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管道专业工具\HGT 21629管架标准图汇料 REV.1\"/>
    </mc:Choice>
  </mc:AlternateContent>
  <xr:revisionPtr revIDLastSave="0" documentId="13_ncr:1_{355C42CF-7567-4D83-9AFD-3435828F92B6}" xr6:coauthVersionLast="47" xr6:coauthVersionMax="47" xr10:uidLastSave="{00000000-0000-0000-0000-000000000000}"/>
  <bookViews>
    <workbookView xWindow="4730" yWindow="370" windowWidth="19510" windowHeight="11480" tabRatio="855" activeTab="1" xr2:uid="{00000000-000D-0000-FFFF-FFFF00000000}"/>
  </bookViews>
  <sheets>
    <sheet name="总目录" sheetId="174" r:id="rId1"/>
    <sheet name="管架编号及数量输入" sheetId="30" r:id="rId2"/>
    <sheet name="A1" sheetId="31" r:id="rId3"/>
    <sheet name="A1数据库" sheetId="32" r:id="rId4"/>
    <sheet name="A2" sheetId="34" r:id="rId5"/>
    <sheet name="A2数据库" sheetId="33" r:id="rId6"/>
    <sheet name="A3" sheetId="35" r:id="rId7"/>
    <sheet name="A3数据库" sheetId="36" r:id="rId8"/>
    <sheet name="A4" sheetId="37" r:id="rId9"/>
    <sheet name="A4数据库" sheetId="38" r:id="rId10"/>
    <sheet name="A5" sheetId="39" r:id="rId11"/>
    <sheet name="A5数据库" sheetId="40" r:id="rId12"/>
    <sheet name="D2" sheetId="42" r:id="rId13"/>
    <sheet name="D2数据库" sheetId="41" r:id="rId14"/>
    <sheet name="D3" sheetId="44" r:id="rId15"/>
    <sheet name="D3数据库" sheetId="43" r:id="rId16"/>
    <sheet name="D4" sheetId="46" r:id="rId17"/>
    <sheet name="D4数据库" sheetId="45" r:id="rId18"/>
    <sheet name="D5" sheetId="48" r:id="rId19"/>
    <sheet name="D5数据库" sheetId="47" r:id="rId20"/>
    <sheet name="D6" sheetId="50" r:id="rId21"/>
    <sheet name="D6数据库" sheetId="49" r:id="rId22"/>
    <sheet name="D7" sheetId="52" r:id="rId23"/>
    <sheet name="D7数据库" sheetId="51" r:id="rId24"/>
    <sheet name="D8" sheetId="54" r:id="rId25"/>
    <sheet name="D8数据库" sheetId="53" r:id="rId26"/>
    <sheet name="D9" sheetId="56" r:id="rId27"/>
    <sheet name="D9数据库" sheetId="55" r:id="rId28"/>
    <sheet name="D10" sheetId="58" r:id="rId29"/>
    <sheet name="D10数据库" sheetId="57" r:id="rId30"/>
    <sheet name="D11" sheetId="60" r:id="rId31"/>
    <sheet name="D11数据库" sheetId="59" r:id="rId32"/>
    <sheet name="D12" sheetId="62" r:id="rId33"/>
    <sheet name="D12数据库" sheetId="61" r:id="rId34"/>
    <sheet name="D13" sheetId="64" r:id="rId35"/>
    <sheet name="D13数据库" sheetId="63" r:id="rId36"/>
    <sheet name="D14" sheetId="66" r:id="rId37"/>
    <sheet name="D14数据库" sheetId="65" r:id="rId38"/>
    <sheet name="D15" sheetId="68" r:id="rId39"/>
    <sheet name="D15数据库" sheetId="67" r:id="rId40"/>
    <sheet name="D16" sheetId="70" r:id="rId41"/>
    <sheet name="D16数据库" sheetId="69" r:id="rId42"/>
    <sheet name="D17" sheetId="72" r:id="rId43"/>
    <sheet name="D17数据库" sheetId="71" r:id="rId44"/>
    <sheet name="D18" sheetId="74" r:id="rId45"/>
    <sheet name="D18数据库" sheetId="73" r:id="rId46"/>
    <sheet name="D19" sheetId="76" r:id="rId47"/>
    <sheet name="D19数据库" sheetId="75" r:id="rId48"/>
    <sheet name="D20" sheetId="78" r:id="rId49"/>
    <sheet name="D20数据库" sheetId="77" r:id="rId50"/>
    <sheet name="E1" sheetId="80" r:id="rId51"/>
    <sheet name="E1数据库" sheetId="79" r:id="rId52"/>
    <sheet name="E2" sheetId="82" r:id="rId53"/>
    <sheet name="E2数据库" sheetId="81" r:id="rId54"/>
    <sheet name="E3" sheetId="84" r:id="rId55"/>
    <sheet name="E3数据库" sheetId="83" r:id="rId56"/>
    <sheet name="E4" sheetId="85" r:id="rId57"/>
    <sheet name="E4数据库" sheetId="86" r:id="rId58"/>
    <sheet name="E5" sheetId="88" r:id="rId59"/>
    <sheet name="E5数据库" sheetId="89" r:id="rId60"/>
    <sheet name="E6" sheetId="90" r:id="rId61"/>
    <sheet name="E6数据库" sheetId="91" r:id="rId62"/>
    <sheet name="E7" sheetId="93" r:id="rId63"/>
    <sheet name="E7数据库" sheetId="92" r:id="rId64"/>
    <sheet name="E8" sheetId="94" r:id="rId65"/>
    <sheet name="E8数据库" sheetId="95" r:id="rId66"/>
    <sheet name="E9" sheetId="96" r:id="rId67"/>
    <sheet name="E9数据库" sheetId="97" r:id="rId68"/>
    <sheet name="E10" sheetId="100" r:id="rId69"/>
    <sheet name="E10数据库" sheetId="99" r:id="rId70"/>
    <sheet name="F2" sheetId="101" r:id="rId71"/>
    <sheet name="F2数据库" sheetId="102" r:id="rId72"/>
    <sheet name="F3" sheetId="103" r:id="rId73"/>
    <sheet name="F3数据库" sheetId="104" r:id="rId74"/>
    <sheet name="F4" sheetId="105" r:id="rId75"/>
    <sheet name="F4数据库" sheetId="106" r:id="rId76"/>
    <sheet name="F5" sheetId="107" r:id="rId77"/>
    <sheet name="F5数据库" sheetId="108" r:id="rId78"/>
    <sheet name="F6" sheetId="109" r:id="rId79"/>
    <sheet name="F6数据库" sheetId="110" r:id="rId80"/>
    <sheet name="F7" sheetId="111" r:id="rId81"/>
    <sheet name="F7数据库" sheetId="112" r:id="rId82"/>
    <sheet name="F8" sheetId="113" r:id="rId83"/>
    <sheet name="F8数据库" sheetId="114" r:id="rId84"/>
    <sheet name="F9" sheetId="115" r:id="rId85"/>
    <sheet name="F9数据库" sheetId="116" r:id="rId86"/>
    <sheet name="F10" sheetId="117" r:id="rId87"/>
    <sheet name="F10数据库" sheetId="118" r:id="rId88"/>
    <sheet name="F11" sheetId="119" r:id="rId89"/>
    <sheet name="F11数据库" sheetId="120" r:id="rId90"/>
    <sheet name="F12" sheetId="122" r:id="rId91"/>
    <sheet name="F12数据库" sheetId="123" r:id="rId92"/>
    <sheet name="F13" sheetId="124" r:id="rId93"/>
    <sheet name="F13数据库" sheetId="125" r:id="rId94"/>
    <sheet name="F14" sheetId="128" r:id="rId95"/>
    <sheet name="F14数据库" sheetId="129" r:id="rId96"/>
    <sheet name="G1" sheetId="132" r:id="rId97"/>
    <sheet name="G1数据库" sheetId="133" r:id="rId98"/>
    <sheet name="G2" sheetId="135" r:id="rId99"/>
    <sheet name="G2数据库" sheetId="134" r:id="rId100"/>
    <sheet name="G3" sheetId="136" r:id="rId101"/>
    <sheet name="G3数据库" sheetId="137" r:id="rId102"/>
    <sheet name="G4" sheetId="138" r:id="rId103"/>
    <sheet name="G4数据库" sheetId="139" r:id="rId104"/>
    <sheet name="G5" sheetId="140" r:id="rId105"/>
    <sheet name="G5数据库" sheetId="141" r:id="rId106"/>
    <sheet name="G6" sheetId="142" r:id="rId107"/>
    <sheet name="G6数据库" sheetId="143" r:id="rId108"/>
    <sheet name="G11" sheetId="146" r:id="rId109"/>
    <sheet name="G11数据库" sheetId="147" r:id="rId110"/>
    <sheet name="G12" sheetId="148" r:id="rId111"/>
    <sheet name="G12数据库" sheetId="149" r:id="rId112"/>
    <sheet name="G13" sheetId="150" r:id="rId113"/>
    <sheet name="G13数据库" sheetId="151" r:id="rId114"/>
    <sheet name="G14" sheetId="152" r:id="rId115"/>
    <sheet name="G14数据库" sheetId="153" r:id="rId116"/>
    <sheet name="G15" sheetId="154" r:id="rId117"/>
    <sheet name="G15数据库" sheetId="155" r:id="rId118"/>
    <sheet name="G16" sheetId="156" r:id="rId119"/>
    <sheet name="G16数据库" sheetId="157" r:id="rId120"/>
    <sheet name="G17" sheetId="158" r:id="rId121"/>
    <sheet name="G17数据库" sheetId="159" r:id="rId122"/>
    <sheet name="H1" sheetId="160" r:id="rId123"/>
    <sheet name="H1数据库" sheetId="161" r:id="rId124"/>
    <sheet name="H2" sheetId="162" r:id="rId125"/>
    <sheet name="H2数据库" sheetId="163" r:id="rId126"/>
    <sheet name="J1" sheetId="164" r:id="rId127"/>
    <sheet name="J1数据库" sheetId="165" r:id="rId128"/>
    <sheet name="J2" sheetId="166" r:id="rId129"/>
    <sheet name="J2数据库" sheetId="167" r:id="rId130"/>
    <sheet name="J13" sheetId="168" r:id="rId131"/>
    <sheet name="J13数据库" sheetId="169" r:id="rId132"/>
    <sheet name="K1" sheetId="170" r:id="rId133"/>
    <sheet name="K1数据库" sheetId="171" r:id="rId134"/>
    <sheet name="K2" sheetId="172" r:id="rId135"/>
    <sheet name="K2数据库" sheetId="173" r:id="rId136"/>
    <sheet name="Q1" sheetId="175" r:id="rId137"/>
    <sheet name="Q1数据库" sheetId="176" r:id="rId138"/>
    <sheet name="Q2" sheetId="177" r:id="rId139"/>
    <sheet name="Q2数据库" sheetId="178" r:id="rId140"/>
    <sheet name="Q3" sheetId="181" r:id="rId141"/>
    <sheet name="Q3数据库" sheetId="182" r:id="rId142"/>
    <sheet name="Q4" sheetId="183" r:id="rId143"/>
    <sheet name="Q4数据库" sheetId="184" r:id="rId144"/>
    <sheet name="Q5" sheetId="185" r:id="rId145"/>
    <sheet name="Q5数据库" sheetId="186" r:id="rId146"/>
    <sheet name="Q6" sheetId="187" r:id="rId147"/>
    <sheet name="Q6数据库" sheetId="188" r:id="rId148"/>
    <sheet name="Q7" sheetId="189" r:id="rId149"/>
    <sheet name="Q7数据库" sheetId="190" r:id="rId150"/>
    <sheet name="U1" sheetId="191" r:id="rId151"/>
    <sheet name="U1数据库" sheetId="192" r:id="rId152"/>
    <sheet name="U2" sheetId="193" r:id="rId153"/>
    <sheet name="U2数据库" sheetId="194" r:id="rId154"/>
    <sheet name="U3" sheetId="195" r:id="rId155"/>
    <sheet name="U3数据库" sheetId="196" r:id="rId156"/>
    <sheet name="U4" sheetId="197" r:id="rId157"/>
    <sheet name="U4数据库" sheetId="198" r:id="rId158"/>
    <sheet name="U5" sheetId="199" r:id="rId159"/>
    <sheet name="U5数据库" sheetId="200" r:id="rId160"/>
    <sheet name="U6" sheetId="201" r:id="rId161"/>
    <sheet name="U6数据库" sheetId="202" r:id="rId162"/>
    <sheet name="Y1" sheetId="203" r:id="rId163"/>
    <sheet name="Y1数据库" sheetId="204" r:id="rId164"/>
    <sheet name="Y2" sheetId="205" r:id="rId165"/>
    <sheet name="Y2数据库" sheetId="206" r:id="rId166"/>
    <sheet name="Y4" sheetId="207" r:id="rId167"/>
    <sheet name="Y4数据库" sheetId="208" r:id="rId168"/>
  </sheets>
  <calcPr calcId="191029"/>
</workbook>
</file>

<file path=xl/calcChain.xml><?xml version="1.0" encoding="utf-8"?>
<calcChain xmlns="http://schemas.openxmlformats.org/spreadsheetml/2006/main">
  <c r="D3" i="30" l="1"/>
  <c r="E3" i="30" s="1"/>
  <c r="D4" i="30"/>
  <c r="E4" i="30" s="1"/>
  <c r="D5" i="30"/>
  <c r="E5" i="30" s="1"/>
  <c r="D6" i="30"/>
  <c r="E6" i="30" s="1"/>
  <c r="D7" i="30"/>
  <c r="E7" i="30" s="1"/>
  <c r="I3" i="30" l="1"/>
  <c r="I4" i="30"/>
  <c r="I5" i="30"/>
  <c r="I6" i="30"/>
  <c r="I7" i="30"/>
  <c r="I8" i="30"/>
  <c r="I9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7" i="30"/>
  <c r="I58" i="30"/>
  <c r="I59" i="30"/>
  <c r="I60" i="30"/>
  <c r="I61" i="30"/>
  <c r="I62" i="30"/>
  <c r="I63" i="30"/>
  <c r="I64" i="30"/>
  <c r="I65" i="30"/>
  <c r="I66" i="30"/>
  <c r="I67" i="30"/>
  <c r="I68" i="30"/>
  <c r="I69" i="30"/>
  <c r="I70" i="30"/>
  <c r="I71" i="30"/>
  <c r="I72" i="30"/>
  <c r="I73" i="30"/>
  <c r="I74" i="30"/>
  <c r="I75" i="30"/>
  <c r="I76" i="30"/>
  <c r="I77" i="30"/>
  <c r="I78" i="30"/>
  <c r="I79" i="30"/>
  <c r="I80" i="30"/>
  <c r="I81" i="30"/>
  <c r="I82" i="30"/>
  <c r="I83" i="30"/>
  <c r="I84" i="30"/>
  <c r="I85" i="30"/>
  <c r="I86" i="30"/>
  <c r="I87" i="30"/>
  <c r="I88" i="30"/>
  <c r="I89" i="30"/>
  <c r="I90" i="30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106" i="30"/>
  <c r="I107" i="30"/>
  <c r="I108" i="30"/>
  <c r="I109" i="30"/>
  <c r="I110" i="30"/>
  <c r="I111" i="30"/>
  <c r="I112" i="30"/>
  <c r="I113" i="30"/>
  <c r="I114" i="30"/>
  <c r="I115" i="30"/>
  <c r="I116" i="30"/>
  <c r="I117" i="30"/>
  <c r="I118" i="30"/>
  <c r="I119" i="30"/>
  <c r="I120" i="30"/>
  <c r="I121" i="30"/>
  <c r="I122" i="30"/>
  <c r="I123" i="30"/>
  <c r="I124" i="30"/>
  <c r="I125" i="30"/>
  <c r="I126" i="30"/>
  <c r="I127" i="30"/>
  <c r="I128" i="30"/>
  <c r="I129" i="30"/>
  <c r="I130" i="30"/>
  <c r="I131" i="30"/>
  <c r="I132" i="30"/>
  <c r="I133" i="30"/>
  <c r="I134" i="30"/>
  <c r="I135" i="30"/>
  <c r="I136" i="30"/>
  <c r="I137" i="30"/>
  <c r="I138" i="30"/>
  <c r="I139" i="30"/>
  <c r="I140" i="30"/>
  <c r="I141" i="30"/>
  <c r="I142" i="30"/>
  <c r="I143" i="30"/>
  <c r="I144" i="30"/>
  <c r="I145" i="30"/>
  <c r="I146" i="30"/>
  <c r="I147" i="30"/>
  <c r="I148" i="30"/>
  <c r="I149" i="30"/>
  <c r="I150" i="30"/>
  <c r="I151" i="30"/>
  <c r="I152" i="30"/>
  <c r="I153" i="30"/>
  <c r="I154" i="30"/>
  <c r="I155" i="30"/>
  <c r="I156" i="30"/>
  <c r="I157" i="30"/>
  <c r="I158" i="30"/>
  <c r="I159" i="30"/>
  <c r="I160" i="30"/>
  <c r="I161" i="30"/>
  <c r="I162" i="30"/>
  <c r="I163" i="30"/>
  <c r="I164" i="30"/>
  <c r="I165" i="30"/>
  <c r="I166" i="30"/>
  <c r="I167" i="30"/>
  <c r="I168" i="30"/>
  <c r="I169" i="30"/>
  <c r="I170" i="30"/>
  <c r="I171" i="30"/>
  <c r="I172" i="30"/>
  <c r="I173" i="30"/>
  <c r="I174" i="30"/>
  <c r="I175" i="30"/>
  <c r="I176" i="30"/>
  <c r="I177" i="30"/>
  <c r="I178" i="30"/>
  <c r="I179" i="30"/>
  <c r="I180" i="30"/>
  <c r="I181" i="30"/>
  <c r="I182" i="30"/>
  <c r="I183" i="30"/>
  <c r="I184" i="30"/>
  <c r="I185" i="30"/>
  <c r="I186" i="30"/>
  <c r="I187" i="30"/>
  <c r="I188" i="30"/>
  <c r="I189" i="30"/>
  <c r="I190" i="30"/>
  <c r="I191" i="30"/>
  <c r="I192" i="30"/>
  <c r="I193" i="30"/>
  <c r="I194" i="30"/>
  <c r="I195" i="30"/>
  <c r="I196" i="30"/>
  <c r="I197" i="30"/>
  <c r="I198" i="30"/>
  <c r="I199" i="30"/>
  <c r="I200" i="30"/>
  <c r="I201" i="30"/>
  <c r="I202" i="30"/>
  <c r="I203" i="30"/>
  <c r="I204" i="30"/>
  <c r="I205" i="30"/>
  <c r="I206" i="30"/>
  <c r="I207" i="30"/>
  <c r="I208" i="30"/>
  <c r="I209" i="30"/>
  <c r="I210" i="30"/>
  <c r="I211" i="30"/>
  <c r="I212" i="30"/>
  <c r="I213" i="30"/>
  <c r="I214" i="30"/>
  <c r="I215" i="30"/>
  <c r="I216" i="30"/>
  <c r="I217" i="30"/>
  <c r="I218" i="30"/>
  <c r="I219" i="30"/>
  <c r="I220" i="30"/>
  <c r="I221" i="30"/>
  <c r="I222" i="30"/>
  <c r="I223" i="30"/>
  <c r="I224" i="30"/>
  <c r="I225" i="30"/>
  <c r="I226" i="30"/>
  <c r="I227" i="30"/>
  <c r="I228" i="30"/>
  <c r="I229" i="30"/>
  <c r="I230" i="30"/>
  <c r="I231" i="30"/>
  <c r="I232" i="30"/>
  <c r="I233" i="30"/>
  <c r="I234" i="30"/>
  <c r="I235" i="30"/>
  <c r="I236" i="30"/>
  <c r="I237" i="30"/>
  <c r="I238" i="30"/>
  <c r="I239" i="30"/>
  <c r="I240" i="30"/>
  <c r="I241" i="30"/>
  <c r="I242" i="30"/>
  <c r="I243" i="30"/>
  <c r="I244" i="30"/>
  <c r="I245" i="30"/>
  <c r="I246" i="30"/>
  <c r="I247" i="30"/>
  <c r="I248" i="30"/>
  <c r="I249" i="30"/>
  <c r="I250" i="30"/>
  <c r="I251" i="30"/>
  <c r="I252" i="30"/>
  <c r="I253" i="30"/>
  <c r="I254" i="30"/>
  <c r="I255" i="30"/>
  <c r="I256" i="30"/>
  <c r="I257" i="30"/>
  <c r="I258" i="30"/>
  <c r="I259" i="30"/>
  <c r="I260" i="30"/>
  <c r="I261" i="30"/>
  <c r="I262" i="30"/>
  <c r="I263" i="30"/>
  <c r="I264" i="30"/>
  <c r="I265" i="30"/>
  <c r="I266" i="30"/>
  <c r="I267" i="30"/>
  <c r="I268" i="30"/>
  <c r="I269" i="30"/>
  <c r="I270" i="30"/>
  <c r="I271" i="30"/>
  <c r="I272" i="30"/>
  <c r="I273" i="30"/>
  <c r="I274" i="30"/>
  <c r="I275" i="30"/>
  <c r="I276" i="30"/>
  <c r="I277" i="30"/>
  <c r="I278" i="30"/>
  <c r="I279" i="30"/>
  <c r="I280" i="30"/>
  <c r="I281" i="30"/>
  <c r="I282" i="30"/>
  <c r="I283" i="30"/>
  <c r="I284" i="30"/>
  <c r="I285" i="30"/>
  <c r="I286" i="30"/>
  <c r="I287" i="30"/>
  <c r="I288" i="30"/>
  <c r="I289" i="30"/>
  <c r="I290" i="30"/>
  <c r="I291" i="30"/>
  <c r="I292" i="30"/>
  <c r="I293" i="30"/>
  <c r="I294" i="30"/>
  <c r="I295" i="30"/>
  <c r="I296" i="30"/>
  <c r="I297" i="30"/>
  <c r="I298" i="30"/>
  <c r="I299" i="30"/>
  <c r="I300" i="30"/>
  <c r="I301" i="30"/>
  <c r="I302" i="30"/>
  <c r="I303" i="30"/>
  <c r="I304" i="30"/>
  <c r="I305" i="30"/>
  <c r="I306" i="30"/>
  <c r="I307" i="30"/>
  <c r="I308" i="30"/>
  <c r="I309" i="30"/>
  <c r="I310" i="30"/>
  <c r="I311" i="30"/>
  <c r="I312" i="30"/>
  <c r="I313" i="30"/>
  <c r="I314" i="30"/>
  <c r="I315" i="30"/>
  <c r="I316" i="30"/>
  <c r="I317" i="30"/>
  <c r="I318" i="30"/>
  <c r="I319" i="30"/>
  <c r="I320" i="30"/>
  <c r="I321" i="30"/>
  <c r="I322" i="30"/>
  <c r="I323" i="30"/>
  <c r="I324" i="30"/>
  <c r="I325" i="30"/>
  <c r="I326" i="30"/>
  <c r="I327" i="30"/>
  <c r="I328" i="30"/>
  <c r="I329" i="30"/>
  <c r="I330" i="30"/>
  <c r="I331" i="30"/>
  <c r="I332" i="30"/>
  <c r="I333" i="30"/>
  <c r="I334" i="30"/>
  <c r="I335" i="30"/>
  <c r="I336" i="30"/>
  <c r="I337" i="30"/>
  <c r="I338" i="30"/>
  <c r="I339" i="30"/>
  <c r="I340" i="30"/>
  <c r="I341" i="30"/>
  <c r="I342" i="30"/>
  <c r="I343" i="30"/>
  <c r="I344" i="30"/>
  <c r="I345" i="30"/>
  <c r="I346" i="30"/>
  <c r="I347" i="30"/>
  <c r="I348" i="30"/>
  <c r="I349" i="30"/>
  <c r="I350" i="30"/>
  <c r="I351" i="30"/>
  <c r="I352" i="30"/>
  <c r="I353" i="30"/>
  <c r="I354" i="30"/>
  <c r="I355" i="30"/>
  <c r="I356" i="30"/>
  <c r="I357" i="30"/>
  <c r="I358" i="30"/>
  <c r="I359" i="30"/>
  <c r="I360" i="30"/>
  <c r="I361" i="30"/>
  <c r="I362" i="30"/>
  <c r="I363" i="30"/>
  <c r="I364" i="30"/>
  <c r="I365" i="30"/>
  <c r="I366" i="30"/>
  <c r="I367" i="30"/>
  <c r="I368" i="30"/>
  <c r="I369" i="30"/>
  <c r="I370" i="30"/>
  <c r="I371" i="30"/>
  <c r="I372" i="30"/>
  <c r="I373" i="30"/>
  <c r="I374" i="30"/>
  <c r="I375" i="30"/>
  <c r="I376" i="30"/>
  <c r="I377" i="30"/>
  <c r="I378" i="30"/>
  <c r="I379" i="30"/>
  <c r="I380" i="30"/>
  <c r="I381" i="30"/>
  <c r="I382" i="30"/>
  <c r="I383" i="30"/>
  <c r="I384" i="30"/>
  <c r="I385" i="30"/>
  <c r="I386" i="30"/>
  <c r="I387" i="30"/>
  <c r="I388" i="30"/>
  <c r="I389" i="30"/>
  <c r="I390" i="30"/>
  <c r="I391" i="30"/>
  <c r="I392" i="30"/>
  <c r="I393" i="30"/>
  <c r="I394" i="30"/>
  <c r="I395" i="30"/>
  <c r="I396" i="30"/>
  <c r="I397" i="30"/>
  <c r="I398" i="30"/>
  <c r="I399" i="30"/>
  <c r="I400" i="30"/>
  <c r="I401" i="30"/>
  <c r="I402" i="30"/>
  <c r="I403" i="30"/>
  <c r="I404" i="30"/>
  <c r="I405" i="30"/>
  <c r="I406" i="30"/>
  <c r="I407" i="30"/>
  <c r="I408" i="30"/>
  <c r="I409" i="30"/>
  <c r="I410" i="30"/>
  <c r="I411" i="30"/>
  <c r="I412" i="30"/>
  <c r="I413" i="30"/>
  <c r="I414" i="30"/>
  <c r="I415" i="30"/>
  <c r="I416" i="30"/>
  <c r="I417" i="30"/>
  <c r="I418" i="30"/>
  <c r="I419" i="30"/>
  <c r="I420" i="30"/>
  <c r="I421" i="30"/>
  <c r="I422" i="30"/>
  <c r="I423" i="30"/>
  <c r="I424" i="30"/>
  <c r="I425" i="30"/>
  <c r="I426" i="30"/>
  <c r="I427" i="30"/>
  <c r="I428" i="30"/>
  <c r="I429" i="30"/>
  <c r="I430" i="30"/>
  <c r="I431" i="30"/>
  <c r="I432" i="30"/>
  <c r="I433" i="30"/>
  <c r="I434" i="30"/>
  <c r="I435" i="30"/>
  <c r="I436" i="30"/>
  <c r="I437" i="30"/>
  <c r="I438" i="30"/>
  <c r="I439" i="30"/>
  <c r="I440" i="30"/>
  <c r="I441" i="30"/>
  <c r="I442" i="30"/>
  <c r="I443" i="30"/>
  <c r="I444" i="30"/>
  <c r="I445" i="30"/>
  <c r="I446" i="30"/>
  <c r="I447" i="30"/>
  <c r="I448" i="30"/>
  <c r="I449" i="30"/>
  <c r="I450" i="30"/>
  <c r="I451" i="30"/>
  <c r="I452" i="30"/>
  <c r="I453" i="30"/>
  <c r="I454" i="30"/>
  <c r="I455" i="30"/>
  <c r="I456" i="30"/>
  <c r="I457" i="30"/>
  <c r="I458" i="30"/>
  <c r="I459" i="30"/>
  <c r="I460" i="30"/>
  <c r="I461" i="30"/>
  <c r="I462" i="30"/>
  <c r="I463" i="30"/>
  <c r="I464" i="30"/>
  <c r="I465" i="30"/>
  <c r="I466" i="30"/>
  <c r="I467" i="30"/>
  <c r="I468" i="30"/>
  <c r="I469" i="30"/>
  <c r="I470" i="30"/>
  <c r="I471" i="30"/>
  <c r="I472" i="30"/>
  <c r="I473" i="30"/>
  <c r="I474" i="30"/>
  <c r="I475" i="30"/>
  <c r="I476" i="30"/>
  <c r="I477" i="30"/>
  <c r="I478" i="30"/>
  <c r="I479" i="30"/>
  <c r="I480" i="30"/>
  <c r="I481" i="30"/>
  <c r="I482" i="30"/>
  <c r="I483" i="30"/>
  <c r="I484" i="30"/>
  <c r="I485" i="30"/>
  <c r="I486" i="30"/>
  <c r="I487" i="30"/>
  <c r="I488" i="30"/>
  <c r="I489" i="30"/>
  <c r="I490" i="30"/>
  <c r="I491" i="30"/>
  <c r="I492" i="30"/>
  <c r="I493" i="30"/>
  <c r="I494" i="30"/>
  <c r="I495" i="30"/>
  <c r="I496" i="30"/>
  <c r="I497" i="30"/>
  <c r="I498" i="30"/>
  <c r="I499" i="30"/>
  <c r="I500" i="30"/>
  <c r="I501" i="30"/>
  <c r="I502" i="30"/>
  <c r="I503" i="30"/>
  <c r="I504" i="30"/>
  <c r="I505" i="30"/>
  <c r="I506" i="30"/>
  <c r="I507" i="30"/>
  <c r="I508" i="30"/>
  <c r="I509" i="30"/>
  <c r="I510" i="30"/>
  <c r="I511" i="30"/>
  <c r="I512" i="30"/>
  <c r="I513" i="30"/>
  <c r="I514" i="30"/>
  <c r="I515" i="30"/>
  <c r="I516" i="30"/>
  <c r="I517" i="30"/>
  <c r="I518" i="30"/>
  <c r="I519" i="30"/>
  <c r="I520" i="30"/>
  <c r="I521" i="30"/>
  <c r="I522" i="30"/>
  <c r="I523" i="30"/>
  <c r="I524" i="30"/>
  <c r="I525" i="30"/>
  <c r="I526" i="30"/>
  <c r="I527" i="30"/>
  <c r="I528" i="30"/>
  <c r="I529" i="30"/>
  <c r="I530" i="30"/>
  <c r="I531" i="30"/>
  <c r="I532" i="30"/>
  <c r="I533" i="30"/>
  <c r="I534" i="30"/>
  <c r="I535" i="30"/>
  <c r="I536" i="30"/>
  <c r="I537" i="30"/>
  <c r="I538" i="30"/>
  <c r="I539" i="30"/>
  <c r="I540" i="30"/>
  <c r="I541" i="30"/>
  <c r="I542" i="30"/>
  <c r="I543" i="30"/>
  <c r="I544" i="30"/>
  <c r="I545" i="30"/>
  <c r="I546" i="30"/>
  <c r="I547" i="30"/>
  <c r="I548" i="30"/>
  <c r="I549" i="30"/>
  <c r="I550" i="30"/>
  <c r="I551" i="30"/>
  <c r="I552" i="30"/>
  <c r="I553" i="30"/>
  <c r="I554" i="30"/>
  <c r="I555" i="30"/>
  <c r="I556" i="30"/>
  <c r="I557" i="30"/>
  <c r="I558" i="30"/>
  <c r="I559" i="30"/>
  <c r="I560" i="30"/>
  <c r="I561" i="30"/>
  <c r="I562" i="30"/>
  <c r="I563" i="30"/>
  <c r="I564" i="30"/>
  <c r="I565" i="30"/>
  <c r="I566" i="30"/>
  <c r="I567" i="30"/>
  <c r="I568" i="30"/>
  <c r="I569" i="30"/>
  <c r="I570" i="30"/>
  <c r="I571" i="30"/>
  <c r="I572" i="30"/>
  <c r="I573" i="30"/>
  <c r="I574" i="30"/>
  <c r="I575" i="30"/>
  <c r="I576" i="30"/>
  <c r="I577" i="30"/>
  <c r="I578" i="30"/>
  <c r="I579" i="30"/>
  <c r="I580" i="30"/>
  <c r="I581" i="30"/>
  <c r="I582" i="30"/>
  <c r="I583" i="30"/>
  <c r="I584" i="30"/>
  <c r="I585" i="30"/>
  <c r="I586" i="30"/>
  <c r="I587" i="30"/>
  <c r="I588" i="30"/>
  <c r="I589" i="30"/>
  <c r="I590" i="30"/>
  <c r="I591" i="30"/>
  <c r="I592" i="30"/>
  <c r="I593" i="30"/>
  <c r="I594" i="30"/>
  <c r="I595" i="30"/>
  <c r="I596" i="30"/>
  <c r="I597" i="30"/>
  <c r="I598" i="30"/>
  <c r="I599" i="30"/>
  <c r="I600" i="30"/>
  <c r="I601" i="30"/>
  <c r="I602" i="30"/>
  <c r="I603" i="30"/>
  <c r="I604" i="30"/>
  <c r="I605" i="30"/>
  <c r="I606" i="30"/>
  <c r="I607" i="30"/>
  <c r="I608" i="30"/>
  <c r="I609" i="30"/>
  <c r="I610" i="30"/>
  <c r="I611" i="30"/>
  <c r="I612" i="30"/>
  <c r="I613" i="30"/>
  <c r="I614" i="30"/>
  <c r="I615" i="30"/>
  <c r="I616" i="30"/>
  <c r="I617" i="30"/>
  <c r="I618" i="30"/>
  <c r="I619" i="30"/>
  <c r="I620" i="30"/>
  <c r="I621" i="30"/>
  <c r="I622" i="30"/>
  <c r="I623" i="30"/>
  <c r="I624" i="30"/>
  <c r="I625" i="30"/>
  <c r="I626" i="30"/>
  <c r="I627" i="30"/>
  <c r="I628" i="30"/>
  <c r="I629" i="30"/>
  <c r="I630" i="30"/>
  <c r="I631" i="30"/>
  <c r="I632" i="30"/>
  <c r="I633" i="30"/>
  <c r="I634" i="30"/>
  <c r="I635" i="30"/>
  <c r="I636" i="30"/>
  <c r="I637" i="30"/>
  <c r="I638" i="30"/>
  <c r="I639" i="30"/>
  <c r="I640" i="30"/>
  <c r="I641" i="30"/>
  <c r="I642" i="30"/>
  <c r="I643" i="30"/>
  <c r="I644" i="30"/>
  <c r="I645" i="30"/>
  <c r="I646" i="30"/>
  <c r="I647" i="30"/>
  <c r="I648" i="30"/>
  <c r="I649" i="30"/>
  <c r="I650" i="30"/>
  <c r="I651" i="30"/>
  <c r="I652" i="30"/>
  <c r="I653" i="30"/>
  <c r="I654" i="30"/>
  <c r="I655" i="30"/>
  <c r="I656" i="30"/>
  <c r="I657" i="30"/>
  <c r="I658" i="30"/>
  <c r="I659" i="30"/>
  <c r="I660" i="30"/>
  <c r="I661" i="30"/>
  <c r="I662" i="30"/>
  <c r="I663" i="30"/>
  <c r="I664" i="30"/>
  <c r="I665" i="30"/>
  <c r="I666" i="30"/>
  <c r="I667" i="30"/>
  <c r="I668" i="30"/>
  <c r="I669" i="30"/>
  <c r="I670" i="30"/>
  <c r="I671" i="30"/>
  <c r="I672" i="30"/>
  <c r="I673" i="30"/>
  <c r="I674" i="30"/>
  <c r="I675" i="30"/>
  <c r="I676" i="30"/>
  <c r="I677" i="30"/>
  <c r="I678" i="30"/>
  <c r="I679" i="30"/>
  <c r="I680" i="30"/>
  <c r="I681" i="30"/>
  <c r="I682" i="30"/>
  <c r="I683" i="30"/>
  <c r="I684" i="30"/>
  <c r="I685" i="30"/>
  <c r="I686" i="30"/>
  <c r="I687" i="30"/>
  <c r="I688" i="30"/>
  <c r="I689" i="30"/>
  <c r="I690" i="30"/>
  <c r="I691" i="30"/>
  <c r="I692" i="30"/>
  <c r="I693" i="30"/>
  <c r="I694" i="30"/>
  <c r="I695" i="30"/>
  <c r="I696" i="30"/>
  <c r="I697" i="30"/>
  <c r="I698" i="30"/>
  <c r="I699" i="30"/>
  <c r="I700" i="30"/>
  <c r="I701" i="30"/>
  <c r="I702" i="30"/>
  <c r="I703" i="30"/>
  <c r="I704" i="30"/>
  <c r="I705" i="30"/>
  <c r="I706" i="30"/>
  <c r="I707" i="30"/>
  <c r="I708" i="30"/>
  <c r="I709" i="30"/>
  <c r="I710" i="30"/>
  <c r="I711" i="30"/>
  <c r="I712" i="30"/>
  <c r="I713" i="30"/>
  <c r="I714" i="30"/>
  <c r="I715" i="30"/>
  <c r="I716" i="30"/>
  <c r="I717" i="30"/>
  <c r="I718" i="30"/>
  <c r="I719" i="30"/>
  <c r="I720" i="30"/>
  <c r="I721" i="30"/>
  <c r="I722" i="30"/>
  <c r="I723" i="30"/>
  <c r="I724" i="30"/>
  <c r="I725" i="30"/>
  <c r="I726" i="30"/>
  <c r="I727" i="30"/>
  <c r="I728" i="30"/>
  <c r="I729" i="30"/>
  <c r="I730" i="30"/>
  <c r="I731" i="30"/>
  <c r="I732" i="30"/>
  <c r="I733" i="30"/>
  <c r="I734" i="30"/>
  <c r="I735" i="30"/>
  <c r="I736" i="30"/>
  <c r="I737" i="30"/>
  <c r="I738" i="30"/>
  <c r="I739" i="30"/>
  <c r="I740" i="30"/>
  <c r="I741" i="30"/>
  <c r="I742" i="30"/>
  <c r="I743" i="30"/>
  <c r="I744" i="30"/>
  <c r="I745" i="30"/>
  <c r="I746" i="30"/>
  <c r="I747" i="30"/>
  <c r="I748" i="30"/>
  <c r="I749" i="30"/>
  <c r="I750" i="30"/>
  <c r="I751" i="30"/>
  <c r="I752" i="30"/>
  <c r="I753" i="30"/>
  <c r="I754" i="30"/>
  <c r="I755" i="30"/>
  <c r="I756" i="30"/>
  <c r="I757" i="30"/>
  <c r="I758" i="30"/>
  <c r="I759" i="30"/>
  <c r="I760" i="30"/>
  <c r="I761" i="30"/>
  <c r="I762" i="30"/>
  <c r="I763" i="30"/>
  <c r="I764" i="30"/>
  <c r="I765" i="30"/>
  <c r="I766" i="30"/>
  <c r="I767" i="30"/>
  <c r="I768" i="30"/>
  <c r="I769" i="30"/>
  <c r="I770" i="30"/>
  <c r="I771" i="30"/>
  <c r="I772" i="30"/>
  <c r="I773" i="30"/>
  <c r="I774" i="30"/>
  <c r="I775" i="30"/>
  <c r="I776" i="30"/>
  <c r="I777" i="30"/>
  <c r="I778" i="30"/>
  <c r="I779" i="30"/>
  <c r="I780" i="30"/>
  <c r="I781" i="30"/>
  <c r="I782" i="30"/>
  <c r="I783" i="30"/>
  <c r="I784" i="30"/>
  <c r="I785" i="30"/>
  <c r="I786" i="30"/>
  <c r="I787" i="30"/>
  <c r="I788" i="30"/>
  <c r="I789" i="30"/>
  <c r="I790" i="30"/>
  <c r="I791" i="30"/>
  <c r="I792" i="30"/>
  <c r="I793" i="30"/>
  <c r="I794" i="30"/>
  <c r="I795" i="30"/>
  <c r="I796" i="30"/>
  <c r="I797" i="30"/>
  <c r="I798" i="30"/>
  <c r="I799" i="30"/>
  <c r="I800" i="30"/>
  <c r="I801" i="30"/>
  <c r="I802" i="30"/>
  <c r="I803" i="30"/>
  <c r="I804" i="30"/>
  <c r="I805" i="30"/>
  <c r="I806" i="30"/>
  <c r="I807" i="30"/>
  <c r="I808" i="30"/>
  <c r="I809" i="30"/>
  <c r="I810" i="30"/>
  <c r="I811" i="30"/>
  <c r="I812" i="30"/>
  <c r="I813" i="30"/>
  <c r="I814" i="30"/>
  <c r="I815" i="30"/>
  <c r="I816" i="30"/>
  <c r="I817" i="30"/>
  <c r="I818" i="30"/>
  <c r="I819" i="30"/>
  <c r="I820" i="30"/>
  <c r="I821" i="30"/>
  <c r="I822" i="30"/>
  <c r="I823" i="30"/>
  <c r="I824" i="30"/>
  <c r="I825" i="30"/>
  <c r="I826" i="30"/>
  <c r="I827" i="30"/>
  <c r="I828" i="30"/>
  <c r="I829" i="30"/>
  <c r="I830" i="30"/>
  <c r="I831" i="30"/>
  <c r="I832" i="30"/>
  <c r="I833" i="30"/>
  <c r="I834" i="30"/>
  <c r="I835" i="30"/>
  <c r="I836" i="30"/>
  <c r="I837" i="30"/>
  <c r="I838" i="30"/>
  <c r="I839" i="30"/>
  <c r="I840" i="30"/>
  <c r="I841" i="30"/>
  <c r="I842" i="30"/>
  <c r="I843" i="30"/>
  <c r="I844" i="30"/>
  <c r="I845" i="30"/>
  <c r="I846" i="30"/>
  <c r="I847" i="30"/>
  <c r="I848" i="30"/>
  <c r="I849" i="30"/>
  <c r="I850" i="30"/>
  <c r="I851" i="30"/>
  <c r="I852" i="30"/>
  <c r="I853" i="30"/>
  <c r="I854" i="30"/>
  <c r="I855" i="30"/>
  <c r="I856" i="30"/>
  <c r="I857" i="30"/>
  <c r="I858" i="30"/>
  <c r="I859" i="30"/>
  <c r="I860" i="30"/>
  <c r="I861" i="30"/>
  <c r="I862" i="30"/>
  <c r="I863" i="30"/>
  <c r="I864" i="30"/>
  <c r="I865" i="30"/>
  <c r="I866" i="30"/>
  <c r="I867" i="30"/>
  <c r="I868" i="30"/>
  <c r="I869" i="30"/>
  <c r="I870" i="30"/>
  <c r="I871" i="30"/>
  <c r="I872" i="30"/>
  <c r="I873" i="30"/>
  <c r="I874" i="30"/>
  <c r="I875" i="30"/>
  <c r="I876" i="30"/>
  <c r="I877" i="30"/>
  <c r="I878" i="30"/>
  <c r="I879" i="30"/>
  <c r="I880" i="30"/>
  <c r="I881" i="30"/>
  <c r="I882" i="30"/>
  <c r="I883" i="30"/>
  <c r="I884" i="30"/>
  <c r="I885" i="30"/>
  <c r="I886" i="30"/>
  <c r="I887" i="30"/>
  <c r="I888" i="30"/>
  <c r="I889" i="30"/>
  <c r="I890" i="30"/>
  <c r="I891" i="30"/>
  <c r="I892" i="30"/>
  <c r="I893" i="30"/>
  <c r="I894" i="30"/>
  <c r="I895" i="30"/>
  <c r="I896" i="30"/>
  <c r="I897" i="30"/>
  <c r="I898" i="30"/>
  <c r="I899" i="30"/>
  <c r="I900" i="30"/>
  <c r="I901" i="30"/>
  <c r="I902" i="30"/>
  <c r="I903" i="30"/>
  <c r="I904" i="30"/>
  <c r="I905" i="30"/>
  <c r="I906" i="30"/>
  <c r="I907" i="30"/>
  <c r="I908" i="30"/>
  <c r="I909" i="30"/>
  <c r="I910" i="30"/>
  <c r="I911" i="30"/>
  <c r="I912" i="30"/>
  <c r="I913" i="30"/>
  <c r="I914" i="30"/>
  <c r="I915" i="30"/>
  <c r="I916" i="30"/>
  <c r="I917" i="30"/>
  <c r="I918" i="30"/>
  <c r="I919" i="30"/>
  <c r="I920" i="30"/>
  <c r="I921" i="30"/>
  <c r="I922" i="30"/>
  <c r="I923" i="30"/>
  <c r="I924" i="30"/>
  <c r="I925" i="30"/>
  <c r="I926" i="30"/>
  <c r="I927" i="30"/>
  <c r="I928" i="30"/>
  <c r="I929" i="30"/>
  <c r="I930" i="30"/>
  <c r="I931" i="30"/>
  <c r="I932" i="30"/>
  <c r="I933" i="30"/>
  <c r="I934" i="30"/>
  <c r="I935" i="30"/>
  <c r="I936" i="30"/>
  <c r="I937" i="30"/>
  <c r="I938" i="30"/>
  <c r="I939" i="30"/>
  <c r="I940" i="30"/>
  <c r="I941" i="30"/>
  <c r="I942" i="30"/>
  <c r="I943" i="30"/>
  <c r="I944" i="30"/>
  <c r="I945" i="30"/>
  <c r="I946" i="30"/>
  <c r="I947" i="30"/>
  <c r="I948" i="30"/>
  <c r="I949" i="30"/>
  <c r="I950" i="30"/>
  <c r="I951" i="30"/>
  <c r="I952" i="30"/>
  <c r="I953" i="30"/>
  <c r="I954" i="30"/>
  <c r="I955" i="30"/>
  <c r="I956" i="30"/>
  <c r="I957" i="30"/>
  <c r="I958" i="30"/>
  <c r="I959" i="30"/>
  <c r="I960" i="30"/>
  <c r="I961" i="30"/>
  <c r="I962" i="30"/>
  <c r="I963" i="30"/>
  <c r="I964" i="30"/>
  <c r="I965" i="30"/>
  <c r="I966" i="30"/>
  <c r="I967" i="30"/>
  <c r="I968" i="30"/>
  <c r="I969" i="30"/>
  <c r="I970" i="30"/>
  <c r="I971" i="30"/>
  <c r="I972" i="30"/>
  <c r="I973" i="30"/>
  <c r="I974" i="30"/>
  <c r="I975" i="30"/>
  <c r="I976" i="30"/>
  <c r="I977" i="30"/>
  <c r="I978" i="30"/>
  <c r="I979" i="30"/>
  <c r="I980" i="30"/>
  <c r="I981" i="30"/>
  <c r="I982" i="30"/>
  <c r="I983" i="30"/>
  <c r="I984" i="30"/>
  <c r="I985" i="30"/>
  <c r="I986" i="30"/>
  <c r="I987" i="30"/>
  <c r="I988" i="30"/>
  <c r="I989" i="30"/>
  <c r="I990" i="30"/>
  <c r="I991" i="30"/>
  <c r="I992" i="30"/>
  <c r="I993" i="30"/>
  <c r="I994" i="30"/>
  <c r="I995" i="30"/>
  <c r="I996" i="30"/>
  <c r="I997" i="30"/>
  <c r="I998" i="30"/>
  <c r="I999" i="30"/>
  <c r="I1000" i="30"/>
  <c r="I2" i="30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2" i="30"/>
  <c r="E3" i="197"/>
  <c r="E4" i="197"/>
  <c r="E5" i="197"/>
  <c r="E6" i="197"/>
  <c r="E7" i="197"/>
  <c r="E8" i="197"/>
  <c r="E9" i="197"/>
  <c r="E10" i="197"/>
  <c r="E11" i="197"/>
  <c r="E12" i="197"/>
  <c r="E13" i="197"/>
  <c r="E14" i="197"/>
  <c r="E15" i="197"/>
  <c r="E16" i="197"/>
  <c r="E17" i="197"/>
  <c r="E18" i="197"/>
  <c r="E19" i="197"/>
  <c r="E20" i="197"/>
  <c r="E21" i="197"/>
  <c r="E22" i="197"/>
  <c r="E23" i="197"/>
  <c r="E24" i="197"/>
  <c r="E25" i="197"/>
  <c r="E26" i="197"/>
  <c r="E27" i="197"/>
  <c r="E28" i="197"/>
  <c r="E29" i="197"/>
  <c r="E30" i="197"/>
  <c r="E31" i="197"/>
  <c r="E32" i="197"/>
  <c r="E33" i="197"/>
  <c r="E34" i="197"/>
  <c r="E35" i="197"/>
  <c r="E36" i="197"/>
  <c r="E37" i="197"/>
  <c r="E38" i="197"/>
  <c r="E39" i="197"/>
  <c r="E40" i="197"/>
  <c r="E41" i="197"/>
  <c r="E42" i="197"/>
  <c r="E43" i="197"/>
  <c r="E44" i="197"/>
  <c r="E45" i="197"/>
  <c r="E46" i="197"/>
  <c r="E47" i="197"/>
  <c r="E48" i="197"/>
  <c r="E49" i="197"/>
  <c r="E50" i="197"/>
  <c r="E51" i="197"/>
  <c r="E52" i="197"/>
  <c r="E53" i="197"/>
  <c r="E54" i="197"/>
  <c r="E55" i="197"/>
  <c r="E56" i="197"/>
  <c r="E57" i="197"/>
  <c r="E58" i="197"/>
  <c r="E59" i="197"/>
  <c r="E60" i="197"/>
  <c r="E61" i="197"/>
  <c r="E62" i="197"/>
  <c r="E63" i="197"/>
  <c r="E64" i="197"/>
  <c r="E65" i="197"/>
  <c r="E66" i="197"/>
  <c r="E67" i="197"/>
  <c r="E68" i="197"/>
  <c r="E69" i="197"/>
  <c r="E70" i="197"/>
  <c r="E71" i="197"/>
  <c r="E72" i="197"/>
  <c r="E73" i="197"/>
  <c r="E74" i="197"/>
  <c r="E75" i="197"/>
  <c r="E76" i="197"/>
  <c r="E77" i="197"/>
  <c r="E78" i="197"/>
  <c r="E79" i="197"/>
  <c r="E80" i="197"/>
  <c r="E81" i="197"/>
  <c r="E82" i="197"/>
  <c r="E83" i="197"/>
  <c r="E84" i="197"/>
  <c r="E85" i="197"/>
  <c r="E86" i="197"/>
  <c r="E87" i="197"/>
  <c r="E88" i="197"/>
  <c r="E89" i="197"/>
  <c r="E90" i="197"/>
  <c r="E91" i="197"/>
  <c r="E92" i="197"/>
  <c r="E93" i="197"/>
  <c r="E94" i="197"/>
  <c r="E95" i="197"/>
  <c r="E96" i="197"/>
  <c r="E97" i="197"/>
  <c r="E98" i="197"/>
  <c r="E99" i="197"/>
  <c r="E100" i="197"/>
  <c r="E2" i="197"/>
  <c r="F3" i="197"/>
  <c r="F4" i="197"/>
  <c r="F5" i="197"/>
  <c r="F6" i="197"/>
  <c r="F7" i="197"/>
  <c r="F8" i="197"/>
  <c r="F9" i="197"/>
  <c r="F10" i="197"/>
  <c r="F11" i="197"/>
  <c r="F12" i="197"/>
  <c r="F13" i="197"/>
  <c r="F14" i="197"/>
  <c r="F15" i="197"/>
  <c r="F16" i="197"/>
  <c r="F17" i="197"/>
  <c r="F18" i="197"/>
  <c r="F19" i="197"/>
  <c r="F20" i="197"/>
  <c r="F21" i="197"/>
  <c r="F22" i="197"/>
  <c r="F23" i="197"/>
  <c r="F24" i="197"/>
  <c r="F25" i="197"/>
  <c r="F26" i="197"/>
  <c r="F27" i="197"/>
  <c r="F28" i="197"/>
  <c r="F29" i="197"/>
  <c r="F30" i="197"/>
  <c r="F31" i="197"/>
  <c r="F32" i="197"/>
  <c r="F33" i="197"/>
  <c r="F34" i="197"/>
  <c r="F35" i="197"/>
  <c r="F36" i="197"/>
  <c r="F37" i="197"/>
  <c r="F38" i="197"/>
  <c r="F39" i="197"/>
  <c r="F40" i="197"/>
  <c r="F41" i="197"/>
  <c r="F42" i="197"/>
  <c r="F43" i="197"/>
  <c r="F44" i="197"/>
  <c r="F45" i="197"/>
  <c r="F46" i="197"/>
  <c r="F47" i="197"/>
  <c r="F48" i="197"/>
  <c r="F49" i="197"/>
  <c r="F50" i="197"/>
  <c r="F51" i="197"/>
  <c r="F52" i="197"/>
  <c r="F53" i="197"/>
  <c r="F54" i="197"/>
  <c r="F55" i="197"/>
  <c r="F56" i="197"/>
  <c r="F57" i="197"/>
  <c r="F58" i="197"/>
  <c r="F59" i="197"/>
  <c r="F60" i="197"/>
  <c r="F61" i="197"/>
  <c r="F62" i="197"/>
  <c r="F63" i="197"/>
  <c r="F64" i="197"/>
  <c r="F65" i="197"/>
  <c r="F66" i="197"/>
  <c r="F67" i="197"/>
  <c r="F68" i="197"/>
  <c r="F69" i="197"/>
  <c r="F70" i="197"/>
  <c r="F71" i="197"/>
  <c r="F72" i="197"/>
  <c r="F73" i="197"/>
  <c r="F74" i="197"/>
  <c r="F75" i="197"/>
  <c r="F76" i="197"/>
  <c r="F77" i="197"/>
  <c r="F78" i="197"/>
  <c r="F79" i="197"/>
  <c r="F80" i="197"/>
  <c r="F81" i="197"/>
  <c r="F82" i="197"/>
  <c r="F83" i="197"/>
  <c r="F84" i="197"/>
  <c r="F85" i="197"/>
  <c r="F86" i="197"/>
  <c r="F87" i="197"/>
  <c r="F88" i="197"/>
  <c r="F89" i="197"/>
  <c r="F90" i="197"/>
  <c r="F91" i="197"/>
  <c r="F92" i="197"/>
  <c r="F93" i="197"/>
  <c r="F94" i="197"/>
  <c r="F95" i="197"/>
  <c r="F96" i="197"/>
  <c r="F97" i="197"/>
  <c r="F98" i="197"/>
  <c r="F99" i="197"/>
  <c r="F100" i="197"/>
  <c r="F2" i="197"/>
  <c r="H3" i="205" l="1"/>
  <c r="H4" i="205"/>
  <c r="H5" i="205"/>
  <c r="H6" i="205"/>
  <c r="H7" i="205"/>
  <c r="H8" i="205"/>
  <c r="H9" i="205"/>
  <c r="H10" i="205"/>
  <c r="H11" i="205"/>
  <c r="H12" i="205"/>
  <c r="H13" i="205"/>
  <c r="H14" i="205"/>
  <c r="H15" i="205"/>
  <c r="H16" i="205"/>
  <c r="H17" i="205"/>
  <c r="H18" i="205"/>
  <c r="H19" i="205"/>
  <c r="H20" i="205"/>
  <c r="H21" i="205"/>
  <c r="H22" i="205"/>
  <c r="H23" i="205"/>
  <c r="H24" i="205"/>
  <c r="H25" i="205"/>
  <c r="H26" i="205"/>
  <c r="H27" i="205"/>
  <c r="H28" i="205"/>
  <c r="H29" i="205"/>
  <c r="H30" i="205"/>
  <c r="H31" i="205"/>
  <c r="H32" i="205"/>
  <c r="H33" i="205"/>
  <c r="H34" i="205"/>
  <c r="H35" i="205"/>
  <c r="H36" i="205"/>
  <c r="H37" i="205"/>
  <c r="H38" i="205"/>
  <c r="H39" i="205"/>
  <c r="H40" i="205"/>
  <c r="H41" i="205"/>
  <c r="H42" i="205"/>
  <c r="H43" i="205"/>
  <c r="H44" i="205"/>
  <c r="H45" i="205"/>
  <c r="H46" i="205"/>
  <c r="H47" i="205"/>
  <c r="H48" i="205"/>
  <c r="H49" i="205"/>
  <c r="H50" i="205"/>
  <c r="H51" i="205"/>
  <c r="H52" i="205"/>
  <c r="H53" i="205"/>
  <c r="H54" i="205"/>
  <c r="H55" i="205"/>
  <c r="H56" i="205"/>
  <c r="H57" i="205"/>
  <c r="H58" i="205"/>
  <c r="H59" i="205"/>
  <c r="H60" i="205"/>
  <c r="H61" i="205"/>
  <c r="H62" i="205"/>
  <c r="H63" i="205"/>
  <c r="H64" i="205"/>
  <c r="H65" i="205"/>
  <c r="H66" i="205"/>
  <c r="H67" i="205"/>
  <c r="H68" i="205"/>
  <c r="H69" i="205"/>
  <c r="H70" i="205"/>
  <c r="H71" i="205"/>
  <c r="H72" i="205"/>
  <c r="H73" i="205"/>
  <c r="H74" i="205"/>
  <c r="H75" i="205"/>
  <c r="H76" i="205"/>
  <c r="H77" i="205"/>
  <c r="H78" i="205"/>
  <c r="H79" i="205"/>
  <c r="H80" i="205"/>
  <c r="H81" i="205"/>
  <c r="H82" i="205"/>
  <c r="H83" i="205"/>
  <c r="H84" i="205"/>
  <c r="H85" i="205"/>
  <c r="H86" i="205"/>
  <c r="H87" i="205"/>
  <c r="H88" i="205"/>
  <c r="H89" i="205"/>
  <c r="H90" i="205"/>
  <c r="H91" i="205"/>
  <c r="H92" i="205"/>
  <c r="H93" i="205"/>
  <c r="H94" i="205"/>
  <c r="H95" i="205"/>
  <c r="H96" i="205"/>
  <c r="H97" i="205"/>
  <c r="H98" i="205"/>
  <c r="H99" i="205"/>
  <c r="H100" i="205"/>
  <c r="H2" i="205"/>
  <c r="E17" i="199"/>
  <c r="F17" i="199"/>
  <c r="G17" i="199"/>
  <c r="Q17" i="199" s="1"/>
  <c r="H17" i="199"/>
  <c r="Y17" i="199" s="1"/>
  <c r="W17" i="199"/>
  <c r="E18" i="199"/>
  <c r="F18" i="199"/>
  <c r="G18" i="199"/>
  <c r="S18" i="199" s="1"/>
  <c r="H18" i="199"/>
  <c r="Y18" i="199" s="1"/>
  <c r="W18" i="199"/>
  <c r="E19" i="199"/>
  <c r="F19" i="199"/>
  <c r="G19" i="199"/>
  <c r="P19" i="199" s="1"/>
  <c r="H19" i="199"/>
  <c r="Y19" i="199" s="1"/>
  <c r="W19" i="199"/>
  <c r="E20" i="199"/>
  <c r="F20" i="199"/>
  <c r="G20" i="199"/>
  <c r="L20" i="199" s="1"/>
  <c r="H20" i="199"/>
  <c r="Y20" i="199" s="1"/>
  <c r="W20" i="199"/>
  <c r="E21" i="199"/>
  <c r="F21" i="199"/>
  <c r="G21" i="199"/>
  <c r="I21" i="199" s="1"/>
  <c r="H21" i="199"/>
  <c r="W21" i="199"/>
  <c r="E22" i="199"/>
  <c r="F22" i="199"/>
  <c r="G22" i="199"/>
  <c r="X22" i="199" s="1"/>
  <c r="H22" i="199"/>
  <c r="Y22" i="199" s="1"/>
  <c r="W22" i="199"/>
  <c r="E23" i="199"/>
  <c r="F23" i="199"/>
  <c r="G23" i="199"/>
  <c r="U23" i="199" s="1"/>
  <c r="H23" i="199"/>
  <c r="Y23" i="199" s="1"/>
  <c r="W23" i="199"/>
  <c r="E24" i="199"/>
  <c r="F24" i="199"/>
  <c r="G24" i="199"/>
  <c r="Q24" i="199" s="1"/>
  <c r="H24" i="199"/>
  <c r="Y24" i="199" s="1"/>
  <c r="W24" i="199"/>
  <c r="E25" i="199"/>
  <c r="F25" i="199"/>
  <c r="G25" i="199"/>
  <c r="M25" i="199" s="1"/>
  <c r="H25" i="199"/>
  <c r="Y25" i="199" s="1"/>
  <c r="W25" i="199"/>
  <c r="E26" i="199"/>
  <c r="F26" i="199"/>
  <c r="G26" i="199"/>
  <c r="J26" i="199" s="1"/>
  <c r="H26" i="199"/>
  <c r="Y26" i="199" s="1"/>
  <c r="W26" i="199"/>
  <c r="E27" i="199"/>
  <c r="F27" i="199"/>
  <c r="G27" i="199"/>
  <c r="X27" i="199" s="1"/>
  <c r="H27" i="199"/>
  <c r="Y27" i="199" s="1"/>
  <c r="W27" i="199"/>
  <c r="E28" i="199"/>
  <c r="F28" i="199"/>
  <c r="G28" i="199"/>
  <c r="H28" i="199"/>
  <c r="Y28" i="199" s="1"/>
  <c r="W28" i="199"/>
  <c r="E29" i="199"/>
  <c r="F29" i="199"/>
  <c r="G29" i="199"/>
  <c r="R29" i="199" s="1"/>
  <c r="H29" i="199"/>
  <c r="Y29" i="199" s="1"/>
  <c r="W29" i="199"/>
  <c r="E30" i="199"/>
  <c r="F30" i="199"/>
  <c r="G30" i="199"/>
  <c r="O30" i="199" s="1"/>
  <c r="H30" i="199"/>
  <c r="Y30" i="199" s="1"/>
  <c r="W30" i="199"/>
  <c r="E31" i="199"/>
  <c r="F31" i="199"/>
  <c r="G31" i="199"/>
  <c r="K31" i="199" s="1"/>
  <c r="H31" i="199"/>
  <c r="Y31" i="199" s="1"/>
  <c r="W31" i="199"/>
  <c r="E32" i="199"/>
  <c r="F32" i="199"/>
  <c r="G32" i="199"/>
  <c r="K32" i="199" s="1"/>
  <c r="H32" i="199"/>
  <c r="Y32" i="199" s="1"/>
  <c r="W32" i="199"/>
  <c r="E33" i="199"/>
  <c r="F33" i="199"/>
  <c r="G33" i="199"/>
  <c r="X33" i="199" s="1"/>
  <c r="H33" i="199"/>
  <c r="Y33" i="199" s="1"/>
  <c r="W33" i="199"/>
  <c r="E34" i="199"/>
  <c r="F34" i="199"/>
  <c r="G34" i="199"/>
  <c r="S34" i="199" s="1"/>
  <c r="H34" i="199"/>
  <c r="Y34" i="199" s="1"/>
  <c r="W34" i="199"/>
  <c r="E35" i="199"/>
  <c r="F35" i="199"/>
  <c r="G35" i="199"/>
  <c r="P35" i="199" s="1"/>
  <c r="H35" i="199"/>
  <c r="Y35" i="199" s="1"/>
  <c r="W35" i="199"/>
  <c r="E36" i="199"/>
  <c r="F36" i="199"/>
  <c r="G36" i="199"/>
  <c r="L36" i="199" s="1"/>
  <c r="H36" i="199"/>
  <c r="Y36" i="199" s="1"/>
  <c r="W36" i="199"/>
  <c r="E37" i="199"/>
  <c r="F37" i="199"/>
  <c r="G37" i="199"/>
  <c r="I37" i="199" s="1"/>
  <c r="H37" i="199"/>
  <c r="Y37" i="199" s="1"/>
  <c r="W37" i="199"/>
  <c r="E38" i="199"/>
  <c r="F38" i="199"/>
  <c r="G38" i="199"/>
  <c r="X38" i="199" s="1"/>
  <c r="H38" i="199"/>
  <c r="Y38" i="199" s="1"/>
  <c r="W38" i="199"/>
  <c r="E39" i="199"/>
  <c r="F39" i="199"/>
  <c r="G39" i="199"/>
  <c r="U39" i="199" s="1"/>
  <c r="H39" i="199"/>
  <c r="Y39" i="199" s="1"/>
  <c r="W39" i="199"/>
  <c r="E40" i="199"/>
  <c r="F40" i="199"/>
  <c r="G40" i="199"/>
  <c r="Q40" i="199" s="1"/>
  <c r="H40" i="199"/>
  <c r="Y40" i="199" s="1"/>
  <c r="W40" i="199"/>
  <c r="E41" i="199"/>
  <c r="F41" i="199"/>
  <c r="G41" i="199"/>
  <c r="M41" i="199" s="1"/>
  <c r="H41" i="199"/>
  <c r="W41" i="199"/>
  <c r="E42" i="199"/>
  <c r="F42" i="199"/>
  <c r="G42" i="199"/>
  <c r="J42" i="199" s="1"/>
  <c r="H42" i="199"/>
  <c r="Y42" i="199" s="1"/>
  <c r="W42" i="199"/>
  <c r="E43" i="199"/>
  <c r="F43" i="199"/>
  <c r="G43" i="199"/>
  <c r="L43" i="199" s="1"/>
  <c r="H43" i="199"/>
  <c r="Y43" i="199" s="1"/>
  <c r="W43" i="199"/>
  <c r="E44" i="199"/>
  <c r="F44" i="199"/>
  <c r="G44" i="199"/>
  <c r="H44" i="199"/>
  <c r="Y44" i="199" s="1"/>
  <c r="W44" i="199"/>
  <c r="E45" i="199"/>
  <c r="F45" i="199"/>
  <c r="G45" i="199"/>
  <c r="R45" i="199" s="1"/>
  <c r="H45" i="199"/>
  <c r="Y45" i="199" s="1"/>
  <c r="W45" i="199"/>
  <c r="E46" i="199"/>
  <c r="F46" i="199"/>
  <c r="G46" i="199"/>
  <c r="O46" i="199" s="1"/>
  <c r="H46" i="199"/>
  <c r="Y46" i="199" s="1"/>
  <c r="W46" i="199"/>
  <c r="E47" i="199"/>
  <c r="F47" i="199"/>
  <c r="G47" i="199"/>
  <c r="K47" i="199" s="1"/>
  <c r="H47" i="199"/>
  <c r="Y47" i="199" s="1"/>
  <c r="W47" i="199"/>
  <c r="E48" i="199"/>
  <c r="F48" i="199"/>
  <c r="G48" i="199"/>
  <c r="O48" i="199" s="1"/>
  <c r="H48" i="199"/>
  <c r="Y48" i="199" s="1"/>
  <c r="W48" i="199"/>
  <c r="E49" i="199"/>
  <c r="F49" i="199"/>
  <c r="G49" i="199"/>
  <c r="X49" i="199" s="1"/>
  <c r="H49" i="199"/>
  <c r="Y49" i="199" s="1"/>
  <c r="W49" i="199"/>
  <c r="E50" i="199"/>
  <c r="F50" i="199"/>
  <c r="G50" i="199"/>
  <c r="S50" i="199" s="1"/>
  <c r="H50" i="199"/>
  <c r="Y50" i="199" s="1"/>
  <c r="W50" i="199"/>
  <c r="E51" i="199"/>
  <c r="F51" i="199"/>
  <c r="G51" i="199"/>
  <c r="P51" i="199" s="1"/>
  <c r="H51" i="199"/>
  <c r="Y51" i="199" s="1"/>
  <c r="W51" i="199"/>
  <c r="E52" i="199"/>
  <c r="F52" i="199"/>
  <c r="G52" i="199"/>
  <c r="L52" i="199" s="1"/>
  <c r="H52" i="199"/>
  <c r="Y52" i="199" s="1"/>
  <c r="W52" i="199"/>
  <c r="E53" i="199"/>
  <c r="F53" i="199"/>
  <c r="G53" i="199"/>
  <c r="I53" i="199" s="1"/>
  <c r="H53" i="199"/>
  <c r="Y53" i="199" s="1"/>
  <c r="W53" i="199"/>
  <c r="E54" i="199"/>
  <c r="F54" i="199"/>
  <c r="G54" i="199"/>
  <c r="X54" i="199" s="1"/>
  <c r="H54" i="199"/>
  <c r="Y54" i="199" s="1"/>
  <c r="W54" i="199"/>
  <c r="E55" i="199"/>
  <c r="F55" i="199"/>
  <c r="G55" i="199"/>
  <c r="U55" i="199" s="1"/>
  <c r="H55" i="199"/>
  <c r="Y55" i="199" s="1"/>
  <c r="W55" i="199"/>
  <c r="E56" i="199"/>
  <c r="F56" i="199"/>
  <c r="G56" i="199"/>
  <c r="Q56" i="199" s="1"/>
  <c r="H56" i="199"/>
  <c r="Y56" i="199" s="1"/>
  <c r="W56" i="199"/>
  <c r="E57" i="199"/>
  <c r="F57" i="199"/>
  <c r="G57" i="199"/>
  <c r="M57" i="199" s="1"/>
  <c r="H57" i="199"/>
  <c r="W57" i="199"/>
  <c r="E58" i="199"/>
  <c r="F58" i="199"/>
  <c r="G58" i="199"/>
  <c r="J58" i="199" s="1"/>
  <c r="H58" i="199"/>
  <c r="Y58" i="199" s="1"/>
  <c r="W58" i="199"/>
  <c r="E59" i="199"/>
  <c r="F59" i="199"/>
  <c r="G59" i="199"/>
  <c r="O59" i="199" s="1"/>
  <c r="H59" i="199"/>
  <c r="Y59" i="199" s="1"/>
  <c r="W59" i="199"/>
  <c r="E60" i="199"/>
  <c r="F60" i="199"/>
  <c r="G60" i="199"/>
  <c r="J60" i="199" s="1"/>
  <c r="H60" i="199"/>
  <c r="Y60" i="199" s="1"/>
  <c r="W60" i="199"/>
  <c r="E61" i="199"/>
  <c r="F61" i="199"/>
  <c r="G61" i="199"/>
  <c r="R61" i="199" s="1"/>
  <c r="H61" i="199"/>
  <c r="Y61" i="199" s="1"/>
  <c r="W61" i="199"/>
  <c r="E62" i="199"/>
  <c r="F62" i="199"/>
  <c r="G62" i="199"/>
  <c r="O62" i="199" s="1"/>
  <c r="H62" i="199"/>
  <c r="Y62" i="199" s="1"/>
  <c r="W62" i="199"/>
  <c r="E63" i="199"/>
  <c r="F63" i="199"/>
  <c r="G63" i="199"/>
  <c r="K63" i="199" s="1"/>
  <c r="H63" i="199"/>
  <c r="Y63" i="199" s="1"/>
  <c r="W63" i="199"/>
  <c r="E64" i="199"/>
  <c r="F64" i="199"/>
  <c r="G64" i="199"/>
  <c r="P64" i="199" s="1"/>
  <c r="H64" i="199"/>
  <c r="Y64" i="199" s="1"/>
  <c r="W64" i="199"/>
  <c r="E65" i="199"/>
  <c r="F65" i="199"/>
  <c r="G65" i="199"/>
  <c r="X65" i="199" s="1"/>
  <c r="H65" i="199"/>
  <c r="Y65" i="199" s="1"/>
  <c r="W65" i="199"/>
  <c r="E66" i="199"/>
  <c r="F66" i="199"/>
  <c r="G66" i="199"/>
  <c r="S66" i="199" s="1"/>
  <c r="H66" i="199"/>
  <c r="Y66" i="199" s="1"/>
  <c r="W66" i="199"/>
  <c r="E67" i="199"/>
  <c r="F67" i="199"/>
  <c r="G67" i="199"/>
  <c r="P67" i="199" s="1"/>
  <c r="H67" i="199"/>
  <c r="Y67" i="199" s="1"/>
  <c r="W67" i="199"/>
  <c r="E68" i="199"/>
  <c r="F68" i="199"/>
  <c r="G68" i="199"/>
  <c r="L68" i="199" s="1"/>
  <c r="H68" i="199"/>
  <c r="Y68" i="199" s="1"/>
  <c r="W68" i="199"/>
  <c r="E69" i="199"/>
  <c r="F69" i="199"/>
  <c r="G69" i="199"/>
  <c r="I69" i="199" s="1"/>
  <c r="H69" i="199"/>
  <c r="Y69" i="199" s="1"/>
  <c r="W69" i="199"/>
  <c r="E70" i="199"/>
  <c r="F70" i="199"/>
  <c r="G70" i="199"/>
  <c r="X70" i="199" s="1"/>
  <c r="H70" i="199"/>
  <c r="Y70" i="199" s="1"/>
  <c r="W70" i="199"/>
  <c r="E71" i="199"/>
  <c r="F71" i="199"/>
  <c r="G71" i="199"/>
  <c r="U71" i="199" s="1"/>
  <c r="H71" i="199"/>
  <c r="Y71" i="199" s="1"/>
  <c r="W71" i="199"/>
  <c r="E72" i="199"/>
  <c r="F72" i="199"/>
  <c r="G72" i="199"/>
  <c r="Q72" i="199" s="1"/>
  <c r="H72" i="199"/>
  <c r="Y72" i="199" s="1"/>
  <c r="W72" i="199"/>
  <c r="E73" i="199"/>
  <c r="F73" i="199"/>
  <c r="G73" i="199"/>
  <c r="M73" i="199" s="1"/>
  <c r="H73" i="199"/>
  <c r="Y73" i="199" s="1"/>
  <c r="W73" i="199"/>
  <c r="E74" i="199"/>
  <c r="F74" i="199"/>
  <c r="G74" i="199"/>
  <c r="J74" i="199" s="1"/>
  <c r="H74" i="199"/>
  <c r="Y74" i="199" s="1"/>
  <c r="W74" i="199"/>
  <c r="E75" i="199"/>
  <c r="F75" i="199"/>
  <c r="G75" i="199"/>
  <c r="M75" i="199" s="1"/>
  <c r="H75" i="199"/>
  <c r="Y75" i="199" s="1"/>
  <c r="W75" i="199"/>
  <c r="E76" i="199"/>
  <c r="F76" i="199"/>
  <c r="G76" i="199"/>
  <c r="H76" i="199"/>
  <c r="Y76" i="199" s="1"/>
  <c r="W76" i="199"/>
  <c r="E77" i="199"/>
  <c r="F77" i="199"/>
  <c r="G77" i="199"/>
  <c r="R77" i="199" s="1"/>
  <c r="H77" i="199"/>
  <c r="Y77" i="199" s="1"/>
  <c r="W77" i="199"/>
  <c r="E78" i="199"/>
  <c r="F78" i="199"/>
  <c r="G78" i="199"/>
  <c r="O78" i="199" s="1"/>
  <c r="H78" i="199"/>
  <c r="Y78" i="199" s="1"/>
  <c r="W78" i="199"/>
  <c r="E79" i="199"/>
  <c r="F79" i="199"/>
  <c r="G79" i="199"/>
  <c r="K79" i="199" s="1"/>
  <c r="H79" i="199"/>
  <c r="Y79" i="199" s="1"/>
  <c r="W79" i="199"/>
  <c r="E80" i="199"/>
  <c r="F80" i="199"/>
  <c r="G80" i="199"/>
  <c r="R80" i="199" s="1"/>
  <c r="H80" i="199"/>
  <c r="Y80" i="199" s="1"/>
  <c r="W80" i="199"/>
  <c r="E81" i="199"/>
  <c r="F81" i="199"/>
  <c r="G81" i="199"/>
  <c r="X81" i="199" s="1"/>
  <c r="H81" i="199"/>
  <c r="Y81" i="199" s="1"/>
  <c r="W81" i="199"/>
  <c r="E82" i="199"/>
  <c r="F82" i="199"/>
  <c r="G82" i="199"/>
  <c r="S82" i="199" s="1"/>
  <c r="H82" i="199"/>
  <c r="Y82" i="199" s="1"/>
  <c r="W82" i="199"/>
  <c r="E83" i="199"/>
  <c r="F83" i="199"/>
  <c r="G83" i="199"/>
  <c r="P83" i="199" s="1"/>
  <c r="H83" i="199"/>
  <c r="Y83" i="199" s="1"/>
  <c r="W83" i="199"/>
  <c r="E84" i="199"/>
  <c r="F84" i="199"/>
  <c r="G84" i="199"/>
  <c r="L84" i="199" s="1"/>
  <c r="H84" i="199"/>
  <c r="Y84" i="199" s="1"/>
  <c r="W84" i="199"/>
  <c r="E85" i="199"/>
  <c r="F85" i="199"/>
  <c r="G85" i="199"/>
  <c r="I85" i="199" s="1"/>
  <c r="H85" i="199"/>
  <c r="Y85" i="199" s="1"/>
  <c r="W85" i="199"/>
  <c r="E86" i="199"/>
  <c r="F86" i="199"/>
  <c r="G86" i="199"/>
  <c r="X86" i="199" s="1"/>
  <c r="H86" i="199"/>
  <c r="Y86" i="199" s="1"/>
  <c r="W86" i="199"/>
  <c r="E87" i="199"/>
  <c r="F87" i="199"/>
  <c r="G87" i="199"/>
  <c r="U87" i="199" s="1"/>
  <c r="H87" i="199"/>
  <c r="Y87" i="199" s="1"/>
  <c r="W87" i="199"/>
  <c r="E88" i="199"/>
  <c r="F88" i="199"/>
  <c r="G88" i="199"/>
  <c r="Q88" i="199" s="1"/>
  <c r="H88" i="199"/>
  <c r="Y88" i="199" s="1"/>
  <c r="W88" i="199"/>
  <c r="E89" i="199"/>
  <c r="F89" i="199"/>
  <c r="G89" i="199"/>
  <c r="M89" i="199" s="1"/>
  <c r="H89" i="199"/>
  <c r="Y89" i="199" s="1"/>
  <c r="W89" i="199"/>
  <c r="E90" i="199"/>
  <c r="F90" i="199"/>
  <c r="G90" i="199"/>
  <c r="J90" i="199" s="1"/>
  <c r="H90" i="199"/>
  <c r="Y90" i="199" s="1"/>
  <c r="W90" i="199"/>
  <c r="E91" i="199"/>
  <c r="F91" i="199"/>
  <c r="G91" i="199"/>
  <c r="Q91" i="199" s="1"/>
  <c r="H91" i="199"/>
  <c r="Y91" i="199" s="1"/>
  <c r="W91" i="199"/>
  <c r="E92" i="199"/>
  <c r="F92" i="199"/>
  <c r="G92" i="199"/>
  <c r="H92" i="199"/>
  <c r="Y92" i="199" s="1"/>
  <c r="W92" i="199"/>
  <c r="E93" i="199"/>
  <c r="F93" i="199"/>
  <c r="G93" i="199"/>
  <c r="R93" i="199" s="1"/>
  <c r="H93" i="199"/>
  <c r="Y93" i="199" s="1"/>
  <c r="W93" i="199"/>
  <c r="E94" i="199"/>
  <c r="F94" i="199"/>
  <c r="G94" i="199"/>
  <c r="O94" i="199" s="1"/>
  <c r="H94" i="199"/>
  <c r="Y94" i="199" s="1"/>
  <c r="W94" i="199"/>
  <c r="E95" i="199"/>
  <c r="F95" i="199"/>
  <c r="G95" i="199"/>
  <c r="K95" i="199" s="1"/>
  <c r="H95" i="199"/>
  <c r="Y95" i="199" s="1"/>
  <c r="W95" i="199"/>
  <c r="E96" i="199"/>
  <c r="F96" i="199"/>
  <c r="G96" i="199"/>
  <c r="I96" i="199" s="1"/>
  <c r="H96" i="199"/>
  <c r="Y96" i="199" s="1"/>
  <c r="W96" i="199"/>
  <c r="E97" i="199"/>
  <c r="F97" i="199"/>
  <c r="G97" i="199"/>
  <c r="X97" i="199" s="1"/>
  <c r="H97" i="199"/>
  <c r="Y97" i="199" s="1"/>
  <c r="W97" i="199"/>
  <c r="E98" i="199"/>
  <c r="F98" i="199"/>
  <c r="G98" i="199"/>
  <c r="S98" i="199" s="1"/>
  <c r="H98" i="199"/>
  <c r="Y98" i="199" s="1"/>
  <c r="W98" i="199"/>
  <c r="E99" i="199"/>
  <c r="F99" i="199"/>
  <c r="G99" i="199"/>
  <c r="P99" i="199" s="1"/>
  <c r="H99" i="199"/>
  <c r="Y99" i="199" s="1"/>
  <c r="W99" i="199"/>
  <c r="E100" i="199"/>
  <c r="F100" i="199"/>
  <c r="G100" i="199"/>
  <c r="L100" i="199" s="1"/>
  <c r="H100" i="199"/>
  <c r="Y100" i="199" s="1"/>
  <c r="W100" i="199"/>
  <c r="G17" i="197"/>
  <c r="T17" i="197" s="1" a="1"/>
  <c r="T17" i="197" s="1"/>
  <c r="H17" i="197"/>
  <c r="AB17" i="197" s="1"/>
  <c r="I17" i="197"/>
  <c r="Z17" i="197"/>
  <c r="G18" i="197"/>
  <c r="T18" i="197" s="1" a="1"/>
  <c r="T18" i="197" s="1"/>
  <c r="H18" i="197"/>
  <c r="AB18" i="197" s="1"/>
  <c r="I18" i="197"/>
  <c r="Z18" i="197"/>
  <c r="G19" i="197"/>
  <c r="H19" i="197"/>
  <c r="AB19" i="197" s="1"/>
  <c r="I19" i="197"/>
  <c r="Z19" i="197"/>
  <c r="G20" i="197"/>
  <c r="T20" i="197" s="1" a="1"/>
  <c r="T20" i="197" s="1"/>
  <c r="H20" i="197"/>
  <c r="I20" i="197"/>
  <c r="Z20" i="197"/>
  <c r="G21" i="197"/>
  <c r="T21" i="197" s="1" a="1"/>
  <c r="T21" i="197" s="1"/>
  <c r="H21" i="197"/>
  <c r="AB21" i="197" s="1"/>
  <c r="I21" i="197"/>
  <c r="Z21" i="197"/>
  <c r="G22" i="197"/>
  <c r="T22" i="197" s="1" a="1"/>
  <c r="T22" i="197" s="1"/>
  <c r="H22" i="197"/>
  <c r="AB22" i="197" s="1"/>
  <c r="I22" i="197"/>
  <c r="Z22" i="197"/>
  <c r="G23" i="197"/>
  <c r="T23" i="197" s="1" a="1"/>
  <c r="T23" i="197" s="1"/>
  <c r="H23" i="197"/>
  <c r="AB23" i="197" s="1"/>
  <c r="I23" i="197"/>
  <c r="Z23" i="197"/>
  <c r="G24" i="197"/>
  <c r="T24" i="197" s="1" a="1"/>
  <c r="T24" i="197" s="1"/>
  <c r="H24" i="197"/>
  <c r="AB24" i="197" s="1"/>
  <c r="I24" i="197"/>
  <c r="Z24" i="197"/>
  <c r="G25" i="197"/>
  <c r="U25" i="197" s="1"/>
  <c r="H25" i="197"/>
  <c r="AB25" i="197" s="1"/>
  <c r="I25" i="197"/>
  <c r="Z25" i="197"/>
  <c r="G26" i="197"/>
  <c r="M26" i="197" s="1"/>
  <c r="H26" i="197"/>
  <c r="AB26" i="197" s="1"/>
  <c r="I26" i="197"/>
  <c r="Z26" i="197"/>
  <c r="G27" i="197"/>
  <c r="U27" i="197" s="1"/>
  <c r="H27" i="197"/>
  <c r="AB27" i="197" s="1"/>
  <c r="I27" i="197"/>
  <c r="Z27" i="197"/>
  <c r="G28" i="197"/>
  <c r="T28" i="197" s="1" a="1"/>
  <c r="T28" i="197" s="1"/>
  <c r="H28" i="197"/>
  <c r="AB28" i="197" s="1"/>
  <c r="I28" i="197"/>
  <c r="Z28" i="197"/>
  <c r="G29" i="197"/>
  <c r="T29" i="197" s="1" a="1"/>
  <c r="T29" i="197" s="1"/>
  <c r="H29" i="197"/>
  <c r="AB29" i="197" s="1"/>
  <c r="I29" i="197"/>
  <c r="Z29" i="197"/>
  <c r="G30" i="197"/>
  <c r="T30" i="197" s="1" a="1"/>
  <c r="T30" i="197" s="1"/>
  <c r="H30" i="197"/>
  <c r="AB30" i="197" s="1"/>
  <c r="I30" i="197"/>
  <c r="Z30" i="197"/>
  <c r="G31" i="197"/>
  <c r="T31" i="197" s="1" a="1"/>
  <c r="T31" i="197" s="1"/>
  <c r="H31" i="197"/>
  <c r="AB31" i="197" s="1"/>
  <c r="I31" i="197"/>
  <c r="Z31" i="197"/>
  <c r="G32" i="197"/>
  <c r="T32" i="197" s="1" a="1"/>
  <c r="T32" i="197" s="1"/>
  <c r="H32" i="197"/>
  <c r="AB32" i="197" s="1"/>
  <c r="I32" i="197"/>
  <c r="Z32" i="197"/>
  <c r="G33" i="197"/>
  <c r="T33" i="197" s="1" a="1"/>
  <c r="T33" i="197" s="1"/>
  <c r="H33" i="197"/>
  <c r="AB33" i="197" s="1"/>
  <c r="I33" i="197"/>
  <c r="Z33" i="197"/>
  <c r="G34" i="197"/>
  <c r="T34" i="197" s="1" a="1"/>
  <c r="T34" i="197" s="1"/>
  <c r="H34" i="197"/>
  <c r="AB34" i="197" s="1"/>
  <c r="I34" i="197"/>
  <c r="Z34" i="197"/>
  <c r="G35" i="197"/>
  <c r="T35" i="197" s="1" a="1"/>
  <c r="T35" i="197" s="1"/>
  <c r="H35" i="197"/>
  <c r="AB35" i="197" s="1"/>
  <c r="I35" i="197"/>
  <c r="Z35" i="197"/>
  <c r="G36" i="197"/>
  <c r="T36" i="197" s="1" a="1"/>
  <c r="T36" i="197" s="1"/>
  <c r="H36" i="197"/>
  <c r="AB36" i="197" s="1"/>
  <c r="I36" i="197"/>
  <c r="Z36" i="197"/>
  <c r="G37" i="197"/>
  <c r="T37" i="197" s="1" a="1"/>
  <c r="T37" i="197" s="1"/>
  <c r="H37" i="197"/>
  <c r="AB37" i="197" s="1"/>
  <c r="I37" i="197"/>
  <c r="Z37" i="197"/>
  <c r="G38" i="197"/>
  <c r="T38" i="197" s="1" a="1"/>
  <c r="T38" i="197" s="1"/>
  <c r="H38" i="197"/>
  <c r="AB38" i="197" s="1"/>
  <c r="I38" i="197"/>
  <c r="Z38" i="197"/>
  <c r="G39" i="197"/>
  <c r="T39" i="197" s="1" a="1"/>
  <c r="T39" i="197" s="1"/>
  <c r="H39" i="197"/>
  <c r="AB39" i="197" s="1"/>
  <c r="I39" i="197"/>
  <c r="Z39" i="197"/>
  <c r="G40" i="197"/>
  <c r="T40" i="197" s="1" a="1"/>
  <c r="T40" i="197" s="1"/>
  <c r="H40" i="197"/>
  <c r="AB40" i="197" s="1"/>
  <c r="I40" i="197"/>
  <c r="Z40" i="197"/>
  <c r="G41" i="197"/>
  <c r="T41" i="197" s="1" a="1"/>
  <c r="T41" i="197" s="1"/>
  <c r="H41" i="197"/>
  <c r="AB41" i="197" s="1"/>
  <c r="I41" i="197"/>
  <c r="Z41" i="197"/>
  <c r="G42" i="197"/>
  <c r="T42" i="197" s="1" a="1"/>
  <c r="T42" i="197" s="1"/>
  <c r="H42" i="197"/>
  <c r="AB42" i="197" s="1"/>
  <c r="I42" i="197"/>
  <c r="Z42" i="197"/>
  <c r="G43" i="197"/>
  <c r="T43" i="197" s="1" a="1"/>
  <c r="T43" i="197" s="1"/>
  <c r="H43" i="197"/>
  <c r="AB43" i="197" s="1"/>
  <c r="I43" i="197"/>
  <c r="Z43" i="197"/>
  <c r="G44" i="197"/>
  <c r="T44" i="197" s="1" a="1"/>
  <c r="T44" i="197" s="1"/>
  <c r="H44" i="197"/>
  <c r="I44" i="197"/>
  <c r="Z44" i="197"/>
  <c r="G45" i="197"/>
  <c r="T45" i="197" s="1" a="1"/>
  <c r="T45" i="197" s="1"/>
  <c r="H45" i="197"/>
  <c r="AB45" i="197" s="1"/>
  <c r="I45" i="197"/>
  <c r="Z45" i="197"/>
  <c r="G46" i="197"/>
  <c r="T46" i="197" s="1" a="1"/>
  <c r="T46" i="197" s="1"/>
  <c r="H46" i="197"/>
  <c r="I46" i="197"/>
  <c r="Z46" i="197"/>
  <c r="G47" i="197"/>
  <c r="T47" i="197" s="1" a="1"/>
  <c r="T47" i="197" s="1"/>
  <c r="H47" i="197"/>
  <c r="AB47" i="197" s="1"/>
  <c r="I47" i="197"/>
  <c r="Z47" i="197"/>
  <c r="G48" i="197"/>
  <c r="T48" i="197" s="1" a="1"/>
  <c r="T48" i="197" s="1"/>
  <c r="H48" i="197"/>
  <c r="AB48" i="197" s="1"/>
  <c r="I48" i="197"/>
  <c r="Z48" i="197"/>
  <c r="G49" i="197"/>
  <c r="U49" i="197" s="1"/>
  <c r="H49" i="197"/>
  <c r="AB49" i="197" s="1"/>
  <c r="I49" i="197"/>
  <c r="Z49" i="197"/>
  <c r="G50" i="197"/>
  <c r="X50" i="197" s="1"/>
  <c r="H50" i="197"/>
  <c r="AB50" i="197" s="1"/>
  <c r="I50" i="197"/>
  <c r="Z50" i="197"/>
  <c r="G51" i="197"/>
  <c r="T51" i="197" s="1" a="1"/>
  <c r="T51" i="197" s="1"/>
  <c r="H51" i="197"/>
  <c r="AB51" i="197" s="1"/>
  <c r="I51" i="197"/>
  <c r="Z51" i="197"/>
  <c r="G52" i="197"/>
  <c r="T52" i="197" s="1" a="1"/>
  <c r="T52" i="197" s="1"/>
  <c r="H52" i="197"/>
  <c r="AB52" i="197" s="1"/>
  <c r="I52" i="197"/>
  <c r="Z52" i="197"/>
  <c r="G53" i="197"/>
  <c r="T53" i="197" s="1" a="1"/>
  <c r="T53" i="197" s="1"/>
  <c r="H53" i="197"/>
  <c r="AB53" i="197" s="1"/>
  <c r="I53" i="197"/>
  <c r="Z53" i="197"/>
  <c r="G54" i="197"/>
  <c r="T54" i="197" s="1" a="1"/>
  <c r="T54" i="197" s="1"/>
  <c r="H54" i="197"/>
  <c r="AB54" i="197" s="1"/>
  <c r="I54" i="197"/>
  <c r="Z54" i="197"/>
  <c r="G55" i="197"/>
  <c r="T55" i="197" s="1" a="1"/>
  <c r="T55" i="197" s="1"/>
  <c r="H55" i="197"/>
  <c r="AB55" i="197" s="1"/>
  <c r="I55" i="197"/>
  <c r="Z55" i="197"/>
  <c r="G56" i="197"/>
  <c r="T56" i="197" s="1" a="1"/>
  <c r="T56" i="197" s="1"/>
  <c r="H56" i="197"/>
  <c r="AB56" i="197" s="1"/>
  <c r="I56" i="197"/>
  <c r="Z56" i="197"/>
  <c r="G57" i="197"/>
  <c r="T57" i="197" s="1" a="1"/>
  <c r="T57" i="197" s="1"/>
  <c r="H57" i="197"/>
  <c r="AB57" i="197" s="1"/>
  <c r="I57" i="197"/>
  <c r="Z57" i="197"/>
  <c r="G58" i="197"/>
  <c r="T58" i="197" s="1" a="1"/>
  <c r="T58" i="197" s="1"/>
  <c r="H58" i="197"/>
  <c r="AB58" i="197" s="1"/>
  <c r="I58" i="197"/>
  <c r="Z58" i="197"/>
  <c r="G59" i="197"/>
  <c r="T59" i="197" s="1" a="1"/>
  <c r="T59" i="197" s="1"/>
  <c r="H59" i="197"/>
  <c r="AB59" i="197" s="1"/>
  <c r="I59" i="197"/>
  <c r="Z59" i="197"/>
  <c r="G60" i="197"/>
  <c r="T60" i="197" s="1" a="1"/>
  <c r="T60" i="197" s="1"/>
  <c r="H60" i="197"/>
  <c r="AB60" i="197" s="1"/>
  <c r="I60" i="197"/>
  <c r="Z60" i="197"/>
  <c r="G61" i="197"/>
  <c r="T61" i="197" s="1" a="1"/>
  <c r="T61" i="197" s="1"/>
  <c r="H61" i="197"/>
  <c r="AB61" i="197" s="1"/>
  <c r="I61" i="197"/>
  <c r="Z61" i="197"/>
  <c r="G62" i="197"/>
  <c r="L62" i="197" s="1"/>
  <c r="H62" i="197"/>
  <c r="I62" i="197"/>
  <c r="Z62" i="197"/>
  <c r="G63" i="197"/>
  <c r="T63" i="197" s="1" a="1"/>
  <c r="T63" i="197" s="1"/>
  <c r="H63" i="197"/>
  <c r="AB63" i="197" s="1"/>
  <c r="I63" i="197"/>
  <c r="Z63" i="197"/>
  <c r="G64" i="197"/>
  <c r="T64" i="197" s="1" a="1"/>
  <c r="T64" i="197" s="1"/>
  <c r="H64" i="197"/>
  <c r="I64" i="197"/>
  <c r="Z64" i="197"/>
  <c r="G65" i="197"/>
  <c r="T65" i="197" s="1" a="1"/>
  <c r="T65" i="197" s="1"/>
  <c r="H65" i="197"/>
  <c r="AB65" i="197" s="1"/>
  <c r="I65" i="197"/>
  <c r="Z65" i="197"/>
  <c r="G66" i="197"/>
  <c r="T66" i="197" s="1" a="1"/>
  <c r="T66" i="197" s="1"/>
  <c r="H66" i="197"/>
  <c r="AB66" i="197" s="1"/>
  <c r="I66" i="197"/>
  <c r="Z66" i="197"/>
  <c r="G67" i="197"/>
  <c r="O67" i="197" s="1"/>
  <c r="H67" i="197"/>
  <c r="AB67" i="197" s="1"/>
  <c r="I67" i="197"/>
  <c r="Z67" i="197"/>
  <c r="G68" i="197"/>
  <c r="T68" i="197" s="1" a="1"/>
  <c r="T68" i="197" s="1"/>
  <c r="H68" i="197"/>
  <c r="AB68" i="197" s="1"/>
  <c r="I68" i="197"/>
  <c r="Z68" i="197"/>
  <c r="G69" i="197"/>
  <c r="T69" i="197" s="1" a="1"/>
  <c r="T69" i="197" s="1"/>
  <c r="H69" i="197"/>
  <c r="AB69" i="197" s="1"/>
  <c r="I69" i="197"/>
  <c r="Z69" i="197"/>
  <c r="G70" i="197"/>
  <c r="T70" i="197" s="1" a="1"/>
  <c r="T70" i="197" s="1"/>
  <c r="H70" i="197"/>
  <c r="AB70" i="197" s="1"/>
  <c r="I70" i="197"/>
  <c r="Z70" i="197"/>
  <c r="G71" i="197"/>
  <c r="T71" i="197" s="1" a="1"/>
  <c r="T71" i="197" s="1"/>
  <c r="H71" i="197"/>
  <c r="AB71" i="197" s="1"/>
  <c r="I71" i="197"/>
  <c r="Z71" i="197"/>
  <c r="G72" i="197"/>
  <c r="T72" i="197" s="1" a="1"/>
  <c r="T72" i="197" s="1"/>
  <c r="H72" i="197"/>
  <c r="AB72" i="197" s="1"/>
  <c r="I72" i="197"/>
  <c r="Z72" i="197"/>
  <c r="G73" i="197"/>
  <c r="T73" i="197" s="1" a="1"/>
  <c r="T73" i="197" s="1"/>
  <c r="H73" i="197"/>
  <c r="AB73" i="197" s="1"/>
  <c r="I73" i="197"/>
  <c r="Z73" i="197"/>
  <c r="G74" i="197"/>
  <c r="T74" i="197" s="1" a="1"/>
  <c r="T74" i="197" s="1"/>
  <c r="H74" i="197"/>
  <c r="AB74" i="197" s="1"/>
  <c r="I74" i="197"/>
  <c r="Z74" i="197"/>
  <c r="G75" i="197"/>
  <c r="T75" i="197" s="1" a="1"/>
  <c r="T75" i="197" s="1"/>
  <c r="H75" i="197"/>
  <c r="AB75" i="197" s="1"/>
  <c r="I75" i="197"/>
  <c r="Z75" i="197"/>
  <c r="G76" i="197"/>
  <c r="T76" i="197" s="1" a="1"/>
  <c r="T76" i="197" s="1"/>
  <c r="H76" i="197"/>
  <c r="AB76" i="197" s="1"/>
  <c r="I76" i="197"/>
  <c r="Z76" i="197"/>
  <c r="G77" i="197"/>
  <c r="T77" i="197" s="1" a="1"/>
  <c r="T77" i="197" s="1"/>
  <c r="H77" i="197"/>
  <c r="AB77" i="197" s="1"/>
  <c r="I77" i="197"/>
  <c r="Z77" i="197"/>
  <c r="G78" i="197"/>
  <c r="T78" i="197" s="1" a="1"/>
  <c r="T78" i="197" s="1"/>
  <c r="H78" i="197"/>
  <c r="AB78" i="197" s="1"/>
  <c r="I78" i="197"/>
  <c r="Z78" i="197"/>
  <c r="G79" i="197"/>
  <c r="T79" i="197" s="1" a="1"/>
  <c r="T79" i="197" s="1"/>
  <c r="H79" i="197"/>
  <c r="AB79" i="197" s="1"/>
  <c r="I79" i="197"/>
  <c r="Z79" i="197"/>
  <c r="G80" i="197"/>
  <c r="T80" i="197" s="1" a="1"/>
  <c r="T80" i="197" s="1"/>
  <c r="H80" i="197"/>
  <c r="AB80" i="197" s="1"/>
  <c r="I80" i="197"/>
  <c r="Z80" i="197"/>
  <c r="G81" i="197"/>
  <c r="T81" i="197" s="1" a="1"/>
  <c r="T81" i="197" s="1"/>
  <c r="H81" i="197"/>
  <c r="AB81" i="197" s="1"/>
  <c r="I81" i="197"/>
  <c r="Z81" i="197"/>
  <c r="G82" i="197"/>
  <c r="T82" i="197" s="1" a="1"/>
  <c r="T82" i="197" s="1"/>
  <c r="H82" i="197"/>
  <c r="AB82" i="197" s="1"/>
  <c r="I82" i="197"/>
  <c r="Z82" i="197"/>
  <c r="G83" i="197"/>
  <c r="T83" i="197" s="1" a="1"/>
  <c r="T83" i="197" s="1"/>
  <c r="H83" i="197"/>
  <c r="AB83" i="197" s="1"/>
  <c r="I83" i="197"/>
  <c r="Z83" i="197"/>
  <c r="G84" i="197"/>
  <c r="T84" i="197" s="1" a="1"/>
  <c r="T84" i="197" s="1"/>
  <c r="H84" i="197"/>
  <c r="AB84" i="197" s="1"/>
  <c r="I84" i="197"/>
  <c r="Z84" i="197"/>
  <c r="G85" i="197"/>
  <c r="T85" i="197" s="1" a="1"/>
  <c r="T85" i="197" s="1"/>
  <c r="H85" i="197"/>
  <c r="AB85" i="197" s="1"/>
  <c r="I85" i="197"/>
  <c r="Z85" i="197"/>
  <c r="G86" i="197"/>
  <c r="J86" i="197" s="1"/>
  <c r="H86" i="197"/>
  <c r="AB86" i="197" s="1"/>
  <c r="I86" i="197"/>
  <c r="Z86" i="197"/>
  <c r="G87" i="197"/>
  <c r="T87" i="197" s="1" a="1"/>
  <c r="T87" i="197" s="1"/>
  <c r="H87" i="197"/>
  <c r="AB87" i="197" s="1"/>
  <c r="I87" i="197"/>
  <c r="Z87" i="197"/>
  <c r="G88" i="197"/>
  <c r="T88" i="197" s="1" a="1"/>
  <c r="T88" i="197" s="1"/>
  <c r="H88" i="197"/>
  <c r="AB88" i="197" s="1"/>
  <c r="I88" i="197"/>
  <c r="Z88" i="197"/>
  <c r="G89" i="197"/>
  <c r="T89" i="197" s="1" a="1"/>
  <c r="T89" i="197" s="1"/>
  <c r="H89" i="197"/>
  <c r="AB89" i="197" s="1"/>
  <c r="I89" i="197"/>
  <c r="Z89" i="197"/>
  <c r="G90" i="197"/>
  <c r="T90" i="197" s="1" a="1"/>
  <c r="T90" i="197" s="1"/>
  <c r="H90" i="197"/>
  <c r="AB90" i="197" s="1"/>
  <c r="I90" i="197"/>
  <c r="Z90" i="197"/>
  <c r="G91" i="197"/>
  <c r="T91" i="197" s="1" a="1"/>
  <c r="T91" i="197" s="1"/>
  <c r="H91" i="197"/>
  <c r="AB91" i="197" s="1"/>
  <c r="I91" i="197"/>
  <c r="Z91" i="197"/>
  <c r="G92" i="197"/>
  <c r="L92" i="197" s="1"/>
  <c r="H92" i="197"/>
  <c r="AB92" i="197" s="1"/>
  <c r="I92" i="197"/>
  <c r="Z92" i="197"/>
  <c r="G93" i="197"/>
  <c r="T93" i="197" s="1" a="1"/>
  <c r="T93" i="197" s="1"/>
  <c r="H93" i="197"/>
  <c r="AB93" i="197" s="1"/>
  <c r="I93" i="197"/>
  <c r="Z93" i="197"/>
  <c r="G94" i="197"/>
  <c r="T94" i="197" s="1" a="1"/>
  <c r="T94" i="197" s="1"/>
  <c r="H94" i="197"/>
  <c r="AB94" i="197" s="1"/>
  <c r="I94" i="197"/>
  <c r="Z94" i="197"/>
  <c r="G95" i="197"/>
  <c r="T95" i="197" s="1" a="1"/>
  <c r="T95" i="197" s="1"/>
  <c r="H95" i="197"/>
  <c r="AB95" i="197" s="1"/>
  <c r="I95" i="197"/>
  <c r="Z95" i="197"/>
  <c r="G96" i="197"/>
  <c r="T96" i="197" s="1" a="1"/>
  <c r="T96" i="197" s="1"/>
  <c r="H96" i="197"/>
  <c r="AB96" i="197" s="1"/>
  <c r="I96" i="197"/>
  <c r="Z96" i="197"/>
  <c r="G97" i="197"/>
  <c r="T97" i="197" s="1" a="1"/>
  <c r="T97" i="197" s="1"/>
  <c r="H97" i="197"/>
  <c r="AB97" i="197" s="1"/>
  <c r="I97" i="197"/>
  <c r="Z97" i="197"/>
  <c r="G98" i="197"/>
  <c r="T98" i="197" s="1" a="1"/>
  <c r="T98" i="197" s="1"/>
  <c r="H98" i="197"/>
  <c r="AB98" i="197" s="1"/>
  <c r="I98" i="197"/>
  <c r="Z98" i="197"/>
  <c r="G99" i="197"/>
  <c r="T99" i="197" s="1" a="1"/>
  <c r="T99" i="197" s="1"/>
  <c r="H99" i="197"/>
  <c r="AB99" i="197" s="1"/>
  <c r="I99" i="197"/>
  <c r="Z99" i="197"/>
  <c r="G100" i="197"/>
  <c r="T100" i="197" s="1" a="1"/>
  <c r="T100" i="197" s="1"/>
  <c r="H100" i="197"/>
  <c r="AB100" i="197" s="1"/>
  <c r="I100" i="197"/>
  <c r="Z100" i="197"/>
  <c r="E12" i="207"/>
  <c r="F12" i="207" s="1"/>
  <c r="E13" i="207"/>
  <c r="J13" i="207" s="1"/>
  <c r="E14" i="207"/>
  <c r="F14" i="207" s="1"/>
  <c r="E15" i="207"/>
  <c r="G15" i="207" s="1"/>
  <c r="E16" i="207"/>
  <c r="J16" i="207" s="1"/>
  <c r="E17" i="207"/>
  <c r="F17" i="207" s="1"/>
  <c r="E18" i="207"/>
  <c r="F18" i="207" s="1"/>
  <c r="E19" i="207"/>
  <c r="I19" i="207" s="1"/>
  <c r="E20" i="207"/>
  <c r="F20" i="207" s="1"/>
  <c r="E21" i="207"/>
  <c r="F21" i="207" s="1"/>
  <c r="E22" i="207"/>
  <c r="H22" i="207" s="1"/>
  <c r="E23" i="207"/>
  <c r="F23" i="207" s="1"/>
  <c r="E24" i="207"/>
  <c r="L24" i="207" s="1"/>
  <c r="E25" i="207"/>
  <c r="G25" i="207" s="1"/>
  <c r="E26" i="207"/>
  <c r="P26" i="207" s="1"/>
  <c r="E27" i="207"/>
  <c r="F27" i="207" s="1"/>
  <c r="E28" i="207"/>
  <c r="F28" i="207" s="1"/>
  <c r="E29" i="207"/>
  <c r="L29" i="207" s="1"/>
  <c r="E30" i="207"/>
  <c r="F30" i="207" s="1"/>
  <c r="E31" i="207"/>
  <c r="H31" i="207" s="1"/>
  <c r="E32" i="207"/>
  <c r="J32" i="207" s="1"/>
  <c r="E33" i="207"/>
  <c r="F33" i="207" s="1"/>
  <c r="E34" i="207"/>
  <c r="F34" i="207" s="1"/>
  <c r="E35" i="207"/>
  <c r="I35" i="207" s="1"/>
  <c r="E36" i="207"/>
  <c r="F36" i="207" s="1"/>
  <c r="E37" i="207"/>
  <c r="F37" i="207" s="1"/>
  <c r="E38" i="207"/>
  <c r="H38" i="207" s="1"/>
  <c r="E39" i="207"/>
  <c r="F39" i="207" s="1"/>
  <c r="E40" i="207"/>
  <c r="F40" i="207" s="1"/>
  <c r="E41" i="207"/>
  <c r="G41" i="207" s="1"/>
  <c r="E42" i="207"/>
  <c r="P42" i="207" s="1"/>
  <c r="E43" i="207"/>
  <c r="F43" i="207" s="1"/>
  <c r="E44" i="207"/>
  <c r="F44" i="207" s="1"/>
  <c r="E45" i="207"/>
  <c r="L45" i="207" s="1"/>
  <c r="E46" i="207"/>
  <c r="F46" i="207" s="1"/>
  <c r="E47" i="207"/>
  <c r="H47" i="207" s="1"/>
  <c r="E48" i="207"/>
  <c r="J48" i="207" s="1"/>
  <c r="E49" i="207"/>
  <c r="F49" i="207" s="1"/>
  <c r="E50" i="207"/>
  <c r="F50" i="207" s="1"/>
  <c r="E51" i="207"/>
  <c r="I51" i="207" s="1"/>
  <c r="E52" i="207"/>
  <c r="F52" i="207" s="1"/>
  <c r="E53" i="207"/>
  <c r="F53" i="207" s="1"/>
  <c r="E54" i="207"/>
  <c r="H54" i="207" s="1"/>
  <c r="E55" i="207"/>
  <c r="F55" i="207" s="1"/>
  <c r="E56" i="207"/>
  <c r="F56" i="207" s="1"/>
  <c r="E57" i="207"/>
  <c r="G57" i="207" s="1"/>
  <c r="E58" i="207"/>
  <c r="P58" i="207" s="1"/>
  <c r="E59" i="207"/>
  <c r="F59" i="207" s="1"/>
  <c r="E60" i="207"/>
  <c r="F60" i="207" s="1"/>
  <c r="E61" i="207"/>
  <c r="L61" i="207" s="1"/>
  <c r="E62" i="207"/>
  <c r="F62" i="207" s="1"/>
  <c r="E63" i="207"/>
  <c r="H63" i="207" s="1"/>
  <c r="E64" i="207"/>
  <c r="J64" i="207" s="1"/>
  <c r="E65" i="207"/>
  <c r="F65" i="207" s="1"/>
  <c r="E66" i="207"/>
  <c r="F66" i="207" s="1"/>
  <c r="E67" i="207"/>
  <c r="I67" i="207" s="1"/>
  <c r="E68" i="207"/>
  <c r="G68" i="207" s="1"/>
  <c r="E69" i="207"/>
  <c r="F69" i="207" s="1"/>
  <c r="E70" i="207"/>
  <c r="H70" i="207" s="1"/>
  <c r="E71" i="207"/>
  <c r="F71" i="207" s="1"/>
  <c r="E72" i="207"/>
  <c r="G72" i="207" s="1"/>
  <c r="E73" i="207"/>
  <c r="G73" i="207" s="1"/>
  <c r="E74" i="207"/>
  <c r="P74" i="207" s="1"/>
  <c r="E75" i="207"/>
  <c r="F75" i="207" s="1"/>
  <c r="E76" i="207"/>
  <c r="F76" i="207" s="1"/>
  <c r="E77" i="207"/>
  <c r="L77" i="207" s="1"/>
  <c r="E78" i="207"/>
  <c r="F78" i="207" s="1"/>
  <c r="E79" i="207"/>
  <c r="H79" i="207" s="1"/>
  <c r="E80" i="207"/>
  <c r="J80" i="207" s="1"/>
  <c r="E81" i="207"/>
  <c r="F81" i="207" s="1"/>
  <c r="E82" i="207"/>
  <c r="F82" i="207" s="1"/>
  <c r="E83" i="207"/>
  <c r="I83" i="207" s="1"/>
  <c r="E84" i="207"/>
  <c r="F84" i="207" s="1"/>
  <c r="E85" i="207"/>
  <c r="F85" i="207" s="1"/>
  <c r="E86" i="207"/>
  <c r="H86" i="207" s="1"/>
  <c r="E87" i="207"/>
  <c r="F87" i="207" s="1"/>
  <c r="E88" i="207"/>
  <c r="H88" i="207" s="1"/>
  <c r="E89" i="207"/>
  <c r="G89" i="207" s="1"/>
  <c r="E90" i="207"/>
  <c r="P90" i="207" s="1"/>
  <c r="E91" i="207"/>
  <c r="F91" i="207" s="1"/>
  <c r="E92" i="207"/>
  <c r="F92" i="207" s="1"/>
  <c r="E93" i="207"/>
  <c r="L93" i="207" s="1"/>
  <c r="E94" i="207"/>
  <c r="F94" i="207" s="1"/>
  <c r="E95" i="207"/>
  <c r="H95" i="207" s="1"/>
  <c r="E96" i="207"/>
  <c r="J96" i="207" s="1"/>
  <c r="E97" i="207"/>
  <c r="F97" i="207" s="1"/>
  <c r="E98" i="207"/>
  <c r="F98" i="207" s="1"/>
  <c r="E99" i="207"/>
  <c r="I99" i="207" s="1"/>
  <c r="E100" i="207"/>
  <c r="O100" i="207" s="1"/>
  <c r="E11" i="207"/>
  <c r="F11" i="207" s="1"/>
  <c r="E10" i="207"/>
  <c r="F10" i="207" s="1"/>
  <c r="E9" i="207"/>
  <c r="F9" i="207" s="1"/>
  <c r="E8" i="207"/>
  <c r="G8" i="207" s="1"/>
  <c r="E7" i="207"/>
  <c r="G7" i="207" s="1"/>
  <c r="E6" i="207"/>
  <c r="G6" i="207" s="1"/>
  <c r="E5" i="207"/>
  <c r="G5" i="207" s="1"/>
  <c r="E4" i="207"/>
  <c r="G4" i="207" s="1"/>
  <c r="E3" i="207"/>
  <c r="G3" i="207" s="1"/>
  <c r="E2" i="207"/>
  <c r="F2" i="207" s="1"/>
  <c r="A1" i="207"/>
  <c r="F4" i="208"/>
  <c r="A1" i="208"/>
  <c r="E8" i="205"/>
  <c r="I8" i="205" s="1"/>
  <c r="F8" i="205"/>
  <c r="G8" i="205"/>
  <c r="N8" i="205" s="1"/>
  <c r="E9" i="205"/>
  <c r="K9" i="205" s="1"/>
  <c r="F9" i="205"/>
  <c r="G9" i="205"/>
  <c r="N9" i="205" s="1"/>
  <c r="E10" i="205"/>
  <c r="I10" i="205" s="1"/>
  <c r="F10" i="205"/>
  <c r="G10" i="205"/>
  <c r="N10" i="205" s="1"/>
  <c r="E11" i="205"/>
  <c r="I11" i="205" s="1"/>
  <c r="F11" i="205"/>
  <c r="G11" i="205"/>
  <c r="N11" i="205" s="1"/>
  <c r="E12" i="205"/>
  <c r="M12" i="205" s="1"/>
  <c r="F12" i="205"/>
  <c r="G12" i="205"/>
  <c r="N12" i="205" s="1"/>
  <c r="E13" i="205"/>
  <c r="I13" i="205" s="1"/>
  <c r="F13" i="205"/>
  <c r="G13" i="205"/>
  <c r="N13" i="205" s="1"/>
  <c r="E14" i="205"/>
  <c r="I14" i="205" s="1"/>
  <c r="F14" i="205"/>
  <c r="G14" i="205"/>
  <c r="N14" i="205" s="1"/>
  <c r="E15" i="205"/>
  <c r="I15" i="205" s="1"/>
  <c r="F15" i="205"/>
  <c r="G15" i="205"/>
  <c r="N15" i="205" s="1"/>
  <c r="E16" i="205"/>
  <c r="I16" i="205" s="1"/>
  <c r="F16" i="205"/>
  <c r="G16" i="205"/>
  <c r="N16" i="205" s="1"/>
  <c r="E17" i="205"/>
  <c r="K17" i="205" s="1"/>
  <c r="F17" i="205"/>
  <c r="G17" i="205"/>
  <c r="N17" i="205" s="1"/>
  <c r="E18" i="205"/>
  <c r="J18" i="205" s="1"/>
  <c r="F18" i="205"/>
  <c r="G18" i="205"/>
  <c r="N18" i="205" s="1"/>
  <c r="E19" i="205"/>
  <c r="I19" i="205" s="1"/>
  <c r="F19" i="205"/>
  <c r="G19" i="205"/>
  <c r="N19" i="205" s="1"/>
  <c r="E20" i="205"/>
  <c r="M20" i="205" s="1"/>
  <c r="F20" i="205"/>
  <c r="G20" i="205"/>
  <c r="N20" i="205" s="1"/>
  <c r="E21" i="205"/>
  <c r="I21" i="205" s="1"/>
  <c r="F21" i="205"/>
  <c r="G21" i="205"/>
  <c r="N21" i="205" s="1"/>
  <c r="E22" i="205"/>
  <c r="I22" i="205" s="1"/>
  <c r="F22" i="205"/>
  <c r="G22" i="205"/>
  <c r="N22" i="205" s="1"/>
  <c r="E23" i="205"/>
  <c r="J23" i="205" s="1"/>
  <c r="F23" i="205"/>
  <c r="G23" i="205"/>
  <c r="N23" i="205" s="1"/>
  <c r="E24" i="205"/>
  <c r="I24" i="205" s="1"/>
  <c r="F24" i="205"/>
  <c r="G24" i="205"/>
  <c r="N24" i="205" s="1"/>
  <c r="E25" i="205"/>
  <c r="K25" i="205" s="1"/>
  <c r="F25" i="205"/>
  <c r="G25" i="205"/>
  <c r="N25" i="205" s="1"/>
  <c r="E26" i="205"/>
  <c r="J26" i="205" s="1"/>
  <c r="F26" i="205"/>
  <c r="G26" i="205"/>
  <c r="N26" i="205" s="1"/>
  <c r="E27" i="205"/>
  <c r="I27" i="205" s="1"/>
  <c r="F27" i="205"/>
  <c r="G27" i="205"/>
  <c r="N27" i="205" s="1"/>
  <c r="E28" i="205"/>
  <c r="M28" i="205" s="1"/>
  <c r="F28" i="205"/>
  <c r="G28" i="205"/>
  <c r="N28" i="205" s="1"/>
  <c r="E29" i="205"/>
  <c r="I29" i="205" s="1"/>
  <c r="F29" i="205"/>
  <c r="G29" i="205"/>
  <c r="N29" i="205" s="1"/>
  <c r="E30" i="205"/>
  <c r="I30" i="205" s="1"/>
  <c r="F30" i="205"/>
  <c r="G30" i="205"/>
  <c r="N30" i="205" s="1"/>
  <c r="E31" i="205"/>
  <c r="K31" i="205" s="1"/>
  <c r="F31" i="205"/>
  <c r="G31" i="205"/>
  <c r="N31" i="205" s="1"/>
  <c r="E32" i="205"/>
  <c r="I32" i="205" s="1"/>
  <c r="F32" i="205"/>
  <c r="G32" i="205"/>
  <c r="N32" i="205" s="1"/>
  <c r="E33" i="205"/>
  <c r="K33" i="205" s="1"/>
  <c r="F33" i="205"/>
  <c r="G33" i="205"/>
  <c r="N33" i="205" s="1"/>
  <c r="E34" i="205"/>
  <c r="J34" i="205" s="1"/>
  <c r="F34" i="205"/>
  <c r="G34" i="205"/>
  <c r="N34" i="205" s="1"/>
  <c r="E35" i="205"/>
  <c r="I35" i="205" s="1"/>
  <c r="F35" i="205"/>
  <c r="G35" i="205"/>
  <c r="N35" i="205" s="1"/>
  <c r="E36" i="205"/>
  <c r="M36" i="205" s="1"/>
  <c r="F36" i="205"/>
  <c r="G36" i="205"/>
  <c r="N36" i="205" s="1"/>
  <c r="E37" i="205"/>
  <c r="I37" i="205" s="1"/>
  <c r="F37" i="205"/>
  <c r="G37" i="205"/>
  <c r="N37" i="205" s="1"/>
  <c r="E38" i="205"/>
  <c r="I38" i="205" s="1"/>
  <c r="F38" i="205"/>
  <c r="G38" i="205"/>
  <c r="N38" i="205" s="1"/>
  <c r="E39" i="205"/>
  <c r="M39" i="205" s="1"/>
  <c r="F39" i="205"/>
  <c r="G39" i="205"/>
  <c r="N39" i="205" s="1"/>
  <c r="E40" i="205"/>
  <c r="I40" i="205" s="1"/>
  <c r="F40" i="205"/>
  <c r="G40" i="205"/>
  <c r="N40" i="205" s="1"/>
  <c r="E41" i="205"/>
  <c r="K41" i="205" s="1"/>
  <c r="F41" i="205"/>
  <c r="G41" i="205"/>
  <c r="N41" i="205" s="1"/>
  <c r="E42" i="205"/>
  <c r="J42" i="205" s="1"/>
  <c r="F42" i="205"/>
  <c r="G42" i="205"/>
  <c r="N42" i="205" s="1"/>
  <c r="E43" i="205"/>
  <c r="I43" i="205" s="1"/>
  <c r="F43" i="205"/>
  <c r="G43" i="205"/>
  <c r="N43" i="205" s="1"/>
  <c r="E44" i="205"/>
  <c r="M44" i="205" s="1"/>
  <c r="F44" i="205"/>
  <c r="G44" i="205"/>
  <c r="N44" i="205" s="1"/>
  <c r="E45" i="205"/>
  <c r="I45" i="205" s="1"/>
  <c r="F45" i="205"/>
  <c r="G45" i="205"/>
  <c r="N45" i="205" s="1"/>
  <c r="E46" i="205"/>
  <c r="I46" i="205" s="1"/>
  <c r="F46" i="205"/>
  <c r="G46" i="205"/>
  <c r="N46" i="205" s="1"/>
  <c r="E47" i="205"/>
  <c r="I47" i="205" s="1"/>
  <c r="F47" i="205"/>
  <c r="G47" i="205"/>
  <c r="N47" i="205" s="1"/>
  <c r="E48" i="205"/>
  <c r="I48" i="205" s="1"/>
  <c r="F48" i="205"/>
  <c r="G48" i="205"/>
  <c r="N48" i="205" s="1"/>
  <c r="E49" i="205"/>
  <c r="K49" i="205" s="1"/>
  <c r="F49" i="205"/>
  <c r="G49" i="205"/>
  <c r="N49" i="205" s="1"/>
  <c r="E50" i="205"/>
  <c r="J50" i="205" s="1"/>
  <c r="F50" i="205"/>
  <c r="G50" i="205"/>
  <c r="N50" i="205" s="1"/>
  <c r="E51" i="205"/>
  <c r="I51" i="205" s="1"/>
  <c r="F51" i="205"/>
  <c r="G51" i="205"/>
  <c r="N51" i="205" s="1"/>
  <c r="E52" i="205"/>
  <c r="M52" i="205" s="1"/>
  <c r="F52" i="205"/>
  <c r="G52" i="205"/>
  <c r="N52" i="205" s="1"/>
  <c r="E53" i="205"/>
  <c r="I53" i="205" s="1"/>
  <c r="F53" i="205"/>
  <c r="G53" i="205"/>
  <c r="N53" i="205" s="1"/>
  <c r="E54" i="205"/>
  <c r="I54" i="205" s="1"/>
  <c r="F54" i="205"/>
  <c r="G54" i="205"/>
  <c r="N54" i="205" s="1"/>
  <c r="E55" i="205"/>
  <c r="I55" i="205" s="1"/>
  <c r="F55" i="205"/>
  <c r="G55" i="205"/>
  <c r="N55" i="205" s="1"/>
  <c r="E56" i="205"/>
  <c r="I56" i="205" s="1"/>
  <c r="F56" i="205"/>
  <c r="G56" i="205"/>
  <c r="N56" i="205" s="1"/>
  <c r="E57" i="205"/>
  <c r="K57" i="205" s="1"/>
  <c r="F57" i="205"/>
  <c r="G57" i="205"/>
  <c r="N57" i="205" s="1"/>
  <c r="E58" i="205"/>
  <c r="J58" i="205" s="1"/>
  <c r="F58" i="205"/>
  <c r="G58" i="205"/>
  <c r="N58" i="205" s="1"/>
  <c r="E59" i="205"/>
  <c r="I59" i="205" s="1"/>
  <c r="F59" i="205"/>
  <c r="G59" i="205"/>
  <c r="N59" i="205" s="1"/>
  <c r="E60" i="205"/>
  <c r="M60" i="205" s="1"/>
  <c r="F60" i="205"/>
  <c r="G60" i="205"/>
  <c r="N60" i="205" s="1"/>
  <c r="E61" i="205"/>
  <c r="I61" i="205" s="1"/>
  <c r="F61" i="205"/>
  <c r="G61" i="205"/>
  <c r="N61" i="205" s="1"/>
  <c r="E62" i="205"/>
  <c r="I62" i="205" s="1"/>
  <c r="F62" i="205"/>
  <c r="G62" i="205"/>
  <c r="N62" i="205" s="1"/>
  <c r="E63" i="205"/>
  <c r="M63" i="205" s="1"/>
  <c r="F63" i="205"/>
  <c r="G63" i="205"/>
  <c r="N63" i="205" s="1"/>
  <c r="E64" i="205"/>
  <c r="I64" i="205" s="1"/>
  <c r="F64" i="205"/>
  <c r="G64" i="205"/>
  <c r="N64" i="205" s="1"/>
  <c r="E65" i="205"/>
  <c r="K65" i="205" s="1"/>
  <c r="F65" i="205"/>
  <c r="G65" i="205"/>
  <c r="N65" i="205" s="1"/>
  <c r="E66" i="205"/>
  <c r="J66" i="205" s="1"/>
  <c r="F66" i="205"/>
  <c r="G66" i="205"/>
  <c r="N66" i="205" s="1"/>
  <c r="E67" i="205"/>
  <c r="I67" i="205" s="1"/>
  <c r="F67" i="205"/>
  <c r="G67" i="205"/>
  <c r="N67" i="205" s="1"/>
  <c r="E68" i="205"/>
  <c r="M68" i="205" s="1"/>
  <c r="F68" i="205"/>
  <c r="G68" i="205"/>
  <c r="N68" i="205" s="1"/>
  <c r="E69" i="205"/>
  <c r="I69" i="205" s="1"/>
  <c r="F69" i="205"/>
  <c r="G69" i="205"/>
  <c r="N69" i="205" s="1"/>
  <c r="E70" i="205"/>
  <c r="I70" i="205" s="1"/>
  <c r="F70" i="205"/>
  <c r="G70" i="205"/>
  <c r="N70" i="205" s="1"/>
  <c r="E71" i="205"/>
  <c r="I71" i="205" s="1"/>
  <c r="F71" i="205"/>
  <c r="G71" i="205"/>
  <c r="N71" i="205" s="1"/>
  <c r="E72" i="205"/>
  <c r="I72" i="205" s="1"/>
  <c r="F72" i="205"/>
  <c r="G72" i="205"/>
  <c r="N72" i="205" s="1"/>
  <c r="E73" i="205"/>
  <c r="K73" i="205" s="1"/>
  <c r="F73" i="205"/>
  <c r="G73" i="205"/>
  <c r="N73" i="205" s="1"/>
  <c r="E74" i="205"/>
  <c r="J74" i="205" s="1"/>
  <c r="F74" i="205"/>
  <c r="G74" i="205"/>
  <c r="N74" i="205" s="1"/>
  <c r="E75" i="205"/>
  <c r="I75" i="205" s="1"/>
  <c r="F75" i="205"/>
  <c r="G75" i="205"/>
  <c r="N75" i="205" s="1"/>
  <c r="E76" i="205"/>
  <c r="M76" i="205" s="1"/>
  <c r="F76" i="205"/>
  <c r="G76" i="205"/>
  <c r="N76" i="205" s="1"/>
  <c r="E77" i="205"/>
  <c r="I77" i="205" s="1"/>
  <c r="F77" i="205"/>
  <c r="G77" i="205"/>
  <c r="N77" i="205" s="1"/>
  <c r="E78" i="205"/>
  <c r="I78" i="205" s="1"/>
  <c r="F78" i="205"/>
  <c r="G78" i="205"/>
  <c r="N78" i="205" s="1"/>
  <c r="E79" i="205"/>
  <c r="K79" i="205" s="1"/>
  <c r="F79" i="205"/>
  <c r="G79" i="205"/>
  <c r="N79" i="205" s="1"/>
  <c r="E80" i="205"/>
  <c r="I80" i="205" s="1"/>
  <c r="F80" i="205"/>
  <c r="G80" i="205"/>
  <c r="N80" i="205" s="1"/>
  <c r="E81" i="205"/>
  <c r="K81" i="205" s="1"/>
  <c r="F81" i="205"/>
  <c r="G81" i="205"/>
  <c r="N81" i="205" s="1"/>
  <c r="E82" i="205"/>
  <c r="J82" i="205" s="1"/>
  <c r="F82" i="205"/>
  <c r="G82" i="205"/>
  <c r="N82" i="205" s="1"/>
  <c r="E83" i="205"/>
  <c r="I83" i="205" s="1"/>
  <c r="F83" i="205"/>
  <c r="G83" i="205"/>
  <c r="N83" i="205" s="1"/>
  <c r="E84" i="205"/>
  <c r="M84" i="205" s="1"/>
  <c r="F84" i="205"/>
  <c r="G84" i="205"/>
  <c r="N84" i="205" s="1"/>
  <c r="E85" i="205"/>
  <c r="I85" i="205" s="1"/>
  <c r="F85" i="205"/>
  <c r="G85" i="205"/>
  <c r="N85" i="205" s="1"/>
  <c r="E86" i="205"/>
  <c r="I86" i="205" s="1"/>
  <c r="F86" i="205"/>
  <c r="G86" i="205"/>
  <c r="N86" i="205" s="1"/>
  <c r="E87" i="205"/>
  <c r="I87" i="205" s="1"/>
  <c r="F87" i="205"/>
  <c r="G87" i="205"/>
  <c r="N87" i="205" s="1"/>
  <c r="E88" i="205"/>
  <c r="I88" i="205" s="1"/>
  <c r="F88" i="205"/>
  <c r="G88" i="205"/>
  <c r="N88" i="205" s="1"/>
  <c r="E89" i="205"/>
  <c r="K89" i="205" s="1"/>
  <c r="F89" i="205"/>
  <c r="G89" i="205"/>
  <c r="N89" i="205" s="1"/>
  <c r="E90" i="205"/>
  <c r="J90" i="205" s="1"/>
  <c r="F90" i="205"/>
  <c r="G90" i="205"/>
  <c r="N90" i="205" s="1"/>
  <c r="E91" i="205"/>
  <c r="I91" i="205" s="1"/>
  <c r="F91" i="205"/>
  <c r="G91" i="205"/>
  <c r="N91" i="205" s="1"/>
  <c r="E92" i="205"/>
  <c r="M92" i="205" s="1"/>
  <c r="F92" i="205"/>
  <c r="G92" i="205"/>
  <c r="N92" i="205" s="1"/>
  <c r="E93" i="205"/>
  <c r="I93" i="205" s="1"/>
  <c r="F93" i="205"/>
  <c r="G93" i="205"/>
  <c r="N93" i="205" s="1"/>
  <c r="E94" i="205"/>
  <c r="I94" i="205" s="1"/>
  <c r="F94" i="205"/>
  <c r="G94" i="205"/>
  <c r="N94" i="205" s="1"/>
  <c r="E95" i="205"/>
  <c r="I95" i="205" s="1"/>
  <c r="F95" i="205"/>
  <c r="G95" i="205"/>
  <c r="N95" i="205" s="1"/>
  <c r="E96" i="205"/>
  <c r="K96" i="205" s="1"/>
  <c r="F96" i="205"/>
  <c r="G96" i="205"/>
  <c r="N96" i="205" s="1"/>
  <c r="E97" i="205"/>
  <c r="K97" i="205" s="1"/>
  <c r="F97" i="205"/>
  <c r="G97" i="205"/>
  <c r="N97" i="205" s="1"/>
  <c r="E98" i="205"/>
  <c r="J98" i="205" s="1"/>
  <c r="F98" i="205"/>
  <c r="G98" i="205"/>
  <c r="N98" i="205" s="1"/>
  <c r="E99" i="205"/>
  <c r="I99" i="205" s="1"/>
  <c r="F99" i="205"/>
  <c r="G99" i="205"/>
  <c r="N99" i="205" s="1"/>
  <c r="E100" i="205"/>
  <c r="M100" i="205" s="1"/>
  <c r="F100" i="205"/>
  <c r="G100" i="205"/>
  <c r="N100" i="205" s="1"/>
  <c r="F3" i="205"/>
  <c r="F4" i="205"/>
  <c r="F5" i="205"/>
  <c r="F6" i="205"/>
  <c r="F7" i="205"/>
  <c r="G3" i="205"/>
  <c r="N3" i="205" s="1"/>
  <c r="G4" i="205"/>
  <c r="N4" i="205" s="1"/>
  <c r="G5" i="205"/>
  <c r="N5" i="205" s="1"/>
  <c r="G6" i="205"/>
  <c r="N6" i="205" s="1"/>
  <c r="G7" i="205"/>
  <c r="N7" i="205" s="1"/>
  <c r="G2" i="205"/>
  <c r="N2" i="205" s="1"/>
  <c r="F2" i="205"/>
  <c r="E7" i="205"/>
  <c r="I7" i="205" s="1"/>
  <c r="E6" i="205"/>
  <c r="I6" i="205" s="1"/>
  <c r="E5" i="205"/>
  <c r="I5" i="205" s="1"/>
  <c r="E4" i="205"/>
  <c r="I4" i="205" s="1"/>
  <c r="E3" i="205"/>
  <c r="M3" i="205" s="1"/>
  <c r="E2" i="205"/>
  <c r="I2" i="205" s="1"/>
  <c r="A1" i="205"/>
  <c r="A1" i="206"/>
  <c r="E15" i="203"/>
  <c r="F15" i="203" s="1"/>
  <c r="E16" i="203"/>
  <c r="F16" i="203" s="1"/>
  <c r="E17" i="203"/>
  <c r="I17" i="203" s="1"/>
  <c r="E18" i="203"/>
  <c r="G18" i="203" s="1"/>
  <c r="E19" i="203"/>
  <c r="F19" i="203" s="1"/>
  <c r="E20" i="203"/>
  <c r="H20" i="203" s="1"/>
  <c r="E21" i="203"/>
  <c r="F21" i="203" s="1"/>
  <c r="E22" i="203"/>
  <c r="F22" i="203" s="1"/>
  <c r="E23" i="203"/>
  <c r="F23" i="203" s="1"/>
  <c r="E24" i="203"/>
  <c r="F24" i="203" s="1"/>
  <c r="E25" i="203"/>
  <c r="I25" i="203" s="1"/>
  <c r="E26" i="203"/>
  <c r="F26" i="203" s="1"/>
  <c r="E27" i="203"/>
  <c r="F27" i="203" s="1"/>
  <c r="E28" i="203"/>
  <c r="H28" i="203" s="1"/>
  <c r="E29" i="203"/>
  <c r="F29" i="203" s="1"/>
  <c r="E30" i="203"/>
  <c r="F30" i="203" s="1"/>
  <c r="E31" i="203"/>
  <c r="F31" i="203" s="1"/>
  <c r="E32" i="203"/>
  <c r="F32" i="203" s="1"/>
  <c r="E33" i="203"/>
  <c r="I33" i="203" s="1"/>
  <c r="E34" i="203"/>
  <c r="F34" i="203" s="1"/>
  <c r="E35" i="203"/>
  <c r="F35" i="203" s="1"/>
  <c r="E36" i="203"/>
  <c r="H36" i="203" s="1"/>
  <c r="E37" i="203"/>
  <c r="F37" i="203" s="1"/>
  <c r="E38" i="203"/>
  <c r="F38" i="203" s="1"/>
  <c r="E39" i="203"/>
  <c r="F39" i="203" s="1"/>
  <c r="E40" i="203"/>
  <c r="F40" i="203" s="1"/>
  <c r="E41" i="203"/>
  <c r="I41" i="203" s="1"/>
  <c r="E42" i="203"/>
  <c r="F42" i="203" s="1"/>
  <c r="E43" i="203"/>
  <c r="F43" i="203" s="1"/>
  <c r="E44" i="203"/>
  <c r="H44" i="203" s="1"/>
  <c r="E45" i="203"/>
  <c r="F45" i="203" s="1"/>
  <c r="E46" i="203"/>
  <c r="F46" i="203" s="1"/>
  <c r="E47" i="203"/>
  <c r="F47" i="203" s="1"/>
  <c r="E48" i="203"/>
  <c r="F48" i="203" s="1"/>
  <c r="E49" i="203"/>
  <c r="I49" i="203" s="1"/>
  <c r="E50" i="203"/>
  <c r="F50" i="203" s="1"/>
  <c r="E51" i="203"/>
  <c r="F51" i="203" s="1"/>
  <c r="E52" i="203"/>
  <c r="H52" i="203" s="1"/>
  <c r="E53" i="203"/>
  <c r="F53" i="203" s="1"/>
  <c r="E54" i="203"/>
  <c r="F54" i="203" s="1"/>
  <c r="E55" i="203"/>
  <c r="F55" i="203" s="1"/>
  <c r="E56" i="203"/>
  <c r="F56" i="203" s="1"/>
  <c r="E57" i="203"/>
  <c r="I57" i="203" s="1"/>
  <c r="E58" i="203"/>
  <c r="F58" i="203" s="1"/>
  <c r="E59" i="203"/>
  <c r="F59" i="203" s="1"/>
  <c r="E60" i="203"/>
  <c r="H60" i="203" s="1"/>
  <c r="E61" i="203"/>
  <c r="F61" i="203" s="1"/>
  <c r="E62" i="203"/>
  <c r="F62" i="203" s="1"/>
  <c r="E63" i="203"/>
  <c r="F63" i="203" s="1"/>
  <c r="E64" i="203"/>
  <c r="F64" i="203" s="1"/>
  <c r="E65" i="203"/>
  <c r="I65" i="203" s="1"/>
  <c r="E66" i="203"/>
  <c r="F66" i="203" s="1"/>
  <c r="E67" i="203"/>
  <c r="F67" i="203" s="1"/>
  <c r="E68" i="203"/>
  <c r="H68" i="203" s="1"/>
  <c r="E69" i="203"/>
  <c r="F69" i="203" s="1"/>
  <c r="E70" i="203"/>
  <c r="F70" i="203" s="1"/>
  <c r="E71" i="203"/>
  <c r="F71" i="203" s="1"/>
  <c r="E72" i="203"/>
  <c r="F72" i="203" s="1"/>
  <c r="E73" i="203"/>
  <c r="I73" i="203" s="1"/>
  <c r="E74" i="203"/>
  <c r="F74" i="203" s="1"/>
  <c r="E75" i="203"/>
  <c r="F75" i="203" s="1"/>
  <c r="E76" i="203"/>
  <c r="H76" i="203" s="1"/>
  <c r="E77" i="203"/>
  <c r="F77" i="203" s="1"/>
  <c r="E78" i="203"/>
  <c r="F78" i="203" s="1"/>
  <c r="E79" i="203"/>
  <c r="F79" i="203" s="1"/>
  <c r="E80" i="203"/>
  <c r="F80" i="203" s="1"/>
  <c r="E81" i="203"/>
  <c r="I81" i="203" s="1"/>
  <c r="E82" i="203"/>
  <c r="F82" i="203" s="1"/>
  <c r="E83" i="203"/>
  <c r="F83" i="203" s="1"/>
  <c r="E84" i="203"/>
  <c r="H84" i="203" s="1"/>
  <c r="E85" i="203"/>
  <c r="F85" i="203" s="1"/>
  <c r="E86" i="203"/>
  <c r="F86" i="203" s="1"/>
  <c r="E87" i="203"/>
  <c r="F87" i="203" s="1"/>
  <c r="E88" i="203"/>
  <c r="F88" i="203" s="1"/>
  <c r="E89" i="203"/>
  <c r="I89" i="203" s="1"/>
  <c r="E90" i="203"/>
  <c r="F90" i="203" s="1"/>
  <c r="E91" i="203"/>
  <c r="F91" i="203" s="1"/>
  <c r="E92" i="203"/>
  <c r="H92" i="203" s="1"/>
  <c r="E93" i="203"/>
  <c r="F93" i="203" s="1"/>
  <c r="E94" i="203"/>
  <c r="F94" i="203" s="1"/>
  <c r="E95" i="203"/>
  <c r="F95" i="203" s="1"/>
  <c r="E96" i="203"/>
  <c r="F96" i="203" s="1"/>
  <c r="E97" i="203"/>
  <c r="I97" i="203" s="1"/>
  <c r="E98" i="203"/>
  <c r="F98" i="203" s="1"/>
  <c r="E99" i="203"/>
  <c r="F99" i="203" s="1"/>
  <c r="E100" i="203"/>
  <c r="H100" i="203" s="1"/>
  <c r="E3" i="203"/>
  <c r="G3" i="203" s="1"/>
  <c r="E4" i="203"/>
  <c r="G4" i="203" s="1"/>
  <c r="E5" i="203"/>
  <c r="G5" i="203" s="1"/>
  <c r="E6" i="203"/>
  <c r="F6" i="203" s="1"/>
  <c r="E7" i="203"/>
  <c r="F7" i="203" s="1"/>
  <c r="E8" i="203"/>
  <c r="F8" i="203" s="1"/>
  <c r="E9" i="203"/>
  <c r="J9" i="203" s="1"/>
  <c r="E10" i="203"/>
  <c r="F10" i="203" s="1"/>
  <c r="E11" i="203"/>
  <c r="F11" i="203" s="1"/>
  <c r="E12" i="203"/>
  <c r="F12" i="203" s="1"/>
  <c r="E13" i="203"/>
  <c r="F13" i="203" s="1"/>
  <c r="E14" i="203"/>
  <c r="J14" i="203" s="1"/>
  <c r="E2" i="203"/>
  <c r="F2" i="203" s="1"/>
  <c r="A1" i="203"/>
  <c r="I4" i="204"/>
  <c r="I5" i="204"/>
  <c r="I6" i="204"/>
  <c r="I7" i="204"/>
  <c r="I8" i="204"/>
  <c r="I9" i="204"/>
  <c r="I10" i="204"/>
  <c r="I11" i="204"/>
  <c r="I12" i="204"/>
  <c r="I13" i="204"/>
  <c r="I14" i="204"/>
  <c r="I15" i="204"/>
  <c r="I16" i="204"/>
  <c r="I17" i="204"/>
  <c r="I18" i="204"/>
  <c r="I19" i="204"/>
  <c r="I20" i="204"/>
  <c r="I21" i="204"/>
  <c r="I22" i="204"/>
  <c r="I23" i="204"/>
  <c r="I24" i="204"/>
  <c r="I25" i="204"/>
  <c r="I26" i="204"/>
  <c r="I27" i="204"/>
  <c r="I28" i="204"/>
  <c r="I29" i="204"/>
  <c r="I30" i="204"/>
  <c r="I31" i="204"/>
  <c r="I3" i="204"/>
  <c r="A1" i="204"/>
  <c r="E10" i="201"/>
  <c r="F10" i="201"/>
  <c r="V10" i="201" s="1"/>
  <c r="G10" i="201"/>
  <c r="I10" i="201" s="1"/>
  <c r="H10" i="201"/>
  <c r="E11" i="201"/>
  <c r="F11" i="201"/>
  <c r="T11" i="201" s="1"/>
  <c r="G11" i="201"/>
  <c r="I11" i="201" s="1"/>
  <c r="H11" i="201"/>
  <c r="E12" i="201"/>
  <c r="F12" i="201"/>
  <c r="Q12" i="201" s="1"/>
  <c r="G12" i="201"/>
  <c r="I12" i="201" s="1"/>
  <c r="H12" i="201"/>
  <c r="E13" i="201"/>
  <c r="F13" i="201"/>
  <c r="Q13" i="201" s="1"/>
  <c r="G13" i="201"/>
  <c r="I13" i="201" s="1"/>
  <c r="H13" i="201"/>
  <c r="E14" i="201"/>
  <c r="F14" i="201"/>
  <c r="M14" i="201" s="1"/>
  <c r="G14" i="201"/>
  <c r="I14" i="201" s="1"/>
  <c r="H14" i="201"/>
  <c r="E15" i="201"/>
  <c r="F15" i="201"/>
  <c r="K15" i="201" s="1"/>
  <c r="G15" i="201"/>
  <c r="I15" i="201" s="1"/>
  <c r="H15" i="201"/>
  <c r="E16" i="201"/>
  <c r="F16" i="201"/>
  <c r="J16" i="201" s="1"/>
  <c r="G16" i="201"/>
  <c r="I16" i="201" s="1"/>
  <c r="H16" i="201"/>
  <c r="E17" i="201"/>
  <c r="F17" i="201"/>
  <c r="J17" i="201" s="1"/>
  <c r="G17" i="201"/>
  <c r="I17" i="201" s="1"/>
  <c r="H17" i="201"/>
  <c r="E18" i="201"/>
  <c r="F18" i="201"/>
  <c r="V18" i="201" s="1"/>
  <c r="G18" i="201"/>
  <c r="I18" i="201" s="1"/>
  <c r="H18" i="201"/>
  <c r="E19" i="201"/>
  <c r="F19" i="201"/>
  <c r="T19" i="201" s="1"/>
  <c r="G19" i="201"/>
  <c r="I19" i="201" s="1"/>
  <c r="H19" i="201"/>
  <c r="E20" i="201"/>
  <c r="F20" i="201"/>
  <c r="Q20" i="201" s="1"/>
  <c r="G20" i="201"/>
  <c r="I20" i="201" s="1"/>
  <c r="H20" i="201"/>
  <c r="E21" i="201"/>
  <c r="F21" i="201"/>
  <c r="Q21" i="201" s="1"/>
  <c r="G21" i="201"/>
  <c r="I21" i="201" s="1"/>
  <c r="H21" i="201"/>
  <c r="E22" i="201"/>
  <c r="F22" i="201"/>
  <c r="M22" i="201" s="1"/>
  <c r="G22" i="201"/>
  <c r="I22" i="201" s="1"/>
  <c r="H22" i="201"/>
  <c r="E23" i="201"/>
  <c r="F23" i="201"/>
  <c r="K23" i="201" s="1"/>
  <c r="G23" i="201"/>
  <c r="I23" i="201" s="1"/>
  <c r="H23" i="201"/>
  <c r="E24" i="201"/>
  <c r="F24" i="201"/>
  <c r="J24" i="201" s="1"/>
  <c r="G24" i="201"/>
  <c r="I24" i="201" s="1"/>
  <c r="H24" i="201"/>
  <c r="E25" i="201"/>
  <c r="F25" i="201"/>
  <c r="J25" i="201" s="1"/>
  <c r="G25" i="201"/>
  <c r="I25" i="201" s="1"/>
  <c r="H25" i="201"/>
  <c r="E26" i="201"/>
  <c r="F26" i="201"/>
  <c r="V26" i="201" s="1"/>
  <c r="G26" i="201"/>
  <c r="I26" i="201" s="1"/>
  <c r="H26" i="201"/>
  <c r="E27" i="201"/>
  <c r="F27" i="201"/>
  <c r="T27" i="201" s="1"/>
  <c r="G27" i="201"/>
  <c r="I27" i="201" s="1"/>
  <c r="H27" i="201"/>
  <c r="E28" i="201"/>
  <c r="F28" i="201"/>
  <c r="Q28" i="201" s="1"/>
  <c r="G28" i="201"/>
  <c r="I28" i="201" s="1"/>
  <c r="H28" i="201"/>
  <c r="E29" i="201"/>
  <c r="F29" i="201"/>
  <c r="Q29" i="201" s="1"/>
  <c r="G29" i="201"/>
  <c r="I29" i="201" s="1"/>
  <c r="H29" i="201"/>
  <c r="E30" i="201"/>
  <c r="F30" i="201"/>
  <c r="M30" i="201" s="1"/>
  <c r="G30" i="201"/>
  <c r="I30" i="201" s="1"/>
  <c r="H30" i="201"/>
  <c r="E31" i="201"/>
  <c r="F31" i="201"/>
  <c r="K31" i="201" s="1"/>
  <c r="G31" i="201"/>
  <c r="I31" i="201" s="1"/>
  <c r="H31" i="201"/>
  <c r="E32" i="201"/>
  <c r="F32" i="201"/>
  <c r="J32" i="201" s="1"/>
  <c r="G32" i="201"/>
  <c r="I32" i="201" s="1"/>
  <c r="H32" i="201"/>
  <c r="E33" i="201"/>
  <c r="F33" i="201"/>
  <c r="J33" i="201" s="1"/>
  <c r="G33" i="201"/>
  <c r="I33" i="201" s="1"/>
  <c r="H33" i="201"/>
  <c r="E34" i="201"/>
  <c r="F34" i="201"/>
  <c r="V34" i="201" s="1"/>
  <c r="G34" i="201"/>
  <c r="I34" i="201" s="1"/>
  <c r="H34" i="201"/>
  <c r="E35" i="201"/>
  <c r="F35" i="201"/>
  <c r="T35" i="201" s="1"/>
  <c r="G35" i="201"/>
  <c r="I35" i="201" s="1"/>
  <c r="H35" i="201"/>
  <c r="E36" i="201"/>
  <c r="F36" i="201"/>
  <c r="Q36" i="201" s="1"/>
  <c r="G36" i="201"/>
  <c r="I36" i="201" s="1"/>
  <c r="H36" i="201"/>
  <c r="E37" i="201"/>
  <c r="F37" i="201"/>
  <c r="Q37" i="201" s="1"/>
  <c r="G37" i="201"/>
  <c r="I37" i="201" s="1"/>
  <c r="H37" i="201"/>
  <c r="E38" i="201"/>
  <c r="F38" i="201"/>
  <c r="M38" i="201" s="1"/>
  <c r="G38" i="201"/>
  <c r="I38" i="201" s="1"/>
  <c r="H38" i="201"/>
  <c r="E39" i="201"/>
  <c r="F39" i="201"/>
  <c r="K39" i="201" s="1"/>
  <c r="G39" i="201"/>
  <c r="I39" i="201" s="1"/>
  <c r="H39" i="201"/>
  <c r="E40" i="201"/>
  <c r="F40" i="201"/>
  <c r="J40" i="201" s="1"/>
  <c r="G40" i="201"/>
  <c r="I40" i="201" s="1"/>
  <c r="H40" i="201"/>
  <c r="E41" i="201"/>
  <c r="F41" i="201"/>
  <c r="W41" i="201" s="1"/>
  <c r="G41" i="201"/>
  <c r="I41" i="201" s="1"/>
  <c r="H41" i="201"/>
  <c r="E42" i="201"/>
  <c r="F42" i="201"/>
  <c r="V42" i="201" s="1"/>
  <c r="G42" i="201"/>
  <c r="I42" i="201" s="1"/>
  <c r="H42" i="201"/>
  <c r="E43" i="201"/>
  <c r="F43" i="201"/>
  <c r="T43" i="201" s="1"/>
  <c r="G43" i="201"/>
  <c r="I43" i="201" s="1"/>
  <c r="H43" i="201"/>
  <c r="E44" i="201"/>
  <c r="F44" i="201"/>
  <c r="Q44" i="201" s="1"/>
  <c r="G44" i="201"/>
  <c r="I44" i="201" s="1"/>
  <c r="H44" i="201"/>
  <c r="E45" i="201"/>
  <c r="F45" i="201"/>
  <c r="Q45" i="201" s="1"/>
  <c r="G45" i="201"/>
  <c r="I45" i="201" s="1"/>
  <c r="H45" i="201"/>
  <c r="E46" i="201"/>
  <c r="F46" i="201"/>
  <c r="M46" i="201" s="1"/>
  <c r="G46" i="201"/>
  <c r="I46" i="201" s="1"/>
  <c r="H46" i="201"/>
  <c r="E47" i="201"/>
  <c r="F47" i="201"/>
  <c r="K47" i="201" s="1"/>
  <c r="G47" i="201"/>
  <c r="I47" i="201" s="1"/>
  <c r="H47" i="201"/>
  <c r="E48" i="201"/>
  <c r="F48" i="201"/>
  <c r="J48" i="201" s="1"/>
  <c r="G48" i="201"/>
  <c r="I48" i="201" s="1"/>
  <c r="H48" i="201"/>
  <c r="E49" i="201"/>
  <c r="F49" i="201"/>
  <c r="J49" i="201" s="1"/>
  <c r="G49" i="201"/>
  <c r="I49" i="201" s="1"/>
  <c r="H49" i="201"/>
  <c r="E50" i="201"/>
  <c r="F50" i="201"/>
  <c r="V50" i="201" s="1"/>
  <c r="G50" i="201"/>
  <c r="I50" i="201" s="1"/>
  <c r="H50" i="201"/>
  <c r="E51" i="201"/>
  <c r="F51" i="201"/>
  <c r="T51" i="201" s="1"/>
  <c r="G51" i="201"/>
  <c r="I51" i="201" s="1"/>
  <c r="H51" i="201"/>
  <c r="E52" i="201"/>
  <c r="F52" i="201"/>
  <c r="Q52" i="201" s="1"/>
  <c r="G52" i="201"/>
  <c r="I52" i="201" s="1"/>
  <c r="H52" i="201"/>
  <c r="E53" i="201"/>
  <c r="F53" i="201"/>
  <c r="Q53" i="201" s="1"/>
  <c r="G53" i="201"/>
  <c r="I53" i="201" s="1"/>
  <c r="H53" i="201"/>
  <c r="E54" i="201"/>
  <c r="F54" i="201"/>
  <c r="M54" i="201" s="1"/>
  <c r="G54" i="201"/>
  <c r="I54" i="201" s="1"/>
  <c r="H54" i="201"/>
  <c r="E55" i="201"/>
  <c r="F55" i="201"/>
  <c r="K55" i="201" s="1"/>
  <c r="G55" i="201"/>
  <c r="I55" i="201" s="1"/>
  <c r="H55" i="201"/>
  <c r="E56" i="201"/>
  <c r="F56" i="201"/>
  <c r="J56" i="201" s="1"/>
  <c r="G56" i="201"/>
  <c r="I56" i="201" s="1"/>
  <c r="H56" i="201"/>
  <c r="E57" i="201"/>
  <c r="F57" i="201"/>
  <c r="J57" i="201" s="1"/>
  <c r="G57" i="201"/>
  <c r="I57" i="201" s="1"/>
  <c r="H57" i="201"/>
  <c r="E58" i="201"/>
  <c r="F58" i="201"/>
  <c r="V58" i="201" s="1"/>
  <c r="G58" i="201"/>
  <c r="I58" i="201" s="1"/>
  <c r="H58" i="201"/>
  <c r="E59" i="201"/>
  <c r="F59" i="201"/>
  <c r="T59" i="201" s="1"/>
  <c r="G59" i="201"/>
  <c r="I59" i="201" s="1"/>
  <c r="H59" i="201"/>
  <c r="E60" i="201"/>
  <c r="F60" i="201"/>
  <c r="Q60" i="201" s="1"/>
  <c r="G60" i="201"/>
  <c r="I60" i="201" s="1"/>
  <c r="H60" i="201"/>
  <c r="E61" i="201"/>
  <c r="F61" i="201"/>
  <c r="Q61" i="201" s="1"/>
  <c r="G61" i="201"/>
  <c r="I61" i="201" s="1"/>
  <c r="H61" i="201"/>
  <c r="E62" i="201"/>
  <c r="F62" i="201"/>
  <c r="M62" i="201" s="1"/>
  <c r="G62" i="201"/>
  <c r="I62" i="201" s="1"/>
  <c r="H62" i="201"/>
  <c r="E63" i="201"/>
  <c r="F63" i="201"/>
  <c r="K63" i="201" s="1"/>
  <c r="G63" i="201"/>
  <c r="I63" i="201" s="1"/>
  <c r="H63" i="201"/>
  <c r="E64" i="201"/>
  <c r="F64" i="201"/>
  <c r="K64" i="201" s="1"/>
  <c r="G64" i="201"/>
  <c r="I64" i="201" s="1"/>
  <c r="H64" i="201"/>
  <c r="E65" i="201"/>
  <c r="F65" i="201"/>
  <c r="J65" i="201" s="1"/>
  <c r="G65" i="201"/>
  <c r="I65" i="201" s="1"/>
  <c r="H65" i="201"/>
  <c r="E66" i="201"/>
  <c r="F66" i="201"/>
  <c r="V66" i="201" s="1"/>
  <c r="G66" i="201"/>
  <c r="I66" i="201" s="1"/>
  <c r="H66" i="201"/>
  <c r="E67" i="201"/>
  <c r="F67" i="201"/>
  <c r="T67" i="201" s="1"/>
  <c r="G67" i="201"/>
  <c r="I67" i="201" s="1"/>
  <c r="H67" i="201"/>
  <c r="E68" i="201"/>
  <c r="F68" i="201"/>
  <c r="Q68" i="201" s="1"/>
  <c r="G68" i="201"/>
  <c r="I68" i="201" s="1"/>
  <c r="H68" i="201"/>
  <c r="E69" i="201"/>
  <c r="F69" i="201"/>
  <c r="Q69" i="201" s="1"/>
  <c r="G69" i="201"/>
  <c r="I69" i="201" s="1"/>
  <c r="H69" i="201"/>
  <c r="E70" i="201"/>
  <c r="F70" i="201"/>
  <c r="M70" i="201" s="1"/>
  <c r="G70" i="201"/>
  <c r="I70" i="201" s="1"/>
  <c r="H70" i="201"/>
  <c r="E71" i="201"/>
  <c r="F71" i="201"/>
  <c r="K71" i="201" s="1"/>
  <c r="G71" i="201"/>
  <c r="I71" i="201" s="1"/>
  <c r="H71" i="201"/>
  <c r="E72" i="201"/>
  <c r="F72" i="201"/>
  <c r="K72" i="201" s="1"/>
  <c r="G72" i="201"/>
  <c r="I72" i="201" s="1"/>
  <c r="H72" i="201"/>
  <c r="E73" i="201"/>
  <c r="F73" i="201"/>
  <c r="J73" i="201" s="1"/>
  <c r="G73" i="201"/>
  <c r="I73" i="201" s="1"/>
  <c r="H73" i="201"/>
  <c r="E74" i="201"/>
  <c r="F74" i="201"/>
  <c r="V74" i="201" s="1"/>
  <c r="G74" i="201"/>
  <c r="I74" i="201" s="1"/>
  <c r="H74" i="201"/>
  <c r="E75" i="201"/>
  <c r="F75" i="201"/>
  <c r="T75" i="201" s="1"/>
  <c r="G75" i="201"/>
  <c r="I75" i="201" s="1"/>
  <c r="H75" i="201"/>
  <c r="E76" i="201"/>
  <c r="F76" i="201"/>
  <c r="Q76" i="201" s="1"/>
  <c r="G76" i="201"/>
  <c r="I76" i="201" s="1"/>
  <c r="H76" i="201"/>
  <c r="E77" i="201"/>
  <c r="F77" i="201"/>
  <c r="Q77" i="201" s="1"/>
  <c r="G77" i="201"/>
  <c r="I77" i="201" s="1"/>
  <c r="H77" i="201"/>
  <c r="E78" i="201"/>
  <c r="F78" i="201"/>
  <c r="M78" i="201" s="1"/>
  <c r="G78" i="201"/>
  <c r="I78" i="201" s="1"/>
  <c r="H78" i="201"/>
  <c r="E79" i="201"/>
  <c r="F79" i="201"/>
  <c r="K79" i="201" s="1"/>
  <c r="G79" i="201"/>
  <c r="I79" i="201" s="1"/>
  <c r="H79" i="201"/>
  <c r="E80" i="201"/>
  <c r="F80" i="201"/>
  <c r="K80" i="201" s="1"/>
  <c r="G80" i="201"/>
  <c r="I80" i="201" s="1"/>
  <c r="H80" i="201"/>
  <c r="E81" i="201"/>
  <c r="F81" i="201"/>
  <c r="W81" i="201" s="1"/>
  <c r="G81" i="201"/>
  <c r="I81" i="201" s="1"/>
  <c r="H81" i="201"/>
  <c r="E82" i="201"/>
  <c r="F82" i="201"/>
  <c r="V82" i="201" s="1"/>
  <c r="G82" i="201"/>
  <c r="I82" i="201" s="1"/>
  <c r="H82" i="201"/>
  <c r="E83" i="201"/>
  <c r="F83" i="201"/>
  <c r="T83" i="201" s="1"/>
  <c r="G83" i="201"/>
  <c r="I83" i="201" s="1"/>
  <c r="H83" i="201"/>
  <c r="E84" i="201"/>
  <c r="F84" i="201"/>
  <c r="Q84" i="201" s="1"/>
  <c r="G84" i="201"/>
  <c r="I84" i="201" s="1"/>
  <c r="H84" i="201"/>
  <c r="E85" i="201"/>
  <c r="F85" i="201"/>
  <c r="Q85" i="201" s="1"/>
  <c r="G85" i="201"/>
  <c r="I85" i="201" s="1"/>
  <c r="H85" i="201"/>
  <c r="E86" i="201"/>
  <c r="F86" i="201"/>
  <c r="M86" i="201" s="1"/>
  <c r="G86" i="201"/>
  <c r="I86" i="201" s="1"/>
  <c r="H86" i="201"/>
  <c r="E87" i="201"/>
  <c r="F87" i="201"/>
  <c r="K87" i="201" s="1"/>
  <c r="G87" i="201"/>
  <c r="I87" i="201" s="1"/>
  <c r="H87" i="201"/>
  <c r="E88" i="201"/>
  <c r="F88" i="201"/>
  <c r="K88" i="201" s="1"/>
  <c r="G88" i="201"/>
  <c r="I88" i="201" s="1"/>
  <c r="H88" i="201"/>
  <c r="E89" i="201"/>
  <c r="F89" i="201"/>
  <c r="J89" i="201" s="1"/>
  <c r="G89" i="201"/>
  <c r="I89" i="201" s="1"/>
  <c r="H89" i="201"/>
  <c r="E90" i="201"/>
  <c r="F90" i="201"/>
  <c r="V90" i="201" s="1"/>
  <c r="G90" i="201"/>
  <c r="I90" i="201" s="1"/>
  <c r="H90" i="201"/>
  <c r="E91" i="201"/>
  <c r="F91" i="201"/>
  <c r="T91" i="201" s="1"/>
  <c r="G91" i="201"/>
  <c r="I91" i="201" s="1"/>
  <c r="H91" i="201"/>
  <c r="E92" i="201"/>
  <c r="F92" i="201"/>
  <c r="Q92" i="201" s="1"/>
  <c r="G92" i="201"/>
  <c r="I92" i="201" s="1"/>
  <c r="H92" i="201"/>
  <c r="E93" i="201"/>
  <c r="F93" i="201"/>
  <c r="Q93" i="201" s="1"/>
  <c r="G93" i="201"/>
  <c r="I93" i="201" s="1"/>
  <c r="H93" i="201"/>
  <c r="E94" i="201"/>
  <c r="F94" i="201"/>
  <c r="M94" i="201" s="1"/>
  <c r="G94" i="201"/>
  <c r="I94" i="201" s="1"/>
  <c r="H94" i="201"/>
  <c r="E95" i="201"/>
  <c r="F95" i="201"/>
  <c r="K95" i="201" s="1"/>
  <c r="G95" i="201"/>
  <c r="I95" i="201" s="1"/>
  <c r="H95" i="201"/>
  <c r="E96" i="201"/>
  <c r="F96" i="201"/>
  <c r="K96" i="201" s="1"/>
  <c r="G96" i="201"/>
  <c r="I96" i="201" s="1"/>
  <c r="H96" i="201"/>
  <c r="E97" i="201"/>
  <c r="F97" i="201"/>
  <c r="W97" i="201" s="1"/>
  <c r="G97" i="201"/>
  <c r="I97" i="201" s="1"/>
  <c r="H97" i="201"/>
  <c r="E98" i="201"/>
  <c r="F98" i="201"/>
  <c r="V98" i="201" s="1"/>
  <c r="G98" i="201"/>
  <c r="I98" i="201" s="1"/>
  <c r="H98" i="201"/>
  <c r="E99" i="201"/>
  <c r="F99" i="201"/>
  <c r="T99" i="201" s="1"/>
  <c r="G99" i="201"/>
  <c r="I99" i="201" s="1"/>
  <c r="H99" i="201"/>
  <c r="E100" i="201"/>
  <c r="F100" i="201"/>
  <c r="Q100" i="201" s="1"/>
  <c r="G100" i="201"/>
  <c r="I100" i="201" s="1"/>
  <c r="H100" i="201"/>
  <c r="H3" i="201"/>
  <c r="H4" i="201"/>
  <c r="H5" i="201"/>
  <c r="H6" i="201"/>
  <c r="H7" i="201"/>
  <c r="H8" i="201"/>
  <c r="H9" i="201"/>
  <c r="H2" i="201"/>
  <c r="W2" i="201" s="1"/>
  <c r="G3" i="201"/>
  <c r="I3" i="201" s="1"/>
  <c r="G4" i="201"/>
  <c r="I4" i="201" s="1"/>
  <c r="G5" i="201"/>
  <c r="I5" i="201" s="1"/>
  <c r="G6" i="201"/>
  <c r="I6" i="201" s="1"/>
  <c r="G7" i="201"/>
  <c r="I7" i="201" s="1"/>
  <c r="G8" i="201"/>
  <c r="I8" i="201" s="1"/>
  <c r="G9" i="201"/>
  <c r="I9" i="201" s="1"/>
  <c r="G2" i="201"/>
  <c r="I2" i="201" s="1"/>
  <c r="F3" i="201"/>
  <c r="J3" i="201" s="1"/>
  <c r="F4" i="201"/>
  <c r="T4" i="201" s="1"/>
  <c r="F5" i="201"/>
  <c r="W5" i="201" s="1"/>
  <c r="F6" i="201"/>
  <c r="J6" i="201" s="1"/>
  <c r="F7" i="201"/>
  <c r="J7" i="201" s="1"/>
  <c r="F8" i="201"/>
  <c r="J8" i="201" s="1"/>
  <c r="F9" i="201"/>
  <c r="W9" i="201" s="1"/>
  <c r="F2" i="201"/>
  <c r="V2" i="201" s="1"/>
  <c r="E3" i="201"/>
  <c r="E4" i="201"/>
  <c r="E5" i="201"/>
  <c r="E6" i="201"/>
  <c r="E7" i="201"/>
  <c r="E8" i="201"/>
  <c r="E9" i="201"/>
  <c r="E2" i="201"/>
  <c r="A1" i="202"/>
  <c r="A1" i="201"/>
  <c r="W16" i="199"/>
  <c r="H16" i="199"/>
  <c r="Y16" i="199" s="1"/>
  <c r="G16" i="199"/>
  <c r="X16" i="199" s="1"/>
  <c r="F16" i="199"/>
  <c r="E16" i="199"/>
  <c r="W15" i="199"/>
  <c r="H15" i="199"/>
  <c r="Y15" i="199" s="1"/>
  <c r="G15" i="199"/>
  <c r="X15" i="199" s="1"/>
  <c r="F15" i="199"/>
  <c r="E15" i="199"/>
  <c r="W14" i="199"/>
  <c r="H14" i="199"/>
  <c r="Y14" i="199" s="1"/>
  <c r="G14" i="199"/>
  <c r="U14" i="199" s="1"/>
  <c r="F14" i="199"/>
  <c r="E14" i="199"/>
  <c r="W13" i="199"/>
  <c r="H13" i="199"/>
  <c r="Y13" i="199" s="1"/>
  <c r="G13" i="199"/>
  <c r="S13" i="199" s="1"/>
  <c r="F13" i="199"/>
  <c r="E13" i="199"/>
  <c r="W12" i="199"/>
  <c r="H12" i="199"/>
  <c r="Y12" i="199" s="1"/>
  <c r="G12" i="199"/>
  <c r="R12" i="199" s="1"/>
  <c r="F12" i="199"/>
  <c r="E12" i="199"/>
  <c r="W11" i="199"/>
  <c r="H11" i="199"/>
  <c r="Y11" i="199" s="1"/>
  <c r="G11" i="199"/>
  <c r="P11" i="199" s="1"/>
  <c r="F11" i="199"/>
  <c r="E11" i="199"/>
  <c r="W10" i="199"/>
  <c r="H10" i="199"/>
  <c r="Y10" i="199" s="1"/>
  <c r="G10" i="199"/>
  <c r="P10" i="199" s="1"/>
  <c r="F10" i="199"/>
  <c r="E10" i="199"/>
  <c r="W9" i="199"/>
  <c r="H9" i="199"/>
  <c r="Y9" i="199" s="1"/>
  <c r="G9" i="199"/>
  <c r="P9" i="199" s="1"/>
  <c r="F9" i="199"/>
  <c r="E9" i="199"/>
  <c r="W8" i="199"/>
  <c r="H8" i="199"/>
  <c r="Y8" i="199" s="1"/>
  <c r="G8" i="199"/>
  <c r="O8" i="199" s="1"/>
  <c r="F8" i="199"/>
  <c r="E8" i="199"/>
  <c r="W7" i="199"/>
  <c r="H7" i="199"/>
  <c r="Y7" i="199" s="1"/>
  <c r="G7" i="199"/>
  <c r="M7" i="199" s="1"/>
  <c r="F7" i="199"/>
  <c r="E7" i="199"/>
  <c r="W6" i="199"/>
  <c r="H6" i="199"/>
  <c r="Y6" i="199" s="1"/>
  <c r="G6" i="199"/>
  <c r="L6" i="199" s="1"/>
  <c r="F6" i="199"/>
  <c r="E6" i="199"/>
  <c r="W5" i="199"/>
  <c r="H5" i="199"/>
  <c r="Y5" i="199" s="1"/>
  <c r="G5" i="199"/>
  <c r="L5" i="199" s="1"/>
  <c r="F5" i="199"/>
  <c r="E5" i="199"/>
  <c r="W4" i="199"/>
  <c r="H4" i="199"/>
  <c r="Y4" i="199" s="1"/>
  <c r="G4" i="199"/>
  <c r="K4" i="199" s="1"/>
  <c r="F4" i="199"/>
  <c r="E4" i="199"/>
  <c r="W3" i="199"/>
  <c r="H3" i="199"/>
  <c r="Y3" i="199" s="1"/>
  <c r="G3" i="199"/>
  <c r="J3" i="199" s="1"/>
  <c r="F3" i="199"/>
  <c r="E3" i="199"/>
  <c r="W2" i="199"/>
  <c r="H2" i="199"/>
  <c r="Y2" i="199" s="1"/>
  <c r="G2" i="199"/>
  <c r="I2" i="199" s="1"/>
  <c r="F2" i="199"/>
  <c r="E2" i="199"/>
  <c r="A1" i="199"/>
  <c r="A1" i="200"/>
  <c r="I3" i="197"/>
  <c r="I4" i="197"/>
  <c r="I5" i="197"/>
  <c r="I6" i="197"/>
  <c r="I7" i="197"/>
  <c r="I8" i="197"/>
  <c r="I9" i="197"/>
  <c r="I10" i="197"/>
  <c r="I11" i="197"/>
  <c r="I12" i="197"/>
  <c r="I13" i="197"/>
  <c r="I14" i="197"/>
  <c r="I15" i="197"/>
  <c r="I16" i="197"/>
  <c r="I2" i="197"/>
  <c r="G3" i="197"/>
  <c r="T3" i="197" s="1" a="1"/>
  <c r="T3" i="197" s="1"/>
  <c r="G4" i="197"/>
  <c r="T4" i="197" s="1" a="1"/>
  <c r="T4" i="197" s="1"/>
  <c r="G5" i="197"/>
  <c r="T5" i="197" s="1" a="1"/>
  <c r="T5" i="197" s="1"/>
  <c r="G6" i="197"/>
  <c r="T6" i="197" s="1" a="1"/>
  <c r="T6" i="197" s="1"/>
  <c r="G7" i="197"/>
  <c r="T7" i="197" s="1" a="1"/>
  <c r="T7" i="197" s="1"/>
  <c r="G8" i="197"/>
  <c r="T8" i="197" s="1" a="1"/>
  <c r="T8" i="197" s="1"/>
  <c r="G9" i="197"/>
  <c r="T9" i="197" s="1" a="1"/>
  <c r="T9" i="197" s="1"/>
  <c r="G10" i="197"/>
  <c r="T10" i="197" s="1" a="1"/>
  <c r="T10" i="197" s="1"/>
  <c r="G11" i="197"/>
  <c r="T11" i="197" s="1" a="1"/>
  <c r="T11" i="197" s="1"/>
  <c r="G12" i="197"/>
  <c r="T12" i="197" s="1" a="1"/>
  <c r="T12" i="197" s="1"/>
  <c r="G13" i="197"/>
  <c r="T13" i="197" s="1" a="1"/>
  <c r="T13" i="197" s="1"/>
  <c r="G14" i="197"/>
  <c r="T14" i="197" s="1" a="1"/>
  <c r="T14" i="197" s="1"/>
  <c r="G15" i="197"/>
  <c r="T15" i="197" s="1" a="1"/>
  <c r="T15" i="197" s="1"/>
  <c r="G16" i="197"/>
  <c r="T16" i="197" s="1" a="1"/>
  <c r="T16" i="197" s="1"/>
  <c r="G2" i="197"/>
  <c r="T2" i="197" s="1" a="1"/>
  <c r="T2" i="197" s="1"/>
  <c r="H16" i="197"/>
  <c r="AB16" i="197" s="1"/>
  <c r="H15" i="197"/>
  <c r="AB15" i="197" s="1"/>
  <c r="H14" i="197"/>
  <c r="AB14" i="197" s="1"/>
  <c r="H13" i="197"/>
  <c r="AB13" i="197" s="1"/>
  <c r="H12" i="197"/>
  <c r="AB12" i="197" s="1"/>
  <c r="H11" i="197"/>
  <c r="AB11" i="197" s="1"/>
  <c r="H10" i="197"/>
  <c r="AB10" i="197" s="1"/>
  <c r="H9" i="197"/>
  <c r="H8" i="197"/>
  <c r="AB8" i="197" s="1"/>
  <c r="H7" i="197"/>
  <c r="AB7" i="197" s="1"/>
  <c r="H6" i="197"/>
  <c r="AB6" i="197" s="1"/>
  <c r="H5" i="197"/>
  <c r="AB5" i="197" s="1"/>
  <c r="H4" i="197"/>
  <c r="AB4" i="197" s="1"/>
  <c r="H3" i="197"/>
  <c r="AB3" i="197" s="1"/>
  <c r="H2" i="197"/>
  <c r="AB2" i="197" s="1"/>
  <c r="Z7" i="197"/>
  <c r="Z8" i="197"/>
  <c r="Z9" i="197"/>
  <c r="Z10" i="197"/>
  <c r="Z11" i="197"/>
  <c r="Z12" i="197"/>
  <c r="Z13" i="197"/>
  <c r="Z14" i="197"/>
  <c r="Z15" i="197"/>
  <c r="Z16" i="197"/>
  <c r="Z3" i="197"/>
  <c r="Z4" i="197"/>
  <c r="Z5" i="197"/>
  <c r="Z6" i="197"/>
  <c r="Z2" i="197"/>
  <c r="A1" i="197"/>
  <c r="A1" i="198"/>
  <c r="E17" i="195"/>
  <c r="F17" i="195"/>
  <c r="N17" i="195" s="1"/>
  <c r="G17" i="195"/>
  <c r="L17" i="195" s="1"/>
  <c r="P17" i="195"/>
  <c r="E18" i="195"/>
  <c r="F18" i="195"/>
  <c r="H18" i="195" s="1"/>
  <c r="G18" i="195"/>
  <c r="L18" i="195" s="1"/>
  <c r="P18" i="195"/>
  <c r="E19" i="195"/>
  <c r="F19" i="195"/>
  <c r="K19" i="195" s="1"/>
  <c r="G19" i="195"/>
  <c r="L19" i="195" s="1"/>
  <c r="P19" i="195"/>
  <c r="E20" i="195"/>
  <c r="F20" i="195"/>
  <c r="Q20" i="195" s="1"/>
  <c r="G20" i="195"/>
  <c r="R20" i="195" s="1"/>
  <c r="P20" i="195"/>
  <c r="E21" i="195"/>
  <c r="F21" i="195"/>
  <c r="H21" i="195" s="1"/>
  <c r="G21" i="195"/>
  <c r="R21" i="195" s="1"/>
  <c r="P21" i="195"/>
  <c r="E22" i="195"/>
  <c r="F22" i="195"/>
  <c r="N22" i="195" s="1"/>
  <c r="G22" i="195"/>
  <c r="L22" i="195" s="1"/>
  <c r="P22" i="195"/>
  <c r="E23" i="195"/>
  <c r="F23" i="195"/>
  <c r="H23" i="195" s="1"/>
  <c r="G23" i="195"/>
  <c r="R23" i="195" s="1"/>
  <c r="P23" i="195"/>
  <c r="E24" i="195"/>
  <c r="F24" i="195"/>
  <c r="J24" i="195" s="1"/>
  <c r="G24" i="195"/>
  <c r="L24" i="195" s="1"/>
  <c r="P24" i="195"/>
  <c r="E25" i="195"/>
  <c r="F25" i="195"/>
  <c r="Q25" i="195" s="1"/>
  <c r="G25" i="195"/>
  <c r="L25" i="195" s="1"/>
  <c r="P25" i="195"/>
  <c r="E26" i="195"/>
  <c r="F26" i="195"/>
  <c r="Q26" i="195" s="1"/>
  <c r="G26" i="195"/>
  <c r="R26" i="195" s="1"/>
  <c r="P26" i="195"/>
  <c r="E27" i="195"/>
  <c r="F27" i="195"/>
  <c r="J27" i="195" s="1"/>
  <c r="G27" i="195"/>
  <c r="L27" i="195" s="1"/>
  <c r="P27" i="195"/>
  <c r="E28" i="195"/>
  <c r="F28" i="195"/>
  <c r="H28" i="195" s="1"/>
  <c r="G28" i="195"/>
  <c r="L28" i="195" s="1"/>
  <c r="P28" i="195"/>
  <c r="E29" i="195"/>
  <c r="F29" i="195"/>
  <c r="I29" i="195" s="1"/>
  <c r="G29" i="195"/>
  <c r="L29" i="195" s="1"/>
  <c r="P29" i="195"/>
  <c r="E30" i="195"/>
  <c r="F30" i="195"/>
  <c r="G30" i="195"/>
  <c r="L30" i="195" s="1"/>
  <c r="P30" i="195"/>
  <c r="E31" i="195"/>
  <c r="F31" i="195"/>
  <c r="Q31" i="195" s="1"/>
  <c r="G31" i="195"/>
  <c r="R31" i="195" s="1"/>
  <c r="P31" i="195"/>
  <c r="E32" i="195"/>
  <c r="F32" i="195"/>
  <c r="H32" i="195" s="1"/>
  <c r="G32" i="195"/>
  <c r="L32" i="195" s="1"/>
  <c r="P32" i="195"/>
  <c r="E33" i="195"/>
  <c r="F33" i="195"/>
  <c r="H33" i="195" s="1"/>
  <c r="G33" i="195"/>
  <c r="R33" i="195" s="1"/>
  <c r="P33" i="195"/>
  <c r="E34" i="195"/>
  <c r="F34" i="195"/>
  <c r="H34" i="195" s="1"/>
  <c r="G34" i="195"/>
  <c r="L34" i="195" s="1"/>
  <c r="P34" i="195"/>
  <c r="E35" i="195"/>
  <c r="F35" i="195"/>
  <c r="K35" i="195" s="1"/>
  <c r="G35" i="195"/>
  <c r="L35" i="195" s="1"/>
  <c r="P35" i="195"/>
  <c r="E36" i="195"/>
  <c r="F36" i="195"/>
  <c r="Q36" i="195" s="1"/>
  <c r="G36" i="195"/>
  <c r="L36" i="195" s="1"/>
  <c r="P36" i="195"/>
  <c r="E37" i="195"/>
  <c r="F37" i="195"/>
  <c r="H37" i="195" s="1"/>
  <c r="G37" i="195"/>
  <c r="R37" i="195" s="1"/>
  <c r="P37" i="195"/>
  <c r="E38" i="195"/>
  <c r="F38" i="195"/>
  <c r="N38" i="195" s="1"/>
  <c r="G38" i="195"/>
  <c r="L38" i="195" s="1"/>
  <c r="P38" i="195"/>
  <c r="E39" i="195"/>
  <c r="F39" i="195"/>
  <c r="H39" i="195" s="1"/>
  <c r="G39" i="195"/>
  <c r="R39" i="195" s="1"/>
  <c r="P39" i="195"/>
  <c r="E40" i="195"/>
  <c r="F40" i="195"/>
  <c r="J40" i="195" s="1"/>
  <c r="G40" i="195"/>
  <c r="L40" i="195" s="1"/>
  <c r="P40" i="195"/>
  <c r="E41" i="195"/>
  <c r="F41" i="195"/>
  <c r="H41" i="195" s="1"/>
  <c r="G41" i="195"/>
  <c r="L41" i="195" s="1"/>
  <c r="P41" i="195"/>
  <c r="E42" i="195"/>
  <c r="F42" i="195"/>
  <c r="Q42" i="195" s="1"/>
  <c r="G42" i="195"/>
  <c r="R42" i="195" s="1"/>
  <c r="P42" i="195"/>
  <c r="E43" i="195"/>
  <c r="F43" i="195"/>
  <c r="J43" i="195" s="1"/>
  <c r="G43" i="195"/>
  <c r="L43" i="195" s="1"/>
  <c r="P43" i="195"/>
  <c r="E44" i="195"/>
  <c r="F44" i="195"/>
  <c r="H44" i="195" s="1"/>
  <c r="G44" i="195"/>
  <c r="L44" i="195" s="1"/>
  <c r="P44" i="195"/>
  <c r="E45" i="195"/>
  <c r="F45" i="195"/>
  <c r="I45" i="195" s="1"/>
  <c r="G45" i="195"/>
  <c r="L45" i="195" s="1"/>
  <c r="P45" i="195"/>
  <c r="E46" i="195"/>
  <c r="F46" i="195"/>
  <c r="H46" i="195" s="1"/>
  <c r="G46" i="195"/>
  <c r="L46" i="195" s="1"/>
  <c r="P46" i="195"/>
  <c r="E47" i="195"/>
  <c r="F47" i="195"/>
  <c r="Q47" i="195" s="1"/>
  <c r="G47" i="195"/>
  <c r="R47" i="195" s="1"/>
  <c r="P47" i="195"/>
  <c r="E48" i="195"/>
  <c r="F48" i="195"/>
  <c r="H48" i="195" s="1"/>
  <c r="G48" i="195"/>
  <c r="L48" i="195" s="1"/>
  <c r="P48" i="195"/>
  <c r="E49" i="195"/>
  <c r="F49" i="195"/>
  <c r="H49" i="195" s="1"/>
  <c r="G49" i="195"/>
  <c r="L49" i="195" s="1"/>
  <c r="P49" i="195"/>
  <c r="E50" i="195"/>
  <c r="F50" i="195"/>
  <c r="H50" i="195" s="1"/>
  <c r="G50" i="195"/>
  <c r="L50" i="195" s="1"/>
  <c r="P50" i="195"/>
  <c r="E51" i="195"/>
  <c r="F51" i="195"/>
  <c r="K51" i="195" s="1"/>
  <c r="G51" i="195"/>
  <c r="L51" i="195" s="1"/>
  <c r="P51" i="195"/>
  <c r="E52" i="195"/>
  <c r="F52" i="195"/>
  <c r="Q52" i="195" s="1"/>
  <c r="G52" i="195"/>
  <c r="L52" i="195" s="1"/>
  <c r="P52" i="195"/>
  <c r="E53" i="195"/>
  <c r="F53" i="195"/>
  <c r="H53" i="195" s="1"/>
  <c r="G53" i="195"/>
  <c r="R53" i="195" s="1"/>
  <c r="P53" i="195"/>
  <c r="E54" i="195"/>
  <c r="F54" i="195"/>
  <c r="N54" i="195" s="1"/>
  <c r="G54" i="195"/>
  <c r="L54" i="195" s="1"/>
  <c r="P54" i="195"/>
  <c r="E55" i="195"/>
  <c r="F55" i="195"/>
  <c r="H55" i="195" s="1"/>
  <c r="G55" i="195"/>
  <c r="R55" i="195" s="1"/>
  <c r="P55" i="195"/>
  <c r="E56" i="195"/>
  <c r="F56" i="195"/>
  <c r="J56" i="195" s="1"/>
  <c r="G56" i="195"/>
  <c r="L56" i="195" s="1"/>
  <c r="P56" i="195"/>
  <c r="E57" i="195"/>
  <c r="F57" i="195"/>
  <c r="I57" i="195" s="1"/>
  <c r="G57" i="195"/>
  <c r="R57" i="195" s="1"/>
  <c r="P57" i="195"/>
  <c r="E58" i="195"/>
  <c r="F58" i="195"/>
  <c r="Q58" i="195" s="1"/>
  <c r="G58" i="195"/>
  <c r="R58" i="195" s="1"/>
  <c r="P58" i="195"/>
  <c r="E59" i="195"/>
  <c r="F59" i="195"/>
  <c r="J59" i="195" s="1"/>
  <c r="G59" i="195"/>
  <c r="L59" i="195" s="1"/>
  <c r="P59" i="195"/>
  <c r="E60" i="195"/>
  <c r="F60" i="195"/>
  <c r="H60" i="195" s="1"/>
  <c r="G60" i="195"/>
  <c r="L60" i="195" s="1"/>
  <c r="P60" i="195"/>
  <c r="E61" i="195"/>
  <c r="F61" i="195"/>
  <c r="I61" i="195" s="1"/>
  <c r="G61" i="195"/>
  <c r="L61" i="195" s="1"/>
  <c r="P61" i="195"/>
  <c r="E62" i="195"/>
  <c r="F62" i="195"/>
  <c r="H62" i="195" s="1"/>
  <c r="G62" i="195"/>
  <c r="L62" i="195" s="1"/>
  <c r="P62" i="195"/>
  <c r="E63" i="195"/>
  <c r="F63" i="195"/>
  <c r="Q63" i="195" s="1"/>
  <c r="G63" i="195"/>
  <c r="R63" i="195" s="1"/>
  <c r="P63" i="195"/>
  <c r="E64" i="195"/>
  <c r="F64" i="195"/>
  <c r="H64" i="195" s="1"/>
  <c r="G64" i="195"/>
  <c r="L64" i="195" s="1"/>
  <c r="P64" i="195"/>
  <c r="E65" i="195"/>
  <c r="F65" i="195"/>
  <c r="I65" i="195" s="1"/>
  <c r="G65" i="195"/>
  <c r="L65" i="195" s="1"/>
  <c r="P65" i="195"/>
  <c r="E66" i="195"/>
  <c r="F66" i="195"/>
  <c r="H66" i="195" s="1"/>
  <c r="G66" i="195"/>
  <c r="L66" i="195" s="1"/>
  <c r="P66" i="195"/>
  <c r="E67" i="195"/>
  <c r="F67" i="195"/>
  <c r="K67" i="195" s="1"/>
  <c r="G67" i="195"/>
  <c r="L67" i="195" s="1"/>
  <c r="P67" i="195"/>
  <c r="E68" i="195"/>
  <c r="F68" i="195"/>
  <c r="Q68" i="195" s="1"/>
  <c r="G68" i="195"/>
  <c r="L68" i="195" s="1"/>
  <c r="P68" i="195"/>
  <c r="E69" i="195"/>
  <c r="F69" i="195"/>
  <c r="H69" i="195" s="1"/>
  <c r="G69" i="195"/>
  <c r="R69" i="195" s="1"/>
  <c r="P69" i="195"/>
  <c r="E70" i="195"/>
  <c r="F70" i="195"/>
  <c r="N70" i="195" s="1"/>
  <c r="G70" i="195"/>
  <c r="L70" i="195" s="1"/>
  <c r="P70" i="195"/>
  <c r="E71" i="195"/>
  <c r="F71" i="195"/>
  <c r="H71" i="195" s="1"/>
  <c r="G71" i="195"/>
  <c r="R71" i="195" s="1"/>
  <c r="P71" i="195"/>
  <c r="E72" i="195"/>
  <c r="F72" i="195"/>
  <c r="J72" i="195" s="1"/>
  <c r="G72" i="195"/>
  <c r="L72" i="195" s="1"/>
  <c r="P72" i="195"/>
  <c r="E73" i="195"/>
  <c r="F73" i="195"/>
  <c r="H73" i="195" s="1"/>
  <c r="G73" i="195"/>
  <c r="R73" i="195" s="1"/>
  <c r="P73" i="195"/>
  <c r="E74" i="195"/>
  <c r="F74" i="195"/>
  <c r="Q74" i="195" s="1"/>
  <c r="G74" i="195"/>
  <c r="R74" i="195" s="1"/>
  <c r="P74" i="195"/>
  <c r="E75" i="195"/>
  <c r="F75" i="195"/>
  <c r="J75" i="195" s="1"/>
  <c r="G75" i="195"/>
  <c r="L75" i="195" s="1"/>
  <c r="P75" i="195"/>
  <c r="E76" i="195"/>
  <c r="F76" i="195"/>
  <c r="H76" i="195" s="1"/>
  <c r="G76" i="195"/>
  <c r="R76" i="195" s="1"/>
  <c r="P76" i="195"/>
  <c r="E77" i="195"/>
  <c r="F77" i="195"/>
  <c r="I77" i="195" s="1"/>
  <c r="G77" i="195"/>
  <c r="L77" i="195" s="1"/>
  <c r="P77" i="195"/>
  <c r="E78" i="195"/>
  <c r="F78" i="195"/>
  <c r="G78" i="195"/>
  <c r="L78" i="195" s="1"/>
  <c r="P78" i="195"/>
  <c r="E79" i="195"/>
  <c r="F79" i="195"/>
  <c r="Q79" i="195" s="1"/>
  <c r="G79" i="195"/>
  <c r="R79" i="195" s="1"/>
  <c r="P79" i="195"/>
  <c r="E80" i="195"/>
  <c r="F80" i="195"/>
  <c r="H80" i="195" s="1"/>
  <c r="G80" i="195"/>
  <c r="L80" i="195" s="1"/>
  <c r="P80" i="195"/>
  <c r="E81" i="195"/>
  <c r="F81" i="195"/>
  <c r="Q81" i="195" s="1"/>
  <c r="G81" i="195"/>
  <c r="R81" i="195" s="1"/>
  <c r="P81" i="195"/>
  <c r="E82" i="195"/>
  <c r="F82" i="195"/>
  <c r="H82" i="195" s="1"/>
  <c r="G82" i="195"/>
  <c r="L82" i="195" s="1"/>
  <c r="P82" i="195"/>
  <c r="E83" i="195"/>
  <c r="F83" i="195"/>
  <c r="K83" i="195" s="1"/>
  <c r="G83" i="195"/>
  <c r="L83" i="195" s="1"/>
  <c r="P83" i="195"/>
  <c r="E84" i="195"/>
  <c r="F84" i="195"/>
  <c r="Q84" i="195" s="1"/>
  <c r="G84" i="195"/>
  <c r="R84" i="195" s="1"/>
  <c r="P84" i="195"/>
  <c r="E85" i="195"/>
  <c r="F85" i="195"/>
  <c r="H85" i="195" s="1"/>
  <c r="G85" i="195"/>
  <c r="R85" i="195" s="1"/>
  <c r="P85" i="195"/>
  <c r="E86" i="195"/>
  <c r="F86" i="195"/>
  <c r="N86" i="195" s="1"/>
  <c r="G86" i="195"/>
  <c r="L86" i="195" s="1"/>
  <c r="P86" i="195"/>
  <c r="E87" i="195"/>
  <c r="F87" i="195"/>
  <c r="H87" i="195" s="1"/>
  <c r="G87" i="195"/>
  <c r="R87" i="195" s="1"/>
  <c r="P87" i="195"/>
  <c r="E88" i="195"/>
  <c r="F88" i="195"/>
  <c r="J88" i="195" s="1"/>
  <c r="G88" i="195"/>
  <c r="L88" i="195" s="1"/>
  <c r="P88" i="195"/>
  <c r="E89" i="195"/>
  <c r="F89" i="195"/>
  <c r="H89" i="195" s="1"/>
  <c r="G89" i="195"/>
  <c r="L89" i="195" s="1"/>
  <c r="P89" i="195"/>
  <c r="E90" i="195"/>
  <c r="F90" i="195"/>
  <c r="Q90" i="195" s="1"/>
  <c r="G90" i="195"/>
  <c r="R90" i="195" s="1"/>
  <c r="P90" i="195"/>
  <c r="E91" i="195"/>
  <c r="F91" i="195"/>
  <c r="J91" i="195" s="1"/>
  <c r="G91" i="195"/>
  <c r="L91" i="195" s="1"/>
  <c r="P91" i="195"/>
  <c r="E92" i="195"/>
  <c r="F92" i="195"/>
  <c r="H92" i="195" s="1"/>
  <c r="G92" i="195"/>
  <c r="R92" i="195" s="1"/>
  <c r="P92" i="195"/>
  <c r="E93" i="195"/>
  <c r="F93" i="195"/>
  <c r="I93" i="195" s="1"/>
  <c r="G93" i="195"/>
  <c r="L93" i="195" s="1"/>
  <c r="P93" i="195"/>
  <c r="E94" i="195"/>
  <c r="F94" i="195"/>
  <c r="G94" i="195"/>
  <c r="L94" i="195" s="1"/>
  <c r="P94" i="195"/>
  <c r="E95" i="195"/>
  <c r="F95" i="195"/>
  <c r="Q95" i="195" s="1"/>
  <c r="G95" i="195"/>
  <c r="R95" i="195" s="1"/>
  <c r="P95" i="195"/>
  <c r="E96" i="195"/>
  <c r="F96" i="195"/>
  <c r="H96" i="195" s="1"/>
  <c r="G96" i="195"/>
  <c r="P96" i="195"/>
  <c r="E97" i="195"/>
  <c r="F97" i="195"/>
  <c r="Q97" i="195" s="1"/>
  <c r="G97" i="195"/>
  <c r="L97" i="195" s="1"/>
  <c r="P97" i="195"/>
  <c r="E98" i="195"/>
  <c r="F98" i="195"/>
  <c r="H98" i="195" s="1"/>
  <c r="G98" i="195"/>
  <c r="L98" i="195" s="1"/>
  <c r="P98" i="195"/>
  <c r="E99" i="195"/>
  <c r="F99" i="195"/>
  <c r="K99" i="195" s="1"/>
  <c r="G99" i="195"/>
  <c r="L99" i="195" s="1"/>
  <c r="P99" i="195"/>
  <c r="E100" i="195"/>
  <c r="F100" i="195"/>
  <c r="Q100" i="195" s="1"/>
  <c r="G100" i="195"/>
  <c r="L100" i="195" s="1"/>
  <c r="P100" i="195"/>
  <c r="P16" i="195"/>
  <c r="G16" i="195"/>
  <c r="R16" i="195" s="1"/>
  <c r="F16" i="195"/>
  <c r="Q16" i="195" s="1"/>
  <c r="E16" i="195"/>
  <c r="P15" i="195"/>
  <c r="G15" i="195"/>
  <c r="R15" i="195" s="1"/>
  <c r="F15" i="195"/>
  <c r="E15" i="195"/>
  <c r="P14" i="195"/>
  <c r="G14" i="195"/>
  <c r="R14" i="195" s="1"/>
  <c r="F14" i="195"/>
  <c r="Q14" i="195" s="1"/>
  <c r="E14" i="195"/>
  <c r="P13" i="195"/>
  <c r="G13" i="195"/>
  <c r="R13" i="195" s="1"/>
  <c r="F13" i="195"/>
  <c r="Q13" i="195" s="1"/>
  <c r="E13" i="195"/>
  <c r="P12" i="195"/>
  <c r="G12" i="195"/>
  <c r="R12" i="195" s="1"/>
  <c r="F12" i="195"/>
  <c r="Q12" i="195" s="1"/>
  <c r="E12" i="195"/>
  <c r="P11" i="195"/>
  <c r="G11" i="195"/>
  <c r="R11" i="195" s="1"/>
  <c r="F11" i="195"/>
  <c r="Q11" i="195" s="1"/>
  <c r="E11" i="195"/>
  <c r="P10" i="195"/>
  <c r="G10" i="195"/>
  <c r="R10" i="195" s="1"/>
  <c r="F10" i="195"/>
  <c r="E10" i="195"/>
  <c r="P9" i="195"/>
  <c r="G9" i="195"/>
  <c r="R9" i="195" s="1"/>
  <c r="F9" i="195"/>
  <c r="Q9" i="195" s="1"/>
  <c r="E9" i="195"/>
  <c r="P8" i="195"/>
  <c r="G8" i="195"/>
  <c r="R8" i="195" s="1"/>
  <c r="F8" i="195"/>
  <c r="Q8" i="195" s="1"/>
  <c r="E8" i="195"/>
  <c r="P7" i="195"/>
  <c r="G7" i="195"/>
  <c r="R7" i="195" s="1"/>
  <c r="F7" i="195"/>
  <c r="Q7" i="195" s="1"/>
  <c r="E7" i="195"/>
  <c r="P6" i="195"/>
  <c r="G6" i="195"/>
  <c r="R6" i="195" s="1"/>
  <c r="F6" i="195"/>
  <c r="Q6" i="195" s="1"/>
  <c r="E6" i="195"/>
  <c r="P5" i="195"/>
  <c r="G5" i="195"/>
  <c r="R5" i="195" s="1"/>
  <c r="F5" i="195"/>
  <c r="Q5" i="195" s="1"/>
  <c r="E5" i="195"/>
  <c r="P4" i="195"/>
  <c r="G4" i="195"/>
  <c r="R4" i="195" s="1"/>
  <c r="F4" i="195"/>
  <c r="Q4" i="195" s="1"/>
  <c r="E4" i="195"/>
  <c r="P3" i="195"/>
  <c r="G3" i="195"/>
  <c r="F3" i="195"/>
  <c r="Q3" i="195" s="1"/>
  <c r="E3" i="195"/>
  <c r="P2" i="195"/>
  <c r="G2" i="195"/>
  <c r="R2" i="195" s="1"/>
  <c r="F2" i="195"/>
  <c r="H2" i="195" s="1"/>
  <c r="E2" i="195"/>
  <c r="A1" i="195"/>
  <c r="G14" i="196"/>
  <c r="G15" i="196"/>
  <c r="G16" i="196"/>
  <c r="G13" i="196"/>
  <c r="G4" i="196"/>
  <c r="G5" i="196"/>
  <c r="G6" i="196"/>
  <c r="G7" i="196"/>
  <c r="G8" i="196"/>
  <c r="G9" i="196"/>
  <c r="G10" i="196"/>
  <c r="G11" i="196"/>
  <c r="G12" i="196"/>
  <c r="G3" i="196"/>
  <c r="A1" i="196"/>
  <c r="P3" i="193"/>
  <c r="P4" i="193"/>
  <c r="P5" i="193"/>
  <c r="P6" i="193"/>
  <c r="P7" i="193"/>
  <c r="P8" i="193"/>
  <c r="P9" i="193"/>
  <c r="P10" i="193"/>
  <c r="P11" i="193"/>
  <c r="P12" i="193"/>
  <c r="P13" i="193"/>
  <c r="P14" i="193"/>
  <c r="P15" i="193"/>
  <c r="P16" i="193"/>
  <c r="P17" i="193"/>
  <c r="P18" i="193"/>
  <c r="P19" i="193"/>
  <c r="P20" i="193"/>
  <c r="P21" i="193"/>
  <c r="P22" i="193"/>
  <c r="P23" i="193"/>
  <c r="P24" i="193"/>
  <c r="P25" i="193"/>
  <c r="P26" i="193"/>
  <c r="P27" i="193"/>
  <c r="P28" i="193"/>
  <c r="P29" i="193"/>
  <c r="P30" i="193"/>
  <c r="P31" i="193"/>
  <c r="P32" i="193"/>
  <c r="P33" i="193"/>
  <c r="P34" i="193"/>
  <c r="P35" i="193"/>
  <c r="P36" i="193"/>
  <c r="P37" i="193"/>
  <c r="P38" i="193"/>
  <c r="P39" i="193"/>
  <c r="P40" i="193"/>
  <c r="P41" i="193"/>
  <c r="P42" i="193"/>
  <c r="P43" i="193"/>
  <c r="P44" i="193"/>
  <c r="P45" i="193"/>
  <c r="P46" i="193"/>
  <c r="P47" i="193"/>
  <c r="P48" i="193"/>
  <c r="P49" i="193"/>
  <c r="P50" i="193"/>
  <c r="P51" i="193"/>
  <c r="P52" i="193"/>
  <c r="P53" i="193"/>
  <c r="P54" i="193"/>
  <c r="P55" i="193"/>
  <c r="P56" i="193"/>
  <c r="P57" i="193"/>
  <c r="P58" i="193"/>
  <c r="P59" i="193"/>
  <c r="P60" i="193"/>
  <c r="P61" i="193"/>
  <c r="P62" i="193"/>
  <c r="P63" i="193"/>
  <c r="P64" i="193"/>
  <c r="P65" i="193"/>
  <c r="P66" i="193"/>
  <c r="P67" i="193"/>
  <c r="P68" i="193"/>
  <c r="P69" i="193"/>
  <c r="P70" i="193"/>
  <c r="P71" i="193"/>
  <c r="P72" i="193"/>
  <c r="P73" i="193"/>
  <c r="P74" i="193"/>
  <c r="P75" i="193"/>
  <c r="P76" i="193"/>
  <c r="P77" i="193"/>
  <c r="P78" i="193"/>
  <c r="P79" i="193"/>
  <c r="P80" i="193"/>
  <c r="P81" i="193"/>
  <c r="P82" i="193"/>
  <c r="P83" i="193"/>
  <c r="P84" i="193"/>
  <c r="P85" i="193"/>
  <c r="P86" i="193"/>
  <c r="P87" i="193"/>
  <c r="P88" i="193"/>
  <c r="P89" i="193"/>
  <c r="P90" i="193"/>
  <c r="P91" i="193"/>
  <c r="P92" i="193"/>
  <c r="P93" i="193"/>
  <c r="P94" i="193"/>
  <c r="P95" i="193"/>
  <c r="P96" i="193"/>
  <c r="P97" i="193"/>
  <c r="P98" i="193"/>
  <c r="P99" i="193"/>
  <c r="P100" i="193"/>
  <c r="P2" i="193"/>
  <c r="F3" i="191"/>
  <c r="F4" i="191"/>
  <c r="F5" i="191"/>
  <c r="F6" i="191"/>
  <c r="F7" i="191"/>
  <c r="F8" i="191"/>
  <c r="F9" i="191"/>
  <c r="F10" i="191"/>
  <c r="F11" i="191"/>
  <c r="F12" i="191"/>
  <c r="F13" i="191"/>
  <c r="F14" i="191"/>
  <c r="F15" i="191"/>
  <c r="F16" i="191"/>
  <c r="F17" i="191"/>
  <c r="F18" i="191"/>
  <c r="F19" i="191"/>
  <c r="F20" i="191"/>
  <c r="F21" i="191"/>
  <c r="F22" i="191"/>
  <c r="F23" i="191"/>
  <c r="F24" i="191"/>
  <c r="F25" i="191"/>
  <c r="F26" i="191"/>
  <c r="F27" i="191"/>
  <c r="F28" i="191"/>
  <c r="F29" i="191"/>
  <c r="F30" i="191"/>
  <c r="F31" i="191"/>
  <c r="F32" i="191"/>
  <c r="F33" i="191"/>
  <c r="F34" i="191"/>
  <c r="F35" i="191"/>
  <c r="F36" i="191"/>
  <c r="F37" i="191"/>
  <c r="F38" i="191"/>
  <c r="F39" i="191"/>
  <c r="F40" i="191"/>
  <c r="F41" i="191"/>
  <c r="F42" i="191"/>
  <c r="F43" i="191"/>
  <c r="F44" i="191"/>
  <c r="F45" i="191"/>
  <c r="F46" i="191"/>
  <c r="F47" i="191"/>
  <c r="F48" i="191"/>
  <c r="F49" i="191"/>
  <c r="F50" i="191"/>
  <c r="F51" i="191"/>
  <c r="F52" i="191"/>
  <c r="F53" i="191"/>
  <c r="F54" i="191"/>
  <c r="F55" i="191"/>
  <c r="F56" i="191"/>
  <c r="F57" i="191"/>
  <c r="F58" i="191"/>
  <c r="F59" i="191"/>
  <c r="F60" i="191"/>
  <c r="F61" i="191"/>
  <c r="F62" i="191"/>
  <c r="F63" i="191"/>
  <c r="F64" i="191"/>
  <c r="F65" i="191"/>
  <c r="F66" i="191"/>
  <c r="F67" i="191"/>
  <c r="F68" i="191"/>
  <c r="F69" i="191"/>
  <c r="F70" i="191"/>
  <c r="F71" i="191"/>
  <c r="F72" i="191"/>
  <c r="F73" i="191"/>
  <c r="F74" i="191"/>
  <c r="F75" i="191"/>
  <c r="F76" i="191"/>
  <c r="F77" i="191"/>
  <c r="F78" i="191"/>
  <c r="F79" i="191"/>
  <c r="F80" i="191"/>
  <c r="F81" i="191"/>
  <c r="F82" i="191"/>
  <c r="F83" i="191"/>
  <c r="F84" i="191"/>
  <c r="F85" i="191"/>
  <c r="F86" i="191"/>
  <c r="F87" i="191"/>
  <c r="F88" i="191"/>
  <c r="F89" i="191"/>
  <c r="F90" i="191"/>
  <c r="F91" i="191"/>
  <c r="F92" i="191"/>
  <c r="F93" i="191"/>
  <c r="F94" i="191"/>
  <c r="F95" i="191"/>
  <c r="F96" i="191"/>
  <c r="F97" i="191"/>
  <c r="F98" i="191"/>
  <c r="F99" i="191"/>
  <c r="F100" i="191"/>
  <c r="F2" i="191"/>
  <c r="F3" i="193"/>
  <c r="N3" i="193" s="1"/>
  <c r="F4" i="193"/>
  <c r="Q4" i="193" s="1"/>
  <c r="F5" i="193"/>
  <c r="Q5" i="193" s="1"/>
  <c r="F6" i="193"/>
  <c r="J6" i="193" s="1"/>
  <c r="F7" i="193"/>
  <c r="J7" i="193" s="1"/>
  <c r="F8" i="193"/>
  <c r="F9" i="193"/>
  <c r="F10" i="193"/>
  <c r="L10" i="193" s="1"/>
  <c r="F11" i="193"/>
  <c r="L11" i="193" s="1"/>
  <c r="F12" i="193"/>
  <c r="L12" i="193" s="1"/>
  <c r="F13" i="193"/>
  <c r="L13" i="193" s="1"/>
  <c r="F14" i="193"/>
  <c r="L14" i="193" s="1"/>
  <c r="F15" i="193"/>
  <c r="L15" i="193" s="1"/>
  <c r="F16" i="193"/>
  <c r="L16" i="193" s="1"/>
  <c r="F17" i="193"/>
  <c r="L17" i="193" s="1"/>
  <c r="F18" i="193"/>
  <c r="N18" i="193" s="1"/>
  <c r="F19" i="193"/>
  <c r="N19" i="193" s="1"/>
  <c r="F20" i="193"/>
  <c r="Q20" i="193" s="1"/>
  <c r="F21" i="193"/>
  <c r="Q21" i="193" s="1"/>
  <c r="F22" i="193"/>
  <c r="J22" i="193" s="1"/>
  <c r="F23" i="193"/>
  <c r="J23" i="193" s="1"/>
  <c r="F24" i="193"/>
  <c r="F25" i="193"/>
  <c r="F26" i="193"/>
  <c r="L26" i="193" s="1"/>
  <c r="F27" i="193"/>
  <c r="L27" i="193" s="1"/>
  <c r="F28" i="193"/>
  <c r="L28" i="193" s="1"/>
  <c r="F29" i="193"/>
  <c r="L29" i="193" s="1"/>
  <c r="F30" i="193"/>
  <c r="L30" i="193" s="1"/>
  <c r="F31" i="193"/>
  <c r="L31" i="193" s="1"/>
  <c r="F32" i="193"/>
  <c r="L32" i="193" s="1"/>
  <c r="F33" i="193"/>
  <c r="L33" i="193" s="1"/>
  <c r="F34" i="193"/>
  <c r="N34" i="193" s="1"/>
  <c r="F35" i="193"/>
  <c r="N35" i="193" s="1"/>
  <c r="F36" i="193"/>
  <c r="Q36" i="193" s="1"/>
  <c r="F37" i="193"/>
  <c r="Q37" i="193" s="1"/>
  <c r="F38" i="193"/>
  <c r="J38" i="193" s="1"/>
  <c r="F39" i="193"/>
  <c r="J39" i="193" s="1"/>
  <c r="F40" i="193"/>
  <c r="F41" i="193"/>
  <c r="F42" i="193"/>
  <c r="L42" i="193" s="1"/>
  <c r="F43" i="193"/>
  <c r="L43" i="193" s="1"/>
  <c r="F44" i="193"/>
  <c r="L44" i="193" s="1"/>
  <c r="F45" i="193"/>
  <c r="L45" i="193" s="1"/>
  <c r="F46" i="193"/>
  <c r="L46" i="193" s="1"/>
  <c r="F47" i="193"/>
  <c r="L47" i="193" s="1"/>
  <c r="F48" i="193"/>
  <c r="L48" i="193" s="1"/>
  <c r="F49" i="193"/>
  <c r="L49" i="193" s="1"/>
  <c r="F50" i="193"/>
  <c r="N50" i="193" s="1"/>
  <c r="F51" i="193"/>
  <c r="N51" i="193" s="1"/>
  <c r="F52" i="193"/>
  <c r="Q52" i="193" s="1"/>
  <c r="F53" i="193"/>
  <c r="Q53" i="193" s="1"/>
  <c r="F54" i="193"/>
  <c r="J54" i="193" s="1"/>
  <c r="F55" i="193"/>
  <c r="J55" i="193" s="1"/>
  <c r="F56" i="193"/>
  <c r="F57" i="193"/>
  <c r="F58" i="193"/>
  <c r="L58" i="193" s="1"/>
  <c r="F59" i="193"/>
  <c r="L59" i="193" s="1"/>
  <c r="F60" i="193"/>
  <c r="L60" i="193" s="1"/>
  <c r="F61" i="193"/>
  <c r="L61" i="193" s="1"/>
  <c r="F62" i="193"/>
  <c r="L62" i="193" s="1"/>
  <c r="F63" i="193"/>
  <c r="L63" i="193" s="1"/>
  <c r="F64" i="193"/>
  <c r="L64" i="193" s="1"/>
  <c r="F65" i="193"/>
  <c r="L65" i="193" s="1"/>
  <c r="F66" i="193"/>
  <c r="N66" i="193" s="1"/>
  <c r="F67" i="193"/>
  <c r="N67" i="193" s="1"/>
  <c r="F68" i="193"/>
  <c r="Q68" i="193" s="1"/>
  <c r="F69" i="193"/>
  <c r="Q69" i="193" s="1"/>
  <c r="F70" i="193"/>
  <c r="J70" i="193" s="1"/>
  <c r="F71" i="193"/>
  <c r="J71" i="193" s="1"/>
  <c r="F72" i="193"/>
  <c r="F73" i="193"/>
  <c r="F74" i="193"/>
  <c r="L74" i="193" s="1"/>
  <c r="F75" i="193"/>
  <c r="L75" i="193" s="1"/>
  <c r="F76" i="193"/>
  <c r="L76" i="193" s="1"/>
  <c r="F77" i="193"/>
  <c r="L77" i="193" s="1"/>
  <c r="F78" i="193"/>
  <c r="L78" i="193" s="1"/>
  <c r="F79" i="193"/>
  <c r="L79" i="193" s="1"/>
  <c r="F80" i="193"/>
  <c r="L80" i="193" s="1"/>
  <c r="F81" i="193"/>
  <c r="L81" i="193" s="1"/>
  <c r="F82" i="193"/>
  <c r="N82" i="193" s="1"/>
  <c r="F83" i="193"/>
  <c r="N83" i="193" s="1"/>
  <c r="F84" i="193"/>
  <c r="Q84" i="193" s="1"/>
  <c r="F85" i="193"/>
  <c r="Q85" i="193" s="1"/>
  <c r="F86" i="193"/>
  <c r="J86" i="193" s="1"/>
  <c r="F87" i="193"/>
  <c r="J87" i="193" s="1"/>
  <c r="F88" i="193"/>
  <c r="F89" i="193"/>
  <c r="F90" i="193"/>
  <c r="L90" i="193" s="1"/>
  <c r="F91" i="193"/>
  <c r="L91" i="193" s="1"/>
  <c r="F92" i="193"/>
  <c r="L92" i="193" s="1"/>
  <c r="F93" i="193"/>
  <c r="L93" i="193" s="1"/>
  <c r="F94" i="193"/>
  <c r="L94" i="193" s="1"/>
  <c r="F95" i="193"/>
  <c r="L95" i="193" s="1"/>
  <c r="F96" i="193"/>
  <c r="L96" i="193" s="1"/>
  <c r="F97" i="193"/>
  <c r="L97" i="193" s="1"/>
  <c r="F98" i="193"/>
  <c r="N98" i="193" s="1"/>
  <c r="F99" i="193"/>
  <c r="N99" i="193" s="1"/>
  <c r="F100" i="193"/>
  <c r="Q100" i="193" s="1"/>
  <c r="F2" i="193"/>
  <c r="H2" i="193" s="1"/>
  <c r="G100" i="193"/>
  <c r="R100" i="193" s="1"/>
  <c r="E100" i="193"/>
  <c r="G99" i="193"/>
  <c r="R99" i="193" s="1"/>
  <c r="E99" i="193"/>
  <c r="G98" i="193"/>
  <c r="R98" i="193" s="1"/>
  <c r="E98" i="193"/>
  <c r="G97" i="193"/>
  <c r="R97" i="193" s="1"/>
  <c r="E97" i="193"/>
  <c r="G96" i="193"/>
  <c r="R96" i="193" s="1"/>
  <c r="E96" i="193"/>
  <c r="G95" i="193"/>
  <c r="R95" i="193" s="1"/>
  <c r="E95" i="193"/>
  <c r="G94" i="193"/>
  <c r="R94" i="193" s="1"/>
  <c r="E94" i="193"/>
  <c r="G93" i="193"/>
  <c r="R93" i="193" s="1"/>
  <c r="E93" i="193"/>
  <c r="G92" i="193"/>
  <c r="R92" i="193" s="1"/>
  <c r="E92" i="193"/>
  <c r="G91" i="193"/>
  <c r="R91" i="193" s="1"/>
  <c r="E91" i="193"/>
  <c r="G90" i="193"/>
  <c r="R90" i="193" s="1"/>
  <c r="E90" i="193"/>
  <c r="G89" i="193"/>
  <c r="R89" i="193" s="1"/>
  <c r="E89" i="193"/>
  <c r="G88" i="193"/>
  <c r="R88" i="193" s="1"/>
  <c r="E88" i="193"/>
  <c r="G87" i="193"/>
  <c r="R87" i="193" s="1"/>
  <c r="E87" i="193"/>
  <c r="G86" i="193"/>
  <c r="R86" i="193" s="1"/>
  <c r="E86" i="193"/>
  <c r="G85" i="193"/>
  <c r="R85" i="193" s="1"/>
  <c r="E85" i="193"/>
  <c r="G84" i="193"/>
  <c r="R84" i="193" s="1"/>
  <c r="E84" i="193"/>
  <c r="G83" i="193"/>
  <c r="R83" i="193" s="1"/>
  <c r="E83" i="193"/>
  <c r="G82" i="193"/>
  <c r="R82" i="193" s="1"/>
  <c r="E82" i="193"/>
  <c r="G81" i="193"/>
  <c r="R81" i="193" s="1"/>
  <c r="E81" i="193"/>
  <c r="G80" i="193"/>
  <c r="R80" i="193" s="1"/>
  <c r="E80" i="193"/>
  <c r="G79" i="193"/>
  <c r="R79" i="193" s="1"/>
  <c r="E79" i="193"/>
  <c r="G78" i="193"/>
  <c r="R78" i="193" s="1"/>
  <c r="E78" i="193"/>
  <c r="G77" i="193"/>
  <c r="R77" i="193" s="1"/>
  <c r="E77" i="193"/>
  <c r="G76" i="193"/>
  <c r="R76" i="193" s="1"/>
  <c r="E76" i="193"/>
  <c r="G75" i="193"/>
  <c r="R75" i="193" s="1"/>
  <c r="E75" i="193"/>
  <c r="G74" i="193"/>
  <c r="R74" i="193" s="1"/>
  <c r="E74" i="193"/>
  <c r="G73" i="193"/>
  <c r="R73" i="193" s="1"/>
  <c r="E73" i="193"/>
  <c r="G72" i="193"/>
  <c r="R72" i="193" s="1"/>
  <c r="E72" i="193"/>
  <c r="G71" i="193"/>
  <c r="R71" i="193" s="1"/>
  <c r="E71" i="193"/>
  <c r="G70" i="193"/>
  <c r="R70" i="193" s="1"/>
  <c r="E70" i="193"/>
  <c r="G69" i="193"/>
  <c r="R69" i="193" s="1"/>
  <c r="E69" i="193"/>
  <c r="G68" i="193"/>
  <c r="R68" i="193" s="1"/>
  <c r="E68" i="193"/>
  <c r="G67" i="193"/>
  <c r="R67" i="193" s="1"/>
  <c r="E67" i="193"/>
  <c r="G66" i="193"/>
  <c r="R66" i="193" s="1"/>
  <c r="E66" i="193"/>
  <c r="G65" i="193"/>
  <c r="R65" i="193" s="1"/>
  <c r="E65" i="193"/>
  <c r="G64" i="193"/>
  <c r="R64" i="193" s="1"/>
  <c r="E64" i="193"/>
  <c r="G63" i="193"/>
  <c r="R63" i="193" s="1"/>
  <c r="E63" i="193"/>
  <c r="G62" i="193"/>
  <c r="R62" i="193" s="1"/>
  <c r="E62" i="193"/>
  <c r="G61" i="193"/>
  <c r="R61" i="193" s="1"/>
  <c r="E61" i="193"/>
  <c r="G60" i="193"/>
  <c r="R60" i="193" s="1"/>
  <c r="E60" i="193"/>
  <c r="G59" i="193"/>
  <c r="R59" i="193" s="1"/>
  <c r="E59" i="193"/>
  <c r="G58" i="193"/>
  <c r="R58" i="193" s="1"/>
  <c r="E58" i="193"/>
  <c r="G57" i="193"/>
  <c r="R57" i="193" s="1"/>
  <c r="E57" i="193"/>
  <c r="G56" i="193"/>
  <c r="R56" i="193" s="1"/>
  <c r="E56" i="193"/>
  <c r="G55" i="193"/>
  <c r="R55" i="193" s="1"/>
  <c r="E55" i="193"/>
  <c r="G54" i="193"/>
  <c r="R54" i="193" s="1"/>
  <c r="E54" i="193"/>
  <c r="G53" i="193"/>
  <c r="R53" i="193" s="1"/>
  <c r="E53" i="193"/>
  <c r="G52" i="193"/>
  <c r="R52" i="193" s="1"/>
  <c r="E52" i="193"/>
  <c r="G51" i="193"/>
  <c r="R51" i="193" s="1"/>
  <c r="E51" i="193"/>
  <c r="G50" i="193"/>
  <c r="R50" i="193" s="1"/>
  <c r="E50" i="193"/>
  <c r="G49" i="193"/>
  <c r="R49" i="193" s="1"/>
  <c r="E49" i="193"/>
  <c r="G48" i="193"/>
  <c r="R48" i="193" s="1"/>
  <c r="E48" i="193"/>
  <c r="G47" i="193"/>
  <c r="R47" i="193" s="1"/>
  <c r="E47" i="193"/>
  <c r="G46" i="193"/>
  <c r="R46" i="193" s="1"/>
  <c r="E46" i="193"/>
  <c r="G45" i="193"/>
  <c r="R45" i="193" s="1"/>
  <c r="E45" i="193"/>
  <c r="G44" i="193"/>
  <c r="R44" i="193" s="1"/>
  <c r="E44" i="193"/>
  <c r="G43" i="193"/>
  <c r="R43" i="193" s="1"/>
  <c r="E43" i="193"/>
  <c r="G42" i="193"/>
  <c r="R42" i="193" s="1"/>
  <c r="E42" i="193"/>
  <c r="G41" i="193"/>
  <c r="R41" i="193" s="1"/>
  <c r="E41" i="193"/>
  <c r="G40" i="193"/>
  <c r="R40" i="193" s="1"/>
  <c r="E40" i="193"/>
  <c r="G39" i="193"/>
  <c r="R39" i="193" s="1"/>
  <c r="E39" i="193"/>
  <c r="G38" i="193"/>
  <c r="R38" i="193" s="1"/>
  <c r="E38" i="193"/>
  <c r="G37" i="193"/>
  <c r="R37" i="193" s="1"/>
  <c r="E37" i="193"/>
  <c r="G36" i="193"/>
  <c r="R36" i="193" s="1"/>
  <c r="E36" i="193"/>
  <c r="G35" i="193"/>
  <c r="R35" i="193" s="1"/>
  <c r="E35" i="193"/>
  <c r="G34" i="193"/>
  <c r="R34" i="193" s="1"/>
  <c r="E34" i="193"/>
  <c r="G33" i="193"/>
  <c r="R33" i="193" s="1"/>
  <c r="E33" i="193"/>
  <c r="G32" i="193"/>
  <c r="R32" i="193" s="1"/>
  <c r="E32" i="193"/>
  <c r="G31" i="193"/>
  <c r="R31" i="193" s="1"/>
  <c r="E31" i="193"/>
  <c r="G30" i="193"/>
  <c r="R30" i="193" s="1"/>
  <c r="E30" i="193"/>
  <c r="G29" i="193"/>
  <c r="R29" i="193" s="1"/>
  <c r="E29" i="193"/>
  <c r="G28" i="193"/>
  <c r="R28" i="193" s="1"/>
  <c r="E28" i="193"/>
  <c r="G27" i="193"/>
  <c r="R27" i="193" s="1"/>
  <c r="E27" i="193"/>
  <c r="G26" i="193"/>
  <c r="R26" i="193" s="1"/>
  <c r="E26" i="193"/>
  <c r="G25" i="193"/>
  <c r="R25" i="193" s="1"/>
  <c r="E25" i="193"/>
  <c r="G24" i="193"/>
  <c r="R24" i="193" s="1"/>
  <c r="E24" i="193"/>
  <c r="G23" i="193"/>
  <c r="R23" i="193" s="1"/>
  <c r="E23" i="193"/>
  <c r="G22" i="193"/>
  <c r="R22" i="193" s="1"/>
  <c r="E22" i="193"/>
  <c r="G21" i="193"/>
  <c r="R21" i="193" s="1"/>
  <c r="E21" i="193"/>
  <c r="G20" i="193"/>
  <c r="R20" i="193" s="1"/>
  <c r="E20" i="193"/>
  <c r="G19" i="193"/>
  <c r="R19" i="193" s="1"/>
  <c r="E19" i="193"/>
  <c r="G18" i="193"/>
  <c r="R18" i="193" s="1"/>
  <c r="E18" i="193"/>
  <c r="G17" i="193"/>
  <c r="R17" i="193" s="1"/>
  <c r="E17" i="193"/>
  <c r="G16" i="193"/>
  <c r="R16" i="193" s="1"/>
  <c r="E16" i="193"/>
  <c r="G15" i="193"/>
  <c r="R15" i="193" s="1"/>
  <c r="E15" i="193"/>
  <c r="G14" i="193"/>
  <c r="R14" i="193" s="1"/>
  <c r="E14" i="193"/>
  <c r="G13" i="193"/>
  <c r="R13" i="193" s="1"/>
  <c r="E13" i="193"/>
  <c r="G12" i="193"/>
  <c r="R12" i="193" s="1"/>
  <c r="E12" i="193"/>
  <c r="G11" i="193"/>
  <c r="R11" i="193" s="1"/>
  <c r="E11" i="193"/>
  <c r="G10" i="193"/>
  <c r="R10" i="193" s="1"/>
  <c r="E10" i="193"/>
  <c r="G9" i="193"/>
  <c r="R9" i="193" s="1"/>
  <c r="E9" i="193"/>
  <c r="G8" i="193"/>
  <c r="R8" i="193" s="1"/>
  <c r="E8" i="193"/>
  <c r="G7" i="193"/>
  <c r="R7" i="193" s="1"/>
  <c r="E7" i="193"/>
  <c r="G6" i="193"/>
  <c r="R6" i="193" s="1"/>
  <c r="E6" i="193"/>
  <c r="G5" i="193"/>
  <c r="R5" i="193" s="1"/>
  <c r="E5" i="193"/>
  <c r="G4" i="193"/>
  <c r="R4" i="193" s="1"/>
  <c r="E4" i="193"/>
  <c r="G3" i="193"/>
  <c r="R3" i="193" s="1"/>
  <c r="E3" i="193"/>
  <c r="G2" i="193"/>
  <c r="R2" i="193" s="1"/>
  <c r="E2" i="193"/>
  <c r="A1" i="193"/>
  <c r="A1" i="194"/>
  <c r="J3" i="191"/>
  <c r="J4" i="191"/>
  <c r="J5" i="191"/>
  <c r="J6" i="191"/>
  <c r="J7" i="191"/>
  <c r="J8" i="191"/>
  <c r="J9" i="191"/>
  <c r="J10" i="191"/>
  <c r="J11" i="191"/>
  <c r="J12" i="191"/>
  <c r="J13" i="191"/>
  <c r="J14" i="191"/>
  <c r="J15" i="191"/>
  <c r="J16" i="191"/>
  <c r="J17" i="191"/>
  <c r="J18" i="191"/>
  <c r="J19" i="191"/>
  <c r="J20" i="191"/>
  <c r="J21" i="191"/>
  <c r="J22" i="191"/>
  <c r="J23" i="191"/>
  <c r="J24" i="191"/>
  <c r="J25" i="191"/>
  <c r="J26" i="191"/>
  <c r="J27" i="191"/>
  <c r="J28" i="191"/>
  <c r="J29" i="191"/>
  <c r="J30" i="191"/>
  <c r="J31" i="191"/>
  <c r="J32" i="191"/>
  <c r="J33" i="191"/>
  <c r="J34" i="191"/>
  <c r="J35" i="191"/>
  <c r="J36" i="191"/>
  <c r="J37" i="191"/>
  <c r="J38" i="191"/>
  <c r="J39" i="191"/>
  <c r="J40" i="191"/>
  <c r="J41" i="191"/>
  <c r="J42" i="191"/>
  <c r="J43" i="191"/>
  <c r="J44" i="191"/>
  <c r="J45" i="191"/>
  <c r="J46" i="191"/>
  <c r="J47" i="191"/>
  <c r="J48" i="191"/>
  <c r="J49" i="191"/>
  <c r="J50" i="191"/>
  <c r="J51" i="191"/>
  <c r="J52" i="191"/>
  <c r="J53" i="191"/>
  <c r="J54" i="191"/>
  <c r="J55" i="191"/>
  <c r="J56" i="191"/>
  <c r="J57" i="191"/>
  <c r="J58" i="191"/>
  <c r="J59" i="191"/>
  <c r="J60" i="191"/>
  <c r="J61" i="191"/>
  <c r="J62" i="191"/>
  <c r="J63" i="191"/>
  <c r="J64" i="191"/>
  <c r="J65" i="191"/>
  <c r="J66" i="191"/>
  <c r="J67" i="191"/>
  <c r="J68" i="191"/>
  <c r="J69" i="191"/>
  <c r="J70" i="191"/>
  <c r="J71" i="191"/>
  <c r="J72" i="191"/>
  <c r="J73" i="191"/>
  <c r="J74" i="191"/>
  <c r="J75" i="191"/>
  <c r="J76" i="191"/>
  <c r="J77" i="191"/>
  <c r="J78" i="191"/>
  <c r="J79" i="191"/>
  <c r="J80" i="191"/>
  <c r="J81" i="191"/>
  <c r="J82" i="191"/>
  <c r="J83" i="191"/>
  <c r="J84" i="191"/>
  <c r="J85" i="191"/>
  <c r="J86" i="191"/>
  <c r="J87" i="191"/>
  <c r="J88" i="191"/>
  <c r="J89" i="191"/>
  <c r="J90" i="191"/>
  <c r="J91" i="191"/>
  <c r="J92" i="191"/>
  <c r="J93" i="191"/>
  <c r="J94" i="191"/>
  <c r="J95" i="191"/>
  <c r="J96" i="191"/>
  <c r="J97" i="191"/>
  <c r="J98" i="191"/>
  <c r="J99" i="191"/>
  <c r="J100" i="191"/>
  <c r="E3" i="191"/>
  <c r="G3" i="191"/>
  <c r="L3" i="191" s="1"/>
  <c r="E4" i="191"/>
  <c r="G4" i="191"/>
  <c r="E5" i="191"/>
  <c r="G5" i="191"/>
  <c r="L5" i="191" s="1"/>
  <c r="E6" i="191"/>
  <c r="G6" i="191"/>
  <c r="L6" i="191" s="1"/>
  <c r="E7" i="191"/>
  <c r="G7" i="191"/>
  <c r="L7" i="191" s="1"/>
  <c r="E8" i="191"/>
  <c r="G8" i="191"/>
  <c r="L8" i="191" s="1"/>
  <c r="E9" i="191"/>
  <c r="G9" i="191"/>
  <c r="L9" i="191" s="1"/>
  <c r="E10" i="191"/>
  <c r="G10" i="191"/>
  <c r="L10" i="191" s="1"/>
  <c r="E11" i="191"/>
  <c r="G11" i="191"/>
  <c r="L11" i="191" s="1"/>
  <c r="E12" i="191"/>
  <c r="G12" i="191"/>
  <c r="L12" i="191" s="1"/>
  <c r="E13" i="191"/>
  <c r="G13" i="191"/>
  <c r="L13" i="191" s="1"/>
  <c r="E14" i="191"/>
  <c r="G14" i="191"/>
  <c r="L14" i="191" s="1"/>
  <c r="E15" i="191"/>
  <c r="G15" i="191"/>
  <c r="L15" i="191" s="1"/>
  <c r="E16" i="191"/>
  <c r="G16" i="191"/>
  <c r="L16" i="191" s="1"/>
  <c r="E17" i="191"/>
  <c r="G17" i="191"/>
  <c r="L17" i="191" s="1"/>
  <c r="E18" i="191"/>
  <c r="G18" i="191"/>
  <c r="L18" i="191" s="1"/>
  <c r="E19" i="191"/>
  <c r="G19" i="191"/>
  <c r="L19" i="191" s="1"/>
  <c r="E20" i="191"/>
  <c r="G20" i="191"/>
  <c r="L20" i="191" s="1"/>
  <c r="E21" i="191"/>
  <c r="G21" i="191"/>
  <c r="L21" i="191" s="1"/>
  <c r="E22" i="191"/>
  <c r="G22" i="191"/>
  <c r="L22" i="191" s="1"/>
  <c r="E23" i="191"/>
  <c r="G23" i="191"/>
  <c r="L23" i="191" s="1"/>
  <c r="E24" i="191"/>
  <c r="G24" i="191"/>
  <c r="L24" i="191" s="1"/>
  <c r="E25" i="191"/>
  <c r="G25" i="191"/>
  <c r="L25" i="191" s="1"/>
  <c r="E26" i="191"/>
  <c r="G26" i="191"/>
  <c r="L26" i="191" s="1"/>
  <c r="E27" i="191"/>
  <c r="G27" i="191"/>
  <c r="L27" i="191" s="1"/>
  <c r="E28" i="191"/>
  <c r="G28" i="191"/>
  <c r="L28" i="191" s="1"/>
  <c r="E29" i="191"/>
  <c r="G29" i="191"/>
  <c r="L29" i="191" s="1"/>
  <c r="E30" i="191"/>
  <c r="G30" i="191"/>
  <c r="L30" i="191" s="1"/>
  <c r="E31" i="191"/>
  <c r="G31" i="191"/>
  <c r="L31" i="191" s="1"/>
  <c r="E32" i="191"/>
  <c r="G32" i="191"/>
  <c r="L32" i="191" s="1"/>
  <c r="E33" i="191"/>
  <c r="G33" i="191"/>
  <c r="L33" i="191" s="1"/>
  <c r="E34" i="191"/>
  <c r="G34" i="191"/>
  <c r="L34" i="191" s="1"/>
  <c r="E35" i="191"/>
  <c r="G35" i="191"/>
  <c r="L35" i="191" s="1"/>
  <c r="E36" i="191"/>
  <c r="G36" i="191"/>
  <c r="L36" i="191" s="1"/>
  <c r="E37" i="191"/>
  <c r="G37" i="191"/>
  <c r="L37" i="191" s="1"/>
  <c r="E38" i="191"/>
  <c r="G38" i="191"/>
  <c r="L38" i="191" s="1"/>
  <c r="E39" i="191"/>
  <c r="G39" i="191"/>
  <c r="L39" i="191" s="1"/>
  <c r="E40" i="191"/>
  <c r="G40" i="191"/>
  <c r="L40" i="191" s="1"/>
  <c r="E41" i="191"/>
  <c r="G41" i="191"/>
  <c r="L41" i="191" s="1"/>
  <c r="E42" i="191"/>
  <c r="G42" i="191"/>
  <c r="L42" i="191" s="1"/>
  <c r="E43" i="191"/>
  <c r="G43" i="191"/>
  <c r="L43" i="191" s="1"/>
  <c r="E44" i="191"/>
  <c r="G44" i="191"/>
  <c r="E45" i="191"/>
  <c r="G45" i="191"/>
  <c r="L45" i="191" s="1"/>
  <c r="E46" i="191"/>
  <c r="G46" i="191"/>
  <c r="L46" i="191" s="1"/>
  <c r="E47" i="191"/>
  <c r="G47" i="191"/>
  <c r="L47" i="191" s="1"/>
  <c r="E48" i="191"/>
  <c r="G48" i="191"/>
  <c r="L48" i="191" s="1"/>
  <c r="E49" i="191"/>
  <c r="G49" i="191"/>
  <c r="L49" i="191" s="1"/>
  <c r="E50" i="191"/>
  <c r="G50" i="191"/>
  <c r="L50" i="191" s="1"/>
  <c r="E51" i="191"/>
  <c r="G51" i="191"/>
  <c r="L51" i="191" s="1"/>
  <c r="E52" i="191"/>
  <c r="G52" i="191"/>
  <c r="L52" i="191" s="1"/>
  <c r="E53" i="191"/>
  <c r="G53" i="191"/>
  <c r="L53" i="191" s="1"/>
  <c r="E54" i="191"/>
  <c r="G54" i="191"/>
  <c r="L54" i="191" s="1"/>
  <c r="E55" i="191"/>
  <c r="G55" i="191"/>
  <c r="L55" i="191" s="1"/>
  <c r="E56" i="191"/>
  <c r="G56" i="191"/>
  <c r="L56" i="191" s="1"/>
  <c r="E57" i="191"/>
  <c r="G57" i="191"/>
  <c r="L57" i="191" s="1"/>
  <c r="E58" i="191"/>
  <c r="G58" i="191"/>
  <c r="L58" i="191" s="1"/>
  <c r="E59" i="191"/>
  <c r="G59" i="191"/>
  <c r="L59" i="191" s="1"/>
  <c r="E60" i="191"/>
  <c r="G60" i="191"/>
  <c r="E61" i="191"/>
  <c r="G61" i="191"/>
  <c r="L61" i="191" s="1"/>
  <c r="E62" i="191"/>
  <c r="G62" i="191"/>
  <c r="L62" i="191" s="1"/>
  <c r="E63" i="191"/>
  <c r="G63" i="191"/>
  <c r="L63" i="191" s="1"/>
  <c r="E64" i="191"/>
  <c r="G64" i="191"/>
  <c r="L64" i="191" s="1"/>
  <c r="E65" i="191"/>
  <c r="G65" i="191"/>
  <c r="L65" i="191" s="1"/>
  <c r="E66" i="191"/>
  <c r="G66" i="191"/>
  <c r="L66" i="191" s="1"/>
  <c r="E67" i="191"/>
  <c r="G67" i="191"/>
  <c r="L67" i="191" s="1"/>
  <c r="E68" i="191"/>
  <c r="G68" i="191"/>
  <c r="I68" i="191" s="1"/>
  <c r="E69" i="191"/>
  <c r="G69" i="191"/>
  <c r="L69" i="191" s="1"/>
  <c r="E70" i="191"/>
  <c r="G70" i="191"/>
  <c r="L70" i="191" s="1"/>
  <c r="E71" i="191"/>
  <c r="G71" i="191"/>
  <c r="L71" i="191" s="1"/>
  <c r="E72" i="191"/>
  <c r="G72" i="191"/>
  <c r="L72" i="191" s="1"/>
  <c r="E73" i="191"/>
  <c r="G73" i="191"/>
  <c r="L73" i="191" s="1"/>
  <c r="E74" i="191"/>
  <c r="G74" i="191"/>
  <c r="L74" i="191" s="1"/>
  <c r="E75" i="191"/>
  <c r="G75" i="191"/>
  <c r="L75" i="191" s="1"/>
  <c r="E76" i="191"/>
  <c r="G76" i="191"/>
  <c r="L76" i="191" s="1"/>
  <c r="E77" i="191"/>
  <c r="G77" i="191"/>
  <c r="L77" i="191" s="1"/>
  <c r="E78" i="191"/>
  <c r="G78" i="191"/>
  <c r="L78" i="191" s="1"/>
  <c r="E79" i="191"/>
  <c r="G79" i="191"/>
  <c r="L79" i="191" s="1"/>
  <c r="E80" i="191"/>
  <c r="G80" i="191"/>
  <c r="L80" i="191" s="1"/>
  <c r="E81" i="191"/>
  <c r="G81" i="191"/>
  <c r="L81" i="191" s="1"/>
  <c r="E82" i="191"/>
  <c r="G82" i="191"/>
  <c r="L82" i="191" s="1"/>
  <c r="E83" i="191"/>
  <c r="G83" i="191"/>
  <c r="L83" i="191" s="1"/>
  <c r="E84" i="191"/>
  <c r="G84" i="191"/>
  <c r="E85" i="191"/>
  <c r="G85" i="191"/>
  <c r="L85" i="191" s="1"/>
  <c r="E86" i="191"/>
  <c r="G86" i="191"/>
  <c r="L86" i="191" s="1"/>
  <c r="E87" i="191"/>
  <c r="G87" i="191"/>
  <c r="L87" i="191" s="1"/>
  <c r="E88" i="191"/>
  <c r="G88" i="191"/>
  <c r="L88" i="191" s="1"/>
  <c r="E89" i="191"/>
  <c r="G89" i="191"/>
  <c r="L89" i="191" s="1"/>
  <c r="E90" i="191"/>
  <c r="G90" i="191"/>
  <c r="L90" i="191" s="1"/>
  <c r="E91" i="191"/>
  <c r="G91" i="191"/>
  <c r="L91" i="191" s="1"/>
  <c r="E92" i="191"/>
  <c r="G92" i="191"/>
  <c r="L92" i="191" s="1"/>
  <c r="E93" i="191"/>
  <c r="G93" i="191"/>
  <c r="L93" i="191" s="1"/>
  <c r="E94" i="191"/>
  <c r="G94" i="191"/>
  <c r="L94" i="191" s="1"/>
  <c r="E95" i="191"/>
  <c r="G95" i="191"/>
  <c r="L95" i="191" s="1"/>
  <c r="E96" i="191"/>
  <c r="G96" i="191"/>
  <c r="L96" i="191" s="1"/>
  <c r="E97" i="191"/>
  <c r="G97" i="191"/>
  <c r="L97" i="191" s="1"/>
  <c r="E98" i="191"/>
  <c r="G98" i="191"/>
  <c r="L98" i="191" s="1"/>
  <c r="E99" i="191"/>
  <c r="G99" i="191"/>
  <c r="L99" i="191" s="1"/>
  <c r="E100" i="191"/>
  <c r="G100" i="191"/>
  <c r="L100" i="191" s="1"/>
  <c r="G2" i="191"/>
  <c r="L2" i="191" s="1"/>
  <c r="E2" i="191"/>
  <c r="J2" i="191"/>
  <c r="A1" i="191"/>
  <c r="A1" i="192"/>
  <c r="H27" i="191" s="1"/>
  <c r="E39" i="189"/>
  <c r="F39" i="189"/>
  <c r="L39" i="189" s="1"/>
  <c r="G39" i="189"/>
  <c r="M39" i="189" s="1"/>
  <c r="H39" i="189"/>
  <c r="N39" i="189" s="1"/>
  <c r="I39" i="189"/>
  <c r="J39" i="189"/>
  <c r="E40" i="189"/>
  <c r="F40" i="189"/>
  <c r="K40" i="189" s="1"/>
  <c r="G40" i="189"/>
  <c r="M40" i="189" s="1"/>
  <c r="H40" i="189"/>
  <c r="N40" i="189" s="1"/>
  <c r="I40" i="189"/>
  <c r="J40" i="189"/>
  <c r="E41" i="189"/>
  <c r="F41" i="189"/>
  <c r="K41" i="189" s="1"/>
  <c r="G41" i="189"/>
  <c r="M41" i="189" s="1"/>
  <c r="H41" i="189"/>
  <c r="N41" i="189" s="1"/>
  <c r="I41" i="189"/>
  <c r="J41" i="189"/>
  <c r="E42" i="189"/>
  <c r="F42" i="189"/>
  <c r="K42" i="189" s="1"/>
  <c r="G42" i="189"/>
  <c r="M42" i="189" s="1"/>
  <c r="H42" i="189"/>
  <c r="N42" i="189" s="1"/>
  <c r="I42" i="189"/>
  <c r="J42" i="189"/>
  <c r="E43" i="189"/>
  <c r="F43" i="189"/>
  <c r="Q43" i="189" s="1"/>
  <c r="G43" i="189"/>
  <c r="M43" i="189" s="1"/>
  <c r="H43" i="189"/>
  <c r="N43" i="189" s="1"/>
  <c r="I43" i="189"/>
  <c r="J43" i="189"/>
  <c r="E44" i="189"/>
  <c r="F44" i="189"/>
  <c r="L44" i="189" s="1"/>
  <c r="G44" i="189"/>
  <c r="M44" i="189" s="1"/>
  <c r="H44" i="189"/>
  <c r="N44" i="189" s="1"/>
  <c r="I44" i="189"/>
  <c r="J44" i="189"/>
  <c r="E45" i="189"/>
  <c r="F45" i="189"/>
  <c r="P45" i="189" s="1"/>
  <c r="G45" i="189"/>
  <c r="M45" i="189" s="1"/>
  <c r="H45" i="189"/>
  <c r="N45" i="189" s="1"/>
  <c r="I45" i="189"/>
  <c r="J45" i="189"/>
  <c r="E46" i="189"/>
  <c r="F46" i="189"/>
  <c r="K46" i="189" s="1"/>
  <c r="G46" i="189"/>
  <c r="M46" i="189" s="1"/>
  <c r="H46" i="189"/>
  <c r="N46" i="189" s="1"/>
  <c r="I46" i="189"/>
  <c r="J46" i="189"/>
  <c r="E47" i="189"/>
  <c r="F47" i="189"/>
  <c r="L47" i="189" s="1"/>
  <c r="G47" i="189"/>
  <c r="M47" i="189" s="1"/>
  <c r="H47" i="189"/>
  <c r="N47" i="189" s="1"/>
  <c r="I47" i="189"/>
  <c r="J47" i="189"/>
  <c r="E48" i="189"/>
  <c r="F48" i="189"/>
  <c r="K48" i="189" s="1"/>
  <c r="G48" i="189"/>
  <c r="M48" i="189" s="1"/>
  <c r="H48" i="189"/>
  <c r="N48" i="189" s="1"/>
  <c r="I48" i="189"/>
  <c r="J48" i="189"/>
  <c r="E49" i="189"/>
  <c r="F49" i="189"/>
  <c r="K49" i="189" s="1"/>
  <c r="G49" i="189"/>
  <c r="M49" i="189" s="1"/>
  <c r="H49" i="189"/>
  <c r="N49" i="189" s="1"/>
  <c r="I49" i="189"/>
  <c r="J49" i="189"/>
  <c r="E50" i="189"/>
  <c r="F50" i="189"/>
  <c r="K50" i="189" s="1"/>
  <c r="G50" i="189"/>
  <c r="M50" i="189" s="1"/>
  <c r="H50" i="189"/>
  <c r="N50" i="189" s="1"/>
  <c r="I50" i="189"/>
  <c r="J50" i="189"/>
  <c r="E51" i="189"/>
  <c r="F51" i="189"/>
  <c r="Q51" i="189" s="1"/>
  <c r="G51" i="189"/>
  <c r="M51" i="189" s="1"/>
  <c r="H51" i="189"/>
  <c r="N51" i="189" s="1"/>
  <c r="I51" i="189"/>
  <c r="J51" i="189"/>
  <c r="E52" i="189"/>
  <c r="F52" i="189"/>
  <c r="K52" i="189" s="1"/>
  <c r="G52" i="189"/>
  <c r="M52" i="189" s="1"/>
  <c r="H52" i="189"/>
  <c r="N52" i="189" s="1"/>
  <c r="I52" i="189"/>
  <c r="J52" i="189"/>
  <c r="E53" i="189"/>
  <c r="F53" i="189"/>
  <c r="P53" i="189" s="1"/>
  <c r="G53" i="189"/>
  <c r="M53" i="189" s="1"/>
  <c r="H53" i="189"/>
  <c r="N53" i="189" s="1"/>
  <c r="I53" i="189"/>
  <c r="J53" i="189"/>
  <c r="E54" i="189"/>
  <c r="F54" i="189"/>
  <c r="K54" i="189" s="1"/>
  <c r="G54" i="189"/>
  <c r="M54" i="189" s="1"/>
  <c r="H54" i="189"/>
  <c r="N54" i="189" s="1"/>
  <c r="I54" i="189"/>
  <c r="J54" i="189"/>
  <c r="E55" i="189"/>
  <c r="F55" i="189"/>
  <c r="L55" i="189" s="1"/>
  <c r="G55" i="189"/>
  <c r="M55" i="189" s="1"/>
  <c r="H55" i="189"/>
  <c r="N55" i="189" s="1"/>
  <c r="I55" i="189"/>
  <c r="J55" i="189"/>
  <c r="E56" i="189"/>
  <c r="F56" i="189"/>
  <c r="K56" i="189" s="1"/>
  <c r="G56" i="189"/>
  <c r="M56" i="189" s="1"/>
  <c r="H56" i="189"/>
  <c r="N56" i="189" s="1"/>
  <c r="I56" i="189"/>
  <c r="J56" i="189"/>
  <c r="E57" i="189"/>
  <c r="F57" i="189"/>
  <c r="K57" i="189" s="1"/>
  <c r="G57" i="189"/>
  <c r="M57" i="189" s="1"/>
  <c r="H57" i="189"/>
  <c r="N57" i="189" s="1"/>
  <c r="I57" i="189"/>
  <c r="J57" i="189"/>
  <c r="E58" i="189"/>
  <c r="F58" i="189"/>
  <c r="K58" i="189" s="1"/>
  <c r="G58" i="189"/>
  <c r="M58" i="189" s="1"/>
  <c r="H58" i="189"/>
  <c r="N58" i="189" s="1"/>
  <c r="I58" i="189"/>
  <c r="J58" i="189"/>
  <c r="E59" i="189"/>
  <c r="F59" i="189"/>
  <c r="P59" i="189" s="1"/>
  <c r="G59" i="189"/>
  <c r="M59" i="189" s="1"/>
  <c r="H59" i="189"/>
  <c r="N59" i="189" s="1"/>
  <c r="I59" i="189"/>
  <c r="J59" i="189"/>
  <c r="E60" i="189"/>
  <c r="F60" i="189"/>
  <c r="L60" i="189" s="1"/>
  <c r="G60" i="189"/>
  <c r="M60" i="189" s="1"/>
  <c r="H60" i="189"/>
  <c r="N60" i="189" s="1"/>
  <c r="I60" i="189"/>
  <c r="J60" i="189"/>
  <c r="E61" i="189"/>
  <c r="F61" i="189"/>
  <c r="P61" i="189" s="1"/>
  <c r="G61" i="189"/>
  <c r="M61" i="189" s="1"/>
  <c r="H61" i="189"/>
  <c r="N61" i="189" s="1"/>
  <c r="I61" i="189"/>
  <c r="J61" i="189"/>
  <c r="E62" i="189"/>
  <c r="F62" i="189"/>
  <c r="K62" i="189" s="1"/>
  <c r="G62" i="189"/>
  <c r="M62" i="189" s="1"/>
  <c r="H62" i="189"/>
  <c r="N62" i="189" s="1"/>
  <c r="I62" i="189"/>
  <c r="J62" i="189"/>
  <c r="E63" i="189"/>
  <c r="F63" i="189"/>
  <c r="L63" i="189" s="1"/>
  <c r="G63" i="189"/>
  <c r="M63" i="189" s="1"/>
  <c r="H63" i="189"/>
  <c r="N63" i="189" s="1"/>
  <c r="I63" i="189"/>
  <c r="J63" i="189"/>
  <c r="E64" i="189"/>
  <c r="F64" i="189"/>
  <c r="K64" i="189" s="1"/>
  <c r="G64" i="189"/>
  <c r="M64" i="189" s="1"/>
  <c r="H64" i="189"/>
  <c r="N64" i="189" s="1"/>
  <c r="I64" i="189"/>
  <c r="J64" i="189"/>
  <c r="E65" i="189"/>
  <c r="F65" i="189"/>
  <c r="K65" i="189" s="1"/>
  <c r="G65" i="189"/>
  <c r="M65" i="189" s="1"/>
  <c r="H65" i="189"/>
  <c r="N65" i="189" s="1"/>
  <c r="I65" i="189"/>
  <c r="J65" i="189"/>
  <c r="E66" i="189"/>
  <c r="F66" i="189"/>
  <c r="K66" i="189" s="1"/>
  <c r="G66" i="189"/>
  <c r="M66" i="189" s="1"/>
  <c r="H66" i="189"/>
  <c r="N66" i="189" s="1"/>
  <c r="I66" i="189"/>
  <c r="J66" i="189"/>
  <c r="E67" i="189"/>
  <c r="F67" i="189"/>
  <c r="K67" i="189" s="1"/>
  <c r="G67" i="189"/>
  <c r="M67" i="189" s="1"/>
  <c r="H67" i="189"/>
  <c r="N67" i="189" s="1"/>
  <c r="I67" i="189"/>
  <c r="J67" i="189"/>
  <c r="E68" i="189"/>
  <c r="F68" i="189"/>
  <c r="K68" i="189" s="1"/>
  <c r="G68" i="189"/>
  <c r="M68" i="189" s="1"/>
  <c r="H68" i="189"/>
  <c r="N68" i="189" s="1"/>
  <c r="I68" i="189"/>
  <c r="J68" i="189"/>
  <c r="E69" i="189"/>
  <c r="F69" i="189"/>
  <c r="P69" i="189" s="1"/>
  <c r="G69" i="189"/>
  <c r="M69" i="189" s="1"/>
  <c r="H69" i="189"/>
  <c r="N69" i="189" s="1"/>
  <c r="I69" i="189"/>
  <c r="J69" i="189"/>
  <c r="E70" i="189"/>
  <c r="F70" i="189"/>
  <c r="K70" i="189" s="1"/>
  <c r="G70" i="189"/>
  <c r="M70" i="189" s="1"/>
  <c r="H70" i="189"/>
  <c r="N70" i="189" s="1"/>
  <c r="I70" i="189"/>
  <c r="J70" i="189"/>
  <c r="E71" i="189"/>
  <c r="F71" i="189"/>
  <c r="L71" i="189" s="1"/>
  <c r="G71" i="189"/>
  <c r="M71" i="189" s="1"/>
  <c r="H71" i="189"/>
  <c r="N71" i="189" s="1"/>
  <c r="I71" i="189"/>
  <c r="J71" i="189"/>
  <c r="E72" i="189"/>
  <c r="F72" i="189"/>
  <c r="K72" i="189" s="1"/>
  <c r="G72" i="189"/>
  <c r="M72" i="189" s="1"/>
  <c r="H72" i="189"/>
  <c r="N72" i="189" s="1"/>
  <c r="I72" i="189"/>
  <c r="J72" i="189"/>
  <c r="E73" i="189"/>
  <c r="F73" i="189"/>
  <c r="K73" i="189" s="1"/>
  <c r="G73" i="189"/>
  <c r="M73" i="189" s="1"/>
  <c r="H73" i="189"/>
  <c r="N73" i="189" s="1"/>
  <c r="I73" i="189"/>
  <c r="J73" i="189"/>
  <c r="E74" i="189"/>
  <c r="F74" i="189"/>
  <c r="K74" i="189" s="1"/>
  <c r="G74" i="189"/>
  <c r="M74" i="189" s="1"/>
  <c r="H74" i="189"/>
  <c r="N74" i="189" s="1"/>
  <c r="I74" i="189"/>
  <c r="J74" i="189"/>
  <c r="E75" i="189"/>
  <c r="F75" i="189"/>
  <c r="K75" i="189" s="1"/>
  <c r="G75" i="189"/>
  <c r="M75" i="189" s="1"/>
  <c r="H75" i="189"/>
  <c r="N75" i="189" s="1"/>
  <c r="I75" i="189"/>
  <c r="J75" i="189"/>
  <c r="E76" i="189"/>
  <c r="F76" i="189"/>
  <c r="K76" i="189" s="1"/>
  <c r="G76" i="189"/>
  <c r="M76" i="189" s="1"/>
  <c r="H76" i="189"/>
  <c r="N76" i="189" s="1"/>
  <c r="I76" i="189"/>
  <c r="J76" i="189"/>
  <c r="E77" i="189"/>
  <c r="F77" i="189"/>
  <c r="P77" i="189" s="1"/>
  <c r="G77" i="189"/>
  <c r="M77" i="189" s="1"/>
  <c r="H77" i="189"/>
  <c r="N77" i="189" s="1"/>
  <c r="I77" i="189"/>
  <c r="J77" i="189"/>
  <c r="E78" i="189"/>
  <c r="F78" i="189"/>
  <c r="K78" i="189" s="1"/>
  <c r="G78" i="189"/>
  <c r="M78" i="189" s="1"/>
  <c r="H78" i="189"/>
  <c r="N78" i="189" s="1"/>
  <c r="I78" i="189"/>
  <c r="J78" i="189"/>
  <c r="E79" i="189"/>
  <c r="F79" i="189"/>
  <c r="L79" i="189" s="1"/>
  <c r="G79" i="189"/>
  <c r="M79" i="189" s="1"/>
  <c r="H79" i="189"/>
  <c r="N79" i="189" s="1"/>
  <c r="I79" i="189"/>
  <c r="J79" i="189"/>
  <c r="E80" i="189"/>
  <c r="F80" i="189"/>
  <c r="K80" i="189" s="1"/>
  <c r="G80" i="189"/>
  <c r="M80" i="189" s="1"/>
  <c r="H80" i="189"/>
  <c r="N80" i="189" s="1"/>
  <c r="I80" i="189"/>
  <c r="J80" i="189"/>
  <c r="E81" i="189"/>
  <c r="F81" i="189"/>
  <c r="K81" i="189" s="1"/>
  <c r="G81" i="189"/>
  <c r="M81" i="189" s="1"/>
  <c r="H81" i="189"/>
  <c r="N81" i="189" s="1"/>
  <c r="I81" i="189"/>
  <c r="J81" i="189"/>
  <c r="E82" i="189"/>
  <c r="F82" i="189"/>
  <c r="K82" i="189" s="1"/>
  <c r="G82" i="189"/>
  <c r="M82" i="189" s="1"/>
  <c r="H82" i="189"/>
  <c r="N82" i="189" s="1"/>
  <c r="I82" i="189"/>
  <c r="J82" i="189"/>
  <c r="E83" i="189"/>
  <c r="F83" i="189"/>
  <c r="K83" i="189" s="1"/>
  <c r="G83" i="189"/>
  <c r="M83" i="189" s="1"/>
  <c r="H83" i="189"/>
  <c r="N83" i="189" s="1"/>
  <c r="I83" i="189"/>
  <c r="J83" i="189"/>
  <c r="E84" i="189"/>
  <c r="F84" i="189"/>
  <c r="K84" i="189" s="1"/>
  <c r="G84" i="189"/>
  <c r="M84" i="189" s="1"/>
  <c r="H84" i="189"/>
  <c r="N84" i="189" s="1"/>
  <c r="I84" i="189"/>
  <c r="J84" i="189"/>
  <c r="E85" i="189"/>
  <c r="F85" i="189"/>
  <c r="P85" i="189" s="1"/>
  <c r="G85" i="189"/>
  <c r="M85" i="189" s="1"/>
  <c r="H85" i="189"/>
  <c r="N85" i="189" s="1"/>
  <c r="I85" i="189"/>
  <c r="J85" i="189"/>
  <c r="E86" i="189"/>
  <c r="F86" i="189"/>
  <c r="K86" i="189" s="1"/>
  <c r="G86" i="189"/>
  <c r="M86" i="189" s="1"/>
  <c r="H86" i="189"/>
  <c r="N86" i="189" s="1"/>
  <c r="I86" i="189"/>
  <c r="J86" i="189"/>
  <c r="E87" i="189"/>
  <c r="F87" i="189"/>
  <c r="L87" i="189" s="1"/>
  <c r="G87" i="189"/>
  <c r="M87" i="189" s="1"/>
  <c r="H87" i="189"/>
  <c r="N87" i="189" s="1"/>
  <c r="I87" i="189"/>
  <c r="J87" i="189"/>
  <c r="E88" i="189"/>
  <c r="F88" i="189"/>
  <c r="K88" i="189" s="1"/>
  <c r="G88" i="189"/>
  <c r="M88" i="189" s="1"/>
  <c r="H88" i="189"/>
  <c r="N88" i="189" s="1"/>
  <c r="I88" i="189"/>
  <c r="J88" i="189"/>
  <c r="E89" i="189"/>
  <c r="F89" i="189"/>
  <c r="K89" i="189" s="1"/>
  <c r="G89" i="189"/>
  <c r="M89" i="189" s="1"/>
  <c r="H89" i="189"/>
  <c r="N89" i="189" s="1"/>
  <c r="I89" i="189"/>
  <c r="J89" i="189"/>
  <c r="E90" i="189"/>
  <c r="F90" i="189"/>
  <c r="K90" i="189" s="1"/>
  <c r="G90" i="189"/>
  <c r="M90" i="189" s="1"/>
  <c r="H90" i="189"/>
  <c r="N90" i="189" s="1"/>
  <c r="I90" i="189"/>
  <c r="J90" i="189"/>
  <c r="E91" i="189"/>
  <c r="F91" i="189"/>
  <c r="K91" i="189" s="1"/>
  <c r="G91" i="189"/>
  <c r="M91" i="189" s="1"/>
  <c r="H91" i="189"/>
  <c r="N91" i="189" s="1"/>
  <c r="I91" i="189"/>
  <c r="J91" i="189"/>
  <c r="E92" i="189"/>
  <c r="F92" i="189"/>
  <c r="K92" i="189" s="1"/>
  <c r="G92" i="189"/>
  <c r="M92" i="189" s="1"/>
  <c r="H92" i="189"/>
  <c r="N92" i="189" s="1"/>
  <c r="I92" i="189"/>
  <c r="J92" i="189"/>
  <c r="E93" i="189"/>
  <c r="F93" i="189"/>
  <c r="P93" i="189" s="1"/>
  <c r="G93" i="189"/>
  <c r="M93" i="189" s="1"/>
  <c r="H93" i="189"/>
  <c r="N93" i="189" s="1"/>
  <c r="I93" i="189"/>
  <c r="J93" i="189"/>
  <c r="E94" i="189"/>
  <c r="F94" i="189"/>
  <c r="K94" i="189" s="1"/>
  <c r="G94" i="189"/>
  <c r="M94" i="189" s="1"/>
  <c r="H94" i="189"/>
  <c r="N94" i="189" s="1"/>
  <c r="I94" i="189"/>
  <c r="J94" i="189"/>
  <c r="E95" i="189"/>
  <c r="F95" i="189"/>
  <c r="L95" i="189" s="1"/>
  <c r="G95" i="189"/>
  <c r="M95" i="189" s="1"/>
  <c r="H95" i="189"/>
  <c r="N95" i="189" s="1"/>
  <c r="I95" i="189"/>
  <c r="J95" i="189"/>
  <c r="E96" i="189"/>
  <c r="F96" i="189"/>
  <c r="K96" i="189" s="1"/>
  <c r="G96" i="189"/>
  <c r="M96" i="189" s="1"/>
  <c r="H96" i="189"/>
  <c r="N96" i="189" s="1"/>
  <c r="I96" i="189"/>
  <c r="J96" i="189"/>
  <c r="E97" i="189"/>
  <c r="F97" i="189"/>
  <c r="K97" i="189" s="1"/>
  <c r="G97" i="189"/>
  <c r="M97" i="189" s="1"/>
  <c r="H97" i="189"/>
  <c r="N97" i="189" s="1"/>
  <c r="I97" i="189"/>
  <c r="J97" i="189"/>
  <c r="E98" i="189"/>
  <c r="F98" i="189"/>
  <c r="K98" i="189" s="1"/>
  <c r="G98" i="189"/>
  <c r="M98" i="189" s="1"/>
  <c r="H98" i="189"/>
  <c r="N98" i="189" s="1"/>
  <c r="I98" i="189"/>
  <c r="J98" i="189"/>
  <c r="E99" i="189"/>
  <c r="F99" i="189"/>
  <c r="L99" i="189" s="1"/>
  <c r="G99" i="189"/>
  <c r="M99" i="189" s="1"/>
  <c r="H99" i="189"/>
  <c r="N99" i="189" s="1"/>
  <c r="I99" i="189"/>
  <c r="J99" i="189"/>
  <c r="E100" i="189"/>
  <c r="F100" i="189"/>
  <c r="K100" i="189" s="1"/>
  <c r="G100" i="189"/>
  <c r="M100" i="189" s="1"/>
  <c r="H100" i="189"/>
  <c r="N100" i="189" s="1"/>
  <c r="I100" i="189"/>
  <c r="J100" i="189"/>
  <c r="E39" i="187"/>
  <c r="F39" i="187"/>
  <c r="K39" i="187" s="1"/>
  <c r="G39" i="187"/>
  <c r="M39" i="187" s="1"/>
  <c r="H39" i="187"/>
  <c r="N39" i="187" s="1"/>
  <c r="I39" i="187"/>
  <c r="J39" i="187"/>
  <c r="E40" i="187"/>
  <c r="F40" i="187"/>
  <c r="K40" i="187" s="1"/>
  <c r="G40" i="187"/>
  <c r="M40" i="187" s="1"/>
  <c r="H40" i="187"/>
  <c r="N40" i="187" s="1"/>
  <c r="I40" i="187"/>
  <c r="J40" i="187"/>
  <c r="E41" i="187"/>
  <c r="F41" i="187"/>
  <c r="L41" i="187" s="1"/>
  <c r="G41" i="187"/>
  <c r="M41" i="187" s="1"/>
  <c r="H41" i="187"/>
  <c r="N41" i="187" s="1"/>
  <c r="I41" i="187"/>
  <c r="J41" i="187"/>
  <c r="E42" i="187"/>
  <c r="F42" i="187"/>
  <c r="P42" i="187" s="1"/>
  <c r="G42" i="187"/>
  <c r="M42" i="187" s="1"/>
  <c r="H42" i="187"/>
  <c r="N42" i="187" s="1"/>
  <c r="I42" i="187"/>
  <c r="J42" i="187"/>
  <c r="E43" i="187"/>
  <c r="F43" i="187"/>
  <c r="P43" i="187" s="1"/>
  <c r="G43" i="187"/>
  <c r="M43" i="187" s="1"/>
  <c r="H43" i="187"/>
  <c r="N43" i="187" s="1"/>
  <c r="I43" i="187"/>
  <c r="J43" i="187"/>
  <c r="E44" i="187"/>
  <c r="F44" i="187"/>
  <c r="P44" i="187" s="1"/>
  <c r="G44" i="187"/>
  <c r="M44" i="187" s="1"/>
  <c r="H44" i="187"/>
  <c r="N44" i="187" s="1"/>
  <c r="I44" i="187"/>
  <c r="J44" i="187"/>
  <c r="E45" i="187"/>
  <c r="F45" i="187"/>
  <c r="K45" i="187" s="1"/>
  <c r="G45" i="187"/>
  <c r="M45" i="187" s="1"/>
  <c r="H45" i="187"/>
  <c r="N45" i="187" s="1"/>
  <c r="I45" i="187"/>
  <c r="J45" i="187"/>
  <c r="E46" i="187"/>
  <c r="F46" i="187"/>
  <c r="K46" i="187" s="1"/>
  <c r="G46" i="187"/>
  <c r="M46" i="187" s="1"/>
  <c r="H46" i="187"/>
  <c r="N46" i="187" s="1"/>
  <c r="I46" i="187"/>
  <c r="J46" i="187"/>
  <c r="E47" i="187"/>
  <c r="F47" i="187"/>
  <c r="K47" i="187" s="1"/>
  <c r="G47" i="187"/>
  <c r="M47" i="187" s="1"/>
  <c r="H47" i="187"/>
  <c r="N47" i="187" s="1"/>
  <c r="I47" i="187"/>
  <c r="J47" i="187"/>
  <c r="E48" i="187"/>
  <c r="F48" i="187"/>
  <c r="K48" i="187" s="1"/>
  <c r="G48" i="187"/>
  <c r="M48" i="187" s="1"/>
  <c r="H48" i="187"/>
  <c r="N48" i="187" s="1"/>
  <c r="I48" i="187"/>
  <c r="J48" i="187"/>
  <c r="E49" i="187"/>
  <c r="F49" i="187"/>
  <c r="P49" i="187" s="1"/>
  <c r="G49" i="187"/>
  <c r="M49" i="187" s="1"/>
  <c r="H49" i="187"/>
  <c r="N49" i="187" s="1"/>
  <c r="I49" i="187"/>
  <c r="J49" i="187"/>
  <c r="E50" i="187"/>
  <c r="F50" i="187"/>
  <c r="Q50" i="187" s="1"/>
  <c r="G50" i="187"/>
  <c r="M50" i="187" s="1"/>
  <c r="H50" i="187"/>
  <c r="N50" i="187" s="1"/>
  <c r="I50" i="187"/>
  <c r="J50" i="187"/>
  <c r="E51" i="187"/>
  <c r="F51" i="187"/>
  <c r="P51" i="187" s="1"/>
  <c r="G51" i="187"/>
  <c r="M51" i="187" s="1"/>
  <c r="H51" i="187"/>
  <c r="N51" i="187" s="1"/>
  <c r="I51" i="187"/>
  <c r="J51" i="187"/>
  <c r="E52" i="187"/>
  <c r="F52" i="187"/>
  <c r="L52" i="187" s="1"/>
  <c r="G52" i="187"/>
  <c r="M52" i="187" s="1"/>
  <c r="H52" i="187"/>
  <c r="N52" i="187" s="1"/>
  <c r="I52" i="187"/>
  <c r="J52" i="187"/>
  <c r="E53" i="187"/>
  <c r="F53" i="187"/>
  <c r="K53" i="187" s="1"/>
  <c r="G53" i="187"/>
  <c r="M53" i="187" s="1"/>
  <c r="H53" i="187"/>
  <c r="N53" i="187" s="1"/>
  <c r="I53" i="187"/>
  <c r="J53" i="187"/>
  <c r="E54" i="187"/>
  <c r="F54" i="187"/>
  <c r="K54" i="187" s="1"/>
  <c r="G54" i="187"/>
  <c r="M54" i="187" s="1"/>
  <c r="H54" i="187"/>
  <c r="N54" i="187" s="1"/>
  <c r="I54" i="187"/>
  <c r="J54" i="187"/>
  <c r="E55" i="187"/>
  <c r="F55" i="187"/>
  <c r="K55" i="187" s="1"/>
  <c r="G55" i="187"/>
  <c r="M55" i="187" s="1"/>
  <c r="H55" i="187"/>
  <c r="N55" i="187" s="1"/>
  <c r="I55" i="187"/>
  <c r="J55" i="187"/>
  <c r="E56" i="187"/>
  <c r="F56" i="187"/>
  <c r="K56" i="187" s="1"/>
  <c r="G56" i="187"/>
  <c r="M56" i="187" s="1"/>
  <c r="H56" i="187"/>
  <c r="N56" i="187" s="1"/>
  <c r="I56" i="187"/>
  <c r="J56" i="187"/>
  <c r="E57" i="187"/>
  <c r="F57" i="187"/>
  <c r="L57" i="187" s="1"/>
  <c r="G57" i="187"/>
  <c r="M57" i="187" s="1"/>
  <c r="H57" i="187"/>
  <c r="N57" i="187" s="1"/>
  <c r="I57" i="187"/>
  <c r="J57" i="187"/>
  <c r="E58" i="187"/>
  <c r="F58" i="187"/>
  <c r="K58" i="187" s="1"/>
  <c r="G58" i="187"/>
  <c r="M58" i="187" s="1"/>
  <c r="H58" i="187"/>
  <c r="N58" i="187" s="1"/>
  <c r="I58" i="187"/>
  <c r="J58" i="187"/>
  <c r="E59" i="187"/>
  <c r="F59" i="187"/>
  <c r="P59" i="187" s="1"/>
  <c r="G59" i="187"/>
  <c r="M59" i="187" s="1"/>
  <c r="H59" i="187"/>
  <c r="N59" i="187" s="1"/>
  <c r="I59" i="187"/>
  <c r="J59" i="187"/>
  <c r="E60" i="187"/>
  <c r="F60" i="187"/>
  <c r="P60" i="187" s="1"/>
  <c r="G60" i="187"/>
  <c r="M60" i="187" s="1"/>
  <c r="H60" i="187"/>
  <c r="N60" i="187" s="1"/>
  <c r="I60" i="187"/>
  <c r="J60" i="187"/>
  <c r="E61" i="187"/>
  <c r="F61" i="187"/>
  <c r="K61" i="187" s="1"/>
  <c r="G61" i="187"/>
  <c r="M61" i="187" s="1"/>
  <c r="H61" i="187"/>
  <c r="N61" i="187" s="1"/>
  <c r="I61" i="187"/>
  <c r="J61" i="187"/>
  <c r="E62" i="187"/>
  <c r="F62" i="187"/>
  <c r="K62" i="187" s="1"/>
  <c r="G62" i="187"/>
  <c r="M62" i="187" s="1"/>
  <c r="H62" i="187"/>
  <c r="N62" i="187" s="1"/>
  <c r="I62" i="187"/>
  <c r="J62" i="187"/>
  <c r="E63" i="187"/>
  <c r="F63" i="187"/>
  <c r="K63" i="187" s="1"/>
  <c r="G63" i="187"/>
  <c r="M63" i="187" s="1"/>
  <c r="H63" i="187"/>
  <c r="N63" i="187" s="1"/>
  <c r="I63" i="187"/>
  <c r="J63" i="187"/>
  <c r="E64" i="187"/>
  <c r="F64" i="187"/>
  <c r="K64" i="187" s="1"/>
  <c r="G64" i="187"/>
  <c r="M64" i="187" s="1"/>
  <c r="H64" i="187"/>
  <c r="N64" i="187" s="1"/>
  <c r="I64" i="187"/>
  <c r="J64" i="187"/>
  <c r="E65" i="187"/>
  <c r="F65" i="187"/>
  <c r="L65" i="187" s="1"/>
  <c r="G65" i="187"/>
  <c r="M65" i="187" s="1"/>
  <c r="H65" i="187"/>
  <c r="N65" i="187" s="1"/>
  <c r="I65" i="187"/>
  <c r="J65" i="187"/>
  <c r="E66" i="187"/>
  <c r="F66" i="187"/>
  <c r="P66" i="187" s="1"/>
  <c r="G66" i="187"/>
  <c r="M66" i="187" s="1"/>
  <c r="H66" i="187"/>
  <c r="N66" i="187" s="1"/>
  <c r="I66" i="187"/>
  <c r="J66" i="187"/>
  <c r="E67" i="187"/>
  <c r="F67" i="187"/>
  <c r="P67" i="187" s="1"/>
  <c r="G67" i="187"/>
  <c r="M67" i="187" s="1"/>
  <c r="H67" i="187"/>
  <c r="N67" i="187" s="1"/>
  <c r="I67" i="187"/>
  <c r="J67" i="187"/>
  <c r="E68" i="187"/>
  <c r="F68" i="187"/>
  <c r="P68" i="187" s="1"/>
  <c r="G68" i="187"/>
  <c r="M68" i="187" s="1"/>
  <c r="H68" i="187"/>
  <c r="N68" i="187" s="1"/>
  <c r="I68" i="187"/>
  <c r="J68" i="187"/>
  <c r="E69" i="187"/>
  <c r="F69" i="187"/>
  <c r="K69" i="187" s="1"/>
  <c r="G69" i="187"/>
  <c r="M69" i="187" s="1"/>
  <c r="H69" i="187"/>
  <c r="N69" i="187" s="1"/>
  <c r="I69" i="187"/>
  <c r="J69" i="187"/>
  <c r="E70" i="187"/>
  <c r="F70" i="187"/>
  <c r="K70" i="187" s="1"/>
  <c r="G70" i="187"/>
  <c r="M70" i="187" s="1"/>
  <c r="H70" i="187"/>
  <c r="N70" i="187" s="1"/>
  <c r="I70" i="187"/>
  <c r="J70" i="187"/>
  <c r="E71" i="187"/>
  <c r="F71" i="187"/>
  <c r="K71" i="187" s="1"/>
  <c r="G71" i="187"/>
  <c r="M71" i="187" s="1"/>
  <c r="H71" i="187"/>
  <c r="N71" i="187" s="1"/>
  <c r="I71" i="187"/>
  <c r="J71" i="187"/>
  <c r="E72" i="187"/>
  <c r="F72" i="187"/>
  <c r="K72" i="187" s="1"/>
  <c r="G72" i="187"/>
  <c r="M72" i="187" s="1"/>
  <c r="H72" i="187"/>
  <c r="N72" i="187" s="1"/>
  <c r="I72" i="187"/>
  <c r="J72" i="187"/>
  <c r="E73" i="187"/>
  <c r="F73" i="187"/>
  <c r="L73" i="187" s="1"/>
  <c r="G73" i="187"/>
  <c r="M73" i="187" s="1"/>
  <c r="H73" i="187"/>
  <c r="N73" i="187" s="1"/>
  <c r="I73" i="187"/>
  <c r="J73" i="187"/>
  <c r="E74" i="187"/>
  <c r="F74" i="187"/>
  <c r="L74" i="187" s="1"/>
  <c r="G74" i="187"/>
  <c r="M74" i="187" s="1"/>
  <c r="H74" i="187"/>
  <c r="N74" i="187" s="1"/>
  <c r="I74" i="187"/>
  <c r="J74" i="187"/>
  <c r="E75" i="187"/>
  <c r="F75" i="187"/>
  <c r="P75" i="187" s="1"/>
  <c r="G75" i="187"/>
  <c r="M75" i="187" s="1"/>
  <c r="H75" i="187"/>
  <c r="N75" i="187" s="1"/>
  <c r="I75" i="187"/>
  <c r="J75" i="187"/>
  <c r="E76" i="187"/>
  <c r="F76" i="187"/>
  <c r="K76" i="187" s="1"/>
  <c r="G76" i="187"/>
  <c r="M76" i="187" s="1"/>
  <c r="H76" i="187"/>
  <c r="N76" i="187" s="1"/>
  <c r="I76" i="187"/>
  <c r="J76" i="187"/>
  <c r="E77" i="187"/>
  <c r="F77" i="187"/>
  <c r="K77" i="187" s="1"/>
  <c r="G77" i="187"/>
  <c r="M77" i="187" s="1"/>
  <c r="H77" i="187"/>
  <c r="N77" i="187" s="1"/>
  <c r="I77" i="187"/>
  <c r="J77" i="187"/>
  <c r="E78" i="187"/>
  <c r="F78" i="187"/>
  <c r="K78" i="187" s="1"/>
  <c r="G78" i="187"/>
  <c r="M78" i="187" s="1"/>
  <c r="H78" i="187"/>
  <c r="N78" i="187" s="1"/>
  <c r="I78" i="187"/>
  <c r="J78" i="187"/>
  <c r="E79" i="187"/>
  <c r="F79" i="187"/>
  <c r="K79" i="187" s="1"/>
  <c r="G79" i="187"/>
  <c r="M79" i="187" s="1"/>
  <c r="H79" i="187"/>
  <c r="N79" i="187" s="1"/>
  <c r="I79" i="187"/>
  <c r="J79" i="187"/>
  <c r="E80" i="187"/>
  <c r="F80" i="187"/>
  <c r="K80" i="187" s="1"/>
  <c r="G80" i="187"/>
  <c r="M80" i="187" s="1"/>
  <c r="H80" i="187"/>
  <c r="N80" i="187" s="1"/>
  <c r="I80" i="187"/>
  <c r="J80" i="187"/>
  <c r="E81" i="187"/>
  <c r="F81" i="187"/>
  <c r="L81" i="187" s="1"/>
  <c r="G81" i="187"/>
  <c r="M81" i="187" s="1"/>
  <c r="H81" i="187"/>
  <c r="N81" i="187" s="1"/>
  <c r="I81" i="187"/>
  <c r="J81" i="187"/>
  <c r="E82" i="187"/>
  <c r="F82" i="187"/>
  <c r="K82" i="187" s="1"/>
  <c r="G82" i="187"/>
  <c r="M82" i="187" s="1"/>
  <c r="H82" i="187"/>
  <c r="N82" i="187" s="1"/>
  <c r="I82" i="187"/>
  <c r="J82" i="187"/>
  <c r="E83" i="187"/>
  <c r="F83" i="187"/>
  <c r="P83" i="187" s="1"/>
  <c r="G83" i="187"/>
  <c r="M83" i="187" s="1"/>
  <c r="H83" i="187"/>
  <c r="N83" i="187" s="1"/>
  <c r="I83" i="187"/>
  <c r="J83" i="187"/>
  <c r="E84" i="187"/>
  <c r="F84" i="187"/>
  <c r="K84" i="187" s="1"/>
  <c r="G84" i="187"/>
  <c r="M84" i="187" s="1"/>
  <c r="H84" i="187"/>
  <c r="N84" i="187" s="1"/>
  <c r="I84" i="187"/>
  <c r="J84" i="187"/>
  <c r="E85" i="187"/>
  <c r="F85" i="187"/>
  <c r="K85" i="187" s="1"/>
  <c r="G85" i="187"/>
  <c r="M85" i="187" s="1"/>
  <c r="H85" i="187"/>
  <c r="N85" i="187" s="1"/>
  <c r="I85" i="187"/>
  <c r="J85" i="187"/>
  <c r="E86" i="187"/>
  <c r="F86" i="187"/>
  <c r="K86" i="187" s="1"/>
  <c r="G86" i="187"/>
  <c r="M86" i="187" s="1"/>
  <c r="H86" i="187"/>
  <c r="N86" i="187" s="1"/>
  <c r="I86" i="187"/>
  <c r="J86" i="187"/>
  <c r="E87" i="187"/>
  <c r="F87" i="187"/>
  <c r="K87" i="187" s="1"/>
  <c r="G87" i="187"/>
  <c r="M87" i="187" s="1"/>
  <c r="H87" i="187"/>
  <c r="N87" i="187" s="1"/>
  <c r="I87" i="187"/>
  <c r="J87" i="187"/>
  <c r="E88" i="187"/>
  <c r="F88" i="187"/>
  <c r="K88" i="187" s="1"/>
  <c r="G88" i="187"/>
  <c r="M88" i="187" s="1"/>
  <c r="H88" i="187"/>
  <c r="N88" i="187" s="1"/>
  <c r="I88" i="187"/>
  <c r="J88" i="187"/>
  <c r="E89" i="187"/>
  <c r="F89" i="187"/>
  <c r="L89" i="187" s="1"/>
  <c r="G89" i="187"/>
  <c r="M89" i="187" s="1"/>
  <c r="H89" i="187"/>
  <c r="N89" i="187" s="1"/>
  <c r="I89" i="187"/>
  <c r="J89" i="187"/>
  <c r="E90" i="187"/>
  <c r="F90" i="187"/>
  <c r="K90" i="187" s="1"/>
  <c r="G90" i="187"/>
  <c r="M90" i="187" s="1"/>
  <c r="H90" i="187"/>
  <c r="N90" i="187" s="1"/>
  <c r="I90" i="187"/>
  <c r="J90" i="187"/>
  <c r="E91" i="187"/>
  <c r="F91" i="187"/>
  <c r="P91" i="187" s="1"/>
  <c r="G91" i="187"/>
  <c r="M91" i="187" s="1"/>
  <c r="H91" i="187"/>
  <c r="N91" i="187" s="1"/>
  <c r="I91" i="187"/>
  <c r="J91" i="187"/>
  <c r="E92" i="187"/>
  <c r="F92" i="187"/>
  <c r="L92" i="187" s="1"/>
  <c r="G92" i="187"/>
  <c r="M92" i="187" s="1"/>
  <c r="H92" i="187"/>
  <c r="N92" i="187" s="1"/>
  <c r="I92" i="187"/>
  <c r="J92" i="187"/>
  <c r="E93" i="187"/>
  <c r="F93" i="187"/>
  <c r="K93" i="187" s="1"/>
  <c r="G93" i="187"/>
  <c r="M93" i="187" s="1"/>
  <c r="H93" i="187"/>
  <c r="N93" i="187" s="1"/>
  <c r="I93" i="187"/>
  <c r="J93" i="187"/>
  <c r="E94" i="187"/>
  <c r="F94" i="187"/>
  <c r="K94" i="187" s="1"/>
  <c r="G94" i="187"/>
  <c r="M94" i="187" s="1"/>
  <c r="H94" i="187"/>
  <c r="N94" i="187" s="1"/>
  <c r="I94" i="187"/>
  <c r="J94" i="187"/>
  <c r="E95" i="187"/>
  <c r="F95" i="187"/>
  <c r="K95" i="187" s="1"/>
  <c r="G95" i="187"/>
  <c r="M95" i="187" s="1"/>
  <c r="H95" i="187"/>
  <c r="N95" i="187" s="1"/>
  <c r="I95" i="187"/>
  <c r="J95" i="187"/>
  <c r="E96" i="187"/>
  <c r="F96" i="187"/>
  <c r="K96" i="187" s="1"/>
  <c r="G96" i="187"/>
  <c r="M96" i="187" s="1"/>
  <c r="H96" i="187"/>
  <c r="N96" i="187" s="1"/>
  <c r="I96" i="187"/>
  <c r="J96" i="187"/>
  <c r="E97" i="187"/>
  <c r="F97" i="187"/>
  <c r="L97" i="187" s="1"/>
  <c r="G97" i="187"/>
  <c r="M97" i="187" s="1"/>
  <c r="H97" i="187"/>
  <c r="N97" i="187" s="1"/>
  <c r="I97" i="187"/>
  <c r="J97" i="187"/>
  <c r="E98" i="187"/>
  <c r="F98" i="187"/>
  <c r="K98" i="187" s="1"/>
  <c r="G98" i="187"/>
  <c r="M98" i="187" s="1"/>
  <c r="H98" i="187"/>
  <c r="N98" i="187" s="1"/>
  <c r="I98" i="187"/>
  <c r="J98" i="187"/>
  <c r="E99" i="187"/>
  <c r="F99" i="187"/>
  <c r="P99" i="187" s="1"/>
  <c r="G99" i="187"/>
  <c r="M99" i="187" s="1"/>
  <c r="H99" i="187"/>
  <c r="N99" i="187" s="1"/>
  <c r="I99" i="187"/>
  <c r="J99" i="187"/>
  <c r="E100" i="187"/>
  <c r="F100" i="187"/>
  <c r="K100" i="187" s="1"/>
  <c r="G100" i="187"/>
  <c r="M100" i="187" s="1"/>
  <c r="H100" i="187"/>
  <c r="N100" i="187" s="1"/>
  <c r="I100" i="187"/>
  <c r="J100" i="187"/>
  <c r="J38" i="189"/>
  <c r="I38" i="189"/>
  <c r="H38" i="189"/>
  <c r="N38" i="189" s="1"/>
  <c r="G38" i="189"/>
  <c r="M38" i="189" s="1"/>
  <c r="F38" i="189"/>
  <c r="Q38" i="189" s="1"/>
  <c r="E38" i="189"/>
  <c r="J37" i="189"/>
  <c r="I37" i="189"/>
  <c r="H37" i="189"/>
  <c r="N37" i="189" s="1"/>
  <c r="G37" i="189"/>
  <c r="M37" i="189" s="1"/>
  <c r="F37" i="189"/>
  <c r="Q37" i="189" s="1"/>
  <c r="E37" i="189"/>
  <c r="J36" i="189"/>
  <c r="I36" i="189"/>
  <c r="H36" i="189"/>
  <c r="N36" i="189" s="1"/>
  <c r="G36" i="189"/>
  <c r="M36" i="189" s="1"/>
  <c r="F36" i="189"/>
  <c r="L36" i="189" s="1"/>
  <c r="E36" i="189"/>
  <c r="J35" i="189"/>
  <c r="I35" i="189"/>
  <c r="H35" i="189"/>
  <c r="N35" i="189" s="1"/>
  <c r="G35" i="189"/>
  <c r="M35" i="189" s="1"/>
  <c r="F35" i="189"/>
  <c r="Q35" i="189" s="1"/>
  <c r="E35" i="189"/>
  <c r="J34" i="189"/>
  <c r="I34" i="189"/>
  <c r="H34" i="189"/>
  <c r="N34" i="189" s="1"/>
  <c r="G34" i="189"/>
  <c r="M34" i="189" s="1"/>
  <c r="F34" i="189"/>
  <c r="Q34" i="189" s="1"/>
  <c r="E34" i="189"/>
  <c r="J33" i="189"/>
  <c r="I33" i="189"/>
  <c r="H33" i="189"/>
  <c r="N33" i="189" s="1"/>
  <c r="G33" i="189"/>
  <c r="M33" i="189" s="1"/>
  <c r="F33" i="189"/>
  <c r="L33" i="189" s="1"/>
  <c r="E33" i="189"/>
  <c r="J32" i="189"/>
  <c r="I32" i="189"/>
  <c r="H32" i="189"/>
  <c r="N32" i="189" s="1"/>
  <c r="G32" i="189"/>
  <c r="M32" i="189" s="1"/>
  <c r="F32" i="189"/>
  <c r="P32" i="189" s="1"/>
  <c r="E32" i="189"/>
  <c r="J31" i="189"/>
  <c r="I31" i="189"/>
  <c r="H31" i="189"/>
  <c r="N31" i="189" s="1"/>
  <c r="G31" i="189"/>
  <c r="M31" i="189" s="1"/>
  <c r="F31" i="189"/>
  <c r="Q31" i="189" s="1"/>
  <c r="E31" i="189"/>
  <c r="J30" i="189"/>
  <c r="I30" i="189"/>
  <c r="H30" i="189"/>
  <c r="N30" i="189" s="1"/>
  <c r="G30" i="189"/>
  <c r="M30" i="189" s="1"/>
  <c r="F30" i="189"/>
  <c r="Q30" i="189" s="1"/>
  <c r="E30" i="189"/>
  <c r="J29" i="189"/>
  <c r="I29" i="189"/>
  <c r="H29" i="189"/>
  <c r="N29" i="189" s="1"/>
  <c r="G29" i="189"/>
  <c r="M29" i="189" s="1"/>
  <c r="F29" i="189"/>
  <c r="Q29" i="189" s="1"/>
  <c r="E29" i="189"/>
  <c r="J28" i="189"/>
  <c r="I28" i="189"/>
  <c r="H28" i="189"/>
  <c r="N28" i="189" s="1"/>
  <c r="G28" i="189"/>
  <c r="M28" i="189" s="1"/>
  <c r="F28" i="189"/>
  <c r="L28" i="189" s="1"/>
  <c r="E28" i="189"/>
  <c r="J27" i="189"/>
  <c r="I27" i="189"/>
  <c r="H27" i="189"/>
  <c r="N27" i="189" s="1"/>
  <c r="G27" i="189"/>
  <c r="M27" i="189" s="1"/>
  <c r="F27" i="189"/>
  <c r="Q27" i="189" s="1"/>
  <c r="E27" i="189"/>
  <c r="J26" i="189"/>
  <c r="I26" i="189"/>
  <c r="H26" i="189"/>
  <c r="N26" i="189" s="1"/>
  <c r="G26" i="189"/>
  <c r="M26" i="189" s="1"/>
  <c r="F26" i="189"/>
  <c r="Q26" i="189" s="1"/>
  <c r="E26" i="189"/>
  <c r="J25" i="189"/>
  <c r="I25" i="189"/>
  <c r="H25" i="189"/>
  <c r="N25" i="189" s="1"/>
  <c r="G25" i="189"/>
  <c r="M25" i="189" s="1"/>
  <c r="F25" i="189"/>
  <c r="L25" i="189" s="1"/>
  <c r="E25" i="189"/>
  <c r="J24" i="189"/>
  <c r="I24" i="189"/>
  <c r="H24" i="189"/>
  <c r="N24" i="189" s="1"/>
  <c r="G24" i="189"/>
  <c r="M24" i="189" s="1"/>
  <c r="F24" i="189"/>
  <c r="Q24" i="189" s="1"/>
  <c r="E24" i="189"/>
  <c r="J23" i="189"/>
  <c r="I23" i="189"/>
  <c r="H23" i="189"/>
  <c r="N23" i="189" s="1"/>
  <c r="G23" i="189"/>
  <c r="M23" i="189" s="1"/>
  <c r="F23" i="189"/>
  <c r="Q23" i="189" s="1"/>
  <c r="E23" i="189"/>
  <c r="J22" i="189"/>
  <c r="I22" i="189"/>
  <c r="H22" i="189"/>
  <c r="N22" i="189" s="1"/>
  <c r="G22" i="189"/>
  <c r="M22" i="189" s="1"/>
  <c r="F22" i="189"/>
  <c r="Q22" i="189" s="1"/>
  <c r="E22" i="189"/>
  <c r="J21" i="189"/>
  <c r="I21" i="189"/>
  <c r="H21" i="189"/>
  <c r="N21" i="189" s="1"/>
  <c r="G21" i="189"/>
  <c r="M21" i="189" s="1"/>
  <c r="F21" i="189"/>
  <c r="Q21" i="189" s="1"/>
  <c r="E21" i="189"/>
  <c r="J20" i="189"/>
  <c r="I20" i="189"/>
  <c r="H20" i="189"/>
  <c r="N20" i="189" s="1"/>
  <c r="G20" i="189"/>
  <c r="M20" i="189" s="1"/>
  <c r="F20" i="189"/>
  <c r="L20" i="189" s="1"/>
  <c r="E20" i="189"/>
  <c r="J19" i="189"/>
  <c r="I19" i="189"/>
  <c r="H19" i="189"/>
  <c r="N19" i="189" s="1"/>
  <c r="G19" i="189"/>
  <c r="M19" i="189" s="1"/>
  <c r="F19" i="189"/>
  <c r="Q19" i="189" s="1"/>
  <c r="E19" i="189"/>
  <c r="J18" i="189"/>
  <c r="I18" i="189"/>
  <c r="H18" i="189"/>
  <c r="N18" i="189" s="1"/>
  <c r="G18" i="189"/>
  <c r="M18" i="189" s="1"/>
  <c r="F18" i="189"/>
  <c r="Q18" i="189" s="1"/>
  <c r="E18" i="189"/>
  <c r="J17" i="189"/>
  <c r="I17" i="189"/>
  <c r="H17" i="189"/>
  <c r="N17" i="189" s="1"/>
  <c r="G17" i="189"/>
  <c r="M17" i="189" s="1"/>
  <c r="F17" i="189"/>
  <c r="L17" i="189" s="1"/>
  <c r="E17" i="189"/>
  <c r="J16" i="189"/>
  <c r="I16" i="189"/>
  <c r="H16" i="189"/>
  <c r="N16" i="189" s="1"/>
  <c r="G16" i="189"/>
  <c r="M16" i="189" s="1"/>
  <c r="F16" i="189"/>
  <c r="Q16" i="189" s="1"/>
  <c r="E16" i="189"/>
  <c r="J15" i="189"/>
  <c r="I15" i="189"/>
  <c r="H15" i="189"/>
  <c r="N15" i="189" s="1"/>
  <c r="G15" i="189"/>
  <c r="M15" i="189" s="1"/>
  <c r="F15" i="189"/>
  <c r="K15" i="189" s="1"/>
  <c r="E15" i="189"/>
  <c r="J14" i="189"/>
  <c r="I14" i="189"/>
  <c r="H14" i="189"/>
  <c r="N14" i="189" s="1"/>
  <c r="G14" i="189"/>
  <c r="M14" i="189" s="1"/>
  <c r="F14" i="189"/>
  <c r="Q14" i="189" s="1"/>
  <c r="E14" i="189"/>
  <c r="J13" i="189"/>
  <c r="I13" i="189"/>
  <c r="H13" i="189"/>
  <c r="N13" i="189" s="1"/>
  <c r="G13" i="189"/>
  <c r="M13" i="189" s="1"/>
  <c r="F13" i="189"/>
  <c r="Q13" i="189" s="1"/>
  <c r="E13" i="189"/>
  <c r="J12" i="189"/>
  <c r="I12" i="189"/>
  <c r="H12" i="189"/>
  <c r="N12" i="189" s="1"/>
  <c r="G12" i="189"/>
  <c r="M12" i="189" s="1"/>
  <c r="F12" i="189"/>
  <c r="L12" i="189" s="1"/>
  <c r="E12" i="189"/>
  <c r="J11" i="189"/>
  <c r="I11" i="189"/>
  <c r="H11" i="189"/>
  <c r="N11" i="189" s="1"/>
  <c r="G11" i="189"/>
  <c r="M11" i="189" s="1"/>
  <c r="F11" i="189"/>
  <c r="Q11" i="189" s="1"/>
  <c r="E11" i="189"/>
  <c r="J10" i="189"/>
  <c r="I10" i="189"/>
  <c r="H10" i="189"/>
  <c r="N10" i="189" s="1"/>
  <c r="G10" i="189"/>
  <c r="M10" i="189" s="1"/>
  <c r="F10" i="189"/>
  <c r="Q10" i="189" s="1"/>
  <c r="E10" i="189"/>
  <c r="J9" i="189"/>
  <c r="I9" i="189"/>
  <c r="H9" i="189"/>
  <c r="N9" i="189" s="1"/>
  <c r="G9" i="189"/>
  <c r="M9" i="189" s="1"/>
  <c r="F9" i="189"/>
  <c r="L9" i="189" s="1"/>
  <c r="E9" i="189"/>
  <c r="J8" i="189"/>
  <c r="I8" i="189"/>
  <c r="H8" i="189"/>
  <c r="N8" i="189" s="1"/>
  <c r="G8" i="189"/>
  <c r="M8" i="189" s="1"/>
  <c r="F8" i="189"/>
  <c r="Q8" i="189" s="1"/>
  <c r="E8" i="189"/>
  <c r="J7" i="189"/>
  <c r="I7" i="189"/>
  <c r="H7" i="189"/>
  <c r="N7" i="189" s="1"/>
  <c r="G7" i="189"/>
  <c r="M7" i="189" s="1"/>
  <c r="F7" i="189"/>
  <c r="Q7" i="189" s="1"/>
  <c r="E7" i="189"/>
  <c r="J6" i="189"/>
  <c r="I6" i="189"/>
  <c r="H6" i="189"/>
  <c r="N6" i="189" s="1"/>
  <c r="G6" i="189"/>
  <c r="M6" i="189" s="1"/>
  <c r="F6" i="189"/>
  <c r="Q6" i="189" s="1"/>
  <c r="E6" i="189"/>
  <c r="J5" i="189"/>
  <c r="I5" i="189"/>
  <c r="H5" i="189"/>
  <c r="N5" i="189" s="1"/>
  <c r="G5" i="189"/>
  <c r="M5" i="189" s="1"/>
  <c r="F5" i="189"/>
  <c r="Q5" i="189" s="1"/>
  <c r="E5" i="189"/>
  <c r="J4" i="189"/>
  <c r="I4" i="189"/>
  <c r="H4" i="189"/>
  <c r="N4" i="189" s="1"/>
  <c r="G4" i="189"/>
  <c r="M4" i="189" s="1"/>
  <c r="F4" i="189"/>
  <c r="L4" i="189" s="1"/>
  <c r="E4" i="189"/>
  <c r="J3" i="189"/>
  <c r="I3" i="189"/>
  <c r="H3" i="189"/>
  <c r="N3" i="189" s="1"/>
  <c r="G3" i="189"/>
  <c r="M3" i="189" s="1"/>
  <c r="F3" i="189"/>
  <c r="Q3" i="189" s="1"/>
  <c r="E3" i="189"/>
  <c r="J2" i="189"/>
  <c r="I2" i="189"/>
  <c r="H2" i="189"/>
  <c r="N2" i="189" s="1"/>
  <c r="G2" i="189"/>
  <c r="M2" i="189" s="1"/>
  <c r="F2" i="189"/>
  <c r="Q2" i="189" s="1"/>
  <c r="E2" i="189"/>
  <c r="A1" i="189"/>
  <c r="A1" i="190"/>
  <c r="J38" i="187"/>
  <c r="I38" i="187"/>
  <c r="H38" i="187"/>
  <c r="N38" i="187" s="1"/>
  <c r="G38" i="187"/>
  <c r="M38" i="187" s="1"/>
  <c r="F38" i="187"/>
  <c r="Q38" i="187" s="1"/>
  <c r="E38" i="187"/>
  <c r="J37" i="187"/>
  <c r="I37" i="187"/>
  <c r="H37" i="187"/>
  <c r="N37" i="187" s="1"/>
  <c r="G37" i="187"/>
  <c r="M37" i="187" s="1"/>
  <c r="F37" i="187"/>
  <c r="K37" i="187" s="1"/>
  <c r="E37" i="187"/>
  <c r="J36" i="187"/>
  <c r="I36" i="187"/>
  <c r="H36" i="187"/>
  <c r="N36" i="187" s="1"/>
  <c r="G36" i="187"/>
  <c r="M36" i="187" s="1"/>
  <c r="F36" i="187"/>
  <c r="P36" i="187" s="1"/>
  <c r="E36" i="187"/>
  <c r="J35" i="187"/>
  <c r="I35" i="187"/>
  <c r="H35" i="187"/>
  <c r="N35" i="187" s="1"/>
  <c r="G35" i="187"/>
  <c r="M35" i="187" s="1"/>
  <c r="F35" i="187"/>
  <c r="Q35" i="187" s="1"/>
  <c r="E35" i="187"/>
  <c r="J34" i="187"/>
  <c r="I34" i="187"/>
  <c r="H34" i="187"/>
  <c r="N34" i="187" s="1"/>
  <c r="G34" i="187"/>
  <c r="M34" i="187" s="1"/>
  <c r="F34" i="187"/>
  <c r="P34" i="187" s="1"/>
  <c r="E34" i="187"/>
  <c r="J33" i="187"/>
  <c r="I33" i="187"/>
  <c r="H33" i="187"/>
  <c r="N33" i="187" s="1"/>
  <c r="G33" i="187"/>
  <c r="M33" i="187" s="1"/>
  <c r="F33" i="187"/>
  <c r="Q33" i="187" s="1"/>
  <c r="E33" i="187"/>
  <c r="J32" i="187"/>
  <c r="I32" i="187"/>
  <c r="H32" i="187"/>
  <c r="N32" i="187" s="1"/>
  <c r="G32" i="187"/>
  <c r="M32" i="187" s="1"/>
  <c r="F32" i="187"/>
  <c r="Q32" i="187" s="1"/>
  <c r="E32" i="187"/>
  <c r="J31" i="187"/>
  <c r="I31" i="187"/>
  <c r="H31" i="187"/>
  <c r="N31" i="187" s="1"/>
  <c r="G31" i="187"/>
  <c r="M31" i="187" s="1"/>
  <c r="F31" i="187"/>
  <c r="P31" i="187" s="1"/>
  <c r="E31" i="187"/>
  <c r="J30" i="187"/>
  <c r="I30" i="187"/>
  <c r="H30" i="187"/>
  <c r="N30" i="187" s="1"/>
  <c r="G30" i="187"/>
  <c r="M30" i="187" s="1"/>
  <c r="F30" i="187"/>
  <c r="Q30" i="187" s="1"/>
  <c r="E30" i="187"/>
  <c r="J29" i="187"/>
  <c r="I29" i="187"/>
  <c r="H29" i="187"/>
  <c r="N29" i="187" s="1"/>
  <c r="G29" i="187"/>
  <c r="M29" i="187" s="1"/>
  <c r="F29" i="187"/>
  <c r="P29" i="187" s="1"/>
  <c r="E29" i="187"/>
  <c r="J28" i="187"/>
  <c r="I28" i="187"/>
  <c r="H28" i="187"/>
  <c r="N28" i="187" s="1"/>
  <c r="G28" i="187"/>
  <c r="M28" i="187" s="1"/>
  <c r="F28" i="187"/>
  <c r="Q28" i="187" s="1"/>
  <c r="E28" i="187"/>
  <c r="J27" i="187"/>
  <c r="I27" i="187"/>
  <c r="H27" i="187"/>
  <c r="N27" i="187" s="1"/>
  <c r="G27" i="187"/>
  <c r="M27" i="187" s="1"/>
  <c r="F27" i="187"/>
  <c r="K27" i="187" s="1"/>
  <c r="E27" i="187"/>
  <c r="J26" i="187"/>
  <c r="I26" i="187"/>
  <c r="H26" i="187"/>
  <c r="N26" i="187" s="1"/>
  <c r="G26" i="187"/>
  <c r="M26" i="187" s="1"/>
  <c r="F26" i="187"/>
  <c r="K26" i="187" s="1"/>
  <c r="E26" i="187"/>
  <c r="J25" i="187"/>
  <c r="I25" i="187"/>
  <c r="H25" i="187"/>
  <c r="N25" i="187" s="1"/>
  <c r="G25" i="187"/>
  <c r="M25" i="187" s="1"/>
  <c r="F25" i="187"/>
  <c r="Q25" i="187" s="1"/>
  <c r="E25" i="187"/>
  <c r="J24" i="187"/>
  <c r="I24" i="187"/>
  <c r="H24" i="187"/>
  <c r="N24" i="187" s="1"/>
  <c r="G24" i="187"/>
  <c r="M24" i="187" s="1"/>
  <c r="F24" i="187"/>
  <c r="Q24" i="187" s="1"/>
  <c r="E24" i="187"/>
  <c r="J23" i="187"/>
  <c r="I23" i="187"/>
  <c r="H23" i="187"/>
  <c r="N23" i="187" s="1"/>
  <c r="G23" i="187"/>
  <c r="M23" i="187" s="1"/>
  <c r="F23" i="187"/>
  <c r="Q23" i="187" s="1"/>
  <c r="E23" i="187"/>
  <c r="J22" i="187"/>
  <c r="I22" i="187"/>
  <c r="H22" i="187"/>
  <c r="N22" i="187" s="1"/>
  <c r="G22" i="187"/>
  <c r="M22" i="187" s="1"/>
  <c r="F22" i="187"/>
  <c r="Q22" i="187" s="1"/>
  <c r="E22" i="187"/>
  <c r="J21" i="187"/>
  <c r="I21" i="187"/>
  <c r="H21" i="187"/>
  <c r="N21" i="187" s="1"/>
  <c r="G21" i="187"/>
  <c r="M21" i="187" s="1"/>
  <c r="F21" i="187"/>
  <c r="K21" i="187" s="1"/>
  <c r="E21" i="187"/>
  <c r="J20" i="187"/>
  <c r="I20" i="187"/>
  <c r="H20" i="187"/>
  <c r="N20" i="187" s="1"/>
  <c r="G20" i="187"/>
  <c r="M20" i="187" s="1"/>
  <c r="F20" i="187"/>
  <c r="P20" i="187" s="1"/>
  <c r="E20" i="187"/>
  <c r="J19" i="187"/>
  <c r="I19" i="187"/>
  <c r="H19" i="187"/>
  <c r="N19" i="187" s="1"/>
  <c r="G19" i="187"/>
  <c r="M19" i="187" s="1"/>
  <c r="F19" i="187"/>
  <c r="Q19" i="187" s="1"/>
  <c r="E19" i="187"/>
  <c r="J18" i="187"/>
  <c r="I18" i="187"/>
  <c r="H18" i="187"/>
  <c r="N18" i="187" s="1"/>
  <c r="G18" i="187"/>
  <c r="M18" i="187" s="1"/>
  <c r="F18" i="187"/>
  <c r="P18" i="187" s="1"/>
  <c r="E18" i="187"/>
  <c r="J17" i="187"/>
  <c r="I17" i="187"/>
  <c r="H17" i="187"/>
  <c r="N17" i="187" s="1"/>
  <c r="G17" i="187"/>
  <c r="M17" i="187" s="1"/>
  <c r="F17" i="187"/>
  <c r="Q17" i="187" s="1"/>
  <c r="E17" i="187"/>
  <c r="J16" i="187"/>
  <c r="I16" i="187"/>
  <c r="H16" i="187"/>
  <c r="N16" i="187" s="1"/>
  <c r="G16" i="187"/>
  <c r="M16" i="187" s="1"/>
  <c r="F16" i="187"/>
  <c r="Q16" i="187" s="1"/>
  <c r="E16" i="187"/>
  <c r="J15" i="187"/>
  <c r="I15" i="187"/>
  <c r="H15" i="187"/>
  <c r="N15" i="187" s="1"/>
  <c r="G15" i="187"/>
  <c r="M15" i="187" s="1"/>
  <c r="F15" i="187"/>
  <c r="Q15" i="187" s="1"/>
  <c r="E15" i="187"/>
  <c r="J14" i="187"/>
  <c r="I14" i="187"/>
  <c r="H14" i="187"/>
  <c r="N14" i="187" s="1"/>
  <c r="G14" i="187"/>
  <c r="M14" i="187" s="1"/>
  <c r="F14" i="187"/>
  <c r="Q14" i="187" s="1"/>
  <c r="E14" i="187"/>
  <c r="J13" i="187"/>
  <c r="I13" i="187"/>
  <c r="H13" i="187"/>
  <c r="N13" i="187" s="1"/>
  <c r="G13" i="187"/>
  <c r="M13" i="187" s="1"/>
  <c r="F13" i="187"/>
  <c r="P13" i="187" s="1"/>
  <c r="E13" i="187"/>
  <c r="J12" i="187"/>
  <c r="I12" i="187"/>
  <c r="H12" i="187"/>
  <c r="N12" i="187" s="1"/>
  <c r="G12" i="187"/>
  <c r="M12" i="187" s="1"/>
  <c r="F12" i="187"/>
  <c r="Q12" i="187" s="1"/>
  <c r="E12" i="187"/>
  <c r="J11" i="187"/>
  <c r="I11" i="187"/>
  <c r="H11" i="187"/>
  <c r="N11" i="187" s="1"/>
  <c r="G11" i="187"/>
  <c r="M11" i="187" s="1"/>
  <c r="F11" i="187"/>
  <c r="L11" i="187" s="1"/>
  <c r="E11" i="187"/>
  <c r="J10" i="187"/>
  <c r="I10" i="187"/>
  <c r="H10" i="187"/>
  <c r="N10" i="187" s="1"/>
  <c r="G10" i="187"/>
  <c r="M10" i="187" s="1"/>
  <c r="F10" i="187"/>
  <c r="Q10" i="187" s="1"/>
  <c r="E10" i="187"/>
  <c r="J9" i="187"/>
  <c r="I9" i="187"/>
  <c r="H9" i="187"/>
  <c r="N9" i="187" s="1"/>
  <c r="G9" i="187"/>
  <c r="M9" i="187" s="1"/>
  <c r="F9" i="187"/>
  <c r="Q9" i="187" s="1"/>
  <c r="E9" i="187"/>
  <c r="J8" i="187"/>
  <c r="I8" i="187"/>
  <c r="H8" i="187"/>
  <c r="N8" i="187" s="1"/>
  <c r="G8" i="187"/>
  <c r="M8" i="187" s="1"/>
  <c r="F8" i="187"/>
  <c r="Q8" i="187" s="1"/>
  <c r="E8" i="187"/>
  <c r="J7" i="187"/>
  <c r="I7" i="187"/>
  <c r="H7" i="187"/>
  <c r="N7" i="187" s="1"/>
  <c r="G7" i="187"/>
  <c r="M7" i="187" s="1"/>
  <c r="F7" i="187"/>
  <c r="Q7" i="187" s="1"/>
  <c r="E7" i="187"/>
  <c r="J6" i="187"/>
  <c r="I6" i="187"/>
  <c r="H6" i="187"/>
  <c r="N6" i="187" s="1"/>
  <c r="G6" i="187"/>
  <c r="M6" i="187" s="1"/>
  <c r="F6" i="187"/>
  <c r="Q6" i="187" s="1"/>
  <c r="E6" i="187"/>
  <c r="J5" i="187"/>
  <c r="I5" i="187"/>
  <c r="H5" i="187"/>
  <c r="N5" i="187" s="1"/>
  <c r="G5" i="187"/>
  <c r="M5" i="187" s="1"/>
  <c r="F5" i="187"/>
  <c r="P5" i="187" s="1"/>
  <c r="E5" i="187"/>
  <c r="J4" i="187"/>
  <c r="I4" i="187"/>
  <c r="H4" i="187"/>
  <c r="N4" i="187" s="1"/>
  <c r="G4" i="187"/>
  <c r="M4" i="187" s="1"/>
  <c r="F4" i="187"/>
  <c r="P4" i="187" s="1"/>
  <c r="E4" i="187"/>
  <c r="J3" i="187"/>
  <c r="I3" i="187"/>
  <c r="H3" i="187"/>
  <c r="N3" i="187" s="1"/>
  <c r="G3" i="187"/>
  <c r="M3" i="187" s="1"/>
  <c r="F3" i="187"/>
  <c r="Q3" i="187" s="1"/>
  <c r="E3" i="187"/>
  <c r="J2" i="187"/>
  <c r="I2" i="187"/>
  <c r="H2" i="187"/>
  <c r="N2" i="187" s="1"/>
  <c r="G2" i="187"/>
  <c r="M2" i="187" s="1"/>
  <c r="F2" i="187"/>
  <c r="Q2" i="187" s="1"/>
  <c r="E2" i="187"/>
  <c r="A1" i="187"/>
  <c r="A1" i="188"/>
  <c r="E19" i="185"/>
  <c r="F19" i="185"/>
  <c r="J19" i="185" s="1"/>
  <c r="G19" i="185"/>
  <c r="L19" i="185" s="1"/>
  <c r="H19" i="185"/>
  <c r="M19" i="185" s="1"/>
  <c r="I19" i="185"/>
  <c r="E20" i="185"/>
  <c r="F20" i="185"/>
  <c r="J20" i="185" s="1"/>
  <c r="G20" i="185"/>
  <c r="L20" i="185" s="1"/>
  <c r="H20" i="185"/>
  <c r="M20" i="185" s="1"/>
  <c r="I20" i="185"/>
  <c r="E21" i="185"/>
  <c r="F21" i="185"/>
  <c r="K21" i="185" s="1"/>
  <c r="G21" i="185"/>
  <c r="L21" i="185" s="1"/>
  <c r="H21" i="185"/>
  <c r="M21" i="185" s="1"/>
  <c r="I21" i="185"/>
  <c r="E22" i="185"/>
  <c r="F22" i="185"/>
  <c r="O22" i="185" s="1"/>
  <c r="G22" i="185"/>
  <c r="L22" i="185" s="1"/>
  <c r="H22" i="185"/>
  <c r="M22" i="185" s="1"/>
  <c r="I22" i="185"/>
  <c r="E23" i="185"/>
  <c r="F23" i="185"/>
  <c r="P23" i="185" s="1"/>
  <c r="G23" i="185"/>
  <c r="L23" i="185" s="1"/>
  <c r="H23" i="185"/>
  <c r="M23" i="185" s="1"/>
  <c r="I23" i="185"/>
  <c r="E24" i="185"/>
  <c r="F24" i="185"/>
  <c r="K24" i="185" s="1"/>
  <c r="G24" i="185"/>
  <c r="L24" i="185" s="1"/>
  <c r="H24" i="185"/>
  <c r="M24" i="185" s="1"/>
  <c r="I24" i="185"/>
  <c r="E25" i="185"/>
  <c r="F25" i="185"/>
  <c r="J25" i="185" s="1"/>
  <c r="G25" i="185"/>
  <c r="L25" i="185" s="1"/>
  <c r="H25" i="185"/>
  <c r="M25" i="185" s="1"/>
  <c r="I25" i="185"/>
  <c r="E26" i="185"/>
  <c r="F26" i="185"/>
  <c r="J26" i="185" s="1"/>
  <c r="G26" i="185"/>
  <c r="L26" i="185" s="1"/>
  <c r="H26" i="185"/>
  <c r="M26" i="185" s="1"/>
  <c r="I26" i="185"/>
  <c r="E27" i="185"/>
  <c r="F27" i="185"/>
  <c r="O27" i="185" s="1"/>
  <c r="G27" i="185"/>
  <c r="L27" i="185" s="1"/>
  <c r="H27" i="185"/>
  <c r="M27" i="185" s="1"/>
  <c r="I27" i="185"/>
  <c r="E28" i="185"/>
  <c r="F28" i="185"/>
  <c r="O28" i="185" s="1"/>
  <c r="G28" i="185"/>
  <c r="L28" i="185" s="1"/>
  <c r="H28" i="185"/>
  <c r="M28" i="185" s="1"/>
  <c r="I28" i="185"/>
  <c r="E29" i="185"/>
  <c r="F29" i="185"/>
  <c r="O29" i="185" s="1"/>
  <c r="G29" i="185"/>
  <c r="L29" i="185" s="1"/>
  <c r="H29" i="185"/>
  <c r="M29" i="185" s="1"/>
  <c r="I29" i="185"/>
  <c r="E30" i="185"/>
  <c r="F30" i="185"/>
  <c r="P30" i="185" s="1"/>
  <c r="G30" i="185"/>
  <c r="L30" i="185" s="1"/>
  <c r="H30" i="185"/>
  <c r="M30" i="185" s="1"/>
  <c r="I30" i="185"/>
  <c r="E31" i="185"/>
  <c r="F31" i="185"/>
  <c r="J31" i="185" s="1"/>
  <c r="G31" i="185"/>
  <c r="L31" i="185" s="1"/>
  <c r="H31" i="185"/>
  <c r="M31" i="185" s="1"/>
  <c r="I31" i="185"/>
  <c r="E32" i="185"/>
  <c r="F32" i="185"/>
  <c r="J32" i="185" s="1"/>
  <c r="G32" i="185"/>
  <c r="L32" i="185" s="1"/>
  <c r="H32" i="185"/>
  <c r="M32" i="185" s="1"/>
  <c r="I32" i="185"/>
  <c r="E33" i="185"/>
  <c r="F33" i="185"/>
  <c r="O33" i="185" s="1"/>
  <c r="G33" i="185"/>
  <c r="L33" i="185" s="1"/>
  <c r="H33" i="185"/>
  <c r="M33" i="185" s="1"/>
  <c r="I33" i="185"/>
  <c r="E34" i="185"/>
  <c r="F34" i="185"/>
  <c r="J34" i="185" s="1"/>
  <c r="G34" i="185"/>
  <c r="L34" i="185" s="1"/>
  <c r="H34" i="185"/>
  <c r="M34" i="185" s="1"/>
  <c r="I34" i="185"/>
  <c r="E35" i="185"/>
  <c r="F35" i="185"/>
  <c r="J35" i="185" s="1"/>
  <c r="G35" i="185"/>
  <c r="L35" i="185" s="1"/>
  <c r="H35" i="185"/>
  <c r="M35" i="185" s="1"/>
  <c r="I35" i="185"/>
  <c r="E36" i="185"/>
  <c r="F36" i="185"/>
  <c r="J36" i="185" s="1"/>
  <c r="G36" i="185"/>
  <c r="L36" i="185" s="1"/>
  <c r="H36" i="185"/>
  <c r="M36" i="185" s="1"/>
  <c r="I36" i="185"/>
  <c r="E37" i="185"/>
  <c r="F37" i="185"/>
  <c r="K37" i="185" s="1"/>
  <c r="G37" i="185"/>
  <c r="L37" i="185" s="1"/>
  <c r="H37" i="185"/>
  <c r="M37" i="185" s="1"/>
  <c r="I37" i="185"/>
  <c r="E38" i="185"/>
  <c r="F38" i="185"/>
  <c r="O38" i="185" s="1"/>
  <c r="G38" i="185"/>
  <c r="L38" i="185" s="1"/>
  <c r="H38" i="185"/>
  <c r="M38" i="185" s="1"/>
  <c r="I38" i="185"/>
  <c r="E39" i="185"/>
  <c r="F39" i="185"/>
  <c r="P39" i="185" s="1"/>
  <c r="G39" i="185"/>
  <c r="L39" i="185" s="1"/>
  <c r="H39" i="185"/>
  <c r="M39" i="185" s="1"/>
  <c r="I39" i="185"/>
  <c r="E40" i="185"/>
  <c r="F40" i="185"/>
  <c r="K40" i="185" s="1"/>
  <c r="G40" i="185"/>
  <c r="L40" i="185" s="1"/>
  <c r="H40" i="185"/>
  <c r="M40" i="185" s="1"/>
  <c r="I40" i="185"/>
  <c r="E41" i="185"/>
  <c r="F41" i="185"/>
  <c r="J41" i="185" s="1"/>
  <c r="G41" i="185"/>
  <c r="L41" i="185" s="1"/>
  <c r="H41" i="185"/>
  <c r="M41" i="185" s="1"/>
  <c r="I41" i="185"/>
  <c r="E42" i="185"/>
  <c r="F42" i="185"/>
  <c r="J42" i="185" s="1"/>
  <c r="G42" i="185"/>
  <c r="L42" i="185" s="1"/>
  <c r="H42" i="185"/>
  <c r="M42" i="185" s="1"/>
  <c r="I42" i="185"/>
  <c r="E43" i="185"/>
  <c r="F43" i="185"/>
  <c r="O43" i="185" s="1"/>
  <c r="G43" i="185"/>
  <c r="L43" i="185" s="1"/>
  <c r="H43" i="185"/>
  <c r="M43" i="185" s="1"/>
  <c r="I43" i="185"/>
  <c r="E44" i="185"/>
  <c r="F44" i="185"/>
  <c r="O44" i="185" s="1"/>
  <c r="G44" i="185"/>
  <c r="L44" i="185" s="1"/>
  <c r="H44" i="185"/>
  <c r="M44" i="185" s="1"/>
  <c r="I44" i="185"/>
  <c r="E45" i="185"/>
  <c r="F45" i="185"/>
  <c r="O45" i="185" s="1"/>
  <c r="G45" i="185"/>
  <c r="L45" i="185" s="1"/>
  <c r="H45" i="185"/>
  <c r="M45" i="185" s="1"/>
  <c r="I45" i="185"/>
  <c r="E46" i="185"/>
  <c r="F46" i="185"/>
  <c r="K46" i="185" s="1"/>
  <c r="G46" i="185"/>
  <c r="L46" i="185" s="1"/>
  <c r="H46" i="185"/>
  <c r="M46" i="185" s="1"/>
  <c r="I46" i="185"/>
  <c r="E47" i="185"/>
  <c r="F47" i="185"/>
  <c r="J47" i="185" s="1"/>
  <c r="G47" i="185"/>
  <c r="L47" i="185" s="1"/>
  <c r="H47" i="185"/>
  <c r="M47" i="185" s="1"/>
  <c r="I47" i="185"/>
  <c r="E48" i="185"/>
  <c r="F48" i="185"/>
  <c r="K48" i="185" s="1"/>
  <c r="G48" i="185"/>
  <c r="L48" i="185" s="1"/>
  <c r="H48" i="185"/>
  <c r="M48" i="185" s="1"/>
  <c r="I48" i="185"/>
  <c r="E49" i="185"/>
  <c r="F49" i="185"/>
  <c r="O49" i="185" s="1"/>
  <c r="G49" i="185"/>
  <c r="L49" i="185" s="1"/>
  <c r="H49" i="185"/>
  <c r="M49" i="185" s="1"/>
  <c r="I49" i="185"/>
  <c r="E50" i="185"/>
  <c r="F50" i="185"/>
  <c r="J50" i="185" s="1"/>
  <c r="G50" i="185"/>
  <c r="L50" i="185" s="1"/>
  <c r="H50" i="185"/>
  <c r="M50" i="185" s="1"/>
  <c r="I50" i="185"/>
  <c r="E51" i="185"/>
  <c r="F51" i="185"/>
  <c r="J51" i="185" s="1"/>
  <c r="G51" i="185"/>
  <c r="L51" i="185" s="1"/>
  <c r="H51" i="185"/>
  <c r="M51" i="185" s="1"/>
  <c r="I51" i="185"/>
  <c r="E52" i="185"/>
  <c r="F52" i="185"/>
  <c r="J52" i="185" s="1"/>
  <c r="G52" i="185"/>
  <c r="L52" i="185" s="1"/>
  <c r="H52" i="185"/>
  <c r="M52" i="185" s="1"/>
  <c r="I52" i="185"/>
  <c r="E53" i="185"/>
  <c r="F53" i="185"/>
  <c r="K53" i="185" s="1"/>
  <c r="G53" i="185"/>
  <c r="L53" i="185" s="1"/>
  <c r="H53" i="185"/>
  <c r="M53" i="185" s="1"/>
  <c r="I53" i="185"/>
  <c r="E54" i="185"/>
  <c r="F54" i="185"/>
  <c r="O54" i="185" s="1"/>
  <c r="G54" i="185"/>
  <c r="L54" i="185" s="1"/>
  <c r="H54" i="185"/>
  <c r="M54" i="185" s="1"/>
  <c r="I54" i="185"/>
  <c r="E55" i="185"/>
  <c r="F55" i="185"/>
  <c r="P55" i="185" s="1"/>
  <c r="G55" i="185"/>
  <c r="L55" i="185" s="1"/>
  <c r="H55" i="185"/>
  <c r="M55" i="185" s="1"/>
  <c r="I55" i="185"/>
  <c r="E56" i="185"/>
  <c r="F56" i="185"/>
  <c r="K56" i="185" s="1"/>
  <c r="G56" i="185"/>
  <c r="L56" i="185" s="1"/>
  <c r="H56" i="185"/>
  <c r="M56" i="185" s="1"/>
  <c r="I56" i="185"/>
  <c r="E57" i="185"/>
  <c r="F57" i="185"/>
  <c r="J57" i="185" s="1"/>
  <c r="G57" i="185"/>
  <c r="L57" i="185" s="1"/>
  <c r="H57" i="185"/>
  <c r="M57" i="185" s="1"/>
  <c r="I57" i="185"/>
  <c r="E58" i="185"/>
  <c r="F58" i="185"/>
  <c r="J58" i="185" s="1"/>
  <c r="G58" i="185"/>
  <c r="L58" i="185" s="1"/>
  <c r="H58" i="185"/>
  <c r="M58" i="185" s="1"/>
  <c r="I58" i="185"/>
  <c r="E59" i="185"/>
  <c r="F59" i="185"/>
  <c r="O59" i="185" s="1"/>
  <c r="G59" i="185"/>
  <c r="L59" i="185" s="1"/>
  <c r="H59" i="185"/>
  <c r="M59" i="185" s="1"/>
  <c r="I59" i="185"/>
  <c r="E60" i="185"/>
  <c r="F60" i="185"/>
  <c r="O60" i="185" s="1"/>
  <c r="G60" i="185"/>
  <c r="L60" i="185" s="1"/>
  <c r="H60" i="185"/>
  <c r="M60" i="185" s="1"/>
  <c r="I60" i="185"/>
  <c r="E61" i="185"/>
  <c r="F61" i="185"/>
  <c r="O61" i="185" s="1"/>
  <c r="G61" i="185"/>
  <c r="L61" i="185" s="1"/>
  <c r="H61" i="185"/>
  <c r="M61" i="185" s="1"/>
  <c r="I61" i="185"/>
  <c r="E62" i="185"/>
  <c r="F62" i="185"/>
  <c r="K62" i="185" s="1"/>
  <c r="G62" i="185"/>
  <c r="L62" i="185" s="1"/>
  <c r="H62" i="185"/>
  <c r="M62" i="185" s="1"/>
  <c r="I62" i="185"/>
  <c r="E63" i="185"/>
  <c r="F63" i="185"/>
  <c r="J63" i="185" s="1"/>
  <c r="G63" i="185"/>
  <c r="L63" i="185" s="1"/>
  <c r="H63" i="185"/>
  <c r="M63" i="185" s="1"/>
  <c r="I63" i="185"/>
  <c r="E64" i="185"/>
  <c r="F64" i="185"/>
  <c r="J64" i="185" s="1"/>
  <c r="G64" i="185"/>
  <c r="L64" i="185" s="1"/>
  <c r="H64" i="185"/>
  <c r="M64" i="185" s="1"/>
  <c r="I64" i="185"/>
  <c r="E65" i="185"/>
  <c r="F65" i="185"/>
  <c r="O65" i="185" s="1"/>
  <c r="G65" i="185"/>
  <c r="L65" i="185" s="1"/>
  <c r="H65" i="185"/>
  <c r="M65" i="185" s="1"/>
  <c r="I65" i="185"/>
  <c r="E66" i="185"/>
  <c r="F66" i="185"/>
  <c r="K66" i="185" s="1"/>
  <c r="G66" i="185"/>
  <c r="L66" i="185" s="1"/>
  <c r="H66" i="185"/>
  <c r="M66" i="185" s="1"/>
  <c r="I66" i="185"/>
  <c r="E67" i="185"/>
  <c r="F67" i="185"/>
  <c r="J67" i="185" s="1"/>
  <c r="G67" i="185"/>
  <c r="L67" i="185" s="1"/>
  <c r="H67" i="185"/>
  <c r="M67" i="185" s="1"/>
  <c r="I67" i="185"/>
  <c r="E68" i="185"/>
  <c r="F68" i="185"/>
  <c r="J68" i="185" s="1"/>
  <c r="G68" i="185"/>
  <c r="L68" i="185" s="1"/>
  <c r="H68" i="185"/>
  <c r="M68" i="185" s="1"/>
  <c r="I68" i="185"/>
  <c r="E69" i="185"/>
  <c r="F69" i="185"/>
  <c r="K69" i="185" s="1"/>
  <c r="G69" i="185"/>
  <c r="L69" i="185" s="1"/>
  <c r="H69" i="185"/>
  <c r="M69" i="185" s="1"/>
  <c r="I69" i="185"/>
  <c r="E70" i="185"/>
  <c r="F70" i="185"/>
  <c r="O70" i="185" s="1"/>
  <c r="G70" i="185"/>
  <c r="L70" i="185" s="1"/>
  <c r="H70" i="185"/>
  <c r="M70" i="185" s="1"/>
  <c r="I70" i="185"/>
  <c r="E71" i="185"/>
  <c r="F71" i="185"/>
  <c r="P71" i="185" s="1"/>
  <c r="G71" i="185"/>
  <c r="L71" i="185" s="1"/>
  <c r="H71" i="185"/>
  <c r="M71" i="185" s="1"/>
  <c r="I71" i="185"/>
  <c r="E72" i="185"/>
  <c r="F72" i="185"/>
  <c r="K72" i="185" s="1"/>
  <c r="G72" i="185"/>
  <c r="L72" i="185" s="1"/>
  <c r="H72" i="185"/>
  <c r="M72" i="185" s="1"/>
  <c r="I72" i="185"/>
  <c r="E73" i="185"/>
  <c r="F73" i="185"/>
  <c r="J73" i="185" s="1"/>
  <c r="G73" i="185"/>
  <c r="L73" i="185" s="1"/>
  <c r="H73" i="185"/>
  <c r="M73" i="185" s="1"/>
  <c r="I73" i="185"/>
  <c r="E74" i="185"/>
  <c r="F74" i="185"/>
  <c r="J74" i="185" s="1"/>
  <c r="G74" i="185"/>
  <c r="L74" i="185" s="1"/>
  <c r="H74" i="185"/>
  <c r="M74" i="185" s="1"/>
  <c r="I74" i="185"/>
  <c r="E75" i="185"/>
  <c r="F75" i="185"/>
  <c r="O75" i="185" s="1"/>
  <c r="G75" i="185"/>
  <c r="L75" i="185" s="1"/>
  <c r="H75" i="185"/>
  <c r="M75" i="185" s="1"/>
  <c r="I75" i="185"/>
  <c r="E76" i="185"/>
  <c r="F76" i="185"/>
  <c r="O76" i="185" s="1"/>
  <c r="G76" i="185"/>
  <c r="L76" i="185" s="1"/>
  <c r="H76" i="185"/>
  <c r="M76" i="185" s="1"/>
  <c r="I76" i="185"/>
  <c r="E77" i="185"/>
  <c r="F77" i="185"/>
  <c r="J77" i="185" s="1"/>
  <c r="G77" i="185"/>
  <c r="L77" i="185" s="1"/>
  <c r="H77" i="185"/>
  <c r="M77" i="185" s="1"/>
  <c r="I77" i="185"/>
  <c r="E78" i="185"/>
  <c r="F78" i="185"/>
  <c r="O78" i="185" s="1"/>
  <c r="G78" i="185"/>
  <c r="L78" i="185" s="1"/>
  <c r="H78" i="185"/>
  <c r="M78" i="185" s="1"/>
  <c r="I78" i="185"/>
  <c r="E79" i="185"/>
  <c r="F79" i="185"/>
  <c r="J79" i="185" s="1"/>
  <c r="G79" i="185"/>
  <c r="L79" i="185" s="1"/>
  <c r="H79" i="185"/>
  <c r="M79" i="185" s="1"/>
  <c r="I79" i="185"/>
  <c r="E80" i="185"/>
  <c r="F80" i="185"/>
  <c r="K80" i="185" s="1"/>
  <c r="G80" i="185"/>
  <c r="L80" i="185" s="1"/>
  <c r="H80" i="185"/>
  <c r="M80" i="185" s="1"/>
  <c r="I80" i="185"/>
  <c r="E81" i="185"/>
  <c r="F81" i="185"/>
  <c r="O81" i="185" s="1"/>
  <c r="G81" i="185"/>
  <c r="L81" i="185" s="1"/>
  <c r="H81" i="185"/>
  <c r="M81" i="185" s="1"/>
  <c r="I81" i="185"/>
  <c r="E82" i="185"/>
  <c r="F82" i="185"/>
  <c r="J82" i="185" s="1"/>
  <c r="G82" i="185"/>
  <c r="L82" i="185" s="1"/>
  <c r="H82" i="185"/>
  <c r="M82" i="185" s="1"/>
  <c r="I82" i="185"/>
  <c r="E83" i="185"/>
  <c r="F83" i="185"/>
  <c r="J83" i="185" s="1"/>
  <c r="G83" i="185"/>
  <c r="L83" i="185" s="1"/>
  <c r="H83" i="185"/>
  <c r="M83" i="185" s="1"/>
  <c r="I83" i="185"/>
  <c r="E84" i="185"/>
  <c r="F84" i="185"/>
  <c r="J84" i="185" s="1"/>
  <c r="G84" i="185"/>
  <c r="L84" i="185" s="1"/>
  <c r="H84" i="185"/>
  <c r="M84" i="185" s="1"/>
  <c r="I84" i="185"/>
  <c r="E85" i="185"/>
  <c r="F85" i="185"/>
  <c r="K85" i="185" s="1"/>
  <c r="G85" i="185"/>
  <c r="L85" i="185" s="1"/>
  <c r="H85" i="185"/>
  <c r="M85" i="185" s="1"/>
  <c r="I85" i="185"/>
  <c r="E86" i="185"/>
  <c r="F86" i="185"/>
  <c r="O86" i="185" s="1"/>
  <c r="G86" i="185"/>
  <c r="L86" i="185" s="1"/>
  <c r="H86" i="185"/>
  <c r="M86" i="185" s="1"/>
  <c r="I86" i="185"/>
  <c r="E87" i="185"/>
  <c r="F87" i="185"/>
  <c r="P87" i="185" s="1"/>
  <c r="G87" i="185"/>
  <c r="L87" i="185" s="1"/>
  <c r="H87" i="185"/>
  <c r="M87" i="185" s="1"/>
  <c r="I87" i="185"/>
  <c r="E88" i="185"/>
  <c r="F88" i="185"/>
  <c r="K88" i="185" s="1"/>
  <c r="G88" i="185"/>
  <c r="L88" i="185" s="1"/>
  <c r="H88" i="185"/>
  <c r="M88" i="185" s="1"/>
  <c r="I88" i="185"/>
  <c r="E89" i="185"/>
  <c r="F89" i="185"/>
  <c r="J89" i="185" s="1"/>
  <c r="G89" i="185"/>
  <c r="L89" i="185" s="1"/>
  <c r="H89" i="185"/>
  <c r="M89" i="185" s="1"/>
  <c r="I89" i="185"/>
  <c r="E90" i="185"/>
  <c r="F90" i="185"/>
  <c r="J90" i="185" s="1"/>
  <c r="G90" i="185"/>
  <c r="L90" i="185" s="1"/>
  <c r="H90" i="185"/>
  <c r="M90" i="185" s="1"/>
  <c r="I90" i="185"/>
  <c r="E91" i="185"/>
  <c r="F91" i="185"/>
  <c r="O91" i="185" s="1"/>
  <c r="G91" i="185"/>
  <c r="L91" i="185" s="1"/>
  <c r="H91" i="185"/>
  <c r="M91" i="185" s="1"/>
  <c r="I91" i="185"/>
  <c r="E92" i="185"/>
  <c r="F92" i="185"/>
  <c r="O92" i="185" s="1"/>
  <c r="G92" i="185"/>
  <c r="L92" i="185" s="1"/>
  <c r="H92" i="185"/>
  <c r="M92" i="185" s="1"/>
  <c r="I92" i="185"/>
  <c r="E93" i="185"/>
  <c r="F93" i="185"/>
  <c r="J93" i="185" s="1"/>
  <c r="G93" i="185"/>
  <c r="L93" i="185" s="1"/>
  <c r="H93" i="185"/>
  <c r="M93" i="185" s="1"/>
  <c r="I93" i="185"/>
  <c r="E94" i="185"/>
  <c r="F94" i="185"/>
  <c r="P94" i="185" s="1"/>
  <c r="G94" i="185"/>
  <c r="L94" i="185" s="1"/>
  <c r="H94" i="185"/>
  <c r="M94" i="185" s="1"/>
  <c r="I94" i="185"/>
  <c r="E95" i="185"/>
  <c r="F95" i="185"/>
  <c r="J95" i="185" s="1"/>
  <c r="G95" i="185"/>
  <c r="L95" i="185" s="1"/>
  <c r="H95" i="185"/>
  <c r="M95" i="185" s="1"/>
  <c r="I95" i="185"/>
  <c r="E96" i="185"/>
  <c r="F96" i="185"/>
  <c r="J96" i="185" s="1"/>
  <c r="G96" i="185"/>
  <c r="L96" i="185" s="1"/>
  <c r="H96" i="185"/>
  <c r="M96" i="185" s="1"/>
  <c r="I96" i="185"/>
  <c r="E97" i="185"/>
  <c r="F97" i="185"/>
  <c r="O97" i="185" s="1"/>
  <c r="G97" i="185"/>
  <c r="L97" i="185" s="1"/>
  <c r="H97" i="185"/>
  <c r="M97" i="185" s="1"/>
  <c r="I97" i="185"/>
  <c r="E98" i="185"/>
  <c r="F98" i="185"/>
  <c r="J98" i="185" s="1"/>
  <c r="G98" i="185"/>
  <c r="L98" i="185" s="1"/>
  <c r="H98" i="185"/>
  <c r="M98" i="185" s="1"/>
  <c r="I98" i="185"/>
  <c r="E99" i="185"/>
  <c r="F99" i="185"/>
  <c r="O99" i="185" s="1"/>
  <c r="G99" i="185"/>
  <c r="L99" i="185" s="1"/>
  <c r="H99" i="185"/>
  <c r="M99" i="185" s="1"/>
  <c r="I99" i="185"/>
  <c r="E100" i="185"/>
  <c r="F100" i="185"/>
  <c r="J100" i="185" s="1"/>
  <c r="G100" i="185"/>
  <c r="L100" i="185" s="1"/>
  <c r="H100" i="185"/>
  <c r="M100" i="185" s="1"/>
  <c r="I100" i="185"/>
  <c r="I18" i="185"/>
  <c r="H18" i="185"/>
  <c r="M18" i="185" s="1"/>
  <c r="G18" i="185"/>
  <c r="L18" i="185" s="1"/>
  <c r="F18" i="185"/>
  <c r="P18" i="185" s="1"/>
  <c r="E18" i="185"/>
  <c r="I17" i="185"/>
  <c r="H17" i="185"/>
  <c r="M17" i="185" s="1"/>
  <c r="G17" i="185"/>
  <c r="L17" i="185" s="1"/>
  <c r="F17" i="185"/>
  <c r="J17" i="185" s="1"/>
  <c r="E17" i="185"/>
  <c r="I16" i="185"/>
  <c r="H16" i="185"/>
  <c r="M16" i="185" s="1"/>
  <c r="G16" i="185"/>
  <c r="L16" i="185" s="1"/>
  <c r="F16" i="185"/>
  <c r="P16" i="185" s="1"/>
  <c r="E16" i="185"/>
  <c r="I15" i="185"/>
  <c r="H15" i="185"/>
  <c r="M15" i="185" s="1"/>
  <c r="G15" i="185"/>
  <c r="L15" i="185" s="1"/>
  <c r="F15" i="185"/>
  <c r="P15" i="185" s="1"/>
  <c r="E15" i="185"/>
  <c r="I14" i="185"/>
  <c r="H14" i="185"/>
  <c r="M14" i="185" s="1"/>
  <c r="G14" i="185"/>
  <c r="L14" i="185" s="1"/>
  <c r="F14" i="185"/>
  <c r="K14" i="185" s="1"/>
  <c r="E14" i="185"/>
  <c r="I13" i="185"/>
  <c r="H13" i="185"/>
  <c r="M13" i="185" s="1"/>
  <c r="G13" i="185"/>
  <c r="L13" i="185" s="1"/>
  <c r="F13" i="185"/>
  <c r="K13" i="185" s="1"/>
  <c r="E13" i="185"/>
  <c r="I12" i="185"/>
  <c r="H12" i="185"/>
  <c r="M12" i="185" s="1"/>
  <c r="G12" i="185"/>
  <c r="L12" i="185" s="1"/>
  <c r="F12" i="185"/>
  <c r="J12" i="185" s="1"/>
  <c r="E12" i="185"/>
  <c r="I11" i="185"/>
  <c r="H11" i="185"/>
  <c r="M11" i="185" s="1"/>
  <c r="G11" i="185"/>
  <c r="L11" i="185" s="1"/>
  <c r="F11" i="185"/>
  <c r="P11" i="185" s="1"/>
  <c r="E11" i="185"/>
  <c r="I10" i="185"/>
  <c r="H10" i="185"/>
  <c r="M10" i="185" s="1"/>
  <c r="G10" i="185"/>
  <c r="L10" i="185" s="1"/>
  <c r="F10" i="185"/>
  <c r="J10" i="185" s="1"/>
  <c r="E10" i="185"/>
  <c r="I9" i="185"/>
  <c r="H9" i="185"/>
  <c r="M9" i="185" s="1"/>
  <c r="G9" i="185"/>
  <c r="L9" i="185" s="1"/>
  <c r="F9" i="185"/>
  <c r="P9" i="185" s="1"/>
  <c r="E9" i="185"/>
  <c r="I8" i="185"/>
  <c r="H8" i="185"/>
  <c r="M8" i="185" s="1"/>
  <c r="G8" i="185"/>
  <c r="L8" i="185" s="1"/>
  <c r="F8" i="185"/>
  <c r="K8" i="185" s="1"/>
  <c r="E8" i="185"/>
  <c r="I7" i="185"/>
  <c r="H7" i="185"/>
  <c r="M7" i="185" s="1"/>
  <c r="G7" i="185"/>
  <c r="L7" i="185" s="1"/>
  <c r="F7" i="185"/>
  <c r="K7" i="185" s="1"/>
  <c r="E7" i="185"/>
  <c r="I6" i="185"/>
  <c r="H6" i="185"/>
  <c r="M6" i="185" s="1"/>
  <c r="G6" i="185"/>
  <c r="L6" i="185" s="1"/>
  <c r="F6" i="185"/>
  <c r="J6" i="185" s="1"/>
  <c r="E6" i="185"/>
  <c r="I5" i="185"/>
  <c r="H5" i="185"/>
  <c r="M5" i="185" s="1"/>
  <c r="G5" i="185"/>
  <c r="L5" i="185" s="1"/>
  <c r="F5" i="185"/>
  <c r="P5" i="185" s="1"/>
  <c r="E5" i="185"/>
  <c r="I4" i="185"/>
  <c r="H4" i="185"/>
  <c r="M4" i="185" s="1"/>
  <c r="G4" i="185"/>
  <c r="L4" i="185" s="1"/>
  <c r="F4" i="185"/>
  <c r="J4" i="185" s="1"/>
  <c r="E4" i="185"/>
  <c r="I3" i="185"/>
  <c r="H3" i="185"/>
  <c r="M3" i="185" s="1"/>
  <c r="G3" i="185"/>
  <c r="L3" i="185" s="1"/>
  <c r="F3" i="185"/>
  <c r="P3" i="185" s="1"/>
  <c r="E3" i="185"/>
  <c r="I2" i="185"/>
  <c r="H2" i="185"/>
  <c r="M2" i="185" s="1"/>
  <c r="G2" i="185"/>
  <c r="L2" i="185" s="1"/>
  <c r="F2" i="185"/>
  <c r="J2" i="185" s="1"/>
  <c r="E2" i="185"/>
  <c r="A1" i="185"/>
  <c r="A1" i="186"/>
  <c r="J100" i="183"/>
  <c r="I100" i="183"/>
  <c r="H100" i="183"/>
  <c r="N100" i="183" s="1"/>
  <c r="G100" i="183"/>
  <c r="M100" i="183" s="1"/>
  <c r="F100" i="183"/>
  <c r="L100" i="183" s="1"/>
  <c r="E100" i="183"/>
  <c r="J99" i="183"/>
  <c r="I99" i="183"/>
  <c r="H99" i="183"/>
  <c r="N99" i="183" s="1"/>
  <c r="G99" i="183"/>
  <c r="M99" i="183" s="1"/>
  <c r="F99" i="183"/>
  <c r="P99" i="183" s="1"/>
  <c r="E99" i="183"/>
  <c r="J98" i="183"/>
  <c r="I98" i="183"/>
  <c r="H98" i="183"/>
  <c r="N98" i="183" s="1"/>
  <c r="G98" i="183"/>
  <c r="M98" i="183" s="1"/>
  <c r="F98" i="183"/>
  <c r="L98" i="183" s="1"/>
  <c r="E98" i="183"/>
  <c r="J97" i="183"/>
  <c r="I97" i="183"/>
  <c r="H97" i="183"/>
  <c r="N97" i="183" s="1"/>
  <c r="G97" i="183"/>
  <c r="M97" i="183" s="1"/>
  <c r="F97" i="183"/>
  <c r="P97" i="183" s="1"/>
  <c r="E97" i="183"/>
  <c r="J96" i="183"/>
  <c r="I96" i="183"/>
  <c r="H96" i="183"/>
  <c r="N96" i="183" s="1"/>
  <c r="G96" i="183"/>
  <c r="M96" i="183" s="1"/>
  <c r="F96" i="183"/>
  <c r="P96" i="183" s="1"/>
  <c r="E96" i="183"/>
  <c r="J95" i="183"/>
  <c r="I95" i="183"/>
  <c r="H95" i="183"/>
  <c r="N95" i="183" s="1"/>
  <c r="G95" i="183"/>
  <c r="M95" i="183" s="1"/>
  <c r="F95" i="183"/>
  <c r="P95" i="183" s="1"/>
  <c r="E95" i="183"/>
  <c r="J94" i="183"/>
  <c r="I94" i="183"/>
  <c r="H94" i="183"/>
  <c r="N94" i="183" s="1"/>
  <c r="G94" i="183"/>
  <c r="M94" i="183" s="1"/>
  <c r="F94" i="183"/>
  <c r="P94" i="183" s="1"/>
  <c r="E94" i="183"/>
  <c r="J93" i="183"/>
  <c r="I93" i="183"/>
  <c r="H93" i="183"/>
  <c r="N93" i="183" s="1"/>
  <c r="G93" i="183"/>
  <c r="M93" i="183" s="1"/>
  <c r="F93" i="183"/>
  <c r="P93" i="183" s="1"/>
  <c r="E93" i="183"/>
  <c r="J92" i="183"/>
  <c r="I92" i="183"/>
  <c r="H92" i="183"/>
  <c r="N92" i="183" s="1"/>
  <c r="G92" i="183"/>
  <c r="M92" i="183" s="1"/>
  <c r="F92" i="183"/>
  <c r="P92" i="183" s="1"/>
  <c r="E92" i="183"/>
  <c r="J91" i="183"/>
  <c r="I91" i="183"/>
  <c r="H91" i="183"/>
  <c r="N91" i="183" s="1"/>
  <c r="G91" i="183"/>
  <c r="M91" i="183" s="1"/>
  <c r="F91" i="183"/>
  <c r="P91" i="183" s="1"/>
  <c r="E91" i="183"/>
  <c r="J90" i="183"/>
  <c r="I90" i="183"/>
  <c r="H90" i="183"/>
  <c r="N90" i="183" s="1"/>
  <c r="G90" i="183"/>
  <c r="M90" i="183" s="1"/>
  <c r="F90" i="183"/>
  <c r="Q90" i="183" s="1"/>
  <c r="E90" i="183"/>
  <c r="J89" i="183"/>
  <c r="I89" i="183"/>
  <c r="H89" i="183"/>
  <c r="N89" i="183" s="1"/>
  <c r="G89" i="183"/>
  <c r="M89" i="183" s="1"/>
  <c r="F89" i="183"/>
  <c r="Q89" i="183" s="1"/>
  <c r="E89" i="183"/>
  <c r="J88" i="183"/>
  <c r="I88" i="183"/>
  <c r="H88" i="183"/>
  <c r="N88" i="183" s="1"/>
  <c r="G88" i="183"/>
  <c r="M88" i="183" s="1"/>
  <c r="F88" i="183"/>
  <c r="Q88" i="183" s="1"/>
  <c r="E88" i="183"/>
  <c r="J87" i="183"/>
  <c r="I87" i="183"/>
  <c r="H87" i="183"/>
  <c r="N87" i="183" s="1"/>
  <c r="G87" i="183"/>
  <c r="M87" i="183" s="1"/>
  <c r="F87" i="183"/>
  <c r="K87" i="183" s="1"/>
  <c r="E87" i="183"/>
  <c r="J86" i="183"/>
  <c r="I86" i="183"/>
  <c r="H86" i="183"/>
  <c r="N86" i="183" s="1"/>
  <c r="G86" i="183"/>
  <c r="M86" i="183" s="1"/>
  <c r="F86" i="183"/>
  <c r="L86" i="183" s="1"/>
  <c r="E86" i="183"/>
  <c r="J85" i="183"/>
  <c r="I85" i="183"/>
  <c r="H85" i="183"/>
  <c r="N85" i="183" s="1"/>
  <c r="G85" i="183"/>
  <c r="M85" i="183" s="1"/>
  <c r="F85" i="183"/>
  <c r="L85" i="183" s="1"/>
  <c r="E85" i="183"/>
  <c r="J84" i="183"/>
  <c r="I84" i="183"/>
  <c r="H84" i="183"/>
  <c r="N84" i="183" s="1"/>
  <c r="G84" i="183"/>
  <c r="M84" i="183" s="1"/>
  <c r="F84" i="183"/>
  <c r="L84" i="183" s="1"/>
  <c r="E84" i="183"/>
  <c r="J83" i="183"/>
  <c r="I83" i="183"/>
  <c r="H83" i="183"/>
  <c r="N83" i="183" s="1"/>
  <c r="G83" i="183"/>
  <c r="M83" i="183" s="1"/>
  <c r="F83" i="183"/>
  <c r="P83" i="183" s="1"/>
  <c r="E83" i="183"/>
  <c r="J82" i="183"/>
  <c r="I82" i="183"/>
  <c r="H82" i="183"/>
  <c r="N82" i="183" s="1"/>
  <c r="G82" i="183"/>
  <c r="M82" i="183" s="1"/>
  <c r="F82" i="183"/>
  <c r="P82" i="183" s="1"/>
  <c r="E82" i="183"/>
  <c r="J81" i="183"/>
  <c r="I81" i="183"/>
  <c r="H81" i="183"/>
  <c r="N81" i="183" s="1"/>
  <c r="G81" i="183"/>
  <c r="M81" i="183" s="1"/>
  <c r="F81" i="183"/>
  <c r="P81" i="183" s="1"/>
  <c r="E81" i="183"/>
  <c r="J80" i="183"/>
  <c r="I80" i="183"/>
  <c r="H80" i="183"/>
  <c r="N80" i="183" s="1"/>
  <c r="G80" i="183"/>
  <c r="M80" i="183" s="1"/>
  <c r="F80" i="183"/>
  <c r="P80" i="183" s="1"/>
  <c r="E80" i="183"/>
  <c r="J79" i="183"/>
  <c r="I79" i="183"/>
  <c r="H79" i="183"/>
  <c r="N79" i="183" s="1"/>
  <c r="G79" i="183"/>
  <c r="M79" i="183" s="1"/>
  <c r="F79" i="183"/>
  <c r="P79" i="183" s="1"/>
  <c r="E79" i="183"/>
  <c r="J78" i="183"/>
  <c r="I78" i="183"/>
  <c r="H78" i="183"/>
  <c r="N78" i="183" s="1"/>
  <c r="G78" i="183"/>
  <c r="M78" i="183" s="1"/>
  <c r="F78" i="183"/>
  <c r="P78" i="183" s="1"/>
  <c r="E78" i="183"/>
  <c r="J77" i="183"/>
  <c r="I77" i="183"/>
  <c r="H77" i="183"/>
  <c r="N77" i="183" s="1"/>
  <c r="G77" i="183"/>
  <c r="M77" i="183" s="1"/>
  <c r="F77" i="183"/>
  <c r="P77" i="183" s="1"/>
  <c r="E77" i="183"/>
  <c r="J76" i="183"/>
  <c r="I76" i="183"/>
  <c r="H76" i="183"/>
  <c r="N76" i="183" s="1"/>
  <c r="G76" i="183"/>
  <c r="M76" i="183" s="1"/>
  <c r="F76" i="183"/>
  <c r="P76" i="183" s="1"/>
  <c r="E76" i="183"/>
  <c r="J75" i="183"/>
  <c r="I75" i="183"/>
  <c r="H75" i="183"/>
  <c r="N75" i="183" s="1"/>
  <c r="G75" i="183"/>
  <c r="M75" i="183" s="1"/>
  <c r="F75" i="183"/>
  <c r="P75" i="183" s="1"/>
  <c r="E75" i="183"/>
  <c r="J74" i="183"/>
  <c r="I74" i="183"/>
  <c r="H74" i="183"/>
  <c r="N74" i="183" s="1"/>
  <c r="G74" i="183"/>
  <c r="M74" i="183" s="1"/>
  <c r="F74" i="183"/>
  <c r="Q74" i="183" s="1"/>
  <c r="E74" i="183"/>
  <c r="J73" i="183"/>
  <c r="I73" i="183"/>
  <c r="H73" i="183"/>
  <c r="N73" i="183" s="1"/>
  <c r="G73" i="183"/>
  <c r="M73" i="183" s="1"/>
  <c r="F73" i="183"/>
  <c r="Q73" i="183" s="1"/>
  <c r="E73" i="183"/>
  <c r="J72" i="183"/>
  <c r="I72" i="183"/>
  <c r="H72" i="183"/>
  <c r="N72" i="183" s="1"/>
  <c r="G72" i="183"/>
  <c r="M72" i="183" s="1"/>
  <c r="F72" i="183"/>
  <c r="Q72" i="183" s="1"/>
  <c r="E72" i="183"/>
  <c r="J71" i="183"/>
  <c r="I71" i="183"/>
  <c r="H71" i="183"/>
  <c r="N71" i="183" s="1"/>
  <c r="G71" i="183"/>
  <c r="M71" i="183" s="1"/>
  <c r="F71" i="183"/>
  <c r="K71" i="183" s="1"/>
  <c r="E71" i="183"/>
  <c r="J70" i="183"/>
  <c r="I70" i="183"/>
  <c r="H70" i="183"/>
  <c r="N70" i="183" s="1"/>
  <c r="G70" i="183"/>
  <c r="M70" i="183" s="1"/>
  <c r="F70" i="183"/>
  <c r="L70" i="183" s="1"/>
  <c r="E70" i="183"/>
  <c r="J69" i="183"/>
  <c r="I69" i="183"/>
  <c r="H69" i="183"/>
  <c r="N69" i="183" s="1"/>
  <c r="G69" i="183"/>
  <c r="M69" i="183" s="1"/>
  <c r="F69" i="183"/>
  <c r="L69" i="183" s="1"/>
  <c r="E69" i="183"/>
  <c r="J68" i="183"/>
  <c r="I68" i="183"/>
  <c r="H68" i="183"/>
  <c r="N68" i="183" s="1"/>
  <c r="G68" i="183"/>
  <c r="M68" i="183" s="1"/>
  <c r="F68" i="183"/>
  <c r="L68" i="183" s="1"/>
  <c r="E68" i="183"/>
  <c r="J67" i="183"/>
  <c r="I67" i="183"/>
  <c r="H67" i="183"/>
  <c r="N67" i="183" s="1"/>
  <c r="G67" i="183"/>
  <c r="M67" i="183" s="1"/>
  <c r="F67" i="183"/>
  <c r="P67" i="183" s="1"/>
  <c r="E67" i="183"/>
  <c r="J66" i="183"/>
  <c r="I66" i="183"/>
  <c r="H66" i="183"/>
  <c r="N66" i="183" s="1"/>
  <c r="G66" i="183"/>
  <c r="M66" i="183" s="1"/>
  <c r="F66" i="183"/>
  <c r="P66" i="183" s="1"/>
  <c r="E66" i="183"/>
  <c r="J65" i="183"/>
  <c r="I65" i="183"/>
  <c r="H65" i="183"/>
  <c r="N65" i="183" s="1"/>
  <c r="G65" i="183"/>
  <c r="M65" i="183" s="1"/>
  <c r="F65" i="183"/>
  <c r="P65" i="183" s="1"/>
  <c r="E65" i="183"/>
  <c r="J64" i="183"/>
  <c r="I64" i="183"/>
  <c r="H64" i="183"/>
  <c r="N64" i="183" s="1"/>
  <c r="G64" i="183"/>
  <c r="M64" i="183" s="1"/>
  <c r="F64" i="183"/>
  <c r="P64" i="183" s="1"/>
  <c r="E64" i="183"/>
  <c r="J63" i="183"/>
  <c r="I63" i="183"/>
  <c r="H63" i="183"/>
  <c r="N63" i="183" s="1"/>
  <c r="G63" i="183"/>
  <c r="M63" i="183" s="1"/>
  <c r="F63" i="183"/>
  <c r="P63" i="183" s="1"/>
  <c r="E63" i="183"/>
  <c r="J62" i="183"/>
  <c r="I62" i="183"/>
  <c r="H62" i="183"/>
  <c r="N62" i="183" s="1"/>
  <c r="G62" i="183"/>
  <c r="M62" i="183" s="1"/>
  <c r="F62" i="183"/>
  <c r="P62" i="183" s="1"/>
  <c r="E62" i="183"/>
  <c r="J61" i="183"/>
  <c r="I61" i="183"/>
  <c r="H61" i="183"/>
  <c r="N61" i="183" s="1"/>
  <c r="G61" i="183"/>
  <c r="M61" i="183" s="1"/>
  <c r="F61" i="183"/>
  <c r="P61" i="183" s="1"/>
  <c r="E61" i="183"/>
  <c r="J60" i="183"/>
  <c r="I60" i="183"/>
  <c r="H60" i="183"/>
  <c r="N60" i="183" s="1"/>
  <c r="G60" i="183"/>
  <c r="M60" i="183" s="1"/>
  <c r="F60" i="183"/>
  <c r="P60" i="183" s="1"/>
  <c r="E60" i="183"/>
  <c r="J59" i="183"/>
  <c r="I59" i="183"/>
  <c r="H59" i="183"/>
  <c r="N59" i="183" s="1"/>
  <c r="G59" i="183"/>
  <c r="M59" i="183" s="1"/>
  <c r="F59" i="183"/>
  <c r="P59" i="183" s="1"/>
  <c r="E59" i="183"/>
  <c r="J58" i="183"/>
  <c r="I58" i="183"/>
  <c r="H58" i="183"/>
  <c r="N58" i="183" s="1"/>
  <c r="G58" i="183"/>
  <c r="M58" i="183" s="1"/>
  <c r="F58" i="183"/>
  <c r="Q58" i="183" s="1"/>
  <c r="E58" i="183"/>
  <c r="J57" i="183"/>
  <c r="I57" i="183"/>
  <c r="H57" i="183"/>
  <c r="N57" i="183" s="1"/>
  <c r="G57" i="183"/>
  <c r="M57" i="183" s="1"/>
  <c r="F57" i="183"/>
  <c r="Q57" i="183" s="1"/>
  <c r="E57" i="183"/>
  <c r="J56" i="183"/>
  <c r="I56" i="183"/>
  <c r="H56" i="183"/>
  <c r="N56" i="183" s="1"/>
  <c r="G56" i="183"/>
  <c r="M56" i="183" s="1"/>
  <c r="F56" i="183"/>
  <c r="Q56" i="183" s="1"/>
  <c r="E56" i="183"/>
  <c r="J55" i="183"/>
  <c r="I55" i="183"/>
  <c r="H55" i="183"/>
  <c r="N55" i="183" s="1"/>
  <c r="G55" i="183"/>
  <c r="M55" i="183" s="1"/>
  <c r="F55" i="183"/>
  <c r="K55" i="183" s="1"/>
  <c r="E55" i="183"/>
  <c r="J54" i="183"/>
  <c r="I54" i="183"/>
  <c r="H54" i="183"/>
  <c r="N54" i="183" s="1"/>
  <c r="G54" i="183"/>
  <c r="M54" i="183" s="1"/>
  <c r="F54" i="183"/>
  <c r="L54" i="183" s="1"/>
  <c r="E54" i="183"/>
  <c r="J53" i="183"/>
  <c r="I53" i="183"/>
  <c r="H53" i="183"/>
  <c r="N53" i="183" s="1"/>
  <c r="G53" i="183"/>
  <c r="M53" i="183" s="1"/>
  <c r="F53" i="183"/>
  <c r="L53" i="183" s="1"/>
  <c r="E53" i="183"/>
  <c r="J52" i="183"/>
  <c r="I52" i="183"/>
  <c r="H52" i="183"/>
  <c r="N52" i="183" s="1"/>
  <c r="G52" i="183"/>
  <c r="M52" i="183" s="1"/>
  <c r="F52" i="183"/>
  <c r="L52" i="183" s="1"/>
  <c r="E52" i="183"/>
  <c r="J51" i="183"/>
  <c r="I51" i="183"/>
  <c r="H51" i="183"/>
  <c r="N51" i="183" s="1"/>
  <c r="G51" i="183"/>
  <c r="M51" i="183" s="1"/>
  <c r="F51" i="183"/>
  <c r="P51" i="183" s="1"/>
  <c r="E51" i="183"/>
  <c r="J50" i="183"/>
  <c r="I50" i="183"/>
  <c r="H50" i="183"/>
  <c r="N50" i="183" s="1"/>
  <c r="G50" i="183"/>
  <c r="M50" i="183" s="1"/>
  <c r="F50" i="183"/>
  <c r="L50" i="183" s="1"/>
  <c r="E50" i="183"/>
  <c r="J49" i="183"/>
  <c r="I49" i="183"/>
  <c r="H49" i="183"/>
  <c r="N49" i="183" s="1"/>
  <c r="G49" i="183"/>
  <c r="M49" i="183" s="1"/>
  <c r="F49" i="183"/>
  <c r="P49" i="183" s="1"/>
  <c r="E49" i="183"/>
  <c r="J48" i="183"/>
  <c r="I48" i="183"/>
  <c r="H48" i="183"/>
  <c r="N48" i="183" s="1"/>
  <c r="G48" i="183"/>
  <c r="M48" i="183" s="1"/>
  <c r="F48" i="183"/>
  <c r="P48" i="183" s="1"/>
  <c r="E48" i="183"/>
  <c r="J47" i="183"/>
  <c r="I47" i="183"/>
  <c r="H47" i="183"/>
  <c r="N47" i="183" s="1"/>
  <c r="G47" i="183"/>
  <c r="M47" i="183" s="1"/>
  <c r="F47" i="183"/>
  <c r="P47" i="183" s="1"/>
  <c r="E47" i="183"/>
  <c r="J46" i="183"/>
  <c r="I46" i="183"/>
  <c r="H46" i="183"/>
  <c r="N46" i="183" s="1"/>
  <c r="G46" i="183"/>
  <c r="M46" i="183" s="1"/>
  <c r="F46" i="183"/>
  <c r="P46" i="183" s="1"/>
  <c r="E46" i="183"/>
  <c r="J45" i="183"/>
  <c r="I45" i="183"/>
  <c r="H45" i="183"/>
  <c r="N45" i="183" s="1"/>
  <c r="G45" i="183"/>
  <c r="M45" i="183" s="1"/>
  <c r="F45" i="183"/>
  <c r="P45" i="183" s="1"/>
  <c r="E45" i="183"/>
  <c r="J44" i="183"/>
  <c r="I44" i="183"/>
  <c r="H44" i="183"/>
  <c r="N44" i="183" s="1"/>
  <c r="G44" i="183"/>
  <c r="M44" i="183" s="1"/>
  <c r="F44" i="183"/>
  <c r="P44" i="183" s="1"/>
  <c r="E44" i="183"/>
  <c r="J43" i="183"/>
  <c r="I43" i="183"/>
  <c r="H43" i="183"/>
  <c r="N43" i="183" s="1"/>
  <c r="G43" i="183"/>
  <c r="M43" i="183" s="1"/>
  <c r="F43" i="183"/>
  <c r="P43" i="183" s="1"/>
  <c r="E43" i="183"/>
  <c r="J42" i="183"/>
  <c r="I42" i="183"/>
  <c r="H42" i="183"/>
  <c r="N42" i="183" s="1"/>
  <c r="G42" i="183"/>
  <c r="M42" i="183" s="1"/>
  <c r="F42" i="183"/>
  <c r="Q42" i="183" s="1"/>
  <c r="E42" i="183"/>
  <c r="J41" i="183"/>
  <c r="I41" i="183"/>
  <c r="H41" i="183"/>
  <c r="N41" i="183" s="1"/>
  <c r="G41" i="183"/>
  <c r="M41" i="183" s="1"/>
  <c r="F41" i="183"/>
  <c r="Q41" i="183" s="1"/>
  <c r="E41" i="183"/>
  <c r="J40" i="183"/>
  <c r="I40" i="183"/>
  <c r="H40" i="183"/>
  <c r="N40" i="183" s="1"/>
  <c r="G40" i="183"/>
  <c r="M40" i="183" s="1"/>
  <c r="F40" i="183"/>
  <c r="Q40" i="183" s="1"/>
  <c r="E40" i="183"/>
  <c r="J39" i="183"/>
  <c r="I39" i="183"/>
  <c r="H39" i="183"/>
  <c r="N39" i="183" s="1"/>
  <c r="G39" i="183"/>
  <c r="M39" i="183" s="1"/>
  <c r="F39" i="183"/>
  <c r="K39" i="183" s="1"/>
  <c r="E39" i="183"/>
  <c r="J38" i="183"/>
  <c r="I38" i="183"/>
  <c r="H38" i="183"/>
  <c r="N38" i="183" s="1"/>
  <c r="G38" i="183"/>
  <c r="M38" i="183" s="1"/>
  <c r="F38" i="183"/>
  <c r="L38" i="183" s="1"/>
  <c r="E38" i="183"/>
  <c r="J37" i="183"/>
  <c r="I37" i="183"/>
  <c r="H37" i="183"/>
  <c r="N37" i="183" s="1"/>
  <c r="G37" i="183"/>
  <c r="M37" i="183" s="1"/>
  <c r="F37" i="183"/>
  <c r="L37" i="183" s="1"/>
  <c r="E37" i="183"/>
  <c r="J36" i="183"/>
  <c r="I36" i="183"/>
  <c r="H36" i="183"/>
  <c r="N36" i="183" s="1"/>
  <c r="G36" i="183"/>
  <c r="M36" i="183" s="1"/>
  <c r="F36" i="183"/>
  <c r="L36" i="183" s="1"/>
  <c r="E36" i="183"/>
  <c r="J35" i="183"/>
  <c r="I35" i="183"/>
  <c r="H35" i="183"/>
  <c r="N35" i="183" s="1"/>
  <c r="G35" i="183"/>
  <c r="M35" i="183" s="1"/>
  <c r="F35" i="183"/>
  <c r="P35" i="183" s="1"/>
  <c r="E35" i="183"/>
  <c r="J34" i="183"/>
  <c r="I34" i="183"/>
  <c r="H34" i="183"/>
  <c r="N34" i="183" s="1"/>
  <c r="G34" i="183"/>
  <c r="M34" i="183" s="1"/>
  <c r="F34" i="183"/>
  <c r="P34" i="183" s="1"/>
  <c r="E34" i="183"/>
  <c r="J33" i="183"/>
  <c r="I33" i="183"/>
  <c r="H33" i="183"/>
  <c r="N33" i="183" s="1"/>
  <c r="G33" i="183"/>
  <c r="M33" i="183" s="1"/>
  <c r="F33" i="183"/>
  <c r="P33" i="183" s="1"/>
  <c r="E33" i="183"/>
  <c r="J32" i="183"/>
  <c r="I32" i="183"/>
  <c r="H32" i="183"/>
  <c r="N32" i="183" s="1"/>
  <c r="G32" i="183"/>
  <c r="M32" i="183" s="1"/>
  <c r="F32" i="183"/>
  <c r="P32" i="183" s="1"/>
  <c r="E32" i="183"/>
  <c r="J31" i="183"/>
  <c r="I31" i="183"/>
  <c r="H31" i="183"/>
  <c r="N31" i="183" s="1"/>
  <c r="G31" i="183"/>
  <c r="M31" i="183" s="1"/>
  <c r="F31" i="183"/>
  <c r="P31" i="183" s="1"/>
  <c r="E31" i="183"/>
  <c r="J30" i="183"/>
  <c r="I30" i="183"/>
  <c r="H30" i="183"/>
  <c r="N30" i="183" s="1"/>
  <c r="G30" i="183"/>
  <c r="M30" i="183" s="1"/>
  <c r="F30" i="183"/>
  <c r="P30" i="183" s="1"/>
  <c r="E30" i="183"/>
  <c r="J29" i="183"/>
  <c r="I29" i="183"/>
  <c r="H29" i="183"/>
  <c r="N29" i="183" s="1"/>
  <c r="G29" i="183"/>
  <c r="M29" i="183" s="1"/>
  <c r="F29" i="183"/>
  <c r="P29" i="183" s="1"/>
  <c r="E29" i="183"/>
  <c r="J28" i="183"/>
  <c r="I28" i="183"/>
  <c r="H28" i="183"/>
  <c r="N28" i="183" s="1"/>
  <c r="G28" i="183"/>
  <c r="M28" i="183" s="1"/>
  <c r="F28" i="183"/>
  <c r="P28" i="183" s="1"/>
  <c r="E28" i="183"/>
  <c r="J27" i="183"/>
  <c r="I27" i="183"/>
  <c r="H27" i="183"/>
  <c r="N27" i="183" s="1"/>
  <c r="G27" i="183"/>
  <c r="M27" i="183" s="1"/>
  <c r="F27" i="183"/>
  <c r="P27" i="183" s="1"/>
  <c r="E27" i="183"/>
  <c r="J26" i="183"/>
  <c r="I26" i="183"/>
  <c r="H26" i="183"/>
  <c r="N26" i="183" s="1"/>
  <c r="G26" i="183"/>
  <c r="M26" i="183" s="1"/>
  <c r="F26" i="183"/>
  <c r="Q26" i="183" s="1"/>
  <c r="E26" i="183"/>
  <c r="J25" i="183"/>
  <c r="I25" i="183"/>
  <c r="H25" i="183"/>
  <c r="N25" i="183" s="1"/>
  <c r="G25" i="183"/>
  <c r="M25" i="183" s="1"/>
  <c r="F25" i="183"/>
  <c r="Q25" i="183" s="1"/>
  <c r="E25" i="183"/>
  <c r="J24" i="183"/>
  <c r="I24" i="183"/>
  <c r="H24" i="183"/>
  <c r="N24" i="183" s="1"/>
  <c r="G24" i="183"/>
  <c r="M24" i="183" s="1"/>
  <c r="F24" i="183"/>
  <c r="Q24" i="183" s="1"/>
  <c r="E24" i="183"/>
  <c r="J23" i="183"/>
  <c r="I23" i="183"/>
  <c r="H23" i="183"/>
  <c r="N23" i="183" s="1"/>
  <c r="G23" i="183"/>
  <c r="M23" i="183" s="1"/>
  <c r="F23" i="183"/>
  <c r="K23" i="183" s="1"/>
  <c r="E23" i="183"/>
  <c r="J22" i="183"/>
  <c r="I22" i="183"/>
  <c r="H22" i="183"/>
  <c r="N22" i="183" s="1"/>
  <c r="G22" i="183"/>
  <c r="M22" i="183" s="1"/>
  <c r="F22" i="183"/>
  <c r="L22" i="183" s="1"/>
  <c r="E22" i="183"/>
  <c r="J21" i="183"/>
  <c r="I21" i="183"/>
  <c r="H21" i="183"/>
  <c r="N21" i="183" s="1"/>
  <c r="G21" i="183"/>
  <c r="M21" i="183" s="1"/>
  <c r="F21" i="183"/>
  <c r="L21" i="183" s="1"/>
  <c r="E21" i="183"/>
  <c r="J20" i="183"/>
  <c r="I20" i="183"/>
  <c r="H20" i="183"/>
  <c r="N20" i="183" s="1"/>
  <c r="G20" i="183"/>
  <c r="M20" i="183" s="1"/>
  <c r="F20" i="183"/>
  <c r="L20" i="183" s="1"/>
  <c r="E20" i="183"/>
  <c r="J19" i="183"/>
  <c r="I19" i="183"/>
  <c r="H19" i="183"/>
  <c r="N19" i="183" s="1"/>
  <c r="G19" i="183"/>
  <c r="M19" i="183" s="1"/>
  <c r="F19" i="183"/>
  <c r="P19" i="183" s="1"/>
  <c r="E19" i="183"/>
  <c r="J18" i="183"/>
  <c r="I18" i="183"/>
  <c r="H18" i="183"/>
  <c r="N18" i="183" s="1"/>
  <c r="G18" i="183"/>
  <c r="M18" i="183" s="1"/>
  <c r="F18" i="183"/>
  <c r="P18" i="183" s="1"/>
  <c r="E18" i="183"/>
  <c r="J17" i="183"/>
  <c r="I17" i="183"/>
  <c r="H17" i="183"/>
  <c r="N17" i="183" s="1"/>
  <c r="G17" i="183"/>
  <c r="M17" i="183" s="1"/>
  <c r="F17" i="183"/>
  <c r="P17" i="183" s="1"/>
  <c r="E17" i="183"/>
  <c r="J16" i="183"/>
  <c r="I16" i="183"/>
  <c r="H16" i="183"/>
  <c r="N16" i="183" s="1"/>
  <c r="G16" i="183"/>
  <c r="M16" i="183" s="1"/>
  <c r="F16" i="183"/>
  <c r="P16" i="183" s="1"/>
  <c r="E16" i="183"/>
  <c r="J15" i="183"/>
  <c r="I15" i="183"/>
  <c r="H15" i="183"/>
  <c r="N15" i="183" s="1"/>
  <c r="G15" i="183"/>
  <c r="M15" i="183" s="1"/>
  <c r="F15" i="183"/>
  <c r="P15" i="183" s="1"/>
  <c r="E15" i="183"/>
  <c r="J14" i="183"/>
  <c r="I14" i="183"/>
  <c r="H14" i="183"/>
  <c r="N14" i="183" s="1"/>
  <c r="G14" i="183"/>
  <c r="M14" i="183" s="1"/>
  <c r="F14" i="183"/>
  <c r="P14" i="183" s="1"/>
  <c r="E14" i="183"/>
  <c r="J13" i="183"/>
  <c r="I13" i="183"/>
  <c r="H13" i="183"/>
  <c r="N13" i="183" s="1"/>
  <c r="G13" i="183"/>
  <c r="M13" i="183" s="1"/>
  <c r="F13" i="183"/>
  <c r="P13" i="183" s="1"/>
  <c r="E13" i="183"/>
  <c r="J12" i="183"/>
  <c r="I12" i="183"/>
  <c r="H12" i="183"/>
  <c r="N12" i="183" s="1"/>
  <c r="G12" i="183"/>
  <c r="M12" i="183" s="1"/>
  <c r="F12" i="183"/>
  <c r="P12" i="183" s="1"/>
  <c r="E12" i="183"/>
  <c r="J11" i="183"/>
  <c r="I11" i="183"/>
  <c r="H11" i="183"/>
  <c r="N11" i="183" s="1"/>
  <c r="G11" i="183"/>
  <c r="M11" i="183" s="1"/>
  <c r="F11" i="183"/>
  <c r="P11" i="183" s="1"/>
  <c r="E11" i="183"/>
  <c r="J10" i="183"/>
  <c r="I10" i="183"/>
  <c r="H10" i="183"/>
  <c r="N10" i="183" s="1"/>
  <c r="G10" i="183"/>
  <c r="M10" i="183" s="1"/>
  <c r="F10" i="183"/>
  <c r="Q10" i="183" s="1"/>
  <c r="E10" i="183"/>
  <c r="J9" i="183"/>
  <c r="I9" i="183"/>
  <c r="H9" i="183"/>
  <c r="N9" i="183" s="1"/>
  <c r="G9" i="183"/>
  <c r="M9" i="183" s="1"/>
  <c r="F9" i="183"/>
  <c r="Q9" i="183" s="1"/>
  <c r="E9" i="183"/>
  <c r="J8" i="183"/>
  <c r="I8" i="183"/>
  <c r="H8" i="183"/>
  <c r="N8" i="183" s="1"/>
  <c r="G8" i="183"/>
  <c r="M8" i="183" s="1"/>
  <c r="F8" i="183"/>
  <c r="Q8" i="183" s="1"/>
  <c r="E8" i="183"/>
  <c r="J7" i="183"/>
  <c r="I7" i="183"/>
  <c r="H7" i="183"/>
  <c r="N7" i="183" s="1"/>
  <c r="G7" i="183"/>
  <c r="M7" i="183" s="1"/>
  <c r="F7" i="183"/>
  <c r="K7" i="183" s="1"/>
  <c r="E7" i="183"/>
  <c r="J6" i="183"/>
  <c r="I6" i="183"/>
  <c r="H6" i="183"/>
  <c r="N6" i="183" s="1"/>
  <c r="G6" i="183"/>
  <c r="M6" i="183" s="1"/>
  <c r="F6" i="183"/>
  <c r="L6" i="183" s="1"/>
  <c r="E6" i="183"/>
  <c r="J5" i="183"/>
  <c r="I5" i="183"/>
  <c r="H5" i="183"/>
  <c r="N5" i="183" s="1"/>
  <c r="G5" i="183"/>
  <c r="M5" i="183" s="1"/>
  <c r="F5" i="183"/>
  <c r="L5" i="183" s="1"/>
  <c r="E5" i="183"/>
  <c r="J4" i="183"/>
  <c r="I4" i="183"/>
  <c r="H4" i="183"/>
  <c r="N4" i="183" s="1"/>
  <c r="G4" i="183"/>
  <c r="M4" i="183" s="1"/>
  <c r="F4" i="183"/>
  <c r="L4" i="183" s="1"/>
  <c r="E4" i="183"/>
  <c r="J3" i="183"/>
  <c r="I3" i="183"/>
  <c r="H3" i="183"/>
  <c r="N3" i="183" s="1"/>
  <c r="G3" i="183"/>
  <c r="M3" i="183" s="1"/>
  <c r="F3" i="183"/>
  <c r="P3" i="183" s="1"/>
  <c r="E3" i="183"/>
  <c r="J2" i="183"/>
  <c r="I2" i="183"/>
  <c r="H2" i="183"/>
  <c r="N2" i="183" s="1"/>
  <c r="G2" i="183"/>
  <c r="M2" i="183" s="1"/>
  <c r="F2" i="183"/>
  <c r="L2" i="183" s="1"/>
  <c r="E2" i="183"/>
  <c r="A1" i="183"/>
  <c r="E41" i="181"/>
  <c r="F41" i="181"/>
  <c r="K41" i="181" s="1"/>
  <c r="G41" i="181"/>
  <c r="M41" i="181" s="1"/>
  <c r="H41" i="181"/>
  <c r="N41" i="181" s="1"/>
  <c r="I41" i="181"/>
  <c r="J41" i="181"/>
  <c r="E42" i="181"/>
  <c r="F42" i="181"/>
  <c r="K42" i="181" s="1"/>
  <c r="G42" i="181"/>
  <c r="M42" i="181" s="1"/>
  <c r="H42" i="181"/>
  <c r="N42" i="181" s="1"/>
  <c r="I42" i="181"/>
  <c r="J42" i="181"/>
  <c r="E43" i="181"/>
  <c r="F43" i="181"/>
  <c r="K43" i="181" s="1"/>
  <c r="G43" i="181"/>
  <c r="M43" i="181" s="1"/>
  <c r="H43" i="181"/>
  <c r="N43" i="181" s="1"/>
  <c r="I43" i="181"/>
  <c r="J43" i="181"/>
  <c r="E44" i="181"/>
  <c r="F44" i="181"/>
  <c r="P44" i="181" s="1"/>
  <c r="G44" i="181"/>
  <c r="M44" i="181" s="1"/>
  <c r="H44" i="181"/>
  <c r="N44" i="181" s="1"/>
  <c r="I44" i="181"/>
  <c r="J44" i="181"/>
  <c r="E45" i="181"/>
  <c r="F45" i="181"/>
  <c r="P45" i="181" s="1"/>
  <c r="G45" i="181"/>
  <c r="M45" i="181" s="1"/>
  <c r="H45" i="181"/>
  <c r="N45" i="181" s="1"/>
  <c r="I45" i="181"/>
  <c r="J45" i="181"/>
  <c r="E46" i="181"/>
  <c r="F46" i="181"/>
  <c r="Q46" i="181" s="1"/>
  <c r="G46" i="181"/>
  <c r="M46" i="181" s="1"/>
  <c r="H46" i="181"/>
  <c r="N46" i="181" s="1"/>
  <c r="I46" i="181"/>
  <c r="J46" i="181"/>
  <c r="E47" i="181"/>
  <c r="F47" i="181"/>
  <c r="K47" i="181" s="1"/>
  <c r="G47" i="181"/>
  <c r="M47" i="181" s="1"/>
  <c r="H47" i="181"/>
  <c r="N47" i="181" s="1"/>
  <c r="I47" i="181"/>
  <c r="J47" i="181"/>
  <c r="E48" i="181"/>
  <c r="F48" i="181"/>
  <c r="K48" i="181" s="1"/>
  <c r="G48" i="181"/>
  <c r="M48" i="181" s="1"/>
  <c r="H48" i="181"/>
  <c r="N48" i="181" s="1"/>
  <c r="I48" i="181"/>
  <c r="J48" i="181"/>
  <c r="E49" i="181"/>
  <c r="F49" i="181"/>
  <c r="K49" i="181" s="1"/>
  <c r="G49" i="181"/>
  <c r="M49" i="181" s="1"/>
  <c r="H49" i="181"/>
  <c r="N49" i="181" s="1"/>
  <c r="I49" i="181"/>
  <c r="J49" i="181"/>
  <c r="E50" i="181"/>
  <c r="F50" i="181"/>
  <c r="K50" i="181" s="1"/>
  <c r="G50" i="181"/>
  <c r="M50" i="181" s="1"/>
  <c r="H50" i="181"/>
  <c r="N50" i="181" s="1"/>
  <c r="I50" i="181"/>
  <c r="J50" i="181"/>
  <c r="E51" i="181"/>
  <c r="F51" i="181"/>
  <c r="K51" i="181" s="1"/>
  <c r="G51" i="181"/>
  <c r="M51" i="181" s="1"/>
  <c r="H51" i="181"/>
  <c r="N51" i="181" s="1"/>
  <c r="I51" i="181"/>
  <c r="J51" i="181"/>
  <c r="E52" i="181"/>
  <c r="F52" i="181"/>
  <c r="P52" i="181" s="1"/>
  <c r="G52" i="181"/>
  <c r="M52" i="181" s="1"/>
  <c r="H52" i="181"/>
  <c r="N52" i="181" s="1"/>
  <c r="I52" i="181"/>
  <c r="J52" i="181"/>
  <c r="E53" i="181"/>
  <c r="F53" i="181"/>
  <c r="P53" i="181" s="1"/>
  <c r="G53" i="181"/>
  <c r="M53" i="181" s="1"/>
  <c r="H53" i="181"/>
  <c r="N53" i="181" s="1"/>
  <c r="I53" i="181"/>
  <c r="J53" i="181"/>
  <c r="E54" i="181"/>
  <c r="F54" i="181"/>
  <c r="L54" i="181" s="1"/>
  <c r="G54" i="181"/>
  <c r="M54" i="181" s="1"/>
  <c r="H54" i="181"/>
  <c r="N54" i="181" s="1"/>
  <c r="I54" i="181"/>
  <c r="J54" i="181"/>
  <c r="E55" i="181"/>
  <c r="F55" i="181"/>
  <c r="K55" i="181" s="1"/>
  <c r="G55" i="181"/>
  <c r="M55" i="181" s="1"/>
  <c r="H55" i="181"/>
  <c r="N55" i="181" s="1"/>
  <c r="I55" i="181"/>
  <c r="J55" i="181"/>
  <c r="E56" i="181"/>
  <c r="F56" i="181"/>
  <c r="K56" i="181" s="1"/>
  <c r="G56" i="181"/>
  <c r="M56" i="181" s="1"/>
  <c r="H56" i="181"/>
  <c r="N56" i="181" s="1"/>
  <c r="I56" i="181"/>
  <c r="J56" i="181"/>
  <c r="E57" i="181"/>
  <c r="F57" i="181"/>
  <c r="K57" i="181" s="1"/>
  <c r="G57" i="181"/>
  <c r="M57" i="181" s="1"/>
  <c r="H57" i="181"/>
  <c r="N57" i="181" s="1"/>
  <c r="I57" i="181"/>
  <c r="J57" i="181"/>
  <c r="E58" i="181"/>
  <c r="F58" i="181"/>
  <c r="K58" i="181" s="1"/>
  <c r="G58" i="181"/>
  <c r="M58" i="181" s="1"/>
  <c r="H58" i="181"/>
  <c r="N58" i="181" s="1"/>
  <c r="I58" i="181"/>
  <c r="J58" i="181"/>
  <c r="E59" i="181"/>
  <c r="F59" i="181"/>
  <c r="K59" i="181" s="1"/>
  <c r="G59" i="181"/>
  <c r="M59" i="181" s="1"/>
  <c r="H59" i="181"/>
  <c r="N59" i="181" s="1"/>
  <c r="I59" i="181"/>
  <c r="J59" i="181"/>
  <c r="E60" i="181"/>
  <c r="F60" i="181"/>
  <c r="P60" i="181" s="1"/>
  <c r="G60" i="181"/>
  <c r="M60" i="181" s="1"/>
  <c r="H60" i="181"/>
  <c r="N60" i="181" s="1"/>
  <c r="I60" i="181"/>
  <c r="J60" i="181"/>
  <c r="E61" i="181"/>
  <c r="F61" i="181"/>
  <c r="P61" i="181" s="1"/>
  <c r="G61" i="181"/>
  <c r="M61" i="181" s="1"/>
  <c r="H61" i="181"/>
  <c r="N61" i="181" s="1"/>
  <c r="I61" i="181"/>
  <c r="J61" i="181"/>
  <c r="E62" i="181"/>
  <c r="F62" i="181"/>
  <c r="K62" i="181" s="1"/>
  <c r="G62" i="181"/>
  <c r="M62" i="181" s="1"/>
  <c r="H62" i="181"/>
  <c r="N62" i="181" s="1"/>
  <c r="I62" i="181"/>
  <c r="J62" i="181"/>
  <c r="E63" i="181"/>
  <c r="F63" i="181"/>
  <c r="K63" i="181" s="1"/>
  <c r="G63" i="181"/>
  <c r="M63" i="181" s="1"/>
  <c r="H63" i="181"/>
  <c r="N63" i="181" s="1"/>
  <c r="I63" i="181"/>
  <c r="J63" i="181"/>
  <c r="E64" i="181"/>
  <c r="F64" i="181"/>
  <c r="K64" i="181" s="1"/>
  <c r="G64" i="181"/>
  <c r="M64" i="181" s="1"/>
  <c r="H64" i="181"/>
  <c r="N64" i="181" s="1"/>
  <c r="I64" i="181"/>
  <c r="J64" i="181"/>
  <c r="E65" i="181"/>
  <c r="F65" i="181"/>
  <c r="K65" i="181" s="1"/>
  <c r="G65" i="181"/>
  <c r="M65" i="181" s="1"/>
  <c r="H65" i="181"/>
  <c r="N65" i="181" s="1"/>
  <c r="I65" i="181"/>
  <c r="J65" i="181"/>
  <c r="E66" i="181"/>
  <c r="F66" i="181"/>
  <c r="K66" i="181" s="1"/>
  <c r="G66" i="181"/>
  <c r="M66" i="181" s="1"/>
  <c r="H66" i="181"/>
  <c r="N66" i="181" s="1"/>
  <c r="I66" i="181"/>
  <c r="J66" i="181"/>
  <c r="E67" i="181"/>
  <c r="F67" i="181"/>
  <c r="K67" i="181" s="1"/>
  <c r="G67" i="181"/>
  <c r="M67" i="181" s="1"/>
  <c r="H67" i="181"/>
  <c r="N67" i="181" s="1"/>
  <c r="I67" i="181"/>
  <c r="J67" i="181"/>
  <c r="E68" i="181"/>
  <c r="F68" i="181"/>
  <c r="P68" i="181" s="1"/>
  <c r="G68" i="181"/>
  <c r="M68" i="181" s="1"/>
  <c r="H68" i="181"/>
  <c r="N68" i="181" s="1"/>
  <c r="I68" i="181"/>
  <c r="J68" i="181"/>
  <c r="E69" i="181"/>
  <c r="F69" i="181"/>
  <c r="P69" i="181" s="1"/>
  <c r="G69" i="181"/>
  <c r="M69" i="181" s="1"/>
  <c r="H69" i="181"/>
  <c r="N69" i="181" s="1"/>
  <c r="I69" i="181"/>
  <c r="J69" i="181"/>
  <c r="E70" i="181"/>
  <c r="F70" i="181"/>
  <c r="K70" i="181" s="1"/>
  <c r="G70" i="181"/>
  <c r="M70" i="181" s="1"/>
  <c r="H70" i="181"/>
  <c r="N70" i="181" s="1"/>
  <c r="I70" i="181"/>
  <c r="J70" i="181"/>
  <c r="E71" i="181"/>
  <c r="F71" i="181"/>
  <c r="K71" i="181" s="1"/>
  <c r="G71" i="181"/>
  <c r="M71" i="181" s="1"/>
  <c r="H71" i="181"/>
  <c r="N71" i="181" s="1"/>
  <c r="I71" i="181"/>
  <c r="J71" i="181"/>
  <c r="E72" i="181"/>
  <c r="F72" i="181"/>
  <c r="K72" i="181" s="1"/>
  <c r="G72" i="181"/>
  <c r="M72" i="181" s="1"/>
  <c r="H72" i="181"/>
  <c r="N72" i="181" s="1"/>
  <c r="I72" i="181"/>
  <c r="J72" i="181"/>
  <c r="E73" i="181"/>
  <c r="F73" i="181"/>
  <c r="K73" i="181" s="1"/>
  <c r="G73" i="181"/>
  <c r="M73" i="181" s="1"/>
  <c r="H73" i="181"/>
  <c r="N73" i="181" s="1"/>
  <c r="I73" i="181"/>
  <c r="J73" i="181"/>
  <c r="E74" i="181"/>
  <c r="F74" i="181"/>
  <c r="K74" i="181" s="1"/>
  <c r="G74" i="181"/>
  <c r="M74" i="181" s="1"/>
  <c r="H74" i="181"/>
  <c r="N74" i="181" s="1"/>
  <c r="I74" i="181"/>
  <c r="J74" i="181"/>
  <c r="E75" i="181"/>
  <c r="F75" i="181"/>
  <c r="K75" i="181" s="1"/>
  <c r="G75" i="181"/>
  <c r="M75" i="181" s="1"/>
  <c r="H75" i="181"/>
  <c r="N75" i="181" s="1"/>
  <c r="I75" i="181"/>
  <c r="J75" i="181"/>
  <c r="E76" i="181"/>
  <c r="F76" i="181"/>
  <c r="P76" i="181" s="1"/>
  <c r="G76" i="181"/>
  <c r="M76" i="181" s="1"/>
  <c r="H76" i="181"/>
  <c r="N76" i="181" s="1"/>
  <c r="I76" i="181"/>
  <c r="J76" i="181"/>
  <c r="E77" i="181"/>
  <c r="F77" i="181"/>
  <c r="P77" i="181" s="1"/>
  <c r="G77" i="181"/>
  <c r="M77" i="181" s="1"/>
  <c r="H77" i="181"/>
  <c r="N77" i="181" s="1"/>
  <c r="I77" i="181"/>
  <c r="J77" i="181"/>
  <c r="E78" i="181"/>
  <c r="F78" i="181"/>
  <c r="L78" i="181" s="1"/>
  <c r="G78" i="181"/>
  <c r="M78" i="181" s="1"/>
  <c r="H78" i="181"/>
  <c r="N78" i="181" s="1"/>
  <c r="I78" i="181"/>
  <c r="J78" i="181"/>
  <c r="E79" i="181"/>
  <c r="F79" i="181"/>
  <c r="K79" i="181" s="1"/>
  <c r="G79" i="181"/>
  <c r="M79" i="181" s="1"/>
  <c r="H79" i="181"/>
  <c r="N79" i="181" s="1"/>
  <c r="I79" i="181"/>
  <c r="J79" i="181"/>
  <c r="E80" i="181"/>
  <c r="F80" i="181"/>
  <c r="K80" i="181" s="1"/>
  <c r="G80" i="181"/>
  <c r="M80" i="181" s="1"/>
  <c r="H80" i="181"/>
  <c r="N80" i="181" s="1"/>
  <c r="I80" i="181"/>
  <c r="J80" i="181"/>
  <c r="E81" i="181"/>
  <c r="F81" i="181"/>
  <c r="K81" i="181" s="1"/>
  <c r="G81" i="181"/>
  <c r="M81" i="181" s="1"/>
  <c r="H81" i="181"/>
  <c r="N81" i="181" s="1"/>
  <c r="I81" i="181"/>
  <c r="J81" i="181"/>
  <c r="E82" i="181"/>
  <c r="F82" i="181"/>
  <c r="K82" i="181" s="1"/>
  <c r="G82" i="181"/>
  <c r="M82" i="181" s="1"/>
  <c r="H82" i="181"/>
  <c r="N82" i="181" s="1"/>
  <c r="I82" i="181"/>
  <c r="J82" i="181"/>
  <c r="E83" i="181"/>
  <c r="F83" i="181"/>
  <c r="K83" i="181" s="1"/>
  <c r="G83" i="181"/>
  <c r="M83" i="181" s="1"/>
  <c r="H83" i="181"/>
  <c r="N83" i="181" s="1"/>
  <c r="I83" i="181"/>
  <c r="J83" i="181"/>
  <c r="E84" i="181"/>
  <c r="F84" i="181"/>
  <c r="P84" i="181" s="1"/>
  <c r="G84" i="181"/>
  <c r="M84" i="181" s="1"/>
  <c r="H84" i="181"/>
  <c r="N84" i="181" s="1"/>
  <c r="I84" i="181"/>
  <c r="J84" i="181"/>
  <c r="E85" i="181"/>
  <c r="F85" i="181"/>
  <c r="P85" i="181" s="1"/>
  <c r="G85" i="181"/>
  <c r="M85" i="181" s="1"/>
  <c r="H85" i="181"/>
  <c r="N85" i="181" s="1"/>
  <c r="I85" i="181"/>
  <c r="J85" i="181"/>
  <c r="E86" i="181"/>
  <c r="F86" i="181"/>
  <c r="K86" i="181" s="1"/>
  <c r="G86" i="181"/>
  <c r="M86" i="181" s="1"/>
  <c r="H86" i="181"/>
  <c r="N86" i="181" s="1"/>
  <c r="I86" i="181"/>
  <c r="J86" i="181"/>
  <c r="E87" i="181"/>
  <c r="F87" i="181"/>
  <c r="K87" i="181" s="1"/>
  <c r="G87" i="181"/>
  <c r="M87" i="181" s="1"/>
  <c r="H87" i="181"/>
  <c r="N87" i="181" s="1"/>
  <c r="I87" i="181"/>
  <c r="J87" i="181"/>
  <c r="E88" i="181"/>
  <c r="F88" i="181"/>
  <c r="K88" i="181" s="1"/>
  <c r="G88" i="181"/>
  <c r="M88" i="181" s="1"/>
  <c r="H88" i="181"/>
  <c r="N88" i="181" s="1"/>
  <c r="I88" i="181"/>
  <c r="J88" i="181"/>
  <c r="E89" i="181"/>
  <c r="F89" i="181"/>
  <c r="K89" i="181" s="1"/>
  <c r="G89" i="181"/>
  <c r="M89" i="181" s="1"/>
  <c r="H89" i="181"/>
  <c r="N89" i="181" s="1"/>
  <c r="I89" i="181"/>
  <c r="J89" i="181"/>
  <c r="E90" i="181"/>
  <c r="F90" i="181"/>
  <c r="K90" i="181" s="1"/>
  <c r="G90" i="181"/>
  <c r="M90" i="181" s="1"/>
  <c r="H90" i="181"/>
  <c r="N90" i="181" s="1"/>
  <c r="I90" i="181"/>
  <c r="J90" i="181"/>
  <c r="E91" i="181"/>
  <c r="F91" i="181"/>
  <c r="K91" i="181" s="1"/>
  <c r="G91" i="181"/>
  <c r="M91" i="181" s="1"/>
  <c r="H91" i="181"/>
  <c r="N91" i="181" s="1"/>
  <c r="I91" i="181"/>
  <c r="J91" i="181"/>
  <c r="E92" i="181"/>
  <c r="F92" i="181"/>
  <c r="P92" i="181" s="1"/>
  <c r="G92" i="181"/>
  <c r="M92" i="181" s="1"/>
  <c r="H92" i="181"/>
  <c r="N92" i="181" s="1"/>
  <c r="I92" i="181"/>
  <c r="J92" i="181"/>
  <c r="E93" i="181"/>
  <c r="F93" i="181"/>
  <c r="P93" i="181" s="1"/>
  <c r="G93" i="181"/>
  <c r="M93" i="181" s="1"/>
  <c r="H93" i="181"/>
  <c r="N93" i="181" s="1"/>
  <c r="I93" i="181"/>
  <c r="J93" i="181"/>
  <c r="E94" i="181"/>
  <c r="F94" i="181"/>
  <c r="K94" i="181" s="1"/>
  <c r="G94" i="181"/>
  <c r="M94" i="181" s="1"/>
  <c r="H94" i="181"/>
  <c r="N94" i="181" s="1"/>
  <c r="I94" i="181"/>
  <c r="J94" i="181"/>
  <c r="E95" i="181"/>
  <c r="F95" i="181"/>
  <c r="K95" i="181" s="1"/>
  <c r="G95" i="181"/>
  <c r="M95" i="181" s="1"/>
  <c r="H95" i="181"/>
  <c r="N95" i="181" s="1"/>
  <c r="I95" i="181"/>
  <c r="J95" i="181"/>
  <c r="E96" i="181"/>
  <c r="F96" i="181"/>
  <c r="K96" i="181" s="1"/>
  <c r="G96" i="181"/>
  <c r="M96" i="181" s="1"/>
  <c r="H96" i="181"/>
  <c r="N96" i="181" s="1"/>
  <c r="I96" i="181"/>
  <c r="J96" i="181"/>
  <c r="E97" i="181"/>
  <c r="F97" i="181"/>
  <c r="K97" i="181" s="1"/>
  <c r="G97" i="181"/>
  <c r="M97" i="181" s="1"/>
  <c r="H97" i="181"/>
  <c r="N97" i="181" s="1"/>
  <c r="I97" i="181"/>
  <c r="J97" i="181"/>
  <c r="E98" i="181"/>
  <c r="F98" i="181"/>
  <c r="K98" i="181" s="1"/>
  <c r="G98" i="181"/>
  <c r="M98" i="181" s="1"/>
  <c r="H98" i="181"/>
  <c r="N98" i="181" s="1"/>
  <c r="I98" i="181"/>
  <c r="J98" i="181"/>
  <c r="E99" i="181"/>
  <c r="F99" i="181"/>
  <c r="K99" i="181" s="1"/>
  <c r="G99" i="181"/>
  <c r="M99" i="181" s="1"/>
  <c r="H99" i="181"/>
  <c r="N99" i="181" s="1"/>
  <c r="I99" i="181"/>
  <c r="J99" i="181"/>
  <c r="E100" i="181"/>
  <c r="F100" i="181"/>
  <c r="P100" i="181" s="1"/>
  <c r="G100" i="181"/>
  <c r="M100" i="181" s="1"/>
  <c r="H100" i="181"/>
  <c r="N100" i="181" s="1"/>
  <c r="I100" i="181"/>
  <c r="J100" i="181"/>
  <c r="J3" i="181"/>
  <c r="J4" i="181"/>
  <c r="J5" i="181"/>
  <c r="J6" i="181"/>
  <c r="J7" i="181"/>
  <c r="J8" i="181"/>
  <c r="J9" i="181"/>
  <c r="J10" i="181"/>
  <c r="J11" i="181"/>
  <c r="J12" i="181"/>
  <c r="J13" i="181"/>
  <c r="J14" i="181"/>
  <c r="J15" i="181"/>
  <c r="J16" i="181"/>
  <c r="J17" i="181"/>
  <c r="J18" i="181"/>
  <c r="J19" i="181"/>
  <c r="J20" i="181"/>
  <c r="J21" i="181"/>
  <c r="J22" i="181"/>
  <c r="J23" i="181"/>
  <c r="J24" i="181"/>
  <c r="J25" i="181"/>
  <c r="J26" i="181"/>
  <c r="J27" i="181"/>
  <c r="J28" i="181"/>
  <c r="J29" i="181"/>
  <c r="J30" i="181"/>
  <c r="J31" i="181"/>
  <c r="J32" i="181"/>
  <c r="J33" i="181"/>
  <c r="J34" i="181"/>
  <c r="J35" i="181"/>
  <c r="J36" i="181"/>
  <c r="J37" i="181"/>
  <c r="J38" i="181"/>
  <c r="J39" i="181"/>
  <c r="J40" i="181"/>
  <c r="J2" i="181"/>
  <c r="I40" i="181"/>
  <c r="H40" i="181"/>
  <c r="N40" i="181" s="1"/>
  <c r="G40" i="181"/>
  <c r="M40" i="181" s="1"/>
  <c r="F40" i="181"/>
  <c r="P40" i="181" s="1"/>
  <c r="E40" i="181"/>
  <c r="I39" i="181"/>
  <c r="H39" i="181"/>
  <c r="N39" i="181" s="1"/>
  <c r="G39" i="181"/>
  <c r="M39" i="181" s="1"/>
  <c r="F39" i="181"/>
  <c r="P39" i="181" s="1"/>
  <c r="E39" i="181"/>
  <c r="I38" i="181"/>
  <c r="H38" i="181"/>
  <c r="N38" i="181" s="1"/>
  <c r="G38" i="181"/>
  <c r="M38" i="181" s="1"/>
  <c r="F38" i="181"/>
  <c r="P38" i="181" s="1"/>
  <c r="E38" i="181"/>
  <c r="I37" i="181"/>
  <c r="H37" i="181"/>
  <c r="N37" i="181" s="1"/>
  <c r="G37" i="181"/>
  <c r="M37" i="181" s="1"/>
  <c r="F37" i="181"/>
  <c r="P37" i="181" s="1"/>
  <c r="E37" i="181"/>
  <c r="I36" i="181"/>
  <c r="H36" i="181"/>
  <c r="N36" i="181" s="1"/>
  <c r="G36" i="181"/>
  <c r="M36" i="181" s="1"/>
  <c r="F36" i="181"/>
  <c r="K36" i="181" s="1"/>
  <c r="E36" i="181"/>
  <c r="I35" i="181"/>
  <c r="H35" i="181"/>
  <c r="N35" i="181" s="1"/>
  <c r="G35" i="181"/>
  <c r="M35" i="181" s="1"/>
  <c r="F35" i="181"/>
  <c r="K35" i="181" s="1"/>
  <c r="E35" i="181"/>
  <c r="I34" i="181"/>
  <c r="H34" i="181"/>
  <c r="N34" i="181" s="1"/>
  <c r="G34" i="181"/>
  <c r="M34" i="181" s="1"/>
  <c r="F34" i="181"/>
  <c r="L34" i="181" s="1"/>
  <c r="E34" i="181"/>
  <c r="I33" i="181"/>
  <c r="H33" i="181"/>
  <c r="N33" i="181" s="1"/>
  <c r="G33" i="181"/>
  <c r="M33" i="181" s="1"/>
  <c r="F33" i="181"/>
  <c r="L33" i="181" s="1"/>
  <c r="E33" i="181"/>
  <c r="I32" i="181"/>
  <c r="H32" i="181"/>
  <c r="N32" i="181" s="1"/>
  <c r="G32" i="181"/>
  <c r="M32" i="181" s="1"/>
  <c r="F32" i="181"/>
  <c r="L32" i="181" s="1"/>
  <c r="E32" i="181"/>
  <c r="I31" i="181"/>
  <c r="H31" i="181"/>
  <c r="N31" i="181" s="1"/>
  <c r="G31" i="181"/>
  <c r="M31" i="181" s="1"/>
  <c r="F31" i="181"/>
  <c r="L31" i="181" s="1"/>
  <c r="E31" i="181"/>
  <c r="I30" i="181"/>
  <c r="H30" i="181"/>
  <c r="N30" i="181" s="1"/>
  <c r="G30" i="181"/>
  <c r="M30" i="181" s="1"/>
  <c r="F30" i="181"/>
  <c r="L30" i="181" s="1"/>
  <c r="E30" i="181"/>
  <c r="I29" i="181"/>
  <c r="H29" i="181"/>
  <c r="N29" i="181" s="1"/>
  <c r="G29" i="181"/>
  <c r="M29" i="181" s="1"/>
  <c r="F29" i="181"/>
  <c r="L29" i="181" s="1"/>
  <c r="E29" i="181"/>
  <c r="I28" i="181"/>
  <c r="H28" i="181"/>
  <c r="N28" i="181" s="1"/>
  <c r="G28" i="181"/>
  <c r="M28" i="181" s="1"/>
  <c r="F28" i="181"/>
  <c r="Q28" i="181" s="1"/>
  <c r="E28" i="181"/>
  <c r="I27" i="181"/>
  <c r="H27" i="181"/>
  <c r="N27" i="181" s="1"/>
  <c r="G27" i="181"/>
  <c r="M27" i="181" s="1"/>
  <c r="F27" i="181"/>
  <c r="Q27" i="181" s="1"/>
  <c r="E27" i="181"/>
  <c r="I26" i="181"/>
  <c r="H26" i="181"/>
  <c r="N26" i="181" s="1"/>
  <c r="G26" i="181"/>
  <c r="M26" i="181" s="1"/>
  <c r="F26" i="181"/>
  <c r="P26" i="181" s="1"/>
  <c r="E26" i="181"/>
  <c r="I25" i="181"/>
  <c r="H25" i="181"/>
  <c r="N25" i="181" s="1"/>
  <c r="G25" i="181"/>
  <c r="M25" i="181" s="1"/>
  <c r="F25" i="181"/>
  <c r="P25" i="181" s="1"/>
  <c r="E25" i="181"/>
  <c r="I24" i="181"/>
  <c r="H24" i="181"/>
  <c r="N24" i="181" s="1"/>
  <c r="G24" i="181"/>
  <c r="M24" i="181" s="1"/>
  <c r="F24" i="181"/>
  <c r="P24" i="181" s="1"/>
  <c r="E24" i="181"/>
  <c r="I23" i="181"/>
  <c r="H23" i="181"/>
  <c r="N23" i="181" s="1"/>
  <c r="G23" i="181"/>
  <c r="M23" i="181" s="1"/>
  <c r="F23" i="181"/>
  <c r="P23" i="181" s="1"/>
  <c r="E23" i="181"/>
  <c r="I22" i="181"/>
  <c r="H22" i="181"/>
  <c r="N22" i="181" s="1"/>
  <c r="G22" i="181"/>
  <c r="M22" i="181" s="1"/>
  <c r="F22" i="181"/>
  <c r="P22" i="181" s="1"/>
  <c r="E22" i="181"/>
  <c r="I21" i="181"/>
  <c r="H21" i="181"/>
  <c r="N21" i="181" s="1"/>
  <c r="G21" i="181"/>
  <c r="M21" i="181" s="1"/>
  <c r="F21" i="181"/>
  <c r="P21" i="181" s="1"/>
  <c r="E21" i="181"/>
  <c r="I20" i="181"/>
  <c r="H20" i="181"/>
  <c r="N20" i="181" s="1"/>
  <c r="G20" i="181"/>
  <c r="M20" i="181" s="1"/>
  <c r="F20" i="181"/>
  <c r="K20" i="181" s="1"/>
  <c r="E20" i="181"/>
  <c r="I19" i="181"/>
  <c r="H19" i="181"/>
  <c r="N19" i="181" s="1"/>
  <c r="G19" i="181"/>
  <c r="M19" i="181" s="1"/>
  <c r="F19" i="181"/>
  <c r="K19" i="181" s="1"/>
  <c r="E19" i="181"/>
  <c r="I18" i="181"/>
  <c r="H18" i="181"/>
  <c r="N18" i="181" s="1"/>
  <c r="G18" i="181"/>
  <c r="M18" i="181" s="1"/>
  <c r="F18" i="181"/>
  <c r="L18" i="181" s="1"/>
  <c r="E18" i="181"/>
  <c r="I17" i="181"/>
  <c r="H17" i="181"/>
  <c r="N17" i="181" s="1"/>
  <c r="G17" i="181"/>
  <c r="M17" i="181" s="1"/>
  <c r="F17" i="181"/>
  <c r="L17" i="181" s="1"/>
  <c r="E17" i="181"/>
  <c r="I16" i="181"/>
  <c r="H16" i="181"/>
  <c r="N16" i="181" s="1"/>
  <c r="G16" i="181"/>
  <c r="M16" i="181" s="1"/>
  <c r="F16" i="181"/>
  <c r="L16" i="181" s="1"/>
  <c r="E16" i="181"/>
  <c r="I15" i="181"/>
  <c r="H15" i="181"/>
  <c r="N15" i="181" s="1"/>
  <c r="G15" i="181"/>
  <c r="M15" i="181" s="1"/>
  <c r="F15" i="181"/>
  <c r="L15" i="181" s="1"/>
  <c r="E15" i="181"/>
  <c r="I14" i="181"/>
  <c r="H14" i="181"/>
  <c r="N14" i="181" s="1"/>
  <c r="G14" i="181"/>
  <c r="M14" i="181" s="1"/>
  <c r="F14" i="181"/>
  <c r="L14" i="181" s="1"/>
  <c r="E14" i="181"/>
  <c r="I13" i="181"/>
  <c r="H13" i="181"/>
  <c r="N13" i="181" s="1"/>
  <c r="G13" i="181"/>
  <c r="M13" i="181" s="1"/>
  <c r="F13" i="181"/>
  <c r="L13" i="181" s="1"/>
  <c r="E13" i="181"/>
  <c r="I12" i="181"/>
  <c r="H12" i="181"/>
  <c r="N12" i="181" s="1"/>
  <c r="G12" i="181"/>
  <c r="M12" i="181" s="1"/>
  <c r="F12" i="181"/>
  <c r="Q12" i="181" s="1"/>
  <c r="E12" i="181"/>
  <c r="I11" i="181"/>
  <c r="H11" i="181"/>
  <c r="N11" i="181" s="1"/>
  <c r="G11" i="181"/>
  <c r="M11" i="181" s="1"/>
  <c r="F11" i="181"/>
  <c r="Q11" i="181" s="1"/>
  <c r="E11" i="181"/>
  <c r="I10" i="181"/>
  <c r="H10" i="181"/>
  <c r="N10" i="181" s="1"/>
  <c r="G10" i="181"/>
  <c r="M10" i="181" s="1"/>
  <c r="F10" i="181"/>
  <c r="P10" i="181" s="1"/>
  <c r="E10" i="181"/>
  <c r="I9" i="181"/>
  <c r="H9" i="181"/>
  <c r="N9" i="181" s="1"/>
  <c r="G9" i="181"/>
  <c r="M9" i="181" s="1"/>
  <c r="F9" i="181"/>
  <c r="P9" i="181" s="1"/>
  <c r="E9" i="181"/>
  <c r="I8" i="181"/>
  <c r="H8" i="181"/>
  <c r="N8" i="181" s="1"/>
  <c r="G8" i="181"/>
  <c r="M8" i="181" s="1"/>
  <c r="F8" i="181"/>
  <c r="P8" i="181" s="1"/>
  <c r="E8" i="181"/>
  <c r="I7" i="181"/>
  <c r="H7" i="181"/>
  <c r="N7" i="181" s="1"/>
  <c r="G7" i="181"/>
  <c r="M7" i="181" s="1"/>
  <c r="F7" i="181"/>
  <c r="P7" i="181" s="1"/>
  <c r="E7" i="181"/>
  <c r="I6" i="181"/>
  <c r="H6" i="181"/>
  <c r="N6" i="181" s="1"/>
  <c r="G6" i="181"/>
  <c r="M6" i="181" s="1"/>
  <c r="F6" i="181"/>
  <c r="P6" i="181" s="1"/>
  <c r="E6" i="181"/>
  <c r="I5" i="181"/>
  <c r="H5" i="181"/>
  <c r="N5" i="181" s="1"/>
  <c r="G5" i="181"/>
  <c r="M5" i="181" s="1"/>
  <c r="F5" i="181"/>
  <c r="P5" i="181" s="1"/>
  <c r="E5" i="181"/>
  <c r="I4" i="181"/>
  <c r="H4" i="181"/>
  <c r="N4" i="181" s="1"/>
  <c r="G4" i="181"/>
  <c r="M4" i="181" s="1"/>
  <c r="F4" i="181"/>
  <c r="K4" i="181" s="1"/>
  <c r="E4" i="181"/>
  <c r="I3" i="181"/>
  <c r="H3" i="181"/>
  <c r="N3" i="181" s="1"/>
  <c r="G3" i="181"/>
  <c r="M3" i="181" s="1"/>
  <c r="F3" i="181"/>
  <c r="K3" i="181" s="1"/>
  <c r="E3" i="181"/>
  <c r="I2" i="181"/>
  <c r="H2" i="181"/>
  <c r="N2" i="181" s="1"/>
  <c r="G2" i="181"/>
  <c r="M2" i="181" s="1"/>
  <c r="F2" i="181"/>
  <c r="Q2" i="181" s="1"/>
  <c r="E2" i="181"/>
  <c r="A1" i="181"/>
  <c r="E8" i="177"/>
  <c r="F8" i="177"/>
  <c r="J8" i="177" s="1"/>
  <c r="G8" i="177"/>
  <c r="L8" i="177" s="1"/>
  <c r="H8" i="177"/>
  <c r="M8" i="177" s="1"/>
  <c r="I8" i="177"/>
  <c r="E9" i="177"/>
  <c r="F9" i="177"/>
  <c r="K9" i="177" s="1"/>
  <c r="G9" i="177"/>
  <c r="L9" i="177" s="1"/>
  <c r="H9" i="177"/>
  <c r="M9" i="177" s="1"/>
  <c r="I9" i="177"/>
  <c r="E10" i="177"/>
  <c r="F10" i="177"/>
  <c r="O10" i="177" s="1"/>
  <c r="G10" i="177"/>
  <c r="L10" i="177" s="1"/>
  <c r="H10" i="177"/>
  <c r="M10" i="177" s="1"/>
  <c r="I10" i="177"/>
  <c r="E11" i="177"/>
  <c r="F11" i="177"/>
  <c r="K11" i="177" s="1"/>
  <c r="G11" i="177"/>
  <c r="L11" i="177" s="1"/>
  <c r="H11" i="177"/>
  <c r="M11" i="177" s="1"/>
  <c r="I11" i="177"/>
  <c r="E12" i="177"/>
  <c r="F12" i="177"/>
  <c r="J12" i="177" s="1"/>
  <c r="G12" i="177"/>
  <c r="L12" i="177" s="1"/>
  <c r="H12" i="177"/>
  <c r="M12" i="177" s="1"/>
  <c r="I12" i="177"/>
  <c r="E13" i="177"/>
  <c r="F13" i="177"/>
  <c r="J13" i="177" s="1"/>
  <c r="G13" i="177"/>
  <c r="L13" i="177" s="1"/>
  <c r="H13" i="177"/>
  <c r="M13" i="177" s="1"/>
  <c r="I13" i="177"/>
  <c r="E14" i="177"/>
  <c r="F14" i="177"/>
  <c r="O14" i="177" s="1"/>
  <c r="G14" i="177"/>
  <c r="L14" i="177" s="1"/>
  <c r="H14" i="177"/>
  <c r="M14" i="177" s="1"/>
  <c r="I14" i="177"/>
  <c r="E15" i="177"/>
  <c r="F15" i="177"/>
  <c r="K15" i="177" s="1"/>
  <c r="G15" i="177"/>
  <c r="L15" i="177" s="1"/>
  <c r="H15" i="177"/>
  <c r="M15" i="177" s="1"/>
  <c r="I15" i="177"/>
  <c r="E16" i="177"/>
  <c r="F16" i="177"/>
  <c r="J16" i="177" s="1"/>
  <c r="G16" i="177"/>
  <c r="L16" i="177" s="1"/>
  <c r="H16" i="177"/>
  <c r="M16" i="177" s="1"/>
  <c r="I16" i="177"/>
  <c r="E17" i="177"/>
  <c r="F17" i="177"/>
  <c r="J17" i="177" s="1"/>
  <c r="G17" i="177"/>
  <c r="L17" i="177" s="1"/>
  <c r="H17" i="177"/>
  <c r="M17" i="177" s="1"/>
  <c r="I17" i="177"/>
  <c r="E18" i="177"/>
  <c r="F18" i="177"/>
  <c r="O18" i="177" s="1"/>
  <c r="G18" i="177"/>
  <c r="L18" i="177" s="1"/>
  <c r="H18" i="177"/>
  <c r="M18" i="177" s="1"/>
  <c r="I18" i="177"/>
  <c r="E19" i="177"/>
  <c r="F19" i="177"/>
  <c r="K19" i="177" s="1"/>
  <c r="G19" i="177"/>
  <c r="L19" i="177" s="1"/>
  <c r="H19" i="177"/>
  <c r="M19" i="177" s="1"/>
  <c r="I19" i="177"/>
  <c r="E20" i="177"/>
  <c r="F20" i="177"/>
  <c r="J20" i="177" s="1"/>
  <c r="G20" i="177"/>
  <c r="L20" i="177" s="1"/>
  <c r="H20" i="177"/>
  <c r="M20" i="177" s="1"/>
  <c r="I20" i="177"/>
  <c r="E21" i="177"/>
  <c r="F21" i="177"/>
  <c r="J21" i="177" s="1"/>
  <c r="G21" i="177"/>
  <c r="L21" i="177" s="1"/>
  <c r="H21" i="177"/>
  <c r="M21" i="177" s="1"/>
  <c r="I21" i="177"/>
  <c r="E22" i="177"/>
  <c r="F22" i="177"/>
  <c r="O22" i="177" s="1"/>
  <c r="G22" i="177"/>
  <c r="L22" i="177" s="1"/>
  <c r="H22" i="177"/>
  <c r="M22" i="177" s="1"/>
  <c r="I22" i="177"/>
  <c r="E23" i="177"/>
  <c r="F23" i="177"/>
  <c r="K23" i="177" s="1"/>
  <c r="G23" i="177"/>
  <c r="L23" i="177" s="1"/>
  <c r="H23" i="177"/>
  <c r="M23" i="177" s="1"/>
  <c r="I23" i="177"/>
  <c r="E24" i="177"/>
  <c r="F24" i="177"/>
  <c r="J24" i="177" s="1"/>
  <c r="G24" i="177"/>
  <c r="L24" i="177" s="1"/>
  <c r="H24" i="177"/>
  <c r="M24" i="177" s="1"/>
  <c r="I24" i="177"/>
  <c r="E25" i="177"/>
  <c r="F25" i="177"/>
  <c r="J25" i="177" s="1"/>
  <c r="G25" i="177"/>
  <c r="L25" i="177" s="1"/>
  <c r="H25" i="177"/>
  <c r="M25" i="177" s="1"/>
  <c r="I25" i="177"/>
  <c r="E26" i="177"/>
  <c r="F26" i="177"/>
  <c r="O26" i="177" s="1"/>
  <c r="G26" i="177"/>
  <c r="L26" i="177" s="1"/>
  <c r="H26" i="177"/>
  <c r="M26" i="177" s="1"/>
  <c r="I26" i="177"/>
  <c r="E27" i="177"/>
  <c r="F27" i="177"/>
  <c r="K27" i="177" s="1"/>
  <c r="G27" i="177"/>
  <c r="L27" i="177" s="1"/>
  <c r="H27" i="177"/>
  <c r="M27" i="177" s="1"/>
  <c r="I27" i="177"/>
  <c r="E28" i="177"/>
  <c r="F28" i="177"/>
  <c r="J28" i="177" s="1"/>
  <c r="G28" i="177"/>
  <c r="L28" i="177" s="1"/>
  <c r="H28" i="177"/>
  <c r="M28" i="177" s="1"/>
  <c r="I28" i="177"/>
  <c r="E29" i="177"/>
  <c r="F29" i="177"/>
  <c r="J29" i="177" s="1"/>
  <c r="G29" i="177"/>
  <c r="L29" i="177" s="1"/>
  <c r="H29" i="177"/>
  <c r="M29" i="177" s="1"/>
  <c r="I29" i="177"/>
  <c r="E30" i="177"/>
  <c r="F30" i="177"/>
  <c r="O30" i="177" s="1"/>
  <c r="G30" i="177"/>
  <c r="L30" i="177" s="1"/>
  <c r="H30" i="177"/>
  <c r="M30" i="177" s="1"/>
  <c r="I30" i="177"/>
  <c r="E31" i="177"/>
  <c r="F31" i="177"/>
  <c r="K31" i="177" s="1"/>
  <c r="G31" i="177"/>
  <c r="L31" i="177" s="1"/>
  <c r="H31" i="177"/>
  <c r="M31" i="177" s="1"/>
  <c r="I31" i="177"/>
  <c r="E32" i="177"/>
  <c r="F32" i="177"/>
  <c r="J32" i="177" s="1"/>
  <c r="G32" i="177"/>
  <c r="L32" i="177" s="1"/>
  <c r="H32" i="177"/>
  <c r="M32" i="177" s="1"/>
  <c r="I32" i="177"/>
  <c r="E33" i="177"/>
  <c r="F33" i="177"/>
  <c r="J33" i="177" s="1"/>
  <c r="G33" i="177"/>
  <c r="L33" i="177" s="1"/>
  <c r="H33" i="177"/>
  <c r="M33" i="177" s="1"/>
  <c r="I33" i="177"/>
  <c r="E34" i="177"/>
  <c r="F34" i="177"/>
  <c r="O34" i="177" s="1"/>
  <c r="G34" i="177"/>
  <c r="L34" i="177" s="1"/>
  <c r="H34" i="177"/>
  <c r="M34" i="177" s="1"/>
  <c r="I34" i="177"/>
  <c r="E35" i="177"/>
  <c r="F35" i="177"/>
  <c r="K35" i="177" s="1"/>
  <c r="G35" i="177"/>
  <c r="L35" i="177" s="1"/>
  <c r="H35" i="177"/>
  <c r="M35" i="177" s="1"/>
  <c r="I35" i="177"/>
  <c r="E36" i="177"/>
  <c r="F36" i="177"/>
  <c r="J36" i="177" s="1"/>
  <c r="G36" i="177"/>
  <c r="L36" i="177" s="1"/>
  <c r="H36" i="177"/>
  <c r="M36" i="177" s="1"/>
  <c r="I36" i="177"/>
  <c r="E37" i="177"/>
  <c r="F37" i="177"/>
  <c r="J37" i="177" s="1"/>
  <c r="G37" i="177"/>
  <c r="L37" i="177" s="1"/>
  <c r="H37" i="177"/>
  <c r="M37" i="177" s="1"/>
  <c r="I37" i="177"/>
  <c r="E38" i="177"/>
  <c r="F38" i="177"/>
  <c r="O38" i="177" s="1"/>
  <c r="G38" i="177"/>
  <c r="L38" i="177" s="1"/>
  <c r="H38" i="177"/>
  <c r="M38" i="177" s="1"/>
  <c r="I38" i="177"/>
  <c r="E39" i="177"/>
  <c r="F39" i="177"/>
  <c r="K39" i="177" s="1"/>
  <c r="G39" i="177"/>
  <c r="L39" i="177" s="1"/>
  <c r="H39" i="177"/>
  <c r="M39" i="177" s="1"/>
  <c r="I39" i="177"/>
  <c r="E40" i="177"/>
  <c r="F40" i="177"/>
  <c r="J40" i="177" s="1"/>
  <c r="G40" i="177"/>
  <c r="L40" i="177" s="1"/>
  <c r="H40" i="177"/>
  <c r="M40" i="177" s="1"/>
  <c r="I40" i="177"/>
  <c r="E41" i="177"/>
  <c r="F41" i="177"/>
  <c r="J41" i="177" s="1"/>
  <c r="G41" i="177"/>
  <c r="L41" i="177" s="1"/>
  <c r="H41" i="177"/>
  <c r="M41" i="177" s="1"/>
  <c r="I41" i="177"/>
  <c r="E42" i="177"/>
  <c r="F42" i="177"/>
  <c r="O42" i="177" s="1"/>
  <c r="G42" i="177"/>
  <c r="L42" i="177" s="1"/>
  <c r="H42" i="177"/>
  <c r="M42" i="177" s="1"/>
  <c r="I42" i="177"/>
  <c r="E43" i="177"/>
  <c r="F43" i="177"/>
  <c r="K43" i="177" s="1"/>
  <c r="G43" i="177"/>
  <c r="L43" i="177" s="1"/>
  <c r="H43" i="177"/>
  <c r="M43" i="177" s="1"/>
  <c r="I43" i="177"/>
  <c r="E44" i="177"/>
  <c r="F44" i="177"/>
  <c r="J44" i="177" s="1"/>
  <c r="G44" i="177"/>
  <c r="L44" i="177" s="1"/>
  <c r="H44" i="177"/>
  <c r="M44" i="177" s="1"/>
  <c r="I44" i="177"/>
  <c r="E45" i="177"/>
  <c r="F45" i="177"/>
  <c r="J45" i="177" s="1"/>
  <c r="G45" i="177"/>
  <c r="L45" i="177" s="1"/>
  <c r="H45" i="177"/>
  <c r="M45" i="177" s="1"/>
  <c r="I45" i="177"/>
  <c r="E46" i="177"/>
  <c r="F46" i="177"/>
  <c r="O46" i="177" s="1"/>
  <c r="G46" i="177"/>
  <c r="L46" i="177" s="1"/>
  <c r="H46" i="177"/>
  <c r="M46" i="177" s="1"/>
  <c r="I46" i="177"/>
  <c r="E47" i="177"/>
  <c r="F47" i="177"/>
  <c r="K47" i="177" s="1"/>
  <c r="G47" i="177"/>
  <c r="L47" i="177" s="1"/>
  <c r="H47" i="177"/>
  <c r="M47" i="177" s="1"/>
  <c r="I47" i="177"/>
  <c r="E48" i="177"/>
  <c r="F48" i="177"/>
  <c r="J48" i="177" s="1"/>
  <c r="G48" i="177"/>
  <c r="L48" i="177" s="1"/>
  <c r="H48" i="177"/>
  <c r="M48" i="177" s="1"/>
  <c r="I48" i="177"/>
  <c r="E49" i="177"/>
  <c r="F49" i="177"/>
  <c r="J49" i="177" s="1"/>
  <c r="G49" i="177"/>
  <c r="L49" i="177" s="1"/>
  <c r="H49" i="177"/>
  <c r="M49" i="177" s="1"/>
  <c r="I49" i="177"/>
  <c r="E50" i="177"/>
  <c r="F50" i="177"/>
  <c r="O50" i="177" s="1"/>
  <c r="G50" i="177"/>
  <c r="L50" i="177" s="1"/>
  <c r="H50" i="177"/>
  <c r="M50" i="177" s="1"/>
  <c r="I50" i="177"/>
  <c r="E51" i="177"/>
  <c r="F51" i="177"/>
  <c r="K51" i="177" s="1"/>
  <c r="G51" i="177"/>
  <c r="L51" i="177" s="1"/>
  <c r="H51" i="177"/>
  <c r="M51" i="177" s="1"/>
  <c r="I51" i="177"/>
  <c r="E52" i="177"/>
  <c r="F52" i="177"/>
  <c r="J52" i="177" s="1"/>
  <c r="G52" i="177"/>
  <c r="L52" i="177" s="1"/>
  <c r="H52" i="177"/>
  <c r="M52" i="177" s="1"/>
  <c r="I52" i="177"/>
  <c r="E53" i="177"/>
  <c r="F53" i="177"/>
  <c r="J53" i="177" s="1"/>
  <c r="G53" i="177"/>
  <c r="L53" i="177" s="1"/>
  <c r="H53" i="177"/>
  <c r="M53" i="177" s="1"/>
  <c r="I53" i="177"/>
  <c r="E54" i="177"/>
  <c r="F54" i="177"/>
  <c r="O54" i="177" s="1"/>
  <c r="G54" i="177"/>
  <c r="L54" i="177" s="1"/>
  <c r="H54" i="177"/>
  <c r="M54" i="177" s="1"/>
  <c r="I54" i="177"/>
  <c r="E55" i="177"/>
  <c r="F55" i="177"/>
  <c r="K55" i="177" s="1"/>
  <c r="G55" i="177"/>
  <c r="L55" i="177" s="1"/>
  <c r="H55" i="177"/>
  <c r="M55" i="177" s="1"/>
  <c r="I55" i="177"/>
  <c r="E56" i="177"/>
  <c r="F56" i="177"/>
  <c r="J56" i="177" s="1"/>
  <c r="G56" i="177"/>
  <c r="L56" i="177" s="1"/>
  <c r="H56" i="177"/>
  <c r="M56" i="177" s="1"/>
  <c r="I56" i="177"/>
  <c r="E57" i="177"/>
  <c r="F57" i="177"/>
  <c r="J57" i="177" s="1"/>
  <c r="G57" i="177"/>
  <c r="L57" i="177" s="1"/>
  <c r="H57" i="177"/>
  <c r="M57" i="177" s="1"/>
  <c r="I57" i="177"/>
  <c r="E58" i="177"/>
  <c r="F58" i="177"/>
  <c r="O58" i="177" s="1"/>
  <c r="G58" i="177"/>
  <c r="L58" i="177" s="1"/>
  <c r="H58" i="177"/>
  <c r="M58" i="177" s="1"/>
  <c r="I58" i="177"/>
  <c r="E59" i="177"/>
  <c r="F59" i="177"/>
  <c r="K59" i="177" s="1"/>
  <c r="G59" i="177"/>
  <c r="L59" i="177" s="1"/>
  <c r="H59" i="177"/>
  <c r="M59" i="177" s="1"/>
  <c r="I59" i="177"/>
  <c r="E60" i="177"/>
  <c r="F60" i="177"/>
  <c r="J60" i="177" s="1"/>
  <c r="G60" i="177"/>
  <c r="L60" i="177" s="1"/>
  <c r="H60" i="177"/>
  <c r="M60" i="177" s="1"/>
  <c r="I60" i="177"/>
  <c r="E61" i="177"/>
  <c r="F61" i="177"/>
  <c r="J61" i="177" s="1"/>
  <c r="G61" i="177"/>
  <c r="L61" i="177" s="1"/>
  <c r="H61" i="177"/>
  <c r="M61" i="177" s="1"/>
  <c r="I61" i="177"/>
  <c r="E62" i="177"/>
  <c r="F62" i="177"/>
  <c r="O62" i="177" s="1"/>
  <c r="G62" i="177"/>
  <c r="L62" i="177" s="1"/>
  <c r="H62" i="177"/>
  <c r="M62" i="177" s="1"/>
  <c r="I62" i="177"/>
  <c r="E63" i="177"/>
  <c r="F63" i="177"/>
  <c r="K63" i="177" s="1"/>
  <c r="G63" i="177"/>
  <c r="L63" i="177" s="1"/>
  <c r="H63" i="177"/>
  <c r="M63" i="177" s="1"/>
  <c r="I63" i="177"/>
  <c r="E64" i="177"/>
  <c r="F64" i="177"/>
  <c r="J64" i="177" s="1"/>
  <c r="G64" i="177"/>
  <c r="L64" i="177" s="1"/>
  <c r="H64" i="177"/>
  <c r="M64" i="177" s="1"/>
  <c r="I64" i="177"/>
  <c r="E65" i="177"/>
  <c r="F65" i="177"/>
  <c r="J65" i="177" s="1"/>
  <c r="G65" i="177"/>
  <c r="L65" i="177" s="1"/>
  <c r="H65" i="177"/>
  <c r="M65" i="177" s="1"/>
  <c r="I65" i="177"/>
  <c r="E66" i="177"/>
  <c r="F66" i="177"/>
  <c r="O66" i="177" s="1"/>
  <c r="G66" i="177"/>
  <c r="L66" i="177" s="1"/>
  <c r="H66" i="177"/>
  <c r="M66" i="177" s="1"/>
  <c r="I66" i="177"/>
  <c r="E67" i="177"/>
  <c r="F67" i="177"/>
  <c r="K67" i="177" s="1"/>
  <c r="G67" i="177"/>
  <c r="L67" i="177" s="1"/>
  <c r="H67" i="177"/>
  <c r="M67" i="177" s="1"/>
  <c r="I67" i="177"/>
  <c r="E68" i="177"/>
  <c r="F68" i="177"/>
  <c r="J68" i="177" s="1"/>
  <c r="G68" i="177"/>
  <c r="L68" i="177" s="1"/>
  <c r="H68" i="177"/>
  <c r="M68" i="177" s="1"/>
  <c r="I68" i="177"/>
  <c r="E69" i="177"/>
  <c r="F69" i="177"/>
  <c r="J69" i="177" s="1"/>
  <c r="G69" i="177"/>
  <c r="L69" i="177" s="1"/>
  <c r="H69" i="177"/>
  <c r="M69" i="177" s="1"/>
  <c r="I69" i="177"/>
  <c r="E70" i="177"/>
  <c r="F70" i="177"/>
  <c r="O70" i="177" s="1"/>
  <c r="G70" i="177"/>
  <c r="L70" i="177" s="1"/>
  <c r="H70" i="177"/>
  <c r="M70" i="177" s="1"/>
  <c r="I70" i="177"/>
  <c r="E71" i="177"/>
  <c r="F71" i="177"/>
  <c r="K71" i="177" s="1"/>
  <c r="G71" i="177"/>
  <c r="L71" i="177" s="1"/>
  <c r="H71" i="177"/>
  <c r="M71" i="177" s="1"/>
  <c r="I71" i="177"/>
  <c r="E72" i="177"/>
  <c r="F72" i="177"/>
  <c r="J72" i="177" s="1"/>
  <c r="G72" i="177"/>
  <c r="L72" i="177" s="1"/>
  <c r="H72" i="177"/>
  <c r="M72" i="177" s="1"/>
  <c r="I72" i="177"/>
  <c r="E73" i="177"/>
  <c r="F73" i="177"/>
  <c r="J73" i="177" s="1"/>
  <c r="G73" i="177"/>
  <c r="L73" i="177" s="1"/>
  <c r="H73" i="177"/>
  <c r="M73" i="177" s="1"/>
  <c r="I73" i="177"/>
  <c r="E74" i="177"/>
  <c r="F74" i="177"/>
  <c r="O74" i="177" s="1"/>
  <c r="G74" i="177"/>
  <c r="L74" i="177" s="1"/>
  <c r="H74" i="177"/>
  <c r="M74" i="177" s="1"/>
  <c r="I74" i="177"/>
  <c r="E75" i="177"/>
  <c r="F75" i="177"/>
  <c r="K75" i="177" s="1"/>
  <c r="G75" i="177"/>
  <c r="L75" i="177" s="1"/>
  <c r="H75" i="177"/>
  <c r="M75" i="177" s="1"/>
  <c r="I75" i="177"/>
  <c r="E76" i="177"/>
  <c r="F76" i="177"/>
  <c r="J76" i="177" s="1"/>
  <c r="G76" i="177"/>
  <c r="L76" i="177" s="1"/>
  <c r="H76" i="177"/>
  <c r="M76" i="177" s="1"/>
  <c r="I76" i="177"/>
  <c r="E77" i="177"/>
  <c r="F77" i="177"/>
  <c r="J77" i="177" s="1"/>
  <c r="G77" i="177"/>
  <c r="L77" i="177" s="1"/>
  <c r="H77" i="177"/>
  <c r="M77" i="177" s="1"/>
  <c r="I77" i="177"/>
  <c r="E78" i="177"/>
  <c r="F78" i="177"/>
  <c r="O78" i="177" s="1"/>
  <c r="G78" i="177"/>
  <c r="L78" i="177" s="1"/>
  <c r="H78" i="177"/>
  <c r="M78" i="177" s="1"/>
  <c r="I78" i="177"/>
  <c r="E79" i="177"/>
  <c r="F79" i="177"/>
  <c r="K79" i="177" s="1"/>
  <c r="G79" i="177"/>
  <c r="L79" i="177" s="1"/>
  <c r="H79" i="177"/>
  <c r="M79" i="177" s="1"/>
  <c r="I79" i="177"/>
  <c r="E80" i="177"/>
  <c r="F80" i="177"/>
  <c r="J80" i="177" s="1"/>
  <c r="G80" i="177"/>
  <c r="L80" i="177" s="1"/>
  <c r="H80" i="177"/>
  <c r="M80" i="177" s="1"/>
  <c r="I80" i="177"/>
  <c r="E81" i="177"/>
  <c r="F81" i="177"/>
  <c r="J81" i="177" s="1"/>
  <c r="G81" i="177"/>
  <c r="L81" i="177" s="1"/>
  <c r="H81" i="177"/>
  <c r="M81" i="177" s="1"/>
  <c r="I81" i="177"/>
  <c r="E82" i="177"/>
  <c r="F82" i="177"/>
  <c r="O82" i="177" s="1"/>
  <c r="G82" i="177"/>
  <c r="L82" i="177" s="1"/>
  <c r="H82" i="177"/>
  <c r="M82" i="177" s="1"/>
  <c r="I82" i="177"/>
  <c r="E83" i="177"/>
  <c r="F83" i="177"/>
  <c r="K83" i="177" s="1"/>
  <c r="G83" i="177"/>
  <c r="L83" i="177" s="1"/>
  <c r="H83" i="177"/>
  <c r="M83" i="177" s="1"/>
  <c r="I83" i="177"/>
  <c r="E84" i="177"/>
  <c r="F84" i="177"/>
  <c r="J84" i="177" s="1"/>
  <c r="G84" i="177"/>
  <c r="L84" i="177" s="1"/>
  <c r="H84" i="177"/>
  <c r="M84" i="177" s="1"/>
  <c r="I84" i="177"/>
  <c r="E85" i="177"/>
  <c r="F85" i="177"/>
  <c r="J85" i="177" s="1"/>
  <c r="G85" i="177"/>
  <c r="L85" i="177" s="1"/>
  <c r="H85" i="177"/>
  <c r="M85" i="177" s="1"/>
  <c r="I85" i="177"/>
  <c r="E86" i="177"/>
  <c r="F86" i="177"/>
  <c r="O86" i="177" s="1"/>
  <c r="G86" i="177"/>
  <c r="L86" i="177" s="1"/>
  <c r="H86" i="177"/>
  <c r="M86" i="177" s="1"/>
  <c r="I86" i="177"/>
  <c r="E87" i="177"/>
  <c r="F87" i="177"/>
  <c r="K87" i="177" s="1"/>
  <c r="G87" i="177"/>
  <c r="L87" i="177" s="1"/>
  <c r="H87" i="177"/>
  <c r="M87" i="177" s="1"/>
  <c r="I87" i="177"/>
  <c r="E88" i="177"/>
  <c r="F88" i="177"/>
  <c r="J88" i="177" s="1"/>
  <c r="G88" i="177"/>
  <c r="L88" i="177" s="1"/>
  <c r="H88" i="177"/>
  <c r="M88" i="177" s="1"/>
  <c r="I88" i="177"/>
  <c r="E89" i="177"/>
  <c r="F89" i="177"/>
  <c r="J89" i="177" s="1"/>
  <c r="G89" i="177"/>
  <c r="L89" i="177" s="1"/>
  <c r="H89" i="177"/>
  <c r="M89" i="177" s="1"/>
  <c r="I89" i="177"/>
  <c r="E90" i="177"/>
  <c r="F90" i="177"/>
  <c r="O90" i="177" s="1"/>
  <c r="G90" i="177"/>
  <c r="L90" i="177" s="1"/>
  <c r="H90" i="177"/>
  <c r="M90" i="177" s="1"/>
  <c r="I90" i="177"/>
  <c r="E91" i="177"/>
  <c r="F91" i="177"/>
  <c r="K91" i="177" s="1"/>
  <c r="G91" i="177"/>
  <c r="L91" i="177" s="1"/>
  <c r="H91" i="177"/>
  <c r="M91" i="177" s="1"/>
  <c r="I91" i="177"/>
  <c r="E92" i="177"/>
  <c r="F92" i="177"/>
  <c r="J92" i="177" s="1"/>
  <c r="G92" i="177"/>
  <c r="L92" i="177" s="1"/>
  <c r="H92" i="177"/>
  <c r="M92" i="177" s="1"/>
  <c r="I92" i="177"/>
  <c r="E93" i="177"/>
  <c r="F93" i="177"/>
  <c r="J93" i="177" s="1"/>
  <c r="G93" i="177"/>
  <c r="L93" i="177" s="1"/>
  <c r="H93" i="177"/>
  <c r="M93" i="177" s="1"/>
  <c r="I93" i="177"/>
  <c r="E94" i="177"/>
  <c r="F94" i="177"/>
  <c r="O94" i="177" s="1"/>
  <c r="G94" i="177"/>
  <c r="L94" i="177" s="1"/>
  <c r="H94" i="177"/>
  <c r="M94" i="177" s="1"/>
  <c r="I94" i="177"/>
  <c r="E95" i="177"/>
  <c r="F95" i="177"/>
  <c r="K95" i="177" s="1"/>
  <c r="G95" i="177"/>
  <c r="L95" i="177" s="1"/>
  <c r="H95" i="177"/>
  <c r="M95" i="177" s="1"/>
  <c r="I95" i="177"/>
  <c r="E96" i="177"/>
  <c r="F96" i="177"/>
  <c r="J96" i="177" s="1"/>
  <c r="G96" i="177"/>
  <c r="L96" i="177" s="1"/>
  <c r="H96" i="177"/>
  <c r="M96" i="177" s="1"/>
  <c r="I96" i="177"/>
  <c r="E97" i="177"/>
  <c r="F97" i="177"/>
  <c r="J97" i="177" s="1"/>
  <c r="G97" i="177"/>
  <c r="L97" i="177" s="1"/>
  <c r="H97" i="177"/>
  <c r="M97" i="177" s="1"/>
  <c r="I97" i="177"/>
  <c r="E98" i="177"/>
  <c r="F98" i="177"/>
  <c r="O98" i="177" s="1"/>
  <c r="G98" i="177"/>
  <c r="L98" i="177" s="1"/>
  <c r="H98" i="177"/>
  <c r="M98" i="177" s="1"/>
  <c r="I98" i="177"/>
  <c r="E99" i="177"/>
  <c r="F99" i="177"/>
  <c r="K99" i="177" s="1"/>
  <c r="G99" i="177"/>
  <c r="L99" i="177" s="1"/>
  <c r="H99" i="177"/>
  <c r="M99" i="177" s="1"/>
  <c r="I99" i="177"/>
  <c r="E100" i="177"/>
  <c r="F100" i="177"/>
  <c r="J100" i="177" s="1"/>
  <c r="G100" i="177"/>
  <c r="L100" i="177" s="1"/>
  <c r="H100" i="177"/>
  <c r="M100" i="177" s="1"/>
  <c r="I100" i="177"/>
  <c r="I7" i="177"/>
  <c r="H7" i="177"/>
  <c r="M7" i="177" s="1"/>
  <c r="G7" i="177"/>
  <c r="L7" i="177" s="1"/>
  <c r="F7" i="177"/>
  <c r="J7" i="177" s="1"/>
  <c r="E7" i="177"/>
  <c r="I6" i="177"/>
  <c r="H6" i="177"/>
  <c r="M6" i="177" s="1"/>
  <c r="G6" i="177"/>
  <c r="L6" i="177" s="1"/>
  <c r="F6" i="177"/>
  <c r="K6" i="177" s="1"/>
  <c r="E6" i="177"/>
  <c r="I5" i="177"/>
  <c r="H5" i="177"/>
  <c r="M5" i="177" s="1"/>
  <c r="G5" i="177"/>
  <c r="L5" i="177" s="1"/>
  <c r="F5" i="177"/>
  <c r="O5" i="177" s="1"/>
  <c r="E5" i="177"/>
  <c r="I4" i="177"/>
  <c r="H4" i="177"/>
  <c r="M4" i="177" s="1"/>
  <c r="G4" i="177"/>
  <c r="L4" i="177" s="1"/>
  <c r="F4" i="177"/>
  <c r="J4" i="177" s="1"/>
  <c r="E4" i="177"/>
  <c r="I3" i="177"/>
  <c r="H3" i="177"/>
  <c r="M3" i="177" s="1"/>
  <c r="G3" i="177"/>
  <c r="L3" i="177" s="1"/>
  <c r="F3" i="177"/>
  <c r="J3" i="177" s="1"/>
  <c r="E3" i="177"/>
  <c r="I2" i="177"/>
  <c r="H2" i="177"/>
  <c r="M2" i="177" s="1"/>
  <c r="G2" i="177"/>
  <c r="L2" i="177" s="1"/>
  <c r="F2" i="177"/>
  <c r="K2" i="177" s="1"/>
  <c r="E2" i="177"/>
  <c r="A1" i="177"/>
  <c r="A1" i="178"/>
  <c r="E3" i="175"/>
  <c r="F3" i="175"/>
  <c r="P3" i="175" s="1"/>
  <c r="G3" i="175"/>
  <c r="L3" i="175" s="1"/>
  <c r="H3" i="175"/>
  <c r="M3" i="175" s="1"/>
  <c r="I3" i="175"/>
  <c r="E4" i="175"/>
  <c r="F4" i="175"/>
  <c r="P4" i="175" s="1"/>
  <c r="G4" i="175"/>
  <c r="L4" i="175" s="1"/>
  <c r="H4" i="175"/>
  <c r="M4" i="175" s="1"/>
  <c r="I4" i="175"/>
  <c r="E5" i="175"/>
  <c r="F5" i="175"/>
  <c r="P5" i="175" s="1"/>
  <c r="G5" i="175"/>
  <c r="L5" i="175" s="1"/>
  <c r="H5" i="175"/>
  <c r="M5" i="175" s="1"/>
  <c r="I5" i="175"/>
  <c r="E6" i="175"/>
  <c r="F6" i="175"/>
  <c r="P6" i="175" s="1"/>
  <c r="G6" i="175"/>
  <c r="L6" i="175" s="1"/>
  <c r="H6" i="175"/>
  <c r="M6" i="175" s="1"/>
  <c r="I6" i="175"/>
  <c r="E7" i="175"/>
  <c r="F7" i="175"/>
  <c r="P7" i="175" s="1"/>
  <c r="G7" i="175"/>
  <c r="L7" i="175" s="1"/>
  <c r="H7" i="175"/>
  <c r="M7" i="175" s="1"/>
  <c r="I7" i="175"/>
  <c r="E8" i="175"/>
  <c r="F8" i="175"/>
  <c r="P8" i="175" s="1"/>
  <c r="G8" i="175"/>
  <c r="L8" i="175" s="1"/>
  <c r="H8" i="175"/>
  <c r="M8" i="175" s="1"/>
  <c r="I8" i="175"/>
  <c r="E9" i="175"/>
  <c r="F9" i="175"/>
  <c r="P9" i="175" s="1"/>
  <c r="G9" i="175"/>
  <c r="L9" i="175" s="1"/>
  <c r="H9" i="175"/>
  <c r="M9" i="175" s="1"/>
  <c r="I9" i="175"/>
  <c r="E10" i="175"/>
  <c r="F10" i="175"/>
  <c r="P10" i="175" s="1"/>
  <c r="G10" i="175"/>
  <c r="L10" i="175" s="1"/>
  <c r="H10" i="175"/>
  <c r="M10" i="175" s="1"/>
  <c r="I10" i="175"/>
  <c r="E11" i="175"/>
  <c r="F11" i="175"/>
  <c r="P11" i="175" s="1"/>
  <c r="G11" i="175"/>
  <c r="L11" i="175" s="1"/>
  <c r="H11" i="175"/>
  <c r="M11" i="175" s="1"/>
  <c r="I11" i="175"/>
  <c r="E12" i="175"/>
  <c r="F12" i="175"/>
  <c r="J12" i="175" s="1"/>
  <c r="G12" i="175"/>
  <c r="L12" i="175" s="1"/>
  <c r="H12" i="175"/>
  <c r="M12" i="175" s="1"/>
  <c r="I12" i="175"/>
  <c r="E13" i="175"/>
  <c r="F13" i="175"/>
  <c r="K13" i="175" s="1"/>
  <c r="G13" i="175"/>
  <c r="L13" i="175" s="1"/>
  <c r="H13" i="175"/>
  <c r="M13" i="175" s="1"/>
  <c r="I13" i="175"/>
  <c r="E14" i="175"/>
  <c r="F14" i="175"/>
  <c r="K14" i="175" s="1"/>
  <c r="G14" i="175"/>
  <c r="L14" i="175" s="1"/>
  <c r="H14" i="175"/>
  <c r="M14" i="175" s="1"/>
  <c r="I14" i="175"/>
  <c r="E15" i="175"/>
  <c r="F15" i="175"/>
  <c r="P15" i="175" s="1"/>
  <c r="G15" i="175"/>
  <c r="L15" i="175" s="1"/>
  <c r="H15" i="175"/>
  <c r="M15" i="175" s="1"/>
  <c r="I15" i="175"/>
  <c r="E16" i="175"/>
  <c r="F16" i="175"/>
  <c r="P16" i="175" s="1"/>
  <c r="G16" i="175"/>
  <c r="L16" i="175" s="1"/>
  <c r="H16" i="175"/>
  <c r="M16" i="175" s="1"/>
  <c r="I16" i="175"/>
  <c r="E17" i="175"/>
  <c r="F17" i="175"/>
  <c r="K17" i="175" s="1"/>
  <c r="G17" i="175"/>
  <c r="L17" i="175" s="1"/>
  <c r="H17" i="175"/>
  <c r="M17" i="175" s="1"/>
  <c r="I17" i="175"/>
  <c r="E18" i="175"/>
  <c r="F18" i="175"/>
  <c r="P18" i="175" s="1"/>
  <c r="G18" i="175"/>
  <c r="L18" i="175" s="1"/>
  <c r="H18" i="175"/>
  <c r="M18" i="175" s="1"/>
  <c r="I18" i="175"/>
  <c r="E19" i="175"/>
  <c r="F19" i="175"/>
  <c r="P19" i="175" s="1"/>
  <c r="G19" i="175"/>
  <c r="L19" i="175" s="1"/>
  <c r="H19" i="175"/>
  <c r="M19" i="175" s="1"/>
  <c r="I19" i="175"/>
  <c r="E20" i="175"/>
  <c r="F20" i="175"/>
  <c r="P20" i="175" s="1"/>
  <c r="G20" i="175"/>
  <c r="L20" i="175" s="1"/>
  <c r="H20" i="175"/>
  <c r="M20" i="175" s="1"/>
  <c r="I20" i="175"/>
  <c r="E21" i="175"/>
  <c r="F21" i="175"/>
  <c r="P21" i="175" s="1"/>
  <c r="G21" i="175"/>
  <c r="L21" i="175" s="1"/>
  <c r="H21" i="175"/>
  <c r="M21" i="175" s="1"/>
  <c r="I21" i="175"/>
  <c r="E22" i="175"/>
  <c r="F22" i="175"/>
  <c r="P22" i="175" s="1"/>
  <c r="G22" i="175"/>
  <c r="L22" i="175" s="1"/>
  <c r="H22" i="175"/>
  <c r="M22" i="175" s="1"/>
  <c r="I22" i="175"/>
  <c r="E23" i="175"/>
  <c r="F23" i="175"/>
  <c r="P23" i="175" s="1"/>
  <c r="G23" i="175"/>
  <c r="L23" i="175" s="1"/>
  <c r="H23" i="175"/>
  <c r="M23" i="175" s="1"/>
  <c r="I23" i="175"/>
  <c r="E24" i="175"/>
  <c r="F24" i="175"/>
  <c r="P24" i="175" s="1"/>
  <c r="G24" i="175"/>
  <c r="L24" i="175" s="1"/>
  <c r="H24" i="175"/>
  <c r="M24" i="175" s="1"/>
  <c r="I24" i="175"/>
  <c r="E25" i="175"/>
  <c r="F25" i="175"/>
  <c r="P25" i="175" s="1"/>
  <c r="G25" i="175"/>
  <c r="L25" i="175" s="1"/>
  <c r="H25" i="175"/>
  <c r="M25" i="175" s="1"/>
  <c r="I25" i="175"/>
  <c r="E26" i="175"/>
  <c r="F26" i="175"/>
  <c r="P26" i="175" s="1"/>
  <c r="G26" i="175"/>
  <c r="L26" i="175" s="1"/>
  <c r="H26" i="175"/>
  <c r="M26" i="175" s="1"/>
  <c r="I26" i="175"/>
  <c r="E27" i="175"/>
  <c r="F27" i="175"/>
  <c r="P27" i="175" s="1"/>
  <c r="G27" i="175"/>
  <c r="L27" i="175" s="1"/>
  <c r="H27" i="175"/>
  <c r="M27" i="175" s="1"/>
  <c r="I27" i="175"/>
  <c r="E28" i="175"/>
  <c r="F28" i="175"/>
  <c r="K28" i="175" s="1"/>
  <c r="G28" i="175"/>
  <c r="L28" i="175" s="1"/>
  <c r="H28" i="175"/>
  <c r="M28" i="175" s="1"/>
  <c r="I28" i="175"/>
  <c r="E29" i="175"/>
  <c r="F29" i="175"/>
  <c r="K29" i="175" s="1"/>
  <c r="G29" i="175"/>
  <c r="L29" i="175" s="1"/>
  <c r="H29" i="175"/>
  <c r="M29" i="175" s="1"/>
  <c r="I29" i="175"/>
  <c r="E30" i="175"/>
  <c r="F30" i="175"/>
  <c r="K30" i="175" s="1"/>
  <c r="G30" i="175"/>
  <c r="L30" i="175" s="1"/>
  <c r="H30" i="175"/>
  <c r="M30" i="175" s="1"/>
  <c r="I30" i="175"/>
  <c r="E31" i="175"/>
  <c r="F31" i="175"/>
  <c r="P31" i="175" s="1"/>
  <c r="G31" i="175"/>
  <c r="L31" i="175" s="1"/>
  <c r="H31" i="175"/>
  <c r="M31" i="175" s="1"/>
  <c r="I31" i="175"/>
  <c r="E32" i="175"/>
  <c r="F32" i="175"/>
  <c r="P32" i="175" s="1"/>
  <c r="G32" i="175"/>
  <c r="L32" i="175" s="1"/>
  <c r="H32" i="175"/>
  <c r="M32" i="175" s="1"/>
  <c r="I32" i="175"/>
  <c r="E33" i="175"/>
  <c r="F33" i="175"/>
  <c r="K33" i="175" s="1"/>
  <c r="G33" i="175"/>
  <c r="L33" i="175" s="1"/>
  <c r="H33" i="175"/>
  <c r="M33" i="175" s="1"/>
  <c r="I33" i="175"/>
  <c r="E34" i="175"/>
  <c r="F34" i="175"/>
  <c r="P34" i="175" s="1"/>
  <c r="G34" i="175"/>
  <c r="L34" i="175" s="1"/>
  <c r="H34" i="175"/>
  <c r="M34" i="175" s="1"/>
  <c r="I34" i="175"/>
  <c r="E35" i="175"/>
  <c r="F35" i="175"/>
  <c r="P35" i="175" s="1"/>
  <c r="G35" i="175"/>
  <c r="L35" i="175" s="1"/>
  <c r="H35" i="175"/>
  <c r="M35" i="175" s="1"/>
  <c r="I35" i="175"/>
  <c r="E36" i="175"/>
  <c r="F36" i="175"/>
  <c r="P36" i="175" s="1"/>
  <c r="G36" i="175"/>
  <c r="L36" i="175" s="1"/>
  <c r="H36" i="175"/>
  <c r="M36" i="175" s="1"/>
  <c r="I36" i="175"/>
  <c r="E37" i="175"/>
  <c r="F37" i="175"/>
  <c r="P37" i="175" s="1"/>
  <c r="G37" i="175"/>
  <c r="L37" i="175" s="1"/>
  <c r="H37" i="175"/>
  <c r="M37" i="175" s="1"/>
  <c r="I37" i="175"/>
  <c r="E38" i="175"/>
  <c r="F38" i="175"/>
  <c r="P38" i="175" s="1"/>
  <c r="G38" i="175"/>
  <c r="L38" i="175" s="1"/>
  <c r="H38" i="175"/>
  <c r="M38" i="175" s="1"/>
  <c r="I38" i="175"/>
  <c r="E39" i="175"/>
  <c r="F39" i="175"/>
  <c r="P39" i="175" s="1"/>
  <c r="G39" i="175"/>
  <c r="L39" i="175" s="1"/>
  <c r="H39" i="175"/>
  <c r="M39" i="175" s="1"/>
  <c r="I39" i="175"/>
  <c r="E40" i="175"/>
  <c r="F40" i="175"/>
  <c r="P40" i="175" s="1"/>
  <c r="G40" i="175"/>
  <c r="L40" i="175" s="1"/>
  <c r="H40" i="175"/>
  <c r="M40" i="175" s="1"/>
  <c r="I40" i="175"/>
  <c r="E41" i="175"/>
  <c r="F41" i="175"/>
  <c r="P41" i="175" s="1"/>
  <c r="G41" i="175"/>
  <c r="L41" i="175" s="1"/>
  <c r="H41" i="175"/>
  <c r="M41" i="175" s="1"/>
  <c r="I41" i="175"/>
  <c r="E42" i="175"/>
  <c r="F42" i="175"/>
  <c r="P42" i="175" s="1"/>
  <c r="G42" i="175"/>
  <c r="L42" i="175" s="1"/>
  <c r="H42" i="175"/>
  <c r="M42" i="175" s="1"/>
  <c r="I42" i="175"/>
  <c r="E43" i="175"/>
  <c r="F43" i="175"/>
  <c r="P43" i="175" s="1"/>
  <c r="G43" i="175"/>
  <c r="L43" i="175" s="1"/>
  <c r="H43" i="175"/>
  <c r="M43" i="175" s="1"/>
  <c r="I43" i="175"/>
  <c r="E44" i="175"/>
  <c r="F44" i="175"/>
  <c r="O44" i="175" s="1"/>
  <c r="G44" i="175"/>
  <c r="L44" i="175" s="1"/>
  <c r="H44" i="175"/>
  <c r="M44" i="175" s="1"/>
  <c r="I44" i="175"/>
  <c r="E45" i="175"/>
  <c r="F45" i="175"/>
  <c r="K45" i="175" s="1"/>
  <c r="G45" i="175"/>
  <c r="L45" i="175" s="1"/>
  <c r="H45" i="175"/>
  <c r="M45" i="175" s="1"/>
  <c r="I45" i="175"/>
  <c r="E46" i="175"/>
  <c r="F46" i="175"/>
  <c r="K46" i="175" s="1"/>
  <c r="G46" i="175"/>
  <c r="L46" i="175" s="1"/>
  <c r="H46" i="175"/>
  <c r="M46" i="175" s="1"/>
  <c r="I46" i="175"/>
  <c r="E47" i="175"/>
  <c r="F47" i="175"/>
  <c r="P47" i="175" s="1"/>
  <c r="G47" i="175"/>
  <c r="L47" i="175" s="1"/>
  <c r="H47" i="175"/>
  <c r="M47" i="175" s="1"/>
  <c r="I47" i="175"/>
  <c r="E48" i="175"/>
  <c r="F48" i="175"/>
  <c r="P48" i="175" s="1"/>
  <c r="G48" i="175"/>
  <c r="L48" i="175" s="1"/>
  <c r="H48" i="175"/>
  <c r="M48" i="175" s="1"/>
  <c r="I48" i="175"/>
  <c r="E49" i="175"/>
  <c r="F49" i="175"/>
  <c r="K49" i="175" s="1"/>
  <c r="G49" i="175"/>
  <c r="L49" i="175" s="1"/>
  <c r="H49" i="175"/>
  <c r="M49" i="175" s="1"/>
  <c r="I49" i="175"/>
  <c r="E50" i="175"/>
  <c r="F50" i="175"/>
  <c r="P50" i="175" s="1"/>
  <c r="G50" i="175"/>
  <c r="L50" i="175" s="1"/>
  <c r="H50" i="175"/>
  <c r="M50" i="175" s="1"/>
  <c r="I50" i="175"/>
  <c r="E51" i="175"/>
  <c r="F51" i="175"/>
  <c r="P51" i="175" s="1"/>
  <c r="G51" i="175"/>
  <c r="L51" i="175" s="1"/>
  <c r="H51" i="175"/>
  <c r="M51" i="175" s="1"/>
  <c r="I51" i="175"/>
  <c r="E52" i="175"/>
  <c r="F52" i="175"/>
  <c r="P52" i="175" s="1"/>
  <c r="G52" i="175"/>
  <c r="L52" i="175" s="1"/>
  <c r="H52" i="175"/>
  <c r="M52" i="175" s="1"/>
  <c r="I52" i="175"/>
  <c r="E53" i="175"/>
  <c r="F53" i="175"/>
  <c r="P53" i="175" s="1"/>
  <c r="G53" i="175"/>
  <c r="L53" i="175" s="1"/>
  <c r="H53" i="175"/>
  <c r="M53" i="175" s="1"/>
  <c r="I53" i="175"/>
  <c r="E54" i="175"/>
  <c r="F54" i="175"/>
  <c r="P54" i="175" s="1"/>
  <c r="G54" i="175"/>
  <c r="L54" i="175" s="1"/>
  <c r="H54" i="175"/>
  <c r="M54" i="175" s="1"/>
  <c r="I54" i="175"/>
  <c r="E55" i="175"/>
  <c r="F55" i="175"/>
  <c r="P55" i="175" s="1"/>
  <c r="G55" i="175"/>
  <c r="L55" i="175" s="1"/>
  <c r="H55" i="175"/>
  <c r="M55" i="175" s="1"/>
  <c r="I55" i="175"/>
  <c r="E56" i="175"/>
  <c r="F56" i="175"/>
  <c r="P56" i="175" s="1"/>
  <c r="G56" i="175"/>
  <c r="L56" i="175" s="1"/>
  <c r="H56" i="175"/>
  <c r="M56" i="175" s="1"/>
  <c r="I56" i="175"/>
  <c r="E57" i="175"/>
  <c r="F57" i="175"/>
  <c r="P57" i="175" s="1"/>
  <c r="G57" i="175"/>
  <c r="L57" i="175" s="1"/>
  <c r="H57" i="175"/>
  <c r="M57" i="175" s="1"/>
  <c r="I57" i="175"/>
  <c r="E58" i="175"/>
  <c r="F58" i="175"/>
  <c r="P58" i="175" s="1"/>
  <c r="G58" i="175"/>
  <c r="L58" i="175" s="1"/>
  <c r="H58" i="175"/>
  <c r="M58" i="175" s="1"/>
  <c r="I58" i="175"/>
  <c r="E59" i="175"/>
  <c r="F59" i="175"/>
  <c r="P59" i="175" s="1"/>
  <c r="G59" i="175"/>
  <c r="L59" i="175" s="1"/>
  <c r="H59" i="175"/>
  <c r="M59" i="175" s="1"/>
  <c r="I59" i="175"/>
  <c r="E60" i="175"/>
  <c r="F60" i="175"/>
  <c r="P60" i="175" s="1"/>
  <c r="G60" i="175"/>
  <c r="L60" i="175" s="1"/>
  <c r="H60" i="175"/>
  <c r="M60" i="175" s="1"/>
  <c r="I60" i="175"/>
  <c r="E61" i="175"/>
  <c r="F61" i="175"/>
  <c r="K61" i="175" s="1"/>
  <c r="G61" i="175"/>
  <c r="L61" i="175" s="1"/>
  <c r="H61" i="175"/>
  <c r="M61" i="175" s="1"/>
  <c r="I61" i="175"/>
  <c r="E62" i="175"/>
  <c r="F62" i="175"/>
  <c r="K62" i="175" s="1"/>
  <c r="G62" i="175"/>
  <c r="L62" i="175" s="1"/>
  <c r="H62" i="175"/>
  <c r="M62" i="175" s="1"/>
  <c r="I62" i="175"/>
  <c r="E63" i="175"/>
  <c r="F63" i="175"/>
  <c r="P63" i="175" s="1"/>
  <c r="G63" i="175"/>
  <c r="L63" i="175" s="1"/>
  <c r="H63" i="175"/>
  <c r="M63" i="175" s="1"/>
  <c r="I63" i="175"/>
  <c r="E64" i="175"/>
  <c r="F64" i="175"/>
  <c r="P64" i="175" s="1"/>
  <c r="G64" i="175"/>
  <c r="L64" i="175" s="1"/>
  <c r="H64" i="175"/>
  <c r="M64" i="175" s="1"/>
  <c r="I64" i="175"/>
  <c r="E65" i="175"/>
  <c r="F65" i="175"/>
  <c r="K65" i="175" s="1"/>
  <c r="G65" i="175"/>
  <c r="L65" i="175" s="1"/>
  <c r="H65" i="175"/>
  <c r="M65" i="175" s="1"/>
  <c r="I65" i="175"/>
  <c r="E66" i="175"/>
  <c r="F66" i="175"/>
  <c r="P66" i="175" s="1"/>
  <c r="G66" i="175"/>
  <c r="L66" i="175" s="1"/>
  <c r="H66" i="175"/>
  <c r="M66" i="175" s="1"/>
  <c r="I66" i="175"/>
  <c r="E67" i="175"/>
  <c r="F67" i="175"/>
  <c r="P67" i="175" s="1"/>
  <c r="G67" i="175"/>
  <c r="L67" i="175" s="1"/>
  <c r="H67" i="175"/>
  <c r="M67" i="175" s="1"/>
  <c r="I67" i="175"/>
  <c r="E68" i="175"/>
  <c r="F68" i="175"/>
  <c r="P68" i="175" s="1"/>
  <c r="G68" i="175"/>
  <c r="L68" i="175" s="1"/>
  <c r="H68" i="175"/>
  <c r="M68" i="175" s="1"/>
  <c r="I68" i="175"/>
  <c r="E69" i="175"/>
  <c r="F69" i="175"/>
  <c r="P69" i="175" s="1"/>
  <c r="G69" i="175"/>
  <c r="L69" i="175" s="1"/>
  <c r="H69" i="175"/>
  <c r="M69" i="175" s="1"/>
  <c r="I69" i="175"/>
  <c r="E70" i="175"/>
  <c r="F70" i="175"/>
  <c r="P70" i="175" s="1"/>
  <c r="G70" i="175"/>
  <c r="L70" i="175" s="1"/>
  <c r="H70" i="175"/>
  <c r="M70" i="175" s="1"/>
  <c r="I70" i="175"/>
  <c r="E71" i="175"/>
  <c r="F71" i="175"/>
  <c r="P71" i="175" s="1"/>
  <c r="G71" i="175"/>
  <c r="L71" i="175" s="1"/>
  <c r="H71" i="175"/>
  <c r="M71" i="175" s="1"/>
  <c r="I71" i="175"/>
  <c r="E72" i="175"/>
  <c r="F72" i="175"/>
  <c r="P72" i="175" s="1"/>
  <c r="G72" i="175"/>
  <c r="L72" i="175" s="1"/>
  <c r="H72" i="175"/>
  <c r="M72" i="175" s="1"/>
  <c r="I72" i="175"/>
  <c r="E73" i="175"/>
  <c r="F73" i="175"/>
  <c r="P73" i="175" s="1"/>
  <c r="G73" i="175"/>
  <c r="L73" i="175" s="1"/>
  <c r="H73" i="175"/>
  <c r="M73" i="175" s="1"/>
  <c r="I73" i="175"/>
  <c r="E74" i="175"/>
  <c r="F74" i="175"/>
  <c r="P74" i="175" s="1"/>
  <c r="G74" i="175"/>
  <c r="L74" i="175" s="1"/>
  <c r="H74" i="175"/>
  <c r="M74" i="175" s="1"/>
  <c r="I74" i="175"/>
  <c r="E75" i="175"/>
  <c r="F75" i="175"/>
  <c r="P75" i="175" s="1"/>
  <c r="G75" i="175"/>
  <c r="L75" i="175" s="1"/>
  <c r="H75" i="175"/>
  <c r="M75" i="175" s="1"/>
  <c r="I75" i="175"/>
  <c r="E76" i="175"/>
  <c r="F76" i="175"/>
  <c r="P76" i="175" s="1"/>
  <c r="G76" i="175"/>
  <c r="L76" i="175" s="1"/>
  <c r="H76" i="175"/>
  <c r="M76" i="175" s="1"/>
  <c r="I76" i="175"/>
  <c r="E77" i="175"/>
  <c r="F77" i="175"/>
  <c r="K77" i="175" s="1"/>
  <c r="G77" i="175"/>
  <c r="L77" i="175" s="1"/>
  <c r="H77" i="175"/>
  <c r="M77" i="175" s="1"/>
  <c r="I77" i="175"/>
  <c r="E78" i="175"/>
  <c r="F78" i="175"/>
  <c r="K78" i="175" s="1"/>
  <c r="G78" i="175"/>
  <c r="L78" i="175" s="1"/>
  <c r="H78" i="175"/>
  <c r="M78" i="175" s="1"/>
  <c r="I78" i="175"/>
  <c r="E79" i="175"/>
  <c r="F79" i="175"/>
  <c r="P79" i="175" s="1"/>
  <c r="G79" i="175"/>
  <c r="L79" i="175" s="1"/>
  <c r="H79" i="175"/>
  <c r="M79" i="175" s="1"/>
  <c r="I79" i="175"/>
  <c r="E80" i="175"/>
  <c r="F80" i="175"/>
  <c r="P80" i="175" s="1"/>
  <c r="G80" i="175"/>
  <c r="L80" i="175" s="1"/>
  <c r="H80" i="175"/>
  <c r="M80" i="175" s="1"/>
  <c r="I80" i="175"/>
  <c r="E81" i="175"/>
  <c r="F81" i="175"/>
  <c r="K81" i="175" s="1"/>
  <c r="G81" i="175"/>
  <c r="L81" i="175" s="1"/>
  <c r="H81" i="175"/>
  <c r="M81" i="175" s="1"/>
  <c r="I81" i="175"/>
  <c r="E82" i="175"/>
  <c r="F82" i="175"/>
  <c r="P82" i="175" s="1"/>
  <c r="G82" i="175"/>
  <c r="L82" i="175" s="1"/>
  <c r="H82" i="175"/>
  <c r="M82" i="175" s="1"/>
  <c r="I82" i="175"/>
  <c r="E83" i="175"/>
  <c r="F83" i="175"/>
  <c r="P83" i="175" s="1"/>
  <c r="G83" i="175"/>
  <c r="L83" i="175" s="1"/>
  <c r="H83" i="175"/>
  <c r="M83" i="175" s="1"/>
  <c r="I83" i="175"/>
  <c r="E84" i="175"/>
  <c r="F84" i="175"/>
  <c r="P84" i="175" s="1"/>
  <c r="G84" i="175"/>
  <c r="L84" i="175" s="1"/>
  <c r="H84" i="175"/>
  <c r="M84" i="175" s="1"/>
  <c r="I84" i="175"/>
  <c r="E85" i="175"/>
  <c r="F85" i="175"/>
  <c r="P85" i="175" s="1"/>
  <c r="G85" i="175"/>
  <c r="L85" i="175" s="1"/>
  <c r="H85" i="175"/>
  <c r="M85" i="175" s="1"/>
  <c r="I85" i="175"/>
  <c r="E86" i="175"/>
  <c r="F86" i="175"/>
  <c r="P86" i="175" s="1"/>
  <c r="G86" i="175"/>
  <c r="L86" i="175" s="1"/>
  <c r="H86" i="175"/>
  <c r="M86" i="175" s="1"/>
  <c r="I86" i="175"/>
  <c r="E87" i="175"/>
  <c r="F87" i="175"/>
  <c r="P87" i="175" s="1"/>
  <c r="G87" i="175"/>
  <c r="L87" i="175" s="1"/>
  <c r="H87" i="175"/>
  <c r="M87" i="175" s="1"/>
  <c r="I87" i="175"/>
  <c r="E88" i="175"/>
  <c r="F88" i="175"/>
  <c r="P88" i="175" s="1"/>
  <c r="G88" i="175"/>
  <c r="L88" i="175" s="1"/>
  <c r="H88" i="175"/>
  <c r="M88" i="175" s="1"/>
  <c r="I88" i="175"/>
  <c r="E89" i="175"/>
  <c r="F89" i="175"/>
  <c r="P89" i="175" s="1"/>
  <c r="G89" i="175"/>
  <c r="L89" i="175" s="1"/>
  <c r="H89" i="175"/>
  <c r="M89" i="175" s="1"/>
  <c r="I89" i="175"/>
  <c r="E90" i="175"/>
  <c r="F90" i="175"/>
  <c r="P90" i="175" s="1"/>
  <c r="G90" i="175"/>
  <c r="L90" i="175" s="1"/>
  <c r="H90" i="175"/>
  <c r="M90" i="175" s="1"/>
  <c r="I90" i="175"/>
  <c r="E91" i="175"/>
  <c r="F91" i="175"/>
  <c r="P91" i="175" s="1"/>
  <c r="G91" i="175"/>
  <c r="L91" i="175" s="1"/>
  <c r="H91" i="175"/>
  <c r="M91" i="175" s="1"/>
  <c r="I91" i="175"/>
  <c r="E92" i="175"/>
  <c r="F92" i="175"/>
  <c r="P92" i="175" s="1"/>
  <c r="G92" i="175"/>
  <c r="L92" i="175" s="1"/>
  <c r="H92" i="175"/>
  <c r="M92" i="175" s="1"/>
  <c r="I92" i="175"/>
  <c r="E93" i="175"/>
  <c r="F93" i="175"/>
  <c r="K93" i="175" s="1"/>
  <c r="G93" i="175"/>
  <c r="L93" i="175" s="1"/>
  <c r="H93" i="175"/>
  <c r="M93" i="175" s="1"/>
  <c r="I93" i="175"/>
  <c r="E94" i="175"/>
  <c r="F94" i="175"/>
  <c r="K94" i="175" s="1"/>
  <c r="G94" i="175"/>
  <c r="L94" i="175" s="1"/>
  <c r="H94" i="175"/>
  <c r="M94" i="175" s="1"/>
  <c r="I94" i="175"/>
  <c r="E95" i="175"/>
  <c r="F95" i="175"/>
  <c r="P95" i="175" s="1"/>
  <c r="G95" i="175"/>
  <c r="L95" i="175" s="1"/>
  <c r="H95" i="175"/>
  <c r="M95" i="175" s="1"/>
  <c r="I95" i="175"/>
  <c r="E96" i="175"/>
  <c r="F96" i="175"/>
  <c r="P96" i="175" s="1"/>
  <c r="G96" i="175"/>
  <c r="L96" i="175" s="1"/>
  <c r="H96" i="175"/>
  <c r="M96" i="175" s="1"/>
  <c r="I96" i="175"/>
  <c r="E97" i="175"/>
  <c r="F97" i="175"/>
  <c r="K97" i="175" s="1"/>
  <c r="G97" i="175"/>
  <c r="L97" i="175" s="1"/>
  <c r="H97" i="175"/>
  <c r="M97" i="175" s="1"/>
  <c r="I97" i="175"/>
  <c r="E98" i="175"/>
  <c r="F98" i="175"/>
  <c r="P98" i="175" s="1"/>
  <c r="G98" i="175"/>
  <c r="L98" i="175" s="1"/>
  <c r="H98" i="175"/>
  <c r="M98" i="175" s="1"/>
  <c r="I98" i="175"/>
  <c r="E99" i="175"/>
  <c r="F99" i="175"/>
  <c r="P99" i="175" s="1"/>
  <c r="G99" i="175"/>
  <c r="L99" i="175" s="1"/>
  <c r="H99" i="175"/>
  <c r="M99" i="175" s="1"/>
  <c r="I99" i="175"/>
  <c r="E100" i="175"/>
  <c r="F100" i="175"/>
  <c r="P100" i="175" s="1"/>
  <c r="G100" i="175"/>
  <c r="L100" i="175" s="1"/>
  <c r="H100" i="175"/>
  <c r="M100" i="175" s="1"/>
  <c r="I100" i="175"/>
  <c r="E2" i="175"/>
  <c r="G2" i="175"/>
  <c r="L2" i="175" s="1"/>
  <c r="H2" i="175"/>
  <c r="M2" i="175" s="1"/>
  <c r="F2" i="175"/>
  <c r="P2" i="175" s="1"/>
  <c r="I2" i="175"/>
  <c r="A1" i="175"/>
  <c r="A1" i="176"/>
  <c r="A1" i="32"/>
  <c r="A1" i="34"/>
  <c r="A1" i="33"/>
  <c r="A1" i="35"/>
  <c r="A1" i="36"/>
  <c r="A1" i="37"/>
  <c r="A1" i="38"/>
  <c r="A1" i="39"/>
  <c r="A1" i="40"/>
  <c r="A1" i="42"/>
  <c r="A1" i="41"/>
  <c r="A1" i="44"/>
  <c r="A1" i="43"/>
  <c r="A1" i="46"/>
  <c r="A1" i="45"/>
  <c r="A1" i="48"/>
  <c r="A1" i="47"/>
  <c r="A1" i="50"/>
  <c r="A1" i="49"/>
  <c r="A1" i="52"/>
  <c r="A1" i="51"/>
  <c r="A1" i="54"/>
  <c r="A1" i="53"/>
  <c r="A1" i="56"/>
  <c r="A1" i="55"/>
  <c r="A1" i="58"/>
  <c r="A1" i="57"/>
  <c r="A1" i="60"/>
  <c r="A1" i="59"/>
  <c r="A1" i="62"/>
  <c r="A1" i="61"/>
  <c r="A1" i="64"/>
  <c r="A1" i="63"/>
  <c r="A1" i="66"/>
  <c r="A1" i="65"/>
  <c r="A1" i="68"/>
  <c r="A1" i="67"/>
  <c r="A1" i="70"/>
  <c r="A1" i="69"/>
  <c r="A1" i="72"/>
  <c r="A1" i="71"/>
  <c r="A1" i="74"/>
  <c r="A1" i="73"/>
  <c r="A1" i="76"/>
  <c r="A1" i="75"/>
  <c r="A1" i="78"/>
  <c r="A1" i="77"/>
  <c r="A1" i="80"/>
  <c r="A1" i="79"/>
  <c r="A1" i="82"/>
  <c r="A1" i="81"/>
  <c r="A1" i="84"/>
  <c r="A1" i="83"/>
  <c r="A1" i="85"/>
  <c r="A1" i="86"/>
  <c r="A1" i="88"/>
  <c r="A1" i="89"/>
  <c r="A1" i="90"/>
  <c r="A1" i="91"/>
  <c r="A1" i="93"/>
  <c r="A1" i="92"/>
  <c r="A1" i="94"/>
  <c r="A1" i="95"/>
  <c r="A1" i="96"/>
  <c r="A1" i="97"/>
  <c r="A1" i="100"/>
  <c r="A1" i="99"/>
  <c r="A1" i="101"/>
  <c r="A1" i="102"/>
  <c r="A1" i="103"/>
  <c r="A1" i="104"/>
  <c r="A1" i="105"/>
  <c r="A1" i="106"/>
  <c r="A1" i="107"/>
  <c r="A1" i="108"/>
  <c r="A1" i="109"/>
  <c r="A1" i="110"/>
  <c r="A1" i="111"/>
  <c r="A1" i="112"/>
  <c r="A1" i="113"/>
  <c r="A1" i="114"/>
  <c r="A1" i="115"/>
  <c r="A1" i="116"/>
  <c r="A1" i="117"/>
  <c r="A1" i="118"/>
  <c r="A1" i="119"/>
  <c r="A1" i="120"/>
  <c r="A1" i="122"/>
  <c r="A1" i="123"/>
  <c r="A1" i="124"/>
  <c r="A1" i="125"/>
  <c r="A1" i="128"/>
  <c r="A1" i="129"/>
  <c r="A1" i="132"/>
  <c r="A1" i="133"/>
  <c r="A1" i="135"/>
  <c r="A1" i="134"/>
  <c r="A1" i="136"/>
  <c r="A1" i="137"/>
  <c r="A1" i="138"/>
  <c r="A1" i="139"/>
  <c r="A1" i="140"/>
  <c r="A1" i="141"/>
  <c r="A1" i="142"/>
  <c r="A1" i="143"/>
  <c r="A1" i="146"/>
  <c r="A1" i="147"/>
  <c r="A1" i="148"/>
  <c r="A1" i="149"/>
  <c r="A1" i="150"/>
  <c r="A1" i="151"/>
  <c r="A1" i="152"/>
  <c r="A1" i="153"/>
  <c r="A1" i="154"/>
  <c r="A1" i="155"/>
  <c r="A1" i="156"/>
  <c r="A1" i="157"/>
  <c r="A1" i="158"/>
  <c r="A1" i="159"/>
  <c r="A1" i="160"/>
  <c r="A1" i="161"/>
  <c r="A1" i="162"/>
  <c r="A1" i="163"/>
  <c r="A1" i="164"/>
  <c r="A1" i="165"/>
  <c r="A1" i="166"/>
  <c r="A1" i="167"/>
  <c r="A1" i="168"/>
  <c r="A1" i="169"/>
  <c r="A1" i="170"/>
  <c r="A1" i="171"/>
  <c r="A1" i="172"/>
  <c r="A1" i="173"/>
  <c r="A1" i="31"/>
  <c r="E28" i="62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E27" i="30" s="1"/>
  <c r="D28" i="30"/>
  <c r="D29" i="30"/>
  <c r="D30" i="30"/>
  <c r="D31" i="30"/>
  <c r="D32" i="30"/>
  <c r="D33" i="30"/>
  <c r="D34" i="30"/>
  <c r="D35" i="30"/>
  <c r="D36" i="30"/>
  <c r="D37" i="30"/>
  <c r="D38" i="30"/>
  <c r="D39" i="30"/>
  <c r="E39" i="30" s="1"/>
  <c r="D40" i="30"/>
  <c r="D41" i="30"/>
  <c r="D42" i="30"/>
  <c r="D43" i="30"/>
  <c r="D44" i="30"/>
  <c r="D45" i="30"/>
  <c r="D46" i="30"/>
  <c r="D47" i="30"/>
  <c r="D48" i="30"/>
  <c r="D49" i="30"/>
  <c r="D50" i="30"/>
  <c r="D51" i="30"/>
  <c r="E51" i="30" s="1"/>
  <c r="D52" i="30"/>
  <c r="D53" i="30"/>
  <c r="D54" i="30"/>
  <c r="D55" i="30"/>
  <c r="D56" i="30"/>
  <c r="D57" i="30"/>
  <c r="D58" i="30"/>
  <c r="D59" i="30"/>
  <c r="D60" i="30"/>
  <c r="D61" i="30"/>
  <c r="D62" i="30"/>
  <c r="D63" i="30"/>
  <c r="E63" i="30" s="1"/>
  <c r="D64" i="30"/>
  <c r="D65" i="30"/>
  <c r="D66" i="30"/>
  <c r="D67" i="30"/>
  <c r="D68" i="30"/>
  <c r="D69" i="30"/>
  <c r="D70" i="30"/>
  <c r="D71" i="30"/>
  <c r="D72" i="30"/>
  <c r="D73" i="30"/>
  <c r="D74" i="30"/>
  <c r="D75" i="30"/>
  <c r="E75" i="30" s="1"/>
  <c r="D76" i="30"/>
  <c r="D77" i="30"/>
  <c r="D78" i="30"/>
  <c r="D79" i="30"/>
  <c r="D80" i="30"/>
  <c r="D81" i="30"/>
  <c r="D82" i="30"/>
  <c r="D83" i="30"/>
  <c r="D84" i="30"/>
  <c r="D85" i="30"/>
  <c r="E85" i="30" s="1"/>
  <c r="D86" i="30"/>
  <c r="E86" i="30" s="1"/>
  <c r="D87" i="30"/>
  <c r="E87" i="30" s="1"/>
  <c r="D88" i="30"/>
  <c r="E88" i="30" s="1"/>
  <c r="D89" i="30"/>
  <c r="E89" i="30" s="1"/>
  <c r="D90" i="30"/>
  <c r="E90" i="30" s="1"/>
  <c r="D91" i="30"/>
  <c r="D92" i="30"/>
  <c r="E92" i="30" s="1"/>
  <c r="D93" i="30"/>
  <c r="E93" i="30" s="1"/>
  <c r="D94" i="30"/>
  <c r="E94" i="30" s="1"/>
  <c r="D95" i="30"/>
  <c r="E95" i="30" s="1"/>
  <c r="D96" i="30"/>
  <c r="E96" i="30" s="1"/>
  <c r="D97" i="30"/>
  <c r="E97" i="30" s="1"/>
  <c r="D98" i="30"/>
  <c r="E98" i="30" s="1"/>
  <c r="D99" i="30"/>
  <c r="E99" i="30" s="1"/>
  <c r="D100" i="30"/>
  <c r="E100" i="30" s="1"/>
  <c r="D101" i="30"/>
  <c r="E101" i="30" s="1"/>
  <c r="D102" i="30"/>
  <c r="E102" i="30" s="1"/>
  <c r="D103" i="30"/>
  <c r="E103" i="30" s="1"/>
  <c r="D104" i="30"/>
  <c r="E104" i="30" s="1"/>
  <c r="D105" i="30"/>
  <c r="E105" i="30" s="1"/>
  <c r="D106" i="30"/>
  <c r="E106" i="30" s="1"/>
  <c r="D107" i="30"/>
  <c r="E107" i="30" s="1"/>
  <c r="D108" i="30"/>
  <c r="E108" i="30" s="1"/>
  <c r="D109" i="30"/>
  <c r="E109" i="30" s="1"/>
  <c r="D110" i="30"/>
  <c r="E110" i="30" s="1"/>
  <c r="D111" i="30"/>
  <c r="E111" i="30" s="1"/>
  <c r="D112" i="30"/>
  <c r="E112" i="30" s="1"/>
  <c r="D113" i="30"/>
  <c r="E113" i="30" s="1"/>
  <c r="D114" i="30"/>
  <c r="E114" i="30" s="1"/>
  <c r="D115" i="30"/>
  <c r="E115" i="30" s="1"/>
  <c r="D116" i="30"/>
  <c r="E116" i="30" s="1"/>
  <c r="D117" i="30"/>
  <c r="E117" i="30" s="1"/>
  <c r="D118" i="30"/>
  <c r="E118" i="30" s="1"/>
  <c r="D119" i="30"/>
  <c r="E119" i="30" s="1"/>
  <c r="D120" i="30"/>
  <c r="E120" i="30" s="1"/>
  <c r="D121" i="30"/>
  <c r="E121" i="30" s="1"/>
  <c r="D122" i="30"/>
  <c r="E122" i="30" s="1"/>
  <c r="D123" i="30"/>
  <c r="E123" i="30" s="1"/>
  <c r="D124" i="30"/>
  <c r="E124" i="30" s="1"/>
  <c r="D125" i="30"/>
  <c r="E125" i="30" s="1"/>
  <c r="D126" i="30"/>
  <c r="E126" i="30" s="1"/>
  <c r="D127" i="30"/>
  <c r="E127" i="30" s="1"/>
  <c r="D128" i="30"/>
  <c r="E128" i="30" s="1"/>
  <c r="D129" i="30"/>
  <c r="E129" i="30" s="1"/>
  <c r="D130" i="30"/>
  <c r="E130" i="30" s="1"/>
  <c r="D131" i="30"/>
  <c r="E131" i="30" s="1"/>
  <c r="D132" i="30"/>
  <c r="E132" i="30" s="1"/>
  <c r="D133" i="30"/>
  <c r="E133" i="30" s="1"/>
  <c r="D134" i="30"/>
  <c r="E134" i="30" s="1"/>
  <c r="D135" i="30"/>
  <c r="E135" i="30" s="1"/>
  <c r="D136" i="30"/>
  <c r="E136" i="30" s="1"/>
  <c r="D137" i="30"/>
  <c r="E137" i="30" s="1"/>
  <c r="D138" i="30"/>
  <c r="E138" i="30" s="1"/>
  <c r="D139" i="30"/>
  <c r="E139" i="30" s="1"/>
  <c r="D140" i="30"/>
  <c r="E140" i="30" s="1"/>
  <c r="D141" i="30"/>
  <c r="E141" i="30" s="1"/>
  <c r="D142" i="30"/>
  <c r="E142" i="30" s="1"/>
  <c r="D143" i="30"/>
  <c r="E143" i="30" s="1"/>
  <c r="D144" i="30"/>
  <c r="E144" i="30" s="1"/>
  <c r="D145" i="30"/>
  <c r="E145" i="30" s="1"/>
  <c r="D146" i="30"/>
  <c r="E146" i="30" s="1"/>
  <c r="D147" i="30"/>
  <c r="E147" i="30" s="1"/>
  <c r="D148" i="30"/>
  <c r="E148" i="30" s="1"/>
  <c r="D149" i="30"/>
  <c r="E149" i="30" s="1"/>
  <c r="D150" i="30"/>
  <c r="E150" i="30" s="1"/>
  <c r="D151" i="30"/>
  <c r="E151" i="30" s="1"/>
  <c r="D152" i="30"/>
  <c r="E152" i="30" s="1"/>
  <c r="D153" i="30"/>
  <c r="E153" i="30" s="1"/>
  <c r="D154" i="30"/>
  <c r="E154" i="30" s="1"/>
  <c r="D155" i="30"/>
  <c r="E155" i="30" s="1"/>
  <c r="D156" i="30"/>
  <c r="E156" i="30" s="1"/>
  <c r="D157" i="30"/>
  <c r="E157" i="30" s="1"/>
  <c r="D158" i="30"/>
  <c r="E158" i="30" s="1"/>
  <c r="D159" i="30"/>
  <c r="E159" i="30" s="1"/>
  <c r="D160" i="30"/>
  <c r="E160" i="30" s="1"/>
  <c r="D161" i="30"/>
  <c r="E161" i="30" s="1"/>
  <c r="D162" i="30"/>
  <c r="E162" i="30" s="1"/>
  <c r="D163" i="30"/>
  <c r="E163" i="30" s="1"/>
  <c r="D164" i="30"/>
  <c r="E164" i="30" s="1"/>
  <c r="D165" i="30"/>
  <c r="E165" i="30" s="1"/>
  <c r="D166" i="30"/>
  <c r="E166" i="30" s="1"/>
  <c r="D167" i="30"/>
  <c r="E167" i="30" s="1"/>
  <c r="D168" i="30"/>
  <c r="E168" i="30" s="1"/>
  <c r="D169" i="30"/>
  <c r="E169" i="30" s="1"/>
  <c r="D170" i="30"/>
  <c r="E170" i="30" s="1"/>
  <c r="D171" i="30"/>
  <c r="D172" i="30"/>
  <c r="E172" i="30" s="1"/>
  <c r="D173" i="30"/>
  <c r="E173" i="30" s="1"/>
  <c r="D174" i="30"/>
  <c r="E174" i="30" s="1"/>
  <c r="D175" i="30"/>
  <c r="E175" i="30" s="1"/>
  <c r="D176" i="30"/>
  <c r="E176" i="30" s="1"/>
  <c r="D177" i="30"/>
  <c r="E177" i="30" s="1"/>
  <c r="D178" i="30"/>
  <c r="E178" i="30" s="1"/>
  <c r="D179" i="30"/>
  <c r="E179" i="30" s="1"/>
  <c r="D180" i="30"/>
  <c r="E180" i="30" s="1"/>
  <c r="D181" i="30"/>
  <c r="E181" i="30" s="1"/>
  <c r="D182" i="30"/>
  <c r="E182" i="30" s="1"/>
  <c r="D183" i="30"/>
  <c r="E183" i="30" s="1"/>
  <c r="D184" i="30"/>
  <c r="E184" i="30" s="1"/>
  <c r="D185" i="30"/>
  <c r="E185" i="30" s="1"/>
  <c r="D186" i="30"/>
  <c r="E186" i="30" s="1"/>
  <c r="D187" i="30"/>
  <c r="D188" i="30"/>
  <c r="E188" i="30" s="1"/>
  <c r="D189" i="30"/>
  <c r="E189" i="30" s="1"/>
  <c r="D190" i="30"/>
  <c r="E190" i="30" s="1"/>
  <c r="D191" i="30"/>
  <c r="E191" i="30" s="1"/>
  <c r="D192" i="30"/>
  <c r="E192" i="30" s="1"/>
  <c r="D193" i="30"/>
  <c r="E193" i="30" s="1"/>
  <c r="D194" i="30"/>
  <c r="E194" i="30" s="1"/>
  <c r="D195" i="30"/>
  <c r="E195" i="30" s="1"/>
  <c r="D196" i="30"/>
  <c r="E196" i="30" s="1"/>
  <c r="D197" i="30"/>
  <c r="E197" i="30" s="1"/>
  <c r="D198" i="30"/>
  <c r="E198" i="30" s="1"/>
  <c r="D199" i="30"/>
  <c r="E199" i="30" s="1"/>
  <c r="D200" i="30"/>
  <c r="E200" i="30" s="1"/>
  <c r="D201" i="30"/>
  <c r="E201" i="30" s="1"/>
  <c r="D202" i="30"/>
  <c r="E202" i="30" s="1"/>
  <c r="D203" i="30"/>
  <c r="D204" i="30"/>
  <c r="E204" i="30" s="1"/>
  <c r="D205" i="30"/>
  <c r="E205" i="30" s="1"/>
  <c r="D206" i="30"/>
  <c r="E206" i="30" s="1"/>
  <c r="D207" i="30"/>
  <c r="E207" i="30" s="1"/>
  <c r="D208" i="30"/>
  <c r="E208" i="30" s="1"/>
  <c r="D209" i="30"/>
  <c r="E209" i="30" s="1"/>
  <c r="D210" i="30"/>
  <c r="E210" i="30" s="1"/>
  <c r="D211" i="30"/>
  <c r="E211" i="30" s="1"/>
  <c r="D212" i="30"/>
  <c r="E212" i="30" s="1"/>
  <c r="D213" i="30"/>
  <c r="E213" i="30" s="1"/>
  <c r="D214" i="30"/>
  <c r="E214" i="30" s="1"/>
  <c r="D215" i="30"/>
  <c r="E215" i="30" s="1"/>
  <c r="D216" i="30"/>
  <c r="E216" i="30" s="1"/>
  <c r="D217" i="30"/>
  <c r="E217" i="30" s="1"/>
  <c r="D218" i="30"/>
  <c r="E218" i="30" s="1"/>
  <c r="D219" i="30"/>
  <c r="D220" i="30"/>
  <c r="E220" i="30" s="1"/>
  <c r="D221" i="30"/>
  <c r="E221" i="30" s="1"/>
  <c r="D222" i="30"/>
  <c r="E222" i="30" s="1"/>
  <c r="D223" i="30"/>
  <c r="E223" i="30" s="1"/>
  <c r="D224" i="30"/>
  <c r="E224" i="30" s="1"/>
  <c r="D225" i="30"/>
  <c r="E225" i="30" s="1"/>
  <c r="D226" i="30"/>
  <c r="E226" i="30" s="1"/>
  <c r="D227" i="30"/>
  <c r="E227" i="30" s="1"/>
  <c r="D228" i="30"/>
  <c r="E228" i="30" s="1"/>
  <c r="D229" i="30"/>
  <c r="E229" i="30" s="1"/>
  <c r="D230" i="30"/>
  <c r="E230" i="30" s="1"/>
  <c r="D231" i="30"/>
  <c r="E231" i="30" s="1"/>
  <c r="D232" i="30"/>
  <c r="E232" i="30" s="1"/>
  <c r="D233" i="30"/>
  <c r="E233" i="30" s="1"/>
  <c r="D234" i="30"/>
  <c r="E234" i="30" s="1"/>
  <c r="D235" i="30"/>
  <c r="E235" i="30" s="1"/>
  <c r="D236" i="30"/>
  <c r="E236" i="30" s="1"/>
  <c r="D237" i="30"/>
  <c r="E237" i="30" s="1"/>
  <c r="D238" i="30"/>
  <c r="E238" i="30" s="1"/>
  <c r="D239" i="30"/>
  <c r="E239" i="30" s="1"/>
  <c r="D240" i="30"/>
  <c r="E240" i="30" s="1"/>
  <c r="D241" i="30"/>
  <c r="E241" i="30" s="1"/>
  <c r="D242" i="30"/>
  <c r="E242" i="30" s="1"/>
  <c r="D243" i="30"/>
  <c r="E243" i="30" s="1"/>
  <c r="D244" i="30"/>
  <c r="E244" i="30" s="1"/>
  <c r="D245" i="30"/>
  <c r="E245" i="30" s="1"/>
  <c r="D246" i="30"/>
  <c r="E246" i="30" s="1"/>
  <c r="D247" i="30"/>
  <c r="E247" i="30" s="1"/>
  <c r="D248" i="30"/>
  <c r="E248" i="30" s="1"/>
  <c r="D249" i="30"/>
  <c r="E249" i="30" s="1"/>
  <c r="D250" i="30"/>
  <c r="E250" i="30" s="1"/>
  <c r="D251" i="30"/>
  <c r="E251" i="30" s="1"/>
  <c r="D252" i="30"/>
  <c r="E252" i="30" s="1"/>
  <c r="D253" i="30"/>
  <c r="E253" i="30" s="1"/>
  <c r="D254" i="30"/>
  <c r="E254" i="30" s="1"/>
  <c r="D255" i="30"/>
  <c r="E255" i="30" s="1"/>
  <c r="D256" i="30"/>
  <c r="E256" i="30" s="1"/>
  <c r="D257" i="30"/>
  <c r="E257" i="30" s="1"/>
  <c r="D258" i="30"/>
  <c r="E258" i="30" s="1"/>
  <c r="D259" i="30"/>
  <c r="E259" i="30" s="1"/>
  <c r="D260" i="30"/>
  <c r="E260" i="30" s="1"/>
  <c r="D261" i="30"/>
  <c r="E261" i="30" s="1"/>
  <c r="D262" i="30"/>
  <c r="E262" i="30" s="1"/>
  <c r="D263" i="30"/>
  <c r="E263" i="30" s="1"/>
  <c r="D264" i="30"/>
  <c r="E264" i="30" s="1"/>
  <c r="D265" i="30"/>
  <c r="E265" i="30" s="1"/>
  <c r="D266" i="30"/>
  <c r="E266" i="30" s="1"/>
  <c r="D267" i="30"/>
  <c r="E267" i="30" s="1"/>
  <c r="D268" i="30"/>
  <c r="E268" i="30" s="1"/>
  <c r="D269" i="30"/>
  <c r="E269" i="30" s="1"/>
  <c r="D270" i="30"/>
  <c r="E270" i="30" s="1"/>
  <c r="D271" i="30"/>
  <c r="E271" i="30" s="1"/>
  <c r="D272" i="30"/>
  <c r="E272" i="30" s="1"/>
  <c r="D273" i="30"/>
  <c r="E273" i="30" s="1"/>
  <c r="D274" i="30"/>
  <c r="E274" i="30" s="1"/>
  <c r="D275" i="30"/>
  <c r="E275" i="30" s="1"/>
  <c r="D276" i="30"/>
  <c r="E276" i="30" s="1"/>
  <c r="D277" i="30"/>
  <c r="E277" i="30" s="1"/>
  <c r="D278" i="30"/>
  <c r="E278" i="30" s="1"/>
  <c r="D279" i="30"/>
  <c r="E279" i="30" s="1"/>
  <c r="D280" i="30"/>
  <c r="E280" i="30" s="1"/>
  <c r="D281" i="30"/>
  <c r="E281" i="30" s="1"/>
  <c r="D282" i="30"/>
  <c r="E282" i="30" s="1"/>
  <c r="D283" i="30"/>
  <c r="E283" i="30" s="1"/>
  <c r="D284" i="30"/>
  <c r="E284" i="30" s="1"/>
  <c r="D285" i="30"/>
  <c r="E285" i="30" s="1"/>
  <c r="D286" i="30"/>
  <c r="E286" i="30" s="1"/>
  <c r="D287" i="30"/>
  <c r="E287" i="30" s="1"/>
  <c r="D288" i="30"/>
  <c r="E288" i="30" s="1"/>
  <c r="D289" i="30"/>
  <c r="E289" i="30" s="1"/>
  <c r="D290" i="30"/>
  <c r="E290" i="30" s="1"/>
  <c r="D291" i="30"/>
  <c r="E291" i="30" s="1"/>
  <c r="D292" i="30"/>
  <c r="E292" i="30" s="1"/>
  <c r="D293" i="30"/>
  <c r="E293" i="30" s="1"/>
  <c r="D294" i="30"/>
  <c r="E294" i="30" s="1"/>
  <c r="D295" i="30"/>
  <c r="E295" i="30" s="1"/>
  <c r="D296" i="30"/>
  <c r="E296" i="30" s="1"/>
  <c r="D297" i="30"/>
  <c r="E297" i="30" s="1"/>
  <c r="D298" i="30"/>
  <c r="E298" i="30" s="1"/>
  <c r="D299" i="30"/>
  <c r="D300" i="30"/>
  <c r="E300" i="30" s="1"/>
  <c r="D301" i="30"/>
  <c r="E301" i="30" s="1"/>
  <c r="D302" i="30"/>
  <c r="E302" i="30" s="1"/>
  <c r="D303" i="30"/>
  <c r="E303" i="30" s="1"/>
  <c r="D304" i="30"/>
  <c r="E304" i="30" s="1"/>
  <c r="D305" i="30"/>
  <c r="E305" i="30" s="1"/>
  <c r="D306" i="30"/>
  <c r="E306" i="30" s="1"/>
  <c r="D307" i="30"/>
  <c r="E307" i="30" s="1"/>
  <c r="D308" i="30"/>
  <c r="E308" i="30" s="1"/>
  <c r="D309" i="30"/>
  <c r="E309" i="30" s="1"/>
  <c r="D310" i="30"/>
  <c r="E310" i="30" s="1"/>
  <c r="D311" i="30"/>
  <c r="E311" i="30" s="1"/>
  <c r="D312" i="30"/>
  <c r="E312" i="30" s="1"/>
  <c r="D313" i="30"/>
  <c r="E313" i="30" s="1"/>
  <c r="D314" i="30"/>
  <c r="E314" i="30" s="1"/>
  <c r="D315" i="30"/>
  <c r="D316" i="30"/>
  <c r="E316" i="30" s="1"/>
  <c r="D317" i="30"/>
  <c r="E317" i="30" s="1"/>
  <c r="D318" i="30"/>
  <c r="E318" i="30" s="1"/>
  <c r="D319" i="30"/>
  <c r="E319" i="30" s="1"/>
  <c r="D320" i="30"/>
  <c r="E320" i="30" s="1"/>
  <c r="D321" i="30"/>
  <c r="E321" i="30" s="1"/>
  <c r="D322" i="30"/>
  <c r="E322" i="30" s="1"/>
  <c r="D323" i="30"/>
  <c r="E323" i="30" s="1"/>
  <c r="D324" i="30"/>
  <c r="E324" i="30" s="1"/>
  <c r="D325" i="30"/>
  <c r="E325" i="30" s="1"/>
  <c r="D326" i="30"/>
  <c r="E326" i="30" s="1"/>
  <c r="D327" i="30"/>
  <c r="E327" i="30" s="1"/>
  <c r="D328" i="30"/>
  <c r="E328" i="30" s="1"/>
  <c r="D329" i="30"/>
  <c r="E329" i="30" s="1"/>
  <c r="D330" i="30"/>
  <c r="E330" i="30" s="1"/>
  <c r="D331" i="30"/>
  <c r="D332" i="30"/>
  <c r="E332" i="30" s="1"/>
  <c r="D333" i="30"/>
  <c r="E333" i="30" s="1"/>
  <c r="D334" i="30"/>
  <c r="E334" i="30" s="1"/>
  <c r="D335" i="30"/>
  <c r="E335" i="30" s="1"/>
  <c r="D336" i="30"/>
  <c r="E336" i="30" s="1"/>
  <c r="D337" i="30"/>
  <c r="E337" i="30" s="1"/>
  <c r="D338" i="30"/>
  <c r="E338" i="30" s="1"/>
  <c r="D339" i="30"/>
  <c r="E339" i="30" s="1"/>
  <c r="D340" i="30"/>
  <c r="E340" i="30" s="1"/>
  <c r="D341" i="30"/>
  <c r="E341" i="30" s="1"/>
  <c r="D342" i="30"/>
  <c r="E342" i="30" s="1"/>
  <c r="D343" i="30"/>
  <c r="E343" i="30" s="1"/>
  <c r="D344" i="30"/>
  <c r="E344" i="30" s="1"/>
  <c r="D345" i="30"/>
  <c r="E345" i="30" s="1"/>
  <c r="D346" i="30"/>
  <c r="E346" i="30" s="1"/>
  <c r="D347" i="30"/>
  <c r="E347" i="30" s="1"/>
  <c r="D348" i="30"/>
  <c r="E348" i="30" s="1"/>
  <c r="D349" i="30"/>
  <c r="E349" i="30" s="1"/>
  <c r="D350" i="30"/>
  <c r="E350" i="30" s="1"/>
  <c r="D351" i="30"/>
  <c r="E351" i="30" s="1"/>
  <c r="D352" i="30"/>
  <c r="E352" i="30" s="1"/>
  <c r="D353" i="30"/>
  <c r="E353" i="30" s="1"/>
  <c r="D354" i="30"/>
  <c r="E354" i="30" s="1"/>
  <c r="D355" i="30"/>
  <c r="E355" i="30" s="1"/>
  <c r="D356" i="30"/>
  <c r="E356" i="30" s="1"/>
  <c r="D357" i="30"/>
  <c r="E357" i="30" s="1"/>
  <c r="D358" i="30"/>
  <c r="E358" i="30" s="1"/>
  <c r="D359" i="30"/>
  <c r="E359" i="30" s="1"/>
  <c r="D360" i="30"/>
  <c r="E360" i="30" s="1"/>
  <c r="D361" i="30"/>
  <c r="E361" i="30" s="1"/>
  <c r="D362" i="30"/>
  <c r="E362" i="30" s="1"/>
  <c r="D363" i="30"/>
  <c r="E363" i="30" s="1"/>
  <c r="D364" i="30"/>
  <c r="E364" i="30" s="1"/>
  <c r="D365" i="30"/>
  <c r="E365" i="30" s="1"/>
  <c r="D366" i="30"/>
  <c r="E366" i="30" s="1"/>
  <c r="D367" i="30"/>
  <c r="E367" i="30" s="1"/>
  <c r="D368" i="30"/>
  <c r="E368" i="30" s="1"/>
  <c r="D369" i="30"/>
  <c r="E369" i="30" s="1"/>
  <c r="D370" i="30"/>
  <c r="E370" i="30" s="1"/>
  <c r="D371" i="30"/>
  <c r="E371" i="30" s="1"/>
  <c r="D372" i="30"/>
  <c r="E372" i="30" s="1"/>
  <c r="D373" i="30"/>
  <c r="E373" i="30" s="1"/>
  <c r="D374" i="30"/>
  <c r="E374" i="30" s="1"/>
  <c r="D375" i="30"/>
  <c r="E375" i="30" s="1"/>
  <c r="D376" i="30"/>
  <c r="E376" i="30" s="1"/>
  <c r="D377" i="30"/>
  <c r="E377" i="30" s="1"/>
  <c r="D378" i="30"/>
  <c r="E378" i="30" s="1"/>
  <c r="D379" i="30"/>
  <c r="D380" i="30"/>
  <c r="E380" i="30" s="1"/>
  <c r="D381" i="30"/>
  <c r="E381" i="30" s="1"/>
  <c r="D382" i="30"/>
  <c r="E382" i="30" s="1"/>
  <c r="D383" i="30"/>
  <c r="E383" i="30" s="1"/>
  <c r="D384" i="30"/>
  <c r="E384" i="30" s="1"/>
  <c r="D385" i="30"/>
  <c r="E385" i="30" s="1"/>
  <c r="D386" i="30"/>
  <c r="E386" i="30" s="1"/>
  <c r="D387" i="30"/>
  <c r="E387" i="30" s="1"/>
  <c r="D388" i="30"/>
  <c r="E388" i="30" s="1"/>
  <c r="D389" i="30"/>
  <c r="E389" i="30" s="1"/>
  <c r="D390" i="30"/>
  <c r="E390" i="30" s="1"/>
  <c r="D391" i="30"/>
  <c r="E391" i="30" s="1"/>
  <c r="D392" i="30"/>
  <c r="E392" i="30" s="1"/>
  <c r="D393" i="30"/>
  <c r="E393" i="30" s="1"/>
  <c r="D394" i="30"/>
  <c r="E394" i="30" s="1"/>
  <c r="D395" i="30"/>
  <c r="D396" i="30"/>
  <c r="E396" i="30" s="1"/>
  <c r="D397" i="30"/>
  <c r="E397" i="30" s="1"/>
  <c r="D398" i="30"/>
  <c r="E398" i="30" s="1"/>
  <c r="D399" i="30"/>
  <c r="E399" i="30" s="1"/>
  <c r="D400" i="30"/>
  <c r="E400" i="30" s="1"/>
  <c r="D401" i="30"/>
  <c r="E401" i="30" s="1"/>
  <c r="D402" i="30"/>
  <c r="E402" i="30" s="1"/>
  <c r="D403" i="30"/>
  <c r="E403" i="30" s="1"/>
  <c r="D404" i="30"/>
  <c r="E404" i="30" s="1"/>
  <c r="D405" i="30"/>
  <c r="E405" i="30" s="1"/>
  <c r="D406" i="30"/>
  <c r="E406" i="30" s="1"/>
  <c r="D407" i="30"/>
  <c r="E407" i="30" s="1"/>
  <c r="D408" i="30"/>
  <c r="E408" i="30" s="1"/>
  <c r="D409" i="30"/>
  <c r="E409" i="30" s="1"/>
  <c r="D410" i="30"/>
  <c r="E410" i="30" s="1"/>
  <c r="D411" i="30"/>
  <c r="E411" i="30" s="1"/>
  <c r="D412" i="30"/>
  <c r="E412" i="30" s="1"/>
  <c r="D413" i="30"/>
  <c r="E413" i="30" s="1"/>
  <c r="D414" i="30"/>
  <c r="E414" i="30" s="1"/>
  <c r="D415" i="30"/>
  <c r="E415" i="30" s="1"/>
  <c r="D416" i="30"/>
  <c r="E416" i="30" s="1"/>
  <c r="D417" i="30"/>
  <c r="E417" i="30" s="1"/>
  <c r="D418" i="30"/>
  <c r="E418" i="30" s="1"/>
  <c r="D419" i="30"/>
  <c r="E419" i="30" s="1"/>
  <c r="D420" i="30"/>
  <c r="E420" i="30" s="1"/>
  <c r="D421" i="30"/>
  <c r="E421" i="30" s="1"/>
  <c r="D422" i="30"/>
  <c r="D423" i="30"/>
  <c r="D424" i="30"/>
  <c r="D425" i="30"/>
  <c r="E425" i="30" s="1"/>
  <c r="D426" i="30"/>
  <c r="D427" i="30"/>
  <c r="D428" i="30"/>
  <c r="E428" i="30" s="1"/>
  <c r="D429" i="30"/>
  <c r="E429" i="30" s="1"/>
  <c r="D430" i="30"/>
  <c r="E430" i="30" s="1"/>
  <c r="D431" i="30"/>
  <c r="D432" i="30"/>
  <c r="E432" i="30" s="1"/>
  <c r="D433" i="30"/>
  <c r="E433" i="30" s="1"/>
  <c r="D434" i="30"/>
  <c r="E434" i="30" s="1"/>
  <c r="D435" i="30"/>
  <c r="D436" i="30"/>
  <c r="E436" i="30" s="1"/>
  <c r="D437" i="30"/>
  <c r="E437" i="30" s="1"/>
  <c r="D438" i="30"/>
  <c r="D439" i="30"/>
  <c r="D440" i="30"/>
  <c r="D441" i="30"/>
  <c r="E441" i="30" s="1"/>
  <c r="D442" i="30"/>
  <c r="D443" i="30"/>
  <c r="D444" i="30"/>
  <c r="E444" i="30" s="1"/>
  <c r="D445" i="30"/>
  <c r="E445" i="30" s="1"/>
  <c r="D446" i="30"/>
  <c r="E446" i="30" s="1"/>
  <c r="D447" i="30"/>
  <c r="D448" i="30"/>
  <c r="E448" i="30" s="1"/>
  <c r="D449" i="30"/>
  <c r="E449" i="30" s="1"/>
  <c r="D450" i="30"/>
  <c r="E450" i="30" s="1"/>
  <c r="D451" i="30"/>
  <c r="D452" i="30"/>
  <c r="E452" i="30" s="1"/>
  <c r="D453" i="30"/>
  <c r="E453" i="30" s="1"/>
  <c r="D454" i="30"/>
  <c r="D455" i="30"/>
  <c r="D456" i="30"/>
  <c r="D457" i="30"/>
  <c r="E457" i="30" s="1"/>
  <c r="D458" i="30"/>
  <c r="D459" i="30"/>
  <c r="D460" i="30"/>
  <c r="E460" i="30" s="1"/>
  <c r="D461" i="30"/>
  <c r="E461" i="30" s="1"/>
  <c r="D462" i="30"/>
  <c r="E462" i="30" s="1"/>
  <c r="D463" i="30"/>
  <c r="D464" i="30"/>
  <c r="E464" i="30" s="1"/>
  <c r="D465" i="30"/>
  <c r="E465" i="30" s="1"/>
  <c r="D466" i="30"/>
  <c r="E466" i="30" s="1"/>
  <c r="D467" i="30"/>
  <c r="D468" i="30"/>
  <c r="E468" i="30" s="1"/>
  <c r="D469" i="30"/>
  <c r="E469" i="30" s="1"/>
  <c r="D470" i="30"/>
  <c r="D471" i="30"/>
  <c r="D472" i="30"/>
  <c r="D473" i="30"/>
  <c r="E473" i="30" s="1"/>
  <c r="D474" i="30"/>
  <c r="D475" i="30"/>
  <c r="D476" i="30"/>
  <c r="E476" i="30" s="1"/>
  <c r="D477" i="30"/>
  <c r="E477" i="30" s="1"/>
  <c r="D478" i="30"/>
  <c r="E478" i="30" s="1"/>
  <c r="D479" i="30"/>
  <c r="D480" i="30"/>
  <c r="E480" i="30" s="1"/>
  <c r="D481" i="30"/>
  <c r="E481" i="30" s="1"/>
  <c r="D482" i="30"/>
  <c r="E482" i="30" s="1"/>
  <c r="D483" i="30"/>
  <c r="D484" i="30"/>
  <c r="E484" i="30" s="1"/>
  <c r="D485" i="30"/>
  <c r="E485" i="30" s="1"/>
  <c r="D486" i="30"/>
  <c r="D487" i="30"/>
  <c r="D488" i="30"/>
  <c r="D489" i="30"/>
  <c r="E489" i="30" s="1"/>
  <c r="D490" i="30"/>
  <c r="D491" i="30"/>
  <c r="D492" i="30"/>
  <c r="E492" i="30" s="1"/>
  <c r="D493" i="30"/>
  <c r="E493" i="30" s="1"/>
  <c r="D494" i="30"/>
  <c r="E494" i="30" s="1"/>
  <c r="D495" i="30"/>
  <c r="D496" i="30"/>
  <c r="E496" i="30" s="1"/>
  <c r="D497" i="30"/>
  <c r="E497" i="30" s="1"/>
  <c r="D498" i="30"/>
  <c r="E498" i="30" s="1"/>
  <c r="D499" i="30"/>
  <c r="D500" i="30"/>
  <c r="E500" i="30" s="1"/>
  <c r="D501" i="30"/>
  <c r="E501" i="30" s="1"/>
  <c r="D502" i="30"/>
  <c r="D503" i="30"/>
  <c r="D504" i="30"/>
  <c r="D505" i="30"/>
  <c r="E505" i="30" s="1"/>
  <c r="D506" i="30"/>
  <c r="D507" i="30"/>
  <c r="D508" i="30"/>
  <c r="E508" i="30" s="1"/>
  <c r="D509" i="30"/>
  <c r="E509" i="30" s="1"/>
  <c r="D510" i="30"/>
  <c r="E510" i="30" s="1"/>
  <c r="D511" i="30"/>
  <c r="D512" i="30"/>
  <c r="E512" i="30" s="1"/>
  <c r="D513" i="30"/>
  <c r="E513" i="30" s="1"/>
  <c r="D514" i="30"/>
  <c r="E514" i="30" s="1"/>
  <c r="D515" i="30"/>
  <c r="D516" i="30"/>
  <c r="E516" i="30" s="1"/>
  <c r="D517" i="30"/>
  <c r="E517" i="30" s="1"/>
  <c r="D518" i="30"/>
  <c r="D519" i="30"/>
  <c r="D520" i="30"/>
  <c r="D521" i="30"/>
  <c r="E521" i="30" s="1"/>
  <c r="D522" i="30"/>
  <c r="D523" i="30"/>
  <c r="D524" i="30"/>
  <c r="E524" i="30" s="1"/>
  <c r="D525" i="30"/>
  <c r="E525" i="30" s="1"/>
  <c r="D526" i="30"/>
  <c r="E526" i="30" s="1"/>
  <c r="D527" i="30"/>
  <c r="D528" i="30"/>
  <c r="E528" i="30" s="1"/>
  <c r="D529" i="30"/>
  <c r="E529" i="30" s="1"/>
  <c r="D530" i="30"/>
  <c r="E530" i="30" s="1"/>
  <c r="D531" i="30"/>
  <c r="D532" i="30"/>
  <c r="E532" i="30" s="1"/>
  <c r="D533" i="30"/>
  <c r="E533" i="30" s="1"/>
  <c r="D534" i="30"/>
  <c r="D535" i="30"/>
  <c r="D536" i="30"/>
  <c r="D537" i="30"/>
  <c r="E537" i="30" s="1"/>
  <c r="D538" i="30"/>
  <c r="D539" i="30"/>
  <c r="D540" i="30"/>
  <c r="E540" i="30" s="1"/>
  <c r="D541" i="30"/>
  <c r="E541" i="30" s="1"/>
  <c r="D542" i="30"/>
  <c r="E542" i="30" s="1"/>
  <c r="D543" i="30"/>
  <c r="D544" i="30"/>
  <c r="E544" i="30" s="1"/>
  <c r="D545" i="30"/>
  <c r="E545" i="30" s="1"/>
  <c r="D546" i="30"/>
  <c r="E546" i="30" s="1"/>
  <c r="D547" i="30"/>
  <c r="D548" i="30"/>
  <c r="E548" i="30" s="1"/>
  <c r="D549" i="30"/>
  <c r="E549" i="30" s="1"/>
  <c r="D550" i="30"/>
  <c r="D551" i="30"/>
  <c r="D552" i="30"/>
  <c r="D553" i="30"/>
  <c r="E553" i="30" s="1"/>
  <c r="D554" i="30"/>
  <c r="D555" i="30"/>
  <c r="D556" i="30"/>
  <c r="E556" i="30" s="1"/>
  <c r="D557" i="30"/>
  <c r="E557" i="30" s="1"/>
  <c r="D558" i="30"/>
  <c r="E558" i="30" s="1"/>
  <c r="D559" i="30"/>
  <c r="D560" i="30"/>
  <c r="E560" i="30" s="1"/>
  <c r="D561" i="30"/>
  <c r="E561" i="30" s="1"/>
  <c r="D562" i="30"/>
  <c r="E562" i="30" s="1"/>
  <c r="D563" i="30"/>
  <c r="D564" i="30"/>
  <c r="E564" i="30" s="1"/>
  <c r="D565" i="30"/>
  <c r="E565" i="30" s="1"/>
  <c r="D566" i="30"/>
  <c r="D567" i="30"/>
  <c r="D568" i="30"/>
  <c r="D569" i="30"/>
  <c r="E569" i="30" s="1"/>
  <c r="D570" i="30"/>
  <c r="D571" i="30"/>
  <c r="D572" i="30"/>
  <c r="E572" i="30" s="1"/>
  <c r="D573" i="30"/>
  <c r="E573" i="30" s="1"/>
  <c r="D574" i="30"/>
  <c r="E574" i="30" s="1"/>
  <c r="D575" i="30"/>
  <c r="D576" i="30"/>
  <c r="E576" i="30" s="1"/>
  <c r="D577" i="30"/>
  <c r="E577" i="30" s="1"/>
  <c r="D578" i="30"/>
  <c r="E578" i="30" s="1"/>
  <c r="D579" i="30"/>
  <c r="D580" i="30"/>
  <c r="E580" i="30" s="1"/>
  <c r="D581" i="30"/>
  <c r="E581" i="30" s="1"/>
  <c r="D582" i="30"/>
  <c r="D583" i="30"/>
  <c r="D584" i="30"/>
  <c r="D585" i="30"/>
  <c r="E585" i="30" s="1"/>
  <c r="D586" i="30"/>
  <c r="D587" i="30"/>
  <c r="D588" i="30"/>
  <c r="E588" i="30" s="1"/>
  <c r="D589" i="30"/>
  <c r="E589" i="30" s="1"/>
  <c r="D590" i="30"/>
  <c r="E590" i="30" s="1"/>
  <c r="D591" i="30"/>
  <c r="D592" i="30"/>
  <c r="E592" i="30" s="1"/>
  <c r="D593" i="30"/>
  <c r="E593" i="30" s="1"/>
  <c r="D594" i="30"/>
  <c r="E594" i="30" s="1"/>
  <c r="D595" i="30"/>
  <c r="D596" i="30"/>
  <c r="E596" i="30" s="1"/>
  <c r="D597" i="30"/>
  <c r="E597" i="30" s="1"/>
  <c r="D598" i="30"/>
  <c r="D599" i="30"/>
  <c r="D600" i="30"/>
  <c r="D601" i="30"/>
  <c r="E601" i="30" s="1"/>
  <c r="D602" i="30"/>
  <c r="D603" i="30"/>
  <c r="D604" i="30"/>
  <c r="E604" i="30" s="1"/>
  <c r="D605" i="30"/>
  <c r="E605" i="30" s="1"/>
  <c r="D606" i="30"/>
  <c r="E606" i="30" s="1"/>
  <c r="D607" i="30"/>
  <c r="D608" i="30"/>
  <c r="E608" i="30" s="1"/>
  <c r="D609" i="30"/>
  <c r="E609" i="30" s="1"/>
  <c r="D610" i="30"/>
  <c r="E610" i="30" s="1"/>
  <c r="D611" i="30"/>
  <c r="D612" i="30"/>
  <c r="E612" i="30" s="1"/>
  <c r="D613" i="30"/>
  <c r="E613" i="30" s="1"/>
  <c r="D614" i="30"/>
  <c r="D615" i="30"/>
  <c r="D616" i="30"/>
  <c r="D617" i="30"/>
  <c r="E617" i="30" s="1"/>
  <c r="D618" i="30"/>
  <c r="D619" i="30"/>
  <c r="D620" i="30"/>
  <c r="E620" i="30" s="1"/>
  <c r="D621" i="30"/>
  <c r="E621" i="30" s="1"/>
  <c r="D622" i="30"/>
  <c r="E622" i="30" s="1"/>
  <c r="D623" i="30"/>
  <c r="D624" i="30"/>
  <c r="E624" i="30" s="1"/>
  <c r="D625" i="30"/>
  <c r="E625" i="30" s="1"/>
  <c r="D626" i="30"/>
  <c r="E626" i="30" s="1"/>
  <c r="D627" i="30"/>
  <c r="D628" i="30"/>
  <c r="E628" i="30" s="1"/>
  <c r="D629" i="30"/>
  <c r="E629" i="30" s="1"/>
  <c r="D630" i="30"/>
  <c r="D631" i="30"/>
  <c r="D632" i="30"/>
  <c r="D633" i="30"/>
  <c r="E633" i="30" s="1"/>
  <c r="D634" i="30"/>
  <c r="D635" i="30"/>
  <c r="D636" i="30"/>
  <c r="E636" i="30" s="1"/>
  <c r="D637" i="30"/>
  <c r="E637" i="30" s="1"/>
  <c r="D638" i="30"/>
  <c r="E638" i="30" s="1"/>
  <c r="D639" i="30"/>
  <c r="D640" i="30"/>
  <c r="E640" i="30" s="1"/>
  <c r="D641" i="30"/>
  <c r="E641" i="30" s="1"/>
  <c r="D642" i="30"/>
  <c r="E642" i="30" s="1"/>
  <c r="D643" i="30"/>
  <c r="D644" i="30"/>
  <c r="E644" i="30" s="1"/>
  <c r="D645" i="30"/>
  <c r="E645" i="30" s="1"/>
  <c r="D646" i="30"/>
  <c r="D647" i="30"/>
  <c r="D648" i="30"/>
  <c r="D649" i="30"/>
  <c r="E649" i="30" s="1"/>
  <c r="D650" i="30"/>
  <c r="D651" i="30"/>
  <c r="D652" i="30"/>
  <c r="E652" i="30" s="1"/>
  <c r="D653" i="30"/>
  <c r="E653" i="30" s="1"/>
  <c r="D654" i="30"/>
  <c r="E654" i="30" s="1"/>
  <c r="D655" i="30"/>
  <c r="D656" i="30"/>
  <c r="E656" i="30" s="1"/>
  <c r="D657" i="30"/>
  <c r="E657" i="30" s="1"/>
  <c r="D658" i="30"/>
  <c r="E658" i="30" s="1"/>
  <c r="D659" i="30"/>
  <c r="D660" i="30"/>
  <c r="E660" i="30" s="1"/>
  <c r="D661" i="30"/>
  <c r="E661" i="30" s="1"/>
  <c r="D662" i="30"/>
  <c r="D663" i="30"/>
  <c r="D664" i="30"/>
  <c r="D665" i="30"/>
  <c r="E665" i="30" s="1"/>
  <c r="D666" i="30"/>
  <c r="D667" i="30"/>
  <c r="D668" i="30"/>
  <c r="E668" i="30" s="1"/>
  <c r="D669" i="30"/>
  <c r="E669" i="30" s="1"/>
  <c r="D670" i="30"/>
  <c r="E670" i="30" s="1"/>
  <c r="D671" i="30"/>
  <c r="D672" i="30"/>
  <c r="E672" i="30" s="1"/>
  <c r="D673" i="30"/>
  <c r="E673" i="30" s="1"/>
  <c r="D674" i="30"/>
  <c r="E674" i="30" s="1"/>
  <c r="D675" i="30"/>
  <c r="D676" i="30"/>
  <c r="E676" i="30" s="1"/>
  <c r="D677" i="30"/>
  <c r="E677" i="30" s="1"/>
  <c r="D678" i="30"/>
  <c r="D679" i="30"/>
  <c r="D680" i="30"/>
  <c r="D681" i="30"/>
  <c r="E681" i="30" s="1"/>
  <c r="D682" i="30"/>
  <c r="D683" i="30"/>
  <c r="D684" i="30"/>
  <c r="E684" i="30" s="1"/>
  <c r="D685" i="30"/>
  <c r="E685" i="30" s="1"/>
  <c r="D686" i="30"/>
  <c r="E686" i="30" s="1"/>
  <c r="D687" i="30"/>
  <c r="D688" i="30"/>
  <c r="E688" i="30" s="1"/>
  <c r="D689" i="30"/>
  <c r="E689" i="30" s="1"/>
  <c r="D690" i="30"/>
  <c r="E690" i="30" s="1"/>
  <c r="D691" i="30"/>
  <c r="D692" i="30"/>
  <c r="E692" i="30" s="1"/>
  <c r="D693" i="30"/>
  <c r="E693" i="30" s="1"/>
  <c r="D694" i="30"/>
  <c r="D695" i="30"/>
  <c r="D696" i="30"/>
  <c r="D697" i="30"/>
  <c r="E697" i="30" s="1"/>
  <c r="D698" i="30"/>
  <c r="D699" i="30"/>
  <c r="D700" i="30"/>
  <c r="E700" i="30" s="1"/>
  <c r="D701" i="30"/>
  <c r="E701" i="30" s="1"/>
  <c r="D702" i="30"/>
  <c r="E702" i="30" s="1"/>
  <c r="D703" i="30"/>
  <c r="D704" i="30"/>
  <c r="E704" i="30" s="1"/>
  <c r="D705" i="30"/>
  <c r="E705" i="30" s="1"/>
  <c r="D706" i="30"/>
  <c r="E706" i="30" s="1"/>
  <c r="D707" i="30"/>
  <c r="D708" i="30"/>
  <c r="E708" i="30" s="1"/>
  <c r="D709" i="30"/>
  <c r="E709" i="30" s="1"/>
  <c r="D710" i="30"/>
  <c r="D711" i="30"/>
  <c r="D712" i="30"/>
  <c r="D713" i="30"/>
  <c r="E713" i="30" s="1"/>
  <c r="D714" i="30"/>
  <c r="D715" i="30"/>
  <c r="D716" i="30"/>
  <c r="E716" i="30" s="1"/>
  <c r="D717" i="30"/>
  <c r="E717" i="30" s="1"/>
  <c r="D718" i="30"/>
  <c r="E718" i="30" s="1"/>
  <c r="D719" i="30"/>
  <c r="D720" i="30"/>
  <c r="E720" i="30" s="1"/>
  <c r="D721" i="30"/>
  <c r="E721" i="30" s="1"/>
  <c r="D722" i="30"/>
  <c r="E722" i="30" s="1"/>
  <c r="D723" i="30"/>
  <c r="D724" i="30"/>
  <c r="E724" i="30" s="1"/>
  <c r="D725" i="30"/>
  <c r="E725" i="30" s="1"/>
  <c r="D726" i="30"/>
  <c r="D727" i="30"/>
  <c r="D728" i="30"/>
  <c r="D729" i="30"/>
  <c r="E729" i="30" s="1"/>
  <c r="D730" i="30"/>
  <c r="D731" i="30"/>
  <c r="D732" i="30"/>
  <c r="E732" i="30" s="1"/>
  <c r="D733" i="30"/>
  <c r="E733" i="30" s="1"/>
  <c r="D734" i="30"/>
  <c r="E734" i="30" s="1"/>
  <c r="D735" i="30"/>
  <c r="D736" i="30"/>
  <c r="E736" i="30" s="1"/>
  <c r="D737" i="30"/>
  <c r="E737" i="30" s="1"/>
  <c r="D738" i="30"/>
  <c r="E738" i="30" s="1"/>
  <c r="D739" i="30"/>
  <c r="D740" i="30"/>
  <c r="E740" i="30" s="1"/>
  <c r="D741" i="30"/>
  <c r="E741" i="30" s="1"/>
  <c r="D742" i="30"/>
  <c r="D743" i="30"/>
  <c r="D744" i="30"/>
  <c r="D745" i="30"/>
  <c r="E745" i="30" s="1"/>
  <c r="D746" i="30"/>
  <c r="D747" i="30"/>
  <c r="D748" i="30"/>
  <c r="E748" i="30" s="1"/>
  <c r="D749" i="30"/>
  <c r="E749" i="30" s="1"/>
  <c r="D750" i="30"/>
  <c r="E750" i="30" s="1"/>
  <c r="D751" i="30"/>
  <c r="D752" i="30"/>
  <c r="E752" i="30" s="1"/>
  <c r="D753" i="30"/>
  <c r="E753" i="30" s="1"/>
  <c r="D754" i="30"/>
  <c r="E754" i="30" s="1"/>
  <c r="D755" i="30"/>
  <c r="D756" i="30"/>
  <c r="E756" i="30" s="1"/>
  <c r="D757" i="30"/>
  <c r="E757" i="30" s="1"/>
  <c r="D758" i="30"/>
  <c r="D759" i="30"/>
  <c r="D760" i="30"/>
  <c r="D761" i="30"/>
  <c r="E761" i="30" s="1"/>
  <c r="D762" i="30"/>
  <c r="D763" i="30"/>
  <c r="D764" i="30"/>
  <c r="E764" i="30" s="1"/>
  <c r="D765" i="30"/>
  <c r="E765" i="30" s="1"/>
  <c r="D766" i="30"/>
  <c r="E766" i="30" s="1"/>
  <c r="D767" i="30"/>
  <c r="D768" i="30"/>
  <c r="E768" i="30" s="1"/>
  <c r="D769" i="30"/>
  <c r="E769" i="30" s="1"/>
  <c r="D770" i="30"/>
  <c r="E770" i="30" s="1"/>
  <c r="D771" i="30"/>
  <c r="D772" i="30"/>
  <c r="E772" i="30" s="1"/>
  <c r="D773" i="30"/>
  <c r="E773" i="30" s="1"/>
  <c r="D774" i="30"/>
  <c r="D775" i="30"/>
  <c r="D776" i="30"/>
  <c r="D777" i="30"/>
  <c r="E777" i="30" s="1"/>
  <c r="D778" i="30"/>
  <c r="D779" i="30"/>
  <c r="D780" i="30"/>
  <c r="E780" i="30" s="1"/>
  <c r="D781" i="30"/>
  <c r="E781" i="30" s="1"/>
  <c r="D782" i="30"/>
  <c r="E782" i="30" s="1"/>
  <c r="D783" i="30"/>
  <c r="D784" i="30"/>
  <c r="E784" i="30" s="1"/>
  <c r="D785" i="30"/>
  <c r="E785" i="30" s="1"/>
  <c r="D786" i="30"/>
  <c r="E786" i="30" s="1"/>
  <c r="D787" i="30"/>
  <c r="D788" i="30"/>
  <c r="E788" i="30" s="1"/>
  <c r="D789" i="30"/>
  <c r="E789" i="30" s="1"/>
  <c r="D790" i="30"/>
  <c r="D791" i="30"/>
  <c r="D792" i="30"/>
  <c r="D793" i="30"/>
  <c r="E793" i="30" s="1"/>
  <c r="D794" i="30"/>
  <c r="D795" i="30"/>
  <c r="D796" i="30"/>
  <c r="E796" i="30" s="1"/>
  <c r="D797" i="30"/>
  <c r="E797" i="30" s="1"/>
  <c r="D798" i="30"/>
  <c r="E798" i="30" s="1"/>
  <c r="D799" i="30"/>
  <c r="D800" i="30"/>
  <c r="E800" i="30" s="1"/>
  <c r="D801" i="30"/>
  <c r="E801" i="30" s="1"/>
  <c r="D802" i="30"/>
  <c r="E802" i="30" s="1"/>
  <c r="D803" i="30"/>
  <c r="D804" i="30"/>
  <c r="E804" i="30" s="1"/>
  <c r="D805" i="30"/>
  <c r="E805" i="30" s="1"/>
  <c r="D806" i="30"/>
  <c r="D807" i="30"/>
  <c r="D808" i="30"/>
  <c r="D809" i="30"/>
  <c r="E809" i="30" s="1"/>
  <c r="D810" i="30"/>
  <c r="D811" i="30"/>
  <c r="D812" i="30"/>
  <c r="E812" i="30" s="1"/>
  <c r="D813" i="30"/>
  <c r="E813" i="30" s="1"/>
  <c r="D814" i="30"/>
  <c r="E814" i="30" s="1"/>
  <c r="D815" i="30"/>
  <c r="D816" i="30"/>
  <c r="E816" i="30" s="1"/>
  <c r="D817" i="30"/>
  <c r="E817" i="30" s="1"/>
  <c r="D818" i="30"/>
  <c r="E818" i="30" s="1"/>
  <c r="D819" i="30"/>
  <c r="D820" i="30"/>
  <c r="E820" i="30" s="1"/>
  <c r="D821" i="30"/>
  <c r="E821" i="30" s="1"/>
  <c r="D822" i="30"/>
  <c r="D823" i="30"/>
  <c r="D824" i="30"/>
  <c r="D825" i="30"/>
  <c r="E825" i="30" s="1"/>
  <c r="D826" i="30"/>
  <c r="D827" i="30"/>
  <c r="D828" i="30"/>
  <c r="E828" i="30" s="1"/>
  <c r="D829" i="30"/>
  <c r="E829" i="30" s="1"/>
  <c r="D830" i="30"/>
  <c r="E830" i="30" s="1"/>
  <c r="D831" i="30"/>
  <c r="D832" i="30"/>
  <c r="E832" i="30" s="1"/>
  <c r="D833" i="30"/>
  <c r="E833" i="30" s="1"/>
  <c r="D834" i="30"/>
  <c r="E834" i="30" s="1"/>
  <c r="D835" i="30"/>
  <c r="D836" i="30"/>
  <c r="E836" i="30" s="1"/>
  <c r="D837" i="30"/>
  <c r="E837" i="30" s="1"/>
  <c r="D838" i="30"/>
  <c r="D839" i="30"/>
  <c r="D840" i="30"/>
  <c r="D841" i="30"/>
  <c r="E841" i="30" s="1"/>
  <c r="D842" i="30"/>
  <c r="D843" i="30"/>
  <c r="D844" i="30"/>
  <c r="E844" i="30" s="1"/>
  <c r="D845" i="30"/>
  <c r="E845" i="30" s="1"/>
  <c r="D846" i="30"/>
  <c r="E846" i="30" s="1"/>
  <c r="D847" i="30"/>
  <c r="D848" i="30"/>
  <c r="E848" i="30" s="1"/>
  <c r="D849" i="30"/>
  <c r="E849" i="30" s="1"/>
  <c r="D850" i="30"/>
  <c r="E850" i="30" s="1"/>
  <c r="D851" i="30"/>
  <c r="D852" i="30"/>
  <c r="E852" i="30" s="1"/>
  <c r="D853" i="30"/>
  <c r="E853" i="30" s="1"/>
  <c r="D854" i="30"/>
  <c r="D855" i="30"/>
  <c r="D856" i="30"/>
  <c r="D857" i="30"/>
  <c r="E857" i="30" s="1"/>
  <c r="D858" i="30"/>
  <c r="D859" i="30"/>
  <c r="D860" i="30"/>
  <c r="E860" i="30" s="1"/>
  <c r="D861" i="30"/>
  <c r="E861" i="30" s="1"/>
  <c r="D862" i="30"/>
  <c r="E862" i="30" s="1"/>
  <c r="D863" i="30"/>
  <c r="D864" i="30"/>
  <c r="E864" i="30" s="1"/>
  <c r="D865" i="30"/>
  <c r="E865" i="30" s="1"/>
  <c r="D866" i="30"/>
  <c r="E866" i="30" s="1"/>
  <c r="D867" i="30"/>
  <c r="D868" i="30"/>
  <c r="E868" i="30" s="1"/>
  <c r="D869" i="30"/>
  <c r="E869" i="30" s="1"/>
  <c r="D870" i="30"/>
  <c r="D871" i="30"/>
  <c r="D872" i="30"/>
  <c r="D873" i="30"/>
  <c r="E873" i="30" s="1"/>
  <c r="D874" i="30"/>
  <c r="D875" i="30"/>
  <c r="D876" i="30"/>
  <c r="E876" i="30" s="1"/>
  <c r="D877" i="30"/>
  <c r="E877" i="30" s="1"/>
  <c r="D878" i="30"/>
  <c r="E878" i="30" s="1"/>
  <c r="D879" i="30"/>
  <c r="D880" i="30"/>
  <c r="E880" i="30" s="1"/>
  <c r="D881" i="30"/>
  <c r="E881" i="30" s="1"/>
  <c r="D882" i="30"/>
  <c r="E882" i="30" s="1"/>
  <c r="D883" i="30"/>
  <c r="D884" i="30"/>
  <c r="E884" i="30" s="1"/>
  <c r="D885" i="30"/>
  <c r="E885" i="30" s="1"/>
  <c r="D886" i="30"/>
  <c r="D887" i="30"/>
  <c r="D888" i="30"/>
  <c r="D889" i="30"/>
  <c r="E889" i="30" s="1"/>
  <c r="D890" i="30"/>
  <c r="D891" i="30"/>
  <c r="D892" i="30"/>
  <c r="E892" i="30" s="1"/>
  <c r="D893" i="30"/>
  <c r="E893" i="30" s="1"/>
  <c r="D894" i="30"/>
  <c r="E894" i="30" s="1"/>
  <c r="D895" i="30"/>
  <c r="D896" i="30"/>
  <c r="E896" i="30" s="1"/>
  <c r="D897" i="30"/>
  <c r="E897" i="30" s="1"/>
  <c r="D898" i="30"/>
  <c r="E898" i="30" s="1"/>
  <c r="D899" i="30"/>
  <c r="D900" i="30"/>
  <c r="E900" i="30" s="1"/>
  <c r="D901" i="30"/>
  <c r="E901" i="30" s="1"/>
  <c r="D902" i="30"/>
  <c r="D903" i="30"/>
  <c r="D904" i="30"/>
  <c r="D905" i="30"/>
  <c r="E905" i="30" s="1"/>
  <c r="D906" i="30"/>
  <c r="D907" i="30"/>
  <c r="D908" i="30"/>
  <c r="E908" i="30" s="1"/>
  <c r="D909" i="30"/>
  <c r="E909" i="30" s="1"/>
  <c r="D910" i="30"/>
  <c r="E910" i="30" s="1"/>
  <c r="D911" i="30"/>
  <c r="D912" i="30"/>
  <c r="E912" i="30" s="1"/>
  <c r="D913" i="30"/>
  <c r="E913" i="30" s="1"/>
  <c r="D914" i="30"/>
  <c r="E914" i="30" s="1"/>
  <c r="D915" i="30"/>
  <c r="D916" i="30"/>
  <c r="E916" i="30" s="1"/>
  <c r="D917" i="30"/>
  <c r="E917" i="30" s="1"/>
  <c r="D918" i="30"/>
  <c r="D919" i="30"/>
  <c r="D920" i="30"/>
  <c r="D921" i="30"/>
  <c r="E921" i="30" s="1"/>
  <c r="D922" i="30"/>
  <c r="D923" i="30"/>
  <c r="D924" i="30"/>
  <c r="E924" i="30" s="1"/>
  <c r="D925" i="30"/>
  <c r="E925" i="30" s="1"/>
  <c r="D926" i="30"/>
  <c r="E926" i="30" s="1"/>
  <c r="D927" i="30"/>
  <c r="D928" i="30"/>
  <c r="E928" i="30" s="1"/>
  <c r="D929" i="30"/>
  <c r="E929" i="30" s="1"/>
  <c r="D930" i="30"/>
  <c r="E930" i="30" s="1"/>
  <c r="D931" i="30"/>
  <c r="D932" i="30"/>
  <c r="E932" i="30" s="1"/>
  <c r="D933" i="30"/>
  <c r="E933" i="30" s="1"/>
  <c r="D934" i="30"/>
  <c r="D935" i="30"/>
  <c r="D936" i="30"/>
  <c r="D937" i="30"/>
  <c r="E937" i="30" s="1"/>
  <c r="D938" i="30"/>
  <c r="D939" i="30"/>
  <c r="D940" i="30"/>
  <c r="E940" i="30" s="1"/>
  <c r="D941" i="30"/>
  <c r="E941" i="30" s="1"/>
  <c r="D942" i="30"/>
  <c r="E942" i="30" s="1"/>
  <c r="D943" i="30"/>
  <c r="D944" i="30"/>
  <c r="E944" i="30" s="1"/>
  <c r="D945" i="30"/>
  <c r="E945" i="30" s="1"/>
  <c r="D946" i="30"/>
  <c r="E946" i="30" s="1"/>
  <c r="D947" i="30"/>
  <c r="D948" i="30"/>
  <c r="E948" i="30" s="1"/>
  <c r="D949" i="30"/>
  <c r="E949" i="30" s="1"/>
  <c r="D950" i="30"/>
  <c r="D951" i="30"/>
  <c r="D952" i="30"/>
  <c r="D953" i="30"/>
  <c r="E953" i="30" s="1"/>
  <c r="D954" i="30"/>
  <c r="D955" i="30"/>
  <c r="D956" i="30"/>
  <c r="E956" i="30" s="1"/>
  <c r="D957" i="30"/>
  <c r="E957" i="30" s="1"/>
  <c r="D958" i="30"/>
  <c r="E958" i="30" s="1"/>
  <c r="D959" i="30"/>
  <c r="D960" i="30"/>
  <c r="E960" i="30" s="1"/>
  <c r="D961" i="30"/>
  <c r="E961" i="30" s="1"/>
  <c r="D962" i="30"/>
  <c r="E962" i="30" s="1"/>
  <c r="D963" i="30"/>
  <c r="D964" i="30"/>
  <c r="E964" i="30" s="1"/>
  <c r="D965" i="30"/>
  <c r="E965" i="30" s="1"/>
  <c r="D966" i="30"/>
  <c r="D967" i="30"/>
  <c r="D968" i="30"/>
  <c r="D969" i="30"/>
  <c r="E969" i="30" s="1"/>
  <c r="D970" i="30"/>
  <c r="D971" i="30"/>
  <c r="D972" i="30"/>
  <c r="E972" i="30" s="1"/>
  <c r="D973" i="30"/>
  <c r="E973" i="30" s="1"/>
  <c r="D974" i="30"/>
  <c r="E974" i="30" s="1"/>
  <c r="D975" i="30"/>
  <c r="D976" i="30"/>
  <c r="E976" i="30" s="1"/>
  <c r="D977" i="30"/>
  <c r="E977" i="30" s="1"/>
  <c r="D978" i="30"/>
  <c r="E978" i="30" s="1"/>
  <c r="D979" i="30"/>
  <c r="D980" i="30"/>
  <c r="E980" i="30" s="1"/>
  <c r="D981" i="30"/>
  <c r="E981" i="30" s="1"/>
  <c r="D982" i="30"/>
  <c r="D983" i="30"/>
  <c r="D984" i="30"/>
  <c r="D985" i="30"/>
  <c r="E985" i="30" s="1"/>
  <c r="D986" i="30"/>
  <c r="D987" i="30"/>
  <c r="D988" i="30"/>
  <c r="E988" i="30" s="1"/>
  <c r="D989" i="30"/>
  <c r="E989" i="30" s="1"/>
  <c r="D990" i="30"/>
  <c r="E990" i="30" s="1"/>
  <c r="D991" i="30"/>
  <c r="D992" i="30"/>
  <c r="E992" i="30" s="1"/>
  <c r="D993" i="30"/>
  <c r="E993" i="30" s="1"/>
  <c r="D994" i="30"/>
  <c r="E994" i="30" s="1"/>
  <c r="D995" i="30"/>
  <c r="D996" i="30"/>
  <c r="E996" i="30" s="1"/>
  <c r="D997" i="30"/>
  <c r="E997" i="30" s="1"/>
  <c r="D998" i="30"/>
  <c r="D999" i="30"/>
  <c r="D1000" i="30"/>
  <c r="E1000" i="30" s="1"/>
  <c r="D2" i="30"/>
  <c r="H3" i="76"/>
  <c r="H4" i="76"/>
  <c r="H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36" i="76"/>
  <c r="H37" i="76"/>
  <c r="H38" i="76"/>
  <c r="H39" i="76"/>
  <c r="H40" i="76"/>
  <c r="H41" i="76"/>
  <c r="H42" i="76"/>
  <c r="H43" i="76"/>
  <c r="H44" i="76"/>
  <c r="H45" i="76"/>
  <c r="H46" i="76"/>
  <c r="H47" i="76"/>
  <c r="H48" i="76"/>
  <c r="H49" i="76"/>
  <c r="H50" i="76"/>
  <c r="H51" i="76"/>
  <c r="H52" i="76"/>
  <c r="H53" i="76"/>
  <c r="H54" i="76"/>
  <c r="H55" i="76"/>
  <c r="H56" i="76"/>
  <c r="H57" i="76"/>
  <c r="H58" i="76"/>
  <c r="H59" i="76"/>
  <c r="H60" i="76"/>
  <c r="H61" i="76"/>
  <c r="H62" i="76"/>
  <c r="H63" i="76"/>
  <c r="H64" i="76"/>
  <c r="H65" i="76"/>
  <c r="H66" i="76"/>
  <c r="H67" i="76"/>
  <c r="H68" i="76"/>
  <c r="H69" i="76"/>
  <c r="H70" i="76"/>
  <c r="H71" i="76"/>
  <c r="H72" i="76"/>
  <c r="H73" i="76"/>
  <c r="H74" i="76"/>
  <c r="H75" i="76"/>
  <c r="H76" i="76"/>
  <c r="H77" i="76"/>
  <c r="H78" i="76"/>
  <c r="H79" i="76"/>
  <c r="H80" i="76"/>
  <c r="H81" i="76"/>
  <c r="H82" i="76"/>
  <c r="H83" i="76"/>
  <c r="H84" i="76"/>
  <c r="H85" i="76"/>
  <c r="H86" i="76"/>
  <c r="H87" i="76"/>
  <c r="H88" i="76"/>
  <c r="H89" i="76"/>
  <c r="H90" i="76"/>
  <c r="H91" i="76"/>
  <c r="H92" i="76"/>
  <c r="H93" i="76"/>
  <c r="H94" i="76"/>
  <c r="H95" i="76"/>
  <c r="H96" i="76"/>
  <c r="H97" i="76"/>
  <c r="H98" i="76"/>
  <c r="H99" i="76"/>
  <c r="H100" i="76"/>
  <c r="G3" i="76"/>
  <c r="G4" i="76"/>
  <c r="G5" i="76"/>
  <c r="G6" i="76"/>
  <c r="G7" i="76"/>
  <c r="G8" i="76"/>
  <c r="G9" i="76"/>
  <c r="G10" i="76"/>
  <c r="G11" i="76"/>
  <c r="G12" i="76"/>
  <c r="G13" i="76"/>
  <c r="G14" i="76"/>
  <c r="G15" i="76"/>
  <c r="G16" i="76"/>
  <c r="G17" i="76"/>
  <c r="G18" i="76"/>
  <c r="G19" i="76"/>
  <c r="G20" i="76"/>
  <c r="G21" i="76"/>
  <c r="G22" i="76"/>
  <c r="G23" i="76"/>
  <c r="G24" i="76"/>
  <c r="G25" i="76"/>
  <c r="G26" i="76"/>
  <c r="G27" i="76"/>
  <c r="G28" i="76"/>
  <c r="G29" i="76"/>
  <c r="G30" i="76"/>
  <c r="G31" i="76"/>
  <c r="G32" i="76"/>
  <c r="G33" i="76"/>
  <c r="G34" i="76"/>
  <c r="G35" i="76"/>
  <c r="G36" i="76"/>
  <c r="G37" i="76"/>
  <c r="G38" i="76"/>
  <c r="G39" i="76"/>
  <c r="G40" i="76"/>
  <c r="G41" i="76"/>
  <c r="G42" i="76"/>
  <c r="G43" i="76"/>
  <c r="G44" i="76"/>
  <c r="G45" i="76"/>
  <c r="G46" i="76"/>
  <c r="G47" i="76"/>
  <c r="G48" i="76"/>
  <c r="G49" i="76"/>
  <c r="G50" i="76"/>
  <c r="G51" i="76"/>
  <c r="G52" i="76"/>
  <c r="G53" i="76"/>
  <c r="G54" i="76"/>
  <c r="G55" i="76"/>
  <c r="G56" i="76"/>
  <c r="G57" i="76"/>
  <c r="G58" i="76"/>
  <c r="G59" i="76"/>
  <c r="G60" i="76"/>
  <c r="G61" i="76"/>
  <c r="G62" i="76"/>
  <c r="G63" i="76"/>
  <c r="G64" i="76"/>
  <c r="G65" i="76"/>
  <c r="G66" i="76"/>
  <c r="G67" i="76"/>
  <c r="G68" i="76"/>
  <c r="G69" i="76"/>
  <c r="G70" i="76"/>
  <c r="G71" i="76"/>
  <c r="G72" i="76"/>
  <c r="G73" i="76"/>
  <c r="G74" i="76"/>
  <c r="G75" i="76"/>
  <c r="G76" i="76"/>
  <c r="G77" i="76"/>
  <c r="G78" i="76"/>
  <c r="G79" i="76"/>
  <c r="G80" i="76"/>
  <c r="G81" i="76"/>
  <c r="G82" i="76"/>
  <c r="G83" i="76"/>
  <c r="G84" i="76"/>
  <c r="G85" i="76"/>
  <c r="G86" i="76"/>
  <c r="G87" i="76"/>
  <c r="G88" i="76"/>
  <c r="G89" i="76"/>
  <c r="G90" i="76"/>
  <c r="G91" i="76"/>
  <c r="G92" i="76"/>
  <c r="G93" i="76"/>
  <c r="G94" i="76"/>
  <c r="G95" i="76"/>
  <c r="G96" i="76"/>
  <c r="G97" i="76"/>
  <c r="G98" i="76"/>
  <c r="G99" i="76"/>
  <c r="G100" i="76"/>
  <c r="E13" i="168"/>
  <c r="J13" i="168" s="1"/>
  <c r="F13" i="168"/>
  <c r="G13" i="168"/>
  <c r="H13" i="168"/>
  <c r="N13" i="168" s="1"/>
  <c r="I13" i="168"/>
  <c r="AD13" i="168" s="1"/>
  <c r="E14" i="168"/>
  <c r="J14" i="168" s="1"/>
  <c r="F14" i="168"/>
  <c r="G14" i="168"/>
  <c r="H14" i="168"/>
  <c r="AB14" i="168" s="1"/>
  <c r="I14" i="168"/>
  <c r="AD14" i="168" s="1"/>
  <c r="E15" i="168"/>
  <c r="T15" i="168" s="1"/>
  <c r="F15" i="168"/>
  <c r="G15" i="168"/>
  <c r="H15" i="168"/>
  <c r="N15" i="168" s="1"/>
  <c r="I15" i="168"/>
  <c r="AD15" i="168" s="1"/>
  <c r="E16" i="168"/>
  <c r="R16" i="168" s="1"/>
  <c r="F16" i="168"/>
  <c r="G16" i="168"/>
  <c r="H16" i="168"/>
  <c r="AB16" i="168" s="1"/>
  <c r="I16" i="168"/>
  <c r="AD16" i="168" s="1"/>
  <c r="E17" i="168"/>
  <c r="T17" i="168" s="1"/>
  <c r="F17" i="168"/>
  <c r="G17" i="168"/>
  <c r="H17" i="168"/>
  <c r="AB17" i="168" s="1"/>
  <c r="I17" i="168"/>
  <c r="AD17" i="168" s="1"/>
  <c r="E18" i="168"/>
  <c r="AA18" i="168" s="1"/>
  <c r="F18" i="168"/>
  <c r="G18" i="168"/>
  <c r="H18" i="168"/>
  <c r="AB18" i="168" s="1"/>
  <c r="I18" i="168"/>
  <c r="AD18" i="168" s="1"/>
  <c r="E19" i="168"/>
  <c r="T19" i="168" s="1"/>
  <c r="F19" i="168"/>
  <c r="G19" i="168"/>
  <c r="H19" i="168"/>
  <c r="AB19" i="168" s="1"/>
  <c r="I19" i="168"/>
  <c r="AD19" i="168" s="1"/>
  <c r="E20" i="168"/>
  <c r="W20" i="168" s="1"/>
  <c r="F20" i="168"/>
  <c r="G20" i="168"/>
  <c r="H20" i="168"/>
  <c r="AB20" i="168" s="1"/>
  <c r="I20" i="168"/>
  <c r="AD20" i="168" s="1"/>
  <c r="E21" i="168"/>
  <c r="T21" i="168" s="1"/>
  <c r="F21" i="168"/>
  <c r="G21" i="168"/>
  <c r="H21" i="168"/>
  <c r="AB21" i="168" s="1"/>
  <c r="I21" i="168"/>
  <c r="AD21" i="168" s="1"/>
  <c r="E22" i="168"/>
  <c r="AA22" i="168" s="1"/>
  <c r="F22" i="168"/>
  <c r="G22" i="168"/>
  <c r="H22" i="168"/>
  <c r="AB22" i="168" s="1"/>
  <c r="I22" i="168"/>
  <c r="AD22" i="168" s="1"/>
  <c r="E23" i="168"/>
  <c r="T23" i="168" s="1"/>
  <c r="F23" i="168"/>
  <c r="G23" i="168"/>
  <c r="H23" i="168"/>
  <c r="N23" i="168" s="1"/>
  <c r="I23" i="168"/>
  <c r="AD23" i="168" s="1"/>
  <c r="E24" i="168"/>
  <c r="P24" i="168" s="1"/>
  <c r="F24" i="168"/>
  <c r="G24" i="168"/>
  <c r="H24" i="168"/>
  <c r="AB24" i="168" s="1"/>
  <c r="I24" i="168"/>
  <c r="AD24" i="168" s="1"/>
  <c r="E25" i="168"/>
  <c r="T25" i="168" s="1"/>
  <c r="F25" i="168"/>
  <c r="G25" i="168"/>
  <c r="H25" i="168"/>
  <c r="N25" i="168" s="1"/>
  <c r="I25" i="168"/>
  <c r="AD25" i="168" s="1"/>
  <c r="E26" i="168"/>
  <c r="AA26" i="168" s="1"/>
  <c r="F26" i="168"/>
  <c r="G26" i="168"/>
  <c r="H26" i="168"/>
  <c r="AB26" i="168" s="1"/>
  <c r="I26" i="168"/>
  <c r="AD26" i="168" s="1"/>
  <c r="E27" i="168"/>
  <c r="T27" i="168" s="1"/>
  <c r="F27" i="168"/>
  <c r="G27" i="168"/>
  <c r="H27" i="168"/>
  <c r="AB27" i="168" s="1"/>
  <c r="I27" i="168"/>
  <c r="AD27" i="168" s="1"/>
  <c r="E28" i="168"/>
  <c r="AA28" i="168" s="1"/>
  <c r="F28" i="168"/>
  <c r="G28" i="168"/>
  <c r="H28" i="168"/>
  <c r="AB28" i="168" s="1"/>
  <c r="I28" i="168"/>
  <c r="AD28" i="168" s="1"/>
  <c r="E29" i="168"/>
  <c r="T29" i="168" s="1"/>
  <c r="F29" i="168"/>
  <c r="G29" i="168"/>
  <c r="H29" i="168"/>
  <c r="N29" i="168" s="1"/>
  <c r="I29" i="168"/>
  <c r="AD29" i="168" s="1"/>
  <c r="E30" i="168"/>
  <c r="AA30" i="168" s="1"/>
  <c r="F30" i="168"/>
  <c r="G30" i="168"/>
  <c r="H30" i="168"/>
  <c r="AB30" i="168" s="1"/>
  <c r="I30" i="168"/>
  <c r="AD30" i="168" s="1"/>
  <c r="E31" i="168"/>
  <c r="T31" i="168" s="1"/>
  <c r="F31" i="168"/>
  <c r="G31" i="168"/>
  <c r="H31" i="168"/>
  <c r="AB31" i="168" s="1"/>
  <c r="I31" i="168"/>
  <c r="AD31" i="168" s="1"/>
  <c r="E32" i="168"/>
  <c r="R32" i="168" s="1"/>
  <c r="F32" i="168"/>
  <c r="G32" i="168"/>
  <c r="H32" i="168"/>
  <c r="AB32" i="168" s="1"/>
  <c r="I32" i="168"/>
  <c r="AD32" i="168" s="1"/>
  <c r="E33" i="168"/>
  <c r="T33" i="168" s="1"/>
  <c r="F33" i="168"/>
  <c r="G33" i="168"/>
  <c r="H33" i="168"/>
  <c r="N33" i="168" s="1"/>
  <c r="I33" i="168"/>
  <c r="AD33" i="168" s="1"/>
  <c r="E34" i="168"/>
  <c r="AA34" i="168" s="1"/>
  <c r="F34" i="168"/>
  <c r="G34" i="168"/>
  <c r="H34" i="168"/>
  <c r="AB34" i="168" s="1"/>
  <c r="I34" i="168"/>
  <c r="AD34" i="168" s="1"/>
  <c r="E35" i="168"/>
  <c r="T35" i="168" s="1"/>
  <c r="F35" i="168"/>
  <c r="G35" i="168"/>
  <c r="H35" i="168"/>
  <c r="AB35" i="168" s="1"/>
  <c r="I35" i="168"/>
  <c r="AD35" i="168" s="1"/>
  <c r="E36" i="168"/>
  <c r="X36" i="168" s="1"/>
  <c r="F36" i="168"/>
  <c r="G36" i="168"/>
  <c r="H36" i="168"/>
  <c r="AB36" i="168" s="1"/>
  <c r="I36" i="168"/>
  <c r="AD36" i="168" s="1"/>
  <c r="E37" i="168"/>
  <c r="T37" i="168" s="1"/>
  <c r="F37" i="168"/>
  <c r="G37" i="168"/>
  <c r="H37" i="168"/>
  <c r="AB37" i="168" s="1"/>
  <c r="I37" i="168"/>
  <c r="AD37" i="168" s="1"/>
  <c r="E38" i="168"/>
  <c r="AA38" i="168" s="1"/>
  <c r="F38" i="168"/>
  <c r="G38" i="168"/>
  <c r="H38" i="168"/>
  <c r="AB38" i="168" s="1"/>
  <c r="I38" i="168"/>
  <c r="AD38" i="168" s="1"/>
  <c r="E39" i="168"/>
  <c r="T39" i="168" s="1"/>
  <c r="F39" i="168"/>
  <c r="G39" i="168"/>
  <c r="H39" i="168"/>
  <c r="N39" i="168" s="1"/>
  <c r="I39" i="168"/>
  <c r="AD39" i="168" s="1"/>
  <c r="E40" i="168"/>
  <c r="P40" i="168" s="1"/>
  <c r="F40" i="168"/>
  <c r="G40" i="168"/>
  <c r="H40" i="168"/>
  <c r="AB40" i="168" s="1"/>
  <c r="I40" i="168"/>
  <c r="AD40" i="168" s="1"/>
  <c r="E41" i="168"/>
  <c r="T41" i="168" s="1"/>
  <c r="F41" i="168"/>
  <c r="G41" i="168"/>
  <c r="H41" i="168"/>
  <c r="AB41" i="168" s="1"/>
  <c r="I41" i="168"/>
  <c r="AD41" i="168" s="1"/>
  <c r="E42" i="168"/>
  <c r="AA42" i="168" s="1"/>
  <c r="F42" i="168"/>
  <c r="G42" i="168"/>
  <c r="H42" i="168"/>
  <c r="AB42" i="168" s="1"/>
  <c r="I42" i="168"/>
  <c r="AD42" i="168" s="1"/>
  <c r="E43" i="168"/>
  <c r="T43" i="168" s="1"/>
  <c r="F43" i="168"/>
  <c r="G43" i="168"/>
  <c r="H43" i="168"/>
  <c r="AB43" i="168" s="1"/>
  <c r="I43" i="168"/>
  <c r="AD43" i="168" s="1"/>
  <c r="E44" i="168"/>
  <c r="AA44" i="168" s="1"/>
  <c r="F44" i="168"/>
  <c r="G44" i="168"/>
  <c r="H44" i="168"/>
  <c r="AB44" i="168" s="1"/>
  <c r="I44" i="168"/>
  <c r="AD44" i="168" s="1"/>
  <c r="E45" i="168"/>
  <c r="T45" i="168" s="1"/>
  <c r="F45" i="168"/>
  <c r="G45" i="168"/>
  <c r="H45" i="168"/>
  <c r="N45" i="168" s="1"/>
  <c r="I45" i="168"/>
  <c r="AD45" i="168" s="1"/>
  <c r="E46" i="168"/>
  <c r="AA46" i="168" s="1"/>
  <c r="F46" i="168"/>
  <c r="G46" i="168"/>
  <c r="H46" i="168"/>
  <c r="AB46" i="168" s="1"/>
  <c r="I46" i="168"/>
  <c r="AD46" i="168" s="1"/>
  <c r="E47" i="168"/>
  <c r="T47" i="168" s="1"/>
  <c r="F47" i="168"/>
  <c r="G47" i="168"/>
  <c r="H47" i="168"/>
  <c r="N47" i="168" s="1"/>
  <c r="I47" i="168"/>
  <c r="AD47" i="168" s="1"/>
  <c r="E48" i="168"/>
  <c r="W48" i="168" s="1"/>
  <c r="F48" i="168"/>
  <c r="G48" i="168"/>
  <c r="H48" i="168"/>
  <c r="AB48" i="168" s="1"/>
  <c r="I48" i="168"/>
  <c r="AD48" i="168" s="1"/>
  <c r="E49" i="168"/>
  <c r="T49" i="168" s="1"/>
  <c r="F49" i="168"/>
  <c r="G49" i="168"/>
  <c r="H49" i="168"/>
  <c r="N49" i="168" s="1"/>
  <c r="I49" i="168"/>
  <c r="AD49" i="168" s="1"/>
  <c r="E50" i="168"/>
  <c r="AA50" i="168" s="1"/>
  <c r="F50" i="168"/>
  <c r="G50" i="168"/>
  <c r="H50" i="168"/>
  <c r="AB50" i="168" s="1"/>
  <c r="I50" i="168"/>
  <c r="AD50" i="168" s="1"/>
  <c r="E51" i="168"/>
  <c r="T51" i="168" s="1"/>
  <c r="F51" i="168"/>
  <c r="G51" i="168"/>
  <c r="H51" i="168"/>
  <c r="AB51" i="168" s="1"/>
  <c r="I51" i="168"/>
  <c r="AD51" i="168" s="1"/>
  <c r="E52" i="168"/>
  <c r="Y52" i="168" s="1"/>
  <c r="F52" i="168"/>
  <c r="G52" i="168"/>
  <c r="H52" i="168"/>
  <c r="AB52" i="168" s="1"/>
  <c r="I52" i="168"/>
  <c r="AD52" i="168" s="1"/>
  <c r="E53" i="168"/>
  <c r="T53" i="168" s="1"/>
  <c r="F53" i="168"/>
  <c r="G53" i="168"/>
  <c r="H53" i="168"/>
  <c r="AB53" i="168" s="1"/>
  <c r="I53" i="168"/>
  <c r="AD53" i="168" s="1"/>
  <c r="E54" i="168"/>
  <c r="AA54" i="168" s="1"/>
  <c r="F54" i="168"/>
  <c r="G54" i="168"/>
  <c r="H54" i="168"/>
  <c r="AB54" i="168" s="1"/>
  <c r="I54" i="168"/>
  <c r="AD54" i="168" s="1"/>
  <c r="E55" i="168"/>
  <c r="T55" i="168" s="1"/>
  <c r="F55" i="168"/>
  <c r="G55" i="168"/>
  <c r="H55" i="168"/>
  <c r="N55" i="168" s="1"/>
  <c r="I55" i="168"/>
  <c r="AD55" i="168" s="1"/>
  <c r="E56" i="168"/>
  <c r="P56" i="168" s="1"/>
  <c r="F56" i="168"/>
  <c r="G56" i="168"/>
  <c r="H56" i="168"/>
  <c r="AB56" i="168" s="1"/>
  <c r="I56" i="168"/>
  <c r="AD56" i="168" s="1"/>
  <c r="E57" i="168"/>
  <c r="T57" i="168" s="1"/>
  <c r="F57" i="168"/>
  <c r="G57" i="168"/>
  <c r="H57" i="168"/>
  <c r="N57" i="168" s="1"/>
  <c r="I57" i="168"/>
  <c r="AD57" i="168" s="1"/>
  <c r="E58" i="168"/>
  <c r="AA58" i="168" s="1"/>
  <c r="F58" i="168"/>
  <c r="G58" i="168"/>
  <c r="H58" i="168"/>
  <c r="AB58" i="168" s="1"/>
  <c r="I58" i="168"/>
  <c r="AD58" i="168" s="1"/>
  <c r="E59" i="168"/>
  <c r="T59" i="168" s="1"/>
  <c r="F59" i="168"/>
  <c r="G59" i="168"/>
  <c r="H59" i="168"/>
  <c r="AB59" i="168" s="1"/>
  <c r="I59" i="168"/>
  <c r="AD59" i="168" s="1"/>
  <c r="E60" i="168"/>
  <c r="AA60" i="168" s="1"/>
  <c r="F60" i="168"/>
  <c r="G60" i="168"/>
  <c r="H60" i="168"/>
  <c r="AB60" i="168" s="1"/>
  <c r="I60" i="168"/>
  <c r="AD60" i="168" s="1"/>
  <c r="E61" i="168"/>
  <c r="T61" i="168" s="1"/>
  <c r="F61" i="168"/>
  <c r="G61" i="168"/>
  <c r="H61" i="168"/>
  <c r="N61" i="168" s="1"/>
  <c r="I61" i="168"/>
  <c r="AD61" i="168" s="1"/>
  <c r="E62" i="168"/>
  <c r="AA62" i="168" s="1"/>
  <c r="F62" i="168"/>
  <c r="G62" i="168"/>
  <c r="H62" i="168"/>
  <c r="AB62" i="168" s="1"/>
  <c r="I62" i="168"/>
  <c r="AD62" i="168" s="1"/>
  <c r="E63" i="168"/>
  <c r="T63" i="168" s="1"/>
  <c r="F63" i="168"/>
  <c r="G63" i="168"/>
  <c r="H63" i="168"/>
  <c r="AB63" i="168" s="1"/>
  <c r="I63" i="168"/>
  <c r="AD63" i="168" s="1"/>
  <c r="E64" i="168"/>
  <c r="AA64" i="168" s="1"/>
  <c r="F64" i="168"/>
  <c r="G64" i="168"/>
  <c r="H64" i="168"/>
  <c r="AB64" i="168" s="1"/>
  <c r="I64" i="168"/>
  <c r="AD64" i="168" s="1"/>
  <c r="E65" i="168"/>
  <c r="T65" i="168" s="1"/>
  <c r="F65" i="168"/>
  <c r="G65" i="168"/>
  <c r="H65" i="168"/>
  <c r="N65" i="168" s="1"/>
  <c r="I65" i="168"/>
  <c r="AD65" i="168" s="1"/>
  <c r="E66" i="168"/>
  <c r="AA66" i="168" s="1"/>
  <c r="F66" i="168"/>
  <c r="G66" i="168"/>
  <c r="H66" i="168"/>
  <c r="AB66" i="168" s="1"/>
  <c r="I66" i="168"/>
  <c r="AD66" i="168" s="1"/>
  <c r="E67" i="168"/>
  <c r="T67" i="168" s="1"/>
  <c r="F67" i="168"/>
  <c r="G67" i="168"/>
  <c r="H67" i="168"/>
  <c r="N67" i="168" s="1"/>
  <c r="I67" i="168"/>
  <c r="AD67" i="168" s="1"/>
  <c r="E68" i="168"/>
  <c r="L68" i="168" s="1"/>
  <c r="F68" i="168"/>
  <c r="G68" i="168"/>
  <c r="H68" i="168"/>
  <c r="N68" i="168" s="1"/>
  <c r="I68" i="168"/>
  <c r="AD68" i="168" s="1"/>
  <c r="E69" i="168"/>
  <c r="T69" i="168" s="1"/>
  <c r="F69" i="168"/>
  <c r="G69" i="168"/>
  <c r="H69" i="168"/>
  <c r="AB69" i="168" s="1"/>
  <c r="I69" i="168"/>
  <c r="AD69" i="168" s="1"/>
  <c r="E70" i="168"/>
  <c r="Q70" i="168" s="1"/>
  <c r="F70" i="168"/>
  <c r="G70" i="168"/>
  <c r="H70" i="168"/>
  <c r="N70" i="168" s="1"/>
  <c r="I70" i="168"/>
  <c r="AD70" i="168" s="1"/>
  <c r="E71" i="168"/>
  <c r="M71" i="168" s="1"/>
  <c r="F71" i="168"/>
  <c r="G71" i="168"/>
  <c r="H71" i="168"/>
  <c r="AB71" i="168" s="1"/>
  <c r="I71" i="168"/>
  <c r="AD71" i="168" s="1"/>
  <c r="E72" i="168"/>
  <c r="J72" i="168" s="1"/>
  <c r="F72" i="168"/>
  <c r="G72" i="168"/>
  <c r="H72" i="168"/>
  <c r="N72" i="168" s="1"/>
  <c r="I72" i="168"/>
  <c r="AD72" i="168" s="1"/>
  <c r="E73" i="168"/>
  <c r="M73" i="168" s="1"/>
  <c r="F73" i="168"/>
  <c r="G73" i="168"/>
  <c r="H73" i="168"/>
  <c r="AB73" i="168" s="1"/>
  <c r="I73" i="168"/>
  <c r="AD73" i="168" s="1"/>
  <c r="E74" i="168"/>
  <c r="J74" i="168" s="1"/>
  <c r="F74" i="168"/>
  <c r="G74" i="168"/>
  <c r="H74" i="168"/>
  <c r="N74" i="168" s="1"/>
  <c r="I74" i="168"/>
  <c r="AD74" i="168" s="1"/>
  <c r="E75" i="168"/>
  <c r="M75" i="168" s="1"/>
  <c r="F75" i="168"/>
  <c r="G75" i="168"/>
  <c r="H75" i="168"/>
  <c r="AB75" i="168" s="1"/>
  <c r="I75" i="168"/>
  <c r="AD75" i="168" s="1"/>
  <c r="E76" i="168"/>
  <c r="T76" i="168" s="1"/>
  <c r="F76" i="168"/>
  <c r="G76" i="168"/>
  <c r="H76" i="168"/>
  <c r="N76" i="168" s="1"/>
  <c r="I76" i="168"/>
  <c r="AD76" i="168" s="1"/>
  <c r="E77" i="168"/>
  <c r="J77" i="168" s="1"/>
  <c r="F77" i="168"/>
  <c r="G77" i="168"/>
  <c r="H77" i="168"/>
  <c r="AB77" i="168" s="1"/>
  <c r="I77" i="168"/>
  <c r="AD77" i="168" s="1"/>
  <c r="E78" i="168"/>
  <c r="P78" i="168" s="1"/>
  <c r="F78" i="168"/>
  <c r="G78" i="168"/>
  <c r="H78" i="168"/>
  <c r="N78" i="168" s="1"/>
  <c r="I78" i="168"/>
  <c r="AD78" i="168" s="1"/>
  <c r="E79" i="168"/>
  <c r="J79" i="168" s="1"/>
  <c r="F79" i="168"/>
  <c r="G79" i="168"/>
  <c r="H79" i="168"/>
  <c r="AB79" i="168" s="1"/>
  <c r="I79" i="168"/>
  <c r="AD79" i="168" s="1"/>
  <c r="E80" i="168"/>
  <c r="J80" i="168" s="1"/>
  <c r="F80" i="168"/>
  <c r="G80" i="168"/>
  <c r="H80" i="168"/>
  <c r="N80" i="168" s="1"/>
  <c r="I80" i="168"/>
  <c r="AD80" i="168" s="1"/>
  <c r="E81" i="168"/>
  <c r="T81" i="168" s="1"/>
  <c r="F81" i="168"/>
  <c r="G81" i="168"/>
  <c r="H81" i="168"/>
  <c r="AB81" i="168" s="1"/>
  <c r="I81" i="168"/>
  <c r="AD81" i="168" s="1"/>
  <c r="E82" i="168"/>
  <c r="U82" i="168" s="1"/>
  <c r="F82" i="168"/>
  <c r="G82" i="168"/>
  <c r="H82" i="168"/>
  <c r="N82" i="168" s="1"/>
  <c r="I82" i="168"/>
  <c r="AD82" i="168" s="1"/>
  <c r="E83" i="168"/>
  <c r="T83" i="168" s="1"/>
  <c r="F83" i="168"/>
  <c r="G83" i="168"/>
  <c r="H83" i="168"/>
  <c r="AB83" i="168" s="1"/>
  <c r="I83" i="168"/>
  <c r="AD83" i="168" s="1"/>
  <c r="E84" i="168"/>
  <c r="T84" i="168" s="1"/>
  <c r="F84" i="168"/>
  <c r="G84" i="168"/>
  <c r="H84" i="168"/>
  <c r="N84" i="168" s="1"/>
  <c r="I84" i="168"/>
  <c r="AD84" i="168" s="1"/>
  <c r="E85" i="168"/>
  <c r="T85" i="168" s="1"/>
  <c r="F85" i="168"/>
  <c r="G85" i="168"/>
  <c r="H85" i="168"/>
  <c r="AB85" i="168" s="1"/>
  <c r="I85" i="168"/>
  <c r="AD85" i="168" s="1"/>
  <c r="E86" i="168"/>
  <c r="J86" i="168" s="1"/>
  <c r="F86" i="168"/>
  <c r="G86" i="168"/>
  <c r="H86" i="168"/>
  <c r="N86" i="168" s="1"/>
  <c r="I86" i="168"/>
  <c r="AD86" i="168" s="1"/>
  <c r="E87" i="168"/>
  <c r="T87" i="168" s="1"/>
  <c r="F87" i="168"/>
  <c r="G87" i="168"/>
  <c r="H87" i="168"/>
  <c r="AB87" i="168" s="1"/>
  <c r="I87" i="168"/>
  <c r="AD87" i="168" s="1"/>
  <c r="E88" i="168"/>
  <c r="W88" i="168" s="1"/>
  <c r="F88" i="168"/>
  <c r="G88" i="168"/>
  <c r="H88" i="168"/>
  <c r="N88" i="168" s="1"/>
  <c r="I88" i="168"/>
  <c r="AD88" i="168" s="1"/>
  <c r="E89" i="168"/>
  <c r="T89" i="168" s="1"/>
  <c r="F89" i="168"/>
  <c r="G89" i="168"/>
  <c r="H89" i="168"/>
  <c r="AB89" i="168" s="1"/>
  <c r="I89" i="168"/>
  <c r="AD89" i="168" s="1"/>
  <c r="E90" i="168"/>
  <c r="T90" i="168" s="1"/>
  <c r="F90" i="168"/>
  <c r="G90" i="168"/>
  <c r="H90" i="168"/>
  <c r="N90" i="168" s="1"/>
  <c r="I90" i="168"/>
  <c r="AD90" i="168" s="1"/>
  <c r="E91" i="168"/>
  <c r="T91" i="168" s="1"/>
  <c r="F91" i="168"/>
  <c r="G91" i="168"/>
  <c r="H91" i="168"/>
  <c r="AB91" i="168" s="1"/>
  <c r="I91" i="168"/>
  <c r="AD91" i="168" s="1"/>
  <c r="E92" i="168"/>
  <c r="AA92" i="168" s="1"/>
  <c r="F92" i="168"/>
  <c r="G92" i="168"/>
  <c r="H92" i="168"/>
  <c r="N92" i="168" s="1"/>
  <c r="I92" i="168"/>
  <c r="AD92" i="168" s="1"/>
  <c r="E93" i="168"/>
  <c r="T93" i="168" s="1"/>
  <c r="F93" i="168"/>
  <c r="G93" i="168"/>
  <c r="H93" i="168"/>
  <c r="AB93" i="168" s="1"/>
  <c r="I93" i="168"/>
  <c r="AD93" i="168" s="1"/>
  <c r="E94" i="168"/>
  <c r="AA94" i="168" s="1"/>
  <c r="F94" i="168"/>
  <c r="G94" i="168"/>
  <c r="H94" i="168"/>
  <c r="N94" i="168" s="1"/>
  <c r="I94" i="168"/>
  <c r="AD94" i="168" s="1"/>
  <c r="E95" i="168"/>
  <c r="T95" i="168" s="1"/>
  <c r="F95" i="168"/>
  <c r="G95" i="168"/>
  <c r="H95" i="168"/>
  <c r="AB95" i="168" s="1"/>
  <c r="I95" i="168"/>
  <c r="AD95" i="168" s="1"/>
  <c r="E96" i="168"/>
  <c r="AA96" i="168" s="1"/>
  <c r="F96" i="168"/>
  <c r="G96" i="168"/>
  <c r="H96" i="168"/>
  <c r="N96" i="168" s="1"/>
  <c r="I96" i="168"/>
  <c r="AD96" i="168" s="1"/>
  <c r="E97" i="168"/>
  <c r="T97" i="168" s="1"/>
  <c r="F97" i="168"/>
  <c r="G97" i="168"/>
  <c r="H97" i="168"/>
  <c r="AB97" i="168" s="1"/>
  <c r="I97" i="168"/>
  <c r="AD97" i="168" s="1"/>
  <c r="E98" i="168"/>
  <c r="AA98" i="168" s="1"/>
  <c r="F98" i="168"/>
  <c r="G98" i="168"/>
  <c r="H98" i="168"/>
  <c r="N98" i="168" s="1"/>
  <c r="I98" i="168"/>
  <c r="AD98" i="168" s="1"/>
  <c r="E99" i="168"/>
  <c r="T99" i="168" s="1"/>
  <c r="F99" i="168"/>
  <c r="G99" i="168"/>
  <c r="H99" i="168"/>
  <c r="AB99" i="168" s="1"/>
  <c r="I99" i="168"/>
  <c r="AD99" i="168" s="1"/>
  <c r="E100" i="168"/>
  <c r="AA100" i="168" s="1"/>
  <c r="F100" i="168"/>
  <c r="G100" i="168"/>
  <c r="H100" i="168"/>
  <c r="N100" i="168" s="1"/>
  <c r="I100" i="168"/>
  <c r="AD100" i="168" s="1"/>
  <c r="E9" i="172"/>
  <c r="I9" i="172" s="1"/>
  <c r="F9" i="172"/>
  <c r="E10" i="172"/>
  <c r="I10" i="172" s="1"/>
  <c r="F10" i="172"/>
  <c r="E11" i="172"/>
  <c r="I11" i="172" s="1"/>
  <c r="F11" i="172"/>
  <c r="E12" i="172"/>
  <c r="I12" i="172" s="1"/>
  <c r="F12" i="172"/>
  <c r="E13" i="172"/>
  <c r="I13" i="172" s="1"/>
  <c r="F13" i="172"/>
  <c r="E14" i="172"/>
  <c r="I14" i="172" s="1"/>
  <c r="F14" i="172"/>
  <c r="E15" i="172"/>
  <c r="J15" i="172" s="1"/>
  <c r="F15" i="172"/>
  <c r="E16" i="172"/>
  <c r="K16" i="172" s="1"/>
  <c r="F16" i="172"/>
  <c r="E17" i="172"/>
  <c r="L17" i="172" s="1"/>
  <c r="F17" i="172"/>
  <c r="E18" i="172"/>
  <c r="M18" i="172" s="1"/>
  <c r="F18" i="172"/>
  <c r="E19" i="172"/>
  <c r="O19" i="172" s="1"/>
  <c r="F19" i="172"/>
  <c r="E20" i="172"/>
  <c r="P20" i="172" s="1"/>
  <c r="F20" i="172"/>
  <c r="E21" i="172"/>
  <c r="R21" i="172" s="1"/>
  <c r="F21" i="172"/>
  <c r="E22" i="172"/>
  <c r="R22" i="172" s="1"/>
  <c r="F22" i="172"/>
  <c r="E23" i="172"/>
  <c r="M23" i="172" s="1"/>
  <c r="F23" i="172"/>
  <c r="E24" i="172"/>
  <c r="S24" i="172" s="1"/>
  <c r="F24" i="172"/>
  <c r="E25" i="172"/>
  <c r="K25" i="172" s="1"/>
  <c r="F25" i="172"/>
  <c r="E26" i="172"/>
  <c r="I26" i="172" s="1"/>
  <c r="F26" i="172"/>
  <c r="E27" i="172"/>
  <c r="I27" i="172" s="1"/>
  <c r="F27" i="172"/>
  <c r="E28" i="172"/>
  <c r="I28" i="172" s="1"/>
  <c r="F28" i="172"/>
  <c r="E29" i="172"/>
  <c r="I29" i="172" s="1"/>
  <c r="F29" i="172"/>
  <c r="E30" i="172"/>
  <c r="I30" i="172" s="1"/>
  <c r="F30" i="172"/>
  <c r="E31" i="172"/>
  <c r="J31" i="172" s="1"/>
  <c r="F31" i="172"/>
  <c r="E32" i="172"/>
  <c r="K32" i="172" s="1"/>
  <c r="F32" i="172"/>
  <c r="E33" i="172"/>
  <c r="L33" i="172" s="1"/>
  <c r="F33" i="172"/>
  <c r="E34" i="172"/>
  <c r="M34" i="172" s="1"/>
  <c r="F34" i="172"/>
  <c r="E35" i="172"/>
  <c r="O35" i="172" s="1"/>
  <c r="F35" i="172"/>
  <c r="E36" i="172"/>
  <c r="P36" i="172" s="1"/>
  <c r="F36" i="172"/>
  <c r="E37" i="172"/>
  <c r="R37" i="172" s="1"/>
  <c r="F37" i="172"/>
  <c r="E38" i="172"/>
  <c r="J38" i="172" s="1"/>
  <c r="F38" i="172"/>
  <c r="E39" i="172"/>
  <c r="I39" i="172" s="1"/>
  <c r="F39" i="172"/>
  <c r="E40" i="172"/>
  <c r="S40" i="172" s="1"/>
  <c r="F40" i="172"/>
  <c r="E41" i="172"/>
  <c r="R41" i="172" s="1"/>
  <c r="F41" i="172"/>
  <c r="E42" i="172"/>
  <c r="I42" i="172" s="1"/>
  <c r="F42" i="172"/>
  <c r="E43" i="172"/>
  <c r="I43" i="172" s="1"/>
  <c r="F43" i="172"/>
  <c r="E44" i="172"/>
  <c r="I44" i="172" s="1"/>
  <c r="F44" i="172"/>
  <c r="E45" i="172"/>
  <c r="I45" i="172" s="1"/>
  <c r="F45" i="172"/>
  <c r="E46" i="172"/>
  <c r="I46" i="172" s="1"/>
  <c r="F46" i="172"/>
  <c r="E47" i="172"/>
  <c r="J47" i="172" s="1"/>
  <c r="F47" i="172"/>
  <c r="E48" i="172"/>
  <c r="K48" i="172" s="1"/>
  <c r="F48" i="172"/>
  <c r="E49" i="172"/>
  <c r="L49" i="172" s="1"/>
  <c r="F49" i="172"/>
  <c r="E50" i="172"/>
  <c r="M50" i="172" s="1"/>
  <c r="F50" i="172"/>
  <c r="E51" i="172"/>
  <c r="O51" i="172" s="1"/>
  <c r="F51" i="172"/>
  <c r="E52" i="172"/>
  <c r="P52" i="172" s="1"/>
  <c r="F52" i="172"/>
  <c r="E53" i="172"/>
  <c r="R53" i="172" s="1"/>
  <c r="F53" i="172"/>
  <c r="E54" i="172"/>
  <c r="R54" i="172" s="1"/>
  <c r="F54" i="172"/>
  <c r="E55" i="172"/>
  <c r="I55" i="172" s="1"/>
  <c r="F55" i="172"/>
  <c r="E56" i="172"/>
  <c r="S56" i="172" s="1"/>
  <c r="F56" i="172"/>
  <c r="E57" i="172"/>
  <c r="K57" i="172" s="1"/>
  <c r="F57" i="172"/>
  <c r="E58" i="172"/>
  <c r="R58" i="172" s="1"/>
  <c r="F58" i="172"/>
  <c r="E59" i="172"/>
  <c r="I59" i="172" s="1"/>
  <c r="F59" i="172"/>
  <c r="E60" i="172"/>
  <c r="I60" i="172" s="1"/>
  <c r="F60" i="172"/>
  <c r="E61" i="172"/>
  <c r="I61" i="172" s="1"/>
  <c r="F61" i="172"/>
  <c r="E62" i="172"/>
  <c r="I62" i="172" s="1"/>
  <c r="F62" i="172"/>
  <c r="E63" i="172"/>
  <c r="J63" i="172" s="1"/>
  <c r="F63" i="172"/>
  <c r="E64" i="172"/>
  <c r="K64" i="172" s="1"/>
  <c r="F64" i="172"/>
  <c r="E65" i="172"/>
  <c r="L65" i="172" s="1"/>
  <c r="F65" i="172"/>
  <c r="E66" i="172"/>
  <c r="M66" i="172" s="1"/>
  <c r="F66" i="172"/>
  <c r="E67" i="172"/>
  <c r="O67" i="172" s="1"/>
  <c r="F67" i="172"/>
  <c r="E68" i="172"/>
  <c r="P68" i="172" s="1"/>
  <c r="F68" i="172"/>
  <c r="E69" i="172"/>
  <c r="R69" i="172" s="1"/>
  <c r="F69" i="172"/>
  <c r="E70" i="172"/>
  <c r="R70" i="172" s="1"/>
  <c r="F70" i="172"/>
  <c r="E71" i="172"/>
  <c r="K71" i="172" s="1"/>
  <c r="F71" i="172"/>
  <c r="E72" i="172"/>
  <c r="S72" i="172" s="1"/>
  <c r="F72" i="172"/>
  <c r="E73" i="172"/>
  <c r="I73" i="172" s="1"/>
  <c r="F73" i="172"/>
  <c r="E74" i="172"/>
  <c r="I74" i="172" s="1"/>
  <c r="F74" i="172"/>
  <c r="E75" i="172"/>
  <c r="I75" i="172" s="1"/>
  <c r="F75" i="172"/>
  <c r="E76" i="172"/>
  <c r="I76" i="172" s="1"/>
  <c r="F76" i="172"/>
  <c r="E77" i="172"/>
  <c r="I77" i="172" s="1"/>
  <c r="F77" i="172"/>
  <c r="E78" i="172"/>
  <c r="I78" i="172" s="1"/>
  <c r="F78" i="172"/>
  <c r="E79" i="172"/>
  <c r="J79" i="172" s="1"/>
  <c r="F79" i="172"/>
  <c r="E80" i="172"/>
  <c r="K80" i="172" s="1"/>
  <c r="F80" i="172"/>
  <c r="E81" i="172"/>
  <c r="L81" i="172" s="1"/>
  <c r="F81" i="172"/>
  <c r="E82" i="172"/>
  <c r="M82" i="172" s="1"/>
  <c r="F82" i="172"/>
  <c r="E83" i="172"/>
  <c r="O83" i="172" s="1"/>
  <c r="F83" i="172"/>
  <c r="E84" i="172"/>
  <c r="P84" i="172" s="1"/>
  <c r="F84" i="172"/>
  <c r="E85" i="172"/>
  <c r="R85" i="172" s="1"/>
  <c r="F85" i="172"/>
  <c r="E86" i="172"/>
  <c r="R86" i="172" s="1"/>
  <c r="F86" i="172"/>
  <c r="E87" i="172"/>
  <c r="J87" i="172" s="1"/>
  <c r="F87" i="172"/>
  <c r="E88" i="172"/>
  <c r="S88" i="172" s="1"/>
  <c r="F88" i="172"/>
  <c r="E89" i="172"/>
  <c r="S89" i="172" s="1"/>
  <c r="F89" i="172"/>
  <c r="E90" i="172"/>
  <c r="I90" i="172" s="1"/>
  <c r="F90" i="172"/>
  <c r="E91" i="172"/>
  <c r="I91" i="172" s="1"/>
  <c r="F91" i="172"/>
  <c r="E92" i="172"/>
  <c r="I92" i="172" s="1"/>
  <c r="F92" i="172"/>
  <c r="E93" i="172"/>
  <c r="I93" i="172" s="1"/>
  <c r="F93" i="172"/>
  <c r="E94" i="172"/>
  <c r="I94" i="172" s="1"/>
  <c r="F94" i="172"/>
  <c r="E95" i="172"/>
  <c r="J95" i="172" s="1"/>
  <c r="F95" i="172"/>
  <c r="E96" i="172"/>
  <c r="K96" i="172" s="1"/>
  <c r="F96" i="172"/>
  <c r="E97" i="172"/>
  <c r="L97" i="172" s="1"/>
  <c r="F97" i="172"/>
  <c r="E98" i="172"/>
  <c r="M98" i="172" s="1"/>
  <c r="F98" i="172"/>
  <c r="E99" i="172"/>
  <c r="O99" i="172" s="1"/>
  <c r="F99" i="172"/>
  <c r="E100" i="172"/>
  <c r="P100" i="172" s="1"/>
  <c r="F100" i="172"/>
  <c r="F3" i="172"/>
  <c r="F4" i="172"/>
  <c r="F5" i="172"/>
  <c r="F6" i="172"/>
  <c r="F7" i="172"/>
  <c r="F8" i="172"/>
  <c r="F2" i="172"/>
  <c r="E8" i="172"/>
  <c r="P8" i="172" s="1"/>
  <c r="E7" i="172"/>
  <c r="P7" i="172" s="1"/>
  <c r="E6" i="172"/>
  <c r="S6" i="172" s="1"/>
  <c r="E5" i="172"/>
  <c r="M5" i="172" s="1"/>
  <c r="E4" i="172"/>
  <c r="K4" i="172" s="1"/>
  <c r="E3" i="172"/>
  <c r="L3" i="172" s="1"/>
  <c r="E2" i="172"/>
  <c r="J2" i="172" s="1"/>
  <c r="E12" i="170"/>
  <c r="J12" i="170" s="1"/>
  <c r="F12" i="170"/>
  <c r="G12" i="170"/>
  <c r="H12" i="170" s="1"/>
  <c r="E13" i="170"/>
  <c r="V13" i="170" s="1"/>
  <c r="F13" i="170"/>
  <c r="G13" i="170"/>
  <c r="H13" i="170" s="1"/>
  <c r="E14" i="170"/>
  <c r="P14" i="170" s="1"/>
  <c r="F14" i="170"/>
  <c r="G14" i="170"/>
  <c r="H14" i="170" s="1"/>
  <c r="E15" i="170"/>
  <c r="Y15" i="170" s="1"/>
  <c r="F15" i="170"/>
  <c r="G15" i="170"/>
  <c r="H15" i="170" s="1"/>
  <c r="E16" i="170"/>
  <c r="J16" i="170" s="1"/>
  <c r="F16" i="170"/>
  <c r="G16" i="170"/>
  <c r="I16" i="170" s="1"/>
  <c r="E17" i="170"/>
  <c r="V17" i="170" s="1"/>
  <c r="F17" i="170"/>
  <c r="G17" i="170"/>
  <c r="I17" i="170" s="1"/>
  <c r="E18" i="170"/>
  <c r="W18" i="170" s="1"/>
  <c r="F18" i="170"/>
  <c r="G18" i="170"/>
  <c r="H18" i="170" s="1"/>
  <c r="E19" i="170"/>
  <c r="S19" i="170" s="1"/>
  <c r="F19" i="170"/>
  <c r="G19" i="170"/>
  <c r="H19" i="170" s="1"/>
  <c r="E20" i="170"/>
  <c r="J20" i="170" s="1"/>
  <c r="F20" i="170"/>
  <c r="G20" i="170"/>
  <c r="H20" i="170" s="1"/>
  <c r="E21" i="170"/>
  <c r="W21" i="170" s="1"/>
  <c r="F21" i="170"/>
  <c r="G21" i="170"/>
  <c r="H21" i="170" s="1"/>
  <c r="E22" i="170"/>
  <c r="V22" i="170" s="1"/>
  <c r="F22" i="170"/>
  <c r="G22" i="170"/>
  <c r="I22" i="170" s="1"/>
  <c r="E23" i="170"/>
  <c r="N23" i="170" s="1"/>
  <c r="F23" i="170"/>
  <c r="G23" i="170"/>
  <c r="H23" i="170" s="1"/>
  <c r="E24" i="170"/>
  <c r="Z24" i="170" s="1"/>
  <c r="F24" i="170"/>
  <c r="G24" i="170"/>
  <c r="E25" i="170"/>
  <c r="Z25" i="170" s="1"/>
  <c r="F25" i="170"/>
  <c r="G25" i="170"/>
  <c r="H25" i="170" s="1"/>
  <c r="E26" i="170"/>
  <c r="T26" i="170" s="1"/>
  <c r="F26" i="170"/>
  <c r="G26" i="170"/>
  <c r="H26" i="170" s="1"/>
  <c r="E27" i="170"/>
  <c r="N27" i="170" s="1"/>
  <c r="F27" i="170"/>
  <c r="G27" i="170"/>
  <c r="H27" i="170" s="1"/>
  <c r="E28" i="170"/>
  <c r="Y28" i="170" s="1"/>
  <c r="F28" i="170"/>
  <c r="G28" i="170"/>
  <c r="I28" i="170" s="1"/>
  <c r="E29" i="170"/>
  <c r="R29" i="170" s="1"/>
  <c r="F29" i="170"/>
  <c r="G29" i="170"/>
  <c r="H29" i="170" s="1"/>
  <c r="E30" i="170"/>
  <c r="L30" i="170" s="1"/>
  <c r="F30" i="170"/>
  <c r="G30" i="170"/>
  <c r="H30" i="170" s="1"/>
  <c r="E31" i="170"/>
  <c r="Y31" i="170" s="1"/>
  <c r="F31" i="170"/>
  <c r="G31" i="170"/>
  <c r="H31" i="170" s="1"/>
  <c r="E32" i="170"/>
  <c r="J32" i="170" s="1"/>
  <c r="F32" i="170"/>
  <c r="G32" i="170"/>
  <c r="I32" i="170" s="1"/>
  <c r="E33" i="170"/>
  <c r="J33" i="170" s="1"/>
  <c r="F33" i="170"/>
  <c r="G33" i="170"/>
  <c r="I33" i="170" s="1"/>
  <c r="E34" i="170"/>
  <c r="W34" i="170" s="1"/>
  <c r="F34" i="170"/>
  <c r="G34" i="170"/>
  <c r="H34" i="170" s="1"/>
  <c r="E35" i="170"/>
  <c r="R35" i="170" s="1"/>
  <c r="F35" i="170"/>
  <c r="G35" i="170"/>
  <c r="H35" i="170" s="1"/>
  <c r="E36" i="170"/>
  <c r="N36" i="170" s="1"/>
  <c r="F36" i="170"/>
  <c r="G36" i="170"/>
  <c r="H36" i="170" s="1"/>
  <c r="E37" i="170"/>
  <c r="V37" i="170" s="1"/>
  <c r="F37" i="170"/>
  <c r="G37" i="170"/>
  <c r="H37" i="170" s="1"/>
  <c r="E38" i="170"/>
  <c r="V38" i="170" s="1"/>
  <c r="F38" i="170"/>
  <c r="G38" i="170"/>
  <c r="I38" i="170" s="1"/>
  <c r="E39" i="170"/>
  <c r="J39" i="170" s="1"/>
  <c r="F39" i="170"/>
  <c r="G39" i="170"/>
  <c r="I39" i="170" s="1"/>
  <c r="E40" i="170"/>
  <c r="F40" i="170"/>
  <c r="G40" i="170"/>
  <c r="I40" i="170" s="1"/>
  <c r="E41" i="170"/>
  <c r="Z41" i="170" s="1"/>
  <c r="F41" i="170"/>
  <c r="G41" i="170"/>
  <c r="E42" i="170"/>
  <c r="T42" i="170" s="1"/>
  <c r="F42" i="170"/>
  <c r="G42" i="170"/>
  <c r="E43" i="170"/>
  <c r="K43" i="170" s="1"/>
  <c r="F43" i="170"/>
  <c r="G43" i="170"/>
  <c r="H43" i="170" s="1"/>
  <c r="E44" i="170"/>
  <c r="L44" i="170" s="1"/>
  <c r="F44" i="170"/>
  <c r="G44" i="170"/>
  <c r="I44" i="170" s="1"/>
  <c r="E45" i="170"/>
  <c r="R45" i="170" s="1"/>
  <c r="F45" i="170"/>
  <c r="G45" i="170"/>
  <c r="I45" i="170" s="1"/>
  <c r="E46" i="170"/>
  <c r="L46" i="170" s="1"/>
  <c r="F46" i="170"/>
  <c r="G46" i="170"/>
  <c r="H46" i="170" s="1"/>
  <c r="E47" i="170"/>
  <c r="F47" i="170"/>
  <c r="G47" i="170"/>
  <c r="I47" i="170" s="1"/>
  <c r="E48" i="170"/>
  <c r="J48" i="170" s="1"/>
  <c r="F48" i="170"/>
  <c r="G48" i="170"/>
  <c r="H48" i="170" s="1"/>
  <c r="E49" i="170"/>
  <c r="M49" i="170" s="1"/>
  <c r="F49" i="170"/>
  <c r="G49" i="170"/>
  <c r="I49" i="170" s="1"/>
  <c r="E50" i="170"/>
  <c r="J50" i="170" s="1"/>
  <c r="F50" i="170"/>
  <c r="G50" i="170"/>
  <c r="H50" i="170" s="1"/>
  <c r="E51" i="170"/>
  <c r="N51" i="170" s="1"/>
  <c r="F51" i="170"/>
  <c r="G51" i="170"/>
  <c r="H51" i="170" s="1"/>
  <c r="E52" i="170"/>
  <c r="Y52" i="170" s="1"/>
  <c r="F52" i="170"/>
  <c r="G52" i="170"/>
  <c r="H52" i="170" s="1"/>
  <c r="E53" i="170"/>
  <c r="K53" i="170" s="1"/>
  <c r="F53" i="170"/>
  <c r="G53" i="170"/>
  <c r="I53" i="170" s="1"/>
  <c r="E54" i="170"/>
  <c r="J54" i="170" s="1"/>
  <c r="F54" i="170"/>
  <c r="G54" i="170"/>
  <c r="I54" i="170" s="1"/>
  <c r="E55" i="170"/>
  <c r="J55" i="170" s="1"/>
  <c r="F55" i="170"/>
  <c r="G55" i="170"/>
  <c r="I55" i="170" s="1"/>
  <c r="E56" i="170"/>
  <c r="K56" i="170" s="1"/>
  <c r="F56" i="170"/>
  <c r="G56" i="170"/>
  <c r="H56" i="170" s="1"/>
  <c r="E57" i="170"/>
  <c r="K57" i="170" s="1"/>
  <c r="F57" i="170"/>
  <c r="G57" i="170"/>
  <c r="H57" i="170" s="1"/>
  <c r="E58" i="170"/>
  <c r="T58" i="170" s="1"/>
  <c r="F58" i="170"/>
  <c r="G58" i="170"/>
  <c r="H58" i="170" s="1"/>
  <c r="E59" i="170"/>
  <c r="J59" i="170" s="1"/>
  <c r="F59" i="170"/>
  <c r="G59" i="170"/>
  <c r="H59" i="170" s="1"/>
  <c r="E60" i="170"/>
  <c r="J60" i="170" s="1"/>
  <c r="F60" i="170"/>
  <c r="G60" i="170"/>
  <c r="H60" i="170" s="1"/>
  <c r="E61" i="170"/>
  <c r="M61" i="170" s="1"/>
  <c r="F61" i="170"/>
  <c r="G61" i="170"/>
  <c r="I61" i="170" s="1"/>
  <c r="E62" i="170"/>
  <c r="J62" i="170" s="1"/>
  <c r="F62" i="170"/>
  <c r="G62" i="170"/>
  <c r="H62" i="170" s="1"/>
  <c r="E63" i="170"/>
  <c r="V63" i="170" s="1"/>
  <c r="F63" i="170"/>
  <c r="G63" i="170"/>
  <c r="I63" i="170" s="1"/>
  <c r="E64" i="170"/>
  <c r="Z64" i="170" s="1"/>
  <c r="F64" i="170"/>
  <c r="G64" i="170"/>
  <c r="H64" i="170" s="1"/>
  <c r="E65" i="170"/>
  <c r="P65" i="170" s="1"/>
  <c r="F65" i="170"/>
  <c r="G65" i="170"/>
  <c r="I65" i="170" s="1"/>
  <c r="E66" i="170"/>
  <c r="J66" i="170" s="1"/>
  <c r="F66" i="170"/>
  <c r="G66" i="170"/>
  <c r="H66" i="170" s="1"/>
  <c r="E67" i="170"/>
  <c r="J67" i="170" s="1"/>
  <c r="F67" i="170"/>
  <c r="G67" i="170"/>
  <c r="H67" i="170" s="1"/>
  <c r="E68" i="170"/>
  <c r="N68" i="170" s="1"/>
  <c r="F68" i="170"/>
  <c r="G68" i="170"/>
  <c r="H68" i="170" s="1"/>
  <c r="E69" i="170"/>
  <c r="N69" i="170" s="1"/>
  <c r="F69" i="170"/>
  <c r="G69" i="170"/>
  <c r="H69" i="170" s="1"/>
  <c r="E70" i="170"/>
  <c r="W70" i="170" s="1"/>
  <c r="F70" i="170"/>
  <c r="G70" i="170"/>
  <c r="I70" i="170" s="1"/>
  <c r="E71" i="170"/>
  <c r="M71" i="170" s="1"/>
  <c r="F71" i="170"/>
  <c r="G71" i="170"/>
  <c r="H71" i="170" s="1"/>
  <c r="E72" i="170"/>
  <c r="J72" i="170" s="1"/>
  <c r="F72" i="170"/>
  <c r="G72" i="170"/>
  <c r="H72" i="170" s="1"/>
  <c r="E73" i="170"/>
  <c r="K73" i="170" s="1"/>
  <c r="F73" i="170"/>
  <c r="G73" i="170"/>
  <c r="H73" i="170" s="1"/>
  <c r="E74" i="170"/>
  <c r="Z74" i="170" s="1"/>
  <c r="F74" i="170"/>
  <c r="G74" i="170"/>
  <c r="H74" i="170" s="1"/>
  <c r="E75" i="170"/>
  <c r="Z75" i="170" s="1"/>
  <c r="F75" i="170"/>
  <c r="G75" i="170"/>
  <c r="H75" i="170" s="1"/>
  <c r="E76" i="170"/>
  <c r="Z76" i="170" s="1"/>
  <c r="F76" i="170"/>
  <c r="G76" i="170"/>
  <c r="H76" i="170" s="1"/>
  <c r="E77" i="170"/>
  <c r="M77" i="170" s="1"/>
  <c r="F77" i="170"/>
  <c r="G77" i="170"/>
  <c r="I77" i="170" s="1"/>
  <c r="E78" i="170"/>
  <c r="L78" i="170" s="1"/>
  <c r="F78" i="170"/>
  <c r="G78" i="170"/>
  <c r="H78" i="170" s="1"/>
  <c r="E79" i="170"/>
  <c r="K79" i="170" s="1"/>
  <c r="F79" i="170"/>
  <c r="G79" i="170"/>
  <c r="H79" i="170" s="1"/>
  <c r="E80" i="170"/>
  <c r="Z80" i="170" s="1"/>
  <c r="F80" i="170"/>
  <c r="G80" i="170"/>
  <c r="H80" i="170" s="1"/>
  <c r="E81" i="170"/>
  <c r="K81" i="170" s="1"/>
  <c r="F81" i="170"/>
  <c r="G81" i="170"/>
  <c r="I81" i="170" s="1"/>
  <c r="E82" i="170"/>
  <c r="J82" i="170" s="1"/>
  <c r="F82" i="170"/>
  <c r="G82" i="170"/>
  <c r="H82" i="170" s="1"/>
  <c r="E83" i="170"/>
  <c r="M83" i="170" s="1"/>
  <c r="F83" i="170"/>
  <c r="G83" i="170"/>
  <c r="H83" i="170" s="1"/>
  <c r="E84" i="170"/>
  <c r="J84" i="170" s="1"/>
  <c r="F84" i="170"/>
  <c r="G84" i="170"/>
  <c r="H84" i="170" s="1"/>
  <c r="E85" i="170"/>
  <c r="J85" i="170" s="1"/>
  <c r="F85" i="170"/>
  <c r="G85" i="170"/>
  <c r="H85" i="170" s="1"/>
  <c r="E86" i="170"/>
  <c r="Z86" i="170" s="1"/>
  <c r="F86" i="170"/>
  <c r="G86" i="170"/>
  <c r="H86" i="170" s="1"/>
  <c r="E87" i="170"/>
  <c r="T87" i="170" s="1"/>
  <c r="F87" i="170"/>
  <c r="G87" i="170"/>
  <c r="H87" i="170" s="1"/>
  <c r="E88" i="170"/>
  <c r="S88" i="170" s="1"/>
  <c r="F88" i="170"/>
  <c r="G88" i="170"/>
  <c r="H88" i="170" s="1"/>
  <c r="E89" i="170"/>
  <c r="Z89" i="170" s="1"/>
  <c r="F89" i="170"/>
  <c r="G89" i="170"/>
  <c r="H89" i="170" s="1"/>
  <c r="E90" i="170"/>
  <c r="V90" i="170" s="1"/>
  <c r="F90" i="170"/>
  <c r="G90" i="170"/>
  <c r="H90" i="170" s="1"/>
  <c r="E91" i="170"/>
  <c r="Z91" i="170" s="1"/>
  <c r="F91" i="170"/>
  <c r="G91" i="170"/>
  <c r="I91" i="170" s="1"/>
  <c r="E92" i="170"/>
  <c r="Z92" i="170" s="1"/>
  <c r="F92" i="170"/>
  <c r="G92" i="170"/>
  <c r="I92" i="170" s="1"/>
  <c r="E93" i="170"/>
  <c r="M93" i="170" s="1"/>
  <c r="F93" i="170"/>
  <c r="G93" i="170"/>
  <c r="I93" i="170" s="1"/>
  <c r="E94" i="170"/>
  <c r="Z94" i="170" s="1"/>
  <c r="F94" i="170"/>
  <c r="G94" i="170"/>
  <c r="H94" i="170" s="1"/>
  <c r="E95" i="170"/>
  <c r="T95" i="170" s="1"/>
  <c r="F95" i="170"/>
  <c r="G95" i="170"/>
  <c r="H95" i="170" s="1"/>
  <c r="E96" i="170"/>
  <c r="T96" i="170" s="1"/>
  <c r="F96" i="170"/>
  <c r="G96" i="170"/>
  <c r="H96" i="170" s="1"/>
  <c r="E97" i="170"/>
  <c r="Y97" i="170" s="1"/>
  <c r="F97" i="170"/>
  <c r="G97" i="170"/>
  <c r="I97" i="170" s="1"/>
  <c r="E98" i="170"/>
  <c r="S98" i="170" s="1"/>
  <c r="F98" i="170"/>
  <c r="G98" i="170"/>
  <c r="H98" i="170" s="1"/>
  <c r="E99" i="170"/>
  <c r="M99" i="170" s="1"/>
  <c r="F99" i="170"/>
  <c r="G99" i="170"/>
  <c r="I99" i="170" s="1"/>
  <c r="E100" i="170"/>
  <c r="P100" i="170" s="1"/>
  <c r="F100" i="170"/>
  <c r="G100" i="170"/>
  <c r="H100" i="170" s="1"/>
  <c r="G11" i="170"/>
  <c r="H11" i="170" s="1"/>
  <c r="F11" i="170"/>
  <c r="E11" i="170"/>
  <c r="J11" i="170" s="1"/>
  <c r="G10" i="170"/>
  <c r="I10" i="170" s="1"/>
  <c r="F10" i="170"/>
  <c r="E10" i="170"/>
  <c r="T10" i="170" s="1"/>
  <c r="G9" i="170"/>
  <c r="H9" i="170" s="1"/>
  <c r="F9" i="170"/>
  <c r="E9" i="170"/>
  <c r="M9" i="170" s="1"/>
  <c r="G8" i="170"/>
  <c r="I8" i="170" s="1"/>
  <c r="F8" i="170"/>
  <c r="E8" i="170"/>
  <c r="Z8" i="170" s="1"/>
  <c r="G7" i="170"/>
  <c r="H7" i="170" s="1"/>
  <c r="F7" i="170"/>
  <c r="E7" i="170"/>
  <c r="L7" i="170" s="1"/>
  <c r="G6" i="170"/>
  <c r="I6" i="170" s="1"/>
  <c r="F6" i="170"/>
  <c r="E6" i="170"/>
  <c r="T6" i="170" s="1"/>
  <c r="G5" i="170"/>
  <c r="H5" i="170" s="1"/>
  <c r="F5" i="170"/>
  <c r="E5" i="170"/>
  <c r="W5" i="170" s="1"/>
  <c r="G4" i="170"/>
  <c r="I4" i="170" s="1"/>
  <c r="F4" i="170"/>
  <c r="E4" i="170"/>
  <c r="N4" i="170" s="1"/>
  <c r="G3" i="170"/>
  <c r="I3" i="170" s="1"/>
  <c r="F3" i="170"/>
  <c r="E3" i="170"/>
  <c r="Q3" i="170" s="1"/>
  <c r="G2" i="170"/>
  <c r="I2" i="170" s="1"/>
  <c r="F2" i="170"/>
  <c r="E2" i="170"/>
  <c r="W2" i="170" s="1"/>
  <c r="P4" i="169"/>
  <c r="P5" i="169"/>
  <c r="P6" i="169"/>
  <c r="P7" i="169"/>
  <c r="P8" i="169"/>
  <c r="P9" i="169"/>
  <c r="P10" i="169"/>
  <c r="P11" i="169"/>
  <c r="P12" i="169"/>
  <c r="P13" i="169"/>
  <c r="P14" i="169"/>
  <c r="P15" i="169"/>
  <c r="P16" i="169"/>
  <c r="P17" i="169"/>
  <c r="P18" i="169"/>
  <c r="P19" i="169"/>
  <c r="P20" i="169"/>
  <c r="P21" i="169"/>
  <c r="P22" i="169"/>
  <c r="P23" i="169"/>
  <c r="P24" i="169"/>
  <c r="P25" i="169"/>
  <c r="P3" i="169"/>
  <c r="I12" i="168"/>
  <c r="AD12" i="168" s="1"/>
  <c r="H12" i="168"/>
  <c r="N12" i="168" s="1"/>
  <c r="G12" i="168"/>
  <c r="F12" i="168"/>
  <c r="E12" i="168"/>
  <c r="T12" i="168" s="1"/>
  <c r="I11" i="168"/>
  <c r="AD11" i="168" s="1"/>
  <c r="H11" i="168"/>
  <c r="N11" i="168" s="1"/>
  <c r="G11" i="168"/>
  <c r="F11" i="168"/>
  <c r="E11" i="168"/>
  <c r="T11" i="168" s="1"/>
  <c r="I10" i="168"/>
  <c r="AD10" i="168" s="1"/>
  <c r="H10" i="168"/>
  <c r="N10" i="168" s="1"/>
  <c r="G10" i="168"/>
  <c r="F10" i="168"/>
  <c r="E10" i="168"/>
  <c r="T10" i="168" s="1"/>
  <c r="I9" i="168"/>
  <c r="AD9" i="168" s="1"/>
  <c r="H9" i="168"/>
  <c r="N9" i="168" s="1"/>
  <c r="G9" i="168"/>
  <c r="F9" i="168"/>
  <c r="E9" i="168"/>
  <c r="T9" i="168" s="1"/>
  <c r="I8" i="168"/>
  <c r="AD8" i="168" s="1"/>
  <c r="H8" i="168"/>
  <c r="N8" i="168" s="1"/>
  <c r="G8" i="168"/>
  <c r="F8" i="168"/>
  <c r="E8" i="168"/>
  <c r="T8" i="168" s="1"/>
  <c r="I7" i="168"/>
  <c r="AD7" i="168" s="1"/>
  <c r="H7" i="168"/>
  <c r="N7" i="168" s="1"/>
  <c r="G7" i="168"/>
  <c r="F7" i="168"/>
  <c r="E7" i="168"/>
  <c r="W7" i="168" s="1"/>
  <c r="I6" i="168"/>
  <c r="AD6" i="168" s="1"/>
  <c r="H6" i="168"/>
  <c r="N6" i="168" s="1"/>
  <c r="G6" i="168"/>
  <c r="F6" i="168"/>
  <c r="E6" i="168"/>
  <c r="U6" i="168" s="1"/>
  <c r="I5" i="168"/>
  <c r="AD5" i="168" s="1"/>
  <c r="H5" i="168"/>
  <c r="N5" i="168" s="1"/>
  <c r="G5" i="168"/>
  <c r="F5" i="168"/>
  <c r="E5" i="168"/>
  <c r="U5" i="168" s="1"/>
  <c r="I4" i="168"/>
  <c r="AD4" i="168" s="1"/>
  <c r="H4" i="168"/>
  <c r="N4" i="168" s="1"/>
  <c r="G4" i="168"/>
  <c r="F4" i="168"/>
  <c r="E4" i="168"/>
  <c r="J4" i="168" s="1"/>
  <c r="I3" i="168"/>
  <c r="AD3" i="168" s="1"/>
  <c r="H3" i="168"/>
  <c r="N3" i="168" s="1"/>
  <c r="G3" i="168"/>
  <c r="F3" i="168"/>
  <c r="E3" i="168"/>
  <c r="U3" i="168" s="1"/>
  <c r="I2" i="168"/>
  <c r="AD2" i="168" s="1"/>
  <c r="H2" i="168"/>
  <c r="N2" i="168" s="1"/>
  <c r="G2" i="168"/>
  <c r="F2" i="168"/>
  <c r="E2" i="168"/>
  <c r="P2" i="168" s="1"/>
  <c r="E21" i="166"/>
  <c r="U21" i="166" s="1"/>
  <c r="F21" i="166"/>
  <c r="G21" i="166"/>
  <c r="H21" i="166"/>
  <c r="N21" i="166" s="1"/>
  <c r="I21" i="166"/>
  <c r="AC21" i="166" s="1"/>
  <c r="E22" i="166"/>
  <c r="K22" i="166" s="1"/>
  <c r="F22" i="166"/>
  <c r="G22" i="166"/>
  <c r="H22" i="166"/>
  <c r="N22" i="166" s="1"/>
  <c r="I22" i="166"/>
  <c r="AC22" i="166" s="1"/>
  <c r="E23" i="166"/>
  <c r="K23" i="166" s="1"/>
  <c r="F23" i="166"/>
  <c r="G23" i="166"/>
  <c r="H23" i="166"/>
  <c r="N23" i="166" s="1"/>
  <c r="I23" i="166"/>
  <c r="AC23" i="166" s="1"/>
  <c r="E24" i="166"/>
  <c r="M24" i="166" s="1"/>
  <c r="F24" i="166"/>
  <c r="G24" i="166"/>
  <c r="H24" i="166"/>
  <c r="N24" i="166" s="1"/>
  <c r="I24" i="166"/>
  <c r="AC24" i="166" s="1"/>
  <c r="E25" i="166"/>
  <c r="M25" i="166" s="1"/>
  <c r="F25" i="166"/>
  <c r="G25" i="166"/>
  <c r="H25" i="166"/>
  <c r="N25" i="166" s="1"/>
  <c r="I25" i="166"/>
  <c r="AC25" i="166" s="1"/>
  <c r="E26" i="166"/>
  <c r="J26" i="166" s="1"/>
  <c r="F26" i="166"/>
  <c r="G26" i="166"/>
  <c r="H26" i="166"/>
  <c r="N26" i="166" s="1"/>
  <c r="I26" i="166"/>
  <c r="AC26" i="166" s="1"/>
  <c r="E27" i="166"/>
  <c r="J27" i="166" s="1"/>
  <c r="F27" i="166"/>
  <c r="G27" i="166"/>
  <c r="H27" i="166"/>
  <c r="N27" i="166" s="1"/>
  <c r="I27" i="166"/>
  <c r="AC27" i="166" s="1"/>
  <c r="E28" i="166"/>
  <c r="J28" i="166" s="1"/>
  <c r="F28" i="166"/>
  <c r="G28" i="166"/>
  <c r="H28" i="166"/>
  <c r="N28" i="166" s="1"/>
  <c r="I28" i="166"/>
  <c r="AC28" i="166" s="1"/>
  <c r="E29" i="166"/>
  <c r="Q29" i="166" s="1"/>
  <c r="F29" i="166"/>
  <c r="G29" i="166"/>
  <c r="H29" i="166"/>
  <c r="N29" i="166" s="1"/>
  <c r="I29" i="166"/>
  <c r="AC29" i="166" s="1"/>
  <c r="E30" i="166"/>
  <c r="R30" i="166" s="1"/>
  <c r="F30" i="166"/>
  <c r="G30" i="166"/>
  <c r="H30" i="166"/>
  <c r="N30" i="166" s="1"/>
  <c r="I30" i="166"/>
  <c r="AC30" i="166" s="1"/>
  <c r="E31" i="166"/>
  <c r="R31" i="166" s="1"/>
  <c r="F31" i="166"/>
  <c r="G31" i="166"/>
  <c r="H31" i="166"/>
  <c r="N31" i="166" s="1"/>
  <c r="I31" i="166"/>
  <c r="AC31" i="166" s="1"/>
  <c r="E32" i="166"/>
  <c r="T32" i="166" s="1"/>
  <c r="F32" i="166"/>
  <c r="G32" i="166"/>
  <c r="H32" i="166"/>
  <c r="N32" i="166" s="1"/>
  <c r="I32" i="166"/>
  <c r="AC32" i="166" s="1"/>
  <c r="E33" i="166"/>
  <c r="J33" i="166" s="1"/>
  <c r="F33" i="166"/>
  <c r="G33" i="166"/>
  <c r="H33" i="166"/>
  <c r="N33" i="166" s="1"/>
  <c r="I33" i="166"/>
  <c r="AC33" i="166" s="1"/>
  <c r="E34" i="166"/>
  <c r="U34" i="166" s="1"/>
  <c r="F34" i="166"/>
  <c r="G34" i="166"/>
  <c r="H34" i="166"/>
  <c r="N34" i="166" s="1"/>
  <c r="I34" i="166"/>
  <c r="AC34" i="166" s="1"/>
  <c r="E35" i="166"/>
  <c r="J35" i="166" s="1"/>
  <c r="F35" i="166"/>
  <c r="G35" i="166"/>
  <c r="H35" i="166"/>
  <c r="N35" i="166" s="1"/>
  <c r="I35" i="166"/>
  <c r="AC35" i="166" s="1"/>
  <c r="E36" i="166"/>
  <c r="J36" i="166" s="1"/>
  <c r="F36" i="166"/>
  <c r="G36" i="166"/>
  <c r="H36" i="166"/>
  <c r="N36" i="166" s="1"/>
  <c r="I36" i="166"/>
  <c r="AC36" i="166" s="1"/>
  <c r="E37" i="166"/>
  <c r="U37" i="166" s="1"/>
  <c r="F37" i="166"/>
  <c r="G37" i="166"/>
  <c r="H37" i="166"/>
  <c r="N37" i="166" s="1"/>
  <c r="I37" i="166"/>
  <c r="AC37" i="166" s="1"/>
  <c r="E38" i="166"/>
  <c r="K38" i="166" s="1"/>
  <c r="F38" i="166"/>
  <c r="G38" i="166"/>
  <c r="H38" i="166"/>
  <c r="N38" i="166" s="1"/>
  <c r="I38" i="166"/>
  <c r="AC38" i="166" s="1"/>
  <c r="E39" i="166"/>
  <c r="J39" i="166" s="1"/>
  <c r="F39" i="166"/>
  <c r="G39" i="166"/>
  <c r="H39" i="166"/>
  <c r="N39" i="166" s="1"/>
  <c r="I39" i="166"/>
  <c r="AC39" i="166" s="1"/>
  <c r="E40" i="166"/>
  <c r="M40" i="166" s="1"/>
  <c r="F40" i="166"/>
  <c r="G40" i="166"/>
  <c r="H40" i="166"/>
  <c r="N40" i="166" s="1"/>
  <c r="I40" i="166"/>
  <c r="AC40" i="166" s="1"/>
  <c r="E41" i="166"/>
  <c r="J41" i="166" s="1"/>
  <c r="F41" i="166"/>
  <c r="G41" i="166"/>
  <c r="H41" i="166"/>
  <c r="N41" i="166" s="1"/>
  <c r="I41" i="166"/>
  <c r="AC41" i="166" s="1"/>
  <c r="E42" i="166"/>
  <c r="P42" i="166" s="1"/>
  <c r="F42" i="166"/>
  <c r="G42" i="166"/>
  <c r="H42" i="166"/>
  <c r="N42" i="166" s="1"/>
  <c r="I42" i="166"/>
  <c r="AC42" i="166" s="1"/>
  <c r="E43" i="166"/>
  <c r="J43" i="166" s="1"/>
  <c r="F43" i="166"/>
  <c r="G43" i="166"/>
  <c r="H43" i="166"/>
  <c r="N43" i="166" s="1"/>
  <c r="I43" i="166"/>
  <c r="AC43" i="166" s="1"/>
  <c r="E44" i="166"/>
  <c r="J44" i="166" s="1"/>
  <c r="F44" i="166"/>
  <c r="G44" i="166"/>
  <c r="H44" i="166"/>
  <c r="N44" i="166" s="1"/>
  <c r="I44" i="166"/>
  <c r="AC44" i="166" s="1"/>
  <c r="E45" i="166"/>
  <c r="Q45" i="166" s="1"/>
  <c r="F45" i="166"/>
  <c r="G45" i="166"/>
  <c r="H45" i="166"/>
  <c r="N45" i="166" s="1"/>
  <c r="I45" i="166"/>
  <c r="AC45" i="166" s="1"/>
  <c r="E46" i="166"/>
  <c r="R46" i="166" s="1"/>
  <c r="F46" i="166"/>
  <c r="G46" i="166"/>
  <c r="H46" i="166"/>
  <c r="N46" i="166" s="1"/>
  <c r="I46" i="166"/>
  <c r="AC46" i="166" s="1"/>
  <c r="E47" i="166"/>
  <c r="J47" i="166" s="1"/>
  <c r="F47" i="166"/>
  <c r="G47" i="166"/>
  <c r="H47" i="166"/>
  <c r="N47" i="166" s="1"/>
  <c r="I47" i="166"/>
  <c r="AC47" i="166" s="1"/>
  <c r="E48" i="166"/>
  <c r="T48" i="166" s="1"/>
  <c r="F48" i="166"/>
  <c r="G48" i="166"/>
  <c r="H48" i="166"/>
  <c r="N48" i="166" s="1"/>
  <c r="I48" i="166"/>
  <c r="AC48" i="166" s="1"/>
  <c r="E49" i="166"/>
  <c r="J49" i="166" s="1"/>
  <c r="F49" i="166"/>
  <c r="G49" i="166"/>
  <c r="H49" i="166"/>
  <c r="N49" i="166" s="1"/>
  <c r="I49" i="166"/>
  <c r="AC49" i="166" s="1"/>
  <c r="E50" i="166"/>
  <c r="U50" i="166" s="1"/>
  <c r="F50" i="166"/>
  <c r="G50" i="166"/>
  <c r="H50" i="166"/>
  <c r="N50" i="166" s="1"/>
  <c r="I50" i="166"/>
  <c r="AC50" i="166" s="1"/>
  <c r="E51" i="166"/>
  <c r="J51" i="166" s="1"/>
  <c r="F51" i="166"/>
  <c r="G51" i="166"/>
  <c r="H51" i="166"/>
  <c r="N51" i="166" s="1"/>
  <c r="I51" i="166"/>
  <c r="AC51" i="166" s="1"/>
  <c r="E52" i="166"/>
  <c r="J52" i="166" s="1"/>
  <c r="F52" i="166"/>
  <c r="G52" i="166"/>
  <c r="H52" i="166"/>
  <c r="N52" i="166" s="1"/>
  <c r="I52" i="166"/>
  <c r="AC52" i="166" s="1"/>
  <c r="E53" i="166"/>
  <c r="U53" i="166" s="1"/>
  <c r="F53" i="166"/>
  <c r="G53" i="166"/>
  <c r="H53" i="166"/>
  <c r="N53" i="166" s="1"/>
  <c r="I53" i="166"/>
  <c r="AC53" i="166" s="1"/>
  <c r="E54" i="166"/>
  <c r="K54" i="166" s="1"/>
  <c r="F54" i="166"/>
  <c r="G54" i="166"/>
  <c r="H54" i="166"/>
  <c r="N54" i="166" s="1"/>
  <c r="I54" i="166"/>
  <c r="AC54" i="166" s="1"/>
  <c r="E55" i="166"/>
  <c r="J55" i="166" s="1"/>
  <c r="F55" i="166"/>
  <c r="G55" i="166"/>
  <c r="H55" i="166"/>
  <c r="N55" i="166" s="1"/>
  <c r="I55" i="166"/>
  <c r="AC55" i="166" s="1"/>
  <c r="E56" i="166"/>
  <c r="M56" i="166" s="1"/>
  <c r="F56" i="166"/>
  <c r="G56" i="166"/>
  <c r="H56" i="166"/>
  <c r="N56" i="166" s="1"/>
  <c r="I56" i="166"/>
  <c r="AC56" i="166" s="1"/>
  <c r="E57" i="166"/>
  <c r="M57" i="166" s="1"/>
  <c r="F57" i="166"/>
  <c r="G57" i="166"/>
  <c r="H57" i="166"/>
  <c r="N57" i="166" s="1"/>
  <c r="I57" i="166"/>
  <c r="AC57" i="166" s="1"/>
  <c r="E58" i="166"/>
  <c r="P58" i="166" s="1"/>
  <c r="F58" i="166"/>
  <c r="G58" i="166"/>
  <c r="H58" i="166"/>
  <c r="N58" i="166" s="1"/>
  <c r="I58" i="166"/>
  <c r="AC58" i="166" s="1"/>
  <c r="E59" i="166"/>
  <c r="J59" i="166" s="1"/>
  <c r="F59" i="166"/>
  <c r="G59" i="166"/>
  <c r="H59" i="166"/>
  <c r="N59" i="166" s="1"/>
  <c r="I59" i="166"/>
  <c r="AC59" i="166" s="1"/>
  <c r="E60" i="166"/>
  <c r="J60" i="166" s="1"/>
  <c r="F60" i="166"/>
  <c r="G60" i="166"/>
  <c r="H60" i="166"/>
  <c r="N60" i="166" s="1"/>
  <c r="I60" i="166"/>
  <c r="AC60" i="166" s="1"/>
  <c r="E61" i="166"/>
  <c r="Q61" i="166" s="1"/>
  <c r="F61" i="166"/>
  <c r="G61" i="166"/>
  <c r="H61" i="166"/>
  <c r="N61" i="166" s="1"/>
  <c r="I61" i="166"/>
  <c r="AC61" i="166" s="1"/>
  <c r="E62" i="166"/>
  <c r="R62" i="166" s="1"/>
  <c r="F62" i="166"/>
  <c r="G62" i="166"/>
  <c r="H62" i="166"/>
  <c r="N62" i="166" s="1"/>
  <c r="I62" i="166"/>
  <c r="AC62" i="166" s="1"/>
  <c r="E63" i="166"/>
  <c r="J63" i="166" s="1"/>
  <c r="F63" i="166"/>
  <c r="G63" i="166"/>
  <c r="H63" i="166"/>
  <c r="N63" i="166" s="1"/>
  <c r="I63" i="166"/>
  <c r="AC63" i="166" s="1"/>
  <c r="E64" i="166"/>
  <c r="T64" i="166" s="1"/>
  <c r="F64" i="166"/>
  <c r="G64" i="166"/>
  <c r="H64" i="166"/>
  <c r="N64" i="166" s="1"/>
  <c r="I64" i="166"/>
  <c r="AC64" i="166" s="1"/>
  <c r="E65" i="166"/>
  <c r="T65" i="166" s="1"/>
  <c r="F65" i="166"/>
  <c r="G65" i="166"/>
  <c r="H65" i="166"/>
  <c r="N65" i="166" s="1"/>
  <c r="I65" i="166"/>
  <c r="AC65" i="166" s="1"/>
  <c r="E66" i="166"/>
  <c r="W66" i="166" s="1"/>
  <c r="F66" i="166"/>
  <c r="G66" i="166"/>
  <c r="H66" i="166"/>
  <c r="N66" i="166" s="1"/>
  <c r="I66" i="166"/>
  <c r="AC66" i="166" s="1"/>
  <c r="E67" i="166"/>
  <c r="J67" i="166" s="1"/>
  <c r="F67" i="166"/>
  <c r="G67" i="166"/>
  <c r="H67" i="166"/>
  <c r="N67" i="166" s="1"/>
  <c r="I67" i="166"/>
  <c r="AC67" i="166" s="1"/>
  <c r="E68" i="166"/>
  <c r="J68" i="166" s="1"/>
  <c r="F68" i="166"/>
  <c r="G68" i="166"/>
  <c r="H68" i="166"/>
  <c r="N68" i="166" s="1"/>
  <c r="I68" i="166"/>
  <c r="AC68" i="166" s="1"/>
  <c r="E69" i="166"/>
  <c r="U69" i="166" s="1"/>
  <c r="F69" i="166"/>
  <c r="G69" i="166"/>
  <c r="H69" i="166"/>
  <c r="N69" i="166" s="1"/>
  <c r="I69" i="166"/>
  <c r="AC69" i="166" s="1"/>
  <c r="E70" i="166"/>
  <c r="K70" i="166" s="1"/>
  <c r="F70" i="166"/>
  <c r="G70" i="166"/>
  <c r="H70" i="166"/>
  <c r="N70" i="166" s="1"/>
  <c r="I70" i="166"/>
  <c r="AC70" i="166" s="1"/>
  <c r="E71" i="166"/>
  <c r="J71" i="166" s="1"/>
  <c r="F71" i="166"/>
  <c r="G71" i="166"/>
  <c r="H71" i="166"/>
  <c r="N71" i="166" s="1"/>
  <c r="I71" i="166"/>
  <c r="AC71" i="166" s="1"/>
  <c r="E72" i="166"/>
  <c r="M72" i="166" s="1"/>
  <c r="F72" i="166"/>
  <c r="G72" i="166"/>
  <c r="H72" i="166"/>
  <c r="N72" i="166" s="1"/>
  <c r="I72" i="166"/>
  <c r="AC72" i="166" s="1"/>
  <c r="E73" i="166"/>
  <c r="J73" i="166" s="1"/>
  <c r="F73" i="166"/>
  <c r="G73" i="166"/>
  <c r="H73" i="166"/>
  <c r="N73" i="166" s="1"/>
  <c r="I73" i="166"/>
  <c r="AC73" i="166" s="1"/>
  <c r="E74" i="166"/>
  <c r="J74" i="166" s="1"/>
  <c r="F74" i="166"/>
  <c r="G74" i="166"/>
  <c r="H74" i="166"/>
  <c r="N74" i="166" s="1"/>
  <c r="I74" i="166"/>
  <c r="AC74" i="166" s="1"/>
  <c r="E75" i="166"/>
  <c r="J75" i="166" s="1"/>
  <c r="F75" i="166"/>
  <c r="G75" i="166"/>
  <c r="H75" i="166"/>
  <c r="N75" i="166" s="1"/>
  <c r="I75" i="166"/>
  <c r="AC75" i="166" s="1"/>
  <c r="E76" i="166"/>
  <c r="J76" i="166" s="1"/>
  <c r="F76" i="166"/>
  <c r="G76" i="166"/>
  <c r="H76" i="166"/>
  <c r="N76" i="166" s="1"/>
  <c r="I76" i="166"/>
  <c r="AC76" i="166" s="1"/>
  <c r="E77" i="166"/>
  <c r="Q77" i="166" s="1"/>
  <c r="F77" i="166"/>
  <c r="G77" i="166"/>
  <c r="H77" i="166"/>
  <c r="N77" i="166" s="1"/>
  <c r="I77" i="166"/>
  <c r="AC77" i="166" s="1"/>
  <c r="E78" i="166"/>
  <c r="R78" i="166" s="1"/>
  <c r="F78" i="166"/>
  <c r="G78" i="166"/>
  <c r="H78" i="166"/>
  <c r="N78" i="166" s="1"/>
  <c r="I78" i="166"/>
  <c r="AC78" i="166" s="1"/>
  <c r="E79" i="166"/>
  <c r="J79" i="166" s="1"/>
  <c r="F79" i="166"/>
  <c r="G79" i="166"/>
  <c r="H79" i="166"/>
  <c r="N79" i="166" s="1"/>
  <c r="I79" i="166"/>
  <c r="AC79" i="166" s="1"/>
  <c r="E80" i="166"/>
  <c r="T80" i="166" s="1"/>
  <c r="F80" i="166"/>
  <c r="G80" i="166"/>
  <c r="H80" i="166"/>
  <c r="N80" i="166" s="1"/>
  <c r="I80" i="166"/>
  <c r="AC80" i="166" s="1"/>
  <c r="E81" i="166"/>
  <c r="J81" i="166" s="1"/>
  <c r="F81" i="166"/>
  <c r="G81" i="166"/>
  <c r="H81" i="166"/>
  <c r="N81" i="166" s="1"/>
  <c r="I81" i="166"/>
  <c r="AC81" i="166" s="1"/>
  <c r="E82" i="166"/>
  <c r="J82" i="166" s="1"/>
  <c r="F82" i="166"/>
  <c r="G82" i="166"/>
  <c r="H82" i="166"/>
  <c r="N82" i="166" s="1"/>
  <c r="I82" i="166"/>
  <c r="AC82" i="166" s="1"/>
  <c r="E83" i="166"/>
  <c r="J83" i="166" s="1"/>
  <c r="F83" i="166"/>
  <c r="G83" i="166"/>
  <c r="H83" i="166"/>
  <c r="N83" i="166" s="1"/>
  <c r="I83" i="166"/>
  <c r="AC83" i="166" s="1"/>
  <c r="E84" i="166"/>
  <c r="J84" i="166" s="1"/>
  <c r="F84" i="166"/>
  <c r="G84" i="166"/>
  <c r="H84" i="166"/>
  <c r="N84" i="166" s="1"/>
  <c r="I84" i="166"/>
  <c r="AC84" i="166" s="1"/>
  <c r="E85" i="166"/>
  <c r="U85" i="166" s="1"/>
  <c r="F85" i="166"/>
  <c r="G85" i="166"/>
  <c r="H85" i="166"/>
  <c r="N85" i="166" s="1"/>
  <c r="I85" i="166"/>
  <c r="AC85" i="166" s="1"/>
  <c r="E86" i="166"/>
  <c r="K86" i="166" s="1"/>
  <c r="F86" i="166"/>
  <c r="G86" i="166"/>
  <c r="H86" i="166"/>
  <c r="N86" i="166" s="1"/>
  <c r="I86" i="166"/>
  <c r="AC86" i="166" s="1"/>
  <c r="E87" i="166"/>
  <c r="J87" i="166" s="1"/>
  <c r="F87" i="166"/>
  <c r="G87" i="166"/>
  <c r="H87" i="166"/>
  <c r="N87" i="166" s="1"/>
  <c r="I87" i="166"/>
  <c r="AC87" i="166" s="1"/>
  <c r="E88" i="166"/>
  <c r="M88" i="166" s="1"/>
  <c r="F88" i="166"/>
  <c r="G88" i="166"/>
  <c r="H88" i="166"/>
  <c r="N88" i="166" s="1"/>
  <c r="I88" i="166"/>
  <c r="AC88" i="166" s="1"/>
  <c r="E89" i="166"/>
  <c r="M89" i="166" s="1"/>
  <c r="F89" i="166"/>
  <c r="G89" i="166"/>
  <c r="H89" i="166"/>
  <c r="N89" i="166" s="1"/>
  <c r="I89" i="166"/>
  <c r="AC89" i="166" s="1"/>
  <c r="E90" i="166"/>
  <c r="P90" i="166" s="1"/>
  <c r="F90" i="166"/>
  <c r="G90" i="166"/>
  <c r="H90" i="166"/>
  <c r="N90" i="166" s="1"/>
  <c r="I90" i="166"/>
  <c r="AC90" i="166" s="1"/>
  <c r="E91" i="166"/>
  <c r="J91" i="166" s="1"/>
  <c r="F91" i="166"/>
  <c r="G91" i="166"/>
  <c r="H91" i="166"/>
  <c r="N91" i="166" s="1"/>
  <c r="I91" i="166"/>
  <c r="AC91" i="166" s="1"/>
  <c r="E92" i="166"/>
  <c r="J92" i="166" s="1"/>
  <c r="F92" i="166"/>
  <c r="G92" i="166"/>
  <c r="H92" i="166"/>
  <c r="N92" i="166" s="1"/>
  <c r="I92" i="166"/>
  <c r="AC92" i="166" s="1"/>
  <c r="E93" i="166"/>
  <c r="Q93" i="166" s="1"/>
  <c r="F93" i="166"/>
  <c r="G93" i="166"/>
  <c r="H93" i="166"/>
  <c r="N93" i="166" s="1"/>
  <c r="I93" i="166"/>
  <c r="AC93" i="166" s="1"/>
  <c r="E94" i="166"/>
  <c r="R94" i="166" s="1"/>
  <c r="F94" i="166"/>
  <c r="G94" i="166"/>
  <c r="H94" i="166"/>
  <c r="N94" i="166" s="1"/>
  <c r="I94" i="166"/>
  <c r="AC94" i="166" s="1"/>
  <c r="E95" i="166"/>
  <c r="J95" i="166" s="1"/>
  <c r="F95" i="166"/>
  <c r="G95" i="166"/>
  <c r="H95" i="166"/>
  <c r="N95" i="166" s="1"/>
  <c r="I95" i="166"/>
  <c r="AC95" i="166" s="1"/>
  <c r="E96" i="166"/>
  <c r="T96" i="166" s="1"/>
  <c r="F96" i="166"/>
  <c r="G96" i="166"/>
  <c r="H96" i="166"/>
  <c r="N96" i="166" s="1"/>
  <c r="I96" i="166"/>
  <c r="AC96" i="166" s="1"/>
  <c r="E97" i="166"/>
  <c r="J97" i="166" s="1"/>
  <c r="F97" i="166"/>
  <c r="G97" i="166"/>
  <c r="H97" i="166"/>
  <c r="N97" i="166" s="1"/>
  <c r="I97" i="166"/>
  <c r="AC97" i="166" s="1"/>
  <c r="E98" i="166"/>
  <c r="J98" i="166" s="1"/>
  <c r="F98" i="166"/>
  <c r="G98" i="166"/>
  <c r="H98" i="166"/>
  <c r="N98" i="166" s="1"/>
  <c r="I98" i="166"/>
  <c r="AC98" i="166" s="1"/>
  <c r="E99" i="166"/>
  <c r="J99" i="166" s="1"/>
  <c r="F99" i="166"/>
  <c r="G99" i="166"/>
  <c r="H99" i="166"/>
  <c r="N99" i="166" s="1"/>
  <c r="I99" i="166"/>
  <c r="AC99" i="166" s="1"/>
  <c r="E100" i="166"/>
  <c r="J100" i="166" s="1"/>
  <c r="F100" i="166"/>
  <c r="G100" i="166"/>
  <c r="H100" i="166"/>
  <c r="N100" i="166" s="1"/>
  <c r="I100" i="166"/>
  <c r="AC100" i="166" s="1"/>
  <c r="I20" i="166"/>
  <c r="AC20" i="166" s="1"/>
  <c r="H20" i="166"/>
  <c r="N20" i="166" s="1"/>
  <c r="G20" i="166"/>
  <c r="F20" i="166"/>
  <c r="E20" i="166"/>
  <c r="U20" i="166" s="1"/>
  <c r="I19" i="166"/>
  <c r="AC19" i="166" s="1"/>
  <c r="H19" i="166"/>
  <c r="N19" i="166" s="1"/>
  <c r="G19" i="166"/>
  <c r="F19" i="166"/>
  <c r="E19" i="166"/>
  <c r="U19" i="166" s="1"/>
  <c r="I18" i="166"/>
  <c r="AC18" i="166" s="1"/>
  <c r="H18" i="166"/>
  <c r="N18" i="166" s="1"/>
  <c r="G18" i="166"/>
  <c r="F18" i="166"/>
  <c r="E18" i="166"/>
  <c r="U18" i="166" s="1"/>
  <c r="I17" i="166"/>
  <c r="AC17" i="166" s="1"/>
  <c r="H17" i="166"/>
  <c r="N17" i="166" s="1"/>
  <c r="G17" i="166"/>
  <c r="F17" i="166"/>
  <c r="E17" i="166"/>
  <c r="T17" i="166" s="1"/>
  <c r="I16" i="166"/>
  <c r="AC16" i="166" s="1"/>
  <c r="H16" i="166"/>
  <c r="N16" i="166" s="1"/>
  <c r="G16" i="166"/>
  <c r="F16" i="166"/>
  <c r="E16" i="166"/>
  <c r="T16" i="166" s="1"/>
  <c r="I15" i="166"/>
  <c r="AC15" i="166" s="1"/>
  <c r="H15" i="166"/>
  <c r="N15" i="166" s="1"/>
  <c r="G15" i="166"/>
  <c r="F15" i="166"/>
  <c r="E15" i="166"/>
  <c r="R15" i="166" s="1"/>
  <c r="I14" i="166"/>
  <c r="AC14" i="166" s="1"/>
  <c r="H14" i="166"/>
  <c r="N14" i="166" s="1"/>
  <c r="G14" i="166"/>
  <c r="F14" i="166"/>
  <c r="E14" i="166"/>
  <c r="R14" i="166" s="1"/>
  <c r="I13" i="166"/>
  <c r="AC13" i="166" s="1"/>
  <c r="H13" i="166"/>
  <c r="N13" i="166" s="1"/>
  <c r="G13" i="166"/>
  <c r="F13" i="166"/>
  <c r="E13" i="166"/>
  <c r="Q13" i="166" s="1"/>
  <c r="I12" i="166"/>
  <c r="AC12" i="166" s="1"/>
  <c r="H12" i="166"/>
  <c r="N12" i="166" s="1"/>
  <c r="G12" i="166"/>
  <c r="F12" i="166"/>
  <c r="E12" i="166"/>
  <c r="J12" i="166" s="1"/>
  <c r="I11" i="166"/>
  <c r="AC11" i="166" s="1"/>
  <c r="H11" i="166"/>
  <c r="N11" i="166" s="1"/>
  <c r="G11" i="166"/>
  <c r="F11" i="166"/>
  <c r="E11" i="166"/>
  <c r="P11" i="166" s="1"/>
  <c r="I10" i="166"/>
  <c r="AC10" i="166" s="1"/>
  <c r="H10" i="166"/>
  <c r="N10" i="166" s="1"/>
  <c r="G10" i="166"/>
  <c r="F10" i="166"/>
  <c r="E10" i="166"/>
  <c r="P10" i="166" s="1"/>
  <c r="I9" i="166"/>
  <c r="AC9" i="166" s="1"/>
  <c r="H9" i="166"/>
  <c r="N9" i="166" s="1"/>
  <c r="G9" i="166"/>
  <c r="F9" i="166"/>
  <c r="E9" i="166"/>
  <c r="M9" i="166" s="1"/>
  <c r="I8" i="166"/>
  <c r="AC8" i="166" s="1"/>
  <c r="H8" i="166"/>
  <c r="N8" i="166" s="1"/>
  <c r="G8" i="166"/>
  <c r="F8" i="166"/>
  <c r="E8" i="166"/>
  <c r="M8" i="166" s="1"/>
  <c r="I7" i="166"/>
  <c r="AC7" i="166" s="1"/>
  <c r="H7" i="166"/>
  <c r="N7" i="166" s="1"/>
  <c r="G7" i="166"/>
  <c r="F7" i="166"/>
  <c r="E7" i="166"/>
  <c r="K7" i="166" s="1"/>
  <c r="I6" i="166"/>
  <c r="AC6" i="166" s="1"/>
  <c r="H6" i="166"/>
  <c r="N6" i="166" s="1"/>
  <c r="G6" i="166"/>
  <c r="F6" i="166"/>
  <c r="E6" i="166"/>
  <c r="K6" i="166" s="1"/>
  <c r="I5" i="166"/>
  <c r="AC5" i="166" s="1"/>
  <c r="H5" i="166"/>
  <c r="N5" i="166" s="1"/>
  <c r="G5" i="166"/>
  <c r="F5" i="166"/>
  <c r="E5" i="166"/>
  <c r="U5" i="166" s="1"/>
  <c r="I4" i="166"/>
  <c r="AC4" i="166" s="1"/>
  <c r="H4" i="166"/>
  <c r="N4" i="166" s="1"/>
  <c r="G4" i="166"/>
  <c r="F4" i="166"/>
  <c r="E4" i="166"/>
  <c r="U4" i="166" s="1"/>
  <c r="I3" i="166"/>
  <c r="AC3" i="166" s="1"/>
  <c r="H3" i="166"/>
  <c r="N3" i="166" s="1"/>
  <c r="G3" i="166"/>
  <c r="F3" i="166"/>
  <c r="E3" i="166"/>
  <c r="U3" i="166" s="1"/>
  <c r="I2" i="166"/>
  <c r="AC2" i="166" s="1"/>
  <c r="H2" i="166"/>
  <c r="N2" i="166" s="1"/>
  <c r="G2" i="166"/>
  <c r="F2" i="166"/>
  <c r="E2" i="166"/>
  <c r="R2" i="166" s="1"/>
  <c r="H3" i="160"/>
  <c r="H4" i="160"/>
  <c r="H5" i="160"/>
  <c r="H6" i="160"/>
  <c r="H7" i="160"/>
  <c r="H8" i="160"/>
  <c r="H9" i="160"/>
  <c r="H10" i="160"/>
  <c r="H11" i="160"/>
  <c r="H12" i="160"/>
  <c r="H13" i="160"/>
  <c r="H14" i="160"/>
  <c r="H15" i="160"/>
  <c r="H16" i="160"/>
  <c r="H17" i="160"/>
  <c r="H18" i="160"/>
  <c r="H19" i="160"/>
  <c r="H20" i="160"/>
  <c r="H21" i="160"/>
  <c r="H22" i="160"/>
  <c r="H23" i="160"/>
  <c r="H24" i="160"/>
  <c r="H25" i="160"/>
  <c r="H26" i="160"/>
  <c r="H27" i="160"/>
  <c r="H28" i="160"/>
  <c r="H29" i="160"/>
  <c r="H30" i="160"/>
  <c r="H31" i="160"/>
  <c r="H32" i="160"/>
  <c r="H33" i="160"/>
  <c r="H34" i="160"/>
  <c r="H35" i="160"/>
  <c r="H36" i="160"/>
  <c r="H37" i="160"/>
  <c r="H38" i="160"/>
  <c r="H39" i="160"/>
  <c r="H40" i="160"/>
  <c r="H41" i="160"/>
  <c r="H42" i="160"/>
  <c r="H43" i="160"/>
  <c r="H44" i="160"/>
  <c r="H45" i="160"/>
  <c r="H46" i="160"/>
  <c r="H47" i="160"/>
  <c r="H48" i="160"/>
  <c r="H49" i="160"/>
  <c r="H50" i="160"/>
  <c r="H51" i="160"/>
  <c r="H52" i="160"/>
  <c r="H53" i="160"/>
  <c r="H54" i="160"/>
  <c r="H55" i="160"/>
  <c r="H56" i="160"/>
  <c r="H57" i="160"/>
  <c r="H58" i="160"/>
  <c r="H59" i="160"/>
  <c r="H60" i="160"/>
  <c r="H61" i="160"/>
  <c r="H62" i="160"/>
  <c r="H63" i="160"/>
  <c r="H64" i="160"/>
  <c r="H65" i="160"/>
  <c r="H66" i="160"/>
  <c r="H67" i="160"/>
  <c r="H68" i="160"/>
  <c r="H69" i="160"/>
  <c r="H70" i="160"/>
  <c r="H71" i="160"/>
  <c r="H72" i="160"/>
  <c r="H73" i="160"/>
  <c r="H74" i="160"/>
  <c r="H75" i="160"/>
  <c r="H76" i="160"/>
  <c r="H77" i="160"/>
  <c r="H78" i="160"/>
  <c r="H79" i="160"/>
  <c r="H80" i="160"/>
  <c r="H81" i="160"/>
  <c r="H82" i="160"/>
  <c r="H83" i="160"/>
  <c r="H84" i="160"/>
  <c r="H85" i="160"/>
  <c r="H86" i="160"/>
  <c r="H87" i="160"/>
  <c r="H88" i="160"/>
  <c r="H89" i="160"/>
  <c r="H90" i="160"/>
  <c r="H91" i="160"/>
  <c r="H92" i="160"/>
  <c r="H93" i="160"/>
  <c r="H94" i="160"/>
  <c r="H95" i="160"/>
  <c r="H96" i="160"/>
  <c r="H97" i="160"/>
  <c r="H98" i="160"/>
  <c r="H99" i="160"/>
  <c r="H100" i="160"/>
  <c r="F3" i="96"/>
  <c r="F4" i="96"/>
  <c r="F5" i="96"/>
  <c r="F6" i="96"/>
  <c r="F7" i="96"/>
  <c r="F8" i="96"/>
  <c r="F9" i="96"/>
  <c r="F10" i="96"/>
  <c r="F11" i="96"/>
  <c r="F12" i="96"/>
  <c r="F13" i="96"/>
  <c r="F14" i="96"/>
  <c r="F15" i="96"/>
  <c r="F16" i="96"/>
  <c r="F17" i="96"/>
  <c r="F18" i="96"/>
  <c r="F19" i="96"/>
  <c r="F20" i="96"/>
  <c r="F21" i="96"/>
  <c r="F22" i="96"/>
  <c r="F23" i="96"/>
  <c r="F24" i="96"/>
  <c r="F25" i="96"/>
  <c r="F26" i="96"/>
  <c r="F27" i="96"/>
  <c r="F28" i="96"/>
  <c r="F29" i="96"/>
  <c r="F30" i="96"/>
  <c r="F31" i="96"/>
  <c r="F32" i="96"/>
  <c r="F33" i="96"/>
  <c r="F34" i="96"/>
  <c r="F35" i="96"/>
  <c r="F36" i="96"/>
  <c r="F37" i="96"/>
  <c r="F38" i="96"/>
  <c r="F39" i="96"/>
  <c r="F40" i="96"/>
  <c r="F41" i="96"/>
  <c r="F42" i="96"/>
  <c r="F43" i="96"/>
  <c r="F44" i="96"/>
  <c r="F45" i="96"/>
  <c r="F46" i="96"/>
  <c r="F47" i="96"/>
  <c r="F48" i="96"/>
  <c r="F49" i="96"/>
  <c r="F50" i="96"/>
  <c r="F51" i="96"/>
  <c r="F52" i="96"/>
  <c r="F53" i="96"/>
  <c r="F54" i="96"/>
  <c r="F55" i="96"/>
  <c r="F56" i="96"/>
  <c r="F57" i="96"/>
  <c r="F58" i="96"/>
  <c r="F59" i="96"/>
  <c r="F60" i="96"/>
  <c r="F61" i="96"/>
  <c r="F62" i="96"/>
  <c r="F63" i="96"/>
  <c r="F64" i="96"/>
  <c r="F65" i="96"/>
  <c r="F66" i="96"/>
  <c r="F67" i="96"/>
  <c r="F68" i="96"/>
  <c r="F69" i="96"/>
  <c r="F70" i="96"/>
  <c r="F71" i="96"/>
  <c r="F72" i="96"/>
  <c r="F73" i="96"/>
  <c r="F74" i="96"/>
  <c r="F75" i="96"/>
  <c r="F76" i="96"/>
  <c r="F77" i="96"/>
  <c r="F78" i="96"/>
  <c r="F79" i="96"/>
  <c r="F80" i="96"/>
  <c r="F81" i="96"/>
  <c r="F82" i="96"/>
  <c r="F83" i="96"/>
  <c r="F84" i="96"/>
  <c r="F85" i="96"/>
  <c r="F86" i="96"/>
  <c r="F87" i="96"/>
  <c r="F88" i="96"/>
  <c r="F89" i="96"/>
  <c r="F90" i="96"/>
  <c r="F91" i="96"/>
  <c r="F92" i="96"/>
  <c r="F93" i="96"/>
  <c r="F94" i="96"/>
  <c r="F95" i="96"/>
  <c r="F96" i="96"/>
  <c r="F97" i="96"/>
  <c r="F98" i="96"/>
  <c r="F99" i="96"/>
  <c r="F100" i="96"/>
  <c r="F2" i="96"/>
  <c r="E4" i="164"/>
  <c r="J4" i="164" s="1"/>
  <c r="E5" i="164"/>
  <c r="J5" i="164" s="1"/>
  <c r="E3" i="164"/>
  <c r="J3" i="164" s="1"/>
  <c r="E6" i="164"/>
  <c r="J6" i="164" s="1"/>
  <c r="E7" i="164"/>
  <c r="J7" i="164" s="1"/>
  <c r="E8" i="164"/>
  <c r="J8" i="164" s="1"/>
  <c r="E9" i="164"/>
  <c r="J9" i="164" s="1"/>
  <c r="E10" i="164"/>
  <c r="J10" i="164" s="1"/>
  <c r="E11" i="164"/>
  <c r="J11" i="164" s="1"/>
  <c r="E12" i="164"/>
  <c r="J12" i="164" s="1"/>
  <c r="E13" i="164"/>
  <c r="J13" i="164" s="1"/>
  <c r="E14" i="164"/>
  <c r="J14" i="164" s="1"/>
  <c r="E15" i="164"/>
  <c r="J15" i="164" s="1"/>
  <c r="E16" i="164"/>
  <c r="J16" i="164" s="1"/>
  <c r="E17" i="164"/>
  <c r="J17" i="164" s="1"/>
  <c r="E18" i="164"/>
  <c r="J18" i="164" s="1"/>
  <c r="E19" i="164"/>
  <c r="J19" i="164" s="1"/>
  <c r="E20" i="164"/>
  <c r="J20" i="164" s="1"/>
  <c r="E21" i="164"/>
  <c r="J21" i="164" s="1"/>
  <c r="E22" i="164"/>
  <c r="J22" i="164" s="1"/>
  <c r="E23" i="164"/>
  <c r="J23" i="164" s="1"/>
  <c r="E24" i="164"/>
  <c r="J24" i="164" s="1"/>
  <c r="E25" i="164"/>
  <c r="J25" i="164" s="1"/>
  <c r="E26" i="164"/>
  <c r="J26" i="164" s="1"/>
  <c r="E27" i="164"/>
  <c r="J27" i="164" s="1"/>
  <c r="E28" i="164"/>
  <c r="J28" i="164" s="1"/>
  <c r="E29" i="164"/>
  <c r="J29" i="164" s="1"/>
  <c r="E30" i="164"/>
  <c r="J30" i="164" s="1"/>
  <c r="E31" i="164"/>
  <c r="J31" i="164" s="1"/>
  <c r="E32" i="164"/>
  <c r="J32" i="164" s="1"/>
  <c r="E33" i="164"/>
  <c r="J33" i="164" s="1"/>
  <c r="E34" i="164"/>
  <c r="J34" i="164" s="1"/>
  <c r="E35" i="164"/>
  <c r="J35" i="164" s="1"/>
  <c r="E36" i="164"/>
  <c r="J36" i="164" s="1"/>
  <c r="E37" i="164"/>
  <c r="J37" i="164" s="1"/>
  <c r="E38" i="164"/>
  <c r="J38" i="164" s="1"/>
  <c r="E39" i="164"/>
  <c r="J39" i="164" s="1"/>
  <c r="E40" i="164"/>
  <c r="J40" i="164" s="1"/>
  <c r="E41" i="164"/>
  <c r="J41" i="164" s="1"/>
  <c r="E42" i="164"/>
  <c r="J42" i="164" s="1"/>
  <c r="E43" i="164"/>
  <c r="J43" i="164" s="1"/>
  <c r="E44" i="164"/>
  <c r="J44" i="164" s="1"/>
  <c r="E45" i="164"/>
  <c r="J45" i="164" s="1"/>
  <c r="E46" i="164"/>
  <c r="J46" i="164" s="1"/>
  <c r="E47" i="164"/>
  <c r="J47" i="164" s="1"/>
  <c r="E48" i="164"/>
  <c r="J48" i="164" s="1"/>
  <c r="E49" i="164"/>
  <c r="J49" i="164" s="1"/>
  <c r="E50" i="164"/>
  <c r="J50" i="164" s="1"/>
  <c r="E51" i="164"/>
  <c r="J51" i="164" s="1"/>
  <c r="E52" i="164"/>
  <c r="J52" i="164" s="1"/>
  <c r="E53" i="164"/>
  <c r="J53" i="164" s="1"/>
  <c r="E54" i="164"/>
  <c r="J54" i="164" s="1"/>
  <c r="E55" i="164"/>
  <c r="J55" i="164" s="1"/>
  <c r="E56" i="164"/>
  <c r="J56" i="164" s="1"/>
  <c r="E57" i="164"/>
  <c r="J57" i="164" s="1"/>
  <c r="E58" i="164"/>
  <c r="J58" i="164" s="1"/>
  <c r="E59" i="164"/>
  <c r="J59" i="164" s="1"/>
  <c r="E60" i="164"/>
  <c r="J60" i="164" s="1"/>
  <c r="E61" i="164"/>
  <c r="J61" i="164" s="1"/>
  <c r="E62" i="164"/>
  <c r="J62" i="164" s="1"/>
  <c r="E63" i="164"/>
  <c r="J63" i="164" s="1"/>
  <c r="E64" i="164"/>
  <c r="J64" i="164" s="1"/>
  <c r="E65" i="164"/>
  <c r="J65" i="164" s="1"/>
  <c r="E66" i="164"/>
  <c r="J66" i="164" s="1"/>
  <c r="E67" i="164"/>
  <c r="J67" i="164" s="1"/>
  <c r="E68" i="164"/>
  <c r="J68" i="164" s="1"/>
  <c r="E69" i="164"/>
  <c r="J69" i="164" s="1"/>
  <c r="E70" i="164"/>
  <c r="J70" i="164" s="1"/>
  <c r="E71" i="164"/>
  <c r="J71" i="164" s="1"/>
  <c r="E72" i="164"/>
  <c r="J72" i="164" s="1"/>
  <c r="E73" i="164"/>
  <c r="J73" i="164" s="1"/>
  <c r="E74" i="164"/>
  <c r="J74" i="164" s="1"/>
  <c r="E75" i="164"/>
  <c r="J75" i="164" s="1"/>
  <c r="E76" i="164"/>
  <c r="J76" i="164" s="1"/>
  <c r="E77" i="164"/>
  <c r="J77" i="164" s="1"/>
  <c r="E78" i="164"/>
  <c r="J78" i="164" s="1"/>
  <c r="E79" i="164"/>
  <c r="J79" i="164" s="1"/>
  <c r="E80" i="164"/>
  <c r="J80" i="164" s="1"/>
  <c r="E81" i="164"/>
  <c r="J81" i="164" s="1"/>
  <c r="E82" i="164"/>
  <c r="J82" i="164" s="1"/>
  <c r="E83" i="164"/>
  <c r="J83" i="164" s="1"/>
  <c r="E84" i="164"/>
  <c r="J84" i="164" s="1"/>
  <c r="E85" i="164"/>
  <c r="J85" i="164" s="1"/>
  <c r="E86" i="164"/>
  <c r="J86" i="164" s="1"/>
  <c r="E87" i="164"/>
  <c r="J87" i="164" s="1"/>
  <c r="E88" i="164"/>
  <c r="J88" i="164" s="1"/>
  <c r="E89" i="164"/>
  <c r="J89" i="164" s="1"/>
  <c r="E90" i="164"/>
  <c r="J90" i="164" s="1"/>
  <c r="E91" i="164"/>
  <c r="J91" i="164" s="1"/>
  <c r="E92" i="164"/>
  <c r="J92" i="164" s="1"/>
  <c r="E93" i="164"/>
  <c r="J93" i="164" s="1"/>
  <c r="E94" i="164"/>
  <c r="J94" i="164" s="1"/>
  <c r="E95" i="164"/>
  <c r="J95" i="164" s="1"/>
  <c r="E96" i="164"/>
  <c r="J96" i="164" s="1"/>
  <c r="E97" i="164"/>
  <c r="J97" i="164" s="1"/>
  <c r="E98" i="164"/>
  <c r="J98" i="164" s="1"/>
  <c r="E99" i="164"/>
  <c r="J99" i="164" s="1"/>
  <c r="E100" i="164"/>
  <c r="J100" i="164" s="1"/>
  <c r="E2" i="164"/>
  <c r="J2" i="164" s="1"/>
  <c r="I100" i="164"/>
  <c r="H100" i="164"/>
  <c r="G100" i="164"/>
  <c r="F100" i="164"/>
  <c r="I99" i="164"/>
  <c r="H99" i="164"/>
  <c r="G99" i="164"/>
  <c r="F99" i="164"/>
  <c r="I98" i="164"/>
  <c r="H98" i="164"/>
  <c r="G98" i="164"/>
  <c r="F98" i="164"/>
  <c r="I97" i="164"/>
  <c r="H97" i="164"/>
  <c r="G97" i="164"/>
  <c r="F97" i="164"/>
  <c r="I96" i="164"/>
  <c r="H96" i="164"/>
  <c r="G96" i="164"/>
  <c r="F96" i="164"/>
  <c r="I95" i="164"/>
  <c r="H95" i="164"/>
  <c r="G95" i="164"/>
  <c r="F95" i="164"/>
  <c r="I94" i="164"/>
  <c r="H94" i="164"/>
  <c r="G94" i="164"/>
  <c r="F94" i="164"/>
  <c r="I93" i="164"/>
  <c r="H93" i="164"/>
  <c r="G93" i="164"/>
  <c r="F93" i="164"/>
  <c r="I92" i="164"/>
  <c r="H92" i="164"/>
  <c r="G92" i="164"/>
  <c r="F92" i="164"/>
  <c r="I91" i="164"/>
  <c r="H91" i="164"/>
  <c r="G91" i="164"/>
  <c r="F91" i="164"/>
  <c r="I90" i="164"/>
  <c r="H90" i="164"/>
  <c r="G90" i="164"/>
  <c r="F90" i="164"/>
  <c r="I89" i="164"/>
  <c r="H89" i="164"/>
  <c r="G89" i="164"/>
  <c r="F89" i="164"/>
  <c r="I88" i="164"/>
  <c r="H88" i="164"/>
  <c r="G88" i="164"/>
  <c r="F88" i="164"/>
  <c r="I87" i="164"/>
  <c r="H87" i="164"/>
  <c r="G87" i="164"/>
  <c r="F87" i="164"/>
  <c r="I86" i="164"/>
  <c r="H86" i="164"/>
  <c r="G86" i="164"/>
  <c r="F86" i="164"/>
  <c r="I85" i="164"/>
  <c r="H85" i="164"/>
  <c r="G85" i="164"/>
  <c r="F85" i="164"/>
  <c r="I84" i="164"/>
  <c r="H84" i="164"/>
  <c r="G84" i="164"/>
  <c r="F84" i="164"/>
  <c r="I83" i="164"/>
  <c r="H83" i="164"/>
  <c r="G83" i="164"/>
  <c r="F83" i="164"/>
  <c r="I82" i="164"/>
  <c r="H82" i="164"/>
  <c r="G82" i="164"/>
  <c r="F82" i="164"/>
  <c r="I81" i="164"/>
  <c r="H81" i="164"/>
  <c r="G81" i="164"/>
  <c r="F81" i="164"/>
  <c r="I80" i="164"/>
  <c r="H80" i="164"/>
  <c r="G80" i="164"/>
  <c r="F80" i="164"/>
  <c r="I79" i="164"/>
  <c r="H79" i="164"/>
  <c r="G79" i="164"/>
  <c r="F79" i="164"/>
  <c r="I78" i="164"/>
  <c r="H78" i="164"/>
  <c r="G78" i="164"/>
  <c r="F78" i="164"/>
  <c r="I77" i="164"/>
  <c r="H77" i="164"/>
  <c r="G77" i="164"/>
  <c r="F77" i="164"/>
  <c r="I76" i="164"/>
  <c r="H76" i="164"/>
  <c r="G76" i="164"/>
  <c r="F76" i="164"/>
  <c r="I75" i="164"/>
  <c r="H75" i="164"/>
  <c r="G75" i="164"/>
  <c r="F75" i="164"/>
  <c r="I74" i="164"/>
  <c r="H74" i="164"/>
  <c r="G74" i="164"/>
  <c r="F74" i="164"/>
  <c r="I73" i="164"/>
  <c r="H73" i="164"/>
  <c r="G73" i="164"/>
  <c r="F73" i="164"/>
  <c r="I72" i="164"/>
  <c r="H72" i="164"/>
  <c r="G72" i="164"/>
  <c r="F72" i="164"/>
  <c r="I71" i="164"/>
  <c r="H71" i="164"/>
  <c r="G71" i="164"/>
  <c r="F71" i="164"/>
  <c r="I70" i="164"/>
  <c r="H70" i="164"/>
  <c r="G70" i="164"/>
  <c r="F70" i="164"/>
  <c r="I69" i="164"/>
  <c r="H69" i="164"/>
  <c r="G69" i="164"/>
  <c r="F69" i="164"/>
  <c r="I68" i="164"/>
  <c r="H68" i="164"/>
  <c r="G68" i="164"/>
  <c r="F68" i="164"/>
  <c r="I67" i="164"/>
  <c r="H67" i="164"/>
  <c r="G67" i="164"/>
  <c r="F67" i="164"/>
  <c r="I66" i="164"/>
  <c r="H66" i="164"/>
  <c r="G66" i="164"/>
  <c r="F66" i="164"/>
  <c r="I65" i="164"/>
  <c r="H65" i="164"/>
  <c r="G65" i="164"/>
  <c r="F65" i="164"/>
  <c r="I64" i="164"/>
  <c r="H64" i="164"/>
  <c r="G64" i="164"/>
  <c r="F64" i="164"/>
  <c r="I63" i="164"/>
  <c r="H63" i="164"/>
  <c r="G63" i="164"/>
  <c r="F63" i="164"/>
  <c r="I62" i="164"/>
  <c r="H62" i="164"/>
  <c r="G62" i="164"/>
  <c r="F62" i="164"/>
  <c r="I61" i="164"/>
  <c r="H61" i="164"/>
  <c r="G61" i="164"/>
  <c r="F61" i="164"/>
  <c r="I60" i="164"/>
  <c r="H60" i="164"/>
  <c r="G60" i="164"/>
  <c r="F60" i="164"/>
  <c r="I59" i="164"/>
  <c r="H59" i="164"/>
  <c r="G59" i="164"/>
  <c r="F59" i="164"/>
  <c r="I58" i="164"/>
  <c r="H58" i="164"/>
  <c r="G58" i="164"/>
  <c r="F58" i="164"/>
  <c r="I57" i="164"/>
  <c r="H57" i="164"/>
  <c r="G57" i="164"/>
  <c r="F57" i="164"/>
  <c r="I56" i="164"/>
  <c r="H56" i="164"/>
  <c r="G56" i="164"/>
  <c r="F56" i="164"/>
  <c r="I55" i="164"/>
  <c r="H55" i="164"/>
  <c r="G55" i="164"/>
  <c r="F55" i="164"/>
  <c r="I54" i="164"/>
  <c r="H54" i="164"/>
  <c r="G54" i="164"/>
  <c r="F54" i="164"/>
  <c r="I53" i="164"/>
  <c r="H53" i="164"/>
  <c r="G53" i="164"/>
  <c r="F53" i="164"/>
  <c r="I52" i="164"/>
  <c r="H52" i="164"/>
  <c r="G52" i="164"/>
  <c r="F52" i="164"/>
  <c r="I51" i="164"/>
  <c r="H51" i="164"/>
  <c r="G51" i="164"/>
  <c r="F51" i="164"/>
  <c r="I50" i="164"/>
  <c r="H50" i="164"/>
  <c r="G50" i="164"/>
  <c r="F50" i="164"/>
  <c r="I49" i="164"/>
  <c r="H49" i="164"/>
  <c r="G49" i="164"/>
  <c r="F49" i="164"/>
  <c r="I48" i="164"/>
  <c r="H48" i="164"/>
  <c r="G48" i="164"/>
  <c r="F48" i="164"/>
  <c r="I47" i="164"/>
  <c r="H47" i="164"/>
  <c r="G47" i="164"/>
  <c r="F47" i="164"/>
  <c r="I46" i="164"/>
  <c r="H46" i="164"/>
  <c r="G46" i="164"/>
  <c r="F46" i="164"/>
  <c r="I45" i="164"/>
  <c r="H45" i="164"/>
  <c r="G45" i="164"/>
  <c r="F45" i="164"/>
  <c r="I44" i="164"/>
  <c r="H44" i="164"/>
  <c r="G44" i="164"/>
  <c r="F44" i="164"/>
  <c r="I43" i="164"/>
  <c r="H43" i="164"/>
  <c r="G43" i="164"/>
  <c r="F43" i="164"/>
  <c r="I42" i="164"/>
  <c r="H42" i="164"/>
  <c r="G42" i="164"/>
  <c r="F42" i="164"/>
  <c r="I41" i="164"/>
  <c r="H41" i="164"/>
  <c r="G41" i="164"/>
  <c r="F41" i="164"/>
  <c r="I40" i="164"/>
  <c r="H40" i="164"/>
  <c r="G40" i="164"/>
  <c r="F40" i="164"/>
  <c r="I39" i="164"/>
  <c r="H39" i="164"/>
  <c r="G39" i="164"/>
  <c r="F39" i="164"/>
  <c r="I38" i="164"/>
  <c r="H38" i="164"/>
  <c r="G38" i="164"/>
  <c r="F38" i="164"/>
  <c r="I37" i="164"/>
  <c r="H37" i="164"/>
  <c r="G37" i="164"/>
  <c r="F37" i="164"/>
  <c r="I36" i="164"/>
  <c r="H36" i="164"/>
  <c r="G36" i="164"/>
  <c r="F36" i="164"/>
  <c r="I35" i="164"/>
  <c r="H35" i="164"/>
  <c r="G35" i="164"/>
  <c r="F35" i="164"/>
  <c r="I34" i="164"/>
  <c r="H34" i="164"/>
  <c r="G34" i="164"/>
  <c r="F34" i="164"/>
  <c r="I33" i="164"/>
  <c r="H33" i="164"/>
  <c r="G33" i="164"/>
  <c r="F33" i="164"/>
  <c r="I32" i="164"/>
  <c r="H32" i="164"/>
  <c r="G32" i="164"/>
  <c r="F32" i="164"/>
  <c r="I31" i="164"/>
  <c r="H31" i="164"/>
  <c r="G31" i="164"/>
  <c r="F31" i="164"/>
  <c r="I30" i="164"/>
  <c r="H30" i="164"/>
  <c r="G30" i="164"/>
  <c r="F30" i="164"/>
  <c r="I29" i="164"/>
  <c r="H29" i="164"/>
  <c r="G29" i="164"/>
  <c r="F29" i="164"/>
  <c r="I28" i="164"/>
  <c r="H28" i="164"/>
  <c r="G28" i="164"/>
  <c r="F28" i="164"/>
  <c r="I27" i="164"/>
  <c r="H27" i="164"/>
  <c r="G27" i="164"/>
  <c r="F27" i="164"/>
  <c r="I26" i="164"/>
  <c r="H26" i="164"/>
  <c r="G26" i="164"/>
  <c r="F26" i="164"/>
  <c r="I25" i="164"/>
  <c r="H25" i="164"/>
  <c r="G25" i="164"/>
  <c r="F25" i="164"/>
  <c r="I24" i="164"/>
  <c r="H24" i="164"/>
  <c r="G24" i="164"/>
  <c r="F24" i="164"/>
  <c r="I23" i="164"/>
  <c r="H23" i="164"/>
  <c r="G23" i="164"/>
  <c r="F23" i="164"/>
  <c r="I22" i="164"/>
  <c r="H22" i="164"/>
  <c r="G22" i="164"/>
  <c r="F22" i="164"/>
  <c r="I21" i="164"/>
  <c r="H21" i="164"/>
  <c r="G21" i="164"/>
  <c r="F21" i="164"/>
  <c r="I20" i="164"/>
  <c r="H20" i="164"/>
  <c r="G20" i="164"/>
  <c r="F20" i="164"/>
  <c r="I19" i="164"/>
  <c r="H19" i="164"/>
  <c r="G19" i="164"/>
  <c r="F19" i="164"/>
  <c r="I18" i="164"/>
  <c r="H18" i="164"/>
  <c r="G18" i="164"/>
  <c r="F18" i="164"/>
  <c r="I17" i="164"/>
  <c r="H17" i="164"/>
  <c r="G17" i="164"/>
  <c r="F17" i="164"/>
  <c r="I16" i="164"/>
  <c r="H16" i="164"/>
  <c r="G16" i="164"/>
  <c r="F16" i="164"/>
  <c r="I15" i="164"/>
  <c r="H15" i="164"/>
  <c r="G15" i="164"/>
  <c r="F15" i="164"/>
  <c r="I14" i="164"/>
  <c r="H14" i="164"/>
  <c r="G14" i="164"/>
  <c r="F14" i="164"/>
  <c r="I13" i="164"/>
  <c r="H13" i="164"/>
  <c r="G13" i="164"/>
  <c r="F13" i="164"/>
  <c r="I12" i="164"/>
  <c r="H12" i="164"/>
  <c r="G12" i="164"/>
  <c r="F12" i="164"/>
  <c r="I11" i="164"/>
  <c r="H11" i="164"/>
  <c r="G11" i="164"/>
  <c r="F11" i="164"/>
  <c r="I10" i="164"/>
  <c r="H10" i="164"/>
  <c r="G10" i="164"/>
  <c r="F10" i="164"/>
  <c r="I9" i="164"/>
  <c r="H9" i="164"/>
  <c r="G9" i="164"/>
  <c r="F9" i="164"/>
  <c r="I8" i="164"/>
  <c r="H8" i="164"/>
  <c r="G8" i="164"/>
  <c r="F8" i="164"/>
  <c r="I7" i="164"/>
  <c r="H7" i="164"/>
  <c r="G7" i="164"/>
  <c r="F7" i="164"/>
  <c r="I6" i="164"/>
  <c r="H6" i="164"/>
  <c r="G6" i="164"/>
  <c r="F6" i="164"/>
  <c r="I5" i="164"/>
  <c r="H5" i="164"/>
  <c r="G5" i="164"/>
  <c r="F5" i="164"/>
  <c r="I4" i="164"/>
  <c r="H4" i="164"/>
  <c r="G4" i="164"/>
  <c r="F4" i="164"/>
  <c r="I3" i="164"/>
  <c r="H3" i="164"/>
  <c r="G3" i="164"/>
  <c r="F3" i="164"/>
  <c r="I2" i="164"/>
  <c r="H2" i="164"/>
  <c r="G2" i="164"/>
  <c r="F2" i="164"/>
  <c r="G99" i="172" l="1"/>
  <c r="Q99" i="172"/>
  <c r="H93" i="172"/>
  <c r="Q93" i="172"/>
  <c r="H87" i="172"/>
  <c r="Q87" i="172"/>
  <c r="G81" i="172"/>
  <c r="Q81" i="172"/>
  <c r="G75" i="172"/>
  <c r="Q75" i="172"/>
  <c r="H69" i="172"/>
  <c r="Q69" i="172"/>
  <c r="G63" i="172"/>
  <c r="Q63" i="172"/>
  <c r="G57" i="172"/>
  <c r="Q57" i="172"/>
  <c r="G51" i="172"/>
  <c r="Q51" i="172"/>
  <c r="H45" i="172"/>
  <c r="Q45" i="172"/>
  <c r="G39" i="172"/>
  <c r="Q39" i="172"/>
  <c r="G33" i="172"/>
  <c r="Q33" i="172"/>
  <c r="G27" i="172"/>
  <c r="Q27" i="172"/>
  <c r="H21" i="172"/>
  <c r="Q21" i="172"/>
  <c r="G15" i="172"/>
  <c r="Q15" i="172"/>
  <c r="G9" i="172"/>
  <c r="Q9" i="172"/>
  <c r="G98" i="172"/>
  <c r="Q98" i="172"/>
  <c r="G92" i="172"/>
  <c r="Q92" i="172"/>
  <c r="G86" i="172"/>
  <c r="Q86" i="172"/>
  <c r="G80" i="172"/>
  <c r="Q80" i="172"/>
  <c r="G74" i="172"/>
  <c r="Q74" i="172"/>
  <c r="G68" i="172"/>
  <c r="Q68" i="172"/>
  <c r="G62" i="172"/>
  <c r="Q62" i="172"/>
  <c r="G56" i="172"/>
  <c r="Q56" i="172"/>
  <c r="G50" i="172"/>
  <c r="Q50" i="172"/>
  <c r="H44" i="172"/>
  <c r="Q44" i="172"/>
  <c r="G38" i="172"/>
  <c r="Q38" i="172"/>
  <c r="G32" i="172"/>
  <c r="Q32" i="172"/>
  <c r="H26" i="172"/>
  <c r="Q26" i="172"/>
  <c r="G20" i="172"/>
  <c r="Q20" i="172"/>
  <c r="G14" i="172"/>
  <c r="Q14" i="172"/>
  <c r="H2" i="172"/>
  <c r="G8" i="172"/>
  <c r="Q8" i="172"/>
  <c r="G97" i="172"/>
  <c r="Q97" i="172"/>
  <c r="G91" i="172"/>
  <c r="Q91" i="172"/>
  <c r="H85" i="172"/>
  <c r="Q85" i="172"/>
  <c r="G79" i="172"/>
  <c r="Q79" i="172"/>
  <c r="G73" i="172"/>
  <c r="Q73" i="172"/>
  <c r="G67" i="172"/>
  <c r="Q67" i="172"/>
  <c r="H61" i="172"/>
  <c r="Q61" i="172"/>
  <c r="G55" i="172"/>
  <c r="Q55" i="172"/>
  <c r="H49" i="172"/>
  <c r="Q49" i="172"/>
  <c r="H43" i="172"/>
  <c r="Q43" i="172"/>
  <c r="H37" i="172"/>
  <c r="Q37" i="172"/>
  <c r="G31" i="172"/>
  <c r="Q31" i="172"/>
  <c r="G25" i="172"/>
  <c r="Q25" i="172"/>
  <c r="G19" i="172"/>
  <c r="Q19" i="172"/>
  <c r="H13" i="172"/>
  <c r="Q13" i="172"/>
  <c r="G7" i="172"/>
  <c r="Q7" i="172"/>
  <c r="H6" i="172"/>
  <c r="Q6" i="172"/>
  <c r="G96" i="172"/>
  <c r="Q96" i="172"/>
  <c r="G90" i="172"/>
  <c r="Q90" i="172"/>
  <c r="G84" i="172"/>
  <c r="Q84" i="172"/>
  <c r="G78" i="172"/>
  <c r="Q78" i="172"/>
  <c r="G72" i="172"/>
  <c r="Q72" i="172"/>
  <c r="G66" i="172"/>
  <c r="Q66" i="172"/>
  <c r="G60" i="172"/>
  <c r="Q60" i="172"/>
  <c r="G54" i="172"/>
  <c r="Q54" i="172"/>
  <c r="G48" i="172"/>
  <c r="Q48" i="172"/>
  <c r="G42" i="172"/>
  <c r="Q42" i="172"/>
  <c r="G36" i="172"/>
  <c r="Q36" i="172"/>
  <c r="G30" i="172"/>
  <c r="Q30" i="172"/>
  <c r="G24" i="172"/>
  <c r="Q24" i="172"/>
  <c r="G18" i="172"/>
  <c r="Q18" i="172"/>
  <c r="G12" i="172"/>
  <c r="Q12" i="172"/>
  <c r="G5" i="172"/>
  <c r="Q5" i="172"/>
  <c r="H4" i="172"/>
  <c r="Q4" i="172"/>
  <c r="G95" i="172"/>
  <c r="Q95" i="172"/>
  <c r="G89" i="172"/>
  <c r="Q89" i="172"/>
  <c r="G83" i="172"/>
  <c r="Q83" i="172"/>
  <c r="H77" i="172"/>
  <c r="Q77" i="172"/>
  <c r="G71" i="172"/>
  <c r="Q71" i="172"/>
  <c r="G65" i="172"/>
  <c r="Q65" i="172"/>
  <c r="H59" i="172"/>
  <c r="Q59" i="172"/>
  <c r="H53" i="172"/>
  <c r="Q53" i="172"/>
  <c r="G47" i="172"/>
  <c r="Q47" i="172"/>
  <c r="G41" i="172"/>
  <c r="Q41" i="172"/>
  <c r="G35" i="172"/>
  <c r="Q35" i="172"/>
  <c r="H29" i="172"/>
  <c r="Q29" i="172"/>
  <c r="H23" i="172"/>
  <c r="Q23" i="172"/>
  <c r="H17" i="172"/>
  <c r="Q17" i="172"/>
  <c r="G11" i="172"/>
  <c r="Q11" i="172"/>
  <c r="H3" i="172"/>
  <c r="Q3" i="172"/>
  <c r="G100" i="172"/>
  <c r="Q100" i="172"/>
  <c r="G94" i="172"/>
  <c r="Q94" i="172"/>
  <c r="G88" i="172"/>
  <c r="Q88" i="172"/>
  <c r="G82" i="172"/>
  <c r="Q82" i="172"/>
  <c r="G76" i="172"/>
  <c r="Q76" i="172"/>
  <c r="G70" i="172"/>
  <c r="Q70" i="172"/>
  <c r="G64" i="172"/>
  <c r="Q64" i="172"/>
  <c r="G58" i="172"/>
  <c r="Q58" i="172"/>
  <c r="G52" i="172"/>
  <c r="Q52" i="172"/>
  <c r="G46" i="172"/>
  <c r="Q46" i="172"/>
  <c r="G40" i="172"/>
  <c r="Q40" i="172"/>
  <c r="G34" i="172"/>
  <c r="Q34" i="172"/>
  <c r="G28" i="172"/>
  <c r="Q28" i="172"/>
  <c r="G22" i="172"/>
  <c r="Q22" i="172"/>
  <c r="G16" i="172"/>
  <c r="Q16" i="172"/>
  <c r="H10" i="172"/>
  <c r="Q10" i="172"/>
  <c r="F71" i="30"/>
  <c r="E71" i="30"/>
  <c r="F55" i="30"/>
  <c r="E55" i="30"/>
  <c r="F23" i="30"/>
  <c r="E23" i="30"/>
  <c r="F7" i="30"/>
  <c r="G959" i="30"/>
  <c r="E959" i="30"/>
  <c r="G879" i="30"/>
  <c r="E879" i="30"/>
  <c r="G799" i="30"/>
  <c r="E799" i="30"/>
  <c r="G719" i="30"/>
  <c r="E719" i="30"/>
  <c r="G639" i="30"/>
  <c r="E639" i="30"/>
  <c r="G575" i="30"/>
  <c r="E575" i="30"/>
  <c r="G511" i="30"/>
  <c r="E511" i="30"/>
  <c r="F31" i="30"/>
  <c r="E31" i="30"/>
  <c r="F28" i="30"/>
  <c r="E28" i="30"/>
  <c r="G987" i="30"/>
  <c r="E987" i="30"/>
  <c r="G939" i="30"/>
  <c r="E939" i="30"/>
  <c r="G907" i="30"/>
  <c r="E907" i="30"/>
  <c r="G859" i="30"/>
  <c r="E859" i="30"/>
  <c r="G811" i="30"/>
  <c r="E811" i="30"/>
  <c r="G763" i="30"/>
  <c r="E763" i="30"/>
  <c r="G731" i="30"/>
  <c r="E731" i="30"/>
  <c r="G699" i="30"/>
  <c r="E699" i="30"/>
  <c r="G651" i="30"/>
  <c r="E651" i="30"/>
  <c r="G603" i="30"/>
  <c r="E603" i="30"/>
  <c r="G571" i="30"/>
  <c r="E571" i="30"/>
  <c r="G555" i="30"/>
  <c r="E555" i="30"/>
  <c r="G507" i="30"/>
  <c r="E507" i="30"/>
  <c r="G475" i="30"/>
  <c r="E475" i="30"/>
  <c r="G443" i="30"/>
  <c r="E443" i="30"/>
  <c r="G219" i="30"/>
  <c r="E219" i="30"/>
  <c r="G187" i="30"/>
  <c r="E187" i="30"/>
  <c r="G171" i="30"/>
  <c r="E171" i="30"/>
  <c r="G970" i="30"/>
  <c r="E970" i="30"/>
  <c r="G922" i="30"/>
  <c r="E922" i="30"/>
  <c r="G874" i="30"/>
  <c r="E874" i="30"/>
  <c r="G826" i="30"/>
  <c r="E826" i="30"/>
  <c r="G778" i="30"/>
  <c r="E778" i="30"/>
  <c r="G730" i="30"/>
  <c r="E730" i="30"/>
  <c r="G682" i="30"/>
  <c r="E682" i="30"/>
  <c r="G634" i="30"/>
  <c r="E634" i="30"/>
  <c r="G586" i="30"/>
  <c r="E586" i="30"/>
  <c r="G538" i="30"/>
  <c r="E538" i="30"/>
  <c r="G474" i="30"/>
  <c r="E474" i="30"/>
  <c r="F42" i="30"/>
  <c r="E42" i="30"/>
  <c r="F41" i="30"/>
  <c r="E41" i="30"/>
  <c r="G984" i="30"/>
  <c r="E984" i="30"/>
  <c r="G920" i="30"/>
  <c r="E920" i="30"/>
  <c r="G856" i="30"/>
  <c r="E856" i="30"/>
  <c r="G808" i="30"/>
  <c r="E808" i="30"/>
  <c r="G776" i="30"/>
  <c r="E776" i="30"/>
  <c r="G728" i="30"/>
  <c r="E728" i="30"/>
  <c r="G664" i="30"/>
  <c r="E664" i="30"/>
  <c r="G616" i="30"/>
  <c r="E616" i="30"/>
  <c r="G568" i="30"/>
  <c r="E568" i="30"/>
  <c r="G520" i="30"/>
  <c r="E520" i="30"/>
  <c r="F40" i="30"/>
  <c r="E40" i="30"/>
  <c r="G967" i="30"/>
  <c r="E967" i="30"/>
  <c r="G919" i="30"/>
  <c r="E919" i="30"/>
  <c r="G855" i="30"/>
  <c r="E855" i="30"/>
  <c r="G807" i="30"/>
  <c r="E807" i="30"/>
  <c r="G759" i="30"/>
  <c r="E759" i="30"/>
  <c r="G711" i="30"/>
  <c r="E711" i="30"/>
  <c r="G663" i="30"/>
  <c r="E663" i="30"/>
  <c r="G615" i="30"/>
  <c r="E615" i="30"/>
  <c r="G567" i="30"/>
  <c r="E567" i="30"/>
  <c r="G503" i="30"/>
  <c r="E503" i="30"/>
  <c r="G439" i="30"/>
  <c r="E439" i="30"/>
  <c r="F70" i="30"/>
  <c r="E70" i="30"/>
  <c r="F54" i="30"/>
  <c r="E54" i="30"/>
  <c r="F38" i="30"/>
  <c r="E38" i="30"/>
  <c r="F22" i="30"/>
  <c r="E22" i="30"/>
  <c r="F6" i="30"/>
  <c r="G927" i="30"/>
  <c r="E927" i="30"/>
  <c r="G847" i="30"/>
  <c r="E847" i="30"/>
  <c r="G767" i="30"/>
  <c r="E767" i="30"/>
  <c r="G687" i="30"/>
  <c r="E687" i="30"/>
  <c r="G607" i="30"/>
  <c r="E607" i="30"/>
  <c r="G543" i="30"/>
  <c r="E543" i="30"/>
  <c r="G463" i="30"/>
  <c r="E463" i="30"/>
  <c r="G447" i="30"/>
  <c r="E447" i="30"/>
  <c r="G431" i="30"/>
  <c r="E431" i="30"/>
  <c r="F79" i="30"/>
  <c r="E79" i="30"/>
  <c r="F30" i="30"/>
  <c r="E30" i="30"/>
  <c r="F69" i="30"/>
  <c r="E69" i="30"/>
  <c r="F53" i="30"/>
  <c r="E53" i="30"/>
  <c r="F37" i="30"/>
  <c r="E37" i="30"/>
  <c r="F21" i="30"/>
  <c r="E21" i="30"/>
  <c r="F5" i="30"/>
  <c r="G975" i="30"/>
  <c r="E975" i="30"/>
  <c r="G895" i="30"/>
  <c r="E895" i="30"/>
  <c r="G815" i="30"/>
  <c r="E815" i="30"/>
  <c r="G735" i="30"/>
  <c r="E735" i="30"/>
  <c r="G655" i="30"/>
  <c r="E655" i="30"/>
  <c r="G559" i="30"/>
  <c r="E559" i="30"/>
  <c r="G479" i="30"/>
  <c r="E479" i="30"/>
  <c r="F15" i="30"/>
  <c r="E15" i="30"/>
  <c r="F46" i="30"/>
  <c r="E46" i="30"/>
  <c r="F61" i="30"/>
  <c r="E61" i="30"/>
  <c r="F29" i="30"/>
  <c r="E29" i="30"/>
  <c r="F76" i="30"/>
  <c r="E76" i="30"/>
  <c r="F12" i="30"/>
  <c r="E12" i="30"/>
  <c r="G971" i="30"/>
  <c r="E971" i="30"/>
  <c r="G923" i="30"/>
  <c r="E923" i="30"/>
  <c r="G875" i="30"/>
  <c r="E875" i="30"/>
  <c r="G827" i="30"/>
  <c r="E827" i="30"/>
  <c r="G795" i="30"/>
  <c r="E795" i="30"/>
  <c r="G747" i="30"/>
  <c r="E747" i="30"/>
  <c r="G683" i="30"/>
  <c r="E683" i="30"/>
  <c r="G635" i="30"/>
  <c r="E635" i="30"/>
  <c r="G587" i="30"/>
  <c r="E587" i="30"/>
  <c r="G523" i="30"/>
  <c r="E523" i="30"/>
  <c r="G491" i="30"/>
  <c r="E491" i="30"/>
  <c r="G459" i="30"/>
  <c r="E459" i="30"/>
  <c r="G427" i="30"/>
  <c r="E427" i="30"/>
  <c r="G315" i="30"/>
  <c r="E315" i="30"/>
  <c r="G299" i="30"/>
  <c r="E299" i="30"/>
  <c r="G203" i="30"/>
  <c r="E203" i="30"/>
  <c r="F11" i="30"/>
  <c r="E11" i="30"/>
  <c r="G954" i="30"/>
  <c r="E954" i="30"/>
  <c r="G906" i="30"/>
  <c r="E906" i="30"/>
  <c r="G842" i="30"/>
  <c r="E842" i="30"/>
  <c r="G794" i="30"/>
  <c r="E794" i="30"/>
  <c r="G746" i="30"/>
  <c r="E746" i="30"/>
  <c r="G698" i="30"/>
  <c r="E698" i="30"/>
  <c r="G650" i="30"/>
  <c r="E650" i="30"/>
  <c r="G602" i="30"/>
  <c r="E602" i="30"/>
  <c r="G554" i="30"/>
  <c r="E554" i="30"/>
  <c r="G490" i="30"/>
  <c r="E490" i="30"/>
  <c r="F74" i="30"/>
  <c r="E74" i="30"/>
  <c r="F10" i="30"/>
  <c r="E10" i="30"/>
  <c r="F73" i="30"/>
  <c r="E73" i="30"/>
  <c r="F25" i="30"/>
  <c r="E25" i="30"/>
  <c r="G952" i="30"/>
  <c r="E952" i="30"/>
  <c r="G904" i="30"/>
  <c r="E904" i="30"/>
  <c r="G872" i="30"/>
  <c r="E872" i="30"/>
  <c r="G840" i="30"/>
  <c r="E840" i="30"/>
  <c r="G792" i="30"/>
  <c r="E792" i="30"/>
  <c r="G744" i="30"/>
  <c r="E744" i="30"/>
  <c r="G696" i="30"/>
  <c r="E696" i="30"/>
  <c r="G648" i="30"/>
  <c r="E648" i="30"/>
  <c r="G600" i="30"/>
  <c r="E600" i="30"/>
  <c r="G536" i="30"/>
  <c r="E536" i="30"/>
  <c r="G488" i="30"/>
  <c r="E488" i="30"/>
  <c r="F24" i="30"/>
  <c r="E24" i="30"/>
  <c r="G999" i="30"/>
  <c r="E999" i="30"/>
  <c r="G951" i="30"/>
  <c r="E951" i="30"/>
  <c r="G903" i="30"/>
  <c r="E903" i="30"/>
  <c r="G871" i="30"/>
  <c r="E871" i="30"/>
  <c r="G839" i="30"/>
  <c r="E839" i="30"/>
  <c r="G791" i="30"/>
  <c r="E791" i="30"/>
  <c r="G743" i="30"/>
  <c r="E743" i="30"/>
  <c r="G695" i="30"/>
  <c r="E695" i="30"/>
  <c r="G647" i="30"/>
  <c r="E647" i="30"/>
  <c r="G599" i="30"/>
  <c r="E599" i="30"/>
  <c r="G551" i="30"/>
  <c r="E551" i="30"/>
  <c r="G519" i="30"/>
  <c r="E519" i="30"/>
  <c r="G471" i="30"/>
  <c r="E471" i="30"/>
  <c r="G423" i="30"/>
  <c r="E423" i="30"/>
  <c r="G982" i="30"/>
  <c r="E982" i="30"/>
  <c r="G950" i="30"/>
  <c r="E950" i="30"/>
  <c r="G934" i="30"/>
  <c r="E934" i="30"/>
  <c r="G902" i="30"/>
  <c r="E902" i="30"/>
  <c r="G886" i="30"/>
  <c r="E886" i="30"/>
  <c r="G854" i="30"/>
  <c r="E854" i="30"/>
  <c r="G838" i="30"/>
  <c r="E838" i="30"/>
  <c r="G822" i="30"/>
  <c r="E822" i="30"/>
  <c r="G806" i="30"/>
  <c r="E806" i="30"/>
  <c r="G790" i="30"/>
  <c r="E790" i="30"/>
  <c r="G774" i="30"/>
  <c r="E774" i="30"/>
  <c r="G742" i="30"/>
  <c r="E742" i="30"/>
  <c r="G710" i="30"/>
  <c r="E710" i="30"/>
  <c r="G678" i="30"/>
  <c r="E678" i="30"/>
  <c r="G646" i="30"/>
  <c r="E646" i="30"/>
  <c r="G614" i="30"/>
  <c r="E614" i="30"/>
  <c r="G582" i="30"/>
  <c r="E582" i="30"/>
  <c r="G550" i="30"/>
  <c r="E550" i="30"/>
  <c r="G518" i="30"/>
  <c r="E518" i="30"/>
  <c r="G486" i="30"/>
  <c r="E486" i="30"/>
  <c r="G438" i="30"/>
  <c r="E438" i="30"/>
  <c r="F84" i="30"/>
  <c r="E84" i="30"/>
  <c r="F68" i="30"/>
  <c r="E68" i="30"/>
  <c r="F52" i="30"/>
  <c r="E52" i="30"/>
  <c r="F36" i="30"/>
  <c r="E36" i="30"/>
  <c r="F20" i="30"/>
  <c r="E20" i="30"/>
  <c r="F4" i="30"/>
  <c r="F83" i="30"/>
  <c r="E83" i="30"/>
  <c r="F67" i="30"/>
  <c r="E67" i="30"/>
  <c r="F35" i="30"/>
  <c r="E35" i="30"/>
  <c r="F19" i="30"/>
  <c r="E19" i="30"/>
  <c r="F3" i="30"/>
  <c r="G943" i="30"/>
  <c r="E943" i="30"/>
  <c r="G863" i="30"/>
  <c r="E863" i="30"/>
  <c r="G783" i="30"/>
  <c r="E783" i="30"/>
  <c r="G703" i="30"/>
  <c r="E703" i="30"/>
  <c r="G623" i="30"/>
  <c r="E623" i="30"/>
  <c r="G527" i="30"/>
  <c r="E527" i="30"/>
  <c r="F47" i="30"/>
  <c r="E47" i="30"/>
  <c r="F78" i="30"/>
  <c r="E78" i="30"/>
  <c r="F14" i="30"/>
  <c r="E14" i="30"/>
  <c r="F82" i="30"/>
  <c r="E82" i="30"/>
  <c r="F66" i="30"/>
  <c r="E66" i="30"/>
  <c r="F50" i="30"/>
  <c r="E50" i="30"/>
  <c r="F34" i="30"/>
  <c r="E34" i="30"/>
  <c r="F18" i="30"/>
  <c r="E18" i="30"/>
  <c r="G991" i="30"/>
  <c r="E991" i="30"/>
  <c r="G911" i="30"/>
  <c r="E911" i="30"/>
  <c r="G831" i="30"/>
  <c r="E831" i="30"/>
  <c r="G751" i="30"/>
  <c r="E751" i="30"/>
  <c r="G671" i="30"/>
  <c r="E671" i="30"/>
  <c r="G591" i="30"/>
  <c r="E591" i="30"/>
  <c r="G495" i="30"/>
  <c r="E495" i="30"/>
  <c r="F62" i="30"/>
  <c r="E62" i="30"/>
  <c r="F77" i="30"/>
  <c r="E77" i="30"/>
  <c r="F45" i="30"/>
  <c r="E45" i="30"/>
  <c r="F13" i="30"/>
  <c r="E13" i="30"/>
  <c r="F60" i="30"/>
  <c r="E60" i="30"/>
  <c r="F44" i="30"/>
  <c r="E44" i="30"/>
  <c r="G955" i="30"/>
  <c r="E955" i="30"/>
  <c r="G891" i="30"/>
  <c r="E891" i="30"/>
  <c r="G843" i="30"/>
  <c r="E843" i="30"/>
  <c r="G779" i="30"/>
  <c r="E779" i="30"/>
  <c r="G715" i="30"/>
  <c r="E715" i="30"/>
  <c r="G667" i="30"/>
  <c r="E667" i="30"/>
  <c r="G619" i="30"/>
  <c r="E619" i="30"/>
  <c r="G539" i="30"/>
  <c r="E539" i="30"/>
  <c r="G395" i="30"/>
  <c r="E395" i="30"/>
  <c r="G379" i="30"/>
  <c r="E379" i="30"/>
  <c r="G331" i="30"/>
  <c r="E331" i="30"/>
  <c r="G91" i="30"/>
  <c r="E91" i="30"/>
  <c r="F59" i="30"/>
  <c r="E59" i="30"/>
  <c r="F43" i="30"/>
  <c r="E43" i="30"/>
  <c r="G986" i="30"/>
  <c r="E986" i="30"/>
  <c r="G938" i="30"/>
  <c r="E938" i="30"/>
  <c r="G890" i="30"/>
  <c r="E890" i="30"/>
  <c r="G858" i="30"/>
  <c r="E858" i="30"/>
  <c r="G810" i="30"/>
  <c r="E810" i="30"/>
  <c r="G762" i="30"/>
  <c r="E762" i="30"/>
  <c r="G714" i="30"/>
  <c r="E714" i="30"/>
  <c r="G666" i="30"/>
  <c r="E666" i="30"/>
  <c r="G618" i="30"/>
  <c r="E618" i="30"/>
  <c r="G570" i="30"/>
  <c r="E570" i="30"/>
  <c r="G522" i="30"/>
  <c r="E522" i="30"/>
  <c r="G506" i="30"/>
  <c r="E506" i="30"/>
  <c r="G458" i="30"/>
  <c r="E458" i="30"/>
  <c r="G442" i="30"/>
  <c r="E442" i="30"/>
  <c r="G426" i="30"/>
  <c r="E426" i="30"/>
  <c r="F58" i="30"/>
  <c r="E58" i="30"/>
  <c r="F26" i="30"/>
  <c r="E26" i="30"/>
  <c r="F2" i="30"/>
  <c r="E2" i="30"/>
  <c r="F57" i="30"/>
  <c r="E57" i="30"/>
  <c r="F9" i="30"/>
  <c r="E9" i="30"/>
  <c r="G968" i="30"/>
  <c r="E968" i="30"/>
  <c r="G936" i="30"/>
  <c r="E936" i="30"/>
  <c r="G888" i="30"/>
  <c r="E888" i="30"/>
  <c r="G824" i="30"/>
  <c r="E824" i="30"/>
  <c r="G760" i="30"/>
  <c r="E760" i="30"/>
  <c r="G712" i="30"/>
  <c r="E712" i="30"/>
  <c r="G680" i="30"/>
  <c r="E680" i="30"/>
  <c r="G632" i="30"/>
  <c r="E632" i="30"/>
  <c r="G584" i="30"/>
  <c r="E584" i="30"/>
  <c r="G552" i="30"/>
  <c r="E552" i="30"/>
  <c r="G504" i="30"/>
  <c r="E504" i="30"/>
  <c r="G472" i="30"/>
  <c r="E472" i="30"/>
  <c r="G456" i="30"/>
  <c r="E456" i="30"/>
  <c r="G440" i="30"/>
  <c r="E440" i="30"/>
  <c r="G424" i="30"/>
  <c r="E424" i="30"/>
  <c r="F72" i="30"/>
  <c r="E72" i="30"/>
  <c r="F56" i="30"/>
  <c r="E56" i="30"/>
  <c r="F8" i="30"/>
  <c r="E8" i="30"/>
  <c r="G983" i="30"/>
  <c r="E983" i="30"/>
  <c r="G935" i="30"/>
  <c r="E935" i="30"/>
  <c r="G887" i="30"/>
  <c r="E887" i="30"/>
  <c r="G823" i="30"/>
  <c r="E823" i="30"/>
  <c r="G775" i="30"/>
  <c r="E775" i="30"/>
  <c r="G727" i="30"/>
  <c r="E727" i="30"/>
  <c r="G679" i="30"/>
  <c r="E679" i="30"/>
  <c r="G631" i="30"/>
  <c r="E631" i="30"/>
  <c r="G583" i="30"/>
  <c r="E583" i="30"/>
  <c r="G535" i="30"/>
  <c r="E535" i="30"/>
  <c r="G487" i="30"/>
  <c r="E487" i="30"/>
  <c r="G455" i="30"/>
  <c r="E455" i="30"/>
  <c r="G998" i="30"/>
  <c r="E998" i="30"/>
  <c r="G966" i="30"/>
  <c r="E966" i="30"/>
  <c r="G918" i="30"/>
  <c r="E918" i="30"/>
  <c r="G870" i="30"/>
  <c r="E870" i="30"/>
  <c r="G758" i="30"/>
  <c r="E758" i="30"/>
  <c r="G726" i="30"/>
  <c r="E726" i="30"/>
  <c r="G694" i="30"/>
  <c r="E694" i="30"/>
  <c r="G662" i="30"/>
  <c r="E662" i="30"/>
  <c r="G630" i="30"/>
  <c r="E630" i="30"/>
  <c r="G598" i="30"/>
  <c r="E598" i="30"/>
  <c r="G566" i="30"/>
  <c r="E566" i="30"/>
  <c r="G534" i="30"/>
  <c r="E534" i="30"/>
  <c r="G502" i="30"/>
  <c r="E502" i="30"/>
  <c r="G470" i="30"/>
  <c r="E470" i="30"/>
  <c r="G454" i="30"/>
  <c r="E454" i="30"/>
  <c r="G422" i="30"/>
  <c r="E422" i="30"/>
  <c r="G995" i="30"/>
  <c r="E995" i="30"/>
  <c r="G979" i="30"/>
  <c r="E979" i="30"/>
  <c r="G963" i="30"/>
  <c r="E963" i="30"/>
  <c r="G947" i="30"/>
  <c r="E947" i="30"/>
  <c r="G931" i="30"/>
  <c r="E931" i="30"/>
  <c r="G915" i="30"/>
  <c r="E915" i="30"/>
  <c r="G899" i="30"/>
  <c r="E899" i="30"/>
  <c r="G883" i="30"/>
  <c r="E883" i="30"/>
  <c r="G867" i="30"/>
  <c r="E867" i="30"/>
  <c r="G851" i="30"/>
  <c r="E851" i="30"/>
  <c r="G835" i="30"/>
  <c r="E835" i="30"/>
  <c r="G819" i="30"/>
  <c r="E819" i="30"/>
  <c r="G803" i="30"/>
  <c r="E803" i="30"/>
  <c r="G787" i="30"/>
  <c r="E787" i="30"/>
  <c r="G771" i="30"/>
  <c r="E771" i="30"/>
  <c r="G755" i="30"/>
  <c r="E755" i="30"/>
  <c r="G739" i="30"/>
  <c r="E739" i="30"/>
  <c r="G723" i="30"/>
  <c r="E723" i="30"/>
  <c r="G707" i="30"/>
  <c r="E707" i="30"/>
  <c r="G691" i="30"/>
  <c r="E691" i="30"/>
  <c r="G675" i="30"/>
  <c r="E675" i="30"/>
  <c r="G659" i="30"/>
  <c r="E659" i="30"/>
  <c r="G643" i="30"/>
  <c r="E643" i="30"/>
  <c r="G627" i="30"/>
  <c r="E627" i="30"/>
  <c r="G611" i="30"/>
  <c r="E611" i="30"/>
  <c r="G595" i="30"/>
  <c r="E595" i="30"/>
  <c r="G579" i="30"/>
  <c r="E579" i="30"/>
  <c r="G563" i="30"/>
  <c r="E563" i="30"/>
  <c r="G547" i="30"/>
  <c r="E547" i="30"/>
  <c r="G531" i="30"/>
  <c r="E531" i="30"/>
  <c r="G515" i="30"/>
  <c r="E515" i="30"/>
  <c r="G499" i="30"/>
  <c r="E499" i="30"/>
  <c r="G483" i="30"/>
  <c r="E483" i="30"/>
  <c r="G467" i="30"/>
  <c r="E467" i="30"/>
  <c r="G451" i="30"/>
  <c r="E451" i="30"/>
  <c r="G435" i="30"/>
  <c r="E435" i="30"/>
  <c r="F81" i="30"/>
  <c r="E81" i="30"/>
  <c r="F65" i="30"/>
  <c r="E65" i="30"/>
  <c r="F49" i="30"/>
  <c r="E49" i="30"/>
  <c r="F33" i="30"/>
  <c r="E33" i="30"/>
  <c r="F17" i="30"/>
  <c r="E17" i="30"/>
  <c r="F80" i="30"/>
  <c r="E80" i="30"/>
  <c r="F64" i="30"/>
  <c r="E64" i="30"/>
  <c r="F48" i="30"/>
  <c r="E48" i="30"/>
  <c r="F32" i="30"/>
  <c r="E32" i="30"/>
  <c r="F16" i="30"/>
  <c r="E16" i="30"/>
  <c r="R26" i="199"/>
  <c r="Y19" i="197"/>
  <c r="Y9" i="197"/>
  <c r="K64" i="199"/>
  <c r="L64" i="199"/>
  <c r="K94" i="177"/>
  <c r="P79" i="199"/>
  <c r="I9" i="207"/>
  <c r="M90" i="205"/>
  <c r="M85" i="199"/>
  <c r="V57" i="199"/>
  <c r="T27" i="197" a="1"/>
  <c r="T27" i="197" s="1"/>
  <c r="T67" i="197" a="1"/>
  <c r="T67" i="197" s="1"/>
  <c r="K86" i="197"/>
  <c r="T26" i="197" a="1"/>
  <c r="T26" i="197" s="1"/>
  <c r="T92" i="197" a="1"/>
  <c r="T92" i="197" s="1"/>
  <c r="T50" i="197" a="1"/>
  <c r="T50" i="197" s="1"/>
  <c r="T25" i="197" a="1"/>
  <c r="T25" i="197" s="1"/>
  <c r="T62" i="197" a="1"/>
  <c r="T62" i="197" s="1"/>
  <c r="T19" i="197" a="1"/>
  <c r="T19" i="197" s="1"/>
  <c r="T49" i="197" a="1"/>
  <c r="T49" i="197" s="1"/>
  <c r="T86" i="197" a="1"/>
  <c r="T86" i="197" s="1"/>
  <c r="K47" i="191"/>
  <c r="H91" i="191"/>
  <c r="H13" i="191"/>
  <c r="H29" i="191"/>
  <c r="H45" i="191"/>
  <c r="H61" i="191"/>
  <c r="H77" i="191"/>
  <c r="H93" i="191"/>
  <c r="K9" i="191"/>
  <c r="K25" i="191"/>
  <c r="K41" i="191"/>
  <c r="K57" i="191"/>
  <c r="K73" i="191"/>
  <c r="K89" i="191"/>
  <c r="H14" i="191"/>
  <c r="H30" i="191"/>
  <c r="H46" i="191"/>
  <c r="H62" i="191"/>
  <c r="H78" i="191"/>
  <c r="H94" i="191"/>
  <c r="K10" i="191"/>
  <c r="K26" i="191"/>
  <c r="K42" i="191"/>
  <c r="K58" i="191"/>
  <c r="K74" i="191"/>
  <c r="K90" i="191"/>
  <c r="H16" i="191"/>
  <c r="H32" i="191"/>
  <c r="H48" i="191"/>
  <c r="H64" i="191"/>
  <c r="H80" i="191"/>
  <c r="H96" i="191"/>
  <c r="K12" i="191"/>
  <c r="K28" i="191"/>
  <c r="K44" i="191"/>
  <c r="K60" i="191"/>
  <c r="K76" i="191"/>
  <c r="K92" i="191"/>
  <c r="H2" i="191"/>
  <c r="H17" i="191"/>
  <c r="H33" i="191"/>
  <c r="H49" i="191"/>
  <c r="H65" i="191"/>
  <c r="H81" i="191"/>
  <c r="H97" i="191"/>
  <c r="K13" i="191"/>
  <c r="K29" i="191"/>
  <c r="K45" i="191"/>
  <c r="K61" i="191"/>
  <c r="K77" i="191"/>
  <c r="K93" i="191"/>
  <c r="H18" i="191"/>
  <c r="H34" i="191"/>
  <c r="H50" i="191"/>
  <c r="H66" i="191"/>
  <c r="H82" i="191"/>
  <c r="H98" i="191"/>
  <c r="K14" i="191"/>
  <c r="K30" i="191"/>
  <c r="K46" i="191"/>
  <c r="K62" i="191"/>
  <c r="K78" i="191"/>
  <c r="K94" i="191"/>
  <c r="H4" i="191"/>
  <c r="H20" i="191"/>
  <c r="H36" i="191"/>
  <c r="H52" i="191"/>
  <c r="H68" i="191"/>
  <c r="H84" i="191"/>
  <c r="H100" i="191"/>
  <c r="K16" i="191"/>
  <c r="K32" i="191"/>
  <c r="K48" i="191"/>
  <c r="K64" i="191"/>
  <c r="K80" i="191"/>
  <c r="K96" i="191"/>
  <c r="H5" i="191"/>
  <c r="H21" i="191"/>
  <c r="H37" i="191"/>
  <c r="H53" i="191"/>
  <c r="H69" i="191"/>
  <c r="H85" i="191"/>
  <c r="K17" i="191"/>
  <c r="K33" i="191"/>
  <c r="K49" i="191"/>
  <c r="K65" i="191"/>
  <c r="K81" i="191"/>
  <c r="K97" i="191"/>
  <c r="H6" i="191"/>
  <c r="H22" i="191"/>
  <c r="H38" i="191"/>
  <c r="H54" i="191"/>
  <c r="H70" i="191"/>
  <c r="H86" i="191"/>
  <c r="K18" i="191"/>
  <c r="K34" i="191"/>
  <c r="K50" i="191"/>
  <c r="K66" i="191"/>
  <c r="K82" i="191"/>
  <c r="K98" i="191"/>
  <c r="H8" i="191"/>
  <c r="H24" i="191"/>
  <c r="H40" i="191"/>
  <c r="H56" i="191"/>
  <c r="H72" i="191"/>
  <c r="H88" i="191"/>
  <c r="K4" i="191"/>
  <c r="K20" i="191"/>
  <c r="K36" i="191"/>
  <c r="K52" i="191"/>
  <c r="K68" i="191"/>
  <c r="K84" i="191"/>
  <c r="K100" i="191"/>
  <c r="H9" i="191"/>
  <c r="H25" i="191"/>
  <c r="H41" i="191"/>
  <c r="H57" i="191"/>
  <c r="H73" i="191"/>
  <c r="H89" i="191"/>
  <c r="K5" i="191"/>
  <c r="K21" i="191"/>
  <c r="K37" i="191"/>
  <c r="K53" i="191"/>
  <c r="K69" i="191"/>
  <c r="K85" i="191"/>
  <c r="H10" i="191"/>
  <c r="H26" i="191"/>
  <c r="H42" i="191"/>
  <c r="H58" i="191"/>
  <c r="H74" i="191"/>
  <c r="H90" i="191"/>
  <c r="K6" i="191"/>
  <c r="K22" i="191"/>
  <c r="K38" i="191"/>
  <c r="K54" i="191"/>
  <c r="K70" i="191"/>
  <c r="K86" i="191"/>
  <c r="H12" i="191"/>
  <c r="H28" i="191"/>
  <c r="H44" i="191"/>
  <c r="H60" i="191"/>
  <c r="H76" i="191"/>
  <c r="H92" i="191"/>
  <c r="K8" i="191"/>
  <c r="K24" i="191"/>
  <c r="K40" i="191"/>
  <c r="K56" i="191"/>
  <c r="K72" i="191"/>
  <c r="K88" i="191"/>
  <c r="K75" i="191"/>
  <c r="K11" i="191"/>
  <c r="H55" i="191"/>
  <c r="F1000" i="30"/>
  <c r="H1000" i="30"/>
  <c r="G1000" i="30"/>
  <c r="F993" i="30"/>
  <c r="H993" i="30"/>
  <c r="G993" i="30"/>
  <c r="F961" i="30"/>
  <c r="H961" i="30"/>
  <c r="G961" i="30"/>
  <c r="F945" i="30"/>
  <c r="H945" i="30"/>
  <c r="G945" i="30"/>
  <c r="F913" i="30"/>
  <c r="H913" i="30"/>
  <c r="G913" i="30"/>
  <c r="F881" i="30"/>
  <c r="H881" i="30"/>
  <c r="G881" i="30"/>
  <c r="F865" i="30"/>
  <c r="H865" i="30"/>
  <c r="G865" i="30"/>
  <c r="F833" i="30"/>
  <c r="H833" i="30"/>
  <c r="G833" i="30"/>
  <c r="F801" i="30"/>
  <c r="H801" i="30"/>
  <c r="G801" i="30"/>
  <c r="F769" i="30"/>
  <c r="H769" i="30"/>
  <c r="G769" i="30"/>
  <c r="F737" i="30"/>
  <c r="H737" i="30"/>
  <c r="G737" i="30"/>
  <c r="F721" i="30"/>
  <c r="H721" i="30"/>
  <c r="G721" i="30"/>
  <c r="F689" i="30"/>
  <c r="H689" i="30"/>
  <c r="G689" i="30"/>
  <c r="F657" i="30"/>
  <c r="H657" i="30"/>
  <c r="G657" i="30"/>
  <c r="F641" i="30"/>
  <c r="H641" i="30"/>
  <c r="G641" i="30"/>
  <c r="F625" i="30"/>
  <c r="H625" i="30"/>
  <c r="G625" i="30"/>
  <c r="F593" i="30"/>
  <c r="H593" i="30"/>
  <c r="G593" i="30"/>
  <c r="F561" i="30"/>
  <c r="H561" i="30"/>
  <c r="G561" i="30"/>
  <c r="F545" i="30"/>
  <c r="H545" i="30"/>
  <c r="G545" i="30"/>
  <c r="F513" i="30"/>
  <c r="H513" i="30"/>
  <c r="G513" i="30"/>
  <c r="F481" i="30"/>
  <c r="H481" i="30"/>
  <c r="G481" i="30"/>
  <c r="F449" i="30"/>
  <c r="H449" i="30"/>
  <c r="G449" i="30"/>
  <c r="F433" i="30"/>
  <c r="H433" i="30"/>
  <c r="G433" i="30"/>
  <c r="F401" i="30"/>
  <c r="H401" i="30"/>
  <c r="G401" i="30"/>
  <c r="F369" i="30"/>
  <c r="H369" i="30"/>
  <c r="G369" i="30"/>
  <c r="F353" i="30"/>
  <c r="H353" i="30"/>
  <c r="G353" i="30"/>
  <c r="F321" i="30"/>
  <c r="H321" i="30"/>
  <c r="G321" i="30"/>
  <c r="F289" i="30"/>
  <c r="H289" i="30"/>
  <c r="G289" i="30"/>
  <c r="F257" i="30"/>
  <c r="H257" i="30"/>
  <c r="G257" i="30"/>
  <c r="F225" i="30"/>
  <c r="H225" i="30"/>
  <c r="G225" i="30"/>
  <c r="F209" i="30"/>
  <c r="H209" i="30"/>
  <c r="G209" i="30"/>
  <c r="F177" i="30"/>
  <c r="H177" i="30"/>
  <c r="G177" i="30"/>
  <c r="F145" i="30"/>
  <c r="H145" i="30"/>
  <c r="G145" i="30"/>
  <c r="F129" i="30"/>
  <c r="H129" i="30"/>
  <c r="G129" i="30"/>
  <c r="F97" i="30"/>
  <c r="H97" i="30"/>
  <c r="G97" i="30"/>
  <c r="K43" i="191"/>
  <c r="H87" i="191"/>
  <c r="H23" i="191"/>
  <c r="F977" i="30"/>
  <c r="H977" i="30"/>
  <c r="G977" i="30"/>
  <c r="F929" i="30"/>
  <c r="H929" i="30"/>
  <c r="G929" i="30"/>
  <c r="F897" i="30"/>
  <c r="H897" i="30"/>
  <c r="G897" i="30"/>
  <c r="F849" i="30"/>
  <c r="H849" i="30"/>
  <c r="G849" i="30"/>
  <c r="F817" i="30"/>
  <c r="H817" i="30"/>
  <c r="G817" i="30"/>
  <c r="F785" i="30"/>
  <c r="H785" i="30"/>
  <c r="G785" i="30"/>
  <c r="F753" i="30"/>
  <c r="H753" i="30"/>
  <c r="G753" i="30"/>
  <c r="F705" i="30"/>
  <c r="H705" i="30"/>
  <c r="G705" i="30"/>
  <c r="F673" i="30"/>
  <c r="H673" i="30"/>
  <c r="G673" i="30"/>
  <c r="F609" i="30"/>
  <c r="H609" i="30"/>
  <c r="G609" i="30"/>
  <c r="F577" i="30"/>
  <c r="H577" i="30"/>
  <c r="G577" i="30"/>
  <c r="F529" i="30"/>
  <c r="H529" i="30"/>
  <c r="G529" i="30"/>
  <c r="F497" i="30"/>
  <c r="H497" i="30"/>
  <c r="G497" i="30"/>
  <c r="F465" i="30"/>
  <c r="H465" i="30"/>
  <c r="G465" i="30"/>
  <c r="F417" i="30"/>
  <c r="H417" i="30"/>
  <c r="G417" i="30"/>
  <c r="F385" i="30"/>
  <c r="H385" i="30"/>
  <c r="G385" i="30"/>
  <c r="F337" i="30"/>
  <c r="H337" i="30"/>
  <c r="G337" i="30"/>
  <c r="F305" i="30"/>
  <c r="H305" i="30"/>
  <c r="G305" i="30"/>
  <c r="F273" i="30"/>
  <c r="H273" i="30"/>
  <c r="G273" i="30"/>
  <c r="F241" i="30"/>
  <c r="H241" i="30"/>
  <c r="G241" i="30"/>
  <c r="F193" i="30"/>
  <c r="H193" i="30"/>
  <c r="G193" i="30"/>
  <c r="F161" i="30"/>
  <c r="H161" i="30"/>
  <c r="G161" i="30"/>
  <c r="F113" i="30"/>
  <c r="H113" i="30"/>
  <c r="G113" i="30"/>
  <c r="K39" i="191"/>
  <c r="H83" i="191"/>
  <c r="H19" i="191"/>
  <c r="F937" i="30"/>
  <c r="H937" i="30"/>
  <c r="G937" i="30"/>
  <c r="F857" i="30"/>
  <c r="H857" i="30"/>
  <c r="G857" i="30"/>
  <c r="F761" i="30"/>
  <c r="H761" i="30"/>
  <c r="G761" i="30"/>
  <c r="F649" i="30"/>
  <c r="H649" i="30"/>
  <c r="G649" i="30"/>
  <c r="F537" i="30"/>
  <c r="H537" i="30"/>
  <c r="G537" i="30"/>
  <c r="F441" i="30"/>
  <c r="H441" i="30"/>
  <c r="G441" i="30"/>
  <c r="F361" i="30"/>
  <c r="G361" i="30"/>
  <c r="H361" i="30"/>
  <c r="F281" i="30"/>
  <c r="G281" i="30"/>
  <c r="H281" i="30"/>
  <c r="F201" i="30"/>
  <c r="G201" i="30"/>
  <c r="H201" i="30"/>
  <c r="F137" i="30"/>
  <c r="G137" i="30"/>
  <c r="H137" i="30"/>
  <c r="F89" i="30"/>
  <c r="G89" i="30"/>
  <c r="H89" i="30"/>
  <c r="K99" i="191"/>
  <c r="K35" i="191"/>
  <c r="H79" i="191"/>
  <c r="H15" i="191"/>
  <c r="F990" i="30"/>
  <c r="H990" i="30"/>
  <c r="G990" i="30"/>
  <c r="F974" i="30"/>
  <c r="H974" i="30"/>
  <c r="G974" i="30"/>
  <c r="F958" i="30"/>
  <c r="H958" i="30"/>
  <c r="G958" i="30"/>
  <c r="F942" i="30"/>
  <c r="H942" i="30"/>
  <c r="G942" i="30"/>
  <c r="F926" i="30"/>
  <c r="H926" i="30"/>
  <c r="G926" i="30"/>
  <c r="F910" i="30"/>
  <c r="H910" i="30"/>
  <c r="G910" i="30"/>
  <c r="F894" i="30"/>
  <c r="H894" i="30"/>
  <c r="G894" i="30"/>
  <c r="F878" i="30"/>
  <c r="H878" i="30"/>
  <c r="G878" i="30"/>
  <c r="F862" i="30"/>
  <c r="H862" i="30"/>
  <c r="G862" i="30"/>
  <c r="F846" i="30"/>
  <c r="H846" i="30"/>
  <c r="G846" i="30"/>
  <c r="F830" i="30"/>
  <c r="H830" i="30"/>
  <c r="G830" i="30"/>
  <c r="F814" i="30"/>
  <c r="H814" i="30"/>
  <c r="G814" i="30"/>
  <c r="F798" i="30"/>
  <c r="H798" i="30"/>
  <c r="G798" i="30"/>
  <c r="F782" i="30"/>
  <c r="H782" i="30"/>
  <c r="G782" i="30"/>
  <c r="F766" i="30"/>
  <c r="H766" i="30"/>
  <c r="G766" i="30"/>
  <c r="F750" i="30"/>
  <c r="H750" i="30"/>
  <c r="G750" i="30"/>
  <c r="F734" i="30"/>
  <c r="H734" i="30"/>
  <c r="G734" i="30"/>
  <c r="F718" i="30"/>
  <c r="H718" i="30"/>
  <c r="G718" i="30"/>
  <c r="F702" i="30"/>
  <c r="H702" i="30"/>
  <c r="G702" i="30"/>
  <c r="F686" i="30"/>
  <c r="H686" i="30"/>
  <c r="G686" i="30"/>
  <c r="F670" i="30"/>
  <c r="H670" i="30"/>
  <c r="G670" i="30"/>
  <c r="F654" i="30"/>
  <c r="H654" i="30"/>
  <c r="G654" i="30"/>
  <c r="F638" i="30"/>
  <c r="H638" i="30"/>
  <c r="G638" i="30"/>
  <c r="F622" i="30"/>
  <c r="H622" i="30"/>
  <c r="G622" i="30"/>
  <c r="F606" i="30"/>
  <c r="H606" i="30"/>
  <c r="G606" i="30"/>
  <c r="F590" i="30"/>
  <c r="H590" i="30"/>
  <c r="G590" i="30"/>
  <c r="F574" i="30"/>
  <c r="H574" i="30"/>
  <c r="G574" i="30"/>
  <c r="F558" i="30"/>
  <c r="H558" i="30"/>
  <c r="G558" i="30"/>
  <c r="F542" i="30"/>
  <c r="H542" i="30"/>
  <c r="G542" i="30"/>
  <c r="F526" i="30"/>
  <c r="H526" i="30"/>
  <c r="G526" i="30"/>
  <c r="F510" i="30"/>
  <c r="H510" i="30"/>
  <c r="G510" i="30"/>
  <c r="F494" i="30"/>
  <c r="H494" i="30"/>
  <c r="G494" i="30"/>
  <c r="F478" i="30"/>
  <c r="H478" i="30"/>
  <c r="G478" i="30"/>
  <c r="F462" i="30"/>
  <c r="H462" i="30"/>
  <c r="G462" i="30"/>
  <c r="F446" i="30"/>
  <c r="H446" i="30"/>
  <c r="G446" i="30"/>
  <c r="F430" i="30"/>
  <c r="H430" i="30"/>
  <c r="G430" i="30"/>
  <c r="F414" i="30"/>
  <c r="G414" i="30"/>
  <c r="H414" i="30"/>
  <c r="F398" i="30"/>
  <c r="H398" i="30"/>
  <c r="G398" i="30"/>
  <c r="F382" i="30"/>
  <c r="H382" i="30"/>
  <c r="G382" i="30"/>
  <c r="F366" i="30"/>
  <c r="G366" i="30"/>
  <c r="H366" i="30"/>
  <c r="F350" i="30"/>
  <c r="G350" i="30"/>
  <c r="H350" i="30"/>
  <c r="F334" i="30"/>
  <c r="H334" i="30"/>
  <c r="G334" i="30"/>
  <c r="F318" i="30"/>
  <c r="G318" i="30"/>
  <c r="H318" i="30"/>
  <c r="F302" i="30"/>
  <c r="G302" i="30"/>
  <c r="H302" i="30"/>
  <c r="F286" i="30"/>
  <c r="G286" i="30"/>
  <c r="H286" i="30"/>
  <c r="F270" i="30"/>
  <c r="G270" i="30"/>
  <c r="H270" i="30"/>
  <c r="F254" i="30"/>
  <c r="G254" i="30"/>
  <c r="H254" i="30"/>
  <c r="F238" i="30"/>
  <c r="G238" i="30"/>
  <c r="H238" i="30"/>
  <c r="F222" i="30"/>
  <c r="G222" i="30"/>
  <c r="H222" i="30"/>
  <c r="F206" i="30"/>
  <c r="G206" i="30"/>
  <c r="H206" i="30"/>
  <c r="F190" i="30"/>
  <c r="G190" i="30"/>
  <c r="H190" i="30"/>
  <c r="F174" i="30"/>
  <c r="G174" i="30"/>
  <c r="H174" i="30"/>
  <c r="F158" i="30"/>
  <c r="G158" i="30"/>
  <c r="H158" i="30"/>
  <c r="F142" i="30"/>
  <c r="G142" i="30"/>
  <c r="H142" i="30"/>
  <c r="F126" i="30"/>
  <c r="G126" i="30"/>
  <c r="H126" i="30"/>
  <c r="F110" i="30"/>
  <c r="G110" i="30"/>
  <c r="H110" i="30"/>
  <c r="F94" i="30"/>
  <c r="G94" i="30"/>
  <c r="H94" i="30"/>
  <c r="K95" i="191"/>
  <c r="K31" i="191"/>
  <c r="H75" i="191"/>
  <c r="H11" i="191"/>
  <c r="F989" i="30"/>
  <c r="H989" i="30"/>
  <c r="G989" i="30"/>
  <c r="F973" i="30"/>
  <c r="H973" i="30"/>
  <c r="G973" i="30"/>
  <c r="F957" i="30"/>
  <c r="H957" i="30"/>
  <c r="G957" i="30"/>
  <c r="F941" i="30"/>
  <c r="H941" i="30"/>
  <c r="G941" i="30"/>
  <c r="F925" i="30"/>
  <c r="H925" i="30"/>
  <c r="G925" i="30"/>
  <c r="F909" i="30"/>
  <c r="H909" i="30"/>
  <c r="G909" i="30"/>
  <c r="F893" i="30"/>
  <c r="H893" i="30"/>
  <c r="G893" i="30"/>
  <c r="F877" i="30"/>
  <c r="H877" i="30"/>
  <c r="G877" i="30"/>
  <c r="F861" i="30"/>
  <c r="H861" i="30"/>
  <c r="G861" i="30"/>
  <c r="F845" i="30"/>
  <c r="H845" i="30"/>
  <c r="G845" i="30"/>
  <c r="F829" i="30"/>
  <c r="H829" i="30"/>
  <c r="G829" i="30"/>
  <c r="F813" i="30"/>
  <c r="H813" i="30"/>
  <c r="G813" i="30"/>
  <c r="F797" i="30"/>
  <c r="H797" i="30"/>
  <c r="G797" i="30"/>
  <c r="F781" i="30"/>
  <c r="H781" i="30"/>
  <c r="G781" i="30"/>
  <c r="F765" i="30"/>
  <c r="H765" i="30"/>
  <c r="G765" i="30"/>
  <c r="F749" i="30"/>
  <c r="H749" i="30"/>
  <c r="G749" i="30"/>
  <c r="F733" i="30"/>
  <c r="H733" i="30"/>
  <c r="G733" i="30"/>
  <c r="F717" i="30"/>
  <c r="H717" i="30"/>
  <c r="G717" i="30"/>
  <c r="F701" i="30"/>
  <c r="H701" i="30"/>
  <c r="G701" i="30"/>
  <c r="F685" i="30"/>
  <c r="H685" i="30"/>
  <c r="G685" i="30"/>
  <c r="F669" i="30"/>
  <c r="H669" i="30"/>
  <c r="G669" i="30"/>
  <c r="F653" i="30"/>
  <c r="H653" i="30"/>
  <c r="G653" i="30"/>
  <c r="F637" i="30"/>
  <c r="H637" i="30"/>
  <c r="G637" i="30"/>
  <c r="F621" i="30"/>
  <c r="H621" i="30"/>
  <c r="G621" i="30"/>
  <c r="F605" i="30"/>
  <c r="H605" i="30"/>
  <c r="G605" i="30"/>
  <c r="F589" i="30"/>
  <c r="H589" i="30"/>
  <c r="G589" i="30"/>
  <c r="F573" i="30"/>
  <c r="H573" i="30"/>
  <c r="G573" i="30"/>
  <c r="F557" i="30"/>
  <c r="H557" i="30"/>
  <c r="G557" i="30"/>
  <c r="F541" i="30"/>
  <c r="H541" i="30"/>
  <c r="G541" i="30"/>
  <c r="F525" i="30"/>
  <c r="H525" i="30"/>
  <c r="G525" i="30"/>
  <c r="F509" i="30"/>
  <c r="H509" i="30"/>
  <c r="G509" i="30"/>
  <c r="F493" i="30"/>
  <c r="H493" i="30"/>
  <c r="G493" i="30"/>
  <c r="F477" i="30"/>
  <c r="H477" i="30"/>
  <c r="G477" i="30"/>
  <c r="F461" i="30"/>
  <c r="H461" i="30"/>
  <c r="G461" i="30"/>
  <c r="F445" i="30"/>
  <c r="H445" i="30"/>
  <c r="G445" i="30"/>
  <c r="F429" i="30"/>
  <c r="H429" i="30"/>
  <c r="G429" i="30"/>
  <c r="F413" i="30"/>
  <c r="G413" i="30"/>
  <c r="H413" i="30"/>
  <c r="F397" i="30"/>
  <c r="G397" i="30"/>
  <c r="H397" i="30"/>
  <c r="F381" i="30"/>
  <c r="G381" i="30"/>
  <c r="H381" i="30"/>
  <c r="F301" i="30"/>
  <c r="G301" i="30"/>
  <c r="H301" i="30"/>
  <c r="F269" i="30"/>
  <c r="G269" i="30"/>
  <c r="H269" i="30"/>
  <c r="F237" i="30"/>
  <c r="G237" i="30"/>
  <c r="H237" i="30"/>
  <c r="F189" i="30"/>
  <c r="G189" i="30"/>
  <c r="H189" i="30"/>
  <c r="F157" i="30"/>
  <c r="G157" i="30"/>
  <c r="H157" i="30"/>
  <c r="F109" i="30"/>
  <c r="G109" i="30"/>
  <c r="H109" i="30"/>
  <c r="K91" i="191"/>
  <c r="K27" i="191"/>
  <c r="H71" i="191"/>
  <c r="H7" i="191"/>
  <c r="F365" i="30"/>
  <c r="G365" i="30"/>
  <c r="H365" i="30"/>
  <c r="F349" i="30"/>
  <c r="G349" i="30"/>
  <c r="H349" i="30"/>
  <c r="F333" i="30"/>
  <c r="G333" i="30"/>
  <c r="H333" i="30"/>
  <c r="F317" i="30"/>
  <c r="G317" i="30"/>
  <c r="H317" i="30"/>
  <c r="F285" i="30"/>
  <c r="G285" i="30"/>
  <c r="H285" i="30"/>
  <c r="F253" i="30"/>
  <c r="G253" i="30"/>
  <c r="H253" i="30"/>
  <c r="F221" i="30"/>
  <c r="G221" i="30"/>
  <c r="H221" i="30"/>
  <c r="F205" i="30"/>
  <c r="G205" i="30"/>
  <c r="H205" i="30"/>
  <c r="F173" i="30"/>
  <c r="G173" i="30"/>
  <c r="H173" i="30"/>
  <c r="F141" i="30"/>
  <c r="G141" i="30"/>
  <c r="H141" i="30"/>
  <c r="F125" i="30"/>
  <c r="G125" i="30"/>
  <c r="H125" i="30"/>
  <c r="F93" i="30"/>
  <c r="G93" i="30"/>
  <c r="H93" i="30"/>
  <c r="F988" i="30"/>
  <c r="H988" i="30"/>
  <c r="G988" i="30"/>
  <c r="F972" i="30"/>
  <c r="H972" i="30"/>
  <c r="G972" i="30"/>
  <c r="F956" i="30"/>
  <c r="H956" i="30"/>
  <c r="G956" i="30"/>
  <c r="F940" i="30"/>
  <c r="H940" i="30"/>
  <c r="G940" i="30"/>
  <c r="F924" i="30"/>
  <c r="H924" i="30"/>
  <c r="G924" i="30"/>
  <c r="F908" i="30"/>
  <c r="H908" i="30"/>
  <c r="G908" i="30"/>
  <c r="F892" i="30"/>
  <c r="H892" i="30"/>
  <c r="G892" i="30"/>
  <c r="F876" i="30"/>
  <c r="H876" i="30"/>
  <c r="G876" i="30"/>
  <c r="F860" i="30"/>
  <c r="H860" i="30"/>
  <c r="G860" i="30"/>
  <c r="F844" i="30"/>
  <c r="H844" i="30"/>
  <c r="G844" i="30"/>
  <c r="F828" i="30"/>
  <c r="H828" i="30"/>
  <c r="G828" i="30"/>
  <c r="F812" i="30"/>
  <c r="H812" i="30"/>
  <c r="G812" i="30"/>
  <c r="F796" i="30"/>
  <c r="H796" i="30"/>
  <c r="G796" i="30"/>
  <c r="F780" i="30"/>
  <c r="H780" i="30"/>
  <c r="G780" i="30"/>
  <c r="F764" i="30"/>
  <c r="H764" i="30"/>
  <c r="G764" i="30"/>
  <c r="F748" i="30"/>
  <c r="H748" i="30"/>
  <c r="G748" i="30"/>
  <c r="F732" i="30"/>
  <c r="H732" i="30"/>
  <c r="G732" i="30"/>
  <c r="F716" i="30"/>
  <c r="H716" i="30"/>
  <c r="G716" i="30"/>
  <c r="F700" i="30"/>
  <c r="H700" i="30"/>
  <c r="G700" i="30"/>
  <c r="F684" i="30"/>
  <c r="H684" i="30"/>
  <c r="G684" i="30"/>
  <c r="F668" i="30"/>
  <c r="H668" i="30"/>
  <c r="G668" i="30"/>
  <c r="F652" i="30"/>
  <c r="H652" i="30"/>
  <c r="G652" i="30"/>
  <c r="F636" i="30"/>
  <c r="H636" i="30"/>
  <c r="G636" i="30"/>
  <c r="F620" i="30"/>
  <c r="H620" i="30"/>
  <c r="G620" i="30"/>
  <c r="F604" i="30"/>
  <c r="H604" i="30"/>
  <c r="G604" i="30"/>
  <c r="F588" i="30"/>
  <c r="H588" i="30"/>
  <c r="G588" i="30"/>
  <c r="F572" i="30"/>
  <c r="H572" i="30"/>
  <c r="G572" i="30"/>
  <c r="F556" i="30"/>
  <c r="H556" i="30"/>
  <c r="G556" i="30"/>
  <c r="F540" i="30"/>
  <c r="H540" i="30"/>
  <c r="G540" i="30"/>
  <c r="F524" i="30"/>
  <c r="H524" i="30"/>
  <c r="G524" i="30"/>
  <c r="F508" i="30"/>
  <c r="H508" i="30"/>
  <c r="G508" i="30"/>
  <c r="F492" i="30"/>
  <c r="H492" i="30"/>
  <c r="G492" i="30"/>
  <c r="F476" i="30"/>
  <c r="H476" i="30"/>
  <c r="G476" i="30"/>
  <c r="F460" i="30"/>
  <c r="H460" i="30"/>
  <c r="G460" i="30"/>
  <c r="F444" i="30"/>
  <c r="H444" i="30"/>
  <c r="G444" i="30"/>
  <c r="F428" i="30"/>
  <c r="H428" i="30"/>
  <c r="G428" i="30"/>
  <c r="F412" i="30"/>
  <c r="G412" i="30"/>
  <c r="H412" i="30"/>
  <c r="F396" i="30"/>
  <c r="G396" i="30"/>
  <c r="H396" i="30"/>
  <c r="F380" i="30"/>
  <c r="G380" i="30"/>
  <c r="H380" i="30"/>
  <c r="F364" i="30"/>
  <c r="G364" i="30"/>
  <c r="H364" i="30"/>
  <c r="F348" i="30"/>
  <c r="G348" i="30"/>
  <c r="H348" i="30"/>
  <c r="F332" i="30"/>
  <c r="G332" i="30"/>
  <c r="H332" i="30"/>
  <c r="F316" i="30"/>
  <c r="G316" i="30"/>
  <c r="H316" i="30"/>
  <c r="F300" i="30"/>
  <c r="G300" i="30"/>
  <c r="H300" i="30"/>
  <c r="F284" i="30"/>
  <c r="G284" i="30"/>
  <c r="H284" i="30"/>
  <c r="F268" i="30"/>
  <c r="G268" i="30"/>
  <c r="H268" i="30"/>
  <c r="K87" i="191"/>
  <c r="K23" i="191"/>
  <c r="H67" i="191"/>
  <c r="H3" i="191"/>
  <c r="F985" i="30"/>
  <c r="H985" i="30"/>
  <c r="G985" i="30"/>
  <c r="F889" i="30"/>
  <c r="H889" i="30"/>
  <c r="G889" i="30"/>
  <c r="F793" i="30"/>
  <c r="H793" i="30"/>
  <c r="G793" i="30"/>
  <c r="F697" i="30"/>
  <c r="H697" i="30"/>
  <c r="G697" i="30"/>
  <c r="F617" i="30"/>
  <c r="H617" i="30"/>
  <c r="G617" i="30"/>
  <c r="F521" i="30"/>
  <c r="H521" i="30"/>
  <c r="G521" i="30"/>
  <c r="F425" i="30"/>
  <c r="G425" i="30"/>
  <c r="H425" i="30"/>
  <c r="F345" i="30"/>
  <c r="G345" i="30"/>
  <c r="H345" i="30"/>
  <c r="F265" i="30"/>
  <c r="G265" i="30"/>
  <c r="H265" i="30"/>
  <c r="F217" i="30"/>
  <c r="G217" i="30"/>
  <c r="H217" i="30"/>
  <c r="F169" i="30"/>
  <c r="G169" i="30"/>
  <c r="H169" i="30"/>
  <c r="F121" i="30"/>
  <c r="G121" i="30"/>
  <c r="H121" i="30"/>
  <c r="F105" i="30"/>
  <c r="G105" i="30"/>
  <c r="H105" i="30"/>
  <c r="K83" i="191"/>
  <c r="K19" i="191"/>
  <c r="H63" i="191"/>
  <c r="K79" i="191"/>
  <c r="K15" i="191"/>
  <c r="H59" i="191"/>
  <c r="F953" i="30"/>
  <c r="H953" i="30"/>
  <c r="G953" i="30"/>
  <c r="F841" i="30"/>
  <c r="H841" i="30"/>
  <c r="G841" i="30"/>
  <c r="F729" i="30"/>
  <c r="H729" i="30"/>
  <c r="G729" i="30"/>
  <c r="F633" i="30"/>
  <c r="H633" i="30"/>
  <c r="G633" i="30"/>
  <c r="F553" i="30"/>
  <c r="H553" i="30"/>
  <c r="G553" i="30"/>
  <c r="F473" i="30"/>
  <c r="H473" i="30"/>
  <c r="G473" i="30"/>
  <c r="F377" i="30"/>
  <c r="G377" i="30"/>
  <c r="H377" i="30"/>
  <c r="F249" i="30"/>
  <c r="G249" i="30"/>
  <c r="H249" i="30"/>
  <c r="F921" i="30"/>
  <c r="H921" i="30"/>
  <c r="G921" i="30"/>
  <c r="F825" i="30"/>
  <c r="H825" i="30"/>
  <c r="G825" i="30"/>
  <c r="F745" i="30"/>
  <c r="H745" i="30"/>
  <c r="G745" i="30"/>
  <c r="F665" i="30"/>
  <c r="H665" i="30"/>
  <c r="G665" i="30"/>
  <c r="F569" i="30"/>
  <c r="H569" i="30"/>
  <c r="G569" i="30"/>
  <c r="F457" i="30"/>
  <c r="H457" i="30"/>
  <c r="G457" i="30"/>
  <c r="F313" i="30"/>
  <c r="G313" i="30"/>
  <c r="H313" i="30"/>
  <c r="K71" i="191"/>
  <c r="K7" i="191"/>
  <c r="H51" i="191"/>
  <c r="U83" i="197"/>
  <c r="F905" i="30"/>
  <c r="H905" i="30"/>
  <c r="G905" i="30"/>
  <c r="F809" i="30"/>
  <c r="H809" i="30"/>
  <c r="G809" i="30"/>
  <c r="F713" i="30"/>
  <c r="H713" i="30"/>
  <c r="G713" i="30"/>
  <c r="F601" i="30"/>
  <c r="H601" i="30"/>
  <c r="G601" i="30"/>
  <c r="F505" i="30"/>
  <c r="H505" i="30"/>
  <c r="G505" i="30"/>
  <c r="F393" i="30"/>
  <c r="G393" i="30"/>
  <c r="H393" i="30"/>
  <c r="F297" i="30"/>
  <c r="G297" i="30"/>
  <c r="H297" i="30"/>
  <c r="F185" i="30"/>
  <c r="G185" i="30"/>
  <c r="H185" i="30"/>
  <c r="K67" i="191"/>
  <c r="K3" i="191"/>
  <c r="H47" i="191"/>
  <c r="F969" i="30"/>
  <c r="H969" i="30"/>
  <c r="G969" i="30"/>
  <c r="F873" i="30"/>
  <c r="H873" i="30"/>
  <c r="G873" i="30"/>
  <c r="F777" i="30"/>
  <c r="H777" i="30"/>
  <c r="G777" i="30"/>
  <c r="F681" i="30"/>
  <c r="H681" i="30"/>
  <c r="G681" i="30"/>
  <c r="F585" i="30"/>
  <c r="H585" i="30"/>
  <c r="G585" i="30"/>
  <c r="F489" i="30"/>
  <c r="H489" i="30"/>
  <c r="G489" i="30"/>
  <c r="F409" i="30"/>
  <c r="G409" i="30"/>
  <c r="H409" i="30"/>
  <c r="F329" i="30"/>
  <c r="G329" i="30"/>
  <c r="H329" i="30"/>
  <c r="F233" i="30"/>
  <c r="G233" i="30"/>
  <c r="H233" i="30"/>
  <c r="F153" i="30"/>
  <c r="G153" i="30"/>
  <c r="H153" i="30"/>
  <c r="K2" i="191"/>
  <c r="K63" i="191"/>
  <c r="H43" i="191"/>
  <c r="M9" i="197"/>
  <c r="F981" i="30"/>
  <c r="H981" i="30"/>
  <c r="G981" i="30"/>
  <c r="F949" i="30"/>
  <c r="H949" i="30"/>
  <c r="G949" i="30"/>
  <c r="F917" i="30"/>
  <c r="H917" i="30"/>
  <c r="G917" i="30"/>
  <c r="F885" i="30"/>
  <c r="H885" i="30"/>
  <c r="G885" i="30"/>
  <c r="F853" i="30"/>
  <c r="H853" i="30"/>
  <c r="G853" i="30"/>
  <c r="F821" i="30"/>
  <c r="H821" i="30"/>
  <c r="G821" i="30"/>
  <c r="F805" i="30"/>
  <c r="H805" i="30"/>
  <c r="G805" i="30"/>
  <c r="F773" i="30"/>
  <c r="H773" i="30"/>
  <c r="G773" i="30"/>
  <c r="F757" i="30"/>
  <c r="H757" i="30"/>
  <c r="G757" i="30"/>
  <c r="F741" i="30"/>
  <c r="H741" i="30"/>
  <c r="G741" i="30"/>
  <c r="F725" i="30"/>
  <c r="H725" i="30"/>
  <c r="G725" i="30"/>
  <c r="F693" i="30"/>
  <c r="H693" i="30"/>
  <c r="G693" i="30"/>
  <c r="F661" i="30"/>
  <c r="H661" i="30"/>
  <c r="G661" i="30"/>
  <c r="F629" i="30"/>
  <c r="H629" i="30"/>
  <c r="G629" i="30"/>
  <c r="F597" i="30"/>
  <c r="H597" i="30"/>
  <c r="G597" i="30"/>
  <c r="F565" i="30"/>
  <c r="H565" i="30"/>
  <c r="G565" i="30"/>
  <c r="F533" i="30"/>
  <c r="H533" i="30"/>
  <c r="G533" i="30"/>
  <c r="F501" i="30"/>
  <c r="H501" i="30"/>
  <c r="G501" i="30"/>
  <c r="F469" i="30"/>
  <c r="H469" i="30"/>
  <c r="G469" i="30"/>
  <c r="F421" i="30"/>
  <c r="H421" i="30"/>
  <c r="G421" i="30"/>
  <c r="F325" i="30"/>
  <c r="H325" i="30"/>
  <c r="G325" i="30"/>
  <c r="F293" i="30"/>
  <c r="H293" i="30"/>
  <c r="G293" i="30"/>
  <c r="F261" i="30"/>
  <c r="H261" i="30"/>
  <c r="G261" i="30"/>
  <c r="F229" i="30"/>
  <c r="H229" i="30"/>
  <c r="G229" i="30"/>
  <c r="F213" i="30"/>
  <c r="H213" i="30"/>
  <c r="G213" i="30"/>
  <c r="F181" i="30"/>
  <c r="H181" i="30"/>
  <c r="G181" i="30"/>
  <c r="F133" i="30"/>
  <c r="H133" i="30"/>
  <c r="G133" i="30"/>
  <c r="F101" i="30"/>
  <c r="H101" i="30"/>
  <c r="G101" i="30"/>
  <c r="F85" i="30"/>
  <c r="H85" i="30"/>
  <c r="G85" i="30"/>
  <c r="K59" i="191"/>
  <c r="H39" i="191"/>
  <c r="F997" i="30"/>
  <c r="H997" i="30"/>
  <c r="G997" i="30"/>
  <c r="F965" i="30"/>
  <c r="H965" i="30"/>
  <c r="G965" i="30"/>
  <c r="F933" i="30"/>
  <c r="H933" i="30"/>
  <c r="G933" i="30"/>
  <c r="F901" i="30"/>
  <c r="H901" i="30"/>
  <c r="G901" i="30"/>
  <c r="F869" i="30"/>
  <c r="H869" i="30"/>
  <c r="G869" i="30"/>
  <c r="F837" i="30"/>
  <c r="H837" i="30"/>
  <c r="G837" i="30"/>
  <c r="F789" i="30"/>
  <c r="H789" i="30"/>
  <c r="G789" i="30"/>
  <c r="F709" i="30"/>
  <c r="H709" i="30"/>
  <c r="G709" i="30"/>
  <c r="F677" i="30"/>
  <c r="H677" i="30"/>
  <c r="G677" i="30"/>
  <c r="F645" i="30"/>
  <c r="H645" i="30"/>
  <c r="G645" i="30"/>
  <c r="F613" i="30"/>
  <c r="H613" i="30"/>
  <c r="G613" i="30"/>
  <c r="F581" i="30"/>
  <c r="H581" i="30"/>
  <c r="G581" i="30"/>
  <c r="F549" i="30"/>
  <c r="H549" i="30"/>
  <c r="G549" i="30"/>
  <c r="F517" i="30"/>
  <c r="H517" i="30"/>
  <c r="G517" i="30"/>
  <c r="F485" i="30"/>
  <c r="H485" i="30"/>
  <c r="G485" i="30"/>
  <c r="F453" i="30"/>
  <c r="H453" i="30"/>
  <c r="G453" i="30"/>
  <c r="F437" i="30"/>
  <c r="H437" i="30"/>
  <c r="G437" i="30"/>
  <c r="F405" i="30"/>
  <c r="H405" i="30"/>
  <c r="G405" i="30"/>
  <c r="F389" i="30"/>
  <c r="H389" i="30"/>
  <c r="G389" i="30"/>
  <c r="F373" i="30"/>
  <c r="H373" i="30"/>
  <c r="G373" i="30"/>
  <c r="F357" i="30"/>
  <c r="H357" i="30"/>
  <c r="G357" i="30"/>
  <c r="F341" i="30"/>
  <c r="H341" i="30"/>
  <c r="G341" i="30"/>
  <c r="F309" i="30"/>
  <c r="H309" i="30"/>
  <c r="G309" i="30"/>
  <c r="F277" i="30"/>
  <c r="H277" i="30"/>
  <c r="G277" i="30"/>
  <c r="F245" i="30"/>
  <c r="H245" i="30"/>
  <c r="G245" i="30"/>
  <c r="F197" i="30"/>
  <c r="H197" i="30"/>
  <c r="G197" i="30"/>
  <c r="F165" i="30"/>
  <c r="H165" i="30"/>
  <c r="G165" i="30"/>
  <c r="F149" i="30"/>
  <c r="H149" i="30"/>
  <c r="G149" i="30"/>
  <c r="F117" i="30"/>
  <c r="H117" i="30"/>
  <c r="G117" i="30"/>
  <c r="F996" i="30"/>
  <c r="G996" i="30"/>
  <c r="H996" i="30"/>
  <c r="F980" i="30"/>
  <c r="G980" i="30"/>
  <c r="H980" i="30"/>
  <c r="F964" i="30"/>
  <c r="G964" i="30"/>
  <c r="H964" i="30"/>
  <c r="F948" i="30"/>
  <c r="G948" i="30"/>
  <c r="H948" i="30"/>
  <c r="F932" i="30"/>
  <c r="G932" i="30"/>
  <c r="H932" i="30"/>
  <c r="F916" i="30"/>
  <c r="H916" i="30"/>
  <c r="G916" i="30"/>
  <c r="F900" i="30"/>
  <c r="H900" i="30"/>
  <c r="G900" i="30"/>
  <c r="F884" i="30"/>
  <c r="G884" i="30"/>
  <c r="H884" i="30"/>
  <c r="F868" i="30"/>
  <c r="G868" i="30"/>
  <c r="H868" i="30"/>
  <c r="F852" i="30"/>
  <c r="G852" i="30"/>
  <c r="H852" i="30"/>
  <c r="F836" i="30"/>
  <c r="G836" i="30"/>
  <c r="H836" i="30"/>
  <c r="F820" i="30"/>
  <c r="G820" i="30"/>
  <c r="H820" i="30"/>
  <c r="F804" i="30"/>
  <c r="G804" i="30"/>
  <c r="H804" i="30"/>
  <c r="F788" i="30"/>
  <c r="H788" i="30"/>
  <c r="G788" i="30"/>
  <c r="F772" i="30"/>
  <c r="H772" i="30"/>
  <c r="G772" i="30"/>
  <c r="F756" i="30"/>
  <c r="G756" i="30"/>
  <c r="H756" i="30"/>
  <c r="F740" i="30"/>
  <c r="G740" i="30"/>
  <c r="H740" i="30"/>
  <c r="F724" i="30"/>
  <c r="G724" i="30"/>
  <c r="H724" i="30"/>
  <c r="F708" i="30"/>
  <c r="G708" i="30"/>
  <c r="H708" i="30"/>
  <c r="F692" i="30"/>
  <c r="G692" i="30"/>
  <c r="H692" i="30"/>
  <c r="F676" i="30"/>
  <c r="G676" i="30"/>
  <c r="H676" i="30"/>
  <c r="F660" i="30"/>
  <c r="H660" i="30"/>
  <c r="G660" i="30"/>
  <c r="F644" i="30"/>
  <c r="H644" i="30"/>
  <c r="G644" i="30"/>
  <c r="F628" i="30"/>
  <c r="G628" i="30"/>
  <c r="H628" i="30"/>
  <c r="F612" i="30"/>
  <c r="G612" i="30"/>
  <c r="H612" i="30"/>
  <c r="F596" i="30"/>
  <c r="G596" i="30"/>
  <c r="H596" i="30"/>
  <c r="F580" i="30"/>
  <c r="G580" i="30"/>
  <c r="H580" i="30"/>
  <c r="F564" i="30"/>
  <c r="G564" i="30"/>
  <c r="H564" i="30"/>
  <c r="F548" i="30"/>
  <c r="G548" i="30"/>
  <c r="H548" i="30"/>
  <c r="F532" i="30"/>
  <c r="H532" i="30"/>
  <c r="G532" i="30"/>
  <c r="F516" i="30"/>
  <c r="H516" i="30"/>
  <c r="G516" i="30"/>
  <c r="F500" i="30"/>
  <c r="G500" i="30"/>
  <c r="H500" i="30"/>
  <c r="F484" i="30"/>
  <c r="G484" i="30"/>
  <c r="H484" i="30"/>
  <c r="F468" i="30"/>
  <c r="G468" i="30"/>
  <c r="H468" i="30"/>
  <c r="F452" i="30"/>
  <c r="G452" i="30"/>
  <c r="H452" i="30"/>
  <c r="F436" i="30"/>
  <c r="G436" i="30"/>
  <c r="H436" i="30"/>
  <c r="F420" i="30"/>
  <c r="H420" i="30"/>
  <c r="G420" i="30"/>
  <c r="F404" i="30"/>
  <c r="G404" i="30"/>
  <c r="H404" i="30"/>
  <c r="F388" i="30"/>
  <c r="G388" i="30"/>
  <c r="H388" i="30"/>
  <c r="F372" i="30"/>
  <c r="G372" i="30"/>
  <c r="H372" i="30"/>
  <c r="F356" i="30"/>
  <c r="G356" i="30"/>
  <c r="H356" i="30"/>
  <c r="F340" i="30"/>
  <c r="G340" i="30"/>
  <c r="H340" i="30"/>
  <c r="F324" i="30"/>
  <c r="G324" i="30"/>
  <c r="H324" i="30"/>
  <c r="F308" i="30"/>
  <c r="G308" i="30"/>
  <c r="H308" i="30"/>
  <c r="F292" i="30"/>
  <c r="G292" i="30"/>
  <c r="H292" i="30"/>
  <c r="F276" i="30"/>
  <c r="G276" i="30"/>
  <c r="H276" i="30"/>
  <c r="F260" i="30"/>
  <c r="G260" i="30"/>
  <c r="H260" i="30"/>
  <c r="F244" i="30"/>
  <c r="G244" i="30"/>
  <c r="H244" i="30"/>
  <c r="F228" i="30"/>
  <c r="G228" i="30"/>
  <c r="H228" i="30"/>
  <c r="F212" i="30"/>
  <c r="G212" i="30"/>
  <c r="H212" i="30"/>
  <c r="F196" i="30"/>
  <c r="G196" i="30"/>
  <c r="H196" i="30"/>
  <c r="F180" i="30"/>
  <c r="G180" i="30"/>
  <c r="H180" i="30"/>
  <c r="F164" i="30"/>
  <c r="G164" i="30"/>
  <c r="H164" i="30"/>
  <c r="F148" i="30"/>
  <c r="G148" i="30"/>
  <c r="H148" i="30"/>
  <c r="F132" i="30"/>
  <c r="G132" i="30"/>
  <c r="H132" i="30"/>
  <c r="F116" i="30"/>
  <c r="G116" i="30"/>
  <c r="H116" i="30"/>
  <c r="F100" i="30"/>
  <c r="G100" i="30"/>
  <c r="H100" i="30"/>
  <c r="K55" i="191"/>
  <c r="H99" i="191"/>
  <c r="H35" i="191"/>
  <c r="K51" i="191"/>
  <c r="H95" i="191"/>
  <c r="H31" i="191"/>
  <c r="F994" i="30"/>
  <c r="H994" i="30"/>
  <c r="F978" i="30"/>
  <c r="H978" i="30"/>
  <c r="F962" i="30"/>
  <c r="H962" i="30"/>
  <c r="F946" i="30"/>
  <c r="H946" i="30"/>
  <c r="F930" i="30"/>
  <c r="H930" i="30"/>
  <c r="F914" i="30"/>
  <c r="H914" i="30"/>
  <c r="F898" i="30"/>
  <c r="H898" i="30"/>
  <c r="F882" i="30"/>
  <c r="H882" i="30"/>
  <c r="F866" i="30"/>
  <c r="H866" i="30"/>
  <c r="F850" i="30"/>
  <c r="H850" i="30"/>
  <c r="F834" i="30"/>
  <c r="H834" i="30"/>
  <c r="F818" i="30"/>
  <c r="H818" i="30"/>
  <c r="F802" i="30"/>
  <c r="H802" i="30"/>
  <c r="F786" i="30"/>
  <c r="H786" i="30"/>
  <c r="F770" i="30"/>
  <c r="H770" i="30"/>
  <c r="F754" i="30"/>
  <c r="H754" i="30"/>
  <c r="F738" i="30"/>
  <c r="H738" i="30"/>
  <c r="F722" i="30"/>
  <c r="H722" i="30"/>
  <c r="F706" i="30"/>
  <c r="H706" i="30"/>
  <c r="F690" i="30"/>
  <c r="H690" i="30"/>
  <c r="F674" i="30"/>
  <c r="H674" i="30"/>
  <c r="F658" i="30"/>
  <c r="H658" i="30"/>
  <c r="F642" i="30"/>
  <c r="H642" i="30"/>
  <c r="F626" i="30"/>
  <c r="H626" i="30"/>
  <c r="F610" i="30"/>
  <c r="H610" i="30"/>
  <c r="F594" i="30"/>
  <c r="H594" i="30"/>
  <c r="F578" i="30"/>
  <c r="H578" i="30"/>
  <c r="F562" i="30"/>
  <c r="H562" i="30"/>
  <c r="F546" i="30"/>
  <c r="H546" i="30"/>
  <c r="F530" i="30"/>
  <c r="H530" i="30"/>
  <c r="F514" i="30"/>
  <c r="H514" i="30"/>
  <c r="F498" i="30"/>
  <c r="H498" i="30"/>
  <c r="F482" i="30"/>
  <c r="H482" i="30"/>
  <c r="F466" i="30"/>
  <c r="H466" i="30"/>
  <c r="F450" i="30"/>
  <c r="H450" i="30"/>
  <c r="F434" i="30"/>
  <c r="H434" i="30"/>
  <c r="F418" i="30"/>
  <c r="H418" i="30"/>
  <c r="G418" i="30"/>
  <c r="F402" i="30"/>
  <c r="H402" i="30"/>
  <c r="G402" i="30"/>
  <c r="F386" i="30"/>
  <c r="H386" i="30"/>
  <c r="G386" i="30"/>
  <c r="F370" i="30"/>
  <c r="H370" i="30"/>
  <c r="G370" i="30"/>
  <c r="F354" i="30"/>
  <c r="H354" i="30"/>
  <c r="G354" i="30"/>
  <c r="F338" i="30"/>
  <c r="H338" i="30"/>
  <c r="G338" i="30"/>
  <c r="F322" i="30"/>
  <c r="H322" i="30"/>
  <c r="G322" i="30"/>
  <c r="F306" i="30"/>
  <c r="H306" i="30"/>
  <c r="G306" i="30"/>
  <c r="F290" i="30"/>
  <c r="H290" i="30"/>
  <c r="G290" i="30"/>
  <c r="F274" i="30"/>
  <c r="H274" i="30"/>
  <c r="G274" i="30"/>
  <c r="F258" i="30"/>
  <c r="H258" i="30"/>
  <c r="G258" i="30"/>
  <c r="F242" i="30"/>
  <c r="H242" i="30"/>
  <c r="G242" i="30"/>
  <c r="F226" i="30"/>
  <c r="H226" i="30"/>
  <c r="G226" i="30"/>
  <c r="F210" i="30"/>
  <c r="H210" i="30"/>
  <c r="G210" i="30"/>
  <c r="F194" i="30"/>
  <c r="H194" i="30"/>
  <c r="G194" i="30"/>
  <c r="F178" i="30"/>
  <c r="H178" i="30"/>
  <c r="G178" i="30"/>
  <c r="F162" i="30"/>
  <c r="H162" i="30"/>
  <c r="G162" i="30"/>
  <c r="F146" i="30"/>
  <c r="H146" i="30"/>
  <c r="G146" i="30"/>
  <c r="F130" i="30"/>
  <c r="H130" i="30"/>
  <c r="G130" i="30"/>
  <c r="F114" i="30"/>
  <c r="H114" i="30"/>
  <c r="G114" i="30"/>
  <c r="F98" i="30"/>
  <c r="H98" i="30"/>
  <c r="G98" i="30"/>
  <c r="I60" i="191"/>
  <c r="I44" i="191"/>
  <c r="M10" i="197"/>
  <c r="F992" i="30"/>
  <c r="H992" i="30"/>
  <c r="F976" i="30"/>
  <c r="H976" i="30"/>
  <c r="F960" i="30"/>
  <c r="H960" i="30"/>
  <c r="F944" i="30"/>
  <c r="H944" i="30"/>
  <c r="F928" i="30"/>
  <c r="H928" i="30"/>
  <c r="F912" i="30"/>
  <c r="H912" i="30"/>
  <c r="F896" i="30"/>
  <c r="H896" i="30"/>
  <c r="F880" i="30"/>
  <c r="H880" i="30"/>
  <c r="F864" i="30"/>
  <c r="H864" i="30"/>
  <c r="F848" i="30"/>
  <c r="H848" i="30"/>
  <c r="F832" i="30"/>
  <c r="H832" i="30"/>
  <c r="F816" i="30"/>
  <c r="H816" i="30"/>
  <c r="F800" i="30"/>
  <c r="H800" i="30"/>
  <c r="F784" i="30"/>
  <c r="H784" i="30"/>
  <c r="F768" i="30"/>
  <c r="H768" i="30"/>
  <c r="F752" i="30"/>
  <c r="H752" i="30"/>
  <c r="F736" i="30"/>
  <c r="H736" i="30"/>
  <c r="F720" i="30"/>
  <c r="H720" i="30"/>
  <c r="F704" i="30"/>
  <c r="H704" i="30"/>
  <c r="F688" i="30"/>
  <c r="H688" i="30"/>
  <c r="F672" i="30"/>
  <c r="H672" i="30"/>
  <c r="F656" i="30"/>
  <c r="H656" i="30"/>
  <c r="F640" i="30"/>
  <c r="H640" i="30"/>
  <c r="F624" i="30"/>
  <c r="H624" i="30"/>
  <c r="F608" i="30"/>
  <c r="H608" i="30"/>
  <c r="F592" i="30"/>
  <c r="H592" i="30"/>
  <c r="F576" i="30"/>
  <c r="H576" i="30"/>
  <c r="F560" i="30"/>
  <c r="H560" i="30"/>
  <c r="F544" i="30"/>
  <c r="H544" i="30"/>
  <c r="F528" i="30"/>
  <c r="H528" i="30"/>
  <c r="F512" i="30"/>
  <c r="H512" i="30"/>
  <c r="F496" i="30"/>
  <c r="H496" i="30"/>
  <c r="F480" i="30"/>
  <c r="H480" i="30"/>
  <c r="F464" i="30"/>
  <c r="H464" i="30"/>
  <c r="F448" i="30"/>
  <c r="H448" i="30"/>
  <c r="F432" i="30"/>
  <c r="H432" i="30"/>
  <c r="F416" i="30"/>
  <c r="H416" i="30"/>
  <c r="F400" i="30"/>
  <c r="H400" i="30"/>
  <c r="F384" i="30"/>
  <c r="H384" i="30"/>
  <c r="F368" i="30"/>
  <c r="H368" i="30"/>
  <c r="F352" i="30"/>
  <c r="H352" i="30"/>
  <c r="F336" i="30"/>
  <c r="H336" i="30"/>
  <c r="F320" i="30"/>
  <c r="H320" i="30"/>
  <c r="F304" i="30"/>
  <c r="H304" i="30"/>
  <c r="G304" i="30"/>
  <c r="F288" i="30"/>
  <c r="H288" i="30"/>
  <c r="G288" i="30"/>
  <c r="F272" i="30"/>
  <c r="H272" i="30"/>
  <c r="G272" i="30"/>
  <c r="F256" i="30"/>
  <c r="H256" i="30"/>
  <c r="G256" i="30"/>
  <c r="F240" i="30"/>
  <c r="H240" i="30"/>
  <c r="G240" i="30"/>
  <c r="F224" i="30"/>
  <c r="H224" i="30"/>
  <c r="G224" i="30"/>
  <c r="F208" i="30"/>
  <c r="H208" i="30"/>
  <c r="G208" i="30"/>
  <c r="F192" i="30"/>
  <c r="H192" i="30"/>
  <c r="G192" i="30"/>
  <c r="F176" i="30"/>
  <c r="H176" i="30"/>
  <c r="G176" i="30"/>
  <c r="F160" i="30"/>
  <c r="H160" i="30"/>
  <c r="G160" i="30"/>
  <c r="F144" i="30"/>
  <c r="H144" i="30"/>
  <c r="G144" i="30"/>
  <c r="F128" i="30"/>
  <c r="H128" i="30"/>
  <c r="G128" i="30"/>
  <c r="F112" i="30"/>
  <c r="H112" i="30"/>
  <c r="G112" i="30"/>
  <c r="F96" i="30"/>
  <c r="H96" i="30"/>
  <c r="G96" i="30"/>
  <c r="AA8" i="197"/>
  <c r="U79" i="197"/>
  <c r="U75" i="197"/>
  <c r="M71" i="197"/>
  <c r="M63" i="197"/>
  <c r="O59" i="197"/>
  <c r="X47" i="197"/>
  <c r="O43" i="197"/>
  <c r="V39" i="197"/>
  <c r="P35" i="197"/>
  <c r="V31" i="197"/>
  <c r="U23" i="197"/>
  <c r="F991" i="30"/>
  <c r="H991" i="30"/>
  <c r="F975" i="30"/>
  <c r="H975" i="30"/>
  <c r="F959" i="30"/>
  <c r="H959" i="30"/>
  <c r="F943" i="30"/>
  <c r="H943" i="30"/>
  <c r="F927" i="30"/>
  <c r="H927" i="30"/>
  <c r="F911" i="30"/>
  <c r="H911" i="30"/>
  <c r="F895" i="30"/>
  <c r="H895" i="30"/>
  <c r="F879" i="30"/>
  <c r="H879" i="30"/>
  <c r="F863" i="30"/>
  <c r="H863" i="30"/>
  <c r="F847" i="30"/>
  <c r="H847" i="30"/>
  <c r="F831" i="30"/>
  <c r="H831" i="30"/>
  <c r="F815" i="30"/>
  <c r="H815" i="30"/>
  <c r="F799" i="30"/>
  <c r="H799" i="30"/>
  <c r="F783" i="30"/>
  <c r="H783" i="30"/>
  <c r="F767" i="30"/>
  <c r="H767" i="30"/>
  <c r="F751" i="30"/>
  <c r="H751" i="30"/>
  <c r="F735" i="30"/>
  <c r="H735" i="30"/>
  <c r="F719" i="30"/>
  <c r="H719" i="30"/>
  <c r="F703" i="30"/>
  <c r="H703" i="30"/>
  <c r="F687" i="30"/>
  <c r="H687" i="30"/>
  <c r="F671" i="30"/>
  <c r="H671" i="30"/>
  <c r="F655" i="30"/>
  <c r="H655" i="30"/>
  <c r="F639" i="30"/>
  <c r="H639" i="30"/>
  <c r="F623" i="30"/>
  <c r="H623" i="30"/>
  <c r="F607" i="30"/>
  <c r="H607" i="30"/>
  <c r="F591" i="30"/>
  <c r="H591" i="30"/>
  <c r="F575" i="30"/>
  <c r="H575" i="30"/>
  <c r="F559" i="30"/>
  <c r="H559" i="30"/>
  <c r="F543" i="30"/>
  <c r="H543" i="30"/>
  <c r="F527" i="30"/>
  <c r="H527" i="30"/>
  <c r="F511" i="30"/>
  <c r="H511" i="30"/>
  <c r="F495" i="30"/>
  <c r="H495" i="30"/>
  <c r="F479" i="30"/>
  <c r="H479" i="30"/>
  <c r="F463" i="30"/>
  <c r="H463" i="30"/>
  <c r="F447" i="30"/>
  <c r="H447" i="30"/>
  <c r="F431" i="30"/>
  <c r="H431" i="30"/>
  <c r="F415" i="30"/>
  <c r="H415" i="30"/>
  <c r="G415" i="30"/>
  <c r="F399" i="30"/>
  <c r="H399" i="30"/>
  <c r="G399" i="30"/>
  <c r="F383" i="30"/>
  <c r="H383" i="30"/>
  <c r="G383" i="30"/>
  <c r="F367" i="30"/>
  <c r="H367" i="30"/>
  <c r="G367" i="30"/>
  <c r="F351" i="30"/>
  <c r="H351" i="30"/>
  <c r="G351" i="30"/>
  <c r="F335" i="30"/>
  <c r="H335" i="30"/>
  <c r="G335" i="30"/>
  <c r="F319" i="30"/>
  <c r="H319" i="30"/>
  <c r="G319" i="30"/>
  <c r="F303" i="30"/>
  <c r="H303" i="30"/>
  <c r="G303" i="30"/>
  <c r="F287" i="30"/>
  <c r="H287" i="30"/>
  <c r="G287" i="30"/>
  <c r="F271" i="30"/>
  <c r="H271" i="30"/>
  <c r="G271" i="30"/>
  <c r="F255" i="30"/>
  <c r="H255" i="30"/>
  <c r="G255" i="30"/>
  <c r="F239" i="30"/>
  <c r="H239" i="30"/>
  <c r="G239" i="30"/>
  <c r="F223" i="30"/>
  <c r="H223" i="30"/>
  <c r="G223" i="30"/>
  <c r="F207" i="30"/>
  <c r="H207" i="30"/>
  <c r="G207" i="30"/>
  <c r="F191" i="30"/>
  <c r="H191" i="30"/>
  <c r="G191" i="30"/>
  <c r="F175" i="30"/>
  <c r="H175" i="30"/>
  <c r="G175" i="30"/>
  <c r="F159" i="30"/>
  <c r="H159" i="30"/>
  <c r="G159" i="30"/>
  <c r="F143" i="30"/>
  <c r="H143" i="30"/>
  <c r="G143" i="30"/>
  <c r="F127" i="30"/>
  <c r="H127" i="30"/>
  <c r="G127" i="30"/>
  <c r="F111" i="30"/>
  <c r="H111" i="30"/>
  <c r="G111" i="30"/>
  <c r="F95" i="30"/>
  <c r="H95" i="30"/>
  <c r="G95" i="30"/>
  <c r="F63" i="30"/>
  <c r="G63" i="30"/>
  <c r="J7" i="197"/>
  <c r="L98" i="197"/>
  <c r="L94" i="197"/>
  <c r="L90" i="197"/>
  <c r="U19" i="197"/>
  <c r="G384" i="30"/>
  <c r="G320" i="30"/>
  <c r="J89" i="195"/>
  <c r="M6" i="197"/>
  <c r="M5" i="197"/>
  <c r="L86" i="197"/>
  <c r="X82" i="197"/>
  <c r="F252" i="30"/>
  <c r="G252" i="30"/>
  <c r="H252" i="30"/>
  <c r="F236" i="30"/>
  <c r="G236" i="30"/>
  <c r="H236" i="30"/>
  <c r="F220" i="30"/>
  <c r="G220" i="30"/>
  <c r="H220" i="30"/>
  <c r="F204" i="30"/>
  <c r="G204" i="30"/>
  <c r="H204" i="30"/>
  <c r="F188" i="30"/>
  <c r="G188" i="30"/>
  <c r="H188" i="30"/>
  <c r="F172" i="30"/>
  <c r="G172" i="30"/>
  <c r="H172" i="30"/>
  <c r="F156" i="30"/>
  <c r="G156" i="30"/>
  <c r="H156" i="30"/>
  <c r="F140" i="30"/>
  <c r="G140" i="30"/>
  <c r="H140" i="30"/>
  <c r="F124" i="30"/>
  <c r="G124" i="30"/>
  <c r="H124" i="30"/>
  <c r="F108" i="30"/>
  <c r="G108" i="30"/>
  <c r="H108" i="30"/>
  <c r="F92" i="30"/>
  <c r="G92" i="30"/>
  <c r="H92" i="30"/>
  <c r="X4" i="197"/>
  <c r="U78" i="197"/>
  <c r="J74" i="197"/>
  <c r="M70" i="197"/>
  <c r="L66" i="197"/>
  <c r="O58" i="197"/>
  <c r="U46" i="197"/>
  <c r="L42" i="197"/>
  <c r="P38" i="197"/>
  <c r="L34" i="197"/>
  <c r="M30" i="197"/>
  <c r="M22" i="197"/>
  <c r="F987" i="30"/>
  <c r="H987" i="30"/>
  <c r="F971" i="30"/>
  <c r="H971" i="30"/>
  <c r="F955" i="30"/>
  <c r="H955" i="30"/>
  <c r="F939" i="30"/>
  <c r="H939" i="30"/>
  <c r="F923" i="30"/>
  <c r="H923" i="30"/>
  <c r="F907" i="30"/>
  <c r="H907" i="30"/>
  <c r="F891" i="30"/>
  <c r="H891" i="30"/>
  <c r="F875" i="30"/>
  <c r="H875" i="30"/>
  <c r="F859" i="30"/>
  <c r="H859" i="30"/>
  <c r="F843" i="30"/>
  <c r="H843" i="30"/>
  <c r="F827" i="30"/>
  <c r="H827" i="30"/>
  <c r="F811" i="30"/>
  <c r="H811" i="30"/>
  <c r="F795" i="30"/>
  <c r="H795" i="30"/>
  <c r="F779" i="30"/>
  <c r="H779" i="30"/>
  <c r="F763" i="30"/>
  <c r="H763" i="30"/>
  <c r="F747" i="30"/>
  <c r="H747" i="30"/>
  <c r="F731" i="30"/>
  <c r="H731" i="30"/>
  <c r="F715" i="30"/>
  <c r="H715" i="30"/>
  <c r="F699" i="30"/>
  <c r="H699" i="30"/>
  <c r="F683" i="30"/>
  <c r="H683" i="30"/>
  <c r="F667" i="30"/>
  <c r="H667" i="30"/>
  <c r="F651" i="30"/>
  <c r="H651" i="30"/>
  <c r="F635" i="30"/>
  <c r="H635" i="30"/>
  <c r="F619" i="30"/>
  <c r="H619" i="30"/>
  <c r="F603" i="30"/>
  <c r="H603" i="30"/>
  <c r="F587" i="30"/>
  <c r="H587" i="30"/>
  <c r="F571" i="30"/>
  <c r="H571" i="30"/>
  <c r="F555" i="30"/>
  <c r="H555" i="30"/>
  <c r="F539" i="30"/>
  <c r="H539" i="30"/>
  <c r="F523" i="30"/>
  <c r="H523" i="30"/>
  <c r="F507" i="30"/>
  <c r="H507" i="30"/>
  <c r="F491" i="30"/>
  <c r="H491" i="30"/>
  <c r="F475" i="30"/>
  <c r="H475" i="30"/>
  <c r="F459" i="30"/>
  <c r="H459" i="30"/>
  <c r="F443" i="30"/>
  <c r="H443" i="30"/>
  <c r="F427" i="30"/>
  <c r="H427" i="30"/>
  <c r="F411" i="30"/>
  <c r="H411" i="30"/>
  <c r="F395" i="30"/>
  <c r="H395" i="30"/>
  <c r="F379" i="30"/>
  <c r="H379" i="30"/>
  <c r="F363" i="30"/>
  <c r="H363" i="30"/>
  <c r="F347" i="30"/>
  <c r="H347" i="30"/>
  <c r="F331" i="30"/>
  <c r="H331" i="30"/>
  <c r="F315" i="30"/>
  <c r="H315" i="30"/>
  <c r="F299" i="30"/>
  <c r="H299" i="30"/>
  <c r="F283" i="30"/>
  <c r="H283" i="30"/>
  <c r="F267" i="30"/>
  <c r="H267" i="30"/>
  <c r="F251" i="30"/>
  <c r="H251" i="30"/>
  <c r="F235" i="30"/>
  <c r="H235" i="30"/>
  <c r="F219" i="30"/>
  <c r="H219" i="30"/>
  <c r="F203" i="30"/>
  <c r="H203" i="30"/>
  <c r="F187" i="30"/>
  <c r="H187" i="30"/>
  <c r="F171" i="30"/>
  <c r="H171" i="30"/>
  <c r="F155" i="30"/>
  <c r="H155" i="30"/>
  <c r="F139" i="30"/>
  <c r="H139" i="30"/>
  <c r="F123" i="30"/>
  <c r="H123" i="30"/>
  <c r="F107" i="30"/>
  <c r="H107" i="30"/>
  <c r="F91" i="30"/>
  <c r="H91" i="30"/>
  <c r="F75" i="30"/>
  <c r="G75" i="30"/>
  <c r="F27" i="30"/>
  <c r="G27" i="30"/>
  <c r="M3" i="197"/>
  <c r="U97" i="197"/>
  <c r="U93" i="197"/>
  <c r="U89" i="197"/>
  <c r="M18" i="197"/>
  <c r="G368" i="30"/>
  <c r="F986" i="30"/>
  <c r="H986" i="30"/>
  <c r="F970" i="30"/>
  <c r="H970" i="30"/>
  <c r="F954" i="30"/>
  <c r="H954" i="30"/>
  <c r="F938" i="30"/>
  <c r="H938" i="30"/>
  <c r="F922" i="30"/>
  <c r="H922" i="30"/>
  <c r="F906" i="30"/>
  <c r="H906" i="30"/>
  <c r="F890" i="30"/>
  <c r="H890" i="30"/>
  <c r="F874" i="30"/>
  <c r="H874" i="30"/>
  <c r="F858" i="30"/>
  <c r="H858" i="30"/>
  <c r="F842" i="30"/>
  <c r="H842" i="30"/>
  <c r="F826" i="30"/>
  <c r="H826" i="30"/>
  <c r="F810" i="30"/>
  <c r="H810" i="30"/>
  <c r="F794" i="30"/>
  <c r="H794" i="30"/>
  <c r="F778" i="30"/>
  <c r="H778" i="30"/>
  <c r="F762" i="30"/>
  <c r="H762" i="30"/>
  <c r="F746" i="30"/>
  <c r="H746" i="30"/>
  <c r="F730" i="30"/>
  <c r="H730" i="30"/>
  <c r="F714" i="30"/>
  <c r="H714" i="30"/>
  <c r="F698" i="30"/>
  <c r="H698" i="30"/>
  <c r="F682" i="30"/>
  <c r="H682" i="30"/>
  <c r="F666" i="30"/>
  <c r="H666" i="30"/>
  <c r="F650" i="30"/>
  <c r="H650" i="30"/>
  <c r="F634" i="30"/>
  <c r="H634" i="30"/>
  <c r="F618" i="30"/>
  <c r="H618" i="30"/>
  <c r="F602" i="30"/>
  <c r="H602" i="30"/>
  <c r="F586" i="30"/>
  <c r="H586" i="30"/>
  <c r="F570" i="30"/>
  <c r="H570" i="30"/>
  <c r="F554" i="30"/>
  <c r="H554" i="30"/>
  <c r="F538" i="30"/>
  <c r="H538" i="30"/>
  <c r="F522" i="30"/>
  <c r="H522" i="30"/>
  <c r="F506" i="30"/>
  <c r="H506" i="30"/>
  <c r="F490" i="30"/>
  <c r="H490" i="30"/>
  <c r="F474" i="30"/>
  <c r="H474" i="30"/>
  <c r="F458" i="30"/>
  <c r="H458" i="30"/>
  <c r="F442" i="30"/>
  <c r="H442" i="30"/>
  <c r="F426" i="30"/>
  <c r="H426" i="30"/>
  <c r="F410" i="30"/>
  <c r="G410" i="30"/>
  <c r="H410" i="30"/>
  <c r="F394" i="30"/>
  <c r="G394" i="30"/>
  <c r="H394" i="30"/>
  <c r="F378" i="30"/>
  <c r="G378" i="30"/>
  <c r="H378" i="30"/>
  <c r="F362" i="30"/>
  <c r="G362" i="30"/>
  <c r="H362" i="30"/>
  <c r="F346" i="30"/>
  <c r="G346" i="30"/>
  <c r="H346" i="30"/>
  <c r="F330" i="30"/>
  <c r="G330" i="30"/>
  <c r="H330" i="30"/>
  <c r="F314" i="30"/>
  <c r="G314" i="30"/>
  <c r="H314" i="30"/>
  <c r="F298" i="30"/>
  <c r="G298" i="30"/>
  <c r="H298" i="30"/>
  <c r="F282" i="30"/>
  <c r="G282" i="30"/>
  <c r="H282" i="30"/>
  <c r="F266" i="30"/>
  <c r="G266" i="30"/>
  <c r="H266" i="30"/>
  <c r="F250" i="30"/>
  <c r="G250" i="30"/>
  <c r="H250" i="30"/>
  <c r="F234" i="30"/>
  <c r="G234" i="30"/>
  <c r="H234" i="30"/>
  <c r="F218" i="30"/>
  <c r="G218" i="30"/>
  <c r="H218" i="30"/>
  <c r="F202" i="30"/>
  <c r="G202" i="30"/>
  <c r="H202" i="30"/>
  <c r="F186" i="30"/>
  <c r="G186" i="30"/>
  <c r="H186" i="30"/>
  <c r="F170" i="30"/>
  <c r="G170" i="30"/>
  <c r="H170" i="30"/>
  <c r="F154" i="30"/>
  <c r="G154" i="30"/>
  <c r="H154" i="30"/>
  <c r="F138" i="30"/>
  <c r="G138" i="30"/>
  <c r="H138" i="30"/>
  <c r="F122" i="30"/>
  <c r="G122" i="30"/>
  <c r="H122" i="30"/>
  <c r="F106" i="30"/>
  <c r="G106" i="30"/>
  <c r="H106" i="30"/>
  <c r="F90" i="30"/>
  <c r="G90" i="30"/>
  <c r="H90" i="30"/>
  <c r="G283" i="30"/>
  <c r="G155" i="30"/>
  <c r="J2" i="197"/>
  <c r="U85" i="197"/>
  <c r="U81" i="197"/>
  <c r="G363" i="30"/>
  <c r="F984" i="30"/>
  <c r="H984" i="30"/>
  <c r="F968" i="30"/>
  <c r="H968" i="30"/>
  <c r="F952" i="30"/>
  <c r="H952" i="30"/>
  <c r="F936" i="30"/>
  <c r="H936" i="30"/>
  <c r="F920" i="30"/>
  <c r="H920" i="30"/>
  <c r="F904" i="30"/>
  <c r="H904" i="30"/>
  <c r="F888" i="30"/>
  <c r="H888" i="30"/>
  <c r="F872" i="30"/>
  <c r="H872" i="30"/>
  <c r="F856" i="30"/>
  <c r="H856" i="30"/>
  <c r="F840" i="30"/>
  <c r="H840" i="30"/>
  <c r="F824" i="30"/>
  <c r="H824" i="30"/>
  <c r="F808" i="30"/>
  <c r="H808" i="30"/>
  <c r="F792" i="30"/>
  <c r="H792" i="30"/>
  <c r="F776" i="30"/>
  <c r="H776" i="30"/>
  <c r="F760" i="30"/>
  <c r="H760" i="30"/>
  <c r="F744" i="30"/>
  <c r="H744" i="30"/>
  <c r="F728" i="30"/>
  <c r="H728" i="30"/>
  <c r="F712" i="30"/>
  <c r="H712" i="30"/>
  <c r="F696" i="30"/>
  <c r="H696" i="30"/>
  <c r="F680" i="30"/>
  <c r="H680" i="30"/>
  <c r="F664" i="30"/>
  <c r="H664" i="30"/>
  <c r="F648" i="30"/>
  <c r="H648" i="30"/>
  <c r="F632" i="30"/>
  <c r="H632" i="30"/>
  <c r="F616" i="30"/>
  <c r="H616" i="30"/>
  <c r="F600" i="30"/>
  <c r="H600" i="30"/>
  <c r="F584" i="30"/>
  <c r="H584" i="30"/>
  <c r="F568" i="30"/>
  <c r="H568" i="30"/>
  <c r="F552" i="30"/>
  <c r="H552" i="30"/>
  <c r="F536" i="30"/>
  <c r="H536" i="30"/>
  <c r="F520" i="30"/>
  <c r="H520" i="30"/>
  <c r="F504" i="30"/>
  <c r="H504" i="30"/>
  <c r="F488" i="30"/>
  <c r="H488" i="30"/>
  <c r="F472" i="30"/>
  <c r="H472" i="30"/>
  <c r="F456" i="30"/>
  <c r="H456" i="30"/>
  <c r="F440" i="30"/>
  <c r="H440" i="30"/>
  <c r="F424" i="30"/>
  <c r="H424" i="30"/>
  <c r="F408" i="30"/>
  <c r="G408" i="30"/>
  <c r="H408" i="30"/>
  <c r="F392" i="30"/>
  <c r="G392" i="30"/>
  <c r="H392" i="30"/>
  <c r="F376" i="30"/>
  <c r="G376" i="30"/>
  <c r="H376" i="30"/>
  <c r="F360" i="30"/>
  <c r="G360" i="30"/>
  <c r="H360" i="30"/>
  <c r="F344" i="30"/>
  <c r="G344" i="30"/>
  <c r="H344" i="30"/>
  <c r="F328" i="30"/>
  <c r="G328" i="30"/>
  <c r="H328" i="30"/>
  <c r="F312" i="30"/>
  <c r="G312" i="30"/>
  <c r="H312" i="30"/>
  <c r="F296" i="30"/>
  <c r="G296" i="30"/>
  <c r="H296" i="30"/>
  <c r="F280" i="30"/>
  <c r="G280" i="30"/>
  <c r="H280" i="30"/>
  <c r="F264" i="30"/>
  <c r="G264" i="30"/>
  <c r="H264" i="30"/>
  <c r="F248" i="30"/>
  <c r="G248" i="30"/>
  <c r="H248" i="30"/>
  <c r="F232" i="30"/>
  <c r="G232" i="30"/>
  <c r="H232" i="30"/>
  <c r="F216" i="30"/>
  <c r="G216" i="30"/>
  <c r="H216" i="30"/>
  <c r="F200" i="30"/>
  <c r="G200" i="30"/>
  <c r="H200" i="30"/>
  <c r="F184" i="30"/>
  <c r="G184" i="30"/>
  <c r="H184" i="30"/>
  <c r="F168" i="30"/>
  <c r="G168" i="30"/>
  <c r="H168" i="30"/>
  <c r="F152" i="30"/>
  <c r="G152" i="30"/>
  <c r="H152" i="30"/>
  <c r="F136" i="30"/>
  <c r="G136" i="30"/>
  <c r="H136" i="30"/>
  <c r="F120" i="30"/>
  <c r="G120" i="30"/>
  <c r="H120" i="30"/>
  <c r="F104" i="30"/>
  <c r="G104" i="30"/>
  <c r="H104" i="30"/>
  <c r="F88" i="30"/>
  <c r="G88" i="30"/>
  <c r="H88" i="30"/>
  <c r="X6" i="197"/>
  <c r="X16" i="197"/>
  <c r="U77" i="197"/>
  <c r="M73" i="197"/>
  <c r="P69" i="197"/>
  <c r="M65" i="197"/>
  <c r="M61" i="197"/>
  <c r="M57" i="197"/>
  <c r="O53" i="197"/>
  <c r="O45" i="197"/>
  <c r="O41" i="197"/>
  <c r="O37" i="197"/>
  <c r="V33" i="197"/>
  <c r="U29" i="197"/>
  <c r="U21" i="197"/>
  <c r="G267" i="30"/>
  <c r="G139" i="30"/>
  <c r="F999" i="30"/>
  <c r="H999" i="30"/>
  <c r="F983" i="30"/>
  <c r="H983" i="30"/>
  <c r="F967" i="30"/>
  <c r="H967" i="30"/>
  <c r="F951" i="30"/>
  <c r="H951" i="30"/>
  <c r="F935" i="30"/>
  <c r="H935" i="30"/>
  <c r="F919" i="30"/>
  <c r="H919" i="30"/>
  <c r="F903" i="30"/>
  <c r="H903" i="30"/>
  <c r="F887" i="30"/>
  <c r="H887" i="30"/>
  <c r="F871" i="30"/>
  <c r="H871" i="30"/>
  <c r="F855" i="30"/>
  <c r="H855" i="30"/>
  <c r="F839" i="30"/>
  <c r="H839" i="30"/>
  <c r="F823" i="30"/>
  <c r="H823" i="30"/>
  <c r="F807" i="30"/>
  <c r="H807" i="30"/>
  <c r="F791" i="30"/>
  <c r="H791" i="30"/>
  <c r="F775" i="30"/>
  <c r="H775" i="30"/>
  <c r="F759" i="30"/>
  <c r="H759" i="30"/>
  <c r="F743" i="30"/>
  <c r="H743" i="30"/>
  <c r="F727" i="30"/>
  <c r="H727" i="30"/>
  <c r="F711" i="30"/>
  <c r="H711" i="30"/>
  <c r="F695" i="30"/>
  <c r="H695" i="30"/>
  <c r="F679" i="30"/>
  <c r="H679" i="30"/>
  <c r="F663" i="30"/>
  <c r="H663" i="30"/>
  <c r="F647" i="30"/>
  <c r="H647" i="30"/>
  <c r="F631" i="30"/>
  <c r="H631" i="30"/>
  <c r="F615" i="30"/>
  <c r="H615" i="30"/>
  <c r="F599" i="30"/>
  <c r="H599" i="30"/>
  <c r="F583" i="30"/>
  <c r="H583" i="30"/>
  <c r="F567" i="30"/>
  <c r="H567" i="30"/>
  <c r="F551" i="30"/>
  <c r="H551" i="30"/>
  <c r="F535" i="30"/>
  <c r="H535" i="30"/>
  <c r="F519" i="30"/>
  <c r="H519" i="30"/>
  <c r="F503" i="30"/>
  <c r="H503" i="30"/>
  <c r="F487" i="30"/>
  <c r="H487" i="30"/>
  <c r="F471" i="30"/>
  <c r="H471" i="30"/>
  <c r="F455" i="30"/>
  <c r="H455" i="30"/>
  <c r="F439" i="30"/>
  <c r="H439" i="30"/>
  <c r="F423" i="30"/>
  <c r="H423" i="30"/>
  <c r="F407" i="30"/>
  <c r="G407" i="30"/>
  <c r="H407" i="30"/>
  <c r="F391" i="30"/>
  <c r="G391" i="30"/>
  <c r="H391" i="30"/>
  <c r="F375" i="30"/>
  <c r="G375" i="30"/>
  <c r="H375" i="30"/>
  <c r="F359" i="30"/>
  <c r="G359" i="30"/>
  <c r="H359" i="30"/>
  <c r="F343" i="30"/>
  <c r="G343" i="30"/>
  <c r="H343" i="30"/>
  <c r="F327" i="30"/>
  <c r="G327" i="30"/>
  <c r="H327" i="30"/>
  <c r="F311" i="30"/>
  <c r="G311" i="30"/>
  <c r="H311" i="30"/>
  <c r="F295" i="30"/>
  <c r="G295" i="30"/>
  <c r="H295" i="30"/>
  <c r="F279" i="30"/>
  <c r="G279" i="30"/>
  <c r="H279" i="30"/>
  <c r="F263" i="30"/>
  <c r="G263" i="30"/>
  <c r="H263" i="30"/>
  <c r="F247" i="30"/>
  <c r="G247" i="30"/>
  <c r="H247" i="30"/>
  <c r="F231" i="30"/>
  <c r="G231" i="30"/>
  <c r="H231" i="30"/>
  <c r="F215" i="30"/>
  <c r="G215" i="30"/>
  <c r="H215" i="30"/>
  <c r="F199" i="30"/>
  <c r="G199" i="30"/>
  <c r="H199" i="30"/>
  <c r="F183" i="30"/>
  <c r="G183" i="30"/>
  <c r="H183" i="30"/>
  <c r="F167" i="30"/>
  <c r="G167" i="30"/>
  <c r="H167" i="30"/>
  <c r="F151" i="30"/>
  <c r="G151" i="30"/>
  <c r="H151" i="30"/>
  <c r="F135" i="30"/>
  <c r="G135" i="30"/>
  <c r="H135" i="30"/>
  <c r="F119" i="30"/>
  <c r="G119" i="30"/>
  <c r="H119" i="30"/>
  <c r="F103" i="30"/>
  <c r="G103" i="30"/>
  <c r="H103" i="30"/>
  <c r="F87" i="30"/>
  <c r="G87" i="30"/>
  <c r="H87" i="30"/>
  <c r="F39" i="30"/>
  <c r="G39" i="30"/>
  <c r="L15" i="197"/>
  <c r="L100" i="197"/>
  <c r="L96" i="197"/>
  <c r="L88" i="197"/>
  <c r="U17" i="197"/>
  <c r="G416" i="30"/>
  <c r="G352" i="30"/>
  <c r="F998" i="30"/>
  <c r="H998" i="30"/>
  <c r="F982" i="30"/>
  <c r="H982" i="30"/>
  <c r="F966" i="30"/>
  <c r="H966" i="30"/>
  <c r="F950" i="30"/>
  <c r="H950" i="30"/>
  <c r="F934" i="30"/>
  <c r="H934" i="30"/>
  <c r="F918" i="30"/>
  <c r="H918" i="30"/>
  <c r="F902" i="30"/>
  <c r="H902" i="30"/>
  <c r="F886" i="30"/>
  <c r="H886" i="30"/>
  <c r="F870" i="30"/>
  <c r="H870" i="30"/>
  <c r="F854" i="30"/>
  <c r="H854" i="30"/>
  <c r="F838" i="30"/>
  <c r="H838" i="30"/>
  <c r="F822" i="30"/>
  <c r="H822" i="30"/>
  <c r="F806" i="30"/>
  <c r="H806" i="30"/>
  <c r="F790" i="30"/>
  <c r="H790" i="30"/>
  <c r="F774" i="30"/>
  <c r="H774" i="30"/>
  <c r="F758" i="30"/>
  <c r="H758" i="30"/>
  <c r="F742" i="30"/>
  <c r="H742" i="30"/>
  <c r="F726" i="30"/>
  <c r="H726" i="30"/>
  <c r="F710" i="30"/>
  <c r="H710" i="30"/>
  <c r="F694" i="30"/>
  <c r="H694" i="30"/>
  <c r="F678" i="30"/>
  <c r="H678" i="30"/>
  <c r="F662" i="30"/>
  <c r="H662" i="30"/>
  <c r="F646" i="30"/>
  <c r="H646" i="30"/>
  <c r="F630" i="30"/>
  <c r="H630" i="30"/>
  <c r="F614" i="30"/>
  <c r="H614" i="30"/>
  <c r="F598" i="30"/>
  <c r="H598" i="30"/>
  <c r="F582" i="30"/>
  <c r="H582" i="30"/>
  <c r="F566" i="30"/>
  <c r="H566" i="30"/>
  <c r="F550" i="30"/>
  <c r="H550" i="30"/>
  <c r="F534" i="30"/>
  <c r="H534" i="30"/>
  <c r="F518" i="30"/>
  <c r="H518" i="30"/>
  <c r="F502" i="30"/>
  <c r="H502" i="30"/>
  <c r="F486" i="30"/>
  <c r="H486" i="30"/>
  <c r="F470" i="30"/>
  <c r="H470" i="30"/>
  <c r="F454" i="30"/>
  <c r="H454" i="30"/>
  <c r="F438" i="30"/>
  <c r="H438" i="30"/>
  <c r="F422" i="30"/>
  <c r="H422" i="30"/>
  <c r="F406" i="30"/>
  <c r="G406" i="30"/>
  <c r="H406" i="30"/>
  <c r="F390" i="30"/>
  <c r="G390" i="30"/>
  <c r="H390" i="30"/>
  <c r="F374" i="30"/>
  <c r="G374" i="30"/>
  <c r="H374" i="30"/>
  <c r="F358" i="30"/>
  <c r="G358" i="30"/>
  <c r="H358" i="30"/>
  <c r="F342" i="30"/>
  <c r="G342" i="30"/>
  <c r="H342" i="30"/>
  <c r="F326" i="30"/>
  <c r="G326" i="30"/>
  <c r="H326" i="30"/>
  <c r="F310" i="30"/>
  <c r="G310" i="30"/>
  <c r="H310" i="30"/>
  <c r="F294" i="30"/>
  <c r="G294" i="30"/>
  <c r="H294" i="30"/>
  <c r="F278" i="30"/>
  <c r="G278" i="30"/>
  <c r="H278" i="30"/>
  <c r="F262" i="30"/>
  <c r="G262" i="30"/>
  <c r="H262" i="30"/>
  <c r="F246" i="30"/>
  <c r="G246" i="30"/>
  <c r="H246" i="30"/>
  <c r="F230" i="30"/>
  <c r="G230" i="30"/>
  <c r="H230" i="30"/>
  <c r="F214" i="30"/>
  <c r="G214" i="30"/>
  <c r="H214" i="30"/>
  <c r="F198" i="30"/>
  <c r="G198" i="30"/>
  <c r="H198" i="30"/>
  <c r="F182" i="30"/>
  <c r="G182" i="30"/>
  <c r="H182" i="30"/>
  <c r="F166" i="30"/>
  <c r="G166" i="30"/>
  <c r="H166" i="30"/>
  <c r="F150" i="30"/>
  <c r="G150" i="30"/>
  <c r="H150" i="30"/>
  <c r="F134" i="30"/>
  <c r="G134" i="30"/>
  <c r="H134" i="30"/>
  <c r="F118" i="30"/>
  <c r="G118" i="30"/>
  <c r="H118" i="30"/>
  <c r="F102" i="30"/>
  <c r="G102" i="30"/>
  <c r="H102" i="30"/>
  <c r="F86" i="30"/>
  <c r="G86" i="30"/>
  <c r="H86" i="30"/>
  <c r="I62" i="191"/>
  <c r="L14" i="197"/>
  <c r="G251" i="30"/>
  <c r="G123" i="30"/>
  <c r="M13" i="197"/>
  <c r="X84" i="197"/>
  <c r="AA80" i="197"/>
  <c r="G994" i="30"/>
  <c r="G978" i="30"/>
  <c r="G962" i="30"/>
  <c r="G946" i="30"/>
  <c r="G930" i="30"/>
  <c r="G914" i="30"/>
  <c r="G898" i="30"/>
  <c r="G882" i="30"/>
  <c r="G866" i="30"/>
  <c r="G850" i="30"/>
  <c r="G834" i="30"/>
  <c r="G818" i="30"/>
  <c r="G802" i="30"/>
  <c r="G786" i="30"/>
  <c r="G770" i="30"/>
  <c r="G754" i="30"/>
  <c r="G738" i="30"/>
  <c r="G722" i="30"/>
  <c r="G706" i="30"/>
  <c r="G690" i="30"/>
  <c r="G674" i="30"/>
  <c r="G658" i="30"/>
  <c r="G642" i="30"/>
  <c r="G626" i="30"/>
  <c r="G610" i="30"/>
  <c r="G594" i="30"/>
  <c r="G578" i="30"/>
  <c r="G562" i="30"/>
  <c r="G546" i="30"/>
  <c r="G530" i="30"/>
  <c r="G514" i="30"/>
  <c r="G498" i="30"/>
  <c r="G482" i="30"/>
  <c r="G466" i="30"/>
  <c r="G450" i="30"/>
  <c r="G434" i="30"/>
  <c r="G411" i="30"/>
  <c r="G347" i="30"/>
  <c r="O23" i="183" a="1"/>
  <c r="O23" i="183" s="1"/>
  <c r="M12" i="197"/>
  <c r="X76" i="197"/>
  <c r="L72" i="197"/>
  <c r="L68" i="197"/>
  <c r="L64" i="197"/>
  <c r="L60" i="197"/>
  <c r="L52" i="197"/>
  <c r="V48" i="197"/>
  <c r="O44" i="197"/>
  <c r="L40" i="197"/>
  <c r="L32" i="197"/>
  <c r="M28" i="197"/>
  <c r="M24" i="197"/>
  <c r="M20" i="197"/>
  <c r="G235" i="30"/>
  <c r="G107" i="30"/>
  <c r="F995" i="30"/>
  <c r="H995" i="30"/>
  <c r="F979" i="30"/>
  <c r="H979" i="30"/>
  <c r="F963" i="30"/>
  <c r="H963" i="30"/>
  <c r="F947" i="30"/>
  <c r="H947" i="30"/>
  <c r="F931" i="30"/>
  <c r="H931" i="30"/>
  <c r="F915" i="30"/>
  <c r="H915" i="30"/>
  <c r="F899" i="30"/>
  <c r="H899" i="30"/>
  <c r="F883" i="30"/>
  <c r="H883" i="30"/>
  <c r="F867" i="30"/>
  <c r="H867" i="30"/>
  <c r="F851" i="30"/>
  <c r="H851" i="30"/>
  <c r="F835" i="30"/>
  <c r="H835" i="30"/>
  <c r="F819" i="30"/>
  <c r="H819" i="30"/>
  <c r="F803" i="30"/>
  <c r="H803" i="30"/>
  <c r="F787" i="30"/>
  <c r="H787" i="30"/>
  <c r="F771" i="30"/>
  <c r="H771" i="30"/>
  <c r="F755" i="30"/>
  <c r="H755" i="30"/>
  <c r="F739" i="30"/>
  <c r="H739" i="30"/>
  <c r="F723" i="30"/>
  <c r="H723" i="30"/>
  <c r="F707" i="30"/>
  <c r="H707" i="30"/>
  <c r="F691" i="30"/>
  <c r="H691" i="30"/>
  <c r="F675" i="30"/>
  <c r="H675" i="30"/>
  <c r="F659" i="30"/>
  <c r="H659" i="30"/>
  <c r="F643" i="30"/>
  <c r="H643" i="30"/>
  <c r="F627" i="30"/>
  <c r="H627" i="30"/>
  <c r="F611" i="30"/>
  <c r="H611" i="30"/>
  <c r="F595" i="30"/>
  <c r="H595" i="30"/>
  <c r="F579" i="30"/>
  <c r="H579" i="30"/>
  <c r="F563" i="30"/>
  <c r="H563" i="30"/>
  <c r="F547" i="30"/>
  <c r="H547" i="30"/>
  <c r="F531" i="30"/>
  <c r="H531" i="30"/>
  <c r="F515" i="30"/>
  <c r="H515" i="30"/>
  <c r="F499" i="30"/>
  <c r="H499" i="30"/>
  <c r="F483" i="30"/>
  <c r="H483" i="30"/>
  <c r="F467" i="30"/>
  <c r="H467" i="30"/>
  <c r="F451" i="30"/>
  <c r="H451" i="30"/>
  <c r="F435" i="30"/>
  <c r="H435" i="30"/>
  <c r="F419" i="30"/>
  <c r="H419" i="30"/>
  <c r="G419" i="30"/>
  <c r="F403" i="30"/>
  <c r="H403" i="30"/>
  <c r="G403" i="30"/>
  <c r="F387" i="30"/>
  <c r="H387" i="30"/>
  <c r="G387" i="30"/>
  <c r="F371" i="30"/>
  <c r="H371" i="30"/>
  <c r="G371" i="30"/>
  <c r="F355" i="30"/>
  <c r="H355" i="30"/>
  <c r="G355" i="30"/>
  <c r="F339" i="30"/>
  <c r="H339" i="30"/>
  <c r="G339" i="30"/>
  <c r="F323" i="30"/>
  <c r="H323" i="30"/>
  <c r="G323" i="30"/>
  <c r="F307" i="30"/>
  <c r="H307" i="30"/>
  <c r="G307" i="30"/>
  <c r="F291" i="30"/>
  <c r="H291" i="30"/>
  <c r="G291" i="30"/>
  <c r="F275" i="30"/>
  <c r="H275" i="30"/>
  <c r="G275" i="30"/>
  <c r="F259" i="30"/>
  <c r="H259" i="30"/>
  <c r="G259" i="30"/>
  <c r="F243" i="30"/>
  <c r="H243" i="30"/>
  <c r="G243" i="30"/>
  <c r="F227" i="30"/>
  <c r="H227" i="30"/>
  <c r="G227" i="30"/>
  <c r="F211" i="30"/>
  <c r="H211" i="30"/>
  <c r="G211" i="30"/>
  <c r="F195" i="30"/>
  <c r="H195" i="30"/>
  <c r="G195" i="30"/>
  <c r="F179" i="30"/>
  <c r="H179" i="30"/>
  <c r="G179" i="30"/>
  <c r="F163" i="30"/>
  <c r="H163" i="30"/>
  <c r="G163" i="30"/>
  <c r="F147" i="30"/>
  <c r="H147" i="30"/>
  <c r="G147" i="30"/>
  <c r="F131" i="30"/>
  <c r="H131" i="30"/>
  <c r="G131" i="30"/>
  <c r="F115" i="30"/>
  <c r="H115" i="30"/>
  <c r="G115" i="30"/>
  <c r="F99" i="30"/>
  <c r="H99" i="30"/>
  <c r="G99" i="30"/>
  <c r="F51" i="30"/>
  <c r="G51" i="30"/>
  <c r="R11" i="197"/>
  <c r="U99" i="197"/>
  <c r="U95" i="197"/>
  <c r="U91" i="197"/>
  <c r="U87" i="197"/>
  <c r="O79" i="197"/>
  <c r="V21" i="199"/>
  <c r="G992" i="30"/>
  <c r="G976" i="30"/>
  <c r="G960" i="30"/>
  <c r="G944" i="30"/>
  <c r="G928" i="30"/>
  <c r="G912" i="30"/>
  <c r="G896" i="30"/>
  <c r="G880" i="30"/>
  <c r="G864" i="30"/>
  <c r="G848" i="30"/>
  <c r="G832" i="30"/>
  <c r="G816" i="30"/>
  <c r="G800" i="30"/>
  <c r="G784" i="30"/>
  <c r="G768" i="30"/>
  <c r="G752" i="30"/>
  <c r="G736" i="30"/>
  <c r="G720" i="30"/>
  <c r="G704" i="30"/>
  <c r="G688" i="30"/>
  <c r="G672" i="30"/>
  <c r="G656" i="30"/>
  <c r="G640" i="30"/>
  <c r="G624" i="30"/>
  <c r="G608" i="30"/>
  <c r="G592" i="30"/>
  <c r="G576" i="30"/>
  <c r="G560" i="30"/>
  <c r="G544" i="30"/>
  <c r="G528" i="30"/>
  <c r="G512" i="30"/>
  <c r="G496" i="30"/>
  <c r="G480" i="30"/>
  <c r="G464" i="30"/>
  <c r="G448" i="30"/>
  <c r="G432" i="30"/>
  <c r="G400" i="30"/>
  <c r="G336" i="30"/>
  <c r="M24" i="207"/>
  <c r="W72" i="201"/>
  <c r="U89" i="199"/>
  <c r="S89" i="199"/>
  <c r="K38" i="199"/>
  <c r="R100" i="199"/>
  <c r="M54" i="199"/>
  <c r="Q79" i="199"/>
  <c r="P97" i="199"/>
  <c r="Q53" i="199"/>
  <c r="M37" i="199"/>
  <c r="P53" i="199"/>
  <c r="O49" i="197"/>
  <c r="P78" i="197"/>
  <c r="M78" i="197"/>
  <c r="AA99" i="197"/>
  <c r="P85" i="197"/>
  <c r="K15" i="197"/>
  <c r="M79" i="197"/>
  <c r="P49" i="197"/>
  <c r="I72" i="195"/>
  <c r="R70" i="195"/>
  <c r="P80" i="185"/>
  <c r="J94" i="185"/>
  <c r="L53" i="181"/>
  <c r="I7" i="207"/>
  <c r="I24" i="207"/>
  <c r="O11" i="207"/>
  <c r="O10" i="207"/>
  <c r="F99" i="207"/>
  <c r="O39" i="207"/>
  <c r="L84" i="207"/>
  <c r="F7" i="207"/>
  <c r="N24" i="207"/>
  <c r="I90" i="205"/>
  <c r="P53" i="201"/>
  <c r="V84" i="201"/>
  <c r="O79" i="199"/>
  <c r="O53" i="199"/>
  <c r="M80" i="199"/>
  <c r="L79" i="199"/>
  <c r="M53" i="199"/>
  <c r="U95" i="199"/>
  <c r="L80" i="199"/>
  <c r="I79" i="199"/>
  <c r="K53" i="199"/>
  <c r="S95" i="199"/>
  <c r="J80" i="199"/>
  <c r="L54" i="199"/>
  <c r="V46" i="199"/>
  <c r="V44" i="199"/>
  <c r="V26" i="199"/>
  <c r="P96" i="199"/>
  <c r="S41" i="199"/>
  <c r="U37" i="199"/>
  <c r="L96" i="199"/>
  <c r="R69" i="199"/>
  <c r="K96" i="199"/>
  <c r="Q69" i="199"/>
  <c r="K37" i="199"/>
  <c r="J96" i="199"/>
  <c r="V92" i="199"/>
  <c r="U85" i="199"/>
  <c r="K69" i="199"/>
  <c r="Q97" i="199"/>
  <c r="V96" i="199"/>
  <c r="O85" i="199"/>
  <c r="I83" i="199"/>
  <c r="R79" i="199"/>
  <c r="R53" i="199"/>
  <c r="L47" i="199"/>
  <c r="U38" i="199"/>
  <c r="X3" i="197"/>
  <c r="AA76" i="197"/>
  <c r="AA74" i="197"/>
  <c r="M59" i="197"/>
  <c r="V40" i="197"/>
  <c r="V79" i="197"/>
  <c r="U72" i="197"/>
  <c r="X62" i="197"/>
  <c r="V62" i="197"/>
  <c r="V47" i="197"/>
  <c r="Y91" i="197"/>
  <c r="Y82" i="197"/>
  <c r="O62" i="197"/>
  <c r="P47" i="197"/>
  <c r="X91" i="197"/>
  <c r="V82" i="197"/>
  <c r="V91" i="197"/>
  <c r="O94" i="195"/>
  <c r="I88" i="195"/>
  <c r="K65" i="195"/>
  <c r="J65" i="195"/>
  <c r="I75" i="195"/>
  <c r="I4" i="191"/>
  <c r="K87" i="189"/>
  <c r="Q83" i="189"/>
  <c r="Q41" i="187"/>
  <c r="Q86" i="187"/>
  <c r="O80" i="185"/>
  <c r="K81" i="185"/>
  <c r="O18" i="183" a="1"/>
  <c r="O18" i="183" s="1"/>
  <c r="O26" i="183" a="1"/>
  <c r="O26" i="183" s="1"/>
  <c r="O34" i="183" a="1"/>
  <c r="O34" i="183" s="1"/>
  <c r="O42" i="183" a="1"/>
  <c r="O42" i="183" s="1"/>
  <c r="O50" i="183" a="1"/>
  <c r="O50" i="183" s="1"/>
  <c r="O58" i="183" a="1"/>
  <c r="O58" i="183" s="1"/>
  <c r="O74" i="183" a="1"/>
  <c r="O74" i="183" s="1"/>
  <c r="O82" i="183" a="1"/>
  <c r="O82" i="183" s="1"/>
  <c r="O90" i="183" a="1"/>
  <c r="O90" i="183" s="1"/>
  <c r="O98" i="183" a="1"/>
  <c r="O98" i="183" s="1"/>
  <c r="L43" i="181"/>
  <c r="L68" i="181"/>
  <c r="K68" i="181"/>
  <c r="L99" i="181"/>
  <c r="K52" i="181"/>
  <c r="P10" i="177"/>
  <c r="G15" i="30"/>
  <c r="H6" i="30"/>
  <c r="G3" i="30"/>
  <c r="G80" i="30"/>
  <c r="G68" i="30"/>
  <c r="G56" i="30"/>
  <c r="G44" i="30"/>
  <c r="G32" i="30"/>
  <c r="G20" i="30"/>
  <c r="G8" i="30"/>
  <c r="H83" i="30"/>
  <c r="H71" i="30"/>
  <c r="H59" i="30"/>
  <c r="H47" i="30"/>
  <c r="H35" i="30"/>
  <c r="H23" i="30"/>
  <c r="H11" i="30"/>
  <c r="G79" i="30"/>
  <c r="G67" i="30"/>
  <c r="G55" i="30"/>
  <c r="G43" i="30"/>
  <c r="G31" i="30"/>
  <c r="G19" i="30"/>
  <c r="G7" i="30"/>
  <c r="H82" i="30"/>
  <c r="H70" i="30"/>
  <c r="H58" i="30"/>
  <c r="H46" i="30"/>
  <c r="H34" i="30"/>
  <c r="H22" i="30"/>
  <c r="H10" i="30"/>
  <c r="G78" i="30"/>
  <c r="G66" i="30"/>
  <c r="G54" i="30"/>
  <c r="G42" i="30"/>
  <c r="G30" i="30"/>
  <c r="G18" i="30"/>
  <c r="G6" i="30"/>
  <c r="H81" i="30"/>
  <c r="H69" i="30"/>
  <c r="H57" i="30"/>
  <c r="H45" i="30"/>
  <c r="H33" i="30"/>
  <c r="H21" i="30"/>
  <c r="H9" i="30"/>
  <c r="G2" i="30"/>
  <c r="G77" i="30"/>
  <c r="G65" i="30"/>
  <c r="G53" i="30"/>
  <c r="G41" i="30"/>
  <c r="G29" i="30"/>
  <c r="G17" i="30"/>
  <c r="G5" i="30"/>
  <c r="H80" i="30"/>
  <c r="H68" i="30"/>
  <c r="H56" i="30"/>
  <c r="H44" i="30"/>
  <c r="H32" i="30"/>
  <c r="H20" i="30"/>
  <c r="H8" i="30"/>
  <c r="G76" i="30"/>
  <c r="G64" i="30"/>
  <c r="G52" i="30"/>
  <c r="G40" i="30"/>
  <c r="G28" i="30"/>
  <c r="G16" i="30"/>
  <c r="G4" i="30"/>
  <c r="H79" i="30"/>
  <c r="H67" i="30"/>
  <c r="H55" i="30"/>
  <c r="H43" i="30"/>
  <c r="H31" i="30"/>
  <c r="H19" i="30"/>
  <c r="H7" i="30"/>
  <c r="H78" i="30"/>
  <c r="H66" i="30"/>
  <c r="H54" i="30"/>
  <c r="H42" i="30"/>
  <c r="H30" i="30"/>
  <c r="H18" i="30"/>
  <c r="G74" i="30"/>
  <c r="G62" i="30"/>
  <c r="G50" i="30"/>
  <c r="G38" i="30"/>
  <c r="G26" i="30"/>
  <c r="G14" i="30"/>
  <c r="H2" i="30"/>
  <c r="H77" i="30"/>
  <c r="H65" i="30"/>
  <c r="H53" i="30"/>
  <c r="H41" i="30"/>
  <c r="H29" i="30"/>
  <c r="H17" i="30"/>
  <c r="H5" i="30"/>
  <c r="G73" i="30"/>
  <c r="G61" i="30"/>
  <c r="G49" i="30"/>
  <c r="G37" i="30"/>
  <c r="G25" i="30"/>
  <c r="G13" i="30"/>
  <c r="H76" i="30"/>
  <c r="H64" i="30"/>
  <c r="H52" i="30"/>
  <c r="H40" i="30"/>
  <c r="H28" i="30"/>
  <c r="H16" i="30"/>
  <c r="H4" i="30"/>
  <c r="G84" i="30"/>
  <c r="G72" i="30"/>
  <c r="G60" i="30"/>
  <c r="G48" i="30"/>
  <c r="G36" i="30"/>
  <c r="G24" i="30"/>
  <c r="G12" i="30"/>
  <c r="H75" i="30"/>
  <c r="H63" i="30"/>
  <c r="H51" i="30"/>
  <c r="H39" i="30"/>
  <c r="H27" i="30"/>
  <c r="H15" i="30"/>
  <c r="H3" i="30"/>
  <c r="G83" i="30"/>
  <c r="G71" i="30"/>
  <c r="G59" i="30"/>
  <c r="G47" i="30"/>
  <c r="G35" i="30"/>
  <c r="G23" i="30"/>
  <c r="G11" i="30"/>
  <c r="H74" i="30"/>
  <c r="H62" i="30"/>
  <c r="H50" i="30"/>
  <c r="H38" i="30"/>
  <c r="H26" i="30"/>
  <c r="H14" i="30"/>
  <c r="G82" i="30"/>
  <c r="G70" i="30"/>
  <c r="G58" i="30"/>
  <c r="G46" i="30"/>
  <c r="G34" i="30"/>
  <c r="G22" i="30"/>
  <c r="G10" i="30"/>
  <c r="H73" i="30"/>
  <c r="H61" i="30"/>
  <c r="H49" i="30"/>
  <c r="H37" i="30"/>
  <c r="H25" i="30"/>
  <c r="H13" i="30"/>
  <c r="G81" i="30"/>
  <c r="G69" i="30"/>
  <c r="G57" i="30"/>
  <c r="G45" i="30"/>
  <c r="G33" i="30"/>
  <c r="G21" i="30"/>
  <c r="G9" i="30"/>
  <c r="H84" i="30"/>
  <c r="H72" i="30"/>
  <c r="H60" i="30"/>
  <c r="H48" i="30"/>
  <c r="H36" i="30"/>
  <c r="H24" i="30"/>
  <c r="H12" i="30"/>
  <c r="O9" i="207"/>
  <c r="N100" i="207"/>
  <c r="O72" i="207"/>
  <c r="H24" i="207"/>
  <c r="G83" i="207"/>
  <c r="F72" i="207"/>
  <c r="G24" i="207"/>
  <c r="O33" i="207"/>
  <c r="F24" i="207"/>
  <c r="O71" i="207"/>
  <c r="N46" i="207"/>
  <c r="M33" i="207"/>
  <c r="M81" i="207"/>
  <c r="H58" i="207"/>
  <c r="L81" i="207"/>
  <c r="I81" i="207"/>
  <c r="O69" i="207"/>
  <c r="F57" i="207"/>
  <c r="J68" i="207"/>
  <c r="L11" i="207"/>
  <c r="I68" i="207"/>
  <c r="O55" i="207"/>
  <c r="K71" i="205"/>
  <c r="L71" i="205" s="1"/>
  <c r="M40" i="205"/>
  <c r="J71" i="205"/>
  <c r="J33" i="205"/>
  <c r="I68" i="203"/>
  <c r="I92" i="203"/>
  <c r="J44" i="203"/>
  <c r="I44" i="203"/>
  <c r="S84" i="201"/>
  <c r="U72" i="201"/>
  <c r="J53" i="201"/>
  <c r="M72" i="201"/>
  <c r="U8" i="201"/>
  <c r="U96" i="199"/>
  <c r="R95" i="199"/>
  <c r="P80" i="199"/>
  <c r="L63" i="199"/>
  <c r="I60" i="199"/>
  <c r="U57" i="199"/>
  <c r="S37" i="199"/>
  <c r="S96" i="199"/>
  <c r="M95" i="199"/>
  <c r="S57" i="199"/>
  <c r="P47" i="199"/>
  <c r="R37" i="199"/>
  <c r="R96" i="199"/>
  <c r="I95" i="199"/>
  <c r="M47" i="199"/>
  <c r="X100" i="199"/>
  <c r="Q96" i="199"/>
  <c r="K92" i="199"/>
  <c r="L87" i="199"/>
  <c r="V73" i="199"/>
  <c r="J92" i="199"/>
  <c r="J87" i="199"/>
  <c r="S75" i="199"/>
  <c r="U73" i="199"/>
  <c r="I52" i="199"/>
  <c r="I47" i="199"/>
  <c r="U100" i="199"/>
  <c r="O96" i="199"/>
  <c r="I87" i="199"/>
  <c r="K75" i="199"/>
  <c r="S73" i="199"/>
  <c r="V41" i="199"/>
  <c r="R38" i="199"/>
  <c r="J75" i="199"/>
  <c r="Q38" i="199"/>
  <c r="L38" i="199"/>
  <c r="S30" i="199"/>
  <c r="J97" i="199"/>
  <c r="I97" i="199"/>
  <c r="L81" i="199"/>
  <c r="J64" i="199"/>
  <c r="L48" i="199"/>
  <c r="M91" i="199"/>
  <c r="K81" i="199"/>
  <c r="S69" i="199"/>
  <c r="K48" i="199"/>
  <c r="K91" i="199"/>
  <c r="M86" i="199"/>
  <c r="J48" i="199"/>
  <c r="M55" i="199"/>
  <c r="O63" i="199"/>
  <c r="S91" i="197"/>
  <c r="V84" i="197"/>
  <c r="Y77" i="197"/>
  <c r="X42" i="197"/>
  <c r="P91" i="197"/>
  <c r="R84" i="197"/>
  <c r="AA78" i="197"/>
  <c r="S77" i="197"/>
  <c r="Y63" i="197"/>
  <c r="R77" i="197"/>
  <c r="U82" i="197"/>
  <c r="Y78" i="197"/>
  <c r="P77" i="197"/>
  <c r="X44" i="197"/>
  <c r="V78" i="197"/>
  <c r="M77" i="197"/>
  <c r="P12" i="197"/>
  <c r="AA79" i="197"/>
  <c r="S78" i="197"/>
  <c r="K77" i="197"/>
  <c r="V70" i="197"/>
  <c r="X46" i="197"/>
  <c r="R78" i="197"/>
  <c r="J77" i="197"/>
  <c r="L70" i="197"/>
  <c r="V46" i="197"/>
  <c r="X79" i="197"/>
  <c r="V41" i="197"/>
  <c r="J90" i="197"/>
  <c r="X83" i="197"/>
  <c r="Y46" i="197"/>
  <c r="V83" i="197"/>
  <c r="R83" i="197"/>
  <c r="J79" i="197"/>
  <c r="L38" i="197"/>
  <c r="Y62" i="197"/>
  <c r="X49" i="197"/>
  <c r="AA77" i="197"/>
  <c r="O78" i="195"/>
  <c r="O96" i="195"/>
  <c r="R62" i="195"/>
  <c r="N84" i="195"/>
  <c r="L95" i="195"/>
  <c r="N62" i="195"/>
  <c r="O15" i="195"/>
  <c r="J68" i="195"/>
  <c r="R78" i="195"/>
  <c r="I14" i="191"/>
  <c r="P90" i="189"/>
  <c r="L92" i="189"/>
  <c r="Q87" i="189"/>
  <c r="Q71" i="189"/>
  <c r="L68" i="187"/>
  <c r="O4" i="185"/>
  <c r="J80" i="185"/>
  <c r="P82" i="185"/>
  <c r="J29" i="185"/>
  <c r="N3" i="185" a="1"/>
  <c r="N3" i="185" s="1"/>
  <c r="O94" i="185"/>
  <c r="K78" i="185"/>
  <c r="L48" i="181"/>
  <c r="P94" i="181"/>
  <c r="K78" i="181"/>
  <c r="O63" i="181" a="1"/>
  <c r="O63" i="181" s="1"/>
  <c r="L52" i="181"/>
  <c r="P48" i="177"/>
  <c r="J70" i="177"/>
  <c r="P47" i="177"/>
  <c r="N91" i="175"/>
  <c r="O6" i="207"/>
  <c r="L65" i="207"/>
  <c r="G58" i="207"/>
  <c r="J33" i="207"/>
  <c r="P9" i="207"/>
  <c r="I90" i="207"/>
  <c r="P82" i="207"/>
  <c r="J65" i="207"/>
  <c r="F58" i="207"/>
  <c r="P50" i="207"/>
  <c r="P5" i="207"/>
  <c r="L32" i="207"/>
  <c r="I64" i="207"/>
  <c r="H64" i="207"/>
  <c r="I48" i="207"/>
  <c r="P37" i="207"/>
  <c r="H21" i="207"/>
  <c r="H9" i="207"/>
  <c r="I71" i="207"/>
  <c r="J63" i="207"/>
  <c r="P55" i="207"/>
  <c r="I47" i="207"/>
  <c r="G21" i="207"/>
  <c r="H5" i="207"/>
  <c r="P85" i="207"/>
  <c r="I63" i="207"/>
  <c r="N35" i="207"/>
  <c r="I11" i="207"/>
  <c r="O85" i="207"/>
  <c r="I79" i="207"/>
  <c r="G63" i="207"/>
  <c r="M55" i="207"/>
  <c r="O46" i="207"/>
  <c r="J35" i="207"/>
  <c r="O20" i="207"/>
  <c r="H35" i="207"/>
  <c r="M84" i="207"/>
  <c r="N78" i="207"/>
  <c r="G35" i="207"/>
  <c r="F25" i="207"/>
  <c r="M9" i="207"/>
  <c r="J93" i="207"/>
  <c r="I84" i="207"/>
  <c r="G77" i="207"/>
  <c r="P52" i="207"/>
  <c r="G93" i="207"/>
  <c r="G84" i="207"/>
  <c r="N52" i="207"/>
  <c r="P33" i="207"/>
  <c r="L58" i="207"/>
  <c r="H52" i="207"/>
  <c r="M50" i="205"/>
  <c r="M24" i="205"/>
  <c r="K20" i="205"/>
  <c r="L20" i="205" s="1"/>
  <c r="K61" i="205"/>
  <c r="L61" i="205" s="1"/>
  <c r="I31" i="205"/>
  <c r="K90" i="205"/>
  <c r="L90" i="205" s="1"/>
  <c r="M74" i="205"/>
  <c r="I63" i="205"/>
  <c r="J6" i="205"/>
  <c r="I74" i="205"/>
  <c r="M77" i="205"/>
  <c r="K18" i="205"/>
  <c r="L18" i="205" s="1"/>
  <c r="I18" i="205"/>
  <c r="K95" i="205"/>
  <c r="L95" i="205" s="1"/>
  <c r="K28" i="205"/>
  <c r="L28" i="205" s="1"/>
  <c r="J94" i="203"/>
  <c r="I94" i="203"/>
  <c r="I43" i="203"/>
  <c r="H10" i="203"/>
  <c r="H9" i="203"/>
  <c r="H7" i="203"/>
  <c r="H4" i="203"/>
  <c r="I10" i="203"/>
  <c r="I61" i="203"/>
  <c r="I9" i="203"/>
  <c r="H89" i="203"/>
  <c r="J46" i="203"/>
  <c r="J10" i="203"/>
  <c r="I46" i="203"/>
  <c r="J36" i="203"/>
  <c r="H46" i="203"/>
  <c r="H57" i="203"/>
  <c r="G45" i="203"/>
  <c r="I83" i="203"/>
  <c r="J72" i="201"/>
  <c r="V53" i="201"/>
  <c r="K6" i="201"/>
  <c r="W56" i="201"/>
  <c r="W100" i="201"/>
  <c r="W21" i="201"/>
  <c r="U67" i="201"/>
  <c r="T21" i="201"/>
  <c r="P80" i="201"/>
  <c r="S51" i="201"/>
  <c r="J79" i="201"/>
  <c r="K97" i="199"/>
  <c r="M96" i="199"/>
  <c r="O95" i="199"/>
  <c r="L91" i="199"/>
  <c r="V85" i="199"/>
  <c r="U84" i="199"/>
  <c r="O80" i="199"/>
  <c r="V76" i="199"/>
  <c r="I70" i="199"/>
  <c r="I59" i="199"/>
  <c r="O54" i="199"/>
  <c r="M38" i="199"/>
  <c r="O37" i="199"/>
  <c r="V35" i="199"/>
  <c r="I32" i="199"/>
  <c r="P21" i="199"/>
  <c r="S84" i="199"/>
  <c r="S68" i="199"/>
  <c r="O21" i="199"/>
  <c r="R86" i="199"/>
  <c r="S85" i="199"/>
  <c r="Q84" i="199"/>
  <c r="R68" i="199"/>
  <c r="M21" i="199"/>
  <c r="Q86" i="199"/>
  <c r="R85" i="199"/>
  <c r="P84" i="199"/>
  <c r="X75" i="199"/>
  <c r="L71" i="199"/>
  <c r="Q68" i="199"/>
  <c r="P63" i="199"/>
  <c r="R52" i="199"/>
  <c r="J38" i="199"/>
  <c r="K21" i="199"/>
  <c r="P86" i="199"/>
  <c r="Q85" i="199"/>
  <c r="I84" i="199"/>
  <c r="J71" i="199"/>
  <c r="O68" i="199"/>
  <c r="I65" i="199"/>
  <c r="Q52" i="199"/>
  <c r="I23" i="199"/>
  <c r="J21" i="199"/>
  <c r="S100" i="199"/>
  <c r="M92" i="199"/>
  <c r="O86" i="199"/>
  <c r="P85" i="199"/>
  <c r="U75" i="199"/>
  <c r="I71" i="199"/>
  <c r="M63" i="199"/>
  <c r="O52" i="199"/>
  <c r="L86" i="199"/>
  <c r="V28" i="199"/>
  <c r="X95" i="199"/>
  <c r="V94" i="199"/>
  <c r="I92" i="199"/>
  <c r="K86" i="199"/>
  <c r="L85" i="199"/>
  <c r="J81" i="199"/>
  <c r="J55" i="199"/>
  <c r="R36" i="199"/>
  <c r="V25" i="199"/>
  <c r="U94" i="199"/>
  <c r="M87" i="199"/>
  <c r="J86" i="199"/>
  <c r="K85" i="199"/>
  <c r="I81" i="199"/>
  <c r="I75" i="199"/>
  <c r="P69" i="199"/>
  <c r="I55" i="199"/>
  <c r="Q36" i="199"/>
  <c r="S25" i="199"/>
  <c r="S97" i="199"/>
  <c r="V95" i="199"/>
  <c r="I86" i="199"/>
  <c r="L83" i="199"/>
  <c r="M69" i="199"/>
  <c r="M64" i="199"/>
  <c r="U41" i="199"/>
  <c r="V37" i="199"/>
  <c r="O36" i="199"/>
  <c r="P70" i="199"/>
  <c r="V99" i="199"/>
  <c r="O70" i="199"/>
  <c r="U99" i="199"/>
  <c r="O97" i="199"/>
  <c r="M70" i="199"/>
  <c r="L59" i="199"/>
  <c r="S99" i="199"/>
  <c r="M97" i="199"/>
  <c r="Q95" i="199"/>
  <c r="O91" i="199"/>
  <c r="L70" i="199"/>
  <c r="K59" i="199"/>
  <c r="I48" i="199"/>
  <c r="U46" i="199"/>
  <c r="J43" i="199"/>
  <c r="P38" i="199"/>
  <c r="Q37" i="199"/>
  <c r="J99" i="199"/>
  <c r="L97" i="199"/>
  <c r="P95" i="199"/>
  <c r="V84" i="199"/>
  <c r="J70" i="199"/>
  <c r="J59" i="199"/>
  <c r="P54" i="199"/>
  <c r="I43" i="199"/>
  <c r="O38" i="199"/>
  <c r="P37" i="199"/>
  <c r="U21" i="199"/>
  <c r="M99" i="197"/>
  <c r="Y94" i="197"/>
  <c r="AA93" i="197"/>
  <c r="X92" i="197"/>
  <c r="M91" i="197"/>
  <c r="AA84" i="197"/>
  <c r="AA83" i="197"/>
  <c r="AA82" i="197"/>
  <c r="J81" i="197"/>
  <c r="S79" i="197"/>
  <c r="X77" i="197"/>
  <c r="V76" i="197"/>
  <c r="P72" i="197"/>
  <c r="V63" i="197"/>
  <c r="P46" i="197"/>
  <c r="L44" i="197"/>
  <c r="Y24" i="197"/>
  <c r="J99" i="197"/>
  <c r="X95" i="197"/>
  <c r="X94" i="197"/>
  <c r="U92" i="197"/>
  <c r="AA89" i="197"/>
  <c r="R79" i="197"/>
  <c r="V77" i="197"/>
  <c r="U76" i="197"/>
  <c r="U63" i="197"/>
  <c r="V59" i="197"/>
  <c r="V52" i="197"/>
  <c r="O46" i="197"/>
  <c r="P28" i="197"/>
  <c r="V24" i="197"/>
  <c r="P20" i="197"/>
  <c r="S95" i="197"/>
  <c r="V94" i="197"/>
  <c r="Y93" i="197"/>
  <c r="S92" i="197"/>
  <c r="Y84" i="197"/>
  <c r="Y83" i="197"/>
  <c r="P79" i="197"/>
  <c r="P63" i="197"/>
  <c r="L46" i="197"/>
  <c r="Y44" i="197"/>
  <c r="Y30" i="197"/>
  <c r="Y26" i="197"/>
  <c r="P24" i="197"/>
  <c r="Y22" i="197"/>
  <c r="L20" i="197"/>
  <c r="R95" i="197"/>
  <c r="U94" i="197"/>
  <c r="X93" i="197"/>
  <c r="R92" i="197"/>
  <c r="Y89" i="197"/>
  <c r="X85" i="197"/>
  <c r="L24" i="197"/>
  <c r="Y18" i="197"/>
  <c r="P95" i="197"/>
  <c r="S94" i="197"/>
  <c r="V93" i="197"/>
  <c r="S85" i="197"/>
  <c r="U84" i="197"/>
  <c r="Y20" i="197"/>
  <c r="V18" i="197"/>
  <c r="Y10" i="197"/>
  <c r="U96" i="197"/>
  <c r="O95" i="197"/>
  <c r="R94" i="197"/>
  <c r="S93" i="197"/>
  <c r="R85" i="197"/>
  <c r="S84" i="197"/>
  <c r="S83" i="197"/>
  <c r="S82" i="197"/>
  <c r="K79" i="197"/>
  <c r="O78" i="197"/>
  <c r="L18" i="197"/>
  <c r="R96" i="197"/>
  <c r="M95" i="197"/>
  <c r="P94" i="197"/>
  <c r="R93" i="197"/>
  <c r="AA90" i="197"/>
  <c r="AA86" i="197"/>
  <c r="R12" i="197"/>
  <c r="Y100" i="197"/>
  <c r="AA98" i="197"/>
  <c r="O96" i="197"/>
  <c r="K95" i="197"/>
  <c r="O94" i="197"/>
  <c r="P93" i="197"/>
  <c r="O85" i="197"/>
  <c r="P84" i="197"/>
  <c r="P83" i="197"/>
  <c r="K78" i="197"/>
  <c r="AA75" i="197"/>
  <c r="U64" i="197"/>
  <c r="P13" i="197"/>
  <c r="X100" i="197"/>
  <c r="M96" i="197"/>
  <c r="J95" i="197"/>
  <c r="M94" i="197"/>
  <c r="O93" i="197"/>
  <c r="Y90" i="197"/>
  <c r="S86" i="197"/>
  <c r="M85" i="197"/>
  <c r="O84" i="197"/>
  <c r="M83" i="197"/>
  <c r="X73" i="197"/>
  <c r="P66" i="197"/>
  <c r="M64" i="197"/>
  <c r="AB62" i="197"/>
  <c r="Y27" i="197"/>
  <c r="K96" i="197"/>
  <c r="K94" i="197"/>
  <c r="K93" i="197"/>
  <c r="AA91" i="197"/>
  <c r="X90" i="197"/>
  <c r="AA88" i="197"/>
  <c r="P86" i="197"/>
  <c r="K85" i="197"/>
  <c r="M84" i="197"/>
  <c r="K83" i="197"/>
  <c r="J75" i="197"/>
  <c r="O66" i="197"/>
  <c r="Y31" i="197"/>
  <c r="V29" i="197"/>
  <c r="V27" i="197"/>
  <c r="V21" i="197"/>
  <c r="J96" i="197"/>
  <c r="J94" i="197"/>
  <c r="V90" i="197"/>
  <c r="M86" i="197"/>
  <c r="J85" i="197"/>
  <c r="K84" i="197"/>
  <c r="J83" i="197"/>
  <c r="X60" i="197"/>
  <c r="V58" i="197"/>
  <c r="Y51" i="197"/>
  <c r="V38" i="197"/>
  <c r="P31" i="197"/>
  <c r="Y23" i="197"/>
  <c r="V19" i="197"/>
  <c r="AA81" i="197"/>
  <c r="Y40" i="197"/>
  <c r="O38" i="197"/>
  <c r="Y81" i="197"/>
  <c r="AA94" i="197"/>
  <c r="X81" i="197"/>
  <c r="S81" i="197"/>
  <c r="Y76" i="197"/>
  <c r="N97" i="195"/>
  <c r="L71" i="195"/>
  <c r="I24" i="195"/>
  <c r="I97" i="195"/>
  <c r="N90" i="195"/>
  <c r="J81" i="195"/>
  <c r="O68" i="195"/>
  <c r="R60" i="195"/>
  <c r="N20" i="195"/>
  <c r="H97" i="195"/>
  <c r="K90" i="195"/>
  <c r="N68" i="195"/>
  <c r="Q62" i="195"/>
  <c r="N57" i="195"/>
  <c r="H54" i="195"/>
  <c r="L84" i="195"/>
  <c r="K68" i="195"/>
  <c r="L57" i="195"/>
  <c r="K57" i="195"/>
  <c r="N42" i="195"/>
  <c r="I68" i="195"/>
  <c r="K62" i="195"/>
  <c r="H57" i="195"/>
  <c r="Q89" i="195"/>
  <c r="K70" i="195"/>
  <c r="J62" i="195"/>
  <c r="Q59" i="195"/>
  <c r="Q83" i="195"/>
  <c r="J70" i="195"/>
  <c r="I62" i="195"/>
  <c r="L92" i="195"/>
  <c r="N89" i="195"/>
  <c r="K86" i="195"/>
  <c r="L76" i="195"/>
  <c r="I70" i="195"/>
  <c r="I59" i="195"/>
  <c r="Q37" i="195"/>
  <c r="K89" i="195"/>
  <c r="K76" i="195"/>
  <c r="H59" i="195"/>
  <c r="L79" i="195"/>
  <c r="N33" i="195"/>
  <c r="I52" i="195"/>
  <c r="H25" i="195"/>
  <c r="Q85" i="195"/>
  <c r="K63" i="195"/>
  <c r="J63" i="195"/>
  <c r="O61" i="195"/>
  <c r="I32" i="191"/>
  <c r="P99" i="189"/>
  <c r="K99" i="189"/>
  <c r="P43" i="189"/>
  <c r="L43" i="189"/>
  <c r="Q86" i="189"/>
  <c r="Q70" i="189"/>
  <c r="L37" i="187"/>
  <c r="Q85" i="187"/>
  <c r="P85" i="187"/>
  <c r="L75" i="187"/>
  <c r="P37" i="187"/>
  <c r="Q65" i="187"/>
  <c r="L60" i="187"/>
  <c r="Q37" i="187"/>
  <c r="K57" i="187"/>
  <c r="L78" i="187"/>
  <c r="K73" i="187"/>
  <c r="K94" i="185"/>
  <c r="O82" i="185"/>
  <c r="K82" i="185"/>
  <c r="K30" i="185"/>
  <c r="K4" i="185"/>
  <c r="J48" i="185"/>
  <c r="P98" i="185"/>
  <c r="O98" i="185"/>
  <c r="K98" i="185"/>
  <c r="Q59" i="181"/>
  <c r="P54" i="181"/>
  <c r="Q78" i="181"/>
  <c r="P71" i="181"/>
  <c r="O50" i="181" a="1"/>
  <c r="O50" i="181" s="1"/>
  <c r="P47" i="181"/>
  <c r="O7" i="181" a="1"/>
  <c r="O7" i="181" s="1"/>
  <c r="O23" i="181" a="1"/>
  <c r="O23" i="181" s="1"/>
  <c r="L75" i="181"/>
  <c r="Q51" i="181"/>
  <c r="Q87" i="181"/>
  <c r="Q70" i="181"/>
  <c r="L51" i="181"/>
  <c r="O24" i="181" a="1"/>
  <c r="O24" i="181" s="1"/>
  <c r="P87" i="181"/>
  <c r="L60" i="181"/>
  <c r="P46" i="181"/>
  <c r="L72" i="181"/>
  <c r="P81" i="181"/>
  <c r="J23" i="177"/>
  <c r="J47" i="177"/>
  <c r="K22" i="177"/>
  <c r="P19" i="177"/>
  <c r="J19" i="177"/>
  <c r="P27" i="177"/>
  <c r="N75" i="175"/>
  <c r="L9" i="207"/>
  <c r="M100" i="207"/>
  <c r="J90" i="207"/>
  <c r="F83" i="207"/>
  <c r="G79" i="207"/>
  <c r="O74" i="207"/>
  <c r="I65" i="207"/>
  <c r="H61" i="207"/>
  <c r="M46" i="207"/>
  <c r="O40" i="207"/>
  <c r="L7" i="207"/>
  <c r="L100" i="207"/>
  <c r="P95" i="207"/>
  <c r="N74" i="207"/>
  <c r="G70" i="207"/>
  <c r="L46" i="207"/>
  <c r="N40" i="207"/>
  <c r="F29" i="207"/>
  <c r="J100" i="207"/>
  <c r="G95" i="207"/>
  <c r="G90" i="207"/>
  <c r="L74" i="207"/>
  <c r="P49" i="207"/>
  <c r="M40" i="207"/>
  <c r="M20" i="207"/>
  <c r="M8" i="207"/>
  <c r="I100" i="207"/>
  <c r="J74" i="207"/>
  <c r="H55" i="207"/>
  <c r="O49" i="207"/>
  <c r="N45" i="207"/>
  <c r="L40" i="207"/>
  <c r="N23" i="207"/>
  <c r="J20" i="207"/>
  <c r="M7" i="207"/>
  <c r="H100" i="207"/>
  <c r="O94" i="207"/>
  <c r="P84" i="207"/>
  <c r="P81" i="207"/>
  <c r="P77" i="207"/>
  <c r="I74" i="207"/>
  <c r="O58" i="207"/>
  <c r="G55" i="207"/>
  <c r="M49" i="207"/>
  <c r="M45" i="207"/>
  <c r="J40" i="207"/>
  <c r="P27" i="207"/>
  <c r="M23" i="207"/>
  <c r="I20" i="207"/>
  <c r="N11" i="207"/>
  <c r="G100" i="207"/>
  <c r="N94" i="207"/>
  <c r="P88" i="207"/>
  <c r="O84" i="207"/>
  <c r="O81" i="207"/>
  <c r="J77" i="207"/>
  <c r="H74" i="207"/>
  <c r="P68" i="207"/>
  <c r="P63" i="207"/>
  <c r="M58" i="207"/>
  <c r="J49" i="207"/>
  <c r="H45" i="207"/>
  <c r="I40" i="207"/>
  <c r="M27" i="207"/>
  <c r="L23" i="207"/>
  <c r="N7" i="207"/>
  <c r="F100" i="207"/>
  <c r="J94" i="207"/>
  <c r="M88" i="207"/>
  <c r="N84" i="207"/>
  <c r="N81" i="207"/>
  <c r="I77" i="207"/>
  <c r="G74" i="207"/>
  <c r="O68" i="207"/>
  <c r="I49" i="207"/>
  <c r="G45" i="207"/>
  <c r="H40" i="207"/>
  <c r="I23" i="207"/>
  <c r="J19" i="207"/>
  <c r="L88" i="207"/>
  <c r="H77" i="207"/>
  <c r="F74" i="207"/>
  <c r="F45" i="207"/>
  <c r="G40" i="207"/>
  <c r="G23" i="207"/>
  <c r="G88" i="207"/>
  <c r="I93" i="207"/>
  <c r="F88" i="207"/>
  <c r="J84" i="207"/>
  <c r="J81" i="207"/>
  <c r="F77" i="207"/>
  <c r="F73" i="207"/>
  <c r="F63" i="207"/>
  <c r="H48" i="207"/>
  <c r="G22" i="207"/>
  <c r="N17" i="207"/>
  <c r="I52" i="207"/>
  <c r="G48" i="207"/>
  <c r="P24" i="207"/>
  <c r="F22" i="207"/>
  <c r="L17" i="207"/>
  <c r="O97" i="207"/>
  <c r="P87" i="207"/>
  <c r="H84" i="207"/>
  <c r="G81" i="207"/>
  <c r="P66" i="207"/>
  <c r="P62" i="207"/>
  <c r="O42" i="207"/>
  <c r="M97" i="207"/>
  <c r="L87" i="207"/>
  <c r="O75" i="207"/>
  <c r="N62" i="207"/>
  <c r="J42" i="207"/>
  <c r="P21" i="207"/>
  <c r="J7" i="207"/>
  <c r="P100" i="207"/>
  <c r="L97" i="207"/>
  <c r="P91" i="207"/>
  <c r="J87" i="207"/>
  <c r="G80" i="207"/>
  <c r="N75" i="207"/>
  <c r="P65" i="207"/>
  <c r="M62" i="207"/>
  <c r="M56" i="207"/>
  <c r="J51" i="207"/>
  <c r="F42" i="207"/>
  <c r="G31" i="207"/>
  <c r="J24" i="207"/>
  <c r="O21" i="207"/>
  <c r="I15" i="207"/>
  <c r="J6" i="207"/>
  <c r="G97" i="207"/>
  <c r="O91" i="207"/>
  <c r="G87" i="207"/>
  <c r="M75" i="207"/>
  <c r="L62" i="207"/>
  <c r="H56" i="207"/>
  <c r="H51" i="207"/>
  <c r="P36" i="207"/>
  <c r="F31" i="207"/>
  <c r="K92" i="205"/>
  <c r="L92" i="205" s="1"/>
  <c r="K69" i="205"/>
  <c r="J39" i="205"/>
  <c r="M32" i="205"/>
  <c r="I23" i="205"/>
  <c r="J25" i="205"/>
  <c r="M82" i="205"/>
  <c r="I25" i="205"/>
  <c r="M85" i="205"/>
  <c r="K82" i="205"/>
  <c r="L82" i="205" s="1"/>
  <c r="J55" i="205"/>
  <c r="K85" i="205"/>
  <c r="L85" i="205" s="1"/>
  <c r="I82" i="205"/>
  <c r="L79" i="205"/>
  <c r="L65" i="205"/>
  <c r="M58" i="205"/>
  <c r="M48" i="205"/>
  <c r="I58" i="205"/>
  <c r="J31" i="205"/>
  <c r="J5" i="205"/>
  <c r="M6" i="205"/>
  <c r="M93" i="205"/>
  <c r="K77" i="205"/>
  <c r="L77" i="205" s="1"/>
  <c r="J47" i="205"/>
  <c r="J40" i="205"/>
  <c r="L31" i="205"/>
  <c r="K93" i="205"/>
  <c r="L93" i="205" s="1"/>
  <c r="L96" i="205"/>
  <c r="K63" i="205"/>
  <c r="L63" i="205" s="1"/>
  <c r="J63" i="205"/>
  <c r="K53" i="205"/>
  <c r="L53" i="205" s="1"/>
  <c r="M23" i="205"/>
  <c r="M10" i="205"/>
  <c r="M66" i="205"/>
  <c r="K23" i="205"/>
  <c r="L23" i="205" s="1"/>
  <c r="I66" i="205"/>
  <c r="K39" i="205"/>
  <c r="L39" i="205" s="1"/>
  <c r="M13" i="205"/>
  <c r="J12" i="203"/>
  <c r="I85" i="203"/>
  <c r="F76" i="203"/>
  <c r="I93" i="203"/>
  <c r="H41" i="203"/>
  <c r="J35" i="203"/>
  <c r="J5" i="203"/>
  <c r="G93" i="203"/>
  <c r="G84" i="203"/>
  <c r="J75" i="203"/>
  <c r="H65" i="203"/>
  <c r="G100" i="203"/>
  <c r="F84" i="203"/>
  <c r="F92" i="203"/>
  <c r="J83" i="203"/>
  <c r="H73" i="203"/>
  <c r="G55" i="203"/>
  <c r="G46" i="203"/>
  <c r="J38" i="203"/>
  <c r="J62" i="203"/>
  <c r="H38" i="203"/>
  <c r="G21" i="203"/>
  <c r="H13" i="203"/>
  <c r="H97" i="203"/>
  <c r="H62" i="203"/>
  <c r="I45" i="203"/>
  <c r="G38" i="203"/>
  <c r="J30" i="203"/>
  <c r="F97" i="203"/>
  <c r="G71" i="203"/>
  <c r="G53" i="203"/>
  <c r="H30" i="203"/>
  <c r="I37" i="203"/>
  <c r="G30" i="203"/>
  <c r="F89" i="203"/>
  <c r="H70" i="203"/>
  <c r="G61" i="203"/>
  <c r="G37" i="203"/>
  <c r="G79" i="203"/>
  <c r="I51" i="203"/>
  <c r="I29" i="203"/>
  <c r="G60" i="203"/>
  <c r="F44" i="203"/>
  <c r="I36" i="203"/>
  <c r="G28" i="203"/>
  <c r="I7" i="203"/>
  <c r="H94" i="203"/>
  <c r="H86" i="203"/>
  <c r="G68" i="203"/>
  <c r="J59" i="203"/>
  <c r="H49" i="203"/>
  <c r="G36" i="203"/>
  <c r="I5" i="203"/>
  <c r="G94" i="203"/>
  <c r="G76" i="203"/>
  <c r="I59" i="203"/>
  <c r="F36" i="203"/>
  <c r="J27" i="203"/>
  <c r="L99" i="201"/>
  <c r="N92" i="201"/>
  <c r="J34" i="201"/>
  <c r="J99" i="201"/>
  <c r="N74" i="201"/>
  <c r="W19" i="201"/>
  <c r="J26" i="201"/>
  <c r="V100" i="201"/>
  <c r="U91" i="201"/>
  <c r="P84" i="201"/>
  <c r="W78" i="201"/>
  <c r="J64" i="201"/>
  <c r="L53" i="201"/>
  <c r="U35" i="201"/>
  <c r="U80" i="201"/>
  <c r="P35" i="201"/>
  <c r="L14" i="201"/>
  <c r="W75" i="201"/>
  <c r="M80" i="201"/>
  <c r="Q75" i="201"/>
  <c r="J67" i="201"/>
  <c r="W45" i="201"/>
  <c r="P75" i="201"/>
  <c r="W99" i="201"/>
  <c r="N75" i="201"/>
  <c r="V37" i="201"/>
  <c r="U99" i="201"/>
  <c r="T77" i="201"/>
  <c r="L75" i="201"/>
  <c r="T69" i="201"/>
  <c r="T37" i="201"/>
  <c r="W34" i="201"/>
  <c r="S99" i="201"/>
  <c r="P77" i="201"/>
  <c r="J75" i="201"/>
  <c r="P69" i="201"/>
  <c r="P37" i="201"/>
  <c r="S34" i="201"/>
  <c r="Q99" i="201"/>
  <c r="W79" i="201"/>
  <c r="N77" i="201"/>
  <c r="M69" i="201"/>
  <c r="P34" i="201"/>
  <c r="P99" i="201"/>
  <c r="W96" i="201"/>
  <c r="U79" i="201"/>
  <c r="J77" i="201"/>
  <c r="J69" i="201"/>
  <c r="N34" i="201"/>
  <c r="N99" i="201"/>
  <c r="K34" i="201"/>
  <c r="X99" i="199"/>
  <c r="X96" i="199"/>
  <c r="O92" i="199"/>
  <c r="P91" i="199"/>
  <c r="Q90" i="199"/>
  <c r="U86" i="199"/>
  <c r="X84" i="199"/>
  <c r="U83" i="199"/>
  <c r="M81" i="199"/>
  <c r="Q80" i="199"/>
  <c r="S79" i="199"/>
  <c r="J76" i="199"/>
  <c r="L75" i="199"/>
  <c r="Q70" i="199"/>
  <c r="U69" i="199"/>
  <c r="U68" i="199"/>
  <c r="K65" i="199"/>
  <c r="O64" i="199"/>
  <c r="Q63" i="199"/>
  <c r="K60" i="199"/>
  <c r="M59" i="199"/>
  <c r="O58" i="199"/>
  <c r="Q54" i="199"/>
  <c r="S53" i="199"/>
  <c r="S52" i="199"/>
  <c r="J49" i="199"/>
  <c r="M48" i="199"/>
  <c r="I44" i="199"/>
  <c r="K43" i="199"/>
  <c r="L42" i="199"/>
  <c r="J32" i="199"/>
  <c r="I31" i="199"/>
  <c r="K22" i="199"/>
  <c r="P90" i="199"/>
  <c r="J88" i="199"/>
  <c r="I76" i="199"/>
  <c r="J65" i="199"/>
  <c r="I49" i="199"/>
  <c r="J22" i="199"/>
  <c r="X17" i="199"/>
  <c r="V60" i="199"/>
  <c r="X32" i="199"/>
  <c r="X28" i="199"/>
  <c r="U25" i="199"/>
  <c r="X19" i="199"/>
  <c r="L99" i="199"/>
  <c r="J91" i="199"/>
  <c r="R84" i="199"/>
  <c r="K80" i="199"/>
  <c r="M79" i="199"/>
  <c r="M71" i="199"/>
  <c r="K70" i="199"/>
  <c r="O69" i="199"/>
  <c r="I68" i="199"/>
  <c r="I64" i="199"/>
  <c r="I63" i="199"/>
  <c r="Y57" i="199"/>
  <c r="K54" i="199"/>
  <c r="X43" i="199"/>
  <c r="Y41" i="199"/>
  <c r="U27" i="199"/>
  <c r="P17" i="199"/>
  <c r="I91" i="199"/>
  <c r="J54" i="199"/>
  <c r="X44" i="199"/>
  <c r="J39" i="199"/>
  <c r="V32" i="199"/>
  <c r="X31" i="199"/>
  <c r="V30" i="199"/>
  <c r="S28" i="199"/>
  <c r="S27" i="199"/>
  <c r="U26" i="199"/>
  <c r="R25" i="199"/>
  <c r="Y21" i="199"/>
  <c r="V19" i="199"/>
  <c r="O17" i="199"/>
  <c r="I99" i="199"/>
  <c r="I80" i="199"/>
  <c r="X59" i="199"/>
  <c r="X48" i="199"/>
  <c r="V43" i="199"/>
  <c r="I39" i="199"/>
  <c r="X35" i="199"/>
  <c r="U32" i="199"/>
  <c r="U30" i="199"/>
  <c r="R28" i="199"/>
  <c r="R27" i="199"/>
  <c r="S26" i="199"/>
  <c r="X21" i="199"/>
  <c r="U19" i="199"/>
  <c r="M17" i="199"/>
  <c r="V75" i="199"/>
  <c r="X64" i="199"/>
  <c r="X60" i="199"/>
  <c r="S44" i="199"/>
  <c r="U43" i="199"/>
  <c r="P33" i="199"/>
  <c r="S32" i="199"/>
  <c r="V31" i="199"/>
  <c r="Q28" i="199"/>
  <c r="Q27" i="199"/>
  <c r="X20" i="199"/>
  <c r="L17" i="199"/>
  <c r="X91" i="199"/>
  <c r="X76" i="199"/>
  <c r="V59" i="199"/>
  <c r="X51" i="199"/>
  <c r="V48" i="199"/>
  <c r="X47" i="199"/>
  <c r="R44" i="199"/>
  <c r="S43" i="199"/>
  <c r="V42" i="199"/>
  <c r="O33" i="199"/>
  <c r="R32" i="199"/>
  <c r="U31" i="199"/>
  <c r="P28" i="199"/>
  <c r="P27" i="199"/>
  <c r="Q26" i="199"/>
  <c r="K17" i="199"/>
  <c r="X80" i="199"/>
  <c r="V74" i="199"/>
  <c r="X67" i="199"/>
  <c r="V64" i="199"/>
  <c r="X63" i="199"/>
  <c r="S60" i="199"/>
  <c r="U59" i="199"/>
  <c r="S49" i="199"/>
  <c r="U48" i="199"/>
  <c r="P44" i="199"/>
  <c r="R43" i="199"/>
  <c r="U42" i="199"/>
  <c r="U35" i="199"/>
  <c r="M33" i="199"/>
  <c r="Q32" i="199"/>
  <c r="S31" i="199"/>
  <c r="O28" i="199"/>
  <c r="O27" i="199"/>
  <c r="P26" i="199"/>
  <c r="R22" i="199"/>
  <c r="V20" i="199"/>
  <c r="J17" i="199"/>
  <c r="V91" i="199"/>
  <c r="R76" i="199"/>
  <c r="R75" i="199"/>
  <c r="U74" i="199"/>
  <c r="S65" i="199"/>
  <c r="U64" i="199"/>
  <c r="V62" i="199"/>
  <c r="R60" i="199"/>
  <c r="S59" i="199"/>
  <c r="V58" i="199"/>
  <c r="V51" i="199"/>
  <c r="P49" i="199"/>
  <c r="S48" i="199"/>
  <c r="V47" i="199"/>
  <c r="S46" i="199"/>
  <c r="O44" i="199"/>
  <c r="Q43" i="199"/>
  <c r="S42" i="199"/>
  <c r="X37" i="199"/>
  <c r="X36" i="199"/>
  <c r="I35" i="199"/>
  <c r="L33" i="199"/>
  <c r="P32" i="199"/>
  <c r="R31" i="199"/>
  <c r="M28" i="199"/>
  <c r="M27" i="199"/>
  <c r="O26" i="199"/>
  <c r="Q22" i="199"/>
  <c r="S21" i="199"/>
  <c r="U20" i="199"/>
  <c r="I17" i="199"/>
  <c r="U91" i="199"/>
  <c r="V80" i="199"/>
  <c r="X79" i="199"/>
  <c r="O76" i="199"/>
  <c r="Q75" i="199"/>
  <c r="R74" i="199"/>
  <c r="V67" i="199"/>
  <c r="P65" i="199"/>
  <c r="S64" i="199"/>
  <c r="V63" i="199"/>
  <c r="U62" i="199"/>
  <c r="P60" i="199"/>
  <c r="R59" i="199"/>
  <c r="U58" i="199"/>
  <c r="X53" i="199"/>
  <c r="X52" i="199"/>
  <c r="U51" i="199"/>
  <c r="O49" i="199"/>
  <c r="R48" i="199"/>
  <c r="U47" i="199"/>
  <c r="M44" i="199"/>
  <c r="P43" i="199"/>
  <c r="R42" i="199"/>
  <c r="K33" i="199"/>
  <c r="O32" i="199"/>
  <c r="Q31" i="199"/>
  <c r="L28" i="199"/>
  <c r="L27" i="199"/>
  <c r="L26" i="199"/>
  <c r="X24" i="199"/>
  <c r="P22" i="199"/>
  <c r="R21" i="199"/>
  <c r="S20" i="199"/>
  <c r="S91" i="199"/>
  <c r="V90" i="199"/>
  <c r="X83" i="199"/>
  <c r="S81" i="199"/>
  <c r="U80" i="199"/>
  <c r="V78" i="199"/>
  <c r="M76" i="199"/>
  <c r="P75" i="199"/>
  <c r="Q74" i="199"/>
  <c r="X69" i="199"/>
  <c r="X68" i="199"/>
  <c r="U67" i="199"/>
  <c r="O65" i="199"/>
  <c r="R64" i="199"/>
  <c r="U63" i="199"/>
  <c r="S62" i="199"/>
  <c r="O60" i="199"/>
  <c r="Q59" i="199"/>
  <c r="R58" i="199"/>
  <c r="L51" i="199"/>
  <c r="M49" i="199"/>
  <c r="Q48" i="199"/>
  <c r="S47" i="199"/>
  <c r="L44" i="199"/>
  <c r="O43" i="199"/>
  <c r="Q42" i="199"/>
  <c r="V36" i="199"/>
  <c r="J33" i="199"/>
  <c r="M32" i="199"/>
  <c r="P31" i="199"/>
  <c r="K28" i="199"/>
  <c r="K27" i="199"/>
  <c r="O22" i="199"/>
  <c r="Q21" i="199"/>
  <c r="R20" i="199"/>
  <c r="R91" i="199"/>
  <c r="U90" i="199"/>
  <c r="P81" i="199"/>
  <c r="S80" i="199"/>
  <c r="V79" i="199"/>
  <c r="U78" i="199"/>
  <c r="L76" i="199"/>
  <c r="O75" i="199"/>
  <c r="P74" i="199"/>
  <c r="X72" i="199"/>
  <c r="U70" i="199"/>
  <c r="L67" i="199"/>
  <c r="M65" i="199"/>
  <c r="Q64" i="199"/>
  <c r="S63" i="199"/>
  <c r="M60" i="199"/>
  <c r="P59" i="199"/>
  <c r="Q58" i="199"/>
  <c r="U54" i="199"/>
  <c r="V53" i="199"/>
  <c r="V52" i="199"/>
  <c r="I51" i="199"/>
  <c r="L49" i="199"/>
  <c r="P48" i="199"/>
  <c r="R47" i="199"/>
  <c r="K44" i="199"/>
  <c r="M43" i="199"/>
  <c r="P42" i="199"/>
  <c r="U36" i="199"/>
  <c r="I33" i="199"/>
  <c r="L32" i="199"/>
  <c r="M31" i="199"/>
  <c r="X29" i="199"/>
  <c r="J28" i="199"/>
  <c r="J27" i="199"/>
  <c r="V24" i="199"/>
  <c r="M22" i="199"/>
  <c r="Q20" i="199"/>
  <c r="R92" i="199"/>
  <c r="R90" i="199"/>
  <c r="X88" i="199"/>
  <c r="X85" i="199"/>
  <c r="V83" i="199"/>
  <c r="O81" i="199"/>
  <c r="U79" i="199"/>
  <c r="K76" i="199"/>
  <c r="O74" i="199"/>
  <c r="R70" i="199"/>
  <c r="V69" i="199"/>
  <c r="V68" i="199"/>
  <c r="I67" i="199"/>
  <c r="L65" i="199"/>
  <c r="R63" i="199"/>
  <c r="L60" i="199"/>
  <c r="P58" i="199"/>
  <c r="X56" i="199"/>
  <c r="R54" i="199"/>
  <c r="U53" i="199"/>
  <c r="U52" i="199"/>
  <c r="K49" i="199"/>
  <c r="Q47" i="199"/>
  <c r="J44" i="199"/>
  <c r="O42" i="199"/>
  <c r="X40" i="199"/>
  <c r="S36" i="199"/>
  <c r="L31" i="199"/>
  <c r="I28" i="199"/>
  <c r="I27" i="199"/>
  <c r="L22" i="199"/>
  <c r="O20" i="199"/>
  <c r="O13" i="197"/>
  <c r="V100" i="197"/>
  <c r="Y99" i="197"/>
  <c r="M93" i="197"/>
  <c r="P92" i="197"/>
  <c r="R91" i="197"/>
  <c r="U90" i="197"/>
  <c r="X89" i="197"/>
  <c r="Y88" i="197"/>
  <c r="AA87" i="197"/>
  <c r="L84" i="197"/>
  <c r="O83" i="197"/>
  <c r="R82" i="197"/>
  <c r="V81" i="197"/>
  <c r="X80" i="197"/>
  <c r="L78" i="197"/>
  <c r="O77" i="197"/>
  <c r="Y75" i="197"/>
  <c r="Y73" i="197"/>
  <c r="X63" i="197"/>
  <c r="U62" i="197"/>
  <c r="V44" i="197"/>
  <c r="U100" i="197"/>
  <c r="X99" i="197"/>
  <c r="Y98" i="197"/>
  <c r="AA97" i="197"/>
  <c r="O92" i="197"/>
  <c r="S90" i="197"/>
  <c r="V89" i="197"/>
  <c r="X88" i="197"/>
  <c r="P82" i="197"/>
  <c r="V80" i="197"/>
  <c r="S76" i="197"/>
  <c r="X75" i="197"/>
  <c r="Y74" i="197"/>
  <c r="X64" i="197"/>
  <c r="S100" i="197"/>
  <c r="V99" i="197"/>
  <c r="X98" i="197"/>
  <c r="AA96" i="197"/>
  <c r="J93" i="197"/>
  <c r="M92" i="197"/>
  <c r="N92" i="197" s="1" a="1"/>
  <c r="N92" i="197" s="1"/>
  <c r="O91" i="197"/>
  <c r="R90" i="197"/>
  <c r="S89" i="197"/>
  <c r="V88" i="197"/>
  <c r="Y87" i="197"/>
  <c r="J84" i="197"/>
  <c r="O82" i="197"/>
  <c r="R81" i="197"/>
  <c r="U80" i="197"/>
  <c r="J78" i="197"/>
  <c r="R76" i="197"/>
  <c r="V75" i="197"/>
  <c r="X74" i="197"/>
  <c r="V73" i="197"/>
  <c r="V64" i="197"/>
  <c r="P62" i="197"/>
  <c r="R100" i="197"/>
  <c r="S99" i="197"/>
  <c r="V98" i="197"/>
  <c r="Y97" i="197"/>
  <c r="K92" i="197"/>
  <c r="P90" i="197"/>
  <c r="R89" i="197"/>
  <c r="U88" i="197"/>
  <c r="X87" i="197"/>
  <c r="Y86" i="197"/>
  <c r="M82" i="197"/>
  <c r="P81" i="197"/>
  <c r="P76" i="197"/>
  <c r="S75" i="197"/>
  <c r="S74" i="197"/>
  <c r="Y80" i="197"/>
  <c r="X5" i="197"/>
  <c r="P100" i="197"/>
  <c r="R99" i="197"/>
  <c r="U98" i="197"/>
  <c r="X97" i="197"/>
  <c r="Y96" i="197"/>
  <c r="AA95" i="197"/>
  <c r="J92" i="197"/>
  <c r="K91" i="197"/>
  <c r="O90" i="197"/>
  <c r="P89" i="197"/>
  <c r="S88" i="197"/>
  <c r="V87" i="197"/>
  <c r="X86" i="197"/>
  <c r="AA85" i="197"/>
  <c r="L82" i="197"/>
  <c r="O81" i="197"/>
  <c r="Y79" i="197"/>
  <c r="O76" i="197"/>
  <c r="R75" i="197"/>
  <c r="R74" i="197"/>
  <c r="O73" i="197"/>
  <c r="V71" i="197"/>
  <c r="X69" i="197"/>
  <c r="O63" i="197"/>
  <c r="M62" i="197"/>
  <c r="N62" i="197" s="1" a="1"/>
  <c r="N62" i="197" s="1"/>
  <c r="U60" i="197"/>
  <c r="P52" i="197"/>
  <c r="O47" i="197"/>
  <c r="V30" i="197"/>
  <c r="V22" i="197"/>
  <c r="O100" i="197"/>
  <c r="P99" i="197"/>
  <c r="S98" i="197"/>
  <c r="V97" i="197"/>
  <c r="X96" i="197"/>
  <c r="J91" i="197"/>
  <c r="M90" i="197"/>
  <c r="O89" i="197"/>
  <c r="R88" i="197"/>
  <c r="S87" i="197"/>
  <c r="V86" i="197"/>
  <c r="K82" i="197"/>
  <c r="M81" i="197"/>
  <c r="S80" i="197"/>
  <c r="M76" i="197"/>
  <c r="P75" i="197"/>
  <c r="P74" i="197"/>
  <c r="V69" i="197"/>
  <c r="P64" i="197"/>
  <c r="Y58" i="197"/>
  <c r="O52" i="197"/>
  <c r="Y48" i="197"/>
  <c r="P30" i="197"/>
  <c r="Y25" i="197"/>
  <c r="P22" i="197"/>
  <c r="AB20" i="197"/>
  <c r="M100" i="197"/>
  <c r="O99" i="197"/>
  <c r="R98" i="197"/>
  <c r="S97" i="197"/>
  <c r="V96" i="197"/>
  <c r="Y95" i="197"/>
  <c r="K90" i="197"/>
  <c r="M89" i="197"/>
  <c r="P88" i="197"/>
  <c r="R87" i="197"/>
  <c r="U86" i="197"/>
  <c r="Y85" i="197"/>
  <c r="J82" i="197"/>
  <c r="K81" i="197"/>
  <c r="R80" i="197"/>
  <c r="X78" i="197"/>
  <c r="L76" i="197"/>
  <c r="O75" i="197"/>
  <c r="O74" i="197"/>
  <c r="U69" i="197"/>
  <c r="X67" i="197"/>
  <c r="O64" i="197"/>
  <c r="X58" i="197"/>
  <c r="X48" i="197"/>
  <c r="X45" i="197"/>
  <c r="Y41" i="197"/>
  <c r="X39" i="197"/>
  <c r="L30" i="197"/>
  <c r="V25" i="197"/>
  <c r="L22" i="197"/>
  <c r="Y17" i="197"/>
  <c r="K100" i="197"/>
  <c r="P98" i="197"/>
  <c r="R97" i="197"/>
  <c r="K89" i="197"/>
  <c r="O88" i="197"/>
  <c r="P87" i="197"/>
  <c r="P80" i="197"/>
  <c r="K76" i="197"/>
  <c r="M75" i="197"/>
  <c r="M74" i="197"/>
  <c r="O69" i="197"/>
  <c r="P67" i="197"/>
  <c r="U48" i="197"/>
  <c r="V45" i="197"/>
  <c r="U39" i="197"/>
  <c r="Y28" i="197"/>
  <c r="V17" i="197"/>
  <c r="U9" i="197"/>
  <c r="J100" i="197"/>
  <c r="K99" i="197"/>
  <c r="O98" i="197"/>
  <c r="P97" i="197"/>
  <c r="S96" i="197"/>
  <c r="V95" i="197"/>
  <c r="AA92" i="197"/>
  <c r="J89" i="197"/>
  <c r="M88" i="197"/>
  <c r="O87" i="197"/>
  <c r="R86" i="197"/>
  <c r="V85" i="197"/>
  <c r="O80" i="197"/>
  <c r="J76" i="197"/>
  <c r="K75" i="197"/>
  <c r="K74" i="197"/>
  <c r="M69" i="197"/>
  <c r="U65" i="197"/>
  <c r="M58" i="197"/>
  <c r="P48" i="197"/>
  <c r="X43" i="197"/>
  <c r="P39" i="197"/>
  <c r="X35" i="197"/>
  <c r="V28" i="197"/>
  <c r="V20" i="197"/>
  <c r="M98" i="197"/>
  <c r="O97" i="197"/>
  <c r="K88" i="197"/>
  <c r="M87" i="197"/>
  <c r="M80" i="197"/>
  <c r="L58" i="197"/>
  <c r="O48" i="197"/>
  <c r="O39" i="197"/>
  <c r="V35" i="197"/>
  <c r="X33" i="197"/>
  <c r="K98" i="197"/>
  <c r="M97" i="197"/>
  <c r="P96" i="197"/>
  <c r="Y92" i="197"/>
  <c r="J88" i="197"/>
  <c r="K87" i="197"/>
  <c r="O86" i="197"/>
  <c r="L80" i="197"/>
  <c r="P65" i="197"/>
  <c r="Y64" i="197"/>
  <c r="V53" i="197"/>
  <c r="Y49" i="197"/>
  <c r="L48" i="197"/>
  <c r="L28" i="197"/>
  <c r="V23" i="197"/>
  <c r="J98" i="197"/>
  <c r="K97" i="197"/>
  <c r="J87" i="197"/>
  <c r="K80" i="197"/>
  <c r="Y70" i="197"/>
  <c r="U61" i="197"/>
  <c r="Y59" i="197"/>
  <c r="P53" i="197"/>
  <c r="P33" i="197"/>
  <c r="AA100" i="197"/>
  <c r="J97" i="197"/>
  <c r="V92" i="197"/>
  <c r="J80" i="197"/>
  <c r="V26" i="197"/>
  <c r="AB44" i="197"/>
  <c r="Y29" i="197"/>
  <c r="P26" i="197"/>
  <c r="Y21" i="197"/>
  <c r="P18" i="197"/>
  <c r="L26" i="197"/>
  <c r="N26" i="197" s="1" a="1"/>
  <c r="N26" i="197" s="1"/>
  <c r="O18" i="197"/>
  <c r="O10" i="195"/>
  <c r="J12" i="195"/>
  <c r="K92" i="195"/>
  <c r="R36" i="195"/>
  <c r="O30" i="195"/>
  <c r="J16" i="195"/>
  <c r="J92" i="195"/>
  <c r="R86" i="195"/>
  <c r="N74" i="195"/>
  <c r="O62" i="195"/>
  <c r="R48" i="195"/>
  <c r="L23" i="195"/>
  <c r="L20" i="195"/>
  <c r="L16" i="195"/>
  <c r="I92" i="195"/>
  <c r="Q86" i="195"/>
  <c r="O84" i="195"/>
  <c r="R68" i="195"/>
  <c r="N50" i="195"/>
  <c r="H45" i="195"/>
  <c r="R25" i="195"/>
  <c r="L13" i="195"/>
  <c r="L42" i="195"/>
  <c r="O25" i="195"/>
  <c r="O3" i="195"/>
  <c r="O100" i="195"/>
  <c r="K97" i="195"/>
  <c r="R94" i="195"/>
  <c r="J86" i="195"/>
  <c r="K84" i="195"/>
  <c r="N81" i="195"/>
  <c r="J76" i="195"/>
  <c r="Q70" i="195"/>
  <c r="H61" i="195"/>
  <c r="I56" i="195"/>
  <c r="N25" i="195"/>
  <c r="K100" i="195"/>
  <c r="J97" i="195"/>
  <c r="I86" i="195"/>
  <c r="J84" i="195"/>
  <c r="L81" i="195"/>
  <c r="I76" i="195"/>
  <c r="L73" i="195"/>
  <c r="R65" i="195"/>
  <c r="R52" i="195"/>
  <c r="R49" i="195"/>
  <c r="R38" i="195"/>
  <c r="K22" i="195"/>
  <c r="J19" i="195"/>
  <c r="I100" i="195"/>
  <c r="H86" i="195"/>
  <c r="I84" i="195"/>
  <c r="K81" i="195"/>
  <c r="Q49" i="195"/>
  <c r="I44" i="195"/>
  <c r="R41" i="195"/>
  <c r="O31" i="195"/>
  <c r="I81" i="195"/>
  <c r="N49" i="195"/>
  <c r="N31" i="195"/>
  <c r="H81" i="195"/>
  <c r="K78" i="195"/>
  <c r="Q75" i="195"/>
  <c r="H70" i="195"/>
  <c r="K49" i="195"/>
  <c r="K41" i="195"/>
  <c r="L31" i="195"/>
  <c r="I8" i="195"/>
  <c r="K60" i="195"/>
  <c r="J49" i="195"/>
  <c r="N46" i="195"/>
  <c r="J8" i="195"/>
  <c r="O65" i="195"/>
  <c r="J60" i="195"/>
  <c r="I49" i="195"/>
  <c r="I46" i="195"/>
  <c r="I43" i="195"/>
  <c r="K8" i="195"/>
  <c r="J67" i="195"/>
  <c r="I60" i="195"/>
  <c r="H51" i="195"/>
  <c r="H43" i="195"/>
  <c r="I11" i="195"/>
  <c r="R80" i="195"/>
  <c r="H67" i="195"/>
  <c r="I12" i="195"/>
  <c r="O89" i="193"/>
  <c r="O73" i="193"/>
  <c r="O57" i="193"/>
  <c r="O41" i="193"/>
  <c r="O25" i="193"/>
  <c r="O9" i="193"/>
  <c r="O88" i="193"/>
  <c r="O72" i="193"/>
  <c r="O56" i="193"/>
  <c r="O40" i="193"/>
  <c r="O24" i="193"/>
  <c r="O8" i="193"/>
  <c r="I82" i="191"/>
  <c r="I52" i="191"/>
  <c r="I66" i="191"/>
  <c r="I5" i="191"/>
  <c r="I42" i="191"/>
  <c r="I100" i="191"/>
  <c r="P83" i="189"/>
  <c r="Q52" i="189"/>
  <c r="Q59" i="189"/>
  <c r="P52" i="189"/>
  <c r="Q63" i="189"/>
  <c r="L59" i="189"/>
  <c r="L52" i="189"/>
  <c r="P50" i="189"/>
  <c r="K43" i="189"/>
  <c r="Q100" i="189"/>
  <c r="P98" i="189"/>
  <c r="Q84" i="189"/>
  <c r="O81" i="189" a="1"/>
  <c r="O81" i="189" s="1"/>
  <c r="K59" i="189"/>
  <c r="O50" i="189" a="1"/>
  <c r="O50" i="189" s="1"/>
  <c r="P84" i="189"/>
  <c r="Q95" i="189"/>
  <c r="P95" i="189"/>
  <c r="L84" i="189"/>
  <c r="K95" i="189"/>
  <c r="Q60" i="189"/>
  <c r="Q44" i="189"/>
  <c r="Q62" i="189"/>
  <c r="P60" i="189"/>
  <c r="P51" i="189"/>
  <c r="P44" i="189"/>
  <c r="P42" i="189"/>
  <c r="Q99" i="189"/>
  <c r="K60" i="189"/>
  <c r="P58" i="189"/>
  <c r="L51" i="189"/>
  <c r="K51" i="189"/>
  <c r="Q82" i="187"/>
  <c r="Q36" i="187"/>
  <c r="P82" i="187"/>
  <c r="Q73" i="187"/>
  <c r="Q20" i="187"/>
  <c r="Q98" i="187"/>
  <c r="L82" i="187"/>
  <c r="P100" i="187"/>
  <c r="P98" i="187"/>
  <c r="L91" i="187"/>
  <c r="L98" i="187"/>
  <c r="L100" i="187"/>
  <c r="Q70" i="187"/>
  <c r="P58" i="187"/>
  <c r="L43" i="187"/>
  <c r="L36" i="187"/>
  <c r="L31" i="187"/>
  <c r="K92" i="187"/>
  <c r="Q90" i="187"/>
  <c r="Q81" i="187"/>
  <c r="K74" i="187"/>
  <c r="L20" i="187"/>
  <c r="K97" i="187"/>
  <c r="P90" i="187"/>
  <c r="O16" i="187" a="1"/>
  <c r="O16" i="187" s="1"/>
  <c r="P96" i="185"/>
  <c r="J78" i="185"/>
  <c r="O96" i="185"/>
  <c r="K96" i="185"/>
  <c r="J62" i="185"/>
  <c r="O30" i="185"/>
  <c r="P64" i="185"/>
  <c r="P32" i="185"/>
  <c r="J30" i="185"/>
  <c r="J21" i="185"/>
  <c r="P95" i="185"/>
  <c r="O64" i="185"/>
  <c r="O32" i="185"/>
  <c r="P99" i="185"/>
  <c r="K64" i="185"/>
  <c r="P56" i="185"/>
  <c r="K32" i="185"/>
  <c r="J16" i="185"/>
  <c r="K99" i="185"/>
  <c r="K97" i="185"/>
  <c r="P81" i="185"/>
  <c r="J99" i="185"/>
  <c r="J86" i="185"/>
  <c r="P83" i="185"/>
  <c r="K61" i="185"/>
  <c r="J61" i="185"/>
  <c r="P40" i="185"/>
  <c r="K29" i="185"/>
  <c r="O40" i="185"/>
  <c r="O55" i="181" a="1"/>
  <c r="O55" i="181" s="1"/>
  <c r="O18" i="181" a="1"/>
  <c r="O18" i="181" s="1"/>
  <c r="O34" i="181" a="1"/>
  <c r="O34" i="181" s="1"/>
  <c r="Q99" i="181"/>
  <c r="Q54" i="181"/>
  <c r="O25" i="181" a="1"/>
  <c r="O25" i="181" s="1"/>
  <c r="L67" i="181"/>
  <c r="K54" i="181"/>
  <c r="O3" i="181" a="1"/>
  <c r="O3" i="181" s="1"/>
  <c r="L94" i="181"/>
  <c r="Q79" i="181"/>
  <c r="P73" i="181"/>
  <c r="Q83" i="181"/>
  <c r="P79" i="181"/>
  <c r="Q75" i="181"/>
  <c r="L64" i="181"/>
  <c r="Q62" i="181"/>
  <c r="Q55" i="181"/>
  <c r="O54" i="181" a="1"/>
  <c r="O54" i="181" s="1"/>
  <c r="L47" i="181"/>
  <c r="O43" i="181" a="1"/>
  <c r="O43" i="181" s="1"/>
  <c r="O39" i="181" a="1"/>
  <c r="O39" i="181" s="1"/>
  <c r="L85" i="181"/>
  <c r="L83" i="181"/>
  <c r="L77" i="181"/>
  <c r="O75" i="181" a="1"/>
  <c r="O75" i="181" s="1"/>
  <c r="P55" i="181"/>
  <c r="O10" i="181" a="1"/>
  <c r="O10" i="181" s="1"/>
  <c r="O26" i="181" a="1"/>
  <c r="O26" i="181" s="1"/>
  <c r="L28" i="181"/>
  <c r="O87" i="181" a="1"/>
  <c r="O87" i="181" s="1"/>
  <c r="L79" i="181"/>
  <c r="O52" i="181" a="1"/>
  <c r="O52" i="181" s="1"/>
  <c r="L12" i="181"/>
  <c r="O96" i="181" a="1"/>
  <c r="O96" i="181" s="1"/>
  <c r="O71" i="181" a="1"/>
  <c r="O71" i="181" s="1"/>
  <c r="O45" i="181" a="1"/>
  <c r="O45" i="181" s="1"/>
  <c r="Q95" i="181"/>
  <c r="P95" i="181"/>
  <c r="Q86" i="181"/>
  <c r="O81" i="181" a="1"/>
  <c r="O81" i="181" s="1"/>
  <c r="L95" i="181"/>
  <c r="O91" i="181" a="1"/>
  <c r="O91" i="181" s="1"/>
  <c r="P86" i="181"/>
  <c r="Q80" i="181"/>
  <c r="O79" i="181" a="1"/>
  <c r="O79" i="181" s="1"/>
  <c r="L59" i="181"/>
  <c r="L86" i="181"/>
  <c r="L80" i="181"/>
  <c r="L76" i="181"/>
  <c r="K84" i="181"/>
  <c r="K76" i="181"/>
  <c r="L63" i="181"/>
  <c r="L56" i="181"/>
  <c r="J71" i="177"/>
  <c r="O47" i="177"/>
  <c r="P55" i="177"/>
  <c r="P52" i="177"/>
  <c r="J6" i="177"/>
  <c r="P75" i="177"/>
  <c r="O43" i="177"/>
  <c r="J90" i="177"/>
  <c r="O75" i="177"/>
  <c r="P51" i="177"/>
  <c r="J43" i="177"/>
  <c r="P28" i="177"/>
  <c r="J75" i="177"/>
  <c r="J51" i="177"/>
  <c r="J22" i="177"/>
  <c r="K30" i="177"/>
  <c r="K10" i="177"/>
  <c r="J74" i="177"/>
  <c r="K42" i="177"/>
  <c r="J92" i="175"/>
  <c r="J11" i="175"/>
  <c r="K16" i="175"/>
  <c r="O29" i="175"/>
  <c r="P44" i="175"/>
  <c r="N59" i="175"/>
  <c r="N43" i="175"/>
  <c r="N27" i="175"/>
  <c r="N11" i="175"/>
  <c r="J91" i="175"/>
  <c r="K96" i="175"/>
  <c r="K12" i="175"/>
  <c r="O28" i="175"/>
  <c r="P33" i="175"/>
  <c r="N94" i="175"/>
  <c r="N78" i="175"/>
  <c r="N62" i="175"/>
  <c r="N46" i="175"/>
  <c r="N30" i="175"/>
  <c r="N14" i="175"/>
  <c r="J80" i="175"/>
  <c r="K92" i="175"/>
  <c r="K11" i="175"/>
  <c r="O17" i="175"/>
  <c r="P29" i="175"/>
  <c r="N97" i="175"/>
  <c r="N81" i="175"/>
  <c r="N65" i="175"/>
  <c r="N49" i="175"/>
  <c r="N33" i="175"/>
  <c r="N17" i="175"/>
  <c r="J76" i="175"/>
  <c r="K91" i="175"/>
  <c r="O97" i="175"/>
  <c r="O13" i="175"/>
  <c r="P28" i="175"/>
  <c r="J75" i="175"/>
  <c r="K80" i="175"/>
  <c r="O93" i="175"/>
  <c r="O12" i="175"/>
  <c r="P17" i="175"/>
  <c r="N4" i="175"/>
  <c r="J64" i="175"/>
  <c r="K76" i="175"/>
  <c r="O92" i="175"/>
  <c r="P97" i="175"/>
  <c r="P13" i="175"/>
  <c r="J60" i="175"/>
  <c r="K75" i="175"/>
  <c r="O81" i="175"/>
  <c r="P93" i="175"/>
  <c r="P12" i="175"/>
  <c r="N93" i="175"/>
  <c r="N77" i="175"/>
  <c r="N61" i="175"/>
  <c r="N45" i="175"/>
  <c r="N29" i="175"/>
  <c r="N13" i="175"/>
  <c r="J59" i="175"/>
  <c r="K64" i="175"/>
  <c r="O77" i="175"/>
  <c r="J48" i="175"/>
  <c r="K60" i="175"/>
  <c r="O76" i="175"/>
  <c r="P81" i="175"/>
  <c r="N99" i="175"/>
  <c r="N83" i="175"/>
  <c r="N67" i="175"/>
  <c r="N51" i="175"/>
  <c r="N35" i="175"/>
  <c r="N19" i="175"/>
  <c r="N3" i="175"/>
  <c r="J44" i="175"/>
  <c r="K59" i="175"/>
  <c r="O65" i="175"/>
  <c r="P77" i="175"/>
  <c r="J43" i="175"/>
  <c r="K48" i="175"/>
  <c r="O61" i="175"/>
  <c r="N89" i="175"/>
  <c r="N73" i="175"/>
  <c r="N57" i="175"/>
  <c r="N41" i="175"/>
  <c r="N25" i="175"/>
  <c r="J32" i="175"/>
  <c r="K44" i="175"/>
  <c r="O60" i="175"/>
  <c r="P65" i="175"/>
  <c r="J28" i="175"/>
  <c r="K43" i="175"/>
  <c r="O49" i="175"/>
  <c r="P61" i="175"/>
  <c r="J27" i="175"/>
  <c r="K32" i="175"/>
  <c r="O45" i="175"/>
  <c r="N98" i="175"/>
  <c r="N82" i="175"/>
  <c r="N66" i="175"/>
  <c r="N50" i="175"/>
  <c r="N34" i="175"/>
  <c r="N18" i="175"/>
  <c r="J16" i="175"/>
  <c r="P49" i="175"/>
  <c r="J96" i="175"/>
  <c r="K27" i="175"/>
  <c r="O33" i="175"/>
  <c r="P45" i="175"/>
  <c r="K100" i="199"/>
  <c r="O99" i="199"/>
  <c r="R98" i="199"/>
  <c r="V97" i="199"/>
  <c r="J95" i="199"/>
  <c r="M94" i="199"/>
  <c r="Q93" i="199"/>
  <c r="U92" i="199"/>
  <c r="I90" i="199"/>
  <c r="L89" i="199"/>
  <c r="P88" i="199"/>
  <c r="S87" i="199"/>
  <c r="K84" i="199"/>
  <c r="O83" i="199"/>
  <c r="R82" i="199"/>
  <c r="V81" i="199"/>
  <c r="J79" i="199"/>
  <c r="M78" i="199"/>
  <c r="Q77" i="199"/>
  <c r="U76" i="199"/>
  <c r="I74" i="199"/>
  <c r="L73" i="199"/>
  <c r="P72" i="199"/>
  <c r="S71" i="199"/>
  <c r="K68" i="199"/>
  <c r="O67" i="199"/>
  <c r="R66" i="199"/>
  <c r="V65" i="199"/>
  <c r="J63" i="199"/>
  <c r="M62" i="199"/>
  <c r="Q61" i="199"/>
  <c r="U60" i="199"/>
  <c r="I58" i="199"/>
  <c r="L57" i="199"/>
  <c r="P56" i="199"/>
  <c r="S55" i="199"/>
  <c r="K52" i="199"/>
  <c r="O51" i="199"/>
  <c r="R50" i="199"/>
  <c r="V49" i="199"/>
  <c r="J47" i="199"/>
  <c r="M46" i="199"/>
  <c r="Q45" i="199"/>
  <c r="U44" i="199"/>
  <c r="I42" i="199"/>
  <c r="L41" i="199"/>
  <c r="P40" i="199"/>
  <c r="S39" i="199"/>
  <c r="K36" i="199"/>
  <c r="O35" i="199"/>
  <c r="R34" i="199"/>
  <c r="V33" i="199"/>
  <c r="J31" i="199"/>
  <c r="M30" i="199"/>
  <c r="Q29" i="199"/>
  <c r="U28" i="199"/>
  <c r="I26" i="199"/>
  <c r="L25" i="199"/>
  <c r="P24" i="199"/>
  <c r="S23" i="199"/>
  <c r="K20" i="199"/>
  <c r="O19" i="199"/>
  <c r="R18" i="199"/>
  <c r="V17" i="199"/>
  <c r="J100" i="199"/>
  <c r="M99" i="199"/>
  <c r="Q98" i="199"/>
  <c r="U97" i="199"/>
  <c r="L94" i="199"/>
  <c r="P93" i="199"/>
  <c r="S92" i="199"/>
  <c r="K89" i="199"/>
  <c r="O88" i="199"/>
  <c r="R87" i="199"/>
  <c r="V86" i="199"/>
  <c r="J84" i="199"/>
  <c r="M83" i="199"/>
  <c r="Q82" i="199"/>
  <c r="U81" i="199"/>
  <c r="L78" i="199"/>
  <c r="P77" i="199"/>
  <c r="S76" i="199"/>
  <c r="K73" i="199"/>
  <c r="O72" i="199"/>
  <c r="R71" i="199"/>
  <c r="V70" i="199"/>
  <c r="J68" i="199"/>
  <c r="M67" i="199"/>
  <c r="Q66" i="199"/>
  <c r="U65" i="199"/>
  <c r="L62" i="199"/>
  <c r="P61" i="199"/>
  <c r="K57" i="199"/>
  <c r="O56" i="199"/>
  <c r="R55" i="199"/>
  <c r="V54" i="199"/>
  <c r="J52" i="199"/>
  <c r="M51" i="199"/>
  <c r="Q50" i="199"/>
  <c r="U49" i="199"/>
  <c r="L46" i="199"/>
  <c r="P45" i="199"/>
  <c r="K41" i="199"/>
  <c r="O40" i="199"/>
  <c r="R39" i="199"/>
  <c r="V38" i="199"/>
  <c r="J36" i="199"/>
  <c r="M35" i="199"/>
  <c r="Q34" i="199"/>
  <c r="U33" i="199"/>
  <c r="L30" i="199"/>
  <c r="P29" i="199"/>
  <c r="K25" i="199"/>
  <c r="O24" i="199"/>
  <c r="R23" i="199"/>
  <c r="V22" i="199"/>
  <c r="J20" i="199"/>
  <c r="M19" i="199"/>
  <c r="Q18" i="199"/>
  <c r="U17" i="199"/>
  <c r="I100" i="199"/>
  <c r="P98" i="199"/>
  <c r="K94" i="199"/>
  <c r="O93" i="199"/>
  <c r="J89" i="199"/>
  <c r="M88" i="199"/>
  <c r="Q87" i="199"/>
  <c r="P82" i="199"/>
  <c r="K78" i="199"/>
  <c r="O77" i="199"/>
  <c r="J73" i="199"/>
  <c r="M72" i="199"/>
  <c r="Q71" i="199"/>
  <c r="P66" i="199"/>
  <c r="K62" i="199"/>
  <c r="O61" i="199"/>
  <c r="J57" i="199"/>
  <c r="M56" i="199"/>
  <c r="Q55" i="199"/>
  <c r="P50" i="199"/>
  <c r="K46" i="199"/>
  <c r="O45" i="199"/>
  <c r="J41" i="199"/>
  <c r="M40" i="199"/>
  <c r="Q39" i="199"/>
  <c r="I36" i="199"/>
  <c r="L35" i="199"/>
  <c r="P34" i="199"/>
  <c r="S33" i="199"/>
  <c r="K30" i="199"/>
  <c r="O29" i="199"/>
  <c r="V27" i="199"/>
  <c r="J25" i="199"/>
  <c r="M24" i="199"/>
  <c r="Q23" i="199"/>
  <c r="U22" i="199"/>
  <c r="I20" i="199"/>
  <c r="L19" i="199"/>
  <c r="P18" i="199"/>
  <c r="S17" i="199"/>
  <c r="K99" i="199"/>
  <c r="O98" i="199"/>
  <c r="R97" i="199"/>
  <c r="J94" i="199"/>
  <c r="M93" i="199"/>
  <c r="Q92" i="199"/>
  <c r="X90" i="199"/>
  <c r="I89" i="199"/>
  <c r="L88" i="199"/>
  <c r="P87" i="199"/>
  <c r="S86" i="199"/>
  <c r="K83" i="199"/>
  <c r="O82" i="199"/>
  <c r="R81" i="199"/>
  <c r="J78" i="199"/>
  <c r="M77" i="199"/>
  <c r="Q76" i="199"/>
  <c r="X74" i="199"/>
  <c r="I73" i="199"/>
  <c r="L72" i="199"/>
  <c r="P71" i="199"/>
  <c r="S70" i="199"/>
  <c r="K67" i="199"/>
  <c r="O66" i="199"/>
  <c r="R65" i="199"/>
  <c r="J62" i="199"/>
  <c r="M61" i="199"/>
  <c r="Q60" i="199"/>
  <c r="X58" i="199"/>
  <c r="I57" i="199"/>
  <c r="L56" i="199"/>
  <c r="P55" i="199"/>
  <c r="S54" i="199"/>
  <c r="K51" i="199"/>
  <c r="O50" i="199"/>
  <c r="R49" i="199"/>
  <c r="J46" i="199"/>
  <c r="M45" i="199"/>
  <c r="Q44" i="199"/>
  <c r="X42" i="199"/>
  <c r="I41" i="199"/>
  <c r="L40" i="199"/>
  <c r="P39" i="199"/>
  <c r="S38" i="199"/>
  <c r="K35" i="199"/>
  <c r="O34" i="199"/>
  <c r="R33" i="199"/>
  <c r="J30" i="199"/>
  <c r="M29" i="199"/>
  <c r="X26" i="199"/>
  <c r="I25" i="199"/>
  <c r="L24" i="199"/>
  <c r="P23" i="199"/>
  <c r="S22" i="199"/>
  <c r="K19" i="199"/>
  <c r="O18" i="199"/>
  <c r="R17" i="199"/>
  <c r="M98" i="199"/>
  <c r="I94" i="199"/>
  <c r="L93" i="199"/>
  <c r="P92" i="199"/>
  <c r="K88" i="199"/>
  <c r="O87" i="199"/>
  <c r="J83" i="199"/>
  <c r="M82" i="199"/>
  <c r="Q81" i="199"/>
  <c r="I78" i="199"/>
  <c r="L77" i="199"/>
  <c r="P76" i="199"/>
  <c r="K72" i="199"/>
  <c r="O71" i="199"/>
  <c r="J67" i="199"/>
  <c r="M66" i="199"/>
  <c r="Q65" i="199"/>
  <c r="I62" i="199"/>
  <c r="L61" i="199"/>
  <c r="K56" i="199"/>
  <c r="O55" i="199"/>
  <c r="J51" i="199"/>
  <c r="M50" i="199"/>
  <c r="Q49" i="199"/>
  <c r="I46" i="199"/>
  <c r="L45" i="199"/>
  <c r="K40" i="199"/>
  <c r="O39" i="199"/>
  <c r="J35" i="199"/>
  <c r="M34" i="199"/>
  <c r="Q33" i="199"/>
  <c r="I30" i="199"/>
  <c r="L29" i="199"/>
  <c r="K24" i="199"/>
  <c r="O23" i="199"/>
  <c r="J19" i="199"/>
  <c r="M18" i="199"/>
  <c r="L98" i="199"/>
  <c r="K93" i="199"/>
  <c r="L82" i="199"/>
  <c r="K77" i="199"/>
  <c r="J72" i="199"/>
  <c r="L66" i="199"/>
  <c r="K61" i="199"/>
  <c r="J56" i="199"/>
  <c r="L50" i="199"/>
  <c r="K45" i="199"/>
  <c r="J40" i="199"/>
  <c r="M39" i="199"/>
  <c r="L34" i="199"/>
  <c r="K29" i="199"/>
  <c r="J24" i="199"/>
  <c r="M23" i="199"/>
  <c r="I19" i="199"/>
  <c r="L18" i="199"/>
  <c r="K98" i="199"/>
  <c r="J93" i="199"/>
  <c r="X89" i="199"/>
  <c r="I88" i="199"/>
  <c r="K82" i="199"/>
  <c r="J77" i="199"/>
  <c r="X73" i="199"/>
  <c r="I72" i="199"/>
  <c r="K66" i="199"/>
  <c r="J61" i="199"/>
  <c r="X57" i="199"/>
  <c r="I56" i="199"/>
  <c r="L55" i="199"/>
  <c r="K50" i="199"/>
  <c r="J45" i="199"/>
  <c r="X41" i="199"/>
  <c r="I40" i="199"/>
  <c r="L39" i="199"/>
  <c r="K34" i="199"/>
  <c r="J29" i="199"/>
  <c r="X25" i="199"/>
  <c r="I24" i="199"/>
  <c r="L23" i="199"/>
  <c r="K18" i="199"/>
  <c r="V100" i="199"/>
  <c r="J98" i="199"/>
  <c r="X94" i="199"/>
  <c r="I93" i="199"/>
  <c r="L92" i="199"/>
  <c r="S90" i="199"/>
  <c r="K87" i="199"/>
  <c r="J82" i="199"/>
  <c r="X78" i="199"/>
  <c r="I77" i="199"/>
  <c r="S74" i="199"/>
  <c r="K71" i="199"/>
  <c r="J66" i="199"/>
  <c r="X62" i="199"/>
  <c r="I61" i="199"/>
  <c r="S58" i="199"/>
  <c r="K55" i="199"/>
  <c r="J50" i="199"/>
  <c r="X46" i="199"/>
  <c r="I45" i="199"/>
  <c r="K39" i="199"/>
  <c r="J34" i="199"/>
  <c r="X30" i="199"/>
  <c r="I29" i="199"/>
  <c r="K23" i="199"/>
  <c r="J18" i="199"/>
  <c r="I98" i="199"/>
  <c r="V89" i="199"/>
  <c r="I82" i="199"/>
  <c r="I66" i="199"/>
  <c r="I50" i="199"/>
  <c r="I34" i="199"/>
  <c r="J23" i="199"/>
  <c r="I18" i="199"/>
  <c r="X61" i="199"/>
  <c r="X45" i="199"/>
  <c r="Q100" i="199"/>
  <c r="X98" i="199"/>
  <c r="S94" i="199"/>
  <c r="O90" i="199"/>
  <c r="R89" i="199"/>
  <c r="V88" i="199"/>
  <c r="X82" i="199"/>
  <c r="S78" i="199"/>
  <c r="R73" i="199"/>
  <c r="V72" i="199"/>
  <c r="X66" i="199"/>
  <c r="R57" i="199"/>
  <c r="V56" i="199"/>
  <c r="X50" i="199"/>
  <c r="R41" i="199"/>
  <c r="V40" i="199"/>
  <c r="X34" i="199"/>
  <c r="X18" i="199"/>
  <c r="P100" i="199"/>
  <c r="R94" i="199"/>
  <c r="V93" i="199"/>
  <c r="M90" i="199"/>
  <c r="Q89" i="199"/>
  <c r="U88" i="199"/>
  <c r="X87" i="199"/>
  <c r="S83" i="199"/>
  <c r="R78" i="199"/>
  <c r="V77" i="199"/>
  <c r="M74" i="199"/>
  <c r="Q73" i="199"/>
  <c r="U72" i="199"/>
  <c r="X71" i="199"/>
  <c r="L69" i="199"/>
  <c r="P68" i="199"/>
  <c r="S67" i="199"/>
  <c r="R62" i="199"/>
  <c r="V61" i="199"/>
  <c r="M58" i="199"/>
  <c r="Q57" i="199"/>
  <c r="U56" i="199"/>
  <c r="X55" i="199"/>
  <c r="I54" i="199"/>
  <c r="L53" i="199"/>
  <c r="P52" i="199"/>
  <c r="S51" i="199"/>
  <c r="O47" i="199"/>
  <c r="R46" i="199"/>
  <c r="V45" i="199"/>
  <c r="M42" i="199"/>
  <c r="Q41" i="199"/>
  <c r="U40" i="199"/>
  <c r="X39" i="199"/>
  <c r="I38" i="199"/>
  <c r="L37" i="199"/>
  <c r="P36" i="199"/>
  <c r="S35" i="199"/>
  <c r="O31" i="199"/>
  <c r="R30" i="199"/>
  <c r="V29" i="199"/>
  <c r="M26" i="199"/>
  <c r="Q25" i="199"/>
  <c r="U24" i="199"/>
  <c r="X23" i="199"/>
  <c r="I22" i="199"/>
  <c r="L21" i="199"/>
  <c r="P20" i="199"/>
  <c r="S19" i="199"/>
  <c r="X77" i="199"/>
  <c r="O100" i="199"/>
  <c r="R99" i="199"/>
  <c r="V98" i="199"/>
  <c r="Q94" i="199"/>
  <c r="U93" i="199"/>
  <c r="X92" i="199"/>
  <c r="L90" i="199"/>
  <c r="P89" i="199"/>
  <c r="S88" i="199"/>
  <c r="O84" i="199"/>
  <c r="R83" i="199"/>
  <c r="V82" i="199"/>
  <c r="Q78" i="199"/>
  <c r="U77" i="199"/>
  <c r="L74" i="199"/>
  <c r="P73" i="199"/>
  <c r="S72" i="199"/>
  <c r="R67" i="199"/>
  <c r="V66" i="199"/>
  <c r="Q62" i="199"/>
  <c r="U61" i="199"/>
  <c r="L58" i="199"/>
  <c r="P57" i="199"/>
  <c r="S56" i="199"/>
  <c r="R51" i="199"/>
  <c r="V50" i="199"/>
  <c r="Q46" i="199"/>
  <c r="U45" i="199"/>
  <c r="P41" i="199"/>
  <c r="S40" i="199"/>
  <c r="R35" i="199"/>
  <c r="V34" i="199"/>
  <c r="Q30" i="199"/>
  <c r="U29" i="199"/>
  <c r="P25" i="199"/>
  <c r="S24" i="199"/>
  <c r="R19" i="199"/>
  <c r="V18" i="199"/>
  <c r="M100" i="199"/>
  <c r="Q99" i="199"/>
  <c r="U98" i="199"/>
  <c r="L95" i="199"/>
  <c r="P94" i="199"/>
  <c r="S93" i="199"/>
  <c r="K90" i="199"/>
  <c r="O89" i="199"/>
  <c r="R88" i="199"/>
  <c r="V87" i="199"/>
  <c r="J85" i="199"/>
  <c r="M84" i="199"/>
  <c r="Q83" i="199"/>
  <c r="U82" i="199"/>
  <c r="P78" i="199"/>
  <c r="S77" i="199"/>
  <c r="K74" i="199"/>
  <c r="O73" i="199"/>
  <c r="R72" i="199"/>
  <c r="V71" i="199"/>
  <c r="J69" i="199"/>
  <c r="M68" i="199"/>
  <c r="Q67" i="199"/>
  <c r="U66" i="199"/>
  <c r="P62" i="199"/>
  <c r="S61" i="199"/>
  <c r="K58" i="199"/>
  <c r="O57" i="199"/>
  <c r="R56" i="199"/>
  <c r="V55" i="199"/>
  <c r="J53" i="199"/>
  <c r="M52" i="199"/>
  <c r="Q51" i="199"/>
  <c r="U50" i="199"/>
  <c r="P46" i="199"/>
  <c r="S45" i="199"/>
  <c r="K42" i="199"/>
  <c r="O41" i="199"/>
  <c r="R40" i="199"/>
  <c r="V39" i="199"/>
  <c r="J37" i="199"/>
  <c r="M36" i="199"/>
  <c r="Q35" i="199"/>
  <c r="U34" i="199"/>
  <c r="P30" i="199"/>
  <c r="S29" i="199"/>
  <c r="K26" i="199"/>
  <c r="O25" i="199"/>
  <c r="R24" i="199"/>
  <c r="V23" i="199"/>
  <c r="M20" i="199"/>
  <c r="Q19" i="199"/>
  <c r="U18" i="199"/>
  <c r="X93" i="199"/>
  <c r="L74" i="197"/>
  <c r="P73" i="197"/>
  <c r="U71" i="197"/>
  <c r="X70" i="197"/>
  <c r="Y69" i="197"/>
  <c r="J67" i="197"/>
  <c r="K67" i="197"/>
  <c r="AA67" i="197"/>
  <c r="L67" i="197"/>
  <c r="R67" i="197"/>
  <c r="S67" i="197"/>
  <c r="V60" i="197"/>
  <c r="X59" i="197"/>
  <c r="J53" i="197"/>
  <c r="K53" i="197"/>
  <c r="AA53" i="197"/>
  <c r="L53" i="197"/>
  <c r="M53" i="197"/>
  <c r="R53" i="197"/>
  <c r="S53" i="197"/>
  <c r="M52" i="197"/>
  <c r="R52" i="197"/>
  <c r="S52" i="197"/>
  <c r="J52" i="197"/>
  <c r="K52" i="197"/>
  <c r="AA52" i="197"/>
  <c r="AB46" i="197"/>
  <c r="Y43" i="197"/>
  <c r="Y42" i="197"/>
  <c r="X41" i="197"/>
  <c r="X40" i="197"/>
  <c r="R56" i="197"/>
  <c r="S56" i="197"/>
  <c r="J56" i="197"/>
  <c r="K56" i="197"/>
  <c r="AA56" i="197"/>
  <c r="J55" i="197"/>
  <c r="K55" i="197"/>
  <c r="AA55" i="197"/>
  <c r="L55" i="197"/>
  <c r="M55" i="197"/>
  <c r="R55" i="197"/>
  <c r="S55" i="197"/>
  <c r="M54" i="197"/>
  <c r="R54" i="197"/>
  <c r="S54" i="197"/>
  <c r="J54" i="197"/>
  <c r="K54" i="197"/>
  <c r="AA54" i="197"/>
  <c r="Y45" i="197"/>
  <c r="M36" i="197"/>
  <c r="R36" i="197"/>
  <c r="S36" i="197"/>
  <c r="U36" i="197"/>
  <c r="J36" i="197"/>
  <c r="K36" i="197"/>
  <c r="AA36" i="197"/>
  <c r="O72" i="197"/>
  <c r="U70" i="197"/>
  <c r="Y68" i="197"/>
  <c r="R66" i="197"/>
  <c r="S66" i="197"/>
  <c r="J66" i="197"/>
  <c r="K66" i="197"/>
  <c r="AA66" i="197"/>
  <c r="P61" i="197"/>
  <c r="U59" i="197"/>
  <c r="Y57" i="197"/>
  <c r="Y47" i="197"/>
  <c r="V43" i="197"/>
  <c r="V42" i="197"/>
  <c r="U41" i="197"/>
  <c r="U40" i="197"/>
  <c r="Y34" i="197"/>
  <c r="P71" i="197"/>
  <c r="X68" i="197"/>
  <c r="Y67" i="197"/>
  <c r="J65" i="197"/>
  <c r="K65" i="197"/>
  <c r="AA65" i="197"/>
  <c r="L65" i="197"/>
  <c r="R65" i="197"/>
  <c r="S65" i="197"/>
  <c r="O61" i="197"/>
  <c r="P60" i="197"/>
  <c r="X57" i="197"/>
  <c r="U43" i="197"/>
  <c r="U42" i="197"/>
  <c r="P40" i="197"/>
  <c r="U37" i="197"/>
  <c r="J37" i="197"/>
  <c r="K37" i="197"/>
  <c r="AA37" i="197"/>
  <c r="L37" i="197"/>
  <c r="M37" i="197"/>
  <c r="R37" i="197"/>
  <c r="S37" i="197"/>
  <c r="V34" i="197"/>
  <c r="M32" i="197"/>
  <c r="R32" i="197"/>
  <c r="S32" i="197"/>
  <c r="U32" i="197"/>
  <c r="X32" i="197"/>
  <c r="J32" i="197"/>
  <c r="K32" i="197"/>
  <c r="AA32" i="197"/>
  <c r="O71" i="197"/>
  <c r="P70" i="197"/>
  <c r="V68" i="197"/>
  <c r="O60" i="197"/>
  <c r="U58" i="197"/>
  <c r="V57" i="197"/>
  <c r="Y56" i="197"/>
  <c r="Y50" i="197"/>
  <c r="U45" i="197"/>
  <c r="U44" i="197"/>
  <c r="P42" i="197"/>
  <c r="P41" i="197"/>
  <c r="O40" i="197"/>
  <c r="P34" i="197"/>
  <c r="J51" i="197"/>
  <c r="K51" i="197"/>
  <c r="AA51" i="197"/>
  <c r="L51" i="197"/>
  <c r="M51" i="197"/>
  <c r="R51" i="197"/>
  <c r="S51" i="197"/>
  <c r="V74" i="197"/>
  <c r="M72" i="197"/>
  <c r="O70" i="197"/>
  <c r="U68" i="197"/>
  <c r="V67" i="197"/>
  <c r="Y66" i="197"/>
  <c r="R64" i="197"/>
  <c r="S64" i="197"/>
  <c r="J64" i="197"/>
  <c r="K64" i="197"/>
  <c r="AA64" i="197"/>
  <c r="P59" i="197"/>
  <c r="U57" i="197"/>
  <c r="X56" i="197"/>
  <c r="Y55" i="197"/>
  <c r="Y53" i="197"/>
  <c r="Y52" i="197"/>
  <c r="X51" i="197"/>
  <c r="V49" i="197"/>
  <c r="U47" i="197"/>
  <c r="P44" i="197"/>
  <c r="P43" i="197"/>
  <c r="O42" i="197"/>
  <c r="Y35" i="197"/>
  <c r="O34" i="197"/>
  <c r="M50" i="197"/>
  <c r="R50" i="197"/>
  <c r="S50" i="197"/>
  <c r="J50" i="197"/>
  <c r="K50" i="197"/>
  <c r="AA50" i="197"/>
  <c r="U74" i="197"/>
  <c r="U67" i="197"/>
  <c r="X66" i="197"/>
  <c r="Y65" i="197"/>
  <c r="AB64" i="197"/>
  <c r="J63" i="197"/>
  <c r="K63" i="197"/>
  <c r="AA63" i="197"/>
  <c r="L63" i="197"/>
  <c r="R63" i="197"/>
  <c r="S63" i="197"/>
  <c r="P58" i="197"/>
  <c r="V56" i="197"/>
  <c r="X55" i="197"/>
  <c r="Y54" i="197"/>
  <c r="X53" i="197"/>
  <c r="X52" i="197"/>
  <c r="V51" i="197"/>
  <c r="V50" i="197"/>
  <c r="P45" i="197"/>
  <c r="M38" i="197"/>
  <c r="R38" i="197"/>
  <c r="S38" i="197"/>
  <c r="U38" i="197"/>
  <c r="J38" i="197"/>
  <c r="K38" i="197"/>
  <c r="AA38" i="197"/>
  <c r="U33" i="197"/>
  <c r="J33" i="197"/>
  <c r="K33" i="197"/>
  <c r="AA33" i="197"/>
  <c r="L33" i="197"/>
  <c r="M33" i="197"/>
  <c r="O33" i="197"/>
  <c r="R33" i="197"/>
  <c r="S33" i="197"/>
  <c r="J73" i="197"/>
  <c r="K73" i="197"/>
  <c r="L73" i="197"/>
  <c r="R73" i="197"/>
  <c r="S73" i="197"/>
  <c r="P68" i="197"/>
  <c r="V66" i="197"/>
  <c r="X65" i="197"/>
  <c r="M60" i="197"/>
  <c r="U56" i="197"/>
  <c r="V55" i="197"/>
  <c r="X54" i="197"/>
  <c r="U51" i="197"/>
  <c r="U50" i="197"/>
  <c r="L99" i="197"/>
  <c r="L97" i="197"/>
  <c r="L95" i="197"/>
  <c r="L93" i="197"/>
  <c r="L91" i="197"/>
  <c r="L89" i="197"/>
  <c r="L87" i="197"/>
  <c r="L85" i="197"/>
  <c r="L83" i="197"/>
  <c r="L81" i="197"/>
  <c r="L79" i="197"/>
  <c r="L77" i="197"/>
  <c r="L75" i="197"/>
  <c r="AA73" i="197"/>
  <c r="O68" i="197"/>
  <c r="U66" i="197"/>
  <c r="V65" i="197"/>
  <c r="R62" i="197"/>
  <c r="S62" i="197"/>
  <c r="J62" i="197"/>
  <c r="K62" i="197"/>
  <c r="AA62" i="197"/>
  <c r="P57" i="197"/>
  <c r="U55" i="197"/>
  <c r="V54" i="197"/>
  <c r="U53" i="197"/>
  <c r="U52" i="197"/>
  <c r="P50" i="197"/>
  <c r="J39" i="197"/>
  <c r="K39" i="197"/>
  <c r="AA39" i="197"/>
  <c r="L39" i="197"/>
  <c r="M39" i="197"/>
  <c r="R39" i="197"/>
  <c r="S39" i="197"/>
  <c r="Y36" i="197"/>
  <c r="R72" i="197"/>
  <c r="S72" i="197"/>
  <c r="J72" i="197"/>
  <c r="K72" i="197"/>
  <c r="AA72" i="197"/>
  <c r="J61" i="197"/>
  <c r="K61" i="197"/>
  <c r="AA61" i="197"/>
  <c r="L61" i="197"/>
  <c r="R61" i="197"/>
  <c r="S61" i="197"/>
  <c r="O57" i="197"/>
  <c r="P56" i="197"/>
  <c r="U54" i="197"/>
  <c r="P51" i="197"/>
  <c r="O50" i="197"/>
  <c r="X36" i="197"/>
  <c r="J71" i="197"/>
  <c r="K71" i="197"/>
  <c r="AA71" i="197"/>
  <c r="L71" i="197"/>
  <c r="R71" i="197"/>
  <c r="S71" i="197"/>
  <c r="O56" i="197"/>
  <c r="P54" i="197"/>
  <c r="O51" i="197"/>
  <c r="J41" i="197"/>
  <c r="K41" i="197"/>
  <c r="AA41" i="197"/>
  <c r="L41" i="197"/>
  <c r="M41" i="197"/>
  <c r="R41" i="197"/>
  <c r="S41" i="197"/>
  <c r="M40" i="197"/>
  <c r="R40" i="197"/>
  <c r="S40" i="197"/>
  <c r="J40" i="197"/>
  <c r="K40" i="197"/>
  <c r="AA40" i="197"/>
  <c r="Y37" i="197"/>
  <c r="V36" i="197"/>
  <c r="M34" i="197"/>
  <c r="N34" i="197" s="1" a="1"/>
  <c r="N34" i="197" s="1"/>
  <c r="R34" i="197"/>
  <c r="S34" i="197"/>
  <c r="U34" i="197"/>
  <c r="X34" i="197"/>
  <c r="J34" i="197"/>
  <c r="K34" i="197"/>
  <c r="AA34" i="197"/>
  <c r="M68" i="197"/>
  <c r="R60" i="197"/>
  <c r="S60" i="197"/>
  <c r="J60" i="197"/>
  <c r="K60" i="197"/>
  <c r="AA60" i="197"/>
  <c r="P55" i="197"/>
  <c r="O54" i="197"/>
  <c r="J43" i="197"/>
  <c r="K43" i="197"/>
  <c r="AA43" i="197"/>
  <c r="L43" i="197"/>
  <c r="M43" i="197"/>
  <c r="R43" i="197"/>
  <c r="S43" i="197"/>
  <c r="M42" i="197"/>
  <c r="R42" i="197"/>
  <c r="S42" i="197"/>
  <c r="J42" i="197"/>
  <c r="K42" i="197"/>
  <c r="AA42" i="197"/>
  <c r="X37" i="197"/>
  <c r="P36" i="197"/>
  <c r="Y32" i="197"/>
  <c r="Y72" i="197"/>
  <c r="R70" i="197"/>
  <c r="S70" i="197"/>
  <c r="J70" i="197"/>
  <c r="K70" i="197"/>
  <c r="AA70" i="197"/>
  <c r="Y61" i="197"/>
  <c r="J59" i="197"/>
  <c r="K59" i="197"/>
  <c r="AA59" i="197"/>
  <c r="L59" i="197"/>
  <c r="R59" i="197"/>
  <c r="S59" i="197"/>
  <c r="O55" i="197"/>
  <c r="L50" i="197"/>
  <c r="J45" i="197"/>
  <c r="K45" i="197"/>
  <c r="AA45" i="197"/>
  <c r="L45" i="197"/>
  <c r="M45" i="197"/>
  <c r="R45" i="197"/>
  <c r="S45" i="197"/>
  <c r="M44" i="197"/>
  <c r="N44" i="197" s="1" a="1"/>
  <c r="N44" i="197" s="1"/>
  <c r="R44" i="197"/>
  <c r="S44" i="197"/>
  <c r="J44" i="197"/>
  <c r="K44" i="197"/>
  <c r="AA44" i="197"/>
  <c r="V37" i="197"/>
  <c r="O36" i="197"/>
  <c r="V32" i="197"/>
  <c r="U73" i="197"/>
  <c r="X72" i="197"/>
  <c r="Y71" i="197"/>
  <c r="J69" i="197"/>
  <c r="K69" i="197"/>
  <c r="AA69" i="197"/>
  <c r="L69" i="197"/>
  <c r="R69" i="197"/>
  <c r="S69" i="197"/>
  <c r="M67" i="197"/>
  <c r="O65" i="197"/>
  <c r="X61" i="197"/>
  <c r="M56" i="197"/>
  <c r="J47" i="197"/>
  <c r="K47" i="197"/>
  <c r="AA47" i="197"/>
  <c r="L47" i="197"/>
  <c r="M47" i="197"/>
  <c r="R47" i="197"/>
  <c r="S47" i="197"/>
  <c r="M46" i="197"/>
  <c r="R46" i="197"/>
  <c r="S46" i="197"/>
  <c r="J46" i="197"/>
  <c r="K46" i="197"/>
  <c r="AA46" i="197"/>
  <c r="Y38" i="197"/>
  <c r="U35" i="197"/>
  <c r="J35" i="197"/>
  <c r="K35" i="197"/>
  <c r="AA35" i="197"/>
  <c r="L35" i="197"/>
  <c r="M35" i="197"/>
  <c r="O35" i="197"/>
  <c r="R35" i="197"/>
  <c r="S35" i="197"/>
  <c r="P32" i="197"/>
  <c r="R68" i="197"/>
  <c r="S68" i="197"/>
  <c r="J68" i="197"/>
  <c r="K68" i="197"/>
  <c r="AA68" i="197"/>
  <c r="J57" i="197"/>
  <c r="K57" i="197"/>
  <c r="AA57" i="197"/>
  <c r="L57" i="197"/>
  <c r="R57" i="197"/>
  <c r="S57" i="197"/>
  <c r="V72" i="197"/>
  <c r="X71" i="197"/>
  <c r="M66" i="197"/>
  <c r="V61" i="197"/>
  <c r="Y60" i="197"/>
  <c r="R58" i="197"/>
  <c r="S58" i="197"/>
  <c r="J58" i="197"/>
  <c r="K58" i="197"/>
  <c r="AA58" i="197"/>
  <c r="L56" i="197"/>
  <c r="L54" i="197"/>
  <c r="J49" i="197"/>
  <c r="K49" i="197"/>
  <c r="AA49" i="197"/>
  <c r="L49" i="197"/>
  <c r="M49" i="197"/>
  <c r="R49" i="197"/>
  <c r="S49" i="197"/>
  <c r="M48" i="197"/>
  <c r="R48" i="197"/>
  <c r="S48" i="197"/>
  <c r="J48" i="197"/>
  <c r="K48" i="197"/>
  <c r="AA48" i="197"/>
  <c r="Y39" i="197"/>
  <c r="X38" i="197"/>
  <c r="P37" i="197"/>
  <c r="L36" i="197"/>
  <c r="Y33" i="197"/>
  <c r="O32" i="197"/>
  <c r="U31" i="197"/>
  <c r="X31" i="197"/>
  <c r="J31" i="197"/>
  <c r="K31" i="197"/>
  <c r="AA31" i="197"/>
  <c r="L31" i="197"/>
  <c r="M31" i="197"/>
  <c r="O31" i="197"/>
  <c r="R31" i="197"/>
  <c r="S31" i="197"/>
  <c r="AA30" i="197"/>
  <c r="K30" i="197"/>
  <c r="S29" i="197"/>
  <c r="AA28" i="197"/>
  <c r="K28" i="197"/>
  <c r="S27" i="197"/>
  <c r="AA26" i="197"/>
  <c r="K26" i="197"/>
  <c r="S25" i="197"/>
  <c r="AA24" i="197"/>
  <c r="K24" i="197"/>
  <c r="S23" i="197"/>
  <c r="AA22" i="197"/>
  <c r="K22" i="197"/>
  <c r="S21" i="197"/>
  <c r="AA20" i="197"/>
  <c r="K20" i="197"/>
  <c r="S19" i="197"/>
  <c r="AA18" i="197"/>
  <c r="K18" i="197"/>
  <c r="S17" i="197"/>
  <c r="J30" i="197"/>
  <c r="R29" i="197"/>
  <c r="J28" i="197"/>
  <c r="R27" i="197"/>
  <c r="J26" i="197"/>
  <c r="R25" i="197"/>
  <c r="J24" i="197"/>
  <c r="R23" i="197"/>
  <c r="J22" i="197"/>
  <c r="R21" i="197"/>
  <c r="J20" i="197"/>
  <c r="R19" i="197"/>
  <c r="J18" i="197"/>
  <c r="R17" i="197"/>
  <c r="P29" i="197"/>
  <c r="P27" i="197"/>
  <c r="P25" i="197"/>
  <c r="P23" i="197"/>
  <c r="P21" i="197"/>
  <c r="P19" i="197"/>
  <c r="P17" i="197"/>
  <c r="X30" i="197"/>
  <c r="O29" i="197"/>
  <c r="X28" i="197"/>
  <c r="O27" i="197"/>
  <c r="X26" i="197"/>
  <c r="O25" i="197"/>
  <c r="X24" i="197"/>
  <c r="O23" i="197"/>
  <c r="X22" i="197"/>
  <c r="O21" i="197"/>
  <c r="X20" i="197"/>
  <c r="O19" i="197"/>
  <c r="X18" i="197"/>
  <c r="O17" i="197"/>
  <c r="U30" i="197"/>
  <c r="U28" i="197"/>
  <c r="U26" i="197"/>
  <c r="U24" i="197"/>
  <c r="U22" i="197"/>
  <c r="U20" i="197"/>
  <c r="U18" i="197"/>
  <c r="M29" i="197"/>
  <c r="M27" i="197"/>
  <c r="M25" i="197"/>
  <c r="M23" i="197"/>
  <c r="M21" i="197"/>
  <c r="M19" i="197"/>
  <c r="M17" i="197"/>
  <c r="L29" i="197"/>
  <c r="L27" i="197"/>
  <c r="L25" i="197"/>
  <c r="L23" i="197"/>
  <c r="L21" i="197"/>
  <c r="L19" i="197"/>
  <c r="L17" i="197"/>
  <c r="S30" i="197"/>
  <c r="AA29" i="197"/>
  <c r="K29" i="197"/>
  <c r="S28" i="197"/>
  <c r="AA27" i="197"/>
  <c r="K27" i="197"/>
  <c r="S26" i="197"/>
  <c r="AA25" i="197"/>
  <c r="K25" i="197"/>
  <c r="S24" i="197"/>
  <c r="AA23" i="197"/>
  <c r="K23" i="197"/>
  <c r="S22" i="197"/>
  <c r="AA21" i="197"/>
  <c r="K21" i="197"/>
  <c r="S20" i="197"/>
  <c r="AA19" i="197"/>
  <c r="K19" i="197"/>
  <c r="S18" i="197"/>
  <c r="AA17" i="197"/>
  <c r="K17" i="197"/>
  <c r="R30" i="197"/>
  <c r="J29" i="197"/>
  <c r="R28" i="197"/>
  <c r="J27" i="197"/>
  <c r="R26" i="197"/>
  <c r="J25" i="197"/>
  <c r="R24" i="197"/>
  <c r="J23" i="197"/>
  <c r="R22" i="197"/>
  <c r="J21" i="197"/>
  <c r="R20" i="197"/>
  <c r="J19" i="197"/>
  <c r="R18" i="197"/>
  <c r="J17" i="197"/>
  <c r="O30" i="197"/>
  <c r="X29" i="197"/>
  <c r="O28" i="197"/>
  <c r="X27" i="197"/>
  <c r="O26" i="197"/>
  <c r="X25" i="197"/>
  <c r="O24" i="197"/>
  <c r="X23" i="197"/>
  <c r="O22" i="197"/>
  <c r="X21" i="197"/>
  <c r="O20" i="197"/>
  <c r="X19" i="197"/>
  <c r="X17" i="197"/>
  <c r="H4" i="207"/>
  <c r="P4" i="207"/>
  <c r="H3" i="207"/>
  <c r="J5" i="207"/>
  <c r="J4" i="207"/>
  <c r="M6" i="207"/>
  <c r="O8" i="207"/>
  <c r="I10" i="207"/>
  <c r="J3" i="207"/>
  <c r="M5" i="207"/>
  <c r="O7" i="207"/>
  <c r="P97" i="207"/>
  <c r="F95" i="207"/>
  <c r="F93" i="207"/>
  <c r="F90" i="207"/>
  <c r="O87" i="207"/>
  <c r="F79" i="207"/>
  <c r="N71" i="207"/>
  <c r="N68" i="207"/>
  <c r="O65" i="207"/>
  <c r="L55" i="207"/>
  <c r="M52" i="207"/>
  <c r="N49" i="207"/>
  <c r="P46" i="207"/>
  <c r="P43" i="207"/>
  <c r="P40" i="207"/>
  <c r="J39" i="207"/>
  <c r="L36" i="207"/>
  <c r="L33" i="207"/>
  <c r="O30" i="207"/>
  <c r="O27" i="207"/>
  <c r="O24" i="207"/>
  <c r="H23" i="207"/>
  <c r="N20" i="207"/>
  <c r="M17" i="207"/>
  <c r="F15" i="207"/>
  <c r="M71" i="207"/>
  <c r="M68" i="207"/>
  <c r="N65" i="207"/>
  <c r="P59" i="207"/>
  <c r="P56" i="207"/>
  <c r="J55" i="207"/>
  <c r="L52" i="207"/>
  <c r="O43" i="207"/>
  <c r="I39" i="207"/>
  <c r="J36" i="207"/>
  <c r="N30" i="207"/>
  <c r="N87" i="207"/>
  <c r="I8" i="207"/>
  <c r="L10" i="207"/>
  <c r="M3" i="207"/>
  <c r="O5" i="207"/>
  <c r="N97" i="207"/>
  <c r="P94" i="207"/>
  <c r="F89" i="207"/>
  <c r="M87" i="207"/>
  <c r="P78" i="207"/>
  <c r="P75" i="207"/>
  <c r="L71" i="207"/>
  <c r="L68" i="207"/>
  <c r="M65" i="207"/>
  <c r="O62" i="207"/>
  <c r="O59" i="207"/>
  <c r="O56" i="207"/>
  <c r="I55" i="207"/>
  <c r="J52" i="207"/>
  <c r="L49" i="207"/>
  <c r="M43" i="207"/>
  <c r="H39" i="207"/>
  <c r="I36" i="207"/>
  <c r="I33" i="207"/>
  <c r="M30" i="207"/>
  <c r="L20" i="207"/>
  <c r="J17" i="207"/>
  <c r="P14" i="207"/>
  <c r="O78" i="207"/>
  <c r="P72" i="207"/>
  <c r="J71" i="207"/>
  <c r="M59" i="207"/>
  <c r="N56" i="207"/>
  <c r="G39" i="207"/>
  <c r="H36" i="207"/>
  <c r="L30" i="207"/>
  <c r="O26" i="207"/>
  <c r="I17" i="207"/>
  <c r="O14" i="207"/>
  <c r="N26" i="207"/>
  <c r="N14" i="207"/>
  <c r="M4" i="207"/>
  <c r="O4" i="207"/>
  <c r="I6" i="207"/>
  <c r="L8" i="207"/>
  <c r="N10" i="207"/>
  <c r="O3" i="207"/>
  <c r="N9" i="207"/>
  <c r="P2" i="207"/>
  <c r="J97" i="207"/>
  <c r="M94" i="207"/>
  <c r="N91" i="207"/>
  <c r="O88" i="207"/>
  <c r="I87" i="207"/>
  <c r="M78" i="207"/>
  <c r="N72" i="207"/>
  <c r="H71" i="207"/>
  <c r="H68" i="207"/>
  <c r="L56" i="207"/>
  <c r="N42" i="207"/>
  <c r="G38" i="207"/>
  <c r="I32" i="207"/>
  <c r="P29" i="207"/>
  <c r="M26" i="207"/>
  <c r="H20" i="207"/>
  <c r="P16" i="207"/>
  <c r="M14" i="207"/>
  <c r="I5" i="207"/>
  <c r="H11" i="207"/>
  <c r="I4" i="207"/>
  <c r="L6" i="207"/>
  <c r="N8" i="207"/>
  <c r="P11" i="207"/>
  <c r="I97" i="207"/>
  <c r="L94" i="207"/>
  <c r="M91" i="207"/>
  <c r="N88" i="207"/>
  <c r="H87" i="207"/>
  <c r="L78" i="207"/>
  <c r="M72" i="207"/>
  <c r="G71" i="207"/>
  <c r="F68" i="207"/>
  <c r="N58" i="207"/>
  <c r="J56" i="207"/>
  <c r="G54" i="207"/>
  <c r="N51" i="207"/>
  <c r="P45" i="207"/>
  <c r="M42" i="207"/>
  <c r="F38" i="207"/>
  <c r="H32" i="207"/>
  <c r="N29" i="207"/>
  <c r="L26" i="207"/>
  <c r="O16" i="207"/>
  <c r="J14" i="207"/>
  <c r="L72" i="207"/>
  <c r="P61" i="207"/>
  <c r="I56" i="207"/>
  <c r="F54" i="207"/>
  <c r="L42" i="207"/>
  <c r="G32" i="207"/>
  <c r="M29" i="207"/>
  <c r="J26" i="207"/>
  <c r="L16" i="207"/>
  <c r="J72" i="207"/>
  <c r="J67" i="207"/>
  <c r="N61" i="207"/>
  <c r="J29" i="207"/>
  <c r="I26" i="207"/>
  <c r="N21" i="207"/>
  <c r="H19" i="207"/>
  <c r="I16" i="207"/>
  <c r="P13" i="207"/>
  <c r="I3" i="207"/>
  <c r="L5" i="207"/>
  <c r="P10" i="207"/>
  <c r="J11" i="207"/>
  <c r="O90" i="207"/>
  <c r="H8" i="207"/>
  <c r="J10" i="207"/>
  <c r="L3" i="207"/>
  <c r="N5" i="207"/>
  <c r="P8" i="207"/>
  <c r="I96" i="207"/>
  <c r="P93" i="207"/>
  <c r="N90" i="207"/>
  <c r="J88" i="207"/>
  <c r="G86" i="207"/>
  <c r="N77" i="207"/>
  <c r="M74" i="207"/>
  <c r="I72" i="207"/>
  <c r="F70" i="207"/>
  <c r="H67" i="207"/>
  <c r="G64" i="207"/>
  <c r="M61" i="207"/>
  <c r="J58" i="207"/>
  <c r="G56" i="207"/>
  <c r="P53" i="207"/>
  <c r="G51" i="207"/>
  <c r="J45" i="207"/>
  <c r="I42" i="207"/>
  <c r="O37" i="207"/>
  <c r="F35" i="207"/>
  <c r="P31" i="207"/>
  <c r="I29" i="207"/>
  <c r="H26" i="207"/>
  <c r="P23" i="207"/>
  <c r="J21" i="207"/>
  <c r="G19" i="207"/>
  <c r="H16" i="207"/>
  <c r="M13" i="207"/>
  <c r="H10" i="207"/>
  <c r="N6" i="207"/>
  <c r="H7" i="207"/>
  <c r="J9" i="207"/>
  <c r="M11" i="207"/>
  <c r="N4" i="207"/>
  <c r="P7" i="207"/>
  <c r="H99" i="207"/>
  <c r="H96" i="207"/>
  <c r="N93" i="207"/>
  <c r="M90" i="207"/>
  <c r="I88" i="207"/>
  <c r="F86" i="207"/>
  <c r="J83" i="207"/>
  <c r="I80" i="207"/>
  <c r="M77" i="207"/>
  <c r="H72" i="207"/>
  <c r="G67" i="207"/>
  <c r="J61" i="207"/>
  <c r="I58" i="207"/>
  <c r="O53" i="207"/>
  <c r="F51" i="207"/>
  <c r="P47" i="207"/>
  <c r="I45" i="207"/>
  <c r="H42" i="207"/>
  <c r="G37" i="207"/>
  <c r="J31" i="207"/>
  <c r="H29" i="207"/>
  <c r="G26" i="207"/>
  <c r="O23" i="207"/>
  <c r="I21" i="207"/>
  <c r="F19" i="207"/>
  <c r="G16" i="207"/>
  <c r="I13" i="207"/>
  <c r="L4" i="207"/>
  <c r="H6" i="207"/>
  <c r="J8" i="207"/>
  <c r="M10" i="207"/>
  <c r="N3" i="207"/>
  <c r="P6" i="207"/>
  <c r="G99" i="207"/>
  <c r="G96" i="207"/>
  <c r="M93" i="207"/>
  <c r="L90" i="207"/>
  <c r="H83" i="207"/>
  <c r="H80" i="207"/>
  <c r="P69" i="207"/>
  <c r="F67" i="207"/>
  <c r="I61" i="207"/>
  <c r="G53" i="207"/>
  <c r="J47" i="207"/>
  <c r="G42" i="207"/>
  <c r="P39" i="207"/>
  <c r="I31" i="207"/>
  <c r="G29" i="207"/>
  <c r="F26" i="207"/>
  <c r="F16" i="207"/>
  <c r="H13" i="207"/>
  <c r="G61" i="207"/>
  <c r="G47" i="207"/>
  <c r="N39" i="207"/>
  <c r="O36" i="207"/>
  <c r="P17" i="207"/>
  <c r="P15" i="207"/>
  <c r="J12" i="207"/>
  <c r="P3" i="207"/>
  <c r="P98" i="207"/>
  <c r="I95" i="207"/>
  <c r="H93" i="207"/>
  <c r="H90" i="207"/>
  <c r="P71" i="207"/>
  <c r="F61" i="207"/>
  <c r="N55" i="207"/>
  <c r="O52" i="207"/>
  <c r="F47" i="207"/>
  <c r="F41" i="207"/>
  <c r="M39" i="207"/>
  <c r="N36" i="207"/>
  <c r="N33" i="207"/>
  <c r="J23" i="207"/>
  <c r="P20" i="207"/>
  <c r="O17" i="207"/>
  <c r="J15" i="207"/>
  <c r="G12" i="207"/>
  <c r="L39" i="207"/>
  <c r="M36" i="207"/>
  <c r="P30" i="207"/>
  <c r="I3" i="205"/>
  <c r="M96" i="205"/>
  <c r="J79" i="205"/>
  <c r="L69" i="205"/>
  <c r="M56" i="205"/>
  <c r="J41" i="205"/>
  <c r="I39" i="205"/>
  <c r="M31" i="205"/>
  <c r="K26" i="205"/>
  <c r="L26" i="205" s="1"/>
  <c r="M21" i="205"/>
  <c r="J7" i="205"/>
  <c r="J96" i="205"/>
  <c r="J81" i="205"/>
  <c r="I79" i="205"/>
  <c r="M71" i="205"/>
  <c r="K66" i="205"/>
  <c r="L66" i="205" s="1"/>
  <c r="M61" i="205"/>
  <c r="J56" i="205"/>
  <c r="I41" i="205"/>
  <c r="K36" i="205"/>
  <c r="L36" i="205" s="1"/>
  <c r="I26" i="205"/>
  <c r="K21" i="205"/>
  <c r="L21" i="205" s="1"/>
  <c r="M16" i="205"/>
  <c r="I96" i="205"/>
  <c r="I81" i="205"/>
  <c r="K76" i="205"/>
  <c r="L76" i="205" s="1"/>
  <c r="M18" i="205"/>
  <c r="J16" i="205"/>
  <c r="L81" i="205"/>
  <c r="J4" i="205"/>
  <c r="M88" i="205"/>
  <c r="J73" i="205"/>
  <c r="K58" i="205"/>
  <c r="L58" i="205" s="1"/>
  <c r="M53" i="205"/>
  <c r="J48" i="205"/>
  <c r="I33" i="205"/>
  <c r="J3" i="205"/>
  <c r="I98" i="205"/>
  <c r="J88" i="205"/>
  <c r="I73" i="205"/>
  <c r="K68" i="205"/>
  <c r="L68" i="205" s="1"/>
  <c r="K7" i="205"/>
  <c r="L7" i="205" s="1"/>
  <c r="K6" i="205"/>
  <c r="L6" i="205" s="1"/>
  <c r="M80" i="205"/>
  <c r="J65" i="205"/>
  <c r="M55" i="205"/>
  <c r="K50" i="205"/>
  <c r="L50" i="205" s="1"/>
  <c r="M45" i="205"/>
  <c r="K5" i="205"/>
  <c r="L5" i="205" s="1"/>
  <c r="M95" i="205"/>
  <c r="J80" i="205"/>
  <c r="I65" i="205"/>
  <c r="K60" i="205"/>
  <c r="L60" i="205" s="1"/>
  <c r="K55" i="205"/>
  <c r="L55" i="205" s="1"/>
  <c r="I50" i="205"/>
  <c r="K45" i="205"/>
  <c r="L45" i="205" s="1"/>
  <c r="M42" i="205"/>
  <c r="L25" i="205"/>
  <c r="I20" i="205"/>
  <c r="M15" i="205"/>
  <c r="K10" i="205"/>
  <c r="L10" i="205" s="1"/>
  <c r="K4" i="205"/>
  <c r="L4" i="205" s="1"/>
  <c r="K15" i="205"/>
  <c r="L15" i="205" s="1"/>
  <c r="K3" i="205"/>
  <c r="L3" i="205" s="1"/>
  <c r="J97" i="205"/>
  <c r="J95" i="205"/>
  <c r="M72" i="205"/>
  <c r="J57" i="205"/>
  <c r="M47" i="205"/>
  <c r="K42" i="205"/>
  <c r="L42" i="205" s="1"/>
  <c r="M37" i="205"/>
  <c r="J32" i="205"/>
  <c r="J15" i="205"/>
  <c r="M7" i="205"/>
  <c r="K100" i="205"/>
  <c r="L100" i="205" s="1"/>
  <c r="I97" i="205"/>
  <c r="M87" i="205"/>
  <c r="J72" i="205"/>
  <c r="I57" i="205"/>
  <c r="K52" i="205"/>
  <c r="L52" i="205" s="1"/>
  <c r="K47" i="205"/>
  <c r="L47" i="205" s="1"/>
  <c r="I42" i="205"/>
  <c r="K37" i="205"/>
  <c r="L37" i="205" s="1"/>
  <c r="M34" i="205"/>
  <c r="J17" i="205"/>
  <c r="K12" i="205"/>
  <c r="L12" i="205" s="1"/>
  <c r="K87" i="205"/>
  <c r="L87" i="205" s="1"/>
  <c r="I17" i="205"/>
  <c r="J12" i="205"/>
  <c r="M5" i="205"/>
  <c r="J87" i="205"/>
  <c r="M64" i="205"/>
  <c r="J49" i="205"/>
  <c r="K34" i="205"/>
  <c r="L34" i="205" s="1"/>
  <c r="M29" i="205"/>
  <c r="J24" i="205"/>
  <c r="L17" i="205"/>
  <c r="I12" i="205"/>
  <c r="M4" i="205"/>
  <c r="J89" i="205"/>
  <c r="M79" i="205"/>
  <c r="K74" i="205"/>
  <c r="L74" i="205" s="1"/>
  <c r="M69" i="205"/>
  <c r="J64" i="205"/>
  <c r="I49" i="205"/>
  <c r="K44" i="205"/>
  <c r="L44" i="205" s="1"/>
  <c r="I34" i="205"/>
  <c r="K29" i="205"/>
  <c r="L29" i="205" s="1"/>
  <c r="M26" i="205"/>
  <c r="J9" i="205"/>
  <c r="I89" i="205"/>
  <c r="K84" i="205"/>
  <c r="L84" i="205" s="1"/>
  <c r="I9" i="205"/>
  <c r="H5" i="203"/>
  <c r="J13" i="203"/>
  <c r="I99" i="203"/>
  <c r="I86" i="203"/>
  <c r="F81" i="203"/>
  <c r="G69" i="203"/>
  <c r="I62" i="203"/>
  <c r="J51" i="203"/>
  <c r="I38" i="203"/>
  <c r="H33" i="203"/>
  <c r="F28" i="203"/>
  <c r="I21" i="203"/>
  <c r="H15" i="203"/>
  <c r="H3" i="203"/>
  <c r="J11" i="203"/>
  <c r="G92" i="203"/>
  <c r="G86" i="203"/>
  <c r="I75" i="203"/>
  <c r="G62" i="203"/>
  <c r="I14" i="203"/>
  <c r="G44" i="203"/>
  <c r="G31" i="203"/>
  <c r="I27" i="203"/>
  <c r="J20" i="203"/>
  <c r="I13" i="203"/>
  <c r="F68" i="203"/>
  <c r="J54" i="203"/>
  <c r="I20" i="203"/>
  <c r="F5" i="203"/>
  <c r="I12" i="203"/>
  <c r="J8" i="203"/>
  <c r="J91" i="203"/>
  <c r="G85" i="203"/>
  <c r="J78" i="203"/>
  <c r="I54" i="203"/>
  <c r="G20" i="203"/>
  <c r="F4" i="203"/>
  <c r="I11" i="203"/>
  <c r="J7" i="203"/>
  <c r="I91" i="203"/>
  <c r="I78" i="203"/>
  <c r="J67" i="203"/>
  <c r="H54" i="203"/>
  <c r="J43" i="203"/>
  <c r="I30" i="203"/>
  <c r="H25" i="203"/>
  <c r="F20" i="203"/>
  <c r="H14" i="203"/>
  <c r="J6" i="203"/>
  <c r="G95" i="203"/>
  <c r="I84" i="203"/>
  <c r="H78" i="203"/>
  <c r="I67" i="203"/>
  <c r="I60" i="203"/>
  <c r="G54" i="203"/>
  <c r="G47" i="203"/>
  <c r="G78" i="203"/>
  <c r="J19" i="203"/>
  <c r="H12" i="203"/>
  <c r="I8" i="203"/>
  <c r="J4" i="203"/>
  <c r="F60" i="203"/>
  <c r="I53" i="203"/>
  <c r="G23" i="203"/>
  <c r="I19" i="203"/>
  <c r="H11" i="203"/>
  <c r="J3" i="203"/>
  <c r="I77" i="203"/>
  <c r="J70" i="203"/>
  <c r="I6" i="203"/>
  <c r="I100" i="203"/>
  <c r="G77" i="203"/>
  <c r="I70" i="203"/>
  <c r="G29" i="203"/>
  <c r="J22" i="203"/>
  <c r="F18" i="203"/>
  <c r="I52" i="203"/>
  <c r="I22" i="203"/>
  <c r="H8" i="203"/>
  <c r="I4" i="203"/>
  <c r="F100" i="203"/>
  <c r="G87" i="203"/>
  <c r="I76" i="203"/>
  <c r="G70" i="203"/>
  <c r="G63" i="203"/>
  <c r="G52" i="203"/>
  <c r="G39" i="203"/>
  <c r="I35" i="203"/>
  <c r="J28" i="203"/>
  <c r="H22" i="203"/>
  <c r="H17" i="203"/>
  <c r="I3" i="203"/>
  <c r="F52" i="203"/>
  <c r="I28" i="203"/>
  <c r="G22" i="203"/>
  <c r="H6" i="203"/>
  <c r="J99" i="203"/>
  <c r="J86" i="203"/>
  <c r="H81" i="203"/>
  <c r="I69" i="203"/>
  <c r="S100" i="201"/>
  <c r="L84" i="201"/>
  <c r="P72" i="201"/>
  <c r="W67" i="201"/>
  <c r="S59" i="201"/>
  <c r="U56" i="201"/>
  <c r="W53" i="201"/>
  <c r="V45" i="201"/>
  <c r="N37" i="201"/>
  <c r="S35" i="201"/>
  <c r="S27" i="201"/>
  <c r="S21" i="201"/>
  <c r="U10" i="201"/>
  <c r="P100" i="201"/>
  <c r="W92" i="201"/>
  <c r="J84" i="201"/>
  <c r="J61" i="201"/>
  <c r="Q59" i="201"/>
  <c r="T45" i="201"/>
  <c r="M37" i="201"/>
  <c r="Q27" i="201"/>
  <c r="P21" i="201"/>
  <c r="T10" i="201"/>
  <c r="N100" i="201"/>
  <c r="V92" i="201"/>
  <c r="U74" i="201"/>
  <c r="U53" i="201"/>
  <c r="Q51" i="201"/>
  <c r="L45" i="201"/>
  <c r="L37" i="201"/>
  <c r="W29" i="201"/>
  <c r="N21" i="201"/>
  <c r="K10" i="201"/>
  <c r="J100" i="201"/>
  <c r="P92" i="201"/>
  <c r="W80" i="201"/>
  <c r="W76" i="201"/>
  <c r="P74" i="201"/>
  <c r="T53" i="201"/>
  <c r="J45" i="201"/>
  <c r="W42" i="201"/>
  <c r="J37" i="201"/>
  <c r="M29" i="201"/>
  <c r="M21" i="201"/>
  <c r="N16" i="201"/>
  <c r="J10" i="201"/>
  <c r="N98" i="201"/>
  <c r="K42" i="201"/>
  <c r="L29" i="201"/>
  <c r="L21" i="201"/>
  <c r="L92" i="201"/>
  <c r="S80" i="201"/>
  <c r="L78" i="201"/>
  <c r="N69" i="201"/>
  <c r="M53" i="201"/>
  <c r="J42" i="201"/>
  <c r="J21" i="201"/>
  <c r="P12" i="201"/>
  <c r="J92" i="201"/>
  <c r="V60" i="201"/>
  <c r="K26" i="201"/>
  <c r="P18" i="201"/>
  <c r="J12" i="201"/>
  <c r="U71" i="201"/>
  <c r="U66" i="201"/>
  <c r="S60" i="201"/>
  <c r="W50" i="201"/>
  <c r="N18" i="201"/>
  <c r="J71" i="201"/>
  <c r="T66" i="201"/>
  <c r="P60" i="201"/>
  <c r="N50" i="201"/>
  <c r="P44" i="201"/>
  <c r="W36" i="201"/>
  <c r="K18" i="201"/>
  <c r="P66" i="201"/>
  <c r="L60" i="201"/>
  <c r="W54" i="201"/>
  <c r="J50" i="201"/>
  <c r="L44" i="201"/>
  <c r="P36" i="201"/>
  <c r="W28" i="201"/>
  <c r="J18" i="201"/>
  <c r="W4" i="201"/>
  <c r="N66" i="201"/>
  <c r="J60" i="201"/>
  <c r="L54" i="201"/>
  <c r="J44" i="201"/>
  <c r="J36" i="201"/>
  <c r="P28" i="201"/>
  <c r="W20" i="201"/>
  <c r="W91" i="201"/>
  <c r="W84" i="201"/>
  <c r="J28" i="201"/>
  <c r="P20" i="201"/>
  <c r="T8" i="201"/>
  <c r="J93" i="201"/>
  <c r="J52" i="201"/>
  <c r="W37" i="201"/>
  <c r="J20" i="201"/>
  <c r="U21" i="201"/>
  <c r="N84" i="201"/>
  <c r="U59" i="201"/>
  <c r="W10" i="201"/>
  <c r="M15" i="197"/>
  <c r="S13" i="197"/>
  <c r="M14" i="197"/>
  <c r="S12" i="197"/>
  <c r="S11" i="197"/>
  <c r="S10" i="197"/>
  <c r="M11" i="197"/>
  <c r="S9" i="197"/>
  <c r="S8" i="197"/>
  <c r="S7" i="197"/>
  <c r="M8" i="197"/>
  <c r="S6" i="197"/>
  <c r="M7" i="197"/>
  <c r="S5" i="197"/>
  <c r="S4" i="197"/>
  <c r="S3" i="197"/>
  <c r="M4" i="197"/>
  <c r="S16" i="197"/>
  <c r="S15" i="197"/>
  <c r="M16" i="197"/>
  <c r="S14" i="197"/>
  <c r="H11" i="195"/>
  <c r="L12" i="195"/>
  <c r="J100" i="195"/>
  <c r="N94" i="195"/>
  <c r="L90" i="195"/>
  <c r="N78" i="195"/>
  <c r="L74" i="195"/>
  <c r="L11" i="195"/>
  <c r="K94" i="195"/>
  <c r="O47" i="195"/>
  <c r="Q41" i="195"/>
  <c r="Q35" i="195"/>
  <c r="L33" i="195"/>
  <c r="H3" i="195"/>
  <c r="J11" i="195"/>
  <c r="L10" i="195"/>
  <c r="J94" i="195"/>
  <c r="J78" i="195"/>
  <c r="Q65" i="195"/>
  <c r="N47" i="195"/>
  <c r="O46" i="195"/>
  <c r="K33" i="195"/>
  <c r="K31" i="195"/>
  <c r="I3" i="195"/>
  <c r="L9" i="195"/>
  <c r="R97" i="195"/>
  <c r="I94" i="195"/>
  <c r="I78" i="195"/>
  <c r="O63" i="195"/>
  <c r="Q57" i="195"/>
  <c r="Q53" i="195"/>
  <c r="Q51" i="195"/>
  <c r="L47" i="195"/>
  <c r="Q43" i="195"/>
  <c r="O41" i="195"/>
  <c r="L39" i="195"/>
  <c r="J35" i="195"/>
  <c r="J33" i="195"/>
  <c r="J31" i="195"/>
  <c r="O29" i="195"/>
  <c r="I27" i="195"/>
  <c r="K25" i="195"/>
  <c r="O13" i="195"/>
  <c r="J3" i="195"/>
  <c r="L8" i="195"/>
  <c r="H94" i="195"/>
  <c r="H78" i="195"/>
  <c r="N65" i="195"/>
  <c r="N63" i="195"/>
  <c r="K47" i="195"/>
  <c r="N41" i="195"/>
  <c r="H35" i="195"/>
  <c r="I33" i="195"/>
  <c r="N29" i="195"/>
  <c r="H27" i="195"/>
  <c r="J25" i="195"/>
  <c r="Q22" i="195"/>
  <c r="O20" i="195"/>
  <c r="N18" i="195"/>
  <c r="I5" i="195"/>
  <c r="K12" i="195"/>
  <c r="L7" i="195"/>
  <c r="R99" i="195"/>
  <c r="O95" i="195"/>
  <c r="R89" i="195"/>
  <c r="O79" i="195"/>
  <c r="Q73" i="195"/>
  <c r="Q69" i="195"/>
  <c r="Q67" i="195"/>
  <c r="L63" i="195"/>
  <c r="O57" i="195"/>
  <c r="L55" i="195"/>
  <c r="J51" i="195"/>
  <c r="J47" i="195"/>
  <c r="O45" i="195"/>
  <c r="H29" i="195"/>
  <c r="I25" i="195"/>
  <c r="J5" i="195"/>
  <c r="I13" i="195"/>
  <c r="L6" i="195"/>
  <c r="Q99" i="195"/>
  <c r="N95" i="195"/>
  <c r="N79" i="195"/>
  <c r="H7" i="195"/>
  <c r="I14" i="195"/>
  <c r="L5" i="195"/>
  <c r="Q91" i="195"/>
  <c r="O73" i="195"/>
  <c r="J41" i="195"/>
  <c r="O33" i="195"/>
  <c r="R30" i="195"/>
  <c r="J22" i="195"/>
  <c r="K20" i="195"/>
  <c r="I7" i="195"/>
  <c r="J14" i="195"/>
  <c r="L4" i="195"/>
  <c r="J99" i="195"/>
  <c r="K95" i="195"/>
  <c r="O89" i="195"/>
  <c r="L87" i="195"/>
  <c r="L85" i="195"/>
  <c r="K79" i="195"/>
  <c r="N73" i="195"/>
  <c r="I41" i="195"/>
  <c r="Q38" i="195"/>
  <c r="O36" i="195"/>
  <c r="Q30" i="195"/>
  <c r="I22" i="195"/>
  <c r="J20" i="195"/>
  <c r="R17" i="195"/>
  <c r="J7" i="195"/>
  <c r="K14" i="195"/>
  <c r="L3" i="195"/>
  <c r="H99" i="195"/>
  <c r="J95" i="195"/>
  <c r="O93" i="195"/>
  <c r="I91" i="195"/>
  <c r="J83" i="195"/>
  <c r="J79" i="195"/>
  <c r="O77" i="195"/>
  <c r="H65" i="195"/>
  <c r="J57" i="195"/>
  <c r="R54" i="195"/>
  <c r="O49" i="195"/>
  <c r="R46" i="195"/>
  <c r="N36" i="195"/>
  <c r="N34" i="195"/>
  <c r="R32" i="195"/>
  <c r="R28" i="195"/>
  <c r="L26" i="195"/>
  <c r="H22" i="195"/>
  <c r="I20" i="195"/>
  <c r="Q17" i="195"/>
  <c r="I16" i="195"/>
  <c r="R100" i="195"/>
  <c r="H93" i="195"/>
  <c r="H91" i="195"/>
  <c r="H83" i="195"/>
  <c r="H77" i="195"/>
  <c r="H75" i="195"/>
  <c r="K73" i="195"/>
  <c r="Q54" i="195"/>
  <c r="O52" i="195"/>
  <c r="Q46" i="195"/>
  <c r="R44" i="195"/>
  <c r="K38" i="195"/>
  <c r="N30" i="195"/>
  <c r="J73" i="195"/>
  <c r="N52" i="195"/>
  <c r="J38" i="195"/>
  <c r="K36" i="195"/>
  <c r="K30" i="195"/>
  <c r="K17" i="195"/>
  <c r="I73" i="195"/>
  <c r="K54" i="195"/>
  <c r="I38" i="195"/>
  <c r="J36" i="195"/>
  <c r="J30" i="195"/>
  <c r="K28" i="195"/>
  <c r="J17" i="195"/>
  <c r="H9" i="195"/>
  <c r="L15" i="195"/>
  <c r="N100" i="195"/>
  <c r="O97" i="195"/>
  <c r="I89" i="195"/>
  <c r="O81" i="195"/>
  <c r="N66" i="195"/>
  <c r="R64" i="195"/>
  <c r="N58" i="195"/>
  <c r="J54" i="195"/>
  <c r="K52" i="195"/>
  <c r="K46" i="195"/>
  <c r="K44" i="195"/>
  <c r="H38" i="195"/>
  <c r="I36" i="195"/>
  <c r="I30" i="195"/>
  <c r="J28" i="195"/>
  <c r="Q21" i="195"/>
  <c r="Q19" i="195"/>
  <c r="I17" i="195"/>
  <c r="I9" i="195"/>
  <c r="L14" i="195"/>
  <c r="N98" i="195"/>
  <c r="Q94" i="195"/>
  <c r="Q78" i="195"/>
  <c r="L58" i="195"/>
  <c r="I54" i="195"/>
  <c r="J52" i="195"/>
  <c r="J46" i="195"/>
  <c r="J44" i="195"/>
  <c r="I40" i="195"/>
  <c r="Q33" i="195"/>
  <c r="H30" i="195"/>
  <c r="I28" i="195"/>
  <c r="H17" i="195"/>
  <c r="J9" i="195"/>
  <c r="K98" i="195"/>
  <c r="R96" i="195"/>
  <c r="N82" i="195"/>
  <c r="H97" i="193"/>
  <c r="H81" i="193"/>
  <c r="H65" i="193"/>
  <c r="H49" i="193"/>
  <c r="H33" i="193"/>
  <c r="H17" i="193"/>
  <c r="I99" i="193"/>
  <c r="I83" i="193"/>
  <c r="I67" i="193"/>
  <c r="I51" i="193"/>
  <c r="I35" i="193"/>
  <c r="I19" i="193"/>
  <c r="I3" i="193"/>
  <c r="J85" i="193"/>
  <c r="J69" i="193"/>
  <c r="J53" i="193"/>
  <c r="J37" i="193"/>
  <c r="J21" i="193"/>
  <c r="J5" i="193"/>
  <c r="K87" i="193"/>
  <c r="K71" i="193"/>
  <c r="K55" i="193"/>
  <c r="K39" i="193"/>
  <c r="K23" i="193"/>
  <c r="K7" i="193"/>
  <c r="L89" i="193"/>
  <c r="L73" i="193"/>
  <c r="L57" i="193"/>
  <c r="L41" i="193"/>
  <c r="L25" i="193"/>
  <c r="L9" i="193"/>
  <c r="N97" i="193"/>
  <c r="N81" i="193"/>
  <c r="N65" i="193"/>
  <c r="N49" i="193"/>
  <c r="N33" i="193"/>
  <c r="N17" i="193"/>
  <c r="Q99" i="193"/>
  <c r="Q83" i="193"/>
  <c r="Q67" i="193"/>
  <c r="Q51" i="193"/>
  <c r="Q35" i="193"/>
  <c r="Q19" i="193"/>
  <c r="Q3" i="193"/>
  <c r="O87" i="193"/>
  <c r="O71" i="193"/>
  <c r="O55" i="193"/>
  <c r="O39" i="193"/>
  <c r="O23" i="193"/>
  <c r="O7" i="193"/>
  <c r="H96" i="193"/>
  <c r="H80" i="193"/>
  <c r="H64" i="193"/>
  <c r="H48" i="193"/>
  <c r="H32" i="193"/>
  <c r="H16" i="193"/>
  <c r="I98" i="193"/>
  <c r="I82" i="193"/>
  <c r="I66" i="193"/>
  <c r="I50" i="193"/>
  <c r="I34" i="193"/>
  <c r="I18" i="193"/>
  <c r="J100" i="193"/>
  <c r="J84" i="193"/>
  <c r="J68" i="193"/>
  <c r="J52" i="193"/>
  <c r="J36" i="193"/>
  <c r="J20" i="193"/>
  <c r="J4" i="193"/>
  <c r="K86" i="193"/>
  <c r="K70" i="193"/>
  <c r="K54" i="193"/>
  <c r="K38" i="193"/>
  <c r="K22" i="193"/>
  <c r="K6" i="193"/>
  <c r="L88" i="193"/>
  <c r="L72" i="193"/>
  <c r="L56" i="193"/>
  <c r="L40" i="193"/>
  <c r="L24" i="193"/>
  <c r="L8" i="193"/>
  <c r="N96" i="193"/>
  <c r="N80" i="193"/>
  <c r="N64" i="193"/>
  <c r="N48" i="193"/>
  <c r="N32" i="193"/>
  <c r="N16" i="193"/>
  <c r="Q98" i="193"/>
  <c r="Q82" i="193"/>
  <c r="Q66" i="193"/>
  <c r="Q50" i="193"/>
  <c r="Q34" i="193"/>
  <c r="Q18" i="193"/>
  <c r="O86" i="193"/>
  <c r="O70" i="193"/>
  <c r="O54" i="193"/>
  <c r="O38" i="193"/>
  <c r="O22" i="193"/>
  <c r="O6" i="193"/>
  <c r="H95" i="193"/>
  <c r="H79" i="193"/>
  <c r="H63" i="193"/>
  <c r="H47" i="193"/>
  <c r="H31" i="193"/>
  <c r="H15" i="193"/>
  <c r="I97" i="193"/>
  <c r="I81" i="193"/>
  <c r="I65" i="193"/>
  <c r="I49" i="193"/>
  <c r="I33" i="193"/>
  <c r="I17" i="193"/>
  <c r="J99" i="193"/>
  <c r="J83" i="193"/>
  <c r="J67" i="193"/>
  <c r="J51" i="193"/>
  <c r="J35" i="193"/>
  <c r="J19" i="193"/>
  <c r="J3" i="193"/>
  <c r="K85" i="193"/>
  <c r="K69" i="193"/>
  <c r="K53" i="193"/>
  <c r="K37" i="193"/>
  <c r="K21" i="193"/>
  <c r="K5" i="193"/>
  <c r="L87" i="193"/>
  <c r="L71" i="193"/>
  <c r="L55" i="193"/>
  <c r="L39" i="193"/>
  <c r="L23" i="193"/>
  <c r="L7" i="193"/>
  <c r="N95" i="193"/>
  <c r="N79" i="193"/>
  <c r="N63" i="193"/>
  <c r="N47" i="193"/>
  <c r="N31" i="193"/>
  <c r="N15" i="193"/>
  <c r="Q97" i="193"/>
  <c r="Q81" i="193"/>
  <c r="Q65" i="193"/>
  <c r="Q49" i="193"/>
  <c r="Q33" i="193"/>
  <c r="Q17" i="193"/>
  <c r="O85" i="193"/>
  <c r="O69" i="193"/>
  <c r="O53" i="193"/>
  <c r="O37" i="193"/>
  <c r="O21" i="193"/>
  <c r="O5" i="193"/>
  <c r="H94" i="193"/>
  <c r="H78" i="193"/>
  <c r="H62" i="193"/>
  <c r="H46" i="193"/>
  <c r="H30" i="193"/>
  <c r="H14" i="193"/>
  <c r="I96" i="193"/>
  <c r="I80" i="193"/>
  <c r="I64" i="193"/>
  <c r="I48" i="193"/>
  <c r="I32" i="193"/>
  <c r="I16" i="193"/>
  <c r="J98" i="193"/>
  <c r="J82" i="193"/>
  <c r="J66" i="193"/>
  <c r="J50" i="193"/>
  <c r="J34" i="193"/>
  <c r="J18" i="193"/>
  <c r="K100" i="193"/>
  <c r="K84" i="193"/>
  <c r="K68" i="193"/>
  <c r="K52" i="193"/>
  <c r="K36" i="193"/>
  <c r="K20" i="193"/>
  <c r="K4" i="193"/>
  <c r="L86" i="193"/>
  <c r="L70" i="193"/>
  <c r="L54" i="193"/>
  <c r="L38" i="193"/>
  <c r="L22" i="193"/>
  <c r="L6" i="193"/>
  <c r="N94" i="193"/>
  <c r="N78" i="193"/>
  <c r="N62" i="193"/>
  <c r="N46" i="193"/>
  <c r="N30" i="193"/>
  <c r="N14" i="193"/>
  <c r="Q96" i="193"/>
  <c r="Q80" i="193"/>
  <c r="Q64" i="193"/>
  <c r="Q48" i="193"/>
  <c r="Q32" i="193"/>
  <c r="Q16" i="193"/>
  <c r="O100" i="193"/>
  <c r="O84" i="193"/>
  <c r="O68" i="193"/>
  <c r="O52" i="193"/>
  <c r="O36" i="193"/>
  <c r="O20" i="193"/>
  <c r="O4" i="193"/>
  <c r="H93" i="193"/>
  <c r="H77" i="193"/>
  <c r="H61" i="193"/>
  <c r="H45" i="193"/>
  <c r="H29" i="193"/>
  <c r="H13" i="193"/>
  <c r="I95" i="193"/>
  <c r="I79" i="193"/>
  <c r="I63" i="193"/>
  <c r="I47" i="193"/>
  <c r="I31" i="193"/>
  <c r="I15" i="193"/>
  <c r="J97" i="193"/>
  <c r="J81" i="193"/>
  <c r="J65" i="193"/>
  <c r="J49" i="193"/>
  <c r="J33" i="193"/>
  <c r="J17" i="193"/>
  <c r="K99" i="193"/>
  <c r="K83" i="193"/>
  <c r="K67" i="193"/>
  <c r="K51" i="193"/>
  <c r="K35" i="193"/>
  <c r="K19" i="193"/>
  <c r="K3" i="193"/>
  <c r="L85" i="193"/>
  <c r="L69" i="193"/>
  <c r="L53" i="193"/>
  <c r="L37" i="193"/>
  <c r="L21" i="193"/>
  <c r="L5" i="193"/>
  <c r="N93" i="193"/>
  <c r="N77" i="193"/>
  <c r="N61" i="193"/>
  <c r="N45" i="193"/>
  <c r="N29" i="193"/>
  <c r="N13" i="193"/>
  <c r="Q95" i="193"/>
  <c r="Q79" i="193"/>
  <c r="Q63" i="193"/>
  <c r="Q47" i="193"/>
  <c r="Q31" i="193"/>
  <c r="Q15" i="193"/>
  <c r="O99" i="193"/>
  <c r="O83" i="193"/>
  <c r="O67" i="193"/>
  <c r="O51" i="193"/>
  <c r="O35" i="193"/>
  <c r="O19" i="193"/>
  <c r="O3" i="193"/>
  <c r="H92" i="193"/>
  <c r="H76" i="193"/>
  <c r="H60" i="193"/>
  <c r="H44" i="193"/>
  <c r="H28" i="193"/>
  <c r="H12" i="193"/>
  <c r="I94" i="193"/>
  <c r="I78" i="193"/>
  <c r="I62" i="193"/>
  <c r="I46" i="193"/>
  <c r="I30" i="193"/>
  <c r="I14" i="193"/>
  <c r="J96" i="193"/>
  <c r="J80" i="193"/>
  <c r="J64" i="193"/>
  <c r="J48" i="193"/>
  <c r="J32" i="193"/>
  <c r="J16" i="193"/>
  <c r="K98" i="193"/>
  <c r="K82" i="193"/>
  <c r="K66" i="193"/>
  <c r="K50" i="193"/>
  <c r="K34" i="193"/>
  <c r="K18" i="193"/>
  <c r="L100" i="193"/>
  <c r="L84" i="193"/>
  <c r="L68" i="193"/>
  <c r="L52" i="193"/>
  <c r="L36" i="193"/>
  <c r="L20" i="193"/>
  <c r="L4" i="193"/>
  <c r="N92" i="193"/>
  <c r="N76" i="193"/>
  <c r="N60" i="193"/>
  <c r="N44" i="193"/>
  <c r="N28" i="193"/>
  <c r="N12" i="193"/>
  <c r="Q94" i="193"/>
  <c r="Q78" i="193"/>
  <c r="Q62" i="193"/>
  <c r="Q46" i="193"/>
  <c r="Q30" i="193"/>
  <c r="Q14" i="193"/>
  <c r="O98" i="193"/>
  <c r="O82" i="193"/>
  <c r="O66" i="193"/>
  <c r="O50" i="193"/>
  <c r="O34" i="193"/>
  <c r="O18" i="193"/>
  <c r="H91" i="193"/>
  <c r="H75" i="193"/>
  <c r="H59" i="193"/>
  <c r="H43" i="193"/>
  <c r="H27" i="193"/>
  <c r="H11" i="193"/>
  <c r="I93" i="193"/>
  <c r="I77" i="193"/>
  <c r="I61" i="193"/>
  <c r="I45" i="193"/>
  <c r="I29" i="193"/>
  <c r="I13" i="193"/>
  <c r="J95" i="193"/>
  <c r="J79" i="193"/>
  <c r="J63" i="193"/>
  <c r="J47" i="193"/>
  <c r="J31" i="193"/>
  <c r="J15" i="193"/>
  <c r="K97" i="193"/>
  <c r="K81" i="193"/>
  <c r="K65" i="193"/>
  <c r="K49" i="193"/>
  <c r="K33" i="193"/>
  <c r="K17" i="193"/>
  <c r="L99" i="193"/>
  <c r="L83" i="193"/>
  <c r="L67" i="193"/>
  <c r="L51" i="193"/>
  <c r="L35" i="193"/>
  <c r="L19" i="193"/>
  <c r="L3" i="193"/>
  <c r="N91" i="193"/>
  <c r="N75" i="193"/>
  <c r="N59" i="193"/>
  <c r="N43" i="193"/>
  <c r="N27" i="193"/>
  <c r="N11" i="193"/>
  <c r="Q93" i="193"/>
  <c r="Q77" i="193"/>
  <c r="Q61" i="193"/>
  <c r="Q45" i="193"/>
  <c r="Q29" i="193"/>
  <c r="Q13" i="193"/>
  <c r="O97" i="193"/>
  <c r="O81" i="193"/>
  <c r="O65" i="193"/>
  <c r="O49" i="193"/>
  <c r="O33" i="193"/>
  <c r="O17" i="193"/>
  <c r="H90" i="193"/>
  <c r="H74" i="193"/>
  <c r="H58" i="193"/>
  <c r="H42" i="193"/>
  <c r="H26" i="193"/>
  <c r="H10" i="193"/>
  <c r="I92" i="193"/>
  <c r="I76" i="193"/>
  <c r="I60" i="193"/>
  <c r="I44" i="193"/>
  <c r="I28" i="193"/>
  <c r="I12" i="193"/>
  <c r="J94" i="193"/>
  <c r="J78" i="193"/>
  <c r="J62" i="193"/>
  <c r="J46" i="193"/>
  <c r="J30" i="193"/>
  <c r="J14" i="193"/>
  <c r="K96" i="193"/>
  <c r="K80" i="193"/>
  <c r="K64" i="193"/>
  <c r="K48" i="193"/>
  <c r="K32" i="193"/>
  <c r="K16" i="193"/>
  <c r="L98" i="193"/>
  <c r="L82" i="193"/>
  <c r="L66" i="193"/>
  <c r="L50" i="193"/>
  <c r="L34" i="193"/>
  <c r="L18" i="193"/>
  <c r="N90" i="193"/>
  <c r="N74" i="193"/>
  <c r="N58" i="193"/>
  <c r="N42" i="193"/>
  <c r="N26" i="193"/>
  <c r="N10" i="193"/>
  <c r="Q92" i="193"/>
  <c r="Q76" i="193"/>
  <c r="Q60" i="193"/>
  <c r="Q44" i="193"/>
  <c r="Q28" i="193"/>
  <c r="Q12" i="193"/>
  <c r="O96" i="193"/>
  <c r="O80" i="193"/>
  <c r="O64" i="193"/>
  <c r="O48" i="193"/>
  <c r="O32" i="193"/>
  <c r="O16" i="193"/>
  <c r="H89" i="193"/>
  <c r="H73" i="193"/>
  <c r="H57" i="193"/>
  <c r="H41" i="193"/>
  <c r="H25" i="193"/>
  <c r="H9" i="193"/>
  <c r="I91" i="193"/>
  <c r="I75" i="193"/>
  <c r="I59" i="193"/>
  <c r="I43" i="193"/>
  <c r="I27" i="193"/>
  <c r="I11" i="193"/>
  <c r="J93" i="193"/>
  <c r="J77" i="193"/>
  <c r="J61" i="193"/>
  <c r="J45" i="193"/>
  <c r="J29" i="193"/>
  <c r="J13" i="193"/>
  <c r="K95" i="193"/>
  <c r="K79" i="193"/>
  <c r="K63" i="193"/>
  <c r="K47" i="193"/>
  <c r="K31" i="193"/>
  <c r="K15" i="193"/>
  <c r="N89" i="193"/>
  <c r="N73" i="193"/>
  <c r="N57" i="193"/>
  <c r="N41" i="193"/>
  <c r="N25" i="193"/>
  <c r="N9" i="193"/>
  <c r="Q91" i="193"/>
  <c r="Q75" i="193"/>
  <c r="Q59" i="193"/>
  <c r="Q43" i="193"/>
  <c r="Q27" i="193"/>
  <c r="Q11" i="193"/>
  <c r="O95" i="193"/>
  <c r="O79" i="193"/>
  <c r="O63" i="193"/>
  <c r="O47" i="193"/>
  <c r="O31" i="193"/>
  <c r="O15" i="193"/>
  <c r="H88" i="193"/>
  <c r="H72" i="193"/>
  <c r="H56" i="193"/>
  <c r="H40" i="193"/>
  <c r="H24" i="193"/>
  <c r="H8" i="193"/>
  <c r="I90" i="193"/>
  <c r="I74" i="193"/>
  <c r="I58" i="193"/>
  <c r="I42" i="193"/>
  <c r="I26" i="193"/>
  <c r="I10" i="193"/>
  <c r="J92" i="193"/>
  <c r="J76" i="193"/>
  <c r="J60" i="193"/>
  <c r="J44" i="193"/>
  <c r="J28" i="193"/>
  <c r="J12" i="193"/>
  <c r="K94" i="193"/>
  <c r="K78" i="193"/>
  <c r="K62" i="193"/>
  <c r="K46" i="193"/>
  <c r="K30" i="193"/>
  <c r="K14" i="193"/>
  <c r="N88" i="193"/>
  <c r="N72" i="193"/>
  <c r="N56" i="193"/>
  <c r="N40" i="193"/>
  <c r="N24" i="193"/>
  <c r="N8" i="193"/>
  <c r="Q90" i="193"/>
  <c r="Q74" i="193"/>
  <c r="Q58" i="193"/>
  <c r="Q42" i="193"/>
  <c r="Q26" i="193"/>
  <c r="Q10" i="193"/>
  <c r="O94" i="193"/>
  <c r="O78" i="193"/>
  <c r="O62" i="193"/>
  <c r="O46" i="193"/>
  <c r="O30" i="193"/>
  <c r="O14" i="193"/>
  <c r="H87" i="193"/>
  <c r="H71" i="193"/>
  <c r="H55" i="193"/>
  <c r="H39" i="193"/>
  <c r="H23" i="193"/>
  <c r="H7" i="193"/>
  <c r="I89" i="193"/>
  <c r="I73" i="193"/>
  <c r="I57" i="193"/>
  <c r="I41" i="193"/>
  <c r="I25" i="193"/>
  <c r="I9" i="193"/>
  <c r="J91" i="193"/>
  <c r="J75" i="193"/>
  <c r="J59" i="193"/>
  <c r="J43" i="193"/>
  <c r="J27" i="193"/>
  <c r="J11" i="193"/>
  <c r="K93" i="193"/>
  <c r="K77" i="193"/>
  <c r="K61" i="193"/>
  <c r="K45" i="193"/>
  <c r="K29" i="193"/>
  <c r="K13" i="193"/>
  <c r="N87" i="193"/>
  <c r="N71" i="193"/>
  <c r="N55" i="193"/>
  <c r="N39" i="193"/>
  <c r="N23" i="193"/>
  <c r="N7" i="193"/>
  <c r="Q89" i="193"/>
  <c r="Q73" i="193"/>
  <c r="Q57" i="193"/>
  <c r="Q41" i="193"/>
  <c r="Q25" i="193"/>
  <c r="Q9" i="193"/>
  <c r="O93" i="193"/>
  <c r="O77" i="193"/>
  <c r="O61" i="193"/>
  <c r="O45" i="193"/>
  <c r="O29" i="193"/>
  <c r="O13" i="193"/>
  <c r="H86" i="193"/>
  <c r="H70" i="193"/>
  <c r="H54" i="193"/>
  <c r="H38" i="193"/>
  <c r="H22" i="193"/>
  <c r="H6" i="193"/>
  <c r="I88" i="193"/>
  <c r="I72" i="193"/>
  <c r="I56" i="193"/>
  <c r="I40" i="193"/>
  <c r="I24" i="193"/>
  <c r="I8" i="193"/>
  <c r="J90" i="193"/>
  <c r="J74" i="193"/>
  <c r="J58" i="193"/>
  <c r="J42" i="193"/>
  <c r="J26" i="193"/>
  <c r="J10" i="193"/>
  <c r="K92" i="193"/>
  <c r="K76" i="193"/>
  <c r="K60" i="193"/>
  <c r="K44" i="193"/>
  <c r="K28" i="193"/>
  <c r="K12" i="193"/>
  <c r="N86" i="193"/>
  <c r="N70" i="193"/>
  <c r="N54" i="193"/>
  <c r="N38" i="193"/>
  <c r="N22" i="193"/>
  <c r="N6" i="193"/>
  <c r="Q88" i="193"/>
  <c r="Q72" i="193"/>
  <c r="Q56" i="193"/>
  <c r="Q40" i="193"/>
  <c r="Q24" i="193"/>
  <c r="Q8" i="193"/>
  <c r="O92" i="193"/>
  <c r="O76" i="193"/>
  <c r="O60" i="193"/>
  <c r="O44" i="193"/>
  <c r="O28" i="193"/>
  <c r="O12" i="193"/>
  <c r="H85" i="193"/>
  <c r="H69" i="193"/>
  <c r="H53" i="193"/>
  <c r="H37" i="193"/>
  <c r="H21" i="193"/>
  <c r="H5" i="193"/>
  <c r="I87" i="193"/>
  <c r="I71" i="193"/>
  <c r="I55" i="193"/>
  <c r="I39" i="193"/>
  <c r="I23" i="193"/>
  <c r="I7" i="193"/>
  <c r="J89" i="193"/>
  <c r="J73" i="193"/>
  <c r="J57" i="193"/>
  <c r="J41" i="193"/>
  <c r="J25" i="193"/>
  <c r="J9" i="193"/>
  <c r="K91" i="193"/>
  <c r="K75" i="193"/>
  <c r="K59" i="193"/>
  <c r="K43" i="193"/>
  <c r="K27" i="193"/>
  <c r="K11" i="193"/>
  <c r="N85" i="193"/>
  <c r="N69" i="193"/>
  <c r="N53" i="193"/>
  <c r="N37" i="193"/>
  <c r="N21" i="193"/>
  <c r="N5" i="193"/>
  <c r="Q87" i="193"/>
  <c r="Q71" i="193"/>
  <c r="Q55" i="193"/>
  <c r="Q39" i="193"/>
  <c r="Q23" i="193"/>
  <c r="Q7" i="193"/>
  <c r="O91" i="193"/>
  <c r="O75" i="193"/>
  <c r="O59" i="193"/>
  <c r="O43" i="193"/>
  <c r="O27" i="193"/>
  <c r="O11" i="193"/>
  <c r="H100" i="193"/>
  <c r="H84" i="193"/>
  <c r="H68" i="193"/>
  <c r="H52" i="193"/>
  <c r="H36" i="193"/>
  <c r="H20" i="193"/>
  <c r="H4" i="193"/>
  <c r="I86" i="193"/>
  <c r="I70" i="193"/>
  <c r="I54" i="193"/>
  <c r="I38" i="193"/>
  <c r="I22" i="193"/>
  <c r="I6" i="193"/>
  <c r="J88" i="193"/>
  <c r="J72" i="193"/>
  <c r="J56" i="193"/>
  <c r="J40" i="193"/>
  <c r="J24" i="193"/>
  <c r="J8" i="193"/>
  <c r="K90" i="193"/>
  <c r="K74" i="193"/>
  <c r="K58" i="193"/>
  <c r="K42" i="193"/>
  <c r="K26" i="193"/>
  <c r="K10" i="193"/>
  <c r="N100" i="193"/>
  <c r="N84" i="193"/>
  <c r="N68" i="193"/>
  <c r="N52" i="193"/>
  <c r="N36" i="193"/>
  <c r="N20" i="193"/>
  <c r="N4" i="193"/>
  <c r="Q86" i="193"/>
  <c r="Q70" i="193"/>
  <c r="Q54" i="193"/>
  <c r="Q38" i="193"/>
  <c r="Q22" i="193"/>
  <c r="Q6" i="193"/>
  <c r="O90" i="193"/>
  <c r="O74" i="193"/>
  <c r="O58" i="193"/>
  <c r="O42" i="193"/>
  <c r="O26" i="193"/>
  <c r="O10" i="193"/>
  <c r="H99" i="193"/>
  <c r="H83" i="193"/>
  <c r="H67" i="193"/>
  <c r="H51" i="193"/>
  <c r="H35" i="193"/>
  <c r="H19" i="193"/>
  <c r="H3" i="193"/>
  <c r="I85" i="193"/>
  <c r="I69" i="193"/>
  <c r="I53" i="193"/>
  <c r="I37" i="193"/>
  <c r="I21" i="193"/>
  <c r="I5" i="193"/>
  <c r="K89" i="193"/>
  <c r="K73" i="193"/>
  <c r="K57" i="193"/>
  <c r="K41" i="193"/>
  <c r="K25" i="193"/>
  <c r="K9" i="193"/>
  <c r="H98" i="193"/>
  <c r="H82" i="193"/>
  <c r="H66" i="193"/>
  <c r="H50" i="193"/>
  <c r="H34" i="193"/>
  <c r="H18" i="193"/>
  <c r="I100" i="193"/>
  <c r="I84" i="193"/>
  <c r="I68" i="193"/>
  <c r="I52" i="193"/>
  <c r="I36" i="193"/>
  <c r="I20" i="193"/>
  <c r="I4" i="193"/>
  <c r="K88" i="193"/>
  <c r="K72" i="193"/>
  <c r="K56" i="193"/>
  <c r="K40" i="193"/>
  <c r="K24" i="193"/>
  <c r="K8" i="193"/>
  <c r="I36" i="191"/>
  <c r="I79" i="191"/>
  <c r="I70" i="191"/>
  <c r="I83" i="191"/>
  <c r="I33" i="191"/>
  <c r="I38" i="191"/>
  <c r="I67" i="191"/>
  <c r="I31" i="191"/>
  <c r="I88" i="191"/>
  <c r="L38" i="189"/>
  <c r="P87" i="189"/>
  <c r="K44" i="189"/>
  <c r="Q91" i="189"/>
  <c r="Q79" i="189"/>
  <c r="P91" i="189"/>
  <c r="P79" i="189"/>
  <c r="L91" i="189"/>
  <c r="K79" i="189"/>
  <c r="P71" i="189"/>
  <c r="P63" i="189"/>
  <c r="O56" i="189" a="1"/>
  <c r="O56" i="189" s="1"/>
  <c r="P100" i="189"/>
  <c r="L83" i="189"/>
  <c r="Q75" i="189"/>
  <c r="K71" i="189"/>
  <c r="Q67" i="189"/>
  <c r="K63" i="189"/>
  <c r="Q55" i="189"/>
  <c r="Q47" i="189"/>
  <c r="Q92" i="189"/>
  <c r="O79" i="189" a="1"/>
  <c r="O79" i="189" s="1"/>
  <c r="P75" i="189"/>
  <c r="P67" i="189"/>
  <c r="O60" i="189" a="1"/>
  <c r="O60" i="189" s="1"/>
  <c r="P55" i="189"/>
  <c r="P47" i="189"/>
  <c r="Q39" i="189"/>
  <c r="L100" i="189"/>
  <c r="Q94" i="189"/>
  <c r="P92" i="189"/>
  <c r="L75" i="189"/>
  <c r="L67" i="189"/>
  <c r="K55" i="189"/>
  <c r="K47" i="189"/>
  <c r="P39" i="189"/>
  <c r="K7" i="189"/>
  <c r="K39" i="189"/>
  <c r="P9" i="189"/>
  <c r="P17" i="189"/>
  <c r="Q76" i="189"/>
  <c r="Q68" i="189"/>
  <c r="K23" i="189"/>
  <c r="Q78" i="189"/>
  <c r="P76" i="189"/>
  <c r="P68" i="189"/>
  <c r="P25" i="189"/>
  <c r="O86" i="189" a="1"/>
  <c r="O86" i="189" s="1"/>
  <c r="O96" i="189" a="1"/>
  <c r="O96" i="189" s="1"/>
  <c r="O90" i="189" a="1"/>
  <c r="O90" i="189" s="1"/>
  <c r="P82" i="189"/>
  <c r="L76" i="189"/>
  <c r="L68" i="189"/>
  <c r="K31" i="189"/>
  <c r="O82" i="189" a="1"/>
  <c r="O82" i="189" s="1"/>
  <c r="Q54" i="189"/>
  <c r="Q46" i="189"/>
  <c r="Q32" i="189"/>
  <c r="P74" i="189"/>
  <c r="P66" i="189"/>
  <c r="P33" i="189"/>
  <c r="O54" i="189" a="1"/>
  <c r="O54" i="189" s="1"/>
  <c r="K10" i="187"/>
  <c r="L10" i="187"/>
  <c r="Q29" i="187"/>
  <c r="Q54" i="187"/>
  <c r="K52" i="187"/>
  <c r="K5" i="187"/>
  <c r="L5" i="187"/>
  <c r="Q27" i="187"/>
  <c r="L54" i="187"/>
  <c r="O17" i="187" a="1"/>
  <c r="O17" i="187" s="1"/>
  <c r="O33" i="187" a="1"/>
  <c r="O33" i="187" s="1"/>
  <c r="O35" i="187" a="1"/>
  <c r="O35" i="187" s="1"/>
  <c r="K3" i="187"/>
  <c r="P35" i="187"/>
  <c r="Q26" i="187"/>
  <c r="P33" i="187"/>
  <c r="Q21" i="187"/>
  <c r="P27" i="187"/>
  <c r="L35" i="187"/>
  <c r="P26" i="187"/>
  <c r="Q13" i="187"/>
  <c r="Q78" i="187"/>
  <c r="P69" i="187"/>
  <c r="K65" i="187"/>
  <c r="Q58" i="187"/>
  <c r="P21" i="187"/>
  <c r="Q11" i="187"/>
  <c r="K35" i="187"/>
  <c r="L29" i="187"/>
  <c r="P19" i="187"/>
  <c r="Q5" i="187"/>
  <c r="O96" i="187" a="1"/>
  <c r="O96" i="187" s="1"/>
  <c r="L86" i="187"/>
  <c r="Q84" i="187"/>
  <c r="K60" i="187"/>
  <c r="K33" i="187"/>
  <c r="L27" i="187"/>
  <c r="P17" i="187"/>
  <c r="P84" i="187"/>
  <c r="Q53" i="187"/>
  <c r="L51" i="187"/>
  <c r="Q46" i="187"/>
  <c r="L44" i="187"/>
  <c r="L26" i="187"/>
  <c r="P11" i="187"/>
  <c r="L84" i="187"/>
  <c r="L46" i="187"/>
  <c r="K44" i="187"/>
  <c r="O5" i="187" a="1"/>
  <c r="O5" i="187" s="1"/>
  <c r="O13" i="187" a="1"/>
  <c r="O13" i="187" s="1"/>
  <c r="O29" i="187" a="1"/>
  <c r="O29" i="187" s="1"/>
  <c r="O37" i="187" a="1"/>
  <c r="O37" i="187" s="1"/>
  <c r="L23" i="187"/>
  <c r="P10" i="187"/>
  <c r="K25" i="187"/>
  <c r="L21" i="187"/>
  <c r="P3" i="187"/>
  <c r="Q66" i="187"/>
  <c r="L66" i="187"/>
  <c r="K19" i="187"/>
  <c r="L19" i="187"/>
  <c r="K66" i="187"/>
  <c r="K17" i="187"/>
  <c r="L13" i="187"/>
  <c r="O51" i="187" a="1"/>
  <c r="O51" i="187" s="1"/>
  <c r="K11" i="187"/>
  <c r="Q31" i="187"/>
  <c r="P50" i="187"/>
  <c r="K5" i="185"/>
  <c r="P4" i="185"/>
  <c r="P61" i="185"/>
  <c r="K59" i="185"/>
  <c r="N51" i="185" a="1"/>
  <c r="N51" i="185" s="1"/>
  <c r="K45" i="185"/>
  <c r="P29" i="185"/>
  <c r="O24" i="185"/>
  <c r="P19" i="185"/>
  <c r="J59" i="185"/>
  <c r="J45" i="185"/>
  <c r="J24" i="185"/>
  <c r="J15" i="185"/>
  <c r="K91" i="185"/>
  <c r="J14" i="185"/>
  <c r="O14" i="185"/>
  <c r="J91" i="185"/>
  <c r="P88" i="185"/>
  <c r="P62" i="185"/>
  <c r="K23" i="185"/>
  <c r="N15" i="185" a="1"/>
  <c r="N15" i="185" s="1"/>
  <c r="J13" i="185"/>
  <c r="O13" i="185"/>
  <c r="O88" i="185"/>
  <c r="P78" i="185"/>
  <c r="O62" i="185"/>
  <c r="P46" i="185"/>
  <c r="J38" i="185"/>
  <c r="J23" i="185"/>
  <c r="J11" i="185"/>
  <c r="O8" i="185"/>
  <c r="J88" i="185"/>
  <c r="J46" i="185"/>
  <c r="N9" i="185" a="1"/>
  <c r="N9" i="185" s="1"/>
  <c r="J9" i="185"/>
  <c r="O5" i="185"/>
  <c r="J8" i="185"/>
  <c r="J5" i="185"/>
  <c r="P14" i="185"/>
  <c r="N35" i="185" a="1"/>
  <c r="N35" i="185" s="1"/>
  <c r="P13" i="185"/>
  <c r="K75" i="185"/>
  <c r="N7" i="185" a="1"/>
  <c r="N7" i="185" s="1"/>
  <c r="N13" i="185" a="1"/>
  <c r="N13" i="185" s="1"/>
  <c r="P8" i="185"/>
  <c r="J75" i="185"/>
  <c r="P72" i="185"/>
  <c r="J66" i="185"/>
  <c r="K27" i="185"/>
  <c r="N4" i="185" a="1"/>
  <c r="N4" i="185" s="1"/>
  <c r="N10" i="185" a="1"/>
  <c r="N10" i="185" s="1"/>
  <c r="J72" i="185"/>
  <c r="J27" i="185"/>
  <c r="P24" i="185"/>
  <c r="J22" i="185"/>
  <c r="O2" i="183" a="1"/>
  <c r="O2" i="183" s="1"/>
  <c r="Q53" i="183"/>
  <c r="P24" i="183"/>
  <c r="L97" i="183"/>
  <c r="K20" i="183"/>
  <c r="Q38" i="183"/>
  <c r="P9" i="183"/>
  <c r="L81" i="183"/>
  <c r="K5" i="183"/>
  <c r="Q37" i="183"/>
  <c r="P8" i="183"/>
  <c r="L65" i="183"/>
  <c r="K4" i="183"/>
  <c r="Q22" i="183"/>
  <c r="L49" i="183"/>
  <c r="Q21" i="183"/>
  <c r="L33" i="183"/>
  <c r="Q6" i="183"/>
  <c r="L17" i="183"/>
  <c r="Q5" i="183"/>
  <c r="K100" i="183"/>
  <c r="P89" i="183"/>
  <c r="K85" i="183"/>
  <c r="P88" i="183"/>
  <c r="K84" i="183"/>
  <c r="P73" i="183"/>
  <c r="K69" i="183"/>
  <c r="P72" i="183"/>
  <c r="K68" i="183"/>
  <c r="Q86" i="183"/>
  <c r="P57" i="183"/>
  <c r="K53" i="183"/>
  <c r="Q85" i="183"/>
  <c r="P56" i="183"/>
  <c r="K52" i="183"/>
  <c r="Q70" i="183"/>
  <c r="P41" i="183"/>
  <c r="K37" i="183"/>
  <c r="Q69" i="183"/>
  <c r="P40" i="183"/>
  <c r="K36" i="183"/>
  <c r="O3" i="183" a="1"/>
  <c r="O3" i="183" s="1"/>
  <c r="O11" i="183" a="1"/>
  <c r="O11" i="183" s="1"/>
  <c r="O19" i="183" a="1"/>
  <c r="O19" i="183" s="1"/>
  <c r="O27" i="183" a="1"/>
  <c r="O27" i="183" s="1"/>
  <c r="O35" i="183" a="1"/>
  <c r="O35" i="183" s="1"/>
  <c r="O43" i="183" a="1"/>
  <c r="O43" i="183" s="1"/>
  <c r="O59" i="183" a="1"/>
  <c r="O59" i="183" s="1"/>
  <c r="O75" i="183" a="1"/>
  <c r="O75" i="183" s="1"/>
  <c r="O80" i="183" a="1"/>
  <c r="O80" i="183" s="1"/>
  <c r="Q54" i="183"/>
  <c r="P25" i="183"/>
  <c r="K21" i="183"/>
  <c r="O61" i="181" a="1"/>
  <c r="O61" i="181" s="1"/>
  <c r="O95" i="181" a="1"/>
  <c r="O95" i="181" s="1"/>
  <c r="O15" i="181" a="1"/>
  <c r="O15" i="181" s="1"/>
  <c r="O31" i="181" a="1"/>
  <c r="O31" i="181" s="1"/>
  <c r="K34" i="181"/>
  <c r="O99" i="181" a="1"/>
  <c r="O99" i="181" s="1"/>
  <c r="P89" i="181"/>
  <c r="L84" i="181"/>
  <c r="O82" i="181" a="1"/>
  <c r="O82" i="181" s="1"/>
  <c r="O66" i="181" a="1"/>
  <c r="O66" i="181" s="1"/>
  <c r="P62" i="181"/>
  <c r="O57" i="181" a="1"/>
  <c r="O57" i="181" s="1"/>
  <c r="L55" i="181"/>
  <c r="O48" i="181" a="1"/>
  <c r="O48" i="181" s="1"/>
  <c r="L46" i="181"/>
  <c r="O12" i="181" a="1"/>
  <c r="O12" i="181" s="1"/>
  <c r="O28" i="181" a="1"/>
  <c r="O28" i="181" s="1"/>
  <c r="K18" i="181"/>
  <c r="Q96" i="181"/>
  <c r="L93" i="181"/>
  <c r="Q91" i="181"/>
  <c r="O70" i="181" a="1"/>
  <c r="O70" i="181" s="1"/>
  <c r="O64" i="181" a="1"/>
  <c r="O64" i="181" s="1"/>
  <c r="K46" i="181"/>
  <c r="O9" i="181" a="1"/>
  <c r="O9" i="181" s="1"/>
  <c r="O77" i="181" a="1"/>
  <c r="O77" i="181" s="1"/>
  <c r="O73" i="181" a="1"/>
  <c r="O73" i="181" s="1"/>
  <c r="L71" i="181"/>
  <c r="O68" i="181" a="1"/>
  <c r="O68" i="181" s="1"/>
  <c r="L62" i="181"/>
  <c r="P49" i="181"/>
  <c r="L44" i="181"/>
  <c r="O6" i="181" a="1"/>
  <c r="O6" i="181" s="1"/>
  <c r="O22" i="181" a="1"/>
  <c r="O22" i="181" s="1"/>
  <c r="O38" i="181" a="1"/>
  <c r="O38" i="181" s="1"/>
  <c r="L100" i="181"/>
  <c r="L96" i="181"/>
  <c r="L91" i="181"/>
  <c r="P78" i="181"/>
  <c r="P65" i="181"/>
  <c r="Q56" i="181"/>
  <c r="Q47" i="181"/>
  <c r="K44" i="181"/>
  <c r="O19" i="181" a="1"/>
  <c r="O19" i="181" s="1"/>
  <c r="O35" i="181" a="1"/>
  <c r="O35" i="181" s="1"/>
  <c r="K100" i="181"/>
  <c r="O86" i="181" a="1"/>
  <c r="O86" i="181" s="1"/>
  <c r="O80" i="181" a="1"/>
  <c r="O80" i="181" s="1"/>
  <c r="Q63" i="181"/>
  <c r="O16" i="181" a="1"/>
  <c r="O16" i="181" s="1"/>
  <c r="O32" i="181" a="1"/>
  <c r="O32" i="181" s="1"/>
  <c r="Q94" i="181"/>
  <c r="O93" i="181" a="1"/>
  <c r="O93" i="181" s="1"/>
  <c r="O89" i="181" a="1"/>
  <c r="O89" i="181" s="1"/>
  <c r="L87" i="181"/>
  <c r="O84" i="181" a="1"/>
  <c r="O84" i="181" s="1"/>
  <c r="Q72" i="181"/>
  <c r="L69" i="181"/>
  <c r="Q67" i="181"/>
  <c r="P63" i="181"/>
  <c r="K60" i="181"/>
  <c r="O46" i="181" a="1"/>
  <c r="O46" i="181" s="1"/>
  <c r="O13" i="181" a="1"/>
  <c r="O13" i="181" s="1"/>
  <c r="O29" i="181" a="1"/>
  <c r="O29" i="181" s="1"/>
  <c r="O98" i="181" a="1"/>
  <c r="O98" i="181" s="1"/>
  <c r="O42" i="181" a="1"/>
  <c r="O42" i="181" s="1"/>
  <c r="P36" i="181"/>
  <c r="O62" i="181" a="1"/>
  <c r="O62" i="181" s="1"/>
  <c r="O49" i="181" a="1"/>
  <c r="O49" i="181" s="1"/>
  <c r="O44" i="181" a="1"/>
  <c r="O44" i="181" s="1"/>
  <c r="P20" i="181"/>
  <c r="O100" i="181" a="1"/>
  <c r="O100" i="181" s="1"/>
  <c r="Q88" i="181"/>
  <c r="O65" i="181" a="1"/>
  <c r="O65" i="181" s="1"/>
  <c r="O58" i="181" a="1"/>
  <c r="O58" i="181" s="1"/>
  <c r="O53" i="181" a="1"/>
  <c r="O53" i="181" s="1"/>
  <c r="O4" i="181" a="1"/>
  <c r="O4" i="181" s="1"/>
  <c r="O20" i="181" a="1"/>
  <c r="O20" i="181" s="1"/>
  <c r="O36" i="181" a="1"/>
  <c r="O36" i="181" s="1"/>
  <c r="P4" i="181"/>
  <c r="P97" i="181"/>
  <c r="L92" i="181"/>
  <c r="O69" i="181" a="1"/>
  <c r="O69" i="181" s="1"/>
  <c r="O60" i="181" a="1"/>
  <c r="O60" i="181" s="1"/>
  <c r="O56" i="181" a="1"/>
  <c r="O56" i="181" s="1"/>
  <c r="O51" i="181" a="1"/>
  <c r="O51" i="181" s="1"/>
  <c r="P41" i="181"/>
  <c r="O17" i="181" a="1"/>
  <c r="O17" i="181" s="1"/>
  <c r="O33" i="181" a="1"/>
  <c r="O33" i="181" s="1"/>
  <c r="Q26" i="181"/>
  <c r="K92" i="181"/>
  <c r="L88" i="181"/>
  <c r="O78" i="181" a="1"/>
  <c r="O78" i="181" s="1"/>
  <c r="O74" i="181" a="1"/>
  <c r="O74" i="181" s="1"/>
  <c r="P70" i="181"/>
  <c r="O67" i="181" a="1"/>
  <c r="O67" i="181" s="1"/>
  <c r="Q48" i="181"/>
  <c r="O47" i="181" a="1"/>
  <c r="O47" i="181" s="1"/>
  <c r="L45" i="181"/>
  <c r="Q43" i="181"/>
  <c r="O14" i="181" a="1"/>
  <c r="O14" i="181" s="1"/>
  <c r="O30" i="181" a="1"/>
  <c r="O30" i="181" s="1"/>
  <c r="Q10" i="181"/>
  <c r="O76" i="181" a="1"/>
  <c r="O76" i="181" s="1"/>
  <c r="O72" i="181" a="1"/>
  <c r="O72" i="181" s="1"/>
  <c r="Q64" i="181"/>
  <c r="P57" i="181"/>
  <c r="O11" i="181" a="1"/>
  <c r="O11" i="181" s="1"/>
  <c r="O27" i="181" a="1"/>
  <c r="O27" i="181" s="1"/>
  <c r="O85" i="181" a="1"/>
  <c r="O85" i="181" s="1"/>
  <c r="L70" i="181"/>
  <c r="L61" i="181"/>
  <c r="O8" i="181" a="1"/>
  <c r="O8" i="181" s="1"/>
  <c r="O40" i="181" a="1"/>
  <c r="O40" i="181" s="1"/>
  <c r="O94" i="181" a="1"/>
  <c r="O94" i="181" s="1"/>
  <c r="O90" i="181" a="1"/>
  <c r="O90" i="181" s="1"/>
  <c r="O83" i="181" a="1"/>
  <c r="O83" i="181" s="1"/>
  <c r="O59" i="181" a="1"/>
  <c r="O59" i="181" s="1"/>
  <c r="O5" i="181" a="1"/>
  <c r="O5" i="181" s="1"/>
  <c r="O21" i="181" a="1"/>
  <c r="O21" i="181" s="1"/>
  <c r="O37" i="181" a="1"/>
  <c r="O37" i="181" s="1"/>
  <c r="O97" i="181" a="1"/>
  <c r="O97" i="181" s="1"/>
  <c r="O92" i="181" a="1"/>
  <c r="O92" i="181" s="1"/>
  <c r="O88" i="181" a="1"/>
  <c r="O88" i="181" s="1"/>
  <c r="Q71" i="181"/>
  <c r="O41" i="181" a="1"/>
  <c r="O41" i="181" s="1"/>
  <c r="P92" i="177"/>
  <c r="J79" i="177"/>
  <c r="P71" i="177"/>
  <c r="O83" i="177"/>
  <c r="O71" i="177"/>
  <c r="J94" i="177"/>
  <c r="P80" i="177"/>
  <c r="K38" i="177"/>
  <c r="J30" i="177"/>
  <c r="J38" i="177"/>
  <c r="P88" i="177"/>
  <c r="P40" i="177"/>
  <c r="K70" i="177"/>
  <c r="K98" i="177"/>
  <c r="P44" i="177"/>
  <c r="J10" i="177"/>
  <c r="J98" i="177"/>
  <c r="P79" i="177"/>
  <c r="J67" i="177"/>
  <c r="O39" i="177"/>
  <c r="K34" i="177"/>
  <c r="J26" i="177"/>
  <c r="P23" i="177"/>
  <c r="J95" i="177"/>
  <c r="O79" i="177"/>
  <c r="J39" i="177"/>
  <c r="J34" i="177"/>
  <c r="J31" i="177"/>
  <c r="O23" i="177"/>
  <c r="O7" i="177"/>
  <c r="K74" i="177"/>
  <c r="N100" i="175"/>
  <c r="N90" i="175"/>
  <c r="N84" i="175"/>
  <c r="N74" i="175"/>
  <c r="N68" i="175"/>
  <c r="N58" i="175"/>
  <c r="N52" i="175"/>
  <c r="N42" i="175"/>
  <c r="N36" i="175"/>
  <c r="N26" i="175"/>
  <c r="N20" i="175"/>
  <c r="N10" i="175"/>
  <c r="N86" i="175"/>
  <c r="N80" i="175"/>
  <c r="N70" i="175"/>
  <c r="N64" i="175"/>
  <c r="N54" i="175"/>
  <c r="N48" i="175"/>
  <c r="N38" i="175"/>
  <c r="N32" i="175"/>
  <c r="N22" i="175"/>
  <c r="N16" i="175"/>
  <c r="N6" i="175"/>
  <c r="N9" i="175"/>
  <c r="N92" i="175"/>
  <c r="N76" i="175"/>
  <c r="N60" i="175"/>
  <c r="N44" i="175"/>
  <c r="N28" i="175"/>
  <c r="N12" i="175"/>
  <c r="N95" i="175"/>
  <c r="N85" i="175"/>
  <c r="N79" i="175"/>
  <c r="N69" i="175"/>
  <c r="N63" i="175"/>
  <c r="N53" i="175"/>
  <c r="N47" i="175"/>
  <c r="N37" i="175"/>
  <c r="N31" i="175"/>
  <c r="N21" i="175"/>
  <c r="N15" i="175"/>
  <c r="N5" i="175"/>
  <c r="N96" i="175"/>
  <c r="N88" i="175"/>
  <c r="N72" i="175"/>
  <c r="N56" i="175"/>
  <c r="N40" i="175"/>
  <c r="N24" i="175"/>
  <c r="N8" i="175"/>
  <c r="N87" i="175"/>
  <c r="N71" i="175"/>
  <c r="N55" i="175"/>
  <c r="N39" i="175"/>
  <c r="N23" i="175"/>
  <c r="N7" i="175"/>
  <c r="J93" i="175"/>
  <c r="J77" i="175"/>
  <c r="J61" i="175"/>
  <c r="J45" i="175"/>
  <c r="J29" i="175"/>
  <c r="J13" i="175"/>
  <c r="O94" i="175"/>
  <c r="O78" i="175"/>
  <c r="O62" i="175"/>
  <c r="O46" i="175"/>
  <c r="O30" i="175"/>
  <c r="O14" i="175"/>
  <c r="P94" i="175"/>
  <c r="P78" i="175"/>
  <c r="P62" i="175"/>
  <c r="P46" i="175"/>
  <c r="P30" i="175"/>
  <c r="P14" i="175"/>
  <c r="J90" i="175"/>
  <c r="J74" i="175"/>
  <c r="J58" i="175"/>
  <c r="J42" i="175"/>
  <c r="J26" i="175"/>
  <c r="J10" i="175"/>
  <c r="K90" i="175"/>
  <c r="K74" i="175"/>
  <c r="K58" i="175"/>
  <c r="K42" i="175"/>
  <c r="K26" i="175"/>
  <c r="K10" i="175"/>
  <c r="O91" i="175"/>
  <c r="O75" i="175"/>
  <c r="O59" i="175"/>
  <c r="O43" i="175"/>
  <c r="O27" i="175"/>
  <c r="O11" i="175"/>
  <c r="J89" i="175"/>
  <c r="J73" i="175"/>
  <c r="J57" i="175"/>
  <c r="J41" i="175"/>
  <c r="J25" i="175"/>
  <c r="J9" i="175"/>
  <c r="K89" i="175"/>
  <c r="K73" i="175"/>
  <c r="K57" i="175"/>
  <c r="K41" i="175"/>
  <c r="K25" i="175"/>
  <c r="K9" i="175"/>
  <c r="O90" i="175"/>
  <c r="O74" i="175"/>
  <c r="O58" i="175"/>
  <c r="O42" i="175"/>
  <c r="O26" i="175"/>
  <c r="O10" i="175"/>
  <c r="J88" i="175"/>
  <c r="J72" i="175"/>
  <c r="J56" i="175"/>
  <c r="J40" i="175"/>
  <c r="J24" i="175"/>
  <c r="J8" i="175"/>
  <c r="K88" i="175"/>
  <c r="K72" i="175"/>
  <c r="K56" i="175"/>
  <c r="K40" i="175"/>
  <c r="K24" i="175"/>
  <c r="K8" i="175"/>
  <c r="O89" i="175"/>
  <c r="O73" i="175"/>
  <c r="O57" i="175"/>
  <c r="O41" i="175"/>
  <c r="O25" i="175"/>
  <c r="O9" i="175"/>
  <c r="J87" i="175"/>
  <c r="J71" i="175"/>
  <c r="J55" i="175"/>
  <c r="J39" i="175"/>
  <c r="J23" i="175"/>
  <c r="J7" i="175"/>
  <c r="K87" i="175"/>
  <c r="K71" i="175"/>
  <c r="K55" i="175"/>
  <c r="K39" i="175"/>
  <c r="K23" i="175"/>
  <c r="K7" i="175"/>
  <c r="O88" i="175"/>
  <c r="O72" i="175"/>
  <c r="O56" i="175"/>
  <c r="O40" i="175"/>
  <c r="O24" i="175"/>
  <c r="O8" i="175"/>
  <c r="J86" i="175"/>
  <c r="J70" i="175"/>
  <c r="J54" i="175"/>
  <c r="J38" i="175"/>
  <c r="J22" i="175"/>
  <c r="J6" i="175"/>
  <c r="K86" i="175"/>
  <c r="K70" i="175"/>
  <c r="K54" i="175"/>
  <c r="K38" i="175"/>
  <c r="K22" i="175"/>
  <c r="K6" i="175"/>
  <c r="O87" i="175"/>
  <c r="O71" i="175"/>
  <c r="O55" i="175"/>
  <c r="O39" i="175"/>
  <c r="O23" i="175"/>
  <c r="O7" i="175"/>
  <c r="J85" i="175"/>
  <c r="J69" i="175"/>
  <c r="J53" i="175"/>
  <c r="J37" i="175"/>
  <c r="J21" i="175"/>
  <c r="J5" i="175"/>
  <c r="K85" i="175"/>
  <c r="K69" i="175"/>
  <c r="K53" i="175"/>
  <c r="K37" i="175"/>
  <c r="K21" i="175"/>
  <c r="K5" i="175"/>
  <c r="O86" i="175"/>
  <c r="O70" i="175"/>
  <c r="O54" i="175"/>
  <c r="O38" i="175"/>
  <c r="O22" i="175"/>
  <c r="O6" i="175"/>
  <c r="J100" i="175"/>
  <c r="J84" i="175"/>
  <c r="J68" i="175"/>
  <c r="J52" i="175"/>
  <c r="J36" i="175"/>
  <c r="J20" i="175"/>
  <c r="K100" i="175"/>
  <c r="K84" i="175"/>
  <c r="K68" i="175"/>
  <c r="K52" i="175"/>
  <c r="K36" i="175"/>
  <c r="K20" i="175"/>
  <c r="O2" i="175"/>
  <c r="O85" i="175"/>
  <c r="O69" i="175"/>
  <c r="O53" i="175"/>
  <c r="O37" i="175"/>
  <c r="O21" i="175"/>
  <c r="O5" i="175"/>
  <c r="J99" i="175"/>
  <c r="J83" i="175"/>
  <c r="J67" i="175"/>
  <c r="J51" i="175"/>
  <c r="J35" i="175"/>
  <c r="J19" i="175"/>
  <c r="K99" i="175"/>
  <c r="K83" i="175"/>
  <c r="K67" i="175"/>
  <c r="K51" i="175"/>
  <c r="K35" i="175"/>
  <c r="K19" i="175"/>
  <c r="O100" i="175"/>
  <c r="O84" i="175"/>
  <c r="O68" i="175"/>
  <c r="O52" i="175"/>
  <c r="O36" i="175"/>
  <c r="O20" i="175"/>
  <c r="J98" i="175"/>
  <c r="J82" i="175"/>
  <c r="J66" i="175"/>
  <c r="J50" i="175"/>
  <c r="J34" i="175"/>
  <c r="J18" i="175"/>
  <c r="K98" i="175"/>
  <c r="K82" i="175"/>
  <c r="K66" i="175"/>
  <c r="K50" i="175"/>
  <c r="K34" i="175"/>
  <c r="K18" i="175"/>
  <c r="O99" i="175"/>
  <c r="O83" i="175"/>
  <c r="O67" i="175"/>
  <c r="O51" i="175"/>
  <c r="O35" i="175"/>
  <c r="O19" i="175"/>
  <c r="J97" i="175"/>
  <c r="J81" i="175"/>
  <c r="J65" i="175"/>
  <c r="J49" i="175"/>
  <c r="J33" i="175"/>
  <c r="J17" i="175"/>
  <c r="O98" i="175"/>
  <c r="O82" i="175"/>
  <c r="O66" i="175"/>
  <c r="O50" i="175"/>
  <c r="O34" i="175"/>
  <c r="O18" i="175"/>
  <c r="J95" i="175"/>
  <c r="J79" i="175"/>
  <c r="J63" i="175"/>
  <c r="J47" i="175"/>
  <c r="J31" i="175"/>
  <c r="J15" i="175"/>
  <c r="K95" i="175"/>
  <c r="K79" i="175"/>
  <c r="K63" i="175"/>
  <c r="K47" i="175"/>
  <c r="K31" i="175"/>
  <c r="K15" i="175"/>
  <c r="O96" i="175"/>
  <c r="O80" i="175"/>
  <c r="O64" i="175"/>
  <c r="O48" i="175"/>
  <c r="O32" i="175"/>
  <c r="O16" i="175"/>
  <c r="J94" i="175"/>
  <c r="J78" i="175"/>
  <c r="J62" i="175"/>
  <c r="J46" i="175"/>
  <c r="J30" i="175"/>
  <c r="J14" i="175"/>
  <c r="O95" i="175"/>
  <c r="O79" i="175"/>
  <c r="O63" i="175"/>
  <c r="O47" i="175"/>
  <c r="O31" i="175"/>
  <c r="O15" i="175"/>
  <c r="N2" i="207"/>
  <c r="J2" i="207"/>
  <c r="M2" i="207"/>
  <c r="I2" i="207"/>
  <c r="O2" i="207"/>
  <c r="L2" i="207"/>
  <c r="H2" i="207"/>
  <c r="J2" i="203"/>
  <c r="I2" i="203"/>
  <c r="H2" i="203"/>
  <c r="M2" i="197"/>
  <c r="L2" i="195"/>
  <c r="L2" i="193"/>
  <c r="O2" i="193"/>
  <c r="I2" i="193"/>
  <c r="N2" i="193"/>
  <c r="J2" i="193"/>
  <c r="Q2" i="193"/>
  <c r="K2" i="193"/>
  <c r="I2" i="191"/>
  <c r="K2" i="187"/>
  <c r="N2" i="185" a="1"/>
  <c r="N2" i="185" s="1"/>
  <c r="O2" i="177"/>
  <c r="P2" i="177"/>
  <c r="J2" i="177"/>
  <c r="N2" i="175"/>
  <c r="J2" i="175"/>
  <c r="K2" i="175"/>
  <c r="F96" i="207"/>
  <c r="F80" i="207"/>
  <c r="F64" i="207"/>
  <c r="N59" i="207"/>
  <c r="F48" i="207"/>
  <c r="N43" i="207"/>
  <c r="F32" i="207"/>
  <c r="N27" i="207"/>
  <c r="G13" i="207"/>
  <c r="P34" i="207"/>
  <c r="P18" i="207"/>
  <c r="L14" i="207"/>
  <c r="F13" i="207"/>
  <c r="O98" i="207"/>
  <c r="L91" i="207"/>
  <c r="N85" i="207"/>
  <c r="O82" i="207"/>
  <c r="P79" i="207"/>
  <c r="J78" i="207"/>
  <c r="L75" i="207"/>
  <c r="N69" i="207"/>
  <c r="O66" i="207"/>
  <c r="J62" i="207"/>
  <c r="L59" i="207"/>
  <c r="N53" i="207"/>
  <c r="O50" i="207"/>
  <c r="J46" i="207"/>
  <c r="L43" i="207"/>
  <c r="N37" i="207"/>
  <c r="O34" i="207"/>
  <c r="J30" i="207"/>
  <c r="L27" i="207"/>
  <c r="O18" i="207"/>
  <c r="N98" i="207"/>
  <c r="H97" i="207"/>
  <c r="O95" i="207"/>
  <c r="I94" i="207"/>
  <c r="P92" i="207"/>
  <c r="J91" i="207"/>
  <c r="M85" i="207"/>
  <c r="N82" i="207"/>
  <c r="H81" i="207"/>
  <c r="O79" i="207"/>
  <c r="I78" i="207"/>
  <c r="P76" i="207"/>
  <c r="J75" i="207"/>
  <c r="M69" i="207"/>
  <c r="N66" i="207"/>
  <c r="H65" i="207"/>
  <c r="O63" i="207"/>
  <c r="I62" i="207"/>
  <c r="P60" i="207"/>
  <c r="J59" i="207"/>
  <c r="M53" i="207"/>
  <c r="G52" i="207"/>
  <c r="N50" i="207"/>
  <c r="H49" i="207"/>
  <c r="O47" i="207"/>
  <c r="I46" i="207"/>
  <c r="P44" i="207"/>
  <c r="J43" i="207"/>
  <c r="M37" i="207"/>
  <c r="G36" i="207"/>
  <c r="N34" i="207"/>
  <c r="H33" i="207"/>
  <c r="O31" i="207"/>
  <c r="I30" i="207"/>
  <c r="P28" i="207"/>
  <c r="J27" i="207"/>
  <c r="M21" i="207"/>
  <c r="G20" i="207"/>
  <c r="N18" i="207"/>
  <c r="H17" i="207"/>
  <c r="O15" i="207"/>
  <c r="I14" i="207"/>
  <c r="P12" i="207"/>
  <c r="M98" i="207"/>
  <c r="N95" i="207"/>
  <c r="H94" i="207"/>
  <c r="O92" i="207"/>
  <c r="I91" i="207"/>
  <c r="P89" i="207"/>
  <c r="L85" i="207"/>
  <c r="M82" i="207"/>
  <c r="N79" i="207"/>
  <c r="H78" i="207"/>
  <c r="O76" i="207"/>
  <c r="I75" i="207"/>
  <c r="P73" i="207"/>
  <c r="L69" i="207"/>
  <c r="M66" i="207"/>
  <c r="G65" i="207"/>
  <c r="N63" i="207"/>
  <c r="H62" i="207"/>
  <c r="O60" i="207"/>
  <c r="I59" i="207"/>
  <c r="P57" i="207"/>
  <c r="L53" i="207"/>
  <c r="M50" i="207"/>
  <c r="G49" i="207"/>
  <c r="N47" i="207"/>
  <c r="H46" i="207"/>
  <c r="O44" i="207"/>
  <c r="I43" i="207"/>
  <c r="P41" i="207"/>
  <c r="L37" i="207"/>
  <c r="M34" i="207"/>
  <c r="G33" i="207"/>
  <c r="N31" i="207"/>
  <c r="H30" i="207"/>
  <c r="O28" i="207"/>
  <c r="I27" i="207"/>
  <c r="P25" i="207"/>
  <c r="L21" i="207"/>
  <c r="M18" i="207"/>
  <c r="G17" i="207"/>
  <c r="N15" i="207"/>
  <c r="H14" i="207"/>
  <c r="O12" i="207"/>
  <c r="L98" i="207"/>
  <c r="M95" i="207"/>
  <c r="G94" i="207"/>
  <c r="N92" i="207"/>
  <c r="H91" i="207"/>
  <c r="O89" i="207"/>
  <c r="P86" i="207"/>
  <c r="J85" i="207"/>
  <c r="L82" i="207"/>
  <c r="M79" i="207"/>
  <c r="G78" i="207"/>
  <c r="N76" i="207"/>
  <c r="H75" i="207"/>
  <c r="O73" i="207"/>
  <c r="P70" i="207"/>
  <c r="J69" i="207"/>
  <c r="L66" i="207"/>
  <c r="M63" i="207"/>
  <c r="G62" i="207"/>
  <c r="N60" i="207"/>
  <c r="H59" i="207"/>
  <c r="O57" i="207"/>
  <c r="P54" i="207"/>
  <c r="J53" i="207"/>
  <c r="L50" i="207"/>
  <c r="M47" i="207"/>
  <c r="G46" i="207"/>
  <c r="N44" i="207"/>
  <c r="H43" i="207"/>
  <c r="O41" i="207"/>
  <c r="P38" i="207"/>
  <c r="J37" i="207"/>
  <c r="L34" i="207"/>
  <c r="M31" i="207"/>
  <c r="G30" i="207"/>
  <c r="N28" i="207"/>
  <c r="H27" i="207"/>
  <c r="O25" i="207"/>
  <c r="P22" i="207"/>
  <c r="L18" i="207"/>
  <c r="M15" i="207"/>
  <c r="G14" i="207"/>
  <c r="N12" i="207"/>
  <c r="P99" i="207"/>
  <c r="J98" i="207"/>
  <c r="L95" i="207"/>
  <c r="M92" i="207"/>
  <c r="G91" i="207"/>
  <c r="N89" i="207"/>
  <c r="O86" i="207"/>
  <c r="I85" i="207"/>
  <c r="P83" i="207"/>
  <c r="J82" i="207"/>
  <c r="L79" i="207"/>
  <c r="M76" i="207"/>
  <c r="G75" i="207"/>
  <c r="N73" i="207"/>
  <c r="O70" i="207"/>
  <c r="I69" i="207"/>
  <c r="P67" i="207"/>
  <c r="J66" i="207"/>
  <c r="L63" i="207"/>
  <c r="M60" i="207"/>
  <c r="G59" i="207"/>
  <c r="N57" i="207"/>
  <c r="O54" i="207"/>
  <c r="I53" i="207"/>
  <c r="P51" i="207"/>
  <c r="J50" i="207"/>
  <c r="L47" i="207"/>
  <c r="M44" i="207"/>
  <c r="G43" i="207"/>
  <c r="N41" i="207"/>
  <c r="O38" i="207"/>
  <c r="I37" i="207"/>
  <c r="P35" i="207"/>
  <c r="J34" i="207"/>
  <c r="L31" i="207"/>
  <c r="M28" i="207"/>
  <c r="G27" i="207"/>
  <c r="N25" i="207"/>
  <c r="O22" i="207"/>
  <c r="P19" i="207"/>
  <c r="J18" i="207"/>
  <c r="L15" i="207"/>
  <c r="M12" i="207"/>
  <c r="O99" i="207"/>
  <c r="I98" i="207"/>
  <c r="P96" i="207"/>
  <c r="J95" i="207"/>
  <c r="L92" i="207"/>
  <c r="M89" i="207"/>
  <c r="N86" i="207"/>
  <c r="H85" i="207"/>
  <c r="O83" i="207"/>
  <c r="I82" i="207"/>
  <c r="P80" i="207"/>
  <c r="J79" i="207"/>
  <c r="L76" i="207"/>
  <c r="M73" i="207"/>
  <c r="N70" i="207"/>
  <c r="H69" i="207"/>
  <c r="O67" i="207"/>
  <c r="I66" i="207"/>
  <c r="P64" i="207"/>
  <c r="L60" i="207"/>
  <c r="M57" i="207"/>
  <c r="N54" i="207"/>
  <c r="H53" i="207"/>
  <c r="O51" i="207"/>
  <c r="I50" i="207"/>
  <c r="P48" i="207"/>
  <c r="L44" i="207"/>
  <c r="M41" i="207"/>
  <c r="N38" i="207"/>
  <c r="H37" i="207"/>
  <c r="O35" i="207"/>
  <c r="I34" i="207"/>
  <c r="P32" i="207"/>
  <c r="L28" i="207"/>
  <c r="M25" i="207"/>
  <c r="N22" i="207"/>
  <c r="O19" i="207"/>
  <c r="I18" i="207"/>
  <c r="L12" i="207"/>
  <c r="N99" i="207"/>
  <c r="H98" i="207"/>
  <c r="O96" i="207"/>
  <c r="J92" i="207"/>
  <c r="L89" i="207"/>
  <c r="M86" i="207"/>
  <c r="G85" i="207"/>
  <c r="N83" i="207"/>
  <c r="H82" i="207"/>
  <c r="O80" i="207"/>
  <c r="J76" i="207"/>
  <c r="L73" i="207"/>
  <c r="M70" i="207"/>
  <c r="G69" i="207"/>
  <c r="N67" i="207"/>
  <c r="H66" i="207"/>
  <c r="O64" i="207"/>
  <c r="J60" i="207"/>
  <c r="L57" i="207"/>
  <c r="M54" i="207"/>
  <c r="H50" i="207"/>
  <c r="O48" i="207"/>
  <c r="J44" i="207"/>
  <c r="L41" i="207"/>
  <c r="M38" i="207"/>
  <c r="H34" i="207"/>
  <c r="O32" i="207"/>
  <c r="J28" i="207"/>
  <c r="L25" i="207"/>
  <c r="M22" i="207"/>
  <c r="N19" i="207"/>
  <c r="H18" i="207"/>
  <c r="M99" i="207"/>
  <c r="G98" i="207"/>
  <c r="N96" i="207"/>
  <c r="O93" i="207"/>
  <c r="I92" i="207"/>
  <c r="J89" i="207"/>
  <c r="L86" i="207"/>
  <c r="M83" i="207"/>
  <c r="G82" i="207"/>
  <c r="N80" i="207"/>
  <c r="O77" i="207"/>
  <c r="I76" i="207"/>
  <c r="J73" i="207"/>
  <c r="L70" i="207"/>
  <c r="M67" i="207"/>
  <c r="G66" i="207"/>
  <c r="N64" i="207"/>
  <c r="O61" i="207"/>
  <c r="I60" i="207"/>
  <c r="J57" i="207"/>
  <c r="L54" i="207"/>
  <c r="M51" i="207"/>
  <c r="G50" i="207"/>
  <c r="N48" i="207"/>
  <c r="O45" i="207"/>
  <c r="I44" i="207"/>
  <c r="J41" i="207"/>
  <c r="L38" i="207"/>
  <c r="M35" i="207"/>
  <c r="G34" i="207"/>
  <c r="N32" i="207"/>
  <c r="O29" i="207"/>
  <c r="I28" i="207"/>
  <c r="J25" i="207"/>
  <c r="L22" i="207"/>
  <c r="M19" i="207"/>
  <c r="G18" i="207"/>
  <c r="N16" i="207"/>
  <c r="H15" i="207"/>
  <c r="O13" i="207"/>
  <c r="I12" i="207"/>
  <c r="L99" i="207"/>
  <c r="M96" i="207"/>
  <c r="H92" i="207"/>
  <c r="I89" i="207"/>
  <c r="J86" i="207"/>
  <c r="L83" i="207"/>
  <c r="M80" i="207"/>
  <c r="H76" i="207"/>
  <c r="I73" i="207"/>
  <c r="J70" i="207"/>
  <c r="L67" i="207"/>
  <c r="M64" i="207"/>
  <c r="H60" i="207"/>
  <c r="I57" i="207"/>
  <c r="J54" i="207"/>
  <c r="L51" i="207"/>
  <c r="M48" i="207"/>
  <c r="H44" i="207"/>
  <c r="I41" i="207"/>
  <c r="J38" i="207"/>
  <c r="L35" i="207"/>
  <c r="M32" i="207"/>
  <c r="H28" i="207"/>
  <c r="I25" i="207"/>
  <c r="J22" i="207"/>
  <c r="L19" i="207"/>
  <c r="M16" i="207"/>
  <c r="N13" i="207"/>
  <c r="H12" i="207"/>
  <c r="J99" i="207"/>
  <c r="L96" i="207"/>
  <c r="G92" i="207"/>
  <c r="H89" i="207"/>
  <c r="I86" i="207"/>
  <c r="L80" i="207"/>
  <c r="G76" i="207"/>
  <c r="H73" i="207"/>
  <c r="I70" i="207"/>
  <c r="L64" i="207"/>
  <c r="G60" i="207"/>
  <c r="H57" i="207"/>
  <c r="I54" i="207"/>
  <c r="L48" i="207"/>
  <c r="G44" i="207"/>
  <c r="H41" i="207"/>
  <c r="I38" i="207"/>
  <c r="G28" i="207"/>
  <c r="H25" i="207"/>
  <c r="I22" i="207"/>
  <c r="L13" i="207"/>
  <c r="F8" i="207"/>
  <c r="F6" i="207"/>
  <c r="F5" i="207"/>
  <c r="F4" i="207"/>
  <c r="F3" i="207"/>
  <c r="G2" i="207"/>
  <c r="G11" i="207"/>
  <c r="G10" i="207"/>
  <c r="G9" i="207"/>
  <c r="M2" i="205"/>
  <c r="J2" i="205"/>
  <c r="K2" i="205"/>
  <c r="L2" i="205" s="1"/>
  <c r="L97" i="205"/>
  <c r="L57" i="205"/>
  <c r="L49" i="205"/>
  <c r="L89" i="205"/>
  <c r="L9" i="205"/>
  <c r="L41" i="205"/>
  <c r="L33" i="205"/>
  <c r="L73" i="205"/>
  <c r="J100" i="205"/>
  <c r="J92" i="205"/>
  <c r="J84" i="205"/>
  <c r="J76" i="205"/>
  <c r="J68" i="205"/>
  <c r="J60" i="205"/>
  <c r="J52" i="205"/>
  <c r="J44" i="205"/>
  <c r="J36" i="205"/>
  <c r="J28" i="205"/>
  <c r="J20" i="205"/>
  <c r="I100" i="205"/>
  <c r="M98" i="205"/>
  <c r="I92" i="205"/>
  <c r="I84" i="205"/>
  <c r="I76" i="205"/>
  <c r="I68" i="205"/>
  <c r="I60" i="205"/>
  <c r="I52" i="205"/>
  <c r="I44" i="205"/>
  <c r="I36" i="205"/>
  <c r="I28" i="205"/>
  <c r="K98" i="205"/>
  <c r="L98" i="205" s="1"/>
  <c r="J10" i="205"/>
  <c r="K13" i="205"/>
  <c r="L13" i="205" s="1"/>
  <c r="M8" i="205"/>
  <c r="J93" i="205"/>
  <c r="J85" i="205"/>
  <c r="J77" i="205"/>
  <c r="J69" i="205"/>
  <c r="J61" i="205"/>
  <c r="J53" i="205"/>
  <c r="J45" i="205"/>
  <c r="J37" i="205"/>
  <c r="J29" i="205"/>
  <c r="J21" i="205"/>
  <c r="J13" i="205"/>
  <c r="M99" i="205"/>
  <c r="M91" i="205"/>
  <c r="K88" i="205"/>
  <c r="L88" i="205" s="1"/>
  <c r="M83" i="205"/>
  <c r="K80" i="205"/>
  <c r="L80" i="205" s="1"/>
  <c r="M75" i="205"/>
  <c r="K72" i="205"/>
  <c r="L72" i="205" s="1"/>
  <c r="M67" i="205"/>
  <c r="K64" i="205"/>
  <c r="L64" i="205" s="1"/>
  <c r="M59" i="205"/>
  <c r="K56" i="205"/>
  <c r="L56" i="205" s="1"/>
  <c r="M51" i="205"/>
  <c r="K48" i="205"/>
  <c r="L48" i="205" s="1"/>
  <c r="M43" i="205"/>
  <c r="K40" i="205"/>
  <c r="L40" i="205" s="1"/>
  <c r="M35" i="205"/>
  <c r="K32" i="205"/>
  <c r="L32" i="205" s="1"/>
  <c r="M27" i="205"/>
  <c r="K24" i="205"/>
  <c r="L24" i="205" s="1"/>
  <c r="M19" i="205"/>
  <c r="K16" i="205"/>
  <c r="L16" i="205" s="1"/>
  <c r="M11" i="205"/>
  <c r="K8" i="205"/>
  <c r="L8" i="205" s="1"/>
  <c r="J8" i="205"/>
  <c r="K99" i="205"/>
  <c r="L99" i="205" s="1"/>
  <c r="M94" i="205"/>
  <c r="K91" i="205"/>
  <c r="L91" i="205" s="1"/>
  <c r="M86" i="205"/>
  <c r="K83" i="205"/>
  <c r="L83" i="205" s="1"/>
  <c r="M78" i="205"/>
  <c r="K75" i="205"/>
  <c r="L75" i="205" s="1"/>
  <c r="M70" i="205"/>
  <c r="K67" i="205"/>
  <c r="L67" i="205" s="1"/>
  <c r="M62" i="205"/>
  <c r="K59" i="205"/>
  <c r="L59" i="205" s="1"/>
  <c r="M54" i="205"/>
  <c r="K51" i="205"/>
  <c r="L51" i="205" s="1"/>
  <c r="M46" i="205"/>
  <c r="K43" i="205"/>
  <c r="L43" i="205" s="1"/>
  <c r="M38" i="205"/>
  <c r="K35" i="205"/>
  <c r="L35" i="205" s="1"/>
  <c r="M30" i="205"/>
  <c r="K27" i="205"/>
  <c r="L27" i="205" s="1"/>
  <c r="M22" i="205"/>
  <c r="K19" i="205"/>
  <c r="L19" i="205" s="1"/>
  <c r="M14" i="205"/>
  <c r="K11" i="205"/>
  <c r="L11" i="205" s="1"/>
  <c r="J99" i="205"/>
  <c r="J91" i="205"/>
  <c r="J83" i="205"/>
  <c r="J75" i="205"/>
  <c r="J67" i="205"/>
  <c r="J59" i="205"/>
  <c r="J51" i="205"/>
  <c r="J43" i="205"/>
  <c r="J35" i="205"/>
  <c r="J27" i="205"/>
  <c r="J19" i="205"/>
  <c r="J11" i="205"/>
  <c r="M97" i="205"/>
  <c r="K94" i="205"/>
  <c r="L94" i="205" s="1"/>
  <c r="M89" i="205"/>
  <c r="K86" i="205"/>
  <c r="L86" i="205" s="1"/>
  <c r="M81" i="205"/>
  <c r="K78" i="205"/>
  <c r="L78" i="205" s="1"/>
  <c r="M73" i="205"/>
  <c r="K70" i="205"/>
  <c r="L70" i="205" s="1"/>
  <c r="M65" i="205"/>
  <c r="K62" i="205"/>
  <c r="L62" i="205" s="1"/>
  <c r="M57" i="205"/>
  <c r="K54" i="205"/>
  <c r="L54" i="205" s="1"/>
  <c r="M49" i="205"/>
  <c r="K46" i="205"/>
  <c r="L46" i="205" s="1"/>
  <c r="M41" i="205"/>
  <c r="K38" i="205"/>
  <c r="L38" i="205" s="1"/>
  <c r="M33" i="205"/>
  <c r="K30" i="205"/>
  <c r="L30" i="205" s="1"/>
  <c r="M25" i="205"/>
  <c r="K22" i="205"/>
  <c r="L22" i="205" s="1"/>
  <c r="M17" i="205"/>
  <c r="K14" i="205"/>
  <c r="L14" i="205" s="1"/>
  <c r="M9" i="205"/>
  <c r="J94" i="205"/>
  <c r="J86" i="205"/>
  <c r="J78" i="205"/>
  <c r="J70" i="205"/>
  <c r="J62" i="205"/>
  <c r="J54" i="205"/>
  <c r="J46" i="205"/>
  <c r="J38" i="205"/>
  <c r="J30" i="205"/>
  <c r="J22" i="205"/>
  <c r="J14" i="205"/>
  <c r="G97" i="203"/>
  <c r="G89" i="203"/>
  <c r="G81" i="203"/>
  <c r="G73" i="203"/>
  <c r="G65" i="203"/>
  <c r="G57" i="203"/>
  <c r="G49" i="203"/>
  <c r="G41" i="203"/>
  <c r="G33" i="203"/>
  <c r="G25" i="203"/>
  <c r="G17" i="203"/>
  <c r="F73" i="203"/>
  <c r="F65" i="203"/>
  <c r="F57" i="203"/>
  <c r="F49" i="203"/>
  <c r="F41" i="203"/>
  <c r="F33" i="203"/>
  <c r="F25" i="203"/>
  <c r="F17" i="203"/>
  <c r="H99" i="203"/>
  <c r="J96" i="203"/>
  <c r="H91" i="203"/>
  <c r="J88" i="203"/>
  <c r="H83" i="203"/>
  <c r="J80" i="203"/>
  <c r="H75" i="203"/>
  <c r="J72" i="203"/>
  <c r="H67" i="203"/>
  <c r="J64" i="203"/>
  <c r="H59" i="203"/>
  <c r="J56" i="203"/>
  <c r="H51" i="203"/>
  <c r="J48" i="203"/>
  <c r="H43" i="203"/>
  <c r="J40" i="203"/>
  <c r="H35" i="203"/>
  <c r="J32" i="203"/>
  <c r="H27" i="203"/>
  <c r="J24" i="203"/>
  <c r="H19" i="203"/>
  <c r="J16" i="203"/>
  <c r="G99" i="203"/>
  <c r="I96" i="203"/>
  <c r="G91" i="203"/>
  <c r="I88" i="203"/>
  <c r="G83" i="203"/>
  <c r="I80" i="203"/>
  <c r="G75" i="203"/>
  <c r="I72" i="203"/>
  <c r="G67" i="203"/>
  <c r="I64" i="203"/>
  <c r="G59" i="203"/>
  <c r="I56" i="203"/>
  <c r="G51" i="203"/>
  <c r="I48" i="203"/>
  <c r="G43" i="203"/>
  <c r="I40" i="203"/>
  <c r="G35" i="203"/>
  <c r="I32" i="203"/>
  <c r="G27" i="203"/>
  <c r="I24" i="203"/>
  <c r="G19" i="203"/>
  <c r="I16" i="203"/>
  <c r="H96" i="203"/>
  <c r="J93" i="203"/>
  <c r="H88" i="203"/>
  <c r="J85" i="203"/>
  <c r="H80" i="203"/>
  <c r="J77" i="203"/>
  <c r="H72" i="203"/>
  <c r="J69" i="203"/>
  <c r="H64" i="203"/>
  <c r="J61" i="203"/>
  <c r="H56" i="203"/>
  <c r="J53" i="203"/>
  <c r="H48" i="203"/>
  <c r="J45" i="203"/>
  <c r="H40" i="203"/>
  <c r="J37" i="203"/>
  <c r="H32" i="203"/>
  <c r="J29" i="203"/>
  <c r="H24" i="203"/>
  <c r="J21" i="203"/>
  <c r="H16" i="203"/>
  <c r="G96" i="203"/>
  <c r="G88" i="203"/>
  <c r="G80" i="203"/>
  <c r="G72" i="203"/>
  <c r="G64" i="203"/>
  <c r="G56" i="203"/>
  <c r="G48" i="203"/>
  <c r="G40" i="203"/>
  <c r="G32" i="203"/>
  <c r="G24" i="203"/>
  <c r="G16" i="203"/>
  <c r="J98" i="203"/>
  <c r="H93" i="203"/>
  <c r="J90" i="203"/>
  <c r="H85" i="203"/>
  <c r="J82" i="203"/>
  <c r="H77" i="203"/>
  <c r="J74" i="203"/>
  <c r="H69" i="203"/>
  <c r="J66" i="203"/>
  <c r="H61" i="203"/>
  <c r="J58" i="203"/>
  <c r="H53" i="203"/>
  <c r="J50" i="203"/>
  <c r="H45" i="203"/>
  <c r="J42" i="203"/>
  <c r="H37" i="203"/>
  <c r="J34" i="203"/>
  <c r="H29" i="203"/>
  <c r="J26" i="203"/>
  <c r="H21" i="203"/>
  <c r="J18" i="203"/>
  <c r="I98" i="203"/>
  <c r="I90" i="203"/>
  <c r="I82" i="203"/>
  <c r="I74" i="203"/>
  <c r="I66" i="203"/>
  <c r="I58" i="203"/>
  <c r="I50" i="203"/>
  <c r="I42" i="203"/>
  <c r="I34" i="203"/>
  <c r="I26" i="203"/>
  <c r="I18" i="203"/>
  <c r="H98" i="203"/>
  <c r="J95" i="203"/>
  <c r="H90" i="203"/>
  <c r="J87" i="203"/>
  <c r="H82" i="203"/>
  <c r="J79" i="203"/>
  <c r="H74" i="203"/>
  <c r="J71" i="203"/>
  <c r="H66" i="203"/>
  <c r="J63" i="203"/>
  <c r="H58" i="203"/>
  <c r="J55" i="203"/>
  <c r="H50" i="203"/>
  <c r="J47" i="203"/>
  <c r="H42" i="203"/>
  <c r="J39" i="203"/>
  <c r="H34" i="203"/>
  <c r="J31" i="203"/>
  <c r="H26" i="203"/>
  <c r="J23" i="203"/>
  <c r="H18" i="203"/>
  <c r="J15" i="203"/>
  <c r="G98" i="203"/>
  <c r="I95" i="203"/>
  <c r="G90" i="203"/>
  <c r="I87" i="203"/>
  <c r="G82" i="203"/>
  <c r="I79" i="203"/>
  <c r="G74" i="203"/>
  <c r="I71" i="203"/>
  <c r="G66" i="203"/>
  <c r="I63" i="203"/>
  <c r="G58" i="203"/>
  <c r="I55" i="203"/>
  <c r="G50" i="203"/>
  <c r="I47" i="203"/>
  <c r="G42" i="203"/>
  <c r="I39" i="203"/>
  <c r="G34" i="203"/>
  <c r="I31" i="203"/>
  <c r="G26" i="203"/>
  <c r="I23" i="203"/>
  <c r="I15" i="203"/>
  <c r="J100" i="203"/>
  <c r="H95" i="203"/>
  <c r="J92" i="203"/>
  <c r="H87" i="203"/>
  <c r="J84" i="203"/>
  <c r="H79" i="203"/>
  <c r="J76" i="203"/>
  <c r="H71" i="203"/>
  <c r="J68" i="203"/>
  <c r="H63" i="203"/>
  <c r="J60" i="203"/>
  <c r="H55" i="203"/>
  <c r="J52" i="203"/>
  <c r="H47" i="203"/>
  <c r="H39" i="203"/>
  <c r="H31" i="203"/>
  <c r="H23" i="203"/>
  <c r="G15" i="203"/>
  <c r="J97" i="203"/>
  <c r="J89" i="203"/>
  <c r="J81" i="203"/>
  <c r="J73" i="203"/>
  <c r="J65" i="203"/>
  <c r="J57" i="203"/>
  <c r="J49" i="203"/>
  <c r="J41" i="203"/>
  <c r="J33" i="203"/>
  <c r="J25" i="203"/>
  <c r="J17" i="203"/>
  <c r="F3" i="203"/>
  <c r="G2" i="203"/>
  <c r="G14" i="203"/>
  <c r="G13" i="203"/>
  <c r="G12" i="203"/>
  <c r="F14" i="203"/>
  <c r="G11" i="203"/>
  <c r="G10" i="203"/>
  <c r="G9" i="203"/>
  <c r="G8" i="203"/>
  <c r="G7" i="203"/>
  <c r="F9" i="203"/>
  <c r="G6" i="203"/>
  <c r="S91" i="201"/>
  <c r="W85" i="201"/>
  <c r="W82" i="201"/>
  <c r="V76" i="201"/>
  <c r="P51" i="201"/>
  <c r="Q35" i="201"/>
  <c r="S19" i="201"/>
  <c r="W12" i="201"/>
  <c r="Q91" i="201"/>
  <c r="W87" i="201"/>
  <c r="T85" i="201"/>
  <c r="U82" i="201"/>
  <c r="S76" i="201"/>
  <c r="N51" i="201"/>
  <c r="W47" i="201"/>
  <c r="Q19" i="201"/>
  <c r="L100" i="201"/>
  <c r="U96" i="201"/>
  <c r="P91" i="201"/>
  <c r="U87" i="201"/>
  <c r="P85" i="201"/>
  <c r="P82" i="201"/>
  <c r="J80" i="201"/>
  <c r="P76" i="201"/>
  <c r="S67" i="201"/>
  <c r="W61" i="201"/>
  <c r="W58" i="201"/>
  <c r="S56" i="201"/>
  <c r="L51" i="201"/>
  <c r="U47" i="201"/>
  <c r="U45" i="201"/>
  <c r="U42" i="201"/>
  <c r="W40" i="201"/>
  <c r="W38" i="201"/>
  <c r="N35" i="201"/>
  <c r="W31" i="201"/>
  <c r="V29" i="201"/>
  <c r="W26" i="201"/>
  <c r="P19" i="201"/>
  <c r="W13" i="201"/>
  <c r="S96" i="201"/>
  <c r="W94" i="201"/>
  <c r="N91" i="201"/>
  <c r="J87" i="201"/>
  <c r="N85" i="201"/>
  <c r="N82" i="201"/>
  <c r="N76" i="201"/>
  <c r="Q67" i="201"/>
  <c r="W63" i="201"/>
  <c r="T61" i="201"/>
  <c r="U58" i="201"/>
  <c r="M56" i="201"/>
  <c r="J51" i="201"/>
  <c r="J47" i="201"/>
  <c r="T42" i="201"/>
  <c r="U40" i="201"/>
  <c r="L38" i="201"/>
  <c r="L35" i="201"/>
  <c r="U31" i="201"/>
  <c r="U29" i="201"/>
  <c r="U26" i="201"/>
  <c r="W24" i="201"/>
  <c r="W22" i="201"/>
  <c r="N19" i="201"/>
  <c r="W15" i="201"/>
  <c r="V13" i="201"/>
  <c r="W98" i="201"/>
  <c r="P96" i="201"/>
  <c r="L94" i="201"/>
  <c r="L91" i="201"/>
  <c r="J85" i="201"/>
  <c r="W83" i="201"/>
  <c r="L76" i="201"/>
  <c r="P67" i="201"/>
  <c r="U63" i="201"/>
  <c r="P61" i="201"/>
  <c r="T58" i="201"/>
  <c r="W52" i="201"/>
  <c r="P45" i="201"/>
  <c r="S42" i="201"/>
  <c r="S40" i="201"/>
  <c r="J31" i="201"/>
  <c r="T29" i="201"/>
  <c r="T26" i="201"/>
  <c r="U24" i="201"/>
  <c r="L22" i="201"/>
  <c r="L19" i="201"/>
  <c r="U15" i="201"/>
  <c r="U13" i="201"/>
  <c r="S10" i="201"/>
  <c r="U98" i="201"/>
  <c r="M96" i="201"/>
  <c r="S92" i="201"/>
  <c r="J91" i="201"/>
  <c r="U83" i="201"/>
  <c r="J76" i="201"/>
  <c r="S72" i="201"/>
  <c r="W70" i="201"/>
  <c r="N67" i="201"/>
  <c r="J63" i="201"/>
  <c r="N61" i="201"/>
  <c r="P58" i="201"/>
  <c r="P52" i="201"/>
  <c r="N45" i="201"/>
  <c r="W43" i="201"/>
  <c r="P42" i="201"/>
  <c r="N40" i="201"/>
  <c r="S29" i="201"/>
  <c r="S26" i="201"/>
  <c r="S24" i="201"/>
  <c r="J15" i="201"/>
  <c r="T13" i="201"/>
  <c r="P10" i="201"/>
  <c r="U4" i="201"/>
  <c r="P98" i="201"/>
  <c r="J96" i="201"/>
  <c r="S83" i="201"/>
  <c r="W77" i="201"/>
  <c r="W74" i="201"/>
  <c r="L70" i="201"/>
  <c r="W68" i="201"/>
  <c r="L67" i="201"/>
  <c r="M61" i="201"/>
  <c r="W59" i="201"/>
  <c r="N58" i="201"/>
  <c r="L52" i="201"/>
  <c r="M45" i="201"/>
  <c r="U43" i="201"/>
  <c r="N42" i="201"/>
  <c r="P29" i="201"/>
  <c r="W27" i="201"/>
  <c r="P26" i="201"/>
  <c r="N24" i="201"/>
  <c r="S13" i="201"/>
  <c r="N10" i="201"/>
  <c r="W88" i="201"/>
  <c r="Q83" i="201"/>
  <c r="V68" i="201"/>
  <c r="S43" i="201"/>
  <c r="N29" i="201"/>
  <c r="U27" i="201"/>
  <c r="N26" i="201"/>
  <c r="P13" i="201"/>
  <c r="W11" i="201"/>
  <c r="U88" i="201"/>
  <c r="P83" i="201"/>
  <c r="S68" i="201"/>
  <c r="W55" i="201"/>
  <c r="Q43" i="201"/>
  <c r="N13" i="201"/>
  <c r="S11" i="201"/>
  <c r="M6" i="201"/>
  <c r="S88" i="201"/>
  <c r="W86" i="201"/>
  <c r="N83" i="201"/>
  <c r="P68" i="201"/>
  <c r="U55" i="201"/>
  <c r="W48" i="201"/>
  <c r="W46" i="201"/>
  <c r="P43" i="201"/>
  <c r="M13" i="201"/>
  <c r="Q11" i="201"/>
  <c r="W93" i="201"/>
  <c r="W90" i="201"/>
  <c r="P88" i="201"/>
  <c r="L86" i="201"/>
  <c r="L83" i="201"/>
  <c r="L68" i="201"/>
  <c r="W64" i="201"/>
  <c r="P59" i="201"/>
  <c r="J55" i="201"/>
  <c r="U50" i="201"/>
  <c r="U48" i="201"/>
  <c r="L46" i="201"/>
  <c r="N43" i="201"/>
  <c r="W39" i="201"/>
  <c r="U34" i="201"/>
  <c r="W32" i="201"/>
  <c r="W30" i="201"/>
  <c r="J29" i="201"/>
  <c r="P27" i="201"/>
  <c r="W18" i="201"/>
  <c r="L13" i="201"/>
  <c r="P11" i="201"/>
  <c r="W95" i="201"/>
  <c r="T93" i="201"/>
  <c r="U90" i="201"/>
  <c r="M88" i="201"/>
  <c r="J83" i="201"/>
  <c r="U75" i="201"/>
  <c r="J68" i="201"/>
  <c r="U64" i="201"/>
  <c r="W62" i="201"/>
  <c r="N59" i="201"/>
  <c r="T50" i="201"/>
  <c r="S48" i="201"/>
  <c r="L43" i="201"/>
  <c r="U39" i="201"/>
  <c r="U37" i="201"/>
  <c r="T34" i="201"/>
  <c r="U32" i="201"/>
  <c r="L30" i="201"/>
  <c r="N27" i="201"/>
  <c r="W23" i="201"/>
  <c r="V21" i="201"/>
  <c r="U18" i="201"/>
  <c r="W16" i="201"/>
  <c r="W14" i="201"/>
  <c r="J13" i="201"/>
  <c r="N11" i="201"/>
  <c r="U95" i="201"/>
  <c r="P93" i="201"/>
  <c r="P90" i="201"/>
  <c r="J88" i="201"/>
  <c r="S75" i="201"/>
  <c r="W69" i="201"/>
  <c r="W66" i="201"/>
  <c r="S64" i="201"/>
  <c r="L62" i="201"/>
  <c r="W60" i="201"/>
  <c r="L59" i="201"/>
  <c r="N53" i="201"/>
  <c r="W51" i="201"/>
  <c r="S50" i="201"/>
  <c r="N48" i="201"/>
  <c r="J39" i="201"/>
  <c r="S32" i="201"/>
  <c r="L27" i="201"/>
  <c r="U23" i="201"/>
  <c r="T18" i="201"/>
  <c r="U16" i="201"/>
  <c r="L11" i="201"/>
  <c r="J95" i="201"/>
  <c r="N93" i="201"/>
  <c r="N90" i="201"/>
  <c r="W71" i="201"/>
  <c r="M64" i="201"/>
  <c r="J59" i="201"/>
  <c r="U51" i="201"/>
  <c r="P50" i="201"/>
  <c r="W44" i="201"/>
  <c r="W35" i="201"/>
  <c r="N32" i="201"/>
  <c r="J23" i="201"/>
  <c r="S18" i="201"/>
  <c r="S16" i="201"/>
  <c r="W73" i="201"/>
  <c r="W57" i="201"/>
  <c r="W33" i="201"/>
  <c r="T98" i="201"/>
  <c r="V97" i="201"/>
  <c r="K94" i="201"/>
  <c r="M93" i="201"/>
  <c r="T90" i="201"/>
  <c r="V89" i="201"/>
  <c r="K86" i="201"/>
  <c r="M85" i="201"/>
  <c r="T82" i="201"/>
  <c r="V81" i="201"/>
  <c r="K78" i="201"/>
  <c r="M77" i="201"/>
  <c r="T74" i="201"/>
  <c r="V73" i="201"/>
  <c r="K70" i="201"/>
  <c r="V65" i="201"/>
  <c r="K62" i="201"/>
  <c r="V57" i="201"/>
  <c r="K54" i="201"/>
  <c r="V49" i="201"/>
  <c r="K46" i="201"/>
  <c r="V41" i="201"/>
  <c r="K38" i="201"/>
  <c r="V33" i="201"/>
  <c r="K30" i="201"/>
  <c r="V25" i="201"/>
  <c r="K22" i="201"/>
  <c r="V17" i="201"/>
  <c r="K14" i="201"/>
  <c r="S98" i="201"/>
  <c r="U97" i="201"/>
  <c r="J94" i="201"/>
  <c r="L93" i="201"/>
  <c r="S90" i="201"/>
  <c r="U89" i="201"/>
  <c r="J86" i="201"/>
  <c r="L85" i="201"/>
  <c r="S82" i="201"/>
  <c r="U81" i="201"/>
  <c r="J78" i="201"/>
  <c r="L77" i="201"/>
  <c r="S74" i="201"/>
  <c r="U73" i="201"/>
  <c r="J70" i="201"/>
  <c r="L69" i="201"/>
  <c r="N68" i="201"/>
  <c r="S66" i="201"/>
  <c r="U65" i="201"/>
  <c r="J62" i="201"/>
  <c r="L61" i="201"/>
  <c r="N60" i="201"/>
  <c r="S58" i="201"/>
  <c r="U57" i="201"/>
  <c r="J54" i="201"/>
  <c r="N52" i="201"/>
  <c r="U49" i="201"/>
  <c r="J46" i="201"/>
  <c r="N44" i="201"/>
  <c r="U41" i="201"/>
  <c r="J38" i="201"/>
  <c r="N36" i="201"/>
  <c r="U33" i="201"/>
  <c r="J30" i="201"/>
  <c r="N28" i="201"/>
  <c r="U25" i="201"/>
  <c r="J22" i="201"/>
  <c r="N20" i="201"/>
  <c r="U17" i="201"/>
  <c r="J14" i="201"/>
  <c r="N12" i="201"/>
  <c r="M100" i="201"/>
  <c r="Q98" i="201"/>
  <c r="T97" i="201"/>
  <c r="V96" i="201"/>
  <c r="K93" i="201"/>
  <c r="M92" i="201"/>
  <c r="Q90" i="201"/>
  <c r="T89" i="201"/>
  <c r="V88" i="201"/>
  <c r="K85" i="201"/>
  <c r="M84" i="201"/>
  <c r="Q82" i="201"/>
  <c r="T81" i="201"/>
  <c r="V80" i="201"/>
  <c r="K77" i="201"/>
  <c r="M76" i="201"/>
  <c r="Q74" i="201"/>
  <c r="T73" i="201"/>
  <c r="V72" i="201"/>
  <c r="K69" i="201"/>
  <c r="M68" i="201"/>
  <c r="Q66" i="201"/>
  <c r="T65" i="201"/>
  <c r="V64" i="201"/>
  <c r="K61" i="201"/>
  <c r="M60" i="201"/>
  <c r="Q58" i="201"/>
  <c r="T57" i="201"/>
  <c r="V56" i="201"/>
  <c r="K53" i="201"/>
  <c r="M52" i="201"/>
  <c r="Q50" i="201"/>
  <c r="T49" i="201"/>
  <c r="V48" i="201"/>
  <c r="K45" i="201"/>
  <c r="M44" i="201"/>
  <c r="Q42" i="201"/>
  <c r="T41" i="201"/>
  <c r="V40" i="201"/>
  <c r="K37" i="201"/>
  <c r="M36" i="201"/>
  <c r="Q34" i="201"/>
  <c r="T33" i="201"/>
  <c r="V32" i="201"/>
  <c r="K29" i="201"/>
  <c r="M28" i="201"/>
  <c r="Q26" i="201"/>
  <c r="T25" i="201"/>
  <c r="V24" i="201"/>
  <c r="K21" i="201"/>
  <c r="M20" i="201"/>
  <c r="Q18" i="201"/>
  <c r="T17" i="201"/>
  <c r="V16" i="201"/>
  <c r="K13" i="201"/>
  <c r="M12" i="201"/>
  <c r="Q10" i="201"/>
  <c r="W65" i="201"/>
  <c r="W49" i="201"/>
  <c r="W25" i="201"/>
  <c r="S97" i="201"/>
  <c r="S89" i="201"/>
  <c r="S81" i="201"/>
  <c r="S73" i="201"/>
  <c r="S65" i="201"/>
  <c r="S57" i="201"/>
  <c r="S49" i="201"/>
  <c r="S41" i="201"/>
  <c r="L36" i="201"/>
  <c r="S33" i="201"/>
  <c r="L28" i="201"/>
  <c r="S25" i="201"/>
  <c r="L20" i="201"/>
  <c r="S17" i="201"/>
  <c r="L12" i="201"/>
  <c r="K100" i="201"/>
  <c r="M99" i="201"/>
  <c r="O99" i="201" s="1"/>
  <c r="Q97" i="201"/>
  <c r="T96" i="201"/>
  <c r="V95" i="201"/>
  <c r="K92" i="201"/>
  <c r="M91" i="201"/>
  <c r="Q89" i="201"/>
  <c r="T88" i="201"/>
  <c r="V87" i="201"/>
  <c r="K84" i="201"/>
  <c r="M83" i="201"/>
  <c r="Q81" i="201"/>
  <c r="T80" i="201"/>
  <c r="V79" i="201"/>
  <c r="K76" i="201"/>
  <c r="M75" i="201"/>
  <c r="Q73" i="201"/>
  <c r="T72" i="201"/>
  <c r="V71" i="201"/>
  <c r="K68" i="201"/>
  <c r="M67" i="201"/>
  <c r="Q65" i="201"/>
  <c r="T64" i="201"/>
  <c r="V63" i="201"/>
  <c r="K60" i="201"/>
  <c r="M59" i="201"/>
  <c r="Q57" i="201"/>
  <c r="T56" i="201"/>
  <c r="V55" i="201"/>
  <c r="K52" i="201"/>
  <c r="M51" i="201"/>
  <c r="Q49" i="201"/>
  <c r="T48" i="201"/>
  <c r="V47" i="201"/>
  <c r="K44" i="201"/>
  <c r="M43" i="201"/>
  <c r="Q41" i="201"/>
  <c r="T40" i="201"/>
  <c r="V39" i="201"/>
  <c r="K36" i="201"/>
  <c r="M35" i="201"/>
  <c r="Q33" i="201"/>
  <c r="T32" i="201"/>
  <c r="V31" i="201"/>
  <c r="K28" i="201"/>
  <c r="M27" i="201"/>
  <c r="Q25" i="201"/>
  <c r="T24" i="201"/>
  <c r="V23" i="201"/>
  <c r="K20" i="201"/>
  <c r="M19" i="201"/>
  <c r="Q17" i="201"/>
  <c r="T16" i="201"/>
  <c r="V15" i="201"/>
  <c r="K12" i="201"/>
  <c r="M11" i="201"/>
  <c r="P97" i="201"/>
  <c r="P89" i="201"/>
  <c r="P81" i="201"/>
  <c r="P73" i="201"/>
  <c r="P65" i="201"/>
  <c r="P57" i="201"/>
  <c r="P49" i="201"/>
  <c r="P41" i="201"/>
  <c r="P33" i="201"/>
  <c r="P25" i="201"/>
  <c r="P17" i="201"/>
  <c r="K99" i="201"/>
  <c r="M98" i="201"/>
  <c r="Q96" i="201"/>
  <c r="T95" i="201"/>
  <c r="V94" i="201"/>
  <c r="K91" i="201"/>
  <c r="M90" i="201"/>
  <c r="Q88" i="201"/>
  <c r="T87" i="201"/>
  <c r="V86" i="201"/>
  <c r="K83" i="201"/>
  <c r="M82" i="201"/>
  <c r="Q80" i="201"/>
  <c r="T79" i="201"/>
  <c r="V78" i="201"/>
  <c r="K75" i="201"/>
  <c r="M74" i="201"/>
  <c r="Q72" i="201"/>
  <c r="T71" i="201"/>
  <c r="V70" i="201"/>
  <c r="K67" i="201"/>
  <c r="M66" i="201"/>
  <c r="Q64" i="201"/>
  <c r="T63" i="201"/>
  <c r="V62" i="201"/>
  <c r="K59" i="201"/>
  <c r="M58" i="201"/>
  <c r="Q56" i="201"/>
  <c r="T55" i="201"/>
  <c r="V54" i="201"/>
  <c r="K51" i="201"/>
  <c r="M50" i="201"/>
  <c r="Q48" i="201"/>
  <c r="T47" i="201"/>
  <c r="V46" i="201"/>
  <c r="K43" i="201"/>
  <c r="M42" i="201"/>
  <c r="Q40" i="201"/>
  <c r="T39" i="201"/>
  <c r="V38" i="201"/>
  <c r="K35" i="201"/>
  <c r="M34" i="201"/>
  <c r="Q32" i="201"/>
  <c r="T31" i="201"/>
  <c r="V30" i="201"/>
  <c r="K27" i="201"/>
  <c r="M26" i="201"/>
  <c r="Q24" i="201"/>
  <c r="T23" i="201"/>
  <c r="V22" i="201"/>
  <c r="K19" i="201"/>
  <c r="M18" i="201"/>
  <c r="Q16" i="201"/>
  <c r="T15" i="201"/>
  <c r="V14" i="201"/>
  <c r="K11" i="201"/>
  <c r="M10" i="201"/>
  <c r="L98" i="201"/>
  <c r="N97" i="201"/>
  <c r="S95" i="201"/>
  <c r="U94" i="201"/>
  <c r="L90" i="201"/>
  <c r="N89" i="201"/>
  <c r="S87" i="201"/>
  <c r="U86" i="201"/>
  <c r="L82" i="201"/>
  <c r="N81" i="201"/>
  <c r="S79" i="201"/>
  <c r="U78" i="201"/>
  <c r="L74" i="201"/>
  <c r="N73" i="201"/>
  <c r="S71" i="201"/>
  <c r="U70" i="201"/>
  <c r="L66" i="201"/>
  <c r="N65" i="201"/>
  <c r="P64" i="201"/>
  <c r="S63" i="201"/>
  <c r="U62" i="201"/>
  <c r="L58" i="201"/>
  <c r="N57" i="201"/>
  <c r="P56" i="201"/>
  <c r="S55" i="201"/>
  <c r="U54" i="201"/>
  <c r="L50" i="201"/>
  <c r="N49" i="201"/>
  <c r="P48" i="201"/>
  <c r="S47" i="201"/>
  <c r="U46" i="201"/>
  <c r="J43" i="201"/>
  <c r="L42" i="201"/>
  <c r="N41" i="201"/>
  <c r="P40" i="201"/>
  <c r="S39" i="201"/>
  <c r="U38" i="201"/>
  <c r="J35" i="201"/>
  <c r="L34" i="201"/>
  <c r="N33" i="201"/>
  <c r="P32" i="201"/>
  <c r="S31" i="201"/>
  <c r="U30" i="201"/>
  <c r="J27" i="201"/>
  <c r="L26" i="201"/>
  <c r="N25" i="201"/>
  <c r="P24" i="201"/>
  <c r="S23" i="201"/>
  <c r="U22" i="201"/>
  <c r="J19" i="201"/>
  <c r="L18" i="201"/>
  <c r="N17" i="201"/>
  <c r="P16" i="201"/>
  <c r="S15" i="201"/>
  <c r="U14" i="201"/>
  <c r="J11" i="201"/>
  <c r="L10" i="201"/>
  <c r="W89" i="201"/>
  <c r="K98" i="201"/>
  <c r="M97" i="201"/>
  <c r="Q95" i="201"/>
  <c r="T94" i="201"/>
  <c r="V93" i="201"/>
  <c r="K90" i="201"/>
  <c r="M89" i="201"/>
  <c r="Q87" i="201"/>
  <c r="T86" i="201"/>
  <c r="V85" i="201"/>
  <c r="K82" i="201"/>
  <c r="M81" i="201"/>
  <c r="Q79" i="201"/>
  <c r="T78" i="201"/>
  <c r="V77" i="201"/>
  <c r="K74" i="201"/>
  <c r="M73" i="201"/>
  <c r="Q71" i="201"/>
  <c r="T70" i="201"/>
  <c r="V69" i="201"/>
  <c r="K66" i="201"/>
  <c r="M65" i="201"/>
  <c r="Q63" i="201"/>
  <c r="T62" i="201"/>
  <c r="V61" i="201"/>
  <c r="K58" i="201"/>
  <c r="M57" i="201"/>
  <c r="Q55" i="201"/>
  <c r="T54" i="201"/>
  <c r="K50" i="201"/>
  <c r="M49" i="201"/>
  <c r="Q47" i="201"/>
  <c r="T46" i="201"/>
  <c r="M41" i="201"/>
  <c r="Q39" i="201"/>
  <c r="T38" i="201"/>
  <c r="M33" i="201"/>
  <c r="Q31" i="201"/>
  <c r="T30" i="201"/>
  <c r="M25" i="201"/>
  <c r="Q23" i="201"/>
  <c r="T22" i="201"/>
  <c r="M17" i="201"/>
  <c r="Q15" i="201"/>
  <c r="T14" i="201"/>
  <c r="J98" i="201"/>
  <c r="L97" i="201"/>
  <c r="N96" i="201"/>
  <c r="P95" i="201"/>
  <c r="S94" i="201"/>
  <c r="U93" i="201"/>
  <c r="J90" i="201"/>
  <c r="L89" i="201"/>
  <c r="N88" i="201"/>
  <c r="P87" i="201"/>
  <c r="S86" i="201"/>
  <c r="U85" i="201"/>
  <c r="J82" i="201"/>
  <c r="L81" i="201"/>
  <c r="N80" i="201"/>
  <c r="P79" i="201"/>
  <c r="S78" i="201"/>
  <c r="U77" i="201"/>
  <c r="J74" i="201"/>
  <c r="L73" i="201"/>
  <c r="N72" i="201"/>
  <c r="P71" i="201"/>
  <c r="S70" i="201"/>
  <c r="U69" i="201"/>
  <c r="J66" i="201"/>
  <c r="L65" i="201"/>
  <c r="N64" i="201"/>
  <c r="P63" i="201"/>
  <c r="S62" i="201"/>
  <c r="U61" i="201"/>
  <c r="J58" i="201"/>
  <c r="L57" i="201"/>
  <c r="N56" i="201"/>
  <c r="P55" i="201"/>
  <c r="S54" i="201"/>
  <c r="L49" i="201"/>
  <c r="P47" i="201"/>
  <c r="S46" i="201"/>
  <c r="L41" i="201"/>
  <c r="P39" i="201"/>
  <c r="S38" i="201"/>
  <c r="L33" i="201"/>
  <c r="P31" i="201"/>
  <c r="S30" i="201"/>
  <c r="L25" i="201"/>
  <c r="P23" i="201"/>
  <c r="S22" i="201"/>
  <c r="L17" i="201"/>
  <c r="P15" i="201"/>
  <c r="S14" i="201"/>
  <c r="W17" i="201"/>
  <c r="K97" i="201"/>
  <c r="Q94" i="201"/>
  <c r="K89" i="201"/>
  <c r="Q86" i="201"/>
  <c r="K81" i="201"/>
  <c r="Q78" i="201"/>
  <c r="K73" i="201"/>
  <c r="Q70" i="201"/>
  <c r="K65" i="201"/>
  <c r="Q62" i="201"/>
  <c r="K57" i="201"/>
  <c r="Q54" i="201"/>
  <c r="V52" i="201"/>
  <c r="K49" i="201"/>
  <c r="M48" i="201"/>
  <c r="Q46" i="201"/>
  <c r="V44" i="201"/>
  <c r="K41" i="201"/>
  <c r="M40" i="201"/>
  <c r="Q38" i="201"/>
  <c r="V36" i="201"/>
  <c r="K33" i="201"/>
  <c r="M32" i="201"/>
  <c r="Q30" i="201"/>
  <c r="V28" i="201"/>
  <c r="K25" i="201"/>
  <c r="M24" i="201"/>
  <c r="Q22" i="201"/>
  <c r="V20" i="201"/>
  <c r="K17" i="201"/>
  <c r="M16" i="201"/>
  <c r="Q14" i="201"/>
  <c r="V12" i="201"/>
  <c r="U100" i="201"/>
  <c r="J97" i="201"/>
  <c r="L96" i="201"/>
  <c r="N95" i="201"/>
  <c r="P94" i="201"/>
  <c r="S93" i="201"/>
  <c r="U92" i="201"/>
  <c r="L88" i="201"/>
  <c r="N87" i="201"/>
  <c r="P86" i="201"/>
  <c r="S85" i="201"/>
  <c r="U84" i="201"/>
  <c r="J81" i="201"/>
  <c r="L80" i="201"/>
  <c r="N79" i="201"/>
  <c r="P78" i="201"/>
  <c r="S77" i="201"/>
  <c r="U76" i="201"/>
  <c r="L72" i="201"/>
  <c r="N71" i="201"/>
  <c r="P70" i="201"/>
  <c r="S69" i="201"/>
  <c r="U68" i="201"/>
  <c r="L64" i="201"/>
  <c r="N63" i="201"/>
  <c r="P62" i="201"/>
  <c r="S61" i="201"/>
  <c r="U60" i="201"/>
  <c r="L56" i="201"/>
  <c r="N55" i="201"/>
  <c r="P54" i="201"/>
  <c r="S53" i="201"/>
  <c r="U52" i="201"/>
  <c r="L48" i="201"/>
  <c r="N47" i="201"/>
  <c r="P46" i="201"/>
  <c r="S45" i="201"/>
  <c r="U44" i="201"/>
  <c r="J41" i="201"/>
  <c r="L40" i="201"/>
  <c r="N39" i="201"/>
  <c r="P38" i="201"/>
  <c r="S37" i="201"/>
  <c r="U36" i="201"/>
  <c r="L32" i="201"/>
  <c r="N31" i="201"/>
  <c r="P30" i="201"/>
  <c r="U28" i="201"/>
  <c r="L24" i="201"/>
  <c r="N23" i="201"/>
  <c r="P22" i="201"/>
  <c r="U20" i="201"/>
  <c r="L16" i="201"/>
  <c r="N15" i="201"/>
  <c r="P14" i="201"/>
  <c r="U12" i="201"/>
  <c r="T100" i="201"/>
  <c r="V99" i="201"/>
  <c r="M95" i="201"/>
  <c r="T92" i="201"/>
  <c r="V91" i="201"/>
  <c r="M87" i="201"/>
  <c r="T84" i="201"/>
  <c r="V83" i="201"/>
  <c r="M79" i="201"/>
  <c r="T76" i="201"/>
  <c r="V75" i="201"/>
  <c r="M71" i="201"/>
  <c r="T68" i="201"/>
  <c r="V67" i="201"/>
  <c r="M63" i="201"/>
  <c r="T60" i="201"/>
  <c r="V59" i="201"/>
  <c r="K56" i="201"/>
  <c r="M55" i="201"/>
  <c r="T52" i="201"/>
  <c r="V51" i="201"/>
  <c r="K48" i="201"/>
  <c r="M47" i="201"/>
  <c r="T44" i="201"/>
  <c r="V43" i="201"/>
  <c r="K40" i="201"/>
  <c r="M39" i="201"/>
  <c r="T36" i="201"/>
  <c r="V35" i="201"/>
  <c r="K32" i="201"/>
  <c r="M31" i="201"/>
  <c r="T28" i="201"/>
  <c r="V27" i="201"/>
  <c r="K24" i="201"/>
  <c r="M23" i="201"/>
  <c r="T20" i="201"/>
  <c r="V19" i="201"/>
  <c r="K16" i="201"/>
  <c r="M15" i="201"/>
  <c r="T12" i="201"/>
  <c r="V11" i="201"/>
  <c r="L95" i="201"/>
  <c r="N94" i="201"/>
  <c r="L87" i="201"/>
  <c r="N86" i="201"/>
  <c r="L79" i="201"/>
  <c r="N78" i="201"/>
  <c r="L71" i="201"/>
  <c r="N70" i="201"/>
  <c r="L63" i="201"/>
  <c r="N62" i="201"/>
  <c r="L55" i="201"/>
  <c r="N54" i="201"/>
  <c r="S52" i="201"/>
  <c r="L47" i="201"/>
  <c r="N46" i="201"/>
  <c r="S44" i="201"/>
  <c r="L39" i="201"/>
  <c r="N38" i="201"/>
  <c r="S36" i="201"/>
  <c r="L31" i="201"/>
  <c r="N30" i="201"/>
  <c r="S28" i="201"/>
  <c r="L23" i="201"/>
  <c r="N22" i="201"/>
  <c r="S20" i="201"/>
  <c r="U19" i="201"/>
  <c r="L15" i="201"/>
  <c r="N14" i="201"/>
  <c r="S12" i="201"/>
  <c r="U11" i="201"/>
  <c r="M3" i="201"/>
  <c r="W6" i="201"/>
  <c r="M7" i="201"/>
  <c r="J9" i="201"/>
  <c r="S8" i="201"/>
  <c r="J5" i="201"/>
  <c r="J4" i="201"/>
  <c r="S4" i="201"/>
  <c r="P3" i="201"/>
  <c r="P7" i="201"/>
  <c r="Q3" i="201"/>
  <c r="V4" i="201"/>
  <c r="L6" i="201"/>
  <c r="Q7" i="201"/>
  <c r="V8" i="201"/>
  <c r="S3" i="201"/>
  <c r="S7" i="201"/>
  <c r="W8" i="201"/>
  <c r="T3" i="201"/>
  <c r="N6" i="201"/>
  <c r="T7" i="201"/>
  <c r="N7" i="201"/>
  <c r="U3" i="201"/>
  <c r="K5" i="201"/>
  <c r="P6" i="201"/>
  <c r="U7" i="201"/>
  <c r="K9" i="201"/>
  <c r="V3" i="201"/>
  <c r="L5" i="201"/>
  <c r="Q6" i="201"/>
  <c r="V7" i="201"/>
  <c r="L9" i="201"/>
  <c r="N3" i="201"/>
  <c r="W3" i="201"/>
  <c r="M5" i="201"/>
  <c r="S6" i="201"/>
  <c r="W7" i="201"/>
  <c r="M9" i="201"/>
  <c r="N5" i="201"/>
  <c r="T6" i="201"/>
  <c r="N9" i="201"/>
  <c r="K4" i="201"/>
  <c r="P5" i="201"/>
  <c r="U6" i="201"/>
  <c r="K8" i="201"/>
  <c r="P9" i="201"/>
  <c r="L4" i="201"/>
  <c r="Q5" i="201"/>
  <c r="V6" i="201"/>
  <c r="L8" i="201"/>
  <c r="Q9" i="201"/>
  <c r="K2" i="201"/>
  <c r="M4" i="201"/>
  <c r="S5" i="201"/>
  <c r="M8" i="201"/>
  <c r="S9" i="201"/>
  <c r="N4" i="201"/>
  <c r="T5" i="201"/>
  <c r="N8" i="201"/>
  <c r="T9" i="201"/>
  <c r="K3" i="201"/>
  <c r="P4" i="201"/>
  <c r="U5" i="201"/>
  <c r="K7" i="201"/>
  <c r="P8" i="201"/>
  <c r="U9" i="201"/>
  <c r="L3" i="201"/>
  <c r="Q4" i="201"/>
  <c r="V5" i="201"/>
  <c r="L7" i="201"/>
  <c r="Q8" i="201"/>
  <c r="V9" i="201"/>
  <c r="J2" i="201"/>
  <c r="L2" i="201"/>
  <c r="M2" i="201"/>
  <c r="N2" i="201"/>
  <c r="P2" i="201"/>
  <c r="Q2" i="201"/>
  <c r="S2" i="201"/>
  <c r="T2" i="201"/>
  <c r="U2" i="201"/>
  <c r="K3" i="199"/>
  <c r="Q2" i="199"/>
  <c r="Q16" i="199"/>
  <c r="K16" i="199"/>
  <c r="Q15" i="199"/>
  <c r="K15" i="199"/>
  <c r="Q14" i="199"/>
  <c r="K14" i="199"/>
  <c r="Q13" i="199"/>
  <c r="K13" i="199"/>
  <c r="Q12" i="199"/>
  <c r="K12" i="199"/>
  <c r="Q11" i="199"/>
  <c r="K11" i="199"/>
  <c r="Q10" i="199"/>
  <c r="K10" i="199"/>
  <c r="Q9" i="199"/>
  <c r="K9" i="199"/>
  <c r="Q8" i="199"/>
  <c r="K8" i="199"/>
  <c r="Q7" i="199"/>
  <c r="K7" i="199"/>
  <c r="Q6" i="199"/>
  <c r="K6" i="199"/>
  <c r="Q5" i="199"/>
  <c r="K5" i="199"/>
  <c r="Q4" i="199"/>
  <c r="Q3" i="199"/>
  <c r="K2" i="199"/>
  <c r="M6" i="199"/>
  <c r="P8" i="199"/>
  <c r="R11" i="199"/>
  <c r="S12" i="199"/>
  <c r="U13" i="199"/>
  <c r="X14" i="199"/>
  <c r="L4" i="199"/>
  <c r="M5" i="199"/>
  <c r="O6" i="199"/>
  <c r="P7" i="199"/>
  <c r="R10" i="199"/>
  <c r="S11" i="199"/>
  <c r="U12" i="199"/>
  <c r="X13" i="199"/>
  <c r="I16" i="199"/>
  <c r="L3" i="199"/>
  <c r="M4" i="199"/>
  <c r="O5" i="199"/>
  <c r="P6" i="199"/>
  <c r="R9" i="199"/>
  <c r="S10" i="199"/>
  <c r="U11" i="199"/>
  <c r="X12" i="199"/>
  <c r="I15" i="199"/>
  <c r="J16" i="199"/>
  <c r="L2" i="199"/>
  <c r="M3" i="199"/>
  <c r="O4" i="199"/>
  <c r="P5" i="199"/>
  <c r="R8" i="199"/>
  <c r="S9" i="199"/>
  <c r="U10" i="199"/>
  <c r="X11" i="199"/>
  <c r="I14" i="199"/>
  <c r="J15" i="199"/>
  <c r="M2" i="199"/>
  <c r="O3" i="199"/>
  <c r="P4" i="199"/>
  <c r="R7" i="199"/>
  <c r="S8" i="199"/>
  <c r="U9" i="199"/>
  <c r="X10" i="199"/>
  <c r="I13" i="199"/>
  <c r="J14" i="199"/>
  <c r="O2" i="199"/>
  <c r="P3" i="199"/>
  <c r="R6" i="199"/>
  <c r="S7" i="199"/>
  <c r="U8" i="199"/>
  <c r="X9" i="199"/>
  <c r="I12" i="199"/>
  <c r="J13" i="199"/>
  <c r="L16" i="199"/>
  <c r="P2" i="199"/>
  <c r="R5" i="199"/>
  <c r="S6" i="199"/>
  <c r="U7" i="199"/>
  <c r="X8" i="199"/>
  <c r="I11" i="199"/>
  <c r="J12" i="199"/>
  <c r="L15" i="199"/>
  <c r="M16" i="199"/>
  <c r="R4" i="199"/>
  <c r="S5" i="199"/>
  <c r="U6" i="199"/>
  <c r="X7" i="199"/>
  <c r="I10" i="199"/>
  <c r="J11" i="199"/>
  <c r="L14" i="199"/>
  <c r="M15" i="199"/>
  <c r="O16" i="199"/>
  <c r="R3" i="199"/>
  <c r="S4" i="199"/>
  <c r="U5" i="199"/>
  <c r="X6" i="199"/>
  <c r="I9" i="199"/>
  <c r="J10" i="199"/>
  <c r="L13" i="199"/>
  <c r="M14" i="199"/>
  <c r="O15" i="199"/>
  <c r="P16" i="199"/>
  <c r="O7" i="199"/>
  <c r="R2" i="199"/>
  <c r="S3" i="199"/>
  <c r="U4" i="199"/>
  <c r="X5" i="199"/>
  <c r="I8" i="199"/>
  <c r="J9" i="199"/>
  <c r="L12" i="199"/>
  <c r="M13" i="199"/>
  <c r="O14" i="199"/>
  <c r="P15" i="199"/>
  <c r="S2" i="199"/>
  <c r="U3" i="199"/>
  <c r="X4" i="199"/>
  <c r="I7" i="199"/>
  <c r="J8" i="199"/>
  <c r="L11" i="199"/>
  <c r="M12" i="199"/>
  <c r="O13" i="199"/>
  <c r="P14" i="199"/>
  <c r="U2" i="199"/>
  <c r="X3" i="199"/>
  <c r="I6" i="199"/>
  <c r="J7" i="199"/>
  <c r="L10" i="199"/>
  <c r="M11" i="199"/>
  <c r="O12" i="199"/>
  <c r="P13" i="199"/>
  <c r="R16" i="199"/>
  <c r="X2" i="199"/>
  <c r="I5" i="199"/>
  <c r="J6" i="199"/>
  <c r="L9" i="199"/>
  <c r="M10" i="199"/>
  <c r="O11" i="199"/>
  <c r="P12" i="199"/>
  <c r="R15" i="199"/>
  <c r="S16" i="199"/>
  <c r="J2" i="199"/>
  <c r="I4" i="199"/>
  <c r="J5" i="199"/>
  <c r="L8" i="199"/>
  <c r="M9" i="199"/>
  <c r="O10" i="199"/>
  <c r="R14" i="199"/>
  <c r="S15" i="199"/>
  <c r="U16" i="199"/>
  <c r="I3" i="199"/>
  <c r="J4" i="199"/>
  <c r="L7" i="199"/>
  <c r="M8" i="199"/>
  <c r="O9" i="199"/>
  <c r="R13" i="199"/>
  <c r="S14" i="199"/>
  <c r="U15" i="199"/>
  <c r="V3" i="199"/>
  <c r="V5" i="199"/>
  <c r="V7" i="199"/>
  <c r="V9" i="199"/>
  <c r="V11" i="199"/>
  <c r="V13" i="199"/>
  <c r="V15" i="199"/>
  <c r="V2" i="199"/>
  <c r="V4" i="199"/>
  <c r="V6" i="199"/>
  <c r="V8" i="199"/>
  <c r="V10" i="199"/>
  <c r="V12" i="199"/>
  <c r="V14" i="199"/>
  <c r="V16" i="199"/>
  <c r="AB9" i="197"/>
  <c r="O14" i="197"/>
  <c r="J16" i="197"/>
  <c r="U8" i="197"/>
  <c r="X15" i="197"/>
  <c r="V7" i="197"/>
  <c r="AA7" i="197"/>
  <c r="J15" i="197"/>
  <c r="K14" i="197"/>
  <c r="L13" i="197"/>
  <c r="O12" i="197"/>
  <c r="P11" i="197"/>
  <c r="R10" i="197"/>
  <c r="U7" i="197"/>
  <c r="V6" i="197"/>
  <c r="X14" i="197"/>
  <c r="Y8" i="197"/>
  <c r="J14" i="197"/>
  <c r="K13" i="197"/>
  <c r="L12" i="197"/>
  <c r="O11" i="197"/>
  <c r="P10" i="197"/>
  <c r="R9" i="197"/>
  <c r="U6" i="197"/>
  <c r="V5" i="197"/>
  <c r="X13" i="197"/>
  <c r="Y7" i="197"/>
  <c r="AA2" i="197"/>
  <c r="J13" i="197"/>
  <c r="K12" i="197"/>
  <c r="L11" i="197"/>
  <c r="O10" i="197"/>
  <c r="P9" i="197"/>
  <c r="R8" i="197"/>
  <c r="U5" i="197"/>
  <c r="V4" i="197"/>
  <c r="X12" i="197"/>
  <c r="AA6" i="197"/>
  <c r="J12" i="197"/>
  <c r="K11" i="197"/>
  <c r="L10" i="197"/>
  <c r="O9" i="197"/>
  <c r="P8" i="197"/>
  <c r="R7" i="197"/>
  <c r="U4" i="197"/>
  <c r="V3" i="197"/>
  <c r="X11" i="197"/>
  <c r="AA5" i="197"/>
  <c r="J11" i="197"/>
  <c r="K10" i="197"/>
  <c r="L9" i="197"/>
  <c r="O8" i="197"/>
  <c r="P7" i="197"/>
  <c r="R6" i="197"/>
  <c r="U3" i="197"/>
  <c r="Y2" i="197"/>
  <c r="X10" i="197"/>
  <c r="AA4" i="197"/>
  <c r="J10" i="197"/>
  <c r="K9" i="197"/>
  <c r="L8" i="197"/>
  <c r="O7" i="197"/>
  <c r="P6" i="197"/>
  <c r="R5" i="197"/>
  <c r="V2" i="197"/>
  <c r="Y6" i="197"/>
  <c r="X9" i="197"/>
  <c r="AA3" i="197"/>
  <c r="J9" i="197"/>
  <c r="K8" i="197"/>
  <c r="L7" i="197"/>
  <c r="O6" i="197"/>
  <c r="P5" i="197"/>
  <c r="R4" i="197"/>
  <c r="U2" i="197"/>
  <c r="V16" i="197"/>
  <c r="Y5" i="197"/>
  <c r="X8" i="197"/>
  <c r="AA16" i="197"/>
  <c r="J8" i="197"/>
  <c r="K7" i="197"/>
  <c r="L6" i="197"/>
  <c r="O5" i="197"/>
  <c r="P4" i="197"/>
  <c r="R3" i="197"/>
  <c r="U16" i="197"/>
  <c r="V15" i="197"/>
  <c r="Y4" i="197"/>
  <c r="X7" i="197"/>
  <c r="AA15" i="197"/>
  <c r="K6" i="197"/>
  <c r="L5" i="197"/>
  <c r="O4" i="197"/>
  <c r="P3" i="197"/>
  <c r="S2" i="197"/>
  <c r="U15" i="197"/>
  <c r="V14" i="197"/>
  <c r="Y3" i="197"/>
  <c r="Y16" i="197"/>
  <c r="AA14" i="197"/>
  <c r="J6" i="197"/>
  <c r="K5" i="197"/>
  <c r="L4" i="197"/>
  <c r="O3" i="197"/>
  <c r="R2" i="197"/>
  <c r="U14" i="197"/>
  <c r="V13" i="197"/>
  <c r="X2" i="197"/>
  <c r="Y15" i="197"/>
  <c r="AA13" i="197"/>
  <c r="J5" i="197"/>
  <c r="K4" i="197"/>
  <c r="L3" i="197"/>
  <c r="P2" i="197"/>
  <c r="R16" i="197"/>
  <c r="U13" i="197"/>
  <c r="V12" i="197"/>
  <c r="Y14" i="197"/>
  <c r="AA12" i="197"/>
  <c r="J4" i="197"/>
  <c r="K3" i="197"/>
  <c r="O2" i="197"/>
  <c r="P16" i="197"/>
  <c r="R15" i="197"/>
  <c r="U12" i="197"/>
  <c r="V11" i="197"/>
  <c r="Y13" i="197"/>
  <c r="AA11" i="197"/>
  <c r="J3" i="197"/>
  <c r="L2" i="197"/>
  <c r="O16" i="197"/>
  <c r="P15" i="197"/>
  <c r="R14" i="197"/>
  <c r="U11" i="197"/>
  <c r="V10" i="197"/>
  <c r="Y12" i="197"/>
  <c r="AA10" i="197"/>
  <c r="K2" i="197"/>
  <c r="L16" i="197"/>
  <c r="O15" i="197"/>
  <c r="P14" i="197"/>
  <c r="R13" i="197"/>
  <c r="U10" i="197"/>
  <c r="V9" i="197"/>
  <c r="Y11" i="197"/>
  <c r="AA9" i="197"/>
  <c r="K16" i="197"/>
  <c r="V8" i="197"/>
  <c r="I99" i="195"/>
  <c r="Q96" i="195"/>
  <c r="R91" i="195"/>
  <c r="O90" i="195"/>
  <c r="H88" i="195"/>
  <c r="I83" i="195"/>
  <c r="Q80" i="195"/>
  <c r="R75" i="195"/>
  <c r="O74" i="195"/>
  <c r="H72" i="195"/>
  <c r="I67" i="195"/>
  <c r="Q64" i="195"/>
  <c r="R59" i="195"/>
  <c r="O58" i="195"/>
  <c r="H56" i="195"/>
  <c r="I51" i="195"/>
  <c r="Q48" i="195"/>
  <c r="R43" i="195"/>
  <c r="O42" i="195"/>
  <c r="H40" i="195"/>
  <c r="I35" i="195"/>
  <c r="Q32" i="195"/>
  <c r="R27" i="195"/>
  <c r="O26" i="195"/>
  <c r="H24" i="195"/>
  <c r="I19" i="195"/>
  <c r="O53" i="195"/>
  <c r="O37" i="195"/>
  <c r="Q27" i="195"/>
  <c r="N26" i="195"/>
  <c r="R22" i="195"/>
  <c r="O21" i="195"/>
  <c r="H19" i="195"/>
  <c r="O64" i="195"/>
  <c r="N53" i="195"/>
  <c r="O48" i="195"/>
  <c r="N37" i="195"/>
  <c r="O32" i="195"/>
  <c r="N21" i="195"/>
  <c r="O75" i="195"/>
  <c r="K74" i="195"/>
  <c r="L69" i="195"/>
  <c r="N64" i="195"/>
  <c r="O59" i="195"/>
  <c r="K58" i="195"/>
  <c r="L53" i="195"/>
  <c r="N48" i="195"/>
  <c r="O43" i="195"/>
  <c r="K42" i="195"/>
  <c r="L37" i="195"/>
  <c r="N32" i="195"/>
  <c r="O27" i="195"/>
  <c r="K26" i="195"/>
  <c r="L21" i="195"/>
  <c r="N69" i="195"/>
  <c r="O91" i="195"/>
  <c r="N80" i="195"/>
  <c r="H100" i="195"/>
  <c r="L96" i="195"/>
  <c r="I95" i="195"/>
  <c r="Q92" i="195"/>
  <c r="N91" i="195"/>
  <c r="J90" i="195"/>
  <c r="O86" i="195"/>
  <c r="K85" i="195"/>
  <c r="H84" i="195"/>
  <c r="I79" i="195"/>
  <c r="Q76" i="195"/>
  <c r="N75" i="195"/>
  <c r="J74" i="195"/>
  <c r="O70" i="195"/>
  <c r="K69" i="195"/>
  <c r="H68" i="195"/>
  <c r="I63" i="195"/>
  <c r="Q60" i="195"/>
  <c r="N59" i="195"/>
  <c r="J58" i="195"/>
  <c r="O54" i="195"/>
  <c r="K53" i="195"/>
  <c r="H52" i="195"/>
  <c r="I47" i="195"/>
  <c r="Q44" i="195"/>
  <c r="N43" i="195"/>
  <c r="J42" i="195"/>
  <c r="O38" i="195"/>
  <c r="K37" i="195"/>
  <c r="H36" i="195"/>
  <c r="I31" i="195"/>
  <c r="Q28" i="195"/>
  <c r="N27" i="195"/>
  <c r="J26" i="195"/>
  <c r="O22" i="195"/>
  <c r="K21" i="195"/>
  <c r="H20" i="195"/>
  <c r="O85" i="195"/>
  <c r="O69" i="195"/>
  <c r="N85" i="195"/>
  <c r="O80" i="195"/>
  <c r="N96" i="195"/>
  <c r="R98" i="195"/>
  <c r="K96" i="195"/>
  <c r="H95" i="195"/>
  <c r="I90" i="195"/>
  <c r="Q87" i="195"/>
  <c r="J85" i="195"/>
  <c r="R82" i="195"/>
  <c r="K80" i="195"/>
  <c r="H79" i="195"/>
  <c r="I74" i="195"/>
  <c r="Q71" i="195"/>
  <c r="J69" i="195"/>
  <c r="R66" i="195"/>
  <c r="K64" i="195"/>
  <c r="H63" i="195"/>
  <c r="I58" i="195"/>
  <c r="Q55" i="195"/>
  <c r="J53" i="195"/>
  <c r="R50" i="195"/>
  <c r="K48" i="195"/>
  <c r="H47" i="195"/>
  <c r="I42" i="195"/>
  <c r="Q39" i="195"/>
  <c r="J37" i="195"/>
  <c r="R34" i="195"/>
  <c r="K32" i="195"/>
  <c r="H31" i="195"/>
  <c r="I26" i="195"/>
  <c r="Q23" i="195"/>
  <c r="J21" i="195"/>
  <c r="R18" i="195"/>
  <c r="O17" i="195"/>
  <c r="Q98" i="195"/>
  <c r="J96" i="195"/>
  <c r="R93" i="195"/>
  <c r="O92" i="195"/>
  <c r="K91" i="195"/>
  <c r="H90" i="195"/>
  <c r="I85" i="195"/>
  <c r="Q82" i="195"/>
  <c r="J80" i="195"/>
  <c r="R77" i="195"/>
  <c r="O76" i="195"/>
  <c r="K75" i="195"/>
  <c r="H74" i="195"/>
  <c r="I69" i="195"/>
  <c r="Q66" i="195"/>
  <c r="J64" i="195"/>
  <c r="R61" i="195"/>
  <c r="O60" i="195"/>
  <c r="K59" i="195"/>
  <c r="H58" i="195"/>
  <c r="I53" i="195"/>
  <c r="Q50" i="195"/>
  <c r="J48" i="195"/>
  <c r="R45" i="195"/>
  <c r="O44" i="195"/>
  <c r="K43" i="195"/>
  <c r="H42" i="195"/>
  <c r="I37" i="195"/>
  <c r="Q34" i="195"/>
  <c r="J32" i="195"/>
  <c r="R29" i="195"/>
  <c r="O28" i="195"/>
  <c r="K27" i="195"/>
  <c r="H26" i="195"/>
  <c r="I21" i="195"/>
  <c r="Q18" i="195"/>
  <c r="I96" i="195"/>
  <c r="Q93" i="195"/>
  <c r="N92" i="195"/>
  <c r="R88" i="195"/>
  <c r="O87" i="195"/>
  <c r="I80" i="195"/>
  <c r="Q77" i="195"/>
  <c r="N76" i="195"/>
  <c r="R72" i="195"/>
  <c r="O71" i="195"/>
  <c r="I64" i="195"/>
  <c r="Q61" i="195"/>
  <c r="N60" i="195"/>
  <c r="R56" i="195"/>
  <c r="O55" i="195"/>
  <c r="I48" i="195"/>
  <c r="Q45" i="195"/>
  <c r="N44" i="195"/>
  <c r="R40" i="195"/>
  <c r="O39" i="195"/>
  <c r="I32" i="195"/>
  <c r="Q29" i="195"/>
  <c r="N28" i="195"/>
  <c r="R24" i="195"/>
  <c r="O23" i="195"/>
  <c r="Q88" i="195"/>
  <c r="N87" i="195"/>
  <c r="R83" i="195"/>
  <c r="O82" i="195"/>
  <c r="Q72" i="195"/>
  <c r="N71" i="195"/>
  <c r="R67" i="195"/>
  <c r="O66" i="195"/>
  <c r="Q56" i="195"/>
  <c r="N55" i="195"/>
  <c r="R51" i="195"/>
  <c r="O50" i="195"/>
  <c r="Q40" i="195"/>
  <c r="N39" i="195"/>
  <c r="R35" i="195"/>
  <c r="O34" i="195"/>
  <c r="Q24" i="195"/>
  <c r="N23" i="195"/>
  <c r="R19" i="195"/>
  <c r="O18" i="195"/>
  <c r="O72" i="195"/>
  <c r="K71" i="195"/>
  <c r="N61" i="195"/>
  <c r="O56" i="195"/>
  <c r="K55" i="195"/>
  <c r="N45" i="195"/>
  <c r="O40" i="195"/>
  <c r="K39" i="195"/>
  <c r="O24" i="195"/>
  <c r="K23" i="195"/>
  <c r="N88" i="195"/>
  <c r="J87" i="195"/>
  <c r="O83" i="195"/>
  <c r="K82" i="195"/>
  <c r="N72" i="195"/>
  <c r="J71" i="195"/>
  <c r="O67" i="195"/>
  <c r="K66" i="195"/>
  <c r="N56" i="195"/>
  <c r="J55" i="195"/>
  <c r="O51" i="195"/>
  <c r="K50" i="195"/>
  <c r="N40" i="195"/>
  <c r="J39" i="195"/>
  <c r="O35" i="195"/>
  <c r="K34" i="195"/>
  <c r="N24" i="195"/>
  <c r="J23" i="195"/>
  <c r="O19" i="195"/>
  <c r="K18" i="195"/>
  <c r="O98" i="195"/>
  <c r="N93" i="195"/>
  <c r="O88" i="195"/>
  <c r="K87" i="195"/>
  <c r="N99" i="195"/>
  <c r="J98" i="195"/>
  <c r="K93" i="195"/>
  <c r="I87" i="195"/>
  <c r="N83" i="195"/>
  <c r="J82" i="195"/>
  <c r="K77" i="195"/>
  <c r="I71" i="195"/>
  <c r="N67" i="195"/>
  <c r="J66" i="195"/>
  <c r="K61" i="195"/>
  <c r="I55" i="195"/>
  <c r="N51" i="195"/>
  <c r="J50" i="195"/>
  <c r="K45" i="195"/>
  <c r="I39" i="195"/>
  <c r="N35" i="195"/>
  <c r="J34" i="195"/>
  <c r="K29" i="195"/>
  <c r="I23" i="195"/>
  <c r="N19" i="195"/>
  <c r="J18" i="195"/>
  <c r="N77" i="195"/>
  <c r="O99" i="195"/>
  <c r="I98" i="195"/>
  <c r="J93" i="195"/>
  <c r="K88" i="195"/>
  <c r="I82" i="195"/>
  <c r="J77" i="195"/>
  <c r="K72" i="195"/>
  <c r="I66" i="195"/>
  <c r="J61" i="195"/>
  <c r="K56" i="195"/>
  <c r="I50" i="195"/>
  <c r="J45" i="195"/>
  <c r="K40" i="195"/>
  <c r="I34" i="195"/>
  <c r="J29" i="195"/>
  <c r="K24" i="195"/>
  <c r="I18" i="195"/>
  <c r="H5" i="195"/>
  <c r="H13" i="195"/>
  <c r="H15" i="195"/>
  <c r="J13" i="195"/>
  <c r="J15" i="195"/>
  <c r="I15" i="195"/>
  <c r="K3" i="195"/>
  <c r="K5" i="195"/>
  <c r="K7" i="195"/>
  <c r="K9" i="195"/>
  <c r="K11" i="195"/>
  <c r="K13" i="195"/>
  <c r="K15" i="195"/>
  <c r="O4" i="195"/>
  <c r="N3" i="195"/>
  <c r="N5" i="195"/>
  <c r="N7" i="195"/>
  <c r="N9" i="195"/>
  <c r="N11" i="195"/>
  <c r="N13" i="195"/>
  <c r="N15" i="195"/>
  <c r="Q15" i="195"/>
  <c r="R3" i="195"/>
  <c r="H4" i="195"/>
  <c r="H6" i="195"/>
  <c r="H8" i="195"/>
  <c r="H10" i="195"/>
  <c r="H12" i="195"/>
  <c r="H14" i="195"/>
  <c r="H16" i="195"/>
  <c r="O2" i="195"/>
  <c r="I2" i="195"/>
  <c r="I4" i="195"/>
  <c r="I6" i="195"/>
  <c r="I10" i="195"/>
  <c r="J2" i="195"/>
  <c r="J4" i="195"/>
  <c r="J6" i="195"/>
  <c r="J10" i="195"/>
  <c r="K2" i="195"/>
  <c r="K4" i="195"/>
  <c r="K6" i="195"/>
  <c r="K10" i="195"/>
  <c r="K16" i="195"/>
  <c r="N2" i="195"/>
  <c r="N4" i="195"/>
  <c r="N6" i="195"/>
  <c r="N8" i="195"/>
  <c r="N10" i="195"/>
  <c r="N12" i="195"/>
  <c r="N14" i="195"/>
  <c r="N16" i="195"/>
  <c r="O14" i="195"/>
  <c r="Q2" i="195"/>
  <c r="Q10" i="195"/>
  <c r="O9" i="195"/>
  <c r="O8" i="195"/>
  <c r="O7" i="195"/>
  <c r="O12" i="195"/>
  <c r="O6" i="195"/>
  <c r="O11" i="195"/>
  <c r="O16" i="195"/>
  <c r="O5" i="195"/>
  <c r="I94" i="191"/>
  <c r="I47" i="191"/>
  <c r="I16" i="191"/>
  <c r="L4" i="191"/>
  <c r="I50" i="191"/>
  <c r="I12" i="191"/>
  <c r="I78" i="191"/>
  <c r="I74" i="191"/>
  <c r="I97" i="191"/>
  <c r="I46" i="191"/>
  <c r="I96" i="191"/>
  <c r="I34" i="191"/>
  <c r="L60" i="191"/>
  <c r="I18" i="191"/>
  <c r="I99" i="191"/>
  <c r="I80" i="191"/>
  <c r="I17" i="191"/>
  <c r="I48" i="191"/>
  <c r="I20" i="191"/>
  <c r="I10" i="191"/>
  <c r="I81" i="191"/>
  <c r="I76" i="191"/>
  <c r="I58" i="191"/>
  <c r="I35" i="191"/>
  <c r="I30" i="191"/>
  <c r="I15" i="191"/>
  <c r="I91" i="191"/>
  <c r="I86" i="191"/>
  <c r="I63" i="191"/>
  <c r="I40" i="191"/>
  <c r="I22" i="191"/>
  <c r="I98" i="191"/>
  <c r="I93" i="191"/>
  <c r="I65" i="191"/>
  <c r="L44" i="191"/>
  <c r="I54" i="191"/>
  <c r="I24" i="191"/>
  <c r="I19" i="191"/>
  <c r="I95" i="191"/>
  <c r="I90" i="191"/>
  <c r="I72" i="191"/>
  <c r="I64" i="191"/>
  <c r="I6" i="191"/>
  <c r="I49" i="191"/>
  <c r="I26" i="191"/>
  <c r="I92" i="191"/>
  <c r="I69" i="191"/>
  <c r="I3" i="191"/>
  <c r="I84" i="191"/>
  <c r="I56" i="191"/>
  <c r="I51" i="191"/>
  <c r="I28" i="191"/>
  <c r="I8" i="191"/>
  <c r="I85" i="191"/>
  <c r="I53" i="191"/>
  <c r="I37" i="191"/>
  <c r="I21" i="191"/>
  <c r="I87" i="191"/>
  <c r="L84" i="191"/>
  <c r="I71" i="191"/>
  <c r="L68" i="191"/>
  <c r="I55" i="191"/>
  <c r="I39" i="191"/>
  <c r="I23" i="191"/>
  <c r="I7" i="191"/>
  <c r="I89" i="191"/>
  <c r="I73" i="191"/>
  <c r="I57" i="191"/>
  <c r="I41" i="191"/>
  <c r="I25" i="191"/>
  <c r="I9" i="191"/>
  <c r="I75" i="191"/>
  <c r="I59" i="191"/>
  <c r="I43" i="191"/>
  <c r="I27" i="191"/>
  <c r="I11" i="191"/>
  <c r="I77" i="191"/>
  <c r="I61" i="191"/>
  <c r="I45" i="191"/>
  <c r="I29" i="191"/>
  <c r="I13" i="191"/>
  <c r="O100" i="189" a="1"/>
  <c r="O100" i="189" s="1"/>
  <c r="O69" i="189" a="1"/>
  <c r="O69" i="189" s="1"/>
  <c r="O63" i="189" a="1"/>
  <c r="O63" i="189" s="1"/>
  <c r="O52" i="189" a="1"/>
  <c r="O52" i="189" s="1"/>
  <c r="O75" i="189" a="1"/>
  <c r="O75" i="189" s="1"/>
  <c r="O92" i="189" a="1"/>
  <c r="O92" i="189" s="1"/>
  <c r="O61" i="189" a="1"/>
  <c r="O61" i="189" s="1"/>
  <c r="O55" i="189" a="1"/>
  <c r="O55" i="189" s="1"/>
  <c r="O44" i="189" a="1"/>
  <c r="O44" i="189" s="1"/>
  <c r="O99" i="189" a="1"/>
  <c r="O99" i="189" s="1"/>
  <c r="O84" i="189" a="1"/>
  <c r="O84" i="189" s="1"/>
  <c r="O53" i="189" a="1"/>
  <c r="O53" i="189" s="1"/>
  <c r="O93" i="189" a="1"/>
  <c r="O93" i="189" s="1"/>
  <c r="O87" i="189" a="1"/>
  <c r="O87" i="189" s="1"/>
  <c r="O57" i="189" a="1"/>
  <c r="O57" i="189" s="1"/>
  <c r="O76" i="189" a="1"/>
  <c r="O76" i="189" s="1"/>
  <c r="O45" i="189" a="1"/>
  <c r="O45" i="189" s="1"/>
  <c r="O85" i="189" a="1"/>
  <c r="O85" i="189" s="1"/>
  <c r="O49" i="189" a="1"/>
  <c r="O49" i="189" s="1"/>
  <c r="O89" i="189" a="1"/>
  <c r="O89" i="189" s="1"/>
  <c r="O64" i="189" a="1"/>
  <c r="O64" i="189" s="1"/>
  <c r="O94" i="189" a="1"/>
  <c r="O94" i="189" s="1"/>
  <c r="O68" i="189" a="1"/>
  <c r="O68" i="189" s="1"/>
  <c r="O77" i="189" a="1"/>
  <c r="O77" i="189" s="1"/>
  <c r="O94" i="187" a="1"/>
  <c r="O94" i="187" s="1"/>
  <c r="O83" i="187" a="1"/>
  <c r="O83" i="187" s="1"/>
  <c r="O8" i="187" a="1"/>
  <c r="O8" i="187" s="1"/>
  <c r="O24" i="187" a="1"/>
  <c r="O24" i="187" s="1"/>
  <c r="O32" i="187" a="1"/>
  <c r="O32" i="187" s="1"/>
  <c r="O60" i="187" a="1"/>
  <c r="O60" i="187" s="1"/>
  <c r="O59" i="187" a="1"/>
  <c r="O59" i="187" s="1"/>
  <c r="O25" i="187" a="1"/>
  <c r="O25" i="187" s="1"/>
  <c r="O27" i="187" a="1"/>
  <c r="O27" i="187" s="1"/>
  <c r="O12" i="187" a="1"/>
  <c r="O12" i="187" s="1"/>
  <c r="O28" i="187" a="1"/>
  <c r="O28" i="187" s="1"/>
  <c r="O36" i="187" a="1"/>
  <c r="O36" i="187" s="1"/>
  <c r="O84" i="187" a="1"/>
  <c r="O84" i="187" s="1"/>
  <c r="O43" i="187" a="1"/>
  <c r="O43" i="187" s="1"/>
  <c r="O9" i="187" a="1"/>
  <c r="O9" i="187" s="1"/>
  <c r="O88" i="187" a="1"/>
  <c r="O88" i="187" s="1"/>
  <c r="O2" i="187" a="1"/>
  <c r="O2" i="187" s="1"/>
  <c r="O68" i="187" a="1"/>
  <c r="O68" i="187" s="1"/>
  <c r="O34" i="187" a="1"/>
  <c r="O34" i="187" s="1"/>
  <c r="O21" i="187" a="1"/>
  <c r="O21" i="187" s="1"/>
  <c r="O3" i="187" a="1"/>
  <c r="O3" i="187" s="1"/>
  <c r="O11" i="187" a="1"/>
  <c r="O11" i="187" s="1"/>
  <c r="O19" i="187" a="1"/>
  <c r="O19" i="187" s="1"/>
  <c r="O6" i="187" a="1"/>
  <c r="O6" i="187" s="1"/>
  <c r="O22" i="187" a="1"/>
  <c r="O22" i="187" s="1"/>
  <c r="O4" i="187" a="1"/>
  <c r="O4" i="187" s="1"/>
  <c r="O14" i="187" a="1"/>
  <c r="O14" i="187" s="1"/>
  <c r="O20" i="187" a="1"/>
  <c r="O20" i="187" s="1"/>
  <c r="O30" i="187" a="1"/>
  <c r="O30" i="187" s="1"/>
  <c r="O38" i="187" a="1"/>
  <c r="O38" i="187" s="1"/>
  <c r="O7" i="187" a="1"/>
  <c r="O7" i="187" s="1"/>
  <c r="O15" i="187" a="1"/>
  <c r="O15" i="187" s="1"/>
  <c r="O23" i="187" a="1"/>
  <c r="O23" i="187" s="1"/>
  <c r="O31" i="187" a="1"/>
  <c r="O31" i="187" s="1"/>
  <c r="O75" i="187" a="1"/>
  <c r="O75" i="187" s="1"/>
  <c r="O10" i="187" a="1"/>
  <c r="O10" i="187" s="1"/>
  <c r="O18" i="187" a="1"/>
  <c r="O18" i="187" s="1"/>
  <c r="O26" i="187" a="1"/>
  <c r="O26" i="187" s="1"/>
  <c r="K32" i="187"/>
  <c r="K16" i="187"/>
  <c r="L4" i="187"/>
  <c r="P32" i="187"/>
  <c r="P16" i="187"/>
  <c r="Q4" i="187"/>
  <c r="O77" i="187" a="1"/>
  <c r="O77" i="187" s="1"/>
  <c r="O63" i="187" a="1"/>
  <c r="O63" i="187" s="1"/>
  <c r="K31" i="187"/>
  <c r="K15" i="187"/>
  <c r="L3" i="187"/>
  <c r="P15" i="187"/>
  <c r="L99" i="187"/>
  <c r="Q93" i="187"/>
  <c r="K81" i="187"/>
  <c r="K68" i="187"/>
  <c r="Q62" i="187"/>
  <c r="L59" i="187"/>
  <c r="P53" i="187"/>
  <c r="K30" i="187"/>
  <c r="K14" i="187"/>
  <c r="L34" i="187"/>
  <c r="L18" i="187"/>
  <c r="P30" i="187"/>
  <c r="P14" i="187"/>
  <c r="Q34" i="187"/>
  <c r="Q18" i="187"/>
  <c r="O99" i="187" a="1"/>
  <c r="O99" i="187" s="1"/>
  <c r="P93" i="187"/>
  <c r="L90" i="187"/>
  <c r="L62" i="187"/>
  <c r="Q60" i="187"/>
  <c r="L50" i="187"/>
  <c r="Q44" i="187"/>
  <c r="K41" i="187"/>
  <c r="K29" i="187"/>
  <c r="K13" i="187"/>
  <c r="L33" i="187"/>
  <c r="L17" i="187"/>
  <c r="Q100" i="187"/>
  <c r="Q97" i="187"/>
  <c r="Q69" i="187"/>
  <c r="Q57" i="187"/>
  <c r="K50" i="187"/>
  <c r="K28" i="187"/>
  <c r="K12" i="187"/>
  <c r="L32" i="187"/>
  <c r="L16" i="187"/>
  <c r="P28" i="187"/>
  <c r="P12" i="187"/>
  <c r="O79" i="187" a="1"/>
  <c r="O79" i="187" s="1"/>
  <c r="O53" i="187" a="1"/>
  <c r="O53" i="187" s="1"/>
  <c r="O44" i="187" a="1"/>
  <c r="O44" i="187" s="1"/>
  <c r="L15" i="187"/>
  <c r="O100" i="187" a="1"/>
  <c r="O100" i="187" s="1"/>
  <c r="L30" i="187"/>
  <c r="L14" i="187"/>
  <c r="O97" i="187" a="1"/>
  <c r="O97" i="187" s="1"/>
  <c r="O91" i="187" a="1"/>
  <c r="O91" i="187" s="1"/>
  <c r="O86" i="187" a="1"/>
  <c r="O86" i="187" s="1"/>
  <c r="Q76" i="187"/>
  <c r="O69" i="187" a="1"/>
  <c r="O69" i="187" s="1"/>
  <c r="K9" i="187"/>
  <c r="P25" i="187"/>
  <c r="P9" i="187"/>
  <c r="O95" i="187" a="1"/>
  <c r="O95" i="187" s="1"/>
  <c r="P76" i="187"/>
  <c r="O66" i="187" a="1"/>
  <c r="O66" i="187" s="1"/>
  <c r="O55" i="187" a="1"/>
  <c r="O55" i="187" s="1"/>
  <c r="O46" i="187" a="1"/>
  <c r="O46" i="187" s="1"/>
  <c r="K24" i="187"/>
  <c r="K8" i="187"/>
  <c r="L28" i="187"/>
  <c r="L12" i="187"/>
  <c r="P24" i="187"/>
  <c r="P8" i="187"/>
  <c r="Q94" i="187"/>
  <c r="O76" i="187" a="1"/>
  <c r="O76" i="187" s="1"/>
  <c r="Q45" i="187"/>
  <c r="K23" i="187"/>
  <c r="K7" i="187"/>
  <c r="P23" i="187"/>
  <c r="P7" i="187"/>
  <c r="P94" i="187"/>
  <c r="O73" i="187" a="1"/>
  <c r="O73" i="187" s="1"/>
  <c r="O67" i="187" a="1"/>
  <c r="O67" i="187" s="1"/>
  <c r="Q61" i="187"/>
  <c r="P45" i="187"/>
  <c r="L42" i="187"/>
  <c r="K38" i="187"/>
  <c r="K22" i="187"/>
  <c r="K6" i="187"/>
  <c r="P38" i="187"/>
  <c r="P22" i="187"/>
  <c r="P6" i="187"/>
  <c r="L94" i="187"/>
  <c r="Q92" i="187"/>
  <c r="Q89" i="187"/>
  <c r="O85" i="187" a="1"/>
  <c r="O85" i="187" s="1"/>
  <c r="L76" i="187"/>
  <c r="L67" i="187"/>
  <c r="P61" i="187"/>
  <c r="Q52" i="187"/>
  <c r="Q49" i="187"/>
  <c r="K42" i="187"/>
  <c r="L25" i="187"/>
  <c r="L9" i="187"/>
  <c r="P92" i="187"/>
  <c r="K89" i="187"/>
  <c r="Q74" i="187"/>
  <c r="L58" i="187"/>
  <c r="P52" i="187"/>
  <c r="L49" i="187"/>
  <c r="K36" i="187"/>
  <c r="K20" i="187"/>
  <c r="K4" i="187"/>
  <c r="L24" i="187"/>
  <c r="L8" i="187"/>
  <c r="O92" i="187" a="1"/>
  <c r="O92" i="187" s="1"/>
  <c r="P74" i="187"/>
  <c r="L70" i="187"/>
  <c r="Q68" i="187"/>
  <c r="O61" i="187" a="1"/>
  <c r="O61" i="187" s="1"/>
  <c r="O52" i="187" a="1"/>
  <c r="O52" i="187" s="1"/>
  <c r="K49" i="187"/>
  <c r="O45" i="187" a="1"/>
  <c r="O45" i="187" s="1"/>
  <c r="L7" i="187"/>
  <c r="Q77" i="187"/>
  <c r="K34" i="187"/>
  <c r="K18" i="187"/>
  <c r="L38" i="187"/>
  <c r="L22" i="187"/>
  <c r="L6" i="187"/>
  <c r="L83" i="187"/>
  <c r="P77" i="187"/>
  <c r="N14" i="185" a="1"/>
  <c r="N14" i="185" s="1"/>
  <c r="N36" i="185" a="1"/>
  <c r="N36" i="185" s="1"/>
  <c r="N5" i="185" a="1"/>
  <c r="N5" i="185" s="1"/>
  <c r="N52" i="185" a="1"/>
  <c r="N52" i="185" s="1"/>
  <c r="N8" i="185" a="1"/>
  <c r="N8" i="185" s="1"/>
  <c r="N16" i="185" a="1"/>
  <c r="N16" i="185" s="1"/>
  <c r="N17" i="185" a="1"/>
  <c r="N17" i="185" s="1"/>
  <c r="N11" i="185" a="1"/>
  <c r="N11" i="185" s="1"/>
  <c r="N12" i="185" a="1"/>
  <c r="N12" i="185" s="1"/>
  <c r="N6" i="185" a="1"/>
  <c r="N6" i="185" s="1"/>
  <c r="J7" i="185"/>
  <c r="K6" i="185"/>
  <c r="O6" i="185"/>
  <c r="P6" i="185"/>
  <c r="N100" i="185" a="1"/>
  <c r="N100" i="185" s="1"/>
  <c r="N93" i="185" a="1"/>
  <c r="N93" i="185" s="1"/>
  <c r="N88" i="185" a="1"/>
  <c r="N88" i="185" s="1"/>
  <c r="P51" i="185"/>
  <c r="N50" i="185" a="1"/>
  <c r="N50" i="185" s="1"/>
  <c r="N44" i="185" a="1"/>
  <c r="N44" i="185" s="1"/>
  <c r="P35" i="185"/>
  <c r="O19" i="185"/>
  <c r="N72" i="185" a="1"/>
  <c r="N72" i="185" s="1"/>
  <c r="P67" i="185"/>
  <c r="N66" i="185" a="1"/>
  <c r="N66" i="185" s="1"/>
  <c r="N60" i="185" a="1"/>
  <c r="N60" i="185" s="1"/>
  <c r="N54" i="185" a="1"/>
  <c r="N54" i="185" s="1"/>
  <c r="O51" i="185"/>
  <c r="N38" i="185" a="1"/>
  <c r="N38" i="185" s="1"/>
  <c r="O35" i="185"/>
  <c r="N28" i="185" a="1"/>
  <c r="N28" i="185" s="1"/>
  <c r="N76" i="185" a="1"/>
  <c r="N76" i="185" s="1"/>
  <c r="N70" i="185" a="1"/>
  <c r="N70" i="185" s="1"/>
  <c r="O67" i="185"/>
  <c r="P53" i="185"/>
  <c r="O39" i="185"/>
  <c r="P37" i="185"/>
  <c r="K19" i="185"/>
  <c r="O7" i="185"/>
  <c r="P7" i="185"/>
  <c r="K3" i="185"/>
  <c r="O3" i="185"/>
  <c r="N98" i="185" a="1"/>
  <c r="N98" i="185" s="1"/>
  <c r="N92" i="185" a="1"/>
  <c r="N92" i="185" s="1"/>
  <c r="N86" i="185" a="1"/>
  <c r="N86" i="185" s="1"/>
  <c r="O83" i="185"/>
  <c r="P69" i="185"/>
  <c r="O55" i="185"/>
  <c r="O53" i="185"/>
  <c r="K51" i="185"/>
  <c r="P49" i="185"/>
  <c r="O37" i="185"/>
  <c r="K35" i="185"/>
  <c r="P33" i="185"/>
  <c r="O23" i="185"/>
  <c r="N22" i="185" a="1"/>
  <c r="N22" i="185" s="1"/>
  <c r="N68" i="185" a="1"/>
  <c r="N68" i="185" s="1"/>
  <c r="N84" i="185" a="1"/>
  <c r="N84" i="185" s="1"/>
  <c r="K2" i="185"/>
  <c r="O2" i="185"/>
  <c r="P2" i="185"/>
  <c r="P85" i="185"/>
  <c r="O71" i="185"/>
  <c r="O69" i="185"/>
  <c r="K67" i="185"/>
  <c r="P65" i="185"/>
  <c r="J53" i="185"/>
  <c r="P47" i="185"/>
  <c r="P45" i="185"/>
  <c r="J39" i="185"/>
  <c r="J37" i="185"/>
  <c r="K17" i="185"/>
  <c r="O17" i="185"/>
  <c r="P17" i="185"/>
  <c r="O87" i="185"/>
  <c r="O85" i="185"/>
  <c r="K83" i="185"/>
  <c r="J69" i="185"/>
  <c r="P63" i="185"/>
  <c r="K49" i="185"/>
  <c r="K43" i="185"/>
  <c r="K33" i="185"/>
  <c r="P31" i="185"/>
  <c r="K16" i="185"/>
  <c r="O16" i="185"/>
  <c r="P97" i="185"/>
  <c r="J85" i="185"/>
  <c r="P79" i="185"/>
  <c r="P77" i="185"/>
  <c r="K65" i="185"/>
  <c r="J43" i="185"/>
  <c r="J33" i="185"/>
  <c r="K15" i="185"/>
  <c r="O15" i="185"/>
  <c r="P93" i="185"/>
  <c r="O77" i="185"/>
  <c r="N41" i="185" a="1"/>
  <c r="N41" i="185" s="1"/>
  <c r="O93" i="185"/>
  <c r="N67" i="185" a="1"/>
  <c r="N67" i="185" s="1"/>
  <c r="N57" i="185" a="1"/>
  <c r="N57" i="185" s="1"/>
  <c r="N49" i="185" a="1"/>
  <c r="N49" i="185" s="1"/>
  <c r="N25" i="185" a="1"/>
  <c r="N25" i="185" s="1"/>
  <c r="N83" i="185" a="1"/>
  <c r="N83" i="185" s="1"/>
  <c r="K77" i="185"/>
  <c r="N73" i="185" a="1"/>
  <c r="N73" i="185" s="1"/>
  <c r="N65" i="185" a="1"/>
  <c r="N65" i="185" s="1"/>
  <c r="N47" i="185" a="1"/>
  <c r="N47" i="185" s="1"/>
  <c r="N37" i="185" a="1"/>
  <c r="N37" i="185" s="1"/>
  <c r="N33" i="185" a="1"/>
  <c r="N33" i="185" s="1"/>
  <c r="N21" i="185" a="1"/>
  <c r="N21" i="185" s="1"/>
  <c r="K12" i="185"/>
  <c r="O12" i="185"/>
  <c r="P12" i="185"/>
  <c r="N99" i="185" a="1"/>
  <c r="N99" i="185" s="1"/>
  <c r="K93" i="185"/>
  <c r="N89" i="185" a="1"/>
  <c r="N89" i="185" s="1"/>
  <c r="N81" i="185" a="1"/>
  <c r="N81" i="185" s="1"/>
  <c r="O56" i="185"/>
  <c r="P50" i="185"/>
  <c r="P34" i="185"/>
  <c r="N56" i="185" a="1"/>
  <c r="N56" i="185" s="1"/>
  <c r="K11" i="185"/>
  <c r="O11" i="185"/>
  <c r="N97" i="185" a="1"/>
  <c r="N97" i="185" s="1"/>
  <c r="O72" i="185"/>
  <c r="P66" i="185"/>
  <c r="O50" i="185"/>
  <c r="P48" i="185"/>
  <c r="O46" i="185"/>
  <c r="O34" i="185"/>
  <c r="K10" i="185"/>
  <c r="O10" i="185"/>
  <c r="P10" i="185"/>
  <c r="O66" i="185"/>
  <c r="J54" i="185"/>
  <c r="K50" i="185"/>
  <c r="O48" i="185"/>
  <c r="N42" i="185" a="1"/>
  <c r="N42" i="185" s="1"/>
  <c r="J40" i="185"/>
  <c r="K34" i="185"/>
  <c r="N24" i="185" a="1"/>
  <c r="N24" i="185" s="1"/>
  <c r="K9" i="185"/>
  <c r="O9" i="185"/>
  <c r="J70" i="185"/>
  <c r="J56" i="185"/>
  <c r="N40" i="185" a="1"/>
  <c r="N40" i="185" s="1"/>
  <c r="O91" i="183" a="1"/>
  <c r="O91" i="183" s="1"/>
  <c r="O94" i="183" a="1"/>
  <c r="O94" i="183" s="1"/>
  <c r="O36" i="183" a="1"/>
  <c r="O36" i="183" s="1"/>
  <c r="O5" i="183" a="1"/>
  <c r="O5" i="183" s="1"/>
  <c r="O10" i="183" a="1"/>
  <c r="O10" i="183" s="1"/>
  <c r="O13" i="183" a="1"/>
  <c r="O13" i="183" s="1"/>
  <c r="O21" i="183" a="1"/>
  <c r="O21" i="183" s="1"/>
  <c r="O29" i="183" a="1"/>
  <c r="O29" i="183" s="1"/>
  <c r="O45" i="183" a="1"/>
  <c r="O45" i="183" s="1"/>
  <c r="O53" i="183" a="1"/>
  <c r="O53" i="183" s="1"/>
  <c r="O61" i="183" a="1"/>
  <c r="O61" i="183" s="1"/>
  <c r="O66" i="183" a="1"/>
  <c r="O66" i="183" s="1"/>
  <c r="O69" i="183" a="1"/>
  <c r="O69" i="183" s="1"/>
  <c r="O77" i="183" a="1"/>
  <c r="O77" i="183" s="1"/>
  <c r="O79" i="183" a="1"/>
  <c r="O79" i="183" s="1"/>
  <c r="O85" i="183" a="1"/>
  <c r="O85" i="183" s="1"/>
  <c r="O93" i="183" a="1"/>
  <c r="O93" i="183" s="1"/>
  <c r="O8" i="183" a="1"/>
  <c r="O8" i="183" s="1"/>
  <c r="O16" i="183" a="1"/>
  <c r="O16" i="183" s="1"/>
  <c r="O24" i="183" a="1"/>
  <c r="O24" i="183" s="1"/>
  <c r="O32" i="183" a="1"/>
  <c r="O32" i="183" s="1"/>
  <c r="O37" i="183" a="1"/>
  <c r="O37" i="183" s="1"/>
  <c r="O40" i="183" a="1"/>
  <c r="O40" i="183" s="1"/>
  <c r="O48" i="183" a="1"/>
  <c r="O48" i="183" s="1"/>
  <c r="O56" i="183" a="1"/>
  <c r="O56" i="183" s="1"/>
  <c r="O64" i="183" a="1"/>
  <c r="O64" i="183" s="1"/>
  <c r="O72" i="183" a="1"/>
  <c r="O72" i="183" s="1"/>
  <c r="O88" i="183" a="1"/>
  <c r="O88" i="183" s="1"/>
  <c r="O96" i="183" a="1"/>
  <c r="O96" i="183" s="1"/>
  <c r="O67" i="183" a="1"/>
  <c r="O67" i="183" s="1"/>
  <c r="O83" i="183" a="1"/>
  <c r="O83" i="183" s="1"/>
  <c r="O99" i="183" a="1"/>
  <c r="O99" i="183" s="1"/>
  <c r="O6" i="183" a="1"/>
  <c r="O6" i="183" s="1"/>
  <c r="O14" i="183" a="1"/>
  <c r="O14" i="183" s="1"/>
  <c r="O30" i="183" a="1"/>
  <c r="O30" i="183" s="1"/>
  <c r="O38" i="183" a="1"/>
  <c r="O38" i="183" s="1"/>
  <c r="O46" i="183" a="1"/>
  <c r="O46" i="183" s="1"/>
  <c r="O51" i="183" a="1"/>
  <c r="O51" i="183" s="1"/>
  <c r="O54" i="183" a="1"/>
  <c r="O54" i="183" s="1"/>
  <c r="O62" i="183" a="1"/>
  <c r="O62" i="183" s="1"/>
  <c r="O70" i="183" a="1"/>
  <c r="O70" i="183" s="1"/>
  <c r="O78" i="183" a="1"/>
  <c r="O78" i="183" s="1"/>
  <c r="O86" i="183" a="1"/>
  <c r="O86" i="183" s="1"/>
  <c r="O17" i="183" a="1"/>
  <c r="O17" i="183" s="1"/>
  <c r="O22" i="183" a="1"/>
  <c r="O22" i="183" s="1"/>
  <c r="O25" i="183" a="1"/>
  <c r="O25" i="183" s="1"/>
  <c r="O33" i="183" a="1"/>
  <c r="O33" i="183" s="1"/>
  <c r="O41" i="183" a="1"/>
  <c r="O41" i="183" s="1"/>
  <c r="O49" i="183" a="1"/>
  <c r="O49" i="183" s="1"/>
  <c r="O57" i="183" a="1"/>
  <c r="O57" i="183" s="1"/>
  <c r="O73" i="183" a="1"/>
  <c r="O73" i="183" s="1"/>
  <c r="O81" i="183" a="1"/>
  <c r="O81" i="183" s="1"/>
  <c r="O89" i="183" a="1"/>
  <c r="O89" i="183" s="1"/>
  <c r="O97" i="183" a="1"/>
  <c r="O97" i="183" s="1"/>
  <c r="O4" i="183" a="1"/>
  <c r="O4" i="183" s="1"/>
  <c r="O9" i="183" a="1"/>
  <c r="O9" i="183" s="1"/>
  <c r="O12" i="183" a="1"/>
  <c r="O12" i="183" s="1"/>
  <c r="O20" i="183" a="1"/>
  <c r="O20" i="183" s="1"/>
  <c r="O28" i="183" a="1"/>
  <c r="O28" i="183" s="1"/>
  <c r="O44" i="183" a="1"/>
  <c r="O44" i="183" s="1"/>
  <c r="O52" i="183" a="1"/>
  <c r="O52" i="183" s="1"/>
  <c r="O60" i="183" a="1"/>
  <c r="O60" i="183" s="1"/>
  <c r="O65" i="183" a="1"/>
  <c r="O65" i="183" s="1"/>
  <c r="O68" i="183" a="1"/>
  <c r="O68" i="183" s="1"/>
  <c r="O76" i="183" a="1"/>
  <c r="O76" i="183" s="1"/>
  <c r="O84" i="183" a="1"/>
  <c r="O84" i="183" s="1"/>
  <c r="O92" i="183" a="1"/>
  <c r="O92" i="183" s="1"/>
  <c r="O100" i="183" a="1"/>
  <c r="O100" i="183" s="1"/>
  <c r="O7" i="183" a="1"/>
  <c r="O7" i="183" s="1"/>
  <c r="O15" i="183" a="1"/>
  <c r="O15" i="183" s="1"/>
  <c r="O31" i="183" a="1"/>
  <c r="O31" i="183" s="1"/>
  <c r="O39" i="183" a="1"/>
  <c r="O39" i="183" s="1"/>
  <c r="O47" i="183" a="1"/>
  <c r="O47" i="183" s="1"/>
  <c r="O55" i="183" a="1"/>
  <c r="O55" i="183" s="1"/>
  <c r="O63" i="183" a="1"/>
  <c r="O63" i="183" s="1"/>
  <c r="O71" i="183" a="1"/>
  <c r="O71" i="183" s="1"/>
  <c r="O87" i="183" a="1"/>
  <c r="O87" i="183" s="1"/>
  <c r="O95" i="183" a="1"/>
  <c r="O95" i="183" s="1"/>
  <c r="L82" i="183"/>
  <c r="Q87" i="183"/>
  <c r="Q71" i="183"/>
  <c r="Q55" i="183"/>
  <c r="Q39" i="183"/>
  <c r="Q23" i="183"/>
  <c r="Q7" i="183"/>
  <c r="P90" i="183"/>
  <c r="P74" i="183"/>
  <c r="P58" i="183"/>
  <c r="P42" i="183"/>
  <c r="P26" i="183"/>
  <c r="P10" i="183"/>
  <c r="L99" i="183"/>
  <c r="L83" i="183"/>
  <c r="L67" i="183"/>
  <c r="L51" i="183"/>
  <c r="L35" i="183"/>
  <c r="L19" i="183"/>
  <c r="L3" i="183"/>
  <c r="K86" i="183"/>
  <c r="K70" i="183"/>
  <c r="K54" i="183"/>
  <c r="K38" i="183"/>
  <c r="K22" i="183"/>
  <c r="K6" i="183"/>
  <c r="Q2" i="183"/>
  <c r="Q100" i="183"/>
  <c r="Q84" i="183"/>
  <c r="Q68" i="183"/>
  <c r="Q52" i="183"/>
  <c r="Q36" i="183"/>
  <c r="Q20" i="183"/>
  <c r="Q4" i="183"/>
  <c r="P87" i="183"/>
  <c r="P71" i="183"/>
  <c r="P55" i="183"/>
  <c r="P39" i="183"/>
  <c r="P23" i="183"/>
  <c r="P7" i="183"/>
  <c r="L96" i="183"/>
  <c r="L80" i="183"/>
  <c r="L64" i="183"/>
  <c r="L48" i="183"/>
  <c r="L32" i="183"/>
  <c r="L16" i="183"/>
  <c r="K99" i="183"/>
  <c r="K83" i="183"/>
  <c r="K67" i="183"/>
  <c r="K51" i="183"/>
  <c r="K35" i="183"/>
  <c r="K19" i="183"/>
  <c r="K3" i="183"/>
  <c r="L66" i="183"/>
  <c r="L34" i="183"/>
  <c r="L18" i="183"/>
  <c r="Q99" i="183"/>
  <c r="Q83" i="183"/>
  <c r="Q67" i="183"/>
  <c r="Q51" i="183"/>
  <c r="Q35" i="183"/>
  <c r="Q19" i="183"/>
  <c r="Q3" i="183"/>
  <c r="P86" i="183"/>
  <c r="P70" i="183"/>
  <c r="P54" i="183"/>
  <c r="P38" i="183"/>
  <c r="P22" i="183"/>
  <c r="P6" i="183"/>
  <c r="L95" i="183"/>
  <c r="L79" i="183"/>
  <c r="L63" i="183"/>
  <c r="L47" i="183"/>
  <c r="L31" i="183"/>
  <c r="L15" i="183"/>
  <c r="K98" i="183"/>
  <c r="K82" i="183"/>
  <c r="K66" i="183"/>
  <c r="K50" i="183"/>
  <c r="K34" i="183"/>
  <c r="K18" i="183"/>
  <c r="Q98" i="183"/>
  <c r="Q82" i="183"/>
  <c r="Q66" i="183"/>
  <c r="Q50" i="183"/>
  <c r="Q34" i="183"/>
  <c r="Q18" i="183"/>
  <c r="P2" i="183"/>
  <c r="P85" i="183"/>
  <c r="P69" i="183"/>
  <c r="P53" i="183"/>
  <c r="P37" i="183"/>
  <c r="P21" i="183"/>
  <c r="P5" i="183"/>
  <c r="L94" i="183"/>
  <c r="L78" i="183"/>
  <c r="L62" i="183"/>
  <c r="L46" i="183"/>
  <c r="L30" i="183"/>
  <c r="L14" i="183"/>
  <c r="K97" i="183"/>
  <c r="K81" i="183"/>
  <c r="K65" i="183"/>
  <c r="K49" i="183"/>
  <c r="K33" i="183"/>
  <c r="K17" i="183"/>
  <c r="Q97" i="183"/>
  <c r="Q81" i="183"/>
  <c r="Q65" i="183"/>
  <c r="Q49" i="183"/>
  <c r="Q33" i="183"/>
  <c r="Q17" i="183"/>
  <c r="P100" i="183"/>
  <c r="P84" i="183"/>
  <c r="P68" i="183"/>
  <c r="P52" i="183"/>
  <c r="P36" i="183"/>
  <c r="P20" i="183"/>
  <c r="P4" i="183"/>
  <c r="L93" i="183"/>
  <c r="L77" i="183"/>
  <c r="L61" i="183"/>
  <c r="L45" i="183"/>
  <c r="L29" i="183"/>
  <c r="L13" i="183"/>
  <c r="K96" i="183"/>
  <c r="K80" i="183"/>
  <c r="K64" i="183"/>
  <c r="K48" i="183"/>
  <c r="K32" i="183"/>
  <c r="K16" i="183"/>
  <c r="Q96" i="183"/>
  <c r="Q80" i="183"/>
  <c r="Q64" i="183"/>
  <c r="Q48" i="183"/>
  <c r="Q32" i="183"/>
  <c r="Q16" i="183"/>
  <c r="L92" i="183"/>
  <c r="L76" i="183"/>
  <c r="L60" i="183"/>
  <c r="L44" i="183"/>
  <c r="L28" i="183"/>
  <c r="L12" i="183"/>
  <c r="K95" i="183"/>
  <c r="K79" i="183"/>
  <c r="K63" i="183"/>
  <c r="K47" i="183"/>
  <c r="K31" i="183"/>
  <c r="K15" i="183"/>
  <c r="Q95" i="183"/>
  <c r="Q79" i="183"/>
  <c r="Q63" i="183"/>
  <c r="Q47" i="183"/>
  <c r="Q31" i="183"/>
  <c r="Q15" i="183"/>
  <c r="P98" i="183"/>
  <c r="P50" i="183"/>
  <c r="L91" i="183"/>
  <c r="L75" i="183"/>
  <c r="L59" i="183"/>
  <c r="L43" i="183"/>
  <c r="L27" i="183"/>
  <c r="L11" i="183"/>
  <c r="K94" i="183"/>
  <c r="K78" i="183"/>
  <c r="K62" i="183"/>
  <c r="K46" i="183"/>
  <c r="K30" i="183"/>
  <c r="K14" i="183"/>
  <c r="Q94" i="183"/>
  <c r="Q78" i="183"/>
  <c r="Q62" i="183"/>
  <c r="Q46" i="183"/>
  <c r="Q30" i="183"/>
  <c r="Q14" i="183"/>
  <c r="L90" i="183"/>
  <c r="L74" i="183"/>
  <c r="L58" i="183"/>
  <c r="L42" i="183"/>
  <c r="L26" i="183"/>
  <c r="L10" i="183"/>
  <c r="K93" i="183"/>
  <c r="K77" i="183"/>
  <c r="K61" i="183"/>
  <c r="K45" i="183"/>
  <c r="K29" i="183"/>
  <c r="K13" i="183"/>
  <c r="Q93" i="183"/>
  <c r="Q77" i="183"/>
  <c r="Q61" i="183"/>
  <c r="Q45" i="183"/>
  <c r="Q29" i="183"/>
  <c r="Q13" i="183"/>
  <c r="L89" i="183"/>
  <c r="L73" i="183"/>
  <c r="L57" i="183"/>
  <c r="L41" i="183"/>
  <c r="L25" i="183"/>
  <c r="L9" i="183"/>
  <c r="K92" i="183"/>
  <c r="K76" i="183"/>
  <c r="K60" i="183"/>
  <c r="K44" i="183"/>
  <c r="K28" i="183"/>
  <c r="K12" i="183"/>
  <c r="Q92" i="183"/>
  <c r="Q76" i="183"/>
  <c r="Q60" i="183"/>
  <c r="Q44" i="183"/>
  <c r="Q28" i="183"/>
  <c r="Q12" i="183"/>
  <c r="L88" i="183"/>
  <c r="L72" i="183"/>
  <c r="L56" i="183"/>
  <c r="L40" i="183"/>
  <c r="L24" i="183"/>
  <c r="L8" i="183"/>
  <c r="K91" i="183"/>
  <c r="K75" i="183"/>
  <c r="K59" i="183"/>
  <c r="K43" i="183"/>
  <c r="K27" i="183"/>
  <c r="K11" i="183"/>
  <c r="Q91" i="183"/>
  <c r="Q75" i="183"/>
  <c r="Q59" i="183"/>
  <c r="Q43" i="183"/>
  <c r="Q27" i="183"/>
  <c r="Q11" i="183"/>
  <c r="L87" i="183"/>
  <c r="L71" i="183"/>
  <c r="L55" i="183"/>
  <c r="L39" i="183"/>
  <c r="L23" i="183"/>
  <c r="L7" i="183"/>
  <c r="K90" i="183"/>
  <c r="K74" i="183"/>
  <c r="K58" i="183"/>
  <c r="K42" i="183"/>
  <c r="K26" i="183"/>
  <c r="K10" i="183"/>
  <c r="K89" i="183"/>
  <c r="K73" i="183"/>
  <c r="K57" i="183"/>
  <c r="K41" i="183"/>
  <c r="K25" i="183"/>
  <c r="K9" i="183"/>
  <c r="K2" i="183"/>
  <c r="K88" i="183"/>
  <c r="K72" i="183"/>
  <c r="K56" i="183"/>
  <c r="K40" i="183"/>
  <c r="K24" i="183"/>
  <c r="K8" i="183"/>
  <c r="N23" i="177"/>
  <c r="O6" i="177"/>
  <c r="P83" i="177"/>
  <c r="N71" i="177"/>
  <c r="O19" i="177"/>
  <c r="N15" i="177"/>
  <c r="N10" i="177"/>
  <c r="O3" i="177"/>
  <c r="P91" i="177"/>
  <c r="P87" i="177"/>
  <c r="P64" i="177"/>
  <c r="P60" i="177"/>
  <c r="P56" i="177"/>
  <c r="N96" i="177"/>
  <c r="P6" i="177"/>
  <c r="P99" i="177"/>
  <c r="P95" i="177"/>
  <c r="O91" i="177"/>
  <c r="O87" i="177"/>
  <c r="J83" i="177"/>
  <c r="J42" i="177"/>
  <c r="P31" i="177"/>
  <c r="O27" i="177"/>
  <c r="P3" i="177"/>
  <c r="O99" i="177"/>
  <c r="O95" i="177"/>
  <c r="P72" i="177"/>
  <c r="P68" i="177"/>
  <c r="K46" i="177"/>
  <c r="P35" i="177"/>
  <c r="O31" i="177"/>
  <c r="K14" i="177"/>
  <c r="N89" i="177"/>
  <c r="J87" i="177"/>
  <c r="K66" i="177"/>
  <c r="K62" i="177"/>
  <c r="K58" i="177"/>
  <c r="K54" i="177"/>
  <c r="K50" i="177"/>
  <c r="J46" i="177"/>
  <c r="O35" i="177"/>
  <c r="J27" i="177"/>
  <c r="N19" i="177"/>
  <c r="N16" i="177"/>
  <c r="J14" i="177"/>
  <c r="P11" i="177"/>
  <c r="J99" i="177"/>
  <c r="N93" i="177"/>
  <c r="J91" i="177"/>
  <c r="P76" i="177"/>
  <c r="J66" i="177"/>
  <c r="J62" i="177"/>
  <c r="J58" i="177"/>
  <c r="J54" i="177"/>
  <c r="J50" i="177"/>
  <c r="N46" i="177"/>
  <c r="P39" i="177"/>
  <c r="O11" i="177"/>
  <c r="K3" i="177"/>
  <c r="J35" i="177"/>
  <c r="P43" i="177"/>
  <c r="N27" i="177"/>
  <c r="N14" i="177"/>
  <c r="J11" i="177"/>
  <c r="J9" i="177"/>
  <c r="P84" i="177"/>
  <c r="K78" i="177"/>
  <c r="N70" i="177"/>
  <c r="P63" i="177"/>
  <c r="K18" i="177"/>
  <c r="K82" i="177"/>
  <c r="J78" i="177"/>
  <c r="O63" i="177"/>
  <c r="P59" i="177"/>
  <c r="P24" i="177"/>
  <c r="J18" i="177"/>
  <c r="P15" i="177"/>
  <c r="P100" i="177"/>
  <c r="P96" i="177"/>
  <c r="J82" i="177"/>
  <c r="P67" i="177"/>
  <c r="O59" i="177"/>
  <c r="O55" i="177"/>
  <c r="O51" i="177"/>
  <c r="O15" i="177"/>
  <c r="N11" i="177"/>
  <c r="K86" i="177"/>
  <c r="O67" i="177"/>
  <c r="P32" i="177"/>
  <c r="N24" i="177"/>
  <c r="K90" i="177"/>
  <c r="J86" i="177"/>
  <c r="N65" i="177"/>
  <c r="J63" i="177"/>
  <c r="J59" i="177"/>
  <c r="J55" i="177"/>
  <c r="P36" i="177"/>
  <c r="K26" i="177"/>
  <c r="N18" i="177"/>
  <c r="J15" i="177"/>
  <c r="N64" i="177"/>
  <c r="N31" i="177"/>
  <c r="N60" i="177"/>
  <c r="N95" i="177"/>
  <c r="N66" i="177"/>
  <c r="N56" i="177"/>
  <c r="N91" i="177"/>
  <c r="N62" i="177"/>
  <c r="N52" i="177"/>
  <c r="N87" i="177"/>
  <c r="N58" i="177"/>
  <c r="N48" i="177"/>
  <c r="N39" i="177"/>
  <c r="N83" i="177"/>
  <c r="N77" i="177"/>
  <c r="N54" i="177"/>
  <c r="N44" i="177"/>
  <c r="N79" i="177"/>
  <c r="N73" i="177"/>
  <c r="N50" i="177"/>
  <c r="N40" i="177"/>
  <c r="N36" i="177"/>
  <c r="N32" i="177"/>
  <c r="N28" i="177"/>
  <c r="N100" i="177"/>
  <c r="N75" i="177"/>
  <c r="N42" i="177"/>
  <c r="N92" i="177"/>
  <c r="N67" i="177"/>
  <c r="N61" i="177"/>
  <c r="N38" i="177"/>
  <c r="N34" i="177"/>
  <c r="N30" i="177"/>
  <c r="N26" i="177"/>
  <c r="N98" i="177"/>
  <c r="N88" i="177"/>
  <c r="N63" i="177"/>
  <c r="N57" i="177"/>
  <c r="N22" i="177"/>
  <c r="N94" i="177"/>
  <c r="N84" i="177"/>
  <c r="N59" i="177"/>
  <c r="N53" i="177"/>
  <c r="N13" i="177"/>
  <c r="N9" i="177"/>
  <c r="N3" i="177"/>
  <c r="N90" i="177"/>
  <c r="N80" i="177"/>
  <c r="N55" i="177"/>
  <c r="N49" i="177"/>
  <c r="N86" i="177"/>
  <c r="N76" i="177"/>
  <c r="N51" i="177"/>
  <c r="N82" i="177"/>
  <c r="N72" i="177"/>
  <c r="N47" i="177"/>
  <c r="N74" i="177"/>
  <c r="N35" i="177"/>
  <c r="N99" i="177"/>
  <c r="N78" i="177"/>
  <c r="N68" i="177"/>
  <c r="N43" i="177"/>
  <c r="O73" i="189" a="1"/>
  <c r="O73" i="189" s="1"/>
  <c r="O48" i="189" a="1"/>
  <c r="O48" i="189" s="1"/>
  <c r="O42" i="189" a="1"/>
  <c r="O42" i="189" s="1"/>
  <c r="O88" i="189" a="1"/>
  <c r="O88" i="189" s="1"/>
  <c r="O78" i="189" a="1"/>
  <c r="O78" i="189" s="1"/>
  <c r="O67" i="189" a="1"/>
  <c r="O67" i="189" s="1"/>
  <c r="O95" i="189" a="1"/>
  <c r="O95" i="189" s="1"/>
  <c r="O65" i="189" a="1"/>
  <c r="O65" i="189" s="1"/>
  <c r="O40" i="189" a="1"/>
  <c r="O40" i="189" s="1"/>
  <c r="O80" i="189" a="1"/>
  <c r="O80" i="189" s="1"/>
  <c r="O74" i="189" a="1"/>
  <c r="O74" i="189" s="1"/>
  <c r="O70" i="189" a="1"/>
  <c r="O70" i="189" s="1"/>
  <c r="O59" i="189" a="1"/>
  <c r="O59" i="189" s="1"/>
  <c r="O47" i="189" a="1"/>
  <c r="O47" i="189" s="1"/>
  <c r="O97" i="189" a="1"/>
  <c r="O97" i="189" s="1"/>
  <c r="O72" i="189" a="1"/>
  <c r="O72" i="189" s="1"/>
  <c r="O66" i="189" a="1"/>
  <c r="O66" i="189" s="1"/>
  <c r="O62" i="189" a="1"/>
  <c r="O62" i="189" s="1"/>
  <c r="O51" i="189" a="1"/>
  <c r="O51" i="189" s="1"/>
  <c r="O91" i="189" a="1"/>
  <c r="O91" i="189" s="1"/>
  <c r="O58" i="189" a="1"/>
  <c r="O58" i="189" s="1"/>
  <c r="O43" i="189" a="1"/>
  <c r="O43" i="189" s="1"/>
  <c r="O98" i="189" a="1"/>
  <c r="O98" i="189" s="1"/>
  <c r="O83" i="189" a="1"/>
  <c r="O83" i="189" s="1"/>
  <c r="O71" i="189" a="1"/>
  <c r="O71" i="189" s="1"/>
  <c r="O46" i="189" a="1"/>
  <c r="O46" i="189" s="1"/>
  <c r="O41" i="189" a="1"/>
  <c r="O41" i="189" s="1"/>
  <c r="O39" i="189" a="1"/>
  <c r="O39" i="189" s="1"/>
  <c r="P94" i="189"/>
  <c r="P86" i="189"/>
  <c r="P78" i="189"/>
  <c r="P70" i="189"/>
  <c r="P62" i="189"/>
  <c r="P54" i="189"/>
  <c r="P46" i="189"/>
  <c r="Q96" i="189"/>
  <c r="L93" i="189"/>
  <c r="Q88" i="189"/>
  <c r="L85" i="189"/>
  <c r="Q80" i="189"/>
  <c r="L77" i="189"/>
  <c r="Q72" i="189"/>
  <c r="L69" i="189"/>
  <c r="Q64" i="189"/>
  <c r="L61" i="189"/>
  <c r="Q56" i="189"/>
  <c r="L53" i="189"/>
  <c r="Q48" i="189"/>
  <c r="L45" i="189"/>
  <c r="Q40" i="189"/>
  <c r="P96" i="189"/>
  <c r="K93" i="189"/>
  <c r="P88" i="189"/>
  <c r="K85" i="189"/>
  <c r="P80" i="189"/>
  <c r="K77" i="189"/>
  <c r="P72" i="189"/>
  <c r="K69" i="189"/>
  <c r="P64" i="189"/>
  <c r="K61" i="189"/>
  <c r="P56" i="189"/>
  <c r="K53" i="189"/>
  <c r="P48" i="189"/>
  <c r="K45" i="189"/>
  <c r="P40" i="189"/>
  <c r="Q97" i="189"/>
  <c r="L94" i="189"/>
  <c r="Q89" i="189"/>
  <c r="L86" i="189"/>
  <c r="Q81" i="189"/>
  <c r="L78" i="189"/>
  <c r="Q73" i="189"/>
  <c r="L70" i="189"/>
  <c r="Q65" i="189"/>
  <c r="L62" i="189"/>
  <c r="Q57" i="189"/>
  <c r="L54" i="189"/>
  <c r="Q49" i="189"/>
  <c r="L46" i="189"/>
  <c r="Q41" i="189"/>
  <c r="P97" i="189"/>
  <c r="P89" i="189"/>
  <c r="P81" i="189"/>
  <c r="P73" i="189"/>
  <c r="P65" i="189"/>
  <c r="P57" i="189"/>
  <c r="P49" i="189"/>
  <c r="P41" i="189"/>
  <c r="Q98" i="189"/>
  <c r="Q90" i="189"/>
  <c r="Q82" i="189"/>
  <c r="Q74" i="189"/>
  <c r="Q66" i="189"/>
  <c r="Q58" i="189"/>
  <c r="Q50" i="189"/>
  <c r="Q42" i="189"/>
  <c r="L96" i="189"/>
  <c r="L88" i="189"/>
  <c r="L80" i="189"/>
  <c r="L72" i="189"/>
  <c r="L64" i="189"/>
  <c r="L56" i="189"/>
  <c r="L48" i="189"/>
  <c r="L40" i="189"/>
  <c r="L97" i="189"/>
  <c r="L89" i="189"/>
  <c r="L81" i="189"/>
  <c r="L73" i="189"/>
  <c r="L65" i="189"/>
  <c r="L57" i="189"/>
  <c r="L49" i="189"/>
  <c r="L41" i="189"/>
  <c r="L98" i="189"/>
  <c r="Q93" i="189"/>
  <c r="L90" i="189"/>
  <c r="Q85" i="189"/>
  <c r="L82" i="189"/>
  <c r="Q77" i="189"/>
  <c r="L74" i="189"/>
  <c r="Q69" i="189"/>
  <c r="L66" i="189"/>
  <c r="Q61" i="189"/>
  <c r="L58" i="189"/>
  <c r="Q53" i="189"/>
  <c r="L50" i="189"/>
  <c r="Q45" i="189"/>
  <c r="L42" i="189"/>
  <c r="O62" i="187" a="1"/>
  <c r="O62" i="187" s="1"/>
  <c r="O48" i="187" a="1"/>
  <c r="O48" i="187" s="1"/>
  <c r="O41" i="187" a="1"/>
  <c r="O41" i="187" s="1"/>
  <c r="O64" i="187" a="1"/>
  <c r="O64" i="187" s="1"/>
  <c r="O71" i="187" a="1"/>
  <c r="O71" i="187" s="1"/>
  <c r="O57" i="187" a="1"/>
  <c r="O57" i="187" s="1"/>
  <c r="O82" i="187" a="1"/>
  <c r="O82" i="187" s="1"/>
  <c r="O78" i="187" a="1"/>
  <c r="O78" i="187" s="1"/>
  <c r="O42" i="187" a="1"/>
  <c r="O42" i="187" s="1"/>
  <c r="O89" i="187" a="1"/>
  <c r="O89" i="187" s="1"/>
  <c r="O80" i="187" a="1"/>
  <c r="O80" i="187" s="1"/>
  <c r="O98" i="187" a="1"/>
  <c r="O98" i="187" s="1"/>
  <c r="O87" i="187" a="1"/>
  <c r="O87" i="187" s="1"/>
  <c r="O58" i="187" a="1"/>
  <c r="O58" i="187" s="1"/>
  <c r="O40" i="187" a="1"/>
  <c r="O40" i="187" s="1"/>
  <c r="O65" i="187" a="1"/>
  <c r="O65" i="187" s="1"/>
  <c r="O54" i="187" a="1"/>
  <c r="O54" i="187" s="1"/>
  <c r="O47" i="187" a="1"/>
  <c r="O47" i="187" s="1"/>
  <c r="O56" i="187" a="1"/>
  <c r="O56" i="187" s="1"/>
  <c r="O74" i="187" a="1"/>
  <c r="O74" i="187" s="1"/>
  <c r="O70" i="187" a="1"/>
  <c r="O70" i="187" s="1"/>
  <c r="O49" i="187" a="1"/>
  <c r="O49" i="187" s="1"/>
  <c r="O81" i="187" a="1"/>
  <c r="O81" i="187" s="1"/>
  <c r="O72" i="187" a="1"/>
  <c r="O72" i="187" s="1"/>
  <c r="O93" i="187" a="1"/>
  <c r="O93" i="187" s="1"/>
  <c r="O90" i="187" a="1"/>
  <c r="O90" i="187" s="1"/>
  <c r="O50" i="187" a="1"/>
  <c r="O50" i="187" s="1"/>
  <c r="O39" i="187" a="1"/>
  <c r="O39" i="187" s="1"/>
  <c r="K99" i="187"/>
  <c r="K91" i="187"/>
  <c r="P86" i="187"/>
  <c r="K83" i="187"/>
  <c r="P78" i="187"/>
  <c r="K75" i="187"/>
  <c r="P70" i="187"/>
  <c r="K67" i="187"/>
  <c r="P62" i="187"/>
  <c r="K59" i="187"/>
  <c r="P54" i="187"/>
  <c r="K51" i="187"/>
  <c r="P46" i="187"/>
  <c r="K43" i="187"/>
  <c r="Q95" i="187"/>
  <c r="Q87" i="187"/>
  <c r="Q79" i="187"/>
  <c r="Q71" i="187"/>
  <c r="Q63" i="187"/>
  <c r="Q55" i="187"/>
  <c r="Q47" i="187"/>
  <c r="Q39" i="187"/>
  <c r="P95" i="187"/>
  <c r="P87" i="187"/>
  <c r="P79" i="187"/>
  <c r="P71" i="187"/>
  <c r="P63" i="187"/>
  <c r="P55" i="187"/>
  <c r="P47" i="187"/>
  <c r="P39" i="187"/>
  <c r="Q96" i="187"/>
  <c r="L93" i="187"/>
  <c r="Q88" i="187"/>
  <c r="L85" i="187"/>
  <c r="Q80" i="187"/>
  <c r="L77" i="187"/>
  <c r="Q72" i="187"/>
  <c r="L69" i="187"/>
  <c r="Q64" i="187"/>
  <c r="L61" i="187"/>
  <c r="Q56" i="187"/>
  <c r="L53" i="187"/>
  <c r="Q48" i="187"/>
  <c r="L45" i="187"/>
  <c r="Q40" i="187"/>
  <c r="P96" i="187"/>
  <c r="P88" i="187"/>
  <c r="P80" i="187"/>
  <c r="P72" i="187"/>
  <c r="P64" i="187"/>
  <c r="P56" i="187"/>
  <c r="P48" i="187"/>
  <c r="P40" i="187"/>
  <c r="P97" i="187"/>
  <c r="P89" i="187"/>
  <c r="P81" i="187"/>
  <c r="P73" i="187"/>
  <c r="P65" i="187"/>
  <c r="P57" i="187"/>
  <c r="P41" i="187"/>
  <c r="L95" i="187"/>
  <c r="L87" i="187"/>
  <c r="L79" i="187"/>
  <c r="L71" i="187"/>
  <c r="L63" i="187"/>
  <c r="L55" i="187"/>
  <c r="L47" i="187"/>
  <c r="Q42" i="187"/>
  <c r="L39" i="187"/>
  <c r="Q99" i="187"/>
  <c r="L96" i="187"/>
  <c r="Q91" i="187"/>
  <c r="L88" i="187"/>
  <c r="Q83" i="187"/>
  <c r="L80" i="187"/>
  <c r="Q75" i="187"/>
  <c r="L72" i="187"/>
  <c r="Q67" i="187"/>
  <c r="L64" i="187"/>
  <c r="Q59" i="187"/>
  <c r="L56" i="187"/>
  <c r="Q51" i="187"/>
  <c r="L48" i="187"/>
  <c r="Q43" i="187"/>
  <c r="L40" i="187"/>
  <c r="O19" i="189" a="1"/>
  <c r="O19" i="189" s="1"/>
  <c r="O27" i="189" a="1"/>
  <c r="O27" i="189" s="1"/>
  <c r="O35" i="189" a="1"/>
  <c r="O35" i="189" s="1"/>
  <c r="O3" i="189" a="1"/>
  <c r="O3" i="189" s="1"/>
  <c r="O11" i="189" a="1"/>
  <c r="O11" i="189" s="1"/>
  <c r="O18" i="189" a="1"/>
  <c r="O18" i="189" s="1"/>
  <c r="O31" i="189" a="1"/>
  <c r="O31" i="189" s="1"/>
  <c r="L7" i="189"/>
  <c r="Q9" i="189"/>
  <c r="L15" i="189"/>
  <c r="Q17" i="189"/>
  <c r="L23" i="189"/>
  <c r="Q25" i="189"/>
  <c r="L31" i="189"/>
  <c r="Q33" i="189"/>
  <c r="O5" i="189" a="1"/>
  <c r="O5" i="189" s="1"/>
  <c r="O26" i="189" a="1"/>
  <c r="O26" i="189" s="1"/>
  <c r="K2" i="189"/>
  <c r="P4" i="189"/>
  <c r="K10" i="189"/>
  <c r="P12" i="189"/>
  <c r="K18" i="189"/>
  <c r="P20" i="189"/>
  <c r="K26" i="189"/>
  <c r="P28" i="189"/>
  <c r="K34" i="189"/>
  <c r="P36" i="189"/>
  <c r="O13" i="189" a="1"/>
  <c r="O13" i="189" s="1"/>
  <c r="O34" i="189" a="1"/>
  <c r="O34" i="189" s="1"/>
  <c r="L2" i="189"/>
  <c r="Q4" i="189"/>
  <c r="L10" i="189"/>
  <c r="Q12" i="189"/>
  <c r="L18" i="189"/>
  <c r="Q20" i="189"/>
  <c r="L26" i="189"/>
  <c r="Q28" i="189"/>
  <c r="L34" i="189"/>
  <c r="Q36" i="189"/>
  <c r="O23" i="189" a="1"/>
  <c r="O23" i="189" s="1"/>
  <c r="K5" i="189"/>
  <c r="P7" i="189"/>
  <c r="K13" i="189"/>
  <c r="P15" i="189"/>
  <c r="K21" i="189"/>
  <c r="P23" i="189"/>
  <c r="K29" i="189"/>
  <c r="P31" i="189"/>
  <c r="K37" i="189"/>
  <c r="L5" i="189"/>
  <c r="L13" i="189"/>
  <c r="Q15" i="189"/>
  <c r="L21" i="189"/>
  <c r="L29" i="189"/>
  <c r="L37" i="189"/>
  <c r="O37" i="189" a="1"/>
  <c r="O37" i="189" s="1"/>
  <c r="P2" i="189"/>
  <c r="K8" i="189"/>
  <c r="P10" i="189"/>
  <c r="K16" i="189"/>
  <c r="P18" i="189"/>
  <c r="K24" i="189"/>
  <c r="P26" i="189"/>
  <c r="K32" i="189"/>
  <c r="P34" i="189"/>
  <c r="L8" i="189"/>
  <c r="L16" i="189"/>
  <c r="L24" i="189"/>
  <c r="L32" i="189"/>
  <c r="K3" i="189"/>
  <c r="P5" i="189"/>
  <c r="K11" i="189"/>
  <c r="P13" i="189"/>
  <c r="K19" i="189"/>
  <c r="P21" i="189"/>
  <c r="K27" i="189"/>
  <c r="P29" i="189"/>
  <c r="K35" i="189"/>
  <c r="P37" i="189"/>
  <c r="O14" i="189" a="1"/>
  <c r="O14" i="189" s="1"/>
  <c r="L3" i="189"/>
  <c r="L11" i="189"/>
  <c r="L19" i="189"/>
  <c r="L27" i="189"/>
  <c r="L35" i="189"/>
  <c r="O9" i="189" a="1"/>
  <c r="O9" i="189" s="1"/>
  <c r="O22" i="189" a="1"/>
  <c r="O22" i="189" s="1"/>
  <c r="K6" i="189"/>
  <c r="P8" i="189"/>
  <c r="K14" i="189"/>
  <c r="P16" i="189"/>
  <c r="K22" i="189"/>
  <c r="P24" i="189"/>
  <c r="K30" i="189"/>
  <c r="K38" i="189"/>
  <c r="O17" i="189" a="1"/>
  <c r="O17" i="189" s="1"/>
  <c r="O30" i="189" a="1"/>
  <c r="O30" i="189" s="1"/>
  <c r="L6" i="189"/>
  <c r="L14" i="189"/>
  <c r="L22" i="189"/>
  <c r="L30" i="189"/>
  <c r="P3" i="189"/>
  <c r="K9" i="189"/>
  <c r="P11" i="189"/>
  <c r="K17" i="189"/>
  <c r="P19" i="189"/>
  <c r="K25" i="189"/>
  <c r="P27" i="189"/>
  <c r="K33" i="189"/>
  <c r="P35" i="189"/>
  <c r="O10" i="189" a="1"/>
  <c r="O10" i="189" s="1"/>
  <c r="O33" i="189" a="1"/>
  <c r="O33" i="189" s="1"/>
  <c r="K4" i="189"/>
  <c r="P6" i="189"/>
  <c r="K12" i="189"/>
  <c r="P14" i="189"/>
  <c r="K20" i="189"/>
  <c r="P22" i="189"/>
  <c r="K28" i="189"/>
  <c r="P30" i="189"/>
  <c r="K36" i="189"/>
  <c r="P38" i="189"/>
  <c r="O2" i="189" a="1"/>
  <c r="O2" i="189" s="1"/>
  <c r="O15" i="189" a="1"/>
  <c r="O15" i="189" s="1"/>
  <c r="O12" i="189" a="1"/>
  <c r="O12" i="189" s="1"/>
  <c r="O28" i="189" a="1"/>
  <c r="O28" i="189" s="1"/>
  <c r="O36" i="189" a="1"/>
  <c r="O36" i="189" s="1"/>
  <c r="O6" i="189" a="1"/>
  <c r="O6" i="189" s="1"/>
  <c r="O20" i="189" a="1"/>
  <c r="O20" i="189" s="1"/>
  <c r="O4" i="189" a="1"/>
  <c r="O4" i="189" s="1"/>
  <c r="O24" i="189" a="1"/>
  <c r="O24" i="189" s="1"/>
  <c r="O8" i="189" a="1"/>
  <c r="O8" i="189" s="1"/>
  <c r="O32" i="189" a="1"/>
  <c r="O32" i="189" s="1"/>
  <c r="O21" i="189" a="1"/>
  <c r="O21" i="189" s="1"/>
  <c r="O25" i="189" a="1"/>
  <c r="O25" i="189" s="1"/>
  <c r="O38" i="189" a="1"/>
  <c r="O38" i="189" s="1"/>
  <c r="O7" i="189" a="1"/>
  <c r="O7" i="189" s="1"/>
  <c r="O16" i="189" a="1"/>
  <c r="O16" i="189" s="1"/>
  <c r="O29" i="189" a="1"/>
  <c r="O29" i="189" s="1"/>
  <c r="P2" i="187"/>
  <c r="L2" i="187"/>
  <c r="N63" i="185" a="1"/>
  <c r="N63" i="185" s="1"/>
  <c r="N31" i="185" a="1"/>
  <c r="N31" i="185" s="1"/>
  <c r="N29" i="185" a="1"/>
  <c r="N29" i="185" s="1"/>
  <c r="N79" i="185" a="1"/>
  <c r="N79" i="185" s="1"/>
  <c r="N43" i="185" a="1"/>
  <c r="N43" i="185" s="1"/>
  <c r="N95" i="185" a="1"/>
  <c r="N95" i="185" s="1"/>
  <c r="N59" i="185" a="1"/>
  <c r="N59" i="185" s="1"/>
  <c r="N27" i="185" a="1"/>
  <c r="N27" i="185" s="1"/>
  <c r="N75" i="185" a="1"/>
  <c r="N75" i="185" s="1"/>
  <c r="N58" i="185" a="1"/>
  <c r="N58" i="185" s="1"/>
  <c r="N45" i="185" a="1"/>
  <c r="N45" i="185" s="1"/>
  <c r="N91" i="185" a="1"/>
  <c r="N91" i="185" s="1"/>
  <c r="N74" i="185" a="1"/>
  <c r="N74" i="185" s="1"/>
  <c r="N61" i="185" a="1"/>
  <c r="N61" i="185" s="1"/>
  <c r="N20" i="185" a="1"/>
  <c r="N20" i="185" s="1"/>
  <c r="N90" i="185" a="1"/>
  <c r="N90" i="185" s="1"/>
  <c r="N77" i="185" a="1"/>
  <c r="N77" i="185" s="1"/>
  <c r="N34" i="185" a="1"/>
  <c r="N34" i="185" s="1"/>
  <c r="N26" i="185" a="1"/>
  <c r="N26" i="185" s="1"/>
  <c r="N82" i="185" a="1"/>
  <c r="N82" i="185" s="1"/>
  <c r="N48" i="185" a="1"/>
  <c r="N48" i="185" s="1"/>
  <c r="N46" i="185" a="1"/>
  <c r="N46" i="185" s="1"/>
  <c r="N19" i="185" a="1"/>
  <c r="N19" i="185" s="1"/>
  <c r="N64" i="185" a="1"/>
  <c r="N64" i="185" s="1"/>
  <c r="N62" i="185" a="1"/>
  <c r="N62" i="185" s="1"/>
  <c r="N32" i="185" a="1"/>
  <c r="N32" i="185" s="1"/>
  <c r="N30" i="185" a="1"/>
  <c r="N30" i="185" s="1"/>
  <c r="N80" i="185" a="1"/>
  <c r="N80" i="185" s="1"/>
  <c r="N78" i="185" a="1"/>
  <c r="N78" i="185" s="1"/>
  <c r="N55" i="185" a="1"/>
  <c r="N55" i="185" s="1"/>
  <c r="N53" i="185" a="1"/>
  <c r="N53" i="185" s="1"/>
  <c r="N39" i="185" a="1"/>
  <c r="N39" i="185" s="1"/>
  <c r="N96" i="185" a="1"/>
  <c r="N96" i="185" s="1"/>
  <c r="N94" i="185" a="1"/>
  <c r="N94" i="185" s="1"/>
  <c r="N71" i="185" a="1"/>
  <c r="N71" i="185" s="1"/>
  <c r="N69" i="185" a="1"/>
  <c r="N69" i="185" s="1"/>
  <c r="N87" i="185" a="1"/>
  <c r="N87" i="185" s="1"/>
  <c r="N85" i="185" a="1"/>
  <c r="N85" i="185" s="1"/>
  <c r="N23" i="185" a="1"/>
  <c r="N23" i="185" s="1"/>
  <c r="K86" i="185"/>
  <c r="K70" i="185"/>
  <c r="K54" i="185"/>
  <c r="K38" i="185"/>
  <c r="K22" i="185"/>
  <c r="J97" i="185"/>
  <c r="K92" i="185"/>
  <c r="J81" i="185"/>
  <c r="K76" i="185"/>
  <c r="J65" i="185"/>
  <c r="K60" i="185"/>
  <c r="J49" i="185"/>
  <c r="K44" i="185"/>
  <c r="K28" i="185"/>
  <c r="J92" i="185"/>
  <c r="P89" i="185"/>
  <c r="K87" i="185"/>
  <c r="J76" i="185"/>
  <c r="P73" i="185"/>
  <c r="K71" i="185"/>
  <c r="J60" i="185"/>
  <c r="P57" i="185"/>
  <c r="K55" i="185"/>
  <c r="J44" i="185"/>
  <c r="P41" i="185"/>
  <c r="K39" i="185"/>
  <c r="J28" i="185"/>
  <c r="P25" i="185"/>
  <c r="P100" i="185"/>
  <c r="O89" i="185"/>
  <c r="J87" i="185"/>
  <c r="P84" i="185"/>
  <c r="O73" i="185"/>
  <c r="J71" i="185"/>
  <c r="P68" i="185"/>
  <c r="O57" i="185"/>
  <c r="J55" i="185"/>
  <c r="P52" i="185"/>
  <c r="O41" i="185"/>
  <c r="P36" i="185"/>
  <c r="O25" i="185"/>
  <c r="P20" i="185"/>
  <c r="O100" i="185"/>
  <c r="O84" i="185"/>
  <c r="O68" i="185"/>
  <c r="O52" i="185"/>
  <c r="O36" i="185"/>
  <c r="O20" i="185"/>
  <c r="O95" i="185"/>
  <c r="P90" i="185"/>
  <c r="O79" i="185"/>
  <c r="P74" i="185"/>
  <c r="O63" i="185"/>
  <c r="P58" i="185"/>
  <c r="O47" i="185"/>
  <c r="P42" i="185"/>
  <c r="O31" i="185"/>
  <c r="P26" i="185"/>
  <c r="O90" i="185"/>
  <c r="O74" i="185"/>
  <c r="O58" i="185"/>
  <c r="O42" i="185"/>
  <c r="O26" i="185"/>
  <c r="P21" i="185"/>
  <c r="O21" i="185"/>
  <c r="P91" i="185"/>
  <c r="K89" i="185"/>
  <c r="P75" i="185"/>
  <c r="K73" i="185"/>
  <c r="P59" i="185"/>
  <c r="K57" i="185"/>
  <c r="P43" i="185"/>
  <c r="K41" i="185"/>
  <c r="P27" i="185"/>
  <c r="K25" i="185"/>
  <c r="K100" i="185"/>
  <c r="P86" i="185"/>
  <c r="K84" i="185"/>
  <c r="P70" i="185"/>
  <c r="K68" i="185"/>
  <c r="P54" i="185"/>
  <c r="K52" i="185"/>
  <c r="P38" i="185"/>
  <c r="K36" i="185"/>
  <c r="P22" i="185"/>
  <c r="K20" i="185"/>
  <c r="K95" i="185"/>
  <c r="K79" i="185"/>
  <c r="K63" i="185"/>
  <c r="K47" i="185"/>
  <c r="K31" i="185"/>
  <c r="P92" i="185"/>
  <c r="K90" i="185"/>
  <c r="P76" i="185"/>
  <c r="K74" i="185"/>
  <c r="P60" i="185"/>
  <c r="K58" i="185"/>
  <c r="P44" i="185"/>
  <c r="K42" i="185"/>
  <c r="P28" i="185"/>
  <c r="K26" i="185"/>
  <c r="N18" i="185" a="1"/>
  <c r="N18" i="185" s="1"/>
  <c r="J18" i="185"/>
  <c r="K18" i="185"/>
  <c r="O18" i="185"/>
  <c r="J3" i="185"/>
  <c r="P96" i="181"/>
  <c r="K93" i="181"/>
  <c r="P88" i="181"/>
  <c r="K85" i="181"/>
  <c r="P80" i="181"/>
  <c r="K77" i="181"/>
  <c r="P72" i="181"/>
  <c r="K69" i="181"/>
  <c r="P64" i="181"/>
  <c r="K61" i="181"/>
  <c r="P56" i="181"/>
  <c r="K53" i="181"/>
  <c r="P48" i="181"/>
  <c r="K45" i="181"/>
  <c r="Q97" i="181"/>
  <c r="Q89" i="181"/>
  <c r="Q81" i="181"/>
  <c r="Q73" i="181"/>
  <c r="Q65" i="181"/>
  <c r="Q57" i="181"/>
  <c r="Q49" i="181"/>
  <c r="Q41" i="181"/>
  <c r="Q98" i="181"/>
  <c r="Q90" i="181"/>
  <c r="Q82" i="181"/>
  <c r="Q74" i="181"/>
  <c r="Q66" i="181"/>
  <c r="Q58" i="181"/>
  <c r="Q50" i="181"/>
  <c r="Q42" i="181"/>
  <c r="P98" i="181"/>
  <c r="P90" i="181"/>
  <c r="P82" i="181"/>
  <c r="P74" i="181"/>
  <c r="P66" i="181"/>
  <c r="P58" i="181"/>
  <c r="P50" i="181"/>
  <c r="P42" i="181"/>
  <c r="P99" i="181"/>
  <c r="P91" i="181"/>
  <c r="P83" i="181"/>
  <c r="P75" i="181"/>
  <c r="P67" i="181"/>
  <c r="P59" i="181"/>
  <c r="P51" i="181"/>
  <c r="P43" i="181"/>
  <c r="Q100" i="181"/>
  <c r="L97" i="181"/>
  <c r="Q92" i="181"/>
  <c r="L89" i="181"/>
  <c r="Q84" i="181"/>
  <c r="L81" i="181"/>
  <c r="Q76" i="181"/>
  <c r="L73" i="181"/>
  <c r="Q68" i="181"/>
  <c r="L65" i="181"/>
  <c r="Q60" i="181"/>
  <c r="L57" i="181"/>
  <c r="Q52" i="181"/>
  <c r="L49" i="181"/>
  <c r="Q44" i="181"/>
  <c r="L41" i="181"/>
  <c r="L98" i="181"/>
  <c r="Q93" i="181"/>
  <c r="L90" i="181"/>
  <c r="Q85" i="181"/>
  <c r="L82" i="181"/>
  <c r="Q77" i="181"/>
  <c r="L74" i="181"/>
  <c r="Q69" i="181"/>
  <c r="L66" i="181"/>
  <c r="Q61" i="181"/>
  <c r="L58" i="181"/>
  <c r="Q53" i="181"/>
  <c r="L50" i="181"/>
  <c r="Q45" i="181"/>
  <c r="L42" i="181"/>
  <c r="P35" i="181"/>
  <c r="P19" i="181"/>
  <c r="P3" i="181"/>
  <c r="Q25" i="181"/>
  <c r="Q9" i="181"/>
  <c r="L27" i="181"/>
  <c r="L11" i="181"/>
  <c r="K33" i="181"/>
  <c r="K17" i="181"/>
  <c r="P34" i="181"/>
  <c r="P18" i="181"/>
  <c r="Q40" i="181"/>
  <c r="Q24" i="181"/>
  <c r="Q8" i="181"/>
  <c r="L26" i="181"/>
  <c r="L10" i="181"/>
  <c r="K32" i="181"/>
  <c r="K16" i="181"/>
  <c r="P33" i="181"/>
  <c r="P17" i="181"/>
  <c r="Q39" i="181"/>
  <c r="Q23" i="181"/>
  <c r="Q7" i="181"/>
  <c r="L25" i="181"/>
  <c r="L9" i="181"/>
  <c r="K31" i="181"/>
  <c r="K15" i="181"/>
  <c r="P32" i="181"/>
  <c r="P16" i="181"/>
  <c r="Q38" i="181"/>
  <c r="Q22" i="181"/>
  <c r="Q6" i="181"/>
  <c r="L40" i="181"/>
  <c r="L24" i="181"/>
  <c r="L8" i="181"/>
  <c r="K30" i="181"/>
  <c r="K14" i="181"/>
  <c r="P31" i="181"/>
  <c r="P15" i="181"/>
  <c r="Q37" i="181"/>
  <c r="Q21" i="181"/>
  <c r="Q5" i="181"/>
  <c r="L39" i="181"/>
  <c r="L23" i="181"/>
  <c r="L7" i="181"/>
  <c r="K29" i="181"/>
  <c r="K13" i="181"/>
  <c r="P30" i="181"/>
  <c r="P14" i="181"/>
  <c r="Q36" i="181"/>
  <c r="Q20" i="181"/>
  <c r="Q4" i="181"/>
  <c r="L38" i="181"/>
  <c r="L22" i="181"/>
  <c r="L6" i="181"/>
  <c r="K28" i="181"/>
  <c r="K12" i="181"/>
  <c r="P29" i="181"/>
  <c r="P13" i="181"/>
  <c r="Q35" i="181"/>
  <c r="Q19" i="181"/>
  <c r="Q3" i="181"/>
  <c r="L37" i="181"/>
  <c r="L21" i="181"/>
  <c r="L5" i="181"/>
  <c r="K27" i="181"/>
  <c r="K11" i="181"/>
  <c r="P28" i="181"/>
  <c r="P12" i="181"/>
  <c r="Q34" i="181"/>
  <c r="Q18" i="181"/>
  <c r="L36" i="181"/>
  <c r="L20" i="181"/>
  <c r="L4" i="181"/>
  <c r="K26" i="181"/>
  <c r="K10" i="181"/>
  <c r="P27" i="181"/>
  <c r="P11" i="181"/>
  <c r="Q33" i="181"/>
  <c r="Q17" i="181"/>
  <c r="L35" i="181"/>
  <c r="L19" i="181"/>
  <c r="L3" i="181"/>
  <c r="K25" i="181"/>
  <c r="K9" i="181"/>
  <c r="Q32" i="181"/>
  <c r="Q16" i="181"/>
  <c r="K40" i="181"/>
  <c r="K24" i="181"/>
  <c r="K8" i="181"/>
  <c r="Q31" i="181"/>
  <c r="Q15" i="181"/>
  <c r="K39" i="181"/>
  <c r="K23" i="181"/>
  <c r="K7" i="181"/>
  <c r="Q30" i="181"/>
  <c r="Q14" i="181"/>
  <c r="K38" i="181"/>
  <c r="K22" i="181"/>
  <c r="K6" i="181"/>
  <c r="Q29" i="181"/>
  <c r="Q13" i="181"/>
  <c r="K37" i="181"/>
  <c r="K21" i="181"/>
  <c r="K5" i="181"/>
  <c r="O2" i="181" a="1"/>
  <c r="O2" i="181" s="1"/>
  <c r="L2" i="181"/>
  <c r="P2" i="181"/>
  <c r="K2" i="181"/>
  <c r="P7" i="177"/>
  <c r="K7" i="177"/>
  <c r="P5" i="177"/>
  <c r="K5" i="177"/>
  <c r="J5" i="177"/>
  <c r="P4" i="177"/>
  <c r="K4" i="177"/>
  <c r="O4" i="177"/>
  <c r="N69" i="177"/>
  <c r="N45" i="177"/>
  <c r="N17" i="177"/>
  <c r="N41" i="177"/>
  <c r="N37" i="177"/>
  <c r="N33" i="177"/>
  <c r="N29" i="177"/>
  <c r="N25" i="177"/>
  <c r="N21" i="177"/>
  <c r="N97" i="177"/>
  <c r="N12" i="177"/>
  <c r="N8" i="177"/>
  <c r="N85" i="177"/>
  <c r="N81" i="177"/>
  <c r="N20" i="177"/>
  <c r="P20" i="177"/>
  <c r="P16" i="177"/>
  <c r="P12" i="177"/>
  <c r="P8" i="177"/>
  <c r="O100" i="177"/>
  <c r="O96" i="177"/>
  <c r="O92" i="177"/>
  <c r="O88" i="177"/>
  <c r="O84" i="177"/>
  <c r="O80" i="177"/>
  <c r="O76" i="177"/>
  <c r="O72" i="177"/>
  <c r="O68" i="177"/>
  <c r="O64" i="177"/>
  <c r="O60" i="177"/>
  <c r="O56" i="177"/>
  <c r="O52" i="177"/>
  <c r="O48" i="177"/>
  <c r="O44" i="177"/>
  <c r="O40" i="177"/>
  <c r="O36" i="177"/>
  <c r="O32" i="177"/>
  <c r="O28" i="177"/>
  <c r="O24" i="177"/>
  <c r="O20" i="177"/>
  <c r="O16" i="177"/>
  <c r="O12" i="177"/>
  <c r="O8" i="177"/>
  <c r="P97" i="177"/>
  <c r="P93" i="177"/>
  <c r="P89" i="177"/>
  <c r="P85" i="177"/>
  <c r="P81" i="177"/>
  <c r="P77" i="177"/>
  <c r="P73" i="177"/>
  <c r="P69" i="177"/>
  <c r="P65" i="177"/>
  <c r="P61" i="177"/>
  <c r="P57" i="177"/>
  <c r="P53" i="177"/>
  <c r="P49" i="177"/>
  <c r="P45" i="177"/>
  <c r="P41" i="177"/>
  <c r="P37" i="177"/>
  <c r="P33" i="177"/>
  <c r="P29" i="177"/>
  <c r="P25" i="177"/>
  <c r="P21" i="177"/>
  <c r="P17" i="177"/>
  <c r="P13" i="177"/>
  <c r="P9" i="177"/>
  <c r="K100" i="177"/>
  <c r="O97" i="177"/>
  <c r="K96" i="177"/>
  <c r="O93" i="177"/>
  <c r="K92" i="177"/>
  <c r="O89" i="177"/>
  <c r="K88" i="177"/>
  <c r="O85" i="177"/>
  <c r="K84" i="177"/>
  <c r="O81" i="177"/>
  <c r="K80" i="177"/>
  <c r="O77" i="177"/>
  <c r="K76" i="177"/>
  <c r="O73" i="177"/>
  <c r="K72" i="177"/>
  <c r="O69" i="177"/>
  <c r="K68" i="177"/>
  <c r="O65" i="177"/>
  <c r="K64" i="177"/>
  <c r="O61" i="177"/>
  <c r="K60" i="177"/>
  <c r="O57" i="177"/>
  <c r="K56" i="177"/>
  <c r="O53" i="177"/>
  <c r="K52" i="177"/>
  <c r="O49" i="177"/>
  <c r="K48" i="177"/>
  <c r="O45" i="177"/>
  <c r="K44" i="177"/>
  <c r="O41" i="177"/>
  <c r="K40" i="177"/>
  <c r="O37" i="177"/>
  <c r="K36" i="177"/>
  <c r="O33" i="177"/>
  <c r="K32" i="177"/>
  <c r="O29" i="177"/>
  <c r="K28" i="177"/>
  <c r="O25" i="177"/>
  <c r="K24" i="177"/>
  <c r="O21" i="177"/>
  <c r="K20" i="177"/>
  <c r="O17" i="177"/>
  <c r="K16" i="177"/>
  <c r="O13" i="177"/>
  <c r="K12" i="177"/>
  <c r="O9" i="177"/>
  <c r="K8" i="177"/>
  <c r="P98" i="177"/>
  <c r="P94" i="177"/>
  <c r="P90" i="177"/>
  <c r="P86" i="177"/>
  <c r="P82" i="177"/>
  <c r="P78" i="177"/>
  <c r="P74" i="177"/>
  <c r="P70" i="177"/>
  <c r="P66" i="177"/>
  <c r="P62" i="177"/>
  <c r="P58" i="177"/>
  <c r="P54" i="177"/>
  <c r="P50" i="177"/>
  <c r="P46" i="177"/>
  <c r="P42" i="177"/>
  <c r="P38" i="177"/>
  <c r="P34" i="177"/>
  <c r="P30" i="177"/>
  <c r="P26" i="177"/>
  <c r="P22" i="177"/>
  <c r="P18" i="177"/>
  <c r="P14" i="177"/>
  <c r="K97" i="177"/>
  <c r="K93" i="177"/>
  <c r="K89" i="177"/>
  <c r="K85" i="177"/>
  <c r="K81" i="177"/>
  <c r="K77" i="177"/>
  <c r="K73" i="177"/>
  <c r="K69" i="177"/>
  <c r="K65" i="177"/>
  <c r="K61" i="177"/>
  <c r="K57" i="177"/>
  <c r="K53" i="177"/>
  <c r="K49" i="177"/>
  <c r="K45" i="177"/>
  <c r="K41" i="177"/>
  <c r="K37" i="177"/>
  <c r="K33" i="177"/>
  <c r="K29" i="177"/>
  <c r="K25" i="177"/>
  <c r="K21" i="177"/>
  <c r="K17" i="177"/>
  <c r="K13" i="177"/>
  <c r="N5" i="177"/>
  <c r="N4" i="177"/>
  <c r="N6" i="177"/>
  <c r="N2" i="177"/>
  <c r="N7" i="177"/>
  <c r="J4" i="175"/>
  <c r="K4" i="175"/>
  <c r="O4" i="175"/>
  <c r="J3" i="175"/>
  <c r="K3" i="175"/>
  <c r="O3" i="175"/>
  <c r="Z17" i="170"/>
  <c r="N33" i="170"/>
  <c r="Y86" i="168"/>
  <c r="Z86" i="168" s="1"/>
  <c r="M72" i="172"/>
  <c r="S91" i="172"/>
  <c r="R95" i="172"/>
  <c r="W78" i="170"/>
  <c r="Q78" i="170"/>
  <c r="Q67" i="170"/>
  <c r="Q60" i="170"/>
  <c r="M77" i="172"/>
  <c r="L54" i="172"/>
  <c r="G49" i="172"/>
  <c r="W98" i="170"/>
  <c r="Y67" i="170"/>
  <c r="J42" i="170"/>
  <c r="V67" i="170"/>
  <c r="R67" i="170"/>
  <c r="N11" i="170"/>
  <c r="X48" i="168"/>
  <c r="AA73" i="168"/>
  <c r="Q73" i="168"/>
  <c r="L54" i="168"/>
  <c r="U78" i="168"/>
  <c r="H72" i="172"/>
  <c r="R32" i="172"/>
  <c r="L25" i="172"/>
  <c r="H60" i="172"/>
  <c r="R30" i="172"/>
  <c r="G43" i="172"/>
  <c r="S94" i="170"/>
  <c r="Z11" i="170"/>
  <c r="Y26" i="170"/>
  <c r="N26" i="170"/>
  <c r="M8" i="170"/>
  <c r="K69" i="170"/>
  <c r="Z7" i="170"/>
  <c r="J69" i="170"/>
  <c r="W60" i="170"/>
  <c r="N6" i="170"/>
  <c r="W96" i="170"/>
  <c r="R100" i="170"/>
  <c r="V96" i="170"/>
  <c r="W82" i="170"/>
  <c r="Z20" i="170"/>
  <c r="S96" i="170"/>
  <c r="S82" i="170"/>
  <c r="W20" i="170"/>
  <c r="J96" i="170"/>
  <c r="N82" i="170"/>
  <c r="T20" i="170"/>
  <c r="S20" i="170"/>
  <c r="H99" i="170"/>
  <c r="X99" i="170" s="1"/>
  <c r="L48" i="170"/>
  <c r="H38" i="170"/>
  <c r="X38" i="170" s="1"/>
  <c r="Y33" i="170"/>
  <c r="R20" i="170"/>
  <c r="P95" i="170"/>
  <c r="Z85" i="170"/>
  <c r="I71" i="170"/>
  <c r="X71" i="170" s="1"/>
  <c r="J23" i="170"/>
  <c r="X84" i="168"/>
  <c r="S16" i="168"/>
  <c r="X68" i="168"/>
  <c r="W68" i="168"/>
  <c r="U68" i="168"/>
  <c r="X11" i="168"/>
  <c r="O77" i="172"/>
  <c r="S30" i="172"/>
  <c r="J25" i="172"/>
  <c r="P43" i="172"/>
  <c r="P95" i="172"/>
  <c r="J42" i="172"/>
  <c r="S80" i="172"/>
  <c r="L75" i="172"/>
  <c r="G69" i="172"/>
  <c r="H34" i="172"/>
  <c r="O87" i="172"/>
  <c r="R80" i="172"/>
  <c r="H54" i="172"/>
  <c r="O27" i="172"/>
  <c r="R78" i="172"/>
  <c r="P78" i="172"/>
  <c r="S25" i="172"/>
  <c r="L72" i="172"/>
  <c r="M25" i="172"/>
  <c r="Y8" i="170"/>
  <c r="H91" i="170"/>
  <c r="X91" i="170" s="1"/>
  <c r="R82" i="170"/>
  <c r="T78" i="170"/>
  <c r="I48" i="170"/>
  <c r="X48" i="170" s="1"/>
  <c r="W26" i="170"/>
  <c r="V8" i="170"/>
  <c r="V26" i="170"/>
  <c r="R19" i="170"/>
  <c r="I73" i="170"/>
  <c r="X73" i="170" s="1"/>
  <c r="Y7" i="170"/>
  <c r="Q85" i="170"/>
  <c r="H47" i="170"/>
  <c r="X47" i="170" s="1"/>
  <c r="N42" i="170"/>
  <c r="W7" i="170"/>
  <c r="T7" i="170"/>
  <c r="T60" i="170"/>
  <c r="R33" i="170"/>
  <c r="V25" i="170"/>
  <c r="I64" i="170"/>
  <c r="X64" i="170" s="1"/>
  <c r="W100" i="170"/>
  <c r="P80" i="170"/>
  <c r="I76" i="170"/>
  <c r="X76" i="170" s="1"/>
  <c r="P60" i="170"/>
  <c r="M33" i="170"/>
  <c r="H28" i="170"/>
  <c r="X28" i="170" s="1"/>
  <c r="T41" i="170"/>
  <c r="N100" i="170"/>
  <c r="W36" i="170"/>
  <c r="J100" i="170"/>
  <c r="Q36" i="170"/>
  <c r="J92" i="170"/>
  <c r="J8" i="170"/>
  <c r="T48" i="170"/>
  <c r="M23" i="170"/>
  <c r="H70" i="170"/>
  <c r="X70" i="170" s="1"/>
  <c r="R48" i="170"/>
  <c r="L23" i="170"/>
  <c r="W84" i="168"/>
  <c r="P73" i="168"/>
  <c r="R68" i="168"/>
  <c r="S68" i="168" s="1"/>
  <c r="U48" i="168"/>
  <c r="Y28" i="168"/>
  <c r="Z28" i="168" s="1"/>
  <c r="Q16" i="168"/>
  <c r="Y89" i="168"/>
  <c r="Z89" i="168" s="1"/>
  <c r="AA86" i="168"/>
  <c r="Y61" i="168"/>
  <c r="Z61" i="168" s="1"/>
  <c r="Y55" i="168"/>
  <c r="Z55" i="168" s="1"/>
  <c r="AA83" i="168"/>
  <c r="M72" i="168"/>
  <c r="U69" i="168"/>
  <c r="K61" i="168"/>
  <c r="J55" i="168"/>
  <c r="X35" i="168"/>
  <c r="K27" i="168"/>
  <c r="L83" i="168"/>
  <c r="T80" i="168"/>
  <c r="J35" i="168"/>
  <c r="AA32" i="168"/>
  <c r="L86" i="168"/>
  <c r="AA74" i="168"/>
  <c r="R52" i="168"/>
  <c r="S52" i="168" s="1"/>
  <c r="Q32" i="168"/>
  <c r="P52" i="168"/>
  <c r="P32" i="168"/>
  <c r="Y63" i="168"/>
  <c r="Z63" i="168" s="1"/>
  <c r="M52" i="168"/>
  <c r="M32" i="168"/>
  <c r="R29" i="168"/>
  <c r="S29" i="168" s="1"/>
  <c r="AA90" i="168"/>
  <c r="W40" i="168"/>
  <c r="Y90" i="168"/>
  <c r="Z90" i="168" s="1"/>
  <c r="U54" i="168"/>
  <c r="R40" i="168"/>
  <c r="S40" i="168" s="1"/>
  <c r="X26" i="168"/>
  <c r="X23" i="168"/>
  <c r="W90" i="168"/>
  <c r="Q54" i="168"/>
  <c r="N42" i="168"/>
  <c r="H76" i="172"/>
  <c r="J41" i="172"/>
  <c r="H70" i="172"/>
  <c r="S34" i="172"/>
  <c r="H28" i="172"/>
  <c r="I25" i="172"/>
  <c r="O13" i="172"/>
  <c r="R56" i="172"/>
  <c r="R61" i="172"/>
  <c r="P56" i="172"/>
  <c r="R94" i="172"/>
  <c r="R77" i="172"/>
  <c r="M56" i="172"/>
  <c r="P27" i="172"/>
  <c r="J24" i="172"/>
  <c r="P77" i="172"/>
  <c r="O38" i="172"/>
  <c r="K87" i="172"/>
  <c r="S23" i="172"/>
  <c r="I87" i="172"/>
  <c r="G37" i="172"/>
  <c r="G26" i="172"/>
  <c r="K23" i="172"/>
  <c r="G17" i="172"/>
  <c r="G87" i="172"/>
  <c r="G23" i="172"/>
  <c r="S76" i="172"/>
  <c r="P76" i="172"/>
  <c r="H91" i="172"/>
  <c r="J86" i="172"/>
  <c r="O76" i="172"/>
  <c r="O58" i="172"/>
  <c r="P41" i="172"/>
  <c r="O30" i="172"/>
  <c r="R25" i="172"/>
  <c r="S22" i="172"/>
  <c r="H86" i="172"/>
  <c r="M76" i="172"/>
  <c r="J58" i="172"/>
  <c r="G53" i="172"/>
  <c r="O41" i="172"/>
  <c r="P25" i="172"/>
  <c r="O22" i="172"/>
  <c r="W17" i="170"/>
  <c r="V7" i="170"/>
  <c r="K96" i="170"/>
  <c r="P85" i="170"/>
  <c r="I78" i="170"/>
  <c r="X78" i="170" s="1"/>
  <c r="W67" i="170"/>
  <c r="V60" i="170"/>
  <c r="S53" i="170"/>
  <c r="Y49" i="170"/>
  <c r="H40" i="170"/>
  <c r="X40" i="170" s="1"/>
  <c r="V36" i="170"/>
  <c r="M26" i="170"/>
  <c r="I23" i="170"/>
  <c r="X23" i="170" s="1"/>
  <c r="M20" i="170"/>
  <c r="P17" i="170"/>
  <c r="P53" i="170"/>
  <c r="W49" i="170"/>
  <c r="I20" i="170"/>
  <c r="X20" i="170" s="1"/>
  <c r="N17" i="170"/>
  <c r="N53" i="170"/>
  <c r="L49" i="170"/>
  <c r="M17" i="170"/>
  <c r="K11" i="170"/>
  <c r="S4" i="170"/>
  <c r="T92" i="170"/>
  <c r="K7" i="170"/>
  <c r="L11" i="170"/>
  <c r="K92" i="170"/>
  <c r="Q80" i="170"/>
  <c r="H77" i="170"/>
  <c r="X77" i="170" s="1"/>
  <c r="Z73" i="170"/>
  <c r="L67" i="170"/>
  <c r="I60" i="170"/>
  <c r="X60" i="170" s="1"/>
  <c r="W42" i="170"/>
  <c r="H39" i="170"/>
  <c r="X39" i="170" s="1"/>
  <c r="W25" i="170"/>
  <c r="Y11" i="170"/>
  <c r="V100" i="170"/>
  <c r="N95" i="170"/>
  <c r="K80" i="170"/>
  <c r="H55" i="170"/>
  <c r="X55" i="170" s="1"/>
  <c r="Z48" i="170"/>
  <c r="N46" i="170"/>
  <c r="M42" i="170"/>
  <c r="I31" i="170"/>
  <c r="X31" i="170" s="1"/>
  <c r="Z27" i="170"/>
  <c r="Q19" i="170"/>
  <c r="P11" i="170"/>
  <c r="T100" i="170"/>
  <c r="I95" i="170"/>
  <c r="X95" i="170" s="1"/>
  <c r="I87" i="170"/>
  <c r="X87" i="170" s="1"/>
  <c r="Y48" i="170"/>
  <c r="K42" i="170"/>
  <c r="R27" i="170"/>
  <c r="N19" i="170"/>
  <c r="P76" i="170"/>
  <c r="W48" i="170"/>
  <c r="M27" i="170"/>
  <c r="M11" i="170"/>
  <c r="Q100" i="170"/>
  <c r="H97" i="170"/>
  <c r="X97" i="170" s="1"/>
  <c r="L76" i="170"/>
  <c r="Z72" i="170"/>
  <c r="Z61" i="170"/>
  <c r="M51" i="170"/>
  <c r="V48" i="170"/>
  <c r="W15" i="170"/>
  <c r="V72" i="170"/>
  <c r="S61" i="170"/>
  <c r="W45" i="170"/>
  <c r="K100" i="170"/>
  <c r="T94" i="170"/>
  <c r="R61" i="170"/>
  <c r="W58" i="170"/>
  <c r="W54" i="170"/>
  <c r="S48" i="170"/>
  <c r="Z33" i="170"/>
  <c r="M30" i="170"/>
  <c r="V58" i="170"/>
  <c r="H54" i="170"/>
  <c r="X54" i="170" s="1"/>
  <c r="W23" i="170"/>
  <c r="X7" i="168"/>
  <c r="X90" i="168"/>
  <c r="Q80" i="168"/>
  <c r="AA76" i="168"/>
  <c r="L73" i="168"/>
  <c r="X69" i="168"/>
  <c r="X63" i="168"/>
  <c r="R61" i="168"/>
  <c r="S61" i="168" s="1"/>
  <c r="R48" i="168"/>
  <c r="S48" i="168" s="1"/>
  <c r="X41" i="168"/>
  <c r="U29" i="168"/>
  <c r="L23" i="168"/>
  <c r="AA7" i="168"/>
  <c r="P80" i="168"/>
  <c r="Y76" i="168"/>
  <c r="Z76" i="168" s="1"/>
  <c r="K73" i="168"/>
  <c r="U63" i="168"/>
  <c r="Q48" i="168"/>
  <c r="W41" i="168"/>
  <c r="M80" i="168"/>
  <c r="X76" i="168"/>
  <c r="Y74" i="168"/>
  <c r="Z74" i="168" s="1"/>
  <c r="J73" i="168"/>
  <c r="AA71" i="168"/>
  <c r="P69" i="168"/>
  <c r="N63" i="168"/>
  <c r="J61" i="168"/>
  <c r="N58" i="168"/>
  <c r="W49" i="168"/>
  <c r="M48" i="168"/>
  <c r="J41" i="168"/>
  <c r="AA33" i="168"/>
  <c r="L32" i="168"/>
  <c r="AA24" i="168"/>
  <c r="L22" i="168"/>
  <c r="U16" i="168"/>
  <c r="AA87" i="168"/>
  <c r="AA77" i="168"/>
  <c r="W76" i="168"/>
  <c r="W74" i="168"/>
  <c r="N71" i="168"/>
  <c r="N69" i="168"/>
  <c r="U67" i="168"/>
  <c r="M63" i="168"/>
  <c r="AB55" i="168"/>
  <c r="U53" i="168"/>
  <c r="Q49" i="168"/>
  <c r="AA45" i="168"/>
  <c r="X33" i="168"/>
  <c r="Y24" i="168"/>
  <c r="Z24" i="168" s="1"/>
  <c r="T16" i="168"/>
  <c r="Y77" i="168"/>
  <c r="Z77" i="168" s="1"/>
  <c r="U76" i="168"/>
  <c r="K74" i="168"/>
  <c r="K71" i="168"/>
  <c r="R67" i="168"/>
  <c r="S67" i="168" s="1"/>
  <c r="L63" i="168"/>
  <c r="Q53" i="168"/>
  <c r="Y51" i="168"/>
  <c r="Z51" i="168" s="1"/>
  <c r="M49" i="168"/>
  <c r="X45" i="168"/>
  <c r="M33" i="168"/>
  <c r="L31" i="168"/>
  <c r="Q24" i="168"/>
  <c r="L90" i="168"/>
  <c r="X77" i="168"/>
  <c r="Q76" i="168"/>
  <c r="J71" i="168"/>
  <c r="Q67" i="168"/>
  <c r="U55" i="168"/>
  <c r="N53" i="168"/>
  <c r="R51" i="168"/>
  <c r="S51" i="168" s="1"/>
  <c r="L49" i="168"/>
  <c r="P45" i="168"/>
  <c r="J33" i="168"/>
  <c r="J31" i="168"/>
  <c r="Y26" i="168"/>
  <c r="Z26" i="168" s="1"/>
  <c r="M24" i="168"/>
  <c r="L16" i="168"/>
  <c r="W77" i="168"/>
  <c r="J67" i="168"/>
  <c r="N51" i="168"/>
  <c r="K49" i="168"/>
  <c r="L48" i="168"/>
  <c r="M45" i="168"/>
  <c r="U77" i="168"/>
  <c r="J51" i="168"/>
  <c r="J49" i="168"/>
  <c r="L45" i="168"/>
  <c r="U84" i="168"/>
  <c r="T77" i="168"/>
  <c r="Y72" i="168"/>
  <c r="Z72" i="168" s="1"/>
  <c r="Y64" i="168"/>
  <c r="Z64" i="168" s="1"/>
  <c r="K45" i="168"/>
  <c r="X40" i="168"/>
  <c r="W28" i="168"/>
  <c r="U21" i="168"/>
  <c r="Q77" i="168"/>
  <c r="L76" i="168"/>
  <c r="P72" i="168"/>
  <c r="X64" i="168"/>
  <c r="J45" i="168"/>
  <c r="M28" i="168"/>
  <c r="L77" i="168"/>
  <c r="Y73" i="168"/>
  <c r="Z73" i="168" s="1"/>
  <c r="L72" i="168"/>
  <c r="L51" i="168"/>
  <c r="Q40" i="168"/>
  <c r="K37" i="168"/>
  <c r="Y23" i="168"/>
  <c r="Z23" i="168" s="1"/>
  <c r="W73" i="168"/>
  <c r="K72" i="168"/>
  <c r="N66" i="168"/>
  <c r="Y25" i="168"/>
  <c r="Z25" i="168" s="1"/>
  <c r="U73" i="168"/>
  <c r="L62" i="168"/>
  <c r="AA48" i="168"/>
  <c r="S92" i="172"/>
  <c r="S59" i="172"/>
  <c r="O57" i="172"/>
  <c r="R42" i="172"/>
  <c r="M40" i="172"/>
  <c r="P26" i="172"/>
  <c r="O92" i="172"/>
  <c r="O73" i="172"/>
  <c r="S62" i="172"/>
  <c r="O59" i="172"/>
  <c r="M57" i="172"/>
  <c r="P42" i="172"/>
  <c r="I40" i="172"/>
  <c r="R28" i="172"/>
  <c r="O26" i="172"/>
  <c r="L92" i="172"/>
  <c r="R88" i="172"/>
  <c r="M73" i="172"/>
  <c r="R62" i="172"/>
  <c r="M59" i="172"/>
  <c r="J57" i="172"/>
  <c r="S55" i="172"/>
  <c r="O42" i="172"/>
  <c r="H40" i="172"/>
  <c r="P28" i="172"/>
  <c r="M26" i="172"/>
  <c r="M22" i="172"/>
  <c r="O11" i="172"/>
  <c r="H92" i="172"/>
  <c r="L88" i="172"/>
  <c r="P62" i="172"/>
  <c r="L59" i="172"/>
  <c r="I57" i="172"/>
  <c r="R55" i="172"/>
  <c r="P44" i="172"/>
  <c r="M42" i="172"/>
  <c r="O28" i="172"/>
  <c r="L26" i="172"/>
  <c r="P24" i="172"/>
  <c r="L22" i="172"/>
  <c r="M11" i="172"/>
  <c r="K88" i="172"/>
  <c r="G85" i="172"/>
  <c r="R79" i="172"/>
  <c r="O62" i="172"/>
  <c r="K59" i="172"/>
  <c r="L55" i="172"/>
  <c r="O44" i="172"/>
  <c r="K42" i="172"/>
  <c r="M28" i="172"/>
  <c r="J26" i="172"/>
  <c r="O24" i="172"/>
  <c r="H22" i="172"/>
  <c r="P79" i="172"/>
  <c r="G59" i="172"/>
  <c r="K55" i="172"/>
  <c r="G44" i="172"/>
  <c r="H24" i="172"/>
  <c r="M10" i="172"/>
  <c r="L91" i="172"/>
  <c r="M87" i="172"/>
  <c r="S78" i="172"/>
  <c r="L76" i="172"/>
  <c r="P61" i="172"/>
  <c r="P58" i="172"/>
  <c r="O56" i="172"/>
  <c r="M54" i="172"/>
  <c r="S43" i="172"/>
  <c r="S38" i="172"/>
  <c r="P94" i="172"/>
  <c r="L56" i="172"/>
  <c r="O43" i="172"/>
  <c r="M38" i="172"/>
  <c r="H27" i="172"/>
  <c r="O78" i="172"/>
  <c r="I58" i="172"/>
  <c r="K56" i="172"/>
  <c r="M43" i="172"/>
  <c r="I41" i="172"/>
  <c r="L38" i="172"/>
  <c r="S29" i="172"/>
  <c r="O25" i="172"/>
  <c r="L23" i="172"/>
  <c r="M13" i="172"/>
  <c r="J56" i="172"/>
  <c r="K38" i="172"/>
  <c r="R33" i="172"/>
  <c r="R29" i="172"/>
  <c r="R93" i="172"/>
  <c r="M90" i="172"/>
  <c r="S81" i="172"/>
  <c r="R63" i="172"/>
  <c r="I56" i="172"/>
  <c r="I38" i="172"/>
  <c r="H33" i="172"/>
  <c r="O29" i="172"/>
  <c r="S18" i="172"/>
  <c r="S98" i="172"/>
  <c r="P63" i="172"/>
  <c r="R57" i="172"/>
  <c r="H56" i="172"/>
  <c r="S46" i="172"/>
  <c r="P40" i="172"/>
  <c r="H38" i="172"/>
  <c r="M29" i="172"/>
  <c r="S26" i="172"/>
  <c r="H18" i="172"/>
  <c r="R12" i="172"/>
  <c r="P57" i="172"/>
  <c r="O40" i="172"/>
  <c r="R26" i="172"/>
  <c r="P12" i="172"/>
  <c r="Z3" i="170"/>
  <c r="S9" i="170"/>
  <c r="J9" i="170"/>
  <c r="Q9" i="170"/>
  <c r="P6" i="170"/>
  <c r="L9" i="170"/>
  <c r="P88" i="170"/>
  <c r="R86" i="170"/>
  <c r="S79" i="170"/>
  <c r="R71" i="170"/>
  <c r="S69" i="170"/>
  <c r="Q68" i="170"/>
  <c r="L65" i="170"/>
  <c r="R51" i="170"/>
  <c r="P49" i="170"/>
  <c r="K48" i="170"/>
  <c r="Y45" i="170"/>
  <c r="V41" i="170"/>
  <c r="I36" i="170"/>
  <c r="X36" i="170" s="1"/>
  <c r="P27" i="170"/>
  <c r="T25" i="170"/>
  <c r="H22" i="170"/>
  <c r="X22" i="170" s="1"/>
  <c r="L20" i="170"/>
  <c r="Y17" i="170"/>
  <c r="T16" i="170"/>
  <c r="P9" i="170"/>
  <c r="L4" i="170"/>
  <c r="L88" i="170"/>
  <c r="P86" i="170"/>
  <c r="S81" i="170"/>
  <c r="R79" i="170"/>
  <c r="N71" i="170"/>
  <c r="R69" i="170"/>
  <c r="M68" i="170"/>
  <c r="Z66" i="170"/>
  <c r="K65" i="170"/>
  <c r="S16" i="170"/>
  <c r="Q4" i="170"/>
  <c r="N9" i="170"/>
  <c r="M6" i="170"/>
  <c r="J88" i="170"/>
  <c r="M86" i="170"/>
  <c r="Z83" i="170"/>
  <c r="R81" i="170"/>
  <c r="M79" i="170"/>
  <c r="Q69" i="170"/>
  <c r="L68" i="170"/>
  <c r="S66" i="170"/>
  <c r="J65" i="170"/>
  <c r="P62" i="170"/>
  <c r="V59" i="170"/>
  <c r="J51" i="170"/>
  <c r="K49" i="170"/>
  <c r="T45" i="170"/>
  <c r="Y42" i="170"/>
  <c r="S41" i="170"/>
  <c r="I30" i="170"/>
  <c r="X30" i="170" s="1"/>
  <c r="L27" i="170"/>
  <c r="T17" i="170"/>
  <c r="R16" i="170"/>
  <c r="T13" i="170"/>
  <c r="M4" i="170"/>
  <c r="S99" i="170"/>
  <c r="R7" i="170"/>
  <c r="K9" i="170"/>
  <c r="Y4" i="170"/>
  <c r="R6" i="170"/>
  <c r="P99" i="170"/>
  <c r="W95" i="170"/>
  <c r="S90" i="170"/>
  <c r="I88" i="170"/>
  <c r="X88" i="170" s="1"/>
  <c r="I86" i="170"/>
  <c r="X86" i="170" s="1"/>
  <c r="Y83" i="170"/>
  <c r="Q81" i="170"/>
  <c r="J79" i="170"/>
  <c r="V76" i="170"/>
  <c r="T73" i="170"/>
  <c r="M69" i="170"/>
  <c r="K68" i="170"/>
  <c r="R66" i="170"/>
  <c r="N62" i="170"/>
  <c r="Z60" i="170"/>
  <c r="P59" i="170"/>
  <c r="Z53" i="170"/>
  <c r="J49" i="170"/>
  <c r="S45" i="170"/>
  <c r="Q41" i="170"/>
  <c r="T32" i="170"/>
  <c r="S17" i="170"/>
  <c r="Q16" i="170"/>
  <c r="S13" i="170"/>
  <c r="R99" i="170"/>
  <c r="K8" i="170"/>
  <c r="W8" i="170"/>
  <c r="W4" i="170"/>
  <c r="R4" i="170"/>
  <c r="L99" i="170"/>
  <c r="S95" i="170"/>
  <c r="Y92" i="170"/>
  <c r="J90" i="170"/>
  <c r="N83" i="170"/>
  <c r="P81" i="170"/>
  <c r="Q76" i="170"/>
  <c r="S73" i="170"/>
  <c r="L69" i="170"/>
  <c r="I68" i="170"/>
  <c r="X68" i="170" s="1"/>
  <c r="I66" i="170"/>
  <c r="X66" i="170" s="1"/>
  <c r="Y60" i="170"/>
  <c r="N59" i="170"/>
  <c r="Y53" i="170"/>
  <c r="H49" i="170"/>
  <c r="X49" i="170" s="1"/>
  <c r="L45" i="170"/>
  <c r="V42" i="170"/>
  <c r="L41" i="170"/>
  <c r="Q35" i="170"/>
  <c r="S32" i="170"/>
  <c r="Z21" i="170"/>
  <c r="R17" i="170"/>
  <c r="P16" i="170"/>
  <c r="R13" i="170"/>
  <c r="V4" i="170"/>
  <c r="R3" i="170"/>
  <c r="K99" i="170"/>
  <c r="L83" i="170"/>
  <c r="N81" i="170"/>
  <c r="S42" i="170"/>
  <c r="K41" i="170"/>
  <c r="Z37" i="170"/>
  <c r="Q32" i="170"/>
  <c r="S21" i="170"/>
  <c r="W19" i="170"/>
  <c r="Q17" i="170"/>
  <c r="M16" i="170"/>
  <c r="K3" i="170"/>
  <c r="T4" i="170"/>
  <c r="J83" i="170"/>
  <c r="J81" i="170"/>
  <c r="P42" i="170"/>
  <c r="R37" i="170"/>
  <c r="P32" i="170"/>
  <c r="T29" i="170"/>
  <c r="L21" i="170"/>
  <c r="M32" i="170"/>
  <c r="H92" i="170"/>
  <c r="X92" i="170" s="1"/>
  <c r="Y89" i="170"/>
  <c r="Z87" i="170"/>
  <c r="Z65" i="170"/>
  <c r="Y61" i="170"/>
  <c r="R60" i="170"/>
  <c r="Y58" i="170"/>
  <c r="M53" i="170"/>
  <c r="H44" i="170"/>
  <c r="X44" i="170" s="1"/>
  <c r="H32" i="170"/>
  <c r="X32" i="170" s="1"/>
  <c r="Y65" i="170"/>
  <c r="Z68" i="170"/>
  <c r="W65" i="170"/>
  <c r="T72" i="170"/>
  <c r="Z69" i="170"/>
  <c r="Y68" i="170"/>
  <c r="V65" i="170"/>
  <c r="Z63" i="170"/>
  <c r="Q61" i="170"/>
  <c r="M60" i="170"/>
  <c r="S58" i="170"/>
  <c r="V49" i="170"/>
  <c r="Z9" i="170"/>
  <c r="N7" i="170"/>
  <c r="P3" i="170"/>
  <c r="V98" i="170"/>
  <c r="R96" i="170"/>
  <c r="Q91" i="170"/>
  <c r="Z88" i="170"/>
  <c r="Y69" i="170"/>
  <c r="W68" i="170"/>
  <c r="T65" i="170"/>
  <c r="Q63" i="170"/>
  <c r="P61" i="170"/>
  <c r="L60" i="170"/>
  <c r="N58" i="170"/>
  <c r="T49" i="170"/>
  <c r="Z43" i="170"/>
  <c r="Z16" i="170"/>
  <c r="V9" i="170"/>
  <c r="M7" i="170"/>
  <c r="N3" i="170"/>
  <c r="R98" i="170"/>
  <c r="L96" i="170"/>
  <c r="P91" i="170"/>
  <c r="Y88" i="170"/>
  <c r="W69" i="170"/>
  <c r="V68" i="170"/>
  <c r="S65" i="170"/>
  <c r="N63" i="170"/>
  <c r="N61" i="170"/>
  <c r="M58" i="170"/>
  <c r="S49" i="170"/>
  <c r="M43" i="170"/>
  <c r="M36" i="170"/>
  <c r="Y16" i="170"/>
  <c r="Y14" i="170"/>
  <c r="T9" i="170"/>
  <c r="S6" i="170"/>
  <c r="M3" i="170"/>
  <c r="Q98" i="170"/>
  <c r="V88" i="170"/>
  <c r="K84" i="170"/>
  <c r="Z77" i="170"/>
  <c r="V69" i="170"/>
  <c r="S68" i="170"/>
  <c r="R65" i="170"/>
  <c r="M63" i="170"/>
  <c r="L61" i="170"/>
  <c r="K58" i="170"/>
  <c r="R49" i="170"/>
  <c r="L43" i="170"/>
  <c r="Y41" i="170"/>
  <c r="L36" i="170"/>
  <c r="W16" i="170"/>
  <c r="W14" i="170"/>
  <c r="Y3" i="170"/>
  <c r="Q6" i="170"/>
  <c r="J98" i="170"/>
  <c r="T88" i="170"/>
  <c r="V86" i="170"/>
  <c r="W71" i="170"/>
  <c r="T69" i="170"/>
  <c r="R68" i="170"/>
  <c r="M65" i="170"/>
  <c r="K61" i="170"/>
  <c r="J58" i="170"/>
  <c r="W51" i="170"/>
  <c r="Q49" i="170"/>
  <c r="Z45" i="170"/>
  <c r="W41" i="170"/>
  <c r="K36" i="170"/>
  <c r="V16" i="170"/>
  <c r="AA5" i="168"/>
  <c r="U90" i="168"/>
  <c r="AA88" i="168"/>
  <c r="R84" i="168"/>
  <c r="S84" i="168" s="1"/>
  <c r="P81" i="168"/>
  <c r="T78" i="168"/>
  <c r="Y71" i="168"/>
  <c r="Z71" i="168" s="1"/>
  <c r="U66" i="168"/>
  <c r="P65" i="168"/>
  <c r="Q64" i="168"/>
  <c r="W61" i="168"/>
  <c r="W56" i="168"/>
  <c r="Y7" i="168"/>
  <c r="Z7" i="168" s="1"/>
  <c r="AB10" i="168"/>
  <c r="Y91" i="168"/>
  <c r="Z91" i="168" s="1"/>
  <c r="Y88" i="168"/>
  <c r="Z88" i="168" s="1"/>
  <c r="Q84" i="168"/>
  <c r="L81" i="168"/>
  <c r="R78" i="168"/>
  <c r="S78" i="168" s="1"/>
  <c r="AA75" i="168"/>
  <c r="X71" i="168"/>
  <c r="Y70" i="168"/>
  <c r="Z70" i="168" s="1"/>
  <c r="Q66" i="168"/>
  <c r="M65" i="168"/>
  <c r="P64" i="168"/>
  <c r="U61" i="168"/>
  <c r="U56" i="168"/>
  <c r="Y8" i="168"/>
  <c r="Z8" i="168" s="1"/>
  <c r="AB7" i="168"/>
  <c r="Y93" i="168"/>
  <c r="Z93" i="168" s="1"/>
  <c r="X91" i="168"/>
  <c r="P84" i="168"/>
  <c r="AA82" i="168"/>
  <c r="K81" i="168"/>
  <c r="X79" i="168"/>
  <c r="Q78" i="168"/>
  <c r="Y75" i="168"/>
  <c r="Z75" i="168" s="1"/>
  <c r="W71" i="168"/>
  <c r="W70" i="168"/>
  <c r="L65" i="168"/>
  <c r="M64" i="168"/>
  <c r="AB57" i="168"/>
  <c r="P53" i="168"/>
  <c r="Q52" i="168"/>
  <c r="Y41" i="168"/>
  <c r="Z41" i="168" s="1"/>
  <c r="U40" i="168"/>
  <c r="Y35" i="168"/>
  <c r="Z35" i="168" s="1"/>
  <c r="Y18" i="168"/>
  <c r="Z18" i="168" s="1"/>
  <c r="X93" i="168"/>
  <c r="W91" i="168"/>
  <c r="M84" i="168"/>
  <c r="X82" i="168"/>
  <c r="W79" i="168"/>
  <c r="T72" i="168"/>
  <c r="U71" i="168"/>
  <c r="U70" i="168"/>
  <c r="L66" i="168"/>
  <c r="K65" i="168"/>
  <c r="Q61" i="168"/>
  <c r="Y57" i="168"/>
  <c r="Z57" i="168" s="1"/>
  <c r="R56" i="168"/>
  <c r="S56" i="168" s="1"/>
  <c r="Q18" i="168"/>
  <c r="W93" i="168"/>
  <c r="U91" i="168"/>
  <c r="K84" i="168"/>
  <c r="T82" i="168"/>
  <c r="U79" i="168"/>
  <c r="X73" i="168"/>
  <c r="R72" i="168"/>
  <c r="S72" i="168" s="1"/>
  <c r="T71" i="168"/>
  <c r="AB68" i="168"/>
  <c r="AB67" i="168"/>
  <c r="J65" i="168"/>
  <c r="T62" i="168"/>
  <c r="P61" i="168"/>
  <c r="K59" i="168"/>
  <c r="X57" i="168"/>
  <c r="N56" i="168"/>
  <c r="L53" i="168"/>
  <c r="W35" i="168"/>
  <c r="AB29" i="168"/>
  <c r="N93" i="168"/>
  <c r="N91" i="168"/>
  <c r="L88" i="168"/>
  <c r="J84" i="168"/>
  <c r="R82" i="168"/>
  <c r="S82" i="168" s="1"/>
  <c r="Q79" i="168"/>
  <c r="Q72" i="168"/>
  <c r="Q71" i="168"/>
  <c r="AA68" i="168"/>
  <c r="Y67" i="168"/>
  <c r="Z67" i="168" s="1"/>
  <c r="Q62" i="168"/>
  <c r="M61" i="168"/>
  <c r="J59" i="168"/>
  <c r="W57" i="168"/>
  <c r="K53" i="168"/>
  <c r="L52" i="168"/>
  <c r="U41" i="168"/>
  <c r="N40" i="168"/>
  <c r="AA36" i="168"/>
  <c r="U35" i="168"/>
  <c r="AA29" i="168"/>
  <c r="AA89" i="168"/>
  <c r="Q82" i="168"/>
  <c r="P79" i="168"/>
  <c r="P71" i="168"/>
  <c r="Y68" i="168"/>
  <c r="Z68" i="168" s="1"/>
  <c r="W67" i="168"/>
  <c r="P62" i="168"/>
  <c r="L61" i="168"/>
  <c r="U57" i="168"/>
  <c r="J53" i="168"/>
  <c r="M47" i="168"/>
  <c r="Q41" i="168"/>
  <c r="M40" i="168"/>
  <c r="W36" i="168"/>
  <c r="R35" i="168"/>
  <c r="S35" i="168" s="1"/>
  <c r="Y29" i="168"/>
  <c r="Z29" i="168" s="1"/>
  <c r="W8" i="168"/>
  <c r="P82" i="168"/>
  <c r="N79" i="168"/>
  <c r="M62" i="168"/>
  <c r="T54" i="168"/>
  <c r="L47" i="168"/>
  <c r="L41" i="168"/>
  <c r="U36" i="168"/>
  <c r="Q35" i="168"/>
  <c r="K33" i="168"/>
  <c r="X29" i="168"/>
  <c r="L28" i="168"/>
  <c r="U24" i="168"/>
  <c r="X22" i="168"/>
  <c r="X89" i="168"/>
  <c r="N87" i="168"/>
  <c r="M82" i="168"/>
  <c r="L79" i="168"/>
  <c r="L71" i="168"/>
  <c r="Z52" i="168"/>
  <c r="J47" i="168"/>
  <c r="K41" i="168"/>
  <c r="R36" i="168"/>
  <c r="S36" i="168" s="1"/>
  <c r="N35" i="168"/>
  <c r="W3" i="168"/>
  <c r="N89" i="168"/>
  <c r="L84" i="168"/>
  <c r="K82" i="168"/>
  <c r="L59" i="168"/>
  <c r="Q36" i="168"/>
  <c r="Y17" i="168"/>
  <c r="Z17" i="168" s="1"/>
  <c r="J82" i="168"/>
  <c r="AA65" i="168"/>
  <c r="AA37" i="168"/>
  <c r="P36" i="168"/>
  <c r="P29" i="168"/>
  <c r="L26" i="168"/>
  <c r="Y19" i="168"/>
  <c r="Z19" i="168" s="1"/>
  <c r="X17" i="168"/>
  <c r="X9" i="168"/>
  <c r="AA84" i="168"/>
  <c r="Y65" i="168"/>
  <c r="Z65" i="168" s="1"/>
  <c r="Y37" i="168"/>
  <c r="Z37" i="168" s="1"/>
  <c r="M36" i="168"/>
  <c r="M29" i="168"/>
  <c r="U19" i="168"/>
  <c r="P17" i="168"/>
  <c r="X8" i="168"/>
  <c r="Y84" i="168"/>
  <c r="Z84" i="168" s="1"/>
  <c r="Q68" i="168"/>
  <c r="X65" i="168"/>
  <c r="W64" i="168"/>
  <c r="AA56" i="168"/>
  <c r="AA52" i="168"/>
  <c r="W51" i="168"/>
  <c r="AA49" i="168"/>
  <c r="T48" i="168"/>
  <c r="Y39" i="168"/>
  <c r="Z39" i="168" s="1"/>
  <c r="P37" i="168"/>
  <c r="L36" i="168"/>
  <c r="L33" i="168"/>
  <c r="L29" i="168"/>
  <c r="N19" i="168"/>
  <c r="N17" i="168"/>
  <c r="M69" i="168"/>
  <c r="M68" i="168"/>
  <c r="W65" i="168"/>
  <c r="U64" i="168"/>
  <c r="AB61" i="168"/>
  <c r="X55" i="168"/>
  <c r="X52" i="168"/>
  <c r="U51" i="168"/>
  <c r="X39" i="168"/>
  <c r="L37" i="168"/>
  <c r="L35" i="168"/>
  <c r="K29" i="168"/>
  <c r="U27" i="168"/>
  <c r="AB25" i="168"/>
  <c r="K17" i="168"/>
  <c r="AA8" i="168"/>
  <c r="L82" i="168"/>
  <c r="X78" i="168"/>
  <c r="K69" i="168"/>
  <c r="U65" i="168"/>
  <c r="T64" i="168"/>
  <c r="J63" i="168"/>
  <c r="AA61" i="168"/>
  <c r="Y56" i="168"/>
  <c r="Z56" i="168" s="1"/>
  <c r="AA53" i="168"/>
  <c r="W52" i="168"/>
  <c r="U39" i="168"/>
  <c r="J29" i="168"/>
  <c r="J17" i="168"/>
  <c r="Q65" i="168"/>
  <c r="R64" i="168"/>
  <c r="S64" i="168" s="1"/>
  <c r="X56" i="168"/>
  <c r="W53" i="168"/>
  <c r="U52" i="168"/>
  <c r="Q51" i="168"/>
  <c r="P49" i="168"/>
  <c r="P48" i="168"/>
  <c r="Y40" i="168"/>
  <c r="Z40" i="168" s="1"/>
  <c r="J39" i="168"/>
  <c r="J37" i="168"/>
  <c r="X32" i="168"/>
  <c r="J27" i="168"/>
  <c r="AB23" i="168"/>
  <c r="J21" i="168"/>
  <c r="Y27" i="166"/>
  <c r="X81" i="166"/>
  <c r="X65" i="166"/>
  <c r="K21" i="166"/>
  <c r="K5" i="166"/>
  <c r="Q43" i="166"/>
  <c r="Q27" i="166"/>
  <c r="U81" i="166"/>
  <c r="Y43" i="166"/>
  <c r="U65" i="166"/>
  <c r="Y11" i="166"/>
  <c r="X49" i="166"/>
  <c r="M87" i="166"/>
  <c r="Q11" i="166"/>
  <c r="U49" i="166"/>
  <c r="Z93" i="166"/>
  <c r="X33" i="166"/>
  <c r="M71" i="166"/>
  <c r="R93" i="166"/>
  <c r="S93" i="166" s="1"/>
  <c r="U33" i="166"/>
  <c r="Z77" i="166"/>
  <c r="X17" i="166"/>
  <c r="M55" i="166"/>
  <c r="R77" i="166"/>
  <c r="S77" i="166" s="1"/>
  <c r="U17" i="166"/>
  <c r="Z61" i="166"/>
  <c r="M39" i="166"/>
  <c r="R61" i="166"/>
  <c r="S61" i="166" s="1"/>
  <c r="Z45" i="166"/>
  <c r="M23" i="166"/>
  <c r="R45" i="166"/>
  <c r="S45" i="166" s="1"/>
  <c r="Z29" i="166"/>
  <c r="M7" i="166"/>
  <c r="R29" i="166"/>
  <c r="S29" i="166" s="1"/>
  <c r="Z13" i="166"/>
  <c r="P89" i="166"/>
  <c r="R13" i="166"/>
  <c r="S13" i="166" s="1"/>
  <c r="AA95" i="166"/>
  <c r="P73" i="166"/>
  <c r="T95" i="166"/>
  <c r="AA79" i="166"/>
  <c r="P57" i="166"/>
  <c r="T79" i="166"/>
  <c r="AA63" i="166"/>
  <c r="P41" i="166"/>
  <c r="T63" i="166"/>
  <c r="W63" i="166"/>
  <c r="AA47" i="166"/>
  <c r="K85" i="166"/>
  <c r="P25" i="166"/>
  <c r="T47" i="166"/>
  <c r="Y91" i="166"/>
  <c r="AA31" i="166"/>
  <c r="K69" i="166"/>
  <c r="Q91" i="166"/>
  <c r="T31" i="166"/>
  <c r="Y75" i="166"/>
  <c r="AA15" i="166"/>
  <c r="K53" i="166"/>
  <c r="Q75" i="166"/>
  <c r="T15" i="166"/>
  <c r="Y59" i="166"/>
  <c r="X97" i="166"/>
  <c r="K37" i="166"/>
  <c r="Q59" i="166"/>
  <c r="U97" i="166"/>
  <c r="J71" i="172"/>
  <c r="K89" i="172"/>
  <c r="K75" i="172"/>
  <c r="H97" i="172"/>
  <c r="O94" i="172"/>
  <c r="R90" i="172"/>
  <c r="J89" i="172"/>
  <c r="S87" i="172"/>
  <c r="M86" i="172"/>
  <c r="S82" i="172"/>
  <c r="J75" i="172"/>
  <c r="S73" i="172"/>
  <c r="K72" i="172"/>
  <c r="H71" i="172"/>
  <c r="S64" i="172"/>
  <c r="O61" i="172"/>
  <c r="R59" i="172"/>
  <c r="M58" i="172"/>
  <c r="P55" i="172"/>
  <c r="K54" i="172"/>
  <c r="R46" i="172"/>
  <c r="M44" i="172"/>
  <c r="M41" i="172"/>
  <c r="M27" i="172"/>
  <c r="M24" i="172"/>
  <c r="J23" i="172"/>
  <c r="S13" i="172"/>
  <c r="S11" i="172"/>
  <c r="K10" i="172"/>
  <c r="S97" i="172"/>
  <c r="L89" i="172"/>
  <c r="P86" i="172"/>
  <c r="R97" i="172"/>
  <c r="O86" i="172"/>
  <c r="I71" i="172"/>
  <c r="P90" i="172"/>
  <c r="I89" i="172"/>
  <c r="R87" i="172"/>
  <c r="L86" i="172"/>
  <c r="H82" i="172"/>
  <c r="H75" i="172"/>
  <c r="R73" i="172"/>
  <c r="J72" i="172"/>
  <c r="R64" i="172"/>
  <c r="M61" i="172"/>
  <c r="L58" i="172"/>
  <c r="O55" i="172"/>
  <c r="J54" i="172"/>
  <c r="S49" i="172"/>
  <c r="P46" i="172"/>
  <c r="L44" i="172"/>
  <c r="L41" i="172"/>
  <c r="R38" i="172"/>
  <c r="R31" i="172"/>
  <c r="L27" i="172"/>
  <c r="L24" i="172"/>
  <c r="I23" i="172"/>
  <c r="G21" i="172"/>
  <c r="S16" i="172"/>
  <c r="R13" i="172"/>
  <c r="R11" i="172"/>
  <c r="J10" i="172"/>
  <c r="S90" i="172"/>
  <c r="O90" i="172"/>
  <c r="P87" i="172"/>
  <c r="K86" i="172"/>
  <c r="P73" i="172"/>
  <c r="I72" i="172"/>
  <c r="P59" i="172"/>
  <c r="K58" i="172"/>
  <c r="M55" i="172"/>
  <c r="I54" i="172"/>
  <c r="R49" i="172"/>
  <c r="O46" i="172"/>
  <c r="S42" i="172"/>
  <c r="K41" i="172"/>
  <c r="P38" i="172"/>
  <c r="P31" i="172"/>
  <c r="S28" i="172"/>
  <c r="K27" i="172"/>
  <c r="K24" i="172"/>
  <c r="R16" i="172"/>
  <c r="P13" i="172"/>
  <c r="P11" i="172"/>
  <c r="G10" i="172"/>
  <c r="S39" i="172"/>
  <c r="S60" i="172"/>
  <c r="R39" i="172"/>
  <c r="I24" i="172"/>
  <c r="S70" i="172"/>
  <c r="R96" i="172"/>
  <c r="O93" i="172"/>
  <c r="P91" i="172"/>
  <c r="K90" i="172"/>
  <c r="P88" i="172"/>
  <c r="L87" i="172"/>
  <c r="R81" i="172"/>
  <c r="S74" i="172"/>
  <c r="L73" i="172"/>
  <c r="P70" i="172"/>
  <c r="R60" i="172"/>
  <c r="J55" i="172"/>
  <c r="R45" i="172"/>
  <c r="P39" i="172"/>
  <c r="S15" i="172"/>
  <c r="L11" i="172"/>
  <c r="S9" i="172"/>
  <c r="L96" i="172"/>
  <c r="M93" i="172"/>
  <c r="O91" i="172"/>
  <c r="J90" i="172"/>
  <c r="O88" i="172"/>
  <c r="H81" i="172"/>
  <c r="R74" i="172"/>
  <c r="K73" i="172"/>
  <c r="O70" i="172"/>
  <c r="S66" i="172"/>
  <c r="P45" i="172"/>
  <c r="O39" i="172"/>
  <c r="R15" i="172"/>
  <c r="K11" i="172"/>
  <c r="R9" i="172"/>
  <c r="S96" i="172"/>
  <c r="P93" i="172"/>
  <c r="R91" i="172"/>
  <c r="L90" i="172"/>
  <c r="I86" i="172"/>
  <c r="M91" i="172"/>
  <c r="M88" i="172"/>
  <c r="P74" i="172"/>
  <c r="J73" i="172"/>
  <c r="S71" i="172"/>
  <c r="M70" i="172"/>
  <c r="H66" i="172"/>
  <c r="P60" i="172"/>
  <c r="J59" i="172"/>
  <c r="S57" i="172"/>
  <c r="H55" i="172"/>
  <c r="S48" i="172"/>
  <c r="O45" i="172"/>
  <c r="R43" i="172"/>
  <c r="L42" i="172"/>
  <c r="R40" i="172"/>
  <c r="M39" i="172"/>
  <c r="S33" i="172"/>
  <c r="P30" i="172"/>
  <c r="L28" i="172"/>
  <c r="P22" i="172"/>
  <c r="P15" i="172"/>
  <c r="S12" i="172"/>
  <c r="H11" i="172"/>
  <c r="P9" i="172"/>
  <c r="S75" i="172"/>
  <c r="O74" i="172"/>
  <c r="R71" i="172"/>
  <c r="L70" i="172"/>
  <c r="O60" i="172"/>
  <c r="R48" i="172"/>
  <c r="M45" i="172"/>
  <c r="L39" i="172"/>
  <c r="O9" i="172"/>
  <c r="R75" i="172"/>
  <c r="M74" i="172"/>
  <c r="P71" i="172"/>
  <c r="K70" i="172"/>
  <c r="M60" i="172"/>
  <c r="K39" i="172"/>
  <c r="M9" i="172"/>
  <c r="J91" i="172"/>
  <c r="R89" i="172"/>
  <c r="J88" i="172"/>
  <c r="L74" i="172"/>
  <c r="O71" i="172"/>
  <c r="J70" i="172"/>
  <c r="S65" i="172"/>
  <c r="L60" i="172"/>
  <c r="J39" i="172"/>
  <c r="R23" i="172"/>
  <c r="S14" i="172"/>
  <c r="O12" i="172"/>
  <c r="S10" i="172"/>
  <c r="L9" i="172"/>
  <c r="H98" i="172"/>
  <c r="P92" i="172"/>
  <c r="P89" i="172"/>
  <c r="I88" i="172"/>
  <c r="P75" i="172"/>
  <c r="K74" i="172"/>
  <c r="R72" i="172"/>
  <c r="M71" i="172"/>
  <c r="I70" i="172"/>
  <c r="R65" i="172"/>
  <c r="S54" i="172"/>
  <c r="R47" i="172"/>
  <c r="S44" i="172"/>
  <c r="L40" i="172"/>
  <c r="S27" i="172"/>
  <c r="P23" i="172"/>
  <c r="K22" i="172"/>
  <c r="R14" i="172"/>
  <c r="M12" i="172"/>
  <c r="R10" i="172"/>
  <c r="K9" i="172"/>
  <c r="O89" i="172"/>
  <c r="H88" i="172"/>
  <c r="O75" i="172"/>
  <c r="J74" i="172"/>
  <c r="P72" i="172"/>
  <c r="L71" i="172"/>
  <c r="H65" i="172"/>
  <c r="S58" i="172"/>
  <c r="L57" i="172"/>
  <c r="P54" i="172"/>
  <c r="P47" i="172"/>
  <c r="R44" i="172"/>
  <c r="L43" i="172"/>
  <c r="S41" i="172"/>
  <c r="K40" i="172"/>
  <c r="H39" i="172"/>
  <c r="R27" i="172"/>
  <c r="O23" i="172"/>
  <c r="J22" i="172"/>
  <c r="S17" i="172"/>
  <c r="P14" i="172"/>
  <c r="L12" i="172"/>
  <c r="P10" i="172"/>
  <c r="J9" i="172"/>
  <c r="K91" i="172"/>
  <c r="S94" i="172"/>
  <c r="M92" i="172"/>
  <c r="M89" i="172"/>
  <c r="S86" i="172"/>
  <c r="M75" i="172"/>
  <c r="O72" i="172"/>
  <c r="O54" i="172"/>
  <c r="S50" i="172"/>
  <c r="K43" i="172"/>
  <c r="J40" i="172"/>
  <c r="S32" i="172"/>
  <c r="P29" i="172"/>
  <c r="K26" i="172"/>
  <c r="R24" i="172"/>
  <c r="I22" i="172"/>
  <c r="R17" i="172"/>
  <c r="O14" i="172"/>
  <c r="H12" i="172"/>
  <c r="O10" i="172"/>
  <c r="H50" i="172"/>
  <c r="L10" i="172"/>
  <c r="H4" i="170"/>
  <c r="X4" i="170" s="1"/>
  <c r="R5" i="170"/>
  <c r="N85" i="170"/>
  <c r="Y74" i="170"/>
  <c r="Z10" i="170"/>
  <c r="M85" i="170"/>
  <c r="M78" i="170"/>
  <c r="W74" i="170"/>
  <c r="L71" i="170"/>
  <c r="Y10" i="170"/>
  <c r="L10" i="170"/>
  <c r="L85" i="170"/>
  <c r="M82" i="170"/>
  <c r="K78" i="170"/>
  <c r="V74" i="170"/>
  <c r="J71" i="170"/>
  <c r="K6" i="170"/>
  <c r="W10" i="170"/>
  <c r="Z5" i="170"/>
  <c r="J10" i="170"/>
  <c r="S10" i="170"/>
  <c r="P7" i="170"/>
  <c r="V5" i="170"/>
  <c r="L6" i="170"/>
  <c r="R91" i="170"/>
  <c r="T90" i="170"/>
  <c r="I89" i="170"/>
  <c r="X89" i="170" s="1"/>
  <c r="Q74" i="170"/>
  <c r="N65" i="170"/>
  <c r="R63" i="170"/>
  <c r="Z59" i="170"/>
  <c r="P58" i="170"/>
  <c r="T56" i="170"/>
  <c r="J53" i="170"/>
  <c r="M48" i="170"/>
  <c r="S46" i="170"/>
  <c r="N45" i="170"/>
  <c r="R43" i="170"/>
  <c r="T37" i="170"/>
  <c r="H33" i="170"/>
  <c r="X33" i="170" s="1"/>
  <c r="Q30" i="170"/>
  <c r="Q26" i="170"/>
  <c r="K25" i="170"/>
  <c r="V21" i="170"/>
  <c r="J56" i="170"/>
  <c r="H53" i="170"/>
  <c r="X53" i="170" s="1"/>
  <c r="Y50" i="170"/>
  <c r="Q46" i="170"/>
  <c r="P43" i="170"/>
  <c r="W38" i="170"/>
  <c r="S37" i="170"/>
  <c r="N30" i="170"/>
  <c r="P26" i="170"/>
  <c r="T21" i="170"/>
  <c r="V20" i="170"/>
  <c r="T38" i="170"/>
  <c r="Z22" i="170"/>
  <c r="M46" i="170"/>
  <c r="S38" i="170"/>
  <c r="Q37" i="170"/>
  <c r="K30" i="170"/>
  <c r="Z28" i="170"/>
  <c r="W22" i="170"/>
  <c r="R21" i="170"/>
  <c r="S14" i="170"/>
  <c r="Q13" i="170"/>
  <c r="W85" i="170"/>
  <c r="Y84" i="170"/>
  <c r="Z81" i="170"/>
  <c r="W84" i="170"/>
  <c r="K75" i="170"/>
  <c r="K74" i="170"/>
  <c r="K63" i="170"/>
  <c r="K46" i="170"/>
  <c r="J43" i="170"/>
  <c r="R38" i="170"/>
  <c r="P37" i="170"/>
  <c r="W33" i="170"/>
  <c r="Z32" i="170"/>
  <c r="W31" i="170"/>
  <c r="J30" i="170"/>
  <c r="W28" i="170"/>
  <c r="K27" i="170"/>
  <c r="K26" i="170"/>
  <c r="Y24" i="170"/>
  <c r="T22" i="170"/>
  <c r="Q21" i="170"/>
  <c r="L17" i="170"/>
  <c r="Q14" i="170"/>
  <c r="P13" i="170"/>
  <c r="K10" i="170"/>
  <c r="Q10" i="170"/>
  <c r="T5" i="170"/>
  <c r="L5" i="170"/>
  <c r="P74" i="170"/>
  <c r="P10" i="170"/>
  <c r="S5" i="170"/>
  <c r="R90" i="170"/>
  <c r="Y85" i="170"/>
  <c r="Z84" i="170"/>
  <c r="P75" i="170"/>
  <c r="N74" i="170"/>
  <c r="J7" i="170"/>
  <c r="W11" i="170"/>
  <c r="T8" i="170"/>
  <c r="Z6" i="170"/>
  <c r="Q5" i="170"/>
  <c r="W3" i="170"/>
  <c r="L3" i="170"/>
  <c r="L75" i="170"/>
  <c r="M74" i="170"/>
  <c r="J6" i="170"/>
  <c r="Y6" i="170"/>
  <c r="Q92" i="170"/>
  <c r="P90" i="170"/>
  <c r="V85" i="170"/>
  <c r="Y81" i="170"/>
  <c r="J5" i="170"/>
  <c r="T11" i="170"/>
  <c r="Q8" i="170"/>
  <c r="W6" i="170"/>
  <c r="N5" i="170"/>
  <c r="T3" i="170"/>
  <c r="R10" i="170"/>
  <c r="P96" i="170"/>
  <c r="P92" i="170"/>
  <c r="L91" i="170"/>
  <c r="N90" i="170"/>
  <c r="T85" i="170"/>
  <c r="S84" i="170"/>
  <c r="W81" i="170"/>
  <c r="W80" i="170"/>
  <c r="I75" i="170"/>
  <c r="X75" i="170" s="1"/>
  <c r="J74" i="170"/>
  <c r="H63" i="170"/>
  <c r="X63" i="170" s="1"/>
  <c r="V61" i="170"/>
  <c r="I59" i="170"/>
  <c r="X59" i="170" s="1"/>
  <c r="W55" i="170"/>
  <c r="W53" i="170"/>
  <c r="I52" i="170"/>
  <c r="X52" i="170" s="1"/>
  <c r="Z49" i="170"/>
  <c r="J46" i="170"/>
  <c r="Y44" i="170"/>
  <c r="I43" i="170"/>
  <c r="X43" i="170" s="1"/>
  <c r="P38" i="170"/>
  <c r="N37" i="170"/>
  <c r="V33" i="170"/>
  <c r="Y32" i="170"/>
  <c r="V31" i="170"/>
  <c r="V28" i="170"/>
  <c r="J27" i="170"/>
  <c r="J26" i="170"/>
  <c r="W24" i="170"/>
  <c r="S22" i="170"/>
  <c r="P21" i="170"/>
  <c r="Q20" i="170"/>
  <c r="K17" i="170"/>
  <c r="L16" i="170"/>
  <c r="N14" i="170"/>
  <c r="N13" i="170"/>
  <c r="N10" i="170"/>
  <c r="N91" i="170"/>
  <c r="Q90" i="170"/>
  <c r="V11" i="170"/>
  <c r="M10" i="170"/>
  <c r="S8" i="170"/>
  <c r="P5" i="170"/>
  <c r="V3" i="170"/>
  <c r="R11" i="170"/>
  <c r="J4" i="170"/>
  <c r="S11" i="170"/>
  <c r="Y9" i="170"/>
  <c r="P8" i="170"/>
  <c r="V6" i="170"/>
  <c r="M5" i="170"/>
  <c r="S3" i="170"/>
  <c r="R9" i="170"/>
  <c r="Z100" i="170"/>
  <c r="N96" i="170"/>
  <c r="M92" i="170"/>
  <c r="K91" i="170"/>
  <c r="M90" i="170"/>
  <c r="S85" i="170"/>
  <c r="R84" i="170"/>
  <c r="Z82" i="170"/>
  <c r="V81" i="170"/>
  <c r="V80" i="170"/>
  <c r="Z71" i="170"/>
  <c r="T61" i="170"/>
  <c r="T55" i="170"/>
  <c r="V53" i="170"/>
  <c r="W44" i="170"/>
  <c r="K38" i="170"/>
  <c r="M37" i="170"/>
  <c r="T33" i="170"/>
  <c r="W32" i="170"/>
  <c r="S31" i="170"/>
  <c r="T28" i="170"/>
  <c r="I27" i="170"/>
  <c r="X27" i="170" s="1"/>
  <c r="I26" i="170"/>
  <c r="X26" i="170" s="1"/>
  <c r="R22" i="170"/>
  <c r="N21" i="170"/>
  <c r="P20" i="170"/>
  <c r="J17" i="170"/>
  <c r="K16" i="170"/>
  <c r="M14" i="170"/>
  <c r="L13" i="170"/>
  <c r="Q96" i="170"/>
  <c r="M91" i="170"/>
  <c r="Y80" i="170"/>
  <c r="J3" i="170"/>
  <c r="Q11" i="170"/>
  <c r="W9" i="170"/>
  <c r="N8" i="170"/>
  <c r="Z4" i="170"/>
  <c r="R8" i="170"/>
  <c r="Y100" i="170"/>
  <c r="M96" i="170"/>
  <c r="L92" i="170"/>
  <c r="J91" i="170"/>
  <c r="K90" i="170"/>
  <c r="Y86" i="170"/>
  <c r="R85" i="170"/>
  <c r="N84" i="170"/>
  <c r="Y82" i="170"/>
  <c r="T81" i="170"/>
  <c r="T80" i="170"/>
  <c r="Y78" i="170"/>
  <c r="Y76" i="170"/>
  <c r="T53" i="170"/>
  <c r="R44" i="170"/>
  <c r="J38" i="170"/>
  <c r="L37" i="170"/>
  <c r="W35" i="170"/>
  <c r="S33" i="170"/>
  <c r="V32" i="170"/>
  <c r="M31" i="170"/>
  <c r="R28" i="170"/>
  <c r="P22" i="170"/>
  <c r="M21" i="170"/>
  <c r="N20" i="170"/>
  <c r="H17" i="170"/>
  <c r="X17" i="170" s="1"/>
  <c r="H16" i="170"/>
  <c r="X16" i="170" s="1"/>
  <c r="L14" i="170"/>
  <c r="Y57" i="170"/>
  <c r="K37" i="170"/>
  <c r="L28" i="170"/>
  <c r="J22" i="170"/>
  <c r="K14" i="170"/>
  <c r="W62" i="170"/>
  <c r="V57" i="170"/>
  <c r="R53" i="170"/>
  <c r="J37" i="170"/>
  <c r="N35" i="170"/>
  <c r="Q33" i="170"/>
  <c r="Y29" i="170"/>
  <c r="K21" i="170"/>
  <c r="J14" i="170"/>
  <c r="Q62" i="170"/>
  <c r="T57" i="170"/>
  <c r="Q53" i="170"/>
  <c r="I35" i="170"/>
  <c r="X35" i="170" s="1"/>
  <c r="P33" i="170"/>
  <c r="R32" i="170"/>
  <c r="W29" i="170"/>
  <c r="Y25" i="170"/>
  <c r="J21" i="170"/>
  <c r="K20" i="170"/>
  <c r="I14" i="170"/>
  <c r="X14" i="170" s="1"/>
  <c r="Z12" i="170"/>
  <c r="Y12" i="170"/>
  <c r="Q29" i="170"/>
  <c r="V15" i="170"/>
  <c r="W12" i="170"/>
  <c r="Y46" i="170"/>
  <c r="Y37" i="170"/>
  <c r="L33" i="170"/>
  <c r="Y30" i="170"/>
  <c r="P29" i="170"/>
  <c r="S15" i="170"/>
  <c r="V12" i="170"/>
  <c r="K85" i="170"/>
  <c r="L82" i="170"/>
  <c r="M81" i="170"/>
  <c r="M62" i="170"/>
  <c r="K5" i="170"/>
  <c r="V10" i="170"/>
  <c r="S7" i="170"/>
  <c r="Y5" i="170"/>
  <c r="P4" i="170"/>
  <c r="L8" i="170"/>
  <c r="M100" i="170"/>
  <c r="Z96" i="170"/>
  <c r="H93" i="170"/>
  <c r="X93" i="170" s="1"/>
  <c r="W91" i="170"/>
  <c r="W90" i="170"/>
  <c r="S89" i="170"/>
  <c r="W83" i="170"/>
  <c r="K82" i="170"/>
  <c r="L81" i="170"/>
  <c r="Z79" i="170"/>
  <c r="S74" i="170"/>
  <c r="P69" i="170"/>
  <c r="P68" i="170"/>
  <c r="Q65" i="170"/>
  <c r="Y63" i="170"/>
  <c r="R58" i="170"/>
  <c r="Z56" i="170"/>
  <c r="L53" i="170"/>
  <c r="N49" i="170"/>
  <c r="Q48" i="170"/>
  <c r="W46" i="170"/>
  <c r="Q45" i="170"/>
  <c r="W43" i="170"/>
  <c r="R42" i="170"/>
  <c r="P41" i="170"/>
  <c r="W37" i="170"/>
  <c r="K33" i="170"/>
  <c r="L32" i="170"/>
  <c r="W30" i="170"/>
  <c r="N29" i="170"/>
  <c r="W27" i="170"/>
  <c r="S26" i="170"/>
  <c r="S25" i="170"/>
  <c r="Y21" i="170"/>
  <c r="Y13" i="170"/>
  <c r="T12" i="170"/>
  <c r="Y90" i="170"/>
  <c r="W89" i="170"/>
  <c r="J78" i="170"/>
  <c r="T74" i="170"/>
  <c r="K4" i="170"/>
  <c r="Q7" i="170"/>
  <c r="L100" i="170"/>
  <c r="Y98" i="170"/>
  <c r="Y96" i="170"/>
  <c r="S91" i="170"/>
  <c r="Q89" i="170"/>
  <c r="S83" i="170"/>
  <c r="Y79" i="170"/>
  <c r="R74" i="170"/>
  <c r="I62" i="170"/>
  <c r="X62" i="170" s="1"/>
  <c r="Q58" i="170"/>
  <c r="V56" i="170"/>
  <c r="P48" i="170"/>
  <c r="T46" i="170"/>
  <c r="P45" i="170"/>
  <c r="S43" i="170"/>
  <c r="Q42" i="170"/>
  <c r="N41" i="170"/>
  <c r="Z38" i="170"/>
  <c r="K32" i="170"/>
  <c r="S30" i="170"/>
  <c r="L29" i="170"/>
  <c r="V27" i="170"/>
  <c r="R26" i="170"/>
  <c r="Q25" i="170"/>
  <c r="Y20" i="170"/>
  <c r="W13" i="170"/>
  <c r="R12" i="170"/>
  <c r="X5" i="168"/>
  <c r="W10" i="168"/>
  <c r="X4" i="168"/>
  <c r="AB8" i="168"/>
  <c r="Q100" i="168"/>
  <c r="P99" i="168"/>
  <c r="Q98" i="168"/>
  <c r="P97" i="168"/>
  <c r="Q96" i="168"/>
  <c r="P95" i="168"/>
  <c r="Q94" i="168"/>
  <c r="P93" i="168"/>
  <c r="Q92" i="168"/>
  <c r="P91" i="168"/>
  <c r="R90" i="168"/>
  <c r="S90" i="168" s="1"/>
  <c r="Q89" i="168"/>
  <c r="U88" i="168"/>
  <c r="W87" i="168"/>
  <c r="X86" i="168"/>
  <c r="Y85" i="168"/>
  <c r="Z85" i="168" s="1"/>
  <c r="M78" i="168"/>
  <c r="N77" i="168"/>
  <c r="R76" i="168"/>
  <c r="S76" i="168" s="1"/>
  <c r="T75" i="168"/>
  <c r="X74" i="168"/>
  <c r="P70" i="168"/>
  <c r="P68" i="168"/>
  <c r="Y58" i="168"/>
  <c r="Z58" i="168" s="1"/>
  <c r="L57" i="168"/>
  <c r="Q56" i="168"/>
  <c r="Y46" i="168"/>
  <c r="Z46" i="168" s="1"/>
  <c r="Y45" i="168"/>
  <c r="Z45" i="168" s="1"/>
  <c r="Y44" i="168"/>
  <c r="Z44" i="168" s="1"/>
  <c r="X43" i="168"/>
  <c r="U42" i="168"/>
  <c r="Y33" i="168"/>
  <c r="Z33" i="168" s="1"/>
  <c r="Y32" i="168"/>
  <c r="Z32" i="168" s="1"/>
  <c r="Y31" i="168"/>
  <c r="Z31" i="168" s="1"/>
  <c r="U30" i="168"/>
  <c r="W29" i="168"/>
  <c r="X28" i="168"/>
  <c r="X27" i="168"/>
  <c r="U26" i="168"/>
  <c r="K25" i="168"/>
  <c r="Y22" i="168"/>
  <c r="Z22" i="168" s="1"/>
  <c r="X21" i="168"/>
  <c r="U20" i="168"/>
  <c r="Q19" i="168"/>
  <c r="L17" i="168"/>
  <c r="AB15" i="168"/>
  <c r="R14" i="168"/>
  <c r="S14" i="168" s="1"/>
  <c r="W9" i="168"/>
  <c r="X3" i="168"/>
  <c r="P100" i="168"/>
  <c r="N99" i="168"/>
  <c r="P98" i="168"/>
  <c r="N97" i="168"/>
  <c r="P96" i="168"/>
  <c r="N95" i="168"/>
  <c r="P94" i="168"/>
  <c r="P92" i="168"/>
  <c r="Q90" i="168"/>
  <c r="P89" i="168"/>
  <c r="T88" i="168"/>
  <c r="U87" i="168"/>
  <c r="W86" i="168"/>
  <c r="X85" i="168"/>
  <c r="K78" i="168"/>
  <c r="Q75" i="168"/>
  <c r="M70" i="168"/>
  <c r="Y59" i="168"/>
  <c r="Z59" i="168" s="1"/>
  <c r="X58" i="168"/>
  <c r="K57" i="168"/>
  <c r="X46" i="168"/>
  <c r="X44" i="168"/>
  <c r="U43" i="168"/>
  <c r="Y34" i="168"/>
  <c r="Z34" i="168" s="1"/>
  <c r="X31" i="168"/>
  <c r="T30" i="168"/>
  <c r="J25" i="168"/>
  <c r="R20" i="168"/>
  <c r="S20" i="168" s="1"/>
  <c r="Y15" i="168"/>
  <c r="Z15" i="168" s="1"/>
  <c r="Q14" i="168"/>
  <c r="AA12" i="168"/>
  <c r="AB6" i="168"/>
  <c r="M100" i="168"/>
  <c r="L99" i="168"/>
  <c r="M98" i="168"/>
  <c r="L97" i="168"/>
  <c r="M96" i="168"/>
  <c r="L95" i="168"/>
  <c r="M94" i="168"/>
  <c r="L93" i="168"/>
  <c r="M92" i="168"/>
  <c r="L91" i="168"/>
  <c r="P90" i="168"/>
  <c r="R88" i="168"/>
  <c r="S88" i="168" s="1"/>
  <c r="Q87" i="168"/>
  <c r="U86" i="168"/>
  <c r="W85" i="168"/>
  <c r="Y83" i="168"/>
  <c r="Z83" i="168" s="1"/>
  <c r="J78" i="168"/>
  <c r="K77" i="168"/>
  <c r="P76" i="168"/>
  <c r="P75" i="168"/>
  <c r="U74" i="168"/>
  <c r="AA72" i="168"/>
  <c r="L70" i="168"/>
  <c r="X59" i="168"/>
  <c r="U58" i="168"/>
  <c r="J57" i="168"/>
  <c r="M56" i="168"/>
  <c r="Y49" i="168"/>
  <c r="Z49" i="168" s="1"/>
  <c r="AB47" i="168"/>
  <c r="U46" i="168"/>
  <c r="W45" i="168"/>
  <c r="W44" i="168"/>
  <c r="R43" i="168"/>
  <c r="S43" i="168" s="1"/>
  <c r="Y38" i="168"/>
  <c r="Z38" i="168" s="1"/>
  <c r="X37" i="168"/>
  <c r="Y36" i="168"/>
  <c r="Z36" i="168" s="1"/>
  <c r="X34" i="168"/>
  <c r="W33" i="168"/>
  <c r="W32" i="168"/>
  <c r="U31" i="168"/>
  <c r="Q30" i="168"/>
  <c r="U28" i="168"/>
  <c r="R27" i="168"/>
  <c r="S27" i="168" s="1"/>
  <c r="U22" i="168"/>
  <c r="Q21" i="168"/>
  <c r="Q20" i="168"/>
  <c r="L19" i="168"/>
  <c r="AA16" i="168"/>
  <c r="X15" i="168"/>
  <c r="P14" i="168"/>
  <c r="Y10" i="168"/>
  <c r="Z10" i="168" s="1"/>
  <c r="AA11" i="168"/>
  <c r="AB5" i="168"/>
  <c r="K100" i="168"/>
  <c r="K98" i="168"/>
  <c r="K96" i="168"/>
  <c r="K94" i="168"/>
  <c r="K92" i="168"/>
  <c r="M90" i="168"/>
  <c r="L89" i="168"/>
  <c r="Q88" i="168"/>
  <c r="P87" i="168"/>
  <c r="T86" i="168"/>
  <c r="U85" i="168"/>
  <c r="X83" i="168"/>
  <c r="Y82" i="168"/>
  <c r="Z82" i="168" s="1"/>
  <c r="AA81" i="168"/>
  <c r="AA80" i="168"/>
  <c r="L80" i="168"/>
  <c r="M76" i="168"/>
  <c r="N75" i="168"/>
  <c r="T74" i="168"/>
  <c r="K70" i="168"/>
  <c r="AB65" i="168"/>
  <c r="L64" i="168"/>
  <c r="U59" i="168"/>
  <c r="Y50" i="168"/>
  <c r="Z50" i="168" s="1"/>
  <c r="X49" i="168"/>
  <c r="Y48" i="168"/>
  <c r="Z48" i="168" s="1"/>
  <c r="Y47" i="168"/>
  <c r="Z47" i="168" s="1"/>
  <c r="T46" i="168"/>
  <c r="U45" i="168"/>
  <c r="U44" i="168"/>
  <c r="Q43" i="168"/>
  <c r="L40" i="168"/>
  <c r="X38" i="168"/>
  <c r="W37" i="168"/>
  <c r="U34" i="168"/>
  <c r="U33" i="168"/>
  <c r="U32" i="168"/>
  <c r="Q31" i="168"/>
  <c r="P30" i="168"/>
  <c r="Q29" i="168"/>
  <c r="Q28" i="168"/>
  <c r="Q27" i="168"/>
  <c r="L24" i="168"/>
  <c r="T22" i="168"/>
  <c r="P21" i="168"/>
  <c r="P20" i="168"/>
  <c r="J19" i="168"/>
  <c r="Y16" i="168"/>
  <c r="Z16" i="168" s="1"/>
  <c r="Q15" i="168"/>
  <c r="M14" i="168"/>
  <c r="J100" i="168"/>
  <c r="J96" i="168"/>
  <c r="J94" i="168"/>
  <c r="K90" i="168"/>
  <c r="K89" i="168"/>
  <c r="P88" i="168"/>
  <c r="R86" i="168"/>
  <c r="S86" i="168" s="1"/>
  <c r="Q85" i="168"/>
  <c r="W83" i="168"/>
  <c r="Y81" i="168"/>
  <c r="Z81" i="168" s="1"/>
  <c r="K76" i="168"/>
  <c r="L75" i="168"/>
  <c r="R74" i="168"/>
  <c r="S74" i="168" s="1"/>
  <c r="J70" i="168"/>
  <c r="Y62" i="168"/>
  <c r="Z62" i="168" s="1"/>
  <c r="Y60" i="168"/>
  <c r="Z60" i="168" s="1"/>
  <c r="R59" i="168"/>
  <c r="S59" i="168" s="1"/>
  <c r="Y53" i="168"/>
  <c r="Z53" i="168" s="1"/>
  <c r="X50" i="168"/>
  <c r="X47" i="168"/>
  <c r="Q46" i="168"/>
  <c r="R45" i="168"/>
  <c r="S45" i="168" s="1"/>
  <c r="Q44" i="168"/>
  <c r="N43" i="168"/>
  <c r="W38" i="168"/>
  <c r="U37" i="168"/>
  <c r="Q34" i="168"/>
  <c r="Q33" i="168"/>
  <c r="T32" i="168"/>
  <c r="N31" i="168"/>
  <c r="M30" i="168"/>
  <c r="N27" i="168"/>
  <c r="Q22" i="168"/>
  <c r="N21" i="168"/>
  <c r="M20" i="168"/>
  <c r="W16" i="168"/>
  <c r="L14" i="168"/>
  <c r="Y11" i="168"/>
  <c r="Z11" i="168" s="1"/>
  <c r="W6" i="168"/>
  <c r="AA10" i="168"/>
  <c r="AB4" i="168"/>
  <c r="J98" i="168"/>
  <c r="J92" i="168"/>
  <c r="Y3" i="168"/>
  <c r="Z3" i="168" s="1"/>
  <c r="W5" i="168"/>
  <c r="AA9" i="168"/>
  <c r="AB3" i="168"/>
  <c r="J90" i="168"/>
  <c r="M88" i="168"/>
  <c r="L87" i="168"/>
  <c r="Q86" i="168"/>
  <c r="P85" i="168"/>
  <c r="U83" i="168"/>
  <c r="W82" i="168"/>
  <c r="X81" i="168"/>
  <c r="Y80" i="168"/>
  <c r="Z80" i="168" s="1"/>
  <c r="AA79" i="168"/>
  <c r="J76" i="168"/>
  <c r="K75" i="168"/>
  <c r="Q74" i="168"/>
  <c r="T73" i="168"/>
  <c r="X72" i="168"/>
  <c r="X62" i="168"/>
  <c r="X61" i="168"/>
  <c r="W60" i="168"/>
  <c r="Q59" i="168"/>
  <c r="X53" i="168"/>
  <c r="U50" i="168"/>
  <c r="U49" i="168"/>
  <c r="U47" i="168"/>
  <c r="P46" i="168"/>
  <c r="Q45" i="168"/>
  <c r="M44" i="168"/>
  <c r="M43" i="168"/>
  <c r="L42" i="168"/>
  <c r="AA40" i="168"/>
  <c r="U38" i="168"/>
  <c r="Q37" i="168"/>
  <c r="N34" i="168"/>
  <c r="P33" i="168"/>
  <c r="M31" i="168"/>
  <c r="M27" i="168"/>
  <c r="K21" i="168"/>
  <c r="W4" i="168"/>
  <c r="K88" i="168"/>
  <c r="K87" i="168"/>
  <c r="P86" i="168"/>
  <c r="N85" i="168"/>
  <c r="Q83" i="168"/>
  <c r="W81" i="168"/>
  <c r="X80" i="168"/>
  <c r="Y79" i="168"/>
  <c r="Z79" i="168" s="1"/>
  <c r="AA78" i="168"/>
  <c r="L78" i="168"/>
  <c r="J75" i="168"/>
  <c r="P74" i="168"/>
  <c r="W72" i="168"/>
  <c r="U62" i="168"/>
  <c r="U60" i="168"/>
  <c r="N59" i="168"/>
  <c r="L56" i="168"/>
  <c r="Y54" i="168"/>
  <c r="Z54" i="168" s="1"/>
  <c r="Q50" i="168"/>
  <c r="M46" i="168"/>
  <c r="L44" i="168"/>
  <c r="K43" i="168"/>
  <c r="AB39" i="168"/>
  <c r="T38" i="168"/>
  <c r="L34" i="168"/>
  <c r="J88" i="168"/>
  <c r="M86" i="168"/>
  <c r="L85" i="168"/>
  <c r="P83" i="168"/>
  <c r="U81" i="168"/>
  <c r="W80" i="168"/>
  <c r="M74" i="168"/>
  <c r="U72" i="168"/>
  <c r="AA70" i="168"/>
  <c r="Y66" i="168"/>
  <c r="Z66" i="168" s="1"/>
  <c r="M60" i="168"/>
  <c r="M59" i="168"/>
  <c r="L58" i="168"/>
  <c r="W54" i="168"/>
  <c r="N50" i="168"/>
  <c r="J43" i="168"/>
  <c r="Q38" i="168"/>
  <c r="N37" i="168"/>
  <c r="W17" i="168"/>
  <c r="X12" i="168"/>
  <c r="AA6" i="168"/>
  <c r="L100" i="168"/>
  <c r="L98" i="168"/>
  <c r="L96" i="168"/>
  <c r="L94" i="168"/>
  <c r="L92" i="168"/>
  <c r="K86" i="168"/>
  <c r="K85" i="168"/>
  <c r="N83" i="168"/>
  <c r="Q81" i="168"/>
  <c r="U80" i="168"/>
  <c r="Y78" i="168"/>
  <c r="Z78" i="168" s="1"/>
  <c r="L74" i="168"/>
  <c r="N73" i="168"/>
  <c r="X66" i="168"/>
  <c r="L60" i="168"/>
  <c r="L50" i="168"/>
  <c r="L30" i="168"/>
  <c r="L20" i="168"/>
  <c r="X10" i="168"/>
  <c r="AA4" i="168"/>
  <c r="Y100" i="168"/>
  <c r="Z100" i="168" s="1"/>
  <c r="AA99" i="168"/>
  <c r="Y98" i="168"/>
  <c r="Z98" i="168" s="1"/>
  <c r="AA97" i="168"/>
  <c r="Y96" i="168"/>
  <c r="Z96" i="168" s="1"/>
  <c r="AA95" i="168"/>
  <c r="Y94" i="168"/>
  <c r="Z94" i="168" s="1"/>
  <c r="AA93" i="168"/>
  <c r="Y92" i="168"/>
  <c r="Z92" i="168" s="1"/>
  <c r="AA91" i="168"/>
  <c r="K83" i="168"/>
  <c r="N81" i="168"/>
  <c r="R80" i="168"/>
  <c r="S80" i="168" s="1"/>
  <c r="T79" i="168"/>
  <c r="W78" i="168"/>
  <c r="X70" i="168"/>
  <c r="L46" i="168"/>
  <c r="X25" i="168"/>
  <c r="X24" i="168"/>
  <c r="J23" i="168"/>
  <c r="X18" i="168"/>
  <c r="M17" i="168"/>
  <c r="AA14" i="168"/>
  <c r="AA13" i="168"/>
  <c r="Y6" i="168"/>
  <c r="Z6" i="168" s="1"/>
  <c r="AA3" i="168"/>
  <c r="X100" i="168"/>
  <c r="Y99" i="168"/>
  <c r="Z99" i="168" s="1"/>
  <c r="X98" i="168"/>
  <c r="Y97" i="168"/>
  <c r="Z97" i="168" s="1"/>
  <c r="X96" i="168"/>
  <c r="Y95" i="168"/>
  <c r="Z95" i="168" s="1"/>
  <c r="X94" i="168"/>
  <c r="X92" i="168"/>
  <c r="L43" i="168"/>
  <c r="L38" i="168"/>
  <c r="S32" i="168"/>
  <c r="L27" i="168"/>
  <c r="W25" i="168"/>
  <c r="U18" i="168"/>
  <c r="Y14" i="168"/>
  <c r="Z14" i="168" s="1"/>
  <c r="AB12" i="168"/>
  <c r="W100" i="168"/>
  <c r="X99" i="168"/>
  <c r="W98" i="168"/>
  <c r="X97" i="168"/>
  <c r="W96" i="168"/>
  <c r="X95" i="168"/>
  <c r="W94" i="168"/>
  <c r="W92" i="168"/>
  <c r="U25" i="168"/>
  <c r="X14" i="168"/>
  <c r="Y5" i="168"/>
  <c r="Z5" i="168" s="1"/>
  <c r="AB11" i="168"/>
  <c r="U100" i="168"/>
  <c r="W99" i="168"/>
  <c r="U98" i="168"/>
  <c r="W97" i="168"/>
  <c r="U96" i="168"/>
  <c r="W95" i="168"/>
  <c r="U94" i="168"/>
  <c r="U92" i="168"/>
  <c r="X75" i="168"/>
  <c r="T70" i="168"/>
  <c r="AB45" i="168"/>
  <c r="AB33" i="168"/>
  <c r="AA27" i="168"/>
  <c r="Q25" i="168"/>
  <c r="R24" i="168"/>
  <c r="S24" i="168" s="1"/>
  <c r="AA21" i="168"/>
  <c r="Y20" i="168"/>
  <c r="Z20" i="168" s="1"/>
  <c r="X19" i="168"/>
  <c r="W14" i="168"/>
  <c r="Y9" i="168"/>
  <c r="Z9" i="168" s="1"/>
  <c r="W12" i="168"/>
  <c r="X6" i="168"/>
  <c r="T100" i="168"/>
  <c r="U99" i="168"/>
  <c r="T98" i="168"/>
  <c r="U97" i="168"/>
  <c r="T96" i="168"/>
  <c r="U95" i="168"/>
  <c r="T94" i="168"/>
  <c r="U93" i="168"/>
  <c r="T92" i="168"/>
  <c r="W89" i="168"/>
  <c r="X88" i="168"/>
  <c r="Y87" i="168"/>
  <c r="Z87" i="168" s="1"/>
  <c r="K80" i="168"/>
  <c r="W75" i="168"/>
  <c r="R70" i="168"/>
  <c r="S70" i="168" s="1"/>
  <c r="Y42" i="168"/>
  <c r="Z42" i="168" s="1"/>
  <c r="Y30" i="168"/>
  <c r="Z30" i="168" s="1"/>
  <c r="X20" i="168"/>
  <c r="U14" i="168"/>
  <c r="Y4" i="168"/>
  <c r="Z4" i="168" s="1"/>
  <c r="W11" i="168"/>
  <c r="AB9" i="168"/>
  <c r="R100" i="168"/>
  <c r="S100" i="168" s="1"/>
  <c r="Q99" i="168"/>
  <c r="R98" i="168"/>
  <c r="S98" i="168" s="1"/>
  <c r="Q97" i="168"/>
  <c r="R96" i="168"/>
  <c r="S96" i="168" s="1"/>
  <c r="Q95" i="168"/>
  <c r="R94" i="168"/>
  <c r="S94" i="168" s="1"/>
  <c r="Q93" i="168"/>
  <c r="R92" i="168"/>
  <c r="S92" i="168" s="1"/>
  <c r="Q91" i="168"/>
  <c r="U89" i="168"/>
  <c r="X87" i="168"/>
  <c r="AA85" i="168"/>
  <c r="K79" i="168"/>
  <c r="P77" i="168"/>
  <c r="U75" i="168"/>
  <c r="Q57" i="168"/>
  <c r="AB49" i="168"/>
  <c r="Y43" i="168"/>
  <c r="Z43" i="168" s="1"/>
  <c r="X42" i="168"/>
  <c r="X30" i="168"/>
  <c r="Y27" i="168"/>
  <c r="Z27" i="168" s="1"/>
  <c r="L25" i="168"/>
  <c r="Y21" i="168"/>
  <c r="Z21" i="168" s="1"/>
  <c r="R19" i="168"/>
  <c r="S19" i="168" s="1"/>
  <c r="T14" i="168"/>
  <c r="W62" i="166"/>
  <c r="Y90" i="166"/>
  <c r="Y74" i="166"/>
  <c r="Y58" i="166"/>
  <c r="Y42" i="166"/>
  <c r="Y26" i="166"/>
  <c r="Y10" i="166"/>
  <c r="Z92" i="166"/>
  <c r="Z76" i="166"/>
  <c r="Z60" i="166"/>
  <c r="Z44" i="166"/>
  <c r="Z28" i="166"/>
  <c r="Z12" i="166"/>
  <c r="AA94" i="166"/>
  <c r="AA78" i="166"/>
  <c r="AA62" i="166"/>
  <c r="AA46" i="166"/>
  <c r="AA30" i="166"/>
  <c r="AA14" i="166"/>
  <c r="X96" i="166"/>
  <c r="X80" i="166"/>
  <c r="X64" i="166"/>
  <c r="X48" i="166"/>
  <c r="X32" i="166"/>
  <c r="X16" i="166"/>
  <c r="K100" i="166"/>
  <c r="K84" i="166"/>
  <c r="K68" i="166"/>
  <c r="K52" i="166"/>
  <c r="K36" i="166"/>
  <c r="K20" i="166"/>
  <c r="K4" i="166"/>
  <c r="M86" i="166"/>
  <c r="M70" i="166"/>
  <c r="M54" i="166"/>
  <c r="M38" i="166"/>
  <c r="M22" i="166"/>
  <c r="M6" i="166"/>
  <c r="P88" i="166"/>
  <c r="P72" i="166"/>
  <c r="P56" i="166"/>
  <c r="P40" i="166"/>
  <c r="P24" i="166"/>
  <c r="P8" i="166"/>
  <c r="Q90" i="166"/>
  <c r="Q74" i="166"/>
  <c r="Q58" i="166"/>
  <c r="Q42" i="166"/>
  <c r="Q26" i="166"/>
  <c r="Q10" i="166"/>
  <c r="R92" i="166"/>
  <c r="S92" i="166" s="1"/>
  <c r="R76" i="166"/>
  <c r="S76" i="166" s="1"/>
  <c r="R60" i="166"/>
  <c r="S60" i="166" s="1"/>
  <c r="R44" i="166"/>
  <c r="S44" i="166" s="1"/>
  <c r="R28" i="166"/>
  <c r="S28" i="166" s="1"/>
  <c r="R12" i="166"/>
  <c r="S12" i="166" s="1"/>
  <c r="T94" i="166"/>
  <c r="T78" i="166"/>
  <c r="T62" i="166"/>
  <c r="T46" i="166"/>
  <c r="T30" i="166"/>
  <c r="T14" i="166"/>
  <c r="U96" i="166"/>
  <c r="U80" i="166"/>
  <c r="U64" i="166"/>
  <c r="U48" i="166"/>
  <c r="U32" i="166"/>
  <c r="U16" i="166"/>
  <c r="W47" i="166"/>
  <c r="Y89" i="166"/>
  <c r="Y73" i="166"/>
  <c r="Y57" i="166"/>
  <c r="Y41" i="166"/>
  <c r="Y25" i="166"/>
  <c r="Y9" i="166"/>
  <c r="Z91" i="166"/>
  <c r="Z75" i="166"/>
  <c r="Z59" i="166"/>
  <c r="Z43" i="166"/>
  <c r="Z27" i="166"/>
  <c r="Z11" i="166"/>
  <c r="AA93" i="166"/>
  <c r="AA77" i="166"/>
  <c r="AA61" i="166"/>
  <c r="AA45" i="166"/>
  <c r="AA29" i="166"/>
  <c r="AA13" i="166"/>
  <c r="X95" i="166"/>
  <c r="X79" i="166"/>
  <c r="X63" i="166"/>
  <c r="X47" i="166"/>
  <c r="X31" i="166"/>
  <c r="X15" i="166"/>
  <c r="K99" i="166"/>
  <c r="K83" i="166"/>
  <c r="K67" i="166"/>
  <c r="K51" i="166"/>
  <c r="K35" i="166"/>
  <c r="K19" i="166"/>
  <c r="K3" i="166"/>
  <c r="M85" i="166"/>
  <c r="M69" i="166"/>
  <c r="M53" i="166"/>
  <c r="M37" i="166"/>
  <c r="M21" i="166"/>
  <c r="M5" i="166"/>
  <c r="P87" i="166"/>
  <c r="P71" i="166"/>
  <c r="P55" i="166"/>
  <c r="P39" i="166"/>
  <c r="P23" i="166"/>
  <c r="P7" i="166"/>
  <c r="Q89" i="166"/>
  <c r="Q73" i="166"/>
  <c r="Q57" i="166"/>
  <c r="Q41" i="166"/>
  <c r="Q25" i="166"/>
  <c r="Q9" i="166"/>
  <c r="R91" i="166"/>
  <c r="S91" i="166" s="1"/>
  <c r="R75" i="166"/>
  <c r="S75" i="166" s="1"/>
  <c r="R59" i="166"/>
  <c r="S59" i="166" s="1"/>
  <c r="R43" i="166"/>
  <c r="S43" i="166" s="1"/>
  <c r="R27" i="166"/>
  <c r="S27" i="166" s="1"/>
  <c r="R11" i="166"/>
  <c r="S11" i="166" s="1"/>
  <c r="T93" i="166"/>
  <c r="T77" i="166"/>
  <c r="T61" i="166"/>
  <c r="T45" i="166"/>
  <c r="T29" i="166"/>
  <c r="T13" i="166"/>
  <c r="U95" i="166"/>
  <c r="U79" i="166"/>
  <c r="U63" i="166"/>
  <c r="U47" i="166"/>
  <c r="U31" i="166"/>
  <c r="U15" i="166"/>
  <c r="W46" i="166"/>
  <c r="Y88" i="166"/>
  <c r="Y72" i="166"/>
  <c r="Y56" i="166"/>
  <c r="Y40" i="166"/>
  <c r="Y24" i="166"/>
  <c r="Y8" i="166"/>
  <c r="Z90" i="166"/>
  <c r="Z74" i="166"/>
  <c r="Z58" i="166"/>
  <c r="Z42" i="166"/>
  <c r="Z26" i="166"/>
  <c r="Z10" i="166"/>
  <c r="AA92" i="166"/>
  <c r="AA76" i="166"/>
  <c r="AA60" i="166"/>
  <c r="AA44" i="166"/>
  <c r="AA28" i="166"/>
  <c r="AA12" i="166"/>
  <c r="X94" i="166"/>
  <c r="X78" i="166"/>
  <c r="X62" i="166"/>
  <c r="X46" i="166"/>
  <c r="X30" i="166"/>
  <c r="X14" i="166"/>
  <c r="K98" i="166"/>
  <c r="K82" i="166"/>
  <c r="K66" i="166"/>
  <c r="K50" i="166"/>
  <c r="K34" i="166"/>
  <c r="K18" i="166"/>
  <c r="M100" i="166"/>
  <c r="M84" i="166"/>
  <c r="M68" i="166"/>
  <c r="M52" i="166"/>
  <c r="M36" i="166"/>
  <c r="M20" i="166"/>
  <c r="M4" i="166"/>
  <c r="P86" i="166"/>
  <c r="P70" i="166"/>
  <c r="P54" i="166"/>
  <c r="P38" i="166"/>
  <c r="P22" i="166"/>
  <c r="P6" i="166"/>
  <c r="Q88" i="166"/>
  <c r="Q72" i="166"/>
  <c r="Q56" i="166"/>
  <c r="Q40" i="166"/>
  <c r="Q24" i="166"/>
  <c r="Q8" i="166"/>
  <c r="R90" i="166"/>
  <c r="S90" i="166" s="1"/>
  <c r="R74" i="166"/>
  <c r="S74" i="166" s="1"/>
  <c r="R58" i="166"/>
  <c r="S58" i="166" s="1"/>
  <c r="R42" i="166"/>
  <c r="S42" i="166" s="1"/>
  <c r="R26" i="166"/>
  <c r="S26" i="166" s="1"/>
  <c r="R10" i="166"/>
  <c r="S10" i="166" s="1"/>
  <c r="T92" i="166"/>
  <c r="T76" i="166"/>
  <c r="T60" i="166"/>
  <c r="T44" i="166"/>
  <c r="T28" i="166"/>
  <c r="T12" i="166"/>
  <c r="U94" i="166"/>
  <c r="U78" i="166"/>
  <c r="U62" i="166"/>
  <c r="U46" i="166"/>
  <c r="U30" i="166"/>
  <c r="U14" i="166"/>
  <c r="W31" i="166"/>
  <c r="Y87" i="166"/>
  <c r="Y71" i="166"/>
  <c r="Y55" i="166"/>
  <c r="Y39" i="166"/>
  <c r="Y23" i="166"/>
  <c r="Y7" i="166"/>
  <c r="Z89" i="166"/>
  <c r="Z73" i="166"/>
  <c r="Z57" i="166"/>
  <c r="Z41" i="166"/>
  <c r="Z25" i="166"/>
  <c r="Z9" i="166"/>
  <c r="AA91" i="166"/>
  <c r="AA75" i="166"/>
  <c r="AA59" i="166"/>
  <c r="AA43" i="166"/>
  <c r="AA27" i="166"/>
  <c r="AA11" i="166"/>
  <c r="X93" i="166"/>
  <c r="X77" i="166"/>
  <c r="X61" i="166"/>
  <c r="X45" i="166"/>
  <c r="X29" i="166"/>
  <c r="X13" i="166"/>
  <c r="K97" i="166"/>
  <c r="K81" i="166"/>
  <c r="K65" i="166"/>
  <c r="K49" i="166"/>
  <c r="K33" i="166"/>
  <c r="K17" i="166"/>
  <c r="M99" i="166"/>
  <c r="M83" i="166"/>
  <c r="M67" i="166"/>
  <c r="M51" i="166"/>
  <c r="M35" i="166"/>
  <c r="M19" i="166"/>
  <c r="M3" i="166"/>
  <c r="P85" i="166"/>
  <c r="P69" i="166"/>
  <c r="P53" i="166"/>
  <c r="P37" i="166"/>
  <c r="P21" i="166"/>
  <c r="P5" i="166"/>
  <c r="Q87" i="166"/>
  <c r="Q71" i="166"/>
  <c r="Q55" i="166"/>
  <c r="Q39" i="166"/>
  <c r="Q23" i="166"/>
  <c r="Q7" i="166"/>
  <c r="R89" i="166"/>
  <c r="S89" i="166" s="1"/>
  <c r="R73" i="166"/>
  <c r="S73" i="166" s="1"/>
  <c r="R57" i="166"/>
  <c r="S57" i="166" s="1"/>
  <c r="R41" i="166"/>
  <c r="S41" i="166" s="1"/>
  <c r="R25" i="166"/>
  <c r="S25" i="166" s="1"/>
  <c r="R9" i="166"/>
  <c r="S9" i="166" s="1"/>
  <c r="T91" i="166"/>
  <c r="T75" i="166"/>
  <c r="T59" i="166"/>
  <c r="T43" i="166"/>
  <c r="T27" i="166"/>
  <c r="T11" i="166"/>
  <c r="U93" i="166"/>
  <c r="U77" i="166"/>
  <c r="U61" i="166"/>
  <c r="U45" i="166"/>
  <c r="U29" i="166"/>
  <c r="U13" i="166"/>
  <c r="P9" i="166"/>
  <c r="W15" i="166"/>
  <c r="Y86" i="166"/>
  <c r="Y70" i="166"/>
  <c r="Y54" i="166"/>
  <c r="Y38" i="166"/>
  <c r="Y22" i="166"/>
  <c r="Y6" i="166"/>
  <c r="Z88" i="166"/>
  <c r="Z72" i="166"/>
  <c r="Z56" i="166"/>
  <c r="Z40" i="166"/>
  <c r="Z24" i="166"/>
  <c r="Z8" i="166"/>
  <c r="AA90" i="166"/>
  <c r="AA74" i="166"/>
  <c r="AA58" i="166"/>
  <c r="AA42" i="166"/>
  <c r="AA26" i="166"/>
  <c r="AA10" i="166"/>
  <c r="X92" i="166"/>
  <c r="X76" i="166"/>
  <c r="X60" i="166"/>
  <c r="X44" i="166"/>
  <c r="X28" i="166"/>
  <c r="X12" i="166"/>
  <c r="K96" i="166"/>
  <c r="K80" i="166"/>
  <c r="K64" i="166"/>
  <c r="K48" i="166"/>
  <c r="K32" i="166"/>
  <c r="K16" i="166"/>
  <c r="M98" i="166"/>
  <c r="M82" i="166"/>
  <c r="M66" i="166"/>
  <c r="M50" i="166"/>
  <c r="M34" i="166"/>
  <c r="M18" i="166"/>
  <c r="P100" i="166"/>
  <c r="P84" i="166"/>
  <c r="P68" i="166"/>
  <c r="P52" i="166"/>
  <c r="P36" i="166"/>
  <c r="P20" i="166"/>
  <c r="P4" i="166"/>
  <c r="Q86" i="166"/>
  <c r="Q70" i="166"/>
  <c r="Q54" i="166"/>
  <c r="Q38" i="166"/>
  <c r="Q22" i="166"/>
  <c r="Q6" i="166"/>
  <c r="R88" i="166"/>
  <c r="S88" i="166" s="1"/>
  <c r="R72" i="166"/>
  <c r="S72" i="166" s="1"/>
  <c r="R56" i="166"/>
  <c r="S56" i="166" s="1"/>
  <c r="R40" i="166"/>
  <c r="S40" i="166" s="1"/>
  <c r="R24" i="166"/>
  <c r="S24" i="166" s="1"/>
  <c r="R8" i="166"/>
  <c r="S8" i="166" s="1"/>
  <c r="T90" i="166"/>
  <c r="T74" i="166"/>
  <c r="T58" i="166"/>
  <c r="T42" i="166"/>
  <c r="T26" i="166"/>
  <c r="T10" i="166"/>
  <c r="U92" i="166"/>
  <c r="U76" i="166"/>
  <c r="U60" i="166"/>
  <c r="U44" i="166"/>
  <c r="U28" i="166"/>
  <c r="U12" i="166"/>
  <c r="W14" i="166"/>
  <c r="Y85" i="166"/>
  <c r="Y69" i="166"/>
  <c r="Y53" i="166"/>
  <c r="Y37" i="166"/>
  <c r="Y21" i="166"/>
  <c r="Y5" i="166"/>
  <c r="Z87" i="166"/>
  <c r="Z71" i="166"/>
  <c r="Z55" i="166"/>
  <c r="Z39" i="166"/>
  <c r="Z23" i="166"/>
  <c r="Z7" i="166"/>
  <c r="AA89" i="166"/>
  <c r="AA73" i="166"/>
  <c r="AA57" i="166"/>
  <c r="AA41" i="166"/>
  <c r="AA25" i="166"/>
  <c r="AA9" i="166"/>
  <c r="X91" i="166"/>
  <c r="X75" i="166"/>
  <c r="X59" i="166"/>
  <c r="X43" i="166"/>
  <c r="X27" i="166"/>
  <c r="X11" i="166"/>
  <c r="K95" i="166"/>
  <c r="K79" i="166"/>
  <c r="K63" i="166"/>
  <c r="K47" i="166"/>
  <c r="K31" i="166"/>
  <c r="K15" i="166"/>
  <c r="M97" i="166"/>
  <c r="M81" i="166"/>
  <c r="M65" i="166"/>
  <c r="M49" i="166"/>
  <c r="M33" i="166"/>
  <c r="M17" i="166"/>
  <c r="P99" i="166"/>
  <c r="P83" i="166"/>
  <c r="P67" i="166"/>
  <c r="P51" i="166"/>
  <c r="P35" i="166"/>
  <c r="P19" i="166"/>
  <c r="P3" i="166"/>
  <c r="Q85" i="166"/>
  <c r="Q69" i="166"/>
  <c r="Q53" i="166"/>
  <c r="Q37" i="166"/>
  <c r="Q21" i="166"/>
  <c r="Q5" i="166"/>
  <c r="R87" i="166"/>
  <c r="S87" i="166" s="1"/>
  <c r="R71" i="166"/>
  <c r="S71" i="166" s="1"/>
  <c r="R55" i="166"/>
  <c r="S55" i="166" s="1"/>
  <c r="R39" i="166"/>
  <c r="S39" i="166" s="1"/>
  <c r="R23" i="166"/>
  <c r="S23" i="166" s="1"/>
  <c r="R7" i="166"/>
  <c r="S7" i="166" s="1"/>
  <c r="T89" i="166"/>
  <c r="T73" i="166"/>
  <c r="T57" i="166"/>
  <c r="T41" i="166"/>
  <c r="T25" i="166"/>
  <c r="T9" i="166"/>
  <c r="U91" i="166"/>
  <c r="U75" i="166"/>
  <c r="U59" i="166"/>
  <c r="U43" i="166"/>
  <c r="U27" i="166"/>
  <c r="U11" i="166"/>
  <c r="Y100" i="166"/>
  <c r="Y84" i="166"/>
  <c r="Y68" i="166"/>
  <c r="Y52" i="166"/>
  <c r="Y36" i="166"/>
  <c r="Y20" i="166"/>
  <c r="Y4" i="166"/>
  <c r="Z86" i="166"/>
  <c r="Z70" i="166"/>
  <c r="Z54" i="166"/>
  <c r="Z38" i="166"/>
  <c r="Z22" i="166"/>
  <c r="Z6" i="166"/>
  <c r="AA88" i="166"/>
  <c r="AA72" i="166"/>
  <c r="AA56" i="166"/>
  <c r="AA40" i="166"/>
  <c r="AA24" i="166"/>
  <c r="AA8" i="166"/>
  <c r="X90" i="166"/>
  <c r="X74" i="166"/>
  <c r="X58" i="166"/>
  <c r="X42" i="166"/>
  <c r="X26" i="166"/>
  <c r="X10" i="166"/>
  <c r="K94" i="166"/>
  <c r="K78" i="166"/>
  <c r="K62" i="166"/>
  <c r="K46" i="166"/>
  <c r="K30" i="166"/>
  <c r="K14" i="166"/>
  <c r="M96" i="166"/>
  <c r="M80" i="166"/>
  <c r="M64" i="166"/>
  <c r="M48" i="166"/>
  <c r="M32" i="166"/>
  <c r="M16" i="166"/>
  <c r="P98" i="166"/>
  <c r="P82" i="166"/>
  <c r="P66" i="166"/>
  <c r="P50" i="166"/>
  <c r="P34" i="166"/>
  <c r="P18" i="166"/>
  <c r="Q100" i="166"/>
  <c r="Q84" i="166"/>
  <c r="Q68" i="166"/>
  <c r="Q52" i="166"/>
  <c r="Q36" i="166"/>
  <c r="Q20" i="166"/>
  <c r="Q4" i="166"/>
  <c r="R86" i="166"/>
  <c r="S86" i="166" s="1"/>
  <c r="R70" i="166"/>
  <c r="S70" i="166" s="1"/>
  <c r="R54" i="166"/>
  <c r="S54" i="166" s="1"/>
  <c r="R38" i="166"/>
  <c r="S38" i="166" s="1"/>
  <c r="R22" i="166"/>
  <c r="S22" i="166" s="1"/>
  <c r="R6" i="166"/>
  <c r="S6" i="166" s="1"/>
  <c r="T88" i="166"/>
  <c r="T72" i="166"/>
  <c r="T56" i="166"/>
  <c r="T40" i="166"/>
  <c r="T24" i="166"/>
  <c r="T8" i="166"/>
  <c r="U90" i="166"/>
  <c r="U74" i="166"/>
  <c r="U58" i="166"/>
  <c r="U42" i="166"/>
  <c r="U26" i="166"/>
  <c r="U10" i="166"/>
  <c r="Y99" i="166"/>
  <c r="Y83" i="166"/>
  <c r="Y67" i="166"/>
  <c r="Y51" i="166"/>
  <c r="Y35" i="166"/>
  <c r="Y19" i="166"/>
  <c r="Y3" i="166"/>
  <c r="Z85" i="166"/>
  <c r="Z69" i="166"/>
  <c r="Z53" i="166"/>
  <c r="Z37" i="166"/>
  <c r="Z21" i="166"/>
  <c r="Z5" i="166"/>
  <c r="AA87" i="166"/>
  <c r="AA71" i="166"/>
  <c r="AA55" i="166"/>
  <c r="AA39" i="166"/>
  <c r="AA23" i="166"/>
  <c r="AA7" i="166"/>
  <c r="X89" i="166"/>
  <c r="X73" i="166"/>
  <c r="X57" i="166"/>
  <c r="X41" i="166"/>
  <c r="X25" i="166"/>
  <c r="X9" i="166"/>
  <c r="K93" i="166"/>
  <c r="K77" i="166"/>
  <c r="K61" i="166"/>
  <c r="K45" i="166"/>
  <c r="K29" i="166"/>
  <c r="K13" i="166"/>
  <c r="M95" i="166"/>
  <c r="M79" i="166"/>
  <c r="M63" i="166"/>
  <c r="M47" i="166"/>
  <c r="M31" i="166"/>
  <c r="M15" i="166"/>
  <c r="P97" i="166"/>
  <c r="P81" i="166"/>
  <c r="P65" i="166"/>
  <c r="P49" i="166"/>
  <c r="P33" i="166"/>
  <c r="P17" i="166"/>
  <c r="Q99" i="166"/>
  <c r="Q83" i="166"/>
  <c r="Q67" i="166"/>
  <c r="Q51" i="166"/>
  <c r="Q35" i="166"/>
  <c r="Q19" i="166"/>
  <c r="Q3" i="166"/>
  <c r="R85" i="166"/>
  <c r="S85" i="166" s="1"/>
  <c r="R69" i="166"/>
  <c r="S69" i="166" s="1"/>
  <c r="R53" i="166"/>
  <c r="S53" i="166" s="1"/>
  <c r="R37" i="166"/>
  <c r="S37" i="166" s="1"/>
  <c r="R21" i="166"/>
  <c r="S21" i="166" s="1"/>
  <c r="R5" i="166"/>
  <c r="S5" i="166" s="1"/>
  <c r="T87" i="166"/>
  <c r="T71" i="166"/>
  <c r="T55" i="166"/>
  <c r="T39" i="166"/>
  <c r="T23" i="166"/>
  <c r="T7" i="166"/>
  <c r="U89" i="166"/>
  <c r="U73" i="166"/>
  <c r="U57" i="166"/>
  <c r="U41" i="166"/>
  <c r="U25" i="166"/>
  <c r="U9" i="166"/>
  <c r="Y98" i="166"/>
  <c r="Y82" i="166"/>
  <c r="Y66" i="166"/>
  <c r="Y50" i="166"/>
  <c r="Y34" i="166"/>
  <c r="Y18" i="166"/>
  <c r="Z100" i="166"/>
  <c r="Z84" i="166"/>
  <c r="Z68" i="166"/>
  <c r="Z52" i="166"/>
  <c r="Z36" i="166"/>
  <c r="Z20" i="166"/>
  <c r="Z4" i="166"/>
  <c r="AA86" i="166"/>
  <c r="AA70" i="166"/>
  <c r="AA54" i="166"/>
  <c r="AA38" i="166"/>
  <c r="AA22" i="166"/>
  <c r="AA6" i="166"/>
  <c r="X88" i="166"/>
  <c r="X72" i="166"/>
  <c r="X56" i="166"/>
  <c r="X40" i="166"/>
  <c r="X24" i="166"/>
  <c r="X8" i="166"/>
  <c r="K92" i="166"/>
  <c r="K76" i="166"/>
  <c r="K60" i="166"/>
  <c r="K44" i="166"/>
  <c r="K28" i="166"/>
  <c r="K12" i="166"/>
  <c r="M94" i="166"/>
  <c r="M78" i="166"/>
  <c r="M62" i="166"/>
  <c r="M46" i="166"/>
  <c r="M30" i="166"/>
  <c r="M14" i="166"/>
  <c r="P96" i="166"/>
  <c r="P80" i="166"/>
  <c r="P64" i="166"/>
  <c r="P48" i="166"/>
  <c r="P32" i="166"/>
  <c r="P16" i="166"/>
  <c r="Q98" i="166"/>
  <c r="Q82" i="166"/>
  <c r="Q66" i="166"/>
  <c r="Q50" i="166"/>
  <c r="Q34" i="166"/>
  <c r="Q18" i="166"/>
  <c r="R100" i="166"/>
  <c r="S100" i="166" s="1"/>
  <c r="R84" i="166"/>
  <c r="S84" i="166" s="1"/>
  <c r="R68" i="166"/>
  <c r="S68" i="166" s="1"/>
  <c r="R52" i="166"/>
  <c r="S52" i="166" s="1"/>
  <c r="R36" i="166"/>
  <c r="S36" i="166" s="1"/>
  <c r="R20" i="166"/>
  <c r="S20" i="166" s="1"/>
  <c r="R4" i="166"/>
  <c r="S4" i="166" s="1"/>
  <c r="T86" i="166"/>
  <c r="T70" i="166"/>
  <c r="T54" i="166"/>
  <c r="T38" i="166"/>
  <c r="T22" i="166"/>
  <c r="T6" i="166"/>
  <c r="U88" i="166"/>
  <c r="U72" i="166"/>
  <c r="U56" i="166"/>
  <c r="U40" i="166"/>
  <c r="U24" i="166"/>
  <c r="U8" i="166"/>
  <c r="Y97" i="166"/>
  <c r="Y81" i="166"/>
  <c r="Y65" i="166"/>
  <c r="Y49" i="166"/>
  <c r="Y33" i="166"/>
  <c r="Y17" i="166"/>
  <c r="Z99" i="166"/>
  <c r="Z83" i="166"/>
  <c r="Z67" i="166"/>
  <c r="Z51" i="166"/>
  <c r="Z35" i="166"/>
  <c r="Z19" i="166"/>
  <c r="Z3" i="166"/>
  <c r="AA85" i="166"/>
  <c r="AA69" i="166"/>
  <c r="AA53" i="166"/>
  <c r="AA37" i="166"/>
  <c r="AA21" i="166"/>
  <c r="AA5" i="166"/>
  <c r="X87" i="166"/>
  <c r="X71" i="166"/>
  <c r="X55" i="166"/>
  <c r="X39" i="166"/>
  <c r="X23" i="166"/>
  <c r="X7" i="166"/>
  <c r="K91" i="166"/>
  <c r="K75" i="166"/>
  <c r="K59" i="166"/>
  <c r="K43" i="166"/>
  <c r="K27" i="166"/>
  <c r="K11" i="166"/>
  <c r="M93" i="166"/>
  <c r="M77" i="166"/>
  <c r="M61" i="166"/>
  <c r="M45" i="166"/>
  <c r="M29" i="166"/>
  <c r="M13" i="166"/>
  <c r="P95" i="166"/>
  <c r="P79" i="166"/>
  <c r="P63" i="166"/>
  <c r="P47" i="166"/>
  <c r="P31" i="166"/>
  <c r="P15" i="166"/>
  <c r="Q97" i="166"/>
  <c r="Q81" i="166"/>
  <c r="Q65" i="166"/>
  <c r="Q49" i="166"/>
  <c r="Q33" i="166"/>
  <c r="Q17" i="166"/>
  <c r="R99" i="166"/>
  <c r="S99" i="166" s="1"/>
  <c r="R83" i="166"/>
  <c r="S83" i="166" s="1"/>
  <c r="R67" i="166"/>
  <c r="S67" i="166" s="1"/>
  <c r="R51" i="166"/>
  <c r="S51" i="166" s="1"/>
  <c r="R35" i="166"/>
  <c r="S35" i="166" s="1"/>
  <c r="R19" i="166"/>
  <c r="S19" i="166" s="1"/>
  <c r="R3" i="166"/>
  <c r="S3" i="166" s="1"/>
  <c r="T85" i="166"/>
  <c r="T69" i="166"/>
  <c r="T53" i="166"/>
  <c r="T37" i="166"/>
  <c r="T21" i="166"/>
  <c r="T5" i="166"/>
  <c r="U87" i="166"/>
  <c r="U71" i="166"/>
  <c r="U55" i="166"/>
  <c r="U39" i="166"/>
  <c r="U23" i="166"/>
  <c r="U7" i="166"/>
  <c r="Y96" i="166"/>
  <c r="Y80" i="166"/>
  <c r="Y64" i="166"/>
  <c r="Y48" i="166"/>
  <c r="Y32" i="166"/>
  <c r="Y16" i="166"/>
  <c r="Z98" i="166"/>
  <c r="Z82" i="166"/>
  <c r="Z66" i="166"/>
  <c r="Z50" i="166"/>
  <c r="Z34" i="166"/>
  <c r="Z18" i="166"/>
  <c r="AA100" i="166"/>
  <c r="AA84" i="166"/>
  <c r="AA68" i="166"/>
  <c r="AA52" i="166"/>
  <c r="AA36" i="166"/>
  <c r="AA20" i="166"/>
  <c r="AA4" i="166"/>
  <c r="X86" i="166"/>
  <c r="X70" i="166"/>
  <c r="X54" i="166"/>
  <c r="X38" i="166"/>
  <c r="X22" i="166"/>
  <c r="X6" i="166"/>
  <c r="K90" i="166"/>
  <c r="K74" i="166"/>
  <c r="K58" i="166"/>
  <c r="K42" i="166"/>
  <c r="K26" i="166"/>
  <c r="K10" i="166"/>
  <c r="M92" i="166"/>
  <c r="M76" i="166"/>
  <c r="M60" i="166"/>
  <c r="M44" i="166"/>
  <c r="M28" i="166"/>
  <c r="M12" i="166"/>
  <c r="P94" i="166"/>
  <c r="P78" i="166"/>
  <c r="P62" i="166"/>
  <c r="P46" i="166"/>
  <c r="P30" i="166"/>
  <c r="P14" i="166"/>
  <c r="Q96" i="166"/>
  <c r="Q80" i="166"/>
  <c r="Q64" i="166"/>
  <c r="Q48" i="166"/>
  <c r="Q32" i="166"/>
  <c r="Q16" i="166"/>
  <c r="R98" i="166"/>
  <c r="S98" i="166" s="1"/>
  <c r="R82" i="166"/>
  <c r="S82" i="166" s="1"/>
  <c r="R66" i="166"/>
  <c r="S66" i="166" s="1"/>
  <c r="R50" i="166"/>
  <c r="S50" i="166" s="1"/>
  <c r="R34" i="166"/>
  <c r="S34" i="166" s="1"/>
  <c r="R18" i="166"/>
  <c r="S18" i="166" s="1"/>
  <c r="T100" i="166"/>
  <c r="T84" i="166"/>
  <c r="T68" i="166"/>
  <c r="T52" i="166"/>
  <c r="T36" i="166"/>
  <c r="T20" i="166"/>
  <c r="T4" i="166"/>
  <c r="U86" i="166"/>
  <c r="U70" i="166"/>
  <c r="U54" i="166"/>
  <c r="U38" i="166"/>
  <c r="U22" i="166"/>
  <c r="U6" i="166"/>
  <c r="W95" i="166"/>
  <c r="Y95" i="166"/>
  <c r="Y79" i="166"/>
  <c r="Y63" i="166"/>
  <c r="Y47" i="166"/>
  <c r="Y31" i="166"/>
  <c r="Y15" i="166"/>
  <c r="Z97" i="166"/>
  <c r="Z81" i="166"/>
  <c r="Z65" i="166"/>
  <c r="Z49" i="166"/>
  <c r="Z33" i="166"/>
  <c r="Z17" i="166"/>
  <c r="AA99" i="166"/>
  <c r="AA83" i="166"/>
  <c r="AA67" i="166"/>
  <c r="AA51" i="166"/>
  <c r="AA35" i="166"/>
  <c r="AA19" i="166"/>
  <c r="AA3" i="166"/>
  <c r="X85" i="166"/>
  <c r="X69" i="166"/>
  <c r="X53" i="166"/>
  <c r="X37" i="166"/>
  <c r="X21" i="166"/>
  <c r="X5" i="166"/>
  <c r="K89" i="166"/>
  <c r="K73" i="166"/>
  <c r="K57" i="166"/>
  <c r="K41" i="166"/>
  <c r="K25" i="166"/>
  <c r="K9" i="166"/>
  <c r="M91" i="166"/>
  <c r="M75" i="166"/>
  <c r="M59" i="166"/>
  <c r="M43" i="166"/>
  <c r="M27" i="166"/>
  <c r="M11" i="166"/>
  <c r="P93" i="166"/>
  <c r="P77" i="166"/>
  <c r="P61" i="166"/>
  <c r="P45" i="166"/>
  <c r="P29" i="166"/>
  <c r="P13" i="166"/>
  <c r="Q95" i="166"/>
  <c r="Q79" i="166"/>
  <c r="Q63" i="166"/>
  <c r="Q47" i="166"/>
  <c r="Q31" i="166"/>
  <c r="Q15" i="166"/>
  <c r="R97" i="166"/>
  <c r="S97" i="166" s="1"/>
  <c r="R81" i="166"/>
  <c r="S81" i="166" s="1"/>
  <c r="R65" i="166"/>
  <c r="S65" i="166" s="1"/>
  <c r="R49" i="166"/>
  <c r="S49" i="166" s="1"/>
  <c r="R33" i="166"/>
  <c r="S33" i="166" s="1"/>
  <c r="R17" i="166"/>
  <c r="S17" i="166" s="1"/>
  <c r="T99" i="166"/>
  <c r="T83" i="166"/>
  <c r="T67" i="166"/>
  <c r="T51" i="166"/>
  <c r="T35" i="166"/>
  <c r="T19" i="166"/>
  <c r="T3" i="166"/>
  <c r="W94" i="166"/>
  <c r="Y94" i="166"/>
  <c r="Y78" i="166"/>
  <c r="Y62" i="166"/>
  <c r="Y46" i="166"/>
  <c r="Y30" i="166"/>
  <c r="Y14" i="166"/>
  <c r="Z96" i="166"/>
  <c r="Z80" i="166"/>
  <c r="Z64" i="166"/>
  <c r="Z48" i="166"/>
  <c r="Z32" i="166"/>
  <c r="Z16" i="166"/>
  <c r="AA98" i="166"/>
  <c r="AA82" i="166"/>
  <c r="AA66" i="166"/>
  <c r="AA50" i="166"/>
  <c r="AA34" i="166"/>
  <c r="AA18" i="166"/>
  <c r="X100" i="166"/>
  <c r="X84" i="166"/>
  <c r="X68" i="166"/>
  <c r="X52" i="166"/>
  <c r="X36" i="166"/>
  <c r="X20" i="166"/>
  <c r="X4" i="166"/>
  <c r="K88" i="166"/>
  <c r="K72" i="166"/>
  <c r="K56" i="166"/>
  <c r="K40" i="166"/>
  <c r="K24" i="166"/>
  <c r="K8" i="166"/>
  <c r="M90" i="166"/>
  <c r="M74" i="166"/>
  <c r="M58" i="166"/>
  <c r="M42" i="166"/>
  <c r="M26" i="166"/>
  <c r="M10" i="166"/>
  <c r="P92" i="166"/>
  <c r="P76" i="166"/>
  <c r="P60" i="166"/>
  <c r="P44" i="166"/>
  <c r="P28" i="166"/>
  <c r="P12" i="166"/>
  <c r="Q94" i="166"/>
  <c r="Q78" i="166"/>
  <c r="Q62" i="166"/>
  <c r="Q46" i="166"/>
  <c r="Q30" i="166"/>
  <c r="Q14" i="166"/>
  <c r="R96" i="166"/>
  <c r="S96" i="166" s="1"/>
  <c r="R80" i="166"/>
  <c r="S80" i="166" s="1"/>
  <c r="R64" i="166"/>
  <c r="S64" i="166" s="1"/>
  <c r="R48" i="166"/>
  <c r="S48" i="166" s="1"/>
  <c r="R32" i="166"/>
  <c r="S32" i="166" s="1"/>
  <c r="R16" i="166"/>
  <c r="S16" i="166" s="1"/>
  <c r="T98" i="166"/>
  <c r="T82" i="166"/>
  <c r="T66" i="166"/>
  <c r="T50" i="166"/>
  <c r="T34" i="166"/>
  <c r="T18" i="166"/>
  <c r="U100" i="166"/>
  <c r="U84" i="166"/>
  <c r="U68" i="166"/>
  <c r="U52" i="166"/>
  <c r="U36" i="166"/>
  <c r="W79" i="166"/>
  <c r="Y93" i="166"/>
  <c r="Y77" i="166"/>
  <c r="Y61" i="166"/>
  <c r="Y45" i="166"/>
  <c r="Y29" i="166"/>
  <c r="Y13" i="166"/>
  <c r="Z95" i="166"/>
  <c r="Z79" i="166"/>
  <c r="Z63" i="166"/>
  <c r="Z47" i="166"/>
  <c r="Z31" i="166"/>
  <c r="Z15" i="166"/>
  <c r="AA97" i="166"/>
  <c r="AA81" i="166"/>
  <c r="AA65" i="166"/>
  <c r="AA49" i="166"/>
  <c r="AA33" i="166"/>
  <c r="AA17" i="166"/>
  <c r="X99" i="166"/>
  <c r="X83" i="166"/>
  <c r="X67" i="166"/>
  <c r="X51" i="166"/>
  <c r="X35" i="166"/>
  <c r="X19" i="166"/>
  <c r="X3" i="166"/>
  <c r="K87" i="166"/>
  <c r="K71" i="166"/>
  <c r="K55" i="166"/>
  <c r="K39" i="166"/>
  <c r="M73" i="166"/>
  <c r="M41" i="166"/>
  <c r="P91" i="166"/>
  <c r="P75" i="166"/>
  <c r="P59" i="166"/>
  <c r="P43" i="166"/>
  <c r="P27" i="166"/>
  <c r="R95" i="166"/>
  <c r="S95" i="166" s="1"/>
  <c r="R79" i="166"/>
  <c r="S79" i="166" s="1"/>
  <c r="R63" i="166"/>
  <c r="S63" i="166" s="1"/>
  <c r="R47" i="166"/>
  <c r="S47" i="166" s="1"/>
  <c r="T97" i="166"/>
  <c r="T81" i="166"/>
  <c r="T49" i="166"/>
  <c r="T33" i="166"/>
  <c r="U99" i="166"/>
  <c r="U83" i="166"/>
  <c r="U67" i="166"/>
  <c r="U51" i="166"/>
  <c r="U35" i="166"/>
  <c r="W78" i="166"/>
  <c r="Y92" i="166"/>
  <c r="Y76" i="166"/>
  <c r="Y60" i="166"/>
  <c r="Y44" i="166"/>
  <c r="Y28" i="166"/>
  <c r="Y12" i="166"/>
  <c r="Z94" i="166"/>
  <c r="Z78" i="166"/>
  <c r="Z62" i="166"/>
  <c r="Z46" i="166"/>
  <c r="Z30" i="166"/>
  <c r="Z14" i="166"/>
  <c r="AA96" i="166"/>
  <c r="AA80" i="166"/>
  <c r="AA64" i="166"/>
  <c r="AA48" i="166"/>
  <c r="AA32" i="166"/>
  <c r="AA16" i="166"/>
  <c r="X98" i="166"/>
  <c r="X82" i="166"/>
  <c r="X66" i="166"/>
  <c r="X50" i="166"/>
  <c r="X34" i="166"/>
  <c r="X18" i="166"/>
  <c r="P74" i="166"/>
  <c r="P26" i="166"/>
  <c r="Q92" i="166"/>
  <c r="Q76" i="166"/>
  <c r="Q60" i="166"/>
  <c r="Q44" i="166"/>
  <c r="Q28" i="166"/>
  <c r="Q12" i="166"/>
  <c r="U98" i="166"/>
  <c r="U82" i="166"/>
  <c r="U66" i="166"/>
  <c r="AB100" i="168"/>
  <c r="AB98" i="168"/>
  <c r="AB96" i="168"/>
  <c r="AB94" i="168"/>
  <c r="AB92" i="168"/>
  <c r="AB90" i="168"/>
  <c r="AB88" i="168"/>
  <c r="AB86" i="168"/>
  <c r="AB84" i="168"/>
  <c r="AB82" i="168"/>
  <c r="AB80" i="168"/>
  <c r="AB78" i="168"/>
  <c r="AB76" i="168"/>
  <c r="AB74" i="168"/>
  <c r="AB72" i="168"/>
  <c r="AB70" i="168"/>
  <c r="R69" i="168"/>
  <c r="S69" i="168" s="1"/>
  <c r="L67" i="168"/>
  <c r="Q63" i="168"/>
  <c r="Q60" i="168"/>
  <c r="N54" i="168"/>
  <c r="Q47" i="168"/>
  <c r="N41" i="168"/>
  <c r="N38" i="168"/>
  <c r="N22" i="168"/>
  <c r="R99" i="168"/>
  <c r="S99" i="168" s="1"/>
  <c r="R97" i="168"/>
  <c r="S97" i="168" s="1"/>
  <c r="R95" i="168"/>
  <c r="S95" i="168" s="1"/>
  <c r="R93" i="168"/>
  <c r="S93" i="168" s="1"/>
  <c r="R91" i="168"/>
  <c r="S91" i="168" s="1"/>
  <c r="R89" i="168"/>
  <c r="S89" i="168" s="1"/>
  <c r="R87" i="168"/>
  <c r="S87" i="168" s="1"/>
  <c r="R85" i="168"/>
  <c r="S85" i="168" s="1"/>
  <c r="R83" i="168"/>
  <c r="S83" i="168" s="1"/>
  <c r="R81" i="168"/>
  <c r="S81" i="168" s="1"/>
  <c r="R79" i="168"/>
  <c r="S79" i="168" s="1"/>
  <c r="R77" i="168"/>
  <c r="S77" i="168" s="1"/>
  <c r="R75" i="168"/>
  <c r="S75" i="168" s="1"/>
  <c r="R73" i="168"/>
  <c r="S73" i="168" s="1"/>
  <c r="R71" i="168"/>
  <c r="S71" i="168" s="1"/>
  <c r="Q69" i="168"/>
  <c r="J68" i="168"/>
  <c r="K68" i="168"/>
  <c r="K67" i="168"/>
  <c r="R66" i="168"/>
  <c r="S66" i="168" s="1"/>
  <c r="P63" i="168"/>
  <c r="W62" i="168"/>
  <c r="P60" i="168"/>
  <c r="W59" i="168"/>
  <c r="M57" i="168"/>
  <c r="T56" i="168"/>
  <c r="AA55" i="168"/>
  <c r="M54" i="168"/>
  <c r="R53" i="168"/>
  <c r="S53" i="168" s="1"/>
  <c r="J52" i="168"/>
  <c r="K52" i="168"/>
  <c r="K51" i="168"/>
  <c r="R50" i="168"/>
  <c r="S50" i="168" s="1"/>
  <c r="P47" i="168"/>
  <c r="W46" i="168"/>
  <c r="P44" i="168"/>
  <c r="W43" i="168"/>
  <c r="M41" i="168"/>
  <c r="T40" i="168"/>
  <c r="AA39" i="168"/>
  <c r="M38" i="168"/>
  <c r="R37" i="168"/>
  <c r="S37" i="168" s="1"/>
  <c r="J36" i="168"/>
  <c r="K36" i="168"/>
  <c r="K35" i="168"/>
  <c r="R34" i="168"/>
  <c r="S34" i="168" s="1"/>
  <c r="P31" i="168"/>
  <c r="W30" i="168"/>
  <c r="P28" i="168"/>
  <c r="W27" i="168"/>
  <c r="M25" i="168"/>
  <c r="T24" i="168"/>
  <c r="AA23" i="168"/>
  <c r="M22" i="168"/>
  <c r="R21" i="168"/>
  <c r="S21" i="168" s="1"/>
  <c r="J20" i="168"/>
  <c r="K20" i="168"/>
  <c r="K19" i="168"/>
  <c r="R18" i="168"/>
  <c r="S18" i="168" s="1"/>
  <c r="P15" i="168"/>
  <c r="N60" i="168"/>
  <c r="N44" i="168"/>
  <c r="N28" i="168"/>
  <c r="AB13" i="168"/>
  <c r="P66" i="168"/>
  <c r="J58" i="168"/>
  <c r="K58" i="168"/>
  <c r="P50" i="168"/>
  <c r="J42" i="168"/>
  <c r="K42" i="168"/>
  <c r="P34" i="168"/>
  <c r="J26" i="168"/>
  <c r="K26" i="168"/>
  <c r="P18" i="168"/>
  <c r="M15" i="168"/>
  <c r="N18" i="168"/>
  <c r="U17" i="168"/>
  <c r="L15" i="168"/>
  <c r="M99" i="168"/>
  <c r="M97" i="168"/>
  <c r="M95" i="168"/>
  <c r="M93" i="168"/>
  <c r="M91" i="168"/>
  <c r="M89" i="168"/>
  <c r="M87" i="168"/>
  <c r="M85" i="168"/>
  <c r="M83" i="168"/>
  <c r="M81" i="168"/>
  <c r="M79" i="168"/>
  <c r="M77" i="168"/>
  <c r="L69" i="168"/>
  <c r="T68" i="168"/>
  <c r="AA67" i="168"/>
  <c r="M66" i="168"/>
  <c r="R65" i="168"/>
  <c r="S65" i="168" s="1"/>
  <c r="J64" i="168"/>
  <c r="K64" i="168"/>
  <c r="K63" i="168"/>
  <c r="R62" i="168"/>
  <c r="S62" i="168" s="1"/>
  <c r="P59" i="168"/>
  <c r="W58" i="168"/>
  <c r="W55" i="168"/>
  <c r="M53" i="168"/>
  <c r="T52" i="168"/>
  <c r="AA51" i="168"/>
  <c r="M50" i="168"/>
  <c r="R49" i="168"/>
  <c r="S49" i="168" s="1"/>
  <c r="J48" i="168"/>
  <c r="K48" i="168"/>
  <c r="K47" i="168"/>
  <c r="R46" i="168"/>
  <c r="S46" i="168" s="1"/>
  <c r="P43" i="168"/>
  <c r="W42" i="168"/>
  <c r="W39" i="168"/>
  <c r="M37" i="168"/>
  <c r="T36" i="168"/>
  <c r="AA35" i="168"/>
  <c r="M34" i="168"/>
  <c r="R33" i="168"/>
  <c r="S33" i="168" s="1"/>
  <c r="J32" i="168"/>
  <c r="K32" i="168"/>
  <c r="K31" i="168"/>
  <c r="R30" i="168"/>
  <c r="S30" i="168" s="1"/>
  <c r="P27" i="168"/>
  <c r="W26" i="168"/>
  <c r="W23" i="168"/>
  <c r="M21" i="168"/>
  <c r="T20" i="168"/>
  <c r="AA19" i="168"/>
  <c r="M18" i="168"/>
  <c r="R17" i="168"/>
  <c r="S17" i="168" s="1"/>
  <c r="J16" i="168"/>
  <c r="K16" i="168"/>
  <c r="K15" i="168"/>
  <c r="Y13" i="168"/>
  <c r="Z13" i="168" s="1"/>
  <c r="N24" i="168"/>
  <c r="U23" i="168"/>
  <c r="L21" i="168"/>
  <c r="L18" i="168"/>
  <c r="Q17" i="168"/>
  <c r="X16" i="168"/>
  <c r="J15" i="168"/>
  <c r="X13" i="168"/>
  <c r="K99" i="168"/>
  <c r="K97" i="168"/>
  <c r="K95" i="168"/>
  <c r="K93" i="168"/>
  <c r="K91" i="168"/>
  <c r="J69" i="168"/>
  <c r="T58" i="168"/>
  <c r="AA57" i="168"/>
  <c r="R55" i="168"/>
  <c r="S55" i="168" s="1"/>
  <c r="J54" i="168"/>
  <c r="K54" i="168"/>
  <c r="T42" i="168"/>
  <c r="AA41" i="168"/>
  <c r="R39" i="168"/>
  <c r="S39" i="168" s="1"/>
  <c r="J38" i="168"/>
  <c r="K38" i="168"/>
  <c r="T26" i="168"/>
  <c r="AA25" i="168"/>
  <c r="R23" i="168"/>
  <c r="S23" i="168" s="1"/>
  <c r="J22" i="168"/>
  <c r="K22" i="168"/>
  <c r="W13" i="168"/>
  <c r="J99" i="168"/>
  <c r="J97" i="168"/>
  <c r="J95" i="168"/>
  <c r="J93" i="168"/>
  <c r="J91" i="168"/>
  <c r="J89" i="168"/>
  <c r="J87" i="168"/>
  <c r="J85" i="168"/>
  <c r="J83" i="168"/>
  <c r="J81" i="168"/>
  <c r="X67" i="168"/>
  <c r="N62" i="168"/>
  <c r="Q55" i="168"/>
  <c r="X54" i="168"/>
  <c r="X51" i="168"/>
  <c r="N46" i="168"/>
  <c r="Q39" i="168"/>
  <c r="N30" i="168"/>
  <c r="Q23" i="168"/>
  <c r="N14" i="168"/>
  <c r="U13" i="168"/>
  <c r="AA69" i="168"/>
  <c r="AA63" i="168"/>
  <c r="J60" i="168"/>
  <c r="K60" i="168"/>
  <c r="R58" i="168"/>
  <c r="S58" i="168" s="1"/>
  <c r="P55" i="168"/>
  <c r="AA47" i="168"/>
  <c r="J44" i="168"/>
  <c r="K44" i="168"/>
  <c r="R42" i="168"/>
  <c r="S42" i="168" s="1"/>
  <c r="P39" i="168"/>
  <c r="AA31" i="168"/>
  <c r="J28" i="168"/>
  <c r="K28" i="168"/>
  <c r="R26" i="168"/>
  <c r="S26" i="168" s="1"/>
  <c r="P23" i="168"/>
  <c r="W22" i="168"/>
  <c r="W19" i="168"/>
  <c r="AA15" i="168"/>
  <c r="X60" i="168"/>
  <c r="Q58" i="168"/>
  <c r="N52" i="168"/>
  <c r="Q42" i="168"/>
  <c r="N36" i="168"/>
  <c r="Q26" i="168"/>
  <c r="N20" i="168"/>
  <c r="Y69" i="168"/>
  <c r="Z69" i="168" s="1"/>
  <c r="J66" i="168"/>
  <c r="K66" i="168"/>
  <c r="P58" i="168"/>
  <c r="M55" i="168"/>
  <c r="J50" i="168"/>
  <c r="K50" i="168"/>
  <c r="P42" i="168"/>
  <c r="M39" i="168"/>
  <c r="J34" i="168"/>
  <c r="K34" i="168"/>
  <c r="P26" i="168"/>
  <c r="M23" i="168"/>
  <c r="J18" i="168"/>
  <c r="K18" i="168"/>
  <c r="L55" i="168"/>
  <c r="L39" i="168"/>
  <c r="N26" i="168"/>
  <c r="W69" i="168"/>
  <c r="P67" i="168"/>
  <c r="W66" i="168"/>
  <c r="W63" i="168"/>
  <c r="T60" i="168"/>
  <c r="AA59" i="168"/>
  <c r="M58" i="168"/>
  <c r="R57" i="168"/>
  <c r="S57" i="168" s="1"/>
  <c r="J56" i="168"/>
  <c r="K56" i="168"/>
  <c r="K55" i="168"/>
  <c r="R54" i="168"/>
  <c r="S54" i="168" s="1"/>
  <c r="P51" i="168"/>
  <c r="W50" i="168"/>
  <c r="W47" i="168"/>
  <c r="T44" i="168"/>
  <c r="AA43" i="168"/>
  <c r="M42" i="168"/>
  <c r="R41" i="168"/>
  <c r="S41" i="168" s="1"/>
  <c r="J40" i="168"/>
  <c r="K40" i="168"/>
  <c r="K39" i="168"/>
  <c r="R38" i="168"/>
  <c r="S38" i="168" s="1"/>
  <c r="P35" i="168"/>
  <c r="W34" i="168"/>
  <c r="W31" i="168"/>
  <c r="T28" i="168"/>
  <c r="M26" i="168"/>
  <c r="R25" i="168"/>
  <c r="S25" i="168" s="1"/>
  <c r="J24" i="168"/>
  <c r="K24" i="168"/>
  <c r="K23" i="168"/>
  <c r="R22" i="168"/>
  <c r="S22" i="168" s="1"/>
  <c r="P19" i="168"/>
  <c r="W18" i="168"/>
  <c r="P16" i="168"/>
  <c r="W15" i="168"/>
  <c r="N64" i="168"/>
  <c r="N48" i="168"/>
  <c r="N32" i="168"/>
  <c r="N16" i="168"/>
  <c r="U15" i="168"/>
  <c r="K13" i="168"/>
  <c r="L13" i="168"/>
  <c r="M13" i="168"/>
  <c r="P13" i="168"/>
  <c r="Q13" i="168"/>
  <c r="R13" i="168"/>
  <c r="S13" i="168" s="1"/>
  <c r="T13" i="168"/>
  <c r="M67" i="168"/>
  <c r="T66" i="168"/>
  <c r="R63" i="168"/>
  <c r="S63" i="168" s="1"/>
  <c r="J62" i="168"/>
  <c r="K62" i="168"/>
  <c r="R60" i="168"/>
  <c r="S60" i="168" s="1"/>
  <c r="P57" i="168"/>
  <c r="P54" i="168"/>
  <c r="M51" i="168"/>
  <c r="T50" i="168"/>
  <c r="R47" i="168"/>
  <c r="S47" i="168" s="1"/>
  <c r="J46" i="168"/>
  <c r="K46" i="168"/>
  <c r="R44" i="168"/>
  <c r="S44" i="168" s="1"/>
  <c r="P41" i="168"/>
  <c r="P38" i="168"/>
  <c r="M35" i="168"/>
  <c r="T34" i="168"/>
  <c r="R31" i="168"/>
  <c r="S31" i="168" s="1"/>
  <c r="J30" i="168"/>
  <c r="K30" i="168"/>
  <c r="R28" i="168"/>
  <c r="S28" i="168" s="1"/>
  <c r="P25" i="168"/>
  <c r="W24" i="168"/>
  <c r="P22" i="168"/>
  <c r="W21" i="168"/>
  <c r="AA20" i="168"/>
  <c r="M19" i="168"/>
  <c r="T18" i="168"/>
  <c r="AA17" i="168"/>
  <c r="M16" i="168"/>
  <c r="R15" i="168"/>
  <c r="S15" i="168" s="1"/>
  <c r="K14" i="168"/>
  <c r="Y2" i="170"/>
  <c r="R2" i="170"/>
  <c r="L2" i="170"/>
  <c r="AA2" i="168"/>
  <c r="X2" i="168"/>
  <c r="W2" i="168"/>
  <c r="AB2" i="168"/>
  <c r="T2" i="166"/>
  <c r="K2" i="166"/>
  <c r="Y2" i="166"/>
  <c r="U2" i="166"/>
  <c r="M2" i="166"/>
  <c r="Z2" i="166"/>
  <c r="P2" i="166"/>
  <c r="AA2" i="166"/>
  <c r="Q2" i="166"/>
  <c r="X2" i="166"/>
  <c r="O100" i="172"/>
  <c r="M99" i="172"/>
  <c r="L98" i="172"/>
  <c r="K97" i="172"/>
  <c r="J96" i="172"/>
  <c r="I95" i="172"/>
  <c r="H94" i="172"/>
  <c r="G93" i="172"/>
  <c r="P85" i="172"/>
  <c r="O84" i="172"/>
  <c r="M83" i="172"/>
  <c r="L82" i="172"/>
  <c r="K81" i="172"/>
  <c r="J80" i="172"/>
  <c r="I79" i="172"/>
  <c r="H78" i="172"/>
  <c r="G77" i="172"/>
  <c r="P69" i="172"/>
  <c r="O68" i="172"/>
  <c r="M67" i="172"/>
  <c r="L66" i="172"/>
  <c r="K65" i="172"/>
  <c r="J64" i="172"/>
  <c r="I63" i="172"/>
  <c r="H62" i="172"/>
  <c r="G61" i="172"/>
  <c r="P53" i="172"/>
  <c r="O52" i="172"/>
  <c r="M51" i="172"/>
  <c r="L50" i="172"/>
  <c r="K49" i="172"/>
  <c r="J48" i="172"/>
  <c r="I47" i="172"/>
  <c r="H46" i="172"/>
  <c r="G45" i="172"/>
  <c r="P37" i="172"/>
  <c r="O36" i="172"/>
  <c r="M35" i="172"/>
  <c r="L34" i="172"/>
  <c r="K33" i="172"/>
  <c r="J32" i="172"/>
  <c r="I31" i="172"/>
  <c r="H30" i="172"/>
  <c r="G29" i="172"/>
  <c r="P21" i="172"/>
  <c r="O20" i="172"/>
  <c r="M19" i="172"/>
  <c r="L18" i="172"/>
  <c r="K17" i="172"/>
  <c r="J16" i="172"/>
  <c r="I15" i="172"/>
  <c r="H14" i="172"/>
  <c r="G13" i="172"/>
  <c r="M100" i="172"/>
  <c r="L99" i="172"/>
  <c r="K98" i="172"/>
  <c r="J97" i="172"/>
  <c r="I96" i="172"/>
  <c r="H95" i="172"/>
  <c r="O85" i="172"/>
  <c r="M84" i="172"/>
  <c r="L83" i="172"/>
  <c r="K82" i="172"/>
  <c r="J81" i="172"/>
  <c r="I80" i="172"/>
  <c r="H79" i="172"/>
  <c r="O69" i="172"/>
  <c r="M68" i="172"/>
  <c r="L67" i="172"/>
  <c r="K66" i="172"/>
  <c r="J65" i="172"/>
  <c r="I64" i="172"/>
  <c r="H63" i="172"/>
  <c r="O53" i="172"/>
  <c r="M52" i="172"/>
  <c r="L51" i="172"/>
  <c r="K50" i="172"/>
  <c r="J49" i="172"/>
  <c r="I48" i="172"/>
  <c r="H47" i="172"/>
  <c r="O37" i="172"/>
  <c r="M36" i="172"/>
  <c r="L35" i="172"/>
  <c r="K34" i="172"/>
  <c r="J33" i="172"/>
  <c r="I32" i="172"/>
  <c r="H31" i="172"/>
  <c r="O21" i="172"/>
  <c r="M20" i="172"/>
  <c r="L19" i="172"/>
  <c r="K18" i="172"/>
  <c r="J17" i="172"/>
  <c r="I16" i="172"/>
  <c r="H15" i="172"/>
  <c r="L100" i="172"/>
  <c r="K99" i="172"/>
  <c r="J98" i="172"/>
  <c r="I97" i="172"/>
  <c r="H96" i="172"/>
  <c r="M85" i="172"/>
  <c r="L84" i="172"/>
  <c r="K83" i="172"/>
  <c r="J82" i="172"/>
  <c r="I81" i="172"/>
  <c r="H80" i="172"/>
  <c r="M69" i="172"/>
  <c r="L68" i="172"/>
  <c r="K67" i="172"/>
  <c r="J66" i="172"/>
  <c r="I65" i="172"/>
  <c r="H64" i="172"/>
  <c r="M53" i="172"/>
  <c r="L52" i="172"/>
  <c r="K51" i="172"/>
  <c r="J50" i="172"/>
  <c r="I49" i="172"/>
  <c r="H48" i="172"/>
  <c r="M37" i="172"/>
  <c r="L36" i="172"/>
  <c r="K35" i="172"/>
  <c r="J34" i="172"/>
  <c r="I33" i="172"/>
  <c r="H32" i="172"/>
  <c r="M21" i="172"/>
  <c r="L20" i="172"/>
  <c r="K19" i="172"/>
  <c r="J18" i="172"/>
  <c r="I17" i="172"/>
  <c r="H16" i="172"/>
  <c r="K100" i="172"/>
  <c r="J99" i="172"/>
  <c r="I98" i="172"/>
  <c r="L85" i="172"/>
  <c r="K84" i="172"/>
  <c r="J83" i="172"/>
  <c r="I82" i="172"/>
  <c r="L69" i="172"/>
  <c r="K68" i="172"/>
  <c r="J67" i="172"/>
  <c r="I66" i="172"/>
  <c r="L53" i="172"/>
  <c r="K52" i="172"/>
  <c r="J51" i="172"/>
  <c r="I50" i="172"/>
  <c r="L37" i="172"/>
  <c r="K36" i="172"/>
  <c r="J35" i="172"/>
  <c r="I34" i="172"/>
  <c r="L21" i="172"/>
  <c r="K20" i="172"/>
  <c r="J19" i="172"/>
  <c r="I18" i="172"/>
  <c r="J100" i="172"/>
  <c r="I99" i="172"/>
  <c r="K85" i="172"/>
  <c r="J84" i="172"/>
  <c r="I83" i="172"/>
  <c r="K69" i="172"/>
  <c r="J68" i="172"/>
  <c r="I67" i="172"/>
  <c r="K53" i="172"/>
  <c r="J52" i="172"/>
  <c r="I51" i="172"/>
  <c r="K37" i="172"/>
  <c r="J36" i="172"/>
  <c r="I35" i="172"/>
  <c r="K21" i="172"/>
  <c r="J20" i="172"/>
  <c r="I19" i="172"/>
  <c r="I100" i="172"/>
  <c r="H99" i="172"/>
  <c r="S93" i="172"/>
  <c r="R92" i="172"/>
  <c r="J85" i="172"/>
  <c r="I84" i="172"/>
  <c r="H83" i="172"/>
  <c r="S77" i="172"/>
  <c r="R76" i="172"/>
  <c r="J69" i="172"/>
  <c r="I68" i="172"/>
  <c r="H67" i="172"/>
  <c r="S61" i="172"/>
  <c r="J53" i="172"/>
  <c r="I52" i="172"/>
  <c r="H51" i="172"/>
  <c r="S45" i="172"/>
  <c r="J37" i="172"/>
  <c r="I36" i="172"/>
  <c r="H35" i="172"/>
  <c r="J21" i="172"/>
  <c r="I20" i="172"/>
  <c r="H19" i="172"/>
  <c r="H100" i="172"/>
  <c r="I85" i="172"/>
  <c r="H84" i="172"/>
  <c r="I69" i="172"/>
  <c r="H68" i="172"/>
  <c r="I53" i="172"/>
  <c r="H52" i="172"/>
  <c r="I37" i="172"/>
  <c r="H36" i="172"/>
  <c r="I21" i="172"/>
  <c r="H20" i="172"/>
  <c r="S95" i="172"/>
  <c r="S79" i="172"/>
  <c r="S63" i="172"/>
  <c r="S47" i="172"/>
  <c r="S31" i="172"/>
  <c r="S99" i="172"/>
  <c r="R98" i="172"/>
  <c r="P96" i="172"/>
  <c r="O95" i="172"/>
  <c r="M94" i="172"/>
  <c r="L93" i="172"/>
  <c r="K92" i="172"/>
  <c r="H89" i="172"/>
  <c r="S83" i="172"/>
  <c r="R82" i="172"/>
  <c r="P80" i="172"/>
  <c r="O79" i="172"/>
  <c r="M78" i="172"/>
  <c r="L77" i="172"/>
  <c r="K76" i="172"/>
  <c r="H73" i="172"/>
  <c r="S67" i="172"/>
  <c r="R66" i="172"/>
  <c r="P64" i="172"/>
  <c r="O63" i="172"/>
  <c r="M62" i="172"/>
  <c r="L61" i="172"/>
  <c r="K60" i="172"/>
  <c r="H57" i="172"/>
  <c r="S51" i="172"/>
  <c r="R50" i="172"/>
  <c r="P48" i="172"/>
  <c r="O47" i="172"/>
  <c r="M46" i="172"/>
  <c r="L45" i="172"/>
  <c r="K44" i="172"/>
  <c r="J43" i="172"/>
  <c r="H41" i="172"/>
  <c r="S35" i="172"/>
  <c r="R34" i="172"/>
  <c r="P32" i="172"/>
  <c r="O31" i="172"/>
  <c r="M30" i="172"/>
  <c r="L29" i="172"/>
  <c r="K28" i="172"/>
  <c r="J27" i="172"/>
  <c r="H25" i="172"/>
  <c r="S19" i="172"/>
  <c r="R18" i="172"/>
  <c r="P16" i="172"/>
  <c r="O15" i="172"/>
  <c r="M14" i="172"/>
  <c r="L13" i="172"/>
  <c r="K12" i="172"/>
  <c r="J11" i="172"/>
  <c r="H9" i="172"/>
  <c r="S100" i="172"/>
  <c r="R99" i="172"/>
  <c r="P97" i="172"/>
  <c r="O96" i="172"/>
  <c r="M95" i="172"/>
  <c r="L94" i="172"/>
  <c r="K93" i="172"/>
  <c r="J92" i="172"/>
  <c r="H90" i="172"/>
  <c r="S84" i="172"/>
  <c r="R83" i="172"/>
  <c r="P81" i="172"/>
  <c r="O80" i="172"/>
  <c r="M79" i="172"/>
  <c r="L78" i="172"/>
  <c r="K77" i="172"/>
  <c r="J76" i="172"/>
  <c r="H74" i="172"/>
  <c r="S68" i="172"/>
  <c r="R67" i="172"/>
  <c r="P65" i="172"/>
  <c r="O64" i="172"/>
  <c r="M63" i="172"/>
  <c r="L62" i="172"/>
  <c r="K61" i="172"/>
  <c r="J60" i="172"/>
  <c r="H58" i="172"/>
  <c r="S52" i="172"/>
  <c r="R51" i="172"/>
  <c r="P49" i="172"/>
  <c r="O48" i="172"/>
  <c r="M47" i="172"/>
  <c r="L46" i="172"/>
  <c r="K45" i="172"/>
  <c r="J44" i="172"/>
  <c r="H42" i="172"/>
  <c r="S36" i="172"/>
  <c r="R35" i="172"/>
  <c r="P33" i="172"/>
  <c r="O32" i="172"/>
  <c r="M31" i="172"/>
  <c r="L30" i="172"/>
  <c r="K29" i="172"/>
  <c r="J28" i="172"/>
  <c r="S20" i="172"/>
  <c r="R19" i="172"/>
  <c r="P17" i="172"/>
  <c r="O16" i="172"/>
  <c r="M15" i="172"/>
  <c r="L14" i="172"/>
  <c r="K13" i="172"/>
  <c r="J12" i="172"/>
  <c r="R100" i="172"/>
  <c r="P98" i="172"/>
  <c r="O97" i="172"/>
  <c r="M96" i="172"/>
  <c r="L95" i="172"/>
  <c r="K94" i="172"/>
  <c r="J93" i="172"/>
  <c r="S85" i="172"/>
  <c r="R84" i="172"/>
  <c r="P82" i="172"/>
  <c r="O81" i="172"/>
  <c r="M80" i="172"/>
  <c r="L79" i="172"/>
  <c r="K78" i="172"/>
  <c r="J77" i="172"/>
  <c r="S69" i="172"/>
  <c r="R68" i="172"/>
  <c r="P66" i="172"/>
  <c r="O65" i="172"/>
  <c r="M64" i="172"/>
  <c r="L63" i="172"/>
  <c r="K62" i="172"/>
  <c r="J61" i="172"/>
  <c r="S53" i="172"/>
  <c r="R52" i="172"/>
  <c r="P50" i="172"/>
  <c r="O49" i="172"/>
  <c r="M48" i="172"/>
  <c r="L47" i="172"/>
  <c r="K46" i="172"/>
  <c r="J45" i="172"/>
  <c r="S37" i="172"/>
  <c r="R36" i="172"/>
  <c r="P34" i="172"/>
  <c r="O33" i="172"/>
  <c r="M32" i="172"/>
  <c r="L31" i="172"/>
  <c r="K30" i="172"/>
  <c r="J29" i="172"/>
  <c r="S21" i="172"/>
  <c r="R20" i="172"/>
  <c r="P18" i="172"/>
  <c r="O17" i="172"/>
  <c r="M16" i="172"/>
  <c r="L15" i="172"/>
  <c r="K14" i="172"/>
  <c r="J13" i="172"/>
  <c r="P99" i="172"/>
  <c r="O98" i="172"/>
  <c r="M97" i="172"/>
  <c r="K95" i="172"/>
  <c r="J94" i="172"/>
  <c r="P83" i="172"/>
  <c r="O82" i="172"/>
  <c r="M81" i="172"/>
  <c r="L80" i="172"/>
  <c r="K79" i="172"/>
  <c r="J78" i="172"/>
  <c r="P67" i="172"/>
  <c r="O66" i="172"/>
  <c r="M65" i="172"/>
  <c r="L64" i="172"/>
  <c r="K63" i="172"/>
  <c r="J62" i="172"/>
  <c r="P51" i="172"/>
  <c r="O50" i="172"/>
  <c r="M49" i="172"/>
  <c r="L48" i="172"/>
  <c r="K47" i="172"/>
  <c r="J46" i="172"/>
  <c r="P35" i="172"/>
  <c r="O34" i="172"/>
  <c r="M33" i="172"/>
  <c r="L32" i="172"/>
  <c r="K31" i="172"/>
  <c r="J30" i="172"/>
  <c r="P19" i="172"/>
  <c r="O18" i="172"/>
  <c r="M17" i="172"/>
  <c r="L16" i="172"/>
  <c r="K15" i="172"/>
  <c r="J14" i="172"/>
  <c r="P6" i="172"/>
  <c r="P5" i="172"/>
  <c r="P4" i="172"/>
  <c r="P3" i="172"/>
  <c r="R8" i="172"/>
  <c r="R7" i="172"/>
  <c r="R6" i="172"/>
  <c r="M3" i="172"/>
  <c r="R5" i="172"/>
  <c r="O8" i="172"/>
  <c r="R4" i="172"/>
  <c r="O7" i="172"/>
  <c r="R3" i="172"/>
  <c r="O6" i="172"/>
  <c r="S8" i="172"/>
  <c r="O5" i="172"/>
  <c r="S7" i="172"/>
  <c r="O4" i="172"/>
  <c r="O3" i="172"/>
  <c r="S5" i="172"/>
  <c r="S4" i="172"/>
  <c r="S3" i="172"/>
  <c r="R2" i="172"/>
  <c r="O2" i="172"/>
  <c r="S2" i="172"/>
  <c r="P2" i="172"/>
  <c r="G4" i="172"/>
  <c r="K2" i="172"/>
  <c r="H5" i="172"/>
  <c r="J4" i="172"/>
  <c r="J5" i="172"/>
  <c r="L5" i="172"/>
  <c r="L6" i="172"/>
  <c r="H7" i="172"/>
  <c r="L2" i="172"/>
  <c r="M2" i="172"/>
  <c r="I8" i="172"/>
  <c r="J8" i="172"/>
  <c r="G3" i="172"/>
  <c r="I7" i="172"/>
  <c r="K8" i="172"/>
  <c r="J7" i="172"/>
  <c r="L8" i="172"/>
  <c r="I6" i="172"/>
  <c r="K7" i="172"/>
  <c r="M8" i="172"/>
  <c r="J6" i="172"/>
  <c r="L7" i="172"/>
  <c r="I5" i="172"/>
  <c r="K6" i="172"/>
  <c r="M7" i="172"/>
  <c r="I4" i="172"/>
  <c r="K5" i="172"/>
  <c r="M6" i="172"/>
  <c r="I3" i="172"/>
  <c r="J3" i="172"/>
  <c r="L4" i="172"/>
  <c r="G2" i="172"/>
  <c r="Q2" i="172" s="1"/>
  <c r="I2" i="172"/>
  <c r="K3" i="172"/>
  <c r="M4" i="172"/>
  <c r="H8" i="172"/>
  <c r="G6" i="172"/>
  <c r="W97" i="170"/>
  <c r="Y77" i="170"/>
  <c r="Y47" i="170"/>
  <c r="J47" i="170"/>
  <c r="L47" i="170"/>
  <c r="P47" i="170"/>
  <c r="Q47" i="170"/>
  <c r="R47" i="170"/>
  <c r="T47" i="170"/>
  <c r="J40" i="170"/>
  <c r="K40" i="170"/>
  <c r="M40" i="170"/>
  <c r="N40" i="170"/>
  <c r="P40" i="170"/>
  <c r="R40" i="170"/>
  <c r="S40" i="170"/>
  <c r="T40" i="170"/>
  <c r="V40" i="170"/>
  <c r="J99" i="170"/>
  <c r="P98" i="170"/>
  <c r="V97" i="170"/>
  <c r="I96" i="170"/>
  <c r="X96" i="170" s="1"/>
  <c r="M95" i="170"/>
  <c r="R94" i="170"/>
  <c r="W93" i="170"/>
  <c r="P89" i="170"/>
  <c r="R88" i="170"/>
  <c r="W87" i="170"/>
  <c r="Q84" i="170"/>
  <c r="V83" i="170"/>
  <c r="Q82" i="170"/>
  <c r="V82" i="170"/>
  <c r="M80" i="170"/>
  <c r="Q79" i="170"/>
  <c r="S78" i="170"/>
  <c r="J75" i="170"/>
  <c r="Q73" i="170"/>
  <c r="R72" i="170"/>
  <c r="T71" i="170"/>
  <c r="Y70" i="170"/>
  <c r="I69" i="170"/>
  <c r="X69" i="170" s="1"/>
  <c r="N67" i="170"/>
  <c r="P66" i="170"/>
  <c r="J61" i="170"/>
  <c r="M59" i="170"/>
  <c r="S57" i="170"/>
  <c r="R56" i="170"/>
  <c r="R55" i="170"/>
  <c r="T54" i="170"/>
  <c r="V44" i="170"/>
  <c r="Z70" i="170"/>
  <c r="Y64" i="170"/>
  <c r="J64" i="170"/>
  <c r="N64" i="170"/>
  <c r="N98" i="170"/>
  <c r="T97" i="170"/>
  <c r="L95" i="170"/>
  <c r="Q94" i="170"/>
  <c r="V93" i="170"/>
  <c r="N92" i="170"/>
  <c r="S92" i="170"/>
  <c r="N89" i="170"/>
  <c r="Q88" i="170"/>
  <c r="V87" i="170"/>
  <c r="P84" i="170"/>
  <c r="T83" i="170"/>
  <c r="H81" i="170"/>
  <c r="X81" i="170" s="1"/>
  <c r="L80" i="170"/>
  <c r="N79" i="170"/>
  <c r="R78" i="170"/>
  <c r="W77" i="170"/>
  <c r="P73" i="170"/>
  <c r="Q72" i="170"/>
  <c r="S71" i="170"/>
  <c r="M67" i="170"/>
  <c r="N66" i="170"/>
  <c r="W64" i="170"/>
  <c r="L63" i="170"/>
  <c r="P63" i="170"/>
  <c r="T63" i="170"/>
  <c r="H61" i="170"/>
  <c r="X61" i="170" s="1"/>
  <c r="L59" i="170"/>
  <c r="Q57" i="170"/>
  <c r="Q56" i="170"/>
  <c r="Q55" i="170"/>
  <c r="S54" i="170"/>
  <c r="Z52" i="170"/>
  <c r="Y51" i="170"/>
  <c r="W50" i="170"/>
  <c r="T44" i="170"/>
  <c r="K95" i="170"/>
  <c r="P94" i="170"/>
  <c r="T93" i="170"/>
  <c r="L89" i="170"/>
  <c r="L86" i="170"/>
  <c r="Q86" i="170"/>
  <c r="V77" i="170"/>
  <c r="N76" i="170"/>
  <c r="S76" i="170"/>
  <c r="N73" i="170"/>
  <c r="N72" i="170"/>
  <c r="L66" i="170"/>
  <c r="V64" i="170"/>
  <c r="R62" i="170"/>
  <c r="V62" i="170"/>
  <c r="Z62" i="170"/>
  <c r="K59" i="170"/>
  <c r="P57" i="170"/>
  <c r="N56" i="170"/>
  <c r="P55" i="170"/>
  <c r="R54" i="170"/>
  <c r="T50" i="170"/>
  <c r="W39" i="170"/>
  <c r="Y87" i="170"/>
  <c r="K87" i="170"/>
  <c r="L70" i="170"/>
  <c r="Q70" i="170"/>
  <c r="N52" i="170"/>
  <c r="R52" i="170"/>
  <c r="T52" i="170"/>
  <c r="J52" i="170"/>
  <c r="S100" i="170"/>
  <c r="Y99" i="170"/>
  <c r="L98" i="170"/>
  <c r="R97" i="170"/>
  <c r="J95" i="170"/>
  <c r="N94" i="170"/>
  <c r="S93" i="170"/>
  <c r="W92" i="170"/>
  <c r="I90" i="170"/>
  <c r="X90" i="170" s="1"/>
  <c r="K89" i="170"/>
  <c r="N88" i="170"/>
  <c r="S87" i="170"/>
  <c r="I85" i="170"/>
  <c r="X85" i="170" s="1"/>
  <c r="M84" i="170"/>
  <c r="R83" i="170"/>
  <c r="T82" i="170"/>
  <c r="I80" i="170"/>
  <c r="X80" i="170" s="1"/>
  <c r="L79" i="170"/>
  <c r="P78" i="170"/>
  <c r="T77" i="170"/>
  <c r="L73" i="170"/>
  <c r="M72" i="170"/>
  <c r="Q71" i="170"/>
  <c r="V70" i="170"/>
  <c r="K66" i="170"/>
  <c r="T64" i="170"/>
  <c r="Y62" i="170"/>
  <c r="N57" i="170"/>
  <c r="L56" i="170"/>
  <c r="N55" i="170"/>
  <c r="P54" i="170"/>
  <c r="W52" i="170"/>
  <c r="V51" i="170"/>
  <c r="S50" i="170"/>
  <c r="Z47" i="170"/>
  <c r="M44" i="170"/>
  <c r="H41" i="170"/>
  <c r="I41" i="170"/>
  <c r="R39" i="170"/>
  <c r="H24" i="170"/>
  <c r="I24" i="170"/>
  <c r="Z99" i="170"/>
  <c r="M98" i="170"/>
  <c r="S97" i="170"/>
  <c r="K98" i="170"/>
  <c r="Q97" i="170"/>
  <c r="M94" i="170"/>
  <c r="R93" i="170"/>
  <c r="V92" i="170"/>
  <c r="T91" i="170"/>
  <c r="Y91" i="170"/>
  <c r="J89" i="170"/>
  <c r="M88" i="170"/>
  <c r="R87" i="170"/>
  <c r="W86" i="170"/>
  <c r="L84" i="170"/>
  <c r="Q83" i="170"/>
  <c r="N78" i="170"/>
  <c r="S77" i="170"/>
  <c r="W76" i="170"/>
  <c r="I74" i="170"/>
  <c r="X74" i="170" s="1"/>
  <c r="L72" i="170"/>
  <c r="P71" i="170"/>
  <c r="T70" i="170"/>
  <c r="I67" i="170"/>
  <c r="X67" i="170" s="1"/>
  <c r="S64" i="170"/>
  <c r="W63" i="170"/>
  <c r="L57" i="170"/>
  <c r="M55" i="170"/>
  <c r="N54" i="170"/>
  <c r="V52" i="170"/>
  <c r="S51" i="170"/>
  <c r="P50" i="170"/>
  <c r="M39" i="170"/>
  <c r="Y34" i="170"/>
  <c r="Z34" i="170"/>
  <c r="J34" i="170"/>
  <c r="K34" i="170"/>
  <c r="L34" i="170"/>
  <c r="M34" i="170"/>
  <c r="N34" i="170"/>
  <c r="P34" i="170"/>
  <c r="Q34" i="170"/>
  <c r="R34" i="170"/>
  <c r="S34" i="170"/>
  <c r="T34" i="170"/>
  <c r="V34" i="170"/>
  <c r="R77" i="170"/>
  <c r="T75" i="170"/>
  <c r="Y75" i="170"/>
  <c r="K72" i="170"/>
  <c r="S70" i="170"/>
  <c r="R64" i="170"/>
  <c r="L55" i="170"/>
  <c r="M54" i="170"/>
  <c r="S52" i="170"/>
  <c r="N50" i="170"/>
  <c r="W47" i="170"/>
  <c r="H42" i="170"/>
  <c r="I42" i="170"/>
  <c r="L39" i="170"/>
  <c r="W99" i="170"/>
  <c r="L94" i="170"/>
  <c r="Q93" i="170"/>
  <c r="Q87" i="170"/>
  <c r="V99" i="170"/>
  <c r="I98" i="170"/>
  <c r="X98" i="170" s="1"/>
  <c r="N97" i="170"/>
  <c r="Z95" i="170"/>
  <c r="K94" i="170"/>
  <c r="P93" i="170"/>
  <c r="R92" i="170"/>
  <c r="V91" i="170"/>
  <c r="Z90" i="170"/>
  <c r="L90" i="170"/>
  <c r="K88" i="170"/>
  <c r="P87" i="170"/>
  <c r="T86" i="170"/>
  <c r="I84" i="170"/>
  <c r="X84" i="170" s="1"/>
  <c r="P82" i="170"/>
  <c r="I79" i="170"/>
  <c r="X79" i="170" s="1"/>
  <c r="Q77" i="170"/>
  <c r="T76" i="170"/>
  <c r="W75" i="170"/>
  <c r="R70" i="170"/>
  <c r="T68" i="170"/>
  <c r="J68" i="170"/>
  <c r="Q64" i="170"/>
  <c r="S63" i="170"/>
  <c r="T62" i="170"/>
  <c r="W61" i="170"/>
  <c r="K60" i="170"/>
  <c r="N60" i="170"/>
  <c r="S60" i="170"/>
  <c r="I58" i="170"/>
  <c r="X58" i="170" s="1"/>
  <c r="I57" i="170"/>
  <c r="X57" i="170" s="1"/>
  <c r="I56" i="170"/>
  <c r="X56" i="170" s="1"/>
  <c r="K54" i="170"/>
  <c r="Q52" i="170"/>
  <c r="Q51" i="170"/>
  <c r="L50" i="170"/>
  <c r="V47" i="170"/>
  <c r="Y93" i="170"/>
  <c r="P97" i="170"/>
  <c r="T99" i="170"/>
  <c r="Z98" i="170"/>
  <c r="M97" i="170"/>
  <c r="Y95" i="170"/>
  <c r="J94" i="170"/>
  <c r="N93" i="170"/>
  <c r="N87" i="170"/>
  <c r="S86" i="170"/>
  <c r="J80" i="170"/>
  <c r="N80" i="170"/>
  <c r="P77" i="170"/>
  <c r="R76" i="170"/>
  <c r="V75" i="170"/>
  <c r="I72" i="170"/>
  <c r="X72" i="170" s="1"/>
  <c r="P70" i="170"/>
  <c r="Z67" i="170"/>
  <c r="K67" i="170"/>
  <c r="P67" i="170"/>
  <c r="P64" i="170"/>
  <c r="S62" i="170"/>
  <c r="P52" i="170"/>
  <c r="S47" i="170"/>
  <c r="Z40" i="170"/>
  <c r="L97" i="170"/>
  <c r="I94" i="170"/>
  <c r="X94" i="170" s="1"/>
  <c r="L93" i="170"/>
  <c r="M87" i="170"/>
  <c r="N77" i="170"/>
  <c r="S75" i="170"/>
  <c r="N70" i="170"/>
  <c r="M64" i="170"/>
  <c r="Q59" i="170"/>
  <c r="T59" i="170"/>
  <c r="Y59" i="170"/>
  <c r="M52" i="170"/>
  <c r="I50" i="170"/>
  <c r="X50" i="170" s="1"/>
  <c r="N47" i="170"/>
  <c r="H45" i="170"/>
  <c r="X45" i="170" s="1"/>
  <c r="J44" i="170"/>
  <c r="K44" i="170"/>
  <c r="N44" i="170"/>
  <c r="P44" i="170"/>
  <c r="Q44" i="170"/>
  <c r="S44" i="170"/>
  <c r="Y40" i="170"/>
  <c r="K97" i="170"/>
  <c r="K93" i="170"/>
  <c r="M89" i="170"/>
  <c r="R89" i="170"/>
  <c r="L87" i="170"/>
  <c r="I83" i="170"/>
  <c r="X83" i="170" s="1"/>
  <c r="L77" i="170"/>
  <c r="R75" i="170"/>
  <c r="J73" i="170"/>
  <c r="M73" i="170"/>
  <c r="R73" i="170"/>
  <c r="M70" i="170"/>
  <c r="M66" i="170"/>
  <c r="Q66" i="170"/>
  <c r="V66" i="170"/>
  <c r="L64" i="170"/>
  <c r="Z57" i="170"/>
  <c r="J57" i="170"/>
  <c r="M57" i="170"/>
  <c r="R57" i="170"/>
  <c r="L52" i="170"/>
  <c r="M47" i="170"/>
  <c r="W40" i="170"/>
  <c r="Q99" i="170"/>
  <c r="J97" i="170"/>
  <c r="V95" i="170"/>
  <c r="Y94" i="170"/>
  <c r="J93" i="170"/>
  <c r="J87" i="170"/>
  <c r="N86" i="170"/>
  <c r="P79" i="170"/>
  <c r="T79" i="170"/>
  <c r="K77" i="170"/>
  <c r="M76" i="170"/>
  <c r="Q75" i="170"/>
  <c r="Y73" i="170"/>
  <c r="K70" i="170"/>
  <c r="Y66" i="170"/>
  <c r="H65" i="170"/>
  <c r="X65" i="170" s="1"/>
  <c r="K64" i="170"/>
  <c r="W59" i="170"/>
  <c r="M56" i="170"/>
  <c r="P56" i="170"/>
  <c r="S56" i="170"/>
  <c r="K52" i="170"/>
  <c r="I51" i="170"/>
  <c r="X51" i="170" s="1"/>
  <c r="K47" i="170"/>
  <c r="I46" i="170"/>
  <c r="X46" i="170" s="1"/>
  <c r="Q40" i="170"/>
  <c r="J77" i="170"/>
  <c r="P72" i="170"/>
  <c r="S72" i="170"/>
  <c r="J70" i="170"/>
  <c r="S55" i="170"/>
  <c r="V55" i="170"/>
  <c r="Y55" i="170"/>
  <c r="K55" i="170"/>
  <c r="V54" i="170"/>
  <c r="Y54" i="170"/>
  <c r="L54" i="170"/>
  <c r="Q54" i="170"/>
  <c r="Z50" i="170"/>
  <c r="K50" i="170"/>
  <c r="M50" i="170"/>
  <c r="Q50" i="170"/>
  <c r="R50" i="170"/>
  <c r="V50" i="170"/>
  <c r="L40" i="170"/>
  <c r="N39" i="170"/>
  <c r="P39" i="170"/>
  <c r="Q39" i="170"/>
  <c r="S39" i="170"/>
  <c r="T39" i="170"/>
  <c r="V39" i="170"/>
  <c r="Y39" i="170"/>
  <c r="Z39" i="170"/>
  <c r="K39" i="170"/>
  <c r="I100" i="170"/>
  <c r="X100" i="170" s="1"/>
  <c r="N99" i="170"/>
  <c r="T98" i="170"/>
  <c r="Z97" i="170"/>
  <c r="R95" i="170"/>
  <c r="W94" i="170"/>
  <c r="V89" i="170"/>
  <c r="K86" i="170"/>
  <c r="V84" i="170"/>
  <c r="I82" i="170"/>
  <c r="X82" i="170" s="1"/>
  <c r="S80" i="170"/>
  <c r="W79" i="170"/>
  <c r="V78" i="170"/>
  <c r="Z78" i="170"/>
  <c r="K76" i="170"/>
  <c r="N75" i="170"/>
  <c r="W73" i="170"/>
  <c r="Y72" i="170"/>
  <c r="T67" i="170"/>
  <c r="W66" i="170"/>
  <c r="J63" i="170"/>
  <c r="L62" i="170"/>
  <c r="S59" i="170"/>
  <c r="Y56" i="170"/>
  <c r="Z55" i="170"/>
  <c r="Q95" i="170"/>
  <c r="V94" i="170"/>
  <c r="Z93" i="170"/>
  <c r="T89" i="170"/>
  <c r="W88" i="170"/>
  <c r="J86" i="170"/>
  <c r="T84" i="170"/>
  <c r="K83" i="170"/>
  <c r="P83" i="170"/>
  <c r="R80" i="170"/>
  <c r="V79" i="170"/>
  <c r="J76" i="170"/>
  <c r="M75" i="170"/>
  <c r="V73" i="170"/>
  <c r="W72" i="170"/>
  <c r="V71" i="170"/>
  <c r="Y71" i="170"/>
  <c r="K71" i="170"/>
  <c r="S67" i="170"/>
  <c r="T66" i="170"/>
  <c r="K62" i="170"/>
  <c r="R59" i="170"/>
  <c r="W57" i="170"/>
  <c r="W56" i="170"/>
  <c r="Z54" i="170"/>
  <c r="T51" i="170"/>
  <c r="Z51" i="170"/>
  <c r="K51" i="170"/>
  <c r="L51" i="170"/>
  <c r="P51" i="170"/>
  <c r="Z44" i="170"/>
  <c r="Y18" i="170"/>
  <c r="Z18" i="170"/>
  <c r="J18" i="170"/>
  <c r="K18" i="170"/>
  <c r="L18" i="170"/>
  <c r="M18" i="170"/>
  <c r="N18" i="170"/>
  <c r="P18" i="170"/>
  <c r="Q18" i="170"/>
  <c r="R18" i="170"/>
  <c r="S18" i="170"/>
  <c r="T18" i="170"/>
  <c r="V18" i="170"/>
  <c r="L74" i="170"/>
  <c r="L58" i="170"/>
  <c r="N48" i="170"/>
  <c r="Z46" i="170"/>
  <c r="M45" i="170"/>
  <c r="Y43" i="170"/>
  <c r="L42" i="170"/>
  <c r="R41" i="170"/>
  <c r="Q38" i="170"/>
  <c r="J36" i="170"/>
  <c r="P35" i="170"/>
  <c r="N32" i="170"/>
  <c r="T31" i="170"/>
  <c r="Z30" i="170"/>
  <c r="M29" i="170"/>
  <c r="S28" i="170"/>
  <c r="Y27" i="170"/>
  <c r="L26" i="170"/>
  <c r="R25" i="170"/>
  <c r="K23" i="170"/>
  <c r="Q22" i="170"/>
  <c r="P19" i="170"/>
  <c r="N16" i="170"/>
  <c r="T15" i="170"/>
  <c r="Z14" i="170"/>
  <c r="M13" i="170"/>
  <c r="S12" i="170"/>
  <c r="K45" i="170"/>
  <c r="N38" i="170"/>
  <c r="Z36" i="170"/>
  <c r="M35" i="170"/>
  <c r="R31" i="170"/>
  <c r="K29" i="170"/>
  <c r="Q28" i="170"/>
  <c r="P25" i="170"/>
  <c r="V24" i="170"/>
  <c r="N22" i="170"/>
  <c r="M19" i="170"/>
  <c r="R15" i="170"/>
  <c r="K13" i="170"/>
  <c r="Q12" i="170"/>
  <c r="J45" i="170"/>
  <c r="V43" i="170"/>
  <c r="M38" i="170"/>
  <c r="Y36" i="170"/>
  <c r="L35" i="170"/>
  <c r="Q31" i="170"/>
  <c r="J29" i="170"/>
  <c r="P28" i="170"/>
  <c r="N25" i="170"/>
  <c r="T24" i="170"/>
  <c r="Z23" i="170"/>
  <c r="M22" i="170"/>
  <c r="L19" i="170"/>
  <c r="Q15" i="170"/>
  <c r="J13" i="170"/>
  <c r="P12" i="170"/>
  <c r="Z58" i="170"/>
  <c r="V46" i="170"/>
  <c r="T43" i="170"/>
  <c r="Z42" i="170"/>
  <c r="M41" i="170"/>
  <c r="L38" i="170"/>
  <c r="K35" i="170"/>
  <c r="P31" i="170"/>
  <c r="V30" i="170"/>
  <c r="I29" i="170"/>
  <c r="X29" i="170" s="1"/>
  <c r="N28" i="170"/>
  <c r="T27" i="170"/>
  <c r="Z26" i="170"/>
  <c r="M25" i="170"/>
  <c r="S24" i="170"/>
  <c r="Y23" i="170"/>
  <c r="L22" i="170"/>
  <c r="K19" i="170"/>
  <c r="P15" i="170"/>
  <c r="V14" i="170"/>
  <c r="I13" i="170"/>
  <c r="X13" i="170" s="1"/>
  <c r="N12" i="170"/>
  <c r="J35" i="170"/>
  <c r="N31" i="170"/>
  <c r="T30" i="170"/>
  <c r="Z29" i="170"/>
  <c r="M28" i="170"/>
  <c r="S27" i="170"/>
  <c r="L25" i="170"/>
  <c r="R24" i="170"/>
  <c r="K22" i="170"/>
  <c r="J19" i="170"/>
  <c r="N15" i="170"/>
  <c r="T14" i="170"/>
  <c r="Z13" i="170"/>
  <c r="M12" i="170"/>
  <c r="Q24" i="170"/>
  <c r="I19" i="170"/>
  <c r="X19" i="170" s="1"/>
  <c r="M15" i="170"/>
  <c r="L12" i="170"/>
  <c r="R46" i="170"/>
  <c r="Q43" i="170"/>
  <c r="J41" i="170"/>
  <c r="T36" i="170"/>
  <c r="Z35" i="170"/>
  <c r="L31" i="170"/>
  <c r="R30" i="170"/>
  <c r="K28" i="170"/>
  <c r="Q27" i="170"/>
  <c r="J25" i="170"/>
  <c r="P24" i="170"/>
  <c r="V23" i="170"/>
  <c r="Z19" i="170"/>
  <c r="L15" i="170"/>
  <c r="R14" i="170"/>
  <c r="K12" i="170"/>
  <c r="S36" i="170"/>
  <c r="Y35" i="170"/>
  <c r="K31" i="170"/>
  <c r="J28" i="170"/>
  <c r="I25" i="170"/>
  <c r="X25" i="170" s="1"/>
  <c r="N24" i="170"/>
  <c r="T23" i="170"/>
  <c r="Y19" i="170"/>
  <c r="K15" i="170"/>
  <c r="P46" i="170"/>
  <c r="V45" i="170"/>
  <c r="N43" i="170"/>
  <c r="Y38" i="170"/>
  <c r="R36" i="170"/>
  <c r="J31" i="170"/>
  <c r="P30" i="170"/>
  <c r="V29" i="170"/>
  <c r="M24" i="170"/>
  <c r="S23" i="170"/>
  <c r="Y22" i="170"/>
  <c r="J15" i="170"/>
  <c r="I12" i="170"/>
  <c r="X12" i="170" s="1"/>
  <c r="L24" i="170"/>
  <c r="R23" i="170"/>
  <c r="I15" i="170"/>
  <c r="X15" i="170" s="1"/>
  <c r="P36" i="170"/>
  <c r="V35" i="170"/>
  <c r="I34" i="170"/>
  <c r="X34" i="170" s="1"/>
  <c r="Z31" i="170"/>
  <c r="S29" i="170"/>
  <c r="K24" i="170"/>
  <c r="Q23" i="170"/>
  <c r="V19" i="170"/>
  <c r="I18" i="170"/>
  <c r="X18" i="170" s="1"/>
  <c r="Z15" i="170"/>
  <c r="I37" i="170"/>
  <c r="X37" i="170" s="1"/>
  <c r="T35" i="170"/>
  <c r="J24" i="170"/>
  <c r="P23" i="170"/>
  <c r="I21" i="170"/>
  <c r="X21" i="170" s="1"/>
  <c r="T19" i="170"/>
  <c r="S35" i="170"/>
  <c r="H6" i="170"/>
  <c r="X6" i="170" s="1"/>
  <c r="I11" i="170"/>
  <c r="X11" i="170" s="1"/>
  <c r="Z2" i="170"/>
  <c r="H2" i="170"/>
  <c r="X2" i="170" s="1"/>
  <c r="I5" i="170"/>
  <c r="X5" i="170" s="1"/>
  <c r="H8" i="170"/>
  <c r="X8" i="170" s="1"/>
  <c r="J2" i="170"/>
  <c r="K2" i="170"/>
  <c r="M2" i="170"/>
  <c r="N2" i="170"/>
  <c r="P2" i="170"/>
  <c r="I9" i="170"/>
  <c r="X9" i="170" s="1"/>
  <c r="Q2" i="170"/>
  <c r="S2" i="170"/>
  <c r="T2" i="170"/>
  <c r="V2" i="170"/>
  <c r="I7" i="170"/>
  <c r="X7" i="170" s="1"/>
  <c r="H3" i="170"/>
  <c r="X3" i="170" s="1"/>
  <c r="H10" i="170"/>
  <c r="X10" i="170" s="1"/>
  <c r="Y2" i="168"/>
  <c r="Z2" i="168" s="1"/>
  <c r="Y12" i="168"/>
  <c r="Z12" i="168" s="1"/>
  <c r="K12" i="168"/>
  <c r="L7" i="168"/>
  <c r="K11" i="168"/>
  <c r="L6" i="168"/>
  <c r="L5" i="168"/>
  <c r="L4" i="168"/>
  <c r="P12" i="168"/>
  <c r="P11" i="168"/>
  <c r="Q7" i="168"/>
  <c r="Q6" i="168"/>
  <c r="Q5" i="168"/>
  <c r="T7" i="168"/>
  <c r="T6" i="168"/>
  <c r="T5" i="168"/>
  <c r="K9" i="168"/>
  <c r="L3" i="168"/>
  <c r="P9" i="168"/>
  <c r="Q4" i="168"/>
  <c r="T4" i="168"/>
  <c r="K8" i="168"/>
  <c r="M2" i="168"/>
  <c r="P8" i="168"/>
  <c r="Q3" i="168"/>
  <c r="T3" i="168"/>
  <c r="K7" i="168"/>
  <c r="M12" i="168"/>
  <c r="P7" i="168"/>
  <c r="R2" i="168"/>
  <c r="S2" i="168" s="1"/>
  <c r="U2" i="168"/>
  <c r="K6" i="168"/>
  <c r="M11" i="168"/>
  <c r="P6" i="168"/>
  <c r="R12" i="168"/>
  <c r="S12" i="168" s="1"/>
  <c r="U12" i="168"/>
  <c r="P10" i="168"/>
  <c r="J2" i="168"/>
  <c r="K5" i="168"/>
  <c r="M10" i="168"/>
  <c r="P5" i="168"/>
  <c r="R11" i="168"/>
  <c r="S11" i="168" s="1"/>
  <c r="U11" i="168"/>
  <c r="K4" i="168"/>
  <c r="M9" i="168"/>
  <c r="P4" i="168"/>
  <c r="R10" i="168"/>
  <c r="S10" i="168" s="1"/>
  <c r="U10" i="168"/>
  <c r="K10" i="168"/>
  <c r="L2" i="168"/>
  <c r="M8" i="168"/>
  <c r="P3" i="168"/>
  <c r="R9" i="168"/>
  <c r="S9" i="168" s="1"/>
  <c r="U9" i="168"/>
  <c r="L12" i="168"/>
  <c r="M7" i="168"/>
  <c r="Q2" i="168"/>
  <c r="R8" i="168"/>
  <c r="S8" i="168" s="1"/>
  <c r="T2" i="168"/>
  <c r="U8" i="168"/>
  <c r="L11" i="168"/>
  <c r="M6" i="168"/>
  <c r="Q12" i="168"/>
  <c r="R7" i="168"/>
  <c r="S7" i="168" s="1"/>
  <c r="U7" i="168"/>
  <c r="L10" i="168"/>
  <c r="M5" i="168"/>
  <c r="Q11" i="168"/>
  <c r="R6" i="168"/>
  <c r="S6" i="168" s="1"/>
  <c r="L9" i="168"/>
  <c r="M4" i="168"/>
  <c r="Q10" i="168"/>
  <c r="R5" i="168"/>
  <c r="S5" i="168" s="1"/>
  <c r="L8" i="168"/>
  <c r="M3" i="168"/>
  <c r="Q9" i="168"/>
  <c r="R4" i="168"/>
  <c r="S4" i="168" s="1"/>
  <c r="U4" i="168"/>
  <c r="K2" i="168"/>
  <c r="Q8" i="168"/>
  <c r="R3" i="168"/>
  <c r="S3" i="168" s="1"/>
  <c r="K3" i="168"/>
  <c r="J6" i="168"/>
  <c r="J8" i="168"/>
  <c r="J10" i="168"/>
  <c r="J3" i="168"/>
  <c r="J12" i="168"/>
  <c r="J5" i="168"/>
  <c r="J7" i="168"/>
  <c r="J9" i="168"/>
  <c r="J11" i="168"/>
  <c r="W93" i="166"/>
  <c r="W77" i="166"/>
  <c r="W61" i="166"/>
  <c r="W45" i="166"/>
  <c r="W29" i="166"/>
  <c r="W13" i="166"/>
  <c r="W92" i="166"/>
  <c r="W76" i="166"/>
  <c r="W60" i="166"/>
  <c r="W44" i="166"/>
  <c r="W28" i="166"/>
  <c r="W12" i="166"/>
  <c r="L19" i="166"/>
  <c r="W91" i="166"/>
  <c r="W75" i="166"/>
  <c r="W59" i="166"/>
  <c r="W43" i="166"/>
  <c r="W27" i="166"/>
  <c r="W11" i="166"/>
  <c r="W90" i="166"/>
  <c r="W74" i="166"/>
  <c r="W58" i="166"/>
  <c r="W42" i="166"/>
  <c r="W26" i="166"/>
  <c r="W10" i="166"/>
  <c r="W30" i="166"/>
  <c r="W89" i="166"/>
  <c r="W73" i="166"/>
  <c r="W57" i="166"/>
  <c r="W41" i="166"/>
  <c r="W25" i="166"/>
  <c r="W9" i="166"/>
  <c r="W88" i="166"/>
  <c r="W72" i="166"/>
  <c r="W56" i="166"/>
  <c r="W40" i="166"/>
  <c r="W24" i="166"/>
  <c r="W8" i="166"/>
  <c r="W87" i="166"/>
  <c r="W71" i="166"/>
  <c r="W55" i="166"/>
  <c r="W39" i="166"/>
  <c r="W23" i="166"/>
  <c r="W7" i="166"/>
  <c r="W86" i="166"/>
  <c r="W70" i="166"/>
  <c r="W54" i="166"/>
  <c r="W38" i="166"/>
  <c r="W22" i="166"/>
  <c r="W6" i="166"/>
  <c r="L3" i="166"/>
  <c r="W2" i="166"/>
  <c r="W85" i="166"/>
  <c r="W69" i="166"/>
  <c r="W53" i="166"/>
  <c r="W37" i="166"/>
  <c r="W21" i="166"/>
  <c r="W5" i="166"/>
  <c r="W100" i="166"/>
  <c r="W84" i="166"/>
  <c r="W68" i="166"/>
  <c r="W52" i="166"/>
  <c r="W36" i="166"/>
  <c r="W20" i="166"/>
  <c r="W4" i="166"/>
  <c r="W99" i="166"/>
  <c r="W83" i="166"/>
  <c r="W67" i="166"/>
  <c r="W51" i="166"/>
  <c r="W35" i="166"/>
  <c r="W19" i="166"/>
  <c r="W3" i="166"/>
  <c r="W98" i="166"/>
  <c r="W82" i="166"/>
  <c r="W50" i="166"/>
  <c r="W34" i="166"/>
  <c r="W18" i="166"/>
  <c r="W97" i="166"/>
  <c r="W81" i="166"/>
  <c r="W65" i="166"/>
  <c r="W49" i="166"/>
  <c r="W33" i="166"/>
  <c r="W17" i="166"/>
  <c r="W96" i="166"/>
  <c r="W80" i="166"/>
  <c r="W64" i="166"/>
  <c r="W48" i="166"/>
  <c r="W32" i="166"/>
  <c r="W16" i="166"/>
  <c r="J14" i="166"/>
  <c r="L18" i="166"/>
  <c r="L13" i="166"/>
  <c r="L9" i="166"/>
  <c r="L84" i="166"/>
  <c r="L2" i="166"/>
  <c r="L17" i="166"/>
  <c r="L16" i="166"/>
  <c r="L15" i="166"/>
  <c r="L14" i="166"/>
  <c r="L12" i="166"/>
  <c r="J53" i="166"/>
  <c r="L11" i="166"/>
  <c r="S15" i="166"/>
  <c r="L10" i="166"/>
  <c r="L79" i="166"/>
  <c r="L8" i="166"/>
  <c r="L7" i="166"/>
  <c r="L6" i="166"/>
  <c r="J5" i="166"/>
  <c r="L5" i="166"/>
  <c r="L4" i="166"/>
  <c r="L80" i="166"/>
  <c r="L97" i="166"/>
  <c r="L81" i="166"/>
  <c r="J25" i="166"/>
  <c r="L90" i="166"/>
  <c r="S78" i="166"/>
  <c r="J37" i="166"/>
  <c r="L73" i="166"/>
  <c r="J45" i="166"/>
  <c r="J30" i="166"/>
  <c r="L89" i="166"/>
  <c r="L66" i="166"/>
  <c r="L49" i="166"/>
  <c r="S94" i="166"/>
  <c r="J85" i="166"/>
  <c r="L57" i="166"/>
  <c r="S31" i="166"/>
  <c r="J78" i="166"/>
  <c r="J57" i="166"/>
  <c r="J93" i="166"/>
  <c r="L72" i="166"/>
  <c r="J38" i="166"/>
  <c r="L82" i="166"/>
  <c r="J70" i="166"/>
  <c r="L64" i="166"/>
  <c r="L55" i="166"/>
  <c r="L32" i="166"/>
  <c r="J90" i="166"/>
  <c r="J89" i="166"/>
  <c r="L87" i="166"/>
  <c r="L60" i="166"/>
  <c r="J58" i="166"/>
  <c r="S46" i="166"/>
  <c r="L65" i="166"/>
  <c r="L33" i="166"/>
  <c r="L20" i="166"/>
  <c r="L96" i="166"/>
  <c r="L68" i="166"/>
  <c r="L63" i="166"/>
  <c r="L40" i="166"/>
  <c r="L28" i="166"/>
  <c r="L25" i="166"/>
  <c r="L92" i="166"/>
  <c r="J66" i="166"/>
  <c r="J65" i="166"/>
  <c r="J46" i="166"/>
  <c r="L36" i="166"/>
  <c r="J34" i="166"/>
  <c r="L95" i="166"/>
  <c r="L76" i="166"/>
  <c r="L71" i="166"/>
  <c r="J61" i="166"/>
  <c r="L41" i="166"/>
  <c r="L48" i="166"/>
  <c r="S30" i="166"/>
  <c r="L24" i="166"/>
  <c r="S62" i="166"/>
  <c r="J54" i="166"/>
  <c r="L44" i="166"/>
  <c r="J42" i="166"/>
  <c r="L29" i="166"/>
  <c r="J69" i="166"/>
  <c r="J29" i="166"/>
  <c r="L100" i="166"/>
  <c r="L56" i="166"/>
  <c r="L47" i="166"/>
  <c r="L98" i="166"/>
  <c r="L88" i="166"/>
  <c r="J77" i="166"/>
  <c r="L74" i="166"/>
  <c r="J62" i="166"/>
  <c r="L52" i="166"/>
  <c r="J50" i="166"/>
  <c r="J96" i="166"/>
  <c r="J88" i="166"/>
  <c r="J80" i="166"/>
  <c r="J72" i="166"/>
  <c r="J64" i="166"/>
  <c r="J56" i="166"/>
  <c r="J48" i="166"/>
  <c r="J40" i="166"/>
  <c r="L39" i="166"/>
  <c r="J32" i="166"/>
  <c r="L31" i="166"/>
  <c r="J24" i="166"/>
  <c r="L23" i="166"/>
  <c r="L94" i="166"/>
  <c r="L86" i="166"/>
  <c r="L78" i="166"/>
  <c r="L70" i="166"/>
  <c r="L62" i="166"/>
  <c r="L54" i="166"/>
  <c r="L46" i="166"/>
  <c r="L38" i="166"/>
  <c r="J31" i="166"/>
  <c r="L30" i="166"/>
  <c r="J23" i="166"/>
  <c r="L22" i="166"/>
  <c r="J94" i="166"/>
  <c r="L93" i="166"/>
  <c r="J86" i="166"/>
  <c r="L85" i="166"/>
  <c r="L77" i="166"/>
  <c r="L69" i="166"/>
  <c r="L61" i="166"/>
  <c r="L53" i="166"/>
  <c r="L45" i="166"/>
  <c r="L37" i="166"/>
  <c r="J22" i="166"/>
  <c r="L21" i="166"/>
  <c r="J21" i="166"/>
  <c r="L99" i="166"/>
  <c r="L91" i="166"/>
  <c r="L83" i="166"/>
  <c r="L75" i="166"/>
  <c r="L67" i="166"/>
  <c r="L59" i="166"/>
  <c r="L51" i="166"/>
  <c r="L43" i="166"/>
  <c r="L35" i="166"/>
  <c r="L27" i="166"/>
  <c r="L58" i="166"/>
  <c r="L50" i="166"/>
  <c r="L42" i="166"/>
  <c r="L34" i="166"/>
  <c r="L26" i="166"/>
  <c r="J7" i="166"/>
  <c r="J16" i="166"/>
  <c r="J9" i="166"/>
  <c r="J2" i="166"/>
  <c r="J18" i="166"/>
  <c r="J11" i="166"/>
  <c r="J4" i="166"/>
  <c r="J20" i="166"/>
  <c r="S14" i="166"/>
  <c r="J13" i="166"/>
  <c r="J6" i="166"/>
  <c r="J15" i="166"/>
  <c r="S2" i="166"/>
  <c r="J8" i="166"/>
  <c r="J17" i="166"/>
  <c r="J10" i="166"/>
  <c r="J3" i="166"/>
  <c r="J19" i="166"/>
  <c r="L7" i="164"/>
  <c r="U9" i="164"/>
  <c r="L16" i="164"/>
  <c r="L32" i="164"/>
  <c r="L48" i="164"/>
  <c r="L64" i="164"/>
  <c r="L80" i="164"/>
  <c r="L96" i="164"/>
  <c r="L72" i="164"/>
  <c r="L78" i="164"/>
  <c r="L85" i="164"/>
  <c r="L88" i="164"/>
  <c r="L94" i="164"/>
  <c r="L8" i="164"/>
  <c r="L24" i="164"/>
  <c r="L40" i="164"/>
  <c r="L56" i="164"/>
  <c r="L57" i="164"/>
  <c r="L73" i="164"/>
  <c r="L74" i="164"/>
  <c r="L90" i="164"/>
  <c r="L10" i="164"/>
  <c r="L11" i="164"/>
  <c r="T13" i="164"/>
  <c r="L13" i="164"/>
  <c r="L12" i="164"/>
  <c r="L14" i="164"/>
  <c r="L15" i="164"/>
  <c r="L19" i="164"/>
  <c r="L20" i="164"/>
  <c r="L21" i="164"/>
  <c r="L22" i="164"/>
  <c r="L23" i="164"/>
  <c r="L25" i="164"/>
  <c r="L26" i="164"/>
  <c r="L27" i="164"/>
  <c r="L28" i="164"/>
  <c r="L29" i="164"/>
  <c r="L30" i="164"/>
  <c r="L31" i="164"/>
  <c r="L35" i="164"/>
  <c r="L36" i="164"/>
  <c r="L37" i="164"/>
  <c r="L38" i="164"/>
  <c r="L39" i="164"/>
  <c r="L41" i="164"/>
  <c r="L42" i="164"/>
  <c r="L43" i="164"/>
  <c r="L44" i="164"/>
  <c r="L45" i="164"/>
  <c r="L46" i="164"/>
  <c r="L47" i="164"/>
  <c r="L51" i="164"/>
  <c r="L52" i="164"/>
  <c r="L53" i="164"/>
  <c r="L54" i="164"/>
  <c r="L55" i="164"/>
  <c r="L58" i="164"/>
  <c r="L59" i="164"/>
  <c r="L60" i="164"/>
  <c r="L61" i="164"/>
  <c r="L62" i="164"/>
  <c r="L63" i="164"/>
  <c r="L67" i="164"/>
  <c r="L68" i="164"/>
  <c r="L69" i="164"/>
  <c r="L70" i="164"/>
  <c r="L71" i="164"/>
  <c r="L75" i="164"/>
  <c r="L76" i="164"/>
  <c r="L77" i="164"/>
  <c r="L79" i="164"/>
  <c r="L83" i="164"/>
  <c r="L84" i="164"/>
  <c r="L86" i="164"/>
  <c r="L87" i="164"/>
  <c r="L91" i="164"/>
  <c r="L92" i="164"/>
  <c r="L93" i="164"/>
  <c r="L95" i="164"/>
  <c r="L99" i="164"/>
  <c r="L100" i="164"/>
  <c r="N9" i="164"/>
  <c r="W9" i="164"/>
  <c r="T10" i="164"/>
  <c r="N10" i="164"/>
  <c r="W10" i="164"/>
  <c r="Q11" i="164"/>
  <c r="N11" i="164"/>
  <c r="W11" i="164"/>
  <c r="Q12" i="164"/>
  <c r="N12" i="164"/>
  <c r="W12" i="164"/>
  <c r="N13" i="164"/>
  <c r="W13" i="164"/>
  <c r="N14" i="164"/>
  <c r="W14" i="164"/>
  <c r="P14" i="164"/>
  <c r="N15" i="164"/>
  <c r="W15" i="164"/>
  <c r="N16" i="164"/>
  <c r="W16" i="164"/>
  <c r="N17" i="164"/>
  <c r="W17" i="164"/>
  <c r="N18" i="164"/>
  <c r="W18" i="164"/>
  <c r="Q19" i="164"/>
  <c r="N19" i="164"/>
  <c r="W19" i="164"/>
  <c r="Q20" i="164"/>
  <c r="N20" i="164"/>
  <c r="W20" i="164"/>
  <c r="M20" i="164"/>
  <c r="R20" i="164"/>
  <c r="R21" i="164"/>
  <c r="N21" i="164"/>
  <c r="W21" i="164"/>
  <c r="N22" i="164"/>
  <c r="W22" i="164"/>
  <c r="M22" i="164"/>
  <c r="T22" i="164"/>
  <c r="N23" i="164"/>
  <c r="W23" i="164"/>
  <c r="N24" i="164"/>
  <c r="W24" i="164"/>
  <c r="U25" i="164"/>
  <c r="N25" i="164"/>
  <c r="W25" i="164"/>
  <c r="T26" i="164"/>
  <c r="N26" i="164"/>
  <c r="W26" i="164"/>
  <c r="Q27" i="164"/>
  <c r="N27" i="164"/>
  <c r="W27" i="164"/>
  <c r="Q28" i="164"/>
  <c r="N28" i="164"/>
  <c r="W28" i="164"/>
  <c r="R29" i="164"/>
  <c r="N29" i="164"/>
  <c r="W29" i="164"/>
  <c r="N30" i="164"/>
  <c r="W30" i="164"/>
  <c r="N31" i="164"/>
  <c r="W31" i="164"/>
  <c r="N32" i="164"/>
  <c r="W32" i="164"/>
  <c r="N33" i="164"/>
  <c r="W33" i="164"/>
  <c r="N34" i="164"/>
  <c r="W34" i="164"/>
  <c r="Q35" i="164"/>
  <c r="N35" i="164"/>
  <c r="W35" i="164"/>
  <c r="M35" i="164"/>
  <c r="T35" i="164"/>
  <c r="Q36" i="164"/>
  <c r="N36" i="164"/>
  <c r="W36" i="164"/>
  <c r="R37" i="164"/>
  <c r="N37" i="164"/>
  <c r="W37" i="164"/>
  <c r="R38" i="164"/>
  <c r="N38" i="164"/>
  <c r="W38" i="164"/>
  <c r="N39" i="164"/>
  <c r="W39" i="164"/>
  <c r="N40" i="164"/>
  <c r="W40" i="164"/>
  <c r="U41" i="164"/>
  <c r="N41" i="164"/>
  <c r="W41" i="164"/>
  <c r="T42" i="164"/>
  <c r="N42" i="164"/>
  <c r="W42" i="164"/>
  <c r="R42" i="164"/>
  <c r="K43" i="164"/>
  <c r="N43" i="164"/>
  <c r="W43" i="164"/>
  <c r="P43" i="164"/>
  <c r="Q44" i="164"/>
  <c r="N44" i="164"/>
  <c r="W44" i="164"/>
  <c r="R45" i="164"/>
  <c r="N45" i="164"/>
  <c r="W45" i="164"/>
  <c r="R46" i="164"/>
  <c r="N46" i="164"/>
  <c r="W46" i="164"/>
  <c r="P46" i="164"/>
  <c r="T46" i="164"/>
  <c r="N47" i="164"/>
  <c r="W47" i="164"/>
  <c r="N48" i="164"/>
  <c r="W48" i="164"/>
  <c r="N49" i="164"/>
  <c r="W49" i="164"/>
  <c r="N50" i="164"/>
  <c r="W50" i="164"/>
  <c r="K51" i="164"/>
  <c r="N51" i="164"/>
  <c r="W51" i="164"/>
  <c r="Q52" i="164"/>
  <c r="N52" i="164"/>
  <c r="W52" i="164"/>
  <c r="P52" i="164"/>
  <c r="U52" i="164"/>
  <c r="R53" i="164"/>
  <c r="N53" i="164"/>
  <c r="W53" i="164"/>
  <c r="R54" i="164"/>
  <c r="N54" i="164"/>
  <c r="W54" i="164"/>
  <c r="K54" i="164"/>
  <c r="N55" i="164"/>
  <c r="W55" i="164"/>
  <c r="N56" i="164"/>
  <c r="W56" i="164"/>
  <c r="U57" i="164"/>
  <c r="N57" i="164"/>
  <c r="W57" i="164"/>
  <c r="T58" i="164"/>
  <c r="N58" i="164"/>
  <c r="W58" i="164"/>
  <c r="K59" i="164"/>
  <c r="N59" i="164"/>
  <c r="W59" i="164"/>
  <c r="Q60" i="164"/>
  <c r="N60" i="164"/>
  <c r="W60" i="164"/>
  <c r="R61" i="164"/>
  <c r="N61" i="164"/>
  <c r="W61" i="164"/>
  <c r="R62" i="164"/>
  <c r="N62" i="164"/>
  <c r="W62" i="164"/>
  <c r="T62" i="164"/>
  <c r="N63" i="164"/>
  <c r="W63" i="164"/>
  <c r="N64" i="164"/>
  <c r="W64" i="164"/>
  <c r="N65" i="164"/>
  <c r="W65" i="164"/>
  <c r="N66" i="164"/>
  <c r="W66" i="164"/>
  <c r="K67" i="164"/>
  <c r="N67" i="164"/>
  <c r="W67" i="164"/>
  <c r="M67" i="164"/>
  <c r="Q68" i="164"/>
  <c r="N68" i="164"/>
  <c r="W68" i="164"/>
  <c r="R69" i="164"/>
  <c r="N69" i="164"/>
  <c r="W69" i="164"/>
  <c r="R70" i="164"/>
  <c r="N70" i="164"/>
  <c r="W70" i="164"/>
  <c r="N71" i="164"/>
  <c r="W71" i="164"/>
  <c r="N72" i="164"/>
  <c r="W72" i="164"/>
  <c r="U73" i="164"/>
  <c r="N73" i="164"/>
  <c r="W73" i="164"/>
  <c r="T74" i="164"/>
  <c r="N74" i="164"/>
  <c r="W74" i="164"/>
  <c r="K75" i="164"/>
  <c r="N75" i="164"/>
  <c r="W75" i="164"/>
  <c r="Q76" i="164"/>
  <c r="N76" i="164"/>
  <c r="W76" i="164"/>
  <c r="R77" i="164"/>
  <c r="N77" i="164"/>
  <c r="W77" i="164"/>
  <c r="K77" i="164"/>
  <c r="T78" i="164"/>
  <c r="N78" i="164"/>
  <c r="W78" i="164"/>
  <c r="K78" i="164"/>
  <c r="N79" i="164"/>
  <c r="W79" i="164"/>
  <c r="N80" i="164"/>
  <c r="W80" i="164"/>
  <c r="N81" i="164"/>
  <c r="W81" i="164"/>
  <c r="N82" i="164"/>
  <c r="W82" i="164"/>
  <c r="K83" i="164"/>
  <c r="N83" i="164"/>
  <c r="W83" i="164"/>
  <c r="Q84" i="164"/>
  <c r="N84" i="164"/>
  <c r="W84" i="164"/>
  <c r="R85" i="164"/>
  <c r="N85" i="164"/>
  <c r="W85" i="164"/>
  <c r="P86" i="164"/>
  <c r="N86" i="164"/>
  <c r="W86" i="164"/>
  <c r="Q86" i="164"/>
  <c r="N87" i="164"/>
  <c r="W87" i="164"/>
  <c r="N88" i="164"/>
  <c r="W88" i="164"/>
  <c r="U89" i="164"/>
  <c r="N89" i="164"/>
  <c r="W89" i="164"/>
  <c r="R89" i="164"/>
  <c r="T90" i="164"/>
  <c r="N90" i="164"/>
  <c r="W90" i="164"/>
  <c r="K91" i="164"/>
  <c r="N91" i="164"/>
  <c r="W91" i="164"/>
  <c r="M91" i="164"/>
  <c r="P91" i="164"/>
  <c r="T91" i="164"/>
  <c r="Q92" i="164"/>
  <c r="N92" i="164"/>
  <c r="W92" i="164"/>
  <c r="P92" i="164"/>
  <c r="R93" i="164"/>
  <c r="N93" i="164"/>
  <c r="W93" i="164"/>
  <c r="N94" i="164"/>
  <c r="W94" i="164"/>
  <c r="N95" i="164"/>
  <c r="W95" i="164"/>
  <c r="N96" i="164"/>
  <c r="W96" i="164"/>
  <c r="N97" i="164"/>
  <c r="W97" i="164"/>
  <c r="N98" i="164"/>
  <c r="W98" i="164"/>
  <c r="K99" i="164"/>
  <c r="N99" i="164"/>
  <c r="W99" i="164"/>
  <c r="M99" i="164"/>
  <c r="T99" i="164"/>
  <c r="Q100" i="164"/>
  <c r="N100" i="164"/>
  <c r="W100" i="164"/>
  <c r="W3" i="164"/>
  <c r="W4" i="164"/>
  <c r="W5" i="164"/>
  <c r="W6" i="164"/>
  <c r="W7" i="164"/>
  <c r="W8" i="164"/>
  <c r="W2" i="164"/>
  <c r="N3" i="164"/>
  <c r="N4" i="164"/>
  <c r="N5" i="164"/>
  <c r="N6" i="164"/>
  <c r="N7" i="164"/>
  <c r="N8" i="164"/>
  <c r="N2" i="164"/>
  <c r="L4" i="164"/>
  <c r="E9" i="162"/>
  <c r="V9" i="162" s="1"/>
  <c r="F9" i="162"/>
  <c r="J9" i="162" s="1"/>
  <c r="G9" i="162"/>
  <c r="AN9" i="162" s="1"/>
  <c r="E10" i="162"/>
  <c r="R10" i="162" s="1"/>
  <c r="F10" i="162"/>
  <c r="J10" i="162" s="1"/>
  <c r="G10" i="162"/>
  <c r="AN10" i="162" s="1"/>
  <c r="E11" i="162"/>
  <c r="H11" i="162" s="1"/>
  <c r="F11" i="162"/>
  <c r="J11" i="162" s="1"/>
  <c r="G11" i="162"/>
  <c r="AN11" i="162" s="1"/>
  <c r="E12" i="162"/>
  <c r="I12" i="162" s="1"/>
  <c r="F12" i="162"/>
  <c r="J12" i="162" s="1"/>
  <c r="G12" i="162"/>
  <c r="AN12" i="162" s="1"/>
  <c r="E13" i="162"/>
  <c r="H13" i="162" s="1"/>
  <c r="F13" i="162"/>
  <c r="J13" i="162" s="1"/>
  <c r="G13" i="162"/>
  <c r="AN13" i="162" s="1"/>
  <c r="E14" i="162"/>
  <c r="I14" i="162" s="1"/>
  <c r="F14" i="162"/>
  <c r="J14" i="162" s="1"/>
  <c r="G14" i="162"/>
  <c r="AN14" i="162" s="1"/>
  <c r="E15" i="162"/>
  <c r="T15" i="162" s="1"/>
  <c r="F15" i="162"/>
  <c r="J15" i="162" s="1"/>
  <c r="G15" i="162"/>
  <c r="AN15" i="162" s="1"/>
  <c r="E16" i="162"/>
  <c r="P16" i="162" s="1"/>
  <c r="F16" i="162"/>
  <c r="J16" i="162" s="1"/>
  <c r="G16" i="162"/>
  <c r="AN16" i="162" s="1"/>
  <c r="E17" i="162"/>
  <c r="U17" i="162" s="1"/>
  <c r="F17" i="162"/>
  <c r="J17" i="162" s="1"/>
  <c r="G17" i="162"/>
  <c r="AN17" i="162" s="1"/>
  <c r="E18" i="162"/>
  <c r="Z18" i="162" s="1"/>
  <c r="F18" i="162"/>
  <c r="J18" i="162" s="1"/>
  <c r="G18" i="162"/>
  <c r="AN18" i="162" s="1"/>
  <c r="E19" i="162"/>
  <c r="AP19" i="162" s="1"/>
  <c r="F19" i="162"/>
  <c r="J19" i="162" s="1"/>
  <c r="G19" i="162"/>
  <c r="AN19" i="162" s="1"/>
  <c r="E20" i="162"/>
  <c r="U20" i="162" s="1"/>
  <c r="F20" i="162"/>
  <c r="J20" i="162" s="1"/>
  <c r="G20" i="162"/>
  <c r="AN20" i="162" s="1"/>
  <c r="E21" i="162"/>
  <c r="Q21" i="162" s="1"/>
  <c r="F21" i="162"/>
  <c r="J21" i="162" s="1"/>
  <c r="G21" i="162"/>
  <c r="AN21" i="162" s="1"/>
  <c r="E22" i="162"/>
  <c r="V22" i="162" s="1"/>
  <c r="F22" i="162"/>
  <c r="J22" i="162" s="1"/>
  <c r="G22" i="162"/>
  <c r="AN22" i="162" s="1"/>
  <c r="E23" i="162"/>
  <c r="AC23" i="162" s="1"/>
  <c r="F23" i="162"/>
  <c r="J23" i="162" s="1"/>
  <c r="G23" i="162"/>
  <c r="AN23" i="162" s="1"/>
  <c r="E24" i="162"/>
  <c r="L24" i="162" s="1"/>
  <c r="F24" i="162"/>
  <c r="J24" i="162" s="1"/>
  <c r="G24" i="162"/>
  <c r="AN24" i="162" s="1"/>
  <c r="E25" i="162"/>
  <c r="U25" i="162" s="1"/>
  <c r="F25" i="162"/>
  <c r="J25" i="162" s="1"/>
  <c r="G25" i="162"/>
  <c r="AN25" i="162" s="1"/>
  <c r="E26" i="162"/>
  <c r="H26" i="162" s="1"/>
  <c r="F26" i="162"/>
  <c r="J26" i="162" s="1"/>
  <c r="G26" i="162"/>
  <c r="AN26" i="162" s="1"/>
  <c r="E27" i="162"/>
  <c r="AC27" i="162" s="1"/>
  <c r="F27" i="162"/>
  <c r="J27" i="162" s="1"/>
  <c r="G27" i="162"/>
  <c r="AN27" i="162" s="1"/>
  <c r="E28" i="162"/>
  <c r="T28" i="162" s="1"/>
  <c r="F28" i="162"/>
  <c r="J28" i="162" s="1"/>
  <c r="G28" i="162"/>
  <c r="AN28" i="162" s="1"/>
  <c r="E29" i="162"/>
  <c r="O29" i="162" s="1"/>
  <c r="F29" i="162"/>
  <c r="J29" i="162" s="1"/>
  <c r="G29" i="162"/>
  <c r="AN29" i="162" s="1"/>
  <c r="E30" i="162"/>
  <c r="K30" i="162" s="1"/>
  <c r="F30" i="162"/>
  <c r="J30" i="162" s="1"/>
  <c r="G30" i="162"/>
  <c r="AN30" i="162" s="1"/>
  <c r="E31" i="162"/>
  <c r="AD31" i="162" s="1"/>
  <c r="F31" i="162"/>
  <c r="J31" i="162" s="1"/>
  <c r="G31" i="162"/>
  <c r="AN31" i="162" s="1"/>
  <c r="E32" i="162"/>
  <c r="AF32" i="162" s="1"/>
  <c r="F32" i="162"/>
  <c r="J32" i="162" s="1"/>
  <c r="G32" i="162"/>
  <c r="AN32" i="162" s="1"/>
  <c r="E33" i="162"/>
  <c r="I33" i="162" s="1"/>
  <c r="F33" i="162"/>
  <c r="J33" i="162" s="1"/>
  <c r="G33" i="162"/>
  <c r="AN33" i="162" s="1"/>
  <c r="E34" i="162"/>
  <c r="Z34" i="162" s="1"/>
  <c r="F34" i="162"/>
  <c r="J34" i="162" s="1"/>
  <c r="G34" i="162"/>
  <c r="AN34" i="162" s="1"/>
  <c r="E35" i="162"/>
  <c r="AH35" i="162" s="1"/>
  <c r="F35" i="162"/>
  <c r="J35" i="162" s="1"/>
  <c r="G35" i="162"/>
  <c r="AN35" i="162" s="1"/>
  <c r="E36" i="162"/>
  <c r="AA36" i="162" s="1"/>
  <c r="F36" i="162"/>
  <c r="J36" i="162" s="1"/>
  <c r="G36" i="162"/>
  <c r="AN36" i="162" s="1"/>
  <c r="E37" i="162"/>
  <c r="AA37" i="162" s="1"/>
  <c r="F37" i="162"/>
  <c r="J37" i="162" s="1"/>
  <c r="G37" i="162"/>
  <c r="AN37" i="162" s="1"/>
  <c r="E38" i="162"/>
  <c r="O38" i="162" s="1"/>
  <c r="F38" i="162"/>
  <c r="J38" i="162" s="1"/>
  <c r="G38" i="162"/>
  <c r="AN38" i="162" s="1"/>
  <c r="E39" i="162"/>
  <c r="AB39" i="162" s="1"/>
  <c r="F39" i="162"/>
  <c r="J39" i="162" s="1"/>
  <c r="G39" i="162"/>
  <c r="AN39" i="162" s="1"/>
  <c r="E40" i="162"/>
  <c r="K40" i="162" s="1"/>
  <c r="F40" i="162"/>
  <c r="J40" i="162" s="1"/>
  <c r="G40" i="162"/>
  <c r="AN40" i="162" s="1"/>
  <c r="E41" i="162"/>
  <c r="R41" i="162" s="1"/>
  <c r="F41" i="162"/>
  <c r="J41" i="162" s="1"/>
  <c r="G41" i="162"/>
  <c r="AN41" i="162" s="1"/>
  <c r="E42" i="162"/>
  <c r="F42" i="162"/>
  <c r="J42" i="162" s="1"/>
  <c r="G42" i="162"/>
  <c r="AN42" i="162" s="1"/>
  <c r="E43" i="162"/>
  <c r="O43" i="162" s="1"/>
  <c r="F43" i="162"/>
  <c r="J43" i="162" s="1"/>
  <c r="G43" i="162"/>
  <c r="AN43" i="162" s="1"/>
  <c r="E44" i="162"/>
  <c r="K44" i="162" s="1"/>
  <c r="F44" i="162"/>
  <c r="J44" i="162" s="1"/>
  <c r="G44" i="162"/>
  <c r="AN44" i="162" s="1"/>
  <c r="E45" i="162"/>
  <c r="H45" i="162" s="1"/>
  <c r="F45" i="162"/>
  <c r="J45" i="162" s="1"/>
  <c r="G45" i="162"/>
  <c r="AN45" i="162" s="1"/>
  <c r="E46" i="162"/>
  <c r="I46" i="162" s="1"/>
  <c r="F46" i="162"/>
  <c r="J46" i="162" s="1"/>
  <c r="G46" i="162"/>
  <c r="AN46" i="162" s="1"/>
  <c r="E47" i="162"/>
  <c r="F47" i="162"/>
  <c r="J47" i="162" s="1"/>
  <c r="G47" i="162"/>
  <c r="AN47" i="162" s="1"/>
  <c r="E48" i="162"/>
  <c r="AI48" i="162" s="1"/>
  <c r="F48" i="162"/>
  <c r="J48" i="162" s="1"/>
  <c r="G48" i="162"/>
  <c r="AN48" i="162" s="1"/>
  <c r="E49" i="162"/>
  <c r="N49" i="162" s="1"/>
  <c r="F49" i="162"/>
  <c r="J49" i="162" s="1"/>
  <c r="G49" i="162"/>
  <c r="AN49" i="162" s="1"/>
  <c r="E50" i="162"/>
  <c r="Z50" i="162" s="1"/>
  <c r="F50" i="162"/>
  <c r="J50" i="162" s="1"/>
  <c r="G50" i="162"/>
  <c r="AN50" i="162" s="1"/>
  <c r="E51" i="162"/>
  <c r="I51" i="162" s="1"/>
  <c r="F51" i="162"/>
  <c r="J51" i="162" s="1"/>
  <c r="G51" i="162"/>
  <c r="AN51" i="162" s="1"/>
  <c r="E52" i="162"/>
  <c r="AP52" i="162" s="1"/>
  <c r="F52" i="162"/>
  <c r="J52" i="162" s="1"/>
  <c r="G52" i="162"/>
  <c r="AN52" i="162" s="1"/>
  <c r="E53" i="162"/>
  <c r="I53" i="162" s="1"/>
  <c r="F53" i="162"/>
  <c r="J53" i="162" s="1"/>
  <c r="G53" i="162"/>
  <c r="AN53" i="162" s="1"/>
  <c r="E54" i="162"/>
  <c r="L54" i="162" s="1"/>
  <c r="F54" i="162"/>
  <c r="J54" i="162" s="1"/>
  <c r="G54" i="162"/>
  <c r="AN54" i="162" s="1"/>
  <c r="E55" i="162"/>
  <c r="O55" i="162" s="1"/>
  <c r="F55" i="162"/>
  <c r="J55" i="162" s="1"/>
  <c r="G55" i="162"/>
  <c r="AN55" i="162" s="1"/>
  <c r="E56" i="162"/>
  <c r="Z56" i="162" s="1"/>
  <c r="F56" i="162"/>
  <c r="J56" i="162" s="1"/>
  <c r="G56" i="162"/>
  <c r="AN56" i="162" s="1"/>
  <c r="E57" i="162"/>
  <c r="I57" i="162" s="1"/>
  <c r="F57" i="162"/>
  <c r="J57" i="162" s="1"/>
  <c r="G57" i="162"/>
  <c r="AN57" i="162" s="1"/>
  <c r="E58" i="162"/>
  <c r="AB58" i="162" s="1"/>
  <c r="F58" i="162"/>
  <c r="J58" i="162" s="1"/>
  <c r="G58" i="162"/>
  <c r="AN58" i="162" s="1"/>
  <c r="E59" i="162"/>
  <c r="AC59" i="162" s="1"/>
  <c r="F59" i="162"/>
  <c r="J59" i="162" s="1"/>
  <c r="G59" i="162"/>
  <c r="AN59" i="162" s="1"/>
  <c r="E60" i="162"/>
  <c r="Q60" i="162" s="1"/>
  <c r="F60" i="162"/>
  <c r="J60" i="162" s="1"/>
  <c r="G60" i="162"/>
  <c r="AN60" i="162" s="1"/>
  <c r="E61" i="162"/>
  <c r="H61" i="162" s="1"/>
  <c r="F61" i="162"/>
  <c r="J61" i="162" s="1"/>
  <c r="G61" i="162"/>
  <c r="AN61" i="162" s="1"/>
  <c r="E62" i="162"/>
  <c r="X62" i="162" s="1"/>
  <c r="F62" i="162"/>
  <c r="J62" i="162" s="1"/>
  <c r="G62" i="162"/>
  <c r="AN62" i="162" s="1"/>
  <c r="E63" i="162"/>
  <c r="T63" i="162" s="1"/>
  <c r="F63" i="162"/>
  <c r="J63" i="162" s="1"/>
  <c r="G63" i="162"/>
  <c r="AN63" i="162" s="1"/>
  <c r="E64" i="162"/>
  <c r="AC64" i="162" s="1"/>
  <c r="F64" i="162"/>
  <c r="J64" i="162" s="1"/>
  <c r="G64" i="162"/>
  <c r="AN64" i="162" s="1"/>
  <c r="E65" i="162"/>
  <c r="AC65" i="162" s="1"/>
  <c r="F65" i="162"/>
  <c r="J65" i="162" s="1"/>
  <c r="G65" i="162"/>
  <c r="AN65" i="162" s="1"/>
  <c r="E66" i="162"/>
  <c r="I66" i="162" s="1"/>
  <c r="F66" i="162"/>
  <c r="J66" i="162" s="1"/>
  <c r="G66" i="162"/>
  <c r="AN66" i="162" s="1"/>
  <c r="E67" i="162"/>
  <c r="AB67" i="162" s="1"/>
  <c r="F67" i="162"/>
  <c r="J67" i="162" s="1"/>
  <c r="G67" i="162"/>
  <c r="AN67" i="162" s="1"/>
  <c r="E68" i="162"/>
  <c r="AF68" i="162" s="1"/>
  <c r="F68" i="162"/>
  <c r="J68" i="162" s="1"/>
  <c r="G68" i="162"/>
  <c r="AN68" i="162" s="1"/>
  <c r="E69" i="162"/>
  <c r="AA69" i="162" s="1"/>
  <c r="F69" i="162"/>
  <c r="J69" i="162" s="1"/>
  <c r="G69" i="162"/>
  <c r="AN69" i="162" s="1"/>
  <c r="E70" i="162"/>
  <c r="I70" i="162" s="1"/>
  <c r="F70" i="162"/>
  <c r="J70" i="162" s="1"/>
  <c r="G70" i="162"/>
  <c r="AN70" i="162" s="1"/>
  <c r="E71" i="162"/>
  <c r="AA71" i="162" s="1"/>
  <c r="F71" i="162"/>
  <c r="J71" i="162" s="1"/>
  <c r="G71" i="162"/>
  <c r="AN71" i="162" s="1"/>
  <c r="E72" i="162"/>
  <c r="T72" i="162" s="1"/>
  <c r="F72" i="162"/>
  <c r="J72" i="162" s="1"/>
  <c r="G72" i="162"/>
  <c r="AN72" i="162" s="1"/>
  <c r="E73" i="162"/>
  <c r="H73" i="162" s="1"/>
  <c r="F73" i="162"/>
  <c r="J73" i="162" s="1"/>
  <c r="G73" i="162"/>
  <c r="AN73" i="162" s="1"/>
  <c r="E74" i="162"/>
  <c r="F74" i="162"/>
  <c r="J74" i="162" s="1"/>
  <c r="G74" i="162"/>
  <c r="AN74" i="162" s="1"/>
  <c r="E75" i="162"/>
  <c r="AC75" i="162" s="1"/>
  <c r="F75" i="162"/>
  <c r="J75" i="162" s="1"/>
  <c r="G75" i="162"/>
  <c r="AN75" i="162" s="1"/>
  <c r="E76" i="162"/>
  <c r="AH76" i="162" s="1"/>
  <c r="F76" i="162"/>
  <c r="J76" i="162" s="1"/>
  <c r="G76" i="162"/>
  <c r="AN76" i="162" s="1"/>
  <c r="E77" i="162"/>
  <c r="I77" i="162" s="1"/>
  <c r="F77" i="162"/>
  <c r="J77" i="162" s="1"/>
  <c r="G77" i="162"/>
  <c r="AN77" i="162" s="1"/>
  <c r="E78" i="162"/>
  <c r="AF78" i="162" s="1"/>
  <c r="F78" i="162"/>
  <c r="J78" i="162" s="1"/>
  <c r="G78" i="162"/>
  <c r="AN78" i="162" s="1"/>
  <c r="E79" i="162"/>
  <c r="AB79" i="162" s="1"/>
  <c r="F79" i="162"/>
  <c r="J79" i="162" s="1"/>
  <c r="G79" i="162"/>
  <c r="AN79" i="162" s="1"/>
  <c r="E80" i="162"/>
  <c r="I80" i="162" s="1"/>
  <c r="F80" i="162"/>
  <c r="J80" i="162" s="1"/>
  <c r="G80" i="162"/>
  <c r="AN80" i="162" s="1"/>
  <c r="E81" i="162"/>
  <c r="AB81" i="162" s="1"/>
  <c r="F81" i="162"/>
  <c r="J81" i="162" s="1"/>
  <c r="G81" i="162"/>
  <c r="AN81" i="162" s="1"/>
  <c r="E82" i="162"/>
  <c r="K82" i="162" s="1"/>
  <c r="F82" i="162"/>
  <c r="J82" i="162" s="1"/>
  <c r="G82" i="162"/>
  <c r="AN82" i="162" s="1"/>
  <c r="E83" i="162"/>
  <c r="P83" i="162" s="1"/>
  <c r="F83" i="162"/>
  <c r="J83" i="162" s="1"/>
  <c r="G83" i="162"/>
  <c r="AN83" i="162" s="1"/>
  <c r="E84" i="162"/>
  <c r="L84" i="162" s="1"/>
  <c r="F84" i="162"/>
  <c r="J84" i="162" s="1"/>
  <c r="G84" i="162"/>
  <c r="AN84" i="162" s="1"/>
  <c r="E85" i="162"/>
  <c r="Z85" i="162" s="1"/>
  <c r="F85" i="162"/>
  <c r="J85" i="162" s="1"/>
  <c r="G85" i="162"/>
  <c r="AN85" i="162" s="1"/>
  <c r="E86" i="162"/>
  <c r="X86" i="162" s="1"/>
  <c r="F86" i="162"/>
  <c r="J86" i="162" s="1"/>
  <c r="G86" i="162"/>
  <c r="AN86" i="162" s="1"/>
  <c r="E87" i="162"/>
  <c r="AM87" i="162" s="1"/>
  <c r="F87" i="162"/>
  <c r="J87" i="162" s="1"/>
  <c r="G87" i="162"/>
  <c r="AN87" i="162" s="1"/>
  <c r="E88" i="162"/>
  <c r="Q88" i="162" s="1"/>
  <c r="F88" i="162"/>
  <c r="J88" i="162" s="1"/>
  <c r="G88" i="162"/>
  <c r="AN88" i="162" s="1"/>
  <c r="E89" i="162"/>
  <c r="N89" i="162" s="1"/>
  <c r="F89" i="162"/>
  <c r="J89" i="162" s="1"/>
  <c r="G89" i="162"/>
  <c r="AN89" i="162" s="1"/>
  <c r="E90" i="162"/>
  <c r="AB90" i="162" s="1"/>
  <c r="F90" i="162"/>
  <c r="J90" i="162" s="1"/>
  <c r="G90" i="162"/>
  <c r="AN90" i="162" s="1"/>
  <c r="E91" i="162"/>
  <c r="X91" i="162" s="1"/>
  <c r="F91" i="162"/>
  <c r="J91" i="162" s="1"/>
  <c r="G91" i="162"/>
  <c r="AN91" i="162" s="1"/>
  <c r="E92" i="162"/>
  <c r="U92" i="162" s="1"/>
  <c r="F92" i="162"/>
  <c r="J92" i="162" s="1"/>
  <c r="G92" i="162"/>
  <c r="AN92" i="162" s="1"/>
  <c r="E93" i="162"/>
  <c r="AL93" i="162" s="1"/>
  <c r="F93" i="162"/>
  <c r="J93" i="162" s="1"/>
  <c r="G93" i="162"/>
  <c r="AN93" i="162" s="1"/>
  <c r="E94" i="162"/>
  <c r="AA94" i="162" s="1"/>
  <c r="F94" i="162"/>
  <c r="J94" i="162" s="1"/>
  <c r="G94" i="162"/>
  <c r="AN94" i="162" s="1"/>
  <c r="E95" i="162"/>
  <c r="AJ95" i="162" s="1"/>
  <c r="F95" i="162"/>
  <c r="J95" i="162" s="1"/>
  <c r="G95" i="162"/>
  <c r="AN95" i="162" s="1"/>
  <c r="E96" i="162"/>
  <c r="I96" i="162" s="1"/>
  <c r="F96" i="162"/>
  <c r="J96" i="162" s="1"/>
  <c r="G96" i="162"/>
  <c r="AN96" i="162" s="1"/>
  <c r="E97" i="162"/>
  <c r="X97" i="162" s="1"/>
  <c r="F97" i="162"/>
  <c r="J97" i="162" s="1"/>
  <c r="G97" i="162"/>
  <c r="AN97" i="162" s="1"/>
  <c r="E98" i="162"/>
  <c r="I98" i="162" s="1"/>
  <c r="F98" i="162"/>
  <c r="J98" i="162" s="1"/>
  <c r="G98" i="162"/>
  <c r="AN98" i="162" s="1"/>
  <c r="E99" i="162"/>
  <c r="P99" i="162" s="1"/>
  <c r="F99" i="162"/>
  <c r="J99" i="162" s="1"/>
  <c r="G99" i="162"/>
  <c r="AN99" i="162" s="1"/>
  <c r="E100" i="162"/>
  <c r="N100" i="162" s="1"/>
  <c r="F100" i="162"/>
  <c r="J100" i="162" s="1"/>
  <c r="G100" i="162"/>
  <c r="AN100" i="162" s="1"/>
  <c r="G3" i="162"/>
  <c r="AN3" i="162" s="1"/>
  <c r="G4" i="162"/>
  <c r="AN4" i="162" s="1"/>
  <c r="G5" i="162"/>
  <c r="AN5" i="162" s="1"/>
  <c r="G6" i="162"/>
  <c r="AN6" i="162" s="1"/>
  <c r="G7" i="162"/>
  <c r="AN7" i="162" s="1"/>
  <c r="G8" i="162"/>
  <c r="AN8" i="162" s="1"/>
  <c r="G2" i="162"/>
  <c r="AN2" i="162" s="1"/>
  <c r="E3" i="162"/>
  <c r="I3" i="162" s="1"/>
  <c r="E4" i="162"/>
  <c r="I4" i="162" s="1"/>
  <c r="E5" i="162"/>
  <c r="I5" i="162" s="1"/>
  <c r="E6" i="162"/>
  <c r="I6" i="162" s="1"/>
  <c r="E7" i="162"/>
  <c r="I7" i="162" s="1"/>
  <c r="E8" i="162"/>
  <c r="H8" i="162" s="1"/>
  <c r="E2" i="162"/>
  <c r="I2" i="162" s="1"/>
  <c r="F8" i="162"/>
  <c r="J8" i="162" s="1"/>
  <c r="F7" i="162"/>
  <c r="J7" i="162" s="1"/>
  <c r="F6" i="162"/>
  <c r="J6" i="162" s="1"/>
  <c r="F5" i="162"/>
  <c r="J5" i="162" s="1"/>
  <c r="F4" i="162"/>
  <c r="J4" i="162" s="1"/>
  <c r="F3" i="162"/>
  <c r="J3" i="162" s="1"/>
  <c r="F2" i="162"/>
  <c r="J2" i="162" s="1"/>
  <c r="E7" i="160"/>
  <c r="F7" i="160"/>
  <c r="W7" i="160" s="1"/>
  <c r="G7" i="160"/>
  <c r="L7" i="160" s="1"/>
  <c r="I7" i="160"/>
  <c r="AV7" i="160" s="1"/>
  <c r="E8" i="160"/>
  <c r="F8" i="160"/>
  <c r="R8" i="160" s="1"/>
  <c r="G8" i="160"/>
  <c r="L8" i="160" s="1"/>
  <c r="I8" i="160"/>
  <c r="AV8" i="160" s="1"/>
  <c r="E9" i="160"/>
  <c r="F9" i="160"/>
  <c r="M9" i="160" s="1"/>
  <c r="G9" i="160"/>
  <c r="L9" i="160" s="1"/>
  <c r="I9" i="160"/>
  <c r="AV9" i="160" s="1"/>
  <c r="E10" i="160"/>
  <c r="F10" i="160"/>
  <c r="AO10" i="160" s="1"/>
  <c r="G10" i="160"/>
  <c r="L10" i="160" s="1"/>
  <c r="I10" i="160"/>
  <c r="AV10" i="160" s="1"/>
  <c r="E11" i="160"/>
  <c r="F11" i="160"/>
  <c r="W11" i="160" s="1"/>
  <c r="G11" i="160"/>
  <c r="L11" i="160" s="1"/>
  <c r="I11" i="160"/>
  <c r="AV11" i="160" s="1"/>
  <c r="E12" i="160"/>
  <c r="F12" i="160"/>
  <c r="R12" i="160" s="1"/>
  <c r="G12" i="160"/>
  <c r="L12" i="160" s="1"/>
  <c r="I12" i="160"/>
  <c r="AV12" i="160" s="1"/>
  <c r="E13" i="160"/>
  <c r="F13" i="160"/>
  <c r="M13" i="160" s="1"/>
  <c r="G13" i="160"/>
  <c r="L13" i="160" s="1"/>
  <c r="I13" i="160"/>
  <c r="AV13" i="160" s="1"/>
  <c r="E14" i="160"/>
  <c r="F14" i="160"/>
  <c r="AO14" i="160" s="1"/>
  <c r="G14" i="160"/>
  <c r="L14" i="160" s="1"/>
  <c r="I14" i="160"/>
  <c r="AV14" i="160" s="1"/>
  <c r="E15" i="160"/>
  <c r="F15" i="160"/>
  <c r="AP15" i="160" s="1"/>
  <c r="G15" i="160"/>
  <c r="L15" i="160" s="1"/>
  <c r="I15" i="160"/>
  <c r="AV15" i="160" s="1"/>
  <c r="E16" i="160"/>
  <c r="F16" i="160"/>
  <c r="G16" i="160"/>
  <c r="L16" i="160" s="1"/>
  <c r="I16" i="160"/>
  <c r="AV16" i="160" s="1"/>
  <c r="E17" i="160"/>
  <c r="F17" i="160"/>
  <c r="M17" i="160" s="1"/>
  <c r="G17" i="160"/>
  <c r="L17" i="160" s="1"/>
  <c r="I17" i="160"/>
  <c r="AV17" i="160" s="1"/>
  <c r="E18" i="160"/>
  <c r="F18" i="160"/>
  <c r="AO18" i="160" s="1"/>
  <c r="G18" i="160"/>
  <c r="L18" i="160" s="1"/>
  <c r="I18" i="160"/>
  <c r="AV18" i="160" s="1"/>
  <c r="E19" i="160"/>
  <c r="F19" i="160"/>
  <c r="AK19" i="160" s="1"/>
  <c r="G19" i="160"/>
  <c r="L19" i="160" s="1"/>
  <c r="I19" i="160"/>
  <c r="AV19" i="160" s="1"/>
  <c r="E20" i="160"/>
  <c r="F20" i="160"/>
  <c r="AH20" i="160" s="1"/>
  <c r="G20" i="160"/>
  <c r="L20" i="160" s="1"/>
  <c r="I20" i="160"/>
  <c r="AV20" i="160" s="1"/>
  <c r="E21" i="160"/>
  <c r="F21" i="160"/>
  <c r="P21" i="160" s="1"/>
  <c r="G21" i="160"/>
  <c r="L21" i="160" s="1"/>
  <c r="I21" i="160"/>
  <c r="AV21" i="160" s="1"/>
  <c r="E22" i="160"/>
  <c r="F22" i="160"/>
  <c r="AO22" i="160" s="1"/>
  <c r="G22" i="160"/>
  <c r="L22" i="160" s="1"/>
  <c r="I22" i="160"/>
  <c r="AV22" i="160" s="1"/>
  <c r="E23" i="160"/>
  <c r="F23" i="160"/>
  <c r="G23" i="160"/>
  <c r="L23" i="160" s="1"/>
  <c r="I23" i="160"/>
  <c r="AV23" i="160" s="1"/>
  <c r="E24" i="160"/>
  <c r="F24" i="160"/>
  <c r="M24" i="160" s="1"/>
  <c r="G24" i="160"/>
  <c r="L24" i="160" s="1"/>
  <c r="I24" i="160"/>
  <c r="AV24" i="160" s="1"/>
  <c r="E25" i="160"/>
  <c r="F25" i="160"/>
  <c r="AL25" i="160" s="1"/>
  <c r="G25" i="160"/>
  <c r="L25" i="160" s="1"/>
  <c r="I25" i="160"/>
  <c r="AV25" i="160" s="1"/>
  <c r="E26" i="160"/>
  <c r="F26" i="160"/>
  <c r="AO26" i="160" s="1"/>
  <c r="G26" i="160"/>
  <c r="L26" i="160" s="1"/>
  <c r="I26" i="160"/>
  <c r="AV26" i="160" s="1"/>
  <c r="E27" i="160"/>
  <c r="F27" i="160"/>
  <c r="Y27" i="160" s="1"/>
  <c r="G27" i="160"/>
  <c r="L27" i="160" s="1"/>
  <c r="I27" i="160"/>
  <c r="AV27" i="160" s="1"/>
  <c r="E28" i="160"/>
  <c r="F28" i="160"/>
  <c r="AI28" i="160" s="1"/>
  <c r="G28" i="160"/>
  <c r="L28" i="160" s="1"/>
  <c r="I28" i="160"/>
  <c r="AV28" i="160" s="1"/>
  <c r="E29" i="160"/>
  <c r="F29" i="160"/>
  <c r="V29" i="160" s="1"/>
  <c r="G29" i="160"/>
  <c r="L29" i="160" s="1"/>
  <c r="I29" i="160"/>
  <c r="AV29" i="160" s="1"/>
  <c r="E30" i="160"/>
  <c r="F30" i="160"/>
  <c r="AO30" i="160" s="1"/>
  <c r="G30" i="160"/>
  <c r="L30" i="160" s="1"/>
  <c r="I30" i="160"/>
  <c r="AV30" i="160" s="1"/>
  <c r="E31" i="160"/>
  <c r="F31" i="160"/>
  <c r="N31" i="160" s="1"/>
  <c r="G31" i="160"/>
  <c r="L31" i="160" s="1"/>
  <c r="I31" i="160"/>
  <c r="AV31" i="160" s="1"/>
  <c r="E32" i="160"/>
  <c r="F32" i="160"/>
  <c r="AJ32" i="160" s="1"/>
  <c r="G32" i="160"/>
  <c r="L32" i="160" s="1"/>
  <c r="I32" i="160"/>
  <c r="AV32" i="160" s="1"/>
  <c r="E33" i="160"/>
  <c r="F33" i="160"/>
  <c r="G33" i="160"/>
  <c r="L33" i="160" s="1"/>
  <c r="I33" i="160"/>
  <c r="AV33" i="160" s="1"/>
  <c r="E34" i="160"/>
  <c r="F34" i="160"/>
  <c r="AP34" i="160" s="1"/>
  <c r="G34" i="160"/>
  <c r="L34" i="160" s="1"/>
  <c r="I34" i="160"/>
  <c r="AV34" i="160" s="1"/>
  <c r="E35" i="160"/>
  <c r="F35" i="160"/>
  <c r="K35" i="160" s="1"/>
  <c r="G35" i="160"/>
  <c r="L35" i="160" s="1"/>
  <c r="I35" i="160"/>
  <c r="AV35" i="160" s="1"/>
  <c r="E36" i="160"/>
  <c r="F36" i="160"/>
  <c r="X36" i="160" s="1"/>
  <c r="G36" i="160"/>
  <c r="L36" i="160" s="1"/>
  <c r="I36" i="160"/>
  <c r="AV36" i="160" s="1"/>
  <c r="E37" i="160"/>
  <c r="F37" i="160"/>
  <c r="P37" i="160" s="1"/>
  <c r="G37" i="160"/>
  <c r="L37" i="160" s="1"/>
  <c r="I37" i="160"/>
  <c r="AV37" i="160" s="1"/>
  <c r="E38" i="160"/>
  <c r="F38" i="160"/>
  <c r="Y38" i="160" s="1"/>
  <c r="G38" i="160"/>
  <c r="L38" i="160" s="1"/>
  <c r="I38" i="160"/>
  <c r="AV38" i="160" s="1"/>
  <c r="E39" i="160"/>
  <c r="F39" i="160"/>
  <c r="K39" i="160" s="1"/>
  <c r="G39" i="160"/>
  <c r="L39" i="160" s="1"/>
  <c r="I39" i="160"/>
  <c r="AV39" i="160" s="1"/>
  <c r="E40" i="160"/>
  <c r="F40" i="160"/>
  <c r="N40" i="160" s="1"/>
  <c r="G40" i="160"/>
  <c r="L40" i="160" s="1"/>
  <c r="I40" i="160"/>
  <c r="AV40" i="160" s="1"/>
  <c r="E41" i="160"/>
  <c r="F41" i="160"/>
  <c r="N41" i="160" s="1"/>
  <c r="G41" i="160"/>
  <c r="L41" i="160" s="1"/>
  <c r="I41" i="160"/>
  <c r="AV41" i="160" s="1"/>
  <c r="E42" i="160"/>
  <c r="F42" i="160"/>
  <c r="K42" i="160" s="1"/>
  <c r="G42" i="160"/>
  <c r="L42" i="160" s="1"/>
  <c r="I42" i="160"/>
  <c r="AV42" i="160" s="1"/>
  <c r="E43" i="160"/>
  <c r="F43" i="160"/>
  <c r="V43" i="160" s="1"/>
  <c r="G43" i="160"/>
  <c r="L43" i="160" s="1"/>
  <c r="I43" i="160"/>
  <c r="AV43" i="160" s="1"/>
  <c r="E44" i="160"/>
  <c r="F44" i="160"/>
  <c r="AH44" i="160" s="1"/>
  <c r="G44" i="160"/>
  <c r="L44" i="160" s="1"/>
  <c r="I44" i="160"/>
  <c r="AV44" i="160" s="1"/>
  <c r="E45" i="160"/>
  <c r="F45" i="160"/>
  <c r="W45" i="160" s="1"/>
  <c r="G45" i="160"/>
  <c r="L45" i="160" s="1"/>
  <c r="I45" i="160"/>
  <c r="AV45" i="160" s="1"/>
  <c r="E46" i="160"/>
  <c r="F46" i="160"/>
  <c r="K46" i="160" s="1"/>
  <c r="G46" i="160"/>
  <c r="L46" i="160" s="1"/>
  <c r="I46" i="160"/>
  <c r="AV46" i="160" s="1"/>
  <c r="E47" i="160"/>
  <c r="F47" i="160"/>
  <c r="Z47" i="160" s="1"/>
  <c r="G47" i="160"/>
  <c r="L47" i="160" s="1"/>
  <c r="I47" i="160"/>
  <c r="AV47" i="160" s="1"/>
  <c r="E48" i="160"/>
  <c r="F48" i="160"/>
  <c r="T48" i="160" s="1"/>
  <c r="G48" i="160"/>
  <c r="L48" i="160" s="1"/>
  <c r="I48" i="160"/>
  <c r="AV48" i="160" s="1"/>
  <c r="E49" i="160"/>
  <c r="F49" i="160"/>
  <c r="P49" i="160" s="1"/>
  <c r="G49" i="160"/>
  <c r="L49" i="160" s="1"/>
  <c r="I49" i="160"/>
  <c r="AV49" i="160" s="1"/>
  <c r="E50" i="160"/>
  <c r="F50" i="160"/>
  <c r="AP50" i="160" s="1"/>
  <c r="G50" i="160"/>
  <c r="L50" i="160" s="1"/>
  <c r="I50" i="160"/>
  <c r="AV50" i="160" s="1"/>
  <c r="E51" i="160"/>
  <c r="F51" i="160"/>
  <c r="P51" i="160" s="1"/>
  <c r="G51" i="160"/>
  <c r="L51" i="160" s="1"/>
  <c r="I51" i="160"/>
  <c r="AV51" i="160" s="1"/>
  <c r="E52" i="160"/>
  <c r="F52" i="160"/>
  <c r="W52" i="160" s="1"/>
  <c r="G52" i="160"/>
  <c r="L52" i="160" s="1"/>
  <c r="I52" i="160"/>
  <c r="AV52" i="160" s="1"/>
  <c r="E53" i="160"/>
  <c r="F53" i="160"/>
  <c r="AH53" i="160" s="1"/>
  <c r="G53" i="160"/>
  <c r="L53" i="160" s="1"/>
  <c r="I53" i="160"/>
  <c r="AV53" i="160" s="1"/>
  <c r="E54" i="160"/>
  <c r="F54" i="160"/>
  <c r="K54" i="160" s="1"/>
  <c r="G54" i="160"/>
  <c r="L54" i="160" s="1"/>
  <c r="I54" i="160"/>
  <c r="AV54" i="160" s="1"/>
  <c r="E55" i="160"/>
  <c r="F55" i="160"/>
  <c r="J55" i="160" s="1"/>
  <c r="G55" i="160"/>
  <c r="L55" i="160" s="1"/>
  <c r="I55" i="160"/>
  <c r="AV55" i="160" s="1"/>
  <c r="E56" i="160"/>
  <c r="F56" i="160"/>
  <c r="J56" i="160" s="1"/>
  <c r="G56" i="160"/>
  <c r="L56" i="160" s="1"/>
  <c r="I56" i="160"/>
  <c r="AV56" i="160" s="1"/>
  <c r="E57" i="160"/>
  <c r="F57" i="160"/>
  <c r="V57" i="160" s="1"/>
  <c r="G57" i="160"/>
  <c r="L57" i="160" s="1"/>
  <c r="I57" i="160"/>
  <c r="AV57" i="160" s="1"/>
  <c r="E58" i="160"/>
  <c r="F58" i="160"/>
  <c r="M58" i="160" s="1"/>
  <c r="G58" i="160"/>
  <c r="L58" i="160" s="1"/>
  <c r="I58" i="160"/>
  <c r="AV58" i="160" s="1"/>
  <c r="E59" i="160"/>
  <c r="F59" i="160"/>
  <c r="AR59" i="160" s="1"/>
  <c r="G59" i="160"/>
  <c r="L59" i="160" s="1"/>
  <c r="I59" i="160"/>
  <c r="AV59" i="160" s="1"/>
  <c r="E60" i="160"/>
  <c r="F60" i="160"/>
  <c r="N60" i="160" s="1"/>
  <c r="G60" i="160"/>
  <c r="L60" i="160" s="1"/>
  <c r="I60" i="160"/>
  <c r="AV60" i="160" s="1"/>
  <c r="E61" i="160"/>
  <c r="F61" i="160"/>
  <c r="AI61" i="160" s="1"/>
  <c r="G61" i="160"/>
  <c r="L61" i="160" s="1"/>
  <c r="I61" i="160"/>
  <c r="AV61" i="160" s="1"/>
  <c r="E62" i="160"/>
  <c r="F62" i="160"/>
  <c r="Q62" i="160" s="1"/>
  <c r="G62" i="160"/>
  <c r="L62" i="160" s="1"/>
  <c r="I62" i="160"/>
  <c r="AV62" i="160" s="1"/>
  <c r="E63" i="160"/>
  <c r="F63" i="160"/>
  <c r="J63" i="160" s="1"/>
  <c r="G63" i="160"/>
  <c r="L63" i="160" s="1"/>
  <c r="I63" i="160"/>
  <c r="AV63" i="160" s="1"/>
  <c r="E64" i="160"/>
  <c r="F64" i="160"/>
  <c r="Y64" i="160" s="1"/>
  <c r="G64" i="160"/>
  <c r="L64" i="160" s="1"/>
  <c r="I64" i="160"/>
  <c r="AV64" i="160" s="1"/>
  <c r="E65" i="160"/>
  <c r="F65" i="160"/>
  <c r="AP65" i="160" s="1"/>
  <c r="G65" i="160"/>
  <c r="L65" i="160" s="1"/>
  <c r="I65" i="160"/>
  <c r="AV65" i="160" s="1"/>
  <c r="E66" i="160"/>
  <c r="F66" i="160"/>
  <c r="AR66" i="160" s="1"/>
  <c r="G66" i="160"/>
  <c r="L66" i="160" s="1"/>
  <c r="I66" i="160"/>
  <c r="AV66" i="160" s="1"/>
  <c r="E67" i="160"/>
  <c r="F67" i="160"/>
  <c r="M67" i="160" s="1"/>
  <c r="G67" i="160"/>
  <c r="L67" i="160" s="1"/>
  <c r="I67" i="160"/>
  <c r="AV67" i="160" s="1"/>
  <c r="E68" i="160"/>
  <c r="F68" i="160"/>
  <c r="AP68" i="160" s="1"/>
  <c r="G68" i="160"/>
  <c r="L68" i="160" s="1"/>
  <c r="I68" i="160"/>
  <c r="AV68" i="160" s="1"/>
  <c r="E69" i="160"/>
  <c r="F69" i="160"/>
  <c r="X69" i="160" s="1"/>
  <c r="G69" i="160"/>
  <c r="L69" i="160" s="1"/>
  <c r="I69" i="160"/>
  <c r="AV69" i="160" s="1"/>
  <c r="E70" i="160"/>
  <c r="F70" i="160"/>
  <c r="G70" i="160"/>
  <c r="L70" i="160" s="1"/>
  <c r="I70" i="160"/>
  <c r="AV70" i="160" s="1"/>
  <c r="E71" i="160"/>
  <c r="F71" i="160"/>
  <c r="N71" i="160" s="1"/>
  <c r="G71" i="160"/>
  <c r="L71" i="160" s="1"/>
  <c r="I71" i="160"/>
  <c r="AV71" i="160" s="1"/>
  <c r="E72" i="160"/>
  <c r="F72" i="160"/>
  <c r="AJ72" i="160" s="1"/>
  <c r="G72" i="160"/>
  <c r="L72" i="160" s="1"/>
  <c r="I72" i="160"/>
  <c r="AV72" i="160" s="1"/>
  <c r="E73" i="160"/>
  <c r="F73" i="160"/>
  <c r="AO73" i="160" s="1"/>
  <c r="G73" i="160"/>
  <c r="L73" i="160" s="1"/>
  <c r="I73" i="160"/>
  <c r="AV73" i="160" s="1"/>
  <c r="E74" i="160"/>
  <c r="F74" i="160"/>
  <c r="M74" i="160" s="1"/>
  <c r="G74" i="160"/>
  <c r="L74" i="160" s="1"/>
  <c r="I74" i="160"/>
  <c r="AV74" i="160" s="1"/>
  <c r="E75" i="160"/>
  <c r="F75" i="160"/>
  <c r="M75" i="160" s="1"/>
  <c r="G75" i="160"/>
  <c r="L75" i="160" s="1"/>
  <c r="I75" i="160"/>
  <c r="AV75" i="160" s="1"/>
  <c r="E76" i="160"/>
  <c r="F76" i="160"/>
  <c r="M76" i="160" s="1"/>
  <c r="G76" i="160"/>
  <c r="L76" i="160" s="1"/>
  <c r="I76" i="160"/>
  <c r="AV76" i="160" s="1"/>
  <c r="E77" i="160"/>
  <c r="F77" i="160"/>
  <c r="AJ77" i="160" s="1"/>
  <c r="G77" i="160"/>
  <c r="L77" i="160" s="1"/>
  <c r="I77" i="160"/>
  <c r="AV77" i="160" s="1"/>
  <c r="E78" i="160"/>
  <c r="F78" i="160"/>
  <c r="AR78" i="160" s="1"/>
  <c r="G78" i="160"/>
  <c r="L78" i="160" s="1"/>
  <c r="I78" i="160"/>
  <c r="AV78" i="160" s="1"/>
  <c r="E79" i="160"/>
  <c r="F79" i="160"/>
  <c r="J79" i="160" s="1"/>
  <c r="G79" i="160"/>
  <c r="L79" i="160" s="1"/>
  <c r="I79" i="160"/>
  <c r="AV79" i="160" s="1"/>
  <c r="E80" i="160"/>
  <c r="F80" i="160"/>
  <c r="Q80" i="160" s="1"/>
  <c r="G80" i="160"/>
  <c r="L80" i="160" s="1"/>
  <c r="I80" i="160"/>
  <c r="AV80" i="160" s="1"/>
  <c r="E81" i="160"/>
  <c r="F81" i="160"/>
  <c r="T81" i="160" s="1"/>
  <c r="G81" i="160"/>
  <c r="L81" i="160" s="1"/>
  <c r="I81" i="160"/>
  <c r="AV81" i="160" s="1"/>
  <c r="E82" i="160"/>
  <c r="F82" i="160"/>
  <c r="J82" i="160" s="1"/>
  <c r="G82" i="160"/>
  <c r="L82" i="160" s="1"/>
  <c r="I82" i="160"/>
  <c r="AV82" i="160" s="1"/>
  <c r="E83" i="160"/>
  <c r="F83" i="160"/>
  <c r="M83" i="160" s="1"/>
  <c r="G83" i="160"/>
  <c r="L83" i="160" s="1"/>
  <c r="I83" i="160"/>
  <c r="AV83" i="160" s="1"/>
  <c r="E84" i="160"/>
  <c r="F84" i="160"/>
  <c r="P84" i="160" s="1"/>
  <c r="G84" i="160"/>
  <c r="L84" i="160" s="1"/>
  <c r="I84" i="160"/>
  <c r="AV84" i="160" s="1"/>
  <c r="E85" i="160"/>
  <c r="F85" i="160"/>
  <c r="R85" i="160" s="1"/>
  <c r="G85" i="160"/>
  <c r="L85" i="160" s="1"/>
  <c r="I85" i="160"/>
  <c r="AV85" i="160" s="1"/>
  <c r="E86" i="160"/>
  <c r="F86" i="160"/>
  <c r="G86" i="160"/>
  <c r="L86" i="160" s="1"/>
  <c r="I86" i="160"/>
  <c r="AV86" i="160" s="1"/>
  <c r="E87" i="160"/>
  <c r="F87" i="160"/>
  <c r="R87" i="160" s="1"/>
  <c r="G87" i="160"/>
  <c r="L87" i="160" s="1"/>
  <c r="I87" i="160"/>
  <c r="AV87" i="160" s="1"/>
  <c r="E88" i="160"/>
  <c r="F88" i="160"/>
  <c r="S88" i="160" s="1"/>
  <c r="G88" i="160"/>
  <c r="L88" i="160" s="1"/>
  <c r="I88" i="160"/>
  <c r="AV88" i="160" s="1"/>
  <c r="E89" i="160"/>
  <c r="F89" i="160"/>
  <c r="AH89" i="160" s="1"/>
  <c r="G89" i="160"/>
  <c r="L89" i="160" s="1"/>
  <c r="I89" i="160"/>
  <c r="AV89" i="160" s="1"/>
  <c r="E90" i="160"/>
  <c r="F90" i="160"/>
  <c r="Z90" i="160" s="1"/>
  <c r="G90" i="160"/>
  <c r="L90" i="160" s="1"/>
  <c r="I90" i="160"/>
  <c r="AV90" i="160" s="1"/>
  <c r="E91" i="160"/>
  <c r="F91" i="160"/>
  <c r="S91" i="160" s="1"/>
  <c r="G91" i="160"/>
  <c r="L91" i="160" s="1"/>
  <c r="I91" i="160"/>
  <c r="AV91" i="160" s="1"/>
  <c r="E92" i="160"/>
  <c r="F92" i="160"/>
  <c r="Y92" i="160" s="1"/>
  <c r="G92" i="160"/>
  <c r="L92" i="160" s="1"/>
  <c r="I92" i="160"/>
  <c r="AV92" i="160" s="1"/>
  <c r="E93" i="160"/>
  <c r="F93" i="160"/>
  <c r="T93" i="160" s="1"/>
  <c r="G93" i="160"/>
  <c r="L93" i="160" s="1"/>
  <c r="I93" i="160"/>
  <c r="AV93" i="160" s="1"/>
  <c r="E94" i="160"/>
  <c r="F94" i="160"/>
  <c r="AI94" i="160" s="1"/>
  <c r="G94" i="160"/>
  <c r="L94" i="160" s="1"/>
  <c r="I94" i="160"/>
  <c r="AV94" i="160" s="1"/>
  <c r="E95" i="160"/>
  <c r="F95" i="160"/>
  <c r="J95" i="160" s="1"/>
  <c r="G95" i="160"/>
  <c r="L95" i="160" s="1"/>
  <c r="I95" i="160"/>
  <c r="AV95" i="160" s="1"/>
  <c r="E96" i="160"/>
  <c r="F96" i="160"/>
  <c r="AJ96" i="160" s="1"/>
  <c r="G96" i="160"/>
  <c r="L96" i="160" s="1"/>
  <c r="I96" i="160"/>
  <c r="AV96" i="160" s="1"/>
  <c r="E97" i="160"/>
  <c r="F97" i="160"/>
  <c r="AI97" i="160" s="1"/>
  <c r="G97" i="160"/>
  <c r="L97" i="160" s="1"/>
  <c r="I97" i="160"/>
  <c r="AV97" i="160" s="1"/>
  <c r="E98" i="160"/>
  <c r="F98" i="160"/>
  <c r="AI98" i="160" s="1"/>
  <c r="G98" i="160"/>
  <c r="L98" i="160" s="1"/>
  <c r="I98" i="160"/>
  <c r="AV98" i="160" s="1"/>
  <c r="E99" i="160"/>
  <c r="F99" i="160"/>
  <c r="AR99" i="160" s="1"/>
  <c r="G99" i="160"/>
  <c r="L99" i="160" s="1"/>
  <c r="I99" i="160"/>
  <c r="AV99" i="160" s="1"/>
  <c r="E100" i="160"/>
  <c r="F100" i="160"/>
  <c r="S100" i="160" s="1"/>
  <c r="G100" i="160"/>
  <c r="L100" i="160" s="1"/>
  <c r="I100" i="160"/>
  <c r="AV100" i="160" s="1"/>
  <c r="H2" i="160"/>
  <c r="E3" i="160"/>
  <c r="E4" i="160"/>
  <c r="E5" i="160"/>
  <c r="E6" i="160"/>
  <c r="E2" i="160"/>
  <c r="I3" i="160"/>
  <c r="AV3" i="160" s="1"/>
  <c r="I4" i="160"/>
  <c r="AV4" i="160" s="1"/>
  <c r="I5" i="160"/>
  <c r="AV5" i="160" s="1"/>
  <c r="I6" i="160"/>
  <c r="AV6" i="160" s="1"/>
  <c r="I2" i="160"/>
  <c r="AV2" i="160" s="1"/>
  <c r="G6" i="160"/>
  <c r="L6" i="160" s="1"/>
  <c r="F6" i="160"/>
  <c r="W6" i="160" s="1"/>
  <c r="G5" i="160"/>
  <c r="L5" i="160" s="1"/>
  <c r="F5" i="160"/>
  <c r="AO5" i="160" s="1"/>
  <c r="G4" i="160"/>
  <c r="L4" i="160" s="1"/>
  <c r="F4" i="160"/>
  <c r="AI4" i="160" s="1"/>
  <c r="G3" i="160"/>
  <c r="L3" i="160" s="1"/>
  <c r="F3" i="160"/>
  <c r="W3" i="160" s="1"/>
  <c r="G2" i="160"/>
  <c r="L2" i="160" s="1"/>
  <c r="F2" i="160"/>
  <c r="N2" i="160" s="1"/>
  <c r="E10" i="158"/>
  <c r="F10" i="158"/>
  <c r="V10" i="158" s="1"/>
  <c r="G10" i="158"/>
  <c r="K10" i="158" s="1"/>
  <c r="H10" i="158"/>
  <c r="Q10" i="158" s="1"/>
  <c r="E11" i="158"/>
  <c r="F11" i="158"/>
  <c r="R11" i="158" s="1"/>
  <c r="G11" i="158"/>
  <c r="K11" i="158" s="1"/>
  <c r="H11" i="158"/>
  <c r="Q11" i="158" s="1"/>
  <c r="E12" i="158"/>
  <c r="F12" i="158"/>
  <c r="L12" i="158" s="1"/>
  <c r="G12" i="158"/>
  <c r="K12" i="158" s="1"/>
  <c r="H12" i="158"/>
  <c r="Q12" i="158" s="1"/>
  <c r="E13" i="158"/>
  <c r="F13" i="158"/>
  <c r="I13" i="158" s="1"/>
  <c r="G13" i="158"/>
  <c r="K13" i="158" s="1"/>
  <c r="H13" i="158"/>
  <c r="Q13" i="158" s="1"/>
  <c r="E14" i="158"/>
  <c r="F14" i="158"/>
  <c r="V14" i="158" s="1"/>
  <c r="G14" i="158"/>
  <c r="K14" i="158" s="1"/>
  <c r="H14" i="158"/>
  <c r="Q14" i="158" s="1"/>
  <c r="E15" i="158"/>
  <c r="F15" i="158"/>
  <c r="R15" i="158" s="1"/>
  <c r="G15" i="158"/>
  <c r="K15" i="158" s="1"/>
  <c r="H15" i="158"/>
  <c r="Q15" i="158" s="1"/>
  <c r="E16" i="158"/>
  <c r="F16" i="158"/>
  <c r="L16" i="158" s="1"/>
  <c r="G16" i="158"/>
  <c r="K16" i="158" s="1"/>
  <c r="H16" i="158"/>
  <c r="Q16" i="158" s="1"/>
  <c r="E17" i="158"/>
  <c r="F17" i="158"/>
  <c r="I17" i="158" s="1"/>
  <c r="G17" i="158"/>
  <c r="K17" i="158" s="1"/>
  <c r="H17" i="158"/>
  <c r="Q17" i="158" s="1"/>
  <c r="E18" i="158"/>
  <c r="F18" i="158"/>
  <c r="V18" i="158" s="1"/>
  <c r="G18" i="158"/>
  <c r="K18" i="158" s="1"/>
  <c r="H18" i="158"/>
  <c r="Q18" i="158" s="1"/>
  <c r="E19" i="158"/>
  <c r="F19" i="158"/>
  <c r="R19" i="158" s="1"/>
  <c r="G19" i="158"/>
  <c r="K19" i="158" s="1"/>
  <c r="H19" i="158"/>
  <c r="Q19" i="158" s="1"/>
  <c r="E20" i="158"/>
  <c r="F20" i="158"/>
  <c r="L20" i="158" s="1"/>
  <c r="G20" i="158"/>
  <c r="K20" i="158" s="1"/>
  <c r="H20" i="158"/>
  <c r="Q20" i="158" s="1"/>
  <c r="E21" i="158"/>
  <c r="F21" i="158"/>
  <c r="I21" i="158" s="1"/>
  <c r="G21" i="158"/>
  <c r="K21" i="158" s="1"/>
  <c r="H21" i="158"/>
  <c r="Q21" i="158" s="1"/>
  <c r="E22" i="158"/>
  <c r="F22" i="158"/>
  <c r="V22" i="158" s="1"/>
  <c r="G22" i="158"/>
  <c r="K22" i="158" s="1"/>
  <c r="H22" i="158"/>
  <c r="Q22" i="158" s="1"/>
  <c r="E23" i="158"/>
  <c r="F23" i="158"/>
  <c r="R23" i="158" s="1"/>
  <c r="G23" i="158"/>
  <c r="K23" i="158" s="1"/>
  <c r="H23" i="158"/>
  <c r="Q23" i="158" s="1"/>
  <c r="E24" i="158"/>
  <c r="F24" i="158"/>
  <c r="L24" i="158" s="1"/>
  <c r="G24" i="158"/>
  <c r="K24" i="158" s="1"/>
  <c r="H24" i="158"/>
  <c r="Q24" i="158" s="1"/>
  <c r="E25" i="158"/>
  <c r="F25" i="158"/>
  <c r="I25" i="158" s="1"/>
  <c r="G25" i="158"/>
  <c r="K25" i="158" s="1"/>
  <c r="H25" i="158"/>
  <c r="Q25" i="158" s="1"/>
  <c r="E26" i="158"/>
  <c r="F26" i="158"/>
  <c r="V26" i="158" s="1"/>
  <c r="G26" i="158"/>
  <c r="K26" i="158" s="1"/>
  <c r="H26" i="158"/>
  <c r="Q26" i="158" s="1"/>
  <c r="E27" i="158"/>
  <c r="F27" i="158"/>
  <c r="R27" i="158" s="1"/>
  <c r="G27" i="158"/>
  <c r="K27" i="158" s="1"/>
  <c r="H27" i="158"/>
  <c r="Q27" i="158" s="1"/>
  <c r="E28" i="158"/>
  <c r="F28" i="158"/>
  <c r="L28" i="158" s="1"/>
  <c r="G28" i="158"/>
  <c r="K28" i="158" s="1"/>
  <c r="H28" i="158"/>
  <c r="Q28" i="158" s="1"/>
  <c r="E29" i="158"/>
  <c r="F29" i="158"/>
  <c r="I29" i="158" s="1"/>
  <c r="G29" i="158"/>
  <c r="K29" i="158" s="1"/>
  <c r="H29" i="158"/>
  <c r="Q29" i="158" s="1"/>
  <c r="E30" i="158"/>
  <c r="F30" i="158"/>
  <c r="V30" i="158" s="1"/>
  <c r="G30" i="158"/>
  <c r="K30" i="158" s="1"/>
  <c r="H30" i="158"/>
  <c r="Q30" i="158" s="1"/>
  <c r="E31" i="158"/>
  <c r="F31" i="158"/>
  <c r="R31" i="158" s="1"/>
  <c r="G31" i="158"/>
  <c r="K31" i="158" s="1"/>
  <c r="H31" i="158"/>
  <c r="Q31" i="158" s="1"/>
  <c r="E32" i="158"/>
  <c r="F32" i="158"/>
  <c r="L32" i="158" s="1"/>
  <c r="G32" i="158"/>
  <c r="K32" i="158" s="1"/>
  <c r="H32" i="158"/>
  <c r="Q32" i="158" s="1"/>
  <c r="E33" i="158"/>
  <c r="F33" i="158"/>
  <c r="I33" i="158" s="1"/>
  <c r="G33" i="158"/>
  <c r="K33" i="158" s="1"/>
  <c r="H33" i="158"/>
  <c r="Q33" i="158" s="1"/>
  <c r="E34" i="158"/>
  <c r="F34" i="158"/>
  <c r="V34" i="158" s="1"/>
  <c r="G34" i="158"/>
  <c r="K34" i="158" s="1"/>
  <c r="H34" i="158"/>
  <c r="Q34" i="158" s="1"/>
  <c r="E35" i="158"/>
  <c r="F35" i="158"/>
  <c r="R35" i="158" s="1"/>
  <c r="G35" i="158"/>
  <c r="K35" i="158" s="1"/>
  <c r="H35" i="158"/>
  <c r="Q35" i="158" s="1"/>
  <c r="E36" i="158"/>
  <c r="F36" i="158"/>
  <c r="L36" i="158" s="1"/>
  <c r="G36" i="158"/>
  <c r="K36" i="158" s="1"/>
  <c r="H36" i="158"/>
  <c r="Q36" i="158" s="1"/>
  <c r="E37" i="158"/>
  <c r="F37" i="158"/>
  <c r="I37" i="158" s="1"/>
  <c r="G37" i="158"/>
  <c r="K37" i="158" s="1"/>
  <c r="H37" i="158"/>
  <c r="Q37" i="158" s="1"/>
  <c r="E38" i="158"/>
  <c r="F38" i="158"/>
  <c r="V38" i="158" s="1"/>
  <c r="G38" i="158"/>
  <c r="K38" i="158" s="1"/>
  <c r="H38" i="158"/>
  <c r="Q38" i="158" s="1"/>
  <c r="E39" i="158"/>
  <c r="F39" i="158"/>
  <c r="R39" i="158" s="1"/>
  <c r="G39" i="158"/>
  <c r="K39" i="158" s="1"/>
  <c r="H39" i="158"/>
  <c r="Q39" i="158" s="1"/>
  <c r="E40" i="158"/>
  <c r="F40" i="158"/>
  <c r="L40" i="158" s="1"/>
  <c r="G40" i="158"/>
  <c r="K40" i="158" s="1"/>
  <c r="H40" i="158"/>
  <c r="Q40" i="158" s="1"/>
  <c r="E41" i="158"/>
  <c r="F41" i="158"/>
  <c r="J41" i="158" s="1"/>
  <c r="G41" i="158"/>
  <c r="K41" i="158" s="1"/>
  <c r="H41" i="158"/>
  <c r="Q41" i="158" s="1"/>
  <c r="E42" i="158"/>
  <c r="F42" i="158"/>
  <c r="R42" i="158" s="1"/>
  <c r="G42" i="158"/>
  <c r="K42" i="158" s="1"/>
  <c r="H42" i="158"/>
  <c r="Q42" i="158" s="1"/>
  <c r="E43" i="158"/>
  <c r="F43" i="158"/>
  <c r="R43" i="158" s="1"/>
  <c r="G43" i="158"/>
  <c r="K43" i="158" s="1"/>
  <c r="H43" i="158"/>
  <c r="Q43" i="158" s="1"/>
  <c r="E44" i="158"/>
  <c r="F44" i="158"/>
  <c r="L44" i="158" s="1"/>
  <c r="G44" i="158"/>
  <c r="K44" i="158" s="1"/>
  <c r="H44" i="158"/>
  <c r="Q44" i="158" s="1"/>
  <c r="E45" i="158"/>
  <c r="F45" i="158"/>
  <c r="O45" i="158" s="1"/>
  <c r="G45" i="158"/>
  <c r="K45" i="158" s="1"/>
  <c r="H45" i="158"/>
  <c r="Q45" i="158" s="1"/>
  <c r="E46" i="158"/>
  <c r="F46" i="158"/>
  <c r="M46" i="158" s="1"/>
  <c r="G46" i="158"/>
  <c r="K46" i="158" s="1"/>
  <c r="H46" i="158"/>
  <c r="Q46" i="158" s="1"/>
  <c r="E47" i="158"/>
  <c r="F47" i="158"/>
  <c r="G47" i="158"/>
  <c r="K47" i="158" s="1"/>
  <c r="H47" i="158"/>
  <c r="Q47" i="158" s="1"/>
  <c r="E48" i="158"/>
  <c r="F48" i="158"/>
  <c r="L48" i="158" s="1"/>
  <c r="G48" i="158"/>
  <c r="K48" i="158" s="1"/>
  <c r="H48" i="158"/>
  <c r="Q48" i="158" s="1"/>
  <c r="E49" i="158"/>
  <c r="F49" i="158"/>
  <c r="U49" i="158" s="1"/>
  <c r="G49" i="158"/>
  <c r="K49" i="158" s="1"/>
  <c r="H49" i="158"/>
  <c r="Q49" i="158" s="1"/>
  <c r="E50" i="158"/>
  <c r="F50" i="158"/>
  <c r="M50" i="158" s="1"/>
  <c r="G50" i="158"/>
  <c r="K50" i="158" s="1"/>
  <c r="H50" i="158"/>
  <c r="Q50" i="158" s="1"/>
  <c r="E51" i="158"/>
  <c r="F51" i="158"/>
  <c r="L51" i="158" s="1"/>
  <c r="G51" i="158"/>
  <c r="K51" i="158" s="1"/>
  <c r="H51" i="158"/>
  <c r="Q51" i="158" s="1"/>
  <c r="E52" i="158"/>
  <c r="F52" i="158"/>
  <c r="L52" i="158" s="1"/>
  <c r="G52" i="158"/>
  <c r="K52" i="158" s="1"/>
  <c r="H52" i="158"/>
  <c r="Q52" i="158" s="1"/>
  <c r="E53" i="158"/>
  <c r="F53" i="158"/>
  <c r="J53" i="158" s="1"/>
  <c r="G53" i="158"/>
  <c r="K53" i="158" s="1"/>
  <c r="H53" i="158"/>
  <c r="Q53" i="158" s="1"/>
  <c r="E54" i="158"/>
  <c r="F54" i="158"/>
  <c r="J54" i="158" s="1"/>
  <c r="G54" i="158"/>
  <c r="K54" i="158" s="1"/>
  <c r="H54" i="158"/>
  <c r="Q54" i="158" s="1"/>
  <c r="E55" i="158"/>
  <c r="F55" i="158"/>
  <c r="P55" i="158" s="1"/>
  <c r="G55" i="158"/>
  <c r="K55" i="158" s="1"/>
  <c r="H55" i="158"/>
  <c r="Q55" i="158" s="1"/>
  <c r="E56" i="158"/>
  <c r="F56" i="158"/>
  <c r="L56" i="158" s="1"/>
  <c r="G56" i="158"/>
  <c r="K56" i="158" s="1"/>
  <c r="H56" i="158"/>
  <c r="Q56" i="158" s="1"/>
  <c r="E57" i="158"/>
  <c r="F57" i="158"/>
  <c r="R57" i="158" s="1"/>
  <c r="G57" i="158"/>
  <c r="K57" i="158" s="1"/>
  <c r="H57" i="158"/>
  <c r="Q57" i="158" s="1"/>
  <c r="E58" i="158"/>
  <c r="F58" i="158"/>
  <c r="S58" i="158" s="1"/>
  <c r="G58" i="158"/>
  <c r="K58" i="158" s="1"/>
  <c r="H58" i="158"/>
  <c r="Q58" i="158" s="1"/>
  <c r="E59" i="158"/>
  <c r="F59" i="158"/>
  <c r="L59" i="158" s="1"/>
  <c r="G59" i="158"/>
  <c r="K59" i="158" s="1"/>
  <c r="H59" i="158"/>
  <c r="Q59" i="158" s="1"/>
  <c r="E60" i="158"/>
  <c r="F60" i="158"/>
  <c r="L60" i="158" s="1"/>
  <c r="G60" i="158"/>
  <c r="K60" i="158" s="1"/>
  <c r="H60" i="158"/>
  <c r="Q60" i="158" s="1"/>
  <c r="E61" i="158"/>
  <c r="F61" i="158"/>
  <c r="J61" i="158" s="1"/>
  <c r="G61" i="158"/>
  <c r="K61" i="158" s="1"/>
  <c r="H61" i="158"/>
  <c r="Q61" i="158" s="1"/>
  <c r="E62" i="158"/>
  <c r="F62" i="158"/>
  <c r="U62" i="158" s="1"/>
  <c r="G62" i="158"/>
  <c r="K62" i="158" s="1"/>
  <c r="H62" i="158"/>
  <c r="Q62" i="158" s="1"/>
  <c r="E63" i="158"/>
  <c r="F63" i="158"/>
  <c r="M63" i="158" s="1"/>
  <c r="G63" i="158"/>
  <c r="K63" i="158" s="1"/>
  <c r="H63" i="158"/>
  <c r="Q63" i="158" s="1"/>
  <c r="E64" i="158"/>
  <c r="F64" i="158"/>
  <c r="L64" i="158" s="1"/>
  <c r="G64" i="158"/>
  <c r="K64" i="158" s="1"/>
  <c r="H64" i="158"/>
  <c r="Q64" i="158" s="1"/>
  <c r="E65" i="158"/>
  <c r="F65" i="158"/>
  <c r="J65" i="158" s="1"/>
  <c r="G65" i="158"/>
  <c r="K65" i="158" s="1"/>
  <c r="H65" i="158"/>
  <c r="Q65" i="158" s="1"/>
  <c r="E66" i="158"/>
  <c r="F66" i="158"/>
  <c r="M66" i="158" s="1"/>
  <c r="G66" i="158"/>
  <c r="K66" i="158" s="1"/>
  <c r="H66" i="158"/>
  <c r="Q66" i="158" s="1"/>
  <c r="E67" i="158"/>
  <c r="F67" i="158"/>
  <c r="L67" i="158" s="1"/>
  <c r="G67" i="158"/>
  <c r="K67" i="158" s="1"/>
  <c r="H67" i="158"/>
  <c r="Q67" i="158" s="1"/>
  <c r="E68" i="158"/>
  <c r="F68" i="158"/>
  <c r="L68" i="158" s="1"/>
  <c r="G68" i="158"/>
  <c r="K68" i="158" s="1"/>
  <c r="H68" i="158"/>
  <c r="Q68" i="158" s="1"/>
  <c r="E69" i="158"/>
  <c r="F69" i="158"/>
  <c r="J69" i="158" s="1"/>
  <c r="G69" i="158"/>
  <c r="K69" i="158" s="1"/>
  <c r="H69" i="158"/>
  <c r="Q69" i="158" s="1"/>
  <c r="E70" i="158"/>
  <c r="F70" i="158"/>
  <c r="J70" i="158" s="1"/>
  <c r="G70" i="158"/>
  <c r="K70" i="158" s="1"/>
  <c r="H70" i="158"/>
  <c r="Q70" i="158" s="1"/>
  <c r="E71" i="158"/>
  <c r="F71" i="158"/>
  <c r="P71" i="158" s="1"/>
  <c r="G71" i="158"/>
  <c r="K71" i="158" s="1"/>
  <c r="H71" i="158"/>
  <c r="Q71" i="158" s="1"/>
  <c r="E72" i="158"/>
  <c r="F72" i="158"/>
  <c r="L72" i="158" s="1"/>
  <c r="G72" i="158"/>
  <c r="K72" i="158" s="1"/>
  <c r="H72" i="158"/>
  <c r="Q72" i="158" s="1"/>
  <c r="E73" i="158"/>
  <c r="F73" i="158"/>
  <c r="I73" i="158" s="1"/>
  <c r="G73" i="158"/>
  <c r="K73" i="158" s="1"/>
  <c r="H73" i="158"/>
  <c r="Q73" i="158" s="1"/>
  <c r="E74" i="158"/>
  <c r="F74" i="158"/>
  <c r="W74" i="158" s="1"/>
  <c r="G74" i="158"/>
  <c r="K74" i="158" s="1"/>
  <c r="H74" i="158"/>
  <c r="Q74" i="158" s="1"/>
  <c r="E75" i="158"/>
  <c r="F75" i="158"/>
  <c r="R75" i="158" s="1"/>
  <c r="G75" i="158"/>
  <c r="K75" i="158" s="1"/>
  <c r="H75" i="158"/>
  <c r="Q75" i="158" s="1"/>
  <c r="E76" i="158"/>
  <c r="F76" i="158"/>
  <c r="M76" i="158" s="1"/>
  <c r="G76" i="158"/>
  <c r="K76" i="158" s="1"/>
  <c r="H76" i="158"/>
  <c r="Q76" i="158" s="1"/>
  <c r="E77" i="158"/>
  <c r="F77" i="158"/>
  <c r="I77" i="158" s="1"/>
  <c r="G77" i="158"/>
  <c r="K77" i="158" s="1"/>
  <c r="H77" i="158"/>
  <c r="Q77" i="158" s="1"/>
  <c r="E78" i="158"/>
  <c r="F78" i="158"/>
  <c r="W78" i="158" s="1"/>
  <c r="G78" i="158"/>
  <c r="K78" i="158" s="1"/>
  <c r="H78" i="158"/>
  <c r="Q78" i="158" s="1"/>
  <c r="E79" i="158"/>
  <c r="F79" i="158"/>
  <c r="R79" i="158" s="1"/>
  <c r="G79" i="158"/>
  <c r="K79" i="158" s="1"/>
  <c r="H79" i="158"/>
  <c r="Q79" i="158" s="1"/>
  <c r="E80" i="158"/>
  <c r="F80" i="158"/>
  <c r="M80" i="158" s="1"/>
  <c r="G80" i="158"/>
  <c r="K80" i="158" s="1"/>
  <c r="H80" i="158"/>
  <c r="Q80" i="158" s="1"/>
  <c r="E81" i="158"/>
  <c r="F81" i="158"/>
  <c r="I81" i="158" s="1"/>
  <c r="G81" i="158"/>
  <c r="K81" i="158" s="1"/>
  <c r="H81" i="158"/>
  <c r="Q81" i="158" s="1"/>
  <c r="E82" i="158"/>
  <c r="F82" i="158"/>
  <c r="W82" i="158" s="1"/>
  <c r="G82" i="158"/>
  <c r="K82" i="158" s="1"/>
  <c r="H82" i="158"/>
  <c r="Q82" i="158" s="1"/>
  <c r="E83" i="158"/>
  <c r="F83" i="158"/>
  <c r="R83" i="158" s="1"/>
  <c r="G83" i="158"/>
  <c r="K83" i="158" s="1"/>
  <c r="H83" i="158"/>
  <c r="Q83" i="158" s="1"/>
  <c r="E84" i="158"/>
  <c r="F84" i="158"/>
  <c r="M84" i="158" s="1"/>
  <c r="G84" i="158"/>
  <c r="K84" i="158" s="1"/>
  <c r="H84" i="158"/>
  <c r="Q84" i="158" s="1"/>
  <c r="E85" i="158"/>
  <c r="F85" i="158"/>
  <c r="I85" i="158" s="1"/>
  <c r="G85" i="158"/>
  <c r="K85" i="158" s="1"/>
  <c r="H85" i="158"/>
  <c r="Q85" i="158" s="1"/>
  <c r="E86" i="158"/>
  <c r="F86" i="158"/>
  <c r="W86" i="158" s="1"/>
  <c r="G86" i="158"/>
  <c r="K86" i="158" s="1"/>
  <c r="H86" i="158"/>
  <c r="Q86" i="158" s="1"/>
  <c r="E87" i="158"/>
  <c r="F87" i="158"/>
  <c r="R87" i="158" s="1"/>
  <c r="G87" i="158"/>
  <c r="K87" i="158" s="1"/>
  <c r="H87" i="158"/>
  <c r="Q87" i="158" s="1"/>
  <c r="E88" i="158"/>
  <c r="F88" i="158"/>
  <c r="M88" i="158" s="1"/>
  <c r="G88" i="158"/>
  <c r="K88" i="158" s="1"/>
  <c r="H88" i="158"/>
  <c r="Q88" i="158" s="1"/>
  <c r="E89" i="158"/>
  <c r="F89" i="158"/>
  <c r="I89" i="158" s="1"/>
  <c r="G89" i="158"/>
  <c r="K89" i="158" s="1"/>
  <c r="H89" i="158"/>
  <c r="Q89" i="158" s="1"/>
  <c r="E90" i="158"/>
  <c r="F90" i="158"/>
  <c r="W90" i="158" s="1"/>
  <c r="G90" i="158"/>
  <c r="K90" i="158" s="1"/>
  <c r="H90" i="158"/>
  <c r="Q90" i="158" s="1"/>
  <c r="E91" i="158"/>
  <c r="F91" i="158"/>
  <c r="R91" i="158" s="1"/>
  <c r="G91" i="158"/>
  <c r="K91" i="158" s="1"/>
  <c r="H91" i="158"/>
  <c r="Q91" i="158" s="1"/>
  <c r="E92" i="158"/>
  <c r="F92" i="158"/>
  <c r="M92" i="158" s="1"/>
  <c r="G92" i="158"/>
  <c r="K92" i="158" s="1"/>
  <c r="H92" i="158"/>
  <c r="Q92" i="158" s="1"/>
  <c r="E93" i="158"/>
  <c r="F93" i="158"/>
  <c r="I93" i="158" s="1"/>
  <c r="G93" i="158"/>
  <c r="K93" i="158" s="1"/>
  <c r="H93" i="158"/>
  <c r="Q93" i="158" s="1"/>
  <c r="E94" i="158"/>
  <c r="F94" i="158"/>
  <c r="W94" i="158" s="1"/>
  <c r="G94" i="158"/>
  <c r="K94" i="158" s="1"/>
  <c r="H94" i="158"/>
  <c r="Q94" i="158" s="1"/>
  <c r="E95" i="158"/>
  <c r="F95" i="158"/>
  <c r="J95" i="158" s="1"/>
  <c r="G95" i="158"/>
  <c r="K95" i="158" s="1"/>
  <c r="H95" i="158"/>
  <c r="Q95" i="158" s="1"/>
  <c r="E96" i="158"/>
  <c r="F96" i="158"/>
  <c r="I96" i="158" s="1"/>
  <c r="G96" i="158"/>
  <c r="K96" i="158" s="1"/>
  <c r="H96" i="158"/>
  <c r="Q96" i="158" s="1"/>
  <c r="E97" i="158"/>
  <c r="F97" i="158"/>
  <c r="S97" i="158" s="1"/>
  <c r="G97" i="158"/>
  <c r="K97" i="158" s="1"/>
  <c r="H97" i="158"/>
  <c r="Q97" i="158" s="1"/>
  <c r="E98" i="158"/>
  <c r="F98" i="158"/>
  <c r="O98" i="158" s="1"/>
  <c r="G98" i="158"/>
  <c r="K98" i="158" s="1"/>
  <c r="H98" i="158"/>
  <c r="Q98" i="158" s="1"/>
  <c r="E99" i="158"/>
  <c r="F99" i="158"/>
  <c r="J99" i="158" s="1"/>
  <c r="G99" i="158"/>
  <c r="K99" i="158" s="1"/>
  <c r="H99" i="158"/>
  <c r="Q99" i="158" s="1"/>
  <c r="E100" i="158"/>
  <c r="F100" i="158"/>
  <c r="R100" i="158" s="1"/>
  <c r="G100" i="158"/>
  <c r="K100" i="158" s="1"/>
  <c r="H100" i="158"/>
  <c r="Q100" i="158" s="1"/>
  <c r="E10" i="156"/>
  <c r="F10" i="156"/>
  <c r="G10" i="156"/>
  <c r="H10" i="156"/>
  <c r="E11" i="156"/>
  <c r="F11" i="156"/>
  <c r="G11" i="156"/>
  <c r="H11" i="156"/>
  <c r="E12" i="156"/>
  <c r="F12" i="156"/>
  <c r="G12" i="156"/>
  <c r="H12" i="156"/>
  <c r="E13" i="156"/>
  <c r="F13" i="156"/>
  <c r="G13" i="156"/>
  <c r="H13" i="156"/>
  <c r="E14" i="156"/>
  <c r="F14" i="156"/>
  <c r="G14" i="156"/>
  <c r="H14" i="156"/>
  <c r="E15" i="156"/>
  <c r="F15" i="156"/>
  <c r="G15" i="156"/>
  <c r="H15" i="156"/>
  <c r="E16" i="156"/>
  <c r="F16" i="156"/>
  <c r="G16" i="156"/>
  <c r="H16" i="156"/>
  <c r="E17" i="156"/>
  <c r="F17" i="156"/>
  <c r="Q17" i="156" s="1"/>
  <c r="G17" i="156"/>
  <c r="H17" i="156"/>
  <c r="E18" i="156"/>
  <c r="F18" i="156"/>
  <c r="G18" i="156"/>
  <c r="H18" i="156"/>
  <c r="E19" i="156"/>
  <c r="F19" i="156"/>
  <c r="G19" i="156"/>
  <c r="H19" i="156"/>
  <c r="E20" i="156"/>
  <c r="F20" i="156"/>
  <c r="G20" i="156"/>
  <c r="H20" i="156"/>
  <c r="E21" i="156"/>
  <c r="F21" i="156"/>
  <c r="G21" i="156"/>
  <c r="H21" i="156"/>
  <c r="E22" i="156"/>
  <c r="F22" i="156"/>
  <c r="G22" i="156"/>
  <c r="H22" i="156"/>
  <c r="E23" i="156"/>
  <c r="F23" i="156"/>
  <c r="G23" i="156"/>
  <c r="H23" i="156"/>
  <c r="E24" i="156"/>
  <c r="F24" i="156"/>
  <c r="G24" i="156"/>
  <c r="H24" i="156"/>
  <c r="E25" i="156"/>
  <c r="F25" i="156"/>
  <c r="G25" i="156"/>
  <c r="H25" i="156"/>
  <c r="E26" i="156"/>
  <c r="F26" i="156"/>
  <c r="G26" i="156"/>
  <c r="H26" i="156"/>
  <c r="E27" i="156"/>
  <c r="F27" i="156"/>
  <c r="G27" i="156"/>
  <c r="H27" i="156"/>
  <c r="E28" i="156"/>
  <c r="F28" i="156"/>
  <c r="G28" i="156"/>
  <c r="H28" i="156"/>
  <c r="E29" i="156"/>
  <c r="F29" i="156"/>
  <c r="G29" i="156"/>
  <c r="H29" i="156"/>
  <c r="E30" i="156"/>
  <c r="F30" i="156"/>
  <c r="G30" i="156"/>
  <c r="H30" i="156"/>
  <c r="E31" i="156"/>
  <c r="F31" i="156"/>
  <c r="G31" i="156"/>
  <c r="H31" i="156"/>
  <c r="E32" i="156"/>
  <c r="F32" i="156"/>
  <c r="G32" i="156"/>
  <c r="H32" i="156"/>
  <c r="E33" i="156"/>
  <c r="F33" i="156"/>
  <c r="Q33" i="156" s="1"/>
  <c r="G33" i="156"/>
  <c r="H33" i="156"/>
  <c r="E34" i="156"/>
  <c r="F34" i="156"/>
  <c r="G34" i="156"/>
  <c r="H34" i="156"/>
  <c r="E35" i="156"/>
  <c r="F35" i="156"/>
  <c r="G35" i="156"/>
  <c r="H35" i="156"/>
  <c r="E36" i="156"/>
  <c r="F36" i="156"/>
  <c r="G36" i="156"/>
  <c r="H36" i="156"/>
  <c r="E37" i="156"/>
  <c r="F37" i="156"/>
  <c r="G37" i="156"/>
  <c r="H37" i="156"/>
  <c r="E38" i="156"/>
  <c r="F38" i="156"/>
  <c r="G38" i="156"/>
  <c r="H38" i="156"/>
  <c r="E39" i="156"/>
  <c r="F39" i="156"/>
  <c r="G39" i="156"/>
  <c r="H39" i="156"/>
  <c r="E40" i="156"/>
  <c r="F40" i="156"/>
  <c r="G40" i="156"/>
  <c r="H40" i="156"/>
  <c r="E41" i="156"/>
  <c r="F41" i="156"/>
  <c r="G41" i="156"/>
  <c r="H41" i="156"/>
  <c r="E42" i="156"/>
  <c r="F42" i="156"/>
  <c r="G42" i="156"/>
  <c r="H42" i="156"/>
  <c r="E43" i="156"/>
  <c r="F43" i="156"/>
  <c r="G43" i="156"/>
  <c r="H43" i="156"/>
  <c r="E44" i="156"/>
  <c r="F44" i="156"/>
  <c r="G44" i="156"/>
  <c r="H44" i="156"/>
  <c r="E45" i="156"/>
  <c r="F45" i="156"/>
  <c r="G45" i="156"/>
  <c r="H45" i="156"/>
  <c r="E46" i="156"/>
  <c r="F46" i="156"/>
  <c r="G46" i="156"/>
  <c r="H46" i="156"/>
  <c r="E47" i="156"/>
  <c r="F47" i="156"/>
  <c r="G47" i="156"/>
  <c r="H47" i="156"/>
  <c r="E48" i="156"/>
  <c r="F48" i="156"/>
  <c r="G48" i="156"/>
  <c r="H48" i="156"/>
  <c r="E49" i="156"/>
  <c r="F49" i="156"/>
  <c r="Q49" i="156" s="1"/>
  <c r="G49" i="156"/>
  <c r="H49" i="156"/>
  <c r="E50" i="156"/>
  <c r="F50" i="156"/>
  <c r="G50" i="156"/>
  <c r="H50" i="156"/>
  <c r="E51" i="156"/>
  <c r="F51" i="156"/>
  <c r="G51" i="156"/>
  <c r="H51" i="156"/>
  <c r="E52" i="156"/>
  <c r="F52" i="156"/>
  <c r="G52" i="156"/>
  <c r="H52" i="156"/>
  <c r="E53" i="156"/>
  <c r="F53" i="156"/>
  <c r="G53" i="156"/>
  <c r="H53" i="156"/>
  <c r="E54" i="156"/>
  <c r="F54" i="156"/>
  <c r="G54" i="156"/>
  <c r="H54" i="156"/>
  <c r="E55" i="156"/>
  <c r="F55" i="156"/>
  <c r="G55" i="156"/>
  <c r="H55" i="156"/>
  <c r="E56" i="156"/>
  <c r="F56" i="156"/>
  <c r="G56" i="156"/>
  <c r="H56" i="156"/>
  <c r="E57" i="156"/>
  <c r="F57" i="156"/>
  <c r="G57" i="156"/>
  <c r="H57" i="156"/>
  <c r="E58" i="156"/>
  <c r="F58" i="156"/>
  <c r="G58" i="156"/>
  <c r="H58" i="156"/>
  <c r="E59" i="156"/>
  <c r="F59" i="156"/>
  <c r="G59" i="156"/>
  <c r="H59" i="156"/>
  <c r="E60" i="156"/>
  <c r="F60" i="156"/>
  <c r="G60" i="156"/>
  <c r="H60" i="156"/>
  <c r="E61" i="156"/>
  <c r="F61" i="156"/>
  <c r="G61" i="156"/>
  <c r="H61" i="156"/>
  <c r="E62" i="156"/>
  <c r="F62" i="156"/>
  <c r="G62" i="156"/>
  <c r="H62" i="156"/>
  <c r="E63" i="156"/>
  <c r="F63" i="156"/>
  <c r="G63" i="156"/>
  <c r="H63" i="156"/>
  <c r="E64" i="156"/>
  <c r="F64" i="156"/>
  <c r="G64" i="156"/>
  <c r="H64" i="156"/>
  <c r="E65" i="156"/>
  <c r="F65" i="156"/>
  <c r="Q65" i="156" s="1"/>
  <c r="G65" i="156"/>
  <c r="H65" i="156"/>
  <c r="E66" i="156"/>
  <c r="F66" i="156"/>
  <c r="G66" i="156"/>
  <c r="H66" i="156"/>
  <c r="E67" i="156"/>
  <c r="F67" i="156"/>
  <c r="G67" i="156"/>
  <c r="H67" i="156"/>
  <c r="E68" i="156"/>
  <c r="F68" i="156"/>
  <c r="G68" i="156"/>
  <c r="H68" i="156"/>
  <c r="E69" i="156"/>
  <c r="F69" i="156"/>
  <c r="G69" i="156"/>
  <c r="H69" i="156"/>
  <c r="E70" i="156"/>
  <c r="F70" i="156"/>
  <c r="G70" i="156"/>
  <c r="H70" i="156"/>
  <c r="E71" i="156"/>
  <c r="F71" i="156"/>
  <c r="G71" i="156"/>
  <c r="H71" i="156"/>
  <c r="E72" i="156"/>
  <c r="F72" i="156"/>
  <c r="G72" i="156"/>
  <c r="H72" i="156"/>
  <c r="E73" i="156"/>
  <c r="F73" i="156"/>
  <c r="G73" i="156"/>
  <c r="H73" i="156"/>
  <c r="E74" i="156"/>
  <c r="F74" i="156"/>
  <c r="G74" i="156"/>
  <c r="H74" i="156"/>
  <c r="E75" i="156"/>
  <c r="F75" i="156"/>
  <c r="G75" i="156"/>
  <c r="H75" i="156"/>
  <c r="E76" i="156"/>
  <c r="F76" i="156"/>
  <c r="G76" i="156"/>
  <c r="H76" i="156"/>
  <c r="E77" i="156"/>
  <c r="F77" i="156"/>
  <c r="G77" i="156"/>
  <c r="H77" i="156"/>
  <c r="E78" i="156"/>
  <c r="F78" i="156"/>
  <c r="G78" i="156"/>
  <c r="H78" i="156"/>
  <c r="E79" i="156"/>
  <c r="F79" i="156"/>
  <c r="G79" i="156"/>
  <c r="H79" i="156"/>
  <c r="E80" i="156"/>
  <c r="F80" i="156"/>
  <c r="G80" i="156"/>
  <c r="H80" i="156"/>
  <c r="E81" i="156"/>
  <c r="F81" i="156"/>
  <c r="Q81" i="156" s="1"/>
  <c r="G81" i="156"/>
  <c r="H81" i="156"/>
  <c r="E82" i="156"/>
  <c r="F82" i="156"/>
  <c r="G82" i="156"/>
  <c r="H82" i="156"/>
  <c r="E83" i="156"/>
  <c r="F83" i="156"/>
  <c r="G83" i="156"/>
  <c r="H83" i="156"/>
  <c r="E84" i="156"/>
  <c r="F84" i="156"/>
  <c r="G84" i="156"/>
  <c r="H84" i="156"/>
  <c r="E85" i="156"/>
  <c r="F85" i="156"/>
  <c r="G85" i="156"/>
  <c r="H85" i="156"/>
  <c r="E86" i="156"/>
  <c r="F86" i="156"/>
  <c r="G86" i="156"/>
  <c r="H86" i="156"/>
  <c r="E87" i="156"/>
  <c r="F87" i="156"/>
  <c r="G87" i="156"/>
  <c r="H87" i="156"/>
  <c r="E88" i="156"/>
  <c r="F88" i="156"/>
  <c r="G88" i="156"/>
  <c r="H88" i="156"/>
  <c r="E89" i="156"/>
  <c r="F89" i="156"/>
  <c r="G89" i="156"/>
  <c r="H89" i="156"/>
  <c r="E90" i="156"/>
  <c r="F90" i="156"/>
  <c r="G90" i="156"/>
  <c r="H90" i="156"/>
  <c r="E91" i="156"/>
  <c r="F91" i="156"/>
  <c r="G91" i="156"/>
  <c r="H91" i="156"/>
  <c r="E92" i="156"/>
  <c r="F92" i="156"/>
  <c r="G92" i="156"/>
  <c r="H92" i="156"/>
  <c r="E93" i="156"/>
  <c r="F93" i="156"/>
  <c r="G93" i="156"/>
  <c r="H93" i="156"/>
  <c r="E94" i="156"/>
  <c r="F94" i="156"/>
  <c r="G94" i="156"/>
  <c r="H94" i="156"/>
  <c r="E95" i="156"/>
  <c r="F95" i="156"/>
  <c r="G95" i="156"/>
  <c r="H95" i="156"/>
  <c r="E96" i="156"/>
  <c r="F96" i="156"/>
  <c r="G96" i="156"/>
  <c r="H96" i="156"/>
  <c r="E97" i="156"/>
  <c r="F97" i="156"/>
  <c r="Q97" i="156" s="1"/>
  <c r="G97" i="156"/>
  <c r="H97" i="156"/>
  <c r="E98" i="156"/>
  <c r="F98" i="156"/>
  <c r="G98" i="156"/>
  <c r="H98" i="156"/>
  <c r="E99" i="156"/>
  <c r="F99" i="156"/>
  <c r="G99" i="156"/>
  <c r="H99" i="156"/>
  <c r="E100" i="156"/>
  <c r="F100" i="156"/>
  <c r="G100" i="156"/>
  <c r="H100" i="156"/>
  <c r="H9" i="158"/>
  <c r="Q9" i="158" s="1"/>
  <c r="G9" i="158"/>
  <c r="K9" i="158" s="1"/>
  <c r="F9" i="158"/>
  <c r="Y9" i="158" s="1"/>
  <c r="E9" i="158"/>
  <c r="H8" i="158"/>
  <c r="Q8" i="158" s="1"/>
  <c r="G8" i="158"/>
  <c r="K8" i="158" s="1"/>
  <c r="F8" i="158"/>
  <c r="V8" i="158" s="1"/>
  <c r="E8" i="158"/>
  <c r="H7" i="158"/>
  <c r="Q7" i="158" s="1"/>
  <c r="G7" i="158"/>
  <c r="K7" i="158" s="1"/>
  <c r="F7" i="158"/>
  <c r="R7" i="158" s="1"/>
  <c r="E7" i="158"/>
  <c r="H6" i="158"/>
  <c r="Q6" i="158" s="1"/>
  <c r="G6" i="158"/>
  <c r="K6" i="158" s="1"/>
  <c r="F6" i="158"/>
  <c r="M6" i="158" s="1"/>
  <c r="E6" i="158"/>
  <c r="H5" i="158"/>
  <c r="Q5" i="158" s="1"/>
  <c r="G5" i="158"/>
  <c r="K5" i="158" s="1"/>
  <c r="F5" i="158"/>
  <c r="I5" i="158" s="1"/>
  <c r="E5" i="158"/>
  <c r="H4" i="158"/>
  <c r="Q4" i="158" s="1"/>
  <c r="G4" i="158"/>
  <c r="K4" i="158" s="1"/>
  <c r="F4" i="158"/>
  <c r="Y4" i="158" s="1"/>
  <c r="E4" i="158"/>
  <c r="H3" i="158"/>
  <c r="Q3" i="158" s="1"/>
  <c r="G3" i="158"/>
  <c r="K3" i="158" s="1"/>
  <c r="F3" i="158"/>
  <c r="W3" i="158" s="1"/>
  <c r="E3" i="158"/>
  <c r="H2" i="158"/>
  <c r="Q2" i="158" s="1"/>
  <c r="G2" i="158"/>
  <c r="K2" i="158" s="1"/>
  <c r="F2" i="158"/>
  <c r="S2" i="158" s="1"/>
  <c r="E2" i="158"/>
  <c r="H9" i="156"/>
  <c r="G9" i="156"/>
  <c r="F9" i="156"/>
  <c r="E9" i="156"/>
  <c r="H8" i="156"/>
  <c r="G8" i="156"/>
  <c r="F8" i="156"/>
  <c r="E8" i="156"/>
  <c r="H7" i="156"/>
  <c r="G7" i="156"/>
  <c r="F7" i="156"/>
  <c r="E7" i="156"/>
  <c r="H6" i="156"/>
  <c r="G6" i="156"/>
  <c r="F6" i="156"/>
  <c r="E6" i="156"/>
  <c r="H5" i="156"/>
  <c r="G5" i="156"/>
  <c r="F5" i="156"/>
  <c r="E5" i="156"/>
  <c r="H4" i="156"/>
  <c r="G4" i="156"/>
  <c r="F4" i="156"/>
  <c r="E4" i="156"/>
  <c r="H3" i="156"/>
  <c r="G3" i="156"/>
  <c r="F3" i="156"/>
  <c r="E3" i="156"/>
  <c r="H2" i="156"/>
  <c r="G2" i="156"/>
  <c r="F2" i="156"/>
  <c r="E2" i="156"/>
  <c r="E13" i="154"/>
  <c r="F13" i="154"/>
  <c r="V13" i="154" s="1"/>
  <c r="G13" i="154"/>
  <c r="K13" i="154" s="1"/>
  <c r="H13" i="154"/>
  <c r="Q13" i="154" s="1"/>
  <c r="E14" i="154"/>
  <c r="F14" i="154"/>
  <c r="W14" i="154" s="1"/>
  <c r="G14" i="154"/>
  <c r="K14" i="154" s="1"/>
  <c r="H14" i="154"/>
  <c r="Q14" i="154" s="1"/>
  <c r="E15" i="154"/>
  <c r="F15" i="154"/>
  <c r="L15" i="154" s="1"/>
  <c r="G15" i="154"/>
  <c r="K15" i="154" s="1"/>
  <c r="H15" i="154"/>
  <c r="Q15" i="154" s="1"/>
  <c r="E16" i="154"/>
  <c r="F16" i="154"/>
  <c r="I16" i="154" s="1"/>
  <c r="G16" i="154"/>
  <c r="K16" i="154" s="1"/>
  <c r="H16" i="154"/>
  <c r="Q16" i="154" s="1"/>
  <c r="E17" i="154"/>
  <c r="F17" i="154"/>
  <c r="V17" i="154" s="1"/>
  <c r="G17" i="154"/>
  <c r="K17" i="154" s="1"/>
  <c r="H17" i="154"/>
  <c r="Q17" i="154" s="1"/>
  <c r="E18" i="154"/>
  <c r="F18" i="154"/>
  <c r="W18" i="154" s="1"/>
  <c r="G18" i="154"/>
  <c r="K18" i="154" s="1"/>
  <c r="H18" i="154"/>
  <c r="Q18" i="154" s="1"/>
  <c r="E19" i="154"/>
  <c r="F19" i="154"/>
  <c r="L19" i="154" s="1"/>
  <c r="G19" i="154"/>
  <c r="K19" i="154" s="1"/>
  <c r="H19" i="154"/>
  <c r="Q19" i="154" s="1"/>
  <c r="E20" i="154"/>
  <c r="F20" i="154"/>
  <c r="I20" i="154" s="1"/>
  <c r="G20" i="154"/>
  <c r="K20" i="154" s="1"/>
  <c r="H20" i="154"/>
  <c r="Q20" i="154" s="1"/>
  <c r="E21" i="154"/>
  <c r="F21" i="154"/>
  <c r="V21" i="154" s="1"/>
  <c r="G21" i="154"/>
  <c r="K21" i="154" s="1"/>
  <c r="H21" i="154"/>
  <c r="Q21" i="154" s="1"/>
  <c r="E22" i="154"/>
  <c r="F22" i="154"/>
  <c r="W22" i="154" s="1"/>
  <c r="G22" i="154"/>
  <c r="K22" i="154" s="1"/>
  <c r="H22" i="154"/>
  <c r="Q22" i="154" s="1"/>
  <c r="E23" i="154"/>
  <c r="F23" i="154"/>
  <c r="L23" i="154" s="1"/>
  <c r="G23" i="154"/>
  <c r="K23" i="154" s="1"/>
  <c r="H23" i="154"/>
  <c r="Q23" i="154" s="1"/>
  <c r="E24" i="154"/>
  <c r="F24" i="154"/>
  <c r="I24" i="154" s="1"/>
  <c r="G24" i="154"/>
  <c r="K24" i="154" s="1"/>
  <c r="H24" i="154"/>
  <c r="Q24" i="154" s="1"/>
  <c r="E25" i="154"/>
  <c r="F25" i="154"/>
  <c r="V25" i="154" s="1"/>
  <c r="G25" i="154"/>
  <c r="K25" i="154" s="1"/>
  <c r="H25" i="154"/>
  <c r="Q25" i="154" s="1"/>
  <c r="E26" i="154"/>
  <c r="F26" i="154"/>
  <c r="W26" i="154" s="1"/>
  <c r="G26" i="154"/>
  <c r="K26" i="154" s="1"/>
  <c r="H26" i="154"/>
  <c r="Q26" i="154" s="1"/>
  <c r="E27" i="154"/>
  <c r="F27" i="154"/>
  <c r="L27" i="154" s="1"/>
  <c r="G27" i="154"/>
  <c r="K27" i="154" s="1"/>
  <c r="H27" i="154"/>
  <c r="Q27" i="154" s="1"/>
  <c r="E28" i="154"/>
  <c r="F28" i="154"/>
  <c r="I28" i="154" s="1"/>
  <c r="G28" i="154"/>
  <c r="K28" i="154" s="1"/>
  <c r="H28" i="154"/>
  <c r="Q28" i="154" s="1"/>
  <c r="E29" i="154"/>
  <c r="F29" i="154"/>
  <c r="V29" i="154" s="1"/>
  <c r="G29" i="154"/>
  <c r="K29" i="154" s="1"/>
  <c r="H29" i="154"/>
  <c r="Q29" i="154" s="1"/>
  <c r="E30" i="154"/>
  <c r="F30" i="154"/>
  <c r="W30" i="154" s="1"/>
  <c r="G30" i="154"/>
  <c r="K30" i="154" s="1"/>
  <c r="H30" i="154"/>
  <c r="Q30" i="154" s="1"/>
  <c r="E31" i="154"/>
  <c r="F31" i="154"/>
  <c r="L31" i="154" s="1"/>
  <c r="G31" i="154"/>
  <c r="K31" i="154" s="1"/>
  <c r="H31" i="154"/>
  <c r="Q31" i="154" s="1"/>
  <c r="E32" i="154"/>
  <c r="F32" i="154"/>
  <c r="M32" i="154" s="1"/>
  <c r="G32" i="154"/>
  <c r="K32" i="154" s="1"/>
  <c r="H32" i="154"/>
  <c r="Q32" i="154" s="1"/>
  <c r="E33" i="154"/>
  <c r="F33" i="154"/>
  <c r="V33" i="154" s="1"/>
  <c r="G33" i="154"/>
  <c r="K33" i="154" s="1"/>
  <c r="H33" i="154"/>
  <c r="Q33" i="154" s="1"/>
  <c r="E34" i="154"/>
  <c r="F34" i="154"/>
  <c r="W34" i="154" s="1"/>
  <c r="G34" i="154"/>
  <c r="K34" i="154" s="1"/>
  <c r="H34" i="154"/>
  <c r="Q34" i="154" s="1"/>
  <c r="E35" i="154"/>
  <c r="F35" i="154"/>
  <c r="L35" i="154" s="1"/>
  <c r="G35" i="154"/>
  <c r="K35" i="154" s="1"/>
  <c r="H35" i="154"/>
  <c r="Q35" i="154" s="1"/>
  <c r="E36" i="154"/>
  <c r="F36" i="154"/>
  <c r="M36" i="154" s="1"/>
  <c r="G36" i="154"/>
  <c r="K36" i="154" s="1"/>
  <c r="H36" i="154"/>
  <c r="Q36" i="154" s="1"/>
  <c r="E37" i="154"/>
  <c r="F37" i="154"/>
  <c r="V37" i="154" s="1"/>
  <c r="G37" i="154"/>
  <c r="K37" i="154" s="1"/>
  <c r="H37" i="154"/>
  <c r="Q37" i="154" s="1"/>
  <c r="E38" i="154"/>
  <c r="F38" i="154"/>
  <c r="W38" i="154" s="1"/>
  <c r="G38" i="154"/>
  <c r="K38" i="154" s="1"/>
  <c r="H38" i="154"/>
  <c r="Q38" i="154" s="1"/>
  <c r="E39" i="154"/>
  <c r="F39" i="154"/>
  <c r="L39" i="154" s="1"/>
  <c r="G39" i="154"/>
  <c r="K39" i="154" s="1"/>
  <c r="H39" i="154"/>
  <c r="Q39" i="154" s="1"/>
  <c r="E40" i="154"/>
  <c r="F40" i="154"/>
  <c r="M40" i="154" s="1"/>
  <c r="G40" i="154"/>
  <c r="K40" i="154" s="1"/>
  <c r="H40" i="154"/>
  <c r="Q40" i="154" s="1"/>
  <c r="E41" i="154"/>
  <c r="F41" i="154"/>
  <c r="U41" i="154" s="1"/>
  <c r="G41" i="154"/>
  <c r="K41" i="154" s="1"/>
  <c r="H41" i="154"/>
  <c r="Q41" i="154" s="1"/>
  <c r="E42" i="154"/>
  <c r="F42" i="154"/>
  <c r="W42" i="154" s="1"/>
  <c r="G42" i="154"/>
  <c r="K42" i="154" s="1"/>
  <c r="H42" i="154"/>
  <c r="Q42" i="154" s="1"/>
  <c r="E43" i="154"/>
  <c r="F43" i="154"/>
  <c r="L43" i="154" s="1"/>
  <c r="G43" i="154"/>
  <c r="K43" i="154" s="1"/>
  <c r="H43" i="154"/>
  <c r="Q43" i="154" s="1"/>
  <c r="E44" i="154"/>
  <c r="F44" i="154"/>
  <c r="M44" i="154" s="1"/>
  <c r="G44" i="154"/>
  <c r="K44" i="154" s="1"/>
  <c r="H44" i="154"/>
  <c r="Q44" i="154" s="1"/>
  <c r="E45" i="154"/>
  <c r="F45" i="154"/>
  <c r="J45" i="154" s="1"/>
  <c r="G45" i="154"/>
  <c r="K45" i="154" s="1"/>
  <c r="H45" i="154"/>
  <c r="Q45" i="154" s="1"/>
  <c r="E46" i="154"/>
  <c r="F46" i="154"/>
  <c r="P46" i="154" s="1"/>
  <c r="G46" i="154"/>
  <c r="K46" i="154" s="1"/>
  <c r="H46" i="154"/>
  <c r="Q46" i="154" s="1"/>
  <c r="E47" i="154"/>
  <c r="F47" i="154"/>
  <c r="L47" i="154" s="1"/>
  <c r="G47" i="154"/>
  <c r="K47" i="154" s="1"/>
  <c r="H47" i="154"/>
  <c r="Q47" i="154" s="1"/>
  <c r="E48" i="154"/>
  <c r="F48" i="154"/>
  <c r="M48" i="154" s="1"/>
  <c r="G48" i="154"/>
  <c r="K48" i="154" s="1"/>
  <c r="H48" i="154"/>
  <c r="Q48" i="154" s="1"/>
  <c r="E49" i="154"/>
  <c r="F49" i="154"/>
  <c r="J49" i="154" s="1"/>
  <c r="G49" i="154"/>
  <c r="K49" i="154" s="1"/>
  <c r="H49" i="154"/>
  <c r="Q49" i="154" s="1"/>
  <c r="E50" i="154"/>
  <c r="F50" i="154"/>
  <c r="P50" i="154" s="1"/>
  <c r="G50" i="154"/>
  <c r="K50" i="154" s="1"/>
  <c r="H50" i="154"/>
  <c r="Q50" i="154" s="1"/>
  <c r="E51" i="154"/>
  <c r="F51" i="154"/>
  <c r="P51" i="154" s="1"/>
  <c r="G51" i="154"/>
  <c r="K51" i="154" s="1"/>
  <c r="H51" i="154"/>
  <c r="Q51" i="154" s="1"/>
  <c r="E52" i="154"/>
  <c r="F52" i="154"/>
  <c r="M52" i="154" s="1"/>
  <c r="G52" i="154"/>
  <c r="K52" i="154" s="1"/>
  <c r="H52" i="154"/>
  <c r="Q52" i="154" s="1"/>
  <c r="E53" i="154"/>
  <c r="F53" i="154"/>
  <c r="W53" i="154" s="1"/>
  <c r="G53" i="154"/>
  <c r="K53" i="154" s="1"/>
  <c r="H53" i="154"/>
  <c r="Q53" i="154" s="1"/>
  <c r="E54" i="154"/>
  <c r="F54" i="154"/>
  <c r="R54" i="154" s="1"/>
  <c r="G54" i="154"/>
  <c r="K54" i="154" s="1"/>
  <c r="H54" i="154"/>
  <c r="Q54" i="154" s="1"/>
  <c r="E55" i="154"/>
  <c r="F55" i="154"/>
  <c r="O55" i="154" s="1"/>
  <c r="G55" i="154"/>
  <c r="K55" i="154" s="1"/>
  <c r="H55" i="154"/>
  <c r="Q55" i="154" s="1"/>
  <c r="E56" i="154"/>
  <c r="F56" i="154"/>
  <c r="M56" i="154" s="1"/>
  <c r="G56" i="154"/>
  <c r="K56" i="154" s="1"/>
  <c r="H56" i="154"/>
  <c r="Q56" i="154" s="1"/>
  <c r="E57" i="154"/>
  <c r="F57" i="154"/>
  <c r="J57" i="154" s="1"/>
  <c r="G57" i="154"/>
  <c r="K57" i="154" s="1"/>
  <c r="H57" i="154"/>
  <c r="Q57" i="154" s="1"/>
  <c r="E58" i="154"/>
  <c r="F58" i="154"/>
  <c r="J58" i="154" s="1"/>
  <c r="G58" i="154"/>
  <c r="K58" i="154" s="1"/>
  <c r="H58" i="154"/>
  <c r="Q58" i="154" s="1"/>
  <c r="E59" i="154"/>
  <c r="F59" i="154"/>
  <c r="I59" i="154" s="1"/>
  <c r="G59" i="154"/>
  <c r="K59" i="154" s="1"/>
  <c r="H59" i="154"/>
  <c r="Q59" i="154" s="1"/>
  <c r="E60" i="154"/>
  <c r="F60" i="154"/>
  <c r="I60" i="154" s="1"/>
  <c r="G60" i="154"/>
  <c r="K60" i="154" s="1"/>
  <c r="H60" i="154"/>
  <c r="Q60" i="154" s="1"/>
  <c r="E61" i="154"/>
  <c r="F61" i="154"/>
  <c r="J61" i="154" s="1"/>
  <c r="G61" i="154"/>
  <c r="K61" i="154" s="1"/>
  <c r="H61" i="154"/>
  <c r="Q61" i="154" s="1"/>
  <c r="E62" i="154"/>
  <c r="F62" i="154"/>
  <c r="J62" i="154" s="1"/>
  <c r="G62" i="154"/>
  <c r="K62" i="154" s="1"/>
  <c r="H62" i="154"/>
  <c r="Q62" i="154" s="1"/>
  <c r="E63" i="154"/>
  <c r="F63" i="154"/>
  <c r="I63" i="154" s="1"/>
  <c r="G63" i="154"/>
  <c r="K63" i="154" s="1"/>
  <c r="H63" i="154"/>
  <c r="Q63" i="154" s="1"/>
  <c r="E64" i="154"/>
  <c r="F64" i="154"/>
  <c r="I64" i="154" s="1"/>
  <c r="G64" i="154"/>
  <c r="K64" i="154" s="1"/>
  <c r="H64" i="154"/>
  <c r="Q64" i="154" s="1"/>
  <c r="E65" i="154"/>
  <c r="F65" i="154"/>
  <c r="J65" i="154" s="1"/>
  <c r="G65" i="154"/>
  <c r="K65" i="154" s="1"/>
  <c r="H65" i="154"/>
  <c r="Q65" i="154" s="1"/>
  <c r="E66" i="154"/>
  <c r="F66" i="154"/>
  <c r="J66" i="154" s="1"/>
  <c r="G66" i="154"/>
  <c r="K66" i="154" s="1"/>
  <c r="H66" i="154"/>
  <c r="Q66" i="154" s="1"/>
  <c r="E67" i="154"/>
  <c r="F67" i="154"/>
  <c r="I67" i="154" s="1"/>
  <c r="G67" i="154"/>
  <c r="K67" i="154" s="1"/>
  <c r="H67" i="154"/>
  <c r="Q67" i="154" s="1"/>
  <c r="E68" i="154"/>
  <c r="F68" i="154"/>
  <c r="J68" i="154" s="1"/>
  <c r="G68" i="154"/>
  <c r="K68" i="154" s="1"/>
  <c r="H68" i="154"/>
  <c r="Q68" i="154" s="1"/>
  <c r="E69" i="154"/>
  <c r="F69" i="154"/>
  <c r="O69" i="154" s="1"/>
  <c r="G69" i="154"/>
  <c r="K69" i="154" s="1"/>
  <c r="H69" i="154"/>
  <c r="Q69" i="154" s="1"/>
  <c r="E70" i="154"/>
  <c r="F70" i="154"/>
  <c r="L70" i="154" s="1"/>
  <c r="G70" i="154"/>
  <c r="K70" i="154" s="1"/>
  <c r="H70" i="154"/>
  <c r="Q70" i="154" s="1"/>
  <c r="E71" i="154"/>
  <c r="F71" i="154"/>
  <c r="I71" i="154" s="1"/>
  <c r="G71" i="154"/>
  <c r="K71" i="154" s="1"/>
  <c r="H71" i="154"/>
  <c r="Q71" i="154" s="1"/>
  <c r="E72" i="154"/>
  <c r="F72" i="154"/>
  <c r="I72" i="154" s="1"/>
  <c r="G72" i="154"/>
  <c r="K72" i="154" s="1"/>
  <c r="H72" i="154"/>
  <c r="Q72" i="154" s="1"/>
  <c r="E73" i="154"/>
  <c r="F73" i="154"/>
  <c r="J73" i="154" s="1"/>
  <c r="G73" i="154"/>
  <c r="K73" i="154" s="1"/>
  <c r="H73" i="154"/>
  <c r="Q73" i="154" s="1"/>
  <c r="E74" i="154"/>
  <c r="F74" i="154"/>
  <c r="S74" i="154" s="1"/>
  <c r="G74" i="154"/>
  <c r="K74" i="154" s="1"/>
  <c r="H74" i="154"/>
  <c r="Q74" i="154" s="1"/>
  <c r="E75" i="154"/>
  <c r="F75" i="154"/>
  <c r="M75" i="154" s="1"/>
  <c r="G75" i="154"/>
  <c r="K75" i="154" s="1"/>
  <c r="H75" i="154"/>
  <c r="Q75" i="154" s="1"/>
  <c r="E76" i="154"/>
  <c r="F76" i="154"/>
  <c r="L76" i="154" s="1"/>
  <c r="G76" i="154"/>
  <c r="K76" i="154" s="1"/>
  <c r="H76" i="154"/>
  <c r="Q76" i="154" s="1"/>
  <c r="E77" i="154"/>
  <c r="F77" i="154"/>
  <c r="I77" i="154" s="1"/>
  <c r="G77" i="154"/>
  <c r="K77" i="154" s="1"/>
  <c r="H77" i="154"/>
  <c r="Q77" i="154" s="1"/>
  <c r="E78" i="154"/>
  <c r="F78" i="154"/>
  <c r="J78" i="154" s="1"/>
  <c r="G78" i="154"/>
  <c r="K78" i="154" s="1"/>
  <c r="H78" i="154"/>
  <c r="Q78" i="154" s="1"/>
  <c r="E79" i="154"/>
  <c r="F79" i="154"/>
  <c r="S79" i="154" s="1"/>
  <c r="G79" i="154"/>
  <c r="K79" i="154" s="1"/>
  <c r="H79" i="154"/>
  <c r="Q79" i="154" s="1"/>
  <c r="E80" i="154"/>
  <c r="F80" i="154"/>
  <c r="L80" i="154" s="1"/>
  <c r="G80" i="154"/>
  <c r="K80" i="154" s="1"/>
  <c r="H80" i="154"/>
  <c r="Q80" i="154" s="1"/>
  <c r="E81" i="154"/>
  <c r="F81" i="154"/>
  <c r="I81" i="154" s="1"/>
  <c r="G81" i="154"/>
  <c r="K81" i="154" s="1"/>
  <c r="H81" i="154"/>
  <c r="Q81" i="154" s="1"/>
  <c r="E82" i="154"/>
  <c r="F82" i="154"/>
  <c r="I82" i="154" s="1"/>
  <c r="G82" i="154"/>
  <c r="K82" i="154" s="1"/>
  <c r="H82" i="154"/>
  <c r="Q82" i="154" s="1"/>
  <c r="E83" i="154"/>
  <c r="F83" i="154"/>
  <c r="P83" i="154" s="1"/>
  <c r="G83" i="154"/>
  <c r="K83" i="154" s="1"/>
  <c r="H83" i="154"/>
  <c r="Q83" i="154" s="1"/>
  <c r="E84" i="154"/>
  <c r="F84" i="154"/>
  <c r="L84" i="154" s="1"/>
  <c r="G84" i="154"/>
  <c r="K84" i="154" s="1"/>
  <c r="H84" i="154"/>
  <c r="Q84" i="154" s="1"/>
  <c r="E85" i="154"/>
  <c r="F85" i="154"/>
  <c r="I85" i="154" s="1"/>
  <c r="G85" i="154"/>
  <c r="K85" i="154" s="1"/>
  <c r="H85" i="154"/>
  <c r="Q85" i="154" s="1"/>
  <c r="E86" i="154"/>
  <c r="F86" i="154"/>
  <c r="J86" i="154" s="1"/>
  <c r="G86" i="154"/>
  <c r="K86" i="154" s="1"/>
  <c r="H86" i="154"/>
  <c r="Q86" i="154" s="1"/>
  <c r="E87" i="154"/>
  <c r="F87" i="154"/>
  <c r="W87" i="154" s="1"/>
  <c r="G87" i="154"/>
  <c r="K87" i="154" s="1"/>
  <c r="H87" i="154"/>
  <c r="Q87" i="154" s="1"/>
  <c r="E88" i="154"/>
  <c r="F88" i="154"/>
  <c r="L88" i="154" s="1"/>
  <c r="G88" i="154"/>
  <c r="K88" i="154" s="1"/>
  <c r="H88" i="154"/>
  <c r="Q88" i="154" s="1"/>
  <c r="E89" i="154"/>
  <c r="F89" i="154"/>
  <c r="I89" i="154" s="1"/>
  <c r="G89" i="154"/>
  <c r="K89" i="154" s="1"/>
  <c r="H89" i="154"/>
  <c r="Q89" i="154" s="1"/>
  <c r="E90" i="154"/>
  <c r="F90" i="154"/>
  <c r="I90" i="154" s="1"/>
  <c r="G90" i="154"/>
  <c r="K90" i="154" s="1"/>
  <c r="H90" i="154"/>
  <c r="Q90" i="154" s="1"/>
  <c r="E91" i="154"/>
  <c r="F91" i="154"/>
  <c r="W91" i="154" s="1"/>
  <c r="G91" i="154"/>
  <c r="K91" i="154" s="1"/>
  <c r="H91" i="154"/>
  <c r="Q91" i="154" s="1"/>
  <c r="E92" i="154"/>
  <c r="F92" i="154"/>
  <c r="L92" i="154" s="1"/>
  <c r="G92" i="154"/>
  <c r="K92" i="154" s="1"/>
  <c r="H92" i="154"/>
  <c r="Q92" i="154" s="1"/>
  <c r="E93" i="154"/>
  <c r="F93" i="154"/>
  <c r="I93" i="154" s="1"/>
  <c r="G93" i="154"/>
  <c r="K93" i="154" s="1"/>
  <c r="H93" i="154"/>
  <c r="Q93" i="154" s="1"/>
  <c r="E94" i="154"/>
  <c r="F94" i="154"/>
  <c r="J94" i="154" s="1"/>
  <c r="G94" i="154"/>
  <c r="K94" i="154" s="1"/>
  <c r="H94" i="154"/>
  <c r="Q94" i="154" s="1"/>
  <c r="E95" i="154"/>
  <c r="F95" i="154"/>
  <c r="J95" i="154" s="1"/>
  <c r="G95" i="154"/>
  <c r="K95" i="154" s="1"/>
  <c r="H95" i="154"/>
  <c r="Q95" i="154" s="1"/>
  <c r="E96" i="154"/>
  <c r="F96" i="154"/>
  <c r="L96" i="154" s="1"/>
  <c r="G96" i="154"/>
  <c r="K96" i="154" s="1"/>
  <c r="H96" i="154"/>
  <c r="Q96" i="154" s="1"/>
  <c r="E97" i="154"/>
  <c r="F97" i="154"/>
  <c r="I97" i="154" s="1"/>
  <c r="G97" i="154"/>
  <c r="K97" i="154" s="1"/>
  <c r="H97" i="154"/>
  <c r="Q97" i="154" s="1"/>
  <c r="E98" i="154"/>
  <c r="F98" i="154"/>
  <c r="J98" i="154" s="1"/>
  <c r="G98" i="154"/>
  <c r="K98" i="154" s="1"/>
  <c r="H98" i="154"/>
  <c r="Q98" i="154" s="1"/>
  <c r="E99" i="154"/>
  <c r="F99" i="154"/>
  <c r="L99" i="154" s="1"/>
  <c r="G99" i="154"/>
  <c r="K99" i="154" s="1"/>
  <c r="H99" i="154"/>
  <c r="Q99" i="154" s="1"/>
  <c r="E100" i="154"/>
  <c r="F100" i="154"/>
  <c r="S100" i="154" s="1"/>
  <c r="G100" i="154"/>
  <c r="K100" i="154" s="1"/>
  <c r="H100" i="154"/>
  <c r="Q100" i="154" s="1"/>
  <c r="H12" i="154"/>
  <c r="Q12" i="154" s="1"/>
  <c r="G12" i="154"/>
  <c r="K12" i="154" s="1"/>
  <c r="F12" i="154"/>
  <c r="X12" i="154" s="1"/>
  <c r="E12" i="154"/>
  <c r="H11" i="154"/>
  <c r="Q11" i="154" s="1"/>
  <c r="G11" i="154"/>
  <c r="K11" i="154" s="1"/>
  <c r="F11" i="154"/>
  <c r="M11" i="154" s="1"/>
  <c r="E11" i="154"/>
  <c r="H10" i="154"/>
  <c r="Q10" i="154" s="1"/>
  <c r="G10" i="154"/>
  <c r="K10" i="154" s="1"/>
  <c r="F10" i="154"/>
  <c r="Y10" i="154" s="1"/>
  <c r="E10" i="154"/>
  <c r="H9" i="154"/>
  <c r="Q9" i="154" s="1"/>
  <c r="G9" i="154"/>
  <c r="K9" i="154" s="1"/>
  <c r="F9" i="154"/>
  <c r="U9" i="154" s="1"/>
  <c r="E9" i="154"/>
  <c r="H8" i="154"/>
  <c r="Q8" i="154" s="1"/>
  <c r="G8" i="154"/>
  <c r="K8" i="154" s="1"/>
  <c r="F8" i="154"/>
  <c r="O8" i="154" s="1"/>
  <c r="E8" i="154"/>
  <c r="H7" i="154"/>
  <c r="Q7" i="154" s="1"/>
  <c r="G7" i="154"/>
  <c r="K7" i="154" s="1"/>
  <c r="F7" i="154"/>
  <c r="Y7" i="154" s="1"/>
  <c r="E7" i="154"/>
  <c r="H6" i="154"/>
  <c r="Q6" i="154" s="1"/>
  <c r="G6" i="154"/>
  <c r="K6" i="154" s="1"/>
  <c r="F6" i="154"/>
  <c r="S6" i="154" s="1"/>
  <c r="E6" i="154"/>
  <c r="H5" i="154"/>
  <c r="Q5" i="154" s="1"/>
  <c r="G5" i="154"/>
  <c r="K5" i="154" s="1"/>
  <c r="F5" i="154"/>
  <c r="W5" i="154" s="1"/>
  <c r="E5" i="154"/>
  <c r="H4" i="154"/>
  <c r="Q4" i="154" s="1"/>
  <c r="G4" i="154"/>
  <c r="K4" i="154" s="1"/>
  <c r="F4" i="154"/>
  <c r="L4" i="154" s="1"/>
  <c r="E4" i="154"/>
  <c r="H3" i="154"/>
  <c r="Q3" i="154" s="1"/>
  <c r="G3" i="154"/>
  <c r="K3" i="154" s="1"/>
  <c r="F3" i="154"/>
  <c r="S3" i="154" s="1"/>
  <c r="E3" i="154"/>
  <c r="H2" i="154"/>
  <c r="Q2" i="154" s="1"/>
  <c r="G2" i="154"/>
  <c r="K2" i="154" s="1"/>
  <c r="F2" i="154"/>
  <c r="V2" i="154" s="1"/>
  <c r="E2" i="154"/>
  <c r="E9" i="152"/>
  <c r="F9" i="152"/>
  <c r="N9" i="152" s="1"/>
  <c r="G9" i="152"/>
  <c r="H9" i="152"/>
  <c r="E10" i="152"/>
  <c r="F10" i="152"/>
  <c r="S10" i="152" s="1"/>
  <c r="G10" i="152"/>
  <c r="H10" i="152"/>
  <c r="E11" i="152"/>
  <c r="F11" i="152"/>
  <c r="R11" i="152" s="1"/>
  <c r="G11" i="152"/>
  <c r="H11" i="152"/>
  <c r="E12" i="152"/>
  <c r="F12" i="152"/>
  <c r="Q12" i="152" s="1"/>
  <c r="G12" i="152"/>
  <c r="H12" i="152"/>
  <c r="E13" i="152"/>
  <c r="F13" i="152"/>
  <c r="P13" i="152" s="1"/>
  <c r="G13" i="152"/>
  <c r="H13" i="152"/>
  <c r="E14" i="152"/>
  <c r="F14" i="152"/>
  <c r="Q14" i="152" s="1"/>
  <c r="G14" i="152"/>
  <c r="H14" i="152"/>
  <c r="E15" i="152"/>
  <c r="F15" i="152"/>
  <c r="P15" i="152" s="1"/>
  <c r="G15" i="152"/>
  <c r="H15" i="152"/>
  <c r="E16" i="152"/>
  <c r="F16" i="152"/>
  <c r="M16" i="152" s="1"/>
  <c r="G16" i="152"/>
  <c r="H16" i="152"/>
  <c r="E17" i="152"/>
  <c r="F17" i="152"/>
  <c r="M17" i="152" s="1"/>
  <c r="G17" i="152"/>
  <c r="H17" i="152"/>
  <c r="E18" i="152"/>
  <c r="F18" i="152"/>
  <c r="I18" i="152" s="1"/>
  <c r="G18" i="152"/>
  <c r="H18" i="152"/>
  <c r="E19" i="152"/>
  <c r="F19" i="152"/>
  <c r="I19" i="152" s="1"/>
  <c r="G19" i="152"/>
  <c r="H19" i="152"/>
  <c r="E20" i="152"/>
  <c r="F20" i="152"/>
  <c r="I20" i="152" s="1"/>
  <c r="G20" i="152"/>
  <c r="H20" i="152"/>
  <c r="E21" i="152"/>
  <c r="F21" i="152"/>
  <c r="I21" i="152" s="1"/>
  <c r="G21" i="152"/>
  <c r="H21" i="152"/>
  <c r="E22" i="152"/>
  <c r="F22" i="152"/>
  <c r="I22" i="152" s="1"/>
  <c r="G22" i="152"/>
  <c r="H22" i="152"/>
  <c r="E23" i="152"/>
  <c r="F23" i="152"/>
  <c r="M23" i="152" s="1"/>
  <c r="G23" i="152"/>
  <c r="H23" i="152"/>
  <c r="E24" i="152"/>
  <c r="F24" i="152"/>
  <c r="J24" i="152" s="1"/>
  <c r="G24" i="152"/>
  <c r="H24" i="152"/>
  <c r="E25" i="152"/>
  <c r="F25" i="152"/>
  <c r="I25" i="152" s="1"/>
  <c r="G25" i="152"/>
  <c r="H25" i="152"/>
  <c r="E26" i="152"/>
  <c r="F26" i="152"/>
  <c r="S26" i="152" s="1"/>
  <c r="G26" i="152"/>
  <c r="H26" i="152"/>
  <c r="E27" i="152"/>
  <c r="F27" i="152"/>
  <c r="R27" i="152" s="1"/>
  <c r="G27" i="152"/>
  <c r="H27" i="152"/>
  <c r="E28" i="152"/>
  <c r="F28" i="152"/>
  <c r="Q28" i="152" s="1"/>
  <c r="G28" i="152"/>
  <c r="H28" i="152"/>
  <c r="E29" i="152"/>
  <c r="F29" i="152"/>
  <c r="P29" i="152" s="1"/>
  <c r="G29" i="152"/>
  <c r="H29" i="152"/>
  <c r="E30" i="152"/>
  <c r="F30" i="152"/>
  <c r="Q30" i="152" s="1"/>
  <c r="G30" i="152"/>
  <c r="H30" i="152"/>
  <c r="E31" i="152"/>
  <c r="F31" i="152"/>
  <c r="P31" i="152" s="1"/>
  <c r="G31" i="152"/>
  <c r="H31" i="152"/>
  <c r="E32" i="152"/>
  <c r="F32" i="152"/>
  <c r="M32" i="152" s="1"/>
  <c r="G32" i="152"/>
  <c r="H32" i="152"/>
  <c r="E33" i="152"/>
  <c r="F33" i="152"/>
  <c r="M33" i="152" s="1"/>
  <c r="G33" i="152"/>
  <c r="H33" i="152"/>
  <c r="E34" i="152"/>
  <c r="F34" i="152"/>
  <c r="S34" i="152" s="1"/>
  <c r="G34" i="152"/>
  <c r="H34" i="152"/>
  <c r="E35" i="152"/>
  <c r="F35" i="152"/>
  <c r="R35" i="152" s="1"/>
  <c r="G35" i="152"/>
  <c r="H35" i="152"/>
  <c r="E36" i="152"/>
  <c r="F36" i="152"/>
  <c r="I36" i="152" s="1"/>
  <c r="G36" i="152"/>
  <c r="H36" i="152"/>
  <c r="E37" i="152"/>
  <c r="F37" i="152"/>
  <c r="I37" i="152" s="1"/>
  <c r="G37" i="152"/>
  <c r="H37" i="152"/>
  <c r="E38" i="152"/>
  <c r="F38" i="152"/>
  <c r="I38" i="152" s="1"/>
  <c r="G38" i="152"/>
  <c r="H38" i="152"/>
  <c r="E39" i="152"/>
  <c r="F39" i="152"/>
  <c r="M39" i="152" s="1"/>
  <c r="G39" i="152"/>
  <c r="H39" i="152"/>
  <c r="E40" i="152"/>
  <c r="F40" i="152"/>
  <c r="J40" i="152" s="1"/>
  <c r="G40" i="152"/>
  <c r="H40" i="152"/>
  <c r="E41" i="152"/>
  <c r="F41" i="152"/>
  <c r="M41" i="152" s="1"/>
  <c r="G41" i="152"/>
  <c r="H41" i="152"/>
  <c r="E42" i="152"/>
  <c r="F42" i="152"/>
  <c r="S42" i="152" s="1"/>
  <c r="G42" i="152"/>
  <c r="H42" i="152"/>
  <c r="E43" i="152"/>
  <c r="F43" i="152"/>
  <c r="R43" i="152" s="1"/>
  <c r="G43" i="152"/>
  <c r="H43" i="152"/>
  <c r="E44" i="152"/>
  <c r="F44" i="152"/>
  <c r="Q44" i="152" s="1"/>
  <c r="G44" i="152"/>
  <c r="H44" i="152"/>
  <c r="E45" i="152"/>
  <c r="F45" i="152"/>
  <c r="P45" i="152" s="1"/>
  <c r="G45" i="152"/>
  <c r="H45" i="152"/>
  <c r="E46" i="152"/>
  <c r="F46" i="152"/>
  <c r="Q46" i="152" s="1"/>
  <c r="G46" i="152"/>
  <c r="H46" i="152"/>
  <c r="E47" i="152"/>
  <c r="F47" i="152"/>
  <c r="P47" i="152" s="1"/>
  <c r="G47" i="152"/>
  <c r="H47" i="152"/>
  <c r="E48" i="152"/>
  <c r="F48" i="152"/>
  <c r="M48" i="152" s="1"/>
  <c r="G48" i="152"/>
  <c r="H48" i="152"/>
  <c r="E49" i="152"/>
  <c r="F49" i="152"/>
  <c r="M49" i="152" s="1"/>
  <c r="G49" i="152"/>
  <c r="H49" i="152"/>
  <c r="E50" i="152"/>
  <c r="F50" i="152"/>
  <c r="S50" i="152" s="1"/>
  <c r="G50" i="152"/>
  <c r="H50" i="152"/>
  <c r="E51" i="152"/>
  <c r="F51" i="152"/>
  <c r="R51" i="152" s="1"/>
  <c r="G51" i="152"/>
  <c r="H51" i="152"/>
  <c r="E52" i="152"/>
  <c r="F52" i="152"/>
  <c r="I52" i="152" s="1"/>
  <c r="G52" i="152"/>
  <c r="H52" i="152"/>
  <c r="E53" i="152"/>
  <c r="F53" i="152"/>
  <c r="I53" i="152" s="1"/>
  <c r="G53" i="152"/>
  <c r="H53" i="152"/>
  <c r="E54" i="152"/>
  <c r="F54" i="152"/>
  <c r="I54" i="152" s="1"/>
  <c r="G54" i="152"/>
  <c r="H54" i="152"/>
  <c r="E55" i="152"/>
  <c r="F55" i="152"/>
  <c r="M55" i="152" s="1"/>
  <c r="G55" i="152"/>
  <c r="H55" i="152"/>
  <c r="E56" i="152"/>
  <c r="F56" i="152"/>
  <c r="J56" i="152" s="1"/>
  <c r="G56" i="152"/>
  <c r="H56" i="152"/>
  <c r="E57" i="152"/>
  <c r="F57" i="152"/>
  <c r="J57" i="152" s="1"/>
  <c r="G57" i="152"/>
  <c r="H57" i="152"/>
  <c r="E58" i="152"/>
  <c r="F58" i="152"/>
  <c r="S58" i="152" s="1"/>
  <c r="G58" i="152"/>
  <c r="H58" i="152"/>
  <c r="E59" i="152"/>
  <c r="F59" i="152"/>
  <c r="R59" i="152" s="1"/>
  <c r="G59" i="152"/>
  <c r="H59" i="152"/>
  <c r="E60" i="152"/>
  <c r="F60" i="152"/>
  <c r="S60" i="152" s="1"/>
  <c r="G60" i="152"/>
  <c r="H60" i="152"/>
  <c r="E61" i="152"/>
  <c r="F61" i="152"/>
  <c r="P61" i="152" s="1"/>
  <c r="G61" i="152"/>
  <c r="H61" i="152"/>
  <c r="E62" i="152"/>
  <c r="F62" i="152"/>
  <c r="Q62" i="152" s="1"/>
  <c r="G62" i="152"/>
  <c r="H62" i="152"/>
  <c r="E63" i="152"/>
  <c r="F63" i="152"/>
  <c r="P63" i="152" s="1"/>
  <c r="G63" i="152"/>
  <c r="H63" i="152"/>
  <c r="E64" i="152"/>
  <c r="F64" i="152"/>
  <c r="M64" i="152" s="1"/>
  <c r="G64" i="152"/>
  <c r="H64" i="152"/>
  <c r="E65" i="152"/>
  <c r="F65" i="152"/>
  <c r="M65" i="152" s="1"/>
  <c r="G65" i="152"/>
  <c r="H65" i="152"/>
  <c r="E66" i="152"/>
  <c r="F66" i="152"/>
  <c r="S66" i="152" s="1"/>
  <c r="G66" i="152"/>
  <c r="H66" i="152"/>
  <c r="E67" i="152"/>
  <c r="F67" i="152"/>
  <c r="R67" i="152" s="1"/>
  <c r="G67" i="152"/>
  <c r="H67" i="152"/>
  <c r="E68" i="152"/>
  <c r="F68" i="152"/>
  <c r="I68" i="152" s="1"/>
  <c r="G68" i="152"/>
  <c r="H68" i="152"/>
  <c r="E69" i="152"/>
  <c r="F69" i="152"/>
  <c r="I69" i="152" s="1"/>
  <c r="G69" i="152"/>
  <c r="H69" i="152"/>
  <c r="E70" i="152"/>
  <c r="F70" i="152"/>
  <c r="I70" i="152" s="1"/>
  <c r="G70" i="152"/>
  <c r="H70" i="152"/>
  <c r="E71" i="152"/>
  <c r="F71" i="152"/>
  <c r="I71" i="152" s="1"/>
  <c r="G71" i="152"/>
  <c r="H71" i="152"/>
  <c r="E72" i="152"/>
  <c r="F72" i="152"/>
  <c r="J72" i="152" s="1"/>
  <c r="G72" i="152"/>
  <c r="H72" i="152"/>
  <c r="E73" i="152"/>
  <c r="F73" i="152"/>
  <c r="I73" i="152" s="1"/>
  <c r="G73" i="152"/>
  <c r="H73" i="152"/>
  <c r="E74" i="152"/>
  <c r="F74" i="152"/>
  <c r="J74" i="152" s="1"/>
  <c r="G74" i="152"/>
  <c r="H74" i="152"/>
  <c r="E75" i="152"/>
  <c r="F75" i="152"/>
  <c r="R75" i="152" s="1"/>
  <c r="G75" i="152"/>
  <c r="H75" i="152"/>
  <c r="E76" i="152"/>
  <c r="F76" i="152"/>
  <c r="S76" i="152" s="1"/>
  <c r="G76" i="152"/>
  <c r="H76" i="152"/>
  <c r="E77" i="152"/>
  <c r="F77" i="152"/>
  <c r="P77" i="152" s="1"/>
  <c r="G77" i="152"/>
  <c r="H77" i="152"/>
  <c r="E78" i="152"/>
  <c r="F78" i="152"/>
  <c r="Q78" i="152" s="1"/>
  <c r="G78" i="152"/>
  <c r="H78" i="152"/>
  <c r="E79" i="152"/>
  <c r="F79" i="152"/>
  <c r="P79" i="152" s="1"/>
  <c r="G79" i="152"/>
  <c r="H79" i="152"/>
  <c r="E80" i="152"/>
  <c r="F80" i="152"/>
  <c r="M80" i="152" s="1"/>
  <c r="G80" i="152"/>
  <c r="H80" i="152"/>
  <c r="E81" i="152"/>
  <c r="F81" i="152"/>
  <c r="M81" i="152" s="1"/>
  <c r="G81" i="152"/>
  <c r="H81" i="152"/>
  <c r="E82" i="152"/>
  <c r="F82" i="152"/>
  <c r="S82" i="152" s="1"/>
  <c r="G82" i="152"/>
  <c r="H82" i="152"/>
  <c r="E83" i="152"/>
  <c r="F83" i="152"/>
  <c r="R83" i="152" s="1"/>
  <c r="G83" i="152"/>
  <c r="H83" i="152"/>
  <c r="E84" i="152"/>
  <c r="F84" i="152"/>
  <c r="I84" i="152" s="1"/>
  <c r="G84" i="152"/>
  <c r="H84" i="152"/>
  <c r="E85" i="152"/>
  <c r="F85" i="152"/>
  <c r="I85" i="152" s="1"/>
  <c r="G85" i="152"/>
  <c r="H85" i="152"/>
  <c r="E86" i="152"/>
  <c r="F86" i="152"/>
  <c r="I86" i="152" s="1"/>
  <c r="G86" i="152"/>
  <c r="H86" i="152"/>
  <c r="E87" i="152"/>
  <c r="F87" i="152"/>
  <c r="I87" i="152" s="1"/>
  <c r="G87" i="152"/>
  <c r="H87" i="152"/>
  <c r="E88" i="152"/>
  <c r="F88" i="152"/>
  <c r="J88" i="152" s="1"/>
  <c r="G88" i="152"/>
  <c r="H88" i="152"/>
  <c r="E89" i="152"/>
  <c r="F89" i="152"/>
  <c r="I89" i="152" s="1"/>
  <c r="G89" i="152"/>
  <c r="H89" i="152"/>
  <c r="E90" i="152"/>
  <c r="F90" i="152"/>
  <c r="J90" i="152" s="1"/>
  <c r="G90" i="152"/>
  <c r="H90" i="152"/>
  <c r="E91" i="152"/>
  <c r="F91" i="152"/>
  <c r="R91" i="152" s="1"/>
  <c r="G91" i="152"/>
  <c r="H91" i="152"/>
  <c r="E92" i="152"/>
  <c r="F92" i="152"/>
  <c r="S92" i="152" s="1"/>
  <c r="G92" i="152"/>
  <c r="H92" i="152"/>
  <c r="E93" i="152"/>
  <c r="F93" i="152"/>
  <c r="R93" i="152" s="1"/>
  <c r="G93" i="152"/>
  <c r="H93" i="152"/>
  <c r="E94" i="152"/>
  <c r="F94" i="152"/>
  <c r="Q94" i="152" s="1"/>
  <c r="G94" i="152"/>
  <c r="H94" i="152"/>
  <c r="E95" i="152"/>
  <c r="F95" i="152"/>
  <c r="P95" i="152" s="1"/>
  <c r="G95" i="152"/>
  <c r="H95" i="152"/>
  <c r="E96" i="152"/>
  <c r="F96" i="152"/>
  <c r="M96" i="152" s="1"/>
  <c r="G96" i="152"/>
  <c r="H96" i="152"/>
  <c r="E97" i="152"/>
  <c r="F97" i="152"/>
  <c r="M97" i="152" s="1"/>
  <c r="G97" i="152"/>
  <c r="H97" i="152"/>
  <c r="E98" i="152"/>
  <c r="F98" i="152"/>
  <c r="S98" i="152" s="1"/>
  <c r="G98" i="152"/>
  <c r="H98" i="152"/>
  <c r="E99" i="152"/>
  <c r="F99" i="152"/>
  <c r="R99" i="152" s="1"/>
  <c r="G99" i="152"/>
  <c r="H99" i="152"/>
  <c r="E100" i="152"/>
  <c r="F100" i="152"/>
  <c r="I100" i="152" s="1"/>
  <c r="G100" i="152"/>
  <c r="H100" i="152"/>
  <c r="H8" i="152"/>
  <c r="G8" i="152"/>
  <c r="F8" i="152"/>
  <c r="T8" i="152" s="1"/>
  <c r="E8" i="152"/>
  <c r="H7" i="152"/>
  <c r="G7" i="152"/>
  <c r="F7" i="152"/>
  <c r="N7" i="152" s="1"/>
  <c r="E7" i="152"/>
  <c r="H6" i="152"/>
  <c r="G6" i="152"/>
  <c r="F6" i="152"/>
  <c r="I6" i="152" s="1"/>
  <c r="E6" i="152"/>
  <c r="H5" i="152"/>
  <c r="G5" i="152"/>
  <c r="F5" i="152"/>
  <c r="T5" i="152" s="1"/>
  <c r="E5" i="152"/>
  <c r="H4" i="152"/>
  <c r="G4" i="152"/>
  <c r="F4" i="152"/>
  <c r="P4" i="152" s="1"/>
  <c r="E4" i="152"/>
  <c r="H3" i="152"/>
  <c r="G3" i="152"/>
  <c r="F3" i="152"/>
  <c r="J3" i="152" s="1"/>
  <c r="E3" i="152"/>
  <c r="H2" i="152"/>
  <c r="G2" i="152"/>
  <c r="F2" i="152"/>
  <c r="T2" i="152" s="1"/>
  <c r="E2" i="152"/>
  <c r="E11" i="150"/>
  <c r="F11" i="150"/>
  <c r="T11" i="150" s="1"/>
  <c r="G11" i="150"/>
  <c r="H11" i="150"/>
  <c r="E12" i="150"/>
  <c r="F12" i="150"/>
  <c r="S12" i="150" s="1"/>
  <c r="G12" i="150"/>
  <c r="H12" i="150"/>
  <c r="E13" i="150"/>
  <c r="F13" i="150"/>
  <c r="R13" i="150" s="1"/>
  <c r="G13" i="150"/>
  <c r="H13" i="150"/>
  <c r="E14" i="150"/>
  <c r="F14" i="150"/>
  <c r="Q14" i="150" s="1"/>
  <c r="G14" i="150"/>
  <c r="H14" i="150"/>
  <c r="E15" i="150"/>
  <c r="F15" i="150"/>
  <c r="P15" i="150" s="1"/>
  <c r="G15" i="150"/>
  <c r="H15" i="150"/>
  <c r="E16" i="150"/>
  <c r="F16" i="150"/>
  <c r="N16" i="150" s="1"/>
  <c r="G16" i="150"/>
  <c r="H16" i="150"/>
  <c r="E17" i="150"/>
  <c r="F17" i="150"/>
  <c r="M17" i="150" s="1"/>
  <c r="G17" i="150"/>
  <c r="H17" i="150"/>
  <c r="E18" i="150"/>
  <c r="F18" i="150"/>
  <c r="P18" i="150" s="1"/>
  <c r="G18" i="150"/>
  <c r="H18" i="150"/>
  <c r="E19" i="150"/>
  <c r="F19" i="150"/>
  <c r="S19" i="150" s="1"/>
  <c r="G19" i="150"/>
  <c r="H19" i="150"/>
  <c r="E20" i="150"/>
  <c r="F20" i="150"/>
  <c r="R20" i="150" s="1"/>
  <c r="G20" i="150"/>
  <c r="H20" i="150"/>
  <c r="E21" i="150"/>
  <c r="F21" i="150"/>
  <c r="J21" i="150" s="1"/>
  <c r="G21" i="150"/>
  <c r="H21" i="150"/>
  <c r="E22" i="150"/>
  <c r="F22" i="150"/>
  <c r="I22" i="150" s="1"/>
  <c r="G22" i="150"/>
  <c r="H22" i="150"/>
  <c r="E23" i="150"/>
  <c r="F23" i="150"/>
  <c r="I23" i="150" s="1"/>
  <c r="G23" i="150"/>
  <c r="H23" i="150"/>
  <c r="E24" i="150"/>
  <c r="F24" i="150"/>
  <c r="I24" i="150" s="1"/>
  <c r="G24" i="150"/>
  <c r="H24" i="150"/>
  <c r="E25" i="150"/>
  <c r="F25" i="150"/>
  <c r="Q25" i="150" s="1"/>
  <c r="G25" i="150"/>
  <c r="H25" i="150"/>
  <c r="E26" i="150"/>
  <c r="F26" i="150"/>
  <c r="I26" i="150" s="1"/>
  <c r="G26" i="150"/>
  <c r="H26" i="150"/>
  <c r="E27" i="150"/>
  <c r="F27" i="150"/>
  <c r="T27" i="150" s="1"/>
  <c r="G27" i="150"/>
  <c r="H27" i="150"/>
  <c r="E28" i="150"/>
  <c r="F28" i="150"/>
  <c r="S28" i="150" s="1"/>
  <c r="G28" i="150"/>
  <c r="H28" i="150"/>
  <c r="E29" i="150"/>
  <c r="F29" i="150"/>
  <c r="R29" i="150" s="1"/>
  <c r="G29" i="150"/>
  <c r="H29" i="150"/>
  <c r="E30" i="150"/>
  <c r="F30" i="150"/>
  <c r="Q30" i="150" s="1"/>
  <c r="G30" i="150"/>
  <c r="H30" i="150"/>
  <c r="E31" i="150"/>
  <c r="F31" i="150"/>
  <c r="P31" i="150" s="1"/>
  <c r="G31" i="150"/>
  <c r="H31" i="150"/>
  <c r="E32" i="150"/>
  <c r="F32" i="150"/>
  <c r="J32" i="150" s="1"/>
  <c r="G32" i="150"/>
  <c r="H32" i="150"/>
  <c r="E33" i="150"/>
  <c r="F33" i="150"/>
  <c r="M33" i="150" s="1"/>
  <c r="G33" i="150"/>
  <c r="H33" i="150"/>
  <c r="E34" i="150"/>
  <c r="F34" i="150"/>
  <c r="P34" i="150" s="1"/>
  <c r="G34" i="150"/>
  <c r="H34" i="150"/>
  <c r="E35" i="150"/>
  <c r="F35" i="150"/>
  <c r="S35" i="150" s="1"/>
  <c r="G35" i="150"/>
  <c r="H35" i="150"/>
  <c r="E36" i="150"/>
  <c r="F36" i="150"/>
  <c r="M36" i="150" s="1"/>
  <c r="G36" i="150"/>
  <c r="H36" i="150"/>
  <c r="E37" i="150"/>
  <c r="F37" i="150"/>
  <c r="J37" i="150" s="1"/>
  <c r="G37" i="150"/>
  <c r="H37" i="150"/>
  <c r="E38" i="150"/>
  <c r="F38" i="150"/>
  <c r="I38" i="150" s="1"/>
  <c r="G38" i="150"/>
  <c r="H38" i="150"/>
  <c r="E39" i="150"/>
  <c r="F39" i="150"/>
  <c r="I39" i="150" s="1"/>
  <c r="G39" i="150"/>
  <c r="H39" i="150"/>
  <c r="E40" i="150"/>
  <c r="F40" i="150"/>
  <c r="I40" i="150" s="1"/>
  <c r="G40" i="150"/>
  <c r="H40" i="150"/>
  <c r="E41" i="150"/>
  <c r="F41" i="150"/>
  <c r="I41" i="150" s="1"/>
  <c r="G41" i="150"/>
  <c r="H41" i="150"/>
  <c r="E42" i="150"/>
  <c r="F42" i="150"/>
  <c r="I42" i="150" s="1"/>
  <c r="G42" i="150"/>
  <c r="H42" i="150"/>
  <c r="E43" i="150"/>
  <c r="F43" i="150"/>
  <c r="T43" i="150" s="1"/>
  <c r="G43" i="150"/>
  <c r="H43" i="150"/>
  <c r="E44" i="150"/>
  <c r="F44" i="150"/>
  <c r="J44" i="150" s="1"/>
  <c r="G44" i="150"/>
  <c r="H44" i="150"/>
  <c r="E45" i="150"/>
  <c r="F45" i="150"/>
  <c r="R45" i="150" s="1"/>
  <c r="G45" i="150"/>
  <c r="H45" i="150"/>
  <c r="E46" i="150"/>
  <c r="F46" i="150"/>
  <c r="Q46" i="150" s="1"/>
  <c r="G46" i="150"/>
  <c r="H46" i="150"/>
  <c r="E47" i="150"/>
  <c r="F47" i="150"/>
  <c r="P47" i="150" s="1"/>
  <c r="G47" i="150"/>
  <c r="H47" i="150"/>
  <c r="E48" i="150"/>
  <c r="F48" i="150"/>
  <c r="N48" i="150" s="1"/>
  <c r="G48" i="150"/>
  <c r="H48" i="150"/>
  <c r="E49" i="150"/>
  <c r="F49" i="150"/>
  <c r="M49" i="150" s="1"/>
  <c r="G49" i="150"/>
  <c r="H49" i="150"/>
  <c r="E50" i="150"/>
  <c r="F50" i="150"/>
  <c r="P50" i="150" s="1"/>
  <c r="G50" i="150"/>
  <c r="H50" i="150"/>
  <c r="E51" i="150"/>
  <c r="F51" i="150"/>
  <c r="S51" i="150" s="1"/>
  <c r="G51" i="150"/>
  <c r="H51" i="150"/>
  <c r="E52" i="150"/>
  <c r="F52" i="150"/>
  <c r="I52" i="150" s="1"/>
  <c r="G52" i="150"/>
  <c r="H52" i="150"/>
  <c r="E53" i="150"/>
  <c r="F53" i="150"/>
  <c r="J53" i="150" s="1"/>
  <c r="G53" i="150"/>
  <c r="H53" i="150"/>
  <c r="E54" i="150"/>
  <c r="F54" i="150"/>
  <c r="I54" i="150" s="1"/>
  <c r="G54" i="150"/>
  <c r="H54" i="150"/>
  <c r="E55" i="150"/>
  <c r="F55" i="150"/>
  <c r="I55" i="150" s="1"/>
  <c r="G55" i="150"/>
  <c r="H55" i="150"/>
  <c r="E56" i="150"/>
  <c r="F56" i="150"/>
  <c r="I56" i="150" s="1"/>
  <c r="G56" i="150"/>
  <c r="H56" i="150"/>
  <c r="E57" i="150"/>
  <c r="F57" i="150"/>
  <c r="I57" i="150" s="1"/>
  <c r="G57" i="150"/>
  <c r="H57" i="150"/>
  <c r="E58" i="150"/>
  <c r="F58" i="150"/>
  <c r="I58" i="150" s="1"/>
  <c r="G58" i="150"/>
  <c r="H58" i="150"/>
  <c r="E59" i="150"/>
  <c r="F59" i="150"/>
  <c r="T59" i="150" s="1"/>
  <c r="G59" i="150"/>
  <c r="H59" i="150"/>
  <c r="E60" i="150"/>
  <c r="F60" i="150"/>
  <c r="J60" i="150" s="1"/>
  <c r="G60" i="150"/>
  <c r="H60" i="150"/>
  <c r="E61" i="150"/>
  <c r="F61" i="150"/>
  <c r="R61" i="150" s="1"/>
  <c r="G61" i="150"/>
  <c r="H61" i="150"/>
  <c r="E62" i="150"/>
  <c r="F62" i="150"/>
  <c r="Q62" i="150" s="1"/>
  <c r="G62" i="150"/>
  <c r="H62" i="150"/>
  <c r="E63" i="150"/>
  <c r="F63" i="150"/>
  <c r="P63" i="150" s="1"/>
  <c r="G63" i="150"/>
  <c r="H63" i="150"/>
  <c r="E64" i="150"/>
  <c r="F64" i="150"/>
  <c r="I64" i="150" s="1"/>
  <c r="G64" i="150"/>
  <c r="H64" i="150"/>
  <c r="E65" i="150"/>
  <c r="F65" i="150"/>
  <c r="M65" i="150" s="1"/>
  <c r="G65" i="150"/>
  <c r="H65" i="150"/>
  <c r="E66" i="150"/>
  <c r="F66" i="150"/>
  <c r="P66" i="150" s="1"/>
  <c r="G66" i="150"/>
  <c r="H66" i="150"/>
  <c r="E67" i="150"/>
  <c r="F67" i="150"/>
  <c r="S67" i="150" s="1"/>
  <c r="G67" i="150"/>
  <c r="H67" i="150"/>
  <c r="E68" i="150"/>
  <c r="F68" i="150"/>
  <c r="I68" i="150" s="1"/>
  <c r="G68" i="150"/>
  <c r="H68" i="150"/>
  <c r="E69" i="150"/>
  <c r="F69" i="150"/>
  <c r="J69" i="150" s="1"/>
  <c r="G69" i="150"/>
  <c r="H69" i="150"/>
  <c r="E70" i="150"/>
  <c r="F70" i="150"/>
  <c r="I70" i="150" s="1"/>
  <c r="G70" i="150"/>
  <c r="H70" i="150"/>
  <c r="E71" i="150"/>
  <c r="F71" i="150"/>
  <c r="I71" i="150" s="1"/>
  <c r="G71" i="150"/>
  <c r="H71" i="150"/>
  <c r="E72" i="150"/>
  <c r="F72" i="150"/>
  <c r="I72" i="150" s="1"/>
  <c r="G72" i="150"/>
  <c r="H72" i="150"/>
  <c r="E73" i="150"/>
  <c r="F73" i="150"/>
  <c r="I73" i="150" s="1"/>
  <c r="G73" i="150"/>
  <c r="H73" i="150"/>
  <c r="E74" i="150"/>
  <c r="F74" i="150"/>
  <c r="I74" i="150" s="1"/>
  <c r="G74" i="150"/>
  <c r="H74" i="150"/>
  <c r="E75" i="150"/>
  <c r="F75" i="150"/>
  <c r="T75" i="150" s="1"/>
  <c r="G75" i="150"/>
  <c r="H75" i="150"/>
  <c r="E76" i="150"/>
  <c r="F76" i="150"/>
  <c r="J76" i="150" s="1"/>
  <c r="G76" i="150"/>
  <c r="H76" i="150"/>
  <c r="E77" i="150"/>
  <c r="F77" i="150"/>
  <c r="R77" i="150" s="1"/>
  <c r="G77" i="150"/>
  <c r="H77" i="150"/>
  <c r="E78" i="150"/>
  <c r="F78" i="150"/>
  <c r="Q78" i="150" s="1"/>
  <c r="G78" i="150"/>
  <c r="H78" i="150"/>
  <c r="E79" i="150"/>
  <c r="F79" i="150"/>
  <c r="P79" i="150" s="1"/>
  <c r="G79" i="150"/>
  <c r="H79" i="150"/>
  <c r="E80" i="150"/>
  <c r="F80" i="150"/>
  <c r="I80" i="150" s="1"/>
  <c r="G80" i="150"/>
  <c r="H80" i="150"/>
  <c r="E81" i="150"/>
  <c r="F81" i="150"/>
  <c r="M81" i="150" s="1"/>
  <c r="G81" i="150"/>
  <c r="H81" i="150"/>
  <c r="E82" i="150"/>
  <c r="F82" i="150"/>
  <c r="P82" i="150" s="1"/>
  <c r="G82" i="150"/>
  <c r="H82" i="150"/>
  <c r="E83" i="150"/>
  <c r="F83" i="150"/>
  <c r="S83" i="150" s="1"/>
  <c r="G83" i="150"/>
  <c r="H83" i="150"/>
  <c r="E84" i="150"/>
  <c r="F84" i="150"/>
  <c r="G84" i="150"/>
  <c r="H84" i="150"/>
  <c r="E85" i="150"/>
  <c r="F85" i="150"/>
  <c r="J85" i="150" s="1"/>
  <c r="G85" i="150"/>
  <c r="H85" i="150"/>
  <c r="E86" i="150"/>
  <c r="F86" i="150"/>
  <c r="I86" i="150" s="1"/>
  <c r="G86" i="150"/>
  <c r="H86" i="150"/>
  <c r="E87" i="150"/>
  <c r="F87" i="150"/>
  <c r="I87" i="150" s="1"/>
  <c r="G87" i="150"/>
  <c r="H87" i="150"/>
  <c r="E88" i="150"/>
  <c r="F88" i="150"/>
  <c r="I88" i="150" s="1"/>
  <c r="G88" i="150"/>
  <c r="H88" i="150"/>
  <c r="E89" i="150"/>
  <c r="F89" i="150"/>
  <c r="I89" i="150" s="1"/>
  <c r="G89" i="150"/>
  <c r="H89" i="150"/>
  <c r="E90" i="150"/>
  <c r="F90" i="150"/>
  <c r="I90" i="150" s="1"/>
  <c r="G90" i="150"/>
  <c r="H90" i="150"/>
  <c r="E91" i="150"/>
  <c r="F91" i="150"/>
  <c r="T91" i="150" s="1"/>
  <c r="G91" i="150"/>
  <c r="H91" i="150"/>
  <c r="E92" i="150"/>
  <c r="F92" i="150"/>
  <c r="J92" i="150" s="1"/>
  <c r="G92" i="150"/>
  <c r="H92" i="150"/>
  <c r="E93" i="150"/>
  <c r="F93" i="150"/>
  <c r="R93" i="150" s="1"/>
  <c r="G93" i="150"/>
  <c r="H93" i="150"/>
  <c r="E94" i="150"/>
  <c r="F94" i="150"/>
  <c r="Q94" i="150" s="1"/>
  <c r="G94" i="150"/>
  <c r="H94" i="150"/>
  <c r="E95" i="150"/>
  <c r="F95" i="150"/>
  <c r="P95" i="150" s="1"/>
  <c r="G95" i="150"/>
  <c r="H95" i="150"/>
  <c r="E96" i="150"/>
  <c r="F96" i="150"/>
  <c r="I96" i="150" s="1"/>
  <c r="G96" i="150"/>
  <c r="H96" i="150"/>
  <c r="E97" i="150"/>
  <c r="F97" i="150"/>
  <c r="M97" i="150" s="1"/>
  <c r="G97" i="150"/>
  <c r="H97" i="150"/>
  <c r="E98" i="150"/>
  <c r="F98" i="150"/>
  <c r="P98" i="150" s="1"/>
  <c r="G98" i="150"/>
  <c r="H98" i="150"/>
  <c r="E99" i="150"/>
  <c r="F99" i="150"/>
  <c r="S99" i="150" s="1"/>
  <c r="G99" i="150"/>
  <c r="H99" i="150"/>
  <c r="E100" i="150"/>
  <c r="F100" i="150"/>
  <c r="G100" i="150"/>
  <c r="H100" i="150"/>
  <c r="H3" i="150"/>
  <c r="H4" i="150"/>
  <c r="H5" i="150"/>
  <c r="H6" i="150"/>
  <c r="H7" i="150"/>
  <c r="H8" i="150"/>
  <c r="H9" i="150"/>
  <c r="H10" i="150"/>
  <c r="H2" i="150"/>
  <c r="G3" i="150"/>
  <c r="G4" i="150"/>
  <c r="G5" i="150"/>
  <c r="G6" i="150"/>
  <c r="G7" i="150"/>
  <c r="G8" i="150"/>
  <c r="G9" i="150"/>
  <c r="G10" i="150"/>
  <c r="G2" i="150"/>
  <c r="F10" i="150"/>
  <c r="T10" i="150" s="1"/>
  <c r="E10" i="150"/>
  <c r="F9" i="150"/>
  <c r="N9" i="150" s="1"/>
  <c r="E9" i="150"/>
  <c r="F8" i="150"/>
  <c r="I8" i="150" s="1"/>
  <c r="E8" i="150"/>
  <c r="F7" i="150"/>
  <c r="T7" i="150" s="1"/>
  <c r="E7" i="150"/>
  <c r="F6" i="150"/>
  <c r="P6" i="150" s="1"/>
  <c r="E6" i="150"/>
  <c r="F5" i="150"/>
  <c r="J5" i="150" s="1"/>
  <c r="E5" i="150"/>
  <c r="F4" i="150"/>
  <c r="T4" i="150" s="1"/>
  <c r="E4" i="150"/>
  <c r="F3" i="150"/>
  <c r="Q3" i="150" s="1"/>
  <c r="E3" i="150"/>
  <c r="F2" i="150"/>
  <c r="I2" i="150" s="1"/>
  <c r="E2" i="150"/>
  <c r="E12" i="148"/>
  <c r="F12" i="148"/>
  <c r="I12" i="148" s="1"/>
  <c r="G12" i="148"/>
  <c r="Q12" i="148" s="1"/>
  <c r="H12" i="148"/>
  <c r="K12" i="148" s="1"/>
  <c r="E13" i="148"/>
  <c r="F13" i="148"/>
  <c r="I13" i="148" s="1"/>
  <c r="G13" i="148"/>
  <c r="Q13" i="148" s="1"/>
  <c r="H13" i="148"/>
  <c r="K13" i="148" s="1"/>
  <c r="E14" i="148"/>
  <c r="F14" i="148"/>
  <c r="W14" i="148" s="1"/>
  <c r="G14" i="148"/>
  <c r="Q14" i="148" s="1"/>
  <c r="H14" i="148"/>
  <c r="K14" i="148" s="1"/>
  <c r="E15" i="148"/>
  <c r="F15" i="148"/>
  <c r="X15" i="148" s="1"/>
  <c r="G15" i="148"/>
  <c r="Q15" i="148" s="1"/>
  <c r="H15" i="148"/>
  <c r="K15" i="148" s="1"/>
  <c r="E16" i="148"/>
  <c r="F16" i="148"/>
  <c r="I16" i="148" s="1"/>
  <c r="G16" i="148"/>
  <c r="Q16" i="148" s="1"/>
  <c r="H16" i="148"/>
  <c r="K16" i="148" s="1"/>
  <c r="E17" i="148"/>
  <c r="F17" i="148"/>
  <c r="V17" i="148" s="1"/>
  <c r="G17" i="148"/>
  <c r="Q17" i="148" s="1"/>
  <c r="H17" i="148"/>
  <c r="K17" i="148" s="1"/>
  <c r="E18" i="148"/>
  <c r="F18" i="148"/>
  <c r="W18" i="148" s="1"/>
  <c r="G18" i="148"/>
  <c r="Q18" i="148" s="1"/>
  <c r="H18" i="148"/>
  <c r="K18" i="148" s="1"/>
  <c r="E19" i="148"/>
  <c r="F19" i="148"/>
  <c r="Y19" i="148" s="1"/>
  <c r="G19" i="148"/>
  <c r="Q19" i="148" s="1"/>
  <c r="H19" i="148"/>
  <c r="K19" i="148" s="1"/>
  <c r="E20" i="148"/>
  <c r="F20" i="148"/>
  <c r="I20" i="148" s="1"/>
  <c r="G20" i="148"/>
  <c r="Q20" i="148" s="1"/>
  <c r="H20" i="148"/>
  <c r="K20" i="148" s="1"/>
  <c r="E21" i="148"/>
  <c r="F21" i="148"/>
  <c r="V21" i="148" s="1"/>
  <c r="G21" i="148"/>
  <c r="Q21" i="148" s="1"/>
  <c r="H21" i="148"/>
  <c r="K21" i="148" s="1"/>
  <c r="E22" i="148"/>
  <c r="F22" i="148"/>
  <c r="U22" i="148" s="1"/>
  <c r="G22" i="148"/>
  <c r="Q22" i="148" s="1"/>
  <c r="H22" i="148"/>
  <c r="K22" i="148" s="1"/>
  <c r="E23" i="148"/>
  <c r="F23" i="148"/>
  <c r="Y23" i="148" s="1"/>
  <c r="G23" i="148"/>
  <c r="Q23" i="148" s="1"/>
  <c r="H23" i="148"/>
  <c r="K23" i="148" s="1"/>
  <c r="E24" i="148"/>
  <c r="F24" i="148"/>
  <c r="I24" i="148" s="1"/>
  <c r="G24" i="148"/>
  <c r="Q24" i="148" s="1"/>
  <c r="H24" i="148"/>
  <c r="K24" i="148" s="1"/>
  <c r="E25" i="148"/>
  <c r="F25" i="148"/>
  <c r="V25" i="148" s="1"/>
  <c r="G25" i="148"/>
  <c r="Q25" i="148" s="1"/>
  <c r="H25" i="148"/>
  <c r="K25" i="148" s="1"/>
  <c r="E26" i="148"/>
  <c r="F26" i="148"/>
  <c r="U26" i="148" s="1"/>
  <c r="G26" i="148"/>
  <c r="Q26" i="148" s="1"/>
  <c r="H26" i="148"/>
  <c r="K26" i="148" s="1"/>
  <c r="E27" i="148"/>
  <c r="F27" i="148"/>
  <c r="X27" i="148" s="1"/>
  <c r="G27" i="148"/>
  <c r="Q27" i="148" s="1"/>
  <c r="H27" i="148"/>
  <c r="K27" i="148" s="1"/>
  <c r="E28" i="148"/>
  <c r="F28" i="148"/>
  <c r="I28" i="148" s="1"/>
  <c r="G28" i="148"/>
  <c r="Q28" i="148" s="1"/>
  <c r="H28" i="148"/>
  <c r="K28" i="148" s="1"/>
  <c r="E29" i="148"/>
  <c r="F29" i="148"/>
  <c r="V29" i="148" s="1"/>
  <c r="G29" i="148"/>
  <c r="Q29" i="148" s="1"/>
  <c r="H29" i="148"/>
  <c r="K29" i="148" s="1"/>
  <c r="E30" i="148"/>
  <c r="F30" i="148"/>
  <c r="U30" i="148" s="1"/>
  <c r="G30" i="148"/>
  <c r="Q30" i="148" s="1"/>
  <c r="H30" i="148"/>
  <c r="K30" i="148" s="1"/>
  <c r="E31" i="148"/>
  <c r="F31" i="148"/>
  <c r="X31" i="148" s="1"/>
  <c r="G31" i="148"/>
  <c r="Q31" i="148" s="1"/>
  <c r="H31" i="148"/>
  <c r="K31" i="148" s="1"/>
  <c r="E32" i="148"/>
  <c r="F32" i="148"/>
  <c r="I32" i="148" s="1"/>
  <c r="G32" i="148"/>
  <c r="Q32" i="148" s="1"/>
  <c r="H32" i="148"/>
  <c r="K32" i="148" s="1"/>
  <c r="E33" i="148"/>
  <c r="F33" i="148"/>
  <c r="V33" i="148" s="1"/>
  <c r="G33" i="148"/>
  <c r="Q33" i="148" s="1"/>
  <c r="H33" i="148"/>
  <c r="K33" i="148" s="1"/>
  <c r="E34" i="148"/>
  <c r="F34" i="148"/>
  <c r="U34" i="148" s="1"/>
  <c r="G34" i="148"/>
  <c r="Q34" i="148" s="1"/>
  <c r="H34" i="148"/>
  <c r="K34" i="148" s="1"/>
  <c r="E35" i="148"/>
  <c r="F35" i="148"/>
  <c r="X35" i="148" s="1"/>
  <c r="G35" i="148"/>
  <c r="Q35" i="148" s="1"/>
  <c r="H35" i="148"/>
  <c r="K35" i="148" s="1"/>
  <c r="E36" i="148"/>
  <c r="F36" i="148"/>
  <c r="I36" i="148" s="1"/>
  <c r="G36" i="148"/>
  <c r="Q36" i="148" s="1"/>
  <c r="H36" i="148"/>
  <c r="K36" i="148" s="1"/>
  <c r="E37" i="148"/>
  <c r="F37" i="148"/>
  <c r="V37" i="148" s="1"/>
  <c r="G37" i="148"/>
  <c r="Q37" i="148" s="1"/>
  <c r="H37" i="148"/>
  <c r="K37" i="148" s="1"/>
  <c r="E38" i="148"/>
  <c r="F38" i="148"/>
  <c r="U38" i="148" s="1"/>
  <c r="G38" i="148"/>
  <c r="Q38" i="148" s="1"/>
  <c r="H38" i="148"/>
  <c r="K38" i="148" s="1"/>
  <c r="E39" i="148"/>
  <c r="F39" i="148"/>
  <c r="X39" i="148" s="1"/>
  <c r="G39" i="148"/>
  <c r="Q39" i="148" s="1"/>
  <c r="H39" i="148"/>
  <c r="K39" i="148" s="1"/>
  <c r="E40" i="148"/>
  <c r="F40" i="148"/>
  <c r="I40" i="148" s="1"/>
  <c r="G40" i="148"/>
  <c r="Q40" i="148" s="1"/>
  <c r="H40" i="148"/>
  <c r="K40" i="148" s="1"/>
  <c r="E41" i="148"/>
  <c r="F41" i="148"/>
  <c r="V41" i="148" s="1"/>
  <c r="G41" i="148"/>
  <c r="Q41" i="148" s="1"/>
  <c r="H41" i="148"/>
  <c r="K41" i="148" s="1"/>
  <c r="E42" i="148"/>
  <c r="F42" i="148"/>
  <c r="U42" i="148" s="1"/>
  <c r="G42" i="148"/>
  <c r="Q42" i="148" s="1"/>
  <c r="H42" i="148"/>
  <c r="K42" i="148" s="1"/>
  <c r="E43" i="148"/>
  <c r="F43" i="148"/>
  <c r="X43" i="148" s="1"/>
  <c r="G43" i="148"/>
  <c r="Q43" i="148" s="1"/>
  <c r="H43" i="148"/>
  <c r="K43" i="148" s="1"/>
  <c r="E44" i="148"/>
  <c r="F44" i="148"/>
  <c r="I44" i="148" s="1"/>
  <c r="G44" i="148"/>
  <c r="Q44" i="148" s="1"/>
  <c r="H44" i="148"/>
  <c r="K44" i="148" s="1"/>
  <c r="E45" i="148"/>
  <c r="F45" i="148"/>
  <c r="V45" i="148" s="1"/>
  <c r="G45" i="148"/>
  <c r="Q45" i="148" s="1"/>
  <c r="H45" i="148"/>
  <c r="K45" i="148" s="1"/>
  <c r="E46" i="148"/>
  <c r="F46" i="148"/>
  <c r="U46" i="148" s="1"/>
  <c r="G46" i="148"/>
  <c r="Q46" i="148" s="1"/>
  <c r="H46" i="148"/>
  <c r="K46" i="148" s="1"/>
  <c r="E47" i="148"/>
  <c r="F47" i="148"/>
  <c r="I47" i="148" s="1"/>
  <c r="G47" i="148"/>
  <c r="Q47" i="148" s="1"/>
  <c r="H47" i="148"/>
  <c r="K47" i="148" s="1"/>
  <c r="E48" i="148"/>
  <c r="F48" i="148"/>
  <c r="S48" i="148" s="1"/>
  <c r="G48" i="148"/>
  <c r="Q48" i="148" s="1"/>
  <c r="H48" i="148"/>
  <c r="K48" i="148" s="1"/>
  <c r="E49" i="148"/>
  <c r="F49" i="148"/>
  <c r="V49" i="148" s="1"/>
  <c r="G49" i="148"/>
  <c r="Q49" i="148" s="1"/>
  <c r="H49" i="148"/>
  <c r="K49" i="148" s="1"/>
  <c r="E50" i="148"/>
  <c r="F50" i="148"/>
  <c r="U50" i="148" s="1"/>
  <c r="G50" i="148"/>
  <c r="Q50" i="148" s="1"/>
  <c r="H50" i="148"/>
  <c r="K50" i="148" s="1"/>
  <c r="E51" i="148"/>
  <c r="F51" i="148"/>
  <c r="G51" i="148"/>
  <c r="Q51" i="148" s="1"/>
  <c r="H51" i="148"/>
  <c r="K51" i="148" s="1"/>
  <c r="E52" i="148"/>
  <c r="F52" i="148"/>
  <c r="I52" i="148" s="1"/>
  <c r="G52" i="148"/>
  <c r="Q52" i="148" s="1"/>
  <c r="H52" i="148"/>
  <c r="K52" i="148" s="1"/>
  <c r="E53" i="148"/>
  <c r="F53" i="148"/>
  <c r="V53" i="148" s="1"/>
  <c r="G53" i="148"/>
  <c r="Q53" i="148" s="1"/>
  <c r="H53" i="148"/>
  <c r="K53" i="148" s="1"/>
  <c r="E54" i="148"/>
  <c r="F54" i="148"/>
  <c r="U54" i="148" s="1"/>
  <c r="G54" i="148"/>
  <c r="Q54" i="148" s="1"/>
  <c r="H54" i="148"/>
  <c r="K54" i="148" s="1"/>
  <c r="E55" i="148"/>
  <c r="F55" i="148"/>
  <c r="I55" i="148" s="1"/>
  <c r="G55" i="148"/>
  <c r="Q55" i="148" s="1"/>
  <c r="H55" i="148"/>
  <c r="K55" i="148" s="1"/>
  <c r="E56" i="148"/>
  <c r="F56" i="148"/>
  <c r="I56" i="148" s="1"/>
  <c r="G56" i="148"/>
  <c r="Q56" i="148" s="1"/>
  <c r="H56" i="148"/>
  <c r="K56" i="148" s="1"/>
  <c r="E57" i="148"/>
  <c r="F57" i="148"/>
  <c r="L57" i="148" s="1"/>
  <c r="G57" i="148"/>
  <c r="Q57" i="148" s="1"/>
  <c r="H57" i="148"/>
  <c r="K57" i="148" s="1"/>
  <c r="E58" i="148"/>
  <c r="F58" i="148"/>
  <c r="U58" i="148" s="1"/>
  <c r="G58" i="148"/>
  <c r="Q58" i="148" s="1"/>
  <c r="H58" i="148"/>
  <c r="K58" i="148" s="1"/>
  <c r="E59" i="148"/>
  <c r="F59" i="148"/>
  <c r="I59" i="148" s="1"/>
  <c r="G59" i="148"/>
  <c r="Q59" i="148" s="1"/>
  <c r="H59" i="148"/>
  <c r="K59" i="148" s="1"/>
  <c r="E60" i="148"/>
  <c r="F60" i="148"/>
  <c r="J60" i="148" s="1"/>
  <c r="G60" i="148"/>
  <c r="Q60" i="148" s="1"/>
  <c r="H60" i="148"/>
  <c r="K60" i="148" s="1"/>
  <c r="E61" i="148"/>
  <c r="F61" i="148"/>
  <c r="M61" i="148" s="1"/>
  <c r="G61" i="148"/>
  <c r="Q61" i="148" s="1"/>
  <c r="H61" i="148"/>
  <c r="K61" i="148" s="1"/>
  <c r="E62" i="148"/>
  <c r="F62" i="148"/>
  <c r="U62" i="148" s="1"/>
  <c r="G62" i="148"/>
  <c r="Q62" i="148" s="1"/>
  <c r="H62" i="148"/>
  <c r="K62" i="148" s="1"/>
  <c r="E63" i="148"/>
  <c r="F63" i="148"/>
  <c r="J63" i="148" s="1"/>
  <c r="G63" i="148"/>
  <c r="Q63" i="148" s="1"/>
  <c r="H63" i="148"/>
  <c r="K63" i="148" s="1"/>
  <c r="E64" i="148"/>
  <c r="F64" i="148"/>
  <c r="J64" i="148" s="1"/>
  <c r="G64" i="148"/>
  <c r="Q64" i="148" s="1"/>
  <c r="H64" i="148"/>
  <c r="K64" i="148" s="1"/>
  <c r="E65" i="148"/>
  <c r="F65" i="148"/>
  <c r="J65" i="148" s="1"/>
  <c r="G65" i="148"/>
  <c r="Q65" i="148" s="1"/>
  <c r="H65" i="148"/>
  <c r="K65" i="148" s="1"/>
  <c r="E66" i="148"/>
  <c r="F66" i="148"/>
  <c r="I66" i="148" s="1"/>
  <c r="G66" i="148"/>
  <c r="Q66" i="148" s="1"/>
  <c r="H66" i="148"/>
  <c r="K66" i="148" s="1"/>
  <c r="E67" i="148"/>
  <c r="F67" i="148"/>
  <c r="I67" i="148" s="1"/>
  <c r="G67" i="148"/>
  <c r="Q67" i="148" s="1"/>
  <c r="H67" i="148"/>
  <c r="K67" i="148" s="1"/>
  <c r="E68" i="148"/>
  <c r="F68" i="148"/>
  <c r="I68" i="148" s="1"/>
  <c r="G68" i="148"/>
  <c r="Q68" i="148" s="1"/>
  <c r="H68" i="148"/>
  <c r="K68" i="148" s="1"/>
  <c r="E69" i="148"/>
  <c r="F69" i="148"/>
  <c r="J69" i="148" s="1"/>
  <c r="G69" i="148"/>
  <c r="Q69" i="148" s="1"/>
  <c r="H69" i="148"/>
  <c r="K69" i="148" s="1"/>
  <c r="E70" i="148"/>
  <c r="F70" i="148"/>
  <c r="I70" i="148" s="1"/>
  <c r="G70" i="148"/>
  <c r="Q70" i="148" s="1"/>
  <c r="H70" i="148"/>
  <c r="K70" i="148" s="1"/>
  <c r="E71" i="148"/>
  <c r="F71" i="148"/>
  <c r="M71" i="148" s="1"/>
  <c r="G71" i="148"/>
  <c r="Q71" i="148" s="1"/>
  <c r="H71" i="148"/>
  <c r="K71" i="148" s="1"/>
  <c r="E72" i="148"/>
  <c r="F72" i="148"/>
  <c r="O72" i="148" s="1"/>
  <c r="G72" i="148"/>
  <c r="Q72" i="148" s="1"/>
  <c r="H72" i="148"/>
  <c r="K72" i="148" s="1"/>
  <c r="E73" i="148"/>
  <c r="F73" i="148"/>
  <c r="G73" i="148"/>
  <c r="Q73" i="148" s="1"/>
  <c r="H73" i="148"/>
  <c r="K73" i="148" s="1"/>
  <c r="E74" i="148"/>
  <c r="F74" i="148"/>
  <c r="S74" i="148" s="1"/>
  <c r="G74" i="148"/>
  <c r="Q74" i="148" s="1"/>
  <c r="H74" i="148"/>
  <c r="K74" i="148" s="1"/>
  <c r="E75" i="148"/>
  <c r="F75" i="148"/>
  <c r="M75" i="148" s="1"/>
  <c r="G75" i="148"/>
  <c r="Q75" i="148" s="1"/>
  <c r="H75" i="148"/>
  <c r="K75" i="148" s="1"/>
  <c r="E76" i="148"/>
  <c r="F76" i="148"/>
  <c r="I76" i="148" s="1"/>
  <c r="G76" i="148"/>
  <c r="Q76" i="148" s="1"/>
  <c r="H76" i="148"/>
  <c r="K76" i="148" s="1"/>
  <c r="E77" i="148"/>
  <c r="F77" i="148"/>
  <c r="J77" i="148" s="1"/>
  <c r="G77" i="148"/>
  <c r="Q77" i="148" s="1"/>
  <c r="H77" i="148"/>
  <c r="K77" i="148" s="1"/>
  <c r="E78" i="148"/>
  <c r="F78" i="148"/>
  <c r="I78" i="148" s="1"/>
  <c r="G78" i="148"/>
  <c r="Q78" i="148" s="1"/>
  <c r="H78" i="148"/>
  <c r="K78" i="148" s="1"/>
  <c r="E79" i="148"/>
  <c r="F79" i="148"/>
  <c r="I79" i="148" s="1"/>
  <c r="G79" i="148"/>
  <c r="Q79" i="148" s="1"/>
  <c r="H79" i="148"/>
  <c r="K79" i="148" s="1"/>
  <c r="E80" i="148"/>
  <c r="F80" i="148"/>
  <c r="O80" i="148" s="1"/>
  <c r="G80" i="148"/>
  <c r="Q80" i="148" s="1"/>
  <c r="H80" i="148"/>
  <c r="K80" i="148" s="1"/>
  <c r="E81" i="148"/>
  <c r="F81" i="148"/>
  <c r="M81" i="148" s="1"/>
  <c r="G81" i="148"/>
  <c r="Q81" i="148" s="1"/>
  <c r="H81" i="148"/>
  <c r="K81" i="148" s="1"/>
  <c r="E82" i="148"/>
  <c r="F82" i="148"/>
  <c r="I82" i="148" s="1"/>
  <c r="G82" i="148"/>
  <c r="Q82" i="148" s="1"/>
  <c r="H82" i="148"/>
  <c r="K82" i="148" s="1"/>
  <c r="E83" i="148"/>
  <c r="F83" i="148"/>
  <c r="J83" i="148" s="1"/>
  <c r="G83" i="148"/>
  <c r="Q83" i="148" s="1"/>
  <c r="H83" i="148"/>
  <c r="K83" i="148" s="1"/>
  <c r="E84" i="148"/>
  <c r="F84" i="148"/>
  <c r="P84" i="148" s="1"/>
  <c r="G84" i="148"/>
  <c r="Q84" i="148" s="1"/>
  <c r="H84" i="148"/>
  <c r="K84" i="148" s="1"/>
  <c r="E85" i="148"/>
  <c r="F85" i="148"/>
  <c r="Y85" i="148" s="1"/>
  <c r="G85" i="148"/>
  <c r="Q85" i="148" s="1"/>
  <c r="H85" i="148"/>
  <c r="K85" i="148" s="1"/>
  <c r="E86" i="148"/>
  <c r="F86" i="148"/>
  <c r="P86" i="148" s="1"/>
  <c r="G86" i="148"/>
  <c r="Q86" i="148" s="1"/>
  <c r="H86" i="148"/>
  <c r="K86" i="148" s="1"/>
  <c r="E87" i="148"/>
  <c r="F87" i="148"/>
  <c r="I87" i="148" s="1"/>
  <c r="G87" i="148"/>
  <c r="Q87" i="148" s="1"/>
  <c r="H87" i="148"/>
  <c r="K87" i="148" s="1"/>
  <c r="E88" i="148"/>
  <c r="F88" i="148"/>
  <c r="P88" i="148" s="1"/>
  <c r="G88" i="148"/>
  <c r="Q88" i="148" s="1"/>
  <c r="H88" i="148"/>
  <c r="K88" i="148" s="1"/>
  <c r="E89" i="148"/>
  <c r="F89" i="148"/>
  <c r="Y89" i="148" s="1"/>
  <c r="G89" i="148"/>
  <c r="Q89" i="148" s="1"/>
  <c r="H89" i="148"/>
  <c r="K89" i="148" s="1"/>
  <c r="E90" i="148"/>
  <c r="F90" i="148"/>
  <c r="L90" i="148" s="1"/>
  <c r="G90" i="148"/>
  <c r="Q90" i="148" s="1"/>
  <c r="H90" i="148"/>
  <c r="K90" i="148" s="1"/>
  <c r="E91" i="148"/>
  <c r="F91" i="148"/>
  <c r="J91" i="148" s="1"/>
  <c r="G91" i="148"/>
  <c r="Q91" i="148" s="1"/>
  <c r="H91" i="148"/>
  <c r="K91" i="148" s="1"/>
  <c r="E92" i="148"/>
  <c r="F92" i="148"/>
  <c r="P92" i="148" s="1"/>
  <c r="G92" i="148"/>
  <c r="Q92" i="148" s="1"/>
  <c r="H92" i="148"/>
  <c r="K92" i="148" s="1"/>
  <c r="E93" i="148"/>
  <c r="F93" i="148"/>
  <c r="Y93" i="148" s="1"/>
  <c r="G93" i="148"/>
  <c r="Q93" i="148" s="1"/>
  <c r="H93" i="148"/>
  <c r="K93" i="148" s="1"/>
  <c r="E94" i="148"/>
  <c r="F94" i="148"/>
  <c r="V94" i="148" s="1"/>
  <c r="G94" i="148"/>
  <c r="Q94" i="148" s="1"/>
  <c r="H94" i="148"/>
  <c r="K94" i="148" s="1"/>
  <c r="E95" i="148"/>
  <c r="F95" i="148"/>
  <c r="L95" i="148" s="1"/>
  <c r="G95" i="148"/>
  <c r="Q95" i="148" s="1"/>
  <c r="H95" i="148"/>
  <c r="K95" i="148" s="1"/>
  <c r="E96" i="148"/>
  <c r="F96" i="148"/>
  <c r="P96" i="148" s="1"/>
  <c r="G96" i="148"/>
  <c r="Q96" i="148" s="1"/>
  <c r="H96" i="148"/>
  <c r="K96" i="148" s="1"/>
  <c r="E97" i="148"/>
  <c r="F97" i="148"/>
  <c r="S97" i="148" s="1"/>
  <c r="G97" i="148"/>
  <c r="Q97" i="148" s="1"/>
  <c r="H97" i="148"/>
  <c r="K97" i="148" s="1"/>
  <c r="E98" i="148"/>
  <c r="F98" i="148"/>
  <c r="O98" i="148" s="1"/>
  <c r="G98" i="148"/>
  <c r="Q98" i="148" s="1"/>
  <c r="H98" i="148"/>
  <c r="K98" i="148" s="1"/>
  <c r="E99" i="148"/>
  <c r="F99" i="148"/>
  <c r="J99" i="148" s="1"/>
  <c r="G99" i="148"/>
  <c r="Q99" i="148" s="1"/>
  <c r="H99" i="148"/>
  <c r="K99" i="148" s="1"/>
  <c r="E100" i="148"/>
  <c r="F100" i="148"/>
  <c r="M100" i="148" s="1"/>
  <c r="G100" i="148"/>
  <c r="Q100" i="148" s="1"/>
  <c r="H100" i="148"/>
  <c r="K100" i="148" s="1"/>
  <c r="H11" i="148"/>
  <c r="K11" i="148" s="1"/>
  <c r="H10" i="148"/>
  <c r="K10" i="148" s="1"/>
  <c r="H9" i="148"/>
  <c r="K9" i="148" s="1"/>
  <c r="H8" i="148"/>
  <c r="K8" i="148" s="1"/>
  <c r="H7" i="148"/>
  <c r="K7" i="148" s="1"/>
  <c r="H6" i="148"/>
  <c r="K6" i="148" s="1"/>
  <c r="H5" i="148"/>
  <c r="K5" i="148" s="1"/>
  <c r="H4" i="148"/>
  <c r="K4" i="148" s="1"/>
  <c r="H3" i="148"/>
  <c r="K3" i="148" s="1"/>
  <c r="H2" i="148"/>
  <c r="K2" i="148" s="1"/>
  <c r="G11" i="148"/>
  <c r="Q11" i="148" s="1"/>
  <c r="F11" i="148"/>
  <c r="O11" i="148" s="1"/>
  <c r="E11" i="148"/>
  <c r="G10" i="148"/>
  <c r="Q10" i="148" s="1"/>
  <c r="F10" i="148"/>
  <c r="V10" i="148" s="1"/>
  <c r="E10" i="148"/>
  <c r="G9" i="148"/>
  <c r="Q9" i="148" s="1"/>
  <c r="F9" i="148"/>
  <c r="X9" i="148" s="1"/>
  <c r="E9" i="148"/>
  <c r="G8" i="148"/>
  <c r="Q8" i="148" s="1"/>
  <c r="F8" i="148"/>
  <c r="V8" i="148" s="1"/>
  <c r="E8" i="148"/>
  <c r="G7" i="148"/>
  <c r="Q7" i="148" s="1"/>
  <c r="F7" i="148"/>
  <c r="V7" i="148" s="1"/>
  <c r="E7" i="148"/>
  <c r="G6" i="148"/>
  <c r="Q6" i="148" s="1"/>
  <c r="F6" i="148"/>
  <c r="S6" i="148" s="1"/>
  <c r="E6" i="148"/>
  <c r="G5" i="148"/>
  <c r="Q5" i="148" s="1"/>
  <c r="F5" i="148"/>
  <c r="Y5" i="148" s="1"/>
  <c r="E5" i="148"/>
  <c r="G4" i="148"/>
  <c r="Q4" i="148" s="1"/>
  <c r="F4" i="148"/>
  <c r="P4" i="148" s="1"/>
  <c r="E4" i="148"/>
  <c r="G3" i="148"/>
  <c r="Q3" i="148" s="1"/>
  <c r="F3" i="148"/>
  <c r="Y3" i="148" s="1"/>
  <c r="E3" i="148"/>
  <c r="G2" i="148"/>
  <c r="Q2" i="148" s="1"/>
  <c r="F2" i="148"/>
  <c r="W2" i="148" s="1"/>
  <c r="E2" i="148"/>
  <c r="E7" i="146"/>
  <c r="F7" i="146"/>
  <c r="H7" i="146" s="1"/>
  <c r="G7" i="146"/>
  <c r="E8" i="146"/>
  <c r="F8" i="146"/>
  <c r="H8" i="146" s="1"/>
  <c r="G8" i="146"/>
  <c r="E9" i="146"/>
  <c r="F9" i="146"/>
  <c r="H9" i="146" s="1"/>
  <c r="G9" i="146"/>
  <c r="E10" i="146"/>
  <c r="F10" i="146"/>
  <c r="H10" i="146" s="1"/>
  <c r="G10" i="146"/>
  <c r="E11" i="146"/>
  <c r="F11" i="146"/>
  <c r="H11" i="146" s="1"/>
  <c r="G11" i="146"/>
  <c r="E12" i="146"/>
  <c r="F12" i="146"/>
  <c r="R12" i="146" s="1"/>
  <c r="G12" i="146"/>
  <c r="E13" i="146"/>
  <c r="F13" i="146"/>
  <c r="R13" i="146" s="1"/>
  <c r="G13" i="146"/>
  <c r="E14" i="146"/>
  <c r="F14" i="146"/>
  <c r="R14" i="146" s="1"/>
  <c r="G14" i="146"/>
  <c r="E15" i="146"/>
  <c r="F15" i="146"/>
  <c r="R15" i="146" s="1"/>
  <c r="G15" i="146"/>
  <c r="E16" i="146"/>
  <c r="F16" i="146"/>
  <c r="R16" i="146" s="1"/>
  <c r="G16" i="146"/>
  <c r="E17" i="146"/>
  <c r="F17" i="146"/>
  <c r="G17" i="146"/>
  <c r="E18" i="146"/>
  <c r="F18" i="146"/>
  <c r="S18" i="146" s="1"/>
  <c r="G18" i="146"/>
  <c r="E19" i="146"/>
  <c r="F19" i="146"/>
  <c r="R19" i="146" s="1"/>
  <c r="G19" i="146"/>
  <c r="E20" i="146"/>
  <c r="F20" i="146"/>
  <c r="R20" i="146" s="1"/>
  <c r="G20" i="146"/>
  <c r="E21" i="146"/>
  <c r="F21" i="146"/>
  <c r="R21" i="146" s="1"/>
  <c r="G21" i="146"/>
  <c r="E22" i="146"/>
  <c r="F22" i="146"/>
  <c r="R22" i="146" s="1"/>
  <c r="G22" i="146"/>
  <c r="E23" i="146"/>
  <c r="F23" i="146"/>
  <c r="R23" i="146" s="1"/>
  <c r="G23" i="146"/>
  <c r="E24" i="146"/>
  <c r="F24" i="146"/>
  <c r="S24" i="146" s="1"/>
  <c r="G24" i="146"/>
  <c r="E25" i="146"/>
  <c r="F25" i="146"/>
  <c r="G25" i="146"/>
  <c r="E26" i="146"/>
  <c r="F26" i="146"/>
  <c r="S26" i="146" s="1"/>
  <c r="G26" i="146"/>
  <c r="E27" i="146"/>
  <c r="F27" i="146"/>
  <c r="R27" i="146" s="1"/>
  <c r="G27" i="146"/>
  <c r="E28" i="146"/>
  <c r="F28" i="146"/>
  <c r="R28" i="146" s="1"/>
  <c r="G28" i="146"/>
  <c r="E29" i="146"/>
  <c r="F29" i="146"/>
  <c r="R29" i="146" s="1"/>
  <c r="G29" i="146"/>
  <c r="E30" i="146"/>
  <c r="F30" i="146"/>
  <c r="R30" i="146" s="1"/>
  <c r="G30" i="146"/>
  <c r="E31" i="146"/>
  <c r="F31" i="146"/>
  <c r="R31" i="146" s="1"/>
  <c r="G31" i="146"/>
  <c r="E32" i="146"/>
  <c r="F32" i="146"/>
  <c r="R32" i="146" s="1"/>
  <c r="G32" i="146"/>
  <c r="E33" i="146"/>
  <c r="F33" i="146"/>
  <c r="G33" i="146"/>
  <c r="E34" i="146"/>
  <c r="F34" i="146"/>
  <c r="S34" i="146" s="1"/>
  <c r="G34" i="146"/>
  <c r="E35" i="146"/>
  <c r="F35" i="146"/>
  <c r="S35" i="146" s="1"/>
  <c r="G35" i="146"/>
  <c r="E36" i="146"/>
  <c r="F36" i="146"/>
  <c r="R36" i="146" s="1"/>
  <c r="G36" i="146"/>
  <c r="E37" i="146"/>
  <c r="F37" i="146"/>
  <c r="R37" i="146" s="1"/>
  <c r="G37" i="146"/>
  <c r="E38" i="146"/>
  <c r="F38" i="146"/>
  <c r="R38" i="146" s="1"/>
  <c r="G38" i="146"/>
  <c r="E39" i="146"/>
  <c r="F39" i="146"/>
  <c r="S39" i="146" s="1"/>
  <c r="G39" i="146"/>
  <c r="E40" i="146"/>
  <c r="F40" i="146"/>
  <c r="R40" i="146" s="1"/>
  <c r="G40" i="146"/>
  <c r="E41" i="146"/>
  <c r="F41" i="146"/>
  <c r="G41" i="146"/>
  <c r="E42" i="146"/>
  <c r="F42" i="146"/>
  <c r="R42" i="146" s="1"/>
  <c r="G42" i="146"/>
  <c r="E43" i="146"/>
  <c r="F43" i="146"/>
  <c r="R43" i="146" s="1"/>
  <c r="G43" i="146"/>
  <c r="E44" i="146"/>
  <c r="F44" i="146"/>
  <c r="R44" i="146" s="1"/>
  <c r="G44" i="146"/>
  <c r="E45" i="146"/>
  <c r="F45" i="146"/>
  <c r="R45" i="146" s="1"/>
  <c r="G45" i="146"/>
  <c r="E46" i="146"/>
  <c r="F46" i="146"/>
  <c r="R46" i="146" s="1"/>
  <c r="G46" i="146"/>
  <c r="E47" i="146"/>
  <c r="F47" i="146"/>
  <c r="S47" i="146" s="1"/>
  <c r="G47" i="146"/>
  <c r="E48" i="146"/>
  <c r="F48" i="146"/>
  <c r="R48" i="146" s="1"/>
  <c r="G48" i="146"/>
  <c r="E49" i="146"/>
  <c r="F49" i="146"/>
  <c r="G49" i="146"/>
  <c r="E50" i="146"/>
  <c r="F50" i="146"/>
  <c r="R50" i="146" s="1"/>
  <c r="G50" i="146"/>
  <c r="E51" i="146"/>
  <c r="F51" i="146"/>
  <c r="G51" i="146"/>
  <c r="E52" i="146"/>
  <c r="F52" i="146"/>
  <c r="R52" i="146" s="1"/>
  <c r="G52" i="146"/>
  <c r="E53" i="146"/>
  <c r="F53" i="146"/>
  <c r="G53" i="146"/>
  <c r="E54" i="146"/>
  <c r="F54" i="146"/>
  <c r="R54" i="146" s="1"/>
  <c r="G54" i="146"/>
  <c r="E55" i="146"/>
  <c r="F55" i="146"/>
  <c r="R55" i="146" s="1"/>
  <c r="G55" i="146"/>
  <c r="E56" i="146"/>
  <c r="F56" i="146"/>
  <c r="G56" i="146"/>
  <c r="E57" i="146"/>
  <c r="F57" i="146"/>
  <c r="R57" i="146" s="1"/>
  <c r="G57" i="146"/>
  <c r="E58" i="146"/>
  <c r="F58" i="146"/>
  <c r="R58" i="146" s="1"/>
  <c r="G58" i="146"/>
  <c r="E59" i="146"/>
  <c r="F59" i="146"/>
  <c r="G59" i="146"/>
  <c r="E60" i="146"/>
  <c r="F60" i="146"/>
  <c r="R60" i="146" s="1"/>
  <c r="G60" i="146"/>
  <c r="E61" i="146"/>
  <c r="F61" i="146"/>
  <c r="R61" i="146" s="1"/>
  <c r="G61" i="146"/>
  <c r="E62" i="146"/>
  <c r="F62" i="146"/>
  <c r="R62" i="146" s="1"/>
  <c r="G62" i="146"/>
  <c r="E63" i="146"/>
  <c r="F63" i="146"/>
  <c r="G63" i="146"/>
  <c r="E64" i="146"/>
  <c r="F64" i="146"/>
  <c r="S64" i="146" s="1"/>
  <c r="G64" i="146"/>
  <c r="E65" i="146"/>
  <c r="F65" i="146"/>
  <c r="S65" i="146" s="1"/>
  <c r="G65" i="146"/>
  <c r="E66" i="146"/>
  <c r="F66" i="146"/>
  <c r="O66" i="146" s="1"/>
  <c r="G66" i="146"/>
  <c r="E67" i="146"/>
  <c r="F67" i="146"/>
  <c r="S67" i="146" s="1"/>
  <c r="G67" i="146"/>
  <c r="E68" i="146"/>
  <c r="F68" i="146"/>
  <c r="P68" i="146" s="1"/>
  <c r="G68" i="146"/>
  <c r="E69" i="146"/>
  <c r="F69" i="146"/>
  <c r="P69" i="146" s="1"/>
  <c r="G69" i="146"/>
  <c r="E70" i="146"/>
  <c r="F70" i="146"/>
  <c r="O70" i="146" s="1"/>
  <c r="G70" i="146"/>
  <c r="E71" i="146"/>
  <c r="F71" i="146"/>
  <c r="O71" i="146" s="1"/>
  <c r="G71" i="146"/>
  <c r="E72" i="146"/>
  <c r="F72" i="146"/>
  <c r="G72" i="146"/>
  <c r="E73" i="146"/>
  <c r="F73" i="146"/>
  <c r="Q73" i="146" s="1"/>
  <c r="G73" i="146"/>
  <c r="E74" i="146"/>
  <c r="F74" i="146"/>
  <c r="O74" i="146" s="1"/>
  <c r="G74" i="146"/>
  <c r="E75" i="146"/>
  <c r="F75" i="146"/>
  <c r="S75" i="146" s="1"/>
  <c r="G75" i="146"/>
  <c r="E76" i="146"/>
  <c r="F76" i="146"/>
  <c r="P76" i="146" s="1"/>
  <c r="G76" i="146"/>
  <c r="E77" i="146"/>
  <c r="F77" i="146"/>
  <c r="O77" i="146" s="1"/>
  <c r="G77" i="146"/>
  <c r="E78" i="146"/>
  <c r="F78" i="146"/>
  <c r="R78" i="146" s="1"/>
  <c r="G78" i="146"/>
  <c r="E79" i="146"/>
  <c r="F79" i="146"/>
  <c r="O79" i="146" s="1"/>
  <c r="G79" i="146"/>
  <c r="E80" i="146"/>
  <c r="F80" i="146"/>
  <c r="G80" i="146"/>
  <c r="E81" i="146"/>
  <c r="F81" i="146"/>
  <c r="R81" i="146" s="1"/>
  <c r="G81" i="146"/>
  <c r="E82" i="146"/>
  <c r="F82" i="146"/>
  <c r="P82" i="146" s="1"/>
  <c r="G82" i="146"/>
  <c r="E83" i="146"/>
  <c r="F83" i="146"/>
  <c r="Q83" i="146" s="1"/>
  <c r="G83" i="146"/>
  <c r="E84" i="146"/>
  <c r="F84" i="146"/>
  <c r="O84" i="146" s="1"/>
  <c r="G84" i="146"/>
  <c r="E85" i="146"/>
  <c r="F85" i="146"/>
  <c r="O85" i="146" s="1"/>
  <c r="G85" i="146"/>
  <c r="E86" i="146"/>
  <c r="F86" i="146"/>
  <c r="R86" i="146" s="1"/>
  <c r="G86" i="146"/>
  <c r="E87" i="146"/>
  <c r="F87" i="146"/>
  <c r="L87" i="146" s="1"/>
  <c r="G87" i="146"/>
  <c r="E88" i="146"/>
  <c r="F88" i="146"/>
  <c r="O88" i="146" s="1"/>
  <c r="G88" i="146"/>
  <c r="E89" i="146"/>
  <c r="F89" i="146"/>
  <c r="R89" i="146" s="1"/>
  <c r="G89" i="146"/>
  <c r="E90" i="146"/>
  <c r="F90" i="146"/>
  <c r="L90" i="146" s="1"/>
  <c r="G90" i="146"/>
  <c r="E91" i="146"/>
  <c r="F91" i="146"/>
  <c r="H91" i="146" s="1"/>
  <c r="G91" i="146"/>
  <c r="E92" i="146"/>
  <c r="F92" i="146"/>
  <c r="H92" i="146" s="1"/>
  <c r="G92" i="146"/>
  <c r="E93" i="146"/>
  <c r="F93" i="146"/>
  <c r="G93" i="146"/>
  <c r="E94" i="146"/>
  <c r="F94" i="146"/>
  <c r="L94" i="146" s="1"/>
  <c r="G94" i="146"/>
  <c r="E95" i="146"/>
  <c r="F95" i="146"/>
  <c r="L95" i="146" s="1"/>
  <c r="G95" i="146"/>
  <c r="E96" i="146"/>
  <c r="F96" i="146"/>
  <c r="L96" i="146" s="1"/>
  <c r="G96" i="146"/>
  <c r="E97" i="146"/>
  <c r="F97" i="146"/>
  <c r="L97" i="146" s="1"/>
  <c r="G97" i="146"/>
  <c r="E98" i="146"/>
  <c r="F98" i="146"/>
  <c r="L98" i="146" s="1"/>
  <c r="G98" i="146"/>
  <c r="E99" i="146"/>
  <c r="F99" i="146"/>
  <c r="L99" i="146" s="1"/>
  <c r="G99" i="146"/>
  <c r="E100" i="146"/>
  <c r="F100" i="146"/>
  <c r="I100" i="146" s="1"/>
  <c r="G100" i="146"/>
  <c r="G6" i="146"/>
  <c r="F6" i="146"/>
  <c r="L6" i="146" s="1"/>
  <c r="E6" i="146"/>
  <c r="G5" i="146"/>
  <c r="F5" i="146"/>
  <c r="L5" i="146" s="1"/>
  <c r="E5" i="146"/>
  <c r="G4" i="146"/>
  <c r="F4" i="146"/>
  <c r="P4" i="146" s="1"/>
  <c r="E4" i="146"/>
  <c r="G3" i="146"/>
  <c r="F3" i="146"/>
  <c r="H3" i="146" s="1"/>
  <c r="E3" i="146"/>
  <c r="G2" i="146"/>
  <c r="F2" i="146"/>
  <c r="P2" i="146" s="1"/>
  <c r="E2" i="146"/>
  <c r="E15" i="142"/>
  <c r="H15" i="142" s="1"/>
  <c r="F15" i="142"/>
  <c r="J15" i="142" s="1"/>
  <c r="G15" i="142"/>
  <c r="P15" i="142" s="1"/>
  <c r="E16" i="142"/>
  <c r="R16" i="142" s="1"/>
  <c r="F16" i="142"/>
  <c r="J16" i="142" s="1"/>
  <c r="G16" i="142"/>
  <c r="P16" i="142" s="1"/>
  <c r="E17" i="142"/>
  <c r="Z17" i="142" s="1"/>
  <c r="F17" i="142"/>
  <c r="J17" i="142" s="1"/>
  <c r="G17" i="142"/>
  <c r="P17" i="142" s="1"/>
  <c r="E18" i="142"/>
  <c r="N18" i="142" s="1"/>
  <c r="F18" i="142"/>
  <c r="J18" i="142" s="1"/>
  <c r="G18" i="142"/>
  <c r="P18" i="142" s="1"/>
  <c r="E19" i="142"/>
  <c r="H19" i="142" s="1"/>
  <c r="F19" i="142"/>
  <c r="J19" i="142" s="1"/>
  <c r="G19" i="142"/>
  <c r="P19" i="142" s="1"/>
  <c r="E20" i="142"/>
  <c r="AD20" i="142" s="1"/>
  <c r="F20" i="142"/>
  <c r="J20" i="142" s="1"/>
  <c r="G20" i="142"/>
  <c r="P20" i="142" s="1"/>
  <c r="E21" i="142"/>
  <c r="H21" i="142" s="1"/>
  <c r="F21" i="142"/>
  <c r="J21" i="142" s="1"/>
  <c r="G21" i="142"/>
  <c r="P21" i="142" s="1"/>
  <c r="E22" i="142"/>
  <c r="AB22" i="142" s="1"/>
  <c r="F22" i="142"/>
  <c r="J22" i="142" s="1"/>
  <c r="G22" i="142"/>
  <c r="P22" i="142" s="1"/>
  <c r="E23" i="142"/>
  <c r="H23" i="142" s="1"/>
  <c r="F23" i="142"/>
  <c r="J23" i="142" s="1"/>
  <c r="G23" i="142"/>
  <c r="P23" i="142" s="1"/>
  <c r="E24" i="142"/>
  <c r="AD24" i="142" s="1"/>
  <c r="F24" i="142"/>
  <c r="J24" i="142" s="1"/>
  <c r="G24" i="142"/>
  <c r="P24" i="142" s="1"/>
  <c r="E25" i="142"/>
  <c r="Q25" i="142" s="1"/>
  <c r="F25" i="142"/>
  <c r="J25" i="142" s="1"/>
  <c r="G25" i="142"/>
  <c r="P25" i="142" s="1"/>
  <c r="E26" i="142"/>
  <c r="O26" i="142" s="1"/>
  <c r="F26" i="142"/>
  <c r="J26" i="142" s="1"/>
  <c r="G26" i="142"/>
  <c r="P26" i="142" s="1"/>
  <c r="E27" i="142"/>
  <c r="H27" i="142" s="1"/>
  <c r="F27" i="142"/>
  <c r="J27" i="142" s="1"/>
  <c r="G27" i="142"/>
  <c r="P27" i="142" s="1"/>
  <c r="E28" i="142"/>
  <c r="AD28" i="142" s="1"/>
  <c r="F28" i="142"/>
  <c r="J28" i="142" s="1"/>
  <c r="G28" i="142"/>
  <c r="P28" i="142" s="1"/>
  <c r="E29" i="142"/>
  <c r="H29" i="142" s="1"/>
  <c r="F29" i="142"/>
  <c r="J29" i="142" s="1"/>
  <c r="G29" i="142"/>
  <c r="P29" i="142" s="1"/>
  <c r="E30" i="142"/>
  <c r="AA30" i="142" s="1"/>
  <c r="F30" i="142"/>
  <c r="J30" i="142" s="1"/>
  <c r="G30" i="142"/>
  <c r="P30" i="142" s="1"/>
  <c r="E31" i="142"/>
  <c r="H31" i="142" s="1"/>
  <c r="F31" i="142"/>
  <c r="J31" i="142" s="1"/>
  <c r="G31" i="142"/>
  <c r="P31" i="142" s="1"/>
  <c r="E32" i="142"/>
  <c r="AD32" i="142" s="1"/>
  <c r="F32" i="142"/>
  <c r="J32" i="142" s="1"/>
  <c r="G32" i="142"/>
  <c r="P32" i="142" s="1"/>
  <c r="E33" i="142"/>
  <c r="Z33" i="142" s="1"/>
  <c r="F33" i="142"/>
  <c r="J33" i="142" s="1"/>
  <c r="G33" i="142"/>
  <c r="P33" i="142" s="1"/>
  <c r="E34" i="142"/>
  <c r="O34" i="142" s="1"/>
  <c r="F34" i="142"/>
  <c r="J34" i="142" s="1"/>
  <c r="G34" i="142"/>
  <c r="P34" i="142" s="1"/>
  <c r="E35" i="142"/>
  <c r="H35" i="142" s="1"/>
  <c r="F35" i="142"/>
  <c r="J35" i="142" s="1"/>
  <c r="G35" i="142"/>
  <c r="P35" i="142" s="1"/>
  <c r="E36" i="142"/>
  <c r="AD36" i="142" s="1"/>
  <c r="F36" i="142"/>
  <c r="J36" i="142" s="1"/>
  <c r="G36" i="142"/>
  <c r="P36" i="142" s="1"/>
  <c r="E37" i="142"/>
  <c r="H37" i="142" s="1"/>
  <c r="F37" i="142"/>
  <c r="J37" i="142" s="1"/>
  <c r="G37" i="142"/>
  <c r="P37" i="142" s="1"/>
  <c r="E38" i="142"/>
  <c r="N38" i="142" s="1"/>
  <c r="F38" i="142"/>
  <c r="J38" i="142" s="1"/>
  <c r="G38" i="142"/>
  <c r="P38" i="142" s="1"/>
  <c r="E39" i="142"/>
  <c r="H39" i="142" s="1"/>
  <c r="F39" i="142"/>
  <c r="J39" i="142" s="1"/>
  <c r="G39" i="142"/>
  <c r="P39" i="142" s="1"/>
  <c r="E40" i="142"/>
  <c r="AD40" i="142" s="1"/>
  <c r="F40" i="142"/>
  <c r="J40" i="142" s="1"/>
  <c r="G40" i="142"/>
  <c r="P40" i="142" s="1"/>
  <c r="E41" i="142"/>
  <c r="Q41" i="142" s="1"/>
  <c r="F41" i="142"/>
  <c r="J41" i="142" s="1"/>
  <c r="G41" i="142"/>
  <c r="P41" i="142" s="1"/>
  <c r="E42" i="142"/>
  <c r="O42" i="142" s="1"/>
  <c r="F42" i="142"/>
  <c r="J42" i="142" s="1"/>
  <c r="G42" i="142"/>
  <c r="P42" i="142" s="1"/>
  <c r="E43" i="142"/>
  <c r="H43" i="142" s="1"/>
  <c r="F43" i="142"/>
  <c r="J43" i="142" s="1"/>
  <c r="G43" i="142"/>
  <c r="P43" i="142" s="1"/>
  <c r="E44" i="142"/>
  <c r="AD44" i="142" s="1"/>
  <c r="F44" i="142"/>
  <c r="J44" i="142" s="1"/>
  <c r="G44" i="142"/>
  <c r="P44" i="142" s="1"/>
  <c r="E45" i="142"/>
  <c r="H45" i="142" s="1"/>
  <c r="F45" i="142"/>
  <c r="J45" i="142" s="1"/>
  <c r="G45" i="142"/>
  <c r="P45" i="142" s="1"/>
  <c r="E46" i="142"/>
  <c r="AA46" i="142" s="1"/>
  <c r="F46" i="142"/>
  <c r="J46" i="142" s="1"/>
  <c r="G46" i="142"/>
  <c r="P46" i="142" s="1"/>
  <c r="E47" i="142"/>
  <c r="H47" i="142" s="1"/>
  <c r="F47" i="142"/>
  <c r="J47" i="142" s="1"/>
  <c r="G47" i="142"/>
  <c r="P47" i="142" s="1"/>
  <c r="E48" i="142"/>
  <c r="AD48" i="142" s="1"/>
  <c r="F48" i="142"/>
  <c r="J48" i="142" s="1"/>
  <c r="G48" i="142"/>
  <c r="P48" i="142" s="1"/>
  <c r="E49" i="142"/>
  <c r="N49" i="142" s="1"/>
  <c r="F49" i="142"/>
  <c r="J49" i="142" s="1"/>
  <c r="G49" i="142"/>
  <c r="P49" i="142" s="1"/>
  <c r="E50" i="142"/>
  <c r="O50" i="142" s="1"/>
  <c r="F50" i="142"/>
  <c r="J50" i="142" s="1"/>
  <c r="G50" i="142"/>
  <c r="P50" i="142" s="1"/>
  <c r="E51" i="142"/>
  <c r="H51" i="142" s="1"/>
  <c r="F51" i="142"/>
  <c r="J51" i="142" s="1"/>
  <c r="G51" i="142"/>
  <c r="P51" i="142" s="1"/>
  <c r="E52" i="142"/>
  <c r="AD52" i="142" s="1"/>
  <c r="F52" i="142"/>
  <c r="J52" i="142" s="1"/>
  <c r="G52" i="142"/>
  <c r="P52" i="142" s="1"/>
  <c r="E53" i="142"/>
  <c r="H53" i="142" s="1"/>
  <c r="F53" i="142"/>
  <c r="J53" i="142" s="1"/>
  <c r="G53" i="142"/>
  <c r="P53" i="142" s="1"/>
  <c r="E54" i="142"/>
  <c r="Z54" i="142" s="1"/>
  <c r="F54" i="142"/>
  <c r="J54" i="142" s="1"/>
  <c r="G54" i="142"/>
  <c r="P54" i="142" s="1"/>
  <c r="E55" i="142"/>
  <c r="H55" i="142" s="1"/>
  <c r="F55" i="142"/>
  <c r="J55" i="142" s="1"/>
  <c r="G55" i="142"/>
  <c r="P55" i="142" s="1"/>
  <c r="E56" i="142"/>
  <c r="AD56" i="142" s="1"/>
  <c r="F56" i="142"/>
  <c r="J56" i="142" s="1"/>
  <c r="G56" i="142"/>
  <c r="P56" i="142" s="1"/>
  <c r="E57" i="142"/>
  <c r="H57" i="142" s="1"/>
  <c r="F57" i="142"/>
  <c r="J57" i="142" s="1"/>
  <c r="G57" i="142"/>
  <c r="P57" i="142" s="1"/>
  <c r="E58" i="142"/>
  <c r="O58" i="142" s="1"/>
  <c r="F58" i="142"/>
  <c r="J58" i="142" s="1"/>
  <c r="G58" i="142"/>
  <c r="P58" i="142" s="1"/>
  <c r="E59" i="142"/>
  <c r="H59" i="142" s="1"/>
  <c r="F59" i="142"/>
  <c r="J59" i="142" s="1"/>
  <c r="G59" i="142"/>
  <c r="P59" i="142" s="1"/>
  <c r="E60" i="142"/>
  <c r="AD60" i="142" s="1"/>
  <c r="F60" i="142"/>
  <c r="J60" i="142" s="1"/>
  <c r="G60" i="142"/>
  <c r="P60" i="142" s="1"/>
  <c r="E61" i="142"/>
  <c r="H61" i="142" s="1"/>
  <c r="F61" i="142"/>
  <c r="J61" i="142" s="1"/>
  <c r="G61" i="142"/>
  <c r="P61" i="142" s="1"/>
  <c r="E62" i="142"/>
  <c r="H62" i="142" s="1"/>
  <c r="F62" i="142"/>
  <c r="J62" i="142" s="1"/>
  <c r="G62" i="142"/>
  <c r="P62" i="142" s="1"/>
  <c r="E63" i="142"/>
  <c r="H63" i="142" s="1"/>
  <c r="F63" i="142"/>
  <c r="J63" i="142" s="1"/>
  <c r="G63" i="142"/>
  <c r="P63" i="142" s="1"/>
  <c r="E64" i="142"/>
  <c r="AD64" i="142" s="1"/>
  <c r="F64" i="142"/>
  <c r="J64" i="142" s="1"/>
  <c r="G64" i="142"/>
  <c r="P64" i="142" s="1"/>
  <c r="E65" i="142"/>
  <c r="O65" i="142" s="1"/>
  <c r="F65" i="142"/>
  <c r="J65" i="142" s="1"/>
  <c r="G65" i="142"/>
  <c r="P65" i="142" s="1"/>
  <c r="E66" i="142"/>
  <c r="O66" i="142" s="1"/>
  <c r="F66" i="142"/>
  <c r="J66" i="142" s="1"/>
  <c r="G66" i="142"/>
  <c r="P66" i="142" s="1"/>
  <c r="E67" i="142"/>
  <c r="H67" i="142" s="1"/>
  <c r="F67" i="142"/>
  <c r="J67" i="142" s="1"/>
  <c r="G67" i="142"/>
  <c r="P67" i="142" s="1"/>
  <c r="E68" i="142"/>
  <c r="F68" i="142"/>
  <c r="J68" i="142" s="1"/>
  <c r="G68" i="142"/>
  <c r="P68" i="142" s="1"/>
  <c r="E69" i="142"/>
  <c r="Q69" i="142" s="1"/>
  <c r="F69" i="142"/>
  <c r="J69" i="142" s="1"/>
  <c r="G69" i="142"/>
  <c r="P69" i="142" s="1"/>
  <c r="E70" i="142"/>
  <c r="AA70" i="142" s="1"/>
  <c r="F70" i="142"/>
  <c r="J70" i="142" s="1"/>
  <c r="G70" i="142"/>
  <c r="P70" i="142" s="1"/>
  <c r="E71" i="142"/>
  <c r="I71" i="142" s="1"/>
  <c r="F71" i="142"/>
  <c r="J71" i="142" s="1"/>
  <c r="G71" i="142"/>
  <c r="P71" i="142" s="1"/>
  <c r="E72" i="142"/>
  <c r="N72" i="142" s="1"/>
  <c r="F72" i="142"/>
  <c r="J72" i="142" s="1"/>
  <c r="G72" i="142"/>
  <c r="P72" i="142" s="1"/>
  <c r="E73" i="142"/>
  <c r="U73" i="142" s="1"/>
  <c r="F73" i="142"/>
  <c r="J73" i="142" s="1"/>
  <c r="G73" i="142"/>
  <c r="P73" i="142" s="1"/>
  <c r="E74" i="142"/>
  <c r="N74" i="142" s="1"/>
  <c r="F74" i="142"/>
  <c r="J74" i="142" s="1"/>
  <c r="G74" i="142"/>
  <c r="P74" i="142" s="1"/>
  <c r="E75" i="142"/>
  <c r="O75" i="142" s="1"/>
  <c r="F75" i="142"/>
  <c r="J75" i="142" s="1"/>
  <c r="G75" i="142"/>
  <c r="P75" i="142" s="1"/>
  <c r="E76" i="142"/>
  <c r="N76" i="142" s="1"/>
  <c r="F76" i="142"/>
  <c r="J76" i="142" s="1"/>
  <c r="G76" i="142"/>
  <c r="P76" i="142" s="1"/>
  <c r="E77" i="142"/>
  <c r="AA77" i="142" s="1"/>
  <c r="F77" i="142"/>
  <c r="J77" i="142" s="1"/>
  <c r="G77" i="142"/>
  <c r="P77" i="142" s="1"/>
  <c r="E78" i="142"/>
  <c r="L78" i="142" s="1"/>
  <c r="F78" i="142"/>
  <c r="J78" i="142" s="1"/>
  <c r="G78" i="142"/>
  <c r="P78" i="142" s="1"/>
  <c r="E79" i="142"/>
  <c r="L79" i="142" s="1"/>
  <c r="F79" i="142"/>
  <c r="J79" i="142" s="1"/>
  <c r="G79" i="142"/>
  <c r="P79" i="142" s="1"/>
  <c r="E80" i="142"/>
  <c r="I80" i="142" s="1"/>
  <c r="F80" i="142"/>
  <c r="J80" i="142" s="1"/>
  <c r="G80" i="142"/>
  <c r="P80" i="142" s="1"/>
  <c r="E81" i="142"/>
  <c r="U81" i="142" s="1"/>
  <c r="F81" i="142"/>
  <c r="J81" i="142" s="1"/>
  <c r="G81" i="142"/>
  <c r="P81" i="142" s="1"/>
  <c r="E82" i="142"/>
  <c r="N82" i="142" s="1"/>
  <c r="F82" i="142"/>
  <c r="J82" i="142" s="1"/>
  <c r="G82" i="142"/>
  <c r="P82" i="142" s="1"/>
  <c r="E83" i="142"/>
  <c r="O83" i="142" s="1"/>
  <c r="F83" i="142"/>
  <c r="J83" i="142" s="1"/>
  <c r="G83" i="142"/>
  <c r="P83" i="142" s="1"/>
  <c r="E84" i="142"/>
  <c r="N84" i="142" s="1"/>
  <c r="F84" i="142"/>
  <c r="J84" i="142" s="1"/>
  <c r="G84" i="142"/>
  <c r="P84" i="142" s="1"/>
  <c r="E85" i="142"/>
  <c r="Z85" i="142" s="1"/>
  <c r="F85" i="142"/>
  <c r="J85" i="142" s="1"/>
  <c r="G85" i="142"/>
  <c r="P85" i="142" s="1"/>
  <c r="E86" i="142"/>
  <c r="V86" i="142" s="1"/>
  <c r="F86" i="142"/>
  <c r="J86" i="142" s="1"/>
  <c r="G86" i="142"/>
  <c r="P86" i="142" s="1"/>
  <c r="E87" i="142"/>
  <c r="N87" i="142" s="1"/>
  <c r="F87" i="142"/>
  <c r="J87" i="142" s="1"/>
  <c r="G87" i="142"/>
  <c r="P87" i="142" s="1"/>
  <c r="E88" i="142"/>
  <c r="Z88" i="142" s="1"/>
  <c r="F88" i="142"/>
  <c r="J88" i="142" s="1"/>
  <c r="G88" i="142"/>
  <c r="P88" i="142" s="1"/>
  <c r="E89" i="142"/>
  <c r="U89" i="142" s="1"/>
  <c r="F89" i="142"/>
  <c r="J89" i="142" s="1"/>
  <c r="G89" i="142"/>
  <c r="P89" i="142" s="1"/>
  <c r="E90" i="142"/>
  <c r="N90" i="142" s="1"/>
  <c r="F90" i="142"/>
  <c r="J90" i="142" s="1"/>
  <c r="G90" i="142"/>
  <c r="P90" i="142" s="1"/>
  <c r="E91" i="142"/>
  <c r="T91" i="142" s="1"/>
  <c r="F91" i="142"/>
  <c r="J91" i="142" s="1"/>
  <c r="G91" i="142"/>
  <c r="P91" i="142" s="1"/>
  <c r="E92" i="142"/>
  <c r="N92" i="142" s="1"/>
  <c r="F92" i="142"/>
  <c r="J92" i="142" s="1"/>
  <c r="G92" i="142"/>
  <c r="P92" i="142" s="1"/>
  <c r="E93" i="142"/>
  <c r="F93" i="142"/>
  <c r="J93" i="142" s="1"/>
  <c r="G93" i="142"/>
  <c r="P93" i="142" s="1"/>
  <c r="E94" i="142"/>
  <c r="I94" i="142" s="1"/>
  <c r="F94" i="142"/>
  <c r="J94" i="142" s="1"/>
  <c r="G94" i="142"/>
  <c r="P94" i="142" s="1"/>
  <c r="E95" i="142"/>
  <c r="V95" i="142" s="1"/>
  <c r="F95" i="142"/>
  <c r="J95" i="142" s="1"/>
  <c r="G95" i="142"/>
  <c r="P95" i="142" s="1"/>
  <c r="E96" i="142"/>
  <c r="I96" i="142" s="1"/>
  <c r="F96" i="142"/>
  <c r="J96" i="142" s="1"/>
  <c r="G96" i="142"/>
  <c r="P96" i="142" s="1"/>
  <c r="E97" i="142"/>
  <c r="X97" i="142" s="1"/>
  <c r="F97" i="142"/>
  <c r="J97" i="142" s="1"/>
  <c r="G97" i="142"/>
  <c r="P97" i="142" s="1"/>
  <c r="E98" i="142"/>
  <c r="N98" i="142" s="1"/>
  <c r="F98" i="142"/>
  <c r="J98" i="142" s="1"/>
  <c r="G98" i="142"/>
  <c r="P98" i="142" s="1"/>
  <c r="E99" i="142"/>
  <c r="K99" i="142" s="1"/>
  <c r="F99" i="142"/>
  <c r="J99" i="142" s="1"/>
  <c r="G99" i="142"/>
  <c r="P99" i="142" s="1"/>
  <c r="E100" i="142"/>
  <c r="F100" i="142"/>
  <c r="J100" i="142" s="1"/>
  <c r="G100" i="142"/>
  <c r="P100" i="142" s="1"/>
  <c r="G14" i="142"/>
  <c r="P14" i="142" s="1"/>
  <c r="F14" i="142"/>
  <c r="J14" i="142" s="1"/>
  <c r="E14" i="142"/>
  <c r="U14" i="142" s="1"/>
  <c r="G13" i="142"/>
  <c r="P13" i="142" s="1"/>
  <c r="F13" i="142"/>
  <c r="J13" i="142" s="1"/>
  <c r="E13" i="142"/>
  <c r="AA13" i="142" s="1"/>
  <c r="G12" i="142"/>
  <c r="P12" i="142" s="1"/>
  <c r="F12" i="142"/>
  <c r="J12" i="142" s="1"/>
  <c r="E12" i="142"/>
  <c r="V12" i="142" s="1"/>
  <c r="G11" i="142"/>
  <c r="P11" i="142" s="1"/>
  <c r="F11" i="142"/>
  <c r="J11" i="142" s="1"/>
  <c r="E11" i="142"/>
  <c r="L11" i="142" s="1"/>
  <c r="G10" i="142"/>
  <c r="P10" i="142" s="1"/>
  <c r="F10" i="142"/>
  <c r="J10" i="142" s="1"/>
  <c r="E10" i="142"/>
  <c r="N10" i="142" s="1"/>
  <c r="G9" i="142"/>
  <c r="P9" i="142" s="1"/>
  <c r="F9" i="142"/>
  <c r="J9" i="142" s="1"/>
  <c r="E9" i="142"/>
  <c r="U9" i="142" s="1"/>
  <c r="G8" i="142"/>
  <c r="P8" i="142" s="1"/>
  <c r="F8" i="142"/>
  <c r="J8" i="142" s="1"/>
  <c r="E8" i="142"/>
  <c r="N8" i="142" s="1"/>
  <c r="G7" i="142"/>
  <c r="P7" i="142" s="1"/>
  <c r="F7" i="142"/>
  <c r="J7" i="142" s="1"/>
  <c r="E7" i="142"/>
  <c r="AD7" i="142" s="1"/>
  <c r="G6" i="142"/>
  <c r="P6" i="142" s="1"/>
  <c r="F6" i="142"/>
  <c r="J6" i="142" s="1"/>
  <c r="E6" i="142"/>
  <c r="AD6" i="142" s="1"/>
  <c r="G5" i="142"/>
  <c r="P5" i="142" s="1"/>
  <c r="F5" i="142"/>
  <c r="J5" i="142" s="1"/>
  <c r="E5" i="142"/>
  <c r="AD5" i="142" s="1"/>
  <c r="G4" i="142"/>
  <c r="P4" i="142" s="1"/>
  <c r="F4" i="142"/>
  <c r="J4" i="142" s="1"/>
  <c r="E4" i="142"/>
  <c r="N4" i="142" s="1"/>
  <c r="G3" i="142"/>
  <c r="P3" i="142" s="1"/>
  <c r="F3" i="142"/>
  <c r="J3" i="142" s="1"/>
  <c r="E3" i="142"/>
  <c r="Z3" i="142" s="1"/>
  <c r="G2" i="142"/>
  <c r="P2" i="142" s="1"/>
  <c r="F2" i="142"/>
  <c r="J2" i="142" s="1"/>
  <c r="E2" i="142"/>
  <c r="AA2" i="142" s="1"/>
  <c r="E7" i="140"/>
  <c r="X7" i="140" s="1"/>
  <c r="F7" i="140"/>
  <c r="G7" i="140"/>
  <c r="E8" i="140"/>
  <c r="X8" i="140" s="1"/>
  <c r="F8" i="140"/>
  <c r="G8" i="140"/>
  <c r="E9" i="140"/>
  <c r="H9" i="140" s="1"/>
  <c r="F9" i="140"/>
  <c r="G9" i="140"/>
  <c r="E10" i="140"/>
  <c r="H10" i="140" s="1"/>
  <c r="F10" i="140"/>
  <c r="G10" i="140"/>
  <c r="E11" i="140"/>
  <c r="H11" i="140" s="1"/>
  <c r="F11" i="140"/>
  <c r="G11" i="140"/>
  <c r="E12" i="140"/>
  <c r="H12" i="140" s="1"/>
  <c r="F12" i="140"/>
  <c r="G12" i="140"/>
  <c r="E13" i="140"/>
  <c r="H13" i="140" s="1"/>
  <c r="F13" i="140"/>
  <c r="G13" i="140"/>
  <c r="E14" i="140"/>
  <c r="X14" i="140" s="1"/>
  <c r="F14" i="140"/>
  <c r="G14" i="140"/>
  <c r="E15" i="140"/>
  <c r="K15" i="140" s="1"/>
  <c r="F15" i="140"/>
  <c r="G15" i="140"/>
  <c r="E16" i="140"/>
  <c r="I16" i="140" s="1"/>
  <c r="F16" i="140"/>
  <c r="G16" i="140"/>
  <c r="E17" i="140"/>
  <c r="O17" i="140" s="1"/>
  <c r="F17" i="140"/>
  <c r="G17" i="140"/>
  <c r="E18" i="140"/>
  <c r="U18" i="140" s="1"/>
  <c r="F18" i="140"/>
  <c r="G18" i="140"/>
  <c r="E19" i="140"/>
  <c r="Q19" i="140" s="1"/>
  <c r="F19" i="140"/>
  <c r="G19" i="140"/>
  <c r="E20" i="140"/>
  <c r="V20" i="140" s="1"/>
  <c r="F20" i="140"/>
  <c r="G20" i="140"/>
  <c r="E21" i="140"/>
  <c r="I21" i="140" s="1"/>
  <c r="F21" i="140"/>
  <c r="G21" i="140"/>
  <c r="E22" i="140"/>
  <c r="H22" i="140" s="1"/>
  <c r="F22" i="140"/>
  <c r="G22" i="140"/>
  <c r="E23" i="140"/>
  <c r="V23" i="140" s="1"/>
  <c r="F23" i="140"/>
  <c r="G23" i="140"/>
  <c r="E24" i="140"/>
  <c r="H24" i="140" s="1"/>
  <c r="F24" i="140"/>
  <c r="G24" i="140"/>
  <c r="E25" i="140"/>
  <c r="I25" i="140" s="1"/>
  <c r="F25" i="140"/>
  <c r="G25" i="140"/>
  <c r="E26" i="140"/>
  <c r="T26" i="140" s="1"/>
  <c r="F26" i="140"/>
  <c r="G26" i="140"/>
  <c r="E27" i="140"/>
  <c r="H27" i="140" s="1"/>
  <c r="F27" i="140"/>
  <c r="G27" i="140"/>
  <c r="E28" i="140"/>
  <c r="H28" i="140" s="1"/>
  <c r="F28" i="140"/>
  <c r="G28" i="140"/>
  <c r="E29" i="140"/>
  <c r="X29" i="140" s="1"/>
  <c r="F29" i="140"/>
  <c r="G29" i="140"/>
  <c r="E30" i="140"/>
  <c r="X30" i="140" s="1"/>
  <c r="F30" i="140"/>
  <c r="G30" i="140"/>
  <c r="E31" i="140"/>
  <c r="U31" i="140" s="1"/>
  <c r="F31" i="140"/>
  <c r="G31" i="140"/>
  <c r="E32" i="140"/>
  <c r="I32" i="140" s="1"/>
  <c r="F32" i="140"/>
  <c r="G32" i="140"/>
  <c r="E33" i="140"/>
  <c r="N33" i="140" s="1"/>
  <c r="F33" i="140"/>
  <c r="G33" i="140"/>
  <c r="E34" i="140"/>
  <c r="U34" i="140" s="1"/>
  <c r="F34" i="140"/>
  <c r="G34" i="140"/>
  <c r="E35" i="140"/>
  <c r="Q35" i="140" s="1"/>
  <c r="F35" i="140"/>
  <c r="G35" i="140"/>
  <c r="E36" i="140"/>
  <c r="V36" i="140" s="1"/>
  <c r="F36" i="140"/>
  <c r="G36" i="140"/>
  <c r="E37" i="140"/>
  <c r="R37" i="140" s="1"/>
  <c r="F37" i="140"/>
  <c r="G37" i="140"/>
  <c r="E38" i="140"/>
  <c r="H38" i="140" s="1"/>
  <c r="F38" i="140"/>
  <c r="G38" i="140"/>
  <c r="E39" i="140"/>
  <c r="V39" i="140" s="1"/>
  <c r="F39" i="140"/>
  <c r="G39" i="140"/>
  <c r="E40" i="140"/>
  <c r="H40" i="140" s="1"/>
  <c r="F40" i="140"/>
  <c r="G40" i="140"/>
  <c r="E41" i="140"/>
  <c r="L41" i="140" s="1"/>
  <c r="F41" i="140"/>
  <c r="G41" i="140"/>
  <c r="E42" i="140"/>
  <c r="T42" i="140" s="1"/>
  <c r="F42" i="140"/>
  <c r="G42" i="140"/>
  <c r="E43" i="140"/>
  <c r="H43" i="140" s="1"/>
  <c r="F43" i="140"/>
  <c r="G43" i="140"/>
  <c r="E44" i="140"/>
  <c r="H44" i="140" s="1"/>
  <c r="F44" i="140"/>
  <c r="G44" i="140"/>
  <c r="E45" i="140"/>
  <c r="X45" i="140" s="1"/>
  <c r="F45" i="140"/>
  <c r="G45" i="140"/>
  <c r="E46" i="140"/>
  <c r="X46" i="140" s="1"/>
  <c r="F46" i="140"/>
  <c r="G46" i="140"/>
  <c r="E47" i="140"/>
  <c r="U47" i="140" s="1"/>
  <c r="F47" i="140"/>
  <c r="G47" i="140"/>
  <c r="E48" i="140"/>
  <c r="I48" i="140" s="1"/>
  <c r="F48" i="140"/>
  <c r="G48" i="140"/>
  <c r="E49" i="140"/>
  <c r="N49" i="140" s="1"/>
  <c r="F49" i="140"/>
  <c r="G49" i="140"/>
  <c r="E50" i="140"/>
  <c r="U50" i="140" s="1"/>
  <c r="F50" i="140"/>
  <c r="G50" i="140"/>
  <c r="E51" i="140"/>
  <c r="Q51" i="140" s="1"/>
  <c r="F51" i="140"/>
  <c r="G51" i="140"/>
  <c r="E52" i="140"/>
  <c r="V52" i="140" s="1"/>
  <c r="F52" i="140"/>
  <c r="G52" i="140"/>
  <c r="E53" i="140"/>
  <c r="R53" i="140" s="1"/>
  <c r="F53" i="140"/>
  <c r="G53" i="140"/>
  <c r="E54" i="140"/>
  <c r="W54" i="140" s="1"/>
  <c r="F54" i="140"/>
  <c r="G54" i="140"/>
  <c r="E55" i="140"/>
  <c r="V55" i="140" s="1"/>
  <c r="F55" i="140"/>
  <c r="G55" i="140"/>
  <c r="E56" i="140"/>
  <c r="H56" i="140" s="1"/>
  <c r="F56" i="140"/>
  <c r="G56" i="140"/>
  <c r="E57" i="140"/>
  <c r="Q57" i="140" s="1"/>
  <c r="F57" i="140"/>
  <c r="G57" i="140"/>
  <c r="E58" i="140"/>
  <c r="T58" i="140" s="1"/>
  <c r="F58" i="140"/>
  <c r="G58" i="140"/>
  <c r="E59" i="140"/>
  <c r="H59" i="140" s="1"/>
  <c r="F59" i="140"/>
  <c r="G59" i="140"/>
  <c r="E60" i="140"/>
  <c r="H60" i="140" s="1"/>
  <c r="F60" i="140"/>
  <c r="G60" i="140"/>
  <c r="E61" i="140"/>
  <c r="X61" i="140" s="1"/>
  <c r="F61" i="140"/>
  <c r="G61" i="140"/>
  <c r="E62" i="140"/>
  <c r="X62" i="140" s="1"/>
  <c r="F62" i="140"/>
  <c r="G62" i="140"/>
  <c r="E63" i="140"/>
  <c r="U63" i="140" s="1"/>
  <c r="F63" i="140"/>
  <c r="G63" i="140"/>
  <c r="E64" i="140"/>
  <c r="I64" i="140" s="1"/>
  <c r="F64" i="140"/>
  <c r="G64" i="140"/>
  <c r="E65" i="140"/>
  <c r="N65" i="140" s="1"/>
  <c r="F65" i="140"/>
  <c r="G65" i="140"/>
  <c r="E66" i="140"/>
  <c r="U66" i="140" s="1"/>
  <c r="F66" i="140"/>
  <c r="G66" i="140"/>
  <c r="E67" i="140"/>
  <c r="Q67" i="140" s="1"/>
  <c r="F67" i="140"/>
  <c r="G67" i="140"/>
  <c r="E68" i="140"/>
  <c r="V68" i="140" s="1"/>
  <c r="F68" i="140"/>
  <c r="G68" i="140"/>
  <c r="E69" i="140"/>
  <c r="R69" i="140" s="1"/>
  <c r="F69" i="140"/>
  <c r="G69" i="140"/>
  <c r="E70" i="140"/>
  <c r="H70" i="140" s="1"/>
  <c r="F70" i="140"/>
  <c r="G70" i="140"/>
  <c r="E71" i="140"/>
  <c r="V71" i="140" s="1"/>
  <c r="F71" i="140"/>
  <c r="G71" i="140"/>
  <c r="E72" i="140"/>
  <c r="H72" i="140" s="1"/>
  <c r="F72" i="140"/>
  <c r="G72" i="140"/>
  <c r="E73" i="140"/>
  <c r="T73" i="140" s="1"/>
  <c r="F73" i="140"/>
  <c r="G73" i="140"/>
  <c r="E74" i="140"/>
  <c r="T74" i="140" s="1"/>
  <c r="F74" i="140"/>
  <c r="G74" i="140"/>
  <c r="E75" i="140"/>
  <c r="H75" i="140" s="1"/>
  <c r="F75" i="140"/>
  <c r="G75" i="140"/>
  <c r="E76" i="140"/>
  <c r="H76" i="140" s="1"/>
  <c r="F76" i="140"/>
  <c r="G76" i="140"/>
  <c r="E77" i="140"/>
  <c r="X77" i="140" s="1"/>
  <c r="F77" i="140"/>
  <c r="G77" i="140"/>
  <c r="E78" i="140"/>
  <c r="X78" i="140" s="1"/>
  <c r="F78" i="140"/>
  <c r="G78" i="140"/>
  <c r="E79" i="140"/>
  <c r="U79" i="140" s="1"/>
  <c r="F79" i="140"/>
  <c r="G79" i="140"/>
  <c r="E80" i="140"/>
  <c r="I80" i="140" s="1"/>
  <c r="F80" i="140"/>
  <c r="G80" i="140"/>
  <c r="E81" i="140"/>
  <c r="N81" i="140" s="1"/>
  <c r="F81" i="140"/>
  <c r="G81" i="140"/>
  <c r="E82" i="140"/>
  <c r="U82" i="140" s="1"/>
  <c r="F82" i="140"/>
  <c r="G82" i="140"/>
  <c r="E83" i="140"/>
  <c r="Q83" i="140" s="1"/>
  <c r="F83" i="140"/>
  <c r="G83" i="140"/>
  <c r="E84" i="140"/>
  <c r="V84" i="140" s="1"/>
  <c r="F84" i="140"/>
  <c r="G84" i="140"/>
  <c r="E85" i="140"/>
  <c r="R85" i="140" s="1"/>
  <c r="F85" i="140"/>
  <c r="G85" i="140"/>
  <c r="E86" i="140"/>
  <c r="H86" i="140" s="1"/>
  <c r="F86" i="140"/>
  <c r="G86" i="140"/>
  <c r="E87" i="140"/>
  <c r="V87" i="140" s="1"/>
  <c r="F87" i="140"/>
  <c r="G87" i="140"/>
  <c r="E88" i="140"/>
  <c r="H88" i="140" s="1"/>
  <c r="F88" i="140"/>
  <c r="G88" i="140"/>
  <c r="E89" i="140"/>
  <c r="X89" i="140" s="1"/>
  <c r="F89" i="140"/>
  <c r="G89" i="140"/>
  <c r="E90" i="140"/>
  <c r="T90" i="140" s="1"/>
  <c r="F90" i="140"/>
  <c r="G90" i="140"/>
  <c r="E91" i="140"/>
  <c r="H91" i="140" s="1"/>
  <c r="F91" i="140"/>
  <c r="G91" i="140"/>
  <c r="E92" i="140"/>
  <c r="H92" i="140" s="1"/>
  <c r="F92" i="140"/>
  <c r="G92" i="140"/>
  <c r="E93" i="140"/>
  <c r="X93" i="140" s="1"/>
  <c r="F93" i="140"/>
  <c r="G93" i="140"/>
  <c r="E94" i="140"/>
  <c r="X94" i="140" s="1"/>
  <c r="F94" i="140"/>
  <c r="G94" i="140"/>
  <c r="E95" i="140"/>
  <c r="U95" i="140" s="1"/>
  <c r="F95" i="140"/>
  <c r="G95" i="140"/>
  <c r="E96" i="140"/>
  <c r="I96" i="140" s="1"/>
  <c r="F96" i="140"/>
  <c r="G96" i="140"/>
  <c r="E97" i="140"/>
  <c r="N97" i="140" s="1"/>
  <c r="F97" i="140"/>
  <c r="G97" i="140"/>
  <c r="E98" i="140"/>
  <c r="U98" i="140" s="1"/>
  <c r="F98" i="140"/>
  <c r="G98" i="140"/>
  <c r="E99" i="140"/>
  <c r="Q99" i="140" s="1"/>
  <c r="F99" i="140"/>
  <c r="G99" i="140"/>
  <c r="E100" i="140"/>
  <c r="V100" i="140" s="1"/>
  <c r="F100" i="140"/>
  <c r="G100" i="140"/>
  <c r="G6" i="140"/>
  <c r="F6" i="140"/>
  <c r="E6" i="140"/>
  <c r="X6" i="140" s="1"/>
  <c r="G5" i="140"/>
  <c r="F5" i="140"/>
  <c r="E5" i="140"/>
  <c r="I5" i="140" s="1"/>
  <c r="G4" i="140"/>
  <c r="F4" i="140"/>
  <c r="E4" i="140"/>
  <c r="T4" i="140" s="1"/>
  <c r="G3" i="140"/>
  <c r="F3" i="140"/>
  <c r="E3" i="140"/>
  <c r="V3" i="140" s="1"/>
  <c r="G2" i="140"/>
  <c r="F2" i="140"/>
  <c r="E2" i="140"/>
  <c r="P2" i="140" s="1"/>
  <c r="E8" i="138"/>
  <c r="V8" i="138" s="1"/>
  <c r="F8" i="138"/>
  <c r="G8" i="138"/>
  <c r="E9" i="138"/>
  <c r="H9" i="138" s="1"/>
  <c r="F9" i="138"/>
  <c r="G9" i="138"/>
  <c r="E10" i="138"/>
  <c r="X10" i="138" s="1"/>
  <c r="F10" i="138"/>
  <c r="G10" i="138"/>
  <c r="E11" i="138"/>
  <c r="L11" i="138" s="1"/>
  <c r="F11" i="138"/>
  <c r="G11" i="138"/>
  <c r="E12" i="138"/>
  <c r="H12" i="138" s="1"/>
  <c r="F12" i="138"/>
  <c r="G12" i="138"/>
  <c r="E13" i="138"/>
  <c r="H13" i="138" s="1"/>
  <c r="F13" i="138"/>
  <c r="G13" i="138"/>
  <c r="E14" i="138"/>
  <c r="H14" i="138" s="1"/>
  <c r="F14" i="138"/>
  <c r="G14" i="138"/>
  <c r="E15" i="138"/>
  <c r="H15" i="138" s="1"/>
  <c r="F15" i="138"/>
  <c r="G15" i="138"/>
  <c r="E16" i="138"/>
  <c r="P16" i="138" s="1"/>
  <c r="F16" i="138"/>
  <c r="G16" i="138"/>
  <c r="E17" i="138"/>
  <c r="I17" i="138" s="1"/>
  <c r="F17" i="138"/>
  <c r="G17" i="138"/>
  <c r="E18" i="138"/>
  <c r="X18" i="138" s="1"/>
  <c r="F18" i="138"/>
  <c r="G18" i="138"/>
  <c r="E19" i="138"/>
  <c r="U19" i="138" s="1"/>
  <c r="F19" i="138"/>
  <c r="G19" i="138"/>
  <c r="E20" i="138"/>
  <c r="Q20" i="138" s="1"/>
  <c r="F20" i="138"/>
  <c r="G20" i="138"/>
  <c r="E21" i="138"/>
  <c r="Q21" i="138" s="1"/>
  <c r="F21" i="138"/>
  <c r="G21" i="138"/>
  <c r="E22" i="138"/>
  <c r="U22" i="138" s="1"/>
  <c r="F22" i="138"/>
  <c r="G22" i="138"/>
  <c r="E23" i="138"/>
  <c r="H23" i="138" s="1"/>
  <c r="F23" i="138"/>
  <c r="G23" i="138"/>
  <c r="E24" i="138"/>
  <c r="V24" i="138" s="1"/>
  <c r="F24" i="138"/>
  <c r="G24" i="138"/>
  <c r="E25" i="138"/>
  <c r="V25" i="138" s="1"/>
  <c r="F25" i="138"/>
  <c r="G25" i="138"/>
  <c r="E26" i="138"/>
  <c r="O26" i="138" s="1"/>
  <c r="F26" i="138"/>
  <c r="G26" i="138"/>
  <c r="E27" i="138"/>
  <c r="V27" i="138" s="1"/>
  <c r="F27" i="138"/>
  <c r="G27" i="138"/>
  <c r="E28" i="138"/>
  <c r="H28" i="138" s="1"/>
  <c r="F28" i="138"/>
  <c r="G28" i="138"/>
  <c r="E29" i="138"/>
  <c r="H29" i="138" s="1"/>
  <c r="F29" i="138"/>
  <c r="G29" i="138"/>
  <c r="E30" i="138"/>
  <c r="K30" i="138" s="1"/>
  <c r="F30" i="138"/>
  <c r="G30" i="138"/>
  <c r="E31" i="138"/>
  <c r="T31" i="138" s="1"/>
  <c r="F31" i="138"/>
  <c r="G31" i="138"/>
  <c r="E32" i="138"/>
  <c r="P32" i="138" s="1"/>
  <c r="F32" i="138"/>
  <c r="G32" i="138"/>
  <c r="E33" i="138"/>
  <c r="I33" i="138" s="1"/>
  <c r="F33" i="138"/>
  <c r="G33" i="138"/>
  <c r="E34" i="138"/>
  <c r="X34" i="138" s="1"/>
  <c r="F34" i="138"/>
  <c r="G34" i="138"/>
  <c r="E35" i="138"/>
  <c r="U35" i="138" s="1"/>
  <c r="F35" i="138"/>
  <c r="G35" i="138"/>
  <c r="E36" i="138"/>
  <c r="Q36" i="138" s="1"/>
  <c r="F36" i="138"/>
  <c r="G36" i="138"/>
  <c r="E37" i="138"/>
  <c r="Q37" i="138" s="1"/>
  <c r="F37" i="138"/>
  <c r="G37" i="138"/>
  <c r="E38" i="138"/>
  <c r="U38" i="138" s="1"/>
  <c r="F38" i="138"/>
  <c r="G38" i="138"/>
  <c r="E39" i="138"/>
  <c r="H39" i="138" s="1"/>
  <c r="F39" i="138"/>
  <c r="G39" i="138"/>
  <c r="E40" i="138"/>
  <c r="V40" i="138" s="1"/>
  <c r="F40" i="138"/>
  <c r="G40" i="138"/>
  <c r="E41" i="138"/>
  <c r="V41" i="138" s="1"/>
  <c r="F41" i="138"/>
  <c r="G41" i="138"/>
  <c r="E42" i="138"/>
  <c r="O42" i="138" s="1"/>
  <c r="F42" i="138"/>
  <c r="G42" i="138"/>
  <c r="E43" i="138"/>
  <c r="V43" i="138" s="1"/>
  <c r="F43" i="138"/>
  <c r="G43" i="138"/>
  <c r="E44" i="138"/>
  <c r="H44" i="138" s="1"/>
  <c r="F44" i="138"/>
  <c r="G44" i="138"/>
  <c r="E45" i="138"/>
  <c r="H45" i="138" s="1"/>
  <c r="F45" i="138"/>
  <c r="G45" i="138"/>
  <c r="E46" i="138"/>
  <c r="K46" i="138" s="1"/>
  <c r="F46" i="138"/>
  <c r="G46" i="138"/>
  <c r="E47" i="138"/>
  <c r="T47" i="138" s="1"/>
  <c r="F47" i="138"/>
  <c r="G47" i="138"/>
  <c r="E48" i="138"/>
  <c r="V48" i="138" s="1"/>
  <c r="F48" i="138"/>
  <c r="G48" i="138"/>
  <c r="E49" i="138"/>
  <c r="I49" i="138" s="1"/>
  <c r="F49" i="138"/>
  <c r="G49" i="138"/>
  <c r="E50" i="138"/>
  <c r="X50" i="138" s="1"/>
  <c r="F50" i="138"/>
  <c r="G50" i="138"/>
  <c r="E51" i="138"/>
  <c r="U51" i="138" s="1"/>
  <c r="F51" i="138"/>
  <c r="G51" i="138"/>
  <c r="E52" i="138"/>
  <c r="Q52" i="138" s="1"/>
  <c r="F52" i="138"/>
  <c r="G52" i="138"/>
  <c r="E53" i="138"/>
  <c r="Q53" i="138" s="1"/>
  <c r="F53" i="138"/>
  <c r="G53" i="138"/>
  <c r="E54" i="138"/>
  <c r="I54" i="138" s="1"/>
  <c r="F54" i="138"/>
  <c r="G54" i="138"/>
  <c r="E55" i="138"/>
  <c r="H55" i="138" s="1"/>
  <c r="F55" i="138"/>
  <c r="G55" i="138"/>
  <c r="E56" i="138"/>
  <c r="V56" i="138" s="1"/>
  <c r="F56" i="138"/>
  <c r="G56" i="138"/>
  <c r="E57" i="138"/>
  <c r="V57" i="138" s="1"/>
  <c r="F57" i="138"/>
  <c r="G57" i="138"/>
  <c r="E58" i="138"/>
  <c r="O58" i="138" s="1"/>
  <c r="F58" i="138"/>
  <c r="G58" i="138"/>
  <c r="E59" i="138"/>
  <c r="V59" i="138" s="1"/>
  <c r="F59" i="138"/>
  <c r="G59" i="138"/>
  <c r="E60" i="138"/>
  <c r="H60" i="138" s="1"/>
  <c r="F60" i="138"/>
  <c r="G60" i="138"/>
  <c r="E61" i="138"/>
  <c r="H61" i="138" s="1"/>
  <c r="F61" i="138"/>
  <c r="G61" i="138"/>
  <c r="E62" i="138"/>
  <c r="K62" i="138" s="1"/>
  <c r="F62" i="138"/>
  <c r="G62" i="138"/>
  <c r="E63" i="138"/>
  <c r="T63" i="138" s="1"/>
  <c r="F63" i="138"/>
  <c r="G63" i="138"/>
  <c r="E64" i="138"/>
  <c r="K64" i="138" s="1"/>
  <c r="F64" i="138"/>
  <c r="G64" i="138"/>
  <c r="E65" i="138"/>
  <c r="I65" i="138" s="1"/>
  <c r="F65" i="138"/>
  <c r="G65" i="138"/>
  <c r="E66" i="138"/>
  <c r="X66" i="138" s="1"/>
  <c r="F66" i="138"/>
  <c r="G66" i="138"/>
  <c r="E67" i="138"/>
  <c r="U67" i="138" s="1"/>
  <c r="F67" i="138"/>
  <c r="G67" i="138"/>
  <c r="E68" i="138"/>
  <c r="Q68" i="138" s="1"/>
  <c r="F68" i="138"/>
  <c r="G68" i="138"/>
  <c r="E69" i="138"/>
  <c r="Q69" i="138" s="1"/>
  <c r="F69" i="138"/>
  <c r="G69" i="138"/>
  <c r="E70" i="138"/>
  <c r="O70" i="138" s="1"/>
  <c r="F70" i="138"/>
  <c r="G70" i="138"/>
  <c r="E71" i="138"/>
  <c r="H71" i="138" s="1"/>
  <c r="F71" i="138"/>
  <c r="G71" i="138"/>
  <c r="E72" i="138"/>
  <c r="V72" i="138" s="1"/>
  <c r="F72" i="138"/>
  <c r="G72" i="138"/>
  <c r="E73" i="138"/>
  <c r="V73" i="138" s="1"/>
  <c r="F73" i="138"/>
  <c r="G73" i="138"/>
  <c r="E74" i="138"/>
  <c r="O74" i="138" s="1"/>
  <c r="F74" i="138"/>
  <c r="G74" i="138"/>
  <c r="E75" i="138"/>
  <c r="V75" i="138" s="1"/>
  <c r="F75" i="138"/>
  <c r="G75" i="138"/>
  <c r="E76" i="138"/>
  <c r="H76" i="138" s="1"/>
  <c r="F76" i="138"/>
  <c r="G76" i="138"/>
  <c r="E77" i="138"/>
  <c r="H77" i="138" s="1"/>
  <c r="F77" i="138"/>
  <c r="G77" i="138"/>
  <c r="E78" i="138"/>
  <c r="K78" i="138" s="1"/>
  <c r="F78" i="138"/>
  <c r="G78" i="138"/>
  <c r="E79" i="138"/>
  <c r="T79" i="138" s="1"/>
  <c r="F79" i="138"/>
  <c r="G79" i="138"/>
  <c r="E80" i="138"/>
  <c r="Q80" i="138" s="1"/>
  <c r="F80" i="138"/>
  <c r="G80" i="138"/>
  <c r="E81" i="138"/>
  <c r="L81" i="138" s="1"/>
  <c r="F81" i="138"/>
  <c r="G81" i="138"/>
  <c r="E82" i="138"/>
  <c r="X82" i="138" s="1"/>
  <c r="F82" i="138"/>
  <c r="G82" i="138"/>
  <c r="E83" i="138"/>
  <c r="U83" i="138" s="1"/>
  <c r="F83" i="138"/>
  <c r="G83" i="138"/>
  <c r="E84" i="138"/>
  <c r="Q84" i="138" s="1"/>
  <c r="F84" i="138"/>
  <c r="G84" i="138"/>
  <c r="E85" i="138"/>
  <c r="Q85" i="138" s="1"/>
  <c r="F85" i="138"/>
  <c r="G85" i="138"/>
  <c r="E86" i="138"/>
  <c r="U86" i="138" s="1"/>
  <c r="F86" i="138"/>
  <c r="G86" i="138"/>
  <c r="E87" i="138"/>
  <c r="H87" i="138" s="1"/>
  <c r="F87" i="138"/>
  <c r="G87" i="138"/>
  <c r="E88" i="138"/>
  <c r="V88" i="138" s="1"/>
  <c r="F88" i="138"/>
  <c r="G88" i="138"/>
  <c r="E89" i="138"/>
  <c r="V89" i="138" s="1"/>
  <c r="F89" i="138"/>
  <c r="G89" i="138"/>
  <c r="E90" i="138"/>
  <c r="O90" i="138" s="1"/>
  <c r="F90" i="138"/>
  <c r="G90" i="138"/>
  <c r="E91" i="138"/>
  <c r="V91" i="138" s="1"/>
  <c r="F91" i="138"/>
  <c r="G91" i="138"/>
  <c r="E92" i="138"/>
  <c r="H92" i="138" s="1"/>
  <c r="F92" i="138"/>
  <c r="G92" i="138"/>
  <c r="E93" i="138"/>
  <c r="H93" i="138" s="1"/>
  <c r="F93" i="138"/>
  <c r="G93" i="138"/>
  <c r="E94" i="138"/>
  <c r="K94" i="138" s="1"/>
  <c r="F94" i="138"/>
  <c r="G94" i="138"/>
  <c r="E95" i="138"/>
  <c r="T95" i="138" s="1"/>
  <c r="F95" i="138"/>
  <c r="G95" i="138"/>
  <c r="E96" i="138"/>
  <c r="X96" i="138" s="1"/>
  <c r="F96" i="138"/>
  <c r="G96" i="138"/>
  <c r="E97" i="138"/>
  <c r="L97" i="138" s="1"/>
  <c r="F97" i="138"/>
  <c r="G97" i="138"/>
  <c r="E98" i="138"/>
  <c r="X98" i="138" s="1"/>
  <c r="F98" i="138"/>
  <c r="G98" i="138"/>
  <c r="E99" i="138"/>
  <c r="U99" i="138" s="1"/>
  <c r="F99" i="138"/>
  <c r="G99" i="138"/>
  <c r="E100" i="138"/>
  <c r="Q100" i="138" s="1"/>
  <c r="F100" i="138"/>
  <c r="G100" i="138"/>
  <c r="E3" i="138"/>
  <c r="H3" i="138" s="1"/>
  <c r="E4" i="138"/>
  <c r="H4" i="138" s="1"/>
  <c r="E5" i="138"/>
  <c r="H5" i="138" s="1"/>
  <c r="E6" i="138"/>
  <c r="H6" i="138" s="1"/>
  <c r="E7" i="138"/>
  <c r="H7" i="138" s="1"/>
  <c r="E2" i="138"/>
  <c r="H2" i="138" s="1"/>
  <c r="G7" i="138"/>
  <c r="F7" i="138"/>
  <c r="G6" i="138"/>
  <c r="F6" i="138"/>
  <c r="G5" i="138"/>
  <c r="F5" i="138"/>
  <c r="G4" i="138"/>
  <c r="F4" i="138"/>
  <c r="G3" i="138"/>
  <c r="F3" i="138"/>
  <c r="G2" i="138"/>
  <c r="F2" i="138"/>
  <c r="G100" i="136"/>
  <c r="F100" i="136"/>
  <c r="P100" i="136" s="1"/>
  <c r="E100" i="136"/>
  <c r="I100" i="136" s="1"/>
  <c r="G99" i="136"/>
  <c r="F99" i="136"/>
  <c r="P99" i="136" s="1"/>
  <c r="E99" i="136"/>
  <c r="I99" i="136" s="1"/>
  <c r="G98" i="136"/>
  <c r="F98" i="136"/>
  <c r="O98" i="136" s="1"/>
  <c r="E98" i="136"/>
  <c r="I98" i="136" s="1"/>
  <c r="G97" i="136"/>
  <c r="F97" i="136"/>
  <c r="O97" i="136" s="1"/>
  <c r="E97" i="136"/>
  <c r="I97" i="136" s="1"/>
  <c r="G96" i="136"/>
  <c r="F96" i="136"/>
  <c r="M96" i="136" s="1"/>
  <c r="E96" i="136"/>
  <c r="I96" i="136" s="1"/>
  <c r="G95" i="136"/>
  <c r="F95" i="136"/>
  <c r="M95" i="136" s="1"/>
  <c r="E95" i="136"/>
  <c r="I95" i="136" s="1"/>
  <c r="G94" i="136"/>
  <c r="F94" i="136"/>
  <c r="L94" i="136" s="1"/>
  <c r="E94" i="136"/>
  <c r="I94" i="136" s="1"/>
  <c r="G93" i="136"/>
  <c r="F93" i="136"/>
  <c r="L93" i="136" s="1"/>
  <c r="E93" i="136"/>
  <c r="I93" i="136" s="1"/>
  <c r="G92" i="136"/>
  <c r="F92" i="136"/>
  <c r="J92" i="136" s="1"/>
  <c r="E92" i="136"/>
  <c r="I92" i="136" s="1"/>
  <c r="G91" i="136"/>
  <c r="F91" i="136"/>
  <c r="J91" i="136" s="1"/>
  <c r="E91" i="136"/>
  <c r="I91" i="136" s="1"/>
  <c r="G90" i="136"/>
  <c r="F90" i="136"/>
  <c r="S90" i="136" s="1"/>
  <c r="E90" i="136"/>
  <c r="I90" i="136" s="1"/>
  <c r="G89" i="136"/>
  <c r="F89" i="136"/>
  <c r="S89" i="136" s="1"/>
  <c r="E89" i="136"/>
  <c r="I89" i="136" s="1"/>
  <c r="G88" i="136"/>
  <c r="F88" i="136"/>
  <c r="R88" i="136" s="1"/>
  <c r="E88" i="136"/>
  <c r="I88" i="136" s="1"/>
  <c r="G87" i="136"/>
  <c r="F87" i="136"/>
  <c r="R87" i="136" s="1"/>
  <c r="E87" i="136"/>
  <c r="I87" i="136" s="1"/>
  <c r="G86" i="136"/>
  <c r="F86" i="136"/>
  <c r="E86" i="136"/>
  <c r="I86" i="136" s="1"/>
  <c r="G85" i="136"/>
  <c r="F85" i="136"/>
  <c r="E85" i="136"/>
  <c r="I85" i="136" s="1"/>
  <c r="G84" i="136"/>
  <c r="F84" i="136"/>
  <c r="P84" i="136" s="1"/>
  <c r="E84" i="136"/>
  <c r="I84" i="136" s="1"/>
  <c r="G83" i="136"/>
  <c r="F83" i="136"/>
  <c r="P83" i="136" s="1"/>
  <c r="E83" i="136"/>
  <c r="I83" i="136" s="1"/>
  <c r="G82" i="136"/>
  <c r="F82" i="136"/>
  <c r="O82" i="136" s="1"/>
  <c r="E82" i="136"/>
  <c r="I82" i="136" s="1"/>
  <c r="G81" i="136"/>
  <c r="F81" i="136"/>
  <c r="O81" i="136" s="1"/>
  <c r="E81" i="136"/>
  <c r="I81" i="136" s="1"/>
  <c r="G80" i="136"/>
  <c r="F80" i="136"/>
  <c r="M80" i="136" s="1"/>
  <c r="E80" i="136"/>
  <c r="I80" i="136" s="1"/>
  <c r="G79" i="136"/>
  <c r="F79" i="136"/>
  <c r="M79" i="136" s="1"/>
  <c r="E79" i="136"/>
  <c r="I79" i="136" s="1"/>
  <c r="G78" i="136"/>
  <c r="F78" i="136"/>
  <c r="L78" i="136" s="1"/>
  <c r="E78" i="136"/>
  <c r="I78" i="136" s="1"/>
  <c r="G77" i="136"/>
  <c r="F77" i="136"/>
  <c r="L77" i="136" s="1"/>
  <c r="E77" i="136"/>
  <c r="I77" i="136" s="1"/>
  <c r="G76" i="136"/>
  <c r="F76" i="136"/>
  <c r="J76" i="136" s="1"/>
  <c r="E76" i="136"/>
  <c r="I76" i="136" s="1"/>
  <c r="G75" i="136"/>
  <c r="F75" i="136"/>
  <c r="J75" i="136" s="1"/>
  <c r="E75" i="136"/>
  <c r="I75" i="136" s="1"/>
  <c r="G74" i="136"/>
  <c r="F74" i="136"/>
  <c r="S74" i="136" s="1"/>
  <c r="E74" i="136"/>
  <c r="I74" i="136" s="1"/>
  <c r="G73" i="136"/>
  <c r="F73" i="136"/>
  <c r="S73" i="136" s="1"/>
  <c r="E73" i="136"/>
  <c r="I73" i="136" s="1"/>
  <c r="G72" i="136"/>
  <c r="F72" i="136"/>
  <c r="R72" i="136" s="1"/>
  <c r="E72" i="136"/>
  <c r="I72" i="136" s="1"/>
  <c r="G71" i="136"/>
  <c r="F71" i="136"/>
  <c r="R71" i="136" s="1"/>
  <c r="E71" i="136"/>
  <c r="I71" i="136" s="1"/>
  <c r="G70" i="136"/>
  <c r="F70" i="136"/>
  <c r="E70" i="136"/>
  <c r="I70" i="136" s="1"/>
  <c r="G69" i="136"/>
  <c r="F69" i="136"/>
  <c r="E69" i="136"/>
  <c r="I69" i="136" s="1"/>
  <c r="G68" i="136"/>
  <c r="F68" i="136"/>
  <c r="P68" i="136" s="1"/>
  <c r="E68" i="136"/>
  <c r="I68" i="136" s="1"/>
  <c r="G67" i="136"/>
  <c r="F67" i="136"/>
  <c r="P67" i="136" s="1"/>
  <c r="E67" i="136"/>
  <c r="I67" i="136" s="1"/>
  <c r="G66" i="136"/>
  <c r="F66" i="136"/>
  <c r="O66" i="136" s="1"/>
  <c r="E66" i="136"/>
  <c r="I66" i="136" s="1"/>
  <c r="G65" i="136"/>
  <c r="F65" i="136"/>
  <c r="O65" i="136" s="1"/>
  <c r="E65" i="136"/>
  <c r="I65" i="136" s="1"/>
  <c r="G64" i="136"/>
  <c r="F64" i="136"/>
  <c r="M64" i="136" s="1"/>
  <c r="E64" i="136"/>
  <c r="I64" i="136" s="1"/>
  <c r="G63" i="136"/>
  <c r="F63" i="136"/>
  <c r="M63" i="136" s="1"/>
  <c r="E63" i="136"/>
  <c r="I63" i="136" s="1"/>
  <c r="G62" i="136"/>
  <c r="F62" i="136"/>
  <c r="L62" i="136" s="1"/>
  <c r="E62" i="136"/>
  <c r="I62" i="136" s="1"/>
  <c r="G61" i="136"/>
  <c r="F61" i="136"/>
  <c r="L61" i="136" s="1"/>
  <c r="E61" i="136"/>
  <c r="I61" i="136" s="1"/>
  <c r="G60" i="136"/>
  <c r="F60" i="136"/>
  <c r="J60" i="136" s="1"/>
  <c r="E60" i="136"/>
  <c r="I60" i="136" s="1"/>
  <c r="G59" i="136"/>
  <c r="F59" i="136"/>
  <c r="J59" i="136" s="1"/>
  <c r="E59" i="136"/>
  <c r="I59" i="136" s="1"/>
  <c r="G58" i="136"/>
  <c r="F58" i="136"/>
  <c r="S58" i="136" s="1"/>
  <c r="E58" i="136"/>
  <c r="I58" i="136" s="1"/>
  <c r="G57" i="136"/>
  <c r="F57" i="136"/>
  <c r="S57" i="136" s="1"/>
  <c r="E57" i="136"/>
  <c r="I57" i="136" s="1"/>
  <c r="G56" i="136"/>
  <c r="F56" i="136"/>
  <c r="R56" i="136" s="1"/>
  <c r="E56" i="136"/>
  <c r="I56" i="136" s="1"/>
  <c r="G55" i="136"/>
  <c r="F55" i="136"/>
  <c r="R55" i="136" s="1"/>
  <c r="E55" i="136"/>
  <c r="I55" i="136" s="1"/>
  <c r="G54" i="136"/>
  <c r="F54" i="136"/>
  <c r="E54" i="136"/>
  <c r="I54" i="136" s="1"/>
  <c r="G53" i="136"/>
  <c r="F53" i="136"/>
  <c r="E53" i="136"/>
  <c r="I53" i="136" s="1"/>
  <c r="G52" i="136"/>
  <c r="F52" i="136"/>
  <c r="P52" i="136" s="1"/>
  <c r="E52" i="136"/>
  <c r="I52" i="136" s="1"/>
  <c r="G51" i="136"/>
  <c r="F51" i="136"/>
  <c r="P51" i="136" s="1"/>
  <c r="E51" i="136"/>
  <c r="I51" i="136" s="1"/>
  <c r="G50" i="136"/>
  <c r="F50" i="136"/>
  <c r="O50" i="136" s="1"/>
  <c r="E50" i="136"/>
  <c r="I50" i="136" s="1"/>
  <c r="G49" i="136"/>
  <c r="F49" i="136"/>
  <c r="O49" i="136" s="1"/>
  <c r="E49" i="136"/>
  <c r="I49" i="136" s="1"/>
  <c r="G48" i="136"/>
  <c r="F48" i="136"/>
  <c r="M48" i="136" s="1"/>
  <c r="E48" i="136"/>
  <c r="I48" i="136" s="1"/>
  <c r="G47" i="136"/>
  <c r="F47" i="136"/>
  <c r="M47" i="136" s="1"/>
  <c r="E47" i="136"/>
  <c r="I47" i="136" s="1"/>
  <c r="G46" i="136"/>
  <c r="F46" i="136"/>
  <c r="L46" i="136" s="1"/>
  <c r="E46" i="136"/>
  <c r="I46" i="136" s="1"/>
  <c r="G45" i="136"/>
  <c r="F45" i="136"/>
  <c r="L45" i="136" s="1"/>
  <c r="E45" i="136"/>
  <c r="I45" i="136" s="1"/>
  <c r="G44" i="136"/>
  <c r="F44" i="136"/>
  <c r="J44" i="136" s="1"/>
  <c r="E44" i="136"/>
  <c r="I44" i="136" s="1"/>
  <c r="G43" i="136"/>
  <c r="F43" i="136"/>
  <c r="J43" i="136" s="1"/>
  <c r="E43" i="136"/>
  <c r="I43" i="136" s="1"/>
  <c r="G42" i="136"/>
  <c r="F42" i="136"/>
  <c r="S42" i="136" s="1"/>
  <c r="E42" i="136"/>
  <c r="I42" i="136" s="1"/>
  <c r="G41" i="136"/>
  <c r="F41" i="136"/>
  <c r="S41" i="136" s="1"/>
  <c r="E41" i="136"/>
  <c r="I41" i="136" s="1"/>
  <c r="G40" i="136"/>
  <c r="F40" i="136"/>
  <c r="R40" i="136" s="1"/>
  <c r="E40" i="136"/>
  <c r="I40" i="136" s="1"/>
  <c r="G39" i="136"/>
  <c r="F39" i="136"/>
  <c r="R39" i="136" s="1"/>
  <c r="E39" i="136"/>
  <c r="I39" i="136" s="1"/>
  <c r="G38" i="136"/>
  <c r="F38" i="136"/>
  <c r="E38" i="136"/>
  <c r="I38" i="136" s="1"/>
  <c r="G37" i="136"/>
  <c r="F37" i="136"/>
  <c r="E37" i="136"/>
  <c r="I37" i="136" s="1"/>
  <c r="G36" i="136"/>
  <c r="F36" i="136"/>
  <c r="P36" i="136" s="1"/>
  <c r="E36" i="136"/>
  <c r="I36" i="136" s="1"/>
  <c r="G35" i="136"/>
  <c r="F35" i="136"/>
  <c r="P35" i="136" s="1"/>
  <c r="E35" i="136"/>
  <c r="I35" i="136" s="1"/>
  <c r="G34" i="136"/>
  <c r="F34" i="136"/>
  <c r="O34" i="136" s="1"/>
  <c r="E34" i="136"/>
  <c r="I34" i="136" s="1"/>
  <c r="G33" i="136"/>
  <c r="F33" i="136"/>
  <c r="O33" i="136" s="1"/>
  <c r="E33" i="136"/>
  <c r="I33" i="136" s="1"/>
  <c r="G32" i="136"/>
  <c r="F32" i="136"/>
  <c r="M32" i="136" s="1"/>
  <c r="E32" i="136"/>
  <c r="I32" i="136" s="1"/>
  <c r="G31" i="136"/>
  <c r="F31" i="136"/>
  <c r="M31" i="136" s="1"/>
  <c r="E31" i="136"/>
  <c r="I31" i="136" s="1"/>
  <c r="G30" i="136"/>
  <c r="F30" i="136"/>
  <c r="L30" i="136" s="1"/>
  <c r="E30" i="136"/>
  <c r="I30" i="136" s="1"/>
  <c r="G29" i="136"/>
  <c r="F29" i="136"/>
  <c r="L29" i="136" s="1"/>
  <c r="E29" i="136"/>
  <c r="I29" i="136" s="1"/>
  <c r="G28" i="136"/>
  <c r="F28" i="136"/>
  <c r="J28" i="136" s="1"/>
  <c r="E28" i="136"/>
  <c r="I28" i="136" s="1"/>
  <c r="G27" i="136"/>
  <c r="F27" i="136"/>
  <c r="J27" i="136" s="1"/>
  <c r="E27" i="136"/>
  <c r="I27" i="136" s="1"/>
  <c r="G26" i="136"/>
  <c r="F26" i="136"/>
  <c r="S26" i="136" s="1"/>
  <c r="E26" i="136"/>
  <c r="I26" i="136" s="1"/>
  <c r="G25" i="136"/>
  <c r="F25" i="136"/>
  <c r="S25" i="136" s="1"/>
  <c r="E25" i="136"/>
  <c r="I25" i="136" s="1"/>
  <c r="G24" i="136"/>
  <c r="F24" i="136"/>
  <c r="R24" i="136" s="1"/>
  <c r="E24" i="136"/>
  <c r="I24" i="136" s="1"/>
  <c r="G23" i="136"/>
  <c r="F23" i="136"/>
  <c r="R23" i="136" s="1"/>
  <c r="E23" i="136"/>
  <c r="I23" i="136" s="1"/>
  <c r="G22" i="136"/>
  <c r="F22" i="136"/>
  <c r="E22" i="136"/>
  <c r="I22" i="136" s="1"/>
  <c r="G21" i="136"/>
  <c r="F21" i="136"/>
  <c r="E21" i="136"/>
  <c r="I21" i="136" s="1"/>
  <c r="G20" i="136"/>
  <c r="F20" i="136"/>
  <c r="P20" i="136" s="1"/>
  <c r="E20" i="136"/>
  <c r="I20" i="136" s="1"/>
  <c r="G19" i="136"/>
  <c r="F19" i="136"/>
  <c r="P19" i="136" s="1"/>
  <c r="E19" i="136"/>
  <c r="I19" i="136" s="1"/>
  <c r="G18" i="136"/>
  <c r="F18" i="136"/>
  <c r="O18" i="136" s="1"/>
  <c r="E18" i="136"/>
  <c r="I18" i="136" s="1"/>
  <c r="G17" i="136"/>
  <c r="F17" i="136"/>
  <c r="O17" i="136" s="1"/>
  <c r="E17" i="136"/>
  <c r="I17" i="136" s="1"/>
  <c r="G16" i="136"/>
  <c r="F16" i="136"/>
  <c r="M16" i="136" s="1"/>
  <c r="E16" i="136"/>
  <c r="I16" i="136" s="1"/>
  <c r="G15" i="136"/>
  <c r="F15" i="136"/>
  <c r="M15" i="136" s="1"/>
  <c r="E15" i="136"/>
  <c r="I15" i="136" s="1"/>
  <c r="G14" i="136"/>
  <c r="F14" i="136"/>
  <c r="L14" i="136" s="1"/>
  <c r="E14" i="136"/>
  <c r="I14" i="136" s="1"/>
  <c r="G13" i="136"/>
  <c r="F13" i="136"/>
  <c r="L13" i="136" s="1"/>
  <c r="E13" i="136"/>
  <c r="I13" i="136" s="1"/>
  <c r="G12" i="136"/>
  <c r="F12" i="136"/>
  <c r="J12" i="136" s="1"/>
  <c r="E12" i="136"/>
  <c r="I12" i="136" s="1"/>
  <c r="G11" i="136"/>
  <c r="F11" i="136"/>
  <c r="J11" i="136" s="1"/>
  <c r="E11" i="136"/>
  <c r="I11" i="136" s="1"/>
  <c r="G10" i="136"/>
  <c r="F10" i="136"/>
  <c r="S10" i="136" s="1"/>
  <c r="E10" i="136"/>
  <c r="I10" i="136" s="1"/>
  <c r="G9" i="136"/>
  <c r="F9" i="136"/>
  <c r="S9" i="136" s="1"/>
  <c r="E9" i="136"/>
  <c r="I9" i="136" s="1"/>
  <c r="G8" i="136"/>
  <c r="F8" i="136"/>
  <c r="R8" i="136" s="1"/>
  <c r="E8" i="136"/>
  <c r="I8" i="136" s="1"/>
  <c r="G7" i="136"/>
  <c r="F7" i="136"/>
  <c r="R7" i="136" s="1"/>
  <c r="E7" i="136"/>
  <c r="I7" i="136" s="1"/>
  <c r="G6" i="136"/>
  <c r="F6" i="136"/>
  <c r="E6" i="136"/>
  <c r="I6" i="136" s="1"/>
  <c r="G5" i="136"/>
  <c r="F5" i="136"/>
  <c r="E5" i="136"/>
  <c r="I5" i="136" s="1"/>
  <c r="G4" i="136"/>
  <c r="F4" i="136"/>
  <c r="P4" i="136" s="1"/>
  <c r="E4" i="136"/>
  <c r="I4" i="136" s="1"/>
  <c r="G3" i="136"/>
  <c r="F3" i="136"/>
  <c r="P3" i="136" s="1"/>
  <c r="E3" i="136"/>
  <c r="I3" i="136" s="1"/>
  <c r="G2" i="136"/>
  <c r="F2" i="136"/>
  <c r="L2" i="136" s="1"/>
  <c r="E2" i="136"/>
  <c r="I2" i="136" s="1"/>
  <c r="E16" i="135"/>
  <c r="I16" i="135" s="1"/>
  <c r="F16" i="135"/>
  <c r="H16" i="135" s="1"/>
  <c r="G16" i="135"/>
  <c r="E17" i="135"/>
  <c r="I17" i="135" s="1"/>
  <c r="F17" i="135"/>
  <c r="H17" i="135" s="1"/>
  <c r="G17" i="135"/>
  <c r="E18" i="135"/>
  <c r="I18" i="135" s="1"/>
  <c r="F18" i="135"/>
  <c r="H18" i="135" s="1"/>
  <c r="G18" i="135"/>
  <c r="E19" i="135"/>
  <c r="I19" i="135" s="1"/>
  <c r="F19" i="135"/>
  <c r="H19" i="135" s="1"/>
  <c r="G19" i="135"/>
  <c r="E20" i="135"/>
  <c r="I20" i="135" s="1"/>
  <c r="F20" i="135"/>
  <c r="H20" i="135" s="1"/>
  <c r="G20" i="135"/>
  <c r="E21" i="135"/>
  <c r="I21" i="135" s="1"/>
  <c r="F21" i="135"/>
  <c r="J21" i="135" s="1"/>
  <c r="G21" i="135"/>
  <c r="E22" i="135"/>
  <c r="I22" i="135" s="1"/>
  <c r="F22" i="135"/>
  <c r="M22" i="135" s="1"/>
  <c r="G22" i="135"/>
  <c r="E23" i="135"/>
  <c r="I23" i="135" s="1"/>
  <c r="F23" i="135"/>
  <c r="O23" i="135" s="1"/>
  <c r="G23" i="135"/>
  <c r="E24" i="135"/>
  <c r="I24" i="135" s="1"/>
  <c r="F24" i="135"/>
  <c r="P24" i="135" s="1"/>
  <c r="G24" i="135"/>
  <c r="E25" i="135"/>
  <c r="I25" i="135" s="1"/>
  <c r="F25" i="135"/>
  <c r="G25" i="135"/>
  <c r="E26" i="135"/>
  <c r="I26" i="135" s="1"/>
  <c r="F26" i="135"/>
  <c r="R26" i="135" s="1"/>
  <c r="G26" i="135"/>
  <c r="E27" i="135"/>
  <c r="I27" i="135" s="1"/>
  <c r="F27" i="135"/>
  <c r="S27" i="135" s="1"/>
  <c r="G27" i="135"/>
  <c r="E28" i="135"/>
  <c r="I28" i="135" s="1"/>
  <c r="F28" i="135"/>
  <c r="P28" i="135" s="1"/>
  <c r="G28" i="135"/>
  <c r="E29" i="135"/>
  <c r="I29" i="135" s="1"/>
  <c r="F29" i="135"/>
  <c r="R29" i="135" s="1"/>
  <c r="G29" i="135"/>
  <c r="E30" i="135"/>
  <c r="I30" i="135" s="1"/>
  <c r="F30" i="135"/>
  <c r="L30" i="135" s="1"/>
  <c r="G30" i="135"/>
  <c r="E31" i="135"/>
  <c r="I31" i="135" s="1"/>
  <c r="F31" i="135"/>
  <c r="R31" i="135" s="1"/>
  <c r="G31" i="135"/>
  <c r="E32" i="135"/>
  <c r="I32" i="135" s="1"/>
  <c r="F32" i="135"/>
  <c r="H32" i="135" s="1"/>
  <c r="G32" i="135"/>
  <c r="E33" i="135"/>
  <c r="I33" i="135" s="1"/>
  <c r="F33" i="135"/>
  <c r="H33" i="135" s="1"/>
  <c r="G33" i="135"/>
  <c r="E34" i="135"/>
  <c r="I34" i="135" s="1"/>
  <c r="F34" i="135"/>
  <c r="J34" i="135" s="1"/>
  <c r="G34" i="135"/>
  <c r="E35" i="135"/>
  <c r="I35" i="135" s="1"/>
  <c r="F35" i="135"/>
  <c r="H35" i="135" s="1"/>
  <c r="G35" i="135"/>
  <c r="E36" i="135"/>
  <c r="I36" i="135" s="1"/>
  <c r="F36" i="135"/>
  <c r="H36" i="135" s="1"/>
  <c r="G36" i="135"/>
  <c r="E37" i="135"/>
  <c r="I37" i="135" s="1"/>
  <c r="F37" i="135"/>
  <c r="L37" i="135" s="1"/>
  <c r="G37" i="135"/>
  <c r="E38" i="135"/>
  <c r="I38" i="135" s="1"/>
  <c r="F38" i="135"/>
  <c r="M38" i="135" s="1"/>
  <c r="G38" i="135"/>
  <c r="E39" i="135"/>
  <c r="I39" i="135" s="1"/>
  <c r="F39" i="135"/>
  <c r="O39" i="135" s="1"/>
  <c r="G39" i="135"/>
  <c r="E40" i="135"/>
  <c r="I40" i="135" s="1"/>
  <c r="F40" i="135"/>
  <c r="P40" i="135" s="1"/>
  <c r="G40" i="135"/>
  <c r="E41" i="135"/>
  <c r="I41" i="135" s="1"/>
  <c r="F41" i="135"/>
  <c r="H41" i="135" s="1"/>
  <c r="G41" i="135"/>
  <c r="E42" i="135"/>
  <c r="I42" i="135" s="1"/>
  <c r="F42" i="135"/>
  <c r="R42" i="135" s="1"/>
  <c r="G42" i="135"/>
  <c r="E43" i="135"/>
  <c r="I43" i="135" s="1"/>
  <c r="F43" i="135"/>
  <c r="S43" i="135" s="1"/>
  <c r="G43" i="135"/>
  <c r="E44" i="135"/>
  <c r="I44" i="135" s="1"/>
  <c r="F44" i="135"/>
  <c r="H44" i="135" s="1"/>
  <c r="G44" i="135"/>
  <c r="E45" i="135"/>
  <c r="I45" i="135" s="1"/>
  <c r="F45" i="135"/>
  <c r="H45" i="135" s="1"/>
  <c r="G45" i="135"/>
  <c r="E46" i="135"/>
  <c r="I46" i="135" s="1"/>
  <c r="F46" i="135"/>
  <c r="L46" i="135" s="1"/>
  <c r="G46" i="135"/>
  <c r="E47" i="135"/>
  <c r="I47" i="135" s="1"/>
  <c r="F47" i="135"/>
  <c r="S47" i="135" s="1"/>
  <c r="G47" i="135"/>
  <c r="E48" i="135"/>
  <c r="I48" i="135" s="1"/>
  <c r="F48" i="135"/>
  <c r="H48" i="135" s="1"/>
  <c r="G48" i="135"/>
  <c r="E49" i="135"/>
  <c r="I49" i="135" s="1"/>
  <c r="F49" i="135"/>
  <c r="H49" i="135" s="1"/>
  <c r="G49" i="135"/>
  <c r="E50" i="135"/>
  <c r="I50" i="135" s="1"/>
  <c r="F50" i="135"/>
  <c r="J50" i="135" s="1"/>
  <c r="G50" i="135"/>
  <c r="E51" i="135"/>
  <c r="I51" i="135" s="1"/>
  <c r="F51" i="135"/>
  <c r="H51" i="135" s="1"/>
  <c r="G51" i="135"/>
  <c r="E52" i="135"/>
  <c r="I52" i="135" s="1"/>
  <c r="F52" i="135"/>
  <c r="H52" i="135" s="1"/>
  <c r="G52" i="135"/>
  <c r="E53" i="135"/>
  <c r="I53" i="135" s="1"/>
  <c r="F53" i="135"/>
  <c r="L53" i="135" s="1"/>
  <c r="G53" i="135"/>
  <c r="E54" i="135"/>
  <c r="I54" i="135" s="1"/>
  <c r="F54" i="135"/>
  <c r="M54" i="135" s="1"/>
  <c r="G54" i="135"/>
  <c r="E55" i="135"/>
  <c r="I55" i="135" s="1"/>
  <c r="F55" i="135"/>
  <c r="O55" i="135" s="1"/>
  <c r="G55" i="135"/>
  <c r="E56" i="135"/>
  <c r="I56" i="135" s="1"/>
  <c r="F56" i="135"/>
  <c r="P56" i="135" s="1"/>
  <c r="G56" i="135"/>
  <c r="E57" i="135"/>
  <c r="I57" i="135" s="1"/>
  <c r="F57" i="135"/>
  <c r="P57" i="135" s="1"/>
  <c r="G57" i="135"/>
  <c r="E58" i="135"/>
  <c r="I58" i="135" s="1"/>
  <c r="F58" i="135"/>
  <c r="R58" i="135" s="1"/>
  <c r="G58" i="135"/>
  <c r="E59" i="135"/>
  <c r="I59" i="135" s="1"/>
  <c r="F59" i="135"/>
  <c r="S59" i="135" s="1"/>
  <c r="G59" i="135"/>
  <c r="E60" i="135"/>
  <c r="I60" i="135" s="1"/>
  <c r="F60" i="135"/>
  <c r="M60" i="135" s="1"/>
  <c r="G60" i="135"/>
  <c r="E61" i="135"/>
  <c r="I61" i="135" s="1"/>
  <c r="F61" i="135"/>
  <c r="H61" i="135" s="1"/>
  <c r="G61" i="135"/>
  <c r="E62" i="135"/>
  <c r="I62" i="135" s="1"/>
  <c r="F62" i="135"/>
  <c r="J62" i="135" s="1"/>
  <c r="G62" i="135"/>
  <c r="E63" i="135"/>
  <c r="I63" i="135" s="1"/>
  <c r="F63" i="135"/>
  <c r="M63" i="135" s="1"/>
  <c r="G63" i="135"/>
  <c r="E64" i="135"/>
  <c r="I64" i="135" s="1"/>
  <c r="F64" i="135"/>
  <c r="H64" i="135" s="1"/>
  <c r="G64" i="135"/>
  <c r="E65" i="135"/>
  <c r="I65" i="135" s="1"/>
  <c r="F65" i="135"/>
  <c r="H65" i="135" s="1"/>
  <c r="G65" i="135"/>
  <c r="E66" i="135"/>
  <c r="I66" i="135" s="1"/>
  <c r="F66" i="135"/>
  <c r="J66" i="135" s="1"/>
  <c r="G66" i="135"/>
  <c r="E67" i="135"/>
  <c r="I67" i="135" s="1"/>
  <c r="F67" i="135"/>
  <c r="H67" i="135" s="1"/>
  <c r="G67" i="135"/>
  <c r="E68" i="135"/>
  <c r="I68" i="135" s="1"/>
  <c r="F68" i="135"/>
  <c r="H68" i="135" s="1"/>
  <c r="G68" i="135"/>
  <c r="E69" i="135"/>
  <c r="I69" i="135" s="1"/>
  <c r="F69" i="135"/>
  <c r="L69" i="135" s="1"/>
  <c r="G69" i="135"/>
  <c r="E70" i="135"/>
  <c r="I70" i="135" s="1"/>
  <c r="F70" i="135"/>
  <c r="M70" i="135" s="1"/>
  <c r="G70" i="135"/>
  <c r="E71" i="135"/>
  <c r="I71" i="135" s="1"/>
  <c r="F71" i="135"/>
  <c r="O71" i="135" s="1"/>
  <c r="G71" i="135"/>
  <c r="E72" i="135"/>
  <c r="I72" i="135" s="1"/>
  <c r="F72" i="135"/>
  <c r="P72" i="135" s="1"/>
  <c r="G72" i="135"/>
  <c r="E73" i="135"/>
  <c r="I73" i="135" s="1"/>
  <c r="F73" i="135"/>
  <c r="H73" i="135" s="1"/>
  <c r="G73" i="135"/>
  <c r="E74" i="135"/>
  <c r="I74" i="135" s="1"/>
  <c r="F74" i="135"/>
  <c r="R74" i="135" s="1"/>
  <c r="G74" i="135"/>
  <c r="E75" i="135"/>
  <c r="I75" i="135" s="1"/>
  <c r="F75" i="135"/>
  <c r="S75" i="135" s="1"/>
  <c r="G75" i="135"/>
  <c r="E76" i="135"/>
  <c r="I76" i="135" s="1"/>
  <c r="F76" i="135"/>
  <c r="L76" i="135" s="1"/>
  <c r="G76" i="135"/>
  <c r="E77" i="135"/>
  <c r="I77" i="135" s="1"/>
  <c r="F77" i="135"/>
  <c r="H77" i="135" s="1"/>
  <c r="G77" i="135"/>
  <c r="E78" i="135"/>
  <c r="I78" i="135" s="1"/>
  <c r="F78" i="135"/>
  <c r="H78" i="135" s="1"/>
  <c r="G78" i="135"/>
  <c r="E79" i="135"/>
  <c r="I79" i="135" s="1"/>
  <c r="F79" i="135"/>
  <c r="J79" i="135" s="1"/>
  <c r="G79" i="135"/>
  <c r="E80" i="135"/>
  <c r="I80" i="135" s="1"/>
  <c r="F80" i="135"/>
  <c r="H80" i="135" s="1"/>
  <c r="G80" i="135"/>
  <c r="E81" i="135"/>
  <c r="I81" i="135" s="1"/>
  <c r="F81" i="135"/>
  <c r="H81" i="135" s="1"/>
  <c r="G81" i="135"/>
  <c r="E82" i="135"/>
  <c r="I82" i="135" s="1"/>
  <c r="F82" i="135"/>
  <c r="H82" i="135" s="1"/>
  <c r="G82" i="135"/>
  <c r="E83" i="135"/>
  <c r="I83" i="135" s="1"/>
  <c r="F83" i="135"/>
  <c r="H83" i="135" s="1"/>
  <c r="G83" i="135"/>
  <c r="E84" i="135"/>
  <c r="I84" i="135" s="1"/>
  <c r="F84" i="135"/>
  <c r="H84" i="135" s="1"/>
  <c r="G84" i="135"/>
  <c r="E85" i="135"/>
  <c r="I85" i="135" s="1"/>
  <c r="F85" i="135"/>
  <c r="L85" i="135" s="1"/>
  <c r="G85" i="135"/>
  <c r="E86" i="135"/>
  <c r="I86" i="135" s="1"/>
  <c r="F86" i="135"/>
  <c r="M86" i="135" s="1"/>
  <c r="G86" i="135"/>
  <c r="E87" i="135"/>
  <c r="I87" i="135" s="1"/>
  <c r="F87" i="135"/>
  <c r="O87" i="135" s="1"/>
  <c r="G87" i="135"/>
  <c r="E88" i="135"/>
  <c r="I88" i="135" s="1"/>
  <c r="F88" i="135"/>
  <c r="P88" i="135" s="1"/>
  <c r="G88" i="135"/>
  <c r="E89" i="135"/>
  <c r="I89" i="135" s="1"/>
  <c r="F89" i="135"/>
  <c r="O89" i="135" s="1"/>
  <c r="G89" i="135"/>
  <c r="E90" i="135"/>
  <c r="I90" i="135" s="1"/>
  <c r="F90" i="135"/>
  <c r="R90" i="135" s="1"/>
  <c r="G90" i="135"/>
  <c r="E91" i="135"/>
  <c r="I91" i="135" s="1"/>
  <c r="F91" i="135"/>
  <c r="S91" i="135" s="1"/>
  <c r="G91" i="135"/>
  <c r="E92" i="135"/>
  <c r="I92" i="135" s="1"/>
  <c r="F92" i="135"/>
  <c r="L92" i="135" s="1"/>
  <c r="G92" i="135"/>
  <c r="E93" i="135"/>
  <c r="I93" i="135" s="1"/>
  <c r="F93" i="135"/>
  <c r="H93" i="135" s="1"/>
  <c r="G93" i="135"/>
  <c r="E94" i="135"/>
  <c r="I94" i="135" s="1"/>
  <c r="F94" i="135"/>
  <c r="O94" i="135" s="1"/>
  <c r="G94" i="135"/>
  <c r="E95" i="135"/>
  <c r="I95" i="135" s="1"/>
  <c r="F95" i="135"/>
  <c r="H95" i="135" s="1"/>
  <c r="G95" i="135"/>
  <c r="E96" i="135"/>
  <c r="I96" i="135" s="1"/>
  <c r="F96" i="135"/>
  <c r="H96" i="135" s="1"/>
  <c r="G96" i="135"/>
  <c r="E97" i="135"/>
  <c r="I97" i="135" s="1"/>
  <c r="F97" i="135"/>
  <c r="H97" i="135" s="1"/>
  <c r="G97" i="135"/>
  <c r="E98" i="135"/>
  <c r="I98" i="135" s="1"/>
  <c r="F98" i="135"/>
  <c r="H98" i="135" s="1"/>
  <c r="G98" i="135"/>
  <c r="E99" i="135"/>
  <c r="I99" i="135" s="1"/>
  <c r="F99" i="135"/>
  <c r="H99" i="135" s="1"/>
  <c r="G99" i="135"/>
  <c r="E100" i="135"/>
  <c r="I100" i="135" s="1"/>
  <c r="F100" i="135"/>
  <c r="H100" i="135" s="1"/>
  <c r="G100" i="135"/>
  <c r="G3" i="135"/>
  <c r="G4" i="135"/>
  <c r="G5" i="135"/>
  <c r="G6" i="135"/>
  <c r="G7" i="135"/>
  <c r="G8" i="135"/>
  <c r="G9" i="135"/>
  <c r="G10" i="135"/>
  <c r="G11" i="135"/>
  <c r="G12" i="135"/>
  <c r="G13" i="135"/>
  <c r="G14" i="135"/>
  <c r="G15" i="135"/>
  <c r="F3" i="135"/>
  <c r="J3" i="135" s="1"/>
  <c r="F4" i="135"/>
  <c r="J4" i="135" s="1"/>
  <c r="F5" i="135"/>
  <c r="L5" i="135" s="1"/>
  <c r="F6" i="135"/>
  <c r="S6" i="135" s="1"/>
  <c r="F7" i="135"/>
  <c r="J7" i="135" s="1"/>
  <c r="F8" i="135"/>
  <c r="S8" i="135" s="1"/>
  <c r="F9" i="135"/>
  <c r="J9" i="135" s="1"/>
  <c r="F10" i="135"/>
  <c r="R10" i="135" s="1"/>
  <c r="F11" i="135"/>
  <c r="R11" i="135" s="1"/>
  <c r="F12" i="135"/>
  <c r="P12" i="135" s="1"/>
  <c r="F13" i="135"/>
  <c r="P13" i="135" s="1"/>
  <c r="F14" i="135"/>
  <c r="O14" i="135" s="1"/>
  <c r="F15" i="135"/>
  <c r="O15" i="135" s="1"/>
  <c r="E3" i="135"/>
  <c r="I3" i="135" s="1"/>
  <c r="E4" i="135"/>
  <c r="I4" i="135" s="1"/>
  <c r="E5" i="135"/>
  <c r="I5" i="135" s="1"/>
  <c r="E6" i="135"/>
  <c r="I6" i="135" s="1"/>
  <c r="E7" i="135"/>
  <c r="I7" i="135" s="1"/>
  <c r="E8" i="135"/>
  <c r="I8" i="135" s="1"/>
  <c r="E9" i="135"/>
  <c r="I9" i="135" s="1"/>
  <c r="E10" i="135"/>
  <c r="I10" i="135" s="1"/>
  <c r="E11" i="135"/>
  <c r="I11" i="135" s="1"/>
  <c r="E12" i="135"/>
  <c r="I12" i="135" s="1"/>
  <c r="E13" i="135"/>
  <c r="I13" i="135" s="1"/>
  <c r="E14" i="135"/>
  <c r="I14" i="135" s="1"/>
  <c r="E15" i="135"/>
  <c r="I15" i="135" s="1"/>
  <c r="G2" i="135"/>
  <c r="F2" i="135"/>
  <c r="O2" i="135" s="1"/>
  <c r="E2" i="135"/>
  <c r="I2" i="135" s="1"/>
  <c r="E13" i="132"/>
  <c r="I13" i="132" s="1"/>
  <c r="E14" i="132"/>
  <c r="N14" i="132" s="1"/>
  <c r="E15" i="132"/>
  <c r="M15" i="132" s="1"/>
  <c r="E16" i="132"/>
  <c r="G16" i="132" s="1"/>
  <c r="E17" i="132"/>
  <c r="I17" i="132" s="1"/>
  <c r="E18" i="132"/>
  <c r="F18" i="132" s="1"/>
  <c r="E19" i="132"/>
  <c r="G19" i="132" s="1"/>
  <c r="E20" i="132"/>
  <c r="G20" i="132" s="1"/>
  <c r="E21" i="132"/>
  <c r="H21" i="132" s="1"/>
  <c r="E22" i="132"/>
  <c r="L22" i="132" s="1"/>
  <c r="E23" i="132"/>
  <c r="F23" i="132" s="1"/>
  <c r="E24" i="132"/>
  <c r="N24" i="132" s="1"/>
  <c r="E25" i="132"/>
  <c r="I25" i="132" s="1"/>
  <c r="E26" i="132"/>
  <c r="F26" i="132" s="1"/>
  <c r="E27" i="132"/>
  <c r="N27" i="132" s="1"/>
  <c r="E28" i="132"/>
  <c r="G28" i="132" s="1"/>
  <c r="E29" i="132"/>
  <c r="F29" i="132" s="1"/>
  <c r="E30" i="132"/>
  <c r="F30" i="132" s="1"/>
  <c r="E31" i="132"/>
  <c r="N31" i="132" s="1"/>
  <c r="E32" i="132"/>
  <c r="G32" i="132" s="1"/>
  <c r="E33" i="132"/>
  <c r="I33" i="132" s="1"/>
  <c r="E34" i="132"/>
  <c r="G34" i="132" s="1"/>
  <c r="E35" i="132"/>
  <c r="J35" i="132" s="1"/>
  <c r="E36" i="132"/>
  <c r="G36" i="132" s="1"/>
  <c r="E37" i="132"/>
  <c r="H37" i="132" s="1"/>
  <c r="E38" i="132"/>
  <c r="H38" i="132" s="1"/>
  <c r="E39" i="132"/>
  <c r="F39" i="132" s="1"/>
  <c r="E40" i="132"/>
  <c r="G40" i="132" s="1"/>
  <c r="E41" i="132"/>
  <c r="I41" i="132" s="1"/>
  <c r="E42" i="132"/>
  <c r="F42" i="132" s="1"/>
  <c r="E43" i="132"/>
  <c r="J43" i="132" s="1"/>
  <c r="E44" i="132"/>
  <c r="G44" i="132" s="1"/>
  <c r="E45" i="132"/>
  <c r="I45" i="132" s="1"/>
  <c r="E46" i="132"/>
  <c r="F46" i="132" s="1"/>
  <c r="E47" i="132"/>
  <c r="N47" i="132" s="1"/>
  <c r="E48" i="132"/>
  <c r="G48" i="132" s="1"/>
  <c r="E49" i="132"/>
  <c r="I49" i="132" s="1"/>
  <c r="E50" i="132"/>
  <c r="F50" i="132" s="1"/>
  <c r="E51" i="132"/>
  <c r="N51" i="132" s="1"/>
  <c r="E52" i="132"/>
  <c r="H52" i="132" s="1"/>
  <c r="E53" i="132"/>
  <c r="L53" i="132" s="1"/>
  <c r="E54" i="132"/>
  <c r="P54" i="132" s="1"/>
  <c r="E55" i="132"/>
  <c r="N55" i="132" s="1"/>
  <c r="E56" i="132"/>
  <c r="G56" i="132" s="1"/>
  <c r="E57" i="132"/>
  <c r="L57" i="132" s="1"/>
  <c r="E58" i="132"/>
  <c r="N58" i="132" s="1"/>
  <c r="E59" i="132"/>
  <c r="L59" i="132" s="1"/>
  <c r="E60" i="132"/>
  <c r="G60" i="132" s="1"/>
  <c r="E61" i="132"/>
  <c r="N61" i="132" s="1"/>
  <c r="E62" i="132"/>
  <c r="P62" i="132" s="1"/>
  <c r="E63" i="132"/>
  <c r="O63" i="132" s="1"/>
  <c r="E64" i="132"/>
  <c r="G64" i="132" s="1"/>
  <c r="E65" i="132"/>
  <c r="N65" i="132" s="1"/>
  <c r="E66" i="132"/>
  <c r="P66" i="132" s="1"/>
  <c r="E67" i="132"/>
  <c r="F67" i="132" s="1"/>
  <c r="E68" i="132"/>
  <c r="H68" i="132" s="1"/>
  <c r="E69" i="132"/>
  <c r="L69" i="132" s="1"/>
  <c r="E70" i="132"/>
  <c r="O70" i="132" s="1"/>
  <c r="E71" i="132"/>
  <c r="L71" i="132" s="1"/>
  <c r="E72" i="132"/>
  <c r="G72" i="132" s="1"/>
  <c r="E73" i="132"/>
  <c r="N73" i="132" s="1"/>
  <c r="E74" i="132"/>
  <c r="N74" i="132" s="1"/>
  <c r="E75" i="132"/>
  <c r="G75" i="132" s="1"/>
  <c r="E76" i="132"/>
  <c r="N76" i="132" s="1"/>
  <c r="E77" i="132"/>
  <c r="L77" i="132" s="1"/>
  <c r="E78" i="132"/>
  <c r="G78" i="132" s="1"/>
  <c r="E79" i="132"/>
  <c r="I79" i="132" s="1"/>
  <c r="E80" i="132"/>
  <c r="M80" i="132" s="1"/>
  <c r="E81" i="132"/>
  <c r="N81" i="132" s="1"/>
  <c r="E82" i="132"/>
  <c r="G82" i="132" s="1"/>
  <c r="E83" i="132"/>
  <c r="I83" i="132" s="1"/>
  <c r="E84" i="132"/>
  <c r="H84" i="132" s="1"/>
  <c r="E85" i="132"/>
  <c r="J85" i="132" s="1"/>
  <c r="E86" i="132"/>
  <c r="H86" i="132" s="1"/>
  <c r="E87" i="132"/>
  <c r="F87" i="132" s="1"/>
  <c r="E88" i="132"/>
  <c r="J88" i="132" s="1"/>
  <c r="E89" i="132"/>
  <c r="P89" i="132" s="1"/>
  <c r="E90" i="132"/>
  <c r="P90" i="132" s="1"/>
  <c r="E91" i="132"/>
  <c r="N91" i="132" s="1"/>
  <c r="E92" i="132"/>
  <c r="P92" i="132" s="1"/>
  <c r="E93" i="132"/>
  <c r="I93" i="132" s="1"/>
  <c r="E94" i="132"/>
  <c r="F94" i="132" s="1"/>
  <c r="E95" i="132"/>
  <c r="P95" i="132" s="1"/>
  <c r="E96" i="132"/>
  <c r="J96" i="132" s="1"/>
  <c r="E97" i="132"/>
  <c r="N97" i="132" s="1"/>
  <c r="E98" i="132"/>
  <c r="N98" i="132" s="1"/>
  <c r="E99" i="132"/>
  <c r="F99" i="132" s="1"/>
  <c r="E100" i="132"/>
  <c r="H100" i="132" s="1"/>
  <c r="E3" i="132"/>
  <c r="P3" i="132" s="1"/>
  <c r="E4" i="132"/>
  <c r="H4" i="132" s="1"/>
  <c r="E5" i="132"/>
  <c r="H5" i="132" s="1"/>
  <c r="E6" i="132"/>
  <c r="L6" i="132" s="1"/>
  <c r="E7" i="132"/>
  <c r="N7" i="132" s="1"/>
  <c r="E8" i="132"/>
  <c r="N8" i="132" s="1"/>
  <c r="E9" i="132"/>
  <c r="N9" i="132" s="1"/>
  <c r="E10" i="132"/>
  <c r="O10" i="132" s="1"/>
  <c r="E11" i="132"/>
  <c r="O11" i="132" s="1"/>
  <c r="E12" i="132"/>
  <c r="J12" i="132" s="1"/>
  <c r="E2" i="132"/>
  <c r="H2" i="132" s="1"/>
  <c r="E12" i="128"/>
  <c r="F12" i="128"/>
  <c r="N12" i="128" s="1"/>
  <c r="G12" i="128"/>
  <c r="R12" i="128" s="1"/>
  <c r="H12" i="128"/>
  <c r="P12" i="128" s="1"/>
  <c r="I12" i="128"/>
  <c r="J12" i="128"/>
  <c r="K12" i="128"/>
  <c r="L12" i="128"/>
  <c r="M12" i="128"/>
  <c r="E13" i="128"/>
  <c r="F13" i="128"/>
  <c r="O13" i="128" s="1"/>
  <c r="G13" i="128"/>
  <c r="R13" i="128" s="1"/>
  <c r="H13" i="128"/>
  <c r="P13" i="128" s="1"/>
  <c r="I13" i="128"/>
  <c r="J13" i="128"/>
  <c r="K13" i="128"/>
  <c r="L13" i="128"/>
  <c r="M13" i="128"/>
  <c r="E14" i="128"/>
  <c r="F14" i="128"/>
  <c r="O14" i="128" s="1"/>
  <c r="G14" i="128"/>
  <c r="R14" i="128" s="1"/>
  <c r="H14" i="128"/>
  <c r="P14" i="128" s="1"/>
  <c r="I14" i="128"/>
  <c r="J14" i="128"/>
  <c r="K14" i="128"/>
  <c r="L14" i="128"/>
  <c r="M14" i="128"/>
  <c r="E15" i="128"/>
  <c r="F15" i="128"/>
  <c r="N15" i="128" s="1"/>
  <c r="G15" i="128"/>
  <c r="R15" i="128" s="1"/>
  <c r="H15" i="128"/>
  <c r="P15" i="128" s="1"/>
  <c r="I15" i="128"/>
  <c r="J15" i="128"/>
  <c r="K15" i="128"/>
  <c r="L15" i="128"/>
  <c r="M15" i="128"/>
  <c r="E16" i="128"/>
  <c r="F16" i="128"/>
  <c r="G16" i="128"/>
  <c r="R16" i="128" s="1"/>
  <c r="H16" i="128"/>
  <c r="P16" i="128" s="1"/>
  <c r="I16" i="128"/>
  <c r="J16" i="128"/>
  <c r="K16" i="128"/>
  <c r="L16" i="128"/>
  <c r="M16" i="128"/>
  <c r="E17" i="128"/>
  <c r="F17" i="128"/>
  <c r="G17" i="128"/>
  <c r="R17" i="128" s="1"/>
  <c r="H17" i="128"/>
  <c r="P17" i="128" s="1"/>
  <c r="I17" i="128"/>
  <c r="J17" i="128"/>
  <c r="K17" i="128"/>
  <c r="L17" i="128"/>
  <c r="M17" i="128"/>
  <c r="E18" i="128"/>
  <c r="F18" i="128"/>
  <c r="O18" i="128" s="1"/>
  <c r="G18" i="128"/>
  <c r="R18" i="128" s="1"/>
  <c r="H18" i="128"/>
  <c r="P18" i="128" s="1"/>
  <c r="I18" i="128"/>
  <c r="J18" i="128"/>
  <c r="K18" i="128"/>
  <c r="L18" i="128"/>
  <c r="M18" i="128"/>
  <c r="E19" i="128"/>
  <c r="F19" i="128"/>
  <c r="O19" i="128" s="1"/>
  <c r="G19" i="128"/>
  <c r="R19" i="128" s="1"/>
  <c r="H19" i="128"/>
  <c r="P19" i="128" s="1"/>
  <c r="I19" i="128"/>
  <c r="J19" i="128"/>
  <c r="K19" i="128"/>
  <c r="L19" i="128"/>
  <c r="M19" i="128"/>
  <c r="E20" i="128"/>
  <c r="F20" i="128"/>
  <c r="Q20" i="128" s="1"/>
  <c r="G20" i="128"/>
  <c r="R20" i="128" s="1"/>
  <c r="H20" i="128"/>
  <c r="P20" i="128" s="1"/>
  <c r="I20" i="128"/>
  <c r="J20" i="128"/>
  <c r="K20" i="128"/>
  <c r="L20" i="128"/>
  <c r="M20" i="128"/>
  <c r="E21" i="128"/>
  <c r="F21" i="128"/>
  <c r="G21" i="128"/>
  <c r="R21" i="128" s="1"/>
  <c r="H21" i="128"/>
  <c r="P21" i="128" s="1"/>
  <c r="I21" i="128"/>
  <c r="J21" i="128"/>
  <c r="K21" i="128"/>
  <c r="L21" i="128"/>
  <c r="M21" i="128"/>
  <c r="E22" i="128"/>
  <c r="F22" i="128"/>
  <c r="N22" i="128" s="1"/>
  <c r="G22" i="128"/>
  <c r="R22" i="128" s="1"/>
  <c r="H22" i="128"/>
  <c r="P22" i="128" s="1"/>
  <c r="I22" i="128"/>
  <c r="J22" i="128"/>
  <c r="K22" i="128"/>
  <c r="L22" i="128"/>
  <c r="M22" i="128"/>
  <c r="E23" i="128"/>
  <c r="F23" i="128"/>
  <c r="N23" i="128" s="1"/>
  <c r="G23" i="128"/>
  <c r="R23" i="128" s="1"/>
  <c r="H23" i="128"/>
  <c r="P23" i="128" s="1"/>
  <c r="I23" i="128"/>
  <c r="J23" i="128"/>
  <c r="K23" i="128"/>
  <c r="L23" i="128"/>
  <c r="M23" i="128"/>
  <c r="E24" i="128"/>
  <c r="F24" i="128"/>
  <c r="G24" i="128"/>
  <c r="R24" i="128" s="1"/>
  <c r="H24" i="128"/>
  <c r="P24" i="128" s="1"/>
  <c r="I24" i="128"/>
  <c r="J24" i="128"/>
  <c r="K24" i="128"/>
  <c r="L24" i="128"/>
  <c r="M24" i="128"/>
  <c r="E25" i="128"/>
  <c r="F25" i="128"/>
  <c r="N25" i="128" s="1"/>
  <c r="G25" i="128"/>
  <c r="R25" i="128" s="1"/>
  <c r="H25" i="128"/>
  <c r="P25" i="128" s="1"/>
  <c r="I25" i="128"/>
  <c r="J25" i="128"/>
  <c r="K25" i="128"/>
  <c r="L25" i="128"/>
  <c r="M25" i="128"/>
  <c r="E26" i="128"/>
  <c r="F26" i="128"/>
  <c r="G26" i="128"/>
  <c r="R26" i="128" s="1"/>
  <c r="H26" i="128"/>
  <c r="P26" i="128" s="1"/>
  <c r="I26" i="128"/>
  <c r="J26" i="128"/>
  <c r="K26" i="128"/>
  <c r="L26" i="128"/>
  <c r="M26" i="128"/>
  <c r="E27" i="128"/>
  <c r="F27" i="128"/>
  <c r="G27" i="128"/>
  <c r="R27" i="128" s="1"/>
  <c r="H27" i="128"/>
  <c r="P27" i="128" s="1"/>
  <c r="I27" i="128"/>
  <c r="J27" i="128"/>
  <c r="K27" i="128"/>
  <c r="L27" i="128"/>
  <c r="M27" i="128"/>
  <c r="E28" i="128"/>
  <c r="F28" i="128"/>
  <c r="N28" i="128" s="1"/>
  <c r="G28" i="128"/>
  <c r="R28" i="128" s="1"/>
  <c r="H28" i="128"/>
  <c r="P28" i="128" s="1"/>
  <c r="I28" i="128"/>
  <c r="J28" i="128"/>
  <c r="K28" i="128"/>
  <c r="L28" i="128"/>
  <c r="M28" i="128"/>
  <c r="E29" i="128"/>
  <c r="F29" i="128"/>
  <c r="O29" i="128" s="1"/>
  <c r="G29" i="128"/>
  <c r="R29" i="128" s="1"/>
  <c r="H29" i="128"/>
  <c r="P29" i="128" s="1"/>
  <c r="I29" i="128"/>
  <c r="J29" i="128"/>
  <c r="K29" i="128"/>
  <c r="L29" i="128"/>
  <c r="M29" i="128"/>
  <c r="E30" i="128"/>
  <c r="F30" i="128"/>
  <c r="G30" i="128"/>
  <c r="R30" i="128" s="1"/>
  <c r="H30" i="128"/>
  <c r="P30" i="128" s="1"/>
  <c r="I30" i="128"/>
  <c r="J30" i="128"/>
  <c r="K30" i="128"/>
  <c r="L30" i="128"/>
  <c r="M30" i="128"/>
  <c r="E31" i="128"/>
  <c r="F31" i="128"/>
  <c r="G31" i="128"/>
  <c r="R31" i="128" s="1"/>
  <c r="H31" i="128"/>
  <c r="P31" i="128" s="1"/>
  <c r="I31" i="128"/>
  <c r="J31" i="128"/>
  <c r="K31" i="128"/>
  <c r="L31" i="128"/>
  <c r="M31" i="128"/>
  <c r="E32" i="128"/>
  <c r="F32" i="128"/>
  <c r="Q32" i="128" s="1"/>
  <c r="G32" i="128"/>
  <c r="R32" i="128" s="1"/>
  <c r="H32" i="128"/>
  <c r="P32" i="128" s="1"/>
  <c r="I32" i="128"/>
  <c r="J32" i="128"/>
  <c r="K32" i="128"/>
  <c r="L32" i="128"/>
  <c r="M32" i="128"/>
  <c r="E33" i="128"/>
  <c r="F33" i="128"/>
  <c r="G33" i="128"/>
  <c r="R33" i="128" s="1"/>
  <c r="H33" i="128"/>
  <c r="P33" i="128" s="1"/>
  <c r="I33" i="128"/>
  <c r="J33" i="128"/>
  <c r="K33" i="128"/>
  <c r="L33" i="128"/>
  <c r="M33" i="128"/>
  <c r="E34" i="128"/>
  <c r="F34" i="128"/>
  <c r="N34" i="128" s="1"/>
  <c r="G34" i="128"/>
  <c r="R34" i="128" s="1"/>
  <c r="H34" i="128"/>
  <c r="P34" i="128" s="1"/>
  <c r="I34" i="128"/>
  <c r="J34" i="128"/>
  <c r="K34" i="128"/>
  <c r="L34" i="128"/>
  <c r="M34" i="128"/>
  <c r="E35" i="128"/>
  <c r="F35" i="128"/>
  <c r="G35" i="128"/>
  <c r="R35" i="128" s="1"/>
  <c r="H35" i="128"/>
  <c r="P35" i="128" s="1"/>
  <c r="I35" i="128"/>
  <c r="J35" i="128"/>
  <c r="K35" i="128"/>
  <c r="L35" i="128"/>
  <c r="M35" i="128"/>
  <c r="E36" i="128"/>
  <c r="F36" i="128"/>
  <c r="G36" i="128"/>
  <c r="R36" i="128" s="1"/>
  <c r="H36" i="128"/>
  <c r="P36" i="128" s="1"/>
  <c r="I36" i="128"/>
  <c r="J36" i="128"/>
  <c r="K36" i="128"/>
  <c r="L36" i="128"/>
  <c r="M36" i="128"/>
  <c r="E37" i="128"/>
  <c r="F37" i="128"/>
  <c r="G37" i="128"/>
  <c r="R37" i="128" s="1"/>
  <c r="H37" i="128"/>
  <c r="P37" i="128" s="1"/>
  <c r="I37" i="128"/>
  <c r="J37" i="128"/>
  <c r="K37" i="128"/>
  <c r="L37" i="128"/>
  <c r="M37" i="128"/>
  <c r="E38" i="128"/>
  <c r="F38" i="128"/>
  <c r="N38" i="128" s="1"/>
  <c r="G38" i="128"/>
  <c r="R38" i="128" s="1"/>
  <c r="H38" i="128"/>
  <c r="P38" i="128" s="1"/>
  <c r="I38" i="128"/>
  <c r="J38" i="128"/>
  <c r="K38" i="128"/>
  <c r="L38" i="128"/>
  <c r="M38" i="128"/>
  <c r="E39" i="128"/>
  <c r="F39" i="128"/>
  <c r="N39" i="128" s="1"/>
  <c r="G39" i="128"/>
  <c r="R39" i="128" s="1"/>
  <c r="H39" i="128"/>
  <c r="P39" i="128" s="1"/>
  <c r="I39" i="128"/>
  <c r="J39" i="128"/>
  <c r="K39" i="128"/>
  <c r="L39" i="128"/>
  <c r="M39" i="128"/>
  <c r="E40" i="128"/>
  <c r="F40" i="128"/>
  <c r="O40" i="128" s="1"/>
  <c r="G40" i="128"/>
  <c r="R40" i="128" s="1"/>
  <c r="H40" i="128"/>
  <c r="P40" i="128" s="1"/>
  <c r="I40" i="128"/>
  <c r="J40" i="128"/>
  <c r="K40" i="128"/>
  <c r="L40" i="128"/>
  <c r="M40" i="128"/>
  <c r="E41" i="128"/>
  <c r="F41" i="128"/>
  <c r="O41" i="128" s="1"/>
  <c r="G41" i="128"/>
  <c r="R41" i="128" s="1"/>
  <c r="H41" i="128"/>
  <c r="P41" i="128" s="1"/>
  <c r="I41" i="128"/>
  <c r="J41" i="128"/>
  <c r="K41" i="128"/>
  <c r="L41" i="128"/>
  <c r="M41" i="128"/>
  <c r="E42" i="128"/>
  <c r="F42" i="128"/>
  <c r="G42" i="128"/>
  <c r="R42" i="128" s="1"/>
  <c r="H42" i="128"/>
  <c r="P42" i="128" s="1"/>
  <c r="I42" i="128"/>
  <c r="J42" i="128"/>
  <c r="K42" i="128"/>
  <c r="L42" i="128"/>
  <c r="M42" i="128"/>
  <c r="E43" i="128"/>
  <c r="F43" i="128"/>
  <c r="Q43" i="128" s="1"/>
  <c r="G43" i="128"/>
  <c r="R43" i="128" s="1"/>
  <c r="H43" i="128"/>
  <c r="P43" i="128" s="1"/>
  <c r="I43" i="128"/>
  <c r="J43" i="128"/>
  <c r="K43" i="128"/>
  <c r="L43" i="128"/>
  <c r="M43" i="128"/>
  <c r="E44" i="128"/>
  <c r="F44" i="128"/>
  <c r="N44" i="128" s="1"/>
  <c r="G44" i="128"/>
  <c r="R44" i="128" s="1"/>
  <c r="H44" i="128"/>
  <c r="P44" i="128" s="1"/>
  <c r="I44" i="128"/>
  <c r="J44" i="128"/>
  <c r="K44" i="128"/>
  <c r="L44" i="128"/>
  <c r="M44" i="128"/>
  <c r="E45" i="128"/>
  <c r="F45" i="128"/>
  <c r="O45" i="128" s="1"/>
  <c r="G45" i="128"/>
  <c r="R45" i="128" s="1"/>
  <c r="H45" i="128"/>
  <c r="P45" i="128" s="1"/>
  <c r="I45" i="128"/>
  <c r="J45" i="128"/>
  <c r="K45" i="128"/>
  <c r="L45" i="128"/>
  <c r="M45" i="128"/>
  <c r="E46" i="128"/>
  <c r="F46" i="128"/>
  <c r="G46" i="128"/>
  <c r="R46" i="128" s="1"/>
  <c r="H46" i="128"/>
  <c r="P46" i="128" s="1"/>
  <c r="I46" i="128"/>
  <c r="J46" i="128"/>
  <c r="K46" i="128"/>
  <c r="L46" i="128"/>
  <c r="M46" i="128"/>
  <c r="E47" i="128"/>
  <c r="F47" i="128"/>
  <c r="N47" i="128" s="1"/>
  <c r="G47" i="128"/>
  <c r="R47" i="128" s="1"/>
  <c r="H47" i="128"/>
  <c r="P47" i="128" s="1"/>
  <c r="I47" i="128"/>
  <c r="J47" i="128"/>
  <c r="K47" i="128"/>
  <c r="L47" i="128"/>
  <c r="M47" i="128"/>
  <c r="E48" i="128"/>
  <c r="F48" i="128"/>
  <c r="G48" i="128"/>
  <c r="R48" i="128" s="1"/>
  <c r="H48" i="128"/>
  <c r="P48" i="128" s="1"/>
  <c r="I48" i="128"/>
  <c r="J48" i="128"/>
  <c r="K48" i="128"/>
  <c r="L48" i="128"/>
  <c r="M48" i="128"/>
  <c r="E49" i="128"/>
  <c r="F49" i="128"/>
  <c r="G49" i="128"/>
  <c r="R49" i="128" s="1"/>
  <c r="H49" i="128"/>
  <c r="P49" i="128" s="1"/>
  <c r="I49" i="128"/>
  <c r="J49" i="128"/>
  <c r="K49" i="128"/>
  <c r="L49" i="128"/>
  <c r="M49" i="128"/>
  <c r="E50" i="128"/>
  <c r="F50" i="128"/>
  <c r="G50" i="128"/>
  <c r="R50" i="128" s="1"/>
  <c r="H50" i="128"/>
  <c r="P50" i="128" s="1"/>
  <c r="I50" i="128"/>
  <c r="J50" i="128"/>
  <c r="K50" i="128"/>
  <c r="L50" i="128"/>
  <c r="M50" i="128"/>
  <c r="E51" i="128"/>
  <c r="F51" i="128"/>
  <c r="G51" i="128"/>
  <c r="R51" i="128" s="1"/>
  <c r="H51" i="128"/>
  <c r="P51" i="128" s="1"/>
  <c r="I51" i="128"/>
  <c r="J51" i="128"/>
  <c r="K51" i="128"/>
  <c r="L51" i="128"/>
  <c r="M51" i="128"/>
  <c r="E52" i="128"/>
  <c r="F52" i="128"/>
  <c r="Q52" i="128" s="1"/>
  <c r="G52" i="128"/>
  <c r="R52" i="128" s="1"/>
  <c r="H52" i="128"/>
  <c r="P52" i="128" s="1"/>
  <c r="I52" i="128"/>
  <c r="J52" i="128"/>
  <c r="K52" i="128"/>
  <c r="L52" i="128"/>
  <c r="M52" i="128"/>
  <c r="E53" i="128"/>
  <c r="F53" i="128"/>
  <c r="G53" i="128"/>
  <c r="R53" i="128" s="1"/>
  <c r="H53" i="128"/>
  <c r="P53" i="128" s="1"/>
  <c r="I53" i="128"/>
  <c r="J53" i="128"/>
  <c r="K53" i="128"/>
  <c r="L53" i="128"/>
  <c r="M53" i="128"/>
  <c r="E54" i="128"/>
  <c r="F54" i="128"/>
  <c r="N54" i="128" s="1"/>
  <c r="G54" i="128"/>
  <c r="R54" i="128" s="1"/>
  <c r="H54" i="128"/>
  <c r="P54" i="128" s="1"/>
  <c r="I54" i="128"/>
  <c r="J54" i="128"/>
  <c r="K54" i="128"/>
  <c r="L54" i="128"/>
  <c r="M54" i="128"/>
  <c r="E55" i="128"/>
  <c r="F55" i="128"/>
  <c r="G55" i="128"/>
  <c r="R55" i="128" s="1"/>
  <c r="H55" i="128"/>
  <c r="P55" i="128" s="1"/>
  <c r="I55" i="128"/>
  <c r="J55" i="128"/>
  <c r="K55" i="128"/>
  <c r="L55" i="128"/>
  <c r="M55" i="128"/>
  <c r="E56" i="128"/>
  <c r="F56" i="128"/>
  <c r="O56" i="128" s="1"/>
  <c r="G56" i="128"/>
  <c r="R56" i="128" s="1"/>
  <c r="H56" i="128"/>
  <c r="P56" i="128" s="1"/>
  <c r="I56" i="128"/>
  <c r="J56" i="128"/>
  <c r="K56" i="128"/>
  <c r="L56" i="128"/>
  <c r="M56" i="128"/>
  <c r="E57" i="128"/>
  <c r="F57" i="128"/>
  <c r="G57" i="128"/>
  <c r="R57" i="128" s="1"/>
  <c r="H57" i="128"/>
  <c r="P57" i="128" s="1"/>
  <c r="I57" i="128"/>
  <c r="J57" i="128"/>
  <c r="K57" i="128"/>
  <c r="L57" i="128"/>
  <c r="M57" i="128"/>
  <c r="E58" i="128"/>
  <c r="F58" i="128"/>
  <c r="G58" i="128"/>
  <c r="R58" i="128" s="1"/>
  <c r="H58" i="128"/>
  <c r="P58" i="128" s="1"/>
  <c r="I58" i="128"/>
  <c r="J58" i="128"/>
  <c r="K58" i="128"/>
  <c r="L58" i="128"/>
  <c r="M58" i="128"/>
  <c r="E59" i="128"/>
  <c r="F59" i="128"/>
  <c r="Q59" i="128" s="1"/>
  <c r="G59" i="128"/>
  <c r="R59" i="128" s="1"/>
  <c r="H59" i="128"/>
  <c r="P59" i="128" s="1"/>
  <c r="I59" i="128"/>
  <c r="J59" i="128"/>
  <c r="K59" i="128"/>
  <c r="L59" i="128"/>
  <c r="M59" i="128"/>
  <c r="E60" i="128"/>
  <c r="F60" i="128"/>
  <c r="G60" i="128"/>
  <c r="R60" i="128" s="1"/>
  <c r="H60" i="128"/>
  <c r="P60" i="128" s="1"/>
  <c r="I60" i="128"/>
  <c r="J60" i="128"/>
  <c r="K60" i="128"/>
  <c r="L60" i="128"/>
  <c r="M60" i="128"/>
  <c r="E61" i="128"/>
  <c r="F61" i="128"/>
  <c r="O61" i="128" s="1"/>
  <c r="G61" i="128"/>
  <c r="R61" i="128" s="1"/>
  <c r="H61" i="128"/>
  <c r="P61" i="128" s="1"/>
  <c r="I61" i="128"/>
  <c r="J61" i="128"/>
  <c r="K61" i="128"/>
  <c r="L61" i="128"/>
  <c r="M61" i="128"/>
  <c r="E62" i="128"/>
  <c r="F62" i="128"/>
  <c r="O62" i="128" s="1"/>
  <c r="G62" i="128"/>
  <c r="R62" i="128" s="1"/>
  <c r="H62" i="128"/>
  <c r="P62" i="128" s="1"/>
  <c r="I62" i="128"/>
  <c r="J62" i="128"/>
  <c r="K62" i="128"/>
  <c r="L62" i="128"/>
  <c r="M62" i="128"/>
  <c r="E63" i="128"/>
  <c r="F63" i="128"/>
  <c r="O63" i="128" s="1"/>
  <c r="G63" i="128"/>
  <c r="R63" i="128" s="1"/>
  <c r="H63" i="128"/>
  <c r="P63" i="128" s="1"/>
  <c r="I63" i="128"/>
  <c r="J63" i="128"/>
  <c r="K63" i="128"/>
  <c r="L63" i="128"/>
  <c r="M63" i="128"/>
  <c r="E64" i="128"/>
  <c r="F64" i="128"/>
  <c r="O64" i="128" s="1"/>
  <c r="G64" i="128"/>
  <c r="R64" i="128" s="1"/>
  <c r="H64" i="128"/>
  <c r="P64" i="128" s="1"/>
  <c r="I64" i="128"/>
  <c r="J64" i="128"/>
  <c r="K64" i="128"/>
  <c r="L64" i="128"/>
  <c r="M64" i="128"/>
  <c r="E65" i="128"/>
  <c r="F65" i="128"/>
  <c r="O65" i="128" s="1"/>
  <c r="G65" i="128"/>
  <c r="R65" i="128" s="1"/>
  <c r="H65" i="128"/>
  <c r="P65" i="128" s="1"/>
  <c r="I65" i="128"/>
  <c r="J65" i="128"/>
  <c r="K65" i="128"/>
  <c r="L65" i="128"/>
  <c r="M65" i="128"/>
  <c r="E66" i="128"/>
  <c r="F66" i="128"/>
  <c r="O66" i="128" s="1"/>
  <c r="G66" i="128"/>
  <c r="R66" i="128" s="1"/>
  <c r="H66" i="128"/>
  <c r="P66" i="128" s="1"/>
  <c r="I66" i="128"/>
  <c r="J66" i="128"/>
  <c r="K66" i="128"/>
  <c r="L66" i="128"/>
  <c r="M66" i="128"/>
  <c r="E67" i="128"/>
  <c r="F67" i="128"/>
  <c r="O67" i="128" s="1"/>
  <c r="G67" i="128"/>
  <c r="R67" i="128" s="1"/>
  <c r="H67" i="128"/>
  <c r="P67" i="128" s="1"/>
  <c r="I67" i="128"/>
  <c r="J67" i="128"/>
  <c r="K67" i="128"/>
  <c r="L67" i="128"/>
  <c r="M67" i="128"/>
  <c r="E68" i="128"/>
  <c r="F68" i="128"/>
  <c r="G68" i="128"/>
  <c r="R68" i="128" s="1"/>
  <c r="H68" i="128"/>
  <c r="P68" i="128" s="1"/>
  <c r="I68" i="128"/>
  <c r="J68" i="128"/>
  <c r="K68" i="128"/>
  <c r="L68" i="128"/>
  <c r="M68" i="128"/>
  <c r="E69" i="128"/>
  <c r="F69" i="128"/>
  <c r="G69" i="128"/>
  <c r="R69" i="128" s="1"/>
  <c r="H69" i="128"/>
  <c r="P69" i="128" s="1"/>
  <c r="I69" i="128"/>
  <c r="J69" i="128"/>
  <c r="K69" i="128"/>
  <c r="L69" i="128"/>
  <c r="M69" i="128"/>
  <c r="E70" i="128"/>
  <c r="F70" i="128"/>
  <c r="G70" i="128"/>
  <c r="R70" i="128" s="1"/>
  <c r="H70" i="128"/>
  <c r="P70" i="128" s="1"/>
  <c r="I70" i="128"/>
  <c r="J70" i="128"/>
  <c r="K70" i="128"/>
  <c r="L70" i="128"/>
  <c r="M70" i="128"/>
  <c r="E71" i="128"/>
  <c r="F71" i="128"/>
  <c r="N71" i="128" s="1"/>
  <c r="G71" i="128"/>
  <c r="R71" i="128" s="1"/>
  <c r="H71" i="128"/>
  <c r="P71" i="128" s="1"/>
  <c r="I71" i="128"/>
  <c r="J71" i="128"/>
  <c r="K71" i="128"/>
  <c r="L71" i="128"/>
  <c r="M71" i="128"/>
  <c r="E72" i="128"/>
  <c r="F72" i="128"/>
  <c r="G72" i="128"/>
  <c r="R72" i="128" s="1"/>
  <c r="H72" i="128"/>
  <c r="P72" i="128" s="1"/>
  <c r="I72" i="128"/>
  <c r="J72" i="128"/>
  <c r="K72" i="128"/>
  <c r="L72" i="128"/>
  <c r="M72" i="128"/>
  <c r="E73" i="128"/>
  <c r="F73" i="128"/>
  <c r="N73" i="128" s="1"/>
  <c r="G73" i="128"/>
  <c r="R73" i="128" s="1"/>
  <c r="H73" i="128"/>
  <c r="P73" i="128" s="1"/>
  <c r="I73" i="128"/>
  <c r="J73" i="128"/>
  <c r="K73" i="128"/>
  <c r="L73" i="128"/>
  <c r="M73" i="128"/>
  <c r="E74" i="128"/>
  <c r="F74" i="128"/>
  <c r="G74" i="128"/>
  <c r="R74" i="128" s="1"/>
  <c r="H74" i="128"/>
  <c r="P74" i="128" s="1"/>
  <c r="I74" i="128"/>
  <c r="J74" i="128"/>
  <c r="K74" i="128"/>
  <c r="L74" i="128"/>
  <c r="M74" i="128"/>
  <c r="E75" i="128"/>
  <c r="F75" i="128"/>
  <c r="Q75" i="128" s="1"/>
  <c r="G75" i="128"/>
  <c r="R75" i="128" s="1"/>
  <c r="H75" i="128"/>
  <c r="P75" i="128" s="1"/>
  <c r="I75" i="128"/>
  <c r="J75" i="128"/>
  <c r="K75" i="128"/>
  <c r="L75" i="128"/>
  <c r="M75" i="128"/>
  <c r="E76" i="128"/>
  <c r="F76" i="128"/>
  <c r="G76" i="128"/>
  <c r="R76" i="128" s="1"/>
  <c r="H76" i="128"/>
  <c r="P76" i="128" s="1"/>
  <c r="I76" i="128"/>
  <c r="J76" i="128"/>
  <c r="K76" i="128"/>
  <c r="L76" i="128"/>
  <c r="M76" i="128"/>
  <c r="E77" i="128"/>
  <c r="F77" i="128"/>
  <c r="G77" i="128"/>
  <c r="R77" i="128" s="1"/>
  <c r="H77" i="128"/>
  <c r="P77" i="128" s="1"/>
  <c r="I77" i="128"/>
  <c r="J77" i="128"/>
  <c r="K77" i="128"/>
  <c r="L77" i="128"/>
  <c r="M77" i="128"/>
  <c r="E78" i="128"/>
  <c r="F78" i="128"/>
  <c r="O78" i="128" s="1"/>
  <c r="G78" i="128"/>
  <c r="R78" i="128" s="1"/>
  <c r="H78" i="128"/>
  <c r="P78" i="128" s="1"/>
  <c r="I78" i="128"/>
  <c r="J78" i="128"/>
  <c r="K78" i="128"/>
  <c r="L78" i="128"/>
  <c r="M78" i="128"/>
  <c r="E79" i="128"/>
  <c r="F79" i="128"/>
  <c r="N79" i="128" s="1"/>
  <c r="G79" i="128"/>
  <c r="R79" i="128" s="1"/>
  <c r="H79" i="128"/>
  <c r="P79" i="128" s="1"/>
  <c r="I79" i="128"/>
  <c r="J79" i="128"/>
  <c r="K79" i="128"/>
  <c r="L79" i="128"/>
  <c r="M79" i="128"/>
  <c r="E80" i="128"/>
  <c r="F80" i="128"/>
  <c r="G80" i="128"/>
  <c r="R80" i="128" s="1"/>
  <c r="H80" i="128"/>
  <c r="P80" i="128" s="1"/>
  <c r="I80" i="128"/>
  <c r="J80" i="128"/>
  <c r="K80" i="128"/>
  <c r="L80" i="128"/>
  <c r="M80" i="128"/>
  <c r="E81" i="128"/>
  <c r="F81" i="128"/>
  <c r="N81" i="128" s="1"/>
  <c r="G81" i="128"/>
  <c r="R81" i="128" s="1"/>
  <c r="H81" i="128"/>
  <c r="P81" i="128" s="1"/>
  <c r="I81" i="128"/>
  <c r="J81" i="128"/>
  <c r="K81" i="128"/>
  <c r="L81" i="128"/>
  <c r="M81" i="128"/>
  <c r="E82" i="128"/>
  <c r="F82" i="128"/>
  <c r="G82" i="128"/>
  <c r="R82" i="128" s="1"/>
  <c r="H82" i="128"/>
  <c r="P82" i="128" s="1"/>
  <c r="I82" i="128"/>
  <c r="J82" i="128"/>
  <c r="K82" i="128"/>
  <c r="L82" i="128"/>
  <c r="M82" i="128"/>
  <c r="E83" i="128"/>
  <c r="F83" i="128"/>
  <c r="G83" i="128"/>
  <c r="R83" i="128" s="1"/>
  <c r="H83" i="128"/>
  <c r="P83" i="128" s="1"/>
  <c r="I83" i="128"/>
  <c r="J83" i="128"/>
  <c r="K83" i="128"/>
  <c r="L83" i="128"/>
  <c r="M83" i="128"/>
  <c r="E84" i="128"/>
  <c r="F84" i="128"/>
  <c r="G84" i="128"/>
  <c r="R84" i="128" s="1"/>
  <c r="H84" i="128"/>
  <c r="P84" i="128" s="1"/>
  <c r="I84" i="128"/>
  <c r="J84" i="128"/>
  <c r="K84" i="128"/>
  <c r="L84" i="128"/>
  <c r="M84" i="128"/>
  <c r="E85" i="128"/>
  <c r="F85" i="128"/>
  <c r="N85" i="128" s="1"/>
  <c r="G85" i="128"/>
  <c r="R85" i="128" s="1"/>
  <c r="H85" i="128"/>
  <c r="P85" i="128" s="1"/>
  <c r="I85" i="128"/>
  <c r="J85" i="128"/>
  <c r="K85" i="128"/>
  <c r="L85" i="128"/>
  <c r="M85" i="128"/>
  <c r="E86" i="128"/>
  <c r="F86" i="128"/>
  <c r="G86" i="128"/>
  <c r="R86" i="128" s="1"/>
  <c r="H86" i="128"/>
  <c r="P86" i="128" s="1"/>
  <c r="I86" i="128"/>
  <c r="J86" i="128"/>
  <c r="K86" i="128"/>
  <c r="L86" i="128"/>
  <c r="M86" i="128"/>
  <c r="E87" i="128"/>
  <c r="F87" i="128"/>
  <c r="G87" i="128"/>
  <c r="R87" i="128" s="1"/>
  <c r="H87" i="128"/>
  <c r="P87" i="128" s="1"/>
  <c r="I87" i="128"/>
  <c r="J87" i="128"/>
  <c r="K87" i="128"/>
  <c r="L87" i="128"/>
  <c r="M87" i="128"/>
  <c r="E88" i="128"/>
  <c r="F88" i="128"/>
  <c r="G88" i="128"/>
  <c r="R88" i="128" s="1"/>
  <c r="H88" i="128"/>
  <c r="P88" i="128" s="1"/>
  <c r="I88" i="128"/>
  <c r="J88" i="128"/>
  <c r="K88" i="128"/>
  <c r="L88" i="128"/>
  <c r="M88" i="128"/>
  <c r="E89" i="128"/>
  <c r="F89" i="128"/>
  <c r="N89" i="128" s="1"/>
  <c r="G89" i="128"/>
  <c r="R89" i="128" s="1"/>
  <c r="H89" i="128"/>
  <c r="P89" i="128" s="1"/>
  <c r="I89" i="128"/>
  <c r="J89" i="128"/>
  <c r="K89" i="128"/>
  <c r="L89" i="128"/>
  <c r="M89" i="128"/>
  <c r="E90" i="128"/>
  <c r="F90" i="128"/>
  <c r="O90" i="128" s="1"/>
  <c r="G90" i="128"/>
  <c r="R90" i="128" s="1"/>
  <c r="H90" i="128"/>
  <c r="P90" i="128" s="1"/>
  <c r="I90" i="128"/>
  <c r="J90" i="128"/>
  <c r="K90" i="128"/>
  <c r="L90" i="128"/>
  <c r="M90" i="128"/>
  <c r="E91" i="128"/>
  <c r="F91" i="128"/>
  <c r="G91" i="128"/>
  <c r="R91" i="128" s="1"/>
  <c r="H91" i="128"/>
  <c r="P91" i="128" s="1"/>
  <c r="I91" i="128"/>
  <c r="J91" i="128"/>
  <c r="K91" i="128"/>
  <c r="L91" i="128"/>
  <c r="M91" i="128"/>
  <c r="E92" i="128"/>
  <c r="F92" i="128"/>
  <c r="Q92" i="128" s="1"/>
  <c r="G92" i="128"/>
  <c r="R92" i="128" s="1"/>
  <c r="H92" i="128"/>
  <c r="P92" i="128" s="1"/>
  <c r="I92" i="128"/>
  <c r="J92" i="128"/>
  <c r="K92" i="128"/>
  <c r="L92" i="128"/>
  <c r="M92" i="128"/>
  <c r="E93" i="128"/>
  <c r="F93" i="128"/>
  <c r="G93" i="128"/>
  <c r="R93" i="128" s="1"/>
  <c r="H93" i="128"/>
  <c r="P93" i="128" s="1"/>
  <c r="I93" i="128"/>
  <c r="J93" i="128"/>
  <c r="K93" i="128"/>
  <c r="L93" i="128"/>
  <c r="M93" i="128"/>
  <c r="E94" i="128"/>
  <c r="F94" i="128"/>
  <c r="O94" i="128" s="1"/>
  <c r="G94" i="128"/>
  <c r="R94" i="128" s="1"/>
  <c r="H94" i="128"/>
  <c r="P94" i="128" s="1"/>
  <c r="I94" i="128"/>
  <c r="J94" i="128"/>
  <c r="K94" i="128"/>
  <c r="L94" i="128"/>
  <c r="M94" i="128"/>
  <c r="E95" i="128"/>
  <c r="F95" i="128"/>
  <c r="G95" i="128"/>
  <c r="R95" i="128" s="1"/>
  <c r="H95" i="128"/>
  <c r="P95" i="128" s="1"/>
  <c r="I95" i="128"/>
  <c r="J95" i="128"/>
  <c r="K95" i="128"/>
  <c r="L95" i="128"/>
  <c r="M95" i="128"/>
  <c r="E96" i="128"/>
  <c r="F96" i="128"/>
  <c r="Q96" i="128" s="1"/>
  <c r="G96" i="128"/>
  <c r="R96" i="128" s="1"/>
  <c r="H96" i="128"/>
  <c r="P96" i="128" s="1"/>
  <c r="I96" i="128"/>
  <c r="J96" i="128"/>
  <c r="K96" i="128"/>
  <c r="L96" i="128"/>
  <c r="M96" i="128"/>
  <c r="E97" i="128"/>
  <c r="F97" i="128"/>
  <c r="O97" i="128" s="1"/>
  <c r="G97" i="128"/>
  <c r="R97" i="128" s="1"/>
  <c r="H97" i="128"/>
  <c r="P97" i="128" s="1"/>
  <c r="I97" i="128"/>
  <c r="J97" i="128"/>
  <c r="K97" i="128"/>
  <c r="L97" i="128"/>
  <c r="M97" i="128"/>
  <c r="E98" i="128"/>
  <c r="F98" i="128"/>
  <c r="N98" i="128" s="1"/>
  <c r="G98" i="128"/>
  <c r="R98" i="128" s="1"/>
  <c r="H98" i="128"/>
  <c r="P98" i="128" s="1"/>
  <c r="I98" i="128"/>
  <c r="J98" i="128"/>
  <c r="K98" i="128"/>
  <c r="L98" i="128"/>
  <c r="M98" i="128"/>
  <c r="E99" i="128"/>
  <c r="F99" i="128"/>
  <c r="N99" i="128" s="1"/>
  <c r="G99" i="128"/>
  <c r="R99" i="128" s="1"/>
  <c r="H99" i="128"/>
  <c r="P99" i="128" s="1"/>
  <c r="I99" i="128"/>
  <c r="J99" i="128"/>
  <c r="K99" i="128"/>
  <c r="L99" i="128"/>
  <c r="M99" i="128"/>
  <c r="E100" i="128"/>
  <c r="F100" i="128"/>
  <c r="Q100" i="128" s="1"/>
  <c r="G100" i="128"/>
  <c r="R100" i="128" s="1"/>
  <c r="H100" i="128"/>
  <c r="P100" i="128" s="1"/>
  <c r="I100" i="128"/>
  <c r="J100" i="128"/>
  <c r="K100" i="128"/>
  <c r="L100" i="128"/>
  <c r="M100" i="128"/>
  <c r="J12" i="124"/>
  <c r="K12" i="124"/>
  <c r="L12" i="124"/>
  <c r="M12" i="124"/>
  <c r="J13" i="124"/>
  <c r="K13" i="124"/>
  <c r="L13" i="124"/>
  <c r="M13" i="124"/>
  <c r="J14" i="124"/>
  <c r="K14" i="124"/>
  <c r="L14" i="124"/>
  <c r="M14" i="124"/>
  <c r="J15" i="124"/>
  <c r="K15" i="124"/>
  <c r="L15" i="124"/>
  <c r="M15" i="124"/>
  <c r="J16" i="124"/>
  <c r="K16" i="124"/>
  <c r="L16" i="124"/>
  <c r="M16" i="124"/>
  <c r="J17" i="124"/>
  <c r="K17" i="124"/>
  <c r="L17" i="124"/>
  <c r="M17" i="124"/>
  <c r="J18" i="124"/>
  <c r="K18" i="124"/>
  <c r="L18" i="124"/>
  <c r="M18" i="124"/>
  <c r="J19" i="124"/>
  <c r="K19" i="124"/>
  <c r="L19" i="124"/>
  <c r="M19" i="124"/>
  <c r="J20" i="124"/>
  <c r="K20" i="124"/>
  <c r="L20" i="124"/>
  <c r="M20" i="124"/>
  <c r="J21" i="124"/>
  <c r="K21" i="124"/>
  <c r="L21" i="124"/>
  <c r="M21" i="124"/>
  <c r="J22" i="124"/>
  <c r="K22" i="124"/>
  <c r="L22" i="124"/>
  <c r="M22" i="124"/>
  <c r="J23" i="124"/>
  <c r="K23" i="124"/>
  <c r="L23" i="124"/>
  <c r="M23" i="124"/>
  <c r="J24" i="124"/>
  <c r="K24" i="124"/>
  <c r="L24" i="124"/>
  <c r="M24" i="124"/>
  <c r="J25" i="124"/>
  <c r="K25" i="124"/>
  <c r="L25" i="124"/>
  <c r="M25" i="124"/>
  <c r="J26" i="124"/>
  <c r="K26" i="124"/>
  <c r="L26" i="124"/>
  <c r="M26" i="124"/>
  <c r="J27" i="124"/>
  <c r="K27" i="124"/>
  <c r="L27" i="124"/>
  <c r="M27" i="124"/>
  <c r="J28" i="124"/>
  <c r="K28" i="124"/>
  <c r="L28" i="124"/>
  <c r="M28" i="124"/>
  <c r="J29" i="124"/>
  <c r="K29" i="124"/>
  <c r="L29" i="124"/>
  <c r="M29" i="124"/>
  <c r="J30" i="124"/>
  <c r="K30" i="124"/>
  <c r="L30" i="124"/>
  <c r="M30" i="124"/>
  <c r="J31" i="124"/>
  <c r="K31" i="124"/>
  <c r="L31" i="124"/>
  <c r="M31" i="124"/>
  <c r="J32" i="124"/>
  <c r="K32" i="124"/>
  <c r="L32" i="124"/>
  <c r="M32" i="124"/>
  <c r="J33" i="124"/>
  <c r="K33" i="124"/>
  <c r="L33" i="124"/>
  <c r="M33" i="124"/>
  <c r="J34" i="124"/>
  <c r="K34" i="124"/>
  <c r="L34" i="124"/>
  <c r="M34" i="124"/>
  <c r="J35" i="124"/>
  <c r="K35" i="124"/>
  <c r="L35" i="124"/>
  <c r="M35" i="124"/>
  <c r="J36" i="124"/>
  <c r="K36" i="124"/>
  <c r="L36" i="124"/>
  <c r="M36" i="124"/>
  <c r="J37" i="124"/>
  <c r="K37" i="124"/>
  <c r="L37" i="124"/>
  <c r="M37" i="124"/>
  <c r="J38" i="124"/>
  <c r="K38" i="124"/>
  <c r="L38" i="124"/>
  <c r="M38" i="124"/>
  <c r="J39" i="124"/>
  <c r="K39" i="124"/>
  <c r="L39" i="124"/>
  <c r="M39" i="124"/>
  <c r="J40" i="124"/>
  <c r="K40" i="124"/>
  <c r="L40" i="124"/>
  <c r="M40" i="124"/>
  <c r="J41" i="124"/>
  <c r="K41" i="124"/>
  <c r="L41" i="124"/>
  <c r="M41" i="124"/>
  <c r="J42" i="124"/>
  <c r="K42" i="124"/>
  <c r="L42" i="124"/>
  <c r="M42" i="124"/>
  <c r="J43" i="124"/>
  <c r="K43" i="124"/>
  <c r="L43" i="124"/>
  <c r="M43" i="124"/>
  <c r="J44" i="124"/>
  <c r="K44" i="124"/>
  <c r="L44" i="124"/>
  <c r="M44" i="124"/>
  <c r="J45" i="124"/>
  <c r="K45" i="124"/>
  <c r="L45" i="124"/>
  <c r="M45" i="124"/>
  <c r="J46" i="124"/>
  <c r="K46" i="124"/>
  <c r="L46" i="124"/>
  <c r="M46" i="124"/>
  <c r="J47" i="124"/>
  <c r="K47" i="124"/>
  <c r="L47" i="124"/>
  <c r="M47" i="124"/>
  <c r="J48" i="124"/>
  <c r="K48" i="124"/>
  <c r="L48" i="124"/>
  <c r="M48" i="124"/>
  <c r="J49" i="124"/>
  <c r="K49" i="124"/>
  <c r="L49" i="124"/>
  <c r="M49" i="124"/>
  <c r="J50" i="124"/>
  <c r="K50" i="124"/>
  <c r="L50" i="124"/>
  <c r="M50" i="124"/>
  <c r="J51" i="124"/>
  <c r="K51" i="124"/>
  <c r="L51" i="124"/>
  <c r="M51" i="124"/>
  <c r="J52" i="124"/>
  <c r="K52" i="124"/>
  <c r="L52" i="124"/>
  <c r="M52" i="124"/>
  <c r="J53" i="124"/>
  <c r="K53" i="124"/>
  <c r="L53" i="124"/>
  <c r="M53" i="124"/>
  <c r="J54" i="124"/>
  <c r="K54" i="124"/>
  <c r="L54" i="124"/>
  <c r="M54" i="124"/>
  <c r="J55" i="124"/>
  <c r="K55" i="124"/>
  <c r="L55" i="124"/>
  <c r="M55" i="124"/>
  <c r="J56" i="124"/>
  <c r="K56" i="124"/>
  <c r="L56" i="124"/>
  <c r="M56" i="124"/>
  <c r="J57" i="124"/>
  <c r="K57" i="124"/>
  <c r="L57" i="124"/>
  <c r="M57" i="124"/>
  <c r="J58" i="124"/>
  <c r="K58" i="124"/>
  <c r="L58" i="124"/>
  <c r="M58" i="124"/>
  <c r="J59" i="124"/>
  <c r="K59" i="124"/>
  <c r="L59" i="124"/>
  <c r="M59" i="124"/>
  <c r="J60" i="124"/>
  <c r="K60" i="124"/>
  <c r="L60" i="124"/>
  <c r="M60" i="124"/>
  <c r="J61" i="124"/>
  <c r="K61" i="124"/>
  <c r="L61" i="124"/>
  <c r="M61" i="124"/>
  <c r="J62" i="124"/>
  <c r="K62" i="124"/>
  <c r="L62" i="124"/>
  <c r="M62" i="124"/>
  <c r="J63" i="124"/>
  <c r="K63" i="124"/>
  <c r="L63" i="124"/>
  <c r="M63" i="124"/>
  <c r="J64" i="124"/>
  <c r="K64" i="124"/>
  <c r="L64" i="124"/>
  <c r="M64" i="124"/>
  <c r="J65" i="124"/>
  <c r="K65" i="124"/>
  <c r="L65" i="124"/>
  <c r="M65" i="124"/>
  <c r="J66" i="124"/>
  <c r="K66" i="124"/>
  <c r="L66" i="124"/>
  <c r="M66" i="124"/>
  <c r="J67" i="124"/>
  <c r="K67" i="124"/>
  <c r="L67" i="124"/>
  <c r="M67" i="124"/>
  <c r="J68" i="124"/>
  <c r="K68" i="124"/>
  <c r="L68" i="124"/>
  <c r="M68" i="124"/>
  <c r="J69" i="124"/>
  <c r="K69" i="124"/>
  <c r="L69" i="124"/>
  <c r="M69" i="124"/>
  <c r="J70" i="124"/>
  <c r="K70" i="124"/>
  <c r="L70" i="124"/>
  <c r="M70" i="124"/>
  <c r="J71" i="124"/>
  <c r="K71" i="124"/>
  <c r="L71" i="124"/>
  <c r="M71" i="124"/>
  <c r="J72" i="124"/>
  <c r="K72" i="124"/>
  <c r="L72" i="124"/>
  <c r="M72" i="124"/>
  <c r="J73" i="124"/>
  <c r="K73" i="124"/>
  <c r="L73" i="124"/>
  <c r="M73" i="124"/>
  <c r="J74" i="124"/>
  <c r="K74" i="124"/>
  <c r="L74" i="124"/>
  <c r="M74" i="124"/>
  <c r="J75" i="124"/>
  <c r="K75" i="124"/>
  <c r="L75" i="124"/>
  <c r="M75" i="124"/>
  <c r="J76" i="124"/>
  <c r="K76" i="124"/>
  <c r="L76" i="124"/>
  <c r="M76" i="124"/>
  <c r="J77" i="124"/>
  <c r="K77" i="124"/>
  <c r="L77" i="124"/>
  <c r="M77" i="124"/>
  <c r="J78" i="124"/>
  <c r="K78" i="124"/>
  <c r="L78" i="124"/>
  <c r="M78" i="124"/>
  <c r="J79" i="124"/>
  <c r="K79" i="124"/>
  <c r="L79" i="124"/>
  <c r="M79" i="124"/>
  <c r="J80" i="124"/>
  <c r="K80" i="124"/>
  <c r="L80" i="124"/>
  <c r="M80" i="124"/>
  <c r="J81" i="124"/>
  <c r="K81" i="124"/>
  <c r="L81" i="124"/>
  <c r="M81" i="124"/>
  <c r="J82" i="124"/>
  <c r="K82" i="124"/>
  <c r="L82" i="124"/>
  <c r="M82" i="124"/>
  <c r="J83" i="124"/>
  <c r="K83" i="124"/>
  <c r="L83" i="124"/>
  <c r="M83" i="124"/>
  <c r="J84" i="124"/>
  <c r="K84" i="124"/>
  <c r="L84" i="124"/>
  <c r="M84" i="124"/>
  <c r="J85" i="124"/>
  <c r="K85" i="124"/>
  <c r="L85" i="124"/>
  <c r="M85" i="124"/>
  <c r="J86" i="124"/>
  <c r="K86" i="124"/>
  <c r="L86" i="124"/>
  <c r="M86" i="124"/>
  <c r="J87" i="124"/>
  <c r="K87" i="124"/>
  <c r="L87" i="124"/>
  <c r="M87" i="124"/>
  <c r="J88" i="124"/>
  <c r="K88" i="124"/>
  <c r="L88" i="124"/>
  <c r="M88" i="124"/>
  <c r="J89" i="124"/>
  <c r="K89" i="124"/>
  <c r="L89" i="124"/>
  <c r="M89" i="124"/>
  <c r="J90" i="124"/>
  <c r="K90" i="124"/>
  <c r="L90" i="124"/>
  <c r="M90" i="124"/>
  <c r="J91" i="124"/>
  <c r="K91" i="124"/>
  <c r="L91" i="124"/>
  <c r="M91" i="124"/>
  <c r="J92" i="124"/>
  <c r="K92" i="124"/>
  <c r="L92" i="124"/>
  <c r="M92" i="124"/>
  <c r="J93" i="124"/>
  <c r="K93" i="124"/>
  <c r="L93" i="124"/>
  <c r="M93" i="124"/>
  <c r="J94" i="124"/>
  <c r="K94" i="124"/>
  <c r="L94" i="124"/>
  <c r="M94" i="124"/>
  <c r="J95" i="124"/>
  <c r="K95" i="124"/>
  <c r="L95" i="124"/>
  <c r="M95" i="124"/>
  <c r="J96" i="124"/>
  <c r="K96" i="124"/>
  <c r="L96" i="124"/>
  <c r="M96" i="124"/>
  <c r="J97" i="124"/>
  <c r="K97" i="124"/>
  <c r="L97" i="124"/>
  <c r="M97" i="124"/>
  <c r="J98" i="124"/>
  <c r="K98" i="124"/>
  <c r="L98" i="124"/>
  <c r="M98" i="124"/>
  <c r="J99" i="124"/>
  <c r="K99" i="124"/>
  <c r="L99" i="124"/>
  <c r="M99" i="124"/>
  <c r="J100" i="124"/>
  <c r="K100" i="124"/>
  <c r="L100" i="124"/>
  <c r="M100" i="124"/>
  <c r="E12" i="124"/>
  <c r="F12" i="124"/>
  <c r="O12" i="124" s="1"/>
  <c r="G12" i="124"/>
  <c r="R12" i="124" s="1"/>
  <c r="H12" i="124"/>
  <c r="P12" i="124" s="1"/>
  <c r="E13" i="124"/>
  <c r="F13" i="124"/>
  <c r="N13" i="124" s="1"/>
  <c r="G13" i="124"/>
  <c r="R13" i="124" s="1"/>
  <c r="H13" i="124"/>
  <c r="P13" i="124" s="1"/>
  <c r="E14" i="124"/>
  <c r="F14" i="124"/>
  <c r="O14" i="124" s="1"/>
  <c r="G14" i="124"/>
  <c r="R14" i="124" s="1"/>
  <c r="H14" i="124"/>
  <c r="P14" i="124" s="1"/>
  <c r="E15" i="124"/>
  <c r="F15" i="124"/>
  <c r="N15" i="124" s="1"/>
  <c r="G15" i="124"/>
  <c r="R15" i="124" s="1"/>
  <c r="H15" i="124"/>
  <c r="P15" i="124" s="1"/>
  <c r="E16" i="124"/>
  <c r="F16" i="124"/>
  <c r="N16" i="124" s="1"/>
  <c r="G16" i="124"/>
  <c r="R16" i="124" s="1"/>
  <c r="H16" i="124"/>
  <c r="P16" i="124" s="1"/>
  <c r="E17" i="124"/>
  <c r="F17" i="124"/>
  <c r="O17" i="124" s="1"/>
  <c r="G17" i="124"/>
  <c r="R17" i="124" s="1"/>
  <c r="H17" i="124"/>
  <c r="P17" i="124" s="1"/>
  <c r="E18" i="124"/>
  <c r="F18" i="124"/>
  <c r="N18" i="124" s="1"/>
  <c r="G18" i="124"/>
  <c r="R18" i="124" s="1"/>
  <c r="H18" i="124"/>
  <c r="P18" i="124" s="1"/>
  <c r="E19" i="124"/>
  <c r="F19" i="124"/>
  <c r="N19" i="124" s="1"/>
  <c r="G19" i="124"/>
  <c r="R19" i="124" s="1"/>
  <c r="H19" i="124"/>
  <c r="P19" i="124" s="1"/>
  <c r="E20" i="124"/>
  <c r="F20" i="124"/>
  <c r="N20" i="124" s="1"/>
  <c r="G20" i="124"/>
  <c r="R20" i="124" s="1"/>
  <c r="H20" i="124"/>
  <c r="P20" i="124" s="1"/>
  <c r="E21" i="124"/>
  <c r="F21" i="124"/>
  <c r="G21" i="124"/>
  <c r="R21" i="124" s="1"/>
  <c r="H21" i="124"/>
  <c r="P21" i="124" s="1"/>
  <c r="E22" i="124"/>
  <c r="F22" i="124"/>
  <c r="G22" i="124"/>
  <c r="R22" i="124" s="1"/>
  <c r="H22" i="124"/>
  <c r="P22" i="124" s="1"/>
  <c r="E23" i="124"/>
  <c r="F23" i="124"/>
  <c r="G23" i="124"/>
  <c r="R23" i="124" s="1"/>
  <c r="H23" i="124"/>
  <c r="P23" i="124" s="1"/>
  <c r="E24" i="124"/>
  <c r="F24" i="124"/>
  <c r="G24" i="124"/>
  <c r="R24" i="124" s="1"/>
  <c r="H24" i="124"/>
  <c r="P24" i="124" s="1"/>
  <c r="E25" i="124"/>
  <c r="F25" i="124"/>
  <c r="G25" i="124"/>
  <c r="R25" i="124" s="1"/>
  <c r="H25" i="124"/>
  <c r="P25" i="124" s="1"/>
  <c r="E26" i="124"/>
  <c r="F26" i="124"/>
  <c r="G26" i="124"/>
  <c r="R26" i="124" s="1"/>
  <c r="H26" i="124"/>
  <c r="P26" i="124" s="1"/>
  <c r="E27" i="124"/>
  <c r="F27" i="124"/>
  <c r="G27" i="124"/>
  <c r="R27" i="124" s="1"/>
  <c r="H27" i="124"/>
  <c r="P27" i="124" s="1"/>
  <c r="E28" i="124"/>
  <c r="F28" i="124"/>
  <c r="G28" i="124"/>
  <c r="R28" i="124" s="1"/>
  <c r="H28" i="124"/>
  <c r="P28" i="124" s="1"/>
  <c r="E29" i="124"/>
  <c r="F29" i="124"/>
  <c r="G29" i="124"/>
  <c r="R29" i="124" s="1"/>
  <c r="H29" i="124"/>
  <c r="P29" i="124" s="1"/>
  <c r="E30" i="124"/>
  <c r="F30" i="124"/>
  <c r="G30" i="124"/>
  <c r="R30" i="124" s="1"/>
  <c r="H30" i="124"/>
  <c r="P30" i="124" s="1"/>
  <c r="E31" i="124"/>
  <c r="F31" i="124"/>
  <c r="G31" i="124"/>
  <c r="R31" i="124" s="1"/>
  <c r="H31" i="124"/>
  <c r="P31" i="124" s="1"/>
  <c r="E32" i="124"/>
  <c r="F32" i="124"/>
  <c r="G32" i="124"/>
  <c r="R32" i="124" s="1"/>
  <c r="H32" i="124"/>
  <c r="P32" i="124" s="1"/>
  <c r="E33" i="124"/>
  <c r="F33" i="124"/>
  <c r="G33" i="124"/>
  <c r="R33" i="124" s="1"/>
  <c r="H33" i="124"/>
  <c r="P33" i="124" s="1"/>
  <c r="E34" i="124"/>
  <c r="F34" i="124"/>
  <c r="G34" i="124"/>
  <c r="R34" i="124" s="1"/>
  <c r="H34" i="124"/>
  <c r="P34" i="124" s="1"/>
  <c r="E35" i="124"/>
  <c r="F35" i="124"/>
  <c r="G35" i="124"/>
  <c r="R35" i="124" s="1"/>
  <c r="H35" i="124"/>
  <c r="P35" i="124" s="1"/>
  <c r="E36" i="124"/>
  <c r="F36" i="124"/>
  <c r="G36" i="124"/>
  <c r="R36" i="124" s="1"/>
  <c r="H36" i="124"/>
  <c r="P36" i="124" s="1"/>
  <c r="E37" i="124"/>
  <c r="F37" i="124"/>
  <c r="G37" i="124"/>
  <c r="R37" i="124" s="1"/>
  <c r="H37" i="124"/>
  <c r="P37" i="124" s="1"/>
  <c r="E38" i="124"/>
  <c r="F38" i="124"/>
  <c r="G38" i="124"/>
  <c r="R38" i="124" s="1"/>
  <c r="H38" i="124"/>
  <c r="P38" i="124" s="1"/>
  <c r="E39" i="124"/>
  <c r="F39" i="124"/>
  <c r="G39" i="124"/>
  <c r="R39" i="124" s="1"/>
  <c r="H39" i="124"/>
  <c r="P39" i="124" s="1"/>
  <c r="E40" i="124"/>
  <c r="F40" i="124"/>
  <c r="G40" i="124"/>
  <c r="R40" i="124" s="1"/>
  <c r="H40" i="124"/>
  <c r="P40" i="124" s="1"/>
  <c r="E41" i="124"/>
  <c r="F41" i="124"/>
  <c r="G41" i="124"/>
  <c r="R41" i="124" s="1"/>
  <c r="H41" i="124"/>
  <c r="P41" i="124" s="1"/>
  <c r="E42" i="124"/>
  <c r="F42" i="124"/>
  <c r="G42" i="124"/>
  <c r="R42" i="124" s="1"/>
  <c r="H42" i="124"/>
  <c r="P42" i="124" s="1"/>
  <c r="E43" i="124"/>
  <c r="F43" i="124"/>
  <c r="G43" i="124"/>
  <c r="R43" i="124" s="1"/>
  <c r="H43" i="124"/>
  <c r="P43" i="124" s="1"/>
  <c r="E44" i="124"/>
  <c r="F44" i="124"/>
  <c r="G44" i="124"/>
  <c r="R44" i="124" s="1"/>
  <c r="H44" i="124"/>
  <c r="P44" i="124" s="1"/>
  <c r="E45" i="124"/>
  <c r="F45" i="124"/>
  <c r="G45" i="124"/>
  <c r="R45" i="124" s="1"/>
  <c r="H45" i="124"/>
  <c r="P45" i="124" s="1"/>
  <c r="E46" i="124"/>
  <c r="F46" i="124"/>
  <c r="G46" i="124"/>
  <c r="R46" i="124" s="1"/>
  <c r="H46" i="124"/>
  <c r="P46" i="124" s="1"/>
  <c r="E47" i="124"/>
  <c r="F47" i="124"/>
  <c r="G47" i="124"/>
  <c r="R47" i="124" s="1"/>
  <c r="H47" i="124"/>
  <c r="P47" i="124" s="1"/>
  <c r="E48" i="124"/>
  <c r="F48" i="124"/>
  <c r="G48" i="124"/>
  <c r="R48" i="124" s="1"/>
  <c r="H48" i="124"/>
  <c r="P48" i="124" s="1"/>
  <c r="E49" i="124"/>
  <c r="F49" i="124"/>
  <c r="G49" i="124"/>
  <c r="R49" i="124" s="1"/>
  <c r="H49" i="124"/>
  <c r="P49" i="124" s="1"/>
  <c r="E50" i="124"/>
  <c r="F50" i="124"/>
  <c r="G50" i="124"/>
  <c r="R50" i="124" s="1"/>
  <c r="H50" i="124"/>
  <c r="P50" i="124" s="1"/>
  <c r="E51" i="124"/>
  <c r="F51" i="124"/>
  <c r="G51" i="124"/>
  <c r="R51" i="124" s="1"/>
  <c r="H51" i="124"/>
  <c r="P51" i="124" s="1"/>
  <c r="E52" i="124"/>
  <c r="F52" i="124"/>
  <c r="G52" i="124"/>
  <c r="R52" i="124" s="1"/>
  <c r="H52" i="124"/>
  <c r="P52" i="124" s="1"/>
  <c r="E53" i="124"/>
  <c r="F53" i="124"/>
  <c r="G53" i="124"/>
  <c r="R53" i="124" s="1"/>
  <c r="H53" i="124"/>
  <c r="P53" i="124" s="1"/>
  <c r="E54" i="124"/>
  <c r="F54" i="124"/>
  <c r="G54" i="124"/>
  <c r="R54" i="124" s="1"/>
  <c r="H54" i="124"/>
  <c r="P54" i="124" s="1"/>
  <c r="E55" i="124"/>
  <c r="F55" i="124"/>
  <c r="G55" i="124"/>
  <c r="R55" i="124" s="1"/>
  <c r="H55" i="124"/>
  <c r="P55" i="124" s="1"/>
  <c r="E56" i="124"/>
  <c r="F56" i="124"/>
  <c r="G56" i="124"/>
  <c r="R56" i="124" s="1"/>
  <c r="H56" i="124"/>
  <c r="P56" i="124" s="1"/>
  <c r="E57" i="124"/>
  <c r="F57" i="124"/>
  <c r="G57" i="124"/>
  <c r="R57" i="124" s="1"/>
  <c r="H57" i="124"/>
  <c r="P57" i="124" s="1"/>
  <c r="E58" i="124"/>
  <c r="F58" i="124"/>
  <c r="G58" i="124"/>
  <c r="R58" i="124" s="1"/>
  <c r="H58" i="124"/>
  <c r="P58" i="124" s="1"/>
  <c r="E59" i="124"/>
  <c r="F59" i="124"/>
  <c r="G59" i="124"/>
  <c r="R59" i="124" s="1"/>
  <c r="H59" i="124"/>
  <c r="P59" i="124" s="1"/>
  <c r="E60" i="124"/>
  <c r="F60" i="124"/>
  <c r="G60" i="124"/>
  <c r="R60" i="124" s="1"/>
  <c r="H60" i="124"/>
  <c r="P60" i="124" s="1"/>
  <c r="E61" i="124"/>
  <c r="F61" i="124"/>
  <c r="G61" i="124"/>
  <c r="R61" i="124" s="1"/>
  <c r="H61" i="124"/>
  <c r="P61" i="124" s="1"/>
  <c r="E62" i="124"/>
  <c r="F62" i="124"/>
  <c r="G62" i="124"/>
  <c r="R62" i="124" s="1"/>
  <c r="H62" i="124"/>
  <c r="P62" i="124" s="1"/>
  <c r="E63" i="124"/>
  <c r="F63" i="124"/>
  <c r="G63" i="124"/>
  <c r="R63" i="124" s="1"/>
  <c r="H63" i="124"/>
  <c r="P63" i="124" s="1"/>
  <c r="E64" i="124"/>
  <c r="F64" i="124"/>
  <c r="G64" i="124"/>
  <c r="R64" i="124" s="1"/>
  <c r="H64" i="124"/>
  <c r="P64" i="124" s="1"/>
  <c r="E65" i="124"/>
  <c r="F65" i="124"/>
  <c r="G65" i="124"/>
  <c r="R65" i="124" s="1"/>
  <c r="H65" i="124"/>
  <c r="P65" i="124" s="1"/>
  <c r="E66" i="124"/>
  <c r="F66" i="124"/>
  <c r="G66" i="124"/>
  <c r="R66" i="124" s="1"/>
  <c r="H66" i="124"/>
  <c r="P66" i="124" s="1"/>
  <c r="E67" i="124"/>
  <c r="F67" i="124"/>
  <c r="G67" i="124"/>
  <c r="R67" i="124" s="1"/>
  <c r="H67" i="124"/>
  <c r="P67" i="124" s="1"/>
  <c r="E68" i="124"/>
  <c r="F68" i="124"/>
  <c r="G68" i="124"/>
  <c r="R68" i="124" s="1"/>
  <c r="H68" i="124"/>
  <c r="P68" i="124" s="1"/>
  <c r="E69" i="124"/>
  <c r="F69" i="124"/>
  <c r="G69" i="124"/>
  <c r="R69" i="124" s="1"/>
  <c r="H69" i="124"/>
  <c r="P69" i="124" s="1"/>
  <c r="E70" i="124"/>
  <c r="F70" i="124"/>
  <c r="G70" i="124"/>
  <c r="R70" i="124" s="1"/>
  <c r="H70" i="124"/>
  <c r="P70" i="124" s="1"/>
  <c r="E71" i="124"/>
  <c r="F71" i="124"/>
  <c r="G71" i="124"/>
  <c r="R71" i="124" s="1"/>
  <c r="H71" i="124"/>
  <c r="P71" i="124" s="1"/>
  <c r="E72" i="124"/>
  <c r="F72" i="124"/>
  <c r="G72" i="124"/>
  <c r="R72" i="124" s="1"/>
  <c r="H72" i="124"/>
  <c r="P72" i="124" s="1"/>
  <c r="E73" i="124"/>
  <c r="F73" i="124"/>
  <c r="G73" i="124"/>
  <c r="R73" i="124" s="1"/>
  <c r="H73" i="124"/>
  <c r="P73" i="124" s="1"/>
  <c r="E74" i="124"/>
  <c r="F74" i="124"/>
  <c r="G74" i="124"/>
  <c r="R74" i="124" s="1"/>
  <c r="H74" i="124"/>
  <c r="P74" i="124" s="1"/>
  <c r="E75" i="124"/>
  <c r="F75" i="124"/>
  <c r="G75" i="124"/>
  <c r="R75" i="124" s="1"/>
  <c r="H75" i="124"/>
  <c r="P75" i="124" s="1"/>
  <c r="E76" i="124"/>
  <c r="F76" i="124"/>
  <c r="G76" i="124"/>
  <c r="R76" i="124" s="1"/>
  <c r="H76" i="124"/>
  <c r="P76" i="124" s="1"/>
  <c r="E77" i="124"/>
  <c r="F77" i="124"/>
  <c r="G77" i="124"/>
  <c r="R77" i="124" s="1"/>
  <c r="H77" i="124"/>
  <c r="P77" i="124" s="1"/>
  <c r="E78" i="124"/>
  <c r="F78" i="124"/>
  <c r="G78" i="124"/>
  <c r="R78" i="124" s="1"/>
  <c r="H78" i="124"/>
  <c r="P78" i="124" s="1"/>
  <c r="E79" i="124"/>
  <c r="F79" i="124"/>
  <c r="G79" i="124"/>
  <c r="R79" i="124" s="1"/>
  <c r="H79" i="124"/>
  <c r="P79" i="124" s="1"/>
  <c r="E80" i="124"/>
  <c r="F80" i="124"/>
  <c r="G80" i="124"/>
  <c r="R80" i="124" s="1"/>
  <c r="H80" i="124"/>
  <c r="P80" i="124" s="1"/>
  <c r="E81" i="124"/>
  <c r="F81" i="124"/>
  <c r="G81" i="124"/>
  <c r="R81" i="124" s="1"/>
  <c r="H81" i="124"/>
  <c r="P81" i="124" s="1"/>
  <c r="E82" i="124"/>
  <c r="F82" i="124"/>
  <c r="G82" i="124"/>
  <c r="R82" i="124" s="1"/>
  <c r="H82" i="124"/>
  <c r="P82" i="124" s="1"/>
  <c r="E83" i="124"/>
  <c r="F83" i="124"/>
  <c r="G83" i="124"/>
  <c r="R83" i="124" s="1"/>
  <c r="H83" i="124"/>
  <c r="P83" i="124" s="1"/>
  <c r="E84" i="124"/>
  <c r="F84" i="124"/>
  <c r="G84" i="124"/>
  <c r="R84" i="124" s="1"/>
  <c r="H84" i="124"/>
  <c r="P84" i="124" s="1"/>
  <c r="E85" i="124"/>
  <c r="F85" i="124"/>
  <c r="G85" i="124"/>
  <c r="R85" i="124" s="1"/>
  <c r="H85" i="124"/>
  <c r="P85" i="124" s="1"/>
  <c r="E86" i="124"/>
  <c r="F86" i="124"/>
  <c r="G86" i="124"/>
  <c r="R86" i="124" s="1"/>
  <c r="H86" i="124"/>
  <c r="P86" i="124" s="1"/>
  <c r="E87" i="124"/>
  <c r="F87" i="124"/>
  <c r="G87" i="124"/>
  <c r="R87" i="124" s="1"/>
  <c r="H87" i="124"/>
  <c r="P87" i="124" s="1"/>
  <c r="E88" i="124"/>
  <c r="F88" i="124"/>
  <c r="G88" i="124"/>
  <c r="R88" i="124" s="1"/>
  <c r="H88" i="124"/>
  <c r="P88" i="124" s="1"/>
  <c r="E89" i="124"/>
  <c r="F89" i="124"/>
  <c r="G89" i="124"/>
  <c r="R89" i="124" s="1"/>
  <c r="H89" i="124"/>
  <c r="P89" i="124" s="1"/>
  <c r="E90" i="124"/>
  <c r="F90" i="124"/>
  <c r="G90" i="124"/>
  <c r="R90" i="124" s="1"/>
  <c r="H90" i="124"/>
  <c r="P90" i="124" s="1"/>
  <c r="E91" i="124"/>
  <c r="F91" i="124"/>
  <c r="G91" i="124"/>
  <c r="R91" i="124" s="1"/>
  <c r="H91" i="124"/>
  <c r="P91" i="124" s="1"/>
  <c r="E92" i="124"/>
  <c r="F92" i="124"/>
  <c r="G92" i="124"/>
  <c r="R92" i="124" s="1"/>
  <c r="H92" i="124"/>
  <c r="P92" i="124" s="1"/>
  <c r="E93" i="124"/>
  <c r="F93" i="124"/>
  <c r="G93" i="124"/>
  <c r="R93" i="124" s="1"/>
  <c r="H93" i="124"/>
  <c r="P93" i="124" s="1"/>
  <c r="E94" i="124"/>
  <c r="F94" i="124"/>
  <c r="G94" i="124"/>
  <c r="R94" i="124" s="1"/>
  <c r="H94" i="124"/>
  <c r="P94" i="124" s="1"/>
  <c r="E95" i="124"/>
  <c r="F95" i="124"/>
  <c r="G95" i="124"/>
  <c r="R95" i="124" s="1"/>
  <c r="H95" i="124"/>
  <c r="P95" i="124" s="1"/>
  <c r="E96" i="124"/>
  <c r="F96" i="124"/>
  <c r="G96" i="124"/>
  <c r="R96" i="124" s="1"/>
  <c r="H96" i="124"/>
  <c r="P96" i="124" s="1"/>
  <c r="E97" i="124"/>
  <c r="F97" i="124"/>
  <c r="G97" i="124"/>
  <c r="R97" i="124" s="1"/>
  <c r="H97" i="124"/>
  <c r="P97" i="124" s="1"/>
  <c r="E98" i="124"/>
  <c r="F98" i="124"/>
  <c r="G98" i="124"/>
  <c r="R98" i="124" s="1"/>
  <c r="H98" i="124"/>
  <c r="P98" i="124" s="1"/>
  <c r="E99" i="124"/>
  <c r="F99" i="124"/>
  <c r="G99" i="124"/>
  <c r="R99" i="124" s="1"/>
  <c r="H99" i="124"/>
  <c r="P99" i="124" s="1"/>
  <c r="E100" i="124"/>
  <c r="F100" i="124"/>
  <c r="G100" i="124"/>
  <c r="R100" i="124" s="1"/>
  <c r="H100" i="124"/>
  <c r="P100" i="124" s="1"/>
  <c r="I12" i="124"/>
  <c r="I13" i="124"/>
  <c r="I14" i="124"/>
  <c r="I15" i="124"/>
  <c r="I16" i="124"/>
  <c r="I17" i="124"/>
  <c r="I18" i="124"/>
  <c r="I19" i="124"/>
  <c r="I20" i="124"/>
  <c r="I21" i="124"/>
  <c r="I22" i="124"/>
  <c r="I23" i="124"/>
  <c r="I24" i="124"/>
  <c r="I25" i="124"/>
  <c r="I26" i="124"/>
  <c r="I27" i="124"/>
  <c r="I28" i="124"/>
  <c r="I29" i="124"/>
  <c r="I30" i="124"/>
  <c r="I31" i="124"/>
  <c r="I32" i="124"/>
  <c r="I33" i="124"/>
  <c r="I34" i="124"/>
  <c r="I35" i="124"/>
  <c r="I36" i="124"/>
  <c r="I37" i="124"/>
  <c r="I38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I70" i="124"/>
  <c r="I71" i="124"/>
  <c r="I72" i="124"/>
  <c r="I73" i="124"/>
  <c r="I74" i="124"/>
  <c r="I75" i="124"/>
  <c r="I76" i="124"/>
  <c r="I77" i="124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I93" i="124"/>
  <c r="I94" i="124"/>
  <c r="I95" i="124"/>
  <c r="I96" i="124"/>
  <c r="I97" i="124"/>
  <c r="I98" i="124"/>
  <c r="I99" i="124"/>
  <c r="I100" i="124"/>
  <c r="E12" i="122"/>
  <c r="F12" i="122"/>
  <c r="N12" i="122" s="1"/>
  <c r="G12" i="122"/>
  <c r="R12" i="122" s="1"/>
  <c r="H12" i="122"/>
  <c r="P12" i="122" s="1"/>
  <c r="I12" i="122"/>
  <c r="J12" i="122"/>
  <c r="K12" i="122"/>
  <c r="L12" i="122"/>
  <c r="M12" i="122"/>
  <c r="E13" i="122"/>
  <c r="F13" i="122"/>
  <c r="N13" i="122" s="1"/>
  <c r="G13" i="122"/>
  <c r="R13" i="122" s="1"/>
  <c r="H13" i="122"/>
  <c r="P13" i="122" s="1"/>
  <c r="I13" i="122"/>
  <c r="J13" i="122"/>
  <c r="K13" i="122"/>
  <c r="L13" i="122"/>
  <c r="M13" i="122"/>
  <c r="E14" i="122"/>
  <c r="F14" i="122"/>
  <c r="N14" i="122" s="1"/>
  <c r="G14" i="122"/>
  <c r="R14" i="122" s="1"/>
  <c r="H14" i="122"/>
  <c r="P14" i="122" s="1"/>
  <c r="I14" i="122"/>
  <c r="J14" i="122"/>
  <c r="K14" i="122"/>
  <c r="L14" i="122"/>
  <c r="M14" i="122"/>
  <c r="E15" i="122"/>
  <c r="F15" i="122"/>
  <c r="O15" i="122" s="1"/>
  <c r="G15" i="122"/>
  <c r="R15" i="122" s="1"/>
  <c r="H15" i="122"/>
  <c r="P15" i="122" s="1"/>
  <c r="I15" i="122"/>
  <c r="J15" i="122"/>
  <c r="K15" i="122"/>
  <c r="L15" i="122"/>
  <c r="M15" i="122"/>
  <c r="E16" i="122"/>
  <c r="F16" i="122"/>
  <c r="Q16" i="122" s="1"/>
  <c r="G16" i="122"/>
  <c r="R16" i="122" s="1"/>
  <c r="H16" i="122"/>
  <c r="P16" i="122" s="1"/>
  <c r="I16" i="122"/>
  <c r="J16" i="122"/>
  <c r="K16" i="122"/>
  <c r="L16" i="122"/>
  <c r="M16" i="122"/>
  <c r="E17" i="122"/>
  <c r="F17" i="122"/>
  <c r="G17" i="122"/>
  <c r="R17" i="122" s="1"/>
  <c r="H17" i="122"/>
  <c r="P17" i="122" s="1"/>
  <c r="I17" i="122"/>
  <c r="J17" i="122"/>
  <c r="K17" i="122"/>
  <c r="L17" i="122"/>
  <c r="M17" i="122"/>
  <c r="E18" i="122"/>
  <c r="F18" i="122"/>
  <c r="G18" i="122"/>
  <c r="R18" i="122" s="1"/>
  <c r="H18" i="122"/>
  <c r="P18" i="122" s="1"/>
  <c r="I18" i="122"/>
  <c r="J18" i="122"/>
  <c r="K18" i="122"/>
  <c r="L18" i="122"/>
  <c r="M18" i="122"/>
  <c r="E19" i="122"/>
  <c r="F19" i="122"/>
  <c r="N19" i="122" s="1"/>
  <c r="G19" i="122"/>
  <c r="R19" i="122" s="1"/>
  <c r="H19" i="122"/>
  <c r="P19" i="122" s="1"/>
  <c r="I19" i="122"/>
  <c r="J19" i="122"/>
  <c r="K19" i="122"/>
  <c r="L19" i="122"/>
  <c r="M19" i="122"/>
  <c r="E20" i="122"/>
  <c r="F20" i="122"/>
  <c r="O20" i="122" s="1"/>
  <c r="G20" i="122"/>
  <c r="R20" i="122" s="1"/>
  <c r="H20" i="122"/>
  <c r="P20" i="122" s="1"/>
  <c r="I20" i="122"/>
  <c r="J20" i="122"/>
  <c r="K20" i="122"/>
  <c r="L20" i="122"/>
  <c r="M20" i="122"/>
  <c r="E21" i="122"/>
  <c r="F21" i="122"/>
  <c r="G21" i="122"/>
  <c r="R21" i="122" s="1"/>
  <c r="H21" i="122"/>
  <c r="P21" i="122" s="1"/>
  <c r="I21" i="122"/>
  <c r="J21" i="122"/>
  <c r="K21" i="122"/>
  <c r="L21" i="122"/>
  <c r="M21" i="122"/>
  <c r="E22" i="122"/>
  <c r="F22" i="122"/>
  <c r="N22" i="122" s="1"/>
  <c r="G22" i="122"/>
  <c r="R22" i="122" s="1"/>
  <c r="H22" i="122"/>
  <c r="P22" i="122" s="1"/>
  <c r="I22" i="122"/>
  <c r="J22" i="122"/>
  <c r="K22" i="122"/>
  <c r="L22" i="122"/>
  <c r="M22" i="122"/>
  <c r="E23" i="122"/>
  <c r="F23" i="122"/>
  <c r="Q23" i="122" s="1"/>
  <c r="G23" i="122"/>
  <c r="R23" i="122" s="1"/>
  <c r="H23" i="122"/>
  <c r="P23" i="122" s="1"/>
  <c r="I23" i="122"/>
  <c r="J23" i="122"/>
  <c r="K23" i="122"/>
  <c r="L23" i="122"/>
  <c r="M23" i="122"/>
  <c r="E24" i="122"/>
  <c r="F24" i="122"/>
  <c r="G24" i="122"/>
  <c r="R24" i="122" s="1"/>
  <c r="H24" i="122"/>
  <c r="P24" i="122" s="1"/>
  <c r="I24" i="122"/>
  <c r="J24" i="122"/>
  <c r="K24" i="122"/>
  <c r="L24" i="122"/>
  <c r="M24" i="122"/>
  <c r="E25" i="122"/>
  <c r="F25" i="122"/>
  <c r="N25" i="122" s="1"/>
  <c r="G25" i="122"/>
  <c r="R25" i="122" s="1"/>
  <c r="H25" i="122"/>
  <c r="P25" i="122" s="1"/>
  <c r="I25" i="122"/>
  <c r="J25" i="122"/>
  <c r="K25" i="122"/>
  <c r="L25" i="122"/>
  <c r="M25" i="122"/>
  <c r="E26" i="122"/>
  <c r="F26" i="122"/>
  <c r="N26" i="122" s="1"/>
  <c r="G26" i="122"/>
  <c r="R26" i="122" s="1"/>
  <c r="H26" i="122"/>
  <c r="P26" i="122" s="1"/>
  <c r="I26" i="122"/>
  <c r="J26" i="122"/>
  <c r="K26" i="122"/>
  <c r="L26" i="122"/>
  <c r="M26" i="122"/>
  <c r="E27" i="122"/>
  <c r="F27" i="122"/>
  <c r="O27" i="122" s="1"/>
  <c r="G27" i="122"/>
  <c r="R27" i="122" s="1"/>
  <c r="H27" i="122"/>
  <c r="P27" i="122" s="1"/>
  <c r="I27" i="122"/>
  <c r="J27" i="122"/>
  <c r="K27" i="122"/>
  <c r="L27" i="122"/>
  <c r="M27" i="122"/>
  <c r="E28" i="122"/>
  <c r="F28" i="122"/>
  <c r="N28" i="122" s="1"/>
  <c r="G28" i="122"/>
  <c r="R28" i="122" s="1"/>
  <c r="H28" i="122"/>
  <c r="P28" i="122" s="1"/>
  <c r="I28" i="122"/>
  <c r="J28" i="122"/>
  <c r="K28" i="122"/>
  <c r="L28" i="122"/>
  <c r="M28" i="122"/>
  <c r="E29" i="122"/>
  <c r="F29" i="122"/>
  <c r="O29" i="122" s="1"/>
  <c r="G29" i="122"/>
  <c r="R29" i="122" s="1"/>
  <c r="H29" i="122"/>
  <c r="P29" i="122" s="1"/>
  <c r="I29" i="122"/>
  <c r="J29" i="122"/>
  <c r="K29" i="122"/>
  <c r="L29" i="122"/>
  <c r="M29" i="122"/>
  <c r="E30" i="122"/>
  <c r="F30" i="122"/>
  <c r="O30" i="122" s="1"/>
  <c r="G30" i="122"/>
  <c r="R30" i="122" s="1"/>
  <c r="H30" i="122"/>
  <c r="P30" i="122" s="1"/>
  <c r="I30" i="122"/>
  <c r="J30" i="122"/>
  <c r="K30" i="122"/>
  <c r="L30" i="122"/>
  <c r="M30" i="122"/>
  <c r="E31" i="122"/>
  <c r="F31" i="122"/>
  <c r="N31" i="122" s="1"/>
  <c r="G31" i="122"/>
  <c r="R31" i="122" s="1"/>
  <c r="H31" i="122"/>
  <c r="P31" i="122" s="1"/>
  <c r="I31" i="122"/>
  <c r="J31" i="122"/>
  <c r="K31" i="122"/>
  <c r="L31" i="122"/>
  <c r="M31" i="122"/>
  <c r="E32" i="122"/>
  <c r="F32" i="122"/>
  <c r="O32" i="122" s="1"/>
  <c r="G32" i="122"/>
  <c r="R32" i="122" s="1"/>
  <c r="H32" i="122"/>
  <c r="P32" i="122" s="1"/>
  <c r="I32" i="122"/>
  <c r="J32" i="122"/>
  <c r="K32" i="122"/>
  <c r="L32" i="122"/>
  <c r="M32" i="122"/>
  <c r="E33" i="122"/>
  <c r="F33" i="122"/>
  <c r="G33" i="122"/>
  <c r="R33" i="122" s="1"/>
  <c r="H33" i="122"/>
  <c r="P33" i="122" s="1"/>
  <c r="I33" i="122"/>
  <c r="J33" i="122"/>
  <c r="K33" i="122"/>
  <c r="L33" i="122"/>
  <c r="M33" i="122"/>
  <c r="E34" i="122"/>
  <c r="F34" i="122"/>
  <c r="G34" i="122"/>
  <c r="R34" i="122" s="1"/>
  <c r="H34" i="122"/>
  <c r="P34" i="122" s="1"/>
  <c r="I34" i="122"/>
  <c r="J34" i="122"/>
  <c r="K34" i="122"/>
  <c r="L34" i="122"/>
  <c r="M34" i="122"/>
  <c r="E35" i="122"/>
  <c r="F35" i="122"/>
  <c r="N35" i="122" s="1"/>
  <c r="G35" i="122"/>
  <c r="R35" i="122" s="1"/>
  <c r="H35" i="122"/>
  <c r="P35" i="122" s="1"/>
  <c r="I35" i="122"/>
  <c r="J35" i="122"/>
  <c r="K35" i="122"/>
  <c r="L35" i="122"/>
  <c r="M35" i="122"/>
  <c r="E36" i="122"/>
  <c r="F36" i="122"/>
  <c r="N36" i="122" s="1"/>
  <c r="G36" i="122"/>
  <c r="R36" i="122" s="1"/>
  <c r="H36" i="122"/>
  <c r="P36" i="122" s="1"/>
  <c r="I36" i="122"/>
  <c r="J36" i="122"/>
  <c r="K36" i="122"/>
  <c r="L36" i="122"/>
  <c r="M36" i="122"/>
  <c r="E37" i="122"/>
  <c r="F37" i="122"/>
  <c r="G37" i="122"/>
  <c r="R37" i="122" s="1"/>
  <c r="H37" i="122"/>
  <c r="P37" i="122" s="1"/>
  <c r="I37" i="122"/>
  <c r="J37" i="122"/>
  <c r="K37" i="122"/>
  <c r="L37" i="122"/>
  <c r="M37" i="122"/>
  <c r="E38" i="122"/>
  <c r="F38" i="122"/>
  <c r="N38" i="122" s="1"/>
  <c r="G38" i="122"/>
  <c r="R38" i="122" s="1"/>
  <c r="H38" i="122"/>
  <c r="P38" i="122" s="1"/>
  <c r="I38" i="122"/>
  <c r="J38" i="122"/>
  <c r="K38" i="122"/>
  <c r="L38" i="122"/>
  <c r="M38" i="122"/>
  <c r="E39" i="122"/>
  <c r="F39" i="122"/>
  <c r="Q39" i="122" s="1"/>
  <c r="G39" i="122"/>
  <c r="R39" i="122" s="1"/>
  <c r="H39" i="122"/>
  <c r="P39" i="122" s="1"/>
  <c r="I39" i="122"/>
  <c r="J39" i="122"/>
  <c r="K39" i="122"/>
  <c r="L39" i="122"/>
  <c r="M39" i="122"/>
  <c r="E40" i="122"/>
  <c r="F40" i="122"/>
  <c r="G40" i="122"/>
  <c r="R40" i="122" s="1"/>
  <c r="H40" i="122"/>
  <c r="P40" i="122" s="1"/>
  <c r="I40" i="122"/>
  <c r="J40" i="122"/>
  <c r="K40" i="122"/>
  <c r="L40" i="122"/>
  <c r="M40" i="122"/>
  <c r="E41" i="122"/>
  <c r="F41" i="122"/>
  <c r="N41" i="122" s="1"/>
  <c r="G41" i="122"/>
  <c r="R41" i="122" s="1"/>
  <c r="H41" i="122"/>
  <c r="P41" i="122" s="1"/>
  <c r="I41" i="122"/>
  <c r="J41" i="122"/>
  <c r="K41" i="122"/>
  <c r="L41" i="122"/>
  <c r="M41" i="122"/>
  <c r="E42" i="122"/>
  <c r="F42" i="122"/>
  <c r="N42" i="122" s="1"/>
  <c r="G42" i="122"/>
  <c r="R42" i="122" s="1"/>
  <c r="H42" i="122"/>
  <c r="P42" i="122" s="1"/>
  <c r="I42" i="122"/>
  <c r="J42" i="122"/>
  <c r="K42" i="122"/>
  <c r="L42" i="122"/>
  <c r="M42" i="122"/>
  <c r="E43" i="122"/>
  <c r="F43" i="122"/>
  <c r="O43" i="122" s="1"/>
  <c r="G43" i="122"/>
  <c r="R43" i="122" s="1"/>
  <c r="H43" i="122"/>
  <c r="P43" i="122" s="1"/>
  <c r="I43" i="122"/>
  <c r="J43" i="122"/>
  <c r="K43" i="122"/>
  <c r="L43" i="122"/>
  <c r="M43" i="122"/>
  <c r="E44" i="122"/>
  <c r="F44" i="122"/>
  <c r="N44" i="122" s="1"/>
  <c r="G44" i="122"/>
  <c r="R44" i="122" s="1"/>
  <c r="H44" i="122"/>
  <c r="P44" i="122" s="1"/>
  <c r="I44" i="122"/>
  <c r="J44" i="122"/>
  <c r="K44" i="122"/>
  <c r="L44" i="122"/>
  <c r="M44" i="122"/>
  <c r="E45" i="122"/>
  <c r="F45" i="122"/>
  <c r="O45" i="122" s="1"/>
  <c r="G45" i="122"/>
  <c r="R45" i="122" s="1"/>
  <c r="H45" i="122"/>
  <c r="P45" i="122" s="1"/>
  <c r="I45" i="122"/>
  <c r="J45" i="122"/>
  <c r="K45" i="122"/>
  <c r="L45" i="122"/>
  <c r="M45" i="122"/>
  <c r="E46" i="122"/>
  <c r="F46" i="122"/>
  <c r="G46" i="122"/>
  <c r="R46" i="122" s="1"/>
  <c r="H46" i="122"/>
  <c r="P46" i="122" s="1"/>
  <c r="I46" i="122"/>
  <c r="J46" i="122"/>
  <c r="K46" i="122"/>
  <c r="L46" i="122"/>
  <c r="M46" i="122"/>
  <c r="E47" i="122"/>
  <c r="F47" i="122"/>
  <c r="N47" i="122" s="1"/>
  <c r="G47" i="122"/>
  <c r="R47" i="122" s="1"/>
  <c r="H47" i="122"/>
  <c r="P47" i="122" s="1"/>
  <c r="I47" i="122"/>
  <c r="J47" i="122"/>
  <c r="K47" i="122"/>
  <c r="L47" i="122"/>
  <c r="M47" i="122"/>
  <c r="E48" i="122"/>
  <c r="F48" i="122"/>
  <c r="G48" i="122"/>
  <c r="R48" i="122" s="1"/>
  <c r="H48" i="122"/>
  <c r="P48" i="122" s="1"/>
  <c r="I48" i="122"/>
  <c r="J48" i="122"/>
  <c r="K48" i="122"/>
  <c r="L48" i="122"/>
  <c r="M48" i="122"/>
  <c r="E49" i="122"/>
  <c r="F49" i="122"/>
  <c r="G49" i="122"/>
  <c r="R49" i="122" s="1"/>
  <c r="H49" i="122"/>
  <c r="P49" i="122" s="1"/>
  <c r="I49" i="122"/>
  <c r="J49" i="122"/>
  <c r="K49" i="122"/>
  <c r="L49" i="122"/>
  <c r="M49" i="122"/>
  <c r="E50" i="122"/>
  <c r="F50" i="122"/>
  <c r="N50" i="122" s="1"/>
  <c r="G50" i="122"/>
  <c r="R50" i="122" s="1"/>
  <c r="H50" i="122"/>
  <c r="P50" i="122" s="1"/>
  <c r="I50" i="122"/>
  <c r="J50" i="122"/>
  <c r="K50" i="122"/>
  <c r="L50" i="122"/>
  <c r="M50" i="122"/>
  <c r="E51" i="122"/>
  <c r="F51" i="122"/>
  <c r="N51" i="122" s="1"/>
  <c r="G51" i="122"/>
  <c r="R51" i="122" s="1"/>
  <c r="H51" i="122"/>
  <c r="P51" i="122" s="1"/>
  <c r="I51" i="122"/>
  <c r="J51" i="122"/>
  <c r="K51" i="122"/>
  <c r="L51" i="122"/>
  <c r="M51" i="122"/>
  <c r="E52" i="122"/>
  <c r="F52" i="122"/>
  <c r="N52" i="122" s="1"/>
  <c r="G52" i="122"/>
  <c r="R52" i="122" s="1"/>
  <c r="H52" i="122"/>
  <c r="P52" i="122" s="1"/>
  <c r="I52" i="122"/>
  <c r="J52" i="122"/>
  <c r="K52" i="122"/>
  <c r="L52" i="122"/>
  <c r="M52" i="122"/>
  <c r="E53" i="122"/>
  <c r="F53" i="122"/>
  <c r="G53" i="122"/>
  <c r="R53" i="122" s="1"/>
  <c r="H53" i="122"/>
  <c r="P53" i="122" s="1"/>
  <c r="I53" i="122"/>
  <c r="J53" i="122"/>
  <c r="K53" i="122"/>
  <c r="L53" i="122"/>
  <c r="M53" i="122"/>
  <c r="E54" i="122"/>
  <c r="F54" i="122"/>
  <c r="N54" i="122" s="1"/>
  <c r="G54" i="122"/>
  <c r="R54" i="122" s="1"/>
  <c r="H54" i="122"/>
  <c r="P54" i="122" s="1"/>
  <c r="I54" i="122"/>
  <c r="J54" i="122"/>
  <c r="K54" i="122"/>
  <c r="L54" i="122"/>
  <c r="M54" i="122"/>
  <c r="E55" i="122"/>
  <c r="F55" i="122"/>
  <c r="G55" i="122"/>
  <c r="R55" i="122" s="1"/>
  <c r="H55" i="122"/>
  <c r="P55" i="122" s="1"/>
  <c r="I55" i="122"/>
  <c r="J55" i="122"/>
  <c r="K55" i="122"/>
  <c r="L55" i="122"/>
  <c r="M55" i="122"/>
  <c r="E56" i="122"/>
  <c r="F56" i="122"/>
  <c r="G56" i="122"/>
  <c r="R56" i="122" s="1"/>
  <c r="H56" i="122"/>
  <c r="P56" i="122" s="1"/>
  <c r="I56" i="122"/>
  <c r="J56" i="122"/>
  <c r="K56" i="122"/>
  <c r="L56" i="122"/>
  <c r="M56" i="122"/>
  <c r="E57" i="122"/>
  <c r="F57" i="122"/>
  <c r="N57" i="122" s="1"/>
  <c r="G57" i="122"/>
  <c r="R57" i="122" s="1"/>
  <c r="H57" i="122"/>
  <c r="P57" i="122" s="1"/>
  <c r="I57" i="122"/>
  <c r="J57" i="122"/>
  <c r="K57" i="122"/>
  <c r="L57" i="122"/>
  <c r="M57" i="122"/>
  <c r="E58" i="122"/>
  <c r="F58" i="122"/>
  <c r="N58" i="122" s="1"/>
  <c r="G58" i="122"/>
  <c r="R58" i="122" s="1"/>
  <c r="H58" i="122"/>
  <c r="P58" i="122" s="1"/>
  <c r="I58" i="122"/>
  <c r="J58" i="122"/>
  <c r="K58" i="122"/>
  <c r="L58" i="122"/>
  <c r="M58" i="122"/>
  <c r="E59" i="122"/>
  <c r="F59" i="122"/>
  <c r="G59" i="122"/>
  <c r="R59" i="122" s="1"/>
  <c r="H59" i="122"/>
  <c r="P59" i="122" s="1"/>
  <c r="I59" i="122"/>
  <c r="J59" i="122"/>
  <c r="K59" i="122"/>
  <c r="L59" i="122"/>
  <c r="M59" i="122"/>
  <c r="E60" i="122"/>
  <c r="F60" i="122"/>
  <c r="G60" i="122"/>
  <c r="R60" i="122" s="1"/>
  <c r="H60" i="122"/>
  <c r="P60" i="122" s="1"/>
  <c r="I60" i="122"/>
  <c r="J60" i="122"/>
  <c r="K60" i="122"/>
  <c r="L60" i="122"/>
  <c r="M60" i="122"/>
  <c r="E61" i="122"/>
  <c r="F61" i="122"/>
  <c r="G61" i="122"/>
  <c r="R61" i="122" s="1"/>
  <c r="H61" i="122"/>
  <c r="P61" i="122" s="1"/>
  <c r="I61" i="122"/>
  <c r="J61" i="122"/>
  <c r="K61" i="122"/>
  <c r="L61" i="122"/>
  <c r="M61" i="122"/>
  <c r="E62" i="122"/>
  <c r="F62" i="122"/>
  <c r="G62" i="122"/>
  <c r="R62" i="122" s="1"/>
  <c r="H62" i="122"/>
  <c r="P62" i="122" s="1"/>
  <c r="I62" i="122"/>
  <c r="J62" i="122"/>
  <c r="K62" i="122"/>
  <c r="L62" i="122"/>
  <c r="M62" i="122"/>
  <c r="E63" i="122"/>
  <c r="F63" i="122"/>
  <c r="O63" i="122" s="1"/>
  <c r="G63" i="122"/>
  <c r="R63" i="122" s="1"/>
  <c r="H63" i="122"/>
  <c r="P63" i="122" s="1"/>
  <c r="I63" i="122"/>
  <c r="J63" i="122"/>
  <c r="K63" i="122"/>
  <c r="L63" i="122"/>
  <c r="M63" i="122"/>
  <c r="E64" i="122"/>
  <c r="F64" i="122"/>
  <c r="N64" i="122" s="1"/>
  <c r="G64" i="122"/>
  <c r="R64" i="122" s="1"/>
  <c r="H64" i="122"/>
  <c r="P64" i="122" s="1"/>
  <c r="I64" i="122"/>
  <c r="J64" i="122"/>
  <c r="K64" i="122"/>
  <c r="L64" i="122"/>
  <c r="M64" i="122"/>
  <c r="E65" i="122"/>
  <c r="F65" i="122"/>
  <c r="G65" i="122"/>
  <c r="R65" i="122" s="1"/>
  <c r="H65" i="122"/>
  <c r="P65" i="122" s="1"/>
  <c r="I65" i="122"/>
  <c r="J65" i="122"/>
  <c r="K65" i="122"/>
  <c r="L65" i="122"/>
  <c r="M65" i="122"/>
  <c r="E66" i="122"/>
  <c r="F66" i="122"/>
  <c r="O66" i="122" s="1"/>
  <c r="G66" i="122"/>
  <c r="R66" i="122" s="1"/>
  <c r="H66" i="122"/>
  <c r="P66" i="122" s="1"/>
  <c r="I66" i="122"/>
  <c r="J66" i="122"/>
  <c r="K66" i="122"/>
  <c r="L66" i="122"/>
  <c r="M66" i="122"/>
  <c r="E67" i="122"/>
  <c r="F67" i="122"/>
  <c r="G67" i="122"/>
  <c r="R67" i="122" s="1"/>
  <c r="H67" i="122"/>
  <c r="P67" i="122" s="1"/>
  <c r="I67" i="122"/>
  <c r="J67" i="122"/>
  <c r="K67" i="122"/>
  <c r="L67" i="122"/>
  <c r="M67" i="122"/>
  <c r="E68" i="122"/>
  <c r="F68" i="122"/>
  <c r="N68" i="122" s="1"/>
  <c r="G68" i="122"/>
  <c r="R68" i="122" s="1"/>
  <c r="H68" i="122"/>
  <c r="P68" i="122" s="1"/>
  <c r="I68" i="122"/>
  <c r="J68" i="122"/>
  <c r="K68" i="122"/>
  <c r="L68" i="122"/>
  <c r="M68" i="122"/>
  <c r="E69" i="122"/>
  <c r="F69" i="122"/>
  <c r="G69" i="122"/>
  <c r="R69" i="122" s="1"/>
  <c r="H69" i="122"/>
  <c r="P69" i="122" s="1"/>
  <c r="I69" i="122"/>
  <c r="J69" i="122"/>
  <c r="K69" i="122"/>
  <c r="L69" i="122"/>
  <c r="M69" i="122"/>
  <c r="E70" i="122"/>
  <c r="F70" i="122"/>
  <c r="O70" i="122" s="1"/>
  <c r="G70" i="122"/>
  <c r="R70" i="122" s="1"/>
  <c r="H70" i="122"/>
  <c r="P70" i="122" s="1"/>
  <c r="I70" i="122"/>
  <c r="J70" i="122"/>
  <c r="K70" i="122"/>
  <c r="L70" i="122"/>
  <c r="M70" i="122"/>
  <c r="E71" i="122"/>
  <c r="F71" i="122"/>
  <c r="N71" i="122" s="1"/>
  <c r="G71" i="122"/>
  <c r="R71" i="122" s="1"/>
  <c r="H71" i="122"/>
  <c r="P71" i="122" s="1"/>
  <c r="I71" i="122"/>
  <c r="J71" i="122"/>
  <c r="K71" i="122"/>
  <c r="L71" i="122"/>
  <c r="M71" i="122"/>
  <c r="E72" i="122"/>
  <c r="F72" i="122"/>
  <c r="O72" i="122" s="1"/>
  <c r="G72" i="122"/>
  <c r="R72" i="122" s="1"/>
  <c r="H72" i="122"/>
  <c r="P72" i="122" s="1"/>
  <c r="I72" i="122"/>
  <c r="J72" i="122"/>
  <c r="K72" i="122"/>
  <c r="L72" i="122"/>
  <c r="M72" i="122"/>
  <c r="E73" i="122"/>
  <c r="F73" i="122"/>
  <c r="O73" i="122" s="1"/>
  <c r="G73" i="122"/>
  <c r="R73" i="122" s="1"/>
  <c r="H73" i="122"/>
  <c r="P73" i="122" s="1"/>
  <c r="I73" i="122"/>
  <c r="J73" i="122"/>
  <c r="K73" i="122"/>
  <c r="L73" i="122"/>
  <c r="M73" i="122"/>
  <c r="E74" i="122"/>
  <c r="F74" i="122"/>
  <c r="O74" i="122" s="1"/>
  <c r="G74" i="122"/>
  <c r="R74" i="122" s="1"/>
  <c r="H74" i="122"/>
  <c r="P74" i="122" s="1"/>
  <c r="I74" i="122"/>
  <c r="J74" i="122"/>
  <c r="K74" i="122"/>
  <c r="L74" i="122"/>
  <c r="M74" i="122"/>
  <c r="E75" i="122"/>
  <c r="F75" i="122"/>
  <c r="O75" i="122" s="1"/>
  <c r="G75" i="122"/>
  <c r="R75" i="122" s="1"/>
  <c r="H75" i="122"/>
  <c r="P75" i="122" s="1"/>
  <c r="I75" i="122"/>
  <c r="J75" i="122"/>
  <c r="K75" i="122"/>
  <c r="L75" i="122"/>
  <c r="M75" i="122"/>
  <c r="E76" i="122"/>
  <c r="F76" i="122"/>
  <c r="O76" i="122" s="1"/>
  <c r="G76" i="122"/>
  <c r="R76" i="122" s="1"/>
  <c r="H76" i="122"/>
  <c r="P76" i="122" s="1"/>
  <c r="I76" i="122"/>
  <c r="J76" i="122"/>
  <c r="K76" i="122"/>
  <c r="L76" i="122"/>
  <c r="M76" i="122"/>
  <c r="E77" i="122"/>
  <c r="F77" i="122"/>
  <c r="O77" i="122" s="1"/>
  <c r="G77" i="122"/>
  <c r="R77" i="122" s="1"/>
  <c r="H77" i="122"/>
  <c r="P77" i="122" s="1"/>
  <c r="I77" i="122"/>
  <c r="J77" i="122"/>
  <c r="K77" i="122"/>
  <c r="L77" i="122"/>
  <c r="M77" i="122"/>
  <c r="E78" i="122"/>
  <c r="F78" i="122"/>
  <c r="G78" i="122"/>
  <c r="R78" i="122" s="1"/>
  <c r="H78" i="122"/>
  <c r="P78" i="122" s="1"/>
  <c r="I78" i="122"/>
  <c r="J78" i="122"/>
  <c r="K78" i="122"/>
  <c r="L78" i="122"/>
  <c r="M78" i="122"/>
  <c r="E79" i="122"/>
  <c r="F79" i="122"/>
  <c r="N79" i="122" s="1"/>
  <c r="G79" i="122"/>
  <c r="R79" i="122" s="1"/>
  <c r="H79" i="122"/>
  <c r="P79" i="122" s="1"/>
  <c r="I79" i="122"/>
  <c r="J79" i="122"/>
  <c r="K79" i="122"/>
  <c r="L79" i="122"/>
  <c r="M79" i="122"/>
  <c r="E80" i="122"/>
  <c r="F80" i="122"/>
  <c r="O80" i="122" s="1"/>
  <c r="G80" i="122"/>
  <c r="R80" i="122" s="1"/>
  <c r="H80" i="122"/>
  <c r="P80" i="122" s="1"/>
  <c r="I80" i="122"/>
  <c r="J80" i="122"/>
  <c r="K80" i="122"/>
  <c r="L80" i="122"/>
  <c r="M80" i="122"/>
  <c r="E81" i="122"/>
  <c r="F81" i="122"/>
  <c r="O81" i="122" s="1"/>
  <c r="G81" i="122"/>
  <c r="R81" i="122" s="1"/>
  <c r="H81" i="122"/>
  <c r="P81" i="122" s="1"/>
  <c r="I81" i="122"/>
  <c r="J81" i="122"/>
  <c r="K81" i="122"/>
  <c r="L81" i="122"/>
  <c r="M81" i="122"/>
  <c r="E82" i="122"/>
  <c r="F82" i="122"/>
  <c r="Q82" i="122" s="1"/>
  <c r="G82" i="122"/>
  <c r="R82" i="122" s="1"/>
  <c r="H82" i="122"/>
  <c r="P82" i="122" s="1"/>
  <c r="I82" i="122"/>
  <c r="J82" i="122"/>
  <c r="K82" i="122"/>
  <c r="L82" i="122"/>
  <c r="M82" i="122"/>
  <c r="E83" i="122"/>
  <c r="F83" i="122"/>
  <c r="O83" i="122" s="1"/>
  <c r="G83" i="122"/>
  <c r="R83" i="122" s="1"/>
  <c r="H83" i="122"/>
  <c r="P83" i="122" s="1"/>
  <c r="I83" i="122"/>
  <c r="J83" i="122"/>
  <c r="K83" i="122"/>
  <c r="L83" i="122"/>
  <c r="M83" i="122"/>
  <c r="E84" i="122"/>
  <c r="F84" i="122"/>
  <c r="Q84" i="122" s="1"/>
  <c r="G84" i="122"/>
  <c r="R84" i="122" s="1"/>
  <c r="H84" i="122"/>
  <c r="P84" i="122" s="1"/>
  <c r="I84" i="122"/>
  <c r="J84" i="122"/>
  <c r="K84" i="122"/>
  <c r="L84" i="122"/>
  <c r="M84" i="122"/>
  <c r="E85" i="122"/>
  <c r="F85" i="122"/>
  <c r="Q85" i="122" s="1"/>
  <c r="G85" i="122"/>
  <c r="R85" i="122" s="1"/>
  <c r="H85" i="122"/>
  <c r="P85" i="122" s="1"/>
  <c r="I85" i="122"/>
  <c r="J85" i="122"/>
  <c r="K85" i="122"/>
  <c r="L85" i="122"/>
  <c r="M85" i="122"/>
  <c r="E86" i="122"/>
  <c r="F86" i="122"/>
  <c r="O86" i="122" s="1"/>
  <c r="G86" i="122"/>
  <c r="R86" i="122" s="1"/>
  <c r="H86" i="122"/>
  <c r="P86" i="122" s="1"/>
  <c r="I86" i="122"/>
  <c r="J86" i="122"/>
  <c r="K86" i="122"/>
  <c r="L86" i="122"/>
  <c r="M86" i="122"/>
  <c r="E87" i="122"/>
  <c r="F87" i="122"/>
  <c r="G87" i="122"/>
  <c r="R87" i="122" s="1"/>
  <c r="H87" i="122"/>
  <c r="P87" i="122" s="1"/>
  <c r="I87" i="122"/>
  <c r="J87" i="122"/>
  <c r="K87" i="122"/>
  <c r="L87" i="122"/>
  <c r="M87" i="122"/>
  <c r="E88" i="122"/>
  <c r="F88" i="122"/>
  <c r="O88" i="122" s="1"/>
  <c r="G88" i="122"/>
  <c r="R88" i="122" s="1"/>
  <c r="H88" i="122"/>
  <c r="P88" i="122" s="1"/>
  <c r="I88" i="122"/>
  <c r="J88" i="122"/>
  <c r="K88" i="122"/>
  <c r="L88" i="122"/>
  <c r="M88" i="122"/>
  <c r="E89" i="122"/>
  <c r="F89" i="122"/>
  <c r="Q89" i="122" s="1"/>
  <c r="G89" i="122"/>
  <c r="R89" i="122" s="1"/>
  <c r="H89" i="122"/>
  <c r="P89" i="122" s="1"/>
  <c r="I89" i="122"/>
  <c r="J89" i="122"/>
  <c r="K89" i="122"/>
  <c r="L89" i="122"/>
  <c r="M89" i="122"/>
  <c r="E90" i="122"/>
  <c r="F90" i="122"/>
  <c r="G90" i="122"/>
  <c r="R90" i="122" s="1"/>
  <c r="H90" i="122"/>
  <c r="P90" i="122" s="1"/>
  <c r="I90" i="122"/>
  <c r="J90" i="122"/>
  <c r="K90" i="122"/>
  <c r="L90" i="122"/>
  <c r="M90" i="122"/>
  <c r="E91" i="122"/>
  <c r="F91" i="122"/>
  <c r="N91" i="122" s="1"/>
  <c r="G91" i="122"/>
  <c r="R91" i="122" s="1"/>
  <c r="H91" i="122"/>
  <c r="P91" i="122" s="1"/>
  <c r="I91" i="122"/>
  <c r="J91" i="122"/>
  <c r="K91" i="122"/>
  <c r="L91" i="122"/>
  <c r="M91" i="122"/>
  <c r="E92" i="122"/>
  <c r="F92" i="122"/>
  <c r="O92" i="122" s="1"/>
  <c r="G92" i="122"/>
  <c r="R92" i="122" s="1"/>
  <c r="H92" i="122"/>
  <c r="P92" i="122" s="1"/>
  <c r="I92" i="122"/>
  <c r="J92" i="122"/>
  <c r="K92" i="122"/>
  <c r="L92" i="122"/>
  <c r="M92" i="122"/>
  <c r="E93" i="122"/>
  <c r="F93" i="122"/>
  <c r="G93" i="122"/>
  <c r="R93" i="122" s="1"/>
  <c r="H93" i="122"/>
  <c r="P93" i="122" s="1"/>
  <c r="I93" i="122"/>
  <c r="J93" i="122"/>
  <c r="K93" i="122"/>
  <c r="L93" i="122"/>
  <c r="M93" i="122"/>
  <c r="E94" i="122"/>
  <c r="F94" i="122"/>
  <c r="G94" i="122"/>
  <c r="R94" i="122" s="1"/>
  <c r="H94" i="122"/>
  <c r="P94" i="122" s="1"/>
  <c r="I94" i="122"/>
  <c r="J94" i="122"/>
  <c r="K94" i="122"/>
  <c r="L94" i="122"/>
  <c r="M94" i="122"/>
  <c r="E95" i="122"/>
  <c r="F95" i="122"/>
  <c r="N95" i="122" s="1"/>
  <c r="G95" i="122"/>
  <c r="R95" i="122" s="1"/>
  <c r="H95" i="122"/>
  <c r="P95" i="122" s="1"/>
  <c r="I95" i="122"/>
  <c r="J95" i="122"/>
  <c r="K95" i="122"/>
  <c r="L95" i="122"/>
  <c r="M95" i="122"/>
  <c r="E96" i="122"/>
  <c r="F96" i="122"/>
  <c r="G96" i="122"/>
  <c r="R96" i="122" s="1"/>
  <c r="H96" i="122"/>
  <c r="P96" i="122" s="1"/>
  <c r="I96" i="122"/>
  <c r="J96" i="122"/>
  <c r="K96" i="122"/>
  <c r="L96" i="122"/>
  <c r="M96" i="122"/>
  <c r="E97" i="122"/>
  <c r="F97" i="122"/>
  <c r="O97" i="122" s="1"/>
  <c r="G97" i="122"/>
  <c r="R97" i="122" s="1"/>
  <c r="H97" i="122"/>
  <c r="P97" i="122" s="1"/>
  <c r="I97" i="122"/>
  <c r="J97" i="122"/>
  <c r="K97" i="122"/>
  <c r="L97" i="122"/>
  <c r="M97" i="122"/>
  <c r="E98" i="122"/>
  <c r="F98" i="122"/>
  <c r="O98" i="122" s="1"/>
  <c r="G98" i="122"/>
  <c r="R98" i="122" s="1"/>
  <c r="H98" i="122"/>
  <c r="P98" i="122" s="1"/>
  <c r="I98" i="122"/>
  <c r="J98" i="122"/>
  <c r="K98" i="122"/>
  <c r="L98" i="122"/>
  <c r="M98" i="122"/>
  <c r="E99" i="122"/>
  <c r="F99" i="122"/>
  <c r="G99" i="122"/>
  <c r="R99" i="122" s="1"/>
  <c r="H99" i="122"/>
  <c r="P99" i="122" s="1"/>
  <c r="I99" i="122"/>
  <c r="J99" i="122"/>
  <c r="K99" i="122"/>
  <c r="L99" i="122"/>
  <c r="M99" i="122"/>
  <c r="E100" i="122"/>
  <c r="F100" i="122"/>
  <c r="N100" i="122" s="1"/>
  <c r="G100" i="122"/>
  <c r="R100" i="122" s="1"/>
  <c r="H100" i="122"/>
  <c r="P100" i="122" s="1"/>
  <c r="I100" i="122"/>
  <c r="J100" i="122"/>
  <c r="K100" i="122"/>
  <c r="L100" i="122"/>
  <c r="M100" i="122"/>
  <c r="E12" i="119"/>
  <c r="F12" i="119"/>
  <c r="N12" i="119" s="1"/>
  <c r="G12" i="119"/>
  <c r="R12" i="119" s="1"/>
  <c r="H12" i="119"/>
  <c r="P12" i="119" s="1"/>
  <c r="I12" i="119"/>
  <c r="J12" i="119"/>
  <c r="K12" i="119"/>
  <c r="L12" i="119"/>
  <c r="M12" i="119"/>
  <c r="E13" i="119"/>
  <c r="F13" i="119"/>
  <c r="N13" i="119" s="1"/>
  <c r="G13" i="119"/>
  <c r="R13" i="119" s="1"/>
  <c r="H13" i="119"/>
  <c r="P13" i="119" s="1"/>
  <c r="I13" i="119"/>
  <c r="J13" i="119"/>
  <c r="K13" i="119"/>
  <c r="L13" i="119"/>
  <c r="M13" i="119"/>
  <c r="E14" i="119"/>
  <c r="F14" i="119"/>
  <c r="O14" i="119" s="1"/>
  <c r="G14" i="119"/>
  <c r="R14" i="119" s="1"/>
  <c r="H14" i="119"/>
  <c r="P14" i="119" s="1"/>
  <c r="I14" i="119"/>
  <c r="J14" i="119"/>
  <c r="K14" i="119"/>
  <c r="L14" i="119"/>
  <c r="M14" i="119"/>
  <c r="E15" i="119"/>
  <c r="F15" i="119"/>
  <c r="Q15" i="119" s="1"/>
  <c r="G15" i="119"/>
  <c r="R15" i="119" s="1"/>
  <c r="H15" i="119"/>
  <c r="P15" i="119" s="1"/>
  <c r="I15" i="119"/>
  <c r="J15" i="119"/>
  <c r="K15" i="119"/>
  <c r="L15" i="119"/>
  <c r="M15" i="119"/>
  <c r="E16" i="119"/>
  <c r="F16" i="119"/>
  <c r="Q16" i="119" s="1"/>
  <c r="G16" i="119"/>
  <c r="R16" i="119" s="1"/>
  <c r="H16" i="119"/>
  <c r="P16" i="119" s="1"/>
  <c r="I16" i="119"/>
  <c r="J16" i="119"/>
  <c r="K16" i="119"/>
  <c r="L16" i="119"/>
  <c r="M16" i="119"/>
  <c r="E17" i="119"/>
  <c r="F17" i="119"/>
  <c r="G17" i="119"/>
  <c r="R17" i="119" s="1"/>
  <c r="H17" i="119"/>
  <c r="P17" i="119" s="1"/>
  <c r="I17" i="119"/>
  <c r="J17" i="119"/>
  <c r="K17" i="119"/>
  <c r="L17" i="119"/>
  <c r="M17" i="119"/>
  <c r="E18" i="119"/>
  <c r="F18" i="119"/>
  <c r="O18" i="119" s="1"/>
  <c r="G18" i="119"/>
  <c r="R18" i="119" s="1"/>
  <c r="H18" i="119"/>
  <c r="P18" i="119" s="1"/>
  <c r="I18" i="119"/>
  <c r="J18" i="119"/>
  <c r="K18" i="119"/>
  <c r="L18" i="119"/>
  <c r="M18" i="119"/>
  <c r="E19" i="119"/>
  <c r="F19" i="119"/>
  <c r="N19" i="119" s="1"/>
  <c r="G19" i="119"/>
  <c r="R19" i="119" s="1"/>
  <c r="H19" i="119"/>
  <c r="P19" i="119" s="1"/>
  <c r="I19" i="119"/>
  <c r="J19" i="119"/>
  <c r="K19" i="119"/>
  <c r="L19" i="119"/>
  <c r="M19" i="119"/>
  <c r="E20" i="119"/>
  <c r="F20" i="119"/>
  <c r="O20" i="119" s="1"/>
  <c r="G20" i="119"/>
  <c r="R20" i="119" s="1"/>
  <c r="H20" i="119"/>
  <c r="P20" i="119" s="1"/>
  <c r="I20" i="119"/>
  <c r="J20" i="119"/>
  <c r="K20" i="119"/>
  <c r="L20" i="119"/>
  <c r="M20" i="119"/>
  <c r="E21" i="119"/>
  <c r="F21" i="119"/>
  <c r="N21" i="119" s="1"/>
  <c r="G21" i="119"/>
  <c r="R21" i="119" s="1"/>
  <c r="H21" i="119"/>
  <c r="P21" i="119" s="1"/>
  <c r="I21" i="119"/>
  <c r="J21" i="119"/>
  <c r="K21" i="119"/>
  <c r="L21" i="119"/>
  <c r="M21" i="119"/>
  <c r="E22" i="119"/>
  <c r="F22" i="119"/>
  <c r="N22" i="119" s="1"/>
  <c r="G22" i="119"/>
  <c r="R22" i="119" s="1"/>
  <c r="H22" i="119"/>
  <c r="P22" i="119" s="1"/>
  <c r="I22" i="119"/>
  <c r="J22" i="119"/>
  <c r="K22" i="119"/>
  <c r="L22" i="119"/>
  <c r="M22" i="119"/>
  <c r="E23" i="119"/>
  <c r="F23" i="119"/>
  <c r="G23" i="119"/>
  <c r="R23" i="119" s="1"/>
  <c r="H23" i="119"/>
  <c r="P23" i="119" s="1"/>
  <c r="I23" i="119"/>
  <c r="J23" i="119"/>
  <c r="K23" i="119"/>
  <c r="L23" i="119"/>
  <c r="M23" i="119"/>
  <c r="E24" i="119"/>
  <c r="F24" i="119"/>
  <c r="O24" i="119" s="1"/>
  <c r="G24" i="119"/>
  <c r="R24" i="119" s="1"/>
  <c r="H24" i="119"/>
  <c r="P24" i="119" s="1"/>
  <c r="I24" i="119"/>
  <c r="J24" i="119"/>
  <c r="K24" i="119"/>
  <c r="L24" i="119"/>
  <c r="M24" i="119"/>
  <c r="E25" i="119"/>
  <c r="F25" i="119"/>
  <c r="Q25" i="119" s="1"/>
  <c r="G25" i="119"/>
  <c r="R25" i="119" s="1"/>
  <c r="H25" i="119"/>
  <c r="P25" i="119" s="1"/>
  <c r="I25" i="119"/>
  <c r="J25" i="119"/>
  <c r="K25" i="119"/>
  <c r="L25" i="119"/>
  <c r="M25" i="119"/>
  <c r="E26" i="119"/>
  <c r="F26" i="119"/>
  <c r="G26" i="119"/>
  <c r="R26" i="119" s="1"/>
  <c r="H26" i="119"/>
  <c r="P26" i="119" s="1"/>
  <c r="I26" i="119"/>
  <c r="J26" i="119"/>
  <c r="K26" i="119"/>
  <c r="L26" i="119"/>
  <c r="M26" i="119"/>
  <c r="E27" i="119"/>
  <c r="F27" i="119"/>
  <c r="O27" i="119" s="1"/>
  <c r="G27" i="119"/>
  <c r="R27" i="119" s="1"/>
  <c r="H27" i="119"/>
  <c r="P27" i="119" s="1"/>
  <c r="I27" i="119"/>
  <c r="J27" i="119"/>
  <c r="K27" i="119"/>
  <c r="L27" i="119"/>
  <c r="M27" i="119"/>
  <c r="E28" i="119"/>
  <c r="F28" i="119"/>
  <c r="G28" i="119"/>
  <c r="R28" i="119" s="1"/>
  <c r="H28" i="119"/>
  <c r="P28" i="119" s="1"/>
  <c r="I28" i="119"/>
  <c r="J28" i="119"/>
  <c r="K28" i="119"/>
  <c r="L28" i="119"/>
  <c r="M28" i="119"/>
  <c r="E29" i="119"/>
  <c r="F29" i="119"/>
  <c r="N29" i="119" s="1"/>
  <c r="G29" i="119"/>
  <c r="R29" i="119" s="1"/>
  <c r="H29" i="119"/>
  <c r="P29" i="119" s="1"/>
  <c r="I29" i="119"/>
  <c r="J29" i="119"/>
  <c r="K29" i="119"/>
  <c r="L29" i="119"/>
  <c r="M29" i="119"/>
  <c r="E30" i="119"/>
  <c r="F30" i="119"/>
  <c r="O30" i="119" s="1"/>
  <c r="G30" i="119"/>
  <c r="R30" i="119" s="1"/>
  <c r="H30" i="119"/>
  <c r="P30" i="119" s="1"/>
  <c r="I30" i="119"/>
  <c r="J30" i="119"/>
  <c r="K30" i="119"/>
  <c r="L30" i="119"/>
  <c r="M30" i="119"/>
  <c r="E31" i="119"/>
  <c r="F31" i="119"/>
  <c r="O31" i="119" s="1"/>
  <c r="G31" i="119"/>
  <c r="R31" i="119" s="1"/>
  <c r="H31" i="119"/>
  <c r="P31" i="119" s="1"/>
  <c r="I31" i="119"/>
  <c r="J31" i="119"/>
  <c r="K31" i="119"/>
  <c r="L31" i="119"/>
  <c r="M31" i="119"/>
  <c r="E32" i="119"/>
  <c r="F32" i="119"/>
  <c r="Q32" i="119" s="1"/>
  <c r="G32" i="119"/>
  <c r="R32" i="119" s="1"/>
  <c r="H32" i="119"/>
  <c r="P32" i="119" s="1"/>
  <c r="I32" i="119"/>
  <c r="J32" i="119"/>
  <c r="K32" i="119"/>
  <c r="L32" i="119"/>
  <c r="M32" i="119"/>
  <c r="E33" i="119"/>
  <c r="F33" i="119"/>
  <c r="G33" i="119"/>
  <c r="R33" i="119" s="1"/>
  <c r="H33" i="119"/>
  <c r="P33" i="119" s="1"/>
  <c r="I33" i="119"/>
  <c r="J33" i="119"/>
  <c r="K33" i="119"/>
  <c r="L33" i="119"/>
  <c r="M33" i="119"/>
  <c r="E34" i="119"/>
  <c r="F34" i="119"/>
  <c r="O34" i="119" s="1"/>
  <c r="G34" i="119"/>
  <c r="R34" i="119" s="1"/>
  <c r="H34" i="119"/>
  <c r="P34" i="119" s="1"/>
  <c r="I34" i="119"/>
  <c r="J34" i="119"/>
  <c r="K34" i="119"/>
  <c r="L34" i="119"/>
  <c r="M34" i="119"/>
  <c r="E35" i="119"/>
  <c r="F35" i="119"/>
  <c r="N35" i="119" s="1"/>
  <c r="G35" i="119"/>
  <c r="R35" i="119" s="1"/>
  <c r="H35" i="119"/>
  <c r="P35" i="119" s="1"/>
  <c r="I35" i="119"/>
  <c r="J35" i="119"/>
  <c r="K35" i="119"/>
  <c r="L35" i="119"/>
  <c r="M35" i="119"/>
  <c r="E36" i="119"/>
  <c r="F36" i="119"/>
  <c r="O36" i="119" s="1"/>
  <c r="G36" i="119"/>
  <c r="R36" i="119" s="1"/>
  <c r="H36" i="119"/>
  <c r="P36" i="119" s="1"/>
  <c r="I36" i="119"/>
  <c r="J36" i="119"/>
  <c r="K36" i="119"/>
  <c r="L36" i="119"/>
  <c r="M36" i="119"/>
  <c r="E37" i="119"/>
  <c r="F37" i="119"/>
  <c r="N37" i="119" s="1"/>
  <c r="G37" i="119"/>
  <c r="R37" i="119" s="1"/>
  <c r="H37" i="119"/>
  <c r="P37" i="119" s="1"/>
  <c r="I37" i="119"/>
  <c r="J37" i="119"/>
  <c r="K37" i="119"/>
  <c r="L37" i="119"/>
  <c r="M37" i="119"/>
  <c r="E38" i="119"/>
  <c r="F38" i="119"/>
  <c r="N38" i="119" s="1"/>
  <c r="G38" i="119"/>
  <c r="R38" i="119" s="1"/>
  <c r="H38" i="119"/>
  <c r="P38" i="119" s="1"/>
  <c r="I38" i="119"/>
  <c r="J38" i="119"/>
  <c r="K38" i="119"/>
  <c r="L38" i="119"/>
  <c r="M38" i="119"/>
  <c r="E39" i="119"/>
  <c r="F39" i="119"/>
  <c r="Q39" i="119" s="1"/>
  <c r="G39" i="119"/>
  <c r="R39" i="119" s="1"/>
  <c r="H39" i="119"/>
  <c r="P39" i="119" s="1"/>
  <c r="I39" i="119"/>
  <c r="J39" i="119"/>
  <c r="K39" i="119"/>
  <c r="L39" i="119"/>
  <c r="M39" i="119"/>
  <c r="E40" i="119"/>
  <c r="F40" i="119"/>
  <c r="G40" i="119"/>
  <c r="R40" i="119" s="1"/>
  <c r="H40" i="119"/>
  <c r="P40" i="119" s="1"/>
  <c r="I40" i="119"/>
  <c r="J40" i="119"/>
  <c r="K40" i="119"/>
  <c r="L40" i="119"/>
  <c r="M40" i="119"/>
  <c r="E41" i="119"/>
  <c r="F41" i="119"/>
  <c r="Q41" i="119" s="1"/>
  <c r="G41" i="119"/>
  <c r="R41" i="119" s="1"/>
  <c r="H41" i="119"/>
  <c r="P41" i="119" s="1"/>
  <c r="I41" i="119"/>
  <c r="J41" i="119"/>
  <c r="K41" i="119"/>
  <c r="L41" i="119"/>
  <c r="M41" i="119"/>
  <c r="E42" i="119"/>
  <c r="F42" i="119"/>
  <c r="G42" i="119"/>
  <c r="R42" i="119" s="1"/>
  <c r="H42" i="119"/>
  <c r="P42" i="119" s="1"/>
  <c r="I42" i="119"/>
  <c r="J42" i="119"/>
  <c r="K42" i="119"/>
  <c r="L42" i="119"/>
  <c r="M42" i="119"/>
  <c r="E43" i="119"/>
  <c r="F43" i="119"/>
  <c r="Q43" i="119" s="1"/>
  <c r="G43" i="119"/>
  <c r="R43" i="119" s="1"/>
  <c r="H43" i="119"/>
  <c r="P43" i="119" s="1"/>
  <c r="I43" i="119"/>
  <c r="J43" i="119"/>
  <c r="K43" i="119"/>
  <c r="L43" i="119"/>
  <c r="M43" i="119"/>
  <c r="E44" i="119"/>
  <c r="F44" i="119"/>
  <c r="G44" i="119"/>
  <c r="R44" i="119" s="1"/>
  <c r="H44" i="119"/>
  <c r="P44" i="119" s="1"/>
  <c r="I44" i="119"/>
  <c r="J44" i="119"/>
  <c r="K44" i="119"/>
  <c r="L44" i="119"/>
  <c r="M44" i="119"/>
  <c r="E45" i="119"/>
  <c r="F45" i="119"/>
  <c r="N45" i="119" s="1"/>
  <c r="G45" i="119"/>
  <c r="R45" i="119" s="1"/>
  <c r="H45" i="119"/>
  <c r="P45" i="119" s="1"/>
  <c r="I45" i="119"/>
  <c r="J45" i="119"/>
  <c r="K45" i="119"/>
  <c r="L45" i="119"/>
  <c r="M45" i="119"/>
  <c r="E46" i="119"/>
  <c r="F46" i="119"/>
  <c r="G46" i="119"/>
  <c r="R46" i="119" s="1"/>
  <c r="H46" i="119"/>
  <c r="P46" i="119" s="1"/>
  <c r="I46" i="119"/>
  <c r="J46" i="119"/>
  <c r="K46" i="119"/>
  <c r="L46" i="119"/>
  <c r="M46" i="119"/>
  <c r="E47" i="119"/>
  <c r="F47" i="119"/>
  <c r="N47" i="119" s="1"/>
  <c r="G47" i="119"/>
  <c r="R47" i="119" s="1"/>
  <c r="H47" i="119"/>
  <c r="P47" i="119" s="1"/>
  <c r="I47" i="119"/>
  <c r="J47" i="119"/>
  <c r="K47" i="119"/>
  <c r="L47" i="119"/>
  <c r="M47" i="119"/>
  <c r="E48" i="119"/>
  <c r="F48" i="119"/>
  <c r="Q48" i="119" s="1"/>
  <c r="G48" i="119"/>
  <c r="R48" i="119" s="1"/>
  <c r="H48" i="119"/>
  <c r="P48" i="119" s="1"/>
  <c r="I48" i="119"/>
  <c r="J48" i="119"/>
  <c r="K48" i="119"/>
  <c r="L48" i="119"/>
  <c r="M48" i="119"/>
  <c r="E49" i="119"/>
  <c r="F49" i="119"/>
  <c r="G49" i="119"/>
  <c r="R49" i="119" s="1"/>
  <c r="H49" i="119"/>
  <c r="P49" i="119" s="1"/>
  <c r="I49" i="119"/>
  <c r="J49" i="119"/>
  <c r="K49" i="119"/>
  <c r="L49" i="119"/>
  <c r="M49" i="119"/>
  <c r="E50" i="119"/>
  <c r="F50" i="119"/>
  <c r="O50" i="119" s="1"/>
  <c r="G50" i="119"/>
  <c r="R50" i="119" s="1"/>
  <c r="H50" i="119"/>
  <c r="P50" i="119" s="1"/>
  <c r="I50" i="119"/>
  <c r="J50" i="119"/>
  <c r="K50" i="119"/>
  <c r="L50" i="119"/>
  <c r="M50" i="119"/>
  <c r="E51" i="119"/>
  <c r="F51" i="119"/>
  <c r="N51" i="119" s="1"/>
  <c r="G51" i="119"/>
  <c r="R51" i="119" s="1"/>
  <c r="H51" i="119"/>
  <c r="P51" i="119" s="1"/>
  <c r="I51" i="119"/>
  <c r="J51" i="119"/>
  <c r="K51" i="119"/>
  <c r="L51" i="119"/>
  <c r="M51" i="119"/>
  <c r="E52" i="119"/>
  <c r="F52" i="119"/>
  <c r="O52" i="119" s="1"/>
  <c r="G52" i="119"/>
  <c r="R52" i="119" s="1"/>
  <c r="H52" i="119"/>
  <c r="P52" i="119" s="1"/>
  <c r="I52" i="119"/>
  <c r="J52" i="119"/>
  <c r="K52" i="119"/>
  <c r="L52" i="119"/>
  <c r="M52" i="119"/>
  <c r="E53" i="119"/>
  <c r="F53" i="119"/>
  <c r="N53" i="119" s="1"/>
  <c r="G53" i="119"/>
  <c r="R53" i="119" s="1"/>
  <c r="H53" i="119"/>
  <c r="P53" i="119" s="1"/>
  <c r="I53" i="119"/>
  <c r="J53" i="119"/>
  <c r="K53" i="119"/>
  <c r="L53" i="119"/>
  <c r="M53" i="119"/>
  <c r="E54" i="119"/>
  <c r="F54" i="119"/>
  <c r="N54" i="119" s="1"/>
  <c r="G54" i="119"/>
  <c r="R54" i="119" s="1"/>
  <c r="H54" i="119"/>
  <c r="P54" i="119" s="1"/>
  <c r="I54" i="119"/>
  <c r="J54" i="119"/>
  <c r="K54" i="119"/>
  <c r="L54" i="119"/>
  <c r="M54" i="119"/>
  <c r="E55" i="119"/>
  <c r="F55" i="119"/>
  <c r="G55" i="119"/>
  <c r="R55" i="119" s="1"/>
  <c r="H55" i="119"/>
  <c r="P55" i="119" s="1"/>
  <c r="I55" i="119"/>
  <c r="J55" i="119"/>
  <c r="K55" i="119"/>
  <c r="L55" i="119"/>
  <c r="M55" i="119"/>
  <c r="E56" i="119"/>
  <c r="F56" i="119"/>
  <c r="O56" i="119" s="1"/>
  <c r="G56" i="119"/>
  <c r="R56" i="119" s="1"/>
  <c r="H56" i="119"/>
  <c r="P56" i="119" s="1"/>
  <c r="I56" i="119"/>
  <c r="J56" i="119"/>
  <c r="K56" i="119"/>
  <c r="L56" i="119"/>
  <c r="M56" i="119"/>
  <c r="E57" i="119"/>
  <c r="F57" i="119"/>
  <c r="N57" i="119" s="1"/>
  <c r="G57" i="119"/>
  <c r="R57" i="119" s="1"/>
  <c r="H57" i="119"/>
  <c r="P57" i="119" s="1"/>
  <c r="I57" i="119"/>
  <c r="J57" i="119"/>
  <c r="K57" i="119"/>
  <c r="L57" i="119"/>
  <c r="M57" i="119"/>
  <c r="E58" i="119"/>
  <c r="F58" i="119"/>
  <c r="Q58" i="119" s="1"/>
  <c r="G58" i="119"/>
  <c r="R58" i="119" s="1"/>
  <c r="H58" i="119"/>
  <c r="P58" i="119" s="1"/>
  <c r="I58" i="119"/>
  <c r="J58" i="119"/>
  <c r="K58" i="119"/>
  <c r="L58" i="119"/>
  <c r="M58" i="119"/>
  <c r="E59" i="119"/>
  <c r="F59" i="119"/>
  <c r="N59" i="119" s="1"/>
  <c r="G59" i="119"/>
  <c r="R59" i="119" s="1"/>
  <c r="H59" i="119"/>
  <c r="P59" i="119" s="1"/>
  <c r="I59" i="119"/>
  <c r="J59" i="119"/>
  <c r="K59" i="119"/>
  <c r="L59" i="119"/>
  <c r="M59" i="119"/>
  <c r="E60" i="119"/>
  <c r="F60" i="119"/>
  <c r="O60" i="119" s="1"/>
  <c r="G60" i="119"/>
  <c r="R60" i="119" s="1"/>
  <c r="H60" i="119"/>
  <c r="P60" i="119" s="1"/>
  <c r="I60" i="119"/>
  <c r="J60" i="119"/>
  <c r="K60" i="119"/>
  <c r="L60" i="119"/>
  <c r="M60" i="119"/>
  <c r="E61" i="119"/>
  <c r="F61" i="119"/>
  <c r="Q61" i="119" s="1"/>
  <c r="G61" i="119"/>
  <c r="R61" i="119" s="1"/>
  <c r="H61" i="119"/>
  <c r="P61" i="119" s="1"/>
  <c r="I61" i="119"/>
  <c r="J61" i="119"/>
  <c r="K61" i="119"/>
  <c r="L61" i="119"/>
  <c r="M61" i="119"/>
  <c r="E62" i="119"/>
  <c r="F62" i="119"/>
  <c r="O62" i="119" s="1"/>
  <c r="G62" i="119"/>
  <c r="R62" i="119" s="1"/>
  <c r="H62" i="119"/>
  <c r="P62" i="119" s="1"/>
  <c r="I62" i="119"/>
  <c r="J62" i="119"/>
  <c r="K62" i="119"/>
  <c r="L62" i="119"/>
  <c r="M62" i="119"/>
  <c r="E63" i="119"/>
  <c r="F63" i="119"/>
  <c r="N63" i="119" s="1"/>
  <c r="G63" i="119"/>
  <c r="R63" i="119" s="1"/>
  <c r="H63" i="119"/>
  <c r="P63" i="119" s="1"/>
  <c r="I63" i="119"/>
  <c r="J63" i="119"/>
  <c r="K63" i="119"/>
  <c r="L63" i="119"/>
  <c r="M63" i="119"/>
  <c r="E64" i="119"/>
  <c r="F64" i="119"/>
  <c r="G64" i="119"/>
  <c r="R64" i="119" s="1"/>
  <c r="H64" i="119"/>
  <c r="P64" i="119" s="1"/>
  <c r="I64" i="119"/>
  <c r="J64" i="119"/>
  <c r="K64" i="119"/>
  <c r="L64" i="119"/>
  <c r="M64" i="119"/>
  <c r="E65" i="119"/>
  <c r="F65" i="119"/>
  <c r="O65" i="119" s="1"/>
  <c r="G65" i="119"/>
  <c r="R65" i="119" s="1"/>
  <c r="H65" i="119"/>
  <c r="P65" i="119" s="1"/>
  <c r="I65" i="119"/>
  <c r="J65" i="119"/>
  <c r="K65" i="119"/>
  <c r="L65" i="119"/>
  <c r="M65" i="119"/>
  <c r="E66" i="119"/>
  <c r="F66" i="119"/>
  <c r="G66" i="119"/>
  <c r="R66" i="119" s="1"/>
  <c r="H66" i="119"/>
  <c r="P66" i="119" s="1"/>
  <c r="I66" i="119"/>
  <c r="J66" i="119"/>
  <c r="K66" i="119"/>
  <c r="L66" i="119"/>
  <c r="M66" i="119"/>
  <c r="E67" i="119"/>
  <c r="F67" i="119"/>
  <c r="N67" i="119" s="1"/>
  <c r="G67" i="119"/>
  <c r="R67" i="119" s="1"/>
  <c r="H67" i="119"/>
  <c r="P67" i="119" s="1"/>
  <c r="I67" i="119"/>
  <c r="J67" i="119"/>
  <c r="K67" i="119"/>
  <c r="L67" i="119"/>
  <c r="M67" i="119"/>
  <c r="E68" i="119"/>
  <c r="F68" i="119"/>
  <c r="O68" i="119" s="1"/>
  <c r="G68" i="119"/>
  <c r="R68" i="119" s="1"/>
  <c r="H68" i="119"/>
  <c r="P68" i="119" s="1"/>
  <c r="I68" i="119"/>
  <c r="J68" i="119"/>
  <c r="K68" i="119"/>
  <c r="L68" i="119"/>
  <c r="M68" i="119"/>
  <c r="E69" i="119"/>
  <c r="F69" i="119"/>
  <c r="N69" i="119" s="1"/>
  <c r="G69" i="119"/>
  <c r="R69" i="119" s="1"/>
  <c r="H69" i="119"/>
  <c r="P69" i="119" s="1"/>
  <c r="I69" i="119"/>
  <c r="J69" i="119"/>
  <c r="K69" i="119"/>
  <c r="L69" i="119"/>
  <c r="M69" i="119"/>
  <c r="E70" i="119"/>
  <c r="F70" i="119"/>
  <c r="Q70" i="119" s="1"/>
  <c r="G70" i="119"/>
  <c r="R70" i="119" s="1"/>
  <c r="H70" i="119"/>
  <c r="P70" i="119" s="1"/>
  <c r="I70" i="119"/>
  <c r="J70" i="119"/>
  <c r="K70" i="119"/>
  <c r="L70" i="119"/>
  <c r="M70" i="119"/>
  <c r="E71" i="119"/>
  <c r="F71" i="119"/>
  <c r="N71" i="119" s="1"/>
  <c r="G71" i="119"/>
  <c r="R71" i="119" s="1"/>
  <c r="H71" i="119"/>
  <c r="P71" i="119" s="1"/>
  <c r="I71" i="119"/>
  <c r="J71" i="119"/>
  <c r="K71" i="119"/>
  <c r="L71" i="119"/>
  <c r="M71" i="119"/>
  <c r="E72" i="119"/>
  <c r="F72" i="119"/>
  <c r="O72" i="119" s="1"/>
  <c r="G72" i="119"/>
  <c r="R72" i="119" s="1"/>
  <c r="H72" i="119"/>
  <c r="P72" i="119" s="1"/>
  <c r="I72" i="119"/>
  <c r="J72" i="119"/>
  <c r="K72" i="119"/>
  <c r="L72" i="119"/>
  <c r="M72" i="119"/>
  <c r="E73" i="119"/>
  <c r="F73" i="119"/>
  <c r="N73" i="119" s="1"/>
  <c r="G73" i="119"/>
  <c r="R73" i="119" s="1"/>
  <c r="H73" i="119"/>
  <c r="P73" i="119" s="1"/>
  <c r="I73" i="119"/>
  <c r="J73" i="119"/>
  <c r="K73" i="119"/>
  <c r="L73" i="119"/>
  <c r="M73" i="119"/>
  <c r="E74" i="119"/>
  <c r="F74" i="119"/>
  <c r="O74" i="119" s="1"/>
  <c r="G74" i="119"/>
  <c r="R74" i="119" s="1"/>
  <c r="H74" i="119"/>
  <c r="P74" i="119" s="1"/>
  <c r="I74" i="119"/>
  <c r="J74" i="119"/>
  <c r="K74" i="119"/>
  <c r="L74" i="119"/>
  <c r="M74" i="119"/>
  <c r="E75" i="119"/>
  <c r="F75" i="119"/>
  <c r="N75" i="119" s="1"/>
  <c r="G75" i="119"/>
  <c r="R75" i="119" s="1"/>
  <c r="H75" i="119"/>
  <c r="P75" i="119" s="1"/>
  <c r="I75" i="119"/>
  <c r="J75" i="119"/>
  <c r="K75" i="119"/>
  <c r="L75" i="119"/>
  <c r="M75" i="119"/>
  <c r="E76" i="119"/>
  <c r="F76" i="119"/>
  <c r="N76" i="119" s="1"/>
  <c r="G76" i="119"/>
  <c r="R76" i="119" s="1"/>
  <c r="H76" i="119"/>
  <c r="P76" i="119" s="1"/>
  <c r="I76" i="119"/>
  <c r="J76" i="119"/>
  <c r="K76" i="119"/>
  <c r="L76" i="119"/>
  <c r="M76" i="119"/>
  <c r="E77" i="119"/>
  <c r="F77" i="119"/>
  <c r="N77" i="119" s="1"/>
  <c r="G77" i="119"/>
  <c r="R77" i="119" s="1"/>
  <c r="H77" i="119"/>
  <c r="P77" i="119" s="1"/>
  <c r="I77" i="119"/>
  <c r="J77" i="119"/>
  <c r="K77" i="119"/>
  <c r="L77" i="119"/>
  <c r="M77" i="119"/>
  <c r="E78" i="119"/>
  <c r="F78" i="119"/>
  <c r="G78" i="119"/>
  <c r="R78" i="119" s="1"/>
  <c r="H78" i="119"/>
  <c r="P78" i="119" s="1"/>
  <c r="I78" i="119"/>
  <c r="J78" i="119"/>
  <c r="K78" i="119"/>
  <c r="L78" i="119"/>
  <c r="M78" i="119"/>
  <c r="E79" i="119"/>
  <c r="F79" i="119"/>
  <c r="N79" i="119" s="1"/>
  <c r="G79" i="119"/>
  <c r="R79" i="119" s="1"/>
  <c r="H79" i="119"/>
  <c r="P79" i="119" s="1"/>
  <c r="I79" i="119"/>
  <c r="J79" i="119"/>
  <c r="K79" i="119"/>
  <c r="L79" i="119"/>
  <c r="M79" i="119"/>
  <c r="E80" i="119"/>
  <c r="F80" i="119"/>
  <c r="O80" i="119" s="1"/>
  <c r="G80" i="119"/>
  <c r="R80" i="119" s="1"/>
  <c r="H80" i="119"/>
  <c r="P80" i="119" s="1"/>
  <c r="I80" i="119"/>
  <c r="J80" i="119"/>
  <c r="K80" i="119"/>
  <c r="L80" i="119"/>
  <c r="M80" i="119"/>
  <c r="E81" i="119"/>
  <c r="F81" i="119"/>
  <c r="O81" i="119" s="1"/>
  <c r="G81" i="119"/>
  <c r="R81" i="119" s="1"/>
  <c r="H81" i="119"/>
  <c r="P81" i="119" s="1"/>
  <c r="I81" i="119"/>
  <c r="J81" i="119"/>
  <c r="K81" i="119"/>
  <c r="L81" i="119"/>
  <c r="M81" i="119"/>
  <c r="E82" i="119"/>
  <c r="F82" i="119"/>
  <c r="N82" i="119" s="1"/>
  <c r="G82" i="119"/>
  <c r="R82" i="119" s="1"/>
  <c r="H82" i="119"/>
  <c r="P82" i="119" s="1"/>
  <c r="I82" i="119"/>
  <c r="J82" i="119"/>
  <c r="K82" i="119"/>
  <c r="L82" i="119"/>
  <c r="M82" i="119"/>
  <c r="E83" i="119"/>
  <c r="F83" i="119"/>
  <c r="N83" i="119" s="1"/>
  <c r="G83" i="119"/>
  <c r="R83" i="119" s="1"/>
  <c r="H83" i="119"/>
  <c r="P83" i="119" s="1"/>
  <c r="I83" i="119"/>
  <c r="J83" i="119"/>
  <c r="K83" i="119"/>
  <c r="L83" i="119"/>
  <c r="M83" i="119"/>
  <c r="E84" i="119"/>
  <c r="F84" i="119"/>
  <c r="O84" i="119" s="1"/>
  <c r="G84" i="119"/>
  <c r="R84" i="119" s="1"/>
  <c r="H84" i="119"/>
  <c r="P84" i="119" s="1"/>
  <c r="I84" i="119"/>
  <c r="J84" i="119"/>
  <c r="K84" i="119"/>
  <c r="L84" i="119"/>
  <c r="M84" i="119"/>
  <c r="E85" i="119"/>
  <c r="F85" i="119"/>
  <c r="O85" i="119" s="1"/>
  <c r="G85" i="119"/>
  <c r="R85" i="119" s="1"/>
  <c r="H85" i="119"/>
  <c r="P85" i="119" s="1"/>
  <c r="I85" i="119"/>
  <c r="J85" i="119"/>
  <c r="K85" i="119"/>
  <c r="L85" i="119"/>
  <c r="M85" i="119"/>
  <c r="E86" i="119"/>
  <c r="F86" i="119"/>
  <c r="Q86" i="119" s="1"/>
  <c r="G86" i="119"/>
  <c r="R86" i="119" s="1"/>
  <c r="H86" i="119"/>
  <c r="P86" i="119" s="1"/>
  <c r="I86" i="119"/>
  <c r="J86" i="119"/>
  <c r="K86" i="119"/>
  <c r="L86" i="119"/>
  <c r="M86" i="119"/>
  <c r="E87" i="119"/>
  <c r="F87" i="119"/>
  <c r="Q87" i="119" s="1"/>
  <c r="G87" i="119"/>
  <c r="R87" i="119" s="1"/>
  <c r="H87" i="119"/>
  <c r="P87" i="119" s="1"/>
  <c r="I87" i="119"/>
  <c r="J87" i="119"/>
  <c r="K87" i="119"/>
  <c r="L87" i="119"/>
  <c r="M87" i="119"/>
  <c r="E88" i="119"/>
  <c r="F88" i="119"/>
  <c r="O88" i="119" s="1"/>
  <c r="G88" i="119"/>
  <c r="R88" i="119" s="1"/>
  <c r="H88" i="119"/>
  <c r="P88" i="119" s="1"/>
  <c r="I88" i="119"/>
  <c r="J88" i="119"/>
  <c r="K88" i="119"/>
  <c r="L88" i="119"/>
  <c r="M88" i="119"/>
  <c r="E89" i="119"/>
  <c r="F89" i="119"/>
  <c r="Q89" i="119" s="1"/>
  <c r="G89" i="119"/>
  <c r="R89" i="119" s="1"/>
  <c r="H89" i="119"/>
  <c r="P89" i="119" s="1"/>
  <c r="I89" i="119"/>
  <c r="J89" i="119"/>
  <c r="K89" i="119"/>
  <c r="L89" i="119"/>
  <c r="M89" i="119"/>
  <c r="E90" i="119"/>
  <c r="F90" i="119"/>
  <c r="O90" i="119" s="1"/>
  <c r="G90" i="119"/>
  <c r="R90" i="119" s="1"/>
  <c r="H90" i="119"/>
  <c r="P90" i="119" s="1"/>
  <c r="I90" i="119"/>
  <c r="J90" i="119"/>
  <c r="K90" i="119"/>
  <c r="L90" i="119"/>
  <c r="M90" i="119"/>
  <c r="E91" i="119"/>
  <c r="F91" i="119"/>
  <c r="N91" i="119" s="1"/>
  <c r="G91" i="119"/>
  <c r="R91" i="119" s="1"/>
  <c r="H91" i="119"/>
  <c r="P91" i="119" s="1"/>
  <c r="I91" i="119"/>
  <c r="J91" i="119"/>
  <c r="K91" i="119"/>
  <c r="L91" i="119"/>
  <c r="M91" i="119"/>
  <c r="E92" i="119"/>
  <c r="F92" i="119"/>
  <c r="G92" i="119"/>
  <c r="R92" i="119" s="1"/>
  <c r="H92" i="119"/>
  <c r="P92" i="119" s="1"/>
  <c r="I92" i="119"/>
  <c r="J92" i="119"/>
  <c r="K92" i="119"/>
  <c r="L92" i="119"/>
  <c r="M92" i="119"/>
  <c r="E93" i="119"/>
  <c r="F93" i="119"/>
  <c r="N93" i="119" s="1"/>
  <c r="G93" i="119"/>
  <c r="R93" i="119" s="1"/>
  <c r="H93" i="119"/>
  <c r="P93" i="119" s="1"/>
  <c r="I93" i="119"/>
  <c r="J93" i="119"/>
  <c r="K93" i="119"/>
  <c r="L93" i="119"/>
  <c r="M93" i="119"/>
  <c r="E94" i="119"/>
  <c r="F94" i="119"/>
  <c r="N94" i="119" s="1"/>
  <c r="G94" i="119"/>
  <c r="R94" i="119" s="1"/>
  <c r="H94" i="119"/>
  <c r="P94" i="119" s="1"/>
  <c r="I94" i="119"/>
  <c r="J94" i="119"/>
  <c r="K94" i="119"/>
  <c r="L94" i="119"/>
  <c r="M94" i="119"/>
  <c r="E95" i="119"/>
  <c r="F95" i="119"/>
  <c r="Q95" i="119" s="1"/>
  <c r="G95" i="119"/>
  <c r="R95" i="119" s="1"/>
  <c r="H95" i="119"/>
  <c r="P95" i="119" s="1"/>
  <c r="I95" i="119"/>
  <c r="J95" i="119"/>
  <c r="K95" i="119"/>
  <c r="L95" i="119"/>
  <c r="M95" i="119"/>
  <c r="E96" i="119"/>
  <c r="F96" i="119"/>
  <c r="Q96" i="119" s="1"/>
  <c r="G96" i="119"/>
  <c r="R96" i="119" s="1"/>
  <c r="H96" i="119"/>
  <c r="P96" i="119" s="1"/>
  <c r="I96" i="119"/>
  <c r="J96" i="119"/>
  <c r="K96" i="119"/>
  <c r="L96" i="119"/>
  <c r="M96" i="119"/>
  <c r="E97" i="119"/>
  <c r="F97" i="119"/>
  <c r="N97" i="119" s="1"/>
  <c r="G97" i="119"/>
  <c r="R97" i="119" s="1"/>
  <c r="H97" i="119"/>
  <c r="P97" i="119" s="1"/>
  <c r="I97" i="119"/>
  <c r="J97" i="119"/>
  <c r="K97" i="119"/>
  <c r="L97" i="119"/>
  <c r="M97" i="119"/>
  <c r="E98" i="119"/>
  <c r="F98" i="119"/>
  <c r="N98" i="119" s="1"/>
  <c r="G98" i="119"/>
  <c r="R98" i="119" s="1"/>
  <c r="H98" i="119"/>
  <c r="P98" i="119" s="1"/>
  <c r="I98" i="119"/>
  <c r="J98" i="119"/>
  <c r="K98" i="119"/>
  <c r="L98" i="119"/>
  <c r="M98" i="119"/>
  <c r="E99" i="119"/>
  <c r="F99" i="119"/>
  <c r="N99" i="119" s="1"/>
  <c r="G99" i="119"/>
  <c r="R99" i="119" s="1"/>
  <c r="H99" i="119"/>
  <c r="P99" i="119" s="1"/>
  <c r="I99" i="119"/>
  <c r="J99" i="119"/>
  <c r="K99" i="119"/>
  <c r="L99" i="119"/>
  <c r="M99" i="119"/>
  <c r="E100" i="119"/>
  <c r="F100" i="119"/>
  <c r="O100" i="119" s="1"/>
  <c r="G100" i="119"/>
  <c r="R100" i="119" s="1"/>
  <c r="H100" i="119"/>
  <c r="P100" i="119" s="1"/>
  <c r="I100" i="119"/>
  <c r="J100" i="119"/>
  <c r="K100" i="119"/>
  <c r="L100" i="119"/>
  <c r="M100" i="119"/>
  <c r="J9" i="117"/>
  <c r="E9" i="117"/>
  <c r="L9" i="117" s="1" a="1"/>
  <c r="L9" i="117" s="1"/>
  <c r="F9" i="117"/>
  <c r="M9" i="117" s="1" a="1"/>
  <c r="M9" i="117" s="1"/>
  <c r="G9" i="117"/>
  <c r="P9" i="117" s="1"/>
  <c r="H9" i="117"/>
  <c r="I9" i="117"/>
  <c r="Y9" i="117" s="1" a="1"/>
  <c r="Y9" i="117" s="1"/>
  <c r="K10" i="117"/>
  <c r="E10" i="117"/>
  <c r="L10" i="117" s="1" a="1"/>
  <c r="L10" i="117" s="1"/>
  <c r="F10" i="117"/>
  <c r="M10" i="117" s="1" a="1"/>
  <c r="M10" i="117" s="1"/>
  <c r="G10" i="117"/>
  <c r="P10" i="117" s="1"/>
  <c r="H10" i="117"/>
  <c r="I10" i="117"/>
  <c r="Y10" i="117" s="1" a="1"/>
  <c r="Y10" i="117" s="1"/>
  <c r="E11" i="117"/>
  <c r="L11" i="117" s="1" a="1"/>
  <c r="L11" i="117" s="1"/>
  <c r="F11" i="117"/>
  <c r="M11" i="117" s="1" a="1"/>
  <c r="M11" i="117" s="1"/>
  <c r="G11" i="117"/>
  <c r="P11" i="117" s="1"/>
  <c r="H11" i="117"/>
  <c r="I11" i="117"/>
  <c r="Y11" i="117" s="1" a="1"/>
  <c r="Y11" i="117" s="1"/>
  <c r="S11" i="117"/>
  <c r="V11" i="117"/>
  <c r="O12" i="117"/>
  <c r="E12" i="117"/>
  <c r="L12" i="117" s="1" a="1"/>
  <c r="L12" i="117" s="1"/>
  <c r="F12" i="117"/>
  <c r="M12" i="117" s="1" a="1"/>
  <c r="M12" i="117" s="1"/>
  <c r="G12" i="117"/>
  <c r="P12" i="117" s="1"/>
  <c r="H12" i="117"/>
  <c r="I12" i="117"/>
  <c r="T12" i="117"/>
  <c r="O13" i="117"/>
  <c r="E13" i="117"/>
  <c r="L13" i="117" s="1" a="1"/>
  <c r="L13" i="117" s="1"/>
  <c r="F13" i="117"/>
  <c r="M13" i="117" s="1" a="1"/>
  <c r="M13" i="117" s="1"/>
  <c r="G13" i="117"/>
  <c r="P13" i="117" s="1"/>
  <c r="H13" i="117"/>
  <c r="I13" i="117"/>
  <c r="S13" i="117"/>
  <c r="T13" i="117"/>
  <c r="V13" i="117"/>
  <c r="R14" i="117"/>
  <c r="E14" i="117"/>
  <c r="L14" i="117" s="1" a="1"/>
  <c r="L14" i="117" s="1"/>
  <c r="F14" i="117"/>
  <c r="M14" i="117" s="1" a="1"/>
  <c r="M14" i="117" s="1"/>
  <c r="G14" i="117"/>
  <c r="P14" i="117" s="1"/>
  <c r="H14" i="117"/>
  <c r="I14" i="117"/>
  <c r="Z14" i="117" s="1" a="1"/>
  <c r="Z14" i="117" s="1"/>
  <c r="J14" i="117"/>
  <c r="O14" i="117"/>
  <c r="S14" i="117"/>
  <c r="U14" i="117"/>
  <c r="V14" i="117"/>
  <c r="E15" i="117"/>
  <c r="L15" i="117" s="1" a="1"/>
  <c r="L15" i="117" s="1"/>
  <c r="F15" i="117"/>
  <c r="M15" i="117" s="1" a="1"/>
  <c r="M15" i="117" s="1"/>
  <c r="G15" i="117"/>
  <c r="P15" i="117" s="1"/>
  <c r="H15" i="117"/>
  <c r="I15" i="117"/>
  <c r="AB15" i="117" s="1" a="1"/>
  <c r="AB15" i="117" s="1"/>
  <c r="S15" i="117"/>
  <c r="R16" i="117"/>
  <c r="E16" i="117"/>
  <c r="L16" i="117" s="1" a="1"/>
  <c r="L16" i="117" s="1"/>
  <c r="F16" i="117"/>
  <c r="M16" i="117" s="1" a="1"/>
  <c r="M16" i="117" s="1"/>
  <c r="G16" i="117"/>
  <c r="P16" i="117" s="1"/>
  <c r="H16" i="117"/>
  <c r="I16" i="117"/>
  <c r="AA16" i="117" s="1" a="1"/>
  <c r="AA16" i="117" s="1"/>
  <c r="S16" i="117"/>
  <c r="U16" i="117"/>
  <c r="T17" i="117"/>
  <c r="E17" i="117"/>
  <c r="L17" i="117" s="1" a="1"/>
  <c r="L17" i="117" s="1"/>
  <c r="F17" i="117"/>
  <c r="M17" i="117" s="1" a="1"/>
  <c r="M17" i="117" s="1"/>
  <c r="G17" i="117"/>
  <c r="P17" i="117" s="1"/>
  <c r="H17" i="117"/>
  <c r="I17" i="117"/>
  <c r="X17" i="117" s="1" a="1"/>
  <c r="X17" i="117" s="1"/>
  <c r="U18" i="117"/>
  <c r="E18" i="117"/>
  <c r="L18" i="117" s="1" a="1"/>
  <c r="L18" i="117" s="1"/>
  <c r="F18" i="117"/>
  <c r="M18" i="117" s="1" a="1"/>
  <c r="M18" i="117" s="1"/>
  <c r="G18" i="117"/>
  <c r="P18" i="117" s="1"/>
  <c r="H18" i="117"/>
  <c r="I18" i="117"/>
  <c r="Z18" i="117" s="1" a="1"/>
  <c r="Z18" i="117" s="1"/>
  <c r="E19" i="117"/>
  <c r="L19" i="117" s="1" a="1"/>
  <c r="L19" i="117" s="1"/>
  <c r="F19" i="117"/>
  <c r="M19" i="117" s="1" a="1"/>
  <c r="M19" i="117" s="1"/>
  <c r="G19" i="117"/>
  <c r="P19" i="117" s="1"/>
  <c r="H19" i="117"/>
  <c r="I19" i="117"/>
  <c r="V19" i="117"/>
  <c r="O20" i="117"/>
  <c r="E20" i="117"/>
  <c r="L20" i="117" s="1" a="1"/>
  <c r="L20" i="117" s="1"/>
  <c r="F20" i="117"/>
  <c r="M20" i="117" s="1" a="1"/>
  <c r="M20" i="117" s="1"/>
  <c r="G20" i="117"/>
  <c r="P20" i="117" s="1"/>
  <c r="H20" i="117"/>
  <c r="I20" i="117"/>
  <c r="K20" i="117"/>
  <c r="U20" i="117"/>
  <c r="V20" i="117"/>
  <c r="O21" i="117"/>
  <c r="E21" i="117"/>
  <c r="L21" i="117" s="1" a="1"/>
  <c r="L21" i="117" s="1"/>
  <c r="F21" i="117"/>
  <c r="M21" i="117" s="1" a="1"/>
  <c r="M21" i="117" s="1"/>
  <c r="G21" i="117"/>
  <c r="P21" i="117" s="1"/>
  <c r="H21" i="117"/>
  <c r="I21" i="117"/>
  <c r="AA21" i="117" s="1" a="1"/>
  <c r="AA21" i="117" s="1"/>
  <c r="J21" i="117"/>
  <c r="R22" i="117"/>
  <c r="E22" i="117"/>
  <c r="L22" i="117" s="1" a="1"/>
  <c r="L22" i="117" s="1"/>
  <c r="F22" i="117"/>
  <c r="M22" i="117" s="1" a="1"/>
  <c r="M22" i="117" s="1"/>
  <c r="G22" i="117"/>
  <c r="P22" i="117" s="1"/>
  <c r="H22" i="117"/>
  <c r="I22" i="117"/>
  <c r="Y22" i="117" s="1" a="1"/>
  <c r="Y22" i="117" s="1"/>
  <c r="E23" i="117"/>
  <c r="L23" i="117" s="1" a="1"/>
  <c r="L23" i="117" s="1"/>
  <c r="F23" i="117"/>
  <c r="M23" i="117" s="1" a="1"/>
  <c r="M23" i="117" s="1"/>
  <c r="G23" i="117"/>
  <c r="P23" i="117" s="1"/>
  <c r="H23" i="117"/>
  <c r="I23" i="117"/>
  <c r="R24" i="117"/>
  <c r="E24" i="117"/>
  <c r="L24" i="117" s="1" a="1"/>
  <c r="L24" i="117" s="1"/>
  <c r="F24" i="117"/>
  <c r="M24" i="117" s="1" a="1"/>
  <c r="M24" i="117" s="1"/>
  <c r="G24" i="117"/>
  <c r="P24" i="117" s="1"/>
  <c r="H24" i="117"/>
  <c r="I24" i="117"/>
  <c r="T25" i="117"/>
  <c r="E25" i="117"/>
  <c r="L25" i="117" s="1" a="1"/>
  <c r="L25" i="117" s="1"/>
  <c r="F25" i="117"/>
  <c r="M25" i="117" s="1" a="1"/>
  <c r="M25" i="117" s="1"/>
  <c r="G25" i="117"/>
  <c r="P25" i="117" s="1"/>
  <c r="H25" i="117"/>
  <c r="I25" i="117"/>
  <c r="X25" i="117" s="1" a="1"/>
  <c r="X25" i="117" s="1"/>
  <c r="U26" i="117"/>
  <c r="E26" i="117"/>
  <c r="L26" i="117" s="1" a="1"/>
  <c r="L26" i="117" s="1"/>
  <c r="F26" i="117"/>
  <c r="M26" i="117" s="1" a="1"/>
  <c r="M26" i="117" s="1"/>
  <c r="G26" i="117"/>
  <c r="P26" i="117" s="1"/>
  <c r="H26" i="117"/>
  <c r="I26" i="117"/>
  <c r="E27" i="117"/>
  <c r="L27" i="117" s="1" a="1"/>
  <c r="L27" i="117" s="1"/>
  <c r="F27" i="117"/>
  <c r="M27" i="117" s="1" a="1"/>
  <c r="M27" i="117" s="1"/>
  <c r="G27" i="117"/>
  <c r="P27" i="117" s="1"/>
  <c r="H27" i="117"/>
  <c r="I27" i="117"/>
  <c r="U27" i="117"/>
  <c r="O28" i="117"/>
  <c r="E28" i="117"/>
  <c r="L28" i="117" s="1" a="1"/>
  <c r="L28" i="117" s="1"/>
  <c r="F28" i="117"/>
  <c r="M28" i="117" s="1" a="1"/>
  <c r="M28" i="117" s="1"/>
  <c r="G28" i="117"/>
  <c r="P28" i="117" s="1"/>
  <c r="H28" i="117"/>
  <c r="I28" i="117"/>
  <c r="O29" i="117"/>
  <c r="E29" i="117"/>
  <c r="L29" i="117" s="1" a="1"/>
  <c r="L29" i="117" s="1"/>
  <c r="F29" i="117"/>
  <c r="M29" i="117" s="1" a="1"/>
  <c r="M29" i="117" s="1"/>
  <c r="G29" i="117"/>
  <c r="P29" i="117" s="1"/>
  <c r="H29" i="117"/>
  <c r="I29" i="117"/>
  <c r="X29" i="117" s="1" a="1"/>
  <c r="X29" i="117" s="1"/>
  <c r="J29" i="117"/>
  <c r="K29" i="117"/>
  <c r="S29" i="117"/>
  <c r="O30" i="117"/>
  <c r="E30" i="117"/>
  <c r="L30" i="117" s="1" a="1"/>
  <c r="L30" i="117" s="1"/>
  <c r="F30" i="117"/>
  <c r="M30" i="117" s="1" a="1"/>
  <c r="M30" i="117" s="1"/>
  <c r="G30" i="117"/>
  <c r="P30" i="117" s="1"/>
  <c r="H30" i="117"/>
  <c r="I30" i="117"/>
  <c r="Y30" i="117" s="1" a="1"/>
  <c r="Y30" i="117" s="1"/>
  <c r="K30" i="117"/>
  <c r="V30" i="117"/>
  <c r="E31" i="117"/>
  <c r="L31" i="117" s="1" a="1"/>
  <c r="L31" i="117" s="1"/>
  <c r="F31" i="117"/>
  <c r="M31" i="117" s="1" a="1"/>
  <c r="M31" i="117" s="1"/>
  <c r="G31" i="117"/>
  <c r="P31" i="117" s="1"/>
  <c r="H31" i="117"/>
  <c r="I31" i="117"/>
  <c r="R32" i="117"/>
  <c r="E32" i="117"/>
  <c r="L32" i="117" s="1" a="1"/>
  <c r="L32" i="117" s="1"/>
  <c r="F32" i="117"/>
  <c r="M32" i="117" s="1" a="1"/>
  <c r="M32" i="117" s="1"/>
  <c r="G32" i="117"/>
  <c r="P32" i="117" s="1"/>
  <c r="H32" i="117"/>
  <c r="I32" i="117"/>
  <c r="AA32" i="117" s="1" a="1"/>
  <c r="AA32" i="117" s="1"/>
  <c r="O32" i="117"/>
  <c r="U32" i="117"/>
  <c r="E33" i="117"/>
  <c r="L33" i="117" s="1" a="1"/>
  <c r="L33" i="117" s="1"/>
  <c r="F33" i="117"/>
  <c r="M33" i="117" s="1" a="1"/>
  <c r="M33" i="117" s="1"/>
  <c r="G33" i="117"/>
  <c r="P33" i="117" s="1"/>
  <c r="H33" i="117"/>
  <c r="I33" i="117"/>
  <c r="U34" i="117"/>
  <c r="E34" i="117"/>
  <c r="L34" i="117" s="1" a="1"/>
  <c r="L34" i="117" s="1"/>
  <c r="F34" i="117"/>
  <c r="M34" i="117" s="1" a="1"/>
  <c r="M34" i="117" s="1"/>
  <c r="G34" i="117"/>
  <c r="P34" i="117" s="1"/>
  <c r="H34" i="117"/>
  <c r="I34" i="117"/>
  <c r="X34" i="117" s="1" a="1"/>
  <c r="X34" i="117" s="1"/>
  <c r="J35" i="117"/>
  <c r="E35" i="117"/>
  <c r="L35" i="117" s="1" a="1"/>
  <c r="L35" i="117" s="1"/>
  <c r="F35" i="117"/>
  <c r="M35" i="117" s="1" a="1"/>
  <c r="M35" i="117" s="1"/>
  <c r="G35" i="117"/>
  <c r="P35" i="117" s="1"/>
  <c r="H35" i="117"/>
  <c r="I35" i="117"/>
  <c r="O36" i="117"/>
  <c r="E36" i="117"/>
  <c r="L36" i="117" s="1" a="1"/>
  <c r="L36" i="117" s="1"/>
  <c r="F36" i="117"/>
  <c r="M36" i="117" s="1" a="1"/>
  <c r="M36" i="117" s="1"/>
  <c r="G36" i="117"/>
  <c r="P36" i="117" s="1"/>
  <c r="H36" i="117"/>
  <c r="I36" i="117"/>
  <c r="Z36" i="117" s="1" a="1"/>
  <c r="Z36" i="117" s="1"/>
  <c r="J36" i="117"/>
  <c r="K36" i="117"/>
  <c r="R36" i="117"/>
  <c r="S36" i="117"/>
  <c r="T36" i="117"/>
  <c r="U36" i="117"/>
  <c r="V36" i="117"/>
  <c r="O37" i="117"/>
  <c r="E37" i="117"/>
  <c r="L37" i="117" s="1" a="1"/>
  <c r="L37" i="117" s="1"/>
  <c r="F37" i="117"/>
  <c r="M37" i="117" s="1" a="1"/>
  <c r="M37" i="117" s="1"/>
  <c r="G37" i="117"/>
  <c r="P37" i="117" s="1"/>
  <c r="H37" i="117"/>
  <c r="I37" i="117"/>
  <c r="AB37" i="117" s="1" a="1"/>
  <c r="AB37" i="117" s="1"/>
  <c r="O38" i="117"/>
  <c r="E38" i="117"/>
  <c r="L38" i="117" s="1" a="1"/>
  <c r="L38" i="117" s="1"/>
  <c r="F38" i="117"/>
  <c r="M38" i="117" s="1" a="1"/>
  <c r="M38" i="117" s="1"/>
  <c r="G38" i="117"/>
  <c r="P38" i="117" s="1"/>
  <c r="H38" i="117"/>
  <c r="I38" i="117"/>
  <c r="X38" i="117" s="1" a="1"/>
  <c r="X38" i="117" s="1"/>
  <c r="K38" i="117"/>
  <c r="S39" i="117"/>
  <c r="E39" i="117"/>
  <c r="L39" i="117" s="1" a="1"/>
  <c r="L39" i="117" s="1"/>
  <c r="F39" i="117"/>
  <c r="M39" i="117" s="1" a="1"/>
  <c r="M39" i="117" s="1"/>
  <c r="G39" i="117"/>
  <c r="P39" i="117" s="1"/>
  <c r="H39" i="117"/>
  <c r="I39" i="117"/>
  <c r="E40" i="117"/>
  <c r="L40" i="117" s="1" a="1"/>
  <c r="L40" i="117" s="1"/>
  <c r="F40" i="117"/>
  <c r="M40" i="117" s="1" a="1"/>
  <c r="M40" i="117" s="1"/>
  <c r="G40" i="117"/>
  <c r="P40" i="117" s="1"/>
  <c r="H40" i="117"/>
  <c r="I40" i="117"/>
  <c r="E41" i="117"/>
  <c r="L41" i="117" s="1" a="1"/>
  <c r="L41" i="117" s="1"/>
  <c r="F41" i="117"/>
  <c r="M41" i="117" s="1" a="1"/>
  <c r="M41" i="117" s="1"/>
  <c r="G41" i="117"/>
  <c r="P41" i="117" s="1"/>
  <c r="H41" i="117"/>
  <c r="I41" i="117"/>
  <c r="Y41" i="117" s="1" a="1"/>
  <c r="Y41" i="117" s="1"/>
  <c r="U41" i="117"/>
  <c r="J42" i="117"/>
  <c r="E42" i="117"/>
  <c r="L42" i="117" s="1" a="1"/>
  <c r="L42" i="117" s="1"/>
  <c r="F42" i="117"/>
  <c r="M42" i="117" s="1" a="1"/>
  <c r="M42" i="117" s="1"/>
  <c r="G42" i="117"/>
  <c r="P42" i="117" s="1"/>
  <c r="H42" i="117"/>
  <c r="I42" i="117"/>
  <c r="R42" i="117"/>
  <c r="S42" i="117"/>
  <c r="T42" i="117"/>
  <c r="U42" i="117"/>
  <c r="E43" i="117"/>
  <c r="L43" i="117" s="1" a="1"/>
  <c r="L43" i="117" s="1"/>
  <c r="F43" i="117"/>
  <c r="M43" i="117" s="1" a="1"/>
  <c r="M43" i="117" s="1"/>
  <c r="G43" i="117"/>
  <c r="P43" i="117" s="1"/>
  <c r="H43" i="117"/>
  <c r="I43" i="117"/>
  <c r="Z43" i="117" s="1" a="1"/>
  <c r="Z43" i="117" s="1"/>
  <c r="K44" i="117"/>
  <c r="E44" i="117"/>
  <c r="L44" i="117" s="1" a="1"/>
  <c r="L44" i="117" s="1"/>
  <c r="F44" i="117"/>
  <c r="M44" i="117" s="1" a="1"/>
  <c r="M44" i="117" s="1"/>
  <c r="G44" i="117"/>
  <c r="P44" i="117" s="1"/>
  <c r="H44" i="117"/>
  <c r="I44" i="117"/>
  <c r="X44" i="117" s="1" a="1"/>
  <c r="X44" i="117" s="1"/>
  <c r="J44" i="117"/>
  <c r="E45" i="117"/>
  <c r="L45" i="117" s="1" a="1"/>
  <c r="L45" i="117" s="1"/>
  <c r="F45" i="117"/>
  <c r="M45" i="117" s="1" a="1"/>
  <c r="M45" i="117" s="1"/>
  <c r="G45" i="117"/>
  <c r="P45" i="117" s="1"/>
  <c r="H45" i="117"/>
  <c r="I45" i="117"/>
  <c r="E46" i="117"/>
  <c r="L46" i="117" s="1" a="1"/>
  <c r="L46" i="117" s="1"/>
  <c r="F46" i="117"/>
  <c r="M46" i="117" s="1" a="1"/>
  <c r="M46" i="117" s="1"/>
  <c r="G46" i="117"/>
  <c r="P46" i="117" s="1"/>
  <c r="H46" i="117"/>
  <c r="I46" i="117"/>
  <c r="Y46" i="117" s="1" a="1"/>
  <c r="Y46" i="117" s="1"/>
  <c r="U46" i="117"/>
  <c r="E47" i="117"/>
  <c r="L47" i="117" s="1" a="1"/>
  <c r="L47" i="117" s="1"/>
  <c r="F47" i="117"/>
  <c r="M47" i="117" s="1" a="1"/>
  <c r="M47" i="117" s="1"/>
  <c r="G47" i="117"/>
  <c r="P47" i="117" s="1"/>
  <c r="H47" i="117"/>
  <c r="I47" i="117"/>
  <c r="X47" i="117" s="1" a="1"/>
  <c r="X47" i="117" s="1"/>
  <c r="U48" i="117"/>
  <c r="E48" i="117"/>
  <c r="L48" i="117" s="1" a="1"/>
  <c r="L48" i="117" s="1"/>
  <c r="F48" i="117"/>
  <c r="M48" i="117" s="1" a="1"/>
  <c r="M48" i="117" s="1"/>
  <c r="G48" i="117"/>
  <c r="P48" i="117" s="1"/>
  <c r="H48" i="117"/>
  <c r="I48" i="117"/>
  <c r="E49" i="117"/>
  <c r="L49" i="117" s="1" a="1"/>
  <c r="L49" i="117" s="1"/>
  <c r="F49" i="117"/>
  <c r="M49" i="117" s="1" a="1"/>
  <c r="M49" i="117" s="1"/>
  <c r="G49" i="117"/>
  <c r="P49" i="117" s="1"/>
  <c r="H49" i="117"/>
  <c r="I49" i="117"/>
  <c r="J50" i="117"/>
  <c r="E50" i="117"/>
  <c r="L50" i="117" s="1" a="1"/>
  <c r="L50" i="117" s="1"/>
  <c r="F50" i="117"/>
  <c r="M50" i="117" s="1" a="1"/>
  <c r="M50" i="117" s="1"/>
  <c r="G50" i="117"/>
  <c r="P50" i="117" s="1"/>
  <c r="H50" i="117"/>
  <c r="I50" i="117"/>
  <c r="Z50" i="117" s="1" a="1"/>
  <c r="Z50" i="117" s="1"/>
  <c r="T50" i="117"/>
  <c r="V51" i="117"/>
  <c r="E51" i="117"/>
  <c r="L51" i="117" s="1" a="1"/>
  <c r="L51" i="117" s="1"/>
  <c r="F51" i="117"/>
  <c r="M51" i="117" s="1" a="1"/>
  <c r="M51" i="117" s="1"/>
  <c r="G51" i="117"/>
  <c r="P51" i="117" s="1"/>
  <c r="H51" i="117"/>
  <c r="I51" i="117"/>
  <c r="K52" i="117"/>
  <c r="E52" i="117"/>
  <c r="L52" i="117" s="1" a="1"/>
  <c r="L52" i="117" s="1"/>
  <c r="F52" i="117"/>
  <c r="M52" i="117" s="1" a="1"/>
  <c r="M52" i="117" s="1"/>
  <c r="G52" i="117"/>
  <c r="P52" i="117" s="1"/>
  <c r="H52" i="117"/>
  <c r="I52" i="117"/>
  <c r="Y52" i="117" s="1" a="1"/>
  <c r="Y52" i="117" s="1"/>
  <c r="R52" i="117"/>
  <c r="T52" i="117"/>
  <c r="U52" i="117"/>
  <c r="V52" i="117"/>
  <c r="E53" i="117"/>
  <c r="L53" i="117" s="1" a="1"/>
  <c r="L53" i="117" s="1"/>
  <c r="F53" i="117"/>
  <c r="M53" i="117" s="1" a="1"/>
  <c r="M53" i="117" s="1"/>
  <c r="G53" i="117"/>
  <c r="P53" i="117" s="1"/>
  <c r="H53" i="117"/>
  <c r="I53" i="117"/>
  <c r="X53" i="117" s="1" a="1"/>
  <c r="X53" i="117" s="1"/>
  <c r="E54" i="117"/>
  <c r="L54" i="117" s="1" a="1"/>
  <c r="L54" i="117" s="1"/>
  <c r="F54" i="117"/>
  <c r="M54" i="117" s="1" a="1"/>
  <c r="M54" i="117" s="1"/>
  <c r="G54" i="117"/>
  <c r="P54" i="117" s="1"/>
  <c r="H54" i="117"/>
  <c r="I54" i="117"/>
  <c r="AA54" i="117" s="1" a="1"/>
  <c r="AA54" i="117" s="1"/>
  <c r="V54" i="117"/>
  <c r="E55" i="117"/>
  <c r="L55" i="117" s="1" a="1"/>
  <c r="L55" i="117" s="1"/>
  <c r="F55" i="117"/>
  <c r="M55" i="117" s="1" a="1"/>
  <c r="M55" i="117" s="1"/>
  <c r="G55" i="117"/>
  <c r="P55" i="117" s="1"/>
  <c r="H55" i="117"/>
  <c r="I55" i="117"/>
  <c r="E56" i="117"/>
  <c r="L56" i="117" s="1" a="1"/>
  <c r="L56" i="117" s="1"/>
  <c r="F56" i="117"/>
  <c r="M56" i="117" s="1" a="1"/>
  <c r="M56" i="117" s="1"/>
  <c r="G56" i="117"/>
  <c r="P56" i="117" s="1"/>
  <c r="H56" i="117"/>
  <c r="I56" i="117"/>
  <c r="AB56" i="117" s="1" a="1"/>
  <c r="AB56" i="117" s="1"/>
  <c r="S57" i="117"/>
  <c r="E57" i="117"/>
  <c r="L57" i="117" s="1" a="1"/>
  <c r="L57" i="117" s="1"/>
  <c r="F57" i="117"/>
  <c r="M57" i="117" s="1" a="1"/>
  <c r="M57" i="117" s="1"/>
  <c r="G57" i="117"/>
  <c r="P57" i="117" s="1"/>
  <c r="H57" i="117"/>
  <c r="I57" i="117"/>
  <c r="Y57" i="117" s="1" a="1"/>
  <c r="Y57" i="117" s="1"/>
  <c r="E58" i="117"/>
  <c r="L58" i="117" s="1" a="1"/>
  <c r="L58" i="117" s="1"/>
  <c r="F58" i="117"/>
  <c r="M58" i="117" s="1" a="1"/>
  <c r="M58" i="117" s="1"/>
  <c r="G58" i="117"/>
  <c r="P58" i="117" s="1"/>
  <c r="H58" i="117"/>
  <c r="I58" i="117"/>
  <c r="Y58" i="117" s="1" a="1"/>
  <c r="Y58" i="117" s="1"/>
  <c r="E59" i="117"/>
  <c r="L59" i="117" s="1" a="1"/>
  <c r="L59" i="117" s="1"/>
  <c r="F59" i="117"/>
  <c r="M59" i="117" s="1" a="1"/>
  <c r="M59" i="117" s="1"/>
  <c r="G59" i="117"/>
  <c r="P59" i="117" s="1"/>
  <c r="H59" i="117"/>
  <c r="I59" i="117"/>
  <c r="Y59" i="117" s="1" a="1"/>
  <c r="Y59" i="117" s="1"/>
  <c r="E60" i="117"/>
  <c r="L60" i="117" s="1" a="1"/>
  <c r="L60" i="117" s="1"/>
  <c r="F60" i="117"/>
  <c r="M60" i="117" s="1" a="1"/>
  <c r="M60" i="117" s="1"/>
  <c r="G60" i="117"/>
  <c r="P60" i="117" s="1"/>
  <c r="H60" i="117"/>
  <c r="I60" i="117"/>
  <c r="X60" i="117" s="1" a="1"/>
  <c r="X60" i="117" s="1"/>
  <c r="U61" i="117"/>
  <c r="E61" i="117"/>
  <c r="L61" i="117" s="1" a="1"/>
  <c r="L61" i="117" s="1"/>
  <c r="F61" i="117"/>
  <c r="M61" i="117" s="1" a="1"/>
  <c r="M61" i="117" s="1"/>
  <c r="G61" i="117"/>
  <c r="P61" i="117" s="1"/>
  <c r="H61" i="117"/>
  <c r="I61" i="117"/>
  <c r="X61" i="117" s="1" a="1"/>
  <c r="X61" i="117" s="1"/>
  <c r="E62" i="117"/>
  <c r="L62" i="117" s="1" a="1"/>
  <c r="L62" i="117" s="1"/>
  <c r="F62" i="117"/>
  <c r="M62" i="117" s="1" a="1"/>
  <c r="M62" i="117" s="1"/>
  <c r="G62" i="117"/>
  <c r="P62" i="117" s="1"/>
  <c r="H62" i="117"/>
  <c r="I62" i="117"/>
  <c r="AA62" i="117" s="1" a="1"/>
  <c r="AA62" i="117" s="1"/>
  <c r="K63" i="117"/>
  <c r="E63" i="117"/>
  <c r="L63" i="117" s="1" a="1"/>
  <c r="L63" i="117" s="1"/>
  <c r="F63" i="117"/>
  <c r="M63" i="117" s="1" a="1"/>
  <c r="M63" i="117" s="1"/>
  <c r="G63" i="117"/>
  <c r="P63" i="117" s="1"/>
  <c r="H63" i="117"/>
  <c r="I63" i="117"/>
  <c r="AB63" i="117" s="1" a="1"/>
  <c r="AB63" i="117" s="1"/>
  <c r="S63" i="117"/>
  <c r="U63" i="117"/>
  <c r="S64" i="117"/>
  <c r="E64" i="117"/>
  <c r="L64" i="117" s="1" a="1"/>
  <c r="L64" i="117" s="1"/>
  <c r="F64" i="117"/>
  <c r="M64" i="117" s="1" a="1"/>
  <c r="M64" i="117" s="1"/>
  <c r="G64" i="117"/>
  <c r="P64" i="117" s="1"/>
  <c r="H64" i="117"/>
  <c r="I64" i="117"/>
  <c r="K65" i="117"/>
  <c r="E65" i="117"/>
  <c r="L65" i="117" s="1" a="1"/>
  <c r="L65" i="117" s="1"/>
  <c r="F65" i="117"/>
  <c r="M65" i="117" s="1" a="1"/>
  <c r="M65" i="117" s="1"/>
  <c r="G65" i="117"/>
  <c r="P65" i="117" s="1"/>
  <c r="H65" i="117"/>
  <c r="I65" i="117"/>
  <c r="R66" i="117"/>
  <c r="E66" i="117"/>
  <c r="L66" i="117" s="1" a="1"/>
  <c r="L66" i="117" s="1"/>
  <c r="F66" i="117"/>
  <c r="M66" i="117" s="1" a="1"/>
  <c r="M66" i="117" s="1"/>
  <c r="G66" i="117"/>
  <c r="P66" i="117" s="1"/>
  <c r="H66" i="117"/>
  <c r="I66" i="117"/>
  <c r="T67" i="117"/>
  <c r="E67" i="117"/>
  <c r="L67" i="117" s="1" a="1"/>
  <c r="L67" i="117" s="1"/>
  <c r="F67" i="117"/>
  <c r="M67" i="117" s="1" a="1"/>
  <c r="M67" i="117" s="1"/>
  <c r="G67" i="117"/>
  <c r="P67" i="117" s="1"/>
  <c r="H67" i="117"/>
  <c r="I67" i="117"/>
  <c r="X67" i="117" s="1" a="1"/>
  <c r="X67" i="117" s="1"/>
  <c r="V68" i="117"/>
  <c r="E68" i="117"/>
  <c r="L68" i="117" s="1" a="1"/>
  <c r="L68" i="117" s="1"/>
  <c r="F68" i="117"/>
  <c r="M68" i="117" s="1" a="1"/>
  <c r="M68" i="117" s="1"/>
  <c r="G68" i="117"/>
  <c r="P68" i="117" s="1"/>
  <c r="H68" i="117"/>
  <c r="I68" i="117"/>
  <c r="AA68" i="117" s="1" a="1"/>
  <c r="AA68" i="117" s="1"/>
  <c r="S68" i="117"/>
  <c r="T68" i="117"/>
  <c r="U68" i="117"/>
  <c r="E69" i="117"/>
  <c r="L69" i="117" s="1" a="1"/>
  <c r="L69" i="117" s="1"/>
  <c r="F69" i="117"/>
  <c r="M69" i="117" s="1" a="1"/>
  <c r="M69" i="117" s="1"/>
  <c r="G69" i="117"/>
  <c r="P69" i="117" s="1"/>
  <c r="H69" i="117"/>
  <c r="I69" i="117"/>
  <c r="AA69" i="117" s="1" a="1"/>
  <c r="AA69" i="117" s="1"/>
  <c r="T69" i="117"/>
  <c r="K70" i="117"/>
  <c r="E70" i="117"/>
  <c r="L70" i="117" s="1" a="1"/>
  <c r="L70" i="117" s="1"/>
  <c r="F70" i="117"/>
  <c r="M70" i="117" s="1" a="1"/>
  <c r="M70" i="117" s="1"/>
  <c r="G70" i="117"/>
  <c r="P70" i="117" s="1"/>
  <c r="H70" i="117"/>
  <c r="I70" i="117"/>
  <c r="E71" i="117"/>
  <c r="L71" i="117" s="1" a="1"/>
  <c r="L71" i="117" s="1"/>
  <c r="F71" i="117"/>
  <c r="M71" i="117" s="1" a="1"/>
  <c r="M71" i="117" s="1"/>
  <c r="G71" i="117"/>
  <c r="P71" i="117" s="1"/>
  <c r="H71" i="117"/>
  <c r="I71" i="117"/>
  <c r="X71" i="117" s="1" a="1"/>
  <c r="X71" i="117" s="1"/>
  <c r="J72" i="117"/>
  <c r="E72" i="117"/>
  <c r="L72" i="117" s="1" a="1"/>
  <c r="L72" i="117" s="1"/>
  <c r="F72" i="117"/>
  <c r="M72" i="117" s="1" a="1"/>
  <c r="M72" i="117" s="1"/>
  <c r="G72" i="117"/>
  <c r="P72" i="117" s="1"/>
  <c r="H72" i="117"/>
  <c r="I72" i="117"/>
  <c r="R72" i="117"/>
  <c r="E73" i="117"/>
  <c r="L73" i="117" s="1" a="1"/>
  <c r="L73" i="117" s="1"/>
  <c r="F73" i="117"/>
  <c r="M73" i="117" s="1" a="1"/>
  <c r="M73" i="117" s="1"/>
  <c r="G73" i="117"/>
  <c r="P73" i="117" s="1"/>
  <c r="H73" i="117"/>
  <c r="I73" i="117"/>
  <c r="R74" i="117"/>
  <c r="E74" i="117"/>
  <c r="L74" i="117" s="1" a="1"/>
  <c r="L74" i="117" s="1"/>
  <c r="F74" i="117"/>
  <c r="M74" i="117" s="1" a="1"/>
  <c r="M74" i="117" s="1"/>
  <c r="G74" i="117"/>
  <c r="P74" i="117" s="1"/>
  <c r="H74" i="117"/>
  <c r="I74" i="117"/>
  <c r="X74" i="117" s="1" a="1"/>
  <c r="X74" i="117" s="1"/>
  <c r="K74" i="117"/>
  <c r="O74" i="117"/>
  <c r="E75" i="117"/>
  <c r="L75" i="117" s="1" a="1"/>
  <c r="L75" i="117" s="1"/>
  <c r="F75" i="117"/>
  <c r="M75" i="117" s="1" a="1"/>
  <c r="M75" i="117" s="1"/>
  <c r="G75" i="117"/>
  <c r="P75" i="117" s="1"/>
  <c r="H75" i="117"/>
  <c r="I75" i="117"/>
  <c r="V76" i="117"/>
  <c r="E76" i="117"/>
  <c r="L76" i="117" s="1" a="1"/>
  <c r="L76" i="117" s="1"/>
  <c r="F76" i="117"/>
  <c r="M76" i="117" s="1" a="1"/>
  <c r="M76" i="117" s="1"/>
  <c r="G76" i="117"/>
  <c r="P76" i="117" s="1"/>
  <c r="H76" i="117"/>
  <c r="I76" i="117"/>
  <c r="AB76" i="117" s="1" a="1"/>
  <c r="AB76" i="117" s="1"/>
  <c r="K76" i="117"/>
  <c r="O76" i="117"/>
  <c r="U77" i="117"/>
  <c r="E77" i="117"/>
  <c r="L77" i="117" s="1" a="1"/>
  <c r="L77" i="117" s="1"/>
  <c r="F77" i="117"/>
  <c r="M77" i="117" s="1" a="1"/>
  <c r="M77" i="117" s="1"/>
  <c r="G77" i="117"/>
  <c r="P77" i="117" s="1"/>
  <c r="H77" i="117"/>
  <c r="I77" i="117"/>
  <c r="K78" i="117"/>
  <c r="E78" i="117"/>
  <c r="L78" i="117" s="1" a="1"/>
  <c r="L78" i="117" s="1"/>
  <c r="F78" i="117"/>
  <c r="M78" i="117" s="1" a="1"/>
  <c r="M78" i="117" s="1"/>
  <c r="G78" i="117"/>
  <c r="P78" i="117" s="1"/>
  <c r="H78" i="117"/>
  <c r="I78" i="117"/>
  <c r="X78" i="117" s="1" a="1"/>
  <c r="X78" i="117" s="1"/>
  <c r="R78" i="117"/>
  <c r="S78" i="117"/>
  <c r="T78" i="117"/>
  <c r="U78" i="117"/>
  <c r="V78" i="117"/>
  <c r="V79" i="117"/>
  <c r="E79" i="117"/>
  <c r="L79" i="117" s="1" a="1"/>
  <c r="L79" i="117" s="1"/>
  <c r="F79" i="117"/>
  <c r="M79" i="117" s="1" a="1"/>
  <c r="M79" i="117" s="1"/>
  <c r="G79" i="117"/>
  <c r="P79" i="117" s="1"/>
  <c r="H79" i="117"/>
  <c r="I79" i="117"/>
  <c r="T80" i="117"/>
  <c r="E80" i="117"/>
  <c r="L80" i="117" s="1" a="1"/>
  <c r="L80" i="117" s="1"/>
  <c r="F80" i="117"/>
  <c r="M80" i="117" s="1" a="1"/>
  <c r="M80" i="117" s="1"/>
  <c r="G80" i="117"/>
  <c r="P80" i="117" s="1"/>
  <c r="H80" i="117"/>
  <c r="I80" i="117"/>
  <c r="AA80" i="117" s="1" a="1"/>
  <c r="AA80" i="117" s="1"/>
  <c r="J80" i="117"/>
  <c r="K80" i="117"/>
  <c r="V80" i="117"/>
  <c r="E81" i="117"/>
  <c r="L81" i="117" s="1" a="1"/>
  <c r="L81" i="117" s="1"/>
  <c r="F81" i="117"/>
  <c r="M81" i="117" s="1" a="1"/>
  <c r="M81" i="117" s="1"/>
  <c r="G81" i="117"/>
  <c r="P81" i="117" s="1"/>
  <c r="H81" i="117"/>
  <c r="I81" i="117"/>
  <c r="T82" i="117"/>
  <c r="E82" i="117"/>
  <c r="L82" i="117" s="1" a="1"/>
  <c r="L82" i="117" s="1"/>
  <c r="F82" i="117"/>
  <c r="M82" i="117" s="1" a="1"/>
  <c r="M82" i="117" s="1"/>
  <c r="G82" i="117"/>
  <c r="P82" i="117" s="1"/>
  <c r="H82" i="117"/>
  <c r="I82" i="117"/>
  <c r="X82" i="117" s="1" a="1"/>
  <c r="X82" i="117" s="1"/>
  <c r="K82" i="117"/>
  <c r="V83" i="117"/>
  <c r="E83" i="117"/>
  <c r="L83" i="117" s="1" a="1"/>
  <c r="L83" i="117" s="1"/>
  <c r="F83" i="117"/>
  <c r="M83" i="117" s="1" a="1"/>
  <c r="M83" i="117" s="1"/>
  <c r="G83" i="117"/>
  <c r="P83" i="117" s="1"/>
  <c r="H83" i="117"/>
  <c r="I83" i="117"/>
  <c r="V84" i="117"/>
  <c r="E84" i="117"/>
  <c r="L84" i="117" s="1" a="1"/>
  <c r="L84" i="117" s="1"/>
  <c r="F84" i="117"/>
  <c r="M84" i="117" s="1" a="1"/>
  <c r="M84" i="117" s="1"/>
  <c r="G84" i="117"/>
  <c r="P84" i="117" s="1"/>
  <c r="H84" i="117"/>
  <c r="I84" i="117"/>
  <c r="J84" i="117"/>
  <c r="K84" i="117"/>
  <c r="O84" i="117"/>
  <c r="E85" i="117"/>
  <c r="L85" i="117" s="1" a="1"/>
  <c r="L85" i="117" s="1"/>
  <c r="F85" i="117"/>
  <c r="M85" i="117" s="1" a="1"/>
  <c r="M85" i="117" s="1"/>
  <c r="G85" i="117"/>
  <c r="P85" i="117" s="1"/>
  <c r="H85" i="117"/>
  <c r="I85" i="117"/>
  <c r="K86" i="117"/>
  <c r="E86" i="117"/>
  <c r="L86" i="117" s="1" a="1"/>
  <c r="L86" i="117" s="1"/>
  <c r="F86" i="117"/>
  <c r="M86" i="117" s="1" a="1"/>
  <c r="M86" i="117" s="1"/>
  <c r="G86" i="117"/>
  <c r="P86" i="117" s="1"/>
  <c r="H86" i="117"/>
  <c r="I86" i="117"/>
  <c r="X86" i="117" s="1" a="1"/>
  <c r="X86" i="117" s="1"/>
  <c r="T86" i="117"/>
  <c r="U86" i="117"/>
  <c r="V86" i="117"/>
  <c r="V87" i="117"/>
  <c r="E87" i="117"/>
  <c r="L87" i="117" s="1" a="1"/>
  <c r="L87" i="117" s="1"/>
  <c r="F87" i="117"/>
  <c r="M87" i="117" s="1" a="1"/>
  <c r="M87" i="117" s="1"/>
  <c r="G87" i="117"/>
  <c r="P87" i="117" s="1"/>
  <c r="H87" i="117"/>
  <c r="I87" i="117"/>
  <c r="Z87" i="117" s="1" a="1"/>
  <c r="Z87" i="117" s="1"/>
  <c r="T88" i="117"/>
  <c r="E88" i="117"/>
  <c r="L88" i="117" s="1" a="1"/>
  <c r="L88" i="117" s="1"/>
  <c r="F88" i="117"/>
  <c r="M88" i="117" s="1" a="1"/>
  <c r="M88" i="117" s="1"/>
  <c r="G88" i="117"/>
  <c r="P88" i="117" s="1"/>
  <c r="H88" i="117"/>
  <c r="I88" i="117"/>
  <c r="AA88" i="117" s="1" a="1"/>
  <c r="AA88" i="117" s="1"/>
  <c r="O88" i="117"/>
  <c r="R88" i="117"/>
  <c r="U88" i="117"/>
  <c r="V88" i="117"/>
  <c r="K89" i="117"/>
  <c r="E89" i="117"/>
  <c r="L89" i="117" s="1" a="1"/>
  <c r="L89" i="117" s="1"/>
  <c r="F89" i="117"/>
  <c r="M89" i="117" s="1" a="1"/>
  <c r="M89" i="117" s="1"/>
  <c r="G89" i="117"/>
  <c r="P89" i="117" s="1"/>
  <c r="H89" i="117"/>
  <c r="I89" i="117"/>
  <c r="AB89" i="117" s="1" a="1"/>
  <c r="AB89" i="117" s="1"/>
  <c r="K90" i="117"/>
  <c r="E90" i="117"/>
  <c r="L90" i="117" s="1" a="1"/>
  <c r="L90" i="117" s="1"/>
  <c r="F90" i="117"/>
  <c r="M90" i="117" s="1" a="1"/>
  <c r="M90" i="117" s="1"/>
  <c r="G90" i="117"/>
  <c r="P90" i="117" s="1"/>
  <c r="H90" i="117"/>
  <c r="I90" i="117"/>
  <c r="O90" i="117"/>
  <c r="E91" i="117"/>
  <c r="L91" i="117" s="1" a="1"/>
  <c r="L91" i="117" s="1"/>
  <c r="F91" i="117"/>
  <c r="M91" i="117" s="1" a="1"/>
  <c r="M91" i="117" s="1"/>
  <c r="G91" i="117"/>
  <c r="P91" i="117" s="1"/>
  <c r="H91" i="117"/>
  <c r="I91" i="117"/>
  <c r="J91" i="117"/>
  <c r="O91" i="117"/>
  <c r="R91" i="117"/>
  <c r="S91" i="117"/>
  <c r="U91" i="117"/>
  <c r="V91" i="117"/>
  <c r="V92" i="117"/>
  <c r="E92" i="117"/>
  <c r="L92" i="117" s="1" a="1"/>
  <c r="L92" i="117" s="1"/>
  <c r="F92" i="117"/>
  <c r="M92" i="117" s="1" a="1"/>
  <c r="M92" i="117" s="1"/>
  <c r="G92" i="117"/>
  <c r="P92" i="117" s="1"/>
  <c r="H92" i="117"/>
  <c r="I92" i="117"/>
  <c r="O92" i="117"/>
  <c r="T92" i="117"/>
  <c r="U93" i="117"/>
  <c r="E93" i="117"/>
  <c r="L93" i="117" s="1" a="1"/>
  <c r="L93" i="117" s="1"/>
  <c r="F93" i="117"/>
  <c r="M93" i="117" s="1" a="1"/>
  <c r="M93" i="117" s="1"/>
  <c r="G93" i="117"/>
  <c r="P93" i="117" s="1"/>
  <c r="H93" i="117"/>
  <c r="I93" i="117"/>
  <c r="K93" i="117"/>
  <c r="E94" i="117"/>
  <c r="L94" i="117" s="1" a="1"/>
  <c r="L94" i="117" s="1"/>
  <c r="F94" i="117"/>
  <c r="M94" i="117" s="1" a="1"/>
  <c r="M94" i="117" s="1"/>
  <c r="G94" i="117"/>
  <c r="P94" i="117" s="1"/>
  <c r="H94" i="117"/>
  <c r="I94" i="117"/>
  <c r="T94" i="117"/>
  <c r="R95" i="117"/>
  <c r="E95" i="117"/>
  <c r="L95" i="117" s="1" a="1"/>
  <c r="L95" i="117" s="1"/>
  <c r="F95" i="117"/>
  <c r="M95" i="117" s="1" a="1"/>
  <c r="M95" i="117" s="1"/>
  <c r="G95" i="117"/>
  <c r="P95" i="117" s="1"/>
  <c r="H95" i="117"/>
  <c r="I95" i="117"/>
  <c r="AB95" i="117" s="1" a="1"/>
  <c r="AB95" i="117" s="1"/>
  <c r="E96" i="117"/>
  <c r="L96" i="117" s="1" a="1"/>
  <c r="L96" i="117" s="1"/>
  <c r="F96" i="117"/>
  <c r="M96" i="117" s="1" a="1"/>
  <c r="M96" i="117" s="1"/>
  <c r="G96" i="117"/>
  <c r="P96" i="117" s="1"/>
  <c r="H96" i="117"/>
  <c r="I96" i="117"/>
  <c r="X96" i="117" s="1" a="1"/>
  <c r="X96" i="117" s="1"/>
  <c r="R96" i="117"/>
  <c r="S97" i="117"/>
  <c r="E97" i="117"/>
  <c r="L97" i="117" s="1" a="1"/>
  <c r="L97" i="117" s="1"/>
  <c r="F97" i="117"/>
  <c r="M97" i="117" s="1" a="1"/>
  <c r="M97" i="117" s="1"/>
  <c r="G97" i="117"/>
  <c r="P97" i="117" s="1"/>
  <c r="H97" i="117"/>
  <c r="I97" i="117"/>
  <c r="X97" i="117" s="1" a="1"/>
  <c r="X97" i="117" s="1"/>
  <c r="R98" i="117"/>
  <c r="E98" i="117"/>
  <c r="L98" i="117" s="1" a="1"/>
  <c r="L98" i="117" s="1"/>
  <c r="F98" i="117"/>
  <c r="M98" i="117" s="1" a="1"/>
  <c r="M98" i="117" s="1"/>
  <c r="G98" i="117"/>
  <c r="P98" i="117" s="1"/>
  <c r="H98" i="117"/>
  <c r="I98" i="117"/>
  <c r="AA98" i="117" s="1" a="1"/>
  <c r="AA98" i="117" s="1"/>
  <c r="R99" i="117"/>
  <c r="E99" i="117"/>
  <c r="L99" i="117" s="1" a="1"/>
  <c r="L99" i="117" s="1"/>
  <c r="F99" i="117"/>
  <c r="M99" i="117" s="1" a="1"/>
  <c r="M99" i="117" s="1"/>
  <c r="G99" i="117"/>
  <c r="P99" i="117" s="1"/>
  <c r="H99" i="117"/>
  <c r="I99" i="117"/>
  <c r="E100" i="117"/>
  <c r="L100" i="117" s="1" a="1"/>
  <c r="L100" i="117" s="1"/>
  <c r="F100" i="117"/>
  <c r="M100" i="117" s="1" a="1"/>
  <c r="M100" i="117" s="1"/>
  <c r="G100" i="117"/>
  <c r="P100" i="117" s="1"/>
  <c r="H100" i="117"/>
  <c r="I100" i="117"/>
  <c r="M11" i="128"/>
  <c r="L11" i="128"/>
  <c r="K11" i="128"/>
  <c r="J11" i="128"/>
  <c r="I11" i="128"/>
  <c r="H11" i="128"/>
  <c r="P11" i="128" s="1"/>
  <c r="G11" i="128"/>
  <c r="R11" i="128" s="1"/>
  <c r="F11" i="128"/>
  <c r="Q11" i="128" s="1"/>
  <c r="E11" i="128"/>
  <c r="M10" i="128"/>
  <c r="L10" i="128"/>
  <c r="K10" i="128"/>
  <c r="J10" i="128"/>
  <c r="I10" i="128"/>
  <c r="H10" i="128"/>
  <c r="P10" i="128" s="1"/>
  <c r="G10" i="128"/>
  <c r="R10" i="128" s="1"/>
  <c r="F10" i="128"/>
  <c r="Q10" i="128" s="1"/>
  <c r="E10" i="128"/>
  <c r="M9" i="128"/>
  <c r="L9" i="128"/>
  <c r="K9" i="128"/>
  <c r="J9" i="128"/>
  <c r="I9" i="128"/>
  <c r="H9" i="128"/>
  <c r="P9" i="128" s="1"/>
  <c r="G9" i="128"/>
  <c r="R9" i="128" s="1"/>
  <c r="F9" i="128"/>
  <c r="N9" i="128" s="1"/>
  <c r="E9" i="128"/>
  <c r="M8" i="128"/>
  <c r="L8" i="128"/>
  <c r="K8" i="128"/>
  <c r="J8" i="128"/>
  <c r="I8" i="128"/>
  <c r="H8" i="128"/>
  <c r="P8" i="128" s="1"/>
  <c r="G8" i="128"/>
  <c r="R8" i="128" s="1"/>
  <c r="F8" i="128"/>
  <c r="N8" i="128" s="1"/>
  <c r="E8" i="128"/>
  <c r="M7" i="128"/>
  <c r="L7" i="128"/>
  <c r="K7" i="128"/>
  <c r="J7" i="128"/>
  <c r="I7" i="128"/>
  <c r="H7" i="128"/>
  <c r="P7" i="128" s="1"/>
  <c r="G7" i="128"/>
  <c r="R7" i="128" s="1"/>
  <c r="F7" i="128"/>
  <c r="N7" i="128" s="1"/>
  <c r="E7" i="128"/>
  <c r="M6" i="128"/>
  <c r="L6" i="128"/>
  <c r="K6" i="128"/>
  <c r="J6" i="128"/>
  <c r="I6" i="128"/>
  <c r="H6" i="128"/>
  <c r="P6" i="128" s="1"/>
  <c r="G6" i="128"/>
  <c r="R6" i="128" s="1"/>
  <c r="F6" i="128"/>
  <c r="N6" i="128" s="1"/>
  <c r="E6" i="128"/>
  <c r="M5" i="128"/>
  <c r="L5" i="128"/>
  <c r="K5" i="128"/>
  <c r="J5" i="128"/>
  <c r="I5" i="128"/>
  <c r="H5" i="128"/>
  <c r="P5" i="128" s="1"/>
  <c r="G5" i="128"/>
  <c r="R5" i="128" s="1"/>
  <c r="F5" i="128"/>
  <c r="N5" i="128" s="1"/>
  <c r="E5" i="128"/>
  <c r="M4" i="128"/>
  <c r="L4" i="128"/>
  <c r="K4" i="128"/>
  <c r="J4" i="128"/>
  <c r="I4" i="128"/>
  <c r="H4" i="128"/>
  <c r="P4" i="128" s="1"/>
  <c r="G4" i="128"/>
  <c r="R4" i="128" s="1"/>
  <c r="F4" i="128"/>
  <c r="Q4" i="128" s="1"/>
  <c r="E4" i="128"/>
  <c r="M3" i="128"/>
  <c r="L3" i="128"/>
  <c r="K3" i="128"/>
  <c r="J3" i="128"/>
  <c r="I3" i="128"/>
  <c r="H3" i="128"/>
  <c r="P3" i="128" s="1"/>
  <c r="G3" i="128"/>
  <c r="R3" i="128" s="1"/>
  <c r="F3" i="128"/>
  <c r="O3" i="128" s="1"/>
  <c r="E3" i="128"/>
  <c r="M2" i="128"/>
  <c r="L2" i="128"/>
  <c r="K2" i="128"/>
  <c r="J2" i="128"/>
  <c r="I2" i="128"/>
  <c r="H2" i="128"/>
  <c r="P2" i="128" s="1"/>
  <c r="G2" i="128"/>
  <c r="R2" i="128" s="1"/>
  <c r="F2" i="128"/>
  <c r="E2" i="128"/>
  <c r="S37" i="129"/>
  <c r="S36" i="129"/>
  <c r="S35" i="129"/>
  <c r="S34" i="129"/>
  <c r="S33" i="129"/>
  <c r="S32" i="129"/>
  <c r="S31" i="129"/>
  <c r="S30" i="129"/>
  <c r="S29" i="129"/>
  <c r="S28" i="129"/>
  <c r="S27" i="129"/>
  <c r="S26" i="129"/>
  <c r="S25" i="129"/>
  <c r="S24" i="129"/>
  <c r="S23" i="129"/>
  <c r="S22" i="129"/>
  <c r="S21" i="129"/>
  <c r="S20" i="129"/>
  <c r="S19" i="129"/>
  <c r="S18" i="129"/>
  <c r="S17" i="129"/>
  <c r="S16" i="129"/>
  <c r="S15" i="129"/>
  <c r="S14" i="129"/>
  <c r="S13" i="129"/>
  <c r="S12" i="129"/>
  <c r="S11" i="129"/>
  <c r="S10" i="129"/>
  <c r="S9" i="129"/>
  <c r="S8" i="129"/>
  <c r="S7" i="129"/>
  <c r="S6" i="129"/>
  <c r="S5" i="129"/>
  <c r="S4" i="129"/>
  <c r="S3" i="129"/>
  <c r="M11" i="124"/>
  <c r="L11" i="124"/>
  <c r="K11" i="124"/>
  <c r="J11" i="124"/>
  <c r="I11" i="124"/>
  <c r="H11" i="124"/>
  <c r="P11" i="124" s="1"/>
  <c r="G11" i="124"/>
  <c r="R11" i="124" s="1"/>
  <c r="F11" i="124"/>
  <c r="Q11" i="124" s="1"/>
  <c r="E11" i="124"/>
  <c r="M10" i="124"/>
  <c r="L10" i="124"/>
  <c r="K10" i="124"/>
  <c r="J10" i="124"/>
  <c r="I10" i="124"/>
  <c r="H10" i="124"/>
  <c r="P10" i="124" s="1"/>
  <c r="G10" i="124"/>
  <c r="R10" i="124" s="1"/>
  <c r="F10" i="124"/>
  <c r="Q10" i="124" s="1"/>
  <c r="E10" i="124"/>
  <c r="M9" i="124"/>
  <c r="L9" i="124"/>
  <c r="K9" i="124"/>
  <c r="J9" i="124"/>
  <c r="I9" i="124"/>
  <c r="H9" i="124"/>
  <c r="P9" i="124" s="1"/>
  <c r="G9" i="124"/>
  <c r="R9" i="124" s="1"/>
  <c r="F9" i="124"/>
  <c r="N9" i="124" s="1"/>
  <c r="E9" i="124"/>
  <c r="M8" i="124"/>
  <c r="L8" i="124"/>
  <c r="K8" i="124"/>
  <c r="J8" i="124"/>
  <c r="I8" i="124"/>
  <c r="H8" i="124"/>
  <c r="P8" i="124" s="1"/>
  <c r="G8" i="124"/>
  <c r="R8" i="124" s="1"/>
  <c r="F8" i="124"/>
  <c r="Q8" i="124" s="1"/>
  <c r="E8" i="124"/>
  <c r="M7" i="124"/>
  <c r="L7" i="124"/>
  <c r="K7" i="124"/>
  <c r="J7" i="124"/>
  <c r="I7" i="124"/>
  <c r="H7" i="124"/>
  <c r="P7" i="124" s="1"/>
  <c r="G7" i="124"/>
  <c r="R7" i="124" s="1"/>
  <c r="F7" i="124"/>
  <c r="N7" i="124" s="1"/>
  <c r="E7" i="124"/>
  <c r="M6" i="124"/>
  <c r="L6" i="124"/>
  <c r="K6" i="124"/>
  <c r="J6" i="124"/>
  <c r="I6" i="124"/>
  <c r="H6" i="124"/>
  <c r="P6" i="124" s="1"/>
  <c r="G6" i="124"/>
  <c r="R6" i="124" s="1"/>
  <c r="F6" i="124"/>
  <c r="N6" i="124" s="1"/>
  <c r="E6" i="124"/>
  <c r="M5" i="124"/>
  <c r="L5" i="124"/>
  <c r="K5" i="124"/>
  <c r="J5" i="124"/>
  <c r="I5" i="124"/>
  <c r="H5" i="124"/>
  <c r="P5" i="124" s="1"/>
  <c r="G5" i="124"/>
  <c r="R5" i="124" s="1"/>
  <c r="F5" i="124"/>
  <c r="N5" i="124" s="1"/>
  <c r="E5" i="124"/>
  <c r="M4" i="124"/>
  <c r="L4" i="124"/>
  <c r="K4" i="124"/>
  <c r="J4" i="124"/>
  <c r="I4" i="124"/>
  <c r="H4" i="124"/>
  <c r="P4" i="124" s="1"/>
  <c r="G4" i="124"/>
  <c r="R4" i="124" s="1"/>
  <c r="F4" i="124"/>
  <c r="O4" i="124" s="1"/>
  <c r="E4" i="124"/>
  <c r="M3" i="124"/>
  <c r="L3" i="124"/>
  <c r="K3" i="124"/>
  <c r="J3" i="124"/>
  <c r="I3" i="124"/>
  <c r="H3" i="124"/>
  <c r="P3" i="124" s="1"/>
  <c r="G3" i="124"/>
  <c r="R3" i="124" s="1"/>
  <c r="F3" i="124"/>
  <c r="O3" i="124" s="1"/>
  <c r="E3" i="124"/>
  <c r="M2" i="124"/>
  <c r="L2" i="124"/>
  <c r="K2" i="124"/>
  <c r="J2" i="124"/>
  <c r="I2" i="124"/>
  <c r="H2" i="124"/>
  <c r="P2" i="124" s="1"/>
  <c r="G2" i="124"/>
  <c r="R2" i="124" s="1"/>
  <c r="F2" i="124"/>
  <c r="O2" i="124" s="1"/>
  <c r="E2" i="124"/>
  <c r="S37" i="125"/>
  <c r="S36" i="125"/>
  <c r="S35" i="125"/>
  <c r="S34" i="125"/>
  <c r="S33" i="125"/>
  <c r="S32" i="125"/>
  <c r="S31" i="125"/>
  <c r="S30" i="125"/>
  <c r="S29" i="125"/>
  <c r="S28" i="125"/>
  <c r="S27" i="125"/>
  <c r="S26" i="125"/>
  <c r="S25" i="125"/>
  <c r="S24" i="125"/>
  <c r="S23" i="125"/>
  <c r="S22" i="125"/>
  <c r="S21" i="125"/>
  <c r="S20" i="125"/>
  <c r="S19" i="125"/>
  <c r="S18" i="125"/>
  <c r="S17" i="125"/>
  <c r="S16" i="125"/>
  <c r="S15" i="125"/>
  <c r="S14" i="125"/>
  <c r="S13" i="125"/>
  <c r="S12" i="125"/>
  <c r="S11" i="125"/>
  <c r="S10" i="125"/>
  <c r="S9" i="125"/>
  <c r="S8" i="125"/>
  <c r="S7" i="125"/>
  <c r="S6" i="125"/>
  <c r="S5" i="125"/>
  <c r="S4" i="125"/>
  <c r="S3" i="125"/>
  <c r="M11" i="122"/>
  <c r="L11" i="122"/>
  <c r="K11" i="122"/>
  <c r="J11" i="122"/>
  <c r="I11" i="122"/>
  <c r="H11" i="122"/>
  <c r="P11" i="122" s="1"/>
  <c r="G11" i="122"/>
  <c r="R11" i="122" s="1"/>
  <c r="F11" i="122"/>
  <c r="Q11" i="122" s="1"/>
  <c r="E11" i="122"/>
  <c r="M10" i="122"/>
  <c r="L10" i="122"/>
  <c r="K10" i="122"/>
  <c r="J10" i="122"/>
  <c r="I10" i="122"/>
  <c r="H10" i="122"/>
  <c r="P10" i="122" s="1"/>
  <c r="G10" i="122"/>
  <c r="R10" i="122" s="1"/>
  <c r="F10" i="122"/>
  <c r="Q10" i="122" s="1"/>
  <c r="E10" i="122"/>
  <c r="M9" i="122"/>
  <c r="L9" i="122"/>
  <c r="K9" i="122"/>
  <c r="J9" i="122"/>
  <c r="I9" i="122"/>
  <c r="H9" i="122"/>
  <c r="P9" i="122" s="1"/>
  <c r="G9" i="122"/>
  <c r="R9" i="122" s="1"/>
  <c r="F9" i="122"/>
  <c r="N9" i="122" s="1"/>
  <c r="E9" i="122"/>
  <c r="M8" i="122"/>
  <c r="L8" i="122"/>
  <c r="K8" i="122"/>
  <c r="J8" i="122"/>
  <c r="I8" i="122"/>
  <c r="H8" i="122"/>
  <c r="P8" i="122" s="1"/>
  <c r="G8" i="122"/>
  <c r="R8" i="122" s="1"/>
  <c r="F8" i="122"/>
  <c r="Q8" i="122" s="1"/>
  <c r="E8" i="122"/>
  <c r="M7" i="122"/>
  <c r="L7" i="122"/>
  <c r="K7" i="122"/>
  <c r="J7" i="122"/>
  <c r="I7" i="122"/>
  <c r="H7" i="122"/>
  <c r="P7" i="122" s="1"/>
  <c r="G7" i="122"/>
  <c r="R7" i="122" s="1"/>
  <c r="F7" i="122"/>
  <c r="N7" i="122" s="1"/>
  <c r="E7" i="122"/>
  <c r="M6" i="122"/>
  <c r="L6" i="122"/>
  <c r="K6" i="122"/>
  <c r="J6" i="122"/>
  <c r="I6" i="122"/>
  <c r="H6" i="122"/>
  <c r="P6" i="122" s="1"/>
  <c r="G6" i="122"/>
  <c r="R6" i="122" s="1"/>
  <c r="F6" i="122"/>
  <c r="Q6" i="122" s="1"/>
  <c r="E6" i="122"/>
  <c r="M5" i="122"/>
  <c r="L5" i="122"/>
  <c r="K5" i="122"/>
  <c r="J5" i="122"/>
  <c r="I5" i="122"/>
  <c r="H5" i="122"/>
  <c r="P5" i="122" s="1"/>
  <c r="G5" i="122"/>
  <c r="R5" i="122" s="1"/>
  <c r="F5" i="122"/>
  <c r="Q5" i="122" s="1"/>
  <c r="E5" i="122"/>
  <c r="M4" i="122"/>
  <c r="L4" i="122"/>
  <c r="K4" i="122"/>
  <c r="J4" i="122"/>
  <c r="I4" i="122"/>
  <c r="H4" i="122"/>
  <c r="P4" i="122" s="1"/>
  <c r="G4" i="122"/>
  <c r="R4" i="122" s="1"/>
  <c r="F4" i="122"/>
  <c r="Q4" i="122" s="1"/>
  <c r="E4" i="122"/>
  <c r="M3" i="122"/>
  <c r="L3" i="122"/>
  <c r="K3" i="122"/>
  <c r="J3" i="122"/>
  <c r="I3" i="122"/>
  <c r="H3" i="122"/>
  <c r="P3" i="122" s="1"/>
  <c r="G3" i="122"/>
  <c r="R3" i="122" s="1"/>
  <c r="F3" i="122"/>
  <c r="O3" i="122" s="1"/>
  <c r="E3" i="122"/>
  <c r="M2" i="122"/>
  <c r="L2" i="122"/>
  <c r="K2" i="122"/>
  <c r="J2" i="122"/>
  <c r="I2" i="122"/>
  <c r="H2" i="122"/>
  <c r="P2" i="122" s="1"/>
  <c r="G2" i="122"/>
  <c r="R2" i="122" s="1"/>
  <c r="F2" i="122"/>
  <c r="O2" i="122" s="1"/>
  <c r="E2" i="122"/>
  <c r="S37" i="123"/>
  <c r="S36" i="123"/>
  <c r="S35" i="123"/>
  <c r="S34" i="123"/>
  <c r="S33" i="123"/>
  <c r="S32" i="123"/>
  <c r="S31" i="123"/>
  <c r="S30" i="123"/>
  <c r="S29" i="123"/>
  <c r="S28" i="123"/>
  <c r="S27" i="123"/>
  <c r="S26" i="123"/>
  <c r="S25" i="123"/>
  <c r="S24" i="123"/>
  <c r="S23" i="123"/>
  <c r="S22" i="123"/>
  <c r="S21" i="123"/>
  <c r="S20" i="123"/>
  <c r="S19" i="123"/>
  <c r="S18" i="123"/>
  <c r="S17" i="123"/>
  <c r="S16" i="123"/>
  <c r="S15" i="123"/>
  <c r="S14" i="123"/>
  <c r="S13" i="123"/>
  <c r="S12" i="123"/>
  <c r="S11" i="123"/>
  <c r="S10" i="123"/>
  <c r="S9" i="123"/>
  <c r="S8" i="123"/>
  <c r="S7" i="123"/>
  <c r="S6" i="123"/>
  <c r="S5" i="123"/>
  <c r="S4" i="123"/>
  <c r="S3" i="123"/>
  <c r="S37" i="120"/>
  <c r="S36" i="120"/>
  <c r="S35" i="120"/>
  <c r="S34" i="120"/>
  <c r="S33" i="120"/>
  <c r="S32" i="120"/>
  <c r="S31" i="120"/>
  <c r="S30" i="120"/>
  <c r="S29" i="120"/>
  <c r="S28" i="120"/>
  <c r="S27" i="120"/>
  <c r="S26" i="120"/>
  <c r="S25" i="120"/>
  <c r="S24" i="120"/>
  <c r="S23" i="120"/>
  <c r="S22" i="120"/>
  <c r="S21" i="120"/>
  <c r="S20" i="120"/>
  <c r="S19" i="120"/>
  <c r="S18" i="120"/>
  <c r="S17" i="120"/>
  <c r="S16" i="120"/>
  <c r="S15" i="120"/>
  <c r="S14" i="120"/>
  <c r="S13" i="120"/>
  <c r="S12" i="120"/>
  <c r="S11" i="120"/>
  <c r="S10" i="120"/>
  <c r="S9" i="120"/>
  <c r="S8" i="120"/>
  <c r="S7" i="120"/>
  <c r="S6" i="120"/>
  <c r="S5" i="120"/>
  <c r="S4" i="120"/>
  <c r="S3" i="120"/>
  <c r="M3" i="119"/>
  <c r="M4" i="119"/>
  <c r="M5" i="119"/>
  <c r="M6" i="119"/>
  <c r="M7" i="119"/>
  <c r="M8" i="119"/>
  <c r="M9" i="119"/>
  <c r="M10" i="119"/>
  <c r="M11" i="119"/>
  <c r="M2" i="119"/>
  <c r="L3" i="119"/>
  <c r="L4" i="119"/>
  <c r="L5" i="119"/>
  <c r="L6" i="119"/>
  <c r="L7" i="119"/>
  <c r="L8" i="119"/>
  <c r="L9" i="119"/>
  <c r="L10" i="119"/>
  <c r="L11" i="119"/>
  <c r="L2" i="119"/>
  <c r="J3" i="119"/>
  <c r="K3" i="119"/>
  <c r="J4" i="119"/>
  <c r="K4" i="119"/>
  <c r="J5" i="119"/>
  <c r="K5" i="119"/>
  <c r="J6" i="119"/>
  <c r="K6" i="119"/>
  <c r="J7" i="119"/>
  <c r="K7" i="119"/>
  <c r="J8" i="119"/>
  <c r="K8" i="119"/>
  <c r="J9" i="119"/>
  <c r="K9" i="119"/>
  <c r="J10" i="119"/>
  <c r="K10" i="119"/>
  <c r="J11" i="119"/>
  <c r="K11" i="119"/>
  <c r="K2" i="119"/>
  <c r="J2" i="119"/>
  <c r="I3" i="119"/>
  <c r="I4" i="119"/>
  <c r="I5" i="119"/>
  <c r="I6" i="119"/>
  <c r="I7" i="119"/>
  <c r="I8" i="119"/>
  <c r="I9" i="119"/>
  <c r="I10" i="119"/>
  <c r="I11" i="119"/>
  <c r="H3" i="119"/>
  <c r="P3" i="119" s="1"/>
  <c r="H4" i="119"/>
  <c r="P4" i="119" s="1"/>
  <c r="H5" i="119"/>
  <c r="P5" i="119" s="1"/>
  <c r="H6" i="119"/>
  <c r="P6" i="119" s="1"/>
  <c r="H7" i="119"/>
  <c r="P7" i="119" s="1"/>
  <c r="H8" i="119"/>
  <c r="P8" i="119" s="1"/>
  <c r="H9" i="119"/>
  <c r="P9" i="119" s="1"/>
  <c r="H10" i="119"/>
  <c r="P10" i="119" s="1"/>
  <c r="H11" i="119"/>
  <c r="P11" i="119" s="1"/>
  <c r="H2" i="119"/>
  <c r="P2" i="119" s="1"/>
  <c r="I2" i="119"/>
  <c r="G11" i="119"/>
  <c r="R11" i="119" s="1"/>
  <c r="F11" i="119"/>
  <c r="N11" i="119" s="1"/>
  <c r="E11" i="119"/>
  <c r="G10" i="119"/>
  <c r="R10" i="119" s="1"/>
  <c r="F10" i="119"/>
  <c r="N10" i="119" s="1"/>
  <c r="E10" i="119"/>
  <c r="G9" i="119"/>
  <c r="R9" i="119" s="1"/>
  <c r="F9" i="119"/>
  <c r="Q9" i="119" s="1"/>
  <c r="E9" i="119"/>
  <c r="G8" i="119"/>
  <c r="R8" i="119" s="1"/>
  <c r="F8" i="119"/>
  <c r="E8" i="119"/>
  <c r="G7" i="119"/>
  <c r="R7" i="119" s="1"/>
  <c r="F7" i="119"/>
  <c r="Q7" i="119" s="1"/>
  <c r="E7" i="119"/>
  <c r="G6" i="119"/>
  <c r="R6" i="119" s="1"/>
  <c r="F6" i="119"/>
  <c r="N6" i="119" s="1"/>
  <c r="E6" i="119"/>
  <c r="G5" i="119"/>
  <c r="R5" i="119" s="1"/>
  <c r="F5" i="119"/>
  <c r="Q5" i="119" s="1"/>
  <c r="E5" i="119"/>
  <c r="G4" i="119"/>
  <c r="R4" i="119" s="1"/>
  <c r="F4" i="119"/>
  <c r="N4" i="119" s="1"/>
  <c r="E4" i="119"/>
  <c r="G3" i="119"/>
  <c r="R3" i="119" s="1"/>
  <c r="F3" i="119"/>
  <c r="Q3" i="119" s="1"/>
  <c r="E3" i="119"/>
  <c r="G2" i="119"/>
  <c r="R2" i="119" s="1"/>
  <c r="F2" i="119"/>
  <c r="N2" i="119" s="1"/>
  <c r="E2" i="119"/>
  <c r="U5" i="117"/>
  <c r="U7" i="117"/>
  <c r="U8" i="117"/>
  <c r="T4" i="117"/>
  <c r="T6" i="117"/>
  <c r="R4" i="117"/>
  <c r="R5" i="117"/>
  <c r="R7" i="117"/>
  <c r="R8" i="117"/>
  <c r="O4" i="117"/>
  <c r="F3" i="117"/>
  <c r="M3" i="117" s="1" a="1"/>
  <c r="M3" i="117" s="1"/>
  <c r="F4" i="117"/>
  <c r="M4" i="117" s="1" a="1"/>
  <c r="M4" i="117" s="1"/>
  <c r="F5" i="117"/>
  <c r="M5" i="117" s="1" a="1"/>
  <c r="M5" i="117" s="1"/>
  <c r="F6" i="117"/>
  <c r="F7" i="117"/>
  <c r="M7" i="117" s="1" a="1"/>
  <c r="M7" i="117" s="1"/>
  <c r="F8" i="117"/>
  <c r="M8" i="117" s="1" a="1"/>
  <c r="M8" i="117" s="1"/>
  <c r="F2" i="117"/>
  <c r="M2" i="117" s="1" a="1"/>
  <c r="M2" i="117" s="1"/>
  <c r="I8" i="117"/>
  <c r="X8" i="117" s="1" a="1"/>
  <c r="X8" i="117" s="1"/>
  <c r="H8" i="117"/>
  <c r="G8" i="117"/>
  <c r="P8" i="117" s="1"/>
  <c r="E8" i="117"/>
  <c r="L8" i="117" s="1" a="1"/>
  <c r="L8" i="117" s="1"/>
  <c r="J8" i="117"/>
  <c r="I7" i="117"/>
  <c r="X7" i="117" s="1" a="1"/>
  <c r="X7" i="117" s="1"/>
  <c r="H7" i="117"/>
  <c r="G7" i="117"/>
  <c r="P7" i="117" s="1"/>
  <c r="E7" i="117"/>
  <c r="L7" i="117" s="1" a="1"/>
  <c r="L7" i="117" s="1"/>
  <c r="J7" i="117"/>
  <c r="I6" i="117"/>
  <c r="AB6" i="117" s="1" a="1"/>
  <c r="AB6" i="117" s="1"/>
  <c r="H6" i="117"/>
  <c r="G6" i="117"/>
  <c r="P6" i="117" s="1"/>
  <c r="E6" i="117"/>
  <c r="L6" i="117" s="1" a="1"/>
  <c r="L6" i="117" s="1"/>
  <c r="J6" i="117"/>
  <c r="I5" i="117"/>
  <c r="Z5" i="117" s="1" a="1"/>
  <c r="Z5" i="117" s="1"/>
  <c r="H5" i="117"/>
  <c r="G5" i="117"/>
  <c r="P5" i="117" s="1"/>
  <c r="E5" i="117"/>
  <c r="L5" i="117" s="1" a="1"/>
  <c r="L5" i="117" s="1"/>
  <c r="K5" i="117"/>
  <c r="I4" i="117"/>
  <c r="Y4" i="117" s="1" a="1"/>
  <c r="Y4" i="117" s="1"/>
  <c r="H4" i="117"/>
  <c r="G4" i="117"/>
  <c r="P4" i="117" s="1"/>
  <c r="E4" i="117"/>
  <c r="L4" i="117" s="1" a="1"/>
  <c r="L4" i="117" s="1"/>
  <c r="K4" i="117"/>
  <c r="I3" i="117"/>
  <c r="AB3" i="117" s="1" a="1"/>
  <c r="AB3" i="117" s="1"/>
  <c r="H3" i="117"/>
  <c r="G3" i="117"/>
  <c r="P3" i="117" s="1"/>
  <c r="E3" i="117"/>
  <c r="L3" i="117" s="1" a="1"/>
  <c r="L3" i="117" s="1"/>
  <c r="K3" i="117"/>
  <c r="I2" i="117"/>
  <c r="AA2" i="117" s="1" a="1"/>
  <c r="AA2" i="117" s="1"/>
  <c r="H2" i="117"/>
  <c r="G2" i="117"/>
  <c r="P2" i="117" s="1"/>
  <c r="E2" i="117"/>
  <c r="L2" i="117" s="1" a="1"/>
  <c r="L2" i="117" s="1"/>
  <c r="J2" i="117"/>
  <c r="K100" i="115"/>
  <c r="J100" i="115"/>
  <c r="I100" i="115"/>
  <c r="H100" i="115"/>
  <c r="N100" i="115" s="1"/>
  <c r="G100" i="115"/>
  <c r="P100" i="115" s="1"/>
  <c r="F100" i="115"/>
  <c r="M100" i="115" s="1"/>
  <c r="E100" i="115"/>
  <c r="K99" i="115"/>
  <c r="J99" i="115"/>
  <c r="I99" i="115"/>
  <c r="H99" i="115"/>
  <c r="N99" i="115" s="1"/>
  <c r="G99" i="115"/>
  <c r="P99" i="115" s="1"/>
  <c r="F99" i="115"/>
  <c r="L99" i="115" s="1"/>
  <c r="E99" i="115"/>
  <c r="K98" i="115"/>
  <c r="J98" i="115"/>
  <c r="I98" i="115"/>
  <c r="H98" i="115"/>
  <c r="N98" i="115" s="1"/>
  <c r="G98" i="115"/>
  <c r="P98" i="115" s="1"/>
  <c r="F98" i="115"/>
  <c r="O98" i="115" s="1"/>
  <c r="E98" i="115"/>
  <c r="K97" i="115"/>
  <c r="J97" i="115"/>
  <c r="I97" i="115"/>
  <c r="H97" i="115"/>
  <c r="N97" i="115" s="1"/>
  <c r="G97" i="115"/>
  <c r="P97" i="115" s="1"/>
  <c r="F97" i="115"/>
  <c r="O97" i="115" s="1"/>
  <c r="E97" i="115"/>
  <c r="K96" i="115"/>
  <c r="J96" i="115"/>
  <c r="I96" i="115"/>
  <c r="H96" i="115"/>
  <c r="N96" i="115" s="1"/>
  <c r="G96" i="115"/>
  <c r="P96" i="115" s="1"/>
  <c r="F96" i="115"/>
  <c r="E96" i="115"/>
  <c r="K95" i="115"/>
  <c r="J95" i="115"/>
  <c r="I95" i="115"/>
  <c r="H95" i="115"/>
  <c r="N95" i="115" s="1"/>
  <c r="G95" i="115"/>
  <c r="P95" i="115" s="1"/>
  <c r="F95" i="115"/>
  <c r="O95" i="115" s="1"/>
  <c r="E95" i="115"/>
  <c r="K94" i="115"/>
  <c r="J94" i="115"/>
  <c r="I94" i="115"/>
  <c r="H94" i="115"/>
  <c r="N94" i="115" s="1"/>
  <c r="G94" i="115"/>
  <c r="P94" i="115" s="1"/>
  <c r="F94" i="115"/>
  <c r="L94" i="115" s="1"/>
  <c r="E94" i="115"/>
  <c r="K93" i="115"/>
  <c r="J93" i="115"/>
  <c r="I93" i="115"/>
  <c r="H93" i="115"/>
  <c r="N93" i="115" s="1"/>
  <c r="G93" i="115"/>
  <c r="P93" i="115" s="1"/>
  <c r="F93" i="115"/>
  <c r="M93" i="115" s="1"/>
  <c r="E93" i="115"/>
  <c r="K92" i="115"/>
  <c r="J92" i="115"/>
  <c r="I92" i="115"/>
  <c r="H92" i="115"/>
  <c r="N92" i="115" s="1"/>
  <c r="G92" i="115"/>
  <c r="P92" i="115" s="1"/>
  <c r="F92" i="115"/>
  <c r="L92" i="115" s="1"/>
  <c r="E92" i="115"/>
  <c r="K91" i="115"/>
  <c r="J91" i="115"/>
  <c r="I91" i="115"/>
  <c r="H91" i="115"/>
  <c r="N91" i="115" s="1"/>
  <c r="G91" i="115"/>
  <c r="P91" i="115" s="1"/>
  <c r="F91" i="115"/>
  <c r="L91" i="115" s="1"/>
  <c r="E91" i="115"/>
  <c r="K90" i="115"/>
  <c r="J90" i="115"/>
  <c r="I90" i="115"/>
  <c r="H90" i="115"/>
  <c r="N90" i="115" s="1"/>
  <c r="G90" i="115"/>
  <c r="P90" i="115" s="1"/>
  <c r="F90" i="115"/>
  <c r="M90" i="115" s="1"/>
  <c r="E90" i="115"/>
  <c r="K89" i="115"/>
  <c r="J89" i="115"/>
  <c r="I89" i="115"/>
  <c r="H89" i="115"/>
  <c r="N89" i="115" s="1"/>
  <c r="G89" i="115"/>
  <c r="P89" i="115" s="1"/>
  <c r="F89" i="115"/>
  <c r="L89" i="115" s="1"/>
  <c r="E89" i="115"/>
  <c r="K88" i="115"/>
  <c r="J88" i="115"/>
  <c r="I88" i="115"/>
  <c r="H88" i="115"/>
  <c r="N88" i="115" s="1"/>
  <c r="G88" i="115"/>
  <c r="P88" i="115" s="1"/>
  <c r="F88" i="115"/>
  <c r="L88" i="115" s="1"/>
  <c r="E88" i="115"/>
  <c r="K87" i="115"/>
  <c r="J87" i="115"/>
  <c r="I87" i="115"/>
  <c r="H87" i="115"/>
  <c r="N87" i="115" s="1"/>
  <c r="G87" i="115"/>
  <c r="P87" i="115" s="1"/>
  <c r="F87" i="115"/>
  <c r="L87" i="115" s="1"/>
  <c r="E87" i="115"/>
  <c r="K86" i="115"/>
  <c r="J86" i="115"/>
  <c r="I86" i="115"/>
  <c r="H86" i="115"/>
  <c r="N86" i="115" s="1"/>
  <c r="G86" i="115"/>
  <c r="P86" i="115" s="1"/>
  <c r="F86" i="115"/>
  <c r="L86" i="115" s="1"/>
  <c r="E86" i="115"/>
  <c r="K85" i="115"/>
  <c r="J85" i="115"/>
  <c r="I85" i="115"/>
  <c r="H85" i="115"/>
  <c r="N85" i="115" s="1"/>
  <c r="G85" i="115"/>
  <c r="P85" i="115" s="1"/>
  <c r="F85" i="115"/>
  <c r="M85" i="115" s="1"/>
  <c r="E85" i="115"/>
  <c r="K84" i="115"/>
  <c r="J84" i="115"/>
  <c r="I84" i="115"/>
  <c r="H84" i="115"/>
  <c r="N84" i="115" s="1"/>
  <c r="G84" i="115"/>
  <c r="P84" i="115" s="1"/>
  <c r="F84" i="115"/>
  <c r="L84" i="115" s="1"/>
  <c r="E84" i="115"/>
  <c r="K83" i="115"/>
  <c r="J83" i="115"/>
  <c r="I83" i="115"/>
  <c r="H83" i="115"/>
  <c r="N83" i="115" s="1"/>
  <c r="G83" i="115"/>
  <c r="P83" i="115" s="1"/>
  <c r="F83" i="115"/>
  <c r="M83" i="115" s="1"/>
  <c r="E83" i="115"/>
  <c r="K82" i="115"/>
  <c r="J82" i="115"/>
  <c r="I82" i="115"/>
  <c r="H82" i="115"/>
  <c r="N82" i="115" s="1"/>
  <c r="G82" i="115"/>
  <c r="P82" i="115" s="1"/>
  <c r="F82" i="115"/>
  <c r="O82" i="115" s="1"/>
  <c r="E82" i="115"/>
  <c r="K81" i="115"/>
  <c r="J81" i="115"/>
  <c r="I81" i="115"/>
  <c r="H81" i="115"/>
  <c r="N81" i="115" s="1"/>
  <c r="G81" i="115"/>
  <c r="P81" i="115" s="1"/>
  <c r="F81" i="115"/>
  <c r="O81" i="115" s="1"/>
  <c r="E81" i="115"/>
  <c r="K80" i="115"/>
  <c r="J80" i="115"/>
  <c r="I80" i="115"/>
  <c r="H80" i="115"/>
  <c r="N80" i="115" s="1"/>
  <c r="G80" i="115"/>
  <c r="P80" i="115" s="1"/>
  <c r="F80" i="115"/>
  <c r="O80" i="115" s="1"/>
  <c r="E80" i="115"/>
  <c r="K79" i="115"/>
  <c r="J79" i="115"/>
  <c r="I79" i="115"/>
  <c r="H79" i="115"/>
  <c r="N79" i="115" s="1"/>
  <c r="G79" i="115"/>
  <c r="P79" i="115" s="1"/>
  <c r="F79" i="115"/>
  <c r="O79" i="115" s="1"/>
  <c r="E79" i="115"/>
  <c r="K78" i="115"/>
  <c r="J78" i="115"/>
  <c r="I78" i="115"/>
  <c r="H78" i="115"/>
  <c r="N78" i="115" s="1"/>
  <c r="G78" i="115"/>
  <c r="P78" i="115" s="1"/>
  <c r="F78" i="115"/>
  <c r="L78" i="115" s="1"/>
  <c r="E78" i="115"/>
  <c r="K77" i="115"/>
  <c r="J77" i="115"/>
  <c r="I77" i="115"/>
  <c r="H77" i="115"/>
  <c r="N77" i="115" s="1"/>
  <c r="G77" i="115"/>
  <c r="P77" i="115" s="1"/>
  <c r="F77" i="115"/>
  <c r="E77" i="115"/>
  <c r="K76" i="115"/>
  <c r="J76" i="115"/>
  <c r="I76" i="115"/>
  <c r="H76" i="115"/>
  <c r="N76" i="115" s="1"/>
  <c r="G76" i="115"/>
  <c r="P76" i="115" s="1"/>
  <c r="F76" i="115"/>
  <c r="M76" i="115" s="1"/>
  <c r="E76" i="115"/>
  <c r="K75" i="115"/>
  <c r="J75" i="115"/>
  <c r="I75" i="115"/>
  <c r="H75" i="115"/>
  <c r="N75" i="115" s="1"/>
  <c r="G75" i="115"/>
  <c r="P75" i="115" s="1"/>
  <c r="F75" i="115"/>
  <c r="L75" i="115" s="1"/>
  <c r="E75" i="115"/>
  <c r="K74" i="115"/>
  <c r="J74" i="115"/>
  <c r="I74" i="115"/>
  <c r="H74" i="115"/>
  <c r="N74" i="115" s="1"/>
  <c r="G74" i="115"/>
  <c r="P74" i="115" s="1"/>
  <c r="F74" i="115"/>
  <c r="M74" i="115" s="1"/>
  <c r="E74" i="115"/>
  <c r="K73" i="115"/>
  <c r="J73" i="115"/>
  <c r="I73" i="115"/>
  <c r="H73" i="115"/>
  <c r="N73" i="115" s="1"/>
  <c r="G73" i="115"/>
  <c r="P73" i="115" s="1"/>
  <c r="F73" i="115"/>
  <c r="L73" i="115" s="1"/>
  <c r="E73" i="115"/>
  <c r="K72" i="115"/>
  <c r="J72" i="115"/>
  <c r="I72" i="115"/>
  <c r="H72" i="115"/>
  <c r="N72" i="115" s="1"/>
  <c r="G72" i="115"/>
  <c r="P72" i="115" s="1"/>
  <c r="F72" i="115"/>
  <c r="M72" i="115" s="1"/>
  <c r="E72" i="115"/>
  <c r="K71" i="115"/>
  <c r="J71" i="115"/>
  <c r="I71" i="115"/>
  <c r="H71" i="115"/>
  <c r="N71" i="115" s="1"/>
  <c r="G71" i="115"/>
  <c r="P71" i="115" s="1"/>
  <c r="F71" i="115"/>
  <c r="L71" i="115" s="1"/>
  <c r="E71" i="115"/>
  <c r="K70" i="115"/>
  <c r="J70" i="115"/>
  <c r="I70" i="115"/>
  <c r="H70" i="115"/>
  <c r="N70" i="115" s="1"/>
  <c r="G70" i="115"/>
  <c r="P70" i="115" s="1"/>
  <c r="F70" i="115"/>
  <c r="L70" i="115" s="1"/>
  <c r="E70" i="115"/>
  <c r="K69" i="115"/>
  <c r="J69" i="115"/>
  <c r="I69" i="115"/>
  <c r="H69" i="115"/>
  <c r="N69" i="115" s="1"/>
  <c r="G69" i="115"/>
  <c r="P69" i="115" s="1"/>
  <c r="F69" i="115"/>
  <c r="L69" i="115" s="1"/>
  <c r="E69" i="115"/>
  <c r="K68" i="115"/>
  <c r="J68" i="115"/>
  <c r="I68" i="115"/>
  <c r="H68" i="115"/>
  <c r="N68" i="115" s="1"/>
  <c r="G68" i="115"/>
  <c r="P68" i="115" s="1"/>
  <c r="F68" i="115"/>
  <c r="L68" i="115" s="1"/>
  <c r="E68" i="115"/>
  <c r="K67" i="115"/>
  <c r="J67" i="115"/>
  <c r="I67" i="115"/>
  <c r="H67" i="115"/>
  <c r="N67" i="115" s="1"/>
  <c r="G67" i="115"/>
  <c r="P67" i="115" s="1"/>
  <c r="F67" i="115"/>
  <c r="L67" i="115" s="1"/>
  <c r="E67" i="115"/>
  <c r="K66" i="115"/>
  <c r="J66" i="115"/>
  <c r="I66" i="115"/>
  <c r="H66" i="115"/>
  <c r="N66" i="115" s="1"/>
  <c r="G66" i="115"/>
  <c r="P66" i="115" s="1"/>
  <c r="F66" i="115"/>
  <c r="O66" i="115" s="1"/>
  <c r="E66" i="115"/>
  <c r="K65" i="115"/>
  <c r="J65" i="115"/>
  <c r="I65" i="115"/>
  <c r="H65" i="115"/>
  <c r="N65" i="115" s="1"/>
  <c r="G65" i="115"/>
  <c r="P65" i="115" s="1"/>
  <c r="F65" i="115"/>
  <c r="M65" i="115" s="1"/>
  <c r="E65" i="115"/>
  <c r="K64" i="115"/>
  <c r="J64" i="115"/>
  <c r="I64" i="115"/>
  <c r="H64" i="115"/>
  <c r="N64" i="115" s="1"/>
  <c r="G64" i="115"/>
  <c r="P64" i="115" s="1"/>
  <c r="F64" i="115"/>
  <c r="E64" i="115"/>
  <c r="K63" i="115"/>
  <c r="J63" i="115"/>
  <c r="I63" i="115"/>
  <c r="H63" i="115"/>
  <c r="N63" i="115" s="1"/>
  <c r="G63" i="115"/>
  <c r="P63" i="115" s="1"/>
  <c r="F63" i="115"/>
  <c r="O63" i="115" s="1"/>
  <c r="E63" i="115"/>
  <c r="K62" i="115"/>
  <c r="J62" i="115"/>
  <c r="I62" i="115"/>
  <c r="H62" i="115"/>
  <c r="N62" i="115" s="1"/>
  <c r="G62" i="115"/>
  <c r="P62" i="115" s="1"/>
  <c r="F62" i="115"/>
  <c r="L62" i="115" s="1"/>
  <c r="E62" i="115"/>
  <c r="K61" i="115"/>
  <c r="J61" i="115"/>
  <c r="I61" i="115"/>
  <c r="H61" i="115"/>
  <c r="N61" i="115" s="1"/>
  <c r="G61" i="115"/>
  <c r="P61" i="115" s="1"/>
  <c r="F61" i="115"/>
  <c r="L61" i="115" s="1"/>
  <c r="E61" i="115"/>
  <c r="K60" i="115"/>
  <c r="J60" i="115"/>
  <c r="I60" i="115"/>
  <c r="H60" i="115"/>
  <c r="N60" i="115" s="1"/>
  <c r="G60" i="115"/>
  <c r="P60" i="115" s="1"/>
  <c r="F60" i="115"/>
  <c r="L60" i="115" s="1"/>
  <c r="E60" i="115"/>
  <c r="K59" i="115"/>
  <c r="J59" i="115"/>
  <c r="I59" i="115"/>
  <c r="H59" i="115"/>
  <c r="N59" i="115" s="1"/>
  <c r="G59" i="115"/>
  <c r="P59" i="115" s="1"/>
  <c r="F59" i="115"/>
  <c r="L59" i="115" s="1"/>
  <c r="E59" i="115"/>
  <c r="K58" i="115"/>
  <c r="J58" i="115"/>
  <c r="I58" i="115"/>
  <c r="H58" i="115"/>
  <c r="N58" i="115" s="1"/>
  <c r="G58" i="115"/>
  <c r="P58" i="115" s="1"/>
  <c r="F58" i="115"/>
  <c r="M58" i="115" s="1"/>
  <c r="E58" i="115"/>
  <c r="K57" i="115"/>
  <c r="J57" i="115"/>
  <c r="I57" i="115"/>
  <c r="H57" i="115"/>
  <c r="N57" i="115" s="1"/>
  <c r="G57" i="115"/>
  <c r="P57" i="115" s="1"/>
  <c r="F57" i="115"/>
  <c r="L57" i="115" s="1"/>
  <c r="E57" i="115"/>
  <c r="K56" i="115"/>
  <c r="J56" i="115"/>
  <c r="I56" i="115"/>
  <c r="H56" i="115"/>
  <c r="N56" i="115" s="1"/>
  <c r="G56" i="115"/>
  <c r="P56" i="115" s="1"/>
  <c r="F56" i="115"/>
  <c r="L56" i="115" s="1"/>
  <c r="E56" i="115"/>
  <c r="K55" i="115"/>
  <c r="J55" i="115"/>
  <c r="I55" i="115"/>
  <c r="H55" i="115"/>
  <c r="N55" i="115" s="1"/>
  <c r="G55" i="115"/>
  <c r="P55" i="115" s="1"/>
  <c r="F55" i="115"/>
  <c r="M55" i="115" s="1"/>
  <c r="E55" i="115"/>
  <c r="K54" i="115"/>
  <c r="J54" i="115"/>
  <c r="I54" i="115"/>
  <c r="H54" i="115"/>
  <c r="N54" i="115" s="1"/>
  <c r="G54" i="115"/>
  <c r="P54" i="115" s="1"/>
  <c r="F54" i="115"/>
  <c r="L54" i="115" s="1"/>
  <c r="E54" i="115"/>
  <c r="K53" i="115"/>
  <c r="J53" i="115"/>
  <c r="I53" i="115"/>
  <c r="H53" i="115"/>
  <c r="N53" i="115" s="1"/>
  <c r="G53" i="115"/>
  <c r="P53" i="115" s="1"/>
  <c r="F53" i="115"/>
  <c r="L53" i="115" s="1"/>
  <c r="E53" i="115"/>
  <c r="K52" i="115"/>
  <c r="J52" i="115"/>
  <c r="I52" i="115"/>
  <c r="H52" i="115"/>
  <c r="N52" i="115" s="1"/>
  <c r="G52" i="115"/>
  <c r="P52" i="115" s="1"/>
  <c r="F52" i="115"/>
  <c r="L52" i="115" s="1"/>
  <c r="E52" i="115"/>
  <c r="K51" i="115"/>
  <c r="J51" i="115"/>
  <c r="I51" i="115"/>
  <c r="H51" i="115"/>
  <c r="N51" i="115" s="1"/>
  <c r="G51" i="115"/>
  <c r="P51" i="115" s="1"/>
  <c r="F51" i="115"/>
  <c r="L51" i="115" s="1"/>
  <c r="E51" i="115"/>
  <c r="K50" i="115"/>
  <c r="J50" i="115"/>
  <c r="I50" i="115"/>
  <c r="H50" i="115"/>
  <c r="N50" i="115" s="1"/>
  <c r="G50" i="115"/>
  <c r="P50" i="115" s="1"/>
  <c r="F50" i="115"/>
  <c r="O50" i="115" s="1"/>
  <c r="E50" i="115"/>
  <c r="K49" i="115"/>
  <c r="J49" i="115"/>
  <c r="I49" i="115"/>
  <c r="H49" i="115"/>
  <c r="N49" i="115" s="1"/>
  <c r="G49" i="115"/>
  <c r="P49" i="115" s="1"/>
  <c r="F49" i="115"/>
  <c r="M49" i="115" s="1"/>
  <c r="E49" i="115"/>
  <c r="K48" i="115"/>
  <c r="J48" i="115"/>
  <c r="I48" i="115"/>
  <c r="H48" i="115"/>
  <c r="N48" i="115" s="1"/>
  <c r="G48" i="115"/>
  <c r="P48" i="115" s="1"/>
  <c r="F48" i="115"/>
  <c r="O48" i="115" s="1"/>
  <c r="E48" i="115"/>
  <c r="K47" i="115"/>
  <c r="J47" i="115"/>
  <c r="I47" i="115"/>
  <c r="H47" i="115"/>
  <c r="N47" i="115" s="1"/>
  <c r="G47" i="115"/>
  <c r="P47" i="115" s="1"/>
  <c r="F47" i="115"/>
  <c r="E47" i="115"/>
  <c r="K46" i="115"/>
  <c r="J46" i="115"/>
  <c r="I46" i="115"/>
  <c r="H46" i="115"/>
  <c r="N46" i="115" s="1"/>
  <c r="G46" i="115"/>
  <c r="P46" i="115" s="1"/>
  <c r="F46" i="115"/>
  <c r="L46" i="115" s="1"/>
  <c r="E46" i="115"/>
  <c r="K45" i="115"/>
  <c r="J45" i="115"/>
  <c r="I45" i="115"/>
  <c r="H45" i="115"/>
  <c r="N45" i="115" s="1"/>
  <c r="G45" i="115"/>
  <c r="P45" i="115" s="1"/>
  <c r="F45" i="115"/>
  <c r="L45" i="115" s="1"/>
  <c r="E45" i="115"/>
  <c r="K44" i="115"/>
  <c r="J44" i="115"/>
  <c r="I44" i="115"/>
  <c r="H44" i="115"/>
  <c r="N44" i="115" s="1"/>
  <c r="G44" i="115"/>
  <c r="P44" i="115" s="1"/>
  <c r="F44" i="115"/>
  <c r="E44" i="115"/>
  <c r="K43" i="115"/>
  <c r="J43" i="115"/>
  <c r="I43" i="115"/>
  <c r="H43" i="115"/>
  <c r="N43" i="115" s="1"/>
  <c r="G43" i="115"/>
  <c r="P43" i="115" s="1"/>
  <c r="F43" i="115"/>
  <c r="L43" i="115" s="1"/>
  <c r="E43" i="115"/>
  <c r="K42" i="115"/>
  <c r="J42" i="115"/>
  <c r="I42" i="115"/>
  <c r="H42" i="115"/>
  <c r="N42" i="115" s="1"/>
  <c r="G42" i="115"/>
  <c r="P42" i="115" s="1"/>
  <c r="F42" i="115"/>
  <c r="E42" i="115"/>
  <c r="K41" i="115"/>
  <c r="J41" i="115"/>
  <c r="I41" i="115"/>
  <c r="H41" i="115"/>
  <c r="N41" i="115" s="1"/>
  <c r="G41" i="115"/>
  <c r="P41" i="115" s="1"/>
  <c r="F41" i="115"/>
  <c r="L41" i="115" s="1"/>
  <c r="E41" i="115"/>
  <c r="K40" i="115"/>
  <c r="J40" i="115"/>
  <c r="I40" i="115"/>
  <c r="H40" i="115"/>
  <c r="N40" i="115" s="1"/>
  <c r="G40" i="115"/>
  <c r="P40" i="115" s="1"/>
  <c r="F40" i="115"/>
  <c r="L40" i="115" s="1"/>
  <c r="E40" i="115"/>
  <c r="K39" i="115"/>
  <c r="J39" i="115"/>
  <c r="I39" i="115"/>
  <c r="H39" i="115"/>
  <c r="N39" i="115" s="1"/>
  <c r="G39" i="115"/>
  <c r="P39" i="115" s="1"/>
  <c r="F39" i="115"/>
  <c r="E39" i="115"/>
  <c r="K38" i="115"/>
  <c r="J38" i="115"/>
  <c r="I38" i="115"/>
  <c r="H38" i="115"/>
  <c r="N38" i="115" s="1"/>
  <c r="G38" i="115"/>
  <c r="P38" i="115" s="1"/>
  <c r="F38" i="115"/>
  <c r="M38" i="115" s="1"/>
  <c r="E38" i="115"/>
  <c r="K37" i="115"/>
  <c r="J37" i="115"/>
  <c r="I37" i="115"/>
  <c r="H37" i="115"/>
  <c r="N37" i="115" s="1"/>
  <c r="G37" i="115"/>
  <c r="P37" i="115" s="1"/>
  <c r="F37" i="115"/>
  <c r="M37" i="115" s="1"/>
  <c r="E37" i="115"/>
  <c r="K36" i="115"/>
  <c r="J36" i="115"/>
  <c r="I36" i="115"/>
  <c r="H36" i="115"/>
  <c r="N36" i="115" s="1"/>
  <c r="G36" i="115"/>
  <c r="P36" i="115" s="1"/>
  <c r="F36" i="115"/>
  <c r="E36" i="115"/>
  <c r="K35" i="115"/>
  <c r="J35" i="115"/>
  <c r="I35" i="115"/>
  <c r="H35" i="115"/>
  <c r="N35" i="115" s="1"/>
  <c r="G35" i="115"/>
  <c r="P35" i="115" s="1"/>
  <c r="F35" i="115"/>
  <c r="E35" i="115"/>
  <c r="K34" i="115"/>
  <c r="J34" i="115"/>
  <c r="I34" i="115"/>
  <c r="H34" i="115"/>
  <c r="N34" i="115" s="1"/>
  <c r="G34" i="115"/>
  <c r="P34" i="115" s="1"/>
  <c r="F34" i="115"/>
  <c r="O34" i="115" s="1"/>
  <c r="E34" i="115"/>
  <c r="K33" i="115"/>
  <c r="J33" i="115"/>
  <c r="I33" i="115"/>
  <c r="H33" i="115"/>
  <c r="N33" i="115" s="1"/>
  <c r="G33" i="115"/>
  <c r="P33" i="115" s="1"/>
  <c r="F33" i="115"/>
  <c r="O33" i="115" s="1"/>
  <c r="E33" i="115"/>
  <c r="K32" i="115"/>
  <c r="J32" i="115"/>
  <c r="I32" i="115"/>
  <c r="H32" i="115"/>
  <c r="N32" i="115" s="1"/>
  <c r="G32" i="115"/>
  <c r="P32" i="115" s="1"/>
  <c r="F32" i="115"/>
  <c r="M32" i="115" s="1"/>
  <c r="E32" i="115"/>
  <c r="K31" i="115"/>
  <c r="J31" i="115"/>
  <c r="I31" i="115"/>
  <c r="H31" i="115"/>
  <c r="N31" i="115" s="1"/>
  <c r="G31" i="115"/>
  <c r="P31" i="115" s="1"/>
  <c r="F31" i="115"/>
  <c r="E31" i="115"/>
  <c r="K30" i="115"/>
  <c r="J30" i="115"/>
  <c r="I30" i="115"/>
  <c r="H30" i="115"/>
  <c r="N30" i="115" s="1"/>
  <c r="G30" i="115"/>
  <c r="P30" i="115" s="1"/>
  <c r="F30" i="115"/>
  <c r="L30" i="115" s="1"/>
  <c r="E30" i="115"/>
  <c r="K29" i="115"/>
  <c r="J29" i="115"/>
  <c r="I29" i="115"/>
  <c r="H29" i="115"/>
  <c r="N29" i="115" s="1"/>
  <c r="G29" i="115"/>
  <c r="P29" i="115" s="1"/>
  <c r="F29" i="115"/>
  <c r="L29" i="115" s="1"/>
  <c r="E29" i="115"/>
  <c r="K28" i="115"/>
  <c r="J28" i="115"/>
  <c r="I28" i="115"/>
  <c r="H28" i="115"/>
  <c r="N28" i="115" s="1"/>
  <c r="G28" i="115"/>
  <c r="P28" i="115" s="1"/>
  <c r="F28" i="115"/>
  <c r="M28" i="115" s="1"/>
  <c r="E28" i="115"/>
  <c r="K27" i="115"/>
  <c r="J27" i="115"/>
  <c r="I27" i="115"/>
  <c r="H27" i="115"/>
  <c r="N27" i="115" s="1"/>
  <c r="G27" i="115"/>
  <c r="P27" i="115" s="1"/>
  <c r="F27" i="115"/>
  <c r="E27" i="115"/>
  <c r="K26" i="115"/>
  <c r="J26" i="115"/>
  <c r="I26" i="115"/>
  <c r="H26" i="115"/>
  <c r="N26" i="115" s="1"/>
  <c r="G26" i="115"/>
  <c r="P26" i="115" s="1"/>
  <c r="F26" i="115"/>
  <c r="E26" i="115"/>
  <c r="K25" i="115"/>
  <c r="J25" i="115"/>
  <c r="I25" i="115"/>
  <c r="H25" i="115"/>
  <c r="N25" i="115" s="1"/>
  <c r="G25" i="115"/>
  <c r="P25" i="115" s="1"/>
  <c r="F25" i="115"/>
  <c r="E25" i="115"/>
  <c r="K24" i="115"/>
  <c r="J24" i="115"/>
  <c r="I24" i="115"/>
  <c r="H24" i="115"/>
  <c r="N24" i="115" s="1"/>
  <c r="G24" i="115"/>
  <c r="P24" i="115" s="1"/>
  <c r="F24" i="115"/>
  <c r="E24" i="115"/>
  <c r="K23" i="115"/>
  <c r="J23" i="115"/>
  <c r="I23" i="115"/>
  <c r="H23" i="115"/>
  <c r="N23" i="115" s="1"/>
  <c r="G23" i="115"/>
  <c r="P23" i="115" s="1"/>
  <c r="F23" i="115"/>
  <c r="E23" i="115"/>
  <c r="K22" i="115"/>
  <c r="J22" i="115"/>
  <c r="I22" i="115"/>
  <c r="H22" i="115"/>
  <c r="N22" i="115" s="1"/>
  <c r="G22" i="115"/>
  <c r="P22" i="115" s="1"/>
  <c r="F22" i="115"/>
  <c r="E22" i="115"/>
  <c r="K21" i="115"/>
  <c r="J21" i="115"/>
  <c r="I21" i="115"/>
  <c r="H21" i="115"/>
  <c r="N21" i="115" s="1"/>
  <c r="G21" i="115"/>
  <c r="P21" i="115" s="1"/>
  <c r="F21" i="115"/>
  <c r="E21" i="115"/>
  <c r="K20" i="115"/>
  <c r="J20" i="115"/>
  <c r="I20" i="115"/>
  <c r="H20" i="115"/>
  <c r="N20" i="115" s="1"/>
  <c r="G20" i="115"/>
  <c r="P20" i="115" s="1"/>
  <c r="F20" i="115"/>
  <c r="E20" i="115"/>
  <c r="K19" i="115"/>
  <c r="J19" i="115"/>
  <c r="I19" i="115"/>
  <c r="H19" i="115"/>
  <c r="N19" i="115" s="1"/>
  <c r="G19" i="115"/>
  <c r="P19" i="115" s="1"/>
  <c r="F19" i="115"/>
  <c r="L19" i="115" s="1"/>
  <c r="E19" i="115"/>
  <c r="K18" i="115"/>
  <c r="J18" i="115"/>
  <c r="I18" i="115"/>
  <c r="H18" i="115"/>
  <c r="N18" i="115" s="1"/>
  <c r="G18" i="115"/>
  <c r="P18" i="115" s="1"/>
  <c r="F18" i="115"/>
  <c r="L18" i="115" s="1"/>
  <c r="E18" i="115"/>
  <c r="K17" i="115"/>
  <c r="J17" i="115"/>
  <c r="I17" i="115"/>
  <c r="H17" i="115"/>
  <c r="N17" i="115" s="1"/>
  <c r="G17" i="115"/>
  <c r="P17" i="115" s="1"/>
  <c r="F17" i="115"/>
  <c r="O17" i="115" s="1"/>
  <c r="E17" i="115"/>
  <c r="K16" i="115"/>
  <c r="J16" i="115"/>
  <c r="I16" i="115"/>
  <c r="H16" i="115"/>
  <c r="N16" i="115" s="1"/>
  <c r="G16" i="115"/>
  <c r="P16" i="115" s="1"/>
  <c r="F16" i="115"/>
  <c r="M16" i="115" s="1"/>
  <c r="E16" i="115"/>
  <c r="K15" i="115"/>
  <c r="J15" i="115"/>
  <c r="I15" i="115"/>
  <c r="H15" i="115"/>
  <c r="N15" i="115" s="1"/>
  <c r="G15" i="115"/>
  <c r="P15" i="115" s="1"/>
  <c r="F15" i="115"/>
  <c r="L15" i="115" s="1"/>
  <c r="E15" i="115"/>
  <c r="K14" i="115"/>
  <c r="J14" i="115"/>
  <c r="I14" i="115"/>
  <c r="H14" i="115"/>
  <c r="N14" i="115" s="1"/>
  <c r="G14" i="115"/>
  <c r="P14" i="115" s="1"/>
  <c r="F14" i="115"/>
  <c r="L14" i="115" s="1"/>
  <c r="E14" i="115"/>
  <c r="K13" i="115"/>
  <c r="J13" i="115"/>
  <c r="I13" i="115"/>
  <c r="H13" i="115"/>
  <c r="N13" i="115" s="1"/>
  <c r="G13" i="115"/>
  <c r="P13" i="115" s="1"/>
  <c r="F13" i="115"/>
  <c r="O13" i="115" s="1"/>
  <c r="E13" i="115"/>
  <c r="K12" i="115"/>
  <c r="J12" i="115"/>
  <c r="I12" i="115"/>
  <c r="H12" i="115"/>
  <c r="N12" i="115" s="1"/>
  <c r="G12" i="115"/>
  <c r="P12" i="115" s="1"/>
  <c r="F12" i="115"/>
  <c r="O12" i="115" s="1"/>
  <c r="E12" i="115"/>
  <c r="K11" i="115"/>
  <c r="J11" i="115"/>
  <c r="I11" i="115"/>
  <c r="H11" i="115"/>
  <c r="N11" i="115" s="1"/>
  <c r="G11" i="115"/>
  <c r="P11" i="115" s="1"/>
  <c r="F11" i="115"/>
  <c r="L11" i="115" s="1"/>
  <c r="E11" i="115"/>
  <c r="K10" i="115"/>
  <c r="J10" i="115"/>
  <c r="I10" i="115"/>
  <c r="H10" i="115"/>
  <c r="N10" i="115" s="1"/>
  <c r="G10" i="115"/>
  <c r="P10" i="115" s="1"/>
  <c r="F10" i="115"/>
  <c r="O10" i="115" s="1"/>
  <c r="E10" i="115"/>
  <c r="K9" i="115"/>
  <c r="J9" i="115"/>
  <c r="I9" i="115"/>
  <c r="H9" i="115"/>
  <c r="N9" i="115" s="1"/>
  <c r="G9" i="115"/>
  <c r="P9" i="115" s="1"/>
  <c r="F9" i="115"/>
  <c r="M9" i="115" s="1"/>
  <c r="E9" i="115"/>
  <c r="K8" i="115"/>
  <c r="J8" i="115"/>
  <c r="I8" i="115"/>
  <c r="H8" i="115"/>
  <c r="N8" i="115" s="1"/>
  <c r="G8" i="115"/>
  <c r="P8" i="115" s="1"/>
  <c r="F8" i="115"/>
  <c r="O8" i="115" s="1"/>
  <c r="E8" i="115"/>
  <c r="K7" i="115"/>
  <c r="J7" i="115"/>
  <c r="I7" i="115"/>
  <c r="H7" i="115"/>
  <c r="N7" i="115" s="1"/>
  <c r="G7" i="115"/>
  <c r="P7" i="115" s="1"/>
  <c r="F7" i="115"/>
  <c r="L7" i="115" s="1"/>
  <c r="E7" i="115"/>
  <c r="K6" i="115"/>
  <c r="J6" i="115"/>
  <c r="I6" i="115"/>
  <c r="H6" i="115"/>
  <c r="N6" i="115" s="1"/>
  <c r="G6" i="115"/>
  <c r="P6" i="115" s="1"/>
  <c r="F6" i="115"/>
  <c r="L6" i="115" s="1"/>
  <c r="E6" i="115"/>
  <c r="K5" i="115"/>
  <c r="J5" i="115"/>
  <c r="I5" i="115"/>
  <c r="H5" i="115"/>
  <c r="N5" i="115" s="1"/>
  <c r="G5" i="115"/>
  <c r="P5" i="115" s="1"/>
  <c r="F5" i="115"/>
  <c r="L5" i="115" s="1"/>
  <c r="E5" i="115"/>
  <c r="K4" i="115"/>
  <c r="J4" i="115"/>
  <c r="I4" i="115"/>
  <c r="H4" i="115"/>
  <c r="N4" i="115" s="1"/>
  <c r="G4" i="115"/>
  <c r="P4" i="115" s="1"/>
  <c r="F4" i="115"/>
  <c r="L4" i="115" s="1"/>
  <c r="E4" i="115"/>
  <c r="K3" i="115"/>
  <c r="J3" i="115"/>
  <c r="I3" i="115"/>
  <c r="H3" i="115"/>
  <c r="N3" i="115" s="1"/>
  <c r="G3" i="115"/>
  <c r="P3" i="115" s="1"/>
  <c r="F3" i="115"/>
  <c r="L3" i="115" s="1"/>
  <c r="E3" i="115"/>
  <c r="K2" i="115"/>
  <c r="J2" i="115"/>
  <c r="I2" i="115"/>
  <c r="H2" i="115"/>
  <c r="N2" i="115" s="1"/>
  <c r="G2" i="115"/>
  <c r="P2" i="115" s="1"/>
  <c r="F2" i="115"/>
  <c r="O2" i="115" s="1"/>
  <c r="E2" i="115"/>
  <c r="Q37" i="116"/>
  <c r="Q36" i="116"/>
  <c r="Q35" i="116"/>
  <c r="Q34" i="116"/>
  <c r="Q33" i="116"/>
  <c r="Q32" i="116"/>
  <c r="Q31" i="116"/>
  <c r="Q30" i="116"/>
  <c r="Q29" i="116"/>
  <c r="Q28" i="116"/>
  <c r="Q27" i="116"/>
  <c r="Q26" i="116"/>
  <c r="Q25" i="116"/>
  <c r="Q24" i="116"/>
  <c r="Q23" i="116"/>
  <c r="Q22" i="116"/>
  <c r="Q21" i="116"/>
  <c r="Q20" i="116"/>
  <c r="Q19" i="116"/>
  <c r="Q18" i="116"/>
  <c r="Q17" i="116"/>
  <c r="Q16" i="116"/>
  <c r="Q15" i="116"/>
  <c r="Q14" i="116"/>
  <c r="Q13" i="116"/>
  <c r="Q12" i="116"/>
  <c r="Q11" i="116"/>
  <c r="Q10" i="116"/>
  <c r="Q9" i="116"/>
  <c r="Q8" i="116"/>
  <c r="Q7" i="116"/>
  <c r="Q6" i="116"/>
  <c r="Q5" i="116"/>
  <c r="Q4" i="116"/>
  <c r="Q3" i="116"/>
  <c r="E20" i="113"/>
  <c r="F20" i="113"/>
  <c r="L20" i="113" s="1"/>
  <c r="G20" i="113"/>
  <c r="P20" i="113" s="1"/>
  <c r="H20" i="113"/>
  <c r="N20" i="113" s="1"/>
  <c r="I20" i="113"/>
  <c r="J20" i="113"/>
  <c r="K20" i="113"/>
  <c r="E21" i="113"/>
  <c r="F21" i="113"/>
  <c r="M21" i="113" s="1"/>
  <c r="G21" i="113"/>
  <c r="P21" i="113" s="1"/>
  <c r="H21" i="113"/>
  <c r="N21" i="113" s="1"/>
  <c r="I21" i="113"/>
  <c r="J21" i="113"/>
  <c r="K21" i="113"/>
  <c r="E22" i="113"/>
  <c r="F22" i="113"/>
  <c r="O22" i="113" s="1"/>
  <c r="G22" i="113"/>
  <c r="P22" i="113" s="1"/>
  <c r="H22" i="113"/>
  <c r="N22" i="113" s="1"/>
  <c r="I22" i="113"/>
  <c r="J22" i="113"/>
  <c r="K22" i="113"/>
  <c r="E23" i="113"/>
  <c r="F23" i="113"/>
  <c r="O23" i="113" s="1"/>
  <c r="G23" i="113"/>
  <c r="P23" i="113" s="1"/>
  <c r="H23" i="113"/>
  <c r="N23" i="113" s="1"/>
  <c r="I23" i="113"/>
  <c r="J23" i="113"/>
  <c r="K23" i="113"/>
  <c r="E24" i="113"/>
  <c r="F24" i="113"/>
  <c r="L24" i="113" s="1"/>
  <c r="G24" i="113"/>
  <c r="P24" i="113" s="1"/>
  <c r="H24" i="113"/>
  <c r="N24" i="113" s="1"/>
  <c r="I24" i="113"/>
  <c r="J24" i="113"/>
  <c r="K24" i="113"/>
  <c r="E25" i="113"/>
  <c r="F25" i="113"/>
  <c r="G25" i="113"/>
  <c r="P25" i="113" s="1"/>
  <c r="H25" i="113"/>
  <c r="N25" i="113" s="1"/>
  <c r="I25" i="113"/>
  <c r="J25" i="113"/>
  <c r="K25" i="113"/>
  <c r="E26" i="113"/>
  <c r="F26" i="113"/>
  <c r="L26" i="113" s="1"/>
  <c r="G26" i="113"/>
  <c r="P26" i="113" s="1"/>
  <c r="H26" i="113"/>
  <c r="N26" i="113" s="1"/>
  <c r="I26" i="113"/>
  <c r="J26" i="113"/>
  <c r="K26" i="113"/>
  <c r="E27" i="113"/>
  <c r="F27" i="113"/>
  <c r="L27" i="113" s="1"/>
  <c r="G27" i="113"/>
  <c r="P27" i="113" s="1"/>
  <c r="H27" i="113"/>
  <c r="N27" i="113" s="1"/>
  <c r="I27" i="113"/>
  <c r="J27" i="113"/>
  <c r="K27" i="113"/>
  <c r="E28" i="113"/>
  <c r="F28" i="113"/>
  <c r="L28" i="113" s="1"/>
  <c r="G28" i="113"/>
  <c r="P28" i="113" s="1"/>
  <c r="H28" i="113"/>
  <c r="N28" i="113" s="1"/>
  <c r="I28" i="113"/>
  <c r="J28" i="113"/>
  <c r="K28" i="113"/>
  <c r="E29" i="113"/>
  <c r="F29" i="113"/>
  <c r="G29" i="113"/>
  <c r="P29" i="113" s="1"/>
  <c r="H29" i="113"/>
  <c r="N29" i="113" s="1"/>
  <c r="I29" i="113"/>
  <c r="J29" i="113"/>
  <c r="K29" i="113"/>
  <c r="E30" i="113"/>
  <c r="F30" i="113"/>
  <c r="L30" i="113" s="1"/>
  <c r="G30" i="113"/>
  <c r="P30" i="113" s="1"/>
  <c r="H30" i="113"/>
  <c r="N30" i="113" s="1"/>
  <c r="I30" i="113"/>
  <c r="J30" i="113"/>
  <c r="K30" i="113"/>
  <c r="E31" i="113"/>
  <c r="F31" i="113"/>
  <c r="G31" i="113"/>
  <c r="P31" i="113" s="1"/>
  <c r="H31" i="113"/>
  <c r="N31" i="113" s="1"/>
  <c r="I31" i="113"/>
  <c r="J31" i="113"/>
  <c r="K31" i="113"/>
  <c r="E32" i="113"/>
  <c r="F32" i="113"/>
  <c r="G32" i="113"/>
  <c r="P32" i="113" s="1"/>
  <c r="H32" i="113"/>
  <c r="N32" i="113" s="1"/>
  <c r="I32" i="113"/>
  <c r="J32" i="113"/>
  <c r="K32" i="113"/>
  <c r="E33" i="113"/>
  <c r="F33" i="113"/>
  <c r="G33" i="113"/>
  <c r="P33" i="113" s="1"/>
  <c r="H33" i="113"/>
  <c r="N33" i="113" s="1"/>
  <c r="I33" i="113"/>
  <c r="J33" i="113"/>
  <c r="K33" i="113"/>
  <c r="E34" i="113"/>
  <c r="F34" i="113"/>
  <c r="L34" i="113" s="1"/>
  <c r="G34" i="113"/>
  <c r="P34" i="113" s="1"/>
  <c r="H34" i="113"/>
  <c r="N34" i="113" s="1"/>
  <c r="I34" i="113"/>
  <c r="J34" i="113"/>
  <c r="K34" i="113"/>
  <c r="E35" i="113"/>
  <c r="F35" i="113"/>
  <c r="M35" i="113" s="1"/>
  <c r="G35" i="113"/>
  <c r="P35" i="113" s="1"/>
  <c r="H35" i="113"/>
  <c r="N35" i="113" s="1"/>
  <c r="I35" i="113"/>
  <c r="J35" i="113"/>
  <c r="K35" i="113"/>
  <c r="E36" i="113"/>
  <c r="F36" i="113"/>
  <c r="L36" i="113" s="1"/>
  <c r="G36" i="113"/>
  <c r="P36" i="113" s="1"/>
  <c r="H36" i="113"/>
  <c r="N36" i="113" s="1"/>
  <c r="I36" i="113"/>
  <c r="J36" i="113"/>
  <c r="K36" i="113"/>
  <c r="E37" i="113"/>
  <c r="F37" i="113"/>
  <c r="M37" i="113" s="1"/>
  <c r="G37" i="113"/>
  <c r="P37" i="113" s="1"/>
  <c r="H37" i="113"/>
  <c r="N37" i="113" s="1"/>
  <c r="I37" i="113"/>
  <c r="J37" i="113"/>
  <c r="K37" i="113"/>
  <c r="E38" i="113"/>
  <c r="F38" i="113"/>
  <c r="O38" i="113" s="1"/>
  <c r="G38" i="113"/>
  <c r="P38" i="113" s="1"/>
  <c r="H38" i="113"/>
  <c r="N38" i="113" s="1"/>
  <c r="I38" i="113"/>
  <c r="J38" i="113"/>
  <c r="K38" i="113"/>
  <c r="E39" i="113"/>
  <c r="F39" i="113"/>
  <c r="O39" i="113" s="1"/>
  <c r="G39" i="113"/>
  <c r="P39" i="113" s="1"/>
  <c r="H39" i="113"/>
  <c r="N39" i="113" s="1"/>
  <c r="I39" i="113"/>
  <c r="J39" i="113"/>
  <c r="K39" i="113"/>
  <c r="E40" i="113"/>
  <c r="F40" i="113"/>
  <c r="L40" i="113" s="1"/>
  <c r="G40" i="113"/>
  <c r="P40" i="113" s="1"/>
  <c r="H40" i="113"/>
  <c r="N40" i="113" s="1"/>
  <c r="I40" i="113"/>
  <c r="J40" i="113"/>
  <c r="K40" i="113"/>
  <c r="E41" i="113"/>
  <c r="F41" i="113"/>
  <c r="G41" i="113"/>
  <c r="P41" i="113" s="1"/>
  <c r="H41" i="113"/>
  <c r="N41" i="113" s="1"/>
  <c r="I41" i="113"/>
  <c r="J41" i="113"/>
  <c r="K41" i="113"/>
  <c r="E42" i="113"/>
  <c r="F42" i="113"/>
  <c r="L42" i="113" s="1"/>
  <c r="G42" i="113"/>
  <c r="P42" i="113" s="1"/>
  <c r="H42" i="113"/>
  <c r="N42" i="113" s="1"/>
  <c r="I42" i="113"/>
  <c r="J42" i="113"/>
  <c r="K42" i="113"/>
  <c r="E43" i="113"/>
  <c r="F43" i="113"/>
  <c r="L43" i="113" s="1"/>
  <c r="G43" i="113"/>
  <c r="P43" i="113" s="1"/>
  <c r="H43" i="113"/>
  <c r="N43" i="113" s="1"/>
  <c r="I43" i="113"/>
  <c r="J43" i="113"/>
  <c r="K43" i="113"/>
  <c r="E44" i="113"/>
  <c r="F44" i="113"/>
  <c r="L44" i="113" s="1"/>
  <c r="G44" i="113"/>
  <c r="P44" i="113" s="1"/>
  <c r="H44" i="113"/>
  <c r="N44" i="113" s="1"/>
  <c r="I44" i="113"/>
  <c r="J44" i="113"/>
  <c r="K44" i="113"/>
  <c r="E45" i="113"/>
  <c r="F45" i="113"/>
  <c r="G45" i="113"/>
  <c r="P45" i="113" s="1"/>
  <c r="H45" i="113"/>
  <c r="N45" i="113" s="1"/>
  <c r="I45" i="113"/>
  <c r="J45" i="113"/>
  <c r="K45" i="113"/>
  <c r="E46" i="113"/>
  <c r="F46" i="113"/>
  <c r="L46" i="113" s="1"/>
  <c r="G46" i="113"/>
  <c r="P46" i="113" s="1"/>
  <c r="H46" i="113"/>
  <c r="N46" i="113" s="1"/>
  <c r="I46" i="113"/>
  <c r="J46" i="113"/>
  <c r="K46" i="113"/>
  <c r="E47" i="113"/>
  <c r="F47" i="113"/>
  <c r="G47" i="113"/>
  <c r="P47" i="113" s="1"/>
  <c r="H47" i="113"/>
  <c r="N47" i="113" s="1"/>
  <c r="I47" i="113"/>
  <c r="J47" i="113"/>
  <c r="K47" i="113"/>
  <c r="E48" i="113"/>
  <c r="F48" i="113"/>
  <c r="G48" i="113"/>
  <c r="P48" i="113" s="1"/>
  <c r="H48" i="113"/>
  <c r="N48" i="113" s="1"/>
  <c r="I48" i="113"/>
  <c r="J48" i="113"/>
  <c r="K48" i="113"/>
  <c r="E49" i="113"/>
  <c r="F49" i="113"/>
  <c r="G49" i="113"/>
  <c r="P49" i="113" s="1"/>
  <c r="H49" i="113"/>
  <c r="N49" i="113" s="1"/>
  <c r="I49" i="113"/>
  <c r="J49" i="113"/>
  <c r="K49" i="113"/>
  <c r="E50" i="113"/>
  <c r="F50" i="113"/>
  <c r="L50" i="113" s="1"/>
  <c r="G50" i="113"/>
  <c r="P50" i="113" s="1"/>
  <c r="H50" i="113"/>
  <c r="N50" i="113" s="1"/>
  <c r="I50" i="113"/>
  <c r="J50" i="113"/>
  <c r="K50" i="113"/>
  <c r="E51" i="113"/>
  <c r="F51" i="113"/>
  <c r="M51" i="113" s="1"/>
  <c r="G51" i="113"/>
  <c r="P51" i="113" s="1"/>
  <c r="H51" i="113"/>
  <c r="N51" i="113" s="1"/>
  <c r="I51" i="113"/>
  <c r="J51" i="113"/>
  <c r="K51" i="113"/>
  <c r="E52" i="113"/>
  <c r="F52" i="113"/>
  <c r="L52" i="113" s="1"/>
  <c r="G52" i="113"/>
  <c r="P52" i="113" s="1"/>
  <c r="H52" i="113"/>
  <c r="N52" i="113" s="1"/>
  <c r="I52" i="113"/>
  <c r="J52" i="113"/>
  <c r="K52" i="113"/>
  <c r="E53" i="113"/>
  <c r="F53" i="113"/>
  <c r="O53" i="113" s="1"/>
  <c r="G53" i="113"/>
  <c r="P53" i="113" s="1"/>
  <c r="H53" i="113"/>
  <c r="N53" i="113" s="1"/>
  <c r="I53" i="113"/>
  <c r="J53" i="113"/>
  <c r="K53" i="113"/>
  <c r="E54" i="113"/>
  <c r="F54" i="113"/>
  <c r="O54" i="113" s="1"/>
  <c r="G54" i="113"/>
  <c r="P54" i="113" s="1"/>
  <c r="H54" i="113"/>
  <c r="N54" i="113" s="1"/>
  <c r="I54" i="113"/>
  <c r="J54" i="113"/>
  <c r="K54" i="113"/>
  <c r="E55" i="113"/>
  <c r="F55" i="113"/>
  <c r="O55" i="113" s="1"/>
  <c r="G55" i="113"/>
  <c r="P55" i="113" s="1"/>
  <c r="H55" i="113"/>
  <c r="N55" i="113" s="1"/>
  <c r="I55" i="113"/>
  <c r="J55" i="113"/>
  <c r="K55" i="113"/>
  <c r="E56" i="113"/>
  <c r="F56" i="113"/>
  <c r="L56" i="113" s="1"/>
  <c r="G56" i="113"/>
  <c r="P56" i="113" s="1"/>
  <c r="H56" i="113"/>
  <c r="N56" i="113" s="1"/>
  <c r="I56" i="113"/>
  <c r="J56" i="113"/>
  <c r="K56" i="113"/>
  <c r="E57" i="113"/>
  <c r="F57" i="113"/>
  <c r="G57" i="113"/>
  <c r="P57" i="113" s="1"/>
  <c r="H57" i="113"/>
  <c r="N57" i="113" s="1"/>
  <c r="I57" i="113"/>
  <c r="J57" i="113"/>
  <c r="K57" i="113"/>
  <c r="E58" i="113"/>
  <c r="F58" i="113"/>
  <c r="L58" i="113" s="1"/>
  <c r="G58" i="113"/>
  <c r="P58" i="113" s="1"/>
  <c r="H58" i="113"/>
  <c r="N58" i="113" s="1"/>
  <c r="I58" i="113"/>
  <c r="J58" i="113"/>
  <c r="K58" i="113"/>
  <c r="E59" i="113"/>
  <c r="F59" i="113"/>
  <c r="G59" i="113"/>
  <c r="P59" i="113" s="1"/>
  <c r="H59" i="113"/>
  <c r="N59" i="113" s="1"/>
  <c r="I59" i="113"/>
  <c r="J59" i="113"/>
  <c r="K59" i="113"/>
  <c r="E60" i="113"/>
  <c r="F60" i="113"/>
  <c r="L60" i="113" s="1"/>
  <c r="G60" i="113"/>
  <c r="P60" i="113" s="1"/>
  <c r="H60" i="113"/>
  <c r="N60" i="113" s="1"/>
  <c r="I60" i="113"/>
  <c r="J60" i="113"/>
  <c r="K60" i="113"/>
  <c r="E61" i="113"/>
  <c r="F61" i="113"/>
  <c r="L61" i="113" s="1"/>
  <c r="G61" i="113"/>
  <c r="P61" i="113" s="1"/>
  <c r="H61" i="113"/>
  <c r="N61" i="113" s="1"/>
  <c r="I61" i="113"/>
  <c r="J61" i="113"/>
  <c r="K61" i="113"/>
  <c r="E62" i="113"/>
  <c r="F62" i="113"/>
  <c r="L62" i="113" s="1"/>
  <c r="G62" i="113"/>
  <c r="P62" i="113" s="1"/>
  <c r="H62" i="113"/>
  <c r="N62" i="113" s="1"/>
  <c r="I62" i="113"/>
  <c r="J62" i="113"/>
  <c r="K62" i="113"/>
  <c r="E63" i="113"/>
  <c r="F63" i="113"/>
  <c r="M63" i="113" s="1"/>
  <c r="G63" i="113"/>
  <c r="P63" i="113" s="1"/>
  <c r="H63" i="113"/>
  <c r="N63" i="113" s="1"/>
  <c r="I63" i="113"/>
  <c r="J63" i="113"/>
  <c r="K63" i="113"/>
  <c r="E64" i="113"/>
  <c r="F64" i="113"/>
  <c r="G64" i="113"/>
  <c r="P64" i="113" s="1"/>
  <c r="H64" i="113"/>
  <c r="N64" i="113" s="1"/>
  <c r="I64" i="113"/>
  <c r="J64" i="113"/>
  <c r="K64" i="113"/>
  <c r="E65" i="113"/>
  <c r="F65" i="113"/>
  <c r="G65" i="113"/>
  <c r="P65" i="113" s="1"/>
  <c r="H65" i="113"/>
  <c r="N65" i="113" s="1"/>
  <c r="I65" i="113"/>
  <c r="J65" i="113"/>
  <c r="K65" i="113"/>
  <c r="E66" i="113"/>
  <c r="F66" i="113"/>
  <c r="L66" i="113" s="1"/>
  <c r="G66" i="113"/>
  <c r="P66" i="113" s="1"/>
  <c r="H66" i="113"/>
  <c r="N66" i="113" s="1"/>
  <c r="I66" i="113"/>
  <c r="J66" i="113"/>
  <c r="K66" i="113"/>
  <c r="E67" i="113"/>
  <c r="F67" i="113"/>
  <c r="M67" i="113" s="1"/>
  <c r="G67" i="113"/>
  <c r="P67" i="113" s="1"/>
  <c r="H67" i="113"/>
  <c r="N67" i="113" s="1"/>
  <c r="I67" i="113"/>
  <c r="J67" i="113"/>
  <c r="K67" i="113"/>
  <c r="E68" i="113"/>
  <c r="F68" i="113"/>
  <c r="L68" i="113" s="1"/>
  <c r="G68" i="113"/>
  <c r="P68" i="113" s="1"/>
  <c r="H68" i="113"/>
  <c r="N68" i="113" s="1"/>
  <c r="I68" i="113"/>
  <c r="J68" i="113"/>
  <c r="K68" i="113"/>
  <c r="E69" i="113"/>
  <c r="F69" i="113"/>
  <c r="O69" i="113" s="1"/>
  <c r="G69" i="113"/>
  <c r="P69" i="113" s="1"/>
  <c r="H69" i="113"/>
  <c r="N69" i="113" s="1"/>
  <c r="I69" i="113"/>
  <c r="J69" i="113"/>
  <c r="K69" i="113"/>
  <c r="E70" i="113"/>
  <c r="F70" i="113"/>
  <c r="O70" i="113" s="1"/>
  <c r="G70" i="113"/>
  <c r="P70" i="113" s="1"/>
  <c r="H70" i="113"/>
  <c r="N70" i="113" s="1"/>
  <c r="I70" i="113"/>
  <c r="J70" i="113"/>
  <c r="K70" i="113"/>
  <c r="E71" i="113"/>
  <c r="F71" i="113"/>
  <c r="G71" i="113"/>
  <c r="P71" i="113" s="1"/>
  <c r="H71" i="113"/>
  <c r="N71" i="113" s="1"/>
  <c r="I71" i="113"/>
  <c r="J71" i="113"/>
  <c r="K71" i="113"/>
  <c r="E72" i="113"/>
  <c r="F72" i="113"/>
  <c r="L72" i="113" s="1"/>
  <c r="G72" i="113"/>
  <c r="P72" i="113" s="1"/>
  <c r="H72" i="113"/>
  <c r="N72" i="113" s="1"/>
  <c r="I72" i="113"/>
  <c r="J72" i="113"/>
  <c r="K72" i="113"/>
  <c r="E73" i="113"/>
  <c r="F73" i="113"/>
  <c r="M73" i="113" s="1"/>
  <c r="G73" i="113"/>
  <c r="P73" i="113" s="1"/>
  <c r="H73" i="113"/>
  <c r="N73" i="113" s="1"/>
  <c r="I73" i="113"/>
  <c r="J73" i="113"/>
  <c r="K73" i="113"/>
  <c r="E74" i="113"/>
  <c r="F74" i="113"/>
  <c r="L74" i="113" s="1"/>
  <c r="G74" i="113"/>
  <c r="P74" i="113" s="1"/>
  <c r="H74" i="113"/>
  <c r="N74" i="113" s="1"/>
  <c r="I74" i="113"/>
  <c r="J74" i="113"/>
  <c r="K74" i="113"/>
  <c r="E75" i="113"/>
  <c r="F75" i="113"/>
  <c r="G75" i="113"/>
  <c r="P75" i="113" s="1"/>
  <c r="H75" i="113"/>
  <c r="N75" i="113" s="1"/>
  <c r="I75" i="113"/>
  <c r="J75" i="113"/>
  <c r="K75" i="113"/>
  <c r="E76" i="113"/>
  <c r="F76" i="113"/>
  <c r="L76" i="113" s="1"/>
  <c r="G76" i="113"/>
  <c r="P76" i="113" s="1"/>
  <c r="H76" i="113"/>
  <c r="N76" i="113" s="1"/>
  <c r="I76" i="113"/>
  <c r="J76" i="113"/>
  <c r="K76" i="113"/>
  <c r="E77" i="113"/>
  <c r="F77" i="113"/>
  <c r="G77" i="113"/>
  <c r="P77" i="113" s="1"/>
  <c r="H77" i="113"/>
  <c r="N77" i="113" s="1"/>
  <c r="I77" i="113"/>
  <c r="J77" i="113"/>
  <c r="K77" i="113"/>
  <c r="E78" i="113"/>
  <c r="F78" i="113"/>
  <c r="L78" i="113" s="1"/>
  <c r="G78" i="113"/>
  <c r="P78" i="113" s="1"/>
  <c r="H78" i="113"/>
  <c r="N78" i="113" s="1"/>
  <c r="I78" i="113"/>
  <c r="J78" i="113"/>
  <c r="K78" i="113"/>
  <c r="E79" i="113"/>
  <c r="F79" i="113"/>
  <c r="O79" i="113" s="1"/>
  <c r="G79" i="113"/>
  <c r="P79" i="113" s="1"/>
  <c r="H79" i="113"/>
  <c r="N79" i="113" s="1"/>
  <c r="I79" i="113"/>
  <c r="J79" i="113"/>
  <c r="K79" i="113"/>
  <c r="E80" i="113"/>
  <c r="F80" i="113"/>
  <c r="G80" i="113"/>
  <c r="P80" i="113" s="1"/>
  <c r="H80" i="113"/>
  <c r="N80" i="113" s="1"/>
  <c r="I80" i="113"/>
  <c r="J80" i="113"/>
  <c r="K80" i="113"/>
  <c r="E81" i="113"/>
  <c r="F81" i="113"/>
  <c r="M81" i="113" s="1"/>
  <c r="G81" i="113"/>
  <c r="P81" i="113" s="1"/>
  <c r="H81" i="113"/>
  <c r="N81" i="113" s="1"/>
  <c r="I81" i="113"/>
  <c r="J81" i="113"/>
  <c r="K81" i="113"/>
  <c r="E82" i="113"/>
  <c r="F82" i="113"/>
  <c r="L82" i="113" s="1"/>
  <c r="G82" i="113"/>
  <c r="P82" i="113" s="1"/>
  <c r="H82" i="113"/>
  <c r="N82" i="113" s="1"/>
  <c r="I82" i="113"/>
  <c r="J82" i="113"/>
  <c r="K82" i="113"/>
  <c r="E83" i="113"/>
  <c r="F83" i="113"/>
  <c r="G83" i="113"/>
  <c r="P83" i="113" s="1"/>
  <c r="H83" i="113"/>
  <c r="N83" i="113" s="1"/>
  <c r="I83" i="113"/>
  <c r="J83" i="113"/>
  <c r="K83" i="113"/>
  <c r="E84" i="113"/>
  <c r="F84" i="113"/>
  <c r="G84" i="113"/>
  <c r="P84" i="113" s="1"/>
  <c r="H84" i="113"/>
  <c r="N84" i="113" s="1"/>
  <c r="I84" i="113"/>
  <c r="J84" i="113"/>
  <c r="K84" i="113"/>
  <c r="E85" i="113"/>
  <c r="F85" i="113"/>
  <c r="L85" i="113" s="1"/>
  <c r="G85" i="113"/>
  <c r="P85" i="113" s="1"/>
  <c r="H85" i="113"/>
  <c r="N85" i="113" s="1"/>
  <c r="I85" i="113"/>
  <c r="J85" i="113"/>
  <c r="K85" i="113"/>
  <c r="E86" i="113"/>
  <c r="F86" i="113"/>
  <c r="L86" i="113" s="1"/>
  <c r="G86" i="113"/>
  <c r="P86" i="113" s="1"/>
  <c r="H86" i="113"/>
  <c r="N86" i="113" s="1"/>
  <c r="I86" i="113"/>
  <c r="J86" i="113"/>
  <c r="K86" i="113"/>
  <c r="E87" i="113"/>
  <c r="F87" i="113"/>
  <c r="L87" i="113" s="1"/>
  <c r="G87" i="113"/>
  <c r="P87" i="113" s="1"/>
  <c r="H87" i="113"/>
  <c r="N87" i="113" s="1"/>
  <c r="I87" i="113"/>
  <c r="J87" i="113"/>
  <c r="K87" i="113"/>
  <c r="E88" i="113"/>
  <c r="F88" i="113"/>
  <c r="L88" i="113" s="1"/>
  <c r="G88" i="113"/>
  <c r="P88" i="113" s="1"/>
  <c r="H88" i="113"/>
  <c r="N88" i="113" s="1"/>
  <c r="I88" i="113"/>
  <c r="J88" i="113"/>
  <c r="K88" i="113"/>
  <c r="E89" i="113"/>
  <c r="F89" i="113"/>
  <c r="G89" i="113"/>
  <c r="P89" i="113" s="1"/>
  <c r="H89" i="113"/>
  <c r="N89" i="113" s="1"/>
  <c r="I89" i="113"/>
  <c r="J89" i="113"/>
  <c r="K89" i="113"/>
  <c r="E90" i="113"/>
  <c r="F90" i="113"/>
  <c r="M90" i="113" s="1"/>
  <c r="G90" i="113"/>
  <c r="P90" i="113" s="1"/>
  <c r="H90" i="113"/>
  <c r="N90" i="113" s="1"/>
  <c r="I90" i="113"/>
  <c r="J90" i="113"/>
  <c r="K90" i="113"/>
  <c r="E91" i="113"/>
  <c r="F91" i="113"/>
  <c r="M91" i="113" s="1"/>
  <c r="G91" i="113"/>
  <c r="P91" i="113" s="1"/>
  <c r="H91" i="113"/>
  <c r="N91" i="113" s="1"/>
  <c r="I91" i="113"/>
  <c r="J91" i="113"/>
  <c r="K91" i="113"/>
  <c r="E92" i="113"/>
  <c r="F92" i="113"/>
  <c r="M92" i="113" s="1"/>
  <c r="G92" i="113"/>
  <c r="P92" i="113" s="1"/>
  <c r="H92" i="113"/>
  <c r="N92" i="113" s="1"/>
  <c r="I92" i="113"/>
  <c r="J92" i="113"/>
  <c r="K92" i="113"/>
  <c r="E93" i="113"/>
  <c r="F93" i="113"/>
  <c r="G93" i="113"/>
  <c r="P93" i="113" s="1"/>
  <c r="H93" i="113"/>
  <c r="N93" i="113" s="1"/>
  <c r="I93" i="113"/>
  <c r="J93" i="113"/>
  <c r="K93" i="113"/>
  <c r="E94" i="113"/>
  <c r="F94" i="113"/>
  <c r="L94" i="113" s="1"/>
  <c r="G94" i="113"/>
  <c r="P94" i="113" s="1"/>
  <c r="H94" i="113"/>
  <c r="N94" i="113" s="1"/>
  <c r="I94" i="113"/>
  <c r="J94" i="113"/>
  <c r="K94" i="113"/>
  <c r="E95" i="113"/>
  <c r="F95" i="113"/>
  <c r="O95" i="113" s="1"/>
  <c r="G95" i="113"/>
  <c r="P95" i="113" s="1"/>
  <c r="H95" i="113"/>
  <c r="N95" i="113" s="1"/>
  <c r="I95" i="113"/>
  <c r="J95" i="113"/>
  <c r="K95" i="113"/>
  <c r="E96" i="113"/>
  <c r="F96" i="113"/>
  <c r="G96" i="113"/>
  <c r="P96" i="113" s="1"/>
  <c r="H96" i="113"/>
  <c r="N96" i="113" s="1"/>
  <c r="I96" i="113"/>
  <c r="J96" i="113"/>
  <c r="K96" i="113"/>
  <c r="E97" i="113"/>
  <c r="F97" i="113"/>
  <c r="M97" i="113" s="1"/>
  <c r="G97" i="113"/>
  <c r="P97" i="113" s="1"/>
  <c r="H97" i="113"/>
  <c r="N97" i="113" s="1"/>
  <c r="I97" i="113"/>
  <c r="J97" i="113"/>
  <c r="K97" i="113"/>
  <c r="E98" i="113"/>
  <c r="F98" i="113"/>
  <c r="L98" i="113" s="1"/>
  <c r="G98" i="113"/>
  <c r="P98" i="113" s="1"/>
  <c r="H98" i="113"/>
  <c r="N98" i="113" s="1"/>
  <c r="I98" i="113"/>
  <c r="J98" i="113"/>
  <c r="K98" i="113"/>
  <c r="E99" i="113"/>
  <c r="F99" i="113"/>
  <c r="L99" i="113" s="1"/>
  <c r="G99" i="113"/>
  <c r="P99" i="113" s="1"/>
  <c r="H99" i="113"/>
  <c r="N99" i="113" s="1"/>
  <c r="I99" i="113"/>
  <c r="J99" i="113"/>
  <c r="K99" i="113"/>
  <c r="E100" i="113"/>
  <c r="F100" i="113"/>
  <c r="L100" i="113" s="1"/>
  <c r="G100" i="113"/>
  <c r="P100" i="113" s="1"/>
  <c r="H100" i="113"/>
  <c r="N100" i="113" s="1"/>
  <c r="I100" i="113"/>
  <c r="J100" i="113"/>
  <c r="K100" i="113"/>
  <c r="K19" i="113"/>
  <c r="J19" i="113"/>
  <c r="I19" i="113"/>
  <c r="H19" i="113"/>
  <c r="N19" i="113" s="1"/>
  <c r="G19" i="113"/>
  <c r="P19" i="113" s="1"/>
  <c r="F19" i="113"/>
  <c r="L19" i="113" s="1"/>
  <c r="E19" i="113"/>
  <c r="K18" i="113"/>
  <c r="J18" i="113"/>
  <c r="I18" i="113"/>
  <c r="H18" i="113"/>
  <c r="N18" i="113" s="1"/>
  <c r="G18" i="113"/>
  <c r="P18" i="113" s="1"/>
  <c r="F18" i="113"/>
  <c r="L18" i="113" s="1"/>
  <c r="E18" i="113"/>
  <c r="K17" i="113"/>
  <c r="J17" i="113"/>
  <c r="I17" i="113"/>
  <c r="H17" i="113"/>
  <c r="N17" i="113" s="1"/>
  <c r="G17" i="113"/>
  <c r="P17" i="113" s="1"/>
  <c r="F17" i="113"/>
  <c r="L17" i="113" s="1"/>
  <c r="E17" i="113"/>
  <c r="K16" i="113"/>
  <c r="J16" i="113"/>
  <c r="I16" i="113"/>
  <c r="H16" i="113"/>
  <c r="N16" i="113" s="1"/>
  <c r="G16" i="113"/>
  <c r="P16" i="113" s="1"/>
  <c r="F16" i="113"/>
  <c r="M16" i="113" s="1"/>
  <c r="E16" i="113"/>
  <c r="K15" i="113"/>
  <c r="J15" i="113"/>
  <c r="I15" i="113"/>
  <c r="H15" i="113"/>
  <c r="N15" i="113" s="1"/>
  <c r="G15" i="113"/>
  <c r="P15" i="113" s="1"/>
  <c r="F15" i="113"/>
  <c r="L15" i="113" s="1"/>
  <c r="E15" i="113"/>
  <c r="K14" i="113"/>
  <c r="J14" i="113"/>
  <c r="I14" i="113"/>
  <c r="H14" i="113"/>
  <c r="N14" i="113" s="1"/>
  <c r="G14" i="113"/>
  <c r="P14" i="113" s="1"/>
  <c r="F14" i="113"/>
  <c r="L14" i="113" s="1"/>
  <c r="E14" i="113"/>
  <c r="K13" i="113"/>
  <c r="J13" i="113"/>
  <c r="I13" i="113"/>
  <c r="H13" i="113"/>
  <c r="N13" i="113" s="1"/>
  <c r="G13" i="113"/>
  <c r="P13" i="113" s="1"/>
  <c r="F13" i="113"/>
  <c r="L13" i="113" s="1"/>
  <c r="E13" i="113"/>
  <c r="K12" i="113"/>
  <c r="J12" i="113"/>
  <c r="I12" i="113"/>
  <c r="H12" i="113"/>
  <c r="N12" i="113" s="1"/>
  <c r="G12" i="113"/>
  <c r="P12" i="113" s="1"/>
  <c r="F12" i="113"/>
  <c r="L12" i="113" s="1"/>
  <c r="E12" i="113"/>
  <c r="K11" i="113"/>
  <c r="J11" i="113"/>
  <c r="I11" i="113"/>
  <c r="H11" i="113"/>
  <c r="N11" i="113" s="1"/>
  <c r="G11" i="113"/>
  <c r="P11" i="113" s="1"/>
  <c r="F11" i="113"/>
  <c r="L11" i="113" s="1"/>
  <c r="E11" i="113"/>
  <c r="K10" i="113"/>
  <c r="J10" i="113"/>
  <c r="I10" i="113"/>
  <c r="H10" i="113"/>
  <c r="N10" i="113" s="1"/>
  <c r="G10" i="113"/>
  <c r="P10" i="113" s="1"/>
  <c r="F10" i="113"/>
  <c r="O10" i="113" s="1"/>
  <c r="E10" i="113"/>
  <c r="K9" i="113"/>
  <c r="J9" i="113"/>
  <c r="I9" i="113"/>
  <c r="H9" i="113"/>
  <c r="N9" i="113" s="1"/>
  <c r="G9" i="113"/>
  <c r="P9" i="113" s="1"/>
  <c r="F9" i="113"/>
  <c r="O9" i="113" s="1"/>
  <c r="E9" i="113"/>
  <c r="K8" i="113"/>
  <c r="J8" i="113"/>
  <c r="I8" i="113"/>
  <c r="H8" i="113"/>
  <c r="N8" i="113" s="1"/>
  <c r="G8" i="113"/>
  <c r="P8" i="113" s="1"/>
  <c r="F8" i="113"/>
  <c r="O8" i="113" s="1"/>
  <c r="E8" i="113"/>
  <c r="K7" i="113"/>
  <c r="J7" i="113"/>
  <c r="I7" i="113"/>
  <c r="H7" i="113"/>
  <c r="N7" i="113" s="1"/>
  <c r="G7" i="113"/>
  <c r="P7" i="113" s="1"/>
  <c r="F7" i="113"/>
  <c r="O7" i="113" s="1"/>
  <c r="E7" i="113"/>
  <c r="K6" i="113"/>
  <c r="J6" i="113"/>
  <c r="I6" i="113"/>
  <c r="H6" i="113"/>
  <c r="N6" i="113" s="1"/>
  <c r="G6" i="113"/>
  <c r="P6" i="113" s="1"/>
  <c r="F6" i="113"/>
  <c r="O6" i="113" s="1"/>
  <c r="E6" i="113"/>
  <c r="K5" i="113"/>
  <c r="J5" i="113"/>
  <c r="I5" i="113"/>
  <c r="H5" i="113"/>
  <c r="N5" i="113" s="1"/>
  <c r="G5" i="113"/>
  <c r="P5" i="113" s="1"/>
  <c r="F5" i="113"/>
  <c r="L5" i="113" s="1"/>
  <c r="E5" i="113"/>
  <c r="K4" i="113"/>
  <c r="J4" i="113"/>
  <c r="I4" i="113"/>
  <c r="H4" i="113"/>
  <c r="N4" i="113" s="1"/>
  <c r="G4" i="113"/>
  <c r="P4" i="113" s="1"/>
  <c r="F4" i="113"/>
  <c r="L4" i="113" s="1"/>
  <c r="E4" i="113"/>
  <c r="K3" i="113"/>
  <c r="J3" i="113"/>
  <c r="I3" i="113"/>
  <c r="H3" i="113"/>
  <c r="N3" i="113" s="1"/>
  <c r="G3" i="113"/>
  <c r="P3" i="113" s="1"/>
  <c r="F3" i="113"/>
  <c r="O3" i="113" s="1"/>
  <c r="E3" i="113"/>
  <c r="K2" i="113"/>
  <c r="J2" i="113"/>
  <c r="I2" i="113"/>
  <c r="H2" i="113"/>
  <c r="N2" i="113" s="1"/>
  <c r="G2" i="113"/>
  <c r="P2" i="113" s="1"/>
  <c r="F2" i="113"/>
  <c r="L2" i="113" s="1"/>
  <c r="E2" i="113"/>
  <c r="Q37" i="114"/>
  <c r="Q36" i="114"/>
  <c r="Q35" i="114"/>
  <c r="Q34" i="114"/>
  <c r="Q33" i="114"/>
  <c r="Q32" i="114"/>
  <c r="Q31" i="114"/>
  <c r="Q30" i="114"/>
  <c r="Q29" i="114"/>
  <c r="Q28" i="114"/>
  <c r="Q27" i="114"/>
  <c r="Q26" i="114"/>
  <c r="Q25" i="114"/>
  <c r="Q24" i="114"/>
  <c r="Q23" i="114"/>
  <c r="Q22" i="114"/>
  <c r="Q21" i="114"/>
  <c r="Q20" i="114"/>
  <c r="Q19" i="114"/>
  <c r="Q18" i="114"/>
  <c r="Q17" i="114"/>
  <c r="Q16" i="114"/>
  <c r="Q15" i="114"/>
  <c r="Q14" i="114"/>
  <c r="Q13" i="114"/>
  <c r="Q12" i="114"/>
  <c r="Q11" i="114"/>
  <c r="Q10" i="114"/>
  <c r="Q9" i="114"/>
  <c r="Q8" i="114"/>
  <c r="Q7" i="114"/>
  <c r="Q6" i="114"/>
  <c r="Q5" i="114"/>
  <c r="Q4" i="114"/>
  <c r="Q3" i="114"/>
  <c r="K100" i="111"/>
  <c r="J100" i="111"/>
  <c r="I100" i="111"/>
  <c r="H100" i="111"/>
  <c r="N100" i="111" s="1"/>
  <c r="G100" i="111"/>
  <c r="P100" i="111" s="1"/>
  <c r="F100" i="111"/>
  <c r="M100" i="111" s="1"/>
  <c r="E100" i="111"/>
  <c r="K99" i="111"/>
  <c r="J99" i="111"/>
  <c r="I99" i="111"/>
  <c r="H99" i="111"/>
  <c r="N99" i="111" s="1"/>
  <c r="G99" i="111"/>
  <c r="P99" i="111" s="1"/>
  <c r="F99" i="111"/>
  <c r="O99" i="111" s="1"/>
  <c r="E99" i="111"/>
  <c r="K98" i="111"/>
  <c r="J98" i="111"/>
  <c r="I98" i="111"/>
  <c r="H98" i="111"/>
  <c r="N98" i="111" s="1"/>
  <c r="G98" i="111"/>
  <c r="P98" i="111" s="1"/>
  <c r="F98" i="111"/>
  <c r="L98" i="111" s="1"/>
  <c r="E98" i="111"/>
  <c r="K97" i="111"/>
  <c r="J97" i="111"/>
  <c r="I97" i="111"/>
  <c r="H97" i="111"/>
  <c r="N97" i="111" s="1"/>
  <c r="G97" i="111"/>
  <c r="P97" i="111" s="1"/>
  <c r="F97" i="111"/>
  <c r="M97" i="111" s="1"/>
  <c r="E97" i="111"/>
  <c r="K96" i="111"/>
  <c r="J96" i="111"/>
  <c r="I96" i="111"/>
  <c r="H96" i="111"/>
  <c r="N96" i="111" s="1"/>
  <c r="G96" i="111"/>
  <c r="P96" i="111" s="1"/>
  <c r="F96" i="111"/>
  <c r="O96" i="111" s="1"/>
  <c r="E96" i="111"/>
  <c r="K95" i="111"/>
  <c r="J95" i="111"/>
  <c r="I95" i="111"/>
  <c r="H95" i="111"/>
  <c r="N95" i="111" s="1"/>
  <c r="G95" i="111"/>
  <c r="P95" i="111" s="1"/>
  <c r="F95" i="111"/>
  <c r="O95" i="111" s="1"/>
  <c r="E95" i="111"/>
  <c r="K94" i="111"/>
  <c r="J94" i="111"/>
  <c r="I94" i="111"/>
  <c r="H94" i="111"/>
  <c r="N94" i="111" s="1"/>
  <c r="G94" i="111"/>
  <c r="P94" i="111" s="1"/>
  <c r="F94" i="111"/>
  <c r="O94" i="111" s="1"/>
  <c r="E94" i="111"/>
  <c r="K93" i="111"/>
  <c r="J93" i="111"/>
  <c r="I93" i="111"/>
  <c r="H93" i="111"/>
  <c r="N93" i="111" s="1"/>
  <c r="G93" i="111"/>
  <c r="P93" i="111" s="1"/>
  <c r="F93" i="111"/>
  <c r="O93" i="111" s="1"/>
  <c r="E93" i="111"/>
  <c r="K92" i="111"/>
  <c r="J92" i="111"/>
  <c r="I92" i="111"/>
  <c r="H92" i="111"/>
  <c r="N92" i="111" s="1"/>
  <c r="G92" i="111"/>
  <c r="P92" i="111" s="1"/>
  <c r="F92" i="111"/>
  <c r="L92" i="111" s="1"/>
  <c r="E92" i="111"/>
  <c r="K91" i="111"/>
  <c r="J91" i="111"/>
  <c r="I91" i="111"/>
  <c r="H91" i="111"/>
  <c r="N91" i="111" s="1"/>
  <c r="G91" i="111"/>
  <c r="P91" i="111" s="1"/>
  <c r="F91" i="111"/>
  <c r="L91" i="111" s="1"/>
  <c r="E91" i="111"/>
  <c r="K90" i="111"/>
  <c r="J90" i="111"/>
  <c r="I90" i="111"/>
  <c r="H90" i="111"/>
  <c r="N90" i="111" s="1"/>
  <c r="G90" i="111"/>
  <c r="P90" i="111" s="1"/>
  <c r="F90" i="111"/>
  <c r="L90" i="111" s="1"/>
  <c r="E90" i="111"/>
  <c r="K89" i="111"/>
  <c r="J89" i="111"/>
  <c r="I89" i="111"/>
  <c r="H89" i="111"/>
  <c r="N89" i="111" s="1"/>
  <c r="G89" i="111"/>
  <c r="P89" i="111" s="1"/>
  <c r="F89" i="111"/>
  <c r="M89" i="111" s="1"/>
  <c r="E89" i="111"/>
  <c r="K88" i="111"/>
  <c r="J88" i="111"/>
  <c r="I88" i="111"/>
  <c r="H88" i="111"/>
  <c r="N88" i="111" s="1"/>
  <c r="G88" i="111"/>
  <c r="P88" i="111" s="1"/>
  <c r="F88" i="111"/>
  <c r="O88" i="111" s="1"/>
  <c r="E88" i="111"/>
  <c r="K87" i="111"/>
  <c r="J87" i="111"/>
  <c r="I87" i="111"/>
  <c r="H87" i="111"/>
  <c r="N87" i="111" s="1"/>
  <c r="G87" i="111"/>
  <c r="P87" i="111" s="1"/>
  <c r="F87" i="111"/>
  <c r="O87" i="111" s="1"/>
  <c r="E87" i="111"/>
  <c r="K86" i="111"/>
  <c r="J86" i="111"/>
  <c r="I86" i="111"/>
  <c r="H86" i="111"/>
  <c r="N86" i="111" s="1"/>
  <c r="G86" i="111"/>
  <c r="P86" i="111" s="1"/>
  <c r="F86" i="111"/>
  <c r="O86" i="111" s="1"/>
  <c r="E86" i="111"/>
  <c r="K85" i="111"/>
  <c r="J85" i="111"/>
  <c r="I85" i="111"/>
  <c r="H85" i="111"/>
  <c r="N85" i="111" s="1"/>
  <c r="G85" i="111"/>
  <c r="P85" i="111" s="1"/>
  <c r="F85" i="111"/>
  <c r="O85" i="111" s="1"/>
  <c r="E85" i="111"/>
  <c r="K84" i="111"/>
  <c r="J84" i="111"/>
  <c r="I84" i="111"/>
  <c r="H84" i="111"/>
  <c r="N84" i="111" s="1"/>
  <c r="G84" i="111"/>
  <c r="P84" i="111" s="1"/>
  <c r="F84" i="111"/>
  <c r="M84" i="111" s="1"/>
  <c r="E84" i="111"/>
  <c r="K83" i="111"/>
  <c r="J83" i="111"/>
  <c r="I83" i="111"/>
  <c r="H83" i="111"/>
  <c r="N83" i="111" s="1"/>
  <c r="G83" i="111"/>
  <c r="P83" i="111" s="1"/>
  <c r="F83" i="111"/>
  <c r="O83" i="111" s="1"/>
  <c r="E83" i="111"/>
  <c r="K82" i="111"/>
  <c r="J82" i="111"/>
  <c r="I82" i="111"/>
  <c r="H82" i="111"/>
  <c r="N82" i="111" s="1"/>
  <c r="G82" i="111"/>
  <c r="P82" i="111" s="1"/>
  <c r="F82" i="111"/>
  <c r="L82" i="111" s="1"/>
  <c r="E82" i="111"/>
  <c r="K81" i="111"/>
  <c r="J81" i="111"/>
  <c r="I81" i="111"/>
  <c r="H81" i="111"/>
  <c r="N81" i="111" s="1"/>
  <c r="G81" i="111"/>
  <c r="P81" i="111" s="1"/>
  <c r="F81" i="111"/>
  <c r="M81" i="111" s="1"/>
  <c r="E81" i="111"/>
  <c r="K80" i="111"/>
  <c r="J80" i="111"/>
  <c r="I80" i="111"/>
  <c r="H80" i="111"/>
  <c r="N80" i="111" s="1"/>
  <c r="G80" i="111"/>
  <c r="P80" i="111" s="1"/>
  <c r="F80" i="111"/>
  <c r="O80" i="111" s="1"/>
  <c r="E80" i="111"/>
  <c r="K79" i="111"/>
  <c r="J79" i="111"/>
  <c r="I79" i="111"/>
  <c r="H79" i="111"/>
  <c r="N79" i="111" s="1"/>
  <c r="G79" i="111"/>
  <c r="P79" i="111" s="1"/>
  <c r="F79" i="111"/>
  <c r="O79" i="111" s="1"/>
  <c r="E79" i="111"/>
  <c r="K78" i="111"/>
  <c r="J78" i="111"/>
  <c r="I78" i="111"/>
  <c r="H78" i="111"/>
  <c r="N78" i="111" s="1"/>
  <c r="G78" i="111"/>
  <c r="P78" i="111" s="1"/>
  <c r="F78" i="111"/>
  <c r="O78" i="111" s="1"/>
  <c r="E78" i="111"/>
  <c r="K77" i="111"/>
  <c r="J77" i="111"/>
  <c r="I77" i="111"/>
  <c r="H77" i="111"/>
  <c r="N77" i="111" s="1"/>
  <c r="G77" i="111"/>
  <c r="P77" i="111" s="1"/>
  <c r="F77" i="111"/>
  <c r="O77" i="111" s="1"/>
  <c r="E77" i="111"/>
  <c r="K76" i="111"/>
  <c r="J76" i="111"/>
  <c r="I76" i="111"/>
  <c r="H76" i="111"/>
  <c r="N76" i="111" s="1"/>
  <c r="G76" i="111"/>
  <c r="P76" i="111" s="1"/>
  <c r="F76" i="111"/>
  <c r="L76" i="111" s="1"/>
  <c r="E76" i="111"/>
  <c r="K75" i="111"/>
  <c r="J75" i="111"/>
  <c r="I75" i="111"/>
  <c r="H75" i="111"/>
  <c r="N75" i="111" s="1"/>
  <c r="G75" i="111"/>
  <c r="P75" i="111" s="1"/>
  <c r="F75" i="111"/>
  <c r="L75" i="111" s="1"/>
  <c r="E75" i="111"/>
  <c r="K74" i="111"/>
  <c r="J74" i="111"/>
  <c r="I74" i="111"/>
  <c r="H74" i="111"/>
  <c r="N74" i="111" s="1"/>
  <c r="G74" i="111"/>
  <c r="P74" i="111" s="1"/>
  <c r="F74" i="111"/>
  <c r="L74" i="111" s="1"/>
  <c r="E74" i="111"/>
  <c r="K73" i="111"/>
  <c r="J73" i="111"/>
  <c r="I73" i="111"/>
  <c r="H73" i="111"/>
  <c r="N73" i="111" s="1"/>
  <c r="G73" i="111"/>
  <c r="P73" i="111" s="1"/>
  <c r="F73" i="111"/>
  <c r="O73" i="111" s="1"/>
  <c r="E73" i="111"/>
  <c r="K72" i="111"/>
  <c r="J72" i="111"/>
  <c r="I72" i="111"/>
  <c r="H72" i="111"/>
  <c r="N72" i="111" s="1"/>
  <c r="G72" i="111"/>
  <c r="P72" i="111" s="1"/>
  <c r="F72" i="111"/>
  <c r="O72" i="111" s="1"/>
  <c r="E72" i="111"/>
  <c r="K71" i="111"/>
  <c r="J71" i="111"/>
  <c r="I71" i="111"/>
  <c r="H71" i="111"/>
  <c r="N71" i="111" s="1"/>
  <c r="G71" i="111"/>
  <c r="P71" i="111" s="1"/>
  <c r="F71" i="111"/>
  <c r="O71" i="111" s="1"/>
  <c r="E71" i="111"/>
  <c r="K70" i="111"/>
  <c r="J70" i="111"/>
  <c r="I70" i="111"/>
  <c r="H70" i="111"/>
  <c r="N70" i="111" s="1"/>
  <c r="G70" i="111"/>
  <c r="P70" i="111" s="1"/>
  <c r="F70" i="111"/>
  <c r="O70" i="111" s="1"/>
  <c r="E70" i="111"/>
  <c r="K69" i="111"/>
  <c r="J69" i="111"/>
  <c r="I69" i="111"/>
  <c r="H69" i="111"/>
  <c r="N69" i="111" s="1"/>
  <c r="G69" i="111"/>
  <c r="P69" i="111" s="1"/>
  <c r="F69" i="111"/>
  <c r="O69" i="111" s="1"/>
  <c r="E69" i="111"/>
  <c r="K68" i="111"/>
  <c r="J68" i="111"/>
  <c r="I68" i="111"/>
  <c r="H68" i="111"/>
  <c r="N68" i="111" s="1"/>
  <c r="G68" i="111"/>
  <c r="P68" i="111" s="1"/>
  <c r="F68" i="111"/>
  <c r="M68" i="111" s="1"/>
  <c r="E68" i="111"/>
  <c r="K67" i="111"/>
  <c r="J67" i="111"/>
  <c r="I67" i="111"/>
  <c r="H67" i="111"/>
  <c r="N67" i="111" s="1"/>
  <c r="G67" i="111"/>
  <c r="P67" i="111" s="1"/>
  <c r="F67" i="111"/>
  <c r="O67" i="111" s="1"/>
  <c r="E67" i="111"/>
  <c r="K66" i="111"/>
  <c r="J66" i="111"/>
  <c r="I66" i="111"/>
  <c r="H66" i="111"/>
  <c r="N66" i="111" s="1"/>
  <c r="G66" i="111"/>
  <c r="P66" i="111" s="1"/>
  <c r="F66" i="111"/>
  <c r="L66" i="111" s="1"/>
  <c r="E66" i="111"/>
  <c r="K65" i="111"/>
  <c r="J65" i="111"/>
  <c r="I65" i="111"/>
  <c r="H65" i="111"/>
  <c r="N65" i="111" s="1"/>
  <c r="G65" i="111"/>
  <c r="P65" i="111" s="1"/>
  <c r="F65" i="111"/>
  <c r="O65" i="111" s="1"/>
  <c r="E65" i="111"/>
  <c r="K64" i="111"/>
  <c r="J64" i="111"/>
  <c r="I64" i="111"/>
  <c r="H64" i="111"/>
  <c r="N64" i="111" s="1"/>
  <c r="G64" i="111"/>
  <c r="P64" i="111" s="1"/>
  <c r="F64" i="111"/>
  <c r="O64" i="111" s="1"/>
  <c r="E64" i="111"/>
  <c r="K63" i="111"/>
  <c r="J63" i="111"/>
  <c r="I63" i="111"/>
  <c r="H63" i="111"/>
  <c r="N63" i="111" s="1"/>
  <c r="G63" i="111"/>
  <c r="P63" i="111" s="1"/>
  <c r="F63" i="111"/>
  <c r="O63" i="111" s="1"/>
  <c r="E63" i="111"/>
  <c r="K62" i="111"/>
  <c r="J62" i="111"/>
  <c r="I62" i="111"/>
  <c r="H62" i="111"/>
  <c r="N62" i="111" s="1"/>
  <c r="G62" i="111"/>
  <c r="P62" i="111" s="1"/>
  <c r="F62" i="111"/>
  <c r="M62" i="111" s="1"/>
  <c r="E62" i="111"/>
  <c r="K61" i="111"/>
  <c r="J61" i="111"/>
  <c r="I61" i="111"/>
  <c r="H61" i="111"/>
  <c r="N61" i="111" s="1"/>
  <c r="G61" i="111"/>
  <c r="P61" i="111" s="1"/>
  <c r="F61" i="111"/>
  <c r="O61" i="111" s="1"/>
  <c r="E61" i="111"/>
  <c r="K60" i="111"/>
  <c r="J60" i="111"/>
  <c r="I60" i="111"/>
  <c r="H60" i="111"/>
  <c r="N60" i="111" s="1"/>
  <c r="G60" i="111"/>
  <c r="P60" i="111" s="1"/>
  <c r="F60" i="111"/>
  <c r="L60" i="111" s="1"/>
  <c r="E60" i="111"/>
  <c r="K59" i="111"/>
  <c r="J59" i="111"/>
  <c r="I59" i="111"/>
  <c r="H59" i="111"/>
  <c r="N59" i="111" s="1"/>
  <c r="G59" i="111"/>
  <c r="P59" i="111" s="1"/>
  <c r="F59" i="111"/>
  <c r="L59" i="111" s="1"/>
  <c r="E59" i="111"/>
  <c r="K58" i="111"/>
  <c r="J58" i="111"/>
  <c r="I58" i="111"/>
  <c r="H58" i="111"/>
  <c r="N58" i="111" s="1"/>
  <c r="G58" i="111"/>
  <c r="P58" i="111" s="1"/>
  <c r="F58" i="111"/>
  <c r="L58" i="111" s="1"/>
  <c r="E58" i="111"/>
  <c r="K57" i="111"/>
  <c r="J57" i="111"/>
  <c r="I57" i="111"/>
  <c r="H57" i="111"/>
  <c r="N57" i="111" s="1"/>
  <c r="G57" i="111"/>
  <c r="P57" i="111" s="1"/>
  <c r="F57" i="111"/>
  <c r="M57" i="111" s="1"/>
  <c r="E57" i="111"/>
  <c r="K56" i="111"/>
  <c r="J56" i="111"/>
  <c r="I56" i="111"/>
  <c r="H56" i="111"/>
  <c r="N56" i="111" s="1"/>
  <c r="G56" i="111"/>
  <c r="P56" i="111" s="1"/>
  <c r="F56" i="111"/>
  <c r="M56" i="111" s="1"/>
  <c r="E56" i="111"/>
  <c r="K55" i="111"/>
  <c r="J55" i="111"/>
  <c r="I55" i="111"/>
  <c r="H55" i="111"/>
  <c r="N55" i="111" s="1"/>
  <c r="G55" i="111"/>
  <c r="P55" i="111" s="1"/>
  <c r="F55" i="111"/>
  <c r="O55" i="111" s="1"/>
  <c r="E55" i="111"/>
  <c r="K54" i="111"/>
  <c r="J54" i="111"/>
  <c r="I54" i="111"/>
  <c r="H54" i="111"/>
  <c r="N54" i="111" s="1"/>
  <c r="G54" i="111"/>
  <c r="P54" i="111" s="1"/>
  <c r="F54" i="111"/>
  <c r="O54" i="111" s="1"/>
  <c r="E54" i="111"/>
  <c r="K53" i="111"/>
  <c r="J53" i="111"/>
  <c r="I53" i="111"/>
  <c r="H53" i="111"/>
  <c r="N53" i="111" s="1"/>
  <c r="G53" i="111"/>
  <c r="P53" i="111" s="1"/>
  <c r="F53" i="111"/>
  <c r="O53" i="111" s="1"/>
  <c r="E53" i="111"/>
  <c r="K52" i="111"/>
  <c r="J52" i="111"/>
  <c r="I52" i="111"/>
  <c r="H52" i="111"/>
  <c r="N52" i="111" s="1"/>
  <c r="G52" i="111"/>
  <c r="P52" i="111" s="1"/>
  <c r="F52" i="111"/>
  <c r="O52" i="111" s="1"/>
  <c r="E52" i="111"/>
  <c r="K51" i="111"/>
  <c r="J51" i="111"/>
  <c r="I51" i="111"/>
  <c r="H51" i="111"/>
  <c r="N51" i="111" s="1"/>
  <c r="G51" i="111"/>
  <c r="P51" i="111" s="1"/>
  <c r="F51" i="111"/>
  <c r="O51" i="111" s="1"/>
  <c r="E51" i="111"/>
  <c r="K50" i="111"/>
  <c r="J50" i="111"/>
  <c r="I50" i="111"/>
  <c r="H50" i="111"/>
  <c r="N50" i="111" s="1"/>
  <c r="G50" i="111"/>
  <c r="P50" i="111" s="1"/>
  <c r="F50" i="111"/>
  <c r="L50" i="111" s="1"/>
  <c r="E50" i="111"/>
  <c r="K49" i="111"/>
  <c r="J49" i="111"/>
  <c r="I49" i="111"/>
  <c r="H49" i="111"/>
  <c r="N49" i="111" s="1"/>
  <c r="G49" i="111"/>
  <c r="P49" i="111" s="1"/>
  <c r="F49" i="111"/>
  <c r="O49" i="111" s="1"/>
  <c r="E49" i="111"/>
  <c r="K48" i="111"/>
  <c r="J48" i="111"/>
  <c r="I48" i="111"/>
  <c r="H48" i="111"/>
  <c r="N48" i="111" s="1"/>
  <c r="G48" i="111"/>
  <c r="P48" i="111" s="1"/>
  <c r="F48" i="111"/>
  <c r="O48" i="111" s="1"/>
  <c r="E48" i="111"/>
  <c r="K47" i="111"/>
  <c r="J47" i="111"/>
  <c r="I47" i="111"/>
  <c r="H47" i="111"/>
  <c r="N47" i="111" s="1"/>
  <c r="G47" i="111"/>
  <c r="P47" i="111" s="1"/>
  <c r="F47" i="111"/>
  <c r="O47" i="111" s="1"/>
  <c r="E47" i="111"/>
  <c r="K46" i="111"/>
  <c r="J46" i="111"/>
  <c r="I46" i="111"/>
  <c r="H46" i="111"/>
  <c r="N46" i="111" s="1"/>
  <c r="G46" i="111"/>
  <c r="P46" i="111" s="1"/>
  <c r="F46" i="111"/>
  <c r="O46" i="111" s="1"/>
  <c r="E46" i="111"/>
  <c r="K45" i="111"/>
  <c r="J45" i="111"/>
  <c r="I45" i="111"/>
  <c r="H45" i="111"/>
  <c r="N45" i="111" s="1"/>
  <c r="G45" i="111"/>
  <c r="P45" i="111" s="1"/>
  <c r="F45" i="111"/>
  <c r="O45" i="111" s="1"/>
  <c r="E45" i="111"/>
  <c r="K44" i="111"/>
  <c r="J44" i="111"/>
  <c r="I44" i="111"/>
  <c r="H44" i="111"/>
  <c r="N44" i="111" s="1"/>
  <c r="G44" i="111"/>
  <c r="P44" i="111" s="1"/>
  <c r="F44" i="111"/>
  <c r="L44" i="111" s="1"/>
  <c r="E44" i="111"/>
  <c r="K43" i="111"/>
  <c r="J43" i="111"/>
  <c r="I43" i="111"/>
  <c r="H43" i="111"/>
  <c r="N43" i="111" s="1"/>
  <c r="G43" i="111"/>
  <c r="P43" i="111" s="1"/>
  <c r="F43" i="111"/>
  <c r="L43" i="111" s="1"/>
  <c r="E43" i="111"/>
  <c r="K42" i="111"/>
  <c r="J42" i="111"/>
  <c r="I42" i="111"/>
  <c r="H42" i="111"/>
  <c r="N42" i="111" s="1"/>
  <c r="G42" i="111"/>
  <c r="P42" i="111" s="1"/>
  <c r="F42" i="111"/>
  <c r="L42" i="111" s="1"/>
  <c r="E42" i="111"/>
  <c r="K41" i="111"/>
  <c r="J41" i="111"/>
  <c r="I41" i="111"/>
  <c r="H41" i="111"/>
  <c r="N41" i="111" s="1"/>
  <c r="G41" i="111"/>
  <c r="P41" i="111" s="1"/>
  <c r="F41" i="111"/>
  <c r="M41" i="111" s="1"/>
  <c r="E41" i="111"/>
  <c r="K40" i="111"/>
  <c r="J40" i="111"/>
  <c r="I40" i="111"/>
  <c r="H40" i="111"/>
  <c r="N40" i="111" s="1"/>
  <c r="G40" i="111"/>
  <c r="P40" i="111" s="1"/>
  <c r="F40" i="111"/>
  <c r="M40" i="111" s="1"/>
  <c r="E40" i="111"/>
  <c r="K39" i="111"/>
  <c r="J39" i="111"/>
  <c r="I39" i="111"/>
  <c r="H39" i="111"/>
  <c r="N39" i="111" s="1"/>
  <c r="G39" i="111"/>
  <c r="P39" i="111" s="1"/>
  <c r="F39" i="111"/>
  <c r="O39" i="111" s="1"/>
  <c r="E39" i="111"/>
  <c r="K38" i="111"/>
  <c r="J38" i="111"/>
  <c r="I38" i="111"/>
  <c r="H38" i="111"/>
  <c r="N38" i="111" s="1"/>
  <c r="G38" i="111"/>
  <c r="P38" i="111" s="1"/>
  <c r="F38" i="111"/>
  <c r="O38" i="111" s="1"/>
  <c r="E38" i="111"/>
  <c r="K37" i="111"/>
  <c r="J37" i="111"/>
  <c r="I37" i="111"/>
  <c r="H37" i="111"/>
  <c r="N37" i="111" s="1"/>
  <c r="G37" i="111"/>
  <c r="P37" i="111" s="1"/>
  <c r="F37" i="111"/>
  <c r="O37" i="111" s="1"/>
  <c r="E37" i="111"/>
  <c r="K36" i="111"/>
  <c r="J36" i="111"/>
  <c r="I36" i="111"/>
  <c r="H36" i="111"/>
  <c r="N36" i="111" s="1"/>
  <c r="G36" i="111"/>
  <c r="P36" i="111" s="1"/>
  <c r="F36" i="111"/>
  <c r="O36" i="111" s="1"/>
  <c r="E36" i="111"/>
  <c r="K35" i="111"/>
  <c r="J35" i="111"/>
  <c r="I35" i="111"/>
  <c r="H35" i="111"/>
  <c r="N35" i="111" s="1"/>
  <c r="G35" i="111"/>
  <c r="P35" i="111" s="1"/>
  <c r="F35" i="111"/>
  <c r="O35" i="111" s="1"/>
  <c r="E35" i="111"/>
  <c r="K34" i="111"/>
  <c r="J34" i="111"/>
  <c r="I34" i="111"/>
  <c r="H34" i="111"/>
  <c r="N34" i="111" s="1"/>
  <c r="G34" i="111"/>
  <c r="P34" i="111" s="1"/>
  <c r="F34" i="111"/>
  <c r="M34" i="111" s="1"/>
  <c r="E34" i="111"/>
  <c r="K33" i="111"/>
  <c r="J33" i="111"/>
  <c r="I33" i="111"/>
  <c r="H33" i="111"/>
  <c r="N33" i="111" s="1"/>
  <c r="G33" i="111"/>
  <c r="P33" i="111" s="1"/>
  <c r="F33" i="111"/>
  <c r="M33" i="111" s="1"/>
  <c r="E33" i="111"/>
  <c r="K32" i="111"/>
  <c r="J32" i="111"/>
  <c r="I32" i="111"/>
  <c r="H32" i="111"/>
  <c r="N32" i="111" s="1"/>
  <c r="G32" i="111"/>
  <c r="P32" i="111" s="1"/>
  <c r="F32" i="111"/>
  <c r="O32" i="111" s="1"/>
  <c r="E32" i="111"/>
  <c r="K31" i="111"/>
  <c r="J31" i="111"/>
  <c r="I31" i="111"/>
  <c r="H31" i="111"/>
  <c r="N31" i="111" s="1"/>
  <c r="G31" i="111"/>
  <c r="P31" i="111" s="1"/>
  <c r="F31" i="111"/>
  <c r="O31" i="111" s="1"/>
  <c r="E31" i="111"/>
  <c r="K30" i="111"/>
  <c r="J30" i="111"/>
  <c r="I30" i="111"/>
  <c r="H30" i="111"/>
  <c r="N30" i="111" s="1"/>
  <c r="G30" i="111"/>
  <c r="P30" i="111" s="1"/>
  <c r="F30" i="111"/>
  <c r="O30" i="111" s="1"/>
  <c r="E30" i="111"/>
  <c r="K29" i="111"/>
  <c r="J29" i="111"/>
  <c r="I29" i="111"/>
  <c r="H29" i="111"/>
  <c r="N29" i="111" s="1"/>
  <c r="G29" i="111"/>
  <c r="P29" i="111" s="1"/>
  <c r="F29" i="111"/>
  <c r="O29" i="111" s="1"/>
  <c r="E29" i="111"/>
  <c r="K28" i="111"/>
  <c r="J28" i="111"/>
  <c r="I28" i="111"/>
  <c r="H28" i="111"/>
  <c r="N28" i="111" s="1"/>
  <c r="G28" i="111"/>
  <c r="P28" i="111" s="1"/>
  <c r="F28" i="111"/>
  <c r="L28" i="111" s="1"/>
  <c r="E28" i="111"/>
  <c r="K27" i="111"/>
  <c r="J27" i="111"/>
  <c r="I27" i="111"/>
  <c r="H27" i="111"/>
  <c r="N27" i="111" s="1"/>
  <c r="G27" i="111"/>
  <c r="P27" i="111" s="1"/>
  <c r="F27" i="111"/>
  <c r="L27" i="111" s="1"/>
  <c r="E27" i="111"/>
  <c r="K26" i="111"/>
  <c r="J26" i="111"/>
  <c r="I26" i="111"/>
  <c r="H26" i="111"/>
  <c r="N26" i="111" s="1"/>
  <c r="G26" i="111"/>
  <c r="P26" i="111" s="1"/>
  <c r="F26" i="111"/>
  <c r="M26" i="111" s="1"/>
  <c r="E26" i="111"/>
  <c r="K25" i="111"/>
  <c r="J25" i="111"/>
  <c r="I25" i="111"/>
  <c r="H25" i="111"/>
  <c r="N25" i="111" s="1"/>
  <c r="G25" i="111"/>
  <c r="P25" i="111" s="1"/>
  <c r="F25" i="111"/>
  <c r="M25" i="111" s="1"/>
  <c r="E25" i="111"/>
  <c r="K24" i="111"/>
  <c r="J24" i="111"/>
  <c r="I24" i="111"/>
  <c r="H24" i="111"/>
  <c r="N24" i="111" s="1"/>
  <c r="G24" i="111"/>
  <c r="P24" i="111" s="1"/>
  <c r="F24" i="111"/>
  <c r="O24" i="111" s="1"/>
  <c r="E24" i="111"/>
  <c r="K23" i="111"/>
  <c r="J23" i="111"/>
  <c r="I23" i="111"/>
  <c r="H23" i="111"/>
  <c r="N23" i="111" s="1"/>
  <c r="G23" i="111"/>
  <c r="P23" i="111" s="1"/>
  <c r="F23" i="111"/>
  <c r="O23" i="111" s="1"/>
  <c r="E23" i="111"/>
  <c r="K22" i="111"/>
  <c r="J22" i="111"/>
  <c r="I22" i="111"/>
  <c r="H22" i="111"/>
  <c r="N22" i="111" s="1"/>
  <c r="G22" i="111"/>
  <c r="P22" i="111" s="1"/>
  <c r="F22" i="111"/>
  <c r="O22" i="111" s="1"/>
  <c r="E22" i="111"/>
  <c r="K21" i="111"/>
  <c r="J21" i="111"/>
  <c r="I21" i="111"/>
  <c r="H21" i="111"/>
  <c r="N21" i="111" s="1"/>
  <c r="G21" i="111"/>
  <c r="P21" i="111" s="1"/>
  <c r="F21" i="111"/>
  <c r="O21" i="111" s="1"/>
  <c r="E21" i="111"/>
  <c r="K20" i="111"/>
  <c r="J20" i="111"/>
  <c r="I20" i="111"/>
  <c r="H20" i="111"/>
  <c r="N20" i="111" s="1"/>
  <c r="G20" i="111"/>
  <c r="P20" i="111" s="1"/>
  <c r="F20" i="111"/>
  <c r="O20" i="111" s="1"/>
  <c r="E20" i="111"/>
  <c r="K19" i="111"/>
  <c r="J19" i="111"/>
  <c r="I19" i="111"/>
  <c r="H19" i="111"/>
  <c r="N19" i="111" s="1"/>
  <c r="G19" i="111"/>
  <c r="P19" i="111" s="1"/>
  <c r="F19" i="111"/>
  <c r="O19" i="111" s="1"/>
  <c r="E19" i="111"/>
  <c r="K18" i="111"/>
  <c r="J18" i="111"/>
  <c r="I18" i="111"/>
  <c r="H18" i="111"/>
  <c r="N18" i="111" s="1"/>
  <c r="G18" i="111"/>
  <c r="P18" i="111" s="1"/>
  <c r="F18" i="111"/>
  <c r="L18" i="111" s="1"/>
  <c r="E18" i="111"/>
  <c r="K17" i="111"/>
  <c r="J17" i="111"/>
  <c r="I17" i="111"/>
  <c r="H17" i="111"/>
  <c r="N17" i="111" s="1"/>
  <c r="G17" i="111"/>
  <c r="P17" i="111" s="1"/>
  <c r="F17" i="111"/>
  <c r="O17" i="111" s="1"/>
  <c r="E17" i="111"/>
  <c r="K16" i="111"/>
  <c r="J16" i="111"/>
  <c r="I16" i="111"/>
  <c r="H16" i="111"/>
  <c r="N16" i="111" s="1"/>
  <c r="G16" i="111"/>
  <c r="P16" i="111" s="1"/>
  <c r="F16" i="111"/>
  <c r="O16" i="111" s="1"/>
  <c r="E16" i="111"/>
  <c r="K15" i="111"/>
  <c r="J15" i="111"/>
  <c r="I15" i="111"/>
  <c r="H15" i="111"/>
  <c r="N15" i="111" s="1"/>
  <c r="G15" i="111"/>
  <c r="P15" i="111" s="1"/>
  <c r="F15" i="111"/>
  <c r="M15" i="111" s="1"/>
  <c r="E15" i="111"/>
  <c r="K14" i="111"/>
  <c r="J14" i="111"/>
  <c r="I14" i="111"/>
  <c r="H14" i="111"/>
  <c r="N14" i="111" s="1"/>
  <c r="G14" i="111"/>
  <c r="P14" i="111" s="1"/>
  <c r="F14" i="111"/>
  <c r="O14" i="111" s="1"/>
  <c r="E14" i="111"/>
  <c r="K13" i="111"/>
  <c r="J13" i="111"/>
  <c r="I13" i="111"/>
  <c r="H13" i="111"/>
  <c r="N13" i="111" s="1"/>
  <c r="G13" i="111"/>
  <c r="P13" i="111" s="1"/>
  <c r="F13" i="111"/>
  <c r="O13" i="111" s="1"/>
  <c r="E13" i="111"/>
  <c r="K12" i="111"/>
  <c r="J12" i="111"/>
  <c r="I12" i="111"/>
  <c r="H12" i="111"/>
  <c r="N12" i="111" s="1"/>
  <c r="G12" i="111"/>
  <c r="P12" i="111" s="1"/>
  <c r="F12" i="111"/>
  <c r="L12" i="111" s="1"/>
  <c r="E12" i="111"/>
  <c r="K11" i="111"/>
  <c r="J11" i="111"/>
  <c r="I11" i="111"/>
  <c r="H11" i="111"/>
  <c r="N11" i="111" s="1"/>
  <c r="G11" i="111"/>
  <c r="P11" i="111" s="1"/>
  <c r="F11" i="111"/>
  <c r="L11" i="111" s="1"/>
  <c r="E11" i="111"/>
  <c r="K10" i="111"/>
  <c r="J10" i="111"/>
  <c r="I10" i="111"/>
  <c r="H10" i="111"/>
  <c r="N10" i="111" s="1"/>
  <c r="G10" i="111"/>
  <c r="P10" i="111" s="1"/>
  <c r="F10" i="111"/>
  <c r="M10" i="111" s="1"/>
  <c r="E10" i="111"/>
  <c r="K9" i="111"/>
  <c r="J9" i="111"/>
  <c r="I9" i="111"/>
  <c r="H9" i="111"/>
  <c r="N9" i="111" s="1"/>
  <c r="G9" i="111"/>
  <c r="P9" i="111" s="1"/>
  <c r="F9" i="111"/>
  <c r="M9" i="111" s="1"/>
  <c r="E9" i="111"/>
  <c r="K8" i="111"/>
  <c r="J8" i="111"/>
  <c r="I8" i="111"/>
  <c r="H8" i="111"/>
  <c r="N8" i="111" s="1"/>
  <c r="G8" i="111"/>
  <c r="P8" i="111" s="1"/>
  <c r="F8" i="111"/>
  <c r="O8" i="111" s="1"/>
  <c r="E8" i="111"/>
  <c r="K7" i="111"/>
  <c r="J7" i="111"/>
  <c r="I7" i="111"/>
  <c r="H7" i="111"/>
  <c r="N7" i="111" s="1"/>
  <c r="G7" i="111"/>
  <c r="P7" i="111" s="1"/>
  <c r="F7" i="111"/>
  <c r="O7" i="111" s="1"/>
  <c r="E7" i="111"/>
  <c r="K6" i="111"/>
  <c r="J6" i="111"/>
  <c r="I6" i="111"/>
  <c r="H6" i="111"/>
  <c r="N6" i="111" s="1"/>
  <c r="G6" i="111"/>
  <c r="P6" i="111" s="1"/>
  <c r="F6" i="111"/>
  <c r="O6" i="111" s="1"/>
  <c r="E6" i="111"/>
  <c r="K5" i="111"/>
  <c r="J5" i="111"/>
  <c r="I5" i="111"/>
  <c r="H5" i="111"/>
  <c r="N5" i="111" s="1"/>
  <c r="G5" i="111"/>
  <c r="P5" i="111" s="1"/>
  <c r="F5" i="111"/>
  <c r="O5" i="111" s="1"/>
  <c r="E5" i="111"/>
  <c r="K4" i="111"/>
  <c r="J4" i="111"/>
  <c r="I4" i="111"/>
  <c r="H4" i="111"/>
  <c r="N4" i="111" s="1"/>
  <c r="G4" i="111"/>
  <c r="P4" i="111" s="1"/>
  <c r="F4" i="111"/>
  <c r="O4" i="111" s="1"/>
  <c r="E4" i="111"/>
  <c r="K3" i="111"/>
  <c r="J3" i="111"/>
  <c r="I3" i="111"/>
  <c r="H3" i="111"/>
  <c r="N3" i="111" s="1"/>
  <c r="G3" i="111"/>
  <c r="P3" i="111" s="1"/>
  <c r="F3" i="111"/>
  <c r="O3" i="111" s="1"/>
  <c r="E3" i="111"/>
  <c r="K2" i="111"/>
  <c r="J2" i="111"/>
  <c r="I2" i="111"/>
  <c r="H2" i="111"/>
  <c r="N2" i="111" s="1"/>
  <c r="G2" i="111"/>
  <c r="P2" i="111" s="1"/>
  <c r="F2" i="111"/>
  <c r="E2" i="111"/>
  <c r="Q37" i="112"/>
  <c r="Q36" i="112"/>
  <c r="Q35" i="112"/>
  <c r="Q34" i="112"/>
  <c r="Q33" i="112"/>
  <c r="Q32" i="112"/>
  <c r="Q31" i="112"/>
  <c r="Q30" i="112"/>
  <c r="Q29" i="112"/>
  <c r="Q28" i="112"/>
  <c r="Q27" i="112"/>
  <c r="Q26" i="112"/>
  <c r="Q25" i="112"/>
  <c r="Q24" i="112"/>
  <c r="Q23" i="112"/>
  <c r="Q22" i="112"/>
  <c r="Q21" i="112"/>
  <c r="Q20" i="112"/>
  <c r="Q19" i="112"/>
  <c r="Q18" i="112"/>
  <c r="Q17" i="112"/>
  <c r="Q16" i="112"/>
  <c r="Q15" i="112"/>
  <c r="Q14" i="112"/>
  <c r="Q13" i="112"/>
  <c r="Q12" i="112"/>
  <c r="Q11" i="112"/>
  <c r="Q10" i="112"/>
  <c r="Q9" i="112"/>
  <c r="Q8" i="112"/>
  <c r="Q7" i="112"/>
  <c r="Q6" i="112"/>
  <c r="Q5" i="112"/>
  <c r="Q4" i="112"/>
  <c r="Q3" i="112"/>
  <c r="E15" i="109"/>
  <c r="F15" i="109"/>
  <c r="G15" i="109"/>
  <c r="P15" i="109" s="1"/>
  <c r="H15" i="109"/>
  <c r="N15" i="109" s="1"/>
  <c r="I15" i="109"/>
  <c r="J15" i="109"/>
  <c r="K15" i="109"/>
  <c r="E16" i="109"/>
  <c r="F16" i="109"/>
  <c r="L16" i="109" s="1"/>
  <c r="G16" i="109"/>
  <c r="P16" i="109" s="1"/>
  <c r="H16" i="109"/>
  <c r="N16" i="109" s="1"/>
  <c r="I16" i="109"/>
  <c r="J16" i="109"/>
  <c r="K16" i="109"/>
  <c r="E17" i="109"/>
  <c r="F17" i="109"/>
  <c r="L17" i="109" s="1"/>
  <c r="G17" i="109"/>
  <c r="P17" i="109" s="1"/>
  <c r="H17" i="109"/>
  <c r="N17" i="109" s="1"/>
  <c r="I17" i="109"/>
  <c r="J17" i="109"/>
  <c r="K17" i="109"/>
  <c r="E18" i="109"/>
  <c r="F18" i="109"/>
  <c r="L18" i="109" s="1"/>
  <c r="G18" i="109"/>
  <c r="P18" i="109" s="1"/>
  <c r="H18" i="109"/>
  <c r="N18" i="109" s="1"/>
  <c r="I18" i="109"/>
  <c r="J18" i="109"/>
  <c r="K18" i="109"/>
  <c r="E19" i="109"/>
  <c r="F19" i="109"/>
  <c r="G19" i="109"/>
  <c r="P19" i="109" s="1"/>
  <c r="H19" i="109"/>
  <c r="N19" i="109" s="1"/>
  <c r="I19" i="109"/>
  <c r="J19" i="109"/>
  <c r="K19" i="109"/>
  <c r="E20" i="109"/>
  <c r="F20" i="109"/>
  <c r="M20" i="109" s="1"/>
  <c r="G20" i="109"/>
  <c r="P20" i="109" s="1"/>
  <c r="H20" i="109"/>
  <c r="N20" i="109" s="1"/>
  <c r="I20" i="109"/>
  <c r="J20" i="109"/>
  <c r="K20" i="109"/>
  <c r="E21" i="109"/>
  <c r="F21" i="109"/>
  <c r="O21" i="109" s="1"/>
  <c r="G21" i="109"/>
  <c r="P21" i="109" s="1"/>
  <c r="H21" i="109"/>
  <c r="N21" i="109" s="1"/>
  <c r="I21" i="109"/>
  <c r="J21" i="109"/>
  <c r="K21" i="109"/>
  <c r="E22" i="109"/>
  <c r="F22" i="109"/>
  <c r="G22" i="109"/>
  <c r="P22" i="109" s="1"/>
  <c r="H22" i="109"/>
  <c r="N22" i="109" s="1"/>
  <c r="I22" i="109"/>
  <c r="J22" i="109"/>
  <c r="K22" i="109"/>
  <c r="E23" i="109"/>
  <c r="F23" i="109"/>
  <c r="M23" i="109" s="1"/>
  <c r="G23" i="109"/>
  <c r="P23" i="109" s="1"/>
  <c r="H23" i="109"/>
  <c r="N23" i="109" s="1"/>
  <c r="I23" i="109"/>
  <c r="J23" i="109"/>
  <c r="K23" i="109"/>
  <c r="E24" i="109"/>
  <c r="F24" i="109"/>
  <c r="G24" i="109"/>
  <c r="P24" i="109" s="1"/>
  <c r="H24" i="109"/>
  <c r="N24" i="109" s="1"/>
  <c r="I24" i="109"/>
  <c r="J24" i="109"/>
  <c r="K24" i="109"/>
  <c r="E25" i="109"/>
  <c r="F25" i="109"/>
  <c r="M25" i="109" s="1"/>
  <c r="G25" i="109"/>
  <c r="P25" i="109" s="1"/>
  <c r="H25" i="109"/>
  <c r="N25" i="109" s="1"/>
  <c r="I25" i="109"/>
  <c r="J25" i="109"/>
  <c r="K25" i="109"/>
  <c r="E26" i="109"/>
  <c r="F26" i="109"/>
  <c r="G26" i="109"/>
  <c r="P26" i="109" s="1"/>
  <c r="H26" i="109"/>
  <c r="N26" i="109" s="1"/>
  <c r="I26" i="109"/>
  <c r="J26" i="109"/>
  <c r="K26" i="109"/>
  <c r="E27" i="109"/>
  <c r="F27" i="109"/>
  <c r="L27" i="109" s="1"/>
  <c r="G27" i="109"/>
  <c r="P27" i="109" s="1"/>
  <c r="H27" i="109"/>
  <c r="N27" i="109" s="1"/>
  <c r="I27" i="109"/>
  <c r="J27" i="109"/>
  <c r="K27" i="109"/>
  <c r="E28" i="109"/>
  <c r="F28" i="109"/>
  <c r="M28" i="109" s="1"/>
  <c r="G28" i="109"/>
  <c r="P28" i="109" s="1"/>
  <c r="H28" i="109"/>
  <c r="N28" i="109" s="1"/>
  <c r="I28" i="109"/>
  <c r="J28" i="109"/>
  <c r="K28" i="109"/>
  <c r="E29" i="109"/>
  <c r="F29" i="109"/>
  <c r="L29" i="109" s="1"/>
  <c r="G29" i="109"/>
  <c r="P29" i="109" s="1"/>
  <c r="H29" i="109"/>
  <c r="N29" i="109" s="1"/>
  <c r="I29" i="109"/>
  <c r="J29" i="109"/>
  <c r="K29" i="109"/>
  <c r="E30" i="109"/>
  <c r="F30" i="109"/>
  <c r="O30" i="109" s="1"/>
  <c r="G30" i="109"/>
  <c r="P30" i="109" s="1"/>
  <c r="H30" i="109"/>
  <c r="N30" i="109" s="1"/>
  <c r="I30" i="109"/>
  <c r="J30" i="109"/>
  <c r="K30" i="109"/>
  <c r="E31" i="109"/>
  <c r="F31" i="109"/>
  <c r="G31" i="109"/>
  <c r="P31" i="109" s="1"/>
  <c r="H31" i="109"/>
  <c r="N31" i="109" s="1"/>
  <c r="I31" i="109"/>
  <c r="J31" i="109"/>
  <c r="K31" i="109"/>
  <c r="E32" i="109"/>
  <c r="F32" i="109"/>
  <c r="L32" i="109" s="1"/>
  <c r="G32" i="109"/>
  <c r="P32" i="109" s="1"/>
  <c r="H32" i="109"/>
  <c r="N32" i="109" s="1"/>
  <c r="I32" i="109"/>
  <c r="J32" i="109"/>
  <c r="K32" i="109"/>
  <c r="E33" i="109"/>
  <c r="F33" i="109"/>
  <c r="L33" i="109" s="1"/>
  <c r="G33" i="109"/>
  <c r="P33" i="109" s="1"/>
  <c r="H33" i="109"/>
  <c r="N33" i="109" s="1"/>
  <c r="I33" i="109"/>
  <c r="J33" i="109"/>
  <c r="K33" i="109"/>
  <c r="E34" i="109"/>
  <c r="F34" i="109"/>
  <c r="L34" i="109" s="1"/>
  <c r="G34" i="109"/>
  <c r="P34" i="109" s="1"/>
  <c r="H34" i="109"/>
  <c r="N34" i="109" s="1"/>
  <c r="I34" i="109"/>
  <c r="J34" i="109"/>
  <c r="K34" i="109"/>
  <c r="E35" i="109"/>
  <c r="F35" i="109"/>
  <c r="G35" i="109"/>
  <c r="P35" i="109" s="1"/>
  <c r="H35" i="109"/>
  <c r="N35" i="109" s="1"/>
  <c r="I35" i="109"/>
  <c r="J35" i="109"/>
  <c r="K35" i="109"/>
  <c r="E36" i="109"/>
  <c r="F36" i="109"/>
  <c r="M36" i="109" s="1"/>
  <c r="G36" i="109"/>
  <c r="P36" i="109" s="1"/>
  <c r="H36" i="109"/>
  <c r="N36" i="109" s="1"/>
  <c r="I36" i="109"/>
  <c r="J36" i="109"/>
  <c r="K36" i="109"/>
  <c r="E37" i="109"/>
  <c r="F37" i="109"/>
  <c r="O37" i="109" s="1"/>
  <c r="G37" i="109"/>
  <c r="P37" i="109" s="1"/>
  <c r="H37" i="109"/>
  <c r="N37" i="109" s="1"/>
  <c r="I37" i="109"/>
  <c r="J37" i="109"/>
  <c r="K37" i="109"/>
  <c r="E38" i="109"/>
  <c r="F38" i="109"/>
  <c r="G38" i="109"/>
  <c r="P38" i="109" s="1"/>
  <c r="H38" i="109"/>
  <c r="N38" i="109" s="1"/>
  <c r="I38" i="109"/>
  <c r="J38" i="109"/>
  <c r="K38" i="109"/>
  <c r="E39" i="109"/>
  <c r="F39" i="109"/>
  <c r="L39" i="109" s="1"/>
  <c r="G39" i="109"/>
  <c r="P39" i="109" s="1"/>
  <c r="H39" i="109"/>
  <c r="N39" i="109" s="1"/>
  <c r="I39" i="109"/>
  <c r="J39" i="109"/>
  <c r="K39" i="109"/>
  <c r="E40" i="109"/>
  <c r="F40" i="109"/>
  <c r="G40" i="109"/>
  <c r="P40" i="109" s="1"/>
  <c r="H40" i="109"/>
  <c r="N40" i="109" s="1"/>
  <c r="I40" i="109"/>
  <c r="J40" i="109"/>
  <c r="K40" i="109"/>
  <c r="E41" i="109"/>
  <c r="F41" i="109"/>
  <c r="O41" i="109" s="1"/>
  <c r="G41" i="109"/>
  <c r="P41" i="109" s="1"/>
  <c r="H41" i="109"/>
  <c r="N41" i="109" s="1"/>
  <c r="I41" i="109"/>
  <c r="J41" i="109"/>
  <c r="K41" i="109"/>
  <c r="E42" i="109"/>
  <c r="F42" i="109"/>
  <c r="G42" i="109"/>
  <c r="P42" i="109" s="1"/>
  <c r="H42" i="109"/>
  <c r="N42" i="109" s="1"/>
  <c r="I42" i="109"/>
  <c r="J42" i="109"/>
  <c r="K42" i="109"/>
  <c r="E43" i="109"/>
  <c r="F43" i="109"/>
  <c r="G43" i="109"/>
  <c r="P43" i="109" s="1"/>
  <c r="H43" i="109"/>
  <c r="N43" i="109" s="1"/>
  <c r="I43" i="109"/>
  <c r="J43" i="109"/>
  <c r="K43" i="109"/>
  <c r="E44" i="109"/>
  <c r="F44" i="109"/>
  <c r="M44" i="109" s="1"/>
  <c r="G44" i="109"/>
  <c r="P44" i="109" s="1"/>
  <c r="H44" i="109"/>
  <c r="N44" i="109" s="1"/>
  <c r="I44" i="109"/>
  <c r="J44" i="109"/>
  <c r="K44" i="109"/>
  <c r="E45" i="109"/>
  <c r="F45" i="109"/>
  <c r="M45" i="109" s="1"/>
  <c r="G45" i="109"/>
  <c r="P45" i="109" s="1"/>
  <c r="H45" i="109"/>
  <c r="N45" i="109" s="1"/>
  <c r="I45" i="109"/>
  <c r="J45" i="109"/>
  <c r="K45" i="109"/>
  <c r="E46" i="109"/>
  <c r="F46" i="109"/>
  <c r="O46" i="109" s="1"/>
  <c r="G46" i="109"/>
  <c r="P46" i="109" s="1"/>
  <c r="H46" i="109"/>
  <c r="N46" i="109" s="1"/>
  <c r="I46" i="109"/>
  <c r="J46" i="109"/>
  <c r="K46" i="109"/>
  <c r="E47" i="109"/>
  <c r="F47" i="109"/>
  <c r="G47" i="109"/>
  <c r="P47" i="109" s="1"/>
  <c r="H47" i="109"/>
  <c r="N47" i="109" s="1"/>
  <c r="I47" i="109"/>
  <c r="J47" i="109"/>
  <c r="K47" i="109"/>
  <c r="E48" i="109"/>
  <c r="F48" i="109"/>
  <c r="L48" i="109" s="1"/>
  <c r="G48" i="109"/>
  <c r="P48" i="109" s="1"/>
  <c r="H48" i="109"/>
  <c r="N48" i="109" s="1"/>
  <c r="I48" i="109"/>
  <c r="J48" i="109"/>
  <c r="K48" i="109"/>
  <c r="E49" i="109"/>
  <c r="F49" i="109"/>
  <c r="L49" i="109" s="1"/>
  <c r="G49" i="109"/>
  <c r="P49" i="109" s="1"/>
  <c r="H49" i="109"/>
  <c r="N49" i="109" s="1"/>
  <c r="I49" i="109"/>
  <c r="J49" i="109"/>
  <c r="K49" i="109"/>
  <c r="E50" i="109"/>
  <c r="F50" i="109"/>
  <c r="L50" i="109" s="1"/>
  <c r="G50" i="109"/>
  <c r="P50" i="109" s="1"/>
  <c r="H50" i="109"/>
  <c r="N50" i="109" s="1"/>
  <c r="I50" i="109"/>
  <c r="J50" i="109"/>
  <c r="K50" i="109"/>
  <c r="E51" i="109"/>
  <c r="F51" i="109"/>
  <c r="G51" i="109"/>
  <c r="P51" i="109" s="1"/>
  <c r="H51" i="109"/>
  <c r="N51" i="109" s="1"/>
  <c r="I51" i="109"/>
  <c r="J51" i="109"/>
  <c r="K51" i="109"/>
  <c r="E52" i="109"/>
  <c r="F52" i="109"/>
  <c r="L52" i="109" s="1"/>
  <c r="G52" i="109"/>
  <c r="P52" i="109" s="1"/>
  <c r="H52" i="109"/>
  <c r="N52" i="109" s="1"/>
  <c r="I52" i="109"/>
  <c r="J52" i="109"/>
  <c r="K52" i="109"/>
  <c r="E53" i="109"/>
  <c r="F53" i="109"/>
  <c r="O53" i="109" s="1"/>
  <c r="G53" i="109"/>
  <c r="P53" i="109" s="1"/>
  <c r="H53" i="109"/>
  <c r="N53" i="109" s="1"/>
  <c r="I53" i="109"/>
  <c r="J53" i="109"/>
  <c r="K53" i="109"/>
  <c r="E54" i="109"/>
  <c r="F54" i="109"/>
  <c r="G54" i="109"/>
  <c r="P54" i="109" s="1"/>
  <c r="H54" i="109"/>
  <c r="N54" i="109" s="1"/>
  <c r="I54" i="109"/>
  <c r="J54" i="109"/>
  <c r="K54" i="109"/>
  <c r="E55" i="109"/>
  <c r="F55" i="109"/>
  <c r="L55" i="109" s="1"/>
  <c r="G55" i="109"/>
  <c r="P55" i="109" s="1"/>
  <c r="H55" i="109"/>
  <c r="N55" i="109" s="1"/>
  <c r="I55" i="109"/>
  <c r="J55" i="109"/>
  <c r="K55" i="109"/>
  <c r="E56" i="109"/>
  <c r="F56" i="109"/>
  <c r="G56" i="109"/>
  <c r="P56" i="109" s="1"/>
  <c r="H56" i="109"/>
  <c r="N56" i="109" s="1"/>
  <c r="I56" i="109"/>
  <c r="J56" i="109"/>
  <c r="K56" i="109"/>
  <c r="E57" i="109"/>
  <c r="F57" i="109"/>
  <c r="L57" i="109" s="1"/>
  <c r="G57" i="109"/>
  <c r="P57" i="109" s="1"/>
  <c r="H57" i="109"/>
  <c r="N57" i="109" s="1"/>
  <c r="I57" i="109"/>
  <c r="J57" i="109"/>
  <c r="K57" i="109"/>
  <c r="E58" i="109"/>
  <c r="F58" i="109"/>
  <c r="G58" i="109"/>
  <c r="P58" i="109" s="1"/>
  <c r="H58" i="109"/>
  <c r="N58" i="109" s="1"/>
  <c r="I58" i="109"/>
  <c r="J58" i="109"/>
  <c r="K58" i="109"/>
  <c r="E59" i="109"/>
  <c r="F59" i="109"/>
  <c r="O59" i="109" s="1"/>
  <c r="G59" i="109"/>
  <c r="P59" i="109" s="1"/>
  <c r="H59" i="109"/>
  <c r="N59" i="109" s="1"/>
  <c r="I59" i="109"/>
  <c r="J59" i="109"/>
  <c r="K59" i="109"/>
  <c r="E60" i="109"/>
  <c r="F60" i="109"/>
  <c r="M60" i="109" s="1"/>
  <c r="G60" i="109"/>
  <c r="P60" i="109" s="1"/>
  <c r="H60" i="109"/>
  <c r="N60" i="109" s="1"/>
  <c r="I60" i="109"/>
  <c r="J60" i="109"/>
  <c r="K60" i="109"/>
  <c r="E61" i="109"/>
  <c r="F61" i="109"/>
  <c r="L61" i="109" s="1"/>
  <c r="G61" i="109"/>
  <c r="P61" i="109" s="1"/>
  <c r="H61" i="109"/>
  <c r="N61" i="109" s="1"/>
  <c r="I61" i="109"/>
  <c r="J61" i="109"/>
  <c r="K61" i="109"/>
  <c r="E62" i="109"/>
  <c r="F62" i="109"/>
  <c r="O62" i="109" s="1"/>
  <c r="G62" i="109"/>
  <c r="P62" i="109" s="1"/>
  <c r="H62" i="109"/>
  <c r="N62" i="109" s="1"/>
  <c r="I62" i="109"/>
  <c r="J62" i="109"/>
  <c r="K62" i="109"/>
  <c r="E63" i="109"/>
  <c r="F63" i="109"/>
  <c r="G63" i="109"/>
  <c r="P63" i="109" s="1"/>
  <c r="H63" i="109"/>
  <c r="N63" i="109" s="1"/>
  <c r="I63" i="109"/>
  <c r="J63" i="109"/>
  <c r="K63" i="109"/>
  <c r="E64" i="109"/>
  <c r="F64" i="109"/>
  <c r="L64" i="109" s="1"/>
  <c r="G64" i="109"/>
  <c r="P64" i="109" s="1"/>
  <c r="H64" i="109"/>
  <c r="N64" i="109" s="1"/>
  <c r="I64" i="109"/>
  <c r="J64" i="109"/>
  <c r="K64" i="109"/>
  <c r="E65" i="109"/>
  <c r="F65" i="109"/>
  <c r="G65" i="109"/>
  <c r="P65" i="109" s="1"/>
  <c r="H65" i="109"/>
  <c r="N65" i="109" s="1"/>
  <c r="I65" i="109"/>
  <c r="J65" i="109"/>
  <c r="K65" i="109"/>
  <c r="E66" i="109"/>
  <c r="F66" i="109"/>
  <c r="L66" i="109" s="1"/>
  <c r="G66" i="109"/>
  <c r="P66" i="109" s="1"/>
  <c r="H66" i="109"/>
  <c r="N66" i="109" s="1"/>
  <c r="I66" i="109"/>
  <c r="J66" i="109"/>
  <c r="K66" i="109"/>
  <c r="E67" i="109"/>
  <c r="F67" i="109"/>
  <c r="G67" i="109"/>
  <c r="P67" i="109" s="1"/>
  <c r="H67" i="109"/>
  <c r="N67" i="109" s="1"/>
  <c r="I67" i="109"/>
  <c r="J67" i="109"/>
  <c r="K67" i="109"/>
  <c r="E68" i="109"/>
  <c r="F68" i="109"/>
  <c r="L68" i="109" s="1"/>
  <c r="G68" i="109"/>
  <c r="P68" i="109" s="1"/>
  <c r="H68" i="109"/>
  <c r="N68" i="109" s="1"/>
  <c r="I68" i="109"/>
  <c r="J68" i="109"/>
  <c r="K68" i="109"/>
  <c r="E69" i="109"/>
  <c r="F69" i="109"/>
  <c r="O69" i="109" s="1"/>
  <c r="G69" i="109"/>
  <c r="P69" i="109" s="1"/>
  <c r="H69" i="109"/>
  <c r="N69" i="109" s="1"/>
  <c r="I69" i="109"/>
  <c r="J69" i="109"/>
  <c r="K69" i="109"/>
  <c r="E70" i="109"/>
  <c r="F70" i="109"/>
  <c r="G70" i="109"/>
  <c r="P70" i="109" s="1"/>
  <c r="H70" i="109"/>
  <c r="N70" i="109" s="1"/>
  <c r="I70" i="109"/>
  <c r="J70" i="109"/>
  <c r="K70" i="109"/>
  <c r="E71" i="109"/>
  <c r="F71" i="109"/>
  <c r="M71" i="109" s="1"/>
  <c r="G71" i="109"/>
  <c r="P71" i="109" s="1"/>
  <c r="H71" i="109"/>
  <c r="N71" i="109" s="1"/>
  <c r="I71" i="109"/>
  <c r="J71" i="109"/>
  <c r="K71" i="109"/>
  <c r="E72" i="109"/>
  <c r="F72" i="109"/>
  <c r="G72" i="109"/>
  <c r="P72" i="109" s="1"/>
  <c r="H72" i="109"/>
  <c r="N72" i="109" s="1"/>
  <c r="I72" i="109"/>
  <c r="J72" i="109"/>
  <c r="K72" i="109"/>
  <c r="E73" i="109"/>
  <c r="F73" i="109"/>
  <c r="L73" i="109" s="1"/>
  <c r="G73" i="109"/>
  <c r="P73" i="109" s="1"/>
  <c r="H73" i="109"/>
  <c r="N73" i="109" s="1"/>
  <c r="I73" i="109"/>
  <c r="J73" i="109"/>
  <c r="K73" i="109"/>
  <c r="E74" i="109"/>
  <c r="F74" i="109"/>
  <c r="L74" i="109" s="1"/>
  <c r="G74" i="109"/>
  <c r="P74" i="109" s="1"/>
  <c r="H74" i="109"/>
  <c r="N74" i="109" s="1"/>
  <c r="I74" i="109"/>
  <c r="J74" i="109"/>
  <c r="K74" i="109"/>
  <c r="E75" i="109"/>
  <c r="F75" i="109"/>
  <c r="G75" i="109"/>
  <c r="P75" i="109" s="1"/>
  <c r="H75" i="109"/>
  <c r="N75" i="109" s="1"/>
  <c r="I75" i="109"/>
  <c r="J75" i="109"/>
  <c r="K75" i="109"/>
  <c r="E76" i="109"/>
  <c r="F76" i="109"/>
  <c r="L76" i="109" s="1"/>
  <c r="G76" i="109"/>
  <c r="P76" i="109" s="1"/>
  <c r="H76" i="109"/>
  <c r="N76" i="109" s="1"/>
  <c r="I76" i="109"/>
  <c r="J76" i="109"/>
  <c r="K76" i="109"/>
  <c r="E77" i="109"/>
  <c r="F77" i="109"/>
  <c r="G77" i="109"/>
  <c r="P77" i="109" s="1"/>
  <c r="H77" i="109"/>
  <c r="N77" i="109" s="1"/>
  <c r="I77" i="109"/>
  <c r="J77" i="109"/>
  <c r="K77" i="109"/>
  <c r="E78" i="109"/>
  <c r="F78" i="109"/>
  <c r="O78" i="109" s="1"/>
  <c r="G78" i="109"/>
  <c r="P78" i="109" s="1"/>
  <c r="H78" i="109"/>
  <c r="N78" i="109" s="1"/>
  <c r="I78" i="109"/>
  <c r="J78" i="109"/>
  <c r="K78" i="109"/>
  <c r="E79" i="109"/>
  <c r="F79" i="109"/>
  <c r="G79" i="109"/>
  <c r="P79" i="109" s="1"/>
  <c r="H79" i="109"/>
  <c r="N79" i="109" s="1"/>
  <c r="I79" i="109"/>
  <c r="J79" i="109"/>
  <c r="K79" i="109"/>
  <c r="E80" i="109"/>
  <c r="F80" i="109"/>
  <c r="O80" i="109" s="1"/>
  <c r="G80" i="109"/>
  <c r="P80" i="109" s="1"/>
  <c r="H80" i="109"/>
  <c r="N80" i="109" s="1"/>
  <c r="I80" i="109"/>
  <c r="J80" i="109"/>
  <c r="K80" i="109"/>
  <c r="E81" i="109"/>
  <c r="F81" i="109"/>
  <c r="G81" i="109"/>
  <c r="P81" i="109" s="1"/>
  <c r="H81" i="109"/>
  <c r="N81" i="109" s="1"/>
  <c r="I81" i="109"/>
  <c r="J81" i="109"/>
  <c r="K81" i="109"/>
  <c r="E82" i="109"/>
  <c r="F82" i="109"/>
  <c r="L82" i="109" s="1"/>
  <c r="G82" i="109"/>
  <c r="P82" i="109" s="1"/>
  <c r="H82" i="109"/>
  <c r="N82" i="109" s="1"/>
  <c r="I82" i="109"/>
  <c r="J82" i="109"/>
  <c r="K82" i="109"/>
  <c r="E83" i="109"/>
  <c r="F83" i="109"/>
  <c r="M83" i="109" s="1"/>
  <c r="G83" i="109"/>
  <c r="P83" i="109" s="1"/>
  <c r="H83" i="109"/>
  <c r="N83" i="109" s="1"/>
  <c r="I83" i="109"/>
  <c r="J83" i="109"/>
  <c r="K83" i="109"/>
  <c r="E84" i="109"/>
  <c r="F84" i="109"/>
  <c r="M84" i="109" s="1"/>
  <c r="G84" i="109"/>
  <c r="P84" i="109" s="1"/>
  <c r="H84" i="109"/>
  <c r="N84" i="109" s="1"/>
  <c r="I84" i="109"/>
  <c r="J84" i="109"/>
  <c r="K84" i="109"/>
  <c r="E85" i="109"/>
  <c r="F85" i="109"/>
  <c r="L85" i="109" s="1"/>
  <c r="G85" i="109"/>
  <c r="P85" i="109" s="1"/>
  <c r="H85" i="109"/>
  <c r="N85" i="109" s="1"/>
  <c r="I85" i="109"/>
  <c r="J85" i="109"/>
  <c r="K85" i="109"/>
  <c r="E86" i="109"/>
  <c r="F86" i="109"/>
  <c r="M86" i="109" s="1"/>
  <c r="G86" i="109"/>
  <c r="P86" i="109" s="1"/>
  <c r="H86" i="109"/>
  <c r="N86" i="109" s="1"/>
  <c r="I86" i="109"/>
  <c r="J86" i="109"/>
  <c r="K86" i="109"/>
  <c r="E87" i="109"/>
  <c r="F87" i="109"/>
  <c r="L87" i="109" s="1"/>
  <c r="G87" i="109"/>
  <c r="P87" i="109" s="1"/>
  <c r="H87" i="109"/>
  <c r="N87" i="109" s="1"/>
  <c r="I87" i="109"/>
  <c r="J87" i="109"/>
  <c r="K87" i="109"/>
  <c r="E88" i="109"/>
  <c r="F88" i="109"/>
  <c r="O88" i="109" s="1"/>
  <c r="G88" i="109"/>
  <c r="P88" i="109" s="1"/>
  <c r="H88" i="109"/>
  <c r="N88" i="109" s="1"/>
  <c r="I88" i="109"/>
  <c r="J88" i="109"/>
  <c r="K88" i="109"/>
  <c r="E89" i="109"/>
  <c r="F89" i="109"/>
  <c r="L89" i="109" s="1"/>
  <c r="G89" i="109"/>
  <c r="P89" i="109" s="1"/>
  <c r="H89" i="109"/>
  <c r="N89" i="109" s="1"/>
  <c r="I89" i="109"/>
  <c r="J89" i="109"/>
  <c r="K89" i="109"/>
  <c r="E90" i="109"/>
  <c r="F90" i="109"/>
  <c r="O90" i="109" s="1"/>
  <c r="G90" i="109"/>
  <c r="P90" i="109" s="1"/>
  <c r="H90" i="109"/>
  <c r="N90" i="109" s="1"/>
  <c r="I90" i="109"/>
  <c r="J90" i="109"/>
  <c r="K90" i="109"/>
  <c r="E91" i="109"/>
  <c r="F91" i="109"/>
  <c r="L91" i="109" s="1"/>
  <c r="G91" i="109"/>
  <c r="P91" i="109" s="1"/>
  <c r="H91" i="109"/>
  <c r="N91" i="109" s="1"/>
  <c r="I91" i="109"/>
  <c r="J91" i="109"/>
  <c r="K91" i="109"/>
  <c r="E92" i="109"/>
  <c r="F92" i="109"/>
  <c r="M92" i="109" s="1"/>
  <c r="G92" i="109"/>
  <c r="P92" i="109" s="1"/>
  <c r="H92" i="109"/>
  <c r="N92" i="109" s="1"/>
  <c r="I92" i="109"/>
  <c r="J92" i="109"/>
  <c r="K92" i="109"/>
  <c r="E93" i="109"/>
  <c r="F93" i="109"/>
  <c r="L93" i="109" s="1"/>
  <c r="G93" i="109"/>
  <c r="P93" i="109" s="1"/>
  <c r="H93" i="109"/>
  <c r="N93" i="109" s="1"/>
  <c r="I93" i="109"/>
  <c r="J93" i="109"/>
  <c r="K93" i="109"/>
  <c r="E94" i="109"/>
  <c r="F94" i="109"/>
  <c r="O94" i="109" s="1"/>
  <c r="G94" i="109"/>
  <c r="P94" i="109" s="1"/>
  <c r="H94" i="109"/>
  <c r="N94" i="109" s="1"/>
  <c r="I94" i="109"/>
  <c r="J94" i="109"/>
  <c r="K94" i="109"/>
  <c r="E95" i="109"/>
  <c r="F95" i="109"/>
  <c r="L95" i="109" s="1"/>
  <c r="G95" i="109"/>
  <c r="P95" i="109" s="1"/>
  <c r="H95" i="109"/>
  <c r="N95" i="109" s="1"/>
  <c r="I95" i="109"/>
  <c r="J95" i="109"/>
  <c r="K95" i="109"/>
  <c r="E96" i="109"/>
  <c r="F96" i="109"/>
  <c r="L96" i="109" s="1"/>
  <c r="G96" i="109"/>
  <c r="P96" i="109" s="1"/>
  <c r="H96" i="109"/>
  <c r="N96" i="109" s="1"/>
  <c r="I96" i="109"/>
  <c r="J96" i="109"/>
  <c r="K96" i="109"/>
  <c r="E97" i="109"/>
  <c r="F97" i="109"/>
  <c r="M97" i="109" s="1"/>
  <c r="G97" i="109"/>
  <c r="P97" i="109" s="1"/>
  <c r="H97" i="109"/>
  <c r="N97" i="109" s="1"/>
  <c r="I97" i="109"/>
  <c r="J97" i="109"/>
  <c r="K97" i="109"/>
  <c r="E98" i="109"/>
  <c r="F98" i="109"/>
  <c r="L98" i="109" s="1"/>
  <c r="G98" i="109"/>
  <c r="P98" i="109" s="1"/>
  <c r="H98" i="109"/>
  <c r="N98" i="109" s="1"/>
  <c r="I98" i="109"/>
  <c r="J98" i="109"/>
  <c r="K98" i="109"/>
  <c r="E99" i="109"/>
  <c r="F99" i="109"/>
  <c r="M99" i="109" s="1"/>
  <c r="G99" i="109"/>
  <c r="P99" i="109" s="1"/>
  <c r="H99" i="109"/>
  <c r="N99" i="109" s="1"/>
  <c r="I99" i="109"/>
  <c r="J99" i="109"/>
  <c r="K99" i="109"/>
  <c r="E100" i="109"/>
  <c r="F100" i="109"/>
  <c r="L100" i="109" s="1"/>
  <c r="G100" i="109"/>
  <c r="P100" i="109" s="1"/>
  <c r="H100" i="109"/>
  <c r="N100" i="109" s="1"/>
  <c r="I100" i="109"/>
  <c r="J100" i="109"/>
  <c r="K100" i="109"/>
  <c r="K14" i="109"/>
  <c r="J14" i="109"/>
  <c r="I14" i="109"/>
  <c r="H14" i="109"/>
  <c r="N14" i="109" s="1"/>
  <c r="G14" i="109"/>
  <c r="P14" i="109" s="1"/>
  <c r="F14" i="109"/>
  <c r="O14" i="109" s="1"/>
  <c r="E14" i="109"/>
  <c r="K13" i="109"/>
  <c r="J13" i="109"/>
  <c r="I13" i="109"/>
  <c r="H13" i="109"/>
  <c r="N13" i="109" s="1"/>
  <c r="G13" i="109"/>
  <c r="P13" i="109" s="1"/>
  <c r="F13" i="109"/>
  <c r="M13" i="109" s="1"/>
  <c r="E13" i="109"/>
  <c r="K12" i="109"/>
  <c r="J12" i="109"/>
  <c r="I12" i="109"/>
  <c r="H12" i="109"/>
  <c r="N12" i="109" s="1"/>
  <c r="G12" i="109"/>
  <c r="P12" i="109" s="1"/>
  <c r="F12" i="109"/>
  <c r="O12" i="109" s="1"/>
  <c r="E12" i="109"/>
  <c r="K11" i="109"/>
  <c r="J11" i="109"/>
  <c r="I11" i="109"/>
  <c r="H11" i="109"/>
  <c r="N11" i="109" s="1"/>
  <c r="G11" i="109"/>
  <c r="P11" i="109" s="1"/>
  <c r="F11" i="109"/>
  <c r="O11" i="109" s="1"/>
  <c r="E11" i="109"/>
  <c r="K10" i="109"/>
  <c r="J10" i="109"/>
  <c r="I10" i="109"/>
  <c r="H10" i="109"/>
  <c r="N10" i="109" s="1"/>
  <c r="G10" i="109"/>
  <c r="P10" i="109" s="1"/>
  <c r="F10" i="109"/>
  <c r="O10" i="109" s="1"/>
  <c r="E10" i="109"/>
  <c r="K9" i="109"/>
  <c r="J9" i="109"/>
  <c r="I9" i="109"/>
  <c r="H9" i="109"/>
  <c r="N9" i="109" s="1"/>
  <c r="G9" i="109"/>
  <c r="P9" i="109" s="1"/>
  <c r="F9" i="109"/>
  <c r="M9" i="109" s="1"/>
  <c r="E9" i="109"/>
  <c r="K8" i="109"/>
  <c r="J8" i="109"/>
  <c r="I8" i="109"/>
  <c r="H8" i="109"/>
  <c r="N8" i="109" s="1"/>
  <c r="G8" i="109"/>
  <c r="P8" i="109" s="1"/>
  <c r="F8" i="109"/>
  <c r="O8" i="109" s="1"/>
  <c r="E8" i="109"/>
  <c r="K7" i="109"/>
  <c r="J7" i="109"/>
  <c r="I7" i="109"/>
  <c r="H7" i="109"/>
  <c r="N7" i="109" s="1"/>
  <c r="G7" i="109"/>
  <c r="P7" i="109" s="1"/>
  <c r="F7" i="109"/>
  <c r="L7" i="109" s="1"/>
  <c r="E7" i="109"/>
  <c r="K6" i="109"/>
  <c r="J6" i="109"/>
  <c r="I6" i="109"/>
  <c r="H6" i="109"/>
  <c r="N6" i="109" s="1"/>
  <c r="G6" i="109"/>
  <c r="P6" i="109" s="1"/>
  <c r="F6" i="109"/>
  <c r="O6" i="109" s="1"/>
  <c r="E6" i="109"/>
  <c r="K5" i="109"/>
  <c r="J5" i="109"/>
  <c r="I5" i="109"/>
  <c r="H5" i="109"/>
  <c r="N5" i="109" s="1"/>
  <c r="G5" i="109"/>
  <c r="P5" i="109" s="1"/>
  <c r="F5" i="109"/>
  <c r="M5" i="109" s="1"/>
  <c r="E5" i="109"/>
  <c r="K4" i="109"/>
  <c r="J4" i="109"/>
  <c r="I4" i="109"/>
  <c r="H4" i="109"/>
  <c r="N4" i="109" s="1"/>
  <c r="G4" i="109"/>
  <c r="P4" i="109" s="1"/>
  <c r="F4" i="109"/>
  <c r="O4" i="109" s="1"/>
  <c r="E4" i="109"/>
  <c r="K3" i="109"/>
  <c r="J3" i="109"/>
  <c r="I3" i="109"/>
  <c r="H3" i="109"/>
  <c r="N3" i="109" s="1"/>
  <c r="G3" i="109"/>
  <c r="P3" i="109" s="1"/>
  <c r="F3" i="109"/>
  <c r="O3" i="109" s="1"/>
  <c r="E3" i="109"/>
  <c r="K2" i="109"/>
  <c r="J2" i="109"/>
  <c r="I2" i="109"/>
  <c r="H2" i="109"/>
  <c r="N2" i="109" s="1"/>
  <c r="G2" i="109"/>
  <c r="P2" i="109" s="1"/>
  <c r="F2" i="109"/>
  <c r="M2" i="109" s="1"/>
  <c r="E2" i="109"/>
  <c r="Q37" i="110"/>
  <c r="Q36" i="110"/>
  <c r="Q35" i="110"/>
  <c r="Q34" i="110"/>
  <c r="Q33" i="110"/>
  <c r="Q32" i="110"/>
  <c r="Q31" i="110"/>
  <c r="Q30" i="110"/>
  <c r="Q29" i="110"/>
  <c r="Q28" i="110"/>
  <c r="Q27" i="110"/>
  <c r="Q26" i="110"/>
  <c r="Q25" i="110"/>
  <c r="Q24" i="110"/>
  <c r="Q23" i="110"/>
  <c r="Q22" i="110"/>
  <c r="Q21" i="110"/>
  <c r="Q20" i="110"/>
  <c r="Q19" i="110"/>
  <c r="Q18" i="110"/>
  <c r="Q17" i="110"/>
  <c r="Q16" i="110"/>
  <c r="Q15" i="110"/>
  <c r="Q14" i="110"/>
  <c r="Q13" i="110"/>
  <c r="Q12" i="110"/>
  <c r="Q11" i="110"/>
  <c r="Q10" i="110"/>
  <c r="Q9" i="110"/>
  <c r="Q8" i="110"/>
  <c r="Q7" i="110"/>
  <c r="Q6" i="110"/>
  <c r="Q5" i="110"/>
  <c r="Q4" i="110"/>
  <c r="Q3" i="110"/>
  <c r="Q14" i="108"/>
  <c r="E14" i="105"/>
  <c r="F14" i="105"/>
  <c r="K14" i="105" s="1"/>
  <c r="G14" i="105"/>
  <c r="O14" i="105" s="1"/>
  <c r="H14" i="105"/>
  <c r="M14" i="105" s="1"/>
  <c r="I14" i="105"/>
  <c r="J14" i="105"/>
  <c r="E15" i="105"/>
  <c r="F15" i="105"/>
  <c r="K15" i="105" s="1"/>
  <c r="G15" i="105"/>
  <c r="O15" i="105" s="1"/>
  <c r="H15" i="105"/>
  <c r="M15" i="105" s="1"/>
  <c r="I15" i="105"/>
  <c r="J15" i="105"/>
  <c r="E16" i="105"/>
  <c r="F16" i="105"/>
  <c r="G16" i="105"/>
  <c r="O16" i="105" s="1"/>
  <c r="H16" i="105"/>
  <c r="M16" i="105" s="1"/>
  <c r="I16" i="105"/>
  <c r="J16" i="105"/>
  <c r="E17" i="105"/>
  <c r="F17" i="105"/>
  <c r="K17" i="105" s="1"/>
  <c r="G17" i="105"/>
  <c r="O17" i="105" s="1"/>
  <c r="H17" i="105"/>
  <c r="M17" i="105" s="1"/>
  <c r="I17" i="105"/>
  <c r="J17" i="105"/>
  <c r="E18" i="105"/>
  <c r="F18" i="105"/>
  <c r="K18" i="105" s="1"/>
  <c r="G18" i="105"/>
  <c r="O18" i="105" s="1"/>
  <c r="H18" i="105"/>
  <c r="M18" i="105" s="1"/>
  <c r="I18" i="105"/>
  <c r="J18" i="105"/>
  <c r="E19" i="105"/>
  <c r="F19" i="105"/>
  <c r="K19" i="105" s="1"/>
  <c r="G19" i="105"/>
  <c r="O19" i="105" s="1"/>
  <c r="H19" i="105"/>
  <c r="M19" i="105" s="1"/>
  <c r="I19" i="105"/>
  <c r="J19" i="105"/>
  <c r="E20" i="105"/>
  <c r="F20" i="105"/>
  <c r="L20" i="105" s="1"/>
  <c r="G20" i="105"/>
  <c r="O20" i="105" s="1"/>
  <c r="H20" i="105"/>
  <c r="M20" i="105" s="1"/>
  <c r="I20" i="105"/>
  <c r="J20" i="105"/>
  <c r="E21" i="105"/>
  <c r="F21" i="105"/>
  <c r="K21" i="105" s="1"/>
  <c r="G21" i="105"/>
  <c r="O21" i="105" s="1"/>
  <c r="H21" i="105"/>
  <c r="M21" i="105" s="1"/>
  <c r="I21" i="105"/>
  <c r="J21" i="105"/>
  <c r="E22" i="105"/>
  <c r="F22" i="105"/>
  <c r="G22" i="105"/>
  <c r="O22" i="105" s="1"/>
  <c r="H22" i="105"/>
  <c r="M22" i="105" s="1"/>
  <c r="I22" i="105"/>
  <c r="J22" i="105"/>
  <c r="E23" i="105"/>
  <c r="F23" i="105"/>
  <c r="L23" i="105" s="1"/>
  <c r="G23" i="105"/>
  <c r="O23" i="105" s="1"/>
  <c r="H23" i="105"/>
  <c r="M23" i="105" s="1"/>
  <c r="I23" i="105"/>
  <c r="J23" i="105"/>
  <c r="E24" i="105"/>
  <c r="F24" i="105"/>
  <c r="K24" i="105" s="1"/>
  <c r="G24" i="105"/>
  <c r="O24" i="105" s="1"/>
  <c r="H24" i="105"/>
  <c r="M24" i="105" s="1"/>
  <c r="I24" i="105"/>
  <c r="J24" i="105"/>
  <c r="E25" i="105"/>
  <c r="F25" i="105"/>
  <c r="K25" i="105" s="1"/>
  <c r="G25" i="105"/>
  <c r="O25" i="105" s="1"/>
  <c r="H25" i="105"/>
  <c r="M25" i="105" s="1"/>
  <c r="I25" i="105"/>
  <c r="J25" i="105"/>
  <c r="E26" i="105"/>
  <c r="F26" i="105"/>
  <c r="K26" i="105" s="1"/>
  <c r="G26" i="105"/>
  <c r="O26" i="105" s="1"/>
  <c r="H26" i="105"/>
  <c r="M26" i="105" s="1"/>
  <c r="I26" i="105"/>
  <c r="J26" i="105"/>
  <c r="E27" i="105"/>
  <c r="F27" i="105"/>
  <c r="K27" i="105" s="1"/>
  <c r="G27" i="105"/>
  <c r="O27" i="105" s="1"/>
  <c r="H27" i="105"/>
  <c r="M27" i="105" s="1"/>
  <c r="I27" i="105"/>
  <c r="J27" i="105"/>
  <c r="E28" i="105"/>
  <c r="F28" i="105"/>
  <c r="L28" i="105" s="1"/>
  <c r="G28" i="105"/>
  <c r="O28" i="105" s="1"/>
  <c r="H28" i="105"/>
  <c r="M28" i="105" s="1"/>
  <c r="I28" i="105"/>
  <c r="J28" i="105"/>
  <c r="E29" i="105"/>
  <c r="F29" i="105"/>
  <c r="K29" i="105" s="1"/>
  <c r="G29" i="105"/>
  <c r="O29" i="105" s="1"/>
  <c r="H29" i="105"/>
  <c r="M29" i="105" s="1"/>
  <c r="I29" i="105"/>
  <c r="J29" i="105"/>
  <c r="E30" i="105"/>
  <c r="F30" i="105"/>
  <c r="G30" i="105"/>
  <c r="O30" i="105" s="1"/>
  <c r="H30" i="105"/>
  <c r="M30" i="105" s="1"/>
  <c r="I30" i="105"/>
  <c r="J30" i="105"/>
  <c r="E31" i="105"/>
  <c r="F31" i="105"/>
  <c r="K31" i="105" s="1"/>
  <c r="G31" i="105"/>
  <c r="O31" i="105" s="1"/>
  <c r="H31" i="105"/>
  <c r="M31" i="105" s="1"/>
  <c r="I31" i="105"/>
  <c r="J31" i="105"/>
  <c r="E32" i="105"/>
  <c r="F32" i="105"/>
  <c r="K32" i="105" s="1"/>
  <c r="G32" i="105"/>
  <c r="O32" i="105" s="1"/>
  <c r="H32" i="105"/>
  <c r="M32" i="105" s="1"/>
  <c r="I32" i="105"/>
  <c r="J32" i="105"/>
  <c r="E33" i="105"/>
  <c r="F33" i="105"/>
  <c r="K33" i="105" s="1"/>
  <c r="G33" i="105"/>
  <c r="O33" i="105" s="1"/>
  <c r="H33" i="105"/>
  <c r="M33" i="105" s="1"/>
  <c r="I33" i="105"/>
  <c r="J33" i="105"/>
  <c r="E34" i="105"/>
  <c r="F34" i="105"/>
  <c r="L34" i="105" s="1"/>
  <c r="G34" i="105"/>
  <c r="O34" i="105" s="1"/>
  <c r="H34" i="105"/>
  <c r="M34" i="105" s="1"/>
  <c r="I34" i="105"/>
  <c r="J34" i="105"/>
  <c r="E35" i="105"/>
  <c r="F35" i="105"/>
  <c r="K35" i="105" s="1"/>
  <c r="G35" i="105"/>
  <c r="O35" i="105" s="1"/>
  <c r="H35" i="105"/>
  <c r="M35" i="105" s="1"/>
  <c r="I35" i="105"/>
  <c r="J35" i="105"/>
  <c r="E36" i="105"/>
  <c r="F36" i="105"/>
  <c r="L36" i="105" s="1"/>
  <c r="G36" i="105"/>
  <c r="O36" i="105" s="1"/>
  <c r="H36" i="105"/>
  <c r="M36" i="105" s="1"/>
  <c r="I36" i="105"/>
  <c r="J36" i="105"/>
  <c r="E37" i="105"/>
  <c r="F37" i="105"/>
  <c r="K37" i="105" s="1"/>
  <c r="G37" i="105"/>
  <c r="O37" i="105" s="1"/>
  <c r="H37" i="105"/>
  <c r="M37" i="105" s="1"/>
  <c r="I37" i="105"/>
  <c r="J37" i="105"/>
  <c r="E38" i="105"/>
  <c r="F38" i="105"/>
  <c r="G38" i="105"/>
  <c r="O38" i="105" s="1"/>
  <c r="H38" i="105"/>
  <c r="M38" i="105" s="1"/>
  <c r="I38" i="105"/>
  <c r="J38" i="105"/>
  <c r="E39" i="105"/>
  <c r="F39" i="105"/>
  <c r="L39" i="105" s="1"/>
  <c r="G39" i="105"/>
  <c r="O39" i="105" s="1"/>
  <c r="H39" i="105"/>
  <c r="M39" i="105" s="1"/>
  <c r="I39" i="105"/>
  <c r="J39" i="105"/>
  <c r="E40" i="105"/>
  <c r="F40" i="105"/>
  <c r="K40" i="105" s="1"/>
  <c r="G40" i="105"/>
  <c r="O40" i="105" s="1"/>
  <c r="H40" i="105"/>
  <c r="M40" i="105" s="1"/>
  <c r="I40" i="105"/>
  <c r="J40" i="105"/>
  <c r="E41" i="105"/>
  <c r="F41" i="105"/>
  <c r="K41" i="105" s="1"/>
  <c r="G41" i="105"/>
  <c r="O41" i="105" s="1"/>
  <c r="H41" i="105"/>
  <c r="M41" i="105" s="1"/>
  <c r="I41" i="105"/>
  <c r="J41" i="105"/>
  <c r="E42" i="105"/>
  <c r="F42" i="105"/>
  <c r="L42" i="105" s="1"/>
  <c r="G42" i="105"/>
  <c r="O42" i="105" s="1"/>
  <c r="H42" i="105"/>
  <c r="M42" i="105" s="1"/>
  <c r="I42" i="105"/>
  <c r="J42" i="105"/>
  <c r="E43" i="105"/>
  <c r="F43" i="105"/>
  <c r="K43" i="105" s="1"/>
  <c r="G43" i="105"/>
  <c r="O43" i="105" s="1"/>
  <c r="H43" i="105"/>
  <c r="M43" i="105" s="1"/>
  <c r="I43" i="105"/>
  <c r="J43" i="105"/>
  <c r="E44" i="105"/>
  <c r="F44" i="105"/>
  <c r="G44" i="105"/>
  <c r="O44" i="105" s="1"/>
  <c r="H44" i="105"/>
  <c r="M44" i="105" s="1"/>
  <c r="I44" i="105"/>
  <c r="J44" i="105"/>
  <c r="E45" i="105"/>
  <c r="F45" i="105"/>
  <c r="K45" i="105" s="1"/>
  <c r="G45" i="105"/>
  <c r="O45" i="105" s="1"/>
  <c r="H45" i="105"/>
  <c r="M45" i="105" s="1"/>
  <c r="I45" i="105"/>
  <c r="J45" i="105"/>
  <c r="E46" i="105"/>
  <c r="F46" i="105"/>
  <c r="G46" i="105"/>
  <c r="O46" i="105" s="1"/>
  <c r="H46" i="105"/>
  <c r="M46" i="105" s="1"/>
  <c r="I46" i="105"/>
  <c r="J46" i="105"/>
  <c r="E47" i="105"/>
  <c r="F47" i="105"/>
  <c r="K47" i="105" s="1"/>
  <c r="G47" i="105"/>
  <c r="O47" i="105" s="1"/>
  <c r="H47" i="105"/>
  <c r="M47" i="105" s="1"/>
  <c r="I47" i="105"/>
  <c r="J47" i="105"/>
  <c r="E48" i="105"/>
  <c r="F48" i="105"/>
  <c r="K48" i="105" s="1"/>
  <c r="G48" i="105"/>
  <c r="O48" i="105" s="1"/>
  <c r="H48" i="105"/>
  <c r="M48" i="105" s="1"/>
  <c r="I48" i="105"/>
  <c r="J48" i="105"/>
  <c r="E49" i="105"/>
  <c r="F49" i="105"/>
  <c r="K49" i="105" s="1"/>
  <c r="G49" i="105"/>
  <c r="O49" i="105" s="1"/>
  <c r="H49" i="105"/>
  <c r="M49" i="105" s="1"/>
  <c r="I49" i="105"/>
  <c r="J49" i="105"/>
  <c r="E50" i="105"/>
  <c r="F50" i="105"/>
  <c r="L50" i="105" s="1"/>
  <c r="G50" i="105"/>
  <c r="O50" i="105" s="1"/>
  <c r="H50" i="105"/>
  <c r="M50" i="105" s="1"/>
  <c r="I50" i="105"/>
  <c r="J50" i="105"/>
  <c r="E51" i="105"/>
  <c r="F51" i="105"/>
  <c r="L51" i="105" s="1"/>
  <c r="G51" i="105"/>
  <c r="O51" i="105" s="1"/>
  <c r="H51" i="105"/>
  <c r="M51" i="105" s="1"/>
  <c r="I51" i="105"/>
  <c r="J51" i="105"/>
  <c r="E52" i="105"/>
  <c r="F52" i="105"/>
  <c r="L52" i="105" s="1"/>
  <c r="G52" i="105"/>
  <c r="O52" i="105" s="1"/>
  <c r="H52" i="105"/>
  <c r="M52" i="105" s="1"/>
  <c r="I52" i="105"/>
  <c r="J52" i="105"/>
  <c r="E53" i="105"/>
  <c r="F53" i="105"/>
  <c r="L53" i="105" s="1"/>
  <c r="G53" i="105"/>
  <c r="O53" i="105" s="1"/>
  <c r="H53" i="105"/>
  <c r="M53" i="105" s="1"/>
  <c r="I53" i="105"/>
  <c r="J53" i="105"/>
  <c r="E54" i="105"/>
  <c r="F54" i="105"/>
  <c r="G54" i="105"/>
  <c r="O54" i="105" s="1"/>
  <c r="H54" i="105"/>
  <c r="M54" i="105" s="1"/>
  <c r="I54" i="105"/>
  <c r="J54" i="105"/>
  <c r="E55" i="105"/>
  <c r="F55" i="105"/>
  <c r="L55" i="105" s="1"/>
  <c r="G55" i="105"/>
  <c r="O55" i="105" s="1"/>
  <c r="H55" i="105"/>
  <c r="M55" i="105" s="1"/>
  <c r="I55" i="105"/>
  <c r="J55" i="105"/>
  <c r="E56" i="105"/>
  <c r="F56" i="105"/>
  <c r="N56" i="105" s="1"/>
  <c r="G56" i="105"/>
  <c r="O56" i="105" s="1"/>
  <c r="H56" i="105"/>
  <c r="M56" i="105" s="1"/>
  <c r="I56" i="105"/>
  <c r="J56" i="105"/>
  <c r="E57" i="105"/>
  <c r="F57" i="105"/>
  <c r="K57" i="105" s="1"/>
  <c r="G57" i="105"/>
  <c r="O57" i="105" s="1"/>
  <c r="H57" i="105"/>
  <c r="M57" i="105" s="1"/>
  <c r="I57" i="105"/>
  <c r="J57" i="105"/>
  <c r="E58" i="105"/>
  <c r="F58" i="105"/>
  <c r="L58" i="105" s="1"/>
  <c r="G58" i="105"/>
  <c r="O58" i="105" s="1"/>
  <c r="H58" i="105"/>
  <c r="M58" i="105" s="1"/>
  <c r="I58" i="105"/>
  <c r="J58" i="105"/>
  <c r="E59" i="105"/>
  <c r="F59" i="105"/>
  <c r="G59" i="105"/>
  <c r="O59" i="105" s="1"/>
  <c r="H59" i="105"/>
  <c r="M59" i="105" s="1"/>
  <c r="I59" i="105"/>
  <c r="J59" i="105"/>
  <c r="E60" i="105"/>
  <c r="F60" i="105"/>
  <c r="L60" i="105" s="1"/>
  <c r="G60" i="105"/>
  <c r="O60" i="105" s="1"/>
  <c r="H60" i="105"/>
  <c r="M60" i="105" s="1"/>
  <c r="I60" i="105"/>
  <c r="J60" i="105"/>
  <c r="E61" i="105"/>
  <c r="F61" i="105"/>
  <c r="L61" i="105" s="1"/>
  <c r="G61" i="105"/>
  <c r="O61" i="105" s="1"/>
  <c r="H61" i="105"/>
  <c r="M61" i="105" s="1"/>
  <c r="I61" i="105"/>
  <c r="J61" i="105"/>
  <c r="E62" i="105"/>
  <c r="F62" i="105"/>
  <c r="G62" i="105"/>
  <c r="O62" i="105" s="1"/>
  <c r="H62" i="105"/>
  <c r="M62" i="105" s="1"/>
  <c r="I62" i="105"/>
  <c r="J62" i="105"/>
  <c r="E63" i="105"/>
  <c r="F63" i="105"/>
  <c r="L63" i="105" s="1"/>
  <c r="G63" i="105"/>
  <c r="O63" i="105" s="1"/>
  <c r="H63" i="105"/>
  <c r="M63" i="105" s="1"/>
  <c r="I63" i="105"/>
  <c r="J63" i="105"/>
  <c r="E64" i="105"/>
  <c r="F64" i="105"/>
  <c r="N64" i="105" s="1"/>
  <c r="G64" i="105"/>
  <c r="O64" i="105" s="1"/>
  <c r="H64" i="105"/>
  <c r="M64" i="105" s="1"/>
  <c r="I64" i="105"/>
  <c r="J64" i="105"/>
  <c r="E65" i="105"/>
  <c r="F65" i="105"/>
  <c r="K65" i="105" s="1"/>
  <c r="G65" i="105"/>
  <c r="O65" i="105" s="1"/>
  <c r="H65" i="105"/>
  <c r="M65" i="105" s="1"/>
  <c r="I65" i="105"/>
  <c r="J65" i="105"/>
  <c r="E66" i="105"/>
  <c r="F66" i="105"/>
  <c r="K66" i="105" s="1"/>
  <c r="G66" i="105"/>
  <c r="O66" i="105" s="1"/>
  <c r="H66" i="105"/>
  <c r="M66" i="105" s="1"/>
  <c r="I66" i="105"/>
  <c r="J66" i="105"/>
  <c r="E67" i="105"/>
  <c r="F67" i="105"/>
  <c r="K67" i="105" s="1"/>
  <c r="G67" i="105"/>
  <c r="O67" i="105" s="1"/>
  <c r="H67" i="105"/>
  <c r="M67" i="105" s="1"/>
  <c r="I67" i="105"/>
  <c r="J67" i="105"/>
  <c r="E68" i="105"/>
  <c r="F68" i="105"/>
  <c r="G68" i="105"/>
  <c r="O68" i="105" s="1"/>
  <c r="H68" i="105"/>
  <c r="M68" i="105" s="1"/>
  <c r="I68" i="105"/>
  <c r="J68" i="105"/>
  <c r="E69" i="105"/>
  <c r="F69" i="105"/>
  <c r="K69" i="105" s="1"/>
  <c r="G69" i="105"/>
  <c r="O69" i="105" s="1"/>
  <c r="H69" i="105"/>
  <c r="M69" i="105" s="1"/>
  <c r="I69" i="105"/>
  <c r="J69" i="105"/>
  <c r="E70" i="105"/>
  <c r="F70" i="105"/>
  <c r="L70" i="105" s="1"/>
  <c r="G70" i="105"/>
  <c r="O70" i="105" s="1"/>
  <c r="H70" i="105"/>
  <c r="M70" i="105" s="1"/>
  <c r="I70" i="105"/>
  <c r="J70" i="105"/>
  <c r="E71" i="105"/>
  <c r="F71" i="105"/>
  <c r="K71" i="105" s="1"/>
  <c r="G71" i="105"/>
  <c r="O71" i="105" s="1"/>
  <c r="H71" i="105"/>
  <c r="M71" i="105" s="1"/>
  <c r="I71" i="105"/>
  <c r="J71" i="105"/>
  <c r="E72" i="105"/>
  <c r="F72" i="105"/>
  <c r="G72" i="105"/>
  <c r="O72" i="105" s="1"/>
  <c r="H72" i="105"/>
  <c r="M72" i="105" s="1"/>
  <c r="I72" i="105"/>
  <c r="J72" i="105"/>
  <c r="E73" i="105"/>
  <c r="F73" i="105"/>
  <c r="G73" i="105"/>
  <c r="O73" i="105" s="1"/>
  <c r="H73" i="105"/>
  <c r="M73" i="105" s="1"/>
  <c r="I73" i="105"/>
  <c r="J73" i="105"/>
  <c r="E74" i="105"/>
  <c r="F74" i="105"/>
  <c r="K74" i="105" s="1"/>
  <c r="G74" i="105"/>
  <c r="O74" i="105" s="1"/>
  <c r="H74" i="105"/>
  <c r="M74" i="105" s="1"/>
  <c r="I74" i="105"/>
  <c r="J74" i="105"/>
  <c r="E75" i="105"/>
  <c r="F75" i="105"/>
  <c r="K75" i="105" s="1"/>
  <c r="G75" i="105"/>
  <c r="O75" i="105" s="1"/>
  <c r="H75" i="105"/>
  <c r="M75" i="105" s="1"/>
  <c r="I75" i="105"/>
  <c r="J75" i="105"/>
  <c r="E76" i="105"/>
  <c r="F76" i="105"/>
  <c r="K76" i="105" s="1"/>
  <c r="G76" i="105"/>
  <c r="O76" i="105" s="1"/>
  <c r="H76" i="105"/>
  <c r="M76" i="105" s="1"/>
  <c r="I76" i="105"/>
  <c r="J76" i="105"/>
  <c r="E77" i="105"/>
  <c r="F77" i="105"/>
  <c r="K77" i="105" s="1"/>
  <c r="G77" i="105"/>
  <c r="O77" i="105" s="1"/>
  <c r="H77" i="105"/>
  <c r="M77" i="105" s="1"/>
  <c r="I77" i="105"/>
  <c r="J77" i="105"/>
  <c r="E78" i="105"/>
  <c r="F78" i="105"/>
  <c r="L78" i="105" s="1"/>
  <c r="G78" i="105"/>
  <c r="O78" i="105" s="1"/>
  <c r="H78" i="105"/>
  <c r="M78" i="105" s="1"/>
  <c r="I78" i="105"/>
  <c r="J78" i="105"/>
  <c r="E79" i="105"/>
  <c r="F79" i="105"/>
  <c r="G79" i="105"/>
  <c r="O79" i="105" s="1"/>
  <c r="H79" i="105"/>
  <c r="M79" i="105" s="1"/>
  <c r="I79" i="105"/>
  <c r="J79" i="105"/>
  <c r="E80" i="105"/>
  <c r="F80" i="105"/>
  <c r="K80" i="105" s="1"/>
  <c r="G80" i="105"/>
  <c r="O80" i="105" s="1"/>
  <c r="H80" i="105"/>
  <c r="M80" i="105" s="1"/>
  <c r="I80" i="105"/>
  <c r="J80" i="105"/>
  <c r="E81" i="105"/>
  <c r="F81" i="105"/>
  <c r="N81" i="105" s="1"/>
  <c r="G81" i="105"/>
  <c r="O81" i="105" s="1"/>
  <c r="H81" i="105"/>
  <c r="M81" i="105" s="1"/>
  <c r="I81" i="105"/>
  <c r="J81" i="105"/>
  <c r="E82" i="105"/>
  <c r="F82" i="105"/>
  <c r="K82" i="105" s="1"/>
  <c r="G82" i="105"/>
  <c r="O82" i="105" s="1"/>
  <c r="H82" i="105"/>
  <c r="M82" i="105" s="1"/>
  <c r="I82" i="105"/>
  <c r="J82" i="105"/>
  <c r="E83" i="105"/>
  <c r="F83" i="105"/>
  <c r="K83" i="105" s="1"/>
  <c r="G83" i="105"/>
  <c r="O83" i="105" s="1"/>
  <c r="H83" i="105"/>
  <c r="M83" i="105" s="1"/>
  <c r="I83" i="105"/>
  <c r="J83" i="105"/>
  <c r="E84" i="105"/>
  <c r="F84" i="105"/>
  <c r="G84" i="105"/>
  <c r="O84" i="105" s="1"/>
  <c r="H84" i="105"/>
  <c r="M84" i="105" s="1"/>
  <c r="I84" i="105"/>
  <c r="J84" i="105"/>
  <c r="E85" i="105"/>
  <c r="F85" i="105"/>
  <c r="K85" i="105" s="1"/>
  <c r="G85" i="105"/>
  <c r="O85" i="105" s="1"/>
  <c r="H85" i="105"/>
  <c r="M85" i="105" s="1"/>
  <c r="I85" i="105"/>
  <c r="J85" i="105"/>
  <c r="E86" i="105"/>
  <c r="F86" i="105"/>
  <c r="L86" i="105" s="1"/>
  <c r="G86" i="105"/>
  <c r="O86" i="105" s="1"/>
  <c r="H86" i="105"/>
  <c r="M86" i="105" s="1"/>
  <c r="I86" i="105"/>
  <c r="J86" i="105"/>
  <c r="E87" i="105"/>
  <c r="F87" i="105"/>
  <c r="L87" i="105" s="1"/>
  <c r="G87" i="105"/>
  <c r="O87" i="105" s="1"/>
  <c r="H87" i="105"/>
  <c r="M87" i="105" s="1"/>
  <c r="I87" i="105"/>
  <c r="J87" i="105"/>
  <c r="E88" i="105"/>
  <c r="F88" i="105"/>
  <c r="K88" i="105" s="1"/>
  <c r="G88" i="105"/>
  <c r="O88" i="105" s="1"/>
  <c r="H88" i="105"/>
  <c r="M88" i="105" s="1"/>
  <c r="I88" i="105"/>
  <c r="J88" i="105"/>
  <c r="E89" i="105"/>
  <c r="F89" i="105"/>
  <c r="G89" i="105"/>
  <c r="O89" i="105" s="1"/>
  <c r="H89" i="105"/>
  <c r="M89" i="105" s="1"/>
  <c r="I89" i="105"/>
  <c r="J89" i="105"/>
  <c r="E90" i="105"/>
  <c r="F90" i="105"/>
  <c r="K90" i="105" s="1"/>
  <c r="G90" i="105"/>
  <c r="O90" i="105" s="1"/>
  <c r="H90" i="105"/>
  <c r="M90" i="105" s="1"/>
  <c r="I90" i="105"/>
  <c r="J90" i="105"/>
  <c r="E91" i="105"/>
  <c r="F91" i="105"/>
  <c r="K91" i="105" s="1"/>
  <c r="G91" i="105"/>
  <c r="O91" i="105" s="1"/>
  <c r="H91" i="105"/>
  <c r="M91" i="105" s="1"/>
  <c r="I91" i="105"/>
  <c r="J91" i="105"/>
  <c r="E92" i="105"/>
  <c r="F92" i="105"/>
  <c r="L92" i="105" s="1"/>
  <c r="G92" i="105"/>
  <c r="O92" i="105" s="1"/>
  <c r="H92" i="105"/>
  <c r="M92" i="105" s="1"/>
  <c r="I92" i="105"/>
  <c r="J92" i="105"/>
  <c r="E93" i="105"/>
  <c r="F93" i="105"/>
  <c r="K93" i="105" s="1"/>
  <c r="G93" i="105"/>
  <c r="O93" i="105" s="1"/>
  <c r="H93" i="105"/>
  <c r="M93" i="105" s="1"/>
  <c r="I93" i="105"/>
  <c r="J93" i="105"/>
  <c r="E94" i="105"/>
  <c r="F94" i="105"/>
  <c r="L94" i="105" s="1"/>
  <c r="G94" i="105"/>
  <c r="O94" i="105" s="1"/>
  <c r="H94" i="105"/>
  <c r="M94" i="105" s="1"/>
  <c r="I94" i="105"/>
  <c r="J94" i="105"/>
  <c r="E95" i="105"/>
  <c r="F95" i="105"/>
  <c r="G95" i="105"/>
  <c r="O95" i="105" s="1"/>
  <c r="H95" i="105"/>
  <c r="M95" i="105" s="1"/>
  <c r="I95" i="105"/>
  <c r="J95" i="105"/>
  <c r="E96" i="105"/>
  <c r="F96" i="105"/>
  <c r="N96" i="105" s="1"/>
  <c r="G96" i="105"/>
  <c r="O96" i="105" s="1"/>
  <c r="H96" i="105"/>
  <c r="M96" i="105" s="1"/>
  <c r="I96" i="105"/>
  <c r="J96" i="105"/>
  <c r="E97" i="105"/>
  <c r="F97" i="105"/>
  <c r="K97" i="105" s="1"/>
  <c r="G97" i="105"/>
  <c r="O97" i="105" s="1"/>
  <c r="H97" i="105"/>
  <c r="M97" i="105" s="1"/>
  <c r="I97" i="105"/>
  <c r="J97" i="105"/>
  <c r="E98" i="105"/>
  <c r="F98" i="105"/>
  <c r="K98" i="105" s="1"/>
  <c r="G98" i="105"/>
  <c r="O98" i="105" s="1"/>
  <c r="H98" i="105"/>
  <c r="M98" i="105" s="1"/>
  <c r="I98" i="105"/>
  <c r="J98" i="105"/>
  <c r="E99" i="105"/>
  <c r="F99" i="105"/>
  <c r="K99" i="105" s="1"/>
  <c r="G99" i="105"/>
  <c r="O99" i="105" s="1"/>
  <c r="H99" i="105"/>
  <c r="M99" i="105" s="1"/>
  <c r="I99" i="105"/>
  <c r="J99" i="105"/>
  <c r="E100" i="105"/>
  <c r="F100" i="105"/>
  <c r="N100" i="105" s="1"/>
  <c r="G100" i="105"/>
  <c r="O100" i="105" s="1"/>
  <c r="H100" i="105"/>
  <c r="M100" i="105" s="1"/>
  <c r="I100" i="105"/>
  <c r="J100" i="105"/>
  <c r="E14" i="107"/>
  <c r="F14" i="107"/>
  <c r="L14" i="107" s="1"/>
  <c r="G14" i="107"/>
  <c r="P14" i="107" s="1"/>
  <c r="H14" i="107"/>
  <c r="N14" i="107" s="1"/>
  <c r="I14" i="107"/>
  <c r="J14" i="107"/>
  <c r="K14" i="107"/>
  <c r="E15" i="107"/>
  <c r="F15" i="107"/>
  <c r="L15" i="107" s="1"/>
  <c r="G15" i="107"/>
  <c r="P15" i="107" s="1"/>
  <c r="H15" i="107"/>
  <c r="N15" i="107" s="1"/>
  <c r="I15" i="107"/>
  <c r="J15" i="107"/>
  <c r="K15" i="107"/>
  <c r="E16" i="107"/>
  <c r="F16" i="107"/>
  <c r="L16" i="107" s="1"/>
  <c r="G16" i="107"/>
  <c r="P16" i="107" s="1"/>
  <c r="H16" i="107"/>
  <c r="N16" i="107" s="1"/>
  <c r="I16" i="107"/>
  <c r="J16" i="107"/>
  <c r="K16" i="107"/>
  <c r="E17" i="107"/>
  <c r="F17" i="107"/>
  <c r="L17" i="107" s="1"/>
  <c r="G17" i="107"/>
  <c r="P17" i="107" s="1"/>
  <c r="H17" i="107"/>
  <c r="N17" i="107" s="1"/>
  <c r="I17" i="107"/>
  <c r="J17" i="107"/>
  <c r="K17" i="107"/>
  <c r="E18" i="107"/>
  <c r="F18" i="107"/>
  <c r="M18" i="107" s="1"/>
  <c r="G18" i="107"/>
  <c r="P18" i="107" s="1"/>
  <c r="H18" i="107"/>
  <c r="N18" i="107" s="1"/>
  <c r="I18" i="107"/>
  <c r="J18" i="107"/>
  <c r="K18" i="107"/>
  <c r="E19" i="107"/>
  <c r="F19" i="107"/>
  <c r="L19" i="107" s="1"/>
  <c r="G19" i="107"/>
  <c r="P19" i="107" s="1"/>
  <c r="H19" i="107"/>
  <c r="N19" i="107" s="1"/>
  <c r="I19" i="107"/>
  <c r="J19" i="107"/>
  <c r="K19" i="107"/>
  <c r="E20" i="107"/>
  <c r="F20" i="107"/>
  <c r="O20" i="107" s="1"/>
  <c r="G20" i="107"/>
  <c r="P20" i="107" s="1"/>
  <c r="H20" i="107"/>
  <c r="N20" i="107" s="1"/>
  <c r="I20" i="107"/>
  <c r="J20" i="107"/>
  <c r="K20" i="107"/>
  <c r="E21" i="107"/>
  <c r="F21" i="107"/>
  <c r="O21" i="107" s="1"/>
  <c r="G21" i="107"/>
  <c r="P21" i="107" s="1"/>
  <c r="H21" i="107"/>
  <c r="N21" i="107" s="1"/>
  <c r="I21" i="107"/>
  <c r="J21" i="107"/>
  <c r="K21" i="107"/>
  <c r="E22" i="107"/>
  <c r="F22" i="107"/>
  <c r="L22" i="107" s="1"/>
  <c r="G22" i="107"/>
  <c r="P22" i="107" s="1"/>
  <c r="H22" i="107"/>
  <c r="N22" i="107" s="1"/>
  <c r="I22" i="107"/>
  <c r="J22" i="107"/>
  <c r="K22" i="107"/>
  <c r="E23" i="107"/>
  <c r="F23" i="107"/>
  <c r="L23" i="107" s="1"/>
  <c r="G23" i="107"/>
  <c r="P23" i="107" s="1"/>
  <c r="H23" i="107"/>
  <c r="N23" i="107" s="1"/>
  <c r="I23" i="107"/>
  <c r="J23" i="107"/>
  <c r="K23" i="107"/>
  <c r="E24" i="107"/>
  <c r="F24" i="107"/>
  <c r="L24" i="107" s="1"/>
  <c r="G24" i="107"/>
  <c r="P24" i="107" s="1"/>
  <c r="H24" i="107"/>
  <c r="N24" i="107" s="1"/>
  <c r="I24" i="107"/>
  <c r="J24" i="107"/>
  <c r="K24" i="107"/>
  <c r="E25" i="107"/>
  <c r="F25" i="107"/>
  <c r="L25" i="107" s="1"/>
  <c r="G25" i="107"/>
  <c r="P25" i="107" s="1"/>
  <c r="H25" i="107"/>
  <c r="N25" i="107" s="1"/>
  <c r="I25" i="107"/>
  <c r="J25" i="107"/>
  <c r="K25" i="107"/>
  <c r="E26" i="107"/>
  <c r="F26" i="107"/>
  <c r="L26" i="107" s="1"/>
  <c r="G26" i="107"/>
  <c r="P26" i="107" s="1"/>
  <c r="H26" i="107"/>
  <c r="N26" i="107" s="1"/>
  <c r="I26" i="107"/>
  <c r="J26" i="107"/>
  <c r="K26" i="107"/>
  <c r="E27" i="107"/>
  <c r="F27" i="107"/>
  <c r="L27" i="107" s="1"/>
  <c r="G27" i="107"/>
  <c r="P27" i="107" s="1"/>
  <c r="H27" i="107"/>
  <c r="N27" i="107" s="1"/>
  <c r="I27" i="107"/>
  <c r="J27" i="107"/>
  <c r="K27" i="107"/>
  <c r="E28" i="107"/>
  <c r="F28" i="107"/>
  <c r="L28" i="107" s="1"/>
  <c r="G28" i="107"/>
  <c r="P28" i="107" s="1"/>
  <c r="H28" i="107"/>
  <c r="N28" i="107" s="1"/>
  <c r="I28" i="107"/>
  <c r="J28" i="107"/>
  <c r="K28" i="107"/>
  <c r="E29" i="107"/>
  <c r="F29" i="107"/>
  <c r="M29" i="107" s="1"/>
  <c r="G29" i="107"/>
  <c r="P29" i="107" s="1"/>
  <c r="H29" i="107"/>
  <c r="N29" i="107" s="1"/>
  <c r="I29" i="107"/>
  <c r="J29" i="107"/>
  <c r="K29" i="107"/>
  <c r="E30" i="107"/>
  <c r="F30" i="107"/>
  <c r="L30" i="107" s="1"/>
  <c r="G30" i="107"/>
  <c r="P30" i="107" s="1"/>
  <c r="H30" i="107"/>
  <c r="N30" i="107" s="1"/>
  <c r="I30" i="107"/>
  <c r="J30" i="107"/>
  <c r="K30" i="107"/>
  <c r="E31" i="107"/>
  <c r="F31" i="107"/>
  <c r="L31" i="107" s="1"/>
  <c r="G31" i="107"/>
  <c r="P31" i="107" s="1"/>
  <c r="H31" i="107"/>
  <c r="N31" i="107" s="1"/>
  <c r="I31" i="107"/>
  <c r="J31" i="107"/>
  <c r="K31" i="107"/>
  <c r="E32" i="107"/>
  <c r="F32" i="107"/>
  <c r="L32" i="107" s="1"/>
  <c r="G32" i="107"/>
  <c r="P32" i="107" s="1"/>
  <c r="H32" i="107"/>
  <c r="N32" i="107" s="1"/>
  <c r="I32" i="107"/>
  <c r="J32" i="107"/>
  <c r="K32" i="107"/>
  <c r="E33" i="107"/>
  <c r="F33" i="107"/>
  <c r="L33" i="107" s="1"/>
  <c r="G33" i="107"/>
  <c r="P33" i="107" s="1"/>
  <c r="H33" i="107"/>
  <c r="N33" i="107" s="1"/>
  <c r="I33" i="107"/>
  <c r="J33" i="107"/>
  <c r="K33" i="107"/>
  <c r="E34" i="107"/>
  <c r="F34" i="107"/>
  <c r="L34" i="107" s="1"/>
  <c r="G34" i="107"/>
  <c r="P34" i="107" s="1"/>
  <c r="H34" i="107"/>
  <c r="N34" i="107" s="1"/>
  <c r="I34" i="107"/>
  <c r="J34" i="107"/>
  <c r="K34" i="107"/>
  <c r="E35" i="107"/>
  <c r="F35" i="107"/>
  <c r="L35" i="107" s="1"/>
  <c r="G35" i="107"/>
  <c r="P35" i="107" s="1"/>
  <c r="H35" i="107"/>
  <c r="N35" i="107" s="1"/>
  <c r="I35" i="107"/>
  <c r="J35" i="107"/>
  <c r="K35" i="107"/>
  <c r="E36" i="107"/>
  <c r="F36" i="107"/>
  <c r="O36" i="107" s="1"/>
  <c r="G36" i="107"/>
  <c r="P36" i="107" s="1"/>
  <c r="H36" i="107"/>
  <c r="N36" i="107" s="1"/>
  <c r="I36" i="107"/>
  <c r="J36" i="107"/>
  <c r="K36" i="107"/>
  <c r="E37" i="107"/>
  <c r="F37" i="107"/>
  <c r="O37" i="107" s="1"/>
  <c r="G37" i="107"/>
  <c r="P37" i="107" s="1"/>
  <c r="H37" i="107"/>
  <c r="N37" i="107" s="1"/>
  <c r="I37" i="107"/>
  <c r="J37" i="107"/>
  <c r="K37" i="107"/>
  <c r="E38" i="107"/>
  <c r="F38" i="107"/>
  <c r="L38" i="107" s="1"/>
  <c r="G38" i="107"/>
  <c r="P38" i="107" s="1"/>
  <c r="H38" i="107"/>
  <c r="N38" i="107" s="1"/>
  <c r="I38" i="107"/>
  <c r="J38" i="107"/>
  <c r="K38" i="107"/>
  <c r="E39" i="107"/>
  <c r="F39" i="107"/>
  <c r="L39" i="107" s="1"/>
  <c r="G39" i="107"/>
  <c r="P39" i="107" s="1"/>
  <c r="H39" i="107"/>
  <c r="N39" i="107" s="1"/>
  <c r="I39" i="107"/>
  <c r="J39" i="107"/>
  <c r="K39" i="107"/>
  <c r="E40" i="107"/>
  <c r="F40" i="107"/>
  <c r="L40" i="107" s="1"/>
  <c r="G40" i="107"/>
  <c r="P40" i="107" s="1"/>
  <c r="H40" i="107"/>
  <c r="N40" i="107" s="1"/>
  <c r="I40" i="107"/>
  <c r="J40" i="107"/>
  <c r="K40" i="107"/>
  <c r="E41" i="107"/>
  <c r="F41" i="107"/>
  <c r="L41" i="107" s="1"/>
  <c r="G41" i="107"/>
  <c r="P41" i="107" s="1"/>
  <c r="H41" i="107"/>
  <c r="N41" i="107" s="1"/>
  <c r="I41" i="107"/>
  <c r="J41" i="107"/>
  <c r="K41" i="107"/>
  <c r="E42" i="107"/>
  <c r="F42" i="107"/>
  <c r="O42" i="107" s="1"/>
  <c r="G42" i="107"/>
  <c r="P42" i="107" s="1"/>
  <c r="H42" i="107"/>
  <c r="N42" i="107" s="1"/>
  <c r="I42" i="107"/>
  <c r="J42" i="107"/>
  <c r="K42" i="107"/>
  <c r="E43" i="107"/>
  <c r="F43" i="107"/>
  <c r="L43" i="107" s="1"/>
  <c r="G43" i="107"/>
  <c r="P43" i="107" s="1"/>
  <c r="H43" i="107"/>
  <c r="N43" i="107" s="1"/>
  <c r="I43" i="107"/>
  <c r="J43" i="107"/>
  <c r="K43" i="107"/>
  <c r="E44" i="107"/>
  <c r="F44" i="107"/>
  <c r="L44" i="107" s="1"/>
  <c r="G44" i="107"/>
  <c r="P44" i="107" s="1"/>
  <c r="H44" i="107"/>
  <c r="N44" i="107" s="1"/>
  <c r="I44" i="107"/>
  <c r="J44" i="107"/>
  <c r="K44" i="107"/>
  <c r="E45" i="107"/>
  <c r="F45" i="107"/>
  <c r="M45" i="107" s="1"/>
  <c r="G45" i="107"/>
  <c r="P45" i="107" s="1"/>
  <c r="H45" i="107"/>
  <c r="N45" i="107" s="1"/>
  <c r="I45" i="107"/>
  <c r="J45" i="107"/>
  <c r="K45" i="107"/>
  <c r="E46" i="107"/>
  <c r="F46" i="107"/>
  <c r="L46" i="107" s="1"/>
  <c r="G46" i="107"/>
  <c r="P46" i="107" s="1"/>
  <c r="H46" i="107"/>
  <c r="N46" i="107" s="1"/>
  <c r="I46" i="107"/>
  <c r="J46" i="107"/>
  <c r="K46" i="107"/>
  <c r="E47" i="107"/>
  <c r="F47" i="107"/>
  <c r="L47" i="107" s="1"/>
  <c r="G47" i="107"/>
  <c r="P47" i="107" s="1"/>
  <c r="H47" i="107"/>
  <c r="N47" i="107" s="1"/>
  <c r="I47" i="107"/>
  <c r="J47" i="107"/>
  <c r="K47" i="107"/>
  <c r="E48" i="107"/>
  <c r="F48" i="107"/>
  <c r="L48" i="107" s="1"/>
  <c r="G48" i="107"/>
  <c r="P48" i="107" s="1"/>
  <c r="H48" i="107"/>
  <c r="N48" i="107" s="1"/>
  <c r="I48" i="107"/>
  <c r="J48" i="107"/>
  <c r="K48" i="107"/>
  <c r="E49" i="107"/>
  <c r="F49" i="107"/>
  <c r="M49" i="107" s="1"/>
  <c r="G49" i="107"/>
  <c r="P49" i="107" s="1"/>
  <c r="H49" i="107"/>
  <c r="N49" i="107" s="1"/>
  <c r="I49" i="107"/>
  <c r="J49" i="107"/>
  <c r="K49" i="107"/>
  <c r="E50" i="107"/>
  <c r="F50" i="107"/>
  <c r="L50" i="107" s="1"/>
  <c r="G50" i="107"/>
  <c r="P50" i="107" s="1"/>
  <c r="H50" i="107"/>
  <c r="N50" i="107" s="1"/>
  <c r="I50" i="107"/>
  <c r="J50" i="107"/>
  <c r="K50" i="107"/>
  <c r="E51" i="107"/>
  <c r="F51" i="107"/>
  <c r="L51" i="107" s="1"/>
  <c r="G51" i="107"/>
  <c r="P51" i="107" s="1"/>
  <c r="H51" i="107"/>
  <c r="N51" i="107" s="1"/>
  <c r="I51" i="107"/>
  <c r="J51" i="107"/>
  <c r="K51" i="107"/>
  <c r="E52" i="107"/>
  <c r="F52" i="107"/>
  <c r="O52" i="107" s="1"/>
  <c r="G52" i="107"/>
  <c r="P52" i="107" s="1"/>
  <c r="H52" i="107"/>
  <c r="N52" i="107" s="1"/>
  <c r="I52" i="107"/>
  <c r="J52" i="107"/>
  <c r="K52" i="107"/>
  <c r="E53" i="107"/>
  <c r="F53" i="107"/>
  <c r="O53" i="107" s="1"/>
  <c r="G53" i="107"/>
  <c r="P53" i="107" s="1"/>
  <c r="H53" i="107"/>
  <c r="N53" i="107" s="1"/>
  <c r="I53" i="107"/>
  <c r="J53" i="107"/>
  <c r="K53" i="107"/>
  <c r="E54" i="107"/>
  <c r="F54" i="107"/>
  <c r="M54" i="107" s="1"/>
  <c r="G54" i="107"/>
  <c r="P54" i="107" s="1"/>
  <c r="H54" i="107"/>
  <c r="N54" i="107" s="1"/>
  <c r="I54" i="107"/>
  <c r="J54" i="107"/>
  <c r="K54" i="107"/>
  <c r="E55" i="107"/>
  <c r="F55" i="107"/>
  <c r="L55" i="107" s="1"/>
  <c r="G55" i="107"/>
  <c r="P55" i="107" s="1"/>
  <c r="H55" i="107"/>
  <c r="N55" i="107" s="1"/>
  <c r="I55" i="107"/>
  <c r="J55" i="107"/>
  <c r="K55" i="107"/>
  <c r="E56" i="107"/>
  <c r="F56" i="107"/>
  <c r="L56" i="107" s="1"/>
  <c r="G56" i="107"/>
  <c r="P56" i="107" s="1"/>
  <c r="H56" i="107"/>
  <c r="N56" i="107" s="1"/>
  <c r="I56" i="107"/>
  <c r="J56" i="107"/>
  <c r="K56" i="107"/>
  <c r="E57" i="107"/>
  <c r="F57" i="107"/>
  <c r="L57" i="107" s="1"/>
  <c r="G57" i="107"/>
  <c r="P57" i="107" s="1"/>
  <c r="H57" i="107"/>
  <c r="N57" i="107" s="1"/>
  <c r="I57" i="107"/>
  <c r="J57" i="107"/>
  <c r="K57" i="107"/>
  <c r="E58" i="107"/>
  <c r="F58" i="107"/>
  <c r="O58" i="107" s="1"/>
  <c r="G58" i="107"/>
  <c r="P58" i="107" s="1"/>
  <c r="H58" i="107"/>
  <c r="N58" i="107" s="1"/>
  <c r="I58" i="107"/>
  <c r="J58" i="107"/>
  <c r="K58" i="107"/>
  <c r="E59" i="107"/>
  <c r="F59" i="107"/>
  <c r="L59" i="107" s="1"/>
  <c r="G59" i="107"/>
  <c r="P59" i="107" s="1"/>
  <c r="H59" i="107"/>
  <c r="N59" i="107" s="1"/>
  <c r="I59" i="107"/>
  <c r="J59" i="107"/>
  <c r="K59" i="107"/>
  <c r="E60" i="107"/>
  <c r="F60" i="107"/>
  <c r="L60" i="107" s="1"/>
  <c r="G60" i="107"/>
  <c r="P60" i="107" s="1"/>
  <c r="H60" i="107"/>
  <c r="N60" i="107" s="1"/>
  <c r="I60" i="107"/>
  <c r="J60" i="107"/>
  <c r="K60" i="107"/>
  <c r="E61" i="107"/>
  <c r="F61" i="107"/>
  <c r="M61" i="107" s="1"/>
  <c r="G61" i="107"/>
  <c r="P61" i="107" s="1"/>
  <c r="H61" i="107"/>
  <c r="N61" i="107" s="1"/>
  <c r="I61" i="107"/>
  <c r="J61" i="107"/>
  <c r="K61" i="107"/>
  <c r="E62" i="107"/>
  <c r="F62" i="107"/>
  <c r="G62" i="107"/>
  <c r="P62" i="107" s="1"/>
  <c r="H62" i="107"/>
  <c r="N62" i="107" s="1"/>
  <c r="I62" i="107"/>
  <c r="J62" i="107"/>
  <c r="K62" i="107"/>
  <c r="E63" i="107"/>
  <c r="F63" i="107"/>
  <c r="L63" i="107" s="1"/>
  <c r="G63" i="107"/>
  <c r="P63" i="107" s="1"/>
  <c r="H63" i="107"/>
  <c r="N63" i="107" s="1"/>
  <c r="I63" i="107"/>
  <c r="J63" i="107"/>
  <c r="K63" i="107"/>
  <c r="E64" i="107"/>
  <c r="F64" i="107"/>
  <c r="G64" i="107"/>
  <c r="P64" i="107" s="1"/>
  <c r="H64" i="107"/>
  <c r="N64" i="107" s="1"/>
  <c r="I64" i="107"/>
  <c r="J64" i="107"/>
  <c r="K64" i="107"/>
  <c r="E65" i="107"/>
  <c r="F65" i="107"/>
  <c r="M65" i="107" s="1"/>
  <c r="G65" i="107"/>
  <c r="P65" i="107" s="1"/>
  <c r="H65" i="107"/>
  <c r="N65" i="107" s="1"/>
  <c r="I65" i="107"/>
  <c r="J65" i="107"/>
  <c r="K65" i="107"/>
  <c r="E66" i="107"/>
  <c r="F66" i="107"/>
  <c r="L66" i="107" s="1"/>
  <c r="G66" i="107"/>
  <c r="P66" i="107" s="1"/>
  <c r="H66" i="107"/>
  <c r="N66" i="107" s="1"/>
  <c r="I66" i="107"/>
  <c r="J66" i="107"/>
  <c r="K66" i="107"/>
  <c r="E67" i="107"/>
  <c r="F67" i="107"/>
  <c r="M67" i="107" s="1"/>
  <c r="G67" i="107"/>
  <c r="P67" i="107" s="1"/>
  <c r="H67" i="107"/>
  <c r="N67" i="107" s="1"/>
  <c r="I67" i="107"/>
  <c r="J67" i="107"/>
  <c r="K67" i="107"/>
  <c r="E68" i="107"/>
  <c r="F68" i="107"/>
  <c r="O68" i="107" s="1"/>
  <c r="G68" i="107"/>
  <c r="P68" i="107" s="1"/>
  <c r="H68" i="107"/>
  <c r="N68" i="107" s="1"/>
  <c r="I68" i="107"/>
  <c r="J68" i="107"/>
  <c r="K68" i="107"/>
  <c r="E69" i="107"/>
  <c r="F69" i="107"/>
  <c r="O69" i="107" s="1"/>
  <c r="G69" i="107"/>
  <c r="P69" i="107" s="1"/>
  <c r="H69" i="107"/>
  <c r="N69" i="107" s="1"/>
  <c r="I69" i="107"/>
  <c r="J69" i="107"/>
  <c r="K69" i="107"/>
  <c r="E70" i="107"/>
  <c r="F70" i="107"/>
  <c r="L70" i="107" s="1"/>
  <c r="G70" i="107"/>
  <c r="P70" i="107" s="1"/>
  <c r="H70" i="107"/>
  <c r="N70" i="107" s="1"/>
  <c r="I70" i="107"/>
  <c r="J70" i="107"/>
  <c r="K70" i="107"/>
  <c r="E71" i="107"/>
  <c r="F71" i="107"/>
  <c r="L71" i="107" s="1"/>
  <c r="G71" i="107"/>
  <c r="P71" i="107" s="1"/>
  <c r="H71" i="107"/>
  <c r="N71" i="107" s="1"/>
  <c r="I71" i="107"/>
  <c r="J71" i="107"/>
  <c r="K71" i="107"/>
  <c r="E72" i="107"/>
  <c r="F72" i="107"/>
  <c r="L72" i="107" s="1"/>
  <c r="G72" i="107"/>
  <c r="P72" i="107" s="1"/>
  <c r="H72" i="107"/>
  <c r="N72" i="107" s="1"/>
  <c r="I72" i="107"/>
  <c r="J72" i="107"/>
  <c r="K72" i="107"/>
  <c r="E73" i="107"/>
  <c r="F73" i="107"/>
  <c r="L73" i="107" s="1"/>
  <c r="G73" i="107"/>
  <c r="P73" i="107" s="1"/>
  <c r="H73" i="107"/>
  <c r="N73" i="107" s="1"/>
  <c r="I73" i="107"/>
  <c r="J73" i="107"/>
  <c r="K73" i="107"/>
  <c r="E74" i="107"/>
  <c r="F74" i="107"/>
  <c r="O74" i="107" s="1"/>
  <c r="G74" i="107"/>
  <c r="P74" i="107" s="1"/>
  <c r="H74" i="107"/>
  <c r="N74" i="107" s="1"/>
  <c r="I74" i="107"/>
  <c r="J74" i="107"/>
  <c r="K74" i="107"/>
  <c r="E75" i="107"/>
  <c r="F75" i="107"/>
  <c r="L75" i="107" s="1"/>
  <c r="G75" i="107"/>
  <c r="P75" i="107" s="1"/>
  <c r="H75" i="107"/>
  <c r="N75" i="107" s="1"/>
  <c r="I75" i="107"/>
  <c r="J75" i="107"/>
  <c r="K75" i="107"/>
  <c r="E76" i="107"/>
  <c r="F76" i="107"/>
  <c r="M76" i="107" s="1"/>
  <c r="G76" i="107"/>
  <c r="P76" i="107" s="1"/>
  <c r="H76" i="107"/>
  <c r="N76" i="107" s="1"/>
  <c r="I76" i="107"/>
  <c r="J76" i="107"/>
  <c r="K76" i="107"/>
  <c r="E77" i="107"/>
  <c r="F77" i="107"/>
  <c r="M77" i="107" s="1"/>
  <c r="G77" i="107"/>
  <c r="P77" i="107" s="1"/>
  <c r="H77" i="107"/>
  <c r="N77" i="107" s="1"/>
  <c r="I77" i="107"/>
  <c r="J77" i="107"/>
  <c r="K77" i="107"/>
  <c r="E78" i="107"/>
  <c r="F78" i="107"/>
  <c r="L78" i="107" s="1"/>
  <c r="G78" i="107"/>
  <c r="P78" i="107" s="1"/>
  <c r="H78" i="107"/>
  <c r="N78" i="107" s="1"/>
  <c r="I78" i="107"/>
  <c r="J78" i="107"/>
  <c r="K78" i="107"/>
  <c r="E79" i="107"/>
  <c r="F79" i="107"/>
  <c r="L79" i="107" s="1"/>
  <c r="G79" i="107"/>
  <c r="P79" i="107" s="1"/>
  <c r="H79" i="107"/>
  <c r="N79" i="107" s="1"/>
  <c r="I79" i="107"/>
  <c r="J79" i="107"/>
  <c r="K79" i="107"/>
  <c r="E80" i="107"/>
  <c r="F80" i="107"/>
  <c r="M80" i="107" s="1"/>
  <c r="G80" i="107"/>
  <c r="P80" i="107" s="1"/>
  <c r="H80" i="107"/>
  <c r="N80" i="107" s="1"/>
  <c r="I80" i="107"/>
  <c r="J80" i="107"/>
  <c r="K80" i="107"/>
  <c r="E81" i="107"/>
  <c r="F81" i="107"/>
  <c r="L81" i="107" s="1"/>
  <c r="G81" i="107"/>
  <c r="P81" i="107" s="1"/>
  <c r="H81" i="107"/>
  <c r="N81" i="107" s="1"/>
  <c r="I81" i="107"/>
  <c r="J81" i="107"/>
  <c r="K81" i="107"/>
  <c r="E82" i="107"/>
  <c r="F82" i="107"/>
  <c r="M82" i="107" s="1"/>
  <c r="G82" i="107"/>
  <c r="P82" i="107" s="1"/>
  <c r="H82" i="107"/>
  <c r="N82" i="107" s="1"/>
  <c r="I82" i="107"/>
  <c r="J82" i="107"/>
  <c r="K82" i="107"/>
  <c r="E83" i="107"/>
  <c r="F83" i="107"/>
  <c r="L83" i="107" s="1"/>
  <c r="G83" i="107"/>
  <c r="P83" i="107" s="1"/>
  <c r="H83" i="107"/>
  <c r="N83" i="107" s="1"/>
  <c r="I83" i="107"/>
  <c r="J83" i="107"/>
  <c r="K83" i="107"/>
  <c r="E84" i="107"/>
  <c r="F84" i="107"/>
  <c r="O84" i="107" s="1"/>
  <c r="G84" i="107"/>
  <c r="P84" i="107" s="1"/>
  <c r="H84" i="107"/>
  <c r="N84" i="107" s="1"/>
  <c r="I84" i="107"/>
  <c r="J84" i="107"/>
  <c r="K84" i="107"/>
  <c r="E85" i="107"/>
  <c r="F85" i="107"/>
  <c r="M85" i="107" s="1"/>
  <c r="G85" i="107"/>
  <c r="P85" i="107" s="1"/>
  <c r="H85" i="107"/>
  <c r="N85" i="107" s="1"/>
  <c r="I85" i="107"/>
  <c r="J85" i="107"/>
  <c r="K85" i="107"/>
  <c r="E86" i="107"/>
  <c r="F86" i="107"/>
  <c r="L86" i="107" s="1"/>
  <c r="G86" i="107"/>
  <c r="P86" i="107" s="1"/>
  <c r="H86" i="107"/>
  <c r="N86" i="107" s="1"/>
  <c r="I86" i="107"/>
  <c r="J86" i="107"/>
  <c r="K86" i="107"/>
  <c r="E87" i="107"/>
  <c r="F87" i="107"/>
  <c r="L87" i="107" s="1"/>
  <c r="G87" i="107"/>
  <c r="P87" i="107" s="1"/>
  <c r="H87" i="107"/>
  <c r="N87" i="107" s="1"/>
  <c r="I87" i="107"/>
  <c r="J87" i="107"/>
  <c r="K87" i="107"/>
  <c r="E88" i="107"/>
  <c r="F88" i="107"/>
  <c r="L88" i="107" s="1"/>
  <c r="G88" i="107"/>
  <c r="P88" i="107" s="1"/>
  <c r="H88" i="107"/>
  <c r="N88" i="107" s="1"/>
  <c r="I88" i="107"/>
  <c r="J88" i="107"/>
  <c r="K88" i="107"/>
  <c r="E89" i="107"/>
  <c r="F89" i="107"/>
  <c r="L89" i="107" s="1"/>
  <c r="G89" i="107"/>
  <c r="P89" i="107" s="1"/>
  <c r="H89" i="107"/>
  <c r="N89" i="107" s="1"/>
  <c r="I89" i="107"/>
  <c r="J89" i="107"/>
  <c r="K89" i="107"/>
  <c r="E90" i="107"/>
  <c r="F90" i="107"/>
  <c r="O90" i="107" s="1"/>
  <c r="G90" i="107"/>
  <c r="P90" i="107" s="1"/>
  <c r="H90" i="107"/>
  <c r="N90" i="107" s="1"/>
  <c r="I90" i="107"/>
  <c r="J90" i="107"/>
  <c r="K90" i="107"/>
  <c r="E91" i="107"/>
  <c r="F91" i="107"/>
  <c r="M91" i="107" s="1"/>
  <c r="G91" i="107"/>
  <c r="P91" i="107" s="1"/>
  <c r="H91" i="107"/>
  <c r="N91" i="107" s="1"/>
  <c r="I91" i="107"/>
  <c r="J91" i="107"/>
  <c r="K91" i="107"/>
  <c r="E92" i="107"/>
  <c r="F92" i="107"/>
  <c r="L92" i="107" s="1"/>
  <c r="G92" i="107"/>
  <c r="P92" i="107" s="1"/>
  <c r="H92" i="107"/>
  <c r="N92" i="107" s="1"/>
  <c r="I92" i="107"/>
  <c r="J92" i="107"/>
  <c r="K92" i="107"/>
  <c r="E93" i="107"/>
  <c r="F93" i="107"/>
  <c r="M93" i="107" s="1"/>
  <c r="G93" i="107"/>
  <c r="P93" i="107" s="1"/>
  <c r="H93" i="107"/>
  <c r="N93" i="107" s="1"/>
  <c r="I93" i="107"/>
  <c r="J93" i="107"/>
  <c r="K93" i="107"/>
  <c r="E94" i="107"/>
  <c r="F94" i="107"/>
  <c r="L94" i="107" s="1"/>
  <c r="G94" i="107"/>
  <c r="P94" i="107" s="1"/>
  <c r="H94" i="107"/>
  <c r="N94" i="107" s="1"/>
  <c r="I94" i="107"/>
  <c r="J94" i="107"/>
  <c r="K94" i="107"/>
  <c r="E95" i="107"/>
  <c r="F95" i="107"/>
  <c r="L95" i="107" s="1"/>
  <c r="G95" i="107"/>
  <c r="P95" i="107" s="1"/>
  <c r="H95" i="107"/>
  <c r="N95" i="107" s="1"/>
  <c r="I95" i="107"/>
  <c r="J95" i="107"/>
  <c r="K95" i="107"/>
  <c r="E96" i="107"/>
  <c r="F96" i="107"/>
  <c r="M96" i="107" s="1"/>
  <c r="G96" i="107"/>
  <c r="P96" i="107" s="1"/>
  <c r="H96" i="107"/>
  <c r="N96" i="107" s="1"/>
  <c r="I96" i="107"/>
  <c r="J96" i="107"/>
  <c r="K96" i="107"/>
  <c r="E97" i="107"/>
  <c r="F97" i="107"/>
  <c r="L97" i="107" s="1"/>
  <c r="G97" i="107"/>
  <c r="P97" i="107" s="1"/>
  <c r="H97" i="107"/>
  <c r="N97" i="107" s="1"/>
  <c r="I97" i="107"/>
  <c r="J97" i="107"/>
  <c r="K97" i="107"/>
  <c r="E98" i="107"/>
  <c r="F98" i="107"/>
  <c r="M98" i="107" s="1"/>
  <c r="G98" i="107"/>
  <c r="P98" i="107" s="1"/>
  <c r="H98" i="107"/>
  <c r="N98" i="107" s="1"/>
  <c r="I98" i="107"/>
  <c r="J98" i="107"/>
  <c r="K98" i="107"/>
  <c r="E99" i="107"/>
  <c r="F99" i="107"/>
  <c r="O99" i="107" s="1"/>
  <c r="G99" i="107"/>
  <c r="P99" i="107" s="1"/>
  <c r="H99" i="107"/>
  <c r="N99" i="107" s="1"/>
  <c r="I99" i="107"/>
  <c r="J99" i="107"/>
  <c r="K99" i="107"/>
  <c r="E100" i="107"/>
  <c r="F100" i="107"/>
  <c r="O100" i="107" s="1"/>
  <c r="G100" i="107"/>
  <c r="P100" i="107" s="1"/>
  <c r="H100" i="107"/>
  <c r="N100" i="107" s="1"/>
  <c r="I100" i="107"/>
  <c r="J100" i="107"/>
  <c r="K100" i="107"/>
  <c r="K3" i="107"/>
  <c r="K4" i="107"/>
  <c r="K5" i="107"/>
  <c r="K6" i="107"/>
  <c r="K7" i="107"/>
  <c r="K8" i="107"/>
  <c r="K9" i="107"/>
  <c r="K10" i="107"/>
  <c r="K11" i="107"/>
  <c r="K12" i="107"/>
  <c r="K13" i="107"/>
  <c r="J3" i="107"/>
  <c r="J4" i="107"/>
  <c r="J5" i="107"/>
  <c r="J6" i="107"/>
  <c r="J7" i="107"/>
  <c r="J8" i="107"/>
  <c r="J9" i="107"/>
  <c r="J10" i="107"/>
  <c r="J11" i="107"/>
  <c r="J12" i="107"/>
  <c r="J13" i="107"/>
  <c r="K2" i="107"/>
  <c r="J2" i="107"/>
  <c r="I13" i="107"/>
  <c r="H13" i="107"/>
  <c r="N13" i="107" s="1"/>
  <c r="G13" i="107"/>
  <c r="P13" i="107" s="1"/>
  <c r="F13" i="107"/>
  <c r="L13" i="107" s="1"/>
  <c r="E13" i="107"/>
  <c r="I12" i="107"/>
  <c r="H12" i="107"/>
  <c r="N12" i="107" s="1"/>
  <c r="G12" i="107"/>
  <c r="P12" i="107" s="1"/>
  <c r="F12" i="107"/>
  <c r="L12" i="107" s="1"/>
  <c r="E12" i="107"/>
  <c r="I11" i="107"/>
  <c r="H11" i="107"/>
  <c r="N11" i="107" s="1"/>
  <c r="G11" i="107"/>
  <c r="P11" i="107" s="1"/>
  <c r="F11" i="107"/>
  <c r="L11" i="107" s="1"/>
  <c r="E11" i="107"/>
  <c r="I10" i="107"/>
  <c r="H10" i="107"/>
  <c r="N10" i="107" s="1"/>
  <c r="G10" i="107"/>
  <c r="P10" i="107" s="1"/>
  <c r="F10" i="107"/>
  <c r="O10" i="107" s="1"/>
  <c r="E10" i="107"/>
  <c r="I9" i="107"/>
  <c r="H9" i="107"/>
  <c r="N9" i="107" s="1"/>
  <c r="G9" i="107"/>
  <c r="P9" i="107" s="1"/>
  <c r="F9" i="107"/>
  <c r="L9" i="107" s="1"/>
  <c r="E9" i="107"/>
  <c r="I8" i="107"/>
  <c r="H8" i="107"/>
  <c r="N8" i="107" s="1"/>
  <c r="G8" i="107"/>
  <c r="P8" i="107" s="1"/>
  <c r="F8" i="107"/>
  <c r="L8" i="107" s="1"/>
  <c r="E8" i="107"/>
  <c r="I7" i="107"/>
  <c r="H7" i="107"/>
  <c r="N7" i="107" s="1"/>
  <c r="G7" i="107"/>
  <c r="P7" i="107" s="1"/>
  <c r="F7" i="107"/>
  <c r="M7" i="107" s="1"/>
  <c r="E7" i="107"/>
  <c r="I6" i="107"/>
  <c r="H6" i="107"/>
  <c r="N6" i="107" s="1"/>
  <c r="G6" i="107"/>
  <c r="P6" i="107" s="1"/>
  <c r="F6" i="107"/>
  <c r="L6" i="107" s="1"/>
  <c r="E6" i="107"/>
  <c r="I5" i="107"/>
  <c r="H5" i="107"/>
  <c r="N5" i="107" s="1"/>
  <c r="G5" i="107"/>
  <c r="P5" i="107" s="1"/>
  <c r="F5" i="107"/>
  <c r="O5" i="107" s="1"/>
  <c r="E5" i="107"/>
  <c r="I4" i="107"/>
  <c r="H4" i="107"/>
  <c r="N4" i="107" s="1"/>
  <c r="G4" i="107"/>
  <c r="P4" i="107" s="1"/>
  <c r="F4" i="107"/>
  <c r="O4" i="107" s="1"/>
  <c r="E4" i="107"/>
  <c r="I3" i="107"/>
  <c r="H3" i="107"/>
  <c r="N3" i="107" s="1"/>
  <c r="G3" i="107"/>
  <c r="P3" i="107" s="1"/>
  <c r="F3" i="107"/>
  <c r="O3" i="107" s="1"/>
  <c r="E3" i="107"/>
  <c r="I2" i="107"/>
  <c r="H2" i="107"/>
  <c r="N2" i="107" s="1"/>
  <c r="G2" i="107"/>
  <c r="P2" i="107" s="1"/>
  <c r="F2" i="107"/>
  <c r="O2" i="107" s="1"/>
  <c r="E2" i="107"/>
  <c r="Q37" i="108"/>
  <c r="Q36" i="108"/>
  <c r="Q35" i="108"/>
  <c r="Q34" i="108"/>
  <c r="Q33" i="108"/>
  <c r="Q32" i="108"/>
  <c r="Q31" i="108"/>
  <c r="Q30" i="108"/>
  <c r="Q29" i="108"/>
  <c r="Q28" i="108"/>
  <c r="Q27" i="108"/>
  <c r="Q26" i="108"/>
  <c r="Q25" i="108"/>
  <c r="Q24" i="108"/>
  <c r="Q23" i="108"/>
  <c r="Q22" i="108"/>
  <c r="Q21" i="108"/>
  <c r="Q20" i="108"/>
  <c r="Q19" i="108"/>
  <c r="Q18" i="108"/>
  <c r="Q17" i="108"/>
  <c r="Q16" i="108"/>
  <c r="Q15" i="108"/>
  <c r="Q13" i="108"/>
  <c r="Q12" i="108"/>
  <c r="Q11" i="108"/>
  <c r="Q10" i="108"/>
  <c r="Q9" i="108"/>
  <c r="Q8" i="108"/>
  <c r="Q7" i="108"/>
  <c r="Q6" i="108"/>
  <c r="Q5" i="108"/>
  <c r="Q4" i="108"/>
  <c r="Q3" i="108"/>
  <c r="J3" i="105"/>
  <c r="J4" i="105"/>
  <c r="J5" i="105"/>
  <c r="J6" i="105"/>
  <c r="J7" i="105"/>
  <c r="J8" i="105"/>
  <c r="J9" i="105"/>
  <c r="J10" i="105"/>
  <c r="J11" i="105"/>
  <c r="J12" i="105"/>
  <c r="J13" i="105"/>
  <c r="J2" i="105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Q21" i="106"/>
  <c r="Q22" i="106"/>
  <c r="Q23" i="106"/>
  <c r="Q24" i="106"/>
  <c r="Q25" i="106"/>
  <c r="Q26" i="106"/>
  <c r="Q27" i="106"/>
  <c r="Q28" i="106"/>
  <c r="Q29" i="106"/>
  <c r="Q30" i="106"/>
  <c r="Q31" i="106"/>
  <c r="Q32" i="106"/>
  <c r="Q33" i="106"/>
  <c r="Q34" i="106"/>
  <c r="Q35" i="106"/>
  <c r="Q36" i="106"/>
  <c r="Q37" i="106"/>
  <c r="Q5" i="106"/>
  <c r="Q4" i="106"/>
  <c r="Q3" i="106"/>
  <c r="I13" i="105"/>
  <c r="H13" i="105"/>
  <c r="M13" i="105" s="1"/>
  <c r="G13" i="105"/>
  <c r="O13" i="105" s="1"/>
  <c r="F13" i="105"/>
  <c r="L13" i="105" s="1"/>
  <c r="E13" i="105"/>
  <c r="I12" i="105"/>
  <c r="H12" i="105"/>
  <c r="M12" i="105" s="1"/>
  <c r="G12" i="105"/>
  <c r="O12" i="105" s="1"/>
  <c r="F12" i="105"/>
  <c r="K12" i="105" s="1"/>
  <c r="E12" i="105"/>
  <c r="I11" i="105"/>
  <c r="H11" i="105"/>
  <c r="M11" i="105" s="1"/>
  <c r="G11" i="105"/>
  <c r="O11" i="105" s="1"/>
  <c r="F11" i="105"/>
  <c r="L11" i="105" s="1"/>
  <c r="E11" i="105"/>
  <c r="I10" i="105"/>
  <c r="H10" i="105"/>
  <c r="M10" i="105" s="1"/>
  <c r="G10" i="105"/>
  <c r="O10" i="105" s="1"/>
  <c r="F10" i="105"/>
  <c r="K10" i="105" s="1"/>
  <c r="E10" i="105"/>
  <c r="I9" i="105"/>
  <c r="H9" i="105"/>
  <c r="M9" i="105" s="1"/>
  <c r="G9" i="105"/>
  <c r="O9" i="105" s="1"/>
  <c r="F9" i="105"/>
  <c r="L9" i="105" s="1"/>
  <c r="E9" i="105"/>
  <c r="I8" i="105"/>
  <c r="H8" i="105"/>
  <c r="M8" i="105" s="1"/>
  <c r="G8" i="105"/>
  <c r="O8" i="105" s="1"/>
  <c r="F8" i="105"/>
  <c r="K8" i="105" s="1"/>
  <c r="E8" i="105"/>
  <c r="I7" i="105"/>
  <c r="H7" i="105"/>
  <c r="M7" i="105" s="1"/>
  <c r="G7" i="105"/>
  <c r="O7" i="105" s="1"/>
  <c r="F7" i="105"/>
  <c r="L7" i="105" s="1"/>
  <c r="E7" i="105"/>
  <c r="I6" i="105"/>
  <c r="H6" i="105"/>
  <c r="M6" i="105" s="1"/>
  <c r="G6" i="105"/>
  <c r="O6" i="105" s="1"/>
  <c r="F6" i="105"/>
  <c r="N6" i="105" s="1"/>
  <c r="E6" i="105"/>
  <c r="I5" i="105"/>
  <c r="H5" i="105"/>
  <c r="M5" i="105" s="1"/>
  <c r="G5" i="105"/>
  <c r="O5" i="105" s="1"/>
  <c r="F5" i="105"/>
  <c r="L5" i="105" s="1"/>
  <c r="E5" i="105"/>
  <c r="I4" i="105"/>
  <c r="H4" i="105"/>
  <c r="M4" i="105" s="1"/>
  <c r="G4" i="105"/>
  <c r="O4" i="105" s="1"/>
  <c r="F4" i="105"/>
  <c r="N4" i="105" s="1"/>
  <c r="E4" i="105"/>
  <c r="I3" i="105"/>
  <c r="H3" i="105"/>
  <c r="M3" i="105" s="1"/>
  <c r="G3" i="105"/>
  <c r="O3" i="105" s="1"/>
  <c r="F3" i="105"/>
  <c r="L3" i="105" s="1"/>
  <c r="E3" i="105"/>
  <c r="I2" i="105"/>
  <c r="H2" i="105"/>
  <c r="M2" i="105" s="1"/>
  <c r="G2" i="105"/>
  <c r="O2" i="105" s="1"/>
  <c r="F2" i="105"/>
  <c r="K2" i="105" s="1"/>
  <c r="E2" i="105"/>
  <c r="E10" i="103"/>
  <c r="F10" i="103"/>
  <c r="M10" i="103" s="1"/>
  <c r="G10" i="103"/>
  <c r="Q10" i="103" s="1"/>
  <c r="H10" i="103"/>
  <c r="O10" i="103" s="1"/>
  <c r="I10" i="103"/>
  <c r="J10" i="103"/>
  <c r="K10" i="103"/>
  <c r="L10" i="103"/>
  <c r="E11" i="103"/>
  <c r="F11" i="103"/>
  <c r="M11" i="103" s="1"/>
  <c r="G11" i="103"/>
  <c r="Q11" i="103" s="1"/>
  <c r="H11" i="103"/>
  <c r="O11" i="103" s="1"/>
  <c r="I11" i="103"/>
  <c r="J11" i="103"/>
  <c r="K11" i="103"/>
  <c r="L11" i="103"/>
  <c r="E12" i="103"/>
  <c r="F12" i="103"/>
  <c r="M12" i="103" s="1"/>
  <c r="G12" i="103"/>
  <c r="Q12" i="103" s="1"/>
  <c r="H12" i="103"/>
  <c r="O12" i="103" s="1"/>
  <c r="I12" i="103"/>
  <c r="J12" i="103"/>
  <c r="K12" i="103"/>
  <c r="L12" i="103"/>
  <c r="E13" i="103"/>
  <c r="F13" i="103"/>
  <c r="M13" i="103" s="1"/>
  <c r="G13" i="103"/>
  <c r="Q13" i="103" s="1"/>
  <c r="H13" i="103"/>
  <c r="O13" i="103" s="1"/>
  <c r="I13" i="103"/>
  <c r="J13" i="103"/>
  <c r="K13" i="103"/>
  <c r="L13" i="103"/>
  <c r="E14" i="103"/>
  <c r="F14" i="103"/>
  <c r="M14" i="103" s="1"/>
  <c r="G14" i="103"/>
  <c r="Q14" i="103" s="1"/>
  <c r="H14" i="103"/>
  <c r="O14" i="103" s="1"/>
  <c r="I14" i="103"/>
  <c r="J14" i="103"/>
  <c r="K14" i="103"/>
  <c r="L14" i="103"/>
  <c r="E15" i="103"/>
  <c r="F15" i="103"/>
  <c r="M15" i="103" s="1"/>
  <c r="G15" i="103"/>
  <c r="Q15" i="103" s="1"/>
  <c r="H15" i="103"/>
  <c r="O15" i="103" s="1"/>
  <c r="I15" i="103"/>
  <c r="J15" i="103"/>
  <c r="K15" i="103"/>
  <c r="L15" i="103"/>
  <c r="E16" i="103"/>
  <c r="F16" i="103"/>
  <c r="M16" i="103" s="1"/>
  <c r="G16" i="103"/>
  <c r="Q16" i="103" s="1"/>
  <c r="H16" i="103"/>
  <c r="O16" i="103" s="1"/>
  <c r="I16" i="103"/>
  <c r="J16" i="103"/>
  <c r="K16" i="103"/>
  <c r="L16" i="103"/>
  <c r="E17" i="103"/>
  <c r="F17" i="103"/>
  <c r="M17" i="103" s="1"/>
  <c r="G17" i="103"/>
  <c r="Q17" i="103" s="1"/>
  <c r="H17" i="103"/>
  <c r="O17" i="103" s="1"/>
  <c r="I17" i="103"/>
  <c r="J17" i="103"/>
  <c r="K17" i="103"/>
  <c r="L17" i="103"/>
  <c r="E18" i="103"/>
  <c r="F18" i="103"/>
  <c r="M18" i="103" s="1"/>
  <c r="G18" i="103"/>
  <c r="Q18" i="103" s="1"/>
  <c r="H18" i="103"/>
  <c r="O18" i="103" s="1"/>
  <c r="I18" i="103"/>
  <c r="J18" i="103"/>
  <c r="K18" i="103"/>
  <c r="L18" i="103"/>
  <c r="E19" i="103"/>
  <c r="F19" i="103"/>
  <c r="M19" i="103" s="1"/>
  <c r="G19" i="103"/>
  <c r="Q19" i="103" s="1"/>
  <c r="H19" i="103"/>
  <c r="O19" i="103" s="1"/>
  <c r="I19" i="103"/>
  <c r="J19" i="103"/>
  <c r="K19" i="103"/>
  <c r="L19" i="103"/>
  <c r="E20" i="103"/>
  <c r="F20" i="103"/>
  <c r="M20" i="103" s="1"/>
  <c r="G20" i="103"/>
  <c r="Q20" i="103" s="1"/>
  <c r="H20" i="103"/>
  <c r="O20" i="103" s="1"/>
  <c r="I20" i="103"/>
  <c r="J20" i="103"/>
  <c r="K20" i="103"/>
  <c r="L20" i="103"/>
  <c r="E21" i="103"/>
  <c r="F21" i="103"/>
  <c r="M21" i="103" s="1"/>
  <c r="G21" i="103"/>
  <c r="Q21" i="103" s="1"/>
  <c r="H21" i="103"/>
  <c r="O21" i="103" s="1"/>
  <c r="I21" i="103"/>
  <c r="J21" i="103"/>
  <c r="K21" i="103"/>
  <c r="L21" i="103"/>
  <c r="E22" i="103"/>
  <c r="F22" i="103"/>
  <c r="M22" i="103" s="1"/>
  <c r="G22" i="103"/>
  <c r="Q22" i="103" s="1"/>
  <c r="H22" i="103"/>
  <c r="O22" i="103" s="1"/>
  <c r="I22" i="103"/>
  <c r="J22" i="103"/>
  <c r="K22" i="103"/>
  <c r="L22" i="103"/>
  <c r="E23" i="103"/>
  <c r="F23" i="103"/>
  <c r="M23" i="103" s="1"/>
  <c r="G23" i="103"/>
  <c r="Q23" i="103" s="1"/>
  <c r="H23" i="103"/>
  <c r="O23" i="103" s="1"/>
  <c r="I23" i="103"/>
  <c r="J23" i="103"/>
  <c r="K23" i="103"/>
  <c r="L23" i="103"/>
  <c r="E24" i="103"/>
  <c r="F24" i="103"/>
  <c r="M24" i="103" s="1"/>
  <c r="G24" i="103"/>
  <c r="Q24" i="103" s="1"/>
  <c r="H24" i="103"/>
  <c r="O24" i="103" s="1"/>
  <c r="I24" i="103"/>
  <c r="J24" i="103"/>
  <c r="K24" i="103"/>
  <c r="L24" i="103"/>
  <c r="E25" i="103"/>
  <c r="F25" i="103"/>
  <c r="M25" i="103" s="1"/>
  <c r="G25" i="103"/>
  <c r="Q25" i="103" s="1"/>
  <c r="H25" i="103"/>
  <c r="O25" i="103" s="1"/>
  <c r="I25" i="103"/>
  <c r="J25" i="103"/>
  <c r="K25" i="103"/>
  <c r="L25" i="103"/>
  <c r="E26" i="103"/>
  <c r="F26" i="103"/>
  <c r="M26" i="103" s="1"/>
  <c r="G26" i="103"/>
  <c r="Q26" i="103" s="1"/>
  <c r="H26" i="103"/>
  <c r="O26" i="103" s="1"/>
  <c r="I26" i="103"/>
  <c r="J26" i="103"/>
  <c r="K26" i="103"/>
  <c r="L26" i="103"/>
  <c r="E27" i="103"/>
  <c r="F27" i="103"/>
  <c r="M27" i="103" s="1"/>
  <c r="G27" i="103"/>
  <c r="Q27" i="103" s="1"/>
  <c r="H27" i="103"/>
  <c r="O27" i="103" s="1"/>
  <c r="I27" i="103"/>
  <c r="J27" i="103"/>
  <c r="K27" i="103"/>
  <c r="L27" i="103"/>
  <c r="E28" i="103"/>
  <c r="F28" i="103"/>
  <c r="M28" i="103" s="1"/>
  <c r="G28" i="103"/>
  <c r="Q28" i="103" s="1"/>
  <c r="H28" i="103"/>
  <c r="O28" i="103" s="1"/>
  <c r="I28" i="103"/>
  <c r="J28" i="103"/>
  <c r="K28" i="103"/>
  <c r="L28" i="103"/>
  <c r="E29" i="103"/>
  <c r="F29" i="103"/>
  <c r="M29" i="103" s="1"/>
  <c r="G29" i="103"/>
  <c r="Q29" i="103" s="1"/>
  <c r="H29" i="103"/>
  <c r="O29" i="103" s="1"/>
  <c r="I29" i="103"/>
  <c r="J29" i="103"/>
  <c r="K29" i="103"/>
  <c r="L29" i="103"/>
  <c r="E30" i="103"/>
  <c r="F30" i="103"/>
  <c r="M30" i="103" s="1"/>
  <c r="G30" i="103"/>
  <c r="Q30" i="103" s="1"/>
  <c r="H30" i="103"/>
  <c r="O30" i="103" s="1"/>
  <c r="I30" i="103"/>
  <c r="J30" i="103"/>
  <c r="K30" i="103"/>
  <c r="L30" i="103"/>
  <c r="E31" i="103"/>
  <c r="F31" i="103"/>
  <c r="M31" i="103" s="1"/>
  <c r="G31" i="103"/>
  <c r="Q31" i="103" s="1"/>
  <c r="H31" i="103"/>
  <c r="O31" i="103" s="1"/>
  <c r="I31" i="103"/>
  <c r="J31" i="103"/>
  <c r="K31" i="103"/>
  <c r="L31" i="103"/>
  <c r="E32" i="103"/>
  <c r="F32" i="103"/>
  <c r="M32" i="103" s="1"/>
  <c r="G32" i="103"/>
  <c r="Q32" i="103" s="1"/>
  <c r="H32" i="103"/>
  <c r="O32" i="103" s="1"/>
  <c r="I32" i="103"/>
  <c r="J32" i="103"/>
  <c r="K32" i="103"/>
  <c r="L32" i="103"/>
  <c r="E33" i="103"/>
  <c r="F33" i="103"/>
  <c r="M33" i="103" s="1"/>
  <c r="G33" i="103"/>
  <c r="Q33" i="103" s="1"/>
  <c r="H33" i="103"/>
  <c r="O33" i="103" s="1"/>
  <c r="I33" i="103"/>
  <c r="J33" i="103"/>
  <c r="K33" i="103"/>
  <c r="L33" i="103"/>
  <c r="E34" i="103"/>
  <c r="F34" i="103"/>
  <c r="M34" i="103" s="1"/>
  <c r="G34" i="103"/>
  <c r="Q34" i="103" s="1"/>
  <c r="H34" i="103"/>
  <c r="O34" i="103" s="1"/>
  <c r="I34" i="103"/>
  <c r="J34" i="103"/>
  <c r="K34" i="103"/>
  <c r="L34" i="103"/>
  <c r="E35" i="103"/>
  <c r="F35" i="103"/>
  <c r="M35" i="103" s="1"/>
  <c r="G35" i="103"/>
  <c r="Q35" i="103" s="1"/>
  <c r="H35" i="103"/>
  <c r="O35" i="103" s="1"/>
  <c r="I35" i="103"/>
  <c r="J35" i="103"/>
  <c r="K35" i="103"/>
  <c r="L35" i="103"/>
  <c r="E36" i="103"/>
  <c r="F36" i="103"/>
  <c r="M36" i="103" s="1"/>
  <c r="G36" i="103"/>
  <c r="Q36" i="103" s="1"/>
  <c r="H36" i="103"/>
  <c r="O36" i="103" s="1"/>
  <c r="I36" i="103"/>
  <c r="J36" i="103"/>
  <c r="K36" i="103"/>
  <c r="L36" i="103"/>
  <c r="E37" i="103"/>
  <c r="F37" i="103"/>
  <c r="M37" i="103" s="1"/>
  <c r="G37" i="103"/>
  <c r="Q37" i="103" s="1"/>
  <c r="H37" i="103"/>
  <c r="O37" i="103" s="1"/>
  <c r="I37" i="103"/>
  <c r="J37" i="103"/>
  <c r="K37" i="103"/>
  <c r="L37" i="103"/>
  <c r="E38" i="103"/>
  <c r="F38" i="103"/>
  <c r="M38" i="103" s="1"/>
  <c r="G38" i="103"/>
  <c r="Q38" i="103" s="1"/>
  <c r="H38" i="103"/>
  <c r="O38" i="103" s="1"/>
  <c r="I38" i="103"/>
  <c r="J38" i="103"/>
  <c r="K38" i="103"/>
  <c r="L38" i="103"/>
  <c r="E39" i="103"/>
  <c r="F39" i="103"/>
  <c r="M39" i="103" s="1"/>
  <c r="G39" i="103"/>
  <c r="Q39" i="103" s="1"/>
  <c r="H39" i="103"/>
  <c r="O39" i="103" s="1"/>
  <c r="I39" i="103"/>
  <c r="J39" i="103"/>
  <c r="K39" i="103"/>
  <c r="L39" i="103"/>
  <c r="E40" i="103"/>
  <c r="F40" i="103"/>
  <c r="M40" i="103" s="1"/>
  <c r="G40" i="103"/>
  <c r="Q40" i="103" s="1"/>
  <c r="H40" i="103"/>
  <c r="O40" i="103" s="1"/>
  <c r="I40" i="103"/>
  <c r="J40" i="103"/>
  <c r="K40" i="103"/>
  <c r="L40" i="103"/>
  <c r="E41" i="103"/>
  <c r="F41" i="103"/>
  <c r="M41" i="103" s="1"/>
  <c r="G41" i="103"/>
  <c r="Q41" i="103" s="1"/>
  <c r="H41" i="103"/>
  <c r="O41" i="103" s="1"/>
  <c r="I41" i="103"/>
  <c r="J41" i="103"/>
  <c r="K41" i="103"/>
  <c r="L41" i="103"/>
  <c r="E42" i="103"/>
  <c r="F42" i="103"/>
  <c r="M42" i="103" s="1"/>
  <c r="G42" i="103"/>
  <c r="Q42" i="103" s="1"/>
  <c r="H42" i="103"/>
  <c r="O42" i="103" s="1"/>
  <c r="I42" i="103"/>
  <c r="J42" i="103"/>
  <c r="K42" i="103"/>
  <c r="L42" i="103"/>
  <c r="E43" i="103"/>
  <c r="F43" i="103"/>
  <c r="M43" i="103" s="1"/>
  <c r="G43" i="103"/>
  <c r="Q43" i="103" s="1"/>
  <c r="H43" i="103"/>
  <c r="O43" i="103" s="1"/>
  <c r="I43" i="103"/>
  <c r="J43" i="103"/>
  <c r="K43" i="103"/>
  <c r="L43" i="103"/>
  <c r="E44" i="103"/>
  <c r="F44" i="103"/>
  <c r="M44" i="103" s="1"/>
  <c r="G44" i="103"/>
  <c r="Q44" i="103" s="1"/>
  <c r="H44" i="103"/>
  <c r="O44" i="103" s="1"/>
  <c r="I44" i="103"/>
  <c r="J44" i="103"/>
  <c r="K44" i="103"/>
  <c r="L44" i="103"/>
  <c r="E45" i="103"/>
  <c r="F45" i="103"/>
  <c r="M45" i="103" s="1"/>
  <c r="G45" i="103"/>
  <c r="Q45" i="103" s="1"/>
  <c r="H45" i="103"/>
  <c r="O45" i="103" s="1"/>
  <c r="I45" i="103"/>
  <c r="J45" i="103"/>
  <c r="K45" i="103"/>
  <c r="L45" i="103"/>
  <c r="E46" i="103"/>
  <c r="F46" i="103"/>
  <c r="M46" i="103" s="1"/>
  <c r="G46" i="103"/>
  <c r="Q46" i="103" s="1"/>
  <c r="H46" i="103"/>
  <c r="O46" i="103" s="1"/>
  <c r="I46" i="103"/>
  <c r="J46" i="103"/>
  <c r="K46" i="103"/>
  <c r="L46" i="103"/>
  <c r="E47" i="103"/>
  <c r="F47" i="103"/>
  <c r="M47" i="103" s="1"/>
  <c r="G47" i="103"/>
  <c r="Q47" i="103" s="1"/>
  <c r="H47" i="103"/>
  <c r="O47" i="103" s="1"/>
  <c r="I47" i="103"/>
  <c r="J47" i="103"/>
  <c r="K47" i="103"/>
  <c r="L47" i="103"/>
  <c r="E48" i="103"/>
  <c r="F48" i="103"/>
  <c r="M48" i="103" s="1"/>
  <c r="G48" i="103"/>
  <c r="Q48" i="103" s="1"/>
  <c r="H48" i="103"/>
  <c r="O48" i="103" s="1"/>
  <c r="I48" i="103"/>
  <c r="J48" i="103"/>
  <c r="K48" i="103"/>
  <c r="L48" i="103"/>
  <c r="E49" i="103"/>
  <c r="F49" i="103"/>
  <c r="M49" i="103" s="1"/>
  <c r="G49" i="103"/>
  <c r="Q49" i="103" s="1"/>
  <c r="H49" i="103"/>
  <c r="O49" i="103" s="1"/>
  <c r="I49" i="103"/>
  <c r="J49" i="103"/>
  <c r="K49" i="103"/>
  <c r="L49" i="103"/>
  <c r="E50" i="103"/>
  <c r="F50" i="103"/>
  <c r="M50" i="103" s="1"/>
  <c r="G50" i="103"/>
  <c r="Q50" i="103" s="1"/>
  <c r="H50" i="103"/>
  <c r="O50" i="103" s="1"/>
  <c r="I50" i="103"/>
  <c r="J50" i="103"/>
  <c r="K50" i="103"/>
  <c r="L50" i="103"/>
  <c r="E51" i="103"/>
  <c r="F51" i="103"/>
  <c r="M51" i="103" s="1"/>
  <c r="G51" i="103"/>
  <c r="Q51" i="103" s="1"/>
  <c r="H51" i="103"/>
  <c r="O51" i="103" s="1"/>
  <c r="I51" i="103"/>
  <c r="J51" i="103"/>
  <c r="K51" i="103"/>
  <c r="L51" i="103"/>
  <c r="E52" i="103"/>
  <c r="F52" i="103"/>
  <c r="M52" i="103" s="1"/>
  <c r="G52" i="103"/>
  <c r="Q52" i="103" s="1"/>
  <c r="H52" i="103"/>
  <c r="O52" i="103" s="1"/>
  <c r="I52" i="103"/>
  <c r="J52" i="103"/>
  <c r="K52" i="103"/>
  <c r="L52" i="103"/>
  <c r="E53" i="103"/>
  <c r="F53" i="103"/>
  <c r="M53" i="103" s="1"/>
  <c r="G53" i="103"/>
  <c r="Q53" i="103" s="1"/>
  <c r="H53" i="103"/>
  <c r="O53" i="103" s="1"/>
  <c r="I53" i="103"/>
  <c r="J53" i="103"/>
  <c r="K53" i="103"/>
  <c r="L53" i="103"/>
  <c r="E54" i="103"/>
  <c r="F54" i="103"/>
  <c r="M54" i="103" s="1"/>
  <c r="G54" i="103"/>
  <c r="Q54" i="103" s="1"/>
  <c r="H54" i="103"/>
  <c r="O54" i="103" s="1"/>
  <c r="I54" i="103"/>
  <c r="J54" i="103"/>
  <c r="K54" i="103"/>
  <c r="L54" i="103"/>
  <c r="E55" i="103"/>
  <c r="F55" i="103"/>
  <c r="M55" i="103" s="1"/>
  <c r="G55" i="103"/>
  <c r="Q55" i="103" s="1"/>
  <c r="H55" i="103"/>
  <c r="O55" i="103" s="1"/>
  <c r="I55" i="103"/>
  <c r="J55" i="103"/>
  <c r="K55" i="103"/>
  <c r="L55" i="103"/>
  <c r="E56" i="103"/>
  <c r="F56" i="103"/>
  <c r="M56" i="103" s="1"/>
  <c r="G56" i="103"/>
  <c r="Q56" i="103" s="1"/>
  <c r="H56" i="103"/>
  <c r="O56" i="103" s="1"/>
  <c r="I56" i="103"/>
  <c r="J56" i="103"/>
  <c r="K56" i="103"/>
  <c r="L56" i="103"/>
  <c r="E57" i="103"/>
  <c r="F57" i="103"/>
  <c r="M57" i="103" s="1"/>
  <c r="G57" i="103"/>
  <c r="Q57" i="103" s="1"/>
  <c r="H57" i="103"/>
  <c r="O57" i="103" s="1"/>
  <c r="I57" i="103"/>
  <c r="J57" i="103"/>
  <c r="K57" i="103"/>
  <c r="L57" i="103"/>
  <c r="E58" i="103"/>
  <c r="F58" i="103"/>
  <c r="M58" i="103" s="1"/>
  <c r="G58" i="103"/>
  <c r="Q58" i="103" s="1"/>
  <c r="H58" i="103"/>
  <c r="O58" i="103" s="1"/>
  <c r="I58" i="103"/>
  <c r="J58" i="103"/>
  <c r="K58" i="103"/>
  <c r="L58" i="103"/>
  <c r="E59" i="103"/>
  <c r="F59" i="103"/>
  <c r="M59" i="103" s="1"/>
  <c r="G59" i="103"/>
  <c r="Q59" i="103" s="1"/>
  <c r="H59" i="103"/>
  <c r="O59" i="103" s="1"/>
  <c r="I59" i="103"/>
  <c r="J59" i="103"/>
  <c r="K59" i="103"/>
  <c r="L59" i="103"/>
  <c r="E60" i="103"/>
  <c r="F60" i="103"/>
  <c r="M60" i="103" s="1"/>
  <c r="G60" i="103"/>
  <c r="Q60" i="103" s="1"/>
  <c r="H60" i="103"/>
  <c r="O60" i="103" s="1"/>
  <c r="I60" i="103"/>
  <c r="J60" i="103"/>
  <c r="K60" i="103"/>
  <c r="L60" i="103"/>
  <c r="E61" i="103"/>
  <c r="F61" i="103"/>
  <c r="M61" i="103" s="1"/>
  <c r="G61" i="103"/>
  <c r="Q61" i="103" s="1"/>
  <c r="H61" i="103"/>
  <c r="O61" i="103" s="1"/>
  <c r="I61" i="103"/>
  <c r="J61" i="103"/>
  <c r="K61" i="103"/>
  <c r="L61" i="103"/>
  <c r="E62" i="103"/>
  <c r="F62" i="103"/>
  <c r="M62" i="103" s="1"/>
  <c r="G62" i="103"/>
  <c r="Q62" i="103" s="1"/>
  <c r="H62" i="103"/>
  <c r="O62" i="103" s="1"/>
  <c r="I62" i="103"/>
  <c r="J62" i="103"/>
  <c r="K62" i="103"/>
  <c r="L62" i="103"/>
  <c r="E63" i="103"/>
  <c r="F63" i="103"/>
  <c r="M63" i="103" s="1"/>
  <c r="G63" i="103"/>
  <c r="Q63" i="103" s="1"/>
  <c r="H63" i="103"/>
  <c r="O63" i="103" s="1"/>
  <c r="I63" i="103"/>
  <c r="J63" i="103"/>
  <c r="K63" i="103"/>
  <c r="L63" i="103"/>
  <c r="E64" i="103"/>
  <c r="F64" i="103"/>
  <c r="M64" i="103" s="1"/>
  <c r="G64" i="103"/>
  <c r="Q64" i="103" s="1"/>
  <c r="H64" i="103"/>
  <c r="O64" i="103" s="1"/>
  <c r="I64" i="103"/>
  <c r="J64" i="103"/>
  <c r="K64" i="103"/>
  <c r="L64" i="103"/>
  <c r="E65" i="103"/>
  <c r="F65" i="103"/>
  <c r="M65" i="103" s="1"/>
  <c r="G65" i="103"/>
  <c r="Q65" i="103" s="1"/>
  <c r="H65" i="103"/>
  <c r="O65" i="103" s="1"/>
  <c r="I65" i="103"/>
  <c r="J65" i="103"/>
  <c r="K65" i="103"/>
  <c r="L65" i="103"/>
  <c r="E66" i="103"/>
  <c r="F66" i="103"/>
  <c r="M66" i="103" s="1"/>
  <c r="G66" i="103"/>
  <c r="Q66" i="103" s="1"/>
  <c r="H66" i="103"/>
  <c r="O66" i="103" s="1"/>
  <c r="I66" i="103"/>
  <c r="J66" i="103"/>
  <c r="K66" i="103"/>
  <c r="L66" i="103"/>
  <c r="E67" i="103"/>
  <c r="F67" i="103"/>
  <c r="M67" i="103" s="1"/>
  <c r="G67" i="103"/>
  <c r="Q67" i="103" s="1"/>
  <c r="H67" i="103"/>
  <c r="O67" i="103" s="1"/>
  <c r="I67" i="103"/>
  <c r="J67" i="103"/>
  <c r="K67" i="103"/>
  <c r="L67" i="103"/>
  <c r="E68" i="103"/>
  <c r="F68" i="103"/>
  <c r="M68" i="103" s="1"/>
  <c r="G68" i="103"/>
  <c r="Q68" i="103" s="1"/>
  <c r="H68" i="103"/>
  <c r="O68" i="103" s="1"/>
  <c r="I68" i="103"/>
  <c r="J68" i="103"/>
  <c r="K68" i="103"/>
  <c r="L68" i="103"/>
  <c r="E69" i="103"/>
  <c r="F69" i="103"/>
  <c r="M69" i="103" s="1"/>
  <c r="G69" i="103"/>
  <c r="Q69" i="103" s="1"/>
  <c r="H69" i="103"/>
  <c r="O69" i="103" s="1"/>
  <c r="I69" i="103"/>
  <c r="J69" i="103"/>
  <c r="K69" i="103"/>
  <c r="L69" i="103"/>
  <c r="E70" i="103"/>
  <c r="F70" i="103"/>
  <c r="M70" i="103" s="1"/>
  <c r="G70" i="103"/>
  <c r="Q70" i="103" s="1"/>
  <c r="H70" i="103"/>
  <c r="O70" i="103" s="1"/>
  <c r="I70" i="103"/>
  <c r="J70" i="103"/>
  <c r="K70" i="103"/>
  <c r="L70" i="103"/>
  <c r="E71" i="103"/>
  <c r="F71" i="103"/>
  <c r="G71" i="103"/>
  <c r="Q71" i="103" s="1"/>
  <c r="H71" i="103"/>
  <c r="O71" i="103" s="1"/>
  <c r="I71" i="103"/>
  <c r="J71" i="103"/>
  <c r="K71" i="103"/>
  <c r="L71" i="103"/>
  <c r="E72" i="103"/>
  <c r="F72" i="103"/>
  <c r="M72" i="103" s="1"/>
  <c r="G72" i="103"/>
  <c r="Q72" i="103" s="1"/>
  <c r="H72" i="103"/>
  <c r="O72" i="103" s="1"/>
  <c r="I72" i="103"/>
  <c r="J72" i="103"/>
  <c r="K72" i="103"/>
  <c r="L72" i="103"/>
  <c r="E73" i="103"/>
  <c r="F73" i="103"/>
  <c r="P73" i="103" s="1"/>
  <c r="G73" i="103"/>
  <c r="Q73" i="103" s="1"/>
  <c r="H73" i="103"/>
  <c r="O73" i="103" s="1"/>
  <c r="I73" i="103"/>
  <c r="J73" i="103"/>
  <c r="K73" i="103"/>
  <c r="L73" i="103"/>
  <c r="E74" i="103"/>
  <c r="F74" i="103"/>
  <c r="M74" i="103" s="1"/>
  <c r="G74" i="103"/>
  <c r="Q74" i="103" s="1"/>
  <c r="H74" i="103"/>
  <c r="O74" i="103" s="1"/>
  <c r="I74" i="103"/>
  <c r="J74" i="103"/>
  <c r="K74" i="103"/>
  <c r="L74" i="103"/>
  <c r="E75" i="103"/>
  <c r="F75" i="103"/>
  <c r="P75" i="103" s="1"/>
  <c r="G75" i="103"/>
  <c r="Q75" i="103" s="1"/>
  <c r="H75" i="103"/>
  <c r="O75" i="103" s="1"/>
  <c r="I75" i="103"/>
  <c r="J75" i="103"/>
  <c r="K75" i="103"/>
  <c r="L75" i="103"/>
  <c r="E76" i="103"/>
  <c r="F76" i="103"/>
  <c r="M76" i="103" s="1"/>
  <c r="G76" i="103"/>
  <c r="Q76" i="103" s="1"/>
  <c r="H76" i="103"/>
  <c r="O76" i="103" s="1"/>
  <c r="I76" i="103"/>
  <c r="J76" i="103"/>
  <c r="K76" i="103"/>
  <c r="L76" i="103"/>
  <c r="E77" i="103"/>
  <c r="F77" i="103"/>
  <c r="P77" i="103" s="1"/>
  <c r="G77" i="103"/>
  <c r="Q77" i="103" s="1"/>
  <c r="H77" i="103"/>
  <c r="O77" i="103" s="1"/>
  <c r="I77" i="103"/>
  <c r="J77" i="103"/>
  <c r="K77" i="103"/>
  <c r="L77" i="103"/>
  <c r="E78" i="103"/>
  <c r="F78" i="103"/>
  <c r="M78" i="103" s="1"/>
  <c r="G78" i="103"/>
  <c r="Q78" i="103" s="1"/>
  <c r="H78" i="103"/>
  <c r="O78" i="103" s="1"/>
  <c r="I78" i="103"/>
  <c r="J78" i="103"/>
  <c r="K78" i="103"/>
  <c r="L78" i="103"/>
  <c r="E79" i="103"/>
  <c r="F79" i="103"/>
  <c r="M79" i="103" s="1"/>
  <c r="G79" i="103"/>
  <c r="Q79" i="103" s="1"/>
  <c r="H79" i="103"/>
  <c r="O79" i="103" s="1"/>
  <c r="I79" i="103"/>
  <c r="J79" i="103"/>
  <c r="K79" i="103"/>
  <c r="L79" i="103"/>
  <c r="E80" i="103"/>
  <c r="F80" i="103"/>
  <c r="M80" i="103" s="1"/>
  <c r="G80" i="103"/>
  <c r="Q80" i="103" s="1"/>
  <c r="H80" i="103"/>
  <c r="O80" i="103" s="1"/>
  <c r="I80" i="103"/>
  <c r="J80" i="103"/>
  <c r="K80" i="103"/>
  <c r="L80" i="103"/>
  <c r="E81" i="103"/>
  <c r="F81" i="103"/>
  <c r="M81" i="103" s="1"/>
  <c r="G81" i="103"/>
  <c r="Q81" i="103" s="1"/>
  <c r="H81" i="103"/>
  <c r="O81" i="103" s="1"/>
  <c r="I81" i="103"/>
  <c r="J81" i="103"/>
  <c r="K81" i="103"/>
  <c r="L81" i="103"/>
  <c r="E82" i="103"/>
  <c r="F82" i="103"/>
  <c r="M82" i="103" s="1"/>
  <c r="G82" i="103"/>
  <c r="Q82" i="103" s="1"/>
  <c r="H82" i="103"/>
  <c r="O82" i="103" s="1"/>
  <c r="I82" i="103"/>
  <c r="J82" i="103"/>
  <c r="K82" i="103"/>
  <c r="L82" i="103"/>
  <c r="E83" i="103"/>
  <c r="F83" i="103"/>
  <c r="M83" i="103" s="1"/>
  <c r="G83" i="103"/>
  <c r="Q83" i="103" s="1"/>
  <c r="H83" i="103"/>
  <c r="O83" i="103" s="1"/>
  <c r="I83" i="103"/>
  <c r="J83" i="103"/>
  <c r="K83" i="103"/>
  <c r="L83" i="103"/>
  <c r="E84" i="103"/>
  <c r="F84" i="103"/>
  <c r="G84" i="103"/>
  <c r="Q84" i="103" s="1"/>
  <c r="H84" i="103"/>
  <c r="O84" i="103" s="1"/>
  <c r="I84" i="103"/>
  <c r="J84" i="103"/>
  <c r="K84" i="103"/>
  <c r="L84" i="103"/>
  <c r="E85" i="103"/>
  <c r="F85" i="103"/>
  <c r="M85" i="103" s="1"/>
  <c r="G85" i="103"/>
  <c r="Q85" i="103" s="1"/>
  <c r="H85" i="103"/>
  <c r="O85" i="103" s="1"/>
  <c r="I85" i="103"/>
  <c r="J85" i="103"/>
  <c r="K85" i="103"/>
  <c r="L85" i="103"/>
  <c r="E86" i="103"/>
  <c r="F86" i="103"/>
  <c r="M86" i="103" s="1"/>
  <c r="G86" i="103"/>
  <c r="Q86" i="103" s="1"/>
  <c r="H86" i="103"/>
  <c r="O86" i="103" s="1"/>
  <c r="I86" i="103"/>
  <c r="J86" i="103"/>
  <c r="K86" i="103"/>
  <c r="L86" i="103"/>
  <c r="E87" i="103"/>
  <c r="F87" i="103"/>
  <c r="M87" i="103" s="1"/>
  <c r="G87" i="103"/>
  <c r="Q87" i="103" s="1"/>
  <c r="H87" i="103"/>
  <c r="O87" i="103" s="1"/>
  <c r="I87" i="103"/>
  <c r="J87" i="103"/>
  <c r="K87" i="103"/>
  <c r="L87" i="103"/>
  <c r="E88" i="103"/>
  <c r="F88" i="103"/>
  <c r="M88" i="103" s="1"/>
  <c r="G88" i="103"/>
  <c r="Q88" i="103" s="1"/>
  <c r="H88" i="103"/>
  <c r="O88" i="103" s="1"/>
  <c r="I88" i="103"/>
  <c r="J88" i="103"/>
  <c r="K88" i="103"/>
  <c r="L88" i="103"/>
  <c r="E89" i="103"/>
  <c r="F89" i="103"/>
  <c r="M89" i="103" s="1"/>
  <c r="G89" i="103"/>
  <c r="Q89" i="103" s="1"/>
  <c r="H89" i="103"/>
  <c r="O89" i="103" s="1"/>
  <c r="I89" i="103"/>
  <c r="J89" i="103"/>
  <c r="K89" i="103"/>
  <c r="L89" i="103"/>
  <c r="E90" i="103"/>
  <c r="F90" i="103"/>
  <c r="M90" i="103" s="1"/>
  <c r="G90" i="103"/>
  <c r="Q90" i="103" s="1"/>
  <c r="H90" i="103"/>
  <c r="O90" i="103" s="1"/>
  <c r="I90" i="103"/>
  <c r="J90" i="103"/>
  <c r="K90" i="103"/>
  <c r="L90" i="103"/>
  <c r="E91" i="103"/>
  <c r="F91" i="103"/>
  <c r="M91" i="103" s="1"/>
  <c r="G91" i="103"/>
  <c r="Q91" i="103" s="1"/>
  <c r="H91" i="103"/>
  <c r="O91" i="103" s="1"/>
  <c r="I91" i="103"/>
  <c r="J91" i="103"/>
  <c r="K91" i="103"/>
  <c r="L91" i="103"/>
  <c r="E92" i="103"/>
  <c r="F92" i="103"/>
  <c r="G92" i="103"/>
  <c r="Q92" i="103" s="1"/>
  <c r="H92" i="103"/>
  <c r="O92" i="103" s="1"/>
  <c r="I92" i="103"/>
  <c r="J92" i="103"/>
  <c r="K92" i="103"/>
  <c r="L92" i="103"/>
  <c r="E93" i="103"/>
  <c r="F93" i="103"/>
  <c r="M93" i="103" s="1"/>
  <c r="G93" i="103"/>
  <c r="Q93" i="103" s="1"/>
  <c r="H93" i="103"/>
  <c r="O93" i="103" s="1"/>
  <c r="I93" i="103"/>
  <c r="J93" i="103"/>
  <c r="K93" i="103"/>
  <c r="L93" i="103"/>
  <c r="E94" i="103"/>
  <c r="F94" i="103"/>
  <c r="M94" i="103" s="1"/>
  <c r="G94" i="103"/>
  <c r="Q94" i="103" s="1"/>
  <c r="H94" i="103"/>
  <c r="O94" i="103" s="1"/>
  <c r="I94" i="103"/>
  <c r="J94" i="103"/>
  <c r="K94" i="103"/>
  <c r="L94" i="103"/>
  <c r="E95" i="103"/>
  <c r="F95" i="103"/>
  <c r="M95" i="103" s="1"/>
  <c r="G95" i="103"/>
  <c r="Q95" i="103" s="1"/>
  <c r="H95" i="103"/>
  <c r="O95" i="103" s="1"/>
  <c r="I95" i="103"/>
  <c r="J95" i="103"/>
  <c r="K95" i="103"/>
  <c r="L95" i="103"/>
  <c r="E96" i="103"/>
  <c r="F96" i="103"/>
  <c r="N96" i="103" s="1"/>
  <c r="G96" i="103"/>
  <c r="Q96" i="103" s="1"/>
  <c r="H96" i="103"/>
  <c r="O96" i="103" s="1"/>
  <c r="I96" i="103"/>
  <c r="J96" i="103"/>
  <c r="K96" i="103"/>
  <c r="L96" i="103"/>
  <c r="E97" i="103"/>
  <c r="F97" i="103"/>
  <c r="M97" i="103" s="1"/>
  <c r="G97" i="103"/>
  <c r="Q97" i="103" s="1"/>
  <c r="H97" i="103"/>
  <c r="O97" i="103" s="1"/>
  <c r="I97" i="103"/>
  <c r="J97" i="103"/>
  <c r="K97" i="103"/>
  <c r="L97" i="103"/>
  <c r="E98" i="103"/>
  <c r="F98" i="103"/>
  <c r="N98" i="103" s="1"/>
  <c r="G98" i="103"/>
  <c r="Q98" i="103" s="1"/>
  <c r="H98" i="103"/>
  <c r="O98" i="103" s="1"/>
  <c r="I98" i="103"/>
  <c r="J98" i="103"/>
  <c r="K98" i="103"/>
  <c r="L98" i="103"/>
  <c r="E99" i="103"/>
  <c r="F99" i="103"/>
  <c r="M99" i="103" s="1"/>
  <c r="G99" i="103"/>
  <c r="Q99" i="103" s="1"/>
  <c r="H99" i="103"/>
  <c r="O99" i="103" s="1"/>
  <c r="I99" i="103"/>
  <c r="J99" i="103"/>
  <c r="K99" i="103"/>
  <c r="L99" i="103"/>
  <c r="E100" i="103"/>
  <c r="F100" i="103"/>
  <c r="N100" i="103" s="1"/>
  <c r="G100" i="103"/>
  <c r="Q100" i="103" s="1"/>
  <c r="H100" i="103"/>
  <c r="O100" i="103" s="1"/>
  <c r="I100" i="103"/>
  <c r="J100" i="103"/>
  <c r="K100" i="103"/>
  <c r="L100" i="103"/>
  <c r="E10" i="101"/>
  <c r="F10" i="101"/>
  <c r="G10" i="101"/>
  <c r="Q10" i="101" s="1"/>
  <c r="H10" i="101"/>
  <c r="O10" i="101" s="1"/>
  <c r="I10" i="101"/>
  <c r="J10" i="101"/>
  <c r="K10" i="101"/>
  <c r="L10" i="101"/>
  <c r="E11" i="101"/>
  <c r="F11" i="101"/>
  <c r="P11" i="101" s="1"/>
  <c r="G11" i="101"/>
  <c r="Q11" i="101" s="1"/>
  <c r="H11" i="101"/>
  <c r="O11" i="101" s="1"/>
  <c r="I11" i="101"/>
  <c r="J11" i="101"/>
  <c r="K11" i="101"/>
  <c r="L11" i="101"/>
  <c r="E12" i="101"/>
  <c r="F12" i="101"/>
  <c r="G12" i="101"/>
  <c r="Q12" i="101" s="1"/>
  <c r="H12" i="101"/>
  <c r="O12" i="101" s="1"/>
  <c r="I12" i="101"/>
  <c r="J12" i="101"/>
  <c r="K12" i="101"/>
  <c r="L12" i="101"/>
  <c r="E13" i="101"/>
  <c r="F13" i="101"/>
  <c r="P13" i="101" s="1"/>
  <c r="G13" i="101"/>
  <c r="Q13" i="101" s="1"/>
  <c r="H13" i="101"/>
  <c r="O13" i="101" s="1"/>
  <c r="I13" i="101"/>
  <c r="J13" i="101"/>
  <c r="K13" i="101"/>
  <c r="L13" i="101"/>
  <c r="E14" i="101"/>
  <c r="F14" i="101"/>
  <c r="G14" i="101"/>
  <c r="Q14" i="101" s="1"/>
  <c r="H14" i="101"/>
  <c r="O14" i="101" s="1"/>
  <c r="I14" i="101"/>
  <c r="J14" i="101"/>
  <c r="K14" i="101"/>
  <c r="L14" i="101"/>
  <c r="E15" i="101"/>
  <c r="F15" i="101"/>
  <c r="P15" i="101" s="1"/>
  <c r="G15" i="101"/>
  <c r="Q15" i="101" s="1"/>
  <c r="H15" i="101"/>
  <c r="O15" i="101" s="1"/>
  <c r="I15" i="101"/>
  <c r="J15" i="101"/>
  <c r="K15" i="101"/>
  <c r="L15" i="101"/>
  <c r="E16" i="101"/>
  <c r="F16" i="101"/>
  <c r="G16" i="101"/>
  <c r="Q16" i="101" s="1"/>
  <c r="H16" i="101"/>
  <c r="O16" i="101" s="1"/>
  <c r="I16" i="101"/>
  <c r="J16" i="101"/>
  <c r="K16" i="101"/>
  <c r="L16" i="101"/>
  <c r="E17" i="101"/>
  <c r="F17" i="101"/>
  <c r="P17" i="101" s="1"/>
  <c r="G17" i="101"/>
  <c r="Q17" i="101" s="1"/>
  <c r="H17" i="101"/>
  <c r="O17" i="101" s="1"/>
  <c r="I17" i="101"/>
  <c r="J17" i="101"/>
  <c r="K17" i="101"/>
  <c r="L17" i="101"/>
  <c r="E18" i="101"/>
  <c r="F18" i="101"/>
  <c r="G18" i="101"/>
  <c r="Q18" i="101" s="1"/>
  <c r="H18" i="101"/>
  <c r="O18" i="101" s="1"/>
  <c r="I18" i="101"/>
  <c r="J18" i="101"/>
  <c r="K18" i="101"/>
  <c r="L18" i="101"/>
  <c r="E19" i="101"/>
  <c r="F19" i="101"/>
  <c r="P19" i="101" s="1"/>
  <c r="G19" i="101"/>
  <c r="Q19" i="101" s="1"/>
  <c r="H19" i="101"/>
  <c r="O19" i="101" s="1"/>
  <c r="I19" i="101"/>
  <c r="J19" i="101"/>
  <c r="K19" i="101"/>
  <c r="L19" i="101"/>
  <c r="E20" i="101"/>
  <c r="F20" i="101"/>
  <c r="G20" i="101"/>
  <c r="Q20" i="101" s="1"/>
  <c r="H20" i="101"/>
  <c r="O20" i="101" s="1"/>
  <c r="I20" i="101"/>
  <c r="J20" i="101"/>
  <c r="K20" i="101"/>
  <c r="L20" i="101"/>
  <c r="E21" i="101"/>
  <c r="F21" i="101"/>
  <c r="P21" i="101" s="1"/>
  <c r="G21" i="101"/>
  <c r="Q21" i="101" s="1"/>
  <c r="H21" i="101"/>
  <c r="O21" i="101" s="1"/>
  <c r="I21" i="101"/>
  <c r="J21" i="101"/>
  <c r="K21" i="101"/>
  <c r="L21" i="101"/>
  <c r="E22" i="101"/>
  <c r="F22" i="101"/>
  <c r="G22" i="101"/>
  <c r="Q22" i="101" s="1"/>
  <c r="H22" i="101"/>
  <c r="O22" i="101" s="1"/>
  <c r="I22" i="101"/>
  <c r="J22" i="101"/>
  <c r="K22" i="101"/>
  <c r="L22" i="101"/>
  <c r="E23" i="101"/>
  <c r="F23" i="101"/>
  <c r="P23" i="101" s="1"/>
  <c r="G23" i="101"/>
  <c r="Q23" i="101" s="1"/>
  <c r="H23" i="101"/>
  <c r="O23" i="101" s="1"/>
  <c r="I23" i="101"/>
  <c r="J23" i="101"/>
  <c r="K23" i="101"/>
  <c r="L23" i="101"/>
  <c r="E24" i="101"/>
  <c r="F24" i="101"/>
  <c r="G24" i="101"/>
  <c r="Q24" i="101" s="1"/>
  <c r="H24" i="101"/>
  <c r="O24" i="101" s="1"/>
  <c r="I24" i="101"/>
  <c r="J24" i="101"/>
  <c r="K24" i="101"/>
  <c r="L24" i="101"/>
  <c r="E25" i="101"/>
  <c r="F25" i="101"/>
  <c r="P25" i="101" s="1"/>
  <c r="G25" i="101"/>
  <c r="Q25" i="101" s="1"/>
  <c r="H25" i="101"/>
  <c r="O25" i="101" s="1"/>
  <c r="I25" i="101"/>
  <c r="J25" i="101"/>
  <c r="K25" i="101"/>
  <c r="L25" i="101"/>
  <c r="E26" i="101"/>
  <c r="F26" i="101"/>
  <c r="G26" i="101"/>
  <c r="Q26" i="101" s="1"/>
  <c r="H26" i="101"/>
  <c r="O26" i="101" s="1"/>
  <c r="I26" i="101"/>
  <c r="J26" i="101"/>
  <c r="K26" i="101"/>
  <c r="L26" i="101"/>
  <c r="E27" i="101"/>
  <c r="F27" i="101"/>
  <c r="P27" i="101" s="1"/>
  <c r="G27" i="101"/>
  <c r="Q27" i="101" s="1"/>
  <c r="H27" i="101"/>
  <c r="O27" i="101" s="1"/>
  <c r="I27" i="101"/>
  <c r="J27" i="101"/>
  <c r="K27" i="101"/>
  <c r="L27" i="101"/>
  <c r="E28" i="101"/>
  <c r="F28" i="101"/>
  <c r="G28" i="101"/>
  <c r="Q28" i="101" s="1"/>
  <c r="H28" i="101"/>
  <c r="O28" i="101" s="1"/>
  <c r="I28" i="101"/>
  <c r="J28" i="101"/>
  <c r="K28" i="101"/>
  <c r="L28" i="101"/>
  <c r="E29" i="101"/>
  <c r="F29" i="101"/>
  <c r="P29" i="101" s="1"/>
  <c r="G29" i="101"/>
  <c r="Q29" i="101" s="1"/>
  <c r="H29" i="101"/>
  <c r="O29" i="101" s="1"/>
  <c r="I29" i="101"/>
  <c r="J29" i="101"/>
  <c r="K29" i="101"/>
  <c r="L29" i="101"/>
  <c r="E30" i="101"/>
  <c r="F30" i="101"/>
  <c r="G30" i="101"/>
  <c r="Q30" i="101" s="1"/>
  <c r="H30" i="101"/>
  <c r="O30" i="101" s="1"/>
  <c r="I30" i="101"/>
  <c r="J30" i="101"/>
  <c r="K30" i="101"/>
  <c r="L30" i="101"/>
  <c r="E31" i="101"/>
  <c r="F31" i="101"/>
  <c r="P31" i="101" s="1"/>
  <c r="G31" i="101"/>
  <c r="Q31" i="101" s="1"/>
  <c r="H31" i="101"/>
  <c r="O31" i="101" s="1"/>
  <c r="I31" i="101"/>
  <c r="J31" i="101"/>
  <c r="K31" i="101"/>
  <c r="L31" i="101"/>
  <c r="E32" i="101"/>
  <c r="F32" i="101"/>
  <c r="G32" i="101"/>
  <c r="Q32" i="101" s="1"/>
  <c r="H32" i="101"/>
  <c r="O32" i="101" s="1"/>
  <c r="I32" i="101"/>
  <c r="J32" i="101"/>
  <c r="K32" i="101"/>
  <c r="L32" i="101"/>
  <c r="E33" i="101"/>
  <c r="F33" i="101"/>
  <c r="P33" i="101" s="1"/>
  <c r="G33" i="101"/>
  <c r="Q33" i="101" s="1"/>
  <c r="H33" i="101"/>
  <c r="O33" i="101" s="1"/>
  <c r="I33" i="101"/>
  <c r="J33" i="101"/>
  <c r="K33" i="101"/>
  <c r="L33" i="101"/>
  <c r="E34" i="101"/>
  <c r="F34" i="101"/>
  <c r="G34" i="101"/>
  <c r="Q34" i="101" s="1"/>
  <c r="H34" i="101"/>
  <c r="O34" i="101" s="1"/>
  <c r="I34" i="101"/>
  <c r="J34" i="101"/>
  <c r="K34" i="101"/>
  <c r="L34" i="101"/>
  <c r="E35" i="101"/>
  <c r="F35" i="101"/>
  <c r="P35" i="101" s="1"/>
  <c r="G35" i="101"/>
  <c r="Q35" i="101" s="1"/>
  <c r="H35" i="101"/>
  <c r="O35" i="101" s="1"/>
  <c r="I35" i="101"/>
  <c r="J35" i="101"/>
  <c r="K35" i="101"/>
  <c r="L35" i="101"/>
  <c r="E36" i="101"/>
  <c r="F36" i="101"/>
  <c r="G36" i="101"/>
  <c r="Q36" i="101" s="1"/>
  <c r="H36" i="101"/>
  <c r="O36" i="101" s="1"/>
  <c r="I36" i="101"/>
  <c r="J36" i="101"/>
  <c r="K36" i="101"/>
  <c r="L36" i="101"/>
  <c r="E37" i="101"/>
  <c r="F37" i="101"/>
  <c r="P37" i="101" s="1"/>
  <c r="G37" i="101"/>
  <c r="Q37" i="101" s="1"/>
  <c r="H37" i="101"/>
  <c r="O37" i="101" s="1"/>
  <c r="I37" i="101"/>
  <c r="J37" i="101"/>
  <c r="K37" i="101"/>
  <c r="L37" i="101"/>
  <c r="E38" i="101"/>
  <c r="F38" i="101"/>
  <c r="G38" i="101"/>
  <c r="Q38" i="101" s="1"/>
  <c r="H38" i="101"/>
  <c r="O38" i="101" s="1"/>
  <c r="I38" i="101"/>
  <c r="J38" i="101"/>
  <c r="K38" i="101"/>
  <c r="L38" i="101"/>
  <c r="E39" i="101"/>
  <c r="F39" i="101"/>
  <c r="P39" i="101" s="1"/>
  <c r="G39" i="101"/>
  <c r="Q39" i="101" s="1"/>
  <c r="H39" i="101"/>
  <c r="O39" i="101" s="1"/>
  <c r="I39" i="101"/>
  <c r="J39" i="101"/>
  <c r="K39" i="101"/>
  <c r="L39" i="101"/>
  <c r="E40" i="101"/>
  <c r="F40" i="101"/>
  <c r="G40" i="101"/>
  <c r="Q40" i="101" s="1"/>
  <c r="H40" i="101"/>
  <c r="O40" i="101" s="1"/>
  <c r="I40" i="101"/>
  <c r="J40" i="101"/>
  <c r="K40" i="101"/>
  <c r="L40" i="101"/>
  <c r="E41" i="101"/>
  <c r="F41" i="101"/>
  <c r="P41" i="101" s="1"/>
  <c r="G41" i="101"/>
  <c r="Q41" i="101" s="1"/>
  <c r="H41" i="101"/>
  <c r="O41" i="101" s="1"/>
  <c r="I41" i="101"/>
  <c r="J41" i="101"/>
  <c r="K41" i="101"/>
  <c r="L41" i="101"/>
  <c r="E42" i="101"/>
  <c r="F42" i="101"/>
  <c r="G42" i="101"/>
  <c r="Q42" i="101" s="1"/>
  <c r="H42" i="101"/>
  <c r="O42" i="101" s="1"/>
  <c r="I42" i="101"/>
  <c r="J42" i="101"/>
  <c r="K42" i="101"/>
  <c r="L42" i="101"/>
  <c r="E43" i="101"/>
  <c r="F43" i="101"/>
  <c r="P43" i="101" s="1"/>
  <c r="G43" i="101"/>
  <c r="Q43" i="101" s="1"/>
  <c r="H43" i="101"/>
  <c r="O43" i="101" s="1"/>
  <c r="I43" i="101"/>
  <c r="J43" i="101"/>
  <c r="K43" i="101"/>
  <c r="L43" i="101"/>
  <c r="E44" i="101"/>
  <c r="F44" i="101"/>
  <c r="G44" i="101"/>
  <c r="Q44" i="101" s="1"/>
  <c r="H44" i="101"/>
  <c r="O44" i="101" s="1"/>
  <c r="I44" i="101"/>
  <c r="J44" i="101"/>
  <c r="K44" i="101"/>
  <c r="L44" i="101"/>
  <c r="E45" i="101"/>
  <c r="F45" i="101"/>
  <c r="P45" i="101" s="1"/>
  <c r="G45" i="101"/>
  <c r="Q45" i="101" s="1"/>
  <c r="H45" i="101"/>
  <c r="O45" i="101" s="1"/>
  <c r="I45" i="101"/>
  <c r="J45" i="101"/>
  <c r="K45" i="101"/>
  <c r="L45" i="101"/>
  <c r="E46" i="101"/>
  <c r="F46" i="101"/>
  <c r="G46" i="101"/>
  <c r="Q46" i="101" s="1"/>
  <c r="H46" i="101"/>
  <c r="O46" i="101" s="1"/>
  <c r="I46" i="101"/>
  <c r="J46" i="101"/>
  <c r="K46" i="101"/>
  <c r="L46" i="101"/>
  <c r="E47" i="101"/>
  <c r="F47" i="101"/>
  <c r="P47" i="101" s="1"/>
  <c r="G47" i="101"/>
  <c r="Q47" i="101" s="1"/>
  <c r="H47" i="101"/>
  <c r="O47" i="101" s="1"/>
  <c r="I47" i="101"/>
  <c r="J47" i="101"/>
  <c r="K47" i="101"/>
  <c r="L47" i="101"/>
  <c r="E48" i="101"/>
  <c r="F48" i="101"/>
  <c r="G48" i="101"/>
  <c r="Q48" i="101" s="1"/>
  <c r="H48" i="101"/>
  <c r="O48" i="101" s="1"/>
  <c r="I48" i="101"/>
  <c r="J48" i="101"/>
  <c r="K48" i="101"/>
  <c r="L48" i="101"/>
  <c r="E49" i="101"/>
  <c r="F49" i="101"/>
  <c r="P49" i="101" s="1"/>
  <c r="G49" i="101"/>
  <c r="Q49" i="101" s="1"/>
  <c r="H49" i="101"/>
  <c r="O49" i="101" s="1"/>
  <c r="I49" i="101"/>
  <c r="J49" i="101"/>
  <c r="K49" i="101"/>
  <c r="L49" i="101"/>
  <c r="E50" i="101"/>
  <c r="F50" i="101"/>
  <c r="G50" i="101"/>
  <c r="Q50" i="101" s="1"/>
  <c r="H50" i="101"/>
  <c r="O50" i="101" s="1"/>
  <c r="I50" i="101"/>
  <c r="J50" i="101"/>
  <c r="K50" i="101"/>
  <c r="L50" i="101"/>
  <c r="E51" i="101"/>
  <c r="F51" i="101"/>
  <c r="P51" i="101" s="1"/>
  <c r="G51" i="101"/>
  <c r="Q51" i="101" s="1"/>
  <c r="H51" i="101"/>
  <c r="O51" i="101" s="1"/>
  <c r="I51" i="101"/>
  <c r="J51" i="101"/>
  <c r="K51" i="101"/>
  <c r="L51" i="101"/>
  <c r="E52" i="101"/>
  <c r="F52" i="101"/>
  <c r="G52" i="101"/>
  <c r="Q52" i="101" s="1"/>
  <c r="H52" i="101"/>
  <c r="O52" i="101" s="1"/>
  <c r="I52" i="101"/>
  <c r="J52" i="101"/>
  <c r="K52" i="101"/>
  <c r="L52" i="101"/>
  <c r="E53" i="101"/>
  <c r="F53" i="101"/>
  <c r="P53" i="101" s="1"/>
  <c r="G53" i="101"/>
  <c r="Q53" i="101" s="1"/>
  <c r="H53" i="101"/>
  <c r="O53" i="101" s="1"/>
  <c r="I53" i="101"/>
  <c r="J53" i="101"/>
  <c r="K53" i="101"/>
  <c r="L53" i="101"/>
  <c r="E54" i="101"/>
  <c r="F54" i="101"/>
  <c r="G54" i="101"/>
  <c r="Q54" i="101" s="1"/>
  <c r="H54" i="101"/>
  <c r="O54" i="101" s="1"/>
  <c r="I54" i="101"/>
  <c r="J54" i="101"/>
  <c r="K54" i="101"/>
  <c r="L54" i="101"/>
  <c r="E55" i="101"/>
  <c r="F55" i="101"/>
  <c r="P55" i="101" s="1"/>
  <c r="G55" i="101"/>
  <c r="Q55" i="101" s="1"/>
  <c r="H55" i="101"/>
  <c r="O55" i="101" s="1"/>
  <c r="I55" i="101"/>
  <c r="J55" i="101"/>
  <c r="K55" i="101"/>
  <c r="L55" i="101"/>
  <c r="E56" i="101"/>
  <c r="F56" i="101"/>
  <c r="G56" i="101"/>
  <c r="Q56" i="101" s="1"/>
  <c r="H56" i="101"/>
  <c r="O56" i="101" s="1"/>
  <c r="I56" i="101"/>
  <c r="J56" i="101"/>
  <c r="K56" i="101"/>
  <c r="L56" i="101"/>
  <c r="E57" i="101"/>
  <c r="F57" i="101"/>
  <c r="P57" i="101" s="1"/>
  <c r="G57" i="101"/>
  <c r="Q57" i="101" s="1"/>
  <c r="H57" i="101"/>
  <c r="O57" i="101" s="1"/>
  <c r="I57" i="101"/>
  <c r="J57" i="101"/>
  <c r="K57" i="101"/>
  <c r="L57" i="101"/>
  <c r="E58" i="101"/>
  <c r="F58" i="101"/>
  <c r="G58" i="101"/>
  <c r="Q58" i="101" s="1"/>
  <c r="H58" i="101"/>
  <c r="O58" i="101" s="1"/>
  <c r="I58" i="101"/>
  <c r="J58" i="101"/>
  <c r="K58" i="101"/>
  <c r="L58" i="101"/>
  <c r="E59" i="101"/>
  <c r="F59" i="101"/>
  <c r="P59" i="101" s="1"/>
  <c r="G59" i="101"/>
  <c r="Q59" i="101" s="1"/>
  <c r="H59" i="101"/>
  <c r="O59" i="101" s="1"/>
  <c r="I59" i="101"/>
  <c r="J59" i="101"/>
  <c r="K59" i="101"/>
  <c r="L59" i="101"/>
  <c r="E60" i="101"/>
  <c r="F60" i="101"/>
  <c r="G60" i="101"/>
  <c r="Q60" i="101" s="1"/>
  <c r="H60" i="101"/>
  <c r="O60" i="101" s="1"/>
  <c r="I60" i="101"/>
  <c r="J60" i="101"/>
  <c r="K60" i="101"/>
  <c r="L60" i="101"/>
  <c r="E61" i="101"/>
  <c r="F61" i="101"/>
  <c r="P61" i="101" s="1"/>
  <c r="G61" i="101"/>
  <c r="Q61" i="101" s="1"/>
  <c r="H61" i="101"/>
  <c r="O61" i="101" s="1"/>
  <c r="I61" i="101"/>
  <c r="J61" i="101"/>
  <c r="K61" i="101"/>
  <c r="L61" i="101"/>
  <c r="E62" i="101"/>
  <c r="F62" i="101"/>
  <c r="G62" i="101"/>
  <c r="Q62" i="101" s="1"/>
  <c r="H62" i="101"/>
  <c r="O62" i="101" s="1"/>
  <c r="I62" i="101"/>
  <c r="J62" i="101"/>
  <c r="K62" i="101"/>
  <c r="L62" i="101"/>
  <c r="E63" i="101"/>
  <c r="F63" i="101"/>
  <c r="P63" i="101" s="1"/>
  <c r="G63" i="101"/>
  <c r="Q63" i="101" s="1"/>
  <c r="H63" i="101"/>
  <c r="O63" i="101" s="1"/>
  <c r="I63" i="101"/>
  <c r="J63" i="101"/>
  <c r="K63" i="101"/>
  <c r="L63" i="101"/>
  <c r="E64" i="101"/>
  <c r="F64" i="101"/>
  <c r="G64" i="101"/>
  <c r="Q64" i="101" s="1"/>
  <c r="H64" i="101"/>
  <c r="O64" i="101" s="1"/>
  <c r="I64" i="101"/>
  <c r="J64" i="101"/>
  <c r="K64" i="101"/>
  <c r="L64" i="101"/>
  <c r="E65" i="101"/>
  <c r="F65" i="101"/>
  <c r="P65" i="101" s="1"/>
  <c r="G65" i="101"/>
  <c r="Q65" i="101" s="1"/>
  <c r="H65" i="101"/>
  <c r="O65" i="101" s="1"/>
  <c r="I65" i="101"/>
  <c r="J65" i="101"/>
  <c r="K65" i="101"/>
  <c r="L65" i="101"/>
  <c r="E66" i="101"/>
  <c r="F66" i="101"/>
  <c r="G66" i="101"/>
  <c r="Q66" i="101" s="1"/>
  <c r="H66" i="101"/>
  <c r="O66" i="101" s="1"/>
  <c r="I66" i="101"/>
  <c r="J66" i="101"/>
  <c r="K66" i="101"/>
  <c r="L66" i="101"/>
  <c r="E67" i="101"/>
  <c r="F67" i="101"/>
  <c r="P67" i="101" s="1"/>
  <c r="G67" i="101"/>
  <c r="Q67" i="101" s="1"/>
  <c r="H67" i="101"/>
  <c r="O67" i="101" s="1"/>
  <c r="I67" i="101"/>
  <c r="J67" i="101"/>
  <c r="K67" i="101"/>
  <c r="L67" i="101"/>
  <c r="E68" i="101"/>
  <c r="F68" i="101"/>
  <c r="G68" i="101"/>
  <c r="Q68" i="101" s="1"/>
  <c r="H68" i="101"/>
  <c r="O68" i="101" s="1"/>
  <c r="I68" i="101"/>
  <c r="J68" i="101"/>
  <c r="K68" i="101"/>
  <c r="L68" i="101"/>
  <c r="E69" i="101"/>
  <c r="F69" i="101"/>
  <c r="P69" i="101" s="1"/>
  <c r="G69" i="101"/>
  <c r="Q69" i="101" s="1"/>
  <c r="H69" i="101"/>
  <c r="O69" i="101" s="1"/>
  <c r="I69" i="101"/>
  <c r="J69" i="101"/>
  <c r="K69" i="101"/>
  <c r="L69" i="101"/>
  <c r="E70" i="101"/>
  <c r="F70" i="101"/>
  <c r="G70" i="101"/>
  <c r="Q70" i="101" s="1"/>
  <c r="H70" i="101"/>
  <c r="O70" i="101" s="1"/>
  <c r="I70" i="101"/>
  <c r="J70" i="101"/>
  <c r="K70" i="101"/>
  <c r="L70" i="101"/>
  <c r="E71" i="101"/>
  <c r="F71" i="101"/>
  <c r="P71" i="101" s="1"/>
  <c r="G71" i="101"/>
  <c r="Q71" i="101" s="1"/>
  <c r="H71" i="101"/>
  <c r="O71" i="101" s="1"/>
  <c r="I71" i="101"/>
  <c r="J71" i="101"/>
  <c r="K71" i="101"/>
  <c r="L71" i="101"/>
  <c r="E72" i="101"/>
  <c r="F72" i="101"/>
  <c r="N72" i="101" s="1"/>
  <c r="G72" i="101"/>
  <c r="Q72" i="101" s="1"/>
  <c r="H72" i="101"/>
  <c r="O72" i="101" s="1"/>
  <c r="I72" i="101"/>
  <c r="J72" i="101"/>
  <c r="K72" i="101"/>
  <c r="L72" i="101"/>
  <c r="E73" i="101"/>
  <c r="F73" i="101"/>
  <c r="P73" i="101" s="1"/>
  <c r="G73" i="101"/>
  <c r="Q73" i="101" s="1"/>
  <c r="H73" i="101"/>
  <c r="O73" i="101" s="1"/>
  <c r="I73" i="101"/>
  <c r="J73" i="101"/>
  <c r="K73" i="101"/>
  <c r="L73" i="101"/>
  <c r="E74" i="101"/>
  <c r="F74" i="101"/>
  <c r="N74" i="101" s="1"/>
  <c r="G74" i="101"/>
  <c r="Q74" i="101" s="1"/>
  <c r="H74" i="101"/>
  <c r="O74" i="101" s="1"/>
  <c r="I74" i="101"/>
  <c r="J74" i="101"/>
  <c r="K74" i="101"/>
  <c r="L74" i="101"/>
  <c r="E75" i="101"/>
  <c r="F75" i="101"/>
  <c r="P75" i="101" s="1"/>
  <c r="G75" i="101"/>
  <c r="Q75" i="101" s="1"/>
  <c r="H75" i="101"/>
  <c r="O75" i="101" s="1"/>
  <c r="I75" i="101"/>
  <c r="J75" i="101"/>
  <c r="K75" i="101"/>
  <c r="L75" i="101"/>
  <c r="E76" i="101"/>
  <c r="F76" i="101"/>
  <c r="N76" i="101" s="1"/>
  <c r="G76" i="101"/>
  <c r="Q76" i="101" s="1"/>
  <c r="H76" i="101"/>
  <c r="O76" i="101" s="1"/>
  <c r="I76" i="101"/>
  <c r="J76" i="101"/>
  <c r="K76" i="101"/>
  <c r="L76" i="101"/>
  <c r="E77" i="101"/>
  <c r="F77" i="101"/>
  <c r="P77" i="101" s="1"/>
  <c r="G77" i="101"/>
  <c r="Q77" i="101" s="1"/>
  <c r="H77" i="101"/>
  <c r="O77" i="101" s="1"/>
  <c r="I77" i="101"/>
  <c r="J77" i="101"/>
  <c r="K77" i="101"/>
  <c r="L77" i="101"/>
  <c r="E78" i="101"/>
  <c r="F78" i="101"/>
  <c r="N78" i="101" s="1"/>
  <c r="G78" i="101"/>
  <c r="Q78" i="101" s="1"/>
  <c r="H78" i="101"/>
  <c r="O78" i="101" s="1"/>
  <c r="I78" i="101"/>
  <c r="J78" i="101"/>
  <c r="K78" i="101"/>
  <c r="L78" i="101"/>
  <c r="E79" i="101"/>
  <c r="F79" i="101"/>
  <c r="P79" i="101" s="1"/>
  <c r="G79" i="101"/>
  <c r="Q79" i="101" s="1"/>
  <c r="H79" i="101"/>
  <c r="O79" i="101" s="1"/>
  <c r="I79" i="101"/>
  <c r="J79" i="101"/>
  <c r="K79" i="101"/>
  <c r="L79" i="101"/>
  <c r="E80" i="101"/>
  <c r="F80" i="101"/>
  <c r="N80" i="101" s="1"/>
  <c r="G80" i="101"/>
  <c r="Q80" i="101" s="1"/>
  <c r="H80" i="101"/>
  <c r="O80" i="101" s="1"/>
  <c r="I80" i="101"/>
  <c r="J80" i="101"/>
  <c r="K80" i="101"/>
  <c r="L80" i="101"/>
  <c r="E81" i="101"/>
  <c r="F81" i="101"/>
  <c r="P81" i="101" s="1"/>
  <c r="G81" i="101"/>
  <c r="Q81" i="101" s="1"/>
  <c r="H81" i="101"/>
  <c r="O81" i="101" s="1"/>
  <c r="I81" i="101"/>
  <c r="J81" i="101"/>
  <c r="K81" i="101"/>
  <c r="L81" i="101"/>
  <c r="E82" i="101"/>
  <c r="F82" i="101"/>
  <c r="N82" i="101" s="1"/>
  <c r="G82" i="101"/>
  <c r="Q82" i="101" s="1"/>
  <c r="H82" i="101"/>
  <c r="O82" i="101" s="1"/>
  <c r="I82" i="101"/>
  <c r="J82" i="101"/>
  <c r="K82" i="101"/>
  <c r="L82" i="101"/>
  <c r="E83" i="101"/>
  <c r="F83" i="101"/>
  <c r="P83" i="101" s="1"/>
  <c r="G83" i="101"/>
  <c r="Q83" i="101" s="1"/>
  <c r="H83" i="101"/>
  <c r="O83" i="101" s="1"/>
  <c r="I83" i="101"/>
  <c r="J83" i="101"/>
  <c r="K83" i="101"/>
  <c r="L83" i="101"/>
  <c r="E84" i="101"/>
  <c r="F84" i="101"/>
  <c r="N84" i="101" s="1"/>
  <c r="G84" i="101"/>
  <c r="Q84" i="101" s="1"/>
  <c r="H84" i="101"/>
  <c r="O84" i="101" s="1"/>
  <c r="I84" i="101"/>
  <c r="J84" i="101"/>
  <c r="K84" i="101"/>
  <c r="L84" i="101"/>
  <c r="E85" i="101"/>
  <c r="F85" i="101"/>
  <c r="P85" i="101" s="1"/>
  <c r="G85" i="101"/>
  <c r="Q85" i="101" s="1"/>
  <c r="H85" i="101"/>
  <c r="O85" i="101" s="1"/>
  <c r="I85" i="101"/>
  <c r="J85" i="101"/>
  <c r="K85" i="101"/>
  <c r="L85" i="101"/>
  <c r="E86" i="101"/>
  <c r="F86" i="101"/>
  <c r="N86" i="101" s="1"/>
  <c r="G86" i="101"/>
  <c r="Q86" i="101" s="1"/>
  <c r="H86" i="101"/>
  <c r="O86" i="101" s="1"/>
  <c r="I86" i="101"/>
  <c r="J86" i="101"/>
  <c r="K86" i="101"/>
  <c r="L86" i="101"/>
  <c r="E87" i="101"/>
  <c r="F87" i="101"/>
  <c r="P87" i="101" s="1"/>
  <c r="G87" i="101"/>
  <c r="Q87" i="101" s="1"/>
  <c r="H87" i="101"/>
  <c r="O87" i="101" s="1"/>
  <c r="I87" i="101"/>
  <c r="J87" i="101"/>
  <c r="K87" i="101"/>
  <c r="L87" i="101"/>
  <c r="E88" i="101"/>
  <c r="F88" i="101"/>
  <c r="N88" i="101" s="1"/>
  <c r="G88" i="101"/>
  <c r="Q88" i="101" s="1"/>
  <c r="H88" i="101"/>
  <c r="O88" i="101" s="1"/>
  <c r="I88" i="101"/>
  <c r="J88" i="101"/>
  <c r="K88" i="101"/>
  <c r="L88" i="101"/>
  <c r="E89" i="101"/>
  <c r="F89" i="101"/>
  <c r="P89" i="101" s="1"/>
  <c r="G89" i="101"/>
  <c r="Q89" i="101" s="1"/>
  <c r="H89" i="101"/>
  <c r="O89" i="101" s="1"/>
  <c r="I89" i="101"/>
  <c r="J89" i="101"/>
  <c r="K89" i="101"/>
  <c r="L89" i="101"/>
  <c r="E90" i="101"/>
  <c r="F90" i="101"/>
  <c r="N90" i="101" s="1"/>
  <c r="G90" i="101"/>
  <c r="Q90" i="101" s="1"/>
  <c r="H90" i="101"/>
  <c r="O90" i="101" s="1"/>
  <c r="I90" i="101"/>
  <c r="J90" i="101"/>
  <c r="K90" i="101"/>
  <c r="L90" i="101"/>
  <c r="E91" i="101"/>
  <c r="F91" i="101"/>
  <c r="P91" i="101" s="1"/>
  <c r="G91" i="101"/>
  <c r="Q91" i="101" s="1"/>
  <c r="H91" i="101"/>
  <c r="O91" i="101" s="1"/>
  <c r="I91" i="101"/>
  <c r="J91" i="101"/>
  <c r="K91" i="101"/>
  <c r="L91" i="101"/>
  <c r="E92" i="101"/>
  <c r="F92" i="101"/>
  <c r="N92" i="101" s="1"/>
  <c r="G92" i="101"/>
  <c r="Q92" i="101" s="1"/>
  <c r="H92" i="101"/>
  <c r="O92" i="101" s="1"/>
  <c r="I92" i="101"/>
  <c r="J92" i="101"/>
  <c r="K92" i="101"/>
  <c r="L92" i="101"/>
  <c r="E93" i="101"/>
  <c r="F93" i="101"/>
  <c r="P93" i="101" s="1"/>
  <c r="G93" i="101"/>
  <c r="Q93" i="101" s="1"/>
  <c r="H93" i="101"/>
  <c r="O93" i="101" s="1"/>
  <c r="I93" i="101"/>
  <c r="J93" i="101"/>
  <c r="K93" i="101"/>
  <c r="L93" i="101"/>
  <c r="E94" i="101"/>
  <c r="F94" i="101"/>
  <c r="M94" i="101" s="1"/>
  <c r="G94" i="101"/>
  <c r="Q94" i="101" s="1"/>
  <c r="H94" i="101"/>
  <c r="O94" i="101" s="1"/>
  <c r="I94" i="101"/>
  <c r="J94" i="101"/>
  <c r="K94" i="101"/>
  <c r="L94" i="101"/>
  <c r="E95" i="101"/>
  <c r="F95" i="101"/>
  <c r="N95" i="101" s="1"/>
  <c r="G95" i="101"/>
  <c r="Q95" i="101" s="1"/>
  <c r="H95" i="101"/>
  <c r="O95" i="101" s="1"/>
  <c r="I95" i="101"/>
  <c r="J95" i="101"/>
  <c r="K95" i="101"/>
  <c r="L95" i="101"/>
  <c r="E96" i="101"/>
  <c r="F96" i="101"/>
  <c r="N96" i="101" s="1"/>
  <c r="G96" i="101"/>
  <c r="Q96" i="101" s="1"/>
  <c r="H96" i="101"/>
  <c r="O96" i="101" s="1"/>
  <c r="I96" i="101"/>
  <c r="J96" i="101"/>
  <c r="K96" i="101"/>
  <c r="L96" i="101"/>
  <c r="E97" i="101"/>
  <c r="F97" i="101"/>
  <c r="N97" i="101" s="1"/>
  <c r="G97" i="101"/>
  <c r="Q97" i="101" s="1"/>
  <c r="H97" i="101"/>
  <c r="O97" i="101" s="1"/>
  <c r="I97" i="101"/>
  <c r="J97" i="101"/>
  <c r="K97" i="101"/>
  <c r="L97" i="101"/>
  <c r="E98" i="101"/>
  <c r="F98" i="101"/>
  <c r="N98" i="101" s="1"/>
  <c r="G98" i="101"/>
  <c r="Q98" i="101" s="1"/>
  <c r="H98" i="101"/>
  <c r="O98" i="101" s="1"/>
  <c r="I98" i="101"/>
  <c r="J98" i="101"/>
  <c r="K98" i="101"/>
  <c r="L98" i="101"/>
  <c r="E99" i="101"/>
  <c r="F99" i="101"/>
  <c r="N99" i="101" s="1"/>
  <c r="G99" i="101"/>
  <c r="Q99" i="101" s="1"/>
  <c r="H99" i="101"/>
  <c r="O99" i="101" s="1"/>
  <c r="I99" i="101"/>
  <c r="J99" i="101"/>
  <c r="K99" i="101"/>
  <c r="L99" i="101"/>
  <c r="E100" i="101"/>
  <c r="F100" i="101"/>
  <c r="N100" i="101" s="1"/>
  <c r="G100" i="101"/>
  <c r="Q100" i="101" s="1"/>
  <c r="H100" i="101"/>
  <c r="O100" i="101" s="1"/>
  <c r="I100" i="101"/>
  <c r="J100" i="101"/>
  <c r="K100" i="101"/>
  <c r="L100" i="101"/>
  <c r="L9" i="103"/>
  <c r="K9" i="103"/>
  <c r="J9" i="103"/>
  <c r="I9" i="103"/>
  <c r="H9" i="103"/>
  <c r="O9" i="103" s="1"/>
  <c r="G9" i="103"/>
  <c r="Q9" i="103" s="1"/>
  <c r="F9" i="103"/>
  <c r="M9" i="103" s="1"/>
  <c r="E9" i="103"/>
  <c r="L8" i="103"/>
  <c r="K8" i="103"/>
  <c r="J8" i="103"/>
  <c r="I8" i="103"/>
  <c r="H8" i="103"/>
  <c r="O8" i="103" s="1"/>
  <c r="G8" i="103"/>
  <c r="Q8" i="103" s="1"/>
  <c r="F8" i="103"/>
  <c r="P8" i="103" s="1"/>
  <c r="E8" i="103"/>
  <c r="L7" i="103"/>
  <c r="K7" i="103"/>
  <c r="J7" i="103"/>
  <c r="I7" i="103"/>
  <c r="H7" i="103"/>
  <c r="O7" i="103" s="1"/>
  <c r="G7" i="103"/>
  <c r="Q7" i="103" s="1"/>
  <c r="F7" i="103"/>
  <c r="P7" i="103" s="1"/>
  <c r="E7" i="103"/>
  <c r="L6" i="103"/>
  <c r="K6" i="103"/>
  <c r="J6" i="103"/>
  <c r="I6" i="103"/>
  <c r="H6" i="103"/>
  <c r="O6" i="103" s="1"/>
  <c r="G6" i="103"/>
  <c r="Q6" i="103" s="1"/>
  <c r="F6" i="103"/>
  <c r="N6" i="103" s="1"/>
  <c r="E6" i="103"/>
  <c r="L5" i="103"/>
  <c r="K5" i="103"/>
  <c r="J5" i="103"/>
  <c r="I5" i="103"/>
  <c r="H5" i="103"/>
  <c r="O5" i="103" s="1"/>
  <c r="G5" i="103"/>
  <c r="Q5" i="103" s="1"/>
  <c r="F5" i="103"/>
  <c r="M5" i="103" s="1"/>
  <c r="E5" i="103"/>
  <c r="L4" i="103"/>
  <c r="K4" i="103"/>
  <c r="J4" i="103"/>
  <c r="I4" i="103"/>
  <c r="H4" i="103"/>
  <c r="O4" i="103" s="1"/>
  <c r="G4" i="103"/>
  <c r="Q4" i="103" s="1"/>
  <c r="F4" i="103"/>
  <c r="N4" i="103" s="1"/>
  <c r="E4" i="103"/>
  <c r="L3" i="103"/>
  <c r="K3" i="103"/>
  <c r="J3" i="103"/>
  <c r="I3" i="103"/>
  <c r="H3" i="103"/>
  <c r="O3" i="103" s="1"/>
  <c r="G3" i="103"/>
  <c r="Q3" i="103" s="1"/>
  <c r="F3" i="103"/>
  <c r="P3" i="103" s="1"/>
  <c r="E3" i="103"/>
  <c r="L2" i="103"/>
  <c r="K2" i="103"/>
  <c r="J2" i="103"/>
  <c r="I2" i="103"/>
  <c r="H2" i="103"/>
  <c r="O2" i="103" s="1"/>
  <c r="G2" i="103"/>
  <c r="Q2" i="103" s="1"/>
  <c r="F2" i="103"/>
  <c r="N2" i="103" s="1"/>
  <c r="E2" i="103"/>
  <c r="S37" i="104"/>
  <c r="S36" i="104"/>
  <c r="S35" i="104"/>
  <c r="S34" i="104"/>
  <c r="S33" i="104"/>
  <c r="S32" i="104"/>
  <c r="S31" i="104"/>
  <c r="S30" i="104"/>
  <c r="S29" i="104"/>
  <c r="S28" i="104"/>
  <c r="S27" i="104"/>
  <c r="S26" i="104"/>
  <c r="S25" i="104"/>
  <c r="S24" i="104"/>
  <c r="S23" i="104"/>
  <c r="S22" i="104"/>
  <c r="S21" i="104"/>
  <c r="S20" i="104"/>
  <c r="S19" i="104"/>
  <c r="S18" i="104"/>
  <c r="S17" i="104"/>
  <c r="S16" i="104"/>
  <c r="S15" i="104"/>
  <c r="S14" i="104"/>
  <c r="S13" i="104"/>
  <c r="S12" i="104"/>
  <c r="S11" i="104"/>
  <c r="S10" i="104"/>
  <c r="S9" i="104"/>
  <c r="S8" i="104"/>
  <c r="S7" i="104"/>
  <c r="S6" i="104"/>
  <c r="S5" i="104"/>
  <c r="S4" i="104"/>
  <c r="S3" i="104"/>
  <c r="F2" i="101"/>
  <c r="M2" i="101" s="1"/>
  <c r="F3" i="101"/>
  <c r="M3" i="101" s="1"/>
  <c r="F4" i="101"/>
  <c r="N4" i="101" s="1"/>
  <c r="F5" i="101"/>
  <c r="M5" i="101" s="1"/>
  <c r="F6" i="101"/>
  <c r="M6" i="101" s="1"/>
  <c r="F7" i="101"/>
  <c r="M7" i="101" s="1"/>
  <c r="F8" i="101"/>
  <c r="N8" i="101" s="1"/>
  <c r="F9" i="101"/>
  <c r="N9" i="101" s="1"/>
  <c r="K3" i="101"/>
  <c r="L3" i="101"/>
  <c r="K4" i="101"/>
  <c r="L4" i="101"/>
  <c r="K5" i="101"/>
  <c r="L5" i="101"/>
  <c r="K6" i="101"/>
  <c r="L6" i="101"/>
  <c r="K7" i="101"/>
  <c r="L7" i="101"/>
  <c r="K8" i="101"/>
  <c r="L8" i="101"/>
  <c r="K9" i="101"/>
  <c r="L9" i="101"/>
  <c r="L2" i="101"/>
  <c r="J3" i="101"/>
  <c r="J4" i="101"/>
  <c r="J5" i="101"/>
  <c r="J6" i="101"/>
  <c r="J7" i="101"/>
  <c r="J8" i="101"/>
  <c r="J9" i="101"/>
  <c r="J2" i="101"/>
  <c r="K2" i="101"/>
  <c r="I3" i="101"/>
  <c r="I4" i="101"/>
  <c r="I5" i="101"/>
  <c r="I6" i="101"/>
  <c r="I7" i="101"/>
  <c r="I8" i="101"/>
  <c r="I9" i="101"/>
  <c r="H3" i="101"/>
  <c r="O3" i="101" s="1"/>
  <c r="H4" i="101"/>
  <c r="O4" i="101" s="1"/>
  <c r="H5" i="101"/>
  <c r="O5" i="101" s="1"/>
  <c r="H6" i="101"/>
  <c r="O6" i="101" s="1"/>
  <c r="H7" i="101"/>
  <c r="O7" i="101" s="1"/>
  <c r="H8" i="101"/>
  <c r="O8" i="101" s="1"/>
  <c r="H9" i="101"/>
  <c r="O9" i="101" s="1"/>
  <c r="I2" i="101"/>
  <c r="G3" i="101"/>
  <c r="Q3" i="101" s="1"/>
  <c r="G4" i="101"/>
  <c r="Q4" i="101" s="1"/>
  <c r="G5" i="101"/>
  <c r="Q5" i="101" s="1"/>
  <c r="G6" i="101"/>
  <c r="Q6" i="101" s="1"/>
  <c r="G7" i="101"/>
  <c r="Q7" i="101" s="1"/>
  <c r="G8" i="101"/>
  <c r="Q8" i="101" s="1"/>
  <c r="G9" i="101"/>
  <c r="Q9" i="101" s="1"/>
  <c r="H2" i="101"/>
  <c r="O2" i="101" s="1"/>
  <c r="G2" i="101"/>
  <c r="Q2" i="101" s="1"/>
  <c r="E9" i="101"/>
  <c r="E8" i="101"/>
  <c r="E7" i="101"/>
  <c r="E6" i="101"/>
  <c r="E5" i="101"/>
  <c r="E4" i="101"/>
  <c r="E3" i="101"/>
  <c r="E2" i="101"/>
  <c r="S37" i="102"/>
  <c r="S36" i="102"/>
  <c r="S34" i="102"/>
  <c r="S35" i="102"/>
  <c r="S33" i="102"/>
  <c r="S32" i="102"/>
  <c r="S31" i="102"/>
  <c r="S30" i="102"/>
  <c r="S29" i="102"/>
  <c r="S28" i="102"/>
  <c r="S27" i="102"/>
  <c r="S26" i="102"/>
  <c r="S25" i="102"/>
  <c r="S24" i="102"/>
  <c r="S23" i="102"/>
  <c r="S22" i="102"/>
  <c r="S21" i="102"/>
  <c r="S20" i="102"/>
  <c r="S19" i="102"/>
  <c r="S18" i="102"/>
  <c r="S17" i="102"/>
  <c r="S16" i="102"/>
  <c r="S15" i="102"/>
  <c r="S4" i="102"/>
  <c r="S5" i="102"/>
  <c r="S6" i="102"/>
  <c r="S7" i="102"/>
  <c r="S8" i="102"/>
  <c r="S9" i="102"/>
  <c r="S10" i="102"/>
  <c r="S11" i="102"/>
  <c r="S12" i="102"/>
  <c r="S13" i="102"/>
  <c r="S14" i="102"/>
  <c r="S3" i="102"/>
  <c r="E10" i="100"/>
  <c r="F10" i="100"/>
  <c r="G10" i="100"/>
  <c r="P10" i="100" s="1"/>
  <c r="H10" i="100"/>
  <c r="I10" i="100" s="1"/>
  <c r="E11" i="100"/>
  <c r="F11" i="100"/>
  <c r="G11" i="100"/>
  <c r="P11" i="100" s="1"/>
  <c r="H11" i="100"/>
  <c r="I11" i="100" s="1"/>
  <c r="E12" i="100"/>
  <c r="F12" i="100"/>
  <c r="G12" i="100"/>
  <c r="P12" i="100" s="1"/>
  <c r="H12" i="100"/>
  <c r="I12" i="100" s="1"/>
  <c r="E13" i="100"/>
  <c r="F13" i="100"/>
  <c r="G13" i="100"/>
  <c r="P13" i="100" s="1"/>
  <c r="H13" i="100"/>
  <c r="J13" i="100" s="1"/>
  <c r="E14" i="100"/>
  <c r="F14" i="100"/>
  <c r="G14" i="100"/>
  <c r="P14" i="100" s="1"/>
  <c r="H14" i="100"/>
  <c r="J14" i="100" s="1"/>
  <c r="E15" i="100"/>
  <c r="F15" i="100"/>
  <c r="G15" i="100"/>
  <c r="P15" i="100" s="1"/>
  <c r="H15" i="100"/>
  <c r="I15" i="100" s="1"/>
  <c r="E16" i="100"/>
  <c r="F16" i="100"/>
  <c r="G16" i="100"/>
  <c r="P16" i="100" s="1"/>
  <c r="H16" i="100"/>
  <c r="I16" i="100" s="1"/>
  <c r="E17" i="100"/>
  <c r="F17" i="100"/>
  <c r="G17" i="100"/>
  <c r="P17" i="100" s="1"/>
  <c r="H17" i="100"/>
  <c r="I17" i="100" s="1"/>
  <c r="E18" i="100"/>
  <c r="F18" i="100"/>
  <c r="G18" i="100"/>
  <c r="P18" i="100" s="1"/>
  <c r="H18" i="100"/>
  <c r="I18" i="100" s="1"/>
  <c r="E19" i="100"/>
  <c r="F19" i="100"/>
  <c r="G19" i="100"/>
  <c r="P19" i="100" s="1"/>
  <c r="H19" i="100"/>
  <c r="I19" i="100" s="1"/>
  <c r="E20" i="100"/>
  <c r="F20" i="100"/>
  <c r="G20" i="100"/>
  <c r="P20" i="100" s="1"/>
  <c r="H20" i="100"/>
  <c r="I20" i="100" s="1"/>
  <c r="E21" i="100"/>
  <c r="F21" i="100"/>
  <c r="G21" i="100"/>
  <c r="P21" i="100" s="1"/>
  <c r="H21" i="100"/>
  <c r="J21" i="100" s="1"/>
  <c r="E22" i="100"/>
  <c r="F22" i="100"/>
  <c r="G22" i="100"/>
  <c r="P22" i="100" s="1"/>
  <c r="H22" i="100"/>
  <c r="J22" i="100" s="1"/>
  <c r="E23" i="100"/>
  <c r="F23" i="100"/>
  <c r="G23" i="100"/>
  <c r="P23" i="100" s="1"/>
  <c r="H23" i="100"/>
  <c r="I23" i="100" s="1"/>
  <c r="E24" i="100"/>
  <c r="F24" i="100"/>
  <c r="G24" i="100"/>
  <c r="P24" i="100" s="1"/>
  <c r="H24" i="100"/>
  <c r="I24" i="100" s="1"/>
  <c r="E25" i="100"/>
  <c r="F25" i="100"/>
  <c r="G25" i="100"/>
  <c r="P25" i="100" s="1"/>
  <c r="H25" i="100"/>
  <c r="I25" i="100" s="1"/>
  <c r="E26" i="100"/>
  <c r="F26" i="100"/>
  <c r="G26" i="100"/>
  <c r="P26" i="100" s="1"/>
  <c r="H26" i="100"/>
  <c r="I26" i="100" s="1"/>
  <c r="E27" i="100"/>
  <c r="F27" i="100"/>
  <c r="G27" i="100"/>
  <c r="P27" i="100" s="1"/>
  <c r="H27" i="100"/>
  <c r="J27" i="100" s="1"/>
  <c r="E28" i="100"/>
  <c r="F28" i="100"/>
  <c r="G28" i="100"/>
  <c r="P28" i="100" s="1"/>
  <c r="H28" i="100"/>
  <c r="I28" i="100" s="1"/>
  <c r="E29" i="100"/>
  <c r="F29" i="100"/>
  <c r="G29" i="100"/>
  <c r="P29" i="100" s="1"/>
  <c r="H29" i="100"/>
  <c r="J29" i="100" s="1"/>
  <c r="E30" i="100"/>
  <c r="F30" i="100"/>
  <c r="G30" i="100"/>
  <c r="P30" i="100" s="1"/>
  <c r="H30" i="100"/>
  <c r="J30" i="100" s="1"/>
  <c r="E31" i="100"/>
  <c r="F31" i="100"/>
  <c r="G31" i="100"/>
  <c r="P31" i="100" s="1"/>
  <c r="H31" i="100"/>
  <c r="I31" i="100" s="1"/>
  <c r="E32" i="100"/>
  <c r="F32" i="100"/>
  <c r="G32" i="100"/>
  <c r="P32" i="100" s="1"/>
  <c r="H32" i="100"/>
  <c r="E33" i="100"/>
  <c r="F33" i="100"/>
  <c r="G33" i="100"/>
  <c r="P33" i="100" s="1"/>
  <c r="H33" i="100"/>
  <c r="J33" i="100" s="1"/>
  <c r="E34" i="100"/>
  <c r="F34" i="100"/>
  <c r="G34" i="100"/>
  <c r="P34" i="100" s="1"/>
  <c r="H34" i="100"/>
  <c r="I34" i="100" s="1"/>
  <c r="E35" i="100"/>
  <c r="F35" i="100"/>
  <c r="G35" i="100"/>
  <c r="P35" i="100" s="1"/>
  <c r="H35" i="100"/>
  <c r="J35" i="100" s="1"/>
  <c r="E36" i="100"/>
  <c r="F36" i="100"/>
  <c r="G36" i="100"/>
  <c r="P36" i="100" s="1"/>
  <c r="H36" i="100"/>
  <c r="E37" i="100"/>
  <c r="F37" i="100"/>
  <c r="G37" i="100"/>
  <c r="P37" i="100" s="1"/>
  <c r="H37" i="100"/>
  <c r="J37" i="100" s="1"/>
  <c r="E38" i="100"/>
  <c r="F38" i="100"/>
  <c r="G38" i="100"/>
  <c r="P38" i="100" s="1"/>
  <c r="H38" i="100"/>
  <c r="J38" i="100" s="1"/>
  <c r="E39" i="100"/>
  <c r="F39" i="100"/>
  <c r="G39" i="100"/>
  <c r="P39" i="100" s="1"/>
  <c r="H39" i="100"/>
  <c r="I39" i="100" s="1"/>
  <c r="E40" i="100"/>
  <c r="F40" i="100"/>
  <c r="G40" i="100"/>
  <c r="P40" i="100" s="1"/>
  <c r="H40" i="100"/>
  <c r="I40" i="100" s="1"/>
  <c r="E41" i="100"/>
  <c r="F41" i="100"/>
  <c r="G41" i="100"/>
  <c r="P41" i="100" s="1"/>
  <c r="H41" i="100"/>
  <c r="I41" i="100" s="1"/>
  <c r="E42" i="100"/>
  <c r="F42" i="100"/>
  <c r="G42" i="100"/>
  <c r="P42" i="100" s="1"/>
  <c r="H42" i="100"/>
  <c r="I42" i="100" s="1"/>
  <c r="E43" i="100"/>
  <c r="F43" i="100"/>
  <c r="G43" i="100"/>
  <c r="P43" i="100" s="1"/>
  <c r="H43" i="100"/>
  <c r="I43" i="100" s="1"/>
  <c r="E44" i="100"/>
  <c r="F44" i="100"/>
  <c r="G44" i="100"/>
  <c r="P44" i="100" s="1"/>
  <c r="H44" i="100"/>
  <c r="E45" i="100"/>
  <c r="F45" i="100"/>
  <c r="G45" i="100"/>
  <c r="P45" i="100" s="1"/>
  <c r="H45" i="100"/>
  <c r="J45" i="100" s="1"/>
  <c r="E46" i="100"/>
  <c r="F46" i="100"/>
  <c r="G46" i="100"/>
  <c r="P46" i="100" s="1"/>
  <c r="H46" i="100"/>
  <c r="J46" i="100" s="1"/>
  <c r="E47" i="100"/>
  <c r="F47" i="100"/>
  <c r="G47" i="100"/>
  <c r="P47" i="100" s="1"/>
  <c r="H47" i="100"/>
  <c r="I47" i="100" s="1"/>
  <c r="E48" i="100"/>
  <c r="F48" i="100"/>
  <c r="G48" i="100"/>
  <c r="P48" i="100" s="1"/>
  <c r="H48" i="100"/>
  <c r="J48" i="100" s="1"/>
  <c r="E49" i="100"/>
  <c r="F49" i="100"/>
  <c r="G49" i="100"/>
  <c r="P49" i="100" s="1"/>
  <c r="H49" i="100"/>
  <c r="J49" i="100" s="1"/>
  <c r="E50" i="100"/>
  <c r="F50" i="100"/>
  <c r="G50" i="100"/>
  <c r="P50" i="100" s="1"/>
  <c r="H50" i="100"/>
  <c r="I50" i="100" s="1"/>
  <c r="E51" i="100"/>
  <c r="F51" i="100"/>
  <c r="G51" i="100"/>
  <c r="P51" i="100" s="1"/>
  <c r="H51" i="100"/>
  <c r="I51" i="100" s="1"/>
  <c r="E52" i="100"/>
  <c r="F52" i="100"/>
  <c r="G52" i="100"/>
  <c r="P52" i="100" s="1"/>
  <c r="H52" i="100"/>
  <c r="I52" i="100" s="1"/>
  <c r="E53" i="100"/>
  <c r="F53" i="100"/>
  <c r="G53" i="100"/>
  <c r="P53" i="100" s="1"/>
  <c r="H53" i="100"/>
  <c r="I53" i="100" s="1"/>
  <c r="E54" i="100"/>
  <c r="F54" i="100"/>
  <c r="G54" i="100"/>
  <c r="P54" i="100" s="1"/>
  <c r="H54" i="100"/>
  <c r="I54" i="100" s="1"/>
  <c r="E55" i="100"/>
  <c r="F55" i="100"/>
  <c r="G55" i="100"/>
  <c r="P55" i="100" s="1"/>
  <c r="H55" i="100"/>
  <c r="I55" i="100" s="1"/>
  <c r="E56" i="100"/>
  <c r="F56" i="100"/>
  <c r="G56" i="100"/>
  <c r="P56" i="100" s="1"/>
  <c r="H56" i="100"/>
  <c r="I56" i="100" s="1"/>
  <c r="E57" i="100"/>
  <c r="F57" i="100"/>
  <c r="G57" i="100"/>
  <c r="P57" i="100" s="1"/>
  <c r="H57" i="100"/>
  <c r="I57" i="100" s="1"/>
  <c r="E58" i="100"/>
  <c r="F58" i="100"/>
  <c r="G58" i="100"/>
  <c r="P58" i="100" s="1"/>
  <c r="H58" i="100"/>
  <c r="I58" i="100" s="1"/>
  <c r="E59" i="100"/>
  <c r="F59" i="100"/>
  <c r="G59" i="100"/>
  <c r="P59" i="100" s="1"/>
  <c r="H59" i="100"/>
  <c r="I59" i="100" s="1"/>
  <c r="E60" i="100"/>
  <c r="F60" i="100"/>
  <c r="G60" i="100"/>
  <c r="P60" i="100" s="1"/>
  <c r="H60" i="100"/>
  <c r="E61" i="100"/>
  <c r="F61" i="100"/>
  <c r="G61" i="100"/>
  <c r="P61" i="100" s="1"/>
  <c r="H61" i="100"/>
  <c r="I61" i="100" s="1"/>
  <c r="E62" i="100"/>
  <c r="F62" i="100"/>
  <c r="G62" i="100"/>
  <c r="P62" i="100" s="1"/>
  <c r="H62" i="100"/>
  <c r="I62" i="100" s="1"/>
  <c r="E63" i="100"/>
  <c r="F63" i="100"/>
  <c r="G63" i="100"/>
  <c r="P63" i="100" s="1"/>
  <c r="H63" i="100"/>
  <c r="I63" i="100" s="1"/>
  <c r="E64" i="100"/>
  <c r="F64" i="100"/>
  <c r="G64" i="100"/>
  <c r="P64" i="100" s="1"/>
  <c r="H64" i="100"/>
  <c r="I64" i="100" s="1"/>
  <c r="E65" i="100"/>
  <c r="F65" i="100"/>
  <c r="G65" i="100"/>
  <c r="P65" i="100" s="1"/>
  <c r="H65" i="100"/>
  <c r="J65" i="100" s="1"/>
  <c r="E66" i="100"/>
  <c r="F66" i="100"/>
  <c r="G66" i="100"/>
  <c r="P66" i="100" s="1"/>
  <c r="H66" i="100"/>
  <c r="E67" i="100"/>
  <c r="F67" i="100"/>
  <c r="G67" i="100"/>
  <c r="P67" i="100" s="1"/>
  <c r="H67" i="100"/>
  <c r="E68" i="100"/>
  <c r="F68" i="100"/>
  <c r="G68" i="100"/>
  <c r="P68" i="100" s="1"/>
  <c r="H68" i="100"/>
  <c r="I68" i="100" s="1"/>
  <c r="E69" i="100"/>
  <c r="F69" i="100"/>
  <c r="G69" i="100"/>
  <c r="P69" i="100" s="1"/>
  <c r="H69" i="100"/>
  <c r="I69" i="100" s="1"/>
  <c r="E70" i="100"/>
  <c r="F70" i="100"/>
  <c r="G70" i="100"/>
  <c r="P70" i="100" s="1"/>
  <c r="H70" i="100"/>
  <c r="J70" i="100" s="1"/>
  <c r="E71" i="100"/>
  <c r="F71" i="100"/>
  <c r="G71" i="100"/>
  <c r="P71" i="100" s="1"/>
  <c r="H71" i="100"/>
  <c r="I71" i="100" s="1"/>
  <c r="E72" i="100"/>
  <c r="F72" i="100"/>
  <c r="G72" i="100"/>
  <c r="P72" i="100" s="1"/>
  <c r="H72" i="100"/>
  <c r="E73" i="100"/>
  <c r="F73" i="100"/>
  <c r="G73" i="100"/>
  <c r="P73" i="100" s="1"/>
  <c r="H73" i="100"/>
  <c r="I73" i="100" s="1"/>
  <c r="E74" i="100"/>
  <c r="F74" i="100"/>
  <c r="G74" i="100"/>
  <c r="P74" i="100" s="1"/>
  <c r="H74" i="100"/>
  <c r="J74" i="100" s="1"/>
  <c r="E75" i="100"/>
  <c r="F75" i="100"/>
  <c r="G75" i="100"/>
  <c r="P75" i="100" s="1"/>
  <c r="H75" i="100"/>
  <c r="J75" i="100" s="1"/>
  <c r="E76" i="100"/>
  <c r="F76" i="100"/>
  <c r="G76" i="100"/>
  <c r="P76" i="100" s="1"/>
  <c r="H76" i="100"/>
  <c r="I76" i="100" s="1"/>
  <c r="E77" i="100"/>
  <c r="F77" i="100"/>
  <c r="G77" i="100"/>
  <c r="P77" i="100" s="1"/>
  <c r="H77" i="100"/>
  <c r="I77" i="100" s="1"/>
  <c r="E78" i="100"/>
  <c r="F78" i="100"/>
  <c r="G78" i="100"/>
  <c r="P78" i="100" s="1"/>
  <c r="H78" i="100"/>
  <c r="E79" i="100"/>
  <c r="F79" i="100"/>
  <c r="G79" i="100"/>
  <c r="P79" i="100" s="1"/>
  <c r="H79" i="100"/>
  <c r="I79" i="100" s="1"/>
  <c r="E80" i="100"/>
  <c r="F80" i="100"/>
  <c r="G80" i="100"/>
  <c r="P80" i="100" s="1"/>
  <c r="H80" i="100"/>
  <c r="E81" i="100"/>
  <c r="F81" i="100"/>
  <c r="G81" i="100"/>
  <c r="P81" i="100" s="1"/>
  <c r="H81" i="100"/>
  <c r="I81" i="100" s="1"/>
  <c r="E82" i="100"/>
  <c r="F82" i="100"/>
  <c r="G82" i="100"/>
  <c r="P82" i="100" s="1"/>
  <c r="H82" i="100"/>
  <c r="J82" i="100" s="1"/>
  <c r="E83" i="100"/>
  <c r="F83" i="100"/>
  <c r="G83" i="100"/>
  <c r="P83" i="100" s="1"/>
  <c r="H83" i="100"/>
  <c r="I83" i="100" s="1"/>
  <c r="E84" i="100"/>
  <c r="F84" i="100"/>
  <c r="G84" i="100"/>
  <c r="P84" i="100" s="1"/>
  <c r="H84" i="100"/>
  <c r="I84" i="100" s="1"/>
  <c r="E85" i="100"/>
  <c r="F85" i="100"/>
  <c r="G85" i="100"/>
  <c r="P85" i="100" s="1"/>
  <c r="H85" i="100"/>
  <c r="I85" i="100" s="1"/>
  <c r="E86" i="100"/>
  <c r="F86" i="100"/>
  <c r="G86" i="100"/>
  <c r="P86" i="100" s="1"/>
  <c r="H86" i="100"/>
  <c r="I86" i="100" s="1"/>
  <c r="E87" i="100"/>
  <c r="F87" i="100"/>
  <c r="G87" i="100"/>
  <c r="P87" i="100" s="1"/>
  <c r="H87" i="100"/>
  <c r="I87" i="100" s="1"/>
  <c r="E88" i="100"/>
  <c r="F88" i="100"/>
  <c r="G88" i="100"/>
  <c r="P88" i="100" s="1"/>
  <c r="H88" i="100"/>
  <c r="J88" i="100" s="1"/>
  <c r="E89" i="100"/>
  <c r="F89" i="100"/>
  <c r="G89" i="100"/>
  <c r="P89" i="100" s="1"/>
  <c r="H89" i="100"/>
  <c r="I89" i="100" s="1"/>
  <c r="E90" i="100"/>
  <c r="F90" i="100"/>
  <c r="G90" i="100"/>
  <c r="P90" i="100" s="1"/>
  <c r="H90" i="100"/>
  <c r="J90" i="100" s="1"/>
  <c r="E91" i="100"/>
  <c r="F91" i="100"/>
  <c r="G91" i="100"/>
  <c r="P91" i="100" s="1"/>
  <c r="H91" i="100"/>
  <c r="J91" i="100" s="1"/>
  <c r="E92" i="100"/>
  <c r="F92" i="100"/>
  <c r="G92" i="100"/>
  <c r="P92" i="100" s="1"/>
  <c r="H92" i="100"/>
  <c r="I92" i="100" s="1"/>
  <c r="E93" i="100"/>
  <c r="F93" i="100"/>
  <c r="G93" i="100"/>
  <c r="P93" i="100" s="1"/>
  <c r="H93" i="100"/>
  <c r="I93" i="100" s="1"/>
  <c r="E94" i="100"/>
  <c r="F94" i="100"/>
  <c r="G94" i="100"/>
  <c r="P94" i="100" s="1"/>
  <c r="H94" i="100"/>
  <c r="E95" i="100"/>
  <c r="F95" i="100"/>
  <c r="G95" i="100"/>
  <c r="P95" i="100" s="1"/>
  <c r="H95" i="100"/>
  <c r="I95" i="100" s="1"/>
  <c r="E96" i="100"/>
  <c r="F96" i="100"/>
  <c r="G96" i="100"/>
  <c r="P96" i="100" s="1"/>
  <c r="H96" i="100"/>
  <c r="I96" i="100" s="1"/>
  <c r="E97" i="100"/>
  <c r="F97" i="100"/>
  <c r="G97" i="100"/>
  <c r="P97" i="100" s="1"/>
  <c r="H97" i="100"/>
  <c r="J97" i="100" s="1"/>
  <c r="E98" i="100"/>
  <c r="F98" i="100"/>
  <c r="G98" i="100"/>
  <c r="P98" i="100" s="1"/>
  <c r="H98" i="100"/>
  <c r="J98" i="100" s="1"/>
  <c r="E99" i="100"/>
  <c r="F99" i="100"/>
  <c r="G99" i="100"/>
  <c r="P99" i="100" s="1"/>
  <c r="H99" i="100"/>
  <c r="J99" i="100" s="1"/>
  <c r="E100" i="100"/>
  <c r="F100" i="100"/>
  <c r="G100" i="100"/>
  <c r="P100" i="100" s="1"/>
  <c r="H100" i="100"/>
  <c r="E3" i="100"/>
  <c r="E4" i="100"/>
  <c r="E5" i="100"/>
  <c r="E6" i="100"/>
  <c r="E7" i="100"/>
  <c r="E8" i="100"/>
  <c r="E9" i="100"/>
  <c r="E2" i="100"/>
  <c r="H3" i="100"/>
  <c r="J3" i="100" s="1"/>
  <c r="H4" i="100"/>
  <c r="J4" i="100" s="1"/>
  <c r="H5" i="100"/>
  <c r="J5" i="100" s="1"/>
  <c r="H6" i="100"/>
  <c r="J6" i="100" s="1"/>
  <c r="H7" i="100"/>
  <c r="J7" i="100" s="1"/>
  <c r="H8" i="100"/>
  <c r="J8" i="100" s="1"/>
  <c r="H9" i="100"/>
  <c r="J9" i="100" s="1"/>
  <c r="G3" i="100"/>
  <c r="P3" i="100" s="1"/>
  <c r="G4" i="100"/>
  <c r="P4" i="100" s="1"/>
  <c r="G5" i="100"/>
  <c r="P5" i="100" s="1"/>
  <c r="G6" i="100"/>
  <c r="P6" i="100" s="1"/>
  <c r="G7" i="100"/>
  <c r="P7" i="100" s="1"/>
  <c r="G8" i="100"/>
  <c r="P8" i="100" s="1"/>
  <c r="G9" i="100"/>
  <c r="P9" i="100" s="1"/>
  <c r="F3" i="100"/>
  <c r="F4" i="100"/>
  <c r="F5" i="100"/>
  <c r="F6" i="100"/>
  <c r="F7" i="100"/>
  <c r="F8" i="100"/>
  <c r="F9" i="100"/>
  <c r="H2" i="100"/>
  <c r="J2" i="100" s="1"/>
  <c r="G2" i="100"/>
  <c r="P2" i="100" s="1"/>
  <c r="F2" i="100"/>
  <c r="E7" i="96"/>
  <c r="I7" i="96"/>
  <c r="G7" i="96"/>
  <c r="K7" i="96" s="1"/>
  <c r="H7" i="96"/>
  <c r="M7" i="96"/>
  <c r="E8" i="96"/>
  <c r="I8" i="96"/>
  <c r="G8" i="96"/>
  <c r="K8" i="96" s="1"/>
  <c r="H8" i="96"/>
  <c r="E9" i="96"/>
  <c r="I9" i="96"/>
  <c r="G9" i="96"/>
  <c r="K9" i="96" s="1"/>
  <c r="H9" i="96"/>
  <c r="E10" i="96"/>
  <c r="I10" i="96"/>
  <c r="G10" i="96"/>
  <c r="K10" i="96" s="1"/>
  <c r="H10" i="96"/>
  <c r="E11" i="96"/>
  <c r="L11" i="96"/>
  <c r="G11" i="96"/>
  <c r="K11" i="96" s="1"/>
  <c r="H11" i="96"/>
  <c r="M11" i="96"/>
  <c r="E12" i="96"/>
  <c r="I12" i="96"/>
  <c r="G12" i="96"/>
  <c r="K12" i="96" s="1"/>
  <c r="H12" i="96"/>
  <c r="E13" i="96"/>
  <c r="G13" i="96"/>
  <c r="K13" i="96" s="1"/>
  <c r="H13" i="96"/>
  <c r="E14" i="96"/>
  <c r="L14" i="96"/>
  <c r="G14" i="96"/>
  <c r="K14" i="96" s="1"/>
  <c r="H14" i="96"/>
  <c r="I14" i="96"/>
  <c r="J14" i="96"/>
  <c r="M14" i="96"/>
  <c r="E15" i="96"/>
  <c r="L15" i="96"/>
  <c r="G15" i="96"/>
  <c r="K15" i="96" s="1"/>
  <c r="H15" i="96"/>
  <c r="J15" i="96"/>
  <c r="E16" i="96"/>
  <c r="I16" i="96"/>
  <c r="G16" i="96"/>
  <c r="K16" i="96" s="1"/>
  <c r="H16" i="96"/>
  <c r="E17" i="96"/>
  <c r="I17" i="96"/>
  <c r="G17" i="96"/>
  <c r="K17" i="96" s="1"/>
  <c r="H17" i="96"/>
  <c r="L17" i="96"/>
  <c r="M17" i="96"/>
  <c r="E18" i="96"/>
  <c r="G18" i="96"/>
  <c r="K18" i="96" s="1"/>
  <c r="H18" i="96"/>
  <c r="I18" i="96"/>
  <c r="J18" i="96"/>
  <c r="L18" i="96"/>
  <c r="M18" i="96"/>
  <c r="E19" i="96"/>
  <c r="L19" i="96"/>
  <c r="G19" i="96"/>
  <c r="K19" i="96" s="1"/>
  <c r="H19" i="96"/>
  <c r="J19" i="96"/>
  <c r="M19" i="96"/>
  <c r="E20" i="96"/>
  <c r="I20" i="96"/>
  <c r="G20" i="96"/>
  <c r="K20" i="96" s="1"/>
  <c r="H20" i="96"/>
  <c r="E21" i="96"/>
  <c r="G21" i="96"/>
  <c r="K21" i="96" s="1"/>
  <c r="H21" i="96"/>
  <c r="E22" i="96"/>
  <c r="I22" i="96"/>
  <c r="G22" i="96"/>
  <c r="K22" i="96" s="1"/>
  <c r="H22" i="96"/>
  <c r="L22" i="96"/>
  <c r="E23" i="96"/>
  <c r="L23" i="96"/>
  <c r="G23" i="96"/>
  <c r="K23" i="96" s="1"/>
  <c r="H23" i="96"/>
  <c r="J23" i="96"/>
  <c r="M23" i="96"/>
  <c r="E24" i="96"/>
  <c r="I24" i="96"/>
  <c r="G24" i="96"/>
  <c r="K24" i="96" s="1"/>
  <c r="H24" i="96"/>
  <c r="E25" i="96"/>
  <c r="I25" i="96"/>
  <c r="G25" i="96"/>
  <c r="K25" i="96" s="1"/>
  <c r="H25" i="96"/>
  <c r="E26" i="96"/>
  <c r="I26" i="96"/>
  <c r="G26" i="96"/>
  <c r="K26" i="96" s="1"/>
  <c r="H26" i="96"/>
  <c r="M26" i="96"/>
  <c r="E27" i="96"/>
  <c r="L27" i="96"/>
  <c r="G27" i="96"/>
  <c r="K27" i="96" s="1"/>
  <c r="H27" i="96"/>
  <c r="E28" i="96"/>
  <c r="I28" i="96"/>
  <c r="G28" i="96"/>
  <c r="K28" i="96" s="1"/>
  <c r="H28" i="96"/>
  <c r="E29" i="96"/>
  <c r="G29" i="96"/>
  <c r="K29" i="96" s="1"/>
  <c r="H29" i="96"/>
  <c r="I29" i="96"/>
  <c r="E30" i="96"/>
  <c r="I30" i="96"/>
  <c r="G30" i="96"/>
  <c r="K30" i="96" s="1"/>
  <c r="H30" i="96"/>
  <c r="J30" i="96"/>
  <c r="E31" i="96"/>
  <c r="L31" i="96"/>
  <c r="G31" i="96"/>
  <c r="K31" i="96" s="1"/>
  <c r="H31" i="96"/>
  <c r="E32" i="96"/>
  <c r="I32" i="96"/>
  <c r="G32" i="96"/>
  <c r="K32" i="96" s="1"/>
  <c r="H32" i="96"/>
  <c r="E33" i="96"/>
  <c r="I33" i="96"/>
  <c r="G33" i="96"/>
  <c r="K33" i="96" s="1"/>
  <c r="H33" i="96"/>
  <c r="E34" i="96"/>
  <c r="I34" i="96"/>
  <c r="G34" i="96"/>
  <c r="K34" i="96" s="1"/>
  <c r="H34" i="96"/>
  <c r="J34" i="96"/>
  <c r="E35" i="96"/>
  <c r="L35" i="96"/>
  <c r="G35" i="96"/>
  <c r="K35" i="96" s="1"/>
  <c r="H35" i="96"/>
  <c r="E36" i="96"/>
  <c r="I36" i="96"/>
  <c r="G36" i="96"/>
  <c r="K36" i="96" s="1"/>
  <c r="H36" i="96"/>
  <c r="E37" i="96"/>
  <c r="I37" i="96"/>
  <c r="G37" i="96"/>
  <c r="K37" i="96" s="1"/>
  <c r="H37" i="96"/>
  <c r="E38" i="96"/>
  <c r="M38" i="96"/>
  <c r="G38" i="96"/>
  <c r="K38" i="96" s="1"/>
  <c r="H38" i="96"/>
  <c r="I38" i="96"/>
  <c r="J38" i="96"/>
  <c r="L38" i="96"/>
  <c r="E39" i="96"/>
  <c r="L39" i="96"/>
  <c r="G39" i="96"/>
  <c r="K39" i="96" s="1"/>
  <c r="H39" i="96"/>
  <c r="E40" i="96"/>
  <c r="I40" i="96"/>
  <c r="G40" i="96"/>
  <c r="K40" i="96" s="1"/>
  <c r="H40" i="96"/>
  <c r="E41" i="96"/>
  <c r="I41" i="96"/>
  <c r="G41" i="96"/>
  <c r="K41" i="96" s="1"/>
  <c r="H41" i="96"/>
  <c r="L41" i="96"/>
  <c r="M41" i="96"/>
  <c r="E42" i="96"/>
  <c r="I42" i="96"/>
  <c r="G42" i="96"/>
  <c r="K42" i="96" s="1"/>
  <c r="H42" i="96"/>
  <c r="J42" i="96"/>
  <c r="M42" i="96"/>
  <c r="E43" i="96"/>
  <c r="L43" i="96"/>
  <c r="G43" i="96"/>
  <c r="K43" i="96" s="1"/>
  <c r="H43" i="96"/>
  <c r="I43" i="96"/>
  <c r="J43" i="96"/>
  <c r="M43" i="96"/>
  <c r="E44" i="96"/>
  <c r="I44" i="96"/>
  <c r="G44" i="96"/>
  <c r="K44" i="96" s="1"/>
  <c r="H44" i="96"/>
  <c r="E45" i="96"/>
  <c r="G45" i="96"/>
  <c r="K45" i="96" s="1"/>
  <c r="H45" i="96"/>
  <c r="I45" i="96"/>
  <c r="E46" i="96"/>
  <c r="I46" i="96"/>
  <c r="G46" i="96"/>
  <c r="K46" i="96" s="1"/>
  <c r="H46" i="96"/>
  <c r="J46" i="96"/>
  <c r="L46" i="96"/>
  <c r="E47" i="96"/>
  <c r="L47" i="96"/>
  <c r="G47" i="96"/>
  <c r="K47" i="96" s="1"/>
  <c r="H47" i="96"/>
  <c r="I47" i="96"/>
  <c r="J47" i="96"/>
  <c r="M47" i="96"/>
  <c r="E48" i="96"/>
  <c r="G48" i="96"/>
  <c r="K48" i="96" s="1"/>
  <c r="H48" i="96"/>
  <c r="E49" i="96"/>
  <c r="I49" i="96"/>
  <c r="G49" i="96"/>
  <c r="K49" i="96" s="1"/>
  <c r="H49" i="96"/>
  <c r="M49" i="96"/>
  <c r="E50" i="96"/>
  <c r="I50" i="96"/>
  <c r="G50" i="96"/>
  <c r="K50" i="96" s="1"/>
  <c r="H50" i="96"/>
  <c r="L50" i="96"/>
  <c r="E51" i="96"/>
  <c r="L51" i="96"/>
  <c r="G51" i="96"/>
  <c r="K51" i="96" s="1"/>
  <c r="H51" i="96"/>
  <c r="J51" i="96"/>
  <c r="E52" i="96"/>
  <c r="I52" i="96"/>
  <c r="G52" i="96"/>
  <c r="K52" i="96" s="1"/>
  <c r="H52" i="96"/>
  <c r="E53" i="96"/>
  <c r="G53" i="96"/>
  <c r="K53" i="96" s="1"/>
  <c r="H53" i="96"/>
  <c r="I53" i="96"/>
  <c r="E54" i="96"/>
  <c r="I54" i="96"/>
  <c r="G54" i="96"/>
  <c r="K54" i="96" s="1"/>
  <c r="H54" i="96"/>
  <c r="E55" i="96"/>
  <c r="L55" i="96"/>
  <c r="G55" i="96"/>
  <c r="K55" i="96" s="1"/>
  <c r="H55" i="96"/>
  <c r="I55" i="96"/>
  <c r="J55" i="96"/>
  <c r="M55" i="96"/>
  <c r="E56" i="96"/>
  <c r="G56" i="96"/>
  <c r="K56" i="96" s="1"/>
  <c r="H56" i="96"/>
  <c r="E57" i="96"/>
  <c r="I57" i="96"/>
  <c r="G57" i="96"/>
  <c r="K57" i="96" s="1"/>
  <c r="H57" i="96"/>
  <c r="L57" i="96"/>
  <c r="E58" i="96"/>
  <c r="I58" i="96"/>
  <c r="G58" i="96"/>
  <c r="K58" i="96" s="1"/>
  <c r="H58" i="96"/>
  <c r="E59" i="96"/>
  <c r="L59" i="96"/>
  <c r="G59" i="96"/>
  <c r="K59" i="96" s="1"/>
  <c r="H59" i="96"/>
  <c r="I59" i="96"/>
  <c r="E60" i="96"/>
  <c r="I60" i="96"/>
  <c r="G60" i="96"/>
  <c r="K60" i="96" s="1"/>
  <c r="H60" i="96"/>
  <c r="E61" i="96"/>
  <c r="I61" i="96"/>
  <c r="G61" i="96"/>
  <c r="K61" i="96" s="1"/>
  <c r="H61" i="96"/>
  <c r="E62" i="96"/>
  <c r="G62" i="96"/>
  <c r="K62" i="96" s="1"/>
  <c r="H62" i="96"/>
  <c r="I62" i="96"/>
  <c r="J62" i="96"/>
  <c r="L62" i="96"/>
  <c r="M62" i="96"/>
  <c r="E63" i="96"/>
  <c r="L63" i="96"/>
  <c r="G63" i="96"/>
  <c r="K63" i="96" s="1"/>
  <c r="H63" i="96"/>
  <c r="J63" i="96"/>
  <c r="E64" i="96"/>
  <c r="I64" i="96"/>
  <c r="G64" i="96"/>
  <c r="K64" i="96" s="1"/>
  <c r="H64" i="96"/>
  <c r="E65" i="96"/>
  <c r="I65" i="96"/>
  <c r="G65" i="96"/>
  <c r="K65" i="96" s="1"/>
  <c r="H65" i="96"/>
  <c r="L65" i="96"/>
  <c r="M65" i="96"/>
  <c r="E66" i="96"/>
  <c r="M66" i="96"/>
  <c r="G66" i="96"/>
  <c r="K66" i="96" s="1"/>
  <c r="H66" i="96"/>
  <c r="I66" i="96"/>
  <c r="J66" i="96"/>
  <c r="L66" i="96"/>
  <c r="E67" i="96"/>
  <c r="L67" i="96"/>
  <c r="G67" i="96"/>
  <c r="K67" i="96" s="1"/>
  <c r="H67" i="96"/>
  <c r="I67" i="96"/>
  <c r="E68" i="96"/>
  <c r="I68" i="96"/>
  <c r="G68" i="96"/>
  <c r="K68" i="96" s="1"/>
  <c r="H68" i="96"/>
  <c r="E69" i="96"/>
  <c r="G69" i="96"/>
  <c r="K69" i="96" s="1"/>
  <c r="H69" i="96"/>
  <c r="I69" i="96"/>
  <c r="E70" i="96"/>
  <c r="L70" i="96"/>
  <c r="G70" i="96"/>
  <c r="K70" i="96" s="1"/>
  <c r="H70" i="96"/>
  <c r="J70" i="96"/>
  <c r="E71" i="96"/>
  <c r="L71" i="96"/>
  <c r="G71" i="96"/>
  <c r="K71" i="96" s="1"/>
  <c r="H71" i="96"/>
  <c r="I71" i="96"/>
  <c r="J71" i="96"/>
  <c r="E72" i="96"/>
  <c r="G72" i="96"/>
  <c r="K72" i="96" s="1"/>
  <c r="H72" i="96"/>
  <c r="I72" i="96"/>
  <c r="E73" i="96"/>
  <c r="I73" i="96"/>
  <c r="G73" i="96"/>
  <c r="K73" i="96" s="1"/>
  <c r="H73" i="96"/>
  <c r="L73" i="96"/>
  <c r="E74" i="96"/>
  <c r="M74" i="96"/>
  <c r="G74" i="96"/>
  <c r="K74" i="96" s="1"/>
  <c r="H74" i="96"/>
  <c r="J74" i="96"/>
  <c r="E75" i="96"/>
  <c r="L75" i="96"/>
  <c r="G75" i="96"/>
  <c r="K75" i="96" s="1"/>
  <c r="H75" i="96"/>
  <c r="I75" i="96"/>
  <c r="E76" i="96"/>
  <c r="I76" i="96"/>
  <c r="G76" i="96"/>
  <c r="K76" i="96" s="1"/>
  <c r="H76" i="96"/>
  <c r="E77" i="96"/>
  <c r="G77" i="96"/>
  <c r="K77" i="96" s="1"/>
  <c r="H77" i="96"/>
  <c r="E78" i="96"/>
  <c r="J78" i="96"/>
  <c r="G78" i="96"/>
  <c r="K78" i="96" s="1"/>
  <c r="H78" i="96"/>
  <c r="I78" i="96"/>
  <c r="M78" i="96"/>
  <c r="E79" i="96"/>
  <c r="L79" i="96"/>
  <c r="G79" i="96"/>
  <c r="K79" i="96" s="1"/>
  <c r="H79" i="96"/>
  <c r="M79" i="96"/>
  <c r="E80" i="96"/>
  <c r="I80" i="96"/>
  <c r="G80" i="96"/>
  <c r="K80" i="96" s="1"/>
  <c r="H80" i="96"/>
  <c r="E81" i="96"/>
  <c r="I81" i="96"/>
  <c r="G81" i="96"/>
  <c r="K81" i="96" s="1"/>
  <c r="H81" i="96"/>
  <c r="E82" i="96"/>
  <c r="I82" i="96"/>
  <c r="G82" i="96"/>
  <c r="K82" i="96" s="1"/>
  <c r="H82" i="96"/>
  <c r="J82" i="96"/>
  <c r="E83" i="96"/>
  <c r="L83" i="96"/>
  <c r="G83" i="96"/>
  <c r="K83" i="96" s="1"/>
  <c r="H83" i="96"/>
  <c r="E84" i="96"/>
  <c r="I84" i="96"/>
  <c r="G84" i="96"/>
  <c r="K84" i="96" s="1"/>
  <c r="H84" i="96"/>
  <c r="E85" i="96"/>
  <c r="G85" i="96"/>
  <c r="K85" i="96" s="1"/>
  <c r="H85" i="96"/>
  <c r="E86" i="96"/>
  <c r="J86" i="96"/>
  <c r="G86" i="96"/>
  <c r="K86" i="96" s="1"/>
  <c r="H86" i="96"/>
  <c r="I86" i="96"/>
  <c r="M86" i="96"/>
  <c r="E87" i="96"/>
  <c r="L87" i="96"/>
  <c r="G87" i="96"/>
  <c r="K87" i="96" s="1"/>
  <c r="H87" i="96"/>
  <c r="I87" i="96"/>
  <c r="J87" i="96"/>
  <c r="E88" i="96"/>
  <c r="G88" i="96"/>
  <c r="K88" i="96" s="1"/>
  <c r="H88" i="96"/>
  <c r="I88" i="96"/>
  <c r="E89" i="96"/>
  <c r="I89" i="96"/>
  <c r="G89" i="96"/>
  <c r="K89" i="96" s="1"/>
  <c r="H89" i="96"/>
  <c r="L89" i="96"/>
  <c r="M89" i="96"/>
  <c r="E90" i="96"/>
  <c r="J90" i="96"/>
  <c r="G90" i="96"/>
  <c r="K90" i="96" s="1"/>
  <c r="H90" i="96"/>
  <c r="I90" i="96"/>
  <c r="L90" i="96"/>
  <c r="E91" i="96"/>
  <c r="L91" i="96"/>
  <c r="G91" i="96"/>
  <c r="K91" i="96" s="1"/>
  <c r="H91" i="96"/>
  <c r="I91" i="96"/>
  <c r="J91" i="96"/>
  <c r="E92" i="96"/>
  <c r="I92" i="96"/>
  <c r="G92" i="96"/>
  <c r="K92" i="96" s="1"/>
  <c r="H92" i="96"/>
  <c r="E93" i="96"/>
  <c r="G93" i="96"/>
  <c r="K93" i="96" s="1"/>
  <c r="H93" i="96"/>
  <c r="I93" i="96"/>
  <c r="E94" i="96"/>
  <c r="I94" i="96"/>
  <c r="G94" i="96"/>
  <c r="K94" i="96" s="1"/>
  <c r="H94" i="96"/>
  <c r="M94" i="96"/>
  <c r="E95" i="96"/>
  <c r="L95" i="96"/>
  <c r="G95" i="96"/>
  <c r="K95" i="96" s="1"/>
  <c r="H95" i="96"/>
  <c r="I95" i="96"/>
  <c r="J95" i="96"/>
  <c r="M95" i="96"/>
  <c r="E96" i="96"/>
  <c r="G96" i="96"/>
  <c r="K96" i="96" s="1"/>
  <c r="H96" i="96"/>
  <c r="I96" i="96"/>
  <c r="E97" i="96"/>
  <c r="I97" i="96"/>
  <c r="G97" i="96"/>
  <c r="K97" i="96" s="1"/>
  <c r="H97" i="96"/>
  <c r="M97" i="96"/>
  <c r="E98" i="96"/>
  <c r="I98" i="96"/>
  <c r="G98" i="96"/>
  <c r="K98" i="96" s="1"/>
  <c r="H98" i="96"/>
  <c r="L98" i="96"/>
  <c r="E99" i="96"/>
  <c r="L99" i="96"/>
  <c r="G99" i="96"/>
  <c r="K99" i="96" s="1"/>
  <c r="H99" i="96"/>
  <c r="J99" i="96"/>
  <c r="E100" i="96"/>
  <c r="I100" i="96"/>
  <c r="G100" i="96"/>
  <c r="K100" i="96" s="1"/>
  <c r="H100" i="96"/>
  <c r="E7" i="94"/>
  <c r="F7" i="94"/>
  <c r="G7" i="94"/>
  <c r="E8" i="94"/>
  <c r="F8" i="94"/>
  <c r="G8" i="94"/>
  <c r="E9" i="94"/>
  <c r="F9" i="94"/>
  <c r="G9" i="94"/>
  <c r="E10" i="94"/>
  <c r="F10" i="94"/>
  <c r="G10" i="94"/>
  <c r="E11" i="94"/>
  <c r="F11" i="94"/>
  <c r="G11" i="94"/>
  <c r="E12" i="94"/>
  <c r="F12" i="94"/>
  <c r="G12" i="94"/>
  <c r="E13" i="94"/>
  <c r="W13" i="94" s="1"/>
  <c r="F13" i="94"/>
  <c r="G13" i="94"/>
  <c r="E14" i="94"/>
  <c r="F14" i="94"/>
  <c r="G14" i="94"/>
  <c r="E15" i="94"/>
  <c r="F15" i="94"/>
  <c r="G15" i="94"/>
  <c r="E16" i="94"/>
  <c r="F16" i="94"/>
  <c r="G16" i="94"/>
  <c r="E17" i="94"/>
  <c r="F17" i="94"/>
  <c r="G17" i="94"/>
  <c r="E18" i="94"/>
  <c r="F18" i="94"/>
  <c r="G18" i="94"/>
  <c r="E19" i="94"/>
  <c r="F19" i="94"/>
  <c r="G19" i="94"/>
  <c r="X19" i="94" s="1"/>
  <c r="E20" i="94"/>
  <c r="F20" i="94"/>
  <c r="G20" i="94"/>
  <c r="E21" i="94"/>
  <c r="F21" i="94"/>
  <c r="G21" i="94"/>
  <c r="E22" i="94"/>
  <c r="F22" i="94"/>
  <c r="G22" i="94"/>
  <c r="E23" i="94"/>
  <c r="F23" i="94"/>
  <c r="G23" i="94"/>
  <c r="E24" i="94"/>
  <c r="F24" i="94"/>
  <c r="G24" i="94"/>
  <c r="E25" i="94"/>
  <c r="F25" i="94"/>
  <c r="G25" i="94"/>
  <c r="E26" i="94"/>
  <c r="F26" i="94"/>
  <c r="G26" i="94"/>
  <c r="E27" i="94"/>
  <c r="F27" i="94"/>
  <c r="G27" i="94"/>
  <c r="E28" i="94"/>
  <c r="F28" i="94"/>
  <c r="G28" i="94"/>
  <c r="E29" i="94"/>
  <c r="W29" i="94" s="1"/>
  <c r="F29" i="94"/>
  <c r="G29" i="94"/>
  <c r="E30" i="94"/>
  <c r="F30" i="94"/>
  <c r="G30" i="94"/>
  <c r="E31" i="94"/>
  <c r="F31" i="94"/>
  <c r="G31" i="94"/>
  <c r="E32" i="94"/>
  <c r="F32" i="94"/>
  <c r="G32" i="94"/>
  <c r="E33" i="94"/>
  <c r="F33" i="94"/>
  <c r="G33" i="94"/>
  <c r="E34" i="94"/>
  <c r="F34" i="94"/>
  <c r="G34" i="94"/>
  <c r="E35" i="94"/>
  <c r="F35" i="94"/>
  <c r="G35" i="94"/>
  <c r="X35" i="94" s="1"/>
  <c r="E36" i="94"/>
  <c r="F36" i="94"/>
  <c r="G36" i="94"/>
  <c r="E37" i="94"/>
  <c r="F37" i="94"/>
  <c r="G37" i="94"/>
  <c r="E38" i="94"/>
  <c r="F38" i="94"/>
  <c r="G38" i="94"/>
  <c r="E39" i="94"/>
  <c r="F39" i="94"/>
  <c r="G39" i="94"/>
  <c r="E40" i="94"/>
  <c r="F40" i="94"/>
  <c r="G40" i="94"/>
  <c r="E41" i="94"/>
  <c r="F41" i="94"/>
  <c r="G41" i="94"/>
  <c r="E42" i="94"/>
  <c r="F42" i="94"/>
  <c r="G42" i="94"/>
  <c r="E43" i="94"/>
  <c r="F43" i="94"/>
  <c r="G43" i="94"/>
  <c r="E44" i="94"/>
  <c r="F44" i="94"/>
  <c r="G44" i="94"/>
  <c r="E45" i="94"/>
  <c r="F45" i="94"/>
  <c r="G45" i="94"/>
  <c r="E46" i="94"/>
  <c r="F46" i="94"/>
  <c r="G46" i="94"/>
  <c r="X46" i="94" s="1"/>
  <c r="E47" i="94"/>
  <c r="F47" i="94"/>
  <c r="G47" i="94"/>
  <c r="X47" i="94" s="1"/>
  <c r="E48" i="94"/>
  <c r="F48" i="94"/>
  <c r="G48" i="94"/>
  <c r="E49" i="94"/>
  <c r="F49" i="94"/>
  <c r="G49" i="94"/>
  <c r="E50" i="94"/>
  <c r="F50" i="94"/>
  <c r="G50" i="94"/>
  <c r="E51" i="94"/>
  <c r="F51" i="94"/>
  <c r="G51" i="94"/>
  <c r="E52" i="94"/>
  <c r="F52" i="94"/>
  <c r="G52" i="94"/>
  <c r="E53" i="94"/>
  <c r="F53" i="94"/>
  <c r="G53" i="94"/>
  <c r="E54" i="94"/>
  <c r="F54" i="94"/>
  <c r="G54" i="94"/>
  <c r="E55" i="94"/>
  <c r="F55" i="94"/>
  <c r="G55" i="94"/>
  <c r="X55" i="94" s="1"/>
  <c r="E56" i="94"/>
  <c r="F56" i="94"/>
  <c r="G56" i="94"/>
  <c r="E57" i="94"/>
  <c r="F57" i="94"/>
  <c r="G57" i="94"/>
  <c r="E58" i="94"/>
  <c r="F58" i="94"/>
  <c r="G58" i="94"/>
  <c r="E59" i="94"/>
  <c r="F59" i="94"/>
  <c r="G59" i="94"/>
  <c r="E60" i="94"/>
  <c r="F60" i="94"/>
  <c r="G60" i="94"/>
  <c r="X60" i="94" s="1"/>
  <c r="E61" i="94"/>
  <c r="F61" i="94"/>
  <c r="G61" i="94"/>
  <c r="E62" i="94"/>
  <c r="F62" i="94"/>
  <c r="G62" i="94"/>
  <c r="E63" i="94"/>
  <c r="F63" i="94"/>
  <c r="G63" i="94"/>
  <c r="E64" i="94"/>
  <c r="F64" i="94"/>
  <c r="G64" i="94"/>
  <c r="E65" i="94"/>
  <c r="F65" i="94"/>
  <c r="G65" i="94"/>
  <c r="E66" i="94"/>
  <c r="F66" i="94"/>
  <c r="G66" i="94"/>
  <c r="E67" i="94"/>
  <c r="F67" i="94"/>
  <c r="G67" i="94"/>
  <c r="E68" i="94"/>
  <c r="F68" i="94"/>
  <c r="G68" i="94"/>
  <c r="E69" i="94"/>
  <c r="F69" i="94"/>
  <c r="G69" i="94"/>
  <c r="E70" i="94"/>
  <c r="W70" i="94" s="1"/>
  <c r="F70" i="94"/>
  <c r="G70" i="94"/>
  <c r="E71" i="94"/>
  <c r="F71" i="94"/>
  <c r="G71" i="94"/>
  <c r="X71" i="94" s="1"/>
  <c r="E72" i="94"/>
  <c r="F72" i="94"/>
  <c r="G72" i="94"/>
  <c r="E73" i="94"/>
  <c r="F73" i="94"/>
  <c r="G73" i="94"/>
  <c r="E74" i="94"/>
  <c r="F74" i="94"/>
  <c r="G74" i="94"/>
  <c r="E75" i="94"/>
  <c r="F75" i="94"/>
  <c r="G75" i="94"/>
  <c r="E76" i="94"/>
  <c r="F76" i="94"/>
  <c r="G76" i="94"/>
  <c r="E77" i="94"/>
  <c r="F77" i="94"/>
  <c r="G77" i="94"/>
  <c r="E78" i="94"/>
  <c r="F78" i="94"/>
  <c r="G78" i="94"/>
  <c r="E79" i="94"/>
  <c r="W79" i="94" s="1"/>
  <c r="F79" i="94"/>
  <c r="G79" i="94"/>
  <c r="E80" i="94"/>
  <c r="F80" i="94"/>
  <c r="G80" i="94"/>
  <c r="E81" i="94"/>
  <c r="W81" i="94" s="1"/>
  <c r="F81" i="94"/>
  <c r="G81" i="94"/>
  <c r="E82" i="94"/>
  <c r="F82" i="94"/>
  <c r="G82" i="94"/>
  <c r="E83" i="94"/>
  <c r="F83" i="94"/>
  <c r="G83" i="94"/>
  <c r="E84" i="94"/>
  <c r="F84" i="94"/>
  <c r="G84" i="94"/>
  <c r="E85" i="94"/>
  <c r="F85" i="94"/>
  <c r="G85" i="94"/>
  <c r="E86" i="94"/>
  <c r="F86" i="94"/>
  <c r="G86" i="94"/>
  <c r="E87" i="94"/>
  <c r="F87" i="94"/>
  <c r="G87" i="94"/>
  <c r="E88" i="94"/>
  <c r="F88" i="94"/>
  <c r="G88" i="94"/>
  <c r="E89" i="94"/>
  <c r="F89" i="94"/>
  <c r="G89" i="94"/>
  <c r="E90" i="94"/>
  <c r="F90" i="94"/>
  <c r="G90" i="94"/>
  <c r="E91" i="94"/>
  <c r="F91" i="94"/>
  <c r="G91" i="94"/>
  <c r="E92" i="94"/>
  <c r="F92" i="94"/>
  <c r="G92" i="94"/>
  <c r="E93" i="94"/>
  <c r="F93" i="94"/>
  <c r="G93" i="94"/>
  <c r="X93" i="94" s="1"/>
  <c r="E94" i="94"/>
  <c r="F94" i="94"/>
  <c r="G94" i="94"/>
  <c r="X94" i="94" s="1"/>
  <c r="E95" i="94"/>
  <c r="F95" i="94"/>
  <c r="G95" i="94"/>
  <c r="E96" i="94"/>
  <c r="F96" i="94"/>
  <c r="G96" i="94"/>
  <c r="E97" i="94"/>
  <c r="F97" i="94"/>
  <c r="G97" i="94"/>
  <c r="E98" i="94"/>
  <c r="F98" i="94"/>
  <c r="G98" i="94"/>
  <c r="E99" i="94"/>
  <c r="F99" i="94"/>
  <c r="G99" i="94"/>
  <c r="E100" i="94"/>
  <c r="F100" i="94"/>
  <c r="G100" i="94"/>
  <c r="E9" i="93"/>
  <c r="U9" i="93" s="1"/>
  <c r="F9" i="93"/>
  <c r="O9" i="93" s="1"/>
  <c r="G9" i="93"/>
  <c r="E10" i="93"/>
  <c r="T10" i="93" s="1"/>
  <c r="F10" i="93"/>
  <c r="O10" i="93" s="1"/>
  <c r="G10" i="93"/>
  <c r="E11" i="93"/>
  <c r="Q11" i="93" s="1"/>
  <c r="F11" i="93"/>
  <c r="O11" i="93" s="1"/>
  <c r="G11" i="93"/>
  <c r="E12" i="93"/>
  <c r="H12" i="93" s="1"/>
  <c r="F12" i="93"/>
  <c r="O12" i="93" s="1"/>
  <c r="G12" i="93"/>
  <c r="E13" i="93"/>
  <c r="U13" i="93" s="1"/>
  <c r="F13" i="93"/>
  <c r="O13" i="93" s="1"/>
  <c r="G13" i="93"/>
  <c r="E14" i="93"/>
  <c r="T14" i="93" s="1"/>
  <c r="F14" i="93"/>
  <c r="O14" i="93" s="1"/>
  <c r="G14" i="93"/>
  <c r="E15" i="93"/>
  <c r="R15" i="93" s="1"/>
  <c r="F15" i="93"/>
  <c r="O15" i="93" s="1"/>
  <c r="G15" i="93"/>
  <c r="E16" i="93"/>
  <c r="H16" i="93" s="1"/>
  <c r="F16" i="93"/>
  <c r="O16" i="93" s="1"/>
  <c r="G16" i="93"/>
  <c r="E17" i="93"/>
  <c r="U17" i="93" s="1"/>
  <c r="F17" i="93"/>
  <c r="O17" i="93" s="1"/>
  <c r="G17" i="93"/>
  <c r="E18" i="93"/>
  <c r="T18" i="93" s="1"/>
  <c r="F18" i="93"/>
  <c r="O18" i="93" s="1"/>
  <c r="G18" i="93"/>
  <c r="E19" i="93"/>
  <c r="T19" i="93" s="1"/>
  <c r="F19" i="93"/>
  <c r="O19" i="93" s="1"/>
  <c r="G19" i="93"/>
  <c r="E20" i="93"/>
  <c r="H20" i="93" s="1"/>
  <c r="F20" i="93"/>
  <c r="O20" i="93" s="1"/>
  <c r="G20" i="93"/>
  <c r="E21" i="93"/>
  <c r="U21" i="93" s="1"/>
  <c r="F21" i="93"/>
  <c r="O21" i="93" s="1"/>
  <c r="G21" i="93"/>
  <c r="E22" i="93"/>
  <c r="T22" i="93" s="1"/>
  <c r="F22" i="93"/>
  <c r="O22" i="93" s="1"/>
  <c r="G22" i="93"/>
  <c r="E23" i="93"/>
  <c r="I23" i="93" s="1"/>
  <c r="F23" i="93"/>
  <c r="O23" i="93" s="1"/>
  <c r="G23" i="93"/>
  <c r="E24" i="93"/>
  <c r="H24" i="93" s="1"/>
  <c r="F24" i="93"/>
  <c r="O24" i="93" s="1"/>
  <c r="G24" i="93"/>
  <c r="E25" i="93"/>
  <c r="U25" i="93" s="1"/>
  <c r="F25" i="93"/>
  <c r="O25" i="93" s="1"/>
  <c r="G25" i="93"/>
  <c r="E26" i="93"/>
  <c r="T26" i="93" s="1"/>
  <c r="F26" i="93"/>
  <c r="O26" i="93" s="1"/>
  <c r="G26" i="93"/>
  <c r="E27" i="93"/>
  <c r="J27" i="93" s="1"/>
  <c r="F27" i="93"/>
  <c r="O27" i="93" s="1"/>
  <c r="G27" i="93"/>
  <c r="E28" i="93"/>
  <c r="H28" i="93" s="1"/>
  <c r="F28" i="93"/>
  <c r="O28" i="93" s="1"/>
  <c r="G28" i="93"/>
  <c r="E29" i="93"/>
  <c r="U29" i="93" s="1"/>
  <c r="F29" i="93"/>
  <c r="O29" i="93" s="1"/>
  <c r="G29" i="93"/>
  <c r="E30" i="93"/>
  <c r="T30" i="93" s="1"/>
  <c r="F30" i="93"/>
  <c r="O30" i="93" s="1"/>
  <c r="G30" i="93"/>
  <c r="E31" i="93"/>
  <c r="R31" i="93" s="1"/>
  <c r="F31" i="93"/>
  <c r="O31" i="93" s="1"/>
  <c r="G31" i="93"/>
  <c r="E32" i="93"/>
  <c r="H32" i="93" s="1"/>
  <c r="F32" i="93"/>
  <c r="O32" i="93" s="1"/>
  <c r="G32" i="93"/>
  <c r="E33" i="93"/>
  <c r="U33" i="93" s="1"/>
  <c r="F33" i="93"/>
  <c r="O33" i="93" s="1"/>
  <c r="G33" i="93"/>
  <c r="E34" i="93"/>
  <c r="T34" i="93" s="1"/>
  <c r="F34" i="93"/>
  <c r="O34" i="93" s="1"/>
  <c r="G34" i="93"/>
  <c r="E35" i="93"/>
  <c r="J35" i="93" s="1"/>
  <c r="F35" i="93"/>
  <c r="O35" i="93" s="1"/>
  <c r="G35" i="93"/>
  <c r="E36" i="93"/>
  <c r="J36" i="93" s="1"/>
  <c r="F36" i="93"/>
  <c r="O36" i="93" s="1"/>
  <c r="G36" i="93"/>
  <c r="E37" i="93"/>
  <c r="U37" i="93" s="1"/>
  <c r="F37" i="93"/>
  <c r="O37" i="93" s="1"/>
  <c r="G37" i="93"/>
  <c r="E38" i="93"/>
  <c r="T38" i="93" s="1"/>
  <c r="F38" i="93"/>
  <c r="O38" i="93" s="1"/>
  <c r="G38" i="93"/>
  <c r="E39" i="93"/>
  <c r="F39" i="93"/>
  <c r="O39" i="93" s="1"/>
  <c r="G39" i="93"/>
  <c r="E40" i="93"/>
  <c r="X40" i="93" s="1"/>
  <c r="F40" i="93"/>
  <c r="O40" i="93" s="1"/>
  <c r="G40" i="93"/>
  <c r="E41" i="93"/>
  <c r="T41" i="93" s="1"/>
  <c r="F41" i="93"/>
  <c r="O41" i="93" s="1"/>
  <c r="G41" i="93"/>
  <c r="E42" i="93"/>
  <c r="J42" i="93" s="1"/>
  <c r="F42" i="93"/>
  <c r="O42" i="93" s="1"/>
  <c r="G42" i="93"/>
  <c r="E43" i="93"/>
  <c r="J43" i="93" s="1"/>
  <c r="F43" i="93"/>
  <c r="O43" i="93" s="1"/>
  <c r="G43" i="93"/>
  <c r="E44" i="93"/>
  <c r="I44" i="93" s="1"/>
  <c r="F44" i="93"/>
  <c r="O44" i="93" s="1"/>
  <c r="G44" i="93"/>
  <c r="E45" i="93"/>
  <c r="I45" i="93" s="1"/>
  <c r="F45" i="93"/>
  <c r="O45" i="93" s="1"/>
  <c r="G45" i="93"/>
  <c r="E46" i="93"/>
  <c r="F46" i="93"/>
  <c r="O46" i="93" s="1"/>
  <c r="G46" i="93"/>
  <c r="E47" i="93"/>
  <c r="J47" i="93" s="1"/>
  <c r="F47" i="93"/>
  <c r="O47" i="93" s="1"/>
  <c r="G47" i="93"/>
  <c r="E48" i="93"/>
  <c r="I48" i="93" s="1"/>
  <c r="F48" i="93"/>
  <c r="O48" i="93" s="1"/>
  <c r="G48" i="93"/>
  <c r="E49" i="93"/>
  <c r="I49" i="93" s="1"/>
  <c r="F49" i="93"/>
  <c r="O49" i="93" s="1"/>
  <c r="G49" i="93"/>
  <c r="E50" i="93"/>
  <c r="J50" i="93" s="1"/>
  <c r="F50" i="93"/>
  <c r="O50" i="93" s="1"/>
  <c r="G50" i="93"/>
  <c r="E51" i="93"/>
  <c r="W51" i="93" s="1"/>
  <c r="F51" i="93"/>
  <c r="O51" i="93" s="1"/>
  <c r="G51" i="93"/>
  <c r="E52" i="93"/>
  <c r="J52" i="93" s="1"/>
  <c r="F52" i="93"/>
  <c r="O52" i="93" s="1"/>
  <c r="G52" i="93"/>
  <c r="E53" i="93"/>
  <c r="J53" i="93" s="1"/>
  <c r="F53" i="93"/>
  <c r="O53" i="93" s="1"/>
  <c r="G53" i="93"/>
  <c r="E54" i="93"/>
  <c r="H54" i="93" s="1"/>
  <c r="F54" i="93"/>
  <c r="O54" i="93" s="1"/>
  <c r="G54" i="93"/>
  <c r="E55" i="93"/>
  <c r="I55" i="93" s="1"/>
  <c r="F55" i="93"/>
  <c r="O55" i="93" s="1"/>
  <c r="G55" i="93"/>
  <c r="E56" i="93"/>
  <c r="I56" i="93" s="1"/>
  <c r="F56" i="93"/>
  <c r="O56" i="93" s="1"/>
  <c r="G56" i="93"/>
  <c r="E57" i="93"/>
  <c r="I57" i="93" s="1"/>
  <c r="F57" i="93"/>
  <c r="O57" i="93" s="1"/>
  <c r="G57" i="93"/>
  <c r="E58" i="93"/>
  <c r="K58" i="93" s="1"/>
  <c r="F58" i="93"/>
  <c r="O58" i="93" s="1"/>
  <c r="G58" i="93"/>
  <c r="E59" i="93"/>
  <c r="K59" i="93" s="1"/>
  <c r="F59" i="93"/>
  <c r="O59" i="93" s="1"/>
  <c r="G59" i="93"/>
  <c r="E60" i="93"/>
  <c r="I60" i="93" s="1"/>
  <c r="F60" i="93"/>
  <c r="O60" i="93" s="1"/>
  <c r="G60" i="93"/>
  <c r="E61" i="93"/>
  <c r="I61" i="93" s="1"/>
  <c r="F61" i="93"/>
  <c r="O61" i="93" s="1"/>
  <c r="G61" i="93"/>
  <c r="E62" i="93"/>
  <c r="H62" i="93" s="1"/>
  <c r="F62" i="93"/>
  <c r="O62" i="93" s="1"/>
  <c r="G62" i="93"/>
  <c r="E63" i="93"/>
  <c r="F63" i="93"/>
  <c r="O63" i="93" s="1"/>
  <c r="G63" i="93"/>
  <c r="E64" i="93"/>
  <c r="J64" i="93" s="1"/>
  <c r="F64" i="93"/>
  <c r="O64" i="93" s="1"/>
  <c r="G64" i="93"/>
  <c r="E65" i="93"/>
  <c r="W65" i="93" s="1"/>
  <c r="F65" i="93"/>
  <c r="O65" i="93" s="1"/>
  <c r="G65" i="93"/>
  <c r="E66" i="93"/>
  <c r="H66" i="93" s="1"/>
  <c r="F66" i="93"/>
  <c r="O66" i="93" s="1"/>
  <c r="G66" i="93"/>
  <c r="E67" i="93"/>
  <c r="R67" i="93" s="1"/>
  <c r="F67" i="93"/>
  <c r="O67" i="93" s="1"/>
  <c r="G67" i="93"/>
  <c r="E68" i="93"/>
  <c r="F68" i="93"/>
  <c r="O68" i="93" s="1"/>
  <c r="G68" i="93"/>
  <c r="E69" i="93"/>
  <c r="N69" i="93" s="1"/>
  <c r="F69" i="93"/>
  <c r="O69" i="93" s="1"/>
  <c r="G69" i="93"/>
  <c r="E70" i="93"/>
  <c r="H70" i="93" s="1"/>
  <c r="F70" i="93"/>
  <c r="O70" i="93" s="1"/>
  <c r="G70" i="93"/>
  <c r="E71" i="93"/>
  <c r="R71" i="93" s="1"/>
  <c r="F71" i="93"/>
  <c r="O71" i="93" s="1"/>
  <c r="G71" i="93"/>
  <c r="E72" i="93"/>
  <c r="I72" i="93" s="1"/>
  <c r="F72" i="93"/>
  <c r="O72" i="93" s="1"/>
  <c r="G72" i="93"/>
  <c r="E73" i="93"/>
  <c r="K73" i="93" s="1"/>
  <c r="F73" i="93"/>
  <c r="O73" i="93" s="1"/>
  <c r="G73" i="93"/>
  <c r="E74" i="93"/>
  <c r="H74" i="93" s="1"/>
  <c r="F74" i="93"/>
  <c r="O74" i="93" s="1"/>
  <c r="G74" i="93"/>
  <c r="E75" i="93"/>
  <c r="I75" i="93" s="1"/>
  <c r="F75" i="93"/>
  <c r="O75" i="93" s="1"/>
  <c r="G75" i="93"/>
  <c r="E76" i="93"/>
  <c r="F76" i="93"/>
  <c r="O76" i="93" s="1"/>
  <c r="G76" i="93"/>
  <c r="E77" i="93"/>
  <c r="H77" i="93" s="1"/>
  <c r="F77" i="93"/>
  <c r="O77" i="93" s="1"/>
  <c r="G77" i="93"/>
  <c r="E78" i="93"/>
  <c r="H78" i="93" s="1"/>
  <c r="F78" i="93"/>
  <c r="O78" i="93" s="1"/>
  <c r="G78" i="93"/>
  <c r="E79" i="93"/>
  <c r="X79" i="93" s="1"/>
  <c r="F79" i="93"/>
  <c r="O79" i="93" s="1"/>
  <c r="G79" i="93"/>
  <c r="E80" i="93"/>
  <c r="I80" i="93" s="1"/>
  <c r="F80" i="93"/>
  <c r="O80" i="93" s="1"/>
  <c r="G80" i="93"/>
  <c r="E81" i="93"/>
  <c r="H81" i="93" s="1"/>
  <c r="F81" i="93"/>
  <c r="O81" i="93" s="1"/>
  <c r="G81" i="93"/>
  <c r="E82" i="93"/>
  <c r="F82" i="93"/>
  <c r="O82" i="93" s="1"/>
  <c r="G82" i="93"/>
  <c r="E83" i="93"/>
  <c r="W83" i="93" s="1"/>
  <c r="F83" i="93"/>
  <c r="O83" i="93" s="1"/>
  <c r="G83" i="93"/>
  <c r="E84" i="93"/>
  <c r="I84" i="93" s="1"/>
  <c r="F84" i="93"/>
  <c r="O84" i="93" s="1"/>
  <c r="G84" i="93"/>
  <c r="E85" i="93"/>
  <c r="H85" i="93" s="1"/>
  <c r="F85" i="93"/>
  <c r="O85" i="93" s="1"/>
  <c r="G85" i="93"/>
  <c r="E86" i="93"/>
  <c r="H86" i="93" s="1"/>
  <c r="F86" i="93"/>
  <c r="O86" i="93" s="1"/>
  <c r="G86" i="93"/>
  <c r="E87" i="93"/>
  <c r="I87" i="93" s="1"/>
  <c r="F87" i="93"/>
  <c r="O87" i="93" s="1"/>
  <c r="G87" i="93"/>
  <c r="E88" i="93"/>
  <c r="I88" i="93" s="1"/>
  <c r="F88" i="93"/>
  <c r="O88" i="93" s="1"/>
  <c r="G88" i="93"/>
  <c r="E89" i="93"/>
  <c r="H89" i="93" s="1"/>
  <c r="F89" i="93"/>
  <c r="O89" i="93" s="1"/>
  <c r="G89" i="93"/>
  <c r="E90" i="93"/>
  <c r="H90" i="93" s="1"/>
  <c r="F90" i="93"/>
  <c r="O90" i="93" s="1"/>
  <c r="G90" i="93"/>
  <c r="E91" i="93"/>
  <c r="N91" i="93" s="1"/>
  <c r="F91" i="93"/>
  <c r="O91" i="93" s="1"/>
  <c r="G91" i="93"/>
  <c r="E92" i="93"/>
  <c r="I92" i="93" s="1"/>
  <c r="F92" i="93"/>
  <c r="O92" i="93" s="1"/>
  <c r="G92" i="93"/>
  <c r="E93" i="93"/>
  <c r="X93" i="93" s="1"/>
  <c r="F93" i="93"/>
  <c r="O93" i="93" s="1"/>
  <c r="G93" i="93"/>
  <c r="E94" i="93"/>
  <c r="H94" i="93" s="1"/>
  <c r="F94" i="93"/>
  <c r="O94" i="93" s="1"/>
  <c r="G94" i="93"/>
  <c r="E95" i="93"/>
  <c r="U95" i="93" s="1"/>
  <c r="F95" i="93"/>
  <c r="O95" i="93" s="1"/>
  <c r="G95" i="93"/>
  <c r="E96" i="93"/>
  <c r="N96" i="93" s="1"/>
  <c r="F96" i="93"/>
  <c r="O96" i="93" s="1"/>
  <c r="G96" i="93"/>
  <c r="E97" i="93"/>
  <c r="H97" i="93" s="1"/>
  <c r="F97" i="93"/>
  <c r="O97" i="93" s="1"/>
  <c r="G97" i="93"/>
  <c r="E98" i="93"/>
  <c r="Q98" i="93" s="1"/>
  <c r="F98" i="93"/>
  <c r="O98" i="93" s="1"/>
  <c r="G98" i="93"/>
  <c r="E99" i="93"/>
  <c r="U99" i="93" s="1"/>
  <c r="F99" i="93"/>
  <c r="O99" i="93" s="1"/>
  <c r="G99" i="93"/>
  <c r="E100" i="93"/>
  <c r="N100" i="93" s="1"/>
  <c r="F100" i="93"/>
  <c r="O100" i="93" s="1"/>
  <c r="G100" i="93"/>
  <c r="J2" i="96"/>
  <c r="M3" i="96"/>
  <c r="M4" i="96"/>
  <c r="M5" i="96"/>
  <c r="M6" i="96"/>
  <c r="H3" i="96"/>
  <c r="H4" i="96"/>
  <c r="H5" i="96"/>
  <c r="H6" i="96"/>
  <c r="H2" i="96"/>
  <c r="E3" i="96"/>
  <c r="E4" i="96"/>
  <c r="E5" i="96"/>
  <c r="E6" i="96"/>
  <c r="E2" i="96"/>
  <c r="G3" i="96"/>
  <c r="K3" i="96" s="1"/>
  <c r="G4" i="96"/>
  <c r="K4" i="96" s="1"/>
  <c r="G5" i="96"/>
  <c r="K5" i="96" s="1"/>
  <c r="G6" i="96"/>
  <c r="K6" i="96" s="1"/>
  <c r="G2" i="96"/>
  <c r="K2" i="96" s="1"/>
  <c r="G3" i="94"/>
  <c r="G4" i="94"/>
  <c r="G5" i="94"/>
  <c r="G6" i="94"/>
  <c r="G2" i="94"/>
  <c r="F3" i="94"/>
  <c r="F4" i="94"/>
  <c r="F5" i="94"/>
  <c r="F6" i="94"/>
  <c r="F2" i="94"/>
  <c r="E6" i="94"/>
  <c r="E3" i="94"/>
  <c r="E4" i="94"/>
  <c r="E5" i="94"/>
  <c r="E2" i="94"/>
  <c r="J2" i="94" s="1"/>
  <c r="G3" i="93"/>
  <c r="G4" i="93"/>
  <c r="G5" i="93"/>
  <c r="G6" i="93"/>
  <c r="G7" i="93"/>
  <c r="G8" i="93"/>
  <c r="G2" i="93"/>
  <c r="F3" i="93"/>
  <c r="O3" i="93" s="1"/>
  <c r="F4" i="93"/>
  <c r="O4" i="93" s="1"/>
  <c r="F5" i="93"/>
  <c r="O5" i="93" s="1"/>
  <c r="F6" i="93"/>
  <c r="O6" i="93" s="1"/>
  <c r="F7" i="93"/>
  <c r="O7" i="93" s="1"/>
  <c r="F8" i="93"/>
  <c r="O8" i="93" s="1"/>
  <c r="F2" i="93"/>
  <c r="O2" i="93" s="1"/>
  <c r="E8" i="93"/>
  <c r="X8" i="93" s="1"/>
  <c r="E7" i="93"/>
  <c r="X7" i="93" s="1"/>
  <c r="E6" i="93"/>
  <c r="K6" i="93" s="1"/>
  <c r="E5" i="93"/>
  <c r="K5" i="93" s="1"/>
  <c r="E4" i="93"/>
  <c r="T4" i="93" s="1"/>
  <c r="E3" i="93"/>
  <c r="Q3" i="93" s="1"/>
  <c r="E2" i="93"/>
  <c r="U2" i="93" s="1"/>
  <c r="E14" i="90"/>
  <c r="F14" i="90"/>
  <c r="H14" i="90" s="1"/>
  <c r="G14" i="90"/>
  <c r="J14" i="90" s="1"/>
  <c r="E15" i="90"/>
  <c r="F15" i="90"/>
  <c r="H15" i="90" s="1"/>
  <c r="G15" i="90"/>
  <c r="J15" i="90" s="1"/>
  <c r="E16" i="90"/>
  <c r="F16" i="90"/>
  <c r="H16" i="90" s="1"/>
  <c r="G16" i="90"/>
  <c r="J16" i="90" s="1"/>
  <c r="E17" i="90"/>
  <c r="F17" i="90"/>
  <c r="I17" i="90" s="1"/>
  <c r="G17" i="90"/>
  <c r="J17" i="90" s="1"/>
  <c r="E18" i="90"/>
  <c r="F18" i="90"/>
  <c r="L18" i="90" s="1"/>
  <c r="G18" i="90"/>
  <c r="J18" i="90" s="1"/>
  <c r="E19" i="90"/>
  <c r="F19" i="90"/>
  <c r="H19" i="90" s="1"/>
  <c r="G19" i="90"/>
  <c r="J19" i="90" s="1"/>
  <c r="E20" i="90"/>
  <c r="F20" i="90"/>
  <c r="G20" i="90"/>
  <c r="J20" i="90" s="1"/>
  <c r="E21" i="90"/>
  <c r="F21" i="90"/>
  <c r="H21" i="90" s="1"/>
  <c r="G21" i="90"/>
  <c r="J21" i="90" s="1"/>
  <c r="E22" i="90"/>
  <c r="F22" i="90"/>
  <c r="H22" i="90" s="1"/>
  <c r="G22" i="90"/>
  <c r="J22" i="90" s="1"/>
  <c r="E23" i="90"/>
  <c r="F23" i="90"/>
  <c r="I23" i="90" s="1"/>
  <c r="G23" i="90"/>
  <c r="J23" i="90" s="1"/>
  <c r="E24" i="90"/>
  <c r="F24" i="90"/>
  <c r="G24" i="90"/>
  <c r="J24" i="90" s="1"/>
  <c r="E25" i="90"/>
  <c r="F25" i="90"/>
  <c r="I25" i="90" s="1"/>
  <c r="G25" i="90"/>
  <c r="J25" i="90" s="1"/>
  <c r="E26" i="90"/>
  <c r="F26" i="90"/>
  <c r="G26" i="90"/>
  <c r="J26" i="90" s="1"/>
  <c r="E27" i="90"/>
  <c r="F27" i="90"/>
  <c r="H27" i="90" s="1"/>
  <c r="G27" i="90"/>
  <c r="J27" i="90" s="1"/>
  <c r="E28" i="90"/>
  <c r="F28" i="90"/>
  <c r="G28" i="90"/>
  <c r="J28" i="90" s="1"/>
  <c r="E29" i="90"/>
  <c r="F29" i="90"/>
  <c r="H29" i="90" s="1"/>
  <c r="G29" i="90"/>
  <c r="J29" i="90" s="1"/>
  <c r="E30" i="90"/>
  <c r="F30" i="90"/>
  <c r="H30" i="90" s="1"/>
  <c r="G30" i="90"/>
  <c r="J30" i="90" s="1"/>
  <c r="E31" i="90"/>
  <c r="F31" i="90"/>
  <c r="G31" i="90"/>
  <c r="J31" i="90" s="1"/>
  <c r="E32" i="90"/>
  <c r="F32" i="90"/>
  <c r="H32" i="90" s="1"/>
  <c r="G32" i="90"/>
  <c r="J32" i="90" s="1"/>
  <c r="E33" i="90"/>
  <c r="F33" i="90"/>
  <c r="G33" i="90"/>
  <c r="J33" i="90" s="1"/>
  <c r="E34" i="90"/>
  <c r="F34" i="90"/>
  <c r="L34" i="90" s="1"/>
  <c r="G34" i="90"/>
  <c r="J34" i="90" s="1"/>
  <c r="E35" i="90"/>
  <c r="F35" i="90"/>
  <c r="I35" i="90" s="1"/>
  <c r="G35" i="90"/>
  <c r="J35" i="90" s="1"/>
  <c r="E36" i="90"/>
  <c r="F36" i="90"/>
  <c r="G36" i="90"/>
  <c r="J36" i="90" s="1"/>
  <c r="E37" i="90"/>
  <c r="F37" i="90"/>
  <c r="H37" i="90" s="1"/>
  <c r="G37" i="90"/>
  <c r="J37" i="90" s="1"/>
  <c r="E38" i="90"/>
  <c r="F38" i="90"/>
  <c r="G38" i="90"/>
  <c r="J38" i="90" s="1"/>
  <c r="E39" i="90"/>
  <c r="F39" i="90"/>
  <c r="I39" i="90" s="1"/>
  <c r="G39" i="90"/>
  <c r="J39" i="90" s="1"/>
  <c r="E40" i="90"/>
  <c r="F40" i="90"/>
  <c r="G40" i="90"/>
  <c r="J40" i="90" s="1"/>
  <c r="E41" i="90"/>
  <c r="F41" i="90"/>
  <c r="I41" i="90" s="1"/>
  <c r="G41" i="90"/>
  <c r="J41" i="90" s="1"/>
  <c r="E42" i="90"/>
  <c r="F42" i="90"/>
  <c r="L42" i="90" s="1"/>
  <c r="G42" i="90"/>
  <c r="J42" i="90" s="1"/>
  <c r="E43" i="90"/>
  <c r="F43" i="90"/>
  <c r="I43" i="90" s="1"/>
  <c r="G43" i="90"/>
  <c r="J43" i="90" s="1"/>
  <c r="E44" i="90"/>
  <c r="F44" i="90"/>
  <c r="G44" i="90"/>
  <c r="J44" i="90" s="1"/>
  <c r="E45" i="90"/>
  <c r="F45" i="90"/>
  <c r="H45" i="90" s="1"/>
  <c r="G45" i="90"/>
  <c r="J45" i="90" s="1"/>
  <c r="E46" i="90"/>
  <c r="F46" i="90"/>
  <c r="H46" i="90" s="1"/>
  <c r="G46" i="90"/>
  <c r="J46" i="90" s="1"/>
  <c r="E47" i="90"/>
  <c r="F47" i="90"/>
  <c r="G47" i="90"/>
  <c r="J47" i="90" s="1"/>
  <c r="E48" i="90"/>
  <c r="F48" i="90"/>
  <c r="L48" i="90" s="1"/>
  <c r="G48" i="90"/>
  <c r="J48" i="90" s="1"/>
  <c r="E49" i="90"/>
  <c r="F49" i="90"/>
  <c r="G49" i="90"/>
  <c r="J49" i="90" s="1"/>
  <c r="E50" i="90"/>
  <c r="F50" i="90"/>
  <c r="L50" i="90" s="1"/>
  <c r="G50" i="90"/>
  <c r="J50" i="90" s="1"/>
  <c r="E51" i="90"/>
  <c r="F51" i="90"/>
  <c r="I51" i="90" s="1"/>
  <c r="G51" i="90"/>
  <c r="J51" i="90" s="1"/>
  <c r="E52" i="90"/>
  <c r="F52" i="90"/>
  <c r="G52" i="90"/>
  <c r="J52" i="90" s="1"/>
  <c r="E53" i="90"/>
  <c r="F53" i="90"/>
  <c r="H53" i="90" s="1"/>
  <c r="G53" i="90"/>
  <c r="J53" i="90" s="1"/>
  <c r="E54" i="90"/>
  <c r="F54" i="90"/>
  <c r="G54" i="90"/>
  <c r="J54" i="90" s="1"/>
  <c r="E55" i="90"/>
  <c r="F55" i="90"/>
  <c r="H55" i="90" s="1"/>
  <c r="G55" i="90"/>
  <c r="J55" i="90" s="1"/>
  <c r="E56" i="90"/>
  <c r="F56" i="90"/>
  <c r="M56" i="90" s="1"/>
  <c r="G56" i="90"/>
  <c r="J56" i="90" s="1"/>
  <c r="E57" i="90"/>
  <c r="F57" i="90"/>
  <c r="G57" i="90"/>
  <c r="J57" i="90" s="1"/>
  <c r="E58" i="90"/>
  <c r="F58" i="90"/>
  <c r="L58" i="90" s="1"/>
  <c r="G58" i="90"/>
  <c r="J58" i="90" s="1"/>
  <c r="E59" i="90"/>
  <c r="F59" i="90"/>
  <c r="I59" i="90" s="1"/>
  <c r="G59" i="90"/>
  <c r="J59" i="90" s="1"/>
  <c r="E60" i="90"/>
  <c r="F60" i="90"/>
  <c r="G60" i="90"/>
  <c r="J60" i="90" s="1"/>
  <c r="E61" i="90"/>
  <c r="F61" i="90"/>
  <c r="H61" i="90" s="1"/>
  <c r="G61" i="90"/>
  <c r="J61" i="90" s="1"/>
  <c r="E62" i="90"/>
  <c r="F62" i="90"/>
  <c r="H62" i="90" s="1"/>
  <c r="G62" i="90"/>
  <c r="J62" i="90" s="1"/>
  <c r="E63" i="90"/>
  <c r="F63" i="90"/>
  <c r="H63" i="90" s="1"/>
  <c r="G63" i="90"/>
  <c r="J63" i="90" s="1"/>
  <c r="E64" i="90"/>
  <c r="F64" i="90"/>
  <c r="H64" i="90" s="1"/>
  <c r="G64" i="90"/>
  <c r="J64" i="90" s="1"/>
  <c r="E65" i="90"/>
  <c r="F65" i="90"/>
  <c r="I65" i="90" s="1"/>
  <c r="G65" i="90"/>
  <c r="J65" i="90" s="1"/>
  <c r="E66" i="90"/>
  <c r="F66" i="90"/>
  <c r="G66" i="90"/>
  <c r="J66" i="90" s="1"/>
  <c r="E67" i="90"/>
  <c r="F67" i="90"/>
  <c r="I67" i="90" s="1"/>
  <c r="G67" i="90"/>
  <c r="J67" i="90" s="1"/>
  <c r="E68" i="90"/>
  <c r="F68" i="90"/>
  <c r="G68" i="90"/>
  <c r="J68" i="90" s="1"/>
  <c r="E69" i="90"/>
  <c r="F69" i="90"/>
  <c r="G69" i="90"/>
  <c r="J69" i="90" s="1"/>
  <c r="E70" i="90"/>
  <c r="F70" i="90"/>
  <c r="H70" i="90" s="1"/>
  <c r="G70" i="90"/>
  <c r="J70" i="90" s="1"/>
  <c r="E71" i="90"/>
  <c r="F71" i="90"/>
  <c r="I71" i="90" s="1"/>
  <c r="G71" i="90"/>
  <c r="J71" i="90" s="1"/>
  <c r="E72" i="90"/>
  <c r="F72" i="90"/>
  <c r="G72" i="90"/>
  <c r="J72" i="90" s="1"/>
  <c r="E73" i="90"/>
  <c r="F73" i="90"/>
  <c r="I73" i="90" s="1"/>
  <c r="G73" i="90"/>
  <c r="J73" i="90" s="1"/>
  <c r="E74" i="90"/>
  <c r="F74" i="90"/>
  <c r="L74" i="90" s="1"/>
  <c r="G74" i="90"/>
  <c r="J74" i="90" s="1"/>
  <c r="E75" i="90"/>
  <c r="F75" i="90"/>
  <c r="I75" i="90" s="1"/>
  <c r="G75" i="90"/>
  <c r="J75" i="90" s="1"/>
  <c r="E76" i="90"/>
  <c r="F76" i="90"/>
  <c r="G76" i="90"/>
  <c r="J76" i="90" s="1"/>
  <c r="E77" i="90"/>
  <c r="F77" i="90"/>
  <c r="H77" i="90" s="1"/>
  <c r="G77" i="90"/>
  <c r="J77" i="90" s="1"/>
  <c r="E78" i="90"/>
  <c r="F78" i="90"/>
  <c r="H78" i="90" s="1"/>
  <c r="G78" i="90"/>
  <c r="J78" i="90" s="1"/>
  <c r="E79" i="90"/>
  <c r="F79" i="90"/>
  <c r="H79" i="90" s="1"/>
  <c r="G79" i="90"/>
  <c r="J79" i="90" s="1"/>
  <c r="E80" i="90"/>
  <c r="F80" i="90"/>
  <c r="H80" i="90" s="1"/>
  <c r="G80" i="90"/>
  <c r="J80" i="90" s="1"/>
  <c r="E81" i="90"/>
  <c r="F81" i="90"/>
  <c r="G81" i="90"/>
  <c r="J81" i="90" s="1"/>
  <c r="E82" i="90"/>
  <c r="F82" i="90"/>
  <c r="H82" i="90" s="1"/>
  <c r="G82" i="90"/>
  <c r="J82" i="90" s="1"/>
  <c r="E83" i="90"/>
  <c r="F83" i="90"/>
  <c r="I83" i="90" s="1"/>
  <c r="G83" i="90"/>
  <c r="J83" i="90" s="1"/>
  <c r="E84" i="90"/>
  <c r="F84" i="90"/>
  <c r="G84" i="90"/>
  <c r="J84" i="90" s="1"/>
  <c r="E85" i="90"/>
  <c r="F85" i="90"/>
  <c r="H85" i="90" s="1"/>
  <c r="G85" i="90"/>
  <c r="J85" i="90" s="1"/>
  <c r="E86" i="90"/>
  <c r="F86" i="90"/>
  <c r="H86" i="90" s="1"/>
  <c r="G86" i="90"/>
  <c r="J86" i="90" s="1"/>
  <c r="E87" i="90"/>
  <c r="F87" i="90"/>
  <c r="I87" i="90" s="1"/>
  <c r="G87" i="90"/>
  <c r="J87" i="90" s="1"/>
  <c r="E88" i="90"/>
  <c r="F88" i="90"/>
  <c r="I88" i="90" s="1"/>
  <c r="G88" i="90"/>
  <c r="J88" i="90" s="1"/>
  <c r="E89" i="90"/>
  <c r="F89" i="90"/>
  <c r="I89" i="90" s="1"/>
  <c r="G89" i="90"/>
  <c r="J89" i="90" s="1"/>
  <c r="E90" i="90"/>
  <c r="F90" i="90"/>
  <c r="M90" i="90" s="1"/>
  <c r="G90" i="90"/>
  <c r="J90" i="90" s="1"/>
  <c r="E91" i="90"/>
  <c r="F91" i="90"/>
  <c r="I91" i="90" s="1"/>
  <c r="G91" i="90"/>
  <c r="J91" i="90" s="1"/>
  <c r="E92" i="90"/>
  <c r="F92" i="90"/>
  <c r="G92" i="90"/>
  <c r="J92" i="90" s="1"/>
  <c r="E93" i="90"/>
  <c r="F93" i="90"/>
  <c r="G93" i="90"/>
  <c r="J93" i="90" s="1"/>
  <c r="E94" i="90"/>
  <c r="F94" i="90"/>
  <c r="H94" i="90" s="1"/>
  <c r="G94" i="90"/>
  <c r="J94" i="90" s="1"/>
  <c r="E95" i="90"/>
  <c r="F95" i="90"/>
  <c r="H95" i="90" s="1"/>
  <c r="G95" i="90"/>
  <c r="J95" i="90" s="1"/>
  <c r="E96" i="90"/>
  <c r="F96" i="90"/>
  <c r="H96" i="90" s="1"/>
  <c r="G96" i="90"/>
  <c r="J96" i="90" s="1"/>
  <c r="E97" i="90"/>
  <c r="F97" i="90"/>
  <c r="I97" i="90" s="1"/>
  <c r="G97" i="90"/>
  <c r="J97" i="90" s="1"/>
  <c r="E98" i="90"/>
  <c r="F98" i="90"/>
  <c r="H98" i="90" s="1"/>
  <c r="G98" i="90"/>
  <c r="J98" i="90" s="1"/>
  <c r="E99" i="90"/>
  <c r="F99" i="90"/>
  <c r="I99" i="90" s="1"/>
  <c r="G99" i="90"/>
  <c r="J99" i="90" s="1"/>
  <c r="E100" i="90"/>
  <c r="F100" i="90"/>
  <c r="G100" i="90"/>
  <c r="J100" i="90" s="1"/>
  <c r="G3" i="90"/>
  <c r="J3" i="90" s="1"/>
  <c r="G4" i="90"/>
  <c r="J4" i="90" s="1"/>
  <c r="G5" i="90"/>
  <c r="J5" i="90" s="1"/>
  <c r="G6" i="90"/>
  <c r="J6" i="90" s="1"/>
  <c r="G7" i="90"/>
  <c r="J7" i="90" s="1"/>
  <c r="G8" i="90"/>
  <c r="J8" i="90" s="1"/>
  <c r="G9" i="90"/>
  <c r="J9" i="90" s="1"/>
  <c r="G10" i="90"/>
  <c r="J10" i="90" s="1"/>
  <c r="G11" i="90"/>
  <c r="G12" i="90"/>
  <c r="J12" i="90" s="1"/>
  <c r="G13" i="90"/>
  <c r="J13" i="90" s="1"/>
  <c r="G2" i="90"/>
  <c r="J2" i="90" s="1"/>
  <c r="F13" i="90"/>
  <c r="H13" i="90" s="1"/>
  <c r="E13" i="90"/>
  <c r="F12" i="90"/>
  <c r="H12" i="90" s="1"/>
  <c r="E12" i="90"/>
  <c r="F11" i="90"/>
  <c r="L11" i="90" s="1"/>
  <c r="E11" i="90"/>
  <c r="F10" i="90"/>
  <c r="I10" i="90" s="1"/>
  <c r="E10" i="90"/>
  <c r="F9" i="90"/>
  <c r="I9" i="90" s="1"/>
  <c r="E9" i="90"/>
  <c r="F8" i="90"/>
  <c r="M8" i="90" s="1"/>
  <c r="E8" i="90"/>
  <c r="F7" i="90"/>
  <c r="I7" i="90" s="1"/>
  <c r="E7" i="90"/>
  <c r="F6" i="90"/>
  <c r="I6" i="90" s="1"/>
  <c r="E6" i="90"/>
  <c r="F5" i="90"/>
  <c r="M5" i="90" s="1"/>
  <c r="E5" i="90"/>
  <c r="F4" i="90"/>
  <c r="M4" i="90" s="1"/>
  <c r="E4" i="90"/>
  <c r="F3" i="90"/>
  <c r="I3" i="90" s="1"/>
  <c r="E3" i="90"/>
  <c r="F2" i="90"/>
  <c r="H2" i="90" s="1"/>
  <c r="E2" i="90"/>
  <c r="E21" i="88"/>
  <c r="F21" i="88"/>
  <c r="J21" i="88" s="1"/>
  <c r="G21" i="88"/>
  <c r="H21" i="88"/>
  <c r="L21" i="88" s="1"/>
  <c r="I21" i="88"/>
  <c r="E22" i="88"/>
  <c r="F22" i="88"/>
  <c r="N22" i="88" s="1"/>
  <c r="G22" i="88"/>
  <c r="H22" i="88"/>
  <c r="L22" i="88" s="1"/>
  <c r="I22" i="88"/>
  <c r="E23" i="88"/>
  <c r="F23" i="88"/>
  <c r="K23" i="88" s="1"/>
  <c r="G23" i="88"/>
  <c r="H23" i="88"/>
  <c r="L23" i="88" s="1"/>
  <c r="I23" i="88"/>
  <c r="E24" i="88"/>
  <c r="F24" i="88"/>
  <c r="J24" i="88" s="1"/>
  <c r="G24" i="88"/>
  <c r="H24" i="88"/>
  <c r="L24" i="88" s="1"/>
  <c r="I24" i="88"/>
  <c r="E25" i="88"/>
  <c r="F25" i="88"/>
  <c r="J25" i="88" s="1"/>
  <c r="G25" i="88"/>
  <c r="H25" i="88"/>
  <c r="L25" i="88" s="1"/>
  <c r="I25" i="88"/>
  <c r="E26" i="88"/>
  <c r="F26" i="88"/>
  <c r="N26" i="88" s="1"/>
  <c r="G26" i="88"/>
  <c r="H26" i="88"/>
  <c r="L26" i="88" s="1"/>
  <c r="I26" i="88"/>
  <c r="E27" i="88"/>
  <c r="F27" i="88"/>
  <c r="K27" i="88" s="1"/>
  <c r="G27" i="88"/>
  <c r="H27" i="88"/>
  <c r="L27" i="88" s="1"/>
  <c r="I27" i="88"/>
  <c r="E28" i="88"/>
  <c r="F28" i="88"/>
  <c r="J28" i="88" s="1"/>
  <c r="G28" i="88"/>
  <c r="H28" i="88"/>
  <c r="L28" i="88" s="1"/>
  <c r="I28" i="88"/>
  <c r="E29" i="88"/>
  <c r="F29" i="88"/>
  <c r="J29" i="88" s="1"/>
  <c r="G29" i="88"/>
  <c r="H29" i="88"/>
  <c r="L29" i="88" s="1"/>
  <c r="I29" i="88"/>
  <c r="E30" i="88"/>
  <c r="F30" i="88"/>
  <c r="N30" i="88" s="1"/>
  <c r="G30" i="88"/>
  <c r="H30" i="88"/>
  <c r="L30" i="88" s="1"/>
  <c r="I30" i="88"/>
  <c r="E31" i="88"/>
  <c r="F31" i="88"/>
  <c r="J31" i="88" s="1"/>
  <c r="G31" i="88"/>
  <c r="H31" i="88"/>
  <c r="L31" i="88" s="1"/>
  <c r="I31" i="88"/>
  <c r="E32" i="88"/>
  <c r="F32" i="88"/>
  <c r="J32" i="88" s="1"/>
  <c r="G32" i="88"/>
  <c r="H32" i="88"/>
  <c r="L32" i="88" s="1"/>
  <c r="I32" i="88"/>
  <c r="E33" i="88"/>
  <c r="F33" i="88"/>
  <c r="J33" i="88" s="1"/>
  <c r="G33" i="88"/>
  <c r="H33" i="88"/>
  <c r="L33" i="88" s="1"/>
  <c r="I33" i="88"/>
  <c r="E34" i="88"/>
  <c r="F34" i="88"/>
  <c r="N34" i="88" s="1"/>
  <c r="G34" i="88"/>
  <c r="H34" i="88"/>
  <c r="L34" i="88" s="1"/>
  <c r="I34" i="88"/>
  <c r="E35" i="88"/>
  <c r="F35" i="88"/>
  <c r="J35" i="88" s="1"/>
  <c r="G35" i="88"/>
  <c r="H35" i="88"/>
  <c r="L35" i="88" s="1"/>
  <c r="I35" i="88"/>
  <c r="E36" i="88"/>
  <c r="F36" i="88"/>
  <c r="J36" i="88" s="1"/>
  <c r="G36" i="88"/>
  <c r="H36" i="88"/>
  <c r="L36" i="88" s="1"/>
  <c r="I36" i="88"/>
  <c r="E37" i="88"/>
  <c r="F37" i="88"/>
  <c r="J37" i="88" s="1"/>
  <c r="G37" i="88"/>
  <c r="H37" i="88"/>
  <c r="L37" i="88" s="1"/>
  <c r="I37" i="88"/>
  <c r="E38" i="88"/>
  <c r="F38" i="88"/>
  <c r="N38" i="88" s="1"/>
  <c r="G38" i="88"/>
  <c r="H38" i="88"/>
  <c r="L38" i="88" s="1"/>
  <c r="I38" i="88"/>
  <c r="E39" i="88"/>
  <c r="F39" i="88"/>
  <c r="J39" i="88" s="1"/>
  <c r="G39" i="88"/>
  <c r="H39" i="88"/>
  <c r="L39" i="88" s="1"/>
  <c r="I39" i="88"/>
  <c r="E40" i="88"/>
  <c r="F40" i="88"/>
  <c r="J40" i="88" s="1"/>
  <c r="G40" i="88"/>
  <c r="H40" i="88"/>
  <c r="L40" i="88" s="1"/>
  <c r="I40" i="88"/>
  <c r="E41" i="88"/>
  <c r="F41" i="88"/>
  <c r="J41" i="88" s="1"/>
  <c r="G41" i="88"/>
  <c r="H41" i="88"/>
  <c r="L41" i="88" s="1"/>
  <c r="I41" i="88"/>
  <c r="E42" i="88"/>
  <c r="F42" i="88"/>
  <c r="N42" i="88" s="1"/>
  <c r="G42" i="88"/>
  <c r="H42" i="88"/>
  <c r="L42" i="88" s="1"/>
  <c r="I42" i="88"/>
  <c r="E43" i="88"/>
  <c r="F43" i="88"/>
  <c r="O43" i="88" s="1"/>
  <c r="G43" i="88"/>
  <c r="H43" i="88"/>
  <c r="L43" i="88" s="1"/>
  <c r="I43" i="88"/>
  <c r="E44" i="88"/>
  <c r="F44" i="88"/>
  <c r="J44" i="88" s="1"/>
  <c r="G44" i="88"/>
  <c r="H44" i="88"/>
  <c r="L44" i="88" s="1"/>
  <c r="I44" i="88"/>
  <c r="E45" i="88"/>
  <c r="F45" i="88"/>
  <c r="J45" i="88" s="1"/>
  <c r="G45" i="88"/>
  <c r="H45" i="88"/>
  <c r="L45" i="88" s="1"/>
  <c r="I45" i="88"/>
  <c r="E46" i="88"/>
  <c r="F46" i="88"/>
  <c r="N46" i="88" s="1"/>
  <c r="G46" i="88"/>
  <c r="H46" i="88"/>
  <c r="L46" i="88" s="1"/>
  <c r="I46" i="88"/>
  <c r="E47" i="88"/>
  <c r="F47" i="88"/>
  <c r="J47" i="88" s="1"/>
  <c r="G47" i="88"/>
  <c r="H47" i="88"/>
  <c r="L47" i="88" s="1"/>
  <c r="I47" i="88"/>
  <c r="E48" i="88"/>
  <c r="F48" i="88"/>
  <c r="J48" i="88" s="1"/>
  <c r="G48" i="88"/>
  <c r="H48" i="88"/>
  <c r="L48" i="88" s="1"/>
  <c r="I48" i="88"/>
  <c r="E49" i="88"/>
  <c r="F49" i="88"/>
  <c r="J49" i="88" s="1"/>
  <c r="G49" i="88"/>
  <c r="H49" i="88"/>
  <c r="L49" i="88" s="1"/>
  <c r="I49" i="88"/>
  <c r="E50" i="88"/>
  <c r="F50" i="88"/>
  <c r="N50" i="88" s="1"/>
  <c r="G50" i="88"/>
  <c r="H50" i="88"/>
  <c r="L50" i="88" s="1"/>
  <c r="I50" i="88"/>
  <c r="E51" i="88"/>
  <c r="F51" i="88"/>
  <c r="N51" i="88" s="1"/>
  <c r="G51" i="88"/>
  <c r="H51" i="88"/>
  <c r="L51" i="88" s="1"/>
  <c r="I51" i="88"/>
  <c r="E52" i="88"/>
  <c r="F52" i="88"/>
  <c r="J52" i="88" s="1"/>
  <c r="G52" i="88"/>
  <c r="H52" i="88"/>
  <c r="L52" i="88" s="1"/>
  <c r="I52" i="88"/>
  <c r="E53" i="88"/>
  <c r="F53" i="88"/>
  <c r="J53" i="88" s="1"/>
  <c r="G53" i="88"/>
  <c r="H53" i="88"/>
  <c r="L53" i="88" s="1"/>
  <c r="I53" i="88"/>
  <c r="E54" i="88"/>
  <c r="F54" i="88"/>
  <c r="N54" i="88" s="1"/>
  <c r="G54" i="88"/>
  <c r="H54" i="88"/>
  <c r="L54" i="88" s="1"/>
  <c r="I54" i="88"/>
  <c r="E55" i="88"/>
  <c r="F55" i="88"/>
  <c r="J55" i="88" s="1"/>
  <c r="G55" i="88"/>
  <c r="H55" i="88"/>
  <c r="L55" i="88" s="1"/>
  <c r="I55" i="88"/>
  <c r="E56" i="88"/>
  <c r="F56" i="88"/>
  <c r="J56" i="88" s="1"/>
  <c r="G56" i="88"/>
  <c r="H56" i="88"/>
  <c r="L56" i="88" s="1"/>
  <c r="I56" i="88"/>
  <c r="E57" i="88"/>
  <c r="F57" i="88"/>
  <c r="J57" i="88" s="1"/>
  <c r="G57" i="88"/>
  <c r="H57" i="88"/>
  <c r="L57" i="88" s="1"/>
  <c r="I57" i="88"/>
  <c r="E58" i="88"/>
  <c r="F58" i="88"/>
  <c r="N58" i="88" s="1"/>
  <c r="G58" i="88"/>
  <c r="H58" i="88"/>
  <c r="L58" i="88" s="1"/>
  <c r="I58" i="88"/>
  <c r="E59" i="88"/>
  <c r="F59" i="88"/>
  <c r="K59" i="88" s="1"/>
  <c r="G59" i="88"/>
  <c r="H59" i="88"/>
  <c r="L59" i="88" s="1"/>
  <c r="I59" i="88"/>
  <c r="E60" i="88"/>
  <c r="F60" i="88"/>
  <c r="J60" i="88" s="1"/>
  <c r="G60" i="88"/>
  <c r="H60" i="88"/>
  <c r="L60" i="88" s="1"/>
  <c r="I60" i="88"/>
  <c r="E61" i="88"/>
  <c r="F61" i="88"/>
  <c r="J61" i="88" s="1"/>
  <c r="G61" i="88"/>
  <c r="H61" i="88"/>
  <c r="L61" i="88" s="1"/>
  <c r="I61" i="88"/>
  <c r="E62" i="88"/>
  <c r="F62" i="88"/>
  <c r="N62" i="88" s="1"/>
  <c r="G62" i="88"/>
  <c r="H62" i="88"/>
  <c r="L62" i="88" s="1"/>
  <c r="I62" i="88"/>
  <c r="E63" i="88"/>
  <c r="F63" i="88"/>
  <c r="O63" i="88" s="1"/>
  <c r="G63" i="88"/>
  <c r="H63" i="88"/>
  <c r="L63" i="88" s="1"/>
  <c r="I63" i="88"/>
  <c r="E64" i="88"/>
  <c r="F64" i="88"/>
  <c r="J64" i="88" s="1"/>
  <c r="G64" i="88"/>
  <c r="H64" i="88"/>
  <c r="L64" i="88" s="1"/>
  <c r="I64" i="88"/>
  <c r="E65" i="88"/>
  <c r="F65" i="88"/>
  <c r="J65" i="88" s="1"/>
  <c r="G65" i="88"/>
  <c r="H65" i="88"/>
  <c r="L65" i="88" s="1"/>
  <c r="I65" i="88"/>
  <c r="E66" i="88"/>
  <c r="F66" i="88"/>
  <c r="N66" i="88" s="1"/>
  <c r="G66" i="88"/>
  <c r="H66" i="88"/>
  <c r="L66" i="88" s="1"/>
  <c r="I66" i="88"/>
  <c r="E67" i="88"/>
  <c r="F67" i="88"/>
  <c r="J67" i="88" s="1"/>
  <c r="G67" i="88"/>
  <c r="H67" i="88"/>
  <c r="L67" i="88" s="1"/>
  <c r="I67" i="88"/>
  <c r="E68" i="88"/>
  <c r="F68" i="88"/>
  <c r="J68" i="88" s="1"/>
  <c r="G68" i="88"/>
  <c r="H68" i="88"/>
  <c r="L68" i="88" s="1"/>
  <c r="I68" i="88"/>
  <c r="E69" i="88"/>
  <c r="F69" i="88"/>
  <c r="J69" i="88" s="1"/>
  <c r="G69" i="88"/>
  <c r="H69" i="88"/>
  <c r="L69" i="88" s="1"/>
  <c r="I69" i="88"/>
  <c r="E70" i="88"/>
  <c r="F70" i="88"/>
  <c r="N70" i="88" s="1"/>
  <c r="G70" i="88"/>
  <c r="H70" i="88"/>
  <c r="L70" i="88" s="1"/>
  <c r="I70" i="88"/>
  <c r="E71" i="88"/>
  <c r="F71" i="88"/>
  <c r="J71" i="88" s="1"/>
  <c r="G71" i="88"/>
  <c r="H71" i="88"/>
  <c r="L71" i="88" s="1"/>
  <c r="I71" i="88"/>
  <c r="E72" i="88"/>
  <c r="F72" i="88"/>
  <c r="J72" i="88" s="1"/>
  <c r="G72" i="88"/>
  <c r="H72" i="88"/>
  <c r="L72" i="88" s="1"/>
  <c r="I72" i="88"/>
  <c r="E73" i="88"/>
  <c r="F73" i="88"/>
  <c r="J73" i="88" s="1"/>
  <c r="G73" i="88"/>
  <c r="H73" i="88"/>
  <c r="L73" i="88" s="1"/>
  <c r="I73" i="88"/>
  <c r="E74" i="88"/>
  <c r="F74" i="88"/>
  <c r="N74" i="88" s="1"/>
  <c r="G74" i="88"/>
  <c r="H74" i="88"/>
  <c r="L74" i="88" s="1"/>
  <c r="I74" i="88"/>
  <c r="E75" i="88"/>
  <c r="F75" i="88"/>
  <c r="O75" i="88" s="1"/>
  <c r="G75" i="88"/>
  <c r="H75" i="88"/>
  <c r="L75" i="88" s="1"/>
  <c r="I75" i="88"/>
  <c r="E76" i="88"/>
  <c r="F76" i="88"/>
  <c r="J76" i="88" s="1"/>
  <c r="G76" i="88"/>
  <c r="H76" i="88"/>
  <c r="L76" i="88" s="1"/>
  <c r="I76" i="88"/>
  <c r="E77" i="88"/>
  <c r="F77" i="88"/>
  <c r="J77" i="88" s="1"/>
  <c r="G77" i="88"/>
  <c r="H77" i="88"/>
  <c r="L77" i="88" s="1"/>
  <c r="I77" i="88"/>
  <c r="E78" i="88"/>
  <c r="F78" i="88"/>
  <c r="N78" i="88" s="1"/>
  <c r="G78" i="88"/>
  <c r="H78" i="88"/>
  <c r="L78" i="88" s="1"/>
  <c r="I78" i="88"/>
  <c r="E79" i="88"/>
  <c r="F79" i="88"/>
  <c r="J79" i="88" s="1"/>
  <c r="G79" i="88"/>
  <c r="H79" i="88"/>
  <c r="L79" i="88" s="1"/>
  <c r="I79" i="88"/>
  <c r="E80" i="88"/>
  <c r="F80" i="88"/>
  <c r="J80" i="88" s="1"/>
  <c r="G80" i="88"/>
  <c r="H80" i="88"/>
  <c r="L80" i="88" s="1"/>
  <c r="I80" i="88"/>
  <c r="E81" i="88"/>
  <c r="F81" i="88"/>
  <c r="J81" i="88" s="1"/>
  <c r="G81" i="88"/>
  <c r="H81" i="88"/>
  <c r="L81" i="88" s="1"/>
  <c r="I81" i="88"/>
  <c r="E82" i="88"/>
  <c r="F82" i="88"/>
  <c r="N82" i="88" s="1"/>
  <c r="G82" i="88"/>
  <c r="H82" i="88"/>
  <c r="L82" i="88" s="1"/>
  <c r="I82" i="88"/>
  <c r="E83" i="88"/>
  <c r="F83" i="88"/>
  <c r="N83" i="88" s="1"/>
  <c r="G83" i="88"/>
  <c r="H83" i="88"/>
  <c r="L83" i="88" s="1"/>
  <c r="I83" i="88"/>
  <c r="E84" i="88"/>
  <c r="F84" i="88"/>
  <c r="J84" i="88" s="1"/>
  <c r="G84" i="88"/>
  <c r="H84" i="88"/>
  <c r="L84" i="88" s="1"/>
  <c r="I84" i="88"/>
  <c r="E85" i="88"/>
  <c r="F85" i="88"/>
  <c r="J85" i="88" s="1"/>
  <c r="G85" i="88"/>
  <c r="H85" i="88"/>
  <c r="L85" i="88" s="1"/>
  <c r="I85" i="88"/>
  <c r="E86" i="88"/>
  <c r="F86" i="88"/>
  <c r="N86" i="88" s="1"/>
  <c r="G86" i="88"/>
  <c r="H86" i="88"/>
  <c r="L86" i="88" s="1"/>
  <c r="I86" i="88"/>
  <c r="E87" i="88"/>
  <c r="F87" i="88"/>
  <c r="J87" i="88" s="1"/>
  <c r="G87" i="88"/>
  <c r="H87" i="88"/>
  <c r="L87" i="88" s="1"/>
  <c r="I87" i="88"/>
  <c r="E88" i="88"/>
  <c r="F88" i="88"/>
  <c r="J88" i="88" s="1"/>
  <c r="G88" i="88"/>
  <c r="H88" i="88"/>
  <c r="L88" i="88" s="1"/>
  <c r="I88" i="88"/>
  <c r="E89" i="88"/>
  <c r="F89" i="88"/>
  <c r="G89" i="88"/>
  <c r="H89" i="88"/>
  <c r="L89" i="88" s="1"/>
  <c r="I89" i="88"/>
  <c r="E90" i="88"/>
  <c r="F90" i="88"/>
  <c r="N90" i="88" s="1"/>
  <c r="G90" i="88"/>
  <c r="H90" i="88"/>
  <c r="L90" i="88" s="1"/>
  <c r="I90" i="88"/>
  <c r="E91" i="88"/>
  <c r="F91" i="88"/>
  <c r="J91" i="88" s="1"/>
  <c r="G91" i="88"/>
  <c r="H91" i="88"/>
  <c r="L91" i="88" s="1"/>
  <c r="I91" i="88"/>
  <c r="E92" i="88"/>
  <c r="F92" i="88"/>
  <c r="J92" i="88" s="1"/>
  <c r="G92" i="88"/>
  <c r="H92" i="88"/>
  <c r="L92" i="88" s="1"/>
  <c r="I92" i="88"/>
  <c r="E93" i="88"/>
  <c r="F93" i="88"/>
  <c r="G93" i="88"/>
  <c r="H93" i="88"/>
  <c r="L93" i="88" s="1"/>
  <c r="I93" i="88"/>
  <c r="E94" i="88"/>
  <c r="F94" i="88"/>
  <c r="N94" i="88" s="1"/>
  <c r="G94" i="88"/>
  <c r="H94" i="88"/>
  <c r="L94" i="88" s="1"/>
  <c r="I94" i="88"/>
  <c r="E95" i="88"/>
  <c r="F95" i="88"/>
  <c r="J95" i="88" s="1"/>
  <c r="G95" i="88"/>
  <c r="H95" i="88"/>
  <c r="L95" i="88" s="1"/>
  <c r="I95" i="88"/>
  <c r="E96" i="88"/>
  <c r="F96" i="88"/>
  <c r="J96" i="88" s="1"/>
  <c r="G96" i="88"/>
  <c r="H96" i="88"/>
  <c r="L96" i="88" s="1"/>
  <c r="I96" i="88"/>
  <c r="E97" i="88"/>
  <c r="F97" i="88"/>
  <c r="O97" i="88" s="1"/>
  <c r="G97" i="88"/>
  <c r="H97" i="88"/>
  <c r="L97" i="88" s="1"/>
  <c r="I97" i="88"/>
  <c r="E98" i="88"/>
  <c r="F98" i="88"/>
  <c r="N98" i="88" s="1"/>
  <c r="G98" i="88"/>
  <c r="H98" i="88"/>
  <c r="L98" i="88" s="1"/>
  <c r="I98" i="88"/>
  <c r="E99" i="88"/>
  <c r="F99" i="88"/>
  <c r="J99" i="88" s="1"/>
  <c r="G99" i="88"/>
  <c r="H99" i="88"/>
  <c r="L99" i="88" s="1"/>
  <c r="I99" i="88"/>
  <c r="E100" i="88"/>
  <c r="F100" i="88"/>
  <c r="J100" i="88" s="1"/>
  <c r="G100" i="88"/>
  <c r="H100" i="88"/>
  <c r="L100" i="88" s="1"/>
  <c r="I100" i="88"/>
  <c r="I3" i="88"/>
  <c r="I4" i="88"/>
  <c r="I5" i="88"/>
  <c r="I6" i="88"/>
  <c r="I7" i="88"/>
  <c r="I8" i="88"/>
  <c r="I9" i="88"/>
  <c r="I10" i="88"/>
  <c r="I11" i="88"/>
  <c r="I12" i="88"/>
  <c r="I13" i="88"/>
  <c r="I14" i="88"/>
  <c r="I15" i="88"/>
  <c r="I16" i="88"/>
  <c r="I17" i="88"/>
  <c r="I18" i="88"/>
  <c r="I19" i="88"/>
  <c r="I20" i="88"/>
  <c r="I2" i="88"/>
  <c r="E15" i="88"/>
  <c r="E16" i="88"/>
  <c r="E17" i="88"/>
  <c r="E18" i="88"/>
  <c r="E19" i="88"/>
  <c r="E20" i="88"/>
  <c r="F15" i="88"/>
  <c r="K15" i="88" s="1"/>
  <c r="F16" i="88"/>
  <c r="J16" i="88" s="1"/>
  <c r="F17" i="88"/>
  <c r="J17" i="88" s="1"/>
  <c r="F18" i="88"/>
  <c r="J18" i="88" s="1"/>
  <c r="F19" i="88"/>
  <c r="K19" i="88" s="1"/>
  <c r="F20" i="88"/>
  <c r="K20" i="88" s="1"/>
  <c r="G15" i="88"/>
  <c r="G16" i="88"/>
  <c r="G17" i="88"/>
  <c r="G18" i="88"/>
  <c r="G19" i="88"/>
  <c r="G20" i="88"/>
  <c r="G3" i="88"/>
  <c r="G4" i="88"/>
  <c r="G5" i="88"/>
  <c r="G6" i="88"/>
  <c r="G7" i="88"/>
  <c r="G8" i="88"/>
  <c r="G9" i="88"/>
  <c r="G10" i="88"/>
  <c r="G11" i="88"/>
  <c r="G12" i="88"/>
  <c r="G13" i="88"/>
  <c r="G14" i="88"/>
  <c r="H3" i="88"/>
  <c r="L3" i="88" s="1"/>
  <c r="H4" i="88"/>
  <c r="L4" i="88" s="1"/>
  <c r="H5" i="88"/>
  <c r="L5" i="88" s="1"/>
  <c r="H6" i="88"/>
  <c r="L6" i="88" s="1"/>
  <c r="H7" i="88"/>
  <c r="L7" i="88" s="1"/>
  <c r="H8" i="88"/>
  <c r="L8" i="88" s="1"/>
  <c r="H9" i="88"/>
  <c r="L9" i="88" s="1"/>
  <c r="H10" i="88"/>
  <c r="L10" i="88" s="1"/>
  <c r="H11" i="88"/>
  <c r="L11" i="88" s="1"/>
  <c r="H12" i="88"/>
  <c r="L12" i="88" s="1"/>
  <c r="H13" i="88"/>
  <c r="L13" i="88" s="1"/>
  <c r="H14" i="88"/>
  <c r="L14" i="88" s="1"/>
  <c r="H15" i="88"/>
  <c r="L15" i="88" s="1"/>
  <c r="H16" i="88"/>
  <c r="L16" i="88" s="1"/>
  <c r="H17" i="88"/>
  <c r="L17" i="88" s="1"/>
  <c r="H18" i="88"/>
  <c r="L18" i="88" s="1"/>
  <c r="H19" i="88"/>
  <c r="L19" i="88" s="1"/>
  <c r="H20" i="88"/>
  <c r="L20" i="88" s="1"/>
  <c r="H2" i="88"/>
  <c r="L2" i="88" s="1"/>
  <c r="E4" i="88"/>
  <c r="F4" i="88"/>
  <c r="K4" i="88" s="1"/>
  <c r="E5" i="88"/>
  <c r="F5" i="88"/>
  <c r="N5" i="88" s="1"/>
  <c r="E6" i="88"/>
  <c r="F6" i="88"/>
  <c r="K6" i="88" s="1"/>
  <c r="E7" i="88"/>
  <c r="F7" i="88"/>
  <c r="K7" i="88" s="1"/>
  <c r="E8" i="88"/>
  <c r="F8" i="88"/>
  <c r="K8" i="88" s="1"/>
  <c r="E9" i="88"/>
  <c r="F9" i="88"/>
  <c r="K9" i="88" s="1"/>
  <c r="E10" i="88"/>
  <c r="F10" i="88"/>
  <c r="N10" i="88" s="1"/>
  <c r="E11" i="88"/>
  <c r="F11" i="88"/>
  <c r="K11" i="88" s="1"/>
  <c r="E12" i="88"/>
  <c r="F12" i="88"/>
  <c r="O12" i="88" s="1"/>
  <c r="E13" i="88"/>
  <c r="F13" i="88"/>
  <c r="O13" i="88" s="1"/>
  <c r="E14" i="88"/>
  <c r="F14" i="88"/>
  <c r="O14" i="88" s="1"/>
  <c r="F3" i="88"/>
  <c r="N3" i="88" s="1"/>
  <c r="E3" i="88"/>
  <c r="G2" i="88"/>
  <c r="F2" i="88"/>
  <c r="O2" i="88" s="1"/>
  <c r="E2" i="88"/>
  <c r="G6" i="85"/>
  <c r="J6" i="85" s="1"/>
  <c r="G7" i="85"/>
  <c r="J7" i="85" s="1"/>
  <c r="G8" i="85"/>
  <c r="J8" i="85" s="1"/>
  <c r="G9" i="85"/>
  <c r="J9" i="85" s="1"/>
  <c r="G10" i="85"/>
  <c r="J10" i="85" s="1"/>
  <c r="G11" i="85"/>
  <c r="J11" i="85" s="1"/>
  <c r="G12" i="85"/>
  <c r="J12" i="85" s="1"/>
  <c r="G13" i="85"/>
  <c r="J13" i="85" s="1"/>
  <c r="G14" i="85"/>
  <c r="J14" i="85" s="1"/>
  <c r="G15" i="85"/>
  <c r="J15" i="85" s="1"/>
  <c r="G16" i="85"/>
  <c r="J16" i="85" s="1"/>
  <c r="G17" i="85"/>
  <c r="J17" i="85" s="1"/>
  <c r="G18" i="85"/>
  <c r="J18" i="85" s="1"/>
  <c r="G19" i="85"/>
  <c r="J19" i="85" s="1"/>
  <c r="G20" i="85"/>
  <c r="J20" i="85" s="1"/>
  <c r="G21" i="85"/>
  <c r="J21" i="85" s="1"/>
  <c r="G22" i="85"/>
  <c r="J22" i="85" s="1"/>
  <c r="G23" i="85"/>
  <c r="J23" i="85" s="1"/>
  <c r="G24" i="85"/>
  <c r="J24" i="85" s="1"/>
  <c r="G25" i="85"/>
  <c r="J25" i="85" s="1"/>
  <c r="G26" i="85"/>
  <c r="J26" i="85" s="1"/>
  <c r="G27" i="85"/>
  <c r="J27" i="85" s="1"/>
  <c r="G28" i="85"/>
  <c r="J28" i="85" s="1"/>
  <c r="G29" i="85"/>
  <c r="J29" i="85" s="1"/>
  <c r="G30" i="85"/>
  <c r="J30" i="85" s="1"/>
  <c r="G31" i="85"/>
  <c r="J31" i="85" s="1"/>
  <c r="G32" i="85"/>
  <c r="J32" i="85" s="1"/>
  <c r="G33" i="85"/>
  <c r="J33" i="85" s="1"/>
  <c r="G34" i="85"/>
  <c r="J34" i="85" s="1"/>
  <c r="G35" i="85"/>
  <c r="J35" i="85" s="1"/>
  <c r="G36" i="85"/>
  <c r="J36" i="85" s="1"/>
  <c r="G37" i="85"/>
  <c r="J37" i="85" s="1"/>
  <c r="G38" i="85"/>
  <c r="J38" i="85" s="1"/>
  <c r="G39" i="85"/>
  <c r="J39" i="85" s="1"/>
  <c r="G40" i="85"/>
  <c r="J40" i="85" s="1"/>
  <c r="G41" i="85"/>
  <c r="J41" i="85" s="1"/>
  <c r="G42" i="85"/>
  <c r="J42" i="85" s="1"/>
  <c r="G43" i="85"/>
  <c r="J43" i="85" s="1"/>
  <c r="G44" i="85"/>
  <c r="J44" i="85" s="1"/>
  <c r="G45" i="85"/>
  <c r="J45" i="85" s="1"/>
  <c r="G46" i="85"/>
  <c r="J46" i="85" s="1"/>
  <c r="G47" i="85"/>
  <c r="J47" i="85" s="1"/>
  <c r="G48" i="85"/>
  <c r="J48" i="85" s="1"/>
  <c r="G49" i="85"/>
  <c r="J49" i="85" s="1"/>
  <c r="G50" i="85"/>
  <c r="J50" i="85" s="1"/>
  <c r="G51" i="85"/>
  <c r="J51" i="85" s="1"/>
  <c r="G52" i="85"/>
  <c r="J52" i="85" s="1"/>
  <c r="G53" i="85"/>
  <c r="J53" i="85" s="1"/>
  <c r="G54" i="85"/>
  <c r="J54" i="85" s="1"/>
  <c r="G55" i="85"/>
  <c r="J55" i="85" s="1"/>
  <c r="G56" i="85"/>
  <c r="J56" i="85" s="1"/>
  <c r="G57" i="85"/>
  <c r="J57" i="85" s="1"/>
  <c r="G58" i="85"/>
  <c r="J58" i="85" s="1"/>
  <c r="G59" i="85"/>
  <c r="J59" i="85" s="1"/>
  <c r="G60" i="85"/>
  <c r="J60" i="85" s="1"/>
  <c r="G61" i="85"/>
  <c r="J61" i="85" s="1"/>
  <c r="G62" i="85"/>
  <c r="J62" i="85" s="1"/>
  <c r="G63" i="85"/>
  <c r="J63" i="85" s="1"/>
  <c r="G64" i="85"/>
  <c r="J64" i="85" s="1"/>
  <c r="G65" i="85"/>
  <c r="J65" i="85" s="1"/>
  <c r="G66" i="85"/>
  <c r="J66" i="85" s="1"/>
  <c r="G67" i="85"/>
  <c r="J67" i="85" s="1"/>
  <c r="G68" i="85"/>
  <c r="J68" i="85" s="1"/>
  <c r="G69" i="85"/>
  <c r="J69" i="85" s="1"/>
  <c r="G70" i="85"/>
  <c r="J70" i="85" s="1"/>
  <c r="G71" i="85"/>
  <c r="J71" i="85" s="1"/>
  <c r="G72" i="85"/>
  <c r="J72" i="85" s="1"/>
  <c r="G73" i="85"/>
  <c r="J73" i="85" s="1"/>
  <c r="G74" i="85"/>
  <c r="J74" i="85" s="1"/>
  <c r="G75" i="85"/>
  <c r="J75" i="85" s="1"/>
  <c r="G76" i="85"/>
  <c r="J76" i="85" s="1"/>
  <c r="G77" i="85"/>
  <c r="J77" i="85" s="1"/>
  <c r="G78" i="85"/>
  <c r="J78" i="85" s="1"/>
  <c r="G79" i="85"/>
  <c r="J79" i="85" s="1"/>
  <c r="G80" i="85"/>
  <c r="J80" i="85" s="1"/>
  <c r="G81" i="85"/>
  <c r="J81" i="85" s="1"/>
  <c r="G82" i="85"/>
  <c r="J82" i="85" s="1"/>
  <c r="G83" i="85"/>
  <c r="J83" i="85" s="1"/>
  <c r="G84" i="85"/>
  <c r="J84" i="85" s="1"/>
  <c r="G85" i="85"/>
  <c r="J85" i="85" s="1"/>
  <c r="G86" i="85"/>
  <c r="J86" i="85" s="1"/>
  <c r="G87" i="85"/>
  <c r="J87" i="85" s="1"/>
  <c r="G88" i="85"/>
  <c r="J88" i="85" s="1"/>
  <c r="G89" i="85"/>
  <c r="J89" i="85" s="1"/>
  <c r="G90" i="85"/>
  <c r="J90" i="85" s="1"/>
  <c r="G91" i="85"/>
  <c r="J91" i="85" s="1"/>
  <c r="G92" i="85"/>
  <c r="J92" i="85" s="1"/>
  <c r="G93" i="85"/>
  <c r="J93" i="85" s="1"/>
  <c r="G94" i="85"/>
  <c r="J94" i="85" s="1"/>
  <c r="G95" i="85"/>
  <c r="J95" i="85" s="1"/>
  <c r="G96" i="85"/>
  <c r="J96" i="85" s="1"/>
  <c r="G97" i="85"/>
  <c r="J97" i="85" s="1"/>
  <c r="G98" i="85"/>
  <c r="J98" i="85" s="1"/>
  <c r="G99" i="85"/>
  <c r="J99" i="85" s="1"/>
  <c r="G100" i="85"/>
  <c r="J100" i="85" s="1"/>
  <c r="F6" i="85"/>
  <c r="H6" i="85" s="1"/>
  <c r="F7" i="85"/>
  <c r="K7" i="85" s="1"/>
  <c r="F8" i="85"/>
  <c r="K8" i="85" s="1"/>
  <c r="F9" i="85"/>
  <c r="I9" i="85" s="1"/>
  <c r="F10" i="85"/>
  <c r="H10" i="85" s="1"/>
  <c r="F11" i="85"/>
  <c r="H11" i="85" s="1"/>
  <c r="F12" i="85"/>
  <c r="K12" i="85" s="1"/>
  <c r="F13" i="85"/>
  <c r="K13" i="85" s="1"/>
  <c r="F14" i="85"/>
  <c r="H14" i="85" s="1"/>
  <c r="F15" i="85"/>
  <c r="H15" i="85" s="1"/>
  <c r="F16" i="85"/>
  <c r="H16" i="85" s="1"/>
  <c r="F17" i="85"/>
  <c r="L17" i="85" s="1"/>
  <c r="F18" i="85"/>
  <c r="K18" i="85" s="1"/>
  <c r="F19" i="85"/>
  <c r="K19" i="85" s="1"/>
  <c r="F20" i="85"/>
  <c r="K20" i="85" s="1"/>
  <c r="F21" i="85"/>
  <c r="K21" i="85" s="1"/>
  <c r="F22" i="85"/>
  <c r="H22" i="85" s="1"/>
  <c r="F23" i="85"/>
  <c r="K23" i="85" s="1"/>
  <c r="F24" i="85"/>
  <c r="K24" i="85" s="1"/>
  <c r="F25" i="85"/>
  <c r="I25" i="85" s="1"/>
  <c r="F26" i="85"/>
  <c r="H26" i="85" s="1"/>
  <c r="F27" i="85"/>
  <c r="H27" i="85" s="1"/>
  <c r="F28" i="85"/>
  <c r="K28" i="85" s="1"/>
  <c r="F29" i="85"/>
  <c r="K29" i="85" s="1"/>
  <c r="F30" i="85"/>
  <c r="H30" i="85" s="1"/>
  <c r="F31" i="85"/>
  <c r="H31" i="85" s="1"/>
  <c r="F32" i="85"/>
  <c r="H32" i="85" s="1"/>
  <c r="F33" i="85"/>
  <c r="L33" i="85" s="1"/>
  <c r="F34" i="85"/>
  <c r="K34" i="85" s="1"/>
  <c r="F35" i="85"/>
  <c r="K35" i="85" s="1"/>
  <c r="F36" i="85"/>
  <c r="K36" i="85" s="1"/>
  <c r="F37" i="85"/>
  <c r="K37" i="85" s="1"/>
  <c r="F38" i="85"/>
  <c r="H38" i="85" s="1"/>
  <c r="F39" i="85"/>
  <c r="K39" i="85" s="1"/>
  <c r="F40" i="85"/>
  <c r="K40" i="85" s="1"/>
  <c r="F41" i="85"/>
  <c r="I41" i="85" s="1"/>
  <c r="F42" i="85"/>
  <c r="H42" i="85" s="1"/>
  <c r="F43" i="85"/>
  <c r="H43" i="85" s="1"/>
  <c r="F44" i="85"/>
  <c r="K44" i="85" s="1"/>
  <c r="F45" i="85"/>
  <c r="K45" i="85" s="1"/>
  <c r="F46" i="85"/>
  <c r="H46" i="85" s="1"/>
  <c r="F47" i="85"/>
  <c r="H47" i="85" s="1"/>
  <c r="F48" i="85"/>
  <c r="H48" i="85" s="1"/>
  <c r="F49" i="85"/>
  <c r="L49" i="85" s="1"/>
  <c r="F50" i="85"/>
  <c r="K50" i="85" s="1"/>
  <c r="F51" i="85"/>
  <c r="K51" i="85" s="1"/>
  <c r="F52" i="85"/>
  <c r="K52" i="85" s="1"/>
  <c r="F53" i="85"/>
  <c r="K53" i="85" s="1"/>
  <c r="F54" i="85"/>
  <c r="H54" i="85" s="1"/>
  <c r="F55" i="85"/>
  <c r="K55" i="85" s="1"/>
  <c r="F56" i="85"/>
  <c r="K56" i="85" s="1"/>
  <c r="F57" i="85"/>
  <c r="I57" i="85" s="1"/>
  <c r="F58" i="85"/>
  <c r="H58" i="85" s="1"/>
  <c r="F59" i="85"/>
  <c r="H59" i="85" s="1"/>
  <c r="F60" i="85"/>
  <c r="K60" i="85" s="1"/>
  <c r="F61" i="85"/>
  <c r="K61" i="85" s="1"/>
  <c r="F62" i="85"/>
  <c r="H62" i="85" s="1"/>
  <c r="F63" i="85"/>
  <c r="H63" i="85" s="1"/>
  <c r="F64" i="85"/>
  <c r="H64" i="85" s="1"/>
  <c r="F65" i="85"/>
  <c r="L65" i="85" s="1"/>
  <c r="F66" i="85"/>
  <c r="K66" i="85" s="1"/>
  <c r="F67" i="85"/>
  <c r="K67" i="85" s="1"/>
  <c r="F68" i="85"/>
  <c r="K68" i="85" s="1"/>
  <c r="F69" i="85"/>
  <c r="K69" i="85" s="1"/>
  <c r="F70" i="85"/>
  <c r="H70" i="85" s="1"/>
  <c r="F71" i="85"/>
  <c r="K71" i="85" s="1"/>
  <c r="F72" i="85"/>
  <c r="K72" i="85" s="1"/>
  <c r="F73" i="85"/>
  <c r="I73" i="85" s="1"/>
  <c r="F74" i="85"/>
  <c r="H74" i="85" s="1"/>
  <c r="F75" i="85"/>
  <c r="H75" i="85" s="1"/>
  <c r="F76" i="85"/>
  <c r="K76" i="85" s="1"/>
  <c r="F77" i="85"/>
  <c r="K77" i="85" s="1"/>
  <c r="F78" i="85"/>
  <c r="H78" i="85" s="1"/>
  <c r="F79" i="85"/>
  <c r="H79" i="85" s="1"/>
  <c r="F80" i="85"/>
  <c r="H80" i="85" s="1"/>
  <c r="F81" i="85"/>
  <c r="L81" i="85" s="1"/>
  <c r="F82" i="85"/>
  <c r="K82" i="85" s="1"/>
  <c r="F83" i="85"/>
  <c r="K83" i="85" s="1"/>
  <c r="F84" i="85"/>
  <c r="K84" i="85" s="1"/>
  <c r="F85" i="85"/>
  <c r="K85" i="85" s="1"/>
  <c r="F86" i="85"/>
  <c r="H86" i="85" s="1"/>
  <c r="F87" i="85"/>
  <c r="K87" i="85" s="1"/>
  <c r="F88" i="85"/>
  <c r="K88" i="85" s="1"/>
  <c r="F89" i="85"/>
  <c r="I89" i="85" s="1"/>
  <c r="F90" i="85"/>
  <c r="H90" i="85" s="1"/>
  <c r="F91" i="85"/>
  <c r="H91" i="85" s="1"/>
  <c r="F92" i="85"/>
  <c r="K92" i="85" s="1"/>
  <c r="F93" i="85"/>
  <c r="K93" i="85" s="1"/>
  <c r="F94" i="85"/>
  <c r="H94" i="85" s="1"/>
  <c r="F95" i="85"/>
  <c r="H95" i="85" s="1"/>
  <c r="F96" i="85"/>
  <c r="H96" i="85" s="1"/>
  <c r="F97" i="85"/>
  <c r="L97" i="85" s="1"/>
  <c r="F98" i="85"/>
  <c r="K98" i="85" s="1"/>
  <c r="F99" i="85"/>
  <c r="K99" i="85" s="1"/>
  <c r="F100" i="85"/>
  <c r="K100" i="85" s="1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5" i="85"/>
  <c r="E36" i="85"/>
  <c r="E37" i="85"/>
  <c r="E38" i="85"/>
  <c r="E39" i="85"/>
  <c r="E40" i="85"/>
  <c r="E41" i="85"/>
  <c r="E42" i="85"/>
  <c r="E43" i="85"/>
  <c r="E44" i="85"/>
  <c r="E45" i="85"/>
  <c r="E46" i="85"/>
  <c r="E47" i="85"/>
  <c r="E48" i="85"/>
  <c r="E49" i="85"/>
  <c r="E50" i="85"/>
  <c r="E51" i="85"/>
  <c r="E52" i="85"/>
  <c r="E53" i="85"/>
  <c r="E54" i="85"/>
  <c r="E55" i="85"/>
  <c r="E56" i="85"/>
  <c r="E57" i="85"/>
  <c r="E58" i="85"/>
  <c r="E59" i="85"/>
  <c r="E60" i="85"/>
  <c r="E61" i="85"/>
  <c r="E62" i="85"/>
  <c r="E63" i="85"/>
  <c r="E64" i="85"/>
  <c r="E65" i="85"/>
  <c r="E66" i="85"/>
  <c r="E67" i="85"/>
  <c r="E68" i="85"/>
  <c r="E69" i="85"/>
  <c r="E70" i="85"/>
  <c r="E71" i="85"/>
  <c r="E72" i="85"/>
  <c r="E73" i="85"/>
  <c r="E74" i="85"/>
  <c r="E75" i="85"/>
  <c r="E76" i="85"/>
  <c r="E77" i="85"/>
  <c r="E78" i="85"/>
  <c r="E79" i="85"/>
  <c r="E80" i="85"/>
  <c r="E81" i="85"/>
  <c r="E82" i="85"/>
  <c r="E83" i="85"/>
  <c r="E84" i="85"/>
  <c r="E85" i="85"/>
  <c r="E86" i="85"/>
  <c r="E87" i="85"/>
  <c r="E88" i="85"/>
  <c r="E89" i="85"/>
  <c r="E90" i="85"/>
  <c r="E91" i="85"/>
  <c r="E92" i="85"/>
  <c r="E93" i="85"/>
  <c r="E94" i="85"/>
  <c r="E95" i="85"/>
  <c r="E96" i="85"/>
  <c r="E97" i="85"/>
  <c r="E98" i="85"/>
  <c r="E99" i="85"/>
  <c r="E100" i="85"/>
  <c r="F3" i="85"/>
  <c r="I3" i="85" s="1"/>
  <c r="F4" i="85"/>
  <c r="I4" i="85" s="1"/>
  <c r="F5" i="85"/>
  <c r="I5" i="85" s="1"/>
  <c r="E3" i="85"/>
  <c r="E4" i="85"/>
  <c r="E5" i="85"/>
  <c r="G5" i="85"/>
  <c r="J5" i="85" s="1"/>
  <c r="G3" i="85"/>
  <c r="J3" i="85" s="1"/>
  <c r="G4" i="85"/>
  <c r="J4" i="85" s="1"/>
  <c r="G2" i="85"/>
  <c r="J2" i="85" s="1"/>
  <c r="E2" i="85"/>
  <c r="F2" i="85"/>
  <c r="L2" i="85" s="1"/>
  <c r="E17" i="84"/>
  <c r="H17" i="84" s="1"/>
  <c r="F17" i="84"/>
  <c r="E18" i="84"/>
  <c r="R18" i="84" s="1"/>
  <c r="F18" i="84"/>
  <c r="E19" i="84"/>
  <c r="J19" i="84" s="1"/>
  <c r="F19" i="84"/>
  <c r="E20" i="84"/>
  <c r="M20" i="84" s="1"/>
  <c r="F20" i="84"/>
  <c r="E21" i="84"/>
  <c r="S21" i="84" s="1"/>
  <c r="F21" i="84"/>
  <c r="E22" i="84"/>
  <c r="G22" i="84" s="1"/>
  <c r="F22" i="84"/>
  <c r="E23" i="84"/>
  <c r="G23" i="84" s="1"/>
  <c r="F23" i="84"/>
  <c r="E24" i="84"/>
  <c r="I24" i="84" s="1"/>
  <c r="F24" i="84"/>
  <c r="E25" i="84"/>
  <c r="M25" i="84" s="1"/>
  <c r="F25" i="84"/>
  <c r="E26" i="84"/>
  <c r="O26" i="84" s="1"/>
  <c r="F26" i="84"/>
  <c r="E27" i="84"/>
  <c r="G27" i="84" s="1"/>
  <c r="F27" i="84"/>
  <c r="E28" i="84"/>
  <c r="I28" i="84" s="1"/>
  <c r="F28" i="84"/>
  <c r="E29" i="84"/>
  <c r="R29" i="84" s="1"/>
  <c r="F29" i="84"/>
  <c r="E30" i="84"/>
  <c r="H30" i="84" s="1"/>
  <c r="F30" i="84"/>
  <c r="E31" i="84"/>
  <c r="O31" i="84" s="1"/>
  <c r="F31" i="84"/>
  <c r="E32" i="84"/>
  <c r="H32" i="84" s="1"/>
  <c r="F32" i="84"/>
  <c r="E33" i="84"/>
  <c r="H33" i="84" s="1"/>
  <c r="F33" i="84"/>
  <c r="E34" i="84"/>
  <c r="R34" i="84" s="1"/>
  <c r="F34" i="84"/>
  <c r="E35" i="84"/>
  <c r="J35" i="84" s="1"/>
  <c r="F35" i="84"/>
  <c r="E36" i="84"/>
  <c r="G36" i="84" s="1"/>
  <c r="F36" i="84"/>
  <c r="E37" i="84"/>
  <c r="S37" i="84" s="1"/>
  <c r="F37" i="84"/>
  <c r="E38" i="84"/>
  <c r="G38" i="84" s="1"/>
  <c r="F38" i="84"/>
  <c r="E39" i="84"/>
  <c r="G39" i="84" s="1"/>
  <c r="F39" i="84"/>
  <c r="E40" i="84"/>
  <c r="I40" i="84" s="1"/>
  <c r="F40" i="84"/>
  <c r="E41" i="84"/>
  <c r="M41" i="84" s="1"/>
  <c r="F41" i="84"/>
  <c r="E42" i="84"/>
  <c r="O42" i="84" s="1"/>
  <c r="F42" i="84"/>
  <c r="E43" i="84"/>
  <c r="G43" i="84" s="1"/>
  <c r="F43" i="84"/>
  <c r="E44" i="84"/>
  <c r="I44" i="84" s="1"/>
  <c r="F44" i="84"/>
  <c r="E45" i="84"/>
  <c r="R45" i="84" s="1"/>
  <c r="F45" i="84"/>
  <c r="E46" i="84"/>
  <c r="H46" i="84" s="1"/>
  <c r="F46" i="84"/>
  <c r="E47" i="84"/>
  <c r="O47" i="84" s="1"/>
  <c r="F47" i="84"/>
  <c r="E48" i="84"/>
  <c r="H48" i="84" s="1"/>
  <c r="F48" i="84"/>
  <c r="E49" i="84"/>
  <c r="H49" i="84" s="1"/>
  <c r="F49" i="84"/>
  <c r="E50" i="84"/>
  <c r="R50" i="84" s="1"/>
  <c r="F50" i="84"/>
  <c r="E51" i="84"/>
  <c r="J51" i="84" s="1"/>
  <c r="F51" i="84"/>
  <c r="E52" i="84"/>
  <c r="G52" i="84" s="1"/>
  <c r="F52" i="84"/>
  <c r="E53" i="84"/>
  <c r="S53" i="84" s="1"/>
  <c r="F53" i="84"/>
  <c r="E54" i="84"/>
  <c r="G54" i="84" s="1"/>
  <c r="F54" i="84"/>
  <c r="E55" i="84"/>
  <c r="G55" i="84" s="1"/>
  <c r="F55" i="84"/>
  <c r="E56" i="84"/>
  <c r="I56" i="84" s="1"/>
  <c r="F56" i="84"/>
  <c r="E57" i="84"/>
  <c r="M57" i="84" s="1"/>
  <c r="F57" i="84"/>
  <c r="E58" i="84"/>
  <c r="O58" i="84" s="1"/>
  <c r="F58" i="84"/>
  <c r="E59" i="84"/>
  <c r="G59" i="84" s="1"/>
  <c r="F59" i="84"/>
  <c r="E60" i="84"/>
  <c r="I60" i="84" s="1"/>
  <c r="F60" i="84"/>
  <c r="E61" i="84"/>
  <c r="R61" i="84" s="1"/>
  <c r="F61" i="84"/>
  <c r="E62" i="84"/>
  <c r="H62" i="84" s="1"/>
  <c r="F62" i="84"/>
  <c r="E63" i="84"/>
  <c r="O63" i="84" s="1"/>
  <c r="F63" i="84"/>
  <c r="E64" i="84"/>
  <c r="H64" i="84" s="1"/>
  <c r="F64" i="84"/>
  <c r="E65" i="84"/>
  <c r="H65" i="84" s="1"/>
  <c r="F65" i="84"/>
  <c r="E66" i="84"/>
  <c r="R66" i="84" s="1"/>
  <c r="F66" i="84"/>
  <c r="E67" i="84"/>
  <c r="J67" i="84" s="1"/>
  <c r="F67" i="84"/>
  <c r="E68" i="84"/>
  <c r="G68" i="84" s="1"/>
  <c r="F68" i="84"/>
  <c r="E69" i="84"/>
  <c r="S69" i="84" s="1"/>
  <c r="F69" i="84"/>
  <c r="E70" i="84"/>
  <c r="G70" i="84" s="1"/>
  <c r="F70" i="84"/>
  <c r="E71" i="84"/>
  <c r="G71" i="84" s="1"/>
  <c r="F71" i="84"/>
  <c r="E72" i="84"/>
  <c r="I72" i="84" s="1"/>
  <c r="F72" i="84"/>
  <c r="E73" i="84"/>
  <c r="I73" i="84" s="1"/>
  <c r="F73" i="84"/>
  <c r="E74" i="84"/>
  <c r="O74" i="84" s="1"/>
  <c r="F74" i="84"/>
  <c r="E75" i="84"/>
  <c r="G75" i="84" s="1"/>
  <c r="F75" i="84"/>
  <c r="E76" i="84"/>
  <c r="I76" i="84" s="1"/>
  <c r="F76" i="84"/>
  <c r="E77" i="84"/>
  <c r="R77" i="84" s="1"/>
  <c r="F77" i="84"/>
  <c r="E78" i="84"/>
  <c r="V78" i="84" s="1"/>
  <c r="F78" i="84"/>
  <c r="E79" i="84"/>
  <c r="O79" i="84" s="1"/>
  <c r="F79" i="84"/>
  <c r="E80" i="84"/>
  <c r="G80" i="84" s="1"/>
  <c r="F80" i="84"/>
  <c r="E81" i="84"/>
  <c r="H81" i="84" s="1"/>
  <c r="F81" i="84"/>
  <c r="E82" i="84"/>
  <c r="R82" i="84" s="1"/>
  <c r="F82" i="84"/>
  <c r="E83" i="84"/>
  <c r="J83" i="84" s="1"/>
  <c r="F83" i="84"/>
  <c r="E84" i="84"/>
  <c r="G84" i="84" s="1"/>
  <c r="F84" i="84"/>
  <c r="E85" i="84"/>
  <c r="S85" i="84" s="1"/>
  <c r="F85" i="84"/>
  <c r="E86" i="84"/>
  <c r="G86" i="84" s="1"/>
  <c r="F86" i="84"/>
  <c r="E87" i="84"/>
  <c r="G87" i="84" s="1"/>
  <c r="F87" i="84"/>
  <c r="E88" i="84"/>
  <c r="I88" i="84" s="1"/>
  <c r="F88" i="84"/>
  <c r="E89" i="84"/>
  <c r="I89" i="84" s="1"/>
  <c r="F89" i="84"/>
  <c r="E90" i="84"/>
  <c r="H90" i="84" s="1"/>
  <c r="F90" i="84"/>
  <c r="E91" i="84"/>
  <c r="U91" i="84" s="1"/>
  <c r="F91" i="84"/>
  <c r="E92" i="84"/>
  <c r="I92" i="84" s="1"/>
  <c r="F92" i="84"/>
  <c r="E93" i="84"/>
  <c r="R93" i="84" s="1"/>
  <c r="F93" i="84"/>
  <c r="E94" i="84"/>
  <c r="M94" i="84" s="1"/>
  <c r="F94" i="84"/>
  <c r="E95" i="84"/>
  <c r="R95" i="84" s="1"/>
  <c r="F95" i="84"/>
  <c r="E96" i="84"/>
  <c r="J96" i="84" s="1"/>
  <c r="F96" i="84"/>
  <c r="E97" i="84"/>
  <c r="H97" i="84" s="1"/>
  <c r="F97" i="84"/>
  <c r="E98" i="84"/>
  <c r="R98" i="84" s="1"/>
  <c r="F98" i="84"/>
  <c r="E99" i="84"/>
  <c r="G99" i="84" s="1"/>
  <c r="F99" i="84"/>
  <c r="E100" i="84"/>
  <c r="P100" i="84" s="1"/>
  <c r="F100" i="84"/>
  <c r="E5" i="84"/>
  <c r="G5" i="84" s="1"/>
  <c r="F5" i="84"/>
  <c r="E6" i="84"/>
  <c r="G6" i="84" s="1"/>
  <c r="F6" i="84"/>
  <c r="E7" i="84"/>
  <c r="G7" i="84" s="1"/>
  <c r="F7" i="84"/>
  <c r="E8" i="84"/>
  <c r="G8" i="84" s="1"/>
  <c r="F8" i="84"/>
  <c r="E9" i="84"/>
  <c r="G9" i="84" s="1"/>
  <c r="F9" i="84"/>
  <c r="E10" i="84"/>
  <c r="G10" i="84" s="1"/>
  <c r="F10" i="84"/>
  <c r="E11" i="84"/>
  <c r="G11" i="84" s="1"/>
  <c r="F11" i="84"/>
  <c r="E12" i="84"/>
  <c r="G12" i="84" s="1"/>
  <c r="F12" i="84"/>
  <c r="E13" i="84"/>
  <c r="G13" i="84" s="1"/>
  <c r="F13" i="84"/>
  <c r="E14" i="84"/>
  <c r="G14" i="84" s="1"/>
  <c r="F14" i="84"/>
  <c r="E15" i="84"/>
  <c r="G15" i="84" s="1"/>
  <c r="F15" i="84"/>
  <c r="E16" i="84"/>
  <c r="G16" i="84" s="1"/>
  <c r="F16" i="84"/>
  <c r="F3" i="84"/>
  <c r="F4" i="84"/>
  <c r="F2" i="84"/>
  <c r="E4" i="84"/>
  <c r="O4" i="84" s="1"/>
  <c r="E3" i="84"/>
  <c r="P3" i="84" s="1"/>
  <c r="E2" i="84"/>
  <c r="V2" i="84" s="1"/>
  <c r="E6" i="82"/>
  <c r="I6" i="82" s="1"/>
  <c r="E7" i="82"/>
  <c r="F7" i="82" s="1"/>
  <c r="E8" i="82"/>
  <c r="H8" i="82" s="1"/>
  <c r="E9" i="82"/>
  <c r="F9" i="82" s="1"/>
  <c r="E10" i="82"/>
  <c r="H10" i="82" s="1"/>
  <c r="E11" i="82"/>
  <c r="F11" i="82" s="1"/>
  <c r="E12" i="82"/>
  <c r="J12" i="82" s="1"/>
  <c r="E13" i="82"/>
  <c r="H13" i="82" s="1"/>
  <c r="E14" i="82"/>
  <c r="F14" i="82" s="1"/>
  <c r="E15" i="82"/>
  <c r="J15" i="82" s="1"/>
  <c r="E16" i="82"/>
  <c r="F16" i="82" s="1"/>
  <c r="E17" i="82"/>
  <c r="G17" i="82" s="1"/>
  <c r="E18" i="82"/>
  <c r="G18" i="82" s="1"/>
  <c r="E19" i="82"/>
  <c r="I19" i="82" s="1"/>
  <c r="E20" i="82"/>
  <c r="F20" i="82" s="1"/>
  <c r="E21" i="82"/>
  <c r="I21" i="82" s="1"/>
  <c r="E22" i="82"/>
  <c r="I22" i="82" s="1"/>
  <c r="E23" i="82"/>
  <c r="H23" i="82" s="1"/>
  <c r="E24" i="82"/>
  <c r="H24" i="82" s="1"/>
  <c r="E25" i="82"/>
  <c r="F25" i="82" s="1"/>
  <c r="E26" i="82"/>
  <c r="H26" i="82" s="1"/>
  <c r="E27" i="82"/>
  <c r="F27" i="82" s="1"/>
  <c r="E28" i="82"/>
  <c r="J28" i="82" s="1"/>
  <c r="E29" i="82"/>
  <c r="H29" i="82" s="1"/>
  <c r="E30" i="82"/>
  <c r="F30" i="82" s="1"/>
  <c r="E31" i="82"/>
  <c r="J31" i="82" s="1"/>
  <c r="E32" i="82"/>
  <c r="F32" i="82" s="1"/>
  <c r="E33" i="82"/>
  <c r="G33" i="82" s="1"/>
  <c r="E34" i="82"/>
  <c r="G34" i="82" s="1"/>
  <c r="E35" i="82"/>
  <c r="I35" i="82" s="1"/>
  <c r="E36" i="82"/>
  <c r="F36" i="82" s="1"/>
  <c r="E37" i="82"/>
  <c r="I37" i="82" s="1"/>
  <c r="E38" i="82"/>
  <c r="I38" i="82" s="1"/>
  <c r="E39" i="82"/>
  <c r="H39" i="82" s="1"/>
  <c r="E40" i="82"/>
  <c r="H40" i="82" s="1"/>
  <c r="E41" i="82"/>
  <c r="F41" i="82" s="1"/>
  <c r="E42" i="82"/>
  <c r="H42" i="82" s="1"/>
  <c r="E43" i="82"/>
  <c r="F43" i="82" s="1"/>
  <c r="E44" i="82"/>
  <c r="J44" i="82" s="1"/>
  <c r="E45" i="82"/>
  <c r="H45" i="82" s="1"/>
  <c r="E46" i="82"/>
  <c r="F46" i="82" s="1"/>
  <c r="E47" i="82"/>
  <c r="J47" i="82" s="1"/>
  <c r="E48" i="82"/>
  <c r="F48" i="82" s="1"/>
  <c r="E49" i="82"/>
  <c r="G49" i="82" s="1"/>
  <c r="E50" i="82"/>
  <c r="I50" i="82" s="1"/>
  <c r="E51" i="82"/>
  <c r="I51" i="82" s="1"/>
  <c r="E52" i="82"/>
  <c r="F52" i="82" s="1"/>
  <c r="E53" i="82"/>
  <c r="J53" i="82" s="1"/>
  <c r="E54" i="82"/>
  <c r="I54" i="82" s="1"/>
  <c r="E55" i="82"/>
  <c r="H55" i="82" s="1"/>
  <c r="E56" i="82"/>
  <c r="H56" i="82" s="1"/>
  <c r="E57" i="82"/>
  <c r="G57" i="82" s="1"/>
  <c r="E58" i="82"/>
  <c r="H58" i="82" s="1"/>
  <c r="E59" i="82"/>
  <c r="F59" i="82" s="1"/>
  <c r="E60" i="82"/>
  <c r="J60" i="82" s="1"/>
  <c r="E61" i="82"/>
  <c r="H61" i="82" s="1"/>
  <c r="E62" i="82"/>
  <c r="F62" i="82" s="1"/>
  <c r="E63" i="82"/>
  <c r="J63" i="82" s="1"/>
  <c r="E64" i="82"/>
  <c r="F64" i="82" s="1"/>
  <c r="E65" i="82"/>
  <c r="G65" i="82" s="1"/>
  <c r="E66" i="82"/>
  <c r="I66" i="82" s="1"/>
  <c r="E67" i="82"/>
  <c r="I67" i="82" s="1"/>
  <c r="E68" i="82"/>
  <c r="F68" i="82" s="1"/>
  <c r="E69" i="82"/>
  <c r="J69" i="82" s="1"/>
  <c r="E70" i="82"/>
  <c r="I70" i="82" s="1"/>
  <c r="E71" i="82"/>
  <c r="H71" i="82" s="1"/>
  <c r="E72" i="82"/>
  <c r="H72" i="82" s="1"/>
  <c r="E73" i="82"/>
  <c r="G73" i="82" s="1"/>
  <c r="E74" i="82"/>
  <c r="H74" i="82" s="1"/>
  <c r="E75" i="82"/>
  <c r="F75" i="82" s="1"/>
  <c r="E76" i="82"/>
  <c r="J76" i="82" s="1"/>
  <c r="E77" i="82"/>
  <c r="G77" i="82" s="1"/>
  <c r="E78" i="82"/>
  <c r="I78" i="82" s="1"/>
  <c r="E79" i="82"/>
  <c r="J79" i="82" s="1"/>
  <c r="E80" i="82"/>
  <c r="F80" i="82" s="1"/>
  <c r="E81" i="82"/>
  <c r="G81" i="82" s="1"/>
  <c r="E82" i="82"/>
  <c r="I82" i="82" s="1"/>
  <c r="E83" i="82"/>
  <c r="I83" i="82" s="1"/>
  <c r="E84" i="82"/>
  <c r="F84" i="82" s="1"/>
  <c r="E85" i="82"/>
  <c r="J85" i="82" s="1"/>
  <c r="E86" i="82"/>
  <c r="I86" i="82" s="1"/>
  <c r="E87" i="82"/>
  <c r="H87" i="82" s="1"/>
  <c r="E88" i="82"/>
  <c r="H88" i="82" s="1"/>
  <c r="E89" i="82"/>
  <c r="G89" i="82" s="1"/>
  <c r="E90" i="82"/>
  <c r="H90" i="82" s="1"/>
  <c r="E91" i="82"/>
  <c r="F91" i="82" s="1"/>
  <c r="E92" i="82"/>
  <c r="I92" i="82" s="1"/>
  <c r="E93" i="82"/>
  <c r="G93" i="82" s="1"/>
  <c r="E94" i="82"/>
  <c r="I94" i="82" s="1"/>
  <c r="E95" i="82"/>
  <c r="J95" i="82" s="1"/>
  <c r="E96" i="82"/>
  <c r="F96" i="82" s="1"/>
  <c r="E97" i="82"/>
  <c r="G97" i="82" s="1"/>
  <c r="E98" i="82"/>
  <c r="I98" i="82" s="1"/>
  <c r="E99" i="82"/>
  <c r="H99" i="82" s="1"/>
  <c r="E100" i="82"/>
  <c r="H100" i="82" s="1"/>
  <c r="E5" i="82"/>
  <c r="F5" i="82" s="1"/>
  <c r="E4" i="82"/>
  <c r="J4" i="82" s="1"/>
  <c r="E3" i="82"/>
  <c r="J3" i="82" s="1"/>
  <c r="E2" i="82"/>
  <c r="J2" i="82" s="1"/>
  <c r="E11" i="80"/>
  <c r="H11" i="80" s="1"/>
  <c r="F11" i="80"/>
  <c r="G11" i="80"/>
  <c r="Q11" i="80" s="1"/>
  <c r="E12" i="80"/>
  <c r="S12" i="80" s="1"/>
  <c r="F12" i="80"/>
  <c r="G12" i="80"/>
  <c r="Q12" i="80" s="1"/>
  <c r="E13" i="80"/>
  <c r="T13" i="80" s="1"/>
  <c r="F13" i="80"/>
  <c r="G13" i="80"/>
  <c r="Q13" i="80" s="1"/>
  <c r="E14" i="80"/>
  <c r="H14" i="80" s="1"/>
  <c r="F14" i="80"/>
  <c r="G14" i="80"/>
  <c r="Q14" i="80" s="1"/>
  <c r="E15" i="80"/>
  <c r="H15" i="80" s="1"/>
  <c r="F15" i="80"/>
  <c r="G15" i="80"/>
  <c r="Q15" i="80" s="1"/>
  <c r="E16" i="80"/>
  <c r="J16" i="80" s="1"/>
  <c r="K16" i="80" s="1"/>
  <c r="F16" i="80"/>
  <c r="G16" i="80"/>
  <c r="Q16" i="80" s="1"/>
  <c r="E17" i="80"/>
  <c r="M17" i="80" s="1"/>
  <c r="F17" i="80"/>
  <c r="G17" i="80"/>
  <c r="Q17" i="80" s="1"/>
  <c r="E18" i="80"/>
  <c r="O18" i="80" s="1"/>
  <c r="F18" i="80"/>
  <c r="G18" i="80"/>
  <c r="Q18" i="80" s="1"/>
  <c r="E19" i="80"/>
  <c r="P19" i="80" s="1"/>
  <c r="F19" i="80"/>
  <c r="G19" i="80"/>
  <c r="Q19" i="80" s="1"/>
  <c r="E20" i="80"/>
  <c r="H20" i="80" s="1"/>
  <c r="F20" i="80"/>
  <c r="G20" i="80"/>
  <c r="Q20" i="80" s="1"/>
  <c r="E21" i="80"/>
  <c r="F21" i="80"/>
  <c r="G21" i="80"/>
  <c r="Q21" i="80" s="1"/>
  <c r="E22" i="80"/>
  <c r="S22" i="80" s="1"/>
  <c r="F22" i="80"/>
  <c r="G22" i="80"/>
  <c r="Q22" i="80" s="1"/>
  <c r="E23" i="80"/>
  <c r="H23" i="80" s="1"/>
  <c r="F23" i="80"/>
  <c r="G23" i="80"/>
  <c r="Q23" i="80" s="1"/>
  <c r="E24" i="80"/>
  <c r="H24" i="80" s="1"/>
  <c r="F24" i="80"/>
  <c r="G24" i="80"/>
  <c r="Q24" i="80" s="1"/>
  <c r="E25" i="80"/>
  <c r="H25" i="80" s="1"/>
  <c r="F25" i="80"/>
  <c r="G25" i="80"/>
  <c r="Q25" i="80" s="1"/>
  <c r="E26" i="80"/>
  <c r="H26" i="80" s="1"/>
  <c r="F26" i="80"/>
  <c r="G26" i="80"/>
  <c r="Q26" i="80" s="1"/>
  <c r="E27" i="80"/>
  <c r="H27" i="80" s="1"/>
  <c r="F27" i="80"/>
  <c r="G27" i="80"/>
  <c r="Q27" i="80" s="1"/>
  <c r="E28" i="80"/>
  <c r="F28" i="80"/>
  <c r="G28" i="80"/>
  <c r="Q28" i="80" s="1"/>
  <c r="E29" i="80"/>
  <c r="T29" i="80" s="1"/>
  <c r="F29" i="80"/>
  <c r="G29" i="80"/>
  <c r="Q29" i="80" s="1"/>
  <c r="E30" i="80"/>
  <c r="H30" i="80" s="1"/>
  <c r="F30" i="80"/>
  <c r="G30" i="80"/>
  <c r="Q30" i="80" s="1"/>
  <c r="E31" i="80"/>
  <c r="H31" i="80" s="1"/>
  <c r="F31" i="80"/>
  <c r="G31" i="80"/>
  <c r="Q31" i="80" s="1"/>
  <c r="E32" i="80"/>
  <c r="L32" i="80" s="1"/>
  <c r="F32" i="80"/>
  <c r="G32" i="80"/>
  <c r="Q32" i="80" s="1"/>
  <c r="E33" i="80"/>
  <c r="O33" i="80" s="1"/>
  <c r="F33" i="80"/>
  <c r="G33" i="80"/>
  <c r="Q33" i="80" s="1"/>
  <c r="E34" i="80"/>
  <c r="P34" i="80" s="1"/>
  <c r="F34" i="80"/>
  <c r="G34" i="80"/>
  <c r="Q34" i="80" s="1"/>
  <c r="E35" i="80"/>
  <c r="F35" i="80"/>
  <c r="G35" i="80"/>
  <c r="Q35" i="80" s="1"/>
  <c r="E36" i="80"/>
  <c r="I36" i="80" s="1"/>
  <c r="F36" i="80"/>
  <c r="G36" i="80"/>
  <c r="Q36" i="80" s="1"/>
  <c r="E37" i="80"/>
  <c r="S37" i="80" s="1"/>
  <c r="F37" i="80"/>
  <c r="G37" i="80"/>
  <c r="Q37" i="80" s="1"/>
  <c r="E38" i="80"/>
  <c r="T38" i="80" s="1"/>
  <c r="F38" i="80"/>
  <c r="G38" i="80"/>
  <c r="Q38" i="80" s="1"/>
  <c r="E39" i="80"/>
  <c r="M39" i="80" s="1"/>
  <c r="F39" i="80"/>
  <c r="G39" i="80"/>
  <c r="Q39" i="80" s="1"/>
  <c r="E40" i="80"/>
  <c r="H40" i="80" s="1"/>
  <c r="F40" i="80"/>
  <c r="G40" i="80"/>
  <c r="Q40" i="80" s="1"/>
  <c r="E41" i="80"/>
  <c r="T41" i="80" s="1"/>
  <c r="F41" i="80"/>
  <c r="G41" i="80"/>
  <c r="Q41" i="80" s="1"/>
  <c r="E42" i="80"/>
  <c r="H42" i="80" s="1"/>
  <c r="F42" i="80"/>
  <c r="G42" i="80"/>
  <c r="Q42" i="80" s="1"/>
  <c r="E43" i="80"/>
  <c r="H43" i="80" s="1"/>
  <c r="F43" i="80"/>
  <c r="G43" i="80"/>
  <c r="Q43" i="80" s="1"/>
  <c r="E44" i="80"/>
  <c r="S44" i="80" s="1"/>
  <c r="F44" i="80"/>
  <c r="G44" i="80"/>
  <c r="Q44" i="80" s="1"/>
  <c r="E45" i="80"/>
  <c r="T45" i="80" s="1"/>
  <c r="F45" i="80"/>
  <c r="G45" i="80"/>
  <c r="Q45" i="80" s="1"/>
  <c r="E46" i="80"/>
  <c r="H46" i="80" s="1"/>
  <c r="F46" i="80"/>
  <c r="G46" i="80"/>
  <c r="Q46" i="80" s="1"/>
  <c r="E47" i="80"/>
  <c r="H47" i="80" s="1"/>
  <c r="F47" i="80"/>
  <c r="G47" i="80"/>
  <c r="Q47" i="80" s="1"/>
  <c r="E48" i="80"/>
  <c r="M48" i="80" s="1"/>
  <c r="F48" i="80"/>
  <c r="G48" i="80"/>
  <c r="Q48" i="80" s="1"/>
  <c r="E49" i="80"/>
  <c r="O49" i="80" s="1"/>
  <c r="F49" i="80"/>
  <c r="G49" i="80"/>
  <c r="Q49" i="80" s="1"/>
  <c r="E50" i="80"/>
  <c r="P50" i="80" s="1"/>
  <c r="F50" i="80"/>
  <c r="G50" i="80"/>
  <c r="Q50" i="80" s="1"/>
  <c r="E51" i="80"/>
  <c r="I51" i="80" s="1"/>
  <c r="F51" i="80"/>
  <c r="G51" i="80"/>
  <c r="Q51" i="80" s="1"/>
  <c r="E52" i="80"/>
  <c r="I52" i="80" s="1"/>
  <c r="F52" i="80"/>
  <c r="G52" i="80"/>
  <c r="Q52" i="80" s="1"/>
  <c r="E53" i="80"/>
  <c r="P53" i="80" s="1"/>
  <c r="F53" i="80"/>
  <c r="G53" i="80"/>
  <c r="Q53" i="80" s="1"/>
  <c r="E54" i="80"/>
  <c r="T54" i="80" s="1"/>
  <c r="F54" i="80"/>
  <c r="G54" i="80"/>
  <c r="Q54" i="80" s="1"/>
  <c r="E55" i="80"/>
  <c r="P55" i="80" s="1"/>
  <c r="F55" i="80"/>
  <c r="G55" i="80"/>
  <c r="Q55" i="80" s="1"/>
  <c r="E56" i="80"/>
  <c r="S56" i="80" s="1"/>
  <c r="F56" i="80"/>
  <c r="G56" i="80"/>
  <c r="Q56" i="80" s="1"/>
  <c r="E57" i="80"/>
  <c r="T57" i="80" s="1"/>
  <c r="F57" i="80"/>
  <c r="G57" i="80"/>
  <c r="Q57" i="80" s="1"/>
  <c r="E58" i="80"/>
  <c r="F58" i="80"/>
  <c r="G58" i="80"/>
  <c r="Q58" i="80" s="1"/>
  <c r="E59" i="80"/>
  <c r="H59" i="80" s="1"/>
  <c r="F59" i="80"/>
  <c r="G59" i="80"/>
  <c r="Q59" i="80" s="1"/>
  <c r="E60" i="80"/>
  <c r="S60" i="80" s="1"/>
  <c r="F60" i="80"/>
  <c r="G60" i="80"/>
  <c r="Q60" i="80" s="1"/>
  <c r="E61" i="80"/>
  <c r="F61" i="80"/>
  <c r="G61" i="80"/>
  <c r="Q61" i="80" s="1"/>
  <c r="E62" i="80"/>
  <c r="H62" i="80" s="1"/>
  <c r="F62" i="80"/>
  <c r="G62" i="80"/>
  <c r="Q62" i="80" s="1"/>
  <c r="E63" i="80"/>
  <c r="H63" i="80" s="1"/>
  <c r="F63" i="80"/>
  <c r="G63" i="80"/>
  <c r="Q63" i="80" s="1"/>
  <c r="E64" i="80"/>
  <c r="M64" i="80" s="1"/>
  <c r="F64" i="80"/>
  <c r="G64" i="80"/>
  <c r="Q64" i="80" s="1"/>
  <c r="E65" i="80"/>
  <c r="O65" i="80" s="1"/>
  <c r="F65" i="80"/>
  <c r="G65" i="80"/>
  <c r="Q65" i="80" s="1"/>
  <c r="E66" i="80"/>
  <c r="P66" i="80" s="1"/>
  <c r="F66" i="80"/>
  <c r="G66" i="80"/>
  <c r="Q66" i="80" s="1"/>
  <c r="E67" i="80"/>
  <c r="H67" i="80" s="1"/>
  <c r="F67" i="80"/>
  <c r="G67" i="80"/>
  <c r="Q67" i="80" s="1"/>
  <c r="E68" i="80"/>
  <c r="I68" i="80" s="1"/>
  <c r="F68" i="80"/>
  <c r="G68" i="80"/>
  <c r="Q68" i="80" s="1"/>
  <c r="E69" i="80"/>
  <c r="P69" i="80" s="1"/>
  <c r="F69" i="80"/>
  <c r="G69" i="80"/>
  <c r="Q69" i="80" s="1"/>
  <c r="E70" i="80"/>
  <c r="T70" i="80" s="1"/>
  <c r="F70" i="80"/>
  <c r="G70" i="80"/>
  <c r="Q70" i="80" s="1"/>
  <c r="E71" i="80"/>
  <c r="T71" i="80" s="1"/>
  <c r="F71" i="80"/>
  <c r="G71" i="80"/>
  <c r="Q71" i="80" s="1"/>
  <c r="E72" i="80"/>
  <c r="I72" i="80" s="1"/>
  <c r="F72" i="80"/>
  <c r="G72" i="80"/>
  <c r="Q72" i="80" s="1"/>
  <c r="E73" i="80"/>
  <c r="I73" i="80" s="1"/>
  <c r="F73" i="80"/>
  <c r="G73" i="80"/>
  <c r="Q73" i="80" s="1"/>
  <c r="E74" i="80"/>
  <c r="J74" i="80" s="1"/>
  <c r="K74" i="80" s="1"/>
  <c r="F74" i="80"/>
  <c r="G74" i="80"/>
  <c r="Q74" i="80" s="1"/>
  <c r="E75" i="80"/>
  <c r="H75" i="80" s="1"/>
  <c r="F75" i="80"/>
  <c r="G75" i="80"/>
  <c r="Q75" i="80" s="1"/>
  <c r="E76" i="80"/>
  <c r="L76" i="80" s="1"/>
  <c r="F76" i="80"/>
  <c r="G76" i="80"/>
  <c r="Q76" i="80" s="1"/>
  <c r="E77" i="80"/>
  <c r="O77" i="80" s="1"/>
  <c r="F77" i="80"/>
  <c r="G77" i="80"/>
  <c r="Q77" i="80" s="1"/>
  <c r="E78" i="80"/>
  <c r="H78" i="80" s="1"/>
  <c r="F78" i="80"/>
  <c r="G78" i="80"/>
  <c r="Q78" i="80" s="1"/>
  <c r="E79" i="80"/>
  <c r="P79" i="80" s="1"/>
  <c r="F79" i="80"/>
  <c r="G79" i="80"/>
  <c r="Q79" i="80" s="1"/>
  <c r="E80" i="80"/>
  <c r="M80" i="80" s="1"/>
  <c r="F80" i="80"/>
  <c r="G80" i="80"/>
  <c r="Q80" i="80" s="1"/>
  <c r="E81" i="80"/>
  <c r="O81" i="80" s="1"/>
  <c r="F81" i="80"/>
  <c r="G81" i="80"/>
  <c r="Q81" i="80" s="1"/>
  <c r="E82" i="80"/>
  <c r="P82" i="80" s="1"/>
  <c r="F82" i="80"/>
  <c r="G82" i="80"/>
  <c r="Q82" i="80" s="1"/>
  <c r="E83" i="80"/>
  <c r="H83" i="80" s="1"/>
  <c r="F83" i="80"/>
  <c r="G83" i="80"/>
  <c r="Q83" i="80" s="1"/>
  <c r="E84" i="80"/>
  <c r="I84" i="80" s="1"/>
  <c r="F84" i="80"/>
  <c r="G84" i="80"/>
  <c r="Q84" i="80" s="1"/>
  <c r="E85" i="80"/>
  <c r="F85" i="80"/>
  <c r="G85" i="80"/>
  <c r="Q85" i="80" s="1"/>
  <c r="E86" i="80"/>
  <c r="T86" i="80" s="1"/>
  <c r="F86" i="80"/>
  <c r="G86" i="80"/>
  <c r="Q86" i="80" s="1"/>
  <c r="E87" i="80"/>
  <c r="J87" i="80" s="1"/>
  <c r="K87" i="80" s="1"/>
  <c r="F87" i="80"/>
  <c r="G87" i="80"/>
  <c r="Q87" i="80" s="1"/>
  <c r="E88" i="80"/>
  <c r="M88" i="80" s="1"/>
  <c r="F88" i="80"/>
  <c r="G88" i="80"/>
  <c r="Q88" i="80" s="1"/>
  <c r="E89" i="80"/>
  <c r="J89" i="80" s="1"/>
  <c r="K89" i="80" s="1"/>
  <c r="F89" i="80"/>
  <c r="G89" i="80"/>
  <c r="Q89" i="80" s="1"/>
  <c r="E90" i="80"/>
  <c r="J90" i="80" s="1"/>
  <c r="K90" i="80" s="1"/>
  <c r="F90" i="80"/>
  <c r="G90" i="80"/>
  <c r="Q90" i="80" s="1"/>
  <c r="E91" i="80"/>
  <c r="L91" i="80" s="1"/>
  <c r="F91" i="80"/>
  <c r="G91" i="80"/>
  <c r="Q91" i="80" s="1"/>
  <c r="E92" i="80"/>
  <c r="I92" i="80" s="1"/>
  <c r="F92" i="80"/>
  <c r="G92" i="80"/>
  <c r="Q92" i="80" s="1"/>
  <c r="E93" i="80"/>
  <c r="H93" i="80" s="1"/>
  <c r="F93" i="80"/>
  <c r="G93" i="80"/>
  <c r="Q93" i="80" s="1"/>
  <c r="E94" i="80"/>
  <c r="H94" i="80" s="1"/>
  <c r="F94" i="80"/>
  <c r="G94" i="80"/>
  <c r="Q94" i="80" s="1"/>
  <c r="E95" i="80"/>
  <c r="F95" i="80"/>
  <c r="G95" i="80"/>
  <c r="Q95" i="80" s="1"/>
  <c r="E96" i="80"/>
  <c r="I96" i="80" s="1"/>
  <c r="F96" i="80"/>
  <c r="G96" i="80"/>
  <c r="Q96" i="80" s="1"/>
  <c r="E97" i="80"/>
  <c r="P97" i="80" s="1"/>
  <c r="F97" i="80"/>
  <c r="G97" i="80"/>
  <c r="Q97" i="80" s="1"/>
  <c r="E98" i="80"/>
  <c r="M98" i="80" s="1"/>
  <c r="F98" i="80"/>
  <c r="G98" i="80"/>
  <c r="Q98" i="80" s="1"/>
  <c r="E99" i="80"/>
  <c r="F99" i="80"/>
  <c r="G99" i="80"/>
  <c r="Q99" i="80" s="1"/>
  <c r="E100" i="80"/>
  <c r="H100" i="80" s="1"/>
  <c r="F100" i="80"/>
  <c r="G100" i="80"/>
  <c r="Q100" i="80" s="1"/>
  <c r="G2" i="80"/>
  <c r="Q2" i="80" s="1"/>
  <c r="G3" i="80"/>
  <c r="Q3" i="80" s="1"/>
  <c r="G4" i="80"/>
  <c r="Q4" i="80" s="1"/>
  <c r="G5" i="80"/>
  <c r="Q5" i="80" s="1"/>
  <c r="G6" i="80"/>
  <c r="Q6" i="80" s="1"/>
  <c r="G7" i="80"/>
  <c r="Q7" i="80" s="1"/>
  <c r="G8" i="80"/>
  <c r="Q8" i="80" s="1"/>
  <c r="G9" i="80"/>
  <c r="Q9" i="80" s="1"/>
  <c r="G10" i="80"/>
  <c r="Q10" i="80" s="1"/>
  <c r="F10" i="80"/>
  <c r="E10" i="80"/>
  <c r="S10" i="80" s="1"/>
  <c r="F9" i="80"/>
  <c r="E9" i="80"/>
  <c r="S9" i="80" s="1"/>
  <c r="F8" i="80"/>
  <c r="E8" i="80"/>
  <c r="T8" i="80" s="1"/>
  <c r="F7" i="80"/>
  <c r="E7" i="80"/>
  <c r="T7" i="80" s="1"/>
  <c r="F6" i="80"/>
  <c r="E6" i="80"/>
  <c r="T6" i="80" s="1"/>
  <c r="F5" i="80"/>
  <c r="E5" i="80"/>
  <c r="T5" i="80" s="1"/>
  <c r="F4" i="80"/>
  <c r="E4" i="80"/>
  <c r="T4" i="80" s="1"/>
  <c r="F3" i="80"/>
  <c r="E3" i="80"/>
  <c r="T3" i="80" s="1"/>
  <c r="F2" i="80"/>
  <c r="E2" i="80"/>
  <c r="S2" i="80" s="1"/>
  <c r="E17" i="78"/>
  <c r="I17" i="78" s="1"/>
  <c r="F17" i="78"/>
  <c r="G17" i="78"/>
  <c r="E18" i="78"/>
  <c r="I18" i="78" s="1"/>
  <c r="F18" i="78"/>
  <c r="G18" i="78"/>
  <c r="E19" i="78"/>
  <c r="H19" i="78" s="1"/>
  <c r="F19" i="78"/>
  <c r="G19" i="78"/>
  <c r="E20" i="78"/>
  <c r="K20" i="78" s="1"/>
  <c r="F20" i="78"/>
  <c r="G20" i="78"/>
  <c r="P20" i="78" s="1"/>
  <c r="E21" i="78"/>
  <c r="K21" i="78" s="1"/>
  <c r="F21" i="78"/>
  <c r="G21" i="78"/>
  <c r="P21" i="78" s="1"/>
  <c r="E22" i="78"/>
  <c r="H22" i="78" s="1"/>
  <c r="F22" i="78"/>
  <c r="G22" i="78"/>
  <c r="E23" i="78"/>
  <c r="H23" i="78" s="1"/>
  <c r="F23" i="78"/>
  <c r="G23" i="78"/>
  <c r="P23" i="78" s="1"/>
  <c r="E24" i="78"/>
  <c r="L24" i="78" s="1"/>
  <c r="F24" i="78"/>
  <c r="G24" i="78"/>
  <c r="E25" i="78"/>
  <c r="K25" i="78" s="1"/>
  <c r="F25" i="78"/>
  <c r="G25" i="78"/>
  <c r="E26" i="78"/>
  <c r="I26" i="78" s="1"/>
  <c r="F26" i="78"/>
  <c r="G26" i="78"/>
  <c r="E27" i="78"/>
  <c r="H27" i="78" s="1"/>
  <c r="F27" i="78"/>
  <c r="G27" i="78"/>
  <c r="E28" i="78"/>
  <c r="K28" i="78" s="1"/>
  <c r="F28" i="78"/>
  <c r="G28" i="78"/>
  <c r="P28" i="78" s="1"/>
  <c r="E29" i="78"/>
  <c r="K29" i="78" s="1"/>
  <c r="F29" i="78"/>
  <c r="G29" i="78"/>
  <c r="P29" i="78" s="1"/>
  <c r="E30" i="78"/>
  <c r="H30" i="78" s="1"/>
  <c r="F30" i="78"/>
  <c r="G30" i="78"/>
  <c r="E31" i="78"/>
  <c r="H31" i="78" s="1"/>
  <c r="F31" i="78"/>
  <c r="G31" i="78"/>
  <c r="P31" i="78" s="1"/>
  <c r="E32" i="78"/>
  <c r="I32" i="78" s="1"/>
  <c r="F32" i="78"/>
  <c r="G32" i="78"/>
  <c r="E33" i="78"/>
  <c r="K33" i="78" s="1"/>
  <c r="F33" i="78"/>
  <c r="G33" i="78"/>
  <c r="E34" i="78"/>
  <c r="I34" i="78" s="1"/>
  <c r="F34" i="78"/>
  <c r="G34" i="78"/>
  <c r="E35" i="78"/>
  <c r="H35" i="78" s="1"/>
  <c r="F35" i="78"/>
  <c r="G35" i="78"/>
  <c r="P35" i="78" s="1"/>
  <c r="E36" i="78"/>
  <c r="K36" i="78" s="1"/>
  <c r="F36" i="78"/>
  <c r="G36" i="78"/>
  <c r="E37" i="78"/>
  <c r="K37" i="78" s="1"/>
  <c r="F37" i="78"/>
  <c r="G37" i="78"/>
  <c r="P37" i="78" s="1"/>
  <c r="E38" i="78"/>
  <c r="H38" i="78" s="1"/>
  <c r="F38" i="78"/>
  <c r="G38" i="78"/>
  <c r="E39" i="78"/>
  <c r="H39" i="78" s="1"/>
  <c r="F39" i="78"/>
  <c r="G39" i="78"/>
  <c r="P39" i="78" s="1"/>
  <c r="E40" i="78"/>
  <c r="N40" i="78" s="1"/>
  <c r="F40" i="78"/>
  <c r="G40" i="78"/>
  <c r="E41" i="78"/>
  <c r="K41" i="78" s="1"/>
  <c r="F41" i="78"/>
  <c r="G41" i="78"/>
  <c r="E42" i="78"/>
  <c r="I42" i="78" s="1"/>
  <c r="F42" i="78"/>
  <c r="G42" i="78"/>
  <c r="E43" i="78"/>
  <c r="H43" i="78" s="1"/>
  <c r="F43" i="78"/>
  <c r="G43" i="78"/>
  <c r="E44" i="78"/>
  <c r="K44" i="78" s="1"/>
  <c r="F44" i="78"/>
  <c r="G44" i="78"/>
  <c r="E45" i="78"/>
  <c r="K45" i="78" s="1"/>
  <c r="F45" i="78"/>
  <c r="G45" i="78"/>
  <c r="P45" i="78" s="1"/>
  <c r="E46" i="78"/>
  <c r="H46" i="78" s="1"/>
  <c r="F46" i="78"/>
  <c r="G46" i="78"/>
  <c r="E47" i="78"/>
  <c r="H47" i="78" s="1"/>
  <c r="F47" i="78"/>
  <c r="G47" i="78"/>
  <c r="E48" i="78"/>
  <c r="O48" i="78" s="1"/>
  <c r="F48" i="78"/>
  <c r="G48" i="78"/>
  <c r="E49" i="78"/>
  <c r="K49" i="78" s="1"/>
  <c r="F49" i="78"/>
  <c r="G49" i="78"/>
  <c r="E50" i="78"/>
  <c r="I50" i="78" s="1"/>
  <c r="F50" i="78"/>
  <c r="G50" i="78"/>
  <c r="E51" i="78"/>
  <c r="H51" i="78" s="1"/>
  <c r="F51" i="78"/>
  <c r="G51" i="78"/>
  <c r="P51" i="78" s="1"/>
  <c r="E52" i="78"/>
  <c r="K52" i="78" s="1"/>
  <c r="F52" i="78"/>
  <c r="G52" i="78"/>
  <c r="P52" i="78" s="1"/>
  <c r="E53" i="78"/>
  <c r="K53" i="78" s="1"/>
  <c r="F53" i="78"/>
  <c r="G53" i="78"/>
  <c r="P53" i="78" s="1"/>
  <c r="E54" i="78"/>
  <c r="H54" i="78" s="1"/>
  <c r="F54" i="78"/>
  <c r="G54" i="78"/>
  <c r="E55" i="78"/>
  <c r="H55" i="78" s="1"/>
  <c r="F55" i="78"/>
  <c r="G55" i="78"/>
  <c r="P55" i="78" s="1"/>
  <c r="E56" i="78"/>
  <c r="I56" i="78" s="1"/>
  <c r="F56" i="78"/>
  <c r="G56" i="78"/>
  <c r="E57" i="78"/>
  <c r="K57" i="78" s="1"/>
  <c r="F57" i="78"/>
  <c r="G57" i="78"/>
  <c r="E58" i="78"/>
  <c r="I58" i="78" s="1"/>
  <c r="F58" i="78"/>
  <c r="G58" i="78"/>
  <c r="E59" i="78"/>
  <c r="H59" i="78" s="1"/>
  <c r="F59" i="78"/>
  <c r="G59" i="78"/>
  <c r="P59" i="78" s="1"/>
  <c r="E60" i="78"/>
  <c r="K60" i="78" s="1"/>
  <c r="F60" i="78"/>
  <c r="G60" i="78"/>
  <c r="P60" i="78" s="1"/>
  <c r="E61" i="78"/>
  <c r="K61" i="78" s="1"/>
  <c r="F61" i="78"/>
  <c r="G61" i="78"/>
  <c r="P61" i="78" s="1"/>
  <c r="E62" i="78"/>
  <c r="H62" i="78" s="1"/>
  <c r="F62" i="78"/>
  <c r="G62" i="78"/>
  <c r="E63" i="78"/>
  <c r="H63" i="78" s="1"/>
  <c r="F63" i="78"/>
  <c r="G63" i="78"/>
  <c r="P63" i="78" s="1"/>
  <c r="E64" i="78"/>
  <c r="N64" i="78" s="1"/>
  <c r="F64" i="78"/>
  <c r="G64" i="78"/>
  <c r="E65" i="78"/>
  <c r="K65" i="78" s="1"/>
  <c r="F65" i="78"/>
  <c r="G65" i="78"/>
  <c r="E66" i="78"/>
  <c r="I66" i="78" s="1"/>
  <c r="F66" i="78"/>
  <c r="G66" i="78"/>
  <c r="E67" i="78"/>
  <c r="H67" i="78" s="1"/>
  <c r="F67" i="78"/>
  <c r="G67" i="78"/>
  <c r="E68" i="78"/>
  <c r="K68" i="78" s="1"/>
  <c r="F68" i="78"/>
  <c r="G68" i="78"/>
  <c r="P68" i="78" s="1"/>
  <c r="E69" i="78"/>
  <c r="K69" i="78" s="1"/>
  <c r="F69" i="78"/>
  <c r="G69" i="78"/>
  <c r="P69" i="78" s="1"/>
  <c r="E70" i="78"/>
  <c r="H70" i="78" s="1"/>
  <c r="F70" i="78"/>
  <c r="G70" i="78"/>
  <c r="E71" i="78"/>
  <c r="H71" i="78" s="1"/>
  <c r="F71" i="78"/>
  <c r="G71" i="78"/>
  <c r="E72" i="78"/>
  <c r="L72" i="78" s="1"/>
  <c r="F72" i="78"/>
  <c r="G72" i="78"/>
  <c r="E73" i="78"/>
  <c r="N73" i="78" s="1"/>
  <c r="F73" i="78"/>
  <c r="G73" i="78"/>
  <c r="E74" i="78"/>
  <c r="I74" i="78" s="1"/>
  <c r="F74" i="78"/>
  <c r="G74" i="78"/>
  <c r="E75" i="78"/>
  <c r="H75" i="78" s="1"/>
  <c r="F75" i="78"/>
  <c r="G75" i="78"/>
  <c r="P75" i="78" s="1"/>
  <c r="E76" i="78"/>
  <c r="K76" i="78" s="1"/>
  <c r="F76" i="78"/>
  <c r="G76" i="78"/>
  <c r="E77" i="78"/>
  <c r="K77" i="78" s="1"/>
  <c r="F77" i="78"/>
  <c r="G77" i="78"/>
  <c r="P77" i="78" s="1"/>
  <c r="E78" i="78"/>
  <c r="H78" i="78" s="1"/>
  <c r="F78" i="78"/>
  <c r="G78" i="78"/>
  <c r="E79" i="78"/>
  <c r="H79" i="78" s="1"/>
  <c r="F79" i="78"/>
  <c r="G79" i="78"/>
  <c r="P79" i="78" s="1"/>
  <c r="E80" i="78"/>
  <c r="L80" i="78" s="1"/>
  <c r="F80" i="78"/>
  <c r="G80" i="78"/>
  <c r="E81" i="78"/>
  <c r="I81" i="78" s="1"/>
  <c r="F81" i="78"/>
  <c r="G81" i="78"/>
  <c r="E82" i="78"/>
  <c r="I82" i="78" s="1"/>
  <c r="F82" i="78"/>
  <c r="G82" i="78"/>
  <c r="E83" i="78"/>
  <c r="H83" i="78" s="1"/>
  <c r="F83" i="78"/>
  <c r="G83" i="78"/>
  <c r="P83" i="78" s="1"/>
  <c r="E84" i="78"/>
  <c r="K84" i="78" s="1"/>
  <c r="F84" i="78"/>
  <c r="G84" i="78"/>
  <c r="P84" i="78" s="1"/>
  <c r="E85" i="78"/>
  <c r="K85" i="78" s="1"/>
  <c r="F85" i="78"/>
  <c r="G85" i="78"/>
  <c r="P85" i="78" s="1"/>
  <c r="E86" i="78"/>
  <c r="H86" i="78" s="1"/>
  <c r="F86" i="78"/>
  <c r="G86" i="78"/>
  <c r="E87" i="78"/>
  <c r="H87" i="78" s="1"/>
  <c r="F87" i="78"/>
  <c r="G87" i="78"/>
  <c r="P87" i="78" s="1"/>
  <c r="E88" i="78"/>
  <c r="L88" i="78" s="1"/>
  <c r="F88" i="78"/>
  <c r="G88" i="78"/>
  <c r="E89" i="78"/>
  <c r="O89" i="78" s="1"/>
  <c r="F89" i="78"/>
  <c r="G89" i="78"/>
  <c r="E90" i="78"/>
  <c r="I90" i="78" s="1"/>
  <c r="F90" i="78"/>
  <c r="G90" i="78"/>
  <c r="E91" i="78"/>
  <c r="H91" i="78" s="1"/>
  <c r="F91" i="78"/>
  <c r="G91" i="78"/>
  <c r="E92" i="78"/>
  <c r="K92" i="78" s="1"/>
  <c r="F92" i="78"/>
  <c r="G92" i="78"/>
  <c r="P92" i="78" s="1"/>
  <c r="E93" i="78"/>
  <c r="K93" i="78" s="1"/>
  <c r="F93" i="78"/>
  <c r="G93" i="78"/>
  <c r="P93" i="78" s="1"/>
  <c r="E94" i="78"/>
  <c r="H94" i="78" s="1"/>
  <c r="F94" i="78"/>
  <c r="G94" i="78"/>
  <c r="E95" i="78"/>
  <c r="H95" i="78" s="1"/>
  <c r="F95" i="78"/>
  <c r="G95" i="78"/>
  <c r="P95" i="78" s="1"/>
  <c r="E96" i="78"/>
  <c r="L96" i="78" s="1"/>
  <c r="F96" i="78"/>
  <c r="G96" i="78"/>
  <c r="E97" i="78"/>
  <c r="L97" i="78" s="1"/>
  <c r="F97" i="78"/>
  <c r="G97" i="78"/>
  <c r="E98" i="78"/>
  <c r="I98" i="78" s="1"/>
  <c r="F98" i="78"/>
  <c r="G98" i="78"/>
  <c r="E99" i="78"/>
  <c r="H99" i="78" s="1"/>
  <c r="F99" i="78"/>
  <c r="G99" i="78"/>
  <c r="P99" i="78" s="1"/>
  <c r="E100" i="78"/>
  <c r="K100" i="78" s="1"/>
  <c r="F100" i="78"/>
  <c r="G100" i="78"/>
  <c r="P100" i="78" s="1"/>
  <c r="G3" i="78"/>
  <c r="G4" i="78"/>
  <c r="G5" i="78"/>
  <c r="G6" i="78"/>
  <c r="P6" i="78" s="1"/>
  <c r="G7" i="78"/>
  <c r="G8" i="78"/>
  <c r="G9" i="78"/>
  <c r="P9" i="78" s="1"/>
  <c r="G10" i="78"/>
  <c r="G11" i="78"/>
  <c r="G12" i="78"/>
  <c r="G13" i="78"/>
  <c r="G14" i="78"/>
  <c r="G15" i="78"/>
  <c r="G16" i="78"/>
  <c r="E3" i="78"/>
  <c r="O3" i="78" s="1"/>
  <c r="E4" i="78"/>
  <c r="N4" i="78" s="1"/>
  <c r="E5" i="78"/>
  <c r="L5" i="78" s="1"/>
  <c r="E6" i="78"/>
  <c r="K6" i="78" s="1"/>
  <c r="E7" i="78"/>
  <c r="I7" i="78" s="1"/>
  <c r="E8" i="78"/>
  <c r="H8" i="78" s="1"/>
  <c r="E9" i="78"/>
  <c r="H9" i="78" s="1"/>
  <c r="E10" i="78"/>
  <c r="H10" i="78" s="1"/>
  <c r="E11" i="78"/>
  <c r="H11" i="78" s="1"/>
  <c r="E12" i="78"/>
  <c r="H12" i="78" s="1"/>
  <c r="E13" i="78"/>
  <c r="H13" i="78" s="1"/>
  <c r="E14" i="78"/>
  <c r="H14" i="78" s="1"/>
  <c r="E15" i="78"/>
  <c r="Q15" i="78" s="1"/>
  <c r="E16" i="78"/>
  <c r="R16" i="78" s="1"/>
  <c r="F3" i="78"/>
  <c r="F4" i="78"/>
  <c r="F5" i="78"/>
  <c r="F6" i="78"/>
  <c r="F7" i="78"/>
  <c r="F8" i="78"/>
  <c r="F9" i="78"/>
  <c r="F10" i="78"/>
  <c r="F11" i="78"/>
  <c r="F12" i="78"/>
  <c r="F13" i="78"/>
  <c r="F14" i="78"/>
  <c r="F15" i="78"/>
  <c r="F16" i="78"/>
  <c r="G2" i="78"/>
  <c r="F2" i="78"/>
  <c r="E2" i="78"/>
  <c r="Q2" i="78" s="1"/>
  <c r="E12" i="76"/>
  <c r="F12" i="76"/>
  <c r="L12" i="76" s="1"/>
  <c r="T12" i="76"/>
  <c r="N12" i="76"/>
  <c r="I12" i="76"/>
  <c r="E13" i="76"/>
  <c r="F13" i="76"/>
  <c r="T13" i="76"/>
  <c r="N13" i="76"/>
  <c r="I13" i="76"/>
  <c r="E14" i="76"/>
  <c r="F14" i="76"/>
  <c r="O14" i="76" s="1"/>
  <c r="T14" i="76"/>
  <c r="N14" i="76"/>
  <c r="I14" i="76"/>
  <c r="AF14" i="76" s="1"/>
  <c r="E15" i="76"/>
  <c r="F15" i="76"/>
  <c r="T15" i="76"/>
  <c r="N15" i="76"/>
  <c r="I15" i="76"/>
  <c r="E16" i="76"/>
  <c r="F16" i="76"/>
  <c r="AB16" i="76" s="1"/>
  <c r="T16" i="76"/>
  <c r="N16" i="76"/>
  <c r="I16" i="76"/>
  <c r="E17" i="76"/>
  <c r="F17" i="76"/>
  <c r="T17" i="76"/>
  <c r="I17" i="76"/>
  <c r="N17" i="76"/>
  <c r="E18" i="76"/>
  <c r="F18" i="76"/>
  <c r="T18" i="76"/>
  <c r="N18" i="76"/>
  <c r="I18" i="76"/>
  <c r="E19" i="76"/>
  <c r="F19" i="76"/>
  <c r="U19" i="76" s="1"/>
  <c r="T19" i="76"/>
  <c r="N19" i="76"/>
  <c r="I19" i="76"/>
  <c r="E20" i="76"/>
  <c r="F20" i="76"/>
  <c r="X20" i="76" s="1"/>
  <c r="T20" i="76"/>
  <c r="N20" i="76"/>
  <c r="I20" i="76"/>
  <c r="E21" i="76"/>
  <c r="F21" i="76"/>
  <c r="AG21" i="76" s="1"/>
  <c r="T21" i="76"/>
  <c r="N21" i="76"/>
  <c r="I21" i="76"/>
  <c r="E22" i="76"/>
  <c r="F22" i="76"/>
  <c r="T22" i="76"/>
  <c r="N22" i="76"/>
  <c r="I22" i="76"/>
  <c r="E23" i="76"/>
  <c r="F23" i="76"/>
  <c r="Y23" i="76" s="1"/>
  <c r="T23" i="76"/>
  <c r="N23" i="76"/>
  <c r="I23" i="76"/>
  <c r="E24" i="76"/>
  <c r="F24" i="76"/>
  <c r="AH24" i="76" s="1"/>
  <c r="T24" i="76"/>
  <c r="N24" i="76"/>
  <c r="I24" i="76"/>
  <c r="E25" i="76"/>
  <c r="F25" i="76"/>
  <c r="Z25" i="76" s="1"/>
  <c r="T25" i="76"/>
  <c r="N25" i="76"/>
  <c r="I25" i="76"/>
  <c r="E26" i="76"/>
  <c r="F26" i="76"/>
  <c r="R26" i="76" s="1"/>
  <c r="T26" i="76"/>
  <c r="N26" i="76"/>
  <c r="I26" i="76"/>
  <c r="E27" i="76"/>
  <c r="F27" i="76"/>
  <c r="R27" i="76" s="1"/>
  <c r="T27" i="76"/>
  <c r="N27" i="76"/>
  <c r="I27" i="76"/>
  <c r="E28" i="76"/>
  <c r="F28" i="76"/>
  <c r="T28" i="76"/>
  <c r="N28" i="76"/>
  <c r="I28" i="76"/>
  <c r="E29" i="76"/>
  <c r="F29" i="76"/>
  <c r="S29" i="76" s="1"/>
  <c r="T29" i="76"/>
  <c r="N29" i="76"/>
  <c r="I29" i="76"/>
  <c r="E30" i="76"/>
  <c r="F30" i="76"/>
  <c r="L30" i="76" s="1"/>
  <c r="T30" i="76"/>
  <c r="N30" i="76"/>
  <c r="I30" i="76"/>
  <c r="AF30" i="76" s="1"/>
  <c r="E31" i="76"/>
  <c r="F31" i="76"/>
  <c r="AB31" i="76" s="1"/>
  <c r="T31" i="76"/>
  <c r="N31" i="76"/>
  <c r="I31" i="76"/>
  <c r="E32" i="76"/>
  <c r="F32" i="76"/>
  <c r="P32" i="76" s="1"/>
  <c r="T32" i="76"/>
  <c r="N32" i="76"/>
  <c r="I32" i="76"/>
  <c r="E33" i="76"/>
  <c r="F33" i="76"/>
  <c r="T33" i="76"/>
  <c r="N33" i="76"/>
  <c r="I33" i="76"/>
  <c r="E34" i="76"/>
  <c r="F34" i="76"/>
  <c r="T34" i="76"/>
  <c r="N34" i="76"/>
  <c r="I34" i="76"/>
  <c r="E35" i="76"/>
  <c r="F35" i="76"/>
  <c r="L35" i="76" s="1"/>
  <c r="T35" i="76"/>
  <c r="N35" i="76"/>
  <c r="I35" i="76"/>
  <c r="E36" i="76"/>
  <c r="F36" i="76"/>
  <c r="T36" i="76"/>
  <c r="I36" i="76"/>
  <c r="N36" i="76"/>
  <c r="E37" i="76"/>
  <c r="F37" i="76"/>
  <c r="L37" i="76" s="1"/>
  <c r="T37" i="76"/>
  <c r="I37" i="76"/>
  <c r="N37" i="76"/>
  <c r="E38" i="76"/>
  <c r="F38" i="76"/>
  <c r="Y38" i="76" s="1"/>
  <c r="T38" i="76"/>
  <c r="I38" i="76"/>
  <c r="N38" i="76"/>
  <c r="E39" i="76"/>
  <c r="F39" i="76"/>
  <c r="T39" i="76"/>
  <c r="N39" i="76"/>
  <c r="I39" i="76"/>
  <c r="E40" i="76"/>
  <c r="F40" i="76"/>
  <c r="L40" i="76" s="1"/>
  <c r="T40" i="76"/>
  <c r="N40" i="76"/>
  <c r="I40" i="76"/>
  <c r="E41" i="76"/>
  <c r="F41" i="76"/>
  <c r="Z41" i="76" s="1"/>
  <c r="T41" i="76"/>
  <c r="I41" i="76"/>
  <c r="N41" i="76"/>
  <c r="E42" i="76"/>
  <c r="F42" i="76"/>
  <c r="M42" i="76" s="1"/>
  <c r="T42" i="76"/>
  <c r="N42" i="76"/>
  <c r="I42" i="76"/>
  <c r="E43" i="76"/>
  <c r="F43" i="76"/>
  <c r="L43" i="76" s="1"/>
  <c r="T43" i="76"/>
  <c r="N43" i="76"/>
  <c r="I43" i="76"/>
  <c r="E44" i="76"/>
  <c r="F44" i="76"/>
  <c r="AD44" i="76" s="1"/>
  <c r="T44" i="76"/>
  <c r="N44" i="76"/>
  <c r="I44" i="76"/>
  <c r="E45" i="76"/>
  <c r="F45" i="76"/>
  <c r="AA45" i="76" s="1"/>
  <c r="T45" i="76"/>
  <c r="N45" i="76"/>
  <c r="I45" i="76"/>
  <c r="E46" i="76"/>
  <c r="F46" i="76"/>
  <c r="T46" i="76"/>
  <c r="N46" i="76"/>
  <c r="I46" i="76"/>
  <c r="AF46" i="76" s="1"/>
  <c r="E47" i="76"/>
  <c r="F47" i="76"/>
  <c r="L47" i="76" s="1"/>
  <c r="T47" i="76"/>
  <c r="N47" i="76"/>
  <c r="I47" i="76"/>
  <c r="E48" i="76"/>
  <c r="F48" i="76"/>
  <c r="AE48" i="76" s="1"/>
  <c r="T48" i="76"/>
  <c r="N48" i="76"/>
  <c r="I48" i="76"/>
  <c r="E49" i="76"/>
  <c r="F49" i="76"/>
  <c r="T49" i="76"/>
  <c r="N49" i="76"/>
  <c r="I49" i="76"/>
  <c r="E50" i="76"/>
  <c r="F50" i="76"/>
  <c r="P50" i="76" s="1"/>
  <c r="T50" i="76"/>
  <c r="N50" i="76"/>
  <c r="I50" i="76"/>
  <c r="E51" i="76"/>
  <c r="F51" i="76"/>
  <c r="X51" i="76" s="1"/>
  <c r="T51" i="76"/>
  <c r="N51" i="76"/>
  <c r="I51" i="76"/>
  <c r="E52" i="76"/>
  <c r="F52" i="76"/>
  <c r="U52" i="76" s="1"/>
  <c r="T52" i="76"/>
  <c r="N52" i="76"/>
  <c r="I52" i="76"/>
  <c r="E53" i="76"/>
  <c r="F53" i="76"/>
  <c r="T53" i="76"/>
  <c r="N53" i="76"/>
  <c r="I53" i="76"/>
  <c r="E54" i="76"/>
  <c r="F54" i="76"/>
  <c r="L54" i="76" s="1"/>
  <c r="T54" i="76"/>
  <c r="I54" i="76"/>
  <c r="N54" i="76"/>
  <c r="E55" i="76"/>
  <c r="F55" i="76"/>
  <c r="V55" i="76" s="1"/>
  <c r="T55" i="76"/>
  <c r="N55" i="76"/>
  <c r="I55" i="76"/>
  <c r="E56" i="76"/>
  <c r="F56" i="76"/>
  <c r="T56" i="76"/>
  <c r="N56" i="76"/>
  <c r="I56" i="76"/>
  <c r="E57" i="76"/>
  <c r="F57" i="76"/>
  <c r="AH57" i="76" s="1"/>
  <c r="T57" i="76"/>
  <c r="I57" i="76"/>
  <c r="N57" i="76"/>
  <c r="E58" i="76"/>
  <c r="F58" i="76"/>
  <c r="P58" i="76" s="1"/>
  <c r="T58" i="76"/>
  <c r="N58" i="76"/>
  <c r="I58" i="76"/>
  <c r="E59" i="76"/>
  <c r="F59" i="76"/>
  <c r="L59" i="76" s="1"/>
  <c r="T59" i="76"/>
  <c r="N59" i="76"/>
  <c r="I59" i="76"/>
  <c r="E60" i="76"/>
  <c r="F60" i="76"/>
  <c r="AD60" i="76" s="1"/>
  <c r="T60" i="76"/>
  <c r="N60" i="76"/>
  <c r="I60" i="76"/>
  <c r="E61" i="76"/>
  <c r="F61" i="76"/>
  <c r="T61" i="76"/>
  <c r="N61" i="76"/>
  <c r="I61" i="76"/>
  <c r="E62" i="76"/>
  <c r="F62" i="76"/>
  <c r="M62" i="76" s="1"/>
  <c r="T62" i="76"/>
  <c r="N62" i="76"/>
  <c r="I62" i="76"/>
  <c r="AF62" i="76" s="1"/>
  <c r="E63" i="76"/>
  <c r="F63" i="76"/>
  <c r="L63" i="76" s="1"/>
  <c r="T63" i="76"/>
  <c r="N63" i="76"/>
  <c r="I63" i="76"/>
  <c r="E64" i="76"/>
  <c r="F64" i="76"/>
  <c r="L64" i="76" s="1"/>
  <c r="T64" i="76"/>
  <c r="N64" i="76"/>
  <c r="I64" i="76"/>
  <c r="E65" i="76"/>
  <c r="F65" i="76"/>
  <c r="M65" i="76" s="1"/>
  <c r="T65" i="76"/>
  <c r="N65" i="76"/>
  <c r="I65" i="76"/>
  <c r="E66" i="76"/>
  <c r="F66" i="76"/>
  <c r="P66" i="76" s="1"/>
  <c r="T66" i="76"/>
  <c r="N66" i="76"/>
  <c r="I66" i="76"/>
  <c r="E67" i="76"/>
  <c r="F67" i="76"/>
  <c r="X67" i="76" s="1"/>
  <c r="T67" i="76"/>
  <c r="N67" i="76"/>
  <c r="I67" i="76"/>
  <c r="E68" i="76"/>
  <c r="F68" i="76"/>
  <c r="T68" i="76"/>
  <c r="N68" i="76"/>
  <c r="I68" i="76"/>
  <c r="E69" i="76"/>
  <c r="F69" i="76"/>
  <c r="P69" i="76" s="1"/>
  <c r="T69" i="76"/>
  <c r="N69" i="76"/>
  <c r="I69" i="76"/>
  <c r="E70" i="76"/>
  <c r="F70" i="76"/>
  <c r="T70" i="76"/>
  <c r="N70" i="76"/>
  <c r="I70" i="76"/>
  <c r="E71" i="76"/>
  <c r="F71" i="76"/>
  <c r="Y71" i="76" s="1"/>
  <c r="T71" i="76"/>
  <c r="N71" i="76"/>
  <c r="I71" i="76"/>
  <c r="E72" i="76"/>
  <c r="F72" i="76"/>
  <c r="AH72" i="76" s="1"/>
  <c r="T72" i="76"/>
  <c r="N72" i="76"/>
  <c r="I72" i="76"/>
  <c r="E73" i="76"/>
  <c r="F73" i="76"/>
  <c r="AH73" i="76" s="1"/>
  <c r="T73" i="76"/>
  <c r="N73" i="76"/>
  <c r="I73" i="76"/>
  <c r="E74" i="76"/>
  <c r="F74" i="76"/>
  <c r="Z74" i="76" s="1"/>
  <c r="T74" i="76"/>
  <c r="N74" i="76"/>
  <c r="I74" i="76"/>
  <c r="E75" i="76"/>
  <c r="F75" i="76"/>
  <c r="R75" i="76" s="1"/>
  <c r="T75" i="76"/>
  <c r="N75" i="76"/>
  <c r="I75" i="76"/>
  <c r="E76" i="76"/>
  <c r="F76" i="76"/>
  <c r="AA76" i="76" s="1"/>
  <c r="T76" i="76"/>
  <c r="N76" i="76"/>
  <c r="I76" i="76"/>
  <c r="E77" i="76"/>
  <c r="F77" i="76"/>
  <c r="S77" i="76" s="1"/>
  <c r="T77" i="76"/>
  <c r="N77" i="76"/>
  <c r="I77" i="76"/>
  <c r="E78" i="76"/>
  <c r="F78" i="76"/>
  <c r="L78" i="76" s="1"/>
  <c r="T78" i="76"/>
  <c r="N78" i="76"/>
  <c r="I78" i="76"/>
  <c r="AF78" i="76" s="1"/>
  <c r="E79" i="76"/>
  <c r="F79" i="76"/>
  <c r="AE79" i="76" s="1"/>
  <c r="T79" i="76"/>
  <c r="N79" i="76"/>
  <c r="I79" i="76"/>
  <c r="E80" i="76"/>
  <c r="F80" i="76"/>
  <c r="T80" i="76"/>
  <c r="N80" i="76"/>
  <c r="I80" i="76"/>
  <c r="E81" i="76"/>
  <c r="F81" i="76"/>
  <c r="M81" i="76" s="1"/>
  <c r="T81" i="76"/>
  <c r="I81" i="76"/>
  <c r="N81" i="76"/>
  <c r="E82" i="76"/>
  <c r="F82" i="76"/>
  <c r="P82" i="76" s="1"/>
  <c r="T82" i="76"/>
  <c r="N82" i="76"/>
  <c r="I82" i="76"/>
  <c r="E83" i="76"/>
  <c r="F83" i="76"/>
  <c r="U83" i="76" s="1"/>
  <c r="T83" i="76"/>
  <c r="N83" i="76"/>
  <c r="I83" i="76"/>
  <c r="E84" i="76"/>
  <c r="F84" i="76"/>
  <c r="X84" i="76" s="1"/>
  <c r="T84" i="76"/>
  <c r="N84" i="76"/>
  <c r="I84" i="76"/>
  <c r="E85" i="76"/>
  <c r="F85" i="76"/>
  <c r="AG85" i="76" s="1"/>
  <c r="T85" i="76"/>
  <c r="N85" i="76"/>
  <c r="I85" i="76"/>
  <c r="E86" i="76"/>
  <c r="F86" i="76"/>
  <c r="Y86" i="76" s="1"/>
  <c r="T86" i="76"/>
  <c r="N86" i="76"/>
  <c r="I86" i="76"/>
  <c r="E87" i="76"/>
  <c r="F87" i="76"/>
  <c r="T87" i="76"/>
  <c r="N87" i="76"/>
  <c r="I87" i="76"/>
  <c r="E88" i="76"/>
  <c r="F88" i="76"/>
  <c r="AH88" i="76" s="1"/>
  <c r="T88" i="76"/>
  <c r="N88" i="76"/>
  <c r="I88" i="76"/>
  <c r="E89" i="76"/>
  <c r="F89" i="76"/>
  <c r="Z89" i="76" s="1"/>
  <c r="T89" i="76"/>
  <c r="N89" i="76"/>
  <c r="I89" i="76"/>
  <c r="E90" i="76"/>
  <c r="F90" i="76"/>
  <c r="T90" i="76"/>
  <c r="N90" i="76"/>
  <c r="I90" i="76"/>
  <c r="E91" i="76"/>
  <c r="F91" i="76"/>
  <c r="L91" i="76" s="1"/>
  <c r="T91" i="76"/>
  <c r="N91" i="76"/>
  <c r="I91" i="76"/>
  <c r="E92" i="76"/>
  <c r="F92" i="76"/>
  <c r="AA92" i="76" s="1"/>
  <c r="T92" i="76"/>
  <c r="N92" i="76"/>
  <c r="I92" i="76"/>
  <c r="E93" i="76"/>
  <c r="F93" i="76"/>
  <c r="AA93" i="76" s="1"/>
  <c r="T93" i="76"/>
  <c r="N93" i="76"/>
  <c r="I93" i="76"/>
  <c r="E94" i="76"/>
  <c r="F94" i="76"/>
  <c r="T94" i="76"/>
  <c r="N94" i="76"/>
  <c r="I94" i="76"/>
  <c r="AF94" i="76" s="1"/>
  <c r="E95" i="76"/>
  <c r="F95" i="76"/>
  <c r="AB95" i="76" s="1"/>
  <c r="T95" i="76"/>
  <c r="N95" i="76"/>
  <c r="I95" i="76"/>
  <c r="E96" i="76"/>
  <c r="F96" i="76"/>
  <c r="AE96" i="76" s="1"/>
  <c r="T96" i="76"/>
  <c r="N96" i="76"/>
  <c r="I96" i="76"/>
  <c r="E97" i="76"/>
  <c r="F97" i="76"/>
  <c r="M97" i="76" s="1"/>
  <c r="T97" i="76"/>
  <c r="N97" i="76"/>
  <c r="I97" i="76"/>
  <c r="E98" i="76"/>
  <c r="F98" i="76"/>
  <c r="P98" i="76" s="1"/>
  <c r="T98" i="76"/>
  <c r="N98" i="76"/>
  <c r="I98" i="76"/>
  <c r="E99" i="76"/>
  <c r="F99" i="76"/>
  <c r="T99" i="76"/>
  <c r="N99" i="76"/>
  <c r="I99" i="76"/>
  <c r="E100" i="76"/>
  <c r="F100" i="76"/>
  <c r="X100" i="76" s="1"/>
  <c r="T100" i="76"/>
  <c r="N100" i="76"/>
  <c r="I100" i="76"/>
  <c r="T3" i="76"/>
  <c r="N3" i="76"/>
  <c r="E3" i="76"/>
  <c r="E4" i="76"/>
  <c r="E5" i="76"/>
  <c r="E6" i="76"/>
  <c r="E7" i="76"/>
  <c r="E8" i="76"/>
  <c r="E9" i="76"/>
  <c r="E10" i="76"/>
  <c r="E11" i="76"/>
  <c r="E2" i="76"/>
  <c r="T4" i="76"/>
  <c r="N4" i="76"/>
  <c r="T5" i="76"/>
  <c r="N5" i="76"/>
  <c r="T6" i="76"/>
  <c r="N6" i="76"/>
  <c r="T7" i="76"/>
  <c r="N7" i="76"/>
  <c r="T8" i="76"/>
  <c r="N8" i="76"/>
  <c r="T9" i="76"/>
  <c r="N9" i="76"/>
  <c r="T10" i="76"/>
  <c r="N10" i="76"/>
  <c r="T11" i="76"/>
  <c r="N11" i="76"/>
  <c r="H2" i="76"/>
  <c r="N2" i="76" s="1"/>
  <c r="G2" i="76"/>
  <c r="T2" i="76" s="1"/>
  <c r="F3" i="76"/>
  <c r="AG3" i="76" s="1"/>
  <c r="I3" i="76"/>
  <c r="F4" i="76"/>
  <c r="AG4" i="76" s="1"/>
  <c r="I4" i="76"/>
  <c r="F5" i="76"/>
  <c r="AB5" i="76" s="1"/>
  <c r="I5" i="76"/>
  <c r="F6" i="76"/>
  <c r="Y6" i="76" s="1"/>
  <c r="I6" i="76"/>
  <c r="F7" i="76"/>
  <c r="Y7" i="76" s="1"/>
  <c r="I7" i="76"/>
  <c r="F8" i="76"/>
  <c r="AB8" i="76" s="1"/>
  <c r="I8" i="76"/>
  <c r="F9" i="76"/>
  <c r="AE9" i="76" s="1"/>
  <c r="I9" i="76"/>
  <c r="F10" i="76"/>
  <c r="AE10" i="76" s="1"/>
  <c r="I10" i="76"/>
  <c r="F11" i="76"/>
  <c r="AA11" i="76" s="1"/>
  <c r="I11" i="76"/>
  <c r="F2" i="76"/>
  <c r="AE2" i="76" s="1"/>
  <c r="I2" i="76"/>
  <c r="G8" i="74"/>
  <c r="G9" i="74"/>
  <c r="G10" i="74"/>
  <c r="G11" i="74"/>
  <c r="G12" i="74"/>
  <c r="G13" i="74"/>
  <c r="G14" i="74"/>
  <c r="G15" i="74"/>
  <c r="X15" i="74" s="1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X31" i="74" s="1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X47" i="74" s="1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X66" i="74" s="1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X82" i="74" s="1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X98" i="74" s="1"/>
  <c r="G99" i="74"/>
  <c r="G100" i="74"/>
  <c r="F8" i="74"/>
  <c r="L8" i="74" s="1"/>
  <c r="F9" i="74"/>
  <c r="L9" i="74" s="1"/>
  <c r="F10" i="74"/>
  <c r="L10" i="74" s="1"/>
  <c r="F11" i="74"/>
  <c r="L11" i="74" s="1"/>
  <c r="F12" i="74"/>
  <c r="L12" i="74" s="1"/>
  <c r="F13" i="74"/>
  <c r="L13" i="74" s="1"/>
  <c r="F14" i="74"/>
  <c r="L14" i="74" s="1"/>
  <c r="F15" i="74"/>
  <c r="L15" i="74" s="1"/>
  <c r="F16" i="74"/>
  <c r="L16" i="74" s="1"/>
  <c r="F17" i="74"/>
  <c r="L17" i="74" s="1"/>
  <c r="F18" i="74"/>
  <c r="L18" i="74" s="1"/>
  <c r="F19" i="74"/>
  <c r="L19" i="74" s="1"/>
  <c r="F20" i="74"/>
  <c r="L20" i="74" s="1"/>
  <c r="F21" i="74"/>
  <c r="L21" i="74" s="1"/>
  <c r="F22" i="74"/>
  <c r="L22" i="74" s="1"/>
  <c r="F23" i="74"/>
  <c r="L23" i="74" s="1"/>
  <c r="F24" i="74"/>
  <c r="L24" i="74" s="1"/>
  <c r="F25" i="74"/>
  <c r="L25" i="74" s="1"/>
  <c r="F26" i="74"/>
  <c r="L26" i="74" s="1"/>
  <c r="F27" i="74"/>
  <c r="L27" i="74" s="1"/>
  <c r="F28" i="74"/>
  <c r="L28" i="74" s="1"/>
  <c r="F29" i="74"/>
  <c r="L29" i="74" s="1"/>
  <c r="F30" i="74"/>
  <c r="L30" i="74" s="1"/>
  <c r="F31" i="74"/>
  <c r="L31" i="74" s="1"/>
  <c r="F32" i="74"/>
  <c r="L32" i="74" s="1"/>
  <c r="F33" i="74"/>
  <c r="L33" i="74" s="1"/>
  <c r="F34" i="74"/>
  <c r="L34" i="74" s="1"/>
  <c r="F35" i="74"/>
  <c r="L35" i="74" s="1"/>
  <c r="F36" i="74"/>
  <c r="L36" i="74" s="1"/>
  <c r="F37" i="74"/>
  <c r="L37" i="74" s="1"/>
  <c r="F38" i="74"/>
  <c r="L38" i="74" s="1"/>
  <c r="F39" i="74"/>
  <c r="L39" i="74" s="1"/>
  <c r="F40" i="74"/>
  <c r="L40" i="74" s="1"/>
  <c r="F41" i="74"/>
  <c r="L41" i="74" s="1"/>
  <c r="F42" i="74"/>
  <c r="L42" i="74" s="1"/>
  <c r="F43" i="74"/>
  <c r="L43" i="74" s="1"/>
  <c r="F44" i="74"/>
  <c r="L44" i="74" s="1"/>
  <c r="F45" i="74"/>
  <c r="L45" i="74" s="1"/>
  <c r="F46" i="74"/>
  <c r="L46" i="74" s="1"/>
  <c r="F47" i="74"/>
  <c r="L47" i="74" s="1"/>
  <c r="F48" i="74"/>
  <c r="L48" i="74" s="1"/>
  <c r="F49" i="74"/>
  <c r="L49" i="74" s="1"/>
  <c r="F50" i="74"/>
  <c r="L50" i="74" s="1"/>
  <c r="F51" i="74"/>
  <c r="L51" i="74" s="1"/>
  <c r="F52" i="74"/>
  <c r="L52" i="74" s="1"/>
  <c r="F53" i="74"/>
  <c r="L53" i="74" s="1"/>
  <c r="F54" i="74"/>
  <c r="L54" i="74" s="1"/>
  <c r="F55" i="74"/>
  <c r="L55" i="74" s="1"/>
  <c r="F56" i="74"/>
  <c r="L56" i="74" s="1"/>
  <c r="F57" i="74"/>
  <c r="L57" i="74" s="1"/>
  <c r="F58" i="74"/>
  <c r="L58" i="74" s="1"/>
  <c r="F59" i="74"/>
  <c r="L59" i="74" s="1"/>
  <c r="F60" i="74"/>
  <c r="L60" i="74" s="1"/>
  <c r="F61" i="74"/>
  <c r="L61" i="74" s="1"/>
  <c r="F62" i="74"/>
  <c r="L62" i="74" s="1"/>
  <c r="F63" i="74"/>
  <c r="L63" i="74" s="1"/>
  <c r="F64" i="74"/>
  <c r="L64" i="74" s="1"/>
  <c r="F65" i="74"/>
  <c r="L65" i="74" s="1"/>
  <c r="F66" i="74"/>
  <c r="L66" i="74" s="1"/>
  <c r="F67" i="74"/>
  <c r="L67" i="74" s="1"/>
  <c r="F68" i="74"/>
  <c r="L68" i="74" s="1"/>
  <c r="F69" i="74"/>
  <c r="L69" i="74" s="1"/>
  <c r="F70" i="74"/>
  <c r="L70" i="74" s="1"/>
  <c r="F71" i="74"/>
  <c r="L71" i="74" s="1"/>
  <c r="F72" i="74"/>
  <c r="L72" i="74" s="1"/>
  <c r="F73" i="74"/>
  <c r="L73" i="74" s="1"/>
  <c r="F74" i="74"/>
  <c r="L74" i="74" s="1"/>
  <c r="F75" i="74"/>
  <c r="L75" i="74" s="1"/>
  <c r="F76" i="74"/>
  <c r="L76" i="74" s="1"/>
  <c r="F77" i="74"/>
  <c r="L77" i="74" s="1"/>
  <c r="F78" i="74"/>
  <c r="L78" i="74" s="1"/>
  <c r="F79" i="74"/>
  <c r="L79" i="74" s="1"/>
  <c r="F80" i="74"/>
  <c r="L80" i="74" s="1"/>
  <c r="F81" i="74"/>
  <c r="L81" i="74" s="1"/>
  <c r="F82" i="74"/>
  <c r="L82" i="74" s="1"/>
  <c r="F83" i="74"/>
  <c r="L83" i="74" s="1"/>
  <c r="F84" i="74"/>
  <c r="L84" i="74" s="1"/>
  <c r="F85" i="74"/>
  <c r="L85" i="74" s="1"/>
  <c r="F86" i="74"/>
  <c r="L86" i="74" s="1"/>
  <c r="F87" i="74"/>
  <c r="L87" i="74" s="1"/>
  <c r="F88" i="74"/>
  <c r="L88" i="74" s="1"/>
  <c r="F89" i="74"/>
  <c r="L89" i="74" s="1"/>
  <c r="F90" i="74"/>
  <c r="L90" i="74" s="1"/>
  <c r="F91" i="74"/>
  <c r="L91" i="74" s="1"/>
  <c r="F92" i="74"/>
  <c r="L92" i="74" s="1"/>
  <c r="F93" i="74"/>
  <c r="L93" i="74" s="1"/>
  <c r="F94" i="74"/>
  <c r="L94" i="74" s="1"/>
  <c r="F95" i="74"/>
  <c r="L95" i="74" s="1"/>
  <c r="F96" i="74"/>
  <c r="L96" i="74" s="1"/>
  <c r="F97" i="74"/>
  <c r="L97" i="74" s="1"/>
  <c r="F98" i="74"/>
  <c r="L98" i="74" s="1"/>
  <c r="F99" i="74"/>
  <c r="L99" i="74" s="1"/>
  <c r="F100" i="74"/>
  <c r="L100" i="74" s="1"/>
  <c r="E8" i="74"/>
  <c r="S8" i="74" s="1"/>
  <c r="E9" i="74"/>
  <c r="Q9" i="74" s="1"/>
  <c r="E10" i="74"/>
  <c r="R10" i="74" s="1"/>
  <c r="E11" i="74"/>
  <c r="Q11" i="74" s="1"/>
  <c r="E12" i="74"/>
  <c r="Q12" i="74" s="1"/>
  <c r="E13" i="74"/>
  <c r="Q13" i="74" s="1"/>
  <c r="E14" i="74"/>
  <c r="T14" i="74" s="1"/>
  <c r="E15" i="74"/>
  <c r="S15" i="74" s="1"/>
  <c r="E16" i="74"/>
  <c r="T16" i="74" s="1"/>
  <c r="E17" i="74"/>
  <c r="R17" i="74" s="1"/>
  <c r="E18" i="74"/>
  <c r="Q18" i="74" s="1"/>
  <c r="E19" i="74"/>
  <c r="S19" i="74" s="1"/>
  <c r="E20" i="74"/>
  <c r="R20" i="74" s="1"/>
  <c r="E21" i="74"/>
  <c r="Q21" i="74" s="1"/>
  <c r="E22" i="74"/>
  <c r="S22" i="74" s="1"/>
  <c r="E23" i="74"/>
  <c r="T23" i="74" s="1"/>
  <c r="E24" i="74"/>
  <c r="R24" i="74" s="1"/>
  <c r="E25" i="74"/>
  <c r="R25" i="74" s="1"/>
  <c r="E26" i="74"/>
  <c r="T26" i="74" s="1"/>
  <c r="E27" i="74"/>
  <c r="T27" i="74" s="1"/>
  <c r="E28" i="74"/>
  <c r="Q28" i="74" s="1"/>
  <c r="E29" i="74"/>
  <c r="Q29" i="74" s="1"/>
  <c r="E30" i="74"/>
  <c r="T30" i="74" s="1"/>
  <c r="E31" i="74"/>
  <c r="Q31" i="74" s="1"/>
  <c r="E32" i="74"/>
  <c r="Q32" i="74" s="1"/>
  <c r="E33" i="74"/>
  <c r="R33" i="74" s="1"/>
  <c r="E34" i="74"/>
  <c r="R34" i="74" s="1"/>
  <c r="E35" i="74"/>
  <c r="Q35" i="74" s="1"/>
  <c r="E36" i="74"/>
  <c r="R36" i="74" s="1"/>
  <c r="E37" i="74"/>
  <c r="Q37" i="74" s="1"/>
  <c r="E38" i="74"/>
  <c r="S38" i="74" s="1"/>
  <c r="E39" i="74"/>
  <c r="T39" i="74" s="1"/>
  <c r="E40" i="74"/>
  <c r="T40" i="74" s="1"/>
  <c r="E41" i="74"/>
  <c r="T41" i="74" s="1"/>
  <c r="E42" i="74"/>
  <c r="T42" i="74" s="1"/>
  <c r="E43" i="74"/>
  <c r="S43" i="74" s="1"/>
  <c r="E44" i="74"/>
  <c r="T44" i="74" s="1"/>
  <c r="E45" i="74"/>
  <c r="Q45" i="74" s="1"/>
  <c r="E46" i="74"/>
  <c r="S46" i="74" s="1"/>
  <c r="E47" i="74"/>
  <c r="T47" i="74" s="1"/>
  <c r="E48" i="74"/>
  <c r="S48" i="74" s="1"/>
  <c r="E49" i="74"/>
  <c r="Q49" i="74" s="1"/>
  <c r="E50" i="74"/>
  <c r="T50" i="74" s="1"/>
  <c r="E51" i="74"/>
  <c r="R51" i="74" s="1"/>
  <c r="E52" i="74"/>
  <c r="R52" i="74" s="1"/>
  <c r="E53" i="74"/>
  <c r="R53" i="74" s="1"/>
  <c r="E54" i="74"/>
  <c r="Q54" i="74" s="1"/>
  <c r="E55" i="74"/>
  <c r="Q55" i="74" s="1"/>
  <c r="E56" i="74"/>
  <c r="Q56" i="74" s="1"/>
  <c r="E57" i="74"/>
  <c r="T57" i="74" s="1"/>
  <c r="E58" i="74"/>
  <c r="S58" i="74" s="1"/>
  <c r="E59" i="74"/>
  <c r="S59" i="74" s="1"/>
  <c r="E60" i="74"/>
  <c r="S60" i="74" s="1"/>
  <c r="E61" i="74"/>
  <c r="Q61" i="74" s="1"/>
  <c r="E62" i="74"/>
  <c r="T62" i="74" s="1"/>
  <c r="E63" i="74"/>
  <c r="T63" i="74" s="1"/>
  <c r="E64" i="74"/>
  <c r="R64" i="74" s="1"/>
  <c r="E65" i="74"/>
  <c r="T65" i="74" s="1"/>
  <c r="E66" i="74"/>
  <c r="T66" i="74" s="1"/>
  <c r="E67" i="74"/>
  <c r="T67" i="74" s="1"/>
  <c r="E68" i="74"/>
  <c r="R68" i="74" s="1"/>
  <c r="E69" i="74"/>
  <c r="T69" i="74" s="1"/>
  <c r="E70" i="74"/>
  <c r="Q70" i="74" s="1"/>
  <c r="E71" i="74"/>
  <c r="S71" i="74" s="1"/>
  <c r="E72" i="74"/>
  <c r="T72" i="74" s="1"/>
  <c r="E73" i="74"/>
  <c r="Q73" i="74" s="1"/>
  <c r="E74" i="74"/>
  <c r="T74" i="74" s="1"/>
  <c r="E75" i="74"/>
  <c r="S75" i="74" s="1"/>
  <c r="E76" i="74"/>
  <c r="S76" i="74" s="1"/>
  <c r="E77" i="74"/>
  <c r="Q77" i="74" s="1"/>
  <c r="E78" i="74"/>
  <c r="S78" i="74" s="1"/>
  <c r="E79" i="74"/>
  <c r="R79" i="74" s="1"/>
  <c r="E80" i="74"/>
  <c r="Q80" i="74" s="1"/>
  <c r="E81" i="74"/>
  <c r="T81" i="74" s="1"/>
  <c r="E82" i="74"/>
  <c r="Q82" i="74" s="1"/>
  <c r="E83" i="74"/>
  <c r="T83" i="74" s="1"/>
  <c r="E84" i="74"/>
  <c r="R84" i="74" s="1"/>
  <c r="E85" i="74"/>
  <c r="T85" i="74" s="1"/>
  <c r="E86" i="74"/>
  <c r="T86" i="74" s="1"/>
  <c r="E87" i="74"/>
  <c r="T87" i="74" s="1"/>
  <c r="E88" i="74"/>
  <c r="S88" i="74" s="1"/>
  <c r="E89" i="74"/>
  <c r="S89" i="74" s="1"/>
  <c r="E90" i="74"/>
  <c r="T90" i="74" s="1"/>
  <c r="E91" i="74"/>
  <c r="R91" i="74" s="1"/>
  <c r="E92" i="74"/>
  <c r="S92" i="74" s="1"/>
  <c r="E93" i="74"/>
  <c r="Q93" i="74" s="1"/>
  <c r="E94" i="74"/>
  <c r="R94" i="74" s="1"/>
  <c r="E95" i="74"/>
  <c r="R95" i="74" s="1"/>
  <c r="E96" i="74"/>
  <c r="T96" i="74" s="1"/>
  <c r="E97" i="74"/>
  <c r="Q97" i="74" s="1"/>
  <c r="E98" i="74"/>
  <c r="S98" i="74" s="1"/>
  <c r="E99" i="74"/>
  <c r="T99" i="74" s="1"/>
  <c r="E100" i="74"/>
  <c r="Q100" i="74" s="1"/>
  <c r="E2" i="74"/>
  <c r="R2" i="74" s="1"/>
  <c r="E3" i="74"/>
  <c r="K3" i="74" s="1"/>
  <c r="E4" i="74"/>
  <c r="K4" i="74" s="1"/>
  <c r="E5" i="74"/>
  <c r="K5" i="74" s="1"/>
  <c r="E6" i="74"/>
  <c r="S6" i="74" s="1"/>
  <c r="E7" i="74"/>
  <c r="S7" i="74" s="1"/>
  <c r="G3" i="74"/>
  <c r="G4" i="74"/>
  <c r="G5" i="74"/>
  <c r="G6" i="74"/>
  <c r="G7" i="74"/>
  <c r="G2" i="74"/>
  <c r="F3" i="74"/>
  <c r="L3" i="74" s="1"/>
  <c r="F4" i="74"/>
  <c r="L4" i="74" s="1"/>
  <c r="F5" i="74"/>
  <c r="L5" i="74" s="1"/>
  <c r="F6" i="74"/>
  <c r="L6" i="74" s="1"/>
  <c r="F7" i="74"/>
  <c r="L7" i="74" s="1"/>
  <c r="F2" i="74"/>
  <c r="L2" i="74" s="1"/>
  <c r="E27" i="72"/>
  <c r="F27" i="72"/>
  <c r="K27" i="72" s="1"/>
  <c r="G27" i="72"/>
  <c r="T27" i="72" s="1"/>
  <c r="H27" i="72"/>
  <c r="Z27" i="72" s="1"/>
  <c r="I27" i="72"/>
  <c r="J27" i="72"/>
  <c r="E28" i="72"/>
  <c r="F28" i="72"/>
  <c r="V28" i="72" s="1"/>
  <c r="G28" i="72"/>
  <c r="T28" i="72" s="1"/>
  <c r="H28" i="72"/>
  <c r="Z28" i="72" s="1"/>
  <c r="I28" i="72"/>
  <c r="J28" i="72"/>
  <c r="E29" i="72"/>
  <c r="F29" i="72"/>
  <c r="AA29" i="72" s="1"/>
  <c r="G29" i="72"/>
  <c r="T29" i="72" s="1"/>
  <c r="H29" i="72"/>
  <c r="Z29" i="72" s="1"/>
  <c r="I29" i="72"/>
  <c r="J29" i="72"/>
  <c r="E30" i="72"/>
  <c r="F30" i="72"/>
  <c r="AC30" i="72" s="1"/>
  <c r="G30" i="72"/>
  <c r="T30" i="72" s="1"/>
  <c r="H30" i="72"/>
  <c r="Z30" i="72" s="1"/>
  <c r="I30" i="72"/>
  <c r="J30" i="72"/>
  <c r="E31" i="72"/>
  <c r="F31" i="72"/>
  <c r="Y31" i="72" s="1"/>
  <c r="G31" i="72"/>
  <c r="H31" i="72"/>
  <c r="Z31" i="72" s="1"/>
  <c r="I31" i="72"/>
  <c r="J31" i="72"/>
  <c r="E32" i="72"/>
  <c r="F32" i="72"/>
  <c r="U32" i="72" s="1"/>
  <c r="G32" i="72"/>
  <c r="H32" i="72"/>
  <c r="Z32" i="72" s="1"/>
  <c r="I32" i="72"/>
  <c r="J32" i="72"/>
  <c r="E33" i="72"/>
  <c r="F33" i="72"/>
  <c r="L33" i="72" s="1"/>
  <c r="G33" i="72"/>
  <c r="H33" i="72"/>
  <c r="Z33" i="72" s="1"/>
  <c r="I33" i="72"/>
  <c r="J33" i="72"/>
  <c r="E34" i="72"/>
  <c r="F34" i="72"/>
  <c r="U34" i="72" s="1"/>
  <c r="G34" i="72"/>
  <c r="H34" i="72"/>
  <c r="Z34" i="72" s="1"/>
  <c r="I34" i="72"/>
  <c r="J34" i="72"/>
  <c r="E35" i="72"/>
  <c r="F35" i="72"/>
  <c r="U35" i="72" s="1"/>
  <c r="G35" i="72"/>
  <c r="T35" i="72" s="1"/>
  <c r="H35" i="72"/>
  <c r="Z35" i="72" s="1"/>
  <c r="I35" i="72"/>
  <c r="J35" i="72"/>
  <c r="E36" i="72"/>
  <c r="F36" i="72"/>
  <c r="AC36" i="72" s="1"/>
  <c r="G36" i="72"/>
  <c r="T36" i="72" s="1"/>
  <c r="H36" i="72"/>
  <c r="Z36" i="72" s="1"/>
  <c r="I36" i="72"/>
  <c r="J36" i="72"/>
  <c r="E37" i="72"/>
  <c r="F37" i="72"/>
  <c r="AB37" i="72" s="1"/>
  <c r="G37" i="72"/>
  <c r="T37" i="72" s="1"/>
  <c r="H37" i="72"/>
  <c r="Z37" i="72" s="1"/>
  <c r="I37" i="72"/>
  <c r="J37" i="72"/>
  <c r="E38" i="72"/>
  <c r="F38" i="72"/>
  <c r="X38" i="72" s="1"/>
  <c r="G38" i="72"/>
  <c r="T38" i="72" s="1"/>
  <c r="H38" i="72"/>
  <c r="Z38" i="72" s="1"/>
  <c r="I38" i="72"/>
  <c r="J38" i="72"/>
  <c r="E39" i="72"/>
  <c r="F39" i="72"/>
  <c r="R39" i="72" s="1"/>
  <c r="G39" i="72"/>
  <c r="T39" i="72" s="1"/>
  <c r="H39" i="72"/>
  <c r="Z39" i="72" s="1"/>
  <c r="I39" i="72"/>
  <c r="J39" i="72"/>
  <c r="E40" i="72"/>
  <c r="F40" i="72"/>
  <c r="K40" i="72" s="1"/>
  <c r="G40" i="72"/>
  <c r="T40" i="72" s="1"/>
  <c r="H40" i="72"/>
  <c r="Z40" i="72" s="1"/>
  <c r="I40" i="72"/>
  <c r="J40" i="72"/>
  <c r="E41" i="72"/>
  <c r="F41" i="72"/>
  <c r="U41" i="72" s="1"/>
  <c r="G41" i="72"/>
  <c r="T41" i="72" s="1"/>
  <c r="H41" i="72"/>
  <c r="Z41" i="72" s="1"/>
  <c r="I41" i="72"/>
  <c r="J41" i="72"/>
  <c r="E42" i="72"/>
  <c r="F42" i="72"/>
  <c r="P42" i="72" s="1"/>
  <c r="G42" i="72"/>
  <c r="T42" i="72" s="1"/>
  <c r="H42" i="72"/>
  <c r="Z42" i="72" s="1"/>
  <c r="I42" i="72"/>
  <c r="J42" i="72"/>
  <c r="E43" i="72"/>
  <c r="F43" i="72"/>
  <c r="L43" i="72" s="1"/>
  <c r="G43" i="72"/>
  <c r="T43" i="72" s="1"/>
  <c r="H43" i="72"/>
  <c r="Z43" i="72" s="1"/>
  <c r="I43" i="72"/>
  <c r="J43" i="72"/>
  <c r="E44" i="72"/>
  <c r="F44" i="72"/>
  <c r="O44" i="72" s="1"/>
  <c r="G44" i="72"/>
  <c r="T44" i="72" s="1"/>
  <c r="H44" i="72"/>
  <c r="Z44" i="72" s="1"/>
  <c r="I44" i="72"/>
  <c r="J44" i="72"/>
  <c r="E45" i="72"/>
  <c r="F45" i="72"/>
  <c r="AA45" i="72" s="1"/>
  <c r="G45" i="72"/>
  <c r="T45" i="72" s="1"/>
  <c r="H45" i="72"/>
  <c r="Z45" i="72" s="1"/>
  <c r="I45" i="72"/>
  <c r="J45" i="72"/>
  <c r="E46" i="72"/>
  <c r="F46" i="72"/>
  <c r="R46" i="72" s="1"/>
  <c r="G46" i="72"/>
  <c r="T46" i="72" s="1"/>
  <c r="H46" i="72"/>
  <c r="Z46" i="72" s="1"/>
  <c r="I46" i="72"/>
  <c r="J46" i="72"/>
  <c r="E47" i="72"/>
  <c r="F47" i="72"/>
  <c r="G47" i="72"/>
  <c r="H47" i="72"/>
  <c r="Z47" i="72" s="1"/>
  <c r="I47" i="72"/>
  <c r="J47" i="72"/>
  <c r="E48" i="72"/>
  <c r="F48" i="72"/>
  <c r="U48" i="72" s="1"/>
  <c r="G48" i="72"/>
  <c r="H48" i="72"/>
  <c r="Z48" i="72" s="1"/>
  <c r="I48" i="72"/>
  <c r="J48" i="72"/>
  <c r="E49" i="72"/>
  <c r="F49" i="72"/>
  <c r="K49" i="72" s="1"/>
  <c r="G49" i="72"/>
  <c r="H49" i="72"/>
  <c r="Z49" i="72" s="1"/>
  <c r="I49" i="72"/>
  <c r="J49" i="72"/>
  <c r="E50" i="72"/>
  <c r="F50" i="72"/>
  <c r="U50" i="72" s="1"/>
  <c r="G50" i="72"/>
  <c r="H50" i="72"/>
  <c r="Z50" i="72" s="1"/>
  <c r="I50" i="72"/>
  <c r="J50" i="72"/>
  <c r="E51" i="72"/>
  <c r="F51" i="72"/>
  <c r="P51" i="72" s="1"/>
  <c r="G51" i="72"/>
  <c r="T51" i="72" s="1"/>
  <c r="H51" i="72"/>
  <c r="Z51" i="72" s="1"/>
  <c r="I51" i="72"/>
  <c r="J51" i="72"/>
  <c r="E52" i="72"/>
  <c r="F52" i="72"/>
  <c r="AC52" i="72" s="1"/>
  <c r="G52" i="72"/>
  <c r="T52" i="72" s="1"/>
  <c r="H52" i="72"/>
  <c r="Z52" i="72" s="1"/>
  <c r="I52" i="72"/>
  <c r="J52" i="72"/>
  <c r="E53" i="72"/>
  <c r="F53" i="72"/>
  <c r="P53" i="72" s="1"/>
  <c r="G53" i="72"/>
  <c r="T53" i="72" s="1"/>
  <c r="H53" i="72"/>
  <c r="Z53" i="72" s="1"/>
  <c r="I53" i="72"/>
  <c r="J53" i="72"/>
  <c r="E54" i="72"/>
  <c r="F54" i="72"/>
  <c r="X54" i="72" s="1"/>
  <c r="G54" i="72"/>
  <c r="T54" i="72" s="1"/>
  <c r="H54" i="72"/>
  <c r="Z54" i="72" s="1"/>
  <c r="I54" i="72"/>
  <c r="J54" i="72"/>
  <c r="E55" i="72"/>
  <c r="F55" i="72"/>
  <c r="P55" i="72" s="1"/>
  <c r="G55" i="72"/>
  <c r="T55" i="72" s="1"/>
  <c r="H55" i="72"/>
  <c r="Z55" i="72" s="1"/>
  <c r="I55" i="72"/>
  <c r="J55" i="72"/>
  <c r="E56" i="72"/>
  <c r="F56" i="72"/>
  <c r="K56" i="72" s="1"/>
  <c r="G56" i="72"/>
  <c r="T56" i="72" s="1"/>
  <c r="H56" i="72"/>
  <c r="Z56" i="72" s="1"/>
  <c r="I56" i="72"/>
  <c r="J56" i="72"/>
  <c r="E57" i="72"/>
  <c r="F57" i="72"/>
  <c r="S57" i="72" s="1"/>
  <c r="G57" i="72"/>
  <c r="T57" i="72" s="1"/>
  <c r="H57" i="72"/>
  <c r="Z57" i="72" s="1"/>
  <c r="I57" i="72"/>
  <c r="J57" i="72"/>
  <c r="E58" i="72"/>
  <c r="F58" i="72"/>
  <c r="K58" i="72" s="1"/>
  <c r="G58" i="72"/>
  <c r="T58" i="72" s="1"/>
  <c r="H58" i="72"/>
  <c r="Z58" i="72" s="1"/>
  <c r="I58" i="72"/>
  <c r="J58" i="72"/>
  <c r="E59" i="72"/>
  <c r="F59" i="72"/>
  <c r="AC59" i="72" s="1"/>
  <c r="G59" i="72"/>
  <c r="T59" i="72" s="1"/>
  <c r="H59" i="72"/>
  <c r="Z59" i="72" s="1"/>
  <c r="I59" i="72"/>
  <c r="J59" i="72"/>
  <c r="E60" i="72"/>
  <c r="F60" i="72"/>
  <c r="O60" i="72" s="1"/>
  <c r="G60" i="72"/>
  <c r="T60" i="72" s="1"/>
  <c r="H60" i="72"/>
  <c r="Z60" i="72" s="1"/>
  <c r="I60" i="72"/>
  <c r="J60" i="72"/>
  <c r="E61" i="72"/>
  <c r="F61" i="72"/>
  <c r="AA61" i="72" s="1"/>
  <c r="G61" i="72"/>
  <c r="T61" i="72" s="1"/>
  <c r="H61" i="72"/>
  <c r="Z61" i="72" s="1"/>
  <c r="I61" i="72"/>
  <c r="J61" i="72"/>
  <c r="E62" i="72"/>
  <c r="F62" i="72"/>
  <c r="R62" i="72" s="1"/>
  <c r="G62" i="72"/>
  <c r="T62" i="72" s="1"/>
  <c r="H62" i="72"/>
  <c r="Z62" i="72" s="1"/>
  <c r="I62" i="72"/>
  <c r="J62" i="72"/>
  <c r="E63" i="72"/>
  <c r="F63" i="72"/>
  <c r="Y63" i="72" s="1"/>
  <c r="G63" i="72"/>
  <c r="H63" i="72"/>
  <c r="Z63" i="72" s="1"/>
  <c r="I63" i="72"/>
  <c r="J63" i="72"/>
  <c r="E64" i="72"/>
  <c r="F64" i="72"/>
  <c r="U64" i="72" s="1"/>
  <c r="G64" i="72"/>
  <c r="H64" i="72"/>
  <c r="Z64" i="72" s="1"/>
  <c r="I64" i="72"/>
  <c r="J64" i="72"/>
  <c r="E65" i="72"/>
  <c r="F65" i="72"/>
  <c r="K65" i="72" s="1"/>
  <c r="G65" i="72"/>
  <c r="H65" i="72"/>
  <c r="Z65" i="72" s="1"/>
  <c r="I65" i="72"/>
  <c r="J65" i="72"/>
  <c r="E66" i="72"/>
  <c r="F66" i="72"/>
  <c r="U66" i="72" s="1"/>
  <c r="G66" i="72"/>
  <c r="H66" i="72"/>
  <c r="Z66" i="72" s="1"/>
  <c r="I66" i="72"/>
  <c r="J66" i="72"/>
  <c r="E67" i="72"/>
  <c r="F67" i="72"/>
  <c r="AA67" i="72" s="1"/>
  <c r="G67" i="72"/>
  <c r="T67" i="72" s="1"/>
  <c r="H67" i="72"/>
  <c r="Z67" i="72" s="1"/>
  <c r="I67" i="72"/>
  <c r="J67" i="72"/>
  <c r="E68" i="72"/>
  <c r="F68" i="72"/>
  <c r="AC68" i="72" s="1"/>
  <c r="G68" i="72"/>
  <c r="T68" i="72" s="1"/>
  <c r="H68" i="72"/>
  <c r="Z68" i="72" s="1"/>
  <c r="I68" i="72"/>
  <c r="J68" i="72"/>
  <c r="E69" i="72"/>
  <c r="F69" i="72"/>
  <c r="P69" i="72" s="1"/>
  <c r="G69" i="72"/>
  <c r="T69" i="72" s="1"/>
  <c r="H69" i="72"/>
  <c r="Z69" i="72" s="1"/>
  <c r="I69" i="72"/>
  <c r="J69" i="72"/>
  <c r="E70" i="72"/>
  <c r="F70" i="72"/>
  <c r="X70" i="72" s="1"/>
  <c r="G70" i="72"/>
  <c r="T70" i="72" s="1"/>
  <c r="H70" i="72"/>
  <c r="Z70" i="72" s="1"/>
  <c r="I70" i="72"/>
  <c r="J70" i="72"/>
  <c r="E71" i="72"/>
  <c r="F71" i="72"/>
  <c r="P71" i="72" s="1"/>
  <c r="G71" i="72"/>
  <c r="T71" i="72" s="1"/>
  <c r="H71" i="72"/>
  <c r="Z71" i="72" s="1"/>
  <c r="I71" i="72"/>
  <c r="J71" i="72"/>
  <c r="E72" i="72"/>
  <c r="F72" i="72"/>
  <c r="K72" i="72" s="1"/>
  <c r="G72" i="72"/>
  <c r="T72" i="72" s="1"/>
  <c r="H72" i="72"/>
  <c r="Z72" i="72" s="1"/>
  <c r="I72" i="72"/>
  <c r="J72" i="72"/>
  <c r="E73" i="72"/>
  <c r="F73" i="72"/>
  <c r="S73" i="72" s="1"/>
  <c r="G73" i="72"/>
  <c r="T73" i="72" s="1"/>
  <c r="H73" i="72"/>
  <c r="Z73" i="72" s="1"/>
  <c r="I73" i="72"/>
  <c r="J73" i="72"/>
  <c r="E74" i="72"/>
  <c r="F74" i="72"/>
  <c r="AA74" i="72" s="1"/>
  <c r="G74" i="72"/>
  <c r="T74" i="72" s="1"/>
  <c r="H74" i="72"/>
  <c r="Z74" i="72" s="1"/>
  <c r="I74" i="72"/>
  <c r="J74" i="72"/>
  <c r="E75" i="72"/>
  <c r="F75" i="72"/>
  <c r="U75" i="72" s="1"/>
  <c r="G75" i="72"/>
  <c r="T75" i="72" s="1"/>
  <c r="H75" i="72"/>
  <c r="Z75" i="72" s="1"/>
  <c r="I75" i="72"/>
  <c r="J75" i="72"/>
  <c r="E76" i="72"/>
  <c r="F76" i="72"/>
  <c r="O76" i="72" s="1"/>
  <c r="G76" i="72"/>
  <c r="T76" i="72" s="1"/>
  <c r="H76" i="72"/>
  <c r="Z76" i="72" s="1"/>
  <c r="I76" i="72"/>
  <c r="J76" i="72"/>
  <c r="E77" i="72"/>
  <c r="F77" i="72"/>
  <c r="AA77" i="72" s="1"/>
  <c r="G77" i="72"/>
  <c r="T77" i="72" s="1"/>
  <c r="H77" i="72"/>
  <c r="Z77" i="72" s="1"/>
  <c r="I77" i="72"/>
  <c r="J77" i="72"/>
  <c r="E78" i="72"/>
  <c r="F78" i="72"/>
  <c r="R78" i="72" s="1"/>
  <c r="G78" i="72"/>
  <c r="T78" i="72" s="1"/>
  <c r="H78" i="72"/>
  <c r="Z78" i="72" s="1"/>
  <c r="I78" i="72"/>
  <c r="J78" i="72"/>
  <c r="E79" i="72"/>
  <c r="F79" i="72"/>
  <c r="Y79" i="72" s="1"/>
  <c r="G79" i="72"/>
  <c r="H79" i="72"/>
  <c r="Z79" i="72" s="1"/>
  <c r="I79" i="72"/>
  <c r="J79" i="72"/>
  <c r="E80" i="72"/>
  <c r="F80" i="72"/>
  <c r="U80" i="72" s="1"/>
  <c r="G80" i="72"/>
  <c r="H80" i="72"/>
  <c r="Z80" i="72" s="1"/>
  <c r="I80" i="72"/>
  <c r="J80" i="72"/>
  <c r="E81" i="72"/>
  <c r="F81" i="72"/>
  <c r="K81" i="72" s="1"/>
  <c r="G81" i="72"/>
  <c r="H81" i="72"/>
  <c r="Z81" i="72" s="1"/>
  <c r="I81" i="72"/>
  <c r="J81" i="72"/>
  <c r="E82" i="72"/>
  <c r="F82" i="72"/>
  <c r="G82" i="72"/>
  <c r="H82" i="72"/>
  <c r="Z82" i="72" s="1"/>
  <c r="I82" i="72"/>
  <c r="J82" i="72"/>
  <c r="E83" i="72"/>
  <c r="F83" i="72"/>
  <c r="V83" i="72" s="1"/>
  <c r="G83" i="72"/>
  <c r="T83" i="72" s="1"/>
  <c r="H83" i="72"/>
  <c r="Z83" i="72" s="1"/>
  <c r="I83" i="72"/>
  <c r="J83" i="72"/>
  <c r="E84" i="72"/>
  <c r="F84" i="72"/>
  <c r="AC84" i="72" s="1"/>
  <c r="G84" i="72"/>
  <c r="T84" i="72" s="1"/>
  <c r="H84" i="72"/>
  <c r="Z84" i="72" s="1"/>
  <c r="I84" i="72"/>
  <c r="J84" i="72"/>
  <c r="E85" i="72"/>
  <c r="F85" i="72"/>
  <c r="P85" i="72" s="1"/>
  <c r="G85" i="72"/>
  <c r="T85" i="72" s="1"/>
  <c r="H85" i="72"/>
  <c r="Z85" i="72" s="1"/>
  <c r="I85" i="72"/>
  <c r="J85" i="72"/>
  <c r="E86" i="72"/>
  <c r="F86" i="72"/>
  <c r="K86" i="72" s="1"/>
  <c r="G86" i="72"/>
  <c r="T86" i="72" s="1"/>
  <c r="H86" i="72"/>
  <c r="Z86" i="72" s="1"/>
  <c r="I86" i="72"/>
  <c r="J86" i="72"/>
  <c r="E87" i="72"/>
  <c r="F87" i="72"/>
  <c r="P87" i="72" s="1"/>
  <c r="G87" i="72"/>
  <c r="T87" i="72" s="1"/>
  <c r="H87" i="72"/>
  <c r="Z87" i="72" s="1"/>
  <c r="I87" i="72"/>
  <c r="J87" i="72"/>
  <c r="E88" i="72"/>
  <c r="F88" i="72"/>
  <c r="K88" i="72" s="1"/>
  <c r="G88" i="72"/>
  <c r="T88" i="72" s="1"/>
  <c r="H88" i="72"/>
  <c r="Z88" i="72" s="1"/>
  <c r="I88" i="72"/>
  <c r="J88" i="72"/>
  <c r="E89" i="72"/>
  <c r="F89" i="72"/>
  <c r="AA89" i="72" s="1"/>
  <c r="G89" i="72"/>
  <c r="T89" i="72" s="1"/>
  <c r="H89" i="72"/>
  <c r="Z89" i="72" s="1"/>
  <c r="I89" i="72"/>
  <c r="J89" i="72"/>
  <c r="E90" i="72"/>
  <c r="F90" i="72"/>
  <c r="U90" i="72" s="1"/>
  <c r="G90" i="72"/>
  <c r="T90" i="72" s="1"/>
  <c r="H90" i="72"/>
  <c r="Z90" i="72" s="1"/>
  <c r="I90" i="72"/>
  <c r="J90" i="72"/>
  <c r="E91" i="72"/>
  <c r="F91" i="72"/>
  <c r="O91" i="72" s="1"/>
  <c r="G91" i="72"/>
  <c r="T91" i="72" s="1"/>
  <c r="H91" i="72"/>
  <c r="Z91" i="72" s="1"/>
  <c r="I91" i="72"/>
  <c r="J91" i="72"/>
  <c r="E92" i="72"/>
  <c r="F92" i="72"/>
  <c r="O92" i="72" s="1"/>
  <c r="G92" i="72"/>
  <c r="T92" i="72" s="1"/>
  <c r="H92" i="72"/>
  <c r="Z92" i="72" s="1"/>
  <c r="I92" i="72"/>
  <c r="J92" i="72"/>
  <c r="E93" i="72"/>
  <c r="F93" i="72"/>
  <c r="AC93" i="72" s="1"/>
  <c r="G93" i="72"/>
  <c r="T93" i="72" s="1"/>
  <c r="H93" i="72"/>
  <c r="Z93" i="72" s="1"/>
  <c r="I93" i="72"/>
  <c r="J93" i="72"/>
  <c r="E94" i="72"/>
  <c r="F94" i="72"/>
  <c r="G94" i="72"/>
  <c r="T94" i="72" s="1"/>
  <c r="H94" i="72"/>
  <c r="Z94" i="72" s="1"/>
  <c r="I94" i="72"/>
  <c r="J94" i="72"/>
  <c r="E95" i="72"/>
  <c r="F95" i="72"/>
  <c r="K95" i="72" s="1"/>
  <c r="G95" i="72"/>
  <c r="H95" i="72"/>
  <c r="Z95" i="72" s="1"/>
  <c r="I95" i="72"/>
  <c r="J95" i="72"/>
  <c r="E96" i="72"/>
  <c r="F96" i="72"/>
  <c r="U96" i="72" s="1"/>
  <c r="G96" i="72"/>
  <c r="H96" i="72"/>
  <c r="Z96" i="72" s="1"/>
  <c r="I96" i="72"/>
  <c r="J96" i="72"/>
  <c r="E97" i="72"/>
  <c r="F97" i="72"/>
  <c r="S97" i="72" s="1"/>
  <c r="G97" i="72"/>
  <c r="H97" i="72"/>
  <c r="Z97" i="72" s="1"/>
  <c r="I97" i="72"/>
  <c r="J97" i="72"/>
  <c r="E98" i="72"/>
  <c r="F98" i="72"/>
  <c r="AC98" i="72" s="1"/>
  <c r="G98" i="72"/>
  <c r="H98" i="72"/>
  <c r="Z98" i="72" s="1"/>
  <c r="I98" i="72"/>
  <c r="J98" i="72"/>
  <c r="E99" i="72"/>
  <c r="F99" i="72"/>
  <c r="AC99" i="72" s="1"/>
  <c r="G99" i="72"/>
  <c r="T99" i="72" s="1"/>
  <c r="H99" i="72"/>
  <c r="Z99" i="72" s="1"/>
  <c r="I99" i="72"/>
  <c r="J99" i="72"/>
  <c r="E100" i="72"/>
  <c r="F100" i="72"/>
  <c r="AB100" i="72" s="1"/>
  <c r="G100" i="72"/>
  <c r="T100" i="72" s="1"/>
  <c r="H100" i="72"/>
  <c r="Z100" i="72" s="1"/>
  <c r="I100" i="72"/>
  <c r="J100" i="72"/>
  <c r="G3" i="72"/>
  <c r="T3" i="72" s="1"/>
  <c r="H3" i="72"/>
  <c r="Z3" i="72" s="1"/>
  <c r="I3" i="72"/>
  <c r="J3" i="72"/>
  <c r="G4" i="72"/>
  <c r="T4" i="72" s="1"/>
  <c r="H4" i="72"/>
  <c r="Z4" i="72" s="1"/>
  <c r="I4" i="72"/>
  <c r="J4" i="72"/>
  <c r="G5" i="72"/>
  <c r="T5" i="72" s="1"/>
  <c r="H5" i="72"/>
  <c r="Z5" i="72" s="1"/>
  <c r="I5" i="72"/>
  <c r="J5" i="72"/>
  <c r="G6" i="72"/>
  <c r="T6" i="72" s="1"/>
  <c r="H6" i="72"/>
  <c r="Z6" i="72" s="1"/>
  <c r="I6" i="72"/>
  <c r="J6" i="72"/>
  <c r="G7" i="72"/>
  <c r="T7" i="72" s="1"/>
  <c r="H7" i="72"/>
  <c r="Z7" i="72" s="1"/>
  <c r="I7" i="72"/>
  <c r="J7" i="72"/>
  <c r="G8" i="72"/>
  <c r="T8" i="72" s="1"/>
  <c r="H8" i="72"/>
  <c r="Z8" i="72" s="1"/>
  <c r="I8" i="72"/>
  <c r="J8" i="72"/>
  <c r="G9" i="72"/>
  <c r="T9" i="72" s="1"/>
  <c r="H9" i="72"/>
  <c r="Z9" i="72" s="1"/>
  <c r="I9" i="72"/>
  <c r="J9" i="72"/>
  <c r="G10" i="72"/>
  <c r="T10" i="72" s="1"/>
  <c r="H10" i="72"/>
  <c r="Z10" i="72" s="1"/>
  <c r="I10" i="72"/>
  <c r="J10" i="72"/>
  <c r="G11" i="72"/>
  <c r="T11" i="72" s="1"/>
  <c r="H11" i="72"/>
  <c r="Z11" i="72" s="1"/>
  <c r="I11" i="72"/>
  <c r="J11" i="72"/>
  <c r="G12" i="72"/>
  <c r="T12" i="72" s="1"/>
  <c r="H12" i="72"/>
  <c r="Z12" i="72" s="1"/>
  <c r="I12" i="72"/>
  <c r="J12" i="72"/>
  <c r="G13" i="72"/>
  <c r="T13" i="72" s="1"/>
  <c r="H13" i="72"/>
  <c r="Z13" i="72" s="1"/>
  <c r="I13" i="72"/>
  <c r="J13" i="72"/>
  <c r="G14" i="72"/>
  <c r="T14" i="72" s="1"/>
  <c r="H14" i="72"/>
  <c r="Z14" i="72" s="1"/>
  <c r="I14" i="72"/>
  <c r="J14" i="72"/>
  <c r="G15" i="72"/>
  <c r="H15" i="72"/>
  <c r="Z15" i="72" s="1"/>
  <c r="I15" i="72"/>
  <c r="J15" i="72"/>
  <c r="G16" i="72"/>
  <c r="H16" i="72"/>
  <c r="Z16" i="72" s="1"/>
  <c r="I16" i="72"/>
  <c r="J16" i="72"/>
  <c r="G17" i="72"/>
  <c r="H17" i="72"/>
  <c r="Z17" i="72" s="1"/>
  <c r="I17" i="72"/>
  <c r="J17" i="72"/>
  <c r="G18" i="72"/>
  <c r="H18" i="72"/>
  <c r="Z18" i="72" s="1"/>
  <c r="I18" i="72"/>
  <c r="J18" i="72"/>
  <c r="G19" i="72"/>
  <c r="T19" i="72" s="1"/>
  <c r="H19" i="72"/>
  <c r="Z19" i="72" s="1"/>
  <c r="I19" i="72"/>
  <c r="J19" i="72"/>
  <c r="G20" i="72"/>
  <c r="T20" i="72" s="1"/>
  <c r="H20" i="72"/>
  <c r="Z20" i="72" s="1"/>
  <c r="I20" i="72"/>
  <c r="J20" i="72"/>
  <c r="G21" i="72"/>
  <c r="T21" i="72" s="1"/>
  <c r="H21" i="72"/>
  <c r="Z21" i="72" s="1"/>
  <c r="I21" i="72"/>
  <c r="J21" i="72"/>
  <c r="G22" i="72"/>
  <c r="T22" i="72" s="1"/>
  <c r="H22" i="72"/>
  <c r="Z22" i="72" s="1"/>
  <c r="I22" i="72"/>
  <c r="J22" i="72"/>
  <c r="G23" i="72"/>
  <c r="T23" i="72" s="1"/>
  <c r="H23" i="72"/>
  <c r="Z23" i="72" s="1"/>
  <c r="I23" i="72"/>
  <c r="J23" i="72"/>
  <c r="G24" i="72"/>
  <c r="T24" i="72" s="1"/>
  <c r="H24" i="72"/>
  <c r="Z24" i="72" s="1"/>
  <c r="I24" i="72"/>
  <c r="J24" i="72"/>
  <c r="G25" i="72"/>
  <c r="T25" i="72" s="1"/>
  <c r="H25" i="72"/>
  <c r="Z25" i="72" s="1"/>
  <c r="I25" i="72"/>
  <c r="J25" i="72"/>
  <c r="G26" i="72"/>
  <c r="T26" i="72" s="1"/>
  <c r="H26" i="72"/>
  <c r="Z26" i="72" s="1"/>
  <c r="I26" i="72"/>
  <c r="J26" i="72"/>
  <c r="H2" i="72"/>
  <c r="Z2" i="72" s="1"/>
  <c r="I2" i="72"/>
  <c r="J2" i="72"/>
  <c r="G2" i="72"/>
  <c r="T2" i="72" s="1"/>
  <c r="F3" i="72"/>
  <c r="AB3" i="72" s="1"/>
  <c r="F4" i="72"/>
  <c r="R4" i="72" s="1"/>
  <c r="F5" i="72"/>
  <c r="R5" i="72" s="1"/>
  <c r="F6" i="72"/>
  <c r="U6" i="72" s="1"/>
  <c r="F7" i="72"/>
  <c r="U7" i="72" s="1"/>
  <c r="F8" i="72"/>
  <c r="AC8" i="72" s="1"/>
  <c r="F9" i="72"/>
  <c r="X9" i="72" s="1"/>
  <c r="F10" i="72"/>
  <c r="AA10" i="72" s="1"/>
  <c r="F11" i="72"/>
  <c r="P11" i="72" s="1"/>
  <c r="F12" i="72"/>
  <c r="P12" i="72" s="1"/>
  <c r="F13" i="72"/>
  <c r="S13" i="72" s="1"/>
  <c r="F14" i="72"/>
  <c r="S14" i="72" s="1"/>
  <c r="F15" i="72"/>
  <c r="V15" i="72" s="1"/>
  <c r="F16" i="72"/>
  <c r="V16" i="72" s="1"/>
  <c r="F17" i="72"/>
  <c r="Y17" i="72" s="1"/>
  <c r="F18" i="72"/>
  <c r="O18" i="72" s="1"/>
  <c r="F19" i="72"/>
  <c r="AB19" i="72" s="1"/>
  <c r="F20" i="72"/>
  <c r="R20" i="72" s="1"/>
  <c r="F21" i="72"/>
  <c r="R21" i="72" s="1"/>
  <c r="F22" i="72"/>
  <c r="U22" i="72" s="1"/>
  <c r="F23" i="72"/>
  <c r="U23" i="72" s="1"/>
  <c r="F24" i="72"/>
  <c r="X24" i="72" s="1"/>
  <c r="F25" i="72"/>
  <c r="X25" i="72" s="1"/>
  <c r="F26" i="72"/>
  <c r="AA26" i="72" s="1"/>
  <c r="E26" i="72"/>
  <c r="E25" i="72"/>
  <c r="E24" i="72"/>
  <c r="E23" i="72"/>
  <c r="E22" i="72"/>
  <c r="E21" i="72"/>
  <c r="E20" i="72"/>
  <c r="E19" i="72"/>
  <c r="E18" i="72"/>
  <c r="E17" i="72"/>
  <c r="E16" i="72"/>
  <c r="E15" i="72"/>
  <c r="E14" i="72"/>
  <c r="E13" i="72"/>
  <c r="E12" i="72"/>
  <c r="E11" i="72"/>
  <c r="E10" i="72"/>
  <c r="E9" i="72"/>
  <c r="E8" i="72"/>
  <c r="E7" i="72"/>
  <c r="E6" i="72"/>
  <c r="E5" i="72"/>
  <c r="E4" i="72"/>
  <c r="E3" i="72"/>
  <c r="F2" i="72"/>
  <c r="K2" i="72" s="1"/>
  <c r="E2" i="72"/>
  <c r="E14" i="70"/>
  <c r="X14" i="70" s="1" a="1"/>
  <c r="X14" i="70" s="1"/>
  <c r="F14" i="70"/>
  <c r="O14" i="70" s="1"/>
  <c r="G14" i="70"/>
  <c r="H14" i="70"/>
  <c r="I14" i="70"/>
  <c r="J14" i="70"/>
  <c r="K14" i="70"/>
  <c r="L14" i="70"/>
  <c r="E15" i="70"/>
  <c r="X15" i="70" s="1" a="1"/>
  <c r="X15" i="70" s="1"/>
  <c r="F15" i="70"/>
  <c r="S15" i="70" s="1"/>
  <c r="G15" i="70"/>
  <c r="H15" i="70"/>
  <c r="I15" i="70"/>
  <c r="J15" i="70"/>
  <c r="K15" i="70"/>
  <c r="L15" i="70"/>
  <c r="E16" i="70"/>
  <c r="X16" i="70" s="1" a="1"/>
  <c r="X16" i="70" s="1"/>
  <c r="F16" i="70"/>
  <c r="O16" i="70" s="1"/>
  <c r="G16" i="70"/>
  <c r="H16" i="70"/>
  <c r="I16" i="70"/>
  <c r="J16" i="70"/>
  <c r="K16" i="70"/>
  <c r="L16" i="70"/>
  <c r="E17" i="70"/>
  <c r="X17" i="70" s="1" a="1"/>
  <c r="X17" i="70" s="1"/>
  <c r="F17" i="70"/>
  <c r="V17" i="70" s="1"/>
  <c r="G17" i="70"/>
  <c r="H17" i="70"/>
  <c r="I17" i="70"/>
  <c r="J17" i="70"/>
  <c r="K17" i="70"/>
  <c r="L17" i="70"/>
  <c r="E18" i="70"/>
  <c r="X18" i="70" s="1" a="1"/>
  <c r="X18" i="70" s="1"/>
  <c r="F18" i="70"/>
  <c r="AA18" i="70" s="1"/>
  <c r="G18" i="70"/>
  <c r="H18" i="70"/>
  <c r="I18" i="70"/>
  <c r="J18" i="70"/>
  <c r="K18" i="70"/>
  <c r="L18" i="70"/>
  <c r="E19" i="70"/>
  <c r="X19" i="70" s="1" a="1"/>
  <c r="X19" i="70" s="1"/>
  <c r="F19" i="70"/>
  <c r="AB19" i="70" s="1"/>
  <c r="G19" i="70"/>
  <c r="H19" i="70"/>
  <c r="I19" i="70"/>
  <c r="J19" i="70"/>
  <c r="K19" i="70"/>
  <c r="L19" i="70"/>
  <c r="AF19" i="70" s="1"/>
  <c r="E20" i="70"/>
  <c r="X20" i="70" s="1" a="1"/>
  <c r="X20" i="70" s="1"/>
  <c r="F20" i="70"/>
  <c r="T20" i="70" s="1"/>
  <c r="G20" i="70"/>
  <c r="H20" i="70"/>
  <c r="I20" i="70"/>
  <c r="J20" i="70"/>
  <c r="K20" i="70"/>
  <c r="L20" i="70"/>
  <c r="E21" i="70"/>
  <c r="X21" i="70" s="1" a="1"/>
  <c r="X21" i="70" s="1"/>
  <c r="F21" i="70"/>
  <c r="G21" i="70"/>
  <c r="H21" i="70"/>
  <c r="I21" i="70"/>
  <c r="J21" i="70"/>
  <c r="K21" i="70"/>
  <c r="L21" i="70"/>
  <c r="E22" i="70"/>
  <c r="X22" i="70" s="1" a="1"/>
  <c r="X22" i="70" s="1"/>
  <c r="F22" i="70"/>
  <c r="AG22" i="70" s="1"/>
  <c r="G22" i="70"/>
  <c r="H22" i="70"/>
  <c r="I22" i="70"/>
  <c r="J22" i="70"/>
  <c r="K22" i="70"/>
  <c r="L22" i="70"/>
  <c r="E23" i="70"/>
  <c r="X23" i="70" s="1" a="1"/>
  <c r="X23" i="70" s="1"/>
  <c r="F23" i="70"/>
  <c r="S23" i="70" s="1"/>
  <c r="G23" i="70"/>
  <c r="H23" i="70"/>
  <c r="I23" i="70"/>
  <c r="J23" i="70"/>
  <c r="K23" i="70"/>
  <c r="L23" i="70"/>
  <c r="E24" i="70"/>
  <c r="X24" i="70" s="1" a="1"/>
  <c r="X24" i="70" s="1"/>
  <c r="F24" i="70"/>
  <c r="Y24" i="70" s="1"/>
  <c r="G24" i="70"/>
  <c r="H24" i="70"/>
  <c r="I24" i="70"/>
  <c r="J24" i="70"/>
  <c r="K24" i="70"/>
  <c r="L24" i="70"/>
  <c r="E25" i="70"/>
  <c r="X25" i="70" s="1" a="1"/>
  <c r="X25" i="70" s="1"/>
  <c r="F25" i="70"/>
  <c r="AE25" i="70" s="1"/>
  <c r="G25" i="70"/>
  <c r="H25" i="70"/>
  <c r="I25" i="70"/>
  <c r="J25" i="70"/>
  <c r="K25" i="70"/>
  <c r="L25" i="70"/>
  <c r="E26" i="70"/>
  <c r="X26" i="70" s="1" a="1"/>
  <c r="X26" i="70" s="1"/>
  <c r="F26" i="70"/>
  <c r="S26" i="70" s="1"/>
  <c r="G26" i="70"/>
  <c r="H26" i="70"/>
  <c r="I26" i="70"/>
  <c r="J26" i="70"/>
  <c r="K26" i="70"/>
  <c r="L26" i="70"/>
  <c r="E27" i="70"/>
  <c r="X27" i="70" s="1" a="1"/>
  <c r="X27" i="70" s="1"/>
  <c r="F27" i="70"/>
  <c r="Y27" i="70" s="1"/>
  <c r="G27" i="70"/>
  <c r="H27" i="70"/>
  <c r="I27" i="70"/>
  <c r="J27" i="70"/>
  <c r="K27" i="70"/>
  <c r="L27" i="70"/>
  <c r="E28" i="70"/>
  <c r="X28" i="70" s="1" a="1"/>
  <c r="X28" i="70" s="1"/>
  <c r="F28" i="70"/>
  <c r="AD28" i="70" s="1"/>
  <c r="G28" i="70"/>
  <c r="H28" i="70"/>
  <c r="I28" i="70"/>
  <c r="J28" i="70"/>
  <c r="K28" i="70"/>
  <c r="L28" i="70"/>
  <c r="E29" i="70"/>
  <c r="X29" i="70" s="1" a="1"/>
  <c r="X29" i="70" s="1"/>
  <c r="F29" i="70"/>
  <c r="P29" i="70" s="1"/>
  <c r="G29" i="70"/>
  <c r="H29" i="70"/>
  <c r="I29" i="70"/>
  <c r="J29" i="70"/>
  <c r="K29" i="70"/>
  <c r="L29" i="70"/>
  <c r="E30" i="70"/>
  <c r="X30" i="70" s="1" a="1"/>
  <c r="X30" i="70" s="1"/>
  <c r="F30" i="70"/>
  <c r="T30" i="70" s="1"/>
  <c r="G30" i="70"/>
  <c r="H30" i="70"/>
  <c r="I30" i="70"/>
  <c r="J30" i="70"/>
  <c r="K30" i="70"/>
  <c r="L30" i="70"/>
  <c r="E31" i="70"/>
  <c r="X31" i="70" s="1" a="1"/>
  <c r="X31" i="70" s="1"/>
  <c r="F31" i="70"/>
  <c r="AB31" i="70" s="1"/>
  <c r="G31" i="70"/>
  <c r="H31" i="70"/>
  <c r="I31" i="70"/>
  <c r="J31" i="70"/>
  <c r="K31" i="70"/>
  <c r="L31" i="70"/>
  <c r="E32" i="70"/>
  <c r="X32" i="70" s="1" a="1"/>
  <c r="X32" i="70" s="1"/>
  <c r="F32" i="70"/>
  <c r="O32" i="70" s="1"/>
  <c r="G32" i="70"/>
  <c r="H32" i="70"/>
  <c r="I32" i="70"/>
  <c r="J32" i="70"/>
  <c r="K32" i="70"/>
  <c r="L32" i="70"/>
  <c r="E33" i="70"/>
  <c r="X33" i="70" s="1" a="1"/>
  <c r="X33" i="70" s="1"/>
  <c r="F33" i="70"/>
  <c r="V33" i="70" s="1"/>
  <c r="G33" i="70"/>
  <c r="H33" i="70"/>
  <c r="I33" i="70"/>
  <c r="J33" i="70"/>
  <c r="K33" i="70"/>
  <c r="L33" i="70"/>
  <c r="E34" i="70"/>
  <c r="X34" i="70" s="1" a="1"/>
  <c r="X34" i="70" s="1"/>
  <c r="F34" i="70"/>
  <c r="AA34" i="70" s="1"/>
  <c r="G34" i="70"/>
  <c r="H34" i="70"/>
  <c r="I34" i="70"/>
  <c r="J34" i="70"/>
  <c r="K34" i="70"/>
  <c r="L34" i="70"/>
  <c r="E35" i="70"/>
  <c r="X35" i="70" s="1" a="1"/>
  <c r="X35" i="70" s="1"/>
  <c r="F35" i="70"/>
  <c r="O35" i="70" s="1"/>
  <c r="G35" i="70"/>
  <c r="H35" i="70"/>
  <c r="I35" i="70"/>
  <c r="J35" i="70"/>
  <c r="K35" i="70"/>
  <c r="L35" i="70"/>
  <c r="E36" i="70"/>
  <c r="X36" i="70" s="1" a="1"/>
  <c r="X36" i="70" s="1"/>
  <c r="F36" i="70"/>
  <c r="T36" i="70" s="1"/>
  <c r="G36" i="70"/>
  <c r="H36" i="70"/>
  <c r="I36" i="70"/>
  <c r="J36" i="70"/>
  <c r="K36" i="70"/>
  <c r="L36" i="70"/>
  <c r="E37" i="70"/>
  <c r="X37" i="70" s="1" a="1"/>
  <c r="X37" i="70" s="1"/>
  <c r="F37" i="70"/>
  <c r="G37" i="70"/>
  <c r="H37" i="70"/>
  <c r="I37" i="70"/>
  <c r="J37" i="70"/>
  <c r="K37" i="70"/>
  <c r="L37" i="70"/>
  <c r="E38" i="70"/>
  <c r="X38" i="70" s="1" a="1"/>
  <c r="X38" i="70" s="1"/>
  <c r="F38" i="70"/>
  <c r="AG38" i="70" s="1"/>
  <c r="G38" i="70"/>
  <c r="H38" i="70"/>
  <c r="I38" i="70"/>
  <c r="J38" i="70"/>
  <c r="K38" i="70"/>
  <c r="L38" i="70"/>
  <c r="AF38" i="70" s="1"/>
  <c r="E39" i="70"/>
  <c r="X39" i="70" s="1" a="1"/>
  <c r="X39" i="70" s="1"/>
  <c r="F39" i="70"/>
  <c r="S39" i="70" s="1"/>
  <c r="G39" i="70"/>
  <c r="H39" i="70"/>
  <c r="I39" i="70"/>
  <c r="J39" i="70"/>
  <c r="K39" i="70"/>
  <c r="L39" i="70"/>
  <c r="E40" i="70"/>
  <c r="X40" i="70" s="1" a="1"/>
  <c r="X40" i="70" s="1"/>
  <c r="F40" i="70"/>
  <c r="G40" i="70"/>
  <c r="H40" i="70"/>
  <c r="I40" i="70"/>
  <c r="J40" i="70"/>
  <c r="K40" i="70"/>
  <c r="L40" i="70"/>
  <c r="E41" i="70"/>
  <c r="X41" i="70" s="1" a="1"/>
  <c r="X41" i="70" s="1"/>
  <c r="F41" i="70"/>
  <c r="AE41" i="70" s="1"/>
  <c r="G41" i="70"/>
  <c r="H41" i="70"/>
  <c r="I41" i="70"/>
  <c r="J41" i="70"/>
  <c r="K41" i="70"/>
  <c r="L41" i="70"/>
  <c r="E42" i="70"/>
  <c r="X42" i="70" s="1" a="1"/>
  <c r="X42" i="70" s="1"/>
  <c r="F42" i="70"/>
  <c r="S42" i="70" s="1"/>
  <c r="G42" i="70"/>
  <c r="H42" i="70"/>
  <c r="I42" i="70"/>
  <c r="J42" i="70"/>
  <c r="K42" i="70"/>
  <c r="L42" i="70"/>
  <c r="E43" i="70"/>
  <c r="X43" i="70" s="1" a="1"/>
  <c r="X43" i="70" s="1"/>
  <c r="F43" i="70"/>
  <c r="Y43" i="70" s="1"/>
  <c r="G43" i="70"/>
  <c r="H43" i="70"/>
  <c r="I43" i="70"/>
  <c r="J43" i="70"/>
  <c r="K43" i="70"/>
  <c r="L43" i="70"/>
  <c r="E44" i="70"/>
  <c r="X44" i="70" s="1" a="1"/>
  <c r="X44" i="70" s="1"/>
  <c r="F44" i="70"/>
  <c r="AD44" i="70" s="1"/>
  <c r="G44" i="70"/>
  <c r="H44" i="70"/>
  <c r="I44" i="70"/>
  <c r="J44" i="70"/>
  <c r="K44" i="70"/>
  <c r="L44" i="70"/>
  <c r="E45" i="70"/>
  <c r="X45" i="70" s="1" a="1"/>
  <c r="X45" i="70" s="1"/>
  <c r="F45" i="70"/>
  <c r="P45" i="70" s="1"/>
  <c r="G45" i="70"/>
  <c r="H45" i="70"/>
  <c r="I45" i="70"/>
  <c r="J45" i="70"/>
  <c r="K45" i="70"/>
  <c r="L45" i="70"/>
  <c r="E46" i="70"/>
  <c r="X46" i="70" s="1" a="1"/>
  <c r="X46" i="70" s="1"/>
  <c r="F46" i="70"/>
  <c r="O46" i="70" s="1"/>
  <c r="G46" i="70"/>
  <c r="H46" i="70"/>
  <c r="I46" i="70"/>
  <c r="J46" i="70"/>
  <c r="K46" i="70"/>
  <c r="L46" i="70"/>
  <c r="E47" i="70"/>
  <c r="X47" i="70" s="1" a="1"/>
  <c r="X47" i="70" s="1"/>
  <c r="F47" i="70"/>
  <c r="AB47" i="70" s="1"/>
  <c r="G47" i="70"/>
  <c r="H47" i="70"/>
  <c r="I47" i="70"/>
  <c r="J47" i="70"/>
  <c r="K47" i="70"/>
  <c r="L47" i="70"/>
  <c r="E48" i="70"/>
  <c r="X48" i="70" s="1" a="1"/>
  <c r="X48" i="70" s="1"/>
  <c r="F48" i="70"/>
  <c r="O48" i="70" s="1"/>
  <c r="G48" i="70"/>
  <c r="H48" i="70"/>
  <c r="I48" i="70"/>
  <c r="J48" i="70"/>
  <c r="K48" i="70"/>
  <c r="L48" i="70"/>
  <c r="E49" i="70"/>
  <c r="X49" i="70" s="1" a="1"/>
  <c r="X49" i="70" s="1"/>
  <c r="F49" i="70"/>
  <c r="AH49" i="70" s="1"/>
  <c r="G49" i="70"/>
  <c r="H49" i="70"/>
  <c r="I49" i="70"/>
  <c r="J49" i="70"/>
  <c r="K49" i="70"/>
  <c r="L49" i="70"/>
  <c r="E50" i="70"/>
  <c r="X50" i="70" s="1" a="1"/>
  <c r="X50" i="70" s="1"/>
  <c r="F50" i="70"/>
  <c r="G50" i="70"/>
  <c r="H50" i="70"/>
  <c r="I50" i="70"/>
  <c r="J50" i="70"/>
  <c r="K50" i="70"/>
  <c r="L50" i="70"/>
  <c r="E51" i="70"/>
  <c r="X51" i="70" s="1" a="1"/>
  <c r="X51" i="70" s="1"/>
  <c r="F51" i="70"/>
  <c r="O51" i="70" s="1"/>
  <c r="G51" i="70"/>
  <c r="H51" i="70"/>
  <c r="I51" i="70"/>
  <c r="J51" i="70"/>
  <c r="K51" i="70"/>
  <c r="L51" i="70"/>
  <c r="E52" i="70"/>
  <c r="X52" i="70" s="1" a="1"/>
  <c r="X52" i="70" s="1"/>
  <c r="F52" i="70"/>
  <c r="T52" i="70" s="1"/>
  <c r="G52" i="70"/>
  <c r="H52" i="70"/>
  <c r="I52" i="70"/>
  <c r="J52" i="70"/>
  <c r="K52" i="70"/>
  <c r="L52" i="70"/>
  <c r="E53" i="70"/>
  <c r="X53" i="70" s="1" a="1"/>
  <c r="X53" i="70" s="1"/>
  <c r="F53" i="70"/>
  <c r="AG53" i="70" s="1"/>
  <c r="G53" i="70"/>
  <c r="H53" i="70"/>
  <c r="I53" i="70"/>
  <c r="J53" i="70"/>
  <c r="K53" i="70"/>
  <c r="L53" i="70"/>
  <c r="E54" i="70"/>
  <c r="X54" i="70" s="1" a="1"/>
  <c r="X54" i="70" s="1"/>
  <c r="F54" i="70"/>
  <c r="AG54" i="70" s="1"/>
  <c r="G54" i="70"/>
  <c r="H54" i="70"/>
  <c r="I54" i="70"/>
  <c r="J54" i="70"/>
  <c r="K54" i="70"/>
  <c r="L54" i="70"/>
  <c r="AF54" i="70" s="1"/>
  <c r="E55" i="70"/>
  <c r="X55" i="70" s="1" a="1"/>
  <c r="X55" i="70" s="1"/>
  <c r="F55" i="70"/>
  <c r="AH55" i="70" s="1"/>
  <c r="G55" i="70"/>
  <c r="H55" i="70"/>
  <c r="I55" i="70"/>
  <c r="J55" i="70"/>
  <c r="K55" i="70"/>
  <c r="L55" i="70"/>
  <c r="E56" i="70"/>
  <c r="X56" i="70" s="1" a="1"/>
  <c r="X56" i="70" s="1"/>
  <c r="F56" i="70"/>
  <c r="AE56" i="70" s="1"/>
  <c r="G56" i="70"/>
  <c r="H56" i="70"/>
  <c r="I56" i="70"/>
  <c r="J56" i="70"/>
  <c r="K56" i="70"/>
  <c r="L56" i="70"/>
  <c r="E57" i="70"/>
  <c r="X57" i="70" s="1" a="1"/>
  <c r="X57" i="70" s="1"/>
  <c r="F57" i="70"/>
  <c r="AE57" i="70" s="1"/>
  <c r="G57" i="70"/>
  <c r="H57" i="70"/>
  <c r="I57" i="70"/>
  <c r="J57" i="70"/>
  <c r="K57" i="70"/>
  <c r="L57" i="70"/>
  <c r="E58" i="70"/>
  <c r="X58" i="70" s="1" a="1"/>
  <c r="X58" i="70" s="1"/>
  <c r="F58" i="70"/>
  <c r="AE58" i="70" s="1"/>
  <c r="G58" i="70"/>
  <c r="H58" i="70"/>
  <c r="I58" i="70"/>
  <c r="J58" i="70"/>
  <c r="K58" i="70"/>
  <c r="L58" i="70"/>
  <c r="E59" i="70"/>
  <c r="X59" i="70" s="1" a="1"/>
  <c r="X59" i="70" s="1"/>
  <c r="F59" i="70"/>
  <c r="Y59" i="70" s="1"/>
  <c r="G59" i="70"/>
  <c r="H59" i="70"/>
  <c r="I59" i="70"/>
  <c r="J59" i="70"/>
  <c r="K59" i="70"/>
  <c r="L59" i="70"/>
  <c r="E60" i="70"/>
  <c r="X60" i="70" s="1" a="1"/>
  <c r="X60" i="70" s="1"/>
  <c r="F60" i="70"/>
  <c r="AB60" i="70" s="1"/>
  <c r="G60" i="70"/>
  <c r="H60" i="70"/>
  <c r="I60" i="70"/>
  <c r="J60" i="70"/>
  <c r="K60" i="70"/>
  <c r="L60" i="70"/>
  <c r="E61" i="70"/>
  <c r="X61" i="70" s="1" a="1"/>
  <c r="X61" i="70" s="1"/>
  <c r="F61" i="70"/>
  <c r="AE61" i="70" s="1"/>
  <c r="G61" i="70"/>
  <c r="H61" i="70"/>
  <c r="I61" i="70"/>
  <c r="J61" i="70"/>
  <c r="K61" i="70"/>
  <c r="L61" i="70"/>
  <c r="E62" i="70"/>
  <c r="X62" i="70" s="1" a="1"/>
  <c r="X62" i="70" s="1"/>
  <c r="F62" i="70"/>
  <c r="S62" i="70" s="1"/>
  <c r="G62" i="70"/>
  <c r="H62" i="70"/>
  <c r="I62" i="70"/>
  <c r="J62" i="70"/>
  <c r="K62" i="70"/>
  <c r="L62" i="70"/>
  <c r="AF62" i="70" s="1"/>
  <c r="E63" i="70"/>
  <c r="X63" i="70" s="1" a="1"/>
  <c r="X63" i="70" s="1"/>
  <c r="F63" i="70"/>
  <c r="AE63" i="70" s="1"/>
  <c r="G63" i="70"/>
  <c r="H63" i="70"/>
  <c r="I63" i="70"/>
  <c r="J63" i="70"/>
  <c r="K63" i="70"/>
  <c r="L63" i="70"/>
  <c r="E64" i="70"/>
  <c r="X64" i="70" s="1" a="1"/>
  <c r="X64" i="70" s="1"/>
  <c r="F64" i="70"/>
  <c r="AE64" i="70" s="1"/>
  <c r="G64" i="70"/>
  <c r="H64" i="70"/>
  <c r="I64" i="70"/>
  <c r="J64" i="70"/>
  <c r="K64" i="70"/>
  <c r="L64" i="70"/>
  <c r="E65" i="70"/>
  <c r="X65" i="70" s="1" a="1"/>
  <c r="X65" i="70" s="1"/>
  <c r="F65" i="70"/>
  <c r="AA65" i="70" s="1"/>
  <c r="G65" i="70"/>
  <c r="H65" i="70"/>
  <c r="I65" i="70"/>
  <c r="J65" i="70"/>
  <c r="K65" i="70"/>
  <c r="L65" i="70"/>
  <c r="E66" i="70"/>
  <c r="X66" i="70" s="1" a="1"/>
  <c r="X66" i="70" s="1"/>
  <c r="F66" i="70"/>
  <c r="AE66" i="70" s="1"/>
  <c r="G66" i="70"/>
  <c r="H66" i="70"/>
  <c r="I66" i="70"/>
  <c r="J66" i="70"/>
  <c r="K66" i="70"/>
  <c r="L66" i="70"/>
  <c r="E67" i="70"/>
  <c r="X67" i="70" s="1" a="1"/>
  <c r="X67" i="70" s="1"/>
  <c r="F67" i="70"/>
  <c r="O67" i="70" s="1"/>
  <c r="G67" i="70"/>
  <c r="H67" i="70"/>
  <c r="I67" i="70"/>
  <c r="J67" i="70"/>
  <c r="K67" i="70"/>
  <c r="L67" i="70"/>
  <c r="E68" i="70"/>
  <c r="X68" i="70" s="1" a="1"/>
  <c r="X68" i="70" s="1"/>
  <c r="F68" i="70"/>
  <c r="O68" i="70" s="1"/>
  <c r="G68" i="70"/>
  <c r="H68" i="70"/>
  <c r="I68" i="70"/>
  <c r="J68" i="70"/>
  <c r="K68" i="70"/>
  <c r="L68" i="70"/>
  <c r="E69" i="70"/>
  <c r="X69" i="70" s="1" a="1"/>
  <c r="X69" i="70" s="1"/>
  <c r="F69" i="70"/>
  <c r="AD69" i="70" s="1"/>
  <c r="G69" i="70"/>
  <c r="H69" i="70"/>
  <c r="I69" i="70"/>
  <c r="J69" i="70"/>
  <c r="K69" i="70"/>
  <c r="L69" i="70"/>
  <c r="E70" i="70"/>
  <c r="X70" i="70" s="1" a="1"/>
  <c r="X70" i="70" s="1"/>
  <c r="F70" i="70"/>
  <c r="AG70" i="70" s="1"/>
  <c r="G70" i="70"/>
  <c r="H70" i="70"/>
  <c r="I70" i="70"/>
  <c r="J70" i="70"/>
  <c r="K70" i="70"/>
  <c r="L70" i="70"/>
  <c r="AF70" i="70" s="1"/>
  <c r="E71" i="70"/>
  <c r="X71" i="70" s="1" a="1"/>
  <c r="X71" i="70" s="1"/>
  <c r="F71" i="70"/>
  <c r="G71" i="70"/>
  <c r="H71" i="70"/>
  <c r="I71" i="70"/>
  <c r="J71" i="70"/>
  <c r="K71" i="70"/>
  <c r="L71" i="70"/>
  <c r="E72" i="70"/>
  <c r="X72" i="70" s="1" a="1"/>
  <c r="X72" i="70" s="1"/>
  <c r="F72" i="70"/>
  <c r="AD72" i="70" s="1"/>
  <c r="G72" i="70"/>
  <c r="H72" i="70"/>
  <c r="I72" i="70"/>
  <c r="J72" i="70"/>
  <c r="K72" i="70"/>
  <c r="L72" i="70"/>
  <c r="E73" i="70"/>
  <c r="X73" i="70" s="1" a="1"/>
  <c r="X73" i="70" s="1"/>
  <c r="F73" i="70"/>
  <c r="AE73" i="70" s="1"/>
  <c r="G73" i="70"/>
  <c r="H73" i="70"/>
  <c r="I73" i="70"/>
  <c r="J73" i="70"/>
  <c r="K73" i="70"/>
  <c r="L73" i="70"/>
  <c r="E74" i="70"/>
  <c r="X74" i="70" s="1" a="1"/>
  <c r="X74" i="70" s="1"/>
  <c r="F74" i="70"/>
  <c r="P74" i="70" s="1"/>
  <c r="G74" i="70"/>
  <c r="H74" i="70"/>
  <c r="I74" i="70"/>
  <c r="J74" i="70"/>
  <c r="K74" i="70"/>
  <c r="L74" i="70"/>
  <c r="E75" i="70"/>
  <c r="X75" i="70" s="1" a="1"/>
  <c r="X75" i="70" s="1"/>
  <c r="F75" i="70"/>
  <c r="Y75" i="70" s="1"/>
  <c r="G75" i="70"/>
  <c r="H75" i="70"/>
  <c r="I75" i="70"/>
  <c r="J75" i="70"/>
  <c r="K75" i="70"/>
  <c r="L75" i="70"/>
  <c r="E76" i="70"/>
  <c r="X76" i="70" s="1" a="1"/>
  <c r="X76" i="70" s="1"/>
  <c r="F76" i="70"/>
  <c r="G76" i="70"/>
  <c r="H76" i="70"/>
  <c r="I76" i="70"/>
  <c r="J76" i="70"/>
  <c r="K76" i="70"/>
  <c r="L76" i="70"/>
  <c r="E77" i="70"/>
  <c r="X77" i="70" s="1" a="1"/>
  <c r="X77" i="70" s="1"/>
  <c r="F77" i="70"/>
  <c r="AD77" i="70" s="1"/>
  <c r="G77" i="70"/>
  <c r="H77" i="70"/>
  <c r="I77" i="70"/>
  <c r="J77" i="70"/>
  <c r="K77" i="70"/>
  <c r="L77" i="70"/>
  <c r="E78" i="70"/>
  <c r="X78" i="70" s="1" a="1"/>
  <c r="X78" i="70" s="1"/>
  <c r="F78" i="70"/>
  <c r="O78" i="70" s="1"/>
  <c r="G78" i="70"/>
  <c r="H78" i="70"/>
  <c r="I78" i="70"/>
  <c r="J78" i="70"/>
  <c r="K78" i="70"/>
  <c r="L78" i="70"/>
  <c r="E79" i="70"/>
  <c r="X79" i="70" s="1" a="1"/>
  <c r="X79" i="70" s="1"/>
  <c r="F79" i="70"/>
  <c r="AA79" i="70" s="1"/>
  <c r="G79" i="70"/>
  <c r="H79" i="70"/>
  <c r="I79" i="70"/>
  <c r="J79" i="70"/>
  <c r="K79" i="70"/>
  <c r="L79" i="70"/>
  <c r="E80" i="70"/>
  <c r="X80" i="70" s="1" a="1"/>
  <c r="X80" i="70" s="1"/>
  <c r="F80" i="70"/>
  <c r="AB80" i="70" s="1"/>
  <c r="G80" i="70"/>
  <c r="H80" i="70"/>
  <c r="I80" i="70"/>
  <c r="J80" i="70"/>
  <c r="K80" i="70"/>
  <c r="L80" i="70"/>
  <c r="E81" i="70"/>
  <c r="X81" i="70" s="1" a="1"/>
  <c r="X81" i="70" s="1"/>
  <c r="F81" i="70"/>
  <c r="AG81" i="70" s="1"/>
  <c r="G81" i="70"/>
  <c r="H81" i="70"/>
  <c r="I81" i="70"/>
  <c r="J81" i="70"/>
  <c r="K81" i="70"/>
  <c r="L81" i="70"/>
  <c r="E82" i="70"/>
  <c r="X82" i="70" s="1" a="1"/>
  <c r="X82" i="70" s="1"/>
  <c r="F82" i="70"/>
  <c r="AE82" i="70" s="1"/>
  <c r="G82" i="70"/>
  <c r="H82" i="70"/>
  <c r="I82" i="70"/>
  <c r="J82" i="70"/>
  <c r="K82" i="70"/>
  <c r="L82" i="70"/>
  <c r="E83" i="70"/>
  <c r="X83" i="70" s="1" a="1"/>
  <c r="X83" i="70" s="1"/>
  <c r="F83" i="70"/>
  <c r="O83" i="70" s="1"/>
  <c r="G83" i="70"/>
  <c r="H83" i="70"/>
  <c r="I83" i="70"/>
  <c r="J83" i="70"/>
  <c r="K83" i="70"/>
  <c r="L83" i="70"/>
  <c r="E84" i="70"/>
  <c r="X84" i="70" s="1" a="1"/>
  <c r="X84" i="70" s="1"/>
  <c r="F84" i="70"/>
  <c r="O84" i="70" s="1"/>
  <c r="G84" i="70"/>
  <c r="H84" i="70"/>
  <c r="I84" i="70"/>
  <c r="J84" i="70"/>
  <c r="K84" i="70"/>
  <c r="L84" i="70"/>
  <c r="E85" i="70"/>
  <c r="X85" i="70" s="1" a="1"/>
  <c r="X85" i="70" s="1"/>
  <c r="F85" i="70"/>
  <c r="AE85" i="70" s="1"/>
  <c r="G85" i="70"/>
  <c r="H85" i="70"/>
  <c r="I85" i="70"/>
  <c r="J85" i="70"/>
  <c r="K85" i="70"/>
  <c r="L85" i="70"/>
  <c r="E86" i="70"/>
  <c r="X86" i="70" s="1" a="1"/>
  <c r="X86" i="70" s="1"/>
  <c r="F86" i="70"/>
  <c r="Y86" i="70" s="1"/>
  <c r="G86" i="70"/>
  <c r="H86" i="70"/>
  <c r="I86" i="70"/>
  <c r="J86" i="70"/>
  <c r="K86" i="70"/>
  <c r="L86" i="70"/>
  <c r="E87" i="70"/>
  <c r="X87" i="70" s="1" a="1"/>
  <c r="X87" i="70" s="1"/>
  <c r="F87" i="70"/>
  <c r="T87" i="70" s="1"/>
  <c r="G87" i="70"/>
  <c r="H87" i="70"/>
  <c r="I87" i="70"/>
  <c r="J87" i="70"/>
  <c r="K87" i="70"/>
  <c r="L87" i="70"/>
  <c r="E88" i="70"/>
  <c r="X88" i="70" s="1" a="1"/>
  <c r="X88" i="70" s="1"/>
  <c r="F88" i="70"/>
  <c r="O88" i="70" s="1"/>
  <c r="G88" i="70"/>
  <c r="H88" i="70"/>
  <c r="I88" i="70"/>
  <c r="J88" i="70"/>
  <c r="K88" i="70"/>
  <c r="L88" i="70"/>
  <c r="AF88" i="70" s="1"/>
  <c r="E89" i="70"/>
  <c r="X89" i="70" s="1" a="1"/>
  <c r="X89" i="70" s="1"/>
  <c r="F89" i="70"/>
  <c r="W89" i="70" s="1"/>
  <c r="G89" i="70"/>
  <c r="H89" i="70"/>
  <c r="I89" i="70"/>
  <c r="J89" i="70"/>
  <c r="K89" i="70"/>
  <c r="L89" i="70"/>
  <c r="E90" i="70"/>
  <c r="X90" i="70" s="1" a="1"/>
  <c r="X90" i="70" s="1"/>
  <c r="F90" i="70"/>
  <c r="P90" i="70" s="1"/>
  <c r="G90" i="70"/>
  <c r="H90" i="70"/>
  <c r="I90" i="70"/>
  <c r="J90" i="70"/>
  <c r="K90" i="70"/>
  <c r="L90" i="70"/>
  <c r="E91" i="70"/>
  <c r="X91" i="70" s="1" a="1"/>
  <c r="X91" i="70" s="1"/>
  <c r="F91" i="70"/>
  <c r="AG91" i="70" s="1"/>
  <c r="G91" i="70"/>
  <c r="H91" i="70"/>
  <c r="I91" i="70"/>
  <c r="J91" i="70"/>
  <c r="K91" i="70"/>
  <c r="L91" i="70"/>
  <c r="E92" i="70"/>
  <c r="X92" i="70" s="1" a="1"/>
  <c r="X92" i="70" s="1"/>
  <c r="F92" i="70"/>
  <c r="AE92" i="70" s="1"/>
  <c r="G92" i="70"/>
  <c r="H92" i="70"/>
  <c r="I92" i="70"/>
  <c r="J92" i="70"/>
  <c r="K92" i="70"/>
  <c r="L92" i="70"/>
  <c r="E93" i="70"/>
  <c r="X93" i="70" s="1" a="1"/>
  <c r="X93" i="70" s="1"/>
  <c r="F93" i="70"/>
  <c r="V93" i="70" s="1"/>
  <c r="G93" i="70"/>
  <c r="H93" i="70"/>
  <c r="I93" i="70"/>
  <c r="J93" i="70"/>
  <c r="K93" i="70"/>
  <c r="L93" i="70"/>
  <c r="E94" i="70"/>
  <c r="X94" i="70" s="1" a="1"/>
  <c r="X94" i="70" s="1"/>
  <c r="F94" i="70"/>
  <c r="O94" i="70" s="1"/>
  <c r="G94" i="70"/>
  <c r="H94" i="70"/>
  <c r="I94" i="70"/>
  <c r="J94" i="70"/>
  <c r="K94" i="70"/>
  <c r="L94" i="70"/>
  <c r="E95" i="70"/>
  <c r="X95" i="70" s="1" a="1"/>
  <c r="X95" i="70" s="1"/>
  <c r="F95" i="70"/>
  <c r="AH95" i="70" s="1"/>
  <c r="G95" i="70"/>
  <c r="H95" i="70"/>
  <c r="I95" i="70"/>
  <c r="J95" i="70"/>
  <c r="K95" i="70"/>
  <c r="L95" i="70"/>
  <c r="E96" i="70"/>
  <c r="X96" i="70" s="1" a="1"/>
  <c r="X96" i="70" s="1"/>
  <c r="F96" i="70"/>
  <c r="P96" i="70" s="1"/>
  <c r="G96" i="70"/>
  <c r="H96" i="70"/>
  <c r="I96" i="70"/>
  <c r="J96" i="70"/>
  <c r="K96" i="70"/>
  <c r="L96" i="70"/>
  <c r="E97" i="70"/>
  <c r="X97" i="70" s="1" a="1"/>
  <c r="X97" i="70" s="1"/>
  <c r="F97" i="70"/>
  <c r="P97" i="70" s="1"/>
  <c r="G97" i="70"/>
  <c r="H97" i="70"/>
  <c r="I97" i="70"/>
  <c r="J97" i="70"/>
  <c r="K97" i="70"/>
  <c r="L97" i="70"/>
  <c r="AF97" i="70" s="1"/>
  <c r="E98" i="70"/>
  <c r="X98" i="70" s="1" a="1"/>
  <c r="X98" i="70" s="1"/>
  <c r="F98" i="70"/>
  <c r="W98" i="70" s="1"/>
  <c r="G98" i="70"/>
  <c r="H98" i="70"/>
  <c r="I98" i="70"/>
  <c r="J98" i="70"/>
  <c r="K98" i="70"/>
  <c r="L98" i="70"/>
  <c r="E99" i="70"/>
  <c r="X99" i="70" s="1" a="1"/>
  <c r="X99" i="70" s="1"/>
  <c r="F99" i="70"/>
  <c r="AG99" i="70" s="1"/>
  <c r="G99" i="70"/>
  <c r="H99" i="70"/>
  <c r="I99" i="70"/>
  <c r="J99" i="70"/>
  <c r="K99" i="70"/>
  <c r="L99" i="70"/>
  <c r="E100" i="70"/>
  <c r="X100" i="70" s="1" a="1"/>
  <c r="X100" i="70" s="1"/>
  <c r="F100" i="70"/>
  <c r="AD100" i="70" s="1"/>
  <c r="G100" i="70"/>
  <c r="H100" i="70"/>
  <c r="I100" i="70"/>
  <c r="J100" i="70"/>
  <c r="K100" i="70"/>
  <c r="L100" i="70"/>
  <c r="E3" i="68"/>
  <c r="E4" i="68"/>
  <c r="E5" i="68"/>
  <c r="E6" i="68"/>
  <c r="E7" i="68"/>
  <c r="E8" i="68"/>
  <c r="E9" i="68"/>
  <c r="E10" i="68"/>
  <c r="E11" i="68"/>
  <c r="E12" i="68"/>
  <c r="E13" i="68"/>
  <c r="E14" i="68"/>
  <c r="E15" i="68"/>
  <c r="E16" i="68"/>
  <c r="E17" i="68"/>
  <c r="E18" i="68"/>
  <c r="E19" i="68"/>
  <c r="E20" i="68"/>
  <c r="E21" i="68"/>
  <c r="E22" i="68"/>
  <c r="E23" i="68"/>
  <c r="E24" i="68"/>
  <c r="E25" i="68"/>
  <c r="E26" i="68"/>
  <c r="E27" i="68"/>
  <c r="E28" i="68"/>
  <c r="E29" i="68"/>
  <c r="E30" i="68"/>
  <c r="E31" i="68"/>
  <c r="E32" i="68"/>
  <c r="E33" i="68"/>
  <c r="E34" i="68"/>
  <c r="E35" i="68"/>
  <c r="E36" i="68"/>
  <c r="E37" i="68"/>
  <c r="E38" i="68"/>
  <c r="E39" i="68"/>
  <c r="E40" i="68"/>
  <c r="E41" i="68"/>
  <c r="E42" i="68"/>
  <c r="E43" i="68"/>
  <c r="E44" i="68"/>
  <c r="E45" i="68"/>
  <c r="E46" i="68"/>
  <c r="E47" i="68"/>
  <c r="E48" i="68"/>
  <c r="E49" i="68"/>
  <c r="E50" i="68"/>
  <c r="E51" i="68"/>
  <c r="E52" i="68"/>
  <c r="E53" i="68"/>
  <c r="E54" i="68"/>
  <c r="E55" i="68"/>
  <c r="E56" i="68"/>
  <c r="E57" i="68"/>
  <c r="E58" i="68"/>
  <c r="E59" i="68"/>
  <c r="E60" i="68"/>
  <c r="E61" i="68"/>
  <c r="E62" i="68"/>
  <c r="E63" i="68"/>
  <c r="E64" i="68"/>
  <c r="E65" i="68"/>
  <c r="E66" i="68"/>
  <c r="E67" i="68"/>
  <c r="E68" i="68"/>
  <c r="E69" i="68"/>
  <c r="E70" i="68"/>
  <c r="E71" i="68"/>
  <c r="E72" i="68"/>
  <c r="E73" i="68"/>
  <c r="E74" i="68"/>
  <c r="E75" i="68"/>
  <c r="E76" i="68"/>
  <c r="E77" i="68"/>
  <c r="E78" i="68"/>
  <c r="E79" i="68"/>
  <c r="E80" i="68"/>
  <c r="E81" i="68"/>
  <c r="E82" i="68"/>
  <c r="E83" i="68"/>
  <c r="E84" i="68"/>
  <c r="E85" i="68"/>
  <c r="E86" i="68"/>
  <c r="E87" i="68"/>
  <c r="E88" i="68"/>
  <c r="E89" i="68"/>
  <c r="E90" i="68"/>
  <c r="E91" i="68"/>
  <c r="E92" i="68"/>
  <c r="E93" i="68"/>
  <c r="E94" i="68"/>
  <c r="E95" i="68"/>
  <c r="E96" i="68"/>
  <c r="E97" i="68"/>
  <c r="E98" i="68"/>
  <c r="E99" i="68"/>
  <c r="E100" i="68"/>
  <c r="E2" i="68"/>
  <c r="E3" i="70"/>
  <c r="X3" i="70" s="1" a="1"/>
  <c r="X3" i="70" s="1"/>
  <c r="E4" i="70"/>
  <c r="X4" i="70" s="1" a="1"/>
  <c r="X4" i="70" s="1"/>
  <c r="E5" i="70"/>
  <c r="X5" i="70" s="1" a="1"/>
  <c r="X5" i="70" s="1"/>
  <c r="E6" i="70"/>
  <c r="X6" i="70" s="1" a="1"/>
  <c r="X6" i="70" s="1"/>
  <c r="E7" i="70"/>
  <c r="X7" i="70" s="1" a="1"/>
  <c r="X7" i="70" s="1"/>
  <c r="E8" i="70"/>
  <c r="X8" i="70" s="1" a="1"/>
  <c r="X8" i="70" s="1"/>
  <c r="E9" i="70"/>
  <c r="X9" i="70" s="1" a="1"/>
  <c r="X9" i="70" s="1"/>
  <c r="E10" i="70"/>
  <c r="X10" i="70" s="1" a="1"/>
  <c r="X10" i="70" s="1"/>
  <c r="E11" i="70"/>
  <c r="X11" i="70" s="1" a="1"/>
  <c r="X11" i="70" s="1"/>
  <c r="E12" i="70"/>
  <c r="X12" i="70" s="1" a="1"/>
  <c r="X12" i="70" s="1"/>
  <c r="E13" i="70"/>
  <c r="X13" i="70" s="1" a="1"/>
  <c r="X13" i="70" s="1"/>
  <c r="E2" i="70"/>
  <c r="X2" i="70" s="1" a="1"/>
  <c r="X2" i="70" s="1"/>
  <c r="L3" i="70"/>
  <c r="L4" i="70"/>
  <c r="L5" i="70"/>
  <c r="L6" i="70"/>
  <c r="L7" i="70"/>
  <c r="L8" i="70"/>
  <c r="L9" i="70"/>
  <c r="L10" i="70"/>
  <c r="L11" i="70"/>
  <c r="L12" i="70"/>
  <c r="L13" i="70"/>
  <c r="L2" i="70"/>
  <c r="J3" i="70"/>
  <c r="J4" i="70"/>
  <c r="J5" i="70"/>
  <c r="J6" i="70"/>
  <c r="J7" i="70"/>
  <c r="J8" i="70"/>
  <c r="J9" i="70"/>
  <c r="J10" i="70"/>
  <c r="J11" i="70"/>
  <c r="J12" i="70"/>
  <c r="J13" i="70"/>
  <c r="K3" i="70"/>
  <c r="K4" i="70"/>
  <c r="K5" i="70"/>
  <c r="K6" i="70"/>
  <c r="K7" i="70"/>
  <c r="K8" i="70"/>
  <c r="K9" i="70"/>
  <c r="K10" i="70"/>
  <c r="K11" i="70"/>
  <c r="K12" i="70"/>
  <c r="K13" i="70"/>
  <c r="K2" i="70"/>
  <c r="J2" i="70"/>
  <c r="I13" i="70"/>
  <c r="H13" i="70"/>
  <c r="G13" i="70"/>
  <c r="F13" i="70"/>
  <c r="AE13" i="70" s="1"/>
  <c r="I12" i="70"/>
  <c r="H12" i="70"/>
  <c r="G12" i="70"/>
  <c r="F12" i="70"/>
  <c r="AE12" i="70" s="1"/>
  <c r="I11" i="70"/>
  <c r="H11" i="70"/>
  <c r="G11" i="70"/>
  <c r="F11" i="70"/>
  <c r="AE11" i="70" s="1"/>
  <c r="I10" i="70"/>
  <c r="H10" i="70"/>
  <c r="G10" i="70"/>
  <c r="F10" i="70"/>
  <c r="P10" i="70" s="1"/>
  <c r="I9" i="70"/>
  <c r="H9" i="70"/>
  <c r="G9" i="70"/>
  <c r="F9" i="70"/>
  <c r="P9" i="70" s="1"/>
  <c r="I8" i="70"/>
  <c r="H8" i="70"/>
  <c r="G8" i="70"/>
  <c r="F8" i="70"/>
  <c r="P8" i="70" s="1"/>
  <c r="I7" i="70"/>
  <c r="H7" i="70"/>
  <c r="G7" i="70"/>
  <c r="F7" i="70"/>
  <c r="AH7" i="70" s="1"/>
  <c r="I6" i="70"/>
  <c r="H6" i="70"/>
  <c r="G6" i="70"/>
  <c r="F6" i="70"/>
  <c r="O6" i="70" s="1"/>
  <c r="I5" i="70"/>
  <c r="H5" i="70"/>
  <c r="G5" i="70"/>
  <c r="F5" i="70"/>
  <c r="O5" i="70" s="1"/>
  <c r="I4" i="70"/>
  <c r="H4" i="70"/>
  <c r="G4" i="70"/>
  <c r="F4" i="70"/>
  <c r="AH4" i="70" s="1"/>
  <c r="I3" i="70"/>
  <c r="H3" i="70"/>
  <c r="G3" i="70"/>
  <c r="F3" i="70"/>
  <c r="AH3" i="70" s="1"/>
  <c r="I2" i="70"/>
  <c r="H2" i="70"/>
  <c r="G2" i="70"/>
  <c r="F2" i="70"/>
  <c r="AE2" i="70" s="1"/>
  <c r="F10" i="68"/>
  <c r="V10" i="68" s="1"/>
  <c r="G10" i="68"/>
  <c r="H10" i="68"/>
  <c r="O10" i="68" s="1"/>
  <c r="I10" i="68"/>
  <c r="U10" i="68" s="1"/>
  <c r="J10" i="68"/>
  <c r="F11" i="68"/>
  <c r="N11" i="68" s="1"/>
  <c r="G11" i="68"/>
  <c r="H11" i="68"/>
  <c r="O11" i="68" s="1"/>
  <c r="I11" i="68"/>
  <c r="U11" i="68" s="1"/>
  <c r="J11" i="68"/>
  <c r="F12" i="68"/>
  <c r="G12" i="68"/>
  <c r="H12" i="68"/>
  <c r="O12" i="68" s="1"/>
  <c r="I12" i="68"/>
  <c r="U12" i="68" s="1"/>
  <c r="J12" i="68"/>
  <c r="F13" i="68"/>
  <c r="S13" i="68" s="1"/>
  <c r="G13" i="68"/>
  <c r="H13" i="68"/>
  <c r="O13" i="68" s="1"/>
  <c r="I13" i="68"/>
  <c r="U13" i="68" s="1"/>
  <c r="J13" i="68"/>
  <c r="F14" i="68"/>
  <c r="M14" i="68" s="1"/>
  <c r="G14" i="68"/>
  <c r="H14" i="68"/>
  <c r="O14" i="68" s="1"/>
  <c r="I14" i="68"/>
  <c r="U14" i="68" s="1"/>
  <c r="J14" i="68"/>
  <c r="F15" i="68"/>
  <c r="S15" i="68" s="1"/>
  <c r="G15" i="68"/>
  <c r="H15" i="68"/>
  <c r="O15" i="68" s="1"/>
  <c r="I15" i="68"/>
  <c r="U15" i="68" s="1"/>
  <c r="J15" i="68"/>
  <c r="F16" i="68"/>
  <c r="AC16" i="68" s="1"/>
  <c r="G16" i="68"/>
  <c r="H16" i="68"/>
  <c r="O16" i="68" s="1"/>
  <c r="I16" i="68"/>
  <c r="U16" i="68" s="1"/>
  <c r="J16" i="68"/>
  <c r="AA16" i="68" s="1"/>
  <c r="F17" i="68"/>
  <c r="Z17" i="68" s="1"/>
  <c r="G17" i="68"/>
  <c r="H17" i="68"/>
  <c r="O17" i="68" s="1"/>
  <c r="I17" i="68"/>
  <c r="U17" i="68" s="1"/>
  <c r="J17" i="68"/>
  <c r="F18" i="68"/>
  <c r="M18" i="68" s="1"/>
  <c r="G18" i="68"/>
  <c r="H18" i="68"/>
  <c r="O18" i="68" s="1"/>
  <c r="I18" i="68"/>
  <c r="U18" i="68" s="1"/>
  <c r="J18" i="68"/>
  <c r="F19" i="68"/>
  <c r="AC19" i="68" s="1"/>
  <c r="G19" i="68"/>
  <c r="H19" i="68"/>
  <c r="O19" i="68" s="1"/>
  <c r="I19" i="68"/>
  <c r="U19" i="68" s="1"/>
  <c r="J19" i="68"/>
  <c r="F20" i="68"/>
  <c r="N20" i="68" s="1"/>
  <c r="G20" i="68"/>
  <c r="H20" i="68"/>
  <c r="O20" i="68" s="1"/>
  <c r="I20" i="68"/>
  <c r="U20" i="68" s="1"/>
  <c r="J20" i="68"/>
  <c r="F21" i="68"/>
  <c r="Z21" i="68" s="1"/>
  <c r="G21" i="68"/>
  <c r="H21" i="68"/>
  <c r="O21" i="68" s="1"/>
  <c r="I21" i="68"/>
  <c r="U21" i="68" s="1"/>
  <c r="J21" i="68"/>
  <c r="F22" i="68"/>
  <c r="M22" i="68" s="1"/>
  <c r="G22" i="68"/>
  <c r="H22" i="68"/>
  <c r="O22" i="68" s="1"/>
  <c r="I22" i="68"/>
  <c r="U22" i="68" s="1"/>
  <c r="J22" i="68"/>
  <c r="F23" i="68"/>
  <c r="AB23" i="68" s="1"/>
  <c r="G23" i="68"/>
  <c r="H23" i="68"/>
  <c r="O23" i="68" s="1"/>
  <c r="I23" i="68"/>
  <c r="U23" i="68" s="1"/>
  <c r="J23" i="68"/>
  <c r="F24" i="68"/>
  <c r="T24" i="68" s="1"/>
  <c r="G24" i="68"/>
  <c r="H24" i="68"/>
  <c r="O24" i="68" s="1"/>
  <c r="I24" i="68"/>
  <c r="U24" i="68" s="1"/>
  <c r="J24" i="68"/>
  <c r="F25" i="68"/>
  <c r="P25" i="68" s="1"/>
  <c r="G25" i="68"/>
  <c r="H25" i="68"/>
  <c r="O25" i="68" s="1"/>
  <c r="I25" i="68"/>
  <c r="U25" i="68" s="1"/>
  <c r="J25" i="68"/>
  <c r="F26" i="68"/>
  <c r="V26" i="68" s="1"/>
  <c r="G26" i="68"/>
  <c r="H26" i="68"/>
  <c r="O26" i="68" s="1"/>
  <c r="I26" i="68"/>
  <c r="U26" i="68" s="1"/>
  <c r="J26" i="68"/>
  <c r="F27" i="68"/>
  <c r="N27" i="68" s="1"/>
  <c r="G27" i="68"/>
  <c r="H27" i="68"/>
  <c r="O27" i="68" s="1"/>
  <c r="I27" i="68"/>
  <c r="U27" i="68" s="1"/>
  <c r="J27" i="68"/>
  <c r="F28" i="68"/>
  <c r="W28" i="68" s="1"/>
  <c r="G28" i="68"/>
  <c r="H28" i="68"/>
  <c r="O28" i="68" s="1"/>
  <c r="I28" i="68"/>
  <c r="U28" i="68" s="1"/>
  <c r="J28" i="68"/>
  <c r="F29" i="68"/>
  <c r="V29" i="68" s="1"/>
  <c r="G29" i="68"/>
  <c r="H29" i="68"/>
  <c r="O29" i="68" s="1"/>
  <c r="I29" i="68"/>
  <c r="U29" i="68" s="1"/>
  <c r="J29" i="68"/>
  <c r="F30" i="68"/>
  <c r="M30" i="68" s="1"/>
  <c r="G30" i="68"/>
  <c r="H30" i="68"/>
  <c r="O30" i="68" s="1"/>
  <c r="I30" i="68"/>
  <c r="U30" i="68" s="1"/>
  <c r="J30" i="68"/>
  <c r="F31" i="68"/>
  <c r="S31" i="68" s="1"/>
  <c r="G31" i="68"/>
  <c r="H31" i="68"/>
  <c r="O31" i="68" s="1"/>
  <c r="I31" i="68"/>
  <c r="U31" i="68" s="1"/>
  <c r="J31" i="68"/>
  <c r="F32" i="68"/>
  <c r="AC32" i="68" s="1"/>
  <c r="G32" i="68"/>
  <c r="H32" i="68"/>
  <c r="O32" i="68" s="1"/>
  <c r="I32" i="68"/>
  <c r="U32" i="68" s="1"/>
  <c r="J32" i="68"/>
  <c r="AA32" i="68" s="1"/>
  <c r="F33" i="68"/>
  <c r="Z33" i="68" s="1"/>
  <c r="G33" i="68"/>
  <c r="H33" i="68"/>
  <c r="O33" i="68" s="1"/>
  <c r="I33" i="68"/>
  <c r="U33" i="68" s="1"/>
  <c r="J33" i="68"/>
  <c r="F34" i="68"/>
  <c r="M34" i="68" s="1"/>
  <c r="G34" i="68"/>
  <c r="H34" i="68"/>
  <c r="O34" i="68" s="1"/>
  <c r="I34" i="68"/>
  <c r="U34" i="68" s="1"/>
  <c r="J34" i="68"/>
  <c r="F35" i="68"/>
  <c r="AC35" i="68" s="1"/>
  <c r="G35" i="68"/>
  <c r="H35" i="68"/>
  <c r="O35" i="68" s="1"/>
  <c r="I35" i="68"/>
  <c r="U35" i="68" s="1"/>
  <c r="J35" i="68"/>
  <c r="F36" i="68"/>
  <c r="P36" i="68" s="1"/>
  <c r="G36" i="68"/>
  <c r="H36" i="68"/>
  <c r="O36" i="68" s="1"/>
  <c r="I36" i="68"/>
  <c r="U36" i="68" s="1"/>
  <c r="J36" i="68"/>
  <c r="F37" i="68"/>
  <c r="Z37" i="68" s="1"/>
  <c r="G37" i="68"/>
  <c r="H37" i="68"/>
  <c r="O37" i="68" s="1"/>
  <c r="I37" i="68"/>
  <c r="U37" i="68" s="1"/>
  <c r="J37" i="68"/>
  <c r="F38" i="68"/>
  <c r="N38" i="68" s="1"/>
  <c r="G38" i="68"/>
  <c r="H38" i="68"/>
  <c r="O38" i="68" s="1"/>
  <c r="I38" i="68"/>
  <c r="U38" i="68" s="1"/>
  <c r="J38" i="68"/>
  <c r="F39" i="68"/>
  <c r="AB39" i="68" s="1"/>
  <c r="G39" i="68"/>
  <c r="H39" i="68"/>
  <c r="O39" i="68" s="1"/>
  <c r="I39" i="68"/>
  <c r="U39" i="68" s="1"/>
  <c r="J39" i="68"/>
  <c r="F40" i="68"/>
  <c r="T40" i="68" s="1"/>
  <c r="G40" i="68"/>
  <c r="H40" i="68"/>
  <c r="O40" i="68" s="1"/>
  <c r="I40" i="68"/>
  <c r="U40" i="68" s="1"/>
  <c r="J40" i="68"/>
  <c r="F41" i="68"/>
  <c r="N41" i="68" s="1"/>
  <c r="G41" i="68"/>
  <c r="H41" i="68"/>
  <c r="O41" i="68" s="1"/>
  <c r="I41" i="68"/>
  <c r="U41" i="68" s="1"/>
  <c r="J41" i="68"/>
  <c r="F42" i="68"/>
  <c r="V42" i="68" s="1"/>
  <c r="G42" i="68"/>
  <c r="H42" i="68"/>
  <c r="O42" i="68" s="1"/>
  <c r="I42" i="68"/>
  <c r="U42" i="68" s="1"/>
  <c r="J42" i="68"/>
  <c r="F43" i="68"/>
  <c r="N43" i="68" s="1"/>
  <c r="G43" i="68"/>
  <c r="H43" i="68"/>
  <c r="O43" i="68" s="1"/>
  <c r="I43" i="68"/>
  <c r="U43" i="68" s="1"/>
  <c r="J43" i="68"/>
  <c r="F44" i="68"/>
  <c r="G44" i="68"/>
  <c r="H44" i="68"/>
  <c r="O44" i="68" s="1"/>
  <c r="I44" i="68"/>
  <c r="U44" i="68" s="1"/>
  <c r="J44" i="68"/>
  <c r="F45" i="68"/>
  <c r="V45" i="68" s="1"/>
  <c r="G45" i="68"/>
  <c r="H45" i="68"/>
  <c r="O45" i="68" s="1"/>
  <c r="I45" i="68"/>
  <c r="U45" i="68" s="1"/>
  <c r="J45" i="68"/>
  <c r="F46" i="68"/>
  <c r="M46" i="68" s="1"/>
  <c r="G46" i="68"/>
  <c r="H46" i="68"/>
  <c r="O46" i="68" s="1"/>
  <c r="I46" i="68"/>
  <c r="U46" i="68" s="1"/>
  <c r="J46" i="68"/>
  <c r="F47" i="68"/>
  <c r="S47" i="68" s="1"/>
  <c r="G47" i="68"/>
  <c r="H47" i="68"/>
  <c r="O47" i="68" s="1"/>
  <c r="I47" i="68"/>
  <c r="U47" i="68" s="1"/>
  <c r="J47" i="68"/>
  <c r="F48" i="68"/>
  <c r="AC48" i="68" s="1"/>
  <c r="G48" i="68"/>
  <c r="H48" i="68"/>
  <c r="O48" i="68" s="1"/>
  <c r="I48" i="68"/>
  <c r="U48" i="68" s="1"/>
  <c r="J48" i="68"/>
  <c r="AA48" i="68" s="1"/>
  <c r="F49" i="68"/>
  <c r="Z49" i="68" s="1"/>
  <c r="G49" i="68"/>
  <c r="H49" i="68"/>
  <c r="O49" i="68" s="1"/>
  <c r="I49" i="68"/>
  <c r="U49" i="68" s="1"/>
  <c r="J49" i="68"/>
  <c r="F50" i="68"/>
  <c r="M50" i="68" s="1"/>
  <c r="G50" i="68"/>
  <c r="H50" i="68"/>
  <c r="O50" i="68" s="1"/>
  <c r="I50" i="68"/>
  <c r="U50" i="68" s="1"/>
  <c r="J50" i="68"/>
  <c r="F51" i="68"/>
  <c r="AC51" i="68" s="1"/>
  <c r="G51" i="68"/>
  <c r="H51" i="68"/>
  <c r="O51" i="68" s="1"/>
  <c r="I51" i="68"/>
  <c r="U51" i="68" s="1"/>
  <c r="J51" i="68"/>
  <c r="F52" i="68"/>
  <c r="Y52" i="68" s="1"/>
  <c r="G52" i="68"/>
  <c r="H52" i="68"/>
  <c r="O52" i="68" s="1"/>
  <c r="I52" i="68"/>
  <c r="U52" i="68" s="1"/>
  <c r="J52" i="68"/>
  <c r="F53" i="68"/>
  <c r="Z53" i="68" s="1"/>
  <c r="G53" i="68"/>
  <c r="H53" i="68"/>
  <c r="O53" i="68" s="1"/>
  <c r="I53" i="68"/>
  <c r="U53" i="68" s="1"/>
  <c r="J53" i="68"/>
  <c r="F54" i="68"/>
  <c r="T54" i="68" s="1"/>
  <c r="G54" i="68"/>
  <c r="H54" i="68"/>
  <c r="O54" i="68" s="1"/>
  <c r="I54" i="68"/>
  <c r="U54" i="68" s="1"/>
  <c r="J54" i="68"/>
  <c r="F55" i="68"/>
  <c r="M55" i="68" s="1"/>
  <c r="G55" i="68"/>
  <c r="H55" i="68"/>
  <c r="O55" i="68" s="1"/>
  <c r="I55" i="68"/>
  <c r="U55" i="68" s="1"/>
  <c r="J55" i="68"/>
  <c r="F56" i="68"/>
  <c r="M56" i="68" s="1"/>
  <c r="G56" i="68"/>
  <c r="H56" i="68"/>
  <c r="O56" i="68" s="1"/>
  <c r="I56" i="68"/>
  <c r="U56" i="68" s="1"/>
  <c r="J56" i="68"/>
  <c r="F57" i="68"/>
  <c r="M57" i="68" s="1"/>
  <c r="G57" i="68"/>
  <c r="H57" i="68"/>
  <c r="O57" i="68" s="1"/>
  <c r="I57" i="68"/>
  <c r="U57" i="68" s="1"/>
  <c r="J57" i="68"/>
  <c r="F58" i="68"/>
  <c r="M58" i="68" s="1"/>
  <c r="G58" i="68"/>
  <c r="H58" i="68"/>
  <c r="O58" i="68" s="1"/>
  <c r="I58" i="68"/>
  <c r="U58" i="68" s="1"/>
  <c r="J58" i="68"/>
  <c r="F59" i="68"/>
  <c r="M59" i="68" s="1"/>
  <c r="G59" i="68"/>
  <c r="H59" i="68"/>
  <c r="O59" i="68" s="1"/>
  <c r="I59" i="68"/>
  <c r="U59" i="68" s="1"/>
  <c r="J59" i="68"/>
  <c r="F60" i="68"/>
  <c r="Q60" i="68" s="1"/>
  <c r="G60" i="68"/>
  <c r="H60" i="68"/>
  <c r="O60" i="68" s="1"/>
  <c r="I60" i="68"/>
  <c r="U60" i="68" s="1"/>
  <c r="J60" i="68"/>
  <c r="F61" i="68"/>
  <c r="V61" i="68" s="1"/>
  <c r="G61" i="68"/>
  <c r="H61" i="68"/>
  <c r="O61" i="68" s="1"/>
  <c r="I61" i="68"/>
  <c r="U61" i="68" s="1"/>
  <c r="J61" i="68"/>
  <c r="F62" i="68"/>
  <c r="AC62" i="68" s="1"/>
  <c r="G62" i="68"/>
  <c r="H62" i="68"/>
  <c r="O62" i="68" s="1"/>
  <c r="I62" i="68"/>
  <c r="U62" i="68" s="1"/>
  <c r="J62" i="68"/>
  <c r="F63" i="68"/>
  <c r="T63" i="68" s="1"/>
  <c r="G63" i="68"/>
  <c r="H63" i="68"/>
  <c r="O63" i="68" s="1"/>
  <c r="I63" i="68"/>
  <c r="U63" i="68" s="1"/>
  <c r="J63" i="68"/>
  <c r="F64" i="68"/>
  <c r="AB64" i="68" s="1"/>
  <c r="G64" i="68"/>
  <c r="H64" i="68"/>
  <c r="O64" i="68" s="1"/>
  <c r="I64" i="68"/>
  <c r="U64" i="68" s="1"/>
  <c r="J64" i="68"/>
  <c r="F65" i="68"/>
  <c r="M65" i="68" s="1"/>
  <c r="G65" i="68"/>
  <c r="H65" i="68"/>
  <c r="O65" i="68" s="1"/>
  <c r="I65" i="68"/>
  <c r="U65" i="68" s="1"/>
  <c r="J65" i="68"/>
  <c r="F66" i="68"/>
  <c r="Q66" i="68" s="1"/>
  <c r="G66" i="68"/>
  <c r="H66" i="68"/>
  <c r="O66" i="68" s="1"/>
  <c r="I66" i="68"/>
  <c r="U66" i="68" s="1"/>
  <c r="J66" i="68"/>
  <c r="F67" i="68"/>
  <c r="AC67" i="68" s="1"/>
  <c r="G67" i="68"/>
  <c r="H67" i="68"/>
  <c r="O67" i="68" s="1"/>
  <c r="I67" i="68"/>
  <c r="U67" i="68" s="1"/>
  <c r="J67" i="68"/>
  <c r="AA67" i="68" s="1"/>
  <c r="F68" i="68"/>
  <c r="Z68" i="68" s="1"/>
  <c r="G68" i="68"/>
  <c r="H68" i="68"/>
  <c r="O68" i="68" s="1"/>
  <c r="I68" i="68"/>
  <c r="U68" i="68" s="1"/>
  <c r="J68" i="68"/>
  <c r="F69" i="68"/>
  <c r="G69" i="68"/>
  <c r="H69" i="68"/>
  <c r="O69" i="68" s="1"/>
  <c r="I69" i="68"/>
  <c r="U69" i="68" s="1"/>
  <c r="J69" i="68"/>
  <c r="F70" i="68"/>
  <c r="AC70" i="68" s="1"/>
  <c r="G70" i="68"/>
  <c r="H70" i="68"/>
  <c r="O70" i="68" s="1"/>
  <c r="I70" i="68"/>
  <c r="U70" i="68" s="1"/>
  <c r="J70" i="68"/>
  <c r="F71" i="68"/>
  <c r="Y71" i="68" s="1"/>
  <c r="G71" i="68"/>
  <c r="H71" i="68"/>
  <c r="O71" i="68" s="1"/>
  <c r="I71" i="68"/>
  <c r="U71" i="68" s="1"/>
  <c r="J71" i="68"/>
  <c r="F72" i="68"/>
  <c r="N72" i="68" s="1"/>
  <c r="G72" i="68"/>
  <c r="H72" i="68"/>
  <c r="O72" i="68" s="1"/>
  <c r="I72" i="68"/>
  <c r="U72" i="68" s="1"/>
  <c r="J72" i="68"/>
  <c r="F73" i="68"/>
  <c r="AB73" i="68" s="1"/>
  <c r="G73" i="68"/>
  <c r="H73" i="68"/>
  <c r="O73" i="68" s="1"/>
  <c r="I73" i="68"/>
  <c r="U73" i="68" s="1"/>
  <c r="J73" i="68"/>
  <c r="F74" i="68"/>
  <c r="Z74" i="68" s="1"/>
  <c r="G74" i="68"/>
  <c r="H74" i="68"/>
  <c r="O74" i="68" s="1"/>
  <c r="I74" i="68"/>
  <c r="U74" i="68" s="1"/>
  <c r="J74" i="68"/>
  <c r="F75" i="68"/>
  <c r="M75" i="68" s="1"/>
  <c r="G75" i="68"/>
  <c r="H75" i="68"/>
  <c r="O75" i="68" s="1"/>
  <c r="I75" i="68"/>
  <c r="U75" i="68" s="1"/>
  <c r="J75" i="68"/>
  <c r="F76" i="68"/>
  <c r="Q76" i="68" s="1"/>
  <c r="G76" i="68"/>
  <c r="H76" i="68"/>
  <c r="O76" i="68" s="1"/>
  <c r="I76" i="68"/>
  <c r="U76" i="68" s="1"/>
  <c r="J76" i="68"/>
  <c r="F77" i="68"/>
  <c r="V77" i="68" s="1"/>
  <c r="G77" i="68"/>
  <c r="H77" i="68"/>
  <c r="O77" i="68" s="1"/>
  <c r="I77" i="68"/>
  <c r="U77" i="68" s="1"/>
  <c r="J77" i="68"/>
  <c r="F78" i="68"/>
  <c r="V78" i="68" s="1"/>
  <c r="G78" i="68"/>
  <c r="H78" i="68"/>
  <c r="O78" i="68" s="1"/>
  <c r="I78" i="68"/>
  <c r="U78" i="68" s="1"/>
  <c r="J78" i="68"/>
  <c r="F79" i="68"/>
  <c r="Y79" i="68" s="1"/>
  <c r="G79" i="68"/>
  <c r="H79" i="68"/>
  <c r="O79" i="68" s="1"/>
  <c r="I79" i="68"/>
  <c r="U79" i="68" s="1"/>
  <c r="J79" i="68"/>
  <c r="F80" i="68"/>
  <c r="AB80" i="68" s="1"/>
  <c r="G80" i="68"/>
  <c r="H80" i="68"/>
  <c r="O80" i="68" s="1"/>
  <c r="I80" i="68"/>
  <c r="U80" i="68" s="1"/>
  <c r="J80" i="68"/>
  <c r="F81" i="68"/>
  <c r="AC81" i="68" s="1"/>
  <c r="G81" i="68"/>
  <c r="H81" i="68"/>
  <c r="O81" i="68" s="1"/>
  <c r="I81" i="68"/>
  <c r="U81" i="68" s="1"/>
  <c r="J81" i="68"/>
  <c r="F82" i="68"/>
  <c r="S82" i="68" s="1"/>
  <c r="G82" i="68"/>
  <c r="H82" i="68"/>
  <c r="O82" i="68" s="1"/>
  <c r="I82" i="68"/>
  <c r="U82" i="68" s="1"/>
  <c r="J82" i="68"/>
  <c r="F83" i="68"/>
  <c r="G83" i="68"/>
  <c r="H83" i="68"/>
  <c r="O83" i="68" s="1"/>
  <c r="I83" i="68"/>
  <c r="U83" i="68" s="1"/>
  <c r="J83" i="68"/>
  <c r="F84" i="68"/>
  <c r="M84" i="68" s="1"/>
  <c r="G84" i="68"/>
  <c r="H84" i="68"/>
  <c r="O84" i="68" s="1"/>
  <c r="I84" i="68"/>
  <c r="U84" i="68" s="1"/>
  <c r="J84" i="68"/>
  <c r="F85" i="68"/>
  <c r="M85" i="68" s="1"/>
  <c r="G85" i="68"/>
  <c r="H85" i="68"/>
  <c r="O85" i="68" s="1"/>
  <c r="I85" i="68"/>
  <c r="U85" i="68" s="1"/>
  <c r="J85" i="68"/>
  <c r="F86" i="68"/>
  <c r="M86" i="68" s="1"/>
  <c r="G86" i="68"/>
  <c r="H86" i="68"/>
  <c r="O86" i="68" s="1"/>
  <c r="I86" i="68"/>
  <c r="U86" i="68" s="1"/>
  <c r="J86" i="68"/>
  <c r="F87" i="68"/>
  <c r="Q87" i="68" s="1"/>
  <c r="G87" i="68"/>
  <c r="H87" i="68"/>
  <c r="O87" i="68" s="1"/>
  <c r="I87" i="68"/>
  <c r="U87" i="68" s="1"/>
  <c r="J87" i="68"/>
  <c r="F88" i="68"/>
  <c r="N88" i="68" s="1"/>
  <c r="G88" i="68"/>
  <c r="H88" i="68"/>
  <c r="O88" i="68" s="1"/>
  <c r="I88" i="68"/>
  <c r="U88" i="68" s="1"/>
  <c r="J88" i="68"/>
  <c r="F89" i="68"/>
  <c r="G89" i="68"/>
  <c r="H89" i="68"/>
  <c r="O89" i="68" s="1"/>
  <c r="I89" i="68"/>
  <c r="U89" i="68" s="1"/>
  <c r="J89" i="68"/>
  <c r="F90" i="68"/>
  <c r="AB90" i="68" s="1"/>
  <c r="G90" i="68"/>
  <c r="H90" i="68"/>
  <c r="O90" i="68" s="1"/>
  <c r="I90" i="68"/>
  <c r="U90" i="68" s="1"/>
  <c r="J90" i="68"/>
  <c r="F91" i="68"/>
  <c r="AC91" i="68" s="1"/>
  <c r="G91" i="68"/>
  <c r="H91" i="68"/>
  <c r="O91" i="68" s="1"/>
  <c r="I91" i="68"/>
  <c r="U91" i="68" s="1"/>
  <c r="J91" i="68"/>
  <c r="F92" i="68"/>
  <c r="N92" i="68" s="1"/>
  <c r="G92" i="68"/>
  <c r="H92" i="68"/>
  <c r="O92" i="68" s="1"/>
  <c r="I92" i="68"/>
  <c r="U92" i="68" s="1"/>
  <c r="J92" i="68"/>
  <c r="AA92" i="68" s="1"/>
  <c r="F93" i="68"/>
  <c r="T93" i="68" s="1"/>
  <c r="G93" i="68"/>
  <c r="H93" i="68"/>
  <c r="O93" i="68" s="1"/>
  <c r="I93" i="68"/>
  <c r="U93" i="68" s="1"/>
  <c r="J93" i="68"/>
  <c r="F94" i="68"/>
  <c r="AB94" i="68" s="1"/>
  <c r="G94" i="68"/>
  <c r="H94" i="68"/>
  <c r="O94" i="68" s="1"/>
  <c r="I94" i="68"/>
  <c r="U94" i="68" s="1"/>
  <c r="J94" i="68"/>
  <c r="F95" i="68"/>
  <c r="W95" i="68" s="1"/>
  <c r="G95" i="68"/>
  <c r="H95" i="68"/>
  <c r="O95" i="68" s="1"/>
  <c r="I95" i="68"/>
  <c r="U95" i="68" s="1"/>
  <c r="J95" i="68"/>
  <c r="F96" i="68"/>
  <c r="Q96" i="68" s="1"/>
  <c r="G96" i="68"/>
  <c r="H96" i="68"/>
  <c r="O96" i="68" s="1"/>
  <c r="I96" i="68"/>
  <c r="U96" i="68" s="1"/>
  <c r="J96" i="68"/>
  <c r="AA96" i="68" s="1"/>
  <c r="F97" i="68"/>
  <c r="S97" i="68" s="1"/>
  <c r="G97" i="68"/>
  <c r="H97" i="68"/>
  <c r="O97" i="68" s="1"/>
  <c r="I97" i="68"/>
  <c r="U97" i="68" s="1"/>
  <c r="J97" i="68"/>
  <c r="F98" i="68"/>
  <c r="Z98" i="68" s="1"/>
  <c r="G98" i="68"/>
  <c r="H98" i="68"/>
  <c r="O98" i="68" s="1"/>
  <c r="I98" i="68"/>
  <c r="U98" i="68" s="1"/>
  <c r="J98" i="68"/>
  <c r="AA98" i="68" s="1"/>
  <c r="F99" i="68"/>
  <c r="Q99" i="68" s="1"/>
  <c r="G99" i="68"/>
  <c r="H99" i="68"/>
  <c r="O99" i="68" s="1"/>
  <c r="I99" i="68"/>
  <c r="U99" i="68" s="1"/>
  <c r="J99" i="68"/>
  <c r="F100" i="68"/>
  <c r="AB100" i="68" s="1"/>
  <c r="G100" i="68"/>
  <c r="H100" i="68"/>
  <c r="O100" i="68" s="1"/>
  <c r="I100" i="68"/>
  <c r="U100" i="68" s="1"/>
  <c r="J100" i="68"/>
  <c r="J9" i="68"/>
  <c r="I9" i="68"/>
  <c r="U9" i="68" s="1"/>
  <c r="H9" i="68"/>
  <c r="O9" i="68" s="1"/>
  <c r="G9" i="68"/>
  <c r="F9" i="68"/>
  <c r="V9" i="68" s="1"/>
  <c r="J8" i="68"/>
  <c r="I8" i="68"/>
  <c r="U8" i="68" s="1"/>
  <c r="H8" i="68"/>
  <c r="O8" i="68" s="1"/>
  <c r="G8" i="68"/>
  <c r="F8" i="68"/>
  <c r="AB8" i="68" s="1"/>
  <c r="J7" i="68"/>
  <c r="I7" i="68"/>
  <c r="U7" i="68" s="1"/>
  <c r="H7" i="68"/>
  <c r="O7" i="68" s="1"/>
  <c r="G7" i="68"/>
  <c r="F7" i="68"/>
  <c r="AB7" i="68" s="1"/>
  <c r="J6" i="68"/>
  <c r="I6" i="68"/>
  <c r="U6" i="68" s="1"/>
  <c r="H6" i="68"/>
  <c r="O6" i="68" s="1"/>
  <c r="G6" i="68"/>
  <c r="F6" i="68"/>
  <c r="AB6" i="68" s="1"/>
  <c r="J5" i="68"/>
  <c r="I5" i="68"/>
  <c r="U5" i="68" s="1"/>
  <c r="H5" i="68"/>
  <c r="O5" i="68" s="1"/>
  <c r="G5" i="68"/>
  <c r="F5" i="68"/>
  <c r="AB5" i="68" s="1"/>
  <c r="J4" i="68"/>
  <c r="I4" i="68"/>
  <c r="U4" i="68" s="1"/>
  <c r="H4" i="68"/>
  <c r="O4" i="68" s="1"/>
  <c r="G4" i="68"/>
  <c r="F4" i="68"/>
  <c r="AB4" i="68" s="1"/>
  <c r="J3" i="68"/>
  <c r="I3" i="68"/>
  <c r="U3" i="68" s="1"/>
  <c r="H3" i="68"/>
  <c r="O3" i="68" s="1"/>
  <c r="G3" i="68"/>
  <c r="F3" i="68"/>
  <c r="AB3" i="68" s="1"/>
  <c r="J2" i="68"/>
  <c r="I2" i="68"/>
  <c r="U2" i="68" s="1"/>
  <c r="H2" i="68"/>
  <c r="O2" i="68" s="1"/>
  <c r="G2" i="68"/>
  <c r="F2" i="68"/>
  <c r="AC2" i="68" s="1"/>
  <c r="E12" i="66"/>
  <c r="K12" i="66" s="1"/>
  <c r="F12" i="66"/>
  <c r="G12" i="66"/>
  <c r="H12" i="66"/>
  <c r="E13" i="66"/>
  <c r="R13" i="66" s="1"/>
  <c r="F13" i="66"/>
  <c r="G13" i="66"/>
  <c r="H13" i="66"/>
  <c r="E14" i="66"/>
  <c r="R14" i="66" s="1"/>
  <c r="F14" i="66"/>
  <c r="G14" i="66"/>
  <c r="H14" i="66"/>
  <c r="E15" i="66"/>
  <c r="U15" i="66" s="1"/>
  <c r="F15" i="66"/>
  <c r="G15" i="66"/>
  <c r="H15" i="66"/>
  <c r="E16" i="66"/>
  <c r="K16" i="66" s="1"/>
  <c r="F16" i="66"/>
  <c r="G16" i="66"/>
  <c r="H16" i="66"/>
  <c r="E17" i="66"/>
  <c r="K17" i="66" s="1"/>
  <c r="F17" i="66"/>
  <c r="G17" i="66"/>
  <c r="H17" i="66"/>
  <c r="E18" i="66"/>
  <c r="L18" i="66" s="1"/>
  <c r="F18" i="66"/>
  <c r="G18" i="66"/>
  <c r="H18" i="66"/>
  <c r="E19" i="66"/>
  <c r="T19" i="66" s="1"/>
  <c r="F19" i="66"/>
  <c r="G19" i="66"/>
  <c r="H19" i="66"/>
  <c r="E20" i="66"/>
  <c r="K20" i="66" s="1"/>
  <c r="F20" i="66"/>
  <c r="G20" i="66"/>
  <c r="H20" i="66"/>
  <c r="E21" i="66"/>
  <c r="R21" i="66" s="1"/>
  <c r="F21" i="66"/>
  <c r="G21" i="66"/>
  <c r="H21" i="66"/>
  <c r="E22" i="66"/>
  <c r="L22" i="66" s="1"/>
  <c r="F22" i="66"/>
  <c r="G22" i="66"/>
  <c r="H22" i="66"/>
  <c r="E23" i="66"/>
  <c r="K23" i="66" s="1"/>
  <c r="F23" i="66"/>
  <c r="G23" i="66"/>
  <c r="H23" i="66"/>
  <c r="E24" i="66"/>
  <c r="O24" i="66" s="1"/>
  <c r="F24" i="66"/>
  <c r="G24" i="66"/>
  <c r="H24" i="66"/>
  <c r="E25" i="66"/>
  <c r="K25" i="66" s="1"/>
  <c r="F25" i="66"/>
  <c r="G25" i="66"/>
  <c r="H25" i="66"/>
  <c r="E26" i="66"/>
  <c r="L26" i="66" s="1"/>
  <c r="F26" i="66"/>
  <c r="G26" i="66"/>
  <c r="H26" i="66"/>
  <c r="E27" i="66"/>
  <c r="T27" i="66" s="1"/>
  <c r="F27" i="66"/>
  <c r="G27" i="66"/>
  <c r="H27" i="66"/>
  <c r="E28" i="66"/>
  <c r="K28" i="66" s="1"/>
  <c r="F28" i="66"/>
  <c r="G28" i="66"/>
  <c r="H28" i="66"/>
  <c r="E29" i="66"/>
  <c r="R29" i="66" s="1"/>
  <c r="F29" i="66"/>
  <c r="G29" i="66"/>
  <c r="H29" i="66"/>
  <c r="E30" i="66"/>
  <c r="K30" i="66" s="1"/>
  <c r="F30" i="66"/>
  <c r="G30" i="66"/>
  <c r="H30" i="66"/>
  <c r="E31" i="66"/>
  <c r="R31" i="66" s="1"/>
  <c r="F31" i="66"/>
  <c r="G31" i="66"/>
  <c r="H31" i="66"/>
  <c r="E32" i="66"/>
  <c r="O32" i="66" s="1"/>
  <c r="F32" i="66"/>
  <c r="G32" i="66"/>
  <c r="H32" i="66"/>
  <c r="E33" i="66"/>
  <c r="K33" i="66" s="1"/>
  <c r="F33" i="66"/>
  <c r="G33" i="66"/>
  <c r="H33" i="66"/>
  <c r="S33" i="66" s="1"/>
  <c r="E34" i="66"/>
  <c r="L34" i="66" s="1"/>
  <c r="F34" i="66"/>
  <c r="G34" i="66"/>
  <c r="H34" i="66"/>
  <c r="E35" i="66"/>
  <c r="U35" i="66" s="1"/>
  <c r="F35" i="66"/>
  <c r="G35" i="66"/>
  <c r="H35" i="66"/>
  <c r="E36" i="66"/>
  <c r="K36" i="66" s="1"/>
  <c r="F36" i="66"/>
  <c r="G36" i="66"/>
  <c r="H36" i="66"/>
  <c r="E37" i="66"/>
  <c r="R37" i="66" s="1"/>
  <c r="F37" i="66"/>
  <c r="G37" i="66"/>
  <c r="H37" i="66"/>
  <c r="E38" i="66"/>
  <c r="N38" i="66" s="1"/>
  <c r="F38" i="66"/>
  <c r="G38" i="66"/>
  <c r="H38" i="66"/>
  <c r="E39" i="66"/>
  <c r="O39" i="66" s="1"/>
  <c r="F39" i="66"/>
  <c r="G39" i="66"/>
  <c r="H39" i="66"/>
  <c r="E40" i="66"/>
  <c r="O40" i="66" s="1"/>
  <c r="F40" i="66"/>
  <c r="G40" i="66"/>
  <c r="H40" i="66"/>
  <c r="E41" i="66"/>
  <c r="K41" i="66" s="1"/>
  <c r="F41" i="66"/>
  <c r="G41" i="66"/>
  <c r="H41" i="66"/>
  <c r="E42" i="66"/>
  <c r="L42" i="66" s="1"/>
  <c r="F42" i="66"/>
  <c r="G42" i="66"/>
  <c r="H42" i="66"/>
  <c r="E43" i="66"/>
  <c r="F43" i="66"/>
  <c r="G43" i="66"/>
  <c r="H43" i="66"/>
  <c r="E44" i="66"/>
  <c r="K44" i="66" s="1"/>
  <c r="F44" i="66"/>
  <c r="G44" i="66"/>
  <c r="H44" i="66"/>
  <c r="E45" i="66"/>
  <c r="R45" i="66" s="1"/>
  <c r="F45" i="66"/>
  <c r="G45" i="66"/>
  <c r="H45" i="66"/>
  <c r="E46" i="66"/>
  <c r="K46" i="66" s="1"/>
  <c r="F46" i="66"/>
  <c r="G46" i="66"/>
  <c r="H46" i="66"/>
  <c r="E47" i="66"/>
  <c r="K47" i="66" s="1"/>
  <c r="F47" i="66"/>
  <c r="G47" i="66"/>
  <c r="H47" i="66"/>
  <c r="E48" i="66"/>
  <c r="O48" i="66" s="1"/>
  <c r="F48" i="66"/>
  <c r="G48" i="66"/>
  <c r="H48" i="66"/>
  <c r="E49" i="66"/>
  <c r="K49" i="66" s="1"/>
  <c r="F49" i="66"/>
  <c r="G49" i="66"/>
  <c r="H49" i="66"/>
  <c r="E50" i="66"/>
  <c r="L50" i="66" s="1"/>
  <c r="F50" i="66"/>
  <c r="G50" i="66"/>
  <c r="H50" i="66"/>
  <c r="E51" i="66"/>
  <c r="T51" i="66" s="1"/>
  <c r="F51" i="66"/>
  <c r="G51" i="66"/>
  <c r="H51" i="66"/>
  <c r="E52" i="66"/>
  <c r="K52" i="66" s="1"/>
  <c r="F52" i="66"/>
  <c r="G52" i="66"/>
  <c r="H52" i="66"/>
  <c r="E53" i="66"/>
  <c r="R53" i="66" s="1"/>
  <c r="F53" i="66"/>
  <c r="G53" i="66"/>
  <c r="H53" i="66"/>
  <c r="E54" i="66"/>
  <c r="K54" i="66" s="1"/>
  <c r="F54" i="66"/>
  <c r="G54" i="66"/>
  <c r="H54" i="66"/>
  <c r="E55" i="66"/>
  <c r="N55" i="66" s="1"/>
  <c r="F55" i="66"/>
  <c r="G55" i="66"/>
  <c r="H55" i="66"/>
  <c r="E56" i="66"/>
  <c r="O56" i="66" s="1"/>
  <c r="F56" i="66"/>
  <c r="G56" i="66"/>
  <c r="H56" i="66"/>
  <c r="E57" i="66"/>
  <c r="K57" i="66" s="1"/>
  <c r="F57" i="66"/>
  <c r="G57" i="66"/>
  <c r="H57" i="66"/>
  <c r="E58" i="66"/>
  <c r="L58" i="66" s="1"/>
  <c r="F58" i="66"/>
  <c r="G58" i="66"/>
  <c r="H58" i="66"/>
  <c r="E59" i="66"/>
  <c r="L59" i="66" s="1"/>
  <c r="F59" i="66"/>
  <c r="G59" i="66"/>
  <c r="H59" i="66"/>
  <c r="S59" i="66" s="1"/>
  <c r="E60" i="66"/>
  <c r="K60" i="66" s="1"/>
  <c r="F60" i="66"/>
  <c r="G60" i="66"/>
  <c r="H60" i="66"/>
  <c r="E61" i="66"/>
  <c r="R61" i="66" s="1"/>
  <c r="F61" i="66"/>
  <c r="G61" i="66"/>
  <c r="H61" i="66"/>
  <c r="S61" i="66" s="1"/>
  <c r="E62" i="66"/>
  <c r="N62" i="66" s="1"/>
  <c r="F62" i="66"/>
  <c r="G62" i="66"/>
  <c r="H62" i="66"/>
  <c r="E63" i="66"/>
  <c r="K63" i="66" s="1"/>
  <c r="F63" i="66"/>
  <c r="G63" i="66"/>
  <c r="H63" i="66"/>
  <c r="S63" i="66" s="1"/>
  <c r="E64" i="66"/>
  <c r="O64" i="66" s="1"/>
  <c r="F64" i="66"/>
  <c r="G64" i="66"/>
  <c r="H64" i="66"/>
  <c r="E65" i="66"/>
  <c r="K65" i="66" s="1"/>
  <c r="F65" i="66"/>
  <c r="G65" i="66"/>
  <c r="H65" i="66"/>
  <c r="E66" i="66"/>
  <c r="L66" i="66" s="1"/>
  <c r="F66" i="66"/>
  <c r="G66" i="66"/>
  <c r="H66" i="66"/>
  <c r="E67" i="66"/>
  <c r="F67" i="66"/>
  <c r="G67" i="66"/>
  <c r="H67" i="66"/>
  <c r="E68" i="66"/>
  <c r="K68" i="66" s="1"/>
  <c r="F68" i="66"/>
  <c r="G68" i="66"/>
  <c r="H68" i="66"/>
  <c r="E69" i="66"/>
  <c r="Q69" i="66" s="1"/>
  <c r="F69" i="66"/>
  <c r="G69" i="66"/>
  <c r="H69" i="66"/>
  <c r="S69" i="66" s="1"/>
  <c r="E70" i="66"/>
  <c r="K70" i="66" s="1"/>
  <c r="F70" i="66"/>
  <c r="G70" i="66"/>
  <c r="H70" i="66"/>
  <c r="E71" i="66"/>
  <c r="K71" i="66" s="1"/>
  <c r="F71" i="66"/>
  <c r="G71" i="66"/>
  <c r="H71" i="66"/>
  <c r="E72" i="66"/>
  <c r="O72" i="66" s="1"/>
  <c r="F72" i="66"/>
  <c r="G72" i="66"/>
  <c r="H72" i="66"/>
  <c r="E73" i="66"/>
  <c r="K73" i="66" s="1"/>
  <c r="F73" i="66"/>
  <c r="G73" i="66"/>
  <c r="H73" i="66"/>
  <c r="E74" i="66"/>
  <c r="L74" i="66" s="1"/>
  <c r="F74" i="66"/>
  <c r="G74" i="66"/>
  <c r="H74" i="66"/>
  <c r="E75" i="66"/>
  <c r="L75" i="66" s="1"/>
  <c r="F75" i="66"/>
  <c r="G75" i="66"/>
  <c r="H75" i="66"/>
  <c r="E76" i="66"/>
  <c r="K76" i="66" s="1"/>
  <c r="F76" i="66"/>
  <c r="G76" i="66"/>
  <c r="H76" i="66"/>
  <c r="E77" i="66"/>
  <c r="K77" i="66" s="1"/>
  <c r="F77" i="66"/>
  <c r="G77" i="66"/>
  <c r="H77" i="66"/>
  <c r="S77" i="66" s="1"/>
  <c r="E78" i="66"/>
  <c r="K78" i="66" s="1"/>
  <c r="F78" i="66"/>
  <c r="G78" i="66"/>
  <c r="H78" i="66"/>
  <c r="E79" i="66"/>
  <c r="K79" i="66" s="1"/>
  <c r="F79" i="66"/>
  <c r="G79" i="66"/>
  <c r="H79" i="66"/>
  <c r="E80" i="66"/>
  <c r="O80" i="66" s="1"/>
  <c r="F80" i="66"/>
  <c r="G80" i="66"/>
  <c r="H80" i="66"/>
  <c r="E81" i="66"/>
  <c r="K81" i="66" s="1"/>
  <c r="F81" i="66"/>
  <c r="G81" i="66"/>
  <c r="H81" i="66"/>
  <c r="E82" i="66"/>
  <c r="R82" i="66" s="1"/>
  <c r="F82" i="66"/>
  <c r="G82" i="66"/>
  <c r="H82" i="66"/>
  <c r="E83" i="66"/>
  <c r="O83" i="66" s="1"/>
  <c r="F83" i="66"/>
  <c r="G83" i="66"/>
  <c r="H83" i="66"/>
  <c r="E84" i="66"/>
  <c r="F84" i="66"/>
  <c r="G84" i="66"/>
  <c r="H84" i="66"/>
  <c r="E85" i="66"/>
  <c r="K85" i="66" s="1"/>
  <c r="F85" i="66"/>
  <c r="G85" i="66"/>
  <c r="H85" i="66"/>
  <c r="E86" i="66"/>
  <c r="K86" i="66" s="1"/>
  <c r="F86" i="66"/>
  <c r="G86" i="66"/>
  <c r="H86" i="66"/>
  <c r="E87" i="66"/>
  <c r="L87" i="66" s="1"/>
  <c r="F87" i="66"/>
  <c r="G87" i="66"/>
  <c r="H87" i="66"/>
  <c r="E88" i="66"/>
  <c r="O88" i="66" s="1"/>
  <c r="F88" i="66"/>
  <c r="G88" i="66"/>
  <c r="H88" i="66"/>
  <c r="E89" i="66"/>
  <c r="F89" i="66"/>
  <c r="G89" i="66"/>
  <c r="H89" i="66"/>
  <c r="E90" i="66"/>
  <c r="O90" i="66" s="1"/>
  <c r="F90" i="66"/>
  <c r="G90" i="66"/>
  <c r="H90" i="66"/>
  <c r="S90" i="66" s="1"/>
  <c r="E91" i="66"/>
  <c r="Q91" i="66" s="1"/>
  <c r="F91" i="66"/>
  <c r="G91" i="66"/>
  <c r="H91" i="66"/>
  <c r="E92" i="66"/>
  <c r="K92" i="66" s="1"/>
  <c r="F92" i="66"/>
  <c r="G92" i="66"/>
  <c r="H92" i="66"/>
  <c r="E93" i="66"/>
  <c r="K93" i="66" s="1"/>
  <c r="F93" i="66"/>
  <c r="G93" i="66"/>
  <c r="H93" i="66"/>
  <c r="E94" i="66"/>
  <c r="O94" i="66" s="1"/>
  <c r="F94" i="66"/>
  <c r="G94" i="66"/>
  <c r="H94" i="66"/>
  <c r="E95" i="66"/>
  <c r="L95" i="66" s="1"/>
  <c r="F95" i="66"/>
  <c r="G95" i="66"/>
  <c r="H95" i="66"/>
  <c r="E96" i="66"/>
  <c r="O96" i="66" s="1"/>
  <c r="F96" i="66"/>
  <c r="G96" i="66"/>
  <c r="H96" i="66"/>
  <c r="E97" i="66"/>
  <c r="K97" i="66" s="1"/>
  <c r="F97" i="66"/>
  <c r="G97" i="66"/>
  <c r="H97" i="66"/>
  <c r="E98" i="66"/>
  <c r="K98" i="66" s="1"/>
  <c r="F98" i="66"/>
  <c r="G98" i="66"/>
  <c r="H98" i="66"/>
  <c r="E99" i="66"/>
  <c r="K99" i="66" s="1"/>
  <c r="F99" i="66"/>
  <c r="G99" i="66"/>
  <c r="H99" i="66"/>
  <c r="E100" i="66"/>
  <c r="K100" i="66" s="1"/>
  <c r="F100" i="66"/>
  <c r="G100" i="66"/>
  <c r="H100" i="66"/>
  <c r="H11" i="66"/>
  <c r="G11" i="66"/>
  <c r="F11" i="66"/>
  <c r="E11" i="66"/>
  <c r="K11" i="66" s="1"/>
  <c r="H10" i="66"/>
  <c r="G10" i="66"/>
  <c r="F10" i="66"/>
  <c r="E10" i="66"/>
  <c r="K10" i="66" s="1"/>
  <c r="H9" i="66"/>
  <c r="G9" i="66"/>
  <c r="F9" i="66"/>
  <c r="E9" i="66"/>
  <c r="O9" i="66" s="1"/>
  <c r="H8" i="66"/>
  <c r="G8" i="66"/>
  <c r="F8" i="66"/>
  <c r="E8" i="66"/>
  <c r="O8" i="66" s="1"/>
  <c r="H7" i="66"/>
  <c r="G7" i="66"/>
  <c r="F7" i="66"/>
  <c r="E7" i="66"/>
  <c r="T7" i="66" s="1"/>
  <c r="H6" i="66"/>
  <c r="G6" i="66"/>
  <c r="F6" i="66"/>
  <c r="E6" i="66"/>
  <c r="T6" i="66" s="1"/>
  <c r="H5" i="66"/>
  <c r="G5" i="66"/>
  <c r="F5" i="66"/>
  <c r="E5" i="66"/>
  <c r="L5" i="66" s="1"/>
  <c r="H4" i="66"/>
  <c r="G4" i="66"/>
  <c r="F4" i="66"/>
  <c r="E4" i="66"/>
  <c r="L4" i="66" s="1"/>
  <c r="H3" i="66"/>
  <c r="G3" i="66"/>
  <c r="F3" i="66"/>
  <c r="E3" i="66"/>
  <c r="Q3" i="66" s="1"/>
  <c r="H2" i="66"/>
  <c r="G2" i="66"/>
  <c r="F2" i="66"/>
  <c r="E2" i="66"/>
  <c r="R2" i="66" s="1"/>
  <c r="E19" i="64"/>
  <c r="F19" i="64"/>
  <c r="I19" i="64" s="1"/>
  <c r="G19" i="64"/>
  <c r="H19" i="64"/>
  <c r="E20" i="64"/>
  <c r="F20" i="64"/>
  <c r="I20" i="64" s="1"/>
  <c r="G20" i="64"/>
  <c r="H20" i="64"/>
  <c r="E21" i="64"/>
  <c r="F21" i="64"/>
  <c r="J21" i="64" s="1"/>
  <c r="G21" i="64"/>
  <c r="H21" i="64"/>
  <c r="E22" i="64"/>
  <c r="F22" i="64"/>
  <c r="I22" i="64" s="1"/>
  <c r="G22" i="64"/>
  <c r="H22" i="64"/>
  <c r="E23" i="64"/>
  <c r="F23" i="64"/>
  <c r="I23" i="64" s="1"/>
  <c r="G23" i="64"/>
  <c r="H23" i="64"/>
  <c r="E24" i="64"/>
  <c r="F24" i="64"/>
  <c r="M24" i="64" s="1"/>
  <c r="G24" i="64"/>
  <c r="H24" i="64"/>
  <c r="E25" i="64"/>
  <c r="F25" i="64"/>
  <c r="I25" i="64" s="1"/>
  <c r="G25" i="64"/>
  <c r="H25" i="64"/>
  <c r="E26" i="64"/>
  <c r="F26" i="64"/>
  <c r="G26" i="64"/>
  <c r="H26" i="64"/>
  <c r="E27" i="64"/>
  <c r="F27" i="64"/>
  <c r="L27" i="64" s="1"/>
  <c r="G27" i="64"/>
  <c r="H27" i="64"/>
  <c r="E28" i="64"/>
  <c r="F28" i="64"/>
  <c r="J28" i="64" s="1"/>
  <c r="G28" i="64"/>
  <c r="H28" i="64"/>
  <c r="E29" i="64"/>
  <c r="F29" i="64"/>
  <c r="I29" i="64" s="1"/>
  <c r="G29" i="64"/>
  <c r="H29" i="64"/>
  <c r="E30" i="64"/>
  <c r="F30" i="64"/>
  <c r="L30" i="64" s="1"/>
  <c r="G30" i="64"/>
  <c r="H30" i="64"/>
  <c r="E31" i="64"/>
  <c r="F31" i="64"/>
  <c r="M31" i="64" s="1"/>
  <c r="G31" i="64"/>
  <c r="H31" i="64"/>
  <c r="E32" i="64"/>
  <c r="F32" i="64"/>
  <c r="J32" i="64" s="1"/>
  <c r="G32" i="64"/>
  <c r="H32" i="64"/>
  <c r="E33" i="64"/>
  <c r="F33" i="64"/>
  <c r="J33" i="64" s="1"/>
  <c r="G33" i="64"/>
  <c r="H33" i="64"/>
  <c r="E34" i="64"/>
  <c r="F34" i="64"/>
  <c r="I34" i="64" s="1"/>
  <c r="G34" i="64"/>
  <c r="H34" i="64"/>
  <c r="E35" i="64"/>
  <c r="F35" i="64"/>
  <c r="I35" i="64" s="1"/>
  <c r="G35" i="64"/>
  <c r="H35" i="64"/>
  <c r="E36" i="64"/>
  <c r="F36" i="64"/>
  <c r="I36" i="64" s="1"/>
  <c r="G36" i="64"/>
  <c r="H36" i="64"/>
  <c r="E37" i="64"/>
  <c r="F37" i="64"/>
  <c r="I37" i="64" s="1"/>
  <c r="G37" i="64"/>
  <c r="H37" i="64"/>
  <c r="E38" i="64"/>
  <c r="F38" i="64"/>
  <c r="I38" i="64" s="1"/>
  <c r="G38" i="64"/>
  <c r="H38" i="64"/>
  <c r="E39" i="64"/>
  <c r="F39" i="64"/>
  <c r="I39" i="64" s="1"/>
  <c r="G39" i="64"/>
  <c r="H39" i="64"/>
  <c r="E40" i="64"/>
  <c r="F40" i="64"/>
  <c r="M40" i="64" s="1"/>
  <c r="G40" i="64"/>
  <c r="H40" i="64"/>
  <c r="E41" i="64"/>
  <c r="F41" i="64"/>
  <c r="I41" i="64" s="1"/>
  <c r="G41" i="64"/>
  <c r="H41" i="64"/>
  <c r="E42" i="64"/>
  <c r="F42" i="64"/>
  <c r="G42" i="64"/>
  <c r="H42" i="64"/>
  <c r="E43" i="64"/>
  <c r="F43" i="64"/>
  <c r="L43" i="64" s="1"/>
  <c r="G43" i="64"/>
  <c r="H43" i="64"/>
  <c r="E44" i="64"/>
  <c r="F44" i="64"/>
  <c r="L44" i="64" s="1"/>
  <c r="G44" i="64"/>
  <c r="H44" i="64"/>
  <c r="E45" i="64"/>
  <c r="F45" i="64"/>
  <c r="I45" i="64" s="1"/>
  <c r="G45" i="64"/>
  <c r="H45" i="64"/>
  <c r="E46" i="64"/>
  <c r="F46" i="64"/>
  <c r="L46" i="64" s="1"/>
  <c r="G46" i="64"/>
  <c r="H46" i="64"/>
  <c r="E47" i="64"/>
  <c r="F47" i="64"/>
  <c r="I47" i="64" s="1"/>
  <c r="G47" i="64"/>
  <c r="H47" i="64"/>
  <c r="E48" i="64"/>
  <c r="F48" i="64"/>
  <c r="J48" i="64" s="1"/>
  <c r="G48" i="64"/>
  <c r="H48" i="64"/>
  <c r="E49" i="64"/>
  <c r="F49" i="64"/>
  <c r="J49" i="64" s="1"/>
  <c r="G49" i="64"/>
  <c r="H49" i="64"/>
  <c r="E50" i="64"/>
  <c r="F50" i="64"/>
  <c r="J50" i="64" s="1"/>
  <c r="G50" i="64"/>
  <c r="H50" i="64"/>
  <c r="E51" i="64"/>
  <c r="F51" i="64"/>
  <c r="I51" i="64" s="1"/>
  <c r="G51" i="64"/>
  <c r="H51" i="64"/>
  <c r="E52" i="64"/>
  <c r="F52" i="64"/>
  <c r="I52" i="64" s="1"/>
  <c r="G52" i="64"/>
  <c r="H52" i="64"/>
  <c r="E53" i="64"/>
  <c r="F53" i="64"/>
  <c r="I53" i="64" s="1"/>
  <c r="G53" i="64"/>
  <c r="H53" i="64"/>
  <c r="E54" i="64"/>
  <c r="F54" i="64"/>
  <c r="I54" i="64" s="1"/>
  <c r="G54" i="64"/>
  <c r="H54" i="64"/>
  <c r="E55" i="64"/>
  <c r="F55" i="64"/>
  <c r="I55" i="64" s="1"/>
  <c r="G55" i="64"/>
  <c r="H55" i="64"/>
  <c r="E56" i="64"/>
  <c r="F56" i="64"/>
  <c r="L56" i="64" s="1"/>
  <c r="G56" i="64"/>
  <c r="H56" i="64"/>
  <c r="E57" i="64"/>
  <c r="F57" i="64"/>
  <c r="I57" i="64" s="1"/>
  <c r="G57" i="64"/>
  <c r="H57" i="64"/>
  <c r="E58" i="64"/>
  <c r="F58" i="64"/>
  <c r="G58" i="64"/>
  <c r="H58" i="64"/>
  <c r="E59" i="64"/>
  <c r="F59" i="64"/>
  <c r="L59" i="64" s="1"/>
  <c r="G59" i="64"/>
  <c r="H59" i="64"/>
  <c r="E60" i="64"/>
  <c r="F60" i="64"/>
  <c r="I60" i="64" s="1"/>
  <c r="G60" i="64"/>
  <c r="H60" i="64"/>
  <c r="E61" i="64"/>
  <c r="F61" i="64"/>
  <c r="I61" i="64" s="1"/>
  <c r="G61" i="64"/>
  <c r="H61" i="64"/>
  <c r="E62" i="64"/>
  <c r="F62" i="64"/>
  <c r="L62" i="64" s="1"/>
  <c r="G62" i="64"/>
  <c r="H62" i="64"/>
  <c r="E63" i="64"/>
  <c r="F63" i="64"/>
  <c r="I63" i="64" s="1"/>
  <c r="G63" i="64"/>
  <c r="H63" i="64"/>
  <c r="E64" i="64"/>
  <c r="F64" i="64"/>
  <c r="J64" i="64" s="1"/>
  <c r="G64" i="64"/>
  <c r="H64" i="64"/>
  <c r="E65" i="64"/>
  <c r="F65" i="64"/>
  <c r="J65" i="64" s="1"/>
  <c r="G65" i="64"/>
  <c r="H65" i="64"/>
  <c r="E66" i="64"/>
  <c r="F66" i="64"/>
  <c r="J66" i="64" s="1"/>
  <c r="G66" i="64"/>
  <c r="H66" i="64"/>
  <c r="E67" i="64"/>
  <c r="F67" i="64"/>
  <c r="I67" i="64" s="1"/>
  <c r="G67" i="64"/>
  <c r="H67" i="64"/>
  <c r="E68" i="64"/>
  <c r="F68" i="64"/>
  <c r="I68" i="64" s="1"/>
  <c r="G68" i="64"/>
  <c r="H68" i="64"/>
  <c r="E69" i="64"/>
  <c r="F69" i="64"/>
  <c r="J69" i="64" s="1"/>
  <c r="G69" i="64"/>
  <c r="H69" i="64"/>
  <c r="E70" i="64"/>
  <c r="F70" i="64"/>
  <c r="I70" i="64" s="1"/>
  <c r="G70" i="64"/>
  <c r="H70" i="64"/>
  <c r="E71" i="64"/>
  <c r="F71" i="64"/>
  <c r="I71" i="64" s="1"/>
  <c r="G71" i="64"/>
  <c r="H71" i="64"/>
  <c r="E72" i="64"/>
  <c r="F72" i="64"/>
  <c r="L72" i="64" s="1"/>
  <c r="G72" i="64"/>
  <c r="H72" i="64"/>
  <c r="E73" i="64"/>
  <c r="F73" i="64"/>
  <c r="I73" i="64" s="1"/>
  <c r="G73" i="64"/>
  <c r="H73" i="64"/>
  <c r="E74" i="64"/>
  <c r="F74" i="64"/>
  <c r="G74" i="64"/>
  <c r="H74" i="64"/>
  <c r="E75" i="64"/>
  <c r="F75" i="64"/>
  <c r="L75" i="64" s="1"/>
  <c r="G75" i="64"/>
  <c r="H75" i="64"/>
  <c r="E76" i="64"/>
  <c r="F76" i="64"/>
  <c r="I76" i="64" s="1"/>
  <c r="G76" i="64"/>
  <c r="H76" i="64"/>
  <c r="E77" i="64"/>
  <c r="F77" i="64"/>
  <c r="I77" i="64" s="1"/>
  <c r="G77" i="64"/>
  <c r="H77" i="64"/>
  <c r="E78" i="64"/>
  <c r="F78" i="64"/>
  <c r="L78" i="64" s="1"/>
  <c r="G78" i="64"/>
  <c r="H78" i="64"/>
  <c r="E79" i="64"/>
  <c r="F79" i="64"/>
  <c r="I79" i="64" s="1"/>
  <c r="G79" i="64"/>
  <c r="H79" i="64"/>
  <c r="E80" i="64"/>
  <c r="F80" i="64"/>
  <c r="J80" i="64" s="1"/>
  <c r="G80" i="64"/>
  <c r="H80" i="64"/>
  <c r="E81" i="64"/>
  <c r="F81" i="64"/>
  <c r="J81" i="64" s="1"/>
  <c r="G81" i="64"/>
  <c r="H81" i="64"/>
  <c r="E82" i="64"/>
  <c r="F82" i="64"/>
  <c r="I82" i="64" s="1"/>
  <c r="G82" i="64"/>
  <c r="H82" i="64"/>
  <c r="E83" i="64"/>
  <c r="F83" i="64"/>
  <c r="I83" i="64" s="1"/>
  <c r="G83" i="64"/>
  <c r="H83" i="64"/>
  <c r="E84" i="64"/>
  <c r="F84" i="64"/>
  <c r="I84" i="64" s="1"/>
  <c r="G84" i="64"/>
  <c r="H84" i="64"/>
  <c r="E85" i="64"/>
  <c r="F85" i="64"/>
  <c r="I85" i="64" s="1"/>
  <c r="G85" i="64"/>
  <c r="H85" i="64"/>
  <c r="E86" i="64"/>
  <c r="F86" i="64"/>
  <c r="I86" i="64" s="1"/>
  <c r="G86" i="64"/>
  <c r="H86" i="64"/>
  <c r="E87" i="64"/>
  <c r="F87" i="64"/>
  <c r="I87" i="64" s="1"/>
  <c r="G87" i="64"/>
  <c r="H87" i="64"/>
  <c r="E88" i="64"/>
  <c r="F88" i="64"/>
  <c r="L88" i="64" s="1"/>
  <c r="G88" i="64"/>
  <c r="H88" i="64"/>
  <c r="E89" i="64"/>
  <c r="F89" i="64"/>
  <c r="I89" i="64" s="1"/>
  <c r="G89" i="64"/>
  <c r="H89" i="64"/>
  <c r="E90" i="64"/>
  <c r="F90" i="64"/>
  <c r="G90" i="64"/>
  <c r="H90" i="64"/>
  <c r="E91" i="64"/>
  <c r="F91" i="64"/>
  <c r="L91" i="64" s="1"/>
  <c r="G91" i="64"/>
  <c r="H91" i="64"/>
  <c r="E92" i="64"/>
  <c r="F92" i="64"/>
  <c r="I92" i="64" s="1"/>
  <c r="G92" i="64"/>
  <c r="H92" i="64"/>
  <c r="E93" i="64"/>
  <c r="F93" i="64"/>
  <c r="I93" i="64" s="1"/>
  <c r="G93" i="64"/>
  <c r="H93" i="64"/>
  <c r="E94" i="64"/>
  <c r="F94" i="64"/>
  <c r="L94" i="64" s="1"/>
  <c r="G94" i="64"/>
  <c r="H94" i="64"/>
  <c r="E95" i="64"/>
  <c r="F95" i="64"/>
  <c r="I95" i="64" s="1"/>
  <c r="G95" i="64"/>
  <c r="H95" i="64"/>
  <c r="E96" i="64"/>
  <c r="F96" i="64"/>
  <c r="J96" i="64" s="1"/>
  <c r="G96" i="64"/>
  <c r="H96" i="64"/>
  <c r="E97" i="64"/>
  <c r="F97" i="64"/>
  <c r="J97" i="64" s="1"/>
  <c r="G97" i="64"/>
  <c r="H97" i="64"/>
  <c r="E98" i="64"/>
  <c r="F98" i="64"/>
  <c r="J98" i="64" s="1"/>
  <c r="G98" i="64"/>
  <c r="H98" i="64"/>
  <c r="E99" i="64"/>
  <c r="F99" i="64"/>
  <c r="I99" i="64" s="1"/>
  <c r="G99" i="64"/>
  <c r="H99" i="64"/>
  <c r="E100" i="64"/>
  <c r="F100" i="64"/>
  <c r="I100" i="64" s="1"/>
  <c r="G100" i="64"/>
  <c r="H100" i="64"/>
  <c r="E19" i="62"/>
  <c r="F19" i="62"/>
  <c r="I19" i="62" s="1"/>
  <c r="G19" i="62"/>
  <c r="H19" i="62"/>
  <c r="E20" i="62"/>
  <c r="F20" i="62"/>
  <c r="I20" i="62" s="1"/>
  <c r="G20" i="62"/>
  <c r="H20" i="62"/>
  <c r="E21" i="62"/>
  <c r="F21" i="62"/>
  <c r="I21" i="62" s="1"/>
  <c r="G21" i="62"/>
  <c r="H21" i="62"/>
  <c r="E22" i="62"/>
  <c r="F22" i="62"/>
  <c r="I22" i="62" s="1"/>
  <c r="G22" i="62"/>
  <c r="H22" i="62"/>
  <c r="E23" i="62"/>
  <c r="F23" i="62"/>
  <c r="I23" i="62" s="1"/>
  <c r="G23" i="62"/>
  <c r="H23" i="62"/>
  <c r="E24" i="62"/>
  <c r="F24" i="62"/>
  <c r="M24" i="62" s="1"/>
  <c r="G24" i="62"/>
  <c r="H24" i="62"/>
  <c r="E25" i="62"/>
  <c r="F25" i="62"/>
  <c r="I25" i="62" s="1"/>
  <c r="G25" i="62"/>
  <c r="H25" i="62"/>
  <c r="E26" i="62"/>
  <c r="F26" i="62"/>
  <c r="G26" i="62"/>
  <c r="H26" i="62"/>
  <c r="E27" i="62"/>
  <c r="F27" i="62"/>
  <c r="L27" i="62" s="1"/>
  <c r="G27" i="62"/>
  <c r="H27" i="62"/>
  <c r="F28" i="62"/>
  <c r="I28" i="62" s="1"/>
  <c r="G28" i="62"/>
  <c r="H28" i="62"/>
  <c r="E29" i="62"/>
  <c r="F29" i="62"/>
  <c r="I29" i="62" s="1"/>
  <c r="G29" i="62"/>
  <c r="H29" i="62"/>
  <c r="E30" i="62"/>
  <c r="F30" i="62"/>
  <c r="L30" i="62" s="1"/>
  <c r="G30" i="62"/>
  <c r="H30" i="62"/>
  <c r="E31" i="62"/>
  <c r="F31" i="62"/>
  <c r="I31" i="62" s="1"/>
  <c r="G31" i="62"/>
  <c r="H31" i="62"/>
  <c r="E32" i="62"/>
  <c r="F32" i="62"/>
  <c r="J32" i="62" s="1"/>
  <c r="G32" i="62"/>
  <c r="H32" i="62"/>
  <c r="E33" i="62"/>
  <c r="F33" i="62"/>
  <c r="J33" i="62" s="1"/>
  <c r="G33" i="62"/>
  <c r="H33" i="62"/>
  <c r="E34" i="62"/>
  <c r="F34" i="62"/>
  <c r="I34" i="62" s="1"/>
  <c r="G34" i="62"/>
  <c r="H34" i="62"/>
  <c r="E35" i="62"/>
  <c r="F35" i="62"/>
  <c r="I35" i="62" s="1"/>
  <c r="G35" i="62"/>
  <c r="H35" i="62"/>
  <c r="E36" i="62"/>
  <c r="F36" i="62"/>
  <c r="J36" i="62" s="1"/>
  <c r="G36" i="62"/>
  <c r="H36" i="62"/>
  <c r="E37" i="62"/>
  <c r="F37" i="62"/>
  <c r="I37" i="62" s="1"/>
  <c r="G37" i="62"/>
  <c r="H37" i="62"/>
  <c r="E38" i="62"/>
  <c r="F38" i="62"/>
  <c r="I38" i="62" s="1"/>
  <c r="G38" i="62"/>
  <c r="H38" i="62"/>
  <c r="E39" i="62"/>
  <c r="F39" i="62"/>
  <c r="I39" i="62" s="1"/>
  <c r="G39" i="62"/>
  <c r="H39" i="62"/>
  <c r="E40" i="62"/>
  <c r="F40" i="62"/>
  <c r="M40" i="62" s="1"/>
  <c r="G40" i="62"/>
  <c r="H40" i="62"/>
  <c r="E41" i="62"/>
  <c r="F41" i="62"/>
  <c r="I41" i="62" s="1"/>
  <c r="G41" i="62"/>
  <c r="H41" i="62"/>
  <c r="E42" i="62"/>
  <c r="F42" i="62"/>
  <c r="G42" i="62"/>
  <c r="H42" i="62"/>
  <c r="E43" i="62"/>
  <c r="F43" i="62"/>
  <c r="L43" i="62" s="1"/>
  <c r="G43" i="62"/>
  <c r="H43" i="62"/>
  <c r="E44" i="62"/>
  <c r="F44" i="62"/>
  <c r="I44" i="62" s="1"/>
  <c r="G44" i="62"/>
  <c r="H44" i="62"/>
  <c r="E45" i="62"/>
  <c r="F45" i="62"/>
  <c r="I45" i="62" s="1"/>
  <c r="G45" i="62"/>
  <c r="H45" i="62"/>
  <c r="E46" i="62"/>
  <c r="F46" i="62"/>
  <c r="L46" i="62" s="1"/>
  <c r="G46" i="62"/>
  <c r="H46" i="62"/>
  <c r="E47" i="62"/>
  <c r="F47" i="62"/>
  <c r="J47" i="62" s="1"/>
  <c r="G47" i="62"/>
  <c r="H47" i="62"/>
  <c r="E48" i="62"/>
  <c r="F48" i="62"/>
  <c r="J48" i="62" s="1"/>
  <c r="G48" i="62"/>
  <c r="H48" i="62"/>
  <c r="E49" i="62"/>
  <c r="F49" i="62"/>
  <c r="J49" i="62" s="1"/>
  <c r="G49" i="62"/>
  <c r="H49" i="62"/>
  <c r="E50" i="62"/>
  <c r="F50" i="62"/>
  <c r="I50" i="62" s="1"/>
  <c r="G50" i="62"/>
  <c r="H50" i="62"/>
  <c r="E51" i="62"/>
  <c r="F51" i="62"/>
  <c r="I51" i="62" s="1"/>
  <c r="G51" i="62"/>
  <c r="H51" i="62"/>
  <c r="E52" i="62"/>
  <c r="F52" i="62"/>
  <c r="I52" i="62" s="1"/>
  <c r="G52" i="62"/>
  <c r="H52" i="62"/>
  <c r="E53" i="62"/>
  <c r="F53" i="62"/>
  <c r="L53" i="62" s="1"/>
  <c r="G53" i="62"/>
  <c r="H53" i="62"/>
  <c r="E54" i="62"/>
  <c r="F54" i="62"/>
  <c r="I54" i="62" s="1"/>
  <c r="G54" i="62"/>
  <c r="H54" i="62"/>
  <c r="E55" i="62"/>
  <c r="F55" i="62"/>
  <c r="I55" i="62" s="1"/>
  <c r="G55" i="62"/>
  <c r="H55" i="62"/>
  <c r="E56" i="62"/>
  <c r="F56" i="62"/>
  <c r="M56" i="62" s="1"/>
  <c r="G56" i="62"/>
  <c r="H56" i="62"/>
  <c r="E57" i="62"/>
  <c r="F57" i="62"/>
  <c r="I57" i="62" s="1"/>
  <c r="G57" i="62"/>
  <c r="H57" i="62"/>
  <c r="E58" i="62"/>
  <c r="F58" i="62"/>
  <c r="G58" i="62"/>
  <c r="H58" i="62"/>
  <c r="E59" i="62"/>
  <c r="F59" i="62"/>
  <c r="L59" i="62" s="1"/>
  <c r="G59" i="62"/>
  <c r="H59" i="62"/>
  <c r="E60" i="62"/>
  <c r="F60" i="62"/>
  <c r="J60" i="62" s="1"/>
  <c r="G60" i="62"/>
  <c r="H60" i="62"/>
  <c r="E61" i="62"/>
  <c r="F61" i="62"/>
  <c r="I61" i="62" s="1"/>
  <c r="G61" i="62"/>
  <c r="H61" i="62"/>
  <c r="E62" i="62"/>
  <c r="F62" i="62"/>
  <c r="L62" i="62" s="1"/>
  <c r="G62" i="62"/>
  <c r="H62" i="62"/>
  <c r="E63" i="62"/>
  <c r="F63" i="62"/>
  <c r="I63" i="62" s="1"/>
  <c r="G63" i="62"/>
  <c r="H63" i="62"/>
  <c r="E64" i="62"/>
  <c r="F64" i="62"/>
  <c r="J64" i="62" s="1"/>
  <c r="G64" i="62"/>
  <c r="H64" i="62"/>
  <c r="E65" i="62"/>
  <c r="F65" i="62"/>
  <c r="J65" i="62" s="1"/>
  <c r="G65" i="62"/>
  <c r="H65" i="62"/>
  <c r="E66" i="62"/>
  <c r="F66" i="62"/>
  <c r="J66" i="62" s="1"/>
  <c r="G66" i="62"/>
  <c r="H66" i="62"/>
  <c r="E67" i="62"/>
  <c r="F67" i="62"/>
  <c r="I67" i="62" s="1"/>
  <c r="G67" i="62"/>
  <c r="H67" i="62"/>
  <c r="E68" i="62"/>
  <c r="F68" i="62"/>
  <c r="I68" i="62" s="1"/>
  <c r="G68" i="62"/>
  <c r="H68" i="62"/>
  <c r="E69" i="62"/>
  <c r="F69" i="62"/>
  <c r="I69" i="62" s="1"/>
  <c r="G69" i="62"/>
  <c r="H69" i="62"/>
  <c r="E70" i="62"/>
  <c r="F70" i="62"/>
  <c r="I70" i="62" s="1"/>
  <c r="G70" i="62"/>
  <c r="H70" i="62"/>
  <c r="E71" i="62"/>
  <c r="F71" i="62"/>
  <c r="I71" i="62" s="1"/>
  <c r="G71" i="62"/>
  <c r="H71" i="62"/>
  <c r="E72" i="62"/>
  <c r="F72" i="62"/>
  <c r="L72" i="62" s="1"/>
  <c r="G72" i="62"/>
  <c r="H72" i="62"/>
  <c r="E73" i="62"/>
  <c r="F73" i="62"/>
  <c r="I73" i="62" s="1"/>
  <c r="G73" i="62"/>
  <c r="H73" i="62"/>
  <c r="E74" i="62"/>
  <c r="F74" i="62"/>
  <c r="G74" i="62"/>
  <c r="H74" i="62"/>
  <c r="E75" i="62"/>
  <c r="F75" i="62"/>
  <c r="L75" i="62" s="1"/>
  <c r="G75" i="62"/>
  <c r="H75" i="62"/>
  <c r="E76" i="62"/>
  <c r="F76" i="62"/>
  <c r="I76" i="62" s="1"/>
  <c r="G76" i="62"/>
  <c r="H76" i="62"/>
  <c r="E77" i="62"/>
  <c r="F77" i="62"/>
  <c r="I77" i="62" s="1"/>
  <c r="G77" i="62"/>
  <c r="H77" i="62"/>
  <c r="E78" i="62"/>
  <c r="F78" i="62"/>
  <c r="L78" i="62" s="1"/>
  <c r="G78" i="62"/>
  <c r="H78" i="62"/>
  <c r="E79" i="62"/>
  <c r="F79" i="62"/>
  <c r="J79" i="62" s="1"/>
  <c r="G79" i="62"/>
  <c r="H79" i="62"/>
  <c r="E80" i="62"/>
  <c r="F80" i="62"/>
  <c r="J80" i="62" s="1"/>
  <c r="G80" i="62"/>
  <c r="H80" i="62"/>
  <c r="E81" i="62"/>
  <c r="F81" i="62"/>
  <c r="J81" i="62" s="1"/>
  <c r="G81" i="62"/>
  <c r="H81" i="62"/>
  <c r="E82" i="62"/>
  <c r="F82" i="62"/>
  <c r="I82" i="62" s="1"/>
  <c r="G82" i="62"/>
  <c r="H82" i="62"/>
  <c r="E83" i="62"/>
  <c r="F83" i="62"/>
  <c r="I83" i="62" s="1"/>
  <c r="G83" i="62"/>
  <c r="H83" i="62"/>
  <c r="E84" i="62"/>
  <c r="F84" i="62"/>
  <c r="I84" i="62" s="1"/>
  <c r="G84" i="62"/>
  <c r="H84" i="62"/>
  <c r="E85" i="62"/>
  <c r="F85" i="62"/>
  <c r="J85" i="62" s="1"/>
  <c r="G85" i="62"/>
  <c r="H85" i="62"/>
  <c r="E86" i="62"/>
  <c r="F86" i="62"/>
  <c r="I86" i="62" s="1"/>
  <c r="G86" i="62"/>
  <c r="H86" i="62"/>
  <c r="E87" i="62"/>
  <c r="F87" i="62"/>
  <c r="I87" i="62" s="1"/>
  <c r="G87" i="62"/>
  <c r="H87" i="62"/>
  <c r="E88" i="62"/>
  <c r="F88" i="62"/>
  <c r="L88" i="62" s="1"/>
  <c r="G88" i="62"/>
  <c r="H88" i="62"/>
  <c r="E89" i="62"/>
  <c r="F89" i="62"/>
  <c r="I89" i="62" s="1"/>
  <c r="G89" i="62"/>
  <c r="H89" i="62"/>
  <c r="E90" i="62"/>
  <c r="F90" i="62"/>
  <c r="G90" i="62"/>
  <c r="H90" i="62"/>
  <c r="E91" i="62"/>
  <c r="F91" i="62"/>
  <c r="L91" i="62" s="1"/>
  <c r="G91" i="62"/>
  <c r="H91" i="62"/>
  <c r="E92" i="62"/>
  <c r="F92" i="62"/>
  <c r="J92" i="62" s="1"/>
  <c r="G92" i="62"/>
  <c r="H92" i="62"/>
  <c r="E93" i="62"/>
  <c r="F93" i="62"/>
  <c r="I93" i="62" s="1"/>
  <c r="G93" i="62"/>
  <c r="H93" i="62"/>
  <c r="E94" i="62"/>
  <c r="F94" i="62"/>
  <c r="L94" i="62" s="1"/>
  <c r="G94" i="62"/>
  <c r="H94" i="62"/>
  <c r="E95" i="62"/>
  <c r="F95" i="62"/>
  <c r="I95" i="62" s="1"/>
  <c r="G95" i="62"/>
  <c r="H95" i="62"/>
  <c r="E96" i="62"/>
  <c r="F96" i="62"/>
  <c r="J96" i="62" s="1"/>
  <c r="G96" i="62"/>
  <c r="H96" i="62"/>
  <c r="E97" i="62"/>
  <c r="F97" i="62"/>
  <c r="J97" i="62" s="1"/>
  <c r="G97" i="62"/>
  <c r="H97" i="62"/>
  <c r="E98" i="62"/>
  <c r="F98" i="62"/>
  <c r="J98" i="62" s="1"/>
  <c r="G98" i="62"/>
  <c r="H98" i="62"/>
  <c r="E99" i="62"/>
  <c r="F99" i="62"/>
  <c r="I99" i="62" s="1"/>
  <c r="G99" i="62"/>
  <c r="H99" i="62"/>
  <c r="E100" i="62"/>
  <c r="F100" i="62"/>
  <c r="I100" i="62" s="1"/>
  <c r="G100" i="62"/>
  <c r="H100" i="62"/>
  <c r="H18" i="64"/>
  <c r="G18" i="64"/>
  <c r="F18" i="64"/>
  <c r="M18" i="64" s="1"/>
  <c r="E18" i="64"/>
  <c r="H17" i="64"/>
  <c r="G17" i="64"/>
  <c r="F17" i="64"/>
  <c r="J17" i="64" s="1"/>
  <c r="E17" i="64"/>
  <c r="H16" i="64"/>
  <c r="G16" i="64"/>
  <c r="F16" i="64"/>
  <c r="M16" i="64" s="1"/>
  <c r="E16" i="64"/>
  <c r="H15" i="64"/>
  <c r="G15" i="64"/>
  <c r="F15" i="64"/>
  <c r="M15" i="64" s="1"/>
  <c r="E15" i="64"/>
  <c r="H14" i="64"/>
  <c r="G14" i="64"/>
  <c r="F14" i="64"/>
  <c r="L14" i="64" s="1"/>
  <c r="E14" i="64"/>
  <c r="H13" i="64"/>
  <c r="G13" i="64"/>
  <c r="F13" i="64"/>
  <c r="M13" i="64" s="1"/>
  <c r="E13" i="64"/>
  <c r="H12" i="64"/>
  <c r="G12" i="64"/>
  <c r="F12" i="64"/>
  <c r="L12" i="64" s="1"/>
  <c r="E12" i="64"/>
  <c r="H11" i="64"/>
  <c r="G11" i="64"/>
  <c r="F11" i="64"/>
  <c r="M11" i="64" s="1"/>
  <c r="E11" i="64"/>
  <c r="H10" i="64"/>
  <c r="G10" i="64"/>
  <c r="F10" i="64"/>
  <c r="M10" i="64" s="1"/>
  <c r="E10" i="64"/>
  <c r="H9" i="64"/>
  <c r="G9" i="64"/>
  <c r="F9" i="64"/>
  <c r="M9" i="64" s="1"/>
  <c r="E9" i="64"/>
  <c r="H8" i="64"/>
  <c r="G8" i="64"/>
  <c r="F8" i="64"/>
  <c r="I8" i="64" s="1"/>
  <c r="E8" i="64"/>
  <c r="H7" i="64"/>
  <c r="G7" i="64"/>
  <c r="F7" i="64"/>
  <c r="M7" i="64" s="1"/>
  <c r="E7" i="64"/>
  <c r="H6" i="64"/>
  <c r="G6" i="64"/>
  <c r="F6" i="64"/>
  <c r="L6" i="64" s="1"/>
  <c r="E6" i="64"/>
  <c r="H5" i="64"/>
  <c r="G5" i="64"/>
  <c r="F5" i="64"/>
  <c r="L5" i="64" s="1"/>
  <c r="E5" i="64"/>
  <c r="H4" i="64"/>
  <c r="G4" i="64"/>
  <c r="F4" i="64"/>
  <c r="M4" i="64" s="1"/>
  <c r="E4" i="64"/>
  <c r="H3" i="64"/>
  <c r="G3" i="64"/>
  <c r="F3" i="64"/>
  <c r="M3" i="64" s="1"/>
  <c r="E3" i="64"/>
  <c r="H2" i="64"/>
  <c r="G2" i="64"/>
  <c r="F2" i="64"/>
  <c r="M2" i="64" s="1"/>
  <c r="E2" i="64"/>
  <c r="H18" i="62"/>
  <c r="G18" i="62"/>
  <c r="F18" i="62"/>
  <c r="L18" i="62" s="1"/>
  <c r="E18" i="62"/>
  <c r="H17" i="62"/>
  <c r="G17" i="62"/>
  <c r="F17" i="62"/>
  <c r="M17" i="62" s="1"/>
  <c r="E17" i="62"/>
  <c r="H16" i="62"/>
  <c r="G16" i="62"/>
  <c r="F16" i="62"/>
  <c r="M16" i="62" s="1"/>
  <c r="E16" i="62"/>
  <c r="H15" i="62"/>
  <c r="G15" i="62"/>
  <c r="F15" i="62"/>
  <c r="M15" i="62" s="1"/>
  <c r="E15" i="62"/>
  <c r="H14" i="62"/>
  <c r="G14" i="62"/>
  <c r="F14" i="62"/>
  <c r="L14" i="62" s="1"/>
  <c r="E14" i="62"/>
  <c r="H13" i="62"/>
  <c r="G13" i="62"/>
  <c r="F13" i="62"/>
  <c r="I13" i="62" s="1"/>
  <c r="E13" i="62"/>
  <c r="H12" i="62"/>
  <c r="G12" i="62"/>
  <c r="F12" i="62"/>
  <c r="M12" i="62" s="1"/>
  <c r="E12" i="62"/>
  <c r="H11" i="62"/>
  <c r="G11" i="62"/>
  <c r="F11" i="62"/>
  <c r="M11" i="62" s="1"/>
  <c r="E11" i="62"/>
  <c r="H10" i="62"/>
  <c r="G10" i="62"/>
  <c r="F10" i="62"/>
  <c r="M10" i="62" s="1"/>
  <c r="E10" i="62"/>
  <c r="H9" i="62"/>
  <c r="G9" i="62"/>
  <c r="F9" i="62"/>
  <c r="M9" i="62" s="1"/>
  <c r="E9" i="62"/>
  <c r="H8" i="62"/>
  <c r="G8" i="62"/>
  <c r="F8" i="62"/>
  <c r="L8" i="62" s="1"/>
  <c r="E8" i="62"/>
  <c r="H7" i="62"/>
  <c r="G7" i="62"/>
  <c r="F7" i="62"/>
  <c r="J7" i="62" s="1"/>
  <c r="E7" i="62"/>
  <c r="H6" i="62"/>
  <c r="G6" i="62"/>
  <c r="F6" i="62"/>
  <c r="J6" i="62" s="1"/>
  <c r="E6" i="62"/>
  <c r="H5" i="62"/>
  <c r="G5" i="62"/>
  <c r="F5" i="62"/>
  <c r="I5" i="62" s="1"/>
  <c r="E5" i="62"/>
  <c r="H4" i="62"/>
  <c r="G4" i="62"/>
  <c r="F4" i="62"/>
  <c r="L4" i="62" s="1"/>
  <c r="E4" i="62"/>
  <c r="H3" i="62"/>
  <c r="G3" i="62"/>
  <c r="F3" i="62"/>
  <c r="M3" i="62" s="1"/>
  <c r="E3" i="62"/>
  <c r="H2" i="62"/>
  <c r="G2" i="62"/>
  <c r="F2" i="62"/>
  <c r="M2" i="62" s="1"/>
  <c r="E2" i="62"/>
  <c r="E9" i="60"/>
  <c r="K9" i="60" s="1"/>
  <c r="F9" i="60"/>
  <c r="I9" i="60" s="1"/>
  <c r="G9" i="60"/>
  <c r="H9" i="60"/>
  <c r="E10" i="60"/>
  <c r="K10" i="60" s="1"/>
  <c r="F10" i="60"/>
  <c r="I10" i="60" s="1"/>
  <c r="G10" i="60"/>
  <c r="H10" i="60"/>
  <c r="E11" i="60"/>
  <c r="K11" i="60" s="1"/>
  <c r="F11" i="60"/>
  <c r="N11" i="60" s="1"/>
  <c r="G11" i="60"/>
  <c r="H11" i="60"/>
  <c r="E12" i="60"/>
  <c r="K12" i="60" s="1"/>
  <c r="F12" i="60"/>
  <c r="I12" i="60" s="1"/>
  <c r="G12" i="60"/>
  <c r="H12" i="60"/>
  <c r="E13" i="60"/>
  <c r="K13" i="60" s="1"/>
  <c r="F13" i="60"/>
  <c r="G13" i="60"/>
  <c r="H13" i="60"/>
  <c r="E14" i="60"/>
  <c r="K14" i="60" s="1"/>
  <c r="F14" i="60"/>
  <c r="M14" i="60" s="1"/>
  <c r="G14" i="60"/>
  <c r="H14" i="60"/>
  <c r="E15" i="60"/>
  <c r="K15" i="60" s="1"/>
  <c r="F15" i="60"/>
  <c r="I15" i="60" s="1"/>
  <c r="G15" i="60"/>
  <c r="H15" i="60"/>
  <c r="E16" i="60"/>
  <c r="K16" i="60" s="1"/>
  <c r="F16" i="60"/>
  <c r="G16" i="60"/>
  <c r="H16" i="60"/>
  <c r="E17" i="60"/>
  <c r="K17" i="60" s="1"/>
  <c r="F17" i="60"/>
  <c r="I17" i="60" s="1"/>
  <c r="G17" i="60"/>
  <c r="H17" i="60"/>
  <c r="E18" i="60"/>
  <c r="K18" i="60" s="1"/>
  <c r="F18" i="60"/>
  <c r="J18" i="60" s="1"/>
  <c r="G18" i="60"/>
  <c r="H18" i="60"/>
  <c r="E19" i="60"/>
  <c r="K19" i="60" s="1"/>
  <c r="F19" i="60"/>
  <c r="I19" i="60" s="1"/>
  <c r="G19" i="60"/>
  <c r="H19" i="60"/>
  <c r="E20" i="60"/>
  <c r="K20" i="60" s="1"/>
  <c r="F20" i="60"/>
  <c r="M20" i="60" s="1"/>
  <c r="G20" i="60"/>
  <c r="H20" i="60"/>
  <c r="E21" i="60"/>
  <c r="K21" i="60" s="1"/>
  <c r="F21" i="60"/>
  <c r="G21" i="60"/>
  <c r="H21" i="60"/>
  <c r="E22" i="60"/>
  <c r="K22" i="60" s="1"/>
  <c r="F22" i="60"/>
  <c r="I22" i="60" s="1"/>
  <c r="G22" i="60"/>
  <c r="H22" i="60"/>
  <c r="E23" i="60"/>
  <c r="K23" i="60" s="1"/>
  <c r="F23" i="60"/>
  <c r="J23" i="60" s="1"/>
  <c r="G23" i="60"/>
  <c r="H23" i="60"/>
  <c r="E24" i="60"/>
  <c r="K24" i="60" s="1"/>
  <c r="F24" i="60"/>
  <c r="I24" i="60" s="1"/>
  <c r="G24" i="60"/>
  <c r="H24" i="60"/>
  <c r="E25" i="60"/>
  <c r="K25" i="60" s="1"/>
  <c r="F25" i="60"/>
  <c r="I25" i="60" s="1"/>
  <c r="G25" i="60"/>
  <c r="H25" i="60"/>
  <c r="E26" i="60"/>
  <c r="K26" i="60" s="1"/>
  <c r="F26" i="60"/>
  <c r="I26" i="60" s="1"/>
  <c r="G26" i="60"/>
  <c r="H26" i="60"/>
  <c r="E27" i="60"/>
  <c r="K27" i="60" s="1"/>
  <c r="F27" i="60"/>
  <c r="N27" i="60" s="1"/>
  <c r="G27" i="60"/>
  <c r="H27" i="60"/>
  <c r="E28" i="60"/>
  <c r="K28" i="60" s="1"/>
  <c r="F28" i="60"/>
  <c r="I28" i="60" s="1"/>
  <c r="G28" i="60"/>
  <c r="H28" i="60"/>
  <c r="E29" i="60"/>
  <c r="K29" i="60" s="1"/>
  <c r="F29" i="60"/>
  <c r="G29" i="60"/>
  <c r="H29" i="60"/>
  <c r="E30" i="60"/>
  <c r="K30" i="60" s="1"/>
  <c r="F30" i="60"/>
  <c r="G30" i="60"/>
  <c r="H30" i="60"/>
  <c r="E31" i="60"/>
  <c r="K31" i="60" s="1"/>
  <c r="F31" i="60"/>
  <c r="I31" i="60" s="1"/>
  <c r="G31" i="60"/>
  <c r="H31" i="60"/>
  <c r="E32" i="60"/>
  <c r="K32" i="60" s="1"/>
  <c r="F32" i="60"/>
  <c r="G32" i="60"/>
  <c r="H32" i="60"/>
  <c r="E33" i="60"/>
  <c r="K33" i="60" s="1"/>
  <c r="F33" i="60"/>
  <c r="N33" i="60" s="1"/>
  <c r="G33" i="60"/>
  <c r="H33" i="60"/>
  <c r="E34" i="60"/>
  <c r="K34" i="60" s="1"/>
  <c r="F34" i="60"/>
  <c r="G34" i="60"/>
  <c r="H34" i="60"/>
  <c r="E35" i="60"/>
  <c r="K35" i="60" s="1"/>
  <c r="F35" i="60"/>
  <c r="I35" i="60" s="1"/>
  <c r="G35" i="60"/>
  <c r="H35" i="60"/>
  <c r="E36" i="60"/>
  <c r="K36" i="60" s="1"/>
  <c r="F36" i="60"/>
  <c r="G36" i="60"/>
  <c r="H36" i="60"/>
  <c r="E37" i="60"/>
  <c r="K37" i="60" s="1"/>
  <c r="F37" i="60"/>
  <c r="I37" i="60" s="1"/>
  <c r="G37" i="60"/>
  <c r="H37" i="60"/>
  <c r="E38" i="60"/>
  <c r="K38" i="60" s="1"/>
  <c r="F38" i="60"/>
  <c r="I38" i="60" s="1"/>
  <c r="G38" i="60"/>
  <c r="H38" i="60"/>
  <c r="E39" i="60"/>
  <c r="K39" i="60" s="1"/>
  <c r="F39" i="60"/>
  <c r="J39" i="60" s="1"/>
  <c r="G39" i="60"/>
  <c r="H39" i="60"/>
  <c r="E40" i="60"/>
  <c r="K40" i="60" s="1"/>
  <c r="F40" i="60"/>
  <c r="G40" i="60"/>
  <c r="H40" i="60"/>
  <c r="E41" i="60"/>
  <c r="K41" i="60" s="1"/>
  <c r="F41" i="60"/>
  <c r="I41" i="60" s="1"/>
  <c r="G41" i="60"/>
  <c r="H41" i="60"/>
  <c r="E42" i="60"/>
  <c r="K42" i="60" s="1"/>
  <c r="F42" i="60"/>
  <c r="I42" i="60" s="1"/>
  <c r="G42" i="60"/>
  <c r="H42" i="60"/>
  <c r="E43" i="60"/>
  <c r="K43" i="60" s="1"/>
  <c r="F43" i="60"/>
  <c r="N43" i="60" s="1"/>
  <c r="G43" i="60"/>
  <c r="H43" i="60"/>
  <c r="E44" i="60"/>
  <c r="K44" i="60" s="1"/>
  <c r="F44" i="60"/>
  <c r="I44" i="60" s="1"/>
  <c r="G44" i="60"/>
  <c r="H44" i="60"/>
  <c r="E45" i="60"/>
  <c r="K45" i="60" s="1"/>
  <c r="F45" i="60"/>
  <c r="G45" i="60"/>
  <c r="H45" i="60"/>
  <c r="E46" i="60"/>
  <c r="K46" i="60" s="1"/>
  <c r="F46" i="60"/>
  <c r="M46" i="60" s="1"/>
  <c r="G46" i="60"/>
  <c r="H46" i="60"/>
  <c r="E47" i="60"/>
  <c r="K47" i="60" s="1"/>
  <c r="F47" i="60"/>
  <c r="J47" i="60" s="1"/>
  <c r="G47" i="60"/>
  <c r="H47" i="60"/>
  <c r="E48" i="60"/>
  <c r="K48" i="60" s="1"/>
  <c r="F48" i="60"/>
  <c r="G48" i="60"/>
  <c r="H48" i="60"/>
  <c r="E49" i="60"/>
  <c r="K49" i="60" s="1"/>
  <c r="F49" i="60"/>
  <c r="N49" i="60" s="1"/>
  <c r="G49" i="60"/>
  <c r="H49" i="60"/>
  <c r="E50" i="60"/>
  <c r="K50" i="60" s="1"/>
  <c r="F50" i="60"/>
  <c r="I50" i="60" s="1"/>
  <c r="G50" i="60"/>
  <c r="H50" i="60"/>
  <c r="E51" i="60"/>
  <c r="K51" i="60" s="1"/>
  <c r="F51" i="60"/>
  <c r="J51" i="60" s="1"/>
  <c r="G51" i="60"/>
  <c r="H51" i="60"/>
  <c r="E52" i="60"/>
  <c r="K52" i="60" s="1"/>
  <c r="F52" i="60"/>
  <c r="M52" i="60" s="1"/>
  <c r="G52" i="60"/>
  <c r="H52" i="60"/>
  <c r="E53" i="60"/>
  <c r="K53" i="60" s="1"/>
  <c r="F53" i="60"/>
  <c r="J53" i="60" s="1"/>
  <c r="G53" i="60"/>
  <c r="H53" i="60"/>
  <c r="E54" i="60"/>
  <c r="K54" i="60" s="1"/>
  <c r="F54" i="60"/>
  <c r="I54" i="60" s="1"/>
  <c r="G54" i="60"/>
  <c r="H54" i="60"/>
  <c r="E55" i="60"/>
  <c r="K55" i="60" s="1"/>
  <c r="F55" i="60"/>
  <c r="J55" i="60" s="1"/>
  <c r="G55" i="60"/>
  <c r="H55" i="60"/>
  <c r="E56" i="60"/>
  <c r="K56" i="60" s="1"/>
  <c r="F56" i="60"/>
  <c r="I56" i="60" s="1"/>
  <c r="G56" i="60"/>
  <c r="H56" i="60"/>
  <c r="E57" i="60"/>
  <c r="K57" i="60" s="1"/>
  <c r="F57" i="60"/>
  <c r="I57" i="60" s="1"/>
  <c r="G57" i="60"/>
  <c r="H57" i="60"/>
  <c r="E58" i="60"/>
  <c r="K58" i="60" s="1"/>
  <c r="F58" i="60"/>
  <c r="I58" i="60" s="1"/>
  <c r="G58" i="60"/>
  <c r="H58" i="60"/>
  <c r="E59" i="60"/>
  <c r="K59" i="60" s="1"/>
  <c r="F59" i="60"/>
  <c r="N59" i="60" s="1"/>
  <c r="G59" i="60"/>
  <c r="H59" i="60"/>
  <c r="E60" i="60"/>
  <c r="K60" i="60" s="1"/>
  <c r="F60" i="60"/>
  <c r="I60" i="60" s="1"/>
  <c r="G60" i="60"/>
  <c r="H60" i="60"/>
  <c r="E61" i="60"/>
  <c r="K61" i="60" s="1"/>
  <c r="F61" i="60"/>
  <c r="G61" i="60"/>
  <c r="H61" i="60"/>
  <c r="E62" i="60"/>
  <c r="K62" i="60" s="1"/>
  <c r="F62" i="60"/>
  <c r="M62" i="60" s="1"/>
  <c r="G62" i="60"/>
  <c r="H62" i="60"/>
  <c r="E63" i="60"/>
  <c r="K63" i="60" s="1"/>
  <c r="F63" i="60"/>
  <c r="J63" i="60" s="1"/>
  <c r="G63" i="60"/>
  <c r="H63" i="60"/>
  <c r="E64" i="60"/>
  <c r="K64" i="60" s="1"/>
  <c r="F64" i="60"/>
  <c r="G64" i="60"/>
  <c r="H64" i="60"/>
  <c r="E65" i="60"/>
  <c r="K65" i="60" s="1"/>
  <c r="F65" i="60"/>
  <c r="G65" i="60"/>
  <c r="H65" i="60"/>
  <c r="E66" i="60"/>
  <c r="K66" i="60" s="1"/>
  <c r="F66" i="60"/>
  <c r="I66" i="60" s="1"/>
  <c r="G66" i="60"/>
  <c r="H66" i="60"/>
  <c r="E67" i="60"/>
  <c r="K67" i="60" s="1"/>
  <c r="F67" i="60"/>
  <c r="I67" i="60" s="1"/>
  <c r="G67" i="60"/>
  <c r="H67" i="60"/>
  <c r="E68" i="60"/>
  <c r="K68" i="60" s="1"/>
  <c r="F68" i="60"/>
  <c r="M68" i="60" s="1"/>
  <c r="G68" i="60"/>
  <c r="H68" i="60"/>
  <c r="E69" i="60"/>
  <c r="K69" i="60" s="1"/>
  <c r="F69" i="60"/>
  <c r="I69" i="60" s="1"/>
  <c r="G69" i="60"/>
  <c r="H69" i="60"/>
  <c r="E70" i="60"/>
  <c r="K70" i="60" s="1"/>
  <c r="F70" i="60"/>
  <c r="I70" i="60" s="1"/>
  <c r="G70" i="60"/>
  <c r="H70" i="60"/>
  <c r="E71" i="60"/>
  <c r="K71" i="60" s="1"/>
  <c r="F71" i="60"/>
  <c r="J71" i="60" s="1"/>
  <c r="G71" i="60"/>
  <c r="H71" i="60"/>
  <c r="E72" i="60"/>
  <c r="K72" i="60" s="1"/>
  <c r="F72" i="60"/>
  <c r="I72" i="60" s="1"/>
  <c r="G72" i="60"/>
  <c r="H72" i="60"/>
  <c r="E73" i="60"/>
  <c r="K73" i="60" s="1"/>
  <c r="F73" i="60"/>
  <c r="G73" i="60"/>
  <c r="H73" i="60"/>
  <c r="E74" i="60"/>
  <c r="K74" i="60" s="1"/>
  <c r="F74" i="60"/>
  <c r="I74" i="60" s="1"/>
  <c r="G74" i="60"/>
  <c r="H74" i="60"/>
  <c r="E75" i="60"/>
  <c r="K75" i="60" s="1"/>
  <c r="F75" i="60"/>
  <c r="N75" i="60" s="1"/>
  <c r="G75" i="60"/>
  <c r="H75" i="60"/>
  <c r="E76" i="60"/>
  <c r="K76" i="60" s="1"/>
  <c r="F76" i="60"/>
  <c r="I76" i="60" s="1"/>
  <c r="G76" i="60"/>
  <c r="H76" i="60"/>
  <c r="E77" i="60"/>
  <c r="K77" i="60" s="1"/>
  <c r="F77" i="60"/>
  <c r="G77" i="60"/>
  <c r="H77" i="60"/>
  <c r="E78" i="60"/>
  <c r="K78" i="60" s="1"/>
  <c r="F78" i="60"/>
  <c r="M78" i="60" s="1"/>
  <c r="G78" i="60"/>
  <c r="H78" i="60"/>
  <c r="E79" i="60"/>
  <c r="K79" i="60" s="1"/>
  <c r="F79" i="60"/>
  <c r="N79" i="60" s="1"/>
  <c r="G79" i="60"/>
  <c r="H79" i="60"/>
  <c r="E80" i="60"/>
  <c r="K80" i="60" s="1"/>
  <c r="F80" i="60"/>
  <c r="G80" i="60"/>
  <c r="H80" i="60"/>
  <c r="E81" i="60"/>
  <c r="K81" i="60" s="1"/>
  <c r="F81" i="60"/>
  <c r="N81" i="60" s="1"/>
  <c r="G81" i="60"/>
  <c r="H81" i="60"/>
  <c r="E82" i="60"/>
  <c r="K82" i="60" s="1"/>
  <c r="F82" i="60"/>
  <c r="J82" i="60" s="1"/>
  <c r="G82" i="60"/>
  <c r="H82" i="60"/>
  <c r="E83" i="60"/>
  <c r="K83" i="60" s="1"/>
  <c r="F83" i="60"/>
  <c r="M83" i="60" s="1"/>
  <c r="G83" i="60"/>
  <c r="H83" i="60"/>
  <c r="E84" i="60"/>
  <c r="K84" i="60" s="1"/>
  <c r="F84" i="60"/>
  <c r="M84" i="60" s="1"/>
  <c r="G84" i="60"/>
  <c r="H84" i="60"/>
  <c r="E85" i="60"/>
  <c r="K85" i="60" s="1"/>
  <c r="F85" i="60"/>
  <c r="I85" i="60" s="1"/>
  <c r="G85" i="60"/>
  <c r="H85" i="60"/>
  <c r="E86" i="60"/>
  <c r="K86" i="60" s="1"/>
  <c r="F86" i="60"/>
  <c r="I86" i="60" s="1"/>
  <c r="G86" i="60"/>
  <c r="H86" i="60"/>
  <c r="E87" i="60"/>
  <c r="K87" i="60" s="1"/>
  <c r="F87" i="60"/>
  <c r="J87" i="60" s="1"/>
  <c r="G87" i="60"/>
  <c r="H87" i="60"/>
  <c r="E88" i="60"/>
  <c r="K88" i="60" s="1"/>
  <c r="F88" i="60"/>
  <c r="N88" i="60" s="1"/>
  <c r="G88" i="60"/>
  <c r="H88" i="60"/>
  <c r="E89" i="60"/>
  <c r="K89" i="60" s="1"/>
  <c r="F89" i="60"/>
  <c r="I89" i="60" s="1"/>
  <c r="G89" i="60"/>
  <c r="H89" i="60"/>
  <c r="E90" i="60"/>
  <c r="K90" i="60" s="1"/>
  <c r="F90" i="60"/>
  <c r="I90" i="60" s="1"/>
  <c r="G90" i="60"/>
  <c r="H90" i="60"/>
  <c r="E91" i="60"/>
  <c r="K91" i="60" s="1"/>
  <c r="F91" i="60"/>
  <c r="N91" i="60" s="1"/>
  <c r="G91" i="60"/>
  <c r="H91" i="60"/>
  <c r="E92" i="60"/>
  <c r="K92" i="60" s="1"/>
  <c r="F92" i="60"/>
  <c r="G92" i="60"/>
  <c r="H92" i="60"/>
  <c r="E93" i="60"/>
  <c r="K93" i="60" s="1"/>
  <c r="F93" i="60"/>
  <c r="G93" i="60"/>
  <c r="H93" i="60"/>
  <c r="E94" i="60"/>
  <c r="K94" i="60" s="1"/>
  <c r="F94" i="60"/>
  <c r="M94" i="60" s="1"/>
  <c r="G94" i="60"/>
  <c r="H94" i="60"/>
  <c r="E95" i="60"/>
  <c r="K95" i="60" s="1"/>
  <c r="F95" i="60"/>
  <c r="M95" i="60" s="1"/>
  <c r="G95" i="60"/>
  <c r="H95" i="60"/>
  <c r="E96" i="60"/>
  <c r="K96" i="60" s="1"/>
  <c r="F96" i="60"/>
  <c r="G96" i="60"/>
  <c r="H96" i="60"/>
  <c r="E97" i="60"/>
  <c r="K97" i="60" s="1"/>
  <c r="F97" i="60"/>
  <c r="M97" i="60" s="1"/>
  <c r="G97" i="60"/>
  <c r="H97" i="60"/>
  <c r="E98" i="60"/>
  <c r="K98" i="60" s="1"/>
  <c r="F98" i="60"/>
  <c r="J98" i="60" s="1"/>
  <c r="G98" i="60"/>
  <c r="H98" i="60"/>
  <c r="E99" i="60"/>
  <c r="K99" i="60" s="1"/>
  <c r="F99" i="60"/>
  <c r="G99" i="60"/>
  <c r="H99" i="60"/>
  <c r="E100" i="60"/>
  <c r="K100" i="60" s="1"/>
  <c r="F100" i="60"/>
  <c r="M100" i="60" s="1"/>
  <c r="G100" i="60"/>
  <c r="H100" i="60"/>
  <c r="H8" i="60"/>
  <c r="G8" i="60"/>
  <c r="F8" i="60"/>
  <c r="J8" i="60" s="1"/>
  <c r="E8" i="60"/>
  <c r="K8" i="60" s="1"/>
  <c r="H7" i="60"/>
  <c r="G7" i="60"/>
  <c r="F7" i="60"/>
  <c r="I7" i="60" s="1"/>
  <c r="E7" i="60"/>
  <c r="K7" i="60" s="1"/>
  <c r="H6" i="60"/>
  <c r="G6" i="60"/>
  <c r="F6" i="60"/>
  <c r="J6" i="60" s="1"/>
  <c r="E6" i="60"/>
  <c r="K6" i="60" s="1"/>
  <c r="H5" i="60"/>
  <c r="G5" i="60"/>
  <c r="F5" i="60"/>
  <c r="J5" i="60" s="1"/>
  <c r="E5" i="60"/>
  <c r="K5" i="60" s="1"/>
  <c r="H4" i="60"/>
  <c r="G4" i="60"/>
  <c r="F4" i="60"/>
  <c r="J4" i="60" s="1"/>
  <c r="E4" i="60"/>
  <c r="K4" i="60" s="1"/>
  <c r="H3" i="60"/>
  <c r="G3" i="60"/>
  <c r="F3" i="60"/>
  <c r="N3" i="60" s="1"/>
  <c r="E3" i="60"/>
  <c r="K3" i="60" s="1"/>
  <c r="H2" i="60"/>
  <c r="G2" i="60"/>
  <c r="F2" i="60"/>
  <c r="N2" i="60" s="1"/>
  <c r="E2" i="60"/>
  <c r="K2" i="60" s="1"/>
  <c r="E22" i="58"/>
  <c r="F22" i="58"/>
  <c r="M22" i="58" s="1"/>
  <c r="G22" i="58"/>
  <c r="H22" i="58"/>
  <c r="I22" i="58"/>
  <c r="J22" i="58"/>
  <c r="E23" i="58"/>
  <c r="F23" i="58"/>
  <c r="P23" i="58" s="1"/>
  <c r="G23" i="58"/>
  <c r="H23" i="58"/>
  <c r="I23" i="58"/>
  <c r="J23" i="58"/>
  <c r="E24" i="58"/>
  <c r="F24" i="58"/>
  <c r="M24" i="58" s="1"/>
  <c r="G24" i="58"/>
  <c r="H24" i="58"/>
  <c r="I24" i="58"/>
  <c r="J24" i="58"/>
  <c r="U24" i="58" s="1"/>
  <c r="E25" i="58"/>
  <c r="F25" i="58"/>
  <c r="V25" i="58" s="1"/>
  <c r="G25" i="58"/>
  <c r="H25" i="58"/>
  <c r="I25" i="58"/>
  <c r="J25" i="58"/>
  <c r="E26" i="58"/>
  <c r="F26" i="58"/>
  <c r="T26" i="58" s="1"/>
  <c r="G26" i="58"/>
  <c r="H26" i="58"/>
  <c r="I26" i="58"/>
  <c r="J26" i="58"/>
  <c r="E27" i="58"/>
  <c r="F27" i="58"/>
  <c r="P27" i="58" s="1"/>
  <c r="G27" i="58"/>
  <c r="H27" i="58"/>
  <c r="I27" i="58"/>
  <c r="J27" i="58"/>
  <c r="E28" i="58"/>
  <c r="F28" i="58"/>
  <c r="M28" i="58" s="1"/>
  <c r="G28" i="58"/>
  <c r="H28" i="58"/>
  <c r="I28" i="58"/>
  <c r="J28" i="58"/>
  <c r="U28" i="58" s="1"/>
  <c r="E29" i="58"/>
  <c r="F29" i="58"/>
  <c r="V29" i="58" s="1"/>
  <c r="G29" i="58"/>
  <c r="H29" i="58"/>
  <c r="I29" i="58"/>
  <c r="J29" i="58"/>
  <c r="E30" i="58"/>
  <c r="F30" i="58"/>
  <c r="T30" i="58" s="1"/>
  <c r="G30" i="58"/>
  <c r="H30" i="58"/>
  <c r="I30" i="58"/>
  <c r="J30" i="58"/>
  <c r="E31" i="58"/>
  <c r="F31" i="58"/>
  <c r="P31" i="58" s="1"/>
  <c r="G31" i="58"/>
  <c r="H31" i="58"/>
  <c r="I31" i="58"/>
  <c r="J31" i="58"/>
  <c r="E32" i="58"/>
  <c r="F32" i="58"/>
  <c r="M32" i="58" s="1"/>
  <c r="G32" i="58"/>
  <c r="H32" i="58"/>
  <c r="I32" i="58"/>
  <c r="J32" i="58"/>
  <c r="U32" i="58" s="1"/>
  <c r="E33" i="58"/>
  <c r="F33" i="58"/>
  <c r="V33" i="58" s="1"/>
  <c r="G33" i="58"/>
  <c r="H33" i="58"/>
  <c r="I33" i="58"/>
  <c r="J33" i="58"/>
  <c r="E34" i="58"/>
  <c r="F34" i="58"/>
  <c r="T34" i="58" s="1"/>
  <c r="G34" i="58"/>
  <c r="H34" i="58"/>
  <c r="I34" i="58"/>
  <c r="J34" i="58"/>
  <c r="E35" i="58"/>
  <c r="F35" i="58"/>
  <c r="P35" i="58" s="1"/>
  <c r="G35" i="58"/>
  <c r="H35" i="58"/>
  <c r="I35" i="58"/>
  <c r="J35" i="58"/>
  <c r="E36" i="58"/>
  <c r="F36" i="58"/>
  <c r="M36" i="58" s="1"/>
  <c r="G36" i="58"/>
  <c r="H36" i="58"/>
  <c r="I36" i="58"/>
  <c r="J36" i="58"/>
  <c r="U36" i="58" s="1"/>
  <c r="E37" i="58"/>
  <c r="F37" i="58"/>
  <c r="V37" i="58" s="1"/>
  <c r="G37" i="58"/>
  <c r="H37" i="58"/>
  <c r="I37" i="58"/>
  <c r="J37" i="58"/>
  <c r="E38" i="58"/>
  <c r="F38" i="58"/>
  <c r="T38" i="58" s="1"/>
  <c r="G38" i="58"/>
  <c r="H38" i="58"/>
  <c r="I38" i="58"/>
  <c r="J38" i="58"/>
  <c r="E39" i="58"/>
  <c r="F39" i="58"/>
  <c r="P39" i="58" s="1"/>
  <c r="G39" i="58"/>
  <c r="H39" i="58"/>
  <c r="I39" i="58"/>
  <c r="J39" i="58"/>
  <c r="E40" i="58"/>
  <c r="F40" i="58"/>
  <c r="M40" i="58" s="1"/>
  <c r="G40" i="58"/>
  <c r="H40" i="58"/>
  <c r="I40" i="58"/>
  <c r="J40" i="58"/>
  <c r="U40" i="58" s="1"/>
  <c r="E41" i="58"/>
  <c r="F41" i="58"/>
  <c r="V41" i="58" s="1"/>
  <c r="G41" i="58"/>
  <c r="H41" i="58"/>
  <c r="I41" i="58"/>
  <c r="J41" i="58"/>
  <c r="E42" i="58"/>
  <c r="F42" i="58"/>
  <c r="T42" i="58" s="1"/>
  <c r="G42" i="58"/>
  <c r="H42" i="58"/>
  <c r="I42" i="58"/>
  <c r="J42" i="58"/>
  <c r="E43" i="58"/>
  <c r="F43" i="58"/>
  <c r="P43" i="58" s="1"/>
  <c r="G43" i="58"/>
  <c r="H43" i="58"/>
  <c r="I43" i="58"/>
  <c r="J43" i="58"/>
  <c r="E44" i="58"/>
  <c r="F44" i="58"/>
  <c r="M44" i="58" s="1"/>
  <c r="G44" i="58"/>
  <c r="H44" i="58"/>
  <c r="I44" i="58"/>
  <c r="J44" i="58"/>
  <c r="U44" i="58" s="1"/>
  <c r="E45" i="58"/>
  <c r="F45" i="58"/>
  <c r="N45" i="58" s="1"/>
  <c r="G45" i="58"/>
  <c r="H45" i="58"/>
  <c r="I45" i="58"/>
  <c r="J45" i="58"/>
  <c r="E46" i="58"/>
  <c r="F46" i="58"/>
  <c r="T46" i="58" s="1"/>
  <c r="G46" i="58"/>
  <c r="H46" i="58"/>
  <c r="I46" i="58"/>
  <c r="J46" i="58"/>
  <c r="U46" i="58" s="1"/>
  <c r="E47" i="58"/>
  <c r="F47" i="58"/>
  <c r="V47" i="58" s="1"/>
  <c r="G47" i="58"/>
  <c r="H47" i="58"/>
  <c r="I47" i="58"/>
  <c r="J47" i="58"/>
  <c r="E48" i="58"/>
  <c r="F48" i="58"/>
  <c r="M48" i="58" s="1"/>
  <c r="G48" i="58"/>
  <c r="H48" i="58"/>
  <c r="I48" i="58"/>
  <c r="J48" i="58"/>
  <c r="U48" i="58" s="1"/>
  <c r="E49" i="58"/>
  <c r="F49" i="58"/>
  <c r="N49" i="58" s="1"/>
  <c r="G49" i="58"/>
  <c r="H49" i="58"/>
  <c r="I49" i="58"/>
  <c r="J49" i="58"/>
  <c r="E50" i="58"/>
  <c r="F50" i="58"/>
  <c r="G50" i="58"/>
  <c r="H50" i="58"/>
  <c r="I50" i="58"/>
  <c r="J50" i="58"/>
  <c r="E51" i="58"/>
  <c r="F51" i="58"/>
  <c r="T51" i="58" s="1"/>
  <c r="G51" i="58"/>
  <c r="H51" i="58"/>
  <c r="I51" i="58"/>
  <c r="J51" i="58"/>
  <c r="E52" i="58"/>
  <c r="F52" i="58"/>
  <c r="M52" i="58" s="1"/>
  <c r="G52" i="58"/>
  <c r="H52" i="58"/>
  <c r="I52" i="58"/>
  <c r="J52" i="58"/>
  <c r="U52" i="58" s="1"/>
  <c r="E53" i="58"/>
  <c r="F53" i="58"/>
  <c r="N53" i="58" s="1"/>
  <c r="G53" i="58"/>
  <c r="H53" i="58"/>
  <c r="I53" i="58"/>
  <c r="J53" i="58"/>
  <c r="E54" i="58"/>
  <c r="F54" i="58"/>
  <c r="P54" i="58" s="1"/>
  <c r="G54" i="58"/>
  <c r="H54" i="58"/>
  <c r="I54" i="58"/>
  <c r="J54" i="58"/>
  <c r="E55" i="58"/>
  <c r="F55" i="58"/>
  <c r="G55" i="58"/>
  <c r="H55" i="58"/>
  <c r="I55" i="58"/>
  <c r="J55" i="58"/>
  <c r="E56" i="58"/>
  <c r="F56" i="58"/>
  <c r="M56" i="58" s="1"/>
  <c r="G56" i="58"/>
  <c r="H56" i="58"/>
  <c r="I56" i="58"/>
  <c r="J56" i="58"/>
  <c r="U56" i="58" s="1"/>
  <c r="E57" i="58"/>
  <c r="F57" i="58"/>
  <c r="N57" i="58" s="1"/>
  <c r="G57" i="58"/>
  <c r="H57" i="58"/>
  <c r="I57" i="58"/>
  <c r="J57" i="58"/>
  <c r="E58" i="58"/>
  <c r="F58" i="58"/>
  <c r="Q58" i="58" s="1"/>
  <c r="G58" i="58"/>
  <c r="H58" i="58"/>
  <c r="I58" i="58"/>
  <c r="J58" i="58"/>
  <c r="E59" i="58"/>
  <c r="F59" i="58"/>
  <c r="G59" i="58"/>
  <c r="H59" i="58"/>
  <c r="I59" i="58"/>
  <c r="J59" i="58"/>
  <c r="E60" i="58"/>
  <c r="F60" i="58"/>
  <c r="M60" i="58" s="1"/>
  <c r="G60" i="58"/>
  <c r="H60" i="58"/>
  <c r="I60" i="58"/>
  <c r="J60" i="58"/>
  <c r="U60" i="58" s="1"/>
  <c r="E61" i="58"/>
  <c r="F61" i="58"/>
  <c r="T61" i="58" s="1"/>
  <c r="G61" i="58"/>
  <c r="H61" i="58"/>
  <c r="I61" i="58"/>
  <c r="J61" i="58"/>
  <c r="E62" i="58"/>
  <c r="F62" i="58"/>
  <c r="P62" i="58" s="1"/>
  <c r="G62" i="58"/>
  <c r="H62" i="58"/>
  <c r="I62" i="58"/>
  <c r="J62" i="58"/>
  <c r="E63" i="58"/>
  <c r="F63" i="58"/>
  <c r="N63" i="58" s="1"/>
  <c r="G63" i="58"/>
  <c r="H63" i="58"/>
  <c r="I63" i="58"/>
  <c r="J63" i="58"/>
  <c r="E64" i="58"/>
  <c r="F64" i="58"/>
  <c r="M64" i="58" s="1"/>
  <c r="G64" i="58"/>
  <c r="H64" i="58"/>
  <c r="I64" i="58"/>
  <c r="J64" i="58"/>
  <c r="U64" i="58" s="1"/>
  <c r="E65" i="58"/>
  <c r="F65" i="58"/>
  <c r="N65" i="58" s="1"/>
  <c r="G65" i="58"/>
  <c r="H65" i="58"/>
  <c r="I65" i="58"/>
  <c r="J65" i="58"/>
  <c r="E66" i="58"/>
  <c r="F66" i="58"/>
  <c r="N66" i="58" s="1"/>
  <c r="G66" i="58"/>
  <c r="H66" i="58"/>
  <c r="I66" i="58"/>
  <c r="J66" i="58"/>
  <c r="E67" i="58"/>
  <c r="F67" i="58"/>
  <c r="M67" i="58" s="1"/>
  <c r="G67" i="58"/>
  <c r="H67" i="58"/>
  <c r="I67" i="58"/>
  <c r="J67" i="58"/>
  <c r="E68" i="58"/>
  <c r="F68" i="58"/>
  <c r="N68" i="58" s="1"/>
  <c r="G68" i="58"/>
  <c r="H68" i="58"/>
  <c r="I68" i="58"/>
  <c r="J68" i="58"/>
  <c r="U68" i="58" s="1"/>
  <c r="E69" i="58"/>
  <c r="F69" i="58"/>
  <c r="T69" i="58" s="1"/>
  <c r="G69" i="58"/>
  <c r="H69" i="58"/>
  <c r="I69" i="58"/>
  <c r="J69" i="58"/>
  <c r="E70" i="58"/>
  <c r="F70" i="58"/>
  <c r="G70" i="58"/>
  <c r="H70" i="58"/>
  <c r="I70" i="58"/>
  <c r="J70" i="58"/>
  <c r="E71" i="58"/>
  <c r="F71" i="58"/>
  <c r="M71" i="58" s="1"/>
  <c r="G71" i="58"/>
  <c r="H71" i="58"/>
  <c r="I71" i="58"/>
  <c r="J71" i="58"/>
  <c r="E72" i="58"/>
  <c r="F72" i="58"/>
  <c r="G72" i="58"/>
  <c r="H72" i="58"/>
  <c r="I72" i="58"/>
  <c r="J72" i="58"/>
  <c r="E73" i="58"/>
  <c r="F73" i="58"/>
  <c r="V73" i="58" s="1"/>
  <c r="G73" i="58"/>
  <c r="H73" i="58"/>
  <c r="I73" i="58"/>
  <c r="J73" i="58"/>
  <c r="E74" i="58"/>
  <c r="F74" i="58"/>
  <c r="N74" i="58" s="1"/>
  <c r="G74" i="58"/>
  <c r="H74" i="58"/>
  <c r="I74" i="58"/>
  <c r="J74" i="58"/>
  <c r="E75" i="58"/>
  <c r="F75" i="58"/>
  <c r="V75" i="58" s="1"/>
  <c r="G75" i="58"/>
  <c r="H75" i="58"/>
  <c r="I75" i="58"/>
  <c r="J75" i="58"/>
  <c r="E76" i="58"/>
  <c r="F76" i="58"/>
  <c r="N76" i="58" s="1"/>
  <c r="G76" i="58"/>
  <c r="H76" i="58"/>
  <c r="I76" i="58"/>
  <c r="J76" i="58"/>
  <c r="E77" i="58"/>
  <c r="F77" i="58"/>
  <c r="N77" i="58" s="1"/>
  <c r="G77" i="58"/>
  <c r="H77" i="58"/>
  <c r="I77" i="58"/>
  <c r="J77" i="58"/>
  <c r="E78" i="58"/>
  <c r="F78" i="58"/>
  <c r="N78" i="58" s="1"/>
  <c r="G78" i="58"/>
  <c r="H78" i="58"/>
  <c r="I78" i="58"/>
  <c r="J78" i="58"/>
  <c r="E79" i="58"/>
  <c r="F79" i="58"/>
  <c r="M79" i="58" s="1"/>
  <c r="G79" i="58"/>
  <c r="H79" i="58"/>
  <c r="I79" i="58"/>
  <c r="J79" i="58"/>
  <c r="E80" i="58"/>
  <c r="F80" i="58"/>
  <c r="S80" i="58" s="1"/>
  <c r="G80" i="58"/>
  <c r="H80" i="58"/>
  <c r="I80" i="58"/>
  <c r="J80" i="58"/>
  <c r="E81" i="58"/>
  <c r="F81" i="58"/>
  <c r="W81" i="58" s="1"/>
  <c r="G81" i="58"/>
  <c r="H81" i="58"/>
  <c r="I81" i="58"/>
  <c r="J81" i="58"/>
  <c r="E82" i="58"/>
  <c r="F82" i="58"/>
  <c r="S82" i="58" s="1"/>
  <c r="G82" i="58"/>
  <c r="H82" i="58"/>
  <c r="I82" i="58"/>
  <c r="J82" i="58"/>
  <c r="E83" i="58"/>
  <c r="F83" i="58"/>
  <c r="W83" i="58" s="1"/>
  <c r="G83" i="58"/>
  <c r="H83" i="58"/>
  <c r="I83" i="58"/>
  <c r="J83" i="58"/>
  <c r="E84" i="58"/>
  <c r="F84" i="58"/>
  <c r="S84" i="58" s="1"/>
  <c r="G84" i="58"/>
  <c r="H84" i="58"/>
  <c r="I84" i="58"/>
  <c r="J84" i="58"/>
  <c r="U84" i="58" s="1"/>
  <c r="E85" i="58"/>
  <c r="F85" i="58"/>
  <c r="W85" i="58" s="1"/>
  <c r="G85" i="58"/>
  <c r="H85" i="58"/>
  <c r="I85" i="58"/>
  <c r="J85" i="58"/>
  <c r="E86" i="58"/>
  <c r="F86" i="58"/>
  <c r="W86" i="58" s="1"/>
  <c r="G86" i="58"/>
  <c r="H86" i="58"/>
  <c r="I86" i="58"/>
  <c r="J86" i="58"/>
  <c r="E87" i="58"/>
  <c r="F87" i="58"/>
  <c r="W87" i="58" s="1"/>
  <c r="G87" i="58"/>
  <c r="H87" i="58"/>
  <c r="I87" i="58"/>
  <c r="J87" i="58"/>
  <c r="E88" i="58"/>
  <c r="F88" i="58"/>
  <c r="S88" i="58" s="1"/>
  <c r="G88" i="58"/>
  <c r="H88" i="58"/>
  <c r="I88" i="58"/>
  <c r="J88" i="58"/>
  <c r="E89" i="58"/>
  <c r="F89" i="58"/>
  <c r="W89" i="58" s="1"/>
  <c r="G89" i="58"/>
  <c r="H89" i="58"/>
  <c r="I89" i="58"/>
  <c r="J89" i="58"/>
  <c r="E90" i="58"/>
  <c r="F90" i="58"/>
  <c r="S90" i="58" s="1"/>
  <c r="G90" i="58"/>
  <c r="H90" i="58"/>
  <c r="I90" i="58"/>
  <c r="J90" i="58"/>
  <c r="E91" i="58"/>
  <c r="F91" i="58"/>
  <c r="W91" i="58" s="1"/>
  <c r="G91" i="58"/>
  <c r="H91" i="58"/>
  <c r="I91" i="58"/>
  <c r="J91" i="58"/>
  <c r="E92" i="58"/>
  <c r="F92" i="58"/>
  <c r="G92" i="58"/>
  <c r="H92" i="58"/>
  <c r="I92" i="58"/>
  <c r="J92" i="58"/>
  <c r="U92" i="58" s="1"/>
  <c r="E93" i="58"/>
  <c r="F93" i="58"/>
  <c r="W93" i="58" s="1"/>
  <c r="G93" i="58"/>
  <c r="H93" i="58"/>
  <c r="I93" i="58"/>
  <c r="J93" i="58"/>
  <c r="E94" i="58"/>
  <c r="F94" i="58"/>
  <c r="G94" i="58"/>
  <c r="H94" i="58"/>
  <c r="I94" i="58"/>
  <c r="J94" i="58"/>
  <c r="E95" i="58"/>
  <c r="F95" i="58"/>
  <c r="W95" i="58" s="1"/>
  <c r="G95" i="58"/>
  <c r="H95" i="58"/>
  <c r="I95" i="58"/>
  <c r="J95" i="58"/>
  <c r="E96" i="58"/>
  <c r="F96" i="58"/>
  <c r="G96" i="58"/>
  <c r="H96" i="58"/>
  <c r="I96" i="58"/>
  <c r="J96" i="58"/>
  <c r="E97" i="58"/>
  <c r="F97" i="58"/>
  <c r="W97" i="58" s="1"/>
  <c r="G97" i="58"/>
  <c r="H97" i="58"/>
  <c r="I97" i="58"/>
  <c r="J97" i="58"/>
  <c r="E98" i="58"/>
  <c r="F98" i="58"/>
  <c r="M98" i="58" s="1"/>
  <c r="G98" i="58"/>
  <c r="H98" i="58"/>
  <c r="I98" i="58"/>
  <c r="J98" i="58"/>
  <c r="E99" i="58"/>
  <c r="F99" i="58"/>
  <c r="W99" i="58" s="1"/>
  <c r="G99" i="58"/>
  <c r="H99" i="58"/>
  <c r="I99" i="58"/>
  <c r="J99" i="58"/>
  <c r="E100" i="58"/>
  <c r="F100" i="58"/>
  <c r="G100" i="58"/>
  <c r="H100" i="58"/>
  <c r="I100" i="58"/>
  <c r="J100" i="58"/>
  <c r="U100" i="58" s="1"/>
  <c r="G3" i="58"/>
  <c r="G4" i="58"/>
  <c r="G5" i="58"/>
  <c r="G6" i="58"/>
  <c r="G7" i="58"/>
  <c r="G8" i="58"/>
  <c r="G9" i="58"/>
  <c r="G10" i="58"/>
  <c r="G11" i="58"/>
  <c r="G12" i="58"/>
  <c r="G13" i="58"/>
  <c r="G14" i="58"/>
  <c r="G15" i="58"/>
  <c r="G16" i="58"/>
  <c r="G17" i="58"/>
  <c r="G18" i="58"/>
  <c r="G19" i="58"/>
  <c r="G20" i="58"/>
  <c r="G21" i="58"/>
  <c r="F3" i="58"/>
  <c r="W3" i="58" s="1"/>
  <c r="F4" i="58"/>
  <c r="W4" i="58" s="1"/>
  <c r="F5" i="58"/>
  <c r="W5" i="58" s="1"/>
  <c r="F6" i="58"/>
  <c r="N6" i="58" s="1"/>
  <c r="F7" i="58"/>
  <c r="S7" i="58" s="1"/>
  <c r="F8" i="58"/>
  <c r="M8" i="58" s="1"/>
  <c r="F9" i="58"/>
  <c r="M9" i="58" s="1"/>
  <c r="F10" i="58"/>
  <c r="T10" i="58" s="1"/>
  <c r="F11" i="58"/>
  <c r="N11" i="58" s="1"/>
  <c r="F12" i="58"/>
  <c r="N12" i="58" s="1"/>
  <c r="F13" i="58"/>
  <c r="W13" i="58" s="1"/>
  <c r="F14" i="58"/>
  <c r="V14" i="58" s="1"/>
  <c r="F15" i="58"/>
  <c r="V15" i="58" s="1"/>
  <c r="F16" i="58"/>
  <c r="V16" i="58" s="1"/>
  <c r="F17" i="58"/>
  <c r="W17" i="58" s="1"/>
  <c r="F18" i="58"/>
  <c r="W18" i="58" s="1"/>
  <c r="F19" i="58"/>
  <c r="W19" i="58" s="1"/>
  <c r="F20" i="58"/>
  <c r="W20" i="58" s="1"/>
  <c r="F21" i="58"/>
  <c r="W21" i="58" s="1"/>
  <c r="J3" i="58"/>
  <c r="J4" i="58"/>
  <c r="J5" i="58"/>
  <c r="J6" i="58"/>
  <c r="J7" i="58"/>
  <c r="J8" i="58"/>
  <c r="J9" i="58"/>
  <c r="J10" i="58"/>
  <c r="J11" i="58"/>
  <c r="J12" i="58"/>
  <c r="J13" i="58"/>
  <c r="J14" i="58"/>
  <c r="J15" i="58"/>
  <c r="J16" i="58"/>
  <c r="J17" i="58"/>
  <c r="J18" i="58"/>
  <c r="J19" i="58"/>
  <c r="J20" i="58"/>
  <c r="J21" i="58"/>
  <c r="J2" i="58"/>
  <c r="H3" i="58"/>
  <c r="I3" i="58"/>
  <c r="H4" i="58"/>
  <c r="I4" i="58"/>
  <c r="H5" i="58"/>
  <c r="I5" i="58"/>
  <c r="H6" i="58"/>
  <c r="I6" i="58"/>
  <c r="H7" i="58"/>
  <c r="I7" i="58"/>
  <c r="H8" i="58"/>
  <c r="I8" i="58"/>
  <c r="H9" i="58"/>
  <c r="I9" i="58"/>
  <c r="H10" i="58"/>
  <c r="I10" i="58"/>
  <c r="H11" i="58"/>
  <c r="I11" i="58"/>
  <c r="H12" i="58"/>
  <c r="I12" i="58"/>
  <c r="H13" i="58"/>
  <c r="I13" i="58"/>
  <c r="H14" i="58"/>
  <c r="I14" i="58"/>
  <c r="H15" i="58"/>
  <c r="I15" i="58"/>
  <c r="H16" i="58"/>
  <c r="I16" i="58"/>
  <c r="H17" i="58"/>
  <c r="I17" i="58"/>
  <c r="H18" i="58"/>
  <c r="I18" i="58"/>
  <c r="H19" i="58"/>
  <c r="I19" i="58"/>
  <c r="H20" i="58"/>
  <c r="I20" i="58"/>
  <c r="H21" i="58"/>
  <c r="I21" i="58"/>
  <c r="I2" i="58"/>
  <c r="H2" i="58"/>
  <c r="G2" i="58"/>
  <c r="F2" i="58"/>
  <c r="S2" i="58" s="1"/>
  <c r="E21" i="58"/>
  <c r="E20" i="58"/>
  <c r="E19" i="58"/>
  <c r="E18" i="58"/>
  <c r="E17" i="58"/>
  <c r="E16" i="58"/>
  <c r="E15" i="58"/>
  <c r="E14" i="58"/>
  <c r="E13" i="58"/>
  <c r="E12" i="58"/>
  <c r="E11" i="58"/>
  <c r="E10" i="58"/>
  <c r="E9" i="58"/>
  <c r="E8" i="58"/>
  <c r="E7" i="58"/>
  <c r="E6" i="58"/>
  <c r="E5" i="58"/>
  <c r="E4" i="58"/>
  <c r="E3" i="58"/>
  <c r="E2" i="58"/>
  <c r="H3" i="56"/>
  <c r="H4" i="56"/>
  <c r="H5" i="56"/>
  <c r="H6" i="56"/>
  <c r="H7" i="56"/>
  <c r="H8" i="56"/>
  <c r="H9" i="56"/>
  <c r="H10" i="56"/>
  <c r="H11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H24" i="56"/>
  <c r="H25" i="56"/>
  <c r="H26" i="56"/>
  <c r="H27" i="56"/>
  <c r="H28" i="56"/>
  <c r="H29" i="56"/>
  <c r="H30" i="56"/>
  <c r="H31" i="56"/>
  <c r="H32" i="56"/>
  <c r="H33" i="56"/>
  <c r="H34" i="56"/>
  <c r="H35" i="56"/>
  <c r="H36" i="56"/>
  <c r="H37" i="56"/>
  <c r="H38" i="56"/>
  <c r="H39" i="56"/>
  <c r="H40" i="56"/>
  <c r="H41" i="56"/>
  <c r="H42" i="56"/>
  <c r="H43" i="56"/>
  <c r="H44" i="56"/>
  <c r="H45" i="56"/>
  <c r="H46" i="56"/>
  <c r="H47" i="56"/>
  <c r="H48" i="56"/>
  <c r="H49" i="56"/>
  <c r="H50" i="56"/>
  <c r="H51" i="56"/>
  <c r="H52" i="56"/>
  <c r="H53" i="56"/>
  <c r="H54" i="56"/>
  <c r="H55" i="56"/>
  <c r="H56" i="56"/>
  <c r="H57" i="56"/>
  <c r="H58" i="56"/>
  <c r="H59" i="56"/>
  <c r="H60" i="56"/>
  <c r="H61" i="56"/>
  <c r="H62" i="56"/>
  <c r="H63" i="56"/>
  <c r="H64" i="56"/>
  <c r="H65" i="56"/>
  <c r="H66" i="56"/>
  <c r="H67" i="56"/>
  <c r="H68" i="56"/>
  <c r="H69" i="56"/>
  <c r="H70" i="56"/>
  <c r="H71" i="56"/>
  <c r="H72" i="56"/>
  <c r="H73" i="56"/>
  <c r="H74" i="56"/>
  <c r="H75" i="56"/>
  <c r="H76" i="56"/>
  <c r="H77" i="56"/>
  <c r="H78" i="56"/>
  <c r="H79" i="56"/>
  <c r="H80" i="56"/>
  <c r="H81" i="56"/>
  <c r="H82" i="56"/>
  <c r="H83" i="56"/>
  <c r="H84" i="56"/>
  <c r="H85" i="56"/>
  <c r="H86" i="56"/>
  <c r="H87" i="56"/>
  <c r="H88" i="56"/>
  <c r="H89" i="56"/>
  <c r="H90" i="56"/>
  <c r="H91" i="56"/>
  <c r="H92" i="56"/>
  <c r="H93" i="56"/>
  <c r="H94" i="56"/>
  <c r="H95" i="56"/>
  <c r="H96" i="56"/>
  <c r="H97" i="56"/>
  <c r="H98" i="56"/>
  <c r="H99" i="56"/>
  <c r="H100" i="56"/>
  <c r="H2" i="56"/>
  <c r="G2" i="56"/>
  <c r="G3" i="56"/>
  <c r="G4" i="56"/>
  <c r="G5" i="56"/>
  <c r="G6" i="56"/>
  <c r="G7" i="56"/>
  <c r="G8" i="56"/>
  <c r="G9" i="56"/>
  <c r="G10" i="56"/>
  <c r="G11" i="56"/>
  <c r="G12" i="56"/>
  <c r="G13" i="56"/>
  <c r="G14" i="56"/>
  <c r="G15" i="56"/>
  <c r="G16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2" i="56"/>
  <c r="G33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6" i="56"/>
  <c r="G57" i="56"/>
  <c r="G58" i="56"/>
  <c r="G59" i="56"/>
  <c r="G60" i="56"/>
  <c r="G61" i="56"/>
  <c r="G62" i="56"/>
  <c r="G63" i="56"/>
  <c r="G64" i="56"/>
  <c r="G65" i="56"/>
  <c r="G66" i="56"/>
  <c r="G67" i="56"/>
  <c r="G68" i="56"/>
  <c r="G69" i="56"/>
  <c r="G70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97" i="56"/>
  <c r="G98" i="56"/>
  <c r="G99" i="56"/>
  <c r="G100" i="56"/>
  <c r="E7" i="56"/>
  <c r="K7" i="56" s="1"/>
  <c r="F7" i="56"/>
  <c r="E8" i="56"/>
  <c r="U8" i="56" s="1"/>
  <c r="F8" i="56"/>
  <c r="E9" i="56"/>
  <c r="T9" i="56" s="1"/>
  <c r="F9" i="56"/>
  <c r="E10" i="56"/>
  <c r="K10" i="56" s="1"/>
  <c r="F10" i="56"/>
  <c r="E11" i="56"/>
  <c r="R11" i="56" s="1"/>
  <c r="F11" i="56"/>
  <c r="E12" i="56"/>
  <c r="Q12" i="56" s="1"/>
  <c r="F12" i="56"/>
  <c r="E13" i="56"/>
  <c r="O13" i="56" s="1"/>
  <c r="F13" i="56"/>
  <c r="E14" i="56"/>
  <c r="N14" i="56" s="1"/>
  <c r="F14" i="56"/>
  <c r="E15" i="56"/>
  <c r="L15" i="56" s="1"/>
  <c r="F15" i="56"/>
  <c r="E16" i="56"/>
  <c r="F16" i="56"/>
  <c r="E17" i="56"/>
  <c r="L17" i="56" s="1"/>
  <c r="F17" i="56"/>
  <c r="E18" i="56"/>
  <c r="K18" i="56" s="1"/>
  <c r="F18" i="56"/>
  <c r="E19" i="56"/>
  <c r="K19" i="56" s="1"/>
  <c r="F19" i="56"/>
  <c r="E20" i="56"/>
  <c r="F20" i="56"/>
  <c r="E21" i="56"/>
  <c r="U21" i="56" s="1"/>
  <c r="F21" i="56"/>
  <c r="E22" i="56"/>
  <c r="K22" i="56" s="1"/>
  <c r="F22" i="56"/>
  <c r="E23" i="56"/>
  <c r="R23" i="56" s="1"/>
  <c r="F23" i="56"/>
  <c r="E24" i="56"/>
  <c r="T24" i="56" s="1"/>
  <c r="F24" i="56"/>
  <c r="E25" i="56"/>
  <c r="T25" i="56" s="1"/>
  <c r="F25" i="56"/>
  <c r="E26" i="56"/>
  <c r="K26" i="56" s="1"/>
  <c r="F26" i="56"/>
  <c r="E27" i="56"/>
  <c r="R27" i="56" s="1"/>
  <c r="F27" i="56"/>
  <c r="E28" i="56"/>
  <c r="Q28" i="56" s="1"/>
  <c r="F28" i="56"/>
  <c r="E29" i="56"/>
  <c r="F29" i="56"/>
  <c r="E30" i="56"/>
  <c r="N30" i="56" s="1"/>
  <c r="F30" i="56"/>
  <c r="E31" i="56"/>
  <c r="O31" i="56" s="1"/>
  <c r="F31" i="56"/>
  <c r="E32" i="56"/>
  <c r="L32" i="56" s="1"/>
  <c r="F32" i="56"/>
  <c r="E33" i="56"/>
  <c r="L33" i="56" s="1"/>
  <c r="F33" i="56"/>
  <c r="E34" i="56"/>
  <c r="K34" i="56" s="1"/>
  <c r="F34" i="56"/>
  <c r="E35" i="56"/>
  <c r="Q35" i="56" s="1"/>
  <c r="F35" i="56"/>
  <c r="E36" i="56"/>
  <c r="F36" i="56"/>
  <c r="E37" i="56"/>
  <c r="U37" i="56" s="1"/>
  <c r="F37" i="56"/>
  <c r="E38" i="56"/>
  <c r="K38" i="56" s="1"/>
  <c r="F38" i="56"/>
  <c r="E39" i="56"/>
  <c r="F39" i="56"/>
  <c r="E40" i="56"/>
  <c r="T40" i="56" s="1"/>
  <c r="F40" i="56"/>
  <c r="E41" i="56"/>
  <c r="F41" i="56"/>
  <c r="E42" i="56"/>
  <c r="K42" i="56" s="1"/>
  <c r="F42" i="56"/>
  <c r="E43" i="56"/>
  <c r="F43" i="56"/>
  <c r="E44" i="56"/>
  <c r="O44" i="56" s="1"/>
  <c r="F44" i="56"/>
  <c r="E45" i="56"/>
  <c r="O45" i="56" s="1"/>
  <c r="F45" i="56"/>
  <c r="E46" i="56"/>
  <c r="N46" i="56" s="1"/>
  <c r="F46" i="56"/>
  <c r="E47" i="56"/>
  <c r="R47" i="56" s="1"/>
  <c r="F47" i="56"/>
  <c r="E48" i="56"/>
  <c r="L48" i="56" s="1"/>
  <c r="F48" i="56"/>
  <c r="E49" i="56"/>
  <c r="L49" i="56" s="1"/>
  <c r="F49" i="56"/>
  <c r="E50" i="56"/>
  <c r="K50" i="56" s="1"/>
  <c r="F50" i="56"/>
  <c r="E51" i="56"/>
  <c r="F51" i="56"/>
  <c r="E52" i="56"/>
  <c r="F52" i="56"/>
  <c r="E53" i="56"/>
  <c r="F53" i="56"/>
  <c r="E54" i="56"/>
  <c r="F54" i="56"/>
  <c r="E55" i="56"/>
  <c r="R55" i="56" s="1"/>
  <c r="F55" i="56"/>
  <c r="E56" i="56"/>
  <c r="F56" i="56"/>
  <c r="E57" i="56"/>
  <c r="T57" i="56" s="1"/>
  <c r="F57" i="56"/>
  <c r="E58" i="56"/>
  <c r="K58" i="56" s="1"/>
  <c r="F58" i="56"/>
  <c r="E59" i="56"/>
  <c r="F59" i="56"/>
  <c r="E60" i="56"/>
  <c r="O60" i="56" s="1"/>
  <c r="F60" i="56"/>
  <c r="E61" i="56"/>
  <c r="F61" i="56"/>
  <c r="E62" i="56"/>
  <c r="N62" i="56" s="1"/>
  <c r="F62" i="56"/>
  <c r="E63" i="56"/>
  <c r="N63" i="56" s="1"/>
  <c r="F63" i="56"/>
  <c r="E64" i="56"/>
  <c r="N64" i="56" s="1"/>
  <c r="F64" i="56"/>
  <c r="E65" i="56"/>
  <c r="L65" i="56" s="1"/>
  <c r="F65" i="56"/>
  <c r="E66" i="56"/>
  <c r="K66" i="56" s="1"/>
  <c r="F66" i="56"/>
  <c r="E67" i="56"/>
  <c r="Q67" i="56" s="1"/>
  <c r="F67" i="56"/>
  <c r="E68" i="56"/>
  <c r="F68" i="56"/>
  <c r="E69" i="56"/>
  <c r="Q69" i="56" s="1"/>
  <c r="F69" i="56"/>
  <c r="E70" i="56"/>
  <c r="F70" i="56"/>
  <c r="E71" i="56"/>
  <c r="R71" i="56" s="1"/>
  <c r="F71" i="56"/>
  <c r="E72" i="56"/>
  <c r="F72" i="56"/>
  <c r="E73" i="56"/>
  <c r="R73" i="56" s="1"/>
  <c r="F73" i="56"/>
  <c r="E74" i="56"/>
  <c r="K74" i="56" s="1"/>
  <c r="F74" i="56"/>
  <c r="E75" i="56"/>
  <c r="R75" i="56" s="1"/>
  <c r="F75" i="56"/>
  <c r="E76" i="56"/>
  <c r="F76" i="56"/>
  <c r="E77" i="56"/>
  <c r="F77" i="56"/>
  <c r="E78" i="56"/>
  <c r="N78" i="56" s="1"/>
  <c r="F78" i="56"/>
  <c r="E79" i="56"/>
  <c r="U79" i="56" s="1"/>
  <c r="F79" i="56"/>
  <c r="E80" i="56"/>
  <c r="F80" i="56"/>
  <c r="E81" i="56"/>
  <c r="U81" i="56" s="1"/>
  <c r="F81" i="56"/>
  <c r="E82" i="56"/>
  <c r="K82" i="56" s="1"/>
  <c r="F82" i="56"/>
  <c r="E83" i="56"/>
  <c r="Q83" i="56" s="1"/>
  <c r="F83" i="56"/>
  <c r="E84" i="56"/>
  <c r="L84" i="56" s="1"/>
  <c r="F84" i="56"/>
  <c r="E85" i="56"/>
  <c r="K85" i="56" s="1"/>
  <c r="F85" i="56"/>
  <c r="E86" i="56"/>
  <c r="L86" i="56" s="1"/>
  <c r="F86" i="56"/>
  <c r="E87" i="56"/>
  <c r="R87" i="56" s="1"/>
  <c r="F87" i="56"/>
  <c r="E88" i="56"/>
  <c r="N88" i="56" s="1"/>
  <c r="F88" i="56"/>
  <c r="E89" i="56"/>
  <c r="Q89" i="56" s="1"/>
  <c r="F89" i="56"/>
  <c r="E90" i="56"/>
  <c r="O90" i="56" s="1"/>
  <c r="F90" i="56"/>
  <c r="E91" i="56"/>
  <c r="F91" i="56"/>
  <c r="E92" i="56"/>
  <c r="K92" i="56" s="1"/>
  <c r="F92" i="56"/>
  <c r="E93" i="56"/>
  <c r="F93" i="56"/>
  <c r="E94" i="56"/>
  <c r="N94" i="56" s="1"/>
  <c r="F94" i="56"/>
  <c r="E95" i="56"/>
  <c r="K95" i="56" s="1"/>
  <c r="F95" i="56"/>
  <c r="E96" i="56"/>
  <c r="R96" i="56" s="1"/>
  <c r="F96" i="56"/>
  <c r="E97" i="56"/>
  <c r="K97" i="56" s="1"/>
  <c r="F97" i="56"/>
  <c r="E98" i="56"/>
  <c r="L98" i="56" s="1"/>
  <c r="F98" i="56"/>
  <c r="E99" i="56"/>
  <c r="Q99" i="56" s="1"/>
  <c r="F99" i="56"/>
  <c r="E100" i="56"/>
  <c r="F100" i="56"/>
  <c r="F6" i="56"/>
  <c r="E6" i="56"/>
  <c r="K6" i="56" s="1"/>
  <c r="F5" i="56"/>
  <c r="E5" i="56"/>
  <c r="N5" i="56" s="1"/>
  <c r="F4" i="56"/>
  <c r="E4" i="56"/>
  <c r="L4" i="56" s="1"/>
  <c r="F3" i="56"/>
  <c r="E3" i="56"/>
  <c r="K3" i="56" s="1"/>
  <c r="F2" i="56"/>
  <c r="E2" i="56"/>
  <c r="U2" i="56" s="1"/>
  <c r="E17" i="54"/>
  <c r="F17" i="54"/>
  <c r="L17" i="54" s="1"/>
  <c r="G17" i="54"/>
  <c r="H17" i="54"/>
  <c r="E18" i="54"/>
  <c r="F18" i="54"/>
  <c r="L18" i="54" s="1"/>
  <c r="G18" i="54"/>
  <c r="H18" i="54"/>
  <c r="E19" i="54"/>
  <c r="F19" i="54"/>
  <c r="M19" i="54" s="1"/>
  <c r="G19" i="54"/>
  <c r="H19" i="54"/>
  <c r="E20" i="54"/>
  <c r="F20" i="54"/>
  <c r="M20" i="54" s="1"/>
  <c r="G20" i="54"/>
  <c r="H20" i="54"/>
  <c r="E21" i="54"/>
  <c r="F21" i="54"/>
  <c r="M21" i="54" s="1"/>
  <c r="G21" i="54"/>
  <c r="H21" i="54"/>
  <c r="E22" i="54"/>
  <c r="F22" i="54"/>
  <c r="M22" i="54" s="1"/>
  <c r="G22" i="54"/>
  <c r="H22" i="54"/>
  <c r="E23" i="54"/>
  <c r="F23" i="54"/>
  <c r="M23" i="54" s="1"/>
  <c r="G23" i="54"/>
  <c r="H23" i="54"/>
  <c r="E24" i="54"/>
  <c r="F24" i="54"/>
  <c r="M24" i="54" s="1"/>
  <c r="G24" i="54"/>
  <c r="H24" i="54"/>
  <c r="E25" i="54"/>
  <c r="F25" i="54"/>
  <c r="M25" i="54" s="1"/>
  <c r="G25" i="54"/>
  <c r="H25" i="54"/>
  <c r="E26" i="54"/>
  <c r="F26" i="54"/>
  <c r="I26" i="54" s="1"/>
  <c r="G26" i="54"/>
  <c r="H26" i="54"/>
  <c r="E27" i="54"/>
  <c r="F27" i="54"/>
  <c r="M27" i="54" s="1"/>
  <c r="G27" i="54"/>
  <c r="H27" i="54"/>
  <c r="E28" i="54"/>
  <c r="F28" i="54"/>
  <c r="I28" i="54" s="1"/>
  <c r="G28" i="54"/>
  <c r="H28" i="54"/>
  <c r="E29" i="54"/>
  <c r="F29" i="54"/>
  <c r="J29" i="54" s="1"/>
  <c r="G29" i="54"/>
  <c r="H29" i="54"/>
  <c r="E30" i="54"/>
  <c r="F30" i="54"/>
  <c r="I30" i="54" s="1"/>
  <c r="G30" i="54"/>
  <c r="H30" i="54"/>
  <c r="E31" i="54"/>
  <c r="F31" i="54"/>
  <c r="J31" i="54" s="1"/>
  <c r="G31" i="54"/>
  <c r="H31" i="54"/>
  <c r="E32" i="54"/>
  <c r="F32" i="54"/>
  <c r="L32" i="54" s="1"/>
  <c r="G32" i="54"/>
  <c r="H32" i="54"/>
  <c r="E33" i="54"/>
  <c r="F33" i="54"/>
  <c r="J33" i="54" s="1"/>
  <c r="G33" i="54"/>
  <c r="H33" i="54"/>
  <c r="E34" i="54"/>
  <c r="F34" i="54"/>
  <c r="L34" i="54" s="1"/>
  <c r="G34" i="54"/>
  <c r="H34" i="54"/>
  <c r="E35" i="54"/>
  <c r="F35" i="54"/>
  <c r="M35" i="54" s="1"/>
  <c r="G35" i="54"/>
  <c r="H35" i="54"/>
  <c r="E36" i="54"/>
  <c r="F36" i="54"/>
  <c r="L36" i="54" s="1"/>
  <c r="G36" i="54"/>
  <c r="H36" i="54"/>
  <c r="E37" i="54"/>
  <c r="F37" i="54"/>
  <c r="M37" i="54" s="1"/>
  <c r="G37" i="54"/>
  <c r="H37" i="54"/>
  <c r="E38" i="54"/>
  <c r="F38" i="54"/>
  <c r="M38" i="54" s="1"/>
  <c r="G38" i="54"/>
  <c r="H38" i="54"/>
  <c r="E39" i="54"/>
  <c r="F39" i="54"/>
  <c r="M39" i="54" s="1"/>
  <c r="G39" i="54"/>
  <c r="H39" i="54"/>
  <c r="E40" i="54"/>
  <c r="F40" i="54"/>
  <c r="M40" i="54" s="1"/>
  <c r="G40" i="54"/>
  <c r="H40" i="54"/>
  <c r="E41" i="54"/>
  <c r="F41" i="54"/>
  <c r="M41" i="54" s="1"/>
  <c r="G41" i="54"/>
  <c r="H41" i="54"/>
  <c r="E42" i="54"/>
  <c r="F42" i="54"/>
  <c r="I42" i="54" s="1"/>
  <c r="G42" i="54"/>
  <c r="H42" i="54"/>
  <c r="E43" i="54"/>
  <c r="F43" i="54"/>
  <c r="M43" i="54" s="1"/>
  <c r="G43" i="54"/>
  <c r="H43" i="54"/>
  <c r="E44" i="54"/>
  <c r="F44" i="54"/>
  <c r="I44" i="54" s="1"/>
  <c r="G44" i="54"/>
  <c r="H44" i="54"/>
  <c r="E45" i="54"/>
  <c r="F45" i="54"/>
  <c r="J45" i="54" s="1"/>
  <c r="G45" i="54"/>
  <c r="H45" i="54"/>
  <c r="E46" i="54"/>
  <c r="F46" i="54"/>
  <c r="I46" i="54" s="1"/>
  <c r="G46" i="54"/>
  <c r="H46" i="54"/>
  <c r="E47" i="54"/>
  <c r="F47" i="54"/>
  <c r="J47" i="54" s="1"/>
  <c r="G47" i="54"/>
  <c r="H47" i="54"/>
  <c r="E48" i="54"/>
  <c r="F48" i="54"/>
  <c r="L48" i="54" s="1"/>
  <c r="G48" i="54"/>
  <c r="H48" i="54"/>
  <c r="E49" i="54"/>
  <c r="F49" i="54"/>
  <c r="J49" i="54" s="1"/>
  <c r="G49" i="54"/>
  <c r="H49" i="54"/>
  <c r="E50" i="54"/>
  <c r="F50" i="54"/>
  <c r="L50" i="54" s="1"/>
  <c r="G50" i="54"/>
  <c r="H50" i="54"/>
  <c r="E51" i="54"/>
  <c r="F51" i="54"/>
  <c r="M51" i="54" s="1"/>
  <c r="G51" i="54"/>
  <c r="H51" i="54"/>
  <c r="E52" i="54"/>
  <c r="F52" i="54"/>
  <c r="L52" i="54" s="1"/>
  <c r="G52" i="54"/>
  <c r="H52" i="54"/>
  <c r="E53" i="54"/>
  <c r="F53" i="54"/>
  <c r="M53" i="54" s="1"/>
  <c r="G53" i="54"/>
  <c r="H53" i="54"/>
  <c r="E54" i="54"/>
  <c r="F54" i="54"/>
  <c r="M54" i="54" s="1"/>
  <c r="G54" i="54"/>
  <c r="H54" i="54"/>
  <c r="E55" i="54"/>
  <c r="F55" i="54"/>
  <c r="M55" i="54" s="1"/>
  <c r="G55" i="54"/>
  <c r="H55" i="54"/>
  <c r="E56" i="54"/>
  <c r="F56" i="54"/>
  <c r="M56" i="54" s="1"/>
  <c r="G56" i="54"/>
  <c r="H56" i="54"/>
  <c r="E57" i="54"/>
  <c r="F57" i="54"/>
  <c r="M57" i="54" s="1"/>
  <c r="G57" i="54"/>
  <c r="H57" i="54"/>
  <c r="E58" i="54"/>
  <c r="F58" i="54"/>
  <c r="I58" i="54" s="1"/>
  <c r="G58" i="54"/>
  <c r="H58" i="54"/>
  <c r="E59" i="54"/>
  <c r="F59" i="54"/>
  <c r="M59" i="54" s="1"/>
  <c r="G59" i="54"/>
  <c r="H59" i="54"/>
  <c r="E60" i="54"/>
  <c r="F60" i="54"/>
  <c r="I60" i="54" s="1"/>
  <c r="G60" i="54"/>
  <c r="H60" i="54"/>
  <c r="E61" i="54"/>
  <c r="F61" i="54"/>
  <c r="J61" i="54" s="1"/>
  <c r="G61" i="54"/>
  <c r="H61" i="54"/>
  <c r="E62" i="54"/>
  <c r="F62" i="54"/>
  <c r="I62" i="54" s="1"/>
  <c r="G62" i="54"/>
  <c r="H62" i="54"/>
  <c r="E63" i="54"/>
  <c r="F63" i="54"/>
  <c r="J63" i="54" s="1"/>
  <c r="G63" i="54"/>
  <c r="H63" i="54"/>
  <c r="E64" i="54"/>
  <c r="F64" i="54"/>
  <c r="L64" i="54" s="1"/>
  <c r="G64" i="54"/>
  <c r="H64" i="54"/>
  <c r="E65" i="54"/>
  <c r="F65" i="54"/>
  <c r="L65" i="54" s="1"/>
  <c r="G65" i="54"/>
  <c r="H65" i="54"/>
  <c r="E66" i="54"/>
  <c r="F66" i="54"/>
  <c r="L66" i="54" s="1"/>
  <c r="G66" i="54"/>
  <c r="H66" i="54"/>
  <c r="E67" i="54"/>
  <c r="F67" i="54"/>
  <c r="M67" i="54" s="1"/>
  <c r="G67" i="54"/>
  <c r="H67" i="54"/>
  <c r="E68" i="54"/>
  <c r="F68" i="54"/>
  <c r="L68" i="54" s="1"/>
  <c r="G68" i="54"/>
  <c r="H68" i="54"/>
  <c r="E69" i="54"/>
  <c r="F69" i="54"/>
  <c r="M69" i="54" s="1"/>
  <c r="G69" i="54"/>
  <c r="H69" i="54"/>
  <c r="E70" i="54"/>
  <c r="F70" i="54"/>
  <c r="M70" i="54" s="1"/>
  <c r="G70" i="54"/>
  <c r="H70" i="54"/>
  <c r="E71" i="54"/>
  <c r="F71" i="54"/>
  <c r="M71" i="54" s="1"/>
  <c r="G71" i="54"/>
  <c r="H71" i="54"/>
  <c r="E72" i="54"/>
  <c r="F72" i="54"/>
  <c r="M72" i="54" s="1"/>
  <c r="G72" i="54"/>
  <c r="H72" i="54"/>
  <c r="E73" i="54"/>
  <c r="F73" i="54"/>
  <c r="M73" i="54" s="1"/>
  <c r="G73" i="54"/>
  <c r="H73" i="54"/>
  <c r="E74" i="54"/>
  <c r="F74" i="54"/>
  <c r="I74" i="54" s="1"/>
  <c r="G74" i="54"/>
  <c r="H74" i="54"/>
  <c r="E75" i="54"/>
  <c r="F75" i="54"/>
  <c r="M75" i="54" s="1"/>
  <c r="G75" i="54"/>
  <c r="H75" i="54"/>
  <c r="E76" i="54"/>
  <c r="F76" i="54"/>
  <c r="I76" i="54" s="1"/>
  <c r="G76" i="54"/>
  <c r="H76" i="54"/>
  <c r="E77" i="54"/>
  <c r="F77" i="54"/>
  <c r="J77" i="54" s="1"/>
  <c r="G77" i="54"/>
  <c r="H77" i="54"/>
  <c r="E78" i="54"/>
  <c r="F78" i="54"/>
  <c r="I78" i="54" s="1"/>
  <c r="G78" i="54"/>
  <c r="H78" i="54"/>
  <c r="E79" i="54"/>
  <c r="F79" i="54"/>
  <c r="J79" i="54" s="1"/>
  <c r="G79" i="54"/>
  <c r="H79" i="54"/>
  <c r="E80" i="54"/>
  <c r="F80" i="54"/>
  <c r="L80" i="54" s="1"/>
  <c r="G80" i="54"/>
  <c r="H80" i="54"/>
  <c r="E81" i="54"/>
  <c r="F81" i="54"/>
  <c r="J81" i="54" s="1"/>
  <c r="G81" i="54"/>
  <c r="H81" i="54"/>
  <c r="E82" i="54"/>
  <c r="F82" i="54"/>
  <c r="L82" i="54" s="1"/>
  <c r="G82" i="54"/>
  <c r="H82" i="54"/>
  <c r="E83" i="54"/>
  <c r="F83" i="54"/>
  <c r="M83" i="54" s="1"/>
  <c r="G83" i="54"/>
  <c r="H83" i="54"/>
  <c r="E84" i="54"/>
  <c r="F84" i="54"/>
  <c r="L84" i="54" s="1"/>
  <c r="G84" i="54"/>
  <c r="H84" i="54"/>
  <c r="E85" i="54"/>
  <c r="F85" i="54"/>
  <c r="M85" i="54" s="1"/>
  <c r="G85" i="54"/>
  <c r="H85" i="54"/>
  <c r="E86" i="54"/>
  <c r="F86" i="54"/>
  <c r="M86" i="54" s="1"/>
  <c r="G86" i="54"/>
  <c r="H86" i="54"/>
  <c r="E87" i="54"/>
  <c r="F87" i="54"/>
  <c r="M87" i="54" s="1"/>
  <c r="G87" i="54"/>
  <c r="H87" i="54"/>
  <c r="E88" i="54"/>
  <c r="F88" i="54"/>
  <c r="M88" i="54" s="1"/>
  <c r="G88" i="54"/>
  <c r="H88" i="54"/>
  <c r="E89" i="54"/>
  <c r="F89" i="54"/>
  <c r="M89" i="54" s="1"/>
  <c r="G89" i="54"/>
  <c r="H89" i="54"/>
  <c r="E90" i="54"/>
  <c r="F90" i="54"/>
  <c r="I90" i="54" s="1"/>
  <c r="G90" i="54"/>
  <c r="H90" i="54"/>
  <c r="E91" i="54"/>
  <c r="F91" i="54"/>
  <c r="M91" i="54" s="1"/>
  <c r="G91" i="54"/>
  <c r="H91" i="54"/>
  <c r="E92" i="54"/>
  <c r="F92" i="54"/>
  <c r="I92" i="54" s="1"/>
  <c r="G92" i="54"/>
  <c r="H92" i="54"/>
  <c r="E93" i="54"/>
  <c r="F93" i="54"/>
  <c r="J93" i="54" s="1"/>
  <c r="G93" i="54"/>
  <c r="H93" i="54"/>
  <c r="E94" i="54"/>
  <c r="F94" i="54"/>
  <c r="J94" i="54" s="1"/>
  <c r="G94" i="54"/>
  <c r="H94" i="54"/>
  <c r="E95" i="54"/>
  <c r="F95" i="54"/>
  <c r="J95" i="54" s="1"/>
  <c r="G95" i="54"/>
  <c r="H95" i="54"/>
  <c r="E96" i="54"/>
  <c r="F96" i="54"/>
  <c r="L96" i="54" s="1"/>
  <c r="G96" i="54"/>
  <c r="H96" i="54"/>
  <c r="E97" i="54"/>
  <c r="F97" i="54"/>
  <c r="J97" i="54" s="1"/>
  <c r="G97" i="54"/>
  <c r="H97" i="54"/>
  <c r="E98" i="54"/>
  <c r="F98" i="54"/>
  <c r="L98" i="54" s="1"/>
  <c r="G98" i="54"/>
  <c r="H98" i="54"/>
  <c r="E99" i="54"/>
  <c r="F99" i="54"/>
  <c r="M99" i="54" s="1"/>
  <c r="G99" i="54"/>
  <c r="H99" i="54"/>
  <c r="E100" i="54"/>
  <c r="F100" i="54"/>
  <c r="L100" i="54" s="1"/>
  <c r="G100" i="54"/>
  <c r="H100" i="54"/>
  <c r="H16" i="54"/>
  <c r="G16" i="54"/>
  <c r="F16" i="54"/>
  <c r="L16" i="54" s="1"/>
  <c r="E16" i="54"/>
  <c r="H15" i="54"/>
  <c r="G15" i="54"/>
  <c r="F15" i="54"/>
  <c r="J15" i="54" s="1"/>
  <c r="E15" i="54"/>
  <c r="H14" i="54"/>
  <c r="G14" i="54"/>
  <c r="F14" i="54"/>
  <c r="J14" i="54" s="1"/>
  <c r="E14" i="54"/>
  <c r="H13" i="54"/>
  <c r="G13" i="54"/>
  <c r="F13" i="54"/>
  <c r="J13" i="54" s="1"/>
  <c r="E13" i="54"/>
  <c r="H12" i="54"/>
  <c r="G12" i="54"/>
  <c r="F12" i="54"/>
  <c r="I12" i="54" s="1"/>
  <c r="E12" i="54"/>
  <c r="H11" i="54"/>
  <c r="G11" i="54"/>
  <c r="F11" i="54"/>
  <c r="M11" i="54" s="1"/>
  <c r="E11" i="54"/>
  <c r="H10" i="54"/>
  <c r="G10" i="54"/>
  <c r="F10" i="54"/>
  <c r="I10" i="54" s="1"/>
  <c r="E10" i="54"/>
  <c r="H9" i="54"/>
  <c r="G9" i="54"/>
  <c r="F9" i="54"/>
  <c r="M9" i="54" s="1"/>
  <c r="E9" i="54"/>
  <c r="H8" i="54"/>
  <c r="G8" i="54"/>
  <c r="F8" i="54"/>
  <c r="M8" i="54" s="1"/>
  <c r="E8" i="54"/>
  <c r="H7" i="54"/>
  <c r="G7" i="54"/>
  <c r="F7" i="54"/>
  <c r="M7" i="54" s="1"/>
  <c r="E7" i="54"/>
  <c r="H6" i="54"/>
  <c r="G6" i="54"/>
  <c r="F6" i="54"/>
  <c r="M6" i="54" s="1"/>
  <c r="E6" i="54"/>
  <c r="H5" i="54"/>
  <c r="G5" i="54"/>
  <c r="F5" i="54"/>
  <c r="M5" i="54" s="1"/>
  <c r="E5" i="54"/>
  <c r="H4" i="54"/>
  <c r="G4" i="54"/>
  <c r="F4" i="54"/>
  <c r="M4" i="54" s="1"/>
  <c r="E4" i="54"/>
  <c r="H3" i="54"/>
  <c r="G3" i="54"/>
  <c r="F3" i="54"/>
  <c r="M3" i="54" s="1"/>
  <c r="E3" i="54"/>
  <c r="H2" i="54"/>
  <c r="G2" i="54"/>
  <c r="F2" i="54"/>
  <c r="M2" i="54" s="1"/>
  <c r="E2" i="54"/>
  <c r="E10" i="52"/>
  <c r="F10" i="52"/>
  <c r="J10" i="52" s="1"/>
  <c r="G10" i="52"/>
  <c r="H10" i="52"/>
  <c r="E11" i="52"/>
  <c r="F11" i="52"/>
  <c r="J11" i="52" s="1"/>
  <c r="G11" i="52"/>
  <c r="H11" i="52"/>
  <c r="E12" i="52"/>
  <c r="F12" i="52"/>
  <c r="J12" i="52" s="1"/>
  <c r="G12" i="52"/>
  <c r="H12" i="52"/>
  <c r="E13" i="52"/>
  <c r="F13" i="52"/>
  <c r="L13" i="52" s="1"/>
  <c r="G13" i="52"/>
  <c r="H13" i="52"/>
  <c r="E14" i="52"/>
  <c r="F14" i="52"/>
  <c r="J14" i="52" s="1"/>
  <c r="G14" i="52"/>
  <c r="H14" i="52"/>
  <c r="E15" i="52"/>
  <c r="F15" i="52"/>
  <c r="J15" i="52" s="1"/>
  <c r="G15" i="52"/>
  <c r="H15" i="52"/>
  <c r="E16" i="52"/>
  <c r="F16" i="52"/>
  <c r="J16" i="52" s="1"/>
  <c r="G16" i="52"/>
  <c r="H16" i="52"/>
  <c r="E17" i="52"/>
  <c r="F17" i="52"/>
  <c r="I17" i="52" s="1"/>
  <c r="G17" i="52"/>
  <c r="H17" i="52"/>
  <c r="E18" i="52"/>
  <c r="F18" i="52"/>
  <c r="I18" i="52" s="1"/>
  <c r="G18" i="52"/>
  <c r="H18" i="52"/>
  <c r="E19" i="52"/>
  <c r="F19" i="52"/>
  <c r="M19" i="52" s="1"/>
  <c r="G19" i="52"/>
  <c r="H19" i="52"/>
  <c r="E20" i="52"/>
  <c r="F20" i="52"/>
  <c r="M20" i="52" s="1"/>
  <c r="G20" i="52"/>
  <c r="H20" i="52"/>
  <c r="E21" i="52"/>
  <c r="F21" i="52"/>
  <c r="L21" i="52" s="1"/>
  <c r="G21" i="52"/>
  <c r="H21" i="52"/>
  <c r="E22" i="52"/>
  <c r="F22" i="52"/>
  <c r="L22" i="52" s="1"/>
  <c r="G22" i="52"/>
  <c r="H22" i="52"/>
  <c r="E23" i="52"/>
  <c r="F23" i="52"/>
  <c r="J23" i="52" s="1"/>
  <c r="G23" i="52"/>
  <c r="H23" i="52"/>
  <c r="E24" i="52"/>
  <c r="F24" i="52"/>
  <c r="J24" i="52" s="1"/>
  <c r="G24" i="52"/>
  <c r="H24" i="52"/>
  <c r="E25" i="52"/>
  <c r="F25" i="52"/>
  <c r="J25" i="52" s="1"/>
  <c r="G25" i="52"/>
  <c r="H25" i="52"/>
  <c r="E26" i="52"/>
  <c r="F26" i="52"/>
  <c r="J26" i="52" s="1"/>
  <c r="G26" i="52"/>
  <c r="H26" i="52"/>
  <c r="E27" i="52"/>
  <c r="F27" i="52"/>
  <c r="J27" i="52" s="1"/>
  <c r="G27" i="52"/>
  <c r="H27" i="52"/>
  <c r="E28" i="52"/>
  <c r="F28" i="52"/>
  <c r="J28" i="52" s="1"/>
  <c r="G28" i="52"/>
  <c r="H28" i="52"/>
  <c r="E29" i="52"/>
  <c r="F29" i="52"/>
  <c r="L29" i="52" s="1"/>
  <c r="G29" i="52"/>
  <c r="H29" i="52"/>
  <c r="E30" i="52"/>
  <c r="F30" i="52"/>
  <c r="J30" i="52" s="1"/>
  <c r="G30" i="52"/>
  <c r="H30" i="52"/>
  <c r="E31" i="52"/>
  <c r="F31" i="52"/>
  <c r="J31" i="52" s="1"/>
  <c r="G31" i="52"/>
  <c r="H31" i="52"/>
  <c r="E32" i="52"/>
  <c r="F32" i="52"/>
  <c r="J32" i="52" s="1"/>
  <c r="G32" i="52"/>
  <c r="H32" i="52"/>
  <c r="E33" i="52"/>
  <c r="F33" i="52"/>
  <c r="I33" i="52" s="1"/>
  <c r="G33" i="52"/>
  <c r="H33" i="52"/>
  <c r="E34" i="52"/>
  <c r="F34" i="52"/>
  <c r="I34" i="52" s="1"/>
  <c r="G34" i="52"/>
  <c r="H34" i="52"/>
  <c r="E35" i="52"/>
  <c r="F35" i="52"/>
  <c r="M35" i="52" s="1"/>
  <c r="G35" i="52"/>
  <c r="H35" i="52"/>
  <c r="E36" i="52"/>
  <c r="F36" i="52"/>
  <c r="M36" i="52" s="1"/>
  <c r="G36" i="52"/>
  <c r="H36" i="52"/>
  <c r="E37" i="52"/>
  <c r="F37" i="52"/>
  <c r="L37" i="52" s="1"/>
  <c r="G37" i="52"/>
  <c r="H37" i="52"/>
  <c r="E38" i="52"/>
  <c r="F38" i="52"/>
  <c r="L38" i="52" s="1"/>
  <c r="G38" i="52"/>
  <c r="H38" i="52"/>
  <c r="E39" i="52"/>
  <c r="F39" i="52"/>
  <c r="J39" i="52" s="1"/>
  <c r="G39" i="52"/>
  <c r="H39" i="52"/>
  <c r="E40" i="52"/>
  <c r="F40" i="52"/>
  <c r="J40" i="52" s="1"/>
  <c r="G40" i="52"/>
  <c r="H40" i="52"/>
  <c r="E41" i="52"/>
  <c r="F41" i="52"/>
  <c r="J41" i="52" s="1"/>
  <c r="G41" i="52"/>
  <c r="H41" i="52"/>
  <c r="E42" i="52"/>
  <c r="F42" i="52"/>
  <c r="J42" i="52" s="1"/>
  <c r="G42" i="52"/>
  <c r="H42" i="52"/>
  <c r="E43" i="52"/>
  <c r="F43" i="52"/>
  <c r="J43" i="52" s="1"/>
  <c r="G43" i="52"/>
  <c r="H43" i="52"/>
  <c r="E44" i="52"/>
  <c r="F44" i="52"/>
  <c r="J44" i="52" s="1"/>
  <c r="G44" i="52"/>
  <c r="H44" i="52"/>
  <c r="E45" i="52"/>
  <c r="F45" i="52"/>
  <c r="L45" i="52" s="1"/>
  <c r="G45" i="52"/>
  <c r="H45" i="52"/>
  <c r="E46" i="52"/>
  <c r="F46" i="52"/>
  <c r="J46" i="52" s="1"/>
  <c r="G46" i="52"/>
  <c r="H46" i="52"/>
  <c r="E47" i="52"/>
  <c r="F47" i="52"/>
  <c r="J47" i="52" s="1"/>
  <c r="G47" i="52"/>
  <c r="H47" i="52"/>
  <c r="E48" i="52"/>
  <c r="F48" i="52"/>
  <c r="J48" i="52" s="1"/>
  <c r="G48" i="52"/>
  <c r="H48" i="52"/>
  <c r="E49" i="52"/>
  <c r="F49" i="52"/>
  <c r="I49" i="52" s="1"/>
  <c r="G49" i="52"/>
  <c r="H49" i="52"/>
  <c r="E50" i="52"/>
  <c r="F50" i="52"/>
  <c r="I50" i="52" s="1"/>
  <c r="G50" i="52"/>
  <c r="H50" i="52"/>
  <c r="E51" i="52"/>
  <c r="F51" i="52"/>
  <c r="M51" i="52" s="1"/>
  <c r="G51" i="52"/>
  <c r="H51" i="52"/>
  <c r="E52" i="52"/>
  <c r="F52" i="52"/>
  <c r="M52" i="52" s="1"/>
  <c r="G52" i="52"/>
  <c r="H52" i="52"/>
  <c r="E53" i="52"/>
  <c r="F53" i="52"/>
  <c r="L53" i="52" s="1"/>
  <c r="G53" i="52"/>
  <c r="H53" i="52"/>
  <c r="E54" i="52"/>
  <c r="F54" i="52"/>
  <c r="L54" i="52" s="1"/>
  <c r="G54" i="52"/>
  <c r="H54" i="52"/>
  <c r="E55" i="52"/>
  <c r="F55" i="52"/>
  <c r="J55" i="52" s="1"/>
  <c r="G55" i="52"/>
  <c r="H55" i="52"/>
  <c r="E56" i="52"/>
  <c r="F56" i="52"/>
  <c r="J56" i="52" s="1"/>
  <c r="G56" i="52"/>
  <c r="H56" i="52"/>
  <c r="E57" i="52"/>
  <c r="F57" i="52"/>
  <c r="J57" i="52" s="1"/>
  <c r="G57" i="52"/>
  <c r="H57" i="52"/>
  <c r="E58" i="52"/>
  <c r="F58" i="52"/>
  <c r="J58" i="52" s="1"/>
  <c r="G58" i="52"/>
  <c r="H58" i="52"/>
  <c r="E59" i="52"/>
  <c r="F59" i="52"/>
  <c r="J59" i="52" s="1"/>
  <c r="G59" i="52"/>
  <c r="H59" i="52"/>
  <c r="E60" i="52"/>
  <c r="F60" i="52"/>
  <c r="J60" i="52" s="1"/>
  <c r="G60" i="52"/>
  <c r="H60" i="52"/>
  <c r="E61" i="52"/>
  <c r="F61" i="52"/>
  <c r="L61" i="52" s="1"/>
  <c r="G61" i="52"/>
  <c r="H61" i="52"/>
  <c r="E62" i="52"/>
  <c r="F62" i="52"/>
  <c r="J62" i="52" s="1"/>
  <c r="G62" i="52"/>
  <c r="H62" i="52"/>
  <c r="E63" i="52"/>
  <c r="F63" i="52"/>
  <c r="J63" i="52" s="1"/>
  <c r="G63" i="52"/>
  <c r="H63" i="52"/>
  <c r="E64" i="52"/>
  <c r="F64" i="52"/>
  <c r="J64" i="52" s="1"/>
  <c r="G64" i="52"/>
  <c r="H64" i="52"/>
  <c r="E65" i="52"/>
  <c r="F65" i="52"/>
  <c r="I65" i="52" s="1"/>
  <c r="G65" i="52"/>
  <c r="H65" i="52"/>
  <c r="E66" i="52"/>
  <c r="F66" i="52"/>
  <c r="I66" i="52" s="1"/>
  <c r="G66" i="52"/>
  <c r="H66" i="52"/>
  <c r="E67" i="52"/>
  <c r="F67" i="52"/>
  <c r="M67" i="52" s="1"/>
  <c r="G67" i="52"/>
  <c r="H67" i="52"/>
  <c r="E68" i="52"/>
  <c r="F68" i="52"/>
  <c r="M68" i="52" s="1"/>
  <c r="G68" i="52"/>
  <c r="H68" i="52"/>
  <c r="E69" i="52"/>
  <c r="F69" i="52"/>
  <c r="L69" i="52" s="1"/>
  <c r="G69" i="52"/>
  <c r="H69" i="52"/>
  <c r="E70" i="52"/>
  <c r="F70" i="52"/>
  <c r="L70" i="52" s="1"/>
  <c r="G70" i="52"/>
  <c r="H70" i="52"/>
  <c r="E71" i="52"/>
  <c r="F71" i="52"/>
  <c r="J71" i="52" s="1"/>
  <c r="G71" i="52"/>
  <c r="H71" i="52"/>
  <c r="E72" i="52"/>
  <c r="F72" i="52"/>
  <c r="J72" i="52" s="1"/>
  <c r="G72" i="52"/>
  <c r="H72" i="52"/>
  <c r="E73" i="52"/>
  <c r="F73" i="52"/>
  <c r="J73" i="52" s="1"/>
  <c r="G73" i="52"/>
  <c r="H73" i="52"/>
  <c r="E74" i="52"/>
  <c r="F74" i="52"/>
  <c r="J74" i="52" s="1"/>
  <c r="G74" i="52"/>
  <c r="H74" i="52"/>
  <c r="E75" i="52"/>
  <c r="F75" i="52"/>
  <c r="J75" i="52" s="1"/>
  <c r="G75" i="52"/>
  <c r="H75" i="52"/>
  <c r="E76" i="52"/>
  <c r="F76" i="52"/>
  <c r="J76" i="52" s="1"/>
  <c r="G76" i="52"/>
  <c r="H76" i="52"/>
  <c r="E77" i="52"/>
  <c r="F77" i="52"/>
  <c r="L77" i="52" s="1"/>
  <c r="G77" i="52"/>
  <c r="H77" i="52"/>
  <c r="E78" i="52"/>
  <c r="F78" i="52"/>
  <c r="J78" i="52" s="1"/>
  <c r="G78" i="52"/>
  <c r="H78" i="52"/>
  <c r="E79" i="52"/>
  <c r="F79" i="52"/>
  <c r="J79" i="52" s="1"/>
  <c r="G79" i="52"/>
  <c r="H79" i="52"/>
  <c r="E80" i="52"/>
  <c r="F80" i="52"/>
  <c r="J80" i="52" s="1"/>
  <c r="G80" i="52"/>
  <c r="H80" i="52"/>
  <c r="E81" i="52"/>
  <c r="F81" i="52"/>
  <c r="I81" i="52" s="1"/>
  <c r="G81" i="52"/>
  <c r="H81" i="52"/>
  <c r="E82" i="52"/>
  <c r="F82" i="52"/>
  <c r="I82" i="52" s="1"/>
  <c r="G82" i="52"/>
  <c r="H82" i="52"/>
  <c r="E83" i="52"/>
  <c r="F83" i="52"/>
  <c r="M83" i="52" s="1"/>
  <c r="G83" i="52"/>
  <c r="H83" i="52"/>
  <c r="E84" i="52"/>
  <c r="F84" i="52"/>
  <c r="M84" i="52" s="1"/>
  <c r="G84" i="52"/>
  <c r="H84" i="52"/>
  <c r="E85" i="52"/>
  <c r="F85" i="52"/>
  <c r="L85" i="52" s="1"/>
  <c r="G85" i="52"/>
  <c r="H85" i="52"/>
  <c r="E86" i="52"/>
  <c r="F86" i="52"/>
  <c r="L86" i="52" s="1"/>
  <c r="G86" i="52"/>
  <c r="H86" i="52"/>
  <c r="E87" i="52"/>
  <c r="F87" i="52"/>
  <c r="J87" i="52" s="1"/>
  <c r="G87" i="52"/>
  <c r="H87" i="52"/>
  <c r="E88" i="52"/>
  <c r="F88" i="52"/>
  <c r="J88" i="52" s="1"/>
  <c r="G88" i="52"/>
  <c r="H88" i="52"/>
  <c r="E89" i="52"/>
  <c r="F89" i="52"/>
  <c r="J89" i="52" s="1"/>
  <c r="G89" i="52"/>
  <c r="H89" i="52"/>
  <c r="E90" i="52"/>
  <c r="F90" i="52"/>
  <c r="J90" i="52" s="1"/>
  <c r="G90" i="52"/>
  <c r="H90" i="52"/>
  <c r="E91" i="52"/>
  <c r="F91" i="52"/>
  <c r="J91" i="52" s="1"/>
  <c r="G91" i="52"/>
  <c r="H91" i="52"/>
  <c r="E92" i="52"/>
  <c r="F92" i="52"/>
  <c r="J92" i="52" s="1"/>
  <c r="G92" i="52"/>
  <c r="H92" i="52"/>
  <c r="E93" i="52"/>
  <c r="F93" i="52"/>
  <c r="L93" i="52" s="1"/>
  <c r="G93" i="52"/>
  <c r="H93" i="52"/>
  <c r="E94" i="52"/>
  <c r="F94" i="52"/>
  <c r="J94" i="52" s="1"/>
  <c r="G94" i="52"/>
  <c r="H94" i="52"/>
  <c r="E95" i="52"/>
  <c r="F95" i="52"/>
  <c r="J95" i="52" s="1"/>
  <c r="G95" i="52"/>
  <c r="H95" i="52"/>
  <c r="E96" i="52"/>
  <c r="F96" i="52"/>
  <c r="J96" i="52" s="1"/>
  <c r="G96" i="52"/>
  <c r="H96" i="52"/>
  <c r="E97" i="52"/>
  <c r="F97" i="52"/>
  <c r="I97" i="52" s="1"/>
  <c r="G97" i="52"/>
  <c r="H97" i="52"/>
  <c r="E98" i="52"/>
  <c r="F98" i="52"/>
  <c r="I98" i="52" s="1"/>
  <c r="G98" i="52"/>
  <c r="H98" i="52"/>
  <c r="E99" i="52"/>
  <c r="F99" i="52"/>
  <c r="M99" i="52" s="1"/>
  <c r="G99" i="52"/>
  <c r="H99" i="52"/>
  <c r="E100" i="52"/>
  <c r="F100" i="52"/>
  <c r="M100" i="52" s="1"/>
  <c r="G100" i="52"/>
  <c r="H100" i="52"/>
  <c r="H9" i="52"/>
  <c r="G9" i="52"/>
  <c r="F9" i="52"/>
  <c r="J9" i="52" s="1"/>
  <c r="E9" i="52"/>
  <c r="H8" i="52"/>
  <c r="G8" i="52"/>
  <c r="F8" i="52"/>
  <c r="J8" i="52" s="1"/>
  <c r="E8" i="52"/>
  <c r="H7" i="52"/>
  <c r="G7" i="52"/>
  <c r="F7" i="52"/>
  <c r="J7" i="52" s="1"/>
  <c r="E7" i="52"/>
  <c r="H6" i="52"/>
  <c r="G6" i="52"/>
  <c r="F6" i="52"/>
  <c r="L6" i="52" s="1"/>
  <c r="E6" i="52"/>
  <c r="H5" i="52"/>
  <c r="G5" i="52"/>
  <c r="F5" i="52"/>
  <c r="L5" i="52" s="1"/>
  <c r="E5" i="52"/>
  <c r="H4" i="52"/>
  <c r="G4" i="52"/>
  <c r="F4" i="52"/>
  <c r="M4" i="52" s="1"/>
  <c r="E4" i="52"/>
  <c r="H3" i="52"/>
  <c r="G3" i="52"/>
  <c r="F3" i="52"/>
  <c r="M3" i="52" s="1"/>
  <c r="E3" i="52"/>
  <c r="H2" i="52"/>
  <c r="G2" i="52"/>
  <c r="F2" i="52"/>
  <c r="M2" i="52" s="1"/>
  <c r="E2" i="52"/>
  <c r="E100" i="46"/>
  <c r="Q100" i="46" s="1"/>
  <c r="F100" i="46"/>
  <c r="I100" i="46" s="1"/>
  <c r="G100" i="46"/>
  <c r="K100" i="46" s="1"/>
  <c r="H100" i="46"/>
  <c r="S100" i="46" s="1"/>
  <c r="E3" i="31"/>
  <c r="E4" i="31"/>
  <c r="E5" i="31"/>
  <c r="E6" i="31"/>
  <c r="E2" i="31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56" i="34"/>
  <c r="G57" i="34"/>
  <c r="G58" i="34"/>
  <c r="G59" i="34"/>
  <c r="G60" i="34"/>
  <c r="G61" i="34"/>
  <c r="G62" i="34"/>
  <c r="G63" i="34"/>
  <c r="G64" i="34"/>
  <c r="G65" i="34"/>
  <c r="G66" i="34"/>
  <c r="G67" i="34"/>
  <c r="G68" i="34"/>
  <c r="G69" i="34"/>
  <c r="G70" i="34"/>
  <c r="G71" i="34"/>
  <c r="G72" i="34"/>
  <c r="G73" i="34"/>
  <c r="G74" i="34"/>
  <c r="G75" i="34"/>
  <c r="G76" i="34"/>
  <c r="G77" i="34"/>
  <c r="G78" i="34"/>
  <c r="G79" i="34"/>
  <c r="G80" i="34"/>
  <c r="G81" i="34"/>
  <c r="G82" i="34"/>
  <c r="G83" i="34"/>
  <c r="G84" i="34"/>
  <c r="G85" i="34"/>
  <c r="G86" i="34"/>
  <c r="G87" i="34"/>
  <c r="G88" i="34"/>
  <c r="G89" i="34"/>
  <c r="G90" i="34"/>
  <c r="G91" i="34"/>
  <c r="G92" i="34"/>
  <c r="G93" i="34"/>
  <c r="G94" i="34"/>
  <c r="G95" i="34"/>
  <c r="G96" i="34"/>
  <c r="G97" i="34"/>
  <c r="G98" i="34"/>
  <c r="G99" i="34"/>
  <c r="G100" i="34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92" i="31"/>
  <c r="E93" i="31"/>
  <c r="E94" i="31"/>
  <c r="E95" i="31"/>
  <c r="E96" i="31"/>
  <c r="E97" i="31"/>
  <c r="E98" i="31"/>
  <c r="E99" i="31"/>
  <c r="E100" i="31"/>
  <c r="F7" i="31"/>
  <c r="F8" i="31"/>
  <c r="F9" i="31"/>
  <c r="F10" i="31"/>
  <c r="F11" i="31"/>
  <c r="F12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92" i="31"/>
  <c r="F93" i="31"/>
  <c r="F94" i="31"/>
  <c r="F95" i="31"/>
  <c r="F96" i="31"/>
  <c r="F97" i="31"/>
  <c r="F98" i="31"/>
  <c r="F99" i="31"/>
  <c r="F100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92" i="31"/>
  <c r="H93" i="31"/>
  <c r="H94" i="31"/>
  <c r="H95" i="31"/>
  <c r="H96" i="31"/>
  <c r="H97" i="31"/>
  <c r="H98" i="31"/>
  <c r="H99" i="31"/>
  <c r="H100" i="31"/>
  <c r="H100" i="50"/>
  <c r="K100" i="50" s="1"/>
  <c r="G100" i="50"/>
  <c r="Q100" i="50" s="1"/>
  <c r="F100" i="50"/>
  <c r="E100" i="50"/>
  <c r="H99" i="50"/>
  <c r="K99" i="50" s="1"/>
  <c r="G99" i="50"/>
  <c r="Q99" i="50" s="1"/>
  <c r="F99" i="50"/>
  <c r="P99" i="50" s="1"/>
  <c r="E99" i="50"/>
  <c r="H98" i="50"/>
  <c r="K98" i="50" s="1"/>
  <c r="G98" i="50"/>
  <c r="Q98" i="50" s="1"/>
  <c r="F98" i="50"/>
  <c r="O98" i="50" s="1"/>
  <c r="E98" i="50"/>
  <c r="H97" i="50"/>
  <c r="K97" i="50" s="1"/>
  <c r="G97" i="50"/>
  <c r="Q97" i="50" s="1"/>
  <c r="F97" i="50"/>
  <c r="S97" i="50" s="1"/>
  <c r="E97" i="50"/>
  <c r="H96" i="50"/>
  <c r="K96" i="50" s="1"/>
  <c r="G96" i="50"/>
  <c r="Q96" i="50" s="1"/>
  <c r="F96" i="50"/>
  <c r="R96" i="50" s="1"/>
  <c r="E96" i="50"/>
  <c r="H95" i="50"/>
  <c r="K95" i="50" s="1"/>
  <c r="G95" i="50"/>
  <c r="Q95" i="50" s="1"/>
  <c r="F95" i="50"/>
  <c r="M95" i="50" s="1"/>
  <c r="E95" i="50"/>
  <c r="H94" i="50"/>
  <c r="K94" i="50" s="1"/>
  <c r="G94" i="50"/>
  <c r="Q94" i="50" s="1"/>
  <c r="F94" i="50"/>
  <c r="M94" i="50" s="1"/>
  <c r="E94" i="50"/>
  <c r="H93" i="50"/>
  <c r="K93" i="50" s="1"/>
  <c r="G93" i="50"/>
  <c r="Q93" i="50" s="1"/>
  <c r="F93" i="50"/>
  <c r="O93" i="50" s="1"/>
  <c r="E93" i="50"/>
  <c r="H92" i="50"/>
  <c r="K92" i="50" s="1"/>
  <c r="G92" i="50"/>
  <c r="Q92" i="50" s="1"/>
  <c r="F92" i="50"/>
  <c r="R92" i="50" s="1"/>
  <c r="E92" i="50"/>
  <c r="H91" i="50"/>
  <c r="K91" i="50" s="1"/>
  <c r="G91" i="50"/>
  <c r="Q91" i="50" s="1"/>
  <c r="F91" i="50"/>
  <c r="P91" i="50" s="1"/>
  <c r="E91" i="50"/>
  <c r="H90" i="50"/>
  <c r="K90" i="50" s="1"/>
  <c r="G90" i="50"/>
  <c r="Q90" i="50" s="1"/>
  <c r="F90" i="50"/>
  <c r="E90" i="50"/>
  <c r="H89" i="50"/>
  <c r="K89" i="50" s="1"/>
  <c r="G89" i="50"/>
  <c r="Q89" i="50" s="1"/>
  <c r="F89" i="50"/>
  <c r="I89" i="50" s="1"/>
  <c r="E89" i="50"/>
  <c r="H88" i="50"/>
  <c r="K88" i="50" s="1"/>
  <c r="G88" i="50"/>
  <c r="Q88" i="50" s="1"/>
  <c r="F88" i="50"/>
  <c r="S88" i="50" s="1"/>
  <c r="E88" i="50"/>
  <c r="H87" i="50"/>
  <c r="K87" i="50" s="1"/>
  <c r="G87" i="50"/>
  <c r="Q87" i="50" s="1"/>
  <c r="F87" i="50"/>
  <c r="L87" i="50" s="1"/>
  <c r="E87" i="50"/>
  <c r="H86" i="50"/>
  <c r="K86" i="50" s="1"/>
  <c r="G86" i="50"/>
  <c r="Q86" i="50" s="1"/>
  <c r="F86" i="50"/>
  <c r="R86" i="50" s="1"/>
  <c r="E86" i="50"/>
  <c r="H85" i="50"/>
  <c r="K85" i="50" s="1"/>
  <c r="G85" i="50"/>
  <c r="Q85" i="50" s="1"/>
  <c r="F85" i="50"/>
  <c r="E85" i="50"/>
  <c r="H84" i="50"/>
  <c r="K84" i="50" s="1"/>
  <c r="G84" i="50"/>
  <c r="Q84" i="50" s="1"/>
  <c r="F84" i="50"/>
  <c r="P84" i="50" s="1"/>
  <c r="E84" i="50"/>
  <c r="H83" i="50"/>
  <c r="K83" i="50" s="1"/>
  <c r="G83" i="50"/>
  <c r="Q83" i="50" s="1"/>
  <c r="F83" i="50"/>
  <c r="O83" i="50" s="1"/>
  <c r="E83" i="50"/>
  <c r="H82" i="50"/>
  <c r="K82" i="50" s="1"/>
  <c r="G82" i="50"/>
  <c r="Q82" i="50" s="1"/>
  <c r="F82" i="50"/>
  <c r="M82" i="50" s="1"/>
  <c r="E82" i="50"/>
  <c r="H81" i="50"/>
  <c r="K81" i="50" s="1"/>
  <c r="G81" i="50"/>
  <c r="Q81" i="50" s="1"/>
  <c r="F81" i="50"/>
  <c r="S81" i="50" s="1"/>
  <c r="E81" i="50"/>
  <c r="H80" i="50"/>
  <c r="K80" i="50" s="1"/>
  <c r="G80" i="50"/>
  <c r="Q80" i="50" s="1"/>
  <c r="F80" i="50"/>
  <c r="L80" i="50" s="1"/>
  <c r="E80" i="50"/>
  <c r="H79" i="50"/>
  <c r="K79" i="50" s="1"/>
  <c r="G79" i="50"/>
  <c r="Q79" i="50" s="1"/>
  <c r="F79" i="50"/>
  <c r="I79" i="50" s="1"/>
  <c r="E79" i="50"/>
  <c r="H78" i="50"/>
  <c r="K78" i="50" s="1"/>
  <c r="G78" i="50"/>
  <c r="Q78" i="50" s="1"/>
  <c r="F78" i="50"/>
  <c r="S78" i="50" s="1"/>
  <c r="E78" i="50"/>
  <c r="H77" i="50"/>
  <c r="K77" i="50" s="1"/>
  <c r="G77" i="50"/>
  <c r="Q77" i="50" s="1"/>
  <c r="F77" i="50"/>
  <c r="E77" i="50"/>
  <c r="H76" i="50"/>
  <c r="K76" i="50" s="1"/>
  <c r="G76" i="50"/>
  <c r="Q76" i="50" s="1"/>
  <c r="F76" i="50"/>
  <c r="S76" i="50" s="1"/>
  <c r="E76" i="50"/>
  <c r="H75" i="50"/>
  <c r="K75" i="50" s="1"/>
  <c r="G75" i="50"/>
  <c r="Q75" i="50" s="1"/>
  <c r="F75" i="50"/>
  <c r="S75" i="50" s="1"/>
  <c r="E75" i="50"/>
  <c r="H74" i="50"/>
  <c r="K74" i="50" s="1"/>
  <c r="G74" i="50"/>
  <c r="Q74" i="50" s="1"/>
  <c r="F74" i="50"/>
  <c r="L74" i="50" s="1"/>
  <c r="E74" i="50"/>
  <c r="H73" i="50"/>
  <c r="K73" i="50" s="1"/>
  <c r="G73" i="50"/>
  <c r="Q73" i="50" s="1"/>
  <c r="F73" i="50"/>
  <c r="S73" i="50" s="1"/>
  <c r="E73" i="50"/>
  <c r="H72" i="50"/>
  <c r="K72" i="50" s="1"/>
  <c r="G72" i="50"/>
  <c r="Q72" i="50" s="1"/>
  <c r="F72" i="50"/>
  <c r="R72" i="50" s="1"/>
  <c r="E72" i="50"/>
  <c r="H71" i="50"/>
  <c r="K71" i="50" s="1"/>
  <c r="G71" i="50"/>
  <c r="Q71" i="50" s="1"/>
  <c r="F71" i="50"/>
  <c r="R71" i="50" s="1"/>
  <c r="E71" i="50"/>
  <c r="H70" i="50"/>
  <c r="K70" i="50" s="1"/>
  <c r="G70" i="50"/>
  <c r="Q70" i="50" s="1"/>
  <c r="F70" i="50"/>
  <c r="L70" i="50" s="1"/>
  <c r="E70" i="50"/>
  <c r="H69" i="50"/>
  <c r="K69" i="50" s="1"/>
  <c r="G69" i="50"/>
  <c r="Q69" i="50" s="1"/>
  <c r="F69" i="50"/>
  <c r="E69" i="50"/>
  <c r="H68" i="50"/>
  <c r="K68" i="50" s="1"/>
  <c r="G68" i="50"/>
  <c r="Q68" i="50" s="1"/>
  <c r="F68" i="50"/>
  <c r="P68" i="50" s="1"/>
  <c r="E68" i="50"/>
  <c r="H67" i="50"/>
  <c r="K67" i="50" s="1"/>
  <c r="G67" i="50"/>
  <c r="Q67" i="50" s="1"/>
  <c r="F67" i="50"/>
  <c r="O67" i="50" s="1"/>
  <c r="E67" i="50"/>
  <c r="H66" i="50"/>
  <c r="K66" i="50" s="1"/>
  <c r="G66" i="50"/>
  <c r="Q66" i="50" s="1"/>
  <c r="F66" i="50"/>
  <c r="P66" i="50" s="1"/>
  <c r="E66" i="50"/>
  <c r="H65" i="50"/>
  <c r="K65" i="50" s="1"/>
  <c r="G65" i="50"/>
  <c r="Q65" i="50" s="1"/>
  <c r="F65" i="50"/>
  <c r="P65" i="50" s="1"/>
  <c r="E65" i="50"/>
  <c r="H64" i="50"/>
  <c r="K64" i="50" s="1"/>
  <c r="G64" i="50"/>
  <c r="Q64" i="50" s="1"/>
  <c r="F64" i="50"/>
  <c r="I64" i="50" s="1"/>
  <c r="E64" i="50"/>
  <c r="H63" i="50"/>
  <c r="K63" i="50" s="1"/>
  <c r="G63" i="50"/>
  <c r="Q63" i="50" s="1"/>
  <c r="F63" i="50"/>
  <c r="I63" i="50" s="1"/>
  <c r="E63" i="50"/>
  <c r="H62" i="50"/>
  <c r="K62" i="50" s="1"/>
  <c r="G62" i="50"/>
  <c r="Q62" i="50" s="1"/>
  <c r="F62" i="50"/>
  <c r="R62" i="50" s="1"/>
  <c r="E62" i="50"/>
  <c r="H61" i="50"/>
  <c r="K61" i="50" s="1"/>
  <c r="G61" i="50"/>
  <c r="Q61" i="50" s="1"/>
  <c r="F61" i="50"/>
  <c r="O61" i="50" s="1"/>
  <c r="E61" i="50"/>
  <c r="H60" i="50"/>
  <c r="K60" i="50" s="1"/>
  <c r="G60" i="50"/>
  <c r="Q60" i="50" s="1"/>
  <c r="F60" i="50"/>
  <c r="P60" i="50" s="1"/>
  <c r="E60" i="50"/>
  <c r="H59" i="50"/>
  <c r="K59" i="50" s="1"/>
  <c r="G59" i="50"/>
  <c r="Q59" i="50" s="1"/>
  <c r="F59" i="50"/>
  <c r="J59" i="50" s="1"/>
  <c r="E59" i="50"/>
  <c r="H58" i="50"/>
  <c r="K58" i="50" s="1"/>
  <c r="G58" i="50"/>
  <c r="Q58" i="50" s="1"/>
  <c r="F58" i="50"/>
  <c r="L58" i="50" s="1"/>
  <c r="E58" i="50"/>
  <c r="H57" i="50"/>
  <c r="K57" i="50" s="1"/>
  <c r="G57" i="50"/>
  <c r="Q57" i="50" s="1"/>
  <c r="F57" i="50"/>
  <c r="S57" i="50" s="1"/>
  <c r="E57" i="50"/>
  <c r="H56" i="50"/>
  <c r="K56" i="50" s="1"/>
  <c r="G56" i="50"/>
  <c r="Q56" i="50" s="1"/>
  <c r="F56" i="50"/>
  <c r="R56" i="50" s="1"/>
  <c r="E56" i="50"/>
  <c r="H55" i="50"/>
  <c r="K55" i="50" s="1"/>
  <c r="G55" i="50"/>
  <c r="Q55" i="50" s="1"/>
  <c r="F55" i="50"/>
  <c r="E55" i="50"/>
  <c r="H54" i="50"/>
  <c r="K54" i="50" s="1"/>
  <c r="G54" i="50"/>
  <c r="Q54" i="50" s="1"/>
  <c r="F54" i="50"/>
  <c r="S54" i="50" s="1"/>
  <c r="E54" i="50"/>
  <c r="H53" i="50"/>
  <c r="K53" i="50" s="1"/>
  <c r="G53" i="50"/>
  <c r="Q53" i="50" s="1"/>
  <c r="F53" i="50"/>
  <c r="L53" i="50" s="1"/>
  <c r="E53" i="50"/>
  <c r="H52" i="50"/>
  <c r="K52" i="50" s="1"/>
  <c r="G52" i="50"/>
  <c r="Q52" i="50" s="1"/>
  <c r="F52" i="50"/>
  <c r="E52" i="50"/>
  <c r="H51" i="50"/>
  <c r="K51" i="50" s="1"/>
  <c r="G51" i="50"/>
  <c r="Q51" i="50" s="1"/>
  <c r="F51" i="50"/>
  <c r="O51" i="50" s="1"/>
  <c r="E51" i="50"/>
  <c r="H50" i="50"/>
  <c r="K50" i="50" s="1"/>
  <c r="G50" i="50"/>
  <c r="Q50" i="50" s="1"/>
  <c r="F50" i="50"/>
  <c r="S50" i="50" s="1"/>
  <c r="E50" i="50"/>
  <c r="H49" i="50"/>
  <c r="K49" i="50" s="1"/>
  <c r="G49" i="50"/>
  <c r="Q49" i="50" s="1"/>
  <c r="F49" i="50"/>
  <c r="S49" i="50" s="1"/>
  <c r="E49" i="50"/>
  <c r="H48" i="50"/>
  <c r="K48" i="50" s="1"/>
  <c r="G48" i="50"/>
  <c r="Q48" i="50" s="1"/>
  <c r="F48" i="50"/>
  <c r="S48" i="50" s="1"/>
  <c r="E48" i="50"/>
  <c r="H47" i="50"/>
  <c r="K47" i="50" s="1"/>
  <c r="G47" i="50"/>
  <c r="Q47" i="50" s="1"/>
  <c r="F47" i="50"/>
  <c r="S47" i="50" s="1"/>
  <c r="E47" i="50"/>
  <c r="H46" i="50"/>
  <c r="K46" i="50" s="1"/>
  <c r="G46" i="50"/>
  <c r="Q46" i="50" s="1"/>
  <c r="F46" i="50"/>
  <c r="O46" i="50" s="1"/>
  <c r="E46" i="50"/>
  <c r="H45" i="50"/>
  <c r="K45" i="50" s="1"/>
  <c r="G45" i="50"/>
  <c r="Q45" i="50" s="1"/>
  <c r="F45" i="50"/>
  <c r="P45" i="50" s="1"/>
  <c r="E45" i="50"/>
  <c r="H44" i="50"/>
  <c r="K44" i="50" s="1"/>
  <c r="G44" i="50"/>
  <c r="Q44" i="50" s="1"/>
  <c r="F44" i="50"/>
  <c r="R44" i="50" s="1"/>
  <c r="E44" i="50"/>
  <c r="H43" i="50"/>
  <c r="K43" i="50" s="1"/>
  <c r="G43" i="50"/>
  <c r="Q43" i="50" s="1"/>
  <c r="F43" i="50"/>
  <c r="S43" i="50" s="1"/>
  <c r="E43" i="50"/>
  <c r="H42" i="50"/>
  <c r="K42" i="50" s="1"/>
  <c r="G42" i="50"/>
  <c r="Q42" i="50" s="1"/>
  <c r="F42" i="50"/>
  <c r="L42" i="50" s="1"/>
  <c r="E42" i="50"/>
  <c r="H41" i="50"/>
  <c r="K41" i="50" s="1"/>
  <c r="G41" i="50"/>
  <c r="Q41" i="50" s="1"/>
  <c r="F41" i="50"/>
  <c r="I41" i="50" s="1"/>
  <c r="E41" i="50"/>
  <c r="H40" i="50"/>
  <c r="K40" i="50" s="1"/>
  <c r="G40" i="50"/>
  <c r="Q40" i="50" s="1"/>
  <c r="F40" i="50"/>
  <c r="E40" i="50"/>
  <c r="H39" i="50"/>
  <c r="K39" i="50" s="1"/>
  <c r="G39" i="50"/>
  <c r="Q39" i="50" s="1"/>
  <c r="F39" i="50"/>
  <c r="L39" i="50" s="1"/>
  <c r="E39" i="50"/>
  <c r="H38" i="50"/>
  <c r="K38" i="50" s="1"/>
  <c r="G38" i="50"/>
  <c r="Q38" i="50" s="1"/>
  <c r="F38" i="50"/>
  <c r="E38" i="50"/>
  <c r="H37" i="50"/>
  <c r="K37" i="50" s="1"/>
  <c r="G37" i="50"/>
  <c r="Q37" i="50" s="1"/>
  <c r="F37" i="50"/>
  <c r="O37" i="50" s="1"/>
  <c r="E37" i="50"/>
  <c r="H36" i="50"/>
  <c r="K36" i="50" s="1"/>
  <c r="G36" i="50"/>
  <c r="Q36" i="50" s="1"/>
  <c r="F36" i="50"/>
  <c r="M36" i="50" s="1"/>
  <c r="E36" i="50"/>
  <c r="H35" i="50"/>
  <c r="K35" i="50" s="1"/>
  <c r="G35" i="50"/>
  <c r="Q35" i="50" s="1"/>
  <c r="F35" i="50"/>
  <c r="L35" i="50" s="1"/>
  <c r="E35" i="50"/>
  <c r="H34" i="50"/>
  <c r="K34" i="50" s="1"/>
  <c r="G34" i="50"/>
  <c r="Q34" i="50" s="1"/>
  <c r="F34" i="50"/>
  <c r="E34" i="50"/>
  <c r="H33" i="50"/>
  <c r="K33" i="50" s="1"/>
  <c r="G33" i="50"/>
  <c r="Q33" i="50" s="1"/>
  <c r="F33" i="50"/>
  <c r="S33" i="50" s="1"/>
  <c r="E33" i="50"/>
  <c r="H32" i="50"/>
  <c r="K32" i="50" s="1"/>
  <c r="G32" i="50"/>
  <c r="Q32" i="50" s="1"/>
  <c r="F32" i="50"/>
  <c r="R32" i="50" s="1"/>
  <c r="E32" i="50"/>
  <c r="H31" i="50"/>
  <c r="K31" i="50" s="1"/>
  <c r="G31" i="50"/>
  <c r="Q31" i="50" s="1"/>
  <c r="F31" i="50"/>
  <c r="E31" i="50"/>
  <c r="H30" i="50"/>
  <c r="K30" i="50" s="1"/>
  <c r="G30" i="50"/>
  <c r="Q30" i="50" s="1"/>
  <c r="F30" i="50"/>
  <c r="R30" i="50" s="1"/>
  <c r="E30" i="50"/>
  <c r="H29" i="50"/>
  <c r="K29" i="50" s="1"/>
  <c r="G29" i="50"/>
  <c r="Q29" i="50" s="1"/>
  <c r="F29" i="50"/>
  <c r="M29" i="50" s="1"/>
  <c r="E29" i="50"/>
  <c r="H28" i="50"/>
  <c r="K28" i="50" s="1"/>
  <c r="G28" i="50"/>
  <c r="Q28" i="50" s="1"/>
  <c r="F28" i="50"/>
  <c r="L28" i="50" s="1"/>
  <c r="E28" i="50"/>
  <c r="H27" i="50"/>
  <c r="K27" i="50" s="1"/>
  <c r="G27" i="50"/>
  <c r="Q27" i="50" s="1"/>
  <c r="F27" i="50"/>
  <c r="P27" i="50" s="1"/>
  <c r="E27" i="50"/>
  <c r="H26" i="50"/>
  <c r="K26" i="50" s="1"/>
  <c r="G26" i="50"/>
  <c r="Q26" i="50" s="1"/>
  <c r="F26" i="50"/>
  <c r="I26" i="50" s="1"/>
  <c r="E26" i="50"/>
  <c r="H25" i="50"/>
  <c r="K25" i="50" s="1"/>
  <c r="G25" i="50"/>
  <c r="Q25" i="50" s="1"/>
  <c r="F25" i="50"/>
  <c r="S25" i="50" s="1"/>
  <c r="E25" i="50"/>
  <c r="H24" i="50"/>
  <c r="K24" i="50" s="1"/>
  <c r="G24" i="50"/>
  <c r="Q24" i="50" s="1"/>
  <c r="F24" i="50"/>
  <c r="S24" i="50" s="1"/>
  <c r="E24" i="50"/>
  <c r="H23" i="50"/>
  <c r="K23" i="50" s="1"/>
  <c r="G23" i="50"/>
  <c r="Q23" i="50" s="1"/>
  <c r="F23" i="50"/>
  <c r="S23" i="50" s="1"/>
  <c r="E23" i="50"/>
  <c r="H22" i="50"/>
  <c r="K22" i="50" s="1"/>
  <c r="G22" i="50"/>
  <c r="Q22" i="50" s="1"/>
  <c r="F22" i="50"/>
  <c r="E22" i="50"/>
  <c r="H21" i="50"/>
  <c r="K21" i="50" s="1"/>
  <c r="G21" i="50"/>
  <c r="Q21" i="50" s="1"/>
  <c r="F21" i="50"/>
  <c r="S21" i="50" s="1"/>
  <c r="E21" i="50"/>
  <c r="H20" i="50"/>
  <c r="K20" i="50" s="1"/>
  <c r="G20" i="50"/>
  <c r="Q20" i="50" s="1"/>
  <c r="F20" i="50"/>
  <c r="P20" i="50" s="1"/>
  <c r="E20" i="50"/>
  <c r="H19" i="50"/>
  <c r="K19" i="50" s="1"/>
  <c r="G19" i="50"/>
  <c r="Q19" i="50" s="1"/>
  <c r="F19" i="50"/>
  <c r="J19" i="50" s="1"/>
  <c r="E19" i="50"/>
  <c r="H18" i="50"/>
  <c r="K18" i="50" s="1"/>
  <c r="G18" i="50"/>
  <c r="Q18" i="50" s="1"/>
  <c r="F18" i="50"/>
  <c r="R18" i="50" s="1"/>
  <c r="E18" i="50"/>
  <c r="H17" i="50"/>
  <c r="K17" i="50" s="1"/>
  <c r="G17" i="50"/>
  <c r="Q17" i="50" s="1"/>
  <c r="F17" i="50"/>
  <c r="S17" i="50" s="1"/>
  <c r="E17" i="50"/>
  <c r="H16" i="50"/>
  <c r="K16" i="50" s="1"/>
  <c r="G16" i="50"/>
  <c r="Q16" i="50" s="1"/>
  <c r="F16" i="50"/>
  <c r="S16" i="50" s="1"/>
  <c r="E16" i="50"/>
  <c r="H15" i="50"/>
  <c r="K15" i="50" s="1"/>
  <c r="G15" i="50"/>
  <c r="Q15" i="50" s="1"/>
  <c r="F15" i="50"/>
  <c r="L15" i="50" s="1"/>
  <c r="E15" i="50"/>
  <c r="H14" i="50"/>
  <c r="K14" i="50" s="1"/>
  <c r="G14" i="50"/>
  <c r="Q14" i="50" s="1"/>
  <c r="F14" i="50"/>
  <c r="E14" i="50"/>
  <c r="H13" i="50"/>
  <c r="K13" i="50" s="1"/>
  <c r="G13" i="50"/>
  <c r="Q13" i="50" s="1"/>
  <c r="F13" i="50"/>
  <c r="E13" i="50"/>
  <c r="H12" i="50"/>
  <c r="K12" i="50" s="1"/>
  <c r="G12" i="50"/>
  <c r="Q12" i="50" s="1"/>
  <c r="F12" i="50"/>
  <c r="S12" i="50" s="1"/>
  <c r="E12" i="50"/>
  <c r="H11" i="50"/>
  <c r="K11" i="50" s="1"/>
  <c r="G11" i="50"/>
  <c r="Q11" i="50" s="1"/>
  <c r="F11" i="50"/>
  <c r="S11" i="50" s="1"/>
  <c r="E11" i="50"/>
  <c r="H10" i="50"/>
  <c r="K10" i="50" s="1"/>
  <c r="G10" i="50"/>
  <c r="Q10" i="50" s="1"/>
  <c r="F10" i="50"/>
  <c r="S10" i="50" s="1"/>
  <c r="E10" i="50"/>
  <c r="H9" i="50"/>
  <c r="K9" i="50" s="1"/>
  <c r="G9" i="50"/>
  <c r="Q9" i="50" s="1"/>
  <c r="F9" i="50"/>
  <c r="S9" i="50" s="1"/>
  <c r="E9" i="50"/>
  <c r="H8" i="50"/>
  <c r="K8" i="50" s="1"/>
  <c r="G8" i="50"/>
  <c r="Q8" i="50" s="1"/>
  <c r="F8" i="50"/>
  <c r="S8" i="50" s="1"/>
  <c r="E8" i="50"/>
  <c r="I100" i="48"/>
  <c r="Z100" i="48" s="1"/>
  <c r="H100" i="48"/>
  <c r="N100" i="48" s="1"/>
  <c r="G100" i="48"/>
  <c r="T100" i="48" s="1"/>
  <c r="F100" i="48"/>
  <c r="X100" i="48" s="1"/>
  <c r="E100" i="48"/>
  <c r="I99" i="48"/>
  <c r="H99" i="48"/>
  <c r="N99" i="48" s="1"/>
  <c r="G99" i="48"/>
  <c r="T99" i="48" s="1"/>
  <c r="F99" i="48"/>
  <c r="AB99" i="48" s="1"/>
  <c r="E99" i="48"/>
  <c r="I98" i="48"/>
  <c r="H98" i="48"/>
  <c r="N98" i="48" s="1"/>
  <c r="G98" i="48"/>
  <c r="T98" i="48" s="1"/>
  <c r="F98" i="48"/>
  <c r="AB98" i="48" s="1"/>
  <c r="E98" i="48"/>
  <c r="I97" i="48"/>
  <c r="H97" i="48"/>
  <c r="N97" i="48" s="1"/>
  <c r="G97" i="48"/>
  <c r="T97" i="48" s="1"/>
  <c r="F97" i="48"/>
  <c r="V97" i="48" s="1"/>
  <c r="E97" i="48"/>
  <c r="I96" i="48"/>
  <c r="H96" i="48"/>
  <c r="N96" i="48" s="1"/>
  <c r="G96" i="48"/>
  <c r="T96" i="48" s="1"/>
  <c r="F96" i="48"/>
  <c r="AA96" i="48" s="1"/>
  <c r="E96" i="48"/>
  <c r="I95" i="48"/>
  <c r="H95" i="48"/>
  <c r="N95" i="48" s="1"/>
  <c r="G95" i="48"/>
  <c r="T95" i="48" s="1"/>
  <c r="F95" i="48"/>
  <c r="S95" i="48" s="1"/>
  <c r="E95" i="48"/>
  <c r="I94" i="48"/>
  <c r="H94" i="48"/>
  <c r="N94" i="48" s="1"/>
  <c r="G94" i="48"/>
  <c r="T94" i="48" s="1"/>
  <c r="F94" i="48"/>
  <c r="AB94" i="48" s="1"/>
  <c r="E94" i="48"/>
  <c r="I93" i="48"/>
  <c r="H93" i="48"/>
  <c r="N93" i="48" s="1"/>
  <c r="G93" i="48"/>
  <c r="T93" i="48" s="1"/>
  <c r="F93" i="48"/>
  <c r="AA93" i="48" s="1"/>
  <c r="E93" i="48"/>
  <c r="I92" i="48"/>
  <c r="H92" i="48"/>
  <c r="N92" i="48" s="1"/>
  <c r="G92" i="48"/>
  <c r="T92" i="48" s="1"/>
  <c r="F92" i="48"/>
  <c r="AA92" i="48" s="1"/>
  <c r="E92" i="48"/>
  <c r="I91" i="48"/>
  <c r="H91" i="48"/>
  <c r="N91" i="48" s="1"/>
  <c r="G91" i="48"/>
  <c r="T91" i="48" s="1"/>
  <c r="F91" i="48"/>
  <c r="R91" i="48" s="1"/>
  <c r="E91" i="48"/>
  <c r="I90" i="48"/>
  <c r="Z90" i="48" s="1"/>
  <c r="H90" i="48"/>
  <c r="N90" i="48" s="1"/>
  <c r="G90" i="48"/>
  <c r="T90" i="48" s="1"/>
  <c r="F90" i="48"/>
  <c r="E90" i="48"/>
  <c r="I89" i="48"/>
  <c r="H89" i="48"/>
  <c r="N89" i="48" s="1"/>
  <c r="G89" i="48"/>
  <c r="T89" i="48" s="1"/>
  <c r="F89" i="48"/>
  <c r="AB89" i="48" s="1"/>
  <c r="E89" i="48"/>
  <c r="I88" i="48"/>
  <c r="H88" i="48"/>
  <c r="N88" i="48" s="1"/>
  <c r="G88" i="48"/>
  <c r="T88" i="48" s="1"/>
  <c r="F88" i="48"/>
  <c r="X88" i="48" s="1"/>
  <c r="E88" i="48"/>
  <c r="I87" i="48"/>
  <c r="H87" i="48"/>
  <c r="N87" i="48" s="1"/>
  <c r="G87" i="48"/>
  <c r="T87" i="48" s="1"/>
  <c r="F87" i="48"/>
  <c r="X87" i="48" s="1"/>
  <c r="E87" i="48"/>
  <c r="I86" i="48"/>
  <c r="H86" i="48"/>
  <c r="N86" i="48" s="1"/>
  <c r="G86" i="48"/>
  <c r="T86" i="48" s="1"/>
  <c r="F86" i="48"/>
  <c r="Y86" i="48" s="1"/>
  <c r="E86" i="48"/>
  <c r="I85" i="48"/>
  <c r="H85" i="48"/>
  <c r="N85" i="48" s="1"/>
  <c r="G85" i="48"/>
  <c r="T85" i="48" s="1"/>
  <c r="F85" i="48"/>
  <c r="AB85" i="48" s="1"/>
  <c r="E85" i="48"/>
  <c r="I84" i="48"/>
  <c r="Z84" i="48" s="1"/>
  <c r="H84" i="48"/>
  <c r="N84" i="48" s="1"/>
  <c r="G84" i="48"/>
  <c r="T84" i="48" s="1"/>
  <c r="F84" i="48"/>
  <c r="Y84" i="48" s="1"/>
  <c r="E84" i="48"/>
  <c r="I83" i="48"/>
  <c r="H83" i="48"/>
  <c r="N83" i="48" s="1"/>
  <c r="G83" i="48"/>
  <c r="T83" i="48" s="1"/>
  <c r="F83" i="48"/>
  <c r="AA83" i="48" s="1"/>
  <c r="E83" i="48"/>
  <c r="I82" i="48"/>
  <c r="H82" i="48"/>
  <c r="N82" i="48" s="1"/>
  <c r="G82" i="48"/>
  <c r="T82" i="48" s="1"/>
  <c r="F82" i="48"/>
  <c r="AB82" i="48" s="1"/>
  <c r="E82" i="48"/>
  <c r="I81" i="48"/>
  <c r="H81" i="48"/>
  <c r="N81" i="48" s="1"/>
  <c r="G81" i="48"/>
  <c r="T81" i="48" s="1"/>
  <c r="F81" i="48"/>
  <c r="V81" i="48" s="1"/>
  <c r="E81" i="48"/>
  <c r="I80" i="48"/>
  <c r="H80" i="48"/>
  <c r="N80" i="48" s="1"/>
  <c r="G80" i="48"/>
  <c r="T80" i="48" s="1"/>
  <c r="F80" i="48"/>
  <c r="AA80" i="48" s="1"/>
  <c r="E80" i="48"/>
  <c r="I79" i="48"/>
  <c r="H79" i="48"/>
  <c r="N79" i="48" s="1"/>
  <c r="G79" i="48"/>
  <c r="T79" i="48" s="1"/>
  <c r="F79" i="48"/>
  <c r="M79" i="48" s="1"/>
  <c r="E79" i="48"/>
  <c r="I78" i="48"/>
  <c r="H78" i="48"/>
  <c r="N78" i="48" s="1"/>
  <c r="G78" i="48"/>
  <c r="T78" i="48" s="1"/>
  <c r="F78" i="48"/>
  <c r="AA78" i="48" s="1"/>
  <c r="E78" i="48"/>
  <c r="I77" i="48"/>
  <c r="H77" i="48"/>
  <c r="N77" i="48" s="1"/>
  <c r="G77" i="48"/>
  <c r="T77" i="48" s="1"/>
  <c r="F77" i="48"/>
  <c r="AB77" i="48" s="1"/>
  <c r="E77" i="48"/>
  <c r="I76" i="48"/>
  <c r="Z76" i="48" s="1"/>
  <c r="H76" i="48"/>
  <c r="N76" i="48" s="1"/>
  <c r="G76" i="48"/>
  <c r="T76" i="48" s="1"/>
  <c r="F76" i="48"/>
  <c r="O76" i="48" s="1"/>
  <c r="E76" i="48"/>
  <c r="I75" i="48"/>
  <c r="H75" i="48"/>
  <c r="N75" i="48" s="1"/>
  <c r="G75" i="48"/>
  <c r="T75" i="48" s="1"/>
  <c r="F75" i="48"/>
  <c r="M75" i="48" s="1"/>
  <c r="E75" i="48"/>
  <c r="I74" i="48"/>
  <c r="H74" i="48"/>
  <c r="N74" i="48" s="1"/>
  <c r="G74" i="48"/>
  <c r="T74" i="48" s="1"/>
  <c r="F74" i="48"/>
  <c r="U74" i="48" s="1"/>
  <c r="E74" i="48"/>
  <c r="I73" i="48"/>
  <c r="H73" i="48"/>
  <c r="N73" i="48" s="1"/>
  <c r="G73" i="48"/>
  <c r="T73" i="48" s="1"/>
  <c r="F73" i="48"/>
  <c r="AB73" i="48" s="1"/>
  <c r="E73" i="48"/>
  <c r="I72" i="48"/>
  <c r="H72" i="48"/>
  <c r="N72" i="48" s="1"/>
  <c r="G72" i="48"/>
  <c r="T72" i="48" s="1"/>
  <c r="F72" i="48"/>
  <c r="X72" i="48" s="1"/>
  <c r="E72" i="48"/>
  <c r="I71" i="48"/>
  <c r="H71" i="48"/>
  <c r="N71" i="48" s="1"/>
  <c r="G71" i="48"/>
  <c r="T71" i="48" s="1"/>
  <c r="F71" i="48"/>
  <c r="AB71" i="48" s="1"/>
  <c r="E71" i="48"/>
  <c r="I70" i="48"/>
  <c r="H70" i="48"/>
  <c r="N70" i="48" s="1"/>
  <c r="G70" i="48"/>
  <c r="T70" i="48" s="1"/>
  <c r="F70" i="48"/>
  <c r="L70" i="48" s="1"/>
  <c r="E70" i="48"/>
  <c r="I69" i="48"/>
  <c r="H69" i="48"/>
  <c r="N69" i="48" s="1"/>
  <c r="G69" i="48"/>
  <c r="T69" i="48" s="1"/>
  <c r="F69" i="48"/>
  <c r="V69" i="48" s="1"/>
  <c r="E69" i="48"/>
  <c r="I68" i="48"/>
  <c r="Z68" i="48" s="1"/>
  <c r="H68" i="48"/>
  <c r="N68" i="48" s="1"/>
  <c r="G68" i="48"/>
  <c r="T68" i="48" s="1"/>
  <c r="F68" i="48"/>
  <c r="V68" i="48" s="1"/>
  <c r="E68" i="48"/>
  <c r="I67" i="48"/>
  <c r="H67" i="48"/>
  <c r="N67" i="48" s="1"/>
  <c r="G67" i="48"/>
  <c r="T67" i="48" s="1"/>
  <c r="F67" i="48"/>
  <c r="S67" i="48" s="1"/>
  <c r="E67" i="48"/>
  <c r="I66" i="48"/>
  <c r="H66" i="48"/>
  <c r="N66" i="48" s="1"/>
  <c r="G66" i="48"/>
  <c r="T66" i="48" s="1"/>
  <c r="F66" i="48"/>
  <c r="E66" i="48"/>
  <c r="I65" i="48"/>
  <c r="H65" i="48"/>
  <c r="N65" i="48" s="1"/>
  <c r="G65" i="48"/>
  <c r="T65" i="48" s="1"/>
  <c r="F65" i="48"/>
  <c r="V65" i="48" s="1"/>
  <c r="E65" i="48"/>
  <c r="I64" i="48"/>
  <c r="H64" i="48"/>
  <c r="N64" i="48" s="1"/>
  <c r="G64" i="48"/>
  <c r="T64" i="48" s="1"/>
  <c r="F64" i="48"/>
  <c r="AB64" i="48" s="1"/>
  <c r="E64" i="48"/>
  <c r="I63" i="48"/>
  <c r="H63" i="48"/>
  <c r="N63" i="48" s="1"/>
  <c r="G63" i="48"/>
  <c r="T63" i="48" s="1"/>
  <c r="F63" i="48"/>
  <c r="V63" i="48" s="1"/>
  <c r="E63" i="48"/>
  <c r="I62" i="48"/>
  <c r="H62" i="48"/>
  <c r="N62" i="48" s="1"/>
  <c r="G62" i="48"/>
  <c r="T62" i="48" s="1"/>
  <c r="F62" i="48"/>
  <c r="AA62" i="48" s="1"/>
  <c r="E62" i="48"/>
  <c r="I61" i="48"/>
  <c r="H61" i="48"/>
  <c r="N61" i="48" s="1"/>
  <c r="G61" i="48"/>
  <c r="T61" i="48" s="1"/>
  <c r="F61" i="48"/>
  <c r="AB61" i="48" s="1"/>
  <c r="E61" i="48"/>
  <c r="I60" i="48"/>
  <c r="H60" i="48"/>
  <c r="N60" i="48" s="1"/>
  <c r="G60" i="48"/>
  <c r="T60" i="48" s="1"/>
  <c r="F60" i="48"/>
  <c r="V60" i="48" s="1"/>
  <c r="E60" i="48"/>
  <c r="I59" i="48"/>
  <c r="H59" i="48"/>
  <c r="N59" i="48" s="1"/>
  <c r="G59" i="48"/>
  <c r="T59" i="48" s="1"/>
  <c r="F59" i="48"/>
  <c r="S59" i="48" s="1"/>
  <c r="E59" i="48"/>
  <c r="I58" i="48"/>
  <c r="H58" i="48"/>
  <c r="N58" i="48" s="1"/>
  <c r="G58" i="48"/>
  <c r="T58" i="48" s="1"/>
  <c r="F58" i="48"/>
  <c r="L58" i="48" s="1"/>
  <c r="E58" i="48"/>
  <c r="I57" i="48"/>
  <c r="H57" i="48"/>
  <c r="N57" i="48" s="1"/>
  <c r="G57" i="48"/>
  <c r="T57" i="48" s="1"/>
  <c r="F57" i="48"/>
  <c r="V57" i="48" s="1"/>
  <c r="E57" i="48"/>
  <c r="I56" i="48"/>
  <c r="H56" i="48"/>
  <c r="N56" i="48" s="1"/>
  <c r="G56" i="48"/>
  <c r="T56" i="48" s="1"/>
  <c r="F56" i="48"/>
  <c r="X56" i="48" s="1"/>
  <c r="E56" i="48"/>
  <c r="I55" i="48"/>
  <c r="H55" i="48"/>
  <c r="N55" i="48" s="1"/>
  <c r="G55" i="48"/>
  <c r="T55" i="48" s="1"/>
  <c r="F55" i="48"/>
  <c r="Y55" i="48" s="1"/>
  <c r="E55" i="48"/>
  <c r="I54" i="48"/>
  <c r="H54" i="48"/>
  <c r="N54" i="48" s="1"/>
  <c r="G54" i="48"/>
  <c r="T54" i="48" s="1"/>
  <c r="F54" i="48"/>
  <c r="AA54" i="48" s="1"/>
  <c r="E54" i="48"/>
  <c r="I53" i="48"/>
  <c r="H53" i="48"/>
  <c r="N53" i="48" s="1"/>
  <c r="G53" i="48"/>
  <c r="T53" i="48" s="1"/>
  <c r="F53" i="48"/>
  <c r="X53" i="48" s="1"/>
  <c r="E53" i="48"/>
  <c r="I52" i="48"/>
  <c r="Z52" i="48" s="1"/>
  <c r="H52" i="48"/>
  <c r="N52" i="48" s="1"/>
  <c r="G52" i="48"/>
  <c r="T52" i="48" s="1"/>
  <c r="F52" i="48"/>
  <c r="V52" i="48" s="1"/>
  <c r="E52" i="48"/>
  <c r="I51" i="48"/>
  <c r="H51" i="48"/>
  <c r="N51" i="48" s="1"/>
  <c r="G51" i="48"/>
  <c r="T51" i="48" s="1"/>
  <c r="F51" i="48"/>
  <c r="U51" i="48" s="1"/>
  <c r="E51" i="48"/>
  <c r="I50" i="48"/>
  <c r="H50" i="48"/>
  <c r="N50" i="48" s="1"/>
  <c r="G50" i="48"/>
  <c r="T50" i="48" s="1"/>
  <c r="F50" i="48"/>
  <c r="Y50" i="48" s="1"/>
  <c r="E50" i="48"/>
  <c r="I49" i="48"/>
  <c r="H49" i="48"/>
  <c r="N49" i="48" s="1"/>
  <c r="G49" i="48"/>
  <c r="T49" i="48" s="1"/>
  <c r="F49" i="48"/>
  <c r="V49" i="48" s="1"/>
  <c r="E49" i="48"/>
  <c r="I48" i="48"/>
  <c r="H48" i="48"/>
  <c r="N48" i="48" s="1"/>
  <c r="G48" i="48"/>
  <c r="T48" i="48" s="1"/>
  <c r="F48" i="48"/>
  <c r="AB48" i="48" s="1"/>
  <c r="E48" i="48"/>
  <c r="I47" i="48"/>
  <c r="H47" i="48"/>
  <c r="N47" i="48" s="1"/>
  <c r="G47" i="48"/>
  <c r="T47" i="48" s="1"/>
  <c r="F47" i="48"/>
  <c r="P47" i="48" s="1"/>
  <c r="E47" i="48"/>
  <c r="I46" i="48"/>
  <c r="H46" i="48"/>
  <c r="N46" i="48" s="1"/>
  <c r="G46" i="48"/>
  <c r="T46" i="48" s="1"/>
  <c r="F46" i="48"/>
  <c r="S46" i="48" s="1"/>
  <c r="E46" i="48"/>
  <c r="I45" i="48"/>
  <c r="H45" i="48"/>
  <c r="N45" i="48" s="1"/>
  <c r="G45" i="48"/>
  <c r="T45" i="48" s="1"/>
  <c r="F45" i="48"/>
  <c r="E45" i="48"/>
  <c r="I44" i="48"/>
  <c r="H44" i="48"/>
  <c r="N44" i="48" s="1"/>
  <c r="G44" i="48"/>
  <c r="T44" i="48" s="1"/>
  <c r="F44" i="48"/>
  <c r="Y44" i="48" s="1"/>
  <c r="E44" i="48"/>
  <c r="I43" i="48"/>
  <c r="H43" i="48"/>
  <c r="N43" i="48" s="1"/>
  <c r="G43" i="48"/>
  <c r="T43" i="48" s="1"/>
  <c r="F43" i="48"/>
  <c r="U43" i="48" s="1"/>
  <c r="E43" i="48"/>
  <c r="I42" i="48"/>
  <c r="Z42" i="48" s="1"/>
  <c r="H42" i="48"/>
  <c r="N42" i="48" s="1"/>
  <c r="G42" i="48"/>
  <c r="T42" i="48" s="1"/>
  <c r="F42" i="48"/>
  <c r="X42" i="48" s="1"/>
  <c r="E42" i="48"/>
  <c r="I41" i="48"/>
  <c r="H41" i="48"/>
  <c r="N41" i="48" s="1"/>
  <c r="G41" i="48"/>
  <c r="T41" i="48" s="1"/>
  <c r="F41" i="48"/>
  <c r="M41" i="48" s="1"/>
  <c r="E41" i="48"/>
  <c r="I40" i="48"/>
  <c r="H40" i="48"/>
  <c r="N40" i="48" s="1"/>
  <c r="G40" i="48"/>
  <c r="T40" i="48" s="1"/>
  <c r="F40" i="48"/>
  <c r="X40" i="48" s="1"/>
  <c r="E40" i="48"/>
  <c r="I39" i="48"/>
  <c r="H39" i="48"/>
  <c r="N39" i="48" s="1"/>
  <c r="G39" i="48"/>
  <c r="T39" i="48" s="1"/>
  <c r="F39" i="48"/>
  <c r="AB39" i="48" s="1"/>
  <c r="E39" i="48"/>
  <c r="I38" i="48"/>
  <c r="H38" i="48"/>
  <c r="N38" i="48" s="1"/>
  <c r="G38" i="48"/>
  <c r="T38" i="48" s="1"/>
  <c r="F38" i="48"/>
  <c r="Y38" i="48" s="1"/>
  <c r="E38" i="48"/>
  <c r="I37" i="48"/>
  <c r="H37" i="48"/>
  <c r="N37" i="48" s="1"/>
  <c r="G37" i="48"/>
  <c r="T37" i="48" s="1"/>
  <c r="F37" i="48"/>
  <c r="E37" i="48"/>
  <c r="I36" i="48"/>
  <c r="Z36" i="48" s="1"/>
  <c r="H36" i="48"/>
  <c r="N36" i="48" s="1"/>
  <c r="G36" i="48"/>
  <c r="T36" i="48" s="1"/>
  <c r="F36" i="48"/>
  <c r="R36" i="48" s="1"/>
  <c r="E36" i="48"/>
  <c r="I35" i="48"/>
  <c r="H35" i="48"/>
  <c r="N35" i="48" s="1"/>
  <c r="G35" i="48"/>
  <c r="T35" i="48" s="1"/>
  <c r="F35" i="48"/>
  <c r="E35" i="48"/>
  <c r="I34" i="48"/>
  <c r="H34" i="48"/>
  <c r="N34" i="48" s="1"/>
  <c r="G34" i="48"/>
  <c r="T34" i="48" s="1"/>
  <c r="F34" i="48"/>
  <c r="M34" i="48" s="1"/>
  <c r="E34" i="48"/>
  <c r="I33" i="48"/>
  <c r="H33" i="48"/>
  <c r="N33" i="48" s="1"/>
  <c r="G33" i="48"/>
  <c r="T33" i="48" s="1"/>
  <c r="F33" i="48"/>
  <c r="V33" i="48" s="1"/>
  <c r="E33" i="48"/>
  <c r="I32" i="48"/>
  <c r="H32" i="48"/>
  <c r="N32" i="48" s="1"/>
  <c r="G32" i="48"/>
  <c r="T32" i="48" s="1"/>
  <c r="F32" i="48"/>
  <c r="X32" i="48" s="1"/>
  <c r="E32" i="48"/>
  <c r="I31" i="48"/>
  <c r="H31" i="48"/>
  <c r="N31" i="48" s="1"/>
  <c r="G31" i="48"/>
  <c r="T31" i="48" s="1"/>
  <c r="F31" i="48"/>
  <c r="X31" i="48" s="1"/>
  <c r="E31" i="48"/>
  <c r="I30" i="48"/>
  <c r="H30" i="48"/>
  <c r="N30" i="48" s="1"/>
  <c r="G30" i="48"/>
  <c r="T30" i="48" s="1"/>
  <c r="F30" i="48"/>
  <c r="P30" i="48" s="1"/>
  <c r="E30" i="48"/>
  <c r="I29" i="48"/>
  <c r="H29" i="48"/>
  <c r="N29" i="48" s="1"/>
  <c r="G29" i="48"/>
  <c r="T29" i="48" s="1"/>
  <c r="F29" i="48"/>
  <c r="AB29" i="48" s="1"/>
  <c r="E29" i="48"/>
  <c r="I28" i="48"/>
  <c r="H28" i="48"/>
  <c r="N28" i="48" s="1"/>
  <c r="G28" i="48"/>
  <c r="T28" i="48" s="1"/>
  <c r="F28" i="48"/>
  <c r="X28" i="48" s="1"/>
  <c r="E28" i="48"/>
  <c r="I27" i="48"/>
  <c r="H27" i="48"/>
  <c r="N27" i="48" s="1"/>
  <c r="G27" i="48"/>
  <c r="T27" i="48" s="1"/>
  <c r="F27" i="48"/>
  <c r="E27" i="48"/>
  <c r="I26" i="48"/>
  <c r="H26" i="48"/>
  <c r="N26" i="48" s="1"/>
  <c r="G26" i="48"/>
  <c r="T26" i="48" s="1"/>
  <c r="F26" i="48"/>
  <c r="X26" i="48" s="1"/>
  <c r="E26" i="48"/>
  <c r="I25" i="48"/>
  <c r="H25" i="48"/>
  <c r="N25" i="48" s="1"/>
  <c r="G25" i="48"/>
  <c r="T25" i="48" s="1"/>
  <c r="F25" i="48"/>
  <c r="AB25" i="48" s="1"/>
  <c r="E25" i="48"/>
  <c r="I24" i="48"/>
  <c r="Z24" i="48" s="1"/>
  <c r="H24" i="48"/>
  <c r="N24" i="48" s="1"/>
  <c r="G24" i="48"/>
  <c r="T24" i="48" s="1"/>
  <c r="F24" i="48"/>
  <c r="E24" i="48"/>
  <c r="I23" i="48"/>
  <c r="H23" i="48"/>
  <c r="N23" i="48" s="1"/>
  <c r="G23" i="48"/>
  <c r="T23" i="48" s="1"/>
  <c r="F23" i="48"/>
  <c r="S23" i="48" s="1"/>
  <c r="E23" i="48"/>
  <c r="I22" i="48"/>
  <c r="H22" i="48"/>
  <c r="N22" i="48" s="1"/>
  <c r="G22" i="48"/>
  <c r="T22" i="48" s="1"/>
  <c r="F22" i="48"/>
  <c r="O22" i="48" s="1"/>
  <c r="E22" i="48"/>
  <c r="I21" i="48"/>
  <c r="H21" i="48"/>
  <c r="N21" i="48" s="1"/>
  <c r="G21" i="48"/>
  <c r="T21" i="48" s="1"/>
  <c r="F21" i="48"/>
  <c r="V21" i="48" s="1"/>
  <c r="E21" i="48"/>
  <c r="I20" i="48"/>
  <c r="H20" i="48"/>
  <c r="N20" i="48" s="1"/>
  <c r="G20" i="48"/>
  <c r="T20" i="48" s="1"/>
  <c r="F20" i="48"/>
  <c r="E20" i="48"/>
  <c r="I19" i="48"/>
  <c r="H19" i="48"/>
  <c r="N19" i="48" s="1"/>
  <c r="G19" i="48"/>
  <c r="T19" i="48" s="1"/>
  <c r="F19" i="48"/>
  <c r="AB19" i="48" s="1"/>
  <c r="E19" i="48"/>
  <c r="I18" i="48"/>
  <c r="H18" i="48"/>
  <c r="N18" i="48" s="1"/>
  <c r="G18" i="48"/>
  <c r="T18" i="48" s="1"/>
  <c r="F18" i="48"/>
  <c r="X18" i="48" s="1"/>
  <c r="E18" i="48"/>
  <c r="I17" i="48"/>
  <c r="H17" i="48"/>
  <c r="N17" i="48" s="1"/>
  <c r="G17" i="48"/>
  <c r="T17" i="48" s="1"/>
  <c r="F17" i="48"/>
  <c r="AB17" i="48" s="1"/>
  <c r="E17" i="48"/>
  <c r="I16" i="48"/>
  <c r="H16" i="48"/>
  <c r="N16" i="48" s="1"/>
  <c r="G16" i="48"/>
  <c r="T16" i="48" s="1"/>
  <c r="F16" i="48"/>
  <c r="AA16" i="48" s="1"/>
  <c r="E16" i="48"/>
  <c r="I15" i="48"/>
  <c r="H15" i="48"/>
  <c r="N15" i="48" s="1"/>
  <c r="G15" i="48"/>
  <c r="T15" i="48" s="1"/>
  <c r="F15" i="48"/>
  <c r="X15" i="48" s="1"/>
  <c r="E15" i="48"/>
  <c r="I14" i="48"/>
  <c r="H14" i="48"/>
  <c r="N14" i="48" s="1"/>
  <c r="G14" i="48"/>
  <c r="T14" i="48" s="1"/>
  <c r="F14" i="48"/>
  <c r="X14" i="48" s="1"/>
  <c r="E14" i="48"/>
  <c r="I13" i="48"/>
  <c r="H13" i="48"/>
  <c r="N13" i="48" s="1"/>
  <c r="G13" i="48"/>
  <c r="T13" i="48" s="1"/>
  <c r="F13" i="48"/>
  <c r="M13" i="48" s="1"/>
  <c r="E13" i="48"/>
  <c r="I12" i="48"/>
  <c r="H12" i="48"/>
  <c r="N12" i="48" s="1"/>
  <c r="G12" i="48"/>
  <c r="T12" i="48" s="1"/>
  <c r="F12" i="48"/>
  <c r="X12" i="48" s="1"/>
  <c r="E12" i="48"/>
  <c r="I11" i="48"/>
  <c r="H11" i="48"/>
  <c r="N11" i="48" s="1"/>
  <c r="G11" i="48"/>
  <c r="T11" i="48" s="1"/>
  <c r="F11" i="48"/>
  <c r="O11" i="48" s="1"/>
  <c r="E11" i="48"/>
  <c r="I10" i="48"/>
  <c r="H10" i="48"/>
  <c r="N10" i="48" s="1"/>
  <c r="G10" i="48"/>
  <c r="T10" i="48" s="1"/>
  <c r="F10" i="48"/>
  <c r="AA10" i="48" s="1"/>
  <c r="E10" i="48"/>
  <c r="I9" i="48"/>
  <c r="H9" i="48"/>
  <c r="N9" i="48" s="1"/>
  <c r="G9" i="48"/>
  <c r="T9" i="48" s="1"/>
  <c r="F9" i="48"/>
  <c r="O9" i="48" s="1"/>
  <c r="E9" i="48"/>
  <c r="I8" i="48"/>
  <c r="Z8" i="48" s="1"/>
  <c r="H8" i="48"/>
  <c r="N8" i="48" s="1"/>
  <c r="G8" i="48"/>
  <c r="T8" i="48" s="1"/>
  <c r="F8" i="48"/>
  <c r="X8" i="48" s="1"/>
  <c r="E8" i="48"/>
  <c r="H99" i="46"/>
  <c r="S99" i="46" s="1"/>
  <c r="G99" i="46"/>
  <c r="K99" i="46" s="1"/>
  <c r="F99" i="46"/>
  <c r="O99" i="46" s="1"/>
  <c r="E99" i="46"/>
  <c r="Q99" i="46" s="1"/>
  <c r="H98" i="46"/>
  <c r="S98" i="46" s="1"/>
  <c r="G98" i="46"/>
  <c r="K98" i="46" s="1"/>
  <c r="F98" i="46"/>
  <c r="E98" i="46"/>
  <c r="Q98" i="46" s="1"/>
  <c r="H97" i="46"/>
  <c r="S97" i="46" s="1"/>
  <c r="G97" i="46"/>
  <c r="K97" i="46" s="1"/>
  <c r="F97" i="46"/>
  <c r="O97" i="46" s="1"/>
  <c r="E97" i="46"/>
  <c r="Q97" i="46" s="1"/>
  <c r="H96" i="46"/>
  <c r="S96" i="46" s="1"/>
  <c r="G96" i="46"/>
  <c r="K96" i="46" s="1"/>
  <c r="F96" i="46"/>
  <c r="R96" i="46" s="1"/>
  <c r="E96" i="46"/>
  <c r="Q96" i="46" s="1"/>
  <c r="H95" i="46"/>
  <c r="S95" i="46" s="1"/>
  <c r="G95" i="46"/>
  <c r="K95" i="46" s="1"/>
  <c r="F95" i="46"/>
  <c r="E95" i="46"/>
  <c r="Q95" i="46" s="1"/>
  <c r="H94" i="46"/>
  <c r="S94" i="46" s="1"/>
  <c r="G94" i="46"/>
  <c r="K94" i="46" s="1"/>
  <c r="F94" i="46"/>
  <c r="U94" i="46" s="1"/>
  <c r="E94" i="46"/>
  <c r="Q94" i="46" s="1"/>
  <c r="H93" i="46"/>
  <c r="S93" i="46" s="1"/>
  <c r="G93" i="46"/>
  <c r="K93" i="46" s="1"/>
  <c r="F93" i="46"/>
  <c r="M93" i="46" s="1"/>
  <c r="E93" i="46"/>
  <c r="Q93" i="46" s="1"/>
  <c r="H92" i="46"/>
  <c r="S92" i="46" s="1"/>
  <c r="G92" i="46"/>
  <c r="K92" i="46" s="1"/>
  <c r="F92" i="46"/>
  <c r="E92" i="46"/>
  <c r="Q92" i="46" s="1"/>
  <c r="H91" i="46"/>
  <c r="S91" i="46" s="1"/>
  <c r="G91" i="46"/>
  <c r="K91" i="46" s="1"/>
  <c r="F91" i="46"/>
  <c r="I91" i="46" s="1"/>
  <c r="E91" i="46"/>
  <c r="Q91" i="46" s="1"/>
  <c r="H90" i="46"/>
  <c r="S90" i="46" s="1"/>
  <c r="G90" i="46"/>
  <c r="K90" i="46" s="1"/>
  <c r="F90" i="46"/>
  <c r="O90" i="46" s="1"/>
  <c r="E90" i="46"/>
  <c r="Q90" i="46" s="1"/>
  <c r="H89" i="46"/>
  <c r="S89" i="46" s="1"/>
  <c r="G89" i="46"/>
  <c r="K89" i="46" s="1"/>
  <c r="F89" i="46"/>
  <c r="U89" i="46" s="1"/>
  <c r="E89" i="46"/>
  <c r="Q89" i="46" s="1"/>
  <c r="H88" i="46"/>
  <c r="S88" i="46" s="1"/>
  <c r="G88" i="46"/>
  <c r="K88" i="46" s="1"/>
  <c r="F88" i="46"/>
  <c r="L88" i="46" s="1"/>
  <c r="E88" i="46"/>
  <c r="Q88" i="46" s="1"/>
  <c r="H87" i="46"/>
  <c r="S87" i="46" s="1"/>
  <c r="G87" i="46"/>
  <c r="K87" i="46" s="1"/>
  <c r="F87" i="46"/>
  <c r="T87" i="46" s="1"/>
  <c r="E87" i="46"/>
  <c r="Q87" i="46" s="1"/>
  <c r="H86" i="46"/>
  <c r="S86" i="46" s="1"/>
  <c r="G86" i="46"/>
  <c r="K86" i="46" s="1"/>
  <c r="F86" i="46"/>
  <c r="P86" i="46" s="1"/>
  <c r="E86" i="46"/>
  <c r="Q86" i="46" s="1"/>
  <c r="H85" i="46"/>
  <c r="S85" i="46" s="1"/>
  <c r="G85" i="46"/>
  <c r="K85" i="46" s="1"/>
  <c r="F85" i="46"/>
  <c r="E85" i="46"/>
  <c r="Q85" i="46" s="1"/>
  <c r="H84" i="46"/>
  <c r="S84" i="46" s="1"/>
  <c r="G84" i="46"/>
  <c r="K84" i="46" s="1"/>
  <c r="F84" i="46"/>
  <c r="I84" i="46" s="1"/>
  <c r="E84" i="46"/>
  <c r="Q84" i="46" s="1"/>
  <c r="H83" i="46"/>
  <c r="S83" i="46" s="1"/>
  <c r="G83" i="46"/>
  <c r="K83" i="46" s="1"/>
  <c r="F83" i="46"/>
  <c r="J83" i="46" s="1"/>
  <c r="E83" i="46"/>
  <c r="Q83" i="46" s="1"/>
  <c r="H82" i="46"/>
  <c r="S82" i="46" s="1"/>
  <c r="G82" i="46"/>
  <c r="K82" i="46" s="1"/>
  <c r="F82" i="46"/>
  <c r="U82" i="46" s="1"/>
  <c r="E82" i="46"/>
  <c r="Q82" i="46" s="1"/>
  <c r="H81" i="46"/>
  <c r="S81" i="46" s="1"/>
  <c r="G81" i="46"/>
  <c r="K81" i="46" s="1"/>
  <c r="F81" i="46"/>
  <c r="T81" i="46" s="1"/>
  <c r="E81" i="46"/>
  <c r="Q81" i="46" s="1"/>
  <c r="H80" i="46"/>
  <c r="S80" i="46" s="1"/>
  <c r="G80" i="46"/>
  <c r="K80" i="46" s="1"/>
  <c r="F80" i="46"/>
  <c r="U80" i="46" s="1"/>
  <c r="E80" i="46"/>
  <c r="Q80" i="46" s="1"/>
  <c r="H79" i="46"/>
  <c r="S79" i="46" s="1"/>
  <c r="G79" i="46"/>
  <c r="K79" i="46" s="1"/>
  <c r="F79" i="46"/>
  <c r="U79" i="46" s="1"/>
  <c r="E79" i="46"/>
  <c r="Q79" i="46" s="1"/>
  <c r="H78" i="46"/>
  <c r="S78" i="46" s="1"/>
  <c r="G78" i="46"/>
  <c r="K78" i="46" s="1"/>
  <c r="F78" i="46"/>
  <c r="U78" i="46" s="1"/>
  <c r="E78" i="46"/>
  <c r="Q78" i="46" s="1"/>
  <c r="H77" i="46"/>
  <c r="S77" i="46" s="1"/>
  <c r="G77" i="46"/>
  <c r="K77" i="46" s="1"/>
  <c r="F77" i="46"/>
  <c r="P77" i="46" s="1"/>
  <c r="E77" i="46"/>
  <c r="Q77" i="46" s="1"/>
  <c r="H76" i="46"/>
  <c r="S76" i="46" s="1"/>
  <c r="G76" i="46"/>
  <c r="K76" i="46" s="1"/>
  <c r="F76" i="46"/>
  <c r="O76" i="46" s="1"/>
  <c r="E76" i="46"/>
  <c r="Q76" i="46" s="1"/>
  <c r="H75" i="46"/>
  <c r="S75" i="46" s="1"/>
  <c r="G75" i="46"/>
  <c r="K75" i="46" s="1"/>
  <c r="F75" i="46"/>
  <c r="E75" i="46"/>
  <c r="Q75" i="46" s="1"/>
  <c r="H74" i="46"/>
  <c r="S74" i="46" s="1"/>
  <c r="G74" i="46"/>
  <c r="K74" i="46" s="1"/>
  <c r="F74" i="46"/>
  <c r="E74" i="46"/>
  <c r="Q74" i="46" s="1"/>
  <c r="H73" i="46"/>
  <c r="S73" i="46" s="1"/>
  <c r="G73" i="46"/>
  <c r="K73" i="46" s="1"/>
  <c r="F73" i="46"/>
  <c r="U73" i="46" s="1"/>
  <c r="E73" i="46"/>
  <c r="Q73" i="46" s="1"/>
  <c r="H72" i="46"/>
  <c r="S72" i="46" s="1"/>
  <c r="G72" i="46"/>
  <c r="K72" i="46" s="1"/>
  <c r="F72" i="46"/>
  <c r="E72" i="46"/>
  <c r="Q72" i="46" s="1"/>
  <c r="H71" i="46"/>
  <c r="S71" i="46" s="1"/>
  <c r="G71" i="46"/>
  <c r="K71" i="46" s="1"/>
  <c r="F71" i="46"/>
  <c r="T71" i="46" s="1"/>
  <c r="E71" i="46"/>
  <c r="Q71" i="46" s="1"/>
  <c r="H70" i="46"/>
  <c r="S70" i="46" s="1"/>
  <c r="G70" i="46"/>
  <c r="K70" i="46" s="1"/>
  <c r="F70" i="46"/>
  <c r="J70" i="46" s="1"/>
  <c r="E70" i="46"/>
  <c r="Q70" i="46" s="1"/>
  <c r="H69" i="46"/>
  <c r="S69" i="46" s="1"/>
  <c r="G69" i="46"/>
  <c r="K69" i="46" s="1"/>
  <c r="F69" i="46"/>
  <c r="E69" i="46"/>
  <c r="Q69" i="46" s="1"/>
  <c r="H68" i="46"/>
  <c r="S68" i="46" s="1"/>
  <c r="G68" i="46"/>
  <c r="K68" i="46" s="1"/>
  <c r="F68" i="46"/>
  <c r="J68" i="46" s="1"/>
  <c r="E68" i="46"/>
  <c r="Q68" i="46" s="1"/>
  <c r="H67" i="46"/>
  <c r="S67" i="46" s="1"/>
  <c r="G67" i="46"/>
  <c r="K67" i="46" s="1"/>
  <c r="F67" i="46"/>
  <c r="T67" i="46" s="1"/>
  <c r="E67" i="46"/>
  <c r="Q67" i="46" s="1"/>
  <c r="H66" i="46"/>
  <c r="S66" i="46" s="1"/>
  <c r="G66" i="46"/>
  <c r="K66" i="46" s="1"/>
  <c r="F66" i="46"/>
  <c r="E66" i="46"/>
  <c r="Q66" i="46" s="1"/>
  <c r="H65" i="46"/>
  <c r="S65" i="46" s="1"/>
  <c r="G65" i="46"/>
  <c r="K65" i="46" s="1"/>
  <c r="F65" i="46"/>
  <c r="E65" i="46"/>
  <c r="Q65" i="46" s="1"/>
  <c r="H64" i="46"/>
  <c r="S64" i="46" s="1"/>
  <c r="G64" i="46"/>
  <c r="K64" i="46" s="1"/>
  <c r="F64" i="46"/>
  <c r="U64" i="46" s="1"/>
  <c r="E64" i="46"/>
  <c r="Q64" i="46" s="1"/>
  <c r="H63" i="46"/>
  <c r="S63" i="46" s="1"/>
  <c r="G63" i="46"/>
  <c r="K63" i="46" s="1"/>
  <c r="F63" i="46"/>
  <c r="U63" i="46" s="1"/>
  <c r="E63" i="46"/>
  <c r="Q63" i="46" s="1"/>
  <c r="H62" i="46"/>
  <c r="S62" i="46" s="1"/>
  <c r="G62" i="46"/>
  <c r="K62" i="46" s="1"/>
  <c r="F62" i="46"/>
  <c r="R62" i="46" s="1"/>
  <c r="E62" i="46"/>
  <c r="Q62" i="46" s="1"/>
  <c r="H61" i="46"/>
  <c r="S61" i="46" s="1"/>
  <c r="G61" i="46"/>
  <c r="K61" i="46" s="1"/>
  <c r="F61" i="46"/>
  <c r="R61" i="46" s="1"/>
  <c r="E61" i="46"/>
  <c r="Q61" i="46" s="1"/>
  <c r="H60" i="46"/>
  <c r="S60" i="46" s="1"/>
  <c r="G60" i="46"/>
  <c r="K60" i="46" s="1"/>
  <c r="F60" i="46"/>
  <c r="L60" i="46" s="1"/>
  <c r="E60" i="46"/>
  <c r="Q60" i="46" s="1"/>
  <c r="H59" i="46"/>
  <c r="S59" i="46" s="1"/>
  <c r="G59" i="46"/>
  <c r="K59" i="46" s="1"/>
  <c r="F59" i="46"/>
  <c r="T59" i="46" s="1"/>
  <c r="E59" i="46"/>
  <c r="Q59" i="46" s="1"/>
  <c r="H58" i="46"/>
  <c r="S58" i="46" s="1"/>
  <c r="G58" i="46"/>
  <c r="K58" i="46" s="1"/>
  <c r="F58" i="46"/>
  <c r="R58" i="46" s="1"/>
  <c r="E58" i="46"/>
  <c r="Q58" i="46" s="1"/>
  <c r="H57" i="46"/>
  <c r="S57" i="46" s="1"/>
  <c r="G57" i="46"/>
  <c r="K57" i="46" s="1"/>
  <c r="F57" i="46"/>
  <c r="T57" i="46" s="1"/>
  <c r="E57" i="46"/>
  <c r="Q57" i="46" s="1"/>
  <c r="H56" i="46"/>
  <c r="S56" i="46" s="1"/>
  <c r="G56" i="46"/>
  <c r="K56" i="46" s="1"/>
  <c r="F56" i="46"/>
  <c r="I56" i="46" s="1"/>
  <c r="E56" i="46"/>
  <c r="Q56" i="46" s="1"/>
  <c r="H55" i="46"/>
  <c r="S55" i="46" s="1"/>
  <c r="G55" i="46"/>
  <c r="K55" i="46" s="1"/>
  <c r="F55" i="46"/>
  <c r="J55" i="46" s="1"/>
  <c r="E55" i="46"/>
  <c r="Q55" i="46" s="1"/>
  <c r="H54" i="46"/>
  <c r="S54" i="46" s="1"/>
  <c r="G54" i="46"/>
  <c r="K54" i="46" s="1"/>
  <c r="F54" i="46"/>
  <c r="U54" i="46" s="1"/>
  <c r="E54" i="46"/>
  <c r="Q54" i="46" s="1"/>
  <c r="H53" i="46"/>
  <c r="S53" i="46" s="1"/>
  <c r="G53" i="46"/>
  <c r="K53" i="46" s="1"/>
  <c r="F53" i="46"/>
  <c r="J53" i="46" s="1"/>
  <c r="E53" i="46"/>
  <c r="Q53" i="46" s="1"/>
  <c r="H52" i="46"/>
  <c r="S52" i="46" s="1"/>
  <c r="G52" i="46"/>
  <c r="K52" i="46" s="1"/>
  <c r="F52" i="46"/>
  <c r="L52" i="46" s="1"/>
  <c r="E52" i="46"/>
  <c r="Q52" i="46" s="1"/>
  <c r="H51" i="46"/>
  <c r="S51" i="46" s="1"/>
  <c r="G51" i="46"/>
  <c r="K51" i="46" s="1"/>
  <c r="F51" i="46"/>
  <c r="U51" i="46" s="1"/>
  <c r="E51" i="46"/>
  <c r="Q51" i="46" s="1"/>
  <c r="H50" i="46"/>
  <c r="S50" i="46" s="1"/>
  <c r="G50" i="46"/>
  <c r="K50" i="46" s="1"/>
  <c r="F50" i="46"/>
  <c r="U50" i="46" s="1"/>
  <c r="E50" i="46"/>
  <c r="Q50" i="46" s="1"/>
  <c r="H49" i="46"/>
  <c r="S49" i="46" s="1"/>
  <c r="G49" i="46"/>
  <c r="K49" i="46" s="1"/>
  <c r="F49" i="46"/>
  <c r="U49" i="46" s="1"/>
  <c r="E49" i="46"/>
  <c r="Q49" i="46" s="1"/>
  <c r="H48" i="46"/>
  <c r="S48" i="46" s="1"/>
  <c r="G48" i="46"/>
  <c r="K48" i="46" s="1"/>
  <c r="F48" i="46"/>
  <c r="U48" i="46" s="1"/>
  <c r="E48" i="46"/>
  <c r="Q48" i="46" s="1"/>
  <c r="H47" i="46"/>
  <c r="S47" i="46" s="1"/>
  <c r="G47" i="46"/>
  <c r="K47" i="46" s="1"/>
  <c r="F47" i="46"/>
  <c r="U47" i="46" s="1"/>
  <c r="E47" i="46"/>
  <c r="Q47" i="46" s="1"/>
  <c r="H46" i="46"/>
  <c r="S46" i="46" s="1"/>
  <c r="G46" i="46"/>
  <c r="K46" i="46" s="1"/>
  <c r="F46" i="46"/>
  <c r="R46" i="46" s="1"/>
  <c r="E46" i="46"/>
  <c r="Q46" i="46" s="1"/>
  <c r="H45" i="46"/>
  <c r="S45" i="46" s="1"/>
  <c r="G45" i="46"/>
  <c r="K45" i="46" s="1"/>
  <c r="F45" i="46"/>
  <c r="R45" i="46" s="1"/>
  <c r="E45" i="46"/>
  <c r="Q45" i="46" s="1"/>
  <c r="H44" i="46"/>
  <c r="S44" i="46" s="1"/>
  <c r="G44" i="46"/>
  <c r="K44" i="46" s="1"/>
  <c r="F44" i="46"/>
  <c r="L44" i="46" s="1"/>
  <c r="E44" i="46"/>
  <c r="Q44" i="46" s="1"/>
  <c r="H43" i="46"/>
  <c r="S43" i="46" s="1"/>
  <c r="G43" i="46"/>
  <c r="K43" i="46" s="1"/>
  <c r="F43" i="46"/>
  <c r="J43" i="46" s="1"/>
  <c r="E43" i="46"/>
  <c r="Q43" i="46" s="1"/>
  <c r="H42" i="46"/>
  <c r="S42" i="46" s="1"/>
  <c r="G42" i="46"/>
  <c r="K42" i="46" s="1"/>
  <c r="F42" i="46"/>
  <c r="T42" i="46" s="1"/>
  <c r="E42" i="46"/>
  <c r="Q42" i="46" s="1"/>
  <c r="H41" i="46"/>
  <c r="S41" i="46" s="1"/>
  <c r="G41" i="46"/>
  <c r="K41" i="46" s="1"/>
  <c r="F41" i="46"/>
  <c r="U41" i="46" s="1"/>
  <c r="E41" i="46"/>
  <c r="Q41" i="46" s="1"/>
  <c r="H40" i="46"/>
  <c r="S40" i="46" s="1"/>
  <c r="G40" i="46"/>
  <c r="K40" i="46" s="1"/>
  <c r="F40" i="46"/>
  <c r="I40" i="46" s="1"/>
  <c r="E40" i="46"/>
  <c r="Q40" i="46" s="1"/>
  <c r="H39" i="46"/>
  <c r="S39" i="46" s="1"/>
  <c r="G39" i="46"/>
  <c r="K39" i="46" s="1"/>
  <c r="F39" i="46"/>
  <c r="R39" i="46" s="1"/>
  <c r="E39" i="46"/>
  <c r="Q39" i="46" s="1"/>
  <c r="H38" i="46"/>
  <c r="S38" i="46" s="1"/>
  <c r="G38" i="46"/>
  <c r="K38" i="46" s="1"/>
  <c r="F38" i="46"/>
  <c r="J38" i="46" s="1"/>
  <c r="E38" i="46"/>
  <c r="Q38" i="46" s="1"/>
  <c r="H37" i="46"/>
  <c r="S37" i="46" s="1"/>
  <c r="G37" i="46"/>
  <c r="K37" i="46" s="1"/>
  <c r="F37" i="46"/>
  <c r="I37" i="46" s="1"/>
  <c r="E37" i="46"/>
  <c r="Q37" i="46" s="1"/>
  <c r="H36" i="46"/>
  <c r="S36" i="46" s="1"/>
  <c r="G36" i="46"/>
  <c r="K36" i="46" s="1"/>
  <c r="F36" i="46"/>
  <c r="P36" i="46" s="1"/>
  <c r="E36" i="46"/>
  <c r="Q36" i="46" s="1"/>
  <c r="H35" i="46"/>
  <c r="S35" i="46" s="1"/>
  <c r="G35" i="46"/>
  <c r="K35" i="46" s="1"/>
  <c r="F35" i="46"/>
  <c r="U35" i="46" s="1"/>
  <c r="E35" i="46"/>
  <c r="Q35" i="46" s="1"/>
  <c r="H34" i="46"/>
  <c r="S34" i="46" s="1"/>
  <c r="G34" i="46"/>
  <c r="K34" i="46" s="1"/>
  <c r="F34" i="46"/>
  <c r="T34" i="46" s="1"/>
  <c r="E34" i="46"/>
  <c r="Q34" i="46" s="1"/>
  <c r="H33" i="46"/>
  <c r="S33" i="46" s="1"/>
  <c r="G33" i="46"/>
  <c r="K33" i="46" s="1"/>
  <c r="F33" i="46"/>
  <c r="T33" i="46" s="1"/>
  <c r="E33" i="46"/>
  <c r="Q33" i="46" s="1"/>
  <c r="H32" i="46"/>
  <c r="S32" i="46" s="1"/>
  <c r="G32" i="46"/>
  <c r="K32" i="46" s="1"/>
  <c r="F32" i="46"/>
  <c r="U32" i="46" s="1"/>
  <c r="E32" i="46"/>
  <c r="Q32" i="46" s="1"/>
  <c r="H31" i="46"/>
  <c r="S31" i="46" s="1"/>
  <c r="G31" i="46"/>
  <c r="K31" i="46" s="1"/>
  <c r="F31" i="46"/>
  <c r="I31" i="46" s="1"/>
  <c r="E31" i="46"/>
  <c r="Q31" i="46" s="1"/>
  <c r="H30" i="46"/>
  <c r="S30" i="46" s="1"/>
  <c r="G30" i="46"/>
  <c r="K30" i="46" s="1"/>
  <c r="F30" i="46"/>
  <c r="U30" i="46" s="1"/>
  <c r="E30" i="46"/>
  <c r="Q30" i="46" s="1"/>
  <c r="H29" i="46"/>
  <c r="S29" i="46" s="1"/>
  <c r="G29" i="46"/>
  <c r="K29" i="46" s="1"/>
  <c r="F29" i="46"/>
  <c r="E29" i="46"/>
  <c r="Q29" i="46" s="1"/>
  <c r="H28" i="46"/>
  <c r="S28" i="46" s="1"/>
  <c r="G28" i="46"/>
  <c r="K28" i="46" s="1"/>
  <c r="F28" i="46"/>
  <c r="U28" i="46" s="1"/>
  <c r="E28" i="46"/>
  <c r="Q28" i="46" s="1"/>
  <c r="H27" i="46"/>
  <c r="S27" i="46" s="1"/>
  <c r="G27" i="46"/>
  <c r="K27" i="46" s="1"/>
  <c r="F27" i="46"/>
  <c r="T27" i="46" s="1"/>
  <c r="E27" i="46"/>
  <c r="Q27" i="46" s="1"/>
  <c r="H26" i="46"/>
  <c r="S26" i="46" s="1"/>
  <c r="G26" i="46"/>
  <c r="K26" i="46" s="1"/>
  <c r="F26" i="46"/>
  <c r="T26" i="46" s="1"/>
  <c r="E26" i="46"/>
  <c r="Q26" i="46" s="1"/>
  <c r="H25" i="46"/>
  <c r="S25" i="46" s="1"/>
  <c r="G25" i="46"/>
  <c r="K25" i="46" s="1"/>
  <c r="F25" i="46"/>
  <c r="U25" i="46" s="1"/>
  <c r="E25" i="46"/>
  <c r="Q25" i="46" s="1"/>
  <c r="H24" i="46"/>
  <c r="S24" i="46" s="1"/>
  <c r="G24" i="46"/>
  <c r="K24" i="46" s="1"/>
  <c r="F24" i="46"/>
  <c r="E24" i="46"/>
  <c r="Q24" i="46" s="1"/>
  <c r="H23" i="46"/>
  <c r="S23" i="46" s="1"/>
  <c r="G23" i="46"/>
  <c r="K23" i="46" s="1"/>
  <c r="F23" i="46"/>
  <c r="E23" i="46"/>
  <c r="Q23" i="46" s="1"/>
  <c r="H22" i="46"/>
  <c r="S22" i="46" s="1"/>
  <c r="G22" i="46"/>
  <c r="K22" i="46" s="1"/>
  <c r="F22" i="46"/>
  <c r="E22" i="46"/>
  <c r="Q22" i="46" s="1"/>
  <c r="H21" i="46"/>
  <c r="S21" i="46" s="1"/>
  <c r="G21" i="46"/>
  <c r="K21" i="46" s="1"/>
  <c r="F21" i="46"/>
  <c r="E21" i="46"/>
  <c r="Q21" i="46" s="1"/>
  <c r="H20" i="46"/>
  <c r="S20" i="46" s="1"/>
  <c r="G20" i="46"/>
  <c r="K20" i="46" s="1"/>
  <c r="F20" i="46"/>
  <c r="P20" i="46" s="1"/>
  <c r="E20" i="46"/>
  <c r="Q20" i="46" s="1"/>
  <c r="H19" i="46"/>
  <c r="S19" i="46" s="1"/>
  <c r="G19" i="46"/>
  <c r="K19" i="46" s="1"/>
  <c r="F19" i="46"/>
  <c r="J19" i="46" s="1"/>
  <c r="E19" i="46"/>
  <c r="Q19" i="46" s="1"/>
  <c r="H18" i="46"/>
  <c r="S18" i="46" s="1"/>
  <c r="G18" i="46"/>
  <c r="K18" i="46" s="1"/>
  <c r="F18" i="46"/>
  <c r="E18" i="46"/>
  <c r="Q18" i="46" s="1"/>
  <c r="H17" i="46"/>
  <c r="S17" i="46" s="1"/>
  <c r="G17" i="46"/>
  <c r="K17" i="46" s="1"/>
  <c r="F17" i="46"/>
  <c r="U17" i="46" s="1"/>
  <c r="E17" i="46"/>
  <c r="Q17" i="46" s="1"/>
  <c r="H16" i="46"/>
  <c r="S16" i="46" s="1"/>
  <c r="G16" i="46"/>
  <c r="K16" i="46" s="1"/>
  <c r="F16" i="46"/>
  <c r="T16" i="46" s="1"/>
  <c r="E16" i="46"/>
  <c r="Q16" i="46" s="1"/>
  <c r="H15" i="46"/>
  <c r="S15" i="46" s="1"/>
  <c r="G15" i="46"/>
  <c r="K15" i="46" s="1"/>
  <c r="F15" i="46"/>
  <c r="U15" i="46" s="1"/>
  <c r="E15" i="46"/>
  <c r="Q15" i="46" s="1"/>
  <c r="H14" i="46"/>
  <c r="S14" i="46" s="1"/>
  <c r="G14" i="46"/>
  <c r="K14" i="46" s="1"/>
  <c r="F14" i="46"/>
  <c r="U14" i="46" s="1"/>
  <c r="E14" i="46"/>
  <c r="Q14" i="46" s="1"/>
  <c r="H13" i="46"/>
  <c r="S13" i="46" s="1"/>
  <c r="G13" i="46"/>
  <c r="K13" i="46" s="1"/>
  <c r="F13" i="46"/>
  <c r="U13" i="46" s="1"/>
  <c r="E13" i="46"/>
  <c r="Q13" i="46" s="1"/>
  <c r="H12" i="46"/>
  <c r="S12" i="46" s="1"/>
  <c r="G12" i="46"/>
  <c r="K12" i="46" s="1"/>
  <c r="F12" i="46"/>
  <c r="U12" i="46" s="1"/>
  <c r="E12" i="46"/>
  <c r="Q12" i="46" s="1"/>
  <c r="H11" i="46"/>
  <c r="S11" i="46" s="1"/>
  <c r="G11" i="46"/>
  <c r="K11" i="46" s="1"/>
  <c r="F11" i="46"/>
  <c r="I11" i="46" s="1"/>
  <c r="E11" i="46"/>
  <c r="Q11" i="46" s="1"/>
  <c r="H10" i="46"/>
  <c r="S10" i="46" s="1"/>
  <c r="G10" i="46"/>
  <c r="K10" i="46" s="1"/>
  <c r="F10" i="46"/>
  <c r="U10" i="46" s="1"/>
  <c r="E10" i="46"/>
  <c r="Q10" i="46" s="1"/>
  <c r="H9" i="46"/>
  <c r="S9" i="46" s="1"/>
  <c r="G9" i="46"/>
  <c r="K9" i="46" s="1"/>
  <c r="F9" i="46"/>
  <c r="R9" i="46" s="1"/>
  <c r="E9" i="46"/>
  <c r="Q9" i="46" s="1"/>
  <c r="H8" i="46"/>
  <c r="S8" i="46" s="1"/>
  <c r="G8" i="46"/>
  <c r="K8" i="46" s="1"/>
  <c r="F8" i="46"/>
  <c r="U8" i="46" s="1"/>
  <c r="E8" i="46"/>
  <c r="Q8" i="46" s="1"/>
  <c r="G100" i="44"/>
  <c r="J100" i="44" s="1"/>
  <c r="F100" i="44"/>
  <c r="E100" i="44"/>
  <c r="G99" i="44"/>
  <c r="J99" i="44" s="1"/>
  <c r="F99" i="44"/>
  <c r="H99" i="44" s="1"/>
  <c r="E99" i="44"/>
  <c r="G98" i="44"/>
  <c r="J98" i="44" s="1"/>
  <c r="F98" i="44"/>
  <c r="L98" i="44" s="1"/>
  <c r="E98" i="44"/>
  <c r="G97" i="44"/>
  <c r="J97" i="44" s="1"/>
  <c r="F97" i="44"/>
  <c r="E97" i="44"/>
  <c r="G96" i="44"/>
  <c r="J96" i="44" s="1"/>
  <c r="F96" i="44"/>
  <c r="I96" i="44" s="1"/>
  <c r="E96" i="44"/>
  <c r="G95" i="44"/>
  <c r="J95" i="44" s="1"/>
  <c r="F95" i="44"/>
  <c r="L95" i="44" s="1"/>
  <c r="E95" i="44"/>
  <c r="G94" i="44"/>
  <c r="J94" i="44" s="1"/>
  <c r="F94" i="44"/>
  <c r="E94" i="44"/>
  <c r="G93" i="44"/>
  <c r="J93" i="44" s="1"/>
  <c r="F93" i="44"/>
  <c r="I93" i="44" s="1"/>
  <c r="E93" i="44"/>
  <c r="G92" i="44"/>
  <c r="J92" i="44" s="1"/>
  <c r="F92" i="44"/>
  <c r="E92" i="44"/>
  <c r="G91" i="44"/>
  <c r="J91" i="44" s="1"/>
  <c r="F91" i="44"/>
  <c r="E91" i="44"/>
  <c r="G90" i="44"/>
  <c r="J90" i="44" s="1"/>
  <c r="F90" i="44"/>
  <c r="L90" i="44" s="1"/>
  <c r="E90" i="44"/>
  <c r="G89" i="44"/>
  <c r="J89" i="44" s="1"/>
  <c r="F89" i="44"/>
  <c r="K89" i="44" s="1"/>
  <c r="E89" i="44"/>
  <c r="G88" i="44"/>
  <c r="J88" i="44" s="1"/>
  <c r="F88" i="44"/>
  <c r="L88" i="44" s="1"/>
  <c r="E88" i="44"/>
  <c r="G87" i="44"/>
  <c r="J87" i="44" s="1"/>
  <c r="F87" i="44"/>
  <c r="E87" i="44"/>
  <c r="G86" i="44"/>
  <c r="J86" i="44" s="1"/>
  <c r="F86" i="44"/>
  <c r="K86" i="44" s="1"/>
  <c r="E86" i="44"/>
  <c r="G85" i="44"/>
  <c r="J85" i="44" s="1"/>
  <c r="F85" i="44"/>
  <c r="I85" i="44" s="1"/>
  <c r="E85" i="44"/>
  <c r="G84" i="44"/>
  <c r="J84" i="44" s="1"/>
  <c r="F84" i="44"/>
  <c r="I84" i="44" s="1"/>
  <c r="E84" i="44"/>
  <c r="G83" i="44"/>
  <c r="J83" i="44" s="1"/>
  <c r="F83" i="44"/>
  <c r="H83" i="44" s="1"/>
  <c r="E83" i="44"/>
  <c r="G82" i="44"/>
  <c r="J82" i="44" s="1"/>
  <c r="F82" i="44"/>
  <c r="E82" i="44"/>
  <c r="G81" i="44"/>
  <c r="J81" i="44" s="1"/>
  <c r="F81" i="44"/>
  <c r="I81" i="44" s="1"/>
  <c r="E81" i="44"/>
  <c r="G80" i="44"/>
  <c r="J80" i="44" s="1"/>
  <c r="F80" i="44"/>
  <c r="I80" i="44" s="1"/>
  <c r="E80" i="44"/>
  <c r="G79" i="44"/>
  <c r="J79" i="44" s="1"/>
  <c r="F79" i="44"/>
  <c r="H79" i="44" s="1"/>
  <c r="E79" i="44"/>
  <c r="G78" i="44"/>
  <c r="J78" i="44" s="1"/>
  <c r="F78" i="44"/>
  <c r="E78" i="44"/>
  <c r="G77" i="44"/>
  <c r="J77" i="44" s="1"/>
  <c r="F77" i="44"/>
  <c r="L77" i="44" s="1"/>
  <c r="E77" i="44"/>
  <c r="G76" i="44"/>
  <c r="J76" i="44" s="1"/>
  <c r="F76" i="44"/>
  <c r="L76" i="44" s="1"/>
  <c r="E76" i="44"/>
  <c r="G75" i="44"/>
  <c r="J75" i="44" s="1"/>
  <c r="F75" i="44"/>
  <c r="E75" i="44"/>
  <c r="G74" i="44"/>
  <c r="J74" i="44" s="1"/>
  <c r="F74" i="44"/>
  <c r="K74" i="44" s="1"/>
  <c r="E74" i="44"/>
  <c r="G73" i="44"/>
  <c r="J73" i="44" s="1"/>
  <c r="F73" i="44"/>
  <c r="H73" i="44" s="1"/>
  <c r="E73" i="44"/>
  <c r="G72" i="44"/>
  <c r="J72" i="44" s="1"/>
  <c r="F72" i="44"/>
  <c r="L72" i="44" s="1"/>
  <c r="E72" i="44"/>
  <c r="G71" i="44"/>
  <c r="J71" i="44" s="1"/>
  <c r="F71" i="44"/>
  <c r="E71" i="44"/>
  <c r="G70" i="44"/>
  <c r="J70" i="44" s="1"/>
  <c r="F70" i="44"/>
  <c r="H70" i="44" s="1"/>
  <c r="E70" i="44"/>
  <c r="G69" i="44"/>
  <c r="J69" i="44" s="1"/>
  <c r="F69" i="44"/>
  <c r="H69" i="44" s="1"/>
  <c r="E69" i="44"/>
  <c r="G68" i="44"/>
  <c r="J68" i="44" s="1"/>
  <c r="F68" i="44"/>
  <c r="E68" i="44"/>
  <c r="G67" i="44"/>
  <c r="J67" i="44" s="1"/>
  <c r="F67" i="44"/>
  <c r="H67" i="44" s="1"/>
  <c r="E67" i="44"/>
  <c r="G66" i="44"/>
  <c r="J66" i="44" s="1"/>
  <c r="F66" i="44"/>
  <c r="K66" i="44" s="1"/>
  <c r="E66" i="44"/>
  <c r="G65" i="44"/>
  <c r="J65" i="44" s="1"/>
  <c r="F65" i="44"/>
  <c r="E65" i="44"/>
  <c r="G64" i="44"/>
  <c r="J64" i="44" s="1"/>
  <c r="F64" i="44"/>
  <c r="I64" i="44" s="1"/>
  <c r="E64" i="44"/>
  <c r="G63" i="44"/>
  <c r="J63" i="44" s="1"/>
  <c r="F63" i="44"/>
  <c r="E63" i="44"/>
  <c r="G62" i="44"/>
  <c r="J62" i="44" s="1"/>
  <c r="F62" i="44"/>
  <c r="E62" i="44"/>
  <c r="G61" i="44"/>
  <c r="J61" i="44" s="1"/>
  <c r="F61" i="44"/>
  <c r="L61" i="44" s="1"/>
  <c r="E61" i="44"/>
  <c r="G60" i="44"/>
  <c r="J60" i="44" s="1"/>
  <c r="F60" i="44"/>
  <c r="L60" i="44" s="1"/>
  <c r="E60" i="44"/>
  <c r="G59" i="44"/>
  <c r="J59" i="44" s="1"/>
  <c r="F59" i="44"/>
  <c r="L59" i="44" s="1"/>
  <c r="E59" i="44"/>
  <c r="G58" i="44"/>
  <c r="J58" i="44" s="1"/>
  <c r="F58" i="44"/>
  <c r="E58" i="44"/>
  <c r="G57" i="44"/>
  <c r="J57" i="44" s="1"/>
  <c r="F57" i="44"/>
  <c r="K57" i="44" s="1"/>
  <c r="E57" i="44"/>
  <c r="G56" i="44"/>
  <c r="J56" i="44" s="1"/>
  <c r="F56" i="44"/>
  <c r="L56" i="44" s="1"/>
  <c r="E56" i="44"/>
  <c r="G55" i="44"/>
  <c r="J55" i="44" s="1"/>
  <c r="F55" i="44"/>
  <c r="L55" i="44" s="1"/>
  <c r="E55" i="44"/>
  <c r="G54" i="44"/>
  <c r="J54" i="44" s="1"/>
  <c r="F54" i="44"/>
  <c r="K54" i="44" s="1"/>
  <c r="E54" i="44"/>
  <c r="G53" i="44"/>
  <c r="J53" i="44" s="1"/>
  <c r="F53" i="44"/>
  <c r="E53" i="44"/>
  <c r="G52" i="44"/>
  <c r="J52" i="44" s="1"/>
  <c r="F52" i="44"/>
  <c r="I52" i="44" s="1"/>
  <c r="E52" i="44"/>
  <c r="G51" i="44"/>
  <c r="J51" i="44" s="1"/>
  <c r="F51" i="44"/>
  <c r="H51" i="44" s="1"/>
  <c r="E51" i="44"/>
  <c r="G50" i="44"/>
  <c r="J50" i="44" s="1"/>
  <c r="F50" i="44"/>
  <c r="L50" i="44" s="1"/>
  <c r="E50" i="44"/>
  <c r="G49" i="44"/>
  <c r="J49" i="44" s="1"/>
  <c r="F49" i="44"/>
  <c r="E49" i="44"/>
  <c r="G48" i="44"/>
  <c r="J48" i="44" s="1"/>
  <c r="F48" i="44"/>
  <c r="I48" i="44" s="1"/>
  <c r="E48" i="44"/>
  <c r="G47" i="44"/>
  <c r="J47" i="44" s="1"/>
  <c r="F47" i="44"/>
  <c r="H47" i="44" s="1"/>
  <c r="E47" i="44"/>
  <c r="G46" i="44"/>
  <c r="J46" i="44" s="1"/>
  <c r="F46" i="44"/>
  <c r="E46" i="44"/>
  <c r="G45" i="44"/>
  <c r="J45" i="44" s="1"/>
  <c r="F45" i="44"/>
  <c r="L45" i="44" s="1"/>
  <c r="E45" i="44"/>
  <c r="G44" i="44"/>
  <c r="J44" i="44" s="1"/>
  <c r="F44" i="44"/>
  <c r="L44" i="44" s="1"/>
  <c r="E44" i="44"/>
  <c r="G43" i="44"/>
  <c r="J43" i="44" s="1"/>
  <c r="F43" i="44"/>
  <c r="E43" i="44"/>
  <c r="G42" i="44"/>
  <c r="J42" i="44" s="1"/>
  <c r="F42" i="44"/>
  <c r="E42" i="44"/>
  <c r="G41" i="44"/>
  <c r="J41" i="44" s="1"/>
  <c r="F41" i="44"/>
  <c r="L41" i="44" s="1"/>
  <c r="E41" i="44"/>
  <c r="G40" i="44"/>
  <c r="J40" i="44" s="1"/>
  <c r="F40" i="44"/>
  <c r="H40" i="44" s="1"/>
  <c r="E40" i="44"/>
  <c r="G39" i="44"/>
  <c r="J39" i="44" s="1"/>
  <c r="F39" i="44"/>
  <c r="L39" i="44" s="1"/>
  <c r="E39" i="44"/>
  <c r="G38" i="44"/>
  <c r="J38" i="44" s="1"/>
  <c r="F38" i="44"/>
  <c r="L38" i="44" s="1"/>
  <c r="E38" i="44"/>
  <c r="G37" i="44"/>
  <c r="J37" i="44" s="1"/>
  <c r="F37" i="44"/>
  <c r="H37" i="44" s="1"/>
  <c r="E37" i="44"/>
  <c r="G36" i="44"/>
  <c r="J36" i="44" s="1"/>
  <c r="F36" i="44"/>
  <c r="E36" i="44"/>
  <c r="G35" i="44"/>
  <c r="J35" i="44" s="1"/>
  <c r="F35" i="44"/>
  <c r="H35" i="44" s="1"/>
  <c r="E35" i="44"/>
  <c r="G34" i="44"/>
  <c r="J34" i="44" s="1"/>
  <c r="F34" i="44"/>
  <c r="L34" i="44" s="1"/>
  <c r="E34" i="44"/>
  <c r="G33" i="44"/>
  <c r="J33" i="44" s="1"/>
  <c r="F33" i="44"/>
  <c r="E33" i="44"/>
  <c r="G32" i="44"/>
  <c r="J32" i="44" s="1"/>
  <c r="F32" i="44"/>
  <c r="I32" i="44" s="1"/>
  <c r="E32" i="44"/>
  <c r="G31" i="44"/>
  <c r="J31" i="44" s="1"/>
  <c r="F31" i="44"/>
  <c r="E31" i="44"/>
  <c r="G30" i="44"/>
  <c r="J30" i="44" s="1"/>
  <c r="F30" i="44"/>
  <c r="I30" i="44" s="1"/>
  <c r="E30" i="44"/>
  <c r="G29" i="44"/>
  <c r="J29" i="44" s="1"/>
  <c r="F29" i="44"/>
  <c r="E29" i="44"/>
  <c r="G28" i="44"/>
  <c r="J28" i="44" s="1"/>
  <c r="F28" i="44"/>
  <c r="I28" i="44" s="1"/>
  <c r="E28" i="44"/>
  <c r="G27" i="44"/>
  <c r="J27" i="44" s="1"/>
  <c r="F27" i="44"/>
  <c r="L27" i="44" s="1"/>
  <c r="E27" i="44"/>
  <c r="G26" i="44"/>
  <c r="J26" i="44" s="1"/>
  <c r="F26" i="44"/>
  <c r="E26" i="44"/>
  <c r="G25" i="44"/>
  <c r="J25" i="44" s="1"/>
  <c r="F25" i="44"/>
  <c r="I25" i="44" s="1"/>
  <c r="E25" i="44"/>
  <c r="G24" i="44"/>
  <c r="J24" i="44" s="1"/>
  <c r="F24" i="44"/>
  <c r="I24" i="44" s="1"/>
  <c r="E24" i="44"/>
  <c r="G23" i="44"/>
  <c r="J23" i="44" s="1"/>
  <c r="F23" i="44"/>
  <c r="E23" i="44"/>
  <c r="G22" i="44"/>
  <c r="J22" i="44" s="1"/>
  <c r="F22" i="44"/>
  <c r="K22" i="44" s="1"/>
  <c r="E22" i="44"/>
  <c r="G21" i="44"/>
  <c r="J21" i="44" s="1"/>
  <c r="F21" i="44"/>
  <c r="E21" i="44"/>
  <c r="G20" i="44"/>
  <c r="J20" i="44" s="1"/>
  <c r="F20" i="44"/>
  <c r="I20" i="44" s="1"/>
  <c r="E20" i="44"/>
  <c r="G19" i="44"/>
  <c r="J19" i="44" s="1"/>
  <c r="F19" i="44"/>
  <c r="H19" i="44" s="1"/>
  <c r="E19" i="44"/>
  <c r="G18" i="44"/>
  <c r="J18" i="44" s="1"/>
  <c r="F18" i="44"/>
  <c r="I18" i="44" s="1"/>
  <c r="E18" i="44"/>
  <c r="G17" i="44"/>
  <c r="J17" i="44" s="1"/>
  <c r="F17" i="44"/>
  <c r="H17" i="44" s="1"/>
  <c r="E17" i="44"/>
  <c r="G16" i="44"/>
  <c r="J16" i="44" s="1"/>
  <c r="F16" i="44"/>
  <c r="I16" i="44" s="1"/>
  <c r="E16" i="44"/>
  <c r="G15" i="44"/>
  <c r="J15" i="44" s="1"/>
  <c r="F15" i="44"/>
  <c r="L15" i="44" s="1"/>
  <c r="E15" i="44"/>
  <c r="G14" i="44"/>
  <c r="J14" i="44" s="1"/>
  <c r="F14" i="44"/>
  <c r="E14" i="44"/>
  <c r="G13" i="44"/>
  <c r="J13" i="44" s="1"/>
  <c r="F13" i="44"/>
  <c r="L13" i="44" s="1"/>
  <c r="E13" i="44"/>
  <c r="G12" i="44"/>
  <c r="J12" i="44" s="1"/>
  <c r="F12" i="44"/>
  <c r="I12" i="44" s="1"/>
  <c r="E12" i="44"/>
  <c r="G11" i="44"/>
  <c r="J11" i="44" s="1"/>
  <c r="F11" i="44"/>
  <c r="L11" i="44" s="1"/>
  <c r="E11" i="44"/>
  <c r="G10" i="44"/>
  <c r="J10" i="44" s="1"/>
  <c r="F10" i="44"/>
  <c r="E10" i="44"/>
  <c r="G9" i="44"/>
  <c r="J9" i="44" s="1"/>
  <c r="F9" i="44"/>
  <c r="K9" i="44" s="1"/>
  <c r="E9" i="44"/>
  <c r="G8" i="44"/>
  <c r="J8" i="44" s="1"/>
  <c r="F8" i="44"/>
  <c r="I8" i="44" s="1"/>
  <c r="E8" i="44"/>
  <c r="G100" i="42"/>
  <c r="F100" i="42"/>
  <c r="L100" i="42" s="1"/>
  <c r="E100" i="42"/>
  <c r="G99" i="42"/>
  <c r="R99" i="42" s="1"/>
  <c r="F99" i="42"/>
  <c r="L99" i="42" s="1"/>
  <c r="E99" i="42"/>
  <c r="Q99" i="42" s="1"/>
  <c r="G98" i="42"/>
  <c r="F98" i="42"/>
  <c r="L98" i="42" s="1"/>
  <c r="E98" i="42"/>
  <c r="G97" i="42"/>
  <c r="F97" i="42"/>
  <c r="L97" i="42" s="1"/>
  <c r="E97" i="42"/>
  <c r="J97" i="42" s="1"/>
  <c r="G96" i="42"/>
  <c r="F96" i="42"/>
  <c r="L96" i="42" s="1"/>
  <c r="E96" i="42"/>
  <c r="K96" i="42" s="1"/>
  <c r="G95" i="42"/>
  <c r="F95" i="42"/>
  <c r="L95" i="42" s="1"/>
  <c r="E95" i="42"/>
  <c r="M95" i="42" s="1"/>
  <c r="G94" i="42"/>
  <c r="F94" i="42"/>
  <c r="L94" i="42" s="1"/>
  <c r="E94" i="42"/>
  <c r="P94" i="42" s="1"/>
  <c r="G93" i="42"/>
  <c r="F93" i="42"/>
  <c r="L93" i="42" s="1"/>
  <c r="E93" i="42"/>
  <c r="K93" i="42" s="1"/>
  <c r="G92" i="42"/>
  <c r="F92" i="42"/>
  <c r="L92" i="42" s="1"/>
  <c r="E92" i="42"/>
  <c r="G91" i="42"/>
  <c r="R91" i="42" s="1"/>
  <c r="F91" i="42"/>
  <c r="L91" i="42" s="1"/>
  <c r="E91" i="42"/>
  <c r="T91" i="42" s="1"/>
  <c r="G90" i="42"/>
  <c r="F90" i="42"/>
  <c r="L90" i="42" s="1"/>
  <c r="E90" i="42"/>
  <c r="T90" i="42" s="1"/>
  <c r="G89" i="42"/>
  <c r="F89" i="42"/>
  <c r="L89" i="42" s="1"/>
  <c r="E89" i="42"/>
  <c r="T89" i="42" s="1"/>
  <c r="G88" i="42"/>
  <c r="F88" i="42"/>
  <c r="L88" i="42" s="1"/>
  <c r="E88" i="42"/>
  <c r="J88" i="42" s="1"/>
  <c r="G87" i="42"/>
  <c r="F87" i="42"/>
  <c r="L87" i="42" s="1"/>
  <c r="E87" i="42"/>
  <c r="N87" i="42" s="1"/>
  <c r="G86" i="42"/>
  <c r="F86" i="42"/>
  <c r="L86" i="42" s="1"/>
  <c r="E86" i="42"/>
  <c r="J86" i="42" s="1"/>
  <c r="G85" i="42"/>
  <c r="F85" i="42"/>
  <c r="L85" i="42" s="1"/>
  <c r="E85" i="42"/>
  <c r="Q85" i="42" s="1"/>
  <c r="G84" i="42"/>
  <c r="F84" i="42"/>
  <c r="L84" i="42" s="1"/>
  <c r="E84" i="42"/>
  <c r="T84" i="42" s="1"/>
  <c r="G83" i="42"/>
  <c r="R83" i="42" s="1"/>
  <c r="F83" i="42"/>
  <c r="L83" i="42" s="1"/>
  <c r="E83" i="42"/>
  <c r="T83" i="42" s="1"/>
  <c r="G82" i="42"/>
  <c r="F82" i="42"/>
  <c r="L82" i="42" s="1"/>
  <c r="E82" i="42"/>
  <c r="P82" i="42" s="1"/>
  <c r="G81" i="42"/>
  <c r="F81" i="42"/>
  <c r="L81" i="42" s="1"/>
  <c r="E81" i="42"/>
  <c r="G80" i="42"/>
  <c r="F80" i="42"/>
  <c r="L80" i="42" s="1"/>
  <c r="E80" i="42"/>
  <c r="G79" i="42"/>
  <c r="F79" i="42"/>
  <c r="L79" i="42" s="1"/>
  <c r="E79" i="42"/>
  <c r="T79" i="42" s="1"/>
  <c r="G78" i="42"/>
  <c r="F78" i="42"/>
  <c r="L78" i="42" s="1"/>
  <c r="E78" i="42"/>
  <c r="P78" i="42" s="1"/>
  <c r="G77" i="42"/>
  <c r="F77" i="42"/>
  <c r="L77" i="42" s="1"/>
  <c r="E77" i="42"/>
  <c r="J77" i="42" s="1"/>
  <c r="G76" i="42"/>
  <c r="F76" i="42"/>
  <c r="L76" i="42" s="1"/>
  <c r="E76" i="42"/>
  <c r="G75" i="42"/>
  <c r="R75" i="42" s="1"/>
  <c r="F75" i="42"/>
  <c r="L75" i="42" s="1"/>
  <c r="E75" i="42"/>
  <c r="T75" i="42" s="1"/>
  <c r="G74" i="42"/>
  <c r="F74" i="42"/>
  <c r="L74" i="42" s="1"/>
  <c r="E74" i="42"/>
  <c r="T74" i="42" s="1"/>
  <c r="G73" i="42"/>
  <c r="F73" i="42"/>
  <c r="L73" i="42" s="1"/>
  <c r="E73" i="42"/>
  <c r="K73" i="42" s="1"/>
  <c r="G72" i="42"/>
  <c r="F72" i="42"/>
  <c r="L72" i="42" s="1"/>
  <c r="E72" i="42"/>
  <c r="T72" i="42" s="1"/>
  <c r="G71" i="42"/>
  <c r="F71" i="42"/>
  <c r="L71" i="42" s="1"/>
  <c r="E71" i="42"/>
  <c r="K71" i="42" s="1"/>
  <c r="G70" i="42"/>
  <c r="F70" i="42"/>
  <c r="L70" i="42" s="1"/>
  <c r="E70" i="42"/>
  <c r="S70" i="42" s="1"/>
  <c r="G69" i="42"/>
  <c r="F69" i="42"/>
  <c r="L69" i="42" s="1"/>
  <c r="E69" i="42"/>
  <c r="T69" i="42" s="1"/>
  <c r="G68" i="42"/>
  <c r="F68" i="42"/>
  <c r="L68" i="42" s="1"/>
  <c r="E68" i="42"/>
  <c r="J68" i="42" s="1"/>
  <c r="G67" i="42"/>
  <c r="R67" i="42" s="1"/>
  <c r="F67" i="42"/>
  <c r="L67" i="42" s="1"/>
  <c r="E67" i="42"/>
  <c r="S67" i="42" s="1"/>
  <c r="G66" i="42"/>
  <c r="F66" i="42"/>
  <c r="L66" i="42" s="1"/>
  <c r="E66" i="42"/>
  <c r="N66" i="42" s="1"/>
  <c r="G65" i="42"/>
  <c r="F65" i="42"/>
  <c r="L65" i="42" s="1"/>
  <c r="E65" i="42"/>
  <c r="G64" i="42"/>
  <c r="F64" i="42"/>
  <c r="L64" i="42" s="1"/>
  <c r="E64" i="42"/>
  <c r="J64" i="42" s="1"/>
  <c r="G63" i="42"/>
  <c r="F63" i="42"/>
  <c r="L63" i="42" s="1"/>
  <c r="E63" i="42"/>
  <c r="T63" i="42" s="1"/>
  <c r="G62" i="42"/>
  <c r="F62" i="42"/>
  <c r="L62" i="42" s="1"/>
  <c r="E62" i="42"/>
  <c r="S62" i="42" s="1"/>
  <c r="G61" i="42"/>
  <c r="F61" i="42"/>
  <c r="L61" i="42" s="1"/>
  <c r="E61" i="42"/>
  <c r="T61" i="42" s="1"/>
  <c r="G60" i="42"/>
  <c r="F60" i="42"/>
  <c r="L60" i="42" s="1"/>
  <c r="E60" i="42"/>
  <c r="J60" i="42" s="1"/>
  <c r="G59" i="42"/>
  <c r="F59" i="42"/>
  <c r="L59" i="42" s="1"/>
  <c r="E59" i="42"/>
  <c r="G58" i="42"/>
  <c r="F58" i="42"/>
  <c r="L58" i="42" s="1"/>
  <c r="E58" i="42"/>
  <c r="G57" i="42"/>
  <c r="F57" i="42"/>
  <c r="L57" i="42" s="1"/>
  <c r="E57" i="42"/>
  <c r="T57" i="42" s="1"/>
  <c r="G56" i="42"/>
  <c r="F56" i="42"/>
  <c r="L56" i="42" s="1"/>
  <c r="E56" i="42"/>
  <c r="T56" i="42" s="1"/>
  <c r="G55" i="42"/>
  <c r="R55" i="42" s="1"/>
  <c r="F55" i="42"/>
  <c r="L55" i="42" s="1"/>
  <c r="E55" i="42"/>
  <c r="G54" i="42"/>
  <c r="F54" i="42"/>
  <c r="L54" i="42" s="1"/>
  <c r="E54" i="42"/>
  <c r="J54" i="42" s="1"/>
  <c r="G53" i="42"/>
  <c r="F53" i="42"/>
  <c r="L53" i="42" s="1"/>
  <c r="E53" i="42"/>
  <c r="T53" i="42" s="1"/>
  <c r="G52" i="42"/>
  <c r="F52" i="42"/>
  <c r="L52" i="42" s="1"/>
  <c r="E52" i="42"/>
  <c r="T52" i="42" s="1"/>
  <c r="G51" i="42"/>
  <c r="F51" i="42"/>
  <c r="L51" i="42" s="1"/>
  <c r="E51" i="42"/>
  <c r="T51" i="42" s="1"/>
  <c r="G50" i="42"/>
  <c r="F50" i="42"/>
  <c r="L50" i="42" s="1"/>
  <c r="E50" i="42"/>
  <c r="S50" i="42" s="1"/>
  <c r="G49" i="42"/>
  <c r="F49" i="42"/>
  <c r="L49" i="42" s="1"/>
  <c r="E49" i="42"/>
  <c r="G48" i="42"/>
  <c r="R48" i="42" s="1"/>
  <c r="F48" i="42"/>
  <c r="L48" i="42" s="1"/>
  <c r="E48" i="42"/>
  <c r="M48" i="42" s="1"/>
  <c r="G47" i="42"/>
  <c r="F47" i="42"/>
  <c r="L47" i="42" s="1"/>
  <c r="E47" i="42"/>
  <c r="P47" i="42" s="1"/>
  <c r="G46" i="42"/>
  <c r="R46" i="42" s="1"/>
  <c r="F46" i="42"/>
  <c r="L46" i="42" s="1"/>
  <c r="E46" i="42"/>
  <c r="T46" i="42" s="1"/>
  <c r="G45" i="42"/>
  <c r="F45" i="42"/>
  <c r="L45" i="42" s="1"/>
  <c r="E45" i="42"/>
  <c r="J45" i="42" s="1"/>
  <c r="G44" i="42"/>
  <c r="F44" i="42"/>
  <c r="L44" i="42" s="1"/>
  <c r="E44" i="42"/>
  <c r="T44" i="42" s="1"/>
  <c r="G43" i="42"/>
  <c r="F43" i="42"/>
  <c r="L43" i="42" s="1"/>
  <c r="E43" i="42"/>
  <c r="S43" i="42" s="1"/>
  <c r="G42" i="42"/>
  <c r="R42" i="42" s="1"/>
  <c r="F42" i="42"/>
  <c r="L42" i="42" s="1"/>
  <c r="E42" i="42"/>
  <c r="S42" i="42" s="1"/>
  <c r="G41" i="42"/>
  <c r="F41" i="42"/>
  <c r="L41" i="42" s="1"/>
  <c r="E41" i="42"/>
  <c r="T41" i="42" s="1"/>
  <c r="G40" i="42"/>
  <c r="F40" i="42"/>
  <c r="L40" i="42" s="1"/>
  <c r="E40" i="42"/>
  <c r="T40" i="42" s="1"/>
  <c r="G39" i="42"/>
  <c r="F39" i="42"/>
  <c r="L39" i="42" s="1"/>
  <c r="E39" i="42"/>
  <c r="T39" i="42" s="1"/>
  <c r="G38" i="42"/>
  <c r="F38" i="42"/>
  <c r="L38" i="42" s="1"/>
  <c r="E38" i="42"/>
  <c r="T38" i="42" s="1"/>
  <c r="G37" i="42"/>
  <c r="F37" i="42"/>
  <c r="L37" i="42" s="1"/>
  <c r="E37" i="42"/>
  <c r="P37" i="42" s="1"/>
  <c r="G36" i="42"/>
  <c r="F36" i="42"/>
  <c r="L36" i="42" s="1"/>
  <c r="E36" i="42"/>
  <c r="S36" i="42" s="1"/>
  <c r="G35" i="42"/>
  <c r="F35" i="42"/>
  <c r="L35" i="42" s="1"/>
  <c r="E35" i="42"/>
  <c r="G34" i="42"/>
  <c r="F34" i="42"/>
  <c r="L34" i="42" s="1"/>
  <c r="E34" i="42"/>
  <c r="S34" i="42" s="1"/>
  <c r="G33" i="42"/>
  <c r="F33" i="42"/>
  <c r="L33" i="42" s="1"/>
  <c r="E33" i="42"/>
  <c r="T33" i="42" s="1"/>
  <c r="G32" i="42"/>
  <c r="F32" i="42"/>
  <c r="L32" i="42" s="1"/>
  <c r="E32" i="42"/>
  <c r="J32" i="42" s="1"/>
  <c r="G31" i="42"/>
  <c r="F31" i="42"/>
  <c r="L31" i="42" s="1"/>
  <c r="E31" i="42"/>
  <c r="P31" i="42" s="1"/>
  <c r="G30" i="42"/>
  <c r="F30" i="42"/>
  <c r="L30" i="42" s="1"/>
  <c r="E30" i="42"/>
  <c r="K30" i="42" s="1"/>
  <c r="G29" i="42"/>
  <c r="F29" i="42"/>
  <c r="L29" i="42" s="1"/>
  <c r="E29" i="42"/>
  <c r="S29" i="42" s="1"/>
  <c r="G28" i="42"/>
  <c r="F28" i="42"/>
  <c r="L28" i="42" s="1"/>
  <c r="E28" i="42"/>
  <c r="M28" i="42" s="1"/>
  <c r="G27" i="42"/>
  <c r="F27" i="42"/>
  <c r="L27" i="42" s="1"/>
  <c r="E27" i="42"/>
  <c r="T27" i="42" s="1"/>
  <c r="G26" i="42"/>
  <c r="F26" i="42"/>
  <c r="L26" i="42" s="1"/>
  <c r="E26" i="42"/>
  <c r="K26" i="42" s="1"/>
  <c r="G25" i="42"/>
  <c r="F25" i="42"/>
  <c r="L25" i="42" s="1"/>
  <c r="E25" i="42"/>
  <c r="K25" i="42" s="1"/>
  <c r="G24" i="42"/>
  <c r="F24" i="42"/>
  <c r="L24" i="42" s="1"/>
  <c r="E24" i="42"/>
  <c r="T24" i="42" s="1"/>
  <c r="G23" i="42"/>
  <c r="F23" i="42"/>
  <c r="L23" i="42" s="1"/>
  <c r="E23" i="42"/>
  <c r="K23" i="42" s="1"/>
  <c r="G22" i="42"/>
  <c r="F22" i="42"/>
  <c r="L22" i="42" s="1"/>
  <c r="E22" i="42"/>
  <c r="P22" i="42" s="1"/>
  <c r="G21" i="42"/>
  <c r="F21" i="42"/>
  <c r="L21" i="42" s="1"/>
  <c r="E21" i="42"/>
  <c r="S21" i="42" s="1"/>
  <c r="G20" i="42"/>
  <c r="F20" i="42"/>
  <c r="L20" i="42" s="1"/>
  <c r="E20" i="42"/>
  <c r="K20" i="42" s="1"/>
  <c r="G19" i="42"/>
  <c r="F19" i="42"/>
  <c r="L19" i="42" s="1"/>
  <c r="E19" i="42"/>
  <c r="T19" i="42" s="1"/>
  <c r="G18" i="42"/>
  <c r="F18" i="42"/>
  <c r="L18" i="42" s="1"/>
  <c r="E18" i="42"/>
  <c r="K18" i="42" s="1"/>
  <c r="G17" i="42"/>
  <c r="F17" i="42"/>
  <c r="L17" i="42" s="1"/>
  <c r="E17" i="42"/>
  <c r="K17" i="42" s="1"/>
  <c r="G16" i="42"/>
  <c r="F16" i="42"/>
  <c r="L16" i="42" s="1"/>
  <c r="E16" i="42"/>
  <c r="T16" i="42" s="1"/>
  <c r="G15" i="42"/>
  <c r="F15" i="42"/>
  <c r="L15" i="42" s="1"/>
  <c r="E15" i="42"/>
  <c r="J15" i="42" s="1"/>
  <c r="G14" i="42"/>
  <c r="F14" i="42"/>
  <c r="L14" i="42" s="1"/>
  <c r="E14" i="42"/>
  <c r="T14" i="42" s="1"/>
  <c r="G13" i="42"/>
  <c r="F13" i="42"/>
  <c r="L13" i="42" s="1"/>
  <c r="E13" i="42"/>
  <c r="T13" i="42" s="1"/>
  <c r="G12" i="42"/>
  <c r="F12" i="42"/>
  <c r="L12" i="42" s="1"/>
  <c r="E12" i="42"/>
  <c r="P12" i="42" s="1"/>
  <c r="G11" i="42"/>
  <c r="F11" i="42"/>
  <c r="L11" i="42" s="1"/>
  <c r="E11" i="42"/>
  <c r="T11" i="42" s="1"/>
  <c r="G10" i="42"/>
  <c r="F10" i="42"/>
  <c r="L10" i="42" s="1"/>
  <c r="E10" i="42"/>
  <c r="K10" i="42" s="1"/>
  <c r="G9" i="42"/>
  <c r="F9" i="42"/>
  <c r="L9" i="42" s="1"/>
  <c r="E9" i="42"/>
  <c r="K9" i="42" s="1"/>
  <c r="G8" i="42"/>
  <c r="F8" i="42"/>
  <c r="L8" i="42" s="1"/>
  <c r="E8" i="42"/>
  <c r="K8" i="42" s="1"/>
  <c r="H7" i="50"/>
  <c r="K7" i="50" s="1"/>
  <c r="G7" i="50"/>
  <c r="Q7" i="50" s="1"/>
  <c r="F7" i="50"/>
  <c r="P7" i="50" s="1"/>
  <c r="E7" i="50"/>
  <c r="H6" i="50"/>
  <c r="K6" i="50" s="1"/>
  <c r="G6" i="50"/>
  <c r="Q6" i="50" s="1"/>
  <c r="F6" i="50"/>
  <c r="M6" i="50" s="1"/>
  <c r="E6" i="50"/>
  <c r="H5" i="50"/>
  <c r="K5" i="50" s="1"/>
  <c r="G5" i="50"/>
  <c r="Q5" i="50" s="1"/>
  <c r="F5" i="50"/>
  <c r="M5" i="50" s="1"/>
  <c r="E5" i="50"/>
  <c r="H4" i="50"/>
  <c r="K4" i="50" s="1"/>
  <c r="G4" i="50"/>
  <c r="Q4" i="50" s="1"/>
  <c r="F4" i="50"/>
  <c r="R4" i="50" s="1"/>
  <c r="E4" i="50"/>
  <c r="H3" i="50"/>
  <c r="K3" i="50" s="1"/>
  <c r="G3" i="50"/>
  <c r="Q3" i="50" s="1"/>
  <c r="F3" i="50"/>
  <c r="M3" i="50" s="1"/>
  <c r="E3" i="50"/>
  <c r="H2" i="50"/>
  <c r="K2" i="50" s="1"/>
  <c r="G2" i="50"/>
  <c r="Q2" i="50" s="1"/>
  <c r="F2" i="50"/>
  <c r="P2" i="50" s="1"/>
  <c r="E2" i="50"/>
  <c r="I3" i="48"/>
  <c r="I4" i="48"/>
  <c r="I5" i="48"/>
  <c r="I6" i="48"/>
  <c r="I7" i="48"/>
  <c r="I2" i="48"/>
  <c r="G2" i="42"/>
  <c r="G3" i="42"/>
  <c r="G4" i="42"/>
  <c r="G5" i="42"/>
  <c r="G6" i="42"/>
  <c r="G7" i="42"/>
  <c r="H3" i="48"/>
  <c r="N3" i="48" s="1"/>
  <c r="H4" i="48"/>
  <c r="N4" i="48" s="1"/>
  <c r="H5" i="48"/>
  <c r="N5" i="48" s="1"/>
  <c r="H6" i="48"/>
  <c r="N6" i="48" s="1"/>
  <c r="H7" i="48"/>
  <c r="N7" i="48" s="1"/>
  <c r="H2" i="48"/>
  <c r="N2" i="48" s="1"/>
  <c r="G7" i="48"/>
  <c r="T7" i="48" s="1"/>
  <c r="F7" i="48"/>
  <c r="P7" i="48" s="1"/>
  <c r="E7" i="48"/>
  <c r="G6" i="48"/>
  <c r="T6" i="48" s="1"/>
  <c r="F6" i="48"/>
  <c r="P6" i="48" s="1"/>
  <c r="E6" i="48"/>
  <c r="G5" i="48"/>
  <c r="T5" i="48" s="1"/>
  <c r="F5" i="48"/>
  <c r="Y5" i="48" s="1"/>
  <c r="E5" i="48"/>
  <c r="G4" i="48"/>
  <c r="T4" i="48" s="1"/>
  <c r="F4" i="48"/>
  <c r="S4" i="48" s="1"/>
  <c r="E4" i="48"/>
  <c r="G3" i="48"/>
  <c r="T3" i="48" s="1"/>
  <c r="F3" i="48"/>
  <c r="S3" i="48" s="1"/>
  <c r="E3" i="48"/>
  <c r="G2" i="48"/>
  <c r="T2" i="48" s="1"/>
  <c r="F2" i="48"/>
  <c r="V2" i="48" s="1"/>
  <c r="E2" i="48"/>
  <c r="E3" i="46"/>
  <c r="Q3" i="46" s="1"/>
  <c r="E4" i="46"/>
  <c r="Q4" i="46" s="1"/>
  <c r="E5" i="46"/>
  <c r="Q5" i="46" s="1"/>
  <c r="E6" i="46"/>
  <c r="Q6" i="46" s="1"/>
  <c r="E7" i="46"/>
  <c r="Q7" i="46" s="1"/>
  <c r="E2" i="46"/>
  <c r="Q2" i="46" s="1"/>
  <c r="H3" i="46"/>
  <c r="H4" i="46"/>
  <c r="S4" i="46" s="1"/>
  <c r="H5" i="46"/>
  <c r="S5" i="46" s="1"/>
  <c r="H6" i="46"/>
  <c r="S6" i="46" s="1"/>
  <c r="H7" i="46"/>
  <c r="S7" i="46" s="1"/>
  <c r="H2" i="46"/>
  <c r="G3" i="44"/>
  <c r="J3" i="44" s="1"/>
  <c r="G4" i="44"/>
  <c r="J4" i="44" s="1"/>
  <c r="G5" i="44"/>
  <c r="J5" i="44" s="1"/>
  <c r="G6" i="44"/>
  <c r="J6" i="44" s="1"/>
  <c r="G7" i="44"/>
  <c r="J7" i="44" s="1"/>
  <c r="E3" i="44"/>
  <c r="E4" i="44"/>
  <c r="E5" i="44"/>
  <c r="E6" i="44"/>
  <c r="E7" i="44"/>
  <c r="F3" i="44"/>
  <c r="K3" i="44" s="1"/>
  <c r="F4" i="44"/>
  <c r="I4" i="44" s="1"/>
  <c r="F5" i="44"/>
  <c r="I5" i="44" s="1"/>
  <c r="F6" i="44"/>
  <c r="I6" i="44" s="1"/>
  <c r="F7" i="44"/>
  <c r="I7" i="44" s="1"/>
  <c r="G2" i="44"/>
  <c r="J2" i="44" s="1"/>
  <c r="E2" i="44"/>
  <c r="F2" i="44"/>
  <c r="K2" i="44" s="1"/>
  <c r="F3" i="46"/>
  <c r="O3" i="46" s="1"/>
  <c r="F4" i="46"/>
  <c r="O4" i="46" s="1"/>
  <c r="F5" i="46"/>
  <c r="M5" i="46" s="1"/>
  <c r="F6" i="46"/>
  <c r="M6" i="46" s="1"/>
  <c r="F7" i="46"/>
  <c r="P7" i="46" s="1"/>
  <c r="G3" i="46"/>
  <c r="K3" i="46" s="1"/>
  <c r="G4" i="46"/>
  <c r="K4" i="46" s="1"/>
  <c r="G5" i="46"/>
  <c r="K5" i="46" s="1"/>
  <c r="G6" i="46"/>
  <c r="K6" i="46" s="1"/>
  <c r="G7" i="46"/>
  <c r="K7" i="46" s="1"/>
  <c r="G2" i="46"/>
  <c r="K2" i="46" s="1"/>
  <c r="F2" i="46"/>
  <c r="L2" i="46" s="1"/>
  <c r="F3" i="42"/>
  <c r="L3" i="42" s="1"/>
  <c r="F4" i="42"/>
  <c r="L4" i="42" s="1"/>
  <c r="F5" i="42"/>
  <c r="L5" i="42" s="1"/>
  <c r="F6" i="42"/>
  <c r="L6" i="42" s="1"/>
  <c r="F7" i="42"/>
  <c r="L7" i="42" s="1"/>
  <c r="E7" i="42"/>
  <c r="N7" i="42" s="1"/>
  <c r="E6" i="42"/>
  <c r="J6" i="42" s="1"/>
  <c r="E5" i="42"/>
  <c r="J5" i="42" s="1"/>
  <c r="E4" i="42"/>
  <c r="Q4" i="42" s="1"/>
  <c r="E3" i="42"/>
  <c r="Q3" i="42" s="1"/>
  <c r="F2" i="42"/>
  <c r="L2" i="42" s="1"/>
  <c r="E2" i="42"/>
  <c r="N2" i="42" s="1"/>
  <c r="E100" i="39"/>
  <c r="I100" i="39" s="1"/>
  <c r="E99" i="39"/>
  <c r="L99" i="39" s="1"/>
  <c r="E98" i="39"/>
  <c r="L98" i="39" s="1"/>
  <c r="E97" i="39"/>
  <c r="F97" i="39" s="1"/>
  <c r="E96" i="39"/>
  <c r="F96" i="39" s="1"/>
  <c r="E95" i="39"/>
  <c r="M95" i="39" s="1"/>
  <c r="E94" i="39"/>
  <c r="M94" i="39" s="1"/>
  <c r="E93" i="39"/>
  <c r="M93" i="39" s="1"/>
  <c r="E92" i="39"/>
  <c r="M92" i="39" s="1"/>
  <c r="E91" i="39"/>
  <c r="H91" i="39" s="1"/>
  <c r="E90" i="39"/>
  <c r="H90" i="39" s="1"/>
  <c r="E89" i="39"/>
  <c r="G89" i="39" s="1"/>
  <c r="E88" i="39"/>
  <c r="G88" i="39" s="1"/>
  <c r="E87" i="39"/>
  <c r="J87" i="39" s="1"/>
  <c r="E86" i="39"/>
  <c r="J86" i="39" s="1"/>
  <c r="E85" i="39"/>
  <c r="I85" i="39" s="1"/>
  <c r="E84" i="39"/>
  <c r="I84" i="39" s="1"/>
  <c r="E83" i="39"/>
  <c r="L83" i="39" s="1"/>
  <c r="E82" i="39"/>
  <c r="L82" i="39" s="1"/>
  <c r="E81" i="39"/>
  <c r="F81" i="39" s="1"/>
  <c r="E80" i="39"/>
  <c r="F80" i="39" s="1"/>
  <c r="E79" i="39"/>
  <c r="M79" i="39" s="1"/>
  <c r="E78" i="39"/>
  <c r="M78" i="39" s="1"/>
  <c r="E77" i="39"/>
  <c r="M77" i="39" s="1"/>
  <c r="E76" i="39"/>
  <c r="M76" i="39" s="1"/>
  <c r="E75" i="39"/>
  <c r="H75" i="39" s="1"/>
  <c r="E74" i="39"/>
  <c r="H74" i="39" s="1"/>
  <c r="E73" i="39"/>
  <c r="G73" i="39" s="1"/>
  <c r="E72" i="39"/>
  <c r="G72" i="39" s="1"/>
  <c r="E71" i="39"/>
  <c r="J71" i="39" s="1"/>
  <c r="E70" i="39"/>
  <c r="J70" i="39" s="1"/>
  <c r="E69" i="39"/>
  <c r="I69" i="39" s="1"/>
  <c r="E68" i="39"/>
  <c r="I68" i="39" s="1"/>
  <c r="E67" i="39"/>
  <c r="L67" i="39" s="1"/>
  <c r="E66" i="39"/>
  <c r="L66" i="39" s="1"/>
  <c r="E65" i="39"/>
  <c r="F65" i="39" s="1"/>
  <c r="E64" i="39"/>
  <c r="F64" i="39" s="1"/>
  <c r="E63" i="39"/>
  <c r="M63" i="39" s="1"/>
  <c r="E62" i="39"/>
  <c r="M62" i="39" s="1"/>
  <c r="E61" i="39"/>
  <c r="M61" i="39" s="1"/>
  <c r="E60" i="39"/>
  <c r="M60" i="39" s="1"/>
  <c r="E59" i="39"/>
  <c r="H59" i="39" s="1"/>
  <c r="E58" i="39"/>
  <c r="H58" i="39" s="1"/>
  <c r="E57" i="39"/>
  <c r="G57" i="39" s="1"/>
  <c r="E56" i="39"/>
  <c r="G56" i="39" s="1"/>
  <c r="E55" i="39"/>
  <c r="J55" i="39" s="1"/>
  <c r="E54" i="39"/>
  <c r="J54" i="39" s="1"/>
  <c r="E53" i="39"/>
  <c r="I53" i="39" s="1"/>
  <c r="E52" i="39"/>
  <c r="I52" i="39" s="1"/>
  <c r="E51" i="39"/>
  <c r="L51" i="39" s="1"/>
  <c r="E50" i="39"/>
  <c r="L50" i="39" s="1"/>
  <c r="E49" i="39"/>
  <c r="F49" i="39" s="1"/>
  <c r="E48" i="39"/>
  <c r="F48" i="39" s="1"/>
  <c r="E47" i="39"/>
  <c r="M47" i="39" s="1"/>
  <c r="E46" i="39"/>
  <c r="M46" i="39" s="1"/>
  <c r="E45" i="39"/>
  <c r="M45" i="39" s="1"/>
  <c r="E44" i="39"/>
  <c r="M44" i="39" s="1"/>
  <c r="E43" i="39"/>
  <c r="H43" i="39" s="1"/>
  <c r="E42" i="39"/>
  <c r="H42" i="39" s="1"/>
  <c r="E41" i="39"/>
  <c r="G41" i="39" s="1"/>
  <c r="E40" i="39"/>
  <c r="G40" i="39" s="1"/>
  <c r="E39" i="39"/>
  <c r="J39" i="39" s="1"/>
  <c r="E38" i="39"/>
  <c r="J38" i="39" s="1"/>
  <c r="E37" i="39"/>
  <c r="I37" i="39" s="1"/>
  <c r="E36" i="39"/>
  <c r="I36" i="39" s="1"/>
  <c r="E35" i="39"/>
  <c r="L35" i="39" s="1"/>
  <c r="E34" i="39"/>
  <c r="L34" i="39" s="1"/>
  <c r="E33" i="39"/>
  <c r="F33" i="39" s="1"/>
  <c r="E32" i="39"/>
  <c r="F32" i="39" s="1"/>
  <c r="E31" i="39"/>
  <c r="M31" i="39" s="1"/>
  <c r="E30" i="39"/>
  <c r="M30" i="39" s="1"/>
  <c r="E29" i="39"/>
  <c r="M29" i="39" s="1"/>
  <c r="E28" i="39"/>
  <c r="M28" i="39" s="1"/>
  <c r="E27" i="39"/>
  <c r="H27" i="39" s="1"/>
  <c r="E26" i="39"/>
  <c r="H26" i="39" s="1"/>
  <c r="E25" i="39"/>
  <c r="G25" i="39" s="1"/>
  <c r="E24" i="39"/>
  <c r="G24" i="39" s="1"/>
  <c r="E23" i="39"/>
  <c r="J23" i="39" s="1"/>
  <c r="E22" i="39"/>
  <c r="J22" i="39" s="1"/>
  <c r="E21" i="39"/>
  <c r="I21" i="39" s="1"/>
  <c r="E20" i="39"/>
  <c r="I20" i="39" s="1"/>
  <c r="E19" i="39"/>
  <c r="L19" i="39" s="1"/>
  <c r="E18" i="39"/>
  <c r="L18" i="39" s="1"/>
  <c r="E17" i="39"/>
  <c r="F17" i="39" s="1"/>
  <c r="E16" i="39"/>
  <c r="F16" i="39" s="1"/>
  <c r="E15" i="39"/>
  <c r="M15" i="39" s="1"/>
  <c r="E14" i="39"/>
  <c r="M14" i="39" s="1"/>
  <c r="E13" i="39"/>
  <c r="M13" i="39" s="1"/>
  <c r="E12" i="39"/>
  <c r="M12" i="39" s="1"/>
  <c r="E11" i="39"/>
  <c r="H11" i="39" s="1"/>
  <c r="E10" i="39"/>
  <c r="H10" i="39" s="1"/>
  <c r="E9" i="39"/>
  <c r="G9" i="39" s="1"/>
  <c r="E8" i="39"/>
  <c r="G8" i="39" s="1"/>
  <c r="E7" i="39"/>
  <c r="J7" i="39" s="1"/>
  <c r="E6" i="39"/>
  <c r="J6" i="39" s="1"/>
  <c r="E5" i="39"/>
  <c r="I5" i="39" s="1"/>
  <c r="E4" i="39"/>
  <c r="I4" i="39" s="1"/>
  <c r="E3" i="39"/>
  <c r="L3" i="39" s="1"/>
  <c r="E2" i="39"/>
  <c r="M2" i="39" s="1"/>
  <c r="E3" i="37"/>
  <c r="R3" i="37" s="1"/>
  <c r="E4" i="37"/>
  <c r="R4" i="37" s="1"/>
  <c r="E5" i="37"/>
  <c r="E6" i="37"/>
  <c r="U6" i="37" s="1"/>
  <c r="E7" i="37"/>
  <c r="E8" i="37"/>
  <c r="E9" i="37"/>
  <c r="E10" i="37"/>
  <c r="U10" i="37" s="1"/>
  <c r="E11" i="37"/>
  <c r="E12" i="37"/>
  <c r="E13" i="37"/>
  <c r="E14" i="37"/>
  <c r="R14" i="37" s="1"/>
  <c r="E15" i="37"/>
  <c r="E16" i="37"/>
  <c r="E17" i="37"/>
  <c r="R17" i="37" s="1"/>
  <c r="E18" i="37"/>
  <c r="R18" i="37" s="1"/>
  <c r="E19" i="37"/>
  <c r="R19" i="37" s="1"/>
  <c r="E20" i="37"/>
  <c r="R20" i="37" s="1"/>
  <c r="E21" i="37"/>
  <c r="E22" i="37"/>
  <c r="U22" i="37" s="1"/>
  <c r="E23" i="37"/>
  <c r="E24" i="37"/>
  <c r="J24" i="37" s="1"/>
  <c r="E25" i="37"/>
  <c r="E26" i="37"/>
  <c r="E27" i="37"/>
  <c r="E28" i="37"/>
  <c r="J28" i="37" s="1"/>
  <c r="E29" i="37"/>
  <c r="E30" i="37"/>
  <c r="R30" i="37" s="1"/>
  <c r="E31" i="37"/>
  <c r="E32" i="37"/>
  <c r="U32" i="37" s="1"/>
  <c r="E33" i="37"/>
  <c r="U33" i="37" s="1"/>
  <c r="E34" i="37"/>
  <c r="U34" i="37" s="1"/>
  <c r="E35" i="37"/>
  <c r="U35" i="37" s="1"/>
  <c r="E36" i="37"/>
  <c r="U36" i="37" s="1"/>
  <c r="E37" i="37"/>
  <c r="U37" i="37" s="1"/>
  <c r="E38" i="37"/>
  <c r="R38" i="37" s="1"/>
  <c r="E39" i="37"/>
  <c r="E40" i="37"/>
  <c r="J40" i="37" s="1"/>
  <c r="E41" i="37"/>
  <c r="E42" i="37"/>
  <c r="E43" i="37"/>
  <c r="E44" i="37"/>
  <c r="J44" i="37" s="1"/>
  <c r="E45" i="37"/>
  <c r="E46" i="37"/>
  <c r="U46" i="37" s="1"/>
  <c r="E47" i="37"/>
  <c r="E48" i="37"/>
  <c r="U48" i="37" s="1"/>
  <c r="E49" i="37"/>
  <c r="U49" i="37" s="1"/>
  <c r="E50" i="37"/>
  <c r="U50" i="37" s="1"/>
  <c r="E51" i="37"/>
  <c r="U51" i="37" s="1"/>
  <c r="E52" i="37"/>
  <c r="U52" i="37" s="1"/>
  <c r="E53" i="37"/>
  <c r="U53" i="37" s="1"/>
  <c r="E54" i="37"/>
  <c r="R54" i="37" s="1"/>
  <c r="E55" i="37"/>
  <c r="E56" i="37"/>
  <c r="J56" i="37" s="1"/>
  <c r="E57" i="37"/>
  <c r="E58" i="37"/>
  <c r="E59" i="37"/>
  <c r="E60" i="37"/>
  <c r="J60" i="37" s="1"/>
  <c r="E61" i="37"/>
  <c r="E62" i="37"/>
  <c r="E63" i="37"/>
  <c r="E64" i="37"/>
  <c r="E65" i="37"/>
  <c r="U65" i="37" s="1"/>
  <c r="E66" i="37"/>
  <c r="U66" i="37" s="1"/>
  <c r="E67" i="37"/>
  <c r="R67" i="37" s="1"/>
  <c r="E68" i="37"/>
  <c r="U68" i="37" s="1"/>
  <c r="E69" i="37"/>
  <c r="U69" i="37" s="1"/>
  <c r="E70" i="37"/>
  <c r="R70" i="37" s="1"/>
  <c r="E71" i="37"/>
  <c r="E72" i="37"/>
  <c r="J72" i="37" s="1"/>
  <c r="E73" i="37"/>
  <c r="E74" i="37"/>
  <c r="E75" i="37"/>
  <c r="E76" i="37"/>
  <c r="J76" i="37" s="1"/>
  <c r="E77" i="37"/>
  <c r="E78" i="37"/>
  <c r="U78" i="37" s="1"/>
  <c r="E79" i="37"/>
  <c r="E80" i="37"/>
  <c r="E81" i="37"/>
  <c r="U81" i="37" s="1"/>
  <c r="E82" i="37"/>
  <c r="U82" i="37" s="1"/>
  <c r="E83" i="37"/>
  <c r="R83" i="37" s="1"/>
  <c r="E84" i="37"/>
  <c r="U84" i="37" s="1"/>
  <c r="E85" i="37"/>
  <c r="U85" i="37" s="1"/>
  <c r="E86" i="37"/>
  <c r="R86" i="37" s="1"/>
  <c r="E87" i="37"/>
  <c r="E88" i="37"/>
  <c r="J88" i="37" s="1"/>
  <c r="E89" i="37"/>
  <c r="E90" i="37"/>
  <c r="E91" i="37"/>
  <c r="E92" i="37"/>
  <c r="J92" i="37" s="1"/>
  <c r="E93" i="37"/>
  <c r="E94" i="37"/>
  <c r="E95" i="37"/>
  <c r="J95" i="37" s="1"/>
  <c r="E96" i="37"/>
  <c r="E97" i="37"/>
  <c r="U97" i="37" s="1"/>
  <c r="E98" i="37"/>
  <c r="U98" i="37" s="1"/>
  <c r="E99" i="37"/>
  <c r="U99" i="37" s="1"/>
  <c r="E100" i="37"/>
  <c r="U100" i="37" s="1"/>
  <c r="G2" i="37"/>
  <c r="E2" i="37"/>
  <c r="S2" i="37" s="1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F85" i="37"/>
  <c r="F84" i="37"/>
  <c r="F83" i="37"/>
  <c r="F82" i="37"/>
  <c r="F81" i="37"/>
  <c r="F80" i="37"/>
  <c r="F79" i="37"/>
  <c r="F78" i="37"/>
  <c r="F77" i="37"/>
  <c r="F76" i="37"/>
  <c r="F75" i="37"/>
  <c r="F74" i="37"/>
  <c r="F73" i="37"/>
  <c r="F72" i="37"/>
  <c r="F71" i="37"/>
  <c r="F70" i="37"/>
  <c r="F69" i="37"/>
  <c r="F68" i="37"/>
  <c r="F67" i="37"/>
  <c r="F66" i="37"/>
  <c r="F65" i="37"/>
  <c r="F64" i="37"/>
  <c r="F63" i="37"/>
  <c r="F62" i="37"/>
  <c r="F61" i="37"/>
  <c r="F60" i="37"/>
  <c r="F59" i="37"/>
  <c r="F58" i="37"/>
  <c r="F57" i="37"/>
  <c r="F56" i="37"/>
  <c r="F55" i="37"/>
  <c r="F54" i="37"/>
  <c r="F53" i="37"/>
  <c r="F52" i="37"/>
  <c r="F51" i="37"/>
  <c r="F50" i="37"/>
  <c r="F49" i="37"/>
  <c r="F48" i="37"/>
  <c r="F47" i="37"/>
  <c r="F46" i="37"/>
  <c r="F45" i="37"/>
  <c r="F44" i="37"/>
  <c r="F43" i="37"/>
  <c r="F42" i="37"/>
  <c r="F41" i="37"/>
  <c r="F40" i="37"/>
  <c r="F39" i="37"/>
  <c r="F38" i="37"/>
  <c r="F37" i="37"/>
  <c r="F36" i="37"/>
  <c r="F35" i="37"/>
  <c r="F34" i="37"/>
  <c r="F33" i="37"/>
  <c r="F32" i="37"/>
  <c r="F31" i="37"/>
  <c r="F30" i="37"/>
  <c r="F29" i="37"/>
  <c r="F28" i="37"/>
  <c r="F27" i="37"/>
  <c r="F26" i="37"/>
  <c r="F25" i="37"/>
  <c r="F24" i="37"/>
  <c r="H24" i="37" s="1"/>
  <c r="F23" i="37"/>
  <c r="F22" i="37"/>
  <c r="F21" i="37"/>
  <c r="F20" i="37"/>
  <c r="F19" i="37"/>
  <c r="F18" i="37"/>
  <c r="F17" i="37"/>
  <c r="F16" i="37"/>
  <c r="F15" i="37"/>
  <c r="F14" i="37"/>
  <c r="F13" i="37"/>
  <c r="F12" i="37"/>
  <c r="F11" i="37"/>
  <c r="F10" i="37"/>
  <c r="F9" i="37"/>
  <c r="F8" i="37"/>
  <c r="F7" i="37"/>
  <c r="F6" i="37"/>
  <c r="F5" i="37"/>
  <c r="F4" i="37"/>
  <c r="F3" i="37"/>
  <c r="F2" i="37"/>
  <c r="I100" i="35"/>
  <c r="H100" i="35"/>
  <c r="F100" i="35"/>
  <c r="L100" i="35" s="1"/>
  <c r="E100" i="35"/>
  <c r="I99" i="35"/>
  <c r="H99" i="35"/>
  <c r="F99" i="35"/>
  <c r="L99" i="35" s="1"/>
  <c r="E99" i="35"/>
  <c r="I98" i="35"/>
  <c r="H98" i="35"/>
  <c r="F98" i="35"/>
  <c r="L98" i="35" s="1"/>
  <c r="E98" i="35"/>
  <c r="G98" i="35"/>
  <c r="I97" i="35"/>
  <c r="H97" i="35"/>
  <c r="F97" i="35"/>
  <c r="L97" i="35" s="1"/>
  <c r="E97" i="35"/>
  <c r="G97" i="35"/>
  <c r="I96" i="35"/>
  <c r="H96" i="35"/>
  <c r="F96" i="35"/>
  <c r="K96" i="35" s="1"/>
  <c r="E96" i="35"/>
  <c r="G96" i="35"/>
  <c r="I95" i="35"/>
  <c r="H95" i="35"/>
  <c r="F95" i="35"/>
  <c r="K95" i="35" s="1"/>
  <c r="E95" i="35"/>
  <c r="J95" i="35"/>
  <c r="I94" i="35"/>
  <c r="H94" i="35"/>
  <c r="F94" i="35"/>
  <c r="L94" i="35" s="1"/>
  <c r="E94" i="35"/>
  <c r="J94" i="35"/>
  <c r="I93" i="35"/>
  <c r="H93" i="35"/>
  <c r="F93" i="35"/>
  <c r="L93" i="35" s="1"/>
  <c r="E93" i="35"/>
  <c r="J93" i="35"/>
  <c r="I92" i="35"/>
  <c r="H92" i="35"/>
  <c r="F92" i="35"/>
  <c r="L92" i="35" s="1"/>
  <c r="E92" i="35"/>
  <c r="J92" i="35"/>
  <c r="I91" i="35"/>
  <c r="H91" i="35"/>
  <c r="F91" i="35"/>
  <c r="L91" i="35" s="1"/>
  <c r="E91" i="35"/>
  <c r="J91" i="35"/>
  <c r="I90" i="35"/>
  <c r="H90" i="35"/>
  <c r="F90" i="35"/>
  <c r="L90" i="35" s="1"/>
  <c r="E90" i="35"/>
  <c r="J90" i="35"/>
  <c r="I89" i="35"/>
  <c r="H89" i="35"/>
  <c r="F89" i="35"/>
  <c r="L89" i="35" s="1"/>
  <c r="E89" i="35"/>
  <c r="J89" i="35"/>
  <c r="I88" i="35"/>
  <c r="H88" i="35"/>
  <c r="F88" i="35"/>
  <c r="K88" i="35" s="1"/>
  <c r="E88" i="35"/>
  <c r="I87" i="35"/>
  <c r="H87" i="35"/>
  <c r="F87" i="35"/>
  <c r="K87" i="35" s="1"/>
  <c r="E87" i="35"/>
  <c r="I86" i="35"/>
  <c r="H86" i="35"/>
  <c r="F86" i="35"/>
  <c r="K86" i="35" s="1"/>
  <c r="E86" i="35"/>
  <c r="I85" i="35"/>
  <c r="H85" i="35"/>
  <c r="F85" i="35"/>
  <c r="L85" i="35" s="1"/>
  <c r="E85" i="35"/>
  <c r="I84" i="35"/>
  <c r="H84" i="35"/>
  <c r="F84" i="35"/>
  <c r="L84" i="35" s="1"/>
  <c r="E84" i="35"/>
  <c r="I83" i="35"/>
  <c r="H83" i="35"/>
  <c r="F83" i="35"/>
  <c r="L83" i="35" s="1"/>
  <c r="E83" i="35"/>
  <c r="I82" i="35"/>
  <c r="H82" i="35"/>
  <c r="F82" i="35"/>
  <c r="L82" i="35" s="1"/>
  <c r="E82" i="35"/>
  <c r="G82" i="35"/>
  <c r="I81" i="35"/>
  <c r="H81" i="35"/>
  <c r="F81" i="35"/>
  <c r="L81" i="35" s="1"/>
  <c r="E81" i="35"/>
  <c r="G81" i="35"/>
  <c r="I80" i="35"/>
  <c r="H80" i="35"/>
  <c r="F80" i="35"/>
  <c r="L80" i="35" s="1"/>
  <c r="E80" i="35"/>
  <c r="G80" i="35"/>
  <c r="I79" i="35"/>
  <c r="H79" i="35"/>
  <c r="F79" i="35"/>
  <c r="L79" i="35" s="1"/>
  <c r="E79" i="35"/>
  <c r="J79" i="35"/>
  <c r="I78" i="35"/>
  <c r="H78" i="35"/>
  <c r="F78" i="35"/>
  <c r="L78" i="35" s="1"/>
  <c r="E78" i="35"/>
  <c r="J78" i="35"/>
  <c r="I77" i="35"/>
  <c r="H77" i="35"/>
  <c r="F77" i="35"/>
  <c r="L77" i="35" s="1"/>
  <c r="E77" i="35"/>
  <c r="J77" i="35"/>
  <c r="I76" i="35"/>
  <c r="H76" i="35"/>
  <c r="F76" i="35"/>
  <c r="L76" i="35" s="1"/>
  <c r="E76" i="35"/>
  <c r="J76" i="35"/>
  <c r="I75" i="35"/>
  <c r="H75" i="35"/>
  <c r="F75" i="35"/>
  <c r="L75" i="35" s="1"/>
  <c r="E75" i="35"/>
  <c r="J75" i="35"/>
  <c r="I74" i="35"/>
  <c r="H74" i="35"/>
  <c r="F74" i="35"/>
  <c r="L74" i="35" s="1"/>
  <c r="E74" i="35"/>
  <c r="J74" i="35"/>
  <c r="I73" i="35"/>
  <c r="H73" i="35"/>
  <c r="F73" i="35"/>
  <c r="L73" i="35" s="1"/>
  <c r="E73" i="35"/>
  <c r="J73" i="35"/>
  <c r="I72" i="35"/>
  <c r="H72" i="35"/>
  <c r="F72" i="35"/>
  <c r="K72" i="35" s="1"/>
  <c r="E72" i="35"/>
  <c r="I71" i="35"/>
  <c r="H71" i="35"/>
  <c r="F71" i="35"/>
  <c r="K71" i="35" s="1"/>
  <c r="E71" i="35"/>
  <c r="I70" i="35"/>
  <c r="H70" i="35"/>
  <c r="F70" i="35"/>
  <c r="K70" i="35" s="1"/>
  <c r="E70" i="35"/>
  <c r="I69" i="35"/>
  <c r="H69" i="35"/>
  <c r="F69" i="35"/>
  <c r="L69" i="35" s="1"/>
  <c r="E69" i="35"/>
  <c r="I68" i="35"/>
  <c r="H68" i="35"/>
  <c r="F68" i="35"/>
  <c r="L68" i="35" s="1"/>
  <c r="E68" i="35"/>
  <c r="I67" i="35"/>
  <c r="H67" i="35"/>
  <c r="F67" i="35"/>
  <c r="L67" i="35" s="1"/>
  <c r="E67" i="35"/>
  <c r="I66" i="35"/>
  <c r="H66" i="35"/>
  <c r="F66" i="35"/>
  <c r="L66" i="35" s="1"/>
  <c r="E66" i="35"/>
  <c r="G66" i="35"/>
  <c r="I65" i="35"/>
  <c r="H65" i="35"/>
  <c r="F65" i="35"/>
  <c r="L65" i="35" s="1"/>
  <c r="E65" i="35"/>
  <c r="G65" i="35"/>
  <c r="I64" i="35"/>
  <c r="H64" i="35"/>
  <c r="F64" i="35"/>
  <c r="L64" i="35" s="1"/>
  <c r="E64" i="35"/>
  <c r="G64" i="35"/>
  <c r="I63" i="35"/>
  <c r="H63" i="35"/>
  <c r="F63" i="35"/>
  <c r="L63" i="35" s="1"/>
  <c r="E63" i="35"/>
  <c r="J63" i="35"/>
  <c r="I62" i="35"/>
  <c r="H62" i="35"/>
  <c r="F62" i="35"/>
  <c r="L62" i="35" s="1"/>
  <c r="E62" i="35"/>
  <c r="J62" i="35"/>
  <c r="I61" i="35"/>
  <c r="H61" i="35"/>
  <c r="F61" i="35"/>
  <c r="L61" i="35" s="1"/>
  <c r="E61" i="35"/>
  <c r="J61" i="35"/>
  <c r="I60" i="35"/>
  <c r="H60" i="35"/>
  <c r="F60" i="35"/>
  <c r="L60" i="35" s="1"/>
  <c r="E60" i="35"/>
  <c r="J60" i="35"/>
  <c r="I59" i="35"/>
  <c r="H59" i="35"/>
  <c r="F59" i="35"/>
  <c r="L59" i="35" s="1"/>
  <c r="E59" i="35"/>
  <c r="J59" i="35"/>
  <c r="I58" i="35"/>
  <c r="H58" i="35"/>
  <c r="F58" i="35"/>
  <c r="L58" i="35" s="1"/>
  <c r="E58" i="35"/>
  <c r="J58" i="35"/>
  <c r="I57" i="35"/>
  <c r="H57" i="35"/>
  <c r="F57" i="35"/>
  <c r="L57" i="35" s="1"/>
  <c r="E57" i="35"/>
  <c r="J57" i="35"/>
  <c r="I56" i="35"/>
  <c r="H56" i="35"/>
  <c r="F56" i="35"/>
  <c r="K56" i="35" s="1"/>
  <c r="E56" i="35"/>
  <c r="I55" i="35"/>
  <c r="H55" i="35"/>
  <c r="F55" i="35"/>
  <c r="K55" i="35" s="1"/>
  <c r="E55" i="35"/>
  <c r="I54" i="35"/>
  <c r="H54" i="35"/>
  <c r="F54" i="35"/>
  <c r="K54" i="35" s="1"/>
  <c r="E54" i="35"/>
  <c r="I53" i="35"/>
  <c r="H53" i="35"/>
  <c r="F53" i="35"/>
  <c r="L53" i="35" s="1"/>
  <c r="E53" i="35"/>
  <c r="I52" i="35"/>
  <c r="H52" i="35"/>
  <c r="F52" i="35"/>
  <c r="L52" i="35" s="1"/>
  <c r="E52" i="35"/>
  <c r="I51" i="35"/>
  <c r="H51" i="35"/>
  <c r="F51" i="35"/>
  <c r="L51" i="35" s="1"/>
  <c r="E51" i="35"/>
  <c r="I50" i="35"/>
  <c r="H50" i="35"/>
  <c r="F50" i="35"/>
  <c r="L50" i="35" s="1"/>
  <c r="E50" i="35"/>
  <c r="G50" i="35"/>
  <c r="I49" i="35"/>
  <c r="H49" i="35"/>
  <c r="F49" i="35"/>
  <c r="L49" i="35" s="1"/>
  <c r="E49" i="35"/>
  <c r="G49" i="35"/>
  <c r="I48" i="35"/>
  <c r="H48" i="35"/>
  <c r="F48" i="35"/>
  <c r="L48" i="35" s="1"/>
  <c r="E48" i="35"/>
  <c r="G48" i="35"/>
  <c r="I47" i="35"/>
  <c r="H47" i="35"/>
  <c r="F47" i="35"/>
  <c r="L47" i="35" s="1"/>
  <c r="E47" i="35"/>
  <c r="J47" i="35"/>
  <c r="I46" i="35"/>
  <c r="H46" i="35"/>
  <c r="F46" i="35"/>
  <c r="L46" i="35" s="1"/>
  <c r="E46" i="35"/>
  <c r="J46" i="35"/>
  <c r="I45" i="35"/>
  <c r="H45" i="35"/>
  <c r="F45" i="35"/>
  <c r="L45" i="35" s="1"/>
  <c r="E45" i="35"/>
  <c r="J45" i="35"/>
  <c r="I44" i="35"/>
  <c r="H44" i="35"/>
  <c r="F44" i="35"/>
  <c r="L44" i="35" s="1"/>
  <c r="E44" i="35"/>
  <c r="J44" i="35"/>
  <c r="I43" i="35"/>
  <c r="H43" i="35"/>
  <c r="F43" i="35"/>
  <c r="L43" i="35" s="1"/>
  <c r="E43" i="35"/>
  <c r="J43" i="35"/>
  <c r="I42" i="35"/>
  <c r="H42" i="35"/>
  <c r="F42" i="35"/>
  <c r="L42" i="35" s="1"/>
  <c r="E42" i="35"/>
  <c r="J42" i="35"/>
  <c r="I41" i="35"/>
  <c r="H41" i="35"/>
  <c r="F41" i="35"/>
  <c r="L41" i="35" s="1"/>
  <c r="E41" i="35"/>
  <c r="J41" i="35"/>
  <c r="I40" i="35"/>
  <c r="H40" i="35"/>
  <c r="F40" i="35"/>
  <c r="K40" i="35" s="1"/>
  <c r="E40" i="35"/>
  <c r="I39" i="35"/>
  <c r="H39" i="35"/>
  <c r="F39" i="35"/>
  <c r="K39" i="35" s="1"/>
  <c r="E39" i="35"/>
  <c r="I38" i="35"/>
  <c r="H38" i="35"/>
  <c r="F38" i="35"/>
  <c r="K38" i="35" s="1"/>
  <c r="E38" i="35"/>
  <c r="I37" i="35"/>
  <c r="H37" i="35"/>
  <c r="F37" i="35"/>
  <c r="L37" i="35" s="1"/>
  <c r="E37" i="35"/>
  <c r="I36" i="35"/>
  <c r="H36" i="35"/>
  <c r="F36" i="35"/>
  <c r="L36" i="35" s="1"/>
  <c r="E36" i="35"/>
  <c r="I35" i="35"/>
  <c r="H35" i="35"/>
  <c r="F35" i="35"/>
  <c r="L35" i="35" s="1"/>
  <c r="E35" i="35"/>
  <c r="I34" i="35"/>
  <c r="H34" i="35"/>
  <c r="F34" i="35"/>
  <c r="L34" i="35" s="1"/>
  <c r="E34" i="35"/>
  <c r="G34" i="35"/>
  <c r="I33" i="35"/>
  <c r="H33" i="35"/>
  <c r="F33" i="35"/>
  <c r="L33" i="35" s="1"/>
  <c r="E33" i="35"/>
  <c r="G33" i="35"/>
  <c r="I32" i="35"/>
  <c r="H32" i="35"/>
  <c r="F32" i="35"/>
  <c r="L32" i="35" s="1"/>
  <c r="E32" i="35"/>
  <c r="G32" i="35"/>
  <c r="I31" i="35"/>
  <c r="H31" i="35"/>
  <c r="F31" i="35"/>
  <c r="L31" i="35" s="1"/>
  <c r="E31" i="35"/>
  <c r="J31" i="35"/>
  <c r="I30" i="35"/>
  <c r="H30" i="35"/>
  <c r="F30" i="35"/>
  <c r="L30" i="35" s="1"/>
  <c r="E30" i="35"/>
  <c r="J30" i="35"/>
  <c r="I29" i="35"/>
  <c r="H29" i="35"/>
  <c r="F29" i="35"/>
  <c r="L29" i="35" s="1"/>
  <c r="E29" i="35"/>
  <c r="J29" i="35"/>
  <c r="I28" i="35"/>
  <c r="H28" i="35"/>
  <c r="F28" i="35"/>
  <c r="L28" i="35" s="1"/>
  <c r="E28" i="35"/>
  <c r="J28" i="35"/>
  <c r="I27" i="35"/>
  <c r="H27" i="35"/>
  <c r="F27" i="35"/>
  <c r="L27" i="35" s="1"/>
  <c r="E27" i="35"/>
  <c r="J27" i="35"/>
  <c r="I26" i="35"/>
  <c r="H26" i="35"/>
  <c r="F26" i="35"/>
  <c r="L26" i="35" s="1"/>
  <c r="E26" i="35"/>
  <c r="J26" i="35"/>
  <c r="I25" i="35"/>
  <c r="H25" i="35"/>
  <c r="F25" i="35"/>
  <c r="L25" i="35" s="1"/>
  <c r="E25" i="35"/>
  <c r="J25" i="35"/>
  <c r="I24" i="35"/>
  <c r="H24" i="35"/>
  <c r="F24" i="35"/>
  <c r="K24" i="35" s="1"/>
  <c r="E24" i="35"/>
  <c r="I23" i="35"/>
  <c r="H23" i="35"/>
  <c r="F23" i="35"/>
  <c r="K23" i="35" s="1"/>
  <c r="E23" i="35"/>
  <c r="I22" i="35"/>
  <c r="H22" i="35"/>
  <c r="F22" i="35"/>
  <c r="K22" i="35" s="1"/>
  <c r="E22" i="35"/>
  <c r="I21" i="35"/>
  <c r="H21" i="35"/>
  <c r="F21" i="35"/>
  <c r="L21" i="35" s="1"/>
  <c r="E21" i="35"/>
  <c r="I20" i="35"/>
  <c r="H20" i="35"/>
  <c r="F20" i="35"/>
  <c r="L20" i="35" s="1"/>
  <c r="E20" i="35"/>
  <c r="I19" i="35"/>
  <c r="H19" i="35"/>
  <c r="F19" i="35"/>
  <c r="L19" i="35" s="1"/>
  <c r="E19" i="35"/>
  <c r="I18" i="35"/>
  <c r="H18" i="35"/>
  <c r="F18" i="35"/>
  <c r="L18" i="35" s="1"/>
  <c r="E18" i="35"/>
  <c r="G18" i="35"/>
  <c r="I17" i="35"/>
  <c r="H17" i="35"/>
  <c r="F17" i="35"/>
  <c r="L17" i="35" s="1"/>
  <c r="E17" i="35"/>
  <c r="G17" i="35"/>
  <c r="I16" i="35"/>
  <c r="H16" i="35"/>
  <c r="F16" i="35"/>
  <c r="L16" i="35" s="1"/>
  <c r="E16" i="35"/>
  <c r="G16" i="35"/>
  <c r="I15" i="35"/>
  <c r="H15" i="35"/>
  <c r="F15" i="35"/>
  <c r="L15" i="35" s="1"/>
  <c r="E15" i="35"/>
  <c r="J15" i="35"/>
  <c r="I14" i="35"/>
  <c r="H14" i="35"/>
  <c r="F14" i="35"/>
  <c r="L14" i="35" s="1"/>
  <c r="E14" i="35"/>
  <c r="J14" i="35"/>
  <c r="I13" i="35"/>
  <c r="H13" i="35"/>
  <c r="F13" i="35"/>
  <c r="L13" i="35" s="1"/>
  <c r="E13" i="35"/>
  <c r="J13" i="35"/>
  <c r="I12" i="35"/>
  <c r="H12" i="35"/>
  <c r="F12" i="35"/>
  <c r="L12" i="35" s="1"/>
  <c r="E12" i="35"/>
  <c r="J12" i="35"/>
  <c r="I11" i="35"/>
  <c r="H11" i="35"/>
  <c r="F11" i="35"/>
  <c r="L11" i="35" s="1"/>
  <c r="E11" i="35"/>
  <c r="J11" i="35"/>
  <c r="I10" i="35"/>
  <c r="H10" i="35"/>
  <c r="F10" i="35"/>
  <c r="L10" i="35" s="1"/>
  <c r="E10" i="35"/>
  <c r="J10" i="35"/>
  <c r="I9" i="35"/>
  <c r="H9" i="35"/>
  <c r="F9" i="35"/>
  <c r="L9" i="35" s="1"/>
  <c r="E9" i="35"/>
  <c r="J9" i="35"/>
  <c r="I8" i="35"/>
  <c r="H8" i="35"/>
  <c r="F8" i="35"/>
  <c r="K8" i="35" s="1"/>
  <c r="E8" i="35"/>
  <c r="I7" i="35"/>
  <c r="H7" i="35"/>
  <c r="F7" i="35"/>
  <c r="K7" i="35" s="1"/>
  <c r="E7" i="35"/>
  <c r="I6" i="35"/>
  <c r="H6" i="35"/>
  <c r="F6" i="35"/>
  <c r="L6" i="35" s="1"/>
  <c r="E6" i="35"/>
  <c r="I5" i="35"/>
  <c r="H5" i="35"/>
  <c r="F5" i="35"/>
  <c r="L5" i="35" s="1"/>
  <c r="E5" i="35"/>
  <c r="I4" i="35"/>
  <c r="H4" i="35"/>
  <c r="F4" i="35"/>
  <c r="L4" i="35" s="1"/>
  <c r="E4" i="35"/>
  <c r="I3" i="35"/>
  <c r="H3" i="35"/>
  <c r="F3" i="35"/>
  <c r="L3" i="35" s="1"/>
  <c r="E3" i="35"/>
  <c r="I2" i="35"/>
  <c r="H2" i="35"/>
  <c r="F2" i="35"/>
  <c r="L2" i="35" s="1"/>
  <c r="E2" i="35"/>
  <c r="I100" i="34"/>
  <c r="H100" i="34"/>
  <c r="F100" i="34"/>
  <c r="L100" i="34" s="1"/>
  <c r="E100" i="34"/>
  <c r="J100" i="34"/>
  <c r="I99" i="34"/>
  <c r="H99" i="34"/>
  <c r="F99" i="34"/>
  <c r="K99" i="34" s="1"/>
  <c r="E99" i="34"/>
  <c r="I98" i="34"/>
  <c r="H98" i="34"/>
  <c r="F98" i="34"/>
  <c r="K98" i="34" s="1"/>
  <c r="E98" i="34"/>
  <c r="I97" i="34"/>
  <c r="H97" i="34"/>
  <c r="F97" i="34"/>
  <c r="L97" i="34" s="1"/>
  <c r="E97" i="34"/>
  <c r="I96" i="34"/>
  <c r="H96" i="34"/>
  <c r="F96" i="34"/>
  <c r="L96" i="34" s="1"/>
  <c r="E96" i="34"/>
  <c r="I95" i="34"/>
  <c r="H95" i="34"/>
  <c r="F95" i="34"/>
  <c r="L95" i="34" s="1"/>
  <c r="E95" i="34"/>
  <c r="J95" i="34"/>
  <c r="I94" i="34"/>
  <c r="H94" i="34"/>
  <c r="F94" i="34"/>
  <c r="L94" i="34" s="1"/>
  <c r="E94" i="34"/>
  <c r="J94" i="34"/>
  <c r="I93" i="34"/>
  <c r="H93" i="34"/>
  <c r="F93" i="34"/>
  <c r="L93" i="34" s="1"/>
  <c r="E93" i="34"/>
  <c r="J93" i="34"/>
  <c r="I92" i="34"/>
  <c r="H92" i="34"/>
  <c r="F92" i="34"/>
  <c r="L92" i="34" s="1"/>
  <c r="E92" i="34"/>
  <c r="I91" i="34"/>
  <c r="H91" i="34"/>
  <c r="F91" i="34"/>
  <c r="L91" i="34" s="1"/>
  <c r="E91" i="34"/>
  <c r="J91" i="34"/>
  <c r="I90" i="34"/>
  <c r="H90" i="34"/>
  <c r="F90" i="34"/>
  <c r="L90" i="34" s="1"/>
  <c r="E90" i="34"/>
  <c r="I89" i="34"/>
  <c r="H89" i="34"/>
  <c r="F89" i="34"/>
  <c r="L89" i="34" s="1"/>
  <c r="E89" i="34"/>
  <c r="J89" i="34"/>
  <c r="I88" i="34"/>
  <c r="H88" i="34"/>
  <c r="F88" i="34"/>
  <c r="L88" i="34" s="1"/>
  <c r="E88" i="34"/>
  <c r="J88" i="34"/>
  <c r="I87" i="34"/>
  <c r="H87" i="34"/>
  <c r="F87" i="34"/>
  <c r="L87" i="34" s="1"/>
  <c r="E87" i="34"/>
  <c r="J87" i="34"/>
  <c r="I86" i="34"/>
  <c r="H86" i="34"/>
  <c r="F86" i="34"/>
  <c r="L86" i="34" s="1"/>
  <c r="E86" i="34"/>
  <c r="J86" i="34"/>
  <c r="I85" i="34"/>
  <c r="H85" i="34"/>
  <c r="F85" i="34"/>
  <c r="L85" i="34" s="1"/>
  <c r="E85" i="34"/>
  <c r="J85" i="34"/>
  <c r="I84" i="34"/>
  <c r="H84" i="34"/>
  <c r="F84" i="34"/>
  <c r="L84" i="34" s="1"/>
  <c r="E84" i="34"/>
  <c r="J84" i="34"/>
  <c r="I83" i="34"/>
  <c r="H83" i="34"/>
  <c r="F83" i="34"/>
  <c r="K83" i="34" s="1"/>
  <c r="E83" i="34"/>
  <c r="J83" i="34"/>
  <c r="I82" i="34"/>
  <c r="H82" i="34"/>
  <c r="F82" i="34"/>
  <c r="K82" i="34" s="1"/>
  <c r="E82" i="34"/>
  <c r="I81" i="34"/>
  <c r="H81" i="34"/>
  <c r="F81" i="34"/>
  <c r="L81" i="34" s="1"/>
  <c r="E81" i="34"/>
  <c r="I80" i="34"/>
  <c r="H80" i="34"/>
  <c r="F80" i="34"/>
  <c r="L80" i="34" s="1"/>
  <c r="E80" i="34"/>
  <c r="I79" i="34"/>
  <c r="H79" i="34"/>
  <c r="F79" i="34"/>
  <c r="L79" i="34" s="1"/>
  <c r="E79" i="34"/>
  <c r="J79" i="34"/>
  <c r="I78" i="34"/>
  <c r="H78" i="34"/>
  <c r="F78" i="34"/>
  <c r="L78" i="34" s="1"/>
  <c r="E78" i="34"/>
  <c r="J78" i="34"/>
  <c r="I77" i="34"/>
  <c r="H77" i="34"/>
  <c r="F77" i="34"/>
  <c r="L77" i="34" s="1"/>
  <c r="E77" i="34"/>
  <c r="J77" i="34"/>
  <c r="I76" i="34"/>
  <c r="H76" i="34"/>
  <c r="F76" i="34"/>
  <c r="L76" i="34" s="1"/>
  <c r="E76" i="34"/>
  <c r="I75" i="34"/>
  <c r="H75" i="34"/>
  <c r="F75" i="34"/>
  <c r="L75" i="34" s="1"/>
  <c r="E75" i="34"/>
  <c r="J75" i="34"/>
  <c r="I74" i="34"/>
  <c r="H74" i="34"/>
  <c r="F74" i="34"/>
  <c r="L74" i="34" s="1"/>
  <c r="E74" i="34"/>
  <c r="I73" i="34"/>
  <c r="H73" i="34"/>
  <c r="F73" i="34"/>
  <c r="L73" i="34" s="1"/>
  <c r="E73" i="34"/>
  <c r="J73" i="34"/>
  <c r="I72" i="34"/>
  <c r="H72" i="34"/>
  <c r="F72" i="34"/>
  <c r="L72" i="34" s="1"/>
  <c r="E72" i="34"/>
  <c r="J72" i="34"/>
  <c r="I71" i="34"/>
  <c r="H71" i="34"/>
  <c r="F71" i="34"/>
  <c r="L71" i="34" s="1"/>
  <c r="E71" i="34"/>
  <c r="J71" i="34"/>
  <c r="I70" i="34"/>
  <c r="H70" i="34"/>
  <c r="F70" i="34"/>
  <c r="L70" i="34" s="1"/>
  <c r="E70" i="34"/>
  <c r="J70" i="34"/>
  <c r="I69" i="34"/>
  <c r="H69" i="34"/>
  <c r="F69" i="34"/>
  <c r="L69" i="34" s="1"/>
  <c r="E69" i="34"/>
  <c r="J69" i="34"/>
  <c r="I68" i="34"/>
  <c r="H68" i="34"/>
  <c r="F68" i="34"/>
  <c r="L68" i="34" s="1"/>
  <c r="E68" i="34"/>
  <c r="J68" i="34"/>
  <c r="I67" i="34"/>
  <c r="H67" i="34"/>
  <c r="F67" i="34"/>
  <c r="K67" i="34" s="1"/>
  <c r="E67" i="34"/>
  <c r="J67" i="34"/>
  <c r="I66" i="34"/>
  <c r="H66" i="34"/>
  <c r="F66" i="34"/>
  <c r="K66" i="34" s="1"/>
  <c r="E66" i="34"/>
  <c r="I65" i="34"/>
  <c r="H65" i="34"/>
  <c r="F65" i="34"/>
  <c r="L65" i="34" s="1"/>
  <c r="E65" i="34"/>
  <c r="I64" i="34"/>
  <c r="H64" i="34"/>
  <c r="F64" i="34"/>
  <c r="L64" i="34" s="1"/>
  <c r="E64" i="34"/>
  <c r="I63" i="34"/>
  <c r="H63" i="34"/>
  <c r="F63" i="34"/>
  <c r="L63" i="34" s="1"/>
  <c r="E63" i="34"/>
  <c r="J63" i="34"/>
  <c r="I62" i="34"/>
  <c r="H62" i="34"/>
  <c r="F62" i="34"/>
  <c r="L62" i="34" s="1"/>
  <c r="E62" i="34"/>
  <c r="J62" i="34"/>
  <c r="I61" i="34"/>
  <c r="H61" i="34"/>
  <c r="F61" i="34"/>
  <c r="L61" i="34" s="1"/>
  <c r="E61" i="34"/>
  <c r="J61" i="34"/>
  <c r="I60" i="34"/>
  <c r="H60" i="34"/>
  <c r="F60" i="34"/>
  <c r="L60" i="34" s="1"/>
  <c r="E60" i="34"/>
  <c r="I59" i="34"/>
  <c r="H59" i="34"/>
  <c r="F59" i="34"/>
  <c r="L59" i="34" s="1"/>
  <c r="E59" i="34"/>
  <c r="J59" i="34"/>
  <c r="I58" i="34"/>
  <c r="H58" i="34"/>
  <c r="F58" i="34"/>
  <c r="L58" i="34" s="1"/>
  <c r="E58" i="34"/>
  <c r="I57" i="34"/>
  <c r="H57" i="34"/>
  <c r="F57" i="34"/>
  <c r="L57" i="34" s="1"/>
  <c r="E57" i="34"/>
  <c r="J57" i="34"/>
  <c r="I56" i="34"/>
  <c r="H56" i="34"/>
  <c r="F56" i="34"/>
  <c r="L56" i="34" s="1"/>
  <c r="E56" i="34"/>
  <c r="J56" i="34"/>
  <c r="I55" i="34"/>
  <c r="H55" i="34"/>
  <c r="F55" i="34"/>
  <c r="L55" i="34" s="1"/>
  <c r="E55" i="34"/>
  <c r="J55" i="34"/>
  <c r="I54" i="34"/>
  <c r="H54" i="34"/>
  <c r="F54" i="34"/>
  <c r="L54" i="34" s="1"/>
  <c r="E54" i="34"/>
  <c r="J54" i="34"/>
  <c r="I53" i="34"/>
  <c r="H53" i="34"/>
  <c r="F53" i="34"/>
  <c r="L53" i="34" s="1"/>
  <c r="E53" i="34"/>
  <c r="J53" i="34"/>
  <c r="I52" i="34"/>
  <c r="H52" i="34"/>
  <c r="F52" i="34"/>
  <c r="L52" i="34" s="1"/>
  <c r="E52" i="34"/>
  <c r="J52" i="34"/>
  <c r="I51" i="34"/>
  <c r="H51" i="34"/>
  <c r="F51" i="34"/>
  <c r="K51" i="34" s="1"/>
  <c r="E51" i="34"/>
  <c r="J51" i="34"/>
  <c r="I50" i="34"/>
  <c r="H50" i="34"/>
  <c r="F50" i="34"/>
  <c r="K50" i="34" s="1"/>
  <c r="E50" i="34"/>
  <c r="I49" i="34"/>
  <c r="H49" i="34"/>
  <c r="F49" i="34"/>
  <c r="L49" i="34" s="1"/>
  <c r="E49" i="34"/>
  <c r="I48" i="34"/>
  <c r="H48" i="34"/>
  <c r="F48" i="34"/>
  <c r="L48" i="34" s="1"/>
  <c r="E48" i="34"/>
  <c r="I47" i="34"/>
  <c r="H47" i="34"/>
  <c r="F47" i="34"/>
  <c r="L47" i="34" s="1"/>
  <c r="E47" i="34"/>
  <c r="J47" i="34"/>
  <c r="I46" i="34"/>
  <c r="H46" i="34"/>
  <c r="F46" i="34"/>
  <c r="L46" i="34" s="1"/>
  <c r="E46" i="34"/>
  <c r="J46" i="34"/>
  <c r="I45" i="34"/>
  <c r="H45" i="34"/>
  <c r="F45" i="34"/>
  <c r="L45" i="34" s="1"/>
  <c r="E45" i="34"/>
  <c r="J45" i="34"/>
  <c r="I44" i="34"/>
  <c r="H44" i="34"/>
  <c r="F44" i="34"/>
  <c r="L44" i="34" s="1"/>
  <c r="E44" i="34"/>
  <c r="I43" i="34"/>
  <c r="H43" i="34"/>
  <c r="F43" i="34"/>
  <c r="L43" i="34" s="1"/>
  <c r="E43" i="34"/>
  <c r="J43" i="34"/>
  <c r="I42" i="34"/>
  <c r="H42" i="34"/>
  <c r="F42" i="34"/>
  <c r="L42" i="34" s="1"/>
  <c r="E42" i="34"/>
  <c r="I41" i="34"/>
  <c r="H41" i="34"/>
  <c r="F41" i="34"/>
  <c r="L41" i="34" s="1"/>
  <c r="E41" i="34"/>
  <c r="J41" i="34"/>
  <c r="I40" i="34"/>
  <c r="H40" i="34"/>
  <c r="F40" i="34"/>
  <c r="L40" i="34" s="1"/>
  <c r="E40" i="34"/>
  <c r="J40" i="34"/>
  <c r="I39" i="34"/>
  <c r="H39" i="34"/>
  <c r="F39" i="34"/>
  <c r="L39" i="34" s="1"/>
  <c r="E39" i="34"/>
  <c r="J39" i="34"/>
  <c r="I38" i="34"/>
  <c r="H38" i="34"/>
  <c r="F38" i="34"/>
  <c r="L38" i="34" s="1"/>
  <c r="E38" i="34"/>
  <c r="J38" i="34"/>
  <c r="I37" i="34"/>
  <c r="H37" i="34"/>
  <c r="F37" i="34"/>
  <c r="L37" i="34" s="1"/>
  <c r="E37" i="34"/>
  <c r="J37" i="34"/>
  <c r="I36" i="34"/>
  <c r="H36" i="34"/>
  <c r="F36" i="34"/>
  <c r="L36" i="34" s="1"/>
  <c r="E36" i="34"/>
  <c r="J36" i="34"/>
  <c r="I35" i="34"/>
  <c r="H35" i="34"/>
  <c r="F35" i="34"/>
  <c r="K35" i="34" s="1"/>
  <c r="E35" i="34"/>
  <c r="J35" i="34"/>
  <c r="I34" i="34"/>
  <c r="H34" i="34"/>
  <c r="F34" i="34"/>
  <c r="K34" i="34" s="1"/>
  <c r="E34" i="34"/>
  <c r="I33" i="34"/>
  <c r="H33" i="34"/>
  <c r="F33" i="34"/>
  <c r="L33" i="34" s="1"/>
  <c r="E33" i="34"/>
  <c r="I32" i="34"/>
  <c r="H32" i="34"/>
  <c r="F32" i="34"/>
  <c r="L32" i="34" s="1"/>
  <c r="E32" i="34"/>
  <c r="I31" i="34"/>
  <c r="H31" i="34"/>
  <c r="F31" i="34"/>
  <c r="L31" i="34" s="1"/>
  <c r="E31" i="34"/>
  <c r="J31" i="34"/>
  <c r="I30" i="34"/>
  <c r="H30" i="34"/>
  <c r="F30" i="34"/>
  <c r="L30" i="34" s="1"/>
  <c r="E30" i="34"/>
  <c r="J30" i="34"/>
  <c r="I29" i="34"/>
  <c r="H29" i="34"/>
  <c r="F29" i="34"/>
  <c r="L29" i="34" s="1"/>
  <c r="E29" i="34"/>
  <c r="J29" i="34"/>
  <c r="I28" i="34"/>
  <c r="H28" i="34"/>
  <c r="F28" i="34"/>
  <c r="L28" i="34" s="1"/>
  <c r="E28" i="34"/>
  <c r="I27" i="34"/>
  <c r="H27" i="34"/>
  <c r="F27" i="34"/>
  <c r="L27" i="34" s="1"/>
  <c r="E27" i="34"/>
  <c r="J27" i="34"/>
  <c r="I26" i="34"/>
  <c r="H26" i="34"/>
  <c r="F26" i="34"/>
  <c r="L26" i="34" s="1"/>
  <c r="E26" i="34"/>
  <c r="I25" i="34"/>
  <c r="H25" i="34"/>
  <c r="F25" i="34"/>
  <c r="L25" i="34" s="1"/>
  <c r="E25" i="34"/>
  <c r="J25" i="34"/>
  <c r="I24" i="34"/>
  <c r="H24" i="34"/>
  <c r="F24" i="34"/>
  <c r="L24" i="34" s="1"/>
  <c r="E24" i="34"/>
  <c r="J24" i="34"/>
  <c r="I23" i="34"/>
  <c r="H23" i="34"/>
  <c r="F23" i="34"/>
  <c r="L23" i="34" s="1"/>
  <c r="E23" i="34"/>
  <c r="J23" i="34"/>
  <c r="I22" i="34"/>
  <c r="H22" i="34"/>
  <c r="F22" i="34"/>
  <c r="L22" i="34" s="1"/>
  <c r="E22" i="34"/>
  <c r="J22" i="34"/>
  <c r="I21" i="34"/>
  <c r="H21" i="34"/>
  <c r="F21" i="34"/>
  <c r="L21" i="34" s="1"/>
  <c r="E21" i="34"/>
  <c r="J21" i="34"/>
  <c r="I20" i="34"/>
  <c r="H20" i="34"/>
  <c r="F20" i="34"/>
  <c r="L20" i="34" s="1"/>
  <c r="E20" i="34"/>
  <c r="J20" i="34"/>
  <c r="I19" i="34"/>
  <c r="H19" i="34"/>
  <c r="F19" i="34"/>
  <c r="K19" i="34" s="1"/>
  <c r="E19" i="34"/>
  <c r="J19" i="34"/>
  <c r="I18" i="34"/>
  <c r="H18" i="34"/>
  <c r="F18" i="34"/>
  <c r="K18" i="34" s="1"/>
  <c r="E18" i="34"/>
  <c r="I17" i="34"/>
  <c r="H17" i="34"/>
  <c r="F17" i="34"/>
  <c r="L17" i="34" s="1"/>
  <c r="E17" i="34"/>
  <c r="I16" i="34"/>
  <c r="H16" i="34"/>
  <c r="F16" i="34"/>
  <c r="L16" i="34" s="1"/>
  <c r="E16" i="34"/>
  <c r="I15" i="34"/>
  <c r="H15" i="34"/>
  <c r="F15" i="34"/>
  <c r="L15" i="34" s="1"/>
  <c r="E15" i="34"/>
  <c r="J15" i="34"/>
  <c r="I14" i="34"/>
  <c r="H14" i="34"/>
  <c r="F14" i="34"/>
  <c r="L14" i="34" s="1"/>
  <c r="E14" i="34"/>
  <c r="J14" i="34"/>
  <c r="I13" i="34"/>
  <c r="H13" i="34"/>
  <c r="F13" i="34"/>
  <c r="L13" i="34" s="1"/>
  <c r="E13" i="34"/>
  <c r="J13" i="34"/>
  <c r="I12" i="34"/>
  <c r="H12" i="34"/>
  <c r="F12" i="34"/>
  <c r="L12" i="34" s="1"/>
  <c r="E12" i="34"/>
  <c r="I11" i="34"/>
  <c r="H11" i="34"/>
  <c r="F11" i="34"/>
  <c r="L11" i="34" s="1"/>
  <c r="E11" i="34"/>
  <c r="J11" i="34"/>
  <c r="I10" i="34"/>
  <c r="H10" i="34"/>
  <c r="F10" i="34"/>
  <c r="L10" i="34" s="1"/>
  <c r="E10" i="34"/>
  <c r="I9" i="34"/>
  <c r="H9" i="34"/>
  <c r="F9" i="34"/>
  <c r="L9" i="34" s="1"/>
  <c r="E9" i="34"/>
  <c r="J9" i="34"/>
  <c r="I8" i="34"/>
  <c r="H8" i="34"/>
  <c r="F8" i="34"/>
  <c r="L8" i="34" s="1"/>
  <c r="E8" i="34"/>
  <c r="J8" i="34"/>
  <c r="I7" i="34"/>
  <c r="H7" i="34"/>
  <c r="F7" i="34"/>
  <c r="L7" i="34" s="1"/>
  <c r="E7" i="34"/>
  <c r="J7" i="34"/>
  <c r="I6" i="34"/>
  <c r="H6" i="34"/>
  <c r="F6" i="34"/>
  <c r="L6" i="34" s="1"/>
  <c r="E6" i="34"/>
  <c r="J6" i="34"/>
  <c r="I5" i="34"/>
  <c r="H5" i="34"/>
  <c r="F5" i="34"/>
  <c r="L5" i="34" s="1"/>
  <c r="E5" i="34"/>
  <c r="J5" i="34"/>
  <c r="I4" i="34"/>
  <c r="H4" i="34"/>
  <c r="F4" i="34"/>
  <c r="L4" i="34" s="1"/>
  <c r="E4" i="34"/>
  <c r="J4" i="34"/>
  <c r="I3" i="34"/>
  <c r="H3" i="34"/>
  <c r="F3" i="34"/>
  <c r="K3" i="34" s="1"/>
  <c r="E3" i="34"/>
  <c r="J3" i="34"/>
  <c r="I2" i="34"/>
  <c r="H2" i="34"/>
  <c r="F2" i="34"/>
  <c r="L2" i="34" s="1"/>
  <c r="E2" i="34"/>
  <c r="J2" i="34"/>
  <c r="F3" i="31"/>
  <c r="F4" i="31"/>
  <c r="F5" i="31"/>
  <c r="F6" i="31"/>
  <c r="J3" i="31"/>
  <c r="J4" i="31"/>
  <c r="J5" i="31"/>
  <c r="J7" i="31"/>
  <c r="J8" i="31"/>
  <c r="J9" i="31"/>
  <c r="J10" i="31"/>
  <c r="J11" i="31"/>
  <c r="J12" i="31"/>
  <c r="J13" i="31"/>
  <c r="G17" i="31"/>
  <c r="G18" i="31"/>
  <c r="J19" i="31"/>
  <c r="J20" i="31"/>
  <c r="J21" i="31"/>
  <c r="J23" i="31"/>
  <c r="J24" i="31"/>
  <c r="J25" i="31"/>
  <c r="J26" i="31"/>
  <c r="J27" i="31"/>
  <c r="J28" i="31"/>
  <c r="J29" i="31"/>
  <c r="G32" i="31"/>
  <c r="G33" i="31"/>
  <c r="G34" i="31"/>
  <c r="J35" i="31"/>
  <c r="J36" i="31"/>
  <c r="J37" i="31"/>
  <c r="J39" i="31"/>
  <c r="J40" i="31"/>
  <c r="J41" i="31"/>
  <c r="J42" i="31"/>
  <c r="J43" i="31"/>
  <c r="J44" i="31"/>
  <c r="J45" i="31"/>
  <c r="G48" i="31"/>
  <c r="G49" i="31"/>
  <c r="G50" i="31"/>
  <c r="J51" i="31"/>
  <c r="J52" i="31"/>
  <c r="J53" i="31"/>
  <c r="J55" i="31"/>
  <c r="J56" i="31"/>
  <c r="J57" i="31"/>
  <c r="J58" i="31"/>
  <c r="J59" i="31"/>
  <c r="J60" i="31"/>
  <c r="J61" i="31"/>
  <c r="G64" i="31"/>
  <c r="G65" i="31"/>
  <c r="G66" i="31"/>
  <c r="J67" i="31"/>
  <c r="J68" i="31"/>
  <c r="J69" i="31"/>
  <c r="J70" i="31"/>
  <c r="J71" i="31"/>
  <c r="J72" i="31"/>
  <c r="J73" i="31"/>
  <c r="J74" i="31"/>
  <c r="J75" i="31"/>
  <c r="J76" i="31"/>
  <c r="J77" i="31"/>
  <c r="J79" i="31"/>
  <c r="G80" i="31"/>
  <c r="G81" i="31"/>
  <c r="G82" i="31"/>
  <c r="J83" i="31"/>
  <c r="J84" i="31"/>
  <c r="J85" i="31"/>
  <c r="J86" i="31"/>
  <c r="J87" i="31"/>
  <c r="J88" i="31"/>
  <c r="J89" i="31"/>
  <c r="J90" i="31"/>
  <c r="J91" i="31"/>
  <c r="J92" i="31"/>
  <c r="J93" i="31"/>
  <c r="J95" i="31"/>
  <c r="G96" i="31"/>
  <c r="J99" i="31"/>
  <c r="J100" i="31"/>
  <c r="U12" i="111" l="1"/>
  <c r="U24" i="111"/>
  <c r="U36" i="111"/>
  <c r="U48" i="111"/>
  <c r="U60" i="111"/>
  <c r="U72" i="111"/>
  <c r="U84" i="111"/>
  <c r="U96" i="111"/>
  <c r="N90" i="197" a="1"/>
  <c r="N90" i="197" s="1"/>
  <c r="U86" i="111"/>
  <c r="U98" i="111"/>
  <c r="K6" i="52"/>
  <c r="K9" i="52"/>
  <c r="U80" i="111"/>
  <c r="N96" i="197" a="1"/>
  <c r="N96" i="197" s="1"/>
  <c r="U7" i="111"/>
  <c r="U19" i="111"/>
  <c r="U92" i="111"/>
  <c r="T21" i="74"/>
  <c r="U13" i="111"/>
  <c r="U25" i="111"/>
  <c r="U37" i="111"/>
  <c r="U49" i="111"/>
  <c r="U61" i="111"/>
  <c r="U73" i="111"/>
  <c r="U85" i="111"/>
  <c r="U97" i="111"/>
  <c r="U8" i="111"/>
  <c r="U20" i="111"/>
  <c r="U32" i="111"/>
  <c r="U44" i="111"/>
  <c r="U56" i="111"/>
  <c r="U68" i="111"/>
  <c r="U31" i="111"/>
  <c r="U43" i="111"/>
  <c r="U55" i="111"/>
  <c r="U67" i="111"/>
  <c r="U79" i="111"/>
  <c r="U91" i="111"/>
  <c r="U2" i="111"/>
  <c r="U14" i="111"/>
  <c r="U26" i="111"/>
  <c r="U38" i="111"/>
  <c r="U50" i="111"/>
  <c r="U62" i="111"/>
  <c r="U74" i="111"/>
  <c r="K6" i="54"/>
  <c r="K9" i="54"/>
  <c r="N14" i="197" a="1"/>
  <c r="N14" i="197" s="1"/>
  <c r="U3" i="111"/>
  <c r="U15" i="111"/>
  <c r="U27" i="111"/>
  <c r="U39" i="111"/>
  <c r="U51" i="111"/>
  <c r="U63" i="111"/>
  <c r="K15" i="54"/>
  <c r="O14" i="201"/>
  <c r="O75" i="201"/>
  <c r="U9" i="111"/>
  <c r="U21" i="111"/>
  <c r="U33" i="111"/>
  <c r="U45" i="111"/>
  <c r="U57" i="111"/>
  <c r="U69" i="111"/>
  <c r="U81" i="111"/>
  <c r="U93" i="111"/>
  <c r="U4" i="111"/>
  <c r="U16" i="111"/>
  <c r="U28" i="111"/>
  <c r="U40" i="111"/>
  <c r="U52" i="111"/>
  <c r="U64" i="111"/>
  <c r="U76" i="111"/>
  <c r="U88" i="111"/>
  <c r="U100" i="111"/>
  <c r="U11" i="111"/>
  <c r="U23" i="111"/>
  <c r="U35" i="111"/>
  <c r="U47" i="111"/>
  <c r="U59" i="111"/>
  <c r="U71" i="111"/>
  <c r="U83" i="111"/>
  <c r="U95" i="111"/>
  <c r="U6" i="111"/>
  <c r="U18" i="111"/>
  <c r="U30" i="111"/>
  <c r="U42" i="111"/>
  <c r="U54" i="111"/>
  <c r="U66" i="111"/>
  <c r="U78" i="111"/>
  <c r="U90" i="111"/>
  <c r="U75" i="111"/>
  <c r="U87" i="111"/>
  <c r="U99" i="111"/>
  <c r="U10" i="111"/>
  <c r="U22" i="111"/>
  <c r="U34" i="111"/>
  <c r="U46" i="111"/>
  <c r="U58" i="111"/>
  <c r="U70" i="111"/>
  <c r="U82" i="111"/>
  <c r="U94" i="111"/>
  <c r="U5" i="111"/>
  <c r="U17" i="111"/>
  <c r="U29" i="111"/>
  <c r="U41" i="111"/>
  <c r="U53" i="111"/>
  <c r="U65" i="111"/>
  <c r="U77" i="111"/>
  <c r="U89" i="111"/>
  <c r="J90" i="94"/>
  <c r="W90" i="94"/>
  <c r="J74" i="94"/>
  <c r="W74" i="94"/>
  <c r="R62" i="94"/>
  <c r="W62" i="94"/>
  <c r="J42" i="94"/>
  <c r="W42" i="94"/>
  <c r="J22" i="94"/>
  <c r="W22" i="94"/>
  <c r="H77" i="94"/>
  <c r="X77" i="94"/>
  <c r="H53" i="94"/>
  <c r="X53" i="94"/>
  <c r="H21" i="94"/>
  <c r="X21" i="94"/>
  <c r="S50" i="94"/>
  <c r="W50" i="94"/>
  <c r="Q30" i="94"/>
  <c r="W30" i="94"/>
  <c r="J10" i="94"/>
  <c r="W10" i="94"/>
  <c r="I81" i="94"/>
  <c r="X81" i="94"/>
  <c r="H57" i="94"/>
  <c r="X57" i="94"/>
  <c r="H13" i="94"/>
  <c r="X13" i="94"/>
  <c r="I2" i="94"/>
  <c r="P97" i="94"/>
  <c r="W97" i="94"/>
  <c r="T93" i="94"/>
  <c r="W93" i="94"/>
  <c r="M89" i="94"/>
  <c r="W89" i="94"/>
  <c r="J85" i="94"/>
  <c r="W85" i="94"/>
  <c r="Q77" i="94"/>
  <c r="W77" i="94"/>
  <c r="K73" i="94"/>
  <c r="W73" i="94"/>
  <c r="J69" i="94"/>
  <c r="W69" i="94"/>
  <c r="K65" i="94"/>
  <c r="W65" i="94"/>
  <c r="L61" i="94"/>
  <c r="W61" i="94"/>
  <c r="K57" i="94"/>
  <c r="W57" i="94"/>
  <c r="N53" i="94"/>
  <c r="W53" i="94"/>
  <c r="S49" i="94"/>
  <c r="W49" i="94"/>
  <c r="L45" i="94"/>
  <c r="W45" i="94"/>
  <c r="J41" i="94"/>
  <c r="W41" i="94"/>
  <c r="N37" i="94"/>
  <c r="W37" i="94"/>
  <c r="S33" i="94"/>
  <c r="W33" i="94"/>
  <c r="J25" i="94"/>
  <c r="W25" i="94"/>
  <c r="N21" i="94"/>
  <c r="W21" i="94"/>
  <c r="S17" i="94"/>
  <c r="W17" i="94"/>
  <c r="J9" i="94"/>
  <c r="W9" i="94"/>
  <c r="P86" i="94"/>
  <c r="W86" i="94"/>
  <c r="R78" i="94"/>
  <c r="W78" i="94"/>
  <c r="J58" i="94"/>
  <c r="W58" i="94"/>
  <c r="J38" i="94"/>
  <c r="W38" i="94"/>
  <c r="N18" i="94"/>
  <c r="W18" i="94"/>
  <c r="H69" i="94"/>
  <c r="X69" i="94"/>
  <c r="H41" i="94"/>
  <c r="X41" i="94"/>
  <c r="H17" i="94"/>
  <c r="X17" i="94"/>
  <c r="I6" i="94"/>
  <c r="X6" i="94"/>
  <c r="H100" i="94"/>
  <c r="X100" i="94"/>
  <c r="I96" i="94"/>
  <c r="X96" i="94"/>
  <c r="I92" i="94"/>
  <c r="X92" i="94"/>
  <c r="H88" i="94"/>
  <c r="X88" i="94"/>
  <c r="H84" i="94"/>
  <c r="X84" i="94"/>
  <c r="I80" i="94"/>
  <c r="X80" i="94"/>
  <c r="I76" i="94"/>
  <c r="X76" i="94"/>
  <c r="H72" i="94"/>
  <c r="X72" i="94"/>
  <c r="H68" i="94"/>
  <c r="X68" i="94"/>
  <c r="I64" i="94"/>
  <c r="X64" i="94"/>
  <c r="I56" i="94"/>
  <c r="X56" i="94"/>
  <c r="H52" i="94"/>
  <c r="X52" i="94"/>
  <c r="H48" i="94"/>
  <c r="X48" i="94"/>
  <c r="H44" i="94"/>
  <c r="X44" i="94"/>
  <c r="H40" i="94"/>
  <c r="X40" i="94"/>
  <c r="H36" i="94"/>
  <c r="X36" i="94"/>
  <c r="H32" i="94"/>
  <c r="X32" i="94"/>
  <c r="H28" i="94"/>
  <c r="X28" i="94"/>
  <c r="I24" i="94"/>
  <c r="X24" i="94"/>
  <c r="H20" i="94"/>
  <c r="X20" i="94"/>
  <c r="H16" i="94"/>
  <c r="X16" i="94"/>
  <c r="H12" i="94"/>
  <c r="X12" i="94"/>
  <c r="H8" i="94"/>
  <c r="X8" i="94"/>
  <c r="I5" i="94"/>
  <c r="X5" i="94"/>
  <c r="N94" i="94"/>
  <c r="W94" i="94"/>
  <c r="Z34" i="94"/>
  <c r="W34" i="94"/>
  <c r="H89" i="94"/>
  <c r="X89" i="94"/>
  <c r="H65" i="94"/>
  <c r="X65" i="94"/>
  <c r="H45" i="94"/>
  <c r="X45" i="94"/>
  <c r="H9" i="94"/>
  <c r="X9" i="94"/>
  <c r="J5" i="94"/>
  <c r="W5" i="94"/>
  <c r="I4" i="94"/>
  <c r="X4" i="94"/>
  <c r="M100" i="94"/>
  <c r="W100" i="94"/>
  <c r="V96" i="94"/>
  <c r="W96" i="94"/>
  <c r="Z92" i="94"/>
  <c r="W92" i="94"/>
  <c r="S88" i="94"/>
  <c r="W88" i="94"/>
  <c r="L84" i="94"/>
  <c r="W84" i="94"/>
  <c r="L80" i="94"/>
  <c r="W80" i="94"/>
  <c r="K76" i="94"/>
  <c r="W76" i="94"/>
  <c r="J72" i="94"/>
  <c r="W72" i="94"/>
  <c r="L68" i="94"/>
  <c r="W68" i="94"/>
  <c r="Y64" i="94"/>
  <c r="W64" i="94"/>
  <c r="K60" i="94"/>
  <c r="W60" i="94"/>
  <c r="J56" i="94"/>
  <c r="W56" i="94"/>
  <c r="T52" i="94"/>
  <c r="W52" i="94"/>
  <c r="Y48" i="94"/>
  <c r="W48" i="94"/>
  <c r="K44" i="94"/>
  <c r="W44" i="94"/>
  <c r="P40" i="94"/>
  <c r="W40" i="94"/>
  <c r="T36" i="94"/>
  <c r="W36" i="94"/>
  <c r="Y32" i="94"/>
  <c r="W32" i="94"/>
  <c r="K28" i="94"/>
  <c r="W28" i="94"/>
  <c r="P24" i="94"/>
  <c r="W24" i="94"/>
  <c r="T20" i="94"/>
  <c r="W20" i="94"/>
  <c r="Y16" i="94"/>
  <c r="W16" i="94"/>
  <c r="K12" i="94"/>
  <c r="W12" i="94"/>
  <c r="P8" i="94"/>
  <c r="W8" i="94"/>
  <c r="M4" i="94"/>
  <c r="W4" i="94"/>
  <c r="H3" i="94"/>
  <c r="X3" i="94"/>
  <c r="I99" i="94"/>
  <c r="X99" i="94"/>
  <c r="I95" i="94"/>
  <c r="X95" i="94"/>
  <c r="H91" i="94"/>
  <c r="X91" i="94"/>
  <c r="I87" i="94"/>
  <c r="X87" i="94"/>
  <c r="H83" i="94"/>
  <c r="X83" i="94"/>
  <c r="I79" i="94"/>
  <c r="X79" i="94"/>
  <c r="H75" i="94"/>
  <c r="X75" i="94"/>
  <c r="H67" i="94"/>
  <c r="X67" i="94"/>
  <c r="I63" i="94"/>
  <c r="X63" i="94"/>
  <c r="H59" i="94"/>
  <c r="X59" i="94"/>
  <c r="H51" i="94"/>
  <c r="X51" i="94"/>
  <c r="H43" i="94"/>
  <c r="X43" i="94"/>
  <c r="H39" i="94"/>
  <c r="X39" i="94"/>
  <c r="H31" i="94"/>
  <c r="X31" i="94"/>
  <c r="H27" i="94"/>
  <c r="X27" i="94"/>
  <c r="H23" i="94"/>
  <c r="X23" i="94"/>
  <c r="H15" i="94"/>
  <c r="X15" i="94"/>
  <c r="H11" i="94"/>
  <c r="X11" i="94"/>
  <c r="H7" i="94"/>
  <c r="X7" i="94"/>
  <c r="H33" i="94"/>
  <c r="X33" i="94"/>
  <c r="Q3" i="94"/>
  <c r="W3" i="94"/>
  <c r="J98" i="94"/>
  <c r="W98" i="94"/>
  <c r="P54" i="94"/>
  <c r="W54" i="94"/>
  <c r="H97" i="94"/>
  <c r="X97" i="94"/>
  <c r="H73" i="94"/>
  <c r="X73" i="94"/>
  <c r="H49" i="94"/>
  <c r="X49" i="94"/>
  <c r="H29" i="94"/>
  <c r="X29" i="94"/>
  <c r="R6" i="94"/>
  <c r="W6" i="94"/>
  <c r="Z99" i="94"/>
  <c r="W99" i="94"/>
  <c r="J95" i="94"/>
  <c r="W95" i="94"/>
  <c r="N91" i="94"/>
  <c r="W91" i="94"/>
  <c r="J87" i="94"/>
  <c r="W87" i="94"/>
  <c r="K83" i="94"/>
  <c r="W83" i="94"/>
  <c r="Z75" i="94"/>
  <c r="W75" i="94"/>
  <c r="Q71" i="94"/>
  <c r="W71" i="94"/>
  <c r="Z67" i="94"/>
  <c r="W67" i="94"/>
  <c r="K63" i="94"/>
  <c r="W63" i="94"/>
  <c r="Z59" i="94"/>
  <c r="W59" i="94"/>
  <c r="J55" i="94"/>
  <c r="W55" i="94"/>
  <c r="Z51" i="94"/>
  <c r="W51" i="94"/>
  <c r="K47" i="94"/>
  <c r="W47" i="94"/>
  <c r="Z43" i="94"/>
  <c r="W43" i="94"/>
  <c r="V39" i="94"/>
  <c r="W39" i="94"/>
  <c r="Z35" i="94"/>
  <c r="W35" i="94"/>
  <c r="L31" i="94"/>
  <c r="W31" i="94"/>
  <c r="Z27" i="94"/>
  <c r="W27" i="94"/>
  <c r="V23" i="94"/>
  <c r="W23" i="94"/>
  <c r="Z19" i="94"/>
  <c r="W19" i="94"/>
  <c r="L15" i="94"/>
  <c r="W15" i="94"/>
  <c r="V11" i="94"/>
  <c r="W11" i="94"/>
  <c r="V7" i="94"/>
  <c r="W7" i="94"/>
  <c r="K82" i="94"/>
  <c r="W82" i="94"/>
  <c r="R66" i="94"/>
  <c r="W66" i="94"/>
  <c r="R46" i="94"/>
  <c r="W46" i="94"/>
  <c r="J26" i="94"/>
  <c r="W26" i="94"/>
  <c r="J14" i="94"/>
  <c r="W14" i="94"/>
  <c r="H85" i="94"/>
  <c r="X85" i="94"/>
  <c r="H61" i="94"/>
  <c r="X61" i="94"/>
  <c r="H37" i="94"/>
  <c r="X37" i="94"/>
  <c r="H25" i="94"/>
  <c r="X25" i="94"/>
  <c r="H98" i="94"/>
  <c r="X98" i="94"/>
  <c r="H90" i="94"/>
  <c r="X90" i="94"/>
  <c r="I86" i="94"/>
  <c r="X86" i="94"/>
  <c r="I82" i="94"/>
  <c r="X82" i="94"/>
  <c r="I78" i="94"/>
  <c r="X78" i="94"/>
  <c r="I74" i="94"/>
  <c r="X74" i="94"/>
  <c r="I70" i="94"/>
  <c r="X70" i="94"/>
  <c r="H66" i="94"/>
  <c r="X66" i="94"/>
  <c r="I62" i="94"/>
  <c r="X62" i="94"/>
  <c r="I58" i="94"/>
  <c r="X58" i="94"/>
  <c r="I54" i="94"/>
  <c r="X54" i="94"/>
  <c r="H50" i="94"/>
  <c r="X50" i="94"/>
  <c r="I42" i="94"/>
  <c r="X42" i="94"/>
  <c r="I38" i="94"/>
  <c r="X38" i="94"/>
  <c r="H34" i="94"/>
  <c r="X34" i="94"/>
  <c r="H30" i="94"/>
  <c r="X30" i="94"/>
  <c r="I26" i="94"/>
  <c r="X26" i="94"/>
  <c r="I22" i="94"/>
  <c r="X22" i="94"/>
  <c r="H18" i="94"/>
  <c r="X18" i="94"/>
  <c r="H14" i="94"/>
  <c r="X14" i="94"/>
  <c r="I10" i="94"/>
  <c r="X10" i="94"/>
  <c r="J99" i="76"/>
  <c r="AF99" i="76"/>
  <c r="J63" i="76"/>
  <c r="AF63" i="76"/>
  <c r="J27" i="76"/>
  <c r="AF27" i="76"/>
  <c r="K9" i="76"/>
  <c r="AF9" i="76"/>
  <c r="K3" i="76"/>
  <c r="AF3" i="76"/>
  <c r="J92" i="76"/>
  <c r="AF92" i="76"/>
  <c r="J80" i="76"/>
  <c r="AF80" i="76"/>
  <c r="J68" i="76"/>
  <c r="AF68" i="76"/>
  <c r="J56" i="76"/>
  <c r="AF56" i="76"/>
  <c r="J44" i="76"/>
  <c r="AF44" i="76"/>
  <c r="K37" i="76"/>
  <c r="AF37" i="76"/>
  <c r="J32" i="76"/>
  <c r="AF32" i="76"/>
  <c r="J20" i="76"/>
  <c r="AF20" i="76"/>
  <c r="K8" i="76"/>
  <c r="AF8" i="76"/>
  <c r="J82" i="76"/>
  <c r="AF82" i="76"/>
  <c r="K70" i="76"/>
  <c r="AF70" i="76"/>
  <c r="J58" i="76"/>
  <c r="AF58" i="76"/>
  <c r="J34" i="76"/>
  <c r="AF34" i="76"/>
  <c r="K22" i="76"/>
  <c r="AF22" i="76"/>
  <c r="K89" i="76"/>
  <c r="AF89" i="76"/>
  <c r="J77" i="76"/>
  <c r="AF77" i="76"/>
  <c r="J65" i="76"/>
  <c r="AF65" i="76"/>
  <c r="K53" i="76"/>
  <c r="AF53" i="76"/>
  <c r="J29" i="76"/>
  <c r="AF29" i="76"/>
  <c r="K7" i="76"/>
  <c r="AF7" i="76"/>
  <c r="J96" i="76"/>
  <c r="AF96" i="76"/>
  <c r="J84" i="76"/>
  <c r="AF84" i="76"/>
  <c r="J72" i="76"/>
  <c r="AF72" i="76"/>
  <c r="J60" i="76"/>
  <c r="AF60" i="76"/>
  <c r="J48" i="76"/>
  <c r="AF48" i="76"/>
  <c r="J41" i="76"/>
  <c r="AF41" i="76"/>
  <c r="J24" i="76"/>
  <c r="AF24" i="76"/>
  <c r="J17" i="76"/>
  <c r="AF17" i="76"/>
  <c r="J12" i="76"/>
  <c r="AF12" i="76"/>
  <c r="K39" i="76"/>
  <c r="AF39" i="76"/>
  <c r="J91" i="76"/>
  <c r="AF91" i="76"/>
  <c r="J79" i="76"/>
  <c r="AF79" i="76"/>
  <c r="J67" i="76"/>
  <c r="AF67" i="76"/>
  <c r="K55" i="76"/>
  <c r="AF55" i="76"/>
  <c r="J43" i="76"/>
  <c r="AF43" i="76"/>
  <c r="J36" i="76"/>
  <c r="AF36" i="76"/>
  <c r="J31" i="76"/>
  <c r="AF31" i="76"/>
  <c r="J19" i="76"/>
  <c r="AF19" i="76"/>
  <c r="K2" i="76"/>
  <c r="K6" i="76"/>
  <c r="AF6" i="76"/>
  <c r="J98" i="76"/>
  <c r="AF98" i="76"/>
  <c r="K86" i="76"/>
  <c r="AF86" i="76"/>
  <c r="J74" i="76"/>
  <c r="AF74" i="76"/>
  <c r="J50" i="76"/>
  <c r="AF50" i="76"/>
  <c r="J26" i="76"/>
  <c r="AF26" i="76"/>
  <c r="J75" i="76"/>
  <c r="AF75" i="76"/>
  <c r="J93" i="76"/>
  <c r="AF93" i="76"/>
  <c r="J69" i="76"/>
  <c r="AF69" i="76"/>
  <c r="J45" i="76"/>
  <c r="AF45" i="76"/>
  <c r="K38" i="76"/>
  <c r="AF38" i="76"/>
  <c r="J33" i="76"/>
  <c r="AF33" i="76"/>
  <c r="J21" i="76"/>
  <c r="AF21" i="76"/>
  <c r="J51" i="76"/>
  <c r="AF51" i="76"/>
  <c r="J15" i="76"/>
  <c r="AF15" i="76"/>
  <c r="J11" i="76"/>
  <c r="AF11" i="76"/>
  <c r="K5" i="76"/>
  <c r="AF5" i="76"/>
  <c r="J100" i="76"/>
  <c r="AF100" i="76"/>
  <c r="J88" i="76"/>
  <c r="AF88" i="76"/>
  <c r="J81" i="76"/>
  <c r="AF81" i="76"/>
  <c r="J76" i="76"/>
  <c r="AF76" i="76"/>
  <c r="J64" i="76"/>
  <c r="AF64" i="76"/>
  <c r="K57" i="76"/>
  <c r="AF57" i="76"/>
  <c r="J52" i="76"/>
  <c r="AF52" i="76"/>
  <c r="J40" i="76"/>
  <c r="AF40" i="76"/>
  <c r="J28" i="76"/>
  <c r="AF28" i="76"/>
  <c r="K16" i="76"/>
  <c r="AF16" i="76"/>
  <c r="K87" i="76"/>
  <c r="AF87" i="76"/>
  <c r="J95" i="76"/>
  <c r="AF95" i="76"/>
  <c r="J83" i="76"/>
  <c r="AF83" i="76"/>
  <c r="K71" i="76"/>
  <c r="AF71" i="76"/>
  <c r="J59" i="76"/>
  <c r="AF59" i="76"/>
  <c r="J47" i="76"/>
  <c r="AF47" i="76"/>
  <c r="J35" i="76"/>
  <c r="AF35" i="76"/>
  <c r="K23" i="76"/>
  <c r="AF23" i="76"/>
  <c r="K10" i="76"/>
  <c r="AF10" i="76"/>
  <c r="K4" i="76"/>
  <c r="AF4" i="76"/>
  <c r="J90" i="76"/>
  <c r="AF90" i="76"/>
  <c r="J66" i="76"/>
  <c r="AF66" i="76"/>
  <c r="J42" i="76"/>
  <c r="AF42" i="76"/>
  <c r="J18" i="76"/>
  <c r="AF18" i="76"/>
  <c r="K97" i="76"/>
  <c r="AF97" i="76"/>
  <c r="J85" i="76"/>
  <c r="AF85" i="76"/>
  <c r="J73" i="76"/>
  <c r="AF73" i="76"/>
  <c r="J61" i="76"/>
  <c r="AF61" i="76"/>
  <c r="K54" i="76"/>
  <c r="AF54" i="76"/>
  <c r="K49" i="76"/>
  <c r="AF49" i="76"/>
  <c r="J25" i="76"/>
  <c r="AF25" i="76"/>
  <c r="J13" i="76"/>
  <c r="AF13" i="76"/>
  <c r="H97" i="74"/>
  <c r="X97" i="74"/>
  <c r="H85" i="74"/>
  <c r="X85" i="74"/>
  <c r="H73" i="74"/>
  <c r="X73" i="74"/>
  <c r="H61" i="74"/>
  <c r="X61" i="74"/>
  <c r="H49" i="74"/>
  <c r="X49" i="74"/>
  <c r="I37" i="74"/>
  <c r="X37" i="74"/>
  <c r="H25" i="74"/>
  <c r="X25" i="74"/>
  <c r="H13" i="74"/>
  <c r="X13" i="74"/>
  <c r="H84" i="74"/>
  <c r="X84" i="74"/>
  <c r="H36" i="74"/>
  <c r="X36" i="74"/>
  <c r="I2" i="74"/>
  <c r="H95" i="74"/>
  <c r="X95" i="74"/>
  <c r="I35" i="74"/>
  <c r="X35" i="74"/>
  <c r="I7" i="74"/>
  <c r="X7" i="74"/>
  <c r="H94" i="74"/>
  <c r="X94" i="74"/>
  <c r="I70" i="74"/>
  <c r="X70" i="74"/>
  <c r="H58" i="74"/>
  <c r="X58" i="74"/>
  <c r="H46" i="74"/>
  <c r="X46" i="74"/>
  <c r="H34" i="74"/>
  <c r="X34" i="74"/>
  <c r="I22" i="74"/>
  <c r="X22" i="74"/>
  <c r="H10" i="74"/>
  <c r="X10" i="74"/>
  <c r="H48" i="74"/>
  <c r="X48" i="74"/>
  <c r="H6" i="74"/>
  <c r="X6" i="74"/>
  <c r="I93" i="74"/>
  <c r="X93" i="74"/>
  <c r="H81" i="74"/>
  <c r="X81" i="74"/>
  <c r="H69" i="74"/>
  <c r="X69" i="74"/>
  <c r="H57" i="74"/>
  <c r="X57" i="74"/>
  <c r="H45" i="74"/>
  <c r="X45" i="74"/>
  <c r="H33" i="74"/>
  <c r="X33" i="74"/>
  <c r="I21" i="74"/>
  <c r="X21" i="74"/>
  <c r="H9" i="74"/>
  <c r="X9" i="74"/>
  <c r="H5" i="74"/>
  <c r="X5" i="74"/>
  <c r="H92" i="74"/>
  <c r="X92" i="74"/>
  <c r="H80" i="74"/>
  <c r="X80" i="74"/>
  <c r="H68" i="74"/>
  <c r="X68" i="74"/>
  <c r="I56" i="74"/>
  <c r="X56" i="74"/>
  <c r="H44" i="74"/>
  <c r="X44" i="74"/>
  <c r="H32" i="74"/>
  <c r="X32" i="74"/>
  <c r="H20" i="74"/>
  <c r="X20" i="74"/>
  <c r="I8" i="74"/>
  <c r="X8" i="74"/>
  <c r="I4" i="74"/>
  <c r="X4" i="74"/>
  <c r="H91" i="74"/>
  <c r="X91" i="74"/>
  <c r="H79" i="74"/>
  <c r="X79" i="74"/>
  <c r="H67" i="74"/>
  <c r="X67" i="74"/>
  <c r="I55" i="74"/>
  <c r="X55" i="74"/>
  <c r="H43" i="74"/>
  <c r="X43" i="74"/>
  <c r="I19" i="74"/>
  <c r="X19" i="74"/>
  <c r="H60" i="74"/>
  <c r="X60" i="74"/>
  <c r="I71" i="74"/>
  <c r="X71" i="74"/>
  <c r="H3" i="74"/>
  <c r="X3" i="74"/>
  <c r="I90" i="74"/>
  <c r="X90" i="74"/>
  <c r="H78" i="74"/>
  <c r="X78" i="74"/>
  <c r="I54" i="74"/>
  <c r="X54" i="74"/>
  <c r="H42" i="74"/>
  <c r="X42" i="74"/>
  <c r="H30" i="74"/>
  <c r="X30" i="74"/>
  <c r="H18" i="74"/>
  <c r="X18" i="74"/>
  <c r="H89" i="74"/>
  <c r="X89" i="74"/>
  <c r="H77" i="74"/>
  <c r="X77" i="74"/>
  <c r="H65" i="74"/>
  <c r="X65" i="74"/>
  <c r="I53" i="74"/>
  <c r="X53" i="74"/>
  <c r="H41" i="74"/>
  <c r="X41" i="74"/>
  <c r="H29" i="74"/>
  <c r="X29" i="74"/>
  <c r="H17" i="74"/>
  <c r="X17" i="74"/>
  <c r="I72" i="74"/>
  <c r="X72" i="74"/>
  <c r="I23" i="74"/>
  <c r="X23" i="74"/>
  <c r="I100" i="74"/>
  <c r="X100" i="74"/>
  <c r="I88" i="74"/>
  <c r="X88" i="74"/>
  <c r="H76" i="74"/>
  <c r="X76" i="74"/>
  <c r="H64" i="74"/>
  <c r="X64" i="74"/>
  <c r="H52" i="74"/>
  <c r="X52" i="74"/>
  <c r="H40" i="74"/>
  <c r="X40" i="74"/>
  <c r="H28" i="74"/>
  <c r="X28" i="74"/>
  <c r="H16" i="74"/>
  <c r="X16" i="74"/>
  <c r="H12" i="74"/>
  <c r="X12" i="74"/>
  <c r="H11" i="74"/>
  <c r="X11" i="74"/>
  <c r="H99" i="74"/>
  <c r="X99" i="74"/>
  <c r="I87" i="74"/>
  <c r="X87" i="74"/>
  <c r="H75" i="74"/>
  <c r="X75" i="74"/>
  <c r="H63" i="74"/>
  <c r="X63" i="74"/>
  <c r="I51" i="74"/>
  <c r="X51" i="74"/>
  <c r="I39" i="74"/>
  <c r="X39" i="74"/>
  <c r="H27" i="74"/>
  <c r="X27" i="74"/>
  <c r="H96" i="74"/>
  <c r="X96" i="74"/>
  <c r="H24" i="74"/>
  <c r="X24" i="74"/>
  <c r="H83" i="74"/>
  <c r="X83" i="74"/>
  <c r="I59" i="74"/>
  <c r="X59" i="74"/>
  <c r="I86" i="74"/>
  <c r="X86" i="74"/>
  <c r="I74" i="74"/>
  <c r="X74" i="74"/>
  <c r="H62" i="74"/>
  <c r="X62" i="74"/>
  <c r="H50" i="74"/>
  <c r="X50" i="74"/>
  <c r="I38" i="74"/>
  <c r="X38" i="74"/>
  <c r="H26" i="74"/>
  <c r="X26" i="74"/>
  <c r="H14" i="74"/>
  <c r="X14" i="74"/>
  <c r="M13" i="70"/>
  <c r="AF13" i="70"/>
  <c r="M12" i="70"/>
  <c r="AF12" i="70"/>
  <c r="M11" i="70"/>
  <c r="AF11" i="70"/>
  <c r="M100" i="70"/>
  <c r="AF100" i="70"/>
  <c r="N94" i="70"/>
  <c r="AF94" i="70"/>
  <c r="M91" i="70"/>
  <c r="AF91" i="70"/>
  <c r="M85" i="70"/>
  <c r="AF85" i="70"/>
  <c r="M82" i="70"/>
  <c r="AF82" i="70"/>
  <c r="N79" i="70"/>
  <c r="AF79" i="70"/>
  <c r="M76" i="70"/>
  <c r="AF76" i="70"/>
  <c r="M73" i="70"/>
  <c r="AF73" i="70"/>
  <c r="N67" i="70"/>
  <c r="AF67" i="70"/>
  <c r="M64" i="70"/>
  <c r="AF64" i="70"/>
  <c r="M61" i="70"/>
  <c r="AF61" i="70"/>
  <c r="M58" i="70"/>
  <c r="AF58" i="70"/>
  <c r="M55" i="70"/>
  <c r="AF55" i="70"/>
  <c r="M52" i="70"/>
  <c r="AF52" i="70"/>
  <c r="M49" i="70"/>
  <c r="AF49" i="70"/>
  <c r="M46" i="70"/>
  <c r="AF46" i="70"/>
  <c r="M43" i="70"/>
  <c r="AF43" i="70"/>
  <c r="N40" i="70"/>
  <c r="AF40" i="70"/>
  <c r="M37" i="70"/>
  <c r="AF37" i="70"/>
  <c r="M34" i="70"/>
  <c r="AF34" i="70"/>
  <c r="M31" i="70"/>
  <c r="AF31" i="70"/>
  <c r="M28" i="70"/>
  <c r="AF28" i="70"/>
  <c r="M25" i="70"/>
  <c r="AF25" i="70"/>
  <c r="M22" i="70"/>
  <c r="AF22" i="70"/>
  <c r="M16" i="70"/>
  <c r="AF16" i="70"/>
  <c r="M4" i="70"/>
  <c r="AF4" i="70"/>
  <c r="M10" i="70"/>
  <c r="AF10" i="70"/>
  <c r="M9" i="70"/>
  <c r="AF9" i="70"/>
  <c r="M8" i="70"/>
  <c r="AF8" i="70"/>
  <c r="M7" i="70"/>
  <c r="AF7" i="70"/>
  <c r="M98" i="70"/>
  <c r="AF98" i="70"/>
  <c r="N95" i="70"/>
  <c r="AF95" i="70"/>
  <c r="M92" i="70"/>
  <c r="AF92" i="70"/>
  <c r="M89" i="70"/>
  <c r="AF89" i="70"/>
  <c r="N86" i="70"/>
  <c r="AF86" i="70"/>
  <c r="N83" i="70"/>
  <c r="AF83" i="70"/>
  <c r="M80" i="70"/>
  <c r="AF80" i="70"/>
  <c r="M77" i="70"/>
  <c r="AF77" i="70"/>
  <c r="N74" i="70"/>
  <c r="AF74" i="70"/>
  <c r="N71" i="70"/>
  <c r="AF71" i="70"/>
  <c r="M68" i="70"/>
  <c r="AF68" i="70"/>
  <c r="M65" i="70"/>
  <c r="AF65" i="70"/>
  <c r="N59" i="70"/>
  <c r="AF59" i="70"/>
  <c r="N56" i="70"/>
  <c r="AF56" i="70"/>
  <c r="M53" i="70"/>
  <c r="AF53" i="70"/>
  <c r="M50" i="70"/>
  <c r="AF50" i="70"/>
  <c r="M47" i="70"/>
  <c r="AF47" i="70"/>
  <c r="M44" i="70"/>
  <c r="AF44" i="70"/>
  <c r="M41" i="70"/>
  <c r="AF41" i="70"/>
  <c r="N35" i="70"/>
  <c r="AF35" i="70"/>
  <c r="M32" i="70"/>
  <c r="AF32" i="70"/>
  <c r="M29" i="70"/>
  <c r="AF29" i="70"/>
  <c r="M26" i="70"/>
  <c r="AF26" i="70"/>
  <c r="N23" i="70"/>
  <c r="AF23" i="70"/>
  <c r="M20" i="70"/>
  <c r="AF20" i="70"/>
  <c r="M17" i="70"/>
  <c r="AF17" i="70"/>
  <c r="M14" i="70"/>
  <c r="AF14" i="70"/>
  <c r="M6" i="70"/>
  <c r="AF6" i="70"/>
  <c r="M5" i="70"/>
  <c r="AF5" i="70"/>
  <c r="M3" i="70"/>
  <c r="AF3" i="70"/>
  <c r="N99" i="70"/>
  <c r="AF99" i="70"/>
  <c r="M96" i="70"/>
  <c r="AF96" i="70"/>
  <c r="N93" i="70"/>
  <c r="AF93" i="70"/>
  <c r="M90" i="70"/>
  <c r="AF90" i="70"/>
  <c r="M87" i="70"/>
  <c r="AF87" i="70"/>
  <c r="M84" i="70"/>
  <c r="AF84" i="70"/>
  <c r="N81" i="70"/>
  <c r="AF81" i="70"/>
  <c r="M78" i="70"/>
  <c r="AF78" i="70"/>
  <c r="N75" i="70"/>
  <c r="AF75" i="70"/>
  <c r="M72" i="70"/>
  <c r="AF72" i="70"/>
  <c r="N69" i="70"/>
  <c r="AF69" i="70"/>
  <c r="M66" i="70"/>
  <c r="AF66" i="70"/>
  <c r="M63" i="70"/>
  <c r="AF63" i="70"/>
  <c r="N60" i="70"/>
  <c r="AF60" i="70"/>
  <c r="M57" i="70"/>
  <c r="AF57" i="70"/>
  <c r="N51" i="70"/>
  <c r="AF51" i="70"/>
  <c r="N48" i="70"/>
  <c r="AF48" i="70"/>
  <c r="M45" i="70"/>
  <c r="AF45" i="70"/>
  <c r="M42" i="70"/>
  <c r="AF42" i="70"/>
  <c r="M39" i="70"/>
  <c r="AF39" i="70"/>
  <c r="M36" i="70"/>
  <c r="AF36" i="70"/>
  <c r="M33" i="70"/>
  <c r="AF33" i="70"/>
  <c r="M30" i="70"/>
  <c r="AF30" i="70"/>
  <c r="M27" i="70"/>
  <c r="AF27" i="70"/>
  <c r="N24" i="70"/>
  <c r="AF24" i="70"/>
  <c r="M21" i="70"/>
  <c r="AF21" i="70"/>
  <c r="M18" i="70"/>
  <c r="AF18" i="70"/>
  <c r="M15" i="70"/>
  <c r="AF15" i="70"/>
  <c r="M2" i="70"/>
  <c r="K100" i="68"/>
  <c r="AA100" i="68"/>
  <c r="L88" i="68"/>
  <c r="AA88" i="68"/>
  <c r="L76" i="68"/>
  <c r="AA76" i="68"/>
  <c r="K64" i="68"/>
  <c r="AA64" i="68"/>
  <c r="L52" i="68"/>
  <c r="AA52" i="68"/>
  <c r="L40" i="68"/>
  <c r="AA40" i="68"/>
  <c r="K28" i="68"/>
  <c r="AA28" i="68"/>
  <c r="K11" i="68"/>
  <c r="AA11" i="68"/>
  <c r="L90" i="68"/>
  <c r="AA90" i="68"/>
  <c r="K78" i="68"/>
  <c r="AA78" i="68"/>
  <c r="K66" i="68"/>
  <c r="AA66" i="68"/>
  <c r="K54" i="68"/>
  <c r="AA54" i="68"/>
  <c r="L42" i="68"/>
  <c r="AA42" i="68"/>
  <c r="K30" i="68"/>
  <c r="AA30" i="68"/>
  <c r="K18" i="68"/>
  <c r="AA18" i="68"/>
  <c r="L5" i="68"/>
  <c r="AA5" i="68"/>
  <c r="K97" i="68"/>
  <c r="AA97" i="68"/>
  <c r="K85" i="68"/>
  <c r="AA85" i="68"/>
  <c r="K73" i="68"/>
  <c r="AA73" i="68"/>
  <c r="K61" i="68"/>
  <c r="AA61" i="68"/>
  <c r="K49" i="68"/>
  <c r="AA49" i="68"/>
  <c r="L37" i="68"/>
  <c r="AA37" i="68"/>
  <c r="L25" i="68"/>
  <c r="AA25" i="68"/>
  <c r="K13" i="68"/>
  <c r="AA13" i="68"/>
  <c r="L95" i="68"/>
  <c r="AA95" i="68"/>
  <c r="L71" i="68"/>
  <c r="AA71" i="68"/>
  <c r="L80" i="68"/>
  <c r="AA80" i="68"/>
  <c r="L68" i="68"/>
  <c r="AA68" i="68"/>
  <c r="K56" i="68"/>
  <c r="AA56" i="68"/>
  <c r="K44" i="68"/>
  <c r="AA44" i="68"/>
  <c r="L20" i="68"/>
  <c r="AA20" i="68"/>
  <c r="L3" i="68"/>
  <c r="AA3" i="68"/>
  <c r="K99" i="68"/>
  <c r="AA99" i="68"/>
  <c r="K87" i="68"/>
  <c r="AA87" i="68"/>
  <c r="L75" i="68"/>
  <c r="AA75" i="68"/>
  <c r="K63" i="68"/>
  <c r="AA63" i="68"/>
  <c r="K51" i="68"/>
  <c r="AA51" i="68"/>
  <c r="K39" i="68"/>
  <c r="AA39" i="68"/>
  <c r="K27" i="68"/>
  <c r="AA27" i="68"/>
  <c r="K15" i="68"/>
  <c r="AA15" i="68"/>
  <c r="K35" i="68"/>
  <c r="AA35" i="68"/>
  <c r="L8" i="68"/>
  <c r="AA8" i="68"/>
  <c r="L94" i="68"/>
  <c r="AA94" i="68"/>
  <c r="L82" i="68"/>
  <c r="AA82" i="68"/>
  <c r="K70" i="68"/>
  <c r="AA70" i="68"/>
  <c r="L58" i="68"/>
  <c r="AA58" i="68"/>
  <c r="K46" i="68"/>
  <c r="AA46" i="68"/>
  <c r="K34" i="68"/>
  <c r="AA34" i="68"/>
  <c r="L22" i="68"/>
  <c r="AA22" i="68"/>
  <c r="K10" i="68"/>
  <c r="AA10" i="68"/>
  <c r="K47" i="68"/>
  <c r="AA47" i="68"/>
  <c r="L89" i="68"/>
  <c r="AA89" i="68"/>
  <c r="K77" i="68"/>
  <c r="AA77" i="68"/>
  <c r="K65" i="68"/>
  <c r="AA65" i="68"/>
  <c r="L53" i="68"/>
  <c r="AA53" i="68"/>
  <c r="L41" i="68"/>
  <c r="AA41" i="68"/>
  <c r="K29" i="68"/>
  <c r="AA29" i="68"/>
  <c r="K17" i="68"/>
  <c r="AA17" i="68"/>
  <c r="K6" i="68"/>
  <c r="AA6" i="68"/>
  <c r="K84" i="68"/>
  <c r="AA84" i="68"/>
  <c r="K72" i="68"/>
  <c r="AA72" i="68"/>
  <c r="L60" i="68"/>
  <c r="AA60" i="68"/>
  <c r="L36" i="68"/>
  <c r="AA36" i="68"/>
  <c r="K24" i="68"/>
  <c r="AA24" i="68"/>
  <c r="K12" i="68"/>
  <c r="AA12" i="68"/>
  <c r="L23" i="68"/>
  <c r="AA23" i="68"/>
  <c r="K91" i="68"/>
  <c r="AA91" i="68"/>
  <c r="L79" i="68"/>
  <c r="AA79" i="68"/>
  <c r="K55" i="68"/>
  <c r="AA55" i="68"/>
  <c r="K43" i="68"/>
  <c r="AA43" i="68"/>
  <c r="K31" i="68"/>
  <c r="AA31" i="68"/>
  <c r="K19" i="68"/>
  <c r="AA19" i="68"/>
  <c r="L7" i="68"/>
  <c r="AA7" i="68"/>
  <c r="K83" i="68"/>
  <c r="AA83" i="68"/>
  <c r="K4" i="68"/>
  <c r="AA4" i="68"/>
  <c r="K86" i="68"/>
  <c r="AA86" i="68"/>
  <c r="L74" i="68"/>
  <c r="AA74" i="68"/>
  <c r="K62" i="68"/>
  <c r="AA62" i="68"/>
  <c r="K50" i="68"/>
  <c r="AA50" i="68"/>
  <c r="K38" i="68"/>
  <c r="AA38" i="68"/>
  <c r="L26" i="68"/>
  <c r="AA26" i="68"/>
  <c r="K14" i="68"/>
  <c r="AA14" i="68"/>
  <c r="L59" i="68"/>
  <c r="AA59" i="68"/>
  <c r="K9" i="68"/>
  <c r="AA9" i="68"/>
  <c r="K93" i="68"/>
  <c r="AA93" i="68"/>
  <c r="K81" i="68"/>
  <c r="AA81" i="68"/>
  <c r="K69" i="68"/>
  <c r="AA69" i="68"/>
  <c r="L57" i="68"/>
  <c r="AA57" i="68"/>
  <c r="K45" i="68"/>
  <c r="AA45" i="68"/>
  <c r="K33" i="68"/>
  <c r="AA33" i="68"/>
  <c r="L21" i="68"/>
  <c r="AA21" i="68"/>
  <c r="I100" i="66"/>
  <c r="S100" i="66"/>
  <c r="I97" i="66"/>
  <c r="S97" i="66"/>
  <c r="I94" i="66"/>
  <c r="S94" i="66"/>
  <c r="J91" i="66"/>
  <c r="S91" i="66"/>
  <c r="J88" i="66"/>
  <c r="S88" i="66"/>
  <c r="I85" i="66"/>
  <c r="S85" i="66"/>
  <c r="I82" i="66"/>
  <c r="S82" i="66"/>
  <c r="I79" i="66"/>
  <c r="S79" i="66"/>
  <c r="I76" i="66"/>
  <c r="S76" i="66"/>
  <c r="I73" i="66"/>
  <c r="S73" i="66"/>
  <c r="I70" i="66"/>
  <c r="S70" i="66"/>
  <c r="J67" i="66"/>
  <c r="S67" i="66"/>
  <c r="I64" i="66"/>
  <c r="S64" i="66"/>
  <c r="I58" i="66"/>
  <c r="S58" i="66"/>
  <c r="I55" i="66"/>
  <c r="S55" i="66"/>
  <c r="I52" i="66"/>
  <c r="S52" i="66"/>
  <c r="J49" i="66"/>
  <c r="S49" i="66"/>
  <c r="I46" i="66"/>
  <c r="S46" i="66"/>
  <c r="I43" i="66"/>
  <c r="S43" i="66"/>
  <c r="I40" i="66"/>
  <c r="S40" i="66"/>
  <c r="I37" i="66"/>
  <c r="S37" i="66"/>
  <c r="I34" i="66"/>
  <c r="S34" i="66"/>
  <c r="I31" i="66"/>
  <c r="S31" i="66"/>
  <c r="I28" i="66"/>
  <c r="S28" i="66"/>
  <c r="J25" i="66"/>
  <c r="S25" i="66"/>
  <c r="I22" i="66"/>
  <c r="S22" i="66"/>
  <c r="J19" i="66"/>
  <c r="S19" i="66"/>
  <c r="I16" i="66"/>
  <c r="S16" i="66"/>
  <c r="I13" i="66"/>
  <c r="S13" i="66"/>
  <c r="J3" i="66"/>
  <c r="S3" i="66"/>
  <c r="J6" i="66"/>
  <c r="S6" i="66"/>
  <c r="I9" i="66"/>
  <c r="S9" i="66"/>
  <c r="J99" i="66"/>
  <c r="S99" i="66"/>
  <c r="I96" i="66"/>
  <c r="S96" i="66"/>
  <c r="I93" i="66"/>
  <c r="S93" i="66"/>
  <c r="I87" i="66"/>
  <c r="S87" i="66"/>
  <c r="I84" i="66"/>
  <c r="S84" i="66"/>
  <c r="J81" i="66"/>
  <c r="S81" i="66"/>
  <c r="I78" i="66"/>
  <c r="S78" i="66"/>
  <c r="J75" i="66"/>
  <c r="S75" i="66"/>
  <c r="I72" i="66"/>
  <c r="S72" i="66"/>
  <c r="I66" i="66"/>
  <c r="S66" i="66"/>
  <c r="I60" i="66"/>
  <c r="S60" i="66"/>
  <c r="J57" i="66"/>
  <c r="S57" i="66"/>
  <c r="I54" i="66"/>
  <c r="S54" i="66"/>
  <c r="I51" i="66"/>
  <c r="S51" i="66"/>
  <c r="I48" i="66"/>
  <c r="S48" i="66"/>
  <c r="I45" i="66"/>
  <c r="S45" i="66"/>
  <c r="I42" i="66"/>
  <c r="S42" i="66"/>
  <c r="I39" i="66"/>
  <c r="S39" i="66"/>
  <c r="I36" i="66"/>
  <c r="S36" i="66"/>
  <c r="I30" i="66"/>
  <c r="S30" i="66"/>
  <c r="J27" i="66"/>
  <c r="S27" i="66"/>
  <c r="I24" i="66"/>
  <c r="S24" i="66"/>
  <c r="I21" i="66"/>
  <c r="S21" i="66"/>
  <c r="I18" i="66"/>
  <c r="S18" i="66"/>
  <c r="I15" i="66"/>
  <c r="S15" i="66"/>
  <c r="I12" i="66"/>
  <c r="S12" i="66"/>
  <c r="I4" i="66"/>
  <c r="S4" i="66"/>
  <c r="I7" i="66"/>
  <c r="S7" i="66"/>
  <c r="J10" i="66"/>
  <c r="S10" i="66"/>
  <c r="I98" i="66"/>
  <c r="S98" i="66"/>
  <c r="I95" i="66"/>
  <c r="S95" i="66"/>
  <c r="I92" i="66"/>
  <c r="S92" i="66"/>
  <c r="I89" i="66"/>
  <c r="S89" i="66"/>
  <c r="I86" i="66"/>
  <c r="S86" i="66"/>
  <c r="J83" i="66"/>
  <c r="S83" i="66"/>
  <c r="I80" i="66"/>
  <c r="S80" i="66"/>
  <c r="I74" i="66"/>
  <c r="S74" i="66"/>
  <c r="I71" i="66"/>
  <c r="S71" i="66"/>
  <c r="I68" i="66"/>
  <c r="S68" i="66"/>
  <c r="J65" i="66"/>
  <c r="S65" i="66"/>
  <c r="I62" i="66"/>
  <c r="S62" i="66"/>
  <c r="I56" i="66"/>
  <c r="S56" i="66"/>
  <c r="I53" i="66"/>
  <c r="S53" i="66"/>
  <c r="I50" i="66"/>
  <c r="S50" i="66"/>
  <c r="I47" i="66"/>
  <c r="S47" i="66"/>
  <c r="I44" i="66"/>
  <c r="S44" i="66"/>
  <c r="J41" i="66"/>
  <c r="S41" i="66"/>
  <c r="I38" i="66"/>
  <c r="S38" i="66"/>
  <c r="I35" i="66"/>
  <c r="S35" i="66"/>
  <c r="I32" i="66"/>
  <c r="S32" i="66"/>
  <c r="I29" i="66"/>
  <c r="S29" i="66"/>
  <c r="I26" i="66"/>
  <c r="S26" i="66"/>
  <c r="I23" i="66"/>
  <c r="S23" i="66"/>
  <c r="I20" i="66"/>
  <c r="S20" i="66"/>
  <c r="J17" i="66"/>
  <c r="S17" i="66"/>
  <c r="I14" i="66"/>
  <c r="S14" i="66"/>
  <c r="I5" i="66"/>
  <c r="S5" i="66"/>
  <c r="J8" i="66"/>
  <c r="S8" i="66"/>
  <c r="J11" i="66"/>
  <c r="S11" i="66"/>
  <c r="K15" i="58"/>
  <c r="U15" i="58"/>
  <c r="L3" i="58"/>
  <c r="U3" i="58"/>
  <c r="L14" i="58"/>
  <c r="U14" i="58"/>
  <c r="L12" i="58"/>
  <c r="U12" i="58"/>
  <c r="K98" i="58"/>
  <c r="U98" i="58"/>
  <c r="K96" i="58"/>
  <c r="U96" i="58"/>
  <c r="K94" i="58"/>
  <c r="U94" i="58"/>
  <c r="K90" i="58"/>
  <c r="U90" i="58"/>
  <c r="K88" i="58"/>
  <c r="U88" i="58"/>
  <c r="K86" i="58"/>
  <c r="U86" i="58"/>
  <c r="K82" i="58"/>
  <c r="U82" i="58"/>
  <c r="K80" i="58"/>
  <c r="U80" i="58"/>
  <c r="K78" i="58"/>
  <c r="U78" i="58"/>
  <c r="K76" i="58"/>
  <c r="U76" i="58"/>
  <c r="K74" i="58"/>
  <c r="U74" i="58"/>
  <c r="K72" i="58"/>
  <c r="U72" i="58"/>
  <c r="K70" i="58"/>
  <c r="U70" i="58"/>
  <c r="K66" i="58"/>
  <c r="U66" i="58"/>
  <c r="K62" i="58"/>
  <c r="U62" i="58"/>
  <c r="K58" i="58"/>
  <c r="U58" i="58"/>
  <c r="K54" i="58"/>
  <c r="U54" i="58"/>
  <c r="K50" i="58"/>
  <c r="U50" i="58"/>
  <c r="K42" i="58"/>
  <c r="U42" i="58"/>
  <c r="K38" i="58"/>
  <c r="U38" i="58"/>
  <c r="K34" i="58"/>
  <c r="U34" i="58"/>
  <c r="K30" i="58"/>
  <c r="U30" i="58"/>
  <c r="K26" i="58"/>
  <c r="U26" i="58"/>
  <c r="K22" i="58"/>
  <c r="U22" i="58"/>
  <c r="L13" i="58"/>
  <c r="U13" i="58"/>
  <c r="L11" i="58"/>
  <c r="U11" i="58"/>
  <c r="L2" i="58"/>
  <c r="L10" i="58"/>
  <c r="U10" i="58"/>
  <c r="L21" i="58"/>
  <c r="U21" i="58"/>
  <c r="L9" i="58"/>
  <c r="U9" i="58"/>
  <c r="L20" i="58"/>
  <c r="U20" i="58"/>
  <c r="L8" i="58"/>
  <c r="U8" i="58"/>
  <c r="K19" i="58"/>
  <c r="U19" i="58"/>
  <c r="K7" i="58"/>
  <c r="U7" i="58"/>
  <c r="L18" i="58"/>
  <c r="U18" i="58"/>
  <c r="L6" i="58"/>
  <c r="U6" i="58"/>
  <c r="K99" i="58"/>
  <c r="U99" i="58"/>
  <c r="K97" i="58"/>
  <c r="U97" i="58"/>
  <c r="K95" i="58"/>
  <c r="U95" i="58"/>
  <c r="K93" i="58"/>
  <c r="U93" i="58"/>
  <c r="K91" i="58"/>
  <c r="U91" i="58"/>
  <c r="K89" i="58"/>
  <c r="U89" i="58"/>
  <c r="K87" i="58"/>
  <c r="U87" i="58"/>
  <c r="K85" i="58"/>
  <c r="U85" i="58"/>
  <c r="K83" i="58"/>
  <c r="U83" i="58"/>
  <c r="K81" i="58"/>
  <c r="U81" i="58"/>
  <c r="K79" i="58"/>
  <c r="U79" i="58"/>
  <c r="K77" i="58"/>
  <c r="U77" i="58"/>
  <c r="K75" i="58"/>
  <c r="U75" i="58"/>
  <c r="L73" i="58"/>
  <c r="U73" i="58"/>
  <c r="K71" i="58"/>
  <c r="U71" i="58"/>
  <c r="K69" i="58"/>
  <c r="U69" i="58"/>
  <c r="K67" i="58"/>
  <c r="U67" i="58"/>
  <c r="K65" i="58"/>
  <c r="U65" i="58"/>
  <c r="K63" i="58"/>
  <c r="U63" i="58"/>
  <c r="K61" i="58"/>
  <c r="U61" i="58"/>
  <c r="K59" i="58"/>
  <c r="U59" i="58"/>
  <c r="K57" i="58"/>
  <c r="U57" i="58"/>
  <c r="K55" i="58"/>
  <c r="U55" i="58"/>
  <c r="K53" i="58"/>
  <c r="U53" i="58"/>
  <c r="K51" i="58"/>
  <c r="U51" i="58"/>
  <c r="K49" i="58"/>
  <c r="U49" i="58"/>
  <c r="K47" i="58"/>
  <c r="U47" i="58"/>
  <c r="K45" i="58"/>
  <c r="U45" i="58"/>
  <c r="K43" i="58"/>
  <c r="U43" i="58"/>
  <c r="K41" i="58"/>
  <c r="U41" i="58"/>
  <c r="K39" i="58"/>
  <c r="U39" i="58"/>
  <c r="K37" i="58"/>
  <c r="U37" i="58"/>
  <c r="K35" i="58"/>
  <c r="U35" i="58"/>
  <c r="K33" i="58"/>
  <c r="U33" i="58"/>
  <c r="K31" i="58"/>
  <c r="U31" i="58"/>
  <c r="K29" i="58"/>
  <c r="U29" i="58"/>
  <c r="K27" i="58"/>
  <c r="U27" i="58"/>
  <c r="L25" i="58"/>
  <c r="U25" i="58"/>
  <c r="K23" i="58"/>
  <c r="U23" i="58"/>
  <c r="K17" i="58"/>
  <c r="U17" i="58"/>
  <c r="L5" i="58"/>
  <c r="U5" i="58"/>
  <c r="L16" i="58"/>
  <c r="U16" i="58"/>
  <c r="L4" i="58"/>
  <c r="U4" i="58"/>
  <c r="I40" i="56"/>
  <c r="S40" i="56"/>
  <c r="J2" i="56"/>
  <c r="J89" i="56"/>
  <c r="S89" i="56"/>
  <c r="I77" i="56"/>
  <c r="S77" i="56"/>
  <c r="I65" i="56"/>
  <c r="S65" i="56"/>
  <c r="I53" i="56"/>
  <c r="S53" i="56"/>
  <c r="J41" i="56"/>
  <c r="S41" i="56"/>
  <c r="I29" i="56"/>
  <c r="S29" i="56"/>
  <c r="I17" i="56"/>
  <c r="S17" i="56"/>
  <c r="J5" i="56"/>
  <c r="S5" i="56"/>
  <c r="I76" i="56"/>
  <c r="S76" i="56"/>
  <c r="I99" i="56"/>
  <c r="S99" i="56"/>
  <c r="I87" i="56"/>
  <c r="S87" i="56"/>
  <c r="I75" i="56"/>
  <c r="S75" i="56"/>
  <c r="J63" i="56"/>
  <c r="S63" i="56"/>
  <c r="I51" i="56"/>
  <c r="S51" i="56"/>
  <c r="I39" i="56"/>
  <c r="S39" i="56"/>
  <c r="I27" i="56"/>
  <c r="S27" i="56"/>
  <c r="J15" i="56"/>
  <c r="S15" i="56"/>
  <c r="J3" i="56"/>
  <c r="S3" i="56"/>
  <c r="I52" i="56"/>
  <c r="S52" i="56"/>
  <c r="I98" i="56"/>
  <c r="S98" i="56"/>
  <c r="I86" i="56"/>
  <c r="S86" i="56"/>
  <c r="J74" i="56"/>
  <c r="S74" i="56"/>
  <c r="I62" i="56"/>
  <c r="S62" i="56"/>
  <c r="I50" i="56"/>
  <c r="S50" i="56"/>
  <c r="I38" i="56"/>
  <c r="S38" i="56"/>
  <c r="J26" i="56"/>
  <c r="S26" i="56"/>
  <c r="J14" i="56"/>
  <c r="S14" i="56"/>
  <c r="I97" i="56"/>
  <c r="S97" i="56"/>
  <c r="I85" i="56"/>
  <c r="S85" i="56"/>
  <c r="J73" i="56"/>
  <c r="S73" i="56"/>
  <c r="I61" i="56"/>
  <c r="S61" i="56"/>
  <c r="I49" i="56"/>
  <c r="S49" i="56"/>
  <c r="I37" i="56"/>
  <c r="S37" i="56"/>
  <c r="J25" i="56"/>
  <c r="S25" i="56"/>
  <c r="I13" i="56"/>
  <c r="S13" i="56"/>
  <c r="I28" i="56"/>
  <c r="S28" i="56"/>
  <c r="I96" i="56"/>
  <c r="S96" i="56"/>
  <c r="I84" i="56"/>
  <c r="S84" i="56"/>
  <c r="I72" i="56"/>
  <c r="S72" i="56"/>
  <c r="I60" i="56"/>
  <c r="S60" i="56"/>
  <c r="I48" i="56"/>
  <c r="S48" i="56"/>
  <c r="I36" i="56"/>
  <c r="S36" i="56"/>
  <c r="I24" i="56"/>
  <c r="S24" i="56"/>
  <c r="J12" i="56"/>
  <c r="S12" i="56"/>
  <c r="I100" i="56"/>
  <c r="S100" i="56"/>
  <c r="J95" i="56"/>
  <c r="S95" i="56"/>
  <c r="I83" i="56"/>
  <c r="S83" i="56"/>
  <c r="I71" i="56"/>
  <c r="S71" i="56"/>
  <c r="I59" i="56"/>
  <c r="S59" i="56"/>
  <c r="I47" i="56"/>
  <c r="S47" i="56"/>
  <c r="I35" i="56"/>
  <c r="S35" i="56"/>
  <c r="I23" i="56"/>
  <c r="S23" i="56"/>
  <c r="J11" i="56"/>
  <c r="S11" i="56"/>
  <c r="I88" i="56"/>
  <c r="S88" i="56"/>
  <c r="I94" i="56"/>
  <c r="S94" i="56"/>
  <c r="I82" i="56"/>
  <c r="S82" i="56"/>
  <c r="I70" i="56"/>
  <c r="S70" i="56"/>
  <c r="J58" i="56"/>
  <c r="S58" i="56"/>
  <c r="I46" i="56"/>
  <c r="S46" i="56"/>
  <c r="I34" i="56"/>
  <c r="S34" i="56"/>
  <c r="I22" i="56"/>
  <c r="S22" i="56"/>
  <c r="J10" i="56"/>
  <c r="S10" i="56"/>
  <c r="I93" i="56"/>
  <c r="S93" i="56"/>
  <c r="I81" i="56"/>
  <c r="S81" i="56"/>
  <c r="I69" i="56"/>
  <c r="S69" i="56"/>
  <c r="J57" i="56"/>
  <c r="S57" i="56"/>
  <c r="I45" i="56"/>
  <c r="S45" i="56"/>
  <c r="I33" i="56"/>
  <c r="S33" i="56"/>
  <c r="I21" i="56"/>
  <c r="S21" i="56"/>
  <c r="J9" i="56"/>
  <c r="S9" i="56"/>
  <c r="J4" i="56"/>
  <c r="S4" i="56"/>
  <c r="I92" i="56"/>
  <c r="S92" i="56"/>
  <c r="I80" i="56"/>
  <c r="S80" i="56"/>
  <c r="I68" i="56"/>
  <c r="S68" i="56"/>
  <c r="I56" i="56"/>
  <c r="S56" i="56"/>
  <c r="I44" i="56"/>
  <c r="S44" i="56"/>
  <c r="I32" i="56"/>
  <c r="S32" i="56"/>
  <c r="I20" i="56"/>
  <c r="S20" i="56"/>
  <c r="I8" i="56"/>
  <c r="S8" i="56"/>
  <c r="I16" i="56"/>
  <c r="S16" i="56"/>
  <c r="I91" i="56"/>
  <c r="S91" i="56"/>
  <c r="I79" i="56"/>
  <c r="S79" i="56"/>
  <c r="I67" i="56"/>
  <c r="S67" i="56"/>
  <c r="I55" i="56"/>
  <c r="S55" i="56"/>
  <c r="I43" i="56"/>
  <c r="S43" i="56"/>
  <c r="I31" i="56"/>
  <c r="S31" i="56"/>
  <c r="I19" i="56"/>
  <c r="S19" i="56"/>
  <c r="I7" i="56"/>
  <c r="S7" i="56"/>
  <c r="I64" i="56"/>
  <c r="S64" i="56"/>
  <c r="J90" i="56"/>
  <c r="S90" i="56"/>
  <c r="I78" i="56"/>
  <c r="S78" i="56"/>
  <c r="I66" i="56"/>
  <c r="S66" i="56"/>
  <c r="I54" i="56"/>
  <c r="S54" i="56"/>
  <c r="J42" i="56"/>
  <c r="S42" i="56"/>
  <c r="I30" i="56"/>
  <c r="S30" i="56"/>
  <c r="I18" i="56"/>
  <c r="S18" i="56"/>
  <c r="J6" i="56"/>
  <c r="S6" i="56"/>
  <c r="K19" i="48"/>
  <c r="Z19" i="48"/>
  <c r="J29" i="48"/>
  <c r="Z29" i="48"/>
  <c r="K14" i="48"/>
  <c r="Z14" i="48"/>
  <c r="K26" i="48"/>
  <c r="Z26" i="48"/>
  <c r="K38" i="48"/>
  <c r="Z38" i="48"/>
  <c r="K50" i="48"/>
  <c r="Z50" i="48"/>
  <c r="J62" i="48"/>
  <c r="Z62" i="48"/>
  <c r="K74" i="48"/>
  <c r="Z74" i="48"/>
  <c r="J86" i="48"/>
  <c r="Z86" i="48"/>
  <c r="K98" i="48"/>
  <c r="Z98" i="48"/>
  <c r="K43" i="48"/>
  <c r="Z43" i="48"/>
  <c r="K67" i="48"/>
  <c r="Z67" i="48"/>
  <c r="J79" i="48"/>
  <c r="Z79" i="48"/>
  <c r="K91" i="48"/>
  <c r="Z91" i="48"/>
  <c r="K12" i="48"/>
  <c r="Z12" i="48"/>
  <c r="K48" i="48"/>
  <c r="Z48" i="48"/>
  <c r="K60" i="48"/>
  <c r="Z60" i="48"/>
  <c r="K72" i="48"/>
  <c r="Z72" i="48"/>
  <c r="K96" i="48"/>
  <c r="Z96" i="48"/>
  <c r="J17" i="48"/>
  <c r="Z17" i="48"/>
  <c r="K53" i="48"/>
  <c r="Z53" i="48"/>
  <c r="K10" i="48"/>
  <c r="Z10" i="48"/>
  <c r="J22" i="48"/>
  <c r="Z22" i="48"/>
  <c r="J34" i="48"/>
  <c r="Z34" i="48"/>
  <c r="J46" i="48"/>
  <c r="Z46" i="48"/>
  <c r="K58" i="48"/>
  <c r="Z58" i="48"/>
  <c r="K70" i="48"/>
  <c r="Z70" i="48"/>
  <c r="K82" i="48"/>
  <c r="Z82" i="48"/>
  <c r="K94" i="48"/>
  <c r="Z94" i="48"/>
  <c r="J65" i="48"/>
  <c r="Z65" i="48"/>
  <c r="K15" i="48"/>
  <c r="Z15" i="48"/>
  <c r="K27" i="48"/>
  <c r="Z27" i="48"/>
  <c r="K39" i="48"/>
  <c r="Z39" i="48"/>
  <c r="K51" i="48"/>
  <c r="Z51" i="48"/>
  <c r="K63" i="48"/>
  <c r="Z63" i="48"/>
  <c r="K75" i="48"/>
  <c r="Z75" i="48"/>
  <c r="K87" i="48"/>
  <c r="Z87" i="48"/>
  <c r="K99" i="48"/>
  <c r="Z99" i="48"/>
  <c r="J31" i="48"/>
  <c r="Z31" i="48"/>
  <c r="J77" i="48"/>
  <c r="Z77" i="48"/>
  <c r="K2" i="48"/>
  <c r="K20" i="48"/>
  <c r="Z20" i="48"/>
  <c r="J32" i="48"/>
  <c r="Z32" i="48"/>
  <c r="J44" i="48"/>
  <c r="Z44" i="48"/>
  <c r="K56" i="48"/>
  <c r="Z56" i="48"/>
  <c r="K80" i="48"/>
  <c r="Z80" i="48"/>
  <c r="J92" i="48"/>
  <c r="Z92" i="48"/>
  <c r="K55" i="48"/>
  <c r="Z55" i="48"/>
  <c r="K7" i="48"/>
  <c r="Z7" i="48"/>
  <c r="J13" i="48"/>
  <c r="Z13" i="48"/>
  <c r="J25" i="48"/>
  <c r="Z25" i="48"/>
  <c r="K37" i="48"/>
  <c r="Z37" i="48"/>
  <c r="K49" i="48"/>
  <c r="Z49" i="48"/>
  <c r="J61" i="48"/>
  <c r="Z61" i="48"/>
  <c r="K73" i="48"/>
  <c r="Z73" i="48"/>
  <c r="J85" i="48"/>
  <c r="Z85" i="48"/>
  <c r="K97" i="48"/>
  <c r="Z97" i="48"/>
  <c r="J30" i="48"/>
  <c r="Z30" i="48"/>
  <c r="K54" i="48"/>
  <c r="Z54" i="48"/>
  <c r="J66" i="48"/>
  <c r="Z66" i="48"/>
  <c r="K78" i="48"/>
  <c r="Z78" i="48"/>
  <c r="K41" i="48"/>
  <c r="Z41" i="48"/>
  <c r="J6" i="48"/>
  <c r="Z6" i="48"/>
  <c r="J18" i="48"/>
  <c r="Z18" i="48"/>
  <c r="K5" i="48"/>
  <c r="Z5" i="48"/>
  <c r="K11" i="48"/>
  <c r="Z11" i="48"/>
  <c r="K23" i="48"/>
  <c r="Z23" i="48"/>
  <c r="K35" i="48"/>
  <c r="Z35" i="48"/>
  <c r="J47" i="48"/>
  <c r="Z47" i="48"/>
  <c r="K59" i="48"/>
  <c r="Z59" i="48"/>
  <c r="K71" i="48"/>
  <c r="Z71" i="48"/>
  <c r="J83" i="48"/>
  <c r="Z83" i="48"/>
  <c r="K95" i="48"/>
  <c r="Z95" i="48"/>
  <c r="J4" i="48"/>
  <c r="Z4" i="48"/>
  <c r="J16" i="48"/>
  <c r="Z16" i="48"/>
  <c r="K28" i="48"/>
  <c r="Z28" i="48"/>
  <c r="J40" i="48"/>
  <c r="Z40" i="48"/>
  <c r="K64" i="48"/>
  <c r="Z64" i="48"/>
  <c r="K88" i="48"/>
  <c r="Z88" i="48"/>
  <c r="K89" i="48"/>
  <c r="Z89" i="48"/>
  <c r="J3" i="48"/>
  <c r="Z3" i="48"/>
  <c r="K9" i="48"/>
  <c r="Z9" i="48"/>
  <c r="K21" i="48"/>
  <c r="Z21" i="48"/>
  <c r="K33" i="48"/>
  <c r="Z33" i="48"/>
  <c r="J45" i="48"/>
  <c r="Z45" i="48"/>
  <c r="J57" i="48"/>
  <c r="Z57" i="48"/>
  <c r="J69" i="48"/>
  <c r="Z69" i="48"/>
  <c r="K81" i="48"/>
  <c r="Z81" i="48"/>
  <c r="J93" i="48"/>
  <c r="Z93" i="48"/>
  <c r="I12" i="42"/>
  <c r="R12" i="42"/>
  <c r="I44" i="42"/>
  <c r="R44" i="42"/>
  <c r="I72" i="42"/>
  <c r="R72" i="42"/>
  <c r="I7" i="42"/>
  <c r="R7" i="42"/>
  <c r="I5" i="42"/>
  <c r="R5" i="42"/>
  <c r="I32" i="42"/>
  <c r="R32" i="42"/>
  <c r="I80" i="42"/>
  <c r="R80" i="42"/>
  <c r="H4" i="42"/>
  <c r="R4" i="42"/>
  <c r="I64" i="42"/>
  <c r="R64" i="42"/>
  <c r="H3" i="42"/>
  <c r="R3" i="42"/>
  <c r="I76" i="42"/>
  <c r="R76" i="42"/>
  <c r="I2" i="42"/>
  <c r="R2" i="42"/>
  <c r="H9" i="42"/>
  <c r="R9" i="42"/>
  <c r="I13" i="42"/>
  <c r="R13" i="42"/>
  <c r="I17" i="42"/>
  <c r="R17" i="42"/>
  <c r="H21" i="42"/>
  <c r="R21" i="42"/>
  <c r="H25" i="42"/>
  <c r="R25" i="42"/>
  <c r="I29" i="42"/>
  <c r="R29" i="42"/>
  <c r="I33" i="42"/>
  <c r="R33" i="42"/>
  <c r="I37" i="42"/>
  <c r="R37" i="42"/>
  <c r="H41" i="42"/>
  <c r="R41" i="42"/>
  <c r="I45" i="42"/>
  <c r="R45" i="42"/>
  <c r="I49" i="42"/>
  <c r="R49" i="42"/>
  <c r="I53" i="42"/>
  <c r="R53" i="42"/>
  <c r="I57" i="42"/>
  <c r="R57" i="42"/>
  <c r="I61" i="42"/>
  <c r="R61" i="42"/>
  <c r="I65" i="42"/>
  <c r="R65" i="42"/>
  <c r="I69" i="42"/>
  <c r="R69" i="42"/>
  <c r="I73" i="42"/>
  <c r="R73" i="42"/>
  <c r="I77" i="42"/>
  <c r="R77" i="42"/>
  <c r="I81" i="42"/>
  <c r="R81" i="42"/>
  <c r="H85" i="42"/>
  <c r="R85" i="42"/>
  <c r="I89" i="42"/>
  <c r="R89" i="42"/>
  <c r="H93" i="42"/>
  <c r="R93" i="42"/>
  <c r="I97" i="42"/>
  <c r="R97" i="42"/>
  <c r="I6" i="42"/>
  <c r="R6" i="42"/>
  <c r="H24" i="42"/>
  <c r="R24" i="42"/>
  <c r="I60" i="42"/>
  <c r="R60" i="42"/>
  <c r="I92" i="42"/>
  <c r="R92" i="42"/>
  <c r="I28" i="42"/>
  <c r="R28" i="42"/>
  <c r="H96" i="42"/>
  <c r="R96" i="42"/>
  <c r="I8" i="42"/>
  <c r="R8" i="42"/>
  <c r="H40" i="42"/>
  <c r="R40" i="42"/>
  <c r="H88" i="42"/>
  <c r="R88" i="42"/>
  <c r="I10" i="42"/>
  <c r="R10" i="42"/>
  <c r="I14" i="42"/>
  <c r="R14" i="42"/>
  <c r="H18" i="42"/>
  <c r="R18" i="42"/>
  <c r="H22" i="42"/>
  <c r="R22" i="42"/>
  <c r="I26" i="42"/>
  <c r="R26" i="42"/>
  <c r="I30" i="42"/>
  <c r="R30" i="42"/>
  <c r="I34" i="42"/>
  <c r="R34" i="42"/>
  <c r="I38" i="42"/>
  <c r="R38" i="42"/>
  <c r="I50" i="42"/>
  <c r="R50" i="42"/>
  <c r="I54" i="42"/>
  <c r="R54" i="42"/>
  <c r="H58" i="42"/>
  <c r="R58" i="42"/>
  <c r="I62" i="42"/>
  <c r="R62" i="42"/>
  <c r="I66" i="42"/>
  <c r="R66" i="42"/>
  <c r="I70" i="42"/>
  <c r="R70" i="42"/>
  <c r="I74" i="42"/>
  <c r="R74" i="42"/>
  <c r="I78" i="42"/>
  <c r="R78" i="42"/>
  <c r="I82" i="42"/>
  <c r="R82" i="42"/>
  <c r="I86" i="42"/>
  <c r="R86" i="42"/>
  <c r="I90" i="42"/>
  <c r="R90" i="42"/>
  <c r="H94" i="42"/>
  <c r="R94" i="42"/>
  <c r="I98" i="42"/>
  <c r="R98" i="42"/>
  <c r="I20" i="42"/>
  <c r="R20" i="42"/>
  <c r="I56" i="42"/>
  <c r="R56" i="42"/>
  <c r="I84" i="42"/>
  <c r="R84" i="42"/>
  <c r="I36" i="42"/>
  <c r="R36" i="42"/>
  <c r="I100" i="42"/>
  <c r="R100" i="42"/>
  <c r="I16" i="42"/>
  <c r="R16" i="42"/>
  <c r="I52" i="42"/>
  <c r="R52" i="42"/>
  <c r="I68" i="42"/>
  <c r="R68" i="42"/>
  <c r="I11" i="42"/>
  <c r="R11" i="42"/>
  <c r="I15" i="42"/>
  <c r="R15" i="42"/>
  <c r="I19" i="42"/>
  <c r="R19" i="42"/>
  <c r="I23" i="42"/>
  <c r="R23" i="42"/>
  <c r="I27" i="42"/>
  <c r="R27" i="42"/>
  <c r="H31" i="42"/>
  <c r="R31" i="42"/>
  <c r="I35" i="42"/>
  <c r="R35" i="42"/>
  <c r="I39" i="42"/>
  <c r="R39" i="42"/>
  <c r="I43" i="42"/>
  <c r="R43" i="42"/>
  <c r="H47" i="42"/>
  <c r="R47" i="42"/>
  <c r="I51" i="42"/>
  <c r="R51" i="42"/>
  <c r="I59" i="42"/>
  <c r="R59" i="42"/>
  <c r="I63" i="42"/>
  <c r="R63" i="42"/>
  <c r="I71" i="42"/>
  <c r="R71" i="42"/>
  <c r="I79" i="42"/>
  <c r="R79" i="42"/>
  <c r="I87" i="42"/>
  <c r="R87" i="42"/>
  <c r="I95" i="42"/>
  <c r="R95" i="42"/>
  <c r="K2" i="68"/>
  <c r="J2" i="66"/>
  <c r="N66" i="197" a="1"/>
  <c r="N66" i="197" s="1"/>
  <c r="O30" i="201"/>
  <c r="N86" i="197" a="1"/>
  <c r="N86" i="197" s="1"/>
  <c r="K12" i="54"/>
  <c r="N98" i="197" a="1"/>
  <c r="N98" i="197" s="1"/>
  <c r="N64" i="197" a="1"/>
  <c r="N64" i="197" s="1"/>
  <c r="O44" i="201"/>
  <c r="N48" i="197" a="1"/>
  <c r="N48" i="197" s="1"/>
  <c r="N46" i="197" a="1"/>
  <c r="N46" i="197" s="1"/>
  <c r="O38" i="201"/>
  <c r="X98" i="117" a="1"/>
  <c r="X98" i="117" s="1"/>
  <c r="N68" i="197" a="1"/>
  <c r="N68" i="197" s="1"/>
  <c r="N100" i="197" a="1"/>
  <c r="N100" i="197" s="1"/>
  <c r="N94" i="197" a="1"/>
  <c r="N94" i="197" s="1"/>
  <c r="K7" i="52"/>
  <c r="O92" i="201"/>
  <c r="O54" i="201"/>
  <c r="O62" i="201"/>
  <c r="N42" i="197" a="1"/>
  <c r="N42" i="197" s="1"/>
  <c r="N52" i="197" a="1"/>
  <c r="N52" i="197" s="1"/>
  <c r="N88" i="197" a="1"/>
  <c r="N88" i="197" s="1"/>
  <c r="N41" i="197" a="1"/>
  <c r="N41" i="197" s="1"/>
  <c r="N60" i="197" a="1"/>
  <c r="N60" i="197" s="1"/>
  <c r="N38" i="197" a="1"/>
  <c r="N38" i="197" s="1"/>
  <c r="N27" i="197" a="1"/>
  <c r="N27" i="197" s="1"/>
  <c r="N80" i="197" a="1"/>
  <c r="N80" i="197" s="1"/>
  <c r="N32" i="197" a="1"/>
  <c r="N32" i="197" s="1"/>
  <c r="N40" i="197" a="1"/>
  <c r="N40" i="197" s="1"/>
  <c r="N45" i="197" a="1"/>
  <c r="N45" i="197" s="1"/>
  <c r="N39" i="197" a="1"/>
  <c r="N39" i="197" s="1"/>
  <c r="K5" i="54"/>
  <c r="K8" i="54"/>
  <c r="K11" i="54"/>
  <c r="K14" i="54"/>
  <c r="K5" i="52"/>
  <c r="K8" i="52"/>
  <c r="N67" i="197" a="1"/>
  <c r="N67" i="197" s="1"/>
  <c r="N47" i="197" a="1"/>
  <c r="N47" i="197" s="1"/>
  <c r="O21" i="201"/>
  <c r="O84" i="201"/>
  <c r="O98" i="201"/>
  <c r="N72" i="197" a="1"/>
  <c r="N72" i="197" s="1"/>
  <c r="N15" i="197" a="1"/>
  <c r="N15" i="197" s="1"/>
  <c r="O69" i="201"/>
  <c r="V20" i="119" a="1"/>
  <c r="V20" i="119" s="1"/>
  <c r="M49" i="56"/>
  <c r="O11" i="201"/>
  <c r="N31" i="197" a="1"/>
  <c r="N31" i="197" s="1"/>
  <c r="N43" i="197" a="1"/>
  <c r="N43" i="197" s="1"/>
  <c r="N53" i="197" a="1"/>
  <c r="N53" i="197" s="1"/>
  <c r="N58" i="197" a="1"/>
  <c r="N58" i="197" s="1"/>
  <c r="N8" i="197" a="1"/>
  <c r="N8" i="197" s="1"/>
  <c r="N17" i="197" a="1"/>
  <c r="N17" i="197" s="1"/>
  <c r="N93" i="197" a="1"/>
  <c r="N93" i="197" s="1"/>
  <c r="N99" i="197" a="1"/>
  <c r="N99" i="197" s="1"/>
  <c r="N22" i="197" a="1"/>
  <c r="N22" i="197" s="1"/>
  <c r="N6" i="197" a="1"/>
  <c r="N6" i="197" s="1"/>
  <c r="N19" i="197" a="1"/>
  <c r="N19" i="197" s="1"/>
  <c r="N78" i="197" a="1"/>
  <c r="N78" i="197" s="1"/>
  <c r="N30" i="197" a="1"/>
  <c r="N30" i="197" s="1"/>
  <c r="N21" i="197" a="1"/>
  <c r="N21" i="197" s="1"/>
  <c r="N56" i="197" a="1"/>
  <c r="N56" i="197" s="1"/>
  <c r="N50" i="197" a="1"/>
  <c r="N50" i="197" s="1"/>
  <c r="N55" i="197" a="1"/>
  <c r="N55" i="197" s="1"/>
  <c r="N23" i="197" a="1"/>
  <c r="N23" i="197" s="1"/>
  <c r="N87" i="197" a="1"/>
  <c r="N87" i="197" s="1"/>
  <c r="N11" i="197" a="1"/>
  <c r="N11" i="197" s="1"/>
  <c r="N25" i="197" a="1"/>
  <c r="N25" i="197" s="1"/>
  <c r="N77" i="197" a="1"/>
  <c r="N77" i="197" s="1"/>
  <c r="N59" i="197" a="1"/>
  <c r="N59" i="197" s="1"/>
  <c r="N95" i="197" a="1"/>
  <c r="N95" i="197" s="1"/>
  <c r="N12" i="197" a="1"/>
  <c r="N12" i="197" s="1"/>
  <c r="N18" i="197" a="1"/>
  <c r="N18" i="197" s="1"/>
  <c r="N29" i="197" a="1"/>
  <c r="N29" i="197" s="1"/>
  <c r="N16" i="197" a="1"/>
  <c r="N16" i="197" s="1"/>
  <c r="N36" i="197" a="1"/>
  <c r="N36" i="197" s="1"/>
  <c r="N74" i="197" a="1"/>
  <c r="N74" i="197" s="1"/>
  <c r="N20" i="197" a="1"/>
  <c r="N20" i="197" s="1"/>
  <c r="N57" i="197" a="1"/>
  <c r="N57" i="197" s="1"/>
  <c r="N70" i="197" a="1"/>
  <c r="N70" i="197" s="1"/>
  <c r="N75" i="197" a="1"/>
  <c r="N75" i="197" s="1"/>
  <c r="N89" i="197" a="1"/>
  <c r="N89" i="197" s="1"/>
  <c r="N83" i="197" a="1"/>
  <c r="N83" i="197" s="1"/>
  <c r="N24" i="197" a="1"/>
  <c r="N24" i="197" s="1"/>
  <c r="N61" i="197" a="1"/>
  <c r="N61" i="197" s="1"/>
  <c r="N63" i="197" a="1"/>
  <c r="N63" i="197" s="1"/>
  <c r="N9" i="197" a="1"/>
  <c r="N9" i="197" s="1"/>
  <c r="N4" i="197" a="1"/>
  <c r="N4" i="197" s="1"/>
  <c r="N28" i="197" a="1"/>
  <c r="N28" i="197" s="1"/>
  <c r="N65" i="197" a="1"/>
  <c r="N65" i="197" s="1"/>
  <c r="N71" i="197" a="1"/>
  <c r="N71" i="197" s="1"/>
  <c r="N97" i="197" a="1"/>
  <c r="N97" i="197" s="1"/>
  <c r="N84" i="197" a="1"/>
  <c r="N84" i="197" s="1"/>
  <c r="N85" i="197" a="1"/>
  <c r="N85" i="197" s="1"/>
  <c r="N33" i="197" a="1"/>
  <c r="N33" i="197" s="1"/>
  <c r="N37" i="197" a="1"/>
  <c r="N37" i="197" s="1"/>
  <c r="N76" i="197" a="1"/>
  <c r="N76" i="197" s="1"/>
  <c r="N91" i="197" a="1"/>
  <c r="N91" i="197" s="1"/>
  <c r="N73" i="197" a="1"/>
  <c r="N73" i="197" s="1"/>
  <c r="N79" i="197" a="1"/>
  <c r="N79" i="197" s="1"/>
  <c r="N7" i="197" a="1"/>
  <c r="N7" i="197" s="1"/>
  <c r="N49" i="197" a="1"/>
  <c r="N49" i="197" s="1"/>
  <c r="N35" i="197" a="1"/>
  <c r="N35" i="197" s="1"/>
  <c r="N51" i="197" a="1"/>
  <c r="N51" i="197" s="1"/>
  <c r="N81" i="197" a="1"/>
  <c r="N81" i="197" s="1"/>
  <c r="N10" i="197" a="1"/>
  <c r="N10" i="197" s="1"/>
  <c r="N54" i="197" a="1"/>
  <c r="N54" i="197" s="1"/>
  <c r="N69" i="197" a="1"/>
  <c r="N69" i="197" s="1"/>
  <c r="N82" i="197" a="1"/>
  <c r="N82" i="197" s="1"/>
  <c r="N13" i="197" a="1"/>
  <c r="N13" i="197" s="1"/>
  <c r="N5" i="197" a="1"/>
  <c r="N5" i="197" s="1"/>
  <c r="O78" i="201"/>
  <c r="O45" i="201"/>
  <c r="O96" i="201"/>
  <c r="N3" i="197" a="1"/>
  <c r="N3" i="197" s="1"/>
  <c r="N2" i="197" a="1"/>
  <c r="N2" i="197" s="1"/>
  <c r="O19" i="201"/>
  <c r="O70" i="201"/>
  <c r="O86" i="201"/>
  <c r="O83" i="201"/>
  <c r="O37" i="201"/>
  <c r="O94" i="201"/>
  <c r="O72" i="201"/>
  <c r="O48" i="201"/>
  <c r="O35" i="201"/>
  <c r="O46" i="201"/>
  <c r="O91" i="201"/>
  <c r="O67" i="201"/>
  <c r="O41" i="201"/>
  <c r="O59" i="201"/>
  <c r="O3" i="201"/>
  <c r="O63" i="201"/>
  <c r="O100" i="201"/>
  <c r="O51" i="201"/>
  <c r="O28" i="201"/>
  <c r="K7" i="54"/>
  <c r="K10" i="54"/>
  <c r="K13" i="54"/>
  <c r="K16" i="54"/>
  <c r="O22" i="201"/>
  <c r="O29" i="201"/>
  <c r="O53" i="201"/>
  <c r="O16" i="201"/>
  <c r="O56" i="201"/>
  <c r="O87" i="201"/>
  <c r="Z10" i="70"/>
  <c r="O58" i="201"/>
  <c r="O61" i="201"/>
  <c r="O89" i="201"/>
  <c r="O74" i="201"/>
  <c r="O32" i="201"/>
  <c r="O43" i="201"/>
  <c r="O23" i="201"/>
  <c r="O40" i="201"/>
  <c r="O64" i="201"/>
  <c r="O18" i="201"/>
  <c r="O12" i="201"/>
  <c r="O93" i="201"/>
  <c r="O65" i="201"/>
  <c r="O68" i="201"/>
  <c r="O47" i="201"/>
  <c r="O10" i="201"/>
  <c r="O24" i="201"/>
  <c r="O20" i="201"/>
  <c r="O17" i="201"/>
  <c r="O57" i="201"/>
  <c r="O34" i="201"/>
  <c r="O52" i="201"/>
  <c r="O31" i="201"/>
  <c r="O36" i="201"/>
  <c r="O77" i="201"/>
  <c r="O13" i="201"/>
  <c r="O2" i="201"/>
  <c r="O39" i="201"/>
  <c r="O26" i="201"/>
  <c r="O49" i="201"/>
  <c r="O73" i="201"/>
  <c r="O50" i="201"/>
  <c r="O85" i="201"/>
  <c r="O4" i="201"/>
  <c r="O80" i="201"/>
  <c r="O97" i="201"/>
  <c r="O82" i="201"/>
  <c r="O76" i="201"/>
  <c r="O55" i="201"/>
  <c r="O81" i="201"/>
  <c r="O90" i="201"/>
  <c r="O25" i="201"/>
  <c r="O88" i="201"/>
  <c r="O27" i="201"/>
  <c r="O60" i="201"/>
  <c r="O33" i="201"/>
  <c r="O42" i="201"/>
  <c r="O66" i="201"/>
  <c r="O95" i="201"/>
  <c r="O15" i="201"/>
  <c r="O71" i="201"/>
  <c r="O79" i="201"/>
  <c r="O6" i="201"/>
  <c r="O8" i="201"/>
  <c r="O5" i="201"/>
  <c r="O9" i="201"/>
  <c r="O7" i="201"/>
  <c r="I5" i="156"/>
  <c r="Q5" i="156"/>
  <c r="S9" i="156"/>
  <c r="Q9" i="156"/>
  <c r="I93" i="156"/>
  <c r="Q93" i="156"/>
  <c r="I89" i="156"/>
  <c r="Q89" i="156"/>
  <c r="I85" i="156"/>
  <c r="Q85" i="156"/>
  <c r="I77" i="156"/>
  <c r="Q77" i="156"/>
  <c r="I73" i="156"/>
  <c r="Q73" i="156"/>
  <c r="I69" i="156"/>
  <c r="Q69" i="156"/>
  <c r="I61" i="156"/>
  <c r="Q61" i="156"/>
  <c r="I57" i="156"/>
  <c r="Q57" i="156"/>
  <c r="I53" i="156"/>
  <c r="Q53" i="156"/>
  <c r="I45" i="156"/>
  <c r="Q45" i="156"/>
  <c r="I41" i="156"/>
  <c r="Q41" i="156"/>
  <c r="I37" i="156"/>
  <c r="Q37" i="156"/>
  <c r="I29" i="156"/>
  <c r="Q29" i="156"/>
  <c r="I25" i="156"/>
  <c r="Q25" i="156"/>
  <c r="I21" i="156"/>
  <c r="Q21" i="156"/>
  <c r="I13" i="156"/>
  <c r="Q13" i="156"/>
  <c r="S2" i="156"/>
  <c r="Q2" i="156"/>
  <c r="M6" i="156"/>
  <c r="Q6" i="156"/>
  <c r="I100" i="156"/>
  <c r="Q100" i="156"/>
  <c r="P96" i="156"/>
  <c r="Q96" i="156"/>
  <c r="L92" i="156"/>
  <c r="Q92" i="156"/>
  <c r="S88" i="156"/>
  <c r="Q88" i="156"/>
  <c r="I84" i="156"/>
  <c r="Q84" i="156"/>
  <c r="P80" i="156"/>
  <c r="Q80" i="156"/>
  <c r="L76" i="156"/>
  <c r="Q76" i="156"/>
  <c r="S72" i="156"/>
  <c r="Q72" i="156"/>
  <c r="I68" i="156"/>
  <c r="Q68" i="156"/>
  <c r="P64" i="156"/>
  <c r="Q64" i="156"/>
  <c r="L60" i="156"/>
  <c r="Q60" i="156"/>
  <c r="S56" i="156"/>
  <c r="Q56" i="156"/>
  <c r="I52" i="156"/>
  <c r="Q52" i="156"/>
  <c r="P48" i="156"/>
  <c r="Q48" i="156"/>
  <c r="L44" i="156"/>
  <c r="Q44" i="156"/>
  <c r="S40" i="156"/>
  <c r="Q40" i="156"/>
  <c r="I36" i="156"/>
  <c r="Q36" i="156"/>
  <c r="P32" i="156"/>
  <c r="Q32" i="156"/>
  <c r="L28" i="156"/>
  <c r="Q28" i="156"/>
  <c r="S24" i="156"/>
  <c r="Q24" i="156"/>
  <c r="L20" i="156"/>
  <c r="Q20" i="156"/>
  <c r="J16" i="156"/>
  <c r="Q16" i="156"/>
  <c r="L12" i="156"/>
  <c r="Q12" i="156"/>
  <c r="S3" i="156"/>
  <c r="Q3" i="156"/>
  <c r="S7" i="156"/>
  <c r="Q7" i="156"/>
  <c r="S99" i="156"/>
  <c r="Q99" i="156"/>
  <c r="O95" i="156"/>
  <c r="Q95" i="156"/>
  <c r="I91" i="156"/>
  <c r="Q91" i="156"/>
  <c r="J87" i="156"/>
  <c r="Q87" i="156"/>
  <c r="S83" i="156"/>
  <c r="Q83" i="156"/>
  <c r="O79" i="156"/>
  <c r="Q79" i="156"/>
  <c r="J75" i="156"/>
  <c r="Q75" i="156"/>
  <c r="J71" i="156"/>
  <c r="Q71" i="156"/>
  <c r="S67" i="156"/>
  <c r="Q67" i="156"/>
  <c r="O63" i="156"/>
  <c r="Q63" i="156"/>
  <c r="J59" i="156"/>
  <c r="Q59" i="156"/>
  <c r="J55" i="156"/>
  <c r="Q55" i="156"/>
  <c r="S51" i="156"/>
  <c r="Q51" i="156"/>
  <c r="O47" i="156"/>
  <c r="Q47" i="156"/>
  <c r="J43" i="156"/>
  <c r="Q43" i="156"/>
  <c r="P39" i="156"/>
  <c r="Q39" i="156"/>
  <c r="S35" i="156"/>
  <c r="Q35" i="156"/>
  <c r="O31" i="156"/>
  <c r="Q31" i="156"/>
  <c r="J27" i="156"/>
  <c r="Q27" i="156"/>
  <c r="O23" i="156"/>
  <c r="Q23" i="156"/>
  <c r="S19" i="156"/>
  <c r="Q19" i="156"/>
  <c r="I15" i="156"/>
  <c r="Q15" i="156"/>
  <c r="J11" i="156"/>
  <c r="Q11" i="156"/>
  <c r="S4" i="156"/>
  <c r="Q4" i="156"/>
  <c r="S8" i="156"/>
  <c r="Q8" i="156"/>
  <c r="R98" i="156"/>
  <c r="Q98" i="156"/>
  <c r="M94" i="156"/>
  <c r="Q94" i="156"/>
  <c r="I90" i="156"/>
  <c r="Q90" i="156"/>
  <c r="O86" i="156"/>
  <c r="Q86" i="156"/>
  <c r="R82" i="156"/>
  <c r="Q82" i="156"/>
  <c r="M78" i="156"/>
  <c r="Q78" i="156"/>
  <c r="I74" i="156"/>
  <c r="Q74" i="156"/>
  <c r="O70" i="156"/>
  <c r="Q70" i="156"/>
  <c r="R66" i="156"/>
  <c r="Q66" i="156"/>
  <c r="M62" i="156"/>
  <c r="Q62" i="156"/>
  <c r="I58" i="156"/>
  <c r="Q58" i="156"/>
  <c r="M54" i="156"/>
  <c r="Q54" i="156"/>
  <c r="R50" i="156"/>
  <c r="Q50" i="156"/>
  <c r="M46" i="156"/>
  <c r="Q46" i="156"/>
  <c r="I42" i="156"/>
  <c r="Q42" i="156"/>
  <c r="M38" i="156"/>
  <c r="Q38" i="156"/>
  <c r="R34" i="156"/>
  <c r="Q34" i="156"/>
  <c r="M30" i="156"/>
  <c r="Q30" i="156"/>
  <c r="I26" i="156"/>
  <c r="Q26" i="156"/>
  <c r="I22" i="156"/>
  <c r="Q22" i="156"/>
  <c r="L18" i="156"/>
  <c r="Q18" i="156"/>
  <c r="M14" i="156"/>
  <c r="Q14" i="156"/>
  <c r="I10" i="156"/>
  <c r="Q10" i="156"/>
  <c r="Y100" i="100"/>
  <c r="AC100" i="100"/>
  <c r="K96" i="100"/>
  <c r="AC96" i="100"/>
  <c r="AB92" i="100"/>
  <c r="AC92" i="100"/>
  <c r="K88" i="100"/>
  <c r="AC88" i="100"/>
  <c r="AC84" i="100"/>
  <c r="K80" i="100"/>
  <c r="AC80" i="100"/>
  <c r="AC76" i="100"/>
  <c r="K72" i="100"/>
  <c r="AC72" i="100"/>
  <c r="X68" i="100"/>
  <c r="AC68" i="100"/>
  <c r="O64" i="100"/>
  <c r="AC64" i="100"/>
  <c r="X60" i="100"/>
  <c r="AC60" i="100"/>
  <c r="O56" i="100"/>
  <c r="AC56" i="100"/>
  <c r="AD52" i="100"/>
  <c r="AC52" i="100"/>
  <c r="AE48" i="100"/>
  <c r="AC48" i="100"/>
  <c r="K44" i="100"/>
  <c r="AC44" i="100"/>
  <c r="K40" i="100"/>
  <c r="AC40" i="100"/>
  <c r="U36" i="100"/>
  <c r="AC36" i="100"/>
  <c r="Y32" i="100"/>
  <c r="AC32" i="100"/>
  <c r="U28" i="100"/>
  <c r="AC28" i="100"/>
  <c r="AA24" i="100"/>
  <c r="AC24" i="100"/>
  <c r="U20" i="100"/>
  <c r="AC20" i="100"/>
  <c r="AA16" i="100"/>
  <c r="AC16" i="100"/>
  <c r="X12" i="100"/>
  <c r="AC12" i="100"/>
  <c r="Y99" i="100"/>
  <c r="AC99" i="100"/>
  <c r="AA95" i="100"/>
  <c r="AC95" i="100"/>
  <c r="AA91" i="100"/>
  <c r="AC91" i="100"/>
  <c r="AA87" i="100"/>
  <c r="AC87" i="100"/>
  <c r="AD83" i="100"/>
  <c r="AC83" i="100"/>
  <c r="AA79" i="100"/>
  <c r="AC79" i="100"/>
  <c r="AC75" i="100"/>
  <c r="AC71" i="100"/>
  <c r="R67" i="100"/>
  <c r="AC67" i="100"/>
  <c r="AA63" i="100"/>
  <c r="AC63" i="100"/>
  <c r="S59" i="100"/>
  <c r="AC59" i="100"/>
  <c r="AA55" i="100"/>
  <c r="AC55" i="100"/>
  <c r="AA51" i="100"/>
  <c r="AC51" i="100"/>
  <c r="R47" i="100"/>
  <c r="AC47" i="100"/>
  <c r="M43" i="100"/>
  <c r="N43" i="100" s="1"/>
  <c r="AC43" i="100"/>
  <c r="AB39" i="100"/>
  <c r="AC39" i="100"/>
  <c r="L35" i="100"/>
  <c r="AC35" i="100"/>
  <c r="AC31" i="100"/>
  <c r="K27" i="100"/>
  <c r="AC27" i="100"/>
  <c r="T23" i="100"/>
  <c r="AC23" i="100"/>
  <c r="K19" i="100"/>
  <c r="AC19" i="100"/>
  <c r="T15" i="100"/>
  <c r="AC15" i="100"/>
  <c r="L11" i="100"/>
  <c r="AC11" i="100"/>
  <c r="L9" i="100"/>
  <c r="AC9" i="100"/>
  <c r="L8" i="100"/>
  <c r="AC8" i="100"/>
  <c r="L7" i="100"/>
  <c r="AC7" i="100"/>
  <c r="AB98" i="100"/>
  <c r="AC98" i="100"/>
  <c r="AC94" i="100"/>
  <c r="AC90" i="100"/>
  <c r="AC86" i="100"/>
  <c r="R82" i="100"/>
  <c r="AC82" i="100"/>
  <c r="AA78" i="100"/>
  <c r="AC78" i="100"/>
  <c r="R74" i="100"/>
  <c r="AC74" i="100"/>
  <c r="AC70" i="100"/>
  <c r="AB66" i="100"/>
  <c r="AC66" i="100"/>
  <c r="T62" i="100"/>
  <c r="AC62" i="100"/>
  <c r="AC58" i="100"/>
  <c r="T54" i="100"/>
  <c r="AC54" i="100"/>
  <c r="AA50" i="100"/>
  <c r="AC50" i="100"/>
  <c r="T46" i="100"/>
  <c r="AC46" i="100"/>
  <c r="AD42" i="100"/>
  <c r="AC42" i="100"/>
  <c r="T38" i="100"/>
  <c r="AC38" i="100"/>
  <c r="Y34" i="100"/>
  <c r="AC34" i="100"/>
  <c r="T30" i="100"/>
  <c r="AC30" i="100"/>
  <c r="Y26" i="100"/>
  <c r="AC26" i="100"/>
  <c r="T22" i="100"/>
  <c r="AC22" i="100"/>
  <c r="Y18" i="100"/>
  <c r="AC18" i="100"/>
  <c r="T14" i="100"/>
  <c r="AC14" i="100"/>
  <c r="Y10" i="100"/>
  <c r="AC10" i="100"/>
  <c r="S6" i="100"/>
  <c r="AC6" i="100"/>
  <c r="K5" i="100"/>
  <c r="AC5" i="100"/>
  <c r="K4" i="100"/>
  <c r="AC4" i="100"/>
  <c r="K3" i="100"/>
  <c r="AC3" i="100"/>
  <c r="AE97" i="100"/>
  <c r="AC97" i="100"/>
  <c r="K93" i="100"/>
  <c r="AC93" i="100"/>
  <c r="AC89" i="100"/>
  <c r="R85" i="100"/>
  <c r="AC85" i="100"/>
  <c r="O81" i="100"/>
  <c r="AC81" i="100"/>
  <c r="AC77" i="100"/>
  <c r="R73" i="100"/>
  <c r="AC73" i="100"/>
  <c r="AB69" i="100"/>
  <c r="AC69" i="100"/>
  <c r="AA65" i="100"/>
  <c r="AC65" i="100"/>
  <c r="AA61" i="100"/>
  <c r="AC61" i="100"/>
  <c r="T57" i="100"/>
  <c r="AC57" i="100"/>
  <c r="AB53" i="100"/>
  <c r="AC53" i="100"/>
  <c r="T49" i="100"/>
  <c r="AC49" i="100"/>
  <c r="AD45" i="100"/>
  <c r="AC45" i="100"/>
  <c r="M41" i="100"/>
  <c r="N41" i="100" s="1"/>
  <c r="AC41" i="100"/>
  <c r="AC37" i="100"/>
  <c r="L33" i="100"/>
  <c r="AC33" i="100"/>
  <c r="AC29" i="100"/>
  <c r="AA25" i="100"/>
  <c r="AC25" i="100"/>
  <c r="AC21" i="100"/>
  <c r="AA17" i="100"/>
  <c r="AC17" i="100"/>
  <c r="AC13" i="100"/>
  <c r="R8" i="74"/>
  <c r="K2" i="100"/>
  <c r="AC2" i="100"/>
  <c r="J8" i="146" a="1"/>
  <c r="J8" i="146" s="1"/>
  <c r="K8" i="146" s="1"/>
  <c r="Q53" i="74"/>
  <c r="U36" i="101" a="1"/>
  <c r="U36" i="101" s="1"/>
  <c r="W13" i="122" a="1"/>
  <c r="W13" i="122" s="1"/>
  <c r="S41" i="105" a="1"/>
  <c r="S41" i="105" s="1"/>
  <c r="O45" i="58"/>
  <c r="S53" i="74"/>
  <c r="S21" i="74"/>
  <c r="R21" i="74"/>
  <c r="R9" i="74"/>
  <c r="M99" i="56"/>
  <c r="M91" i="56"/>
  <c r="M83" i="56"/>
  <c r="M75" i="56"/>
  <c r="M67" i="56"/>
  <c r="M59" i="56"/>
  <c r="M51" i="56"/>
  <c r="M43" i="56"/>
  <c r="M35" i="56"/>
  <c r="M27" i="56"/>
  <c r="M93" i="56"/>
  <c r="M77" i="56"/>
  <c r="M69" i="56"/>
  <c r="M61" i="56"/>
  <c r="M53" i="56"/>
  <c r="M45" i="56"/>
  <c r="M37" i="56"/>
  <c r="M29" i="56"/>
  <c r="M21" i="56"/>
  <c r="M87" i="56"/>
  <c r="M11" i="56"/>
  <c r="Q8" i="74"/>
  <c r="T37" i="74"/>
  <c r="M5" i="56"/>
  <c r="K10" i="52"/>
  <c r="W15" i="122" a="1"/>
  <c r="W15" i="122" s="1"/>
  <c r="M20" i="66"/>
  <c r="S34" i="74"/>
  <c r="S18" i="74"/>
  <c r="P14" i="150"/>
  <c r="T63" i="109" a="1"/>
  <c r="T63" i="109" s="1"/>
  <c r="S11" i="103" a="1"/>
  <c r="S11" i="103" s="1"/>
  <c r="T53" i="74"/>
  <c r="T10" i="74"/>
  <c r="T18" i="74"/>
  <c r="Q80" i="105" a="1"/>
  <c r="Q80" i="105" s="1"/>
  <c r="S31" i="74"/>
  <c r="R49" i="74"/>
  <c r="M79" i="56"/>
  <c r="M95" i="56"/>
  <c r="K2" i="54"/>
  <c r="L86" i="109"/>
  <c r="O42" i="76"/>
  <c r="Q30" i="74"/>
  <c r="Q14" i="74"/>
  <c r="Z11" i="70"/>
  <c r="S22" i="146"/>
  <c r="J86" i="146" a="1"/>
  <c r="J86" i="146" s="1"/>
  <c r="K86" i="146" s="1"/>
  <c r="R57" i="74"/>
  <c r="K33" i="156"/>
  <c r="J7" i="146" a="1"/>
  <c r="J7" i="146" s="1"/>
  <c r="K7" i="146" s="1"/>
  <c r="R16" i="74"/>
  <c r="S16" i="74"/>
  <c r="Q62" i="74"/>
  <c r="T48" i="74"/>
  <c r="Q51" i="74"/>
  <c r="T31" i="74"/>
  <c r="Q19" i="74"/>
  <c r="Q15" i="74"/>
  <c r="AB17" i="70"/>
  <c r="O17" i="70"/>
  <c r="V15" i="70"/>
  <c r="N15" i="119"/>
  <c r="J49" i="76"/>
  <c r="R55" i="74"/>
  <c r="S69" i="74"/>
  <c r="R42" i="74"/>
  <c r="S47" i="74"/>
  <c r="S40" i="74"/>
  <c r="O44" i="70"/>
  <c r="T30" i="113" a="1"/>
  <c r="T30" i="113" s="1"/>
  <c r="L69" i="76"/>
  <c r="P47" i="76"/>
  <c r="M71" i="76"/>
  <c r="R30" i="74"/>
  <c r="T8" i="74"/>
  <c r="Q41" i="74"/>
  <c r="S14" i="74"/>
  <c r="S71" i="68"/>
  <c r="N82" i="68"/>
  <c r="M8" i="56"/>
  <c r="M55" i="56"/>
  <c r="M39" i="56"/>
  <c r="M23" i="56"/>
  <c r="M71" i="56"/>
  <c r="M86" i="56"/>
  <c r="M70" i="56"/>
  <c r="M54" i="56"/>
  <c r="M38" i="56"/>
  <c r="M22" i="56"/>
  <c r="M85" i="56"/>
  <c r="M6" i="56"/>
  <c r="AA9" i="48"/>
  <c r="AO26" i="162"/>
  <c r="AO10" i="162"/>
  <c r="AX51" i="160" a="1"/>
  <c r="AX51" i="160" s="1"/>
  <c r="Y66" i="158"/>
  <c r="K19" i="150" a="1"/>
  <c r="K19" i="150" s="1"/>
  <c r="J27" i="140"/>
  <c r="V22" i="122" a="1"/>
  <c r="V22" i="122" s="1"/>
  <c r="U8" i="109" a="1"/>
  <c r="U8" i="109" s="1"/>
  <c r="S18" i="94"/>
  <c r="V16" i="93"/>
  <c r="R41" i="74"/>
  <c r="S24" i="74"/>
  <c r="R32" i="74"/>
  <c r="S23" i="74"/>
  <c r="S9" i="74"/>
  <c r="R89" i="74"/>
  <c r="Q98" i="74"/>
  <c r="S64" i="74"/>
  <c r="T88" i="74"/>
  <c r="R88" i="74"/>
  <c r="Q94" i="74"/>
  <c r="S57" i="74"/>
  <c r="R87" i="74"/>
  <c r="Q87" i="74"/>
  <c r="R83" i="74"/>
  <c r="Q71" i="74"/>
  <c r="S50" i="74"/>
  <c r="R72" i="74"/>
  <c r="T34" i="74"/>
  <c r="Q33" i="74"/>
  <c r="S25" i="74"/>
  <c r="Z36" i="68"/>
  <c r="M7" i="56"/>
  <c r="M94" i="56"/>
  <c r="M78" i="56"/>
  <c r="M62" i="56"/>
  <c r="M46" i="56"/>
  <c r="M30" i="56"/>
  <c r="M14" i="56"/>
  <c r="Z73" i="162"/>
  <c r="AO68" i="162"/>
  <c r="N98" i="162"/>
  <c r="P82" i="160"/>
  <c r="Y30" i="160"/>
  <c r="AR51" i="160"/>
  <c r="J100" i="140"/>
  <c r="J9" i="140"/>
  <c r="J91" i="138"/>
  <c r="K15" i="135"/>
  <c r="V12" i="115" a="1"/>
  <c r="V12" i="115" s="1"/>
  <c r="U19" i="109" a="1"/>
  <c r="U19" i="109" s="1"/>
  <c r="U27" i="109" a="1"/>
  <c r="U27" i="109" s="1"/>
  <c r="T82" i="107" a="1"/>
  <c r="T82" i="107" s="1"/>
  <c r="V100" i="107" a="1"/>
  <c r="V100" i="107" s="1"/>
  <c r="U36" i="107" a="1"/>
  <c r="U36" i="107" s="1"/>
  <c r="T36" i="101" a="1"/>
  <c r="T36" i="101" s="1"/>
  <c r="N17" i="94"/>
  <c r="V12" i="93"/>
  <c r="V100" i="93"/>
  <c r="R69" i="74"/>
  <c r="Q85" i="74"/>
  <c r="T55" i="74"/>
  <c r="R35" i="74"/>
  <c r="Q36" i="74"/>
  <c r="T24" i="74"/>
  <c r="K83" i="62"/>
  <c r="K19" i="62"/>
  <c r="M98" i="56"/>
  <c r="M90" i="56"/>
  <c r="M82" i="56"/>
  <c r="M74" i="56"/>
  <c r="M66" i="56"/>
  <c r="M58" i="56"/>
  <c r="M50" i="56"/>
  <c r="R11" i="50"/>
  <c r="W100" i="162"/>
  <c r="R34" i="162"/>
  <c r="AR13" i="160"/>
  <c r="AL26" i="160"/>
  <c r="M7" i="158"/>
  <c r="U66" i="158"/>
  <c r="S73" i="156"/>
  <c r="T83" i="152"/>
  <c r="P45" i="150"/>
  <c r="U85" i="148"/>
  <c r="M50" i="148"/>
  <c r="AC82" i="142"/>
  <c r="P69" i="138"/>
  <c r="N53" i="138"/>
  <c r="K55" i="135"/>
  <c r="X7" i="128" a="1"/>
  <c r="X7" i="128" s="1"/>
  <c r="U55" i="119" a="1"/>
  <c r="U55" i="119" s="1"/>
  <c r="X15" i="119" a="1"/>
  <c r="X15" i="119" s="1"/>
  <c r="S85" i="113" a="1"/>
  <c r="S85" i="113" s="1"/>
  <c r="R34" i="109" a="1"/>
  <c r="R34" i="109" s="1"/>
  <c r="R91" i="107" a="1"/>
  <c r="R91" i="107" s="1"/>
  <c r="P88" i="76"/>
  <c r="R96" i="74"/>
  <c r="R23" i="74"/>
  <c r="Q40" i="74"/>
  <c r="S41" i="74"/>
  <c r="T49" i="74"/>
  <c r="Q79" i="74"/>
  <c r="R40" i="74"/>
  <c r="Q57" i="74"/>
  <c r="S56" i="74"/>
  <c r="Z46" i="70"/>
  <c r="V71" i="68"/>
  <c r="M18" i="66"/>
  <c r="M21" i="66"/>
  <c r="M17" i="66"/>
  <c r="M19" i="66"/>
  <c r="K44" i="64"/>
  <c r="K32" i="64"/>
  <c r="K28" i="64"/>
  <c r="O47" i="58"/>
  <c r="O56" i="58"/>
  <c r="M100" i="56"/>
  <c r="M92" i="56"/>
  <c r="M84" i="56"/>
  <c r="M76" i="56"/>
  <c r="M68" i="56"/>
  <c r="M60" i="56"/>
  <c r="M52" i="56"/>
  <c r="M44" i="56"/>
  <c r="M57" i="56"/>
  <c r="M41" i="56"/>
  <c r="M33" i="56"/>
  <c r="M25" i="56"/>
  <c r="M9" i="56"/>
  <c r="K3" i="54"/>
  <c r="R47" i="48"/>
  <c r="AB40" i="162"/>
  <c r="AP100" i="162"/>
  <c r="L100" i="162"/>
  <c r="L48" i="162"/>
  <c r="V27" i="162"/>
  <c r="I62" i="162"/>
  <c r="AM57" i="162"/>
  <c r="S97" i="160"/>
  <c r="Z82" i="160"/>
  <c r="AR17" i="160"/>
  <c r="AW17" i="160" a="1"/>
  <c r="AW17" i="160" s="1"/>
  <c r="AD63" i="160" a="1"/>
  <c r="AD63" i="160" s="1"/>
  <c r="R84" i="160"/>
  <c r="AN30" i="160"/>
  <c r="X57" i="160"/>
  <c r="AI30" i="160"/>
  <c r="Q57" i="160"/>
  <c r="AX50" i="160" a="1"/>
  <c r="AX50" i="160" s="1"/>
  <c r="J30" i="160"/>
  <c r="AY99" i="160" a="1"/>
  <c r="AY99" i="160" s="1"/>
  <c r="AO82" i="160"/>
  <c r="R79" i="160"/>
  <c r="Y10" i="160"/>
  <c r="AJ82" i="160"/>
  <c r="L91" i="158"/>
  <c r="I91" i="158"/>
  <c r="K23" i="156"/>
  <c r="K74" i="156"/>
  <c r="M65" i="156"/>
  <c r="I23" i="152"/>
  <c r="K12" i="152" a="1"/>
  <c r="K12" i="152" s="1"/>
  <c r="L12" i="152" s="1"/>
  <c r="K14" i="152" a="1"/>
  <c r="K14" i="152" s="1"/>
  <c r="L14" i="152" s="1"/>
  <c r="K12" i="150" a="1"/>
  <c r="K12" i="150" s="1"/>
  <c r="L12" i="150" s="1"/>
  <c r="R82" i="150"/>
  <c r="S62" i="148"/>
  <c r="R54" i="148"/>
  <c r="L22" i="142"/>
  <c r="H98" i="142"/>
  <c r="X73" i="142"/>
  <c r="R63" i="142"/>
  <c r="N73" i="142"/>
  <c r="W82" i="142"/>
  <c r="V81" i="142"/>
  <c r="N94" i="140"/>
  <c r="V63" i="140"/>
  <c r="Q58" i="140"/>
  <c r="W42" i="138"/>
  <c r="N42" i="138"/>
  <c r="L37" i="138"/>
  <c r="V16" i="138"/>
  <c r="K30" i="136"/>
  <c r="M46" i="135"/>
  <c r="Q94" i="135"/>
  <c r="J88" i="135"/>
  <c r="J46" i="135"/>
  <c r="T45" i="115" a="1"/>
  <c r="T45" i="115" s="1"/>
  <c r="V82" i="113" a="1"/>
  <c r="V82" i="113" s="1"/>
  <c r="R11" i="113" a="1"/>
  <c r="R11" i="113" s="1"/>
  <c r="U95" i="113" a="1"/>
  <c r="U95" i="113" s="1"/>
  <c r="R44" i="105" a="1"/>
  <c r="R44" i="105" s="1"/>
  <c r="R73" i="105" a="1"/>
  <c r="R73" i="105" s="1"/>
  <c r="V13" i="100"/>
  <c r="AD98" i="100"/>
  <c r="U57" i="100"/>
  <c r="V25" i="93"/>
  <c r="K48" i="90"/>
  <c r="K16" i="90"/>
  <c r="L64" i="80"/>
  <c r="Q88" i="74"/>
  <c r="Q24" i="74"/>
  <c r="S42" i="74"/>
  <c r="T56" i="74"/>
  <c r="R90" i="74"/>
  <c r="R37" i="74"/>
  <c r="Q69" i="74"/>
  <c r="Q10" i="74"/>
  <c r="S26" i="74"/>
  <c r="S79" i="74"/>
  <c r="R78" i="74"/>
  <c r="Q42" i="74"/>
  <c r="S62" i="74"/>
  <c r="R63" i="74"/>
  <c r="O98" i="72"/>
  <c r="O31" i="66"/>
  <c r="K24" i="64"/>
  <c r="K29" i="62"/>
  <c r="K25" i="62"/>
  <c r="K21" i="62"/>
  <c r="K4" i="54"/>
  <c r="K100" i="54"/>
  <c r="K96" i="54"/>
  <c r="K92" i="54"/>
  <c r="K88" i="54"/>
  <c r="K4" i="52"/>
  <c r="R100" i="162"/>
  <c r="AA96" i="162"/>
  <c r="AP49" i="162"/>
  <c r="Q100" i="162"/>
  <c r="O96" i="162"/>
  <c r="AQ77" i="162"/>
  <c r="AP90" i="162"/>
  <c r="AO81" i="162"/>
  <c r="I52" i="162"/>
  <c r="AL18" i="162"/>
  <c r="W90" i="162"/>
  <c r="H52" i="162"/>
  <c r="Q90" i="162"/>
  <c r="AM65" i="162"/>
  <c r="AQ94" i="162"/>
  <c r="Q65" i="162"/>
  <c r="AC56" i="162"/>
  <c r="AM37" i="162"/>
  <c r="AO17" i="162"/>
  <c r="AM84" i="162"/>
  <c r="AI60" i="162"/>
  <c r="K84" i="162"/>
  <c r="H46" i="162"/>
  <c r="AQ64" i="162"/>
  <c r="AH16" i="162"/>
  <c r="Q84" i="160"/>
  <c r="AN78" i="160"/>
  <c r="AJ26" i="160"/>
  <c r="AC24" i="160" a="1"/>
  <c r="AC24" i="160" s="1"/>
  <c r="AD9" i="160" a="1"/>
  <c r="AD9" i="160" s="1"/>
  <c r="N84" i="160"/>
  <c r="R26" i="160"/>
  <c r="K26" i="160"/>
  <c r="J26" i="160"/>
  <c r="Q77" i="160"/>
  <c r="AC22" i="160" a="1"/>
  <c r="AC22" i="160" s="1"/>
  <c r="AF77" i="160" a="1"/>
  <c r="AF77" i="160" s="1"/>
  <c r="AY35" i="160" a="1"/>
  <c r="AY35" i="160" s="1"/>
  <c r="AP82" i="160"/>
  <c r="J57" i="160"/>
  <c r="N17" i="160"/>
  <c r="Q24" i="160"/>
  <c r="AL84" i="160"/>
  <c r="V84" i="160"/>
  <c r="AP26" i="160"/>
  <c r="O48" i="158"/>
  <c r="P66" i="158"/>
  <c r="J66" i="158"/>
  <c r="X39" i="158"/>
  <c r="Y100" i="158"/>
  <c r="I66" i="158"/>
  <c r="V39" i="158"/>
  <c r="J32" i="158"/>
  <c r="Y54" i="158"/>
  <c r="S39" i="158"/>
  <c r="J28" i="158"/>
  <c r="M39" i="158"/>
  <c r="L39" i="158"/>
  <c r="U91" i="158"/>
  <c r="K38" i="156"/>
  <c r="K77" i="156"/>
  <c r="O99" i="156"/>
  <c r="K40" i="156"/>
  <c r="M79" i="156"/>
  <c r="K56" i="156"/>
  <c r="U84" i="154"/>
  <c r="U56" i="154"/>
  <c r="I94" i="154"/>
  <c r="Y43" i="154"/>
  <c r="P43" i="154"/>
  <c r="O85" i="154"/>
  <c r="K53" i="152" a="1"/>
  <c r="K53" i="152" s="1"/>
  <c r="M63" i="152"/>
  <c r="K94" i="152" a="1"/>
  <c r="K94" i="152" s="1"/>
  <c r="L94" i="152" s="1"/>
  <c r="K51" i="152" a="1"/>
  <c r="K51" i="152" s="1"/>
  <c r="L51" i="152" s="1"/>
  <c r="J73" i="152"/>
  <c r="M61" i="152"/>
  <c r="K94" i="150" a="1"/>
  <c r="K94" i="150" s="1"/>
  <c r="L94" i="150" s="1"/>
  <c r="T68" i="150"/>
  <c r="N36" i="150"/>
  <c r="T28" i="150"/>
  <c r="S54" i="148"/>
  <c r="R34" i="148"/>
  <c r="M34" i="148"/>
  <c r="U88" i="148"/>
  <c r="T81" i="142"/>
  <c r="AC12" i="142"/>
  <c r="V44" i="142"/>
  <c r="U74" i="142"/>
  <c r="R52" i="140"/>
  <c r="Q52" i="140"/>
  <c r="P65" i="140"/>
  <c r="U6" i="140"/>
  <c r="L79" i="140"/>
  <c r="U29" i="140"/>
  <c r="J79" i="140"/>
  <c r="U77" i="140"/>
  <c r="O67" i="140"/>
  <c r="O77" i="140"/>
  <c r="T52" i="140"/>
  <c r="V64" i="138"/>
  <c r="J94" i="138"/>
  <c r="I64" i="138"/>
  <c r="J19" i="138"/>
  <c r="O14" i="138"/>
  <c r="U78" i="138"/>
  <c r="H64" i="138"/>
  <c r="W59" i="138"/>
  <c r="O78" i="138"/>
  <c r="J87" i="138"/>
  <c r="J17" i="138"/>
  <c r="W80" i="138"/>
  <c r="J96" i="138"/>
  <c r="V51" i="138"/>
  <c r="O46" i="138"/>
  <c r="J21" i="138"/>
  <c r="J75" i="138"/>
  <c r="W5" i="138"/>
  <c r="W64" i="138"/>
  <c r="K52" i="136"/>
  <c r="K68" i="136"/>
  <c r="O78" i="135"/>
  <c r="Q67" i="119"/>
  <c r="W37" i="119" a="1"/>
  <c r="W37" i="119" s="1"/>
  <c r="O91" i="119"/>
  <c r="R33" i="113" a="1"/>
  <c r="R33" i="113" s="1"/>
  <c r="R67" i="111" a="1"/>
  <c r="R67" i="111" s="1"/>
  <c r="R84" i="109" a="1"/>
  <c r="R84" i="109" s="1"/>
  <c r="U6" i="109" a="1"/>
  <c r="U6" i="109" s="1"/>
  <c r="M90" i="109"/>
  <c r="V20" i="107" a="1"/>
  <c r="V20" i="107" s="1"/>
  <c r="U48" i="107" a="1"/>
  <c r="U48" i="107" s="1"/>
  <c r="Q36" i="105" a="1"/>
  <c r="Q36" i="105" s="1"/>
  <c r="Q84" i="105" a="1"/>
  <c r="Q84" i="105" s="1"/>
  <c r="U87" i="103" a="1"/>
  <c r="U87" i="103" s="1"/>
  <c r="P94" i="103"/>
  <c r="X93" i="100"/>
  <c r="L49" i="100"/>
  <c r="AB84" i="100"/>
  <c r="I35" i="100"/>
  <c r="Y94" i="94"/>
  <c r="S94" i="94"/>
  <c r="K97" i="93"/>
  <c r="Q94" i="93"/>
  <c r="L63" i="93"/>
  <c r="N41" i="93"/>
  <c r="J31" i="93"/>
  <c r="I41" i="93"/>
  <c r="V26" i="93"/>
  <c r="V51" i="93"/>
  <c r="R53" i="80"/>
  <c r="O71" i="76"/>
  <c r="M95" i="76"/>
  <c r="T89" i="74"/>
  <c r="R62" i="74"/>
  <c r="R14" i="74"/>
  <c r="Q48" i="74"/>
  <c r="S94" i="74"/>
  <c r="S37" i="74"/>
  <c r="T80" i="74"/>
  <c r="T9" i="74"/>
  <c r="Q46" i="74"/>
  <c r="S80" i="74"/>
  <c r="R82" i="74"/>
  <c r="R31" i="74"/>
  <c r="Q64" i="74"/>
  <c r="Q16" i="74"/>
  <c r="S49" i="74"/>
  <c r="S10" i="74"/>
  <c r="T25" i="74"/>
  <c r="S96" i="72"/>
  <c r="Y36" i="70"/>
  <c r="Z78" i="70"/>
  <c r="AG89" i="70"/>
  <c r="M96" i="66"/>
  <c r="M84" i="66"/>
  <c r="T70" i="66"/>
  <c r="K26" i="64"/>
  <c r="K79" i="62"/>
  <c r="K47" i="62"/>
  <c r="L38" i="62"/>
  <c r="K61" i="62"/>
  <c r="K57" i="62"/>
  <c r="K53" i="62"/>
  <c r="K49" i="62"/>
  <c r="N24" i="60"/>
  <c r="M3" i="56"/>
  <c r="M19" i="56"/>
  <c r="K19" i="54"/>
  <c r="K100" i="52"/>
  <c r="K96" i="52"/>
  <c r="K92" i="52"/>
  <c r="K88" i="52"/>
  <c r="K84" i="52"/>
  <c r="K80" i="52"/>
  <c r="K76" i="52"/>
  <c r="K72" i="52"/>
  <c r="K68" i="52"/>
  <c r="K64" i="52"/>
  <c r="K60" i="52"/>
  <c r="K56" i="52"/>
  <c r="K52" i="52"/>
  <c r="K48" i="52"/>
  <c r="K44" i="52"/>
  <c r="K40" i="52"/>
  <c r="K36" i="52"/>
  <c r="K32" i="52"/>
  <c r="K28" i="52"/>
  <c r="K24" i="52"/>
  <c r="K20" i="52"/>
  <c r="K16" i="52"/>
  <c r="K99" i="52"/>
  <c r="K95" i="52"/>
  <c r="K91" i="52"/>
  <c r="K87" i="52"/>
  <c r="K83" i="52"/>
  <c r="K79" i="52"/>
  <c r="K75" i="52"/>
  <c r="K71" i="52"/>
  <c r="K67" i="52"/>
  <c r="K63" i="52"/>
  <c r="K59" i="52"/>
  <c r="K55" i="52"/>
  <c r="K51" i="52"/>
  <c r="K47" i="52"/>
  <c r="K43" i="52"/>
  <c r="K39" i="52"/>
  <c r="K35" i="52"/>
  <c r="K31" i="52"/>
  <c r="K27" i="52"/>
  <c r="AM90" i="162"/>
  <c r="AF64" i="162"/>
  <c r="H62" i="162"/>
  <c r="X54" i="162"/>
  <c r="AP34" i="162"/>
  <c r="AD64" i="162"/>
  <c r="AP57" i="162"/>
  <c r="T64" i="162"/>
  <c r="I90" i="162"/>
  <c r="Q64" i="162"/>
  <c r="AJ57" i="162"/>
  <c r="AF45" i="162"/>
  <c r="AQ37" i="162"/>
  <c r="AI57" i="162"/>
  <c r="H53" i="162"/>
  <c r="W45" i="162"/>
  <c r="N8" i="162"/>
  <c r="AC80" i="162"/>
  <c r="AB66" i="162"/>
  <c r="H64" i="162"/>
  <c r="K57" i="162"/>
  <c r="X40" i="162"/>
  <c r="AL37" i="162"/>
  <c r="AP5" i="162"/>
  <c r="W97" i="162"/>
  <c r="Q66" i="162"/>
  <c r="T40" i="162"/>
  <c r="X14" i="162"/>
  <c r="AM39" i="162"/>
  <c r="Z39" i="162"/>
  <c r="L39" i="162"/>
  <c r="AJ35" i="162"/>
  <c r="AL68" i="162"/>
  <c r="AG62" i="162"/>
  <c r="AO39" i="162"/>
  <c r="W26" i="162"/>
  <c r="AJ68" i="162"/>
  <c r="AD62" i="162"/>
  <c r="AC46" i="162"/>
  <c r="V26" i="162"/>
  <c r="AP16" i="162"/>
  <c r="W57" i="160"/>
  <c r="N26" i="160"/>
  <c r="Q13" i="160"/>
  <c r="M84" i="160"/>
  <c r="AO78" i="160"/>
  <c r="V30" i="160"/>
  <c r="AQ35" i="160"/>
  <c r="J97" i="160"/>
  <c r="AF94" i="160" a="1"/>
  <c r="AF94" i="160" s="1"/>
  <c r="AL78" i="160"/>
  <c r="AK35" i="160"/>
  <c r="AR26" i="160"/>
  <c r="AX26" i="160" a="1"/>
  <c r="AX26" i="160" s="1"/>
  <c r="AY19" i="160" a="1"/>
  <c r="AY19" i="160" s="1"/>
  <c r="AW16" i="160" a="1"/>
  <c r="AW16" i="160" s="1"/>
  <c r="AK78" i="160"/>
  <c r="AJ35" i="160"/>
  <c r="AK25" i="160"/>
  <c r="AJ78" i="160"/>
  <c r="AW76" i="160" a="1"/>
  <c r="AW76" i="160" s="1"/>
  <c r="AY65" i="160" a="1"/>
  <c r="AY65" i="160" s="1"/>
  <c r="Y35" i="160"/>
  <c r="AN26" i="160"/>
  <c r="S25" i="160"/>
  <c r="AY12" i="160" a="1"/>
  <c r="AY12" i="160" s="1"/>
  <c r="Z78" i="160"/>
  <c r="X35" i="160"/>
  <c r="AF97" i="160" a="1"/>
  <c r="AF97" i="160" s="1"/>
  <c r="P80" i="160"/>
  <c r="X78" i="160"/>
  <c r="AR68" i="160"/>
  <c r="AB45" i="160" a="1"/>
  <c r="AB45" i="160" s="1"/>
  <c r="AK37" i="160"/>
  <c r="W35" i="160"/>
  <c r="AK26" i="160"/>
  <c r="AQ99" i="160"/>
  <c r="W78" i="160"/>
  <c r="AR57" i="160"/>
  <c r="V35" i="160"/>
  <c r="AI99" i="160"/>
  <c r="AP84" i="160"/>
  <c r="R78" i="160"/>
  <c r="AP75" i="160"/>
  <c r="AI57" i="160"/>
  <c r="AN51" i="160"/>
  <c r="AL40" i="160"/>
  <c r="Q35" i="160"/>
  <c r="AI26" i="160"/>
  <c r="AX25" i="160" a="1"/>
  <c r="AX25" i="160" s="1"/>
  <c r="AK17" i="160"/>
  <c r="AO84" i="160"/>
  <c r="P78" i="160"/>
  <c r="AH57" i="160"/>
  <c r="AI51" i="160"/>
  <c r="AH26" i="160"/>
  <c r="AP10" i="160"/>
  <c r="AN84" i="160"/>
  <c r="AY80" i="160" a="1"/>
  <c r="AY80" i="160" s="1"/>
  <c r="J78" i="160"/>
  <c r="AI60" i="160"/>
  <c r="Z57" i="160"/>
  <c r="AB55" i="160" a="1"/>
  <c r="AB55" i="160" s="1"/>
  <c r="T26" i="160"/>
  <c r="Z20" i="160"/>
  <c r="K17" i="160"/>
  <c r="AC14" i="160" a="1"/>
  <c r="AC14" i="160" s="1"/>
  <c r="AN10" i="160"/>
  <c r="W72" i="158"/>
  <c r="R54" i="158"/>
  <c r="U39" i="158"/>
  <c r="O7" i="158"/>
  <c r="L71" i="158"/>
  <c r="Y49" i="158"/>
  <c r="X7" i="158"/>
  <c r="S8" i="158"/>
  <c r="U100" i="158"/>
  <c r="P100" i="158"/>
  <c r="P85" i="158"/>
  <c r="K84" i="156"/>
  <c r="O80" i="156"/>
  <c r="K34" i="156"/>
  <c r="K65" i="156"/>
  <c r="P99" i="156"/>
  <c r="K18" i="156"/>
  <c r="K95" i="156"/>
  <c r="K72" i="156"/>
  <c r="M21" i="156"/>
  <c r="J28" i="156"/>
  <c r="P55" i="156"/>
  <c r="K20" i="156"/>
  <c r="W83" i="154"/>
  <c r="I80" i="154"/>
  <c r="U26" i="154"/>
  <c r="S83" i="154"/>
  <c r="Y76" i="154"/>
  <c r="O22" i="154"/>
  <c r="M83" i="154"/>
  <c r="R76" i="154"/>
  <c r="L83" i="154"/>
  <c r="Y99" i="154"/>
  <c r="J99" i="154"/>
  <c r="W84" i="154"/>
  <c r="X43" i="154"/>
  <c r="J87" i="154"/>
  <c r="K5" i="152" a="1"/>
  <c r="K5" i="152" s="1"/>
  <c r="L5" i="152" s="1"/>
  <c r="K63" i="152" a="1"/>
  <c r="K63" i="152" s="1"/>
  <c r="L63" i="152" s="1"/>
  <c r="J65" i="152"/>
  <c r="P42" i="152"/>
  <c r="S83" i="152"/>
  <c r="P83" i="152"/>
  <c r="K7" i="152" a="1"/>
  <c r="K7" i="152" s="1"/>
  <c r="L7" i="152" s="1"/>
  <c r="Q86" i="152"/>
  <c r="N83" i="152"/>
  <c r="K83" i="152" a="1"/>
  <c r="K83" i="152" s="1"/>
  <c r="L83" i="152" s="1"/>
  <c r="J63" i="152"/>
  <c r="K32" i="152" a="1"/>
  <c r="K32" i="152" s="1"/>
  <c r="L32" i="152" s="1"/>
  <c r="T92" i="150"/>
  <c r="K100" i="150" a="1"/>
  <c r="K100" i="150" s="1"/>
  <c r="L100" i="150" s="1"/>
  <c r="K42" i="150" a="1"/>
  <c r="K42" i="150" s="1"/>
  <c r="L42" i="150" s="1"/>
  <c r="K38" i="150" a="1"/>
  <c r="K38" i="150" s="1"/>
  <c r="K49" i="150" a="1"/>
  <c r="K49" i="150" s="1"/>
  <c r="L49" i="150" s="1"/>
  <c r="K34" i="150" a="1"/>
  <c r="K34" i="150" s="1"/>
  <c r="L34" i="150" s="1"/>
  <c r="T48" i="150"/>
  <c r="M29" i="150"/>
  <c r="R48" i="150"/>
  <c r="Q58" i="150"/>
  <c r="X75" i="148"/>
  <c r="Y97" i="148"/>
  <c r="W75" i="148"/>
  <c r="X85" i="148"/>
  <c r="L100" i="148"/>
  <c r="W85" i="148"/>
  <c r="Y20" i="148"/>
  <c r="W20" i="148"/>
  <c r="U80" i="148"/>
  <c r="M42" i="148"/>
  <c r="R47" i="146"/>
  <c r="J22" i="146" a="1"/>
  <c r="J22" i="146" s="1"/>
  <c r="K22" i="146" s="1"/>
  <c r="R24" i="146"/>
  <c r="J20" i="146" a="1"/>
  <c r="J20" i="146" s="1"/>
  <c r="K20" i="146" s="1"/>
  <c r="J97" i="146" a="1"/>
  <c r="J97" i="146" s="1"/>
  <c r="K97" i="146" s="1"/>
  <c r="J65" i="146" a="1"/>
  <c r="J65" i="146" s="1"/>
  <c r="K65" i="146" s="1"/>
  <c r="J39" i="146" a="1"/>
  <c r="J39" i="146" s="1"/>
  <c r="S48" i="146"/>
  <c r="J53" i="146" a="1"/>
  <c r="J53" i="146" s="1"/>
  <c r="K53" i="146" s="1"/>
  <c r="X88" i="142"/>
  <c r="I12" i="142"/>
  <c r="L10" i="142"/>
  <c r="V7" i="142"/>
  <c r="AA12" i="142"/>
  <c r="AA82" i="142"/>
  <c r="AD69" i="142"/>
  <c r="AD22" i="142"/>
  <c r="V82" i="142"/>
  <c r="O73" i="142"/>
  <c r="W94" i="142"/>
  <c r="AC84" i="142"/>
  <c r="L98" i="142"/>
  <c r="R84" i="142"/>
  <c r="V6" i="140"/>
  <c r="J72" i="140"/>
  <c r="N63" i="140"/>
  <c r="Q15" i="140"/>
  <c r="Q100" i="140"/>
  <c r="T85" i="140"/>
  <c r="O58" i="140"/>
  <c r="J90" i="140"/>
  <c r="L85" i="140"/>
  <c r="X76" i="140"/>
  <c r="R66" i="140"/>
  <c r="T49" i="140"/>
  <c r="P94" i="140"/>
  <c r="U52" i="140"/>
  <c r="Q29" i="140"/>
  <c r="P18" i="140"/>
  <c r="K52" i="140"/>
  <c r="R42" i="140"/>
  <c r="N42" i="140"/>
  <c r="W32" i="140"/>
  <c r="T77" i="140"/>
  <c r="X63" i="140"/>
  <c r="H41" i="140"/>
  <c r="P6" i="140"/>
  <c r="W63" i="140"/>
  <c r="H59" i="138"/>
  <c r="P21" i="138"/>
  <c r="U54" i="138"/>
  <c r="N54" i="138"/>
  <c r="U11" i="138"/>
  <c r="U75" i="138"/>
  <c r="L75" i="138"/>
  <c r="T20" i="138"/>
  <c r="K75" i="138"/>
  <c r="P53" i="138"/>
  <c r="J45" i="138"/>
  <c r="J48" i="138"/>
  <c r="J69" i="138"/>
  <c r="U64" i="138"/>
  <c r="R52" i="138"/>
  <c r="W91" i="138"/>
  <c r="K86" i="138"/>
  <c r="Q81" i="138"/>
  <c r="T73" i="138"/>
  <c r="T64" i="138"/>
  <c r="X47" i="138"/>
  <c r="P81" i="138"/>
  <c r="Q64" i="138"/>
  <c r="X55" i="138"/>
  <c r="Q47" i="138"/>
  <c r="R62" i="135"/>
  <c r="K67" i="135"/>
  <c r="P62" i="135"/>
  <c r="M62" i="135"/>
  <c r="K27" i="135"/>
  <c r="K92" i="135"/>
  <c r="Q61" i="135"/>
  <c r="P45" i="135"/>
  <c r="J40" i="135"/>
  <c r="H85" i="135"/>
  <c r="T39" i="128" a="1"/>
  <c r="T39" i="128" s="1"/>
  <c r="U67" i="128" a="1"/>
  <c r="U67" i="128" s="1"/>
  <c r="W54" i="128" a="1"/>
  <c r="W54" i="128" s="1"/>
  <c r="X38" i="128" a="1"/>
  <c r="X38" i="128" s="1"/>
  <c r="U4" i="124" a="1"/>
  <c r="U4" i="124" s="1"/>
  <c r="T94" i="122" a="1"/>
  <c r="T94" i="122" s="1"/>
  <c r="W28" i="122" a="1"/>
  <c r="W28" i="122" s="1"/>
  <c r="N77" i="122"/>
  <c r="T95" i="119" a="1"/>
  <c r="T95" i="119" s="1"/>
  <c r="Q11" i="119"/>
  <c r="X27" i="119" a="1"/>
  <c r="X27" i="119" s="1"/>
  <c r="W8" i="119" a="1"/>
  <c r="W8" i="119" s="1"/>
  <c r="X69" i="119" a="1"/>
  <c r="X69" i="119" s="1"/>
  <c r="O19" i="119"/>
  <c r="T16" i="119" a="1"/>
  <c r="T16" i="119" s="1"/>
  <c r="W11" i="119" a="1"/>
  <c r="W11" i="119" s="1"/>
  <c r="T60" i="119" a="1"/>
  <c r="T60" i="119" s="1"/>
  <c r="AB78" i="117" a="1"/>
  <c r="AB78" i="117" s="1"/>
  <c r="R15" i="113" a="1"/>
  <c r="R15" i="113" s="1"/>
  <c r="S91" i="113" a="1"/>
  <c r="S91" i="113" s="1"/>
  <c r="S50" i="113" a="1"/>
  <c r="S50" i="113" s="1"/>
  <c r="M99" i="113"/>
  <c r="V79" i="113" a="1"/>
  <c r="V79" i="113" s="1"/>
  <c r="R94" i="113" a="1"/>
  <c r="R94" i="113" s="1"/>
  <c r="M78" i="113"/>
  <c r="U67" i="113" a="1"/>
  <c r="U67" i="113" s="1"/>
  <c r="U82" i="113" a="1"/>
  <c r="U82" i="113" s="1"/>
  <c r="O82" i="113"/>
  <c r="V53" i="113" a="1"/>
  <c r="V53" i="113" s="1"/>
  <c r="R4" i="111" a="1"/>
  <c r="R4" i="111" s="1"/>
  <c r="R20" i="111" a="1"/>
  <c r="R20" i="111" s="1"/>
  <c r="R36" i="111" a="1"/>
  <c r="R36" i="111" s="1"/>
  <c r="R52" i="111" a="1"/>
  <c r="R52" i="111" s="1"/>
  <c r="R68" i="111" a="1"/>
  <c r="R68" i="111" s="1"/>
  <c r="R84" i="111" a="1"/>
  <c r="R84" i="111" s="1"/>
  <c r="R89" i="109" a="1"/>
  <c r="R89" i="109" s="1"/>
  <c r="V23" i="109" a="1"/>
  <c r="V23" i="109" s="1"/>
  <c r="S25" i="109" a="1"/>
  <c r="S25" i="109" s="1"/>
  <c r="U16" i="107" a="1"/>
  <c r="U16" i="107" s="1"/>
  <c r="T93" i="107" a="1"/>
  <c r="T93" i="107" s="1"/>
  <c r="V51" i="107" a="1"/>
  <c r="V51" i="107" s="1"/>
  <c r="V2" i="107" a="1"/>
  <c r="V2" i="107" s="1"/>
  <c r="V98" i="107" a="1"/>
  <c r="V98" i="107" s="1"/>
  <c r="V82" i="107" a="1"/>
  <c r="V82" i="107" s="1"/>
  <c r="Q41" i="105" a="1"/>
  <c r="Q41" i="105" s="1"/>
  <c r="U96" i="105" a="1"/>
  <c r="U96" i="105" s="1"/>
  <c r="Q40" i="105" a="1"/>
  <c r="Q40" i="105" s="1"/>
  <c r="T32" i="105" a="1"/>
  <c r="T32" i="105" s="1"/>
  <c r="K42" i="105"/>
  <c r="K55" i="105"/>
  <c r="Q42" i="105" a="1"/>
  <c r="Q42" i="105" s="1"/>
  <c r="T76" i="105" a="1"/>
  <c r="T76" i="105" s="1"/>
  <c r="U68" i="105" a="1"/>
  <c r="U68" i="105" s="1"/>
  <c r="R55" i="105" a="1"/>
  <c r="R55" i="105" s="1"/>
  <c r="S8" i="103" a="1"/>
  <c r="S8" i="103" s="1"/>
  <c r="N34" i="103"/>
  <c r="V38" i="101" a="1"/>
  <c r="V38" i="101" s="1"/>
  <c r="V73" i="101" a="1"/>
  <c r="V73" i="101" s="1"/>
  <c r="M73" i="101"/>
  <c r="V4" i="101" a="1"/>
  <c r="V4" i="101" s="1"/>
  <c r="N11" i="101"/>
  <c r="T10" i="101" a="1"/>
  <c r="T10" i="101" s="1"/>
  <c r="M11" i="101"/>
  <c r="K64" i="100"/>
  <c r="V37" i="100"/>
  <c r="X79" i="100"/>
  <c r="Y93" i="100"/>
  <c r="AE82" i="100"/>
  <c r="AE28" i="100"/>
  <c r="AD96" i="100"/>
  <c r="O93" i="100"/>
  <c r="V82" i="100"/>
  <c r="L99" i="100"/>
  <c r="V93" i="100"/>
  <c r="V85" i="100"/>
  <c r="AA81" i="100"/>
  <c r="V75" i="94"/>
  <c r="Y11" i="94"/>
  <c r="Z30" i="94"/>
  <c r="L100" i="93"/>
  <c r="V29" i="93"/>
  <c r="J19" i="93"/>
  <c r="W48" i="93"/>
  <c r="I94" i="93"/>
  <c r="V48" i="93"/>
  <c r="R18" i="93"/>
  <c r="W22" i="93"/>
  <c r="Q18" i="93"/>
  <c r="V94" i="93"/>
  <c r="R22" i="93"/>
  <c r="Q67" i="93"/>
  <c r="W62" i="93"/>
  <c r="V18" i="93"/>
  <c r="K25" i="93"/>
  <c r="K75" i="88"/>
  <c r="J57" i="84"/>
  <c r="M32" i="84"/>
  <c r="K21" i="84"/>
  <c r="G74" i="82"/>
  <c r="T75" i="80"/>
  <c r="R49" i="80"/>
  <c r="R37" i="80"/>
  <c r="J94" i="80"/>
  <c r="K94" i="80" s="1"/>
  <c r="O69" i="76"/>
  <c r="R100" i="74"/>
  <c r="R19" i="74"/>
  <c r="Q67" i="74"/>
  <c r="Q27" i="74"/>
  <c r="S74" i="74"/>
  <c r="S32" i="74"/>
  <c r="T78" i="74"/>
  <c r="T19" i="74"/>
  <c r="R99" i="74"/>
  <c r="T64" i="74"/>
  <c r="T58" i="74"/>
  <c r="R48" i="74"/>
  <c r="Q99" i="74"/>
  <c r="Q43" i="74"/>
  <c r="S99" i="74"/>
  <c r="R74" i="74"/>
  <c r="Q83" i="74"/>
  <c r="S91" i="74"/>
  <c r="R67" i="74"/>
  <c r="Q78" i="74"/>
  <c r="Q34" i="74"/>
  <c r="S83" i="74"/>
  <c r="S39" i="74"/>
  <c r="AC42" i="72"/>
  <c r="M42" i="72" s="1"/>
  <c r="N42" i="72" s="1"/>
  <c r="AB42" i="72"/>
  <c r="O73" i="70"/>
  <c r="AH17" i="70"/>
  <c r="Z37" i="70"/>
  <c r="N50" i="70"/>
  <c r="AE22" i="70"/>
  <c r="AB82" i="68"/>
  <c r="Q82" i="68"/>
  <c r="Q54" i="68"/>
  <c r="L70" i="66"/>
  <c r="M66" i="66"/>
  <c r="M13" i="66"/>
  <c r="Q83" i="66"/>
  <c r="M99" i="66"/>
  <c r="J45" i="64"/>
  <c r="K5" i="64"/>
  <c r="K9" i="64"/>
  <c r="K13" i="64"/>
  <c r="K2" i="64"/>
  <c r="K6" i="64"/>
  <c r="K10" i="64"/>
  <c r="K14" i="64"/>
  <c r="L44" i="62"/>
  <c r="K96" i="62"/>
  <c r="K92" i="62"/>
  <c r="L20" i="60"/>
  <c r="L16" i="60"/>
  <c r="N69" i="60"/>
  <c r="O86" i="58"/>
  <c r="P66" i="58"/>
  <c r="M4" i="56"/>
  <c r="M96" i="56"/>
  <c r="M80" i="56"/>
  <c r="M64" i="56"/>
  <c r="M48" i="56"/>
  <c r="M32" i="56"/>
  <c r="M16" i="56"/>
  <c r="K12" i="52"/>
  <c r="L12" i="48"/>
  <c r="AP94" i="162"/>
  <c r="T87" i="162"/>
  <c r="AA80" i="162"/>
  <c r="AP77" i="162"/>
  <c r="W60" i="162"/>
  <c r="AB56" i="162"/>
  <c r="Z49" i="162"/>
  <c r="AO5" i="162"/>
  <c r="AH99" i="162"/>
  <c r="AL96" i="162"/>
  <c r="Z94" i="162"/>
  <c r="L80" i="162"/>
  <c r="AI77" i="162"/>
  <c r="AA64" i="162"/>
  <c r="W62" i="162"/>
  <c r="O60" i="162"/>
  <c r="W56" i="162"/>
  <c r="L49" i="162"/>
  <c r="AB35" i="162"/>
  <c r="I34" i="162"/>
  <c r="Q18" i="162"/>
  <c r="AH96" i="162"/>
  <c r="W94" i="162"/>
  <c r="K80" i="162"/>
  <c r="X64" i="162"/>
  <c r="N62" i="162"/>
  <c r="V56" i="162"/>
  <c r="W52" i="162"/>
  <c r="AO34" i="162"/>
  <c r="AF96" i="162"/>
  <c r="V94" i="162"/>
  <c r="H80" i="162"/>
  <c r="U56" i="162"/>
  <c r="AP25" i="162"/>
  <c r="AO80" i="162"/>
  <c r="V8" i="162"/>
  <c r="AH98" i="162"/>
  <c r="R96" i="162"/>
  <c r="AI68" i="162"/>
  <c r="AB65" i="162"/>
  <c r="P64" i="162"/>
  <c r="AM59" i="162"/>
  <c r="AL57" i="162"/>
  <c r="Z48" i="162"/>
  <c r="AQ34" i="162"/>
  <c r="AL59" i="162"/>
  <c r="K98" i="162"/>
  <c r="N96" i="162"/>
  <c r="AD79" i="162"/>
  <c r="O65" i="162"/>
  <c r="AF59" i="162"/>
  <c r="AM34" i="162"/>
  <c r="AM24" i="162"/>
  <c r="AF100" i="162"/>
  <c r="L96" i="162"/>
  <c r="AL85" i="162"/>
  <c r="Z79" i="162"/>
  <c r="AJ61" i="162"/>
  <c r="AB59" i="162"/>
  <c r="R57" i="162"/>
  <c r="AB37" i="162"/>
  <c r="AD34" i="162"/>
  <c r="Z27" i="162"/>
  <c r="AI24" i="162"/>
  <c r="K85" i="162"/>
  <c r="P81" i="162"/>
  <c r="V67" i="162"/>
  <c r="L61" i="162"/>
  <c r="X59" i="162"/>
  <c r="Q37" i="162"/>
  <c r="AC34" i="162"/>
  <c r="AG24" i="162"/>
  <c r="AH70" i="162"/>
  <c r="P59" i="162"/>
  <c r="AO37" i="162"/>
  <c r="X34" i="162"/>
  <c r="X24" i="162"/>
  <c r="AG70" i="162"/>
  <c r="O59" i="162"/>
  <c r="AB50" i="162"/>
  <c r="W34" i="162"/>
  <c r="T24" i="162"/>
  <c r="W16" i="162"/>
  <c r="W88" i="162"/>
  <c r="U70" i="162"/>
  <c r="I59" i="162"/>
  <c r="AO50" i="162"/>
  <c r="V34" i="162"/>
  <c r="P24" i="162"/>
  <c r="K100" i="162"/>
  <c r="AP80" i="162"/>
  <c r="AJ66" i="162"/>
  <c r="AM64" i="162"/>
  <c r="AP60" i="162"/>
  <c r="AH56" i="162"/>
  <c r="AJ46" i="162"/>
  <c r="R39" i="162"/>
  <c r="U34" i="162"/>
  <c r="AM26" i="162"/>
  <c r="AO100" i="162"/>
  <c r="AF80" i="162"/>
  <c r="AM73" i="162"/>
  <c r="AG66" i="162"/>
  <c r="AL64" i="162"/>
  <c r="AL60" i="162"/>
  <c r="AD56" i="162"/>
  <c r="AD46" i="162"/>
  <c r="T34" i="162"/>
  <c r="AQ100" i="160"/>
  <c r="AJ100" i="160"/>
  <c r="X88" i="160"/>
  <c r="AY57" i="160" a="1"/>
  <c r="AY57" i="160" s="1"/>
  <c r="AL43" i="160"/>
  <c r="AO41" i="160"/>
  <c r="AH31" i="160"/>
  <c r="N30" i="160"/>
  <c r="W26" i="160"/>
  <c r="Z22" i="160"/>
  <c r="AU17" i="160" a="1"/>
  <c r="AU17" i="160" s="1"/>
  <c r="Z100" i="160"/>
  <c r="R88" i="160"/>
  <c r="N46" i="160"/>
  <c r="Z43" i="160"/>
  <c r="AK41" i="160"/>
  <c r="X34" i="160"/>
  <c r="V31" i="160"/>
  <c r="K30" i="160"/>
  <c r="V26" i="160"/>
  <c r="W22" i="160"/>
  <c r="X43" i="160"/>
  <c r="Z41" i="160"/>
  <c r="T31" i="160"/>
  <c r="V22" i="160"/>
  <c r="X100" i="160"/>
  <c r="M100" i="160"/>
  <c r="AB68" i="160" a="1"/>
  <c r="AB68" i="160" s="1"/>
  <c r="S43" i="160"/>
  <c r="P41" i="160"/>
  <c r="AY39" i="160" a="1"/>
  <c r="AY39" i="160" s="1"/>
  <c r="S31" i="160"/>
  <c r="S26" i="160"/>
  <c r="AP24" i="160"/>
  <c r="S22" i="160"/>
  <c r="V12" i="160"/>
  <c r="K100" i="160"/>
  <c r="AJ64" i="160"/>
  <c r="Q43" i="160"/>
  <c r="AP38" i="160"/>
  <c r="Q31" i="160"/>
  <c r="N5" i="160"/>
  <c r="AR82" i="160"/>
  <c r="Q55" i="160"/>
  <c r="N43" i="160"/>
  <c r="V38" i="160"/>
  <c r="P31" i="160"/>
  <c r="AQ26" i="160"/>
  <c r="Q26" i="160"/>
  <c r="K24" i="160"/>
  <c r="W97" i="160"/>
  <c r="AP80" i="160"/>
  <c r="J43" i="160"/>
  <c r="M31" i="160"/>
  <c r="R97" i="160"/>
  <c r="J80" i="160"/>
  <c r="N69" i="160"/>
  <c r="AE41" i="160" a="1"/>
  <c r="AE41" i="160" s="1"/>
  <c r="K72" i="160"/>
  <c r="J93" i="160"/>
  <c r="Q82" i="160"/>
  <c r="Q63" i="160"/>
  <c r="M51" i="160"/>
  <c r="T44" i="160"/>
  <c r="AF43" i="160" a="1"/>
  <c r="AF43" i="160" s="1"/>
  <c r="Q40" i="160"/>
  <c r="AB31" i="160" a="1"/>
  <c r="AB31" i="160" s="1"/>
  <c r="AX21" i="160" a="1"/>
  <c r="AX21" i="160" s="1"/>
  <c r="AD54" i="160" a="1"/>
  <c r="AD54" i="160" s="1"/>
  <c r="AF26" i="160" a="1"/>
  <c r="AF26" i="160" s="1"/>
  <c r="AP100" i="160"/>
  <c r="AO100" i="160"/>
  <c r="AW93" i="160" a="1"/>
  <c r="AW93" i="160" s="1"/>
  <c r="AR71" i="160"/>
  <c r="AJ68" i="160"/>
  <c r="AJ65" i="160"/>
  <c r="AY51" i="160" a="1"/>
  <c r="AY51" i="160" s="1"/>
  <c r="AP31" i="160"/>
  <c r="Z26" i="160"/>
  <c r="AK22" i="160"/>
  <c r="AL100" i="160"/>
  <c r="AE89" i="160" a="1"/>
  <c r="AE89" i="160" s="1"/>
  <c r="X85" i="160"/>
  <c r="J71" i="160"/>
  <c r="Q68" i="160"/>
  <c r="Q65" i="160"/>
  <c r="P62" i="160"/>
  <c r="AR43" i="160"/>
  <c r="AR41" i="160"/>
  <c r="AL31" i="160"/>
  <c r="T30" i="160"/>
  <c r="X27" i="160"/>
  <c r="X26" i="160"/>
  <c r="AJ22" i="160"/>
  <c r="X10" i="160"/>
  <c r="U96" i="158"/>
  <c r="P68" i="158"/>
  <c r="W60" i="158"/>
  <c r="J58" i="158"/>
  <c r="X51" i="158"/>
  <c r="Y41" i="158"/>
  <c r="M35" i="158"/>
  <c r="X18" i="158"/>
  <c r="U60" i="158"/>
  <c r="I58" i="158"/>
  <c r="V51" i="158"/>
  <c r="S60" i="158"/>
  <c r="O65" i="158"/>
  <c r="R60" i="158"/>
  <c r="M65" i="158"/>
  <c r="M62" i="158"/>
  <c r="P60" i="158"/>
  <c r="S31" i="158"/>
  <c r="X98" i="158"/>
  <c r="L65" i="158"/>
  <c r="J62" i="158"/>
  <c r="O60" i="158"/>
  <c r="X34" i="158"/>
  <c r="I62" i="158"/>
  <c r="J60" i="158"/>
  <c r="Y24" i="158"/>
  <c r="X24" i="158"/>
  <c r="R16" i="158"/>
  <c r="Y87" i="158"/>
  <c r="S100" i="158"/>
  <c r="X87" i="158"/>
  <c r="R66" i="158"/>
  <c r="S64" i="158"/>
  <c r="R49" i="158"/>
  <c r="X26" i="158"/>
  <c r="P87" i="158"/>
  <c r="M49" i="158"/>
  <c r="U26" i="158"/>
  <c r="O87" i="158"/>
  <c r="L49" i="158"/>
  <c r="Y96" i="158"/>
  <c r="M87" i="158"/>
  <c r="J49" i="158"/>
  <c r="X96" i="158"/>
  <c r="R68" i="158"/>
  <c r="X60" i="158"/>
  <c r="P58" i="158"/>
  <c r="O35" i="158"/>
  <c r="K3" i="156"/>
  <c r="K2" i="156"/>
  <c r="K6" i="156"/>
  <c r="R86" i="156"/>
  <c r="J70" i="156"/>
  <c r="S52" i="156"/>
  <c r="K49" i="156"/>
  <c r="R84" i="156"/>
  <c r="M52" i="156"/>
  <c r="P86" i="156"/>
  <c r="J84" i="156"/>
  <c r="J52" i="156"/>
  <c r="K19" i="156"/>
  <c r="M86" i="156"/>
  <c r="K100" i="156"/>
  <c r="L86" i="156"/>
  <c r="K44" i="156"/>
  <c r="M33" i="156"/>
  <c r="K26" i="156"/>
  <c r="J86" i="156"/>
  <c r="I86" i="156"/>
  <c r="O54" i="156"/>
  <c r="K29" i="156"/>
  <c r="J54" i="156"/>
  <c r="K54" i="156"/>
  <c r="K39" i="156"/>
  <c r="L21" i="156"/>
  <c r="M95" i="156"/>
  <c r="O85" i="156"/>
  <c r="K71" i="156"/>
  <c r="S38" i="156"/>
  <c r="M85" i="156"/>
  <c r="K82" i="156"/>
  <c r="K64" i="156"/>
  <c r="K50" i="156"/>
  <c r="K46" i="156"/>
  <c r="K35" i="156"/>
  <c r="K91" i="156"/>
  <c r="K87" i="156"/>
  <c r="O38" i="156"/>
  <c r="J31" i="156"/>
  <c r="J38" i="156"/>
  <c r="M70" i="156"/>
  <c r="I43" i="154"/>
  <c r="X22" i="154"/>
  <c r="O12" i="154"/>
  <c r="S22" i="154"/>
  <c r="P8" i="154"/>
  <c r="W28" i="154"/>
  <c r="L22" i="154"/>
  <c r="W81" i="154"/>
  <c r="U48" i="154"/>
  <c r="X42" i="154"/>
  <c r="X35" i="154"/>
  <c r="J18" i="154"/>
  <c r="U81" i="154"/>
  <c r="L48" i="154"/>
  <c r="V42" i="154"/>
  <c r="Y31" i="154"/>
  <c r="X66" i="154"/>
  <c r="S51" i="154"/>
  <c r="U42" i="154"/>
  <c r="M93" i="154"/>
  <c r="X83" i="154"/>
  <c r="I51" i="154"/>
  <c r="P42" i="154"/>
  <c r="X27" i="154"/>
  <c r="Y24" i="154"/>
  <c r="P27" i="154"/>
  <c r="O27" i="154"/>
  <c r="V95" i="154"/>
  <c r="O95" i="154"/>
  <c r="L95" i="154"/>
  <c r="I88" i="154"/>
  <c r="O43" i="154"/>
  <c r="M43" i="154"/>
  <c r="R4" i="152"/>
  <c r="I88" i="152"/>
  <c r="T70" i="152"/>
  <c r="K6" i="152" a="1"/>
  <c r="K6" i="152" s="1"/>
  <c r="L6" i="152" s="1"/>
  <c r="I55" i="152"/>
  <c r="K48" i="152" a="1"/>
  <c r="K48" i="152" s="1"/>
  <c r="L48" i="152" s="1"/>
  <c r="K13" i="152" a="1"/>
  <c r="K13" i="152" s="1"/>
  <c r="K9" i="152" a="1"/>
  <c r="K9" i="152" s="1"/>
  <c r="L9" i="152" s="1"/>
  <c r="T95" i="152"/>
  <c r="K88" i="152" a="1"/>
  <c r="K88" i="152" s="1"/>
  <c r="L88" i="152" s="1"/>
  <c r="K70" i="152" a="1"/>
  <c r="K70" i="152" s="1"/>
  <c r="L70" i="152" s="1"/>
  <c r="S31" i="152"/>
  <c r="Q42" i="152"/>
  <c r="K23" i="152" a="1"/>
  <c r="K23" i="152" s="1"/>
  <c r="L23" i="152" s="1"/>
  <c r="K19" i="152" a="1"/>
  <c r="K19" i="152" s="1"/>
  <c r="L19" i="152" s="1"/>
  <c r="N75" i="152"/>
  <c r="Q93" i="152"/>
  <c r="T99" i="150"/>
  <c r="T58" i="150"/>
  <c r="M48" i="150"/>
  <c r="Q29" i="150"/>
  <c r="K92" i="150" a="1"/>
  <c r="K92" i="150" s="1"/>
  <c r="L92" i="150" s="1"/>
  <c r="P61" i="150"/>
  <c r="J36" i="150"/>
  <c r="N94" i="150"/>
  <c r="M79" i="150"/>
  <c r="P68" i="150"/>
  <c r="K58" i="150" a="1"/>
  <c r="K58" i="150" s="1"/>
  <c r="L58" i="150" s="1"/>
  <c r="K54" i="150" a="1"/>
  <c r="K54" i="150" s="1"/>
  <c r="L54" i="150" s="1"/>
  <c r="J25" i="150"/>
  <c r="K22" i="150" a="1"/>
  <c r="K22" i="150" s="1"/>
  <c r="L22" i="150" s="1"/>
  <c r="N49" i="150"/>
  <c r="K39" i="150" a="1"/>
  <c r="K39" i="150" s="1"/>
  <c r="L39" i="150" s="1"/>
  <c r="P35" i="150"/>
  <c r="K32" i="150" a="1"/>
  <c r="K32" i="150" s="1"/>
  <c r="L32" i="150" s="1"/>
  <c r="Q74" i="150"/>
  <c r="M63" i="150"/>
  <c r="Q52" i="150"/>
  <c r="M38" i="150"/>
  <c r="J52" i="150"/>
  <c r="K67" i="150" a="1"/>
  <c r="K67" i="150" s="1"/>
  <c r="L67" i="150" s="1"/>
  <c r="Q19" i="150"/>
  <c r="S92" i="150"/>
  <c r="P69" i="150"/>
  <c r="Q48" i="150"/>
  <c r="M19" i="150"/>
  <c r="X97" i="148"/>
  <c r="S80" i="148"/>
  <c r="I42" i="148"/>
  <c r="X20" i="148"/>
  <c r="O97" i="148"/>
  <c r="R62" i="148"/>
  <c r="P34" i="148"/>
  <c r="V20" i="148"/>
  <c r="O34" i="148"/>
  <c r="O79" i="148"/>
  <c r="J34" i="148"/>
  <c r="P54" i="148"/>
  <c r="I34" i="148"/>
  <c r="X92" i="148"/>
  <c r="X47" i="148"/>
  <c r="Y98" i="148"/>
  <c r="U92" i="148"/>
  <c r="R98" i="148"/>
  <c r="P98" i="148"/>
  <c r="O81" i="148"/>
  <c r="S78" i="148"/>
  <c r="X71" i="148"/>
  <c r="L50" i="148"/>
  <c r="S67" i="148"/>
  <c r="W53" i="148"/>
  <c r="J67" i="148"/>
  <c r="P53" i="148"/>
  <c r="P42" i="148"/>
  <c r="U10" i="148"/>
  <c r="W87" i="148"/>
  <c r="O42" i="148"/>
  <c r="J54" i="146" a="1"/>
  <c r="J54" i="146" s="1"/>
  <c r="J24" i="146" a="1"/>
  <c r="J24" i="146" s="1"/>
  <c r="K24" i="146" s="1"/>
  <c r="J100" i="146" a="1"/>
  <c r="J100" i="146" s="1"/>
  <c r="K100" i="146" s="1"/>
  <c r="S32" i="146"/>
  <c r="S27" i="146"/>
  <c r="O89" i="146"/>
  <c r="J74" i="146" a="1"/>
  <c r="J74" i="146" s="1"/>
  <c r="K74" i="146" s="1"/>
  <c r="Q68" i="146"/>
  <c r="J93" i="146" a="1"/>
  <c r="J93" i="146" s="1"/>
  <c r="K93" i="146" s="1"/>
  <c r="S92" i="146"/>
  <c r="I92" i="146"/>
  <c r="AA7" i="142"/>
  <c r="I98" i="142"/>
  <c r="AC94" i="142"/>
  <c r="W74" i="142"/>
  <c r="T71" i="142"/>
  <c r="L90" i="142"/>
  <c r="H88" i="142"/>
  <c r="O37" i="142"/>
  <c r="L12" i="142"/>
  <c r="AC73" i="142"/>
  <c r="H56" i="142"/>
  <c r="K22" i="142"/>
  <c r="L5" i="142"/>
  <c r="AD87" i="142"/>
  <c r="AB98" i="142"/>
  <c r="U92" i="142"/>
  <c r="AC89" i="142"/>
  <c r="Z87" i="142"/>
  <c r="H84" i="142"/>
  <c r="AA76" i="142"/>
  <c r="AA69" i="142"/>
  <c r="AD16" i="142"/>
  <c r="Q12" i="142"/>
  <c r="AA98" i="142"/>
  <c r="T92" i="142"/>
  <c r="X89" i="142"/>
  <c r="R87" i="142"/>
  <c r="L76" i="142"/>
  <c r="I73" i="142"/>
  <c r="T69" i="142"/>
  <c r="R55" i="142"/>
  <c r="Z50" i="142"/>
  <c r="O45" i="142"/>
  <c r="AD30" i="142"/>
  <c r="X16" i="142"/>
  <c r="Q7" i="142"/>
  <c r="Z98" i="142"/>
  <c r="Q92" i="142"/>
  <c r="V89" i="142"/>
  <c r="O87" i="142"/>
  <c r="O69" i="142"/>
  <c r="W30" i="142"/>
  <c r="Q16" i="142"/>
  <c r="R12" i="142"/>
  <c r="W98" i="142"/>
  <c r="O95" i="142"/>
  <c r="N89" i="142"/>
  <c r="L87" i="142"/>
  <c r="L69" i="142"/>
  <c r="O16" i="142"/>
  <c r="T13" i="142"/>
  <c r="V98" i="142"/>
  <c r="K95" i="142"/>
  <c r="L89" i="142"/>
  <c r="K69" i="142"/>
  <c r="L16" i="142"/>
  <c r="K89" i="142"/>
  <c r="Z13" i="142"/>
  <c r="I89" i="142"/>
  <c r="AD79" i="142"/>
  <c r="K98" i="142"/>
  <c r="AB91" i="142"/>
  <c r="O3" i="140"/>
  <c r="R3" i="140"/>
  <c r="K90" i="140"/>
  <c r="I79" i="140"/>
  <c r="J71" i="140"/>
  <c r="L63" i="140"/>
  <c r="X47" i="140"/>
  <c r="V24" i="140"/>
  <c r="O15" i="140"/>
  <c r="H6" i="140"/>
  <c r="W94" i="140"/>
  <c r="H90" i="140"/>
  <c r="X85" i="140"/>
  <c r="L81" i="140"/>
  <c r="J76" i="140"/>
  <c r="H63" i="140"/>
  <c r="R58" i="140"/>
  <c r="V47" i="140"/>
  <c r="H4" i="140"/>
  <c r="L4" i="140"/>
  <c r="U26" i="140"/>
  <c r="N4" i="140"/>
  <c r="H98" i="140"/>
  <c r="H85" i="140"/>
  <c r="V78" i="140"/>
  <c r="L58" i="140"/>
  <c r="Q30" i="140"/>
  <c r="K26" i="140"/>
  <c r="O6" i="140"/>
  <c r="J89" i="140"/>
  <c r="X80" i="140"/>
  <c r="K78" i="140"/>
  <c r="I58" i="140"/>
  <c r="H50" i="140"/>
  <c r="J46" i="140"/>
  <c r="W34" i="140"/>
  <c r="I26" i="140"/>
  <c r="W80" i="140"/>
  <c r="J78" i="140"/>
  <c r="H58" i="140"/>
  <c r="W41" i="140"/>
  <c r="R34" i="140"/>
  <c r="H26" i="140"/>
  <c r="O80" i="140"/>
  <c r="X64" i="140"/>
  <c r="V41" i="140"/>
  <c r="J22" i="140"/>
  <c r="P4" i="140"/>
  <c r="U41" i="140"/>
  <c r="T41" i="140"/>
  <c r="Q41" i="140"/>
  <c r="W25" i="140"/>
  <c r="W79" i="140"/>
  <c r="P41" i="140"/>
  <c r="J29" i="140"/>
  <c r="U25" i="140"/>
  <c r="W4" i="140"/>
  <c r="J87" i="140"/>
  <c r="V79" i="140"/>
  <c r="J44" i="140"/>
  <c r="O41" i="140"/>
  <c r="O25" i="140"/>
  <c r="T79" i="140"/>
  <c r="N41" i="140"/>
  <c r="X15" i="140"/>
  <c r="R79" i="140"/>
  <c r="P63" i="140"/>
  <c r="I52" i="140"/>
  <c r="K41" i="140"/>
  <c r="J25" i="140"/>
  <c r="R15" i="140"/>
  <c r="V4" i="138"/>
  <c r="J3" i="138"/>
  <c r="J64" i="138"/>
  <c r="H75" i="138"/>
  <c r="Q59" i="138"/>
  <c r="O25" i="138"/>
  <c r="L16" i="138"/>
  <c r="X77" i="138"/>
  <c r="W77" i="138"/>
  <c r="J59" i="138"/>
  <c r="V54" i="138"/>
  <c r="J51" i="138"/>
  <c r="Q38" i="138"/>
  <c r="P20" i="138"/>
  <c r="W11" i="138"/>
  <c r="X46" i="138"/>
  <c r="J99" i="138"/>
  <c r="P89" i="138"/>
  <c r="H80" i="138"/>
  <c r="W74" i="138"/>
  <c r="U62" i="138"/>
  <c r="V46" i="138"/>
  <c r="P42" i="138"/>
  <c r="T11" i="138"/>
  <c r="J98" i="138"/>
  <c r="K37" i="138"/>
  <c r="V14" i="138"/>
  <c r="P92" i="138"/>
  <c r="W75" i="138"/>
  <c r="I73" i="138"/>
  <c r="J27" i="138"/>
  <c r="K7" i="138"/>
  <c r="Q31" i="138"/>
  <c r="K3" i="138"/>
  <c r="V78" i="138"/>
  <c r="T75" i="138"/>
  <c r="N64" i="138"/>
  <c r="W60" i="138"/>
  <c r="L31" i="138"/>
  <c r="W26" i="138"/>
  <c r="T3" i="138"/>
  <c r="K96" i="138"/>
  <c r="R75" i="138"/>
  <c r="X44" i="138"/>
  <c r="L26" i="138"/>
  <c r="V5" i="138"/>
  <c r="P75" i="138"/>
  <c r="J26" i="138"/>
  <c r="K4" i="136"/>
  <c r="K34" i="136"/>
  <c r="K66" i="136"/>
  <c r="K27" i="136"/>
  <c r="Q6" i="136"/>
  <c r="Q22" i="136"/>
  <c r="K3" i="135"/>
  <c r="K86" i="135"/>
  <c r="J85" i="135"/>
  <c r="S94" i="135"/>
  <c r="O62" i="135"/>
  <c r="Q45" i="135"/>
  <c r="H94" i="135"/>
  <c r="K4" i="135"/>
  <c r="M43" i="135"/>
  <c r="J69" i="135"/>
  <c r="P46" i="135"/>
  <c r="O46" i="135"/>
  <c r="K39" i="135"/>
  <c r="L78" i="135"/>
  <c r="P63" i="135"/>
  <c r="S60" i="135"/>
  <c r="O63" i="135"/>
  <c r="R60" i="135"/>
  <c r="H46" i="135"/>
  <c r="L63" i="135"/>
  <c r="P86" i="135"/>
  <c r="O72" i="135"/>
  <c r="Q60" i="135"/>
  <c r="L54" i="135"/>
  <c r="V11" i="124" a="1"/>
  <c r="V11" i="124" s="1"/>
  <c r="Q71" i="122"/>
  <c r="N74" i="122"/>
  <c r="U42" i="122" a="1"/>
  <c r="U42" i="122" s="1"/>
  <c r="V35" i="119" a="1"/>
  <c r="V35" i="119" s="1"/>
  <c r="O15" i="119"/>
  <c r="O96" i="119"/>
  <c r="W84" i="119" a="1"/>
  <c r="W84" i="119" s="1"/>
  <c r="AB98" i="117" a="1"/>
  <c r="AB98" i="117" s="1"/>
  <c r="N8" i="117"/>
  <c r="N14" i="117"/>
  <c r="T11" i="115" a="1"/>
  <c r="T11" i="115" s="1"/>
  <c r="O78" i="113"/>
  <c r="U24" i="113" a="1"/>
  <c r="U24" i="113" s="1"/>
  <c r="U57" i="113" a="1"/>
  <c r="U57" i="113" s="1"/>
  <c r="O92" i="113"/>
  <c r="U8" i="113" a="1"/>
  <c r="U8" i="113" s="1"/>
  <c r="R56" i="113" a="1"/>
  <c r="R56" i="113" s="1"/>
  <c r="V21" i="111" a="1"/>
  <c r="V21" i="111" s="1"/>
  <c r="R83" i="111" a="1"/>
  <c r="R83" i="111" s="1"/>
  <c r="S90" i="109" a="1"/>
  <c r="S90" i="109" s="1"/>
  <c r="S47" i="109" a="1"/>
  <c r="S47" i="109" s="1"/>
  <c r="M89" i="109"/>
  <c r="U46" i="109" a="1"/>
  <c r="U46" i="109" s="1"/>
  <c r="R57" i="109" a="1"/>
  <c r="R57" i="109" s="1"/>
  <c r="V16" i="109" a="1"/>
  <c r="V16" i="109" s="1"/>
  <c r="L90" i="109"/>
  <c r="R99" i="109" a="1"/>
  <c r="R99" i="109" s="1"/>
  <c r="U86" i="109" a="1"/>
  <c r="U86" i="109" s="1"/>
  <c r="R45" i="109" a="1"/>
  <c r="R45" i="109" s="1"/>
  <c r="U32" i="107" a="1"/>
  <c r="U32" i="107" s="1"/>
  <c r="V19" i="107" a="1"/>
  <c r="V19" i="107" s="1"/>
  <c r="V18" i="107" a="1"/>
  <c r="V18" i="107" s="1"/>
  <c r="U17" i="107" a="1"/>
  <c r="U17" i="107" s="1"/>
  <c r="S60" i="107" a="1"/>
  <c r="S60" i="107" s="1"/>
  <c r="S44" i="107" a="1"/>
  <c r="S44" i="107" s="1"/>
  <c r="R73" i="107" a="1"/>
  <c r="R73" i="107" s="1"/>
  <c r="R62" i="107" a="1"/>
  <c r="R62" i="107" s="1"/>
  <c r="V57" i="107" a="1"/>
  <c r="V57" i="107" s="1"/>
  <c r="U79" i="107" a="1"/>
  <c r="U79" i="107" s="1"/>
  <c r="U47" i="107" a="1"/>
  <c r="U47" i="107" s="1"/>
  <c r="T63" i="105" a="1"/>
  <c r="T63" i="105" s="1"/>
  <c r="U86" i="105" a="1"/>
  <c r="U86" i="105" s="1"/>
  <c r="N57" i="105"/>
  <c r="N34" i="105"/>
  <c r="K34" i="105"/>
  <c r="L67" i="105"/>
  <c r="Q57" i="105" a="1"/>
  <c r="Q57" i="105" s="1"/>
  <c r="N36" i="105"/>
  <c r="R67" i="105" a="1"/>
  <c r="R67" i="105" s="1"/>
  <c r="U4" i="105" a="1"/>
  <c r="U4" i="105" s="1"/>
  <c r="R28" i="105" a="1"/>
  <c r="R28" i="105" s="1"/>
  <c r="T20" i="105" a="1"/>
  <c r="T20" i="105" s="1"/>
  <c r="Q17" i="105" a="1"/>
  <c r="Q17" i="105" s="1"/>
  <c r="V94" i="103" a="1"/>
  <c r="V94" i="103" s="1"/>
  <c r="V92" i="103" a="1"/>
  <c r="V92" i="103" s="1"/>
  <c r="S86" i="103" a="1"/>
  <c r="S86" i="103" s="1"/>
  <c r="T60" i="103" a="1"/>
  <c r="T60" i="103" s="1"/>
  <c r="T54" i="103" a="1"/>
  <c r="T54" i="103" s="1"/>
  <c r="T48" i="103" a="1"/>
  <c r="T48" i="103" s="1"/>
  <c r="N32" i="103"/>
  <c r="T44" i="103" a="1"/>
  <c r="T44" i="103" s="1"/>
  <c r="T42" i="103" a="1"/>
  <c r="T42" i="103" s="1"/>
  <c r="W38" i="103" a="1"/>
  <c r="W38" i="103" s="1"/>
  <c r="V93" i="103" a="1"/>
  <c r="V93" i="103" s="1"/>
  <c r="S37" i="103" a="1"/>
  <c r="S37" i="103" s="1"/>
  <c r="T35" i="103" a="1"/>
  <c r="T35" i="103" s="1"/>
  <c r="W3" i="101" a="1"/>
  <c r="W3" i="101" s="1"/>
  <c r="M61" i="101"/>
  <c r="T56" i="101" a="1"/>
  <c r="T56" i="101" s="1"/>
  <c r="N49" i="101"/>
  <c r="T37" i="101" a="1"/>
  <c r="T37" i="101" s="1"/>
  <c r="T61" i="101" a="1"/>
  <c r="T61" i="101" s="1"/>
  <c r="N37" i="101"/>
  <c r="M37" i="101"/>
  <c r="T78" i="101" a="1"/>
  <c r="T78" i="101" s="1"/>
  <c r="V7" i="101" a="1"/>
  <c r="V7" i="101" s="1"/>
  <c r="M95" i="101"/>
  <c r="T29" i="101" a="1"/>
  <c r="T29" i="101" s="1"/>
  <c r="M87" i="101"/>
  <c r="S93" i="100"/>
  <c r="Y82" i="100"/>
  <c r="S64" i="100"/>
  <c r="V21" i="100"/>
  <c r="AA67" i="100"/>
  <c r="U67" i="100"/>
  <c r="AA49" i="100"/>
  <c r="AA98" i="100"/>
  <c r="AA56" i="100"/>
  <c r="R49" i="100"/>
  <c r="X34" i="100"/>
  <c r="AB81" i="100"/>
  <c r="Y56" i="100"/>
  <c r="O49" i="100"/>
  <c r="X94" i="100"/>
  <c r="M22" i="100"/>
  <c r="N22" i="100" s="1"/>
  <c r="AB97" i="100"/>
  <c r="J58" i="100"/>
  <c r="U55" i="100"/>
  <c r="L96" i="100"/>
  <c r="K28" i="100"/>
  <c r="P79" i="94"/>
  <c r="Z28" i="94"/>
  <c r="M18" i="94"/>
  <c r="L93" i="94"/>
  <c r="V30" i="94"/>
  <c r="R30" i="94"/>
  <c r="J11" i="94"/>
  <c r="H81" i="94"/>
  <c r="K30" i="94"/>
  <c r="Z90" i="94"/>
  <c r="Y90" i="94"/>
  <c r="Z85" i="94"/>
  <c r="V30" i="93"/>
  <c r="X16" i="93"/>
  <c r="I6" i="93"/>
  <c r="X6" i="93"/>
  <c r="R51" i="93"/>
  <c r="Q47" i="93"/>
  <c r="N51" i="93"/>
  <c r="V6" i="93"/>
  <c r="Q100" i="93"/>
  <c r="I51" i="93"/>
  <c r="R14" i="93"/>
  <c r="L80" i="93"/>
  <c r="N26" i="93"/>
  <c r="X30" i="93"/>
  <c r="W30" i="93"/>
  <c r="J94" i="93"/>
  <c r="W79" i="93"/>
  <c r="Q30" i="93"/>
  <c r="K99" i="90"/>
  <c r="M33" i="88"/>
  <c r="M92" i="88"/>
  <c r="O88" i="88"/>
  <c r="M25" i="88"/>
  <c r="N16" i="88"/>
  <c r="K88" i="88"/>
  <c r="M100" i="88"/>
  <c r="M88" i="88"/>
  <c r="G49" i="84"/>
  <c r="K5" i="84"/>
  <c r="R33" i="80"/>
  <c r="S41" i="80"/>
  <c r="H71" i="80"/>
  <c r="P41" i="80"/>
  <c r="R55" i="80"/>
  <c r="I79" i="80"/>
  <c r="J49" i="80"/>
  <c r="K49" i="80" s="1"/>
  <c r="T94" i="80"/>
  <c r="M74" i="76"/>
  <c r="P71" i="76"/>
  <c r="L83" i="76"/>
  <c r="L27" i="76"/>
  <c r="M64" i="76"/>
  <c r="T46" i="74"/>
  <c r="R70" i="74"/>
  <c r="R38" i="74"/>
  <c r="Q63" i="74"/>
  <c r="S90" i="74"/>
  <c r="S55" i="74"/>
  <c r="S30" i="74"/>
  <c r="S54" i="74"/>
  <c r="S86" i="74"/>
  <c r="R98" i="74"/>
  <c r="Q95" i="74"/>
  <c r="Q25" i="74"/>
  <c r="S85" i="74"/>
  <c r="S51" i="74"/>
  <c r="T71" i="74"/>
  <c r="T35" i="74"/>
  <c r="T70" i="74"/>
  <c r="Q22" i="74"/>
  <c r="R54" i="74"/>
  <c r="T22" i="74"/>
  <c r="R86" i="74"/>
  <c r="R22" i="74"/>
  <c r="S70" i="74"/>
  <c r="T54" i="74"/>
  <c r="R80" i="74"/>
  <c r="R46" i="74"/>
  <c r="R18" i="74"/>
  <c r="Q39" i="74"/>
  <c r="S63" i="74"/>
  <c r="S35" i="74"/>
  <c r="T51" i="74"/>
  <c r="T15" i="74"/>
  <c r="Q38" i="74"/>
  <c r="T94" i="74"/>
  <c r="AA42" i="72"/>
  <c r="O67" i="72"/>
  <c r="AA49" i="72"/>
  <c r="L67" i="72"/>
  <c r="Y49" i="72"/>
  <c r="V69" i="72"/>
  <c r="P49" i="72"/>
  <c r="U87" i="72"/>
  <c r="S69" i="72"/>
  <c r="O51" i="72"/>
  <c r="AB92" i="72"/>
  <c r="O64" i="72"/>
  <c r="K76" i="72"/>
  <c r="AC81" i="72"/>
  <c r="M81" i="72" s="1"/>
  <c r="N81" i="72" s="1"/>
  <c r="Z12" i="70"/>
  <c r="AD99" i="70"/>
  <c r="AG52" i="70"/>
  <c r="AB25" i="70"/>
  <c r="AH93" i="70"/>
  <c r="N52" i="70"/>
  <c r="N25" i="70"/>
  <c r="Z56" i="70"/>
  <c r="AH46" i="70"/>
  <c r="Z91" i="70"/>
  <c r="N44" i="70"/>
  <c r="AH65" i="70"/>
  <c r="Z48" i="70"/>
  <c r="S65" i="70"/>
  <c r="AG32" i="70"/>
  <c r="N17" i="70"/>
  <c r="AB78" i="70"/>
  <c r="Z65" i="70"/>
  <c r="Z63" i="70"/>
  <c r="Z61" i="70"/>
  <c r="Z59" i="70"/>
  <c r="Z57" i="70"/>
  <c r="Z26" i="70"/>
  <c r="AA20" i="70"/>
  <c r="W20" i="70"/>
  <c r="Z92" i="70"/>
  <c r="Z90" i="70"/>
  <c r="AG68" i="70"/>
  <c r="O20" i="70"/>
  <c r="M8" i="68"/>
  <c r="Z9" i="68"/>
  <c r="K88" i="68"/>
  <c r="AC8" i="68"/>
  <c r="AC45" i="68"/>
  <c r="Q93" i="68"/>
  <c r="AB45" i="68"/>
  <c r="Z45" i="68"/>
  <c r="AC75" i="68"/>
  <c r="W72" i="68"/>
  <c r="Q45" i="68"/>
  <c r="AB11" i="68"/>
  <c r="V72" i="68"/>
  <c r="L63" i="68"/>
  <c r="M45" i="68"/>
  <c r="AC20" i="68"/>
  <c r="M20" i="68"/>
  <c r="T92" i="68"/>
  <c r="AC77" i="68"/>
  <c r="AB77" i="68"/>
  <c r="AB35" i="68"/>
  <c r="M80" i="66"/>
  <c r="O21" i="66"/>
  <c r="M25" i="66"/>
  <c r="M83" i="66"/>
  <c r="M28" i="66"/>
  <c r="T62" i="66"/>
  <c r="M59" i="66"/>
  <c r="M47" i="66"/>
  <c r="O77" i="66"/>
  <c r="L62" i="66"/>
  <c r="O100" i="66"/>
  <c r="K59" i="64"/>
  <c r="K55" i="64"/>
  <c r="K94" i="64"/>
  <c r="K22" i="64"/>
  <c r="K17" i="64"/>
  <c r="K20" i="64"/>
  <c r="I88" i="62"/>
  <c r="K4" i="62"/>
  <c r="K8" i="62"/>
  <c r="K12" i="62"/>
  <c r="K16" i="62"/>
  <c r="K36" i="62"/>
  <c r="K32" i="62"/>
  <c r="K28" i="62"/>
  <c r="K24" i="62"/>
  <c r="K20" i="62"/>
  <c r="I43" i="62"/>
  <c r="Q99" i="58"/>
  <c r="O73" i="58"/>
  <c r="O44" i="58"/>
  <c r="L59" i="58"/>
  <c r="N35" i="58"/>
  <c r="O80" i="58"/>
  <c r="T27" i="58"/>
  <c r="T79" i="58"/>
  <c r="O21" i="58"/>
  <c r="O13" i="58"/>
  <c r="O5" i="58"/>
  <c r="M97" i="56"/>
  <c r="M89" i="56"/>
  <c r="M81" i="56"/>
  <c r="M73" i="56"/>
  <c r="M65" i="56"/>
  <c r="M42" i="56"/>
  <c r="M34" i="56"/>
  <c r="M26" i="56"/>
  <c r="M18" i="56"/>
  <c r="M10" i="56"/>
  <c r="K64" i="56"/>
  <c r="M63" i="56"/>
  <c r="M47" i="56"/>
  <c r="R46" i="56"/>
  <c r="K99" i="54"/>
  <c r="K95" i="54"/>
  <c r="K91" i="54"/>
  <c r="K87" i="54"/>
  <c r="K83" i="54"/>
  <c r="K79" i="54"/>
  <c r="K75" i="54"/>
  <c r="K71" i="54"/>
  <c r="K67" i="54"/>
  <c r="K63" i="54"/>
  <c r="K59" i="54"/>
  <c r="K55" i="54"/>
  <c r="K51" i="54"/>
  <c r="K47" i="54"/>
  <c r="K43" i="54"/>
  <c r="K39" i="54"/>
  <c r="K35" i="54"/>
  <c r="K31" i="54"/>
  <c r="K27" i="54"/>
  <c r="K23" i="54"/>
  <c r="K3" i="52"/>
  <c r="K97" i="52"/>
  <c r="K93" i="52"/>
  <c r="K89" i="52"/>
  <c r="K85" i="52"/>
  <c r="K81" i="52"/>
  <c r="K77" i="52"/>
  <c r="K73" i="52"/>
  <c r="K69" i="52"/>
  <c r="K65" i="52"/>
  <c r="K61" i="52"/>
  <c r="K57" i="52"/>
  <c r="K53" i="52"/>
  <c r="K49" i="52"/>
  <c r="K45" i="52"/>
  <c r="K41" i="52"/>
  <c r="K37" i="52"/>
  <c r="K33" i="52"/>
  <c r="K29" i="52"/>
  <c r="K25" i="52"/>
  <c r="K21" i="52"/>
  <c r="K17" i="52"/>
  <c r="K13" i="52"/>
  <c r="V75" i="48"/>
  <c r="V58" i="48"/>
  <c r="AA49" i="48"/>
  <c r="O75" i="48"/>
  <c r="T28" i="46"/>
  <c r="AG23" i="162"/>
  <c r="AM100" i="162"/>
  <c r="Q97" i="162"/>
  <c r="AP92" i="162"/>
  <c r="Q87" i="162"/>
  <c r="AF84" i="162"/>
  <c r="L81" i="162"/>
  <c r="H77" i="162"/>
  <c r="X73" i="162"/>
  <c r="AD71" i="162"/>
  <c r="AH69" i="162"/>
  <c r="W68" i="162"/>
  <c r="U67" i="162"/>
  <c r="AI65" i="162"/>
  <c r="AH61" i="162"/>
  <c r="V60" i="162"/>
  <c r="P57" i="162"/>
  <c r="AQ53" i="162"/>
  <c r="AG50" i="162"/>
  <c r="X48" i="162"/>
  <c r="W37" i="162"/>
  <c r="AF35" i="162"/>
  <c r="V32" i="162"/>
  <c r="AQ26" i="162"/>
  <c r="AF23" i="162"/>
  <c r="AF71" i="162"/>
  <c r="X68" i="162"/>
  <c r="AL100" i="162"/>
  <c r="N97" i="162"/>
  <c r="AI95" i="162"/>
  <c r="I87" i="162"/>
  <c r="AD84" i="162"/>
  <c r="L73" i="162"/>
  <c r="X71" i="162"/>
  <c r="AC69" i="162"/>
  <c r="V68" i="162"/>
  <c r="N67" i="162"/>
  <c r="AH65" i="162"/>
  <c r="AF61" i="162"/>
  <c r="U60" i="162"/>
  <c r="N57" i="162"/>
  <c r="AP53" i="162"/>
  <c r="AC50" i="162"/>
  <c r="V48" i="162"/>
  <c r="V37" i="162"/>
  <c r="AD35" i="162"/>
  <c r="AA34" i="162"/>
  <c r="AP26" i="162"/>
  <c r="Z25" i="162"/>
  <c r="AD23" i="162"/>
  <c r="U21" i="162"/>
  <c r="AQ11" i="162"/>
  <c r="K77" i="162"/>
  <c r="AJ100" i="162"/>
  <c r="AI98" i="162"/>
  <c r="I92" i="162"/>
  <c r="H87" i="162"/>
  <c r="V84" i="162"/>
  <c r="K73" i="162"/>
  <c r="T71" i="162"/>
  <c r="I69" i="162"/>
  <c r="R68" i="162"/>
  <c r="I67" i="162"/>
  <c r="AF65" i="162"/>
  <c r="AQ62" i="162"/>
  <c r="AC61" i="162"/>
  <c r="T60" i="162"/>
  <c r="L57" i="162"/>
  <c r="AQ55" i="162"/>
  <c r="AM53" i="162"/>
  <c r="T48" i="162"/>
  <c r="R37" i="162"/>
  <c r="AC35" i="162"/>
  <c r="AB23" i="162"/>
  <c r="AH11" i="162"/>
  <c r="AL55" i="162"/>
  <c r="Z23" i="162"/>
  <c r="W89" i="162"/>
  <c r="N71" i="162"/>
  <c r="P68" i="162"/>
  <c r="Z100" i="162"/>
  <c r="AD98" i="162"/>
  <c r="U89" i="162"/>
  <c r="AO84" i="162"/>
  <c r="L71" i="162"/>
  <c r="O68" i="162"/>
  <c r="AA65" i="162"/>
  <c r="AL62" i="162"/>
  <c r="AO60" i="162"/>
  <c r="H57" i="162"/>
  <c r="AJ55" i="162"/>
  <c r="I48" i="162"/>
  <c r="U45" i="162"/>
  <c r="AH40" i="162"/>
  <c r="P37" i="162"/>
  <c r="AA35" i="162"/>
  <c r="AL27" i="162"/>
  <c r="AL26" i="162"/>
  <c r="W23" i="162"/>
  <c r="AI17" i="162"/>
  <c r="O98" i="162"/>
  <c r="H71" i="162"/>
  <c r="L68" i="162"/>
  <c r="Z65" i="162"/>
  <c r="AQ57" i="162"/>
  <c r="R55" i="162"/>
  <c r="AO48" i="162"/>
  <c r="AF40" i="162"/>
  <c r="N37" i="162"/>
  <c r="Z35" i="162"/>
  <c r="AH27" i="162"/>
  <c r="AF26" i="162"/>
  <c r="Q23" i="162"/>
  <c r="AD17" i="162"/>
  <c r="AQ14" i="162"/>
  <c r="AP68" i="162"/>
  <c r="K68" i="162"/>
  <c r="W65" i="162"/>
  <c r="N55" i="162"/>
  <c r="K37" i="162"/>
  <c r="X35" i="162"/>
  <c r="AG27" i="162"/>
  <c r="Z26" i="162"/>
  <c r="P23" i="162"/>
  <c r="N17" i="162"/>
  <c r="AO73" i="162"/>
  <c r="I68" i="162"/>
  <c r="AI66" i="162"/>
  <c r="U65" i="162"/>
  <c r="AQ60" i="162"/>
  <c r="I37" i="162"/>
  <c r="I35" i="162"/>
  <c r="AB27" i="162"/>
  <c r="X26" i="162"/>
  <c r="K17" i="162"/>
  <c r="Q14" i="162"/>
  <c r="AO9" i="162"/>
  <c r="L65" i="162"/>
  <c r="P27" i="162"/>
  <c r="R26" i="162"/>
  <c r="AD77" i="162"/>
  <c r="AQ71" i="162"/>
  <c r="AD68" i="162"/>
  <c r="AM67" i="162"/>
  <c r="AO66" i="162"/>
  <c r="AH60" i="162"/>
  <c r="AG57" i="162"/>
  <c r="V54" i="162"/>
  <c r="AI37" i="162"/>
  <c r="AB29" i="162"/>
  <c r="K27" i="162"/>
  <c r="O26" i="162"/>
  <c r="AJ22" i="162"/>
  <c r="AP8" i="162"/>
  <c r="AJ97" i="162"/>
  <c r="AP87" i="162"/>
  <c r="X77" i="162"/>
  <c r="AC68" i="162"/>
  <c r="AL67" i="162"/>
  <c r="H65" i="162"/>
  <c r="AD60" i="162"/>
  <c r="AC57" i="162"/>
  <c r="U54" i="162"/>
  <c r="AH48" i="162"/>
  <c r="AG37" i="162"/>
  <c r="R29" i="162"/>
  <c r="I27" i="162"/>
  <c r="L26" i="162"/>
  <c r="L22" i="162"/>
  <c r="AG18" i="162"/>
  <c r="AD97" i="162"/>
  <c r="Z87" i="162"/>
  <c r="V77" i="162"/>
  <c r="AL71" i="162"/>
  <c r="AB68" i="162"/>
  <c r="AH67" i="162"/>
  <c r="AO65" i="162"/>
  <c r="AA60" i="162"/>
  <c r="W57" i="162"/>
  <c r="AF48" i="162"/>
  <c r="AD37" i="162"/>
  <c r="AO27" i="162"/>
  <c r="AD18" i="162"/>
  <c r="AQ8" i="162"/>
  <c r="W99" i="162"/>
  <c r="AC97" i="162"/>
  <c r="P90" i="162"/>
  <c r="W87" i="162"/>
  <c r="AM81" i="162"/>
  <c r="L77" i="162"/>
  <c r="AA73" i="162"/>
  <c r="AJ71" i="162"/>
  <c r="Z68" i="162"/>
  <c r="AA67" i="162"/>
  <c r="AP65" i="162"/>
  <c r="AP61" i="162"/>
  <c r="Z60" i="162"/>
  <c r="V57" i="162"/>
  <c r="AA48" i="162"/>
  <c r="AC37" i="162"/>
  <c r="AL35" i="162"/>
  <c r="AI23" i="162"/>
  <c r="W18" i="162"/>
  <c r="AR55" i="160"/>
  <c r="AI53" i="160"/>
  <c r="AK100" i="160"/>
  <c r="J99" i="160"/>
  <c r="AQ94" i="160"/>
  <c r="AW80" i="160" a="1"/>
  <c r="AW80" i="160" s="1"/>
  <c r="AL76" i="160"/>
  <c r="N63" i="160"/>
  <c r="AQ55" i="160"/>
  <c r="K51" i="160"/>
  <c r="AN38" i="160"/>
  <c r="M35" i="160"/>
  <c r="AD27" i="160" a="1"/>
  <c r="AD27" i="160" s="1"/>
  <c r="AX24" i="160" a="1"/>
  <c r="AX24" i="160" s="1"/>
  <c r="AR14" i="160"/>
  <c r="AF8" i="160" a="1"/>
  <c r="AF8" i="160" s="1"/>
  <c r="AQ85" i="160"/>
  <c r="AK55" i="160"/>
  <c r="AT45" i="160" a="1"/>
  <c r="AT45" i="160" s="1"/>
  <c r="AB41" i="160" a="1"/>
  <c r="AB41" i="160" s="1"/>
  <c r="X38" i="160"/>
  <c r="AY30" i="160" a="1"/>
  <c r="AY30" i="160" s="1"/>
  <c r="AQ14" i="160"/>
  <c r="AF55" i="160" a="1"/>
  <c r="AF55" i="160" s="1"/>
  <c r="AP14" i="160"/>
  <c r="X94" i="160"/>
  <c r="AQ92" i="160"/>
  <c r="N85" i="160"/>
  <c r="AB80" i="160" a="1"/>
  <c r="AB80" i="160" s="1"/>
  <c r="P38" i="160"/>
  <c r="AI14" i="160"/>
  <c r="AU94" i="160" a="1"/>
  <c r="AU94" i="160" s="1"/>
  <c r="P6" i="160"/>
  <c r="W5" i="160"/>
  <c r="T100" i="160"/>
  <c r="AU99" i="160" a="1"/>
  <c r="AU99" i="160" s="1"/>
  <c r="Y96" i="160"/>
  <c r="T94" i="160"/>
  <c r="AN92" i="160"/>
  <c r="AR87" i="160"/>
  <c r="M85" i="160"/>
  <c r="AQ79" i="160"/>
  <c r="M78" i="160"/>
  <c r="AX76" i="160" a="1"/>
  <c r="AX76" i="160" s="1"/>
  <c r="S72" i="160"/>
  <c r="AH69" i="160"/>
  <c r="AL64" i="160"/>
  <c r="P57" i="160"/>
  <c r="R55" i="160"/>
  <c r="M41" i="160"/>
  <c r="K38" i="160"/>
  <c r="AN31" i="160"/>
  <c r="AJ30" i="160"/>
  <c r="AH14" i="160"/>
  <c r="AX12" i="160" a="1"/>
  <c r="AX12" i="160" s="1"/>
  <c r="J10" i="160"/>
  <c r="AB7" i="160" a="1"/>
  <c r="AB7" i="160" s="1"/>
  <c r="AU12" i="160" a="1"/>
  <c r="AU12" i="160" s="1"/>
  <c r="AD94" i="160" a="1"/>
  <c r="AD94" i="160" s="1"/>
  <c r="Z94" i="160"/>
  <c r="AR92" i="160"/>
  <c r="AK92" i="160"/>
  <c r="K94" i="160"/>
  <c r="Q92" i="160"/>
  <c r="AL89" i="160"/>
  <c r="P87" i="160"/>
  <c r="AW79" i="160" a="1"/>
  <c r="AW79" i="160" s="1"/>
  <c r="J75" i="160"/>
  <c r="M69" i="160"/>
  <c r="AI64" i="160"/>
  <c r="AB59" i="160" a="1"/>
  <c r="AB59" i="160" s="1"/>
  <c r="AQ50" i="160"/>
  <c r="AD48" i="160" a="1"/>
  <c r="AD48" i="160" s="1"/>
  <c r="AQ39" i="160"/>
  <c r="AK31" i="160"/>
  <c r="AC30" i="160" a="1"/>
  <c r="AC30" i="160" s="1"/>
  <c r="AQ21" i="160"/>
  <c r="AX16" i="160" a="1"/>
  <c r="AX16" i="160" s="1"/>
  <c r="Z14" i="160"/>
  <c r="X12" i="160"/>
  <c r="AY6" i="160" a="1"/>
  <c r="AY6" i="160" s="1"/>
  <c r="J94" i="160"/>
  <c r="AK89" i="160"/>
  <c r="X64" i="160"/>
  <c r="AN47" i="160"/>
  <c r="Y39" i="160"/>
  <c r="AK21" i="160"/>
  <c r="Y18" i="160"/>
  <c r="V14" i="160"/>
  <c r="X6" i="160"/>
  <c r="P94" i="160"/>
  <c r="AP87" i="160"/>
  <c r="AX5" i="160" a="1"/>
  <c r="AX5" i="160" s="1"/>
  <c r="AF96" i="160" a="1"/>
  <c r="AF96" i="160" s="1"/>
  <c r="K92" i="160"/>
  <c r="T89" i="160"/>
  <c r="J87" i="160"/>
  <c r="AB85" i="160" a="1"/>
  <c r="AB85" i="160" s="1"/>
  <c r="AK58" i="160"/>
  <c r="X42" i="160"/>
  <c r="W39" i="160"/>
  <c r="AL35" i="160"/>
  <c r="X31" i="160"/>
  <c r="W30" i="160"/>
  <c r="X21" i="160"/>
  <c r="X18" i="160"/>
  <c r="S14" i="160"/>
  <c r="AW12" i="160" a="1"/>
  <c r="AW12" i="160" s="1"/>
  <c r="AB10" i="160" a="1"/>
  <c r="AB10" i="160" s="1"/>
  <c r="AR97" i="160"/>
  <c r="AB94" i="160" a="1"/>
  <c r="AB94" i="160" s="1"/>
  <c r="Q14" i="160"/>
  <c r="AL97" i="160"/>
  <c r="V95" i="160"/>
  <c r="AB75" i="160" a="1"/>
  <c r="AB75" i="160" s="1"/>
  <c r="AU69" i="160" a="1"/>
  <c r="AU69" i="160" s="1"/>
  <c r="AB44" i="160" a="1"/>
  <c r="AB44" i="160" s="1"/>
  <c r="AR40" i="160"/>
  <c r="AP27" i="160"/>
  <c r="AH49" i="160"/>
  <c r="AN40" i="160"/>
  <c r="AI27" i="160"/>
  <c r="AE23" i="160" a="1"/>
  <c r="AE23" i="160" s="1"/>
  <c r="AD49" i="160" a="1"/>
  <c r="AD49" i="160" s="1"/>
  <c r="AW18" i="160" a="1"/>
  <c r="AW18" i="160" s="1"/>
  <c r="AL80" i="160"/>
  <c r="AH65" i="160"/>
  <c r="AB63" i="160" a="1"/>
  <c r="AB63" i="160" s="1"/>
  <c r="AB56" i="160" a="1"/>
  <c r="AB56" i="160" s="1"/>
  <c r="AD51" i="160" a="1"/>
  <c r="AD51" i="160" s="1"/>
  <c r="AY41" i="160" a="1"/>
  <c r="AY41" i="160" s="1"/>
  <c r="AH40" i="160"/>
  <c r="AB14" i="160" a="1"/>
  <c r="AB14" i="160" s="1"/>
  <c r="X65" i="160"/>
  <c r="Z63" i="160"/>
  <c r="V51" i="160"/>
  <c r="V40" i="160"/>
  <c r="AR38" i="160"/>
  <c r="O100" i="158"/>
  <c r="R73" i="158"/>
  <c r="I71" i="158"/>
  <c r="O68" i="158"/>
  <c r="P39" i="158"/>
  <c r="M31" i="158"/>
  <c r="X23" i="158"/>
  <c r="M100" i="158"/>
  <c r="O28" i="158"/>
  <c r="M23" i="158"/>
  <c r="L100" i="158"/>
  <c r="P73" i="158"/>
  <c r="X59" i="158"/>
  <c r="J100" i="158"/>
  <c r="P91" i="158"/>
  <c r="O86" i="158"/>
  <c r="Y75" i="158"/>
  <c r="L73" i="158"/>
  <c r="Y65" i="158"/>
  <c r="Y63" i="158"/>
  <c r="O59" i="158"/>
  <c r="Y53" i="158"/>
  <c r="X50" i="158"/>
  <c r="Y44" i="158"/>
  <c r="L33" i="158"/>
  <c r="I100" i="158"/>
  <c r="Y94" i="158"/>
  <c r="O91" i="158"/>
  <c r="V75" i="158"/>
  <c r="W65" i="158"/>
  <c r="O63" i="158"/>
  <c r="I59" i="158"/>
  <c r="P53" i="158"/>
  <c r="W44" i="158"/>
  <c r="I28" i="158"/>
  <c r="X19" i="158"/>
  <c r="M91" i="158"/>
  <c r="S75" i="158"/>
  <c r="R65" i="158"/>
  <c r="L63" i="158"/>
  <c r="U44" i="158"/>
  <c r="U35" i="158"/>
  <c r="R30" i="158"/>
  <c r="W19" i="158"/>
  <c r="W12" i="158"/>
  <c r="S35" i="158"/>
  <c r="X22" i="158"/>
  <c r="S12" i="158"/>
  <c r="W40" i="158"/>
  <c r="P35" i="158"/>
  <c r="R22" i="158"/>
  <c r="R12" i="158"/>
  <c r="X100" i="158"/>
  <c r="R96" i="158"/>
  <c r="O85" i="158"/>
  <c r="U72" i="158"/>
  <c r="Y69" i="158"/>
  <c r="W100" i="158"/>
  <c r="Y74" i="158"/>
  <c r="S72" i="158"/>
  <c r="W29" i="158"/>
  <c r="J24" i="158"/>
  <c r="V100" i="158"/>
  <c r="V29" i="158"/>
  <c r="I24" i="158"/>
  <c r="L29" i="158"/>
  <c r="X73" i="158"/>
  <c r="O31" i="158"/>
  <c r="L17" i="158"/>
  <c r="K7" i="156"/>
  <c r="S87" i="156"/>
  <c r="K86" i="156"/>
  <c r="P70" i="156"/>
  <c r="K61" i="156"/>
  <c r="L52" i="156"/>
  <c r="P38" i="156"/>
  <c r="K25" i="156"/>
  <c r="K22" i="156"/>
  <c r="R87" i="156"/>
  <c r="P83" i="156"/>
  <c r="K98" i="156"/>
  <c r="O83" i="156"/>
  <c r="K80" i="156"/>
  <c r="L70" i="156"/>
  <c r="O67" i="156"/>
  <c r="K57" i="156"/>
  <c r="L54" i="156"/>
  <c r="L38" i="156"/>
  <c r="I28" i="156"/>
  <c r="I94" i="156"/>
  <c r="I87" i="156"/>
  <c r="M83" i="156"/>
  <c r="J100" i="156"/>
  <c r="K76" i="156"/>
  <c r="I70" i="156"/>
  <c r="I60" i="156"/>
  <c r="I54" i="156"/>
  <c r="I38" i="156"/>
  <c r="K97" i="156"/>
  <c r="K21" i="156"/>
  <c r="K43" i="156"/>
  <c r="S39" i="156"/>
  <c r="L23" i="156"/>
  <c r="K5" i="156"/>
  <c r="K9" i="156"/>
  <c r="K93" i="156"/>
  <c r="S86" i="156"/>
  <c r="K75" i="156"/>
  <c r="O66" i="156"/>
  <c r="K13" i="156"/>
  <c r="K96" i="156"/>
  <c r="P71" i="156"/>
  <c r="M69" i="156"/>
  <c r="O37" i="156"/>
  <c r="O20" i="156"/>
  <c r="K59" i="156"/>
  <c r="K12" i="156"/>
  <c r="K62" i="156"/>
  <c r="K55" i="156"/>
  <c r="S22" i="156"/>
  <c r="L95" i="156"/>
  <c r="K81" i="156"/>
  <c r="S70" i="156"/>
  <c r="L65" i="156"/>
  <c r="K58" i="156"/>
  <c r="S41" i="156"/>
  <c r="R38" i="156"/>
  <c r="P22" i="156"/>
  <c r="M15" i="156"/>
  <c r="O52" i="154"/>
  <c r="I39" i="154"/>
  <c r="P30" i="154"/>
  <c r="X23" i="154"/>
  <c r="V14" i="154"/>
  <c r="I6" i="154"/>
  <c r="M94" i="154"/>
  <c r="V88" i="154"/>
  <c r="V83" i="154"/>
  <c r="J77" i="154"/>
  <c r="X75" i="154"/>
  <c r="J52" i="154"/>
  <c r="S43" i="154"/>
  <c r="L30" i="154"/>
  <c r="Y27" i="154"/>
  <c r="J26" i="154"/>
  <c r="J14" i="154"/>
  <c r="J12" i="154"/>
  <c r="L94" i="154"/>
  <c r="O88" i="154"/>
  <c r="W75" i="154"/>
  <c r="I52" i="154"/>
  <c r="L46" i="154"/>
  <c r="L11" i="154"/>
  <c r="Y35" i="154"/>
  <c r="X67" i="154"/>
  <c r="S38" i="154"/>
  <c r="P4" i="154"/>
  <c r="S95" i="154"/>
  <c r="S48" i="154"/>
  <c r="R38" i="154"/>
  <c r="P35" i="154"/>
  <c r="V22" i="154"/>
  <c r="W13" i="154"/>
  <c r="V12" i="154"/>
  <c r="P95" i="154"/>
  <c r="S76" i="154"/>
  <c r="O74" i="154"/>
  <c r="O48" i="154"/>
  <c r="M38" i="154"/>
  <c r="I35" i="154"/>
  <c r="U22" i="154"/>
  <c r="U16" i="154"/>
  <c r="W11" i="154"/>
  <c r="W8" i="154"/>
  <c r="M95" i="154"/>
  <c r="J93" i="154"/>
  <c r="V84" i="154"/>
  <c r="O76" i="154"/>
  <c r="V56" i="154"/>
  <c r="J48" i="154"/>
  <c r="I31" i="154"/>
  <c r="V26" i="154"/>
  <c r="R22" i="154"/>
  <c r="J76" i="154"/>
  <c r="U66" i="154"/>
  <c r="X52" i="154"/>
  <c r="Y39" i="154"/>
  <c r="Y28" i="154"/>
  <c r="S26" i="154"/>
  <c r="W24" i="154"/>
  <c r="M22" i="154"/>
  <c r="I95" i="154"/>
  <c r="M89" i="154"/>
  <c r="L78" i="154"/>
  <c r="I76" i="154"/>
  <c r="V62" i="154"/>
  <c r="W52" i="154"/>
  <c r="X39" i="154"/>
  <c r="R26" i="154"/>
  <c r="S62" i="154"/>
  <c r="V52" i="154"/>
  <c r="S39" i="154"/>
  <c r="P26" i="154"/>
  <c r="J22" i="154"/>
  <c r="L62" i="154"/>
  <c r="U52" i="154"/>
  <c r="P39" i="154"/>
  <c r="U30" i="154"/>
  <c r="O26" i="154"/>
  <c r="S52" i="154"/>
  <c r="M39" i="154"/>
  <c r="R30" i="154"/>
  <c r="L26" i="154"/>
  <c r="S94" i="152"/>
  <c r="S88" i="152"/>
  <c r="T66" i="152"/>
  <c r="N63" i="152"/>
  <c r="K61" i="152" a="1"/>
  <c r="K61" i="152" s="1"/>
  <c r="L61" i="152" s="1"/>
  <c r="R50" i="152"/>
  <c r="M47" i="152"/>
  <c r="S23" i="152"/>
  <c r="K17" i="152" a="1"/>
  <c r="K17" i="152" s="1"/>
  <c r="L17" i="152" s="1"/>
  <c r="S13" i="152"/>
  <c r="R94" i="152"/>
  <c r="R88" i="152"/>
  <c r="M66" i="152"/>
  <c r="R60" i="152"/>
  <c r="P50" i="152"/>
  <c r="J47" i="152"/>
  <c r="P23" i="152"/>
  <c r="P94" i="152"/>
  <c r="N88" i="152"/>
  <c r="N23" i="152"/>
  <c r="I94" i="152"/>
  <c r="M88" i="152"/>
  <c r="T72" i="152"/>
  <c r="J23" i="152"/>
  <c r="T78" i="152"/>
  <c r="S72" i="152"/>
  <c r="T39" i="152"/>
  <c r="T29" i="152"/>
  <c r="R78" i="152"/>
  <c r="R72" i="152"/>
  <c r="K60" i="152" a="1"/>
  <c r="K60" i="152" s="1"/>
  <c r="L60" i="152" s="1"/>
  <c r="K47" i="152" a="1"/>
  <c r="K47" i="152" s="1"/>
  <c r="L47" i="152" s="1"/>
  <c r="P39" i="152"/>
  <c r="Q29" i="152"/>
  <c r="M15" i="152"/>
  <c r="K3" i="152" a="1"/>
  <c r="K3" i="152" s="1"/>
  <c r="L3" i="152" s="1"/>
  <c r="P98" i="152"/>
  <c r="S95" i="152"/>
  <c r="N93" i="152"/>
  <c r="K84" i="152" a="1"/>
  <c r="K84" i="152" s="1"/>
  <c r="L84" i="152" s="1"/>
  <c r="K78" i="152" a="1"/>
  <c r="K78" i="152" s="1"/>
  <c r="L78" i="152" s="1"/>
  <c r="S74" i="152"/>
  <c r="K72" i="152" a="1"/>
  <c r="K72" i="152" s="1"/>
  <c r="L72" i="152" s="1"/>
  <c r="T51" i="152"/>
  <c r="K39" i="152" a="1"/>
  <c r="K39" i="152" s="1"/>
  <c r="L39" i="152" s="1"/>
  <c r="R31" i="152"/>
  <c r="K15" i="152" a="1"/>
  <c r="K15" i="152" s="1"/>
  <c r="L15" i="152" s="1"/>
  <c r="N98" i="152"/>
  <c r="R95" i="152"/>
  <c r="I93" i="152"/>
  <c r="Q80" i="152"/>
  <c r="Q77" i="152"/>
  <c r="R58" i="152"/>
  <c r="T34" i="152"/>
  <c r="N31" i="152"/>
  <c r="P28" i="152"/>
  <c r="S14" i="152"/>
  <c r="I98" i="152"/>
  <c r="J80" i="152"/>
  <c r="P67" i="152"/>
  <c r="Q64" i="152"/>
  <c r="Q61" i="152"/>
  <c r="P58" i="152"/>
  <c r="Q34" i="152"/>
  <c r="K31" i="152" a="1"/>
  <c r="K31" i="152" s="1"/>
  <c r="L31" i="152" s="1"/>
  <c r="K22" i="152" a="1"/>
  <c r="K22" i="152" s="1"/>
  <c r="L22" i="152" s="1"/>
  <c r="K95" i="152" a="1"/>
  <c r="K95" i="152" s="1"/>
  <c r="L95" i="152" s="1"/>
  <c r="T47" i="152"/>
  <c r="R3" i="152"/>
  <c r="K98" i="152" a="1"/>
  <c r="K98" i="152" s="1"/>
  <c r="L98" i="152" s="1"/>
  <c r="T94" i="152"/>
  <c r="T88" i="152"/>
  <c r="P76" i="152"/>
  <c r="K64" i="152" a="1"/>
  <c r="K64" i="152" s="1"/>
  <c r="L64" i="152" s="1"/>
  <c r="T50" i="152"/>
  <c r="Q47" i="152"/>
  <c r="K34" i="152" a="1"/>
  <c r="K34" i="152" s="1"/>
  <c r="L34" i="152" s="1"/>
  <c r="T23" i="152"/>
  <c r="T13" i="152"/>
  <c r="I85" i="150"/>
  <c r="R64" i="150"/>
  <c r="N54" i="150"/>
  <c r="P48" i="150"/>
  <c r="T25" i="150"/>
  <c r="K23" i="150" a="1"/>
  <c r="K23" i="150" s="1"/>
  <c r="L23" i="150" s="1"/>
  <c r="R19" i="150"/>
  <c r="N17" i="150"/>
  <c r="R14" i="150"/>
  <c r="J64" i="150"/>
  <c r="S25" i="150"/>
  <c r="J17" i="150"/>
  <c r="K75" i="150" a="1"/>
  <c r="K75" i="150" s="1"/>
  <c r="L75" i="150" s="1"/>
  <c r="R38" i="150"/>
  <c r="R25" i="150"/>
  <c r="P19" i="150"/>
  <c r="R44" i="150"/>
  <c r="N38" i="150"/>
  <c r="P25" i="150"/>
  <c r="N19" i="150"/>
  <c r="T97" i="150"/>
  <c r="P77" i="150"/>
  <c r="P44" i="150"/>
  <c r="R41" i="150"/>
  <c r="J97" i="150"/>
  <c r="K64" i="150" a="1"/>
  <c r="K64" i="150" s="1"/>
  <c r="L64" i="150" s="1"/>
  <c r="K48" i="150" a="1"/>
  <c r="K48" i="150" s="1"/>
  <c r="L48" i="150" s="1"/>
  <c r="I44" i="150"/>
  <c r="M41" i="150"/>
  <c r="J19" i="150"/>
  <c r="I19" i="150"/>
  <c r="S90" i="150"/>
  <c r="S59" i="150"/>
  <c r="J90" i="150"/>
  <c r="P76" i="150"/>
  <c r="I59" i="150"/>
  <c r="S20" i="150"/>
  <c r="P52" i="150"/>
  <c r="R43" i="150"/>
  <c r="Q20" i="150"/>
  <c r="M15" i="150"/>
  <c r="I43" i="150"/>
  <c r="Q26" i="150"/>
  <c r="N95" i="150"/>
  <c r="P92" i="150"/>
  <c r="Q89" i="150"/>
  <c r="N82" i="150"/>
  <c r="I75" i="150"/>
  <c r="K15" i="150" a="1"/>
  <c r="K15" i="150" s="1"/>
  <c r="L15" i="150" s="1"/>
  <c r="M92" i="150"/>
  <c r="P85" i="150"/>
  <c r="J68" i="150"/>
  <c r="K26" i="150" a="1"/>
  <c r="K26" i="150" s="1"/>
  <c r="L26" i="150" s="1"/>
  <c r="T19" i="150"/>
  <c r="S14" i="150"/>
  <c r="X10" i="148"/>
  <c r="J97" i="148"/>
  <c r="S76" i="148"/>
  <c r="P50" i="148"/>
  <c r="L42" i="148"/>
  <c r="V39" i="148"/>
  <c r="X8" i="148"/>
  <c r="I97" i="148"/>
  <c r="R81" i="148"/>
  <c r="R76" i="148"/>
  <c r="Y71" i="148"/>
  <c r="V62" i="148"/>
  <c r="J59" i="148"/>
  <c r="X53" i="148"/>
  <c r="O50" i="148"/>
  <c r="J42" i="148"/>
  <c r="X3" i="148"/>
  <c r="O8" i="148"/>
  <c r="Y10" i="148"/>
  <c r="S98" i="148"/>
  <c r="M93" i="148"/>
  <c r="V87" i="148"/>
  <c r="X84" i="148"/>
  <c r="O76" i="148"/>
  <c r="W71" i="148"/>
  <c r="P10" i="148"/>
  <c r="R84" i="148"/>
  <c r="L76" i="148"/>
  <c r="S71" i="148"/>
  <c r="J50" i="148"/>
  <c r="P5" i="148"/>
  <c r="O71" i="148"/>
  <c r="I50" i="148"/>
  <c r="Y43" i="148"/>
  <c r="P38" i="148"/>
  <c r="M21" i="148"/>
  <c r="P3" i="148"/>
  <c r="M96" i="148"/>
  <c r="I58" i="148"/>
  <c r="W43" i="148"/>
  <c r="O38" i="148"/>
  <c r="L21" i="148"/>
  <c r="R11" i="148"/>
  <c r="X54" i="148"/>
  <c r="V43" i="148"/>
  <c r="M38" i="148"/>
  <c r="R10" i="148"/>
  <c r="I89" i="148"/>
  <c r="W77" i="148"/>
  <c r="Y67" i="148"/>
  <c r="I46" i="148"/>
  <c r="Y24" i="148"/>
  <c r="R5" i="148"/>
  <c r="Y75" i="148"/>
  <c r="W67" i="148"/>
  <c r="S3" i="148"/>
  <c r="V5" i="148"/>
  <c r="W97" i="148"/>
  <c r="O75" i="148"/>
  <c r="W60" i="148"/>
  <c r="O54" i="148"/>
  <c r="R42" i="148"/>
  <c r="L37" i="148"/>
  <c r="V4" i="148"/>
  <c r="Y76" i="148"/>
  <c r="L75" i="148"/>
  <c r="V3" i="148"/>
  <c r="P97" i="148"/>
  <c r="V76" i="148"/>
  <c r="J75" i="148"/>
  <c r="W11" i="148"/>
  <c r="U76" i="148"/>
  <c r="I75" i="148"/>
  <c r="I26" i="148"/>
  <c r="M100" i="146"/>
  <c r="I95" i="146"/>
  <c r="O68" i="146"/>
  <c r="R39" i="146"/>
  <c r="J35" i="146" a="1"/>
  <c r="J35" i="146" s="1"/>
  <c r="K35" i="146" s="1"/>
  <c r="J3" i="146" a="1"/>
  <c r="J3" i="146" s="1"/>
  <c r="K3" i="146" s="1"/>
  <c r="P86" i="146"/>
  <c r="S94" i="146"/>
  <c r="L86" i="146"/>
  <c r="S62" i="146"/>
  <c r="S38" i="146"/>
  <c r="M94" i="146"/>
  <c r="S57" i="146"/>
  <c r="J14" i="146" a="1"/>
  <c r="J14" i="146" s="1"/>
  <c r="K14" i="146" s="1"/>
  <c r="J67" i="146" a="1"/>
  <c r="J67" i="146" s="1"/>
  <c r="K67" i="146" s="1"/>
  <c r="J38" i="146" a="1"/>
  <c r="J38" i="146" s="1"/>
  <c r="K38" i="146" s="1"/>
  <c r="J94" i="146" a="1"/>
  <c r="J94" i="146" s="1"/>
  <c r="K94" i="146" s="1"/>
  <c r="J51" i="146" a="1"/>
  <c r="J51" i="146" s="1"/>
  <c r="J89" i="146" a="1"/>
  <c r="J89" i="146" s="1"/>
  <c r="J80" i="146" a="1"/>
  <c r="J80" i="146" s="1"/>
  <c r="K80" i="146" s="1"/>
  <c r="Q74" i="146"/>
  <c r="S69" i="146"/>
  <c r="J6" i="146" a="1"/>
  <c r="J6" i="146" s="1"/>
  <c r="K6" i="146" s="1"/>
  <c r="S88" i="146"/>
  <c r="O69" i="146"/>
  <c r="R26" i="146"/>
  <c r="P3" i="146"/>
  <c r="J55" i="146" a="1"/>
  <c r="J55" i="146" s="1"/>
  <c r="K55" i="146" s="1"/>
  <c r="S100" i="146"/>
  <c r="Q87" i="146"/>
  <c r="AC6" i="142"/>
  <c r="X85" i="142"/>
  <c r="X58" i="142"/>
  <c r="N13" i="142"/>
  <c r="T7" i="142"/>
  <c r="AD13" i="142"/>
  <c r="T98" i="142"/>
  <c r="AC96" i="142"/>
  <c r="I95" i="142"/>
  <c r="AD92" i="142"/>
  <c r="W91" i="142"/>
  <c r="T89" i="142"/>
  <c r="U85" i="142"/>
  <c r="Q84" i="142"/>
  <c r="I82" i="142"/>
  <c r="V73" i="142"/>
  <c r="W58" i="142"/>
  <c r="AB48" i="142"/>
  <c r="Z30" i="142"/>
  <c r="N12" i="142"/>
  <c r="U12" i="142"/>
  <c r="Q98" i="142"/>
  <c r="H95" i="142"/>
  <c r="AA92" i="142"/>
  <c r="I91" i="142"/>
  <c r="R89" i="142"/>
  <c r="K85" i="142"/>
  <c r="O84" i="142"/>
  <c r="T73" i="142"/>
  <c r="AD62" i="142"/>
  <c r="V58" i="142"/>
  <c r="AD54" i="142"/>
  <c r="AD38" i="142"/>
  <c r="W34" i="142"/>
  <c r="X30" i="142"/>
  <c r="N7" i="142"/>
  <c r="U11" i="142"/>
  <c r="L96" i="142"/>
  <c r="X92" i="142"/>
  <c r="Q89" i="142"/>
  <c r="I85" i="142"/>
  <c r="L84" i="142"/>
  <c r="AB74" i="142"/>
  <c r="R73" i="142"/>
  <c r="Z62" i="142"/>
  <c r="K58" i="142"/>
  <c r="AB54" i="142"/>
  <c r="X38" i="142"/>
  <c r="N6" i="142"/>
  <c r="U10" i="142"/>
  <c r="O98" i="142"/>
  <c r="V92" i="142"/>
  <c r="O89" i="142"/>
  <c r="I84" i="142"/>
  <c r="Z74" i="142"/>
  <c r="Q73" i="142"/>
  <c r="AA54" i="142"/>
  <c r="L38" i="142"/>
  <c r="O13" i="142"/>
  <c r="V13" i="142"/>
  <c r="I99" i="142"/>
  <c r="H96" i="142"/>
  <c r="X54" i="142"/>
  <c r="W54" i="142"/>
  <c r="V6" i="142"/>
  <c r="Z94" i="142"/>
  <c r="R92" i="142"/>
  <c r="AD84" i="142"/>
  <c r="K74" i="142"/>
  <c r="V54" i="142"/>
  <c r="Q54" i="142"/>
  <c r="Q13" i="142"/>
  <c r="Z6" i="142"/>
  <c r="AD98" i="142"/>
  <c r="AC95" i="142"/>
  <c r="V94" i="142"/>
  <c r="O92" i="142"/>
  <c r="H89" i="142"/>
  <c r="AB84" i="142"/>
  <c r="X76" i="142"/>
  <c r="I74" i="142"/>
  <c r="N69" i="142"/>
  <c r="N54" i="142"/>
  <c r="O32" i="142"/>
  <c r="AC98" i="142"/>
  <c r="W95" i="142"/>
  <c r="R94" i="142"/>
  <c r="L92" i="142"/>
  <c r="T86" i="142"/>
  <c r="AA84" i="142"/>
  <c r="W76" i="142"/>
  <c r="H74" i="142"/>
  <c r="L54" i="142"/>
  <c r="X15" i="142"/>
  <c r="I13" i="142"/>
  <c r="U95" i="142"/>
  <c r="K92" i="142"/>
  <c r="AD89" i="142"/>
  <c r="L86" i="142"/>
  <c r="Z84" i="142"/>
  <c r="K54" i="142"/>
  <c r="U15" i="142"/>
  <c r="Q6" i="142"/>
  <c r="AB13" i="142"/>
  <c r="AB97" i="142"/>
  <c r="T95" i="142"/>
  <c r="X84" i="142"/>
  <c r="I54" i="142"/>
  <c r="K13" i="142"/>
  <c r="Q5" i="142"/>
  <c r="AB10" i="142"/>
  <c r="I97" i="142"/>
  <c r="R95" i="142"/>
  <c r="AB89" i="142"/>
  <c r="W84" i="142"/>
  <c r="H54" i="142"/>
  <c r="R13" i="142"/>
  <c r="AC13" i="142"/>
  <c r="X98" i="142"/>
  <c r="Q95" i="142"/>
  <c r="Z89" i="142"/>
  <c r="V84" i="142"/>
  <c r="X82" i="142"/>
  <c r="AD73" i="142"/>
  <c r="T84" i="142"/>
  <c r="I22" i="142"/>
  <c r="Q85" i="140"/>
  <c r="X73" i="140"/>
  <c r="K65" i="140"/>
  <c r="O63" i="140"/>
  <c r="J57" i="140"/>
  <c r="J43" i="140"/>
  <c r="V34" i="140"/>
  <c r="V25" i="140"/>
  <c r="J5" i="140"/>
  <c r="X92" i="140"/>
  <c r="P85" i="140"/>
  <c r="V82" i="140"/>
  <c r="O73" i="140"/>
  <c r="I65" i="140"/>
  <c r="K46" i="140"/>
  <c r="O85" i="140"/>
  <c r="J59" i="140"/>
  <c r="J30" i="140"/>
  <c r="R25" i="140"/>
  <c r="J23" i="140"/>
  <c r="T3" i="140"/>
  <c r="O95" i="140"/>
  <c r="N85" i="140"/>
  <c r="O79" i="140"/>
  <c r="J65" i="140"/>
  <c r="I63" i="140"/>
  <c r="U49" i="140"/>
  <c r="O42" i="140"/>
  <c r="I41" i="140"/>
  <c r="N37" i="140"/>
  <c r="W26" i="140"/>
  <c r="Q25" i="140"/>
  <c r="U4" i="140"/>
  <c r="J95" i="140"/>
  <c r="X91" i="140"/>
  <c r="K85" i="140"/>
  <c r="U45" i="140"/>
  <c r="Q26" i="140"/>
  <c r="L25" i="140"/>
  <c r="X10" i="140"/>
  <c r="U3" i="140"/>
  <c r="W91" i="140"/>
  <c r="I85" i="140"/>
  <c r="J55" i="140"/>
  <c r="T45" i="140"/>
  <c r="J33" i="140"/>
  <c r="O26" i="140"/>
  <c r="K25" i="140"/>
  <c r="X17" i="140"/>
  <c r="R14" i="140"/>
  <c r="W36" i="140"/>
  <c r="N26" i="140"/>
  <c r="T17" i="140"/>
  <c r="P14" i="140"/>
  <c r="K4" i="140"/>
  <c r="V4" i="140"/>
  <c r="V94" i="140"/>
  <c r="J86" i="140"/>
  <c r="R71" i="140"/>
  <c r="K58" i="140"/>
  <c r="X41" i="140"/>
  <c r="P40" i="140"/>
  <c r="U36" i="140"/>
  <c r="X32" i="140"/>
  <c r="L26" i="140"/>
  <c r="H25" i="140"/>
  <c r="Q17" i="140"/>
  <c r="N14" i="140"/>
  <c r="T97" i="140"/>
  <c r="X28" i="140"/>
  <c r="X9" i="140"/>
  <c r="L3" i="140"/>
  <c r="W3" i="140"/>
  <c r="Q97" i="140"/>
  <c r="J36" i="140"/>
  <c r="U28" i="140"/>
  <c r="P97" i="140"/>
  <c r="U53" i="140"/>
  <c r="T28" i="140"/>
  <c r="N3" i="140"/>
  <c r="K100" i="140"/>
  <c r="H97" i="140"/>
  <c r="W85" i="140"/>
  <c r="J84" i="140"/>
  <c r="O74" i="140"/>
  <c r="T63" i="140"/>
  <c r="J61" i="140"/>
  <c r="H53" i="140"/>
  <c r="R50" i="140"/>
  <c r="W39" i="140"/>
  <c r="R28" i="140"/>
  <c r="V85" i="140"/>
  <c r="J80" i="140"/>
  <c r="J74" i="140"/>
  <c r="W65" i="140"/>
  <c r="R63" i="140"/>
  <c r="Q50" i="140"/>
  <c r="L47" i="140"/>
  <c r="X43" i="140"/>
  <c r="R41" i="140"/>
  <c r="U24" i="140"/>
  <c r="T19" i="140"/>
  <c r="J16" i="140"/>
  <c r="J4" i="140"/>
  <c r="O4" i="140"/>
  <c r="I100" i="140"/>
  <c r="U85" i="140"/>
  <c r="V65" i="140"/>
  <c r="Q63" i="140"/>
  <c r="L57" i="140"/>
  <c r="P50" i="140"/>
  <c r="J47" i="140"/>
  <c r="W43" i="140"/>
  <c r="L19" i="140"/>
  <c r="J93" i="138"/>
  <c r="O89" i="138"/>
  <c r="U85" i="138"/>
  <c r="U70" i="138"/>
  <c r="N68" i="138"/>
  <c r="X64" i="138"/>
  <c r="L63" i="138"/>
  <c r="R59" i="138"/>
  <c r="J43" i="138"/>
  <c r="W39" i="138"/>
  <c r="V31" i="138"/>
  <c r="W27" i="138"/>
  <c r="H16" i="138"/>
  <c r="J10" i="138"/>
  <c r="N85" i="138"/>
  <c r="T70" i="138"/>
  <c r="V19" i="138"/>
  <c r="J89" i="138"/>
  <c r="K85" i="138"/>
  <c r="N70" i="138"/>
  <c r="J16" i="138"/>
  <c r="W95" i="138"/>
  <c r="I85" i="138"/>
  <c r="L70" i="138"/>
  <c r="Q22" i="138"/>
  <c r="L6" i="138"/>
  <c r="J85" i="138"/>
  <c r="H81" i="138"/>
  <c r="I78" i="138"/>
  <c r="Q75" i="138"/>
  <c r="J67" i="138"/>
  <c r="R64" i="138"/>
  <c r="O54" i="138"/>
  <c r="W51" i="138"/>
  <c r="L42" i="138"/>
  <c r="O38" i="138"/>
  <c r="J22" i="138"/>
  <c r="L4" i="138"/>
  <c r="Q97" i="138"/>
  <c r="P7" i="138"/>
  <c r="K97" i="138"/>
  <c r="T94" i="138"/>
  <c r="O91" i="138"/>
  <c r="W84" i="138"/>
  <c r="J81" i="138"/>
  <c r="O75" i="138"/>
  <c r="W69" i="138"/>
  <c r="P64" i="138"/>
  <c r="K54" i="138"/>
  <c r="T51" i="138"/>
  <c r="W47" i="138"/>
  <c r="J42" i="138"/>
  <c r="X33" i="138"/>
  <c r="T4" i="138"/>
  <c r="H97" i="138"/>
  <c r="I94" i="138"/>
  <c r="T84" i="138"/>
  <c r="N75" i="138"/>
  <c r="V69" i="138"/>
  <c r="O64" i="138"/>
  <c r="H54" i="138"/>
  <c r="R51" i="138"/>
  <c r="R47" i="138"/>
  <c r="H33" i="138"/>
  <c r="P14" i="138"/>
  <c r="H11" i="138"/>
  <c r="J6" i="138"/>
  <c r="P86" i="138"/>
  <c r="J84" i="138"/>
  <c r="X65" i="138"/>
  <c r="P47" i="138"/>
  <c r="J41" i="138"/>
  <c r="J33" i="138"/>
  <c r="J11" i="138"/>
  <c r="W65" i="138"/>
  <c r="O47" i="138"/>
  <c r="U96" i="138"/>
  <c r="W93" i="138"/>
  <c r="R83" i="138"/>
  <c r="J80" i="138"/>
  <c r="H65" i="138"/>
  <c r="N47" i="138"/>
  <c r="T40" i="138"/>
  <c r="J37" i="138"/>
  <c r="Q32" i="138"/>
  <c r="W28" i="138"/>
  <c r="U16" i="138"/>
  <c r="U10" i="138"/>
  <c r="P96" i="138"/>
  <c r="V93" i="138"/>
  <c r="W68" i="138"/>
  <c r="L47" i="138"/>
  <c r="L20" i="138"/>
  <c r="Q16" i="138"/>
  <c r="U13" i="138"/>
  <c r="Q10" i="138"/>
  <c r="L96" i="138"/>
  <c r="U93" i="138"/>
  <c r="R89" i="138"/>
  <c r="J83" i="138"/>
  <c r="P79" i="138"/>
  <c r="X70" i="138"/>
  <c r="T68" i="138"/>
  <c r="K47" i="138"/>
  <c r="J32" i="138"/>
  <c r="O16" i="138"/>
  <c r="R13" i="138"/>
  <c r="P10" i="138"/>
  <c r="W85" i="138"/>
  <c r="W70" i="138"/>
  <c r="O68" i="138"/>
  <c r="Q63" i="138"/>
  <c r="K31" i="136"/>
  <c r="Q37" i="136"/>
  <c r="Q53" i="136"/>
  <c r="Q69" i="136"/>
  <c r="Q85" i="136"/>
  <c r="Q38" i="136"/>
  <c r="Q70" i="136"/>
  <c r="Q86" i="136"/>
  <c r="K19" i="136"/>
  <c r="J94" i="135"/>
  <c r="Q91" i="135"/>
  <c r="M78" i="135"/>
  <c r="Q75" i="135"/>
  <c r="K49" i="135"/>
  <c r="L43" i="135"/>
  <c r="K23" i="135"/>
  <c r="K98" i="135"/>
  <c r="O90" i="135"/>
  <c r="S86" i="135"/>
  <c r="K58" i="135"/>
  <c r="J43" i="135"/>
  <c r="Q43" i="135"/>
  <c r="K14" i="135"/>
  <c r="L86" i="135"/>
  <c r="P61" i="135"/>
  <c r="H53" i="135"/>
  <c r="S48" i="135"/>
  <c r="S45" i="135"/>
  <c r="H43" i="135"/>
  <c r="K40" i="135"/>
  <c r="Q90" i="135"/>
  <c r="R63" i="135"/>
  <c r="O61" i="135"/>
  <c r="R45" i="135"/>
  <c r="P30" i="135"/>
  <c r="K77" i="135"/>
  <c r="H30" i="135"/>
  <c r="K89" i="135"/>
  <c r="K30" i="135"/>
  <c r="P11" i="135"/>
  <c r="S92" i="135"/>
  <c r="P44" i="135"/>
  <c r="K42" i="135"/>
  <c r="Q25" i="135"/>
  <c r="R95" i="135"/>
  <c r="R92" i="135"/>
  <c r="K88" i="135"/>
  <c r="K72" i="135"/>
  <c r="M55" i="135"/>
  <c r="K51" i="135"/>
  <c r="S46" i="135"/>
  <c r="O44" i="135"/>
  <c r="P41" i="135"/>
  <c r="H38" i="135"/>
  <c r="P95" i="135"/>
  <c r="S62" i="135"/>
  <c r="O41" i="135"/>
  <c r="K33" i="135"/>
  <c r="R75" i="135"/>
  <c r="M41" i="135"/>
  <c r="M87" i="135"/>
  <c r="P75" i="135"/>
  <c r="R43" i="135"/>
  <c r="L10" i="132"/>
  <c r="O8" i="132"/>
  <c r="J41" i="132"/>
  <c r="O100" i="132"/>
  <c r="I100" i="132"/>
  <c r="F79" i="132"/>
  <c r="M34" i="132"/>
  <c r="J62" i="132"/>
  <c r="X6" i="128" a="1"/>
  <c r="X6" i="128" s="1"/>
  <c r="V40" i="128" a="1"/>
  <c r="V40" i="128" s="1"/>
  <c r="X5" i="128" a="1"/>
  <c r="X5" i="128" s="1"/>
  <c r="U41" i="128" a="1"/>
  <c r="U41" i="128" s="1"/>
  <c r="U32" i="128" a="1"/>
  <c r="U32" i="128" s="1"/>
  <c r="N56" i="128"/>
  <c r="N10" i="124"/>
  <c r="U60" i="122" a="1"/>
  <c r="U60" i="122" s="1"/>
  <c r="Q42" i="122"/>
  <c r="N80" i="122"/>
  <c r="N63" i="122"/>
  <c r="T35" i="122" a="1"/>
  <c r="T35" i="122" s="1"/>
  <c r="W80" i="122" a="1"/>
  <c r="W80" i="122" s="1"/>
  <c r="Q52" i="122"/>
  <c r="U81" i="122" a="1"/>
  <c r="U81" i="122" s="1"/>
  <c r="Q30" i="122"/>
  <c r="N30" i="122"/>
  <c r="W63" i="119" a="1"/>
  <c r="W63" i="119" s="1"/>
  <c r="T66" i="119" a="1"/>
  <c r="T66" i="119" s="1"/>
  <c r="Q57" i="119"/>
  <c r="T71" i="119" a="1"/>
  <c r="T71" i="119" s="1"/>
  <c r="N50" i="119"/>
  <c r="N43" i="119"/>
  <c r="X31" i="119" a="1"/>
  <c r="X31" i="119" s="1"/>
  <c r="O93" i="119"/>
  <c r="T76" i="119" a="1"/>
  <c r="T76" i="119" s="1"/>
  <c r="T88" i="119" a="1"/>
  <c r="T88" i="119" s="1"/>
  <c r="T20" i="119" a="1"/>
  <c r="T20" i="119" s="1"/>
  <c r="V93" i="119" a="1"/>
  <c r="V93" i="119" s="1"/>
  <c r="T41" i="119" a="1"/>
  <c r="T41" i="119" s="1"/>
  <c r="N23" i="117"/>
  <c r="N12" i="117"/>
  <c r="Y14" i="117" a="1"/>
  <c r="Y14" i="117" s="1"/>
  <c r="AB16" i="117" a="1"/>
  <c r="AB16" i="117" s="1"/>
  <c r="U3" i="115" a="1"/>
  <c r="U3" i="115" s="1"/>
  <c r="V6" i="115" a="1"/>
  <c r="V6" i="115" s="1"/>
  <c r="V2" i="115" a="1"/>
  <c r="V2" i="115" s="1"/>
  <c r="T48" i="115" a="1"/>
  <c r="T48" i="115" s="1"/>
  <c r="R7" i="115" a="1"/>
  <c r="R7" i="115" s="1"/>
  <c r="V69" i="115" a="1"/>
  <c r="V69" i="115" s="1"/>
  <c r="U3" i="113" a="1"/>
  <c r="U3" i="113" s="1"/>
  <c r="R62" i="113" a="1"/>
  <c r="R62" i="113" s="1"/>
  <c r="O94" i="113"/>
  <c r="T82" i="113" a="1"/>
  <c r="T82" i="113" s="1"/>
  <c r="L51" i="113"/>
  <c r="L9" i="113"/>
  <c r="M94" i="113"/>
  <c r="L92" i="113"/>
  <c r="U96" i="113" a="1"/>
  <c r="U96" i="113" s="1"/>
  <c r="S4" i="113" a="1"/>
  <c r="S4" i="113" s="1"/>
  <c r="V100" i="113" a="1"/>
  <c r="V100" i="113" s="1"/>
  <c r="O52" i="113"/>
  <c r="S61" i="113" a="1"/>
  <c r="S61" i="113" s="1"/>
  <c r="U18" i="113" a="1"/>
  <c r="U18" i="113" s="1"/>
  <c r="T54" i="113" a="1"/>
  <c r="T54" i="113" s="1"/>
  <c r="V52" i="113" a="1"/>
  <c r="V52" i="113" s="1"/>
  <c r="U41" i="113" a="1"/>
  <c r="U41" i="113" s="1"/>
  <c r="T5" i="113" a="1"/>
  <c r="T5" i="113" s="1"/>
  <c r="R25" i="113" a="1"/>
  <c r="R25" i="113" s="1"/>
  <c r="V69" i="113" a="1"/>
  <c r="V69" i="113" s="1"/>
  <c r="S60" i="113" a="1"/>
  <c r="S60" i="113" s="1"/>
  <c r="T11" i="111" a="1"/>
  <c r="T11" i="111" s="1"/>
  <c r="T27" i="111" a="1"/>
  <c r="T27" i="111" s="1"/>
  <c r="T43" i="111" a="1"/>
  <c r="T43" i="111" s="1"/>
  <c r="T59" i="111" a="1"/>
  <c r="T59" i="111" s="1"/>
  <c r="S75" i="111" a="1"/>
  <c r="S75" i="111" s="1"/>
  <c r="R2" i="111" a="1"/>
  <c r="R2" i="111" s="1"/>
  <c r="V18" i="111" a="1"/>
  <c r="V18" i="111" s="1"/>
  <c r="R40" i="111" a="1"/>
  <c r="R40" i="111" s="1"/>
  <c r="R100" i="111" a="1"/>
  <c r="R100" i="111" s="1"/>
  <c r="U65" i="109" a="1"/>
  <c r="U65" i="109" s="1"/>
  <c r="S29" i="109" a="1"/>
  <c r="S29" i="109" s="1"/>
  <c r="R20" i="109" a="1"/>
  <c r="R20" i="109" s="1"/>
  <c r="O64" i="109"/>
  <c r="S31" i="109" a="1"/>
  <c r="S31" i="109" s="1"/>
  <c r="U71" i="109" a="1"/>
  <c r="U71" i="109" s="1"/>
  <c r="O55" i="109"/>
  <c r="M37" i="109"/>
  <c r="O86" i="109"/>
  <c r="U33" i="109" a="1"/>
  <c r="U33" i="109" s="1"/>
  <c r="S24" i="109" a="1"/>
  <c r="S24" i="109" s="1"/>
  <c r="T97" i="109" a="1"/>
  <c r="T97" i="109" s="1"/>
  <c r="V64" i="109" a="1"/>
  <c r="V64" i="109" s="1"/>
  <c r="U7" i="109" a="1"/>
  <c r="U7" i="109" s="1"/>
  <c r="S77" i="109" a="1"/>
  <c r="S77" i="109" s="1"/>
  <c r="S14" i="109" a="1"/>
  <c r="S14" i="109" s="1"/>
  <c r="L36" i="109"/>
  <c r="O27" i="109"/>
  <c r="R56" i="109" a="1"/>
  <c r="R56" i="109" s="1"/>
  <c r="V43" i="109" a="1"/>
  <c r="V43" i="109" s="1"/>
  <c r="R42" i="107" a="1"/>
  <c r="R42" i="107" s="1"/>
  <c r="V69" i="107" a="1"/>
  <c r="V69" i="107" s="1"/>
  <c r="V53" i="107" a="1"/>
  <c r="V53" i="107" s="1"/>
  <c r="S96" i="107" a="1"/>
  <c r="S96" i="107" s="1"/>
  <c r="R30" i="107" a="1"/>
  <c r="R30" i="107" s="1"/>
  <c r="U38" i="107" a="1"/>
  <c r="U38" i="107" s="1"/>
  <c r="U22" i="107" a="1"/>
  <c r="U22" i="107" s="1"/>
  <c r="T12" i="105" a="1"/>
  <c r="T12" i="105" s="1"/>
  <c r="T41" i="105" a="1"/>
  <c r="T41" i="105" s="1"/>
  <c r="Q34" i="105" a="1"/>
  <c r="Q34" i="105" s="1"/>
  <c r="T9" i="105" a="1"/>
  <c r="T9" i="105" s="1"/>
  <c r="Q54" i="105" a="1"/>
  <c r="Q54" i="105" s="1"/>
  <c r="S44" i="105" a="1"/>
  <c r="S44" i="105" s="1"/>
  <c r="T74" i="105" a="1"/>
  <c r="T74" i="105" s="1"/>
  <c r="N99" i="105"/>
  <c r="U61" i="105" a="1"/>
  <c r="U61" i="105" s="1"/>
  <c r="Q23" i="105" a="1"/>
  <c r="Q23" i="105" s="1"/>
  <c r="T10" i="105" a="1"/>
  <c r="T10" i="105" s="1"/>
  <c r="Q28" i="105" a="1"/>
  <c r="Q28" i="105" s="1"/>
  <c r="Q88" i="105" a="1"/>
  <c r="Q88" i="105" s="1"/>
  <c r="R60" i="105" a="1"/>
  <c r="R60" i="105" s="1"/>
  <c r="N80" i="105"/>
  <c r="T34" i="103" a="1"/>
  <c r="T34" i="103" s="1"/>
  <c r="N16" i="103"/>
  <c r="M96" i="103"/>
  <c r="S81" i="103" a="1"/>
  <c r="S81" i="103" s="1"/>
  <c r="S77" i="103" a="1"/>
  <c r="S77" i="103" s="1"/>
  <c r="T73" i="103" a="1"/>
  <c r="T73" i="103" s="1"/>
  <c r="W16" i="103" a="1"/>
  <c r="W16" i="103" s="1"/>
  <c r="T49" i="103" a="1"/>
  <c r="T49" i="103" s="1"/>
  <c r="T47" i="103" a="1"/>
  <c r="T47" i="103" s="1"/>
  <c r="T80" i="103" a="1"/>
  <c r="T80" i="103" s="1"/>
  <c r="V78" i="103" a="1"/>
  <c r="V78" i="103" s="1"/>
  <c r="T99" i="103" a="1"/>
  <c r="T99" i="103" s="1"/>
  <c r="V70" i="103" a="1"/>
  <c r="V70" i="103" s="1"/>
  <c r="T19" i="103" a="1"/>
  <c r="T19" i="103" s="1"/>
  <c r="S17" i="103" a="1"/>
  <c r="S17" i="103" s="1"/>
  <c r="N30" i="103"/>
  <c r="N71" i="101"/>
  <c r="P84" i="101"/>
  <c r="M80" i="101"/>
  <c r="T65" i="101" a="1"/>
  <c r="T65" i="101" s="1"/>
  <c r="V20" i="101" a="1"/>
  <c r="V20" i="101" s="1"/>
  <c r="V18" i="101" a="1"/>
  <c r="V18" i="101" s="1"/>
  <c r="V16" i="101" a="1"/>
  <c r="V16" i="101" s="1"/>
  <c r="S49" i="101" a="1"/>
  <c r="S49" i="101" s="1"/>
  <c r="S47" i="101" a="1"/>
  <c r="S47" i="101" s="1"/>
  <c r="T45" i="101" a="1"/>
  <c r="T45" i="101" s="1"/>
  <c r="S43" i="101" a="1"/>
  <c r="S43" i="101" s="1"/>
  <c r="S41" i="101" a="1"/>
  <c r="S41" i="101" s="1"/>
  <c r="S39" i="101" a="1"/>
  <c r="S39" i="101" s="1"/>
  <c r="N77" i="101"/>
  <c r="AD86" i="100"/>
  <c r="I98" i="100"/>
  <c r="V96" i="100"/>
  <c r="AD57" i="100"/>
  <c r="Y57" i="100"/>
  <c r="AE55" i="100"/>
  <c r="X9" i="100"/>
  <c r="AD69" i="100"/>
  <c r="AD55" i="100"/>
  <c r="S53" i="100"/>
  <c r="AD82" i="100"/>
  <c r="S69" i="100"/>
  <c r="S57" i="100"/>
  <c r="AE49" i="100"/>
  <c r="T28" i="100"/>
  <c r="T18" i="100"/>
  <c r="AA82" i="100"/>
  <c r="O57" i="100"/>
  <c r="Y55" i="100"/>
  <c r="AD49" i="100"/>
  <c r="O28" i="100"/>
  <c r="R18" i="100"/>
  <c r="AD79" i="100"/>
  <c r="M57" i="100"/>
  <c r="N57" i="100" s="1"/>
  <c r="X55" i="100"/>
  <c r="I65" i="100"/>
  <c r="AE62" i="100"/>
  <c r="K55" i="100"/>
  <c r="AD62" i="100"/>
  <c r="K99" i="100"/>
  <c r="M87" i="100"/>
  <c r="N87" i="100" s="1"/>
  <c r="Y84" i="100"/>
  <c r="J71" i="100"/>
  <c r="AB62" i="100"/>
  <c r="K49" i="100"/>
  <c r="AD20" i="100"/>
  <c r="AE96" i="100"/>
  <c r="J87" i="100"/>
  <c r="AA62" i="100"/>
  <c r="V34" i="100"/>
  <c r="I27" i="100"/>
  <c r="U96" i="100"/>
  <c r="U81" i="100"/>
  <c r="AB67" i="100"/>
  <c r="AA64" i="100"/>
  <c r="I33" i="100"/>
  <c r="I33" i="94"/>
  <c r="J93" i="94"/>
  <c r="Y79" i="94"/>
  <c r="Y75" i="94"/>
  <c r="Q50" i="94"/>
  <c r="S79" i="94"/>
  <c r="N50" i="94"/>
  <c r="L50" i="94"/>
  <c r="K50" i="94"/>
  <c r="H24" i="94"/>
  <c r="I50" i="94"/>
  <c r="V35" i="94"/>
  <c r="K31" i="94"/>
  <c r="K78" i="94"/>
  <c r="S28" i="94"/>
  <c r="H99" i="94"/>
  <c r="J44" i="94"/>
  <c r="V34" i="94"/>
  <c r="T94" i="94"/>
  <c r="K34" i="94"/>
  <c r="Z4" i="94"/>
  <c r="T98" i="94"/>
  <c r="N51" i="94"/>
  <c r="Z3" i="94"/>
  <c r="N98" i="94"/>
  <c r="Z80" i="94"/>
  <c r="K51" i="94"/>
  <c r="I100" i="93"/>
  <c r="K83" i="93"/>
  <c r="V79" i="93"/>
  <c r="N35" i="93"/>
  <c r="I83" i="93"/>
  <c r="K35" i="93"/>
  <c r="V35" i="93"/>
  <c r="X94" i="93"/>
  <c r="V91" i="93"/>
  <c r="V57" i="93"/>
  <c r="V22" i="93"/>
  <c r="V14" i="93"/>
  <c r="U94" i="93"/>
  <c r="U51" i="93"/>
  <c r="W25" i="93"/>
  <c r="R17" i="93"/>
  <c r="U8" i="93"/>
  <c r="R94" i="93"/>
  <c r="T61" i="93"/>
  <c r="T51" i="93"/>
  <c r="T25" i="93"/>
  <c r="Q17" i="93"/>
  <c r="W16" i="93"/>
  <c r="U83" i="93"/>
  <c r="V3" i="93"/>
  <c r="T83" i="93"/>
  <c r="R83" i="93"/>
  <c r="X35" i="93"/>
  <c r="M4" i="88"/>
  <c r="M84" i="88"/>
  <c r="K40" i="88"/>
  <c r="M56" i="88"/>
  <c r="M20" i="88"/>
  <c r="M89" i="88"/>
  <c r="M64" i="88"/>
  <c r="N63" i="88"/>
  <c r="M26" i="88"/>
  <c r="J63" i="88"/>
  <c r="N60" i="88"/>
  <c r="M35" i="88"/>
  <c r="M7" i="88"/>
  <c r="O99" i="88"/>
  <c r="M60" i="88"/>
  <c r="M6" i="88"/>
  <c r="N96" i="88"/>
  <c r="N87" i="88"/>
  <c r="O95" i="84"/>
  <c r="K64" i="84"/>
  <c r="P49" i="84"/>
  <c r="H35" i="84"/>
  <c r="O49" i="84"/>
  <c r="S5" i="84"/>
  <c r="U8" i="84"/>
  <c r="K93" i="84"/>
  <c r="J69" i="84"/>
  <c r="P48" i="84"/>
  <c r="J33" i="84"/>
  <c r="K69" i="84"/>
  <c r="G45" i="82"/>
  <c r="I71" i="82"/>
  <c r="G98" i="82"/>
  <c r="F98" i="82"/>
  <c r="G70" i="82"/>
  <c r="G39" i="82"/>
  <c r="G80" i="82"/>
  <c r="G64" i="82"/>
  <c r="M53" i="80"/>
  <c r="M49" i="80"/>
  <c r="J20" i="80"/>
  <c r="K20" i="80" s="1"/>
  <c r="R90" i="80"/>
  <c r="L53" i="80"/>
  <c r="R71" i="80"/>
  <c r="M34" i="80"/>
  <c r="J79" i="80"/>
  <c r="K79" i="80" s="1"/>
  <c r="H52" i="80"/>
  <c r="J48" i="80"/>
  <c r="K48" i="80" s="1"/>
  <c r="R39" i="80"/>
  <c r="I34" i="80"/>
  <c r="H79" i="80"/>
  <c r="L97" i="80"/>
  <c r="P51" i="80"/>
  <c r="T82" i="80"/>
  <c r="J64" i="80"/>
  <c r="K64" i="80" s="1"/>
  <c r="H82" i="80"/>
  <c r="P73" i="80"/>
  <c r="H64" i="80"/>
  <c r="S59" i="80"/>
  <c r="R7" i="80"/>
  <c r="O53" i="80"/>
  <c r="R41" i="80"/>
  <c r="K32" i="78"/>
  <c r="K83" i="78"/>
  <c r="I83" i="78"/>
  <c r="J57" i="76"/>
  <c r="M26" i="76"/>
  <c r="J23" i="76"/>
  <c r="O20" i="76"/>
  <c r="P16" i="76"/>
  <c r="P43" i="76"/>
  <c r="O37" i="76"/>
  <c r="L16" i="76"/>
  <c r="L88" i="76"/>
  <c r="O27" i="76"/>
  <c r="K7" i="74"/>
  <c r="Q89" i="74"/>
  <c r="Q58" i="74"/>
  <c r="S73" i="74"/>
  <c r="T73" i="74"/>
  <c r="T43" i="74"/>
  <c r="S100" i="74"/>
  <c r="M4" i="74"/>
  <c r="N5" i="74"/>
  <c r="R73" i="74"/>
  <c r="R47" i="74"/>
  <c r="Q86" i="74"/>
  <c r="S95" i="74"/>
  <c r="S67" i="74"/>
  <c r="T38" i="74"/>
  <c r="R65" i="74"/>
  <c r="R39" i="74"/>
  <c r="R15" i="74"/>
  <c r="Q74" i="74"/>
  <c r="Q44" i="74"/>
  <c r="Q23" i="74"/>
  <c r="S87" i="74"/>
  <c r="T95" i="74"/>
  <c r="Y92" i="72"/>
  <c r="AC83" i="72"/>
  <c r="M83" i="72" s="1"/>
  <c r="N83" i="72" s="1"/>
  <c r="V92" i="72"/>
  <c r="AB83" i="72"/>
  <c r="M59" i="72"/>
  <c r="N59" i="72" s="1"/>
  <c r="U92" i="72"/>
  <c r="R85" i="72"/>
  <c r="U83" i="72"/>
  <c r="Y36" i="72"/>
  <c r="R92" i="72"/>
  <c r="Y87" i="72"/>
  <c r="O85" i="72"/>
  <c r="AC48" i="72"/>
  <c r="M48" i="72" s="1"/>
  <c r="N48" i="72" s="1"/>
  <c r="AC43" i="72"/>
  <c r="M43" i="72" s="1"/>
  <c r="N43" i="72" s="1"/>
  <c r="Y41" i="72"/>
  <c r="X36" i="72"/>
  <c r="P92" i="72"/>
  <c r="V87" i="72"/>
  <c r="O48" i="72"/>
  <c r="R96" i="72"/>
  <c r="P65" i="72"/>
  <c r="Y100" i="72"/>
  <c r="X100" i="72"/>
  <c r="K98" i="72"/>
  <c r="L77" i="72"/>
  <c r="V100" i="72"/>
  <c r="AC24" i="72"/>
  <c r="M24" i="72" s="1"/>
  <c r="N24" i="72" s="1"/>
  <c r="U100" i="72"/>
  <c r="AD92" i="70"/>
  <c r="Z87" i="70"/>
  <c r="AE32" i="70"/>
  <c r="Z3" i="70"/>
  <c r="Z98" i="70"/>
  <c r="Y92" i="70"/>
  <c r="Z85" i="70"/>
  <c r="T73" i="70"/>
  <c r="Z66" i="70"/>
  <c r="AD30" i="70"/>
  <c r="S92" i="70"/>
  <c r="S73" i="70"/>
  <c r="Y52" i="70"/>
  <c r="Z51" i="70"/>
  <c r="Z23" i="70"/>
  <c r="Z75" i="70"/>
  <c r="AD35" i="70"/>
  <c r="Z43" i="70"/>
  <c r="O74" i="70"/>
  <c r="AH20" i="70"/>
  <c r="Z13" i="70"/>
  <c r="Z84" i="70"/>
  <c r="AG20" i="70"/>
  <c r="Z80" i="70"/>
  <c r="Z33" i="70"/>
  <c r="AD25" i="70"/>
  <c r="AE20" i="70"/>
  <c r="AE89" i="70"/>
  <c r="O70" i="70"/>
  <c r="AH51" i="70"/>
  <c r="AH36" i="70"/>
  <c r="O25" i="70"/>
  <c r="Y20" i="70"/>
  <c r="W15" i="70"/>
  <c r="AD85" i="70"/>
  <c r="AB51" i="70"/>
  <c r="N96" i="70"/>
  <c r="M81" i="70"/>
  <c r="W51" i="70"/>
  <c r="M23" i="70"/>
  <c r="S20" i="70"/>
  <c r="Z42" i="70"/>
  <c r="W99" i="68"/>
  <c r="P82" i="68"/>
  <c r="W67" i="68"/>
  <c r="AB36" i="68"/>
  <c r="S99" i="68"/>
  <c r="V67" i="68"/>
  <c r="M82" i="68"/>
  <c r="Z71" i="68"/>
  <c r="T67" i="68"/>
  <c r="W58" i="68"/>
  <c r="Z41" i="68"/>
  <c r="V36" i="68"/>
  <c r="AC13" i="68"/>
  <c r="W71" i="68"/>
  <c r="S67" i="68"/>
  <c r="T52" i="68"/>
  <c r="N49" i="68"/>
  <c r="Z46" i="68"/>
  <c r="W41" i="68"/>
  <c r="N36" i="68"/>
  <c r="P13" i="68"/>
  <c r="Z38" i="68"/>
  <c r="Q27" i="68"/>
  <c r="T71" i="68"/>
  <c r="T38" i="68"/>
  <c r="W33" i="68"/>
  <c r="T15" i="68"/>
  <c r="AC68" i="68"/>
  <c r="W5" i="68"/>
  <c r="Q98" i="68"/>
  <c r="L78" i="68"/>
  <c r="AB68" i="68"/>
  <c r="S54" i="68"/>
  <c r="N68" i="68"/>
  <c r="M68" i="68"/>
  <c r="K40" i="68"/>
  <c r="K23" i="68"/>
  <c r="AB14" i="68"/>
  <c r="T72" i="68"/>
  <c r="Z14" i="68"/>
  <c r="V97" i="68"/>
  <c r="Q97" i="68"/>
  <c r="Y99" i="68"/>
  <c r="P97" i="68"/>
  <c r="P77" i="68"/>
  <c r="Y67" i="68"/>
  <c r="AC34" i="68"/>
  <c r="Z25" i="68"/>
  <c r="Z11" i="68"/>
  <c r="O44" i="66"/>
  <c r="Q22" i="66"/>
  <c r="M6" i="66"/>
  <c r="M10" i="66"/>
  <c r="M87" i="66"/>
  <c r="M69" i="66"/>
  <c r="K62" i="66"/>
  <c r="T33" i="66"/>
  <c r="T79" i="66"/>
  <c r="O33" i="66"/>
  <c r="T54" i="66"/>
  <c r="M14" i="66"/>
  <c r="M86" i="66"/>
  <c r="U82" i="66"/>
  <c r="R54" i="66"/>
  <c r="M51" i="66"/>
  <c r="T39" i="66"/>
  <c r="R93" i="66"/>
  <c r="N54" i="66"/>
  <c r="Q39" i="66"/>
  <c r="T85" i="66"/>
  <c r="I67" i="66"/>
  <c r="K50" i="66"/>
  <c r="L39" i="66"/>
  <c r="M36" i="66"/>
  <c r="Q11" i="66"/>
  <c r="T74" i="66"/>
  <c r="K39" i="66"/>
  <c r="M74" i="66"/>
  <c r="M42" i="66"/>
  <c r="M39" i="66"/>
  <c r="M12" i="66"/>
  <c r="M92" i="66"/>
  <c r="R62" i="66"/>
  <c r="Q62" i="66"/>
  <c r="U55" i="66"/>
  <c r="O62" i="66"/>
  <c r="Q55" i="66"/>
  <c r="M38" i="66"/>
  <c r="M34" i="66"/>
  <c r="K4" i="64"/>
  <c r="K8" i="64"/>
  <c r="K12" i="64"/>
  <c r="K16" i="64"/>
  <c r="K66" i="64"/>
  <c r="K50" i="64"/>
  <c r="K46" i="64"/>
  <c r="K93" i="64"/>
  <c r="K89" i="64"/>
  <c r="K85" i="64"/>
  <c r="K81" i="64"/>
  <c r="K77" i="64"/>
  <c r="K73" i="64"/>
  <c r="K69" i="64"/>
  <c r="K37" i="64"/>
  <c r="K33" i="64"/>
  <c r="K29" i="64"/>
  <c r="K25" i="64"/>
  <c r="K21" i="64"/>
  <c r="K92" i="64"/>
  <c r="K88" i="64"/>
  <c r="K84" i="64"/>
  <c r="K18" i="64"/>
  <c r="K91" i="64"/>
  <c r="K87" i="64"/>
  <c r="K83" i="64"/>
  <c r="K51" i="64"/>
  <c r="K31" i="64"/>
  <c r="M66" i="64"/>
  <c r="K90" i="64"/>
  <c r="K86" i="64"/>
  <c r="L98" i="62"/>
  <c r="K86" i="62"/>
  <c r="K3" i="62"/>
  <c r="K7" i="62"/>
  <c r="K11" i="62"/>
  <c r="K15" i="62"/>
  <c r="K38" i="62"/>
  <c r="K30" i="62"/>
  <c r="K26" i="62"/>
  <c r="K22" i="62"/>
  <c r="K84" i="62"/>
  <c r="K80" i="62"/>
  <c r="K76" i="62"/>
  <c r="K72" i="62"/>
  <c r="K68" i="62"/>
  <c r="K60" i="62"/>
  <c r="K56" i="62"/>
  <c r="K48" i="62"/>
  <c r="K5" i="62"/>
  <c r="K9" i="62"/>
  <c r="K13" i="62"/>
  <c r="K17" i="62"/>
  <c r="L5" i="60"/>
  <c r="L68" i="60"/>
  <c r="L64" i="60"/>
  <c r="L60" i="60"/>
  <c r="L56" i="60"/>
  <c r="L52" i="60"/>
  <c r="L48" i="60"/>
  <c r="L44" i="60"/>
  <c r="L40" i="60"/>
  <c r="L36" i="60"/>
  <c r="L32" i="60"/>
  <c r="L28" i="60"/>
  <c r="L12" i="60"/>
  <c r="L99" i="60"/>
  <c r="L95" i="60"/>
  <c r="L91" i="60"/>
  <c r="L87" i="60"/>
  <c r="L83" i="60"/>
  <c r="L79" i="60"/>
  <c r="L75" i="60"/>
  <c r="L71" i="60"/>
  <c r="L3" i="60"/>
  <c r="L7" i="60"/>
  <c r="L66" i="60"/>
  <c r="L62" i="60"/>
  <c r="L58" i="60"/>
  <c r="L54" i="60"/>
  <c r="L50" i="60"/>
  <c r="L46" i="60"/>
  <c r="L42" i="60"/>
  <c r="L38" i="60"/>
  <c r="L34" i="60"/>
  <c r="L30" i="60"/>
  <c r="L26" i="60"/>
  <c r="L97" i="60"/>
  <c r="L93" i="60"/>
  <c r="L89" i="60"/>
  <c r="L85" i="60"/>
  <c r="L81" i="60"/>
  <c r="L77" i="60"/>
  <c r="L73" i="60"/>
  <c r="L4" i="60"/>
  <c r="L8" i="60"/>
  <c r="L69" i="60"/>
  <c r="L65" i="60"/>
  <c r="L61" i="60"/>
  <c r="L57" i="60"/>
  <c r="L53" i="60"/>
  <c r="L49" i="60"/>
  <c r="L45" i="60"/>
  <c r="L41" i="60"/>
  <c r="L37" i="60"/>
  <c r="L33" i="60"/>
  <c r="L29" i="60"/>
  <c r="L25" i="60"/>
  <c r="O61" i="58"/>
  <c r="O92" i="58"/>
  <c r="O53" i="58"/>
  <c r="O58" i="58"/>
  <c r="O94" i="58"/>
  <c r="V65" i="58"/>
  <c r="O55" i="58"/>
  <c r="O39" i="58"/>
  <c r="O78" i="58"/>
  <c r="N75" i="58"/>
  <c r="O96" i="58"/>
  <c r="O88" i="58"/>
  <c r="L51" i="58"/>
  <c r="O33" i="58"/>
  <c r="O77" i="58"/>
  <c r="M36" i="56"/>
  <c r="M28" i="56"/>
  <c r="M20" i="56"/>
  <c r="M12" i="56"/>
  <c r="O74" i="56"/>
  <c r="Q94" i="56"/>
  <c r="K97" i="54"/>
  <c r="K93" i="54"/>
  <c r="K89" i="54"/>
  <c r="K85" i="54"/>
  <c r="K81" i="54"/>
  <c r="K77" i="54"/>
  <c r="K73" i="54"/>
  <c r="K69" i="54"/>
  <c r="K65" i="54"/>
  <c r="K61" i="54"/>
  <c r="K57" i="54"/>
  <c r="K53" i="54"/>
  <c r="K49" i="54"/>
  <c r="K45" i="54"/>
  <c r="K41" i="54"/>
  <c r="K37" i="54"/>
  <c r="K33" i="54"/>
  <c r="K29" i="54"/>
  <c r="K25" i="54"/>
  <c r="K21" i="54"/>
  <c r="K17" i="54"/>
  <c r="K84" i="54"/>
  <c r="K80" i="54"/>
  <c r="K76" i="54"/>
  <c r="K72" i="54"/>
  <c r="K68" i="54"/>
  <c r="K64" i="54"/>
  <c r="K60" i="54"/>
  <c r="K56" i="54"/>
  <c r="K52" i="54"/>
  <c r="K48" i="54"/>
  <c r="K44" i="54"/>
  <c r="K40" i="54"/>
  <c r="K36" i="54"/>
  <c r="K32" i="54"/>
  <c r="K28" i="54"/>
  <c r="K24" i="54"/>
  <c r="K20" i="54"/>
  <c r="K18" i="54"/>
  <c r="K2" i="52"/>
  <c r="K98" i="52"/>
  <c r="K94" i="52"/>
  <c r="K90" i="52"/>
  <c r="K86" i="52"/>
  <c r="K82" i="52"/>
  <c r="K78" i="52"/>
  <c r="K74" i="52"/>
  <c r="K70" i="52"/>
  <c r="K66" i="52"/>
  <c r="K62" i="52"/>
  <c r="K58" i="52"/>
  <c r="K54" i="52"/>
  <c r="K50" i="52"/>
  <c r="K46" i="52"/>
  <c r="K42" i="52"/>
  <c r="K38" i="52"/>
  <c r="K34" i="52"/>
  <c r="K30" i="52"/>
  <c r="K26" i="52"/>
  <c r="K22" i="52"/>
  <c r="K18" i="52"/>
  <c r="K14" i="52"/>
  <c r="S45" i="50"/>
  <c r="M51" i="50"/>
  <c r="P83" i="50"/>
  <c r="M23" i="48"/>
  <c r="R77" i="48"/>
  <c r="P23" i="48"/>
  <c r="J63" i="48"/>
  <c r="R72" i="48"/>
  <c r="S9" i="48"/>
  <c r="U75" i="48"/>
  <c r="M58" i="48"/>
  <c r="Y58" i="48"/>
  <c r="R88" i="48"/>
  <c r="Y91" i="48"/>
  <c r="O57" i="46"/>
  <c r="U42" i="46"/>
  <c r="I51" i="46"/>
  <c r="T9" i="46"/>
  <c r="T17" i="46"/>
  <c r="U60" i="46"/>
  <c r="J9" i="42"/>
  <c r="V2" i="37"/>
  <c r="P2" i="37"/>
  <c r="U50" i="162"/>
  <c r="AQ44" i="162"/>
  <c r="N11" i="162"/>
  <c r="AF95" i="162"/>
  <c r="AO92" i="162"/>
  <c r="AI85" i="162"/>
  <c r="AB75" i="162"/>
  <c r="R60" i="162"/>
  <c r="T50" i="162"/>
  <c r="AO44" i="162"/>
  <c r="R40" i="162"/>
  <c r="Q39" i="162"/>
  <c r="Q29" i="162"/>
  <c r="AQ27" i="162"/>
  <c r="U27" i="162"/>
  <c r="O18" i="162"/>
  <c r="AB17" i="162"/>
  <c r="K11" i="162"/>
  <c r="AD95" i="162"/>
  <c r="P92" i="162"/>
  <c r="R85" i="162"/>
  <c r="P60" i="162"/>
  <c r="AQ54" i="162"/>
  <c r="AQ50" i="162"/>
  <c r="R50" i="162"/>
  <c r="AA44" i="162"/>
  <c r="Q40" i="162"/>
  <c r="AP31" i="162"/>
  <c r="H29" i="162"/>
  <c r="AP27" i="162"/>
  <c r="T27" i="162"/>
  <c r="X25" i="162"/>
  <c r="H22" i="162"/>
  <c r="AQ18" i="162"/>
  <c r="N18" i="162"/>
  <c r="Z17" i="162"/>
  <c r="I11" i="162"/>
  <c r="AJ81" i="162"/>
  <c r="X80" i="162"/>
  <c r="Q75" i="162"/>
  <c r="V73" i="162"/>
  <c r="AF66" i="162"/>
  <c r="AQ4" i="162"/>
  <c r="Z96" i="162"/>
  <c r="AC95" i="162"/>
  <c r="N92" i="162"/>
  <c r="AJ90" i="162"/>
  <c r="L87" i="162"/>
  <c r="P85" i="162"/>
  <c r="AH83" i="162"/>
  <c r="AH81" i="162"/>
  <c r="R80" i="162"/>
  <c r="R73" i="162"/>
  <c r="P70" i="162"/>
  <c r="Q67" i="162"/>
  <c r="AD66" i="162"/>
  <c r="AP54" i="162"/>
  <c r="AP50" i="162"/>
  <c r="Q50" i="162"/>
  <c r="X44" i="162"/>
  <c r="AQ40" i="162"/>
  <c r="P40" i="162"/>
  <c r="AL31" i="162"/>
  <c r="R27" i="162"/>
  <c r="AJ26" i="162"/>
  <c r="V25" i="162"/>
  <c r="AP23" i="162"/>
  <c r="AQ22" i="162"/>
  <c r="L18" i="162"/>
  <c r="W17" i="162"/>
  <c r="W15" i="162"/>
  <c r="X12" i="162"/>
  <c r="R70" i="162"/>
  <c r="T67" i="162"/>
  <c r="AQ3" i="162"/>
  <c r="AP99" i="162"/>
  <c r="U96" i="162"/>
  <c r="AA95" i="162"/>
  <c r="AI90" i="162"/>
  <c r="K87" i="162"/>
  <c r="N85" i="162"/>
  <c r="Q81" i="162"/>
  <c r="P80" i="162"/>
  <c r="H78" i="162"/>
  <c r="Q73" i="162"/>
  <c r="AH68" i="162"/>
  <c r="P67" i="162"/>
  <c r="AC66" i="162"/>
  <c r="N60" i="162"/>
  <c r="Q57" i="162"/>
  <c r="I56" i="162"/>
  <c r="AH54" i="162"/>
  <c r="P50" i="162"/>
  <c r="W44" i="162"/>
  <c r="AM40" i="162"/>
  <c r="O40" i="162"/>
  <c r="X37" i="162"/>
  <c r="AG31" i="162"/>
  <c r="AM27" i="162"/>
  <c r="Q27" i="162"/>
  <c r="AH26" i="162"/>
  <c r="AJ23" i="162"/>
  <c r="AP22" i="162"/>
  <c r="AM18" i="162"/>
  <c r="K18" i="162"/>
  <c r="V17" i="162"/>
  <c r="R15" i="162"/>
  <c r="X95" i="162"/>
  <c r="AP76" i="162"/>
  <c r="AM60" i="162"/>
  <c r="L60" i="162"/>
  <c r="AG58" i="162"/>
  <c r="AG54" i="162"/>
  <c r="AM50" i="162"/>
  <c r="L50" i="162"/>
  <c r="P46" i="162"/>
  <c r="H44" i="162"/>
  <c r="AL40" i="162"/>
  <c r="N40" i="162"/>
  <c r="AI33" i="162"/>
  <c r="W95" i="162"/>
  <c r="AF76" i="162"/>
  <c r="L67" i="162"/>
  <c r="Z66" i="162"/>
  <c r="AQ61" i="162"/>
  <c r="H60" i="162"/>
  <c r="AB54" i="162"/>
  <c r="AL50" i="162"/>
  <c r="I50" i="162"/>
  <c r="AJ40" i="162"/>
  <c r="L40" i="162"/>
  <c r="AF33" i="162"/>
  <c r="AQ28" i="162"/>
  <c r="AJ27" i="162"/>
  <c r="O27" i="162"/>
  <c r="AM22" i="162"/>
  <c r="AI18" i="162"/>
  <c r="I18" i="162"/>
  <c r="L17" i="162"/>
  <c r="AJ10" i="162"/>
  <c r="U95" i="162"/>
  <c r="AM82" i="162"/>
  <c r="AB76" i="162"/>
  <c r="AQ67" i="162"/>
  <c r="K67" i="162"/>
  <c r="R66" i="162"/>
  <c r="AA54" i="162"/>
  <c r="AJ50" i="162"/>
  <c r="H50" i="162"/>
  <c r="AO46" i="162"/>
  <c r="AI40" i="162"/>
  <c r="H40" i="162"/>
  <c r="U37" i="162"/>
  <c r="AD33" i="162"/>
  <c r="AI27" i="162"/>
  <c r="N27" i="162"/>
  <c r="AL22" i="162"/>
  <c r="AH18" i="162"/>
  <c r="H18" i="162"/>
  <c r="Z10" i="162"/>
  <c r="R95" i="162"/>
  <c r="AL82" i="162"/>
  <c r="Z76" i="162"/>
  <c r="AB33" i="162"/>
  <c r="AL28" i="162"/>
  <c r="Q95" i="162"/>
  <c r="AD91" i="162"/>
  <c r="AD82" i="162"/>
  <c r="X76" i="162"/>
  <c r="P66" i="162"/>
  <c r="AP55" i="162"/>
  <c r="W54" i="162"/>
  <c r="AD50" i="162"/>
  <c r="AG40" i="162"/>
  <c r="AJ28" i="162"/>
  <c r="AH24" i="162"/>
  <c r="AI22" i="162"/>
  <c r="AF18" i="162"/>
  <c r="AP14" i="162"/>
  <c r="AJ11" i="162"/>
  <c r="AH5" i="162"/>
  <c r="P95" i="162"/>
  <c r="AB91" i="162"/>
  <c r="AC82" i="162"/>
  <c r="V76" i="162"/>
  <c r="AP73" i="162"/>
  <c r="AI67" i="162"/>
  <c r="N66" i="162"/>
  <c r="AA28" i="162"/>
  <c r="AD27" i="162"/>
  <c r="H27" i="162"/>
  <c r="AF22" i="162"/>
  <c r="H20" i="162"/>
  <c r="AI11" i="162"/>
  <c r="AL8" i="162"/>
  <c r="N95" i="162"/>
  <c r="AP93" i="162"/>
  <c r="Z91" i="162"/>
  <c r="AH87" i="162"/>
  <c r="Z82" i="162"/>
  <c r="U76" i="162"/>
  <c r="L66" i="162"/>
  <c r="U28" i="162"/>
  <c r="U22" i="162"/>
  <c r="AC18" i="162"/>
  <c r="AL17" i="162"/>
  <c r="AM8" i="162"/>
  <c r="V100" i="162"/>
  <c r="AF98" i="162"/>
  <c r="AO97" i="162"/>
  <c r="AQ95" i="162"/>
  <c r="L95" i="162"/>
  <c r="AP89" i="162"/>
  <c r="AF87" i="162"/>
  <c r="Z84" i="162"/>
  <c r="R82" i="162"/>
  <c r="AM80" i="162"/>
  <c r="AH79" i="162"/>
  <c r="AB77" i="162"/>
  <c r="T76" i="162"/>
  <c r="AJ73" i="162"/>
  <c r="U68" i="162"/>
  <c r="AG67" i="162"/>
  <c r="AP66" i="162"/>
  <c r="K66" i="162"/>
  <c r="T65" i="162"/>
  <c r="U64" i="162"/>
  <c r="AJ62" i="162"/>
  <c r="U61" i="162"/>
  <c r="X60" i="162"/>
  <c r="U55" i="162"/>
  <c r="I54" i="162"/>
  <c r="AA50" i="162"/>
  <c r="AJ49" i="162"/>
  <c r="Z40" i="162"/>
  <c r="AC32" i="162"/>
  <c r="AF29" i="162"/>
  <c r="O28" i="162"/>
  <c r="AA27" i="162"/>
  <c r="Q22" i="162"/>
  <c r="AB18" i="162"/>
  <c r="AJ17" i="162"/>
  <c r="AD11" i="162"/>
  <c r="AM5" i="162"/>
  <c r="AP95" i="162"/>
  <c r="K95" i="162"/>
  <c r="AD87" i="162"/>
  <c r="AJ80" i="162"/>
  <c r="O76" i="162"/>
  <c r="AI73" i="162"/>
  <c r="AQ70" i="162"/>
  <c r="AF67" i="162"/>
  <c r="AM66" i="162"/>
  <c r="X50" i="162"/>
  <c r="N28" i="162"/>
  <c r="P22" i="162"/>
  <c r="AB11" i="162"/>
  <c r="AO8" i="162"/>
  <c r="AL95" i="162"/>
  <c r="AO95" i="162"/>
  <c r="AF89" i="162"/>
  <c r="AA87" i="162"/>
  <c r="AO85" i="162"/>
  <c r="T84" i="162"/>
  <c r="AG80" i="162"/>
  <c r="AG73" i="162"/>
  <c r="AP70" i="162"/>
  <c r="AQ68" i="162"/>
  <c r="Q68" i="162"/>
  <c r="AC67" i="162"/>
  <c r="AL66" i="162"/>
  <c r="I61" i="162"/>
  <c r="W50" i="162"/>
  <c r="W49" i="162"/>
  <c r="W40" i="162"/>
  <c r="W39" i="162"/>
  <c r="AJ37" i="162"/>
  <c r="H37" i="162"/>
  <c r="K35" i="162"/>
  <c r="AA29" i="162"/>
  <c r="X27" i="162"/>
  <c r="O24" i="162"/>
  <c r="N23" i="162"/>
  <c r="O22" i="162"/>
  <c r="W19" i="162"/>
  <c r="T18" i="162"/>
  <c r="AG17" i="162"/>
  <c r="V11" i="162"/>
  <c r="V50" i="162"/>
  <c r="V40" i="162"/>
  <c r="T39" i="162"/>
  <c r="U29" i="162"/>
  <c r="W27" i="162"/>
  <c r="N24" i="162"/>
  <c r="I23" i="162"/>
  <c r="N22" i="162"/>
  <c r="R18" i="162"/>
  <c r="AF17" i="162"/>
  <c r="U11" i="162"/>
  <c r="AJ98" i="160"/>
  <c r="AP66" i="160"/>
  <c r="Z59" i="160"/>
  <c r="AD99" i="160" a="1"/>
  <c r="AD99" i="160" s="1"/>
  <c r="AH98" i="160"/>
  <c r="AW95" i="160" a="1"/>
  <c r="AW95" i="160" s="1"/>
  <c r="X59" i="160"/>
  <c r="AL51" i="160"/>
  <c r="AT51" i="160" a="1"/>
  <c r="AT51" i="160" s="1"/>
  <c r="Y47" i="160"/>
  <c r="X40" i="160"/>
  <c r="AI39" i="160"/>
  <c r="W38" i="160"/>
  <c r="AL27" i="160"/>
  <c r="AY24" i="160" a="1"/>
  <c r="AY24" i="160" s="1"/>
  <c r="AI13" i="160"/>
  <c r="P12" i="160"/>
  <c r="AQ10" i="160"/>
  <c r="X13" i="160"/>
  <c r="AD6" i="160" a="1"/>
  <c r="AD6" i="160" s="1"/>
  <c r="Y99" i="160"/>
  <c r="T98" i="160"/>
  <c r="AR95" i="160"/>
  <c r="AT94" i="160" a="1"/>
  <c r="AT94" i="160" s="1"/>
  <c r="AH92" i="160"/>
  <c r="AN87" i="160"/>
  <c r="AK84" i="160"/>
  <c r="AD84" i="160" a="1"/>
  <c r="AD84" i="160" s="1"/>
  <c r="AF80" i="160" a="1"/>
  <c r="AF80" i="160" s="1"/>
  <c r="AE76" i="160" a="1"/>
  <c r="AE76" i="160" s="1"/>
  <c r="AI75" i="160"/>
  <c r="X71" i="160"/>
  <c r="AY69" i="160" a="1"/>
  <c r="AY69" i="160" s="1"/>
  <c r="V66" i="160"/>
  <c r="T64" i="160"/>
  <c r="AJ60" i="160"/>
  <c r="R59" i="160"/>
  <c r="AL52" i="160"/>
  <c r="AH51" i="160"/>
  <c r="AR50" i="160"/>
  <c r="W47" i="160"/>
  <c r="AF46" i="160" a="1"/>
  <c r="AF46" i="160" s="1"/>
  <c r="AF44" i="160" a="1"/>
  <c r="AF44" i="160" s="1"/>
  <c r="Z42" i="160"/>
  <c r="S40" i="160"/>
  <c r="X39" i="160"/>
  <c r="R38" i="160"/>
  <c r="AT34" i="160" a="1"/>
  <c r="AT34" i="160" s="1"/>
  <c r="AW30" i="160" a="1"/>
  <c r="AW30" i="160" s="1"/>
  <c r="AH27" i="160"/>
  <c r="AT24" i="160" a="1"/>
  <c r="AT24" i="160" s="1"/>
  <c r="T22" i="160"/>
  <c r="P13" i="160"/>
  <c r="AL10" i="160"/>
  <c r="AJ9" i="160"/>
  <c r="AO52" i="160"/>
  <c r="AE80" i="160" a="1"/>
  <c r="AE80" i="160" s="1"/>
  <c r="R66" i="160"/>
  <c r="S64" i="160"/>
  <c r="AD52" i="160" a="1"/>
  <c r="AD52" i="160" s="1"/>
  <c r="AL6" i="160"/>
  <c r="V99" i="160"/>
  <c r="K98" i="160"/>
  <c r="AB97" i="160" a="1"/>
  <c r="AB97" i="160" s="1"/>
  <c r="AP95" i="160"/>
  <c r="AP94" i="160"/>
  <c r="W92" i="160"/>
  <c r="AQ88" i="160"/>
  <c r="AH87" i="160"/>
  <c r="AP85" i="160"/>
  <c r="AI84" i="160"/>
  <c r="X83" i="160"/>
  <c r="AT79" i="160" a="1"/>
  <c r="AT79" i="160" s="1"/>
  <c r="AB76" i="160" a="1"/>
  <c r="AB76" i="160" s="1"/>
  <c r="S71" i="160"/>
  <c r="AO69" i="160"/>
  <c r="M66" i="160"/>
  <c r="AR64" i="160"/>
  <c r="Q64" i="160"/>
  <c r="J59" i="160"/>
  <c r="AP57" i="160"/>
  <c r="AT56" i="160" a="1"/>
  <c r="AT56" i="160" s="1"/>
  <c r="Y52" i="160"/>
  <c r="Z51" i="160"/>
  <c r="AK50" i="160"/>
  <c r="S47" i="160"/>
  <c r="AK45" i="160"/>
  <c r="AP43" i="160"/>
  <c r="N42" i="160"/>
  <c r="AW41" i="160" a="1"/>
  <c r="AW41" i="160" s="1"/>
  <c r="M40" i="160"/>
  <c r="N39" i="160"/>
  <c r="AF31" i="160" a="1"/>
  <c r="AF31" i="160" s="1"/>
  <c r="V27" i="160"/>
  <c r="AN24" i="160"/>
  <c r="R22" i="160"/>
  <c r="AI20" i="160"/>
  <c r="AU16" i="160" a="1"/>
  <c r="AU16" i="160" s="1"/>
  <c r="X14" i="160"/>
  <c r="N13" i="160"/>
  <c r="AK10" i="160"/>
  <c r="AI9" i="160"/>
  <c r="AF76" i="160" a="1"/>
  <c r="AF76" i="160" s="1"/>
  <c r="AK75" i="160"/>
  <c r="Y71" i="160"/>
  <c r="X47" i="160"/>
  <c r="AW6" i="160" a="1"/>
  <c r="AW6" i="160" s="1"/>
  <c r="AD5" i="160" a="1"/>
  <c r="AD5" i="160" s="1"/>
  <c r="W99" i="160"/>
  <c r="Q98" i="160"/>
  <c r="AR88" i="160"/>
  <c r="AK87" i="160"/>
  <c r="AJ84" i="160"/>
  <c r="AD76" i="160" a="1"/>
  <c r="AD76" i="160" s="1"/>
  <c r="Q59" i="160"/>
  <c r="V47" i="160"/>
  <c r="AW4" i="160" a="1"/>
  <c r="AW4" i="160" s="1"/>
  <c r="AT6" i="160" a="1"/>
  <c r="AT6" i="160" s="1"/>
  <c r="R99" i="160"/>
  <c r="J98" i="160"/>
  <c r="AQ96" i="160"/>
  <c r="AL95" i="160"/>
  <c r="AJ94" i="160"/>
  <c r="T92" i="160"/>
  <c r="AN88" i="160"/>
  <c r="Z87" i="160"/>
  <c r="AI85" i="160"/>
  <c r="Y84" i="160"/>
  <c r="AU82" i="160" a="1"/>
  <c r="AU82" i="160" s="1"/>
  <c r="Z80" i="160"/>
  <c r="V76" i="160"/>
  <c r="X75" i="160"/>
  <c r="Q71" i="160"/>
  <c r="AN69" i="160"/>
  <c r="AP64" i="160"/>
  <c r="N64" i="160"/>
  <c r="AK57" i="160"/>
  <c r="Y51" i="160"/>
  <c r="V50" i="160"/>
  <c r="R47" i="160"/>
  <c r="J40" i="160"/>
  <c r="T27" i="160"/>
  <c r="AH24" i="160"/>
  <c r="Q22" i="160"/>
  <c r="AI10" i="160"/>
  <c r="AE9" i="160" a="1"/>
  <c r="AE9" i="160" s="1"/>
  <c r="AJ80" i="160"/>
  <c r="AC66" i="160" a="1"/>
  <c r="AC66" i="160" s="1"/>
  <c r="V64" i="160"/>
  <c r="S59" i="160"/>
  <c r="AQ95" i="160"/>
  <c r="Z92" i="160"/>
  <c r="AC83" i="160" a="1"/>
  <c r="AC83" i="160" s="1"/>
  <c r="AD75" i="160" a="1"/>
  <c r="AD75" i="160" s="1"/>
  <c r="W71" i="160"/>
  <c r="N99" i="160"/>
  <c r="AE95" i="160" a="1"/>
  <c r="AE95" i="160" s="1"/>
  <c r="AH93" i="160"/>
  <c r="S92" i="160"/>
  <c r="AL88" i="160"/>
  <c r="X87" i="160"/>
  <c r="AC85" i="160" a="1"/>
  <c r="AC85" i="160" s="1"/>
  <c r="X84" i="160"/>
  <c r="AK81" i="160"/>
  <c r="Y80" i="160"/>
  <c r="N76" i="160"/>
  <c r="R75" i="160"/>
  <c r="AO72" i="160"/>
  <c r="P71" i="160"/>
  <c r="AK69" i="160"/>
  <c r="AO64" i="160"/>
  <c r="M64" i="160"/>
  <c r="AE63" i="160" a="1"/>
  <c r="AE63" i="160" s="1"/>
  <c r="AY59" i="160" a="1"/>
  <c r="AY59" i="160" s="1"/>
  <c r="AJ57" i="160"/>
  <c r="AK54" i="160"/>
  <c r="X51" i="160"/>
  <c r="M47" i="160"/>
  <c r="AK43" i="160"/>
  <c r="J38" i="160"/>
  <c r="Z31" i="160"/>
  <c r="AL30" i="160"/>
  <c r="AO29" i="160"/>
  <c r="R27" i="160"/>
  <c r="AE24" i="160" a="1"/>
  <c r="AE24" i="160" s="1"/>
  <c r="AR22" i="160"/>
  <c r="K22" i="160"/>
  <c r="AY17" i="160" a="1"/>
  <c r="AY17" i="160" s="1"/>
  <c r="K13" i="160"/>
  <c r="AN11" i="160"/>
  <c r="AH10" i="160"/>
  <c r="AI76" i="160"/>
  <c r="AO75" i="160"/>
  <c r="AI71" i="160"/>
  <c r="AI66" i="160"/>
  <c r="W64" i="160"/>
  <c r="AB99" i="160" a="1"/>
  <c r="AB99" i="160" s="1"/>
  <c r="X98" i="160"/>
  <c r="AU95" i="160" a="1"/>
  <c r="AU95" i="160" s="1"/>
  <c r="AJ92" i="160"/>
  <c r="AO87" i="160"/>
  <c r="N6" i="160"/>
  <c r="K99" i="160"/>
  <c r="Z96" i="160"/>
  <c r="W95" i="160"/>
  <c r="R92" i="160"/>
  <c r="AH88" i="160"/>
  <c r="W84" i="160"/>
  <c r="Q81" i="160"/>
  <c r="V80" i="160"/>
  <c r="J76" i="160"/>
  <c r="AI72" i="160"/>
  <c r="AJ69" i="160"/>
  <c r="AN64" i="160"/>
  <c r="J64" i="160"/>
  <c r="AX60" i="160" a="1"/>
  <c r="AX60" i="160" s="1"/>
  <c r="W51" i="160"/>
  <c r="AT47" i="160" a="1"/>
  <c r="AT47" i="160" s="1"/>
  <c r="K47" i="160"/>
  <c r="AX35" i="160" a="1"/>
  <c r="AX35" i="160" s="1"/>
  <c r="Q32" i="160"/>
  <c r="Y31" i="160"/>
  <c r="AK30" i="160"/>
  <c r="P27" i="160"/>
  <c r="Y26" i="160"/>
  <c r="AJ25" i="160"/>
  <c r="AD24" i="160" a="1"/>
  <c r="AD24" i="160" s="1"/>
  <c r="AQ22" i="160"/>
  <c r="J22" i="160"/>
  <c r="AX17" i="160" a="1"/>
  <c r="AX17" i="160" s="1"/>
  <c r="R14" i="160"/>
  <c r="AL11" i="160"/>
  <c r="AC10" i="160" a="1"/>
  <c r="AC10" i="160" s="1"/>
  <c r="AR47" i="160"/>
  <c r="J47" i="160"/>
  <c r="AN34" i="160"/>
  <c r="AE25" i="160" a="1"/>
  <c r="AE25" i="160" s="1"/>
  <c r="V24" i="160"/>
  <c r="AP22" i="160"/>
  <c r="AK11" i="160"/>
  <c r="AW99" i="160" a="1"/>
  <c r="AW99" i="160" s="1"/>
  <c r="AD98" i="160" a="1"/>
  <c r="AD98" i="160" s="1"/>
  <c r="R96" i="160"/>
  <c r="Q95" i="160"/>
  <c r="N92" i="160"/>
  <c r="S84" i="160"/>
  <c r="M80" i="160"/>
  <c r="R72" i="160"/>
  <c r="AU66" i="160" a="1"/>
  <c r="AU66" i="160" s="1"/>
  <c r="AK64" i="160"/>
  <c r="AQ59" i="160"/>
  <c r="AE52" i="160" a="1"/>
  <c r="AE52" i="160" s="1"/>
  <c r="S51" i="160"/>
  <c r="AQ47" i="160"/>
  <c r="AO40" i="160"/>
  <c r="AX39" i="160" a="1"/>
  <c r="AX39" i="160" s="1"/>
  <c r="AL34" i="160"/>
  <c r="AC25" i="160" a="1"/>
  <c r="AC25" i="160" s="1"/>
  <c r="T24" i="160"/>
  <c r="AL22" i="160"/>
  <c r="AI11" i="160"/>
  <c r="M95" i="160"/>
  <c r="AK59" i="160"/>
  <c r="AP47" i="160"/>
  <c r="AK34" i="160"/>
  <c r="S24" i="160"/>
  <c r="AD13" i="160" a="1"/>
  <c r="AD13" i="160" s="1"/>
  <c r="Y11" i="160"/>
  <c r="W10" i="160"/>
  <c r="AY8" i="160" a="1"/>
  <c r="AY8" i="160" s="1"/>
  <c r="K95" i="160"/>
  <c r="AI59" i="160"/>
  <c r="V11" i="160"/>
  <c r="Q10" i="160"/>
  <c r="AP99" i="160"/>
  <c r="AU93" i="160" a="1"/>
  <c r="AU93" i="160" s="1"/>
  <c r="Z89" i="160"/>
  <c r="AX75" i="160" a="1"/>
  <c r="AX75" i="160" s="1"/>
  <c r="AB71" i="160" a="1"/>
  <c r="AB71" i="160" s="1"/>
  <c r="AI65" i="160"/>
  <c r="AH64" i="160"/>
  <c r="AF59" i="160" a="1"/>
  <c r="AF59" i="160" s="1"/>
  <c r="P58" i="160"/>
  <c r="J51" i="160"/>
  <c r="AL47" i="160"/>
  <c r="AC47" i="160" a="1"/>
  <c r="AC47" i="160" s="1"/>
  <c r="X44" i="160"/>
  <c r="M43" i="160"/>
  <c r="AK40" i="160"/>
  <c r="AR39" i="160"/>
  <c r="AO38" i="160"/>
  <c r="R34" i="160"/>
  <c r="P24" i="160"/>
  <c r="AI22" i="160"/>
  <c r="AU21" i="160" a="1"/>
  <c r="AU21" i="160" s="1"/>
  <c r="N10" i="160"/>
  <c r="AF6" i="160" a="1"/>
  <c r="AF6" i="160" s="1"/>
  <c r="AL99" i="160"/>
  <c r="AO98" i="160"/>
  <c r="AT75" i="160" a="1"/>
  <c r="AT75" i="160" s="1"/>
  <c r="AW74" i="160" a="1"/>
  <c r="AW74" i="160" s="1"/>
  <c r="AW66" i="160" a="1"/>
  <c r="AW66" i="160" s="1"/>
  <c r="Z64" i="160"/>
  <c r="AC59" i="160" a="1"/>
  <c r="AC59" i="160" s="1"/>
  <c r="AK47" i="160"/>
  <c r="N34" i="160"/>
  <c r="AU31" i="160" a="1"/>
  <c r="AU31" i="160" s="1"/>
  <c r="AY13" i="160" a="1"/>
  <c r="AY13" i="160" s="1"/>
  <c r="K10" i="160"/>
  <c r="AF5" i="160" a="1"/>
  <c r="AF5" i="160" s="1"/>
  <c r="AK99" i="160"/>
  <c r="AN98" i="160"/>
  <c r="AX80" i="160" a="1"/>
  <c r="AX80" i="160" s="1"/>
  <c r="AC80" i="160" a="1"/>
  <c r="AC80" i="160" s="1"/>
  <c r="AN76" i="160"/>
  <c r="AQ75" i="160"/>
  <c r="AO51" i="160"/>
  <c r="AJ47" i="160"/>
  <c r="AD41" i="160" a="1"/>
  <c r="AD41" i="160" s="1"/>
  <c r="Z40" i="160"/>
  <c r="AN39" i="160"/>
  <c r="Z38" i="160"/>
  <c r="K34" i="160"/>
  <c r="AR31" i="160"/>
  <c r="Y22" i="160"/>
  <c r="Y40" i="160"/>
  <c r="AL39" i="160"/>
  <c r="X22" i="160"/>
  <c r="AJ14" i="160"/>
  <c r="AQ13" i="160"/>
  <c r="Y8" i="158"/>
  <c r="S7" i="158"/>
  <c r="P95" i="158"/>
  <c r="J81" i="158"/>
  <c r="L78" i="158"/>
  <c r="X74" i="158"/>
  <c r="J73" i="158"/>
  <c r="Y71" i="158"/>
  <c r="U69" i="158"/>
  <c r="V65" i="158"/>
  <c r="R64" i="158"/>
  <c r="I63" i="158"/>
  <c r="V59" i="158"/>
  <c r="U50" i="158"/>
  <c r="P49" i="158"/>
  <c r="J48" i="158"/>
  <c r="U40" i="158"/>
  <c r="Y33" i="158"/>
  <c r="I32" i="158"/>
  <c r="L25" i="158"/>
  <c r="X20" i="158"/>
  <c r="U18" i="158"/>
  <c r="J16" i="158"/>
  <c r="X8" i="158"/>
  <c r="V7" i="158"/>
  <c r="M95" i="158"/>
  <c r="J86" i="158"/>
  <c r="Y76" i="158"/>
  <c r="V74" i="158"/>
  <c r="X71" i="158"/>
  <c r="U65" i="158"/>
  <c r="O64" i="158"/>
  <c r="U59" i="158"/>
  <c r="S50" i="158"/>
  <c r="O49" i="158"/>
  <c r="I48" i="158"/>
  <c r="X42" i="158"/>
  <c r="R40" i="158"/>
  <c r="Y36" i="158"/>
  <c r="X35" i="158"/>
  <c r="X33" i="158"/>
  <c r="W20" i="158"/>
  <c r="R18" i="158"/>
  <c r="I16" i="158"/>
  <c r="I95" i="158"/>
  <c r="Y92" i="158"/>
  <c r="U76" i="158"/>
  <c r="O74" i="158"/>
  <c r="W71" i="158"/>
  <c r="L69" i="158"/>
  <c r="S59" i="158"/>
  <c r="M57" i="158"/>
  <c r="R50" i="158"/>
  <c r="P40" i="158"/>
  <c r="X36" i="158"/>
  <c r="W33" i="158"/>
  <c r="R8" i="158"/>
  <c r="U92" i="158"/>
  <c r="W83" i="158"/>
  <c r="L74" i="158"/>
  <c r="M71" i="158"/>
  <c r="J64" i="158"/>
  <c r="P59" i="158"/>
  <c r="J52" i="158"/>
  <c r="J50" i="158"/>
  <c r="W36" i="158"/>
  <c r="V33" i="158"/>
  <c r="L27" i="158"/>
  <c r="I20" i="158"/>
  <c r="U83" i="158"/>
  <c r="I64" i="158"/>
  <c r="J57" i="158"/>
  <c r="I50" i="158"/>
  <c r="U36" i="158"/>
  <c r="S36" i="158"/>
  <c r="Y77" i="158"/>
  <c r="R36" i="158"/>
  <c r="W77" i="158"/>
  <c r="Y37" i="158"/>
  <c r="Y89" i="158"/>
  <c r="M85" i="158"/>
  <c r="V77" i="158"/>
  <c r="R72" i="158"/>
  <c r="W41" i="158"/>
  <c r="X37" i="158"/>
  <c r="P36" i="158"/>
  <c r="L31" i="158"/>
  <c r="V98" i="158"/>
  <c r="J89" i="158"/>
  <c r="L85" i="158"/>
  <c r="Y82" i="158"/>
  <c r="I79" i="158"/>
  <c r="P72" i="158"/>
  <c r="O56" i="158"/>
  <c r="W37" i="158"/>
  <c r="O36" i="158"/>
  <c r="U32" i="158"/>
  <c r="X11" i="158"/>
  <c r="J98" i="158"/>
  <c r="J85" i="158"/>
  <c r="V82" i="158"/>
  <c r="O77" i="158"/>
  <c r="U73" i="158"/>
  <c r="O72" i="158"/>
  <c r="J68" i="158"/>
  <c r="W63" i="158"/>
  <c r="I60" i="158"/>
  <c r="X49" i="158"/>
  <c r="X48" i="158"/>
  <c r="Y46" i="158"/>
  <c r="X43" i="158"/>
  <c r="V37" i="158"/>
  <c r="R32" i="158"/>
  <c r="R26" i="158"/>
  <c r="V21" i="158"/>
  <c r="L19" i="158"/>
  <c r="W11" i="158"/>
  <c r="W8" i="158"/>
  <c r="M77" i="158"/>
  <c r="S73" i="158"/>
  <c r="I72" i="158"/>
  <c r="I68" i="158"/>
  <c r="V63" i="158"/>
  <c r="J56" i="158"/>
  <c r="W49" i="158"/>
  <c r="U48" i="158"/>
  <c r="U43" i="158"/>
  <c r="J36" i="158"/>
  <c r="L21" i="158"/>
  <c r="Y16" i="158"/>
  <c r="V11" i="158"/>
  <c r="O5" i="158"/>
  <c r="Y95" i="158"/>
  <c r="Y86" i="158"/>
  <c r="J77" i="158"/>
  <c r="X64" i="158"/>
  <c r="S63" i="158"/>
  <c r="I56" i="158"/>
  <c r="V49" i="158"/>
  <c r="S48" i="158"/>
  <c r="S43" i="158"/>
  <c r="L37" i="158"/>
  <c r="I36" i="158"/>
  <c r="P32" i="158"/>
  <c r="X16" i="158"/>
  <c r="U11" i="158"/>
  <c r="P6" i="158"/>
  <c r="X95" i="158"/>
  <c r="S86" i="158"/>
  <c r="W64" i="158"/>
  <c r="P63" i="158"/>
  <c r="R48" i="158"/>
  <c r="Y40" i="158"/>
  <c r="O32" i="158"/>
  <c r="X30" i="158"/>
  <c r="Y23" i="158"/>
  <c r="W16" i="158"/>
  <c r="S11" i="158"/>
  <c r="W95" i="158"/>
  <c r="R86" i="158"/>
  <c r="S78" i="158"/>
  <c r="U64" i="158"/>
  <c r="Y50" i="158"/>
  <c r="P48" i="158"/>
  <c r="X40" i="158"/>
  <c r="U30" i="158"/>
  <c r="U16" i="158"/>
  <c r="O11" i="158"/>
  <c r="L87" i="156"/>
  <c r="J76" i="156"/>
  <c r="I71" i="156"/>
  <c r="K51" i="156"/>
  <c r="K42" i="156"/>
  <c r="M39" i="156"/>
  <c r="P23" i="156"/>
  <c r="J22" i="156"/>
  <c r="I20" i="156"/>
  <c r="O17" i="156"/>
  <c r="K10" i="156"/>
  <c r="K4" i="156"/>
  <c r="K8" i="156"/>
  <c r="R99" i="156"/>
  <c r="I98" i="156"/>
  <c r="S89" i="156"/>
  <c r="R83" i="156"/>
  <c r="I82" i="156"/>
  <c r="I76" i="156"/>
  <c r="O69" i="156"/>
  <c r="J60" i="156"/>
  <c r="I55" i="156"/>
  <c r="O53" i="156"/>
  <c r="K45" i="156"/>
  <c r="L39" i="156"/>
  <c r="M23" i="156"/>
  <c r="K53" i="156"/>
  <c r="K32" i="156"/>
  <c r="J92" i="156"/>
  <c r="K69" i="156"/>
  <c r="L66" i="156"/>
  <c r="K60" i="156"/>
  <c r="P50" i="156"/>
  <c r="S25" i="156"/>
  <c r="J23" i="156"/>
  <c r="M99" i="156"/>
  <c r="J95" i="156"/>
  <c r="L85" i="156"/>
  <c r="I66" i="156"/>
  <c r="O50" i="156"/>
  <c r="J44" i="156"/>
  <c r="K41" i="156"/>
  <c r="K37" i="156"/>
  <c r="O34" i="156"/>
  <c r="R19" i="156"/>
  <c r="J99" i="156"/>
  <c r="L97" i="156"/>
  <c r="I95" i="156"/>
  <c r="K88" i="156"/>
  <c r="J85" i="156"/>
  <c r="J83" i="156"/>
  <c r="L81" i="156"/>
  <c r="R70" i="156"/>
  <c r="K66" i="156"/>
  <c r="S54" i="156"/>
  <c r="M50" i="156"/>
  <c r="K48" i="156"/>
  <c r="I44" i="156"/>
  <c r="M34" i="156"/>
  <c r="M31" i="156"/>
  <c r="K16" i="156"/>
  <c r="L68" i="156"/>
  <c r="R54" i="156"/>
  <c r="L50" i="156"/>
  <c r="L34" i="156"/>
  <c r="L31" i="156"/>
  <c r="R8" i="156"/>
  <c r="K99" i="156"/>
  <c r="J97" i="156"/>
  <c r="K85" i="156"/>
  <c r="J81" i="156"/>
  <c r="S71" i="156"/>
  <c r="J68" i="156"/>
  <c r="L36" i="156"/>
  <c r="I97" i="156"/>
  <c r="K78" i="156"/>
  <c r="R71" i="156"/>
  <c r="K68" i="156"/>
  <c r="S55" i="156"/>
  <c r="I50" i="156"/>
  <c r="J36" i="156"/>
  <c r="I31" i="156"/>
  <c r="K28" i="156"/>
  <c r="R55" i="156"/>
  <c r="K36" i="156"/>
  <c r="R22" i="156"/>
  <c r="M18" i="156"/>
  <c r="L15" i="156"/>
  <c r="K15" i="156"/>
  <c r="P98" i="156"/>
  <c r="P82" i="156"/>
  <c r="O71" i="156"/>
  <c r="O98" i="156"/>
  <c r="P87" i="156"/>
  <c r="O82" i="156"/>
  <c r="M71" i="156"/>
  <c r="O55" i="156"/>
  <c r="R39" i="156"/>
  <c r="K27" i="156"/>
  <c r="S23" i="156"/>
  <c r="O22" i="156"/>
  <c r="M20" i="156"/>
  <c r="M98" i="156"/>
  <c r="O87" i="156"/>
  <c r="M82" i="156"/>
  <c r="L71" i="156"/>
  <c r="M55" i="156"/>
  <c r="M49" i="156"/>
  <c r="R35" i="156"/>
  <c r="R23" i="156"/>
  <c r="M22" i="156"/>
  <c r="L98" i="156"/>
  <c r="M87" i="156"/>
  <c r="L82" i="156"/>
  <c r="K67" i="156"/>
  <c r="S57" i="156"/>
  <c r="L55" i="156"/>
  <c r="L49" i="156"/>
  <c r="O39" i="156"/>
  <c r="K30" i="156"/>
  <c r="L22" i="156"/>
  <c r="J20" i="156"/>
  <c r="P5" i="154"/>
  <c r="R9" i="154"/>
  <c r="O9" i="154"/>
  <c r="U5" i="154"/>
  <c r="O78" i="154"/>
  <c r="O77" i="154"/>
  <c r="R74" i="154"/>
  <c r="I55" i="154"/>
  <c r="S42" i="154"/>
  <c r="L38" i="154"/>
  <c r="P19" i="154"/>
  <c r="X16" i="154"/>
  <c r="I7" i="154"/>
  <c r="O5" i="154"/>
  <c r="U4" i="154"/>
  <c r="M78" i="154"/>
  <c r="M77" i="154"/>
  <c r="P74" i="154"/>
  <c r="R46" i="154"/>
  <c r="R42" i="154"/>
  <c r="W16" i="154"/>
  <c r="Y84" i="154"/>
  <c r="M74" i="154"/>
  <c r="W65" i="154"/>
  <c r="I5" i="154"/>
  <c r="V9" i="154"/>
  <c r="I4" i="154"/>
  <c r="P7" i="154"/>
  <c r="W12" i="154"/>
  <c r="J88" i="154"/>
  <c r="X84" i="154"/>
  <c r="I78" i="154"/>
  <c r="P65" i="154"/>
  <c r="Y52" i="154"/>
  <c r="O51" i="154"/>
  <c r="W56" i="154"/>
  <c r="M51" i="154"/>
  <c r="S30" i="154"/>
  <c r="Y20" i="154"/>
  <c r="L10" i="154"/>
  <c r="R3" i="154"/>
  <c r="X5" i="154"/>
  <c r="Y96" i="154"/>
  <c r="Y85" i="154"/>
  <c r="R84" i="154"/>
  <c r="X76" i="154"/>
  <c r="V75" i="154"/>
  <c r="X70" i="154"/>
  <c r="X68" i="154"/>
  <c r="S66" i="154"/>
  <c r="S56" i="154"/>
  <c r="X20" i="154"/>
  <c r="J9" i="154"/>
  <c r="W9" i="154"/>
  <c r="L9" i="154"/>
  <c r="S12" i="154"/>
  <c r="X4" i="154"/>
  <c r="I99" i="154"/>
  <c r="W96" i="154"/>
  <c r="W85" i="154"/>
  <c r="Y77" i="154"/>
  <c r="W76" i="154"/>
  <c r="S75" i="154"/>
  <c r="S70" i="154"/>
  <c r="W68" i="154"/>
  <c r="R66" i="154"/>
  <c r="W64" i="154"/>
  <c r="O56" i="154"/>
  <c r="Y53" i="154"/>
  <c r="Y36" i="154"/>
  <c r="S34" i="154"/>
  <c r="M30" i="154"/>
  <c r="M26" i="154"/>
  <c r="P22" i="154"/>
  <c r="W20" i="154"/>
  <c r="L8" i="154"/>
  <c r="S11" i="154"/>
  <c r="X3" i="154"/>
  <c r="V96" i="154"/>
  <c r="Y87" i="154"/>
  <c r="V85" i="154"/>
  <c r="O84" i="154"/>
  <c r="I79" i="154"/>
  <c r="W77" i="154"/>
  <c r="V76" i="154"/>
  <c r="R70" i="154"/>
  <c r="V68" i="154"/>
  <c r="P66" i="154"/>
  <c r="V64" i="154"/>
  <c r="L56" i="154"/>
  <c r="X53" i="154"/>
  <c r="X36" i="154"/>
  <c r="R34" i="154"/>
  <c r="P9" i="154"/>
  <c r="L5" i="154"/>
  <c r="S9" i="154"/>
  <c r="Y12" i="154"/>
  <c r="O96" i="154"/>
  <c r="J92" i="154"/>
  <c r="L87" i="154"/>
  <c r="U85" i="154"/>
  <c r="V77" i="154"/>
  <c r="U76" i="154"/>
  <c r="L75" i="154"/>
  <c r="L68" i="154"/>
  <c r="M66" i="154"/>
  <c r="U53" i="154"/>
  <c r="L52" i="154"/>
  <c r="Y44" i="154"/>
  <c r="Y40" i="154"/>
  <c r="U38" i="154"/>
  <c r="U36" i="154"/>
  <c r="P34" i="154"/>
  <c r="Y23" i="154"/>
  <c r="M5" i="154"/>
  <c r="S8" i="154"/>
  <c r="Y9" i="154"/>
  <c r="I96" i="154"/>
  <c r="I92" i="154"/>
  <c r="W89" i="154"/>
  <c r="R85" i="154"/>
  <c r="U77" i="154"/>
  <c r="M70" i="154"/>
  <c r="L66" i="154"/>
  <c r="R53" i="154"/>
  <c r="M34" i="154"/>
  <c r="M4" i="154"/>
  <c r="S5" i="154"/>
  <c r="S77" i="154"/>
  <c r="P53" i="154"/>
  <c r="L34" i="154"/>
  <c r="X31" i="154"/>
  <c r="P23" i="154"/>
  <c r="M3" i="154"/>
  <c r="U7" i="154"/>
  <c r="X98" i="154"/>
  <c r="I87" i="154"/>
  <c r="R77" i="154"/>
  <c r="J72" i="154"/>
  <c r="J70" i="154"/>
  <c r="O53" i="154"/>
  <c r="P38" i="154"/>
  <c r="P31" i="154"/>
  <c r="I27" i="154"/>
  <c r="Y19" i="154"/>
  <c r="U6" i="154"/>
  <c r="I98" i="154"/>
  <c r="R78" i="154"/>
  <c r="P77" i="154"/>
  <c r="J60" i="154"/>
  <c r="M55" i="154"/>
  <c r="J53" i="154"/>
  <c r="Y49" i="154"/>
  <c r="J34" i="154"/>
  <c r="I23" i="154"/>
  <c r="X19" i="154"/>
  <c r="Y16" i="154"/>
  <c r="P91" i="152"/>
  <c r="Q70" i="152"/>
  <c r="I63" i="152"/>
  <c r="K57" i="152" a="1"/>
  <c r="K57" i="152" s="1"/>
  <c r="L57" i="152" s="1"/>
  <c r="S47" i="152"/>
  <c r="K35" i="152" a="1"/>
  <c r="K35" i="152" s="1"/>
  <c r="L35" i="152" s="1"/>
  <c r="T31" i="152"/>
  <c r="K30" i="152" a="1"/>
  <c r="K30" i="152" s="1"/>
  <c r="L30" i="152" s="1"/>
  <c r="S24" i="152"/>
  <c r="Q22" i="152"/>
  <c r="N13" i="152"/>
  <c r="K10" i="152" a="1"/>
  <c r="K10" i="152" s="1"/>
  <c r="L10" i="152" s="1"/>
  <c r="N91" i="152"/>
  <c r="K73" i="152" a="1"/>
  <c r="K73" i="152" s="1"/>
  <c r="L73" i="152" s="1"/>
  <c r="R47" i="152"/>
  <c r="S45" i="152"/>
  <c r="N43" i="152"/>
  <c r="S40" i="152"/>
  <c r="N24" i="152"/>
  <c r="K100" i="152" a="1"/>
  <c r="K100" i="152" s="1"/>
  <c r="L100" i="152" s="1"/>
  <c r="P93" i="152"/>
  <c r="T82" i="152"/>
  <c r="T77" i="152"/>
  <c r="K67" i="152" a="1"/>
  <c r="K67" i="152" s="1"/>
  <c r="L67" i="152" s="1"/>
  <c r="T60" i="152"/>
  <c r="T58" i="152"/>
  <c r="N47" i="152"/>
  <c r="Q31" i="152"/>
  <c r="T18" i="152"/>
  <c r="R15" i="152"/>
  <c r="S18" i="152"/>
  <c r="T99" i="152"/>
  <c r="R82" i="152"/>
  <c r="S99" i="152"/>
  <c r="M93" i="152"/>
  <c r="K85" i="152" a="1"/>
  <c r="K85" i="152" s="1"/>
  <c r="L85" i="152" s="1"/>
  <c r="Q82" i="152"/>
  <c r="N77" i="152"/>
  <c r="M72" i="152"/>
  <c r="R66" i="152"/>
  <c r="M62" i="152"/>
  <c r="Q60" i="152"/>
  <c r="Q58" i="152"/>
  <c r="S55" i="152"/>
  <c r="K45" i="152" a="1"/>
  <c r="K45" i="152" s="1"/>
  <c r="L45" i="152" s="1"/>
  <c r="M31" i="152"/>
  <c r="Q18" i="152"/>
  <c r="Q99" i="152"/>
  <c r="J93" i="152"/>
  <c r="P82" i="152"/>
  <c r="M77" i="152"/>
  <c r="Q66" i="152"/>
  <c r="J64" i="152"/>
  <c r="I62" i="152"/>
  <c r="P60" i="152"/>
  <c r="T44" i="152"/>
  <c r="N82" i="152"/>
  <c r="J77" i="152"/>
  <c r="P66" i="152"/>
  <c r="N60" i="152"/>
  <c r="R44" i="152"/>
  <c r="S39" i="152"/>
  <c r="K37" i="152" a="1"/>
  <c r="K37" i="152" s="1"/>
  <c r="L37" i="152" s="1"/>
  <c r="T28" i="152"/>
  <c r="N99" i="152"/>
  <c r="I97" i="152"/>
  <c r="M82" i="152"/>
  <c r="I77" i="152"/>
  <c r="K69" i="152" a="1"/>
  <c r="K69" i="152" s="1"/>
  <c r="L69" i="152" s="1"/>
  <c r="N66" i="152"/>
  <c r="M60" i="152"/>
  <c r="Q48" i="152"/>
  <c r="P44" i="152"/>
  <c r="M99" i="152"/>
  <c r="J82" i="152"/>
  <c r="N44" i="152"/>
  <c r="N39" i="152"/>
  <c r="N28" i="152"/>
  <c r="T25" i="152"/>
  <c r="K18" i="152" a="1"/>
  <c r="K18" i="152" s="1"/>
  <c r="L18" i="152" s="1"/>
  <c r="P99" i="152"/>
  <c r="K99" i="152" a="1"/>
  <c r="K99" i="152" s="1"/>
  <c r="L99" i="152" s="1"/>
  <c r="I82" i="152"/>
  <c r="T71" i="152"/>
  <c r="J66" i="152"/>
  <c r="K62" i="152" a="1"/>
  <c r="K62" i="152" s="1"/>
  <c r="L62" i="152" s="1"/>
  <c r="J60" i="152"/>
  <c r="J48" i="152"/>
  <c r="M44" i="152"/>
  <c r="J39" i="152"/>
  <c r="M28" i="152"/>
  <c r="M25" i="152"/>
  <c r="J99" i="152"/>
  <c r="R63" i="152"/>
  <c r="T61" i="152"/>
  <c r="N57" i="152"/>
  <c r="R46" i="152"/>
  <c r="K44" i="152" a="1"/>
  <c r="K44" i="152" s="1"/>
  <c r="L44" i="152" s="1"/>
  <c r="I39" i="152"/>
  <c r="K36" i="152" a="1"/>
  <c r="K36" i="152" s="1"/>
  <c r="L36" i="152" s="1"/>
  <c r="Q32" i="152"/>
  <c r="K28" i="152" a="1"/>
  <c r="K28" i="152" s="1"/>
  <c r="L28" i="152" s="1"/>
  <c r="I99" i="152"/>
  <c r="N94" i="152"/>
  <c r="T86" i="152"/>
  <c r="Q83" i="152"/>
  <c r="K79" i="152" a="1"/>
  <c r="K79" i="152" s="1"/>
  <c r="L79" i="152" s="1"/>
  <c r="K77" i="152" a="1"/>
  <c r="K77" i="152" s="1"/>
  <c r="L77" i="152" s="1"/>
  <c r="S73" i="152"/>
  <c r="K68" i="152" a="1"/>
  <c r="K68" i="152" s="1"/>
  <c r="L68" i="152" s="1"/>
  <c r="Q63" i="152"/>
  <c r="S61" i="152"/>
  <c r="I57" i="152"/>
  <c r="M46" i="152"/>
  <c r="J44" i="152"/>
  <c r="P41" i="152"/>
  <c r="M35" i="152"/>
  <c r="P30" i="152"/>
  <c r="J28" i="152"/>
  <c r="T67" i="152"/>
  <c r="S19" i="152"/>
  <c r="K82" i="152" a="1"/>
  <c r="K82" i="152" s="1"/>
  <c r="L82" i="152" s="1"/>
  <c r="S67" i="152"/>
  <c r="K66" i="152" a="1"/>
  <c r="K66" i="152" s="1"/>
  <c r="L66" i="152" s="1"/>
  <c r="K25" i="152" a="1"/>
  <c r="K25" i="152" s="1"/>
  <c r="L25" i="152" s="1"/>
  <c r="Q16" i="152"/>
  <c r="T24" i="152"/>
  <c r="K8" i="150" a="1"/>
  <c r="K8" i="150" s="1"/>
  <c r="L8" i="150" s="1"/>
  <c r="K90" i="150" a="1"/>
  <c r="K90" i="150" s="1"/>
  <c r="L90" i="150" s="1"/>
  <c r="K87" i="150" a="1"/>
  <c r="K87" i="150" s="1"/>
  <c r="L87" i="150" s="1"/>
  <c r="T83" i="150"/>
  <c r="T81" i="150"/>
  <c r="I76" i="150"/>
  <c r="N65" i="150"/>
  <c r="K63" i="150" a="1"/>
  <c r="K63" i="150" s="1"/>
  <c r="L63" i="150" s="1"/>
  <c r="I60" i="150"/>
  <c r="S49" i="150"/>
  <c r="J48" i="150"/>
  <c r="K41" i="150" a="1"/>
  <c r="K41" i="150" s="1"/>
  <c r="L41" i="150" s="1"/>
  <c r="R32" i="150"/>
  <c r="N30" i="150"/>
  <c r="N22" i="150"/>
  <c r="M20" i="150"/>
  <c r="K17" i="150" a="1"/>
  <c r="K17" i="150" s="1"/>
  <c r="L17" i="150" s="1"/>
  <c r="T89" i="150"/>
  <c r="R83" i="150"/>
  <c r="P81" i="150"/>
  <c r="N78" i="150"/>
  <c r="R67" i="150"/>
  <c r="R49" i="150"/>
  <c r="I48" i="150"/>
  <c r="Q32" i="150"/>
  <c r="N25" i="150"/>
  <c r="M22" i="150"/>
  <c r="J20" i="150"/>
  <c r="T16" i="150"/>
  <c r="S98" i="150"/>
  <c r="S91" i="150"/>
  <c r="R89" i="150"/>
  <c r="P83" i="150"/>
  <c r="J81" i="150"/>
  <c r="Q67" i="150"/>
  <c r="Q51" i="150"/>
  <c r="P49" i="150"/>
  <c r="T42" i="150"/>
  <c r="P32" i="150"/>
  <c r="K28" i="150" a="1"/>
  <c r="K28" i="150" s="1"/>
  <c r="L28" i="150" s="1"/>
  <c r="M25" i="150"/>
  <c r="I20" i="150"/>
  <c r="S16" i="150"/>
  <c r="R98" i="150"/>
  <c r="R91" i="150"/>
  <c r="N83" i="150"/>
  <c r="M67" i="150"/>
  <c r="M51" i="150"/>
  <c r="S42" i="150"/>
  <c r="N32" i="150"/>
  <c r="Q98" i="150"/>
  <c r="Q93" i="150"/>
  <c r="P91" i="150"/>
  <c r="J89" i="150"/>
  <c r="M83" i="150"/>
  <c r="K76" i="150" a="1"/>
  <c r="K76" i="150" s="1"/>
  <c r="L76" i="150" s="1"/>
  <c r="N69" i="150"/>
  <c r="J67" i="150"/>
  <c r="P53" i="150"/>
  <c r="J51" i="150"/>
  <c r="J49" i="150"/>
  <c r="Q42" i="150"/>
  <c r="T36" i="150"/>
  <c r="M32" i="150"/>
  <c r="K30" i="150" a="1"/>
  <c r="K30" i="150" s="1"/>
  <c r="L30" i="150" s="1"/>
  <c r="Q18" i="150"/>
  <c r="P13" i="150"/>
  <c r="N98" i="150"/>
  <c r="M93" i="150"/>
  <c r="J91" i="150"/>
  <c r="J83" i="150"/>
  <c r="S75" i="150"/>
  <c r="I67" i="150"/>
  <c r="T61" i="150"/>
  <c r="N53" i="150"/>
  <c r="I51" i="150"/>
  <c r="S36" i="150"/>
  <c r="I32" i="150"/>
  <c r="M18" i="150"/>
  <c r="M98" i="150"/>
  <c r="I91" i="150"/>
  <c r="N85" i="150"/>
  <c r="T77" i="150"/>
  <c r="P75" i="150"/>
  <c r="P64" i="150"/>
  <c r="S61" i="150"/>
  <c r="R59" i="150"/>
  <c r="N44" i="150"/>
  <c r="Q36" i="150"/>
  <c r="P29" i="150"/>
  <c r="I21" i="150"/>
  <c r="K20" i="150" a="1"/>
  <c r="K20" i="150" s="1"/>
  <c r="L20" i="150" s="1"/>
  <c r="J18" i="150"/>
  <c r="K16" i="150" a="1"/>
  <c r="K16" i="150" s="1"/>
  <c r="L16" i="150" s="1"/>
  <c r="Q77" i="150"/>
  <c r="J75" i="150"/>
  <c r="Q61" i="150"/>
  <c r="P36" i="150"/>
  <c r="N29" i="150"/>
  <c r="T26" i="150"/>
  <c r="N15" i="150"/>
  <c r="M95" i="150"/>
  <c r="K83" i="150" a="1"/>
  <c r="K83" i="150" s="1"/>
  <c r="L83" i="150" s="1"/>
  <c r="M77" i="150"/>
  <c r="K51" i="150" a="1"/>
  <c r="K51" i="150" s="1"/>
  <c r="L51" i="150" s="1"/>
  <c r="S33" i="150"/>
  <c r="K98" i="150" a="1"/>
  <c r="K98" i="150" s="1"/>
  <c r="L98" i="150" s="1"/>
  <c r="K91" i="150" a="1"/>
  <c r="K91" i="150" s="1"/>
  <c r="L91" i="150" s="1"/>
  <c r="Q68" i="150"/>
  <c r="K56" i="150" a="1"/>
  <c r="K56" i="150" s="1"/>
  <c r="L56" i="150" s="1"/>
  <c r="T52" i="150"/>
  <c r="S50" i="150"/>
  <c r="S48" i="150"/>
  <c r="T41" i="150"/>
  <c r="I36" i="150"/>
  <c r="K18" i="150" a="1"/>
  <c r="K18" i="150" s="1"/>
  <c r="L18" i="150" s="1"/>
  <c r="N79" i="150"/>
  <c r="T20" i="150"/>
  <c r="K66" i="150" a="1"/>
  <c r="K66" i="150" s="1"/>
  <c r="L66" i="150" s="1"/>
  <c r="T60" i="150"/>
  <c r="K33" i="150" a="1"/>
  <c r="K33" i="150" s="1"/>
  <c r="L33" i="150" s="1"/>
  <c r="K95" i="150" a="1"/>
  <c r="K95" i="150" s="1"/>
  <c r="L95" i="150" s="1"/>
  <c r="K7" i="150" a="1"/>
  <c r="K7" i="150" s="1"/>
  <c r="L7" i="150" s="1"/>
  <c r="R97" i="150"/>
  <c r="P94" i="150"/>
  <c r="K84" i="150" a="1"/>
  <c r="K84" i="150" s="1"/>
  <c r="L84" i="150" s="1"/>
  <c r="R76" i="150"/>
  <c r="J74" i="150"/>
  <c r="S65" i="150"/>
  <c r="R60" i="150"/>
  <c r="K55" i="150" a="1"/>
  <c r="K55" i="150" s="1"/>
  <c r="L55" i="150" s="1"/>
  <c r="K50" i="150" a="1"/>
  <c r="K50" i="150" s="1"/>
  <c r="L50" i="150" s="1"/>
  <c r="T45" i="150"/>
  <c r="K36" i="150" a="1"/>
  <c r="K36" i="150" s="1"/>
  <c r="L36" i="150" s="1"/>
  <c r="T32" i="150"/>
  <c r="S30" i="150"/>
  <c r="Q28" i="150"/>
  <c r="P20" i="150"/>
  <c r="P65" i="150"/>
  <c r="N60" i="150"/>
  <c r="T49" i="150"/>
  <c r="S32" i="150"/>
  <c r="P30" i="150"/>
  <c r="N20" i="150"/>
  <c r="R8" i="148"/>
  <c r="W9" i="148"/>
  <c r="P100" i="148"/>
  <c r="V98" i="148"/>
  <c r="R97" i="148"/>
  <c r="Y92" i="148"/>
  <c r="Y87" i="148"/>
  <c r="I84" i="148"/>
  <c r="W81" i="148"/>
  <c r="L80" i="148"/>
  <c r="W76" i="148"/>
  <c r="S75" i="148"/>
  <c r="X62" i="148"/>
  <c r="J46" i="148"/>
  <c r="R38" i="148"/>
  <c r="I22" i="148"/>
  <c r="R7" i="148"/>
  <c r="X11" i="148"/>
  <c r="O100" i="148"/>
  <c r="X87" i="148"/>
  <c r="J80" i="148"/>
  <c r="I80" i="148"/>
  <c r="X77" i="148"/>
  <c r="O10" i="148"/>
  <c r="S5" i="148"/>
  <c r="X7" i="148"/>
  <c r="J100" i="148"/>
  <c r="M98" i="148"/>
  <c r="M97" i="148"/>
  <c r="J89" i="148"/>
  <c r="S87" i="148"/>
  <c r="V85" i="148"/>
  <c r="V77" i="148"/>
  <c r="U53" i="148"/>
  <c r="L38" i="148"/>
  <c r="Y35" i="148"/>
  <c r="I30" i="148"/>
  <c r="W24" i="148"/>
  <c r="M17" i="148"/>
  <c r="Y14" i="148"/>
  <c r="O9" i="148"/>
  <c r="S4" i="148"/>
  <c r="X5" i="148"/>
  <c r="I100" i="148"/>
  <c r="L98" i="148"/>
  <c r="L97" i="148"/>
  <c r="R87" i="148"/>
  <c r="U77" i="148"/>
  <c r="P62" i="148"/>
  <c r="L60" i="148"/>
  <c r="S53" i="148"/>
  <c r="J38" i="148"/>
  <c r="X21" i="148"/>
  <c r="L17" i="148"/>
  <c r="X4" i="148"/>
  <c r="J98" i="148"/>
  <c r="S77" i="148"/>
  <c r="O62" i="148"/>
  <c r="I60" i="148"/>
  <c r="R53" i="148"/>
  <c r="O45" i="148"/>
  <c r="I38" i="148"/>
  <c r="O33" i="148"/>
  <c r="W21" i="148"/>
  <c r="X19" i="148"/>
  <c r="O5" i="148"/>
  <c r="U11" i="148"/>
  <c r="I98" i="148"/>
  <c r="O87" i="148"/>
  <c r="R77" i="148"/>
  <c r="M62" i="148"/>
  <c r="X57" i="148"/>
  <c r="M45" i="148"/>
  <c r="L33" i="148"/>
  <c r="O21" i="148"/>
  <c r="O4" i="148"/>
  <c r="Y11" i="148"/>
  <c r="I91" i="148"/>
  <c r="M87" i="148"/>
  <c r="Y80" i="148"/>
  <c r="W63" i="148"/>
  <c r="L62" i="148"/>
  <c r="U57" i="148"/>
  <c r="R4" i="148"/>
  <c r="P11" i="148"/>
  <c r="U9" i="148"/>
  <c r="L87" i="148"/>
  <c r="X82" i="148"/>
  <c r="X80" i="148"/>
  <c r="P77" i="148"/>
  <c r="M63" i="148"/>
  <c r="J62" i="148"/>
  <c r="S57" i="148"/>
  <c r="O53" i="148"/>
  <c r="X23" i="148"/>
  <c r="U5" i="148"/>
  <c r="Y4" i="148"/>
  <c r="V88" i="148"/>
  <c r="Y84" i="148"/>
  <c r="W82" i="148"/>
  <c r="V80" i="148"/>
  <c r="I62" i="148"/>
  <c r="M53" i="148"/>
  <c r="X16" i="148"/>
  <c r="S65" i="148"/>
  <c r="I63" i="148"/>
  <c r="X18" i="148"/>
  <c r="O13" i="148"/>
  <c r="W84" i="148"/>
  <c r="R65" i="148"/>
  <c r="X25" i="148"/>
  <c r="V18" i="148"/>
  <c r="U84" i="148"/>
  <c r="R80" i="148"/>
  <c r="Y28" i="148"/>
  <c r="O25" i="148"/>
  <c r="O18" i="148"/>
  <c r="J90" i="148"/>
  <c r="M65" i="148"/>
  <c r="V56" i="148"/>
  <c r="L34" i="148"/>
  <c r="L25" i="148"/>
  <c r="X22" i="148"/>
  <c r="L18" i="148"/>
  <c r="R9" i="148"/>
  <c r="W10" i="148"/>
  <c r="X98" i="148"/>
  <c r="U97" i="148"/>
  <c r="I90" i="148"/>
  <c r="J84" i="148"/>
  <c r="X81" i="148"/>
  <c r="X76" i="148"/>
  <c r="V75" i="148"/>
  <c r="L65" i="148"/>
  <c r="J56" i="148"/>
  <c r="L46" i="148"/>
  <c r="J18" i="148"/>
  <c r="Y15" i="148"/>
  <c r="Q90" i="146"/>
  <c r="J85" i="146" a="1"/>
  <c r="J85" i="146" s="1"/>
  <c r="K85" i="146" s="1"/>
  <c r="J69" i="146" a="1"/>
  <c r="J69" i="146" s="1"/>
  <c r="K69" i="146" s="1"/>
  <c r="J56" i="146" a="1"/>
  <c r="J56" i="146" s="1"/>
  <c r="K56" i="146" s="1"/>
  <c r="J34" i="146" a="1"/>
  <c r="J34" i="146" s="1"/>
  <c r="K34" i="146" s="1"/>
  <c r="J16" i="146" a="1"/>
  <c r="J16" i="146" s="1"/>
  <c r="K16" i="146" s="1"/>
  <c r="J4" i="146" a="1"/>
  <c r="J4" i="146" s="1"/>
  <c r="K4" i="146" s="1"/>
  <c r="S95" i="146"/>
  <c r="P87" i="146"/>
  <c r="J75" i="146" a="1"/>
  <c r="J75" i="146" s="1"/>
  <c r="K75" i="146" s="1"/>
  <c r="S28" i="146"/>
  <c r="J15" i="146" a="1"/>
  <c r="J15" i="146" s="1"/>
  <c r="K15" i="146" s="1"/>
  <c r="H95" i="146"/>
  <c r="P92" i="146"/>
  <c r="J64" i="146" a="1"/>
  <c r="J64" i="146" s="1"/>
  <c r="K64" i="146" s="1"/>
  <c r="S37" i="146"/>
  <c r="J5" i="146" a="1"/>
  <c r="J5" i="146" s="1"/>
  <c r="K5" i="146" s="1"/>
  <c r="I98" i="146"/>
  <c r="M92" i="146"/>
  <c r="J87" i="146" a="1"/>
  <c r="J87" i="146" s="1"/>
  <c r="K87" i="146" s="1"/>
  <c r="P78" i="146"/>
  <c r="P74" i="146"/>
  <c r="J71" i="146" a="1"/>
  <c r="J71" i="146" s="1"/>
  <c r="K71" i="146" s="1"/>
  <c r="J68" i="146" a="1"/>
  <c r="J68" i="146" s="1"/>
  <c r="K68" i="146" s="1"/>
  <c r="J50" i="146" a="1"/>
  <c r="J50" i="146" s="1"/>
  <c r="K50" i="146" s="1"/>
  <c r="J28" i="146" a="1"/>
  <c r="J28" i="146" s="1"/>
  <c r="K28" i="146" s="1"/>
  <c r="J9" i="146" a="1"/>
  <c r="J9" i="146" s="1"/>
  <c r="K9" i="146" s="1"/>
  <c r="H98" i="146"/>
  <c r="O78" i="146"/>
  <c r="S40" i="146"/>
  <c r="J63" i="146" a="1"/>
  <c r="J63" i="146" s="1"/>
  <c r="K63" i="146" s="1"/>
  <c r="S23" i="146"/>
  <c r="J19" i="146" a="1"/>
  <c r="J19" i="146" s="1"/>
  <c r="K19" i="146" s="1"/>
  <c r="J82" i="146" a="1"/>
  <c r="J82" i="146" s="1"/>
  <c r="K82" i="146" s="1"/>
  <c r="S73" i="146"/>
  <c r="J58" i="146" a="1"/>
  <c r="J58" i="146" s="1"/>
  <c r="K58" i="146" s="1"/>
  <c r="J40" i="146" a="1"/>
  <c r="J40" i="146" s="1"/>
  <c r="K40" i="146" s="1"/>
  <c r="M97" i="146"/>
  <c r="I94" i="146"/>
  <c r="R88" i="146"/>
  <c r="P81" i="146"/>
  <c r="R73" i="146"/>
  <c r="R69" i="146"/>
  <c r="S52" i="146"/>
  <c r="J44" i="146" a="1"/>
  <c r="J44" i="146" s="1"/>
  <c r="K44" i="146" s="1"/>
  <c r="J27" i="146" a="1"/>
  <c r="J27" i="146" s="1"/>
  <c r="K27" i="146" s="1"/>
  <c r="J23" i="146" a="1"/>
  <c r="J23" i="146" s="1"/>
  <c r="K23" i="146" s="1"/>
  <c r="J18" i="146" a="1"/>
  <c r="J18" i="146" s="1"/>
  <c r="K18" i="146" s="1"/>
  <c r="P6" i="146"/>
  <c r="I97" i="146"/>
  <c r="H94" i="146"/>
  <c r="S91" i="146"/>
  <c r="Q88" i="146"/>
  <c r="O81" i="146"/>
  <c r="P73" i="146"/>
  <c r="Q69" i="146"/>
  <c r="R66" i="146"/>
  <c r="S43" i="146"/>
  <c r="M91" i="146"/>
  <c r="L88" i="146"/>
  <c r="P85" i="146"/>
  <c r="O73" i="146"/>
  <c r="J88" i="146" a="1"/>
  <c r="J88" i="146" s="1"/>
  <c r="K88" i="146" s="1"/>
  <c r="L85" i="146"/>
  <c r="S93" i="146"/>
  <c r="J76" i="146" a="1"/>
  <c r="J76" i="146" s="1"/>
  <c r="K76" i="146" s="1"/>
  <c r="R51" i="146"/>
  <c r="J43" i="146" a="1"/>
  <c r="J43" i="146" s="1"/>
  <c r="K43" i="146" s="1"/>
  <c r="V5" i="142"/>
  <c r="AC10" i="142"/>
  <c r="O12" i="142"/>
  <c r="R6" i="142"/>
  <c r="AC7" i="142"/>
  <c r="AC92" i="142"/>
  <c r="I92" i="142"/>
  <c r="AD90" i="142"/>
  <c r="AA89" i="142"/>
  <c r="K87" i="142"/>
  <c r="K84" i="142"/>
  <c r="U82" i="142"/>
  <c r="R81" i="142"/>
  <c r="AC79" i="142"/>
  <c r="AC77" i="142"/>
  <c r="V76" i="142"/>
  <c r="AD74" i="142"/>
  <c r="AC70" i="142"/>
  <c r="AB64" i="142"/>
  <c r="W61" i="142"/>
  <c r="Q53" i="142"/>
  <c r="V50" i="142"/>
  <c r="AD46" i="142"/>
  <c r="AB32" i="142"/>
  <c r="Z22" i="142"/>
  <c r="V21" i="142"/>
  <c r="K12" i="142"/>
  <c r="T14" i="142"/>
  <c r="Z12" i="142"/>
  <c r="AD97" i="142"/>
  <c r="AB92" i="142"/>
  <c r="H92" i="142"/>
  <c r="AC90" i="142"/>
  <c r="I87" i="142"/>
  <c r="Q82" i="142"/>
  <c r="Q81" i="142"/>
  <c r="Z79" i="142"/>
  <c r="Z77" i="142"/>
  <c r="T76" i="142"/>
  <c r="AC74" i="142"/>
  <c r="AC72" i="142"/>
  <c r="Z70" i="142"/>
  <c r="O53" i="142"/>
  <c r="AB46" i="142"/>
  <c r="AB36" i="142"/>
  <c r="Z29" i="142"/>
  <c r="X22" i="142"/>
  <c r="U21" i="142"/>
  <c r="AD18" i="142"/>
  <c r="K9" i="142"/>
  <c r="AC5" i="142"/>
  <c r="Z90" i="142"/>
  <c r="O82" i="142"/>
  <c r="O81" i="142"/>
  <c r="X79" i="142"/>
  <c r="X77" i="142"/>
  <c r="R76" i="142"/>
  <c r="X72" i="142"/>
  <c r="N70" i="142"/>
  <c r="O64" i="142"/>
  <c r="N53" i="142"/>
  <c r="Z46" i="142"/>
  <c r="X29" i="142"/>
  <c r="W22" i="142"/>
  <c r="Q21" i="142"/>
  <c r="AB18" i="142"/>
  <c r="I5" i="142"/>
  <c r="K7" i="142"/>
  <c r="T12" i="142"/>
  <c r="Z4" i="142"/>
  <c r="W97" i="142"/>
  <c r="AD95" i="142"/>
  <c r="AA94" i="142"/>
  <c r="Z92" i="142"/>
  <c r="X90" i="142"/>
  <c r="W89" i="142"/>
  <c r="W88" i="142"/>
  <c r="L82" i="142"/>
  <c r="N81" i="142"/>
  <c r="Q79" i="142"/>
  <c r="U77" i="142"/>
  <c r="Q76" i="142"/>
  <c r="AA74" i="142"/>
  <c r="V72" i="142"/>
  <c r="H70" i="142"/>
  <c r="H64" i="142"/>
  <c r="L53" i="142"/>
  <c r="V46" i="142"/>
  <c r="W29" i="142"/>
  <c r="V22" i="142"/>
  <c r="O21" i="142"/>
  <c r="AA18" i="142"/>
  <c r="N5" i="142"/>
  <c r="L14" i="142"/>
  <c r="AA14" i="142"/>
  <c r="AD12" i="142"/>
  <c r="T97" i="142"/>
  <c r="Q90" i="142"/>
  <c r="T88" i="142"/>
  <c r="K82" i="142"/>
  <c r="N79" i="142"/>
  <c r="K77" i="142"/>
  <c r="R72" i="142"/>
  <c r="H46" i="142"/>
  <c r="V29" i="142"/>
  <c r="Q22" i="142"/>
  <c r="N21" i="142"/>
  <c r="Z18" i="142"/>
  <c r="V10" i="142"/>
  <c r="AB4" i="142"/>
  <c r="Q4" i="142"/>
  <c r="K14" i="142"/>
  <c r="L13" i="142"/>
  <c r="U13" i="142"/>
  <c r="R98" i="142"/>
  <c r="R97" i="142"/>
  <c r="Z95" i="142"/>
  <c r="X94" i="142"/>
  <c r="W92" i="142"/>
  <c r="AD91" i="142"/>
  <c r="O90" i="142"/>
  <c r="I81" i="142"/>
  <c r="K79" i="142"/>
  <c r="I77" i="142"/>
  <c r="O76" i="142"/>
  <c r="X74" i="142"/>
  <c r="I72" i="142"/>
  <c r="O56" i="142"/>
  <c r="V38" i="142"/>
  <c r="Q29" i="142"/>
  <c r="N22" i="142"/>
  <c r="L21" i="142"/>
  <c r="V18" i="142"/>
  <c r="O29" i="142"/>
  <c r="K18" i="142"/>
  <c r="AA91" i="142"/>
  <c r="K90" i="142"/>
  <c r="H82" i="142"/>
  <c r="I79" i="142"/>
  <c r="K76" i="142"/>
  <c r="V74" i="142"/>
  <c r="AD66" i="142"/>
  <c r="V52" i="142"/>
  <c r="L29" i="142"/>
  <c r="H18" i="142"/>
  <c r="Z91" i="142"/>
  <c r="I76" i="142"/>
  <c r="Z66" i="142"/>
  <c r="O48" i="142"/>
  <c r="Z45" i="142"/>
  <c r="K38" i="142"/>
  <c r="Q10" i="142"/>
  <c r="U5" i="142"/>
  <c r="AB12" i="142"/>
  <c r="X91" i="142"/>
  <c r="I90" i="142"/>
  <c r="AD82" i="142"/>
  <c r="AA80" i="142"/>
  <c r="AD76" i="142"/>
  <c r="H76" i="142"/>
  <c r="Q74" i="142"/>
  <c r="AC71" i="142"/>
  <c r="K66" i="142"/>
  <c r="H48" i="142"/>
  <c r="W45" i="142"/>
  <c r="I38" i="142"/>
  <c r="N34" i="142"/>
  <c r="H22" i="142"/>
  <c r="AB20" i="142"/>
  <c r="R80" i="142"/>
  <c r="AC76" i="142"/>
  <c r="O74" i="142"/>
  <c r="AB71" i="142"/>
  <c r="H5" i="142"/>
  <c r="AB5" i="142"/>
  <c r="Z96" i="142"/>
  <c r="AA87" i="142"/>
  <c r="AB82" i="142"/>
  <c r="AD81" i="142"/>
  <c r="X78" i="142"/>
  <c r="AB76" i="142"/>
  <c r="L74" i="142"/>
  <c r="V71" i="142"/>
  <c r="AB28" i="142"/>
  <c r="AC81" i="142"/>
  <c r="H40" i="142"/>
  <c r="X81" i="142"/>
  <c r="Z76" i="142"/>
  <c r="Z21" i="142"/>
  <c r="W19" i="142"/>
  <c r="X53" i="142"/>
  <c r="X21" i="142"/>
  <c r="V53" i="142"/>
  <c r="AA22" i="142"/>
  <c r="W21" i="142"/>
  <c r="AB16" i="142"/>
  <c r="U5" i="140"/>
  <c r="O100" i="140"/>
  <c r="I90" i="140"/>
  <c r="U78" i="140"/>
  <c r="U76" i="140"/>
  <c r="W73" i="140"/>
  <c r="Q71" i="140"/>
  <c r="O65" i="140"/>
  <c r="W61" i="140"/>
  <c r="K57" i="140"/>
  <c r="R55" i="140"/>
  <c r="J10" i="140"/>
  <c r="J83" i="140"/>
  <c r="X79" i="140"/>
  <c r="T78" i="140"/>
  <c r="T76" i="140"/>
  <c r="Q73" i="140"/>
  <c r="I71" i="140"/>
  <c r="W67" i="140"/>
  <c r="L65" i="140"/>
  <c r="J20" i="140"/>
  <c r="J18" i="140"/>
  <c r="R78" i="140"/>
  <c r="R76" i="140"/>
  <c r="P73" i="140"/>
  <c r="X21" i="140"/>
  <c r="J14" i="140"/>
  <c r="W21" i="140"/>
  <c r="W9" i="140"/>
  <c r="J92" i="140"/>
  <c r="J88" i="140"/>
  <c r="O5" i="140"/>
  <c r="J67" i="140"/>
  <c r="H65" i="140"/>
  <c r="R60" i="140"/>
  <c r="X56" i="140"/>
  <c r="J54" i="140"/>
  <c r="P45" i="140"/>
  <c r="R39" i="140"/>
  <c r="O36" i="140"/>
  <c r="J34" i="140"/>
  <c r="J26" i="140"/>
  <c r="V21" i="140"/>
  <c r="R19" i="140"/>
  <c r="W17" i="140"/>
  <c r="P9" i="140"/>
  <c r="J6" i="140"/>
  <c r="W6" i="140"/>
  <c r="R94" i="140"/>
  <c r="W89" i="140"/>
  <c r="J82" i="140"/>
  <c r="J73" i="140"/>
  <c r="J70" i="140"/>
  <c r="W56" i="140"/>
  <c r="N36" i="140"/>
  <c r="X31" i="140"/>
  <c r="W29" i="140"/>
  <c r="X24" i="140"/>
  <c r="U21" i="140"/>
  <c r="O19" i="140"/>
  <c r="V17" i="140"/>
  <c r="O9" i="140"/>
  <c r="U89" i="140"/>
  <c r="V56" i="140"/>
  <c r="N52" i="140"/>
  <c r="W46" i="140"/>
  <c r="J45" i="140"/>
  <c r="P42" i="140"/>
  <c r="J39" i="140"/>
  <c r="K36" i="140"/>
  <c r="X33" i="140"/>
  <c r="V31" i="140"/>
  <c r="V29" i="140"/>
  <c r="X25" i="140"/>
  <c r="W24" i="140"/>
  <c r="T21" i="140"/>
  <c r="N19" i="140"/>
  <c r="U17" i="140"/>
  <c r="L9" i="140"/>
  <c r="T72" i="140"/>
  <c r="X57" i="140"/>
  <c r="U56" i="140"/>
  <c r="W53" i="140"/>
  <c r="V46" i="140"/>
  <c r="W33" i="140"/>
  <c r="T31" i="140"/>
  <c r="R21" i="140"/>
  <c r="H5" i="140"/>
  <c r="J99" i="140"/>
  <c r="L94" i="140"/>
  <c r="R89" i="140"/>
  <c r="J75" i="140"/>
  <c r="R72" i="140"/>
  <c r="P69" i="140"/>
  <c r="W57" i="140"/>
  <c r="T56" i="140"/>
  <c r="V53" i="140"/>
  <c r="U46" i="140"/>
  <c r="X44" i="140"/>
  <c r="V33" i="140"/>
  <c r="R31" i="140"/>
  <c r="T29" i="140"/>
  <c r="Q21" i="140"/>
  <c r="R17" i="140"/>
  <c r="J12" i="140"/>
  <c r="R6" i="140"/>
  <c r="X4" i="140"/>
  <c r="K94" i="140"/>
  <c r="Q89" i="140"/>
  <c r="Q77" i="140"/>
  <c r="P72" i="140"/>
  <c r="O69" i="140"/>
  <c r="W64" i="140"/>
  <c r="V57" i="140"/>
  <c r="R56" i="140"/>
  <c r="R46" i="140"/>
  <c r="W44" i="140"/>
  <c r="P33" i="140"/>
  <c r="Q31" i="140"/>
  <c r="O21" i="140"/>
  <c r="W5" i="140"/>
  <c r="H3" i="140"/>
  <c r="R5" i="140"/>
  <c r="X3" i="140"/>
  <c r="W98" i="140"/>
  <c r="U90" i="140"/>
  <c r="L89" i="140"/>
  <c r="H79" i="140"/>
  <c r="P77" i="140"/>
  <c r="P74" i="140"/>
  <c r="X65" i="140"/>
  <c r="J63" i="140"/>
  <c r="U57" i="140"/>
  <c r="P56" i="140"/>
  <c r="T53" i="140"/>
  <c r="J52" i="140"/>
  <c r="J49" i="140"/>
  <c r="Q46" i="140"/>
  <c r="U44" i="140"/>
  <c r="O33" i="140"/>
  <c r="O31" i="140"/>
  <c r="P29" i="140"/>
  <c r="J24" i="140"/>
  <c r="L21" i="140"/>
  <c r="N17" i="140"/>
  <c r="J15" i="140"/>
  <c r="W8" i="140"/>
  <c r="K6" i="140"/>
  <c r="R4" i="140"/>
  <c r="W100" i="140"/>
  <c r="V98" i="140"/>
  <c r="R90" i="140"/>
  <c r="K89" i="140"/>
  <c r="Q84" i="140"/>
  <c r="W58" i="140"/>
  <c r="T57" i="140"/>
  <c r="O56" i="140"/>
  <c r="N53" i="140"/>
  <c r="P46" i="140"/>
  <c r="T44" i="140"/>
  <c r="J41" i="140"/>
  <c r="X37" i="140"/>
  <c r="R35" i="140"/>
  <c r="L33" i="140"/>
  <c r="L31" i="140"/>
  <c r="O29" i="140"/>
  <c r="K21" i="140"/>
  <c r="W18" i="140"/>
  <c r="L17" i="140"/>
  <c r="V8" i="140"/>
  <c r="T89" i="140"/>
  <c r="U100" i="140"/>
  <c r="R98" i="140"/>
  <c r="Q90" i="140"/>
  <c r="P84" i="140"/>
  <c r="Q62" i="140"/>
  <c r="U58" i="140"/>
  <c r="R57" i="140"/>
  <c r="N56" i="140"/>
  <c r="K53" i="140"/>
  <c r="L51" i="140"/>
  <c r="N46" i="140"/>
  <c r="R44" i="140"/>
  <c r="Q37" i="140"/>
  <c r="O35" i="140"/>
  <c r="K33" i="140"/>
  <c r="I31" i="140"/>
  <c r="P26" i="140"/>
  <c r="P25" i="140"/>
  <c r="H21" i="140"/>
  <c r="V18" i="140"/>
  <c r="K17" i="140"/>
  <c r="U14" i="140"/>
  <c r="U8" i="140"/>
  <c r="L6" i="140"/>
  <c r="T100" i="140"/>
  <c r="Q98" i="140"/>
  <c r="X95" i="140"/>
  <c r="T93" i="140"/>
  <c r="P90" i="140"/>
  <c r="I89" i="140"/>
  <c r="W71" i="140"/>
  <c r="N68" i="140"/>
  <c r="T65" i="140"/>
  <c r="P57" i="140"/>
  <c r="I53" i="140"/>
  <c r="L46" i="140"/>
  <c r="V40" i="140"/>
  <c r="P37" i="140"/>
  <c r="H31" i="140"/>
  <c r="R18" i="140"/>
  <c r="I17" i="140"/>
  <c r="L5" i="140"/>
  <c r="R100" i="140"/>
  <c r="P98" i="140"/>
  <c r="P95" i="140"/>
  <c r="L90" i="140"/>
  <c r="H89" i="140"/>
  <c r="W78" i="140"/>
  <c r="T71" i="140"/>
  <c r="J68" i="140"/>
  <c r="Q65" i="140"/>
  <c r="N57" i="140"/>
  <c r="R40" i="140"/>
  <c r="J31" i="140"/>
  <c r="Q18" i="140"/>
  <c r="H17" i="140"/>
  <c r="Q14" i="140"/>
  <c r="V10" i="140"/>
  <c r="T89" i="138"/>
  <c r="K74" i="138"/>
  <c r="K69" i="138"/>
  <c r="V63" i="138"/>
  <c r="K59" i="138"/>
  <c r="R56" i="138"/>
  <c r="R45" i="138"/>
  <c r="N41" i="138"/>
  <c r="Q15" i="138"/>
  <c r="X79" i="138"/>
  <c r="H49" i="138"/>
  <c r="L45" i="138"/>
  <c r="H41" i="138"/>
  <c r="O15" i="138"/>
  <c r="V9" i="138"/>
  <c r="N96" i="138"/>
  <c r="R94" i="138"/>
  <c r="Q89" i="138"/>
  <c r="Q86" i="138"/>
  <c r="W81" i="138"/>
  <c r="Q79" i="138"/>
  <c r="J74" i="138"/>
  <c r="I69" i="138"/>
  <c r="P63" i="138"/>
  <c r="X60" i="138"/>
  <c r="I59" i="138"/>
  <c r="L54" i="138"/>
  <c r="O52" i="138"/>
  <c r="H38" i="138"/>
  <c r="J35" i="138"/>
  <c r="J28" i="138"/>
  <c r="V21" i="138"/>
  <c r="X16" i="138"/>
  <c r="W10" i="138"/>
  <c r="T9" i="138"/>
  <c r="T21" i="138"/>
  <c r="W16" i="138"/>
  <c r="V10" i="138"/>
  <c r="J5" i="138"/>
  <c r="L5" i="138"/>
  <c r="W3" i="138"/>
  <c r="W97" i="138"/>
  <c r="N91" i="138"/>
  <c r="N89" i="138"/>
  <c r="H86" i="138"/>
  <c r="R84" i="138"/>
  <c r="K81" i="138"/>
  <c r="J79" i="138"/>
  <c r="V77" i="138"/>
  <c r="R73" i="138"/>
  <c r="J63" i="138"/>
  <c r="J60" i="138"/>
  <c r="W48" i="138"/>
  <c r="U27" i="138"/>
  <c r="J23" i="138"/>
  <c r="O21" i="138"/>
  <c r="T19" i="138"/>
  <c r="T10" i="138"/>
  <c r="I91" i="138"/>
  <c r="I89" i="138"/>
  <c r="O84" i="138"/>
  <c r="T77" i="138"/>
  <c r="P48" i="138"/>
  <c r="V37" i="138"/>
  <c r="J34" i="138"/>
  <c r="T27" i="138"/>
  <c r="L21" i="138"/>
  <c r="R19" i="138"/>
  <c r="T16" i="138"/>
  <c r="R14" i="138"/>
  <c r="R10" i="138"/>
  <c r="L3" i="138"/>
  <c r="O97" i="138"/>
  <c r="X93" i="138"/>
  <c r="H89" i="138"/>
  <c r="X78" i="138"/>
  <c r="L77" i="138"/>
  <c r="U37" i="138"/>
  <c r="R27" i="138"/>
  <c r="X25" i="138"/>
  <c r="X22" i="138"/>
  <c r="W78" i="138"/>
  <c r="R68" i="138"/>
  <c r="Q65" i="138"/>
  <c r="L64" i="138"/>
  <c r="R62" i="138"/>
  <c r="U59" i="138"/>
  <c r="J58" i="138"/>
  <c r="X54" i="138"/>
  <c r="W53" i="138"/>
  <c r="T37" i="138"/>
  <c r="Q27" i="138"/>
  <c r="W25" i="138"/>
  <c r="V22" i="138"/>
  <c r="I21" i="138"/>
  <c r="J7" i="138"/>
  <c r="O6" i="138"/>
  <c r="W99" i="138"/>
  <c r="I97" i="138"/>
  <c r="X95" i="138"/>
  <c r="O65" i="138"/>
  <c r="O62" i="138"/>
  <c r="T59" i="138"/>
  <c r="W54" i="138"/>
  <c r="U53" i="138"/>
  <c r="W43" i="138"/>
  <c r="X39" i="138"/>
  <c r="O37" i="138"/>
  <c r="J30" i="138"/>
  <c r="P27" i="138"/>
  <c r="Q25" i="138"/>
  <c r="T22" i="138"/>
  <c r="N16" i="138"/>
  <c r="R11" i="138"/>
  <c r="O10" i="138"/>
  <c r="J62" i="138"/>
  <c r="R43" i="138"/>
  <c r="X41" i="138"/>
  <c r="O27" i="138"/>
  <c r="P25" i="138"/>
  <c r="R22" i="138"/>
  <c r="P11" i="138"/>
  <c r="N10" i="138"/>
  <c r="N3" i="138"/>
  <c r="P5" i="138"/>
  <c r="T99" i="138"/>
  <c r="J97" i="138"/>
  <c r="P95" i="138"/>
  <c r="L93" i="138"/>
  <c r="J90" i="138"/>
  <c r="P85" i="138"/>
  <c r="P80" i="138"/>
  <c r="T78" i="138"/>
  <c r="W76" i="138"/>
  <c r="J72" i="138"/>
  <c r="U69" i="138"/>
  <c r="P43" i="138"/>
  <c r="U41" i="138"/>
  <c r="L27" i="138"/>
  <c r="O11" i="138"/>
  <c r="L10" i="138"/>
  <c r="V99" i="138"/>
  <c r="P4" i="138"/>
  <c r="R99" i="138"/>
  <c r="N95" i="138"/>
  <c r="O85" i="138"/>
  <c r="Q78" i="138"/>
  <c r="T69" i="138"/>
  <c r="P59" i="138"/>
  <c r="T54" i="138"/>
  <c r="L53" i="138"/>
  <c r="N43" i="138"/>
  <c r="T41" i="138"/>
  <c r="I25" i="138"/>
  <c r="L22" i="138"/>
  <c r="W20" i="138"/>
  <c r="J18" i="138"/>
  <c r="W13" i="138"/>
  <c r="K11" i="138"/>
  <c r="K10" i="138"/>
  <c r="P3" i="138"/>
  <c r="Q99" i="138"/>
  <c r="L95" i="138"/>
  <c r="X89" i="138"/>
  <c r="X61" i="138"/>
  <c r="O59" i="138"/>
  <c r="W56" i="138"/>
  <c r="R54" i="138"/>
  <c r="I53" i="138"/>
  <c r="X45" i="138"/>
  <c r="K43" i="138"/>
  <c r="R41" i="138"/>
  <c r="W32" i="138"/>
  <c r="I27" i="138"/>
  <c r="H25" i="138"/>
  <c r="K22" i="138"/>
  <c r="V13" i="138"/>
  <c r="I11" i="138"/>
  <c r="J4" i="138"/>
  <c r="R5" i="138"/>
  <c r="W96" i="138"/>
  <c r="W89" i="138"/>
  <c r="W87" i="138"/>
  <c r="N74" i="138"/>
  <c r="O69" i="138"/>
  <c r="V67" i="138"/>
  <c r="R61" i="138"/>
  <c r="N59" i="138"/>
  <c r="U56" i="138"/>
  <c r="Q54" i="138"/>
  <c r="V45" i="138"/>
  <c r="I43" i="138"/>
  <c r="P41" i="138"/>
  <c r="X38" i="138"/>
  <c r="H27" i="138"/>
  <c r="I22" i="138"/>
  <c r="X17" i="138"/>
  <c r="T6" i="138"/>
  <c r="V96" i="138"/>
  <c r="U89" i="138"/>
  <c r="H78" i="138"/>
  <c r="L74" i="138"/>
  <c r="N69" i="138"/>
  <c r="T67" i="138"/>
  <c r="X63" i="138"/>
  <c r="L59" i="138"/>
  <c r="T56" i="138"/>
  <c r="P54" i="138"/>
  <c r="J53" i="138"/>
  <c r="T45" i="138"/>
  <c r="O41" i="138"/>
  <c r="V38" i="138"/>
  <c r="X28" i="138"/>
  <c r="N20" i="138"/>
  <c r="W15" i="138"/>
  <c r="Q54" i="136"/>
  <c r="K23" i="136"/>
  <c r="K3" i="136"/>
  <c r="Q5" i="136"/>
  <c r="Q21" i="136"/>
  <c r="K11" i="136"/>
  <c r="K17" i="136"/>
  <c r="H94" i="136"/>
  <c r="K12" i="136"/>
  <c r="K46" i="135"/>
  <c r="K90" i="135"/>
  <c r="J95" i="135"/>
  <c r="K93" i="135"/>
  <c r="J91" i="135"/>
  <c r="J89" i="135"/>
  <c r="R79" i="135"/>
  <c r="H75" i="135"/>
  <c r="M72" i="135"/>
  <c r="S63" i="135"/>
  <c r="L57" i="135"/>
  <c r="H55" i="135"/>
  <c r="J30" i="135"/>
  <c r="H27" i="135"/>
  <c r="H10" i="135"/>
  <c r="H89" i="135"/>
  <c r="K87" i="135"/>
  <c r="P79" i="135"/>
  <c r="J77" i="135"/>
  <c r="K75" i="135"/>
  <c r="K68" i="135"/>
  <c r="H60" i="135"/>
  <c r="J57" i="135"/>
  <c r="K52" i="135"/>
  <c r="S32" i="135"/>
  <c r="K7" i="135"/>
  <c r="O12" i="135"/>
  <c r="O79" i="135"/>
  <c r="K60" i="135"/>
  <c r="H57" i="135"/>
  <c r="K24" i="135"/>
  <c r="P10" i="135"/>
  <c r="P74" i="135"/>
  <c r="K36" i="135"/>
  <c r="P26" i="135"/>
  <c r="R9" i="135"/>
  <c r="R94" i="135"/>
  <c r="P92" i="135"/>
  <c r="M90" i="135"/>
  <c r="O88" i="135"/>
  <c r="J86" i="135"/>
  <c r="O74" i="135"/>
  <c r="J63" i="135"/>
  <c r="L61" i="135"/>
  <c r="J54" i="135"/>
  <c r="O45" i="135"/>
  <c r="K43" i="135"/>
  <c r="P31" i="135"/>
  <c r="O26" i="135"/>
  <c r="L23" i="135"/>
  <c r="K13" i="135"/>
  <c r="R8" i="135"/>
  <c r="P94" i="135"/>
  <c r="O92" i="135"/>
  <c r="L90" i="135"/>
  <c r="M88" i="135"/>
  <c r="H86" i="135"/>
  <c r="S78" i="135"/>
  <c r="K76" i="135"/>
  <c r="M74" i="135"/>
  <c r="K71" i="135"/>
  <c r="H63" i="135"/>
  <c r="J61" i="135"/>
  <c r="O56" i="135"/>
  <c r="R46" i="135"/>
  <c r="O31" i="135"/>
  <c r="M26" i="135"/>
  <c r="J23" i="135"/>
  <c r="S7" i="135"/>
  <c r="M94" i="135"/>
  <c r="J92" i="135"/>
  <c r="L88" i="135"/>
  <c r="R78" i="135"/>
  <c r="L74" i="135"/>
  <c r="S70" i="135"/>
  <c r="L56" i="135"/>
  <c r="H54" i="135"/>
  <c r="H50" i="135"/>
  <c r="Q46" i="135"/>
  <c r="K45" i="135"/>
  <c r="M31" i="135"/>
  <c r="K29" i="135"/>
  <c r="L26" i="135"/>
  <c r="L94" i="135"/>
  <c r="H92" i="135"/>
  <c r="P78" i="135"/>
  <c r="H74" i="135"/>
  <c r="J70" i="135"/>
  <c r="K61" i="135"/>
  <c r="Q58" i="135"/>
  <c r="J56" i="135"/>
  <c r="L31" i="135"/>
  <c r="J26" i="135"/>
  <c r="H23" i="135"/>
  <c r="K10" i="135"/>
  <c r="K94" i="135"/>
  <c r="H90" i="135"/>
  <c r="P58" i="135"/>
  <c r="J31" i="135"/>
  <c r="H26" i="135"/>
  <c r="H34" i="135"/>
  <c r="H31" i="135"/>
  <c r="K8" i="135"/>
  <c r="K70" i="135"/>
  <c r="K56" i="135"/>
  <c r="R91" i="135"/>
  <c r="J78" i="135"/>
  <c r="O75" i="135"/>
  <c r="K6" i="135"/>
  <c r="O95" i="135"/>
  <c r="P91" i="135"/>
  <c r="P89" i="135"/>
  <c r="M75" i="135"/>
  <c r="P60" i="135"/>
  <c r="L55" i="135"/>
  <c r="R27" i="135"/>
  <c r="K5" i="135"/>
  <c r="M95" i="135"/>
  <c r="O91" i="135"/>
  <c r="M89" i="135"/>
  <c r="K80" i="135"/>
  <c r="J75" i="135"/>
  <c r="K73" i="135"/>
  <c r="L60" i="135"/>
  <c r="O57" i="135"/>
  <c r="J55" i="135"/>
  <c r="K44" i="135"/>
  <c r="R30" i="135"/>
  <c r="P27" i="135"/>
  <c r="K25" i="135"/>
  <c r="K99" i="135"/>
  <c r="L95" i="135"/>
  <c r="M91" i="135"/>
  <c r="L89" i="135"/>
  <c r="S79" i="135"/>
  <c r="J60" i="135"/>
  <c r="M57" i="135"/>
  <c r="M4" i="132"/>
  <c r="G90" i="132"/>
  <c r="O7" i="132"/>
  <c r="L32" i="132"/>
  <c r="J44" i="132"/>
  <c r="I69" i="132"/>
  <c r="G55" i="132"/>
  <c r="F11" i="132"/>
  <c r="I7" i="132"/>
  <c r="J10" i="132"/>
  <c r="M5" i="132"/>
  <c r="L90" i="132"/>
  <c r="X43" i="128" a="1"/>
  <c r="X43" i="128" s="1"/>
  <c r="Q67" i="128"/>
  <c r="V57" i="128" a="1"/>
  <c r="V57" i="128" s="1"/>
  <c r="U25" i="128" a="1"/>
  <c r="U25" i="128" s="1"/>
  <c r="W88" i="128" a="1"/>
  <c r="W88" i="128" s="1"/>
  <c r="N45" i="128"/>
  <c r="Q8" i="128"/>
  <c r="X8" i="128" a="1"/>
  <c r="X8" i="128" s="1"/>
  <c r="T94" i="128" a="1"/>
  <c r="T94" i="128" s="1"/>
  <c r="V5" i="124" a="1"/>
  <c r="V5" i="124" s="1"/>
  <c r="U20" i="124" a="1"/>
  <c r="U20" i="124" s="1"/>
  <c r="V6" i="124" a="1"/>
  <c r="V6" i="124" s="1"/>
  <c r="V8" i="124" a="1"/>
  <c r="V8" i="124" s="1"/>
  <c r="N8" i="124"/>
  <c r="V11" i="122" a="1"/>
  <c r="V11" i="122" s="1"/>
  <c r="W2" i="122" a="1"/>
  <c r="W2" i="122" s="1"/>
  <c r="V44" i="122" a="1"/>
  <c r="V44" i="122" s="1"/>
  <c r="T58" i="122" a="1"/>
  <c r="T58" i="122" s="1"/>
  <c r="V24" i="122" a="1"/>
  <c r="V24" i="122" s="1"/>
  <c r="X75" i="122" a="1"/>
  <c r="X75" i="122" s="1"/>
  <c r="O42" i="122"/>
  <c r="W90" i="122" a="1"/>
  <c r="W90" i="122" s="1"/>
  <c r="T54" i="122" a="1"/>
  <c r="T54" i="122" s="1"/>
  <c r="O79" i="122"/>
  <c r="X28" i="122" a="1"/>
  <c r="X28" i="122" s="1"/>
  <c r="X7" i="122" a="1"/>
  <c r="X7" i="122" s="1"/>
  <c r="T50" i="122" a="1"/>
  <c r="T50" i="122" s="1"/>
  <c r="X9" i="122" a="1"/>
  <c r="X9" i="122" s="1"/>
  <c r="T74" i="122" a="1"/>
  <c r="T74" i="122" s="1"/>
  <c r="X84" i="119" a="1"/>
  <c r="X84" i="119" s="1"/>
  <c r="V97" i="119" a="1"/>
  <c r="V97" i="119" s="1"/>
  <c r="Q36" i="119"/>
  <c r="U87" i="119" a="1"/>
  <c r="U87" i="119" s="1"/>
  <c r="W82" i="119" a="1"/>
  <c r="W82" i="119" s="1"/>
  <c r="W70" i="119" a="1"/>
  <c r="W70" i="119" s="1"/>
  <c r="T50" i="119" a="1"/>
  <c r="T50" i="119" s="1"/>
  <c r="O41" i="119"/>
  <c r="X65" i="119" a="1"/>
  <c r="X65" i="119" s="1"/>
  <c r="T55" i="119" a="1"/>
  <c r="T55" i="119" s="1"/>
  <c r="N41" i="119"/>
  <c r="U48" i="119" a="1"/>
  <c r="U48" i="119" s="1"/>
  <c r="V68" i="119" a="1"/>
  <c r="V68" i="119" s="1"/>
  <c r="W66" i="119" a="1"/>
  <c r="W66" i="119" s="1"/>
  <c r="U63" i="119" a="1"/>
  <c r="U63" i="119" s="1"/>
  <c r="U3" i="119" a="1"/>
  <c r="U3" i="119" s="1"/>
  <c r="Q84" i="119"/>
  <c r="O79" i="119"/>
  <c r="X57" i="119" a="1"/>
  <c r="X57" i="119" s="1"/>
  <c r="Q94" i="119"/>
  <c r="W9" i="119" a="1"/>
  <c r="W9" i="119" s="1"/>
  <c r="V52" i="119" a="1"/>
  <c r="V52" i="119" s="1"/>
  <c r="AA7" i="117" a="1"/>
  <c r="AA7" i="117" s="1"/>
  <c r="N47" i="117"/>
  <c r="N76" i="117"/>
  <c r="AA29" i="117" a="1"/>
  <c r="AA29" i="117" s="1"/>
  <c r="AB17" i="117" a="1"/>
  <c r="AB17" i="117" s="1"/>
  <c r="AB4" i="117" a="1"/>
  <c r="AB4" i="117" s="1"/>
  <c r="N4" i="117"/>
  <c r="Y60" i="117" a="1"/>
  <c r="Y60" i="117" s="1"/>
  <c r="AA15" i="117" a="1"/>
  <c r="AA15" i="117" s="1"/>
  <c r="Z4" i="117" a="1"/>
  <c r="Z4" i="117" s="1"/>
  <c r="Z15" i="117" a="1"/>
  <c r="Z15" i="117" s="1"/>
  <c r="N79" i="117"/>
  <c r="N75" i="117"/>
  <c r="N5" i="117"/>
  <c r="M5" i="115"/>
  <c r="U17" i="115" a="1"/>
  <c r="U17" i="115" s="1"/>
  <c r="S99" i="115" a="1"/>
  <c r="S99" i="115" s="1"/>
  <c r="V8" i="115" a="1"/>
  <c r="V8" i="115" s="1"/>
  <c r="S33" i="115" a="1"/>
  <c r="S33" i="115" s="1"/>
  <c r="T49" i="115" a="1"/>
  <c r="T49" i="115" s="1"/>
  <c r="S65" i="115" a="1"/>
  <c r="S65" i="115" s="1"/>
  <c r="S81" i="115" a="1"/>
  <c r="S81" i="115" s="1"/>
  <c r="T77" i="115" a="1"/>
  <c r="T77" i="115" s="1"/>
  <c r="U4" i="115" a="1"/>
  <c r="U4" i="115" s="1"/>
  <c r="T29" i="115" a="1"/>
  <c r="T29" i="115" s="1"/>
  <c r="U91" i="115" a="1"/>
  <c r="U91" i="115" s="1"/>
  <c r="R9" i="115" a="1"/>
  <c r="R9" i="115" s="1"/>
  <c r="U16" i="115" a="1"/>
  <c r="U16" i="115" s="1"/>
  <c r="U41" i="115" a="1"/>
  <c r="U41" i="115" s="1"/>
  <c r="U57" i="115" a="1"/>
  <c r="U57" i="115" s="1"/>
  <c r="U5" i="115" a="1"/>
  <c r="U5" i="115" s="1"/>
  <c r="U46" i="115" a="1"/>
  <c r="U46" i="115" s="1"/>
  <c r="S85" i="115" a="1"/>
  <c r="S85" i="115" s="1"/>
  <c r="V6" i="113" a="1"/>
  <c r="V6" i="113" s="1"/>
  <c r="R16" i="113" a="1"/>
  <c r="R16" i="113" s="1"/>
  <c r="S43" i="113" a="1"/>
  <c r="S43" i="113" s="1"/>
  <c r="L23" i="113"/>
  <c r="U13" i="113" a="1"/>
  <c r="U13" i="113" s="1"/>
  <c r="S13" i="113" a="1"/>
  <c r="S13" i="113" s="1"/>
  <c r="V91" i="113" a="1"/>
  <c r="V91" i="113" s="1"/>
  <c r="R32" i="113" a="1"/>
  <c r="R32" i="113" s="1"/>
  <c r="R64" i="113" a="1"/>
  <c r="R64" i="113" s="1"/>
  <c r="S27" i="113" a="1"/>
  <c r="S27" i="113" s="1"/>
  <c r="O12" i="113"/>
  <c r="V38" i="113" a="1"/>
  <c r="V38" i="113" s="1"/>
  <c r="U25" i="113" a="1"/>
  <c r="U25" i="113" s="1"/>
  <c r="S23" i="113" a="1"/>
  <c r="S23" i="113" s="1"/>
  <c r="S21" i="113" a="1"/>
  <c r="S21" i="113" s="1"/>
  <c r="U9" i="113" a="1"/>
  <c r="U9" i="113" s="1"/>
  <c r="U11" i="113" a="1"/>
  <c r="U11" i="113" s="1"/>
  <c r="U16" i="113" a="1"/>
  <c r="U16" i="113" s="1"/>
  <c r="V18" i="113" a="1"/>
  <c r="V18" i="113" s="1"/>
  <c r="O90" i="113"/>
  <c r="O88" i="113"/>
  <c r="L90" i="113"/>
  <c r="M88" i="113"/>
  <c r="O26" i="113"/>
  <c r="R51" i="113" a="1"/>
  <c r="R51" i="113" s="1"/>
  <c r="L37" i="113"/>
  <c r="M26" i="113"/>
  <c r="M22" i="113"/>
  <c r="V54" i="113" a="1"/>
  <c r="V54" i="113" s="1"/>
  <c r="R35" i="113" a="1"/>
  <c r="R35" i="113" s="1"/>
  <c r="L22" i="113"/>
  <c r="V12" i="113" a="1"/>
  <c r="V12" i="113" s="1"/>
  <c r="U80" i="113" a="1"/>
  <c r="U80" i="113" s="1"/>
  <c r="M56" i="113"/>
  <c r="M54" i="113"/>
  <c r="V28" i="113" a="1"/>
  <c r="V28" i="113" s="1"/>
  <c r="S69" i="113" a="1"/>
  <c r="S69" i="113" s="1"/>
  <c r="V62" i="113" a="1"/>
  <c r="V62" i="113" s="1"/>
  <c r="R37" i="113" a="1"/>
  <c r="R37" i="113" s="1"/>
  <c r="V26" i="113" a="1"/>
  <c r="V26" i="113" s="1"/>
  <c r="O64" i="113"/>
  <c r="U22" i="113" a="1"/>
  <c r="U22" i="113" s="1"/>
  <c r="S8" i="111" a="1"/>
  <c r="S8" i="111" s="1"/>
  <c r="V33" i="111" a="1"/>
  <c r="V33" i="111" s="1"/>
  <c r="V49" i="111" a="1"/>
  <c r="V49" i="111" s="1"/>
  <c r="V65" i="111" a="1"/>
  <c r="V65" i="111" s="1"/>
  <c r="V15" i="111" a="1"/>
  <c r="V15" i="111" s="1"/>
  <c r="R24" i="111" a="1"/>
  <c r="R24" i="111" s="1"/>
  <c r="R6" i="111" a="1"/>
  <c r="R6" i="111" s="1"/>
  <c r="V79" i="111" a="1"/>
  <c r="V79" i="111" s="1"/>
  <c r="R88" i="111" a="1"/>
  <c r="R88" i="111" s="1"/>
  <c r="S22" i="111" a="1"/>
  <c r="S22" i="111" s="1"/>
  <c r="S86" i="111" a="1"/>
  <c r="S86" i="111" s="1"/>
  <c r="M86" i="111"/>
  <c r="L31" i="111"/>
  <c r="T9" i="111" a="1"/>
  <c r="T9" i="111" s="1"/>
  <c r="M20" i="111"/>
  <c r="R5" i="111" a="1"/>
  <c r="R5" i="111" s="1"/>
  <c r="S12" i="111" a="1"/>
  <c r="S12" i="111" s="1"/>
  <c r="V5" i="109" a="1"/>
  <c r="V5" i="109" s="1"/>
  <c r="M80" i="109"/>
  <c r="U78" i="109" a="1"/>
  <c r="U78" i="109" s="1"/>
  <c r="S70" i="109" a="1"/>
  <c r="S70" i="109" s="1"/>
  <c r="L80" i="109"/>
  <c r="V76" i="109" a="1"/>
  <c r="V76" i="109" s="1"/>
  <c r="V39" i="109" a="1"/>
  <c r="V39" i="109" s="1"/>
  <c r="O16" i="109"/>
  <c r="O7" i="109"/>
  <c r="U92" i="109" a="1"/>
  <c r="U92" i="109" s="1"/>
  <c r="L69" i="109"/>
  <c r="R61" i="109" a="1"/>
  <c r="R61" i="109" s="1"/>
  <c r="R50" i="109" a="1"/>
  <c r="R50" i="109" s="1"/>
  <c r="L28" i="109"/>
  <c r="U24" i="109" a="1"/>
  <c r="U24" i="109" s="1"/>
  <c r="R41" i="109" a="1"/>
  <c r="R41" i="109" s="1"/>
  <c r="T24" i="109" a="1"/>
  <c r="T24" i="109" s="1"/>
  <c r="V80" i="109" a="1"/>
  <c r="V80" i="109" s="1"/>
  <c r="U63" i="109" a="1"/>
  <c r="U63" i="109" s="1"/>
  <c r="V30" i="109" a="1"/>
  <c r="V30" i="109" s="1"/>
  <c r="R16" i="109" a="1"/>
  <c r="R16" i="109" s="1"/>
  <c r="U54" i="109" a="1"/>
  <c r="U54" i="109" s="1"/>
  <c r="O91" i="109"/>
  <c r="R66" i="109" a="1"/>
  <c r="R66" i="109" s="1"/>
  <c r="R75" i="109" a="1"/>
  <c r="R75" i="109" s="1"/>
  <c r="M64" i="109"/>
  <c r="V24" i="109" a="1"/>
  <c r="V24" i="109" s="1"/>
  <c r="M21" i="109"/>
  <c r="V99" i="109" a="1"/>
  <c r="V99" i="109" s="1"/>
  <c r="V97" i="109" a="1"/>
  <c r="V97" i="109" s="1"/>
  <c r="R81" i="109" a="1"/>
  <c r="R81" i="109" s="1"/>
  <c r="S27" i="109" a="1"/>
  <c r="S27" i="109" s="1"/>
  <c r="L25" i="109"/>
  <c r="L21" i="109"/>
  <c r="U17" i="109" a="1"/>
  <c r="U17" i="109" s="1"/>
  <c r="R2" i="109" a="1"/>
  <c r="R2" i="109" s="1"/>
  <c r="R93" i="109" a="1"/>
  <c r="R93" i="109" s="1"/>
  <c r="V66" i="109" a="1"/>
  <c r="V66" i="109" s="1"/>
  <c r="U62" i="109" a="1"/>
  <c r="U62" i="109" s="1"/>
  <c r="T47" i="109" a="1"/>
  <c r="T47" i="109" s="1"/>
  <c r="S38" i="109" a="1"/>
  <c r="S38" i="109" s="1"/>
  <c r="U83" i="109" a="1"/>
  <c r="U83" i="109" s="1"/>
  <c r="U68" i="107" a="1"/>
  <c r="U68" i="107" s="1"/>
  <c r="U97" i="107" a="1"/>
  <c r="U97" i="107" s="1"/>
  <c r="V88" i="107" a="1"/>
  <c r="V88" i="107" s="1"/>
  <c r="S77" i="107" a="1"/>
  <c r="S77" i="107" s="1"/>
  <c r="S61" i="107" a="1"/>
  <c r="S61" i="107" s="1"/>
  <c r="V52" i="107" a="1"/>
  <c r="V52" i="107" s="1"/>
  <c r="R90" i="107" a="1"/>
  <c r="R90" i="107" s="1"/>
  <c r="T63" i="107" a="1"/>
  <c r="T63" i="107" s="1"/>
  <c r="S92" i="107" a="1"/>
  <c r="S92" i="107" s="1"/>
  <c r="U65" i="107" a="1"/>
  <c r="U65" i="107" s="1"/>
  <c r="U31" i="107" a="1"/>
  <c r="U31" i="107" s="1"/>
  <c r="U15" i="107" a="1"/>
  <c r="U15" i="107" s="1"/>
  <c r="V49" i="107" a="1"/>
  <c r="V49" i="107" s="1"/>
  <c r="V40" i="107" a="1"/>
  <c r="V40" i="107" s="1"/>
  <c r="V24" i="107" a="1"/>
  <c r="V24" i="107" s="1"/>
  <c r="T94" i="107" a="1"/>
  <c r="T94" i="107" s="1"/>
  <c r="M78" i="107"/>
  <c r="V67" i="107" a="1"/>
  <c r="V67" i="107" s="1"/>
  <c r="V33" i="107" a="1"/>
  <c r="V33" i="107" s="1"/>
  <c r="R89" i="107" a="1"/>
  <c r="R89" i="107" s="1"/>
  <c r="U80" i="107" a="1"/>
  <c r="U80" i="107" s="1"/>
  <c r="T78" i="107" a="1"/>
  <c r="T78" i="107" s="1"/>
  <c r="S28" i="107" a="1"/>
  <c r="S28" i="107" s="1"/>
  <c r="R46" i="107" a="1"/>
  <c r="R46" i="107" s="1"/>
  <c r="V37" i="107" a="1"/>
  <c r="V37" i="107" s="1"/>
  <c r="V21" i="107" a="1"/>
  <c r="V21" i="107" s="1"/>
  <c r="R14" i="107" a="1"/>
  <c r="R14" i="107" s="1"/>
  <c r="M52" i="107"/>
  <c r="V86" i="107" a="1"/>
  <c r="V86" i="107" s="1"/>
  <c r="R75" i="107" a="1"/>
  <c r="R75" i="107" s="1"/>
  <c r="S64" i="107" a="1"/>
  <c r="S64" i="107" s="1"/>
  <c r="R59" i="107" a="1"/>
  <c r="R59" i="107" s="1"/>
  <c r="V50" i="107" a="1"/>
  <c r="V50" i="107" s="1"/>
  <c r="Q16" i="105" a="1"/>
  <c r="Q16" i="105" s="1"/>
  <c r="T11" i="105" a="1"/>
  <c r="T11" i="105" s="1"/>
  <c r="R79" i="105" a="1"/>
  <c r="R79" i="105" s="1"/>
  <c r="N63" i="105"/>
  <c r="Q49" i="105" a="1"/>
  <c r="Q49" i="105" s="1"/>
  <c r="T99" i="105" a="1"/>
  <c r="T99" i="105" s="1"/>
  <c r="K87" i="105"/>
  <c r="K58" i="105"/>
  <c r="L44" i="105"/>
  <c r="L37" i="105"/>
  <c r="Q18" i="105" a="1"/>
  <c r="Q18" i="105" s="1"/>
  <c r="Q78" i="105" a="1"/>
  <c r="Q78" i="105" s="1"/>
  <c r="U63" i="105" a="1"/>
  <c r="U63" i="105" s="1"/>
  <c r="T56" i="105" a="1"/>
  <c r="T56" i="105" s="1"/>
  <c r="U51" i="105" a="1"/>
  <c r="U51" i="105" s="1"/>
  <c r="R49" i="105" a="1"/>
  <c r="R49" i="105" s="1"/>
  <c r="S25" i="105" a="1"/>
  <c r="S25" i="105" s="1"/>
  <c r="N15" i="105"/>
  <c r="Q87" i="105" a="1"/>
  <c r="Q87" i="105" s="1"/>
  <c r="R58" i="105" a="1"/>
  <c r="R58" i="105" s="1"/>
  <c r="Q44" i="105" a="1"/>
  <c r="Q44" i="105" s="1"/>
  <c r="T30" i="105" a="1"/>
  <c r="T30" i="105" s="1"/>
  <c r="L15" i="105"/>
  <c r="R96" i="105" a="1"/>
  <c r="R96" i="105" s="1"/>
  <c r="N82" i="105"/>
  <c r="L82" i="105"/>
  <c r="Q20" i="105" a="1"/>
  <c r="Q20" i="105" s="1"/>
  <c r="R15" i="105" a="1"/>
  <c r="R15" i="105" s="1"/>
  <c r="Q27" i="105" a="1"/>
  <c r="Q27" i="105" s="1"/>
  <c r="K100" i="105"/>
  <c r="Q98" i="105" a="1"/>
  <c r="Q98" i="105" s="1"/>
  <c r="T55" i="105" a="1"/>
  <c r="T55" i="105" s="1"/>
  <c r="U50" i="105" a="1"/>
  <c r="U50" i="105" s="1"/>
  <c r="U57" i="105" a="1"/>
  <c r="U57" i="105" s="1"/>
  <c r="N50" i="105"/>
  <c r="Q100" i="105" a="1"/>
  <c r="Q100" i="105" s="1"/>
  <c r="L88" i="105"/>
  <c r="K50" i="105"/>
  <c r="R88" i="105" a="1"/>
  <c r="R88" i="105" s="1"/>
  <c r="Q66" i="105" a="1"/>
  <c r="Q66" i="105" s="1"/>
  <c r="P97" i="103"/>
  <c r="S7" i="103" a="1"/>
  <c r="S7" i="103" s="1"/>
  <c r="N97" i="103"/>
  <c r="S94" i="103" a="1"/>
  <c r="S94" i="103" s="1"/>
  <c r="N52" i="103"/>
  <c r="T39" i="103" a="1"/>
  <c r="T39" i="103" s="1"/>
  <c r="S15" i="103" a="1"/>
  <c r="S15" i="103" s="1"/>
  <c r="S13" i="103" a="1"/>
  <c r="S13" i="103" s="1"/>
  <c r="P82" i="103"/>
  <c r="T30" i="103" a="1"/>
  <c r="T30" i="103" s="1"/>
  <c r="V80" i="103" a="1"/>
  <c r="V80" i="103" s="1"/>
  <c r="S75" i="103" a="1"/>
  <c r="S75" i="103" s="1"/>
  <c r="T11" i="103" a="1"/>
  <c r="T11" i="103" s="1"/>
  <c r="M7" i="103"/>
  <c r="T97" i="103" a="1"/>
  <c r="T97" i="103" s="1"/>
  <c r="T57" i="103" a="1"/>
  <c r="T57" i="103" s="1"/>
  <c r="U52" i="103" a="1"/>
  <c r="U52" i="103" s="1"/>
  <c r="T37" i="103" a="1"/>
  <c r="T37" i="103" s="1"/>
  <c r="T22" i="103" a="1"/>
  <c r="T22" i="103" s="1"/>
  <c r="P9" i="103"/>
  <c r="T69" i="103" a="1"/>
  <c r="T69" i="103" s="1"/>
  <c r="T18" i="103" a="1"/>
  <c r="T18" i="103" s="1"/>
  <c r="N78" i="103"/>
  <c r="T63" i="103" a="1"/>
  <c r="T63" i="103" s="1"/>
  <c r="S61" i="103" a="1"/>
  <c r="S61" i="103" s="1"/>
  <c r="T38" i="103" a="1"/>
  <c r="T38" i="103" s="1"/>
  <c r="S57" i="103" a="1"/>
  <c r="S57" i="103" s="1"/>
  <c r="S29" i="103" a="1"/>
  <c r="S29" i="103" s="1"/>
  <c r="S98" i="103" a="1"/>
  <c r="S98" i="103" s="1"/>
  <c r="V87" i="103" a="1"/>
  <c r="V87" i="103" s="1"/>
  <c r="W10" i="103" a="1"/>
  <c r="W10" i="103" s="1"/>
  <c r="M98" i="101"/>
  <c r="S91" i="101" a="1"/>
  <c r="S91" i="101" s="1"/>
  <c r="N63" i="101"/>
  <c r="N21" i="101"/>
  <c r="S87" i="101" a="1"/>
  <c r="S87" i="101" s="1"/>
  <c r="N61" i="101"/>
  <c r="T33" i="101" a="1"/>
  <c r="T33" i="101" s="1"/>
  <c r="S31" i="101" a="1"/>
  <c r="S31" i="101" s="1"/>
  <c r="T98" i="101" a="1"/>
  <c r="T98" i="101" s="1"/>
  <c r="P94" i="101"/>
  <c r="N79" i="101"/>
  <c r="U76" i="101" a="1"/>
  <c r="U76" i="101" s="1"/>
  <c r="N59" i="101"/>
  <c r="V46" i="101" a="1"/>
  <c r="V46" i="101" s="1"/>
  <c r="T25" i="101" a="1"/>
  <c r="T25" i="101" s="1"/>
  <c r="M79" i="101"/>
  <c r="M53" i="101"/>
  <c r="T52" i="101" a="1"/>
  <c r="T52" i="101" s="1"/>
  <c r="V6" i="101" a="1"/>
  <c r="V6" i="101" s="1"/>
  <c r="W72" i="101" a="1"/>
  <c r="W72" i="101" s="1"/>
  <c r="T59" i="101" a="1"/>
  <c r="T59" i="101" s="1"/>
  <c r="S94" i="101" a="1"/>
  <c r="S94" i="101" s="1"/>
  <c r="S79" i="101" a="1"/>
  <c r="S79" i="101" s="1"/>
  <c r="W70" i="101" a="1"/>
  <c r="W70" i="101" s="1"/>
  <c r="M45" i="101"/>
  <c r="T44" i="101" a="1"/>
  <c r="T44" i="101" s="1"/>
  <c r="T42" i="101" a="1"/>
  <c r="T42" i="101" s="1"/>
  <c r="V30" i="101" a="1"/>
  <c r="V30" i="101" s="1"/>
  <c r="S11" i="101" a="1"/>
  <c r="S11" i="101" s="1"/>
  <c r="W78" i="101" a="1"/>
  <c r="W78" i="101" s="1"/>
  <c r="N33" i="101"/>
  <c r="S95" i="101" a="1"/>
  <c r="S95" i="101" s="1"/>
  <c r="P78" i="101"/>
  <c r="S73" i="101" a="1"/>
  <c r="S73" i="101" s="1"/>
  <c r="N65" i="101"/>
  <c r="T60" i="101" a="1"/>
  <c r="T60" i="101" s="1"/>
  <c r="M29" i="101"/>
  <c r="T28" i="101" a="1"/>
  <c r="T28" i="101" s="1"/>
  <c r="T22" i="101" a="1"/>
  <c r="T22" i="101" s="1"/>
  <c r="U93" i="100"/>
  <c r="J84" i="100"/>
  <c r="AB73" i="100"/>
  <c r="M64" i="100"/>
  <c r="N64" i="100" s="1"/>
  <c r="I49" i="100"/>
  <c r="X32" i="100"/>
  <c r="T26" i="100"/>
  <c r="I70" i="100"/>
  <c r="L65" i="100"/>
  <c r="L64" i="100"/>
  <c r="R26" i="100"/>
  <c r="V90" i="100"/>
  <c r="AB100" i="100"/>
  <c r="Y96" i="100"/>
  <c r="AE94" i="100"/>
  <c r="J89" i="100"/>
  <c r="AD56" i="100"/>
  <c r="J34" i="100"/>
  <c r="V26" i="100"/>
  <c r="I22" i="100"/>
  <c r="S100" i="100"/>
  <c r="X96" i="100"/>
  <c r="AB94" i="100"/>
  <c r="I75" i="100"/>
  <c r="AA72" i="100"/>
  <c r="AE12" i="100"/>
  <c r="R100" i="100"/>
  <c r="T72" i="100"/>
  <c r="Y44" i="100"/>
  <c r="AD12" i="100"/>
  <c r="T96" i="100"/>
  <c r="V94" i="100"/>
  <c r="L78" i="100"/>
  <c r="AA69" i="100"/>
  <c r="AE64" i="100"/>
  <c r="U56" i="100"/>
  <c r="AD97" i="100"/>
  <c r="S96" i="100"/>
  <c r="AA80" i="100"/>
  <c r="K78" i="100"/>
  <c r="Y69" i="100"/>
  <c r="T67" i="100"/>
  <c r="T56" i="100"/>
  <c r="L55" i="100"/>
  <c r="X49" i="100"/>
  <c r="AE40" i="100"/>
  <c r="U18" i="100"/>
  <c r="M12" i="100"/>
  <c r="N12" i="100" s="1"/>
  <c r="M96" i="100"/>
  <c r="N96" i="100" s="1"/>
  <c r="K85" i="100"/>
  <c r="U80" i="100"/>
  <c r="T69" i="100"/>
  <c r="AB64" i="100"/>
  <c r="AB57" i="100"/>
  <c r="S56" i="100"/>
  <c r="AA33" i="100"/>
  <c r="AE27" i="100"/>
  <c r="T80" i="100"/>
  <c r="L74" i="100"/>
  <c r="S97" i="100"/>
  <c r="J96" i="100"/>
  <c r="V88" i="100"/>
  <c r="V78" i="100"/>
  <c r="J69" i="100"/>
  <c r="X64" i="100"/>
  <c r="AD43" i="100"/>
  <c r="O18" i="100"/>
  <c r="V15" i="100"/>
  <c r="V12" i="100"/>
  <c r="R97" i="100"/>
  <c r="U64" i="100"/>
  <c r="M56" i="100"/>
  <c r="N56" i="100" s="1"/>
  <c r="J18" i="100"/>
  <c r="I97" i="100"/>
  <c r="AB93" i="100"/>
  <c r="V80" i="100"/>
  <c r="T64" i="100"/>
  <c r="R57" i="100"/>
  <c r="L56" i="100"/>
  <c r="M49" i="100"/>
  <c r="N49" i="100" s="1"/>
  <c r="I46" i="100"/>
  <c r="Y39" i="100"/>
  <c r="R64" i="100"/>
  <c r="U26" i="100"/>
  <c r="O20" i="100"/>
  <c r="V18" i="100"/>
  <c r="V11" i="100"/>
  <c r="Y85" i="94"/>
  <c r="V50" i="94"/>
  <c r="M30" i="94"/>
  <c r="M28" i="94"/>
  <c r="Y14" i="94"/>
  <c r="L10" i="94"/>
  <c r="P98" i="94"/>
  <c r="I85" i="94"/>
  <c r="Z77" i="94"/>
  <c r="T50" i="94"/>
  <c r="V38" i="94"/>
  <c r="L30" i="94"/>
  <c r="J28" i="94"/>
  <c r="K14" i="94"/>
  <c r="Y51" i="94"/>
  <c r="M98" i="94"/>
  <c r="H95" i="94"/>
  <c r="H80" i="94"/>
  <c r="J60" i="94"/>
  <c r="P50" i="94"/>
  <c r="L34" i="94"/>
  <c r="J30" i="94"/>
  <c r="Y19" i="94"/>
  <c r="R17" i="94"/>
  <c r="R88" i="94"/>
  <c r="V51" i="94"/>
  <c r="Q88" i="94"/>
  <c r="T51" i="94"/>
  <c r="M50" i="94"/>
  <c r="P37" i="94"/>
  <c r="J34" i="94"/>
  <c r="Q27" i="94"/>
  <c r="V19" i="94"/>
  <c r="K17" i="94"/>
  <c r="N72" i="94"/>
  <c r="R51" i="94"/>
  <c r="I34" i="94"/>
  <c r="I97" i="94"/>
  <c r="I72" i="94"/>
  <c r="P51" i="94"/>
  <c r="P22" i="94"/>
  <c r="Y67" i="94"/>
  <c r="Y99" i="94"/>
  <c r="I16" i="94"/>
  <c r="K99" i="94"/>
  <c r="S75" i="94"/>
  <c r="V67" i="94"/>
  <c r="Z58" i="94"/>
  <c r="J51" i="94"/>
  <c r="V90" i="94"/>
  <c r="P75" i="94"/>
  <c r="T67" i="94"/>
  <c r="N58" i="94"/>
  <c r="T30" i="94"/>
  <c r="Q18" i="94"/>
  <c r="Z96" i="94"/>
  <c r="S90" i="94"/>
  <c r="N75" i="94"/>
  <c r="H58" i="94"/>
  <c r="S30" i="94"/>
  <c r="V28" i="94"/>
  <c r="P18" i="94"/>
  <c r="Y96" i="94"/>
  <c r="M96" i="94"/>
  <c r="Y50" i="94"/>
  <c r="T35" i="94"/>
  <c r="P30" i="94"/>
  <c r="R28" i="94"/>
  <c r="N20" i="94"/>
  <c r="L18" i="94"/>
  <c r="Y98" i="94"/>
  <c r="H96" i="94"/>
  <c r="Z38" i="94"/>
  <c r="V32" i="94"/>
  <c r="N30" i="94"/>
  <c r="N28" i="94"/>
  <c r="L20" i="94"/>
  <c r="K18" i="94"/>
  <c r="Q83" i="93"/>
  <c r="L76" i="93"/>
  <c r="N71" i="93"/>
  <c r="Q62" i="93"/>
  <c r="N59" i="93"/>
  <c r="Q51" i="93"/>
  <c r="T27" i="93"/>
  <c r="J17" i="93"/>
  <c r="W14" i="93"/>
  <c r="Q27" i="93"/>
  <c r="R6" i="93"/>
  <c r="V87" i="93"/>
  <c r="J83" i="93"/>
  <c r="U79" i="93"/>
  <c r="V59" i="93"/>
  <c r="J51" i="93"/>
  <c r="V17" i="93"/>
  <c r="Q14" i="93"/>
  <c r="R79" i="93"/>
  <c r="U7" i="93"/>
  <c r="K79" i="93"/>
  <c r="U4" i="93"/>
  <c r="J79" i="93"/>
  <c r="R61" i="93"/>
  <c r="I79" i="93"/>
  <c r="K74" i="93"/>
  <c r="R41" i="93"/>
  <c r="R33" i="93"/>
  <c r="N30" i="93"/>
  <c r="V4" i="93"/>
  <c r="X15" i="93"/>
  <c r="W97" i="93"/>
  <c r="T63" i="93"/>
  <c r="T60" i="93"/>
  <c r="W56" i="93"/>
  <c r="N32" i="93"/>
  <c r="W15" i="93"/>
  <c r="R63" i="93"/>
  <c r="R60" i="93"/>
  <c r="T56" i="93"/>
  <c r="X44" i="93"/>
  <c r="J32" i="93"/>
  <c r="N15" i="93"/>
  <c r="N60" i="93"/>
  <c r="R56" i="93"/>
  <c r="X51" i="93"/>
  <c r="J40" i="93"/>
  <c r="R25" i="93"/>
  <c r="R21" i="93"/>
  <c r="W17" i="93"/>
  <c r="I15" i="93"/>
  <c r="R11" i="93"/>
  <c r="V44" i="93"/>
  <c r="T17" i="93"/>
  <c r="V15" i="93"/>
  <c r="M7" i="90"/>
  <c r="M6" i="90"/>
  <c r="L6" i="90"/>
  <c r="L94" i="90"/>
  <c r="K83" i="90"/>
  <c r="H67" i="90"/>
  <c r="K61" i="90"/>
  <c r="K94" i="88"/>
  <c r="M74" i="88"/>
  <c r="K46" i="88"/>
  <c r="K90" i="88"/>
  <c r="O27" i="88"/>
  <c r="J90" i="88"/>
  <c r="K78" i="88"/>
  <c r="J42" i="88"/>
  <c r="J27" i="88"/>
  <c r="J78" i="88"/>
  <c r="M18" i="88"/>
  <c r="M24" i="88"/>
  <c r="O47" i="88"/>
  <c r="M13" i="88"/>
  <c r="M15" i="88"/>
  <c r="K44" i="88"/>
  <c r="O35" i="88"/>
  <c r="M16" i="88"/>
  <c r="M12" i="88"/>
  <c r="N12" i="88"/>
  <c r="K56" i="88"/>
  <c r="M32" i="88"/>
  <c r="K26" i="88"/>
  <c r="M11" i="88"/>
  <c r="J74" i="88"/>
  <c r="V11" i="84"/>
  <c r="O48" i="84"/>
  <c r="J25" i="84"/>
  <c r="T11" i="84"/>
  <c r="P79" i="84"/>
  <c r="J65" i="84"/>
  <c r="H60" i="84"/>
  <c r="J48" i="84"/>
  <c r="H31" i="84"/>
  <c r="I25" i="84"/>
  <c r="T10" i="84"/>
  <c r="M86" i="84"/>
  <c r="P71" i="84"/>
  <c r="G48" i="84"/>
  <c r="J41" i="84"/>
  <c r="O100" i="84"/>
  <c r="H100" i="84"/>
  <c r="P64" i="84"/>
  <c r="K85" i="84"/>
  <c r="O64" i="84"/>
  <c r="M33" i="84"/>
  <c r="O69" i="84"/>
  <c r="J64" i="84"/>
  <c r="I46" i="84"/>
  <c r="P39" i="84"/>
  <c r="G33" i="84"/>
  <c r="H28" i="84"/>
  <c r="R10" i="84"/>
  <c r="M63" i="84"/>
  <c r="P32" i="84"/>
  <c r="S11" i="84"/>
  <c r="J49" i="84"/>
  <c r="O32" i="84"/>
  <c r="U11" i="84"/>
  <c r="K32" i="84"/>
  <c r="M26" i="84"/>
  <c r="J32" i="84"/>
  <c r="U3" i="84"/>
  <c r="F54" i="82"/>
  <c r="F29" i="82"/>
  <c r="G87" i="82"/>
  <c r="I39" i="82"/>
  <c r="F86" i="82"/>
  <c r="F39" i="82"/>
  <c r="F85" i="82"/>
  <c r="F63" i="82"/>
  <c r="G50" i="82"/>
  <c r="F95" i="82"/>
  <c r="G71" i="82"/>
  <c r="G61" i="82"/>
  <c r="F71" i="82"/>
  <c r="F18" i="82"/>
  <c r="F79" i="82"/>
  <c r="F69" i="82"/>
  <c r="I17" i="82"/>
  <c r="G29" i="82"/>
  <c r="P39" i="80"/>
  <c r="R5" i="80"/>
  <c r="M84" i="80"/>
  <c r="R73" i="80"/>
  <c r="O39" i="80"/>
  <c r="M19" i="80"/>
  <c r="L39" i="80"/>
  <c r="S87" i="80"/>
  <c r="J39" i="80"/>
  <c r="K39" i="80" s="1"/>
  <c r="H22" i="80"/>
  <c r="P87" i="80"/>
  <c r="T72" i="80"/>
  <c r="I39" i="80"/>
  <c r="M87" i="80"/>
  <c r="S76" i="80"/>
  <c r="R72" i="80"/>
  <c r="H39" i="80"/>
  <c r="R87" i="80"/>
  <c r="H72" i="80"/>
  <c r="R35" i="80"/>
  <c r="S82" i="80"/>
  <c r="R57" i="80"/>
  <c r="O82" i="80"/>
  <c r="R75" i="80"/>
  <c r="L34" i="80"/>
  <c r="O20" i="80"/>
  <c r="T97" i="80"/>
  <c r="I94" i="80"/>
  <c r="M82" i="80"/>
  <c r="M20" i="80"/>
  <c r="S97" i="80"/>
  <c r="L82" i="80"/>
  <c r="J56" i="80"/>
  <c r="K56" i="80" s="1"/>
  <c r="R97" i="80"/>
  <c r="J82" i="80"/>
  <c r="K82" i="80" s="1"/>
  <c r="R65" i="80"/>
  <c r="H56" i="80"/>
  <c r="P37" i="80"/>
  <c r="O97" i="80"/>
  <c r="I82" i="80"/>
  <c r="T39" i="80"/>
  <c r="M37" i="80"/>
  <c r="S23" i="80"/>
  <c r="S39" i="80"/>
  <c r="J37" i="80"/>
  <c r="K37" i="80" s="1"/>
  <c r="J33" i="80"/>
  <c r="K33" i="80" s="1"/>
  <c r="P23" i="80"/>
  <c r="J91" i="78"/>
  <c r="P91" i="78"/>
  <c r="J81" i="78"/>
  <c r="P81" i="78"/>
  <c r="J65" i="78"/>
  <c r="P65" i="78"/>
  <c r="J49" i="78"/>
  <c r="P49" i="78"/>
  <c r="J33" i="78"/>
  <c r="P33" i="78"/>
  <c r="J5" i="78"/>
  <c r="P5" i="78"/>
  <c r="J96" i="78"/>
  <c r="P96" i="78"/>
  <c r="J70" i="78"/>
  <c r="P70" i="78"/>
  <c r="J54" i="78"/>
  <c r="P54" i="78"/>
  <c r="J38" i="78"/>
  <c r="P38" i="78"/>
  <c r="J17" i="78"/>
  <c r="P17" i="78"/>
  <c r="J4" i="78"/>
  <c r="P4" i="78"/>
  <c r="J43" i="78"/>
  <c r="P43" i="78"/>
  <c r="J22" i="78"/>
  <c r="P22" i="78"/>
  <c r="J3" i="78"/>
  <c r="P3" i="78"/>
  <c r="J90" i="78"/>
  <c r="P90" i="78"/>
  <c r="J80" i="78"/>
  <c r="P80" i="78"/>
  <c r="J64" i="78"/>
  <c r="P64" i="78"/>
  <c r="J48" i="78"/>
  <c r="P48" i="78"/>
  <c r="J27" i="78"/>
  <c r="P27" i="78"/>
  <c r="J32" i="78"/>
  <c r="P32" i="78"/>
  <c r="J74" i="78"/>
  <c r="P74" i="78"/>
  <c r="J58" i="78"/>
  <c r="P58" i="78"/>
  <c r="J42" i="78"/>
  <c r="P42" i="78"/>
  <c r="J16" i="78"/>
  <c r="P16" i="78"/>
  <c r="J89" i="78"/>
  <c r="P89" i="78"/>
  <c r="J47" i="78"/>
  <c r="P47" i="78"/>
  <c r="J26" i="78"/>
  <c r="P26" i="78"/>
  <c r="J15" i="78"/>
  <c r="P15" i="78"/>
  <c r="J94" i="78"/>
  <c r="P94" i="78"/>
  <c r="J36" i="78"/>
  <c r="P36" i="78"/>
  <c r="J14" i="78"/>
  <c r="P14" i="78"/>
  <c r="J73" i="78"/>
  <c r="P73" i="78"/>
  <c r="J57" i="78"/>
  <c r="P57" i="78"/>
  <c r="J41" i="78"/>
  <c r="P41" i="78"/>
  <c r="J13" i="78"/>
  <c r="P13" i="78"/>
  <c r="J88" i="78"/>
  <c r="P88" i="78"/>
  <c r="J78" i="78"/>
  <c r="P78" i="78"/>
  <c r="J62" i="78"/>
  <c r="P62" i="78"/>
  <c r="J46" i="78"/>
  <c r="P46" i="78"/>
  <c r="J25" i="78"/>
  <c r="P25" i="78"/>
  <c r="J12" i="78"/>
  <c r="P12" i="78"/>
  <c r="L98" i="78"/>
  <c r="J67" i="78"/>
  <c r="P67" i="78"/>
  <c r="J30" i="78"/>
  <c r="P30" i="78"/>
  <c r="J11" i="78"/>
  <c r="P11" i="78"/>
  <c r="J98" i="78"/>
  <c r="P98" i="78"/>
  <c r="J72" i="78"/>
  <c r="P72" i="78"/>
  <c r="J56" i="78"/>
  <c r="P56" i="78"/>
  <c r="J40" i="78"/>
  <c r="P40" i="78"/>
  <c r="J19" i="78"/>
  <c r="P19" i="78"/>
  <c r="J10" i="78"/>
  <c r="P10" i="78"/>
  <c r="J24" i="78"/>
  <c r="P24" i="78"/>
  <c r="J82" i="78"/>
  <c r="P82" i="78"/>
  <c r="J66" i="78"/>
  <c r="P66" i="78"/>
  <c r="J50" i="78"/>
  <c r="P50" i="78"/>
  <c r="J34" i="78"/>
  <c r="P34" i="78"/>
  <c r="J8" i="78"/>
  <c r="P8" i="78"/>
  <c r="J97" i="78"/>
  <c r="P97" i="78"/>
  <c r="J71" i="78"/>
  <c r="P71" i="78"/>
  <c r="J18" i="78"/>
  <c r="P18" i="78"/>
  <c r="J7" i="78"/>
  <c r="P7" i="78"/>
  <c r="J86" i="78"/>
  <c r="P86" i="78"/>
  <c r="J76" i="78"/>
  <c r="P76" i="78"/>
  <c r="J44" i="78"/>
  <c r="P44" i="78"/>
  <c r="AA10" i="76"/>
  <c r="M89" i="76"/>
  <c r="K35" i="76"/>
  <c r="O32" i="76"/>
  <c r="K21" i="76"/>
  <c r="AB3" i="76"/>
  <c r="J89" i="76"/>
  <c r="M32" i="76"/>
  <c r="AE7" i="76"/>
  <c r="L32" i="76"/>
  <c r="AG7" i="76"/>
  <c r="K100" i="76"/>
  <c r="P91" i="76"/>
  <c r="L86" i="76"/>
  <c r="O54" i="76"/>
  <c r="M91" i="76"/>
  <c r="M54" i="76"/>
  <c r="L51" i="76"/>
  <c r="M11" i="76"/>
  <c r="K51" i="76"/>
  <c r="K17" i="76"/>
  <c r="M7" i="76"/>
  <c r="M88" i="76"/>
  <c r="K48" i="76"/>
  <c r="R11" i="76"/>
  <c r="P42" i="76"/>
  <c r="M25" i="76"/>
  <c r="R10" i="76"/>
  <c r="R9" i="76"/>
  <c r="S3" i="76"/>
  <c r="K67" i="76"/>
  <c r="M58" i="76"/>
  <c r="M27" i="76"/>
  <c r="P95" i="76"/>
  <c r="Z11" i="76"/>
  <c r="T82" i="74"/>
  <c r="S66" i="74"/>
  <c r="I89" i="74"/>
  <c r="P5" i="74"/>
  <c r="S4" i="74"/>
  <c r="Q90" i="74"/>
  <c r="Q66" i="74"/>
  <c r="T79" i="74"/>
  <c r="S82" i="74"/>
  <c r="T98" i="74"/>
  <c r="R66" i="74"/>
  <c r="T97" i="74"/>
  <c r="Y3" i="74"/>
  <c r="S97" i="74"/>
  <c r="M5" i="74"/>
  <c r="R85" i="74"/>
  <c r="R58" i="74"/>
  <c r="Q47" i="74"/>
  <c r="Q26" i="74"/>
  <c r="S96" i="74"/>
  <c r="S72" i="74"/>
  <c r="T32" i="74"/>
  <c r="M8" i="72"/>
  <c r="N8" i="72" s="1"/>
  <c r="L100" i="72"/>
  <c r="O87" i="72"/>
  <c r="O83" i="72"/>
  <c r="O69" i="72"/>
  <c r="AC56" i="72"/>
  <c r="M56" i="72" s="1"/>
  <c r="N56" i="72" s="1"/>
  <c r="Y48" i="72"/>
  <c r="K100" i="72"/>
  <c r="L87" i="72"/>
  <c r="L83" i="72"/>
  <c r="L69" i="72"/>
  <c r="AB58" i="72"/>
  <c r="AB56" i="72"/>
  <c r="X48" i="72"/>
  <c r="U30" i="72"/>
  <c r="X91" i="72"/>
  <c r="K83" i="72"/>
  <c r="K69" i="72"/>
  <c r="AA58" i="72"/>
  <c r="AA56" i="72"/>
  <c r="AC51" i="72"/>
  <c r="M51" i="72" s="1"/>
  <c r="N51" i="72" s="1"/>
  <c r="V48" i="72"/>
  <c r="S37" i="72"/>
  <c r="R35" i="72"/>
  <c r="S30" i="72"/>
  <c r="L91" i="72"/>
  <c r="AA73" i="72"/>
  <c r="U60" i="72"/>
  <c r="V58" i="72"/>
  <c r="AB51" i="72"/>
  <c r="S48" i="72"/>
  <c r="Y46" i="72"/>
  <c r="K37" i="72"/>
  <c r="R73" i="72"/>
  <c r="R60" i="72"/>
  <c r="AA51" i="72"/>
  <c r="AC49" i="72"/>
  <c r="M49" i="72" s="1"/>
  <c r="N49" i="72" s="1"/>
  <c r="R48" i="72"/>
  <c r="K46" i="72"/>
  <c r="Y39" i="72"/>
  <c r="P73" i="72"/>
  <c r="AC64" i="72"/>
  <c r="M64" i="72" s="1"/>
  <c r="N64" i="72" s="1"/>
  <c r="AC53" i="72"/>
  <c r="M53" i="72" s="1"/>
  <c r="N53" i="72" s="1"/>
  <c r="Y51" i="72"/>
  <c r="AB49" i="72"/>
  <c r="P48" i="72"/>
  <c r="O39" i="72"/>
  <c r="AC75" i="72"/>
  <c r="M75" i="72" s="1"/>
  <c r="N75" i="72" s="1"/>
  <c r="AB64" i="72"/>
  <c r="K62" i="72"/>
  <c r="AB66" i="72"/>
  <c r="P64" i="72"/>
  <c r="L51" i="72"/>
  <c r="S100" i="72"/>
  <c r="R100" i="72"/>
  <c r="S83" i="72"/>
  <c r="AG96" i="70"/>
  <c r="AD91" i="70"/>
  <c r="Z77" i="70"/>
  <c r="AG73" i="70"/>
  <c r="T72" i="70"/>
  <c r="T67" i="70"/>
  <c r="P62" i="70"/>
  <c r="AD57" i="70"/>
  <c r="P39" i="70"/>
  <c r="P36" i="70"/>
  <c r="AG31" i="70"/>
  <c r="W91" i="70"/>
  <c r="AD73" i="70"/>
  <c r="AE70" i="70"/>
  <c r="S67" i="70"/>
  <c r="O62" i="70"/>
  <c r="Y57" i="70"/>
  <c r="O45" i="70"/>
  <c r="O36" i="70"/>
  <c r="AE31" i="70"/>
  <c r="Z15" i="70"/>
  <c r="Z7" i="70"/>
  <c r="N91" i="70"/>
  <c r="N80" i="70"/>
  <c r="W73" i="70"/>
  <c r="P70" i="70"/>
  <c r="P67" i="70"/>
  <c r="S57" i="70"/>
  <c r="Z52" i="70"/>
  <c r="AA31" i="70"/>
  <c r="AB16" i="70"/>
  <c r="Z47" i="70"/>
  <c r="Z44" i="70"/>
  <c r="Z41" i="70"/>
  <c r="W31" i="70"/>
  <c r="Z96" i="70"/>
  <c r="AA92" i="70"/>
  <c r="N76" i="70"/>
  <c r="P73" i="70"/>
  <c r="AB68" i="70"/>
  <c r="O65" i="70"/>
  <c r="Z62" i="70"/>
  <c r="Z60" i="70"/>
  <c r="M48" i="70"/>
  <c r="Z45" i="70"/>
  <c r="Z24" i="70"/>
  <c r="AA19" i="70"/>
  <c r="AG42" i="70"/>
  <c r="Z16" i="70"/>
  <c r="M99" i="70"/>
  <c r="N85" i="70"/>
  <c r="N73" i="70"/>
  <c r="AH43" i="70"/>
  <c r="Q24" i="70"/>
  <c r="R24" i="70" s="1"/>
  <c r="AD43" i="70"/>
  <c r="Z27" i="70"/>
  <c r="Z19" i="70"/>
  <c r="Z9" i="70"/>
  <c r="AE59" i="70"/>
  <c r="V51" i="70"/>
  <c r="AH44" i="70"/>
  <c r="AB43" i="70"/>
  <c r="AG36" i="70"/>
  <c r="O93" i="70"/>
  <c r="M79" i="70"/>
  <c r="Z73" i="70"/>
  <c r="AB59" i="70"/>
  <c r="AB44" i="70"/>
  <c r="AA43" i="70"/>
  <c r="Z40" i="70"/>
  <c r="AB36" i="70"/>
  <c r="AA35" i="70"/>
  <c r="Z32" i="70"/>
  <c r="P20" i="70"/>
  <c r="Y15" i="70"/>
  <c r="Q15" i="70" s="1"/>
  <c r="R15" i="70" s="1"/>
  <c r="AA59" i="70"/>
  <c r="AA44" i="70"/>
  <c r="W43" i="70"/>
  <c r="AA36" i="70"/>
  <c r="AB33" i="70"/>
  <c r="AH30" i="70"/>
  <c r="T88" i="70"/>
  <c r="O59" i="70"/>
  <c r="V43" i="70"/>
  <c r="T33" i="70"/>
  <c r="AG67" i="70"/>
  <c r="AD62" i="70"/>
  <c r="AH57" i="70"/>
  <c r="AE47" i="70"/>
  <c r="W36" i="70"/>
  <c r="AH73" i="70"/>
  <c r="Z69" i="70"/>
  <c r="AD67" i="70"/>
  <c r="Y62" i="70"/>
  <c r="AG57" i="70"/>
  <c r="W47" i="70"/>
  <c r="AH41" i="70"/>
  <c r="S36" i="70"/>
  <c r="Z35" i="70"/>
  <c r="Z21" i="70"/>
  <c r="V8" i="68"/>
  <c r="K94" i="68"/>
  <c r="K89" i="68"/>
  <c r="S11" i="68"/>
  <c r="Z84" i="68"/>
  <c r="AB79" i="68"/>
  <c r="AB75" i="68"/>
  <c r="Q67" i="68"/>
  <c r="W45" i="68"/>
  <c r="M38" i="68"/>
  <c r="AB20" i="68"/>
  <c r="Z8" i="68"/>
  <c r="AC86" i="68"/>
  <c r="S77" i="68"/>
  <c r="W75" i="68"/>
  <c r="W68" i="68"/>
  <c r="V56" i="68"/>
  <c r="AC46" i="68"/>
  <c r="T45" i="68"/>
  <c r="L38" i="68"/>
  <c r="Z20" i="68"/>
  <c r="Q15" i="68"/>
  <c r="Z5" i="68"/>
  <c r="S91" i="68"/>
  <c r="Q77" i="68"/>
  <c r="S75" i="68"/>
  <c r="Y72" i="68"/>
  <c r="Q68" i="68"/>
  <c r="N67" i="68"/>
  <c r="L56" i="68"/>
  <c r="Q51" i="68"/>
  <c r="AB46" i="68"/>
  <c r="S45" i="68"/>
  <c r="Y33" i="68"/>
  <c r="AC25" i="68"/>
  <c r="Y20" i="68"/>
  <c r="N15" i="68"/>
  <c r="AC3" i="68"/>
  <c r="AB93" i="68"/>
  <c r="Y88" i="68"/>
  <c r="N77" i="68"/>
  <c r="W46" i="68"/>
  <c r="P45" i="68"/>
  <c r="L33" i="68"/>
  <c r="L30" i="68"/>
  <c r="N25" i="68"/>
  <c r="L100" i="68"/>
  <c r="S93" i="68"/>
  <c r="L81" i="68"/>
  <c r="Z58" i="68"/>
  <c r="K53" i="68"/>
  <c r="V46" i="68"/>
  <c r="N45" i="68"/>
  <c r="Z78" i="68"/>
  <c r="T46" i="68"/>
  <c r="N8" i="68"/>
  <c r="AC85" i="68"/>
  <c r="S78" i="68"/>
  <c r="Q46" i="68"/>
  <c r="AC37" i="68"/>
  <c r="M27" i="68"/>
  <c r="N5" i="68"/>
  <c r="AB85" i="68"/>
  <c r="Q78" i="68"/>
  <c r="AC60" i="68"/>
  <c r="W55" i="68"/>
  <c r="Y50" i="68"/>
  <c r="AB16" i="68"/>
  <c r="Q5" i="68"/>
  <c r="Z85" i="68"/>
  <c r="AB60" i="68"/>
  <c r="W50" i="68"/>
  <c r="Z16" i="68"/>
  <c r="Q3" i="68"/>
  <c r="T97" i="68"/>
  <c r="Y85" i="68"/>
  <c r="Z67" i="68"/>
  <c r="S60" i="68"/>
  <c r="P50" i="68"/>
  <c r="N29" i="68"/>
  <c r="M16" i="68"/>
  <c r="S8" i="68"/>
  <c r="M29" i="68"/>
  <c r="T5" i="68"/>
  <c r="S94" i="68"/>
  <c r="K52" i="68"/>
  <c r="T3" i="68"/>
  <c r="M2" i="66"/>
  <c r="M89" i="66"/>
  <c r="M72" i="66"/>
  <c r="T68" i="66"/>
  <c r="O55" i="66"/>
  <c r="M50" i="66"/>
  <c r="N39" i="66"/>
  <c r="U92" i="66"/>
  <c r="T52" i="66"/>
  <c r="K42" i="66"/>
  <c r="U88" i="66"/>
  <c r="I81" i="66"/>
  <c r="U49" i="66"/>
  <c r="M46" i="66"/>
  <c r="N95" i="66"/>
  <c r="U74" i="66"/>
  <c r="T49" i="66"/>
  <c r="M32" i="66"/>
  <c r="J24" i="66"/>
  <c r="U21" i="66"/>
  <c r="M88" i="66"/>
  <c r="M81" i="66"/>
  <c r="M61" i="66"/>
  <c r="M49" i="66"/>
  <c r="M45" i="66"/>
  <c r="M3" i="66"/>
  <c r="M7" i="66"/>
  <c r="M11" i="66"/>
  <c r="M63" i="66"/>
  <c r="U56" i="66"/>
  <c r="R23" i="66"/>
  <c r="R76" i="66"/>
  <c r="L73" i="66"/>
  <c r="N56" i="66"/>
  <c r="Q23" i="66"/>
  <c r="J97" i="66"/>
  <c r="Q76" i="66"/>
  <c r="M54" i="66"/>
  <c r="M48" i="66"/>
  <c r="R26" i="66"/>
  <c r="O23" i="66"/>
  <c r="U50" i="66"/>
  <c r="M4" i="66"/>
  <c r="M8" i="66"/>
  <c r="R11" i="66"/>
  <c r="O53" i="66"/>
  <c r="R50" i="66"/>
  <c r="M30" i="66"/>
  <c r="K62" i="64"/>
  <c r="K58" i="64"/>
  <c r="L50" i="64"/>
  <c r="K43" i="64"/>
  <c r="K57" i="64"/>
  <c r="J95" i="64"/>
  <c r="K80" i="64"/>
  <c r="K76" i="64"/>
  <c r="K72" i="64"/>
  <c r="K68" i="64"/>
  <c r="M64" i="64"/>
  <c r="K3" i="64"/>
  <c r="J56" i="64"/>
  <c r="K41" i="64"/>
  <c r="K79" i="64"/>
  <c r="K67" i="64"/>
  <c r="K48" i="64"/>
  <c r="I44" i="64"/>
  <c r="K98" i="64"/>
  <c r="J94" i="64"/>
  <c r="J40" i="64"/>
  <c r="L82" i="64"/>
  <c r="K74" i="64"/>
  <c r="K70" i="64"/>
  <c r="K47" i="64"/>
  <c r="K85" i="62"/>
  <c r="K81" i="62"/>
  <c r="K77" i="62"/>
  <c r="K73" i="62"/>
  <c r="K69" i="62"/>
  <c r="J61" i="62"/>
  <c r="K31" i="62"/>
  <c r="K27" i="62"/>
  <c r="K23" i="62"/>
  <c r="K88" i="62"/>
  <c r="M64" i="62"/>
  <c r="J45" i="62"/>
  <c r="K42" i="62"/>
  <c r="K99" i="62"/>
  <c r="K75" i="62"/>
  <c r="K71" i="62"/>
  <c r="K67" i="62"/>
  <c r="L47" i="62"/>
  <c r="K2" i="62"/>
  <c r="K6" i="62"/>
  <c r="K10" i="62"/>
  <c r="K14" i="62"/>
  <c r="K18" i="62"/>
  <c r="K94" i="62"/>
  <c r="M86" i="62"/>
  <c r="K59" i="62"/>
  <c r="K55" i="62"/>
  <c r="K51" i="62"/>
  <c r="K44" i="62"/>
  <c r="K62" i="62"/>
  <c r="K97" i="62"/>
  <c r="K93" i="62"/>
  <c r="J46" i="62"/>
  <c r="L22" i="60"/>
  <c r="L18" i="60"/>
  <c r="L14" i="60"/>
  <c r="L10" i="60"/>
  <c r="L21" i="60"/>
  <c r="L17" i="60"/>
  <c r="L13" i="60"/>
  <c r="L9" i="60"/>
  <c r="L100" i="60"/>
  <c r="L96" i="60"/>
  <c r="L92" i="60"/>
  <c r="L88" i="60"/>
  <c r="L84" i="60"/>
  <c r="L80" i="60"/>
  <c r="L76" i="60"/>
  <c r="L72" i="60"/>
  <c r="L24" i="60"/>
  <c r="L6" i="60"/>
  <c r="L67" i="60"/>
  <c r="L63" i="60"/>
  <c r="L59" i="60"/>
  <c r="L55" i="60"/>
  <c r="L51" i="60"/>
  <c r="L47" i="60"/>
  <c r="L43" i="60"/>
  <c r="L39" i="60"/>
  <c r="L35" i="60"/>
  <c r="L31" i="60"/>
  <c r="L27" i="60"/>
  <c r="L23" i="60"/>
  <c r="L19" i="60"/>
  <c r="L15" i="60"/>
  <c r="L11" i="60"/>
  <c r="L98" i="60"/>
  <c r="L94" i="60"/>
  <c r="L90" i="60"/>
  <c r="L86" i="60"/>
  <c r="L82" i="60"/>
  <c r="L78" i="60"/>
  <c r="L74" i="60"/>
  <c r="L70" i="60"/>
  <c r="O41" i="58"/>
  <c r="P38" i="58"/>
  <c r="O36" i="58"/>
  <c r="O16" i="58"/>
  <c r="O8" i="58"/>
  <c r="P78" i="58"/>
  <c r="O76" i="58"/>
  <c r="O71" i="58"/>
  <c r="O83" i="58"/>
  <c r="N73" i="58"/>
  <c r="M63" i="58"/>
  <c r="O2" i="58"/>
  <c r="N98" i="58"/>
  <c r="O25" i="58"/>
  <c r="S5" i="58"/>
  <c r="T82" i="58"/>
  <c r="O40" i="58"/>
  <c r="O70" i="58"/>
  <c r="N67" i="58"/>
  <c r="L37" i="58"/>
  <c r="L77" i="58"/>
  <c r="O65" i="58"/>
  <c r="O60" i="58"/>
  <c r="M47" i="58"/>
  <c r="Q79" i="58"/>
  <c r="O52" i="58"/>
  <c r="O37" i="58"/>
  <c r="O24" i="58"/>
  <c r="O57" i="58"/>
  <c r="O29" i="58"/>
  <c r="O84" i="58"/>
  <c r="O97" i="58"/>
  <c r="O69" i="58"/>
  <c r="O34" i="58"/>
  <c r="V51" i="58"/>
  <c r="N61" i="58"/>
  <c r="O59" i="58"/>
  <c r="V56" i="58"/>
  <c r="N51" i="58"/>
  <c r="M2" i="56"/>
  <c r="M13" i="56"/>
  <c r="L66" i="56"/>
  <c r="O26" i="56"/>
  <c r="Q86" i="56"/>
  <c r="K98" i="54"/>
  <c r="K94" i="54"/>
  <c r="K90" i="54"/>
  <c r="K86" i="54"/>
  <c r="K82" i="54"/>
  <c r="K78" i="54"/>
  <c r="K74" i="54"/>
  <c r="K70" i="54"/>
  <c r="K66" i="54"/>
  <c r="K62" i="54"/>
  <c r="K58" i="54"/>
  <c r="K54" i="54"/>
  <c r="K50" i="54"/>
  <c r="K46" i="54"/>
  <c r="K42" i="54"/>
  <c r="K38" i="54"/>
  <c r="K34" i="54"/>
  <c r="K30" i="54"/>
  <c r="K26" i="54"/>
  <c r="K22" i="54"/>
  <c r="K23" i="52"/>
  <c r="K19" i="52"/>
  <c r="K15" i="52"/>
  <c r="K11" i="52"/>
  <c r="L18" i="50"/>
  <c r="S80" i="50"/>
  <c r="S18" i="50"/>
  <c r="S65" i="50"/>
  <c r="P51" i="50"/>
  <c r="J94" i="50"/>
  <c r="M79" i="50"/>
  <c r="J64" i="50"/>
  <c r="U13" i="48"/>
  <c r="U11" i="48"/>
  <c r="O50" i="48"/>
  <c r="L62" i="48"/>
  <c r="M3" i="48"/>
  <c r="Y12" i="48"/>
  <c r="S72" i="48"/>
  <c r="V77" i="48"/>
  <c r="U72" i="48"/>
  <c r="X77" i="48"/>
  <c r="X10" i="48"/>
  <c r="Y72" i="48"/>
  <c r="L36" i="46"/>
  <c r="J67" i="46"/>
  <c r="P15" i="46"/>
  <c r="T19" i="46"/>
  <c r="O61" i="46"/>
  <c r="M88" i="46"/>
  <c r="P25" i="42"/>
  <c r="M11" i="42"/>
  <c r="N18" i="42"/>
  <c r="R10" i="107" a="1"/>
  <c r="R10" i="107" s="1"/>
  <c r="S12" i="107" a="1"/>
  <c r="S12" i="107" s="1"/>
  <c r="R9" i="107" a="1"/>
  <c r="R9" i="107" s="1"/>
  <c r="V8" i="107" a="1"/>
  <c r="V8" i="107" s="1"/>
  <c r="V7" i="107" a="1"/>
  <c r="V7" i="107" s="1"/>
  <c r="V6" i="107" a="1"/>
  <c r="V6" i="107" s="1"/>
  <c r="V4" i="107" a="1"/>
  <c r="V4" i="107" s="1"/>
  <c r="S13" i="107" a="1"/>
  <c r="S13" i="107" s="1"/>
  <c r="T95" i="107" a="1"/>
  <c r="T95" i="107" s="1"/>
  <c r="U64" i="107" a="1"/>
  <c r="U64" i="107" s="1"/>
  <c r="T50" i="107" a="1"/>
  <c r="T50" i="107" s="1"/>
  <c r="U100" i="107" a="1"/>
  <c r="U100" i="107" s="1"/>
  <c r="V38" i="107" a="1"/>
  <c r="V38" i="107" s="1"/>
  <c r="V99" i="107" a="1"/>
  <c r="V99" i="107" s="1"/>
  <c r="V66" i="107" a="1"/>
  <c r="V66" i="107" s="1"/>
  <c r="V39" i="107" a="1"/>
  <c r="V39" i="107" s="1"/>
  <c r="L90" i="107"/>
  <c r="L85" i="107"/>
  <c r="S91" i="107" a="1"/>
  <c r="S91" i="107" s="1"/>
  <c r="V17" i="107" a="1"/>
  <c r="V17" i="107" s="1"/>
  <c r="U81" i="107" a="1"/>
  <c r="U81" i="107" s="1"/>
  <c r="V68" i="107" a="1"/>
  <c r="V68" i="107" s="1"/>
  <c r="R43" i="107" a="1"/>
  <c r="R43" i="107" s="1"/>
  <c r="V41" i="107" a="1"/>
  <c r="V41" i="107" s="1"/>
  <c r="V23" i="107" a="1"/>
  <c r="V23" i="107" s="1"/>
  <c r="L74" i="107"/>
  <c r="S75" i="107" a="1"/>
  <c r="S75" i="107" s="1"/>
  <c r="U52" i="107" a="1"/>
  <c r="U52" i="107" s="1"/>
  <c r="O88" i="107"/>
  <c r="M72" i="107"/>
  <c r="M36" i="107"/>
  <c r="L69" i="107"/>
  <c r="S59" i="107" a="1"/>
  <c r="S59" i="107" s="1"/>
  <c r="O83" i="107"/>
  <c r="R11" i="107" a="1"/>
  <c r="R11" i="107" s="1"/>
  <c r="V85" i="107" a="1"/>
  <c r="V85" i="107" s="1"/>
  <c r="V83" i="107" a="1"/>
  <c r="V83" i="107" s="1"/>
  <c r="U70" i="107" a="1"/>
  <c r="U70" i="107" s="1"/>
  <c r="U54" i="107" a="1"/>
  <c r="U54" i="107" s="1"/>
  <c r="S45" i="107" a="1"/>
  <c r="S45" i="107" s="1"/>
  <c r="V34" i="107" a="1"/>
  <c r="V34" i="107" s="1"/>
  <c r="V25" i="107" a="1"/>
  <c r="V25" i="107" s="1"/>
  <c r="L58" i="107"/>
  <c r="S48" i="107" a="1"/>
  <c r="S48" i="107" s="1"/>
  <c r="O72" i="107"/>
  <c r="L53" i="107"/>
  <c r="S43" i="107" a="1"/>
  <c r="S43" i="107" s="1"/>
  <c r="O56" i="107"/>
  <c r="S5" i="107" a="1"/>
  <c r="S5" i="107" s="1"/>
  <c r="U96" i="107" a="1"/>
  <c r="U96" i="107" s="1"/>
  <c r="V87" i="107" a="1"/>
  <c r="V87" i="107" s="1"/>
  <c r="R74" i="107" a="1"/>
  <c r="R74" i="107" s="1"/>
  <c r="V72" i="107" a="1"/>
  <c r="V72" i="107" s="1"/>
  <c r="V56" i="107" a="1"/>
  <c r="V56" i="107" s="1"/>
  <c r="V36" i="107" a="1"/>
  <c r="V36" i="107" s="1"/>
  <c r="R27" i="107" a="1"/>
  <c r="R27" i="107" s="1"/>
  <c r="L42" i="107"/>
  <c r="R94" i="107" a="1"/>
  <c r="R94" i="107" s="1"/>
  <c r="S32" i="107" a="1"/>
  <c r="S32" i="107" s="1"/>
  <c r="U20" i="107" a="1"/>
  <c r="U20" i="107" s="1"/>
  <c r="O51" i="107"/>
  <c r="L37" i="107"/>
  <c r="S27" i="107" a="1"/>
  <c r="S27" i="107" s="1"/>
  <c r="O40" i="107"/>
  <c r="V89" i="107" a="1"/>
  <c r="V89" i="107" s="1"/>
  <c r="S76" i="107" a="1"/>
  <c r="S76" i="107" s="1"/>
  <c r="R58" i="107" a="1"/>
  <c r="R58" i="107" s="1"/>
  <c r="U49" i="107" a="1"/>
  <c r="U49" i="107" s="1"/>
  <c r="M42" i="107"/>
  <c r="S29" i="107" a="1"/>
  <c r="S29" i="107" s="1"/>
  <c r="L21" i="107"/>
  <c r="R78" i="107" a="1"/>
  <c r="R78" i="107" s="1"/>
  <c r="S16" i="107" a="1"/>
  <c r="S16" i="107" s="1"/>
  <c r="V97" i="107" a="1"/>
  <c r="V97" i="107" s="1"/>
  <c r="O35" i="107"/>
  <c r="M84" i="107"/>
  <c r="M33" i="107"/>
  <c r="L4" i="107"/>
  <c r="S11" i="107" a="1"/>
  <c r="S11" i="107" s="1"/>
  <c r="O19" i="107"/>
  <c r="V9" i="107" a="1"/>
  <c r="V9" i="107" s="1"/>
  <c r="R57" i="107" a="1"/>
  <c r="R57" i="107" s="1"/>
  <c r="V81" i="107" a="1"/>
  <c r="V81" i="107" s="1"/>
  <c r="O8" i="107"/>
  <c r="M17" i="107"/>
  <c r="T77" i="107" a="1"/>
  <c r="T77" i="107" s="1"/>
  <c r="V70" i="107" a="1"/>
  <c r="V70" i="107" s="1"/>
  <c r="V3" i="107" a="1"/>
  <c r="V3" i="107" s="1"/>
  <c r="S93" i="107" a="1"/>
  <c r="S93" i="107" s="1"/>
  <c r="U84" i="107" a="1"/>
  <c r="U84" i="107" s="1"/>
  <c r="T62" i="107" a="1"/>
  <c r="T62" i="107" s="1"/>
  <c r="U33" i="107" a="1"/>
  <c r="U33" i="107" s="1"/>
  <c r="R41" i="107" a="1"/>
  <c r="R41" i="107" s="1"/>
  <c r="T66" i="107" a="1"/>
  <c r="T66" i="107" s="1"/>
  <c r="V65" i="107" a="1"/>
  <c r="V65" i="107" s="1"/>
  <c r="U86" i="107" a="1"/>
  <c r="U86" i="107" s="1"/>
  <c r="V73" i="107" a="1"/>
  <c r="V73" i="107" s="1"/>
  <c r="V71" i="107" a="1"/>
  <c r="V71" i="107" s="1"/>
  <c r="V55" i="107" a="1"/>
  <c r="V55" i="107" s="1"/>
  <c r="T46" i="107" a="1"/>
  <c r="T46" i="107" s="1"/>
  <c r="V35" i="107" a="1"/>
  <c r="V35" i="107" s="1"/>
  <c r="R26" i="107" a="1"/>
  <c r="R26" i="107" s="1"/>
  <c r="T61" i="107" a="1"/>
  <c r="T61" i="107" s="1"/>
  <c r="V54" i="107" a="1"/>
  <c r="V54" i="107" s="1"/>
  <c r="K59" i="78"/>
  <c r="J2" i="78"/>
  <c r="P2" i="78"/>
  <c r="L74" i="78"/>
  <c r="I76" i="78"/>
  <c r="K31" i="78"/>
  <c r="H76" i="78"/>
  <c r="I40" i="78"/>
  <c r="K35" i="78"/>
  <c r="I35" i="78"/>
  <c r="Q12" i="78"/>
  <c r="L75" i="78"/>
  <c r="J60" i="78"/>
  <c r="J51" i="78"/>
  <c r="J28" i="78"/>
  <c r="H7" i="78"/>
  <c r="H98" i="78"/>
  <c r="J79" i="78"/>
  <c r="J75" i="78"/>
  <c r="H32" i="78"/>
  <c r="J93" i="78"/>
  <c r="J55" i="78"/>
  <c r="Q16" i="78"/>
  <c r="J83" i="78"/>
  <c r="K40" i="78"/>
  <c r="J23" i="78"/>
  <c r="J59" i="78"/>
  <c r="J45" i="78"/>
  <c r="Q9" i="78"/>
  <c r="I97" i="78"/>
  <c r="L92" i="78"/>
  <c r="J87" i="78"/>
  <c r="H74" i="78"/>
  <c r="J69" i="78"/>
  <c r="H40" i="78"/>
  <c r="Q7" i="78"/>
  <c r="J92" i="78"/>
  <c r="H82" i="78"/>
  <c r="H49" i="78"/>
  <c r="J31" i="78"/>
  <c r="R12" i="78"/>
  <c r="J77" i="78"/>
  <c r="J63" i="78"/>
  <c r="J35" i="78"/>
  <c r="J100" i="78"/>
  <c r="J68" i="78"/>
  <c r="J53" i="78"/>
  <c r="J39" i="78"/>
  <c r="L25" i="78"/>
  <c r="J21" i="78"/>
  <c r="J9" i="78"/>
  <c r="H81" i="78"/>
  <c r="L76" i="78"/>
  <c r="I57" i="78"/>
  <c r="H48" i="78"/>
  <c r="H25" i="78"/>
  <c r="K99" i="78"/>
  <c r="J85" i="78"/>
  <c r="J52" i="78"/>
  <c r="I99" i="78"/>
  <c r="J95" i="78"/>
  <c r="J29" i="78"/>
  <c r="J20" i="78"/>
  <c r="J6" i="78"/>
  <c r="J99" i="78"/>
  <c r="J61" i="78"/>
  <c r="J84" i="78"/>
  <c r="H56" i="78"/>
  <c r="L51" i="78"/>
  <c r="K24" i="78"/>
  <c r="I51" i="78"/>
  <c r="J37" i="78"/>
  <c r="H28" i="78"/>
  <c r="I24" i="78"/>
  <c r="N5" i="66"/>
  <c r="M90" i="66"/>
  <c r="Q86" i="66"/>
  <c r="R74" i="66"/>
  <c r="O54" i="66"/>
  <c r="Q45" i="66"/>
  <c r="M31" i="66"/>
  <c r="T18" i="66"/>
  <c r="M16" i="66"/>
  <c r="O3" i="66"/>
  <c r="O99" i="66"/>
  <c r="M93" i="66"/>
  <c r="N86" i="66"/>
  <c r="M77" i="66"/>
  <c r="K74" i="66"/>
  <c r="M71" i="66"/>
  <c r="M65" i="66"/>
  <c r="M37" i="66"/>
  <c r="L33" i="66"/>
  <c r="K18" i="66"/>
  <c r="M68" i="66"/>
  <c r="M56" i="66"/>
  <c r="L30" i="66"/>
  <c r="M27" i="66"/>
  <c r="M24" i="66"/>
  <c r="Q21" i="66"/>
  <c r="J18" i="66"/>
  <c r="Q15" i="66"/>
  <c r="M97" i="66"/>
  <c r="M5" i="66"/>
  <c r="M9" i="66"/>
  <c r="J48" i="66"/>
  <c r="Q12" i="66"/>
  <c r="R8" i="66"/>
  <c r="M33" i="66"/>
  <c r="L8" i="66"/>
  <c r="R6" i="66"/>
  <c r="J76" i="66"/>
  <c r="M64" i="66"/>
  <c r="R55" i="66"/>
  <c r="M41" i="66"/>
  <c r="U38" i="66"/>
  <c r="M15" i="66"/>
  <c r="T8" i="66"/>
  <c r="T38" i="66"/>
  <c r="M22" i="66"/>
  <c r="T5" i="66"/>
  <c r="R88" i="66"/>
  <c r="M82" i="66"/>
  <c r="M79" i="66"/>
  <c r="M70" i="66"/>
  <c r="M67" i="66"/>
  <c r="T63" i="66"/>
  <c r="M62" i="66"/>
  <c r="M58" i="66"/>
  <c r="Q38" i="66"/>
  <c r="M26" i="66"/>
  <c r="U17" i="66"/>
  <c r="U14" i="66"/>
  <c r="U9" i="66"/>
  <c r="M98" i="66"/>
  <c r="M95" i="66"/>
  <c r="T91" i="66"/>
  <c r="M76" i="66"/>
  <c r="R63" i="66"/>
  <c r="L55" i="66"/>
  <c r="M44" i="66"/>
  <c r="O38" i="66"/>
  <c r="T14" i="66"/>
  <c r="M100" i="66"/>
  <c r="U100" i="66"/>
  <c r="I91" i="66"/>
  <c r="M85" i="66"/>
  <c r="T81" i="66"/>
  <c r="L78" i="66"/>
  <c r="M73" i="66"/>
  <c r="R69" i="66"/>
  <c r="R66" i="66"/>
  <c r="O63" i="66"/>
  <c r="U57" i="66"/>
  <c r="K55" i="66"/>
  <c r="M53" i="66"/>
  <c r="M40" i="66"/>
  <c r="L38" i="66"/>
  <c r="M35" i="66"/>
  <c r="M29" i="66"/>
  <c r="T25" i="66"/>
  <c r="M23" i="66"/>
  <c r="Q14" i="66"/>
  <c r="Q100" i="66"/>
  <c r="L97" i="66"/>
  <c r="R81" i="66"/>
  <c r="L69" i="66"/>
  <c r="K66" i="66"/>
  <c r="L63" i="66"/>
  <c r="K38" i="66"/>
  <c r="Q31" i="66"/>
  <c r="O25" i="66"/>
  <c r="O14" i="66"/>
  <c r="T28" i="66"/>
  <c r="M52" i="66"/>
  <c r="L100" i="66"/>
  <c r="M94" i="66"/>
  <c r="M91" i="66"/>
  <c r="M78" i="66"/>
  <c r="M75" i="66"/>
  <c r="M57" i="66"/>
  <c r="M55" i="66"/>
  <c r="R52" i="66"/>
  <c r="M43" i="66"/>
  <c r="R39" i="66"/>
  <c r="N31" i="66"/>
  <c r="J22" i="66"/>
  <c r="U16" i="66"/>
  <c r="K8" i="66"/>
  <c r="M60" i="66"/>
  <c r="L31" i="66"/>
  <c r="T16" i="66"/>
  <c r="K100" i="64"/>
  <c r="K96" i="64"/>
  <c r="I81" i="64"/>
  <c r="I66" i="64"/>
  <c r="L63" i="64"/>
  <c r="K60" i="64"/>
  <c r="K49" i="64"/>
  <c r="K42" i="64"/>
  <c r="K27" i="64"/>
  <c r="K23" i="64"/>
  <c r="K19" i="64"/>
  <c r="K56" i="64"/>
  <c r="K52" i="64"/>
  <c r="K45" i="64"/>
  <c r="K38" i="64"/>
  <c r="K34" i="64"/>
  <c r="I17" i="64"/>
  <c r="K63" i="64"/>
  <c r="I14" i="64"/>
  <c r="K30" i="64"/>
  <c r="K7" i="64"/>
  <c r="K11" i="64"/>
  <c r="K15" i="64"/>
  <c r="I12" i="64"/>
  <c r="K99" i="64"/>
  <c r="L51" i="64"/>
  <c r="M44" i="64"/>
  <c r="I33" i="64"/>
  <c r="J16" i="64"/>
  <c r="K95" i="64"/>
  <c r="L76" i="64"/>
  <c r="M65" i="64"/>
  <c r="J44" i="64"/>
  <c r="J14" i="64"/>
  <c r="M83" i="64"/>
  <c r="J13" i="64"/>
  <c r="K65" i="64"/>
  <c r="L17" i="64"/>
  <c r="J61" i="64"/>
  <c r="K54" i="64"/>
  <c r="M50" i="64"/>
  <c r="K40" i="64"/>
  <c r="K36" i="64"/>
  <c r="M32" i="64"/>
  <c r="L9" i="64"/>
  <c r="L67" i="64"/>
  <c r="L8" i="64"/>
  <c r="K75" i="64"/>
  <c r="K71" i="64"/>
  <c r="L64" i="64"/>
  <c r="K61" i="64"/>
  <c r="K97" i="64"/>
  <c r="J93" i="64"/>
  <c r="K82" i="64"/>
  <c r="K64" i="64"/>
  <c r="K53" i="64"/>
  <c r="K39" i="64"/>
  <c r="K35" i="64"/>
  <c r="K78" i="64"/>
  <c r="M60" i="64"/>
  <c r="J27" i="64"/>
  <c r="K43" i="62"/>
  <c r="K95" i="62"/>
  <c r="K91" i="62"/>
  <c r="K46" i="62"/>
  <c r="K39" i="62"/>
  <c r="M28" i="62"/>
  <c r="L28" i="62"/>
  <c r="I98" i="62"/>
  <c r="K87" i="62"/>
  <c r="K64" i="62"/>
  <c r="K35" i="62"/>
  <c r="J28" i="62"/>
  <c r="M67" i="62"/>
  <c r="M31" i="62"/>
  <c r="I3" i="62"/>
  <c r="K98" i="62"/>
  <c r="K90" i="62"/>
  <c r="K52" i="62"/>
  <c r="J18" i="62"/>
  <c r="K45" i="62"/>
  <c r="M34" i="62"/>
  <c r="J3" i="62"/>
  <c r="K63" i="62"/>
  <c r="L17" i="62"/>
  <c r="K41" i="62"/>
  <c r="K34" i="62"/>
  <c r="L7" i="62"/>
  <c r="K89" i="62"/>
  <c r="K82" i="62"/>
  <c r="K78" i="62"/>
  <c r="K74" i="62"/>
  <c r="K70" i="62"/>
  <c r="M8" i="62"/>
  <c r="K100" i="62"/>
  <c r="K66" i="62"/>
  <c r="J62" i="62"/>
  <c r="I47" i="62"/>
  <c r="K37" i="62"/>
  <c r="I85" i="62"/>
  <c r="I40" i="62"/>
  <c r="I33" i="62"/>
  <c r="J88" i="62"/>
  <c r="M50" i="62"/>
  <c r="L99" i="62"/>
  <c r="K58" i="62"/>
  <c r="K54" i="62"/>
  <c r="K40" i="62"/>
  <c r="I36" i="62"/>
  <c r="K33" i="62"/>
  <c r="K65" i="62"/>
  <c r="K50" i="62"/>
  <c r="J37" i="60"/>
  <c r="L2" i="60"/>
  <c r="I91" i="60"/>
  <c r="M56" i="60"/>
  <c r="I79" i="60"/>
  <c r="J94" i="60"/>
  <c r="I94" i="60"/>
  <c r="N63" i="60"/>
  <c r="I51" i="60"/>
  <c r="M31" i="60"/>
  <c r="O18" i="58"/>
  <c r="O10" i="58"/>
  <c r="T15" i="58"/>
  <c r="O99" i="58"/>
  <c r="L89" i="58"/>
  <c r="O87" i="58"/>
  <c r="O82" i="58"/>
  <c r="O66" i="58"/>
  <c r="O54" i="58"/>
  <c r="T13" i="58"/>
  <c r="O75" i="58"/>
  <c r="O68" i="58"/>
  <c r="N56" i="58"/>
  <c r="O49" i="58"/>
  <c r="O32" i="58"/>
  <c r="O22" i="58"/>
  <c r="O17" i="58"/>
  <c r="O9" i="58"/>
  <c r="T9" i="58"/>
  <c r="L79" i="58"/>
  <c r="O27" i="58"/>
  <c r="V13" i="58"/>
  <c r="T91" i="58"/>
  <c r="O89" i="58"/>
  <c r="P58" i="58"/>
  <c r="V8" i="58"/>
  <c r="T98" i="58"/>
  <c r="V3" i="58"/>
  <c r="O79" i="58"/>
  <c r="O72" i="58"/>
  <c r="T67" i="58"/>
  <c r="L65" i="58"/>
  <c r="O63" i="58"/>
  <c r="O51" i="58"/>
  <c r="Q48" i="58"/>
  <c r="O46" i="58"/>
  <c r="V31" i="58"/>
  <c r="O15" i="58"/>
  <c r="O7" i="58"/>
  <c r="M93" i="58"/>
  <c r="O91" i="58"/>
  <c r="O81" i="58"/>
  <c r="V69" i="58"/>
  <c r="O74" i="58"/>
  <c r="N69" i="58"/>
  <c r="O14" i="58"/>
  <c r="O6" i="58"/>
  <c r="O100" i="58"/>
  <c r="O48" i="58"/>
  <c r="O43" i="58"/>
  <c r="O31" i="58"/>
  <c r="V28" i="58"/>
  <c r="O26" i="58"/>
  <c r="M15" i="58"/>
  <c r="O98" i="58"/>
  <c r="T95" i="58"/>
  <c r="O93" i="58"/>
  <c r="N71" i="58"/>
  <c r="O67" i="58"/>
  <c r="L45" i="58"/>
  <c r="O38" i="58"/>
  <c r="M10" i="58"/>
  <c r="N13" i="58"/>
  <c r="T73" i="58"/>
  <c r="O62" i="58"/>
  <c r="O50" i="58"/>
  <c r="M35" i="58"/>
  <c r="O28" i="58"/>
  <c r="O23" i="58"/>
  <c r="O20" i="58"/>
  <c r="O12" i="58"/>
  <c r="O4" i="58"/>
  <c r="P21" i="58"/>
  <c r="V99" i="58"/>
  <c r="O95" i="58"/>
  <c r="O90" i="58"/>
  <c r="P10" i="58"/>
  <c r="L87" i="58"/>
  <c r="O85" i="58"/>
  <c r="O19" i="58"/>
  <c r="O11" i="58"/>
  <c r="O3" i="58"/>
  <c r="S8" i="58"/>
  <c r="M75" i="58"/>
  <c r="V68" i="58"/>
  <c r="O64" i="58"/>
  <c r="O42" i="58"/>
  <c r="N39" i="58"/>
  <c r="O35" i="58"/>
  <c r="N32" i="58"/>
  <c r="O30" i="58"/>
  <c r="M39" i="58"/>
  <c r="M88" i="56"/>
  <c r="M15" i="56"/>
  <c r="M72" i="56"/>
  <c r="M56" i="56"/>
  <c r="U33" i="56"/>
  <c r="O99" i="56"/>
  <c r="U26" i="56"/>
  <c r="K99" i="56"/>
  <c r="M40" i="56"/>
  <c r="Q46" i="56"/>
  <c r="U31" i="56"/>
  <c r="R17" i="56"/>
  <c r="N31" i="56"/>
  <c r="N17" i="56"/>
  <c r="O82" i="56"/>
  <c r="L67" i="56"/>
  <c r="M31" i="56"/>
  <c r="M24" i="56"/>
  <c r="M17" i="56"/>
  <c r="O20" i="50"/>
  <c r="S42" i="50"/>
  <c r="J88" i="50"/>
  <c r="O18" i="50"/>
  <c r="M28" i="50"/>
  <c r="P6" i="50"/>
  <c r="O28" i="50"/>
  <c r="R6" i="50"/>
  <c r="P28" i="50"/>
  <c r="L64" i="50"/>
  <c r="M64" i="50"/>
  <c r="J89" i="50"/>
  <c r="P12" i="50"/>
  <c r="O64" i="50"/>
  <c r="O75" i="50"/>
  <c r="O89" i="50"/>
  <c r="P64" i="50"/>
  <c r="L86" i="50"/>
  <c r="P89" i="50"/>
  <c r="M19" i="50"/>
  <c r="I51" i="50"/>
  <c r="S64" i="50"/>
  <c r="R89" i="50"/>
  <c r="O19" i="50"/>
  <c r="R29" i="50"/>
  <c r="J51" i="50"/>
  <c r="P19" i="50"/>
  <c r="P33" i="50"/>
  <c r="I48" i="50"/>
  <c r="L51" i="50"/>
  <c r="I17" i="50"/>
  <c r="R19" i="50"/>
  <c r="O41" i="50"/>
  <c r="O48" i="50"/>
  <c r="M17" i="50"/>
  <c r="O80" i="50"/>
  <c r="J63" i="50"/>
  <c r="S94" i="50"/>
  <c r="V7" i="48"/>
  <c r="AB9" i="48"/>
  <c r="AB11" i="48"/>
  <c r="V13" i="48"/>
  <c r="L30" i="48"/>
  <c r="M38" i="48"/>
  <c r="V43" i="48"/>
  <c r="U46" i="48"/>
  <c r="X13" i="48"/>
  <c r="M30" i="48"/>
  <c r="O38" i="48"/>
  <c r="AB63" i="48"/>
  <c r="P38" i="48"/>
  <c r="J72" i="48"/>
  <c r="R33" i="48"/>
  <c r="R38" i="48"/>
  <c r="X52" i="48"/>
  <c r="S33" i="48"/>
  <c r="S38" i="48"/>
  <c r="AB87" i="48"/>
  <c r="U38" i="48"/>
  <c r="AB38" i="48"/>
  <c r="S10" i="48"/>
  <c r="L9" i="48"/>
  <c r="M9" i="48"/>
  <c r="S75" i="48"/>
  <c r="S77" i="48"/>
  <c r="J88" i="48"/>
  <c r="L93" i="48"/>
  <c r="J7" i="48"/>
  <c r="U9" i="48"/>
  <c r="Y15" i="48"/>
  <c r="L18" i="48"/>
  <c r="R23" i="48"/>
  <c r="O65" i="48"/>
  <c r="S88" i="48"/>
  <c r="J5" i="48"/>
  <c r="V9" i="48"/>
  <c r="L13" i="48"/>
  <c r="L21" i="48"/>
  <c r="V32" i="48"/>
  <c r="R65" i="48"/>
  <c r="X75" i="48"/>
  <c r="Y77" i="48"/>
  <c r="K86" i="48"/>
  <c r="U88" i="48"/>
  <c r="S91" i="48"/>
  <c r="X9" i="48"/>
  <c r="R13" i="48"/>
  <c r="AA21" i="48"/>
  <c r="S65" i="48"/>
  <c r="AA73" i="48"/>
  <c r="Y75" i="48"/>
  <c r="P86" i="48"/>
  <c r="X91" i="48"/>
  <c r="R7" i="48"/>
  <c r="L38" i="48"/>
  <c r="L6" i="46"/>
  <c r="R48" i="46"/>
  <c r="T60" i="46"/>
  <c r="U67" i="46"/>
  <c r="T39" i="46"/>
  <c r="M52" i="46"/>
  <c r="L64" i="46"/>
  <c r="I79" i="46"/>
  <c r="O52" i="46"/>
  <c r="J79" i="46"/>
  <c r="R52" i="46"/>
  <c r="T61" i="46"/>
  <c r="M79" i="46"/>
  <c r="L79" i="46"/>
  <c r="O79" i="46"/>
  <c r="U33" i="46"/>
  <c r="O40" i="46"/>
  <c r="O56" i="46"/>
  <c r="P79" i="46"/>
  <c r="P40" i="46"/>
  <c r="R19" i="46"/>
  <c r="T37" i="46"/>
  <c r="R40" i="46"/>
  <c r="J60" i="46"/>
  <c r="T40" i="46"/>
  <c r="M60" i="46"/>
  <c r="M9" i="46"/>
  <c r="U40" i="46"/>
  <c r="O60" i="46"/>
  <c r="P60" i="46"/>
  <c r="I99" i="46"/>
  <c r="P52" i="46"/>
  <c r="U9" i="46"/>
  <c r="M48" i="46"/>
  <c r="T51" i="46"/>
  <c r="R60" i="46"/>
  <c r="U70" i="46"/>
  <c r="L57" i="44"/>
  <c r="K16" i="44"/>
  <c r="K69" i="44"/>
  <c r="AA62" i="162"/>
  <c r="L53" i="162"/>
  <c r="T52" i="162"/>
  <c r="Z52" i="162"/>
  <c r="AB52" i="162"/>
  <c r="AD52" i="162"/>
  <c r="AH52" i="162"/>
  <c r="AJ52" i="162"/>
  <c r="T44" i="162"/>
  <c r="AF41" i="162"/>
  <c r="T38" i="162"/>
  <c r="AB74" i="162"/>
  <c r="V74" i="162"/>
  <c r="AA74" i="162"/>
  <c r="X6" i="162"/>
  <c r="AO7" i="162"/>
  <c r="I94" i="162"/>
  <c r="AC94" i="162"/>
  <c r="T93" i="162"/>
  <c r="Q93" i="162"/>
  <c r="AC91" i="162"/>
  <c r="P91" i="162"/>
  <c r="AM91" i="162"/>
  <c r="P88" i="162"/>
  <c r="AA79" i="162"/>
  <c r="AG79" i="162"/>
  <c r="AF69" i="162"/>
  <c r="H69" i="162"/>
  <c r="AA4" i="162"/>
  <c r="AO6" i="162"/>
  <c r="AG98" i="162"/>
  <c r="L98" i="162"/>
  <c r="K97" i="162"/>
  <c r="Q96" i="162"/>
  <c r="O95" i="162"/>
  <c r="H95" i="162"/>
  <c r="AG95" i="162"/>
  <c r="X94" i="162"/>
  <c r="AQ93" i="162"/>
  <c r="AQ92" i="162"/>
  <c r="L92" i="162"/>
  <c r="AA91" i="162"/>
  <c r="AM89" i="162"/>
  <c r="O87" i="162"/>
  <c r="AM85" i="162"/>
  <c r="O85" i="162"/>
  <c r="R84" i="162"/>
  <c r="AG82" i="162"/>
  <c r="AL81" i="162"/>
  <c r="O81" i="162"/>
  <c r="U80" i="162"/>
  <c r="AC79" i="162"/>
  <c r="AQ78" i="162"/>
  <c r="W76" i="162"/>
  <c r="AB70" i="162"/>
  <c r="AD69" i="162"/>
  <c r="AJ67" i="162"/>
  <c r="O67" i="162"/>
  <c r="X66" i="162"/>
  <c r="T66" i="162"/>
  <c r="AQ66" i="162"/>
  <c r="W66" i="162"/>
  <c r="AI56" i="162"/>
  <c r="Z54" i="162"/>
  <c r="Z41" i="162"/>
  <c r="R38" i="162"/>
  <c r="X41" i="162"/>
  <c r="Q38" i="162"/>
  <c r="W41" i="162"/>
  <c r="AL7" i="162"/>
  <c r="AO3" i="162"/>
  <c r="AC98" i="162"/>
  <c r="H98" i="162"/>
  <c r="AO94" i="162"/>
  <c r="U94" i="162"/>
  <c r="AJ93" i="162"/>
  <c r="AL92" i="162"/>
  <c r="H92" i="162"/>
  <c r="W91" i="162"/>
  <c r="AH85" i="162"/>
  <c r="I85" i="162"/>
  <c r="AG81" i="162"/>
  <c r="H81" i="162"/>
  <c r="X79" i="162"/>
  <c r="AH78" i="162"/>
  <c r="AQ51" i="162"/>
  <c r="Q51" i="162"/>
  <c r="T51" i="162"/>
  <c r="AD51" i="162"/>
  <c r="AF51" i="162"/>
  <c r="AL51" i="162"/>
  <c r="R45" i="162"/>
  <c r="AP45" i="162"/>
  <c r="I45" i="162"/>
  <c r="AD45" i="162"/>
  <c r="L45" i="162"/>
  <c r="AH45" i="162"/>
  <c r="N45" i="162"/>
  <c r="AI45" i="162"/>
  <c r="O45" i="162"/>
  <c r="AJ45" i="162"/>
  <c r="P45" i="162"/>
  <c r="AL45" i="162"/>
  <c r="Q45" i="162"/>
  <c r="AM45" i="162"/>
  <c r="AO4" i="162"/>
  <c r="AI78" i="162"/>
  <c r="P69" i="162"/>
  <c r="L69" i="162"/>
  <c r="AG69" i="162"/>
  <c r="O69" i="162"/>
  <c r="AJ69" i="162"/>
  <c r="AL6" i="162"/>
  <c r="O99" i="162"/>
  <c r="AA98" i="162"/>
  <c r="AO98" i="162"/>
  <c r="T94" i="162"/>
  <c r="AF93" i="162"/>
  <c r="AI92" i="162"/>
  <c r="V91" i="162"/>
  <c r="T89" i="162"/>
  <c r="AG85" i="162"/>
  <c r="X82" i="162"/>
  <c r="AF81" i="162"/>
  <c r="W79" i="162"/>
  <c r="AA77" i="162"/>
  <c r="P77" i="162"/>
  <c r="U77" i="162"/>
  <c r="R76" i="162"/>
  <c r="AL74" i="162"/>
  <c r="AC73" i="162"/>
  <c r="AF73" i="162"/>
  <c r="N70" i="162"/>
  <c r="Z69" i="162"/>
  <c r="AG53" i="162"/>
  <c r="AJ53" i="162"/>
  <c r="R53" i="162"/>
  <c r="V53" i="162"/>
  <c r="X53" i="162"/>
  <c r="AA53" i="162"/>
  <c r="AC53" i="162"/>
  <c r="H47" i="162"/>
  <c r="X47" i="162"/>
  <c r="Z47" i="162"/>
  <c r="AA46" i="162"/>
  <c r="AB46" i="162"/>
  <c r="N46" i="162"/>
  <c r="AQ46" i="162"/>
  <c r="Q46" i="162"/>
  <c r="V46" i="162"/>
  <c r="W46" i="162"/>
  <c r="X46" i="162"/>
  <c r="Z46" i="162"/>
  <c r="R44" i="162"/>
  <c r="AD44" i="162"/>
  <c r="L44" i="162"/>
  <c r="AH44" i="162"/>
  <c r="N44" i="162"/>
  <c r="AI44" i="162"/>
  <c r="O44" i="162"/>
  <c r="AJ44" i="162"/>
  <c r="P44" i="162"/>
  <c r="AL44" i="162"/>
  <c r="Q44" i="162"/>
  <c r="AM44" i="162"/>
  <c r="AO41" i="162"/>
  <c r="AO38" i="162"/>
  <c r="AA78" i="162"/>
  <c r="I78" i="162"/>
  <c r="AB69" i="162"/>
  <c r="AL5" i="162"/>
  <c r="AP7" i="162"/>
  <c r="AD100" i="162"/>
  <c r="Z98" i="162"/>
  <c r="AP96" i="162"/>
  <c r="H96" i="162"/>
  <c r="V95" i="162"/>
  <c r="AM94" i="162"/>
  <c r="R94" i="162"/>
  <c r="AC93" i="162"/>
  <c r="AG92" i="162"/>
  <c r="T91" i="162"/>
  <c r="L89" i="162"/>
  <c r="AC85" i="162"/>
  <c r="AP83" i="162"/>
  <c r="T82" i="162"/>
  <c r="V79" i="162"/>
  <c r="AD78" i="162"/>
  <c r="AL77" i="162"/>
  <c r="AQ76" i="162"/>
  <c r="P76" i="162"/>
  <c r="AI74" i="162"/>
  <c r="AD73" i="162"/>
  <c r="X69" i="162"/>
  <c r="AD67" i="162"/>
  <c r="H67" i="162"/>
  <c r="V66" i="162"/>
  <c r="AQ52" i="162"/>
  <c r="AM46" i="162"/>
  <c r="AG45" i="162"/>
  <c r="AP44" i="162"/>
  <c r="AA43" i="162"/>
  <c r="AQ30" i="162"/>
  <c r="AG30" i="162"/>
  <c r="AL4" i="162"/>
  <c r="X98" i="162"/>
  <c r="AL94" i="162"/>
  <c r="AB93" i="162"/>
  <c r="I81" i="162"/>
  <c r="N81" i="162"/>
  <c r="AI81" i="162"/>
  <c r="AB78" i="162"/>
  <c r="AA38" i="162"/>
  <c r="N38" i="162"/>
  <c r="W38" i="162"/>
  <c r="AF38" i="162"/>
  <c r="AJ38" i="162"/>
  <c r="AM38" i="162"/>
  <c r="H38" i="162"/>
  <c r="L38" i="162"/>
  <c r="AL3" i="162"/>
  <c r="W98" i="162"/>
  <c r="AP97" i="162"/>
  <c r="AJ96" i="162"/>
  <c r="AJ94" i="162"/>
  <c r="P94" i="162"/>
  <c r="Z93" i="162"/>
  <c r="AC92" i="162"/>
  <c r="AQ91" i="162"/>
  <c r="Q91" i="162"/>
  <c r="V87" i="162"/>
  <c r="AJ87" i="162"/>
  <c r="AA85" i="162"/>
  <c r="AP84" i="162"/>
  <c r="W83" i="162"/>
  <c r="N82" i="162"/>
  <c r="Z81" i="162"/>
  <c r="P79" i="162"/>
  <c r="Z78" i="162"/>
  <c r="AH77" i="162"/>
  <c r="AM76" i="162"/>
  <c r="N76" i="162"/>
  <c r="Z74" i="162"/>
  <c r="V69" i="162"/>
  <c r="AB62" i="162"/>
  <c r="T62" i="162"/>
  <c r="L62" i="162"/>
  <c r="Q62" i="162"/>
  <c r="AI46" i="162"/>
  <c r="AC45" i="162"/>
  <c r="AG44" i="162"/>
  <c r="AD30" i="162"/>
  <c r="AL78" i="162"/>
  <c r="W69" i="162"/>
  <c r="AP4" i="162"/>
  <c r="V98" i="162"/>
  <c r="AI94" i="162"/>
  <c r="O94" i="162"/>
  <c r="X93" i="162"/>
  <c r="AB92" i="162"/>
  <c r="AP91" i="162"/>
  <c r="N91" i="162"/>
  <c r="O83" i="162"/>
  <c r="X81" i="162"/>
  <c r="N79" i="162"/>
  <c r="W78" i="162"/>
  <c r="AL76" i="162"/>
  <c r="L76" i="162"/>
  <c r="U74" i="162"/>
  <c r="H70" i="162"/>
  <c r="AA70" i="162"/>
  <c r="AC70" i="162"/>
  <c r="U69" i="162"/>
  <c r="W67" i="162"/>
  <c r="Z67" i="162"/>
  <c r="V52" i="162"/>
  <c r="AH46" i="162"/>
  <c r="AB45" i="162"/>
  <c r="AF44" i="162"/>
  <c r="AP6" i="162"/>
  <c r="Q94" i="162"/>
  <c r="AF92" i="162"/>
  <c r="L85" i="162"/>
  <c r="H85" i="162"/>
  <c r="AD85" i="162"/>
  <c r="AM7" i="162"/>
  <c r="AP3" i="162"/>
  <c r="T100" i="162"/>
  <c r="AQ98" i="162"/>
  <c r="U98" i="162"/>
  <c r="AG97" i="162"/>
  <c r="AG96" i="162"/>
  <c r="AH94" i="162"/>
  <c r="N94" i="162"/>
  <c r="W93" i="162"/>
  <c r="AA92" i="162"/>
  <c r="AL91" i="162"/>
  <c r="L91" i="162"/>
  <c r="AQ88" i="162"/>
  <c r="AB87" i="162"/>
  <c r="X85" i="162"/>
  <c r="AL84" i="162"/>
  <c r="W81" i="162"/>
  <c r="Z80" i="162"/>
  <c r="V80" i="162"/>
  <c r="L79" i="162"/>
  <c r="U78" i="162"/>
  <c r="AC77" i="162"/>
  <c r="AI76" i="162"/>
  <c r="I76" i="162"/>
  <c r="N74" i="162"/>
  <c r="W73" i="162"/>
  <c r="AC71" i="162"/>
  <c r="Q71" i="162"/>
  <c r="W71" i="162"/>
  <c r="AQ69" i="162"/>
  <c r="T69" i="162"/>
  <c r="X67" i="162"/>
  <c r="L55" i="162"/>
  <c r="AH55" i="162"/>
  <c r="Q55" i="162"/>
  <c r="W55" i="162"/>
  <c r="X55" i="162"/>
  <c r="AC55" i="162"/>
  <c r="AF55" i="162"/>
  <c r="AG55" i="162"/>
  <c r="AF54" i="162"/>
  <c r="T54" i="162"/>
  <c r="AO54" i="162"/>
  <c r="H54" i="162"/>
  <c r="AC54" i="162"/>
  <c r="N54" i="162"/>
  <c r="AI54" i="162"/>
  <c r="O54" i="162"/>
  <c r="AJ54" i="162"/>
  <c r="P54" i="162"/>
  <c r="AL54" i="162"/>
  <c r="Q54" i="162"/>
  <c r="AM54" i="162"/>
  <c r="R54" i="162"/>
  <c r="N52" i="162"/>
  <c r="AF46" i="162"/>
  <c r="AA45" i="162"/>
  <c r="AC44" i="162"/>
  <c r="AM6" i="162"/>
  <c r="AP98" i="162"/>
  <c r="T98" i="162"/>
  <c r="AG94" i="162"/>
  <c r="L94" i="162"/>
  <c r="R93" i="162"/>
  <c r="W92" i="162"/>
  <c r="AJ91" i="162"/>
  <c r="K91" i="162"/>
  <c r="AP88" i="162"/>
  <c r="W85" i="162"/>
  <c r="V81" i="162"/>
  <c r="AQ79" i="162"/>
  <c r="R78" i="162"/>
  <c r="AO76" i="162"/>
  <c r="L74" i="162"/>
  <c r="AP69" i="162"/>
  <c r="R69" i="162"/>
  <c r="Z45" i="162"/>
  <c r="N7" i="162"/>
  <c r="AQ7" i="162"/>
  <c r="AM98" i="162"/>
  <c r="R98" i="162"/>
  <c r="AF94" i="162"/>
  <c r="K94" i="162"/>
  <c r="L93" i="162"/>
  <c r="V92" i="162"/>
  <c r="AI91" i="162"/>
  <c r="I91" i="162"/>
  <c r="V85" i="162"/>
  <c r="H82" i="162"/>
  <c r="AA82" i="162"/>
  <c r="U81" i="162"/>
  <c r="AP79" i="162"/>
  <c r="I79" i="162"/>
  <c r="P78" i="162"/>
  <c r="AO69" i="162"/>
  <c r="Q69" i="162"/>
  <c r="AI38" i="162"/>
  <c r="AJ30" i="162"/>
  <c r="AC30" i="162"/>
  <c r="AH30" i="162"/>
  <c r="H30" i="162"/>
  <c r="AM30" i="162"/>
  <c r="I30" i="162"/>
  <c r="AP30" i="162"/>
  <c r="N30" i="162"/>
  <c r="O30" i="162"/>
  <c r="Q30" i="162"/>
  <c r="V30" i="162"/>
  <c r="W30" i="162"/>
  <c r="X30" i="162"/>
  <c r="Z30" i="162"/>
  <c r="AA30" i="162"/>
  <c r="AB30" i="162"/>
  <c r="AA41" i="162"/>
  <c r="P41" i="162"/>
  <c r="L41" i="162"/>
  <c r="O41" i="162"/>
  <c r="P6" i="162"/>
  <c r="AM4" i="162"/>
  <c r="AQ6" i="162"/>
  <c r="AL98" i="162"/>
  <c r="Q98" i="162"/>
  <c r="AD94" i="162"/>
  <c r="H94" i="162"/>
  <c r="I93" i="162"/>
  <c r="AG91" i="162"/>
  <c r="H91" i="162"/>
  <c r="AI88" i="162"/>
  <c r="AQ85" i="162"/>
  <c r="U85" i="162"/>
  <c r="AQ81" i="162"/>
  <c r="T81" i="162"/>
  <c r="H79" i="162"/>
  <c r="N78" i="162"/>
  <c r="Q76" i="162"/>
  <c r="H76" i="162"/>
  <c r="AD76" i="162"/>
  <c r="K76" i="162"/>
  <c r="AG76" i="162"/>
  <c r="AM69" i="162"/>
  <c r="N69" i="162"/>
  <c r="AA42" i="162"/>
  <c r="AH42" i="162"/>
  <c r="K42" i="162"/>
  <c r="R42" i="162"/>
  <c r="X42" i="162"/>
  <c r="Z42" i="162"/>
  <c r="AH38" i="162"/>
  <c r="Z92" i="162"/>
  <c r="X92" i="162"/>
  <c r="R91" i="162"/>
  <c r="AB85" i="162"/>
  <c r="AA81" i="162"/>
  <c r="T79" i="162"/>
  <c r="AC74" i="162"/>
  <c r="P5" i="162"/>
  <c r="AM3" i="162"/>
  <c r="AQ5" i="162"/>
  <c r="AJ98" i="162"/>
  <c r="P98" i="162"/>
  <c r="V97" i="162"/>
  <c r="W96" i="162"/>
  <c r="AB94" i="162"/>
  <c r="R92" i="162"/>
  <c r="AF91" i="162"/>
  <c r="AO91" i="162"/>
  <c r="AC90" i="162"/>
  <c r="T90" i="162"/>
  <c r="X88" i="162"/>
  <c r="U87" i="162"/>
  <c r="AP85" i="162"/>
  <c r="T85" i="162"/>
  <c r="W84" i="162"/>
  <c r="AQ82" i="162"/>
  <c r="AP81" i="162"/>
  <c r="R81" i="162"/>
  <c r="AB80" i="162"/>
  <c r="AJ79" i="162"/>
  <c r="L78" i="162"/>
  <c r="R77" i="162"/>
  <c r="AA76" i="162"/>
  <c r="AO75" i="162"/>
  <c r="P73" i="162"/>
  <c r="AG71" i="162"/>
  <c r="AJ70" i="162"/>
  <c r="AL69" i="162"/>
  <c r="K69" i="162"/>
  <c r="AP67" i="162"/>
  <c r="R67" i="162"/>
  <c r="AF62" i="162"/>
  <c r="L56" i="162"/>
  <c r="T56" i="162"/>
  <c r="AG56" i="162"/>
  <c r="K56" i="162"/>
  <c r="AJ56" i="162"/>
  <c r="N56" i="162"/>
  <c r="AM56" i="162"/>
  <c r="O56" i="162"/>
  <c r="AP56" i="162"/>
  <c r="P56" i="162"/>
  <c r="Q56" i="162"/>
  <c r="AL53" i="162"/>
  <c r="O46" i="162"/>
  <c r="T45" i="162"/>
  <c r="V44" i="162"/>
  <c r="AL41" i="162"/>
  <c r="Z38" i="162"/>
  <c r="P53" i="162"/>
  <c r="L46" i="162"/>
  <c r="K45" i="162"/>
  <c r="U44" i="162"/>
  <c r="AH41" i="162"/>
  <c r="X38" i="162"/>
  <c r="AA61" i="162"/>
  <c r="AF60" i="162"/>
  <c r="I60" i="162"/>
  <c r="AP58" i="162"/>
  <c r="AD57" i="162"/>
  <c r="AH50" i="162"/>
  <c r="N50" i="162"/>
  <c r="AQ48" i="162"/>
  <c r="AC40" i="162"/>
  <c r="I40" i="162"/>
  <c r="U35" i="162"/>
  <c r="AJ34" i="162"/>
  <c r="P34" i="162"/>
  <c r="L33" i="162"/>
  <c r="W31" i="162"/>
  <c r="N29" i="162"/>
  <c r="AH28" i="162"/>
  <c r="K28" i="162"/>
  <c r="T26" i="162"/>
  <c r="R25" i="162"/>
  <c r="AD24" i="162"/>
  <c r="K24" i="162"/>
  <c r="AG22" i="162"/>
  <c r="AP20" i="162"/>
  <c r="X18" i="162"/>
  <c r="R17" i="162"/>
  <c r="AJ14" i="162"/>
  <c r="AH13" i="162"/>
  <c r="AO12" i="162"/>
  <c r="U12" i="162"/>
  <c r="AO11" i="162"/>
  <c r="R11" i="162"/>
  <c r="W10" i="162"/>
  <c r="R35" i="162"/>
  <c r="AI34" i="162"/>
  <c r="O34" i="162"/>
  <c r="V31" i="162"/>
  <c r="AL29" i="162"/>
  <c r="L29" i="162"/>
  <c r="AG28" i="162"/>
  <c r="P25" i="162"/>
  <c r="AC24" i="162"/>
  <c r="I24" i="162"/>
  <c r="AM20" i="162"/>
  <c r="Q17" i="162"/>
  <c r="AD14" i="162"/>
  <c r="AG13" i="162"/>
  <c r="T12" i="162"/>
  <c r="Q11" i="162"/>
  <c r="V10" i="162"/>
  <c r="R61" i="162"/>
  <c r="AB60" i="162"/>
  <c r="AA58" i="162"/>
  <c r="AA57" i="162"/>
  <c r="AF50" i="162"/>
  <c r="K50" i="162"/>
  <c r="AA40" i="162"/>
  <c r="AO40" i="162"/>
  <c r="P35" i="162"/>
  <c r="AH34" i="162"/>
  <c r="N34" i="162"/>
  <c r="R31" i="162"/>
  <c r="AJ29" i="162"/>
  <c r="K29" i="162"/>
  <c r="AF28" i="162"/>
  <c r="H28" i="162"/>
  <c r="Q26" i="162"/>
  <c r="I25" i="162"/>
  <c r="AB24" i="162"/>
  <c r="H24" i="162"/>
  <c r="K23" i="162"/>
  <c r="AC22" i="162"/>
  <c r="AQ21" i="162"/>
  <c r="AB20" i="162"/>
  <c r="AP18" i="162"/>
  <c r="V18" i="162"/>
  <c r="AP17" i="162"/>
  <c r="P17" i="162"/>
  <c r="AC14" i="162"/>
  <c r="AD13" i="162"/>
  <c r="AM12" i="162"/>
  <c r="R12" i="162"/>
  <c r="AM11" i="162"/>
  <c r="P11" i="162"/>
  <c r="T10" i="162"/>
  <c r="Z57" i="162"/>
  <c r="O35" i="162"/>
  <c r="AG34" i="162"/>
  <c r="L34" i="162"/>
  <c r="P31" i="162"/>
  <c r="AH29" i="162"/>
  <c r="AD28" i="162"/>
  <c r="AO25" i="162"/>
  <c r="AA24" i="162"/>
  <c r="AA22" i="162"/>
  <c r="AP21" i="162"/>
  <c r="AA20" i="162"/>
  <c r="AO18" i="162"/>
  <c r="U18" i="162"/>
  <c r="AM17" i="162"/>
  <c r="O17" i="162"/>
  <c r="AA14" i="162"/>
  <c r="AB13" i="162"/>
  <c r="AL12" i="162"/>
  <c r="Q12" i="162"/>
  <c r="AL11" i="162"/>
  <c r="O11" i="162"/>
  <c r="Q10" i="162"/>
  <c r="I58" i="162"/>
  <c r="X57" i="162"/>
  <c r="AQ35" i="162"/>
  <c r="L35" i="162"/>
  <c r="AF34" i="162"/>
  <c r="K34" i="162"/>
  <c r="N31" i="162"/>
  <c r="AG29" i="162"/>
  <c r="I29" i="162"/>
  <c r="AC28" i="162"/>
  <c r="Z24" i="162"/>
  <c r="W22" i="162"/>
  <c r="X20" i="162"/>
  <c r="AP15" i="162"/>
  <c r="Z14" i="162"/>
  <c r="Z13" i="162"/>
  <c r="AJ12" i="162"/>
  <c r="P12" i="162"/>
  <c r="AL21" i="162"/>
  <c r="W20" i="162"/>
  <c r="W13" i="162"/>
  <c r="AI12" i="162"/>
  <c r="O12" i="162"/>
  <c r="AO31" i="162"/>
  <c r="AD29" i="162"/>
  <c r="X28" i="162"/>
  <c r="AQ24" i="162"/>
  <c r="W24" i="162"/>
  <c r="T22" i="162"/>
  <c r="AI21" i="162"/>
  <c r="V20" i="162"/>
  <c r="AL15" i="162"/>
  <c r="W14" i="162"/>
  <c r="O13" i="162"/>
  <c r="AH12" i="162"/>
  <c r="N12" i="162"/>
  <c r="T57" i="162"/>
  <c r="AO56" i="162"/>
  <c r="AP40" i="162"/>
  <c r="U40" i="162"/>
  <c r="AH39" i="162"/>
  <c r="AI35" i="162"/>
  <c r="H35" i="162"/>
  <c r="AB34" i="162"/>
  <c r="H34" i="162"/>
  <c r="P32" i="162"/>
  <c r="AC29" i="162"/>
  <c r="W28" i="162"/>
  <c r="AP24" i="162"/>
  <c r="V24" i="162"/>
  <c r="R22" i="162"/>
  <c r="X21" i="162"/>
  <c r="T20" i="162"/>
  <c r="AJ18" i="162"/>
  <c r="P18" i="162"/>
  <c r="AH17" i="162"/>
  <c r="I17" i="162"/>
  <c r="AA15" i="162"/>
  <c r="V14" i="162"/>
  <c r="N13" i="162"/>
  <c r="AG12" i="162"/>
  <c r="L12" i="162"/>
  <c r="AG11" i="162"/>
  <c r="AP9" i="162"/>
  <c r="V28" i="162"/>
  <c r="AQ25" i="162"/>
  <c r="AO24" i="162"/>
  <c r="U24" i="162"/>
  <c r="W21" i="162"/>
  <c r="I20" i="162"/>
  <c r="T14" i="162"/>
  <c r="K13" i="162"/>
  <c r="AF12" i="162"/>
  <c r="K12" i="162"/>
  <c r="AD12" i="162"/>
  <c r="Z9" i="162"/>
  <c r="Z29" i="162"/>
  <c r="AP28" i="162"/>
  <c r="R28" i="162"/>
  <c r="AL25" i="162"/>
  <c r="AL24" i="162"/>
  <c r="R24" i="162"/>
  <c r="R21" i="162"/>
  <c r="AO20" i="162"/>
  <c r="K14" i="162"/>
  <c r="I13" i="162"/>
  <c r="AC12" i="162"/>
  <c r="H12" i="162"/>
  <c r="Z11" i="162"/>
  <c r="AQ10" i="162"/>
  <c r="W9" i="162"/>
  <c r="W29" i="162"/>
  <c r="AO28" i="162"/>
  <c r="Q28" i="162"/>
  <c r="AB25" i="162"/>
  <c r="AJ24" i="162"/>
  <c r="Q24" i="162"/>
  <c r="P21" i="162"/>
  <c r="H14" i="162"/>
  <c r="AA12" i="162"/>
  <c r="X11" i="162"/>
  <c r="AP10" i="162"/>
  <c r="U9" i="162"/>
  <c r="AO30" i="162"/>
  <c r="P28" i="162"/>
  <c r="AO14" i="162"/>
  <c r="Z12" i="162"/>
  <c r="W11" i="162"/>
  <c r="AM10" i="162"/>
  <c r="AQ12" i="162"/>
  <c r="W12" i="162"/>
  <c r="AO67" i="162"/>
  <c r="AB61" i="162"/>
  <c r="AG60" i="162"/>
  <c r="K60" i="162"/>
  <c r="AF57" i="162"/>
  <c r="AO57" i="162"/>
  <c r="AI50" i="162"/>
  <c r="O50" i="162"/>
  <c r="AD40" i="162"/>
  <c r="W35" i="162"/>
  <c r="AL34" i="162"/>
  <c r="Q34" i="162"/>
  <c r="V33" i="162"/>
  <c r="AC31" i="162"/>
  <c r="AP29" i="162"/>
  <c r="AI28" i="162"/>
  <c r="L28" i="162"/>
  <c r="U26" i="162"/>
  <c r="AF24" i="162"/>
  <c r="AH22" i="162"/>
  <c r="AQ20" i="162"/>
  <c r="AA18" i="162"/>
  <c r="T17" i="162"/>
  <c r="O16" i="162"/>
  <c r="AM14" i="162"/>
  <c r="AP13" i="162"/>
  <c r="AP12" i="162"/>
  <c r="V12" i="162"/>
  <c r="AP11" i="162"/>
  <c r="T11" i="162"/>
  <c r="X10" i="162"/>
  <c r="AY2" i="160" a="1"/>
  <c r="AY2" i="160" s="1"/>
  <c r="AE98" i="160" a="1"/>
  <c r="AE98" i="160" s="1"/>
  <c r="X91" i="160"/>
  <c r="AJ62" i="160"/>
  <c r="AR62" i="160"/>
  <c r="N62" i="160"/>
  <c r="AI56" i="160"/>
  <c r="AK33" i="160"/>
  <c r="Z33" i="160"/>
  <c r="AN33" i="160"/>
  <c r="AP33" i="160"/>
  <c r="AU33" i="160" a="1"/>
  <c r="AU33" i="160" s="1"/>
  <c r="AC98" i="160" a="1"/>
  <c r="AC98" i="160" s="1"/>
  <c r="AY97" i="160" a="1"/>
  <c r="AY97" i="160" s="1"/>
  <c r="N96" i="160"/>
  <c r="W91" i="160"/>
  <c r="R90" i="160"/>
  <c r="Y89" i="160"/>
  <c r="AK85" i="160"/>
  <c r="AU84" i="160" a="1"/>
  <c r="AU84" i="160" s="1"/>
  <c r="AY77" i="160" a="1"/>
  <c r="AY77" i="160" s="1"/>
  <c r="AN72" i="160"/>
  <c r="J72" i="160"/>
  <c r="P69" i="160"/>
  <c r="AP69" i="160"/>
  <c r="Q69" i="160"/>
  <c r="AR69" i="160"/>
  <c r="R69" i="160"/>
  <c r="AT69" i="160" a="1"/>
  <c r="AT69" i="160" s="1"/>
  <c r="W69" i="160"/>
  <c r="Z69" i="160"/>
  <c r="M60" i="160"/>
  <c r="AH56" i="160"/>
  <c r="W55" i="160"/>
  <c r="K55" i="160"/>
  <c r="AN55" i="160"/>
  <c r="M55" i="160"/>
  <c r="AO55" i="160"/>
  <c r="N55" i="160"/>
  <c r="AP55" i="160"/>
  <c r="V55" i="160"/>
  <c r="Y55" i="160"/>
  <c r="AI50" i="160"/>
  <c r="AF36" i="160" a="1"/>
  <c r="AF36" i="160" s="1"/>
  <c r="AT36" i="160" a="1"/>
  <c r="AT36" i="160" s="1"/>
  <c r="AX36" i="160" a="1"/>
  <c r="AX36" i="160" s="1"/>
  <c r="AF33" i="160" a="1"/>
  <c r="AF33" i="160" s="1"/>
  <c r="AR91" i="160"/>
  <c r="AH100" i="160"/>
  <c r="AB100" i="160" a="1"/>
  <c r="AB100" i="160" s="1"/>
  <c r="Z98" i="160"/>
  <c r="AU97" i="160" a="1"/>
  <c r="AU97" i="160" s="1"/>
  <c r="M96" i="160"/>
  <c r="M90" i="160"/>
  <c r="X89" i="160"/>
  <c r="AJ85" i="160"/>
  <c r="K83" i="160"/>
  <c r="AX77" i="160" a="1"/>
  <c r="AX77" i="160" s="1"/>
  <c r="AK74" i="160"/>
  <c r="AL72" i="160"/>
  <c r="AQ66" i="160"/>
  <c r="AJ66" i="160"/>
  <c r="AK66" i="160"/>
  <c r="J66" i="160"/>
  <c r="AN66" i="160"/>
  <c r="N66" i="160"/>
  <c r="S66" i="160"/>
  <c r="AU61" i="160" a="1"/>
  <c r="AU61" i="160" s="1"/>
  <c r="AD56" i="160" a="1"/>
  <c r="AD56" i="160" s="1"/>
  <c r="AL55" i="160"/>
  <c r="AW55" i="160" a="1"/>
  <c r="AW55" i="160" s="1"/>
  <c r="AP52" i="160"/>
  <c r="J52" i="160"/>
  <c r="AR52" i="160"/>
  <c r="N52" i="160"/>
  <c r="R52" i="160"/>
  <c r="X52" i="160"/>
  <c r="Z52" i="160"/>
  <c r="AF50" i="160" a="1"/>
  <c r="AF50" i="160" s="1"/>
  <c r="AD44" i="160" a="1"/>
  <c r="AD44" i="160" s="1"/>
  <c r="M44" i="160"/>
  <c r="AL44" i="160"/>
  <c r="P91" i="160"/>
  <c r="AO91" i="160"/>
  <c r="AQ91" i="160"/>
  <c r="AE40" i="160" a="1"/>
  <c r="AE40" i="160" s="1"/>
  <c r="AY40" i="160" a="1"/>
  <c r="AY40" i="160" s="1"/>
  <c r="V90" i="160"/>
  <c r="N36" i="160"/>
  <c r="AL36" i="160"/>
  <c r="AN36" i="160"/>
  <c r="J36" i="160"/>
  <c r="AO36" i="160"/>
  <c r="AP36" i="160"/>
  <c r="Q36" i="160"/>
  <c r="R36" i="160"/>
  <c r="S36" i="160"/>
  <c r="V36" i="160"/>
  <c r="Y36" i="160"/>
  <c r="AW5" i="160" a="1"/>
  <c r="AW5" i="160" s="1"/>
  <c r="Q91" i="160"/>
  <c r="W89" i="160"/>
  <c r="AW83" i="160" a="1"/>
  <c r="AW83" i="160" s="1"/>
  <c r="AK72" i="160"/>
  <c r="AD72" i="160" a="1"/>
  <c r="AD72" i="160" s="1"/>
  <c r="AE66" i="160" a="1"/>
  <c r="AE66" i="160" s="1"/>
  <c r="AT66" i="160" a="1"/>
  <c r="AT66" i="160" s="1"/>
  <c r="Y56" i="160"/>
  <c r="AW54" i="160" a="1"/>
  <c r="AW54" i="160" s="1"/>
  <c r="AC50" i="160" a="1"/>
  <c r="AC50" i="160" s="1"/>
  <c r="X5" i="160"/>
  <c r="AX6" i="160" a="1"/>
  <c r="AX6" i="160" s="1"/>
  <c r="Y100" i="160"/>
  <c r="W98" i="160"/>
  <c r="AP97" i="160"/>
  <c r="J96" i="160"/>
  <c r="AF95" i="160" a="1"/>
  <c r="AF95" i="160" s="1"/>
  <c r="N95" i="160"/>
  <c r="AK95" i="160"/>
  <c r="AD93" i="160" a="1"/>
  <c r="AD93" i="160" s="1"/>
  <c r="P93" i="160"/>
  <c r="Z93" i="160"/>
  <c r="N91" i="160"/>
  <c r="V89" i="160"/>
  <c r="AH85" i="160"/>
  <c r="AI69" i="160"/>
  <c r="AO66" i="160"/>
  <c r="AT63" i="160" a="1"/>
  <c r="AT63" i="160" s="1"/>
  <c r="AO63" i="160"/>
  <c r="AQ63" i="160"/>
  <c r="AR63" i="160"/>
  <c r="W56" i="160"/>
  <c r="AI55" i="160"/>
  <c r="AU54" i="160" a="1"/>
  <c r="AU54" i="160" s="1"/>
  <c r="W50" i="160"/>
  <c r="M91" i="160"/>
  <c r="AF83" i="160" a="1"/>
  <c r="AF83" i="160" s="1"/>
  <c r="AI83" i="160"/>
  <c r="AR83" i="160"/>
  <c r="J83" i="160"/>
  <c r="P72" i="160"/>
  <c r="T72" i="160"/>
  <c r="AP72" i="160"/>
  <c r="V72" i="160"/>
  <c r="AQ72" i="160"/>
  <c r="W72" i="160"/>
  <c r="AR72" i="160"/>
  <c r="Z60" i="160"/>
  <c r="AD60" i="160" a="1"/>
  <c r="AD60" i="160" s="1"/>
  <c r="AH60" i="160"/>
  <c r="AL60" i="160"/>
  <c r="AR60" i="160"/>
  <c r="Q58" i="160"/>
  <c r="R58" i="160"/>
  <c r="W58" i="160"/>
  <c r="AJ58" i="160"/>
  <c r="AN58" i="160"/>
  <c r="V56" i="160"/>
  <c r="AT49" i="160" a="1"/>
  <c r="AT49" i="160" s="1"/>
  <c r="AY49" i="160" a="1"/>
  <c r="AY49" i="160" s="1"/>
  <c r="Y42" i="160"/>
  <c r="AK42" i="160"/>
  <c r="AN42" i="160"/>
  <c r="J42" i="160"/>
  <c r="AO42" i="160"/>
  <c r="P42" i="160"/>
  <c r="R42" i="160"/>
  <c r="V42" i="160"/>
  <c r="AX3" i="160" a="1"/>
  <c r="AX3" i="160" s="1"/>
  <c r="W100" i="160"/>
  <c r="S98" i="160"/>
  <c r="AH97" i="160"/>
  <c r="AP96" i="160"/>
  <c r="AD95" i="160" a="1"/>
  <c r="AD95" i="160" s="1"/>
  <c r="AC90" i="160" a="1"/>
  <c r="AC90" i="160" s="1"/>
  <c r="R89" i="160"/>
  <c r="Y85" i="160"/>
  <c r="AD83" i="160" a="1"/>
  <c r="AD83" i="160" s="1"/>
  <c r="S75" i="160"/>
  <c r="AB74" i="160" a="1"/>
  <c r="AB74" i="160" s="1"/>
  <c r="AH72" i="160"/>
  <c r="AC72" i="160" a="1"/>
  <c r="AC72" i="160" s="1"/>
  <c r="AF72" i="160" a="1"/>
  <c r="AF72" i="160" s="1"/>
  <c r="Z71" i="160"/>
  <c r="K71" i="160"/>
  <c r="AN71" i="160"/>
  <c r="AP71" i="160"/>
  <c r="M71" i="160"/>
  <c r="AQ71" i="160"/>
  <c r="R71" i="160"/>
  <c r="V71" i="160"/>
  <c r="AD69" i="160" a="1"/>
  <c r="AD69" i="160" s="1"/>
  <c r="AD66" i="160" a="1"/>
  <c r="AD66" i="160" s="1"/>
  <c r="AI62" i="160"/>
  <c r="T56" i="160"/>
  <c r="AC55" i="160" a="1"/>
  <c r="AC55" i="160" s="1"/>
  <c r="AN52" i="160"/>
  <c r="S50" i="160"/>
  <c r="AT48" i="160" a="1"/>
  <c r="AT48" i="160" s="1"/>
  <c r="AR42" i="160"/>
  <c r="AR36" i="160"/>
  <c r="R50" i="160"/>
  <c r="AB48" i="160" a="1"/>
  <c r="AB48" i="160" s="1"/>
  <c r="N45" i="160"/>
  <c r="T45" i="160"/>
  <c r="AO45" i="160"/>
  <c r="AQ42" i="160"/>
  <c r="AK36" i="160"/>
  <c r="AO28" i="160"/>
  <c r="AO96" i="160"/>
  <c r="AY82" i="160" a="1"/>
  <c r="AY82" i="160" s="1"/>
  <c r="AD62" i="160" a="1"/>
  <c r="AD62" i="160" s="1"/>
  <c r="AU4" i="160" a="1"/>
  <c r="AU4" i="160" s="1"/>
  <c r="AY5" i="160" a="1"/>
  <c r="AY5" i="160" s="1"/>
  <c r="R100" i="160"/>
  <c r="P98" i="160"/>
  <c r="AD97" i="160" a="1"/>
  <c r="AD97" i="160" s="1"/>
  <c r="AN96" i="160"/>
  <c r="AC95" i="160" a="1"/>
  <c r="AC95" i="160" s="1"/>
  <c r="M94" i="160"/>
  <c r="N94" i="160"/>
  <c r="S94" i="160"/>
  <c r="AP92" i="160"/>
  <c r="J91" i="160"/>
  <c r="M89" i="160"/>
  <c r="W85" i="160"/>
  <c r="AP83" i="160"/>
  <c r="AD79" i="160" a="1"/>
  <c r="AD79" i="160" s="1"/>
  <c r="N75" i="160"/>
  <c r="Z72" i="160"/>
  <c r="AL71" i="160"/>
  <c r="V69" i="160"/>
  <c r="Z66" i="160"/>
  <c r="AX63" i="160" a="1"/>
  <c r="AX63" i="160" s="1"/>
  <c r="Z62" i="160"/>
  <c r="AY61" i="160" a="1"/>
  <c r="AY61" i="160" s="1"/>
  <c r="Z55" i="160"/>
  <c r="P54" i="160"/>
  <c r="AK52" i="160"/>
  <c r="Q50" i="160"/>
  <c r="AF47" i="160" a="1"/>
  <c r="AF47" i="160" s="1"/>
  <c r="AW46" i="160" a="1"/>
  <c r="AW46" i="160" s="1"/>
  <c r="AX45" i="160" a="1"/>
  <c r="AX45" i="160" s="1"/>
  <c r="AU45" i="160" a="1"/>
  <c r="AU45" i="160" s="1"/>
  <c r="AP42" i="160"/>
  <c r="AI36" i="160"/>
  <c r="AN28" i="160"/>
  <c r="AW64" i="160" a="1"/>
  <c r="AW64" i="160" s="1"/>
  <c r="AD64" i="160" a="1"/>
  <c r="AD64" i="160" s="1"/>
  <c r="AY64" i="160" a="1"/>
  <c r="AY64" i="160" s="1"/>
  <c r="X54" i="160"/>
  <c r="AY3" i="160" a="1"/>
  <c r="AY3" i="160" s="1"/>
  <c r="Q100" i="160"/>
  <c r="AY98" i="160" a="1"/>
  <c r="AY98" i="160" s="1"/>
  <c r="N98" i="160"/>
  <c r="AX95" i="160" a="1"/>
  <c r="AX95" i="160" s="1"/>
  <c r="AB95" i="160" a="1"/>
  <c r="AB95" i="160" s="1"/>
  <c r="AR89" i="160"/>
  <c r="Q88" i="160"/>
  <c r="J88" i="160"/>
  <c r="M88" i="160"/>
  <c r="Y88" i="160"/>
  <c r="AJ88" i="160"/>
  <c r="V87" i="160"/>
  <c r="S87" i="160"/>
  <c r="W87" i="160"/>
  <c r="AI87" i="160"/>
  <c r="AL87" i="160"/>
  <c r="T85" i="160"/>
  <c r="AO83" i="160"/>
  <c r="AD81" i="160" a="1"/>
  <c r="AD81" i="160" s="1"/>
  <c r="AC79" i="160" a="1"/>
  <c r="AC79" i="160" s="1"/>
  <c r="Y72" i="160"/>
  <c r="AK71" i="160"/>
  <c r="T69" i="160"/>
  <c r="X66" i="160"/>
  <c r="X62" i="160"/>
  <c r="AP60" i="160"/>
  <c r="W59" i="160"/>
  <c r="K59" i="160"/>
  <c r="AN59" i="160"/>
  <c r="M59" i="160"/>
  <c r="AO59" i="160"/>
  <c r="N59" i="160"/>
  <c r="AP59" i="160"/>
  <c r="V59" i="160"/>
  <c r="Y59" i="160"/>
  <c r="X55" i="160"/>
  <c r="AI52" i="160"/>
  <c r="N50" i="160"/>
  <c r="AD47" i="160" a="1"/>
  <c r="AD47" i="160" s="1"/>
  <c r="AX44" i="160" a="1"/>
  <c r="AX44" i="160" s="1"/>
  <c r="AD43" i="160" a="1"/>
  <c r="AD43" i="160" s="1"/>
  <c r="AJ42" i="160"/>
  <c r="AU41" i="160" a="1"/>
  <c r="AU41" i="160" s="1"/>
  <c r="AC39" i="160" a="1"/>
  <c r="AC39" i="160" s="1"/>
  <c r="AH36" i="160"/>
  <c r="AK28" i="160"/>
  <c r="Q96" i="160"/>
  <c r="K96" i="160"/>
  <c r="AR96" i="160"/>
  <c r="K91" i="160"/>
  <c r="AX89" i="160" a="1"/>
  <c r="AX89" i="160" s="1"/>
  <c r="N89" i="160"/>
  <c r="AR100" i="160"/>
  <c r="N100" i="160"/>
  <c r="AP98" i="160"/>
  <c r="M98" i="160"/>
  <c r="Z97" i="160"/>
  <c r="AH96" i="160"/>
  <c r="Y95" i="160"/>
  <c r="AO94" i="160"/>
  <c r="AY93" i="160" a="1"/>
  <c r="AY93" i="160" s="1"/>
  <c r="AL92" i="160"/>
  <c r="AB92" i="160" a="1"/>
  <c r="AB92" i="160" s="1"/>
  <c r="AF92" i="160" a="1"/>
  <c r="AF92" i="160" s="1"/>
  <c r="AN89" i="160"/>
  <c r="AC88" i="160" a="1"/>
  <c r="AC88" i="160" s="1"/>
  <c r="AN83" i="160"/>
  <c r="Z79" i="160"/>
  <c r="M77" i="160"/>
  <c r="N77" i="160"/>
  <c r="X72" i="160"/>
  <c r="AJ71" i="160"/>
  <c r="S69" i="160"/>
  <c r="W66" i="160"/>
  <c r="AI63" i="160"/>
  <c r="W62" i="160"/>
  <c r="AK60" i="160"/>
  <c r="AL59" i="160"/>
  <c r="AX56" i="160" a="1"/>
  <c r="AX56" i="160" s="1"/>
  <c r="S55" i="160"/>
  <c r="AH52" i="160"/>
  <c r="K50" i="160"/>
  <c r="AE46" i="160" a="1"/>
  <c r="AE46" i="160" s="1"/>
  <c r="AO44" i="160"/>
  <c r="AC43" i="160" a="1"/>
  <c r="AC43" i="160" s="1"/>
  <c r="AI42" i="160"/>
  <c r="Z36" i="160"/>
  <c r="T36" i="160"/>
  <c r="R56" i="160"/>
  <c r="M56" i="160"/>
  <c r="AO56" i="160"/>
  <c r="N56" i="160"/>
  <c r="AP56" i="160"/>
  <c r="Q56" i="160"/>
  <c r="AR56" i="160"/>
  <c r="X56" i="160"/>
  <c r="Z56" i="160"/>
  <c r="AK91" i="160"/>
  <c r="AU90" i="160" a="1"/>
  <c r="AU90" i="160" s="1"/>
  <c r="AI89" i="160"/>
  <c r="W83" i="160"/>
  <c r="AF82" i="160" a="1"/>
  <c r="AF82" i="160" s="1"/>
  <c r="Q72" i="160"/>
  <c r="M62" i="160"/>
  <c r="Y60" i="160"/>
  <c r="W42" i="160"/>
  <c r="AC38" i="160" a="1"/>
  <c r="AC38" i="160" s="1"/>
  <c r="AB38" i="160" a="1"/>
  <c r="AB38" i="160" s="1"/>
  <c r="J33" i="160"/>
  <c r="J28" i="160"/>
  <c r="AP28" i="160"/>
  <c r="K28" i="160"/>
  <c r="AQ28" i="160"/>
  <c r="AR28" i="160"/>
  <c r="M28" i="160"/>
  <c r="P28" i="160"/>
  <c r="Q28" i="160"/>
  <c r="S28" i="160"/>
  <c r="T28" i="160"/>
  <c r="V28" i="160"/>
  <c r="X28" i="160"/>
  <c r="Z28" i="160"/>
  <c r="AH28" i="160"/>
  <c r="AL5" i="160"/>
  <c r="AN100" i="160"/>
  <c r="J100" i="160"/>
  <c r="N97" i="160"/>
  <c r="X96" i="160"/>
  <c r="AT95" i="160" a="1"/>
  <c r="AT95" i="160" s="1"/>
  <c r="P95" i="160"/>
  <c r="AK93" i="160"/>
  <c r="AJ91" i="160"/>
  <c r="AO90" i="160"/>
  <c r="AT89" i="160" a="1"/>
  <c r="AT89" i="160" s="1"/>
  <c r="AU89" i="160" a="1"/>
  <c r="AU89" i="160" s="1"/>
  <c r="V83" i="160"/>
  <c r="AB82" i="160" a="1"/>
  <c r="AB82" i="160" s="1"/>
  <c r="T75" i="160"/>
  <c r="V75" i="160"/>
  <c r="W75" i="160"/>
  <c r="AH75" i="160"/>
  <c r="AJ75" i="160"/>
  <c r="AY72" i="160" a="1"/>
  <c r="AY72" i="160" s="1"/>
  <c r="N72" i="160"/>
  <c r="AX69" i="160" a="1"/>
  <c r="AX69" i="160" s="1"/>
  <c r="J69" i="160"/>
  <c r="X63" i="160"/>
  <c r="T60" i="160"/>
  <c r="Z58" i="160"/>
  <c r="AK56" i="160"/>
  <c r="AX55" i="160" a="1"/>
  <c r="AX55" i="160" s="1"/>
  <c r="T52" i="160"/>
  <c r="AY50" i="160" a="1"/>
  <c r="AY50" i="160" s="1"/>
  <c r="AW47" i="160" a="1"/>
  <c r="AW47" i="160" s="1"/>
  <c r="Q44" i="160"/>
  <c r="S42" i="160"/>
  <c r="AD40" i="160" a="1"/>
  <c r="AD40" i="160" s="1"/>
  <c r="AP91" i="160"/>
  <c r="AN56" i="160"/>
  <c r="AT93" i="160" a="1"/>
  <c r="AT93" i="160" s="1"/>
  <c r="J89" i="160"/>
  <c r="AJ89" i="160"/>
  <c r="P89" i="160"/>
  <c r="AP89" i="160"/>
  <c r="S89" i="160"/>
  <c r="AI58" i="160"/>
  <c r="AL56" i="160"/>
  <c r="AJ54" i="160"/>
  <c r="Q54" i="160"/>
  <c r="S54" i="160"/>
  <c r="W54" i="160"/>
  <c r="AN54" i="160"/>
  <c r="J50" i="160"/>
  <c r="X50" i="160"/>
  <c r="Y50" i="160"/>
  <c r="Z50" i="160"/>
  <c r="AJ50" i="160"/>
  <c r="AL50" i="160"/>
  <c r="P50" i="160"/>
  <c r="AO50" i="160"/>
  <c r="AF40" i="160" a="1"/>
  <c r="AF40" i="160" s="1"/>
  <c r="M36" i="160"/>
  <c r="AQ98" i="160"/>
  <c r="R98" i="160"/>
  <c r="S96" i="160"/>
  <c r="Y91" i="160"/>
  <c r="AI90" i="160"/>
  <c r="AF89" i="160" a="1"/>
  <c r="AF89" i="160" s="1"/>
  <c r="AR85" i="160"/>
  <c r="AL85" i="160"/>
  <c r="AO85" i="160"/>
  <c r="S85" i="160"/>
  <c r="V85" i="160"/>
  <c r="R83" i="160"/>
  <c r="AI81" i="160"/>
  <c r="AH81" i="160"/>
  <c r="AJ81" i="160"/>
  <c r="AX72" i="160" a="1"/>
  <c r="AX72" i="160" s="1"/>
  <c r="M72" i="160"/>
  <c r="K66" i="160"/>
  <c r="Q60" i="160"/>
  <c r="X58" i="160"/>
  <c r="AJ56" i="160"/>
  <c r="AY55" i="160" a="1"/>
  <c r="AY55" i="160" s="1"/>
  <c r="S52" i="160"/>
  <c r="AN50" i="160"/>
  <c r="Q42" i="160"/>
  <c r="AB40" i="160" a="1"/>
  <c r="AB40" i="160" s="1"/>
  <c r="AI25" i="160"/>
  <c r="AW21" i="160" a="1"/>
  <c r="AW21" i="160" s="1"/>
  <c r="Z18" i="160"/>
  <c r="AB18" i="160" a="1"/>
  <c r="AB18" i="160" s="1"/>
  <c r="AE12" i="160" a="1"/>
  <c r="AE12" i="160" s="1"/>
  <c r="AD23" i="160" a="1"/>
  <c r="AD23" i="160" s="1"/>
  <c r="S38" i="160"/>
  <c r="R35" i="160"/>
  <c r="AH30" i="160"/>
  <c r="N27" i="160"/>
  <c r="Y25" i="160"/>
  <c r="AQ24" i="160"/>
  <c r="AL21" i="160"/>
  <c r="W18" i="160"/>
  <c r="Y14" i="160"/>
  <c r="AX13" i="160" a="1"/>
  <c r="AX13" i="160" s="1"/>
  <c r="AW13" i="160" a="1"/>
  <c r="AW13" i="160" s="1"/>
  <c r="T12" i="160"/>
  <c r="AH11" i="160"/>
  <c r="AJ10" i="160"/>
  <c r="AF10" i="160" a="1"/>
  <c r="AF10" i="160" s="1"/>
  <c r="AC9" i="160" a="1"/>
  <c r="AC9" i="160" s="1"/>
  <c r="AX8" i="160" a="1"/>
  <c r="AX8" i="160" s="1"/>
  <c r="AY7" i="160" a="1"/>
  <c r="AY7" i="160" s="1"/>
  <c r="AN32" i="160"/>
  <c r="AT27" i="160" a="1"/>
  <c r="AT27" i="160" s="1"/>
  <c r="M27" i="160"/>
  <c r="X25" i="160"/>
  <c r="AR18" i="160"/>
  <c r="V18" i="160"/>
  <c r="AU13" i="160" a="1"/>
  <c r="AU13" i="160" s="1"/>
  <c r="S12" i="160"/>
  <c r="Y9" i="160"/>
  <c r="AU8" i="160" a="1"/>
  <c r="AU8" i="160" s="1"/>
  <c r="AX7" i="160" a="1"/>
  <c r="AX7" i="160" s="1"/>
  <c r="AT81" i="160" a="1"/>
  <c r="AT81" i="160" s="1"/>
  <c r="R80" i="160"/>
  <c r="S78" i="160"/>
  <c r="W76" i="160"/>
  <c r="AW72" i="160" a="1"/>
  <c r="AW72" i="160" s="1"/>
  <c r="R65" i="160"/>
  <c r="T51" i="160"/>
  <c r="AN41" i="160"/>
  <c r="T40" i="160"/>
  <c r="AK39" i="160"/>
  <c r="Q38" i="160"/>
  <c r="AR35" i="160"/>
  <c r="N35" i="160"/>
  <c r="AI32" i="160"/>
  <c r="AD31" i="160" a="1"/>
  <c r="AD31" i="160" s="1"/>
  <c r="Z30" i="160"/>
  <c r="AR27" i="160"/>
  <c r="J27" i="160"/>
  <c r="W25" i="160"/>
  <c r="AO24" i="160"/>
  <c r="J24" i="160"/>
  <c r="AI21" i="160"/>
  <c r="AQ18" i="160"/>
  <c r="T18" i="160"/>
  <c r="AQ17" i="160"/>
  <c r="AD17" i="160" a="1"/>
  <c r="AD17" i="160" s="1"/>
  <c r="W14" i="160"/>
  <c r="Q12" i="160"/>
  <c r="X11" i="160"/>
  <c r="X9" i="160"/>
  <c r="AK8" i="160"/>
  <c r="AN7" i="160"/>
  <c r="AE21" i="160" a="1"/>
  <c r="AE21" i="160" s="1"/>
  <c r="AP18" i="160"/>
  <c r="S18" i="160"/>
  <c r="W9" i="160"/>
  <c r="AI8" i="160"/>
  <c r="AL7" i="160"/>
  <c r="AF91" i="160" a="1"/>
  <c r="AF91" i="160" s="1"/>
  <c r="AD86" i="160" a="1"/>
  <c r="AD86" i="160" s="1"/>
  <c r="N80" i="160"/>
  <c r="Q78" i="160"/>
  <c r="Q76" i="160"/>
  <c r="AW75" i="160" a="1"/>
  <c r="AW75" i="160" s="1"/>
  <c r="P65" i="160"/>
  <c r="AP51" i="160"/>
  <c r="R51" i="160"/>
  <c r="AI43" i="160"/>
  <c r="AI41" i="160"/>
  <c r="AP40" i="160"/>
  <c r="R40" i="160"/>
  <c r="Z39" i="160"/>
  <c r="AQ38" i="160"/>
  <c r="N38" i="160"/>
  <c r="AN35" i="160"/>
  <c r="J35" i="160"/>
  <c r="AE31" i="160" a="1"/>
  <c r="AE31" i="160" s="1"/>
  <c r="X30" i="160"/>
  <c r="AN27" i="160"/>
  <c r="AU27" i="160" a="1"/>
  <c r="AU27" i="160" s="1"/>
  <c r="Q25" i="160"/>
  <c r="AK24" i="160"/>
  <c r="AU24" i="160" a="1"/>
  <c r="AU24" i="160" s="1"/>
  <c r="AN22" i="160"/>
  <c r="N22" i="160"/>
  <c r="Y21" i="160"/>
  <c r="AN18" i="160"/>
  <c r="R18" i="160"/>
  <c r="AI17" i="160"/>
  <c r="T14" i="160"/>
  <c r="AK13" i="160"/>
  <c r="T11" i="160"/>
  <c r="Z10" i="160"/>
  <c r="AY9" i="160" a="1"/>
  <c r="AY9" i="160" s="1"/>
  <c r="V9" i="160"/>
  <c r="AH8" i="160"/>
  <c r="AK7" i="160"/>
  <c r="P25" i="160"/>
  <c r="AL18" i="160"/>
  <c r="Q18" i="160"/>
  <c r="AE17" i="160" a="1"/>
  <c r="AE17" i="160" s="1"/>
  <c r="AK16" i="160"/>
  <c r="AX9" i="160" a="1"/>
  <c r="AX9" i="160" s="1"/>
  <c r="S9" i="160"/>
  <c r="AE8" i="160" a="1"/>
  <c r="AE8" i="160" s="1"/>
  <c r="AI7" i="160"/>
  <c r="AY25" i="160" a="1"/>
  <c r="AY25" i="160" s="1"/>
  <c r="N25" i="160"/>
  <c r="V21" i="160"/>
  <c r="AK18" i="160"/>
  <c r="N18" i="160"/>
  <c r="AC17" i="160" a="1"/>
  <c r="AC17" i="160" s="1"/>
  <c r="AH16" i="160"/>
  <c r="AE13" i="160" a="1"/>
  <c r="AE13" i="160" s="1"/>
  <c r="AU9" i="160" a="1"/>
  <c r="AU9" i="160" s="1"/>
  <c r="Q9" i="160"/>
  <c r="X8" i="160"/>
  <c r="AH7" i="160"/>
  <c r="AU25" i="160" a="1"/>
  <c r="AU25" i="160" s="1"/>
  <c r="S21" i="160"/>
  <c r="AJ18" i="160"/>
  <c r="K18" i="160"/>
  <c r="X17" i="160"/>
  <c r="T16" i="160"/>
  <c r="AC13" i="160" a="1"/>
  <c r="AC13" i="160" s="1"/>
  <c r="AR9" i="160"/>
  <c r="P9" i="160"/>
  <c r="V8" i="160"/>
  <c r="Z7" i="160"/>
  <c r="AT80" i="160" a="1"/>
  <c r="AT80" i="160" s="1"/>
  <c r="AK51" i="160"/>
  <c r="AR46" i="160"/>
  <c r="W41" i="160"/>
  <c r="V39" i="160"/>
  <c r="AK38" i="160"/>
  <c r="AI35" i="160"/>
  <c r="AT35" i="160" a="1"/>
  <c r="AT35" i="160" s="1"/>
  <c r="AR30" i="160"/>
  <c r="S30" i="160"/>
  <c r="AF27" i="160" a="1"/>
  <c r="AF27" i="160" s="1"/>
  <c r="AR25" i="160"/>
  <c r="K25" i="160"/>
  <c r="AW22" i="160" a="1"/>
  <c r="AW22" i="160" s="1"/>
  <c r="N21" i="160"/>
  <c r="AI19" i="160"/>
  <c r="AI18" i="160"/>
  <c r="J18" i="160"/>
  <c r="V17" i="160"/>
  <c r="P16" i="160"/>
  <c r="AN14" i="160"/>
  <c r="N14" i="160"/>
  <c r="AK12" i="160"/>
  <c r="AF12" i="160" a="1"/>
  <c r="AF12" i="160" s="1"/>
  <c r="AC11" i="160" a="1"/>
  <c r="AC11" i="160" s="1"/>
  <c r="T10" i="160"/>
  <c r="AQ9" i="160"/>
  <c r="N9" i="160"/>
  <c r="T8" i="160"/>
  <c r="Y7" i="160"/>
  <c r="AU76" i="160" a="1"/>
  <c r="AU76" i="160" s="1"/>
  <c r="AU65" i="160" a="1"/>
  <c r="AU65" i="160" s="1"/>
  <c r="AJ51" i="160"/>
  <c r="AN46" i="160"/>
  <c r="V41" i="160"/>
  <c r="AI40" i="160"/>
  <c r="R39" i="160"/>
  <c r="AJ38" i="160"/>
  <c r="AD35" i="160" a="1"/>
  <c r="AD35" i="160" s="1"/>
  <c r="AX31" i="160" a="1"/>
  <c r="AX31" i="160" s="1"/>
  <c r="AQ30" i="160"/>
  <c r="R30" i="160"/>
  <c r="AO25" i="160"/>
  <c r="AW25" i="160" a="1"/>
  <c r="AW25" i="160" s="1"/>
  <c r="Z24" i="160"/>
  <c r="AN23" i="160"/>
  <c r="AH22" i="160"/>
  <c r="Y19" i="160"/>
  <c r="AH18" i="160"/>
  <c r="S17" i="160"/>
  <c r="AL14" i="160"/>
  <c r="K14" i="160"/>
  <c r="V13" i="160"/>
  <c r="AI12" i="160"/>
  <c r="AY11" i="160" a="1"/>
  <c r="AY11" i="160" s="1"/>
  <c r="S10" i="160"/>
  <c r="AO9" i="160"/>
  <c r="S8" i="160"/>
  <c r="X7" i="160"/>
  <c r="AJ49" i="160"/>
  <c r="T41" i="160"/>
  <c r="Q39" i="160"/>
  <c r="AI38" i="160"/>
  <c r="AC35" i="160" a="1"/>
  <c r="AC35" i="160" s="1"/>
  <c r="AW31" i="160" a="1"/>
  <c r="AW31" i="160" s="1"/>
  <c r="AP30" i="160"/>
  <c r="Q30" i="160"/>
  <c r="X24" i="160"/>
  <c r="K21" i="160"/>
  <c r="AF18" i="160" a="1"/>
  <c r="AF18" i="160" s="1"/>
  <c r="Q17" i="160"/>
  <c r="AK14" i="160"/>
  <c r="J14" i="160"/>
  <c r="S13" i="160"/>
  <c r="AH12" i="160"/>
  <c r="AX11" i="160" a="1"/>
  <c r="AX11" i="160" s="1"/>
  <c r="AR10" i="160"/>
  <c r="R10" i="160"/>
  <c r="AL9" i="160"/>
  <c r="K9" i="160"/>
  <c r="Q8" i="160"/>
  <c r="V7" i="160"/>
  <c r="Z35" i="160"/>
  <c r="R23" i="160"/>
  <c r="AC18" i="160" a="1"/>
  <c r="AC18" i="160" s="1"/>
  <c r="P17" i="160"/>
  <c r="AK9" i="160"/>
  <c r="AW9" i="160" a="1"/>
  <c r="AW9" i="160" s="1"/>
  <c r="P8" i="160"/>
  <c r="T7" i="160"/>
  <c r="AW8" i="160" a="1"/>
  <c r="AW8" i="160" s="1"/>
  <c r="S90" i="158"/>
  <c r="O89" i="158"/>
  <c r="J88" i="158"/>
  <c r="S85" i="158"/>
  <c r="P79" i="158"/>
  <c r="U68" i="158"/>
  <c r="I67" i="158"/>
  <c r="P5" i="158"/>
  <c r="I98" i="158"/>
  <c r="S91" i="158"/>
  <c r="O90" i="158"/>
  <c r="L89" i="158"/>
  <c r="V86" i="158"/>
  <c r="O81" i="158"/>
  <c r="M79" i="158"/>
  <c r="X77" i="158"/>
  <c r="V73" i="158"/>
  <c r="V72" i="158"/>
  <c r="O71" i="158"/>
  <c r="S68" i="158"/>
  <c r="X65" i="158"/>
  <c r="Y64" i="158"/>
  <c r="X63" i="158"/>
  <c r="R62" i="158"/>
  <c r="Y60" i="158"/>
  <c r="W59" i="158"/>
  <c r="R58" i="158"/>
  <c r="O57" i="158"/>
  <c r="P56" i="158"/>
  <c r="I55" i="158"/>
  <c r="O52" i="158"/>
  <c r="W48" i="158"/>
  <c r="J45" i="158"/>
  <c r="I44" i="158"/>
  <c r="R38" i="158"/>
  <c r="V35" i="158"/>
  <c r="S32" i="158"/>
  <c r="P31" i="158"/>
  <c r="X29" i="158"/>
  <c r="P28" i="158"/>
  <c r="M27" i="158"/>
  <c r="V25" i="158"/>
  <c r="L23" i="158"/>
  <c r="J20" i="158"/>
  <c r="O6" i="158"/>
  <c r="L94" i="158"/>
  <c r="L90" i="158"/>
  <c r="P62" i="158"/>
  <c r="L57" i="158"/>
  <c r="U53" i="158"/>
  <c r="I52" i="158"/>
  <c r="X46" i="158"/>
  <c r="U42" i="158"/>
  <c r="Y10" i="158"/>
  <c r="W96" i="158"/>
  <c r="Y83" i="158"/>
  <c r="X75" i="158"/>
  <c r="S46" i="158"/>
  <c r="S42" i="158"/>
  <c r="X14" i="158"/>
  <c r="Y12" i="158"/>
  <c r="Y11" i="158"/>
  <c r="X10" i="158"/>
  <c r="W9" i="158"/>
  <c r="Y98" i="158"/>
  <c r="V96" i="158"/>
  <c r="X83" i="158"/>
  <c r="W75" i="158"/>
  <c r="U14" i="158"/>
  <c r="X12" i="158"/>
  <c r="U10" i="158"/>
  <c r="Y97" i="158"/>
  <c r="J46" i="158"/>
  <c r="Y15" i="158"/>
  <c r="U7" i="158"/>
  <c r="W7" i="158"/>
  <c r="W98" i="158"/>
  <c r="X97" i="158"/>
  <c r="S96" i="158"/>
  <c r="U95" i="158"/>
  <c r="L92" i="158"/>
  <c r="J91" i="158"/>
  <c r="Y88" i="158"/>
  <c r="S87" i="158"/>
  <c r="I86" i="158"/>
  <c r="V83" i="158"/>
  <c r="Y78" i="158"/>
  <c r="L77" i="158"/>
  <c r="U75" i="158"/>
  <c r="S74" i="158"/>
  <c r="O73" i="158"/>
  <c r="J72" i="158"/>
  <c r="P69" i="158"/>
  <c r="S66" i="158"/>
  <c r="P65" i="158"/>
  <c r="P64" i="158"/>
  <c r="U54" i="158"/>
  <c r="P50" i="158"/>
  <c r="X44" i="158"/>
  <c r="V43" i="158"/>
  <c r="S40" i="158"/>
  <c r="O39" i="158"/>
  <c r="L35" i="158"/>
  <c r="U22" i="158"/>
  <c r="Y20" i="158"/>
  <c r="Y19" i="158"/>
  <c r="X15" i="158"/>
  <c r="U12" i="158"/>
  <c r="Y2" i="158"/>
  <c r="W6" i="158"/>
  <c r="W97" i="158"/>
  <c r="Y93" i="158"/>
  <c r="X88" i="158"/>
  <c r="W15" i="158"/>
  <c r="V15" i="158"/>
  <c r="X99" i="158"/>
  <c r="S98" i="158"/>
  <c r="P97" i="158"/>
  <c r="O96" i="158"/>
  <c r="W93" i="158"/>
  <c r="V89" i="158"/>
  <c r="V88" i="158"/>
  <c r="O75" i="158"/>
  <c r="R70" i="158"/>
  <c r="Y57" i="158"/>
  <c r="Y56" i="158"/>
  <c r="Y55" i="158"/>
  <c r="P54" i="158"/>
  <c r="Y52" i="158"/>
  <c r="U51" i="158"/>
  <c r="S44" i="158"/>
  <c r="P43" i="158"/>
  <c r="O40" i="158"/>
  <c r="Y28" i="158"/>
  <c r="Y27" i="158"/>
  <c r="W24" i="158"/>
  <c r="W23" i="158"/>
  <c r="U20" i="158"/>
  <c r="V19" i="158"/>
  <c r="S16" i="158"/>
  <c r="U15" i="158"/>
  <c r="Y13" i="158"/>
  <c r="P11" i="158"/>
  <c r="U89" i="158"/>
  <c r="U88" i="158"/>
  <c r="Y84" i="158"/>
  <c r="P83" i="158"/>
  <c r="Y81" i="158"/>
  <c r="M75" i="158"/>
  <c r="X67" i="158"/>
  <c r="X57" i="158"/>
  <c r="X56" i="158"/>
  <c r="X55" i="158"/>
  <c r="M54" i="158"/>
  <c r="X52" i="158"/>
  <c r="S51" i="158"/>
  <c r="X45" i="158"/>
  <c r="R44" i="158"/>
  <c r="O43" i="158"/>
  <c r="X28" i="158"/>
  <c r="X27" i="158"/>
  <c r="U24" i="158"/>
  <c r="V23" i="158"/>
  <c r="S20" i="158"/>
  <c r="U19" i="158"/>
  <c r="S15" i="158"/>
  <c r="X13" i="158"/>
  <c r="P12" i="158"/>
  <c r="W5" i="158"/>
  <c r="Y99" i="158"/>
  <c r="U98" i="158"/>
  <c r="R97" i="158"/>
  <c r="P96" i="158"/>
  <c r="X93" i="158"/>
  <c r="P75" i="158"/>
  <c r="W99" i="158"/>
  <c r="R98" i="158"/>
  <c r="O97" i="158"/>
  <c r="M96" i="158"/>
  <c r="X4" i="158"/>
  <c r="U99" i="158"/>
  <c r="M97" i="158"/>
  <c r="L96" i="158"/>
  <c r="Y91" i="158"/>
  <c r="S89" i="158"/>
  <c r="R88" i="158"/>
  <c r="Y85" i="158"/>
  <c r="W84" i="158"/>
  <c r="M83" i="158"/>
  <c r="X81" i="158"/>
  <c r="Y79" i="158"/>
  <c r="L75" i="158"/>
  <c r="P70" i="158"/>
  <c r="V67" i="158"/>
  <c r="W57" i="158"/>
  <c r="W56" i="158"/>
  <c r="V55" i="158"/>
  <c r="W52" i="158"/>
  <c r="O51" i="158"/>
  <c r="W45" i="158"/>
  <c r="M43" i="158"/>
  <c r="J40" i="158"/>
  <c r="W28" i="158"/>
  <c r="V27" i="158"/>
  <c r="S24" i="158"/>
  <c r="U23" i="158"/>
  <c r="R20" i="158"/>
  <c r="S19" i="158"/>
  <c r="Y17" i="158"/>
  <c r="P15" i="158"/>
  <c r="W13" i="158"/>
  <c r="O12" i="158"/>
  <c r="M11" i="158"/>
  <c r="X89" i="158"/>
  <c r="W88" i="158"/>
  <c r="J4" i="158"/>
  <c r="W4" i="158"/>
  <c r="V93" i="158"/>
  <c r="J5" i="158"/>
  <c r="P98" i="158"/>
  <c r="O93" i="158"/>
  <c r="X91" i="158"/>
  <c r="Y90" i="158"/>
  <c r="R89" i="158"/>
  <c r="P88" i="158"/>
  <c r="X85" i="158"/>
  <c r="R84" i="158"/>
  <c r="L83" i="158"/>
  <c r="V81" i="158"/>
  <c r="X79" i="158"/>
  <c r="M70" i="158"/>
  <c r="Y68" i="158"/>
  <c r="U67" i="158"/>
  <c r="Y58" i="158"/>
  <c r="V57" i="158"/>
  <c r="U56" i="158"/>
  <c r="S55" i="158"/>
  <c r="I54" i="158"/>
  <c r="U52" i="158"/>
  <c r="I51" i="158"/>
  <c r="V45" i="158"/>
  <c r="P44" i="158"/>
  <c r="L43" i="158"/>
  <c r="I40" i="158"/>
  <c r="U34" i="158"/>
  <c r="Y32" i="158"/>
  <c r="X31" i="158"/>
  <c r="U28" i="158"/>
  <c r="U27" i="158"/>
  <c r="R24" i="158"/>
  <c r="S23" i="158"/>
  <c r="Y21" i="158"/>
  <c r="P19" i="158"/>
  <c r="X17" i="158"/>
  <c r="P16" i="158"/>
  <c r="O15" i="158"/>
  <c r="V13" i="158"/>
  <c r="L11" i="158"/>
  <c r="L4" i="158"/>
  <c r="L5" i="158"/>
  <c r="P99" i="158"/>
  <c r="M98" i="158"/>
  <c r="J96" i="158"/>
  <c r="M93" i="158"/>
  <c r="W91" i="158"/>
  <c r="X90" i="158"/>
  <c r="L88" i="158"/>
  <c r="W85" i="158"/>
  <c r="P84" i="158"/>
  <c r="J83" i="158"/>
  <c r="S81" i="158"/>
  <c r="V79" i="158"/>
  <c r="J75" i="158"/>
  <c r="Y72" i="158"/>
  <c r="X68" i="158"/>
  <c r="S67" i="158"/>
  <c r="Y62" i="158"/>
  <c r="X58" i="158"/>
  <c r="U57" i="158"/>
  <c r="S56" i="158"/>
  <c r="O55" i="158"/>
  <c r="S52" i="158"/>
  <c r="O44" i="158"/>
  <c r="X38" i="158"/>
  <c r="R34" i="158"/>
  <c r="X32" i="158"/>
  <c r="V31" i="158"/>
  <c r="S28" i="158"/>
  <c r="S27" i="158"/>
  <c r="Y25" i="158"/>
  <c r="P23" i="158"/>
  <c r="X21" i="158"/>
  <c r="P20" i="158"/>
  <c r="O19" i="158"/>
  <c r="W17" i="158"/>
  <c r="O16" i="158"/>
  <c r="M15" i="158"/>
  <c r="J12" i="158"/>
  <c r="I4" i="158"/>
  <c r="S83" i="158"/>
  <c r="Y70" i="158"/>
  <c r="M5" i="158"/>
  <c r="M99" i="158"/>
  <c r="L98" i="158"/>
  <c r="L93" i="158"/>
  <c r="V91" i="158"/>
  <c r="V90" i="158"/>
  <c r="P89" i="158"/>
  <c r="V85" i="158"/>
  <c r="J84" i="158"/>
  <c r="I83" i="158"/>
  <c r="R81" i="158"/>
  <c r="I75" i="158"/>
  <c r="Y73" i="158"/>
  <c r="X72" i="158"/>
  <c r="I70" i="158"/>
  <c r="W68" i="158"/>
  <c r="O67" i="158"/>
  <c r="X62" i="158"/>
  <c r="U58" i="158"/>
  <c r="R56" i="158"/>
  <c r="M55" i="158"/>
  <c r="R52" i="158"/>
  <c r="Y48" i="158"/>
  <c r="L45" i="158"/>
  <c r="U38" i="158"/>
  <c r="W32" i="158"/>
  <c r="U31" i="158"/>
  <c r="R28" i="158"/>
  <c r="P27" i="158"/>
  <c r="X25" i="158"/>
  <c r="P24" i="158"/>
  <c r="O23" i="158"/>
  <c r="W21" i="158"/>
  <c r="O20" i="158"/>
  <c r="M19" i="158"/>
  <c r="V17" i="158"/>
  <c r="L15" i="158"/>
  <c r="L13" i="158"/>
  <c r="I12" i="158"/>
  <c r="I99" i="158"/>
  <c r="J93" i="158"/>
  <c r="L55" i="158"/>
  <c r="P52" i="158"/>
  <c r="J44" i="158"/>
  <c r="S38" i="158"/>
  <c r="Y29" i="158"/>
  <c r="O27" i="158"/>
  <c r="W25" i="158"/>
  <c r="O24" i="158"/>
  <c r="S100" i="156"/>
  <c r="L99" i="156"/>
  <c r="L96" i="156"/>
  <c r="S94" i="156"/>
  <c r="I92" i="156"/>
  <c r="S84" i="156"/>
  <c r="L83" i="156"/>
  <c r="L80" i="156"/>
  <c r="S78" i="156"/>
  <c r="S68" i="156"/>
  <c r="M67" i="156"/>
  <c r="M64" i="156"/>
  <c r="O51" i="156"/>
  <c r="M48" i="156"/>
  <c r="J39" i="156"/>
  <c r="P35" i="156"/>
  <c r="I34" i="156"/>
  <c r="O32" i="156"/>
  <c r="I23" i="156"/>
  <c r="S20" i="156"/>
  <c r="P19" i="156"/>
  <c r="J18" i="156"/>
  <c r="O16" i="156"/>
  <c r="L14" i="156"/>
  <c r="R100" i="156"/>
  <c r="R94" i="156"/>
  <c r="R78" i="156"/>
  <c r="R68" i="156"/>
  <c r="L67" i="156"/>
  <c r="L64" i="156"/>
  <c r="S62" i="156"/>
  <c r="M51" i="156"/>
  <c r="L48" i="156"/>
  <c r="S46" i="156"/>
  <c r="I39" i="156"/>
  <c r="S36" i="156"/>
  <c r="O35" i="156"/>
  <c r="M32" i="156"/>
  <c r="R20" i="156"/>
  <c r="O19" i="156"/>
  <c r="I18" i="156"/>
  <c r="M16" i="156"/>
  <c r="J14" i="156"/>
  <c r="K90" i="156"/>
  <c r="I99" i="156"/>
  <c r="R97" i="156"/>
  <c r="J96" i="156"/>
  <c r="K92" i="156"/>
  <c r="R88" i="156"/>
  <c r="S85" i="156"/>
  <c r="I83" i="156"/>
  <c r="R81" i="156"/>
  <c r="J80" i="156"/>
  <c r="O78" i="156"/>
  <c r="R72" i="156"/>
  <c r="S69" i="156"/>
  <c r="J67" i="156"/>
  <c r="R62" i="156"/>
  <c r="R56" i="156"/>
  <c r="R52" i="156"/>
  <c r="L51" i="156"/>
  <c r="L46" i="156"/>
  <c r="R40" i="156"/>
  <c r="R36" i="156"/>
  <c r="M35" i="156"/>
  <c r="L32" i="156"/>
  <c r="L30" i="156"/>
  <c r="R24" i="156"/>
  <c r="S21" i="156"/>
  <c r="M19" i="156"/>
  <c r="L16" i="156"/>
  <c r="I14" i="156"/>
  <c r="I11" i="156"/>
  <c r="K94" i="156"/>
  <c r="P100" i="156"/>
  <c r="P97" i="156"/>
  <c r="I96" i="156"/>
  <c r="O94" i="156"/>
  <c r="R85" i="156"/>
  <c r="P84" i="156"/>
  <c r="P81" i="156"/>
  <c r="I80" i="156"/>
  <c r="L78" i="156"/>
  <c r="R69" i="156"/>
  <c r="P68" i="156"/>
  <c r="I67" i="156"/>
  <c r="R65" i="156"/>
  <c r="J64" i="156"/>
  <c r="L62" i="156"/>
  <c r="S53" i="156"/>
  <c r="J51" i="156"/>
  <c r="J48" i="156"/>
  <c r="J46" i="156"/>
  <c r="S37" i="156"/>
  <c r="L35" i="156"/>
  <c r="J30" i="156"/>
  <c r="K24" i="156"/>
  <c r="R21" i="156"/>
  <c r="P20" i="156"/>
  <c r="L19" i="156"/>
  <c r="O100" i="156"/>
  <c r="O97" i="156"/>
  <c r="L94" i="156"/>
  <c r="O84" i="156"/>
  <c r="K83" i="156"/>
  <c r="O81" i="156"/>
  <c r="J78" i="156"/>
  <c r="I75" i="156"/>
  <c r="O68" i="156"/>
  <c r="P65" i="156"/>
  <c r="I64" i="156"/>
  <c r="J62" i="156"/>
  <c r="I59" i="156"/>
  <c r="R53" i="156"/>
  <c r="P52" i="156"/>
  <c r="I51" i="156"/>
  <c r="P49" i="156"/>
  <c r="I48" i="156"/>
  <c r="I46" i="156"/>
  <c r="I43" i="156"/>
  <c r="R37" i="156"/>
  <c r="P36" i="156"/>
  <c r="J35" i="156"/>
  <c r="J32" i="156"/>
  <c r="I30" i="156"/>
  <c r="I27" i="156"/>
  <c r="I16" i="156"/>
  <c r="K14" i="156"/>
  <c r="K11" i="156"/>
  <c r="O96" i="156"/>
  <c r="M100" i="156"/>
  <c r="M97" i="156"/>
  <c r="J94" i="156"/>
  <c r="P85" i="156"/>
  <c r="M84" i="156"/>
  <c r="M81" i="156"/>
  <c r="I78" i="156"/>
  <c r="P69" i="156"/>
  <c r="M68" i="156"/>
  <c r="O65" i="156"/>
  <c r="I62" i="156"/>
  <c r="O52" i="156"/>
  <c r="O49" i="156"/>
  <c r="O36" i="156"/>
  <c r="I35" i="156"/>
  <c r="P33" i="156"/>
  <c r="I32" i="156"/>
  <c r="P21" i="156"/>
  <c r="J19" i="156"/>
  <c r="P53" i="156"/>
  <c r="P37" i="156"/>
  <c r="M36" i="156"/>
  <c r="O33" i="156"/>
  <c r="O21" i="156"/>
  <c r="I19" i="156"/>
  <c r="P17" i="156"/>
  <c r="L69" i="156"/>
  <c r="M53" i="156"/>
  <c r="M37" i="156"/>
  <c r="L33" i="156"/>
  <c r="M17" i="156"/>
  <c r="I81" i="156"/>
  <c r="L79" i="156"/>
  <c r="P66" i="156"/>
  <c r="J65" i="156"/>
  <c r="M63" i="156"/>
  <c r="P54" i="156"/>
  <c r="L53" i="156"/>
  <c r="K52" i="156"/>
  <c r="J49" i="156"/>
  <c r="M47" i="156"/>
  <c r="L37" i="156"/>
  <c r="L17" i="156"/>
  <c r="J79" i="156"/>
  <c r="J69" i="156"/>
  <c r="I65" i="156"/>
  <c r="L63" i="156"/>
  <c r="I49" i="156"/>
  <c r="L47" i="156"/>
  <c r="J33" i="156"/>
  <c r="J21" i="156"/>
  <c r="J17" i="156"/>
  <c r="I79" i="156"/>
  <c r="M66" i="156"/>
  <c r="J63" i="156"/>
  <c r="J53" i="156"/>
  <c r="J47" i="156"/>
  <c r="J37" i="156"/>
  <c r="P34" i="156"/>
  <c r="I33" i="156"/>
  <c r="I17" i="156"/>
  <c r="J15" i="156"/>
  <c r="K79" i="156"/>
  <c r="R67" i="156"/>
  <c r="I63" i="156"/>
  <c r="I47" i="156"/>
  <c r="P18" i="156"/>
  <c r="J12" i="156"/>
  <c r="K63" i="156"/>
  <c r="R51" i="156"/>
  <c r="K47" i="156"/>
  <c r="O18" i="156"/>
  <c r="K17" i="156"/>
  <c r="I12" i="156"/>
  <c r="K70" i="156"/>
  <c r="P67" i="156"/>
  <c r="K31" i="156"/>
  <c r="M96" i="156"/>
  <c r="K89" i="156"/>
  <c r="M80" i="156"/>
  <c r="K73" i="156"/>
  <c r="O64" i="156"/>
  <c r="P51" i="156"/>
  <c r="O48" i="156"/>
  <c r="Y93" i="154"/>
  <c r="W92" i="154"/>
  <c r="V91" i="154"/>
  <c r="I12" i="154"/>
  <c r="J6" i="154"/>
  <c r="M10" i="154"/>
  <c r="O4" i="154"/>
  <c r="R8" i="154"/>
  <c r="U12" i="154"/>
  <c r="V6" i="154"/>
  <c r="X11" i="154"/>
  <c r="Y6" i="154"/>
  <c r="S93" i="154"/>
  <c r="S92" i="154"/>
  <c r="P91" i="154"/>
  <c r="V87" i="154"/>
  <c r="M86" i="154"/>
  <c r="P79" i="154"/>
  <c r="V69" i="154"/>
  <c r="X47" i="154"/>
  <c r="O44" i="154"/>
  <c r="O40" i="154"/>
  <c r="Y37" i="154"/>
  <c r="O36" i="154"/>
  <c r="Y33" i="154"/>
  <c r="S28" i="154"/>
  <c r="S24" i="154"/>
  <c r="Y21" i="154"/>
  <c r="S20" i="154"/>
  <c r="U18" i="154"/>
  <c r="S17" i="154"/>
  <c r="R14" i="154"/>
  <c r="R13" i="154"/>
  <c r="R86" i="154"/>
  <c r="W79" i="154"/>
  <c r="J8" i="154"/>
  <c r="M12" i="154"/>
  <c r="O6" i="154"/>
  <c r="R10" i="154"/>
  <c r="S4" i="154"/>
  <c r="V8" i="154"/>
  <c r="W3" i="154"/>
  <c r="Y8" i="154"/>
  <c r="X100" i="154"/>
  <c r="S99" i="154"/>
  <c r="S91" i="154"/>
  <c r="I11" i="154"/>
  <c r="J5" i="154"/>
  <c r="M9" i="154"/>
  <c r="O3" i="154"/>
  <c r="R7" i="154"/>
  <c r="U11" i="154"/>
  <c r="V5" i="154"/>
  <c r="X10" i="154"/>
  <c r="Y5" i="154"/>
  <c r="O100" i="154"/>
  <c r="P99" i="154"/>
  <c r="R93" i="154"/>
  <c r="R92" i="154"/>
  <c r="M91" i="154"/>
  <c r="S87" i="154"/>
  <c r="L86" i="154"/>
  <c r="M85" i="154"/>
  <c r="J84" i="154"/>
  <c r="Y80" i="154"/>
  <c r="O79" i="154"/>
  <c r="S67" i="154"/>
  <c r="P54" i="154"/>
  <c r="M50" i="154"/>
  <c r="Y48" i="154"/>
  <c r="S47" i="154"/>
  <c r="L44" i="154"/>
  <c r="L40" i="154"/>
  <c r="X37" i="154"/>
  <c r="L36" i="154"/>
  <c r="X33" i="154"/>
  <c r="O32" i="154"/>
  <c r="Y29" i="154"/>
  <c r="Y25" i="154"/>
  <c r="X21" i="154"/>
  <c r="S18" i="154"/>
  <c r="R17" i="154"/>
  <c r="P14" i="154"/>
  <c r="X99" i="154"/>
  <c r="P3" i="154"/>
  <c r="V11" i="154"/>
  <c r="W6" i="154"/>
  <c r="Y11" i="154"/>
  <c r="W99" i="154"/>
  <c r="L3" i="154"/>
  <c r="O7" i="154"/>
  <c r="R11" i="154"/>
  <c r="W4" i="154"/>
  <c r="U99" i="154"/>
  <c r="I10" i="154"/>
  <c r="J4" i="154"/>
  <c r="M8" i="154"/>
  <c r="P12" i="154"/>
  <c r="R6" i="154"/>
  <c r="U10" i="154"/>
  <c r="V4" i="154"/>
  <c r="X9" i="154"/>
  <c r="Y4" i="154"/>
  <c r="M100" i="154"/>
  <c r="O99" i="154"/>
  <c r="W97" i="154"/>
  <c r="Y95" i="154"/>
  <c r="R94" i="154"/>
  <c r="L91" i="154"/>
  <c r="P87" i="154"/>
  <c r="J85" i="154"/>
  <c r="I84" i="154"/>
  <c r="W80" i="154"/>
  <c r="M79" i="154"/>
  <c r="X74" i="154"/>
  <c r="J69" i="154"/>
  <c r="X55" i="154"/>
  <c r="M54" i="154"/>
  <c r="L50" i="154"/>
  <c r="X48" i="154"/>
  <c r="P47" i="154"/>
  <c r="J44" i="154"/>
  <c r="Y41" i="154"/>
  <c r="J40" i="154"/>
  <c r="U37" i="154"/>
  <c r="J36" i="154"/>
  <c r="X34" i="154"/>
  <c r="U33" i="154"/>
  <c r="L32" i="154"/>
  <c r="X29" i="154"/>
  <c r="L28" i="154"/>
  <c r="X26" i="154"/>
  <c r="X25" i="154"/>
  <c r="L24" i="154"/>
  <c r="U21" i="154"/>
  <c r="R18" i="154"/>
  <c r="O14" i="154"/>
  <c r="P13" i="154"/>
  <c r="W7" i="154"/>
  <c r="W93" i="154"/>
  <c r="I9" i="154"/>
  <c r="J3" i="154"/>
  <c r="M7" i="154"/>
  <c r="P11" i="154"/>
  <c r="R5" i="154"/>
  <c r="V3" i="154"/>
  <c r="X8" i="154"/>
  <c r="Y3" i="154"/>
  <c r="L100" i="154"/>
  <c r="M99" i="154"/>
  <c r="M97" i="154"/>
  <c r="X95" i="154"/>
  <c r="P93" i="154"/>
  <c r="O92" i="154"/>
  <c r="Y88" i="154"/>
  <c r="O87" i="154"/>
  <c r="I86" i="154"/>
  <c r="X82" i="154"/>
  <c r="V80" i="154"/>
  <c r="L79" i="154"/>
  <c r="V74" i="154"/>
  <c r="U70" i="154"/>
  <c r="Y56" i="154"/>
  <c r="S55" i="154"/>
  <c r="L54" i="154"/>
  <c r="W48" i="154"/>
  <c r="O47" i="154"/>
  <c r="Y45" i="154"/>
  <c r="I44" i="154"/>
  <c r="R41" i="154"/>
  <c r="I40" i="154"/>
  <c r="X38" i="154"/>
  <c r="R37" i="154"/>
  <c r="I36" i="154"/>
  <c r="V34" i="154"/>
  <c r="R33" i="154"/>
  <c r="J32" i="154"/>
  <c r="X30" i="154"/>
  <c r="U29" i="154"/>
  <c r="J28" i="154"/>
  <c r="U25" i="154"/>
  <c r="J24" i="154"/>
  <c r="R21" i="154"/>
  <c r="P18" i="154"/>
  <c r="P17" i="154"/>
  <c r="M14" i="154"/>
  <c r="O13" i="154"/>
  <c r="L6" i="154"/>
  <c r="O10" i="154"/>
  <c r="J11" i="154"/>
  <c r="S7" i="154"/>
  <c r="I8" i="154"/>
  <c r="L12" i="154"/>
  <c r="M6" i="154"/>
  <c r="P10" i="154"/>
  <c r="R4" i="154"/>
  <c r="U8" i="154"/>
  <c r="W2" i="154"/>
  <c r="X7" i="154"/>
  <c r="I100" i="154"/>
  <c r="W95" i="154"/>
  <c r="O94" i="154"/>
  <c r="O93" i="154"/>
  <c r="W88" i="154"/>
  <c r="M87" i="154"/>
  <c r="O80" i="154"/>
  <c r="U74" i="154"/>
  <c r="X56" i="154"/>
  <c r="P55" i="154"/>
  <c r="X51" i="154"/>
  <c r="J50" i="154"/>
  <c r="V48" i="154"/>
  <c r="M47" i="154"/>
  <c r="P41" i="154"/>
  <c r="V38" i="154"/>
  <c r="P37" i="154"/>
  <c r="U34" i="154"/>
  <c r="I32" i="154"/>
  <c r="V30" i="154"/>
  <c r="R29" i="154"/>
  <c r="R25" i="154"/>
  <c r="O18" i="154"/>
  <c r="O17" i="154"/>
  <c r="Y15" i="154"/>
  <c r="L14" i="154"/>
  <c r="X6" i="154"/>
  <c r="J80" i="154"/>
  <c r="J79" i="154"/>
  <c r="Y75" i="154"/>
  <c r="X65" i="154"/>
  <c r="J63" i="154"/>
  <c r="O61" i="154"/>
  <c r="J54" i="154"/>
  <c r="I47" i="154"/>
  <c r="P33" i="154"/>
  <c r="P21" i="154"/>
  <c r="M18" i="154"/>
  <c r="X15" i="154"/>
  <c r="P29" i="154"/>
  <c r="P25" i="154"/>
  <c r="O21" i="154"/>
  <c r="L18" i="154"/>
  <c r="P15" i="154"/>
  <c r="W10" i="154"/>
  <c r="P6" i="154"/>
  <c r="S10" i="154"/>
  <c r="I3" i="154"/>
  <c r="L7" i="154"/>
  <c r="O11" i="154"/>
  <c r="U3" i="154"/>
  <c r="Y2" i="154"/>
  <c r="U49" i="154"/>
  <c r="I48" i="154"/>
  <c r="X44" i="154"/>
  <c r="X40" i="154"/>
  <c r="Y32" i="154"/>
  <c r="P75" i="154"/>
  <c r="X71" i="154"/>
  <c r="I68" i="154"/>
  <c r="R49" i="154"/>
  <c r="W44" i="154"/>
  <c r="M42" i="154"/>
  <c r="W40" i="154"/>
  <c r="W36" i="154"/>
  <c r="O35" i="154"/>
  <c r="X32" i="154"/>
  <c r="Y13" i="154"/>
  <c r="Y92" i="154"/>
  <c r="X91" i="154"/>
  <c r="Y79" i="154"/>
  <c r="J10" i="154"/>
  <c r="R12" i="154"/>
  <c r="V10" i="154"/>
  <c r="V99" i="154"/>
  <c r="J96" i="154"/>
  <c r="X92" i="154"/>
  <c r="S85" i="154"/>
  <c r="S84" i="154"/>
  <c r="M81" i="154"/>
  <c r="X79" i="154"/>
  <c r="S71" i="154"/>
  <c r="Y64" i="154"/>
  <c r="R62" i="154"/>
  <c r="U57" i="154"/>
  <c r="J56" i="154"/>
  <c r="X54" i="154"/>
  <c r="M46" i="154"/>
  <c r="V44" i="154"/>
  <c r="L42" i="154"/>
  <c r="V40" i="154"/>
  <c r="O39" i="154"/>
  <c r="V36" i="154"/>
  <c r="W32" i="154"/>
  <c r="O31" i="154"/>
  <c r="J30" i="154"/>
  <c r="X28" i="154"/>
  <c r="X24" i="154"/>
  <c r="V16" i="154"/>
  <c r="X14" i="154"/>
  <c r="X13" i="154"/>
  <c r="I56" i="154"/>
  <c r="V54" i="154"/>
  <c r="X50" i="154"/>
  <c r="U44" i="154"/>
  <c r="U40" i="154"/>
  <c r="V32" i="154"/>
  <c r="Y17" i="154"/>
  <c r="X87" i="154"/>
  <c r="V79" i="154"/>
  <c r="X69" i="154"/>
  <c r="S54" i="154"/>
  <c r="S50" i="154"/>
  <c r="S44" i="154"/>
  <c r="S40" i="154"/>
  <c r="S36" i="154"/>
  <c r="U32" i="154"/>
  <c r="V28" i="154"/>
  <c r="V24" i="154"/>
  <c r="V20" i="154"/>
  <c r="X18" i="154"/>
  <c r="X17" i="154"/>
  <c r="S16" i="154"/>
  <c r="U14" i="154"/>
  <c r="U13" i="154"/>
  <c r="V92" i="154"/>
  <c r="J7" i="154"/>
  <c r="V7" i="154"/>
  <c r="R100" i="154"/>
  <c r="R99" i="154"/>
  <c r="V93" i="154"/>
  <c r="U92" i="154"/>
  <c r="O86" i="154"/>
  <c r="P85" i="154"/>
  <c r="W69" i="154"/>
  <c r="R50" i="154"/>
  <c r="Y47" i="154"/>
  <c r="S32" i="154"/>
  <c r="U28" i="154"/>
  <c r="U24" i="154"/>
  <c r="U20" i="154"/>
  <c r="V18" i="154"/>
  <c r="U17" i="154"/>
  <c r="S14" i="154"/>
  <c r="S13" i="154"/>
  <c r="M98" i="152"/>
  <c r="K89" i="152" a="1"/>
  <c r="K89" i="152" s="1"/>
  <c r="L89" i="152" s="1"/>
  <c r="R5" i="152"/>
  <c r="J98" i="152"/>
  <c r="I79" i="152"/>
  <c r="K76" i="152" a="1"/>
  <c r="K76" i="152" s="1"/>
  <c r="L76" i="152" s="1"/>
  <c r="P74" i="152"/>
  <c r="N71" i="152"/>
  <c r="J49" i="152"/>
  <c r="J41" i="152"/>
  <c r="I35" i="152"/>
  <c r="I30" i="152"/>
  <c r="R26" i="152"/>
  <c r="K80" i="152" a="1"/>
  <c r="K80" i="152" s="1"/>
  <c r="L80" i="152" s="1"/>
  <c r="J76" i="152"/>
  <c r="I74" i="152"/>
  <c r="J71" i="152"/>
  <c r="P55" i="152"/>
  <c r="I49" i="152"/>
  <c r="I46" i="152"/>
  <c r="I41" i="152"/>
  <c r="J33" i="152"/>
  <c r="Q26" i="152"/>
  <c r="K21" i="152" a="1"/>
  <c r="K21" i="152" s="1"/>
  <c r="L21" i="152" s="1"/>
  <c r="K11" i="152" a="1"/>
  <c r="K11" i="152" s="1"/>
  <c r="L11" i="152" s="1"/>
  <c r="K90" i="152" a="1"/>
  <c r="K90" i="152" s="1"/>
  <c r="L90" i="152" s="1"/>
  <c r="K87" i="152" a="1"/>
  <c r="K87" i="152" s="1"/>
  <c r="L87" i="152" s="1"/>
  <c r="N55" i="152"/>
  <c r="L53" i="152"/>
  <c r="R42" i="152"/>
  <c r="I33" i="152"/>
  <c r="P26" i="152"/>
  <c r="K8" i="152" a="1"/>
  <c r="K8" i="152" s="1"/>
  <c r="L8" i="152" s="1"/>
  <c r="T89" i="152"/>
  <c r="J55" i="152"/>
  <c r="K2" i="152" a="1"/>
  <c r="K2" i="152" s="1"/>
  <c r="L2" i="152" s="1"/>
  <c r="S89" i="152"/>
  <c r="K46" i="152" a="1"/>
  <c r="K46" i="152" s="1"/>
  <c r="L46" i="152" s="1"/>
  <c r="K41" i="152" a="1"/>
  <c r="K41" i="152" s="1"/>
  <c r="L41" i="152" s="1"/>
  <c r="K20" i="152" a="1"/>
  <c r="K20" i="152" s="1"/>
  <c r="L20" i="152" s="1"/>
  <c r="T56" i="152"/>
  <c r="J97" i="152"/>
  <c r="Q95" i="152"/>
  <c r="M94" i="152"/>
  <c r="K93" i="152" a="1"/>
  <c r="K93" i="152" s="1"/>
  <c r="L93" i="152" s="1"/>
  <c r="Q89" i="152"/>
  <c r="M83" i="152"/>
  <c r="S78" i="152"/>
  <c r="P75" i="152"/>
  <c r="T73" i="152"/>
  <c r="N72" i="152"/>
  <c r="Q67" i="152"/>
  <c r="N61" i="152"/>
  <c r="S56" i="152"/>
  <c r="K52" i="152" a="1"/>
  <c r="K52" i="152" s="1"/>
  <c r="L52" i="152" s="1"/>
  <c r="Q50" i="152"/>
  <c r="I47" i="152"/>
  <c r="T45" i="152"/>
  <c r="T40" i="152"/>
  <c r="R34" i="152"/>
  <c r="K33" i="152" a="1"/>
  <c r="K33" i="152" s="1"/>
  <c r="L33" i="152" s="1"/>
  <c r="S29" i="152"/>
  <c r="R24" i="152"/>
  <c r="T19" i="152"/>
  <c r="R18" i="152"/>
  <c r="P16" i="152"/>
  <c r="T14" i="152"/>
  <c r="T9" i="152"/>
  <c r="L13" i="152"/>
  <c r="S9" i="152"/>
  <c r="K74" i="152" a="1"/>
  <c r="K74" i="152" s="1"/>
  <c r="L74" i="152" s="1"/>
  <c r="P89" i="152"/>
  <c r="M95" i="152"/>
  <c r="R92" i="152"/>
  <c r="N89" i="152"/>
  <c r="K86" i="152" a="1"/>
  <c r="K86" i="152" s="1"/>
  <c r="L86" i="152" s="1"/>
  <c r="J83" i="152"/>
  <c r="S79" i="152"/>
  <c r="P78" i="152"/>
  <c r="R73" i="152"/>
  <c r="I72" i="152"/>
  <c r="N67" i="152"/>
  <c r="I66" i="152"/>
  <c r="T62" i="152"/>
  <c r="J61" i="152"/>
  <c r="T57" i="152"/>
  <c r="N56" i="152"/>
  <c r="K55" i="152" a="1"/>
  <c r="K55" i="152" s="1"/>
  <c r="L55" i="152" s="1"/>
  <c r="S51" i="152"/>
  <c r="N50" i="152"/>
  <c r="Q45" i="152"/>
  <c r="R40" i="152"/>
  <c r="T35" i="152"/>
  <c r="P34" i="152"/>
  <c r="N29" i="152"/>
  <c r="S25" i="152"/>
  <c r="M24" i="152"/>
  <c r="T22" i="152"/>
  <c r="R19" i="152"/>
  <c r="P18" i="152"/>
  <c r="R14" i="152"/>
  <c r="T12" i="152"/>
  <c r="R9" i="152"/>
  <c r="K71" i="152" a="1"/>
  <c r="K71" i="152" s="1"/>
  <c r="L71" i="152" s="1"/>
  <c r="K4" i="152" a="1"/>
  <c r="K4" i="152" s="1"/>
  <c r="L4" i="152" s="1"/>
  <c r="Q92" i="152"/>
  <c r="T90" i="152"/>
  <c r="M89" i="152"/>
  <c r="I83" i="152"/>
  <c r="R79" i="152"/>
  <c r="N78" i="152"/>
  <c r="Q73" i="152"/>
  <c r="M67" i="152"/>
  <c r="S62" i="152"/>
  <c r="I61" i="152"/>
  <c r="S57" i="152"/>
  <c r="M56" i="152"/>
  <c r="T54" i="152"/>
  <c r="Q51" i="152"/>
  <c r="M50" i="152"/>
  <c r="N45" i="152"/>
  <c r="T41" i="152"/>
  <c r="N40" i="152"/>
  <c r="S35" i="152"/>
  <c r="N34" i="152"/>
  <c r="J32" i="152"/>
  <c r="M29" i="152"/>
  <c r="R25" i="152"/>
  <c r="I24" i="152"/>
  <c r="Q19" i="152"/>
  <c r="N18" i="152"/>
  <c r="P14" i="152"/>
  <c r="P12" i="152"/>
  <c r="Q9" i="152"/>
  <c r="R89" i="152"/>
  <c r="N95" i="152"/>
  <c r="R56" i="152"/>
  <c r="T98" i="152"/>
  <c r="P92" i="152"/>
  <c r="S90" i="152"/>
  <c r="J89" i="152"/>
  <c r="T87" i="152"/>
  <c r="J81" i="152"/>
  <c r="Q79" i="152"/>
  <c r="M78" i="152"/>
  <c r="T76" i="152"/>
  <c r="P73" i="152"/>
  <c r="T63" i="152"/>
  <c r="R62" i="152"/>
  <c r="P59" i="152"/>
  <c r="R57" i="152"/>
  <c r="I56" i="152"/>
  <c r="Q54" i="152"/>
  <c r="P51" i="152"/>
  <c r="J50" i="152"/>
  <c r="M45" i="152"/>
  <c r="S41" i="152"/>
  <c r="M40" i="152"/>
  <c r="T38" i="152"/>
  <c r="Q35" i="152"/>
  <c r="M34" i="152"/>
  <c r="T30" i="152"/>
  <c r="J29" i="152"/>
  <c r="P27" i="152"/>
  <c r="Q25" i="152"/>
  <c r="P19" i="152"/>
  <c r="M18" i="152"/>
  <c r="N14" i="152"/>
  <c r="M9" i="152"/>
  <c r="T92" i="152"/>
  <c r="T79" i="152"/>
  <c r="R98" i="152"/>
  <c r="J95" i="152"/>
  <c r="N92" i="152"/>
  <c r="R90" i="152"/>
  <c r="S87" i="152"/>
  <c r="I81" i="152"/>
  <c r="N79" i="152"/>
  <c r="I78" i="152"/>
  <c r="R76" i="152"/>
  <c r="N73" i="152"/>
  <c r="J67" i="152"/>
  <c r="S63" i="152"/>
  <c r="P62" i="152"/>
  <c r="N59" i="152"/>
  <c r="Q57" i="152"/>
  <c r="N51" i="152"/>
  <c r="I50" i="152"/>
  <c r="T46" i="152"/>
  <c r="J45" i="152"/>
  <c r="R41" i="152"/>
  <c r="I40" i="152"/>
  <c r="Q38" i="152"/>
  <c r="P35" i="152"/>
  <c r="J34" i="152"/>
  <c r="S30" i="152"/>
  <c r="I29" i="152"/>
  <c r="N27" i="152"/>
  <c r="P25" i="152"/>
  <c r="N19" i="152"/>
  <c r="J18" i="152"/>
  <c r="T15" i="152"/>
  <c r="M14" i="152"/>
  <c r="J9" i="152"/>
  <c r="Q98" i="152"/>
  <c r="Q96" i="152"/>
  <c r="I95" i="152"/>
  <c r="T93" i="152"/>
  <c r="M92" i="152"/>
  <c r="Q90" i="152"/>
  <c r="P87" i="152"/>
  <c r="M79" i="152"/>
  <c r="Q76" i="152"/>
  <c r="T74" i="152"/>
  <c r="M73" i="152"/>
  <c r="I67" i="152"/>
  <c r="N62" i="152"/>
  <c r="P57" i="152"/>
  <c r="M51" i="152"/>
  <c r="S46" i="152"/>
  <c r="I45" i="152"/>
  <c r="P43" i="152"/>
  <c r="Q41" i="152"/>
  <c r="N35" i="152"/>
  <c r="I34" i="152"/>
  <c r="R30" i="152"/>
  <c r="N25" i="152"/>
  <c r="M19" i="152"/>
  <c r="S15" i="152"/>
  <c r="I14" i="152"/>
  <c r="I9" i="152"/>
  <c r="K96" i="152" a="1"/>
  <c r="K96" i="152" s="1"/>
  <c r="L96" i="152" s="1"/>
  <c r="K92" i="152" a="1"/>
  <c r="K92" i="152" s="1"/>
  <c r="L92" i="152" s="1"/>
  <c r="P90" i="152"/>
  <c r="N87" i="152"/>
  <c r="J96" i="152"/>
  <c r="J92" i="152"/>
  <c r="I90" i="152"/>
  <c r="J87" i="152"/>
  <c r="N76" i="152"/>
  <c r="R74" i="152"/>
  <c r="S71" i="152"/>
  <c r="I65" i="152"/>
  <c r="M57" i="152"/>
  <c r="K54" i="152" a="1"/>
  <c r="K54" i="152" s="1"/>
  <c r="L54" i="152" s="1"/>
  <c r="J51" i="152"/>
  <c r="P46" i="152"/>
  <c r="N41" i="152"/>
  <c r="N30" i="152"/>
  <c r="J25" i="152"/>
  <c r="J19" i="152"/>
  <c r="Q15" i="152"/>
  <c r="J79" i="152"/>
  <c r="M76" i="152"/>
  <c r="Q74" i="152"/>
  <c r="P71" i="152"/>
  <c r="T55" i="152"/>
  <c r="I51" i="152"/>
  <c r="K50" i="152" a="1"/>
  <c r="K50" i="152" s="1"/>
  <c r="L50" i="152" s="1"/>
  <c r="N46" i="152"/>
  <c r="K38" i="152" a="1"/>
  <c r="K38" i="152" s="1"/>
  <c r="L38" i="152" s="1"/>
  <c r="J35" i="152"/>
  <c r="M30" i="152"/>
  <c r="K29" i="152" a="1"/>
  <c r="K29" i="152" s="1"/>
  <c r="L29" i="152" s="1"/>
  <c r="N15" i="152"/>
  <c r="P99" i="150"/>
  <c r="T96" i="150"/>
  <c r="M82" i="150"/>
  <c r="K72" i="150" a="1"/>
  <c r="K72" i="150" s="1"/>
  <c r="L72" i="150" s="1"/>
  <c r="Q66" i="150"/>
  <c r="Q50" i="150"/>
  <c r="N99" i="150"/>
  <c r="I98" i="150"/>
  <c r="S96" i="150"/>
  <c r="S89" i="150"/>
  <c r="Q83" i="150"/>
  <c r="R75" i="150"/>
  <c r="I69" i="150"/>
  <c r="T67" i="150"/>
  <c r="N66" i="150"/>
  <c r="N63" i="150"/>
  <c r="M61" i="150"/>
  <c r="K60" i="150" a="1"/>
  <c r="K60" i="150" s="1"/>
  <c r="L60" i="150" s="1"/>
  <c r="I53" i="150"/>
  <c r="T51" i="150"/>
  <c r="N50" i="150"/>
  <c r="S45" i="150"/>
  <c r="J42" i="150"/>
  <c r="P37" i="150"/>
  <c r="R34" i="150"/>
  <c r="N33" i="150"/>
  <c r="P28" i="150"/>
  <c r="S26" i="150"/>
  <c r="I25" i="150"/>
  <c r="T17" i="150"/>
  <c r="R16" i="150"/>
  <c r="K13" i="150" a="1"/>
  <c r="K13" i="150" s="1"/>
  <c r="L13" i="150" s="1"/>
  <c r="K11" i="150" a="1"/>
  <c r="K11" i="150" s="1"/>
  <c r="L11" i="150" s="1"/>
  <c r="T73" i="150"/>
  <c r="M66" i="150"/>
  <c r="R51" i="150"/>
  <c r="M50" i="150"/>
  <c r="Q45" i="150"/>
  <c r="N37" i="150"/>
  <c r="Q34" i="150"/>
  <c r="N28" i="150"/>
  <c r="R26" i="150"/>
  <c r="S17" i="150"/>
  <c r="Q16" i="150"/>
  <c r="N14" i="150"/>
  <c r="T12" i="150"/>
  <c r="S73" i="150"/>
  <c r="I37" i="150"/>
  <c r="T35" i="150"/>
  <c r="N34" i="150"/>
  <c r="M28" i="150"/>
  <c r="R17" i="150"/>
  <c r="P16" i="150"/>
  <c r="M14" i="150"/>
  <c r="R12" i="150"/>
  <c r="T100" i="150"/>
  <c r="M99" i="150"/>
  <c r="R96" i="150"/>
  <c r="S80" i="150"/>
  <c r="Q100" i="150"/>
  <c r="J99" i="150"/>
  <c r="P96" i="150"/>
  <c r="R92" i="150"/>
  <c r="N89" i="150"/>
  <c r="R86" i="150"/>
  <c r="T84" i="150"/>
  <c r="R80" i="150"/>
  <c r="K79" i="150" a="1"/>
  <c r="K79" i="150" s="1"/>
  <c r="L79" i="150" s="1"/>
  <c r="T76" i="150"/>
  <c r="R73" i="150"/>
  <c r="K71" i="150" a="1"/>
  <c r="K71" i="150" s="1"/>
  <c r="L71" i="150" s="1"/>
  <c r="P67" i="150"/>
  <c r="T64" i="150"/>
  <c r="P59" i="150"/>
  <c r="T57" i="150"/>
  <c r="P51" i="150"/>
  <c r="N47" i="150"/>
  <c r="M45" i="150"/>
  <c r="K44" i="150" a="1"/>
  <c r="K44" i="150" s="1"/>
  <c r="L44" i="150" s="1"/>
  <c r="K40" i="150" a="1"/>
  <c r="K40" i="150" s="1"/>
  <c r="L40" i="150" s="1"/>
  <c r="R35" i="150"/>
  <c r="M34" i="150"/>
  <c r="T29" i="150"/>
  <c r="I28" i="150"/>
  <c r="P21" i="150"/>
  <c r="S18" i="150"/>
  <c r="Q17" i="150"/>
  <c r="M16" i="150"/>
  <c r="Q12" i="150"/>
  <c r="K82" i="150" a="1"/>
  <c r="K82" i="150" s="1"/>
  <c r="L82" i="150" s="1"/>
  <c r="T80" i="150"/>
  <c r="S100" i="150"/>
  <c r="K99" i="150" a="1"/>
  <c r="K99" i="150" s="1"/>
  <c r="L99" i="150" s="1"/>
  <c r="Q96" i="150"/>
  <c r="T86" i="150"/>
  <c r="I82" i="150"/>
  <c r="P100" i="150"/>
  <c r="I99" i="150"/>
  <c r="N96" i="150"/>
  <c r="Q92" i="150"/>
  <c r="M89" i="150"/>
  <c r="Q86" i="150"/>
  <c r="S84" i="150"/>
  <c r="Q80" i="150"/>
  <c r="P78" i="150"/>
  <c r="S76" i="150"/>
  <c r="Q73" i="150"/>
  <c r="T70" i="150"/>
  <c r="N67" i="150"/>
  <c r="I66" i="150"/>
  <c r="S64" i="150"/>
  <c r="J59" i="150"/>
  <c r="S57" i="150"/>
  <c r="N51" i="150"/>
  <c r="I50" i="150"/>
  <c r="M47" i="150"/>
  <c r="S43" i="150"/>
  <c r="Q35" i="150"/>
  <c r="J33" i="150"/>
  <c r="S29" i="150"/>
  <c r="K25" i="150" a="1"/>
  <c r="K25" i="150" s="1"/>
  <c r="L25" i="150" s="1"/>
  <c r="N21" i="150"/>
  <c r="R18" i="150"/>
  <c r="P17" i="150"/>
  <c r="P12" i="150"/>
  <c r="N100" i="150"/>
  <c r="M96" i="150"/>
  <c r="N86" i="150"/>
  <c r="Q84" i="150"/>
  <c r="P80" i="150"/>
  <c r="N73" i="150"/>
  <c r="R70" i="150"/>
  <c r="N12" i="150"/>
  <c r="R57" i="150"/>
  <c r="J100" i="150"/>
  <c r="S97" i="150"/>
  <c r="J96" i="150"/>
  <c r="N92" i="150"/>
  <c r="T90" i="150"/>
  <c r="M86" i="150"/>
  <c r="P84" i="150"/>
  <c r="I83" i="150"/>
  <c r="N80" i="150"/>
  <c r="Q76" i="150"/>
  <c r="M73" i="150"/>
  <c r="Q70" i="150"/>
  <c r="S68" i="150"/>
  <c r="Q64" i="150"/>
  <c r="P62" i="150"/>
  <c r="S60" i="150"/>
  <c r="Q57" i="150"/>
  <c r="R54" i="150"/>
  <c r="S52" i="150"/>
  <c r="J43" i="150"/>
  <c r="S41" i="150"/>
  <c r="N35" i="150"/>
  <c r="J34" i="150"/>
  <c r="N31" i="150"/>
  <c r="N18" i="150"/>
  <c r="K14" i="150" a="1"/>
  <c r="K14" i="150" s="1"/>
  <c r="L14" i="150" s="1"/>
  <c r="I12" i="150"/>
  <c r="I100" i="150"/>
  <c r="J86" i="150"/>
  <c r="N84" i="150"/>
  <c r="M80" i="150"/>
  <c r="J73" i="150"/>
  <c r="N70" i="150"/>
  <c r="N62" i="150"/>
  <c r="N57" i="150"/>
  <c r="M35" i="150"/>
  <c r="I34" i="150"/>
  <c r="M31" i="150"/>
  <c r="T13" i="150"/>
  <c r="P97" i="150"/>
  <c r="T93" i="150"/>
  <c r="I92" i="150"/>
  <c r="Q90" i="150"/>
  <c r="J84" i="150"/>
  <c r="S81" i="150"/>
  <c r="J80" i="150"/>
  <c r="N76" i="150"/>
  <c r="T74" i="150"/>
  <c r="M70" i="150"/>
  <c r="N64" i="150"/>
  <c r="Q60" i="150"/>
  <c r="M57" i="150"/>
  <c r="M54" i="150"/>
  <c r="K47" i="150" a="1"/>
  <c r="K47" i="150" s="1"/>
  <c r="L47" i="150" s="1"/>
  <c r="T44" i="150"/>
  <c r="Q41" i="150"/>
  <c r="K35" i="150" a="1"/>
  <c r="K35" i="150" s="1"/>
  <c r="L35" i="150" s="1"/>
  <c r="S27" i="150"/>
  <c r="K24" i="150" a="1"/>
  <c r="K24" i="150" s="1"/>
  <c r="L24" i="150" s="1"/>
  <c r="S13" i="150"/>
  <c r="K4" i="150" a="1"/>
  <c r="K4" i="150" s="1"/>
  <c r="L4" i="150" s="1"/>
  <c r="N97" i="150"/>
  <c r="S93" i="150"/>
  <c r="K89" i="150" a="1"/>
  <c r="K89" i="150" s="1"/>
  <c r="L89" i="150" s="1"/>
  <c r="I84" i="150"/>
  <c r="R81" i="150"/>
  <c r="K78" i="150" a="1"/>
  <c r="K78" i="150" s="1"/>
  <c r="L78" i="150" s="1"/>
  <c r="M76" i="150"/>
  <c r="S74" i="150"/>
  <c r="J70" i="150"/>
  <c r="N68" i="150"/>
  <c r="T65" i="150"/>
  <c r="M64" i="150"/>
  <c r="P60" i="150"/>
  <c r="K59" i="150" a="1"/>
  <c r="K59" i="150" s="1"/>
  <c r="L59" i="150" s="1"/>
  <c r="J57" i="150"/>
  <c r="J54" i="150"/>
  <c r="N52" i="150"/>
  <c r="P46" i="150"/>
  <c r="S44" i="150"/>
  <c r="N41" i="150"/>
  <c r="J35" i="150"/>
  <c r="R27" i="150"/>
  <c r="Q13" i="150"/>
  <c r="N46" i="150"/>
  <c r="I35" i="150"/>
  <c r="J27" i="150"/>
  <c r="K5" i="150" a="1"/>
  <c r="K5" i="150" s="1"/>
  <c r="L5" i="150" s="1"/>
  <c r="K96" i="150" a="1"/>
  <c r="K96" i="150" s="1"/>
  <c r="L96" i="150" s="1"/>
  <c r="P93" i="150"/>
  <c r="K86" i="150" a="1"/>
  <c r="K86" i="150" s="1"/>
  <c r="L86" i="150" s="1"/>
  <c r="S82" i="150"/>
  <c r="N81" i="150"/>
  <c r="S77" i="150"/>
  <c r="K74" i="150" a="1"/>
  <c r="K74" i="150" s="1"/>
  <c r="L74" i="150" s="1"/>
  <c r="K73" i="150" a="1"/>
  <c r="K73" i="150" s="1"/>
  <c r="L73" i="150" s="1"/>
  <c r="R65" i="150"/>
  <c r="K62" i="150" a="1"/>
  <c r="K62" i="150" s="1"/>
  <c r="L62" i="150" s="1"/>
  <c r="M60" i="150"/>
  <c r="S58" i="150"/>
  <c r="Q44" i="150"/>
  <c r="K43" i="150" a="1"/>
  <c r="K43" i="150" s="1"/>
  <c r="L43" i="150" s="1"/>
  <c r="J41" i="150"/>
  <c r="J38" i="150"/>
  <c r="K31" i="150" a="1"/>
  <c r="K31" i="150" s="1"/>
  <c r="L31" i="150" s="1"/>
  <c r="I18" i="150"/>
  <c r="N13" i="150"/>
  <c r="S11" i="150"/>
  <c r="T33" i="150"/>
  <c r="L19" i="150"/>
  <c r="M13" i="150"/>
  <c r="R11" i="150"/>
  <c r="R99" i="150"/>
  <c r="K88" i="150" a="1"/>
  <c r="K88" i="150" s="1"/>
  <c r="L88" i="150" s="1"/>
  <c r="Q82" i="150"/>
  <c r="K80" i="150" a="1"/>
  <c r="K80" i="150" s="1"/>
  <c r="L80" i="150" s="1"/>
  <c r="K70" i="150" a="1"/>
  <c r="K70" i="150" s="1"/>
  <c r="L70" i="150" s="1"/>
  <c r="S66" i="150"/>
  <c r="K57" i="150" a="1"/>
  <c r="K57" i="150" s="1"/>
  <c r="L57" i="150" s="1"/>
  <c r="Q99" i="150"/>
  <c r="K68" i="150" a="1"/>
  <c r="K68" i="150" s="1"/>
  <c r="L68" i="150" s="1"/>
  <c r="R66" i="150"/>
  <c r="J65" i="150"/>
  <c r="J58" i="150"/>
  <c r="K52" i="150" a="1"/>
  <c r="K52" i="150" s="1"/>
  <c r="L52" i="150" s="1"/>
  <c r="R50" i="150"/>
  <c r="K46" i="150" a="1"/>
  <c r="K46" i="150" s="1"/>
  <c r="L46" i="150" s="1"/>
  <c r="M44" i="150"/>
  <c r="R33" i="150"/>
  <c r="R28" i="150"/>
  <c r="K27" i="150" a="1"/>
  <c r="K27" i="150" s="1"/>
  <c r="L27" i="150" s="1"/>
  <c r="S34" i="150"/>
  <c r="P33" i="150"/>
  <c r="O49" i="148"/>
  <c r="O41" i="148"/>
  <c r="O37" i="148"/>
  <c r="L29" i="148"/>
  <c r="V6" i="148"/>
  <c r="O7" i="148"/>
  <c r="X6" i="148"/>
  <c r="U56" i="148"/>
  <c r="V54" i="148"/>
  <c r="M49" i="148"/>
  <c r="Y47" i="148"/>
  <c r="L45" i="148"/>
  <c r="M41" i="148"/>
  <c r="M37" i="148"/>
  <c r="M33" i="148"/>
  <c r="J30" i="148"/>
  <c r="I18" i="148"/>
  <c r="J14" i="148"/>
  <c r="M13" i="148"/>
  <c r="O6" i="148"/>
  <c r="L56" i="148"/>
  <c r="L49" i="148"/>
  <c r="L41" i="148"/>
  <c r="I14" i="148"/>
  <c r="L13" i="148"/>
  <c r="R6" i="148"/>
  <c r="U8" i="148"/>
  <c r="X24" i="148"/>
  <c r="Y16" i="148"/>
  <c r="X26" i="148"/>
  <c r="V58" i="148"/>
  <c r="Y44" i="148"/>
  <c r="X28" i="148"/>
  <c r="V26" i="148"/>
  <c r="W25" i="148"/>
  <c r="V24" i="148"/>
  <c r="V22" i="148"/>
  <c r="X17" i="148"/>
  <c r="W16" i="148"/>
  <c r="X14" i="148"/>
  <c r="R78" i="148"/>
  <c r="S58" i="148"/>
  <c r="M54" i="148"/>
  <c r="Y48" i="148"/>
  <c r="X44" i="148"/>
  <c r="Y40" i="148"/>
  <c r="Y36" i="148"/>
  <c r="Y32" i="148"/>
  <c r="X30" i="148"/>
  <c r="X29" i="148"/>
  <c r="W28" i="148"/>
  <c r="S26" i="148"/>
  <c r="U25" i="148"/>
  <c r="U24" i="148"/>
  <c r="S22" i="148"/>
  <c r="U21" i="148"/>
  <c r="U20" i="148"/>
  <c r="U18" i="148"/>
  <c r="W17" i="148"/>
  <c r="V16" i="148"/>
  <c r="V14" i="148"/>
  <c r="Y13" i="148"/>
  <c r="Y12" i="148"/>
  <c r="O3" i="148"/>
  <c r="P9" i="148"/>
  <c r="S11" i="148"/>
  <c r="U4" i="148"/>
  <c r="W6" i="148"/>
  <c r="Y8" i="148"/>
  <c r="X100" i="148"/>
  <c r="V95" i="148"/>
  <c r="R92" i="148"/>
  <c r="V90" i="148"/>
  <c r="W89" i="148"/>
  <c r="R88" i="148"/>
  <c r="J87" i="148"/>
  <c r="S85" i="148"/>
  <c r="P82" i="148"/>
  <c r="L81" i="148"/>
  <c r="Y72" i="148"/>
  <c r="Y68" i="148"/>
  <c r="R58" i="148"/>
  <c r="X55" i="148"/>
  <c r="L54" i="148"/>
  <c r="X48" i="148"/>
  <c r="X46" i="148"/>
  <c r="X45" i="148"/>
  <c r="W44" i="148"/>
  <c r="X40" i="148"/>
  <c r="X36" i="148"/>
  <c r="X32" i="148"/>
  <c r="V30" i="148"/>
  <c r="W29" i="148"/>
  <c r="V28" i="148"/>
  <c r="R26" i="148"/>
  <c r="S25" i="148"/>
  <c r="S24" i="148"/>
  <c r="R22" i="148"/>
  <c r="S21" i="148"/>
  <c r="S20" i="148"/>
  <c r="S18" i="148"/>
  <c r="U17" i="148"/>
  <c r="U16" i="148"/>
  <c r="U14" i="148"/>
  <c r="X13" i="148"/>
  <c r="X12" i="148"/>
  <c r="X58" i="148"/>
  <c r="X95" i="148"/>
  <c r="R3" i="148"/>
  <c r="W7" i="148"/>
  <c r="Y9" i="148"/>
  <c r="Y100" i="148"/>
  <c r="W95" i="148"/>
  <c r="I8" i="148"/>
  <c r="P8" i="148"/>
  <c r="S10" i="148"/>
  <c r="U3" i="148"/>
  <c r="W5" i="148"/>
  <c r="Y7" i="148"/>
  <c r="W100" i="148"/>
  <c r="X99" i="148"/>
  <c r="S95" i="148"/>
  <c r="J92" i="148"/>
  <c r="S90" i="148"/>
  <c r="S89" i="148"/>
  <c r="M88" i="148"/>
  <c r="O82" i="148"/>
  <c r="J81" i="148"/>
  <c r="P78" i="148"/>
  <c r="O77" i="148"/>
  <c r="J76" i="148"/>
  <c r="X72" i="148"/>
  <c r="X68" i="148"/>
  <c r="O57" i="148"/>
  <c r="V55" i="148"/>
  <c r="L53" i="148"/>
  <c r="X50" i="148"/>
  <c r="X49" i="148"/>
  <c r="W48" i="148"/>
  <c r="V46" i="148"/>
  <c r="W45" i="148"/>
  <c r="V44" i="148"/>
  <c r="X42" i="148"/>
  <c r="X41" i="148"/>
  <c r="W40" i="148"/>
  <c r="X38" i="148"/>
  <c r="X37" i="148"/>
  <c r="W36" i="148"/>
  <c r="X34" i="148"/>
  <c r="X33" i="148"/>
  <c r="W32" i="148"/>
  <c r="S30" i="148"/>
  <c r="U29" i="148"/>
  <c r="U28" i="148"/>
  <c r="R25" i="148"/>
  <c r="R24" i="148"/>
  <c r="R21" i="148"/>
  <c r="R20" i="148"/>
  <c r="R18" i="148"/>
  <c r="S17" i="148"/>
  <c r="S16" i="148"/>
  <c r="S14" i="148"/>
  <c r="W13" i="148"/>
  <c r="W12" i="148"/>
  <c r="V82" i="148"/>
  <c r="U7" i="148"/>
  <c r="P7" i="148"/>
  <c r="S9" i="148"/>
  <c r="V11" i="148"/>
  <c r="W4" i="148"/>
  <c r="Y6" i="148"/>
  <c r="V100" i="148"/>
  <c r="I99" i="148"/>
  <c r="R95" i="148"/>
  <c r="X93" i="148"/>
  <c r="I92" i="148"/>
  <c r="R90" i="148"/>
  <c r="R89" i="148"/>
  <c r="O85" i="148"/>
  <c r="M82" i="148"/>
  <c r="M78" i="148"/>
  <c r="L77" i="148"/>
  <c r="W72" i="148"/>
  <c r="V68" i="148"/>
  <c r="P58" i="148"/>
  <c r="M57" i="148"/>
  <c r="J55" i="148"/>
  <c r="J54" i="148"/>
  <c r="V50" i="148"/>
  <c r="W49" i="148"/>
  <c r="V48" i="148"/>
  <c r="S46" i="148"/>
  <c r="U45" i="148"/>
  <c r="U44" i="148"/>
  <c r="V42" i="148"/>
  <c r="W41" i="148"/>
  <c r="V40" i="148"/>
  <c r="V38" i="148"/>
  <c r="W37" i="148"/>
  <c r="V36" i="148"/>
  <c r="V34" i="148"/>
  <c r="W33" i="148"/>
  <c r="V32" i="148"/>
  <c r="R30" i="148"/>
  <c r="S29" i="148"/>
  <c r="S28" i="148"/>
  <c r="P26" i="148"/>
  <c r="P22" i="148"/>
  <c r="R17" i="148"/>
  <c r="R16" i="148"/>
  <c r="R14" i="148"/>
  <c r="V13" i="148"/>
  <c r="V12" i="148"/>
  <c r="U6" i="148"/>
  <c r="W8" i="148"/>
  <c r="X90" i="148"/>
  <c r="W90" i="148"/>
  <c r="P6" i="148"/>
  <c r="S8" i="148"/>
  <c r="W3" i="148"/>
  <c r="U100" i="148"/>
  <c r="W93" i="148"/>
  <c r="M85" i="148"/>
  <c r="L83" i="148"/>
  <c r="L82" i="148"/>
  <c r="L78" i="148"/>
  <c r="V72" i="148"/>
  <c r="S68" i="148"/>
  <c r="W61" i="148"/>
  <c r="O58" i="148"/>
  <c r="I54" i="148"/>
  <c r="S50" i="148"/>
  <c r="U49" i="148"/>
  <c r="U48" i="148"/>
  <c r="R46" i="148"/>
  <c r="S45" i="148"/>
  <c r="S44" i="148"/>
  <c r="S42" i="148"/>
  <c r="U41" i="148"/>
  <c r="U40" i="148"/>
  <c r="S38" i="148"/>
  <c r="U37" i="148"/>
  <c r="U36" i="148"/>
  <c r="S34" i="148"/>
  <c r="U33" i="148"/>
  <c r="U32" i="148"/>
  <c r="R29" i="148"/>
  <c r="R28" i="148"/>
  <c r="O26" i="148"/>
  <c r="P25" i="148"/>
  <c r="O22" i="148"/>
  <c r="P21" i="148"/>
  <c r="P18" i="148"/>
  <c r="U13" i="148"/>
  <c r="U12" i="148"/>
  <c r="L8" i="148"/>
  <c r="S7" i="148"/>
  <c r="V9" i="148"/>
  <c r="S100" i="148"/>
  <c r="O95" i="148"/>
  <c r="V93" i="148"/>
  <c r="P90" i="148"/>
  <c r="P89" i="148"/>
  <c r="S72" i="148"/>
  <c r="R68" i="148"/>
  <c r="Y59" i="148"/>
  <c r="M58" i="148"/>
  <c r="R50" i="148"/>
  <c r="S49" i="148"/>
  <c r="R48" i="148"/>
  <c r="R45" i="148"/>
  <c r="R44" i="148"/>
  <c r="S41" i="148"/>
  <c r="S40" i="148"/>
  <c r="S37" i="148"/>
  <c r="S36" i="148"/>
  <c r="S33" i="148"/>
  <c r="S32" i="148"/>
  <c r="P30" i="148"/>
  <c r="M26" i="148"/>
  <c r="M22" i="148"/>
  <c r="P17" i="148"/>
  <c r="P14" i="148"/>
  <c r="S13" i="148"/>
  <c r="S12" i="148"/>
  <c r="Y95" i="148"/>
  <c r="S82" i="148"/>
  <c r="R82" i="148"/>
  <c r="X89" i="148"/>
  <c r="R100" i="148"/>
  <c r="V96" i="148"/>
  <c r="M95" i="148"/>
  <c r="U93" i="148"/>
  <c r="O90" i="148"/>
  <c r="O89" i="148"/>
  <c r="I83" i="148"/>
  <c r="J82" i="148"/>
  <c r="V79" i="148"/>
  <c r="J68" i="148"/>
  <c r="P66" i="148"/>
  <c r="O64" i="148"/>
  <c r="P61" i="148"/>
  <c r="W59" i="148"/>
  <c r="L58" i="148"/>
  <c r="R49" i="148"/>
  <c r="P46" i="148"/>
  <c r="R41" i="148"/>
  <c r="R40" i="148"/>
  <c r="R37" i="148"/>
  <c r="R36" i="148"/>
  <c r="R33" i="148"/>
  <c r="R32" i="148"/>
  <c r="O30" i="148"/>
  <c r="P29" i="148"/>
  <c r="L26" i="148"/>
  <c r="M25" i="148"/>
  <c r="L22" i="148"/>
  <c r="M18" i="148"/>
  <c r="O17" i="148"/>
  <c r="O14" i="148"/>
  <c r="R13" i="148"/>
  <c r="R12" i="148"/>
  <c r="U96" i="148"/>
  <c r="J95" i="148"/>
  <c r="M90" i="148"/>
  <c r="M89" i="148"/>
  <c r="S79" i="148"/>
  <c r="L64" i="148"/>
  <c r="O61" i="148"/>
  <c r="V59" i="148"/>
  <c r="S52" i="148"/>
  <c r="O46" i="148"/>
  <c r="P45" i="148"/>
  <c r="M30" i="148"/>
  <c r="O29" i="148"/>
  <c r="M14" i="148"/>
  <c r="R96" i="148"/>
  <c r="I95" i="148"/>
  <c r="O93" i="148"/>
  <c r="L91" i="148"/>
  <c r="L89" i="148"/>
  <c r="J66" i="148"/>
  <c r="I64" i="148"/>
  <c r="L61" i="148"/>
  <c r="J58" i="148"/>
  <c r="X56" i="148"/>
  <c r="P49" i="148"/>
  <c r="M46" i="148"/>
  <c r="P41" i="148"/>
  <c r="P37" i="148"/>
  <c r="P33" i="148"/>
  <c r="L30" i="148"/>
  <c r="M29" i="148"/>
  <c r="J26" i="148"/>
  <c r="J22" i="148"/>
  <c r="L14" i="148"/>
  <c r="P13" i="148"/>
  <c r="S96" i="146"/>
  <c r="M98" i="146"/>
  <c r="H96" i="146"/>
  <c r="J92" i="146" a="1"/>
  <c r="J92" i="146" s="1"/>
  <c r="K92" i="146" s="1"/>
  <c r="Q89" i="146"/>
  <c r="S87" i="146"/>
  <c r="O83" i="146"/>
  <c r="Q81" i="146"/>
  <c r="Q78" i="146"/>
  <c r="J62" i="146" a="1"/>
  <c r="J62" i="146" s="1"/>
  <c r="K62" i="146" s="1"/>
  <c r="S46" i="146"/>
  <c r="R35" i="146"/>
  <c r="S31" i="146"/>
  <c r="S20" i="146"/>
  <c r="S16" i="146"/>
  <c r="R9" i="146"/>
  <c r="R87" i="146"/>
  <c r="S85" i="146"/>
  <c r="J83" i="146" a="1"/>
  <c r="J83" i="146" s="1"/>
  <c r="K83" i="146" s="1"/>
  <c r="J61" i="146" a="1"/>
  <c r="J61" i="146" s="1"/>
  <c r="K61" i="146" s="1"/>
  <c r="S12" i="146"/>
  <c r="S70" i="146"/>
  <c r="H100" i="146"/>
  <c r="M93" i="146"/>
  <c r="O87" i="146"/>
  <c r="Q75" i="146"/>
  <c r="Q70" i="146"/>
  <c r="J46" i="146" a="1"/>
  <c r="J46" i="146" s="1"/>
  <c r="K46" i="146" s="1"/>
  <c r="J42" i="146" a="1"/>
  <c r="J42" i="146" s="1"/>
  <c r="K42" i="146" s="1"/>
  <c r="R34" i="146"/>
  <c r="J31" i="146" a="1"/>
  <c r="J31" i="146" s="1"/>
  <c r="K31" i="146" s="1"/>
  <c r="S19" i="146"/>
  <c r="S15" i="146"/>
  <c r="J12" i="146" a="1"/>
  <c r="J12" i="146" s="1"/>
  <c r="K12" i="146" s="1"/>
  <c r="S8" i="146"/>
  <c r="J96" i="146" a="1"/>
  <c r="J96" i="146" s="1"/>
  <c r="K96" i="146" s="1"/>
  <c r="P93" i="146"/>
  <c r="J98" i="146" a="1"/>
  <c r="J98" i="146" s="1"/>
  <c r="K98" i="146" s="1"/>
  <c r="M95" i="146"/>
  <c r="I93" i="146"/>
  <c r="S82" i="146"/>
  <c r="J81" i="146" a="1"/>
  <c r="J81" i="146" s="1"/>
  <c r="K81" i="146" s="1"/>
  <c r="J78" i="146" a="1"/>
  <c r="J78" i="146" s="1"/>
  <c r="K78" i="146" s="1"/>
  <c r="O75" i="146"/>
  <c r="P70" i="146"/>
  <c r="R64" i="146"/>
  <c r="S60" i="146"/>
  <c r="J57" i="146" a="1"/>
  <c r="J57" i="146" s="1"/>
  <c r="K57" i="146" s="1"/>
  <c r="S45" i="146"/>
  <c r="S30" i="146"/>
  <c r="S11" i="146"/>
  <c r="R8" i="146"/>
  <c r="S97" i="146"/>
  <c r="H93" i="146"/>
  <c r="R82" i="146"/>
  <c r="S77" i="146"/>
  <c r="R11" i="146"/>
  <c r="R90" i="146"/>
  <c r="Q82" i="146"/>
  <c r="R77" i="146"/>
  <c r="Q77" i="146"/>
  <c r="S99" i="146"/>
  <c r="S84" i="146"/>
  <c r="M99" i="146"/>
  <c r="H97" i="146"/>
  <c r="P90" i="146"/>
  <c r="P88" i="146"/>
  <c r="S86" i="146"/>
  <c r="P84" i="146"/>
  <c r="O82" i="146"/>
  <c r="S79" i="146"/>
  <c r="P77" i="146"/>
  <c r="J70" i="146" a="1"/>
  <c r="J70" i="146" s="1"/>
  <c r="K70" i="146" s="1"/>
  <c r="J60" i="146" a="1"/>
  <c r="J60" i="146" s="1"/>
  <c r="K60" i="146" s="1"/>
  <c r="S55" i="146"/>
  <c r="S44" i="146"/>
  <c r="J30" i="146" a="1"/>
  <c r="J30" i="146" s="1"/>
  <c r="K30" i="146" s="1"/>
  <c r="R18" i="146"/>
  <c r="S14" i="146"/>
  <c r="J11" i="146" a="1"/>
  <c r="J11" i="146" s="1"/>
  <c r="K11" i="146" s="1"/>
  <c r="S7" i="146"/>
  <c r="L3" i="146"/>
  <c r="I99" i="146"/>
  <c r="J95" i="146" a="1"/>
  <c r="J95" i="146" s="1"/>
  <c r="K95" i="146" s="1"/>
  <c r="O90" i="146"/>
  <c r="L84" i="146"/>
  <c r="Q79" i="146"/>
  <c r="S74" i="146"/>
  <c r="J73" i="146" a="1"/>
  <c r="J73" i="146" s="1"/>
  <c r="K73" i="146" s="1"/>
  <c r="J52" i="146" a="1"/>
  <c r="J52" i="146" s="1"/>
  <c r="K52" i="146" s="1"/>
  <c r="J48" i="146" a="1"/>
  <c r="J48" i="146" s="1"/>
  <c r="K48" i="146" s="1"/>
  <c r="S29" i="146"/>
  <c r="J26" i="146" a="1"/>
  <c r="J26" i="146" s="1"/>
  <c r="K26" i="146" s="1"/>
  <c r="S10" i="146"/>
  <c r="R7" i="146"/>
  <c r="J2" i="146" a="1"/>
  <c r="J2" i="146" s="1"/>
  <c r="K2" i="146" s="1"/>
  <c r="M6" i="146"/>
  <c r="H99" i="146"/>
  <c r="R74" i="146"/>
  <c r="J59" i="146" a="1"/>
  <c r="J59" i="146" s="1"/>
  <c r="K59" i="146" s="1"/>
  <c r="S51" i="146"/>
  <c r="S36" i="146"/>
  <c r="R10" i="146"/>
  <c r="J84" i="146" a="1"/>
  <c r="J84" i="146" s="1"/>
  <c r="K84" i="146" s="1"/>
  <c r="J79" i="146" a="1"/>
  <c r="J79" i="146" s="1"/>
  <c r="K79" i="146" s="1"/>
  <c r="J77" i="146" a="1"/>
  <c r="J77" i="146" s="1"/>
  <c r="K77" i="146" s="1"/>
  <c r="J72" i="146" a="1"/>
  <c r="J72" i="146" s="1"/>
  <c r="K72" i="146" s="1"/>
  <c r="J99" i="146" a="1"/>
  <c r="J99" i="146" s="1"/>
  <c r="K99" i="146" s="1"/>
  <c r="M96" i="146"/>
  <c r="J90" i="146" a="1"/>
  <c r="J90" i="146" s="1"/>
  <c r="K90" i="146" s="1"/>
  <c r="S83" i="146"/>
  <c r="S81" i="146"/>
  <c r="S78" i="146"/>
  <c r="Q76" i="146"/>
  <c r="S71" i="146"/>
  <c r="S54" i="146"/>
  <c r="J36" i="146" a="1"/>
  <c r="J36" i="146" s="1"/>
  <c r="K36" i="146" s="1"/>
  <c r="J10" i="146" a="1"/>
  <c r="J10" i="146" s="1"/>
  <c r="K10" i="146" s="1"/>
  <c r="S98" i="146"/>
  <c r="I96" i="146"/>
  <c r="O76" i="146"/>
  <c r="Q71" i="146"/>
  <c r="J66" i="146" a="1"/>
  <c r="J66" i="146" s="1"/>
  <c r="K66" i="146" s="1"/>
  <c r="J47" i="146" a="1"/>
  <c r="J47" i="146" s="1"/>
  <c r="K47" i="146" s="1"/>
  <c r="K39" i="146"/>
  <c r="J32" i="146" a="1"/>
  <c r="J32" i="146" s="1"/>
  <c r="K32" i="146" s="1"/>
  <c r="S9" i="146"/>
  <c r="N100" i="142"/>
  <c r="I100" i="142"/>
  <c r="O100" i="142"/>
  <c r="T100" i="142"/>
  <c r="Q100" i="142"/>
  <c r="R100" i="142"/>
  <c r="X100" i="142"/>
  <c r="Z100" i="142"/>
  <c r="W10" i="142"/>
  <c r="AD10" i="142"/>
  <c r="Z10" i="142"/>
  <c r="R10" i="142"/>
  <c r="O10" i="142"/>
  <c r="I10" i="142"/>
  <c r="AA10" i="142"/>
  <c r="T10" i="142"/>
  <c r="K10" i="142"/>
  <c r="H4" i="142"/>
  <c r="O6" i="142"/>
  <c r="V8" i="142"/>
  <c r="AB14" i="142"/>
  <c r="AC4" i="142"/>
  <c r="AD99" i="142"/>
  <c r="X96" i="142"/>
  <c r="H91" i="142"/>
  <c r="AC91" i="142"/>
  <c r="K91" i="142"/>
  <c r="R91" i="142"/>
  <c r="L91" i="142"/>
  <c r="N91" i="142"/>
  <c r="O91" i="142"/>
  <c r="Q91" i="142"/>
  <c r="U91" i="142"/>
  <c r="V91" i="142"/>
  <c r="AA83" i="142"/>
  <c r="V78" i="142"/>
  <c r="O93" i="142"/>
  <c r="R93" i="142"/>
  <c r="X93" i="142"/>
  <c r="T93" i="142"/>
  <c r="U93" i="142"/>
  <c r="V93" i="142"/>
  <c r="W93" i="142"/>
  <c r="AA93" i="142"/>
  <c r="AB93" i="142"/>
  <c r="O4" i="142"/>
  <c r="T9" i="142"/>
  <c r="AA99" i="142"/>
  <c r="X83" i="142"/>
  <c r="R78" i="142"/>
  <c r="L9" i="142"/>
  <c r="O3" i="142"/>
  <c r="T8" i="142"/>
  <c r="Z99" i="142"/>
  <c r="N86" i="142"/>
  <c r="U86" i="142"/>
  <c r="W86" i="142"/>
  <c r="Z86" i="142"/>
  <c r="AA86" i="142"/>
  <c r="H86" i="142"/>
  <c r="AB86" i="142"/>
  <c r="I86" i="142"/>
  <c r="AC86" i="142"/>
  <c r="AD86" i="142"/>
  <c r="K86" i="142"/>
  <c r="O86" i="142"/>
  <c r="V83" i="142"/>
  <c r="N80" i="142"/>
  <c r="Z80" i="142"/>
  <c r="H80" i="142"/>
  <c r="AB80" i="142"/>
  <c r="AD80" i="142"/>
  <c r="K80" i="142"/>
  <c r="L80" i="142"/>
  <c r="O80" i="142"/>
  <c r="Q80" i="142"/>
  <c r="T80" i="142"/>
  <c r="U80" i="142"/>
  <c r="AC11" i="142"/>
  <c r="V11" i="142"/>
  <c r="Q11" i="142"/>
  <c r="N11" i="142"/>
  <c r="AD11" i="142"/>
  <c r="Z11" i="142"/>
  <c r="R11" i="142"/>
  <c r="O11" i="142"/>
  <c r="I11" i="142"/>
  <c r="AA11" i="142"/>
  <c r="T11" i="142"/>
  <c r="K11" i="142"/>
  <c r="I6" i="142"/>
  <c r="L8" i="142"/>
  <c r="AB11" i="142"/>
  <c r="R99" i="142"/>
  <c r="AA97" i="142"/>
  <c r="K96" i="142"/>
  <c r="N94" i="142"/>
  <c r="H94" i="142"/>
  <c r="AB94" i="142"/>
  <c r="AD94" i="142"/>
  <c r="Q94" i="142"/>
  <c r="K94" i="142"/>
  <c r="L94" i="142"/>
  <c r="O94" i="142"/>
  <c r="T94" i="142"/>
  <c r="U94" i="142"/>
  <c r="AD88" i="142"/>
  <c r="AC85" i="142"/>
  <c r="U83" i="142"/>
  <c r="AA6" i="142"/>
  <c r="T6" i="142"/>
  <c r="K6" i="142"/>
  <c r="AB6" i="142"/>
  <c r="U6" i="142"/>
  <c r="L6" i="142"/>
  <c r="Q8" i="142"/>
  <c r="V4" i="142"/>
  <c r="AD4" i="142"/>
  <c r="O99" i="142"/>
  <c r="Z97" i="142"/>
  <c r="AD93" i="142"/>
  <c r="AB88" i="142"/>
  <c r="AA85" i="142"/>
  <c r="T83" i="142"/>
  <c r="AA75" i="142"/>
  <c r="I4" i="142"/>
  <c r="L4" i="142"/>
  <c r="AB9" i="142"/>
  <c r="AD3" i="142"/>
  <c r="N99" i="142"/>
  <c r="AC93" i="142"/>
  <c r="X75" i="142"/>
  <c r="I3" i="142"/>
  <c r="AB8" i="142"/>
  <c r="AC100" i="142"/>
  <c r="L99" i="142"/>
  <c r="Z93" i="142"/>
  <c r="N78" i="142"/>
  <c r="T78" i="142"/>
  <c r="U78" i="142"/>
  <c r="W78" i="142"/>
  <c r="Z78" i="142"/>
  <c r="AA78" i="142"/>
  <c r="H78" i="142"/>
  <c r="AB78" i="142"/>
  <c r="I78" i="142"/>
  <c r="AC78" i="142"/>
  <c r="AD78" i="142"/>
  <c r="K78" i="142"/>
  <c r="O78" i="142"/>
  <c r="Q78" i="142"/>
  <c r="U75" i="142"/>
  <c r="AB100" i="142"/>
  <c r="Q93" i="142"/>
  <c r="AA100" i="142"/>
  <c r="N93" i="142"/>
  <c r="W100" i="142"/>
  <c r="N96" i="142"/>
  <c r="O96" i="142"/>
  <c r="Q96" i="142"/>
  <c r="R96" i="142"/>
  <c r="T96" i="142"/>
  <c r="W96" i="142"/>
  <c r="V96" i="142"/>
  <c r="AA96" i="142"/>
  <c r="AB96" i="142"/>
  <c r="L93" i="142"/>
  <c r="X86" i="142"/>
  <c r="AC80" i="142"/>
  <c r="R8" i="142"/>
  <c r="O8" i="142"/>
  <c r="I8" i="142"/>
  <c r="AD8" i="142"/>
  <c r="Z8" i="142"/>
  <c r="U8" i="142"/>
  <c r="V100" i="142"/>
  <c r="K93" i="142"/>
  <c r="V75" i="142"/>
  <c r="W75" i="142"/>
  <c r="Z75" i="142"/>
  <c r="H75" i="142"/>
  <c r="AB75" i="142"/>
  <c r="I75" i="142"/>
  <c r="AC75" i="142"/>
  <c r="AD75" i="142"/>
  <c r="K75" i="142"/>
  <c r="L75" i="142"/>
  <c r="N75" i="142"/>
  <c r="Q75" i="142"/>
  <c r="R75" i="142"/>
  <c r="T75" i="142"/>
  <c r="AA3" i="142"/>
  <c r="T3" i="142"/>
  <c r="K3" i="142"/>
  <c r="AB3" i="142"/>
  <c r="U3" i="142"/>
  <c r="L3" i="142"/>
  <c r="AC3" i="142"/>
  <c r="V3" i="142"/>
  <c r="Q3" i="142"/>
  <c r="N3" i="142"/>
  <c r="H3" i="142"/>
  <c r="K8" i="142"/>
  <c r="L100" i="142"/>
  <c r="Q99" i="142"/>
  <c r="T99" i="142"/>
  <c r="X99" i="142"/>
  <c r="U99" i="142"/>
  <c r="V99" i="142"/>
  <c r="W99" i="142"/>
  <c r="AB99" i="142"/>
  <c r="H99" i="142"/>
  <c r="AC99" i="142"/>
  <c r="I93" i="142"/>
  <c r="X80" i="142"/>
  <c r="AC14" i="142"/>
  <c r="V14" i="142"/>
  <c r="Q14" i="142"/>
  <c r="N14" i="142"/>
  <c r="AD14" i="142"/>
  <c r="Z14" i="142"/>
  <c r="R14" i="142"/>
  <c r="O14" i="142"/>
  <c r="I14" i="142"/>
  <c r="R4" i="142"/>
  <c r="U4" i="142"/>
  <c r="AC8" i="142"/>
  <c r="H100" i="142"/>
  <c r="H97" i="142"/>
  <c r="AC97" i="142"/>
  <c r="K97" i="142"/>
  <c r="L97" i="142"/>
  <c r="N97" i="142"/>
  <c r="Q97" i="142"/>
  <c r="O97" i="142"/>
  <c r="U97" i="142"/>
  <c r="V97" i="142"/>
  <c r="H93" i="142"/>
  <c r="R86" i="142"/>
  <c r="H85" i="142"/>
  <c r="AB85" i="142"/>
  <c r="AD85" i="142"/>
  <c r="L85" i="142"/>
  <c r="N85" i="142"/>
  <c r="O85" i="142"/>
  <c r="Q85" i="142"/>
  <c r="R85" i="142"/>
  <c r="T85" i="142"/>
  <c r="V85" i="142"/>
  <c r="W85" i="142"/>
  <c r="W80" i="142"/>
  <c r="AC9" i="142"/>
  <c r="V9" i="142"/>
  <c r="Q9" i="142"/>
  <c r="N9" i="142"/>
  <c r="AD9" i="142"/>
  <c r="Z9" i="142"/>
  <c r="R9" i="142"/>
  <c r="O9" i="142"/>
  <c r="I9" i="142"/>
  <c r="R3" i="142"/>
  <c r="AA9" i="142"/>
  <c r="AD96" i="142"/>
  <c r="N88" i="142"/>
  <c r="AA88" i="142"/>
  <c r="I88" i="142"/>
  <c r="AC88" i="142"/>
  <c r="K88" i="142"/>
  <c r="L88" i="142"/>
  <c r="O88" i="142"/>
  <c r="Q88" i="142"/>
  <c r="R88" i="142"/>
  <c r="U88" i="142"/>
  <c r="V88" i="142"/>
  <c r="Q86" i="142"/>
  <c r="V80" i="142"/>
  <c r="W83" i="142"/>
  <c r="Z83" i="142"/>
  <c r="H83" i="142"/>
  <c r="AB83" i="142"/>
  <c r="I83" i="142"/>
  <c r="AC83" i="142"/>
  <c r="AD83" i="142"/>
  <c r="K83" i="142"/>
  <c r="L83" i="142"/>
  <c r="N83" i="142"/>
  <c r="Q83" i="142"/>
  <c r="R83" i="142"/>
  <c r="T4" i="142"/>
  <c r="K4" i="142"/>
  <c r="AA4" i="142"/>
  <c r="AA8" i="142"/>
  <c r="AB68" i="142"/>
  <c r="U68" i="142"/>
  <c r="AA68" i="142"/>
  <c r="R43" i="142"/>
  <c r="H42" i="142"/>
  <c r="L39" i="142"/>
  <c r="L7" i="142"/>
  <c r="U7" i="142"/>
  <c r="AB7" i="142"/>
  <c r="N95" i="142"/>
  <c r="AB90" i="142"/>
  <c r="H90" i="142"/>
  <c r="AC87" i="142"/>
  <c r="H87" i="142"/>
  <c r="Z82" i="142"/>
  <c r="L81" i="142"/>
  <c r="AB79" i="142"/>
  <c r="H79" i="142"/>
  <c r="W77" i="142"/>
  <c r="L73" i="142"/>
  <c r="U72" i="142"/>
  <c r="AA71" i="142"/>
  <c r="H69" i="142"/>
  <c r="AB66" i="142"/>
  <c r="AB62" i="142"/>
  <c r="Z61" i="142"/>
  <c r="W59" i="142"/>
  <c r="I58" i="142"/>
  <c r="Q55" i="142"/>
  <c r="X50" i="142"/>
  <c r="X46" i="142"/>
  <c r="V45" i="142"/>
  <c r="H38" i="142"/>
  <c r="V36" i="142"/>
  <c r="V34" i="142"/>
  <c r="H32" i="142"/>
  <c r="V30" i="142"/>
  <c r="AD26" i="142"/>
  <c r="V20" i="142"/>
  <c r="Q18" i="142"/>
  <c r="W16" i="142"/>
  <c r="W15" i="142"/>
  <c r="L95" i="142"/>
  <c r="AA90" i="142"/>
  <c r="AB87" i="142"/>
  <c r="K81" i="142"/>
  <c r="AA79" i="142"/>
  <c r="V77" i="142"/>
  <c r="K73" i="142"/>
  <c r="T72" i="142"/>
  <c r="Z71" i="142"/>
  <c r="AA66" i="142"/>
  <c r="AA62" i="142"/>
  <c r="X61" i="142"/>
  <c r="R59" i="142"/>
  <c r="H58" i="142"/>
  <c r="L55" i="142"/>
  <c r="AB52" i="142"/>
  <c r="W50" i="142"/>
  <c r="W46" i="142"/>
  <c r="Q45" i="142"/>
  <c r="Q34" i="142"/>
  <c r="Q30" i="142"/>
  <c r="N29" i="142"/>
  <c r="AB26" i="142"/>
  <c r="AA21" i="142"/>
  <c r="L18" i="142"/>
  <c r="V16" i="142"/>
  <c r="V15" i="142"/>
  <c r="AA26" i="142"/>
  <c r="T77" i="142"/>
  <c r="Q72" i="142"/>
  <c r="X66" i="142"/>
  <c r="X62" i="142"/>
  <c r="Q61" i="142"/>
  <c r="Q50" i="142"/>
  <c r="Q46" i="142"/>
  <c r="N45" i="142"/>
  <c r="AD42" i="142"/>
  <c r="L34" i="142"/>
  <c r="N30" i="142"/>
  <c r="Z26" i="142"/>
  <c r="AB24" i="142"/>
  <c r="I18" i="142"/>
  <c r="Q15" i="142"/>
  <c r="W90" i="142"/>
  <c r="X87" i="142"/>
  <c r="AB81" i="142"/>
  <c r="H81" i="142"/>
  <c r="W79" i="142"/>
  <c r="R77" i="142"/>
  <c r="AB73" i="142"/>
  <c r="H73" i="142"/>
  <c r="R71" i="142"/>
  <c r="Z69" i="142"/>
  <c r="W66" i="142"/>
  <c r="W62" i="142"/>
  <c r="O61" i="142"/>
  <c r="N50" i="142"/>
  <c r="L45" i="142"/>
  <c r="AB42" i="142"/>
  <c r="AB38" i="142"/>
  <c r="Z37" i="142"/>
  <c r="K34" i="142"/>
  <c r="R31" i="142"/>
  <c r="L30" i="142"/>
  <c r="X26" i="142"/>
  <c r="AB95" i="142"/>
  <c r="V90" i="142"/>
  <c r="W87" i="142"/>
  <c r="T82" i="142"/>
  <c r="AA81" i="142"/>
  <c r="V79" i="142"/>
  <c r="Q77" i="142"/>
  <c r="T74" i="142"/>
  <c r="AA73" i="142"/>
  <c r="O72" i="142"/>
  <c r="Q71" i="142"/>
  <c r="X69" i="142"/>
  <c r="V66" i="142"/>
  <c r="V62" i="142"/>
  <c r="N61" i="142"/>
  <c r="AD58" i="142"/>
  <c r="L50" i="142"/>
  <c r="N46" i="142"/>
  <c r="AA42" i="142"/>
  <c r="AA38" i="142"/>
  <c r="X37" i="142"/>
  <c r="W35" i="142"/>
  <c r="I34" i="142"/>
  <c r="Q31" i="142"/>
  <c r="K30" i="142"/>
  <c r="W26" i="142"/>
  <c r="O24" i="142"/>
  <c r="N16" i="142"/>
  <c r="K5" i="142"/>
  <c r="T5" i="142"/>
  <c r="AA5" i="142"/>
  <c r="AA95" i="142"/>
  <c r="U90" i="142"/>
  <c r="V87" i="142"/>
  <c r="R82" i="142"/>
  <c r="Z81" i="142"/>
  <c r="U79" i="142"/>
  <c r="O77" i="142"/>
  <c r="R74" i="142"/>
  <c r="Z73" i="142"/>
  <c r="L72" i="142"/>
  <c r="L71" i="142"/>
  <c r="W69" i="142"/>
  <c r="Q66" i="142"/>
  <c r="Q62" i="142"/>
  <c r="L61" i="142"/>
  <c r="AB58" i="142"/>
  <c r="Z53" i="142"/>
  <c r="K50" i="142"/>
  <c r="R47" i="142"/>
  <c r="L46" i="142"/>
  <c r="Z42" i="142"/>
  <c r="AB40" i="142"/>
  <c r="Z38" i="142"/>
  <c r="W37" i="142"/>
  <c r="R35" i="142"/>
  <c r="H34" i="142"/>
  <c r="L31" i="142"/>
  <c r="I30" i="142"/>
  <c r="V26" i="142"/>
  <c r="H24" i="142"/>
  <c r="T90" i="142"/>
  <c r="U87" i="142"/>
  <c r="T79" i="142"/>
  <c r="N77" i="142"/>
  <c r="K72" i="142"/>
  <c r="H71" i="142"/>
  <c r="V69" i="142"/>
  <c r="N66" i="142"/>
  <c r="AA58" i="142"/>
  <c r="W51" i="142"/>
  <c r="I50" i="142"/>
  <c r="Q47" i="142"/>
  <c r="K46" i="142"/>
  <c r="X42" i="142"/>
  <c r="V37" i="142"/>
  <c r="H30" i="142"/>
  <c r="V28" i="142"/>
  <c r="Q26" i="142"/>
  <c r="K16" i="142"/>
  <c r="I7" i="142"/>
  <c r="O7" i="142"/>
  <c r="R7" i="142"/>
  <c r="Z7" i="142"/>
  <c r="X95" i="142"/>
  <c r="R90" i="142"/>
  <c r="T87" i="142"/>
  <c r="U84" i="142"/>
  <c r="W81" i="142"/>
  <c r="R79" i="142"/>
  <c r="L77" i="142"/>
  <c r="U76" i="142"/>
  <c r="W73" i="142"/>
  <c r="AD72" i="142"/>
  <c r="U69" i="142"/>
  <c r="L66" i="142"/>
  <c r="N62" i="142"/>
  <c r="Z58" i="142"/>
  <c r="AB56" i="142"/>
  <c r="W53" i="142"/>
  <c r="R51" i="142"/>
  <c r="H50" i="142"/>
  <c r="L47" i="142"/>
  <c r="I46" i="142"/>
  <c r="AB44" i="142"/>
  <c r="W42" i="142"/>
  <c r="O40" i="142"/>
  <c r="W38" i="142"/>
  <c r="Q37" i="142"/>
  <c r="N26" i="142"/>
  <c r="I16" i="142"/>
  <c r="L62" i="142"/>
  <c r="V42" i="142"/>
  <c r="L26" i="142"/>
  <c r="H16" i="142"/>
  <c r="O5" i="142"/>
  <c r="R5" i="142"/>
  <c r="Z5" i="142"/>
  <c r="Q87" i="142"/>
  <c r="O79" i="142"/>
  <c r="AD77" i="142"/>
  <c r="AB72" i="142"/>
  <c r="H72" i="142"/>
  <c r="R69" i="142"/>
  <c r="W67" i="142"/>
  <c r="I66" i="142"/>
  <c r="Q63" i="142"/>
  <c r="K62" i="142"/>
  <c r="AB60" i="142"/>
  <c r="Q42" i="142"/>
  <c r="Q38" i="142"/>
  <c r="N37" i="142"/>
  <c r="AD34" i="142"/>
  <c r="K26" i="142"/>
  <c r="R23" i="142"/>
  <c r="AA72" i="142"/>
  <c r="R67" i="142"/>
  <c r="H66" i="142"/>
  <c r="L63" i="142"/>
  <c r="I62" i="142"/>
  <c r="V60" i="142"/>
  <c r="N42" i="142"/>
  <c r="L37" i="142"/>
  <c r="AB34" i="142"/>
  <c r="AB30" i="142"/>
  <c r="I26" i="142"/>
  <c r="Q23" i="142"/>
  <c r="AB77" i="142"/>
  <c r="H77" i="142"/>
  <c r="Z72" i="142"/>
  <c r="Q58" i="142"/>
  <c r="AD50" i="142"/>
  <c r="L42" i="142"/>
  <c r="AA34" i="142"/>
  <c r="W27" i="142"/>
  <c r="H26" i="142"/>
  <c r="L23" i="142"/>
  <c r="N58" i="142"/>
  <c r="AB50" i="142"/>
  <c r="K42" i="142"/>
  <c r="R39" i="142"/>
  <c r="Z34" i="142"/>
  <c r="X18" i="142"/>
  <c r="AA16" i="142"/>
  <c r="AA15" i="142"/>
  <c r="W72" i="142"/>
  <c r="L58" i="142"/>
  <c r="AA50" i="142"/>
  <c r="X45" i="142"/>
  <c r="W43" i="142"/>
  <c r="I42" i="142"/>
  <c r="Q39" i="142"/>
  <c r="X34" i="142"/>
  <c r="W18" i="142"/>
  <c r="Z16" i="142"/>
  <c r="Z15" i="142"/>
  <c r="K97" i="140"/>
  <c r="R95" i="140"/>
  <c r="I87" i="140"/>
  <c r="K3" i="140"/>
  <c r="P3" i="140"/>
  <c r="N100" i="140"/>
  <c r="I97" i="140"/>
  <c r="Q95" i="140"/>
  <c r="Q94" i="140"/>
  <c r="J93" i="140"/>
  <c r="W90" i="140"/>
  <c r="V89" i="140"/>
  <c r="X88" i="140"/>
  <c r="I84" i="140"/>
  <c r="J81" i="140"/>
  <c r="N79" i="140"/>
  <c r="L78" i="140"/>
  <c r="W76" i="140"/>
  <c r="Q74" i="140"/>
  <c r="R73" i="140"/>
  <c r="U72" i="140"/>
  <c r="H69" i="140"/>
  <c r="J66" i="140"/>
  <c r="J62" i="140"/>
  <c r="T60" i="140"/>
  <c r="N58" i="140"/>
  <c r="O57" i="140"/>
  <c r="X53" i="140"/>
  <c r="W52" i="140"/>
  <c r="N51" i="140"/>
  <c r="V49" i="140"/>
  <c r="J48" i="140"/>
  <c r="V45" i="140"/>
  <c r="H42" i="140"/>
  <c r="J40" i="140"/>
  <c r="T37" i="140"/>
  <c r="P36" i="140"/>
  <c r="J35" i="140"/>
  <c r="Q33" i="140"/>
  <c r="W31" i="140"/>
  <c r="V30" i="140"/>
  <c r="Q23" i="140"/>
  <c r="N21" i="140"/>
  <c r="T15" i="140"/>
  <c r="T14" i="140"/>
  <c r="P13" i="140"/>
  <c r="J11" i="140"/>
  <c r="R7" i="140"/>
  <c r="W88" i="140"/>
  <c r="U30" i="140"/>
  <c r="I20" i="140"/>
  <c r="O13" i="140"/>
  <c r="Q7" i="140"/>
  <c r="V88" i="140"/>
  <c r="J69" i="140"/>
  <c r="J42" i="140"/>
  <c r="T30" i="140"/>
  <c r="J97" i="140"/>
  <c r="N95" i="140"/>
  <c r="W92" i="140"/>
  <c r="U88" i="140"/>
  <c r="X81" i="140"/>
  <c r="N74" i="140"/>
  <c r="J60" i="140"/>
  <c r="J51" i="140"/>
  <c r="Q49" i="140"/>
  <c r="W47" i="140"/>
  <c r="Q45" i="140"/>
  <c r="T39" i="140"/>
  <c r="O37" i="140"/>
  <c r="R30" i="140"/>
  <c r="P15" i="140"/>
  <c r="J13" i="140"/>
  <c r="W10" i="140"/>
  <c r="J7" i="140"/>
  <c r="J98" i="140"/>
  <c r="L95" i="140"/>
  <c r="U92" i="140"/>
  <c r="L74" i="140"/>
  <c r="N73" i="140"/>
  <c r="O72" i="140"/>
  <c r="X69" i="140"/>
  <c r="W68" i="140"/>
  <c r="N67" i="140"/>
  <c r="J64" i="140"/>
  <c r="V61" i="140"/>
  <c r="J56" i="140"/>
  <c r="P49" i="140"/>
  <c r="N6" i="140"/>
  <c r="T6" i="140"/>
  <c r="X96" i="140"/>
  <c r="J94" i="140"/>
  <c r="T92" i="140"/>
  <c r="O90" i="140"/>
  <c r="P89" i="140"/>
  <c r="R88" i="140"/>
  <c r="O83" i="140"/>
  <c r="V81" i="140"/>
  <c r="W77" i="140"/>
  <c r="K74" i="140"/>
  <c r="L73" i="140"/>
  <c r="N72" i="140"/>
  <c r="W69" i="140"/>
  <c r="U68" i="140"/>
  <c r="L67" i="140"/>
  <c r="U65" i="140"/>
  <c r="U61" i="140"/>
  <c r="X59" i="140"/>
  <c r="J58" i="140"/>
  <c r="I57" i="140"/>
  <c r="Q53" i="140"/>
  <c r="P52" i="140"/>
  <c r="W50" i="140"/>
  <c r="O49" i="140"/>
  <c r="T47" i="140"/>
  <c r="T46" i="140"/>
  <c r="O45" i="140"/>
  <c r="Q39" i="140"/>
  <c r="L37" i="140"/>
  <c r="I36" i="140"/>
  <c r="Q34" i="140"/>
  <c r="I33" i="140"/>
  <c r="P31" i="140"/>
  <c r="P30" i="140"/>
  <c r="R26" i="140"/>
  <c r="T25" i="140"/>
  <c r="T24" i="140"/>
  <c r="J21" i="140"/>
  <c r="W19" i="140"/>
  <c r="J17" i="140"/>
  <c r="N15" i="140"/>
  <c r="L14" i="140"/>
  <c r="X12" i="140"/>
  <c r="U10" i="140"/>
  <c r="V9" i="140"/>
  <c r="T8" i="140"/>
  <c r="T88" i="140"/>
  <c r="J85" i="140"/>
  <c r="W83" i="140"/>
  <c r="W81" i="140"/>
  <c r="N5" i="140"/>
  <c r="T5" i="140"/>
  <c r="X5" i="140"/>
  <c r="X97" i="140"/>
  <c r="W96" i="140"/>
  <c r="I95" i="140"/>
  <c r="R92" i="140"/>
  <c r="N90" i="140"/>
  <c r="O89" i="140"/>
  <c r="P88" i="140"/>
  <c r="W84" i="140"/>
  <c r="N83" i="140"/>
  <c r="U81" i="140"/>
  <c r="V77" i="140"/>
  <c r="I74" i="140"/>
  <c r="K73" i="140"/>
  <c r="V69" i="140"/>
  <c r="T68" i="140"/>
  <c r="W62" i="140"/>
  <c r="T61" i="140"/>
  <c r="W59" i="140"/>
  <c r="H57" i="140"/>
  <c r="W55" i="140"/>
  <c r="P53" i="140"/>
  <c r="O52" i="140"/>
  <c r="V50" i="140"/>
  <c r="L49" i="140"/>
  <c r="R47" i="140"/>
  <c r="W42" i="140"/>
  <c r="X40" i="140"/>
  <c r="K37" i="140"/>
  <c r="P34" i="140"/>
  <c r="H33" i="140"/>
  <c r="N30" i="140"/>
  <c r="R24" i="140"/>
  <c r="L15" i="140"/>
  <c r="K14" i="140"/>
  <c r="W12" i="140"/>
  <c r="T10" i="140"/>
  <c r="U9" i="140"/>
  <c r="R8" i="140"/>
  <c r="W99" i="140"/>
  <c r="W97" i="140"/>
  <c r="O96" i="140"/>
  <c r="H95" i="140"/>
  <c r="N89" i="140"/>
  <c r="O88" i="140"/>
  <c r="U84" i="140"/>
  <c r="T81" i="140"/>
  <c r="H74" i="140"/>
  <c r="U69" i="140"/>
  <c r="R68" i="140"/>
  <c r="V62" i="140"/>
  <c r="Q61" i="140"/>
  <c r="T55" i="140"/>
  <c r="O53" i="140"/>
  <c r="K49" i="140"/>
  <c r="Q47" i="140"/>
  <c r="U42" i="140"/>
  <c r="W40" i="140"/>
  <c r="H37" i="140"/>
  <c r="N31" i="140"/>
  <c r="L30" i="140"/>
  <c r="W28" i="140"/>
  <c r="P24" i="140"/>
  <c r="W20" i="140"/>
  <c r="X16" i="140"/>
  <c r="U12" i="140"/>
  <c r="R10" i="140"/>
  <c r="T9" i="140"/>
  <c r="P8" i="140"/>
  <c r="O99" i="140"/>
  <c r="V97" i="140"/>
  <c r="W93" i="140"/>
  <c r="N88" i="140"/>
  <c r="T84" i="140"/>
  <c r="Q81" i="140"/>
  <c r="X75" i="140"/>
  <c r="I73" i="140"/>
  <c r="T69" i="140"/>
  <c r="Q68" i="140"/>
  <c r="U62" i="140"/>
  <c r="P61" i="140"/>
  <c r="I49" i="140"/>
  <c r="P47" i="140"/>
  <c r="K30" i="140"/>
  <c r="O24" i="140"/>
  <c r="U20" i="140"/>
  <c r="W16" i="140"/>
  <c r="I15" i="140"/>
  <c r="T12" i="140"/>
  <c r="Q10" i="140"/>
  <c r="R9" i="140"/>
  <c r="O8" i="140"/>
  <c r="N99" i="140"/>
  <c r="U97" i="140"/>
  <c r="J96" i="140"/>
  <c r="V93" i="140"/>
  <c r="R84" i="140"/>
  <c r="P81" i="140"/>
  <c r="W75" i="140"/>
  <c r="H73" i="140"/>
  <c r="Q69" i="140"/>
  <c r="P68" i="140"/>
  <c r="W66" i="140"/>
  <c r="T62" i="140"/>
  <c r="O61" i="140"/>
  <c r="Q55" i="140"/>
  <c r="L53" i="140"/>
  <c r="H49" i="140"/>
  <c r="O47" i="140"/>
  <c r="Q42" i="140"/>
  <c r="U40" i="140"/>
  <c r="J38" i="140"/>
  <c r="J37" i="140"/>
  <c r="W35" i="140"/>
  <c r="N24" i="140"/>
  <c r="T20" i="140"/>
  <c r="H15" i="140"/>
  <c r="R12" i="140"/>
  <c r="P10" i="140"/>
  <c r="Q9" i="140"/>
  <c r="N8" i="140"/>
  <c r="U93" i="140"/>
  <c r="W82" i="140"/>
  <c r="O81" i="140"/>
  <c r="O68" i="140"/>
  <c r="V66" i="140"/>
  <c r="R62" i="140"/>
  <c r="N47" i="140"/>
  <c r="T40" i="140"/>
  <c r="T35" i="140"/>
  <c r="R20" i="140"/>
  <c r="X13" i="140"/>
  <c r="O10" i="140"/>
  <c r="Q20" i="140"/>
  <c r="W13" i="140"/>
  <c r="N10" i="140"/>
  <c r="J8" i="140"/>
  <c r="W95" i="140"/>
  <c r="Q93" i="140"/>
  <c r="W87" i="140"/>
  <c r="O84" i="140"/>
  <c r="R82" i="140"/>
  <c r="K81" i="140"/>
  <c r="N69" i="140"/>
  <c r="K68" i="140"/>
  <c r="Q66" i="140"/>
  <c r="P62" i="140"/>
  <c r="J28" i="140"/>
  <c r="P20" i="140"/>
  <c r="J19" i="140"/>
  <c r="V13" i="140"/>
  <c r="L10" i="140"/>
  <c r="O97" i="140"/>
  <c r="V95" i="140"/>
  <c r="U94" i="140"/>
  <c r="P93" i="140"/>
  <c r="T87" i="140"/>
  <c r="N84" i="140"/>
  <c r="Q82" i="140"/>
  <c r="I81" i="140"/>
  <c r="Q79" i="140"/>
  <c r="Q78" i="140"/>
  <c r="J77" i="140"/>
  <c r="W74" i="140"/>
  <c r="V73" i="140"/>
  <c r="X72" i="140"/>
  <c r="L69" i="140"/>
  <c r="P66" i="140"/>
  <c r="N62" i="140"/>
  <c r="X60" i="140"/>
  <c r="X48" i="140"/>
  <c r="I47" i="140"/>
  <c r="L42" i="140"/>
  <c r="O40" i="140"/>
  <c r="W37" i="140"/>
  <c r="T36" i="140"/>
  <c r="N35" i="140"/>
  <c r="U33" i="140"/>
  <c r="J32" i="140"/>
  <c r="W23" i="140"/>
  <c r="O20" i="140"/>
  <c r="P17" i="140"/>
  <c r="W15" i="140"/>
  <c r="W14" i="140"/>
  <c r="U13" i="140"/>
  <c r="X11" i="140"/>
  <c r="K10" i="140"/>
  <c r="K9" i="140"/>
  <c r="W7" i="140"/>
  <c r="J50" i="140"/>
  <c r="J3" i="140"/>
  <c r="K5" i="140"/>
  <c r="P5" i="140"/>
  <c r="V5" i="140"/>
  <c r="P100" i="140"/>
  <c r="L97" i="140"/>
  <c r="T95" i="140"/>
  <c r="T94" i="140"/>
  <c r="O93" i="140"/>
  <c r="J91" i="140"/>
  <c r="R87" i="140"/>
  <c r="K84" i="140"/>
  <c r="P82" i="140"/>
  <c r="H81" i="140"/>
  <c r="P79" i="140"/>
  <c r="P78" i="140"/>
  <c r="U74" i="140"/>
  <c r="U73" i="140"/>
  <c r="W72" i="140"/>
  <c r="K69" i="140"/>
  <c r="I68" i="140"/>
  <c r="H66" i="140"/>
  <c r="L62" i="140"/>
  <c r="W60" i="140"/>
  <c r="P58" i="140"/>
  <c r="J53" i="140"/>
  <c r="W51" i="140"/>
  <c r="X49" i="140"/>
  <c r="W48" i="140"/>
  <c r="H47" i="140"/>
  <c r="K42" i="140"/>
  <c r="N40" i="140"/>
  <c r="V37" i="140"/>
  <c r="R36" i="140"/>
  <c r="L35" i="140"/>
  <c r="T33" i="140"/>
  <c r="X27" i="140"/>
  <c r="T23" i="140"/>
  <c r="P21" i="140"/>
  <c r="N20" i="140"/>
  <c r="V15" i="140"/>
  <c r="V14" i="140"/>
  <c r="T13" i="140"/>
  <c r="W11" i="140"/>
  <c r="I10" i="140"/>
  <c r="V7" i="140"/>
  <c r="H82" i="140"/>
  <c r="N78" i="140"/>
  <c r="R74" i="140"/>
  <c r="V72" i="140"/>
  <c r="I69" i="140"/>
  <c r="K62" i="140"/>
  <c r="U60" i="140"/>
  <c r="O51" i="140"/>
  <c r="W49" i="140"/>
  <c r="W45" i="140"/>
  <c r="I42" i="140"/>
  <c r="U37" i="140"/>
  <c r="Q36" i="140"/>
  <c r="R33" i="140"/>
  <c r="W30" i="140"/>
  <c r="W27" i="140"/>
  <c r="R23" i="140"/>
  <c r="K20" i="140"/>
  <c r="U15" i="140"/>
  <c r="Q13" i="140"/>
  <c r="T7" i="140"/>
  <c r="J2" i="138"/>
  <c r="W61" i="138"/>
  <c r="N58" i="138"/>
  <c r="I57" i="138"/>
  <c r="J54" i="138"/>
  <c r="W52" i="138"/>
  <c r="U48" i="138"/>
  <c r="T46" i="138"/>
  <c r="W40" i="138"/>
  <c r="T38" i="138"/>
  <c r="N36" i="138"/>
  <c r="O32" i="138"/>
  <c r="O31" i="138"/>
  <c r="I30" i="138"/>
  <c r="R24" i="138"/>
  <c r="U8" i="138"/>
  <c r="O100" i="138"/>
  <c r="T88" i="138"/>
  <c r="O80" i="138"/>
  <c r="O79" i="138"/>
  <c r="J76" i="138"/>
  <c r="Q73" i="138"/>
  <c r="X71" i="138"/>
  <c r="K70" i="138"/>
  <c r="R67" i="138"/>
  <c r="J65" i="138"/>
  <c r="K6" i="138"/>
  <c r="O5" i="138"/>
  <c r="R4" i="138"/>
  <c r="V3" i="138"/>
  <c r="N100" i="138"/>
  <c r="X97" i="138"/>
  <c r="T96" i="138"/>
  <c r="V95" i="138"/>
  <c r="Q94" i="138"/>
  <c r="L91" i="138"/>
  <c r="K88" i="138"/>
  <c r="O86" i="138"/>
  <c r="L85" i="138"/>
  <c r="W83" i="138"/>
  <c r="O81" i="138"/>
  <c r="N80" i="138"/>
  <c r="N79" i="138"/>
  <c r="J78" i="138"/>
  <c r="P73" i="138"/>
  <c r="W71" i="138"/>
  <c r="I70" i="138"/>
  <c r="Q67" i="138"/>
  <c r="X62" i="138"/>
  <c r="V61" i="138"/>
  <c r="L58" i="138"/>
  <c r="H57" i="138"/>
  <c r="T52" i="138"/>
  <c r="T48" i="138"/>
  <c r="V47" i="138"/>
  <c r="R46" i="138"/>
  <c r="L43" i="138"/>
  <c r="U40" i="138"/>
  <c r="R38" i="138"/>
  <c r="P37" i="138"/>
  <c r="L36" i="138"/>
  <c r="N32" i="138"/>
  <c r="N31" i="138"/>
  <c r="H30" i="138"/>
  <c r="U25" i="138"/>
  <c r="Q24" i="138"/>
  <c r="P22" i="138"/>
  <c r="N21" i="138"/>
  <c r="J20" i="138"/>
  <c r="W17" i="138"/>
  <c r="K16" i="138"/>
  <c r="N15" i="138"/>
  <c r="J14" i="138"/>
  <c r="X11" i="138"/>
  <c r="T8" i="138"/>
  <c r="K5" i="138"/>
  <c r="O4" i="138"/>
  <c r="R3" i="138"/>
  <c r="W7" i="138"/>
  <c r="R96" i="138"/>
  <c r="R95" i="138"/>
  <c r="P94" i="138"/>
  <c r="X92" i="138"/>
  <c r="K91" i="138"/>
  <c r="N86" i="138"/>
  <c r="V83" i="138"/>
  <c r="K58" i="138"/>
  <c r="R48" i="138"/>
  <c r="Q46" i="138"/>
  <c r="L32" i="138"/>
  <c r="T25" i="138"/>
  <c r="O22" i="138"/>
  <c r="H17" i="138"/>
  <c r="L15" i="138"/>
  <c r="X9" i="138"/>
  <c r="R8" i="138"/>
  <c r="L80" i="138"/>
  <c r="L79" i="138"/>
  <c r="O73" i="138"/>
  <c r="H70" i="138"/>
  <c r="W62" i="138"/>
  <c r="U61" i="138"/>
  <c r="K4" i="138"/>
  <c r="O3" i="138"/>
  <c r="T7" i="138"/>
  <c r="W6" i="138"/>
  <c r="J100" i="138"/>
  <c r="R97" i="138"/>
  <c r="Q96" i="138"/>
  <c r="Q95" i="138"/>
  <c r="O94" i="138"/>
  <c r="W92" i="138"/>
  <c r="J88" i="138"/>
  <c r="L86" i="138"/>
  <c r="T83" i="138"/>
  <c r="I81" i="138"/>
  <c r="K80" i="138"/>
  <c r="P74" i="138"/>
  <c r="N73" i="138"/>
  <c r="J71" i="138"/>
  <c r="J70" i="138"/>
  <c r="V62" i="138"/>
  <c r="T61" i="138"/>
  <c r="J57" i="138"/>
  <c r="V53" i="138"/>
  <c r="P52" i="138"/>
  <c r="J50" i="138"/>
  <c r="Q48" i="138"/>
  <c r="P46" i="138"/>
  <c r="W41" i="138"/>
  <c r="R40" i="138"/>
  <c r="P38" i="138"/>
  <c r="N37" i="138"/>
  <c r="J36" i="138"/>
  <c r="W33" i="138"/>
  <c r="K32" i="138"/>
  <c r="K31" i="138"/>
  <c r="R25" i="138"/>
  <c r="J24" i="138"/>
  <c r="N22" i="138"/>
  <c r="K21" i="138"/>
  <c r="W19" i="138"/>
  <c r="I16" i="138"/>
  <c r="K15" i="138"/>
  <c r="X13" i="138"/>
  <c r="V11" i="138"/>
  <c r="W9" i="138"/>
  <c r="Q8" i="138"/>
  <c r="L7" i="138"/>
  <c r="P6" i="138"/>
  <c r="T5" i="138"/>
  <c r="W4" i="138"/>
  <c r="P97" i="138"/>
  <c r="O96" i="138"/>
  <c r="O95" i="138"/>
  <c r="H94" i="138"/>
  <c r="I92" i="138"/>
  <c r="H91" i="138"/>
  <c r="X87" i="138"/>
  <c r="I86" i="138"/>
  <c r="Q83" i="138"/>
  <c r="I80" i="138"/>
  <c r="H73" i="138"/>
  <c r="W63" i="138"/>
  <c r="T62" i="138"/>
  <c r="L61" i="138"/>
  <c r="T53" i="138"/>
  <c r="N52" i="138"/>
  <c r="X49" i="138"/>
  <c r="O48" i="138"/>
  <c r="I46" i="138"/>
  <c r="W44" i="138"/>
  <c r="H43" i="138"/>
  <c r="J40" i="138"/>
  <c r="N38" i="138"/>
  <c r="W35" i="138"/>
  <c r="I32" i="138"/>
  <c r="J31" i="138"/>
  <c r="X29" i="138"/>
  <c r="U26" i="138"/>
  <c r="X23" i="138"/>
  <c r="J15" i="138"/>
  <c r="U9" i="138"/>
  <c r="J8" i="138"/>
  <c r="W49" i="138"/>
  <c r="N48" i="138"/>
  <c r="H46" i="138"/>
  <c r="L38" i="138"/>
  <c r="V35" i="138"/>
  <c r="H32" i="138"/>
  <c r="W29" i="138"/>
  <c r="Q26" i="138"/>
  <c r="W23" i="138"/>
  <c r="X7" i="138"/>
  <c r="J92" i="138"/>
  <c r="J86" i="138"/>
  <c r="U77" i="138"/>
  <c r="J73" i="138"/>
  <c r="V70" i="138"/>
  <c r="P68" i="138"/>
  <c r="J66" i="138"/>
  <c r="R63" i="138"/>
  <c r="Q62" i="138"/>
  <c r="J61" i="138"/>
  <c r="X57" i="138"/>
  <c r="O53" i="138"/>
  <c r="J52" i="138"/>
  <c r="Q49" i="138"/>
  <c r="L48" i="138"/>
  <c r="J46" i="138"/>
  <c r="J44" i="138"/>
  <c r="Q41" i="138"/>
  <c r="K38" i="138"/>
  <c r="I37" i="138"/>
  <c r="T35" i="138"/>
  <c r="X30" i="138"/>
  <c r="V29" i="138"/>
  <c r="P26" i="138"/>
  <c r="N25" i="138"/>
  <c r="H22" i="138"/>
  <c r="Q19" i="138"/>
  <c r="X14" i="138"/>
  <c r="T13" i="138"/>
  <c r="Q11" i="138"/>
  <c r="R9" i="138"/>
  <c r="U7" i="138"/>
  <c r="X6" i="138"/>
  <c r="X80" i="138"/>
  <c r="P62" i="138"/>
  <c r="W57" i="138"/>
  <c r="K49" i="138"/>
  <c r="K48" i="138"/>
  <c r="I38" i="138"/>
  <c r="R35" i="138"/>
  <c r="X32" i="138"/>
  <c r="W30" i="138"/>
  <c r="U29" i="138"/>
  <c r="N26" i="138"/>
  <c r="P19" i="138"/>
  <c r="X15" i="138"/>
  <c r="W14" i="138"/>
  <c r="Q9" i="138"/>
  <c r="Q7" i="138"/>
  <c r="U6" i="138"/>
  <c r="X5" i="138"/>
  <c r="J95" i="138"/>
  <c r="W90" i="138"/>
  <c r="W72" i="138"/>
  <c r="U57" i="138"/>
  <c r="Q35" i="138"/>
  <c r="V30" i="138"/>
  <c r="T29" i="138"/>
  <c r="P9" i="138"/>
  <c r="N7" i="138"/>
  <c r="Q6" i="138"/>
  <c r="U5" i="138"/>
  <c r="X4" i="138"/>
  <c r="I96" i="138"/>
  <c r="U91" i="138"/>
  <c r="N90" i="138"/>
  <c r="X86" i="138"/>
  <c r="V80" i="138"/>
  <c r="O63" i="138"/>
  <c r="I62" i="138"/>
  <c r="T57" i="138"/>
  <c r="J56" i="138"/>
  <c r="K53" i="138"/>
  <c r="I48" i="138"/>
  <c r="J47" i="138"/>
  <c r="U43" i="138"/>
  <c r="J39" i="138"/>
  <c r="P35" i="138"/>
  <c r="V32" i="138"/>
  <c r="X31" i="138"/>
  <c r="U30" i="138"/>
  <c r="R29" i="138"/>
  <c r="K26" i="138"/>
  <c r="V15" i="138"/>
  <c r="U14" i="138"/>
  <c r="J13" i="138"/>
  <c r="N11" i="138"/>
  <c r="O9" i="138"/>
  <c r="U72" i="138"/>
  <c r="R70" i="138"/>
  <c r="N6" i="138"/>
  <c r="Q5" i="138"/>
  <c r="U4" i="138"/>
  <c r="X3" i="138"/>
  <c r="H96" i="138"/>
  <c r="X94" i="138"/>
  <c r="T91" i="138"/>
  <c r="L90" i="138"/>
  <c r="W86" i="138"/>
  <c r="V85" i="138"/>
  <c r="P84" i="138"/>
  <c r="J82" i="138"/>
  <c r="U80" i="138"/>
  <c r="W79" i="138"/>
  <c r="R78" i="138"/>
  <c r="J77" i="138"/>
  <c r="X73" i="138"/>
  <c r="T72" i="138"/>
  <c r="Q70" i="138"/>
  <c r="J68" i="138"/>
  <c r="N63" i="138"/>
  <c r="H62" i="138"/>
  <c r="R57" i="138"/>
  <c r="J49" i="138"/>
  <c r="H48" i="138"/>
  <c r="W45" i="138"/>
  <c r="T43" i="138"/>
  <c r="I41" i="138"/>
  <c r="J38" i="138"/>
  <c r="W36" i="138"/>
  <c r="U32" i="138"/>
  <c r="W31" i="138"/>
  <c r="T30" i="138"/>
  <c r="L29" i="138"/>
  <c r="N27" i="138"/>
  <c r="J25" i="138"/>
  <c r="W22" i="138"/>
  <c r="W21" i="138"/>
  <c r="R20" i="138"/>
  <c r="R16" i="138"/>
  <c r="U15" i="138"/>
  <c r="T14" i="138"/>
  <c r="N9" i="138"/>
  <c r="N5" i="138"/>
  <c r="Q4" i="138"/>
  <c r="U3" i="138"/>
  <c r="W100" i="138"/>
  <c r="W94" i="138"/>
  <c r="R91" i="138"/>
  <c r="V86" i="138"/>
  <c r="T80" i="138"/>
  <c r="V79" i="138"/>
  <c r="W73" i="138"/>
  <c r="R72" i="138"/>
  <c r="P70" i="138"/>
  <c r="T36" i="138"/>
  <c r="T32" i="138"/>
  <c r="R30" i="138"/>
  <c r="T15" i="138"/>
  <c r="X12" i="138"/>
  <c r="Q57" i="138"/>
  <c r="N4" i="138"/>
  <c r="Q3" i="138"/>
  <c r="V7" i="138"/>
  <c r="T100" i="138"/>
  <c r="V94" i="138"/>
  <c r="T93" i="138"/>
  <c r="Q91" i="138"/>
  <c r="T86" i="138"/>
  <c r="T85" i="138"/>
  <c r="N84" i="138"/>
  <c r="X81" i="138"/>
  <c r="R80" i="138"/>
  <c r="R79" i="138"/>
  <c r="P78" i="138"/>
  <c r="X76" i="138"/>
  <c r="I75" i="138"/>
  <c r="U73" i="138"/>
  <c r="L69" i="138"/>
  <c r="W67" i="138"/>
  <c r="K65" i="138"/>
  <c r="K63" i="138"/>
  <c r="P57" i="138"/>
  <c r="W55" i="138"/>
  <c r="Q51" i="138"/>
  <c r="X48" i="138"/>
  <c r="W46" i="138"/>
  <c r="U45" i="138"/>
  <c r="Q43" i="138"/>
  <c r="K42" i="138"/>
  <c r="W38" i="138"/>
  <c r="W37" i="138"/>
  <c r="R36" i="138"/>
  <c r="R32" i="138"/>
  <c r="R31" i="138"/>
  <c r="Q30" i="138"/>
  <c r="J29" i="138"/>
  <c r="K27" i="138"/>
  <c r="W24" i="138"/>
  <c r="U21" i="138"/>
  <c r="O20" i="138"/>
  <c r="R15" i="138"/>
  <c r="Q14" i="138"/>
  <c r="W12" i="138"/>
  <c r="J9" i="138"/>
  <c r="R7" i="138"/>
  <c r="V6" i="138"/>
  <c r="R100" i="138"/>
  <c r="U94" i="138"/>
  <c r="P91" i="138"/>
  <c r="W88" i="138"/>
  <c r="R86" i="138"/>
  <c r="W58" i="138"/>
  <c r="O57" i="138"/>
  <c r="P36" i="138"/>
  <c r="P30" i="138"/>
  <c r="U24" i="138"/>
  <c r="O7" i="138"/>
  <c r="R6" i="138"/>
  <c r="P100" i="138"/>
  <c r="U88" i="138"/>
  <c r="P58" i="138"/>
  <c r="N57" i="138"/>
  <c r="J55" i="138"/>
  <c r="U46" i="138"/>
  <c r="O43" i="138"/>
  <c r="O36" i="138"/>
  <c r="P31" i="138"/>
  <c r="O30" i="138"/>
  <c r="T24" i="138"/>
  <c r="P15" i="138"/>
  <c r="J12" i="138"/>
  <c r="W8" i="138"/>
  <c r="K18" i="136"/>
  <c r="H88" i="136"/>
  <c r="H72" i="136"/>
  <c r="H56" i="136"/>
  <c r="H40" i="136"/>
  <c r="H24" i="136"/>
  <c r="H8" i="136"/>
  <c r="J90" i="136"/>
  <c r="J74" i="136"/>
  <c r="J58" i="136"/>
  <c r="J42" i="136"/>
  <c r="J26" i="136"/>
  <c r="J10" i="136"/>
  <c r="L92" i="136"/>
  <c r="L76" i="136"/>
  <c r="L60" i="136"/>
  <c r="L44" i="136"/>
  <c r="L28" i="136"/>
  <c r="L12" i="136"/>
  <c r="M94" i="136"/>
  <c r="M78" i="136"/>
  <c r="M62" i="136"/>
  <c r="M46" i="136"/>
  <c r="M30" i="136"/>
  <c r="M14" i="136"/>
  <c r="O96" i="136"/>
  <c r="O80" i="136"/>
  <c r="O64" i="136"/>
  <c r="O48" i="136"/>
  <c r="O32" i="136"/>
  <c r="O16" i="136"/>
  <c r="P98" i="136"/>
  <c r="P82" i="136"/>
  <c r="P66" i="136"/>
  <c r="P50" i="136"/>
  <c r="P34" i="136"/>
  <c r="P18" i="136"/>
  <c r="Q100" i="136"/>
  <c r="Q84" i="136"/>
  <c r="Q68" i="136"/>
  <c r="Q52" i="136"/>
  <c r="Q36" i="136"/>
  <c r="Q20" i="136"/>
  <c r="Q4" i="136"/>
  <c r="R86" i="136"/>
  <c r="R70" i="136"/>
  <c r="R54" i="136"/>
  <c r="R38" i="136"/>
  <c r="R22" i="136"/>
  <c r="R6" i="136"/>
  <c r="S88" i="136"/>
  <c r="S72" i="136"/>
  <c r="S56" i="136"/>
  <c r="S40" i="136"/>
  <c r="S24" i="136"/>
  <c r="S8" i="136"/>
  <c r="H87" i="136"/>
  <c r="H71" i="136"/>
  <c r="H55" i="136"/>
  <c r="H39" i="136"/>
  <c r="H23" i="136"/>
  <c r="H7" i="136"/>
  <c r="J89" i="136"/>
  <c r="J73" i="136"/>
  <c r="J57" i="136"/>
  <c r="J41" i="136"/>
  <c r="J25" i="136"/>
  <c r="J9" i="136"/>
  <c r="L91" i="136"/>
  <c r="L75" i="136"/>
  <c r="L59" i="136"/>
  <c r="L43" i="136"/>
  <c r="L27" i="136"/>
  <c r="L11" i="136"/>
  <c r="M93" i="136"/>
  <c r="M77" i="136"/>
  <c r="M61" i="136"/>
  <c r="M45" i="136"/>
  <c r="M29" i="136"/>
  <c r="M13" i="136"/>
  <c r="O95" i="136"/>
  <c r="O79" i="136"/>
  <c r="O63" i="136"/>
  <c r="O47" i="136"/>
  <c r="O31" i="136"/>
  <c r="O15" i="136"/>
  <c r="P97" i="136"/>
  <c r="P81" i="136"/>
  <c r="P65" i="136"/>
  <c r="P49" i="136"/>
  <c r="P33" i="136"/>
  <c r="P17" i="136"/>
  <c r="Q99" i="136"/>
  <c r="Q83" i="136"/>
  <c r="Q67" i="136"/>
  <c r="Q51" i="136"/>
  <c r="Q35" i="136"/>
  <c r="Q19" i="136"/>
  <c r="Q3" i="136"/>
  <c r="R85" i="136"/>
  <c r="R69" i="136"/>
  <c r="R53" i="136"/>
  <c r="R37" i="136"/>
  <c r="R21" i="136"/>
  <c r="R5" i="136"/>
  <c r="S87" i="136"/>
  <c r="S71" i="136"/>
  <c r="S55" i="136"/>
  <c r="S39" i="136"/>
  <c r="S23" i="136"/>
  <c r="S7" i="136"/>
  <c r="H86" i="136"/>
  <c r="H70" i="136"/>
  <c r="H54" i="136"/>
  <c r="H38" i="136"/>
  <c r="H22" i="136"/>
  <c r="H6" i="136"/>
  <c r="J88" i="136"/>
  <c r="J72" i="136"/>
  <c r="J56" i="136"/>
  <c r="J40" i="136"/>
  <c r="J24" i="136"/>
  <c r="J8" i="136"/>
  <c r="L90" i="136"/>
  <c r="L74" i="136"/>
  <c r="L58" i="136"/>
  <c r="L42" i="136"/>
  <c r="L26" i="136"/>
  <c r="L10" i="136"/>
  <c r="M92" i="136"/>
  <c r="M76" i="136"/>
  <c r="M60" i="136"/>
  <c r="M44" i="136"/>
  <c r="M28" i="136"/>
  <c r="M12" i="136"/>
  <c r="O94" i="136"/>
  <c r="O78" i="136"/>
  <c r="O62" i="136"/>
  <c r="O46" i="136"/>
  <c r="O30" i="136"/>
  <c r="O14" i="136"/>
  <c r="P96" i="136"/>
  <c r="P80" i="136"/>
  <c r="P64" i="136"/>
  <c r="P48" i="136"/>
  <c r="P32" i="136"/>
  <c r="P16" i="136"/>
  <c r="Q98" i="136"/>
  <c r="Q82" i="136"/>
  <c r="Q66" i="136"/>
  <c r="Q50" i="136"/>
  <c r="Q34" i="136"/>
  <c r="Q18" i="136"/>
  <c r="R100" i="136"/>
  <c r="R84" i="136"/>
  <c r="R68" i="136"/>
  <c r="R52" i="136"/>
  <c r="R36" i="136"/>
  <c r="R20" i="136"/>
  <c r="R4" i="136"/>
  <c r="S86" i="136"/>
  <c r="S70" i="136"/>
  <c r="S54" i="136"/>
  <c r="S38" i="136"/>
  <c r="S22" i="136"/>
  <c r="S6" i="136"/>
  <c r="H85" i="136"/>
  <c r="H69" i="136"/>
  <c r="H53" i="136"/>
  <c r="H37" i="136"/>
  <c r="H21" i="136"/>
  <c r="H5" i="136"/>
  <c r="J87" i="136"/>
  <c r="J71" i="136"/>
  <c r="J55" i="136"/>
  <c r="J39" i="136"/>
  <c r="J23" i="136"/>
  <c r="J7" i="136"/>
  <c r="L89" i="136"/>
  <c r="L73" i="136"/>
  <c r="L57" i="136"/>
  <c r="L41" i="136"/>
  <c r="L25" i="136"/>
  <c r="L9" i="136"/>
  <c r="M91" i="136"/>
  <c r="M75" i="136"/>
  <c r="M59" i="136"/>
  <c r="M43" i="136"/>
  <c r="M27" i="136"/>
  <c r="M11" i="136"/>
  <c r="O93" i="136"/>
  <c r="O77" i="136"/>
  <c r="O61" i="136"/>
  <c r="O45" i="136"/>
  <c r="O29" i="136"/>
  <c r="O13" i="136"/>
  <c r="P95" i="136"/>
  <c r="P79" i="136"/>
  <c r="P63" i="136"/>
  <c r="P47" i="136"/>
  <c r="P31" i="136"/>
  <c r="P15" i="136"/>
  <c r="Q97" i="136"/>
  <c r="Q81" i="136"/>
  <c r="Q65" i="136"/>
  <c r="Q49" i="136"/>
  <c r="Q33" i="136"/>
  <c r="Q17" i="136"/>
  <c r="R99" i="136"/>
  <c r="R83" i="136"/>
  <c r="R67" i="136"/>
  <c r="R51" i="136"/>
  <c r="R35" i="136"/>
  <c r="R19" i="136"/>
  <c r="R3" i="136"/>
  <c r="S85" i="136"/>
  <c r="S69" i="136"/>
  <c r="S53" i="136"/>
  <c r="S37" i="136"/>
  <c r="S21" i="136"/>
  <c r="S5" i="136"/>
  <c r="K85" i="136"/>
  <c r="H100" i="136"/>
  <c r="H84" i="136"/>
  <c r="H68" i="136"/>
  <c r="H52" i="136"/>
  <c r="H36" i="136"/>
  <c r="H20" i="136"/>
  <c r="H4" i="136"/>
  <c r="J86" i="136"/>
  <c r="J70" i="136"/>
  <c r="J54" i="136"/>
  <c r="J38" i="136"/>
  <c r="J22" i="136"/>
  <c r="J6" i="136"/>
  <c r="L88" i="136"/>
  <c r="L72" i="136"/>
  <c r="L56" i="136"/>
  <c r="L40" i="136"/>
  <c r="L24" i="136"/>
  <c r="L8" i="136"/>
  <c r="M90" i="136"/>
  <c r="M74" i="136"/>
  <c r="M58" i="136"/>
  <c r="M42" i="136"/>
  <c r="M26" i="136"/>
  <c r="M10" i="136"/>
  <c r="O92" i="136"/>
  <c r="O76" i="136"/>
  <c r="O60" i="136"/>
  <c r="O44" i="136"/>
  <c r="O28" i="136"/>
  <c r="O12" i="136"/>
  <c r="P94" i="136"/>
  <c r="P78" i="136"/>
  <c r="P62" i="136"/>
  <c r="P46" i="136"/>
  <c r="P30" i="136"/>
  <c r="P14" i="136"/>
  <c r="Q96" i="136"/>
  <c r="Q80" i="136"/>
  <c r="Q64" i="136"/>
  <c r="Q48" i="136"/>
  <c r="Q32" i="136"/>
  <c r="Q16" i="136"/>
  <c r="R98" i="136"/>
  <c r="R82" i="136"/>
  <c r="R66" i="136"/>
  <c r="R50" i="136"/>
  <c r="R34" i="136"/>
  <c r="R18" i="136"/>
  <c r="S100" i="136"/>
  <c r="S84" i="136"/>
  <c r="S68" i="136"/>
  <c r="S52" i="136"/>
  <c r="S36" i="136"/>
  <c r="S20" i="136"/>
  <c r="S4" i="136"/>
  <c r="K5" i="136"/>
  <c r="K80" i="136"/>
  <c r="H99" i="136"/>
  <c r="H83" i="136"/>
  <c r="H67" i="136"/>
  <c r="H51" i="136"/>
  <c r="H35" i="136"/>
  <c r="H19" i="136"/>
  <c r="H3" i="136"/>
  <c r="J85" i="136"/>
  <c r="J69" i="136"/>
  <c r="J53" i="136"/>
  <c r="J37" i="136"/>
  <c r="J21" i="136"/>
  <c r="J5" i="136"/>
  <c r="L87" i="136"/>
  <c r="L71" i="136"/>
  <c r="L55" i="136"/>
  <c r="L39" i="136"/>
  <c r="L23" i="136"/>
  <c r="L7" i="136"/>
  <c r="M89" i="136"/>
  <c r="M73" i="136"/>
  <c r="M57" i="136"/>
  <c r="M41" i="136"/>
  <c r="M25" i="136"/>
  <c r="M9" i="136"/>
  <c r="O91" i="136"/>
  <c r="O75" i="136"/>
  <c r="O59" i="136"/>
  <c r="O43" i="136"/>
  <c r="O27" i="136"/>
  <c r="O11" i="136"/>
  <c r="P93" i="136"/>
  <c r="P77" i="136"/>
  <c r="P61" i="136"/>
  <c r="P45" i="136"/>
  <c r="P29" i="136"/>
  <c r="P13" i="136"/>
  <c r="Q95" i="136"/>
  <c r="Q79" i="136"/>
  <c r="Q63" i="136"/>
  <c r="Q47" i="136"/>
  <c r="Q31" i="136"/>
  <c r="Q15" i="136"/>
  <c r="R97" i="136"/>
  <c r="R81" i="136"/>
  <c r="R65" i="136"/>
  <c r="R49" i="136"/>
  <c r="R33" i="136"/>
  <c r="R17" i="136"/>
  <c r="S99" i="136"/>
  <c r="S83" i="136"/>
  <c r="S67" i="136"/>
  <c r="S51" i="136"/>
  <c r="S35" i="136"/>
  <c r="S19" i="136"/>
  <c r="S3" i="136"/>
  <c r="K60" i="136"/>
  <c r="H98" i="136"/>
  <c r="H82" i="136"/>
  <c r="H66" i="136"/>
  <c r="H50" i="136"/>
  <c r="H34" i="136"/>
  <c r="H18" i="136"/>
  <c r="J100" i="136"/>
  <c r="J84" i="136"/>
  <c r="J68" i="136"/>
  <c r="J52" i="136"/>
  <c r="J36" i="136"/>
  <c r="J20" i="136"/>
  <c r="J4" i="136"/>
  <c r="L86" i="136"/>
  <c r="L70" i="136"/>
  <c r="L54" i="136"/>
  <c r="L38" i="136"/>
  <c r="L22" i="136"/>
  <c r="L6" i="136"/>
  <c r="M88" i="136"/>
  <c r="M72" i="136"/>
  <c r="M56" i="136"/>
  <c r="M40" i="136"/>
  <c r="M24" i="136"/>
  <c r="M8" i="136"/>
  <c r="O90" i="136"/>
  <c r="O74" i="136"/>
  <c r="O58" i="136"/>
  <c r="O42" i="136"/>
  <c r="O26" i="136"/>
  <c r="O10" i="136"/>
  <c r="P92" i="136"/>
  <c r="P76" i="136"/>
  <c r="P60" i="136"/>
  <c r="P44" i="136"/>
  <c r="P28" i="136"/>
  <c r="P12" i="136"/>
  <c r="Q94" i="136"/>
  <c r="Q78" i="136"/>
  <c r="Q62" i="136"/>
  <c r="Q46" i="136"/>
  <c r="Q30" i="136"/>
  <c r="Q14" i="136"/>
  <c r="R96" i="136"/>
  <c r="R80" i="136"/>
  <c r="R64" i="136"/>
  <c r="R48" i="136"/>
  <c r="R32" i="136"/>
  <c r="R16" i="136"/>
  <c r="S98" i="136"/>
  <c r="S82" i="136"/>
  <c r="S66" i="136"/>
  <c r="S50" i="136"/>
  <c r="S34" i="136"/>
  <c r="S18" i="136"/>
  <c r="H97" i="136"/>
  <c r="H81" i="136"/>
  <c r="H65" i="136"/>
  <c r="H49" i="136"/>
  <c r="H33" i="136"/>
  <c r="H17" i="136"/>
  <c r="J99" i="136"/>
  <c r="J83" i="136"/>
  <c r="J67" i="136"/>
  <c r="J51" i="136"/>
  <c r="J35" i="136"/>
  <c r="J19" i="136"/>
  <c r="J3" i="136"/>
  <c r="L85" i="136"/>
  <c r="L69" i="136"/>
  <c r="L53" i="136"/>
  <c r="L37" i="136"/>
  <c r="L21" i="136"/>
  <c r="L5" i="136"/>
  <c r="M87" i="136"/>
  <c r="M71" i="136"/>
  <c r="M55" i="136"/>
  <c r="M39" i="136"/>
  <c r="M23" i="136"/>
  <c r="M7" i="136"/>
  <c r="O89" i="136"/>
  <c r="O73" i="136"/>
  <c r="O57" i="136"/>
  <c r="O41" i="136"/>
  <c r="O25" i="136"/>
  <c r="O9" i="136"/>
  <c r="P91" i="136"/>
  <c r="P75" i="136"/>
  <c r="P59" i="136"/>
  <c r="P43" i="136"/>
  <c r="P27" i="136"/>
  <c r="P11" i="136"/>
  <c r="Q93" i="136"/>
  <c r="Q77" i="136"/>
  <c r="Q61" i="136"/>
  <c r="Q45" i="136"/>
  <c r="Q29" i="136"/>
  <c r="Q13" i="136"/>
  <c r="R95" i="136"/>
  <c r="R79" i="136"/>
  <c r="R63" i="136"/>
  <c r="R47" i="136"/>
  <c r="R31" i="136"/>
  <c r="R15" i="136"/>
  <c r="S97" i="136"/>
  <c r="S81" i="136"/>
  <c r="S65" i="136"/>
  <c r="S49" i="136"/>
  <c r="S33" i="136"/>
  <c r="S17" i="136"/>
  <c r="H96" i="136"/>
  <c r="H80" i="136"/>
  <c r="H64" i="136"/>
  <c r="H48" i="136"/>
  <c r="H32" i="136"/>
  <c r="H16" i="136"/>
  <c r="J98" i="136"/>
  <c r="J82" i="136"/>
  <c r="J66" i="136"/>
  <c r="J50" i="136"/>
  <c r="J34" i="136"/>
  <c r="J18" i="136"/>
  <c r="L100" i="136"/>
  <c r="L84" i="136"/>
  <c r="L68" i="136"/>
  <c r="L52" i="136"/>
  <c r="L36" i="136"/>
  <c r="L20" i="136"/>
  <c r="L4" i="136"/>
  <c r="M86" i="136"/>
  <c r="M70" i="136"/>
  <c r="M54" i="136"/>
  <c r="M38" i="136"/>
  <c r="M22" i="136"/>
  <c r="M6" i="136"/>
  <c r="O88" i="136"/>
  <c r="O72" i="136"/>
  <c r="O56" i="136"/>
  <c r="O40" i="136"/>
  <c r="O24" i="136"/>
  <c r="O8" i="136"/>
  <c r="P90" i="136"/>
  <c r="P74" i="136"/>
  <c r="P58" i="136"/>
  <c r="P42" i="136"/>
  <c r="P26" i="136"/>
  <c r="P10" i="136"/>
  <c r="Q92" i="136"/>
  <c r="Q76" i="136"/>
  <c r="Q60" i="136"/>
  <c r="Q44" i="136"/>
  <c r="Q28" i="136"/>
  <c r="Q12" i="136"/>
  <c r="R94" i="136"/>
  <c r="R78" i="136"/>
  <c r="R62" i="136"/>
  <c r="R46" i="136"/>
  <c r="R30" i="136"/>
  <c r="R14" i="136"/>
  <c r="S96" i="136"/>
  <c r="S80" i="136"/>
  <c r="S64" i="136"/>
  <c r="S48" i="136"/>
  <c r="S32" i="136"/>
  <c r="S16" i="136"/>
  <c r="K21" i="136"/>
  <c r="H95" i="136"/>
  <c r="H79" i="136"/>
  <c r="H63" i="136"/>
  <c r="H47" i="136"/>
  <c r="H31" i="136"/>
  <c r="H15" i="136"/>
  <c r="J97" i="136"/>
  <c r="J81" i="136"/>
  <c r="J65" i="136"/>
  <c r="J49" i="136"/>
  <c r="J33" i="136"/>
  <c r="J17" i="136"/>
  <c r="L99" i="136"/>
  <c r="L83" i="136"/>
  <c r="L67" i="136"/>
  <c r="L51" i="136"/>
  <c r="L35" i="136"/>
  <c r="L19" i="136"/>
  <c r="L3" i="136"/>
  <c r="M85" i="136"/>
  <c r="M69" i="136"/>
  <c r="M53" i="136"/>
  <c r="M37" i="136"/>
  <c r="M21" i="136"/>
  <c r="M5" i="136"/>
  <c r="O87" i="136"/>
  <c r="O71" i="136"/>
  <c r="O55" i="136"/>
  <c r="O39" i="136"/>
  <c r="O23" i="136"/>
  <c r="O7" i="136"/>
  <c r="P89" i="136"/>
  <c r="P73" i="136"/>
  <c r="P57" i="136"/>
  <c r="P41" i="136"/>
  <c r="P25" i="136"/>
  <c r="P9" i="136"/>
  <c r="Q91" i="136"/>
  <c r="Q75" i="136"/>
  <c r="Q59" i="136"/>
  <c r="Q43" i="136"/>
  <c r="Q27" i="136"/>
  <c r="Q11" i="136"/>
  <c r="R93" i="136"/>
  <c r="R77" i="136"/>
  <c r="R61" i="136"/>
  <c r="R45" i="136"/>
  <c r="R29" i="136"/>
  <c r="R13" i="136"/>
  <c r="S95" i="136"/>
  <c r="S79" i="136"/>
  <c r="S63" i="136"/>
  <c r="S47" i="136"/>
  <c r="S31" i="136"/>
  <c r="S15" i="136"/>
  <c r="K6" i="136"/>
  <c r="H78" i="136"/>
  <c r="H62" i="136"/>
  <c r="H46" i="136"/>
  <c r="H30" i="136"/>
  <c r="H14" i="136"/>
  <c r="J96" i="136"/>
  <c r="J80" i="136"/>
  <c r="J64" i="136"/>
  <c r="J48" i="136"/>
  <c r="J32" i="136"/>
  <c r="J16" i="136"/>
  <c r="L98" i="136"/>
  <c r="L82" i="136"/>
  <c r="L66" i="136"/>
  <c r="L50" i="136"/>
  <c r="L34" i="136"/>
  <c r="L18" i="136"/>
  <c r="M100" i="136"/>
  <c r="M84" i="136"/>
  <c r="M68" i="136"/>
  <c r="M52" i="136"/>
  <c r="M36" i="136"/>
  <c r="M20" i="136"/>
  <c r="M4" i="136"/>
  <c r="O86" i="136"/>
  <c r="O70" i="136"/>
  <c r="O54" i="136"/>
  <c r="O38" i="136"/>
  <c r="O22" i="136"/>
  <c r="O6" i="136"/>
  <c r="P88" i="136"/>
  <c r="P72" i="136"/>
  <c r="P56" i="136"/>
  <c r="P40" i="136"/>
  <c r="P24" i="136"/>
  <c r="P8" i="136"/>
  <c r="Q90" i="136"/>
  <c r="Q74" i="136"/>
  <c r="Q58" i="136"/>
  <c r="Q42" i="136"/>
  <c r="Q26" i="136"/>
  <c r="Q10" i="136"/>
  <c r="R92" i="136"/>
  <c r="R76" i="136"/>
  <c r="R60" i="136"/>
  <c r="R44" i="136"/>
  <c r="R28" i="136"/>
  <c r="R12" i="136"/>
  <c r="S94" i="136"/>
  <c r="S78" i="136"/>
  <c r="S62" i="136"/>
  <c r="S46" i="136"/>
  <c r="S30" i="136"/>
  <c r="S14" i="136"/>
  <c r="K61" i="136"/>
  <c r="H93" i="136"/>
  <c r="H77" i="136"/>
  <c r="H61" i="136"/>
  <c r="H45" i="136"/>
  <c r="H29" i="136"/>
  <c r="H13" i="136"/>
  <c r="J95" i="136"/>
  <c r="J79" i="136"/>
  <c r="J63" i="136"/>
  <c r="J47" i="136"/>
  <c r="J31" i="136"/>
  <c r="J15" i="136"/>
  <c r="L97" i="136"/>
  <c r="L81" i="136"/>
  <c r="L65" i="136"/>
  <c r="L49" i="136"/>
  <c r="L33" i="136"/>
  <c r="L17" i="136"/>
  <c r="M99" i="136"/>
  <c r="M83" i="136"/>
  <c r="M67" i="136"/>
  <c r="M51" i="136"/>
  <c r="M35" i="136"/>
  <c r="M19" i="136"/>
  <c r="M3" i="136"/>
  <c r="O85" i="136"/>
  <c r="O69" i="136"/>
  <c r="O53" i="136"/>
  <c r="O37" i="136"/>
  <c r="O21" i="136"/>
  <c r="O5" i="136"/>
  <c r="P87" i="136"/>
  <c r="P71" i="136"/>
  <c r="P55" i="136"/>
  <c r="P39" i="136"/>
  <c r="P23" i="136"/>
  <c r="P7" i="136"/>
  <c r="Q89" i="136"/>
  <c r="Q73" i="136"/>
  <c r="Q57" i="136"/>
  <c r="Q41" i="136"/>
  <c r="Q25" i="136"/>
  <c r="Q9" i="136"/>
  <c r="R91" i="136"/>
  <c r="R75" i="136"/>
  <c r="R59" i="136"/>
  <c r="R43" i="136"/>
  <c r="R27" i="136"/>
  <c r="R11" i="136"/>
  <c r="S93" i="136"/>
  <c r="S77" i="136"/>
  <c r="S61" i="136"/>
  <c r="S45" i="136"/>
  <c r="S29" i="136"/>
  <c r="S13" i="136"/>
  <c r="K2" i="136"/>
  <c r="H92" i="136"/>
  <c r="H76" i="136"/>
  <c r="H60" i="136"/>
  <c r="H44" i="136"/>
  <c r="H28" i="136"/>
  <c r="H12" i="136"/>
  <c r="J94" i="136"/>
  <c r="J78" i="136"/>
  <c r="J62" i="136"/>
  <c r="J46" i="136"/>
  <c r="J30" i="136"/>
  <c r="J14" i="136"/>
  <c r="L96" i="136"/>
  <c r="L80" i="136"/>
  <c r="L64" i="136"/>
  <c r="L48" i="136"/>
  <c r="L32" i="136"/>
  <c r="L16" i="136"/>
  <c r="M98" i="136"/>
  <c r="M82" i="136"/>
  <c r="M66" i="136"/>
  <c r="M50" i="136"/>
  <c r="M34" i="136"/>
  <c r="M18" i="136"/>
  <c r="O100" i="136"/>
  <c r="O84" i="136"/>
  <c r="O68" i="136"/>
  <c r="O52" i="136"/>
  <c r="O36" i="136"/>
  <c r="O20" i="136"/>
  <c r="O4" i="136"/>
  <c r="P86" i="136"/>
  <c r="P70" i="136"/>
  <c r="P54" i="136"/>
  <c r="P38" i="136"/>
  <c r="P22" i="136"/>
  <c r="P6" i="136"/>
  <c r="Q88" i="136"/>
  <c r="Q72" i="136"/>
  <c r="Q56" i="136"/>
  <c r="Q40" i="136"/>
  <c r="Q24" i="136"/>
  <c r="Q8" i="136"/>
  <c r="R90" i="136"/>
  <c r="R74" i="136"/>
  <c r="R58" i="136"/>
  <c r="R42" i="136"/>
  <c r="R26" i="136"/>
  <c r="R10" i="136"/>
  <c r="S92" i="136"/>
  <c r="S76" i="136"/>
  <c r="S60" i="136"/>
  <c r="S44" i="136"/>
  <c r="S28" i="136"/>
  <c r="S12" i="136"/>
  <c r="K88" i="136"/>
  <c r="H91" i="136"/>
  <c r="H75" i="136"/>
  <c r="H59" i="136"/>
  <c r="H43" i="136"/>
  <c r="H27" i="136"/>
  <c r="H11" i="136"/>
  <c r="J93" i="136"/>
  <c r="J77" i="136"/>
  <c r="J61" i="136"/>
  <c r="J45" i="136"/>
  <c r="J29" i="136"/>
  <c r="J13" i="136"/>
  <c r="L95" i="136"/>
  <c r="L79" i="136"/>
  <c r="L63" i="136"/>
  <c r="L47" i="136"/>
  <c r="L31" i="136"/>
  <c r="L15" i="136"/>
  <c r="M97" i="136"/>
  <c r="M81" i="136"/>
  <c r="M65" i="136"/>
  <c r="M49" i="136"/>
  <c r="M33" i="136"/>
  <c r="M17" i="136"/>
  <c r="O99" i="136"/>
  <c r="O83" i="136"/>
  <c r="O67" i="136"/>
  <c r="O51" i="136"/>
  <c r="O35" i="136"/>
  <c r="O19" i="136"/>
  <c r="O3" i="136"/>
  <c r="P85" i="136"/>
  <c r="P69" i="136"/>
  <c r="P53" i="136"/>
  <c r="P37" i="136"/>
  <c r="P21" i="136"/>
  <c r="P5" i="136"/>
  <c r="Q87" i="136"/>
  <c r="Q71" i="136"/>
  <c r="Q55" i="136"/>
  <c r="Q39" i="136"/>
  <c r="Q23" i="136"/>
  <c r="Q7" i="136"/>
  <c r="R89" i="136"/>
  <c r="R73" i="136"/>
  <c r="R57" i="136"/>
  <c r="R41" i="136"/>
  <c r="R25" i="136"/>
  <c r="R9" i="136"/>
  <c r="S91" i="136"/>
  <c r="S75" i="136"/>
  <c r="S59" i="136"/>
  <c r="S43" i="136"/>
  <c r="S27" i="136"/>
  <c r="S11" i="136"/>
  <c r="K32" i="136"/>
  <c r="H90" i="136"/>
  <c r="H74" i="136"/>
  <c r="H58" i="136"/>
  <c r="H42" i="136"/>
  <c r="H26" i="136"/>
  <c r="H10" i="136"/>
  <c r="H89" i="136"/>
  <c r="H73" i="136"/>
  <c r="H57" i="136"/>
  <c r="H41" i="136"/>
  <c r="H25" i="136"/>
  <c r="H9" i="136"/>
  <c r="K11" i="135"/>
  <c r="K9" i="135"/>
  <c r="K28" i="135"/>
  <c r="K74" i="135"/>
  <c r="Q74" i="135"/>
  <c r="K26" i="135"/>
  <c r="Q26" i="135"/>
  <c r="K41" i="135"/>
  <c r="Q78" i="135"/>
  <c r="K78" i="135"/>
  <c r="K62" i="135"/>
  <c r="Q62" i="135"/>
  <c r="K12" i="135"/>
  <c r="Q12" i="135"/>
  <c r="Q7" i="135"/>
  <c r="R93" i="135"/>
  <c r="M92" i="135"/>
  <c r="H91" i="135"/>
  <c r="H79" i="135"/>
  <c r="Q76" i="135"/>
  <c r="L75" i="135"/>
  <c r="H70" i="135"/>
  <c r="Q59" i="135"/>
  <c r="M56" i="135"/>
  <c r="R47" i="135"/>
  <c r="J45" i="135"/>
  <c r="P42" i="135"/>
  <c r="J39" i="135"/>
  <c r="K37" i="135"/>
  <c r="S30" i="135"/>
  <c r="Q29" i="135"/>
  <c r="O28" i="135"/>
  <c r="J27" i="135"/>
  <c r="J24" i="135"/>
  <c r="H22" i="135"/>
  <c r="Q6" i="135"/>
  <c r="Q93" i="135"/>
  <c r="K91" i="135"/>
  <c r="P76" i="135"/>
  <c r="H66" i="135"/>
  <c r="H62" i="135"/>
  <c r="P59" i="135"/>
  <c r="P47" i="135"/>
  <c r="O42" i="135"/>
  <c r="P29" i="135"/>
  <c r="M28" i="135"/>
  <c r="K22" i="135"/>
  <c r="H11" i="135"/>
  <c r="Q5" i="135"/>
  <c r="S96" i="135"/>
  <c r="P93" i="135"/>
  <c r="L87" i="135"/>
  <c r="S77" i="135"/>
  <c r="O76" i="135"/>
  <c r="P73" i="135"/>
  <c r="O59" i="135"/>
  <c r="H58" i="135"/>
  <c r="K54" i="135"/>
  <c r="O47" i="135"/>
  <c r="M42" i="135"/>
  <c r="H39" i="135"/>
  <c r="Q30" i="135"/>
  <c r="O29" i="135"/>
  <c r="L28" i="135"/>
  <c r="P25" i="135"/>
  <c r="K17" i="135"/>
  <c r="Q4" i="135"/>
  <c r="O93" i="135"/>
  <c r="J87" i="135"/>
  <c r="R77" i="135"/>
  <c r="M76" i="135"/>
  <c r="O73" i="135"/>
  <c r="M59" i="135"/>
  <c r="M47" i="135"/>
  <c r="L42" i="135"/>
  <c r="Q41" i="135"/>
  <c r="M29" i="135"/>
  <c r="O25" i="135"/>
  <c r="J8" i="135"/>
  <c r="Q3" i="135"/>
  <c r="L93" i="135"/>
  <c r="Q77" i="135"/>
  <c r="M73" i="135"/>
  <c r="M71" i="135"/>
  <c r="L59" i="135"/>
  <c r="L47" i="135"/>
  <c r="K32" i="135"/>
  <c r="O30" i="135"/>
  <c r="L29" i="135"/>
  <c r="J28" i="135"/>
  <c r="M25" i="135"/>
  <c r="Q11" i="135"/>
  <c r="K96" i="135"/>
  <c r="P90" i="135"/>
  <c r="H87" i="135"/>
  <c r="K85" i="135"/>
  <c r="S80" i="135"/>
  <c r="P77" i="135"/>
  <c r="J76" i="135"/>
  <c r="L73" i="135"/>
  <c r="L71" i="135"/>
  <c r="S61" i="135"/>
  <c r="O60" i="135"/>
  <c r="J59" i="135"/>
  <c r="J47" i="135"/>
  <c r="S44" i="135"/>
  <c r="P43" i="135"/>
  <c r="O40" i="135"/>
  <c r="S31" i="135"/>
  <c r="M30" i="135"/>
  <c r="L25" i="135"/>
  <c r="M23" i="135"/>
  <c r="H21" i="135"/>
  <c r="S16" i="135"/>
  <c r="O13" i="135"/>
  <c r="K100" i="135"/>
  <c r="S95" i="135"/>
  <c r="J93" i="135"/>
  <c r="O77" i="135"/>
  <c r="J73" i="135"/>
  <c r="J71" i="135"/>
  <c r="H69" i="135"/>
  <c r="R61" i="135"/>
  <c r="H47" i="135"/>
  <c r="R44" i="135"/>
  <c r="O43" i="135"/>
  <c r="H42" i="135"/>
  <c r="M40" i="135"/>
  <c r="L38" i="135"/>
  <c r="J29" i="135"/>
  <c r="H28" i="135"/>
  <c r="K21" i="135"/>
  <c r="L77" i="135"/>
  <c r="H76" i="135"/>
  <c r="K69" i="135"/>
  <c r="H59" i="135"/>
  <c r="J53" i="135"/>
  <c r="Q44" i="135"/>
  <c r="L40" i="135"/>
  <c r="J38" i="135"/>
  <c r="J25" i="135"/>
  <c r="H71" i="135"/>
  <c r="S64" i="135"/>
  <c r="K59" i="135"/>
  <c r="K38" i="135"/>
  <c r="H29" i="135"/>
  <c r="K53" i="135"/>
  <c r="M44" i="135"/>
  <c r="K64" i="135"/>
  <c r="L44" i="135"/>
  <c r="Q27" i="135"/>
  <c r="S28" i="135"/>
  <c r="O24" i="135"/>
  <c r="Q14" i="135"/>
  <c r="Q10" i="135"/>
  <c r="Q92" i="135"/>
  <c r="L91" i="135"/>
  <c r="M79" i="135"/>
  <c r="L72" i="135"/>
  <c r="L70" i="135"/>
  <c r="L62" i="135"/>
  <c r="O58" i="135"/>
  <c r="Q57" i="135"/>
  <c r="M45" i="135"/>
  <c r="J44" i="135"/>
  <c r="L41" i="135"/>
  <c r="J37" i="135"/>
  <c r="R28" i="135"/>
  <c r="O27" i="135"/>
  <c r="M24" i="135"/>
  <c r="L22" i="135"/>
  <c r="Q15" i="135"/>
  <c r="K84" i="135"/>
  <c r="Q9" i="135"/>
  <c r="L79" i="135"/>
  <c r="S76" i="135"/>
  <c r="M58" i="135"/>
  <c r="K57" i="135"/>
  <c r="K48" i="135"/>
  <c r="L45" i="135"/>
  <c r="M39" i="135"/>
  <c r="S29" i="135"/>
  <c r="Q28" i="135"/>
  <c r="M27" i="135"/>
  <c r="L24" i="135"/>
  <c r="J22" i="135"/>
  <c r="Q13" i="135"/>
  <c r="Q8" i="135"/>
  <c r="K97" i="135"/>
  <c r="S93" i="135"/>
  <c r="K82" i="135"/>
  <c r="R76" i="135"/>
  <c r="J72" i="135"/>
  <c r="R59" i="135"/>
  <c r="L58" i="135"/>
  <c r="Q42" i="135"/>
  <c r="J41" i="135"/>
  <c r="L39" i="135"/>
  <c r="H37" i="135"/>
  <c r="L27" i="135"/>
  <c r="I4" i="132"/>
  <c r="O5" i="132"/>
  <c r="J34" i="132"/>
  <c r="N6" i="132"/>
  <c r="J11" i="132"/>
  <c r="O4" i="132"/>
  <c r="J9" i="132"/>
  <c r="J7" i="132"/>
  <c r="H99" i="132"/>
  <c r="J4" i="132"/>
  <c r="H83" i="132"/>
  <c r="H67" i="132"/>
  <c r="F6" i="132"/>
  <c r="L5" i="132"/>
  <c r="H51" i="132"/>
  <c r="F5" i="132"/>
  <c r="L4" i="132"/>
  <c r="J82" i="132"/>
  <c r="H35" i="132"/>
  <c r="G10" i="132"/>
  <c r="M10" i="132"/>
  <c r="H19" i="132"/>
  <c r="G7" i="132"/>
  <c r="M7" i="132"/>
  <c r="H3" i="132"/>
  <c r="G6" i="132"/>
  <c r="N86" i="132"/>
  <c r="G5" i="132"/>
  <c r="N70" i="132"/>
  <c r="I10" i="132"/>
  <c r="O9" i="132"/>
  <c r="N54" i="132"/>
  <c r="N38" i="132"/>
  <c r="I6" i="132"/>
  <c r="N22" i="132"/>
  <c r="W2" i="128" a="1"/>
  <c r="W2" i="128" s="1"/>
  <c r="U10" i="128" a="1"/>
  <c r="U10" i="128" s="1"/>
  <c r="Q7" i="128"/>
  <c r="T37" i="128" a="1"/>
  <c r="T37" i="128" s="1"/>
  <c r="U8" i="128" a="1"/>
  <c r="U8" i="128" s="1"/>
  <c r="T19" i="128" a="1"/>
  <c r="T19" i="128" s="1"/>
  <c r="U12" i="128" a="1"/>
  <c r="U12" i="128" s="1"/>
  <c r="U7" i="128" a="1"/>
  <c r="U7" i="128" s="1"/>
  <c r="Q39" i="128"/>
  <c r="N20" i="128"/>
  <c r="X2" i="128" a="1"/>
  <c r="X2" i="128" s="1"/>
  <c r="O39" i="128"/>
  <c r="U9" i="128" a="1"/>
  <c r="U9" i="128" s="1"/>
  <c r="V99" i="128" a="1"/>
  <c r="V99" i="128" s="1"/>
  <c r="O7" i="128"/>
  <c r="W70" i="128" a="1"/>
  <c r="W70" i="128" s="1"/>
  <c r="V49" i="128" a="1"/>
  <c r="V49" i="128" s="1"/>
  <c r="V31" i="128" a="1"/>
  <c r="V31" i="128" s="1"/>
  <c r="X11" i="128" a="1"/>
  <c r="X11" i="128" s="1"/>
  <c r="V61" i="128" a="1"/>
  <c r="V61" i="128" s="1"/>
  <c r="T20" i="128" a="1"/>
  <c r="T20" i="128" s="1"/>
  <c r="Q45" i="128"/>
  <c r="O4" i="128"/>
  <c r="N4" i="128"/>
  <c r="N3" i="128"/>
  <c r="T64" i="128" a="1"/>
  <c r="T64" i="128" s="1"/>
  <c r="Q9" i="128"/>
  <c r="X79" i="128" a="1"/>
  <c r="X79" i="128" s="1"/>
  <c r="X5" i="124" a="1"/>
  <c r="X5" i="124" s="1"/>
  <c r="W12" i="124" a="1"/>
  <c r="W12" i="124" s="1"/>
  <c r="X2" i="124" a="1"/>
  <c r="X2" i="124" s="1"/>
  <c r="U15" i="124" a="1"/>
  <c r="U15" i="124" s="1"/>
  <c r="V9" i="124" a="1"/>
  <c r="V9" i="124" s="1"/>
  <c r="X11" i="124" a="1"/>
  <c r="X11" i="124" s="1"/>
  <c r="W18" i="124" a="1"/>
  <c r="W18" i="124" s="1"/>
  <c r="N14" i="124"/>
  <c r="W4" i="124" a="1"/>
  <c r="W4" i="124" s="1"/>
  <c r="N11" i="124"/>
  <c r="X16" i="124" a="1"/>
  <c r="X16" i="124" s="1"/>
  <c r="U10" i="124" a="1"/>
  <c r="U10" i="124" s="1"/>
  <c r="Q5" i="124"/>
  <c r="O19" i="124"/>
  <c r="W3" i="124" a="1"/>
  <c r="W3" i="124" s="1"/>
  <c r="T10" i="124" a="1"/>
  <c r="T10" i="124" s="1"/>
  <c r="T9" i="124" a="1"/>
  <c r="T9" i="124" s="1"/>
  <c r="Q12" i="124"/>
  <c r="N12" i="124"/>
  <c r="U3" i="124" a="1"/>
  <c r="U3" i="124" s="1"/>
  <c r="U19" i="124" a="1"/>
  <c r="U19" i="124" s="1"/>
  <c r="W10" i="124" a="1"/>
  <c r="W10" i="124" s="1"/>
  <c r="T75" i="122" a="1"/>
  <c r="T75" i="122" s="1"/>
  <c r="T53" i="122" a="1"/>
  <c r="T53" i="122" s="1"/>
  <c r="O44" i="122"/>
  <c r="W31" i="122" a="1"/>
  <c r="W31" i="122" s="1"/>
  <c r="V6" i="122" a="1"/>
  <c r="V6" i="122" s="1"/>
  <c r="N29" i="122"/>
  <c r="O26" i="122"/>
  <c r="N8" i="122"/>
  <c r="X8" i="122" a="1"/>
  <c r="X8" i="122" s="1"/>
  <c r="T72" i="122" a="1"/>
  <c r="T72" i="122" s="1"/>
  <c r="O57" i="122"/>
  <c r="O52" i="122"/>
  <c r="V16" i="122" a="1"/>
  <c r="V16" i="122" s="1"/>
  <c r="O91" i="122"/>
  <c r="W45" i="122" a="1"/>
  <c r="W45" i="122" s="1"/>
  <c r="X10" i="122" a="1"/>
  <c r="X10" i="122" s="1"/>
  <c r="W47" i="122" a="1"/>
  <c r="W47" i="122" s="1"/>
  <c r="V34" i="122" a="1"/>
  <c r="V34" i="122" s="1"/>
  <c r="W29" i="122" a="1"/>
  <c r="W29" i="122" s="1"/>
  <c r="T14" i="122" a="1"/>
  <c r="T14" i="122" s="1"/>
  <c r="V3" i="122" a="1"/>
  <c r="V3" i="122" s="1"/>
  <c r="W7" i="122" a="1"/>
  <c r="W7" i="122" s="1"/>
  <c r="V5" i="122" a="1"/>
  <c r="V5" i="122" s="1"/>
  <c r="O82" i="122"/>
  <c r="Q63" i="122"/>
  <c r="X52" i="122" a="1"/>
  <c r="X52" i="122" s="1"/>
  <c r="T78" i="122" a="1"/>
  <c r="T78" i="122" s="1"/>
  <c r="Q66" i="122"/>
  <c r="N66" i="122"/>
  <c r="T7" i="122" a="1"/>
  <c r="T7" i="122" s="1"/>
  <c r="U2" i="122" a="1"/>
  <c r="U2" i="122" s="1"/>
  <c r="U11" i="122" a="1"/>
  <c r="U11" i="122" s="1"/>
  <c r="Q36" i="122"/>
  <c r="X11" i="122" a="1"/>
  <c r="X11" i="122" s="1"/>
  <c r="W11" i="122" a="1"/>
  <c r="W11" i="122" s="1"/>
  <c r="Q95" i="122"/>
  <c r="V66" i="122" a="1"/>
  <c r="V66" i="122" s="1"/>
  <c r="V63" i="122" a="1"/>
  <c r="V63" i="122" s="1"/>
  <c r="W44" i="122" a="1"/>
  <c r="W44" i="122" s="1"/>
  <c r="O36" i="122"/>
  <c r="O28" i="122"/>
  <c r="O16" i="122"/>
  <c r="V43" i="122" a="1"/>
  <c r="V43" i="122" s="1"/>
  <c r="N16" i="122"/>
  <c r="W6" i="119" a="1"/>
  <c r="W6" i="119" s="1"/>
  <c r="N8" i="119"/>
  <c r="W85" i="119" a="1"/>
  <c r="W85" i="119" s="1"/>
  <c r="V70" i="119" a="1"/>
  <c r="V70" i="119" s="1"/>
  <c r="U53" i="119" a="1"/>
  <c r="U53" i="119" s="1"/>
  <c r="V36" i="119" a="1"/>
  <c r="V36" i="119" s="1"/>
  <c r="T21" i="119" a="1"/>
  <c r="T21" i="119" s="1"/>
  <c r="O16" i="119"/>
  <c r="N5" i="119"/>
  <c r="O89" i="119"/>
  <c r="N86" i="119"/>
  <c r="Q73" i="119"/>
  <c r="W5" i="119" a="1"/>
  <c r="W5" i="119" s="1"/>
  <c r="T3" i="119" a="1"/>
  <c r="T3" i="119" s="1"/>
  <c r="V94" i="119" a="1"/>
  <c r="V94" i="119" s="1"/>
  <c r="W2" i="119" a="1"/>
  <c r="W2" i="119" s="1"/>
  <c r="U11" i="119" a="1"/>
  <c r="U11" i="119" s="1"/>
  <c r="V37" i="119" a="1"/>
  <c r="V37" i="119" s="1"/>
  <c r="X4" i="119" a="1"/>
  <c r="X4" i="119" s="1"/>
  <c r="W3" i="119" a="1"/>
  <c r="W3" i="119" s="1"/>
  <c r="W87" i="119" a="1"/>
  <c r="W87" i="119" s="1"/>
  <c r="Q37" i="119"/>
  <c r="X11" i="119" a="1"/>
  <c r="X11" i="119" s="1"/>
  <c r="W100" i="119" a="1"/>
  <c r="W100" i="119" s="1"/>
  <c r="V86" i="119" a="1"/>
  <c r="V86" i="119" s="1"/>
  <c r="T83" i="119" a="1"/>
  <c r="T83" i="119" s="1"/>
  <c r="V62" i="119" a="1"/>
  <c r="V62" i="119" s="1"/>
  <c r="U54" i="119" a="1"/>
  <c r="U54" i="119" s="1"/>
  <c r="O37" i="119"/>
  <c r="T36" i="119" a="1"/>
  <c r="T36" i="119" s="1"/>
  <c r="U31" i="119" a="1"/>
  <c r="U31" i="119" s="1"/>
  <c r="W24" i="119" a="1"/>
  <c r="W24" i="119" s="1"/>
  <c r="W19" i="119" a="1"/>
  <c r="W19" i="119" s="1"/>
  <c r="X3" i="119" a="1"/>
  <c r="X3" i="119" s="1"/>
  <c r="X73" i="119" a="1"/>
  <c r="X73" i="119" s="1"/>
  <c r="W44" i="119" a="1"/>
  <c r="W44" i="119" s="1"/>
  <c r="U42" i="119" a="1"/>
  <c r="U42" i="119" s="1"/>
  <c r="Q20" i="119"/>
  <c r="U47" i="119" a="1"/>
  <c r="U47" i="119" s="1"/>
  <c r="V14" i="119" a="1"/>
  <c r="V14" i="119" s="1"/>
  <c r="W98" i="119" a="1"/>
  <c r="W98" i="119" s="1"/>
  <c r="V95" i="119" a="1"/>
  <c r="V95" i="119" s="1"/>
  <c r="Q79" i="119"/>
  <c r="U38" i="119" a="1"/>
  <c r="U38" i="119" s="1"/>
  <c r="Q14" i="119"/>
  <c r="W15" i="119" a="1"/>
  <c r="W15" i="119" s="1"/>
  <c r="Q99" i="119"/>
  <c r="U85" i="119" a="1"/>
  <c r="U85" i="119" s="1"/>
  <c r="V69" i="119" a="1"/>
  <c r="V69" i="119" s="1"/>
  <c r="X53" i="119" a="1"/>
  <c r="X53" i="119" s="1"/>
  <c r="U15" i="119" a="1"/>
  <c r="U15" i="119" s="1"/>
  <c r="X8" i="119" a="1"/>
  <c r="X8" i="119" s="1"/>
  <c r="U72" i="119" a="1"/>
  <c r="U72" i="119" s="1"/>
  <c r="U69" i="119" a="1"/>
  <c r="U69" i="119" s="1"/>
  <c r="Q91" i="119"/>
  <c r="U58" i="119" a="1"/>
  <c r="U58" i="119" s="1"/>
  <c r="X38" i="119" a="1"/>
  <c r="X38" i="119" s="1"/>
  <c r="U16" i="119" a="1"/>
  <c r="U16" i="119" s="1"/>
  <c r="T14" i="119" a="1"/>
  <c r="T14" i="119" s="1"/>
  <c r="W7" i="119" a="1"/>
  <c r="W7" i="119" s="1"/>
  <c r="V99" i="119" a="1"/>
  <c r="V99" i="119" s="1"/>
  <c r="V77" i="119" a="1"/>
  <c r="V77" i="119" s="1"/>
  <c r="U12" i="119" a="1"/>
  <c r="U12" i="119" s="1"/>
  <c r="X6" i="117" a="1"/>
  <c r="X6" i="117" s="1"/>
  <c r="N78" i="117"/>
  <c r="N15" i="117"/>
  <c r="X4" i="117" a="1"/>
  <c r="X4" i="117" s="1"/>
  <c r="AB9" i="117" a="1"/>
  <c r="AB9" i="117" s="1"/>
  <c r="Z6" i="117" a="1"/>
  <c r="Z6" i="117" s="1"/>
  <c r="AA14" i="117" a="1"/>
  <c r="AA14" i="117" s="1"/>
  <c r="X56" i="117" a="1"/>
  <c r="X56" i="117" s="1"/>
  <c r="Z37" i="117" a="1"/>
  <c r="Z37" i="117" s="1"/>
  <c r="Z3" i="117" a="1"/>
  <c r="Z3" i="117" s="1"/>
  <c r="X57" i="117" a="1"/>
  <c r="X57" i="117" s="1"/>
  <c r="Y21" i="117" a="1"/>
  <c r="Y21" i="117" s="1"/>
  <c r="AB30" i="117" a="1"/>
  <c r="AB30" i="117" s="1"/>
  <c r="AB86" i="117" a="1"/>
  <c r="AB86" i="117" s="1"/>
  <c r="AA82" i="117" a="1"/>
  <c r="AA82" i="117" s="1"/>
  <c r="N72" i="117"/>
  <c r="Z41" i="117" a="1"/>
  <c r="Z41" i="117" s="1"/>
  <c r="AA30" i="117" a="1"/>
  <c r="AA30" i="117" s="1"/>
  <c r="N33" i="117"/>
  <c r="Y62" i="117" a="1"/>
  <c r="Y62" i="117" s="1"/>
  <c r="R69" i="115" a="1"/>
  <c r="R69" i="115" s="1"/>
  <c r="V4" i="115" a="1"/>
  <c r="V4" i="115" s="1"/>
  <c r="R6" i="115" a="1"/>
  <c r="R6" i="115" s="1"/>
  <c r="S83" i="115" a="1"/>
  <c r="S83" i="115" s="1"/>
  <c r="M94" i="115"/>
  <c r="R22" i="115" a="1"/>
  <c r="R22" i="115" s="1"/>
  <c r="U58" i="115" a="1"/>
  <c r="U58" i="115" s="1"/>
  <c r="U90" i="115" a="1"/>
  <c r="U90" i="115" s="1"/>
  <c r="L97" i="115"/>
  <c r="R5" i="115" a="1"/>
  <c r="R5" i="115" s="1"/>
  <c r="L17" i="115"/>
  <c r="R4" i="115" a="1"/>
  <c r="R4" i="115" s="1"/>
  <c r="L12" i="115"/>
  <c r="T5" i="115" a="1"/>
  <c r="T5" i="115" s="1"/>
  <c r="T97" i="115" a="1"/>
  <c r="T97" i="115" s="1"/>
  <c r="L10" i="115"/>
  <c r="S16" i="115" a="1"/>
  <c r="S16" i="115" s="1"/>
  <c r="T9" i="115" a="1"/>
  <c r="T9" i="115" s="1"/>
  <c r="U18" i="115" a="1"/>
  <c r="U18" i="115" s="1"/>
  <c r="O94" i="115"/>
  <c r="S4" i="115" a="1"/>
  <c r="S4" i="115" s="1"/>
  <c r="T61" i="115" a="1"/>
  <c r="T61" i="115" s="1"/>
  <c r="U93" i="115" a="1"/>
  <c r="U93" i="115" s="1"/>
  <c r="T95" i="115" a="1"/>
  <c r="T95" i="115" s="1"/>
  <c r="O61" i="115"/>
  <c r="T46" i="115" a="1"/>
  <c r="T46" i="115" s="1"/>
  <c r="O45" i="115"/>
  <c r="T12" i="115" a="1"/>
  <c r="T12" i="115" s="1"/>
  <c r="O29" i="115"/>
  <c r="T8" i="115" a="1"/>
  <c r="T8" i="115" s="1"/>
  <c r="T50" i="115" a="1"/>
  <c r="T50" i="115" s="1"/>
  <c r="T82" i="115" a="1"/>
  <c r="T82" i="115" s="1"/>
  <c r="S100" i="115" a="1"/>
  <c r="S100" i="115" s="1"/>
  <c r="O11" i="115"/>
  <c r="U73" i="115" a="1"/>
  <c r="U73" i="115" s="1"/>
  <c r="V89" i="115" a="1"/>
  <c r="V89" i="115" s="1"/>
  <c r="O6" i="115"/>
  <c r="V37" i="115" a="1"/>
  <c r="V37" i="115" s="1"/>
  <c r="T80" i="115" a="1"/>
  <c r="T80" i="115" s="1"/>
  <c r="T98" i="115" a="1"/>
  <c r="T98" i="115" s="1"/>
  <c r="O4" i="115"/>
  <c r="U19" i="115" a="1"/>
  <c r="U19" i="115" s="1"/>
  <c r="U44" i="115" a="1"/>
  <c r="U44" i="115" s="1"/>
  <c r="V87" i="115" a="1"/>
  <c r="V87" i="115" s="1"/>
  <c r="M12" i="115"/>
  <c r="M48" i="115"/>
  <c r="T96" i="115" a="1"/>
  <c r="T96" i="115" s="1"/>
  <c r="V11" i="115" a="1"/>
  <c r="V11" i="115" s="1"/>
  <c r="S12" i="113" a="1"/>
  <c r="S12" i="113" s="1"/>
  <c r="U7" i="113" a="1"/>
  <c r="U7" i="113" s="1"/>
  <c r="S98" i="113" a="1"/>
  <c r="S98" i="113" s="1"/>
  <c r="U73" i="113" a="1"/>
  <c r="U73" i="113" s="1"/>
  <c r="S55" i="113" a="1"/>
  <c r="S55" i="113" s="1"/>
  <c r="O24" i="113"/>
  <c r="V7" i="113" a="1"/>
  <c r="V7" i="113" s="1"/>
  <c r="S11" i="113" a="1"/>
  <c r="S11" i="113" s="1"/>
  <c r="U6" i="113" a="1"/>
  <c r="U6" i="113" s="1"/>
  <c r="R83" i="113" a="1"/>
  <c r="R83" i="113" s="1"/>
  <c r="R63" i="113" a="1"/>
  <c r="R63" i="113" s="1"/>
  <c r="V59" i="113" a="1"/>
  <c r="V59" i="113" s="1"/>
  <c r="R48" i="113" a="1"/>
  <c r="R48" i="113" s="1"/>
  <c r="V14" i="113" a="1"/>
  <c r="V14" i="113" s="1"/>
  <c r="S9" i="113" a="1"/>
  <c r="S9" i="113" s="1"/>
  <c r="U4" i="113" a="1"/>
  <c r="U4" i="113" s="1"/>
  <c r="S96" i="113" a="1"/>
  <c r="S96" i="113" s="1"/>
  <c r="R18" i="113" a="1"/>
  <c r="R18" i="113" s="1"/>
  <c r="S7" i="113" a="1"/>
  <c r="S7" i="113" s="1"/>
  <c r="S53" i="113" a="1"/>
  <c r="S53" i="113" s="1"/>
  <c r="R24" i="113" a="1"/>
  <c r="R24" i="113" s="1"/>
  <c r="S3" i="113" a="1"/>
  <c r="S3" i="113" s="1"/>
  <c r="R14" i="113" a="1"/>
  <c r="R14" i="113" s="1"/>
  <c r="O18" i="113"/>
  <c r="V16" i="113" a="1"/>
  <c r="V16" i="113" s="1"/>
  <c r="L97" i="113"/>
  <c r="L95" i="113"/>
  <c r="R86" i="113" a="1"/>
  <c r="R86" i="113" s="1"/>
  <c r="O72" i="113"/>
  <c r="V27" i="113" a="1"/>
  <c r="V27" i="113" s="1"/>
  <c r="R20" i="113" a="1"/>
  <c r="R20" i="113" s="1"/>
  <c r="V10" i="113" a="1"/>
  <c r="V10" i="113" s="1"/>
  <c r="R13" i="113" a="1"/>
  <c r="R13" i="113" s="1"/>
  <c r="O16" i="113"/>
  <c r="V13" i="113" a="1"/>
  <c r="V13" i="113" s="1"/>
  <c r="S17" i="113" a="1"/>
  <c r="S17" i="113" s="1"/>
  <c r="O14" i="113"/>
  <c r="V9" i="113" a="1"/>
  <c r="V9" i="113" s="1"/>
  <c r="U99" i="113" a="1"/>
  <c r="U99" i="113" s="1"/>
  <c r="V90" i="113" a="1"/>
  <c r="V90" i="113" s="1"/>
  <c r="M72" i="113"/>
  <c r="M70" i="113"/>
  <c r="O66" i="113"/>
  <c r="V30" i="113" a="1"/>
  <c r="V30" i="113" s="1"/>
  <c r="R10" i="113" a="1"/>
  <c r="R10" i="113" s="1"/>
  <c r="V8" i="113" a="1"/>
  <c r="V8" i="113" s="1"/>
  <c r="S95" i="113" a="1"/>
  <c r="S95" i="113" s="1"/>
  <c r="V80" i="113" a="1"/>
  <c r="V80" i="113" s="1"/>
  <c r="M66" i="113"/>
  <c r="U52" i="113" a="1"/>
  <c r="U52" i="113" s="1"/>
  <c r="U30" i="113" a="1"/>
  <c r="U30" i="113" s="1"/>
  <c r="L10" i="113"/>
  <c r="R9" i="113" a="1"/>
  <c r="R9" i="113" s="1"/>
  <c r="T52" i="113" a="1"/>
  <c r="T52" i="113" s="1"/>
  <c r="O42" i="113"/>
  <c r="M34" i="113"/>
  <c r="S30" i="113" a="1"/>
  <c r="S30" i="113" s="1"/>
  <c r="R7" i="113" a="1"/>
  <c r="R7" i="113" s="1"/>
  <c r="O5" i="113"/>
  <c r="V5" i="113" a="1"/>
  <c r="V5" i="113" s="1"/>
  <c r="R52" i="113" a="1"/>
  <c r="R52" i="113" s="1"/>
  <c r="V49" i="113" a="1"/>
  <c r="V49" i="113" s="1"/>
  <c r="M42" i="113"/>
  <c r="L38" i="113"/>
  <c r="R30" i="113" a="1"/>
  <c r="R30" i="113" s="1"/>
  <c r="L7" i="113"/>
  <c r="R5" i="113" a="1"/>
  <c r="R5" i="113" s="1"/>
  <c r="O4" i="113"/>
  <c r="V4" i="113" a="1"/>
  <c r="V4" i="113" s="1"/>
  <c r="R66" i="113" a="1"/>
  <c r="R66" i="113" s="1"/>
  <c r="U40" i="113" a="1"/>
  <c r="U40" i="113" s="1"/>
  <c r="T4" i="113" a="1"/>
  <c r="T4" i="113" s="1"/>
  <c r="L6" i="113"/>
  <c r="S18" i="113" a="1"/>
  <c r="S18" i="113" s="1"/>
  <c r="O98" i="113"/>
  <c r="M85" i="113"/>
  <c r="U34" i="113" a="1"/>
  <c r="U34" i="113" s="1"/>
  <c r="O30" i="113"/>
  <c r="V11" i="113" a="1"/>
  <c r="V11" i="113" s="1"/>
  <c r="S16" i="113" a="1"/>
  <c r="S16" i="113" s="1"/>
  <c r="M98" i="113"/>
  <c r="S94" i="113" a="1"/>
  <c r="S94" i="113" s="1"/>
  <c r="S46" i="113" a="1"/>
  <c r="S46" i="113" s="1"/>
  <c r="V42" i="113" a="1"/>
  <c r="V42" i="113" s="1"/>
  <c r="R36" i="113" a="1"/>
  <c r="R36" i="113" s="1"/>
  <c r="L3" i="113"/>
  <c r="S15" i="113" a="1"/>
  <c r="S15" i="113" s="1"/>
  <c r="U14" i="113" a="1"/>
  <c r="U14" i="113" s="1"/>
  <c r="M30" i="113"/>
  <c r="S9" i="111" a="1"/>
  <c r="S9" i="111" s="1"/>
  <c r="V34" i="111" a="1"/>
  <c r="V34" i="111" s="1"/>
  <c r="V50" i="111" a="1"/>
  <c r="V50" i="111" s="1"/>
  <c r="V66" i="111" a="1"/>
  <c r="V66" i="111" s="1"/>
  <c r="L25" i="111"/>
  <c r="R34" i="111" a="1"/>
  <c r="R34" i="111" s="1"/>
  <c r="V16" i="111" a="1"/>
  <c r="V16" i="111" s="1"/>
  <c r="S25" i="111" a="1"/>
  <c r="S25" i="111" s="1"/>
  <c r="S41" i="111" a="1"/>
  <c r="S41" i="111" s="1"/>
  <c r="S57" i="111" a="1"/>
  <c r="S57" i="111" s="1"/>
  <c r="S73" i="111" a="1"/>
  <c r="S73" i="111" s="1"/>
  <c r="V82" i="111" a="1"/>
  <c r="V82" i="111" s="1"/>
  <c r="T91" i="111" a="1"/>
  <c r="T91" i="111" s="1"/>
  <c r="L15" i="111"/>
  <c r="V5" i="111" a="1"/>
  <c r="V5" i="111" s="1"/>
  <c r="S7" i="111" a="1"/>
  <c r="S7" i="111" s="1"/>
  <c r="V32" i="111" a="1"/>
  <c r="V32" i="111" s="1"/>
  <c r="V48" i="111" a="1"/>
  <c r="V48" i="111" s="1"/>
  <c r="V64" i="111" a="1"/>
  <c r="V64" i="111" s="1"/>
  <c r="V98" i="111" a="1"/>
  <c r="V98" i="111" s="1"/>
  <c r="L9" i="111"/>
  <c r="R18" i="111" a="1"/>
  <c r="R18" i="111" s="1"/>
  <c r="S23" i="111" a="1"/>
  <c r="S23" i="111" s="1"/>
  <c r="S39" i="111" a="1"/>
  <c r="S39" i="111" s="1"/>
  <c r="S55" i="111" a="1"/>
  <c r="S55" i="111" s="1"/>
  <c r="S71" i="111" a="1"/>
  <c r="S71" i="111" s="1"/>
  <c r="V80" i="111" a="1"/>
  <c r="V80" i="111" s="1"/>
  <c r="S89" i="111" a="1"/>
  <c r="S89" i="111" s="1"/>
  <c r="O98" i="111"/>
  <c r="R8" i="111" a="1"/>
  <c r="R8" i="111" s="1"/>
  <c r="V96" i="111" a="1"/>
  <c r="V96" i="111" s="1"/>
  <c r="O92" i="111"/>
  <c r="S91" i="111" a="1"/>
  <c r="S91" i="111" s="1"/>
  <c r="R21" i="111" a="1"/>
  <c r="R21" i="111" s="1"/>
  <c r="R37" i="111" a="1"/>
  <c r="R37" i="111" s="1"/>
  <c r="R53" i="111" a="1"/>
  <c r="R53" i="111" s="1"/>
  <c r="R69" i="111" a="1"/>
  <c r="R69" i="111" s="1"/>
  <c r="S87" i="111" a="1"/>
  <c r="S87" i="111" s="1"/>
  <c r="O82" i="111"/>
  <c r="R3" i="111" a="1"/>
  <c r="R3" i="111" s="1"/>
  <c r="R19" i="111" a="1"/>
  <c r="R19" i="111" s="1"/>
  <c r="R85" i="111" a="1"/>
  <c r="R85" i="111" s="1"/>
  <c r="O76" i="111"/>
  <c r="S69" i="111" a="1"/>
  <c r="S69" i="111" s="1"/>
  <c r="R35" i="111" a="1"/>
  <c r="R35" i="111" s="1"/>
  <c r="R51" i="111" a="1"/>
  <c r="R51" i="111" s="1"/>
  <c r="O66" i="111"/>
  <c r="S59" i="111" a="1"/>
  <c r="S59" i="111" s="1"/>
  <c r="V17" i="111" a="1"/>
  <c r="V17" i="111" s="1"/>
  <c r="O60" i="111"/>
  <c r="S53" i="111" a="1"/>
  <c r="S53" i="111" s="1"/>
  <c r="M76" i="111"/>
  <c r="R99" i="111" a="1"/>
  <c r="R99" i="111" s="1"/>
  <c r="L89" i="111"/>
  <c r="O50" i="111"/>
  <c r="R98" i="111" a="1"/>
  <c r="R98" i="111" s="1"/>
  <c r="S43" i="111" a="1"/>
  <c r="S43" i="111" s="1"/>
  <c r="S24" i="111" a="1"/>
  <c r="S24" i="111" s="1"/>
  <c r="S40" i="111" a="1"/>
  <c r="S40" i="111" s="1"/>
  <c r="S56" i="111" a="1"/>
  <c r="S56" i="111" s="1"/>
  <c r="S72" i="111" a="1"/>
  <c r="S72" i="111" s="1"/>
  <c r="V81" i="111" a="1"/>
  <c r="V81" i="111" s="1"/>
  <c r="L79" i="111"/>
  <c r="O44" i="111"/>
  <c r="S27" i="111" a="1"/>
  <c r="S27" i="111" s="1"/>
  <c r="V97" i="111" a="1"/>
  <c r="V97" i="111" s="1"/>
  <c r="L73" i="111"/>
  <c r="O34" i="111"/>
  <c r="R82" i="111" a="1"/>
  <c r="R82" i="111" s="1"/>
  <c r="V69" i="111" a="1"/>
  <c r="V69" i="111" s="1"/>
  <c r="V2" i="111" a="1"/>
  <c r="V2" i="111" s="1"/>
  <c r="R22" i="111" a="1"/>
  <c r="R22" i="111" s="1"/>
  <c r="S38" i="111" a="1"/>
  <c r="S38" i="111" s="1"/>
  <c r="S54" i="111" a="1"/>
  <c r="S54" i="111" s="1"/>
  <c r="S70" i="111" a="1"/>
  <c r="S70" i="111" s="1"/>
  <c r="S88" i="111" a="1"/>
  <c r="S88" i="111" s="1"/>
  <c r="L63" i="111"/>
  <c r="O28" i="111"/>
  <c r="R72" i="111" a="1"/>
  <c r="R72" i="111" s="1"/>
  <c r="V63" i="111" a="1"/>
  <c r="V63" i="111" s="1"/>
  <c r="L47" i="111"/>
  <c r="O18" i="111"/>
  <c r="R66" i="111" a="1"/>
  <c r="R66" i="111" s="1"/>
  <c r="S6" i="111" a="1"/>
  <c r="S6" i="111" s="1"/>
  <c r="V53" i="111" a="1"/>
  <c r="V53" i="111" s="1"/>
  <c r="L41" i="111"/>
  <c r="O12" i="111"/>
  <c r="R50" i="111" a="1"/>
  <c r="R50" i="111" s="1"/>
  <c r="V47" i="111" a="1"/>
  <c r="V47" i="111" s="1"/>
  <c r="S13" i="109" a="1"/>
  <c r="S13" i="109" s="1"/>
  <c r="O97" i="109"/>
  <c r="U90" i="109" a="1"/>
  <c r="U90" i="109" s="1"/>
  <c r="S88" i="109" a="1"/>
  <c r="S88" i="109" s="1"/>
  <c r="S82" i="109" a="1"/>
  <c r="S82" i="109" s="1"/>
  <c r="R35" i="109" a="1"/>
  <c r="R35" i="109" s="1"/>
  <c r="V4" i="109" a="1"/>
  <c r="V4" i="109" s="1"/>
  <c r="V75" i="109" a="1"/>
  <c r="V75" i="109" s="1"/>
  <c r="R24" i="109" a="1"/>
  <c r="R24" i="109" s="1"/>
  <c r="V19" i="109" a="1"/>
  <c r="V19" i="109" s="1"/>
  <c r="U15" i="109" a="1"/>
  <c r="U15" i="109" s="1"/>
  <c r="S68" i="109" a="1"/>
  <c r="S68" i="109" s="1"/>
  <c r="S63" i="109" a="1"/>
  <c r="S63" i="109" s="1"/>
  <c r="U93" i="109" a="1"/>
  <c r="U93" i="109" s="1"/>
  <c r="R51" i="109" a="1"/>
  <c r="R51" i="109" s="1"/>
  <c r="T45" i="109" a="1"/>
  <c r="T45" i="109" s="1"/>
  <c r="O36" i="109"/>
  <c r="M27" i="109"/>
  <c r="V25" i="109" a="1"/>
  <c r="V25" i="109" s="1"/>
  <c r="U9" i="109" a="1"/>
  <c r="U9" i="109" s="1"/>
  <c r="S95" i="109" a="1"/>
  <c r="S95" i="109" s="1"/>
  <c r="O68" i="109"/>
  <c r="U47" i="109" a="1"/>
  <c r="U47" i="109" s="1"/>
  <c r="S45" i="109" a="1"/>
  <c r="S45" i="109" s="1"/>
  <c r="O25" i="109"/>
  <c r="U22" i="109" a="1"/>
  <c r="U22" i="109" s="1"/>
  <c r="U91" i="109" a="1"/>
  <c r="U91" i="109" s="1"/>
  <c r="O89" i="109"/>
  <c r="U49" i="109" a="1"/>
  <c r="U49" i="109" s="1"/>
  <c r="O32" i="109"/>
  <c r="R18" i="109" a="1"/>
  <c r="R18" i="109" s="1"/>
  <c r="M16" i="109"/>
  <c r="U77" i="109" a="1"/>
  <c r="U77" i="109" s="1"/>
  <c r="M68" i="109"/>
  <c r="M85" i="109"/>
  <c r="O45" i="109"/>
  <c r="V41" i="109" a="1"/>
  <c r="V41" i="109" s="1"/>
  <c r="M32" i="109"/>
  <c r="O77" i="109"/>
  <c r="L45" i="109"/>
  <c r="R92" i="109" a="1"/>
  <c r="R92" i="109" s="1"/>
  <c r="V59" i="109" a="1"/>
  <c r="V59" i="109" s="1"/>
  <c r="S52" i="109" a="1"/>
  <c r="S52" i="109" s="1"/>
  <c r="V46" i="109" a="1"/>
  <c r="V46" i="109" s="1"/>
  <c r="V3" i="109" a="1"/>
  <c r="V3" i="109" s="1"/>
  <c r="L6" i="109"/>
  <c r="V85" i="109" a="1"/>
  <c r="V85" i="109" s="1"/>
  <c r="O75" i="109"/>
  <c r="O71" i="109"/>
  <c r="O50" i="109"/>
  <c r="V17" i="109" a="1"/>
  <c r="V17" i="109" s="1"/>
  <c r="U94" i="109" a="1"/>
  <c r="U94" i="109" s="1"/>
  <c r="S81" i="109" a="1"/>
  <c r="S81" i="109" s="1"/>
  <c r="R77" i="109" a="1"/>
  <c r="R77" i="109" s="1"/>
  <c r="M75" i="109"/>
  <c r="L71" i="109"/>
  <c r="M62" i="109"/>
  <c r="M50" i="109"/>
  <c r="M46" i="109"/>
  <c r="U45" i="109" a="1"/>
  <c r="U45" i="109" s="1"/>
  <c r="R43" i="109" a="1"/>
  <c r="R43" i="109" s="1"/>
  <c r="M41" i="109"/>
  <c r="R32" i="109" a="1"/>
  <c r="R32" i="109" s="1"/>
  <c r="V92" i="109" a="1"/>
  <c r="V92" i="109" s="1"/>
  <c r="T52" i="109" a="1"/>
  <c r="T52" i="109" s="1"/>
  <c r="R48" i="109" a="1"/>
  <c r="R48" i="109" s="1"/>
  <c r="S15" i="109" a="1"/>
  <c r="S15" i="109" s="1"/>
  <c r="S2" i="105" a="1"/>
  <c r="S2" i="105" s="1"/>
  <c r="S88" i="105" a="1"/>
  <c r="S88" i="105" s="1"/>
  <c r="S70" i="105" a="1"/>
  <c r="S70" i="105" s="1"/>
  <c r="T66" i="105" a="1"/>
  <c r="T66" i="105" s="1"/>
  <c r="Q52" i="105" a="1"/>
  <c r="Q52" i="105" s="1"/>
  <c r="Q48" i="105" a="1"/>
  <c r="Q48" i="105" s="1"/>
  <c r="R27" i="105" a="1"/>
  <c r="R27" i="105" s="1"/>
  <c r="N25" i="105"/>
  <c r="U33" i="105" a="1"/>
  <c r="U33" i="105" s="1"/>
  <c r="Q19" i="105" a="1"/>
  <c r="Q19" i="105" s="1"/>
  <c r="R41" i="105" a="1"/>
  <c r="R41" i="105" s="1"/>
  <c r="Q39" i="105" a="1"/>
  <c r="Q39" i="105" s="1"/>
  <c r="T33" i="105" a="1"/>
  <c r="T33" i="105" s="1"/>
  <c r="T16" i="105" a="1"/>
  <c r="T16" i="105" s="1"/>
  <c r="N90" i="105"/>
  <c r="R86" i="105" a="1"/>
  <c r="R86" i="105" s="1"/>
  <c r="T61" i="105" a="1"/>
  <c r="T61" i="105" s="1"/>
  <c r="R33" i="105" a="1"/>
  <c r="R33" i="105" s="1"/>
  <c r="R31" i="105" a="1"/>
  <c r="R31" i="105" s="1"/>
  <c r="U14" i="105" a="1"/>
  <c r="U14" i="105" s="1"/>
  <c r="U6" i="105" a="1"/>
  <c r="U6" i="105" s="1"/>
  <c r="Q86" i="105" a="1"/>
  <c r="Q86" i="105" s="1"/>
  <c r="Q68" i="105" a="1"/>
  <c r="Q68" i="105" s="1"/>
  <c r="U3" i="105" a="1"/>
  <c r="U3" i="105" s="1"/>
  <c r="N92" i="105"/>
  <c r="L80" i="105"/>
  <c r="U78" i="105" a="1"/>
  <c r="U78" i="105" s="1"/>
  <c r="Q43" i="105" a="1"/>
  <c r="Q43" i="105" s="1"/>
  <c r="U41" i="105" a="1"/>
  <c r="U41" i="105" s="1"/>
  <c r="K39" i="105"/>
  <c r="N33" i="105"/>
  <c r="R78" i="105" a="1"/>
  <c r="R78" i="105" s="1"/>
  <c r="Q76" i="105" a="1"/>
  <c r="Q76" i="105" s="1"/>
  <c r="Q13" i="105" a="1"/>
  <c r="Q13" i="105" s="1"/>
  <c r="K11" i="105"/>
  <c r="S92" i="105" a="1"/>
  <c r="S92" i="105" s="1"/>
  <c r="T82" i="105" a="1"/>
  <c r="T82" i="105" s="1"/>
  <c r="R80" i="105" a="1"/>
  <c r="R80" i="105" s="1"/>
  <c r="N76" i="105"/>
  <c r="Q65" i="105" a="1"/>
  <c r="Q65" i="105" s="1"/>
  <c r="R59" i="105" a="1"/>
  <c r="R59" i="105" s="1"/>
  <c r="N55" i="105"/>
  <c r="Q33" i="105" a="1"/>
  <c r="Q33" i="105" s="1"/>
  <c r="L26" i="105"/>
  <c r="N20" i="105"/>
  <c r="K6" i="105"/>
  <c r="L76" i="105"/>
  <c r="R57" i="105" a="1"/>
  <c r="R57" i="105" s="1"/>
  <c r="N49" i="105"/>
  <c r="R34" i="105" a="1"/>
  <c r="R34" i="105" s="1"/>
  <c r="U7" i="105" a="1"/>
  <c r="U7" i="105" s="1"/>
  <c r="Q12" i="105" a="1"/>
  <c r="Q12" i="105" s="1"/>
  <c r="L100" i="105"/>
  <c r="L98" i="105"/>
  <c r="L96" i="105"/>
  <c r="R84" i="105" a="1"/>
  <c r="R84" i="105" s="1"/>
  <c r="T28" i="105" a="1"/>
  <c r="T28" i="105" s="1"/>
  <c r="Q26" i="105" a="1"/>
  <c r="Q26" i="105" s="1"/>
  <c r="T22" i="105" a="1"/>
  <c r="T22" i="105" s="1"/>
  <c r="Q7" i="105" a="1"/>
  <c r="Q7" i="105" s="1"/>
  <c r="U76" i="105" a="1"/>
  <c r="U76" i="105" s="1"/>
  <c r="N58" i="105"/>
  <c r="U40" i="105" a="1"/>
  <c r="U40" i="105" s="1"/>
  <c r="R7" i="105" a="1"/>
  <c r="R7" i="105" s="1"/>
  <c r="T83" i="105" a="1"/>
  <c r="T83" i="105" s="1"/>
  <c r="T68" i="105" a="1"/>
  <c r="T68" i="105" s="1"/>
  <c r="N44" i="105"/>
  <c r="T40" i="105" a="1"/>
  <c r="T40" i="105" s="1"/>
  <c r="R20" i="105" a="1"/>
  <c r="R20" i="105" s="1"/>
  <c r="T13" i="105" a="1"/>
  <c r="T13" i="105" s="1"/>
  <c r="U91" i="105" a="1"/>
  <c r="U91" i="105" s="1"/>
  <c r="R83" i="105" a="1"/>
  <c r="R83" i="105" s="1"/>
  <c r="Q79" i="105" a="1"/>
  <c r="Q79" i="105" s="1"/>
  <c r="R68" i="105" a="1"/>
  <c r="R68" i="105" s="1"/>
  <c r="T8" i="105" a="1"/>
  <c r="T8" i="105" s="1"/>
  <c r="U56" i="105" a="1"/>
  <c r="U56" i="105" s="1"/>
  <c r="Q8" i="105" a="1"/>
  <c r="Q8" i="105" s="1"/>
  <c r="U8" i="105" a="1"/>
  <c r="U8" i="105" s="1"/>
  <c r="Q89" i="105" a="1"/>
  <c r="Q89" i="105" s="1"/>
  <c r="T81" i="105" a="1"/>
  <c r="T81" i="105" s="1"/>
  <c r="K79" i="105"/>
  <c r="N68" i="105"/>
  <c r="N66" i="105"/>
  <c r="Q58" i="105" a="1"/>
  <c r="Q58" i="105" s="1"/>
  <c r="U27" i="105" a="1"/>
  <c r="U27" i="105" s="1"/>
  <c r="R25" i="105" a="1"/>
  <c r="R25" i="105" s="1"/>
  <c r="U5" i="105" a="1"/>
  <c r="U5" i="105" s="1"/>
  <c r="L68" i="105"/>
  <c r="Q55" i="105" a="1"/>
  <c r="Q55" i="105" s="1"/>
  <c r="L29" i="105"/>
  <c r="T27" i="105" a="1"/>
  <c r="T27" i="105" s="1"/>
  <c r="Q25" i="105" a="1"/>
  <c r="Q25" i="105" s="1"/>
  <c r="P58" i="103"/>
  <c r="T51" i="103" a="1"/>
  <c r="T51" i="103" s="1"/>
  <c r="W44" i="103" a="1"/>
  <c r="W44" i="103" s="1"/>
  <c r="W3" i="103" a="1"/>
  <c r="W3" i="103" s="1"/>
  <c r="W5" i="103" a="1"/>
  <c r="W5" i="103" s="1"/>
  <c r="S9" i="103" a="1"/>
  <c r="S9" i="103" s="1"/>
  <c r="S5" i="103" a="1"/>
  <c r="S5" i="103" s="1"/>
  <c r="M100" i="103"/>
  <c r="P72" i="103"/>
  <c r="W34" i="103" a="1"/>
  <c r="W34" i="103" s="1"/>
  <c r="T33" i="103" a="1"/>
  <c r="T33" i="103" s="1"/>
  <c r="T26" i="103" a="1"/>
  <c r="T26" i="103" s="1"/>
  <c r="W22" i="103" a="1"/>
  <c r="W22" i="103" s="1"/>
  <c r="T12" i="103" a="1"/>
  <c r="T12" i="103" s="1"/>
  <c r="T8" i="103" a="1"/>
  <c r="T8" i="103" s="1"/>
  <c r="P98" i="103"/>
  <c r="N72" i="103"/>
  <c r="S63" i="103" a="1"/>
  <c r="S63" i="103" s="1"/>
  <c r="S49" i="103" a="1"/>
  <c r="S49" i="103" s="1"/>
  <c r="N44" i="103"/>
  <c r="N22" i="103"/>
  <c r="V8" i="103" a="1"/>
  <c r="V8" i="103" s="1"/>
  <c r="M98" i="103"/>
  <c r="U76" i="103" a="1"/>
  <c r="U76" i="103" s="1"/>
  <c r="T67" i="103" a="1"/>
  <c r="T67" i="103" s="1"/>
  <c r="T61" i="103" a="1"/>
  <c r="T61" i="103" s="1"/>
  <c r="T31" i="103" a="1"/>
  <c r="T31" i="103" s="1"/>
  <c r="T24" i="103" a="1"/>
  <c r="T24" i="103" s="1"/>
  <c r="V7" i="103" a="1"/>
  <c r="V7" i="103" s="1"/>
  <c r="T95" i="103" a="1"/>
  <c r="T95" i="103" s="1"/>
  <c r="W77" i="103" a="1"/>
  <c r="W77" i="103" s="1"/>
  <c r="W58" i="103" a="1"/>
  <c r="W58" i="103" s="1"/>
  <c r="W42" i="103" a="1"/>
  <c r="W42" i="103" s="1"/>
  <c r="T10" i="103" a="1"/>
  <c r="T10" i="103" s="1"/>
  <c r="W8" i="103" a="1"/>
  <c r="W8" i="103" s="1"/>
  <c r="S100" i="103" a="1"/>
  <c r="S100" i="103" s="1"/>
  <c r="S88" i="103" a="1"/>
  <c r="S88" i="103" s="1"/>
  <c r="P70" i="103"/>
  <c r="S65" i="103" a="1"/>
  <c r="S65" i="103" s="1"/>
  <c r="N18" i="103"/>
  <c r="M8" i="103"/>
  <c r="W6" i="103" a="1"/>
  <c r="W6" i="103" s="1"/>
  <c r="M3" i="103"/>
  <c r="S35" i="103" a="1"/>
  <c r="S35" i="103" s="1"/>
  <c r="U2" i="103" a="1"/>
  <c r="U2" i="103" s="1"/>
  <c r="S82" i="103" a="1"/>
  <c r="S82" i="103" s="1"/>
  <c r="S59" i="103" a="1"/>
  <c r="S59" i="103" s="1"/>
  <c r="S19" i="103" a="1"/>
  <c r="S19" i="103" s="1"/>
  <c r="N14" i="103"/>
  <c r="P5" i="103"/>
  <c r="S96" i="103" a="1"/>
  <c r="S96" i="103" s="1"/>
  <c r="W73" i="103" a="1"/>
  <c r="W73" i="103" s="1"/>
  <c r="N38" i="103"/>
  <c r="W26" i="103" a="1"/>
  <c r="W26" i="103" s="1"/>
  <c r="T23" i="103" a="1"/>
  <c r="T23" i="103" s="1"/>
  <c r="W12" i="103" a="1"/>
  <c r="W12" i="103" s="1"/>
  <c r="N26" i="103"/>
  <c r="V90" i="103" a="1"/>
  <c r="V90" i="103" s="1"/>
  <c r="T46" i="103" a="1"/>
  <c r="T46" i="103" s="1"/>
  <c r="S90" i="103" a="1"/>
  <c r="S90" i="103" s="1"/>
  <c r="N76" i="103"/>
  <c r="S67" i="103" a="1"/>
  <c r="S67" i="103" s="1"/>
  <c r="S31" i="103" a="1"/>
  <c r="S31" i="103" s="1"/>
  <c r="T14" i="103" a="1"/>
  <c r="T14" i="103" s="1"/>
  <c r="P88" i="101"/>
  <c r="N83" i="101"/>
  <c r="N57" i="101"/>
  <c r="V56" i="101" a="1"/>
  <c r="V56" i="101" s="1"/>
  <c r="S10" i="101" a="1"/>
  <c r="S10" i="101" s="1"/>
  <c r="M88" i="101"/>
  <c r="M83" i="101"/>
  <c r="N75" i="101"/>
  <c r="S71" i="101" a="1"/>
  <c r="S71" i="101" s="1"/>
  <c r="N67" i="101"/>
  <c r="M57" i="101"/>
  <c r="N45" i="101"/>
  <c r="N29" i="101"/>
  <c r="M13" i="101"/>
  <c r="T12" i="101" a="1"/>
  <c r="T12" i="101" s="1"/>
  <c r="N93" i="101"/>
  <c r="M75" i="101"/>
  <c r="M67" i="101"/>
  <c r="P99" i="101"/>
  <c r="M84" i="101"/>
  <c r="S83" i="101" a="1"/>
  <c r="S83" i="101" s="1"/>
  <c r="T73" i="101" a="1"/>
  <c r="T73" i="101" s="1"/>
  <c r="M65" i="101"/>
  <c r="N55" i="101"/>
  <c r="N41" i="101"/>
  <c r="N25" i="101"/>
  <c r="S13" i="101" a="1"/>
  <c r="S13" i="101" s="1"/>
  <c r="M99" i="101"/>
  <c r="V79" i="101" a="1"/>
  <c r="V79" i="101" s="1"/>
  <c r="W76" i="101" a="1"/>
  <c r="W76" i="101" s="1"/>
  <c r="S75" i="101" a="1"/>
  <c r="S75" i="101" s="1"/>
  <c r="M41" i="101"/>
  <c r="M25" i="101"/>
  <c r="T24" i="101" a="1"/>
  <c r="T24" i="101" s="1"/>
  <c r="N89" i="101"/>
  <c r="N73" i="101"/>
  <c r="N53" i="101"/>
  <c r="V34" i="101" a="1"/>
  <c r="V34" i="101" s="1"/>
  <c r="S27" i="101" a="1"/>
  <c r="S27" i="101" s="1"/>
  <c r="V8" i="101" a="1"/>
  <c r="V8" i="101" s="1"/>
  <c r="T95" i="101" a="1"/>
  <c r="T95" i="101" s="1"/>
  <c r="P92" i="101"/>
  <c r="P80" i="101"/>
  <c r="M51" i="101"/>
  <c r="M21" i="101"/>
  <c r="T97" i="101" a="1"/>
  <c r="T97" i="101" s="1"/>
  <c r="M92" i="101"/>
  <c r="V71" i="101" a="1"/>
  <c r="V71" i="101" s="1"/>
  <c r="T63" i="101" a="1"/>
  <c r="T63" i="101" s="1"/>
  <c r="S53" i="101" a="1"/>
  <c r="S53" i="101" s="1"/>
  <c r="S14" i="101" a="1"/>
  <c r="S14" i="101" s="1"/>
  <c r="V83" i="101" a="1"/>
  <c r="V83" i="101" s="1"/>
  <c r="T58" i="101" a="1"/>
  <c r="T58" i="101" s="1"/>
  <c r="M49" i="101"/>
  <c r="M33" i="101"/>
  <c r="T32" i="101" a="1"/>
  <c r="T32" i="101" s="1"/>
  <c r="M17" i="101"/>
  <c r="W74" i="101" a="1"/>
  <c r="W74" i="101" s="1"/>
  <c r="T68" i="101" a="1"/>
  <c r="T68" i="101" s="1"/>
  <c r="S51" i="101" a="1"/>
  <c r="S51" i="101" s="1"/>
  <c r="S35" i="101" a="1"/>
  <c r="S35" i="101" s="1"/>
  <c r="V26" i="101" a="1"/>
  <c r="V26" i="101" s="1"/>
  <c r="K100" i="100"/>
  <c r="M94" i="100"/>
  <c r="N94" i="100" s="1"/>
  <c r="Y88" i="100"/>
  <c r="Y87" i="100"/>
  <c r="J86" i="100"/>
  <c r="T82" i="100"/>
  <c r="AE80" i="100"/>
  <c r="O79" i="100"/>
  <c r="AD74" i="100"/>
  <c r="O73" i="100"/>
  <c r="AE66" i="100"/>
  <c r="AD64" i="100"/>
  <c r="V64" i="100"/>
  <c r="U62" i="100"/>
  <c r="K57" i="100"/>
  <c r="K56" i="100"/>
  <c r="S43" i="100"/>
  <c r="Y41" i="100"/>
  <c r="X39" i="100"/>
  <c r="O33" i="100"/>
  <c r="AD28" i="100"/>
  <c r="J19" i="100"/>
  <c r="J17" i="100"/>
  <c r="X14" i="100"/>
  <c r="S12" i="100"/>
  <c r="L98" i="100"/>
  <c r="V97" i="100"/>
  <c r="K94" i="100"/>
  <c r="AE90" i="100"/>
  <c r="X88" i="100"/>
  <c r="X87" i="100"/>
  <c r="S82" i="100"/>
  <c r="AB80" i="100"/>
  <c r="M79" i="100"/>
  <c r="N79" i="100" s="1"/>
  <c r="J77" i="100"/>
  <c r="AA74" i="100"/>
  <c r="V69" i="100"/>
  <c r="V66" i="100"/>
  <c r="R62" i="100"/>
  <c r="AA54" i="100"/>
  <c r="AB49" i="100"/>
  <c r="X41" i="100"/>
  <c r="M39" i="100"/>
  <c r="N39" i="100" s="1"/>
  <c r="O14" i="100"/>
  <c r="R12" i="100"/>
  <c r="U90" i="100"/>
  <c r="U88" i="100"/>
  <c r="U87" i="100"/>
  <c r="O82" i="100"/>
  <c r="L79" i="100"/>
  <c r="Y74" i="100"/>
  <c r="T63" i="100"/>
  <c r="O62" i="100"/>
  <c r="U41" i="100"/>
  <c r="J39" i="100"/>
  <c r="M33" i="100"/>
  <c r="N33" i="100" s="1"/>
  <c r="Y28" i="100"/>
  <c r="M14" i="100"/>
  <c r="N14" i="100" s="1"/>
  <c r="O12" i="100"/>
  <c r="T88" i="100"/>
  <c r="T87" i="100"/>
  <c r="AB83" i="100"/>
  <c r="M82" i="100"/>
  <c r="N82" i="100" s="1"/>
  <c r="K79" i="100"/>
  <c r="U74" i="100"/>
  <c r="S63" i="100"/>
  <c r="O60" i="100"/>
  <c r="O54" i="100"/>
  <c r="AB48" i="100"/>
  <c r="T41" i="100"/>
  <c r="K33" i="100"/>
  <c r="L14" i="100"/>
  <c r="AA92" i="100"/>
  <c r="S88" i="100"/>
  <c r="S87" i="100"/>
  <c r="V83" i="100"/>
  <c r="L82" i="100"/>
  <c r="T74" i="100"/>
  <c r="M62" i="100"/>
  <c r="N62" i="100" s="1"/>
  <c r="L60" i="100"/>
  <c r="Y51" i="100"/>
  <c r="U49" i="100"/>
  <c r="X48" i="100"/>
  <c r="T45" i="100"/>
  <c r="L41" i="100"/>
  <c r="AB30" i="100"/>
  <c r="R28" i="100"/>
  <c r="I14" i="100"/>
  <c r="V98" i="100"/>
  <c r="AB96" i="100"/>
  <c r="Y92" i="100"/>
  <c r="R88" i="100"/>
  <c r="R87" i="100"/>
  <c r="T83" i="100"/>
  <c r="S74" i="100"/>
  <c r="AE72" i="100"/>
  <c r="K63" i="100"/>
  <c r="L62" i="100"/>
  <c r="K60" i="100"/>
  <c r="AE57" i="100"/>
  <c r="AE56" i="100"/>
  <c r="U51" i="100"/>
  <c r="S49" i="100"/>
  <c r="S45" i="100"/>
  <c r="AA42" i="100"/>
  <c r="K41" i="100"/>
  <c r="AE33" i="100"/>
  <c r="M30" i="100"/>
  <c r="N30" i="100" s="1"/>
  <c r="AB99" i="100"/>
  <c r="AA96" i="100"/>
  <c r="O95" i="100"/>
  <c r="U92" i="100"/>
  <c r="M88" i="100"/>
  <c r="N88" i="100" s="1"/>
  <c r="O87" i="100"/>
  <c r="O85" i="100"/>
  <c r="O83" i="100"/>
  <c r="V79" i="100"/>
  <c r="O74" i="100"/>
  <c r="AB72" i="100"/>
  <c r="AD65" i="100"/>
  <c r="K62" i="100"/>
  <c r="I48" i="100"/>
  <c r="R42" i="100"/>
  <c r="AD33" i="100"/>
  <c r="I30" i="100"/>
  <c r="M28" i="100"/>
  <c r="N28" i="100" s="1"/>
  <c r="J26" i="100"/>
  <c r="V23" i="100"/>
  <c r="R92" i="100"/>
  <c r="L88" i="100"/>
  <c r="Y65" i="100"/>
  <c r="J62" i="100"/>
  <c r="L28" i="100"/>
  <c r="AE20" i="100"/>
  <c r="L87" i="100"/>
  <c r="AD78" i="100"/>
  <c r="M74" i="100"/>
  <c r="N74" i="100" s="1"/>
  <c r="U72" i="100"/>
  <c r="X65" i="100"/>
  <c r="V60" i="100"/>
  <c r="V41" i="100"/>
  <c r="AB33" i="100"/>
  <c r="V33" i="100"/>
  <c r="AA11" i="100"/>
  <c r="I99" i="100"/>
  <c r="K87" i="100"/>
  <c r="AE79" i="100"/>
  <c r="X11" i="100"/>
  <c r="Y33" i="100"/>
  <c r="M11" i="100"/>
  <c r="N11" i="100" s="1"/>
  <c r="AE41" i="100"/>
  <c r="X37" i="100"/>
  <c r="X33" i="100"/>
  <c r="T32" i="100"/>
  <c r="K11" i="100"/>
  <c r="AD9" i="100"/>
  <c r="L97" i="100"/>
  <c r="R96" i="100"/>
  <c r="R93" i="100"/>
  <c r="I91" i="100"/>
  <c r="AE88" i="100"/>
  <c r="AE87" i="100"/>
  <c r="AB79" i="100"/>
  <c r="V72" i="100"/>
  <c r="J64" i="100"/>
  <c r="AD41" i="100"/>
  <c r="T37" i="100"/>
  <c r="U33" i="100"/>
  <c r="J25" i="100"/>
  <c r="K97" i="100"/>
  <c r="AD88" i="100"/>
  <c r="AD87" i="100"/>
  <c r="V87" i="100"/>
  <c r="Y79" i="100"/>
  <c r="V44" i="100"/>
  <c r="S37" i="100"/>
  <c r="S33" i="100"/>
  <c r="AB88" i="100"/>
  <c r="AB41" i="100"/>
  <c r="R37" i="100"/>
  <c r="R33" i="100"/>
  <c r="AA88" i="100"/>
  <c r="AB87" i="100"/>
  <c r="U82" i="100"/>
  <c r="U79" i="100"/>
  <c r="AE74" i="100"/>
  <c r="V62" i="100"/>
  <c r="L57" i="100"/>
  <c r="S52" i="100"/>
  <c r="AA41" i="100"/>
  <c r="L37" i="100"/>
  <c r="AE19" i="100"/>
  <c r="AB14" i="100"/>
  <c r="Y82" i="94"/>
  <c r="I61" i="94"/>
  <c r="J12" i="94"/>
  <c r="Z26" i="94"/>
  <c r="T19" i="94"/>
  <c r="I18" i="94"/>
  <c r="V82" i="94"/>
  <c r="Z48" i="94"/>
  <c r="R19" i="94"/>
  <c r="Z16" i="94"/>
  <c r="Z14" i="94"/>
  <c r="Z46" i="94"/>
  <c r="V26" i="94"/>
  <c r="P19" i="94"/>
  <c r="T91" i="94"/>
  <c r="Q90" i="94"/>
  <c r="S82" i="94"/>
  <c r="Z64" i="94"/>
  <c r="V52" i="94"/>
  <c r="V48" i="94"/>
  <c r="Y46" i="94"/>
  <c r="Z40" i="94"/>
  <c r="S38" i="94"/>
  <c r="Z33" i="94"/>
  <c r="T26" i="94"/>
  <c r="N19" i="94"/>
  <c r="V16" i="94"/>
  <c r="Z82" i="94"/>
  <c r="J4" i="94"/>
  <c r="Z97" i="94"/>
  <c r="Z95" i="94"/>
  <c r="R94" i="94"/>
  <c r="V92" i="94"/>
  <c r="S91" i="94"/>
  <c r="P90" i="94"/>
  <c r="R82" i="94"/>
  <c r="V80" i="94"/>
  <c r="N79" i="94"/>
  <c r="R67" i="94"/>
  <c r="Z62" i="94"/>
  <c r="I57" i="94"/>
  <c r="S54" i="94"/>
  <c r="S52" i="94"/>
  <c r="T48" i="94"/>
  <c r="N40" i="94"/>
  <c r="P38" i="94"/>
  <c r="Y27" i="94"/>
  <c r="S26" i="94"/>
  <c r="T23" i="94"/>
  <c r="K19" i="94"/>
  <c r="T16" i="94"/>
  <c r="V14" i="94"/>
  <c r="J3" i="94"/>
  <c r="V97" i="94"/>
  <c r="T92" i="94"/>
  <c r="Q91" i="94"/>
  <c r="N90" i="94"/>
  <c r="Q82" i="94"/>
  <c r="T80" i="94"/>
  <c r="Z76" i="94"/>
  <c r="P67" i="94"/>
  <c r="T64" i="94"/>
  <c r="P52" i="94"/>
  <c r="Z49" i="94"/>
  <c r="S48" i="94"/>
  <c r="V46" i="94"/>
  <c r="T33" i="94"/>
  <c r="R26" i="94"/>
  <c r="Q23" i="94"/>
  <c r="V20" i="94"/>
  <c r="J19" i="94"/>
  <c r="Z17" i="94"/>
  <c r="S16" i="94"/>
  <c r="T14" i="94"/>
  <c r="T11" i="94"/>
  <c r="I8" i="94"/>
  <c r="V91" i="94"/>
  <c r="V6" i="94"/>
  <c r="T97" i="94"/>
  <c r="V95" i="94"/>
  <c r="S92" i="94"/>
  <c r="P91" i="94"/>
  <c r="L90" i="94"/>
  <c r="Y87" i="94"/>
  <c r="S84" i="94"/>
  <c r="P82" i="94"/>
  <c r="S80" i="94"/>
  <c r="N67" i="94"/>
  <c r="S64" i="94"/>
  <c r="V62" i="94"/>
  <c r="I52" i="94"/>
  <c r="R48" i="94"/>
  <c r="T46" i="94"/>
  <c r="K43" i="94"/>
  <c r="R33" i="94"/>
  <c r="V27" i="94"/>
  <c r="Q26" i="94"/>
  <c r="P23" i="94"/>
  <c r="S20" i="94"/>
  <c r="Q16" i="94"/>
  <c r="S14" i="94"/>
  <c r="M11" i="94"/>
  <c r="Y92" i="94"/>
  <c r="V4" i="94"/>
  <c r="J97" i="94"/>
  <c r="S95" i="94"/>
  <c r="R92" i="94"/>
  <c r="M91" i="94"/>
  <c r="K90" i="94"/>
  <c r="M82" i="94"/>
  <c r="R80" i="94"/>
  <c r="V76" i="94"/>
  <c r="K67" i="94"/>
  <c r="R64" i="94"/>
  <c r="T62" i="94"/>
  <c r="Y59" i="94"/>
  <c r="T49" i="94"/>
  <c r="Q48" i="94"/>
  <c r="S46" i="94"/>
  <c r="I43" i="94"/>
  <c r="Y34" i="94"/>
  <c r="N33" i="94"/>
  <c r="S27" i="94"/>
  <c r="M23" i="94"/>
  <c r="P20" i="94"/>
  <c r="T17" i="94"/>
  <c r="M16" i="94"/>
  <c r="R14" i="94"/>
  <c r="V3" i="94"/>
  <c r="Q95" i="94"/>
  <c r="Z93" i="94"/>
  <c r="M92" i="94"/>
  <c r="L91" i="94"/>
  <c r="I90" i="94"/>
  <c r="L82" i="94"/>
  <c r="N80" i="94"/>
  <c r="Z78" i="94"/>
  <c r="R76" i="94"/>
  <c r="J67" i="94"/>
  <c r="Q64" i="94"/>
  <c r="S62" i="94"/>
  <c r="Z56" i="94"/>
  <c r="R49" i="94"/>
  <c r="N48" i="94"/>
  <c r="P46" i="94"/>
  <c r="R37" i="94"/>
  <c r="K33" i="94"/>
  <c r="R27" i="94"/>
  <c r="J23" i="94"/>
  <c r="J16" i="94"/>
  <c r="N95" i="94"/>
  <c r="Y93" i="94"/>
  <c r="L92" i="94"/>
  <c r="K91" i="94"/>
  <c r="J82" i="94"/>
  <c r="M80" i="94"/>
  <c r="Y78" i="94"/>
  <c r="N76" i="94"/>
  <c r="M73" i="94"/>
  <c r="Y69" i="94"/>
  <c r="N64" i="94"/>
  <c r="Q62" i="94"/>
  <c r="V59" i="94"/>
  <c r="S56" i="94"/>
  <c r="Y53" i="94"/>
  <c r="N49" i="94"/>
  <c r="M48" i="94"/>
  <c r="L46" i="94"/>
  <c r="T39" i="94"/>
  <c r="T82" i="94"/>
  <c r="Z6" i="94"/>
  <c r="M95" i="94"/>
  <c r="K92" i="94"/>
  <c r="J91" i="94"/>
  <c r="Q86" i="94"/>
  <c r="Y83" i="94"/>
  <c r="H82" i="94"/>
  <c r="K80" i="94"/>
  <c r="Q78" i="94"/>
  <c r="M76" i="94"/>
  <c r="M64" i="94"/>
  <c r="N62" i="94"/>
  <c r="K59" i="94"/>
  <c r="Q56" i="94"/>
  <c r="M49" i="94"/>
  <c r="J48" i="94"/>
  <c r="K46" i="94"/>
  <c r="P39" i="94"/>
  <c r="M37" i="94"/>
  <c r="T34" i="94"/>
  <c r="P27" i="94"/>
  <c r="T25" i="94"/>
  <c r="M17" i="94"/>
  <c r="J7" i="94"/>
  <c r="L95" i="94"/>
  <c r="Q93" i="94"/>
  <c r="J92" i="94"/>
  <c r="L86" i="94"/>
  <c r="J80" i="94"/>
  <c r="M78" i="94"/>
  <c r="K64" i="94"/>
  <c r="N56" i="94"/>
  <c r="R53" i="94"/>
  <c r="K49" i="94"/>
  <c r="I48" i="94"/>
  <c r="J46" i="94"/>
  <c r="N42" i="94"/>
  <c r="M39" i="94"/>
  <c r="S34" i="94"/>
  <c r="N27" i="94"/>
  <c r="Q25" i="94"/>
  <c r="Y91" i="94"/>
  <c r="K95" i="94"/>
  <c r="N93" i="94"/>
  <c r="H92" i="94"/>
  <c r="V89" i="94"/>
  <c r="J86" i="94"/>
  <c r="L78" i="94"/>
  <c r="J64" i="94"/>
  <c r="K56" i="94"/>
  <c r="M53" i="94"/>
  <c r="I49" i="94"/>
  <c r="H42" i="94"/>
  <c r="J39" i="94"/>
  <c r="M27" i="94"/>
  <c r="I17" i="94"/>
  <c r="H10" i="94"/>
  <c r="H64" i="94"/>
  <c r="H56" i="94"/>
  <c r="J53" i="94"/>
  <c r="R4" i="93"/>
  <c r="N75" i="93"/>
  <c r="K65" i="93"/>
  <c r="N55" i="93"/>
  <c r="I52" i="93"/>
  <c r="W50" i="93"/>
  <c r="I43" i="93"/>
  <c r="W40" i="93"/>
  <c r="J37" i="93"/>
  <c r="Q31" i="93"/>
  <c r="Q29" i="93"/>
  <c r="W24" i="93"/>
  <c r="Q19" i="93"/>
  <c r="Q13" i="93"/>
  <c r="R3" i="93"/>
  <c r="U100" i="93"/>
  <c r="V96" i="93"/>
  <c r="J65" i="93"/>
  <c r="K55" i="93"/>
  <c r="R40" i="93"/>
  <c r="N31" i="93"/>
  <c r="K29" i="93"/>
  <c r="N19" i="93"/>
  <c r="V75" i="93"/>
  <c r="Q71" i="93"/>
  <c r="L65" i="93"/>
  <c r="V50" i="93"/>
  <c r="V43" i="93"/>
  <c r="N40" i="93"/>
  <c r="K31" i="93"/>
  <c r="V24" i="93"/>
  <c r="T21" i="93"/>
  <c r="K19" i="93"/>
  <c r="V13" i="93"/>
  <c r="X92" i="93"/>
  <c r="I71" i="93"/>
  <c r="I31" i="93"/>
  <c r="X23" i="93"/>
  <c r="I19" i="93"/>
  <c r="X12" i="93"/>
  <c r="U3" i="93"/>
  <c r="K100" i="93"/>
  <c r="I97" i="93"/>
  <c r="X83" i="93"/>
  <c r="X56" i="93"/>
  <c r="V40" i="93"/>
  <c r="X28" i="93"/>
  <c r="W23" i="93"/>
  <c r="X14" i="93"/>
  <c r="W12" i="93"/>
  <c r="W7" i="93"/>
  <c r="J100" i="93"/>
  <c r="V71" i="93"/>
  <c r="Q59" i="93"/>
  <c r="V31" i="93"/>
  <c r="W28" i="93"/>
  <c r="V19" i="93"/>
  <c r="X20" i="93"/>
  <c r="H100" i="93"/>
  <c r="K91" i="93"/>
  <c r="K70" i="93"/>
  <c r="X63" i="93"/>
  <c r="J59" i="93"/>
  <c r="J48" i="93"/>
  <c r="W20" i="93"/>
  <c r="X3" i="93"/>
  <c r="U96" i="93"/>
  <c r="J91" i="93"/>
  <c r="J73" i="93"/>
  <c r="L67" i="93"/>
  <c r="W63" i="93"/>
  <c r="I59" i="93"/>
  <c r="N56" i="93"/>
  <c r="L39" i="93"/>
  <c r="R96" i="93"/>
  <c r="N83" i="93"/>
  <c r="H73" i="93"/>
  <c r="U63" i="93"/>
  <c r="Q61" i="93"/>
  <c r="J56" i="93"/>
  <c r="K51" i="93"/>
  <c r="J41" i="93"/>
  <c r="R38" i="93"/>
  <c r="I35" i="93"/>
  <c r="R30" i="93"/>
  <c r="U27" i="93"/>
  <c r="Q25" i="93"/>
  <c r="X22" i="93"/>
  <c r="V20" i="93"/>
  <c r="N14" i="93"/>
  <c r="L96" i="93"/>
  <c r="X52" i="93"/>
  <c r="X31" i="93"/>
  <c r="W3" i="93"/>
  <c r="K4" i="93"/>
  <c r="K96" i="93"/>
  <c r="W52" i="93"/>
  <c r="W31" i="93"/>
  <c r="X19" i="93"/>
  <c r="V2" i="93"/>
  <c r="K3" i="93"/>
  <c r="J96" i="93"/>
  <c r="K85" i="93"/>
  <c r="L69" i="93"/>
  <c r="Q63" i="93"/>
  <c r="J58" i="93"/>
  <c r="R52" i="93"/>
  <c r="U31" i="93"/>
  <c r="N27" i="93"/>
  <c r="Q22" i="93"/>
  <c r="W19" i="93"/>
  <c r="U15" i="93"/>
  <c r="L11" i="93"/>
  <c r="V99" i="93"/>
  <c r="I96" i="93"/>
  <c r="Q79" i="93"/>
  <c r="K69" i="93"/>
  <c r="T65" i="93"/>
  <c r="N63" i="93"/>
  <c r="H58" i="93"/>
  <c r="U55" i="93"/>
  <c r="N52" i="93"/>
  <c r="N47" i="93"/>
  <c r="W43" i="93"/>
  <c r="T31" i="93"/>
  <c r="I27" i="93"/>
  <c r="N22" i="93"/>
  <c r="U19" i="93"/>
  <c r="T15" i="93"/>
  <c r="T13" i="93"/>
  <c r="V7" i="93"/>
  <c r="H96" i="93"/>
  <c r="V83" i="93"/>
  <c r="N79" i="93"/>
  <c r="Q75" i="93"/>
  <c r="L72" i="93"/>
  <c r="R65" i="93"/>
  <c r="K63" i="93"/>
  <c r="X60" i="93"/>
  <c r="T55" i="93"/>
  <c r="I47" i="93"/>
  <c r="K43" i="93"/>
  <c r="K37" i="93"/>
  <c r="X24" i="93"/>
  <c r="R19" i="93"/>
  <c r="R13" i="93"/>
  <c r="V10" i="93"/>
  <c r="H39" i="90"/>
  <c r="I58" i="90"/>
  <c r="M48" i="90"/>
  <c r="K8" i="90"/>
  <c r="H58" i="90"/>
  <c r="K98" i="90"/>
  <c r="K67" i="90"/>
  <c r="H42" i="90"/>
  <c r="I8" i="90"/>
  <c r="H65" i="90"/>
  <c r="H8" i="90"/>
  <c r="I95" i="90"/>
  <c r="L80" i="90"/>
  <c r="M3" i="88"/>
  <c r="O16" i="88"/>
  <c r="K98" i="88"/>
  <c r="O79" i="88"/>
  <c r="K63" i="88"/>
  <c r="J58" i="88"/>
  <c r="M53" i="88"/>
  <c r="N44" i="88"/>
  <c r="J34" i="88"/>
  <c r="J23" i="88"/>
  <c r="O10" i="88"/>
  <c r="O60" i="88"/>
  <c r="M28" i="88"/>
  <c r="M19" i="88"/>
  <c r="N76" i="88"/>
  <c r="M42" i="88"/>
  <c r="O36" i="88"/>
  <c r="O87" i="88"/>
  <c r="M85" i="88"/>
  <c r="K76" i="88"/>
  <c r="N68" i="88"/>
  <c r="N55" i="88"/>
  <c r="N52" i="88"/>
  <c r="M44" i="88"/>
  <c r="N36" i="88"/>
  <c r="M34" i="88"/>
  <c r="M14" i="88"/>
  <c r="K87" i="88"/>
  <c r="M76" i="88"/>
  <c r="M68" i="88"/>
  <c r="M52" i="88"/>
  <c r="J46" i="88"/>
  <c r="M36" i="88"/>
  <c r="K30" i="88"/>
  <c r="N43" i="88"/>
  <c r="N59" i="88"/>
  <c r="K43" i="88"/>
  <c r="M10" i="88"/>
  <c r="N14" i="88"/>
  <c r="N99" i="88"/>
  <c r="N75" i="88"/>
  <c r="J59" i="88"/>
  <c r="K51" i="88"/>
  <c r="J43" i="88"/>
  <c r="N24" i="88"/>
  <c r="M9" i="88"/>
  <c r="K99" i="88"/>
  <c r="M48" i="88"/>
  <c r="O40" i="88"/>
  <c r="K35" i="88"/>
  <c r="M8" i="88"/>
  <c r="N88" i="88"/>
  <c r="K86" i="88"/>
  <c r="K83" i="88"/>
  <c r="J75" i="88"/>
  <c r="N56" i="88"/>
  <c r="N40" i="88"/>
  <c r="O32" i="88"/>
  <c r="N6" i="88"/>
  <c r="M80" i="88"/>
  <c r="N72" i="88"/>
  <c r="M59" i="88"/>
  <c r="N19" i="88"/>
  <c r="M5" i="88"/>
  <c r="M96" i="88"/>
  <c r="M86" i="88"/>
  <c r="K72" i="88"/>
  <c r="K66" i="88"/>
  <c r="O19" i="88"/>
  <c r="K58" i="88"/>
  <c r="H73" i="85"/>
  <c r="I40" i="85"/>
  <c r="K65" i="85"/>
  <c r="H72" i="85"/>
  <c r="I39" i="85"/>
  <c r="H57" i="85"/>
  <c r="I24" i="85"/>
  <c r="L6" i="85"/>
  <c r="H56" i="85"/>
  <c r="I23" i="85"/>
  <c r="L54" i="85"/>
  <c r="K6" i="85"/>
  <c r="H41" i="85"/>
  <c r="I8" i="85"/>
  <c r="K54" i="85"/>
  <c r="H40" i="85"/>
  <c r="I7" i="85"/>
  <c r="K49" i="85"/>
  <c r="H25" i="85"/>
  <c r="K97" i="85"/>
  <c r="H24" i="85"/>
  <c r="H9" i="85"/>
  <c r="L38" i="85"/>
  <c r="H8" i="85"/>
  <c r="L86" i="85"/>
  <c r="K38" i="85"/>
  <c r="I88" i="85"/>
  <c r="K86" i="85"/>
  <c r="K33" i="85"/>
  <c r="I87" i="85"/>
  <c r="K81" i="85"/>
  <c r="I72" i="85"/>
  <c r="I71" i="85"/>
  <c r="L22" i="85"/>
  <c r="H89" i="85"/>
  <c r="I56" i="85"/>
  <c r="L70" i="85"/>
  <c r="K22" i="85"/>
  <c r="H88" i="85"/>
  <c r="I55" i="85"/>
  <c r="K70" i="85"/>
  <c r="K17" i="85"/>
  <c r="S8" i="84"/>
  <c r="I96" i="84"/>
  <c r="M80" i="84"/>
  <c r="G65" i="84"/>
  <c r="O37" i="84"/>
  <c r="S72" i="84"/>
  <c r="R21" i="84"/>
  <c r="S6" i="84"/>
  <c r="T8" i="84"/>
  <c r="P84" i="84"/>
  <c r="M69" i="84"/>
  <c r="P55" i="84"/>
  <c r="M42" i="84"/>
  <c r="M37" i="84"/>
  <c r="I30" i="84"/>
  <c r="R69" i="84"/>
  <c r="V17" i="84"/>
  <c r="P47" i="84"/>
  <c r="J37" i="84"/>
  <c r="O24" i="84"/>
  <c r="V65" i="84"/>
  <c r="S4" i="84"/>
  <c r="M47" i="84"/>
  <c r="K37" i="84"/>
  <c r="U62" i="84"/>
  <c r="U15" i="84"/>
  <c r="G83" i="84"/>
  <c r="I79" i="84"/>
  <c r="P54" i="84"/>
  <c r="H47" i="84"/>
  <c r="T59" i="84"/>
  <c r="K8" i="84"/>
  <c r="U14" i="84"/>
  <c r="P87" i="84"/>
  <c r="G79" i="84"/>
  <c r="J73" i="84"/>
  <c r="M64" i="84"/>
  <c r="M49" i="84"/>
  <c r="I41" i="84"/>
  <c r="P23" i="84"/>
  <c r="S56" i="84"/>
  <c r="R53" i="84"/>
  <c r="K4" i="84"/>
  <c r="P82" i="84"/>
  <c r="H67" i="84"/>
  <c r="O53" i="84"/>
  <c r="V49" i="84"/>
  <c r="R14" i="84"/>
  <c r="U5" i="84"/>
  <c r="J93" i="84"/>
  <c r="P86" i="84"/>
  <c r="H78" i="84"/>
  <c r="G64" i="84"/>
  <c r="M58" i="84"/>
  <c r="M53" i="84"/>
  <c r="I32" i="84"/>
  <c r="P22" i="84"/>
  <c r="V97" i="84"/>
  <c r="U46" i="84"/>
  <c r="J53" i="84"/>
  <c r="G32" i="84"/>
  <c r="M22" i="84"/>
  <c r="U94" i="84"/>
  <c r="T43" i="84"/>
  <c r="R8" i="84"/>
  <c r="V14" i="84"/>
  <c r="O97" i="84"/>
  <c r="P81" i="84"/>
  <c r="K53" i="84"/>
  <c r="T91" i="84"/>
  <c r="S40" i="84"/>
  <c r="R6" i="84"/>
  <c r="M97" i="84"/>
  <c r="O81" i="84"/>
  <c r="S88" i="84"/>
  <c r="R37" i="84"/>
  <c r="R5" i="84"/>
  <c r="V10" i="84"/>
  <c r="J97" i="84"/>
  <c r="O85" i="84"/>
  <c r="M81" i="84"/>
  <c r="P65" i="84"/>
  <c r="H63" i="84"/>
  <c r="I57" i="84"/>
  <c r="M48" i="84"/>
  <c r="H44" i="84"/>
  <c r="P33" i="84"/>
  <c r="P31" i="84"/>
  <c r="M21" i="84"/>
  <c r="R85" i="84"/>
  <c r="V33" i="84"/>
  <c r="S16" i="84"/>
  <c r="V8" i="84"/>
  <c r="G97" i="84"/>
  <c r="M85" i="84"/>
  <c r="J81" i="84"/>
  <c r="K76" i="84"/>
  <c r="P70" i="84"/>
  <c r="O65" i="84"/>
  <c r="K48" i="84"/>
  <c r="P38" i="84"/>
  <c r="O33" i="84"/>
  <c r="M31" i="84"/>
  <c r="J21" i="84"/>
  <c r="V81" i="84"/>
  <c r="U30" i="84"/>
  <c r="S14" i="84"/>
  <c r="V5" i="84"/>
  <c r="J85" i="84"/>
  <c r="G76" i="84"/>
  <c r="M65" i="84"/>
  <c r="H51" i="84"/>
  <c r="U78" i="84"/>
  <c r="T27" i="84"/>
  <c r="T75" i="84"/>
  <c r="S24" i="84"/>
  <c r="H68" i="82"/>
  <c r="F87" i="82"/>
  <c r="G54" i="82"/>
  <c r="H52" i="82"/>
  <c r="G94" i="82"/>
  <c r="G78" i="82"/>
  <c r="H36" i="82"/>
  <c r="F94" i="82"/>
  <c r="G86" i="82"/>
  <c r="F78" i="82"/>
  <c r="F70" i="82"/>
  <c r="F45" i="82"/>
  <c r="I23" i="82"/>
  <c r="H20" i="82"/>
  <c r="F61" i="82"/>
  <c r="G53" i="82"/>
  <c r="J34" i="82"/>
  <c r="G23" i="82"/>
  <c r="F93" i="82"/>
  <c r="F77" i="82"/>
  <c r="G69" i="82"/>
  <c r="F53" i="82"/>
  <c r="F34" i="82"/>
  <c r="F23" i="82"/>
  <c r="F13" i="82"/>
  <c r="G22" i="82"/>
  <c r="J91" i="82"/>
  <c r="G58" i="82"/>
  <c r="F22" i="82"/>
  <c r="G90" i="82"/>
  <c r="G82" i="82"/>
  <c r="G66" i="82"/>
  <c r="F50" i="82"/>
  <c r="F82" i="82"/>
  <c r="F66" i="82"/>
  <c r="J55" i="82"/>
  <c r="J71" i="82"/>
  <c r="I55" i="82"/>
  <c r="G48" i="82"/>
  <c r="J18" i="82"/>
  <c r="J87" i="82"/>
  <c r="G55" i="82"/>
  <c r="G38" i="82"/>
  <c r="I87" i="82"/>
  <c r="F55" i="82"/>
  <c r="F47" i="82"/>
  <c r="F38" i="82"/>
  <c r="H84" i="82"/>
  <c r="I97" i="80"/>
  <c r="L90" i="80"/>
  <c r="T81" i="80"/>
  <c r="O72" i="80"/>
  <c r="O69" i="80"/>
  <c r="J66" i="80"/>
  <c r="K66" i="80" s="1"/>
  <c r="S54" i="80"/>
  <c r="O50" i="80"/>
  <c r="M40" i="80"/>
  <c r="M33" i="80"/>
  <c r="P25" i="80"/>
  <c r="R23" i="80"/>
  <c r="M93" i="80"/>
  <c r="S86" i="80"/>
  <c r="S81" i="80"/>
  <c r="M72" i="80"/>
  <c r="R69" i="80"/>
  <c r="I66" i="80"/>
  <c r="O52" i="80"/>
  <c r="M50" i="80"/>
  <c r="J40" i="80"/>
  <c r="K40" i="80" s="1"/>
  <c r="S38" i="80"/>
  <c r="L33" i="80"/>
  <c r="R25" i="80"/>
  <c r="R20" i="80"/>
  <c r="I93" i="80"/>
  <c r="P86" i="80"/>
  <c r="R81" i="80"/>
  <c r="S74" i="80"/>
  <c r="L72" i="80"/>
  <c r="O54" i="80"/>
  <c r="M52" i="80"/>
  <c r="L50" i="80"/>
  <c r="S43" i="80"/>
  <c r="I40" i="80"/>
  <c r="J36" i="80"/>
  <c r="K36" i="80" s="1"/>
  <c r="S98" i="80"/>
  <c r="O86" i="80"/>
  <c r="M81" i="80"/>
  <c r="J72" i="80"/>
  <c r="K72" i="80" s="1"/>
  <c r="L54" i="80"/>
  <c r="J52" i="80"/>
  <c r="K52" i="80" s="1"/>
  <c r="J50" i="80"/>
  <c r="K50" i="80" s="1"/>
  <c r="R40" i="80"/>
  <c r="O38" i="80"/>
  <c r="H36" i="80"/>
  <c r="H33" i="80"/>
  <c r="J22" i="80"/>
  <c r="K22" i="80" s="1"/>
  <c r="H19" i="80"/>
  <c r="O98" i="80"/>
  <c r="H96" i="80"/>
  <c r="I89" i="80"/>
  <c r="L86" i="80"/>
  <c r="L81" i="80"/>
  <c r="P68" i="80"/>
  <c r="J54" i="80"/>
  <c r="K54" i="80" s="1"/>
  <c r="I50" i="80"/>
  <c r="M38" i="80"/>
  <c r="S24" i="80"/>
  <c r="L98" i="80"/>
  <c r="R89" i="80"/>
  <c r="I86" i="80"/>
  <c r="J81" i="80"/>
  <c r="K81" i="80" s="1"/>
  <c r="O68" i="80"/>
  <c r="S65" i="80"/>
  <c r="H54" i="80"/>
  <c r="H50" i="80"/>
  <c r="L38" i="80"/>
  <c r="J98" i="80"/>
  <c r="K98" i="80" s="1"/>
  <c r="R92" i="80"/>
  <c r="R86" i="80"/>
  <c r="H81" i="80"/>
  <c r="L68" i="80"/>
  <c r="M65" i="80"/>
  <c r="I46" i="80"/>
  <c r="T42" i="80"/>
  <c r="J38" i="80"/>
  <c r="K38" i="80" s="1"/>
  <c r="P24" i="80"/>
  <c r="S7" i="80"/>
  <c r="H98" i="80"/>
  <c r="J65" i="80"/>
  <c r="K65" i="80" s="1"/>
  <c r="H38" i="80"/>
  <c r="J32" i="80"/>
  <c r="K32" i="80" s="1"/>
  <c r="M24" i="80"/>
  <c r="L18" i="80"/>
  <c r="R88" i="80"/>
  <c r="S73" i="80"/>
  <c r="J71" i="80"/>
  <c r="K71" i="80" s="1"/>
  <c r="H65" i="80"/>
  <c r="T51" i="80"/>
  <c r="I32" i="80"/>
  <c r="I18" i="80"/>
  <c r="H91" i="80"/>
  <c r="H76" i="80"/>
  <c r="T67" i="80"/>
  <c r="M51" i="80"/>
  <c r="M67" i="80"/>
  <c r="H51" i="80"/>
  <c r="M23" i="80"/>
  <c r="L23" i="80"/>
  <c r="R10" i="80"/>
  <c r="P72" i="80"/>
  <c r="M66" i="80"/>
  <c r="S50" i="80"/>
  <c r="H48" i="80"/>
  <c r="I30" i="80"/>
  <c r="T25" i="80"/>
  <c r="I23" i="80"/>
  <c r="I16" i="80"/>
  <c r="R9" i="78"/>
  <c r="L59" i="78"/>
  <c r="K56" i="78"/>
  <c r="H50" i="78"/>
  <c r="R88" i="78"/>
  <c r="R8" i="78"/>
  <c r="N86" i="78"/>
  <c r="Q62" i="78"/>
  <c r="R6" i="78"/>
  <c r="K90" i="78"/>
  <c r="K75" i="78"/>
  <c r="I52" i="78"/>
  <c r="I33" i="78"/>
  <c r="L26" i="78"/>
  <c r="R85" i="78"/>
  <c r="Q59" i="78"/>
  <c r="Q30" i="78"/>
  <c r="R3" i="78"/>
  <c r="K97" i="78"/>
  <c r="H90" i="78"/>
  <c r="I75" i="78"/>
  <c r="I59" i="78"/>
  <c r="H52" i="78"/>
  <c r="H33" i="78"/>
  <c r="H26" i="78"/>
  <c r="O83" i="78"/>
  <c r="R56" i="78"/>
  <c r="L66" i="78"/>
  <c r="L49" i="78"/>
  <c r="N83" i="78"/>
  <c r="Q56" i="78"/>
  <c r="R27" i="78"/>
  <c r="H100" i="78"/>
  <c r="L82" i="78"/>
  <c r="I49" i="78"/>
  <c r="L40" i="78"/>
  <c r="O80" i="78"/>
  <c r="R53" i="78"/>
  <c r="Q27" i="78"/>
  <c r="N80" i="78"/>
  <c r="Q53" i="78"/>
  <c r="O25" i="78"/>
  <c r="Q14" i="78"/>
  <c r="I89" i="78"/>
  <c r="K58" i="78"/>
  <c r="N77" i="78"/>
  <c r="R50" i="78"/>
  <c r="N25" i="78"/>
  <c r="I96" i="78"/>
  <c r="I92" i="78"/>
  <c r="K74" i="78"/>
  <c r="L65" i="78"/>
  <c r="R76" i="78"/>
  <c r="Q50" i="78"/>
  <c r="Q10" i="78"/>
  <c r="H92" i="78"/>
  <c r="L84" i="78"/>
  <c r="O98" i="78"/>
  <c r="O74" i="78"/>
  <c r="N48" i="78"/>
  <c r="O19" i="78"/>
  <c r="I6" i="78"/>
  <c r="I20" i="78"/>
  <c r="N98" i="78"/>
  <c r="N74" i="78"/>
  <c r="R47" i="78"/>
  <c r="K3" i="78"/>
  <c r="H88" i="78"/>
  <c r="H84" i="78"/>
  <c r="L57" i="78"/>
  <c r="I43" i="78"/>
  <c r="O95" i="78"/>
  <c r="N45" i="78"/>
  <c r="N3" i="78"/>
  <c r="Q6" i="78"/>
  <c r="L64" i="78"/>
  <c r="I60" i="78"/>
  <c r="N95" i="78"/>
  <c r="O71" i="78"/>
  <c r="R44" i="78"/>
  <c r="R15" i="78"/>
  <c r="L91" i="78"/>
  <c r="I64" i="78"/>
  <c r="L27" i="78"/>
  <c r="O92" i="78"/>
  <c r="N42" i="78"/>
  <c r="R14" i="78"/>
  <c r="I91" i="78"/>
  <c r="H64" i="78"/>
  <c r="L50" i="78"/>
  <c r="I27" i="78"/>
  <c r="L19" i="78"/>
  <c r="N92" i="78"/>
  <c r="O68" i="78"/>
  <c r="O39" i="78"/>
  <c r="K50" i="78"/>
  <c r="I19" i="78"/>
  <c r="N89" i="78"/>
  <c r="S4" i="76"/>
  <c r="AE5" i="76"/>
  <c r="L79" i="76"/>
  <c r="L21" i="76"/>
  <c r="O11" i="76"/>
  <c r="Z8" i="76"/>
  <c r="AG11" i="76"/>
  <c r="O8" i="76"/>
  <c r="U11" i="76"/>
  <c r="Z5" i="76"/>
  <c r="K88" i="76"/>
  <c r="K81" i="76"/>
  <c r="O6" i="76"/>
  <c r="U9" i="76"/>
  <c r="AH11" i="76"/>
  <c r="K43" i="76"/>
  <c r="AA12" i="76"/>
  <c r="O5" i="76"/>
  <c r="U5" i="76"/>
  <c r="AA9" i="76"/>
  <c r="AH9" i="76"/>
  <c r="L10" i="76"/>
  <c r="P11" i="76"/>
  <c r="U3" i="76"/>
  <c r="AA5" i="76"/>
  <c r="AH5" i="76"/>
  <c r="P85" i="76"/>
  <c r="K73" i="76"/>
  <c r="P63" i="76"/>
  <c r="AE63" i="76"/>
  <c r="L8" i="76"/>
  <c r="P9" i="76"/>
  <c r="V8" i="76"/>
  <c r="AB11" i="76"/>
  <c r="O85" i="76"/>
  <c r="O63" i="76"/>
  <c r="M30" i="76"/>
  <c r="AG37" i="76"/>
  <c r="L7" i="76"/>
  <c r="P8" i="76"/>
  <c r="V7" i="76"/>
  <c r="AB9" i="76"/>
  <c r="M78" i="76"/>
  <c r="M63" i="76"/>
  <c r="O55" i="76"/>
  <c r="O40" i="76"/>
  <c r="AD12" i="76"/>
  <c r="L5" i="76"/>
  <c r="P5" i="76"/>
  <c r="V5" i="76"/>
  <c r="AB4" i="76"/>
  <c r="J97" i="76"/>
  <c r="L85" i="76"/>
  <c r="J55" i="76"/>
  <c r="M40" i="76"/>
  <c r="J22" i="76"/>
  <c r="M9" i="76"/>
  <c r="X11" i="76"/>
  <c r="AD11" i="76"/>
  <c r="X9" i="76"/>
  <c r="AD9" i="76"/>
  <c r="P72" i="76"/>
  <c r="J37" i="76"/>
  <c r="M4" i="76"/>
  <c r="R5" i="76"/>
  <c r="X5" i="76"/>
  <c r="AD5" i="76"/>
  <c r="M72" i="76"/>
  <c r="M14" i="76"/>
  <c r="S11" i="76"/>
  <c r="Y11" i="76"/>
  <c r="AD3" i="76"/>
  <c r="K91" i="76"/>
  <c r="L14" i="76"/>
  <c r="S9" i="76"/>
  <c r="Y8" i="76"/>
  <c r="AE8" i="76"/>
  <c r="O79" i="76"/>
  <c r="P74" i="76"/>
  <c r="O64" i="76"/>
  <c r="L62" i="76"/>
  <c r="O21" i="76"/>
  <c r="K19" i="76"/>
  <c r="V38" i="76"/>
  <c r="S5" i="76"/>
  <c r="Y5" i="76"/>
  <c r="M79" i="76"/>
  <c r="M21" i="76"/>
  <c r="S14" i="76"/>
  <c r="R56" i="74"/>
  <c r="R71" i="74"/>
  <c r="R50" i="74"/>
  <c r="R26" i="74"/>
  <c r="Q96" i="74"/>
  <c r="Q72" i="74"/>
  <c r="Q50" i="74"/>
  <c r="I57" i="74"/>
  <c r="H56" i="74"/>
  <c r="S5" i="74"/>
  <c r="V2" i="74"/>
  <c r="V7" i="74"/>
  <c r="T5" i="74"/>
  <c r="Y4" i="74"/>
  <c r="P97" i="72"/>
  <c r="AA91" i="72"/>
  <c r="P78" i="72"/>
  <c r="AB76" i="72"/>
  <c r="X68" i="72"/>
  <c r="R67" i="72"/>
  <c r="O62" i="72"/>
  <c r="V43" i="72"/>
  <c r="AA40" i="72"/>
  <c r="R37" i="72"/>
  <c r="AC92" i="72"/>
  <c r="M92" i="72" s="1"/>
  <c r="N92" i="72" s="1"/>
  <c r="Y91" i="72"/>
  <c r="O78" i="72"/>
  <c r="L76" i="72"/>
  <c r="U68" i="72"/>
  <c r="P67" i="72"/>
  <c r="L62" i="72"/>
  <c r="U43" i="72"/>
  <c r="Y40" i="72"/>
  <c r="L37" i="72"/>
  <c r="S35" i="72"/>
  <c r="AB30" i="72"/>
  <c r="R68" i="72"/>
  <c r="S43" i="72"/>
  <c r="X40" i="72"/>
  <c r="K68" i="72"/>
  <c r="O40" i="72"/>
  <c r="K91" i="72"/>
  <c r="AB74" i="72"/>
  <c r="K67" i="72"/>
  <c r="Y53" i="72"/>
  <c r="L40" i="72"/>
  <c r="L30" i="72"/>
  <c r="AC28" i="72"/>
  <c r="M28" i="72" s="1"/>
  <c r="N28" i="72" s="1"/>
  <c r="Y74" i="72"/>
  <c r="M68" i="72"/>
  <c r="N68" i="72" s="1"/>
  <c r="AC60" i="72"/>
  <c r="M60" i="72" s="1"/>
  <c r="N60" i="72" s="1"/>
  <c r="V53" i="72"/>
  <c r="K30" i="72"/>
  <c r="P28" i="72"/>
  <c r="X74" i="72"/>
  <c r="AB60" i="72"/>
  <c r="Y55" i="72"/>
  <c r="U53" i="72"/>
  <c r="AA41" i="72"/>
  <c r="Y38" i="72"/>
  <c r="O28" i="72"/>
  <c r="V74" i="72"/>
  <c r="Y60" i="72"/>
  <c r="U74" i="72"/>
  <c r="S74" i="72"/>
  <c r="AC61" i="72"/>
  <c r="M61" i="72" s="1"/>
  <c r="N61" i="72" s="1"/>
  <c r="AB81" i="72"/>
  <c r="AB75" i="72"/>
  <c r="R74" i="72"/>
  <c r="AB67" i="72"/>
  <c r="AA62" i="72"/>
  <c r="AB61" i="72"/>
  <c r="P60" i="72"/>
  <c r="AC90" i="72"/>
  <c r="M90" i="72" s="1"/>
  <c r="N90" i="72" s="1"/>
  <c r="AA81" i="72"/>
  <c r="S75" i="72"/>
  <c r="P74" i="72"/>
  <c r="Y67" i="72"/>
  <c r="Y62" i="72"/>
  <c r="Y61" i="72"/>
  <c r="AB90" i="72"/>
  <c r="Y81" i="72"/>
  <c r="R75" i="72"/>
  <c r="O74" i="72"/>
  <c r="Y70" i="72"/>
  <c r="X67" i="72"/>
  <c r="X62" i="72"/>
  <c r="X61" i="72"/>
  <c r="L60" i="72"/>
  <c r="Y56" i="72"/>
  <c r="AB43" i="72"/>
  <c r="Y42" i="72"/>
  <c r="V39" i="72"/>
  <c r="Y29" i="72"/>
  <c r="X8" i="72"/>
  <c r="S90" i="72"/>
  <c r="P81" i="72"/>
  <c r="K75" i="72"/>
  <c r="L74" i="72"/>
  <c r="V67" i="72"/>
  <c r="U62" i="72"/>
  <c r="V61" i="72"/>
  <c r="K60" i="72"/>
  <c r="X56" i="72"/>
  <c r="AB52" i="72"/>
  <c r="AA43" i="72"/>
  <c r="X42" i="72"/>
  <c r="U39" i="72"/>
  <c r="AC37" i="72"/>
  <c r="M37" i="72" s="1"/>
  <c r="N37" i="72" s="1"/>
  <c r="X29" i="72"/>
  <c r="X27" i="72"/>
  <c r="AC91" i="72"/>
  <c r="M91" i="72" s="1"/>
  <c r="N91" i="72" s="1"/>
  <c r="R90" i="72"/>
  <c r="AC86" i="72"/>
  <c r="M86" i="72" s="1"/>
  <c r="N86" i="72" s="1"/>
  <c r="U84" i="72"/>
  <c r="K74" i="72"/>
  <c r="Y72" i="72"/>
  <c r="U67" i="72"/>
  <c r="S62" i="72"/>
  <c r="L61" i="72"/>
  <c r="O56" i="72"/>
  <c r="AA52" i="72"/>
  <c r="Y43" i="72"/>
  <c r="O42" i="72"/>
  <c r="AC40" i="72"/>
  <c r="M40" i="72" s="1"/>
  <c r="N40" i="72" s="1"/>
  <c r="P39" i="72"/>
  <c r="AA37" i="72"/>
  <c r="V27" i="72"/>
  <c r="AB91" i="72"/>
  <c r="K90" i="72"/>
  <c r="Y86" i="72"/>
  <c r="R84" i="72"/>
  <c r="AC76" i="72"/>
  <c r="M76" i="72" s="1"/>
  <c r="N76" i="72" s="1"/>
  <c r="X72" i="72"/>
  <c r="Y68" i="72"/>
  <c r="S67" i="72"/>
  <c r="P62" i="72"/>
  <c r="L56" i="72"/>
  <c r="Y52" i="72"/>
  <c r="X43" i="72"/>
  <c r="L42" i="72"/>
  <c r="AB40" i="72"/>
  <c r="AH92" i="70"/>
  <c r="AB84" i="70"/>
  <c r="AA78" i="70"/>
  <c r="Z68" i="70"/>
  <c r="Y65" i="70"/>
  <c r="AD61" i="70"/>
  <c r="W57" i="70"/>
  <c r="AG51" i="70"/>
  <c r="AG48" i="70"/>
  <c r="P47" i="70"/>
  <c r="P41" i="70"/>
  <c r="P31" i="70"/>
  <c r="N28" i="70"/>
  <c r="P23" i="70"/>
  <c r="V22" i="70"/>
  <c r="AE15" i="70"/>
  <c r="P14" i="70"/>
  <c r="AH96" i="70"/>
  <c r="Z94" i="70"/>
  <c r="AG92" i="70"/>
  <c r="Y84" i="70"/>
  <c r="AE79" i="70"/>
  <c r="W78" i="70"/>
  <c r="T65" i="70"/>
  <c r="AH62" i="70"/>
  <c r="Y61" i="70"/>
  <c r="N58" i="70"/>
  <c r="T57" i="70"/>
  <c r="AE54" i="70"/>
  <c r="AE51" i="70"/>
  <c r="AB48" i="70"/>
  <c r="AH42" i="70"/>
  <c r="V39" i="70"/>
  <c r="Z30" i="70"/>
  <c r="Z25" i="70"/>
  <c r="T22" i="70"/>
  <c r="AD15" i="70"/>
  <c r="Z83" i="70"/>
  <c r="Z71" i="70"/>
  <c r="O69" i="70"/>
  <c r="V61" i="70"/>
  <c r="Z4" i="70"/>
  <c r="Z8" i="70"/>
  <c r="AE96" i="70"/>
  <c r="AB92" i="70"/>
  <c r="Z89" i="70"/>
  <c r="AB85" i="70"/>
  <c r="Z81" i="70"/>
  <c r="S72" i="70"/>
  <c r="P66" i="70"/>
  <c r="P65" i="70"/>
  <c r="Z64" i="70"/>
  <c r="AA62" i="70"/>
  <c r="O57" i="70"/>
  <c r="AH52" i="70"/>
  <c r="AA51" i="70"/>
  <c r="AE43" i="70"/>
  <c r="AE42" i="70"/>
  <c r="N39" i="70"/>
  <c r="AH35" i="70"/>
  <c r="Z34" i="70"/>
  <c r="AD19" i="70"/>
  <c r="AG16" i="70"/>
  <c r="N72" i="70"/>
  <c r="Z31" i="70"/>
  <c r="AE16" i="70"/>
  <c r="N65" i="70"/>
  <c r="Z58" i="70"/>
  <c r="Z54" i="70"/>
  <c r="AH94" i="70"/>
  <c r="W92" i="70"/>
  <c r="N29" i="70"/>
  <c r="Q20" i="70"/>
  <c r="R20" i="70" s="1"/>
  <c r="Z5" i="70"/>
  <c r="P99" i="70"/>
  <c r="AG94" i="70"/>
  <c r="T92" i="70"/>
  <c r="AH89" i="70"/>
  <c r="AE74" i="70"/>
  <c r="P59" i="70"/>
  <c r="N55" i="70"/>
  <c r="AG45" i="70"/>
  <c r="AH26" i="70"/>
  <c r="AG25" i="70"/>
  <c r="N63" i="70"/>
  <c r="N37" i="70"/>
  <c r="AG26" i="70"/>
  <c r="AD94" i="70"/>
  <c r="P92" i="70"/>
  <c r="AE26" i="70"/>
  <c r="AB94" i="70"/>
  <c r="O92" i="70"/>
  <c r="AB89" i="70"/>
  <c r="AE83" i="70"/>
  <c r="M67" i="70"/>
  <c r="AG46" i="70"/>
  <c r="N45" i="70"/>
  <c r="N36" i="70"/>
  <c r="AG30" i="70"/>
  <c r="AH27" i="70"/>
  <c r="Y26" i="70"/>
  <c r="W25" i="70"/>
  <c r="AE94" i="70"/>
  <c r="Z6" i="70"/>
  <c r="T100" i="70"/>
  <c r="AA94" i="70"/>
  <c r="Z93" i="70"/>
  <c r="N92" i="70"/>
  <c r="V89" i="70"/>
  <c r="V83" i="70"/>
  <c r="AH78" i="70"/>
  <c r="AH75" i="70"/>
  <c r="M60" i="70"/>
  <c r="Z49" i="70"/>
  <c r="AG47" i="70"/>
  <c r="AD46" i="70"/>
  <c r="AE30" i="70"/>
  <c r="AE27" i="70"/>
  <c r="W26" i="70"/>
  <c r="P25" i="70"/>
  <c r="AH22" i="70"/>
  <c r="S100" i="70"/>
  <c r="Y94" i="70"/>
  <c r="T89" i="70"/>
  <c r="T83" i="70"/>
  <c r="AG78" i="70"/>
  <c r="AE75" i="70"/>
  <c r="AB46" i="70"/>
  <c r="AE38" i="70"/>
  <c r="V27" i="70"/>
  <c r="T26" i="70"/>
  <c r="P100" i="70"/>
  <c r="AE95" i="70"/>
  <c r="V94" i="70"/>
  <c r="S89" i="70"/>
  <c r="S83" i="70"/>
  <c r="AE78" i="70"/>
  <c r="AD75" i="70"/>
  <c r="AD65" i="70"/>
  <c r="AB57" i="70"/>
  <c r="AB56" i="70"/>
  <c r="AA47" i="70"/>
  <c r="W46" i="70"/>
  <c r="AG41" i="70"/>
  <c r="AD38" i="70"/>
  <c r="S30" i="70"/>
  <c r="T27" i="70"/>
  <c r="P26" i="70"/>
  <c r="AD22" i="70"/>
  <c r="AH18" i="70"/>
  <c r="AE14" i="70"/>
  <c r="P89" i="70"/>
  <c r="AG84" i="70"/>
  <c r="P83" i="70"/>
  <c r="AD78" i="70"/>
  <c r="AB75" i="70"/>
  <c r="M71" i="70"/>
  <c r="Z67" i="70"/>
  <c r="AB65" i="70"/>
  <c r="AB64" i="70"/>
  <c r="AA57" i="70"/>
  <c r="M56" i="70"/>
  <c r="Z53" i="70"/>
  <c r="Y47" i="70"/>
  <c r="T46" i="70"/>
  <c r="AD41" i="70"/>
  <c r="AB38" i="70"/>
  <c r="Z36" i="70"/>
  <c r="AH34" i="70"/>
  <c r="O27" i="70"/>
  <c r="O26" i="70"/>
  <c r="AG23" i="70"/>
  <c r="AB22" i="70"/>
  <c r="Z20" i="70"/>
  <c r="AH15" i="70"/>
  <c r="AD14" i="70"/>
  <c r="O89" i="70"/>
  <c r="AE84" i="70"/>
  <c r="S64" i="70"/>
  <c r="AG61" i="70"/>
  <c r="S41" i="70"/>
  <c r="AA38" i="70"/>
  <c r="Y34" i="70"/>
  <c r="V23" i="70"/>
  <c r="AA22" i="70"/>
  <c r="AG15" i="70"/>
  <c r="AB14" i="70"/>
  <c r="K75" i="68"/>
  <c r="N3" i="68"/>
  <c r="W8" i="68"/>
  <c r="M78" i="68"/>
  <c r="K68" i="68"/>
  <c r="N54" i="68"/>
  <c r="W31" i="68"/>
  <c r="T14" i="68"/>
  <c r="M13" i="68"/>
  <c r="M54" i="68"/>
  <c r="V31" i="68"/>
  <c r="T17" i="68"/>
  <c r="Q14" i="68"/>
  <c r="W9" i="68"/>
  <c r="P9" i="68"/>
  <c r="P8" i="68"/>
  <c r="W3" i="68"/>
  <c r="W98" i="68"/>
  <c r="N97" i="68"/>
  <c r="N93" i="68"/>
  <c r="L87" i="68"/>
  <c r="V85" i="68"/>
  <c r="L83" i="68"/>
  <c r="P79" i="68"/>
  <c r="N71" i="68"/>
  <c r="Z60" i="68"/>
  <c r="K58" i="68"/>
  <c r="AC52" i="68"/>
  <c r="W51" i="68"/>
  <c r="M36" i="68"/>
  <c r="AB34" i="68"/>
  <c r="Q31" i="68"/>
  <c r="Z29" i="68"/>
  <c r="W27" i="68"/>
  <c r="W25" i="68"/>
  <c r="L14" i="68"/>
  <c r="Y98" i="68"/>
  <c r="Q9" i="68"/>
  <c r="Y9" i="68"/>
  <c r="V98" i="68"/>
  <c r="M97" i="68"/>
  <c r="T85" i="68"/>
  <c r="N79" i="68"/>
  <c r="Z76" i="68"/>
  <c r="M71" i="68"/>
  <c r="W60" i="68"/>
  <c r="AB52" i="68"/>
  <c r="V51" i="68"/>
  <c r="W34" i="68"/>
  <c r="Q29" i="68"/>
  <c r="Q8" i="68"/>
  <c r="Y8" i="68"/>
  <c r="T98" i="68"/>
  <c r="L97" i="68"/>
  <c r="V94" i="68"/>
  <c r="Q85" i="68"/>
  <c r="K79" i="68"/>
  <c r="L72" i="68"/>
  <c r="T60" i="68"/>
  <c r="W52" i="68"/>
  <c r="S51" i="68"/>
  <c r="P49" i="68"/>
  <c r="AC41" i="68"/>
  <c r="N34" i="68"/>
  <c r="AB32" i="68"/>
  <c r="P29" i="68"/>
  <c r="M25" i="68"/>
  <c r="T19" i="68"/>
  <c r="V15" i="68"/>
  <c r="AB66" i="68"/>
  <c r="V52" i="68"/>
  <c r="L34" i="68"/>
  <c r="Y32" i="68"/>
  <c r="AC22" i="68"/>
  <c r="Z66" i="68"/>
  <c r="W32" i="68"/>
  <c r="AB22" i="68"/>
  <c r="N98" i="68"/>
  <c r="Q94" i="68"/>
  <c r="S9" i="68"/>
  <c r="T99" i="68"/>
  <c r="M98" i="68"/>
  <c r="M94" i="68"/>
  <c r="Z90" i="68"/>
  <c r="AC88" i="68"/>
  <c r="Y68" i="68"/>
  <c r="Y66" i="68"/>
  <c r="AC61" i="68"/>
  <c r="L55" i="68"/>
  <c r="W53" i="68"/>
  <c r="S52" i="68"/>
  <c r="M41" i="68"/>
  <c r="W37" i="68"/>
  <c r="V32" i="68"/>
  <c r="L29" i="68"/>
  <c r="Z22" i="68"/>
  <c r="V66" i="68"/>
  <c r="W61" i="68"/>
  <c r="V53" i="68"/>
  <c r="Q52" i="68"/>
  <c r="AB43" i="68"/>
  <c r="T32" i="68"/>
  <c r="Y22" i="68"/>
  <c r="T9" i="68"/>
  <c r="AB9" i="68"/>
  <c r="P99" i="68"/>
  <c r="P92" i="68"/>
  <c r="S90" i="68"/>
  <c r="S88" i="68"/>
  <c r="Z80" i="68"/>
  <c r="AB70" i="68"/>
  <c r="V68" i="68"/>
  <c r="P66" i="68"/>
  <c r="T61" i="68"/>
  <c r="T53" i="68"/>
  <c r="P52" i="68"/>
  <c r="W43" i="68"/>
  <c r="W35" i="68"/>
  <c r="N32" i="68"/>
  <c r="W30" i="68"/>
  <c r="T22" i="68"/>
  <c r="W20" i="68"/>
  <c r="Y16" i="68"/>
  <c r="AB13" i="68"/>
  <c r="T8" i="68"/>
  <c r="N99" i="68"/>
  <c r="P90" i="68"/>
  <c r="M88" i="68"/>
  <c r="AC84" i="68"/>
  <c r="W80" i="68"/>
  <c r="AC78" i="68"/>
  <c r="AC71" i="68"/>
  <c r="Y70" i="68"/>
  <c r="T68" i="68"/>
  <c r="N66" i="68"/>
  <c r="P61" i="68"/>
  <c r="S53" i="68"/>
  <c r="N52" i="68"/>
  <c r="AC38" i="68"/>
  <c r="P35" i="68"/>
  <c r="M32" i="68"/>
  <c r="V30" i="68"/>
  <c r="P22" i="68"/>
  <c r="V20" i="68"/>
  <c r="Y18" i="68"/>
  <c r="W16" i="68"/>
  <c r="Z13" i="68"/>
  <c r="Z3" i="68"/>
  <c r="Y90" i="68"/>
  <c r="M9" i="68"/>
  <c r="AC9" i="68"/>
  <c r="L99" i="68"/>
  <c r="M92" i="68"/>
  <c r="AB84" i="68"/>
  <c r="K80" i="68"/>
  <c r="AB78" i="68"/>
  <c r="AB71" i="68"/>
  <c r="S68" i="68"/>
  <c r="P63" i="68"/>
  <c r="P53" i="68"/>
  <c r="M52" i="68"/>
  <c r="AB38" i="68"/>
  <c r="N35" i="68"/>
  <c r="T30" i="68"/>
  <c r="T20" i="68"/>
  <c r="Q18" i="68"/>
  <c r="V16" i="68"/>
  <c r="Y13" i="68"/>
  <c r="S20" i="68"/>
  <c r="T16" i="68"/>
  <c r="W13" i="68"/>
  <c r="N9" i="68"/>
  <c r="AC5" i="68"/>
  <c r="AC97" i="68"/>
  <c r="K82" i="68"/>
  <c r="T78" i="68"/>
  <c r="M77" i="68"/>
  <c r="N75" i="68"/>
  <c r="P68" i="68"/>
  <c r="P67" i="68"/>
  <c r="AC56" i="68"/>
  <c r="Z54" i="68"/>
  <c r="Q50" i="68"/>
  <c r="L46" i="68"/>
  <c r="L45" i="68"/>
  <c r="S40" i="68"/>
  <c r="Y38" i="68"/>
  <c r="AC36" i="68"/>
  <c r="P33" i="68"/>
  <c r="Q20" i="68"/>
  <c r="N16" i="68"/>
  <c r="AC14" i="68"/>
  <c r="Q13" i="68"/>
  <c r="Y11" i="68"/>
  <c r="K3" i="66"/>
  <c r="L3" i="66"/>
  <c r="N9" i="66"/>
  <c r="T4" i="66"/>
  <c r="T96" i="66"/>
  <c r="N94" i="66"/>
  <c r="T92" i="66"/>
  <c r="R87" i="66"/>
  <c r="L83" i="66"/>
  <c r="R70" i="66"/>
  <c r="O68" i="66"/>
  <c r="N63" i="66"/>
  <c r="L56" i="66"/>
  <c r="U22" i="66"/>
  <c r="N14" i="66"/>
  <c r="N8" i="66"/>
  <c r="U11" i="66"/>
  <c r="L96" i="66"/>
  <c r="L94" i="66"/>
  <c r="N92" i="66"/>
  <c r="J89" i="66"/>
  <c r="Q87" i="66"/>
  <c r="T78" i="66"/>
  <c r="T73" i="66"/>
  <c r="O70" i="66"/>
  <c r="N68" i="66"/>
  <c r="I65" i="66"/>
  <c r="K56" i="66"/>
  <c r="U54" i="66"/>
  <c r="R40" i="66"/>
  <c r="U33" i="66"/>
  <c r="T22" i="66"/>
  <c r="L14" i="66"/>
  <c r="K96" i="66"/>
  <c r="K94" i="66"/>
  <c r="O87" i="66"/>
  <c r="N80" i="66"/>
  <c r="Q61" i="66"/>
  <c r="J40" i="66"/>
  <c r="K14" i="66"/>
  <c r="O7" i="66"/>
  <c r="N87" i="66"/>
  <c r="L80" i="66"/>
  <c r="O22" i="66"/>
  <c r="T15" i="66"/>
  <c r="O6" i="66"/>
  <c r="K87" i="66"/>
  <c r="K80" i="66"/>
  <c r="L61" i="66"/>
  <c r="Q54" i="66"/>
  <c r="U52" i="66"/>
  <c r="U47" i="66"/>
  <c r="T45" i="66"/>
  <c r="R38" i="66"/>
  <c r="U26" i="66"/>
  <c r="K22" i="66"/>
  <c r="R15" i="66"/>
  <c r="T47" i="66"/>
  <c r="K64" i="66"/>
  <c r="R47" i="66"/>
  <c r="O45" i="66"/>
  <c r="K26" i="66"/>
  <c r="U19" i="66"/>
  <c r="T17" i="66"/>
  <c r="N15" i="66"/>
  <c r="K9" i="66"/>
  <c r="Q9" i="66"/>
  <c r="T97" i="66"/>
  <c r="U95" i="66"/>
  <c r="T93" i="66"/>
  <c r="L91" i="66"/>
  <c r="T88" i="66"/>
  <c r="R77" i="66"/>
  <c r="U69" i="66"/>
  <c r="J64" i="66"/>
  <c r="U62" i="66"/>
  <c r="T57" i="66"/>
  <c r="T55" i="66"/>
  <c r="L54" i="66"/>
  <c r="O52" i="66"/>
  <c r="Q47" i="66"/>
  <c r="R42" i="66"/>
  <c r="U39" i="66"/>
  <c r="T35" i="66"/>
  <c r="K31" i="66"/>
  <c r="U28" i="66"/>
  <c r="T23" i="66"/>
  <c r="O17" i="66"/>
  <c r="K15" i="66"/>
  <c r="Q13" i="66"/>
  <c r="O47" i="66"/>
  <c r="K6" i="66"/>
  <c r="R10" i="66"/>
  <c r="K95" i="66"/>
  <c r="N93" i="66"/>
  <c r="L88" i="66"/>
  <c r="U86" i="66"/>
  <c r="O69" i="66"/>
  <c r="J60" i="66"/>
  <c r="N47" i="66"/>
  <c r="R28" i="66"/>
  <c r="K5" i="66"/>
  <c r="J95" i="66"/>
  <c r="L93" i="66"/>
  <c r="I88" i="66"/>
  <c r="T86" i="66"/>
  <c r="J84" i="66"/>
  <c r="L47" i="66"/>
  <c r="U32" i="66"/>
  <c r="O28" i="66"/>
  <c r="J79" i="66"/>
  <c r="U44" i="66"/>
  <c r="T32" i="66"/>
  <c r="N28" i="66"/>
  <c r="L11" i="66"/>
  <c r="R5" i="66"/>
  <c r="O86" i="66"/>
  <c r="U63" i="66"/>
  <c r="U53" i="66"/>
  <c r="R44" i="66"/>
  <c r="J34" i="66"/>
  <c r="R32" i="66"/>
  <c r="T30" i="66"/>
  <c r="U18" i="66"/>
  <c r="R3" i="66"/>
  <c r="T53" i="66"/>
  <c r="Q44" i="66"/>
  <c r="N32" i="66"/>
  <c r="N30" i="66"/>
  <c r="I25" i="66"/>
  <c r="L6" i="66"/>
  <c r="I99" i="66"/>
  <c r="L86" i="66"/>
  <c r="T56" i="66"/>
  <c r="Q53" i="66"/>
  <c r="N48" i="66"/>
  <c r="L32" i="66"/>
  <c r="R18" i="66"/>
  <c r="J16" i="66"/>
  <c r="U94" i="66"/>
  <c r="U87" i="66"/>
  <c r="M82" i="64"/>
  <c r="M63" i="64"/>
  <c r="L7" i="64"/>
  <c r="M95" i="64"/>
  <c r="L53" i="64"/>
  <c r="I50" i="64"/>
  <c r="J37" i="64"/>
  <c r="I13" i="64"/>
  <c r="L95" i="64"/>
  <c r="M79" i="64"/>
  <c r="J46" i="64"/>
  <c r="L40" i="64"/>
  <c r="M33" i="64"/>
  <c r="J23" i="64"/>
  <c r="M92" i="64"/>
  <c r="I6" i="64"/>
  <c r="I98" i="64"/>
  <c r="I75" i="64"/>
  <c r="I65" i="64"/>
  <c r="M59" i="64"/>
  <c r="I56" i="64"/>
  <c r="I43" i="64"/>
  <c r="I5" i="64"/>
  <c r="J88" i="64"/>
  <c r="M81" i="64"/>
  <c r="J62" i="64"/>
  <c r="I59" i="64"/>
  <c r="J9" i="64"/>
  <c r="J8" i="64"/>
  <c r="L28" i="64"/>
  <c r="M5" i="64"/>
  <c r="J6" i="64"/>
  <c r="M80" i="64"/>
  <c r="I28" i="64"/>
  <c r="L21" i="64"/>
  <c r="L80" i="64"/>
  <c r="L16" i="64"/>
  <c r="I80" i="64"/>
  <c r="L66" i="64"/>
  <c r="J31" i="64"/>
  <c r="J24" i="64"/>
  <c r="I21" i="64"/>
  <c r="M13" i="62"/>
  <c r="M27" i="62"/>
  <c r="J13" i="62"/>
  <c r="M7" i="62"/>
  <c r="M92" i="62"/>
  <c r="L76" i="62"/>
  <c r="J9" i="62"/>
  <c r="M5" i="62"/>
  <c r="I92" i="62"/>
  <c r="M82" i="62"/>
  <c r="L79" i="62"/>
  <c r="I65" i="62"/>
  <c r="J55" i="62"/>
  <c r="M48" i="62"/>
  <c r="J5" i="62"/>
  <c r="M4" i="62"/>
  <c r="I79" i="62"/>
  <c r="I48" i="62"/>
  <c r="J4" i="62"/>
  <c r="M95" i="62"/>
  <c r="M85" i="62"/>
  <c r="L13" i="62"/>
  <c r="L10" i="62"/>
  <c r="I18" i="62"/>
  <c r="L6" i="62"/>
  <c r="L60" i="62"/>
  <c r="L34" i="62"/>
  <c r="M21" i="62"/>
  <c r="L5" i="62"/>
  <c r="I97" i="62"/>
  <c r="I60" i="62"/>
  <c r="J34" i="62"/>
  <c r="L21" i="62"/>
  <c r="I9" i="62"/>
  <c r="L3" i="62"/>
  <c r="M80" i="62"/>
  <c r="J77" i="62"/>
  <c r="M66" i="62"/>
  <c r="L40" i="62"/>
  <c r="J21" i="62"/>
  <c r="M18" i="62"/>
  <c r="I80" i="62"/>
  <c r="I66" i="62"/>
  <c r="J56" i="62"/>
  <c r="J40" i="62"/>
  <c r="I24" i="62"/>
  <c r="I4" i="62"/>
  <c r="M14" i="62"/>
  <c r="I98" i="60"/>
  <c r="J91" i="60"/>
  <c r="I23" i="60"/>
  <c r="J11" i="60"/>
  <c r="N83" i="60"/>
  <c r="J83" i="60"/>
  <c r="N44" i="60"/>
  <c r="J3" i="60"/>
  <c r="I83" i="60"/>
  <c r="M76" i="60"/>
  <c r="J44" i="60"/>
  <c r="M8" i="60"/>
  <c r="J72" i="60"/>
  <c r="N25" i="60"/>
  <c r="J79" i="60"/>
  <c r="M54" i="60"/>
  <c r="I47" i="60"/>
  <c r="N50" i="60"/>
  <c r="N28" i="60"/>
  <c r="M50" i="60"/>
  <c r="N31" i="60"/>
  <c r="N56" i="60"/>
  <c r="M81" i="60"/>
  <c r="I63" i="60"/>
  <c r="J56" i="60"/>
  <c r="M98" i="60"/>
  <c r="M91" i="60"/>
  <c r="M70" i="60"/>
  <c r="J59" i="60"/>
  <c r="N7" i="58"/>
  <c r="Q88" i="58"/>
  <c r="T47" i="58"/>
  <c r="Q38" i="58"/>
  <c r="N3" i="58"/>
  <c r="T80" i="58"/>
  <c r="L53" i="58"/>
  <c r="P19" i="58"/>
  <c r="T8" i="58"/>
  <c r="N82" i="58"/>
  <c r="T71" i="58"/>
  <c r="Q69" i="58"/>
  <c r="S67" i="58"/>
  <c r="T63" i="58"/>
  <c r="Q42" i="58"/>
  <c r="T31" i="58"/>
  <c r="L29" i="58"/>
  <c r="V27" i="58"/>
  <c r="P18" i="58"/>
  <c r="T6" i="58"/>
  <c r="V89" i="58"/>
  <c r="M18" i="58"/>
  <c r="P13" i="58"/>
  <c r="T3" i="58"/>
  <c r="T99" i="58"/>
  <c r="V93" i="58"/>
  <c r="P91" i="58"/>
  <c r="P89" i="58"/>
  <c r="L86" i="58"/>
  <c r="Q73" i="58"/>
  <c r="L63" i="58"/>
  <c r="V44" i="58"/>
  <c r="N27" i="58"/>
  <c r="K25" i="58"/>
  <c r="V21" i="58"/>
  <c r="N89" i="58"/>
  <c r="N44" i="58"/>
  <c r="M27" i="58"/>
  <c r="T23" i="58"/>
  <c r="M13" i="58"/>
  <c r="P8" i="58"/>
  <c r="V19" i="58"/>
  <c r="P99" i="58"/>
  <c r="P97" i="58"/>
  <c r="L93" i="58"/>
  <c r="M89" i="58"/>
  <c r="V54" i="58"/>
  <c r="T48" i="58"/>
  <c r="V39" i="58"/>
  <c r="N23" i="58"/>
  <c r="P5" i="58"/>
  <c r="V18" i="58"/>
  <c r="N97" i="58"/>
  <c r="T87" i="58"/>
  <c r="Q54" i="58"/>
  <c r="Q52" i="58"/>
  <c r="M23" i="58"/>
  <c r="M7" i="58"/>
  <c r="P3" i="58"/>
  <c r="L97" i="58"/>
  <c r="S87" i="58"/>
  <c r="T83" i="58"/>
  <c r="Q56" i="58"/>
  <c r="N48" i="58"/>
  <c r="M5" i="58"/>
  <c r="S21" i="58"/>
  <c r="V10" i="58"/>
  <c r="P87" i="58"/>
  <c r="Q83" i="58"/>
  <c r="L81" i="58"/>
  <c r="L41" i="58"/>
  <c r="V32" i="58"/>
  <c r="V30" i="58"/>
  <c r="W28" i="58"/>
  <c r="M3" i="58"/>
  <c r="S18" i="58"/>
  <c r="N87" i="58"/>
  <c r="V64" i="58"/>
  <c r="V60" i="58"/>
  <c r="Q30" i="58"/>
  <c r="N21" i="58"/>
  <c r="S13" i="58"/>
  <c r="V5" i="58"/>
  <c r="M87" i="58"/>
  <c r="L85" i="58"/>
  <c r="Q64" i="58"/>
  <c r="Q62" i="58"/>
  <c r="T60" i="58"/>
  <c r="P30" i="58"/>
  <c r="Q28" i="58"/>
  <c r="W24" i="58"/>
  <c r="N18" i="58"/>
  <c r="N90" i="58"/>
  <c r="N60" i="58"/>
  <c r="P26" i="58"/>
  <c r="V24" i="58"/>
  <c r="T24" i="58"/>
  <c r="N10" i="58"/>
  <c r="T18" i="58"/>
  <c r="T88" i="58"/>
  <c r="Q36" i="58"/>
  <c r="Q24" i="58"/>
  <c r="W22" i="58"/>
  <c r="N99" i="56"/>
  <c r="T79" i="56"/>
  <c r="K67" i="56"/>
  <c r="Q79" i="56"/>
  <c r="K32" i="56"/>
  <c r="O79" i="56"/>
  <c r="L79" i="56"/>
  <c r="K84" i="56"/>
  <c r="K79" i="56"/>
  <c r="T31" i="56"/>
  <c r="Q11" i="56"/>
  <c r="T58" i="56"/>
  <c r="L31" i="56"/>
  <c r="I11" i="56"/>
  <c r="U50" i="56"/>
  <c r="R10" i="56"/>
  <c r="J93" i="56"/>
  <c r="J77" i="56"/>
  <c r="J61" i="56"/>
  <c r="T6" i="56"/>
  <c r="K49" i="56"/>
  <c r="J45" i="56"/>
  <c r="R6" i="56"/>
  <c r="T94" i="56"/>
  <c r="L87" i="56"/>
  <c r="L63" i="56"/>
  <c r="K15" i="56"/>
  <c r="J29" i="56"/>
  <c r="J13" i="56"/>
  <c r="O67" i="56"/>
  <c r="I11" i="54"/>
  <c r="L49" i="54"/>
  <c r="I8" i="54"/>
  <c r="L46" i="54"/>
  <c r="J91" i="54"/>
  <c r="L33" i="54"/>
  <c r="J78" i="54"/>
  <c r="L30" i="54"/>
  <c r="J75" i="54"/>
  <c r="M100" i="54"/>
  <c r="J62" i="54"/>
  <c r="M97" i="54"/>
  <c r="J59" i="54"/>
  <c r="M84" i="54"/>
  <c r="I91" i="54"/>
  <c r="J46" i="54"/>
  <c r="M81" i="54"/>
  <c r="I75" i="54"/>
  <c r="J43" i="54"/>
  <c r="M68" i="54"/>
  <c r="I72" i="54"/>
  <c r="J30" i="54"/>
  <c r="M65" i="54"/>
  <c r="I59" i="54"/>
  <c r="J27" i="54"/>
  <c r="M52" i="54"/>
  <c r="I56" i="54"/>
  <c r="J11" i="54"/>
  <c r="M49" i="54"/>
  <c r="I43" i="54"/>
  <c r="L97" i="54"/>
  <c r="M36" i="54"/>
  <c r="I40" i="54"/>
  <c r="L81" i="54"/>
  <c r="M33" i="54"/>
  <c r="I27" i="54"/>
  <c r="L78" i="54"/>
  <c r="I24" i="54"/>
  <c r="L62" i="54"/>
  <c r="I80" i="52"/>
  <c r="M50" i="52"/>
  <c r="L20" i="52"/>
  <c r="I71" i="52"/>
  <c r="M41" i="52"/>
  <c r="L11" i="52"/>
  <c r="I64" i="52"/>
  <c r="M34" i="52"/>
  <c r="L4" i="52"/>
  <c r="I55" i="52"/>
  <c r="M25" i="52"/>
  <c r="J93" i="52"/>
  <c r="I48" i="52"/>
  <c r="M18" i="52"/>
  <c r="J86" i="52"/>
  <c r="I39" i="52"/>
  <c r="M9" i="52"/>
  <c r="J77" i="52"/>
  <c r="I32" i="52"/>
  <c r="L100" i="52"/>
  <c r="J70" i="52"/>
  <c r="I23" i="52"/>
  <c r="L91" i="52"/>
  <c r="J61" i="52"/>
  <c r="I16" i="52"/>
  <c r="L84" i="52"/>
  <c r="J54" i="52"/>
  <c r="I7" i="52"/>
  <c r="L75" i="52"/>
  <c r="J45" i="52"/>
  <c r="M98" i="52"/>
  <c r="L68" i="52"/>
  <c r="J38" i="52"/>
  <c r="M89" i="52"/>
  <c r="L59" i="52"/>
  <c r="J29" i="52"/>
  <c r="M82" i="52"/>
  <c r="L52" i="52"/>
  <c r="J22" i="52"/>
  <c r="M73" i="52"/>
  <c r="L43" i="52"/>
  <c r="J13" i="52"/>
  <c r="I96" i="52"/>
  <c r="M66" i="52"/>
  <c r="L36" i="52"/>
  <c r="I87" i="52"/>
  <c r="M57" i="52"/>
  <c r="L27" i="52"/>
  <c r="P4" i="50"/>
  <c r="J10" i="50"/>
  <c r="P41" i="50"/>
  <c r="I91" i="50"/>
  <c r="S5" i="50"/>
  <c r="R10" i="50"/>
  <c r="L19" i="50"/>
  <c r="R41" i="50"/>
  <c r="R64" i="50"/>
  <c r="J70" i="50"/>
  <c r="R91" i="50"/>
  <c r="L94" i="50"/>
  <c r="P96" i="50"/>
  <c r="S41" i="50"/>
  <c r="S91" i="50"/>
  <c r="O94" i="50"/>
  <c r="S96" i="50"/>
  <c r="L44" i="50"/>
  <c r="L59" i="50"/>
  <c r="J80" i="50"/>
  <c r="S44" i="50"/>
  <c r="R47" i="50"/>
  <c r="S59" i="50"/>
  <c r="P67" i="50"/>
  <c r="M80" i="50"/>
  <c r="J36" i="50"/>
  <c r="M50" i="50"/>
  <c r="L63" i="50"/>
  <c r="P80" i="50"/>
  <c r="J8" i="50"/>
  <c r="I33" i="50"/>
  <c r="L36" i="50"/>
  <c r="P42" i="50"/>
  <c r="S63" i="50"/>
  <c r="R80" i="50"/>
  <c r="S89" i="50"/>
  <c r="J97" i="50"/>
  <c r="J79" i="50"/>
  <c r="R45" i="50"/>
  <c r="L79" i="50"/>
  <c r="L95" i="50"/>
  <c r="O95" i="50"/>
  <c r="O79" i="50"/>
  <c r="P95" i="50"/>
  <c r="R12" i="50"/>
  <c r="P79" i="50"/>
  <c r="R95" i="50"/>
  <c r="M37" i="50"/>
  <c r="I43" i="50"/>
  <c r="O66" i="50"/>
  <c r="R79" i="50"/>
  <c r="O81" i="50"/>
  <c r="O4" i="50"/>
  <c r="I16" i="50"/>
  <c r="J41" i="50"/>
  <c r="M43" i="50"/>
  <c r="J54" i="50"/>
  <c r="R66" i="50"/>
  <c r="S79" i="50"/>
  <c r="R81" i="50"/>
  <c r="P16" i="50"/>
  <c r="R49" i="48"/>
  <c r="Y69" i="48"/>
  <c r="P79" i="48"/>
  <c r="X85" i="48"/>
  <c r="K4" i="48"/>
  <c r="Y3" i="48"/>
  <c r="J10" i="48"/>
  <c r="L11" i="48"/>
  <c r="M12" i="48"/>
  <c r="AA14" i="48"/>
  <c r="K32" i="48"/>
  <c r="AA39" i="48"/>
  <c r="S49" i="48"/>
  <c r="Y51" i="48"/>
  <c r="L56" i="48"/>
  <c r="L73" i="48"/>
  <c r="R79" i="48"/>
  <c r="R84" i="48"/>
  <c r="Y85" i="48"/>
  <c r="V95" i="48"/>
  <c r="AA7" i="48"/>
  <c r="M11" i="48"/>
  <c r="O12" i="48"/>
  <c r="O13" i="48"/>
  <c r="AB14" i="48"/>
  <c r="L32" i="48"/>
  <c r="L33" i="48"/>
  <c r="U49" i="48"/>
  <c r="AA51" i="48"/>
  <c r="O56" i="48"/>
  <c r="O58" i="48"/>
  <c r="X60" i="48"/>
  <c r="L65" i="48"/>
  <c r="V67" i="48"/>
  <c r="L72" i="48"/>
  <c r="X73" i="48"/>
  <c r="R78" i="48"/>
  <c r="S79" i="48"/>
  <c r="S84" i="48"/>
  <c r="AA95" i="48"/>
  <c r="Y14" i="48"/>
  <c r="L4" i="48"/>
  <c r="AA4" i="48"/>
  <c r="P12" i="48"/>
  <c r="P13" i="48"/>
  <c r="M32" i="48"/>
  <c r="M33" i="48"/>
  <c r="X49" i="48"/>
  <c r="AB51" i="48"/>
  <c r="P58" i="48"/>
  <c r="M65" i="48"/>
  <c r="M72" i="48"/>
  <c r="Y73" i="48"/>
  <c r="S78" i="48"/>
  <c r="V84" i="48"/>
  <c r="Y4" i="48"/>
  <c r="U78" i="48"/>
  <c r="X84" i="48"/>
  <c r="L3" i="48"/>
  <c r="AA3" i="48"/>
  <c r="O10" i="48"/>
  <c r="P11" i="48"/>
  <c r="R12" i="48"/>
  <c r="O33" i="48"/>
  <c r="Y42" i="48"/>
  <c r="M7" i="48"/>
  <c r="P10" i="48"/>
  <c r="R11" i="48"/>
  <c r="S12" i="48"/>
  <c r="S13" i="48"/>
  <c r="AB30" i="48"/>
  <c r="O32" i="48"/>
  <c r="P33" i="48"/>
  <c r="AB54" i="48"/>
  <c r="X58" i="48"/>
  <c r="P65" i="48"/>
  <c r="O72" i="48"/>
  <c r="V78" i="48"/>
  <c r="O82" i="48"/>
  <c r="O98" i="48"/>
  <c r="M4" i="48"/>
  <c r="R10" i="48"/>
  <c r="S11" i="48"/>
  <c r="U12" i="48"/>
  <c r="P32" i="48"/>
  <c r="P72" i="48"/>
  <c r="X78" i="48"/>
  <c r="R32" i="48"/>
  <c r="Y78" i="48"/>
  <c r="P4" i="48"/>
  <c r="U10" i="48"/>
  <c r="V11" i="48"/>
  <c r="AA12" i="48"/>
  <c r="L23" i="48"/>
  <c r="U25" i="48"/>
  <c r="Y28" i="48"/>
  <c r="S32" i="48"/>
  <c r="S36" i="48"/>
  <c r="S40" i="48"/>
  <c r="K57" i="48"/>
  <c r="X68" i="48"/>
  <c r="L96" i="48"/>
  <c r="P3" i="48"/>
  <c r="V10" i="48"/>
  <c r="X11" i="48"/>
  <c r="AB12" i="48"/>
  <c r="U32" i="48"/>
  <c r="AA57" i="48"/>
  <c r="R4" i="48"/>
  <c r="M18" i="48"/>
  <c r="O23" i="48"/>
  <c r="Y32" i="48"/>
  <c r="L49" i="48"/>
  <c r="P50" i="48"/>
  <c r="M64" i="48"/>
  <c r="AB72" i="48"/>
  <c r="V83" i="48"/>
  <c r="K85" i="48"/>
  <c r="O99" i="48"/>
  <c r="AA32" i="48"/>
  <c r="M49" i="48"/>
  <c r="U59" i="48"/>
  <c r="X64" i="48"/>
  <c r="O74" i="48"/>
  <c r="O85" i="48"/>
  <c r="P74" i="48"/>
  <c r="L81" i="48"/>
  <c r="S85" i="48"/>
  <c r="S41" i="48"/>
  <c r="O49" i="48"/>
  <c r="K69" i="48"/>
  <c r="R74" i="48"/>
  <c r="P81" i="48"/>
  <c r="U85" i="48"/>
  <c r="Y87" i="48"/>
  <c r="M97" i="48"/>
  <c r="K6" i="48"/>
  <c r="V4" i="48"/>
  <c r="V3" i="48"/>
  <c r="V14" i="48"/>
  <c r="L16" i="48"/>
  <c r="X7" i="48"/>
  <c r="K13" i="48"/>
  <c r="AB16" i="48"/>
  <c r="P49" i="48"/>
  <c r="AA53" i="48"/>
  <c r="X69" i="48"/>
  <c r="AB74" i="48"/>
  <c r="O79" i="48"/>
  <c r="AB81" i="48"/>
  <c r="V85" i="48"/>
  <c r="AA87" i="48"/>
  <c r="AB97" i="48"/>
  <c r="L19" i="46"/>
  <c r="M19" i="46"/>
  <c r="L42" i="46"/>
  <c r="T54" i="46"/>
  <c r="J57" i="46"/>
  <c r="U59" i="46"/>
  <c r="I67" i="46"/>
  <c r="T78" i="46"/>
  <c r="M80" i="46"/>
  <c r="P82" i="46"/>
  <c r="I94" i="46"/>
  <c r="T97" i="46"/>
  <c r="P34" i="46"/>
  <c r="L37" i="46"/>
  <c r="R80" i="46"/>
  <c r="T82" i="46"/>
  <c r="J94" i="46"/>
  <c r="O19" i="46"/>
  <c r="T13" i="46"/>
  <c r="P19" i="46"/>
  <c r="U34" i="46"/>
  <c r="M37" i="46"/>
  <c r="T45" i="46"/>
  <c r="U57" i="46"/>
  <c r="O67" i="46"/>
  <c r="T80" i="46"/>
  <c r="R91" i="46"/>
  <c r="L94" i="46"/>
  <c r="O37" i="46"/>
  <c r="J51" i="46"/>
  <c r="U19" i="46"/>
  <c r="L30" i="46"/>
  <c r="L43" i="46"/>
  <c r="L11" i="46"/>
  <c r="M30" i="46"/>
  <c r="R43" i="46"/>
  <c r="I46" i="46"/>
  <c r="L51" i="46"/>
  <c r="J58" i="46"/>
  <c r="P81" i="46"/>
  <c r="R11" i="46"/>
  <c r="P33" i="46"/>
  <c r="T43" i="46"/>
  <c r="P46" i="46"/>
  <c r="M51" i="46"/>
  <c r="O58" i="46"/>
  <c r="O62" i="46"/>
  <c r="R71" i="46"/>
  <c r="I78" i="46"/>
  <c r="U81" i="46"/>
  <c r="T83" i="46"/>
  <c r="L89" i="46"/>
  <c r="U11" i="46"/>
  <c r="U43" i="46"/>
  <c r="T46" i="46"/>
  <c r="R49" i="46"/>
  <c r="O51" i="46"/>
  <c r="T62" i="46"/>
  <c r="U71" i="46"/>
  <c r="J78" i="46"/>
  <c r="R33" i="46"/>
  <c r="U46" i="46"/>
  <c r="T49" i="46"/>
  <c r="P51" i="46"/>
  <c r="L78" i="46"/>
  <c r="J99" i="46"/>
  <c r="R51" i="46"/>
  <c r="U56" i="46"/>
  <c r="M78" i="46"/>
  <c r="I87" i="46"/>
  <c r="P99" i="46"/>
  <c r="O78" i="46"/>
  <c r="L87" i="46"/>
  <c r="I19" i="46"/>
  <c r="P31" i="46"/>
  <c r="P39" i="46"/>
  <c r="I59" i="46"/>
  <c r="P78" i="46"/>
  <c r="L82" i="46"/>
  <c r="M87" i="46"/>
  <c r="J63" i="46"/>
  <c r="M82" i="46"/>
  <c r="R25" i="46"/>
  <c r="U31" i="46"/>
  <c r="P54" i="46"/>
  <c r="L59" i="46"/>
  <c r="P76" i="46"/>
  <c r="R78" i="46"/>
  <c r="O82" i="46"/>
  <c r="I57" i="44"/>
  <c r="K48" i="44"/>
  <c r="K51" i="44"/>
  <c r="T73" i="42"/>
  <c r="P26" i="42"/>
  <c r="J22" i="42"/>
  <c r="L10" i="107"/>
  <c r="T23" i="119" a="1"/>
  <c r="T23" i="119" s="1"/>
  <c r="Q27" i="119"/>
  <c r="N24" i="119"/>
  <c r="O25" i="119"/>
  <c r="U28" i="119" a="1"/>
  <c r="U28" i="119" s="1"/>
  <c r="AD2" i="162"/>
  <c r="AO2" i="162"/>
  <c r="AL2" i="162"/>
  <c r="AP2" i="162"/>
  <c r="K2" i="162"/>
  <c r="AM2" i="162"/>
  <c r="AQ2" i="162"/>
  <c r="O2" i="158"/>
  <c r="P2" i="158"/>
  <c r="U2" i="158"/>
  <c r="V2" i="158"/>
  <c r="W2" i="158"/>
  <c r="X2" i="158"/>
  <c r="R2" i="156"/>
  <c r="L2" i="154"/>
  <c r="P2" i="154"/>
  <c r="U2" i="154"/>
  <c r="X2" i="154"/>
  <c r="J2" i="154"/>
  <c r="O2" i="154"/>
  <c r="S2" i="154"/>
  <c r="I2" i="154"/>
  <c r="M2" i="154"/>
  <c r="R2" i="154"/>
  <c r="P2" i="152"/>
  <c r="I2" i="152"/>
  <c r="J2" i="152"/>
  <c r="M2" i="152"/>
  <c r="N2" i="152"/>
  <c r="R2" i="152"/>
  <c r="Q2" i="152"/>
  <c r="S2" i="152"/>
  <c r="S2" i="148"/>
  <c r="O2" i="148"/>
  <c r="Y2" i="148"/>
  <c r="V2" i="148"/>
  <c r="R2" i="148"/>
  <c r="X2" i="148"/>
  <c r="U2" i="148"/>
  <c r="P2" i="148"/>
  <c r="L2" i="146"/>
  <c r="Q2" i="146"/>
  <c r="H2" i="142"/>
  <c r="X2" i="142"/>
  <c r="K2" i="142"/>
  <c r="W2" i="142"/>
  <c r="Z2" i="142"/>
  <c r="V2" i="142"/>
  <c r="I2" i="142"/>
  <c r="U2" i="142"/>
  <c r="AD2" i="142"/>
  <c r="O2" i="142"/>
  <c r="T2" i="142"/>
  <c r="AC2" i="142"/>
  <c r="N2" i="142"/>
  <c r="R2" i="142"/>
  <c r="AB2" i="142"/>
  <c r="L2" i="142"/>
  <c r="Q2" i="142"/>
  <c r="L2" i="140"/>
  <c r="V2" i="140"/>
  <c r="J2" i="140"/>
  <c r="R2" i="140"/>
  <c r="N2" i="140"/>
  <c r="H2" i="140"/>
  <c r="W2" i="140"/>
  <c r="T2" i="140"/>
  <c r="O2" i="140"/>
  <c r="K2" i="140"/>
  <c r="X2" i="140"/>
  <c r="U2" i="140"/>
  <c r="Q2" i="138"/>
  <c r="K2" i="138"/>
  <c r="U2" i="138"/>
  <c r="O2" i="138"/>
  <c r="X2" i="138"/>
  <c r="R2" i="138"/>
  <c r="L2" i="138"/>
  <c r="V2" i="138"/>
  <c r="P2" i="138"/>
  <c r="I2" i="138"/>
  <c r="T2" i="138"/>
  <c r="N2" i="138"/>
  <c r="W2" i="138"/>
  <c r="S2" i="136"/>
  <c r="M2" i="136"/>
  <c r="O2" i="136"/>
  <c r="P2" i="136"/>
  <c r="H2" i="136"/>
  <c r="Q2" i="136"/>
  <c r="J2" i="136"/>
  <c r="R2" i="136"/>
  <c r="K2" i="135"/>
  <c r="M2" i="135"/>
  <c r="Q2" i="135"/>
  <c r="I2" i="132"/>
  <c r="P2" i="132"/>
  <c r="F2" i="132"/>
  <c r="G2" i="132"/>
  <c r="T2" i="128" a="1"/>
  <c r="T2" i="128" s="1"/>
  <c r="U2" i="117"/>
  <c r="L2" i="115"/>
  <c r="S2" i="115" a="1"/>
  <c r="S2" i="115" s="1"/>
  <c r="O2" i="113"/>
  <c r="M2" i="113"/>
  <c r="L2" i="109"/>
  <c r="L2" i="107"/>
  <c r="V2" i="103" a="1"/>
  <c r="V2" i="103" s="1"/>
  <c r="W2" i="103" a="1"/>
  <c r="W2" i="103" s="1"/>
  <c r="X2" i="100"/>
  <c r="AA2" i="100"/>
  <c r="AD2" i="100"/>
  <c r="AE2" i="100"/>
  <c r="Y2" i="94"/>
  <c r="R2" i="93"/>
  <c r="T2" i="93"/>
  <c r="W2" i="93"/>
  <c r="M2" i="88"/>
  <c r="R2" i="84"/>
  <c r="T2" i="84"/>
  <c r="R2" i="78"/>
  <c r="AA2" i="76"/>
  <c r="AH2" i="76"/>
  <c r="R2" i="76"/>
  <c r="X2" i="76"/>
  <c r="P2" i="74"/>
  <c r="Z2" i="70"/>
  <c r="K2" i="66"/>
  <c r="Q2" i="66"/>
  <c r="N2" i="66"/>
  <c r="U2" i="66"/>
  <c r="L2" i="50"/>
  <c r="J2" i="48"/>
  <c r="Z2" i="48" s="1"/>
  <c r="K18" i="44"/>
  <c r="H9" i="44"/>
  <c r="L9" i="44"/>
  <c r="L54" i="44"/>
  <c r="K40" i="44"/>
  <c r="L69" i="44"/>
  <c r="L74" i="44"/>
  <c r="K79" i="44"/>
  <c r="L2" i="44"/>
  <c r="L16" i="44"/>
  <c r="L51" i="44"/>
  <c r="K5" i="44"/>
  <c r="L66" i="44"/>
  <c r="H22" i="44"/>
  <c r="L80" i="44"/>
  <c r="I67" i="44"/>
  <c r="H76" i="44"/>
  <c r="H89" i="44"/>
  <c r="I54" i="44"/>
  <c r="L67" i="44"/>
  <c r="L89" i="44"/>
  <c r="K13" i="44"/>
  <c r="K64" i="44"/>
  <c r="H81" i="44"/>
  <c r="L64" i="44"/>
  <c r="H95" i="44"/>
  <c r="I86" i="44"/>
  <c r="K95" i="44"/>
  <c r="L86" i="44"/>
  <c r="L18" i="44"/>
  <c r="K32" i="44"/>
  <c r="I37" i="44"/>
  <c r="K47" i="44"/>
  <c r="L96" i="44"/>
  <c r="I19" i="44"/>
  <c r="H38" i="44"/>
  <c r="H66" i="44"/>
  <c r="L79" i="44"/>
  <c r="K83" i="44"/>
  <c r="K19" i="44"/>
  <c r="Q73" i="42"/>
  <c r="P9" i="42"/>
  <c r="Q9" i="42"/>
  <c r="N20" i="42"/>
  <c r="K72" i="42"/>
  <c r="M26" i="42"/>
  <c r="N26" i="42"/>
  <c r="P73" i="42"/>
  <c r="J31" i="42"/>
  <c r="N45" i="42"/>
  <c r="K31" i="42"/>
  <c r="P45" i="42"/>
  <c r="N31" i="42"/>
  <c r="Q45" i="42"/>
  <c r="I24" i="42"/>
  <c r="T31" i="42"/>
  <c r="P21" i="42"/>
  <c r="Q25" i="42"/>
  <c r="J73" i="42"/>
  <c r="P77" i="42"/>
  <c r="S25" i="42"/>
  <c r="Q29" i="42"/>
  <c r="N38" i="42"/>
  <c r="M12" i="42"/>
  <c r="S38" i="42"/>
  <c r="P13" i="42"/>
  <c r="J18" i="42"/>
  <c r="J21" i="42"/>
  <c r="S26" i="42"/>
  <c r="P33" i="42"/>
  <c r="P83" i="42"/>
  <c r="S86" i="42"/>
  <c r="P18" i="42"/>
  <c r="Q21" i="42"/>
  <c r="J38" i="42"/>
  <c r="T18" i="42"/>
  <c r="J95" i="42"/>
  <c r="J25" i="42"/>
  <c r="M31" i="42"/>
  <c r="J52" i="42"/>
  <c r="Q61" i="42"/>
  <c r="N11" i="42"/>
  <c r="K22" i="42"/>
  <c r="I85" i="42"/>
  <c r="P11" i="42"/>
  <c r="N22" i="42"/>
  <c r="J85" i="42"/>
  <c r="Q22" i="42"/>
  <c r="H53" i="42"/>
  <c r="K62" i="42"/>
  <c r="S85" i="42"/>
  <c r="I93" i="42"/>
  <c r="M20" i="42"/>
  <c r="T22" i="42"/>
  <c r="J29" i="42"/>
  <c r="T36" i="42"/>
  <c r="K45" i="42"/>
  <c r="T85" i="42"/>
  <c r="J89" i="42"/>
  <c r="M93" i="42"/>
  <c r="K29" i="42"/>
  <c r="M45" i="42"/>
  <c r="S53" i="42"/>
  <c r="K89" i="42"/>
  <c r="P89" i="42"/>
  <c r="H37" i="42"/>
  <c r="K86" i="42"/>
  <c r="J94" i="42"/>
  <c r="I21" i="42"/>
  <c r="Q26" i="42"/>
  <c r="K33" i="42"/>
  <c r="T45" i="42"/>
  <c r="K54" i="42"/>
  <c r="S73" i="42"/>
  <c r="P86" i="42"/>
  <c r="T94" i="42"/>
  <c r="I18" i="42"/>
  <c r="N23" i="42"/>
  <c r="N30" i="42"/>
  <c r="K32" i="42"/>
  <c r="N37" i="42"/>
  <c r="T54" i="42"/>
  <c r="K68" i="42"/>
  <c r="K70" i="42"/>
  <c r="K88" i="42"/>
  <c r="P23" i="42"/>
  <c r="M32" i="42"/>
  <c r="Q37" i="42"/>
  <c r="M68" i="42"/>
  <c r="M70" i="42"/>
  <c r="P84" i="42"/>
  <c r="S88" i="42"/>
  <c r="M18" i="42"/>
  <c r="I22" i="42"/>
  <c r="T23" i="42"/>
  <c r="S32" i="42"/>
  <c r="S37" i="42"/>
  <c r="J62" i="42"/>
  <c r="N68" i="42"/>
  <c r="N70" i="42"/>
  <c r="M86" i="42"/>
  <c r="T88" i="42"/>
  <c r="S91" i="42"/>
  <c r="T32" i="42"/>
  <c r="T37" i="42"/>
  <c r="T50" i="42"/>
  <c r="P68" i="42"/>
  <c r="P70" i="42"/>
  <c r="J13" i="42"/>
  <c r="M62" i="42"/>
  <c r="Q68" i="42"/>
  <c r="Q70" i="42"/>
  <c r="Q78" i="42"/>
  <c r="M94" i="42"/>
  <c r="M13" i="42"/>
  <c r="Q18" i="42"/>
  <c r="M22" i="42"/>
  <c r="J53" i="42"/>
  <c r="T62" i="42"/>
  <c r="S68" i="42"/>
  <c r="T70" i="42"/>
  <c r="S78" i="42"/>
  <c r="T86" i="42"/>
  <c r="Q94" i="42"/>
  <c r="N13" i="42"/>
  <c r="S18" i="42"/>
  <c r="Q36" i="42"/>
  <c r="P53" i="42"/>
  <c r="T68" i="42"/>
  <c r="S94" i="42"/>
  <c r="Q13" i="42"/>
  <c r="K21" i="42"/>
  <c r="S22" i="42"/>
  <c r="S24" i="42"/>
  <c r="M85" i="42"/>
  <c r="S13" i="42"/>
  <c r="M21" i="42"/>
  <c r="N85" i="42"/>
  <c r="H2" i="42"/>
  <c r="P17" i="42"/>
  <c r="N21" i="42"/>
  <c r="T26" i="42"/>
  <c r="T29" i="42"/>
  <c r="Q38" i="42"/>
  <c r="T67" i="42"/>
  <c r="M71" i="42"/>
  <c r="K77" i="42"/>
  <c r="M83" i="42"/>
  <c r="P85" i="42"/>
  <c r="T87" i="42"/>
  <c r="Q17" i="42"/>
  <c r="N71" i="42"/>
  <c r="M77" i="42"/>
  <c r="N83" i="42"/>
  <c r="Q12" i="42"/>
  <c r="T21" i="42"/>
  <c r="J37" i="42"/>
  <c r="S45" i="42"/>
  <c r="K52" i="42"/>
  <c r="M54" i="42"/>
  <c r="Q77" i="42"/>
  <c r="N93" i="42"/>
  <c r="N95" i="42"/>
  <c r="S12" i="42"/>
  <c r="J23" i="42"/>
  <c r="K37" i="42"/>
  <c r="N54" i="42"/>
  <c r="S77" i="42"/>
  <c r="Q93" i="42"/>
  <c r="T12" i="42"/>
  <c r="M23" i="42"/>
  <c r="M30" i="42"/>
  <c r="M37" i="42"/>
  <c r="Q54" i="42"/>
  <c r="J70" i="42"/>
  <c r="T77" i="42"/>
  <c r="F69" i="39"/>
  <c r="I9" i="39"/>
  <c r="H47" i="39"/>
  <c r="F85" i="39"/>
  <c r="I25" i="39"/>
  <c r="H63" i="39"/>
  <c r="F53" i="39"/>
  <c r="J91" i="39"/>
  <c r="H31" i="39"/>
  <c r="F37" i="39"/>
  <c r="J75" i="39"/>
  <c r="H15" i="39"/>
  <c r="F21" i="39"/>
  <c r="J59" i="39"/>
  <c r="M97" i="39"/>
  <c r="F5" i="39"/>
  <c r="J43" i="39"/>
  <c r="M81" i="39"/>
  <c r="L87" i="39"/>
  <c r="J27" i="39"/>
  <c r="M65" i="39"/>
  <c r="L71" i="39"/>
  <c r="J11" i="39"/>
  <c r="M49" i="39"/>
  <c r="L55" i="39"/>
  <c r="G93" i="39"/>
  <c r="M33" i="39"/>
  <c r="L39" i="39"/>
  <c r="G77" i="39"/>
  <c r="M17" i="39"/>
  <c r="L23" i="39"/>
  <c r="G61" i="39"/>
  <c r="L7" i="39"/>
  <c r="G45" i="39"/>
  <c r="I89" i="39"/>
  <c r="G29" i="39"/>
  <c r="I73" i="39"/>
  <c r="G13" i="39"/>
  <c r="I57" i="39"/>
  <c r="H95" i="39"/>
  <c r="I41" i="39"/>
  <c r="H79" i="39"/>
  <c r="X24" i="170"/>
  <c r="X42" i="170"/>
  <c r="X41" i="170"/>
  <c r="AX4" i="160" a="1"/>
  <c r="AX4" i="160" s="1"/>
  <c r="AY4" i="160" a="1"/>
  <c r="AY4" i="160" s="1"/>
  <c r="AO4" i="160"/>
  <c r="V5" i="128" a="1"/>
  <c r="V5" i="128" s="1"/>
  <c r="V7" i="128" a="1"/>
  <c r="V7" i="128" s="1"/>
  <c r="V4" i="128" a="1"/>
  <c r="V4" i="128" s="1"/>
  <c r="V6" i="128" a="1"/>
  <c r="V6" i="128" s="1"/>
  <c r="V3" i="128" a="1"/>
  <c r="V3" i="128" s="1"/>
  <c r="V7" i="124" a="1"/>
  <c r="V7" i="124" s="1"/>
  <c r="V2" i="122" a="1"/>
  <c r="V2" i="122" s="1"/>
  <c r="V7" i="122" a="1"/>
  <c r="V7" i="122" s="1"/>
  <c r="V4" i="122" a="1"/>
  <c r="V4" i="122" s="1"/>
  <c r="V15" i="119" a="1"/>
  <c r="V15" i="119" s="1"/>
  <c r="V11" i="119" a="1"/>
  <c r="V11" i="119" s="1"/>
  <c r="V8" i="119" a="1"/>
  <c r="V8" i="119" s="1"/>
  <c r="V5" i="119" a="1"/>
  <c r="V5" i="119" s="1"/>
  <c r="V10" i="119" a="1"/>
  <c r="V10" i="119" s="1"/>
  <c r="V2" i="119" a="1"/>
  <c r="V2" i="119" s="1"/>
  <c r="T4" i="115" a="1"/>
  <c r="T4" i="115" s="1"/>
  <c r="T10" i="115" a="1"/>
  <c r="T10" i="115" s="1"/>
  <c r="T14" i="115" a="1"/>
  <c r="T14" i="115" s="1"/>
  <c r="T16" i="115" a="1"/>
  <c r="T16" i="115" s="1"/>
  <c r="T13" i="115" a="1"/>
  <c r="T13" i="115" s="1"/>
  <c r="T15" i="115" a="1"/>
  <c r="T15" i="115" s="1"/>
  <c r="T38" i="113" a="1"/>
  <c r="T38" i="113" s="1"/>
  <c r="T87" i="113" a="1"/>
  <c r="T87" i="113" s="1"/>
  <c r="T57" i="113" a="1"/>
  <c r="T57" i="113" s="1"/>
  <c r="T23" i="113" a="1"/>
  <c r="T23" i="113" s="1"/>
  <c r="T19" i="113" a="1"/>
  <c r="T19" i="113" s="1"/>
  <c r="T18" i="113" a="1"/>
  <c r="T18" i="113" s="1"/>
  <c r="T16" i="113" a="1"/>
  <c r="T16" i="113" s="1"/>
  <c r="T39" i="113" a="1"/>
  <c r="T39" i="113" s="1"/>
  <c r="T34" i="113" a="1"/>
  <c r="T34" i="113" s="1"/>
  <c r="T14" i="113" a="1"/>
  <c r="T14" i="113" s="1"/>
  <c r="T10" i="113" a="1"/>
  <c r="T10" i="113" s="1"/>
  <c r="T46" i="113" a="1"/>
  <c r="T46" i="113" s="1"/>
  <c r="T45" i="113" a="1"/>
  <c r="T45" i="113" s="1"/>
  <c r="T7" i="113" a="1"/>
  <c r="T7" i="113" s="1"/>
  <c r="T3" i="113" a="1"/>
  <c r="T3" i="113" s="1"/>
  <c r="T94" i="113" a="1"/>
  <c r="T94" i="113" s="1"/>
  <c r="T2" i="113" a="1"/>
  <c r="T2" i="113" s="1"/>
  <c r="T6" i="113" a="1"/>
  <c r="T6" i="113" s="1"/>
  <c r="T10" i="111" a="1"/>
  <c r="T10" i="111" s="1"/>
  <c r="T79" i="111" a="1"/>
  <c r="T79" i="111" s="1"/>
  <c r="T90" i="111" a="1"/>
  <c r="T90" i="111" s="1"/>
  <c r="T63" i="111" a="1"/>
  <c r="T63" i="111" s="1"/>
  <c r="T47" i="111" a="1"/>
  <c r="T47" i="111" s="1"/>
  <c r="T12" i="111" a="1"/>
  <c r="T12" i="111" s="1"/>
  <c r="T26" i="111" a="1"/>
  <c r="T26" i="111" s="1"/>
  <c r="T28" i="111" a="1"/>
  <c r="T28" i="111" s="1"/>
  <c r="T42" i="111" a="1"/>
  <c r="T42" i="111" s="1"/>
  <c r="T73" i="111" a="1"/>
  <c r="T73" i="111" s="1"/>
  <c r="T31" i="111" a="1"/>
  <c r="T31" i="111" s="1"/>
  <c r="T74" i="111" a="1"/>
  <c r="T74" i="111" s="1"/>
  <c r="T76" i="111" a="1"/>
  <c r="T76" i="111" s="1"/>
  <c r="T89" i="111" a="1"/>
  <c r="T89" i="111" s="1"/>
  <c r="T92" i="111" a="1"/>
  <c r="T92" i="111" s="1"/>
  <c r="T15" i="111" a="1"/>
  <c r="T15" i="111" s="1"/>
  <c r="T75" i="111" a="1"/>
  <c r="T75" i="111" s="1"/>
  <c r="T44" i="111" a="1"/>
  <c r="T44" i="111" s="1"/>
  <c r="T58" i="111" a="1"/>
  <c r="T58" i="111" s="1"/>
  <c r="T60" i="111" a="1"/>
  <c r="T60" i="111" s="1"/>
  <c r="T10" i="109" a="1"/>
  <c r="T10" i="109" s="1"/>
  <c r="T12" i="109" a="1"/>
  <c r="T12" i="109" s="1"/>
  <c r="T82" i="109" a="1"/>
  <c r="T82" i="109" s="1"/>
  <c r="T74" i="109" a="1"/>
  <c r="T74" i="109" s="1"/>
  <c r="T17" i="109" a="1"/>
  <c r="T17" i="109" s="1"/>
  <c r="T90" i="109" a="1"/>
  <c r="T90" i="109" s="1"/>
  <c r="T75" i="109" a="1"/>
  <c r="T75" i="109" s="1"/>
  <c r="T93" i="109" a="1"/>
  <c r="T93" i="109" s="1"/>
  <c r="T67" i="109" a="1"/>
  <c r="T67" i="109" s="1"/>
  <c r="T40" i="109" a="1"/>
  <c r="T40" i="109" s="1"/>
  <c r="T85" i="109" a="1"/>
  <c r="T85" i="109" s="1"/>
  <c r="T65" i="109" a="1"/>
  <c r="T65" i="109" s="1"/>
  <c r="T91" i="109" a="1"/>
  <c r="T91" i="109" s="1"/>
  <c r="T11" i="109" a="1"/>
  <c r="T11" i="109" s="1"/>
  <c r="T20" i="109" a="1"/>
  <c r="T20" i="109" s="1"/>
  <c r="T68" i="109" a="1"/>
  <c r="T68" i="109" s="1"/>
  <c r="T36" i="109" a="1"/>
  <c r="T36" i="109" s="1"/>
  <c r="T29" i="109" a="1"/>
  <c r="T29" i="109" s="1"/>
  <c r="T45" i="107" a="1"/>
  <c r="T45" i="107" s="1"/>
  <c r="T79" i="107" a="1"/>
  <c r="T79" i="107" s="1"/>
  <c r="T30" i="107" a="1"/>
  <c r="T30" i="107" s="1"/>
  <c r="T34" i="107" a="1"/>
  <c r="T34" i="107" s="1"/>
  <c r="T29" i="107" a="1"/>
  <c r="T29" i="107" s="1"/>
  <c r="T14" i="107" a="1"/>
  <c r="T14" i="107" s="1"/>
  <c r="T18" i="107" a="1"/>
  <c r="T18" i="107" s="1"/>
  <c r="T13" i="107" a="1"/>
  <c r="T13" i="107" s="1"/>
  <c r="T47" i="107" a="1"/>
  <c r="T47" i="107" s="1"/>
  <c r="T31" i="107" a="1"/>
  <c r="T31" i="107" s="1"/>
  <c r="T98" i="107" a="1"/>
  <c r="T98" i="107" s="1"/>
  <c r="T15" i="107" a="1"/>
  <c r="T15" i="107" s="1"/>
  <c r="S86" i="105" a="1"/>
  <c r="S86" i="105" s="1"/>
  <c r="S58" i="105" a="1"/>
  <c r="S58" i="105" s="1"/>
  <c r="S97" i="105" a="1"/>
  <c r="S97" i="105" s="1"/>
  <c r="S91" i="105" a="1"/>
  <c r="S91" i="105" s="1"/>
  <c r="S84" i="105" a="1"/>
  <c r="S84" i="105" s="1"/>
  <c r="S73" i="105" a="1"/>
  <c r="S73" i="105" s="1"/>
  <c r="S32" i="105" a="1"/>
  <c r="S32" i="105" s="1"/>
  <c r="S55" i="105" a="1"/>
  <c r="S55" i="105" s="1"/>
  <c r="S13" i="105" a="1"/>
  <c r="S13" i="105" s="1"/>
  <c r="S23" i="105" a="1"/>
  <c r="S23" i="105" s="1"/>
  <c r="S24" i="105" a="1"/>
  <c r="S24" i="105" s="1"/>
  <c r="S83" i="105" a="1"/>
  <c r="S83" i="105" s="1"/>
  <c r="S56" i="105" a="1"/>
  <c r="S56" i="105" s="1"/>
  <c r="S47" i="105" a="1"/>
  <c r="S47" i="105" s="1"/>
  <c r="S49" i="105" a="1"/>
  <c r="S49" i="105" s="1"/>
  <c r="U80" i="101" a="1"/>
  <c r="U80" i="101" s="1"/>
  <c r="U6" i="101" a="1"/>
  <c r="U6" i="101" s="1"/>
  <c r="U7" i="103" a="1"/>
  <c r="U7" i="103" s="1"/>
  <c r="U35" i="103" a="1"/>
  <c r="U35" i="103" s="1"/>
  <c r="U47" i="103" a="1"/>
  <c r="U47" i="103" s="1"/>
  <c r="U44" i="103" a="1"/>
  <c r="U44" i="103" s="1"/>
  <c r="U38" i="103" a="1"/>
  <c r="U38" i="103" s="1"/>
  <c r="U78" i="103" a="1"/>
  <c r="U78" i="103" s="1"/>
  <c r="U5" i="103" a="1"/>
  <c r="U5" i="103" s="1"/>
  <c r="U72" i="103" a="1"/>
  <c r="U72" i="103" s="1"/>
  <c r="U36" i="103" a="1"/>
  <c r="U36" i="103" s="1"/>
  <c r="U6" i="103" a="1"/>
  <c r="U6" i="103" s="1"/>
  <c r="U3" i="103" a="1"/>
  <c r="U3" i="103" s="1"/>
  <c r="U8" i="103" a="1"/>
  <c r="U8" i="103" s="1"/>
  <c r="U51" i="103" a="1"/>
  <c r="U51" i="103" s="1"/>
  <c r="U40" i="103" a="1"/>
  <c r="U40" i="103" s="1"/>
  <c r="U43" i="103" a="1"/>
  <c r="U43" i="103" s="1"/>
  <c r="U14" i="101" a="1"/>
  <c r="U14" i="101" s="1"/>
  <c r="U88" i="101" a="1"/>
  <c r="U88" i="101" s="1"/>
  <c r="U4" i="101" a="1"/>
  <c r="U4" i="101" s="1"/>
  <c r="U94" i="101" a="1"/>
  <c r="U94" i="101" s="1"/>
  <c r="U3" i="101" a="1"/>
  <c r="U3" i="101" s="1"/>
  <c r="U34" i="101" a="1"/>
  <c r="U34" i="101" s="1"/>
  <c r="U28" i="101" a="1"/>
  <c r="U28" i="101" s="1"/>
  <c r="U8" i="101" a="1"/>
  <c r="U8" i="101" s="1"/>
  <c r="U62" i="101" a="1"/>
  <c r="U62" i="101" s="1"/>
  <c r="U26" i="101" a="1"/>
  <c r="U26" i="101" s="1"/>
  <c r="U5" i="101" a="1"/>
  <c r="U5" i="101" s="1"/>
  <c r="U46" i="101" a="1"/>
  <c r="U46" i="101" s="1"/>
  <c r="U38" i="101" a="1"/>
  <c r="U38" i="101" s="1"/>
  <c r="U32" i="101" a="1"/>
  <c r="U32" i="101" s="1"/>
  <c r="U84" i="101" a="1"/>
  <c r="U84" i="101" s="1"/>
  <c r="U52" i="101" a="1"/>
  <c r="U52" i="101" s="1"/>
  <c r="U12" i="101" a="1"/>
  <c r="U12" i="101" s="1"/>
  <c r="U72" i="101" a="1"/>
  <c r="U72" i="101" s="1"/>
  <c r="U30" i="101" a="1"/>
  <c r="U30" i="101" s="1"/>
  <c r="U24" i="101" a="1"/>
  <c r="U24" i="101" s="1"/>
  <c r="U92" i="101" a="1"/>
  <c r="U92" i="101" s="1"/>
  <c r="U56" i="101" a="1"/>
  <c r="U56" i="101" s="1"/>
  <c r="AW2" i="160" a="1"/>
  <c r="AW2" i="160" s="1"/>
  <c r="AD2" i="160" a="1"/>
  <c r="AD2" i="160" s="1"/>
  <c r="AL2" i="160"/>
  <c r="AF2" i="160" a="1"/>
  <c r="AF2" i="160" s="1"/>
  <c r="AX2" i="160" a="1"/>
  <c r="AX2" i="160" s="1"/>
  <c r="AT2" i="160" a="1"/>
  <c r="AT2" i="160" s="1"/>
  <c r="U7" i="164"/>
  <c r="U5" i="164"/>
  <c r="L5" i="164"/>
  <c r="U3" i="164"/>
  <c r="L97" i="164"/>
  <c r="L65" i="164"/>
  <c r="L81" i="164"/>
  <c r="U65" i="164"/>
  <c r="L49" i="164"/>
  <c r="L33" i="164"/>
  <c r="U17" i="164"/>
  <c r="L89" i="164"/>
  <c r="L66" i="164"/>
  <c r="L50" i="164"/>
  <c r="L34" i="164"/>
  <c r="T98" i="164"/>
  <c r="L18" i="164"/>
  <c r="L82" i="164"/>
  <c r="U81" i="164"/>
  <c r="U33" i="164"/>
  <c r="R17" i="164"/>
  <c r="S17" i="164" s="1"/>
  <c r="L17" i="164"/>
  <c r="T97" i="164"/>
  <c r="U49" i="164"/>
  <c r="U97" i="164"/>
  <c r="L6" i="164"/>
  <c r="U8" i="164"/>
  <c r="L2" i="164"/>
  <c r="T18" i="164"/>
  <c r="T50" i="164"/>
  <c r="T82" i="164"/>
  <c r="R34" i="164"/>
  <c r="S34" i="164" s="1"/>
  <c r="T66" i="164"/>
  <c r="T34" i="164"/>
  <c r="L98" i="164"/>
  <c r="M2" i="164"/>
  <c r="L9" i="164"/>
  <c r="L3" i="164"/>
  <c r="U95" i="164"/>
  <c r="M86" i="164"/>
  <c r="U69" i="164"/>
  <c r="P62" i="164"/>
  <c r="M46" i="164"/>
  <c r="R74" i="164"/>
  <c r="S74" i="164" s="1"/>
  <c r="P69" i="164"/>
  <c r="T28" i="164"/>
  <c r="R99" i="164"/>
  <c r="S99" i="164" s="1"/>
  <c r="K69" i="164"/>
  <c r="Q99" i="164"/>
  <c r="Q97" i="164"/>
  <c r="M83" i="164"/>
  <c r="K76" i="164"/>
  <c r="U39" i="164"/>
  <c r="U12" i="164"/>
  <c r="P99" i="164"/>
  <c r="R92" i="164"/>
  <c r="S92" i="164" s="1"/>
  <c r="K21" i="164"/>
  <c r="Q29" i="164"/>
  <c r="M14" i="164"/>
  <c r="P29" i="164"/>
  <c r="U45" i="164"/>
  <c r="M43" i="164"/>
  <c r="M29" i="164"/>
  <c r="R100" i="164"/>
  <c r="S100" i="164" s="1"/>
  <c r="R49" i="164"/>
  <c r="S49" i="164" s="1"/>
  <c r="P45" i="164"/>
  <c r="K29" i="164"/>
  <c r="R27" i="164"/>
  <c r="S27" i="164" s="1"/>
  <c r="M100" i="164"/>
  <c r="P27" i="164"/>
  <c r="R18" i="164"/>
  <c r="S18" i="164" s="1"/>
  <c r="Q53" i="164"/>
  <c r="P53" i="164"/>
  <c r="Q22" i="164"/>
  <c r="K100" i="164"/>
  <c r="M92" i="164"/>
  <c r="K86" i="164"/>
  <c r="U84" i="164"/>
  <c r="U54" i="164"/>
  <c r="M53" i="164"/>
  <c r="K46" i="164"/>
  <c r="R25" i="164"/>
  <c r="S25" i="164" s="1"/>
  <c r="K20" i="164"/>
  <c r="R10" i="164"/>
  <c r="S10" i="164" s="1"/>
  <c r="U93" i="164"/>
  <c r="K92" i="164"/>
  <c r="T84" i="164"/>
  <c r="U78" i="164"/>
  <c r="U67" i="164"/>
  <c r="T54" i="164"/>
  <c r="K53" i="164"/>
  <c r="M27" i="164"/>
  <c r="Q93" i="164"/>
  <c r="M84" i="164"/>
  <c r="R78" i="164"/>
  <c r="S78" i="164" s="1"/>
  <c r="T67" i="164"/>
  <c r="U63" i="164"/>
  <c r="M61" i="164"/>
  <c r="Q54" i="164"/>
  <c r="T49" i="164"/>
  <c r="U94" i="164"/>
  <c r="P93" i="164"/>
  <c r="K84" i="164"/>
  <c r="R82" i="164"/>
  <c r="S82" i="164" s="1"/>
  <c r="Q78" i="164"/>
  <c r="U70" i="164"/>
  <c r="S69" i="164"/>
  <c r="R67" i="164"/>
  <c r="S67" i="164" s="1"/>
  <c r="U59" i="164"/>
  <c r="P54" i="164"/>
  <c r="U44" i="164"/>
  <c r="K14" i="164"/>
  <c r="T94" i="164"/>
  <c r="M93" i="164"/>
  <c r="P78" i="164"/>
  <c r="M70" i="164"/>
  <c r="Q67" i="164"/>
  <c r="T59" i="164"/>
  <c r="Q49" i="164"/>
  <c r="R44" i="164"/>
  <c r="S44" i="164" s="1"/>
  <c r="M38" i="164"/>
  <c r="U36" i="164"/>
  <c r="R28" i="164"/>
  <c r="S28" i="164" s="1"/>
  <c r="M21" i="164"/>
  <c r="S20" i="164"/>
  <c r="R98" i="164"/>
  <c r="S98" i="164" s="1"/>
  <c r="R94" i="164"/>
  <c r="S94" i="164" s="1"/>
  <c r="K93" i="164"/>
  <c r="U87" i="164"/>
  <c r="M78" i="164"/>
  <c r="U76" i="164"/>
  <c r="P67" i="164"/>
  <c r="R59" i="164"/>
  <c r="S59" i="164" s="1"/>
  <c r="M54" i="164"/>
  <c r="M44" i="164"/>
  <c r="K38" i="164"/>
  <c r="Q94" i="164"/>
  <c r="U68" i="164"/>
  <c r="Q59" i="164"/>
  <c r="K44" i="164"/>
  <c r="S42" i="164"/>
  <c r="P94" i="164"/>
  <c r="T68" i="164"/>
  <c r="P59" i="164"/>
  <c r="T57" i="164"/>
  <c r="U29" i="164"/>
  <c r="U22" i="164"/>
  <c r="Q9" i="164"/>
  <c r="M94" i="164"/>
  <c r="P85" i="164"/>
  <c r="R68" i="164"/>
  <c r="S68" i="164" s="1"/>
  <c r="S61" i="164"/>
  <c r="M59" i="164"/>
  <c r="R57" i="164"/>
  <c r="S57" i="164" s="1"/>
  <c r="U19" i="164"/>
  <c r="U11" i="164"/>
  <c r="K94" i="164"/>
  <c r="K85" i="164"/>
  <c r="M68" i="164"/>
  <c r="Q57" i="164"/>
  <c r="U55" i="164"/>
  <c r="P19" i="164"/>
  <c r="K68" i="164"/>
  <c r="T60" i="164"/>
  <c r="M52" i="164"/>
  <c r="M45" i="164"/>
  <c r="U31" i="164"/>
  <c r="P22" i="164"/>
  <c r="M19" i="164"/>
  <c r="Q17" i="164"/>
  <c r="U15" i="164"/>
  <c r="K52" i="164"/>
  <c r="U46" i="164"/>
  <c r="K45" i="164"/>
  <c r="U35" i="164"/>
  <c r="T100" i="164"/>
  <c r="R97" i="164"/>
  <c r="S97" i="164" s="1"/>
  <c r="U92" i="164"/>
  <c r="T86" i="164"/>
  <c r="T75" i="164"/>
  <c r="R73" i="164"/>
  <c r="S73" i="164" s="1"/>
  <c r="M69" i="164"/>
  <c r="Q46" i="164"/>
  <c r="R41" i="164"/>
  <c r="S41" i="164" s="1"/>
  <c r="P35" i="164"/>
  <c r="U27" i="164"/>
  <c r="K22" i="164"/>
  <c r="U20" i="164"/>
  <c r="S93" i="164"/>
  <c r="U83" i="164"/>
  <c r="T76" i="164"/>
  <c r="R75" i="164"/>
  <c r="S75" i="164" s="1"/>
  <c r="Q69" i="164"/>
  <c r="P68" i="164"/>
  <c r="Q62" i="164"/>
  <c r="K61" i="164"/>
  <c r="K60" i="164"/>
  <c r="U47" i="164"/>
  <c r="S45" i="164"/>
  <c r="T36" i="164"/>
  <c r="R35" i="164"/>
  <c r="S35" i="164" s="1"/>
  <c r="U30" i="164"/>
  <c r="K28" i="164"/>
  <c r="Q25" i="164"/>
  <c r="T12" i="164"/>
  <c r="T11" i="164"/>
  <c r="R90" i="164"/>
  <c r="S90" i="164" s="1"/>
  <c r="T83" i="164"/>
  <c r="Q75" i="164"/>
  <c r="T30" i="164"/>
  <c r="S21" i="164"/>
  <c r="R11" i="164"/>
  <c r="S11" i="164" s="1"/>
  <c r="U91" i="164"/>
  <c r="R83" i="164"/>
  <c r="S83" i="164" s="1"/>
  <c r="U77" i="164"/>
  <c r="R76" i="164"/>
  <c r="S76" i="164" s="1"/>
  <c r="P75" i="164"/>
  <c r="T70" i="164"/>
  <c r="T65" i="164"/>
  <c r="U43" i="164"/>
  <c r="R36" i="164"/>
  <c r="S36" i="164" s="1"/>
  <c r="Q30" i="164"/>
  <c r="U23" i="164"/>
  <c r="R12" i="164"/>
  <c r="S12" i="164" s="1"/>
  <c r="P11" i="164"/>
  <c r="Q83" i="164"/>
  <c r="Q77" i="164"/>
  <c r="P76" i="164"/>
  <c r="Q70" i="164"/>
  <c r="R65" i="164"/>
  <c r="S65" i="164" s="1"/>
  <c r="M62" i="164"/>
  <c r="S53" i="164"/>
  <c r="T43" i="164"/>
  <c r="U37" i="164"/>
  <c r="P36" i="164"/>
  <c r="P30" i="164"/>
  <c r="R13" i="164"/>
  <c r="S13" i="164" s="1"/>
  <c r="P12" i="164"/>
  <c r="U99" i="164"/>
  <c r="T92" i="164"/>
  <c r="R91" i="164"/>
  <c r="S91" i="164" s="1"/>
  <c r="U85" i="164"/>
  <c r="R84" i="164"/>
  <c r="S84" i="164" s="1"/>
  <c r="P83" i="164"/>
  <c r="P77" i="164"/>
  <c r="M76" i="164"/>
  <c r="M75" i="164"/>
  <c r="P70" i="164"/>
  <c r="Q65" i="164"/>
  <c r="K62" i="164"/>
  <c r="R50" i="164"/>
  <c r="S50" i="164" s="1"/>
  <c r="T44" i="164"/>
  <c r="R43" i="164"/>
  <c r="S43" i="164" s="1"/>
  <c r="Q37" i="164"/>
  <c r="M36" i="164"/>
  <c r="T33" i="164"/>
  <c r="T20" i="164"/>
  <c r="T19" i="164"/>
  <c r="Q13" i="164"/>
  <c r="M12" i="164"/>
  <c r="M11" i="164"/>
  <c r="U100" i="164"/>
  <c r="Q91" i="164"/>
  <c r="U86" i="164"/>
  <c r="Q85" i="164"/>
  <c r="P84" i="164"/>
  <c r="M77" i="164"/>
  <c r="T73" i="164"/>
  <c r="U51" i="164"/>
  <c r="Q43" i="164"/>
  <c r="U38" i="164"/>
  <c r="P37" i="164"/>
  <c r="R33" i="164"/>
  <c r="S33" i="164" s="1"/>
  <c r="M30" i="164"/>
  <c r="R19" i="164"/>
  <c r="S19" i="164" s="1"/>
  <c r="U14" i="164"/>
  <c r="P13" i="164"/>
  <c r="T51" i="164"/>
  <c r="T38" i="164"/>
  <c r="M37" i="164"/>
  <c r="K36" i="164"/>
  <c r="Q33" i="164"/>
  <c r="K30" i="164"/>
  <c r="R26" i="164"/>
  <c r="S26" i="164" s="1"/>
  <c r="T14" i="164"/>
  <c r="M13" i="164"/>
  <c r="K12" i="164"/>
  <c r="T9" i="164"/>
  <c r="R86" i="164"/>
  <c r="S86" i="164" s="1"/>
  <c r="M85" i="164"/>
  <c r="T81" i="164"/>
  <c r="Q73" i="164"/>
  <c r="K70" i="164"/>
  <c r="R58" i="164"/>
  <c r="S58" i="164" s="1"/>
  <c r="T52" i="164"/>
  <c r="R51" i="164"/>
  <c r="S51" i="164" s="1"/>
  <c r="Q45" i="164"/>
  <c r="P44" i="164"/>
  <c r="Q38" i="164"/>
  <c r="K37" i="164"/>
  <c r="S29" i="164"/>
  <c r="U21" i="164"/>
  <c r="P20" i="164"/>
  <c r="Q14" i="164"/>
  <c r="K13" i="164"/>
  <c r="R9" i="164"/>
  <c r="S9" i="164" s="1"/>
  <c r="R81" i="164"/>
  <c r="S81" i="164" s="1"/>
  <c r="Q51" i="164"/>
  <c r="P38" i="164"/>
  <c r="Q21" i="164"/>
  <c r="P100" i="164"/>
  <c r="T89" i="164"/>
  <c r="Q81" i="164"/>
  <c r="U71" i="164"/>
  <c r="U60" i="164"/>
  <c r="U53" i="164"/>
  <c r="R52" i="164"/>
  <c r="S52" i="164" s="1"/>
  <c r="P51" i="164"/>
  <c r="T41" i="164"/>
  <c r="U28" i="164"/>
  <c r="T27" i="164"/>
  <c r="P21" i="164"/>
  <c r="T17" i="164"/>
  <c r="R66" i="164"/>
  <c r="S66" i="164" s="1"/>
  <c r="Q89" i="164"/>
  <c r="U79" i="164"/>
  <c r="S70" i="164"/>
  <c r="M51" i="164"/>
  <c r="Q41" i="164"/>
  <c r="S77" i="164"/>
  <c r="U61" i="164"/>
  <c r="R60" i="164"/>
  <c r="S60" i="164" s="1"/>
  <c r="Q61" i="164"/>
  <c r="P60" i="164"/>
  <c r="S37" i="164"/>
  <c r="P28" i="164"/>
  <c r="S85" i="164"/>
  <c r="U75" i="164"/>
  <c r="U62" i="164"/>
  <c r="P61" i="164"/>
  <c r="M60" i="164"/>
  <c r="M28" i="164"/>
  <c r="T25" i="164"/>
  <c r="S38" i="164"/>
  <c r="S46" i="164"/>
  <c r="S54" i="164"/>
  <c r="S62" i="164"/>
  <c r="Q98" i="164"/>
  <c r="U96" i="164"/>
  <c r="Q90" i="164"/>
  <c r="S89" i="164"/>
  <c r="U88" i="164"/>
  <c r="Q82" i="164"/>
  <c r="U80" i="164"/>
  <c r="Q74" i="164"/>
  <c r="U72" i="164"/>
  <c r="Q66" i="164"/>
  <c r="U64" i="164"/>
  <c r="Q58" i="164"/>
  <c r="U56" i="164"/>
  <c r="Q50" i="164"/>
  <c r="U48" i="164"/>
  <c r="Q42" i="164"/>
  <c r="U40" i="164"/>
  <c r="Q34" i="164"/>
  <c r="U32" i="164"/>
  <c r="Q26" i="164"/>
  <c r="U24" i="164"/>
  <c r="Q18" i="164"/>
  <c r="U16" i="164"/>
  <c r="Q10" i="164"/>
  <c r="P98" i="164"/>
  <c r="T96" i="164"/>
  <c r="P90" i="164"/>
  <c r="T88" i="164"/>
  <c r="P82" i="164"/>
  <c r="T80" i="164"/>
  <c r="P74" i="164"/>
  <c r="T72" i="164"/>
  <c r="P66" i="164"/>
  <c r="T64" i="164"/>
  <c r="P58" i="164"/>
  <c r="T56" i="164"/>
  <c r="P50" i="164"/>
  <c r="T48" i="164"/>
  <c r="P42" i="164"/>
  <c r="T40" i="164"/>
  <c r="P34" i="164"/>
  <c r="T32" i="164"/>
  <c r="P26" i="164"/>
  <c r="T24" i="164"/>
  <c r="P18" i="164"/>
  <c r="T16" i="164"/>
  <c r="P10" i="164"/>
  <c r="M98" i="164"/>
  <c r="P97" i="164"/>
  <c r="R96" i="164"/>
  <c r="S96" i="164" s="1"/>
  <c r="T95" i="164"/>
  <c r="M90" i="164"/>
  <c r="P89" i="164"/>
  <c r="R88" i="164"/>
  <c r="S88" i="164" s="1"/>
  <c r="T87" i="164"/>
  <c r="M82" i="164"/>
  <c r="P81" i="164"/>
  <c r="R80" i="164"/>
  <c r="S80" i="164" s="1"/>
  <c r="T79" i="164"/>
  <c r="M74" i="164"/>
  <c r="P73" i="164"/>
  <c r="R72" i="164"/>
  <c r="S72" i="164" s="1"/>
  <c r="T71" i="164"/>
  <c r="M66" i="164"/>
  <c r="P65" i="164"/>
  <c r="R64" i="164"/>
  <c r="S64" i="164" s="1"/>
  <c r="T63" i="164"/>
  <c r="M58" i="164"/>
  <c r="P57" i="164"/>
  <c r="R56" i="164"/>
  <c r="S56" i="164" s="1"/>
  <c r="T55" i="164"/>
  <c r="M50" i="164"/>
  <c r="P49" i="164"/>
  <c r="R48" i="164"/>
  <c r="S48" i="164" s="1"/>
  <c r="T47" i="164"/>
  <c r="M42" i="164"/>
  <c r="P41" i="164"/>
  <c r="R40" i="164"/>
  <c r="S40" i="164" s="1"/>
  <c r="T39" i="164"/>
  <c r="K35" i="164"/>
  <c r="M34" i="164"/>
  <c r="P33" i="164"/>
  <c r="R32" i="164"/>
  <c r="S32" i="164" s="1"/>
  <c r="T31" i="164"/>
  <c r="K27" i="164"/>
  <c r="M26" i="164"/>
  <c r="P25" i="164"/>
  <c r="R24" i="164"/>
  <c r="S24" i="164" s="1"/>
  <c r="T23" i="164"/>
  <c r="K19" i="164"/>
  <c r="M18" i="164"/>
  <c r="P17" i="164"/>
  <c r="R16" i="164"/>
  <c r="S16" i="164" s="1"/>
  <c r="T15" i="164"/>
  <c r="K11" i="164"/>
  <c r="M10" i="164"/>
  <c r="P9" i="164"/>
  <c r="Q96" i="164"/>
  <c r="Q88" i="164"/>
  <c r="Q80" i="164"/>
  <c r="Q72" i="164"/>
  <c r="Q64" i="164"/>
  <c r="Q56" i="164"/>
  <c r="Q48" i="164"/>
  <c r="Q40" i="164"/>
  <c r="Q32" i="164"/>
  <c r="Q24" i="164"/>
  <c r="Q16" i="164"/>
  <c r="K98" i="164"/>
  <c r="M97" i="164"/>
  <c r="P96" i="164"/>
  <c r="R95" i="164"/>
  <c r="S95" i="164" s="1"/>
  <c r="K90" i="164"/>
  <c r="M89" i="164"/>
  <c r="P88" i="164"/>
  <c r="R87" i="164"/>
  <c r="S87" i="164" s="1"/>
  <c r="K82" i="164"/>
  <c r="M81" i="164"/>
  <c r="P80" i="164"/>
  <c r="R79" i="164"/>
  <c r="S79" i="164" s="1"/>
  <c r="K74" i="164"/>
  <c r="M73" i="164"/>
  <c r="P72" i="164"/>
  <c r="R71" i="164"/>
  <c r="S71" i="164" s="1"/>
  <c r="K66" i="164"/>
  <c r="M65" i="164"/>
  <c r="P64" i="164"/>
  <c r="R63" i="164"/>
  <c r="S63" i="164" s="1"/>
  <c r="K58" i="164"/>
  <c r="M57" i="164"/>
  <c r="P56" i="164"/>
  <c r="R55" i="164"/>
  <c r="S55" i="164" s="1"/>
  <c r="K50" i="164"/>
  <c r="M49" i="164"/>
  <c r="P48" i="164"/>
  <c r="R47" i="164"/>
  <c r="S47" i="164" s="1"/>
  <c r="K42" i="164"/>
  <c r="M41" i="164"/>
  <c r="P40" i="164"/>
  <c r="R39" i="164"/>
  <c r="S39" i="164" s="1"/>
  <c r="K34" i="164"/>
  <c r="M33" i="164"/>
  <c r="P32" i="164"/>
  <c r="R31" i="164"/>
  <c r="S31" i="164" s="1"/>
  <c r="K26" i="164"/>
  <c r="M25" i="164"/>
  <c r="P24" i="164"/>
  <c r="R23" i="164"/>
  <c r="S23" i="164" s="1"/>
  <c r="K18" i="164"/>
  <c r="M17" i="164"/>
  <c r="P16" i="164"/>
  <c r="R15" i="164"/>
  <c r="S15" i="164" s="1"/>
  <c r="K10" i="164"/>
  <c r="M9" i="164"/>
  <c r="Q95" i="164"/>
  <c r="Q87" i="164"/>
  <c r="Q79" i="164"/>
  <c r="Q71" i="164"/>
  <c r="Q63" i="164"/>
  <c r="Q55" i="164"/>
  <c r="Q47" i="164"/>
  <c r="Q39" i="164"/>
  <c r="Q31" i="164"/>
  <c r="Q23" i="164"/>
  <c r="Q15" i="164"/>
  <c r="U13" i="164"/>
  <c r="K97" i="164"/>
  <c r="M96" i="164"/>
  <c r="P95" i="164"/>
  <c r="T93" i="164"/>
  <c r="K89" i="164"/>
  <c r="M88" i="164"/>
  <c r="P87" i="164"/>
  <c r="T85" i="164"/>
  <c r="K81" i="164"/>
  <c r="M80" i="164"/>
  <c r="P79" i="164"/>
  <c r="T77" i="164"/>
  <c r="K73" i="164"/>
  <c r="M72" i="164"/>
  <c r="P71" i="164"/>
  <c r="T69" i="164"/>
  <c r="K65" i="164"/>
  <c r="M64" i="164"/>
  <c r="P63" i="164"/>
  <c r="T61" i="164"/>
  <c r="K57" i="164"/>
  <c r="M56" i="164"/>
  <c r="P55" i="164"/>
  <c r="T53" i="164"/>
  <c r="K49" i="164"/>
  <c r="M48" i="164"/>
  <c r="P47" i="164"/>
  <c r="T45" i="164"/>
  <c r="K41" i="164"/>
  <c r="M40" i="164"/>
  <c r="P39" i="164"/>
  <c r="T37" i="164"/>
  <c r="K33" i="164"/>
  <c r="M32" i="164"/>
  <c r="P31" i="164"/>
  <c r="R30" i="164"/>
  <c r="S30" i="164" s="1"/>
  <c r="T29" i="164"/>
  <c r="K25" i="164"/>
  <c r="M24" i="164"/>
  <c r="P23" i="164"/>
  <c r="R22" i="164"/>
  <c r="S22" i="164" s="1"/>
  <c r="T21" i="164"/>
  <c r="K17" i="164"/>
  <c r="M16" i="164"/>
  <c r="P15" i="164"/>
  <c r="R14" i="164"/>
  <c r="S14" i="164" s="1"/>
  <c r="K9" i="164"/>
  <c r="K96" i="164"/>
  <c r="M95" i="164"/>
  <c r="K88" i="164"/>
  <c r="M87" i="164"/>
  <c r="K80" i="164"/>
  <c r="M79" i="164"/>
  <c r="K72" i="164"/>
  <c r="M71" i="164"/>
  <c r="K64" i="164"/>
  <c r="M63" i="164"/>
  <c r="K56" i="164"/>
  <c r="M55" i="164"/>
  <c r="K48" i="164"/>
  <c r="M47" i="164"/>
  <c r="K40" i="164"/>
  <c r="M39" i="164"/>
  <c r="K32" i="164"/>
  <c r="M31" i="164"/>
  <c r="K24" i="164"/>
  <c r="M23" i="164"/>
  <c r="K16" i="164"/>
  <c r="M15" i="164"/>
  <c r="K95" i="164"/>
  <c r="K87" i="164"/>
  <c r="K79" i="164"/>
  <c r="K71" i="164"/>
  <c r="K63" i="164"/>
  <c r="K55" i="164"/>
  <c r="K47" i="164"/>
  <c r="K39" i="164"/>
  <c r="K31" i="164"/>
  <c r="K23" i="164"/>
  <c r="K15" i="164"/>
  <c r="U98" i="164"/>
  <c r="U90" i="164"/>
  <c r="U82" i="164"/>
  <c r="U74" i="164"/>
  <c r="U66" i="164"/>
  <c r="U58" i="164"/>
  <c r="U50" i="164"/>
  <c r="U42" i="164"/>
  <c r="U34" i="164"/>
  <c r="U26" i="164"/>
  <c r="U18" i="164"/>
  <c r="U10" i="164"/>
  <c r="T2" i="164"/>
  <c r="T8" i="164"/>
  <c r="R2" i="164"/>
  <c r="S2" i="164" s="1"/>
  <c r="T7" i="164"/>
  <c r="R8" i="164"/>
  <c r="S8" i="164" s="1"/>
  <c r="T6" i="164"/>
  <c r="R7" i="164"/>
  <c r="S7" i="164" s="1"/>
  <c r="T5" i="164"/>
  <c r="R6" i="164"/>
  <c r="S6" i="164" s="1"/>
  <c r="T4" i="164"/>
  <c r="R5" i="164"/>
  <c r="S5" i="164" s="1"/>
  <c r="T3" i="164"/>
  <c r="R4" i="164"/>
  <c r="S4" i="164" s="1"/>
  <c r="U2" i="164"/>
  <c r="R3" i="164"/>
  <c r="S3" i="164" s="1"/>
  <c r="U6" i="164"/>
  <c r="U4" i="164"/>
  <c r="P2" i="164"/>
  <c r="P8" i="164"/>
  <c r="P7" i="164"/>
  <c r="P6" i="164"/>
  <c r="K2" i="164"/>
  <c r="P5" i="164"/>
  <c r="K8" i="164"/>
  <c r="P4" i="164"/>
  <c r="K7" i="164"/>
  <c r="P3" i="164"/>
  <c r="Q2" i="164"/>
  <c r="Q8" i="164"/>
  <c r="Q7" i="164"/>
  <c r="Q6" i="164"/>
  <c r="M8" i="164"/>
  <c r="Q5" i="164"/>
  <c r="M7" i="164"/>
  <c r="Q4" i="164"/>
  <c r="Q3" i="164"/>
  <c r="K6" i="164"/>
  <c r="M6" i="164"/>
  <c r="K5" i="164"/>
  <c r="M5" i="164"/>
  <c r="M4" i="164"/>
  <c r="K4" i="164"/>
  <c r="M3" i="164"/>
  <c r="K3" i="164"/>
  <c r="AP86" i="162"/>
  <c r="AC100" i="162"/>
  <c r="AG99" i="162"/>
  <c r="N99" i="162"/>
  <c r="U97" i="162"/>
  <c r="AQ96" i="162"/>
  <c r="X96" i="162"/>
  <c r="AB95" i="162"/>
  <c r="I95" i="162"/>
  <c r="AI93" i="162"/>
  <c r="P93" i="162"/>
  <c r="AM92" i="162"/>
  <c r="T92" i="162"/>
  <c r="AA90" i="162"/>
  <c r="H90" i="162"/>
  <c r="AD89" i="162"/>
  <c r="K89" i="162"/>
  <c r="AH88" i="162"/>
  <c r="O88" i="162"/>
  <c r="AL87" i="162"/>
  <c r="R87" i="162"/>
  <c r="AO86" i="162"/>
  <c r="V86" i="162"/>
  <c r="AC84" i="162"/>
  <c r="AG83" i="162"/>
  <c r="N83" i="162"/>
  <c r="AJ82" i="162"/>
  <c r="Q82" i="162"/>
  <c r="T80" i="162"/>
  <c r="AO79" i="162"/>
  <c r="U79" i="162"/>
  <c r="AP78" i="162"/>
  <c r="T78" i="162"/>
  <c r="AO77" i="162"/>
  <c r="T77" i="162"/>
  <c r="AM75" i="162"/>
  <c r="P75" i="162"/>
  <c r="AH74" i="162"/>
  <c r="Z72" i="162"/>
  <c r="U71" i="162"/>
  <c r="AO70" i="162"/>
  <c r="Q70" i="162"/>
  <c r="AG65" i="162"/>
  <c r="I65" i="162"/>
  <c r="X63" i="162"/>
  <c r="U62" i="162"/>
  <c r="AO61" i="162"/>
  <c r="Q61" i="162"/>
  <c r="AJ59" i="162"/>
  <c r="L59" i="162"/>
  <c r="AF58" i="162"/>
  <c r="H58" i="162"/>
  <c r="AM55" i="162"/>
  <c r="W53" i="162"/>
  <c r="O51" i="162"/>
  <c r="U49" i="162"/>
  <c r="W47" i="162"/>
  <c r="AB100" i="162"/>
  <c r="I100" i="162"/>
  <c r="AF99" i="162"/>
  <c r="L99" i="162"/>
  <c r="AM97" i="162"/>
  <c r="T97" i="162"/>
  <c r="AH93" i="162"/>
  <c r="O93" i="162"/>
  <c r="Z90" i="162"/>
  <c r="AC89" i="162"/>
  <c r="AG88" i="162"/>
  <c r="N88" i="162"/>
  <c r="U86" i="162"/>
  <c r="AB84" i="162"/>
  <c r="I84" i="162"/>
  <c r="AF83" i="162"/>
  <c r="L83" i="162"/>
  <c r="AI82" i="162"/>
  <c r="P82" i="162"/>
  <c r="AL75" i="162"/>
  <c r="O75" i="162"/>
  <c r="AG74" i="162"/>
  <c r="I74" i="162"/>
  <c r="W72" i="162"/>
  <c r="V64" i="162"/>
  <c r="AO64" i="162"/>
  <c r="I64" i="162"/>
  <c r="AB64" i="162"/>
  <c r="O64" i="162"/>
  <c r="AH64" i="162"/>
  <c r="W63" i="162"/>
  <c r="P61" i="162"/>
  <c r="AI59" i="162"/>
  <c r="K59" i="162"/>
  <c r="AC58" i="162"/>
  <c r="K51" i="162"/>
  <c r="O49" i="162"/>
  <c r="U47" i="162"/>
  <c r="AO43" i="162"/>
  <c r="AA100" i="162"/>
  <c r="H100" i="162"/>
  <c r="AD99" i="162"/>
  <c r="K99" i="162"/>
  <c r="AL97" i="162"/>
  <c r="R97" i="162"/>
  <c r="AO96" i="162"/>
  <c r="V96" i="162"/>
  <c r="Z95" i="162"/>
  <c r="AG93" i="162"/>
  <c r="N93" i="162"/>
  <c r="AJ92" i="162"/>
  <c r="Q92" i="162"/>
  <c r="U91" i="162"/>
  <c r="AQ90" i="162"/>
  <c r="X90" i="162"/>
  <c r="AB89" i="162"/>
  <c r="I89" i="162"/>
  <c r="AF88" i="162"/>
  <c r="L88" i="162"/>
  <c r="AI87" i="162"/>
  <c r="P87" i="162"/>
  <c r="AM86" i="162"/>
  <c r="T86" i="162"/>
  <c r="AA84" i="162"/>
  <c r="H84" i="162"/>
  <c r="AD83" i="162"/>
  <c r="K83" i="162"/>
  <c r="AH82" i="162"/>
  <c r="O82" i="162"/>
  <c r="AL80" i="162"/>
  <c r="Q80" i="162"/>
  <c r="AM79" i="162"/>
  <c r="Q79" i="162"/>
  <c r="AM78" i="162"/>
  <c r="Q78" i="162"/>
  <c r="AM77" i="162"/>
  <c r="Q77" i="162"/>
  <c r="AJ75" i="162"/>
  <c r="L75" i="162"/>
  <c r="AF74" i="162"/>
  <c r="H74" i="162"/>
  <c r="I73" i="162"/>
  <c r="AB73" i="162"/>
  <c r="O73" i="162"/>
  <c r="AH73" i="162"/>
  <c r="U73" i="162"/>
  <c r="V72" i="162"/>
  <c r="AP71" i="162"/>
  <c r="R71" i="162"/>
  <c r="AL70" i="162"/>
  <c r="O70" i="162"/>
  <c r="Z64" i="162"/>
  <c r="V63" i="162"/>
  <c r="AP62" i="162"/>
  <c r="R62" i="162"/>
  <c r="AL61" i="162"/>
  <c r="O61" i="162"/>
  <c r="AH59" i="162"/>
  <c r="U53" i="162"/>
  <c r="R52" i="162"/>
  <c r="AL52" i="162"/>
  <c r="Q52" i="162"/>
  <c r="AM52" i="162"/>
  <c r="U52" i="162"/>
  <c r="AO52" i="162"/>
  <c r="AA52" i="162"/>
  <c r="K52" i="162"/>
  <c r="AF52" i="162"/>
  <c r="L52" i="162"/>
  <c r="AG52" i="162"/>
  <c r="O52" i="162"/>
  <c r="AI52" i="162"/>
  <c r="R47" i="162"/>
  <c r="AJ43" i="162"/>
  <c r="AC99" i="162"/>
  <c r="AA89" i="162"/>
  <c r="H89" i="162"/>
  <c r="AD88" i="162"/>
  <c r="K88" i="162"/>
  <c r="AL86" i="162"/>
  <c r="R86" i="162"/>
  <c r="AC83" i="162"/>
  <c r="AI75" i="162"/>
  <c r="K75" i="162"/>
  <c r="U72" i="162"/>
  <c r="AQ63" i="162"/>
  <c r="U63" i="162"/>
  <c r="X58" i="162"/>
  <c r="AQ58" i="162"/>
  <c r="K58" i="162"/>
  <c r="AD58" i="162"/>
  <c r="Q58" i="162"/>
  <c r="AJ58" i="162"/>
  <c r="AQ100" i="162"/>
  <c r="X100" i="162"/>
  <c r="AB99" i="162"/>
  <c r="I99" i="162"/>
  <c r="AI97" i="162"/>
  <c r="P97" i="162"/>
  <c r="AM96" i="162"/>
  <c r="T96" i="162"/>
  <c r="AD93" i="162"/>
  <c r="K93" i="162"/>
  <c r="AH92" i="162"/>
  <c r="O92" i="162"/>
  <c r="AO90" i="162"/>
  <c r="V90" i="162"/>
  <c r="Z89" i="162"/>
  <c r="AC88" i="162"/>
  <c r="AG87" i="162"/>
  <c r="N87" i="162"/>
  <c r="AJ86" i="162"/>
  <c r="Q86" i="162"/>
  <c r="AQ84" i="162"/>
  <c r="X84" i="162"/>
  <c r="AB83" i="162"/>
  <c r="I83" i="162"/>
  <c r="AF82" i="162"/>
  <c r="L82" i="162"/>
  <c r="AI80" i="162"/>
  <c r="N80" i="162"/>
  <c r="AI79" i="162"/>
  <c r="O79" i="162"/>
  <c r="AJ78" i="162"/>
  <c r="O78" i="162"/>
  <c r="AJ77" i="162"/>
  <c r="O77" i="162"/>
  <c r="AH75" i="162"/>
  <c r="AP72" i="162"/>
  <c r="AM71" i="162"/>
  <c r="O71" i="162"/>
  <c r="AI70" i="162"/>
  <c r="K70" i="162"/>
  <c r="R65" i="162"/>
  <c r="AL65" i="162"/>
  <c r="X65" i="162"/>
  <c r="AQ65" i="162"/>
  <c r="K65" i="162"/>
  <c r="AD65" i="162"/>
  <c r="W64" i="162"/>
  <c r="AP63" i="162"/>
  <c r="AM62" i="162"/>
  <c r="O62" i="162"/>
  <c r="AI61" i="162"/>
  <c r="K61" i="162"/>
  <c r="AD59" i="162"/>
  <c r="Z58" i="162"/>
  <c r="P55" i="162"/>
  <c r="AI55" i="162"/>
  <c r="V55" i="162"/>
  <c r="AO55" i="162"/>
  <c r="H55" i="162"/>
  <c r="AA55" i="162"/>
  <c r="I55" i="162"/>
  <c r="AB55" i="162"/>
  <c r="K55" i="162"/>
  <c r="AD55" i="162"/>
  <c r="Q53" i="162"/>
  <c r="AC52" i="162"/>
  <c r="I47" i="162"/>
  <c r="Z43" i="162"/>
  <c r="L72" i="162"/>
  <c r="AF72" i="162"/>
  <c r="R72" i="162"/>
  <c r="AL72" i="162"/>
  <c r="X72" i="162"/>
  <c r="AQ72" i="162"/>
  <c r="Z63" i="162"/>
  <c r="L63" i="162"/>
  <c r="AF63" i="162"/>
  <c r="R63" i="162"/>
  <c r="AL63" i="162"/>
  <c r="AA99" i="162"/>
  <c r="H99" i="162"/>
  <c r="AH97" i="162"/>
  <c r="O97" i="162"/>
  <c r="U90" i="162"/>
  <c r="AQ89" i="162"/>
  <c r="X89" i="162"/>
  <c r="AB88" i="162"/>
  <c r="I88" i="162"/>
  <c r="AI86" i="162"/>
  <c r="P86" i="162"/>
  <c r="AA83" i="162"/>
  <c r="H83" i="162"/>
  <c r="AF75" i="162"/>
  <c r="I75" i="162"/>
  <c r="X74" i="162"/>
  <c r="AQ74" i="162"/>
  <c r="K74" i="162"/>
  <c r="AD74" i="162"/>
  <c r="Q74" i="162"/>
  <c r="AJ74" i="162"/>
  <c r="AO72" i="162"/>
  <c r="Q72" i="162"/>
  <c r="AO63" i="162"/>
  <c r="Q63" i="162"/>
  <c r="W58" i="162"/>
  <c r="T43" i="162"/>
  <c r="Z99" i="162"/>
  <c r="AA88" i="162"/>
  <c r="H88" i="162"/>
  <c r="AH86" i="162"/>
  <c r="O86" i="162"/>
  <c r="Z83" i="162"/>
  <c r="AD75" i="162"/>
  <c r="P72" i="162"/>
  <c r="P63" i="162"/>
  <c r="U59" i="162"/>
  <c r="H59" i="162"/>
  <c r="AA59" i="162"/>
  <c r="N59" i="162"/>
  <c r="AG59" i="162"/>
  <c r="V58" i="162"/>
  <c r="V51" i="162"/>
  <c r="AO51" i="162"/>
  <c r="R51" i="162"/>
  <c r="AM51" i="162"/>
  <c r="U51" i="162"/>
  <c r="AP51" i="162"/>
  <c r="AA51" i="162"/>
  <c r="H51" i="162"/>
  <c r="AB51" i="162"/>
  <c r="L51" i="162"/>
  <c r="AG51" i="162"/>
  <c r="N51" i="162"/>
  <c r="AH51" i="162"/>
  <c r="P51" i="162"/>
  <c r="AJ51" i="162"/>
  <c r="H49" i="162"/>
  <c r="AA49" i="162"/>
  <c r="AC49" i="162"/>
  <c r="V49" i="162"/>
  <c r="AQ49" i="162"/>
  <c r="X49" i="162"/>
  <c r="I49" i="162"/>
  <c r="AF49" i="162"/>
  <c r="K49" i="162"/>
  <c r="AG49" i="162"/>
  <c r="P49" i="162"/>
  <c r="AL49" i="162"/>
  <c r="Q49" i="162"/>
  <c r="AM49" i="162"/>
  <c r="R49" i="162"/>
  <c r="T49" i="162"/>
  <c r="AO49" i="162"/>
  <c r="AC36" i="162"/>
  <c r="P36" i="162"/>
  <c r="AI36" i="162"/>
  <c r="R36" i="162"/>
  <c r="AL36" i="162"/>
  <c r="AB36" i="162"/>
  <c r="AD36" i="162"/>
  <c r="H36" i="162"/>
  <c r="AF36" i="162"/>
  <c r="I36" i="162"/>
  <c r="AG36" i="162"/>
  <c r="K36" i="162"/>
  <c r="AH36" i="162"/>
  <c r="L36" i="162"/>
  <c r="AJ36" i="162"/>
  <c r="N36" i="162"/>
  <c r="AM36" i="162"/>
  <c r="O36" i="162"/>
  <c r="Q36" i="162"/>
  <c r="AO36" i="162"/>
  <c r="T36" i="162"/>
  <c r="AP36" i="162"/>
  <c r="U36" i="162"/>
  <c r="AQ36" i="162"/>
  <c r="V36" i="162"/>
  <c r="W36" i="162"/>
  <c r="X36" i="162"/>
  <c r="Z36" i="162"/>
  <c r="AA63" i="162"/>
  <c r="U100" i="162"/>
  <c r="AQ99" i="162"/>
  <c r="X99" i="162"/>
  <c r="AB98" i="162"/>
  <c r="AF97" i="162"/>
  <c r="L97" i="162"/>
  <c r="AI96" i="162"/>
  <c r="P96" i="162"/>
  <c r="AM95" i="162"/>
  <c r="T95" i="162"/>
  <c r="AA93" i="162"/>
  <c r="H93" i="162"/>
  <c r="AD92" i="162"/>
  <c r="K92" i="162"/>
  <c r="AH91" i="162"/>
  <c r="O91" i="162"/>
  <c r="AL90" i="162"/>
  <c r="R90" i="162"/>
  <c r="AO89" i="162"/>
  <c r="V89" i="162"/>
  <c r="Z88" i="162"/>
  <c r="AC87" i="162"/>
  <c r="AG86" i="162"/>
  <c r="N86" i="162"/>
  <c r="AJ85" i="162"/>
  <c r="Q85" i="162"/>
  <c r="U84" i="162"/>
  <c r="AQ83" i="162"/>
  <c r="X83" i="162"/>
  <c r="AB82" i="162"/>
  <c r="I82" i="162"/>
  <c r="AC81" i="162"/>
  <c r="AD80" i="162"/>
  <c r="AF79" i="162"/>
  <c r="K79" i="162"/>
  <c r="AG78" i="162"/>
  <c r="K78" i="162"/>
  <c r="AF77" i="162"/>
  <c r="W74" i="162"/>
  <c r="AQ73" i="162"/>
  <c r="T73" i="162"/>
  <c r="AM72" i="162"/>
  <c r="O72" i="162"/>
  <c r="AH71" i="162"/>
  <c r="K71" i="162"/>
  <c r="AD70" i="162"/>
  <c r="H68" i="162"/>
  <c r="AA68" i="162"/>
  <c r="N68" i="162"/>
  <c r="AG68" i="162"/>
  <c r="T68" i="162"/>
  <c r="AM68" i="162"/>
  <c r="O66" i="162"/>
  <c r="AH66" i="162"/>
  <c r="U66" i="162"/>
  <c r="H66" i="162"/>
  <c r="AA66" i="162"/>
  <c r="V65" i="162"/>
  <c r="AP64" i="162"/>
  <c r="R64" i="162"/>
  <c r="AM63" i="162"/>
  <c r="O63" i="162"/>
  <c r="AH62" i="162"/>
  <c r="K62" i="162"/>
  <c r="AD61" i="162"/>
  <c r="Z59" i="162"/>
  <c r="U58" i="162"/>
  <c r="Z55" i="162"/>
  <c r="AO53" i="162"/>
  <c r="X52" i="162"/>
  <c r="AI51" i="162"/>
  <c r="K48" i="162"/>
  <c r="AD48" i="162"/>
  <c r="N48" i="162"/>
  <c r="AG48" i="162"/>
  <c r="U48" i="162"/>
  <c r="AP48" i="162"/>
  <c r="W48" i="162"/>
  <c r="AB48" i="162"/>
  <c r="H48" i="162"/>
  <c r="AC48" i="162"/>
  <c r="O48" i="162"/>
  <c r="AJ48" i="162"/>
  <c r="P48" i="162"/>
  <c r="AL48" i="162"/>
  <c r="Q48" i="162"/>
  <c r="AM48" i="162"/>
  <c r="R48" i="162"/>
  <c r="AF86" i="162"/>
  <c r="L86" i="162"/>
  <c r="U75" i="162"/>
  <c r="H75" i="162"/>
  <c r="AA75" i="162"/>
  <c r="N75" i="162"/>
  <c r="AG75" i="162"/>
  <c r="AJ72" i="162"/>
  <c r="N72" i="162"/>
  <c r="AJ63" i="162"/>
  <c r="N63" i="162"/>
  <c r="T58" i="162"/>
  <c r="O47" i="162"/>
  <c r="AH47" i="162"/>
  <c r="Q47" i="162"/>
  <c r="AJ47" i="162"/>
  <c r="T47" i="162"/>
  <c r="AO47" i="162"/>
  <c r="V47" i="162"/>
  <c r="AQ47" i="162"/>
  <c r="AA47" i="162"/>
  <c r="AB47" i="162"/>
  <c r="K47" i="162"/>
  <c r="AG47" i="162"/>
  <c r="L47" i="162"/>
  <c r="AI47" i="162"/>
  <c r="N47" i="162"/>
  <c r="AL47" i="162"/>
  <c r="P47" i="162"/>
  <c r="AM47" i="162"/>
  <c r="AO99" i="162"/>
  <c r="V99" i="162"/>
  <c r="AD86" i="162"/>
  <c r="K86" i="162"/>
  <c r="AO83" i="162"/>
  <c r="V83" i="162"/>
  <c r="Z75" i="162"/>
  <c r="AI72" i="162"/>
  <c r="K72" i="162"/>
  <c r="AI63" i="162"/>
  <c r="K63" i="162"/>
  <c r="W59" i="162"/>
  <c r="AO58" i="162"/>
  <c r="R58" i="162"/>
  <c r="AP47" i="162"/>
  <c r="AC43" i="162"/>
  <c r="L43" i="162"/>
  <c r="AF43" i="162"/>
  <c r="P43" i="162"/>
  <c r="AL43" i="162"/>
  <c r="Q43" i="162"/>
  <c r="AM43" i="162"/>
  <c r="R43" i="162"/>
  <c r="U43" i="162"/>
  <c r="AP43" i="162"/>
  <c r="V43" i="162"/>
  <c r="AQ43" i="162"/>
  <c r="W43" i="162"/>
  <c r="X43" i="162"/>
  <c r="AB43" i="162"/>
  <c r="H43" i="162"/>
  <c r="AD43" i="162"/>
  <c r="I43" i="162"/>
  <c r="AG43" i="162"/>
  <c r="K43" i="162"/>
  <c r="AH43" i="162"/>
  <c r="N43" i="162"/>
  <c r="AI43" i="162"/>
  <c r="U99" i="162"/>
  <c r="AB97" i="162"/>
  <c r="I97" i="162"/>
  <c r="AH90" i="162"/>
  <c r="O90" i="162"/>
  <c r="AL89" i="162"/>
  <c r="R89" i="162"/>
  <c r="AO88" i="162"/>
  <c r="V88" i="162"/>
  <c r="AC86" i="162"/>
  <c r="AJ84" i="162"/>
  <c r="Q84" i="162"/>
  <c r="U83" i="162"/>
  <c r="X75" i="162"/>
  <c r="AP74" i="162"/>
  <c r="T74" i="162"/>
  <c r="AH72" i="162"/>
  <c r="T70" i="162"/>
  <c r="AM70" i="162"/>
  <c r="Z70" i="162"/>
  <c r="L70" i="162"/>
  <c r="AF70" i="162"/>
  <c r="N64" i="162"/>
  <c r="AH63" i="162"/>
  <c r="N61" i="162"/>
  <c r="AG61" i="162"/>
  <c r="T61" i="162"/>
  <c r="AM61" i="162"/>
  <c r="Z61" i="162"/>
  <c r="V59" i="162"/>
  <c r="P58" i="162"/>
  <c r="AC51" i="162"/>
  <c r="AI49" i="162"/>
  <c r="AA72" i="162"/>
  <c r="AI100" i="162"/>
  <c r="P100" i="162"/>
  <c r="AM99" i="162"/>
  <c r="T99" i="162"/>
  <c r="AA97" i="162"/>
  <c r="H97" i="162"/>
  <c r="AD96" i="162"/>
  <c r="K96" i="162"/>
  <c r="AH95" i="162"/>
  <c r="AO93" i="162"/>
  <c r="V93" i="162"/>
  <c r="AG90" i="162"/>
  <c r="N90" i="162"/>
  <c r="AJ89" i="162"/>
  <c r="Q89" i="162"/>
  <c r="U88" i="162"/>
  <c r="AQ87" i="162"/>
  <c r="X87" i="162"/>
  <c r="AB86" i="162"/>
  <c r="I86" i="162"/>
  <c r="AF85" i="162"/>
  <c r="AI84" i="162"/>
  <c r="P84" i="162"/>
  <c r="AM83" i="162"/>
  <c r="T83" i="162"/>
  <c r="AP82" i="162"/>
  <c r="W82" i="162"/>
  <c r="K81" i="162"/>
  <c r="AD81" i="162"/>
  <c r="W75" i="162"/>
  <c r="AO74" i="162"/>
  <c r="R74" i="162"/>
  <c r="AL73" i="162"/>
  <c r="N73" i="162"/>
  <c r="AG72" i="162"/>
  <c r="I72" i="162"/>
  <c r="X70" i="162"/>
  <c r="P65" i="162"/>
  <c r="AJ64" i="162"/>
  <c r="L64" i="162"/>
  <c r="AG63" i="162"/>
  <c r="I63" i="162"/>
  <c r="X61" i="162"/>
  <c r="AQ59" i="162"/>
  <c r="T59" i="162"/>
  <c r="AM58" i="162"/>
  <c r="O58" i="162"/>
  <c r="T55" i="162"/>
  <c r="P52" i="162"/>
  <c r="Z51" i="162"/>
  <c r="AH49" i="162"/>
  <c r="AF47" i="162"/>
  <c r="AH100" i="162"/>
  <c r="O100" i="162"/>
  <c r="AL99" i="162"/>
  <c r="R99" i="162"/>
  <c r="Z97" i="162"/>
  <c r="AC96" i="162"/>
  <c r="U93" i="162"/>
  <c r="AF90" i="162"/>
  <c r="L90" i="162"/>
  <c r="AI89" i="162"/>
  <c r="P89" i="162"/>
  <c r="AM88" i="162"/>
  <c r="T88" i="162"/>
  <c r="AA86" i="162"/>
  <c r="H86" i="162"/>
  <c r="AH84" i="162"/>
  <c r="O84" i="162"/>
  <c r="AL83" i="162"/>
  <c r="R83" i="162"/>
  <c r="AO82" i="162"/>
  <c r="V82" i="162"/>
  <c r="O80" i="162"/>
  <c r="AH80" i="162"/>
  <c r="AC78" i="162"/>
  <c r="V78" i="162"/>
  <c r="AO78" i="162"/>
  <c r="N77" i="162"/>
  <c r="AG77" i="162"/>
  <c r="Z77" i="162"/>
  <c r="V75" i="162"/>
  <c r="P74" i="162"/>
  <c r="AD72" i="162"/>
  <c r="H72" i="162"/>
  <c r="P71" i="162"/>
  <c r="AI71" i="162"/>
  <c r="V71" i="162"/>
  <c r="AO71" i="162"/>
  <c r="I71" i="162"/>
  <c r="AB71" i="162"/>
  <c r="W70" i="162"/>
  <c r="AI64" i="162"/>
  <c r="K64" i="162"/>
  <c r="AD63" i="162"/>
  <c r="H63" i="162"/>
  <c r="AC62" i="162"/>
  <c r="P62" i="162"/>
  <c r="AI62" i="162"/>
  <c r="V62" i="162"/>
  <c r="AO62" i="162"/>
  <c r="W61" i="162"/>
  <c r="AP59" i="162"/>
  <c r="R59" i="162"/>
  <c r="AL58" i="162"/>
  <c r="N58" i="162"/>
  <c r="O53" i="162"/>
  <c r="AH53" i="162"/>
  <c r="T53" i="162"/>
  <c r="Z53" i="162"/>
  <c r="AD53" i="162"/>
  <c r="K53" i="162"/>
  <c r="AF53" i="162"/>
  <c r="N53" i="162"/>
  <c r="AI53" i="162"/>
  <c r="X51" i="162"/>
  <c r="AD49" i="162"/>
  <c r="AD47" i="162"/>
  <c r="W86" i="162"/>
  <c r="AG100" i="162"/>
  <c r="AJ99" i="162"/>
  <c r="Q99" i="162"/>
  <c r="AQ97" i="162"/>
  <c r="AB96" i="162"/>
  <c r="AM93" i="162"/>
  <c r="AD90" i="162"/>
  <c r="K90" i="162"/>
  <c r="AH89" i="162"/>
  <c r="O89" i="162"/>
  <c r="AL88" i="162"/>
  <c r="R88" i="162"/>
  <c r="AO87" i="162"/>
  <c r="Z86" i="162"/>
  <c r="AG84" i="162"/>
  <c r="N84" i="162"/>
  <c r="AJ83" i="162"/>
  <c r="Q83" i="162"/>
  <c r="U82" i="162"/>
  <c r="AQ80" i="162"/>
  <c r="W80" i="162"/>
  <c r="R79" i="162"/>
  <c r="AL79" i="162"/>
  <c r="X78" i="162"/>
  <c r="W77" i="162"/>
  <c r="AQ75" i="162"/>
  <c r="T75" i="162"/>
  <c r="AM74" i="162"/>
  <c r="O74" i="162"/>
  <c r="AC72" i="162"/>
  <c r="Z71" i="162"/>
  <c r="V70" i="162"/>
  <c r="AJ65" i="162"/>
  <c r="N65" i="162"/>
  <c r="AG64" i="162"/>
  <c r="AC63" i="162"/>
  <c r="Z62" i="162"/>
  <c r="V61" i="162"/>
  <c r="AO59" i="162"/>
  <c r="Q59" i="162"/>
  <c r="AI58" i="162"/>
  <c r="L58" i="162"/>
  <c r="AB53" i="162"/>
  <c r="W51" i="162"/>
  <c r="AB49" i="162"/>
  <c r="AC47" i="162"/>
  <c r="AI99" i="162"/>
  <c r="AG89" i="162"/>
  <c r="AJ88" i="162"/>
  <c r="AQ86" i="162"/>
  <c r="AI83" i="162"/>
  <c r="AP75" i="162"/>
  <c r="R75" i="162"/>
  <c r="AB72" i="162"/>
  <c r="AB63" i="162"/>
  <c r="AH58" i="162"/>
  <c r="AA56" i="162"/>
  <c r="H56" i="162"/>
  <c r="AF42" i="162"/>
  <c r="AD41" i="162"/>
  <c r="I41" i="162"/>
  <c r="AG39" i="162"/>
  <c r="K39" i="162"/>
  <c r="AG38" i="162"/>
  <c r="AQ33" i="162"/>
  <c r="T33" i="162"/>
  <c r="AM32" i="162"/>
  <c r="O32" i="162"/>
  <c r="H25" i="162"/>
  <c r="AA25" i="162"/>
  <c r="K25" i="162"/>
  <c r="AD25" i="162"/>
  <c r="L25" i="162"/>
  <c r="AF25" i="162"/>
  <c r="N25" i="162"/>
  <c r="AG25" i="162"/>
  <c r="O25" i="162"/>
  <c r="AH25" i="162"/>
  <c r="Q25" i="162"/>
  <c r="AJ25" i="162"/>
  <c r="T25" i="162"/>
  <c r="AM25" i="162"/>
  <c r="AD42" i="162"/>
  <c r="I42" i="162"/>
  <c r="AC41" i="162"/>
  <c r="H41" i="162"/>
  <c r="AF39" i="162"/>
  <c r="AP33" i="162"/>
  <c r="R33" i="162"/>
  <c r="AL32" i="162"/>
  <c r="L32" i="162"/>
  <c r="I31" i="162"/>
  <c r="AB31" i="162"/>
  <c r="L31" i="162"/>
  <c r="AF31" i="162"/>
  <c r="O31" i="162"/>
  <c r="AH31" i="162"/>
  <c r="Q31" i="162"/>
  <c r="AJ31" i="162"/>
  <c r="AC76" i="162"/>
  <c r="AI69" i="162"/>
  <c r="AC60" i="162"/>
  <c r="U57" i="162"/>
  <c r="AQ56" i="162"/>
  <c r="X56" i="162"/>
  <c r="AG46" i="162"/>
  <c r="K46" i="162"/>
  <c r="AC42" i="162"/>
  <c r="H42" i="162"/>
  <c r="AB41" i="162"/>
  <c r="AD39" i="162"/>
  <c r="I39" i="162"/>
  <c r="AC38" i="162"/>
  <c r="Z37" i="162"/>
  <c r="L37" i="162"/>
  <c r="AF37" i="162"/>
  <c r="O37" i="162"/>
  <c r="AH37" i="162"/>
  <c r="AP35" i="162"/>
  <c r="Q35" i="162"/>
  <c r="AO33" i="162"/>
  <c r="Q33" i="162"/>
  <c r="AJ32" i="162"/>
  <c r="AA31" i="162"/>
  <c r="T30" i="162"/>
  <c r="AI25" i="162"/>
  <c r="AB42" i="162"/>
  <c r="AC39" i="162"/>
  <c r="AM33" i="162"/>
  <c r="P33" i="162"/>
  <c r="AI32" i="162"/>
  <c r="H32" i="162"/>
  <c r="Z31" i="162"/>
  <c r="AC25" i="162"/>
  <c r="Q41" i="162"/>
  <c r="AJ41" i="162"/>
  <c r="T41" i="162"/>
  <c r="AM41" i="162"/>
  <c r="I38" i="162"/>
  <c r="AB38" i="162"/>
  <c r="K38" i="162"/>
  <c r="AD38" i="162"/>
  <c r="AL33" i="162"/>
  <c r="O33" i="162"/>
  <c r="AH32" i="162"/>
  <c r="X31" i="162"/>
  <c r="X19" i="162"/>
  <c r="AQ19" i="162"/>
  <c r="Z19" i="162"/>
  <c r="H19" i="162"/>
  <c r="AA19" i="162"/>
  <c r="I19" i="162"/>
  <c r="AB19" i="162"/>
  <c r="AC19" i="162"/>
  <c r="K19" i="162"/>
  <c r="AD19" i="162"/>
  <c r="L19" i="162"/>
  <c r="AF19" i="162"/>
  <c r="N19" i="162"/>
  <c r="AG19" i="162"/>
  <c r="O19" i="162"/>
  <c r="AH19" i="162"/>
  <c r="P19" i="162"/>
  <c r="AI19" i="162"/>
  <c r="Q19" i="162"/>
  <c r="AJ19" i="162"/>
  <c r="R19" i="162"/>
  <c r="AL19" i="162"/>
  <c r="T19" i="162"/>
  <c r="AM19" i="162"/>
  <c r="U19" i="162"/>
  <c r="V19" i="162"/>
  <c r="AO19" i="162"/>
  <c r="N42" i="162"/>
  <c r="AG42" i="162"/>
  <c r="P42" i="162"/>
  <c r="AI42" i="162"/>
  <c r="X39" i="162"/>
  <c r="AQ39" i="162"/>
  <c r="H39" i="162"/>
  <c r="AA39" i="162"/>
  <c r="AJ33" i="162"/>
  <c r="N33" i="162"/>
  <c r="X32" i="162"/>
  <c r="AQ32" i="162"/>
  <c r="I32" i="162"/>
  <c r="AB32" i="162"/>
  <c r="K32" i="162"/>
  <c r="AD32" i="162"/>
  <c r="N32" i="162"/>
  <c r="AG32" i="162"/>
  <c r="AH57" i="162"/>
  <c r="O57" i="162"/>
  <c r="AL56" i="162"/>
  <c r="R56" i="162"/>
  <c r="K54" i="162"/>
  <c r="AD54" i="162"/>
  <c r="V45" i="162"/>
  <c r="AO45" i="162"/>
  <c r="X45" i="162"/>
  <c r="AQ45" i="162"/>
  <c r="Z44" i="162"/>
  <c r="I44" i="162"/>
  <c r="AB44" i="162"/>
  <c r="W42" i="162"/>
  <c r="AQ41" i="162"/>
  <c r="V41" i="162"/>
  <c r="V39" i="162"/>
  <c r="AQ38" i="162"/>
  <c r="V38" i="162"/>
  <c r="AP37" i="162"/>
  <c r="T37" i="162"/>
  <c r="AH33" i="162"/>
  <c r="K33" i="162"/>
  <c r="AA32" i="162"/>
  <c r="U31" i="162"/>
  <c r="P29" i="162"/>
  <c r="AI29" i="162"/>
  <c r="T29" i="162"/>
  <c r="AM29" i="162"/>
  <c r="V29" i="162"/>
  <c r="AO29" i="162"/>
  <c r="X29" i="162"/>
  <c r="AQ29" i="162"/>
  <c r="W25" i="162"/>
  <c r="R46" i="162"/>
  <c r="AL46" i="162"/>
  <c r="U46" i="162"/>
  <c r="AQ42" i="162"/>
  <c r="V42" i="162"/>
  <c r="AP41" i="162"/>
  <c r="U41" i="162"/>
  <c r="AP39" i="162"/>
  <c r="U39" i="162"/>
  <c r="AP38" i="162"/>
  <c r="U38" i="162"/>
  <c r="AG33" i="162"/>
  <c r="Z32" i="162"/>
  <c r="AQ31" i="162"/>
  <c r="T31" i="162"/>
  <c r="AP42" i="162"/>
  <c r="U42" i="162"/>
  <c r="W32" i="162"/>
  <c r="AO42" i="162"/>
  <c r="T42" i="162"/>
  <c r="U33" i="162"/>
  <c r="H33" i="162"/>
  <c r="AA33" i="162"/>
  <c r="AC33" i="162"/>
  <c r="U32" i="162"/>
  <c r="AJ76" i="162"/>
  <c r="AJ60" i="162"/>
  <c r="AB57" i="162"/>
  <c r="AF56" i="162"/>
  <c r="AP46" i="162"/>
  <c r="T46" i="162"/>
  <c r="AM42" i="162"/>
  <c r="Q42" i="162"/>
  <c r="AI41" i="162"/>
  <c r="N41" i="162"/>
  <c r="AL39" i="162"/>
  <c r="P39" i="162"/>
  <c r="AL38" i="162"/>
  <c r="P38" i="162"/>
  <c r="N35" i="162"/>
  <c r="AG35" i="162"/>
  <c r="T35" i="162"/>
  <c r="AM35" i="162"/>
  <c r="V35" i="162"/>
  <c r="AO35" i="162"/>
  <c r="Z33" i="162"/>
  <c r="T32" i="162"/>
  <c r="AM31" i="162"/>
  <c r="K31" i="162"/>
  <c r="L30" i="162"/>
  <c r="AF30" i="162"/>
  <c r="P30" i="162"/>
  <c r="AI30" i="162"/>
  <c r="R30" i="162"/>
  <c r="AL30" i="162"/>
  <c r="U30" i="162"/>
  <c r="AL42" i="162"/>
  <c r="O42" i="162"/>
  <c r="AJ39" i="162"/>
  <c r="O39" i="162"/>
  <c r="X33" i="162"/>
  <c r="AP32" i="162"/>
  <c r="R32" i="162"/>
  <c r="AJ42" i="162"/>
  <c r="L42" i="162"/>
  <c r="AG41" i="162"/>
  <c r="K41" i="162"/>
  <c r="AI39" i="162"/>
  <c r="N39" i="162"/>
  <c r="W33" i="162"/>
  <c r="AO32" i="162"/>
  <c r="Q32" i="162"/>
  <c r="AI31" i="162"/>
  <c r="H31" i="162"/>
  <c r="AB28" i="162"/>
  <c r="I28" i="162"/>
  <c r="AF27" i="162"/>
  <c r="L27" i="162"/>
  <c r="AI26" i="162"/>
  <c r="P26" i="162"/>
  <c r="AA23" i="162"/>
  <c r="H23" i="162"/>
  <c r="AD22" i="162"/>
  <c r="K22" i="162"/>
  <c r="AH21" i="162"/>
  <c r="O21" i="162"/>
  <c r="AL20" i="162"/>
  <c r="R20" i="162"/>
  <c r="AC17" i="162"/>
  <c r="AG16" i="162"/>
  <c r="N16" i="162"/>
  <c r="AJ15" i="162"/>
  <c r="Q15" i="162"/>
  <c r="U14" i="162"/>
  <c r="AQ13" i="162"/>
  <c r="X13" i="162"/>
  <c r="AB12" i="162"/>
  <c r="AF11" i="162"/>
  <c r="L11" i="162"/>
  <c r="AI10" i="162"/>
  <c r="P10" i="162"/>
  <c r="AM9" i="162"/>
  <c r="T9" i="162"/>
  <c r="AG21" i="162"/>
  <c r="N21" i="162"/>
  <c r="AJ20" i="162"/>
  <c r="Q20" i="162"/>
  <c r="AF16" i="162"/>
  <c r="L16" i="162"/>
  <c r="AI15" i="162"/>
  <c r="P15" i="162"/>
  <c r="AH10" i="162"/>
  <c r="O10" i="162"/>
  <c r="AL9" i="162"/>
  <c r="R9" i="162"/>
  <c r="Z28" i="162"/>
  <c r="AG26" i="162"/>
  <c r="N26" i="162"/>
  <c r="AQ23" i="162"/>
  <c r="X23" i="162"/>
  <c r="AB22" i="162"/>
  <c r="I22" i="162"/>
  <c r="AF21" i="162"/>
  <c r="L21" i="162"/>
  <c r="AI20" i="162"/>
  <c r="P20" i="162"/>
  <c r="AA17" i="162"/>
  <c r="H17" i="162"/>
  <c r="AD16" i="162"/>
  <c r="K16" i="162"/>
  <c r="AH15" i="162"/>
  <c r="O15" i="162"/>
  <c r="AL14" i="162"/>
  <c r="R14" i="162"/>
  <c r="AO13" i="162"/>
  <c r="V13" i="162"/>
  <c r="AC11" i="162"/>
  <c r="AG10" i="162"/>
  <c r="N10" i="162"/>
  <c r="AJ9" i="162"/>
  <c r="Q9" i="162"/>
  <c r="AD21" i="162"/>
  <c r="K21" i="162"/>
  <c r="AH20" i="162"/>
  <c r="O20" i="162"/>
  <c r="AC16" i="162"/>
  <c r="AG15" i="162"/>
  <c r="N15" i="162"/>
  <c r="U13" i="162"/>
  <c r="AF10" i="162"/>
  <c r="L10" i="162"/>
  <c r="AI9" i="162"/>
  <c r="P9" i="162"/>
  <c r="AD26" i="162"/>
  <c r="K26" i="162"/>
  <c r="AO23" i="162"/>
  <c r="V23" i="162"/>
  <c r="Z22" i="162"/>
  <c r="AC21" i="162"/>
  <c r="AG20" i="162"/>
  <c r="N20" i="162"/>
  <c r="AQ17" i="162"/>
  <c r="X17" i="162"/>
  <c r="AB16" i="162"/>
  <c r="I16" i="162"/>
  <c r="AF15" i="162"/>
  <c r="L15" i="162"/>
  <c r="AI14" i="162"/>
  <c r="P14" i="162"/>
  <c r="AM13" i="162"/>
  <c r="T13" i="162"/>
  <c r="AA11" i="162"/>
  <c r="AD10" i="162"/>
  <c r="K10" i="162"/>
  <c r="AH9" i="162"/>
  <c r="O9" i="162"/>
  <c r="AC26" i="162"/>
  <c r="U23" i="162"/>
  <c r="X22" i="162"/>
  <c r="AB21" i="162"/>
  <c r="I21" i="162"/>
  <c r="AF20" i="162"/>
  <c r="L20" i="162"/>
  <c r="AA16" i="162"/>
  <c r="H16" i="162"/>
  <c r="AD15" i="162"/>
  <c r="K15" i="162"/>
  <c r="AH14" i="162"/>
  <c r="O14" i="162"/>
  <c r="AL13" i="162"/>
  <c r="R13" i="162"/>
  <c r="AC10" i="162"/>
  <c r="AG9" i="162"/>
  <c r="N9" i="162"/>
  <c r="AB26" i="162"/>
  <c r="I26" i="162"/>
  <c r="AM23" i="162"/>
  <c r="T23" i="162"/>
  <c r="AA21" i="162"/>
  <c r="H21" i="162"/>
  <c r="AD20" i="162"/>
  <c r="K20" i="162"/>
  <c r="Z16" i="162"/>
  <c r="AC15" i="162"/>
  <c r="AG14" i="162"/>
  <c r="N14" i="162"/>
  <c r="AJ13" i="162"/>
  <c r="Q13" i="162"/>
  <c r="AB10" i="162"/>
  <c r="I10" i="162"/>
  <c r="AF9" i="162"/>
  <c r="L9" i="162"/>
  <c r="AM28" i="162"/>
  <c r="AA26" i="162"/>
  <c r="AL23" i="162"/>
  <c r="R23" i="162"/>
  <c r="AO22" i="162"/>
  <c r="Z21" i="162"/>
  <c r="AC20" i="162"/>
  <c r="AQ16" i="162"/>
  <c r="X16" i="162"/>
  <c r="AB15" i="162"/>
  <c r="I15" i="162"/>
  <c r="AF14" i="162"/>
  <c r="L14" i="162"/>
  <c r="AI13" i="162"/>
  <c r="P13" i="162"/>
  <c r="AA10" i="162"/>
  <c r="H10" i="162"/>
  <c r="AD9" i="162"/>
  <c r="K9" i="162"/>
  <c r="H15" i="162"/>
  <c r="AC9" i="162"/>
  <c r="AO16" i="162"/>
  <c r="V16" i="162"/>
  <c r="Z15" i="162"/>
  <c r="AB9" i="162"/>
  <c r="I9" i="162"/>
  <c r="AH23" i="162"/>
  <c r="O23" i="162"/>
  <c r="AO21" i="162"/>
  <c r="V21" i="162"/>
  <c r="Z20" i="162"/>
  <c r="U16" i="162"/>
  <c r="AQ15" i="162"/>
  <c r="X15" i="162"/>
  <c r="AB14" i="162"/>
  <c r="AF13" i="162"/>
  <c r="L13" i="162"/>
  <c r="AA9" i="162"/>
  <c r="H9" i="162"/>
  <c r="AM16" i="162"/>
  <c r="T16" i="162"/>
  <c r="L23" i="162"/>
  <c r="AM21" i="162"/>
  <c r="T21" i="162"/>
  <c r="AL16" i="162"/>
  <c r="R16" i="162"/>
  <c r="AO15" i="162"/>
  <c r="V15" i="162"/>
  <c r="AC13" i="162"/>
  <c r="U10" i="162"/>
  <c r="AQ9" i="162"/>
  <c r="X9" i="162"/>
  <c r="AJ16" i="162"/>
  <c r="Q16" i="162"/>
  <c r="U15" i="162"/>
  <c r="AJ21" i="162"/>
  <c r="AI16" i="162"/>
  <c r="AM15" i="162"/>
  <c r="AA13" i="162"/>
  <c r="AL10" i="162"/>
  <c r="R4" i="162"/>
  <c r="V2" i="162"/>
  <c r="X7" i="162"/>
  <c r="AA5" i="162"/>
  <c r="AC3" i="162"/>
  <c r="AH6" i="162"/>
  <c r="K8" i="162"/>
  <c r="N6" i="162"/>
  <c r="P4" i="162"/>
  <c r="T2" i="162"/>
  <c r="V7" i="162"/>
  <c r="X5" i="162"/>
  <c r="AA3" i="162"/>
  <c r="AD8" i="162"/>
  <c r="AF8" i="162"/>
  <c r="AH4" i="162"/>
  <c r="K7" i="162"/>
  <c r="N5" i="162"/>
  <c r="P3" i="162"/>
  <c r="T8" i="162"/>
  <c r="V6" i="162"/>
  <c r="X4" i="162"/>
  <c r="AB2" i="162"/>
  <c r="AD7" i="162"/>
  <c r="AF7" i="162"/>
  <c r="AH3" i="162"/>
  <c r="R3" i="162"/>
  <c r="K6" i="162"/>
  <c r="N4" i="162"/>
  <c r="Q2" i="162"/>
  <c r="T7" i="162"/>
  <c r="V5" i="162"/>
  <c r="X3" i="162"/>
  <c r="AB8" i="162"/>
  <c r="AD6" i="162"/>
  <c r="AF6" i="162"/>
  <c r="AI8" i="162"/>
  <c r="K5" i="162"/>
  <c r="N3" i="162"/>
  <c r="Q8" i="162"/>
  <c r="T6" i="162"/>
  <c r="V4" i="162"/>
  <c r="Z2" i="162"/>
  <c r="AB7" i="162"/>
  <c r="AD5" i="162"/>
  <c r="AF5" i="162"/>
  <c r="AI7" i="162"/>
  <c r="K4" i="162"/>
  <c r="O2" i="162"/>
  <c r="Q7" i="162"/>
  <c r="T5" i="162"/>
  <c r="V3" i="162"/>
  <c r="Z8" i="162"/>
  <c r="AB6" i="162"/>
  <c r="AD4" i="162"/>
  <c r="AF4" i="162"/>
  <c r="AI6" i="162"/>
  <c r="K3" i="162"/>
  <c r="O8" i="162"/>
  <c r="Q6" i="162"/>
  <c r="T4" i="162"/>
  <c r="W2" i="162"/>
  <c r="Z7" i="162"/>
  <c r="AB5" i="162"/>
  <c r="AD3" i="162"/>
  <c r="AF3" i="162"/>
  <c r="AI5" i="162"/>
  <c r="L2" i="162"/>
  <c r="O7" i="162"/>
  <c r="Q5" i="162"/>
  <c r="T3" i="162"/>
  <c r="W8" i="162"/>
  <c r="Z6" i="162"/>
  <c r="AB4" i="162"/>
  <c r="AF2" i="162"/>
  <c r="AG8" i="162"/>
  <c r="AI4" i="162"/>
  <c r="L8" i="162"/>
  <c r="O6" i="162"/>
  <c r="Q4" i="162"/>
  <c r="U2" i="162"/>
  <c r="W7" i="162"/>
  <c r="Z5" i="162"/>
  <c r="AB3" i="162"/>
  <c r="AG2" i="162"/>
  <c r="AG7" i="162"/>
  <c r="AI3" i="162"/>
  <c r="L7" i="162"/>
  <c r="O5" i="162"/>
  <c r="Q3" i="162"/>
  <c r="U8" i="162"/>
  <c r="W6" i="162"/>
  <c r="Z4" i="162"/>
  <c r="AC2" i="162"/>
  <c r="AH2" i="162"/>
  <c r="AG6" i="162"/>
  <c r="AJ8" i="162"/>
  <c r="L6" i="162"/>
  <c r="O4" i="162"/>
  <c r="R2" i="162"/>
  <c r="U7" i="162"/>
  <c r="W5" i="162"/>
  <c r="Z3" i="162"/>
  <c r="AC8" i="162"/>
  <c r="AI2" i="162"/>
  <c r="AG5" i="162"/>
  <c r="AJ7" i="162"/>
  <c r="L5" i="162"/>
  <c r="O3" i="162"/>
  <c r="R8" i="162"/>
  <c r="U6" i="162"/>
  <c r="W4" i="162"/>
  <c r="AA2" i="162"/>
  <c r="AC7" i="162"/>
  <c r="AJ2" i="162"/>
  <c r="AG4" i="162"/>
  <c r="AJ6" i="162"/>
  <c r="L4" i="162"/>
  <c r="P2" i="162"/>
  <c r="R7" i="162"/>
  <c r="U5" i="162"/>
  <c r="W3" i="162"/>
  <c r="AA8" i="162"/>
  <c r="AC6" i="162"/>
  <c r="AG3" i="162"/>
  <c r="AJ5" i="162"/>
  <c r="L3" i="162"/>
  <c r="P8" i="162"/>
  <c r="R6" i="162"/>
  <c r="U4" i="162"/>
  <c r="X2" i="162"/>
  <c r="AA7" i="162"/>
  <c r="AC5" i="162"/>
  <c r="AH8" i="162"/>
  <c r="AJ4" i="162"/>
  <c r="N2" i="162"/>
  <c r="P7" i="162"/>
  <c r="R5" i="162"/>
  <c r="U3" i="162"/>
  <c r="X8" i="162"/>
  <c r="AA6" i="162"/>
  <c r="AC4" i="162"/>
  <c r="AH7" i="162"/>
  <c r="AJ3" i="162"/>
  <c r="H2" i="162"/>
  <c r="H7" i="162"/>
  <c r="H6" i="162"/>
  <c r="H5" i="162"/>
  <c r="H4" i="162"/>
  <c r="H3" i="162"/>
  <c r="I8" i="162"/>
  <c r="AX96" i="160" a="1"/>
  <c r="AX96" i="160" s="1"/>
  <c r="AE96" i="160" a="1"/>
  <c r="AE96" i="160" s="1"/>
  <c r="AU96" i="160" a="1"/>
  <c r="AU96" i="160" s="1"/>
  <c r="AY87" i="160" a="1"/>
  <c r="AY87" i="160" s="1"/>
  <c r="AC87" i="160" a="1"/>
  <c r="AC87" i="160" s="1"/>
  <c r="AD87" i="160" a="1"/>
  <c r="AD87" i="160" s="1"/>
  <c r="AE87" i="160" a="1"/>
  <c r="AE87" i="160" s="1"/>
  <c r="AF87" i="160" a="1"/>
  <c r="AF87" i="160" s="1"/>
  <c r="AW87" i="160" a="1"/>
  <c r="AW87" i="160" s="1"/>
  <c r="AD100" i="160" a="1"/>
  <c r="AD100" i="160" s="1"/>
  <c r="AT98" i="160" a="1"/>
  <c r="AT98" i="160" s="1"/>
  <c r="Q97" i="160"/>
  <c r="K97" i="160"/>
  <c r="AQ97" i="160"/>
  <c r="AY94" i="160" a="1"/>
  <c r="AY94" i="160" s="1"/>
  <c r="N93" i="160"/>
  <c r="AC92" i="160" a="1"/>
  <c r="AC92" i="160" s="1"/>
  <c r="AH90" i="160"/>
  <c r="Q90" i="160"/>
  <c r="AX87" i="160" a="1"/>
  <c r="AX87" i="160" s="1"/>
  <c r="AX86" i="160" a="1"/>
  <c r="AX86" i="160" s="1"/>
  <c r="AC86" i="160" a="1"/>
  <c r="AC86" i="160" s="1"/>
  <c r="AY86" i="160" a="1"/>
  <c r="AY86" i="160" s="1"/>
  <c r="AB86" i="160" a="1"/>
  <c r="AB86" i="160" s="1"/>
  <c r="AE86" i="160" a="1"/>
  <c r="AE86" i="160" s="1"/>
  <c r="AF85" i="160" a="1"/>
  <c r="AF85" i="160" s="1"/>
  <c r="AX84" i="160" a="1"/>
  <c r="AX84" i="160" s="1"/>
  <c r="AF84" i="160" a="1"/>
  <c r="AF84" i="160" s="1"/>
  <c r="AB84" i="160" a="1"/>
  <c r="AB84" i="160" s="1"/>
  <c r="K73" i="160"/>
  <c r="AQ73" i="160"/>
  <c r="W73" i="160"/>
  <c r="AK73" i="160"/>
  <c r="X73" i="160"/>
  <c r="AL73" i="160"/>
  <c r="AD73" i="160" a="1"/>
  <c r="AD73" i="160" s="1"/>
  <c r="M73" i="160"/>
  <c r="AU73" i="160" a="1"/>
  <c r="AU73" i="160" s="1"/>
  <c r="N73" i="160"/>
  <c r="AE73" i="160" a="1"/>
  <c r="AE73" i="160" s="1"/>
  <c r="S73" i="160"/>
  <c r="AH73" i="160"/>
  <c r="AX73" i="160" a="1"/>
  <c r="AX73" i="160" s="1"/>
  <c r="R73" i="160"/>
  <c r="AR73" i="160"/>
  <c r="T73" i="160"/>
  <c r="AT73" i="160" a="1"/>
  <c r="AT73" i="160" s="1"/>
  <c r="V73" i="160"/>
  <c r="Y73" i="160"/>
  <c r="AW73" i="160" a="1"/>
  <c r="AW73" i="160" s="1"/>
  <c r="AB73" i="160" a="1"/>
  <c r="AB73" i="160" s="1"/>
  <c r="AI73" i="160"/>
  <c r="AJ73" i="160"/>
  <c r="J73" i="160"/>
  <c r="AN73" i="160"/>
  <c r="Q73" i="160"/>
  <c r="AP73" i="160"/>
  <c r="AF71" i="160" a="1"/>
  <c r="AF71" i="160" s="1"/>
  <c r="Y70" i="160"/>
  <c r="AL70" i="160"/>
  <c r="Z70" i="160"/>
  <c r="AO70" i="160"/>
  <c r="AP70" i="160"/>
  <c r="N70" i="160"/>
  <c r="P70" i="160"/>
  <c r="Q70" i="160"/>
  <c r="V70" i="160"/>
  <c r="AJ70" i="160"/>
  <c r="S70" i="160"/>
  <c r="T70" i="160"/>
  <c r="W70" i="160"/>
  <c r="X70" i="160"/>
  <c r="AH70" i="160"/>
  <c r="J70" i="160"/>
  <c r="AI70" i="160"/>
  <c r="K70" i="160"/>
  <c r="AK70" i="160"/>
  <c r="AN70" i="160"/>
  <c r="R70" i="160"/>
  <c r="AR70" i="160"/>
  <c r="AT99" i="160" a="1"/>
  <c r="AT99" i="160" s="1"/>
  <c r="AC99" i="160" a="1"/>
  <c r="AC99" i="160" s="1"/>
  <c r="AB98" i="160" a="1"/>
  <c r="AB98" i="160" s="1"/>
  <c r="AO97" i="160"/>
  <c r="Y97" i="160"/>
  <c r="AC97" i="160" a="1"/>
  <c r="AC97" i="160" s="1"/>
  <c r="AL96" i="160"/>
  <c r="W96" i="160"/>
  <c r="AJ95" i="160"/>
  <c r="S95" i="160"/>
  <c r="AH94" i="160"/>
  <c r="R94" i="160"/>
  <c r="AX93" i="160" a="1"/>
  <c r="AX93" i="160" s="1"/>
  <c r="AF93" i="160" a="1"/>
  <c r="AF93" i="160" s="1"/>
  <c r="M93" i="160"/>
  <c r="AY90" i="160" a="1"/>
  <c r="AY90" i="160" s="1"/>
  <c r="P90" i="160"/>
  <c r="AW89" i="160" a="1"/>
  <c r="AW89" i="160" s="1"/>
  <c r="AP88" i="160"/>
  <c r="W88" i="160"/>
  <c r="AB87" i="160" a="1"/>
  <c r="AB87" i="160" s="1"/>
  <c r="Y82" i="160"/>
  <c r="AR81" i="160"/>
  <c r="K81" i="160"/>
  <c r="AB77" i="160" a="1"/>
  <c r="AB77" i="160" s="1"/>
  <c r="T74" i="160"/>
  <c r="AH74" i="160"/>
  <c r="V74" i="160"/>
  <c r="AI74" i="160"/>
  <c r="J74" i="160"/>
  <c r="AP74" i="160"/>
  <c r="K74" i="160"/>
  <c r="AQ74" i="160"/>
  <c r="AR74" i="160"/>
  <c r="Q74" i="160"/>
  <c r="P74" i="160"/>
  <c r="AN74" i="160"/>
  <c r="R74" i="160"/>
  <c r="AO74" i="160"/>
  <c r="S74" i="160"/>
  <c r="AT74" i="160" a="1"/>
  <c r="AT74" i="160" s="1"/>
  <c r="W74" i="160"/>
  <c r="Y74" i="160"/>
  <c r="AD74" i="160" a="1"/>
  <c r="AD74" i="160" s="1"/>
  <c r="AY74" i="160" a="1"/>
  <c r="AY74" i="160" s="1"/>
  <c r="AF74" i="160" a="1"/>
  <c r="AF74" i="160" s="1"/>
  <c r="AJ74" i="160"/>
  <c r="N74" i="160"/>
  <c r="AL74" i="160"/>
  <c r="AB70" i="160" a="1"/>
  <c r="AB70" i="160" s="1"/>
  <c r="AE70" i="160" a="1"/>
  <c r="AE70" i="160" s="1"/>
  <c r="AF70" i="160" a="1"/>
  <c r="AF70" i="160" s="1"/>
  <c r="AW70" i="160" a="1"/>
  <c r="AW70" i="160" s="1"/>
  <c r="AY70" i="160" a="1"/>
  <c r="AY70" i="160" s="1"/>
  <c r="AT70" i="160" a="1"/>
  <c r="AT70" i="160" s="1"/>
  <c r="AU70" i="160" a="1"/>
  <c r="AU70" i="160" s="1"/>
  <c r="AC70" i="160" a="1"/>
  <c r="AC70" i="160" s="1"/>
  <c r="V86" i="160"/>
  <c r="AI86" i="160"/>
  <c r="K86" i="160"/>
  <c r="AQ86" i="160"/>
  <c r="R86" i="160"/>
  <c r="AH86" i="160"/>
  <c r="AR86" i="160"/>
  <c r="M86" i="160"/>
  <c r="AT100" i="160" a="1"/>
  <c r="AT100" i="160" s="1"/>
  <c r="AC100" i="160" a="1"/>
  <c r="AC100" i="160" s="1"/>
  <c r="AR98" i="160"/>
  <c r="Y98" i="160"/>
  <c r="AL98" i="160"/>
  <c r="AN97" i="160"/>
  <c r="X97" i="160"/>
  <c r="AK96" i="160"/>
  <c r="T96" i="160"/>
  <c r="AY95" i="160" a="1"/>
  <c r="AY95" i="160" s="1"/>
  <c r="AI95" i="160"/>
  <c r="R95" i="160"/>
  <c r="AX94" i="160" a="1"/>
  <c r="AX94" i="160" s="1"/>
  <c r="Q94" i="160"/>
  <c r="AE93" i="160" a="1"/>
  <c r="AE93" i="160" s="1"/>
  <c r="V92" i="160"/>
  <c r="AI92" i="160"/>
  <c r="M92" i="160"/>
  <c r="P92" i="160"/>
  <c r="AL91" i="160"/>
  <c r="V91" i="160"/>
  <c r="AX90" i="160" a="1"/>
  <c r="AX90" i="160" s="1"/>
  <c r="AF90" i="160" a="1"/>
  <c r="AF90" i="160" s="1"/>
  <c r="N90" i="160"/>
  <c r="AD89" i="160" a="1"/>
  <c r="AD89" i="160" s="1"/>
  <c r="AO88" i="160"/>
  <c r="V88" i="160"/>
  <c r="AU87" i="160" a="1"/>
  <c r="AU87" i="160" s="1"/>
  <c r="Z86" i="160"/>
  <c r="X82" i="160"/>
  <c r="AP81" i="160"/>
  <c r="J81" i="160"/>
  <c r="AB79" i="160" a="1"/>
  <c r="AB79" i="160" s="1"/>
  <c r="S77" i="160"/>
  <c r="AE74" i="160" a="1"/>
  <c r="AE74" i="160" s="1"/>
  <c r="AN67" i="160"/>
  <c r="AU71" i="160" a="1"/>
  <c r="AU71" i="160" s="1"/>
  <c r="AE71" i="160" a="1"/>
  <c r="AE71" i="160" s="1"/>
  <c r="AY71" i="160" a="1"/>
  <c r="AY71" i="160" s="1"/>
  <c r="AT71" i="160" a="1"/>
  <c r="AT71" i="160" s="1"/>
  <c r="AW71" i="160" a="1"/>
  <c r="AW71" i="160" s="1"/>
  <c r="AC71" i="160" a="1"/>
  <c r="AC71" i="160" s="1"/>
  <c r="AX71" i="160" a="1"/>
  <c r="AX71" i="160" s="1"/>
  <c r="AD71" i="160" a="1"/>
  <c r="AD71" i="160" s="1"/>
  <c r="Z99" i="160"/>
  <c r="AN99" i="160"/>
  <c r="T99" i="160"/>
  <c r="AH99" i="160"/>
  <c r="AK97" i="160"/>
  <c r="V97" i="160"/>
  <c r="AY96" i="160" a="1"/>
  <c r="AY96" i="160" s="1"/>
  <c r="AW94" i="160" a="1"/>
  <c r="AW94" i="160" s="1"/>
  <c r="AW90" i="160" a="1"/>
  <c r="AW90" i="160" s="1"/>
  <c r="AE90" i="160" a="1"/>
  <c r="AE90" i="160" s="1"/>
  <c r="K90" i="160"/>
  <c r="AW86" i="160" a="1"/>
  <c r="AW86" i="160" s="1"/>
  <c r="X86" i="160"/>
  <c r="AX78" i="160" a="1"/>
  <c r="AX78" i="160" s="1"/>
  <c r="AC78" i="160" a="1"/>
  <c r="AC78" i="160" s="1"/>
  <c r="AF78" i="160" a="1"/>
  <c r="AF78" i="160" s="1"/>
  <c r="AY78" i="160" a="1"/>
  <c r="AY78" i="160" s="1"/>
  <c r="AB78" i="160" a="1"/>
  <c r="AB78" i="160" s="1"/>
  <c r="AT78" i="160" a="1"/>
  <c r="AT78" i="160" s="1"/>
  <c r="AU78" i="160" a="1"/>
  <c r="AU78" i="160" s="1"/>
  <c r="AD78" i="160" a="1"/>
  <c r="AD78" i="160" s="1"/>
  <c r="AE78" i="160" a="1"/>
  <c r="AE78" i="160" s="1"/>
  <c r="AW78" i="160" a="1"/>
  <c r="AW78" i="160" s="1"/>
  <c r="AY73" i="160" a="1"/>
  <c r="AY73" i="160" s="1"/>
  <c r="AB67" i="160" a="1"/>
  <c r="AB67" i="160" s="1"/>
  <c r="AX92" i="160" a="1"/>
  <c r="AX92" i="160" s="1"/>
  <c r="AD92" i="160" a="1"/>
  <c r="AD92" i="160" s="1"/>
  <c r="AT92" i="160" a="1"/>
  <c r="AT92" i="160" s="1"/>
  <c r="AE92" i="160" a="1"/>
  <c r="AE92" i="160" s="1"/>
  <c r="AU92" i="160" a="1"/>
  <c r="AU92" i="160" s="1"/>
  <c r="AT87" i="160" a="1"/>
  <c r="AT87" i="160" s="1"/>
  <c r="Y86" i="160"/>
  <c r="AE85" i="160" a="1"/>
  <c r="AE85" i="160" s="1"/>
  <c r="AU85" i="160" a="1"/>
  <c r="AU85" i="160" s="1"/>
  <c r="AX85" i="160" a="1"/>
  <c r="AX85" i="160" s="1"/>
  <c r="AY85" i="160" a="1"/>
  <c r="AY85" i="160" s="1"/>
  <c r="AD85" i="160" a="1"/>
  <c r="AD85" i="160" s="1"/>
  <c r="V100" i="160"/>
  <c r="AI100" i="160"/>
  <c r="P100" i="160"/>
  <c r="AO99" i="160"/>
  <c r="X99" i="160"/>
  <c r="AK98" i="160"/>
  <c r="V98" i="160"/>
  <c r="AJ97" i="160"/>
  <c r="T97" i="160"/>
  <c r="AE94" i="160" a="1"/>
  <c r="AE94" i="160" s="1"/>
  <c r="AO92" i="160"/>
  <c r="X92" i="160"/>
  <c r="AI91" i="160"/>
  <c r="J90" i="160"/>
  <c r="Q89" i="160"/>
  <c r="AO89" i="160"/>
  <c r="K89" i="160"/>
  <c r="AQ89" i="160"/>
  <c r="AK88" i="160"/>
  <c r="AQ87" i="160"/>
  <c r="AU86" i="160" a="1"/>
  <c r="AU86" i="160" s="1"/>
  <c r="W86" i="160"/>
  <c r="AW85" i="160" a="1"/>
  <c r="AW85" i="160" s="1"/>
  <c r="N82" i="160"/>
  <c r="AX70" i="160" a="1"/>
  <c r="AX70" i="160" s="1"/>
  <c r="AY91" i="160" a="1"/>
  <c r="AY91" i="160" s="1"/>
  <c r="AD90" i="160" a="1"/>
  <c r="AD90" i="160" s="1"/>
  <c r="AB89" i="160" a="1"/>
  <c r="AB89" i="160" s="1"/>
  <c r="AC89" i="160" a="1"/>
  <c r="AC89" i="160" s="1"/>
  <c r="AT86" i="160" a="1"/>
  <c r="AT86" i="160" s="1"/>
  <c r="T86" i="160"/>
  <c r="AY84" i="160" a="1"/>
  <c r="AY84" i="160" s="1"/>
  <c r="AT82" i="160" a="1"/>
  <c r="AT82" i="160" s="1"/>
  <c r="Y81" i="160"/>
  <c r="AL81" i="160"/>
  <c r="Z81" i="160"/>
  <c r="AN81" i="160"/>
  <c r="P81" i="160"/>
  <c r="M81" i="160"/>
  <c r="AF81" i="160" a="1"/>
  <c r="AF81" i="160" s="1"/>
  <c r="AX81" i="160" a="1"/>
  <c r="AX81" i="160" s="1"/>
  <c r="N81" i="160"/>
  <c r="V81" i="160"/>
  <c r="AO81" i="160"/>
  <c r="X81" i="160"/>
  <c r="AQ81" i="160"/>
  <c r="AX79" i="160" a="1"/>
  <c r="AX79" i="160" s="1"/>
  <c r="AU74" i="160" a="1"/>
  <c r="AU74" i="160" s="1"/>
  <c r="AQ70" i="160"/>
  <c r="AX100" i="160" a="1"/>
  <c r="AX100" i="160" s="1"/>
  <c r="AE100" i="160" a="1"/>
  <c r="AE100" i="160" s="1"/>
  <c r="AU100" i="160" a="1"/>
  <c r="AU100" i="160" s="1"/>
  <c r="AW96" i="160" a="1"/>
  <c r="AW96" i="160" s="1"/>
  <c r="Q93" i="160"/>
  <c r="AO93" i="160"/>
  <c r="K93" i="160"/>
  <c r="AQ93" i="160"/>
  <c r="AP86" i="160"/>
  <c r="S86" i="160"/>
  <c r="AT85" i="160" a="1"/>
  <c r="AT85" i="160" s="1"/>
  <c r="AJ99" i="160"/>
  <c r="S99" i="160"/>
  <c r="AX97" i="160" a="1"/>
  <c r="AX97" i="160" s="1"/>
  <c r="P97" i="160"/>
  <c r="AC94" i="160" a="1"/>
  <c r="AC94" i="160" s="1"/>
  <c r="AR93" i="160"/>
  <c r="Y93" i="160"/>
  <c r="AB93" i="160" a="1"/>
  <c r="AB93" i="160" s="1"/>
  <c r="AC93" i="160" a="1"/>
  <c r="AC93" i="160" s="1"/>
  <c r="AX91" i="160" a="1"/>
  <c r="AX91" i="160" s="1"/>
  <c r="AE91" i="160" a="1"/>
  <c r="AE91" i="160" s="1"/>
  <c r="AO86" i="160"/>
  <c r="Q86" i="160"/>
  <c r="AF73" i="160" a="1"/>
  <c r="AF73" i="160" s="1"/>
  <c r="AD70" i="160" a="1"/>
  <c r="AD70" i="160" s="1"/>
  <c r="AD58" i="160" a="1"/>
  <c r="AD58" i="160" s="1"/>
  <c r="AU58" i="160" a="1"/>
  <c r="AU58" i="160" s="1"/>
  <c r="P67" i="160"/>
  <c r="T67" i="160"/>
  <c r="AH67" i="160"/>
  <c r="S67" i="160"/>
  <c r="AJ67" i="160"/>
  <c r="V67" i="160"/>
  <c r="AK67" i="160"/>
  <c r="W67" i="160"/>
  <c r="AL67" i="160"/>
  <c r="AR67" i="160"/>
  <c r="J67" i="160"/>
  <c r="N67" i="160"/>
  <c r="R67" i="160"/>
  <c r="X67" i="160"/>
  <c r="Y67" i="160"/>
  <c r="Z67" i="160"/>
  <c r="AD67" i="160" a="1"/>
  <c r="AD67" i="160" s="1"/>
  <c r="AI67" i="160"/>
  <c r="AO67" i="160"/>
  <c r="AP67" i="160"/>
  <c r="AQ67" i="160"/>
  <c r="K67" i="160"/>
  <c r="Q67" i="160"/>
  <c r="AW67" i="160" a="1"/>
  <c r="AW67" i="160" s="1"/>
  <c r="AD96" i="160" a="1"/>
  <c r="AD96" i="160" s="1"/>
  <c r="AT90" i="160" a="1"/>
  <c r="AT90" i="160" s="1"/>
  <c r="AB90" i="160" a="1"/>
  <c r="AB90" i="160" s="1"/>
  <c r="AY88" i="160" a="1"/>
  <c r="AY88" i="160" s="1"/>
  <c r="AF88" i="160" a="1"/>
  <c r="AF88" i="160" s="1"/>
  <c r="Q99" i="160"/>
  <c r="AF98" i="160" a="1"/>
  <c r="AF98" i="160" s="1"/>
  <c r="AW97" i="160" a="1"/>
  <c r="AW97" i="160" s="1"/>
  <c r="AE97" i="160" a="1"/>
  <c r="AE97" i="160" s="1"/>
  <c r="M97" i="160"/>
  <c r="AN93" i="160"/>
  <c r="W93" i="160"/>
  <c r="AD91" i="160" a="1"/>
  <c r="AD91" i="160" s="1"/>
  <c r="AQ90" i="160"/>
  <c r="AL86" i="160"/>
  <c r="N86" i="160"/>
  <c r="T82" i="160"/>
  <c r="AH82" i="160"/>
  <c r="V82" i="160"/>
  <c r="AI82" i="160"/>
  <c r="K82" i="160"/>
  <c r="AQ82" i="160"/>
  <c r="R82" i="160"/>
  <c r="AK82" i="160"/>
  <c r="S82" i="160"/>
  <c r="AL82" i="160"/>
  <c r="W82" i="160"/>
  <c r="AN82" i="160"/>
  <c r="M82" i="160"/>
  <c r="AB81" i="160" a="1"/>
  <c r="AB81" i="160" s="1"/>
  <c r="P79" i="160"/>
  <c r="Q79" i="160"/>
  <c r="Y79" i="160"/>
  <c r="AL79" i="160"/>
  <c r="T79" i="160"/>
  <c r="AK79" i="160"/>
  <c r="V79" i="160"/>
  <c r="AN79" i="160"/>
  <c r="W79" i="160"/>
  <c r="AO79" i="160"/>
  <c r="X79" i="160"/>
  <c r="AP79" i="160"/>
  <c r="K79" i="160"/>
  <c r="M79" i="160"/>
  <c r="N79" i="160"/>
  <c r="AH79" i="160"/>
  <c r="S79" i="160"/>
  <c r="AJ79" i="160"/>
  <c r="Y77" i="160"/>
  <c r="AL77" i="160"/>
  <c r="Z77" i="160"/>
  <c r="AN77" i="160"/>
  <c r="P77" i="160"/>
  <c r="AC77" i="160" a="1"/>
  <c r="AC77" i="160" s="1"/>
  <c r="J77" i="160"/>
  <c r="AD77" i="160" a="1"/>
  <c r="AD77" i="160" s="1"/>
  <c r="K77" i="160"/>
  <c r="AW77" i="160" a="1"/>
  <c r="AW77" i="160" s="1"/>
  <c r="R77" i="160"/>
  <c r="AI77" i="160"/>
  <c r="T77" i="160"/>
  <c r="AK77" i="160"/>
  <c r="V77" i="160"/>
  <c r="AO77" i="160"/>
  <c r="W77" i="160"/>
  <c r="AP77" i="160"/>
  <c r="X77" i="160"/>
  <c r="AQ77" i="160"/>
  <c r="AT77" i="160" a="1"/>
  <c r="AT77" i="160" s="1"/>
  <c r="Z74" i="160"/>
  <c r="AX98" i="160" a="1"/>
  <c r="AX98" i="160" s="1"/>
  <c r="AP93" i="160"/>
  <c r="X93" i="160"/>
  <c r="AW91" i="160" a="1"/>
  <c r="AW91" i="160" s="1"/>
  <c r="AR90" i="160"/>
  <c r="W90" i="160"/>
  <c r="AJ90" i="160"/>
  <c r="Y90" i="160"/>
  <c r="AL90" i="160"/>
  <c r="AN86" i="160"/>
  <c r="P86" i="160"/>
  <c r="AY100" i="160" a="1"/>
  <c r="AY100" i="160" s="1"/>
  <c r="AX99" i="160" a="1"/>
  <c r="AX99" i="160" s="1"/>
  <c r="AF99" i="160" a="1"/>
  <c r="AF99" i="160" s="1"/>
  <c r="P99" i="160"/>
  <c r="AW98" i="160" a="1"/>
  <c r="AW98" i="160" s="1"/>
  <c r="AT96" i="160" a="1"/>
  <c r="AT96" i="160" s="1"/>
  <c r="AC96" i="160" a="1"/>
  <c r="AC96" i="160" s="1"/>
  <c r="AR94" i="160"/>
  <c r="Y94" i="160"/>
  <c r="AL94" i="160"/>
  <c r="AL93" i="160"/>
  <c r="V93" i="160"/>
  <c r="AY92" i="160" a="1"/>
  <c r="AY92" i="160" s="1"/>
  <c r="AU91" i="160" a="1"/>
  <c r="AU91" i="160" s="1"/>
  <c r="AP90" i="160"/>
  <c r="X90" i="160"/>
  <c r="T88" i="160"/>
  <c r="AI88" i="160"/>
  <c r="K88" i="160"/>
  <c r="N88" i="160"/>
  <c r="P88" i="160"/>
  <c r="AK86" i="160"/>
  <c r="J86" i="160"/>
  <c r="AX82" i="160" a="1"/>
  <c r="AX82" i="160" s="1"/>
  <c r="AC82" i="160" a="1"/>
  <c r="AC82" i="160" s="1"/>
  <c r="AD82" i="160" a="1"/>
  <c r="AD82" i="160" s="1"/>
  <c r="AE82" i="160" a="1"/>
  <c r="AE82" i="160" s="1"/>
  <c r="AW82" i="160" a="1"/>
  <c r="AW82" i="160" s="1"/>
  <c r="W81" i="160"/>
  <c r="AR79" i="160"/>
  <c r="AE79" i="160" a="1"/>
  <c r="AE79" i="160" s="1"/>
  <c r="AU79" i="160" a="1"/>
  <c r="AU79" i="160" s="1"/>
  <c r="AY79" i="160" a="1"/>
  <c r="AY79" i="160" s="1"/>
  <c r="AR77" i="160"/>
  <c r="X74" i="160"/>
  <c r="Z73" i="160"/>
  <c r="M70" i="160"/>
  <c r="P73" i="160"/>
  <c r="AC91" i="160" a="1"/>
  <c r="AC91" i="160" s="1"/>
  <c r="AX88" i="160" a="1"/>
  <c r="AX88" i="160" s="1"/>
  <c r="AD88" i="160" a="1"/>
  <c r="AD88" i="160" s="1"/>
  <c r="AT88" i="160" a="1"/>
  <c r="AT88" i="160" s="1"/>
  <c r="AE88" i="160" a="1"/>
  <c r="AE88" i="160" s="1"/>
  <c r="AU88" i="160" a="1"/>
  <c r="AU88" i="160" s="1"/>
  <c r="AF100" i="160" a="1"/>
  <c r="AF100" i="160" s="1"/>
  <c r="AE99" i="160" a="1"/>
  <c r="AE99" i="160" s="1"/>
  <c r="M99" i="160"/>
  <c r="AB96" i="160" a="1"/>
  <c r="AB96" i="160" s="1"/>
  <c r="Z95" i="160"/>
  <c r="AN95" i="160"/>
  <c r="T95" i="160"/>
  <c r="AH95" i="160"/>
  <c r="AN94" i="160"/>
  <c r="W94" i="160"/>
  <c r="AJ93" i="160"/>
  <c r="S93" i="160"/>
  <c r="AT91" i="160" a="1"/>
  <c r="AT91" i="160" s="1"/>
  <c r="AN90" i="160"/>
  <c r="T90" i="160"/>
  <c r="AY89" i="160" a="1"/>
  <c r="AY89" i="160" s="1"/>
  <c r="AB88" i="160" a="1"/>
  <c r="AB88" i="160" s="1"/>
  <c r="AB83" i="160" a="1"/>
  <c r="AB83" i="160" s="1"/>
  <c r="AT83" i="160" a="1"/>
  <c r="AT83" i="160" s="1"/>
  <c r="AY81" i="160" a="1"/>
  <c r="AY81" i="160" s="1"/>
  <c r="S81" i="160"/>
  <c r="AI79" i="160"/>
  <c r="AH77" i="160"/>
  <c r="AW88" i="160" a="1"/>
  <c r="AW88" i="160" s="1"/>
  <c r="AJ86" i="160"/>
  <c r="AW100" i="160" a="1"/>
  <c r="AW100" i="160" s="1"/>
  <c r="AU98" i="160" a="1"/>
  <c r="AU98" i="160" s="1"/>
  <c r="AT97" i="160" a="1"/>
  <c r="AT97" i="160" s="1"/>
  <c r="V96" i="160"/>
  <c r="AI96" i="160"/>
  <c r="P96" i="160"/>
  <c r="AO95" i="160"/>
  <c r="X95" i="160"/>
  <c r="AK94" i="160"/>
  <c r="V94" i="160"/>
  <c r="AI93" i="160"/>
  <c r="R93" i="160"/>
  <c r="AW92" i="160" a="1"/>
  <c r="AW92" i="160" s="1"/>
  <c r="J92" i="160"/>
  <c r="AB91" i="160" a="1"/>
  <c r="AB91" i="160" s="1"/>
  <c r="Z91" i="160"/>
  <c r="AN91" i="160"/>
  <c r="R91" i="160"/>
  <c r="T91" i="160"/>
  <c r="AH91" i="160"/>
  <c r="AK90" i="160"/>
  <c r="S90" i="160"/>
  <c r="Z88" i="160"/>
  <c r="Q87" i="160"/>
  <c r="Y87" i="160"/>
  <c r="T87" i="160"/>
  <c r="AJ87" i="160"/>
  <c r="K87" i="160"/>
  <c r="M87" i="160"/>
  <c r="N87" i="160"/>
  <c r="AF86" i="160" a="1"/>
  <c r="AF86" i="160" s="1"/>
  <c r="AW81" i="160" a="1"/>
  <c r="AW81" i="160" s="1"/>
  <c r="R81" i="160"/>
  <c r="AF79" i="160" a="1"/>
  <c r="AF79" i="160" s="1"/>
  <c r="K68" i="160"/>
  <c r="AQ68" i="160"/>
  <c r="P68" i="160"/>
  <c r="W68" i="160"/>
  <c r="AL68" i="160"/>
  <c r="X68" i="160"/>
  <c r="AN68" i="160"/>
  <c r="Y68" i="160"/>
  <c r="AO68" i="160"/>
  <c r="J68" i="160"/>
  <c r="M68" i="160"/>
  <c r="S68" i="160"/>
  <c r="AI68" i="160"/>
  <c r="AF68" i="160" a="1"/>
  <c r="AF68" i="160" s="1"/>
  <c r="AH68" i="160"/>
  <c r="AK68" i="160"/>
  <c r="N68" i="160"/>
  <c r="AT68" i="160" a="1"/>
  <c r="AT68" i="160" s="1"/>
  <c r="R68" i="160"/>
  <c r="T68" i="160"/>
  <c r="AX68" i="160" a="1"/>
  <c r="AX68" i="160" s="1"/>
  <c r="V68" i="160"/>
  <c r="Z68" i="160"/>
  <c r="K85" i="160"/>
  <c r="K84" i="160"/>
  <c r="AQ84" i="160"/>
  <c r="AR84" i="160"/>
  <c r="T84" i="160"/>
  <c r="AH84" i="160"/>
  <c r="AK83" i="160"/>
  <c r="T83" i="160"/>
  <c r="AC81" i="160" a="1"/>
  <c r="AC81" i="160" s="1"/>
  <c r="AO80" i="160"/>
  <c r="X80" i="160"/>
  <c r="AE77" i="160" a="1"/>
  <c r="AE77" i="160" s="1"/>
  <c r="AU77" i="160" a="1"/>
  <c r="AU77" i="160" s="1"/>
  <c r="AK76" i="160"/>
  <c r="S76" i="160"/>
  <c r="AC75" i="160" a="1"/>
  <c r="AC75" i="160" s="1"/>
  <c r="AX64" i="160" a="1"/>
  <c r="AX64" i="160" s="1"/>
  <c r="AB62" i="160" a="1"/>
  <c r="AB62" i="160" s="1"/>
  <c r="AW62" i="160" a="1"/>
  <c r="AW62" i="160" s="1"/>
  <c r="AE62" i="160" a="1"/>
  <c r="AE62" i="160" s="1"/>
  <c r="AX62" i="160" a="1"/>
  <c r="AX62" i="160" s="1"/>
  <c r="AT62" i="160" a="1"/>
  <c r="AT62" i="160" s="1"/>
  <c r="AC62" i="160" a="1"/>
  <c r="AC62" i="160" s="1"/>
  <c r="AU62" i="160" a="1"/>
  <c r="AU62" i="160" s="1"/>
  <c r="AD37" i="160" a="1"/>
  <c r="AD37" i="160" s="1"/>
  <c r="AX37" i="160" a="1"/>
  <c r="AX37" i="160" s="1"/>
  <c r="AE37" i="160" a="1"/>
  <c r="AE37" i="160" s="1"/>
  <c r="AY37" i="160" a="1"/>
  <c r="AY37" i="160" s="1"/>
  <c r="J85" i="160"/>
  <c r="AT84" i="160" a="1"/>
  <c r="AT84" i="160" s="1"/>
  <c r="Z84" i="160"/>
  <c r="AC84" i="160" a="1"/>
  <c r="AC84" i="160" s="1"/>
  <c r="AJ83" i="160"/>
  <c r="S83" i="160"/>
  <c r="AN80" i="160"/>
  <c r="W80" i="160"/>
  <c r="AJ76" i="160"/>
  <c r="R76" i="160"/>
  <c r="P75" i="160"/>
  <c r="Q75" i="160"/>
  <c r="Y75" i="160"/>
  <c r="AL75" i="160"/>
  <c r="Z75" i="160"/>
  <c r="AN75" i="160"/>
  <c r="AR75" i="160"/>
  <c r="AB64" i="160" a="1"/>
  <c r="AB64" i="160" s="1"/>
  <c r="AF62" i="160" a="1"/>
  <c r="AF62" i="160" s="1"/>
  <c r="AB60" i="160" a="1"/>
  <c r="AB60" i="160" s="1"/>
  <c r="AE75" i="160" a="1"/>
  <c r="AE75" i="160" s="1"/>
  <c r="AU75" i="160" a="1"/>
  <c r="AU75" i="160" s="1"/>
  <c r="M61" i="160"/>
  <c r="N61" i="160"/>
  <c r="Y61" i="160"/>
  <c r="AL61" i="160"/>
  <c r="K61" i="160"/>
  <c r="AQ61" i="160"/>
  <c r="V61" i="160"/>
  <c r="AO61" i="160"/>
  <c r="W61" i="160"/>
  <c r="AP61" i="160"/>
  <c r="X61" i="160"/>
  <c r="AR61" i="160"/>
  <c r="AB61" i="160" a="1"/>
  <c r="AB61" i="160" s="1"/>
  <c r="AW61" i="160" a="1"/>
  <c r="AW61" i="160" s="1"/>
  <c r="J61" i="160"/>
  <c r="P61" i="160"/>
  <c r="AH61" i="160"/>
  <c r="R61" i="160"/>
  <c r="AJ61" i="160"/>
  <c r="AB58" i="160" a="1"/>
  <c r="AB58" i="160" s="1"/>
  <c r="AY58" i="160" a="1"/>
  <c r="AY58" i="160" s="1"/>
  <c r="AF58" i="160" a="1"/>
  <c r="AF58" i="160" s="1"/>
  <c r="AT58" i="160" a="1"/>
  <c r="AT58" i="160" s="1"/>
  <c r="AW58" i="160" a="1"/>
  <c r="AW58" i="160" s="1"/>
  <c r="AY83" i="160" a="1"/>
  <c r="AY83" i="160" s="1"/>
  <c r="AH83" i="160"/>
  <c r="N83" i="160"/>
  <c r="AE81" i="160" a="1"/>
  <c r="AE81" i="160" s="1"/>
  <c r="AU81" i="160" a="1"/>
  <c r="AU81" i="160" s="1"/>
  <c r="AK80" i="160"/>
  <c r="S80" i="160"/>
  <c r="T78" i="160"/>
  <c r="AH78" i="160"/>
  <c r="V78" i="160"/>
  <c r="AI78" i="160"/>
  <c r="K78" i="160"/>
  <c r="AQ78" i="160"/>
  <c r="AY76" i="160" a="1"/>
  <c r="AY76" i="160" s="1"/>
  <c r="P76" i="160"/>
  <c r="AB65" i="160" a="1"/>
  <c r="AB65" i="160" s="1"/>
  <c r="AE61" i="160" a="1"/>
  <c r="AE61" i="160" s="1"/>
  <c r="AE58" i="160" a="1"/>
  <c r="AE58" i="160" s="1"/>
  <c r="AD42" i="160" a="1"/>
  <c r="AD42" i="160" s="1"/>
  <c r="AT42" i="160" a="1"/>
  <c r="AT42" i="160" s="1"/>
  <c r="AB42" i="160" a="1"/>
  <c r="AB42" i="160" s="1"/>
  <c r="AC42" i="160" a="1"/>
  <c r="AC42" i="160" s="1"/>
  <c r="AU42" i="160" a="1"/>
  <c r="AU42" i="160" s="1"/>
  <c r="AE42" i="160" a="1"/>
  <c r="AE42" i="160" s="1"/>
  <c r="AW42" i="160" a="1"/>
  <c r="AW42" i="160" s="1"/>
  <c r="AX42" i="160" a="1"/>
  <c r="AX42" i="160" s="1"/>
  <c r="AF42" i="160" a="1"/>
  <c r="AF42" i="160" s="1"/>
  <c r="AY42" i="160" a="1"/>
  <c r="AY42" i="160" s="1"/>
  <c r="Z85" i="160"/>
  <c r="AN85" i="160"/>
  <c r="P85" i="160"/>
  <c r="AX83" i="160" a="1"/>
  <c r="AX83" i="160" s="1"/>
  <c r="AI80" i="160"/>
  <c r="AP78" i="160"/>
  <c r="Y78" i="160"/>
  <c r="AX74" i="160" a="1"/>
  <c r="AX74" i="160" s="1"/>
  <c r="AC74" i="160" a="1"/>
  <c r="AC74" i="160" s="1"/>
  <c r="AE67" i="160" a="1"/>
  <c r="AE67" i="160" s="1"/>
  <c r="AU67" i="160" a="1"/>
  <c r="AU67" i="160" s="1"/>
  <c r="AC67" i="160" a="1"/>
  <c r="AC67" i="160" s="1"/>
  <c r="AT67" i="160" a="1"/>
  <c r="AT67" i="160" s="1"/>
  <c r="AF67" i="160" a="1"/>
  <c r="AF67" i="160" s="1"/>
  <c r="AX67" i="160" a="1"/>
  <c r="AX67" i="160" s="1"/>
  <c r="AF66" i="160" a="1"/>
  <c r="AF66" i="160" s="1"/>
  <c r="AX66" i="160" a="1"/>
  <c r="AX66" i="160" s="1"/>
  <c r="AY66" i="160" a="1"/>
  <c r="AY66" i="160" s="1"/>
  <c r="AB66" i="160" a="1"/>
  <c r="AB66" i="160" s="1"/>
  <c r="S65" i="160"/>
  <c r="AN61" i="160"/>
  <c r="AC58" i="160" a="1"/>
  <c r="AC58" i="160" s="1"/>
  <c r="AK61" i="160"/>
  <c r="AU57" i="160" a="1"/>
  <c r="AU57" i="160" s="1"/>
  <c r="AB57" i="160" a="1"/>
  <c r="AB57" i="160" s="1"/>
  <c r="AE57" i="160" a="1"/>
  <c r="AE57" i="160" s="1"/>
  <c r="AF57" i="160" a="1"/>
  <c r="AF57" i="160" s="1"/>
  <c r="M53" i="160"/>
  <c r="N53" i="160"/>
  <c r="Q53" i="160"/>
  <c r="S53" i="160"/>
  <c r="W53" i="160"/>
  <c r="AJ53" i="160"/>
  <c r="Y53" i="160"/>
  <c r="AL53" i="160"/>
  <c r="Z53" i="160"/>
  <c r="AN53" i="160"/>
  <c r="K53" i="160"/>
  <c r="AQ53" i="160"/>
  <c r="AK53" i="160"/>
  <c r="AO53" i="160"/>
  <c r="J53" i="160"/>
  <c r="AP53" i="160"/>
  <c r="AR53" i="160"/>
  <c r="P53" i="160"/>
  <c r="AU53" i="160" a="1"/>
  <c r="AU53" i="160" s="1"/>
  <c r="R53" i="160"/>
  <c r="T53" i="160"/>
  <c r="V53" i="160"/>
  <c r="AX53" i="160" a="1"/>
  <c r="AX53" i="160" s="1"/>
  <c r="X53" i="160"/>
  <c r="AY53" i="160" a="1"/>
  <c r="AY53" i="160" s="1"/>
  <c r="AB53" i="160" a="1"/>
  <c r="AB53" i="160" s="1"/>
  <c r="AE53" i="160" a="1"/>
  <c r="AE53" i="160" s="1"/>
  <c r="AF53" i="160" a="1"/>
  <c r="AF53" i="160" s="1"/>
  <c r="AX57" i="160" a="1"/>
  <c r="AX57" i="160" s="1"/>
  <c r="K76" i="160"/>
  <c r="AQ76" i="160"/>
  <c r="AR76" i="160"/>
  <c r="T76" i="160"/>
  <c r="AH76" i="160"/>
  <c r="AD68" i="160" a="1"/>
  <c r="AD68" i="160" s="1"/>
  <c r="AY62" i="160" a="1"/>
  <c r="AY62" i="160" s="1"/>
  <c r="Z61" i="160"/>
  <c r="P83" i="160"/>
  <c r="Q83" i="160"/>
  <c r="Y83" i="160"/>
  <c r="AL83" i="160"/>
  <c r="AD80" i="160" a="1"/>
  <c r="AD80" i="160" s="1"/>
  <c r="AT76" i="160" a="1"/>
  <c r="AT76" i="160" s="1"/>
  <c r="Z76" i="160"/>
  <c r="AC76" i="160" a="1"/>
  <c r="AC76" i="160" s="1"/>
  <c r="AB69" i="160" a="1"/>
  <c r="AB69" i="160" s="1"/>
  <c r="AE69" i="160" a="1"/>
  <c r="AE69" i="160" s="1"/>
  <c r="AW69" i="160" a="1"/>
  <c r="AW69" i="160" s="1"/>
  <c r="AF69" i="160" a="1"/>
  <c r="AF69" i="160" s="1"/>
  <c r="T61" i="160"/>
  <c r="Q85" i="160"/>
  <c r="AW84" i="160" a="1"/>
  <c r="AW84" i="160" s="1"/>
  <c r="AE84" i="160" a="1"/>
  <c r="AE84" i="160" s="1"/>
  <c r="J84" i="160"/>
  <c r="AQ83" i="160"/>
  <c r="Z83" i="160"/>
  <c r="AE83" i="160" a="1"/>
  <c r="AE83" i="160" s="1"/>
  <c r="AU83" i="160" a="1"/>
  <c r="AU83" i="160" s="1"/>
  <c r="AU80" i="160" a="1"/>
  <c r="AU80" i="160" s="1"/>
  <c r="N78" i="160"/>
  <c r="AP76" i="160"/>
  <c r="Y76" i="160"/>
  <c r="K75" i="160"/>
  <c r="AT72" i="160" a="1"/>
  <c r="AT72" i="160" s="1"/>
  <c r="AB72" i="160" a="1"/>
  <c r="AB72" i="160" s="1"/>
  <c r="AY67" i="160" a="1"/>
  <c r="AY67" i="160" s="1"/>
  <c r="S61" i="160"/>
  <c r="AF60" i="160" a="1"/>
  <c r="AF60" i="160" s="1"/>
  <c r="AW60" i="160" a="1"/>
  <c r="AW60" i="160" s="1"/>
  <c r="AC60" i="160" a="1"/>
  <c r="AC60" i="160" s="1"/>
  <c r="AE60" i="160" a="1"/>
  <c r="AE60" i="160" s="1"/>
  <c r="AU60" i="160" a="1"/>
  <c r="AU60" i="160" s="1"/>
  <c r="AY60" i="160" a="1"/>
  <c r="AY60" i="160" s="1"/>
  <c r="AT60" i="160" a="1"/>
  <c r="AT60" i="160" s="1"/>
  <c r="AX58" i="160" a="1"/>
  <c r="AX58" i="160" s="1"/>
  <c r="K80" i="160"/>
  <c r="AQ80" i="160"/>
  <c r="AR80" i="160"/>
  <c r="T80" i="160"/>
  <c r="AH80" i="160"/>
  <c r="AO76" i="160"/>
  <c r="X76" i="160"/>
  <c r="AY75" i="160" a="1"/>
  <c r="AY75" i="160" s="1"/>
  <c r="AF75" i="160" a="1"/>
  <c r="AF75" i="160" s="1"/>
  <c r="M65" i="160"/>
  <c r="Y65" i="160"/>
  <c r="AL65" i="160"/>
  <c r="K65" i="160"/>
  <c r="AQ65" i="160"/>
  <c r="J65" i="160"/>
  <c r="N65" i="160"/>
  <c r="T65" i="160"/>
  <c r="AK65" i="160"/>
  <c r="V65" i="160"/>
  <c r="AN65" i="160"/>
  <c r="W65" i="160"/>
  <c r="AO65" i="160"/>
  <c r="Z65" i="160"/>
  <c r="AR65" i="160"/>
  <c r="Q61" i="160"/>
  <c r="AY68" i="160" a="1"/>
  <c r="AY68" i="160" s="1"/>
  <c r="AY63" i="160" a="1"/>
  <c r="AY63" i="160" s="1"/>
  <c r="AF63" i="160" a="1"/>
  <c r="AF63" i="160" s="1"/>
  <c r="M63" i="160"/>
  <c r="AO62" i="160"/>
  <c r="J62" i="160"/>
  <c r="AP62" i="160"/>
  <c r="T62" i="160"/>
  <c r="AH62" i="160"/>
  <c r="Y62" i="160"/>
  <c r="AL62" i="160"/>
  <c r="R60" i="160"/>
  <c r="S60" i="160"/>
  <c r="K60" i="160"/>
  <c r="AQ60" i="160"/>
  <c r="P60" i="160"/>
  <c r="AO58" i="160"/>
  <c r="J58" i="160"/>
  <c r="AP58" i="160"/>
  <c r="N58" i="160"/>
  <c r="T58" i="160"/>
  <c r="AH58" i="160"/>
  <c r="Y58" i="160"/>
  <c r="AL58" i="160"/>
  <c r="AD53" i="160" a="1"/>
  <c r="AD53" i="160" s="1"/>
  <c r="AE49" i="160" a="1"/>
  <c r="AE49" i="160" s="1"/>
  <c r="AW40" i="160" a="1"/>
  <c r="AW40" i="160" s="1"/>
  <c r="AC52" i="160" a="1"/>
  <c r="AC52" i="160" s="1"/>
  <c r="AF52" i="160" a="1"/>
  <c r="AF52" i="160" s="1"/>
  <c r="AW52" i="160" a="1"/>
  <c r="AW52" i="160" s="1"/>
  <c r="AX52" i="160" a="1"/>
  <c r="AX52" i="160" s="1"/>
  <c r="AY52" i="160" a="1"/>
  <c r="AY52" i="160" s="1"/>
  <c r="AB52" i="160" a="1"/>
  <c r="AB52" i="160" s="1"/>
  <c r="AU52" i="160" a="1"/>
  <c r="AU52" i="160" s="1"/>
  <c r="P48" i="160"/>
  <c r="AE48" i="160" a="1"/>
  <c r="AE48" i="160" s="1"/>
  <c r="AU48" i="160" a="1"/>
  <c r="AU48" i="160" s="1"/>
  <c r="W48" i="160"/>
  <c r="AJ48" i="160"/>
  <c r="K48" i="160"/>
  <c r="AQ48" i="160"/>
  <c r="V48" i="160"/>
  <c r="AN48" i="160"/>
  <c r="X48" i="160"/>
  <c r="AO48" i="160"/>
  <c r="Z48" i="160"/>
  <c r="AR48" i="160"/>
  <c r="J48" i="160"/>
  <c r="AW48" i="160" a="1"/>
  <c r="AW48" i="160" s="1"/>
  <c r="M48" i="160"/>
  <c r="AF48" i="160" a="1"/>
  <c r="AF48" i="160" s="1"/>
  <c r="AX48" i="160" a="1"/>
  <c r="AX48" i="160" s="1"/>
  <c r="N48" i="160"/>
  <c r="AY48" i="160" a="1"/>
  <c r="AY48" i="160" s="1"/>
  <c r="S48" i="160"/>
  <c r="AK48" i="160"/>
  <c r="AD65" i="160" a="1"/>
  <c r="AD65" i="160" s="1"/>
  <c r="AT65" i="160" a="1"/>
  <c r="AT65" i="160" s="1"/>
  <c r="AC65" i="160" a="1"/>
  <c r="AC65" i="160" s="1"/>
  <c r="AW63" i="160" a="1"/>
  <c r="AW63" i="160" s="1"/>
  <c r="K63" i="160"/>
  <c r="AO54" i="160"/>
  <c r="J54" i="160"/>
  <c r="AP54" i="160"/>
  <c r="AR54" i="160"/>
  <c r="N54" i="160"/>
  <c r="R54" i="160"/>
  <c r="T54" i="160"/>
  <c r="AH54" i="160"/>
  <c r="V54" i="160"/>
  <c r="AI54" i="160"/>
  <c r="Y54" i="160"/>
  <c r="AL54" i="160"/>
  <c r="AB49" i="160" a="1"/>
  <c r="AB49" i="160" s="1"/>
  <c r="AP48" i="160"/>
  <c r="AE54" i="160" a="1"/>
  <c r="AE54" i="160" s="1"/>
  <c r="AB54" i="160" a="1"/>
  <c r="AB54" i="160" s="1"/>
  <c r="AF54" i="160" a="1"/>
  <c r="AF54" i="160" s="1"/>
  <c r="AX54" i="160" a="1"/>
  <c r="AX54" i="160" s="1"/>
  <c r="AB51" i="160" a="1"/>
  <c r="AB51" i="160" s="1"/>
  <c r="AE51" i="160" a="1"/>
  <c r="AE51" i="160" s="1"/>
  <c r="AU51" i="160" a="1"/>
  <c r="AU51" i="160" s="1"/>
  <c r="AF51" i="160" a="1"/>
  <c r="AF51" i="160" s="1"/>
  <c r="AW51" i="160" a="1"/>
  <c r="AW51" i="160" s="1"/>
  <c r="AC51" i="160" a="1"/>
  <c r="AC51" i="160" s="1"/>
  <c r="X49" i="160"/>
  <c r="AL48" i="160"/>
  <c r="AW68" i="160" a="1"/>
  <c r="AW68" i="160" s="1"/>
  <c r="AQ62" i="160"/>
  <c r="V62" i="160"/>
  <c r="AF61" i="160" a="1"/>
  <c r="AF61" i="160" s="1"/>
  <c r="X60" i="160"/>
  <c r="AX59" i="160" a="1"/>
  <c r="AX59" i="160" s="1"/>
  <c r="W49" i="160"/>
  <c r="AI48" i="160"/>
  <c r="Y46" i="160"/>
  <c r="AL46" i="160"/>
  <c r="M46" i="160"/>
  <c r="T46" i="160"/>
  <c r="AH46" i="160"/>
  <c r="J46" i="160"/>
  <c r="P46" i="160"/>
  <c r="Q46" i="160"/>
  <c r="AI46" i="160"/>
  <c r="R46" i="160"/>
  <c r="AJ46" i="160"/>
  <c r="S46" i="160"/>
  <c r="AK46" i="160"/>
  <c r="W46" i="160"/>
  <c r="AO46" i="160"/>
  <c r="X46" i="160"/>
  <c r="AP46" i="160"/>
  <c r="Z46" i="160"/>
  <c r="AQ46" i="160"/>
  <c r="AC63" i="160" a="1"/>
  <c r="AC63" i="160" s="1"/>
  <c r="AN62" i="160"/>
  <c r="S62" i="160"/>
  <c r="AX61" i="160" a="1"/>
  <c r="AX61" i="160" s="1"/>
  <c r="AO60" i="160"/>
  <c r="W60" i="160"/>
  <c r="AW59" i="160" a="1"/>
  <c r="AW59" i="160" s="1"/>
  <c r="AR58" i="160"/>
  <c r="V58" i="160"/>
  <c r="M57" i="160"/>
  <c r="N57" i="160"/>
  <c r="S57" i="160"/>
  <c r="Y57" i="160"/>
  <c r="AL57" i="160"/>
  <c r="K57" i="160"/>
  <c r="AQ57" i="160"/>
  <c r="AC54" i="160" a="1"/>
  <c r="AC54" i="160" s="1"/>
  <c r="S49" i="160"/>
  <c r="AH48" i="160"/>
  <c r="T66" i="160"/>
  <c r="AH66" i="160"/>
  <c r="Y66" i="160"/>
  <c r="AL66" i="160"/>
  <c r="AK62" i="160"/>
  <c r="R62" i="160"/>
  <c r="AN60" i="160"/>
  <c r="V60" i="160"/>
  <c r="AD59" i="160" a="1"/>
  <c r="AD59" i="160" s="1"/>
  <c r="AQ58" i="160"/>
  <c r="S58" i="160"/>
  <c r="AD57" i="160" a="1"/>
  <c r="AD57" i="160" s="1"/>
  <c r="AT57" i="160" a="1"/>
  <c r="AT57" i="160" s="1"/>
  <c r="AW57" i="160" a="1"/>
  <c r="AW57" i="160" s="1"/>
  <c r="AC57" i="160" a="1"/>
  <c r="AC57" i="160" s="1"/>
  <c r="AY54" i="160" a="1"/>
  <c r="AY54" i="160" s="1"/>
  <c r="Z54" i="160"/>
  <c r="AD50" i="160" a="1"/>
  <c r="AD50" i="160" s="1"/>
  <c r="AT50" i="160" a="1"/>
  <c r="AT50" i="160" s="1"/>
  <c r="AE50" i="160" a="1"/>
  <c r="AE50" i="160" s="1"/>
  <c r="AW50" i="160" a="1"/>
  <c r="AW50" i="160" s="1"/>
  <c r="AB50" i="160" a="1"/>
  <c r="AB50" i="160" s="1"/>
  <c r="AU50" i="160" a="1"/>
  <c r="AU50" i="160" s="1"/>
  <c r="AU46" i="160" a="1"/>
  <c r="AU46" i="160" s="1"/>
  <c r="AD45" i="160" a="1"/>
  <c r="AD45" i="160" s="1"/>
  <c r="W63" i="160"/>
  <c r="AJ63" i="160"/>
  <c r="P63" i="160"/>
  <c r="T63" i="160"/>
  <c r="AH63" i="160"/>
  <c r="AT52" i="160" a="1"/>
  <c r="AT52" i="160" s="1"/>
  <c r="AP63" i="160"/>
  <c r="Y63" i="160"/>
  <c r="AD61" i="160" a="1"/>
  <c r="AD61" i="160" s="1"/>
  <c r="AT61" i="160" a="1"/>
  <c r="AT61" i="160" s="1"/>
  <c r="AC61" i="160" a="1"/>
  <c r="AC61" i="160" s="1"/>
  <c r="AT59" i="160" a="1"/>
  <c r="AT59" i="160" s="1"/>
  <c r="Y48" i="160"/>
  <c r="AC68" i="160" a="1"/>
  <c r="AC68" i="160" s="1"/>
  <c r="AE68" i="160" a="1"/>
  <c r="AE68" i="160" s="1"/>
  <c r="AU68" i="160" a="1"/>
  <c r="AU68" i="160" s="1"/>
  <c r="AX65" i="160" a="1"/>
  <c r="AX65" i="160" s="1"/>
  <c r="AF65" i="160" a="1"/>
  <c r="AF65" i="160" s="1"/>
  <c r="AN63" i="160"/>
  <c r="V63" i="160"/>
  <c r="K49" i="160"/>
  <c r="AQ49" i="160"/>
  <c r="R49" i="160"/>
  <c r="Y49" i="160"/>
  <c r="AL49" i="160"/>
  <c r="AU49" i="160" a="1"/>
  <c r="AU49" i="160" s="1"/>
  <c r="J49" i="160"/>
  <c r="AW49" i="160" a="1"/>
  <c r="AW49" i="160" s="1"/>
  <c r="M49" i="160"/>
  <c r="AX49" i="160" a="1"/>
  <c r="AX49" i="160" s="1"/>
  <c r="N49" i="160"/>
  <c r="Q49" i="160"/>
  <c r="AI49" i="160"/>
  <c r="T49" i="160"/>
  <c r="AK49" i="160"/>
  <c r="V49" i="160"/>
  <c r="AN49" i="160"/>
  <c r="Z49" i="160"/>
  <c r="AR49" i="160"/>
  <c r="R48" i="160"/>
  <c r="AC46" i="160" a="1"/>
  <c r="AC46" i="160" s="1"/>
  <c r="AC73" i="160" a="1"/>
  <c r="AC73" i="160" s="1"/>
  <c r="AO71" i="160"/>
  <c r="Y69" i="160"/>
  <c r="AL69" i="160"/>
  <c r="K69" i="160"/>
  <c r="AQ69" i="160"/>
  <c r="Q66" i="160"/>
  <c r="AT64" i="160" a="1"/>
  <c r="AT64" i="160" s="1"/>
  <c r="R64" i="160"/>
  <c r="K64" i="160"/>
  <c r="AQ64" i="160"/>
  <c r="P64" i="160"/>
  <c r="AL63" i="160"/>
  <c r="S63" i="160"/>
  <c r="K62" i="160"/>
  <c r="J60" i="160"/>
  <c r="K58" i="160"/>
  <c r="AO57" i="160"/>
  <c r="T57" i="160"/>
  <c r="AT54" i="160" a="1"/>
  <c r="AT54" i="160" s="1"/>
  <c r="M54" i="160"/>
  <c r="AP49" i="160"/>
  <c r="Q48" i="160"/>
  <c r="AB46" i="160" a="1"/>
  <c r="AB46" i="160" s="1"/>
  <c r="AE72" i="160" a="1"/>
  <c r="AE72" i="160" s="1"/>
  <c r="AU72" i="160" a="1"/>
  <c r="AU72" i="160" s="1"/>
  <c r="T71" i="160"/>
  <c r="AH71" i="160"/>
  <c r="AC69" i="160" a="1"/>
  <c r="AC69" i="160" s="1"/>
  <c r="P66" i="160"/>
  <c r="AW65" i="160" a="1"/>
  <c r="AW65" i="160" s="1"/>
  <c r="AE65" i="160" a="1"/>
  <c r="AE65" i="160" s="1"/>
  <c r="AF64" i="160" a="1"/>
  <c r="AF64" i="160" s="1"/>
  <c r="AC64" i="160" a="1"/>
  <c r="AC64" i="160" s="1"/>
  <c r="AE64" i="160" a="1"/>
  <c r="AE64" i="160" s="1"/>
  <c r="AU64" i="160" a="1"/>
  <c r="AU64" i="160" s="1"/>
  <c r="AK63" i="160"/>
  <c r="R63" i="160"/>
  <c r="AN57" i="160"/>
  <c r="R57" i="160"/>
  <c r="AF56" i="160" a="1"/>
  <c r="AF56" i="160" s="1"/>
  <c r="AW56" i="160" a="1"/>
  <c r="AW56" i="160" s="1"/>
  <c r="AY56" i="160" a="1"/>
  <c r="AY56" i="160" s="1"/>
  <c r="AC56" i="160" a="1"/>
  <c r="AC56" i="160" s="1"/>
  <c r="AE56" i="160" a="1"/>
  <c r="AE56" i="160" s="1"/>
  <c r="AU56" i="160" a="1"/>
  <c r="AU56" i="160" s="1"/>
  <c r="AQ54" i="160"/>
  <c r="AO49" i="160"/>
  <c r="V46" i="160"/>
  <c r="AH59" i="160"/>
  <c r="T59" i="160"/>
  <c r="P56" i="160"/>
  <c r="AH55" i="160"/>
  <c r="T55" i="160"/>
  <c r="AC53" i="160" a="1"/>
  <c r="AC53" i="160" s="1"/>
  <c r="M52" i="160"/>
  <c r="AC49" i="160" a="1"/>
  <c r="AC49" i="160" s="1"/>
  <c r="AF49" i="160" a="1"/>
  <c r="AF49" i="160" s="1"/>
  <c r="AX47" i="160" a="1"/>
  <c r="AX47" i="160" s="1"/>
  <c r="AN45" i="160"/>
  <c r="V45" i="160"/>
  <c r="AY44" i="160" a="1"/>
  <c r="AY44" i="160" s="1"/>
  <c r="N44" i="160"/>
  <c r="AH41" i="160"/>
  <c r="AT40" i="160" a="1"/>
  <c r="AT40" i="160" s="1"/>
  <c r="AF39" i="160" a="1"/>
  <c r="AF39" i="160" s="1"/>
  <c r="W34" i="160"/>
  <c r="K33" i="160"/>
  <c r="AN29" i="160"/>
  <c r="J37" i="160"/>
  <c r="AP37" i="160"/>
  <c r="K37" i="160"/>
  <c r="AQ37" i="160"/>
  <c r="R37" i="160"/>
  <c r="S37" i="160"/>
  <c r="Y37" i="160"/>
  <c r="AL37" i="160"/>
  <c r="R32" i="160"/>
  <c r="W32" i="160"/>
  <c r="Y32" i="160"/>
  <c r="AL32" i="160"/>
  <c r="AE32" i="160" a="1"/>
  <c r="AE32" i="160" s="1"/>
  <c r="AW32" i="160" a="1"/>
  <c r="AW32" i="160" s="1"/>
  <c r="M32" i="160"/>
  <c r="N32" i="160"/>
  <c r="AX32" i="160" a="1"/>
  <c r="AX32" i="160" s="1"/>
  <c r="T32" i="160"/>
  <c r="AK32" i="160"/>
  <c r="X32" i="160"/>
  <c r="AO32" i="160"/>
  <c r="Z32" i="160"/>
  <c r="AP32" i="160"/>
  <c r="J32" i="160"/>
  <c r="AD32" i="160" a="1"/>
  <c r="AD32" i="160" s="1"/>
  <c r="AU32" i="160" a="1"/>
  <c r="AU32" i="160" s="1"/>
  <c r="AD46" i="160" a="1"/>
  <c r="AD46" i="160" s="1"/>
  <c r="AT46" i="160" a="1"/>
  <c r="AT46" i="160" s="1"/>
  <c r="AJ45" i="160"/>
  <c r="S45" i="160"/>
  <c r="AT43" i="160" a="1"/>
  <c r="AT43" i="160" s="1"/>
  <c r="AC37" i="160" a="1"/>
  <c r="AC37" i="160" s="1"/>
  <c r="AF37" i="160" a="1"/>
  <c r="AF37" i="160" s="1"/>
  <c r="AW37" i="160" a="1"/>
  <c r="AW37" i="160" s="1"/>
  <c r="AH32" i="160"/>
  <c r="AI45" i="160"/>
  <c r="Q45" i="160"/>
  <c r="AW44" i="160" a="1"/>
  <c r="AW44" i="160" s="1"/>
  <c r="J44" i="160"/>
  <c r="T43" i="160"/>
  <c r="AH43" i="160"/>
  <c r="AO43" i="160"/>
  <c r="P43" i="160"/>
  <c r="AX41" i="160" a="1"/>
  <c r="AX41" i="160" s="1"/>
  <c r="AD39" i="160" a="1"/>
  <c r="AD39" i="160" s="1"/>
  <c r="AB37" i="160" a="1"/>
  <c r="AB37" i="160" s="1"/>
  <c r="M34" i="160"/>
  <c r="AL33" i="160"/>
  <c r="AC29" i="160" a="1"/>
  <c r="AC29" i="160" s="1"/>
  <c r="AU63" i="160" a="1"/>
  <c r="AU63" i="160" s="1"/>
  <c r="AU59" i="160" a="1"/>
  <c r="AU59" i="160" s="1"/>
  <c r="AE59" i="160" a="1"/>
  <c r="AE59" i="160" s="1"/>
  <c r="P59" i="160"/>
  <c r="AQ56" i="160"/>
  <c r="K56" i="160"/>
  <c r="AU55" i="160" a="1"/>
  <c r="AU55" i="160" s="1"/>
  <c r="AE55" i="160" a="1"/>
  <c r="AE55" i="160" s="1"/>
  <c r="P55" i="160"/>
  <c r="AQ51" i="160"/>
  <c r="M50" i="160"/>
  <c r="T50" i="160"/>
  <c r="AH50" i="160"/>
  <c r="AY45" i="160" a="1"/>
  <c r="AY45" i="160" s="1"/>
  <c r="AH45" i="160"/>
  <c r="P45" i="160"/>
  <c r="AQ43" i="160"/>
  <c r="Y43" i="160"/>
  <c r="AB43" i="160" a="1"/>
  <c r="AB43" i="160" s="1"/>
  <c r="AE43" i="160" a="1"/>
  <c r="AE43" i="160" s="1"/>
  <c r="AU43" i="160" a="1"/>
  <c r="AU43" i="160" s="1"/>
  <c r="S39" i="160"/>
  <c r="T39" i="160"/>
  <c r="AH39" i="160"/>
  <c r="AO39" i="160"/>
  <c r="J39" i="160"/>
  <c r="AP39" i="160"/>
  <c r="P39" i="160"/>
  <c r="AU37" i="160" a="1"/>
  <c r="AU37" i="160" s="1"/>
  <c r="Z37" i="160"/>
  <c r="W29" i="160"/>
  <c r="AW39" i="160" a="1"/>
  <c r="AW39" i="160" s="1"/>
  <c r="AB39" i="160" a="1"/>
  <c r="AB39" i="160" s="1"/>
  <c r="AE39" i="160" a="1"/>
  <c r="AE39" i="160" s="1"/>
  <c r="AU39" i="160" a="1"/>
  <c r="AU39" i="160" s="1"/>
  <c r="X37" i="160"/>
  <c r="AD36" i="160" a="1"/>
  <c r="AD36" i="160" s="1"/>
  <c r="AY36" i="160" a="1"/>
  <c r="AY36" i="160" s="1"/>
  <c r="M33" i="160"/>
  <c r="T33" i="160"/>
  <c r="AH33" i="160"/>
  <c r="Q33" i="160"/>
  <c r="R33" i="160"/>
  <c r="AI33" i="160"/>
  <c r="S33" i="160"/>
  <c r="AJ33" i="160"/>
  <c r="Y33" i="160"/>
  <c r="AO33" i="160"/>
  <c r="AQ33" i="160"/>
  <c r="AR33" i="160"/>
  <c r="N33" i="160"/>
  <c r="AC32" i="160" a="1"/>
  <c r="AC32" i="160" s="1"/>
  <c r="AB28" i="160" a="1"/>
  <c r="AB28" i="160" s="1"/>
  <c r="AT28" i="160" a="1"/>
  <c r="AT28" i="160" s="1"/>
  <c r="AU28" i="160" a="1"/>
  <c r="AU28" i="160" s="1"/>
  <c r="AC28" i="160" a="1"/>
  <c r="AC28" i="160" s="1"/>
  <c r="AE28" i="160" a="1"/>
  <c r="AE28" i="160" s="1"/>
  <c r="AX28" i="160" a="1"/>
  <c r="AX28" i="160" s="1"/>
  <c r="AY28" i="160" a="1"/>
  <c r="AY28" i="160" s="1"/>
  <c r="AT55" i="160" a="1"/>
  <c r="AT55" i="160" s="1"/>
  <c r="AD55" i="160" a="1"/>
  <c r="AD55" i="160" s="1"/>
  <c r="K52" i="160"/>
  <c r="AQ52" i="160"/>
  <c r="T47" i="160"/>
  <c r="AH47" i="160"/>
  <c r="AO47" i="160"/>
  <c r="P47" i="160"/>
  <c r="M45" i="160"/>
  <c r="AN43" i="160"/>
  <c r="W43" i="160"/>
  <c r="J41" i="160"/>
  <c r="AP41" i="160"/>
  <c r="K41" i="160"/>
  <c r="AQ41" i="160"/>
  <c r="R41" i="160"/>
  <c r="Y41" i="160"/>
  <c r="AL41" i="160"/>
  <c r="AF38" i="160" a="1"/>
  <c r="AF38" i="160" s="1"/>
  <c r="AT37" i="160" a="1"/>
  <c r="AT37" i="160" s="1"/>
  <c r="W37" i="160"/>
  <c r="AE33" i="160" a="1"/>
  <c r="AE33" i="160" s="1"/>
  <c r="AB33" i="160" a="1"/>
  <c r="AB33" i="160" s="1"/>
  <c r="AB47" i="160" a="1"/>
  <c r="AB47" i="160" s="1"/>
  <c r="AE47" i="160" a="1"/>
  <c r="AE47" i="160" s="1"/>
  <c r="AU47" i="160" a="1"/>
  <c r="AU47" i="160" s="1"/>
  <c r="AE45" i="160" a="1"/>
  <c r="AE45" i="160" s="1"/>
  <c r="AT44" i="160" a="1"/>
  <c r="AT44" i="160" s="1"/>
  <c r="P44" i="160"/>
  <c r="AE44" i="160" a="1"/>
  <c r="AE44" i="160" s="1"/>
  <c r="AU44" i="160" a="1"/>
  <c r="AU44" i="160" s="1"/>
  <c r="W44" i="160"/>
  <c r="AJ44" i="160"/>
  <c r="K44" i="160"/>
  <c r="AQ44" i="160"/>
  <c r="AC41" i="160" a="1"/>
  <c r="AC41" i="160" s="1"/>
  <c r="AF41" i="160" a="1"/>
  <c r="AF41" i="160" s="1"/>
  <c r="AR37" i="160"/>
  <c r="V37" i="160"/>
  <c r="AW36" i="160" a="1"/>
  <c r="AW36" i="160" s="1"/>
  <c r="AB32" i="160" a="1"/>
  <c r="AB32" i="160" s="1"/>
  <c r="AD28" i="160" a="1"/>
  <c r="AD28" i="160" s="1"/>
  <c r="AW45" i="160" a="1"/>
  <c r="AW45" i="160" s="1"/>
  <c r="J45" i="160"/>
  <c r="AR44" i="160"/>
  <c r="Z44" i="160"/>
  <c r="AC44" i="160" a="1"/>
  <c r="AC44" i="160" s="1"/>
  <c r="AT39" i="160" a="1"/>
  <c r="AT39" i="160" s="1"/>
  <c r="AX38" i="160" a="1"/>
  <c r="AX38" i="160" s="1"/>
  <c r="AE38" i="160" a="1"/>
  <c r="AE38" i="160" s="1"/>
  <c r="AO37" i="160"/>
  <c r="T37" i="160"/>
  <c r="AB36" i="160" a="1"/>
  <c r="AB36" i="160" s="1"/>
  <c r="AE36" i="160" a="1"/>
  <c r="AE36" i="160" s="1"/>
  <c r="AY32" i="160" a="1"/>
  <c r="AY32" i="160" s="1"/>
  <c r="V32" i="160"/>
  <c r="AW53" i="160" a="1"/>
  <c r="AW53" i="160" s="1"/>
  <c r="AJ52" i="160"/>
  <c r="V52" i="160"/>
  <c r="AY46" i="160" a="1"/>
  <c r="AY46" i="160" s="1"/>
  <c r="AP44" i="160"/>
  <c r="Y44" i="160"/>
  <c r="AJ43" i="160"/>
  <c r="R43" i="160"/>
  <c r="AT41" i="160" a="1"/>
  <c r="AT41" i="160" s="1"/>
  <c r="X41" i="160"/>
  <c r="AW38" i="160" a="1"/>
  <c r="AW38" i="160" s="1"/>
  <c r="AN37" i="160"/>
  <c r="Q37" i="160"/>
  <c r="P34" i="160"/>
  <c r="S34" i="160"/>
  <c r="AH34" i="160"/>
  <c r="T34" i="160"/>
  <c r="AI34" i="160"/>
  <c r="V34" i="160"/>
  <c r="AJ34" i="160"/>
  <c r="Z34" i="160"/>
  <c r="AO34" i="160"/>
  <c r="AQ34" i="160"/>
  <c r="J34" i="160"/>
  <c r="AR34" i="160"/>
  <c r="Q34" i="160"/>
  <c r="AC33" i="160" a="1"/>
  <c r="AC33" i="160" s="1"/>
  <c r="S32" i="160"/>
  <c r="AF30" i="160" a="1"/>
  <c r="AF30" i="160" s="1"/>
  <c r="AE34" i="160" a="1"/>
  <c r="AE34" i="160" s="1"/>
  <c r="AU34" i="160" a="1"/>
  <c r="AU34" i="160" s="1"/>
  <c r="AX34" i="160" a="1"/>
  <c r="AX34" i="160" s="1"/>
  <c r="AY34" i="160" a="1"/>
  <c r="AY34" i="160" s="1"/>
  <c r="AC34" i="160" a="1"/>
  <c r="AC34" i="160" s="1"/>
  <c r="AF34" i="160" a="1"/>
  <c r="AF34" i="160" s="1"/>
  <c r="AW34" i="160" a="1"/>
  <c r="AW34" i="160" s="1"/>
  <c r="M29" i="160"/>
  <c r="R29" i="160"/>
  <c r="T29" i="160"/>
  <c r="AH29" i="160"/>
  <c r="J29" i="160"/>
  <c r="AP29" i="160"/>
  <c r="N29" i="160"/>
  <c r="AI29" i="160"/>
  <c r="P29" i="160"/>
  <c r="AJ29" i="160"/>
  <c r="Q29" i="160"/>
  <c r="AK29" i="160"/>
  <c r="S29" i="160"/>
  <c r="AL29" i="160"/>
  <c r="X29" i="160"/>
  <c r="AQ29" i="160"/>
  <c r="Y29" i="160"/>
  <c r="AR29" i="160"/>
  <c r="Z29" i="160"/>
  <c r="AB29" i="160" a="1"/>
  <c r="AB29" i="160" s="1"/>
  <c r="AU29" i="160" a="1"/>
  <c r="AU29" i="160" s="1"/>
  <c r="AE29" i="160" a="1"/>
  <c r="AE29" i="160" s="1"/>
  <c r="K29" i="160"/>
  <c r="AC48" i="160" a="1"/>
  <c r="AC48" i="160" s="1"/>
  <c r="AX46" i="160" a="1"/>
  <c r="AX46" i="160" s="1"/>
  <c r="AN44" i="160"/>
  <c r="V44" i="160"/>
  <c r="AY43" i="160" a="1"/>
  <c r="AY43" i="160" s="1"/>
  <c r="AX40" i="160" a="1"/>
  <c r="AX40" i="160" s="1"/>
  <c r="AJ37" i="160"/>
  <c r="N37" i="160"/>
  <c r="AD34" i="160" a="1"/>
  <c r="AD34" i="160" s="1"/>
  <c r="X33" i="160"/>
  <c r="P32" i="160"/>
  <c r="AY29" i="160" a="1"/>
  <c r="AY29" i="160" s="1"/>
  <c r="K45" i="160"/>
  <c r="AQ45" i="160"/>
  <c r="R45" i="160"/>
  <c r="Y45" i="160"/>
  <c r="AL45" i="160"/>
  <c r="AU38" i="160" a="1"/>
  <c r="AU38" i="160" s="1"/>
  <c r="AI37" i="160"/>
  <c r="M37" i="160"/>
  <c r="AF35" i="160" a="1"/>
  <c r="AF35" i="160" s="1"/>
  <c r="AW35" i="160" a="1"/>
  <c r="AW35" i="160" s="1"/>
  <c r="AB35" i="160" a="1"/>
  <c r="AB35" i="160" s="1"/>
  <c r="AE35" i="160" a="1"/>
  <c r="AE35" i="160" s="1"/>
  <c r="AU35" i="160" a="1"/>
  <c r="AU35" i="160" s="1"/>
  <c r="AX33" i="160" a="1"/>
  <c r="AX33" i="160" s="1"/>
  <c r="W33" i="160"/>
  <c r="AT32" i="160" a="1"/>
  <c r="AT32" i="160" s="1"/>
  <c r="AX29" i="160" a="1"/>
  <c r="AX29" i="160" s="1"/>
  <c r="S56" i="160"/>
  <c r="Q52" i="160"/>
  <c r="Q51" i="160"/>
  <c r="AI47" i="160"/>
  <c r="Q47" i="160"/>
  <c r="AR45" i="160"/>
  <c r="Z45" i="160"/>
  <c r="AC45" i="160" a="1"/>
  <c r="AC45" i="160" s="1"/>
  <c r="AF45" i="160" a="1"/>
  <c r="AF45" i="160" s="1"/>
  <c r="AK44" i="160"/>
  <c r="S44" i="160"/>
  <c r="AX43" i="160" a="1"/>
  <c r="AX43" i="160" s="1"/>
  <c r="S41" i="160"/>
  <c r="AY38" i="160" a="1"/>
  <c r="AY38" i="160" s="1"/>
  <c r="AD38" i="160" a="1"/>
  <c r="AD38" i="160" s="1"/>
  <c r="AT38" i="160" a="1"/>
  <c r="AT38" i="160" s="1"/>
  <c r="AH37" i="160"/>
  <c r="AB34" i="160" a="1"/>
  <c r="AB34" i="160" s="1"/>
  <c r="V33" i="160"/>
  <c r="AR32" i="160"/>
  <c r="K32" i="160"/>
  <c r="AW29" i="160" a="1"/>
  <c r="AW29" i="160" s="1"/>
  <c r="W15" i="160"/>
  <c r="AJ15" i="160"/>
  <c r="AB15" i="160" a="1"/>
  <c r="AB15" i="160" s="1"/>
  <c r="AO15" i="160"/>
  <c r="K15" i="160"/>
  <c r="AQ15" i="160"/>
  <c r="AR15" i="160"/>
  <c r="M15" i="160"/>
  <c r="AD15" i="160" a="1"/>
  <c r="AD15" i="160" s="1"/>
  <c r="AT15" i="160" a="1"/>
  <c r="AT15" i="160" s="1"/>
  <c r="N15" i="160"/>
  <c r="P15" i="160"/>
  <c r="AE15" i="160" a="1"/>
  <c r="AE15" i="160" s="1"/>
  <c r="AU15" i="160" a="1"/>
  <c r="AU15" i="160" s="1"/>
  <c r="Q15" i="160"/>
  <c r="R15" i="160"/>
  <c r="AF15" i="160" a="1"/>
  <c r="AF15" i="160" s="1"/>
  <c r="S15" i="160"/>
  <c r="AW15" i="160" a="1"/>
  <c r="AW15" i="160" s="1"/>
  <c r="AX15" i="160" a="1"/>
  <c r="AX15" i="160" s="1"/>
  <c r="J15" i="160"/>
  <c r="AY15" i="160" a="1"/>
  <c r="AY15" i="160" s="1"/>
  <c r="T15" i="160"/>
  <c r="V15" i="160"/>
  <c r="X15" i="160"/>
  <c r="Y15" i="160"/>
  <c r="Z15" i="160"/>
  <c r="AH15" i="160"/>
  <c r="AI15" i="160"/>
  <c r="AK15" i="160"/>
  <c r="AL15" i="160"/>
  <c r="AN15" i="160"/>
  <c r="AJ59" i="160"/>
  <c r="AJ55" i="160"/>
  <c r="AT53" i="160" a="1"/>
  <c r="AT53" i="160" s="1"/>
  <c r="P52" i="160"/>
  <c r="N51" i="160"/>
  <c r="AY47" i="160" a="1"/>
  <c r="AY47" i="160" s="1"/>
  <c r="N47" i="160"/>
  <c r="AP45" i="160"/>
  <c r="X45" i="160"/>
  <c r="AI44" i="160"/>
  <c r="R44" i="160"/>
  <c r="AW43" i="160" a="1"/>
  <c r="AW43" i="160" s="1"/>
  <c r="K43" i="160"/>
  <c r="AJ41" i="160"/>
  <c r="Q41" i="160"/>
  <c r="AJ39" i="160"/>
  <c r="M39" i="160"/>
  <c r="Y34" i="160"/>
  <c r="P33" i="160"/>
  <c r="AQ32" i="160"/>
  <c r="AW28" i="160" a="1"/>
  <c r="AW28" i="160" s="1"/>
  <c r="AH42" i="160"/>
  <c r="T42" i="160"/>
  <c r="AQ40" i="160"/>
  <c r="AC40" i="160" a="1"/>
  <c r="AC40" i="160" s="1"/>
  <c r="K40" i="160"/>
  <c r="AH38" i="160"/>
  <c r="T38" i="160"/>
  <c r="AQ36" i="160"/>
  <c r="AC36" i="160" a="1"/>
  <c r="AC36" i="160" s="1"/>
  <c r="K36" i="160"/>
  <c r="P35" i="160"/>
  <c r="AW33" i="160" a="1"/>
  <c r="AW33" i="160" s="1"/>
  <c r="AT31" i="160" a="1"/>
  <c r="AT31" i="160" s="1"/>
  <c r="W31" i="160"/>
  <c r="AJ31" i="160"/>
  <c r="AO31" i="160"/>
  <c r="K31" i="160"/>
  <c r="AQ31" i="160"/>
  <c r="AY27" i="160" a="1"/>
  <c r="AY27" i="160" s="1"/>
  <c r="AY23" i="160" a="1"/>
  <c r="AY23" i="160" s="1"/>
  <c r="AY21" i="160" a="1"/>
  <c r="AY21" i="160" s="1"/>
  <c r="AC21" i="160" a="1"/>
  <c r="AC21" i="160" s="1"/>
  <c r="AY20" i="160" a="1"/>
  <c r="AY20" i="160" s="1"/>
  <c r="X20" i="160"/>
  <c r="AX19" i="160" a="1"/>
  <c r="AX19" i="160" s="1"/>
  <c r="X19" i="160"/>
  <c r="S16" i="160"/>
  <c r="AC15" i="160" a="1"/>
  <c r="AC15" i="160" s="1"/>
  <c r="AF14" i="160" a="1"/>
  <c r="AF14" i="160" s="1"/>
  <c r="AW14" i="160" a="1"/>
  <c r="AW14" i="160" s="1"/>
  <c r="AX27" i="160" a="1"/>
  <c r="AX27" i="160" s="1"/>
  <c r="AE27" i="160" a="1"/>
  <c r="AE27" i="160" s="1"/>
  <c r="AB26" i="160" a="1"/>
  <c r="AB26" i="160" s="1"/>
  <c r="AD26" i="160" a="1"/>
  <c r="AD26" i="160" s="1"/>
  <c r="AT26" i="160" a="1"/>
  <c r="AT26" i="160" s="1"/>
  <c r="AE26" i="160" a="1"/>
  <c r="AE26" i="160" s="1"/>
  <c r="AU26" i="160" a="1"/>
  <c r="AU26" i="160" s="1"/>
  <c r="AY26" i="160" a="1"/>
  <c r="AY26" i="160" s="1"/>
  <c r="AX23" i="160" a="1"/>
  <c r="AX23" i="160" s="1"/>
  <c r="AX20" i="160" a="1"/>
  <c r="AX20" i="160" s="1"/>
  <c r="V20" i="160"/>
  <c r="V19" i="160"/>
  <c r="AY16" i="160" a="1"/>
  <c r="AY16" i="160" s="1"/>
  <c r="Q16" i="160"/>
  <c r="W23" i="160"/>
  <c r="AJ23" i="160"/>
  <c r="AB23" i="160" a="1"/>
  <c r="AB23" i="160" s="1"/>
  <c r="AO23" i="160"/>
  <c r="K23" i="160"/>
  <c r="AQ23" i="160"/>
  <c r="Q23" i="160"/>
  <c r="S23" i="160"/>
  <c r="AW23" i="160" a="1"/>
  <c r="AW23" i="160" s="1"/>
  <c r="T20" i="160"/>
  <c r="T19" i="160"/>
  <c r="AC23" i="160" a="1"/>
  <c r="AC23" i="160" s="1"/>
  <c r="AW20" i="160" a="1"/>
  <c r="AW20" i="160" s="1"/>
  <c r="S20" i="160"/>
  <c r="N19" i="160"/>
  <c r="AU23" i="160" a="1"/>
  <c r="AU23" i="160" s="1"/>
  <c r="Z23" i="160"/>
  <c r="Q20" i="160"/>
  <c r="AR19" i="160"/>
  <c r="AP35" i="160"/>
  <c r="AF32" i="160" a="1"/>
  <c r="AF32" i="160" s="1"/>
  <c r="AD29" i="160" a="1"/>
  <c r="AD29" i="160" s="1"/>
  <c r="AT29" i="160" a="1"/>
  <c r="AT29" i="160" s="1"/>
  <c r="AF29" i="160" a="1"/>
  <c r="AF29" i="160" s="1"/>
  <c r="W27" i="160"/>
  <c r="AJ27" i="160"/>
  <c r="AO27" i="160"/>
  <c r="K27" i="160"/>
  <c r="AQ27" i="160"/>
  <c r="S27" i="160"/>
  <c r="AW27" i="160" a="1"/>
  <c r="AW27" i="160" s="1"/>
  <c r="AI24" i="160"/>
  <c r="Y23" i="160"/>
  <c r="Q21" i="160"/>
  <c r="AU20" i="160" a="1"/>
  <c r="AU20" i="160" s="1"/>
  <c r="P20" i="160"/>
  <c r="AP19" i="160"/>
  <c r="J19" i="160"/>
  <c r="M42" i="160"/>
  <c r="AJ40" i="160"/>
  <c r="W40" i="160"/>
  <c r="M38" i="160"/>
  <c r="AJ36" i="160"/>
  <c r="W36" i="160"/>
  <c r="AO35" i="160"/>
  <c r="AI31" i="160"/>
  <c r="R31" i="160"/>
  <c r="AX30" i="160" a="1"/>
  <c r="AX30" i="160" s="1"/>
  <c r="Z27" i="160"/>
  <c r="AB27" i="160" a="1"/>
  <c r="AB27" i="160" s="1"/>
  <c r="M25" i="160"/>
  <c r="R25" i="160"/>
  <c r="T25" i="160"/>
  <c r="AH25" i="160"/>
  <c r="Z25" i="160"/>
  <c r="AN25" i="160"/>
  <c r="J25" i="160"/>
  <c r="AP25" i="160"/>
  <c r="AT23" i="160" a="1"/>
  <c r="AT23" i="160" s="1"/>
  <c r="X23" i="160"/>
  <c r="AF22" i="160" a="1"/>
  <c r="AF22" i="160" s="1"/>
  <c r="AR21" i="160"/>
  <c r="AP20" i="160"/>
  <c r="AN19" i="160"/>
  <c r="AD25" i="160" a="1"/>
  <c r="AD25" i="160" s="1"/>
  <c r="AT25" i="160" a="1"/>
  <c r="AT25" i="160" s="1"/>
  <c r="AF25" i="160" a="1"/>
  <c r="AF25" i="160" s="1"/>
  <c r="AR23" i="160"/>
  <c r="V23" i="160"/>
  <c r="AN20" i="160"/>
  <c r="J20" i="160"/>
  <c r="AL19" i="160"/>
  <c r="R16" i="160"/>
  <c r="W16" i="160"/>
  <c r="AJ16" i="160"/>
  <c r="Y16" i="160"/>
  <c r="AL16" i="160"/>
  <c r="Z16" i="160"/>
  <c r="AN16" i="160"/>
  <c r="AB16" i="160" a="1"/>
  <c r="AB16" i="160" s="1"/>
  <c r="AO16" i="160"/>
  <c r="J16" i="160"/>
  <c r="AP16" i="160"/>
  <c r="K16" i="160"/>
  <c r="AC16" i="160" a="1"/>
  <c r="AC16" i="160" s="1"/>
  <c r="AQ16" i="160"/>
  <c r="AR16" i="160"/>
  <c r="M16" i="160"/>
  <c r="AD16" i="160" a="1"/>
  <c r="AD16" i="160" s="1"/>
  <c r="AT16" i="160" a="1"/>
  <c r="AT16" i="160" s="1"/>
  <c r="N16" i="160"/>
  <c r="AD33" i="160" a="1"/>
  <c r="AD33" i="160" s="1"/>
  <c r="AT33" i="160" a="1"/>
  <c r="AT33" i="160" s="1"/>
  <c r="AY31" i="160" a="1"/>
  <c r="AY31" i="160" s="1"/>
  <c r="AB25" i="160" a="1"/>
  <c r="AB25" i="160" s="1"/>
  <c r="AP23" i="160"/>
  <c r="T23" i="160"/>
  <c r="AK20" i="160"/>
  <c r="AI16" i="160"/>
  <c r="AF16" i="160" a="1"/>
  <c r="AF16" i="160" s="1"/>
  <c r="W19" i="160"/>
  <c r="AJ19" i="160"/>
  <c r="AO19" i="160"/>
  <c r="K19" i="160"/>
  <c r="AQ19" i="160"/>
  <c r="M19" i="160"/>
  <c r="AD19" i="160" a="1"/>
  <c r="AD19" i="160" s="1"/>
  <c r="AT19" i="160" a="1"/>
  <c r="AT19" i="160" s="1"/>
  <c r="P19" i="160"/>
  <c r="AE19" i="160" a="1"/>
  <c r="AE19" i="160" s="1"/>
  <c r="AU19" i="160" a="1"/>
  <c r="AU19" i="160" s="1"/>
  <c r="Q19" i="160"/>
  <c r="R19" i="160"/>
  <c r="AF19" i="160" a="1"/>
  <c r="AF19" i="160" s="1"/>
  <c r="S19" i="160"/>
  <c r="AW19" i="160" a="1"/>
  <c r="AW19" i="160" s="1"/>
  <c r="AL23" i="160"/>
  <c r="P23" i="160"/>
  <c r="AH19" i="160"/>
  <c r="AB19" i="160" a="1"/>
  <c r="AB19" i="160" s="1"/>
  <c r="AK23" i="160"/>
  <c r="N23" i="160"/>
  <c r="R20" i="160"/>
  <c r="W20" i="160"/>
  <c r="AJ20" i="160"/>
  <c r="Y20" i="160"/>
  <c r="AL20" i="160"/>
  <c r="AB20" i="160" a="1"/>
  <c r="AB20" i="160" s="1"/>
  <c r="AO20" i="160"/>
  <c r="K20" i="160"/>
  <c r="AC20" i="160" a="1"/>
  <c r="AC20" i="160" s="1"/>
  <c r="AQ20" i="160"/>
  <c r="AR20" i="160"/>
  <c r="M20" i="160"/>
  <c r="AD20" i="160" a="1"/>
  <c r="AD20" i="160" s="1"/>
  <c r="AT20" i="160" a="1"/>
  <c r="AT20" i="160" s="1"/>
  <c r="N20" i="160"/>
  <c r="AL42" i="160"/>
  <c r="AU40" i="160" a="1"/>
  <c r="AU40" i="160" s="1"/>
  <c r="P40" i="160"/>
  <c r="AL38" i="160"/>
  <c r="AU36" i="160" a="1"/>
  <c r="AU36" i="160" s="1"/>
  <c r="P36" i="160"/>
  <c r="AH35" i="160"/>
  <c r="T35" i="160"/>
  <c r="J31" i="160"/>
  <c r="R28" i="160"/>
  <c r="W28" i="160"/>
  <c r="AJ28" i="160"/>
  <c r="Y28" i="160"/>
  <c r="AL28" i="160"/>
  <c r="N28" i="160"/>
  <c r="AK27" i="160"/>
  <c r="Q27" i="160"/>
  <c r="AW26" i="160" a="1"/>
  <c r="AW26" i="160" s="1"/>
  <c r="AQ25" i="160"/>
  <c r="V25" i="160"/>
  <c r="AW24" i="160" a="1"/>
  <c r="AW24" i="160" s="1"/>
  <c r="R24" i="160"/>
  <c r="W24" i="160"/>
  <c r="AJ24" i="160"/>
  <c r="Y24" i="160"/>
  <c r="AL24" i="160"/>
  <c r="AR24" i="160"/>
  <c r="N24" i="160"/>
  <c r="AI23" i="160"/>
  <c r="M23" i="160"/>
  <c r="AF20" i="160" a="1"/>
  <c r="AF20" i="160" s="1"/>
  <c r="AE16" i="160" a="1"/>
  <c r="AE16" i="160" s="1"/>
  <c r="S35" i="160"/>
  <c r="AY33" i="160" a="1"/>
  <c r="AY33" i="160" s="1"/>
  <c r="AB30" i="160" a="1"/>
  <c r="AB30" i="160" s="1"/>
  <c r="AD30" i="160" a="1"/>
  <c r="AD30" i="160" s="1"/>
  <c r="AT30" i="160" a="1"/>
  <c r="AT30" i="160" s="1"/>
  <c r="AE30" i="160" a="1"/>
  <c r="AE30" i="160" s="1"/>
  <c r="AU30" i="160" a="1"/>
  <c r="AU30" i="160" s="1"/>
  <c r="AF28" i="160" a="1"/>
  <c r="AF28" i="160" s="1"/>
  <c r="AB24" i="160" a="1"/>
  <c r="AB24" i="160" s="1"/>
  <c r="AF24" i="160" a="1"/>
  <c r="AF24" i="160" s="1"/>
  <c r="AH23" i="160"/>
  <c r="AB22" i="160" a="1"/>
  <c r="AB22" i="160" s="1"/>
  <c r="M21" i="160"/>
  <c r="R21" i="160"/>
  <c r="T21" i="160"/>
  <c r="AH21" i="160"/>
  <c r="W21" i="160"/>
  <c r="AJ21" i="160"/>
  <c r="Z21" i="160"/>
  <c r="AN21" i="160"/>
  <c r="AO21" i="160"/>
  <c r="J21" i="160"/>
  <c r="AP21" i="160"/>
  <c r="AE20" i="160" a="1"/>
  <c r="AE20" i="160" s="1"/>
  <c r="X16" i="160"/>
  <c r="AC26" i="160" a="1"/>
  <c r="AC26" i="160" s="1"/>
  <c r="AF23" i="160" a="1"/>
  <c r="AF23" i="160" s="1"/>
  <c r="J23" i="160"/>
  <c r="AD21" i="160" a="1"/>
  <c r="AD21" i="160" s="1"/>
  <c r="Z19" i="160"/>
  <c r="V16" i="160"/>
  <c r="AY22" i="160" a="1"/>
  <c r="AY22" i="160" s="1"/>
  <c r="AY18" i="160" a="1"/>
  <c r="AY18" i="160" s="1"/>
  <c r="AP17" i="160"/>
  <c r="J17" i="160"/>
  <c r="AY14" i="160" a="1"/>
  <c r="AY14" i="160" s="1"/>
  <c r="AP13" i="160"/>
  <c r="J13" i="160"/>
  <c r="N12" i="160"/>
  <c r="AW11" i="160" a="1"/>
  <c r="AW11" i="160" s="1"/>
  <c r="S11" i="160"/>
  <c r="AY10" i="160" a="1"/>
  <c r="AY10" i="160" s="1"/>
  <c r="AP9" i="160"/>
  <c r="J9" i="160"/>
  <c r="N8" i="160"/>
  <c r="AW7" i="160" a="1"/>
  <c r="AW7" i="160" s="1"/>
  <c r="S7" i="160"/>
  <c r="AB21" i="160" a="1"/>
  <c r="AB21" i="160" s="1"/>
  <c r="AO17" i="160"/>
  <c r="AB17" i="160" a="1"/>
  <c r="AB17" i="160" s="1"/>
  <c r="AO13" i="160"/>
  <c r="AB13" i="160" a="1"/>
  <c r="AB13" i="160" s="1"/>
  <c r="AT12" i="160" a="1"/>
  <c r="AT12" i="160" s="1"/>
  <c r="AD12" i="160" a="1"/>
  <c r="AD12" i="160" s="1"/>
  <c r="M12" i="160"/>
  <c r="AF11" i="160" a="1"/>
  <c r="AF11" i="160" s="1"/>
  <c r="R11" i="160"/>
  <c r="AB9" i="160" a="1"/>
  <c r="AB9" i="160" s="1"/>
  <c r="AT8" i="160" a="1"/>
  <c r="AT8" i="160" s="1"/>
  <c r="AD8" i="160" a="1"/>
  <c r="AD8" i="160" s="1"/>
  <c r="M8" i="160"/>
  <c r="AF7" i="160" a="1"/>
  <c r="AF7" i="160" s="1"/>
  <c r="R7" i="160"/>
  <c r="AX22" i="160" a="1"/>
  <c r="AX22" i="160" s="1"/>
  <c r="AX18" i="160" a="1"/>
  <c r="AX18" i="160" s="1"/>
  <c r="AN17" i="160"/>
  <c r="Z17" i="160"/>
  <c r="AX14" i="160" a="1"/>
  <c r="AX14" i="160" s="1"/>
  <c r="AN13" i="160"/>
  <c r="Z13" i="160"/>
  <c r="AR12" i="160"/>
  <c r="Q11" i="160"/>
  <c r="AX10" i="160" a="1"/>
  <c r="AX10" i="160" s="1"/>
  <c r="V10" i="160"/>
  <c r="AN9" i="160"/>
  <c r="Z9" i="160"/>
  <c r="AR8" i="160"/>
  <c r="Q7" i="160"/>
  <c r="AL17" i="160"/>
  <c r="Y17" i="160"/>
  <c r="AL13" i="160"/>
  <c r="Y13" i="160"/>
  <c r="AQ12" i="160"/>
  <c r="AC12" i="160" a="1"/>
  <c r="AC12" i="160" s="1"/>
  <c r="K12" i="160"/>
  <c r="AU11" i="160" a="1"/>
  <c r="AU11" i="160" s="1"/>
  <c r="AE11" i="160" a="1"/>
  <c r="AE11" i="160" s="1"/>
  <c r="P11" i="160"/>
  <c r="AQ8" i="160"/>
  <c r="AC8" i="160" a="1"/>
  <c r="AC8" i="160" s="1"/>
  <c r="K8" i="160"/>
  <c r="AU7" i="160" a="1"/>
  <c r="AU7" i="160" s="1"/>
  <c r="AE7" i="160" a="1"/>
  <c r="AE7" i="160" s="1"/>
  <c r="P7" i="160"/>
  <c r="AP12" i="160"/>
  <c r="J12" i="160"/>
  <c r="N11" i="160"/>
  <c r="AW10" i="160" a="1"/>
  <c r="AW10" i="160" s="1"/>
  <c r="AP8" i="160"/>
  <c r="J8" i="160"/>
  <c r="N7" i="160"/>
  <c r="AJ17" i="160"/>
  <c r="W17" i="160"/>
  <c r="AJ13" i="160"/>
  <c r="W13" i="160"/>
  <c r="AO12" i="160"/>
  <c r="AB12" i="160" a="1"/>
  <c r="AB12" i="160" s="1"/>
  <c r="AT11" i="160" a="1"/>
  <c r="AT11" i="160" s="1"/>
  <c r="AD11" i="160" a="1"/>
  <c r="AD11" i="160" s="1"/>
  <c r="M11" i="160"/>
  <c r="AO8" i="160"/>
  <c r="AB8" i="160" a="1"/>
  <c r="AB8" i="160" s="1"/>
  <c r="AT7" i="160" a="1"/>
  <c r="AT7" i="160" s="1"/>
  <c r="AD7" i="160" a="1"/>
  <c r="AD7" i="160" s="1"/>
  <c r="M7" i="160"/>
  <c r="AN12" i="160"/>
  <c r="Z12" i="160"/>
  <c r="AR11" i="160"/>
  <c r="AN8" i="160"/>
  <c r="Z8" i="160"/>
  <c r="AR7" i="160"/>
  <c r="AC31" i="160" a="1"/>
  <c r="AC31" i="160" s="1"/>
  <c r="P30" i="160"/>
  <c r="AC27" i="160" a="1"/>
  <c r="AC27" i="160" s="1"/>
  <c r="P26" i="160"/>
  <c r="AU22" i="160" a="1"/>
  <c r="AU22" i="160" s="1"/>
  <c r="AE22" i="160" a="1"/>
  <c r="AE22" i="160" s="1"/>
  <c r="P22" i="160"/>
  <c r="AC19" i="160" a="1"/>
  <c r="AC19" i="160" s="1"/>
  <c r="AU18" i="160" a="1"/>
  <c r="AU18" i="160" s="1"/>
  <c r="AE18" i="160" a="1"/>
  <c r="AE18" i="160" s="1"/>
  <c r="P18" i="160"/>
  <c r="AH17" i="160"/>
  <c r="T17" i="160"/>
  <c r="AU14" i="160" a="1"/>
  <c r="AU14" i="160" s="1"/>
  <c r="AE14" i="160" a="1"/>
  <c r="AE14" i="160" s="1"/>
  <c r="P14" i="160"/>
  <c r="AH13" i="160"/>
  <c r="T13" i="160"/>
  <c r="AL12" i="160"/>
  <c r="Y12" i="160"/>
  <c r="AQ11" i="160"/>
  <c r="K11" i="160"/>
  <c r="AU10" i="160" a="1"/>
  <c r="AU10" i="160" s="1"/>
  <c r="AE10" i="160" a="1"/>
  <c r="AE10" i="160" s="1"/>
  <c r="P10" i="160"/>
  <c r="AH9" i="160"/>
  <c r="T9" i="160"/>
  <c r="AL8" i="160"/>
  <c r="Y8" i="160"/>
  <c r="AQ7" i="160"/>
  <c r="AC7" i="160" a="1"/>
  <c r="AC7" i="160" s="1"/>
  <c r="K7" i="160"/>
  <c r="AP11" i="160"/>
  <c r="J11" i="160"/>
  <c r="AP7" i="160"/>
  <c r="J7" i="160"/>
  <c r="M30" i="160"/>
  <c r="M26" i="160"/>
  <c r="AT22" i="160" a="1"/>
  <c r="AT22" i="160" s="1"/>
  <c r="AD22" i="160" a="1"/>
  <c r="AD22" i="160" s="1"/>
  <c r="M22" i="160"/>
  <c r="AF21" i="160" a="1"/>
  <c r="AF21" i="160" s="1"/>
  <c r="AT18" i="160" a="1"/>
  <c r="AT18" i="160" s="1"/>
  <c r="AD18" i="160" a="1"/>
  <c r="AD18" i="160" s="1"/>
  <c r="M18" i="160"/>
  <c r="AF17" i="160" a="1"/>
  <c r="AF17" i="160" s="1"/>
  <c r="R17" i="160"/>
  <c r="AT14" i="160" a="1"/>
  <c r="AT14" i="160" s="1"/>
  <c r="AD14" i="160" a="1"/>
  <c r="AD14" i="160" s="1"/>
  <c r="M14" i="160"/>
  <c r="AF13" i="160" a="1"/>
  <c r="AF13" i="160" s="1"/>
  <c r="R13" i="160"/>
  <c r="AJ12" i="160"/>
  <c r="W12" i="160"/>
  <c r="AO11" i="160"/>
  <c r="AB11" i="160" a="1"/>
  <c r="AB11" i="160" s="1"/>
  <c r="AT10" i="160" a="1"/>
  <c r="AT10" i="160" s="1"/>
  <c r="AD10" i="160" a="1"/>
  <c r="AD10" i="160" s="1"/>
  <c r="M10" i="160"/>
  <c r="AF9" i="160" a="1"/>
  <c r="AF9" i="160" s="1"/>
  <c r="R9" i="160"/>
  <c r="AJ8" i="160"/>
  <c r="W8" i="160"/>
  <c r="AO7" i="160"/>
  <c r="Z11" i="160"/>
  <c r="AT21" i="160" a="1"/>
  <c r="AT21" i="160" s="1"/>
  <c r="AT17" i="160" a="1"/>
  <c r="AT17" i="160" s="1"/>
  <c r="AT13" i="160" a="1"/>
  <c r="AT13" i="160" s="1"/>
  <c r="AJ11" i="160"/>
  <c r="AT9" i="160" a="1"/>
  <c r="AT9" i="160" s="1"/>
  <c r="AJ7" i="160"/>
  <c r="AO3" i="160"/>
  <c r="AR3" i="160"/>
  <c r="AU3" i="160" a="1"/>
  <c r="AU3" i="160" s="1"/>
  <c r="AW3" i="160" a="1"/>
  <c r="AW3" i="160" s="1"/>
  <c r="AP2" i="160"/>
  <c r="P5" i="160"/>
  <c r="Y6" i="160"/>
  <c r="AB6" i="160" a="1"/>
  <c r="AB6" i="160" s="1"/>
  <c r="AD3" i="160" a="1"/>
  <c r="AD3" i="160" s="1"/>
  <c r="AL3" i="160"/>
  <c r="AP6" i="160"/>
  <c r="AT5" i="160" a="1"/>
  <c r="AT5" i="160" s="1"/>
  <c r="P4" i="160"/>
  <c r="Y5" i="160"/>
  <c r="AB5" i="160" a="1"/>
  <c r="AB5" i="160" s="1"/>
  <c r="AH2" i="160"/>
  <c r="AJ2" i="160"/>
  <c r="AP5" i="160"/>
  <c r="AT4" i="160" a="1"/>
  <c r="AT4" i="160" s="1"/>
  <c r="J6" i="160"/>
  <c r="Q6" i="160"/>
  <c r="Z2" i="160"/>
  <c r="AC2" i="160" a="1"/>
  <c r="AC2" i="160" s="1"/>
  <c r="AH6" i="160"/>
  <c r="AJ6" i="160"/>
  <c r="AP4" i="160"/>
  <c r="AT3" i="160" a="1"/>
  <c r="AT3" i="160" s="1"/>
  <c r="J5" i="160"/>
  <c r="Q5" i="160"/>
  <c r="Z6" i="160"/>
  <c r="AC6" i="160" a="1"/>
  <c r="AC6" i="160" s="1"/>
  <c r="AH5" i="160"/>
  <c r="AJ5" i="160"/>
  <c r="AP3" i="160"/>
  <c r="AU2" i="160" a="1"/>
  <c r="AU2" i="160" s="1"/>
  <c r="J4" i="160"/>
  <c r="R6" i="160"/>
  <c r="Z5" i="160"/>
  <c r="AC5" i="160" a="1"/>
  <c r="AC5" i="160" s="1"/>
  <c r="AH3" i="160"/>
  <c r="AJ3" i="160"/>
  <c r="AQ2" i="160"/>
  <c r="AU6" i="160" a="1"/>
  <c r="AU6" i="160" s="1"/>
  <c r="K2" i="160"/>
  <c r="R5" i="160"/>
  <c r="AC3" i="160" a="1"/>
  <c r="AC3" i="160" s="1"/>
  <c r="AI2" i="160"/>
  <c r="AN2" i="160"/>
  <c r="AQ6" i="160"/>
  <c r="AU5" i="160" a="1"/>
  <c r="AU5" i="160" s="1"/>
  <c r="K6" i="160"/>
  <c r="S6" i="160"/>
  <c r="AE2" i="160" a="1"/>
  <c r="AE2" i="160" s="1"/>
  <c r="AI6" i="160"/>
  <c r="AN6" i="160"/>
  <c r="AQ5" i="160"/>
  <c r="K5" i="160"/>
  <c r="S5" i="160"/>
  <c r="AE6" i="160" a="1"/>
  <c r="AE6" i="160" s="1"/>
  <c r="AI5" i="160"/>
  <c r="AN5" i="160"/>
  <c r="AQ4" i="160"/>
  <c r="T6" i="160"/>
  <c r="AE4" i="160" a="1"/>
  <c r="AE4" i="160" s="1"/>
  <c r="AE5" i="160" a="1"/>
  <c r="AE5" i="160" s="1"/>
  <c r="AI3" i="160"/>
  <c r="AN4" i="160"/>
  <c r="AQ3" i="160"/>
  <c r="AB2" i="160" a="1"/>
  <c r="AB2" i="160" s="1"/>
  <c r="T5" i="160"/>
  <c r="AF3" i="160" a="1"/>
  <c r="AF3" i="160" s="1"/>
  <c r="AK2" i="160"/>
  <c r="AN3" i="160"/>
  <c r="AR2" i="160"/>
  <c r="V6" i="160"/>
  <c r="AK6" i="160"/>
  <c r="AO2" i="160"/>
  <c r="AR6" i="160"/>
  <c r="M6" i="160"/>
  <c r="V5" i="160"/>
  <c r="AK5" i="160"/>
  <c r="AO6" i="160"/>
  <c r="AR5" i="160"/>
  <c r="M5" i="160"/>
  <c r="AF4" i="160" a="1"/>
  <c r="AF4" i="160" s="1"/>
  <c r="AK3" i="160"/>
  <c r="AR4" i="160"/>
  <c r="R4" i="160"/>
  <c r="Y4" i="160"/>
  <c r="S4" i="160"/>
  <c r="M4" i="160"/>
  <c r="AB4" i="160" a="1"/>
  <c r="AB4" i="160" s="1"/>
  <c r="AK4" i="160"/>
  <c r="AD4" i="160" a="1"/>
  <c r="AD4" i="160" s="1"/>
  <c r="T4" i="160"/>
  <c r="Z4" i="160"/>
  <c r="N4" i="160"/>
  <c r="AC4" i="160" a="1"/>
  <c r="AC4" i="160" s="1"/>
  <c r="V4" i="160"/>
  <c r="AL4" i="160"/>
  <c r="AH4" i="160"/>
  <c r="W4" i="160"/>
  <c r="Q4" i="160"/>
  <c r="K4" i="160"/>
  <c r="AJ4" i="160"/>
  <c r="X4" i="160"/>
  <c r="J3" i="160"/>
  <c r="N3" i="160"/>
  <c r="S3" i="160"/>
  <c r="X3" i="160"/>
  <c r="K3" i="160"/>
  <c r="P3" i="160"/>
  <c r="T3" i="160"/>
  <c r="Y3" i="160"/>
  <c r="AE3" i="160" a="1"/>
  <c r="AE3" i="160" s="1"/>
  <c r="Q3" i="160"/>
  <c r="V3" i="160"/>
  <c r="AB3" i="160" a="1"/>
  <c r="AB3" i="160" s="1"/>
  <c r="Z3" i="160"/>
  <c r="M3" i="160"/>
  <c r="R3" i="160"/>
  <c r="W2" i="160"/>
  <c r="S2" i="160"/>
  <c r="P2" i="160"/>
  <c r="X2" i="160"/>
  <c r="T2" i="160"/>
  <c r="Q2" i="160"/>
  <c r="M2" i="160"/>
  <c r="J2" i="160"/>
  <c r="Y2" i="160"/>
  <c r="V2" i="160"/>
  <c r="R2" i="160"/>
  <c r="R47" i="158"/>
  <c r="J47" i="158"/>
  <c r="P93" i="158"/>
  <c r="S92" i="158"/>
  <c r="O88" i="158"/>
  <c r="U86" i="158"/>
  <c r="I84" i="158"/>
  <c r="P82" i="158"/>
  <c r="U81" i="158"/>
  <c r="X80" i="158"/>
  <c r="P77" i="158"/>
  <c r="S76" i="158"/>
  <c r="R69" i="158"/>
  <c r="W67" i="158"/>
  <c r="X66" i="158"/>
  <c r="R63" i="158"/>
  <c r="J63" i="158"/>
  <c r="V62" i="158"/>
  <c r="W62" i="158"/>
  <c r="L62" i="158"/>
  <c r="O62" i="158"/>
  <c r="R53" i="158"/>
  <c r="W51" i="158"/>
  <c r="Y45" i="158"/>
  <c r="J94" i="158"/>
  <c r="R92" i="158"/>
  <c r="O82" i="158"/>
  <c r="W80" i="158"/>
  <c r="J78" i="158"/>
  <c r="R76" i="158"/>
  <c r="I94" i="158"/>
  <c r="M82" i="158"/>
  <c r="V80" i="158"/>
  <c r="I78" i="158"/>
  <c r="I61" i="158"/>
  <c r="S61" i="158"/>
  <c r="Y47" i="158"/>
  <c r="P92" i="158"/>
  <c r="L82" i="158"/>
  <c r="U80" i="158"/>
  <c r="P76" i="158"/>
  <c r="O69" i="158"/>
  <c r="Y61" i="158"/>
  <c r="O53" i="158"/>
  <c r="X47" i="158"/>
  <c r="I41" i="158"/>
  <c r="M41" i="158"/>
  <c r="O41" i="158"/>
  <c r="P41" i="158"/>
  <c r="R41" i="158"/>
  <c r="S41" i="158"/>
  <c r="U41" i="158"/>
  <c r="V99" i="158"/>
  <c r="L97" i="158"/>
  <c r="V95" i="158"/>
  <c r="O92" i="158"/>
  <c r="U90" i="158"/>
  <c r="I88" i="158"/>
  <c r="L87" i="158"/>
  <c r="P86" i="158"/>
  <c r="U85" i="158"/>
  <c r="X84" i="158"/>
  <c r="P81" i="158"/>
  <c r="S80" i="158"/>
  <c r="W79" i="158"/>
  <c r="O76" i="158"/>
  <c r="U74" i="158"/>
  <c r="M69" i="158"/>
  <c r="P67" i="158"/>
  <c r="X61" i="158"/>
  <c r="R59" i="158"/>
  <c r="J59" i="158"/>
  <c r="V58" i="158"/>
  <c r="W58" i="158"/>
  <c r="L58" i="158"/>
  <c r="O58" i="158"/>
  <c r="M53" i="158"/>
  <c r="P51" i="158"/>
  <c r="W47" i="158"/>
  <c r="U46" i="158"/>
  <c r="R45" i="158"/>
  <c r="J82" i="158"/>
  <c r="R80" i="158"/>
  <c r="L76" i="158"/>
  <c r="W61" i="158"/>
  <c r="L53" i="158"/>
  <c r="V47" i="158"/>
  <c r="S99" i="158"/>
  <c r="J97" i="158"/>
  <c r="S95" i="158"/>
  <c r="X94" i="158"/>
  <c r="R90" i="158"/>
  <c r="W89" i="158"/>
  <c r="J87" i="158"/>
  <c r="M86" i="158"/>
  <c r="R85" i="158"/>
  <c r="V84" i="158"/>
  <c r="I82" i="158"/>
  <c r="M81" i="158"/>
  <c r="U79" i="158"/>
  <c r="X78" i="158"/>
  <c r="R74" i="158"/>
  <c r="W73" i="158"/>
  <c r="M67" i="158"/>
  <c r="U63" i="158"/>
  <c r="S62" i="158"/>
  <c r="V61" i="158"/>
  <c r="Y59" i="158"/>
  <c r="I57" i="158"/>
  <c r="S57" i="158"/>
  <c r="M51" i="158"/>
  <c r="U47" i="158"/>
  <c r="R46" i="158"/>
  <c r="P45" i="158"/>
  <c r="V42" i="158"/>
  <c r="W42" i="158"/>
  <c r="I42" i="158"/>
  <c r="J42" i="158"/>
  <c r="L42" i="158"/>
  <c r="M42" i="158"/>
  <c r="O42" i="158"/>
  <c r="P42" i="158"/>
  <c r="R99" i="158"/>
  <c r="I97" i="158"/>
  <c r="R95" i="158"/>
  <c r="V94" i="158"/>
  <c r="J92" i="158"/>
  <c r="I87" i="158"/>
  <c r="L86" i="158"/>
  <c r="U84" i="158"/>
  <c r="L81" i="158"/>
  <c r="P80" i="158"/>
  <c r="S79" i="158"/>
  <c r="V78" i="158"/>
  <c r="J76" i="158"/>
  <c r="U61" i="158"/>
  <c r="S47" i="158"/>
  <c r="U94" i="158"/>
  <c r="I92" i="158"/>
  <c r="P90" i="158"/>
  <c r="S84" i="158"/>
  <c r="O80" i="158"/>
  <c r="U78" i="158"/>
  <c r="I76" i="158"/>
  <c r="P74" i="158"/>
  <c r="R71" i="158"/>
  <c r="J71" i="158"/>
  <c r="V70" i="158"/>
  <c r="W70" i="158"/>
  <c r="L70" i="158"/>
  <c r="O70" i="158"/>
  <c r="R61" i="158"/>
  <c r="R55" i="158"/>
  <c r="J55" i="158"/>
  <c r="V54" i="158"/>
  <c r="W54" i="158"/>
  <c r="L54" i="158"/>
  <c r="O54" i="158"/>
  <c r="P47" i="158"/>
  <c r="S94" i="158"/>
  <c r="L80" i="158"/>
  <c r="O47" i="158"/>
  <c r="O99" i="158"/>
  <c r="O95" i="158"/>
  <c r="R94" i="158"/>
  <c r="M90" i="158"/>
  <c r="X82" i="158"/>
  <c r="O79" i="158"/>
  <c r="R78" i="158"/>
  <c r="M74" i="158"/>
  <c r="I69" i="158"/>
  <c r="S69" i="158"/>
  <c r="P61" i="158"/>
  <c r="I53" i="158"/>
  <c r="S53" i="158"/>
  <c r="M47" i="158"/>
  <c r="X41" i="158"/>
  <c r="J80" i="158"/>
  <c r="O61" i="158"/>
  <c r="L47" i="158"/>
  <c r="L99" i="158"/>
  <c r="V97" i="158"/>
  <c r="L95" i="158"/>
  <c r="P94" i="158"/>
  <c r="U93" i="158"/>
  <c r="X92" i="158"/>
  <c r="S88" i="158"/>
  <c r="W87" i="158"/>
  <c r="O84" i="158"/>
  <c r="U82" i="158"/>
  <c r="I80" i="158"/>
  <c r="L79" i="158"/>
  <c r="P78" i="158"/>
  <c r="U77" i="158"/>
  <c r="X76" i="158"/>
  <c r="V71" i="158"/>
  <c r="X70" i="158"/>
  <c r="X69" i="158"/>
  <c r="R67" i="158"/>
  <c r="J67" i="158"/>
  <c r="V66" i="158"/>
  <c r="W66" i="158"/>
  <c r="L66" i="158"/>
  <c r="O66" i="158"/>
  <c r="M61" i="158"/>
  <c r="W55" i="158"/>
  <c r="X54" i="158"/>
  <c r="X53" i="158"/>
  <c r="R51" i="158"/>
  <c r="J51" i="158"/>
  <c r="V50" i="158"/>
  <c r="W50" i="158"/>
  <c r="L50" i="158"/>
  <c r="O50" i="158"/>
  <c r="I47" i="158"/>
  <c r="V41" i="158"/>
  <c r="U97" i="158"/>
  <c r="O94" i="158"/>
  <c r="S93" i="158"/>
  <c r="W92" i="158"/>
  <c r="J90" i="158"/>
  <c r="V87" i="158"/>
  <c r="L84" i="158"/>
  <c r="S82" i="158"/>
  <c r="O78" i="158"/>
  <c r="S77" i="158"/>
  <c r="W76" i="158"/>
  <c r="J74" i="158"/>
  <c r="U71" i="158"/>
  <c r="U70" i="158"/>
  <c r="W69" i="158"/>
  <c r="L61" i="158"/>
  <c r="W53" i="158"/>
  <c r="V46" i="158"/>
  <c r="W46" i="158"/>
  <c r="I46" i="158"/>
  <c r="L46" i="158"/>
  <c r="O46" i="158"/>
  <c r="P46" i="158"/>
  <c r="I45" i="158"/>
  <c r="M45" i="158"/>
  <c r="S45" i="158"/>
  <c r="U45" i="158"/>
  <c r="Y80" i="158"/>
  <c r="M94" i="158"/>
  <c r="R93" i="158"/>
  <c r="V92" i="158"/>
  <c r="I90" i="158"/>
  <c r="M89" i="158"/>
  <c r="U87" i="158"/>
  <c r="X86" i="158"/>
  <c r="O83" i="158"/>
  <c r="R82" i="158"/>
  <c r="W81" i="158"/>
  <c r="J79" i="158"/>
  <c r="M78" i="158"/>
  <c r="R77" i="158"/>
  <c r="V76" i="158"/>
  <c r="I74" i="158"/>
  <c r="M73" i="158"/>
  <c r="S71" i="158"/>
  <c r="S70" i="158"/>
  <c r="V69" i="158"/>
  <c r="Y67" i="158"/>
  <c r="I65" i="158"/>
  <c r="S65" i="158"/>
  <c r="M59" i="158"/>
  <c r="M58" i="158"/>
  <c r="P57" i="158"/>
  <c r="U55" i="158"/>
  <c r="S54" i="158"/>
  <c r="V53" i="158"/>
  <c r="Y51" i="158"/>
  <c r="I49" i="158"/>
  <c r="S49" i="158"/>
  <c r="Y42" i="158"/>
  <c r="L41" i="158"/>
  <c r="S34" i="158"/>
  <c r="S30" i="158"/>
  <c r="S26" i="158"/>
  <c r="S22" i="158"/>
  <c r="S18" i="158"/>
  <c r="S14" i="158"/>
  <c r="S10" i="158"/>
  <c r="R14" i="158"/>
  <c r="R10" i="158"/>
  <c r="P38" i="158"/>
  <c r="U37" i="158"/>
  <c r="P34" i="158"/>
  <c r="U33" i="158"/>
  <c r="P30" i="158"/>
  <c r="U29" i="158"/>
  <c r="P26" i="158"/>
  <c r="U25" i="158"/>
  <c r="P22" i="158"/>
  <c r="U21" i="158"/>
  <c r="P18" i="158"/>
  <c r="U17" i="158"/>
  <c r="P14" i="158"/>
  <c r="U13" i="158"/>
  <c r="P10" i="158"/>
  <c r="J43" i="158"/>
  <c r="J39" i="158"/>
  <c r="O38" i="158"/>
  <c r="S37" i="158"/>
  <c r="J35" i="158"/>
  <c r="O34" i="158"/>
  <c r="S33" i="158"/>
  <c r="J31" i="158"/>
  <c r="O30" i="158"/>
  <c r="S29" i="158"/>
  <c r="J27" i="158"/>
  <c r="O26" i="158"/>
  <c r="S25" i="158"/>
  <c r="J23" i="158"/>
  <c r="O22" i="158"/>
  <c r="S21" i="158"/>
  <c r="J19" i="158"/>
  <c r="O18" i="158"/>
  <c r="S17" i="158"/>
  <c r="J15" i="158"/>
  <c r="O14" i="158"/>
  <c r="S13" i="158"/>
  <c r="J11" i="158"/>
  <c r="O10" i="158"/>
  <c r="I43" i="158"/>
  <c r="I39" i="158"/>
  <c r="M38" i="158"/>
  <c r="R37" i="158"/>
  <c r="I35" i="158"/>
  <c r="M34" i="158"/>
  <c r="R33" i="158"/>
  <c r="I31" i="158"/>
  <c r="M30" i="158"/>
  <c r="R29" i="158"/>
  <c r="I27" i="158"/>
  <c r="M26" i="158"/>
  <c r="R25" i="158"/>
  <c r="I23" i="158"/>
  <c r="M22" i="158"/>
  <c r="R21" i="158"/>
  <c r="I19" i="158"/>
  <c r="M18" i="158"/>
  <c r="R17" i="158"/>
  <c r="I15" i="158"/>
  <c r="M14" i="158"/>
  <c r="R13" i="158"/>
  <c r="I11" i="158"/>
  <c r="M10" i="158"/>
  <c r="V68" i="158"/>
  <c r="V64" i="158"/>
  <c r="V60" i="158"/>
  <c r="V56" i="158"/>
  <c r="V52" i="158"/>
  <c r="V48" i="158"/>
  <c r="V44" i="158"/>
  <c r="V40" i="158"/>
  <c r="L38" i="158"/>
  <c r="V36" i="158"/>
  <c r="L34" i="158"/>
  <c r="V32" i="158"/>
  <c r="L30" i="158"/>
  <c r="V28" i="158"/>
  <c r="L26" i="158"/>
  <c r="V24" i="158"/>
  <c r="L22" i="158"/>
  <c r="V20" i="158"/>
  <c r="L18" i="158"/>
  <c r="V16" i="158"/>
  <c r="L14" i="158"/>
  <c r="V12" i="158"/>
  <c r="L10" i="158"/>
  <c r="Y43" i="158"/>
  <c r="Y39" i="158"/>
  <c r="P37" i="158"/>
  <c r="Y35" i="158"/>
  <c r="P33" i="158"/>
  <c r="Y31" i="158"/>
  <c r="P29" i="158"/>
  <c r="P25" i="158"/>
  <c r="P21" i="158"/>
  <c r="P17" i="158"/>
  <c r="P13" i="158"/>
  <c r="J38" i="158"/>
  <c r="O37" i="158"/>
  <c r="J34" i="158"/>
  <c r="O33" i="158"/>
  <c r="J30" i="158"/>
  <c r="O29" i="158"/>
  <c r="J26" i="158"/>
  <c r="O25" i="158"/>
  <c r="J22" i="158"/>
  <c r="O21" i="158"/>
  <c r="J18" i="158"/>
  <c r="O17" i="158"/>
  <c r="J14" i="158"/>
  <c r="O13" i="158"/>
  <c r="J10" i="158"/>
  <c r="W43" i="158"/>
  <c r="W39" i="158"/>
  <c r="I38" i="158"/>
  <c r="M37" i="158"/>
  <c r="W35" i="158"/>
  <c r="I34" i="158"/>
  <c r="M33" i="158"/>
  <c r="W31" i="158"/>
  <c r="I30" i="158"/>
  <c r="M29" i="158"/>
  <c r="W27" i="158"/>
  <c r="I26" i="158"/>
  <c r="M25" i="158"/>
  <c r="I22" i="158"/>
  <c r="M21" i="158"/>
  <c r="I18" i="158"/>
  <c r="M17" i="158"/>
  <c r="I14" i="158"/>
  <c r="M13" i="158"/>
  <c r="I10" i="158"/>
  <c r="Y38" i="158"/>
  <c r="Y34" i="158"/>
  <c r="Y30" i="158"/>
  <c r="Y26" i="158"/>
  <c r="Y22" i="158"/>
  <c r="Y18" i="158"/>
  <c r="Y14" i="158"/>
  <c r="J37" i="158"/>
  <c r="J33" i="158"/>
  <c r="J29" i="158"/>
  <c r="J25" i="158"/>
  <c r="J21" i="158"/>
  <c r="J17" i="158"/>
  <c r="J13" i="158"/>
  <c r="M72" i="158"/>
  <c r="M68" i="158"/>
  <c r="M64" i="158"/>
  <c r="M60" i="158"/>
  <c r="M56" i="158"/>
  <c r="M52" i="158"/>
  <c r="M48" i="158"/>
  <c r="M44" i="158"/>
  <c r="M40" i="158"/>
  <c r="W38" i="158"/>
  <c r="M36" i="158"/>
  <c r="W34" i="158"/>
  <c r="M32" i="158"/>
  <c r="W30" i="158"/>
  <c r="M28" i="158"/>
  <c r="W26" i="158"/>
  <c r="M24" i="158"/>
  <c r="W22" i="158"/>
  <c r="M20" i="158"/>
  <c r="W18" i="158"/>
  <c r="M16" i="158"/>
  <c r="W14" i="158"/>
  <c r="M12" i="158"/>
  <c r="W10" i="158"/>
  <c r="L100" i="156"/>
  <c r="J98" i="156"/>
  <c r="S90" i="156"/>
  <c r="R89" i="156"/>
  <c r="L84" i="156"/>
  <c r="J82" i="156"/>
  <c r="S74" i="156"/>
  <c r="R73" i="156"/>
  <c r="J66" i="156"/>
  <c r="S58" i="156"/>
  <c r="R57" i="156"/>
  <c r="J50" i="156"/>
  <c r="S42" i="156"/>
  <c r="R41" i="156"/>
  <c r="J34" i="156"/>
  <c r="S26" i="156"/>
  <c r="R25" i="156"/>
  <c r="S10" i="156"/>
  <c r="S91" i="156"/>
  <c r="R90" i="156"/>
  <c r="P88" i="156"/>
  <c r="S75" i="156"/>
  <c r="R74" i="156"/>
  <c r="P72" i="156"/>
  <c r="S59" i="156"/>
  <c r="R58" i="156"/>
  <c r="P56" i="156"/>
  <c r="S43" i="156"/>
  <c r="R42" i="156"/>
  <c r="P40" i="156"/>
  <c r="S27" i="156"/>
  <c r="R26" i="156"/>
  <c r="P24" i="156"/>
  <c r="S11" i="156"/>
  <c r="R10" i="156"/>
  <c r="S92" i="156"/>
  <c r="R91" i="156"/>
  <c r="P89" i="156"/>
  <c r="O88" i="156"/>
  <c r="S76" i="156"/>
  <c r="R75" i="156"/>
  <c r="P73" i="156"/>
  <c r="O72" i="156"/>
  <c r="S60" i="156"/>
  <c r="R59" i="156"/>
  <c r="P57" i="156"/>
  <c r="O56" i="156"/>
  <c r="S44" i="156"/>
  <c r="R43" i="156"/>
  <c r="P41" i="156"/>
  <c r="O40" i="156"/>
  <c r="S28" i="156"/>
  <c r="R27" i="156"/>
  <c r="P25" i="156"/>
  <c r="O24" i="156"/>
  <c r="S12" i="156"/>
  <c r="R11" i="156"/>
  <c r="S93" i="156"/>
  <c r="R92" i="156"/>
  <c r="P90" i="156"/>
  <c r="O89" i="156"/>
  <c r="M88" i="156"/>
  <c r="S77" i="156"/>
  <c r="R76" i="156"/>
  <c r="P74" i="156"/>
  <c r="O73" i="156"/>
  <c r="M72" i="156"/>
  <c r="S61" i="156"/>
  <c r="R60" i="156"/>
  <c r="P58" i="156"/>
  <c r="O57" i="156"/>
  <c r="M56" i="156"/>
  <c r="S45" i="156"/>
  <c r="R44" i="156"/>
  <c r="P42" i="156"/>
  <c r="O41" i="156"/>
  <c r="M40" i="156"/>
  <c r="S29" i="156"/>
  <c r="R28" i="156"/>
  <c r="P26" i="156"/>
  <c r="O25" i="156"/>
  <c r="M24" i="156"/>
  <c r="S13" i="156"/>
  <c r="R12" i="156"/>
  <c r="P10" i="156"/>
  <c r="R93" i="156"/>
  <c r="P91" i="156"/>
  <c r="O90" i="156"/>
  <c r="M89" i="156"/>
  <c r="L88" i="156"/>
  <c r="R77" i="156"/>
  <c r="P75" i="156"/>
  <c r="O74" i="156"/>
  <c r="M73" i="156"/>
  <c r="L72" i="156"/>
  <c r="R61" i="156"/>
  <c r="P59" i="156"/>
  <c r="O58" i="156"/>
  <c r="M57" i="156"/>
  <c r="L56" i="156"/>
  <c r="R45" i="156"/>
  <c r="P43" i="156"/>
  <c r="O42" i="156"/>
  <c r="M41" i="156"/>
  <c r="L40" i="156"/>
  <c r="S30" i="156"/>
  <c r="R29" i="156"/>
  <c r="P27" i="156"/>
  <c r="O26" i="156"/>
  <c r="M25" i="156"/>
  <c r="L24" i="156"/>
  <c r="S14" i="156"/>
  <c r="R13" i="156"/>
  <c r="P11" i="156"/>
  <c r="O10" i="156"/>
  <c r="S95" i="156"/>
  <c r="P92" i="156"/>
  <c r="O91" i="156"/>
  <c r="M90" i="156"/>
  <c r="L89" i="156"/>
  <c r="S79" i="156"/>
  <c r="P76" i="156"/>
  <c r="O75" i="156"/>
  <c r="M74" i="156"/>
  <c r="L73" i="156"/>
  <c r="S63" i="156"/>
  <c r="P60" i="156"/>
  <c r="O59" i="156"/>
  <c r="M58" i="156"/>
  <c r="L57" i="156"/>
  <c r="S47" i="156"/>
  <c r="R46" i="156"/>
  <c r="P44" i="156"/>
  <c r="O43" i="156"/>
  <c r="M42" i="156"/>
  <c r="L41" i="156"/>
  <c r="S31" i="156"/>
  <c r="R30" i="156"/>
  <c r="P28" i="156"/>
  <c r="O27" i="156"/>
  <c r="M26" i="156"/>
  <c r="L25" i="156"/>
  <c r="S15" i="156"/>
  <c r="R14" i="156"/>
  <c r="P12" i="156"/>
  <c r="O11" i="156"/>
  <c r="M10" i="156"/>
  <c r="S96" i="156"/>
  <c r="R95" i="156"/>
  <c r="P93" i="156"/>
  <c r="O92" i="156"/>
  <c r="M91" i="156"/>
  <c r="L90" i="156"/>
  <c r="J88" i="156"/>
  <c r="S80" i="156"/>
  <c r="R79" i="156"/>
  <c r="P77" i="156"/>
  <c r="O76" i="156"/>
  <c r="M75" i="156"/>
  <c r="L74" i="156"/>
  <c r="J72" i="156"/>
  <c r="S64" i="156"/>
  <c r="R63" i="156"/>
  <c r="P61" i="156"/>
  <c r="O60" i="156"/>
  <c r="M59" i="156"/>
  <c r="L58" i="156"/>
  <c r="J56" i="156"/>
  <c r="S48" i="156"/>
  <c r="R47" i="156"/>
  <c r="P45" i="156"/>
  <c r="O44" i="156"/>
  <c r="M43" i="156"/>
  <c r="L42" i="156"/>
  <c r="J40" i="156"/>
  <c r="S32" i="156"/>
  <c r="R31" i="156"/>
  <c r="P29" i="156"/>
  <c r="O28" i="156"/>
  <c r="M27" i="156"/>
  <c r="L26" i="156"/>
  <c r="J24" i="156"/>
  <c r="S16" i="156"/>
  <c r="R15" i="156"/>
  <c r="P13" i="156"/>
  <c r="O12" i="156"/>
  <c r="M11" i="156"/>
  <c r="L10" i="156"/>
  <c r="S97" i="156"/>
  <c r="R96" i="156"/>
  <c r="P94" i="156"/>
  <c r="O93" i="156"/>
  <c r="M92" i="156"/>
  <c r="L91" i="156"/>
  <c r="J89" i="156"/>
  <c r="I88" i="156"/>
  <c r="S81" i="156"/>
  <c r="R80" i="156"/>
  <c r="P78" i="156"/>
  <c r="O77" i="156"/>
  <c r="M76" i="156"/>
  <c r="L75" i="156"/>
  <c r="J73" i="156"/>
  <c r="I72" i="156"/>
  <c r="S65" i="156"/>
  <c r="R64" i="156"/>
  <c r="P62" i="156"/>
  <c r="O61" i="156"/>
  <c r="M60" i="156"/>
  <c r="L59" i="156"/>
  <c r="J57" i="156"/>
  <c r="I56" i="156"/>
  <c r="S49" i="156"/>
  <c r="R48" i="156"/>
  <c r="P46" i="156"/>
  <c r="O45" i="156"/>
  <c r="M44" i="156"/>
  <c r="L43" i="156"/>
  <c r="J41" i="156"/>
  <c r="I40" i="156"/>
  <c r="S33" i="156"/>
  <c r="R32" i="156"/>
  <c r="P30" i="156"/>
  <c r="O29" i="156"/>
  <c r="M28" i="156"/>
  <c r="L27" i="156"/>
  <c r="J25" i="156"/>
  <c r="I24" i="156"/>
  <c r="S17" i="156"/>
  <c r="R16" i="156"/>
  <c r="P14" i="156"/>
  <c r="O13" i="156"/>
  <c r="M12" i="156"/>
  <c r="L11" i="156"/>
  <c r="S98" i="156"/>
  <c r="P95" i="156"/>
  <c r="M93" i="156"/>
  <c r="J90" i="156"/>
  <c r="S82" i="156"/>
  <c r="P79" i="156"/>
  <c r="M77" i="156"/>
  <c r="J74" i="156"/>
  <c r="S66" i="156"/>
  <c r="P63" i="156"/>
  <c r="O62" i="156"/>
  <c r="M61" i="156"/>
  <c r="J58" i="156"/>
  <c r="S50" i="156"/>
  <c r="R49" i="156"/>
  <c r="P47" i="156"/>
  <c r="O46" i="156"/>
  <c r="M45" i="156"/>
  <c r="J42" i="156"/>
  <c r="S34" i="156"/>
  <c r="R33" i="156"/>
  <c r="P31" i="156"/>
  <c r="O30" i="156"/>
  <c r="M29" i="156"/>
  <c r="J26" i="156"/>
  <c r="S18" i="156"/>
  <c r="R17" i="156"/>
  <c r="P15" i="156"/>
  <c r="O14" i="156"/>
  <c r="M13" i="156"/>
  <c r="J10" i="156"/>
  <c r="L93" i="156"/>
  <c r="J91" i="156"/>
  <c r="L77" i="156"/>
  <c r="L61" i="156"/>
  <c r="L45" i="156"/>
  <c r="L29" i="156"/>
  <c r="R18" i="156"/>
  <c r="P16" i="156"/>
  <c r="O15" i="156"/>
  <c r="L13" i="156"/>
  <c r="J93" i="156"/>
  <c r="J77" i="156"/>
  <c r="J61" i="156"/>
  <c r="J45" i="156"/>
  <c r="J29" i="156"/>
  <c r="J13" i="156"/>
  <c r="R9" i="156"/>
  <c r="R7" i="156"/>
  <c r="I4" i="156"/>
  <c r="R6" i="156"/>
  <c r="J5" i="156"/>
  <c r="R5" i="156"/>
  <c r="M5" i="156"/>
  <c r="R4" i="156"/>
  <c r="O6" i="156"/>
  <c r="R3" i="156"/>
  <c r="L7" i="156"/>
  <c r="M7" i="156"/>
  <c r="P8" i="156"/>
  <c r="S6" i="156"/>
  <c r="S5" i="156"/>
  <c r="X3" i="158"/>
  <c r="R6" i="158"/>
  <c r="Y3" i="158"/>
  <c r="S6" i="158"/>
  <c r="I9" i="158"/>
  <c r="U6" i="158"/>
  <c r="J9" i="158"/>
  <c r="I3" i="158"/>
  <c r="M4" i="158"/>
  <c r="R5" i="158"/>
  <c r="V6" i="158"/>
  <c r="Y7" i="158"/>
  <c r="L9" i="158"/>
  <c r="J3" i="158"/>
  <c r="O4" i="158"/>
  <c r="S5" i="158"/>
  <c r="I8" i="158"/>
  <c r="M9" i="158"/>
  <c r="L3" i="158"/>
  <c r="P4" i="158"/>
  <c r="U5" i="158"/>
  <c r="X6" i="158"/>
  <c r="J8" i="158"/>
  <c r="O9" i="158"/>
  <c r="I2" i="158"/>
  <c r="M3" i="158"/>
  <c r="R4" i="158"/>
  <c r="V5" i="158"/>
  <c r="Y6" i="158"/>
  <c r="L8" i="158"/>
  <c r="P9" i="158"/>
  <c r="J2" i="158"/>
  <c r="O3" i="158"/>
  <c r="S4" i="158"/>
  <c r="I7" i="158"/>
  <c r="M8" i="158"/>
  <c r="R9" i="158"/>
  <c r="L2" i="158"/>
  <c r="P3" i="158"/>
  <c r="U4" i="158"/>
  <c r="X5" i="158"/>
  <c r="J7" i="158"/>
  <c r="O8" i="158"/>
  <c r="S9" i="158"/>
  <c r="M2" i="158"/>
  <c r="R3" i="158"/>
  <c r="V4" i="158"/>
  <c r="Y5" i="158"/>
  <c r="L7" i="158"/>
  <c r="P8" i="158"/>
  <c r="U9" i="158"/>
  <c r="S3" i="158"/>
  <c r="I6" i="158"/>
  <c r="V9" i="158"/>
  <c r="U3" i="158"/>
  <c r="J6" i="158"/>
  <c r="R2" i="158"/>
  <c r="V3" i="158"/>
  <c r="L6" i="158"/>
  <c r="P7" i="158"/>
  <c r="U8" i="158"/>
  <c r="X9" i="158"/>
  <c r="L5" i="156"/>
  <c r="P6" i="156"/>
  <c r="J4" i="156"/>
  <c r="O5" i="156"/>
  <c r="I9" i="156"/>
  <c r="L4" i="156"/>
  <c r="P5" i="156"/>
  <c r="J9" i="156"/>
  <c r="I3" i="156"/>
  <c r="M4" i="156"/>
  <c r="L9" i="156"/>
  <c r="J3" i="156"/>
  <c r="O4" i="156"/>
  <c r="I8" i="156"/>
  <c r="M9" i="156"/>
  <c r="L3" i="156"/>
  <c r="P4" i="156"/>
  <c r="J8" i="156"/>
  <c r="O9" i="156"/>
  <c r="I2" i="156"/>
  <c r="M3" i="156"/>
  <c r="L8" i="156"/>
  <c r="P9" i="156"/>
  <c r="J2" i="156"/>
  <c r="O3" i="156"/>
  <c r="I7" i="156"/>
  <c r="M8" i="156"/>
  <c r="L2" i="156"/>
  <c r="P3" i="156"/>
  <c r="J7" i="156"/>
  <c r="O8" i="156"/>
  <c r="M2" i="156"/>
  <c r="O2" i="156"/>
  <c r="I6" i="156"/>
  <c r="P2" i="156"/>
  <c r="J6" i="156"/>
  <c r="O7" i="156"/>
  <c r="L6" i="156"/>
  <c r="P7" i="156"/>
  <c r="L97" i="154"/>
  <c r="R91" i="154"/>
  <c r="U91" i="154"/>
  <c r="L89" i="154"/>
  <c r="R83" i="154"/>
  <c r="U83" i="154"/>
  <c r="L81" i="154"/>
  <c r="R75" i="154"/>
  <c r="U75" i="154"/>
  <c r="J71" i="154"/>
  <c r="P69" i="154"/>
  <c r="J67" i="154"/>
  <c r="O65" i="154"/>
  <c r="J64" i="154"/>
  <c r="L55" i="154"/>
  <c r="R55" i="154"/>
  <c r="U55" i="154"/>
  <c r="V55" i="154"/>
  <c r="W55" i="154"/>
  <c r="J55" i="154"/>
  <c r="W54" i="154"/>
  <c r="Y54" i="154"/>
  <c r="I54" i="154"/>
  <c r="O54" i="154"/>
  <c r="V50" i="154"/>
  <c r="X49" i="154"/>
  <c r="P45" i="154"/>
  <c r="P100" i="154"/>
  <c r="Y98" i="154"/>
  <c r="J97" i="154"/>
  <c r="P94" i="154"/>
  <c r="U93" i="154"/>
  <c r="Y91" i="154"/>
  <c r="J89" i="154"/>
  <c r="P86" i="154"/>
  <c r="Y83" i="154"/>
  <c r="J81" i="154"/>
  <c r="P78" i="154"/>
  <c r="W74" i="154"/>
  <c r="Y74" i="154"/>
  <c r="I74" i="154"/>
  <c r="Y51" i="154"/>
  <c r="U50" i="154"/>
  <c r="W49" i="154"/>
  <c r="W90" i="154"/>
  <c r="Y90" i="154"/>
  <c r="W82" i="154"/>
  <c r="Y82" i="154"/>
  <c r="I73" i="154"/>
  <c r="M73" i="154"/>
  <c r="L59" i="154"/>
  <c r="R59" i="154"/>
  <c r="U59" i="154"/>
  <c r="V59" i="154"/>
  <c r="W59" i="154"/>
  <c r="V57" i="154"/>
  <c r="I57" i="154"/>
  <c r="L57" i="154"/>
  <c r="M57" i="154"/>
  <c r="W98" i="154"/>
  <c r="X90" i="154"/>
  <c r="M72" i="154"/>
  <c r="P72" i="154"/>
  <c r="R72" i="154"/>
  <c r="L63" i="154"/>
  <c r="R63" i="154"/>
  <c r="U63" i="154"/>
  <c r="V63" i="154"/>
  <c r="W63" i="154"/>
  <c r="V61" i="154"/>
  <c r="I61" i="154"/>
  <c r="L61" i="154"/>
  <c r="M61" i="154"/>
  <c r="M60" i="154"/>
  <c r="P60" i="154"/>
  <c r="R60" i="154"/>
  <c r="W58" i="154"/>
  <c r="Y58" i="154"/>
  <c r="I58" i="154"/>
  <c r="V98" i="154"/>
  <c r="V90" i="154"/>
  <c r="V82" i="154"/>
  <c r="Y73" i="154"/>
  <c r="R71" i="154"/>
  <c r="U71" i="154"/>
  <c r="W71" i="154"/>
  <c r="L67" i="154"/>
  <c r="R67" i="154"/>
  <c r="U67" i="154"/>
  <c r="V67" i="154"/>
  <c r="W67" i="154"/>
  <c r="V65" i="154"/>
  <c r="I65" i="154"/>
  <c r="L65" i="154"/>
  <c r="M65" i="154"/>
  <c r="M64" i="154"/>
  <c r="P64" i="154"/>
  <c r="R64" i="154"/>
  <c r="W62" i="154"/>
  <c r="Y62" i="154"/>
  <c r="I62" i="154"/>
  <c r="V45" i="154"/>
  <c r="I45" i="154"/>
  <c r="L45" i="154"/>
  <c r="M45" i="154"/>
  <c r="O45" i="154"/>
  <c r="S45" i="154"/>
  <c r="U98" i="154"/>
  <c r="Y97" i="154"/>
  <c r="U90" i="154"/>
  <c r="Y89" i="154"/>
  <c r="U82" i="154"/>
  <c r="Y81" i="154"/>
  <c r="X73" i="154"/>
  <c r="Y72" i="154"/>
  <c r="W70" i="154"/>
  <c r="Y70" i="154"/>
  <c r="I70" i="154"/>
  <c r="I69" i="154"/>
  <c r="L69" i="154"/>
  <c r="M69" i="154"/>
  <c r="M68" i="154"/>
  <c r="P68" i="154"/>
  <c r="R68" i="154"/>
  <c r="W66" i="154"/>
  <c r="Y66" i="154"/>
  <c r="I66" i="154"/>
  <c r="X58" i="154"/>
  <c r="Y55" i="154"/>
  <c r="U54" i="154"/>
  <c r="P49" i="154"/>
  <c r="X41" i="154"/>
  <c r="J100" i="154"/>
  <c r="S98" i="154"/>
  <c r="X97" i="154"/>
  <c r="M96" i="154"/>
  <c r="P96" i="154"/>
  <c r="S90" i="154"/>
  <c r="X89" i="154"/>
  <c r="M88" i="154"/>
  <c r="P88" i="154"/>
  <c r="S82" i="154"/>
  <c r="X81" i="154"/>
  <c r="M80" i="154"/>
  <c r="P80" i="154"/>
  <c r="W73" i="154"/>
  <c r="X72" i="154"/>
  <c r="Y71" i="154"/>
  <c r="X62" i="154"/>
  <c r="Y60" i="154"/>
  <c r="Y59" i="154"/>
  <c r="V58" i="154"/>
  <c r="Y57" i="154"/>
  <c r="O49" i="154"/>
  <c r="R98" i="154"/>
  <c r="R90" i="154"/>
  <c r="R82" i="154"/>
  <c r="V73" i="154"/>
  <c r="W72" i="154"/>
  <c r="Y63" i="154"/>
  <c r="Y61" i="154"/>
  <c r="X60" i="154"/>
  <c r="X59" i="154"/>
  <c r="U58" i="154"/>
  <c r="X57" i="154"/>
  <c r="W46" i="154"/>
  <c r="Y46" i="154"/>
  <c r="I46" i="154"/>
  <c r="J46" i="154"/>
  <c r="O46" i="154"/>
  <c r="V97" i="154"/>
  <c r="X96" i="154"/>
  <c r="R95" i="154"/>
  <c r="U95" i="154"/>
  <c r="L93" i="154"/>
  <c r="O91" i="154"/>
  <c r="V89" i="154"/>
  <c r="X88" i="154"/>
  <c r="R87" i="154"/>
  <c r="U87" i="154"/>
  <c r="L85" i="154"/>
  <c r="O83" i="154"/>
  <c r="V81" i="154"/>
  <c r="X80" i="154"/>
  <c r="R79" i="154"/>
  <c r="U79" i="154"/>
  <c r="L77" i="154"/>
  <c r="O75" i="154"/>
  <c r="U73" i="154"/>
  <c r="V72" i="154"/>
  <c r="V71" i="154"/>
  <c r="V70" i="154"/>
  <c r="Y69" i="154"/>
  <c r="Y68" i="154"/>
  <c r="Y67" i="154"/>
  <c r="V66" i="154"/>
  <c r="Y65" i="154"/>
  <c r="X64" i="154"/>
  <c r="X63" i="154"/>
  <c r="U62" i="154"/>
  <c r="X61" i="154"/>
  <c r="W60" i="154"/>
  <c r="S59" i="154"/>
  <c r="S58" i="154"/>
  <c r="W57" i="154"/>
  <c r="Y100" i="154"/>
  <c r="P98" i="154"/>
  <c r="U97" i="154"/>
  <c r="P90" i="154"/>
  <c r="U89" i="154"/>
  <c r="P82" i="154"/>
  <c r="S73" i="154"/>
  <c r="U72" i="154"/>
  <c r="S63" i="154"/>
  <c r="W61" i="154"/>
  <c r="V60" i="154"/>
  <c r="R58" i="154"/>
  <c r="O98" i="154"/>
  <c r="S97" i="154"/>
  <c r="W94" i="154"/>
  <c r="Y94" i="154"/>
  <c r="O90" i="154"/>
  <c r="S89" i="154"/>
  <c r="W86" i="154"/>
  <c r="Y86" i="154"/>
  <c r="O82" i="154"/>
  <c r="S81" i="154"/>
  <c r="W78" i="154"/>
  <c r="Y78" i="154"/>
  <c r="R73" i="154"/>
  <c r="S72" i="154"/>
  <c r="U61" i="154"/>
  <c r="U60" i="154"/>
  <c r="P59" i="154"/>
  <c r="S57" i="154"/>
  <c r="V49" i="154"/>
  <c r="I49" i="154"/>
  <c r="L49" i="154"/>
  <c r="M49" i="154"/>
  <c r="S49" i="154"/>
  <c r="W100" i="154"/>
  <c r="M98" i="154"/>
  <c r="R97" i="154"/>
  <c r="U96" i="154"/>
  <c r="X94" i="154"/>
  <c r="M90" i="154"/>
  <c r="R89" i="154"/>
  <c r="U88" i="154"/>
  <c r="X86" i="154"/>
  <c r="M82" i="154"/>
  <c r="R81" i="154"/>
  <c r="U80" i="154"/>
  <c r="X78" i="154"/>
  <c r="P71" i="154"/>
  <c r="U65" i="154"/>
  <c r="U64" i="154"/>
  <c r="P63" i="154"/>
  <c r="S61" i="154"/>
  <c r="S60" i="154"/>
  <c r="O59" i="154"/>
  <c r="P58" i="154"/>
  <c r="R57" i="154"/>
  <c r="X46" i="154"/>
  <c r="X45" i="154"/>
  <c r="V100" i="154"/>
  <c r="L98" i="154"/>
  <c r="S96" i="154"/>
  <c r="V94" i="154"/>
  <c r="J91" i="154"/>
  <c r="L90" i="154"/>
  <c r="S88" i="154"/>
  <c r="V86" i="154"/>
  <c r="J83" i="154"/>
  <c r="L82" i="154"/>
  <c r="S80" i="154"/>
  <c r="V78" i="154"/>
  <c r="J75" i="154"/>
  <c r="L74" i="154"/>
  <c r="P73" i="154"/>
  <c r="O72" i="154"/>
  <c r="O71" i="154"/>
  <c r="U69" i="154"/>
  <c r="U68" i="154"/>
  <c r="P67" i="154"/>
  <c r="S65" i="154"/>
  <c r="S64" i="154"/>
  <c r="O63" i="154"/>
  <c r="P62" i="154"/>
  <c r="R61" i="154"/>
  <c r="O60" i="154"/>
  <c r="M59" i="154"/>
  <c r="O58" i="154"/>
  <c r="L51" i="154"/>
  <c r="R51" i="154"/>
  <c r="U51" i="154"/>
  <c r="V51" i="154"/>
  <c r="W51" i="154"/>
  <c r="J51" i="154"/>
  <c r="W50" i="154"/>
  <c r="Y50" i="154"/>
  <c r="I50" i="154"/>
  <c r="O50" i="154"/>
  <c r="V46" i="154"/>
  <c r="W45" i="154"/>
  <c r="V41" i="154"/>
  <c r="W41" i="154"/>
  <c r="I41" i="154"/>
  <c r="J41" i="154"/>
  <c r="L41" i="154"/>
  <c r="M41" i="154"/>
  <c r="O41" i="154"/>
  <c r="S41" i="154"/>
  <c r="U100" i="154"/>
  <c r="P97" i="154"/>
  <c r="R96" i="154"/>
  <c r="U94" i="154"/>
  <c r="I91" i="154"/>
  <c r="P89" i="154"/>
  <c r="R88" i="154"/>
  <c r="U86" i="154"/>
  <c r="I83" i="154"/>
  <c r="P81" i="154"/>
  <c r="R80" i="154"/>
  <c r="U78" i="154"/>
  <c r="I75" i="154"/>
  <c r="O73" i="154"/>
  <c r="L72" i="154"/>
  <c r="M71" i="154"/>
  <c r="P70" i="154"/>
  <c r="S69" i="154"/>
  <c r="S68" i="154"/>
  <c r="O67" i="154"/>
  <c r="R65" i="154"/>
  <c r="O64" i="154"/>
  <c r="M63" i="154"/>
  <c r="O62" i="154"/>
  <c r="L60" i="154"/>
  <c r="M58" i="154"/>
  <c r="P57" i="154"/>
  <c r="U46" i="154"/>
  <c r="U45" i="154"/>
  <c r="O97" i="154"/>
  <c r="S94" i="154"/>
  <c r="X93" i="154"/>
  <c r="M92" i="154"/>
  <c r="P92" i="154"/>
  <c r="J90" i="154"/>
  <c r="O89" i="154"/>
  <c r="S86" i="154"/>
  <c r="X85" i="154"/>
  <c r="M84" i="154"/>
  <c r="P84" i="154"/>
  <c r="J82" i="154"/>
  <c r="O81" i="154"/>
  <c r="S78" i="154"/>
  <c r="X77" i="154"/>
  <c r="M76" i="154"/>
  <c r="P76" i="154"/>
  <c r="J74" i="154"/>
  <c r="L73" i="154"/>
  <c r="L71" i="154"/>
  <c r="O70" i="154"/>
  <c r="R69" i="154"/>
  <c r="O68" i="154"/>
  <c r="M67" i="154"/>
  <c r="O66" i="154"/>
  <c r="L64" i="154"/>
  <c r="M62" i="154"/>
  <c r="P61" i="154"/>
  <c r="J59" i="154"/>
  <c r="L58" i="154"/>
  <c r="O57" i="154"/>
  <c r="V53" i="154"/>
  <c r="I53" i="154"/>
  <c r="L53" i="154"/>
  <c r="M53" i="154"/>
  <c r="S53" i="154"/>
  <c r="S46" i="154"/>
  <c r="R45" i="154"/>
  <c r="J47" i="154"/>
  <c r="J43" i="154"/>
  <c r="O42" i="154"/>
  <c r="J39" i="154"/>
  <c r="O38" i="154"/>
  <c r="S37" i="154"/>
  <c r="J35" i="154"/>
  <c r="O34" i="154"/>
  <c r="S33" i="154"/>
  <c r="J31" i="154"/>
  <c r="O30" i="154"/>
  <c r="S29" i="154"/>
  <c r="J27" i="154"/>
  <c r="S25" i="154"/>
  <c r="J23" i="154"/>
  <c r="S21" i="154"/>
  <c r="J19" i="154"/>
  <c r="J15" i="154"/>
  <c r="I19" i="154"/>
  <c r="I15" i="154"/>
  <c r="J42" i="154"/>
  <c r="J38" i="154"/>
  <c r="O37" i="154"/>
  <c r="O33" i="154"/>
  <c r="O29" i="154"/>
  <c r="O25" i="154"/>
  <c r="R56" i="154"/>
  <c r="R52" i="154"/>
  <c r="R48" i="154"/>
  <c r="W47" i="154"/>
  <c r="R44" i="154"/>
  <c r="W43" i="154"/>
  <c r="I42" i="154"/>
  <c r="R40" i="154"/>
  <c r="W39" i="154"/>
  <c r="I38" i="154"/>
  <c r="M37" i="154"/>
  <c r="R36" i="154"/>
  <c r="W35" i="154"/>
  <c r="I34" i="154"/>
  <c r="M33" i="154"/>
  <c r="R32" i="154"/>
  <c r="W31" i="154"/>
  <c r="I30" i="154"/>
  <c r="M29" i="154"/>
  <c r="R28" i="154"/>
  <c r="W27" i="154"/>
  <c r="I26" i="154"/>
  <c r="M25" i="154"/>
  <c r="R24" i="154"/>
  <c r="W23" i="154"/>
  <c r="I22" i="154"/>
  <c r="M21" i="154"/>
  <c r="R20" i="154"/>
  <c r="W19" i="154"/>
  <c r="I18" i="154"/>
  <c r="M17" i="154"/>
  <c r="R16" i="154"/>
  <c r="W15" i="154"/>
  <c r="I14" i="154"/>
  <c r="M13" i="154"/>
  <c r="V47" i="154"/>
  <c r="V43" i="154"/>
  <c r="V39" i="154"/>
  <c r="L37" i="154"/>
  <c r="V35" i="154"/>
  <c r="L33" i="154"/>
  <c r="V31" i="154"/>
  <c r="L29" i="154"/>
  <c r="V27" i="154"/>
  <c r="L25" i="154"/>
  <c r="V23" i="154"/>
  <c r="L21" i="154"/>
  <c r="V19" i="154"/>
  <c r="L17" i="154"/>
  <c r="V15" i="154"/>
  <c r="L13" i="154"/>
  <c r="P56" i="154"/>
  <c r="P52" i="154"/>
  <c r="P48" i="154"/>
  <c r="U47" i="154"/>
  <c r="P44" i="154"/>
  <c r="U43" i="154"/>
  <c r="Y42" i="154"/>
  <c r="P40" i="154"/>
  <c r="U39" i="154"/>
  <c r="Y38" i="154"/>
  <c r="P36" i="154"/>
  <c r="U35" i="154"/>
  <c r="Y34" i="154"/>
  <c r="P32" i="154"/>
  <c r="U31" i="154"/>
  <c r="Y30" i="154"/>
  <c r="P28" i="154"/>
  <c r="U27" i="154"/>
  <c r="Y26" i="154"/>
  <c r="P24" i="154"/>
  <c r="U23" i="154"/>
  <c r="Y22" i="154"/>
  <c r="P20" i="154"/>
  <c r="U19" i="154"/>
  <c r="Y18" i="154"/>
  <c r="P16" i="154"/>
  <c r="U15" i="154"/>
  <c r="Y14" i="154"/>
  <c r="J37" i="154"/>
  <c r="S35" i="154"/>
  <c r="J33" i="154"/>
  <c r="S31" i="154"/>
  <c r="J29" i="154"/>
  <c r="O28" i="154"/>
  <c r="S27" i="154"/>
  <c r="J25" i="154"/>
  <c r="O24" i="154"/>
  <c r="S23" i="154"/>
  <c r="J21" i="154"/>
  <c r="O20" i="154"/>
  <c r="S19" i="154"/>
  <c r="J17" i="154"/>
  <c r="O16" i="154"/>
  <c r="S15" i="154"/>
  <c r="J13" i="154"/>
  <c r="R47" i="154"/>
  <c r="R43" i="154"/>
  <c r="R39" i="154"/>
  <c r="I37" i="154"/>
  <c r="R35" i="154"/>
  <c r="I33" i="154"/>
  <c r="R31" i="154"/>
  <c r="I29" i="154"/>
  <c r="M28" i="154"/>
  <c r="R27" i="154"/>
  <c r="I25" i="154"/>
  <c r="M24" i="154"/>
  <c r="R23" i="154"/>
  <c r="I21" i="154"/>
  <c r="M20" i="154"/>
  <c r="R19" i="154"/>
  <c r="I17" i="154"/>
  <c r="M16" i="154"/>
  <c r="R15" i="154"/>
  <c r="I13" i="154"/>
  <c r="L20" i="154"/>
  <c r="L16" i="154"/>
  <c r="O23" i="154"/>
  <c r="J20" i="154"/>
  <c r="O19" i="154"/>
  <c r="J16" i="154"/>
  <c r="O15" i="154"/>
  <c r="W37" i="154"/>
  <c r="M35" i="154"/>
  <c r="W33" i="154"/>
  <c r="M31" i="154"/>
  <c r="W29" i="154"/>
  <c r="M27" i="154"/>
  <c r="W25" i="154"/>
  <c r="M23" i="154"/>
  <c r="W21" i="154"/>
  <c r="M19" i="154"/>
  <c r="W17" i="154"/>
  <c r="M15" i="154"/>
  <c r="K97" i="152" a="1"/>
  <c r="K97" i="152" s="1"/>
  <c r="L97" i="152" s="1"/>
  <c r="Q91" i="152"/>
  <c r="K81" i="152" a="1"/>
  <c r="K81" i="152" s="1"/>
  <c r="L81" i="152" s="1"/>
  <c r="Q75" i="152"/>
  <c r="K65" i="152" a="1"/>
  <c r="K65" i="152" s="1"/>
  <c r="L65" i="152" s="1"/>
  <c r="Q59" i="152"/>
  <c r="K49" i="152" a="1"/>
  <c r="K49" i="152" s="1"/>
  <c r="L49" i="152" s="1"/>
  <c r="Q43" i="152"/>
  <c r="Q27" i="152"/>
  <c r="Q11" i="152"/>
  <c r="R10" i="152"/>
  <c r="J17" i="152"/>
  <c r="K16" i="152" a="1"/>
  <c r="K16" i="152" s="1"/>
  <c r="L16" i="152" s="1"/>
  <c r="M13" i="152"/>
  <c r="N12" i="152"/>
  <c r="P11" i="152"/>
  <c r="Q10" i="152"/>
  <c r="I17" i="152"/>
  <c r="J16" i="152"/>
  <c r="M12" i="152"/>
  <c r="N11" i="152"/>
  <c r="P10" i="152"/>
  <c r="I96" i="152"/>
  <c r="M91" i="152"/>
  <c r="N90" i="152"/>
  <c r="Q88" i="152"/>
  <c r="R87" i="152"/>
  <c r="S86" i="152"/>
  <c r="T85" i="152"/>
  <c r="I80" i="152"/>
  <c r="M75" i="152"/>
  <c r="N74" i="152"/>
  <c r="Q72" i="152"/>
  <c r="R71" i="152"/>
  <c r="S70" i="152"/>
  <c r="T69" i="152"/>
  <c r="I64" i="152"/>
  <c r="M59" i="152"/>
  <c r="N58" i="152"/>
  <c r="Q56" i="152"/>
  <c r="R55" i="152"/>
  <c r="S54" i="152"/>
  <c r="T53" i="152"/>
  <c r="I48" i="152"/>
  <c r="M43" i="152"/>
  <c r="N42" i="152"/>
  <c r="Q40" i="152"/>
  <c r="R39" i="152"/>
  <c r="S38" i="152"/>
  <c r="T37" i="152"/>
  <c r="I32" i="152"/>
  <c r="J31" i="152"/>
  <c r="M27" i="152"/>
  <c r="N26" i="152"/>
  <c r="Q24" i="152"/>
  <c r="R23" i="152"/>
  <c r="S22" i="152"/>
  <c r="T21" i="152"/>
  <c r="I16" i="152"/>
  <c r="J15" i="152"/>
  <c r="M11" i="152"/>
  <c r="N10" i="152"/>
  <c r="P9" i="152"/>
  <c r="T100" i="152"/>
  <c r="J94" i="152"/>
  <c r="M90" i="152"/>
  <c r="P88" i="152"/>
  <c r="Q87" i="152"/>
  <c r="R86" i="152"/>
  <c r="S85" i="152"/>
  <c r="T84" i="152"/>
  <c r="J78" i="152"/>
  <c r="M74" i="152"/>
  <c r="P72" i="152"/>
  <c r="Q71" i="152"/>
  <c r="R70" i="152"/>
  <c r="S69" i="152"/>
  <c r="T68" i="152"/>
  <c r="J62" i="152"/>
  <c r="M58" i="152"/>
  <c r="P56" i="152"/>
  <c r="Q55" i="152"/>
  <c r="R54" i="152"/>
  <c r="S53" i="152"/>
  <c r="T52" i="152"/>
  <c r="J46" i="152"/>
  <c r="M42" i="152"/>
  <c r="P40" i="152"/>
  <c r="Q39" i="152"/>
  <c r="R38" i="152"/>
  <c r="S37" i="152"/>
  <c r="T36" i="152"/>
  <c r="I31" i="152"/>
  <c r="J30" i="152"/>
  <c r="M26" i="152"/>
  <c r="P24" i="152"/>
  <c r="Q23" i="152"/>
  <c r="R22" i="152"/>
  <c r="S21" i="152"/>
  <c r="T20" i="152"/>
  <c r="I15" i="152"/>
  <c r="J14" i="152"/>
  <c r="M10" i="152"/>
  <c r="S100" i="152"/>
  <c r="R85" i="152"/>
  <c r="S84" i="152"/>
  <c r="R69" i="152"/>
  <c r="S68" i="152"/>
  <c r="R53" i="152"/>
  <c r="S52" i="152"/>
  <c r="R37" i="152"/>
  <c r="S36" i="152"/>
  <c r="R21" i="152"/>
  <c r="S20" i="152"/>
  <c r="J13" i="152"/>
  <c r="R100" i="152"/>
  <c r="K91" i="152" a="1"/>
  <c r="K91" i="152" s="1"/>
  <c r="L91" i="152" s="1"/>
  <c r="P86" i="152"/>
  <c r="Q85" i="152"/>
  <c r="R84" i="152"/>
  <c r="K75" i="152" a="1"/>
  <c r="K75" i="152" s="1"/>
  <c r="L75" i="152" s="1"/>
  <c r="P70" i="152"/>
  <c r="Q69" i="152"/>
  <c r="R68" i="152"/>
  <c r="K59" i="152" a="1"/>
  <c r="K59" i="152" s="1"/>
  <c r="L59" i="152" s="1"/>
  <c r="P54" i="152"/>
  <c r="Q53" i="152"/>
  <c r="R52" i="152"/>
  <c r="K43" i="152" a="1"/>
  <c r="K43" i="152" s="1"/>
  <c r="L43" i="152" s="1"/>
  <c r="P38" i="152"/>
  <c r="Q37" i="152"/>
  <c r="R36" i="152"/>
  <c r="K27" i="152" a="1"/>
  <c r="K27" i="152" s="1"/>
  <c r="L27" i="152" s="1"/>
  <c r="P22" i="152"/>
  <c r="Q21" i="152"/>
  <c r="R20" i="152"/>
  <c r="I13" i="152"/>
  <c r="J12" i="152"/>
  <c r="Q100" i="152"/>
  <c r="T97" i="152"/>
  <c r="I92" i="152"/>
  <c r="J91" i="152"/>
  <c r="M87" i="152"/>
  <c r="N86" i="152"/>
  <c r="P85" i="152"/>
  <c r="Q84" i="152"/>
  <c r="T81" i="152"/>
  <c r="I76" i="152"/>
  <c r="J75" i="152"/>
  <c r="M71" i="152"/>
  <c r="N70" i="152"/>
  <c r="P69" i="152"/>
  <c r="Q68" i="152"/>
  <c r="T65" i="152"/>
  <c r="I60" i="152"/>
  <c r="J59" i="152"/>
  <c r="K58" i="152" a="1"/>
  <c r="K58" i="152" s="1"/>
  <c r="L58" i="152" s="1"/>
  <c r="N54" i="152"/>
  <c r="P53" i="152"/>
  <c r="Q52" i="152"/>
  <c r="T49" i="152"/>
  <c r="I44" i="152"/>
  <c r="J43" i="152"/>
  <c r="K42" i="152" a="1"/>
  <c r="K42" i="152" s="1"/>
  <c r="L42" i="152" s="1"/>
  <c r="N38" i="152"/>
  <c r="P37" i="152"/>
  <c r="Q36" i="152"/>
  <c r="T33" i="152"/>
  <c r="I28" i="152"/>
  <c r="J27" i="152"/>
  <c r="K26" i="152" a="1"/>
  <c r="K26" i="152" s="1"/>
  <c r="L26" i="152" s="1"/>
  <c r="N22" i="152"/>
  <c r="P21" i="152"/>
  <c r="Q20" i="152"/>
  <c r="T17" i="152"/>
  <c r="I12" i="152"/>
  <c r="J11" i="152"/>
  <c r="P100" i="152"/>
  <c r="S97" i="152"/>
  <c r="T96" i="152"/>
  <c r="I91" i="152"/>
  <c r="M86" i="152"/>
  <c r="N85" i="152"/>
  <c r="P84" i="152"/>
  <c r="S81" i="152"/>
  <c r="T80" i="152"/>
  <c r="I75" i="152"/>
  <c r="M70" i="152"/>
  <c r="N69" i="152"/>
  <c r="P68" i="152"/>
  <c r="S65" i="152"/>
  <c r="T64" i="152"/>
  <c r="I59" i="152"/>
  <c r="J58" i="152"/>
  <c r="M54" i="152"/>
  <c r="N53" i="152"/>
  <c r="P52" i="152"/>
  <c r="S49" i="152"/>
  <c r="T48" i="152"/>
  <c r="I43" i="152"/>
  <c r="J42" i="152"/>
  <c r="M38" i="152"/>
  <c r="N37" i="152"/>
  <c r="P36" i="152"/>
  <c r="S33" i="152"/>
  <c r="T32" i="152"/>
  <c r="I27" i="152"/>
  <c r="J26" i="152"/>
  <c r="M22" i="152"/>
  <c r="N21" i="152"/>
  <c r="P20" i="152"/>
  <c r="S17" i="152"/>
  <c r="T16" i="152"/>
  <c r="I11" i="152"/>
  <c r="J10" i="152"/>
  <c r="N100" i="152"/>
  <c r="R97" i="152"/>
  <c r="S96" i="152"/>
  <c r="M85" i="152"/>
  <c r="N84" i="152"/>
  <c r="R81" i="152"/>
  <c r="S80" i="152"/>
  <c r="M69" i="152"/>
  <c r="N68" i="152"/>
  <c r="R65" i="152"/>
  <c r="S64" i="152"/>
  <c r="I58" i="152"/>
  <c r="K56" i="152" a="1"/>
  <c r="K56" i="152" s="1"/>
  <c r="L56" i="152" s="1"/>
  <c r="M53" i="152"/>
  <c r="N52" i="152"/>
  <c r="R49" i="152"/>
  <c r="S48" i="152"/>
  <c r="I42" i="152"/>
  <c r="K40" i="152" a="1"/>
  <c r="K40" i="152" s="1"/>
  <c r="L40" i="152" s="1"/>
  <c r="M37" i="152"/>
  <c r="N36" i="152"/>
  <c r="R33" i="152"/>
  <c r="S32" i="152"/>
  <c r="I26" i="152"/>
  <c r="K24" i="152" a="1"/>
  <c r="K24" i="152" s="1"/>
  <c r="L24" i="152" s="1"/>
  <c r="M21" i="152"/>
  <c r="N20" i="152"/>
  <c r="R17" i="152"/>
  <c r="S16" i="152"/>
  <c r="I10" i="152"/>
  <c r="M100" i="152"/>
  <c r="Q97" i="152"/>
  <c r="R96" i="152"/>
  <c r="M84" i="152"/>
  <c r="Q81" i="152"/>
  <c r="R80" i="152"/>
  <c r="M68" i="152"/>
  <c r="Q65" i="152"/>
  <c r="R64" i="152"/>
  <c r="M52" i="152"/>
  <c r="Q49" i="152"/>
  <c r="R48" i="152"/>
  <c r="M36" i="152"/>
  <c r="Q33" i="152"/>
  <c r="R32" i="152"/>
  <c r="M20" i="152"/>
  <c r="Q17" i="152"/>
  <c r="R16" i="152"/>
  <c r="P97" i="152"/>
  <c r="P81" i="152"/>
  <c r="P65" i="152"/>
  <c r="P49" i="152"/>
  <c r="P33" i="152"/>
  <c r="P17" i="152"/>
  <c r="N97" i="152"/>
  <c r="P96" i="152"/>
  <c r="S93" i="152"/>
  <c r="J86" i="152"/>
  <c r="N81" i="152"/>
  <c r="P80" i="152"/>
  <c r="S77" i="152"/>
  <c r="J70" i="152"/>
  <c r="N65" i="152"/>
  <c r="P64" i="152"/>
  <c r="J54" i="152"/>
  <c r="N49" i="152"/>
  <c r="P48" i="152"/>
  <c r="J38" i="152"/>
  <c r="N33" i="152"/>
  <c r="P32" i="152"/>
  <c r="J22" i="152"/>
  <c r="N17" i="152"/>
  <c r="N96" i="152"/>
  <c r="T91" i="152"/>
  <c r="J85" i="152"/>
  <c r="N80" i="152"/>
  <c r="R77" i="152"/>
  <c r="T75" i="152"/>
  <c r="J69" i="152"/>
  <c r="N64" i="152"/>
  <c r="R61" i="152"/>
  <c r="T59" i="152"/>
  <c r="J53" i="152"/>
  <c r="N48" i="152"/>
  <c r="R45" i="152"/>
  <c r="S44" i="152"/>
  <c r="T43" i="152"/>
  <c r="J37" i="152"/>
  <c r="N32" i="152"/>
  <c r="R29" i="152"/>
  <c r="S28" i="152"/>
  <c r="T27" i="152"/>
  <c r="J21" i="152"/>
  <c r="N16" i="152"/>
  <c r="R13" i="152"/>
  <c r="S12" i="152"/>
  <c r="T11" i="152"/>
  <c r="J100" i="152"/>
  <c r="S91" i="152"/>
  <c r="J84" i="152"/>
  <c r="S75" i="152"/>
  <c r="J68" i="152"/>
  <c r="S59" i="152"/>
  <c r="J52" i="152"/>
  <c r="S43" i="152"/>
  <c r="T42" i="152"/>
  <c r="J36" i="152"/>
  <c r="R28" i="152"/>
  <c r="S27" i="152"/>
  <c r="T26" i="152"/>
  <c r="J20" i="152"/>
  <c r="Q13" i="152"/>
  <c r="R12" i="152"/>
  <c r="S11" i="152"/>
  <c r="T10" i="152"/>
  <c r="R8" i="152"/>
  <c r="R7" i="152"/>
  <c r="R6" i="152"/>
  <c r="Q4" i="152"/>
  <c r="J6" i="152"/>
  <c r="P7" i="152"/>
  <c r="Q7" i="152"/>
  <c r="M3" i="152"/>
  <c r="S4" i="152"/>
  <c r="N3" i="152"/>
  <c r="T4" i="152"/>
  <c r="M6" i="152"/>
  <c r="S7" i="152"/>
  <c r="P3" i="152"/>
  <c r="I5" i="152"/>
  <c r="N6" i="152"/>
  <c r="T7" i="152"/>
  <c r="Q3" i="152"/>
  <c r="J5" i="152"/>
  <c r="P6" i="152"/>
  <c r="I8" i="152"/>
  <c r="Q6" i="152"/>
  <c r="J8" i="152"/>
  <c r="S3" i="152"/>
  <c r="T3" i="152"/>
  <c r="M5" i="152"/>
  <c r="S6" i="152"/>
  <c r="I4" i="152"/>
  <c r="N5" i="152"/>
  <c r="T6" i="152"/>
  <c r="M8" i="152"/>
  <c r="J4" i="152"/>
  <c r="P5" i="152"/>
  <c r="I7" i="152"/>
  <c r="N8" i="152"/>
  <c r="Q5" i="152"/>
  <c r="J7" i="152"/>
  <c r="P8" i="152"/>
  <c r="Q8" i="152"/>
  <c r="M4" i="152"/>
  <c r="S5" i="152"/>
  <c r="I3" i="152"/>
  <c r="N4" i="152"/>
  <c r="M7" i="152"/>
  <c r="S8" i="152"/>
  <c r="L38" i="150"/>
  <c r="J98" i="150"/>
  <c r="K97" i="150" a="1"/>
  <c r="K97" i="150" s="1"/>
  <c r="L97" i="150" s="1"/>
  <c r="M94" i="150"/>
  <c r="N93" i="150"/>
  <c r="Q91" i="150"/>
  <c r="R90" i="150"/>
  <c r="T88" i="150"/>
  <c r="J82" i="150"/>
  <c r="K81" i="150" a="1"/>
  <c r="K81" i="150" s="1"/>
  <c r="L81" i="150" s="1"/>
  <c r="M78" i="150"/>
  <c r="N77" i="150"/>
  <c r="Q75" i="150"/>
  <c r="R74" i="150"/>
  <c r="T72" i="150"/>
  <c r="J66" i="150"/>
  <c r="K65" i="150" a="1"/>
  <c r="K65" i="150" s="1"/>
  <c r="L65" i="150" s="1"/>
  <c r="M62" i="150"/>
  <c r="N61" i="150"/>
  <c r="Q59" i="150"/>
  <c r="R58" i="150"/>
  <c r="T56" i="150"/>
  <c r="J50" i="150"/>
  <c r="M46" i="150"/>
  <c r="N45" i="150"/>
  <c r="Q43" i="150"/>
  <c r="R42" i="150"/>
  <c r="T40" i="150"/>
  <c r="M30" i="150"/>
  <c r="Q27" i="150"/>
  <c r="T24" i="150"/>
  <c r="Q11" i="150"/>
  <c r="S88" i="150"/>
  <c r="T87" i="150"/>
  <c r="S72" i="150"/>
  <c r="T71" i="150"/>
  <c r="S56" i="150"/>
  <c r="T55" i="150"/>
  <c r="P43" i="150"/>
  <c r="S40" i="150"/>
  <c r="T39" i="150"/>
  <c r="P27" i="150"/>
  <c r="S24" i="150"/>
  <c r="T23" i="150"/>
  <c r="P11" i="150"/>
  <c r="I97" i="150"/>
  <c r="N91" i="150"/>
  <c r="P90" i="150"/>
  <c r="R88" i="150"/>
  <c r="S87" i="150"/>
  <c r="I81" i="150"/>
  <c r="N75" i="150"/>
  <c r="P74" i="150"/>
  <c r="R72" i="150"/>
  <c r="S71" i="150"/>
  <c r="I65" i="150"/>
  <c r="N59" i="150"/>
  <c r="P58" i="150"/>
  <c r="R56" i="150"/>
  <c r="S55" i="150"/>
  <c r="T54" i="150"/>
  <c r="I49" i="150"/>
  <c r="N43" i="150"/>
  <c r="P42" i="150"/>
  <c r="R40" i="150"/>
  <c r="S39" i="150"/>
  <c r="T38" i="150"/>
  <c r="I33" i="150"/>
  <c r="N27" i="150"/>
  <c r="P26" i="150"/>
  <c r="R24" i="150"/>
  <c r="S23" i="150"/>
  <c r="T22" i="150"/>
  <c r="I17" i="150"/>
  <c r="J16" i="150"/>
  <c r="M12" i="150"/>
  <c r="N11" i="150"/>
  <c r="J95" i="150"/>
  <c r="M91" i="150"/>
  <c r="N90" i="150"/>
  <c r="P89" i="150"/>
  <c r="Q88" i="150"/>
  <c r="R87" i="150"/>
  <c r="S86" i="150"/>
  <c r="T85" i="150"/>
  <c r="J79" i="150"/>
  <c r="M75" i="150"/>
  <c r="N74" i="150"/>
  <c r="P73" i="150"/>
  <c r="Q72" i="150"/>
  <c r="R71" i="150"/>
  <c r="S70" i="150"/>
  <c r="T69" i="150"/>
  <c r="J63" i="150"/>
  <c r="M59" i="150"/>
  <c r="N58" i="150"/>
  <c r="P57" i="150"/>
  <c r="Q56" i="150"/>
  <c r="R55" i="150"/>
  <c r="S54" i="150"/>
  <c r="T53" i="150"/>
  <c r="J47" i="150"/>
  <c r="M43" i="150"/>
  <c r="N42" i="150"/>
  <c r="P41" i="150"/>
  <c r="Q40" i="150"/>
  <c r="R39" i="150"/>
  <c r="S38" i="150"/>
  <c r="T37" i="150"/>
  <c r="J31" i="150"/>
  <c r="M27" i="150"/>
  <c r="N26" i="150"/>
  <c r="Q24" i="150"/>
  <c r="R23" i="150"/>
  <c r="S22" i="150"/>
  <c r="T21" i="150"/>
  <c r="I16" i="150"/>
  <c r="J15" i="150"/>
  <c r="M11" i="150"/>
  <c r="I95" i="150"/>
  <c r="J94" i="150"/>
  <c r="K93" i="150" a="1"/>
  <c r="K93" i="150" s="1"/>
  <c r="L93" i="150" s="1"/>
  <c r="M90" i="150"/>
  <c r="P88" i="150"/>
  <c r="Q87" i="150"/>
  <c r="S85" i="150"/>
  <c r="I79" i="150"/>
  <c r="J78" i="150"/>
  <c r="K77" i="150" a="1"/>
  <c r="K77" i="150" s="1"/>
  <c r="L77" i="150" s="1"/>
  <c r="M74" i="150"/>
  <c r="P72" i="150"/>
  <c r="Q71" i="150"/>
  <c r="S69" i="150"/>
  <c r="I63" i="150"/>
  <c r="J62" i="150"/>
  <c r="K61" i="150" a="1"/>
  <c r="K61" i="150" s="1"/>
  <c r="L61" i="150" s="1"/>
  <c r="M58" i="150"/>
  <c r="P56" i="150"/>
  <c r="Q55" i="150"/>
  <c r="S53" i="150"/>
  <c r="I47" i="150"/>
  <c r="J46" i="150"/>
  <c r="K45" i="150" a="1"/>
  <c r="K45" i="150" s="1"/>
  <c r="L45" i="150" s="1"/>
  <c r="M42" i="150"/>
  <c r="P40" i="150"/>
  <c r="Q39" i="150"/>
  <c r="S37" i="150"/>
  <c r="I31" i="150"/>
  <c r="J30" i="150"/>
  <c r="K29" i="150" a="1"/>
  <c r="K29" i="150" s="1"/>
  <c r="L29" i="150" s="1"/>
  <c r="M26" i="150"/>
  <c r="P24" i="150"/>
  <c r="Q23" i="150"/>
  <c r="R22" i="150"/>
  <c r="S21" i="150"/>
  <c r="I15" i="150"/>
  <c r="J14" i="150"/>
  <c r="I94" i="150"/>
  <c r="J93" i="150"/>
  <c r="N88" i="150"/>
  <c r="P87" i="150"/>
  <c r="R85" i="150"/>
  <c r="I78" i="150"/>
  <c r="J77" i="150"/>
  <c r="N72" i="150"/>
  <c r="P71" i="150"/>
  <c r="R69" i="150"/>
  <c r="I62" i="150"/>
  <c r="J61" i="150"/>
  <c r="N56" i="150"/>
  <c r="P55" i="150"/>
  <c r="Q54" i="150"/>
  <c r="R53" i="150"/>
  <c r="I46" i="150"/>
  <c r="J45" i="150"/>
  <c r="N40" i="150"/>
  <c r="P39" i="150"/>
  <c r="Q38" i="150"/>
  <c r="R37" i="150"/>
  <c r="I30" i="150"/>
  <c r="J29" i="150"/>
  <c r="N24" i="150"/>
  <c r="P23" i="150"/>
  <c r="Q22" i="150"/>
  <c r="R21" i="150"/>
  <c r="I14" i="150"/>
  <c r="J13" i="150"/>
  <c r="R100" i="150"/>
  <c r="T98" i="150"/>
  <c r="I93" i="150"/>
  <c r="M88" i="150"/>
  <c r="N87" i="150"/>
  <c r="P86" i="150"/>
  <c r="Q85" i="150"/>
  <c r="R84" i="150"/>
  <c r="T82" i="150"/>
  <c r="I77" i="150"/>
  <c r="M72" i="150"/>
  <c r="N71" i="150"/>
  <c r="P70" i="150"/>
  <c r="Q69" i="150"/>
  <c r="R68" i="150"/>
  <c r="T66" i="150"/>
  <c r="I61" i="150"/>
  <c r="M56" i="150"/>
  <c r="N55" i="150"/>
  <c r="P54" i="150"/>
  <c r="Q53" i="150"/>
  <c r="R52" i="150"/>
  <c r="T50" i="150"/>
  <c r="I45" i="150"/>
  <c r="M40" i="150"/>
  <c r="N39" i="150"/>
  <c r="P38" i="150"/>
  <c r="Q37" i="150"/>
  <c r="R36" i="150"/>
  <c r="T34" i="150"/>
  <c r="I29" i="150"/>
  <c r="J28" i="150"/>
  <c r="M24" i="150"/>
  <c r="N23" i="150"/>
  <c r="P22" i="150"/>
  <c r="Q21" i="150"/>
  <c r="T18" i="150"/>
  <c r="I13" i="150"/>
  <c r="J12" i="150"/>
  <c r="M87" i="150"/>
  <c r="M71" i="150"/>
  <c r="M55" i="150"/>
  <c r="M39" i="150"/>
  <c r="M23" i="150"/>
  <c r="J11" i="150"/>
  <c r="I27" i="150"/>
  <c r="J26" i="150"/>
  <c r="I11" i="150"/>
  <c r="T95" i="150"/>
  <c r="M85" i="150"/>
  <c r="T79" i="150"/>
  <c r="M69" i="150"/>
  <c r="T63" i="150"/>
  <c r="M53" i="150"/>
  <c r="T47" i="150"/>
  <c r="M37" i="150"/>
  <c r="T31" i="150"/>
  <c r="M21" i="150"/>
  <c r="T15" i="150"/>
  <c r="M100" i="150"/>
  <c r="Q97" i="150"/>
  <c r="S95" i="150"/>
  <c r="T94" i="150"/>
  <c r="J88" i="150"/>
  <c r="M84" i="150"/>
  <c r="Q81" i="150"/>
  <c r="S79" i="150"/>
  <c r="T78" i="150"/>
  <c r="J72" i="150"/>
  <c r="M68" i="150"/>
  <c r="Q65" i="150"/>
  <c r="S63" i="150"/>
  <c r="T62" i="150"/>
  <c r="J56" i="150"/>
  <c r="M52" i="150"/>
  <c r="Q49" i="150"/>
  <c r="S47" i="150"/>
  <c r="T46" i="150"/>
  <c r="J40" i="150"/>
  <c r="Q33" i="150"/>
  <c r="S31" i="150"/>
  <c r="T30" i="150"/>
  <c r="J24" i="150"/>
  <c r="S15" i="150"/>
  <c r="T14" i="150"/>
  <c r="R95" i="150"/>
  <c r="S94" i="150"/>
  <c r="J87" i="150"/>
  <c r="R79" i="150"/>
  <c r="S78" i="150"/>
  <c r="J71" i="150"/>
  <c r="R63" i="150"/>
  <c r="S62" i="150"/>
  <c r="J55" i="150"/>
  <c r="R47" i="150"/>
  <c r="S46" i="150"/>
  <c r="J39" i="150"/>
  <c r="R31" i="150"/>
  <c r="J23" i="150"/>
  <c r="R15" i="150"/>
  <c r="Q95" i="150"/>
  <c r="R94" i="150"/>
  <c r="K85" i="150" a="1"/>
  <c r="K85" i="150" s="1"/>
  <c r="L85" i="150" s="1"/>
  <c r="Q79" i="150"/>
  <c r="R78" i="150"/>
  <c r="K69" i="150" a="1"/>
  <c r="K69" i="150" s="1"/>
  <c r="L69" i="150" s="1"/>
  <c r="Q63" i="150"/>
  <c r="R62" i="150"/>
  <c r="K53" i="150" a="1"/>
  <c r="K53" i="150" s="1"/>
  <c r="L53" i="150" s="1"/>
  <c r="Q47" i="150"/>
  <c r="R46" i="150"/>
  <c r="K37" i="150" a="1"/>
  <c r="K37" i="150" s="1"/>
  <c r="L37" i="150" s="1"/>
  <c r="Q31" i="150"/>
  <c r="R30" i="150"/>
  <c r="J22" i="150"/>
  <c r="K21" i="150" a="1"/>
  <c r="K21" i="150" s="1"/>
  <c r="L21" i="150" s="1"/>
  <c r="Q15" i="150"/>
  <c r="K9" i="150" a="1"/>
  <c r="K9" i="150" s="1"/>
  <c r="L9" i="150" s="1"/>
  <c r="K3" i="150" a="1"/>
  <c r="K3" i="150" s="1"/>
  <c r="L3" i="150" s="1"/>
  <c r="K6" i="150" a="1"/>
  <c r="K6" i="150" s="1"/>
  <c r="L6" i="150" s="1"/>
  <c r="K10" i="150" a="1"/>
  <c r="K10" i="150" s="1"/>
  <c r="L10" i="150" s="1"/>
  <c r="J8" i="150"/>
  <c r="I9" i="150"/>
  <c r="P9" i="150"/>
  <c r="K2" i="150" a="1"/>
  <c r="K2" i="150" s="1"/>
  <c r="L2" i="150" s="1"/>
  <c r="M2" i="150"/>
  <c r="P2" i="150"/>
  <c r="J2" i="150"/>
  <c r="P7" i="150"/>
  <c r="N2" i="150"/>
  <c r="T8" i="150"/>
  <c r="Q2" i="150"/>
  <c r="R2" i="150"/>
  <c r="M10" i="150"/>
  <c r="S2" i="150"/>
  <c r="N10" i="150"/>
  <c r="T2" i="150"/>
  <c r="J3" i="150"/>
  <c r="R3" i="150"/>
  <c r="P4" i="150"/>
  <c r="Q4" i="150"/>
  <c r="I6" i="150"/>
  <c r="J6" i="150"/>
  <c r="Q6" i="150"/>
  <c r="N7" i="150"/>
  <c r="S3" i="150"/>
  <c r="R6" i="150"/>
  <c r="Q9" i="150"/>
  <c r="T3" i="150"/>
  <c r="M5" i="150"/>
  <c r="S6" i="150"/>
  <c r="R9" i="150"/>
  <c r="I4" i="150"/>
  <c r="N5" i="150"/>
  <c r="T6" i="150"/>
  <c r="M8" i="150"/>
  <c r="S9" i="150"/>
  <c r="J4" i="150"/>
  <c r="P5" i="150"/>
  <c r="I7" i="150"/>
  <c r="N8" i="150"/>
  <c r="T9" i="150"/>
  <c r="Q5" i="150"/>
  <c r="J7" i="150"/>
  <c r="P8" i="150"/>
  <c r="I10" i="150"/>
  <c r="R5" i="150"/>
  <c r="Q8" i="150"/>
  <c r="J10" i="150"/>
  <c r="M4" i="150"/>
  <c r="S5" i="150"/>
  <c r="R8" i="150"/>
  <c r="I3" i="150"/>
  <c r="N4" i="150"/>
  <c r="T5" i="150"/>
  <c r="M7" i="150"/>
  <c r="S8" i="150"/>
  <c r="R4" i="150"/>
  <c r="Q7" i="150"/>
  <c r="J9" i="150"/>
  <c r="P10" i="150"/>
  <c r="M3" i="150"/>
  <c r="S4" i="150"/>
  <c r="R7" i="150"/>
  <c r="Q10" i="150"/>
  <c r="N3" i="150"/>
  <c r="M6" i="150"/>
  <c r="S7" i="150"/>
  <c r="R10" i="150"/>
  <c r="P3" i="150"/>
  <c r="I5" i="150"/>
  <c r="N6" i="150"/>
  <c r="M9" i="150"/>
  <c r="S10" i="150"/>
  <c r="X94" i="148"/>
  <c r="X86" i="148"/>
  <c r="Y73" i="148"/>
  <c r="I73" i="148"/>
  <c r="Y99" i="148"/>
  <c r="S96" i="148"/>
  <c r="W94" i="148"/>
  <c r="S88" i="148"/>
  <c r="W86" i="148"/>
  <c r="P81" i="148"/>
  <c r="X74" i="148"/>
  <c r="M72" i="148"/>
  <c r="P72" i="148"/>
  <c r="L71" i="148"/>
  <c r="P71" i="148"/>
  <c r="R71" i="148"/>
  <c r="U71" i="148"/>
  <c r="W47" i="148"/>
  <c r="V86" i="148"/>
  <c r="V74" i="148"/>
  <c r="X73" i="148"/>
  <c r="U70" i="148"/>
  <c r="W70" i="148"/>
  <c r="Y70" i="148"/>
  <c r="V69" i="148"/>
  <c r="Y69" i="148"/>
  <c r="I69" i="148"/>
  <c r="J52" i="148"/>
  <c r="M52" i="148"/>
  <c r="O52" i="148"/>
  <c r="P52" i="148"/>
  <c r="V47" i="148"/>
  <c r="U94" i="148"/>
  <c r="Y94" i="148"/>
  <c r="L51" i="148"/>
  <c r="M51" i="148"/>
  <c r="O51" i="148"/>
  <c r="P51" i="148"/>
  <c r="R51" i="148"/>
  <c r="S51" i="148"/>
  <c r="U51" i="148"/>
  <c r="W99" i="148"/>
  <c r="S94" i="148"/>
  <c r="S86" i="148"/>
  <c r="M79" i="148"/>
  <c r="O78" i="148"/>
  <c r="W73" i="148"/>
  <c r="M68" i="148"/>
  <c r="P68" i="148"/>
  <c r="L67" i="148"/>
  <c r="P67" i="148"/>
  <c r="R67" i="148"/>
  <c r="U67" i="148"/>
  <c r="L55" i="148"/>
  <c r="P55" i="148"/>
  <c r="R55" i="148"/>
  <c r="S55" i="148"/>
  <c r="U55" i="148"/>
  <c r="I39" i="148"/>
  <c r="J39" i="148"/>
  <c r="L39" i="148"/>
  <c r="M39" i="148"/>
  <c r="O39" i="148"/>
  <c r="P39" i="148"/>
  <c r="R39" i="148"/>
  <c r="S39" i="148"/>
  <c r="U39" i="148"/>
  <c r="W39" i="148"/>
  <c r="I23" i="148"/>
  <c r="J23" i="148"/>
  <c r="L23" i="148"/>
  <c r="M23" i="148"/>
  <c r="O23" i="148"/>
  <c r="P23" i="148"/>
  <c r="R23" i="148"/>
  <c r="S23" i="148"/>
  <c r="U23" i="148"/>
  <c r="V23" i="148"/>
  <c r="W23" i="148"/>
  <c r="U74" i="148"/>
  <c r="W74" i="148"/>
  <c r="Y74" i="148"/>
  <c r="V99" i="148"/>
  <c r="O96" i="148"/>
  <c r="R94" i="148"/>
  <c r="O88" i="148"/>
  <c r="R86" i="148"/>
  <c r="L79" i="148"/>
  <c r="R74" i="148"/>
  <c r="V73" i="148"/>
  <c r="X70" i="148"/>
  <c r="U66" i="148"/>
  <c r="W66" i="148"/>
  <c r="Y66" i="148"/>
  <c r="V65" i="148"/>
  <c r="Y65" i="148"/>
  <c r="I65" i="148"/>
  <c r="L59" i="148"/>
  <c r="P59" i="148"/>
  <c r="R59" i="148"/>
  <c r="S59" i="148"/>
  <c r="U59" i="148"/>
  <c r="V57" i="148"/>
  <c r="Y57" i="148"/>
  <c r="I57" i="148"/>
  <c r="J57" i="148"/>
  <c r="M56" i="148"/>
  <c r="O56" i="148"/>
  <c r="P56" i="148"/>
  <c r="J47" i="148"/>
  <c r="U99" i="148"/>
  <c r="P91" i="148"/>
  <c r="U91" i="148"/>
  <c r="P83" i="148"/>
  <c r="U83" i="148"/>
  <c r="U73" i="148"/>
  <c r="V70" i="148"/>
  <c r="X69" i="148"/>
  <c r="M64" i="148"/>
  <c r="P64" i="148"/>
  <c r="L63" i="148"/>
  <c r="P63" i="148"/>
  <c r="R63" i="148"/>
  <c r="U63" i="148"/>
  <c r="V61" i="148"/>
  <c r="Y61" i="148"/>
  <c r="I61" i="148"/>
  <c r="J61" i="148"/>
  <c r="M60" i="148"/>
  <c r="O60" i="148"/>
  <c r="P60" i="148"/>
  <c r="Y51" i="148"/>
  <c r="S99" i="148"/>
  <c r="L96" i="148"/>
  <c r="P94" i="148"/>
  <c r="S93" i="148"/>
  <c r="W92" i="148"/>
  <c r="Y91" i="148"/>
  <c r="L88" i="148"/>
  <c r="Y83" i="148"/>
  <c r="J79" i="148"/>
  <c r="P74" i="148"/>
  <c r="S73" i="148"/>
  <c r="S70" i="148"/>
  <c r="W69" i="148"/>
  <c r="X66" i="148"/>
  <c r="Y52" i="148"/>
  <c r="X51" i="148"/>
  <c r="U86" i="148"/>
  <c r="Y86" i="148"/>
  <c r="R99" i="148"/>
  <c r="W98" i="148"/>
  <c r="J96" i="148"/>
  <c r="O94" i="148"/>
  <c r="R93" i="148"/>
  <c r="V92" i="148"/>
  <c r="X91" i="148"/>
  <c r="U90" i="148"/>
  <c r="Y90" i="148"/>
  <c r="J88" i="148"/>
  <c r="O86" i="148"/>
  <c r="R85" i="148"/>
  <c r="V84" i="148"/>
  <c r="X83" i="148"/>
  <c r="U82" i="148"/>
  <c r="Y82" i="148"/>
  <c r="J78" i="148"/>
  <c r="M77" i="148"/>
  <c r="O74" i="148"/>
  <c r="R73" i="148"/>
  <c r="U72" i="148"/>
  <c r="V71" i="148"/>
  <c r="R70" i="148"/>
  <c r="U69" i="148"/>
  <c r="W68" i="148"/>
  <c r="X67" i="148"/>
  <c r="V66" i="148"/>
  <c r="X65" i="148"/>
  <c r="Y64" i="148"/>
  <c r="Y56" i="148"/>
  <c r="Y55" i="148"/>
  <c r="X52" i="148"/>
  <c r="W51" i="148"/>
  <c r="I35" i="148"/>
  <c r="J35" i="148"/>
  <c r="L35" i="148"/>
  <c r="M35" i="148"/>
  <c r="O35" i="148"/>
  <c r="P35" i="148"/>
  <c r="R35" i="148"/>
  <c r="S35" i="148"/>
  <c r="U35" i="148"/>
  <c r="V35" i="148"/>
  <c r="W35" i="148"/>
  <c r="Y31" i="148"/>
  <c r="I19" i="148"/>
  <c r="J19" i="148"/>
  <c r="L19" i="148"/>
  <c r="M19" i="148"/>
  <c r="O19" i="148"/>
  <c r="P19" i="148"/>
  <c r="R19" i="148"/>
  <c r="S19" i="148"/>
  <c r="U19" i="148"/>
  <c r="V19" i="148"/>
  <c r="W19" i="148"/>
  <c r="I96" i="148"/>
  <c r="M94" i="148"/>
  <c r="W91" i="148"/>
  <c r="I88" i="148"/>
  <c r="M86" i="148"/>
  <c r="W83" i="148"/>
  <c r="Y81" i="148"/>
  <c r="I81" i="148"/>
  <c r="M74" i="148"/>
  <c r="S69" i="148"/>
  <c r="S66" i="148"/>
  <c r="W65" i="148"/>
  <c r="X64" i="148"/>
  <c r="Y63" i="148"/>
  <c r="Y60" i="148"/>
  <c r="W52" i="148"/>
  <c r="V51" i="148"/>
  <c r="L47" i="148"/>
  <c r="M47" i="148"/>
  <c r="O47" i="148"/>
  <c r="P47" i="148"/>
  <c r="R47" i="148"/>
  <c r="S47" i="148"/>
  <c r="U47" i="148"/>
  <c r="P99" i="148"/>
  <c r="U98" i="148"/>
  <c r="L94" i="148"/>
  <c r="P93" i="148"/>
  <c r="S92" i="148"/>
  <c r="V91" i="148"/>
  <c r="L86" i="148"/>
  <c r="P85" i="148"/>
  <c r="S84" i="148"/>
  <c r="V83" i="148"/>
  <c r="M80" i="148"/>
  <c r="P80" i="148"/>
  <c r="L74" i="148"/>
  <c r="P73" i="148"/>
  <c r="R72" i="148"/>
  <c r="P70" i="148"/>
  <c r="R69" i="148"/>
  <c r="U68" i="148"/>
  <c r="V67" i="148"/>
  <c r="R66" i="148"/>
  <c r="U65" i="148"/>
  <c r="W64" i="148"/>
  <c r="X63" i="148"/>
  <c r="X61" i="148"/>
  <c r="X60" i="148"/>
  <c r="X59" i="148"/>
  <c r="W57" i="148"/>
  <c r="W56" i="148"/>
  <c r="W55" i="148"/>
  <c r="V52" i="148"/>
  <c r="O99" i="148"/>
  <c r="S91" i="148"/>
  <c r="S83" i="148"/>
  <c r="P79" i="148"/>
  <c r="R79" i="148"/>
  <c r="U79" i="148"/>
  <c r="O73" i="148"/>
  <c r="O70" i="148"/>
  <c r="V64" i="148"/>
  <c r="U52" i="148"/>
  <c r="M99" i="148"/>
  <c r="J94" i="148"/>
  <c r="R91" i="148"/>
  <c r="J86" i="148"/>
  <c r="R83" i="148"/>
  <c r="U78" i="148"/>
  <c r="W78" i="148"/>
  <c r="Y78" i="148"/>
  <c r="J74" i="148"/>
  <c r="M73" i="148"/>
  <c r="M70" i="148"/>
  <c r="P69" i="148"/>
  <c r="U64" i="148"/>
  <c r="V63" i="148"/>
  <c r="U61" i="148"/>
  <c r="V60" i="148"/>
  <c r="J51" i="148"/>
  <c r="I31" i="148"/>
  <c r="J31" i="148"/>
  <c r="L31" i="148"/>
  <c r="M31" i="148"/>
  <c r="O31" i="148"/>
  <c r="P31" i="148"/>
  <c r="R31" i="148"/>
  <c r="S31" i="148"/>
  <c r="U31" i="148"/>
  <c r="V31" i="148"/>
  <c r="W31" i="148"/>
  <c r="Y27" i="148"/>
  <c r="L99" i="148"/>
  <c r="V97" i="148"/>
  <c r="Y96" i="148"/>
  <c r="I94" i="148"/>
  <c r="L93" i="148"/>
  <c r="O92" i="148"/>
  <c r="V89" i="148"/>
  <c r="Y88" i="148"/>
  <c r="I86" i="148"/>
  <c r="L85" i="148"/>
  <c r="O84" i="148"/>
  <c r="V81" i="148"/>
  <c r="Y79" i="148"/>
  <c r="Y77" i="148"/>
  <c r="I77" i="148"/>
  <c r="I74" i="148"/>
  <c r="L73" i="148"/>
  <c r="L72" i="148"/>
  <c r="L70" i="148"/>
  <c r="O69" i="148"/>
  <c r="O67" i="148"/>
  <c r="O66" i="148"/>
  <c r="S64" i="148"/>
  <c r="S63" i="148"/>
  <c r="S61" i="148"/>
  <c r="U60" i="148"/>
  <c r="R57" i="148"/>
  <c r="S56" i="148"/>
  <c r="O55" i="148"/>
  <c r="R52" i="148"/>
  <c r="I51" i="148"/>
  <c r="I48" i="148"/>
  <c r="J48" i="148"/>
  <c r="L48" i="148"/>
  <c r="M48" i="148"/>
  <c r="O48" i="148"/>
  <c r="P48" i="148"/>
  <c r="I15" i="148"/>
  <c r="J15" i="148"/>
  <c r="L15" i="148"/>
  <c r="M15" i="148"/>
  <c r="O15" i="148"/>
  <c r="P15" i="148"/>
  <c r="R15" i="148"/>
  <c r="S15" i="148"/>
  <c r="U15" i="148"/>
  <c r="V15" i="148"/>
  <c r="W15" i="148"/>
  <c r="X96" i="148"/>
  <c r="P95" i="148"/>
  <c r="U95" i="148"/>
  <c r="J93" i="148"/>
  <c r="M92" i="148"/>
  <c r="O91" i="148"/>
  <c r="U89" i="148"/>
  <c r="X88" i="148"/>
  <c r="P87" i="148"/>
  <c r="U87" i="148"/>
  <c r="J85" i="148"/>
  <c r="M84" i="148"/>
  <c r="O83" i="148"/>
  <c r="U81" i="148"/>
  <c r="W80" i="148"/>
  <c r="X79" i="148"/>
  <c r="X78" i="148"/>
  <c r="M76" i="148"/>
  <c r="P76" i="148"/>
  <c r="J73" i="148"/>
  <c r="J72" i="148"/>
  <c r="J71" i="148"/>
  <c r="M69" i="148"/>
  <c r="O68" i="148"/>
  <c r="M67" i="148"/>
  <c r="M66" i="148"/>
  <c r="P65" i="148"/>
  <c r="R64" i="148"/>
  <c r="R61" i="148"/>
  <c r="S60" i="148"/>
  <c r="O59" i="148"/>
  <c r="R56" i="148"/>
  <c r="M55" i="148"/>
  <c r="I27" i="148"/>
  <c r="J27" i="148"/>
  <c r="L27" i="148"/>
  <c r="M27" i="148"/>
  <c r="O27" i="148"/>
  <c r="P27" i="148"/>
  <c r="R27" i="148"/>
  <c r="S27" i="148"/>
  <c r="U27" i="148"/>
  <c r="V27" i="148"/>
  <c r="W27" i="148"/>
  <c r="W96" i="148"/>
  <c r="I93" i="148"/>
  <c r="L92" i="148"/>
  <c r="M91" i="148"/>
  <c r="W88" i="148"/>
  <c r="I85" i="148"/>
  <c r="L84" i="148"/>
  <c r="M83" i="148"/>
  <c r="S81" i="148"/>
  <c r="W79" i="148"/>
  <c r="V78" i="148"/>
  <c r="P75" i="148"/>
  <c r="R75" i="148"/>
  <c r="U75" i="148"/>
  <c r="I72" i="148"/>
  <c r="I71" i="148"/>
  <c r="J70" i="148"/>
  <c r="L69" i="148"/>
  <c r="L68" i="148"/>
  <c r="L66" i="148"/>
  <c r="O65" i="148"/>
  <c r="O63" i="148"/>
  <c r="R60" i="148"/>
  <c r="M59" i="148"/>
  <c r="P57" i="148"/>
  <c r="L52" i="148"/>
  <c r="I43" i="148"/>
  <c r="J43" i="148"/>
  <c r="L43" i="148"/>
  <c r="M43" i="148"/>
  <c r="O43" i="148"/>
  <c r="P43" i="148"/>
  <c r="R43" i="148"/>
  <c r="S43" i="148"/>
  <c r="U43" i="148"/>
  <c r="Y39" i="148"/>
  <c r="Y62" i="148"/>
  <c r="Y58" i="148"/>
  <c r="Y54" i="148"/>
  <c r="Y50" i="148"/>
  <c r="Y46" i="148"/>
  <c r="P44" i="148"/>
  <c r="Y42" i="148"/>
  <c r="P40" i="148"/>
  <c r="Y38" i="148"/>
  <c r="P36" i="148"/>
  <c r="Y34" i="148"/>
  <c r="P32" i="148"/>
  <c r="Y30" i="148"/>
  <c r="P28" i="148"/>
  <c r="Y26" i="148"/>
  <c r="P24" i="148"/>
  <c r="Y22" i="148"/>
  <c r="P20" i="148"/>
  <c r="Y18" i="148"/>
  <c r="P16" i="148"/>
  <c r="P12" i="148"/>
  <c r="J53" i="148"/>
  <c r="J49" i="148"/>
  <c r="J45" i="148"/>
  <c r="O44" i="148"/>
  <c r="J41" i="148"/>
  <c r="O40" i="148"/>
  <c r="J37" i="148"/>
  <c r="O36" i="148"/>
  <c r="J33" i="148"/>
  <c r="O32" i="148"/>
  <c r="J29" i="148"/>
  <c r="O28" i="148"/>
  <c r="J25" i="148"/>
  <c r="O24" i="148"/>
  <c r="J21" i="148"/>
  <c r="O20" i="148"/>
  <c r="J17" i="148"/>
  <c r="O16" i="148"/>
  <c r="J13" i="148"/>
  <c r="O12" i="148"/>
  <c r="W62" i="148"/>
  <c r="W58" i="148"/>
  <c r="W54" i="148"/>
  <c r="I53" i="148"/>
  <c r="W50" i="148"/>
  <c r="I49" i="148"/>
  <c r="W46" i="148"/>
  <c r="I45" i="148"/>
  <c r="M44" i="148"/>
  <c r="W42" i="148"/>
  <c r="I41" i="148"/>
  <c r="M40" i="148"/>
  <c r="W38" i="148"/>
  <c r="I37" i="148"/>
  <c r="M36" i="148"/>
  <c r="W34" i="148"/>
  <c r="I33" i="148"/>
  <c r="M32" i="148"/>
  <c r="W30" i="148"/>
  <c r="I29" i="148"/>
  <c r="M28" i="148"/>
  <c r="W26" i="148"/>
  <c r="I25" i="148"/>
  <c r="M24" i="148"/>
  <c r="W22" i="148"/>
  <c r="I21" i="148"/>
  <c r="M20" i="148"/>
  <c r="I17" i="148"/>
  <c r="M16" i="148"/>
  <c r="M12" i="148"/>
  <c r="L44" i="148"/>
  <c r="L40" i="148"/>
  <c r="L36" i="148"/>
  <c r="L32" i="148"/>
  <c r="L28" i="148"/>
  <c r="L24" i="148"/>
  <c r="L20" i="148"/>
  <c r="L16" i="148"/>
  <c r="L12" i="148"/>
  <c r="Y53" i="148"/>
  <c r="Y49" i="148"/>
  <c r="Y45" i="148"/>
  <c r="Y41" i="148"/>
  <c r="Y37" i="148"/>
  <c r="Y33" i="148"/>
  <c r="Y29" i="148"/>
  <c r="Y25" i="148"/>
  <c r="Y21" i="148"/>
  <c r="Y17" i="148"/>
  <c r="J44" i="148"/>
  <c r="J40" i="148"/>
  <c r="J36" i="148"/>
  <c r="J32" i="148"/>
  <c r="J28" i="148"/>
  <c r="J24" i="148"/>
  <c r="J20" i="148"/>
  <c r="J16" i="148"/>
  <c r="J12" i="148"/>
  <c r="I6" i="148"/>
  <c r="L7" i="148"/>
  <c r="L6" i="148"/>
  <c r="L5" i="148"/>
  <c r="L4" i="148"/>
  <c r="L3" i="148"/>
  <c r="M2" i="148"/>
  <c r="M11" i="148"/>
  <c r="M10" i="148"/>
  <c r="M9" i="148"/>
  <c r="M8" i="148"/>
  <c r="M7" i="148"/>
  <c r="L2" i="148"/>
  <c r="M6" i="148"/>
  <c r="L11" i="148"/>
  <c r="M5" i="148"/>
  <c r="L10" i="148"/>
  <c r="M4" i="148"/>
  <c r="L9" i="148"/>
  <c r="M3" i="148"/>
  <c r="I5" i="148"/>
  <c r="I4" i="148"/>
  <c r="I3" i="148"/>
  <c r="J2" i="148"/>
  <c r="J11" i="148"/>
  <c r="J10" i="148"/>
  <c r="J9" i="148"/>
  <c r="J8" i="148"/>
  <c r="J7" i="148"/>
  <c r="I2" i="148"/>
  <c r="J6" i="148"/>
  <c r="I11" i="148"/>
  <c r="J5" i="148"/>
  <c r="I10" i="148"/>
  <c r="J4" i="148"/>
  <c r="I7" i="148"/>
  <c r="I9" i="148"/>
  <c r="J3" i="148"/>
  <c r="H63" i="146"/>
  <c r="I63" i="146"/>
  <c r="L63" i="146"/>
  <c r="M63" i="146"/>
  <c r="O63" i="146"/>
  <c r="P63" i="146"/>
  <c r="Q63" i="146"/>
  <c r="K89" i="146"/>
  <c r="R100" i="146"/>
  <c r="R99" i="146"/>
  <c r="R98" i="146"/>
  <c r="R97" i="146"/>
  <c r="R96" i="146"/>
  <c r="R95" i="146"/>
  <c r="R94" i="146"/>
  <c r="R93" i="146"/>
  <c r="R92" i="146"/>
  <c r="R91" i="146"/>
  <c r="H89" i="146"/>
  <c r="I89" i="146"/>
  <c r="M89" i="146"/>
  <c r="R84" i="146"/>
  <c r="S76" i="146"/>
  <c r="S68" i="146"/>
  <c r="H67" i="146"/>
  <c r="I67" i="146"/>
  <c r="L67" i="146"/>
  <c r="M67" i="146"/>
  <c r="Q67" i="146"/>
  <c r="H65" i="146"/>
  <c r="I65" i="146"/>
  <c r="L65" i="146"/>
  <c r="M65" i="146"/>
  <c r="O65" i="146"/>
  <c r="P65" i="146"/>
  <c r="Q65" i="146"/>
  <c r="S53" i="146"/>
  <c r="J49" i="146" a="1"/>
  <c r="J49" i="146" s="1"/>
  <c r="K49" i="146" s="1"/>
  <c r="J41" i="146" a="1"/>
  <c r="J41" i="146" s="1"/>
  <c r="K41" i="146" s="1"/>
  <c r="J33" i="146" a="1"/>
  <c r="J33" i="146" s="1"/>
  <c r="K33" i="146" s="1"/>
  <c r="J25" i="146" a="1"/>
  <c r="J25" i="146" s="1"/>
  <c r="K25" i="146" s="1"/>
  <c r="J17" i="146" a="1"/>
  <c r="J17" i="146" s="1"/>
  <c r="K17" i="146" s="1"/>
  <c r="Q100" i="146"/>
  <c r="Q99" i="146"/>
  <c r="Q98" i="146"/>
  <c r="Q97" i="146"/>
  <c r="Q96" i="146"/>
  <c r="Q95" i="146"/>
  <c r="Q94" i="146"/>
  <c r="Q93" i="146"/>
  <c r="Q92" i="146"/>
  <c r="Q91" i="146"/>
  <c r="H86" i="146"/>
  <c r="I86" i="146"/>
  <c r="M86" i="146"/>
  <c r="Q84" i="146"/>
  <c r="H83" i="146"/>
  <c r="I83" i="146"/>
  <c r="L83" i="146"/>
  <c r="M83" i="146"/>
  <c r="R76" i="146"/>
  <c r="H75" i="146"/>
  <c r="I75" i="146"/>
  <c r="L75" i="146"/>
  <c r="M75" i="146"/>
  <c r="R68" i="146"/>
  <c r="H58" i="146"/>
  <c r="I58" i="146"/>
  <c r="L58" i="146"/>
  <c r="M58" i="146"/>
  <c r="O58" i="146"/>
  <c r="P58" i="146"/>
  <c r="Q58" i="146"/>
  <c r="R53" i="146"/>
  <c r="K51" i="146"/>
  <c r="H46" i="146"/>
  <c r="I46" i="146"/>
  <c r="L46" i="146"/>
  <c r="M46" i="146"/>
  <c r="O46" i="146"/>
  <c r="P46" i="146"/>
  <c r="Q46" i="146"/>
  <c r="H38" i="146"/>
  <c r="I38" i="146"/>
  <c r="L38" i="146"/>
  <c r="M38" i="146"/>
  <c r="O38" i="146"/>
  <c r="P38" i="146"/>
  <c r="Q38" i="146"/>
  <c r="H30" i="146"/>
  <c r="I30" i="146"/>
  <c r="L30" i="146"/>
  <c r="M30" i="146"/>
  <c r="O30" i="146"/>
  <c r="P30" i="146"/>
  <c r="Q30" i="146"/>
  <c r="H22" i="146"/>
  <c r="I22" i="146"/>
  <c r="L22" i="146"/>
  <c r="M22" i="146"/>
  <c r="O22" i="146"/>
  <c r="P22" i="146"/>
  <c r="Q22" i="146"/>
  <c r="H14" i="146"/>
  <c r="I14" i="146"/>
  <c r="L14" i="146"/>
  <c r="M14" i="146"/>
  <c r="O14" i="146"/>
  <c r="P14" i="146"/>
  <c r="Q14" i="146"/>
  <c r="H72" i="146"/>
  <c r="I72" i="146"/>
  <c r="L72" i="146"/>
  <c r="M72" i="146"/>
  <c r="H49" i="146"/>
  <c r="I49" i="146"/>
  <c r="L49" i="146"/>
  <c r="M49" i="146"/>
  <c r="O49" i="146"/>
  <c r="P49" i="146"/>
  <c r="Q49" i="146"/>
  <c r="P100" i="146"/>
  <c r="P99" i="146"/>
  <c r="P98" i="146"/>
  <c r="P97" i="146"/>
  <c r="P96" i="146"/>
  <c r="P95" i="146"/>
  <c r="P94" i="146"/>
  <c r="P91" i="146"/>
  <c r="H51" i="146"/>
  <c r="I51" i="146"/>
  <c r="L51" i="146"/>
  <c r="M51" i="146"/>
  <c r="O51" i="146"/>
  <c r="P51" i="146"/>
  <c r="Q51" i="146"/>
  <c r="O100" i="146"/>
  <c r="O99" i="146"/>
  <c r="O98" i="146"/>
  <c r="O97" i="146"/>
  <c r="O96" i="146"/>
  <c r="O95" i="146"/>
  <c r="O94" i="146"/>
  <c r="O93" i="146"/>
  <c r="O92" i="146"/>
  <c r="O91" i="146"/>
  <c r="R79" i="146"/>
  <c r="H78" i="146"/>
  <c r="I78" i="146"/>
  <c r="L78" i="146"/>
  <c r="M78" i="146"/>
  <c r="R71" i="146"/>
  <c r="H70" i="146"/>
  <c r="I70" i="146"/>
  <c r="L70" i="146"/>
  <c r="M70" i="146"/>
  <c r="S66" i="146"/>
  <c r="H60" i="146"/>
  <c r="I60" i="146"/>
  <c r="L60" i="146"/>
  <c r="M60" i="146"/>
  <c r="O60" i="146"/>
  <c r="P60" i="146"/>
  <c r="Q60" i="146"/>
  <c r="H43" i="146"/>
  <c r="I43" i="146"/>
  <c r="L43" i="146"/>
  <c r="M43" i="146"/>
  <c r="O43" i="146"/>
  <c r="P43" i="146"/>
  <c r="Q43" i="146"/>
  <c r="H35" i="146"/>
  <c r="I35" i="146"/>
  <c r="L35" i="146"/>
  <c r="M35" i="146"/>
  <c r="O35" i="146"/>
  <c r="P35" i="146"/>
  <c r="Q35" i="146"/>
  <c r="H27" i="146"/>
  <c r="I27" i="146"/>
  <c r="L27" i="146"/>
  <c r="M27" i="146"/>
  <c r="O27" i="146"/>
  <c r="P27" i="146"/>
  <c r="Q27" i="146"/>
  <c r="H19" i="146"/>
  <c r="I19" i="146"/>
  <c r="L19" i="146"/>
  <c r="M19" i="146"/>
  <c r="O19" i="146"/>
  <c r="P19" i="146"/>
  <c r="Q19" i="146"/>
  <c r="H53" i="146"/>
  <c r="I53" i="146"/>
  <c r="L53" i="146"/>
  <c r="M53" i="146"/>
  <c r="O53" i="146"/>
  <c r="P53" i="146"/>
  <c r="Q53" i="146"/>
  <c r="S21" i="146"/>
  <c r="S13" i="146"/>
  <c r="H25" i="146"/>
  <c r="I25" i="146"/>
  <c r="L25" i="146"/>
  <c r="M25" i="146"/>
  <c r="O25" i="146"/>
  <c r="P25" i="146"/>
  <c r="Q25" i="146"/>
  <c r="L100" i="146"/>
  <c r="L93" i="146"/>
  <c r="L92" i="146"/>
  <c r="L91" i="146"/>
  <c r="H90" i="146"/>
  <c r="I90" i="146"/>
  <c r="M90" i="146"/>
  <c r="R85" i="146"/>
  <c r="H81" i="146"/>
  <c r="I81" i="146"/>
  <c r="L81" i="146"/>
  <c r="M81" i="146"/>
  <c r="P79" i="146"/>
  <c r="H73" i="146"/>
  <c r="I73" i="146"/>
  <c r="L73" i="146"/>
  <c r="M73" i="146"/>
  <c r="P71" i="146"/>
  <c r="P66" i="146"/>
  <c r="H62" i="146"/>
  <c r="I62" i="146"/>
  <c r="L62" i="146"/>
  <c r="M62" i="146"/>
  <c r="O62" i="146"/>
  <c r="P62" i="146"/>
  <c r="Q62" i="146"/>
  <c r="S50" i="146"/>
  <c r="H48" i="146"/>
  <c r="I48" i="146"/>
  <c r="L48" i="146"/>
  <c r="M48" i="146"/>
  <c r="O48" i="146"/>
  <c r="P48" i="146"/>
  <c r="Q48" i="146"/>
  <c r="H40" i="146"/>
  <c r="I40" i="146"/>
  <c r="L40" i="146"/>
  <c r="M40" i="146"/>
  <c r="O40" i="146"/>
  <c r="P40" i="146"/>
  <c r="Q40" i="146"/>
  <c r="H32" i="146"/>
  <c r="I32" i="146"/>
  <c r="L32" i="146"/>
  <c r="M32" i="146"/>
  <c r="O32" i="146"/>
  <c r="P32" i="146"/>
  <c r="Q32" i="146"/>
  <c r="H24" i="146"/>
  <c r="I24" i="146"/>
  <c r="L24" i="146"/>
  <c r="M24" i="146"/>
  <c r="O24" i="146"/>
  <c r="P24" i="146"/>
  <c r="Q24" i="146"/>
  <c r="H16" i="146"/>
  <c r="I16" i="146"/>
  <c r="L16" i="146"/>
  <c r="M16" i="146"/>
  <c r="O16" i="146"/>
  <c r="P16" i="146"/>
  <c r="Q16" i="146"/>
  <c r="J91" i="146" a="1"/>
  <c r="J91" i="146" s="1"/>
  <c r="K91" i="146" s="1"/>
  <c r="H87" i="146"/>
  <c r="I87" i="146"/>
  <c r="M87" i="146"/>
  <c r="Q85" i="146"/>
  <c r="S59" i="146"/>
  <c r="H55" i="146"/>
  <c r="I55" i="146"/>
  <c r="L55" i="146"/>
  <c r="M55" i="146"/>
  <c r="O55" i="146"/>
  <c r="P55" i="146"/>
  <c r="Q55" i="146"/>
  <c r="S42" i="146"/>
  <c r="H33" i="146"/>
  <c r="I33" i="146"/>
  <c r="L33" i="146"/>
  <c r="M33" i="146"/>
  <c r="O33" i="146"/>
  <c r="P33" i="146"/>
  <c r="Q33" i="146"/>
  <c r="I91" i="146"/>
  <c r="H84" i="146"/>
  <c r="I84" i="146"/>
  <c r="M84" i="146"/>
  <c r="H76" i="146"/>
  <c r="I76" i="146"/>
  <c r="L76" i="146"/>
  <c r="M76" i="146"/>
  <c r="H68" i="146"/>
  <c r="I68" i="146"/>
  <c r="L68" i="146"/>
  <c r="M68" i="146"/>
  <c r="H64" i="146"/>
  <c r="I64" i="146"/>
  <c r="L64" i="146"/>
  <c r="M64" i="146"/>
  <c r="O64" i="146"/>
  <c r="P64" i="146"/>
  <c r="Q64" i="146"/>
  <c r="R59" i="146"/>
  <c r="H45" i="146"/>
  <c r="I45" i="146"/>
  <c r="L45" i="146"/>
  <c r="M45" i="146"/>
  <c r="O45" i="146"/>
  <c r="P45" i="146"/>
  <c r="Q45" i="146"/>
  <c r="H37" i="146"/>
  <c r="I37" i="146"/>
  <c r="L37" i="146"/>
  <c r="M37" i="146"/>
  <c r="O37" i="146"/>
  <c r="P37" i="146"/>
  <c r="Q37" i="146"/>
  <c r="H29" i="146"/>
  <c r="I29" i="146"/>
  <c r="L29" i="146"/>
  <c r="M29" i="146"/>
  <c r="O29" i="146"/>
  <c r="P29" i="146"/>
  <c r="Q29" i="146"/>
  <c r="H21" i="146"/>
  <c r="I21" i="146"/>
  <c r="L21" i="146"/>
  <c r="M21" i="146"/>
  <c r="O21" i="146"/>
  <c r="P21" i="146"/>
  <c r="Q21" i="146"/>
  <c r="H13" i="146"/>
  <c r="I13" i="146"/>
  <c r="L13" i="146"/>
  <c r="M13" i="146"/>
  <c r="O13" i="146"/>
  <c r="P13" i="146"/>
  <c r="Q13" i="146"/>
  <c r="H80" i="146"/>
  <c r="I80" i="146"/>
  <c r="L80" i="146"/>
  <c r="M80" i="146"/>
  <c r="H56" i="146"/>
  <c r="I56" i="146"/>
  <c r="L56" i="146"/>
  <c r="M56" i="146"/>
  <c r="O56" i="146"/>
  <c r="P56" i="146"/>
  <c r="Q56" i="146"/>
  <c r="H17" i="146"/>
  <c r="I17" i="146"/>
  <c r="L17" i="146"/>
  <c r="M17" i="146"/>
  <c r="O17" i="146"/>
  <c r="P17" i="146"/>
  <c r="Q17" i="146"/>
  <c r="S89" i="146"/>
  <c r="S80" i="146"/>
  <c r="S72" i="146"/>
  <c r="S61" i="146"/>
  <c r="H57" i="146"/>
  <c r="I57" i="146"/>
  <c r="L57" i="146"/>
  <c r="M57" i="146"/>
  <c r="O57" i="146"/>
  <c r="P57" i="146"/>
  <c r="Q57" i="146"/>
  <c r="J45" i="146" a="1"/>
  <c r="J45" i="146" s="1"/>
  <c r="K45" i="146" s="1"/>
  <c r="J37" i="146" a="1"/>
  <c r="J37" i="146" s="1"/>
  <c r="K37" i="146" s="1"/>
  <c r="J29" i="146" a="1"/>
  <c r="J29" i="146" s="1"/>
  <c r="K29" i="146" s="1"/>
  <c r="J21" i="146" a="1"/>
  <c r="J21" i="146" s="1"/>
  <c r="K21" i="146" s="1"/>
  <c r="J13" i="146" a="1"/>
  <c r="J13" i="146" s="1"/>
  <c r="K13" i="146" s="1"/>
  <c r="H41" i="146"/>
  <c r="I41" i="146"/>
  <c r="L41" i="146"/>
  <c r="M41" i="146"/>
  <c r="O41" i="146"/>
  <c r="P41" i="146"/>
  <c r="Q41" i="146"/>
  <c r="R80" i="146"/>
  <c r="H79" i="146"/>
  <c r="I79" i="146"/>
  <c r="L79" i="146"/>
  <c r="M79" i="146"/>
  <c r="R72" i="146"/>
  <c r="H71" i="146"/>
  <c r="I71" i="146"/>
  <c r="L71" i="146"/>
  <c r="M71" i="146"/>
  <c r="H66" i="146"/>
  <c r="I66" i="146"/>
  <c r="L66" i="146"/>
  <c r="M66" i="146"/>
  <c r="Q66" i="146"/>
  <c r="H50" i="146"/>
  <c r="I50" i="146"/>
  <c r="L50" i="146"/>
  <c r="M50" i="146"/>
  <c r="O50" i="146"/>
  <c r="P50" i="146"/>
  <c r="Q50" i="146"/>
  <c r="H42" i="146"/>
  <c r="I42" i="146"/>
  <c r="L42" i="146"/>
  <c r="M42" i="146"/>
  <c r="O42" i="146"/>
  <c r="P42" i="146"/>
  <c r="Q42" i="146"/>
  <c r="H34" i="146"/>
  <c r="I34" i="146"/>
  <c r="L34" i="146"/>
  <c r="M34" i="146"/>
  <c r="O34" i="146"/>
  <c r="P34" i="146"/>
  <c r="Q34" i="146"/>
  <c r="H26" i="146"/>
  <c r="I26" i="146"/>
  <c r="L26" i="146"/>
  <c r="M26" i="146"/>
  <c r="O26" i="146"/>
  <c r="P26" i="146"/>
  <c r="Q26" i="146"/>
  <c r="H18" i="146"/>
  <c r="I18" i="146"/>
  <c r="L18" i="146"/>
  <c r="M18" i="146"/>
  <c r="O18" i="146"/>
  <c r="P18" i="146"/>
  <c r="Q18" i="146"/>
  <c r="Q80" i="146"/>
  <c r="Q72" i="146"/>
  <c r="S63" i="146"/>
  <c r="H59" i="146"/>
  <c r="I59" i="146"/>
  <c r="L59" i="146"/>
  <c r="M59" i="146"/>
  <c r="O59" i="146"/>
  <c r="P59" i="146"/>
  <c r="Q59" i="146"/>
  <c r="P89" i="146"/>
  <c r="H88" i="146"/>
  <c r="I88" i="146"/>
  <c r="M88" i="146"/>
  <c r="Q86" i="146"/>
  <c r="R83" i="146"/>
  <c r="H82" i="146"/>
  <c r="I82" i="146"/>
  <c r="L82" i="146"/>
  <c r="M82" i="146"/>
  <c r="P80" i="146"/>
  <c r="R75" i="146"/>
  <c r="H74" i="146"/>
  <c r="I74" i="146"/>
  <c r="L74" i="146"/>
  <c r="M74" i="146"/>
  <c r="P72" i="146"/>
  <c r="R67" i="146"/>
  <c r="R63" i="146"/>
  <c r="S56" i="146"/>
  <c r="H52" i="146"/>
  <c r="I52" i="146"/>
  <c r="L52" i="146"/>
  <c r="M52" i="146"/>
  <c r="O52" i="146"/>
  <c r="P52" i="146"/>
  <c r="Q52" i="146"/>
  <c r="H47" i="146"/>
  <c r="I47" i="146"/>
  <c r="L47" i="146"/>
  <c r="M47" i="146"/>
  <c r="O47" i="146"/>
  <c r="P47" i="146"/>
  <c r="Q47" i="146"/>
  <c r="H39" i="146"/>
  <c r="I39" i="146"/>
  <c r="L39" i="146"/>
  <c r="M39" i="146"/>
  <c r="O39" i="146"/>
  <c r="P39" i="146"/>
  <c r="Q39" i="146"/>
  <c r="H31" i="146"/>
  <c r="I31" i="146"/>
  <c r="L31" i="146"/>
  <c r="M31" i="146"/>
  <c r="O31" i="146"/>
  <c r="P31" i="146"/>
  <c r="Q31" i="146"/>
  <c r="H23" i="146"/>
  <c r="I23" i="146"/>
  <c r="L23" i="146"/>
  <c r="M23" i="146"/>
  <c r="O23" i="146"/>
  <c r="P23" i="146"/>
  <c r="Q23" i="146"/>
  <c r="H15" i="146"/>
  <c r="I15" i="146"/>
  <c r="L15" i="146"/>
  <c r="M15" i="146"/>
  <c r="O15" i="146"/>
  <c r="P15" i="146"/>
  <c r="Q15" i="146"/>
  <c r="H85" i="146"/>
  <c r="I85" i="146"/>
  <c r="M85" i="146"/>
  <c r="O80" i="146"/>
  <c r="O72" i="146"/>
  <c r="P67" i="146"/>
  <c r="H61" i="146"/>
  <c r="I61" i="146"/>
  <c r="L61" i="146"/>
  <c r="M61" i="146"/>
  <c r="O61" i="146"/>
  <c r="P61" i="146"/>
  <c r="Q61" i="146"/>
  <c r="R56" i="146"/>
  <c r="K54" i="146"/>
  <c r="S49" i="146"/>
  <c r="S41" i="146"/>
  <c r="S33" i="146"/>
  <c r="S25" i="146"/>
  <c r="S17" i="146"/>
  <c r="S90" i="146"/>
  <c r="L89" i="146"/>
  <c r="O86" i="146"/>
  <c r="P83" i="146"/>
  <c r="H77" i="146"/>
  <c r="I77" i="146"/>
  <c r="L77" i="146"/>
  <c r="M77" i="146"/>
  <c r="P75" i="146"/>
  <c r="R70" i="146"/>
  <c r="H69" i="146"/>
  <c r="I69" i="146"/>
  <c r="L69" i="146"/>
  <c r="M69" i="146"/>
  <c r="O67" i="146"/>
  <c r="R65" i="146"/>
  <c r="S58" i="146"/>
  <c r="H54" i="146"/>
  <c r="I54" i="146"/>
  <c r="L54" i="146"/>
  <c r="M54" i="146"/>
  <c r="O54" i="146"/>
  <c r="P54" i="146"/>
  <c r="Q54" i="146"/>
  <c r="R49" i="146"/>
  <c r="H44" i="146"/>
  <c r="I44" i="146"/>
  <c r="L44" i="146"/>
  <c r="M44" i="146"/>
  <c r="O44" i="146"/>
  <c r="P44" i="146"/>
  <c r="Q44" i="146"/>
  <c r="R41" i="146"/>
  <c r="H36" i="146"/>
  <c r="I36" i="146"/>
  <c r="L36" i="146"/>
  <c r="M36" i="146"/>
  <c r="O36" i="146"/>
  <c r="P36" i="146"/>
  <c r="Q36" i="146"/>
  <c r="R33" i="146"/>
  <c r="H28" i="146"/>
  <c r="I28" i="146"/>
  <c r="L28" i="146"/>
  <c r="M28" i="146"/>
  <c r="O28" i="146"/>
  <c r="P28" i="146"/>
  <c r="Q28" i="146"/>
  <c r="R25" i="146"/>
  <c r="H20" i="146"/>
  <c r="I20" i="146"/>
  <c r="L20" i="146"/>
  <c r="M20" i="146"/>
  <c r="O20" i="146"/>
  <c r="P20" i="146"/>
  <c r="Q20" i="146"/>
  <c r="R17" i="146"/>
  <c r="H12" i="146"/>
  <c r="I12" i="146"/>
  <c r="L12" i="146"/>
  <c r="M12" i="146"/>
  <c r="O12" i="146"/>
  <c r="P12" i="146"/>
  <c r="Q12" i="146"/>
  <c r="Q11" i="146"/>
  <c r="Q10" i="146"/>
  <c r="Q9" i="146"/>
  <c r="Q8" i="146"/>
  <c r="Q7" i="146"/>
  <c r="P11" i="146"/>
  <c r="P10" i="146"/>
  <c r="P9" i="146"/>
  <c r="P8" i="146"/>
  <c r="P7" i="146"/>
  <c r="O11" i="146"/>
  <c r="O10" i="146"/>
  <c r="O9" i="146"/>
  <c r="O8" i="146"/>
  <c r="O7" i="146"/>
  <c r="M11" i="146"/>
  <c r="M10" i="146"/>
  <c r="M9" i="146"/>
  <c r="M8" i="146"/>
  <c r="M7" i="146"/>
  <c r="L11" i="146"/>
  <c r="L10" i="146"/>
  <c r="L9" i="146"/>
  <c r="L8" i="146"/>
  <c r="L7" i="146"/>
  <c r="I11" i="146"/>
  <c r="I10" i="146"/>
  <c r="I9" i="146"/>
  <c r="I8" i="146"/>
  <c r="I7" i="146"/>
  <c r="L4" i="146"/>
  <c r="O4" i="146"/>
  <c r="I5" i="146"/>
  <c r="M2" i="146"/>
  <c r="Q6" i="146"/>
  <c r="Q5" i="146"/>
  <c r="M5" i="146"/>
  <c r="Q4" i="146"/>
  <c r="M4" i="146"/>
  <c r="Q3" i="146"/>
  <c r="M3" i="146"/>
  <c r="R2" i="146"/>
  <c r="O2" i="146"/>
  <c r="R6" i="146"/>
  <c r="I2" i="146"/>
  <c r="O6" i="146"/>
  <c r="R5" i="146"/>
  <c r="I6" i="146"/>
  <c r="O5" i="146"/>
  <c r="R4" i="146"/>
  <c r="R3" i="146"/>
  <c r="I4" i="146"/>
  <c r="O3" i="146"/>
  <c r="S2" i="146"/>
  <c r="I3" i="146"/>
  <c r="S6" i="146"/>
  <c r="S5" i="146"/>
  <c r="P5" i="146"/>
  <c r="S4" i="146"/>
  <c r="S3" i="146"/>
  <c r="H2" i="146"/>
  <c r="H6" i="146"/>
  <c r="H5" i="146"/>
  <c r="H4" i="146"/>
  <c r="AD100" i="142"/>
  <c r="K100" i="142"/>
  <c r="U71" i="142"/>
  <c r="AB70" i="142"/>
  <c r="Q68" i="142"/>
  <c r="V67" i="142"/>
  <c r="AA65" i="142"/>
  <c r="Q60" i="142"/>
  <c r="V59" i="142"/>
  <c r="AA57" i="142"/>
  <c r="Q52" i="142"/>
  <c r="V51" i="142"/>
  <c r="AA49" i="142"/>
  <c r="Q44" i="142"/>
  <c r="V43" i="142"/>
  <c r="AA41" i="142"/>
  <c r="Q36" i="142"/>
  <c r="V35" i="142"/>
  <c r="AA33" i="142"/>
  <c r="Q28" i="142"/>
  <c r="V27" i="142"/>
  <c r="AA25" i="142"/>
  <c r="Q20" i="142"/>
  <c r="V19" i="142"/>
  <c r="AA17" i="142"/>
  <c r="U67" i="142"/>
  <c r="Z65" i="142"/>
  <c r="U59" i="142"/>
  <c r="Z57" i="142"/>
  <c r="U51" i="142"/>
  <c r="Z49" i="142"/>
  <c r="U43" i="142"/>
  <c r="Z41" i="142"/>
  <c r="U35" i="142"/>
  <c r="U27" i="142"/>
  <c r="Z25" i="142"/>
  <c r="U19" i="142"/>
  <c r="I33" i="142"/>
  <c r="AB33" i="142"/>
  <c r="AC33" i="142"/>
  <c r="K33" i="142"/>
  <c r="AD33" i="142"/>
  <c r="T33" i="142"/>
  <c r="I17" i="142"/>
  <c r="AB17" i="142"/>
  <c r="AC17" i="142"/>
  <c r="K17" i="142"/>
  <c r="AD17" i="142"/>
  <c r="T17" i="142"/>
  <c r="R70" i="142"/>
  <c r="T70" i="142"/>
  <c r="O68" i="142"/>
  <c r="X65" i="142"/>
  <c r="R64" i="142"/>
  <c r="T64" i="142"/>
  <c r="U64" i="142"/>
  <c r="AC64" i="142"/>
  <c r="O60" i="142"/>
  <c r="X57" i="142"/>
  <c r="R56" i="142"/>
  <c r="T56" i="142"/>
  <c r="U56" i="142"/>
  <c r="AC56" i="142"/>
  <c r="O52" i="142"/>
  <c r="X49" i="142"/>
  <c r="R48" i="142"/>
  <c r="T48" i="142"/>
  <c r="U48" i="142"/>
  <c r="AC48" i="142"/>
  <c r="O44" i="142"/>
  <c r="X41" i="142"/>
  <c r="R40" i="142"/>
  <c r="T40" i="142"/>
  <c r="U40" i="142"/>
  <c r="AC40" i="142"/>
  <c r="O36" i="142"/>
  <c r="X33" i="142"/>
  <c r="R32" i="142"/>
  <c r="T32" i="142"/>
  <c r="U32" i="142"/>
  <c r="AC32" i="142"/>
  <c r="O28" i="142"/>
  <c r="R27" i="142"/>
  <c r="X25" i="142"/>
  <c r="R24" i="142"/>
  <c r="T24" i="142"/>
  <c r="U24" i="142"/>
  <c r="AC24" i="142"/>
  <c r="O20" i="142"/>
  <c r="R19" i="142"/>
  <c r="X17" i="142"/>
  <c r="X70" i="142"/>
  <c r="N68" i="142"/>
  <c r="Q67" i="142"/>
  <c r="W65" i="142"/>
  <c r="AA64" i="142"/>
  <c r="I63" i="142"/>
  <c r="AB63" i="142"/>
  <c r="AC63" i="142"/>
  <c r="K63" i="142"/>
  <c r="AD63" i="142"/>
  <c r="T63" i="142"/>
  <c r="N60" i="142"/>
  <c r="Q59" i="142"/>
  <c r="W57" i="142"/>
  <c r="AA56" i="142"/>
  <c r="I55" i="142"/>
  <c r="AB55" i="142"/>
  <c r="AC55" i="142"/>
  <c r="K55" i="142"/>
  <c r="AD55" i="142"/>
  <c r="T55" i="142"/>
  <c r="N52" i="142"/>
  <c r="Q51" i="142"/>
  <c r="W49" i="142"/>
  <c r="AA48" i="142"/>
  <c r="I47" i="142"/>
  <c r="AB47" i="142"/>
  <c r="AC47" i="142"/>
  <c r="K47" i="142"/>
  <c r="AD47" i="142"/>
  <c r="T47" i="142"/>
  <c r="N44" i="142"/>
  <c r="Q43" i="142"/>
  <c r="W41" i="142"/>
  <c r="AA40" i="142"/>
  <c r="I39" i="142"/>
  <c r="AB39" i="142"/>
  <c r="AC39" i="142"/>
  <c r="K39" i="142"/>
  <c r="AD39" i="142"/>
  <c r="T39" i="142"/>
  <c r="N36" i="142"/>
  <c r="Q35" i="142"/>
  <c r="W33" i="142"/>
  <c r="AA32" i="142"/>
  <c r="I31" i="142"/>
  <c r="AB31" i="142"/>
  <c r="AC31" i="142"/>
  <c r="K31" i="142"/>
  <c r="AD31" i="142"/>
  <c r="T31" i="142"/>
  <c r="N28" i="142"/>
  <c r="Q27" i="142"/>
  <c r="W25" i="142"/>
  <c r="AA24" i="142"/>
  <c r="I23" i="142"/>
  <c r="AB23" i="142"/>
  <c r="AC23" i="142"/>
  <c r="K23" i="142"/>
  <c r="AD23" i="142"/>
  <c r="T23" i="142"/>
  <c r="N20" i="142"/>
  <c r="Q19" i="142"/>
  <c r="W17" i="142"/>
  <c r="W70" i="142"/>
  <c r="L68" i="142"/>
  <c r="V65" i="142"/>
  <c r="Z64" i="142"/>
  <c r="AA63" i="142"/>
  <c r="L60" i="142"/>
  <c r="V57" i="142"/>
  <c r="Z56" i="142"/>
  <c r="AA55" i="142"/>
  <c r="L52" i="142"/>
  <c r="V49" i="142"/>
  <c r="Z48" i="142"/>
  <c r="AA47" i="142"/>
  <c r="L44" i="142"/>
  <c r="V41" i="142"/>
  <c r="Z40" i="142"/>
  <c r="AA39" i="142"/>
  <c r="L36" i="142"/>
  <c r="V33" i="142"/>
  <c r="Z32" i="142"/>
  <c r="AA31" i="142"/>
  <c r="L28" i="142"/>
  <c r="V25" i="142"/>
  <c r="Z24" i="142"/>
  <c r="AA23" i="142"/>
  <c r="L20" i="142"/>
  <c r="V17" i="142"/>
  <c r="O71" i="142"/>
  <c r="V70" i="142"/>
  <c r="K68" i="142"/>
  <c r="O67" i="142"/>
  <c r="U65" i="142"/>
  <c r="X64" i="142"/>
  <c r="Z63" i="142"/>
  <c r="K60" i="142"/>
  <c r="O59" i="142"/>
  <c r="U57" i="142"/>
  <c r="X56" i="142"/>
  <c r="Z55" i="142"/>
  <c r="K52" i="142"/>
  <c r="O51" i="142"/>
  <c r="U49" i="142"/>
  <c r="X48" i="142"/>
  <c r="Z47" i="142"/>
  <c r="K44" i="142"/>
  <c r="O43" i="142"/>
  <c r="U41" i="142"/>
  <c r="X40" i="142"/>
  <c r="Z39" i="142"/>
  <c r="K36" i="142"/>
  <c r="O35" i="142"/>
  <c r="U33" i="142"/>
  <c r="X32" i="142"/>
  <c r="Z31" i="142"/>
  <c r="K28" i="142"/>
  <c r="O27" i="142"/>
  <c r="U25" i="142"/>
  <c r="X24" i="142"/>
  <c r="Z23" i="142"/>
  <c r="K20" i="142"/>
  <c r="O19" i="142"/>
  <c r="U17" i="142"/>
  <c r="N71" i="142"/>
  <c r="U70" i="142"/>
  <c r="I69" i="142"/>
  <c r="AB69" i="142"/>
  <c r="AC69" i="142"/>
  <c r="I68" i="142"/>
  <c r="N67" i="142"/>
  <c r="R65" i="142"/>
  <c r="W64" i="142"/>
  <c r="X63" i="142"/>
  <c r="R62" i="142"/>
  <c r="T62" i="142"/>
  <c r="U62" i="142"/>
  <c r="AC62" i="142"/>
  <c r="I60" i="142"/>
  <c r="N59" i="142"/>
  <c r="R57" i="142"/>
  <c r="W56" i="142"/>
  <c r="X55" i="142"/>
  <c r="R54" i="142"/>
  <c r="T54" i="142"/>
  <c r="U54" i="142"/>
  <c r="AC54" i="142"/>
  <c r="I52" i="142"/>
  <c r="N51" i="142"/>
  <c r="R49" i="142"/>
  <c r="W48" i="142"/>
  <c r="X47" i="142"/>
  <c r="R46" i="142"/>
  <c r="T46" i="142"/>
  <c r="U46" i="142"/>
  <c r="AC46" i="142"/>
  <c r="I44" i="142"/>
  <c r="N43" i="142"/>
  <c r="R41" i="142"/>
  <c r="W40" i="142"/>
  <c r="X39" i="142"/>
  <c r="R38" i="142"/>
  <c r="T38" i="142"/>
  <c r="U38" i="142"/>
  <c r="AC38" i="142"/>
  <c r="I36" i="142"/>
  <c r="N35" i="142"/>
  <c r="R33" i="142"/>
  <c r="W32" i="142"/>
  <c r="X31" i="142"/>
  <c r="R30" i="142"/>
  <c r="T30" i="142"/>
  <c r="U30" i="142"/>
  <c r="AC30" i="142"/>
  <c r="I28" i="142"/>
  <c r="N27" i="142"/>
  <c r="R25" i="142"/>
  <c r="W24" i="142"/>
  <c r="X23" i="142"/>
  <c r="R22" i="142"/>
  <c r="T22" i="142"/>
  <c r="U22" i="142"/>
  <c r="AC22" i="142"/>
  <c r="I20" i="142"/>
  <c r="N19" i="142"/>
  <c r="O18" i="142"/>
  <c r="R17" i="142"/>
  <c r="Q70" i="142"/>
  <c r="H68" i="142"/>
  <c r="L67" i="142"/>
  <c r="Q65" i="142"/>
  <c r="V64" i="142"/>
  <c r="W63" i="142"/>
  <c r="I61" i="142"/>
  <c r="AB61" i="142"/>
  <c r="AC61" i="142"/>
  <c r="K61" i="142"/>
  <c r="AD61" i="142"/>
  <c r="T61" i="142"/>
  <c r="H60" i="142"/>
  <c r="L59" i="142"/>
  <c r="Q57" i="142"/>
  <c r="V56" i="142"/>
  <c r="W55" i="142"/>
  <c r="I53" i="142"/>
  <c r="AB53" i="142"/>
  <c r="AC53" i="142"/>
  <c r="K53" i="142"/>
  <c r="AD53" i="142"/>
  <c r="T53" i="142"/>
  <c r="H52" i="142"/>
  <c r="L51" i="142"/>
  <c r="Q49" i="142"/>
  <c r="V48" i="142"/>
  <c r="W47" i="142"/>
  <c r="I45" i="142"/>
  <c r="AB45" i="142"/>
  <c r="AC45" i="142"/>
  <c r="K45" i="142"/>
  <c r="AD45" i="142"/>
  <c r="T45" i="142"/>
  <c r="H44" i="142"/>
  <c r="L43" i="142"/>
  <c r="V40" i="142"/>
  <c r="W39" i="142"/>
  <c r="I37" i="142"/>
  <c r="AB37" i="142"/>
  <c r="AC37" i="142"/>
  <c r="K37" i="142"/>
  <c r="AD37" i="142"/>
  <c r="T37" i="142"/>
  <c r="H36" i="142"/>
  <c r="L35" i="142"/>
  <c r="Q33" i="142"/>
  <c r="V32" i="142"/>
  <c r="W31" i="142"/>
  <c r="I29" i="142"/>
  <c r="AB29" i="142"/>
  <c r="AC29" i="142"/>
  <c r="K29" i="142"/>
  <c r="AD29" i="142"/>
  <c r="T29" i="142"/>
  <c r="H28" i="142"/>
  <c r="L27" i="142"/>
  <c r="V24" i="142"/>
  <c r="W23" i="142"/>
  <c r="I21" i="142"/>
  <c r="AB21" i="142"/>
  <c r="AC21" i="142"/>
  <c r="K21" i="142"/>
  <c r="AD21" i="142"/>
  <c r="T21" i="142"/>
  <c r="H20" i="142"/>
  <c r="L19" i="142"/>
  <c r="Q17" i="142"/>
  <c r="U100" i="142"/>
  <c r="U98" i="142"/>
  <c r="U96" i="142"/>
  <c r="AD71" i="142"/>
  <c r="K71" i="142"/>
  <c r="AD68" i="142"/>
  <c r="Q64" i="142"/>
  <c r="V63" i="142"/>
  <c r="AA61" i="142"/>
  <c r="Q56" i="142"/>
  <c r="V55" i="142"/>
  <c r="AA53" i="142"/>
  <c r="Q48" i="142"/>
  <c r="V47" i="142"/>
  <c r="AA45" i="142"/>
  <c r="Q40" i="142"/>
  <c r="V39" i="142"/>
  <c r="AA37" i="142"/>
  <c r="Q32" i="142"/>
  <c r="V31" i="142"/>
  <c r="AA29" i="142"/>
  <c r="Q24" i="142"/>
  <c r="V23" i="142"/>
  <c r="I41" i="142"/>
  <c r="AB41" i="142"/>
  <c r="AC41" i="142"/>
  <c r="K41" i="142"/>
  <c r="AD41" i="142"/>
  <c r="T41" i="142"/>
  <c r="I25" i="142"/>
  <c r="AB25" i="142"/>
  <c r="AC25" i="142"/>
  <c r="K25" i="142"/>
  <c r="AD25" i="142"/>
  <c r="T25" i="142"/>
  <c r="O70" i="142"/>
  <c r="U63" i="142"/>
  <c r="O57" i="142"/>
  <c r="U55" i="142"/>
  <c r="O49" i="142"/>
  <c r="U47" i="142"/>
  <c r="O41" i="142"/>
  <c r="U39" i="142"/>
  <c r="O33" i="142"/>
  <c r="U31" i="142"/>
  <c r="O25" i="142"/>
  <c r="U23" i="142"/>
  <c r="O17" i="142"/>
  <c r="I65" i="142"/>
  <c r="AB65" i="142"/>
  <c r="AC65" i="142"/>
  <c r="K65" i="142"/>
  <c r="AD65" i="142"/>
  <c r="T65" i="142"/>
  <c r="R68" i="142"/>
  <c r="T68" i="142"/>
  <c r="AC68" i="142"/>
  <c r="N65" i="142"/>
  <c r="R60" i="142"/>
  <c r="T60" i="142"/>
  <c r="U60" i="142"/>
  <c r="AC60" i="142"/>
  <c r="N57" i="142"/>
  <c r="R52" i="142"/>
  <c r="T52" i="142"/>
  <c r="U52" i="142"/>
  <c r="AC52" i="142"/>
  <c r="R44" i="142"/>
  <c r="T44" i="142"/>
  <c r="U44" i="142"/>
  <c r="AC44" i="142"/>
  <c r="N41" i="142"/>
  <c r="R36" i="142"/>
  <c r="T36" i="142"/>
  <c r="U36" i="142"/>
  <c r="AC36" i="142"/>
  <c r="N33" i="142"/>
  <c r="R28" i="142"/>
  <c r="T28" i="142"/>
  <c r="U28" i="142"/>
  <c r="AC28" i="142"/>
  <c r="N25" i="142"/>
  <c r="R20" i="142"/>
  <c r="T20" i="142"/>
  <c r="U20" i="142"/>
  <c r="AC20" i="142"/>
  <c r="N17" i="142"/>
  <c r="I49" i="142"/>
  <c r="AB49" i="142"/>
  <c r="AC49" i="142"/>
  <c r="K49" i="142"/>
  <c r="AD49" i="142"/>
  <c r="T49" i="142"/>
  <c r="L70" i="142"/>
  <c r="Z68" i="142"/>
  <c r="I67" i="142"/>
  <c r="AB67" i="142"/>
  <c r="AC67" i="142"/>
  <c r="K67" i="142"/>
  <c r="AD67" i="142"/>
  <c r="T67" i="142"/>
  <c r="L65" i="142"/>
  <c r="N64" i="142"/>
  <c r="AA60" i="142"/>
  <c r="I59" i="142"/>
  <c r="AB59" i="142"/>
  <c r="AC59" i="142"/>
  <c r="K59" i="142"/>
  <c r="AD59" i="142"/>
  <c r="T59" i="142"/>
  <c r="L57" i="142"/>
  <c r="N56" i="142"/>
  <c r="AA52" i="142"/>
  <c r="I51" i="142"/>
  <c r="AB51" i="142"/>
  <c r="AC51" i="142"/>
  <c r="K51" i="142"/>
  <c r="AD51" i="142"/>
  <c r="T51" i="142"/>
  <c r="L49" i="142"/>
  <c r="N48" i="142"/>
  <c r="AA44" i="142"/>
  <c r="I43" i="142"/>
  <c r="AB43" i="142"/>
  <c r="AC43" i="142"/>
  <c r="K43" i="142"/>
  <c r="AD43" i="142"/>
  <c r="T43" i="142"/>
  <c r="L41" i="142"/>
  <c r="N40" i="142"/>
  <c r="AA36" i="142"/>
  <c r="I35" i="142"/>
  <c r="AB35" i="142"/>
  <c r="AC35" i="142"/>
  <c r="K35" i="142"/>
  <c r="AD35" i="142"/>
  <c r="T35" i="142"/>
  <c r="L33" i="142"/>
  <c r="N32" i="142"/>
  <c r="AA28" i="142"/>
  <c r="I27" i="142"/>
  <c r="AB27" i="142"/>
  <c r="AC27" i="142"/>
  <c r="K27" i="142"/>
  <c r="AD27" i="142"/>
  <c r="T27" i="142"/>
  <c r="L25" i="142"/>
  <c r="N24" i="142"/>
  <c r="AA20" i="142"/>
  <c r="I19" i="142"/>
  <c r="AB19" i="142"/>
  <c r="AC19" i="142"/>
  <c r="K19" i="142"/>
  <c r="AD19" i="142"/>
  <c r="T19" i="142"/>
  <c r="L17" i="142"/>
  <c r="K70" i="142"/>
  <c r="X68" i="142"/>
  <c r="AA67" i="142"/>
  <c r="H65" i="142"/>
  <c r="L64" i="142"/>
  <c r="V61" i="142"/>
  <c r="Z60" i="142"/>
  <c r="AA59" i="142"/>
  <c r="L56" i="142"/>
  <c r="Z52" i="142"/>
  <c r="AA51" i="142"/>
  <c r="H49" i="142"/>
  <c r="L48" i="142"/>
  <c r="Z44" i="142"/>
  <c r="AA43" i="142"/>
  <c r="H41" i="142"/>
  <c r="L40" i="142"/>
  <c r="Z36" i="142"/>
  <c r="AA35" i="142"/>
  <c r="H33" i="142"/>
  <c r="L32" i="142"/>
  <c r="Z28" i="142"/>
  <c r="AA27" i="142"/>
  <c r="H25" i="142"/>
  <c r="L24" i="142"/>
  <c r="Z20" i="142"/>
  <c r="AA19" i="142"/>
  <c r="H17" i="142"/>
  <c r="X71" i="142"/>
  <c r="W68" i="142"/>
  <c r="Z67" i="142"/>
  <c r="K64" i="142"/>
  <c r="O63" i="142"/>
  <c r="U61" i="142"/>
  <c r="X60" i="142"/>
  <c r="Z59" i="142"/>
  <c r="K56" i="142"/>
  <c r="O55" i="142"/>
  <c r="U53" i="142"/>
  <c r="X52" i="142"/>
  <c r="Z51" i="142"/>
  <c r="K48" i="142"/>
  <c r="O47" i="142"/>
  <c r="U45" i="142"/>
  <c r="X44" i="142"/>
  <c r="Z43" i="142"/>
  <c r="K40" i="142"/>
  <c r="O39" i="142"/>
  <c r="U37" i="142"/>
  <c r="X36" i="142"/>
  <c r="Z35" i="142"/>
  <c r="K32" i="142"/>
  <c r="O31" i="142"/>
  <c r="U29" i="142"/>
  <c r="X28" i="142"/>
  <c r="Z27" i="142"/>
  <c r="K24" i="142"/>
  <c r="O23" i="142"/>
  <c r="X20" i="142"/>
  <c r="Z19" i="142"/>
  <c r="I57" i="142"/>
  <c r="AB57" i="142"/>
  <c r="AC57" i="142"/>
  <c r="K57" i="142"/>
  <c r="AD57" i="142"/>
  <c r="T57" i="142"/>
  <c r="W71" i="142"/>
  <c r="AD70" i="142"/>
  <c r="I70" i="142"/>
  <c r="V68" i="142"/>
  <c r="X67" i="142"/>
  <c r="R66" i="142"/>
  <c r="T66" i="142"/>
  <c r="U66" i="142"/>
  <c r="AC66" i="142"/>
  <c r="I64" i="142"/>
  <c r="N63" i="142"/>
  <c r="O62" i="142"/>
  <c r="R61" i="142"/>
  <c r="W60" i="142"/>
  <c r="X59" i="142"/>
  <c r="R58" i="142"/>
  <c r="T58" i="142"/>
  <c r="U58" i="142"/>
  <c r="AC58" i="142"/>
  <c r="I56" i="142"/>
  <c r="N55" i="142"/>
  <c r="O54" i="142"/>
  <c r="R53" i="142"/>
  <c r="W52" i="142"/>
  <c r="X51" i="142"/>
  <c r="R50" i="142"/>
  <c r="T50" i="142"/>
  <c r="U50" i="142"/>
  <c r="AC50" i="142"/>
  <c r="I48" i="142"/>
  <c r="N47" i="142"/>
  <c r="O46" i="142"/>
  <c r="R45" i="142"/>
  <c r="W44" i="142"/>
  <c r="X43" i="142"/>
  <c r="R42" i="142"/>
  <c r="T42" i="142"/>
  <c r="U42" i="142"/>
  <c r="AC42" i="142"/>
  <c r="I40" i="142"/>
  <c r="N39" i="142"/>
  <c r="O38" i="142"/>
  <c r="R37" i="142"/>
  <c r="W36" i="142"/>
  <c r="X35" i="142"/>
  <c r="R34" i="142"/>
  <c r="T34" i="142"/>
  <c r="U34" i="142"/>
  <c r="AC34" i="142"/>
  <c r="I32" i="142"/>
  <c r="N31" i="142"/>
  <c r="O30" i="142"/>
  <c r="R29" i="142"/>
  <c r="W28" i="142"/>
  <c r="X27" i="142"/>
  <c r="R26" i="142"/>
  <c r="T26" i="142"/>
  <c r="U26" i="142"/>
  <c r="AC26" i="142"/>
  <c r="I24" i="142"/>
  <c r="N23" i="142"/>
  <c r="O22" i="142"/>
  <c r="R21" i="142"/>
  <c r="W20" i="142"/>
  <c r="X19" i="142"/>
  <c r="R18" i="142"/>
  <c r="T18" i="142"/>
  <c r="U18" i="142"/>
  <c r="AC18" i="142"/>
  <c r="AC16" i="142"/>
  <c r="T15" i="142"/>
  <c r="R15" i="142"/>
  <c r="O15" i="142"/>
  <c r="N15" i="142"/>
  <c r="L15" i="142"/>
  <c r="U16" i="142"/>
  <c r="AD15" i="142"/>
  <c r="K15" i="142"/>
  <c r="T16" i="142"/>
  <c r="AC15" i="142"/>
  <c r="AB15" i="142"/>
  <c r="I15" i="142"/>
  <c r="H14" i="142"/>
  <c r="H13" i="142"/>
  <c r="H12" i="142"/>
  <c r="H11" i="142"/>
  <c r="H10" i="142"/>
  <c r="H9" i="142"/>
  <c r="H8" i="142"/>
  <c r="H7" i="142"/>
  <c r="X8" i="142"/>
  <c r="H6" i="142"/>
  <c r="W4" i="142"/>
  <c r="W3" i="142"/>
  <c r="X3" i="142"/>
  <c r="W9" i="142"/>
  <c r="W5" i="142"/>
  <c r="X9" i="142"/>
  <c r="X5" i="142"/>
  <c r="W8" i="142"/>
  <c r="W14" i="142"/>
  <c r="X10" i="142"/>
  <c r="X14" i="142"/>
  <c r="W11" i="142"/>
  <c r="W6" i="142"/>
  <c r="X11" i="142"/>
  <c r="X6" i="142"/>
  <c r="W12" i="142"/>
  <c r="W7" i="142"/>
  <c r="X12" i="142"/>
  <c r="X7" i="142"/>
  <c r="W13" i="142"/>
  <c r="X13" i="142"/>
  <c r="X4" i="142"/>
  <c r="L100" i="140"/>
  <c r="P99" i="140"/>
  <c r="T98" i="140"/>
  <c r="H96" i="140"/>
  <c r="K95" i="140"/>
  <c r="O94" i="140"/>
  <c r="R93" i="140"/>
  <c r="V92" i="140"/>
  <c r="Q88" i="140"/>
  <c r="U87" i="140"/>
  <c r="X86" i="140"/>
  <c r="L84" i="140"/>
  <c r="P83" i="140"/>
  <c r="T82" i="140"/>
  <c r="H80" i="140"/>
  <c r="K79" i="140"/>
  <c r="O78" i="140"/>
  <c r="R77" i="140"/>
  <c r="V76" i="140"/>
  <c r="Q72" i="140"/>
  <c r="U71" i="140"/>
  <c r="X70" i="140"/>
  <c r="L68" i="140"/>
  <c r="P67" i="140"/>
  <c r="T66" i="140"/>
  <c r="H64" i="140"/>
  <c r="K63" i="140"/>
  <c r="O62" i="140"/>
  <c r="R61" i="140"/>
  <c r="V60" i="140"/>
  <c r="Q56" i="140"/>
  <c r="U55" i="140"/>
  <c r="X54" i="140"/>
  <c r="L52" i="140"/>
  <c r="P51" i="140"/>
  <c r="T50" i="140"/>
  <c r="H48" i="140"/>
  <c r="K47" i="140"/>
  <c r="O46" i="140"/>
  <c r="R45" i="140"/>
  <c r="V44" i="140"/>
  <c r="Q40" i="140"/>
  <c r="U39" i="140"/>
  <c r="X38" i="140"/>
  <c r="I37" i="140"/>
  <c r="L36" i="140"/>
  <c r="P35" i="140"/>
  <c r="T34" i="140"/>
  <c r="H32" i="140"/>
  <c r="K31" i="140"/>
  <c r="O30" i="140"/>
  <c r="R29" i="140"/>
  <c r="V28" i="140"/>
  <c r="N25" i="140"/>
  <c r="Q24" i="140"/>
  <c r="U23" i="140"/>
  <c r="X22" i="140"/>
  <c r="L20" i="140"/>
  <c r="P19" i="140"/>
  <c r="T18" i="140"/>
  <c r="H16" i="140"/>
  <c r="O14" i="140"/>
  <c r="R13" i="140"/>
  <c r="V12" i="140"/>
  <c r="N9" i="140"/>
  <c r="Q8" i="140"/>
  <c r="U7" i="140"/>
  <c r="V86" i="140"/>
  <c r="V70" i="140"/>
  <c r="V54" i="140"/>
  <c r="V38" i="140"/>
  <c r="V22" i="140"/>
  <c r="L99" i="140"/>
  <c r="V91" i="140"/>
  <c r="Q87" i="140"/>
  <c r="U86" i="140"/>
  <c r="L83" i="140"/>
  <c r="V75" i="140"/>
  <c r="U70" i="140"/>
  <c r="V59" i="140"/>
  <c r="U54" i="140"/>
  <c r="V43" i="140"/>
  <c r="U38" i="140"/>
  <c r="V27" i="140"/>
  <c r="U22" i="140"/>
  <c r="V11" i="140"/>
  <c r="W22" i="140"/>
  <c r="H100" i="140"/>
  <c r="K99" i="140"/>
  <c r="O98" i="140"/>
  <c r="R97" i="140"/>
  <c r="V96" i="140"/>
  <c r="N93" i="140"/>
  <c r="Q92" i="140"/>
  <c r="U91" i="140"/>
  <c r="X90" i="140"/>
  <c r="L88" i="140"/>
  <c r="P87" i="140"/>
  <c r="T86" i="140"/>
  <c r="H84" i="140"/>
  <c r="K83" i="140"/>
  <c r="O82" i="140"/>
  <c r="R81" i="140"/>
  <c r="V80" i="140"/>
  <c r="N77" i="140"/>
  <c r="Q76" i="140"/>
  <c r="U75" i="140"/>
  <c r="X74" i="140"/>
  <c r="L72" i="140"/>
  <c r="P71" i="140"/>
  <c r="T70" i="140"/>
  <c r="H68" i="140"/>
  <c r="K67" i="140"/>
  <c r="O66" i="140"/>
  <c r="R65" i="140"/>
  <c r="V64" i="140"/>
  <c r="N61" i="140"/>
  <c r="Q60" i="140"/>
  <c r="U59" i="140"/>
  <c r="X58" i="140"/>
  <c r="L56" i="140"/>
  <c r="P55" i="140"/>
  <c r="T54" i="140"/>
  <c r="H52" i="140"/>
  <c r="K51" i="140"/>
  <c r="O50" i="140"/>
  <c r="R49" i="140"/>
  <c r="V48" i="140"/>
  <c r="N45" i="140"/>
  <c r="Q44" i="140"/>
  <c r="U43" i="140"/>
  <c r="X42" i="140"/>
  <c r="L40" i="140"/>
  <c r="P39" i="140"/>
  <c r="T38" i="140"/>
  <c r="H36" i="140"/>
  <c r="K35" i="140"/>
  <c r="O34" i="140"/>
  <c r="V32" i="140"/>
  <c r="N29" i="140"/>
  <c r="Q28" i="140"/>
  <c r="U27" i="140"/>
  <c r="X26" i="140"/>
  <c r="L24" i="140"/>
  <c r="P23" i="140"/>
  <c r="T22" i="140"/>
  <c r="H20" i="140"/>
  <c r="K19" i="140"/>
  <c r="O18" i="140"/>
  <c r="V16" i="140"/>
  <c r="N13" i="140"/>
  <c r="Q12" i="140"/>
  <c r="U11" i="140"/>
  <c r="I9" i="140"/>
  <c r="L8" i="140"/>
  <c r="P7" i="140"/>
  <c r="W38" i="140"/>
  <c r="N98" i="140"/>
  <c r="U96" i="140"/>
  <c r="I94" i="140"/>
  <c r="L93" i="140"/>
  <c r="P92" i="140"/>
  <c r="T91" i="140"/>
  <c r="K88" i="140"/>
  <c r="O87" i="140"/>
  <c r="R86" i="140"/>
  <c r="N82" i="140"/>
  <c r="U80" i="140"/>
  <c r="I78" i="140"/>
  <c r="L77" i="140"/>
  <c r="P76" i="140"/>
  <c r="T75" i="140"/>
  <c r="K72" i="140"/>
  <c r="O71" i="140"/>
  <c r="R70" i="140"/>
  <c r="N66" i="140"/>
  <c r="U64" i="140"/>
  <c r="I62" i="140"/>
  <c r="L61" i="140"/>
  <c r="P60" i="140"/>
  <c r="T59" i="140"/>
  <c r="K56" i="140"/>
  <c r="O55" i="140"/>
  <c r="R54" i="140"/>
  <c r="N50" i="140"/>
  <c r="U48" i="140"/>
  <c r="I46" i="140"/>
  <c r="L45" i="140"/>
  <c r="P44" i="140"/>
  <c r="T43" i="140"/>
  <c r="K40" i="140"/>
  <c r="O39" i="140"/>
  <c r="R38" i="140"/>
  <c r="N34" i="140"/>
  <c r="U32" i="140"/>
  <c r="I30" i="140"/>
  <c r="L29" i="140"/>
  <c r="P28" i="140"/>
  <c r="T27" i="140"/>
  <c r="K24" i="140"/>
  <c r="O23" i="140"/>
  <c r="R22" i="140"/>
  <c r="N18" i="140"/>
  <c r="U16" i="140"/>
  <c r="I14" i="140"/>
  <c r="L13" i="140"/>
  <c r="P12" i="140"/>
  <c r="T11" i="140"/>
  <c r="K8" i="140"/>
  <c r="O7" i="140"/>
  <c r="X100" i="140"/>
  <c r="I99" i="140"/>
  <c r="L98" i="140"/>
  <c r="T96" i="140"/>
  <c r="H94" i="140"/>
  <c r="K93" i="140"/>
  <c r="O92" i="140"/>
  <c r="R91" i="140"/>
  <c r="V90" i="140"/>
  <c r="N87" i="140"/>
  <c r="Q86" i="140"/>
  <c r="X84" i="140"/>
  <c r="I83" i="140"/>
  <c r="L82" i="140"/>
  <c r="T80" i="140"/>
  <c r="H78" i="140"/>
  <c r="K77" i="140"/>
  <c r="O76" i="140"/>
  <c r="R75" i="140"/>
  <c r="V74" i="140"/>
  <c r="N71" i="140"/>
  <c r="Q70" i="140"/>
  <c r="X68" i="140"/>
  <c r="I67" i="140"/>
  <c r="L66" i="140"/>
  <c r="T64" i="140"/>
  <c r="H62" i="140"/>
  <c r="K61" i="140"/>
  <c r="O60" i="140"/>
  <c r="R59" i="140"/>
  <c r="V58" i="140"/>
  <c r="N55" i="140"/>
  <c r="Q54" i="140"/>
  <c r="X52" i="140"/>
  <c r="I51" i="140"/>
  <c r="L50" i="140"/>
  <c r="T48" i="140"/>
  <c r="H46" i="140"/>
  <c r="K45" i="140"/>
  <c r="O44" i="140"/>
  <c r="R43" i="140"/>
  <c r="V42" i="140"/>
  <c r="N39" i="140"/>
  <c r="Q38" i="140"/>
  <c r="X36" i="140"/>
  <c r="I35" i="140"/>
  <c r="L34" i="140"/>
  <c r="T32" i="140"/>
  <c r="H30" i="140"/>
  <c r="K29" i="140"/>
  <c r="O28" i="140"/>
  <c r="R27" i="140"/>
  <c r="V26" i="140"/>
  <c r="N23" i="140"/>
  <c r="Q22" i="140"/>
  <c r="X20" i="140"/>
  <c r="I19" i="140"/>
  <c r="L18" i="140"/>
  <c r="T16" i="140"/>
  <c r="H14" i="140"/>
  <c r="K13" i="140"/>
  <c r="O12" i="140"/>
  <c r="R11" i="140"/>
  <c r="N7" i="140"/>
  <c r="H99" i="140"/>
  <c r="K98" i="140"/>
  <c r="R96" i="140"/>
  <c r="N92" i="140"/>
  <c r="Q91" i="140"/>
  <c r="I88" i="140"/>
  <c r="L87" i="140"/>
  <c r="P86" i="140"/>
  <c r="H83" i="140"/>
  <c r="K82" i="140"/>
  <c r="R80" i="140"/>
  <c r="N76" i="140"/>
  <c r="Q75" i="140"/>
  <c r="I72" i="140"/>
  <c r="L71" i="140"/>
  <c r="P70" i="140"/>
  <c r="H67" i="140"/>
  <c r="K66" i="140"/>
  <c r="R64" i="140"/>
  <c r="N60" i="140"/>
  <c r="Q59" i="140"/>
  <c r="I56" i="140"/>
  <c r="L55" i="140"/>
  <c r="P54" i="140"/>
  <c r="H51" i="140"/>
  <c r="K50" i="140"/>
  <c r="R48" i="140"/>
  <c r="N44" i="140"/>
  <c r="Q43" i="140"/>
  <c r="I40" i="140"/>
  <c r="L39" i="140"/>
  <c r="P38" i="140"/>
  <c r="H35" i="140"/>
  <c r="K34" i="140"/>
  <c r="R32" i="140"/>
  <c r="N28" i="140"/>
  <c r="Q27" i="140"/>
  <c r="I24" i="140"/>
  <c r="L23" i="140"/>
  <c r="P22" i="140"/>
  <c r="H19" i="140"/>
  <c r="K18" i="140"/>
  <c r="R16" i="140"/>
  <c r="N12" i="140"/>
  <c r="Q11" i="140"/>
  <c r="I8" i="140"/>
  <c r="L7" i="140"/>
  <c r="Q96" i="140"/>
  <c r="I93" i="140"/>
  <c r="L92" i="140"/>
  <c r="P91" i="140"/>
  <c r="K87" i="140"/>
  <c r="O86" i="140"/>
  <c r="Q80" i="140"/>
  <c r="I77" i="140"/>
  <c r="L76" i="140"/>
  <c r="P75" i="140"/>
  <c r="K71" i="140"/>
  <c r="O70" i="140"/>
  <c r="Q64" i="140"/>
  <c r="I61" i="140"/>
  <c r="L60" i="140"/>
  <c r="P59" i="140"/>
  <c r="K55" i="140"/>
  <c r="O54" i="140"/>
  <c r="Q48" i="140"/>
  <c r="I45" i="140"/>
  <c r="L44" i="140"/>
  <c r="P43" i="140"/>
  <c r="K39" i="140"/>
  <c r="O38" i="140"/>
  <c r="Q32" i="140"/>
  <c r="I29" i="140"/>
  <c r="L28" i="140"/>
  <c r="P27" i="140"/>
  <c r="K23" i="140"/>
  <c r="O22" i="140"/>
  <c r="Q16" i="140"/>
  <c r="I13" i="140"/>
  <c r="L12" i="140"/>
  <c r="P11" i="140"/>
  <c r="H8" i="140"/>
  <c r="K7" i="140"/>
  <c r="X99" i="140"/>
  <c r="I98" i="140"/>
  <c r="P96" i="140"/>
  <c r="H93" i="140"/>
  <c r="K92" i="140"/>
  <c r="O91" i="140"/>
  <c r="N86" i="140"/>
  <c r="X83" i="140"/>
  <c r="I82" i="140"/>
  <c r="P80" i="140"/>
  <c r="H77" i="140"/>
  <c r="K76" i="140"/>
  <c r="O75" i="140"/>
  <c r="N70" i="140"/>
  <c r="X67" i="140"/>
  <c r="I66" i="140"/>
  <c r="P64" i="140"/>
  <c r="H61" i="140"/>
  <c r="K60" i="140"/>
  <c r="O59" i="140"/>
  <c r="N54" i="140"/>
  <c r="X51" i="140"/>
  <c r="I50" i="140"/>
  <c r="P48" i="140"/>
  <c r="H45" i="140"/>
  <c r="K44" i="140"/>
  <c r="O43" i="140"/>
  <c r="N38" i="140"/>
  <c r="X35" i="140"/>
  <c r="I34" i="140"/>
  <c r="P32" i="140"/>
  <c r="H29" i="140"/>
  <c r="K28" i="140"/>
  <c r="O27" i="140"/>
  <c r="N22" i="140"/>
  <c r="X19" i="140"/>
  <c r="I18" i="140"/>
  <c r="P16" i="140"/>
  <c r="K12" i="140"/>
  <c r="O11" i="140"/>
  <c r="W86" i="140"/>
  <c r="N91" i="140"/>
  <c r="L86" i="140"/>
  <c r="N75" i="140"/>
  <c r="L70" i="140"/>
  <c r="O64" i="140"/>
  <c r="N59" i="140"/>
  <c r="I55" i="140"/>
  <c r="L54" i="140"/>
  <c r="O48" i="140"/>
  <c r="N43" i="140"/>
  <c r="I39" i="140"/>
  <c r="L38" i="140"/>
  <c r="H34" i="140"/>
  <c r="O32" i="140"/>
  <c r="N27" i="140"/>
  <c r="I23" i="140"/>
  <c r="L22" i="140"/>
  <c r="H18" i="140"/>
  <c r="O16" i="140"/>
  <c r="N11" i="140"/>
  <c r="I7" i="140"/>
  <c r="V99" i="140"/>
  <c r="N96" i="140"/>
  <c r="I92" i="140"/>
  <c r="L91" i="140"/>
  <c r="H87" i="140"/>
  <c r="K86" i="140"/>
  <c r="V83" i="140"/>
  <c r="N80" i="140"/>
  <c r="I76" i="140"/>
  <c r="L75" i="140"/>
  <c r="H71" i="140"/>
  <c r="K70" i="140"/>
  <c r="V67" i="140"/>
  <c r="N64" i="140"/>
  <c r="I60" i="140"/>
  <c r="L59" i="140"/>
  <c r="H55" i="140"/>
  <c r="K54" i="140"/>
  <c r="V51" i="140"/>
  <c r="N48" i="140"/>
  <c r="I44" i="140"/>
  <c r="L43" i="140"/>
  <c r="H39" i="140"/>
  <c r="K38" i="140"/>
  <c r="V35" i="140"/>
  <c r="N32" i="140"/>
  <c r="I28" i="140"/>
  <c r="L27" i="140"/>
  <c r="H23" i="140"/>
  <c r="K22" i="140"/>
  <c r="V19" i="140"/>
  <c r="N16" i="140"/>
  <c r="I12" i="140"/>
  <c r="L11" i="140"/>
  <c r="H7" i="140"/>
  <c r="W70" i="140"/>
  <c r="U99" i="140"/>
  <c r="X98" i="140"/>
  <c r="L96" i="140"/>
  <c r="K91" i="140"/>
  <c r="U83" i="140"/>
  <c r="X82" i="140"/>
  <c r="L80" i="140"/>
  <c r="K75" i="140"/>
  <c r="U67" i="140"/>
  <c r="X66" i="140"/>
  <c r="L64" i="140"/>
  <c r="K59" i="140"/>
  <c r="U51" i="140"/>
  <c r="X50" i="140"/>
  <c r="L48" i="140"/>
  <c r="K43" i="140"/>
  <c r="U35" i="140"/>
  <c r="X34" i="140"/>
  <c r="L32" i="140"/>
  <c r="K27" i="140"/>
  <c r="U19" i="140"/>
  <c r="X18" i="140"/>
  <c r="L16" i="140"/>
  <c r="K11" i="140"/>
  <c r="T99" i="140"/>
  <c r="K96" i="140"/>
  <c r="X87" i="140"/>
  <c r="I86" i="140"/>
  <c r="T83" i="140"/>
  <c r="K80" i="140"/>
  <c r="X71" i="140"/>
  <c r="I70" i="140"/>
  <c r="T67" i="140"/>
  <c r="K64" i="140"/>
  <c r="X55" i="140"/>
  <c r="I54" i="140"/>
  <c r="T51" i="140"/>
  <c r="K48" i="140"/>
  <c r="X39" i="140"/>
  <c r="I38" i="140"/>
  <c r="K32" i="140"/>
  <c r="X23" i="140"/>
  <c r="I22" i="140"/>
  <c r="K16" i="140"/>
  <c r="R99" i="140"/>
  <c r="I91" i="140"/>
  <c r="R83" i="140"/>
  <c r="I75" i="140"/>
  <c r="R67" i="140"/>
  <c r="I59" i="140"/>
  <c r="H54" i="140"/>
  <c r="R51" i="140"/>
  <c r="I43" i="140"/>
  <c r="I27" i="140"/>
  <c r="I11" i="140"/>
  <c r="I6" i="140"/>
  <c r="I4" i="140"/>
  <c r="Q4" i="140"/>
  <c r="I2" i="140"/>
  <c r="Q2" i="140"/>
  <c r="Q3" i="140"/>
  <c r="Q5" i="140"/>
  <c r="I3" i="140"/>
  <c r="Q6" i="140"/>
  <c r="V98" i="138"/>
  <c r="V82" i="138"/>
  <c r="V66" i="138"/>
  <c r="V50" i="138"/>
  <c r="V34" i="138"/>
  <c r="V18" i="138"/>
  <c r="U98" i="138"/>
  <c r="K90" i="138"/>
  <c r="R88" i="138"/>
  <c r="V87" i="138"/>
  <c r="U82" i="138"/>
  <c r="V71" i="138"/>
  <c r="U66" i="138"/>
  <c r="V55" i="138"/>
  <c r="U50" i="138"/>
  <c r="V39" i="138"/>
  <c r="U34" i="138"/>
  <c r="V23" i="138"/>
  <c r="U18" i="138"/>
  <c r="L100" i="138"/>
  <c r="P99" i="138"/>
  <c r="T98" i="138"/>
  <c r="K95" i="138"/>
  <c r="R93" i="138"/>
  <c r="V92" i="138"/>
  <c r="Q88" i="138"/>
  <c r="U87" i="138"/>
  <c r="L84" i="138"/>
  <c r="P83" i="138"/>
  <c r="T82" i="138"/>
  <c r="K79" i="138"/>
  <c r="R77" i="138"/>
  <c r="V76" i="138"/>
  <c r="Q72" i="138"/>
  <c r="U71" i="138"/>
  <c r="L68" i="138"/>
  <c r="P67" i="138"/>
  <c r="T66" i="138"/>
  <c r="V60" i="138"/>
  <c r="Q56" i="138"/>
  <c r="U55" i="138"/>
  <c r="L52" i="138"/>
  <c r="P51" i="138"/>
  <c r="T50" i="138"/>
  <c r="V44" i="138"/>
  <c r="Q40" i="138"/>
  <c r="U39" i="138"/>
  <c r="T34" i="138"/>
  <c r="V28" i="138"/>
  <c r="U23" i="138"/>
  <c r="T18" i="138"/>
  <c r="V12" i="138"/>
  <c r="W98" i="138"/>
  <c r="K100" i="138"/>
  <c r="O99" i="138"/>
  <c r="R98" i="138"/>
  <c r="V97" i="138"/>
  <c r="N94" i="138"/>
  <c r="Q93" i="138"/>
  <c r="U92" i="138"/>
  <c r="X91" i="138"/>
  <c r="I90" i="138"/>
  <c r="L89" i="138"/>
  <c r="P88" i="138"/>
  <c r="T87" i="138"/>
  <c r="H85" i="138"/>
  <c r="K84" i="138"/>
  <c r="O83" i="138"/>
  <c r="R82" i="138"/>
  <c r="V81" i="138"/>
  <c r="N78" i="138"/>
  <c r="Q77" i="138"/>
  <c r="U76" i="138"/>
  <c r="X75" i="138"/>
  <c r="I74" i="138"/>
  <c r="L73" i="138"/>
  <c r="P72" i="138"/>
  <c r="T71" i="138"/>
  <c r="H69" i="138"/>
  <c r="K68" i="138"/>
  <c r="O67" i="138"/>
  <c r="R66" i="138"/>
  <c r="V65" i="138"/>
  <c r="N62" i="138"/>
  <c r="Q61" i="138"/>
  <c r="U60" i="138"/>
  <c r="X59" i="138"/>
  <c r="I58" i="138"/>
  <c r="L57" i="138"/>
  <c r="P56" i="138"/>
  <c r="T55" i="138"/>
  <c r="H53" i="138"/>
  <c r="K52" i="138"/>
  <c r="O51" i="138"/>
  <c r="R50" i="138"/>
  <c r="V49" i="138"/>
  <c r="N46" i="138"/>
  <c r="Q45" i="138"/>
  <c r="U44" i="138"/>
  <c r="X43" i="138"/>
  <c r="I42" i="138"/>
  <c r="L41" i="138"/>
  <c r="P40" i="138"/>
  <c r="T39" i="138"/>
  <c r="H37" i="138"/>
  <c r="K36" i="138"/>
  <c r="O35" i="138"/>
  <c r="R34" i="138"/>
  <c r="V33" i="138"/>
  <c r="N30" i="138"/>
  <c r="Q29" i="138"/>
  <c r="U28" i="138"/>
  <c r="X27" i="138"/>
  <c r="I26" i="138"/>
  <c r="L25" i="138"/>
  <c r="P24" i="138"/>
  <c r="T23" i="138"/>
  <c r="H21" i="138"/>
  <c r="K20" i="138"/>
  <c r="O19" i="138"/>
  <c r="R18" i="138"/>
  <c r="V17" i="138"/>
  <c r="N14" i="138"/>
  <c r="Q13" i="138"/>
  <c r="U12" i="138"/>
  <c r="I10" i="138"/>
  <c r="L9" i="138"/>
  <c r="P8" i="138"/>
  <c r="N99" i="138"/>
  <c r="Q98" i="138"/>
  <c r="U97" i="138"/>
  <c r="I95" i="138"/>
  <c r="L94" i="138"/>
  <c r="P93" i="138"/>
  <c r="T92" i="138"/>
  <c r="H90" i="138"/>
  <c r="K89" i="138"/>
  <c r="O88" i="138"/>
  <c r="R87" i="138"/>
  <c r="N83" i="138"/>
  <c r="Q82" i="138"/>
  <c r="U81" i="138"/>
  <c r="I79" i="138"/>
  <c r="L78" i="138"/>
  <c r="P77" i="138"/>
  <c r="T76" i="138"/>
  <c r="H74" i="138"/>
  <c r="K73" i="138"/>
  <c r="O72" i="138"/>
  <c r="R71" i="138"/>
  <c r="N67" i="138"/>
  <c r="Q66" i="138"/>
  <c r="U65" i="138"/>
  <c r="I63" i="138"/>
  <c r="L62" i="138"/>
  <c r="P61" i="138"/>
  <c r="T60" i="138"/>
  <c r="H58" i="138"/>
  <c r="K57" i="138"/>
  <c r="O56" i="138"/>
  <c r="R55" i="138"/>
  <c r="N51" i="138"/>
  <c r="Q50" i="138"/>
  <c r="U49" i="138"/>
  <c r="I47" i="138"/>
  <c r="L46" i="138"/>
  <c r="P45" i="138"/>
  <c r="T44" i="138"/>
  <c r="H42" i="138"/>
  <c r="K41" i="138"/>
  <c r="O40" i="138"/>
  <c r="R39" i="138"/>
  <c r="N35" i="138"/>
  <c r="Q34" i="138"/>
  <c r="U33" i="138"/>
  <c r="I31" i="138"/>
  <c r="L30" i="138"/>
  <c r="P29" i="138"/>
  <c r="T28" i="138"/>
  <c r="H26" i="138"/>
  <c r="K25" i="138"/>
  <c r="O24" i="138"/>
  <c r="R23" i="138"/>
  <c r="N19" i="138"/>
  <c r="Q18" i="138"/>
  <c r="U17" i="138"/>
  <c r="I15" i="138"/>
  <c r="L14" i="138"/>
  <c r="P13" i="138"/>
  <c r="T12" i="138"/>
  <c r="H10" i="138"/>
  <c r="K9" i="138"/>
  <c r="O8" i="138"/>
  <c r="W66" i="138"/>
  <c r="I100" i="138"/>
  <c r="L99" i="138"/>
  <c r="P98" i="138"/>
  <c r="T97" i="138"/>
  <c r="H95" i="138"/>
  <c r="O93" i="138"/>
  <c r="R92" i="138"/>
  <c r="N88" i="138"/>
  <c r="Q87" i="138"/>
  <c r="X85" i="138"/>
  <c r="I84" i="138"/>
  <c r="L83" i="138"/>
  <c r="P82" i="138"/>
  <c r="T81" i="138"/>
  <c r="H79" i="138"/>
  <c r="O77" i="138"/>
  <c r="R76" i="138"/>
  <c r="N72" i="138"/>
  <c r="Q71" i="138"/>
  <c r="X69" i="138"/>
  <c r="I68" i="138"/>
  <c r="L67" i="138"/>
  <c r="P66" i="138"/>
  <c r="T65" i="138"/>
  <c r="H63" i="138"/>
  <c r="O61" i="138"/>
  <c r="R60" i="138"/>
  <c r="N56" i="138"/>
  <c r="Q55" i="138"/>
  <c r="X53" i="138"/>
  <c r="I52" i="138"/>
  <c r="L51" i="138"/>
  <c r="P50" i="138"/>
  <c r="T49" i="138"/>
  <c r="H47" i="138"/>
  <c r="O45" i="138"/>
  <c r="R44" i="138"/>
  <c r="N40" i="138"/>
  <c r="Q39" i="138"/>
  <c r="X37" i="138"/>
  <c r="I36" i="138"/>
  <c r="L35" i="138"/>
  <c r="P34" i="138"/>
  <c r="T33" i="138"/>
  <c r="H31" i="138"/>
  <c r="O29" i="138"/>
  <c r="R28" i="138"/>
  <c r="N24" i="138"/>
  <c r="Q23" i="138"/>
  <c r="X21" i="138"/>
  <c r="I20" i="138"/>
  <c r="L19" i="138"/>
  <c r="P18" i="138"/>
  <c r="T17" i="138"/>
  <c r="K14" i="138"/>
  <c r="O13" i="138"/>
  <c r="R12" i="138"/>
  <c r="N8" i="138"/>
  <c r="W34" i="138"/>
  <c r="H100" i="138"/>
  <c r="K99" i="138"/>
  <c r="O98" i="138"/>
  <c r="N93" i="138"/>
  <c r="Q92" i="138"/>
  <c r="X90" i="138"/>
  <c r="L88" i="138"/>
  <c r="P87" i="138"/>
  <c r="H84" i="138"/>
  <c r="K83" i="138"/>
  <c r="O82" i="138"/>
  <c r="R81" i="138"/>
  <c r="N77" i="138"/>
  <c r="Q76" i="138"/>
  <c r="X74" i="138"/>
  <c r="L72" i="138"/>
  <c r="P71" i="138"/>
  <c r="H68" i="138"/>
  <c r="K67" i="138"/>
  <c r="O66" i="138"/>
  <c r="R65" i="138"/>
  <c r="N61" i="138"/>
  <c r="Q60" i="138"/>
  <c r="X58" i="138"/>
  <c r="L56" i="138"/>
  <c r="P55" i="138"/>
  <c r="H52" i="138"/>
  <c r="K51" i="138"/>
  <c r="O50" i="138"/>
  <c r="R49" i="138"/>
  <c r="N45" i="138"/>
  <c r="Q44" i="138"/>
  <c r="X42" i="138"/>
  <c r="L40" i="138"/>
  <c r="P39" i="138"/>
  <c r="H36" i="138"/>
  <c r="K35" i="138"/>
  <c r="O34" i="138"/>
  <c r="R33" i="138"/>
  <c r="N29" i="138"/>
  <c r="Q28" i="138"/>
  <c r="X26" i="138"/>
  <c r="L24" i="138"/>
  <c r="P23" i="138"/>
  <c r="H20" i="138"/>
  <c r="K19" i="138"/>
  <c r="O18" i="138"/>
  <c r="R17" i="138"/>
  <c r="N13" i="138"/>
  <c r="Q12" i="138"/>
  <c r="I9" i="138"/>
  <c r="L8" i="138"/>
  <c r="N98" i="138"/>
  <c r="O87" i="138"/>
  <c r="N82" i="138"/>
  <c r="P76" i="138"/>
  <c r="K72" i="138"/>
  <c r="O71" i="138"/>
  <c r="N66" i="138"/>
  <c r="P60" i="138"/>
  <c r="K56" i="138"/>
  <c r="O55" i="138"/>
  <c r="N50" i="138"/>
  <c r="P44" i="138"/>
  <c r="K40" i="138"/>
  <c r="O39" i="138"/>
  <c r="N34" i="138"/>
  <c r="Q33" i="138"/>
  <c r="P28" i="138"/>
  <c r="K24" i="138"/>
  <c r="O23" i="138"/>
  <c r="N18" i="138"/>
  <c r="Q17" i="138"/>
  <c r="I14" i="138"/>
  <c r="L13" i="138"/>
  <c r="P12" i="138"/>
  <c r="K8" i="138"/>
  <c r="W50" i="138"/>
  <c r="X100" i="138"/>
  <c r="I99" i="138"/>
  <c r="L98" i="138"/>
  <c r="K93" i="138"/>
  <c r="O92" i="138"/>
  <c r="V90" i="138"/>
  <c r="N87" i="138"/>
  <c r="X84" i="138"/>
  <c r="I83" i="138"/>
  <c r="L82" i="138"/>
  <c r="K77" i="138"/>
  <c r="O76" i="138"/>
  <c r="V74" i="138"/>
  <c r="N71" i="138"/>
  <c r="X68" i="138"/>
  <c r="I67" i="138"/>
  <c r="L66" i="138"/>
  <c r="P65" i="138"/>
  <c r="K61" i="138"/>
  <c r="O60" i="138"/>
  <c r="V58" i="138"/>
  <c r="N55" i="138"/>
  <c r="X52" i="138"/>
  <c r="I51" i="138"/>
  <c r="L50" i="138"/>
  <c r="P49" i="138"/>
  <c r="K45" i="138"/>
  <c r="O44" i="138"/>
  <c r="V42" i="138"/>
  <c r="N39" i="138"/>
  <c r="X36" i="138"/>
  <c r="I35" i="138"/>
  <c r="L34" i="138"/>
  <c r="P33" i="138"/>
  <c r="K29" i="138"/>
  <c r="O28" i="138"/>
  <c r="V26" i="138"/>
  <c r="N23" i="138"/>
  <c r="X20" i="138"/>
  <c r="I19" i="138"/>
  <c r="L18" i="138"/>
  <c r="P17" i="138"/>
  <c r="K13" i="138"/>
  <c r="O12" i="138"/>
  <c r="H99" i="138"/>
  <c r="K98" i="138"/>
  <c r="N92" i="138"/>
  <c r="U90" i="138"/>
  <c r="I88" i="138"/>
  <c r="L87" i="138"/>
  <c r="H83" i="138"/>
  <c r="K82" i="138"/>
  <c r="N76" i="138"/>
  <c r="U74" i="138"/>
  <c r="I72" i="138"/>
  <c r="L71" i="138"/>
  <c r="H67" i="138"/>
  <c r="K66" i="138"/>
  <c r="N60" i="138"/>
  <c r="U58" i="138"/>
  <c r="I56" i="138"/>
  <c r="L55" i="138"/>
  <c r="H51" i="138"/>
  <c r="K50" i="138"/>
  <c r="O49" i="138"/>
  <c r="N44" i="138"/>
  <c r="U42" i="138"/>
  <c r="I40" i="138"/>
  <c r="L39" i="138"/>
  <c r="H35" i="138"/>
  <c r="K34" i="138"/>
  <c r="O33" i="138"/>
  <c r="N28" i="138"/>
  <c r="I24" i="138"/>
  <c r="L23" i="138"/>
  <c r="H19" i="138"/>
  <c r="K18" i="138"/>
  <c r="O17" i="138"/>
  <c r="N12" i="138"/>
  <c r="I8" i="138"/>
  <c r="W82" i="138"/>
  <c r="V100" i="138"/>
  <c r="N97" i="138"/>
  <c r="U95" i="138"/>
  <c r="I93" i="138"/>
  <c r="L92" i="138"/>
  <c r="T90" i="138"/>
  <c r="H88" i="138"/>
  <c r="K87" i="138"/>
  <c r="R85" i="138"/>
  <c r="V84" i="138"/>
  <c r="N81" i="138"/>
  <c r="U79" i="138"/>
  <c r="I77" i="138"/>
  <c r="L76" i="138"/>
  <c r="T74" i="138"/>
  <c r="H72" i="138"/>
  <c r="K71" i="138"/>
  <c r="R69" i="138"/>
  <c r="V68" i="138"/>
  <c r="N65" i="138"/>
  <c r="U63" i="138"/>
  <c r="I61" i="138"/>
  <c r="L60" i="138"/>
  <c r="T58" i="138"/>
  <c r="H56" i="138"/>
  <c r="K55" i="138"/>
  <c r="R53" i="138"/>
  <c r="V52" i="138"/>
  <c r="N49" i="138"/>
  <c r="U47" i="138"/>
  <c r="I45" i="138"/>
  <c r="L44" i="138"/>
  <c r="T42" i="138"/>
  <c r="H40" i="138"/>
  <c r="K39" i="138"/>
  <c r="R37" i="138"/>
  <c r="V36" i="138"/>
  <c r="N33" i="138"/>
  <c r="U31" i="138"/>
  <c r="I29" i="138"/>
  <c r="L28" i="138"/>
  <c r="T26" i="138"/>
  <c r="H24" i="138"/>
  <c r="K23" i="138"/>
  <c r="R21" i="138"/>
  <c r="V20" i="138"/>
  <c r="N17" i="138"/>
  <c r="I13" i="138"/>
  <c r="L12" i="138"/>
  <c r="H8" i="138"/>
  <c r="U100" i="138"/>
  <c r="X99" i="138"/>
  <c r="I98" i="138"/>
  <c r="K92" i="138"/>
  <c r="R90" i="138"/>
  <c r="U84" i="138"/>
  <c r="X83" i="138"/>
  <c r="I82" i="138"/>
  <c r="K76" i="138"/>
  <c r="R74" i="138"/>
  <c r="U68" i="138"/>
  <c r="X67" i="138"/>
  <c r="I66" i="138"/>
  <c r="L65" i="138"/>
  <c r="K60" i="138"/>
  <c r="R58" i="138"/>
  <c r="U52" i="138"/>
  <c r="X51" i="138"/>
  <c r="I50" i="138"/>
  <c r="L49" i="138"/>
  <c r="K44" i="138"/>
  <c r="R42" i="138"/>
  <c r="U36" i="138"/>
  <c r="X35" i="138"/>
  <c r="I34" i="138"/>
  <c r="L33" i="138"/>
  <c r="K28" i="138"/>
  <c r="R26" i="138"/>
  <c r="U20" i="138"/>
  <c r="X19" i="138"/>
  <c r="I18" i="138"/>
  <c r="L17" i="138"/>
  <c r="K12" i="138"/>
  <c r="W18" i="138"/>
  <c r="H98" i="138"/>
  <c r="Q90" i="138"/>
  <c r="X88" i="138"/>
  <c r="I87" i="138"/>
  <c r="H82" i="138"/>
  <c r="Q74" i="138"/>
  <c r="X72" i="138"/>
  <c r="I71" i="138"/>
  <c r="H66" i="138"/>
  <c r="Q58" i="138"/>
  <c r="X56" i="138"/>
  <c r="I55" i="138"/>
  <c r="H50" i="138"/>
  <c r="Q42" i="138"/>
  <c r="X40" i="138"/>
  <c r="I39" i="138"/>
  <c r="H34" i="138"/>
  <c r="K33" i="138"/>
  <c r="X24" i="138"/>
  <c r="I23" i="138"/>
  <c r="H18" i="138"/>
  <c r="K17" i="138"/>
  <c r="X8" i="138"/>
  <c r="P90" i="138"/>
  <c r="I76" i="138"/>
  <c r="I60" i="138"/>
  <c r="I44" i="138"/>
  <c r="I28" i="138"/>
  <c r="I12" i="138"/>
  <c r="I7" i="138"/>
  <c r="I6" i="138"/>
  <c r="I5" i="138"/>
  <c r="I4" i="138"/>
  <c r="I3" i="138"/>
  <c r="K33" i="136"/>
  <c r="K35" i="136"/>
  <c r="K50" i="136"/>
  <c r="K64" i="136"/>
  <c r="K81" i="136"/>
  <c r="K87" i="136"/>
  <c r="K8" i="136"/>
  <c r="K71" i="136"/>
  <c r="K56" i="136"/>
  <c r="K20" i="136"/>
  <c r="K62" i="136"/>
  <c r="K15" i="136"/>
  <c r="K47" i="136"/>
  <c r="K49" i="136"/>
  <c r="K84" i="136"/>
  <c r="K51" i="136"/>
  <c r="K72" i="136"/>
  <c r="K82" i="136"/>
  <c r="K36" i="136"/>
  <c r="K39" i="136"/>
  <c r="K99" i="136"/>
  <c r="K28" i="136"/>
  <c r="K24" i="136"/>
  <c r="K48" i="136"/>
  <c r="K65" i="136"/>
  <c r="K7" i="136"/>
  <c r="K16" i="136"/>
  <c r="K44" i="136"/>
  <c r="K67" i="136"/>
  <c r="K86" i="136"/>
  <c r="K97" i="136"/>
  <c r="K14" i="136"/>
  <c r="K40" i="136"/>
  <c r="K55" i="136"/>
  <c r="K83" i="136"/>
  <c r="K37" i="136"/>
  <c r="K79" i="136"/>
  <c r="K22" i="136"/>
  <c r="K29" i="136"/>
  <c r="K43" i="136"/>
  <c r="K77" i="136"/>
  <c r="K92" i="136"/>
  <c r="K98" i="136"/>
  <c r="K96" i="136"/>
  <c r="K38" i="136"/>
  <c r="K53" i="136"/>
  <c r="K76" i="136"/>
  <c r="K94" i="136"/>
  <c r="K13" i="136"/>
  <c r="K45" i="136"/>
  <c r="K59" i="136"/>
  <c r="K91" i="136"/>
  <c r="K54" i="136"/>
  <c r="K69" i="136"/>
  <c r="K78" i="136"/>
  <c r="K63" i="136"/>
  <c r="K75" i="136"/>
  <c r="K46" i="136"/>
  <c r="K70" i="136"/>
  <c r="K93" i="136"/>
  <c r="K95" i="136"/>
  <c r="K100" i="136"/>
  <c r="K10" i="136"/>
  <c r="K26" i="136"/>
  <c r="K42" i="136"/>
  <c r="K58" i="136"/>
  <c r="K74" i="136"/>
  <c r="K90" i="136"/>
  <c r="K9" i="136"/>
  <c r="K25" i="136"/>
  <c r="K41" i="136"/>
  <c r="K57" i="136"/>
  <c r="K73" i="136"/>
  <c r="K89" i="136"/>
  <c r="L3" i="132"/>
  <c r="H98" i="132"/>
  <c r="H82" i="132"/>
  <c r="H66" i="132"/>
  <c r="H50" i="132"/>
  <c r="H34" i="132"/>
  <c r="H18" i="132"/>
  <c r="N2" i="132"/>
  <c r="N85" i="132"/>
  <c r="N69" i="132"/>
  <c r="N53" i="132"/>
  <c r="N37" i="132"/>
  <c r="N21" i="132"/>
  <c r="N5" i="132"/>
  <c r="F10" i="132"/>
  <c r="G4" i="132"/>
  <c r="J8" i="132"/>
  <c r="M2" i="132"/>
  <c r="O6" i="132"/>
  <c r="H97" i="132"/>
  <c r="H81" i="132"/>
  <c r="H65" i="132"/>
  <c r="H49" i="132"/>
  <c r="H33" i="132"/>
  <c r="H17" i="132"/>
  <c r="N100" i="132"/>
  <c r="N84" i="132"/>
  <c r="N68" i="132"/>
  <c r="N52" i="132"/>
  <c r="N36" i="132"/>
  <c r="N20" i="132"/>
  <c r="N4" i="132"/>
  <c r="F9" i="132"/>
  <c r="G3" i="132"/>
  <c r="M11" i="132"/>
  <c r="L72" i="132"/>
  <c r="F51" i="132"/>
  <c r="M18" i="132"/>
  <c r="H96" i="132"/>
  <c r="H80" i="132"/>
  <c r="H64" i="132"/>
  <c r="H48" i="132"/>
  <c r="H32" i="132"/>
  <c r="H16" i="132"/>
  <c r="N99" i="132"/>
  <c r="N83" i="132"/>
  <c r="N67" i="132"/>
  <c r="N35" i="132"/>
  <c r="N19" i="132"/>
  <c r="N3" i="132"/>
  <c r="F8" i="132"/>
  <c r="J6" i="132"/>
  <c r="M99" i="132"/>
  <c r="H95" i="132"/>
  <c r="H79" i="132"/>
  <c r="H63" i="132"/>
  <c r="H47" i="132"/>
  <c r="H31" i="132"/>
  <c r="H15" i="132"/>
  <c r="N82" i="132"/>
  <c r="N66" i="132"/>
  <c r="N50" i="132"/>
  <c r="N34" i="132"/>
  <c r="N18" i="132"/>
  <c r="F7" i="132"/>
  <c r="I11" i="132"/>
  <c r="J5" i="132"/>
  <c r="M9" i="132"/>
  <c r="O3" i="132"/>
  <c r="J99" i="132"/>
  <c r="O92" i="132"/>
  <c r="I64" i="132"/>
  <c r="H94" i="132"/>
  <c r="H78" i="132"/>
  <c r="H62" i="132"/>
  <c r="H46" i="132"/>
  <c r="H30" i="132"/>
  <c r="H14" i="132"/>
  <c r="N49" i="132"/>
  <c r="N33" i="132"/>
  <c r="N17" i="132"/>
  <c r="M8" i="132"/>
  <c r="O17" i="132"/>
  <c r="H93" i="132"/>
  <c r="H77" i="132"/>
  <c r="H61" i="132"/>
  <c r="H45" i="132"/>
  <c r="H29" i="132"/>
  <c r="H13" i="132"/>
  <c r="N96" i="132"/>
  <c r="N80" i="132"/>
  <c r="N64" i="132"/>
  <c r="N48" i="132"/>
  <c r="N32" i="132"/>
  <c r="N16" i="132"/>
  <c r="I9" i="132"/>
  <c r="J3" i="132"/>
  <c r="P11" i="132"/>
  <c r="P36" i="132"/>
  <c r="H92" i="132"/>
  <c r="H76" i="132"/>
  <c r="H60" i="132"/>
  <c r="H44" i="132"/>
  <c r="H28" i="132"/>
  <c r="H12" i="132"/>
  <c r="N95" i="132"/>
  <c r="N79" i="132"/>
  <c r="N63" i="132"/>
  <c r="N15" i="132"/>
  <c r="F4" i="132"/>
  <c r="I8" i="132"/>
  <c r="L2" i="132"/>
  <c r="M6" i="132"/>
  <c r="P10" i="132"/>
  <c r="J49" i="132"/>
  <c r="O36" i="132"/>
  <c r="H91" i="132"/>
  <c r="H75" i="132"/>
  <c r="H59" i="132"/>
  <c r="H43" i="132"/>
  <c r="H27" i="132"/>
  <c r="H11" i="132"/>
  <c r="N94" i="132"/>
  <c r="N78" i="132"/>
  <c r="N62" i="132"/>
  <c r="N46" i="132"/>
  <c r="N30" i="132"/>
  <c r="F3" i="132"/>
  <c r="L11" i="132"/>
  <c r="P9" i="132"/>
  <c r="J36" i="132"/>
  <c r="M16" i="132"/>
  <c r="H90" i="132"/>
  <c r="H74" i="132"/>
  <c r="H58" i="132"/>
  <c r="H42" i="132"/>
  <c r="H26" i="132"/>
  <c r="H10" i="132"/>
  <c r="N93" i="132"/>
  <c r="N77" i="132"/>
  <c r="N45" i="132"/>
  <c r="N29" i="132"/>
  <c r="N13" i="132"/>
  <c r="P8" i="132"/>
  <c r="H89" i="132"/>
  <c r="H73" i="132"/>
  <c r="H57" i="132"/>
  <c r="H41" i="132"/>
  <c r="H25" i="132"/>
  <c r="H9" i="132"/>
  <c r="N92" i="132"/>
  <c r="N60" i="132"/>
  <c r="N44" i="132"/>
  <c r="N28" i="132"/>
  <c r="N12" i="132"/>
  <c r="G11" i="132"/>
  <c r="I5" i="132"/>
  <c r="L9" i="132"/>
  <c r="M3" i="132"/>
  <c r="P7" i="132"/>
  <c r="H88" i="132"/>
  <c r="H72" i="132"/>
  <c r="H56" i="132"/>
  <c r="H40" i="132"/>
  <c r="H24" i="132"/>
  <c r="H8" i="132"/>
  <c r="N75" i="132"/>
  <c r="N59" i="132"/>
  <c r="N43" i="132"/>
  <c r="N11" i="132"/>
  <c r="L8" i="132"/>
  <c r="O2" i="132"/>
  <c r="P6" i="132"/>
  <c r="H87" i="132"/>
  <c r="H71" i="132"/>
  <c r="H55" i="132"/>
  <c r="H39" i="132"/>
  <c r="H23" i="132"/>
  <c r="H7" i="132"/>
  <c r="N90" i="132"/>
  <c r="N42" i="132"/>
  <c r="N26" i="132"/>
  <c r="N10" i="132"/>
  <c r="G9" i="132"/>
  <c r="I3" i="132"/>
  <c r="L7" i="132"/>
  <c r="P5" i="132"/>
  <c r="M40" i="132"/>
  <c r="H70" i="132"/>
  <c r="H54" i="132"/>
  <c r="H22" i="132"/>
  <c r="H6" i="132"/>
  <c r="N89" i="132"/>
  <c r="N57" i="132"/>
  <c r="N41" i="132"/>
  <c r="N25" i="132"/>
  <c r="G8" i="132"/>
  <c r="J2" i="132"/>
  <c r="P4" i="132"/>
  <c r="I95" i="132"/>
  <c r="F40" i="132"/>
  <c r="O34" i="132"/>
  <c r="P28" i="132"/>
  <c r="H85" i="132"/>
  <c r="H69" i="132"/>
  <c r="H53" i="132"/>
  <c r="N88" i="132"/>
  <c r="N72" i="132"/>
  <c r="N56" i="132"/>
  <c r="N40" i="132"/>
  <c r="P60" i="132"/>
  <c r="H36" i="132"/>
  <c r="H20" i="132"/>
  <c r="N87" i="132"/>
  <c r="N71" i="132"/>
  <c r="N39" i="132"/>
  <c r="N23" i="132"/>
  <c r="Q6" i="128"/>
  <c r="T10" i="128" a="1"/>
  <c r="T10" i="128" s="1"/>
  <c r="U5" i="128" a="1"/>
  <c r="U5" i="128" s="1"/>
  <c r="W10" i="128" a="1"/>
  <c r="W10" i="128" s="1"/>
  <c r="X4" i="128" a="1"/>
  <c r="X4" i="128" s="1"/>
  <c r="U98" i="128" a="1"/>
  <c r="U98" i="128" s="1"/>
  <c r="W58" i="128" a="1"/>
  <c r="W58" i="128" s="1"/>
  <c r="X40" i="128" a="1"/>
  <c r="X40" i="128" s="1"/>
  <c r="U6" i="128" a="1"/>
  <c r="U6" i="128" s="1"/>
  <c r="Q5" i="128"/>
  <c r="T9" i="128" a="1"/>
  <c r="T9" i="128" s="1"/>
  <c r="U4" i="128" a="1"/>
  <c r="U4" i="128" s="1"/>
  <c r="W9" i="128" a="1"/>
  <c r="W9" i="128" s="1"/>
  <c r="X3" i="128" a="1"/>
  <c r="X3" i="128" s="1"/>
  <c r="W74" i="128" a="1"/>
  <c r="W74" i="128" s="1"/>
  <c r="X47" i="128" a="1"/>
  <c r="X47" i="128" s="1"/>
  <c r="W25" i="128" a="1"/>
  <c r="W25" i="128" s="1"/>
  <c r="W11" i="128" a="1"/>
  <c r="W11" i="128" s="1"/>
  <c r="T8" i="128" a="1"/>
  <c r="T8" i="128" s="1"/>
  <c r="U3" i="128" a="1"/>
  <c r="U3" i="128" s="1"/>
  <c r="W8" i="128" a="1"/>
  <c r="W8" i="128" s="1"/>
  <c r="T67" i="128" a="1"/>
  <c r="T67" i="128" s="1"/>
  <c r="N40" i="128"/>
  <c r="Q18" i="128"/>
  <c r="Q3" i="128"/>
  <c r="T7" i="128" a="1"/>
  <c r="T7" i="128" s="1"/>
  <c r="V2" i="128" a="1"/>
  <c r="V2" i="128" s="1"/>
  <c r="W7" i="128" a="1"/>
  <c r="W7" i="128" s="1"/>
  <c r="Q41" i="128"/>
  <c r="O31" i="128"/>
  <c r="Q25" i="128"/>
  <c r="Q15" i="128"/>
  <c r="V12" i="128" a="1"/>
  <c r="V12" i="128" s="1"/>
  <c r="T6" i="128" a="1"/>
  <c r="T6" i="128" s="1"/>
  <c r="V11" i="128" a="1"/>
  <c r="V11" i="128" s="1"/>
  <c r="W6" i="128" a="1"/>
  <c r="W6" i="128" s="1"/>
  <c r="X73" i="128" a="1"/>
  <c r="X73" i="128" s="1"/>
  <c r="O25" i="128"/>
  <c r="T12" i="128" a="1"/>
  <c r="T12" i="128" s="1"/>
  <c r="T5" i="128" a="1"/>
  <c r="T5" i="128" s="1"/>
  <c r="V10" i="128" a="1"/>
  <c r="V10" i="128" s="1"/>
  <c r="W5" i="128" a="1"/>
  <c r="W5" i="128" s="1"/>
  <c r="O85" i="128"/>
  <c r="Q73" i="128"/>
  <c r="N41" i="128"/>
  <c r="X19" i="128" a="1"/>
  <c r="X19" i="128" s="1"/>
  <c r="N2" i="128"/>
  <c r="T4" i="128" a="1"/>
  <c r="T4" i="128" s="1"/>
  <c r="V9" i="128" a="1"/>
  <c r="V9" i="128" s="1"/>
  <c r="W4" i="128" a="1"/>
  <c r="W4" i="128" s="1"/>
  <c r="O73" i="128"/>
  <c r="U19" i="128" a="1"/>
  <c r="U19" i="128" s="1"/>
  <c r="N11" i="128"/>
  <c r="T3" i="128" a="1"/>
  <c r="T3" i="128" s="1"/>
  <c r="V8" i="128" a="1"/>
  <c r="V8" i="128" s="1"/>
  <c r="W3" i="128" a="1"/>
  <c r="W3" i="128" s="1"/>
  <c r="X67" i="128" a="1"/>
  <c r="X67" i="128" s="1"/>
  <c r="T63" i="128" a="1"/>
  <c r="T63" i="128" s="1"/>
  <c r="T60" i="128" a="1"/>
  <c r="T60" i="128" s="1"/>
  <c r="X22" i="128" a="1"/>
  <c r="X22" i="128" s="1"/>
  <c r="N10" i="128"/>
  <c r="U2" i="128" a="1"/>
  <c r="U2" i="128" s="1"/>
  <c r="O100" i="128"/>
  <c r="X20" i="128" a="1"/>
  <c r="X20" i="128" s="1"/>
  <c r="T11" i="128" a="1"/>
  <c r="T11" i="128" s="1"/>
  <c r="O2" i="128"/>
  <c r="U11" i="128" a="1"/>
  <c r="U11" i="128" s="1"/>
  <c r="O89" i="128"/>
  <c r="W85" i="128" a="1"/>
  <c r="W85" i="128" s="1"/>
  <c r="U79" i="128" a="1"/>
  <c r="U79" i="128" s="1"/>
  <c r="T41" i="128" a="1"/>
  <c r="T41" i="128" s="1"/>
  <c r="T25" i="128" a="1"/>
  <c r="T25" i="128" s="1"/>
  <c r="Q2" i="128"/>
  <c r="X10" i="128" a="1"/>
  <c r="X10" i="128" s="1"/>
  <c r="W38" i="128" a="1"/>
  <c r="W38" i="128" s="1"/>
  <c r="X9" i="128" a="1"/>
  <c r="X9" i="128" s="1"/>
  <c r="U9" i="124" a="1"/>
  <c r="U9" i="124" s="1"/>
  <c r="V4" i="124" a="1"/>
  <c r="V4" i="124" s="1"/>
  <c r="X10" i="124" a="1"/>
  <c r="X10" i="124" s="1"/>
  <c r="V18" i="124" a="1"/>
  <c r="V18" i="124" s="1"/>
  <c r="N17" i="124"/>
  <c r="T16" i="124" a="1"/>
  <c r="T16" i="124" s="1"/>
  <c r="T14" i="124" a="1"/>
  <c r="T14" i="124" s="1"/>
  <c r="Q9" i="124"/>
  <c r="U8" i="124" a="1"/>
  <c r="U8" i="124" s="1"/>
  <c r="V3" i="124" a="1"/>
  <c r="V3" i="124" s="1"/>
  <c r="X9" i="124" a="1"/>
  <c r="X9" i="124" s="1"/>
  <c r="T20" i="124" a="1"/>
  <c r="T20" i="124" s="1"/>
  <c r="U18" i="124" a="1"/>
  <c r="U18" i="124" s="1"/>
  <c r="X15" i="124" a="1"/>
  <c r="X15" i="124" s="1"/>
  <c r="T2" i="124" a="1"/>
  <c r="T2" i="124" s="1"/>
  <c r="U7" i="124" a="1"/>
  <c r="U7" i="124" s="1"/>
  <c r="W2" i="124" a="1"/>
  <c r="W2" i="124" s="1"/>
  <c r="X8" i="124" a="1"/>
  <c r="X8" i="124" s="1"/>
  <c r="X19" i="124" a="1"/>
  <c r="X19" i="124" s="1"/>
  <c r="T18" i="124" a="1"/>
  <c r="T18" i="124" s="1"/>
  <c r="W15" i="124" a="1"/>
  <c r="W15" i="124" s="1"/>
  <c r="Q14" i="124"/>
  <c r="V13" i="124" a="1"/>
  <c r="V13" i="124" s="1"/>
  <c r="Q7" i="124"/>
  <c r="T11" i="124" a="1"/>
  <c r="T11" i="124" s="1"/>
  <c r="U6" i="124" a="1"/>
  <c r="U6" i="124" s="1"/>
  <c r="W11" i="124" a="1"/>
  <c r="W11" i="124" s="1"/>
  <c r="X7" i="124" a="1"/>
  <c r="X7" i="124" s="1"/>
  <c r="W19" i="124" a="1"/>
  <c r="W19" i="124" s="1"/>
  <c r="V15" i="124" a="1"/>
  <c r="V15" i="124" s="1"/>
  <c r="N2" i="124"/>
  <c r="Q6" i="124"/>
  <c r="U5" i="124" a="1"/>
  <c r="U5" i="124" s="1"/>
  <c r="X6" i="124" a="1"/>
  <c r="X6" i="124" s="1"/>
  <c r="U2" i="124" a="1"/>
  <c r="U2" i="124" s="1"/>
  <c r="Q18" i="124"/>
  <c r="Q4" i="124"/>
  <c r="W9" i="124" a="1"/>
  <c r="W9" i="124" s="1"/>
  <c r="X4" i="124" a="1"/>
  <c r="X4" i="124" s="1"/>
  <c r="Q19" i="124"/>
  <c r="O18" i="124"/>
  <c r="W16" i="124" a="1"/>
  <c r="W16" i="124" s="1"/>
  <c r="Q15" i="124"/>
  <c r="Q3" i="124"/>
  <c r="T8" i="124" a="1"/>
  <c r="T8" i="124" s="1"/>
  <c r="V2" i="124" a="1"/>
  <c r="V2" i="124" s="1"/>
  <c r="W8" i="124" a="1"/>
  <c r="W8" i="124" s="1"/>
  <c r="X3" i="124" a="1"/>
  <c r="X3" i="124" s="1"/>
  <c r="W20" i="124" a="1"/>
  <c r="W20" i="124" s="1"/>
  <c r="U16" i="124" a="1"/>
  <c r="U16" i="124" s="1"/>
  <c r="T7" i="124" a="1"/>
  <c r="T7" i="124" s="1"/>
  <c r="W7" i="124" a="1"/>
  <c r="W7" i="124" s="1"/>
  <c r="O15" i="124"/>
  <c r="T6" i="124" a="1"/>
  <c r="T6" i="124" s="1"/>
  <c r="W6" i="124" a="1"/>
  <c r="W6" i="124" s="1"/>
  <c r="Q16" i="124"/>
  <c r="U14" i="124" a="1"/>
  <c r="U14" i="124" s="1"/>
  <c r="T5" i="124" a="1"/>
  <c r="T5" i="124" s="1"/>
  <c r="V10" i="124" a="1"/>
  <c r="V10" i="124" s="1"/>
  <c r="W5" i="124" a="1"/>
  <c r="W5" i="124" s="1"/>
  <c r="Q20" i="124"/>
  <c r="T4" i="124" a="1"/>
  <c r="T4" i="124" s="1"/>
  <c r="O16" i="124"/>
  <c r="Q13" i="124"/>
  <c r="N4" i="124"/>
  <c r="T3" i="124" a="1"/>
  <c r="T3" i="124" s="1"/>
  <c r="O20" i="124"/>
  <c r="X12" i="124" a="1"/>
  <c r="X12" i="124" s="1"/>
  <c r="N3" i="124"/>
  <c r="U11" i="124" a="1"/>
  <c r="U11" i="124" s="1"/>
  <c r="V19" i="124" a="1"/>
  <c r="V19" i="124" s="1"/>
  <c r="Q17" i="124"/>
  <c r="T15" i="124" a="1"/>
  <c r="T15" i="124" s="1"/>
  <c r="O13" i="124"/>
  <c r="Q2" i="124"/>
  <c r="X18" i="124" a="1"/>
  <c r="X18" i="124" s="1"/>
  <c r="X14" i="124" a="1"/>
  <c r="X14" i="124" s="1"/>
  <c r="V14" i="124" a="1"/>
  <c r="V14" i="124" s="1"/>
  <c r="O7" i="122"/>
  <c r="N6" i="122"/>
  <c r="T5" i="122" a="1"/>
  <c r="T5" i="122" s="1"/>
  <c r="W10" i="122" a="1"/>
  <c r="W10" i="122" s="1"/>
  <c r="X5" i="122" a="1"/>
  <c r="X5" i="122" s="1"/>
  <c r="X100" i="122" a="1"/>
  <c r="X100" i="122" s="1"/>
  <c r="T44" i="122" a="1"/>
  <c r="T44" i="122" s="1"/>
  <c r="N43" i="122"/>
  <c r="T41" i="122" a="1"/>
  <c r="T41" i="122" s="1"/>
  <c r="Q32" i="122"/>
  <c r="V28" i="122" a="1"/>
  <c r="V28" i="122" s="1"/>
  <c r="Q20" i="122"/>
  <c r="U19" i="122" a="1"/>
  <c r="U19" i="122" s="1"/>
  <c r="Q7" i="122"/>
  <c r="N5" i="122"/>
  <c r="T4" i="122" a="1"/>
  <c r="T4" i="122" s="1"/>
  <c r="W9" i="122" a="1"/>
  <c r="W9" i="122" s="1"/>
  <c r="X4" i="122" a="1"/>
  <c r="X4" i="122" s="1"/>
  <c r="N32" i="122"/>
  <c r="U28" i="122" a="1"/>
  <c r="U28" i="122" s="1"/>
  <c r="N20" i="122"/>
  <c r="N4" i="122"/>
  <c r="T3" i="122" a="1"/>
  <c r="T3" i="122" s="1"/>
  <c r="W8" i="122" a="1"/>
  <c r="W8" i="122" s="1"/>
  <c r="X3" i="122" a="1"/>
  <c r="X3" i="122" s="1"/>
  <c r="N3" i="122"/>
  <c r="X93" i="122" a="1"/>
  <c r="X93" i="122" s="1"/>
  <c r="X68" i="122" a="1"/>
  <c r="X68" i="122" s="1"/>
  <c r="W34" i="122" a="1"/>
  <c r="W34" i="122" s="1"/>
  <c r="W6" i="122" a="1"/>
  <c r="W6" i="122" s="1"/>
  <c r="W81" i="122" a="1"/>
  <c r="W81" i="122" s="1"/>
  <c r="U68" i="122" a="1"/>
  <c r="U68" i="122" s="1"/>
  <c r="U10" i="122" a="1"/>
  <c r="U10" i="122" s="1"/>
  <c r="W5" i="122" a="1"/>
  <c r="W5" i="122" s="1"/>
  <c r="T97" i="122" a="1"/>
  <c r="T97" i="122" s="1"/>
  <c r="O95" i="122"/>
  <c r="Q88" i="122"/>
  <c r="V81" i="122" a="1"/>
  <c r="V81" i="122" s="1"/>
  <c r="X76" i="122" a="1"/>
  <c r="X76" i="122" s="1"/>
  <c r="X72" i="122" a="1"/>
  <c r="X72" i="122" s="1"/>
  <c r="Q68" i="122"/>
  <c r="X67" i="122" a="1"/>
  <c r="X67" i="122" s="1"/>
  <c r="Q64" i="122"/>
  <c r="V32" i="122" a="1"/>
  <c r="V32" i="122" s="1"/>
  <c r="Q25" i="122"/>
  <c r="T6" i="122" a="1"/>
  <c r="T6" i="122" s="1"/>
  <c r="U9" i="122" a="1"/>
  <c r="U9" i="122" s="1"/>
  <c r="W4" i="122" a="1"/>
  <c r="W4" i="122" s="1"/>
  <c r="V10" i="122" a="1"/>
  <c r="V10" i="122" s="1"/>
  <c r="N88" i="122"/>
  <c r="X70" i="122" a="1"/>
  <c r="X70" i="122" s="1"/>
  <c r="O68" i="122"/>
  <c r="Q53" i="122"/>
  <c r="X44" i="122" a="1"/>
  <c r="X44" i="122" s="1"/>
  <c r="O25" i="122"/>
  <c r="U14" i="122" a="1"/>
  <c r="U14" i="122" s="1"/>
  <c r="X6" i="122" a="1"/>
  <c r="X6" i="122" s="1"/>
  <c r="U8" i="122" a="1"/>
  <c r="U8" i="122" s="1"/>
  <c r="W3" i="122" a="1"/>
  <c r="W3" i="122" s="1"/>
  <c r="V9" i="122" a="1"/>
  <c r="V9" i="122" s="1"/>
  <c r="U79" i="122" a="1"/>
  <c r="U79" i="122" s="1"/>
  <c r="N72" i="122"/>
  <c r="Q57" i="122"/>
  <c r="T2" i="122" a="1"/>
  <c r="T2" i="122" s="1"/>
  <c r="U7" i="122" a="1"/>
  <c r="U7" i="122" s="1"/>
  <c r="X2" i="122" a="1"/>
  <c r="X2" i="122" s="1"/>
  <c r="V8" i="122" a="1"/>
  <c r="V8" i="122" s="1"/>
  <c r="X94" i="122" a="1"/>
  <c r="X94" i="122" s="1"/>
  <c r="W54" i="122" a="1"/>
  <c r="W54" i="122" s="1"/>
  <c r="W50" i="122" a="1"/>
  <c r="W50" i="122" s="1"/>
  <c r="X22" i="122" a="1"/>
  <c r="X22" i="122" s="1"/>
  <c r="T11" i="122" a="1"/>
  <c r="T11" i="122" s="1"/>
  <c r="U6" i="122" a="1"/>
  <c r="U6" i="122" s="1"/>
  <c r="V100" i="122" a="1"/>
  <c r="V100" i="122" s="1"/>
  <c r="T95" i="122" a="1"/>
  <c r="T95" i="122" s="1"/>
  <c r="O89" i="122"/>
  <c r="N82" i="122"/>
  <c r="Q73" i="122"/>
  <c r="X58" i="122" a="1"/>
  <c r="X58" i="122" s="1"/>
  <c r="U54" i="122" a="1"/>
  <c r="U54" i="122" s="1"/>
  <c r="Q50" i="122"/>
  <c r="Q41" i="122"/>
  <c r="U22" i="122" a="1"/>
  <c r="U22" i="122" s="1"/>
  <c r="N2" i="122"/>
  <c r="T10" i="122" a="1"/>
  <c r="T10" i="122" s="1"/>
  <c r="U5" i="122" a="1"/>
  <c r="U5" i="122" s="1"/>
  <c r="U100" i="122" a="1"/>
  <c r="U100" i="122" s="1"/>
  <c r="N89" i="122"/>
  <c r="T81" i="122" a="1"/>
  <c r="T81" i="122" s="1"/>
  <c r="X74" i="122" a="1"/>
  <c r="X74" i="122" s="1"/>
  <c r="U64" i="122" a="1"/>
  <c r="U64" i="122" s="1"/>
  <c r="W58" i="122" a="1"/>
  <c r="W58" i="122" s="1"/>
  <c r="O54" i="122"/>
  <c r="O50" i="122"/>
  <c r="U40" i="122" a="1"/>
  <c r="U40" i="122" s="1"/>
  <c r="T22" i="122" a="1"/>
  <c r="T22" i="122" s="1"/>
  <c r="N11" i="122"/>
  <c r="U4" i="122" a="1"/>
  <c r="U4" i="122" s="1"/>
  <c r="Q100" i="122"/>
  <c r="X91" i="122" a="1"/>
  <c r="X91" i="122" s="1"/>
  <c r="W85" i="122" a="1"/>
  <c r="W85" i="122" s="1"/>
  <c r="T80" i="122" a="1"/>
  <c r="T80" i="122" s="1"/>
  <c r="W74" i="122" a="1"/>
  <c r="W74" i="122" s="1"/>
  <c r="V68" i="122" a="1"/>
  <c r="V68" i="122" s="1"/>
  <c r="V58" i="122" a="1"/>
  <c r="V58" i="122" s="1"/>
  <c r="V47" i="122" a="1"/>
  <c r="V47" i="122" s="1"/>
  <c r="W42" i="122" a="1"/>
  <c r="W42" i="122" s="1"/>
  <c r="O41" i="122"/>
  <c r="O34" i="122"/>
  <c r="T18" i="122" a="1"/>
  <c r="T18" i="122" s="1"/>
  <c r="V15" i="122" a="1"/>
  <c r="V15" i="122" s="1"/>
  <c r="V14" i="122" a="1"/>
  <c r="V14" i="122" s="1"/>
  <c r="N10" i="122"/>
  <c r="T9" i="122" a="1"/>
  <c r="T9" i="122" s="1"/>
  <c r="U3" i="122" a="1"/>
  <c r="U3" i="122" s="1"/>
  <c r="O100" i="122"/>
  <c r="W75" i="122" a="1"/>
  <c r="W75" i="122" s="1"/>
  <c r="U69" i="122" a="1"/>
  <c r="U69" i="122" s="1"/>
  <c r="W66" i="122" a="1"/>
  <c r="W66" i="122" s="1"/>
  <c r="T60" i="122" a="1"/>
  <c r="T60" i="122" s="1"/>
  <c r="Q47" i="122"/>
  <c r="V42" i="122" a="1"/>
  <c r="V42" i="122" s="1"/>
  <c r="Q31" i="122"/>
  <c r="T19" i="122" a="1"/>
  <c r="T19" i="122" s="1"/>
  <c r="U16" i="122" a="1"/>
  <c r="U16" i="122" s="1"/>
  <c r="T8" i="122" a="1"/>
  <c r="T8" i="122" s="1"/>
  <c r="W96" i="122" a="1"/>
  <c r="W96" i="122" s="1"/>
  <c r="T82" i="122" a="1"/>
  <c r="T82" i="122" s="1"/>
  <c r="U78" i="122" a="1"/>
  <c r="U78" i="122" s="1"/>
  <c r="U75" i="122" a="1"/>
  <c r="U75" i="122" s="1"/>
  <c r="U65" i="122" a="1"/>
  <c r="U65" i="122" s="1"/>
  <c r="T57" i="122" a="1"/>
  <c r="T57" i="122" s="1"/>
  <c r="O47" i="122"/>
  <c r="X43" i="122" a="1"/>
  <c r="X43" i="122" s="1"/>
  <c r="O31" i="122"/>
  <c r="W30" i="122" a="1"/>
  <c r="W30" i="122" s="1"/>
  <c r="T21" i="122" a="1"/>
  <c r="T21" i="122" s="1"/>
  <c r="T16" i="122" a="1"/>
  <c r="T16" i="122" s="1"/>
  <c r="N9" i="119"/>
  <c r="T4" i="119" a="1"/>
  <c r="T4" i="119" s="1"/>
  <c r="V9" i="119" a="1"/>
  <c r="V9" i="119" s="1"/>
  <c r="W4" i="119" a="1"/>
  <c r="W4" i="119" s="1"/>
  <c r="O99" i="119"/>
  <c r="V85" i="119" a="1"/>
  <c r="V85" i="119" s="1"/>
  <c r="U73" i="119" a="1"/>
  <c r="U73" i="119" s="1"/>
  <c r="W54" i="119" a="1"/>
  <c r="W54" i="119" s="1"/>
  <c r="W38" i="119" a="1"/>
  <c r="W38" i="119" s="1"/>
  <c r="V24" i="119" a="1"/>
  <c r="V24" i="119" s="1"/>
  <c r="W21" i="119" a="1"/>
  <c r="W21" i="119" s="1"/>
  <c r="Q2" i="119"/>
  <c r="N7" i="119"/>
  <c r="U2" i="119" a="1"/>
  <c r="U2" i="119" s="1"/>
  <c r="V7" i="119" a="1"/>
  <c r="V7" i="119" s="1"/>
  <c r="X2" i="119" a="1"/>
  <c r="X2" i="119" s="1"/>
  <c r="T85" i="119" a="1"/>
  <c r="T85" i="119" s="1"/>
  <c r="X63" i="119" a="1"/>
  <c r="X63" i="119" s="1"/>
  <c r="Q59" i="119"/>
  <c r="W50" i="119" a="1"/>
  <c r="W50" i="119" s="1"/>
  <c r="V6" i="119" a="1"/>
  <c r="V6" i="119" s="1"/>
  <c r="O59" i="119"/>
  <c r="U23" i="119" a="1"/>
  <c r="U23" i="119" s="1"/>
  <c r="N16" i="119"/>
  <c r="T15" i="119" a="1"/>
  <c r="T15" i="119" s="1"/>
  <c r="N14" i="119"/>
  <c r="Q10" i="119"/>
  <c r="U10" i="119" a="1"/>
  <c r="U10" i="119" s="1"/>
  <c r="N85" i="119"/>
  <c r="U9" i="119" a="1"/>
  <c r="U9" i="119" s="1"/>
  <c r="V4" i="119" a="1"/>
  <c r="V4" i="119" s="1"/>
  <c r="X10" i="119" a="1"/>
  <c r="X10" i="119" s="1"/>
  <c r="O67" i="119"/>
  <c r="Q55" i="119"/>
  <c r="V30" i="119" a="1"/>
  <c r="V30" i="119" s="1"/>
  <c r="W28" i="119" a="1"/>
  <c r="W28" i="119" s="1"/>
  <c r="N25" i="119"/>
  <c r="Q8" i="119"/>
  <c r="N3" i="119"/>
  <c r="U8" i="119" a="1"/>
  <c r="U8" i="119" s="1"/>
  <c r="V3" i="119" a="1"/>
  <c r="V3" i="119" s="1"/>
  <c r="X9" i="119" a="1"/>
  <c r="X9" i="119" s="1"/>
  <c r="X68" i="119" a="1"/>
  <c r="X68" i="119" s="1"/>
  <c r="Q51" i="119"/>
  <c r="X47" i="119" a="1"/>
  <c r="X47" i="119" s="1"/>
  <c r="O43" i="119"/>
  <c r="W34" i="119" a="1"/>
  <c r="W34" i="119" s="1"/>
  <c r="T2" i="119" a="1"/>
  <c r="T2" i="119" s="1"/>
  <c r="U7" i="119" a="1"/>
  <c r="U7" i="119" s="1"/>
  <c r="V88" i="119" a="1"/>
  <c r="V88" i="119" s="1"/>
  <c r="W68" i="119" a="1"/>
  <c r="W68" i="119" s="1"/>
  <c r="W47" i="119" a="1"/>
  <c r="W47" i="119" s="1"/>
  <c r="T11" i="119" a="1"/>
  <c r="T11" i="119" s="1"/>
  <c r="U6" i="119" a="1"/>
  <c r="U6" i="119" s="1"/>
  <c r="X7" i="119" a="1"/>
  <c r="X7" i="119" s="1"/>
  <c r="N88" i="119"/>
  <c r="T69" i="119" a="1"/>
  <c r="T69" i="119" s="1"/>
  <c r="W31" i="119" a="1"/>
  <c r="W31" i="119" s="1"/>
  <c r="W27" i="119" a="1"/>
  <c r="W27" i="119" s="1"/>
  <c r="T12" i="119" a="1"/>
  <c r="T12" i="119" s="1"/>
  <c r="U5" i="119" a="1"/>
  <c r="U5" i="119" s="1"/>
  <c r="X6" i="119" a="1"/>
  <c r="X6" i="119" s="1"/>
  <c r="W71" i="119" a="1"/>
  <c r="W71" i="119" s="1"/>
  <c r="O70" i="119"/>
  <c r="Q69" i="119"/>
  <c r="T67" i="119" a="1"/>
  <c r="T67" i="119" s="1"/>
  <c r="X48" i="119" a="1"/>
  <c r="X48" i="119" s="1"/>
  <c r="Q47" i="119"/>
  <c r="T39" i="119" a="1"/>
  <c r="T39" i="119" s="1"/>
  <c r="V27" i="119" a="1"/>
  <c r="V27" i="119" s="1"/>
  <c r="T25" i="119" a="1"/>
  <c r="T25" i="119" s="1"/>
  <c r="V19" i="119" a="1"/>
  <c r="V19" i="119" s="1"/>
  <c r="T10" i="119" a="1"/>
  <c r="T10" i="119" s="1"/>
  <c r="U4" i="119" a="1"/>
  <c r="U4" i="119" s="1"/>
  <c r="W10" i="119" a="1"/>
  <c r="W10" i="119" s="1"/>
  <c r="X5" i="119" a="1"/>
  <c r="X5" i="119" s="1"/>
  <c r="X95" i="119" a="1"/>
  <c r="X95" i="119" s="1"/>
  <c r="W93" i="119" a="1"/>
  <c r="W93" i="119" s="1"/>
  <c r="X82" i="119" a="1"/>
  <c r="X82" i="119" s="1"/>
  <c r="Q75" i="119"/>
  <c r="N70" i="119"/>
  <c r="O69" i="119"/>
  <c r="W52" i="119" a="1"/>
  <c r="W52" i="119" s="1"/>
  <c r="O47" i="119"/>
  <c r="Q35" i="119"/>
  <c r="N31" i="119"/>
  <c r="U27" i="119" a="1"/>
  <c r="U27" i="119" s="1"/>
  <c r="U19" i="119" a="1"/>
  <c r="U19" i="119" s="1"/>
  <c r="N18" i="119"/>
  <c r="T9" i="119" a="1"/>
  <c r="T9" i="119" s="1"/>
  <c r="Q71" i="119"/>
  <c r="T64" i="119" a="1"/>
  <c r="T64" i="119" s="1"/>
  <c r="O48" i="119"/>
  <c r="X42" i="119" a="1"/>
  <c r="X42" i="119" s="1"/>
  <c r="O35" i="119"/>
  <c r="T34" i="119" a="1"/>
  <c r="T34" i="119" s="1"/>
  <c r="T28" i="119" a="1"/>
  <c r="T28" i="119" s="1"/>
  <c r="T27" i="119" a="1"/>
  <c r="T27" i="119" s="1"/>
  <c r="X20" i="119" a="1"/>
  <c r="X20" i="119" s="1"/>
  <c r="Q19" i="119"/>
  <c r="T8" i="119" a="1"/>
  <c r="T8" i="119" s="1"/>
  <c r="T7" i="119" a="1"/>
  <c r="T7" i="119" s="1"/>
  <c r="X99" i="119" a="1"/>
  <c r="X99" i="119" s="1"/>
  <c r="X85" i="119" a="1"/>
  <c r="X85" i="119" s="1"/>
  <c r="T56" i="119" a="1"/>
  <c r="T56" i="119" s="1"/>
  <c r="W53" i="119" a="1"/>
  <c r="W53" i="119" s="1"/>
  <c r="V26" i="119" a="1"/>
  <c r="V26" i="119" s="1"/>
  <c r="T6" i="119" a="1"/>
  <c r="T6" i="119" s="1"/>
  <c r="U99" i="119" a="1"/>
  <c r="U99" i="119" s="1"/>
  <c r="W95" i="119" a="1"/>
  <c r="W95" i="119" s="1"/>
  <c r="O94" i="119"/>
  <c r="V83" i="119" a="1"/>
  <c r="V83" i="119" s="1"/>
  <c r="N72" i="119"/>
  <c r="O57" i="119"/>
  <c r="T53" i="119" a="1"/>
  <c r="T53" i="119" s="1"/>
  <c r="N36" i="119"/>
  <c r="T31" i="119" a="1"/>
  <c r="T31" i="119" s="1"/>
  <c r="N27" i="119"/>
  <c r="N20" i="119"/>
  <c r="T18" i="119" a="1"/>
  <c r="T18" i="119" s="1"/>
  <c r="T5" i="119" a="1"/>
  <c r="T5" i="119" s="1"/>
  <c r="T98" i="119" a="1"/>
  <c r="T98" i="119" s="1"/>
  <c r="U83" i="119" a="1"/>
  <c r="U83" i="119" s="1"/>
  <c r="Q62" i="119"/>
  <c r="T48" i="119" a="1"/>
  <c r="T48" i="119" s="1"/>
  <c r="W35" i="119" a="1"/>
  <c r="W35" i="119" s="1"/>
  <c r="N7" i="117"/>
  <c r="N2" i="117"/>
  <c r="N13" i="117"/>
  <c r="N21" i="117"/>
  <c r="X5" i="117" a="1"/>
  <c r="X5" i="117" s="1"/>
  <c r="N80" i="117"/>
  <c r="Y8" i="117" a="1"/>
  <c r="Y8" i="117" s="1"/>
  <c r="S8" i="117"/>
  <c r="U4" i="117"/>
  <c r="Y7" i="117" a="1"/>
  <c r="Y7" i="117" s="1"/>
  <c r="AA5" i="117" a="1"/>
  <c r="AA5" i="117" s="1"/>
  <c r="N69" i="117"/>
  <c r="N67" i="117"/>
  <c r="AB64" i="117" a="1"/>
  <c r="AB64" i="117" s="1"/>
  <c r="J46" i="117"/>
  <c r="AB41" i="117" a="1"/>
  <c r="AB41" i="117" s="1"/>
  <c r="Y38" i="117" a="1"/>
  <c r="Y38" i="117" s="1"/>
  <c r="J30" i="117"/>
  <c r="N27" i="117"/>
  <c r="N25" i="117"/>
  <c r="AB22" i="117" a="1"/>
  <c r="AB22" i="117" s="1"/>
  <c r="X21" i="117" a="1"/>
  <c r="X21" i="117" s="1"/>
  <c r="T20" i="117"/>
  <c r="S17" i="117"/>
  <c r="K12" i="117"/>
  <c r="X11" i="117" a="1"/>
  <c r="X11" i="117" s="1"/>
  <c r="X9" i="117" a="1"/>
  <c r="X9" i="117" s="1"/>
  <c r="AA6" i="117" a="1"/>
  <c r="AA6" i="117" s="1"/>
  <c r="S7" i="117"/>
  <c r="V2" i="117"/>
  <c r="Y6" i="117" a="1"/>
  <c r="Y6" i="117" s="1"/>
  <c r="AA4" i="117" a="1"/>
  <c r="AA4" i="117" s="1"/>
  <c r="J92" i="117"/>
  <c r="AA87" i="117" a="1"/>
  <c r="AA87" i="117" s="1"/>
  <c r="N71" i="117"/>
  <c r="AB69" i="117" a="1"/>
  <c r="AB69" i="117" s="1"/>
  <c r="J64" i="117"/>
  <c r="X55" i="117" a="1"/>
  <c r="X55" i="117" s="1"/>
  <c r="AB46" i="117" a="1"/>
  <c r="AB46" i="117" s="1"/>
  <c r="S38" i="117"/>
  <c r="AA22" i="117" a="1"/>
  <c r="AA22" i="117" s="1"/>
  <c r="V21" i="117"/>
  <c r="S20" i="117"/>
  <c r="R17" i="117"/>
  <c r="O16" i="117"/>
  <c r="X15" i="117" a="1"/>
  <c r="X15" i="117" s="1"/>
  <c r="J12" i="117"/>
  <c r="V9" i="117"/>
  <c r="U6" i="117"/>
  <c r="Y2" i="117" a="1"/>
  <c r="Y2" i="117" s="1"/>
  <c r="N88" i="117"/>
  <c r="S6" i="117"/>
  <c r="V8" i="117"/>
  <c r="Y5" i="117" a="1"/>
  <c r="Y5" i="117" s="1"/>
  <c r="AA3" i="117" a="1"/>
  <c r="AA3" i="117" s="1"/>
  <c r="J66" i="117"/>
  <c r="V62" i="117"/>
  <c r="N32" i="117"/>
  <c r="S28" i="117"/>
  <c r="T26" i="117"/>
  <c r="O24" i="117"/>
  <c r="Z22" i="117" a="1"/>
  <c r="Z22" i="117" s="1"/>
  <c r="T21" i="117"/>
  <c r="R20" i="117"/>
  <c r="K13" i="117"/>
  <c r="V10" i="117"/>
  <c r="U9" i="117"/>
  <c r="X3" i="117" a="1"/>
  <c r="X3" i="117" s="1"/>
  <c r="AA8" i="117" a="1"/>
  <c r="AA8" i="117" s="1"/>
  <c r="O2" i="117"/>
  <c r="S5" i="117"/>
  <c r="V7" i="117"/>
  <c r="AB2" i="117" a="1"/>
  <c r="AB2" i="117" s="1"/>
  <c r="AA76" i="117" a="1"/>
  <c r="AA76" i="117" s="1"/>
  <c r="AA70" i="117" a="1"/>
  <c r="AA70" i="117" s="1"/>
  <c r="S62" i="117"/>
  <c r="J58" i="117"/>
  <c r="N37" i="117"/>
  <c r="R28" i="117"/>
  <c r="S26" i="117"/>
  <c r="S21" i="117"/>
  <c r="K14" i="117"/>
  <c r="J13" i="117"/>
  <c r="U10" i="117"/>
  <c r="T9" i="117"/>
  <c r="O8" i="117"/>
  <c r="S4" i="117"/>
  <c r="V6" i="117"/>
  <c r="Y3" i="117" a="1"/>
  <c r="Y3" i="117" s="1"/>
  <c r="AB8" i="117" a="1"/>
  <c r="AB8" i="117" s="1"/>
  <c r="Z85" i="117" a="1"/>
  <c r="Z85" i="117" s="1"/>
  <c r="Z76" i="117" a="1"/>
  <c r="Z76" i="117" s="1"/>
  <c r="K62" i="117"/>
  <c r="X35" i="117" a="1"/>
  <c r="X35" i="117" s="1"/>
  <c r="J28" i="117"/>
  <c r="AA24" i="117" a="1"/>
  <c r="AA24" i="117" s="1"/>
  <c r="X19" i="117" a="1"/>
  <c r="X19" i="117" s="1"/>
  <c r="Z13" i="117" a="1"/>
  <c r="Z13" i="117" s="1"/>
  <c r="T10" i="117"/>
  <c r="S9" i="117"/>
  <c r="S2" i="117"/>
  <c r="O7" i="117"/>
  <c r="T2" i="117"/>
  <c r="V5" i="117"/>
  <c r="Z2" i="117" a="1"/>
  <c r="Z2" i="117" s="1"/>
  <c r="AB7" i="117" a="1"/>
  <c r="AB7" i="117" s="1"/>
  <c r="U95" i="117"/>
  <c r="J78" i="117"/>
  <c r="R76" i="117"/>
  <c r="T74" i="117"/>
  <c r="X62" i="117" a="1"/>
  <c r="X62" i="117" s="1"/>
  <c r="X51" i="117" a="1"/>
  <c r="X51" i="117" s="1"/>
  <c r="Y49" i="117" a="1"/>
  <c r="Y49" i="117" s="1"/>
  <c r="Z47" i="117" a="1"/>
  <c r="Z47" i="117" s="1"/>
  <c r="N46" i="117"/>
  <c r="J38" i="117"/>
  <c r="AA36" i="117" a="1"/>
  <c r="AA36" i="117" s="1"/>
  <c r="Y35" i="117" a="1"/>
  <c r="Y35" i="117" s="1"/>
  <c r="X28" i="117" a="1"/>
  <c r="X28" i="117" s="1"/>
  <c r="Z26" i="117" a="1"/>
  <c r="Z26" i="117" s="1"/>
  <c r="J22" i="117"/>
  <c r="J20" i="117"/>
  <c r="T18" i="117"/>
  <c r="AB14" i="117" a="1"/>
  <c r="AB14" i="117" s="1"/>
  <c r="S10" i="117"/>
  <c r="R9" i="117"/>
  <c r="O6" i="117"/>
  <c r="T8" i="117"/>
  <c r="V4" i="117"/>
  <c r="Z8" i="117" a="1"/>
  <c r="Z8" i="117" s="1"/>
  <c r="V93" i="117"/>
  <c r="V90" i="117"/>
  <c r="AB88" i="117" a="1"/>
  <c r="AB88" i="117" s="1"/>
  <c r="X79" i="117" a="1"/>
  <c r="X79" i="117" s="1"/>
  <c r="Z52" i="117" a="1"/>
  <c r="Z52" i="117" s="1"/>
  <c r="X22" i="117" a="1"/>
  <c r="X22" i="117" s="1"/>
  <c r="K21" i="117"/>
  <c r="S18" i="117"/>
  <c r="R10" i="117"/>
  <c r="O9" i="117"/>
  <c r="O5" i="117"/>
  <c r="T7" i="117"/>
  <c r="X2" i="117" a="1"/>
  <c r="X2" i="117" s="1"/>
  <c r="Z7" i="117" a="1"/>
  <c r="Z7" i="117" s="1"/>
  <c r="AB5" i="117" a="1"/>
  <c r="AB5" i="117" s="1"/>
  <c r="S93" i="117"/>
  <c r="T90" i="117"/>
  <c r="X52" i="117" a="1"/>
  <c r="X52" i="117" s="1"/>
  <c r="K56" i="117"/>
  <c r="AA39" i="117" a="1"/>
  <c r="AA39" i="117" s="1"/>
  <c r="N17" i="117"/>
  <c r="J10" i="117"/>
  <c r="R2" i="117"/>
  <c r="T5" i="117"/>
  <c r="N99" i="117"/>
  <c r="Y95" i="117" a="1"/>
  <c r="Y95" i="117" s="1"/>
  <c r="N83" i="117"/>
  <c r="U65" i="117"/>
  <c r="N43" i="117"/>
  <c r="N35" i="117"/>
  <c r="X10" i="117" a="1"/>
  <c r="X10" i="117" s="1"/>
  <c r="N68" i="117"/>
  <c r="Z65" i="117" a="1"/>
  <c r="Z65" i="117" s="1"/>
  <c r="N60" i="117"/>
  <c r="AB57" i="117" a="1"/>
  <c r="AB57" i="117" s="1"/>
  <c r="N22" i="117"/>
  <c r="V12" i="117"/>
  <c r="S52" i="117"/>
  <c r="AB32" i="117" a="1"/>
  <c r="AB32" i="117" s="1"/>
  <c r="X13" i="117" a="1"/>
  <c r="X13" i="117" s="1"/>
  <c r="U12" i="117"/>
  <c r="R6" i="117"/>
  <c r="AB21" i="117" a="1"/>
  <c r="AB21" i="117" s="1"/>
  <c r="O57" i="117"/>
  <c r="S32" i="117"/>
  <c r="Z21" i="117" a="1"/>
  <c r="Z21" i="117" s="1"/>
  <c r="S19" i="117"/>
  <c r="U13" i="117"/>
  <c r="S12" i="117"/>
  <c r="N10" i="117"/>
  <c r="L13" i="115"/>
  <c r="O7" i="115"/>
  <c r="R70" i="115" a="1"/>
  <c r="R70" i="115" s="1"/>
  <c r="T78" i="115" a="1"/>
  <c r="T78" i="115" s="1"/>
  <c r="V70" i="115" a="1"/>
  <c r="V70" i="115" s="1"/>
  <c r="V7" i="115" a="1"/>
  <c r="V7" i="115" s="1"/>
  <c r="S15" i="115" a="1"/>
  <c r="S15" i="115" s="1"/>
  <c r="T62" i="115" a="1"/>
  <c r="T62" i="115" s="1"/>
  <c r="T7" i="115" a="1"/>
  <c r="T7" i="115" s="1"/>
  <c r="U15" i="115" a="1"/>
  <c r="U15" i="115" s="1"/>
  <c r="M7" i="115"/>
  <c r="L98" i="115"/>
  <c r="O30" i="115"/>
  <c r="O5" i="115"/>
  <c r="R19" i="115" a="1"/>
  <c r="R19" i="115" s="1"/>
  <c r="R3" i="115" a="1"/>
  <c r="R3" i="115" s="1"/>
  <c r="S14" i="115" a="1"/>
  <c r="S14" i="115" s="1"/>
  <c r="T6" i="115" a="1"/>
  <c r="T6" i="115" s="1"/>
  <c r="U14" i="115" a="1"/>
  <c r="U14" i="115" s="1"/>
  <c r="V5" i="115" a="1"/>
  <c r="V5" i="115" s="1"/>
  <c r="V22" i="115" a="1"/>
  <c r="V22" i="115" s="1"/>
  <c r="V21" i="115" a="1"/>
  <c r="V21" i="115" s="1"/>
  <c r="S52" i="115" a="1"/>
  <c r="S52" i="115" s="1"/>
  <c r="R54" i="115" a="1"/>
  <c r="R54" i="115" s="1"/>
  <c r="L82" i="115"/>
  <c r="L9" i="115"/>
  <c r="O19" i="115"/>
  <c r="O3" i="115"/>
  <c r="R17" i="115" a="1"/>
  <c r="R17" i="115" s="1"/>
  <c r="S98" i="115" a="1"/>
  <c r="S98" i="115" s="1"/>
  <c r="S12" i="115" a="1"/>
  <c r="S12" i="115" s="1"/>
  <c r="U12" i="115" a="1"/>
  <c r="U12" i="115" s="1"/>
  <c r="V19" i="115" a="1"/>
  <c r="V19" i="115" s="1"/>
  <c r="V3" i="115" a="1"/>
  <c r="V3" i="115" s="1"/>
  <c r="U13" i="115" a="1"/>
  <c r="U13" i="115" s="1"/>
  <c r="L81" i="115"/>
  <c r="L8" i="115"/>
  <c r="O18" i="115"/>
  <c r="R16" i="115" a="1"/>
  <c r="R16" i="115" s="1"/>
  <c r="S97" i="115" a="1"/>
  <c r="S97" i="115" s="1"/>
  <c r="S11" i="115" a="1"/>
  <c r="S11" i="115" s="1"/>
  <c r="T19" i="115" a="1"/>
  <c r="T19" i="115" s="1"/>
  <c r="T3" i="115" a="1"/>
  <c r="T3" i="115" s="1"/>
  <c r="U11" i="115" a="1"/>
  <c r="U11" i="115" s="1"/>
  <c r="V18" i="115" a="1"/>
  <c r="V18" i="115" s="1"/>
  <c r="M50" i="115"/>
  <c r="U62" i="115" a="1"/>
  <c r="U62" i="115" s="1"/>
  <c r="T64" i="115" a="1"/>
  <c r="T64" i="115" s="1"/>
  <c r="T66" i="115" a="1"/>
  <c r="T66" i="115" s="1"/>
  <c r="S68" i="115" a="1"/>
  <c r="S68" i="115" s="1"/>
  <c r="S70" i="115" a="1"/>
  <c r="S70" i="115" s="1"/>
  <c r="V72" i="115" a="1"/>
  <c r="V72" i="115" s="1"/>
  <c r="V74" i="115" a="1"/>
  <c r="V74" i="115" s="1"/>
  <c r="U76" i="115" a="1"/>
  <c r="U76" i="115" s="1"/>
  <c r="U78" i="115" a="1"/>
  <c r="U78" i="115" s="1"/>
  <c r="M99" i="115"/>
  <c r="L66" i="115"/>
  <c r="R15" i="115" a="1"/>
  <c r="R15" i="115" s="1"/>
  <c r="S82" i="115" a="1"/>
  <c r="S82" i="115" s="1"/>
  <c r="S10" i="115" a="1"/>
  <c r="S10" i="115" s="1"/>
  <c r="T18" i="115" a="1"/>
  <c r="T18" i="115" s="1"/>
  <c r="U2" i="115" a="1"/>
  <c r="U2" i="115" s="1"/>
  <c r="U10" i="115" a="1"/>
  <c r="U10" i="115" s="1"/>
  <c r="V17" i="115" a="1"/>
  <c r="V17" i="115" s="1"/>
  <c r="S13" i="115" a="1"/>
  <c r="S13" i="115" s="1"/>
  <c r="R37" i="115" a="1"/>
  <c r="R37" i="115" s="1"/>
  <c r="L65" i="115"/>
  <c r="O16" i="115"/>
  <c r="R14" i="115" a="1"/>
  <c r="R14" i="115" s="1"/>
  <c r="S9" i="115" a="1"/>
  <c r="S9" i="115" s="1"/>
  <c r="T17" i="115" a="1"/>
  <c r="T17" i="115" s="1"/>
  <c r="U9" i="115" a="1"/>
  <c r="U9" i="115" s="1"/>
  <c r="V16" i="115" a="1"/>
  <c r="V16" i="115" s="1"/>
  <c r="V39" i="115" a="1"/>
  <c r="V39" i="115" s="1"/>
  <c r="V41" i="115" a="1"/>
  <c r="V41" i="115" s="1"/>
  <c r="U45" i="115" a="1"/>
  <c r="U45" i="115" s="1"/>
  <c r="L50" i="115"/>
  <c r="O15" i="115"/>
  <c r="R13" i="115" a="1"/>
  <c r="R13" i="115" s="1"/>
  <c r="S66" i="115" a="1"/>
  <c r="S66" i="115" s="1"/>
  <c r="S8" i="115" a="1"/>
  <c r="S8" i="115" s="1"/>
  <c r="U89" i="115" a="1"/>
  <c r="U89" i="115" s="1"/>
  <c r="U8" i="115" a="1"/>
  <c r="U8" i="115" s="1"/>
  <c r="V15" i="115" a="1"/>
  <c r="V15" i="115" s="1"/>
  <c r="T47" i="115" a="1"/>
  <c r="T47" i="115" s="1"/>
  <c r="L49" i="115"/>
  <c r="O14" i="115"/>
  <c r="R12" i="115" a="1"/>
  <c r="R12" i="115" s="1"/>
  <c r="S7" i="115" a="1"/>
  <c r="S7" i="115" s="1"/>
  <c r="U74" i="115" a="1"/>
  <c r="U74" i="115" s="1"/>
  <c r="U7" i="115" a="1"/>
  <c r="U7" i="115" s="1"/>
  <c r="V14" i="115" a="1"/>
  <c r="V14" i="115" s="1"/>
  <c r="R18" i="115" a="1"/>
  <c r="R18" i="115" s="1"/>
  <c r="R11" i="115" a="1"/>
  <c r="R11" i="115" s="1"/>
  <c r="S50" i="115" a="1"/>
  <c r="S50" i="115" s="1"/>
  <c r="S6" i="115" a="1"/>
  <c r="S6" i="115" s="1"/>
  <c r="U6" i="115" a="1"/>
  <c r="U6" i="115" s="1"/>
  <c r="V13" i="115" a="1"/>
  <c r="V13" i="115" s="1"/>
  <c r="R10" i="115" a="1"/>
  <c r="R10" i="115" s="1"/>
  <c r="S49" i="115" a="1"/>
  <c r="S49" i="115" s="1"/>
  <c r="S5" i="115" a="1"/>
  <c r="S5" i="115" s="1"/>
  <c r="U26" i="115" a="1"/>
  <c r="U26" i="115" s="1"/>
  <c r="V55" i="115" a="1"/>
  <c r="V55" i="115" s="1"/>
  <c r="V57" i="115" a="1"/>
  <c r="V57" i="115" s="1"/>
  <c r="U59" i="115" a="1"/>
  <c r="U59" i="115" s="1"/>
  <c r="U61" i="115" a="1"/>
  <c r="U61" i="115" s="1"/>
  <c r="L16" i="115"/>
  <c r="O93" i="115"/>
  <c r="R8" i="115" a="1"/>
  <c r="R8" i="115" s="1"/>
  <c r="S19" i="115" a="1"/>
  <c r="S19" i="115" s="1"/>
  <c r="S3" i="115" a="1"/>
  <c r="S3" i="115" s="1"/>
  <c r="V10" i="115" a="1"/>
  <c r="V10" i="115" s="1"/>
  <c r="T63" i="115" a="1"/>
  <c r="T63" i="115" s="1"/>
  <c r="T65" i="115" a="1"/>
  <c r="T65" i="115" s="1"/>
  <c r="S67" i="115" a="1"/>
  <c r="S67" i="115" s="1"/>
  <c r="S69" i="115" a="1"/>
  <c r="S69" i="115" s="1"/>
  <c r="V73" i="115" a="1"/>
  <c r="V73" i="115" s="1"/>
  <c r="U75" i="115" a="1"/>
  <c r="U75" i="115" s="1"/>
  <c r="O78" i="115"/>
  <c r="O9" i="115"/>
  <c r="R2" i="115" a="1"/>
  <c r="R2" i="115" s="1"/>
  <c r="S18" i="115" a="1"/>
  <c r="S18" i="115" s="1"/>
  <c r="T2" i="115" a="1"/>
  <c r="T2" i="115" s="1"/>
  <c r="V9" i="115" a="1"/>
  <c r="V9" i="115" s="1"/>
  <c r="T79" i="115" a="1"/>
  <c r="T79" i="115" s="1"/>
  <c r="T81" i="115" a="1"/>
  <c r="T81" i="115" s="1"/>
  <c r="O62" i="115"/>
  <c r="R85" i="115" a="1"/>
  <c r="R85" i="115" s="1"/>
  <c r="S17" i="115" a="1"/>
  <c r="S17" i="115" s="1"/>
  <c r="T93" i="115" a="1"/>
  <c r="T93" i="115" s="1"/>
  <c r="V85" i="115" a="1"/>
  <c r="V85" i="115" s="1"/>
  <c r="L8" i="113"/>
  <c r="R12" i="113" a="1"/>
  <c r="R12" i="113" s="1"/>
  <c r="S14" i="113" a="1"/>
  <c r="S14" i="113" s="1"/>
  <c r="T17" i="113" a="1"/>
  <c r="T17" i="113" s="1"/>
  <c r="O19" i="113"/>
  <c r="U5" i="113" a="1"/>
  <c r="U5" i="113" s="1"/>
  <c r="R68" i="113" a="1"/>
  <c r="R68" i="113" s="1"/>
  <c r="U62" i="113" a="1"/>
  <c r="U62" i="113" s="1"/>
  <c r="V60" i="113" a="1"/>
  <c r="V60" i="113" s="1"/>
  <c r="S52" i="113" a="1"/>
  <c r="S52" i="113" s="1"/>
  <c r="U50" i="113" a="1"/>
  <c r="U50" i="113" s="1"/>
  <c r="R44" i="113" a="1"/>
  <c r="R44" i="113" s="1"/>
  <c r="M38" i="113"/>
  <c r="T29" i="113" a="1"/>
  <c r="T29" i="113" s="1"/>
  <c r="V24" i="113" a="1"/>
  <c r="V24" i="113" s="1"/>
  <c r="U2" i="113" a="1"/>
  <c r="U2" i="113" s="1"/>
  <c r="O48" i="113"/>
  <c r="T15" i="113" a="1"/>
  <c r="T15" i="113" s="1"/>
  <c r="O17" i="113"/>
  <c r="U19" i="113" a="1"/>
  <c r="U19" i="113" s="1"/>
  <c r="O60" i="113"/>
  <c r="V46" i="113" a="1"/>
  <c r="V46" i="113" s="1"/>
  <c r="R41" i="113" a="1"/>
  <c r="R41" i="113" s="1"/>
  <c r="V34" i="113" a="1"/>
  <c r="V34" i="113" s="1"/>
  <c r="V20" i="113" a="1"/>
  <c r="V20" i="113" s="1"/>
  <c r="V2" i="113" a="1"/>
  <c r="V2" i="113" s="1"/>
  <c r="V96" i="113" a="1"/>
  <c r="V96" i="113" s="1"/>
  <c r="M69" i="113"/>
  <c r="M60" i="113"/>
  <c r="M53" i="113"/>
  <c r="U20" i="113" a="1"/>
  <c r="U20" i="113" s="1"/>
  <c r="R8" i="113" a="1"/>
  <c r="R8" i="113" s="1"/>
  <c r="S10" i="113" a="1"/>
  <c r="S10" i="113" s="1"/>
  <c r="T13" i="113" a="1"/>
  <c r="T13" i="113" s="1"/>
  <c r="O15" i="113"/>
  <c r="U17" i="113" a="1"/>
  <c r="U17" i="113" s="1"/>
  <c r="V19" i="113" a="1"/>
  <c r="V19" i="113" s="1"/>
  <c r="V3" i="113" a="1"/>
  <c r="V3" i="113" s="1"/>
  <c r="O85" i="113"/>
  <c r="S82" i="113" a="1"/>
  <c r="S82" i="113" s="1"/>
  <c r="L69" i="113"/>
  <c r="L53" i="113"/>
  <c r="S45" i="113" a="1"/>
  <c r="S45" i="113" s="1"/>
  <c r="U38" i="113" a="1"/>
  <c r="U38" i="113" s="1"/>
  <c r="S34" i="113" a="1"/>
  <c r="S34" i="113" s="1"/>
  <c r="R31" i="113" a="1"/>
  <c r="R31" i="113" s="1"/>
  <c r="O28" i="113"/>
  <c r="M24" i="113"/>
  <c r="T20" i="113" a="1"/>
  <c r="T20" i="113" s="1"/>
  <c r="T12" i="113" a="1"/>
  <c r="T12" i="113" s="1"/>
  <c r="U100" i="113" a="1"/>
  <c r="U100" i="113" s="1"/>
  <c r="R96" i="113" a="1"/>
  <c r="R96" i="113" s="1"/>
  <c r="V86" i="113" a="1"/>
  <c r="V86" i="113" s="1"/>
  <c r="R46" i="113" a="1"/>
  <c r="R46" i="113" s="1"/>
  <c r="V40" i="113" a="1"/>
  <c r="V40" i="113" s="1"/>
  <c r="L39" i="113"/>
  <c r="U35" i="113" a="1"/>
  <c r="U35" i="113" s="1"/>
  <c r="R34" i="113" a="1"/>
  <c r="R34" i="113" s="1"/>
  <c r="M28" i="113"/>
  <c r="V21" i="113" a="1"/>
  <c r="V21" i="113" s="1"/>
  <c r="S20" i="113" a="1"/>
  <c r="S20" i="113" s="1"/>
  <c r="R6" i="113" a="1"/>
  <c r="R6" i="113" s="1"/>
  <c r="S8" i="113" a="1"/>
  <c r="S8" i="113" s="1"/>
  <c r="T11" i="113" a="1"/>
  <c r="T11" i="113" s="1"/>
  <c r="O13" i="113"/>
  <c r="U15" i="113" a="1"/>
  <c r="U15" i="113" s="1"/>
  <c r="V17" i="113" a="1"/>
  <c r="V17" i="113" s="1"/>
  <c r="T100" i="113" a="1"/>
  <c r="T100" i="113" s="1"/>
  <c r="U86" i="113" a="1"/>
  <c r="U86" i="113" s="1"/>
  <c r="M82" i="113"/>
  <c r="L70" i="113"/>
  <c r="M64" i="113"/>
  <c r="L54" i="113"/>
  <c r="O46" i="113"/>
  <c r="V43" i="113" a="1"/>
  <c r="V43" i="113" s="1"/>
  <c r="O34" i="113"/>
  <c r="V33" i="113" a="1"/>
  <c r="V33" i="113" s="1"/>
  <c r="S100" i="113" a="1"/>
  <c r="S100" i="113" s="1"/>
  <c r="O96" i="113"/>
  <c r="S86" i="113" a="1"/>
  <c r="S86" i="113" s="1"/>
  <c r="U79" i="113" a="1"/>
  <c r="U79" i="113" s="1"/>
  <c r="O76" i="113"/>
  <c r="R69" i="113" a="1"/>
  <c r="R69" i="113" s="1"/>
  <c r="R67" i="113" a="1"/>
  <c r="R67" i="113" s="1"/>
  <c r="R60" i="113" a="1"/>
  <c r="R60" i="113" s="1"/>
  <c r="R53" i="113" a="1"/>
  <c r="R53" i="113" s="1"/>
  <c r="O49" i="113"/>
  <c r="O40" i="113"/>
  <c r="V36" i="113" a="1"/>
  <c r="V36" i="113" s="1"/>
  <c r="L16" i="113"/>
  <c r="R2" i="113" a="1"/>
  <c r="R2" i="113" s="1"/>
  <c r="R4" i="113" a="1"/>
  <c r="R4" i="113" s="1"/>
  <c r="S6" i="113" a="1"/>
  <c r="S6" i="113" s="1"/>
  <c r="T9" i="113" a="1"/>
  <c r="T9" i="113" s="1"/>
  <c r="O11" i="113"/>
  <c r="V15" i="113" a="1"/>
  <c r="V15" i="113" s="1"/>
  <c r="R99" i="113" a="1"/>
  <c r="R99" i="113" s="1"/>
  <c r="L96" i="113"/>
  <c r="R92" i="113" a="1"/>
  <c r="R92" i="113" s="1"/>
  <c r="M79" i="113"/>
  <c r="U78" i="113" a="1"/>
  <c r="U78" i="113" s="1"/>
  <c r="M76" i="113"/>
  <c r="T62" i="113" a="1"/>
  <c r="T62" i="113" s="1"/>
  <c r="O58" i="113"/>
  <c r="R57" i="113" a="1"/>
  <c r="R57" i="113" s="1"/>
  <c r="T55" i="113" a="1"/>
  <c r="T55" i="113" s="1"/>
  <c r="V50" i="113" a="1"/>
  <c r="V50" i="113" s="1"/>
  <c r="L49" i="113"/>
  <c r="M46" i="113"/>
  <c r="S39" i="113" a="1"/>
  <c r="S39" i="113" s="1"/>
  <c r="U36" i="113" a="1"/>
  <c r="U36" i="113" s="1"/>
  <c r="R19" i="113" a="1"/>
  <c r="R19" i="113" s="1"/>
  <c r="R3" i="113" a="1"/>
  <c r="R3" i="113" s="1"/>
  <c r="S5" i="113" a="1"/>
  <c r="S5" i="113" s="1"/>
  <c r="T8" i="113" a="1"/>
  <c r="T8" i="113" s="1"/>
  <c r="U12" i="113" a="1"/>
  <c r="U12" i="113" s="1"/>
  <c r="M86" i="113"/>
  <c r="R82" i="113" a="1"/>
  <c r="R82" i="113" s="1"/>
  <c r="L79" i="113"/>
  <c r="R70" i="113" a="1"/>
  <c r="R70" i="113" s="1"/>
  <c r="L67" i="113"/>
  <c r="S62" i="113" a="1"/>
  <c r="S62" i="113" s="1"/>
  <c r="M58" i="113"/>
  <c r="U54" i="113" a="1"/>
  <c r="U54" i="113" s="1"/>
  <c r="T50" i="113" a="1"/>
  <c r="T50" i="113" s="1"/>
  <c r="M40" i="113"/>
  <c r="T36" i="113" a="1"/>
  <c r="T36" i="113" s="1"/>
  <c r="L35" i="113"/>
  <c r="O32" i="113"/>
  <c r="R28" i="113" a="1"/>
  <c r="R28" i="113" s="1"/>
  <c r="V22" i="113" a="1"/>
  <c r="V22" i="113" s="1"/>
  <c r="L21" i="113"/>
  <c r="S2" i="113" a="1"/>
  <c r="S2" i="113" s="1"/>
  <c r="U90" i="113" a="1"/>
  <c r="U90" i="113" s="1"/>
  <c r="T80" i="113" a="1"/>
  <c r="T80" i="113" s="1"/>
  <c r="V44" i="113" a="1"/>
  <c r="V44" i="113" s="1"/>
  <c r="V37" i="113" a="1"/>
  <c r="V37" i="113" s="1"/>
  <c r="S36" i="113" a="1"/>
  <c r="S36" i="113" s="1"/>
  <c r="T22" i="113" a="1"/>
  <c r="T22" i="113" s="1"/>
  <c r="R17" i="113" a="1"/>
  <c r="R17" i="113" s="1"/>
  <c r="S19" i="113" a="1"/>
  <c r="S19" i="113" s="1"/>
  <c r="U10" i="113" a="1"/>
  <c r="U10" i="113" s="1"/>
  <c r="V98" i="113" a="1"/>
  <c r="V98" i="113" s="1"/>
  <c r="T90" i="113" a="1"/>
  <c r="T90" i="113" s="1"/>
  <c r="O87" i="113"/>
  <c r="S83" i="113" a="1"/>
  <c r="S83" i="113" s="1"/>
  <c r="S80" i="113" a="1"/>
  <c r="S80" i="113" s="1"/>
  <c r="O62" i="113"/>
  <c r="V56" i="113" a="1"/>
  <c r="V56" i="113" s="1"/>
  <c r="U51" i="113" a="1"/>
  <c r="U51" i="113" s="1"/>
  <c r="R50" i="113" a="1"/>
  <c r="R50" i="113" s="1"/>
  <c r="R49" i="113" a="1"/>
  <c r="R49" i="113" s="1"/>
  <c r="U46" i="113" a="1"/>
  <c r="U46" i="113" s="1"/>
  <c r="O44" i="113"/>
  <c r="S37" i="113" a="1"/>
  <c r="S37" i="113" s="1"/>
  <c r="U98" i="113" a="1"/>
  <c r="U98" i="113" s="1"/>
  <c r="V94" i="113" a="1"/>
  <c r="V94" i="113" s="1"/>
  <c r="R90" i="113" a="1"/>
  <c r="R90" i="113" s="1"/>
  <c r="T86" i="113" a="1"/>
  <c r="T86" i="113" s="1"/>
  <c r="R80" i="113" a="1"/>
  <c r="R80" i="113" s="1"/>
  <c r="S79" i="113" a="1"/>
  <c r="S79" i="113" s="1"/>
  <c r="U74" i="113" a="1"/>
  <c r="U74" i="113" s="1"/>
  <c r="U56" i="113" a="1"/>
  <c r="U56" i="113" s="1"/>
  <c r="O50" i="113"/>
  <c r="M44" i="113"/>
  <c r="R40" i="113" a="1"/>
  <c r="R40" i="113" s="1"/>
  <c r="O36" i="113"/>
  <c r="S35" i="113" a="1"/>
  <c r="S35" i="113" s="1"/>
  <c r="R21" i="113" a="1"/>
  <c r="R21" i="113" s="1"/>
  <c r="R98" i="113" a="1"/>
  <c r="R98" i="113" s="1"/>
  <c r="U94" i="113" a="1"/>
  <c r="U94" i="113" s="1"/>
  <c r="O80" i="113"/>
  <c r="M74" i="113"/>
  <c r="O68" i="113"/>
  <c r="M62" i="113"/>
  <c r="O56" i="113"/>
  <c r="M50" i="113"/>
  <c r="R56" i="111" a="1"/>
  <c r="R56" i="111" s="1"/>
  <c r="T95" i="111" a="1"/>
  <c r="T95" i="111" s="1"/>
  <c r="M70" i="111"/>
  <c r="S85" i="111" a="1"/>
  <c r="S85" i="111" s="1"/>
  <c r="T57" i="111" a="1"/>
  <c r="T57" i="111" s="1"/>
  <c r="T41" i="111" a="1"/>
  <c r="T41" i="111" s="1"/>
  <c r="T25" i="111" a="1"/>
  <c r="T25" i="111" s="1"/>
  <c r="M74" i="111"/>
  <c r="L88" i="111"/>
  <c r="L72" i="111"/>
  <c r="L56" i="111"/>
  <c r="L40" i="111"/>
  <c r="L24" i="111"/>
  <c r="L8" i="111"/>
  <c r="O91" i="111"/>
  <c r="O75" i="111"/>
  <c r="O59" i="111"/>
  <c r="O43" i="111"/>
  <c r="O27" i="111"/>
  <c r="O11" i="111"/>
  <c r="R97" i="111" a="1"/>
  <c r="R97" i="111" s="1"/>
  <c r="R81" i="111" a="1"/>
  <c r="R81" i="111" s="1"/>
  <c r="R65" i="111" a="1"/>
  <c r="R65" i="111" s="1"/>
  <c r="R49" i="111" a="1"/>
  <c r="R49" i="111" s="1"/>
  <c r="R33" i="111" a="1"/>
  <c r="R33" i="111" s="1"/>
  <c r="R17" i="111" a="1"/>
  <c r="R17" i="111" s="1"/>
  <c r="S100" i="111" a="1"/>
  <c r="S100" i="111" s="1"/>
  <c r="S84" i="111" a="1"/>
  <c r="S84" i="111" s="1"/>
  <c r="S68" i="111" a="1"/>
  <c r="S68" i="111" s="1"/>
  <c r="S52" i="111" a="1"/>
  <c r="S52" i="111" s="1"/>
  <c r="S36" i="111" a="1"/>
  <c r="S36" i="111" s="1"/>
  <c r="S21" i="111" a="1"/>
  <c r="S21" i="111" s="1"/>
  <c r="S5" i="111" a="1"/>
  <c r="S5" i="111" s="1"/>
  <c r="T88" i="111" a="1"/>
  <c r="T88" i="111" s="1"/>
  <c r="T72" i="111" a="1"/>
  <c r="T72" i="111" s="1"/>
  <c r="T56" i="111" a="1"/>
  <c r="T56" i="111" s="1"/>
  <c r="T40" i="111" a="1"/>
  <c r="T40" i="111" s="1"/>
  <c r="T24" i="111" a="1"/>
  <c r="T24" i="111" s="1"/>
  <c r="T8" i="111" a="1"/>
  <c r="T8" i="111" s="1"/>
  <c r="V94" i="111" a="1"/>
  <c r="V94" i="111" s="1"/>
  <c r="V78" i="111" a="1"/>
  <c r="V78" i="111" s="1"/>
  <c r="V62" i="111" a="1"/>
  <c r="V62" i="111" s="1"/>
  <c r="V46" i="111" a="1"/>
  <c r="V46" i="111" s="1"/>
  <c r="V30" i="111" a="1"/>
  <c r="V30" i="111" s="1"/>
  <c r="V14" i="111" a="1"/>
  <c r="V14" i="111" s="1"/>
  <c r="V95" i="111" a="1"/>
  <c r="V95" i="111" s="1"/>
  <c r="M21" i="111"/>
  <c r="L87" i="111"/>
  <c r="L71" i="111"/>
  <c r="L55" i="111"/>
  <c r="L39" i="111"/>
  <c r="L23" i="111"/>
  <c r="L7" i="111"/>
  <c r="O90" i="111"/>
  <c r="O74" i="111"/>
  <c r="O58" i="111"/>
  <c r="O42" i="111"/>
  <c r="O26" i="111"/>
  <c r="O10" i="111"/>
  <c r="R96" i="111" a="1"/>
  <c r="R96" i="111" s="1"/>
  <c r="R80" i="111" a="1"/>
  <c r="R80" i="111" s="1"/>
  <c r="R64" i="111" a="1"/>
  <c r="R64" i="111" s="1"/>
  <c r="R48" i="111" a="1"/>
  <c r="R48" i="111" s="1"/>
  <c r="R32" i="111" a="1"/>
  <c r="R32" i="111" s="1"/>
  <c r="R16" i="111" a="1"/>
  <c r="R16" i="111" s="1"/>
  <c r="S99" i="111" a="1"/>
  <c r="S99" i="111" s="1"/>
  <c r="S83" i="111" a="1"/>
  <c r="S83" i="111" s="1"/>
  <c r="S67" i="111" a="1"/>
  <c r="S67" i="111" s="1"/>
  <c r="S51" i="111" a="1"/>
  <c r="S51" i="111" s="1"/>
  <c r="S35" i="111" a="1"/>
  <c r="S35" i="111" s="1"/>
  <c r="S20" i="111" a="1"/>
  <c r="S20" i="111" s="1"/>
  <c r="S4" i="111" a="1"/>
  <c r="S4" i="111" s="1"/>
  <c r="T87" i="111" a="1"/>
  <c r="T87" i="111" s="1"/>
  <c r="T71" i="111" a="1"/>
  <c r="T71" i="111" s="1"/>
  <c r="T55" i="111" a="1"/>
  <c r="T55" i="111" s="1"/>
  <c r="T39" i="111" a="1"/>
  <c r="T39" i="111" s="1"/>
  <c r="T23" i="111" a="1"/>
  <c r="T23" i="111" s="1"/>
  <c r="T7" i="111" a="1"/>
  <c r="T7" i="111" s="1"/>
  <c r="V93" i="111" a="1"/>
  <c r="V93" i="111" s="1"/>
  <c r="V77" i="111" a="1"/>
  <c r="V77" i="111" s="1"/>
  <c r="V61" i="111" a="1"/>
  <c r="V61" i="111" s="1"/>
  <c r="V45" i="111" a="1"/>
  <c r="V45" i="111" s="1"/>
  <c r="V29" i="111" a="1"/>
  <c r="V29" i="111" s="1"/>
  <c r="V13" i="111" a="1"/>
  <c r="V13" i="111" s="1"/>
  <c r="M78" i="111"/>
  <c r="L86" i="111"/>
  <c r="L70" i="111"/>
  <c r="L54" i="111"/>
  <c r="L38" i="111"/>
  <c r="L22" i="111"/>
  <c r="L6" i="111"/>
  <c r="O89" i="111"/>
  <c r="O57" i="111"/>
  <c r="O41" i="111"/>
  <c r="O25" i="111"/>
  <c r="O9" i="111"/>
  <c r="R95" i="111" a="1"/>
  <c r="R95" i="111" s="1"/>
  <c r="R79" i="111" a="1"/>
  <c r="R79" i="111" s="1"/>
  <c r="R63" i="111" a="1"/>
  <c r="R63" i="111" s="1"/>
  <c r="R47" i="111" a="1"/>
  <c r="R47" i="111" s="1"/>
  <c r="R31" i="111" a="1"/>
  <c r="R31" i="111" s="1"/>
  <c r="R15" i="111" a="1"/>
  <c r="R15" i="111" s="1"/>
  <c r="S98" i="111" a="1"/>
  <c r="S98" i="111" s="1"/>
  <c r="S82" i="111" a="1"/>
  <c r="S82" i="111" s="1"/>
  <c r="S66" i="111" a="1"/>
  <c r="S66" i="111" s="1"/>
  <c r="S50" i="111" a="1"/>
  <c r="S50" i="111" s="1"/>
  <c r="S34" i="111" a="1"/>
  <c r="S34" i="111" s="1"/>
  <c r="S19" i="111" a="1"/>
  <c r="S19" i="111" s="1"/>
  <c r="S3" i="111" a="1"/>
  <c r="S3" i="111" s="1"/>
  <c r="T86" i="111" a="1"/>
  <c r="T86" i="111" s="1"/>
  <c r="T70" i="111" a="1"/>
  <c r="T70" i="111" s="1"/>
  <c r="T54" i="111" a="1"/>
  <c r="T54" i="111" s="1"/>
  <c r="T38" i="111" a="1"/>
  <c r="T38" i="111" s="1"/>
  <c r="T22" i="111" a="1"/>
  <c r="T22" i="111" s="1"/>
  <c r="T6" i="111" a="1"/>
  <c r="T6" i="111" s="1"/>
  <c r="V92" i="111" a="1"/>
  <c r="V92" i="111" s="1"/>
  <c r="V76" i="111" a="1"/>
  <c r="V76" i="111" s="1"/>
  <c r="V60" i="111" a="1"/>
  <c r="V60" i="111" s="1"/>
  <c r="V44" i="111" a="1"/>
  <c r="V44" i="111" s="1"/>
  <c r="V28" i="111" a="1"/>
  <c r="V28" i="111" s="1"/>
  <c r="V12" i="111" a="1"/>
  <c r="V12" i="111" s="1"/>
  <c r="M51" i="111"/>
  <c r="M82" i="111"/>
  <c r="L2" i="111"/>
  <c r="L85" i="111"/>
  <c r="L69" i="111"/>
  <c r="L53" i="111"/>
  <c r="L37" i="111"/>
  <c r="L21" i="111"/>
  <c r="L5" i="111"/>
  <c r="O56" i="111"/>
  <c r="O40" i="111"/>
  <c r="R94" i="111" a="1"/>
  <c r="R94" i="111" s="1"/>
  <c r="R78" i="111" a="1"/>
  <c r="R78" i="111" s="1"/>
  <c r="R62" i="111" a="1"/>
  <c r="R62" i="111" s="1"/>
  <c r="R46" i="111" a="1"/>
  <c r="R46" i="111" s="1"/>
  <c r="R30" i="111" a="1"/>
  <c r="R30" i="111" s="1"/>
  <c r="R14" i="111" a="1"/>
  <c r="R14" i="111" s="1"/>
  <c r="S97" i="111" a="1"/>
  <c r="S97" i="111" s="1"/>
  <c r="S81" i="111" a="1"/>
  <c r="S81" i="111" s="1"/>
  <c r="S65" i="111" a="1"/>
  <c r="S65" i="111" s="1"/>
  <c r="S49" i="111" a="1"/>
  <c r="S49" i="111" s="1"/>
  <c r="S33" i="111" a="1"/>
  <c r="S33" i="111" s="1"/>
  <c r="S18" i="111" a="1"/>
  <c r="S18" i="111" s="1"/>
  <c r="T2" i="111" a="1"/>
  <c r="T2" i="111" s="1"/>
  <c r="T85" i="111" a="1"/>
  <c r="T85" i="111" s="1"/>
  <c r="T69" i="111" a="1"/>
  <c r="T69" i="111" s="1"/>
  <c r="T53" i="111" a="1"/>
  <c r="T53" i="111" s="1"/>
  <c r="T37" i="111" a="1"/>
  <c r="T37" i="111" s="1"/>
  <c r="T21" i="111" a="1"/>
  <c r="T21" i="111" s="1"/>
  <c r="T5" i="111" a="1"/>
  <c r="T5" i="111" s="1"/>
  <c r="V91" i="111" a="1"/>
  <c r="V91" i="111" s="1"/>
  <c r="V75" i="111" a="1"/>
  <c r="V75" i="111" s="1"/>
  <c r="V59" i="111" a="1"/>
  <c r="V59" i="111" s="1"/>
  <c r="V43" i="111" a="1"/>
  <c r="V43" i="111" s="1"/>
  <c r="V27" i="111" a="1"/>
  <c r="V27" i="111" s="1"/>
  <c r="V11" i="111" a="1"/>
  <c r="V11" i="111" s="1"/>
  <c r="L95" i="111"/>
  <c r="M19" i="111"/>
  <c r="L57" i="111"/>
  <c r="S2" i="111" a="1"/>
  <c r="S2" i="111" s="1"/>
  <c r="S37" i="111" a="1"/>
  <c r="S37" i="111" s="1"/>
  <c r="L100" i="111"/>
  <c r="L84" i="111"/>
  <c r="L68" i="111"/>
  <c r="L52" i="111"/>
  <c r="L36" i="111"/>
  <c r="L20" i="111"/>
  <c r="L4" i="111"/>
  <c r="R93" i="111" a="1"/>
  <c r="R93" i="111" s="1"/>
  <c r="R77" i="111" a="1"/>
  <c r="R77" i="111" s="1"/>
  <c r="R61" i="111" a="1"/>
  <c r="R61" i="111" s="1"/>
  <c r="R45" i="111" a="1"/>
  <c r="R45" i="111" s="1"/>
  <c r="R29" i="111" a="1"/>
  <c r="R29" i="111" s="1"/>
  <c r="R13" i="111" a="1"/>
  <c r="R13" i="111" s="1"/>
  <c r="S96" i="111" a="1"/>
  <c r="S96" i="111" s="1"/>
  <c r="S80" i="111" a="1"/>
  <c r="S80" i="111" s="1"/>
  <c r="S64" i="111" a="1"/>
  <c r="S64" i="111" s="1"/>
  <c r="S48" i="111" a="1"/>
  <c r="S48" i="111" s="1"/>
  <c r="S32" i="111" a="1"/>
  <c r="S32" i="111" s="1"/>
  <c r="S17" i="111" a="1"/>
  <c r="S17" i="111" s="1"/>
  <c r="T100" i="111" a="1"/>
  <c r="T100" i="111" s="1"/>
  <c r="T84" i="111" a="1"/>
  <c r="T84" i="111" s="1"/>
  <c r="T68" i="111" a="1"/>
  <c r="T68" i="111" s="1"/>
  <c r="T52" i="111" a="1"/>
  <c r="T52" i="111" s="1"/>
  <c r="T36" i="111" a="1"/>
  <c r="T36" i="111" s="1"/>
  <c r="T20" i="111" a="1"/>
  <c r="T20" i="111" s="1"/>
  <c r="T4" i="111" a="1"/>
  <c r="T4" i="111" s="1"/>
  <c r="V90" i="111" a="1"/>
  <c r="V90" i="111" s="1"/>
  <c r="V74" i="111" a="1"/>
  <c r="V74" i="111" s="1"/>
  <c r="V58" i="111" a="1"/>
  <c r="V58" i="111" s="1"/>
  <c r="V42" i="111" a="1"/>
  <c r="V42" i="111" s="1"/>
  <c r="V26" i="111" a="1"/>
  <c r="V26" i="111" s="1"/>
  <c r="V10" i="111" a="1"/>
  <c r="V10" i="111" s="1"/>
  <c r="M4" i="111"/>
  <c r="L99" i="111"/>
  <c r="L83" i="111"/>
  <c r="L67" i="111"/>
  <c r="L51" i="111"/>
  <c r="L35" i="111"/>
  <c r="L19" i="111"/>
  <c r="L3" i="111"/>
  <c r="R92" i="111" a="1"/>
  <c r="R92" i="111" s="1"/>
  <c r="R76" i="111" a="1"/>
  <c r="R76" i="111" s="1"/>
  <c r="R60" i="111" a="1"/>
  <c r="R60" i="111" s="1"/>
  <c r="R44" i="111" a="1"/>
  <c r="R44" i="111" s="1"/>
  <c r="R28" i="111" a="1"/>
  <c r="R28" i="111" s="1"/>
  <c r="R12" i="111" a="1"/>
  <c r="R12" i="111" s="1"/>
  <c r="S95" i="111" a="1"/>
  <c r="S95" i="111" s="1"/>
  <c r="S79" i="111" a="1"/>
  <c r="S79" i="111" s="1"/>
  <c r="S63" i="111" a="1"/>
  <c r="S63" i="111" s="1"/>
  <c r="S47" i="111" a="1"/>
  <c r="S47" i="111" s="1"/>
  <c r="S31" i="111" a="1"/>
  <c r="S31" i="111" s="1"/>
  <c r="S16" i="111" a="1"/>
  <c r="S16" i="111" s="1"/>
  <c r="T99" i="111" a="1"/>
  <c r="T99" i="111" s="1"/>
  <c r="T83" i="111" a="1"/>
  <c r="T83" i="111" s="1"/>
  <c r="T67" i="111" a="1"/>
  <c r="T67" i="111" s="1"/>
  <c r="T51" i="111" a="1"/>
  <c r="T51" i="111" s="1"/>
  <c r="T35" i="111" a="1"/>
  <c r="T35" i="111" s="1"/>
  <c r="T19" i="111" a="1"/>
  <c r="T19" i="111" s="1"/>
  <c r="T3" i="111" a="1"/>
  <c r="T3" i="111" s="1"/>
  <c r="V89" i="111" a="1"/>
  <c r="V89" i="111" s="1"/>
  <c r="V73" i="111" a="1"/>
  <c r="V73" i="111" s="1"/>
  <c r="V57" i="111" a="1"/>
  <c r="V57" i="111" s="1"/>
  <c r="V41" i="111" a="1"/>
  <c r="V41" i="111" s="1"/>
  <c r="V25" i="111" a="1"/>
  <c r="V25" i="111" s="1"/>
  <c r="V9" i="111" a="1"/>
  <c r="V9" i="111" s="1"/>
  <c r="M69" i="111"/>
  <c r="L34" i="111"/>
  <c r="O2" i="111"/>
  <c r="R91" i="111" a="1"/>
  <c r="R91" i="111" s="1"/>
  <c r="R75" i="111" a="1"/>
  <c r="R75" i="111" s="1"/>
  <c r="R59" i="111" a="1"/>
  <c r="R59" i="111" s="1"/>
  <c r="R43" i="111" a="1"/>
  <c r="R43" i="111" s="1"/>
  <c r="R27" i="111" a="1"/>
  <c r="R27" i="111" s="1"/>
  <c r="R11" i="111" a="1"/>
  <c r="R11" i="111" s="1"/>
  <c r="S94" i="111" a="1"/>
  <c r="S94" i="111" s="1"/>
  <c r="S78" i="111" a="1"/>
  <c r="S78" i="111" s="1"/>
  <c r="S62" i="111" a="1"/>
  <c r="S62" i="111" s="1"/>
  <c r="S46" i="111" a="1"/>
  <c r="S46" i="111" s="1"/>
  <c r="S30" i="111" a="1"/>
  <c r="S30" i="111" s="1"/>
  <c r="S15" i="111" a="1"/>
  <c r="S15" i="111" s="1"/>
  <c r="T98" i="111" a="1"/>
  <c r="T98" i="111" s="1"/>
  <c r="T82" i="111" a="1"/>
  <c r="T82" i="111" s="1"/>
  <c r="T66" i="111" a="1"/>
  <c r="T66" i="111" s="1"/>
  <c r="T50" i="111" a="1"/>
  <c r="T50" i="111" s="1"/>
  <c r="T34" i="111" a="1"/>
  <c r="T34" i="111" s="1"/>
  <c r="T18" i="111" a="1"/>
  <c r="T18" i="111" s="1"/>
  <c r="V88" i="111" a="1"/>
  <c r="V88" i="111" s="1"/>
  <c r="V72" i="111" a="1"/>
  <c r="V72" i="111" s="1"/>
  <c r="V56" i="111" a="1"/>
  <c r="V56" i="111" s="1"/>
  <c r="V40" i="111" a="1"/>
  <c r="V40" i="111" s="1"/>
  <c r="V24" i="111" a="1"/>
  <c r="V24" i="111" s="1"/>
  <c r="V8" i="111" a="1"/>
  <c r="V8" i="111" s="1"/>
  <c r="V31" i="111" a="1"/>
  <c r="V31" i="111" s="1"/>
  <c r="L97" i="111"/>
  <c r="L81" i="111"/>
  <c r="L65" i="111"/>
  <c r="L49" i="111"/>
  <c r="L33" i="111"/>
  <c r="L17" i="111"/>
  <c r="O100" i="111"/>
  <c r="O84" i="111"/>
  <c r="O68" i="111"/>
  <c r="R90" i="111" a="1"/>
  <c r="R90" i="111" s="1"/>
  <c r="R74" i="111" a="1"/>
  <c r="R74" i="111" s="1"/>
  <c r="R58" i="111" a="1"/>
  <c r="R58" i="111" s="1"/>
  <c r="R42" i="111" a="1"/>
  <c r="R42" i="111" s="1"/>
  <c r="R26" i="111" a="1"/>
  <c r="R26" i="111" s="1"/>
  <c r="R10" i="111" a="1"/>
  <c r="R10" i="111" s="1"/>
  <c r="S93" i="111" a="1"/>
  <c r="S93" i="111" s="1"/>
  <c r="S77" i="111" a="1"/>
  <c r="S77" i="111" s="1"/>
  <c r="S61" i="111" a="1"/>
  <c r="S61" i="111" s="1"/>
  <c r="S45" i="111" a="1"/>
  <c r="S45" i="111" s="1"/>
  <c r="S29" i="111" a="1"/>
  <c r="S29" i="111" s="1"/>
  <c r="S14" i="111" a="1"/>
  <c r="S14" i="111" s="1"/>
  <c r="T97" i="111" a="1"/>
  <c r="T97" i="111" s="1"/>
  <c r="T81" i="111" a="1"/>
  <c r="T81" i="111" s="1"/>
  <c r="T65" i="111" a="1"/>
  <c r="T65" i="111" s="1"/>
  <c r="T49" i="111" a="1"/>
  <c r="T49" i="111" s="1"/>
  <c r="T33" i="111" a="1"/>
  <c r="T33" i="111" s="1"/>
  <c r="T17" i="111" a="1"/>
  <c r="T17" i="111" s="1"/>
  <c r="V87" i="111" a="1"/>
  <c r="V87" i="111" s="1"/>
  <c r="V71" i="111" a="1"/>
  <c r="V71" i="111" s="1"/>
  <c r="V55" i="111" a="1"/>
  <c r="V55" i="111" s="1"/>
  <c r="V39" i="111" a="1"/>
  <c r="V39" i="111" s="1"/>
  <c r="V23" i="111" a="1"/>
  <c r="V23" i="111" s="1"/>
  <c r="V7" i="111" a="1"/>
  <c r="V7" i="111" s="1"/>
  <c r="L96" i="111"/>
  <c r="L80" i="111"/>
  <c r="L64" i="111"/>
  <c r="L48" i="111"/>
  <c r="L32" i="111"/>
  <c r="L16" i="111"/>
  <c r="R89" i="111" a="1"/>
  <c r="R89" i="111" s="1"/>
  <c r="R73" i="111" a="1"/>
  <c r="R73" i="111" s="1"/>
  <c r="R57" i="111" a="1"/>
  <c r="R57" i="111" s="1"/>
  <c r="R41" i="111" a="1"/>
  <c r="R41" i="111" s="1"/>
  <c r="R25" i="111" a="1"/>
  <c r="R25" i="111" s="1"/>
  <c r="R9" i="111" a="1"/>
  <c r="R9" i="111" s="1"/>
  <c r="S92" i="111" a="1"/>
  <c r="S92" i="111" s="1"/>
  <c r="S76" i="111" a="1"/>
  <c r="S76" i="111" s="1"/>
  <c r="S60" i="111" a="1"/>
  <c r="S60" i="111" s="1"/>
  <c r="S44" i="111" a="1"/>
  <c r="S44" i="111" s="1"/>
  <c r="S28" i="111" a="1"/>
  <c r="S28" i="111" s="1"/>
  <c r="S13" i="111" a="1"/>
  <c r="S13" i="111" s="1"/>
  <c r="T96" i="111" a="1"/>
  <c r="T96" i="111" s="1"/>
  <c r="T80" i="111" a="1"/>
  <c r="T80" i="111" s="1"/>
  <c r="T64" i="111" a="1"/>
  <c r="T64" i="111" s="1"/>
  <c r="T48" i="111" a="1"/>
  <c r="T48" i="111" s="1"/>
  <c r="T32" i="111" a="1"/>
  <c r="T32" i="111" s="1"/>
  <c r="T16" i="111" a="1"/>
  <c r="T16" i="111" s="1"/>
  <c r="V86" i="111" a="1"/>
  <c r="V86" i="111" s="1"/>
  <c r="V70" i="111" a="1"/>
  <c r="V70" i="111" s="1"/>
  <c r="V54" i="111" a="1"/>
  <c r="V54" i="111" s="1"/>
  <c r="V38" i="111" a="1"/>
  <c r="V38" i="111" s="1"/>
  <c r="V22" i="111" a="1"/>
  <c r="V22" i="111" s="1"/>
  <c r="V6" i="111" a="1"/>
  <c r="V6" i="111" s="1"/>
  <c r="M42" i="111"/>
  <c r="L94" i="111"/>
  <c r="L78" i="111"/>
  <c r="L62" i="111"/>
  <c r="L46" i="111"/>
  <c r="L30" i="111"/>
  <c r="L14" i="111"/>
  <c r="O97" i="111"/>
  <c r="O81" i="111"/>
  <c r="O33" i="111"/>
  <c r="R87" i="111" a="1"/>
  <c r="R87" i="111" s="1"/>
  <c r="R71" i="111" a="1"/>
  <c r="R71" i="111" s="1"/>
  <c r="R55" i="111" a="1"/>
  <c r="R55" i="111" s="1"/>
  <c r="R39" i="111" a="1"/>
  <c r="R39" i="111" s="1"/>
  <c r="R23" i="111" a="1"/>
  <c r="R23" i="111" s="1"/>
  <c r="R7" i="111" a="1"/>
  <c r="R7" i="111" s="1"/>
  <c r="S90" i="111" a="1"/>
  <c r="S90" i="111" s="1"/>
  <c r="S74" i="111" a="1"/>
  <c r="S74" i="111" s="1"/>
  <c r="S58" i="111" a="1"/>
  <c r="S58" i="111" s="1"/>
  <c r="S42" i="111" a="1"/>
  <c r="S42" i="111" s="1"/>
  <c r="S11" i="111" a="1"/>
  <c r="S11" i="111" s="1"/>
  <c r="T94" i="111" a="1"/>
  <c r="T94" i="111" s="1"/>
  <c r="T78" i="111" a="1"/>
  <c r="T78" i="111" s="1"/>
  <c r="T62" i="111" a="1"/>
  <c r="T62" i="111" s="1"/>
  <c r="T46" i="111" a="1"/>
  <c r="T46" i="111" s="1"/>
  <c r="T30" i="111" a="1"/>
  <c r="T30" i="111" s="1"/>
  <c r="T14" i="111" a="1"/>
  <c r="T14" i="111" s="1"/>
  <c r="V100" i="111" a="1"/>
  <c r="V100" i="111" s="1"/>
  <c r="V84" i="111" a="1"/>
  <c r="V84" i="111" s="1"/>
  <c r="V68" i="111" a="1"/>
  <c r="V68" i="111" s="1"/>
  <c r="V52" i="111" a="1"/>
  <c r="V52" i="111" s="1"/>
  <c r="V36" i="111" a="1"/>
  <c r="V36" i="111" s="1"/>
  <c r="V20" i="111" a="1"/>
  <c r="V20" i="111" s="1"/>
  <c r="V4" i="111" a="1"/>
  <c r="V4" i="111" s="1"/>
  <c r="L93" i="111"/>
  <c r="L77" i="111"/>
  <c r="L61" i="111"/>
  <c r="L45" i="111"/>
  <c r="L29" i="111"/>
  <c r="L13" i="111"/>
  <c r="R86" i="111" a="1"/>
  <c r="R86" i="111" s="1"/>
  <c r="R70" i="111" a="1"/>
  <c r="R70" i="111" s="1"/>
  <c r="R54" i="111" a="1"/>
  <c r="R54" i="111" s="1"/>
  <c r="R38" i="111" a="1"/>
  <c r="R38" i="111" s="1"/>
  <c r="S26" i="111" a="1"/>
  <c r="S26" i="111" s="1"/>
  <c r="S10" i="111" a="1"/>
  <c r="S10" i="111" s="1"/>
  <c r="T93" i="111" a="1"/>
  <c r="T93" i="111" s="1"/>
  <c r="T77" i="111" a="1"/>
  <c r="T77" i="111" s="1"/>
  <c r="T61" i="111" a="1"/>
  <c r="T61" i="111" s="1"/>
  <c r="T45" i="111" a="1"/>
  <c r="T45" i="111" s="1"/>
  <c r="T29" i="111" a="1"/>
  <c r="T29" i="111" s="1"/>
  <c r="T13" i="111" a="1"/>
  <c r="T13" i="111" s="1"/>
  <c r="V99" i="111" a="1"/>
  <c r="V99" i="111" s="1"/>
  <c r="V83" i="111" a="1"/>
  <c r="V83" i="111" s="1"/>
  <c r="V67" i="111" a="1"/>
  <c r="V67" i="111" s="1"/>
  <c r="V51" i="111" a="1"/>
  <c r="V51" i="111" s="1"/>
  <c r="V35" i="111" a="1"/>
  <c r="V35" i="111" s="1"/>
  <c r="V19" i="111" a="1"/>
  <c r="V19" i="111" s="1"/>
  <c r="V3" i="111" a="1"/>
  <c r="V3" i="111" s="1"/>
  <c r="V85" i="111" a="1"/>
  <c r="V85" i="111" s="1"/>
  <c r="V37" i="111" a="1"/>
  <c r="V37" i="111" s="1"/>
  <c r="O15" i="111"/>
  <c r="O62" i="111"/>
  <c r="M93" i="111"/>
  <c r="L26" i="111"/>
  <c r="L10" i="111"/>
  <c r="U99" i="109" a="1"/>
  <c r="U99" i="109" s="1"/>
  <c r="O98" i="109"/>
  <c r="S93" i="109" a="1"/>
  <c r="S93" i="109" s="1"/>
  <c r="T92" i="109" a="1"/>
  <c r="T92" i="109" s="1"/>
  <c r="O87" i="109"/>
  <c r="R82" i="109" a="1"/>
  <c r="R82" i="109" s="1"/>
  <c r="T76" i="109" a="1"/>
  <c r="T76" i="109" s="1"/>
  <c r="U75" i="109" a="1"/>
  <c r="U75" i="109" s="1"/>
  <c r="O73" i="109"/>
  <c r="V61" i="109" a="1"/>
  <c r="V61" i="109" s="1"/>
  <c r="U58" i="109" a="1"/>
  <c r="U58" i="109" s="1"/>
  <c r="R52" i="109" a="1"/>
  <c r="R52" i="109" s="1"/>
  <c r="S50" i="109" a="1"/>
  <c r="S50" i="109" s="1"/>
  <c r="V48" i="109" a="1"/>
  <c r="V48" i="109" s="1"/>
  <c r="R46" i="109" a="1"/>
  <c r="R46" i="109" s="1"/>
  <c r="L41" i="109"/>
  <c r="R29" i="109" a="1"/>
  <c r="R29" i="109" s="1"/>
  <c r="R25" i="109" a="1"/>
  <c r="R25" i="109" s="1"/>
  <c r="R23" i="109" a="1"/>
  <c r="R23" i="109" s="1"/>
  <c r="T15" i="109" a="1"/>
  <c r="T15" i="109" s="1"/>
  <c r="T99" i="109" a="1"/>
  <c r="T99" i="109" s="1"/>
  <c r="M98" i="109"/>
  <c r="M77" i="109"/>
  <c r="T70" i="109" a="1"/>
  <c r="T70" i="109" s="1"/>
  <c r="U61" i="109" a="1"/>
  <c r="U61" i="109" s="1"/>
  <c r="M59" i="109"/>
  <c r="M55" i="109"/>
  <c r="O34" i="109"/>
  <c r="U30" i="109" a="1"/>
  <c r="U30" i="109" s="1"/>
  <c r="M3" i="109"/>
  <c r="S99" i="109" a="1"/>
  <c r="S99" i="109" s="1"/>
  <c r="R97" i="109" a="1"/>
  <c r="R97" i="109" s="1"/>
  <c r="M87" i="109"/>
  <c r="T83" i="109" a="1"/>
  <c r="T83" i="109" s="1"/>
  <c r="O82" i="109"/>
  <c r="T81" i="109" a="1"/>
  <c r="T81" i="109" s="1"/>
  <c r="L77" i="109"/>
  <c r="M73" i="109"/>
  <c r="V69" i="109" a="1"/>
  <c r="V69" i="109" s="1"/>
  <c r="T61" i="109" a="1"/>
  <c r="T61" i="109" s="1"/>
  <c r="L60" i="109"/>
  <c r="L59" i="109"/>
  <c r="U56" i="109" a="1"/>
  <c r="U56" i="109" s="1"/>
  <c r="O52" i="109"/>
  <c r="O48" i="109"/>
  <c r="T43" i="109" a="1"/>
  <c r="T43" i="109" s="1"/>
  <c r="V40" i="109" a="1"/>
  <c r="V40" i="109" s="1"/>
  <c r="U36" i="109" a="1"/>
  <c r="U36" i="109" s="1"/>
  <c r="O29" i="109"/>
  <c r="R28" i="109" a="1"/>
  <c r="R28" i="109" s="1"/>
  <c r="V18" i="109" a="1"/>
  <c r="V18" i="109" s="1"/>
  <c r="T9" i="109" a="1"/>
  <c r="T9" i="109" s="1"/>
  <c r="O93" i="109"/>
  <c r="U88" i="109" a="1"/>
  <c r="U88" i="109" s="1"/>
  <c r="S83" i="109" a="1"/>
  <c r="S83" i="109" s="1"/>
  <c r="O66" i="109"/>
  <c r="V65" i="109" a="1"/>
  <c r="V65" i="109" s="1"/>
  <c r="V62" i="109" a="1"/>
  <c r="V62" i="109" s="1"/>
  <c r="S61" i="109" a="1"/>
  <c r="S61" i="109" s="1"/>
  <c r="V57" i="109" a="1"/>
  <c r="V57" i="109" s="1"/>
  <c r="T56" i="109" a="1"/>
  <c r="T56" i="109" s="1"/>
  <c r="S43" i="109" a="1"/>
  <c r="S43" i="109" s="1"/>
  <c r="S41" i="109" a="1"/>
  <c r="S41" i="109" s="1"/>
  <c r="M34" i="109"/>
  <c r="M30" i="109"/>
  <c r="U5" i="109" a="1"/>
  <c r="U5" i="109" s="1"/>
  <c r="V95" i="109" a="1"/>
  <c r="V95" i="109" s="1"/>
  <c r="M94" i="109"/>
  <c r="T88" i="109" a="1"/>
  <c r="T88" i="109" s="1"/>
  <c r="U84" i="109" a="1"/>
  <c r="U84" i="109" s="1"/>
  <c r="M82" i="109"/>
  <c r="V71" i="109" a="1"/>
  <c r="V71" i="109" s="1"/>
  <c r="U68" i="109" a="1"/>
  <c r="U68" i="109" s="1"/>
  <c r="S56" i="109" a="1"/>
  <c r="S56" i="109" s="1"/>
  <c r="M52" i="109"/>
  <c r="V51" i="109" a="1"/>
  <c r="V51" i="109" s="1"/>
  <c r="M48" i="109"/>
  <c r="L30" i="109"/>
  <c r="M29" i="109"/>
  <c r="T27" i="109" a="1"/>
  <c r="T27" i="109" s="1"/>
  <c r="S98" i="109" a="1"/>
  <c r="S98" i="109" s="1"/>
  <c r="T95" i="109" a="1"/>
  <c r="T95" i="109" s="1"/>
  <c r="M93" i="109"/>
  <c r="S87" i="109" a="1"/>
  <c r="S87" i="109" s="1"/>
  <c r="S84" i="109" a="1"/>
  <c r="S84" i="109" s="1"/>
  <c r="M66" i="109"/>
  <c r="T60" i="109" a="1"/>
  <c r="T60" i="109" s="1"/>
  <c r="U59" i="109" a="1"/>
  <c r="U59" i="109" s="1"/>
  <c r="R55" i="109" a="1"/>
  <c r="R55" i="109" s="1"/>
  <c r="M53" i="109"/>
  <c r="U35" i="109" a="1"/>
  <c r="U35" i="109" s="1"/>
  <c r="U31" i="109" a="1"/>
  <c r="U31" i="109" s="1"/>
  <c r="R73" i="109" a="1"/>
  <c r="R73" i="109" s="1"/>
  <c r="O61" i="109"/>
  <c r="O57" i="109"/>
  <c r="L53" i="109"/>
  <c r="V49" i="109" a="1"/>
  <c r="V49" i="109" s="1"/>
  <c r="V45" i="109" a="1"/>
  <c r="V45" i="109" s="1"/>
  <c r="O43" i="109"/>
  <c r="O39" i="109"/>
  <c r="U38" i="109" a="1"/>
  <c r="U38" i="109" s="1"/>
  <c r="S36" i="109" a="1"/>
  <c r="S36" i="109" s="1"/>
  <c r="U20" i="109" a="1"/>
  <c r="U20" i="109" s="1"/>
  <c r="O18" i="109"/>
  <c r="R94" i="109" a="1"/>
  <c r="R94" i="109" s="1"/>
  <c r="V90" i="109" a="1"/>
  <c r="V90" i="109" s="1"/>
  <c r="U89" i="109" a="1"/>
  <c r="U89" i="109" s="1"/>
  <c r="S75" i="109" a="1"/>
  <c r="S75" i="109" s="1"/>
  <c r="V67" i="109" a="1"/>
  <c r="V67" i="109" s="1"/>
  <c r="L62" i="109"/>
  <c r="V50" i="109" a="1"/>
  <c r="V50" i="109" s="1"/>
  <c r="T49" i="109" a="1"/>
  <c r="T49" i="109" s="1"/>
  <c r="R36" i="109" a="1"/>
  <c r="R36" i="109" s="1"/>
  <c r="S34" i="109" a="1"/>
  <c r="S34" i="109" s="1"/>
  <c r="V32" i="109" a="1"/>
  <c r="V32" i="109" s="1"/>
  <c r="R30" i="109" a="1"/>
  <c r="R30" i="109" s="1"/>
  <c r="O95" i="109"/>
  <c r="M61" i="109"/>
  <c r="M57" i="109"/>
  <c r="V44" i="109" a="1"/>
  <c r="V44" i="109" s="1"/>
  <c r="M43" i="109"/>
  <c r="M39" i="109"/>
  <c r="M18" i="109"/>
  <c r="O96" i="109"/>
  <c r="O85" i="109"/>
  <c r="L84" i="109"/>
  <c r="V77" i="109" a="1"/>
  <c r="V77" i="109" s="1"/>
  <c r="S74" i="109" a="1"/>
  <c r="S74" i="109" s="1"/>
  <c r="R68" i="109" a="1"/>
  <c r="R68" i="109" s="1"/>
  <c r="S66" i="109" a="1"/>
  <c r="S66" i="109" s="1"/>
  <c r="V53" i="109" a="1"/>
  <c r="V53" i="109" s="1"/>
  <c r="L44" i="109"/>
  <c r="L43" i="109"/>
  <c r="U40" i="109" a="1"/>
  <c r="U40" i="109" s="1"/>
  <c r="R27" i="109" a="1"/>
  <c r="R27" i="109" s="1"/>
  <c r="M96" i="109"/>
  <c r="R91" i="109" a="1"/>
  <c r="R91" i="109" s="1"/>
  <c r="R90" i="109" a="1"/>
  <c r="R90" i="109" s="1"/>
  <c r="T77" i="109" a="1"/>
  <c r="T77" i="109" s="1"/>
  <c r="T59" i="109" a="1"/>
  <c r="T59" i="109" s="1"/>
  <c r="V56" i="109" a="1"/>
  <c r="V56" i="109" s="1"/>
  <c r="U52" i="109" a="1"/>
  <c r="U52" i="109" s="1"/>
  <c r="S40" i="109" a="1"/>
  <c r="S40" i="109" s="1"/>
  <c r="V35" i="109" a="1"/>
  <c r="V35" i="109" s="1"/>
  <c r="V29" i="109" a="1"/>
  <c r="V29" i="109" s="1"/>
  <c r="O23" i="109"/>
  <c r="S20" i="109" a="1"/>
  <c r="S20" i="109" s="1"/>
  <c r="U95" i="109" a="1"/>
  <c r="U95" i="109" s="1"/>
  <c r="T84" i="109" a="1"/>
  <c r="T84" i="109" s="1"/>
  <c r="S59" i="109" a="1"/>
  <c r="S59" i="109" s="1"/>
  <c r="S57" i="109" a="1"/>
  <c r="S57" i="109" s="1"/>
  <c r="R44" i="109" a="1"/>
  <c r="R44" i="109" s="1"/>
  <c r="U43" i="109" a="1"/>
  <c r="U43" i="109" s="1"/>
  <c r="R40" i="109" a="1"/>
  <c r="R40" i="109" s="1"/>
  <c r="R39" i="109" a="1"/>
  <c r="R39" i="109" s="1"/>
  <c r="R19" i="109" a="1"/>
  <c r="R19" i="109" s="1"/>
  <c r="S18" i="109" a="1"/>
  <c r="S18" i="109" s="1"/>
  <c r="S97" i="109" a="1"/>
  <c r="S97" i="109" s="1"/>
  <c r="V93" i="109" a="1"/>
  <c r="V93" i="109" s="1"/>
  <c r="L75" i="109"/>
  <c r="U69" i="109" a="1"/>
  <c r="U69" i="109" s="1"/>
  <c r="R59" i="109" a="1"/>
  <c r="R59" i="109" s="1"/>
  <c r="L46" i="109"/>
  <c r="L37" i="109"/>
  <c r="V33" i="109" a="1"/>
  <c r="V33" i="109" s="1"/>
  <c r="T31" i="109" a="1"/>
  <c r="T31" i="109" s="1"/>
  <c r="U29" i="109" a="1"/>
  <c r="U29" i="109" s="1"/>
  <c r="L23" i="109"/>
  <c r="S22" i="109" a="1"/>
  <c r="S22" i="109" s="1"/>
  <c r="U98" i="109" a="1"/>
  <c r="U98" i="109" s="1"/>
  <c r="R96" i="109" a="1"/>
  <c r="R96" i="109" s="1"/>
  <c r="M91" i="109"/>
  <c r="R85" i="109" a="1"/>
  <c r="R85" i="109" s="1"/>
  <c r="V82" i="109" a="1"/>
  <c r="V82" i="109" s="1"/>
  <c r="U81" i="109" a="1"/>
  <c r="U81" i="109" s="1"/>
  <c r="T69" i="109" a="1"/>
  <c r="T69" i="109" s="1"/>
  <c r="V55" i="109" a="1"/>
  <c r="V55" i="109" s="1"/>
  <c r="U51" i="109" a="1"/>
  <c r="U51" i="109" s="1"/>
  <c r="V34" i="109" a="1"/>
  <c r="V34" i="109" s="1"/>
  <c r="T33" i="109" a="1"/>
  <c r="T33" i="109" s="1"/>
  <c r="V28" i="109" a="1"/>
  <c r="V28" i="109" s="1"/>
  <c r="O20" i="109"/>
  <c r="L100" i="107"/>
  <c r="L84" i="107"/>
  <c r="L68" i="107"/>
  <c r="L52" i="107"/>
  <c r="L36" i="107"/>
  <c r="L20" i="107"/>
  <c r="L3" i="107"/>
  <c r="R88" i="107" a="1"/>
  <c r="R88" i="107" s="1"/>
  <c r="R72" i="107" a="1"/>
  <c r="R72" i="107" s="1"/>
  <c r="R56" i="107" a="1"/>
  <c r="R56" i="107" s="1"/>
  <c r="R40" i="107" a="1"/>
  <c r="R40" i="107" s="1"/>
  <c r="R24" i="107" a="1"/>
  <c r="R24" i="107" s="1"/>
  <c r="R8" i="107" a="1"/>
  <c r="R8" i="107" s="1"/>
  <c r="S90" i="107" a="1"/>
  <c r="S90" i="107" s="1"/>
  <c r="S74" i="107" a="1"/>
  <c r="S74" i="107" s="1"/>
  <c r="S58" i="107" a="1"/>
  <c r="S58" i="107" s="1"/>
  <c r="S42" i="107" a="1"/>
  <c r="S42" i="107" s="1"/>
  <c r="S26" i="107" a="1"/>
  <c r="S26" i="107" s="1"/>
  <c r="S10" i="107" a="1"/>
  <c r="S10" i="107" s="1"/>
  <c r="T92" i="107" a="1"/>
  <c r="T92" i="107" s="1"/>
  <c r="T76" i="107" a="1"/>
  <c r="T76" i="107" s="1"/>
  <c r="T60" i="107" a="1"/>
  <c r="T60" i="107" s="1"/>
  <c r="T44" i="107" a="1"/>
  <c r="T44" i="107" s="1"/>
  <c r="T28" i="107" a="1"/>
  <c r="T28" i="107" s="1"/>
  <c r="T12" i="107" a="1"/>
  <c r="T12" i="107" s="1"/>
  <c r="U94" i="107" a="1"/>
  <c r="U94" i="107" s="1"/>
  <c r="U78" i="107" a="1"/>
  <c r="U78" i="107" s="1"/>
  <c r="U62" i="107" a="1"/>
  <c r="U62" i="107" s="1"/>
  <c r="U46" i="107" a="1"/>
  <c r="U46" i="107" s="1"/>
  <c r="U30" i="107" a="1"/>
  <c r="U30" i="107" s="1"/>
  <c r="U14" i="107" a="1"/>
  <c r="U14" i="107" s="1"/>
  <c r="V96" i="107" a="1"/>
  <c r="V96" i="107" s="1"/>
  <c r="V80" i="107" a="1"/>
  <c r="V80" i="107" s="1"/>
  <c r="V64" i="107" a="1"/>
  <c r="V64" i="107" s="1"/>
  <c r="V48" i="107" a="1"/>
  <c r="V48" i="107" s="1"/>
  <c r="V32" i="107" a="1"/>
  <c r="V32" i="107" s="1"/>
  <c r="V16" i="107" a="1"/>
  <c r="V16" i="107" s="1"/>
  <c r="O98" i="107"/>
  <c r="O82" i="107"/>
  <c r="O66" i="107"/>
  <c r="O50" i="107"/>
  <c r="O34" i="107"/>
  <c r="O18" i="107"/>
  <c r="M68" i="107"/>
  <c r="M53" i="107"/>
  <c r="L99" i="107"/>
  <c r="L67" i="107"/>
  <c r="R87" i="107" a="1"/>
  <c r="R87" i="107" s="1"/>
  <c r="R71" i="107" a="1"/>
  <c r="R71" i="107" s="1"/>
  <c r="R55" i="107" a="1"/>
  <c r="R55" i="107" s="1"/>
  <c r="R39" i="107" a="1"/>
  <c r="R39" i="107" s="1"/>
  <c r="R23" i="107" a="1"/>
  <c r="R23" i="107" s="1"/>
  <c r="R7" i="107" a="1"/>
  <c r="R7" i="107" s="1"/>
  <c r="S89" i="107" a="1"/>
  <c r="S89" i="107" s="1"/>
  <c r="S73" i="107" a="1"/>
  <c r="S73" i="107" s="1"/>
  <c r="S57" i="107" a="1"/>
  <c r="S57" i="107" s="1"/>
  <c r="S41" i="107" a="1"/>
  <c r="S41" i="107" s="1"/>
  <c r="S25" i="107" a="1"/>
  <c r="S25" i="107" s="1"/>
  <c r="S9" i="107" a="1"/>
  <c r="S9" i="107" s="1"/>
  <c r="T91" i="107" a="1"/>
  <c r="T91" i="107" s="1"/>
  <c r="T75" i="107" a="1"/>
  <c r="T75" i="107" s="1"/>
  <c r="T59" i="107" a="1"/>
  <c r="T59" i="107" s="1"/>
  <c r="T43" i="107" a="1"/>
  <c r="T43" i="107" s="1"/>
  <c r="T27" i="107" a="1"/>
  <c r="T27" i="107" s="1"/>
  <c r="T11" i="107" a="1"/>
  <c r="T11" i="107" s="1"/>
  <c r="U93" i="107" a="1"/>
  <c r="U93" i="107" s="1"/>
  <c r="U77" i="107" a="1"/>
  <c r="U77" i="107" s="1"/>
  <c r="U61" i="107" a="1"/>
  <c r="U61" i="107" s="1"/>
  <c r="U45" i="107" a="1"/>
  <c r="U45" i="107" s="1"/>
  <c r="U29" i="107" a="1"/>
  <c r="U29" i="107" s="1"/>
  <c r="U13" i="107" a="1"/>
  <c r="U13" i="107" s="1"/>
  <c r="V95" i="107" a="1"/>
  <c r="V95" i="107" s="1"/>
  <c r="V79" i="107" a="1"/>
  <c r="V79" i="107" s="1"/>
  <c r="V63" i="107" a="1"/>
  <c r="V63" i="107" s="1"/>
  <c r="V47" i="107" a="1"/>
  <c r="V47" i="107" s="1"/>
  <c r="V31" i="107" a="1"/>
  <c r="V31" i="107" s="1"/>
  <c r="V15" i="107" a="1"/>
  <c r="V15" i="107" s="1"/>
  <c r="O97" i="107"/>
  <c r="O81" i="107"/>
  <c r="O65" i="107"/>
  <c r="O49" i="107"/>
  <c r="O33" i="107"/>
  <c r="O17" i="107"/>
  <c r="M66" i="107"/>
  <c r="L98" i="107"/>
  <c r="L82" i="107"/>
  <c r="L18" i="107"/>
  <c r="R86" i="107" a="1"/>
  <c r="R86" i="107" s="1"/>
  <c r="R70" i="107" a="1"/>
  <c r="R70" i="107" s="1"/>
  <c r="R54" i="107" a="1"/>
  <c r="R54" i="107" s="1"/>
  <c r="R38" i="107" a="1"/>
  <c r="R38" i="107" s="1"/>
  <c r="R22" i="107" a="1"/>
  <c r="R22" i="107" s="1"/>
  <c r="R6" i="107" a="1"/>
  <c r="R6" i="107" s="1"/>
  <c r="S88" i="107" a="1"/>
  <c r="S88" i="107" s="1"/>
  <c r="S72" i="107" a="1"/>
  <c r="S72" i="107" s="1"/>
  <c r="S56" i="107" a="1"/>
  <c r="S56" i="107" s="1"/>
  <c r="S40" i="107" a="1"/>
  <c r="S40" i="107" s="1"/>
  <c r="S24" i="107" a="1"/>
  <c r="S24" i="107" s="1"/>
  <c r="S8" i="107" a="1"/>
  <c r="S8" i="107" s="1"/>
  <c r="T90" i="107" a="1"/>
  <c r="T90" i="107" s="1"/>
  <c r="T74" i="107" a="1"/>
  <c r="T74" i="107" s="1"/>
  <c r="T58" i="107" a="1"/>
  <c r="T58" i="107" s="1"/>
  <c r="T42" i="107" a="1"/>
  <c r="T42" i="107" s="1"/>
  <c r="T26" i="107" a="1"/>
  <c r="T26" i="107" s="1"/>
  <c r="T10" i="107" a="1"/>
  <c r="T10" i="107" s="1"/>
  <c r="U92" i="107" a="1"/>
  <c r="U92" i="107" s="1"/>
  <c r="U76" i="107" a="1"/>
  <c r="U76" i="107" s="1"/>
  <c r="U60" i="107" a="1"/>
  <c r="U60" i="107" s="1"/>
  <c r="U44" i="107" a="1"/>
  <c r="U44" i="107" s="1"/>
  <c r="U28" i="107" a="1"/>
  <c r="U28" i="107" s="1"/>
  <c r="U12" i="107" a="1"/>
  <c r="U12" i="107" s="1"/>
  <c r="V94" i="107" a="1"/>
  <c r="V94" i="107" s="1"/>
  <c r="V78" i="107" a="1"/>
  <c r="V78" i="107" s="1"/>
  <c r="V62" i="107" a="1"/>
  <c r="V62" i="107" s="1"/>
  <c r="V46" i="107" a="1"/>
  <c r="V46" i="107" s="1"/>
  <c r="V30" i="107" a="1"/>
  <c r="V30" i="107" s="1"/>
  <c r="V14" i="107" a="1"/>
  <c r="V14" i="107" s="1"/>
  <c r="O96" i="107"/>
  <c r="O80" i="107"/>
  <c r="O64" i="107"/>
  <c r="O48" i="107"/>
  <c r="O32" i="107"/>
  <c r="O16" i="107"/>
  <c r="L65" i="107"/>
  <c r="L49" i="107"/>
  <c r="R2" i="107" a="1"/>
  <c r="R2" i="107" s="1"/>
  <c r="R85" i="107" a="1"/>
  <c r="R85" i="107" s="1"/>
  <c r="R69" i="107" a="1"/>
  <c r="R69" i="107" s="1"/>
  <c r="R53" i="107" a="1"/>
  <c r="R53" i="107" s="1"/>
  <c r="R37" i="107" a="1"/>
  <c r="R37" i="107" s="1"/>
  <c r="R21" i="107" a="1"/>
  <c r="R21" i="107" s="1"/>
  <c r="R4" i="107" a="1"/>
  <c r="R4" i="107" s="1"/>
  <c r="S87" i="107" a="1"/>
  <c r="S87" i="107" s="1"/>
  <c r="S71" i="107" a="1"/>
  <c r="S71" i="107" s="1"/>
  <c r="S55" i="107" a="1"/>
  <c r="S55" i="107" s="1"/>
  <c r="S39" i="107" a="1"/>
  <c r="S39" i="107" s="1"/>
  <c r="S23" i="107" a="1"/>
  <c r="S23" i="107" s="1"/>
  <c r="S7" i="107" a="1"/>
  <c r="S7" i="107" s="1"/>
  <c r="T89" i="107" a="1"/>
  <c r="T89" i="107" s="1"/>
  <c r="T73" i="107" a="1"/>
  <c r="T73" i="107" s="1"/>
  <c r="T57" i="107" a="1"/>
  <c r="T57" i="107" s="1"/>
  <c r="T41" i="107" a="1"/>
  <c r="T41" i="107" s="1"/>
  <c r="T25" i="107" a="1"/>
  <c r="T25" i="107" s="1"/>
  <c r="T9" i="107" a="1"/>
  <c r="T9" i="107" s="1"/>
  <c r="U91" i="107" a="1"/>
  <c r="U91" i="107" s="1"/>
  <c r="U75" i="107" a="1"/>
  <c r="U75" i="107" s="1"/>
  <c r="U59" i="107" a="1"/>
  <c r="U59" i="107" s="1"/>
  <c r="U43" i="107" a="1"/>
  <c r="U43" i="107" s="1"/>
  <c r="U27" i="107" a="1"/>
  <c r="U27" i="107" s="1"/>
  <c r="U11" i="107" a="1"/>
  <c r="U11" i="107" s="1"/>
  <c r="V93" i="107" a="1"/>
  <c r="V93" i="107" s="1"/>
  <c r="V77" i="107" a="1"/>
  <c r="V77" i="107" s="1"/>
  <c r="V61" i="107" a="1"/>
  <c r="V61" i="107" s="1"/>
  <c r="V45" i="107" a="1"/>
  <c r="V45" i="107" s="1"/>
  <c r="V29" i="107" a="1"/>
  <c r="V29" i="107" s="1"/>
  <c r="V13" i="107" a="1"/>
  <c r="V13" i="107" s="1"/>
  <c r="O95" i="107"/>
  <c r="O79" i="107"/>
  <c r="O63" i="107"/>
  <c r="O47" i="107"/>
  <c r="O31" i="107"/>
  <c r="O15" i="107"/>
  <c r="R25" i="107" a="1"/>
  <c r="R25" i="107" s="1"/>
  <c r="O67" i="107"/>
  <c r="M26" i="107"/>
  <c r="L96" i="107"/>
  <c r="L80" i="107"/>
  <c r="L64" i="107"/>
  <c r="R100" i="107" a="1"/>
  <c r="R100" i="107" s="1"/>
  <c r="R84" i="107" a="1"/>
  <c r="R84" i="107" s="1"/>
  <c r="R68" i="107" a="1"/>
  <c r="R68" i="107" s="1"/>
  <c r="R52" i="107" a="1"/>
  <c r="R52" i="107" s="1"/>
  <c r="R36" i="107" a="1"/>
  <c r="R36" i="107" s="1"/>
  <c r="R20" i="107" a="1"/>
  <c r="R20" i="107" s="1"/>
  <c r="R3" i="107" a="1"/>
  <c r="R3" i="107" s="1"/>
  <c r="S86" i="107" a="1"/>
  <c r="S86" i="107" s="1"/>
  <c r="S70" i="107" a="1"/>
  <c r="S70" i="107" s="1"/>
  <c r="S54" i="107" a="1"/>
  <c r="S54" i="107" s="1"/>
  <c r="S38" i="107" a="1"/>
  <c r="S38" i="107" s="1"/>
  <c r="S22" i="107" a="1"/>
  <c r="S22" i="107" s="1"/>
  <c r="S6" i="107" a="1"/>
  <c r="S6" i="107" s="1"/>
  <c r="T88" i="107" a="1"/>
  <c r="T88" i="107" s="1"/>
  <c r="T72" i="107" a="1"/>
  <c r="T72" i="107" s="1"/>
  <c r="T56" i="107" a="1"/>
  <c r="T56" i="107" s="1"/>
  <c r="T40" i="107" a="1"/>
  <c r="T40" i="107" s="1"/>
  <c r="T24" i="107" a="1"/>
  <c r="T24" i="107" s="1"/>
  <c r="T8" i="107" a="1"/>
  <c r="T8" i="107" s="1"/>
  <c r="U90" i="107" a="1"/>
  <c r="U90" i="107" s="1"/>
  <c r="U74" i="107" a="1"/>
  <c r="U74" i="107" s="1"/>
  <c r="U58" i="107" a="1"/>
  <c r="U58" i="107" s="1"/>
  <c r="U42" i="107" a="1"/>
  <c r="U42" i="107" s="1"/>
  <c r="U26" i="107" a="1"/>
  <c r="U26" i="107" s="1"/>
  <c r="U10" i="107" a="1"/>
  <c r="U10" i="107" s="1"/>
  <c r="V92" i="107" a="1"/>
  <c r="V92" i="107" s="1"/>
  <c r="V76" i="107" a="1"/>
  <c r="V76" i="107" s="1"/>
  <c r="V60" i="107" a="1"/>
  <c r="V60" i="107" s="1"/>
  <c r="V44" i="107" a="1"/>
  <c r="V44" i="107" s="1"/>
  <c r="V28" i="107" a="1"/>
  <c r="V28" i="107" s="1"/>
  <c r="V12" i="107" a="1"/>
  <c r="V12" i="107" s="1"/>
  <c r="O94" i="107"/>
  <c r="O78" i="107"/>
  <c r="O62" i="107"/>
  <c r="O46" i="107"/>
  <c r="O30" i="107"/>
  <c r="O14" i="107"/>
  <c r="M94" i="107"/>
  <c r="M20" i="107"/>
  <c r="R99" i="107" a="1"/>
  <c r="R99" i="107" s="1"/>
  <c r="R83" i="107" a="1"/>
  <c r="R83" i="107" s="1"/>
  <c r="R67" i="107" a="1"/>
  <c r="R67" i="107" s="1"/>
  <c r="R51" i="107" a="1"/>
  <c r="R51" i="107" s="1"/>
  <c r="R35" i="107" a="1"/>
  <c r="R35" i="107" s="1"/>
  <c r="R19" i="107" a="1"/>
  <c r="R19" i="107" s="1"/>
  <c r="S2" i="107" a="1"/>
  <c r="S2" i="107" s="1"/>
  <c r="S85" i="107" a="1"/>
  <c r="S85" i="107" s="1"/>
  <c r="S69" i="107" a="1"/>
  <c r="S69" i="107" s="1"/>
  <c r="S53" i="107" a="1"/>
  <c r="S53" i="107" s="1"/>
  <c r="S37" i="107" a="1"/>
  <c r="S37" i="107" s="1"/>
  <c r="S21" i="107" a="1"/>
  <c r="S21" i="107" s="1"/>
  <c r="S4" i="107" a="1"/>
  <c r="S4" i="107" s="1"/>
  <c r="T87" i="107" a="1"/>
  <c r="T87" i="107" s="1"/>
  <c r="T71" i="107" a="1"/>
  <c r="T71" i="107" s="1"/>
  <c r="T55" i="107" a="1"/>
  <c r="T55" i="107" s="1"/>
  <c r="T39" i="107" a="1"/>
  <c r="T39" i="107" s="1"/>
  <c r="T23" i="107" a="1"/>
  <c r="T23" i="107" s="1"/>
  <c r="T7" i="107" a="1"/>
  <c r="T7" i="107" s="1"/>
  <c r="U89" i="107" a="1"/>
  <c r="U89" i="107" s="1"/>
  <c r="U73" i="107" a="1"/>
  <c r="U73" i="107" s="1"/>
  <c r="U57" i="107" a="1"/>
  <c r="U57" i="107" s="1"/>
  <c r="U41" i="107" a="1"/>
  <c r="U41" i="107" s="1"/>
  <c r="U25" i="107" a="1"/>
  <c r="U25" i="107" s="1"/>
  <c r="U9" i="107" a="1"/>
  <c r="U9" i="107" s="1"/>
  <c r="V91" i="107" a="1"/>
  <c r="V91" i="107" s="1"/>
  <c r="V75" i="107" a="1"/>
  <c r="V75" i="107" s="1"/>
  <c r="V59" i="107" a="1"/>
  <c r="V59" i="107" s="1"/>
  <c r="V43" i="107" a="1"/>
  <c r="V43" i="107" s="1"/>
  <c r="V27" i="107" a="1"/>
  <c r="V27" i="107" s="1"/>
  <c r="V11" i="107" a="1"/>
  <c r="V11" i="107" s="1"/>
  <c r="O93" i="107"/>
  <c r="O77" i="107"/>
  <c r="O61" i="107"/>
  <c r="O45" i="107"/>
  <c r="O29" i="107"/>
  <c r="O13" i="107"/>
  <c r="L62" i="107"/>
  <c r="R98" i="107" a="1"/>
  <c r="R98" i="107" s="1"/>
  <c r="R82" i="107" a="1"/>
  <c r="R82" i="107" s="1"/>
  <c r="R66" i="107" a="1"/>
  <c r="R66" i="107" s="1"/>
  <c r="R50" i="107" a="1"/>
  <c r="R50" i="107" s="1"/>
  <c r="R34" i="107" a="1"/>
  <c r="R34" i="107" s="1"/>
  <c r="R18" i="107" a="1"/>
  <c r="R18" i="107" s="1"/>
  <c r="S100" i="107" a="1"/>
  <c r="S100" i="107" s="1"/>
  <c r="S84" i="107" a="1"/>
  <c r="S84" i="107" s="1"/>
  <c r="S68" i="107" a="1"/>
  <c r="S68" i="107" s="1"/>
  <c r="S52" i="107" a="1"/>
  <c r="S52" i="107" s="1"/>
  <c r="S36" i="107" a="1"/>
  <c r="S36" i="107" s="1"/>
  <c r="S20" i="107" a="1"/>
  <c r="S20" i="107" s="1"/>
  <c r="S3" i="107" a="1"/>
  <c r="S3" i="107" s="1"/>
  <c r="T86" i="107" a="1"/>
  <c r="T86" i="107" s="1"/>
  <c r="T70" i="107" a="1"/>
  <c r="T70" i="107" s="1"/>
  <c r="T54" i="107" a="1"/>
  <c r="T54" i="107" s="1"/>
  <c r="T38" i="107" a="1"/>
  <c r="T38" i="107" s="1"/>
  <c r="T22" i="107" a="1"/>
  <c r="T22" i="107" s="1"/>
  <c r="T6" i="107" a="1"/>
  <c r="T6" i="107" s="1"/>
  <c r="U88" i="107" a="1"/>
  <c r="U88" i="107" s="1"/>
  <c r="U72" i="107" a="1"/>
  <c r="U72" i="107" s="1"/>
  <c r="U56" i="107" a="1"/>
  <c r="U56" i="107" s="1"/>
  <c r="U40" i="107" a="1"/>
  <c r="U40" i="107" s="1"/>
  <c r="U24" i="107" a="1"/>
  <c r="U24" i="107" s="1"/>
  <c r="U8" i="107" a="1"/>
  <c r="U8" i="107" s="1"/>
  <c r="V90" i="107" a="1"/>
  <c r="V90" i="107" s="1"/>
  <c r="V74" i="107" a="1"/>
  <c r="V74" i="107" s="1"/>
  <c r="V58" i="107" a="1"/>
  <c r="V58" i="107" s="1"/>
  <c r="V42" i="107" a="1"/>
  <c r="V42" i="107" s="1"/>
  <c r="V26" i="107" a="1"/>
  <c r="V26" i="107" s="1"/>
  <c r="V10" i="107" a="1"/>
  <c r="V10" i="107" s="1"/>
  <c r="O92" i="107"/>
  <c r="O76" i="107"/>
  <c r="O60" i="107"/>
  <c r="O44" i="107"/>
  <c r="O28" i="107"/>
  <c r="O12" i="107"/>
  <c r="U63" i="107" a="1"/>
  <c r="U63" i="107" s="1"/>
  <c r="L93" i="107"/>
  <c r="L77" i="107"/>
  <c r="L61" i="107"/>
  <c r="L45" i="107"/>
  <c r="L29" i="107"/>
  <c r="R97" i="107" a="1"/>
  <c r="R97" i="107" s="1"/>
  <c r="R81" i="107" a="1"/>
  <c r="R81" i="107" s="1"/>
  <c r="R65" i="107" a="1"/>
  <c r="R65" i="107" s="1"/>
  <c r="R49" i="107" a="1"/>
  <c r="R49" i="107" s="1"/>
  <c r="R33" i="107" a="1"/>
  <c r="R33" i="107" s="1"/>
  <c r="R17" i="107" a="1"/>
  <c r="R17" i="107" s="1"/>
  <c r="S99" i="107" a="1"/>
  <c r="S99" i="107" s="1"/>
  <c r="S83" i="107" a="1"/>
  <c r="S83" i="107" s="1"/>
  <c r="S67" i="107" a="1"/>
  <c r="S67" i="107" s="1"/>
  <c r="S51" i="107" a="1"/>
  <c r="S51" i="107" s="1"/>
  <c r="S35" i="107" a="1"/>
  <c r="S35" i="107" s="1"/>
  <c r="S19" i="107" a="1"/>
  <c r="S19" i="107" s="1"/>
  <c r="T2" i="107" a="1"/>
  <c r="T2" i="107" s="1"/>
  <c r="T85" i="107" a="1"/>
  <c r="T85" i="107" s="1"/>
  <c r="T69" i="107" a="1"/>
  <c r="T69" i="107" s="1"/>
  <c r="T53" i="107" a="1"/>
  <c r="T53" i="107" s="1"/>
  <c r="T37" i="107" a="1"/>
  <c r="T37" i="107" s="1"/>
  <c r="T21" i="107" a="1"/>
  <c r="T21" i="107" s="1"/>
  <c r="T4" i="107" a="1"/>
  <c r="T4" i="107" s="1"/>
  <c r="U87" i="107" a="1"/>
  <c r="U87" i="107" s="1"/>
  <c r="U71" i="107" a="1"/>
  <c r="U71" i="107" s="1"/>
  <c r="U55" i="107" a="1"/>
  <c r="U55" i="107" s="1"/>
  <c r="U39" i="107" a="1"/>
  <c r="U39" i="107" s="1"/>
  <c r="U23" i="107" a="1"/>
  <c r="U23" i="107" s="1"/>
  <c r="U7" i="107" a="1"/>
  <c r="U7" i="107" s="1"/>
  <c r="O91" i="107"/>
  <c r="O75" i="107"/>
  <c r="O59" i="107"/>
  <c r="O43" i="107"/>
  <c r="O27" i="107"/>
  <c r="O11" i="107"/>
  <c r="M69" i="107"/>
  <c r="M58" i="107"/>
  <c r="L76" i="107"/>
  <c r="R96" i="107" a="1"/>
  <c r="R96" i="107" s="1"/>
  <c r="R80" i="107" a="1"/>
  <c r="R80" i="107" s="1"/>
  <c r="R64" i="107" a="1"/>
  <c r="R64" i="107" s="1"/>
  <c r="R48" i="107" a="1"/>
  <c r="R48" i="107" s="1"/>
  <c r="R32" i="107" a="1"/>
  <c r="R32" i="107" s="1"/>
  <c r="R16" i="107" a="1"/>
  <c r="R16" i="107" s="1"/>
  <c r="S98" i="107" a="1"/>
  <c r="S98" i="107" s="1"/>
  <c r="S82" i="107" a="1"/>
  <c r="S82" i="107" s="1"/>
  <c r="S66" i="107" a="1"/>
  <c r="S66" i="107" s="1"/>
  <c r="S50" i="107" a="1"/>
  <c r="S50" i="107" s="1"/>
  <c r="S34" i="107" a="1"/>
  <c r="S34" i="107" s="1"/>
  <c r="S18" i="107" a="1"/>
  <c r="S18" i="107" s="1"/>
  <c r="T100" i="107" a="1"/>
  <c r="T100" i="107" s="1"/>
  <c r="T84" i="107" a="1"/>
  <c r="T84" i="107" s="1"/>
  <c r="T68" i="107" a="1"/>
  <c r="T68" i="107" s="1"/>
  <c r="T52" i="107" a="1"/>
  <c r="T52" i="107" s="1"/>
  <c r="T36" i="107" a="1"/>
  <c r="T36" i="107" s="1"/>
  <c r="T20" i="107" a="1"/>
  <c r="T20" i="107" s="1"/>
  <c r="T3" i="107" a="1"/>
  <c r="T3" i="107" s="1"/>
  <c r="U6" i="107" a="1"/>
  <c r="U6" i="107" s="1"/>
  <c r="O26" i="107"/>
  <c r="U95" i="107" a="1"/>
  <c r="U95" i="107" s="1"/>
  <c r="L91" i="107"/>
  <c r="R95" i="107" a="1"/>
  <c r="R95" i="107" s="1"/>
  <c r="R79" i="107" a="1"/>
  <c r="R79" i="107" s="1"/>
  <c r="R63" i="107" a="1"/>
  <c r="R63" i="107" s="1"/>
  <c r="R47" i="107" a="1"/>
  <c r="R47" i="107" s="1"/>
  <c r="R31" i="107" a="1"/>
  <c r="R31" i="107" s="1"/>
  <c r="R15" i="107" a="1"/>
  <c r="R15" i="107" s="1"/>
  <c r="S97" i="107" a="1"/>
  <c r="S97" i="107" s="1"/>
  <c r="S81" i="107" a="1"/>
  <c r="S81" i="107" s="1"/>
  <c r="S65" i="107" a="1"/>
  <c r="S65" i="107" s="1"/>
  <c r="S49" i="107" a="1"/>
  <c r="S49" i="107" s="1"/>
  <c r="S33" i="107" a="1"/>
  <c r="S33" i="107" s="1"/>
  <c r="S17" i="107" a="1"/>
  <c r="S17" i="107" s="1"/>
  <c r="T99" i="107" a="1"/>
  <c r="T99" i="107" s="1"/>
  <c r="T83" i="107" a="1"/>
  <c r="T83" i="107" s="1"/>
  <c r="T67" i="107" a="1"/>
  <c r="T67" i="107" s="1"/>
  <c r="T51" i="107" a="1"/>
  <c r="T51" i="107" s="1"/>
  <c r="T35" i="107" a="1"/>
  <c r="T35" i="107" s="1"/>
  <c r="T19" i="107" a="1"/>
  <c r="T19" i="107" s="1"/>
  <c r="U2" i="107" a="1"/>
  <c r="U2" i="107" s="1"/>
  <c r="U85" i="107" a="1"/>
  <c r="U85" i="107" s="1"/>
  <c r="U69" i="107" a="1"/>
  <c r="U69" i="107" s="1"/>
  <c r="U53" i="107" a="1"/>
  <c r="U53" i="107" s="1"/>
  <c r="U37" i="107" a="1"/>
  <c r="U37" i="107" s="1"/>
  <c r="U21" i="107" a="1"/>
  <c r="U21" i="107" s="1"/>
  <c r="U4" i="107" a="1"/>
  <c r="U4" i="107" s="1"/>
  <c r="O89" i="107"/>
  <c r="O73" i="107"/>
  <c r="O57" i="107"/>
  <c r="O41" i="107"/>
  <c r="O25" i="107"/>
  <c r="O9" i="107"/>
  <c r="S80" i="107" a="1"/>
  <c r="S80" i="107" s="1"/>
  <c r="U3" i="107" a="1"/>
  <c r="U3" i="107" s="1"/>
  <c r="V22" i="107" a="1"/>
  <c r="V22" i="107" s="1"/>
  <c r="O24" i="107"/>
  <c r="R93" i="107" a="1"/>
  <c r="R93" i="107" s="1"/>
  <c r="R77" i="107" a="1"/>
  <c r="R77" i="107" s="1"/>
  <c r="R61" i="107" a="1"/>
  <c r="R61" i="107" s="1"/>
  <c r="R45" i="107" a="1"/>
  <c r="R45" i="107" s="1"/>
  <c r="R29" i="107" a="1"/>
  <c r="R29" i="107" s="1"/>
  <c r="R13" i="107" a="1"/>
  <c r="R13" i="107" s="1"/>
  <c r="S95" i="107" a="1"/>
  <c r="S95" i="107" s="1"/>
  <c r="S79" i="107" a="1"/>
  <c r="S79" i="107" s="1"/>
  <c r="S63" i="107" a="1"/>
  <c r="S63" i="107" s="1"/>
  <c r="S47" i="107" a="1"/>
  <c r="S47" i="107" s="1"/>
  <c r="S31" i="107" a="1"/>
  <c r="S31" i="107" s="1"/>
  <c r="S15" i="107" a="1"/>
  <c r="S15" i="107" s="1"/>
  <c r="T97" i="107" a="1"/>
  <c r="T97" i="107" s="1"/>
  <c r="T81" i="107" a="1"/>
  <c r="T81" i="107" s="1"/>
  <c r="T65" i="107" a="1"/>
  <c r="T65" i="107" s="1"/>
  <c r="T49" i="107" a="1"/>
  <c r="T49" i="107" s="1"/>
  <c r="T33" i="107" a="1"/>
  <c r="T33" i="107" s="1"/>
  <c r="T17" i="107" a="1"/>
  <c r="T17" i="107" s="1"/>
  <c r="U99" i="107" a="1"/>
  <c r="U99" i="107" s="1"/>
  <c r="U83" i="107" a="1"/>
  <c r="U83" i="107" s="1"/>
  <c r="U67" i="107" a="1"/>
  <c r="U67" i="107" s="1"/>
  <c r="U51" i="107" a="1"/>
  <c r="U51" i="107" s="1"/>
  <c r="U35" i="107" a="1"/>
  <c r="U35" i="107" s="1"/>
  <c r="U19" i="107" a="1"/>
  <c r="U19" i="107" s="1"/>
  <c r="O87" i="107"/>
  <c r="O71" i="107"/>
  <c r="O55" i="107"/>
  <c r="O39" i="107"/>
  <c r="O23" i="107"/>
  <c r="O7" i="107"/>
  <c r="R92" i="107" a="1"/>
  <c r="R92" i="107" s="1"/>
  <c r="R76" i="107" a="1"/>
  <c r="R76" i="107" s="1"/>
  <c r="R60" i="107" a="1"/>
  <c r="R60" i="107" s="1"/>
  <c r="R44" i="107" a="1"/>
  <c r="R44" i="107" s="1"/>
  <c r="R28" i="107" a="1"/>
  <c r="R28" i="107" s="1"/>
  <c r="R12" i="107" a="1"/>
  <c r="R12" i="107" s="1"/>
  <c r="S94" i="107" a="1"/>
  <c r="S94" i="107" s="1"/>
  <c r="S78" i="107" a="1"/>
  <c r="S78" i="107" s="1"/>
  <c r="S62" i="107" a="1"/>
  <c r="S62" i="107" s="1"/>
  <c r="S46" i="107" a="1"/>
  <c r="S46" i="107" s="1"/>
  <c r="S30" i="107" a="1"/>
  <c r="S30" i="107" s="1"/>
  <c r="S14" i="107" a="1"/>
  <c r="S14" i="107" s="1"/>
  <c r="T96" i="107" a="1"/>
  <c r="T96" i="107" s="1"/>
  <c r="T80" i="107" a="1"/>
  <c r="T80" i="107" s="1"/>
  <c r="T64" i="107" a="1"/>
  <c r="T64" i="107" s="1"/>
  <c r="T48" i="107" a="1"/>
  <c r="T48" i="107" s="1"/>
  <c r="T32" i="107" a="1"/>
  <c r="T32" i="107" s="1"/>
  <c r="T16" i="107" a="1"/>
  <c r="T16" i="107" s="1"/>
  <c r="U98" i="107" a="1"/>
  <c r="U98" i="107" s="1"/>
  <c r="U82" i="107" a="1"/>
  <c r="U82" i="107" s="1"/>
  <c r="U66" i="107" a="1"/>
  <c r="U66" i="107" s="1"/>
  <c r="U50" i="107" a="1"/>
  <c r="U50" i="107" s="1"/>
  <c r="U34" i="107" a="1"/>
  <c r="U34" i="107" s="1"/>
  <c r="U18" i="107" a="1"/>
  <c r="U18" i="107" s="1"/>
  <c r="V84" i="107" a="1"/>
  <c r="V84" i="107" s="1"/>
  <c r="O86" i="107"/>
  <c r="O70" i="107"/>
  <c r="O54" i="107"/>
  <c r="O38" i="107"/>
  <c r="O22" i="107"/>
  <c r="O6" i="107"/>
  <c r="L7" i="107"/>
  <c r="O85" i="107"/>
  <c r="L54" i="107"/>
  <c r="K5" i="105"/>
  <c r="Q6" i="105" a="1"/>
  <c r="Q6" i="105" s="1"/>
  <c r="S12" i="105" a="1"/>
  <c r="S12" i="105" s="1"/>
  <c r="T7" i="105" a="1"/>
  <c r="T7" i="105" s="1"/>
  <c r="U97" i="105" a="1"/>
  <c r="U97" i="105" s="1"/>
  <c r="K96" i="105"/>
  <c r="U87" i="105" a="1"/>
  <c r="U87" i="105" s="1"/>
  <c r="N84" i="105"/>
  <c r="U79" i="105" a="1"/>
  <c r="U79" i="105" s="1"/>
  <c r="T71" i="105" a="1"/>
  <c r="T71" i="105" s="1"/>
  <c r="Q50" i="105" a="1"/>
  <c r="Q50" i="105" s="1"/>
  <c r="Q47" i="105" a="1"/>
  <c r="Q47" i="105" s="1"/>
  <c r="S40" i="105" a="1"/>
  <c r="S40" i="105" s="1"/>
  <c r="R39" i="105" a="1"/>
  <c r="R39" i="105" s="1"/>
  <c r="S27" i="105" a="1"/>
  <c r="S27" i="105" s="1"/>
  <c r="N23" i="105"/>
  <c r="U17" i="105" a="1"/>
  <c r="U17" i="105" s="1"/>
  <c r="S16" i="105" a="1"/>
  <c r="S16" i="105" s="1"/>
  <c r="K4" i="105"/>
  <c r="Q5" i="105" a="1"/>
  <c r="Q5" i="105" s="1"/>
  <c r="S11" i="105" a="1"/>
  <c r="S11" i="105" s="1"/>
  <c r="T6" i="105" a="1"/>
  <c r="T6" i="105" s="1"/>
  <c r="N91" i="105"/>
  <c r="R81" i="105" a="1"/>
  <c r="R81" i="105" s="1"/>
  <c r="U74" i="105" a="1"/>
  <c r="U74" i="105" s="1"/>
  <c r="S71" i="105" a="1"/>
  <c r="S71" i="105" s="1"/>
  <c r="S36" i="105" a="1"/>
  <c r="S36" i="105" s="1"/>
  <c r="S31" i="105" a="1"/>
  <c r="S31" i="105" s="1"/>
  <c r="S22" i="105" a="1"/>
  <c r="S22" i="105" s="1"/>
  <c r="T17" i="105" a="1"/>
  <c r="T17" i="105" s="1"/>
  <c r="N2" i="105"/>
  <c r="Q4" i="105" a="1"/>
  <c r="Q4" i="105" s="1"/>
  <c r="S10" i="105" a="1"/>
  <c r="S10" i="105" s="1"/>
  <c r="T5" i="105" a="1"/>
  <c r="T5" i="105" s="1"/>
  <c r="U92" i="105" a="1"/>
  <c r="U92" i="105" s="1"/>
  <c r="Q81" i="105" a="1"/>
  <c r="Q81" i="105" s="1"/>
  <c r="S74" i="105" a="1"/>
  <c r="S74" i="105" s="1"/>
  <c r="R71" i="105" a="1"/>
  <c r="R71" i="105" s="1"/>
  <c r="N47" i="105"/>
  <c r="S46" i="105" a="1"/>
  <c r="S46" i="105" s="1"/>
  <c r="Q31" i="105" a="1"/>
  <c r="Q31" i="105" s="1"/>
  <c r="S17" i="105" a="1"/>
  <c r="S17" i="105" s="1"/>
  <c r="N13" i="105"/>
  <c r="R2" i="105" a="1"/>
  <c r="R2" i="105" s="1"/>
  <c r="S9" i="105" a="1"/>
  <c r="S9" i="105" s="1"/>
  <c r="T4" i="105" a="1"/>
  <c r="T4" i="105" s="1"/>
  <c r="T92" i="105" a="1"/>
  <c r="T92" i="105" s="1"/>
  <c r="Q85" i="105" a="1"/>
  <c r="Q85" i="105" s="1"/>
  <c r="U82" i="105" a="1"/>
  <c r="U82" i="105" s="1"/>
  <c r="T77" i="105" a="1"/>
  <c r="T77" i="105" s="1"/>
  <c r="R74" i="105" a="1"/>
  <c r="R74" i="105" s="1"/>
  <c r="T54" i="105" a="1"/>
  <c r="T54" i="105" s="1"/>
  <c r="U24" i="105" a="1"/>
  <c r="U24" i="105" s="1"/>
  <c r="K23" i="105"/>
  <c r="R17" i="105" a="1"/>
  <c r="R17" i="105" s="1"/>
  <c r="N12" i="105"/>
  <c r="R13" i="105" a="1"/>
  <c r="R13" i="105" s="1"/>
  <c r="S8" i="105" a="1"/>
  <c r="S8" i="105" s="1"/>
  <c r="U2" i="105" a="1"/>
  <c r="U2" i="105" s="1"/>
  <c r="L97" i="105"/>
  <c r="N85" i="105"/>
  <c r="S82" i="105" a="1"/>
  <c r="S82" i="105" s="1"/>
  <c r="Q77" i="105" a="1"/>
  <c r="Q77" i="105" s="1"/>
  <c r="Q74" i="105" a="1"/>
  <c r="Q74" i="105" s="1"/>
  <c r="N71" i="105"/>
  <c r="U65" i="105" a="1"/>
  <c r="U65" i="105" s="1"/>
  <c r="T59" i="105" a="1"/>
  <c r="T59" i="105" s="1"/>
  <c r="S54" i="105" a="1"/>
  <c r="S54" i="105" s="1"/>
  <c r="U48" i="105" a="1"/>
  <c r="U48" i="105" s="1"/>
  <c r="L47" i="105"/>
  <c r="U42" i="105" a="1"/>
  <c r="U42" i="105" s="1"/>
  <c r="U35" i="105" a="1"/>
  <c r="U35" i="105" s="1"/>
  <c r="N31" i="105"/>
  <c r="N28" i="105"/>
  <c r="T24" i="105" a="1"/>
  <c r="T24" i="105" s="1"/>
  <c r="L21" i="105"/>
  <c r="T14" i="105" a="1"/>
  <c r="T14" i="105" s="1"/>
  <c r="N11" i="105"/>
  <c r="R12" i="105" a="1"/>
  <c r="R12" i="105" s="1"/>
  <c r="S7" i="105" a="1"/>
  <c r="S7" i="105" s="1"/>
  <c r="U13" i="105" a="1"/>
  <c r="U13" i="105" s="1"/>
  <c r="T98" i="105" a="1"/>
  <c r="T98" i="105" s="1"/>
  <c r="L85" i="105"/>
  <c r="Q82" i="105" a="1"/>
  <c r="Q82" i="105" s="1"/>
  <c r="L77" i="105"/>
  <c r="N74" i="105"/>
  <c r="T65" i="105" a="1"/>
  <c r="T65" i="105" s="1"/>
  <c r="R63" i="105" a="1"/>
  <c r="R63" i="105" s="1"/>
  <c r="R54" i="105" a="1"/>
  <c r="R54" i="105" s="1"/>
  <c r="T48" i="105" a="1"/>
  <c r="T48" i="105" s="1"/>
  <c r="L45" i="105"/>
  <c r="R42" i="105" a="1"/>
  <c r="R42" i="105" s="1"/>
  <c r="T35" i="105" a="1"/>
  <c r="T35" i="105" s="1"/>
  <c r="S30" i="105" a="1"/>
  <c r="S30" i="105" s="1"/>
  <c r="U25" i="105" a="1"/>
  <c r="U25" i="105" s="1"/>
  <c r="R23" i="105" a="1"/>
  <c r="R23" i="105" s="1"/>
  <c r="U18" i="105" a="1"/>
  <c r="U18" i="105" s="1"/>
  <c r="U16" i="105" a="1"/>
  <c r="U16" i="105" s="1"/>
  <c r="S14" i="105" a="1"/>
  <c r="S14" i="105" s="1"/>
  <c r="N10" i="105"/>
  <c r="R11" i="105" a="1"/>
  <c r="R11" i="105" s="1"/>
  <c r="S6" i="105" a="1"/>
  <c r="S6" i="105" s="1"/>
  <c r="U12" i="105" a="1"/>
  <c r="U12" i="105" s="1"/>
  <c r="L74" i="105"/>
  <c r="U66" i="105" a="1"/>
  <c r="U66" i="105" s="1"/>
  <c r="S65" i="105" a="1"/>
  <c r="S65" i="105" s="1"/>
  <c r="U49" i="105" a="1"/>
  <c r="U49" i="105" s="1"/>
  <c r="S48" i="105" a="1"/>
  <c r="S48" i="105" s="1"/>
  <c r="N42" i="105"/>
  <c r="N41" i="105"/>
  <c r="T36" i="105" a="1"/>
  <c r="T36" i="105" s="1"/>
  <c r="L31" i="105"/>
  <c r="T25" i="105" a="1"/>
  <c r="T25" i="105" s="1"/>
  <c r="N18" i="105"/>
  <c r="N17" i="105"/>
  <c r="R14" i="105" a="1"/>
  <c r="R14" i="105" s="1"/>
  <c r="N9" i="105"/>
  <c r="R10" i="105" a="1"/>
  <c r="R10" i="105" s="1"/>
  <c r="S5" i="105" a="1"/>
  <c r="S5" i="105" s="1"/>
  <c r="U11" i="105" a="1"/>
  <c r="U11" i="105" s="1"/>
  <c r="S99" i="105" a="1"/>
  <c r="S99" i="105" s="1"/>
  <c r="K92" i="105"/>
  <c r="S85" i="105" a="1"/>
  <c r="S85" i="105" s="1"/>
  <c r="S77" i="105" a="1"/>
  <c r="S77" i="105" s="1"/>
  <c r="U71" i="105" a="1"/>
  <c r="U71" i="105" s="1"/>
  <c r="Q69" i="105" a="1"/>
  <c r="Q69" i="105" s="1"/>
  <c r="S66" i="105" a="1"/>
  <c r="S66" i="105" s="1"/>
  <c r="R65" i="105" a="1"/>
  <c r="R65" i="105" s="1"/>
  <c r="Q61" i="105" a="1"/>
  <c r="Q61" i="105" s="1"/>
  <c r="T49" i="105" a="1"/>
  <c r="T49" i="105" s="1"/>
  <c r="N48" i="105"/>
  <c r="R47" i="105" a="1"/>
  <c r="R47" i="105" s="1"/>
  <c r="R36" i="105" a="1"/>
  <c r="R36" i="105" s="1"/>
  <c r="Q35" i="105" a="1"/>
  <c r="Q35" i="105" s="1"/>
  <c r="U32" i="105" a="1"/>
  <c r="U32" i="105" s="1"/>
  <c r="Q24" i="105" a="1"/>
  <c r="Q24" i="105" s="1"/>
  <c r="S20" i="105" a="1"/>
  <c r="S20" i="105" s="1"/>
  <c r="L18" i="105"/>
  <c r="L17" i="105"/>
  <c r="Q14" i="105" a="1"/>
  <c r="Q14" i="105" s="1"/>
  <c r="K13" i="105"/>
  <c r="N8" i="105"/>
  <c r="Q2" i="105" a="1"/>
  <c r="Q2" i="105" s="1"/>
  <c r="R9" i="105" a="1"/>
  <c r="R9" i="105" s="1"/>
  <c r="S4" i="105" a="1"/>
  <c r="S4" i="105" s="1"/>
  <c r="U10" i="105" a="1"/>
  <c r="U10" i="105" s="1"/>
  <c r="R99" i="105" a="1"/>
  <c r="R99" i="105" s="1"/>
  <c r="T87" i="105" a="1"/>
  <c r="T87" i="105" s="1"/>
  <c r="T79" i="105" a="1"/>
  <c r="T79" i="105" s="1"/>
  <c r="R66" i="105" a="1"/>
  <c r="R66" i="105" s="1"/>
  <c r="S39" i="105" a="1"/>
  <c r="S39" i="105" s="1"/>
  <c r="Q15" i="105" a="1"/>
  <c r="Q15" i="105" s="1"/>
  <c r="N7" i="105"/>
  <c r="R8" i="105" a="1"/>
  <c r="R8" i="105" s="1"/>
  <c r="T2" i="105" a="1"/>
  <c r="T2" i="105" s="1"/>
  <c r="U9" i="105" a="1"/>
  <c r="U9" i="105" s="1"/>
  <c r="Q99" i="105" a="1"/>
  <c r="Q99" i="105" s="1"/>
  <c r="N93" i="105"/>
  <c r="U26" i="105" a="1"/>
  <c r="U26" i="105" s="1"/>
  <c r="L93" i="105"/>
  <c r="R26" i="105" a="1"/>
  <c r="R26" i="105" s="1"/>
  <c r="N5" i="105"/>
  <c r="Q11" i="105" a="1"/>
  <c r="Q11" i="105" s="1"/>
  <c r="R6" i="105" a="1"/>
  <c r="R6" i="105" s="1"/>
  <c r="L90" i="105"/>
  <c r="N87" i="105"/>
  <c r="N79" i="105"/>
  <c r="T67" i="105" a="1"/>
  <c r="T67" i="105" s="1"/>
  <c r="L66" i="105"/>
  <c r="S63" i="105" a="1"/>
  <c r="S63" i="105" s="1"/>
  <c r="T57" i="105" a="1"/>
  <c r="T57" i="105" s="1"/>
  <c r="R50" i="105" a="1"/>
  <c r="R50" i="105" s="1"/>
  <c r="U43" i="105" a="1"/>
  <c r="U43" i="105" s="1"/>
  <c r="N39" i="105"/>
  <c r="T38" i="105" a="1"/>
  <c r="T38" i="105" s="1"/>
  <c r="S33" i="105" a="1"/>
  <c r="S33" i="105" s="1"/>
  <c r="Q32" i="105" a="1"/>
  <c r="Q32" i="105" s="1"/>
  <c r="S28" i="105" a="1"/>
  <c r="S28" i="105" s="1"/>
  <c r="N26" i="105"/>
  <c r="T19" i="105" a="1"/>
  <c r="T19" i="105" s="1"/>
  <c r="K9" i="105"/>
  <c r="Q10" i="105" a="1"/>
  <c r="Q10" i="105" s="1"/>
  <c r="R5" i="105" a="1"/>
  <c r="R5" i="105" s="1"/>
  <c r="L99" i="105"/>
  <c r="T96" i="105" a="1"/>
  <c r="T96" i="105" s="1"/>
  <c r="T80" i="105" a="1"/>
  <c r="T80" i="105" s="1"/>
  <c r="S67" i="105" a="1"/>
  <c r="S67" i="105" s="1"/>
  <c r="Q63" i="105" a="1"/>
  <c r="Q63" i="105" s="1"/>
  <c r="S57" i="105" a="1"/>
  <c r="S57" i="105" s="1"/>
  <c r="T43" i="105" a="1"/>
  <c r="T43" i="105" s="1"/>
  <c r="S19" i="105" a="1"/>
  <c r="S19" i="105" s="1"/>
  <c r="U19" i="105" a="1"/>
  <c r="U19" i="105" s="1"/>
  <c r="Q9" i="105" a="1"/>
  <c r="Q9" i="105" s="1"/>
  <c r="R4" i="105" a="1"/>
  <c r="R4" i="105" s="1"/>
  <c r="S96" i="105" a="1"/>
  <c r="S96" i="105" s="1"/>
  <c r="U88" i="105" a="1"/>
  <c r="U88" i="105" s="1"/>
  <c r="S80" i="105" a="1"/>
  <c r="S80" i="105" s="1"/>
  <c r="L79" i="105"/>
  <c r="Q62" i="105" a="1"/>
  <c r="Q62" i="105" s="1"/>
  <c r="U58" i="105" a="1"/>
  <c r="U58" i="105" s="1"/>
  <c r="R56" i="105" a="1"/>
  <c r="R56" i="105" s="1"/>
  <c r="U55" i="105" a="1"/>
  <c r="U55" i="105" s="1"/>
  <c r="T44" i="105" a="1"/>
  <c r="T44" i="105" s="1"/>
  <c r="U34" i="105" a="1"/>
  <c r="U34" i="105" s="1"/>
  <c r="R19" i="105" a="1"/>
  <c r="R19" i="105" s="1"/>
  <c r="N65" i="105"/>
  <c r="K7" i="105"/>
  <c r="P2" i="103"/>
  <c r="S6" i="103" a="1"/>
  <c r="S6" i="103" s="1"/>
  <c r="V9" i="103" a="1"/>
  <c r="V9" i="103" s="1"/>
  <c r="P100" i="103"/>
  <c r="P96" i="103"/>
  <c r="S91" i="103" a="1"/>
  <c r="S91" i="103" s="1"/>
  <c r="S87" i="103" a="1"/>
  <c r="S87" i="103" s="1"/>
  <c r="N83" i="103"/>
  <c r="N82" i="103"/>
  <c r="S80" i="103" a="1"/>
  <c r="S80" i="103" s="1"/>
  <c r="P76" i="103"/>
  <c r="S69" i="103" a="1"/>
  <c r="S69" i="103" s="1"/>
  <c r="U54" i="103" a="1"/>
  <c r="U54" i="103" s="1"/>
  <c r="S51" i="103" a="1"/>
  <c r="S51" i="103" s="1"/>
  <c r="N46" i="103"/>
  <c r="U45" i="103" a="1"/>
  <c r="U45" i="103" s="1"/>
  <c r="S33" i="103" a="1"/>
  <c r="S33" i="103" s="1"/>
  <c r="T28" i="103" a="1"/>
  <c r="T28" i="103" s="1"/>
  <c r="T21" i="103" a="1"/>
  <c r="T21" i="103" s="1"/>
  <c r="P60" i="103"/>
  <c r="P56" i="103"/>
  <c r="U4" i="103" a="1"/>
  <c r="U4" i="103" s="1"/>
  <c r="S4" i="103" a="1"/>
  <c r="S4" i="103" s="1"/>
  <c r="V88" i="103" a="1"/>
  <c r="V88" i="103" s="1"/>
  <c r="T68" i="103" a="1"/>
  <c r="T68" i="103" s="1"/>
  <c r="W64" i="103" a="1"/>
  <c r="W64" i="103" s="1"/>
  <c r="N60" i="103"/>
  <c r="N56" i="103"/>
  <c r="U55" i="103" a="1"/>
  <c r="U55" i="103" s="1"/>
  <c r="W52" i="103" a="1"/>
  <c r="W52" i="103" s="1"/>
  <c r="U50" i="103" a="1"/>
  <c r="U50" i="103" s="1"/>
  <c r="S47" i="103" a="1"/>
  <c r="S47" i="103" s="1"/>
  <c r="N42" i="103"/>
  <c r="U41" i="103" a="1"/>
  <c r="U41" i="103" s="1"/>
  <c r="U32" i="103" a="1"/>
  <c r="U32" i="103" s="1"/>
  <c r="T25" i="103" a="1"/>
  <c r="T25" i="103" s="1"/>
  <c r="M2" i="103"/>
  <c r="S3" i="103" a="1"/>
  <c r="S3" i="103" s="1"/>
  <c r="V6" i="103" a="1"/>
  <c r="V6" i="103" s="1"/>
  <c r="U88" i="103" a="1"/>
  <c r="U88" i="103" s="1"/>
  <c r="T78" i="103" a="1"/>
  <c r="T78" i="103" s="1"/>
  <c r="W66" i="103" a="1"/>
  <c r="W66" i="103" s="1"/>
  <c r="T52" i="103" a="1"/>
  <c r="T52" i="103" s="1"/>
  <c r="T43" i="103" a="1"/>
  <c r="T43" i="103" s="1"/>
  <c r="W30" i="103" a="1"/>
  <c r="W30" i="103" s="1"/>
  <c r="P6" i="103"/>
  <c r="T9" i="103" a="1"/>
  <c r="T9" i="103" s="1"/>
  <c r="V5" i="103" a="1"/>
  <c r="V5" i="103" s="1"/>
  <c r="S83" i="103" a="1"/>
  <c r="S83" i="103" s="1"/>
  <c r="S78" i="103" a="1"/>
  <c r="S78" i="103" s="1"/>
  <c r="T66" i="103" a="1"/>
  <c r="T66" i="103" s="1"/>
  <c r="W62" i="103" a="1"/>
  <c r="W62" i="103" s="1"/>
  <c r="W48" i="103" a="1"/>
  <c r="W48" i="103" s="1"/>
  <c r="U46" i="103" a="1"/>
  <c r="U46" i="103" s="1"/>
  <c r="S43" i="103" a="1"/>
  <c r="S43" i="103" s="1"/>
  <c r="U37" i="103" a="1"/>
  <c r="U37" i="103" s="1"/>
  <c r="T29" i="103" a="1"/>
  <c r="T29" i="103" s="1"/>
  <c r="S23" i="103" a="1"/>
  <c r="S23" i="103" s="1"/>
  <c r="N12" i="103"/>
  <c r="V3" i="103" a="1"/>
  <c r="V3" i="103" s="1"/>
  <c r="V74" i="103" a="1"/>
  <c r="V74" i="103" s="1"/>
  <c r="T62" i="103" a="1"/>
  <c r="T62" i="103" s="1"/>
  <c r="T15" i="103" a="1"/>
  <c r="T15" i="103" s="1"/>
  <c r="T7" i="103" a="1"/>
  <c r="T7" i="103" s="1"/>
  <c r="W9" i="103" a="1"/>
  <c r="W9" i="103" s="1"/>
  <c r="W90" i="103" a="1"/>
  <c r="W90" i="103" s="1"/>
  <c r="W89" i="103" a="1"/>
  <c r="W89" i="103" s="1"/>
  <c r="P78" i="103"/>
  <c r="N70" i="103"/>
  <c r="P66" i="103"/>
  <c r="T53" i="103" a="1"/>
  <c r="T53" i="103" s="1"/>
  <c r="U42" i="103" a="1"/>
  <c r="U42" i="103" s="1"/>
  <c r="S39" i="103" a="1"/>
  <c r="S39" i="103" s="1"/>
  <c r="S27" i="103" a="1"/>
  <c r="S27" i="103" s="1"/>
  <c r="W20" i="103" a="1"/>
  <c r="W20" i="103" s="1"/>
  <c r="M6" i="103"/>
  <c r="T6" i="103" a="1"/>
  <c r="T6" i="103" s="1"/>
  <c r="V89" i="103" a="1"/>
  <c r="V89" i="103" s="1"/>
  <c r="V85" i="103" a="1"/>
  <c r="V85" i="103" s="1"/>
  <c r="P79" i="103"/>
  <c r="P74" i="103"/>
  <c r="N66" i="103"/>
  <c r="P62" i="103"/>
  <c r="S53" i="103" a="1"/>
  <c r="S53" i="103" s="1"/>
  <c r="N48" i="103"/>
  <c r="T5" i="103" a="1"/>
  <c r="T5" i="103" s="1"/>
  <c r="W7" i="103" a="1"/>
  <c r="W7" i="103" s="1"/>
  <c r="U90" i="103" a="1"/>
  <c r="U90" i="103" s="1"/>
  <c r="U80" i="103" a="1"/>
  <c r="U80" i="103" s="1"/>
  <c r="N74" i="103"/>
  <c r="N62" i="103"/>
  <c r="W54" i="103" a="1"/>
  <c r="W54" i="103" s="1"/>
  <c r="W40" i="103" a="1"/>
  <c r="W40" i="103" s="1"/>
  <c r="W24" i="103" a="1"/>
  <c r="W24" i="103" s="1"/>
  <c r="N20" i="103"/>
  <c r="U9" i="103" a="1"/>
  <c r="U9" i="103" s="1"/>
  <c r="P91" i="103"/>
  <c r="N85" i="103"/>
  <c r="W82" i="103" a="1"/>
  <c r="W82" i="103" s="1"/>
  <c r="W81" i="103" a="1"/>
  <c r="W81" i="103" s="1"/>
  <c r="N58" i="103"/>
  <c r="U57" i="103" a="1"/>
  <c r="U57" i="103" s="1"/>
  <c r="T45" i="103" a="1"/>
  <c r="T45" i="103" s="1"/>
  <c r="W36" i="103" a="1"/>
  <c r="W36" i="103" s="1"/>
  <c r="U34" i="103" a="1"/>
  <c r="U34" i="103" s="1"/>
  <c r="W28" i="103" a="1"/>
  <c r="W28" i="103" s="1"/>
  <c r="N24" i="103"/>
  <c r="T16" i="103" a="1"/>
  <c r="T16" i="103" s="1"/>
  <c r="T3" i="103" a="1"/>
  <c r="T3" i="103" s="1"/>
  <c r="S2" i="103" a="1"/>
  <c r="S2" i="103" s="1"/>
  <c r="P90" i="103"/>
  <c r="W86" i="103" a="1"/>
  <c r="W86" i="103" s="1"/>
  <c r="V84" i="103" a="1"/>
  <c r="V84" i="103" s="1"/>
  <c r="V82" i="103" a="1"/>
  <c r="V82" i="103" s="1"/>
  <c r="V81" i="103" a="1"/>
  <c r="V81" i="103" s="1"/>
  <c r="P80" i="103"/>
  <c r="T79" i="103" a="1"/>
  <c r="T79" i="103" s="1"/>
  <c r="W78" i="103" a="1"/>
  <c r="W78" i="103" s="1"/>
  <c r="W68" i="103" a="1"/>
  <c r="W68" i="103" s="1"/>
  <c r="T64" i="103" a="1"/>
  <c r="T64" i="103" s="1"/>
  <c r="P54" i="103"/>
  <c r="W50" i="103" a="1"/>
  <c r="W50" i="103" s="1"/>
  <c r="U48" i="103" a="1"/>
  <c r="U48" i="103" s="1"/>
  <c r="S45" i="103" a="1"/>
  <c r="S45" i="103" s="1"/>
  <c r="N40" i="103"/>
  <c r="U39" i="103" a="1"/>
  <c r="U39" i="103" s="1"/>
  <c r="T36" i="103" a="1"/>
  <c r="T36" i="103" s="1"/>
  <c r="W32" i="103" a="1"/>
  <c r="W32" i="103" s="1"/>
  <c r="T27" i="103" a="1"/>
  <c r="T27" i="103" s="1"/>
  <c r="S21" i="103" a="1"/>
  <c r="S21" i="103" s="1"/>
  <c r="W14" i="103" a="1"/>
  <c r="W14" i="103" s="1"/>
  <c r="T2" i="103" a="1"/>
  <c r="T2" i="103" s="1"/>
  <c r="P99" i="103"/>
  <c r="P95" i="103"/>
  <c r="N91" i="103"/>
  <c r="N90" i="103"/>
  <c r="S89" i="103" a="1"/>
  <c r="S89" i="103" s="1"/>
  <c r="V86" i="103" a="1"/>
  <c r="V86" i="103" s="1"/>
  <c r="U82" i="103" a="1"/>
  <c r="U82" i="103" s="1"/>
  <c r="N80" i="103"/>
  <c r="U74" i="103" a="1"/>
  <c r="U74" i="103" s="1"/>
  <c r="T55" i="103" a="1"/>
  <c r="T55" i="103" s="1"/>
  <c r="N54" i="103"/>
  <c r="U53" i="103" a="1"/>
  <c r="U53" i="103" s="1"/>
  <c r="T50" i="103" a="1"/>
  <c r="T50" i="103" s="1"/>
  <c r="T41" i="103" a="1"/>
  <c r="T41" i="103" s="1"/>
  <c r="T32" i="103" a="1"/>
  <c r="T32" i="103" s="1"/>
  <c r="N28" i="103"/>
  <c r="T20" i="103" a="1"/>
  <c r="T20" i="103" s="1"/>
  <c r="T13" i="103" a="1"/>
  <c r="T13" i="103" s="1"/>
  <c r="N99" i="103"/>
  <c r="N95" i="103"/>
  <c r="P86" i="103"/>
  <c r="N81" i="103"/>
  <c r="V76" i="103" a="1"/>
  <c r="V76" i="103" s="1"/>
  <c r="P68" i="103"/>
  <c r="P64" i="103"/>
  <c r="S55" i="103" a="1"/>
  <c r="S55" i="103" s="1"/>
  <c r="W46" i="103" a="1"/>
  <c r="W46" i="103" s="1"/>
  <c r="S41" i="103" a="1"/>
  <c r="S41" i="103" s="1"/>
  <c r="N36" i="103"/>
  <c r="S25" i="103" a="1"/>
  <c r="S25" i="103" s="1"/>
  <c r="W18" i="103" a="1"/>
  <c r="W18" i="103" s="1"/>
  <c r="T40" i="103" a="1"/>
  <c r="T40" i="103" s="1"/>
  <c r="P83" i="103"/>
  <c r="S76" i="103" a="1"/>
  <c r="S76" i="103" s="1"/>
  <c r="N68" i="103"/>
  <c r="N64" i="103"/>
  <c r="W60" i="103" a="1"/>
  <c r="W60" i="103" s="1"/>
  <c r="N50" i="103"/>
  <c r="U49" i="103" a="1"/>
  <c r="U49" i="103" s="1"/>
  <c r="T17" i="103" a="1"/>
  <c r="T17" i="103" s="1"/>
  <c r="T9" i="101" a="1"/>
  <c r="T9" i="101" s="1"/>
  <c r="T7" i="101" a="1"/>
  <c r="T7" i="101" s="1"/>
  <c r="V5" i="101" a="1"/>
  <c r="V5" i="101" s="1"/>
  <c r="M100" i="101"/>
  <c r="P95" i="101"/>
  <c r="M89" i="101"/>
  <c r="T82" i="101" a="1"/>
  <c r="T82" i="101" s="1"/>
  <c r="M78" i="101"/>
  <c r="V76" i="101" a="1"/>
  <c r="V76" i="101" s="1"/>
  <c r="M71" i="101"/>
  <c r="S55" i="101" a="1"/>
  <c r="S55" i="101" s="1"/>
  <c r="T49" i="101" a="1"/>
  <c r="T49" i="101" s="1"/>
  <c r="T41" i="101" a="1"/>
  <c r="T41" i="101" s="1"/>
  <c r="U18" i="101" a="1"/>
  <c r="U18" i="101" s="1"/>
  <c r="T16" i="101" a="1"/>
  <c r="T16" i="101" s="1"/>
  <c r="T96" i="101" a="1"/>
  <c r="T96" i="101" s="1"/>
  <c r="W90" i="101" a="1"/>
  <c r="W90" i="101" s="1"/>
  <c r="T72" i="101" a="1"/>
  <c r="T72" i="101" s="1"/>
  <c r="W68" i="101" a="1"/>
  <c r="W68" i="101" s="1"/>
  <c r="T53" i="101" a="1"/>
  <c r="T53" i="101" s="1"/>
  <c r="V36" i="101" a="1"/>
  <c r="V36" i="101" s="1"/>
  <c r="V32" i="101" a="1"/>
  <c r="V32" i="101" s="1"/>
  <c r="V28" i="101" a="1"/>
  <c r="V28" i="101" s="1"/>
  <c r="V24" i="101" a="1"/>
  <c r="V24" i="101" s="1"/>
  <c r="S17" i="101" a="1"/>
  <c r="S17" i="101" s="1"/>
  <c r="V3" i="101" a="1"/>
  <c r="V3" i="101" s="1"/>
  <c r="P90" i="101"/>
  <c r="U22" i="101" a="1"/>
  <c r="U22" i="101" s="1"/>
  <c r="T20" i="101" a="1"/>
  <c r="T20" i="101" s="1"/>
  <c r="W9" i="101" a="1"/>
  <c r="W9" i="101" s="1"/>
  <c r="V91" i="101" a="1"/>
  <c r="V91" i="101" s="1"/>
  <c r="N85" i="101"/>
  <c r="P72" i="101"/>
  <c r="U42" i="101" a="1"/>
  <c r="U42" i="101" s="1"/>
  <c r="S21" i="101" a="1"/>
  <c r="S21" i="101" s="1"/>
  <c r="N15" i="101"/>
  <c r="W8" i="101" a="1"/>
  <c r="W8" i="101" s="1"/>
  <c r="M85" i="101"/>
  <c r="U9" i="101" a="1"/>
  <c r="U9" i="101" s="1"/>
  <c r="W7" i="101" a="1"/>
  <c r="W7" i="101" s="1"/>
  <c r="P97" i="101"/>
  <c r="W86" i="101" a="1"/>
  <c r="W86" i="101" s="1"/>
  <c r="P74" i="101"/>
  <c r="S45" i="101" a="1"/>
  <c r="S45" i="101" s="1"/>
  <c r="S37" i="101" a="1"/>
  <c r="S37" i="101" s="1"/>
  <c r="S33" i="101" a="1"/>
  <c r="S33" i="101" s="1"/>
  <c r="S29" i="101" a="1"/>
  <c r="S29" i="101" s="1"/>
  <c r="S25" i="101" a="1"/>
  <c r="S25" i="101" s="1"/>
  <c r="N19" i="101"/>
  <c r="M90" i="101"/>
  <c r="U2" i="101" a="1"/>
  <c r="U2" i="101" s="1"/>
  <c r="W6" i="101" a="1"/>
  <c r="W6" i="101" s="1"/>
  <c r="N91" i="101"/>
  <c r="P86" i="101"/>
  <c r="V75" i="101" a="1"/>
  <c r="V75" i="101" s="1"/>
  <c r="N69" i="101"/>
  <c r="T62" i="101" a="1"/>
  <c r="T62" i="101" s="1"/>
  <c r="M19" i="101"/>
  <c r="U7" i="101" a="1"/>
  <c r="U7" i="101" s="1"/>
  <c r="W5" i="101" a="1"/>
  <c r="W5" i="101" s="1"/>
  <c r="M97" i="101"/>
  <c r="T94" i="101" a="1"/>
  <c r="T94" i="101" s="1"/>
  <c r="M91" i="101"/>
  <c r="V87" i="101" a="1"/>
  <c r="V87" i="101" s="1"/>
  <c r="N81" i="101"/>
  <c r="M74" i="101"/>
  <c r="M69" i="101"/>
  <c r="T47" i="101" a="1"/>
  <c r="T47" i="101" s="1"/>
  <c r="T43" i="101" a="1"/>
  <c r="T43" i="101" s="1"/>
  <c r="T39" i="101" a="1"/>
  <c r="T39" i="101" s="1"/>
  <c r="T35" i="101" a="1"/>
  <c r="T35" i="101" s="1"/>
  <c r="T31" i="101" a="1"/>
  <c r="T31" i="101" s="1"/>
  <c r="T27" i="101" a="1"/>
  <c r="T27" i="101" s="1"/>
  <c r="N23" i="101"/>
  <c r="U16" i="101" a="1"/>
  <c r="U16" i="101" s="1"/>
  <c r="T14" i="101" a="1"/>
  <c r="T14" i="101" s="1"/>
  <c r="M96" i="101"/>
  <c r="M15" i="101"/>
  <c r="W4" i="101" a="1"/>
  <c r="W4" i="101" s="1"/>
  <c r="U96" i="101" a="1"/>
  <c r="U96" i="101" s="1"/>
  <c r="T90" i="101" a="1"/>
  <c r="T90" i="101" s="1"/>
  <c r="M86" i="101"/>
  <c r="M81" i="101"/>
  <c r="T76" i="101" a="1"/>
  <c r="T76" i="101" s="1"/>
  <c r="V72" i="101" a="1"/>
  <c r="V72" i="101" s="1"/>
  <c r="V68" i="101" a="1"/>
  <c r="V68" i="101" s="1"/>
  <c r="N47" i="101"/>
  <c r="N43" i="101"/>
  <c r="N39" i="101"/>
  <c r="N35" i="101"/>
  <c r="N31" i="101"/>
  <c r="N27" i="101"/>
  <c r="M23" i="101"/>
  <c r="V22" i="101" a="1"/>
  <c r="V22" i="101" s="1"/>
  <c r="S15" i="101" a="1"/>
  <c r="S15" i="101" s="1"/>
  <c r="W82" i="101" a="1"/>
  <c r="W82" i="101" s="1"/>
  <c r="T51" i="101" a="1"/>
  <c r="T51" i="101" s="1"/>
  <c r="M47" i="101"/>
  <c r="M43" i="101"/>
  <c r="M39" i="101"/>
  <c r="M35" i="101"/>
  <c r="M31" i="101"/>
  <c r="M27" i="101"/>
  <c r="U20" i="101" a="1"/>
  <c r="U20" i="101" s="1"/>
  <c r="T18" i="101" a="1"/>
  <c r="T18" i="101" s="1"/>
  <c r="N87" i="101"/>
  <c r="P82" i="101"/>
  <c r="P76" i="101"/>
  <c r="T55" i="101" a="1"/>
  <c r="T55" i="101" s="1"/>
  <c r="N51" i="101"/>
  <c r="V42" i="101" a="1"/>
  <c r="V42" i="101" s="1"/>
  <c r="S19" i="101" a="1"/>
  <c r="S19" i="101" s="1"/>
  <c r="N13" i="101"/>
  <c r="V54" i="101" a="1"/>
  <c r="V54" i="101" s="1"/>
  <c r="S12" i="101" a="1"/>
  <c r="S12" i="101" s="1"/>
  <c r="V9" i="101" a="1"/>
  <c r="V9" i="101" s="1"/>
  <c r="M93" i="101"/>
  <c r="T86" i="101" a="1"/>
  <c r="T86" i="101" s="1"/>
  <c r="M82" i="101"/>
  <c r="M77" i="101"/>
  <c r="M76" i="101"/>
  <c r="M63" i="101"/>
  <c r="M59" i="101"/>
  <c r="M55" i="101"/>
  <c r="T46" i="101" a="1"/>
  <c r="T46" i="101" s="1"/>
  <c r="T38" i="101" a="1"/>
  <c r="T38" i="101" s="1"/>
  <c r="T34" i="101" a="1"/>
  <c r="T34" i="101" s="1"/>
  <c r="T30" i="101" a="1"/>
  <c r="T30" i="101" s="1"/>
  <c r="T26" i="101" a="1"/>
  <c r="T26" i="101" s="1"/>
  <c r="S23" i="101" a="1"/>
  <c r="S23" i="101" s="1"/>
  <c r="N17" i="101"/>
  <c r="U10" i="101" a="1"/>
  <c r="U10" i="101" s="1"/>
  <c r="Y98" i="100"/>
  <c r="M95" i="100"/>
  <c r="N95" i="100" s="1"/>
  <c r="T90" i="100"/>
  <c r="AA89" i="100"/>
  <c r="V84" i="100"/>
  <c r="M81" i="100"/>
  <c r="N81" i="100" s="1"/>
  <c r="S80" i="100"/>
  <c r="M73" i="100"/>
  <c r="N73" i="100" s="1"/>
  <c r="S72" i="100"/>
  <c r="R69" i="100"/>
  <c r="O68" i="100"/>
  <c r="S66" i="100"/>
  <c r="U65" i="100"/>
  <c r="R53" i="100"/>
  <c r="R52" i="100"/>
  <c r="AE47" i="100"/>
  <c r="AA46" i="100"/>
  <c r="S44" i="100"/>
  <c r="L43" i="100"/>
  <c r="L42" i="100"/>
  <c r="V39" i="100"/>
  <c r="AB38" i="100"/>
  <c r="AD36" i="100"/>
  <c r="U34" i="100"/>
  <c r="L30" i="100"/>
  <c r="AB27" i="100"/>
  <c r="X25" i="100"/>
  <c r="L22" i="100"/>
  <c r="X17" i="100"/>
  <c r="AB46" i="100"/>
  <c r="AE36" i="100"/>
  <c r="AA9" i="100"/>
  <c r="AA99" i="100"/>
  <c r="U98" i="100"/>
  <c r="AA97" i="100"/>
  <c r="L95" i="100"/>
  <c r="S90" i="100"/>
  <c r="Y89" i="100"/>
  <c r="AB85" i="100"/>
  <c r="L81" i="100"/>
  <c r="R80" i="100"/>
  <c r="T79" i="100"/>
  <c r="AB78" i="100"/>
  <c r="V74" i="100"/>
  <c r="L73" i="100"/>
  <c r="R72" i="100"/>
  <c r="O69" i="100"/>
  <c r="K68" i="100"/>
  <c r="O67" i="100"/>
  <c r="R66" i="100"/>
  <c r="T65" i="100"/>
  <c r="AE60" i="100"/>
  <c r="AA57" i="100"/>
  <c r="V57" i="100"/>
  <c r="M54" i="100"/>
  <c r="N54" i="100" s="1"/>
  <c r="K53" i="100"/>
  <c r="Y49" i="100"/>
  <c r="AB47" i="100"/>
  <c r="Y46" i="100"/>
  <c r="K43" i="100"/>
  <c r="J42" i="100"/>
  <c r="S41" i="100"/>
  <c r="AB40" i="100"/>
  <c r="U39" i="100"/>
  <c r="AA38" i="100"/>
  <c r="AD37" i="100"/>
  <c r="AE35" i="100"/>
  <c r="T34" i="100"/>
  <c r="K30" i="100"/>
  <c r="AA27" i="100"/>
  <c r="O26" i="100"/>
  <c r="U25" i="100"/>
  <c r="K22" i="100"/>
  <c r="AB19" i="100"/>
  <c r="U17" i="100"/>
  <c r="K14" i="100"/>
  <c r="Y17" i="100"/>
  <c r="AA8" i="100"/>
  <c r="AE100" i="100"/>
  <c r="X99" i="100"/>
  <c r="T98" i="100"/>
  <c r="Y97" i="100"/>
  <c r="K95" i="100"/>
  <c r="X89" i="100"/>
  <c r="Y85" i="100"/>
  <c r="O84" i="100"/>
  <c r="K81" i="100"/>
  <c r="S79" i="100"/>
  <c r="Y78" i="100"/>
  <c r="K73" i="100"/>
  <c r="L69" i="100"/>
  <c r="J68" i="100"/>
  <c r="M66" i="100"/>
  <c r="N66" i="100" s="1"/>
  <c r="S65" i="100"/>
  <c r="AD60" i="100"/>
  <c r="L54" i="100"/>
  <c r="J53" i="100"/>
  <c r="O52" i="100"/>
  <c r="V49" i="100"/>
  <c r="V47" i="100"/>
  <c r="X46" i="100"/>
  <c r="AA45" i="100"/>
  <c r="O44" i="100"/>
  <c r="J43" i="100"/>
  <c r="R41" i="100"/>
  <c r="AA40" i="100"/>
  <c r="T39" i="100"/>
  <c r="Y38" i="100"/>
  <c r="AA37" i="100"/>
  <c r="Y36" i="100"/>
  <c r="AD35" i="100"/>
  <c r="R34" i="100"/>
  <c r="X27" i="100"/>
  <c r="L26" i="100"/>
  <c r="T25" i="100"/>
  <c r="Y24" i="100"/>
  <c r="Y20" i="100"/>
  <c r="AA19" i="100"/>
  <c r="T17" i="100"/>
  <c r="Y16" i="100"/>
  <c r="AB12" i="100"/>
  <c r="X10" i="100"/>
  <c r="AB2" i="100"/>
  <c r="U99" i="100"/>
  <c r="R98" i="100"/>
  <c r="X97" i="100"/>
  <c r="J95" i="100"/>
  <c r="O90" i="100"/>
  <c r="U89" i="100"/>
  <c r="X85" i="100"/>
  <c r="L84" i="100"/>
  <c r="AE81" i="100"/>
  <c r="M80" i="100"/>
  <c r="N80" i="100" s="1"/>
  <c r="R79" i="100"/>
  <c r="X78" i="100"/>
  <c r="M72" i="100"/>
  <c r="N72" i="100" s="1"/>
  <c r="K69" i="100"/>
  <c r="M67" i="100"/>
  <c r="N67" i="100" s="1"/>
  <c r="L66" i="100"/>
  <c r="R65" i="100"/>
  <c r="AA60" i="100"/>
  <c r="X57" i="100"/>
  <c r="AE54" i="100"/>
  <c r="K54" i="100"/>
  <c r="U47" i="100"/>
  <c r="U46" i="100"/>
  <c r="Y45" i="100"/>
  <c r="M44" i="100"/>
  <c r="N44" i="100" s="1"/>
  <c r="V40" i="100"/>
  <c r="S39" i="100"/>
  <c r="X38" i="100"/>
  <c r="Y37" i="100"/>
  <c r="AB35" i="100"/>
  <c r="AE30" i="100"/>
  <c r="S28" i="100"/>
  <c r="V27" i="100"/>
  <c r="S25" i="100"/>
  <c r="X24" i="100"/>
  <c r="T20" i="100"/>
  <c r="X19" i="100"/>
  <c r="S17" i="100"/>
  <c r="X16" i="100"/>
  <c r="Y12" i="100"/>
  <c r="AE11" i="100"/>
  <c r="V10" i="100"/>
  <c r="AB9" i="100"/>
  <c r="S99" i="100"/>
  <c r="U97" i="100"/>
  <c r="M90" i="100"/>
  <c r="N90" i="100" s="1"/>
  <c r="T89" i="100"/>
  <c r="S85" i="100"/>
  <c r="AD81" i="100"/>
  <c r="L80" i="100"/>
  <c r="U78" i="100"/>
  <c r="AE73" i="100"/>
  <c r="L72" i="100"/>
  <c r="L67" i="100"/>
  <c r="AD54" i="100"/>
  <c r="M52" i="100"/>
  <c r="N52" i="100" s="1"/>
  <c r="O47" i="100"/>
  <c r="S46" i="100"/>
  <c r="X45" i="100"/>
  <c r="O41" i="100"/>
  <c r="U40" i="100"/>
  <c r="R39" i="100"/>
  <c r="U38" i="100"/>
  <c r="T36" i="100"/>
  <c r="M35" i="100"/>
  <c r="N35" i="100" s="1"/>
  <c r="O34" i="100"/>
  <c r="AD30" i="100"/>
  <c r="M27" i="100"/>
  <c r="N27" i="100" s="1"/>
  <c r="R25" i="100"/>
  <c r="V24" i="100"/>
  <c r="AE22" i="100"/>
  <c r="S20" i="100"/>
  <c r="V19" i="100"/>
  <c r="R17" i="100"/>
  <c r="V16" i="100"/>
  <c r="AE14" i="100"/>
  <c r="U12" i="100"/>
  <c r="U10" i="100"/>
  <c r="AB8" i="100"/>
  <c r="V100" i="100"/>
  <c r="O98" i="100"/>
  <c r="T97" i="100"/>
  <c r="AE95" i="100"/>
  <c r="AD92" i="100"/>
  <c r="L90" i="100"/>
  <c r="S89" i="100"/>
  <c r="V81" i="100"/>
  <c r="R78" i="100"/>
  <c r="AD73" i="100"/>
  <c r="V73" i="100"/>
  <c r="O65" i="100"/>
  <c r="Y64" i="100"/>
  <c r="AD63" i="100"/>
  <c r="Y62" i="100"/>
  <c r="AD61" i="100"/>
  <c r="U60" i="100"/>
  <c r="L52" i="100"/>
  <c r="J50" i="100"/>
  <c r="R46" i="100"/>
  <c r="V45" i="100"/>
  <c r="M40" i="100"/>
  <c r="N40" i="100" s="1"/>
  <c r="O39" i="100"/>
  <c r="S38" i="100"/>
  <c r="S36" i="100"/>
  <c r="L34" i="100"/>
  <c r="T33" i="100"/>
  <c r="V30" i="100"/>
  <c r="K24" i="100"/>
  <c r="AD22" i="100"/>
  <c r="V22" i="100"/>
  <c r="R20" i="100"/>
  <c r="M19" i="100"/>
  <c r="N19" i="100" s="1"/>
  <c r="K16" i="100"/>
  <c r="AD14" i="100"/>
  <c r="V14" i="100"/>
  <c r="T12" i="100"/>
  <c r="AB11" i="100"/>
  <c r="T10" i="100"/>
  <c r="Y25" i="100"/>
  <c r="AD95" i="100"/>
  <c r="V95" i="100"/>
  <c r="I90" i="100"/>
  <c r="R89" i="100"/>
  <c r="J76" i="100"/>
  <c r="V68" i="100"/>
  <c r="M65" i="100"/>
  <c r="N65" i="100" s="1"/>
  <c r="Y61" i="100"/>
  <c r="AB54" i="100"/>
  <c r="K52" i="100"/>
  <c r="M47" i="100"/>
  <c r="N47" i="100" s="1"/>
  <c r="O46" i="100"/>
  <c r="R38" i="100"/>
  <c r="R36" i="100"/>
  <c r="O25" i="100"/>
  <c r="O17" i="100"/>
  <c r="O89" i="100"/>
  <c r="X61" i="100"/>
  <c r="O38" i="100"/>
  <c r="AA30" i="100"/>
  <c r="M25" i="100"/>
  <c r="N25" i="100" s="1"/>
  <c r="AB22" i="100"/>
  <c r="M17" i="100"/>
  <c r="N17" i="100" s="1"/>
  <c r="O97" i="100"/>
  <c r="AB95" i="100"/>
  <c r="M89" i="100"/>
  <c r="N89" i="100" s="1"/>
  <c r="AB86" i="100"/>
  <c r="Y81" i="100"/>
  <c r="AA73" i="100"/>
  <c r="K65" i="100"/>
  <c r="U61" i="100"/>
  <c r="Y54" i="100"/>
  <c r="M46" i="100"/>
  <c r="N46" i="100" s="1"/>
  <c r="J41" i="100"/>
  <c r="O36" i="100"/>
  <c r="Y30" i="100"/>
  <c r="I29" i="100"/>
  <c r="L25" i="100"/>
  <c r="AA22" i="100"/>
  <c r="M20" i="100"/>
  <c r="N20" i="100" s="1"/>
  <c r="L17" i="100"/>
  <c r="AA14" i="100"/>
  <c r="M97" i="100"/>
  <c r="N97" i="100" s="1"/>
  <c r="Y95" i="100"/>
  <c r="S92" i="100"/>
  <c r="L89" i="100"/>
  <c r="X86" i="100"/>
  <c r="X81" i="100"/>
  <c r="AD80" i="100"/>
  <c r="J79" i="100"/>
  <c r="Y73" i="100"/>
  <c r="AD72" i="100"/>
  <c r="AE67" i="100"/>
  <c r="AE65" i="100"/>
  <c r="O63" i="100"/>
  <c r="T61" i="100"/>
  <c r="X54" i="100"/>
  <c r="AD53" i="100"/>
  <c r="AE52" i="100"/>
  <c r="V52" i="100"/>
  <c r="L46" i="100"/>
  <c r="AE43" i="100"/>
  <c r="AB42" i="100"/>
  <c r="M38" i="100"/>
  <c r="N38" i="100" s="1"/>
  <c r="M36" i="100"/>
  <c r="N36" i="100" s="1"/>
  <c r="X30" i="100"/>
  <c r="K25" i="100"/>
  <c r="Y22" i="100"/>
  <c r="I21" i="100"/>
  <c r="L20" i="100"/>
  <c r="K17" i="100"/>
  <c r="Y14" i="100"/>
  <c r="I13" i="100"/>
  <c r="X95" i="100"/>
  <c r="K89" i="100"/>
  <c r="X73" i="100"/>
  <c r="AD68" i="100"/>
  <c r="V54" i="100"/>
  <c r="K46" i="100"/>
  <c r="L38" i="100"/>
  <c r="L36" i="100"/>
  <c r="U30" i="100"/>
  <c r="AE25" i="100"/>
  <c r="X22" i="100"/>
  <c r="K20" i="100"/>
  <c r="AE17" i="100"/>
  <c r="AD8" i="100"/>
  <c r="U95" i="100"/>
  <c r="AD90" i="100"/>
  <c r="T81" i="100"/>
  <c r="U73" i="100"/>
  <c r="AD66" i="100"/>
  <c r="K61" i="100"/>
  <c r="U54" i="100"/>
  <c r="AA53" i="100"/>
  <c r="AB52" i="100"/>
  <c r="X42" i="100"/>
  <c r="K38" i="100"/>
  <c r="K36" i="100"/>
  <c r="S30" i="100"/>
  <c r="AD25" i="100"/>
  <c r="U22" i="100"/>
  <c r="AD17" i="100"/>
  <c r="U14" i="100"/>
  <c r="L12" i="100"/>
  <c r="J11" i="100"/>
  <c r="T95" i="100"/>
  <c r="K92" i="100"/>
  <c r="AA90" i="100"/>
  <c r="AE89" i="100"/>
  <c r="S81" i="100"/>
  <c r="Y80" i="100"/>
  <c r="T73" i="100"/>
  <c r="Y72" i="100"/>
  <c r="X69" i="100"/>
  <c r="AB68" i="100"/>
  <c r="X67" i="100"/>
  <c r="AA66" i="100"/>
  <c r="AB65" i="100"/>
  <c r="S54" i="100"/>
  <c r="Y53" i="100"/>
  <c r="Y52" i="100"/>
  <c r="AE46" i="100"/>
  <c r="AB43" i="100"/>
  <c r="V42" i="100"/>
  <c r="AE39" i="100"/>
  <c r="AD34" i="100"/>
  <c r="R30" i="100"/>
  <c r="V28" i="100"/>
  <c r="AD26" i="100"/>
  <c r="S23" i="100"/>
  <c r="S22" i="100"/>
  <c r="S15" i="100"/>
  <c r="S14" i="100"/>
  <c r="K12" i="100"/>
  <c r="U9" i="100"/>
  <c r="AE9" i="100"/>
  <c r="S95" i="100"/>
  <c r="U94" i="100"/>
  <c r="Y90" i="100"/>
  <c r="AD89" i="100"/>
  <c r="I88" i="100"/>
  <c r="R81" i="100"/>
  <c r="X80" i="100"/>
  <c r="S73" i="100"/>
  <c r="X72" i="100"/>
  <c r="U69" i="100"/>
  <c r="Y68" i="100"/>
  <c r="V67" i="100"/>
  <c r="Y66" i="100"/>
  <c r="V65" i="100"/>
  <c r="J57" i="100"/>
  <c r="J55" i="100"/>
  <c r="R54" i="100"/>
  <c r="X53" i="100"/>
  <c r="U52" i="100"/>
  <c r="AD46" i="100"/>
  <c r="AE44" i="100"/>
  <c r="AA43" i="100"/>
  <c r="U42" i="100"/>
  <c r="AE38" i="100"/>
  <c r="AB34" i="100"/>
  <c r="J31" i="100"/>
  <c r="O30" i="100"/>
  <c r="X26" i="100"/>
  <c r="AB25" i="100"/>
  <c r="R23" i="100"/>
  <c r="R22" i="100"/>
  <c r="V20" i="100"/>
  <c r="X18" i="100"/>
  <c r="AB17" i="100"/>
  <c r="R15" i="100"/>
  <c r="R14" i="100"/>
  <c r="J12" i="100"/>
  <c r="AB89" i="100"/>
  <c r="AE8" i="100"/>
  <c r="R95" i="100"/>
  <c r="V89" i="100"/>
  <c r="I74" i="100"/>
  <c r="T68" i="100"/>
  <c r="X66" i="100"/>
  <c r="V53" i="100"/>
  <c r="T52" i="100"/>
  <c r="V46" i="100"/>
  <c r="AD44" i="100"/>
  <c r="V43" i="100"/>
  <c r="T42" i="100"/>
  <c r="AD38" i="100"/>
  <c r="V38" i="100"/>
  <c r="V36" i="100"/>
  <c r="V25" i="100"/>
  <c r="J23" i="100"/>
  <c r="O22" i="100"/>
  <c r="V17" i="100"/>
  <c r="J15" i="100"/>
  <c r="L74" i="96"/>
  <c r="M22" i="96"/>
  <c r="I99" i="96"/>
  <c r="L97" i="96"/>
  <c r="L78" i="96"/>
  <c r="I74" i="96"/>
  <c r="I70" i="96"/>
  <c r="M59" i="96"/>
  <c r="I51" i="96"/>
  <c r="L49" i="96"/>
  <c r="M30" i="96"/>
  <c r="L26" i="96"/>
  <c r="J7" i="96"/>
  <c r="M82" i="96"/>
  <c r="M34" i="96"/>
  <c r="L30" i="96"/>
  <c r="J26" i="96"/>
  <c r="J22" i="96"/>
  <c r="J11" i="96"/>
  <c r="M9" i="96"/>
  <c r="L82" i="96"/>
  <c r="M67" i="96"/>
  <c r="M63" i="96"/>
  <c r="J59" i="96"/>
  <c r="M57" i="96"/>
  <c r="L34" i="96"/>
  <c r="M15" i="96"/>
  <c r="I11" i="96"/>
  <c r="L9" i="96"/>
  <c r="M90" i="96"/>
  <c r="L86" i="96"/>
  <c r="M75" i="96"/>
  <c r="M71" i="96"/>
  <c r="J67" i="96"/>
  <c r="I63" i="96"/>
  <c r="M46" i="96"/>
  <c r="L42" i="96"/>
  <c r="I15" i="96"/>
  <c r="M98" i="96"/>
  <c r="L94" i="96"/>
  <c r="J75" i="96"/>
  <c r="M73" i="96"/>
  <c r="M50" i="96"/>
  <c r="M27" i="96"/>
  <c r="I19" i="96"/>
  <c r="M54" i="96"/>
  <c r="J98" i="96"/>
  <c r="J94" i="96"/>
  <c r="M83" i="96"/>
  <c r="J79" i="96"/>
  <c r="L54" i="96"/>
  <c r="J50" i="96"/>
  <c r="M35" i="96"/>
  <c r="M31" i="96"/>
  <c r="J27" i="96"/>
  <c r="M25" i="96"/>
  <c r="I23" i="96"/>
  <c r="M10" i="96"/>
  <c r="I79" i="96"/>
  <c r="M58" i="96"/>
  <c r="J31" i="96"/>
  <c r="I27" i="96"/>
  <c r="L25" i="96"/>
  <c r="L10" i="96"/>
  <c r="J83" i="96"/>
  <c r="M81" i="96"/>
  <c r="L58" i="96"/>
  <c r="J54" i="96"/>
  <c r="M39" i="96"/>
  <c r="J35" i="96"/>
  <c r="M33" i="96"/>
  <c r="I31" i="96"/>
  <c r="J10" i="96"/>
  <c r="M91" i="96"/>
  <c r="M87" i="96"/>
  <c r="I83" i="96"/>
  <c r="L81" i="96"/>
  <c r="J58" i="96"/>
  <c r="J39" i="96"/>
  <c r="I35" i="96"/>
  <c r="L33" i="96"/>
  <c r="M70" i="96"/>
  <c r="I39" i="96"/>
  <c r="M99" i="96"/>
  <c r="M51" i="96"/>
  <c r="S74" i="94"/>
  <c r="P66" i="94"/>
  <c r="Y21" i="94"/>
  <c r="T74" i="94"/>
  <c r="V99" i="94"/>
  <c r="S97" i="94"/>
  <c r="L88" i="94"/>
  <c r="M75" i="94"/>
  <c r="R74" i="94"/>
  <c r="N66" i="94"/>
  <c r="Z60" i="94"/>
  <c r="Y58" i="94"/>
  <c r="Z44" i="94"/>
  <c r="V43" i="94"/>
  <c r="Z42" i="94"/>
  <c r="T32" i="94"/>
  <c r="Z12" i="94"/>
  <c r="Y10" i="94"/>
  <c r="T99" i="94"/>
  <c r="R97" i="94"/>
  <c r="T96" i="94"/>
  <c r="M94" i="94"/>
  <c r="K88" i="94"/>
  <c r="Z86" i="94"/>
  <c r="R85" i="94"/>
  <c r="S83" i="94"/>
  <c r="N82" i="94"/>
  <c r="S77" i="94"/>
  <c r="L76" i="94"/>
  <c r="L75" i="94"/>
  <c r="Q74" i="94"/>
  <c r="M66" i="94"/>
  <c r="M62" i="94"/>
  <c r="Y60" i="94"/>
  <c r="T59" i="94"/>
  <c r="V53" i="94"/>
  <c r="N52" i="94"/>
  <c r="J50" i="94"/>
  <c r="Q46" i="94"/>
  <c r="Y44" i="94"/>
  <c r="T43" i="94"/>
  <c r="Y42" i="94"/>
  <c r="H38" i="94"/>
  <c r="R35" i="94"/>
  <c r="R34" i="94"/>
  <c r="S32" i="94"/>
  <c r="L28" i="94"/>
  <c r="L27" i="94"/>
  <c r="P26" i="94"/>
  <c r="V21" i="94"/>
  <c r="I20" i="94"/>
  <c r="J18" i="94"/>
  <c r="Q14" i="94"/>
  <c r="Y12" i="94"/>
  <c r="S11" i="94"/>
  <c r="T9" i="94"/>
  <c r="Y7" i="94"/>
  <c r="S99" i="94"/>
  <c r="Q97" i="94"/>
  <c r="S96" i="94"/>
  <c r="K94" i="94"/>
  <c r="J88" i="94"/>
  <c r="P85" i="94"/>
  <c r="P83" i="94"/>
  <c r="V78" i="94"/>
  <c r="R77" i="94"/>
  <c r="J76" i="94"/>
  <c r="K75" i="94"/>
  <c r="P74" i="94"/>
  <c r="Z72" i="94"/>
  <c r="S68" i="94"/>
  <c r="L66" i="94"/>
  <c r="L62" i="94"/>
  <c r="S59" i="94"/>
  <c r="L52" i="94"/>
  <c r="S43" i="94"/>
  <c r="T41" i="94"/>
  <c r="P35" i="94"/>
  <c r="Q34" i="94"/>
  <c r="R32" i="94"/>
  <c r="K27" i="94"/>
  <c r="N26" i="94"/>
  <c r="Z24" i="94"/>
  <c r="R21" i="94"/>
  <c r="P14" i="94"/>
  <c r="R11" i="94"/>
  <c r="V10" i="94"/>
  <c r="Q9" i="94"/>
  <c r="Q66" i="94"/>
  <c r="R99" i="94"/>
  <c r="N97" i="94"/>
  <c r="R96" i="94"/>
  <c r="I88" i="94"/>
  <c r="J83" i="94"/>
  <c r="T78" i="94"/>
  <c r="J75" i="94"/>
  <c r="N74" i="94"/>
  <c r="J68" i="94"/>
  <c r="K66" i="94"/>
  <c r="Y63" i="94"/>
  <c r="K62" i="94"/>
  <c r="V60" i="94"/>
  <c r="R59" i="94"/>
  <c r="V58" i="94"/>
  <c r="Q55" i="94"/>
  <c r="Q53" i="94"/>
  <c r="N46" i="94"/>
  <c r="V44" i="94"/>
  <c r="R43" i="94"/>
  <c r="V42" i="94"/>
  <c r="Q41" i="94"/>
  <c r="V36" i="94"/>
  <c r="N35" i="94"/>
  <c r="P34" i="94"/>
  <c r="Q32" i="94"/>
  <c r="J27" i="94"/>
  <c r="L26" i="94"/>
  <c r="Q21" i="94"/>
  <c r="Z18" i="94"/>
  <c r="N14" i="94"/>
  <c r="V12" i="94"/>
  <c r="Q11" i="94"/>
  <c r="T10" i="94"/>
  <c r="I9" i="94"/>
  <c r="T7" i="94"/>
  <c r="Y43" i="94"/>
  <c r="Q99" i="94"/>
  <c r="R98" i="94"/>
  <c r="M97" i="94"/>
  <c r="Q96" i="94"/>
  <c r="Z91" i="94"/>
  <c r="V86" i="94"/>
  <c r="Y80" i="94"/>
  <c r="S78" i="94"/>
  <c r="I77" i="94"/>
  <c r="I75" i="94"/>
  <c r="L74" i="94"/>
  <c r="S72" i="94"/>
  <c r="H70" i="94"/>
  <c r="I68" i="94"/>
  <c r="J66" i="94"/>
  <c r="V64" i="94"/>
  <c r="H63" i="94"/>
  <c r="J62" i="94"/>
  <c r="S60" i="94"/>
  <c r="Q59" i="94"/>
  <c r="T58" i="94"/>
  <c r="P53" i="94"/>
  <c r="M46" i="94"/>
  <c r="S44" i="94"/>
  <c r="Q43" i="94"/>
  <c r="T42" i="94"/>
  <c r="I41" i="94"/>
  <c r="Q39" i="94"/>
  <c r="S36" i="94"/>
  <c r="K35" i="94"/>
  <c r="N34" i="94"/>
  <c r="M33" i="94"/>
  <c r="N32" i="94"/>
  <c r="Y30" i="94"/>
  <c r="I27" i="94"/>
  <c r="K26" i="94"/>
  <c r="N24" i="94"/>
  <c r="P21" i="94"/>
  <c r="Y18" i="94"/>
  <c r="M14" i="94"/>
  <c r="S12" i="94"/>
  <c r="P11" i="94"/>
  <c r="S10" i="94"/>
  <c r="S7" i="94"/>
  <c r="P99" i="94"/>
  <c r="L97" i="94"/>
  <c r="P96" i="94"/>
  <c r="K74" i="94"/>
  <c r="R72" i="94"/>
  <c r="I66" i="94"/>
  <c r="R60" i="94"/>
  <c r="P59" i="94"/>
  <c r="S58" i="94"/>
  <c r="Z50" i="94"/>
  <c r="R44" i="94"/>
  <c r="P43" i="94"/>
  <c r="S42" i="94"/>
  <c r="P36" i="94"/>
  <c r="J35" i="94"/>
  <c r="M34" i="94"/>
  <c r="M32" i="94"/>
  <c r="H26" i="94"/>
  <c r="Z22" i="94"/>
  <c r="M21" i="94"/>
  <c r="K15" i="94"/>
  <c r="L14" i="94"/>
  <c r="R12" i="94"/>
  <c r="N11" i="94"/>
  <c r="R10" i="94"/>
  <c r="R7" i="94"/>
  <c r="Z10" i="94"/>
  <c r="N99" i="94"/>
  <c r="K97" i="94"/>
  <c r="N96" i="94"/>
  <c r="M86" i="94"/>
  <c r="N78" i="94"/>
  <c r="H74" i="94"/>
  <c r="Q72" i="94"/>
  <c r="Z66" i="94"/>
  <c r="N60" i="94"/>
  <c r="N59" i="94"/>
  <c r="R58" i="94"/>
  <c r="S47" i="94"/>
  <c r="N44" i="94"/>
  <c r="N43" i="94"/>
  <c r="R42" i="94"/>
  <c r="Y37" i="94"/>
  <c r="N36" i="94"/>
  <c r="J32" i="94"/>
  <c r="J21" i="94"/>
  <c r="N12" i="94"/>
  <c r="Q10" i="94"/>
  <c r="Q7" i="94"/>
  <c r="M99" i="94"/>
  <c r="Y66" i="94"/>
  <c r="M60" i="94"/>
  <c r="M59" i="94"/>
  <c r="Q58" i="94"/>
  <c r="I53" i="94"/>
  <c r="M44" i="94"/>
  <c r="M43" i="94"/>
  <c r="Q42" i="94"/>
  <c r="L36" i="94"/>
  <c r="I32" i="94"/>
  <c r="V22" i="94"/>
  <c r="V18" i="94"/>
  <c r="M12" i="94"/>
  <c r="L11" i="94"/>
  <c r="P10" i="94"/>
  <c r="P7" i="94"/>
  <c r="Y6" i="94"/>
  <c r="T100" i="94"/>
  <c r="L99" i="94"/>
  <c r="K96" i="94"/>
  <c r="K86" i="94"/>
  <c r="Y84" i="94"/>
  <c r="L60" i="94"/>
  <c r="L59" i="94"/>
  <c r="P58" i="94"/>
  <c r="L44" i="94"/>
  <c r="L43" i="94"/>
  <c r="P42" i="94"/>
  <c r="V37" i="94"/>
  <c r="I36" i="94"/>
  <c r="S22" i="94"/>
  <c r="T18" i="94"/>
  <c r="L12" i="94"/>
  <c r="K11" i="94"/>
  <c r="N10" i="94"/>
  <c r="Z8" i="94"/>
  <c r="M7" i="94"/>
  <c r="Y5" i="94"/>
  <c r="Y4" i="94"/>
  <c r="J99" i="94"/>
  <c r="S93" i="94"/>
  <c r="P92" i="94"/>
  <c r="R91" i="94"/>
  <c r="R90" i="94"/>
  <c r="Z88" i="94"/>
  <c r="H86" i="94"/>
  <c r="P84" i="94"/>
  <c r="Q80" i="94"/>
  <c r="H79" i="94"/>
  <c r="J78" i="94"/>
  <c r="Y76" i="94"/>
  <c r="T75" i="94"/>
  <c r="Y74" i="94"/>
  <c r="V66" i="94"/>
  <c r="Y62" i="94"/>
  <c r="R61" i="94"/>
  <c r="J59" i="94"/>
  <c r="L58" i="94"/>
  <c r="H54" i="94"/>
  <c r="R50" i="94"/>
  <c r="J43" i="94"/>
  <c r="L42" i="94"/>
  <c r="Q37" i="94"/>
  <c r="Y28" i="94"/>
  <c r="T27" i="94"/>
  <c r="Y26" i="94"/>
  <c r="H22" i="94"/>
  <c r="R18" i="94"/>
  <c r="I11" i="94"/>
  <c r="K10" i="94"/>
  <c r="N8" i="94"/>
  <c r="Y3" i="94"/>
  <c r="P87" i="94"/>
  <c r="J84" i="94"/>
  <c r="Q69" i="94"/>
  <c r="T66" i="94"/>
  <c r="K58" i="94"/>
  <c r="K42" i="94"/>
  <c r="V5" i="94"/>
  <c r="T88" i="94"/>
  <c r="M87" i="94"/>
  <c r="R75" i="94"/>
  <c r="M69" i="94"/>
  <c r="S66" i="94"/>
  <c r="I65" i="94"/>
  <c r="I40" i="94"/>
  <c r="Z32" i="94"/>
  <c r="Z74" i="94"/>
  <c r="Z5" i="94"/>
  <c r="S76" i="94"/>
  <c r="Q75" i="94"/>
  <c r="V74" i="94"/>
  <c r="I73" i="94"/>
  <c r="J37" i="94"/>
  <c r="Y35" i="94"/>
  <c r="I25" i="94"/>
  <c r="R8" i="93"/>
  <c r="U6" i="93"/>
  <c r="X4" i="93"/>
  <c r="R100" i="93"/>
  <c r="Q96" i="93"/>
  <c r="I91" i="93"/>
  <c r="T79" i="93"/>
  <c r="K75" i="93"/>
  <c r="K71" i="93"/>
  <c r="J69" i="93"/>
  <c r="N67" i="93"/>
  <c r="Q65" i="93"/>
  <c r="V62" i="93"/>
  <c r="W60" i="93"/>
  <c r="R55" i="93"/>
  <c r="K47" i="93"/>
  <c r="W44" i="93"/>
  <c r="X38" i="93"/>
  <c r="W33" i="93"/>
  <c r="L31" i="93"/>
  <c r="J29" i="93"/>
  <c r="R27" i="93"/>
  <c r="N24" i="93"/>
  <c r="V23" i="93"/>
  <c r="Q21" i="93"/>
  <c r="N18" i="93"/>
  <c r="L15" i="93"/>
  <c r="N11" i="93"/>
  <c r="X5" i="93"/>
  <c r="R7" i="93"/>
  <c r="U5" i="93"/>
  <c r="K81" i="93"/>
  <c r="J75" i="93"/>
  <c r="J71" i="93"/>
  <c r="H69" i="93"/>
  <c r="K67" i="93"/>
  <c r="N65" i="93"/>
  <c r="R62" i="93"/>
  <c r="Q55" i="93"/>
  <c r="W38" i="93"/>
  <c r="V37" i="93"/>
  <c r="T33" i="93"/>
  <c r="L23" i="93"/>
  <c r="K21" i="93"/>
  <c r="K11" i="93"/>
  <c r="W9" i="93"/>
  <c r="J81" i="93"/>
  <c r="J67" i="93"/>
  <c r="X39" i="93"/>
  <c r="J21" i="93"/>
  <c r="J11" i="93"/>
  <c r="T9" i="93"/>
  <c r="R5" i="93"/>
  <c r="V8" i="93"/>
  <c r="X87" i="93"/>
  <c r="I67" i="93"/>
  <c r="W39" i="93"/>
  <c r="Q38" i="93"/>
  <c r="Q33" i="93"/>
  <c r="K27" i="93"/>
  <c r="I11" i="93"/>
  <c r="R9" i="93"/>
  <c r="W87" i="93"/>
  <c r="W57" i="93"/>
  <c r="J55" i="93"/>
  <c r="V47" i="93"/>
  <c r="L43" i="93"/>
  <c r="U39" i="93"/>
  <c r="V38" i="93"/>
  <c r="L35" i="93"/>
  <c r="K33" i="93"/>
  <c r="V21" i="93"/>
  <c r="I5" i="93"/>
  <c r="W8" i="93"/>
  <c r="U87" i="93"/>
  <c r="L75" i="93"/>
  <c r="V67" i="93"/>
  <c r="I65" i="93"/>
  <c r="L59" i="93"/>
  <c r="T57" i="93"/>
  <c r="W49" i="93"/>
  <c r="L47" i="93"/>
  <c r="T39" i="93"/>
  <c r="N38" i="93"/>
  <c r="J33" i="93"/>
  <c r="V11" i="93"/>
  <c r="V9" i="93"/>
  <c r="T87" i="93"/>
  <c r="X34" i="93"/>
  <c r="T8" i="93"/>
  <c r="W6" i="93"/>
  <c r="X91" i="93"/>
  <c r="R87" i="93"/>
  <c r="V65" i="93"/>
  <c r="X58" i="93"/>
  <c r="Q57" i="93"/>
  <c r="V55" i="93"/>
  <c r="R49" i="93"/>
  <c r="X43" i="93"/>
  <c r="W42" i="93"/>
  <c r="Q39" i="93"/>
  <c r="W34" i="93"/>
  <c r="V33" i="93"/>
  <c r="N28" i="93"/>
  <c r="V27" i="93"/>
  <c r="U23" i="93"/>
  <c r="R39" i="93"/>
  <c r="T7" i="93"/>
  <c r="W5" i="93"/>
  <c r="W91" i="93"/>
  <c r="Q87" i="93"/>
  <c r="W58" i="93"/>
  <c r="N57" i="93"/>
  <c r="L55" i="93"/>
  <c r="Q49" i="93"/>
  <c r="Q42" i="93"/>
  <c r="N39" i="93"/>
  <c r="R34" i="93"/>
  <c r="L27" i="93"/>
  <c r="T23" i="93"/>
  <c r="W10" i="93"/>
  <c r="V5" i="93"/>
  <c r="T6" i="93"/>
  <c r="W4" i="93"/>
  <c r="U91" i="93"/>
  <c r="N87" i="93"/>
  <c r="X75" i="93"/>
  <c r="X71" i="93"/>
  <c r="J63" i="93"/>
  <c r="X59" i="93"/>
  <c r="V58" i="93"/>
  <c r="L57" i="93"/>
  <c r="V56" i="93"/>
  <c r="N49" i="93"/>
  <c r="X47" i="93"/>
  <c r="U43" i="93"/>
  <c r="V42" i="93"/>
  <c r="K39" i="93"/>
  <c r="W35" i="93"/>
  <c r="Q34" i="93"/>
  <c r="V28" i="93"/>
  <c r="J25" i="93"/>
  <c r="R23" i="93"/>
  <c r="L19" i="93"/>
  <c r="Q15" i="93"/>
  <c r="R10" i="93"/>
  <c r="R57" i="93"/>
  <c r="V49" i="93"/>
  <c r="X42" i="93"/>
  <c r="T5" i="93"/>
  <c r="T91" i="93"/>
  <c r="K87" i="93"/>
  <c r="W75" i="93"/>
  <c r="W71" i="93"/>
  <c r="X67" i="93"/>
  <c r="X64" i="93"/>
  <c r="I63" i="93"/>
  <c r="W59" i="93"/>
  <c r="R58" i="93"/>
  <c r="K57" i="93"/>
  <c r="Q54" i="93"/>
  <c r="K49" i="93"/>
  <c r="W47" i="93"/>
  <c r="T43" i="93"/>
  <c r="N42" i="93"/>
  <c r="J39" i="93"/>
  <c r="W37" i="93"/>
  <c r="U35" i="93"/>
  <c r="V34" i="93"/>
  <c r="X32" i="93"/>
  <c r="X26" i="93"/>
  <c r="Q23" i="93"/>
  <c r="X11" i="93"/>
  <c r="Q10" i="93"/>
  <c r="X2" i="93"/>
  <c r="V95" i="93"/>
  <c r="R91" i="93"/>
  <c r="J87" i="93"/>
  <c r="L83" i="93"/>
  <c r="K78" i="93"/>
  <c r="U75" i="93"/>
  <c r="U71" i="93"/>
  <c r="W67" i="93"/>
  <c r="W64" i="93"/>
  <c r="U59" i="93"/>
  <c r="J57" i="93"/>
  <c r="N54" i="93"/>
  <c r="L51" i="93"/>
  <c r="J49" i="93"/>
  <c r="U47" i="93"/>
  <c r="R43" i="93"/>
  <c r="I39" i="93"/>
  <c r="T37" i="93"/>
  <c r="T35" i="93"/>
  <c r="N34" i="93"/>
  <c r="W32" i="93"/>
  <c r="W29" i="93"/>
  <c r="W26" i="93"/>
  <c r="N23" i="93"/>
  <c r="X18" i="93"/>
  <c r="K15" i="93"/>
  <c r="W11" i="93"/>
  <c r="T3" i="93"/>
  <c r="Q91" i="93"/>
  <c r="T75" i="93"/>
  <c r="T71" i="93"/>
  <c r="U67" i="93"/>
  <c r="I64" i="93"/>
  <c r="V63" i="93"/>
  <c r="T59" i="93"/>
  <c r="N58" i="93"/>
  <c r="X55" i="93"/>
  <c r="V52" i="93"/>
  <c r="T47" i="93"/>
  <c r="Q43" i="93"/>
  <c r="R37" i="93"/>
  <c r="R35" i="93"/>
  <c r="V32" i="93"/>
  <c r="T29" i="93"/>
  <c r="X27" i="93"/>
  <c r="R26" i="93"/>
  <c r="K23" i="93"/>
  <c r="W18" i="93"/>
  <c r="J15" i="93"/>
  <c r="W13" i="93"/>
  <c r="U11" i="93"/>
  <c r="N10" i="93"/>
  <c r="R75" i="93"/>
  <c r="T67" i="93"/>
  <c r="R59" i="93"/>
  <c r="W55" i="93"/>
  <c r="X50" i="93"/>
  <c r="R47" i="93"/>
  <c r="N43" i="93"/>
  <c r="V39" i="93"/>
  <c r="Q37" i="93"/>
  <c r="Q35" i="93"/>
  <c r="R29" i="93"/>
  <c r="W27" i="93"/>
  <c r="Q26" i="93"/>
  <c r="J23" i="93"/>
  <c r="W21" i="93"/>
  <c r="T11" i="93"/>
  <c r="M3" i="90"/>
  <c r="L2" i="90"/>
  <c r="H7" i="90"/>
  <c r="I5" i="90"/>
  <c r="L8" i="90"/>
  <c r="H6" i="90"/>
  <c r="K2" i="90"/>
  <c r="L7" i="90"/>
  <c r="H5" i="90"/>
  <c r="I42" i="90"/>
  <c r="H4" i="90"/>
  <c r="K7" i="90"/>
  <c r="L5" i="90"/>
  <c r="H3" i="90"/>
  <c r="M45" i="90"/>
  <c r="K6" i="90"/>
  <c r="L4" i="90"/>
  <c r="L45" i="90"/>
  <c r="H23" i="90"/>
  <c r="K5" i="90"/>
  <c r="L3" i="90"/>
  <c r="H74" i="90"/>
  <c r="K45" i="90"/>
  <c r="K4" i="90"/>
  <c r="I2" i="90"/>
  <c r="K3" i="90"/>
  <c r="M2" i="90"/>
  <c r="I4" i="90"/>
  <c r="M98" i="90"/>
  <c r="H50" i="90"/>
  <c r="L98" i="90"/>
  <c r="L61" i="90"/>
  <c r="K50" i="90"/>
  <c r="M32" i="90"/>
  <c r="M17" i="88"/>
  <c r="N18" i="88"/>
  <c r="O9" i="88"/>
  <c r="J94" i="88"/>
  <c r="K92" i="88"/>
  <c r="J83" i="88"/>
  <c r="N79" i="88"/>
  <c r="J66" i="88"/>
  <c r="K64" i="88"/>
  <c r="J51" i="88"/>
  <c r="N47" i="88"/>
  <c r="J30" i="88"/>
  <c r="N2" i="88"/>
  <c r="N17" i="88"/>
  <c r="O8" i="88"/>
  <c r="K79" i="88"/>
  <c r="M70" i="88"/>
  <c r="K62" i="88"/>
  <c r="O56" i="88"/>
  <c r="K47" i="88"/>
  <c r="M38" i="88"/>
  <c r="J26" i="88"/>
  <c r="K22" i="88"/>
  <c r="O7" i="88"/>
  <c r="O84" i="88"/>
  <c r="J62" i="88"/>
  <c r="K60" i="88"/>
  <c r="J22" i="88"/>
  <c r="N13" i="88"/>
  <c r="N15" i="88"/>
  <c r="O6" i="88"/>
  <c r="N84" i="88"/>
  <c r="O71" i="88"/>
  <c r="O52" i="88"/>
  <c r="O39" i="88"/>
  <c r="O5" i="88"/>
  <c r="N71" i="88"/>
  <c r="N39" i="88"/>
  <c r="N11" i="88"/>
  <c r="O20" i="88"/>
  <c r="O4" i="88"/>
  <c r="O95" i="88"/>
  <c r="J86" i="88"/>
  <c r="O80" i="88"/>
  <c r="K71" i="88"/>
  <c r="O67" i="88"/>
  <c r="K54" i="88"/>
  <c r="O48" i="88"/>
  <c r="K39" i="88"/>
  <c r="N35" i="88"/>
  <c r="O31" i="88"/>
  <c r="O3" i="88"/>
  <c r="N95" i="88"/>
  <c r="K84" i="88"/>
  <c r="N80" i="88"/>
  <c r="N67" i="88"/>
  <c r="J54" i="88"/>
  <c r="K52" i="88"/>
  <c r="N48" i="88"/>
  <c r="N31" i="88"/>
  <c r="N9" i="88"/>
  <c r="O18" i="88"/>
  <c r="O100" i="88"/>
  <c r="K95" i="88"/>
  <c r="O91" i="88"/>
  <c r="K82" i="88"/>
  <c r="O76" i="88"/>
  <c r="K67" i="88"/>
  <c r="K50" i="88"/>
  <c r="O44" i="88"/>
  <c r="K31" i="88"/>
  <c r="N27" i="88"/>
  <c r="O23" i="88"/>
  <c r="N8" i="88"/>
  <c r="O17" i="88"/>
  <c r="N100" i="88"/>
  <c r="N91" i="88"/>
  <c r="J82" i="88"/>
  <c r="K80" i="88"/>
  <c r="J50" i="88"/>
  <c r="K48" i="88"/>
  <c r="N23" i="88"/>
  <c r="N7" i="88"/>
  <c r="O72" i="88"/>
  <c r="O59" i="88"/>
  <c r="O15" i="88"/>
  <c r="K91" i="88"/>
  <c r="K100" i="88"/>
  <c r="O96" i="88"/>
  <c r="M82" i="88"/>
  <c r="K74" i="88"/>
  <c r="M72" i="88"/>
  <c r="O68" i="88"/>
  <c r="O55" i="88"/>
  <c r="M50" i="88"/>
  <c r="K42" i="88"/>
  <c r="M40" i="88"/>
  <c r="N4" i="88"/>
  <c r="J98" i="88"/>
  <c r="O92" i="88"/>
  <c r="O83" i="88"/>
  <c r="M78" i="88"/>
  <c r="K70" i="88"/>
  <c r="O64" i="88"/>
  <c r="M63" i="88"/>
  <c r="M57" i="88"/>
  <c r="K55" i="88"/>
  <c r="O51" i="88"/>
  <c r="M46" i="88"/>
  <c r="K38" i="88"/>
  <c r="N32" i="88"/>
  <c r="O28" i="88"/>
  <c r="N20" i="88"/>
  <c r="O11" i="88"/>
  <c r="K96" i="88"/>
  <c r="N92" i="88"/>
  <c r="J70" i="88"/>
  <c r="K68" i="88"/>
  <c r="N64" i="88"/>
  <c r="J38" i="88"/>
  <c r="K34" i="88"/>
  <c r="N28" i="88"/>
  <c r="O24" i="88"/>
  <c r="L91" i="85"/>
  <c r="L75" i="85"/>
  <c r="L59" i="85"/>
  <c r="L43" i="85"/>
  <c r="L27" i="85"/>
  <c r="L11" i="85"/>
  <c r="H87" i="85"/>
  <c r="H71" i="85"/>
  <c r="H55" i="85"/>
  <c r="H39" i="85"/>
  <c r="H23" i="85"/>
  <c r="H7" i="85"/>
  <c r="I86" i="85"/>
  <c r="I70" i="85"/>
  <c r="I54" i="85"/>
  <c r="I38" i="85"/>
  <c r="I22" i="85"/>
  <c r="I6" i="85"/>
  <c r="L96" i="85"/>
  <c r="K91" i="85"/>
  <c r="L80" i="85"/>
  <c r="K75" i="85"/>
  <c r="L64" i="85"/>
  <c r="K59" i="85"/>
  <c r="L48" i="85"/>
  <c r="K43" i="85"/>
  <c r="L32" i="85"/>
  <c r="K27" i="85"/>
  <c r="L16" i="85"/>
  <c r="K11" i="85"/>
  <c r="I85" i="85"/>
  <c r="I69" i="85"/>
  <c r="I53" i="85"/>
  <c r="I37" i="85"/>
  <c r="I21" i="85"/>
  <c r="L5" i="85"/>
  <c r="K96" i="85"/>
  <c r="L85" i="85"/>
  <c r="K80" i="85"/>
  <c r="L69" i="85"/>
  <c r="K64" i="85"/>
  <c r="L53" i="85"/>
  <c r="K48" i="85"/>
  <c r="L37" i="85"/>
  <c r="K32" i="85"/>
  <c r="L21" i="85"/>
  <c r="K16" i="85"/>
  <c r="H85" i="85"/>
  <c r="H69" i="85"/>
  <c r="H53" i="85"/>
  <c r="H37" i="85"/>
  <c r="H21" i="85"/>
  <c r="I100" i="85"/>
  <c r="I84" i="85"/>
  <c r="I68" i="85"/>
  <c r="I52" i="85"/>
  <c r="I36" i="85"/>
  <c r="I20" i="85"/>
  <c r="K5" i="85"/>
  <c r="L90" i="85"/>
  <c r="L74" i="85"/>
  <c r="L58" i="85"/>
  <c r="L42" i="85"/>
  <c r="L26" i="85"/>
  <c r="L10" i="85"/>
  <c r="H100" i="85"/>
  <c r="H84" i="85"/>
  <c r="H68" i="85"/>
  <c r="H52" i="85"/>
  <c r="H36" i="85"/>
  <c r="H20" i="85"/>
  <c r="I99" i="85"/>
  <c r="I83" i="85"/>
  <c r="I67" i="85"/>
  <c r="I51" i="85"/>
  <c r="I35" i="85"/>
  <c r="I19" i="85"/>
  <c r="L95" i="85"/>
  <c r="K90" i="85"/>
  <c r="L79" i="85"/>
  <c r="K74" i="85"/>
  <c r="L63" i="85"/>
  <c r="K58" i="85"/>
  <c r="L47" i="85"/>
  <c r="K42" i="85"/>
  <c r="L31" i="85"/>
  <c r="K26" i="85"/>
  <c r="L15" i="85"/>
  <c r="K10" i="85"/>
  <c r="H99" i="85"/>
  <c r="H83" i="85"/>
  <c r="H67" i="85"/>
  <c r="H51" i="85"/>
  <c r="H35" i="85"/>
  <c r="H19" i="85"/>
  <c r="I98" i="85"/>
  <c r="I82" i="85"/>
  <c r="I66" i="85"/>
  <c r="I50" i="85"/>
  <c r="I34" i="85"/>
  <c r="I18" i="85"/>
  <c r="L100" i="85"/>
  <c r="K95" i="85"/>
  <c r="L84" i="85"/>
  <c r="K79" i="85"/>
  <c r="L68" i="85"/>
  <c r="K63" i="85"/>
  <c r="L52" i="85"/>
  <c r="K47" i="85"/>
  <c r="L36" i="85"/>
  <c r="K31" i="85"/>
  <c r="L20" i="85"/>
  <c r="K15" i="85"/>
  <c r="H98" i="85"/>
  <c r="H82" i="85"/>
  <c r="H66" i="85"/>
  <c r="H50" i="85"/>
  <c r="H34" i="85"/>
  <c r="H18" i="85"/>
  <c r="I97" i="85"/>
  <c r="I81" i="85"/>
  <c r="I65" i="85"/>
  <c r="I49" i="85"/>
  <c r="I33" i="85"/>
  <c r="I17" i="85"/>
  <c r="L89" i="85"/>
  <c r="L73" i="85"/>
  <c r="L57" i="85"/>
  <c r="L41" i="85"/>
  <c r="L25" i="85"/>
  <c r="L9" i="85"/>
  <c r="H97" i="85"/>
  <c r="H81" i="85"/>
  <c r="H65" i="85"/>
  <c r="H49" i="85"/>
  <c r="H33" i="85"/>
  <c r="H17" i="85"/>
  <c r="I96" i="85"/>
  <c r="I80" i="85"/>
  <c r="I64" i="85"/>
  <c r="I48" i="85"/>
  <c r="I32" i="85"/>
  <c r="I16" i="85"/>
  <c r="L94" i="85"/>
  <c r="K89" i="85"/>
  <c r="L78" i="85"/>
  <c r="K73" i="85"/>
  <c r="L62" i="85"/>
  <c r="K57" i="85"/>
  <c r="L46" i="85"/>
  <c r="K41" i="85"/>
  <c r="L30" i="85"/>
  <c r="K25" i="85"/>
  <c r="L14" i="85"/>
  <c r="K9" i="85"/>
  <c r="I95" i="85"/>
  <c r="I79" i="85"/>
  <c r="I63" i="85"/>
  <c r="I47" i="85"/>
  <c r="I31" i="85"/>
  <c r="I15" i="85"/>
  <c r="L99" i="85"/>
  <c r="K94" i="85"/>
  <c r="L83" i="85"/>
  <c r="K78" i="85"/>
  <c r="L67" i="85"/>
  <c r="K62" i="85"/>
  <c r="L51" i="85"/>
  <c r="K46" i="85"/>
  <c r="L35" i="85"/>
  <c r="K30" i="85"/>
  <c r="L19" i="85"/>
  <c r="K14" i="85"/>
  <c r="I94" i="85"/>
  <c r="I78" i="85"/>
  <c r="I62" i="85"/>
  <c r="I46" i="85"/>
  <c r="I30" i="85"/>
  <c r="I14" i="85"/>
  <c r="L88" i="85"/>
  <c r="L72" i="85"/>
  <c r="L56" i="85"/>
  <c r="L40" i="85"/>
  <c r="L24" i="85"/>
  <c r="L8" i="85"/>
  <c r="I93" i="85"/>
  <c r="I77" i="85"/>
  <c r="I61" i="85"/>
  <c r="I45" i="85"/>
  <c r="I29" i="85"/>
  <c r="I13" i="85"/>
  <c r="L93" i="85"/>
  <c r="L77" i="85"/>
  <c r="L61" i="85"/>
  <c r="L45" i="85"/>
  <c r="L29" i="85"/>
  <c r="L13" i="85"/>
  <c r="H93" i="85"/>
  <c r="H77" i="85"/>
  <c r="H61" i="85"/>
  <c r="H45" i="85"/>
  <c r="H29" i="85"/>
  <c r="H13" i="85"/>
  <c r="I92" i="85"/>
  <c r="I76" i="85"/>
  <c r="I60" i="85"/>
  <c r="I44" i="85"/>
  <c r="I28" i="85"/>
  <c r="I12" i="85"/>
  <c r="L98" i="85"/>
  <c r="L82" i="85"/>
  <c r="L66" i="85"/>
  <c r="L50" i="85"/>
  <c r="L34" i="85"/>
  <c r="L18" i="85"/>
  <c r="H92" i="85"/>
  <c r="H76" i="85"/>
  <c r="H60" i="85"/>
  <c r="H44" i="85"/>
  <c r="H28" i="85"/>
  <c r="H12" i="85"/>
  <c r="I91" i="85"/>
  <c r="I75" i="85"/>
  <c r="I59" i="85"/>
  <c r="I43" i="85"/>
  <c r="I27" i="85"/>
  <c r="I11" i="85"/>
  <c r="L87" i="85"/>
  <c r="L71" i="85"/>
  <c r="L55" i="85"/>
  <c r="L39" i="85"/>
  <c r="L23" i="85"/>
  <c r="L7" i="85"/>
  <c r="I90" i="85"/>
  <c r="I74" i="85"/>
  <c r="I58" i="85"/>
  <c r="I42" i="85"/>
  <c r="I26" i="85"/>
  <c r="I10" i="85"/>
  <c r="L92" i="85"/>
  <c r="L76" i="85"/>
  <c r="L60" i="85"/>
  <c r="L44" i="85"/>
  <c r="L28" i="85"/>
  <c r="L12" i="85"/>
  <c r="M3" i="84"/>
  <c r="R4" i="84"/>
  <c r="S3" i="84"/>
  <c r="T16" i="84"/>
  <c r="M100" i="84"/>
  <c r="H96" i="84"/>
  <c r="I94" i="84"/>
  <c r="O87" i="84"/>
  <c r="I85" i="84"/>
  <c r="P83" i="84"/>
  <c r="G81" i="84"/>
  <c r="M79" i="84"/>
  <c r="M74" i="84"/>
  <c r="O71" i="84"/>
  <c r="I69" i="84"/>
  <c r="K65" i="84"/>
  <c r="K63" i="84"/>
  <c r="P60" i="84"/>
  <c r="I58" i="84"/>
  <c r="O55" i="84"/>
  <c r="I53" i="84"/>
  <c r="K49" i="84"/>
  <c r="K47" i="84"/>
  <c r="P44" i="84"/>
  <c r="I42" i="84"/>
  <c r="O39" i="84"/>
  <c r="I37" i="84"/>
  <c r="K33" i="84"/>
  <c r="K31" i="84"/>
  <c r="P28" i="84"/>
  <c r="I26" i="84"/>
  <c r="O23" i="84"/>
  <c r="I21" i="84"/>
  <c r="H19" i="84"/>
  <c r="V100" i="84"/>
  <c r="U97" i="84"/>
  <c r="T94" i="84"/>
  <c r="S91" i="84"/>
  <c r="R88" i="84"/>
  <c r="V84" i="84"/>
  <c r="U81" i="84"/>
  <c r="T78" i="84"/>
  <c r="S75" i="84"/>
  <c r="R72" i="84"/>
  <c r="V68" i="84"/>
  <c r="U65" i="84"/>
  <c r="T62" i="84"/>
  <c r="S59" i="84"/>
  <c r="R56" i="84"/>
  <c r="V52" i="84"/>
  <c r="U49" i="84"/>
  <c r="T46" i="84"/>
  <c r="S43" i="84"/>
  <c r="R40" i="84"/>
  <c r="V36" i="84"/>
  <c r="U33" i="84"/>
  <c r="T30" i="84"/>
  <c r="S27" i="84"/>
  <c r="R24" i="84"/>
  <c r="V20" i="84"/>
  <c r="U17" i="84"/>
  <c r="K2" i="84"/>
  <c r="O2" i="84"/>
  <c r="R3" i="84"/>
  <c r="U2" i="84"/>
  <c r="V16" i="84"/>
  <c r="T15" i="84"/>
  <c r="J100" i="84"/>
  <c r="G96" i="84"/>
  <c r="H94" i="84"/>
  <c r="I87" i="84"/>
  <c r="H85" i="84"/>
  <c r="M83" i="84"/>
  <c r="K79" i="84"/>
  <c r="P76" i="84"/>
  <c r="I74" i="84"/>
  <c r="I71" i="84"/>
  <c r="H69" i="84"/>
  <c r="P67" i="84"/>
  <c r="J63" i="84"/>
  <c r="O60" i="84"/>
  <c r="H58" i="84"/>
  <c r="I55" i="84"/>
  <c r="H53" i="84"/>
  <c r="P51" i="84"/>
  <c r="J47" i="84"/>
  <c r="O44" i="84"/>
  <c r="H42" i="84"/>
  <c r="I39" i="84"/>
  <c r="H37" i="84"/>
  <c r="P35" i="84"/>
  <c r="J31" i="84"/>
  <c r="O28" i="84"/>
  <c r="H26" i="84"/>
  <c r="I23" i="84"/>
  <c r="H21" i="84"/>
  <c r="G19" i="84"/>
  <c r="U100" i="84"/>
  <c r="T97" i="84"/>
  <c r="S94" i="84"/>
  <c r="R91" i="84"/>
  <c r="V87" i="84"/>
  <c r="U84" i="84"/>
  <c r="T81" i="84"/>
  <c r="S78" i="84"/>
  <c r="R75" i="84"/>
  <c r="V71" i="84"/>
  <c r="U68" i="84"/>
  <c r="T65" i="84"/>
  <c r="S62" i="84"/>
  <c r="R59" i="84"/>
  <c r="V55" i="84"/>
  <c r="U52" i="84"/>
  <c r="T49" i="84"/>
  <c r="S46" i="84"/>
  <c r="R43" i="84"/>
  <c r="V39" i="84"/>
  <c r="U36" i="84"/>
  <c r="T33" i="84"/>
  <c r="S30" i="84"/>
  <c r="R27" i="84"/>
  <c r="V23" i="84"/>
  <c r="U20" i="84"/>
  <c r="T17" i="84"/>
  <c r="P2" i="84"/>
  <c r="S2" i="84"/>
  <c r="U16" i="84"/>
  <c r="V15" i="84"/>
  <c r="T14" i="84"/>
  <c r="I100" i="84"/>
  <c r="P97" i="84"/>
  <c r="H87" i="84"/>
  <c r="G85" i="84"/>
  <c r="H83" i="84"/>
  <c r="J79" i="84"/>
  <c r="O76" i="84"/>
  <c r="H74" i="84"/>
  <c r="H71" i="84"/>
  <c r="G69" i="84"/>
  <c r="M67" i="84"/>
  <c r="I63" i="84"/>
  <c r="K60" i="84"/>
  <c r="H55" i="84"/>
  <c r="G53" i="84"/>
  <c r="M51" i="84"/>
  <c r="I47" i="84"/>
  <c r="K44" i="84"/>
  <c r="H39" i="84"/>
  <c r="G37" i="84"/>
  <c r="M35" i="84"/>
  <c r="I31" i="84"/>
  <c r="K28" i="84"/>
  <c r="H23" i="84"/>
  <c r="G21" i="84"/>
  <c r="T100" i="84"/>
  <c r="S97" i="84"/>
  <c r="R94" i="84"/>
  <c r="V90" i="84"/>
  <c r="U87" i="84"/>
  <c r="T84" i="84"/>
  <c r="S81" i="84"/>
  <c r="R78" i="84"/>
  <c r="V74" i="84"/>
  <c r="U71" i="84"/>
  <c r="T68" i="84"/>
  <c r="S65" i="84"/>
  <c r="R62" i="84"/>
  <c r="V58" i="84"/>
  <c r="U55" i="84"/>
  <c r="T52" i="84"/>
  <c r="S49" i="84"/>
  <c r="R46" i="84"/>
  <c r="V42" i="84"/>
  <c r="U39" i="84"/>
  <c r="T36" i="84"/>
  <c r="S33" i="84"/>
  <c r="R30" i="84"/>
  <c r="V26" i="84"/>
  <c r="U23" i="84"/>
  <c r="T20" i="84"/>
  <c r="S17" i="84"/>
  <c r="T13" i="84"/>
  <c r="S100" i="84"/>
  <c r="R97" i="84"/>
  <c r="V93" i="84"/>
  <c r="U90" i="84"/>
  <c r="T87" i="84"/>
  <c r="S84" i="84"/>
  <c r="R81" i="84"/>
  <c r="V77" i="84"/>
  <c r="U74" i="84"/>
  <c r="T71" i="84"/>
  <c r="S68" i="84"/>
  <c r="R65" i="84"/>
  <c r="V61" i="84"/>
  <c r="U58" i="84"/>
  <c r="T55" i="84"/>
  <c r="S52" i="84"/>
  <c r="R49" i="84"/>
  <c r="V45" i="84"/>
  <c r="U42" i="84"/>
  <c r="T39" i="84"/>
  <c r="S36" i="84"/>
  <c r="R33" i="84"/>
  <c r="V29" i="84"/>
  <c r="U26" i="84"/>
  <c r="T23" i="84"/>
  <c r="S20" i="84"/>
  <c r="R17" i="84"/>
  <c r="R16" i="84"/>
  <c r="S15" i="84"/>
  <c r="V13" i="84"/>
  <c r="T12" i="84"/>
  <c r="G100" i="84"/>
  <c r="P80" i="84"/>
  <c r="H79" i="84"/>
  <c r="H76" i="84"/>
  <c r="G67" i="84"/>
  <c r="G63" i="84"/>
  <c r="G60" i="84"/>
  <c r="G51" i="84"/>
  <c r="G47" i="84"/>
  <c r="G44" i="84"/>
  <c r="G35" i="84"/>
  <c r="G31" i="84"/>
  <c r="G28" i="84"/>
  <c r="R100" i="84"/>
  <c r="V96" i="84"/>
  <c r="U93" i="84"/>
  <c r="T90" i="84"/>
  <c r="S87" i="84"/>
  <c r="R84" i="84"/>
  <c r="V80" i="84"/>
  <c r="U77" i="84"/>
  <c r="T74" i="84"/>
  <c r="S71" i="84"/>
  <c r="R68" i="84"/>
  <c r="V64" i="84"/>
  <c r="U61" i="84"/>
  <c r="T58" i="84"/>
  <c r="S55" i="84"/>
  <c r="R52" i="84"/>
  <c r="V48" i="84"/>
  <c r="U45" i="84"/>
  <c r="T42" i="84"/>
  <c r="S39" i="84"/>
  <c r="R36" i="84"/>
  <c r="V32" i="84"/>
  <c r="U29" i="84"/>
  <c r="T26" i="84"/>
  <c r="S23" i="84"/>
  <c r="R20" i="84"/>
  <c r="R15" i="84"/>
  <c r="U13" i="84"/>
  <c r="V12" i="84"/>
  <c r="K100" i="84"/>
  <c r="P95" i="84"/>
  <c r="O80" i="84"/>
  <c r="V99" i="84"/>
  <c r="U96" i="84"/>
  <c r="T93" i="84"/>
  <c r="S90" i="84"/>
  <c r="R87" i="84"/>
  <c r="V83" i="84"/>
  <c r="U80" i="84"/>
  <c r="T77" i="84"/>
  <c r="S74" i="84"/>
  <c r="R71" i="84"/>
  <c r="V67" i="84"/>
  <c r="U64" i="84"/>
  <c r="T61" i="84"/>
  <c r="S58" i="84"/>
  <c r="R55" i="84"/>
  <c r="V51" i="84"/>
  <c r="U48" i="84"/>
  <c r="T45" i="84"/>
  <c r="S42" i="84"/>
  <c r="R39" i="84"/>
  <c r="V35" i="84"/>
  <c r="U32" i="84"/>
  <c r="T29" i="84"/>
  <c r="S26" i="84"/>
  <c r="R23" i="84"/>
  <c r="V19" i="84"/>
  <c r="S13" i="84"/>
  <c r="U12" i="84"/>
  <c r="P68" i="84"/>
  <c r="P52" i="84"/>
  <c r="P36" i="84"/>
  <c r="P20" i="84"/>
  <c r="U99" i="84"/>
  <c r="T96" i="84"/>
  <c r="S93" i="84"/>
  <c r="R90" i="84"/>
  <c r="V86" i="84"/>
  <c r="U83" i="84"/>
  <c r="T80" i="84"/>
  <c r="S77" i="84"/>
  <c r="R74" i="84"/>
  <c r="V70" i="84"/>
  <c r="U67" i="84"/>
  <c r="T64" i="84"/>
  <c r="S61" i="84"/>
  <c r="R58" i="84"/>
  <c r="V54" i="84"/>
  <c r="U51" i="84"/>
  <c r="T48" i="84"/>
  <c r="S45" i="84"/>
  <c r="R42" i="84"/>
  <c r="V38" i="84"/>
  <c r="U35" i="84"/>
  <c r="T32" i="84"/>
  <c r="S29" i="84"/>
  <c r="R26" i="84"/>
  <c r="V22" i="84"/>
  <c r="U19" i="84"/>
  <c r="R13" i="84"/>
  <c r="S12" i="84"/>
  <c r="T9" i="84"/>
  <c r="M95" i="84"/>
  <c r="O84" i="84"/>
  <c r="K80" i="84"/>
  <c r="M70" i="84"/>
  <c r="O68" i="84"/>
  <c r="M54" i="84"/>
  <c r="O52" i="84"/>
  <c r="M38" i="84"/>
  <c r="O36" i="84"/>
  <c r="O20" i="84"/>
  <c r="T99" i="84"/>
  <c r="S96" i="84"/>
  <c r="V89" i="84"/>
  <c r="U86" i="84"/>
  <c r="T83" i="84"/>
  <c r="S80" i="84"/>
  <c r="V73" i="84"/>
  <c r="U70" i="84"/>
  <c r="T67" i="84"/>
  <c r="S64" i="84"/>
  <c r="V57" i="84"/>
  <c r="U54" i="84"/>
  <c r="T51" i="84"/>
  <c r="S48" i="84"/>
  <c r="V41" i="84"/>
  <c r="U38" i="84"/>
  <c r="T35" i="84"/>
  <c r="S32" i="84"/>
  <c r="V25" i="84"/>
  <c r="U22" i="84"/>
  <c r="T19" i="84"/>
  <c r="R12" i="84"/>
  <c r="U10" i="84"/>
  <c r="V9" i="84"/>
  <c r="P99" i="84"/>
  <c r="K95" i="84"/>
  <c r="I86" i="84"/>
  <c r="M84" i="84"/>
  <c r="M82" i="84"/>
  <c r="J80" i="84"/>
  <c r="I70" i="84"/>
  <c r="M68" i="84"/>
  <c r="I64" i="84"/>
  <c r="I62" i="84"/>
  <c r="P59" i="84"/>
  <c r="I54" i="84"/>
  <c r="M52" i="84"/>
  <c r="I48" i="84"/>
  <c r="P43" i="84"/>
  <c r="I38" i="84"/>
  <c r="M36" i="84"/>
  <c r="P27" i="84"/>
  <c r="I22" i="84"/>
  <c r="K20" i="84"/>
  <c r="P17" i="84"/>
  <c r="S99" i="84"/>
  <c r="R96" i="84"/>
  <c r="V92" i="84"/>
  <c r="U89" i="84"/>
  <c r="T86" i="84"/>
  <c r="S83" i="84"/>
  <c r="R80" i="84"/>
  <c r="V76" i="84"/>
  <c r="U73" i="84"/>
  <c r="T70" i="84"/>
  <c r="S67" i="84"/>
  <c r="R64" i="84"/>
  <c r="V60" i="84"/>
  <c r="U57" i="84"/>
  <c r="T54" i="84"/>
  <c r="S51" i="84"/>
  <c r="R48" i="84"/>
  <c r="V44" i="84"/>
  <c r="U41" i="84"/>
  <c r="T38" i="84"/>
  <c r="S35" i="84"/>
  <c r="R32" i="84"/>
  <c r="V28" i="84"/>
  <c r="U25" i="84"/>
  <c r="T22" i="84"/>
  <c r="S19" i="84"/>
  <c r="R11" i="84"/>
  <c r="S10" i="84"/>
  <c r="U9" i="84"/>
  <c r="T7" i="84"/>
  <c r="M99" i="84"/>
  <c r="J95" i="84"/>
  <c r="P92" i="84"/>
  <c r="J84" i="84"/>
  <c r="I80" i="84"/>
  <c r="I78" i="84"/>
  <c r="P75" i="84"/>
  <c r="K68" i="84"/>
  <c r="O59" i="84"/>
  <c r="K52" i="84"/>
  <c r="O43" i="84"/>
  <c r="K36" i="84"/>
  <c r="O27" i="84"/>
  <c r="J20" i="84"/>
  <c r="O17" i="84"/>
  <c r="R99" i="84"/>
  <c r="V95" i="84"/>
  <c r="U92" i="84"/>
  <c r="T89" i="84"/>
  <c r="S86" i="84"/>
  <c r="R83" i="84"/>
  <c r="V79" i="84"/>
  <c r="U76" i="84"/>
  <c r="T73" i="84"/>
  <c r="S70" i="84"/>
  <c r="R67" i="84"/>
  <c r="V63" i="84"/>
  <c r="U60" i="84"/>
  <c r="T57" i="84"/>
  <c r="S54" i="84"/>
  <c r="R51" i="84"/>
  <c r="V47" i="84"/>
  <c r="U44" i="84"/>
  <c r="T41" i="84"/>
  <c r="S38" i="84"/>
  <c r="R35" i="84"/>
  <c r="V31" i="84"/>
  <c r="U28" i="84"/>
  <c r="T25" i="84"/>
  <c r="S22" i="84"/>
  <c r="R19" i="84"/>
  <c r="S9" i="84"/>
  <c r="V7" i="84"/>
  <c r="T6" i="84"/>
  <c r="H99" i="84"/>
  <c r="P96" i="84"/>
  <c r="I95" i="84"/>
  <c r="O92" i="84"/>
  <c r="O88" i="84"/>
  <c r="I84" i="84"/>
  <c r="H80" i="84"/>
  <c r="O75" i="84"/>
  <c r="O72" i="84"/>
  <c r="J68" i="84"/>
  <c r="K59" i="84"/>
  <c r="O56" i="84"/>
  <c r="J52" i="84"/>
  <c r="K43" i="84"/>
  <c r="O40" i="84"/>
  <c r="J36" i="84"/>
  <c r="K27" i="84"/>
  <c r="I20" i="84"/>
  <c r="M17" i="84"/>
  <c r="V98" i="84"/>
  <c r="U95" i="84"/>
  <c r="T92" i="84"/>
  <c r="S89" i="84"/>
  <c r="R86" i="84"/>
  <c r="V82" i="84"/>
  <c r="U79" i="84"/>
  <c r="T76" i="84"/>
  <c r="S73" i="84"/>
  <c r="R70" i="84"/>
  <c r="V66" i="84"/>
  <c r="U63" i="84"/>
  <c r="T60" i="84"/>
  <c r="S57" i="84"/>
  <c r="R54" i="84"/>
  <c r="V50" i="84"/>
  <c r="U47" i="84"/>
  <c r="T44" i="84"/>
  <c r="S41" i="84"/>
  <c r="R38" i="84"/>
  <c r="V34" i="84"/>
  <c r="U31" i="84"/>
  <c r="T28" i="84"/>
  <c r="S25" i="84"/>
  <c r="R22" i="84"/>
  <c r="V18" i="84"/>
  <c r="R9" i="84"/>
  <c r="U7" i="84"/>
  <c r="V6" i="84"/>
  <c r="T5" i="84"/>
  <c r="O96" i="84"/>
  <c r="H95" i="84"/>
  <c r="K92" i="84"/>
  <c r="G88" i="84"/>
  <c r="H84" i="84"/>
  <c r="K75" i="84"/>
  <c r="G72" i="84"/>
  <c r="I68" i="84"/>
  <c r="K62" i="84"/>
  <c r="H59" i="84"/>
  <c r="G56" i="84"/>
  <c r="I52" i="84"/>
  <c r="K46" i="84"/>
  <c r="H43" i="84"/>
  <c r="G40" i="84"/>
  <c r="I36" i="84"/>
  <c r="K30" i="84"/>
  <c r="H27" i="84"/>
  <c r="G24" i="84"/>
  <c r="H20" i="84"/>
  <c r="J17" i="84"/>
  <c r="U98" i="84"/>
  <c r="T95" i="84"/>
  <c r="S92" i="84"/>
  <c r="R89" i="84"/>
  <c r="V85" i="84"/>
  <c r="U82" i="84"/>
  <c r="T79" i="84"/>
  <c r="S76" i="84"/>
  <c r="R73" i="84"/>
  <c r="V69" i="84"/>
  <c r="U66" i="84"/>
  <c r="T63" i="84"/>
  <c r="S60" i="84"/>
  <c r="R57" i="84"/>
  <c r="V53" i="84"/>
  <c r="U50" i="84"/>
  <c r="T47" i="84"/>
  <c r="S44" i="84"/>
  <c r="R41" i="84"/>
  <c r="V37" i="84"/>
  <c r="U34" i="84"/>
  <c r="T31" i="84"/>
  <c r="S28" i="84"/>
  <c r="R25" i="84"/>
  <c r="V21" i="84"/>
  <c r="U18" i="84"/>
  <c r="S7" i="84"/>
  <c r="U6" i="84"/>
  <c r="T4" i="84"/>
  <c r="M96" i="84"/>
  <c r="G95" i="84"/>
  <c r="H92" i="84"/>
  <c r="K88" i="84"/>
  <c r="P85" i="84"/>
  <c r="H75" i="84"/>
  <c r="K72" i="84"/>
  <c r="P69" i="84"/>
  <c r="H68" i="84"/>
  <c r="K56" i="84"/>
  <c r="P53" i="84"/>
  <c r="H52" i="84"/>
  <c r="K40" i="84"/>
  <c r="P37" i="84"/>
  <c r="H36" i="84"/>
  <c r="P21" i="84"/>
  <c r="G20" i="84"/>
  <c r="G17" i="84"/>
  <c r="T98" i="84"/>
  <c r="S95" i="84"/>
  <c r="R92" i="84"/>
  <c r="V88" i="84"/>
  <c r="U85" i="84"/>
  <c r="T82" i="84"/>
  <c r="S79" i="84"/>
  <c r="R76" i="84"/>
  <c r="V72" i="84"/>
  <c r="U69" i="84"/>
  <c r="T66" i="84"/>
  <c r="S63" i="84"/>
  <c r="R60" i="84"/>
  <c r="V56" i="84"/>
  <c r="U53" i="84"/>
  <c r="T50" i="84"/>
  <c r="S47" i="84"/>
  <c r="R44" i="84"/>
  <c r="V40" i="84"/>
  <c r="U37" i="84"/>
  <c r="T34" i="84"/>
  <c r="S31" i="84"/>
  <c r="R28" i="84"/>
  <c r="V24" i="84"/>
  <c r="U21" i="84"/>
  <c r="T18" i="84"/>
  <c r="R7" i="84"/>
  <c r="V4" i="84"/>
  <c r="T3" i="84"/>
  <c r="K96" i="84"/>
  <c r="G92" i="84"/>
  <c r="K84" i="84"/>
  <c r="O21" i="84"/>
  <c r="S98" i="84"/>
  <c r="V91" i="84"/>
  <c r="U88" i="84"/>
  <c r="T85" i="84"/>
  <c r="S82" i="84"/>
  <c r="R79" i="84"/>
  <c r="V75" i="84"/>
  <c r="U72" i="84"/>
  <c r="T69" i="84"/>
  <c r="S66" i="84"/>
  <c r="R63" i="84"/>
  <c r="V59" i="84"/>
  <c r="U56" i="84"/>
  <c r="T53" i="84"/>
  <c r="S50" i="84"/>
  <c r="R47" i="84"/>
  <c r="V43" i="84"/>
  <c r="U40" i="84"/>
  <c r="T37" i="84"/>
  <c r="S34" i="84"/>
  <c r="R31" i="84"/>
  <c r="V27" i="84"/>
  <c r="U24" i="84"/>
  <c r="T21" i="84"/>
  <c r="S18" i="84"/>
  <c r="U4" i="84"/>
  <c r="V3" i="84"/>
  <c r="P63" i="84"/>
  <c r="V94" i="84"/>
  <c r="T88" i="84"/>
  <c r="U75" i="84"/>
  <c r="T72" i="84"/>
  <c r="V62" i="84"/>
  <c r="U59" i="84"/>
  <c r="T56" i="84"/>
  <c r="V46" i="84"/>
  <c r="U43" i="84"/>
  <c r="T40" i="84"/>
  <c r="V30" i="84"/>
  <c r="U27" i="84"/>
  <c r="T24" i="84"/>
  <c r="F97" i="82"/>
  <c r="F89" i="82"/>
  <c r="G85" i="82"/>
  <c r="F81" i="82"/>
  <c r="F73" i="82"/>
  <c r="F65" i="82"/>
  <c r="F57" i="82"/>
  <c r="F49" i="82"/>
  <c r="F37" i="82"/>
  <c r="F21" i="82"/>
  <c r="G13" i="82"/>
  <c r="H2" i="82"/>
  <c r="H85" i="82"/>
  <c r="H69" i="82"/>
  <c r="H53" i="82"/>
  <c r="H37" i="82"/>
  <c r="H21" i="82"/>
  <c r="H5" i="82"/>
  <c r="H4" i="82"/>
  <c r="J32" i="82"/>
  <c r="J16" i="82"/>
  <c r="H83" i="82"/>
  <c r="H67" i="82"/>
  <c r="H51" i="82"/>
  <c r="H35" i="82"/>
  <c r="H19" i="82"/>
  <c r="H3" i="82"/>
  <c r="J96" i="82"/>
  <c r="J80" i="82"/>
  <c r="J64" i="82"/>
  <c r="J48" i="82"/>
  <c r="I32" i="82"/>
  <c r="I16" i="82"/>
  <c r="H98" i="82"/>
  <c r="H82" i="82"/>
  <c r="H66" i="82"/>
  <c r="H50" i="82"/>
  <c r="H34" i="82"/>
  <c r="H18" i="82"/>
  <c r="I96" i="82"/>
  <c r="I80" i="82"/>
  <c r="I76" i="82"/>
  <c r="I64" i="82"/>
  <c r="I60" i="82"/>
  <c r="I48" i="82"/>
  <c r="I44" i="82"/>
  <c r="J39" i="82"/>
  <c r="G32" i="82"/>
  <c r="I28" i="82"/>
  <c r="J23" i="82"/>
  <c r="G16" i="82"/>
  <c r="I12" i="82"/>
  <c r="J7" i="82"/>
  <c r="H97" i="82"/>
  <c r="H81" i="82"/>
  <c r="H65" i="82"/>
  <c r="H49" i="82"/>
  <c r="H33" i="82"/>
  <c r="H17" i="82"/>
  <c r="G96" i="82"/>
  <c r="I7" i="82"/>
  <c r="H96" i="82"/>
  <c r="H80" i="82"/>
  <c r="H64" i="82"/>
  <c r="H48" i="82"/>
  <c r="H32" i="82"/>
  <c r="H16" i="82"/>
  <c r="H95" i="82"/>
  <c r="H79" i="82"/>
  <c r="H63" i="82"/>
  <c r="H47" i="82"/>
  <c r="H31" i="82"/>
  <c r="H15" i="82"/>
  <c r="I31" i="82"/>
  <c r="I15" i="82"/>
  <c r="H94" i="82"/>
  <c r="H78" i="82"/>
  <c r="H62" i="82"/>
  <c r="H46" i="82"/>
  <c r="H30" i="82"/>
  <c r="H14" i="82"/>
  <c r="J98" i="82"/>
  <c r="I95" i="82"/>
  <c r="J82" i="82"/>
  <c r="I79" i="82"/>
  <c r="J66" i="82"/>
  <c r="I63" i="82"/>
  <c r="J50" i="82"/>
  <c r="I47" i="82"/>
  <c r="I34" i="82"/>
  <c r="G31" i="82"/>
  <c r="I18" i="82"/>
  <c r="G15" i="82"/>
  <c r="G6" i="82"/>
  <c r="H93" i="82"/>
  <c r="H77" i="82"/>
  <c r="G95" i="82"/>
  <c r="J90" i="82"/>
  <c r="G79" i="82"/>
  <c r="J74" i="82"/>
  <c r="G63" i="82"/>
  <c r="J58" i="82"/>
  <c r="G47" i="82"/>
  <c r="G42" i="82"/>
  <c r="F31" i="82"/>
  <c r="G26" i="82"/>
  <c r="F15" i="82"/>
  <c r="G10" i="82"/>
  <c r="F6" i="82"/>
  <c r="H92" i="82"/>
  <c r="H76" i="82"/>
  <c r="H60" i="82"/>
  <c r="H44" i="82"/>
  <c r="H28" i="82"/>
  <c r="H12" i="82"/>
  <c r="H91" i="82"/>
  <c r="H75" i="82"/>
  <c r="H59" i="82"/>
  <c r="H43" i="82"/>
  <c r="H27" i="82"/>
  <c r="H11" i="82"/>
  <c r="J41" i="82"/>
  <c r="I30" i="82"/>
  <c r="J25" i="82"/>
  <c r="I14" i="82"/>
  <c r="J9" i="82"/>
  <c r="H89" i="82"/>
  <c r="H73" i="82"/>
  <c r="H57" i="82"/>
  <c r="H41" i="82"/>
  <c r="H25" i="82"/>
  <c r="H9" i="82"/>
  <c r="J89" i="82"/>
  <c r="J73" i="82"/>
  <c r="G62" i="82"/>
  <c r="J57" i="82"/>
  <c r="G46" i="82"/>
  <c r="I41" i="82"/>
  <c r="J33" i="82"/>
  <c r="G30" i="82"/>
  <c r="I25" i="82"/>
  <c r="J17" i="82"/>
  <c r="G14" i="82"/>
  <c r="I9" i="82"/>
  <c r="J97" i="82"/>
  <c r="I89" i="82"/>
  <c r="J81" i="82"/>
  <c r="I73" i="82"/>
  <c r="J65" i="82"/>
  <c r="I57" i="82"/>
  <c r="J49" i="82"/>
  <c r="G41" i="82"/>
  <c r="J37" i="82"/>
  <c r="I33" i="82"/>
  <c r="G25" i="82"/>
  <c r="J21" i="82"/>
  <c r="G9" i="82"/>
  <c r="H7" i="82"/>
  <c r="I97" i="82"/>
  <c r="I81" i="82"/>
  <c r="I65" i="82"/>
  <c r="I49" i="82"/>
  <c r="G37" i="82"/>
  <c r="F33" i="82"/>
  <c r="G21" i="82"/>
  <c r="F17" i="82"/>
  <c r="H86" i="82"/>
  <c r="H70" i="82"/>
  <c r="H54" i="82"/>
  <c r="H38" i="82"/>
  <c r="H22" i="82"/>
  <c r="H6" i="82"/>
  <c r="R21" i="80"/>
  <c r="R2" i="80"/>
  <c r="L88" i="80"/>
  <c r="I87" i="80"/>
  <c r="O83" i="80"/>
  <c r="L80" i="80"/>
  <c r="S75" i="80"/>
  <c r="S71" i="80"/>
  <c r="L70" i="80"/>
  <c r="R59" i="80"/>
  <c r="R56" i="80"/>
  <c r="O55" i="80"/>
  <c r="I49" i="80"/>
  <c r="T40" i="80"/>
  <c r="L35" i="80"/>
  <c r="L25" i="80"/>
  <c r="R22" i="80"/>
  <c r="L21" i="80"/>
  <c r="O100" i="80"/>
  <c r="I98" i="80"/>
  <c r="S89" i="80"/>
  <c r="J88" i="80"/>
  <c r="K88" i="80" s="1"/>
  <c r="H87" i="80"/>
  <c r="M83" i="80"/>
  <c r="J80" i="80"/>
  <c r="K80" i="80" s="1"/>
  <c r="L75" i="80"/>
  <c r="J70" i="80"/>
  <c r="K70" i="80" s="1"/>
  <c r="M68" i="80"/>
  <c r="L65" i="80"/>
  <c r="M55" i="80"/>
  <c r="I54" i="80"/>
  <c r="L52" i="80"/>
  <c r="H49" i="80"/>
  <c r="S40" i="80"/>
  <c r="J35" i="80"/>
  <c r="K35" i="80" s="1"/>
  <c r="I25" i="80"/>
  <c r="J21" i="80"/>
  <c r="K21" i="80" s="1"/>
  <c r="O19" i="80"/>
  <c r="R9" i="80"/>
  <c r="J100" i="80"/>
  <c r="K100" i="80" s="1"/>
  <c r="S96" i="80"/>
  <c r="T91" i="80"/>
  <c r="I88" i="80"/>
  <c r="L83" i="80"/>
  <c r="I80" i="80"/>
  <c r="P71" i="80"/>
  <c r="I70" i="80"/>
  <c r="P56" i="80"/>
  <c r="L55" i="80"/>
  <c r="P36" i="80"/>
  <c r="I35" i="80"/>
  <c r="P22" i="80"/>
  <c r="I21" i="80"/>
  <c r="L17" i="80"/>
  <c r="R8" i="80"/>
  <c r="M96" i="80"/>
  <c r="S91" i="80"/>
  <c r="H88" i="80"/>
  <c r="J83" i="80"/>
  <c r="K83" i="80" s="1"/>
  <c r="H80" i="80"/>
  <c r="M77" i="80"/>
  <c r="S72" i="80"/>
  <c r="O71" i="80"/>
  <c r="H70" i="80"/>
  <c r="J68" i="80"/>
  <c r="K68" i="80" s="1"/>
  <c r="T66" i="80"/>
  <c r="I65" i="80"/>
  <c r="I62" i="80"/>
  <c r="O56" i="80"/>
  <c r="J55" i="80"/>
  <c r="K55" i="80" s="1"/>
  <c r="S42" i="80"/>
  <c r="I38" i="80"/>
  <c r="O36" i="80"/>
  <c r="H35" i="80"/>
  <c r="I33" i="80"/>
  <c r="T26" i="80"/>
  <c r="T23" i="80"/>
  <c r="O22" i="80"/>
  <c r="H21" i="80"/>
  <c r="L19" i="80"/>
  <c r="J17" i="80"/>
  <c r="K17" i="80" s="1"/>
  <c r="J96" i="80"/>
  <c r="K96" i="80" s="1"/>
  <c r="S93" i="80"/>
  <c r="M91" i="80"/>
  <c r="O89" i="80"/>
  <c r="I83" i="80"/>
  <c r="I77" i="80"/>
  <c r="M71" i="80"/>
  <c r="R70" i="80"/>
  <c r="S66" i="80"/>
  <c r="M56" i="80"/>
  <c r="I55" i="80"/>
  <c r="P40" i="80"/>
  <c r="M36" i="80"/>
  <c r="S26" i="80"/>
  <c r="M22" i="80"/>
  <c r="J19" i="80"/>
  <c r="K19" i="80" s="1"/>
  <c r="I17" i="80"/>
  <c r="R6" i="80"/>
  <c r="O93" i="80"/>
  <c r="R85" i="80"/>
  <c r="H77" i="80"/>
  <c r="L71" i="80"/>
  <c r="O66" i="80"/>
  <c r="L56" i="80"/>
  <c r="H55" i="80"/>
  <c r="L48" i="80"/>
  <c r="O40" i="80"/>
  <c r="L36" i="80"/>
  <c r="T24" i="80"/>
  <c r="L22" i="80"/>
  <c r="I19" i="80"/>
  <c r="H17" i="80"/>
  <c r="S6" i="80"/>
  <c r="R96" i="80"/>
  <c r="J93" i="80"/>
  <c r="K93" i="80" s="1"/>
  <c r="T87" i="80"/>
  <c r="P84" i="80"/>
  <c r="I71" i="80"/>
  <c r="L66" i="80"/>
  <c r="S57" i="80"/>
  <c r="I56" i="80"/>
  <c r="R52" i="80"/>
  <c r="I48" i="80"/>
  <c r="L40" i="80"/>
  <c r="O34" i="80"/>
  <c r="R24" i="80"/>
  <c r="O23" i="80"/>
  <c r="I22" i="80"/>
  <c r="P20" i="80"/>
  <c r="R83" i="80"/>
  <c r="J84" i="80"/>
  <c r="K84" i="80" s="1"/>
  <c r="M69" i="80"/>
  <c r="P67" i="80"/>
  <c r="T98" i="80"/>
  <c r="M97" i="80"/>
  <c r="T90" i="80"/>
  <c r="T88" i="80"/>
  <c r="M86" i="80"/>
  <c r="I81" i="80"/>
  <c r="L69" i="80"/>
  <c r="O67" i="80"/>
  <c r="H66" i="80"/>
  <c r="I64" i="80"/>
  <c r="P57" i="80"/>
  <c r="R54" i="80"/>
  <c r="O51" i="80"/>
  <c r="O37" i="80"/>
  <c r="J34" i="80"/>
  <c r="K34" i="80" s="1"/>
  <c r="H32" i="80"/>
  <c r="S25" i="80"/>
  <c r="O24" i="80"/>
  <c r="J23" i="80"/>
  <c r="K23" i="80" s="1"/>
  <c r="L20" i="80"/>
  <c r="M18" i="80"/>
  <c r="H16" i="80"/>
  <c r="S88" i="80"/>
  <c r="R36" i="80"/>
  <c r="P98" i="80"/>
  <c r="J97" i="80"/>
  <c r="K97" i="80" s="1"/>
  <c r="T92" i="80"/>
  <c r="O87" i="80"/>
  <c r="J86" i="80"/>
  <c r="K86" i="80" s="1"/>
  <c r="S70" i="80"/>
  <c r="L67" i="80"/>
  <c r="T55" i="80"/>
  <c r="P54" i="80"/>
  <c r="L51" i="80"/>
  <c r="J47" i="80"/>
  <c r="K47" i="80" s="1"/>
  <c r="T43" i="80"/>
  <c r="I41" i="80"/>
  <c r="R38" i="80"/>
  <c r="L37" i="80"/>
  <c r="T35" i="80"/>
  <c r="H34" i="80"/>
  <c r="T27" i="80"/>
  <c r="L24" i="80"/>
  <c r="I20" i="80"/>
  <c r="J18" i="80"/>
  <c r="K18" i="80" s="1"/>
  <c r="T11" i="80"/>
  <c r="P88" i="80"/>
  <c r="O78" i="80"/>
  <c r="P70" i="80"/>
  <c r="J67" i="80"/>
  <c r="K67" i="80" s="1"/>
  <c r="S55" i="80"/>
  <c r="J51" i="80"/>
  <c r="K51" i="80" s="1"/>
  <c r="P35" i="80"/>
  <c r="S27" i="80"/>
  <c r="J24" i="80"/>
  <c r="K24" i="80" s="1"/>
  <c r="P21" i="80"/>
  <c r="S11" i="80"/>
  <c r="H97" i="80"/>
  <c r="O88" i="80"/>
  <c r="L87" i="80"/>
  <c r="H86" i="80"/>
  <c r="T83" i="80"/>
  <c r="I78" i="80"/>
  <c r="O70" i="80"/>
  <c r="I67" i="80"/>
  <c r="T65" i="80"/>
  <c r="T59" i="80"/>
  <c r="T56" i="80"/>
  <c r="M54" i="80"/>
  <c r="P52" i="80"/>
  <c r="L49" i="80"/>
  <c r="R43" i="80"/>
  <c r="P38" i="80"/>
  <c r="O35" i="80"/>
  <c r="R27" i="80"/>
  <c r="O25" i="80"/>
  <c r="I24" i="80"/>
  <c r="O21" i="80"/>
  <c r="H18" i="80"/>
  <c r="R11" i="80"/>
  <c r="P83" i="80"/>
  <c r="R80" i="80"/>
  <c r="M70" i="80"/>
  <c r="J63" i="80"/>
  <c r="K63" i="80" s="1"/>
  <c r="M35" i="80"/>
  <c r="M25" i="80"/>
  <c r="M21" i="80"/>
  <c r="O22" i="78"/>
  <c r="R41" i="78"/>
  <c r="N39" i="78"/>
  <c r="O36" i="78"/>
  <c r="N22" i="78"/>
  <c r="Q8" i="78"/>
  <c r="R7" i="78"/>
  <c r="H97" i="78"/>
  <c r="K64" i="78"/>
  <c r="H57" i="78"/>
  <c r="L35" i="78"/>
  <c r="L33" i="78"/>
  <c r="I28" i="78"/>
  <c r="K26" i="78"/>
  <c r="H24" i="78"/>
  <c r="R100" i="78"/>
  <c r="R97" i="78"/>
  <c r="R94" i="78"/>
  <c r="R91" i="78"/>
  <c r="Q88" i="78"/>
  <c r="Q85" i="78"/>
  <c r="R82" i="78"/>
  <c r="R79" i="78"/>
  <c r="Q76" i="78"/>
  <c r="R73" i="78"/>
  <c r="N71" i="78"/>
  <c r="N68" i="78"/>
  <c r="O65" i="78"/>
  <c r="O62" i="78"/>
  <c r="Q47" i="78"/>
  <c r="Q44" i="78"/>
  <c r="Q41" i="78"/>
  <c r="R38" i="78"/>
  <c r="N36" i="78"/>
  <c r="O33" i="78"/>
  <c r="O30" i="78"/>
  <c r="R24" i="78"/>
  <c r="R21" i="78"/>
  <c r="N19" i="78"/>
  <c r="K71" i="78"/>
  <c r="Q100" i="78"/>
  <c r="Q97" i="78"/>
  <c r="Q94" i="78"/>
  <c r="Q91" i="78"/>
  <c r="Q82" i="78"/>
  <c r="Q79" i="78"/>
  <c r="Q73" i="78"/>
  <c r="R70" i="78"/>
  <c r="R67" i="78"/>
  <c r="N65" i="78"/>
  <c r="N62" i="78"/>
  <c r="O59" i="78"/>
  <c r="O53" i="78"/>
  <c r="O50" i="78"/>
  <c r="Q38" i="78"/>
  <c r="R35" i="78"/>
  <c r="N33" i="78"/>
  <c r="N30" i="78"/>
  <c r="Q24" i="78"/>
  <c r="Q21" i="78"/>
  <c r="R18" i="78"/>
  <c r="H5" i="78"/>
  <c r="R5" i="78"/>
  <c r="L73" i="78"/>
  <c r="I68" i="78"/>
  <c r="K66" i="78"/>
  <c r="O85" i="78"/>
  <c r="Q70" i="78"/>
  <c r="Q67" i="78"/>
  <c r="R64" i="78"/>
  <c r="R61" i="78"/>
  <c r="N59" i="78"/>
  <c r="O56" i="78"/>
  <c r="N53" i="78"/>
  <c r="N50" i="78"/>
  <c r="O47" i="78"/>
  <c r="O44" i="78"/>
  <c r="Q35" i="78"/>
  <c r="R32" i="78"/>
  <c r="R29" i="78"/>
  <c r="O27" i="78"/>
  <c r="Q18" i="78"/>
  <c r="Q5" i="78"/>
  <c r="R4" i="78"/>
  <c r="K87" i="78"/>
  <c r="K80" i="78"/>
  <c r="K73" i="78"/>
  <c r="H68" i="78"/>
  <c r="H66" i="78"/>
  <c r="K47" i="78"/>
  <c r="L42" i="78"/>
  <c r="L18" i="78"/>
  <c r="O97" i="78"/>
  <c r="O94" i="78"/>
  <c r="O91" i="78"/>
  <c r="O88" i="78"/>
  <c r="N85" i="78"/>
  <c r="O82" i="78"/>
  <c r="O79" i="78"/>
  <c r="O76" i="78"/>
  <c r="Q64" i="78"/>
  <c r="Q61" i="78"/>
  <c r="R58" i="78"/>
  <c r="N56" i="78"/>
  <c r="R52" i="78"/>
  <c r="R49" i="78"/>
  <c r="N47" i="78"/>
  <c r="N44" i="78"/>
  <c r="O41" i="78"/>
  <c r="O38" i="78"/>
  <c r="Q32" i="78"/>
  <c r="Q29" i="78"/>
  <c r="N27" i="78"/>
  <c r="I4" i="78"/>
  <c r="Q4" i="78"/>
  <c r="L89" i="78"/>
  <c r="I80" i="78"/>
  <c r="I73" i="78"/>
  <c r="I44" i="78"/>
  <c r="K42" i="78"/>
  <c r="K18" i="78"/>
  <c r="O100" i="78"/>
  <c r="N97" i="78"/>
  <c r="N94" i="78"/>
  <c r="N91" i="78"/>
  <c r="N88" i="78"/>
  <c r="R84" i="78"/>
  <c r="N82" i="78"/>
  <c r="N79" i="78"/>
  <c r="N76" i="78"/>
  <c r="O73" i="78"/>
  <c r="O70" i="78"/>
  <c r="Q58" i="78"/>
  <c r="R55" i="78"/>
  <c r="Q52" i="78"/>
  <c r="Q49" i="78"/>
  <c r="R46" i="78"/>
  <c r="R43" i="78"/>
  <c r="N41" i="78"/>
  <c r="N38" i="78"/>
  <c r="O35" i="78"/>
  <c r="R26" i="78"/>
  <c r="O24" i="78"/>
  <c r="O21" i="78"/>
  <c r="O18" i="78"/>
  <c r="K5" i="78"/>
  <c r="Q3" i="78"/>
  <c r="L100" i="78"/>
  <c r="K96" i="78"/>
  <c r="K91" i="78"/>
  <c r="K89" i="78"/>
  <c r="I84" i="78"/>
  <c r="K82" i="78"/>
  <c r="H80" i="78"/>
  <c r="H73" i="78"/>
  <c r="L56" i="78"/>
  <c r="K51" i="78"/>
  <c r="H44" i="78"/>
  <c r="H42" i="78"/>
  <c r="K23" i="78"/>
  <c r="H18" i="78"/>
  <c r="N100" i="78"/>
  <c r="R96" i="78"/>
  <c r="R93" i="78"/>
  <c r="R90" i="78"/>
  <c r="R87" i="78"/>
  <c r="Q84" i="78"/>
  <c r="R81" i="78"/>
  <c r="R78" i="78"/>
  <c r="R75" i="78"/>
  <c r="N70" i="78"/>
  <c r="O67" i="78"/>
  <c r="O61" i="78"/>
  <c r="Q55" i="78"/>
  <c r="Q46" i="78"/>
  <c r="Q43" i="78"/>
  <c r="R40" i="78"/>
  <c r="R37" i="78"/>
  <c r="N35" i="78"/>
  <c r="Q26" i="78"/>
  <c r="N24" i="78"/>
  <c r="N21" i="78"/>
  <c r="N18" i="78"/>
  <c r="R99" i="78"/>
  <c r="Q96" i="78"/>
  <c r="Q93" i="78"/>
  <c r="Q90" i="78"/>
  <c r="Q87" i="78"/>
  <c r="Q81" i="78"/>
  <c r="Q78" i="78"/>
  <c r="Q75" i="78"/>
  <c r="R72" i="78"/>
  <c r="R69" i="78"/>
  <c r="N67" i="78"/>
  <c r="O64" i="78"/>
  <c r="N61" i="78"/>
  <c r="O58" i="78"/>
  <c r="Q40" i="78"/>
  <c r="Q37" i="78"/>
  <c r="R34" i="78"/>
  <c r="O32" i="78"/>
  <c r="O29" i="78"/>
  <c r="R23" i="78"/>
  <c r="R20" i="78"/>
  <c r="R17" i="78"/>
  <c r="L4" i="78"/>
  <c r="I100" i="78"/>
  <c r="K98" i="78"/>
  <c r="H96" i="78"/>
  <c r="H89" i="78"/>
  <c r="K63" i="78"/>
  <c r="L58" i="78"/>
  <c r="L32" i="78"/>
  <c r="K27" i="78"/>
  <c r="I25" i="78"/>
  <c r="H20" i="78"/>
  <c r="Q99" i="78"/>
  <c r="Q72" i="78"/>
  <c r="Q69" i="78"/>
  <c r="R66" i="78"/>
  <c r="R60" i="78"/>
  <c r="N58" i="78"/>
  <c r="O55" i="78"/>
  <c r="O52" i="78"/>
  <c r="O49" i="78"/>
  <c r="O46" i="78"/>
  <c r="Q34" i="78"/>
  <c r="N32" i="78"/>
  <c r="N29" i="78"/>
  <c r="Q23" i="78"/>
  <c r="Q20" i="78"/>
  <c r="Q17" i="78"/>
  <c r="L67" i="78"/>
  <c r="O93" i="78"/>
  <c r="O90" i="78"/>
  <c r="O87" i="78"/>
  <c r="O84" i="78"/>
  <c r="O81" i="78"/>
  <c r="O78" i="78"/>
  <c r="Q66" i="78"/>
  <c r="R63" i="78"/>
  <c r="Q60" i="78"/>
  <c r="R57" i="78"/>
  <c r="N55" i="78"/>
  <c r="N52" i="78"/>
  <c r="N49" i="78"/>
  <c r="N46" i="78"/>
  <c r="O43" i="78"/>
  <c r="R31" i="78"/>
  <c r="R28" i="78"/>
  <c r="O26" i="78"/>
  <c r="K67" i="78"/>
  <c r="I65" i="78"/>
  <c r="H60" i="78"/>
  <c r="H58" i="78"/>
  <c r="K39" i="78"/>
  <c r="L34" i="78"/>
  <c r="O99" i="78"/>
  <c r="O96" i="78"/>
  <c r="N93" i="78"/>
  <c r="N90" i="78"/>
  <c r="N87" i="78"/>
  <c r="N84" i="78"/>
  <c r="N81" i="78"/>
  <c r="N78" i="78"/>
  <c r="O75" i="78"/>
  <c r="O69" i="78"/>
  <c r="Q63" i="78"/>
  <c r="Q57" i="78"/>
  <c r="R54" i="78"/>
  <c r="R51" i="78"/>
  <c r="R48" i="78"/>
  <c r="R45" i="78"/>
  <c r="N43" i="78"/>
  <c r="O40" i="78"/>
  <c r="O37" i="78"/>
  <c r="Q31" i="78"/>
  <c r="Q28" i="78"/>
  <c r="N26" i="78"/>
  <c r="O23" i="78"/>
  <c r="O20" i="78"/>
  <c r="R13" i="78"/>
  <c r="K79" i="78"/>
  <c r="K72" i="78"/>
  <c r="H65" i="78"/>
  <c r="L43" i="78"/>
  <c r="L41" i="78"/>
  <c r="I36" i="78"/>
  <c r="K34" i="78"/>
  <c r="L17" i="78"/>
  <c r="N99" i="78"/>
  <c r="N96" i="78"/>
  <c r="R92" i="78"/>
  <c r="R89" i="78"/>
  <c r="R86" i="78"/>
  <c r="R83" i="78"/>
  <c r="R80" i="78"/>
  <c r="R77" i="78"/>
  <c r="N75" i="78"/>
  <c r="O72" i="78"/>
  <c r="N69" i="78"/>
  <c r="O66" i="78"/>
  <c r="Q54" i="78"/>
  <c r="Q51" i="78"/>
  <c r="Q48" i="78"/>
  <c r="Q45" i="78"/>
  <c r="R42" i="78"/>
  <c r="N37" i="78"/>
  <c r="O34" i="78"/>
  <c r="R25" i="78"/>
  <c r="N23" i="78"/>
  <c r="N20" i="78"/>
  <c r="O17" i="78"/>
  <c r="Q13" i="78"/>
  <c r="L83" i="78"/>
  <c r="L81" i="78"/>
  <c r="I72" i="78"/>
  <c r="L48" i="78"/>
  <c r="K43" i="78"/>
  <c r="I41" i="78"/>
  <c r="H36" i="78"/>
  <c r="H34" i="78"/>
  <c r="H17" i="78"/>
  <c r="R98" i="78"/>
  <c r="R95" i="78"/>
  <c r="Q92" i="78"/>
  <c r="Q89" i="78"/>
  <c r="Q86" i="78"/>
  <c r="Q83" i="78"/>
  <c r="Q80" i="78"/>
  <c r="Q77" i="78"/>
  <c r="R74" i="78"/>
  <c r="N72" i="78"/>
  <c r="R68" i="78"/>
  <c r="N66" i="78"/>
  <c r="O63" i="78"/>
  <c r="O60" i="78"/>
  <c r="Q42" i="78"/>
  <c r="R39" i="78"/>
  <c r="R36" i="78"/>
  <c r="N34" i="78"/>
  <c r="O31" i="78"/>
  <c r="Q25" i="78"/>
  <c r="R22" i="78"/>
  <c r="R19" i="78"/>
  <c r="N17" i="78"/>
  <c r="R11" i="78"/>
  <c r="K95" i="78"/>
  <c r="K88" i="78"/>
  <c r="K81" i="78"/>
  <c r="H72" i="78"/>
  <c r="I67" i="78"/>
  <c r="K48" i="78"/>
  <c r="H41" i="78"/>
  <c r="Q98" i="78"/>
  <c r="Q95" i="78"/>
  <c r="Q74" i="78"/>
  <c r="R71" i="78"/>
  <c r="Q68" i="78"/>
  <c r="R65" i="78"/>
  <c r="N63" i="78"/>
  <c r="N60" i="78"/>
  <c r="O57" i="78"/>
  <c r="O54" i="78"/>
  <c r="O51" i="78"/>
  <c r="Q39" i="78"/>
  <c r="Q36" i="78"/>
  <c r="R33" i="78"/>
  <c r="N31" i="78"/>
  <c r="O28" i="78"/>
  <c r="Q22" i="78"/>
  <c r="Q19" i="78"/>
  <c r="Q11" i="78"/>
  <c r="R10" i="78"/>
  <c r="L99" i="78"/>
  <c r="L90" i="78"/>
  <c r="I88" i="78"/>
  <c r="K55" i="78"/>
  <c r="I48" i="78"/>
  <c r="K19" i="78"/>
  <c r="O86" i="78"/>
  <c r="O77" i="78"/>
  <c r="Q71" i="78"/>
  <c r="Q65" i="78"/>
  <c r="R62" i="78"/>
  <c r="R59" i="78"/>
  <c r="N57" i="78"/>
  <c r="N54" i="78"/>
  <c r="N51" i="78"/>
  <c r="O45" i="78"/>
  <c r="O42" i="78"/>
  <c r="Q33" i="78"/>
  <c r="R30" i="78"/>
  <c r="N28" i="78"/>
  <c r="M99" i="76"/>
  <c r="Y99" i="76"/>
  <c r="V99" i="76"/>
  <c r="Z99" i="76"/>
  <c r="AD99" i="76"/>
  <c r="AA99" i="76"/>
  <c r="AE99" i="76"/>
  <c r="AB99" i="76"/>
  <c r="AG99" i="76"/>
  <c r="AH99" i="76"/>
  <c r="R99" i="76"/>
  <c r="S99" i="76"/>
  <c r="O94" i="76"/>
  <c r="R94" i="76"/>
  <c r="X94" i="76"/>
  <c r="U94" i="76"/>
  <c r="Y94" i="76"/>
  <c r="V94" i="76"/>
  <c r="Z94" i="76"/>
  <c r="AD94" i="76"/>
  <c r="AA94" i="76"/>
  <c r="AE94" i="76"/>
  <c r="AB94" i="76"/>
  <c r="AG94" i="76"/>
  <c r="AH94" i="76"/>
  <c r="O90" i="76"/>
  <c r="S90" i="76"/>
  <c r="X90" i="76"/>
  <c r="U90" i="76"/>
  <c r="Y90" i="76"/>
  <c r="V90" i="76"/>
  <c r="AD90" i="76"/>
  <c r="AA90" i="76"/>
  <c r="AE90" i="76"/>
  <c r="AB90" i="76"/>
  <c r="AG90" i="76"/>
  <c r="AH90" i="76"/>
  <c r="L87" i="76"/>
  <c r="R87" i="76"/>
  <c r="S87" i="76"/>
  <c r="X87" i="76"/>
  <c r="U87" i="76"/>
  <c r="Z87" i="76"/>
  <c r="AD87" i="76"/>
  <c r="AA87" i="76"/>
  <c r="AE87" i="76"/>
  <c r="AB87" i="76"/>
  <c r="AG87" i="76"/>
  <c r="AH87" i="76"/>
  <c r="P70" i="76"/>
  <c r="Z70" i="76"/>
  <c r="AD70" i="76"/>
  <c r="AA70" i="76"/>
  <c r="AE70" i="76"/>
  <c r="AB70" i="76"/>
  <c r="AH70" i="76"/>
  <c r="R70" i="76"/>
  <c r="S70" i="76"/>
  <c r="X70" i="76"/>
  <c r="U70" i="76"/>
  <c r="X61" i="76"/>
  <c r="U61" i="76"/>
  <c r="Y61" i="76"/>
  <c r="V61" i="76"/>
  <c r="Z61" i="76"/>
  <c r="AE61" i="76"/>
  <c r="AB61" i="76"/>
  <c r="AG61" i="76"/>
  <c r="AH61" i="76"/>
  <c r="R61" i="76"/>
  <c r="R56" i="76"/>
  <c r="S56" i="76"/>
  <c r="X56" i="76"/>
  <c r="U56" i="76"/>
  <c r="Y56" i="76"/>
  <c r="V56" i="76"/>
  <c r="Z56" i="76"/>
  <c r="AD56" i="76"/>
  <c r="AA56" i="76"/>
  <c r="AE56" i="76"/>
  <c r="AB56" i="76"/>
  <c r="AG56" i="76"/>
  <c r="M53" i="76"/>
  <c r="AH53" i="76"/>
  <c r="R53" i="76"/>
  <c r="S53" i="76"/>
  <c r="X53" i="76"/>
  <c r="U53" i="76"/>
  <c r="Y53" i="76"/>
  <c r="V53" i="76"/>
  <c r="Z53" i="76"/>
  <c r="AD53" i="76"/>
  <c r="AA53" i="76"/>
  <c r="AE53" i="76"/>
  <c r="AB53" i="76"/>
  <c r="O46" i="76"/>
  <c r="R46" i="76"/>
  <c r="X46" i="76"/>
  <c r="U46" i="76"/>
  <c r="Y46" i="76"/>
  <c r="V46" i="76"/>
  <c r="Z46" i="76"/>
  <c r="AD46" i="76"/>
  <c r="AA46" i="76"/>
  <c r="AE46" i="76"/>
  <c r="AB46" i="76"/>
  <c r="AG46" i="76"/>
  <c r="AH46" i="76"/>
  <c r="L39" i="76"/>
  <c r="R39" i="76"/>
  <c r="S39" i="76"/>
  <c r="X39" i="76"/>
  <c r="U39" i="76"/>
  <c r="Z39" i="76"/>
  <c r="AD39" i="76"/>
  <c r="AA39" i="76"/>
  <c r="AE39" i="76"/>
  <c r="AB39" i="76"/>
  <c r="AG39" i="76"/>
  <c r="AH39" i="76"/>
  <c r="M36" i="76"/>
  <c r="R36" i="76"/>
  <c r="S36" i="76"/>
  <c r="Y36" i="76"/>
  <c r="V36" i="76"/>
  <c r="Z36" i="76"/>
  <c r="AD36" i="76"/>
  <c r="AA36" i="76"/>
  <c r="AE36" i="76"/>
  <c r="AB36" i="76"/>
  <c r="AG36" i="76"/>
  <c r="AH36" i="76"/>
  <c r="Z22" i="76"/>
  <c r="AD22" i="76"/>
  <c r="AA22" i="76"/>
  <c r="AE22" i="76"/>
  <c r="AB22" i="76"/>
  <c r="AH22" i="76"/>
  <c r="R22" i="76"/>
  <c r="S22" i="76"/>
  <c r="X22" i="76"/>
  <c r="U22" i="76"/>
  <c r="X13" i="76"/>
  <c r="U13" i="76"/>
  <c r="Y13" i="76"/>
  <c r="V13" i="76"/>
  <c r="Z13" i="76"/>
  <c r="AE13" i="76"/>
  <c r="AB13" i="76"/>
  <c r="AG13" i="76"/>
  <c r="AH13" i="76"/>
  <c r="R13" i="76"/>
  <c r="R90" i="76"/>
  <c r="S13" i="76"/>
  <c r="L6" i="76"/>
  <c r="O4" i="76"/>
  <c r="R8" i="76"/>
  <c r="U2" i="76"/>
  <c r="V6" i="76"/>
  <c r="X10" i="76"/>
  <c r="Y4" i="76"/>
  <c r="AA8" i="76"/>
  <c r="AD2" i="76"/>
  <c r="AE6" i="76"/>
  <c r="AH10" i="76"/>
  <c r="L97" i="76"/>
  <c r="R97" i="76"/>
  <c r="S97" i="76"/>
  <c r="X97" i="76"/>
  <c r="U97" i="76"/>
  <c r="Y97" i="76"/>
  <c r="V97" i="76"/>
  <c r="Z97" i="76"/>
  <c r="AD97" i="76"/>
  <c r="AA97" i="76"/>
  <c r="AE97" i="76"/>
  <c r="AB97" i="76"/>
  <c r="AG97" i="76"/>
  <c r="AH97" i="76"/>
  <c r="O95" i="76"/>
  <c r="K83" i="76"/>
  <c r="J71" i="76"/>
  <c r="L66" i="76"/>
  <c r="AG66" i="76"/>
  <c r="AH66" i="76"/>
  <c r="R66" i="76"/>
  <c r="S66" i="76"/>
  <c r="X66" i="76"/>
  <c r="U66" i="76"/>
  <c r="Y66" i="76"/>
  <c r="V66" i="76"/>
  <c r="Z66" i="76"/>
  <c r="AD66" i="76"/>
  <c r="AA66" i="76"/>
  <c r="AE66" i="76"/>
  <c r="AB66" i="76"/>
  <c r="AG63" i="76"/>
  <c r="AH63" i="76"/>
  <c r="R63" i="76"/>
  <c r="S63" i="76"/>
  <c r="X63" i="76"/>
  <c r="U63" i="76"/>
  <c r="Y63" i="76"/>
  <c r="V63" i="76"/>
  <c r="Z63" i="76"/>
  <c r="AD63" i="76"/>
  <c r="AA63" i="76"/>
  <c r="J54" i="76"/>
  <c r="M51" i="76"/>
  <c r="Y51" i="76"/>
  <c r="V51" i="76"/>
  <c r="Z51" i="76"/>
  <c r="AD51" i="76"/>
  <c r="AA51" i="76"/>
  <c r="AE51" i="76"/>
  <c r="AB51" i="76"/>
  <c r="AG51" i="76"/>
  <c r="AH51" i="76"/>
  <c r="R51" i="76"/>
  <c r="S51" i="76"/>
  <c r="L49" i="76"/>
  <c r="R49" i="76"/>
  <c r="S49" i="76"/>
  <c r="X49" i="76"/>
  <c r="U49" i="76"/>
  <c r="Y49" i="76"/>
  <c r="V49" i="76"/>
  <c r="Z49" i="76"/>
  <c r="AD49" i="76"/>
  <c r="AA49" i="76"/>
  <c r="AE49" i="76"/>
  <c r="AB49" i="76"/>
  <c r="AG49" i="76"/>
  <c r="AH49" i="76"/>
  <c r="O47" i="76"/>
  <c r="L42" i="76"/>
  <c r="S42" i="76"/>
  <c r="X42" i="76"/>
  <c r="U42" i="76"/>
  <c r="Y42" i="76"/>
  <c r="V42" i="76"/>
  <c r="AD42" i="76"/>
  <c r="AA42" i="76"/>
  <c r="AE42" i="76"/>
  <c r="AB42" i="76"/>
  <c r="AG42" i="76"/>
  <c r="AH42" i="76"/>
  <c r="P26" i="76"/>
  <c r="O16" i="76"/>
  <c r="V87" i="76"/>
  <c r="S62" i="76"/>
  <c r="U36" i="76"/>
  <c r="AB48" i="76"/>
  <c r="AG86" i="76"/>
  <c r="AD61" i="76"/>
  <c r="O3" i="76"/>
  <c r="R7" i="76"/>
  <c r="Y3" i="76"/>
  <c r="AA7" i="76"/>
  <c r="X80" i="76"/>
  <c r="U80" i="76"/>
  <c r="Y80" i="76"/>
  <c r="V80" i="76"/>
  <c r="Z80" i="76"/>
  <c r="AD80" i="76"/>
  <c r="AA80" i="76"/>
  <c r="AG80" i="76"/>
  <c r="AH80" i="76"/>
  <c r="R80" i="76"/>
  <c r="S80" i="76"/>
  <c r="L76" i="76"/>
  <c r="AE76" i="76"/>
  <c r="AB76" i="76"/>
  <c r="AG76" i="76"/>
  <c r="AH76" i="76"/>
  <c r="R76" i="76"/>
  <c r="S76" i="76"/>
  <c r="X76" i="76"/>
  <c r="U76" i="76"/>
  <c r="Y76" i="76"/>
  <c r="V76" i="76"/>
  <c r="Z76" i="76"/>
  <c r="L68" i="76"/>
  <c r="R68" i="76"/>
  <c r="S68" i="76"/>
  <c r="Y68" i="76"/>
  <c r="V68" i="76"/>
  <c r="Z68" i="76"/>
  <c r="AD68" i="76"/>
  <c r="AA68" i="76"/>
  <c r="AE68" i="76"/>
  <c r="AB68" i="76"/>
  <c r="AG68" i="76"/>
  <c r="AH68" i="76"/>
  <c r="K64" i="76"/>
  <c r="O59" i="76"/>
  <c r="S59" i="76"/>
  <c r="X59" i="76"/>
  <c r="U59" i="76"/>
  <c r="Y59" i="76"/>
  <c r="V59" i="76"/>
  <c r="Z59" i="76"/>
  <c r="AD59" i="76"/>
  <c r="AA59" i="76"/>
  <c r="AE59" i="76"/>
  <c r="AB59" i="76"/>
  <c r="AG59" i="76"/>
  <c r="AH59" i="76"/>
  <c r="M47" i="76"/>
  <c r="M43" i="76"/>
  <c r="K40" i="76"/>
  <c r="K33" i="76"/>
  <c r="L28" i="76"/>
  <c r="AE28" i="76"/>
  <c r="AB28" i="76"/>
  <c r="AG28" i="76"/>
  <c r="AH28" i="76"/>
  <c r="R28" i="76"/>
  <c r="S28" i="76"/>
  <c r="X28" i="76"/>
  <c r="U28" i="76"/>
  <c r="Y28" i="76"/>
  <c r="V28" i="76"/>
  <c r="Z28" i="76"/>
  <c r="O26" i="76"/>
  <c r="L20" i="76"/>
  <c r="AG15" i="76"/>
  <c r="AH15" i="76"/>
  <c r="O15" i="76"/>
  <c r="R15" i="76"/>
  <c r="S15" i="76"/>
  <c r="X15" i="76"/>
  <c r="U15" i="76"/>
  <c r="Y15" i="76"/>
  <c r="V15" i="76"/>
  <c r="Z15" i="76"/>
  <c r="AD15" i="76"/>
  <c r="AA15" i="76"/>
  <c r="V86" i="76"/>
  <c r="S61" i="76"/>
  <c r="U35" i="76"/>
  <c r="X99" i="76"/>
  <c r="Z73" i="76"/>
  <c r="AB47" i="76"/>
  <c r="Y22" i="76"/>
  <c r="L4" i="76"/>
  <c r="P2" i="76"/>
  <c r="R6" i="76"/>
  <c r="U10" i="76"/>
  <c r="V4" i="76"/>
  <c r="X8" i="76"/>
  <c r="Z2" i="76"/>
  <c r="AA6" i="76"/>
  <c r="AD10" i="76"/>
  <c r="AE4" i="76"/>
  <c r="AH8" i="76"/>
  <c r="L95" i="76"/>
  <c r="O86" i="76"/>
  <c r="O72" i="76"/>
  <c r="P55" i="76"/>
  <c r="O52" i="76"/>
  <c r="O38" i="76"/>
  <c r="X32" i="76"/>
  <c r="U32" i="76"/>
  <c r="Y32" i="76"/>
  <c r="V32" i="76"/>
  <c r="Z32" i="76"/>
  <c r="AD32" i="76"/>
  <c r="AA32" i="76"/>
  <c r="AG32" i="76"/>
  <c r="AH32" i="76"/>
  <c r="R32" i="76"/>
  <c r="S32" i="76"/>
  <c r="L25" i="76"/>
  <c r="AD25" i="76"/>
  <c r="AA25" i="76"/>
  <c r="AE25" i="76"/>
  <c r="AB25" i="76"/>
  <c r="AG25" i="76"/>
  <c r="R25" i="76"/>
  <c r="S25" i="76"/>
  <c r="X25" i="76"/>
  <c r="U25" i="76"/>
  <c r="Y25" i="76"/>
  <c r="V25" i="76"/>
  <c r="P21" i="76"/>
  <c r="K20" i="76"/>
  <c r="M16" i="76"/>
  <c r="U84" i="76"/>
  <c r="R59" i="76"/>
  <c r="AB96" i="76"/>
  <c r="AE32" i="76"/>
  <c r="L3" i="76"/>
  <c r="V3" i="76"/>
  <c r="X7" i="76"/>
  <c r="AE3" i="76"/>
  <c r="AH7" i="76"/>
  <c r="P96" i="76"/>
  <c r="L57" i="76"/>
  <c r="AD57" i="76"/>
  <c r="AA57" i="76"/>
  <c r="AE57" i="76"/>
  <c r="AB57" i="76"/>
  <c r="AG57" i="76"/>
  <c r="R57" i="76"/>
  <c r="S57" i="76"/>
  <c r="X57" i="76"/>
  <c r="U57" i="76"/>
  <c r="Y57" i="76"/>
  <c r="V57" i="76"/>
  <c r="P48" i="76"/>
  <c r="L23" i="76"/>
  <c r="R23" i="76"/>
  <c r="S23" i="76"/>
  <c r="X23" i="76"/>
  <c r="U23" i="76"/>
  <c r="Z23" i="76"/>
  <c r="AD23" i="76"/>
  <c r="AA23" i="76"/>
  <c r="AE23" i="76"/>
  <c r="AB23" i="76"/>
  <c r="AG23" i="76"/>
  <c r="AH23" i="76"/>
  <c r="R58" i="76"/>
  <c r="Y70" i="76"/>
  <c r="AA44" i="76"/>
  <c r="X19" i="76"/>
  <c r="AH56" i="76"/>
  <c r="AE31" i="76"/>
  <c r="M2" i="76"/>
  <c r="P10" i="76"/>
  <c r="R4" i="76"/>
  <c r="U8" i="76"/>
  <c r="X6" i="76"/>
  <c r="Z10" i="76"/>
  <c r="AA4" i="76"/>
  <c r="AD8" i="76"/>
  <c r="AG2" i="76"/>
  <c r="AH6" i="76"/>
  <c r="O96" i="76"/>
  <c r="M86" i="76"/>
  <c r="M85" i="76"/>
  <c r="AH85" i="76"/>
  <c r="R85" i="76"/>
  <c r="S85" i="76"/>
  <c r="X85" i="76"/>
  <c r="U85" i="76"/>
  <c r="Y85" i="76"/>
  <c r="V85" i="76"/>
  <c r="Z85" i="76"/>
  <c r="AD85" i="76"/>
  <c r="AA85" i="76"/>
  <c r="AE85" i="76"/>
  <c r="AB85" i="76"/>
  <c r="M83" i="76"/>
  <c r="Y83" i="76"/>
  <c r="V83" i="76"/>
  <c r="Z83" i="76"/>
  <c r="AD83" i="76"/>
  <c r="AA83" i="76"/>
  <c r="AE83" i="76"/>
  <c r="AB83" i="76"/>
  <c r="AG83" i="76"/>
  <c r="AH83" i="76"/>
  <c r="R83" i="76"/>
  <c r="S83" i="76"/>
  <c r="P79" i="76"/>
  <c r="O78" i="76"/>
  <c r="R78" i="76"/>
  <c r="X78" i="76"/>
  <c r="U78" i="76"/>
  <c r="Y78" i="76"/>
  <c r="V78" i="76"/>
  <c r="Z78" i="76"/>
  <c r="AD78" i="76"/>
  <c r="AA78" i="76"/>
  <c r="AE78" i="76"/>
  <c r="AB78" i="76"/>
  <c r="AG78" i="76"/>
  <c r="AH78" i="76"/>
  <c r="P75" i="76"/>
  <c r="O74" i="76"/>
  <c r="S74" i="76"/>
  <c r="X74" i="76"/>
  <c r="U74" i="76"/>
  <c r="Y74" i="76"/>
  <c r="V74" i="76"/>
  <c r="AD74" i="76"/>
  <c r="AA74" i="76"/>
  <c r="AE74" i="76"/>
  <c r="AB74" i="76"/>
  <c r="AG74" i="76"/>
  <c r="AH74" i="76"/>
  <c r="L72" i="76"/>
  <c r="L71" i="76"/>
  <c r="R71" i="76"/>
  <c r="S71" i="76"/>
  <c r="X71" i="76"/>
  <c r="U71" i="76"/>
  <c r="Z71" i="76"/>
  <c r="AD71" i="76"/>
  <c r="AA71" i="76"/>
  <c r="AE71" i="76"/>
  <c r="AB71" i="76"/>
  <c r="AG71" i="76"/>
  <c r="AH71" i="76"/>
  <c r="L67" i="76"/>
  <c r="M55" i="76"/>
  <c r="P54" i="76"/>
  <c r="Z54" i="76"/>
  <c r="AD54" i="76"/>
  <c r="AA54" i="76"/>
  <c r="AE54" i="76"/>
  <c r="AB54" i="76"/>
  <c r="AH54" i="76"/>
  <c r="R54" i="76"/>
  <c r="S54" i="76"/>
  <c r="X54" i="76"/>
  <c r="U54" i="76"/>
  <c r="K52" i="76"/>
  <c r="O48" i="76"/>
  <c r="M41" i="76"/>
  <c r="M38" i="76"/>
  <c r="O30" i="76"/>
  <c r="R30" i="76"/>
  <c r="X30" i="76"/>
  <c r="U30" i="76"/>
  <c r="Y30" i="76"/>
  <c r="V30" i="76"/>
  <c r="Z30" i="76"/>
  <c r="AD30" i="76"/>
  <c r="AA30" i="76"/>
  <c r="AE30" i="76"/>
  <c r="AB30" i="76"/>
  <c r="AG30" i="76"/>
  <c r="AH30" i="76"/>
  <c r="P27" i="76"/>
  <c r="L26" i="76"/>
  <c r="L18" i="76"/>
  <c r="AG18" i="76"/>
  <c r="AH18" i="76"/>
  <c r="R18" i="76"/>
  <c r="S18" i="76"/>
  <c r="X18" i="76"/>
  <c r="U18" i="76"/>
  <c r="Y18" i="76"/>
  <c r="V18" i="76"/>
  <c r="Z18" i="76"/>
  <c r="AD18" i="76"/>
  <c r="AA18" i="76"/>
  <c r="AE18" i="76"/>
  <c r="AB18" i="76"/>
  <c r="J16" i="76"/>
  <c r="S30" i="76"/>
  <c r="X68" i="76"/>
  <c r="Z42" i="76"/>
  <c r="AE80" i="76"/>
  <c r="AG54" i="76"/>
  <c r="AD29" i="76"/>
  <c r="R3" i="76"/>
  <c r="U7" i="76"/>
  <c r="Z9" i="76"/>
  <c r="AA3" i="76"/>
  <c r="AD7" i="76"/>
  <c r="M96" i="76"/>
  <c r="X93" i="76"/>
  <c r="U93" i="76"/>
  <c r="Y93" i="76"/>
  <c r="V93" i="76"/>
  <c r="Z93" i="76"/>
  <c r="AE93" i="76"/>
  <c r="AB93" i="76"/>
  <c r="AG93" i="76"/>
  <c r="AH93" i="76"/>
  <c r="R93" i="76"/>
  <c r="R88" i="76"/>
  <c r="S88" i="76"/>
  <c r="X88" i="76"/>
  <c r="U88" i="76"/>
  <c r="Y88" i="76"/>
  <c r="V88" i="76"/>
  <c r="Z88" i="76"/>
  <c r="AD88" i="76"/>
  <c r="AA88" i="76"/>
  <c r="AE88" i="76"/>
  <c r="AB88" i="76"/>
  <c r="AG88" i="76"/>
  <c r="L81" i="76"/>
  <c r="R81" i="76"/>
  <c r="S81" i="76"/>
  <c r="X81" i="76"/>
  <c r="U81" i="76"/>
  <c r="Y81" i="76"/>
  <c r="V81" i="76"/>
  <c r="Z81" i="76"/>
  <c r="AD81" i="76"/>
  <c r="AA81" i="76"/>
  <c r="AE81" i="76"/>
  <c r="AB81" i="76"/>
  <c r="AG81" i="76"/>
  <c r="AH81" i="76"/>
  <c r="K72" i="76"/>
  <c r="K65" i="76"/>
  <c r="M48" i="76"/>
  <c r="X45" i="76"/>
  <c r="U45" i="76"/>
  <c r="Y45" i="76"/>
  <c r="V45" i="76"/>
  <c r="Z45" i="76"/>
  <c r="AE45" i="76"/>
  <c r="AB45" i="76"/>
  <c r="AG45" i="76"/>
  <c r="AH45" i="76"/>
  <c r="R45" i="76"/>
  <c r="K41" i="76"/>
  <c r="L38" i="76"/>
  <c r="M37" i="76"/>
  <c r="AH37" i="76"/>
  <c r="R37" i="76"/>
  <c r="S37" i="76"/>
  <c r="X37" i="76"/>
  <c r="U37" i="76"/>
  <c r="Y37" i="76"/>
  <c r="V37" i="76"/>
  <c r="Z37" i="76"/>
  <c r="AD37" i="76"/>
  <c r="AA37" i="76"/>
  <c r="AE37" i="76"/>
  <c r="AB37" i="76"/>
  <c r="P31" i="76"/>
  <c r="K24" i="76"/>
  <c r="V54" i="76"/>
  <c r="AB15" i="76"/>
  <c r="AG53" i="76"/>
  <c r="AD28" i="76"/>
  <c r="M10" i="76"/>
  <c r="S2" i="76"/>
  <c r="U6" i="76"/>
  <c r="X4" i="76"/>
  <c r="AB2" i="76"/>
  <c r="AD6" i="76"/>
  <c r="AG10" i="76"/>
  <c r="AH4" i="76"/>
  <c r="L98" i="76"/>
  <c r="AG98" i="76"/>
  <c r="AH98" i="76"/>
  <c r="R98" i="76"/>
  <c r="S98" i="76"/>
  <c r="X98" i="76"/>
  <c r="U98" i="76"/>
  <c r="Y98" i="76"/>
  <c r="V98" i="76"/>
  <c r="Z98" i="76"/>
  <c r="AD98" i="76"/>
  <c r="AA98" i="76"/>
  <c r="AE98" i="76"/>
  <c r="AB98" i="76"/>
  <c r="L96" i="76"/>
  <c r="AG95" i="76"/>
  <c r="AH95" i="76"/>
  <c r="R95" i="76"/>
  <c r="S95" i="76"/>
  <c r="X95" i="76"/>
  <c r="U95" i="76"/>
  <c r="Y95" i="76"/>
  <c r="V95" i="76"/>
  <c r="Z95" i="76"/>
  <c r="AD95" i="76"/>
  <c r="AA95" i="76"/>
  <c r="J86" i="76"/>
  <c r="M75" i="76"/>
  <c r="X64" i="76"/>
  <c r="U64" i="76"/>
  <c r="Y64" i="76"/>
  <c r="V64" i="76"/>
  <c r="Z64" i="76"/>
  <c r="AD64" i="76"/>
  <c r="AA64" i="76"/>
  <c r="AG64" i="76"/>
  <c r="AH64" i="76"/>
  <c r="R64" i="76"/>
  <c r="S64" i="76"/>
  <c r="L60" i="76"/>
  <c r="AE60" i="76"/>
  <c r="AB60" i="76"/>
  <c r="AG60" i="76"/>
  <c r="AH60" i="76"/>
  <c r="R60" i="76"/>
  <c r="S60" i="76"/>
  <c r="X60" i="76"/>
  <c r="U60" i="76"/>
  <c r="Y60" i="76"/>
  <c r="V60" i="76"/>
  <c r="Z60" i="76"/>
  <c r="P56" i="76"/>
  <c r="L48" i="76"/>
  <c r="AG47" i="76"/>
  <c r="AH47" i="76"/>
  <c r="R47" i="76"/>
  <c r="S47" i="76"/>
  <c r="X47" i="76"/>
  <c r="U47" i="76"/>
  <c r="Y47" i="76"/>
  <c r="V47" i="76"/>
  <c r="Z47" i="76"/>
  <c r="AD47" i="76"/>
  <c r="AA47" i="76"/>
  <c r="R40" i="76"/>
  <c r="S40" i="76"/>
  <c r="X40" i="76"/>
  <c r="U40" i="76"/>
  <c r="Y40" i="76"/>
  <c r="V40" i="76"/>
  <c r="Z40" i="76"/>
  <c r="AD40" i="76"/>
  <c r="AA40" i="76"/>
  <c r="AE40" i="76"/>
  <c r="AB40" i="76"/>
  <c r="AG40" i="76"/>
  <c r="J38" i="76"/>
  <c r="L33" i="76"/>
  <c r="R33" i="76"/>
  <c r="S33" i="76"/>
  <c r="X33" i="76"/>
  <c r="U33" i="76"/>
  <c r="Y33" i="76"/>
  <c r="V33" i="76"/>
  <c r="Z33" i="76"/>
  <c r="AD33" i="76"/>
  <c r="AA33" i="76"/>
  <c r="AE33" i="76"/>
  <c r="AB33" i="76"/>
  <c r="AG33" i="76"/>
  <c r="AH33" i="76"/>
  <c r="O31" i="76"/>
  <c r="P22" i="76"/>
  <c r="M20" i="76"/>
  <c r="R20" i="76"/>
  <c r="S20" i="76"/>
  <c r="Y20" i="76"/>
  <c r="V20" i="76"/>
  <c r="Z20" i="76"/>
  <c r="AD20" i="76"/>
  <c r="AA20" i="76"/>
  <c r="AE20" i="76"/>
  <c r="AB20" i="76"/>
  <c r="AG20" i="76"/>
  <c r="AH20" i="76"/>
  <c r="S78" i="76"/>
  <c r="Z90" i="76"/>
  <c r="AB64" i="76"/>
  <c r="Y39" i="76"/>
  <c r="AA13" i="76"/>
  <c r="AD77" i="76"/>
  <c r="AH25" i="76"/>
  <c r="P7" i="76"/>
  <c r="X3" i="76"/>
  <c r="Z7" i="76"/>
  <c r="AG9" i="76"/>
  <c r="AH3" i="76"/>
  <c r="L100" i="76"/>
  <c r="R100" i="76"/>
  <c r="S100" i="76"/>
  <c r="Y100" i="76"/>
  <c r="V100" i="76"/>
  <c r="Z100" i="76"/>
  <c r="AD100" i="76"/>
  <c r="AA100" i="76"/>
  <c r="AE100" i="76"/>
  <c r="AB100" i="76"/>
  <c r="AG100" i="76"/>
  <c r="AH100" i="76"/>
  <c r="K96" i="76"/>
  <c r="O91" i="76"/>
  <c r="S91" i="76"/>
  <c r="X91" i="76"/>
  <c r="U91" i="76"/>
  <c r="Y91" i="76"/>
  <c r="V91" i="76"/>
  <c r="Z91" i="76"/>
  <c r="AD91" i="76"/>
  <c r="AA91" i="76"/>
  <c r="AE91" i="76"/>
  <c r="AB91" i="76"/>
  <c r="AG91" i="76"/>
  <c r="AH91" i="76"/>
  <c r="L75" i="76"/>
  <c r="O70" i="76"/>
  <c r="O56" i="76"/>
  <c r="P53" i="76"/>
  <c r="L50" i="76"/>
  <c r="AG50" i="76"/>
  <c r="AH50" i="76"/>
  <c r="R50" i="76"/>
  <c r="S50" i="76"/>
  <c r="X50" i="76"/>
  <c r="U50" i="76"/>
  <c r="Y50" i="76"/>
  <c r="V50" i="76"/>
  <c r="Z50" i="76"/>
  <c r="AD50" i="76"/>
  <c r="AA50" i="76"/>
  <c r="AE50" i="76"/>
  <c r="AB50" i="76"/>
  <c r="O43" i="76"/>
  <c r="S43" i="76"/>
  <c r="X43" i="76"/>
  <c r="U43" i="76"/>
  <c r="Y43" i="76"/>
  <c r="V43" i="76"/>
  <c r="Z43" i="76"/>
  <c r="AD43" i="76"/>
  <c r="AA43" i="76"/>
  <c r="AE43" i="76"/>
  <c r="AB43" i="76"/>
  <c r="AG43" i="76"/>
  <c r="AH43" i="76"/>
  <c r="M35" i="76"/>
  <c r="Y35" i="76"/>
  <c r="V35" i="76"/>
  <c r="Z35" i="76"/>
  <c r="AD35" i="76"/>
  <c r="AA35" i="76"/>
  <c r="AE35" i="76"/>
  <c r="AB35" i="76"/>
  <c r="AG35" i="76"/>
  <c r="AH35" i="76"/>
  <c r="R35" i="76"/>
  <c r="S35" i="76"/>
  <c r="M31" i="76"/>
  <c r="O22" i="76"/>
  <c r="U51" i="76"/>
  <c r="AB63" i="76"/>
  <c r="AD76" i="76"/>
  <c r="M8" i="76"/>
  <c r="O2" i="76"/>
  <c r="P6" i="76"/>
  <c r="S10" i="76"/>
  <c r="U4" i="76"/>
  <c r="Y2" i="76"/>
  <c r="Z6" i="76"/>
  <c r="AB10" i="76"/>
  <c r="AD4" i="76"/>
  <c r="AG8" i="76"/>
  <c r="P87" i="76"/>
  <c r="K84" i="76"/>
  <c r="P80" i="76"/>
  <c r="K75" i="76"/>
  <c r="M73" i="76"/>
  <c r="M56" i="76"/>
  <c r="O53" i="76"/>
  <c r="L52" i="76"/>
  <c r="R52" i="76"/>
  <c r="S52" i="76"/>
  <c r="Y52" i="76"/>
  <c r="V52" i="76"/>
  <c r="Z52" i="76"/>
  <c r="AD52" i="76"/>
  <c r="AA52" i="76"/>
  <c r="AE52" i="76"/>
  <c r="AB52" i="76"/>
  <c r="AG52" i="76"/>
  <c r="AH52" i="76"/>
  <c r="O36" i="76"/>
  <c r="L31" i="76"/>
  <c r="S26" i="76"/>
  <c r="X26" i="76"/>
  <c r="U26" i="76"/>
  <c r="Y26" i="76"/>
  <c r="V26" i="76"/>
  <c r="AD26" i="76"/>
  <c r="AA26" i="76"/>
  <c r="AE26" i="76"/>
  <c r="AB26" i="76"/>
  <c r="AG26" i="76"/>
  <c r="AH26" i="76"/>
  <c r="X16" i="76"/>
  <c r="U16" i="76"/>
  <c r="Y16" i="76"/>
  <c r="V16" i="76"/>
  <c r="Z16" i="76"/>
  <c r="AD16" i="76"/>
  <c r="AA16" i="76"/>
  <c r="AG16" i="76"/>
  <c r="AH16" i="76"/>
  <c r="R16" i="76"/>
  <c r="S16" i="76"/>
  <c r="U100" i="76"/>
  <c r="V23" i="76"/>
  <c r="Y87" i="76"/>
  <c r="AA61" i="76"/>
  <c r="X36" i="76"/>
  <c r="AG22" i="76"/>
  <c r="L89" i="76"/>
  <c r="AD89" i="76"/>
  <c r="AA89" i="76"/>
  <c r="AE89" i="76"/>
  <c r="AB89" i="76"/>
  <c r="AG89" i="76"/>
  <c r="R89" i="76"/>
  <c r="S89" i="76"/>
  <c r="X89" i="76"/>
  <c r="U89" i="76"/>
  <c r="Y89" i="76"/>
  <c r="V89" i="76"/>
  <c r="O87" i="76"/>
  <c r="O80" i="76"/>
  <c r="M70" i="76"/>
  <c r="M69" i="76"/>
  <c r="AH69" i="76"/>
  <c r="R69" i="76"/>
  <c r="S69" i="76"/>
  <c r="X69" i="76"/>
  <c r="U69" i="76"/>
  <c r="Y69" i="76"/>
  <c r="V69" i="76"/>
  <c r="Z69" i="76"/>
  <c r="AD69" i="76"/>
  <c r="AA69" i="76"/>
  <c r="AE69" i="76"/>
  <c r="AB69" i="76"/>
  <c r="M67" i="76"/>
  <c r="Y67" i="76"/>
  <c r="V67" i="76"/>
  <c r="Z67" i="76"/>
  <c r="AD67" i="76"/>
  <c r="AA67" i="76"/>
  <c r="AE67" i="76"/>
  <c r="AB67" i="76"/>
  <c r="AG67" i="76"/>
  <c r="AH67" i="76"/>
  <c r="R67" i="76"/>
  <c r="S67" i="76"/>
  <c r="O62" i="76"/>
  <c r="R62" i="76"/>
  <c r="X62" i="76"/>
  <c r="U62" i="76"/>
  <c r="Y62" i="76"/>
  <c r="V62" i="76"/>
  <c r="Z62" i="76"/>
  <c r="AD62" i="76"/>
  <c r="AA62" i="76"/>
  <c r="AE62" i="76"/>
  <c r="AB62" i="76"/>
  <c r="AG62" i="76"/>
  <c r="AH62" i="76"/>
  <c r="P59" i="76"/>
  <c r="O58" i="76"/>
  <c r="S58" i="76"/>
  <c r="X58" i="76"/>
  <c r="U58" i="76"/>
  <c r="Y58" i="76"/>
  <c r="V58" i="76"/>
  <c r="AD58" i="76"/>
  <c r="AA58" i="76"/>
  <c r="AE58" i="76"/>
  <c r="AB58" i="76"/>
  <c r="AG58" i="76"/>
  <c r="AH58" i="76"/>
  <c r="L56" i="76"/>
  <c r="L55" i="76"/>
  <c r="R55" i="76"/>
  <c r="S55" i="76"/>
  <c r="X55" i="76"/>
  <c r="U55" i="76"/>
  <c r="Z55" i="76"/>
  <c r="AD55" i="76"/>
  <c r="AA55" i="76"/>
  <c r="AE55" i="76"/>
  <c r="AB55" i="76"/>
  <c r="AG55" i="76"/>
  <c r="AH55" i="76"/>
  <c r="P39" i="76"/>
  <c r="K27" i="76"/>
  <c r="M22" i="76"/>
  <c r="L19" i="76"/>
  <c r="U99" i="76"/>
  <c r="R74" i="76"/>
  <c r="V22" i="76"/>
  <c r="AA60" i="76"/>
  <c r="X35" i="76"/>
  <c r="AE47" i="76"/>
  <c r="L2" i="76"/>
  <c r="M6" i="76"/>
  <c r="O10" i="76"/>
  <c r="P4" i="76"/>
  <c r="S8" i="76"/>
  <c r="V2" i="76"/>
  <c r="Y10" i="76"/>
  <c r="Z4" i="76"/>
  <c r="AG6" i="76"/>
  <c r="L99" i="76"/>
  <c r="M94" i="76"/>
  <c r="P90" i="76"/>
  <c r="M87" i="76"/>
  <c r="P86" i="76"/>
  <c r="Z86" i="76"/>
  <c r="AD86" i="76"/>
  <c r="AA86" i="76"/>
  <c r="AE86" i="76"/>
  <c r="AB86" i="76"/>
  <c r="AH86" i="76"/>
  <c r="R86" i="76"/>
  <c r="S86" i="76"/>
  <c r="X86" i="76"/>
  <c r="U86" i="76"/>
  <c r="M80" i="76"/>
  <c r="X77" i="76"/>
  <c r="U77" i="76"/>
  <c r="Y77" i="76"/>
  <c r="V77" i="76"/>
  <c r="Z77" i="76"/>
  <c r="AE77" i="76"/>
  <c r="AB77" i="76"/>
  <c r="AG77" i="76"/>
  <c r="AH77" i="76"/>
  <c r="R77" i="76"/>
  <c r="R72" i="76"/>
  <c r="S72" i="76"/>
  <c r="X72" i="76"/>
  <c r="U72" i="76"/>
  <c r="Y72" i="76"/>
  <c r="V72" i="76"/>
  <c r="Z72" i="76"/>
  <c r="AD72" i="76"/>
  <c r="AA72" i="76"/>
  <c r="AE72" i="76"/>
  <c r="AB72" i="76"/>
  <c r="AG72" i="76"/>
  <c r="L70" i="76"/>
  <c r="L65" i="76"/>
  <c r="R65" i="76"/>
  <c r="S65" i="76"/>
  <c r="X65" i="76"/>
  <c r="U65" i="76"/>
  <c r="Y65" i="76"/>
  <c r="V65" i="76"/>
  <c r="Z65" i="76"/>
  <c r="AD65" i="76"/>
  <c r="AA65" i="76"/>
  <c r="AE65" i="76"/>
  <c r="AB65" i="76"/>
  <c r="AG65" i="76"/>
  <c r="AH65" i="76"/>
  <c r="K56" i="76"/>
  <c r="L53" i="76"/>
  <c r="M46" i="76"/>
  <c r="L41" i="76"/>
  <c r="AD41" i="76"/>
  <c r="AA41" i="76"/>
  <c r="AE41" i="76"/>
  <c r="AB41" i="76"/>
  <c r="AG41" i="76"/>
  <c r="R41" i="76"/>
  <c r="S41" i="76"/>
  <c r="X41" i="76"/>
  <c r="U41" i="76"/>
  <c r="Y41" i="76"/>
  <c r="V41" i="76"/>
  <c r="O39" i="76"/>
  <c r="P38" i="76"/>
  <c r="Z38" i="76"/>
  <c r="AD38" i="76"/>
  <c r="AA38" i="76"/>
  <c r="AE38" i="76"/>
  <c r="AB38" i="76"/>
  <c r="AH38" i="76"/>
  <c r="R38" i="76"/>
  <c r="S38" i="76"/>
  <c r="X38" i="76"/>
  <c r="U38" i="76"/>
  <c r="L36" i="76"/>
  <c r="X29" i="76"/>
  <c r="U29" i="76"/>
  <c r="Y29" i="76"/>
  <c r="V29" i="76"/>
  <c r="Z29" i="76"/>
  <c r="AE29" i="76"/>
  <c r="AB29" i="76"/>
  <c r="AG29" i="76"/>
  <c r="AH29" i="76"/>
  <c r="R29" i="76"/>
  <c r="L24" i="76"/>
  <c r="R24" i="76"/>
  <c r="S24" i="76"/>
  <c r="X24" i="76"/>
  <c r="U24" i="76"/>
  <c r="Y24" i="76"/>
  <c r="V24" i="76"/>
  <c r="Z24" i="76"/>
  <c r="AD24" i="76"/>
  <c r="AA24" i="76"/>
  <c r="AE24" i="76"/>
  <c r="AB24" i="76"/>
  <c r="AG24" i="76"/>
  <c r="L22" i="76"/>
  <c r="V71" i="76"/>
  <c r="S46" i="76"/>
  <c r="U20" i="76"/>
  <c r="Z58" i="76"/>
  <c r="AB32" i="76"/>
  <c r="AG70" i="76"/>
  <c r="AD45" i="76"/>
  <c r="L11" i="76"/>
  <c r="M5" i="76"/>
  <c r="O9" i="76"/>
  <c r="P3" i="76"/>
  <c r="S7" i="76"/>
  <c r="V11" i="76"/>
  <c r="Y9" i="76"/>
  <c r="Z3" i="76"/>
  <c r="AB7" i="76"/>
  <c r="AE11" i="76"/>
  <c r="AG5" i="76"/>
  <c r="K99" i="76"/>
  <c r="L94" i="76"/>
  <c r="M90" i="76"/>
  <c r="J87" i="76"/>
  <c r="L82" i="76"/>
  <c r="AG82" i="76"/>
  <c r="AH82" i="76"/>
  <c r="R82" i="76"/>
  <c r="S82" i="76"/>
  <c r="X82" i="76"/>
  <c r="U82" i="76"/>
  <c r="Y82" i="76"/>
  <c r="V82" i="76"/>
  <c r="Z82" i="76"/>
  <c r="AD82" i="76"/>
  <c r="AA82" i="76"/>
  <c r="AE82" i="76"/>
  <c r="AB82" i="76"/>
  <c r="L80" i="76"/>
  <c r="AG79" i="76"/>
  <c r="AH79" i="76"/>
  <c r="R79" i="76"/>
  <c r="S79" i="76"/>
  <c r="X79" i="76"/>
  <c r="U79" i="76"/>
  <c r="Y79" i="76"/>
  <c r="V79" i="76"/>
  <c r="Z79" i="76"/>
  <c r="AD79" i="76"/>
  <c r="AA79" i="76"/>
  <c r="J70" i="76"/>
  <c r="M59" i="76"/>
  <c r="J53" i="76"/>
  <c r="L46" i="76"/>
  <c r="J39" i="76"/>
  <c r="K36" i="76"/>
  <c r="P15" i="76"/>
  <c r="V70" i="76"/>
  <c r="S45" i="76"/>
  <c r="X83" i="76"/>
  <c r="Z57" i="76"/>
  <c r="AE95" i="76"/>
  <c r="AG69" i="76"/>
  <c r="S6" i="76"/>
  <c r="V10" i="76"/>
  <c r="AB6" i="76"/>
  <c r="X96" i="76"/>
  <c r="U96" i="76"/>
  <c r="Y96" i="76"/>
  <c r="V96" i="76"/>
  <c r="Z96" i="76"/>
  <c r="AD96" i="76"/>
  <c r="AA96" i="76"/>
  <c r="AG96" i="76"/>
  <c r="AH96" i="76"/>
  <c r="R96" i="76"/>
  <c r="S96" i="76"/>
  <c r="L92" i="76"/>
  <c r="AE92" i="76"/>
  <c r="AB92" i="76"/>
  <c r="AG92" i="76"/>
  <c r="AH92" i="76"/>
  <c r="R92" i="76"/>
  <c r="S92" i="76"/>
  <c r="X92" i="76"/>
  <c r="U92" i="76"/>
  <c r="Y92" i="76"/>
  <c r="V92" i="76"/>
  <c r="Z92" i="76"/>
  <c r="L84" i="76"/>
  <c r="R84" i="76"/>
  <c r="S84" i="76"/>
  <c r="Y84" i="76"/>
  <c r="V84" i="76"/>
  <c r="Z84" i="76"/>
  <c r="AD84" i="76"/>
  <c r="AA84" i="76"/>
  <c r="AE84" i="76"/>
  <c r="AB84" i="76"/>
  <c r="AG84" i="76"/>
  <c r="AH84" i="76"/>
  <c r="K80" i="76"/>
  <c r="O75" i="76"/>
  <c r="S75" i="76"/>
  <c r="X75" i="76"/>
  <c r="U75" i="76"/>
  <c r="Y75" i="76"/>
  <c r="V75" i="76"/>
  <c r="Z75" i="76"/>
  <c r="AD75" i="76"/>
  <c r="AA75" i="76"/>
  <c r="AE75" i="76"/>
  <c r="AB75" i="76"/>
  <c r="AG75" i="76"/>
  <c r="AH75" i="76"/>
  <c r="X48" i="76"/>
  <c r="U48" i="76"/>
  <c r="Y48" i="76"/>
  <c r="V48" i="76"/>
  <c r="Z48" i="76"/>
  <c r="AD48" i="76"/>
  <c r="AA48" i="76"/>
  <c r="AG48" i="76"/>
  <c r="AH48" i="76"/>
  <c r="R48" i="76"/>
  <c r="S48" i="76"/>
  <c r="L44" i="76"/>
  <c r="AE44" i="76"/>
  <c r="AB44" i="76"/>
  <c r="AG44" i="76"/>
  <c r="AH44" i="76"/>
  <c r="R44" i="76"/>
  <c r="S44" i="76"/>
  <c r="X44" i="76"/>
  <c r="U44" i="76"/>
  <c r="Y44" i="76"/>
  <c r="V44" i="76"/>
  <c r="Z44" i="76"/>
  <c r="AG31" i="76"/>
  <c r="AH31" i="76"/>
  <c r="R31" i="76"/>
  <c r="S31" i="76"/>
  <c r="X31" i="76"/>
  <c r="U31" i="76"/>
  <c r="Y31" i="76"/>
  <c r="V31" i="76"/>
  <c r="Z31" i="76"/>
  <c r="AD31" i="76"/>
  <c r="AA31" i="76"/>
  <c r="AH21" i="76"/>
  <c r="R21" i="76"/>
  <c r="S21" i="76"/>
  <c r="X21" i="76"/>
  <c r="U21" i="76"/>
  <c r="Y21" i="76"/>
  <c r="V21" i="76"/>
  <c r="Z21" i="76"/>
  <c r="AD21" i="76"/>
  <c r="AA21" i="76"/>
  <c r="AE21" i="76"/>
  <c r="AB21" i="76"/>
  <c r="L17" i="76"/>
  <c r="R17" i="76"/>
  <c r="S17" i="76"/>
  <c r="X17" i="76"/>
  <c r="U17" i="76"/>
  <c r="Y17" i="76"/>
  <c r="V17" i="76"/>
  <c r="Z17" i="76"/>
  <c r="AD17" i="76"/>
  <c r="AA17" i="76"/>
  <c r="AE17" i="76"/>
  <c r="AB17" i="76"/>
  <c r="AG17" i="76"/>
  <c r="AH17" i="76"/>
  <c r="M15" i="76"/>
  <c r="S94" i="76"/>
  <c r="U68" i="76"/>
  <c r="R43" i="76"/>
  <c r="AB80" i="76"/>
  <c r="Y55" i="76"/>
  <c r="AA29" i="76"/>
  <c r="AD93" i="76"/>
  <c r="AH41" i="76"/>
  <c r="AE16" i="76"/>
  <c r="L9" i="76"/>
  <c r="M3" i="76"/>
  <c r="O7" i="76"/>
  <c r="V9" i="76"/>
  <c r="O88" i="76"/>
  <c r="K68" i="76"/>
  <c r="P64" i="76"/>
  <c r="K59" i="76"/>
  <c r="M57" i="76"/>
  <c r="P40" i="76"/>
  <c r="P37" i="76"/>
  <c r="L34" i="76"/>
  <c r="AG34" i="76"/>
  <c r="AH34" i="76"/>
  <c r="R34" i="76"/>
  <c r="S34" i="76"/>
  <c r="X34" i="76"/>
  <c r="U34" i="76"/>
  <c r="Y34" i="76"/>
  <c r="V34" i="76"/>
  <c r="Z34" i="76"/>
  <c r="AD34" i="76"/>
  <c r="AA34" i="76"/>
  <c r="AE34" i="76"/>
  <c r="AB34" i="76"/>
  <c r="K32" i="76"/>
  <c r="S27" i="76"/>
  <c r="X27" i="76"/>
  <c r="U27" i="76"/>
  <c r="Y27" i="76"/>
  <c r="V27" i="76"/>
  <c r="Z27" i="76"/>
  <c r="AD27" i="76"/>
  <c r="AA27" i="76"/>
  <c r="AE27" i="76"/>
  <c r="AB27" i="76"/>
  <c r="AG27" i="76"/>
  <c r="AH27" i="76"/>
  <c r="K25" i="76"/>
  <c r="P23" i="76"/>
  <c r="L15" i="76"/>
  <c r="S93" i="76"/>
  <c r="U67" i="76"/>
  <c r="R42" i="76"/>
  <c r="AB79" i="76"/>
  <c r="Y54" i="76"/>
  <c r="AA28" i="76"/>
  <c r="AD92" i="76"/>
  <c r="AH40" i="76"/>
  <c r="AE15" i="76"/>
  <c r="L73" i="76"/>
  <c r="AD73" i="76"/>
  <c r="AA73" i="76"/>
  <c r="AE73" i="76"/>
  <c r="AB73" i="76"/>
  <c r="AG73" i="76"/>
  <c r="R73" i="76"/>
  <c r="S73" i="76"/>
  <c r="X73" i="76"/>
  <c r="U73" i="76"/>
  <c r="Y73" i="76"/>
  <c r="V73" i="76"/>
  <c r="O23" i="76"/>
  <c r="M19" i="76"/>
  <c r="Y19" i="76"/>
  <c r="V19" i="76"/>
  <c r="Z19" i="76"/>
  <c r="AD19" i="76"/>
  <c r="AA19" i="76"/>
  <c r="AE19" i="76"/>
  <c r="AB19" i="76"/>
  <c r="AG19" i="76"/>
  <c r="AH19" i="76"/>
  <c r="R19" i="76"/>
  <c r="S19" i="76"/>
  <c r="R91" i="76"/>
  <c r="V39" i="76"/>
  <c r="AA77" i="76"/>
  <c r="X52" i="76"/>
  <c r="Z26" i="76"/>
  <c r="AH89" i="76"/>
  <c r="AE64" i="76"/>
  <c r="AG38" i="76"/>
  <c r="AD13" i="76"/>
  <c r="Z12" i="76"/>
  <c r="V12" i="76"/>
  <c r="Y12" i="76"/>
  <c r="AH14" i="76"/>
  <c r="U12" i="76"/>
  <c r="X12" i="76"/>
  <c r="AG14" i="76"/>
  <c r="S12" i="76"/>
  <c r="AB14" i="76"/>
  <c r="AE14" i="76"/>
  <c r="R12" i="76"/>
  <c r="AA14" i="76"/>
  <c r="AD14" i="76"/>
  <c r="Z14" i="76"/>
  <c r="V14" i="76"/>
  <c r="Y14" i="76"/>
  <c r="U14" i="76"/>
  <c r="X14" i="76"/>
  <c r="R14" i="76"/>
  <c r="AH12" i="76"/>
  <c r="AG12" i="76"/>
  <c r="AB12" i="76"/>
  <c r="AE12" i="76"/>
  <c r="Q60" i="74"/>
  <c r="T60" i="74"/>
  <c r="M3" i="74"/>
  <c r="S3" i="74"/>
  <c r="R81" i="74"/>
  <c r="R12" i="74"/>
  <c r="Q76" i="74"/>
  <c r="Q59" i="74"/>
  <c r="T59" i="74"/>
  <c r="V6" i="74"/>
  <c r="Z2" i="74"/>
  <c r="N7" i="74"/>
  <c r="T7" i="74"/>
  <c r="R97" i="74"/>
  <c r="R28" i="74"/>
  <c r="R11" i="74"/>
  <c r="Q92" i="74"/>
  <c r="Q75" i="74"/>
  <c r="Q7" i="74"/>
  <c r="S20" i="74"/>
  <c r="T76" i="74"/>
  <c r="V5" i="74"/>
  <c r="Z7" i="74"/>
  <c r="N6" i="74"/>
  <c r="T6" i="74"/>
  <c r="R44" i="74"/>
  <c r="R27" i="74"/>
  <c r="Q91" i="74"/>
  <c r="Q6" i="74"/>
  <c r="S36" i="74"/>
  <c r="T75" i="74"/>
  <c r="V4" i="74"/>
  <c r="Z6" i="74"/>
  <c r="I40" i="74"/>
  <c r="I25" i="74"/>
  <c r="R60" i="74"/>
  <c r="R43" i="74"/>
  <c r="Q5" i="74"/>
  <c r="S52" i="74"/>
  <c r="T92" i="74"/>
  <c r="V3" i="74"/>
  <c r="Z5" i="74"/>
  <c r="N4" i="74"/>
  <c r="T4" i="74"/>
  <c r="R76" i="74"/>
  <c r="R59" i="74"/>
  <c r="Q4" i="74"/>
  <c r="S68" i="74"/>
  <c r="S17" i="74"/>
  <c r="T91" i="74"/>
  <c r="W2" i="74"/>
  <c r="Z4" i="74"/>
  <c r="N3" i="74"/>
  <c r="T3" i="74"/>
  <c r="R92" i="74"/>
  <c r="R75" i="74"/>
  <c r="R7" i="74"/>
  <c r="Q20" i="74"/>
  <c r="Q3" i="74"/>
  <c r="S84" i="74"/>
  <c r="S33" i="74"/>
  <c r="T17" i="74"/>
  <c r="W7" i="74"/>
  <c r="Z3" i="74"/>
  <c r="R6" i="74"/>
  <c r="W6" i="74"/>
  <c r="P7" i="74"/>
  <c r="R5" i="74"/>
  <c r="Q52" i="74"/>
  <c r="S65" i="74"/>
  <c r="T33" i="74"/>
  <c r="W5" i="74"/>
  <c r="P6" i="74"/>
  <c r="R4" i="74"/>
  <c r="Q68" i="74"/>
  <c r="Q17" i="74"/>
  <c r="S81" i="74"/>
  <c r="S12" i="74"/>
  <c r="W4" i="74"/>
  <c r="I62" i="74"/>
  <c r="R3" i="74"/>
  <c r="Q84" i="74"/>
  <c r="S28" i="74"/>
  <c r="S11" i="74"/>
  <c r="T12" i="74"/>
  <c r="W3" i="74"/>
  <c r="J7" i="74"/>
  <c r="P4" i="74"/>
  <c r="S44" i="74"/>
  <c r="S27" i="74"/>
  <c r="T11" i="74"/>
  <c r="Y2" i="74"/>
  <c r="P3" i="74"/>
  <c r="Q65" i="74"/>
  <c r="T28" i="74"/>
  <c r="Y7" i="74"/>
  <c r="M7" i="74"/>
  <c r="Q81" i="74"/>
  <c r="Y6" i="74"/>
  <c r="M6" i="74"/>
  <c r="Y5" i="74"/>
  <c r="I58" i="74"/>
  <c r="AA99" i="72"/>
  <c r="AC80" i="72"/>
  <c r="M80" i="72" s="1"/>
  <c r="N80" i="72" s="1"/>
  <c r="AA59" i="72"/>
  <c r="Y99" i="72"/>
  <c r="K97" i="72"/>
  <c r="P96" i="72"/>
  <c r="P90" i="72"/>
  <c r="X86" i="72"/>
  <c r="L85" i="72"/>
  <c r="K84" i="72"/>
  <c r="R83" i="72"/>
  <c r="AB80" i="72"/>
  <c r="L78" i="72"/>
  <c r="P75" i="72"/>
  <c r="Y73" i="72"/>
  <c r="O72" i="72"/>
  <c r="R69" i="72"/>
  <c r="V68" i="72"/>
  <c r="Y66" i="72"/>
  <c r="Y59" i="72"/>
  <c r="V55" i="72"/>
  <c r="K51" i="72"/>
  <c r="K42" i="72"/>
  <c r="P37" i="72"/>
  <c r="V36" i="72"/>
  <c r="P35" i="72"/>
  <c r="R30" i="72"/>
  <c r="V29" i="72"/>
  <c r="U27" i="72"/>
  <c r="T98" i="72"/>
  <c r="T82" i="72"/>
  <c r="T66" i="72"/>
  <c r="T50" i="72"/>
  <c r="T34" i="72"/>
  <c r="T18" i="72"/>
  <c r="X99" i="72"/>
  <c r="O96" i="72"/>
  <c r="O90" i="72"/>
  <c r="U86" i="72"/>
  <c r="K85" i="72"/>
  <c r="P83" i="72"/>
  <c r="AA80" i="72"/>
  <c r="K78" i="72"/>
  <c r="O75" i="72"/>
  <c r="X73" i="72"/>
  <c r="L72" i="72"/>
  <c r="S66" i="72"/>
  <c r="X59" i="72"/>
  <c r="AC58" i="72"/>
  <c r="M58" i="72" s="1"/>
  <c r="N58" i="72" s="1"/>
  <c r="U55" i="72"/>
  <c r="O37" i="72"/>
  <c r="U36" i="72"/>
  <c r="O35" i="72"/>
  <c r="P30" i="72"/>
  <c r="L28" i="72"/>
  <c r="S27" i="72"/>
  <c r="T97" i="72"/>
  <c r="T81" i="72"/>
  <c r="T65" i="72"/>
  <c r="T49" i="72"/>
  <c r="T33" i="72"/>
  <c r="T17" i="72"/>
  <c r="V99" i="72"/>
  <c r="L90" i="72"/>
  <c r="Y80" i="72"/>
  <c r="L75" i="72"/>
  <c r="R66" i="72"/>
  <c r="V59" i="72"/>
  <c r="O55" i="72"/>
  <c r="AC44" i="72"/>
  <c r="M44" i="72" s="1"/>
  <c r="N44" i="72" s="1"/>
  <c r="L35" i="72"/>
  <c r="AC32" i="72"/>
  <c r="M32" i="72" s="1"/>
  <c r="N32" i="72" s="1"/>
  <c r="O30" i="72"/>
  <c r="K28" i="72"/>
  <c r="T96" i="72"/>
  <c r="T80" i="72"/>
  <c r="T64" i="72"/>
  <c r="T48" i="72"/>
  <c r="T32" i="72"/>
  <c r="T16" i="72"/>
  <c r="U99" i="72"/>
  <c r="AC88" i="72"/>
  <c r="M88" i="72" s="1"/>
  <c r="N88" i="72" s="1"/>
  <c r="X80" i="72"/>
  <c r="U59" i="72"/>
  <c r="AB44" i="72"/>
  <c r="K35" i="72"/>
  <c r="Y32" i="72"/>
  <c r="T95" i="72"/>
  <c r="T79" i="72"/>
  <c r="T63" i="72"/>
  <c r="T47" i="72"/>
  <c r="T31" i="72"/>
  <c r="T15" i="72"/>
  <c r="S99" i="72"/>
  <c r="AB88" i="72"/>
  <c r="V80" i="72"/>
  <c r="S59" i="72"/>
  <c r="Y58" i="72"/>
  <c r="Y44" i="72"/>
  <c r="X32" i="72"/>
  <c r="AB99" i="72"/>
  <c r="R99" i="72"/>
  <c r="M98" i="72"/>
  <c r="N98" i="72" s="1"/>
  <c r="AA88" i="72"/>
  <c r="S80" i="72"/>
  <c r="R59" i="72"/>
  <c r="X58" i="72"/>
  <c r="AA57" i="72"/>
  <c r="X53" i="72"/>
  <c r="AA46" i="72"/>
  <c r="U44" i="72"/>
  <c r="AC33" i="72"/>
  <c r="M33" i="72" s="1"/>
  <c r="N33" i="72" s="1"/>
  <c r="V32" i="72"/>
  <c r="P99" i="72"/>
  <c r="Y88" i="72"/>
  <c r="R80" i="72"/>
  <c r="P59" i="72"/>
  <c r="Y57" i="72"/>
  <c r="AC45" i="72"/>
  <c r="M45" i="72" s="1"/>
  <c r="N45" i="72" s="1"/>
  <c r="R44" i="72"/>
  <c r="AB33" i="72"/>
  <c r="S32" i="72"/>
  <c r="O99" i="72"/>
  <c r="X88" i="72"/>
  <c r="P80" i="72"/>
  <c r="O59" i="72"/>
  <c r="U58" i="72"/>
  <c r="X57" i="72"/>
  <c r="X46" i="72"/>
  <c r="AB45" i="72"/>
  <c r="P44" i="72"/>
  <c r="AA33" i="72"/>
  <c r="R32" i="72"/>
  <c r="L99" i="72"/>
  <c r="AC96" i="72"/>
  <c r="M96" i="72" s="1"/>
  <c r="N96" i="72" s="1"/>
  <c r="V91" i="72"/>
  <c r="O88" i="72"/>
  <c r="O80" i="72"/>
  <c r="Y76" i="72"/>
  <c r="AA64" i="72"/>
  <c r="L59" i="72"/>
  <c r="S58" i="72"/>
  <c r="R57" i="72"/>
  <c r="S53" i="72"/>
  <c r="X52" i="72"/>
  <c r="X51" i="72"/>
  <c r="Y50" i="72"/>
  <c r="V46" i="72"/>
  <c r="Y45" i="72"/>
  <c r="Y33" i="72"/>
  <c r="P32" i="72"/>
  <c r="K99" i="72"/>
  <c r="AB96" i="72"/>
  <c r="AA95" i="72"/>
  <c r="U91" i="72"/>
  <c r="AA90" i="72"/>
  <c r="L88" i="72"/>
  <c r="AC85" i="72"/>
  <c r="M85" i="72" s="1"/>
  <c r="N85" i="72" s="1"/>
  <c r="AB84" i="72"/>
  <c r="AA78" i="72"/>
  <c r="AC77" i="72"/>
  <c r="M77" i="72" s="1"/>
  <c r="N77" i="72" s="1"/>
  <c r="V76" i="72"/>
  <c r="AA75" i="72"/>
  <c r="Y71" i="72"/>
  <c r="Y64" i="72"/>
  <c r="K59" i="72"/>
  <c r="R58" i="72"/>
  <c r="P57" i="72"/>
  <c r="R53" i="72"/>
  <c r="V52" i="72"/>
  <c r="V51" i="72"/>
  <c r="S50" i="72"/>
  <c r="U46" i="72"/>
  <c r="X45" i="72"/>
  <c r="L44" i="72"/>
  <c r="V42" i="72"/>
  <c r="AC35" i="72"/>
  <c r="M35" i="72" s="1"/>
  <c r="N35" i="72" s="1"/>
  <c r="P33" i="72"/>
  <c r="O32" i="72"/>
  <c r="M30" i="72"/>
  <c r="N30" i="72" s="1"/>
  <c r="AB28" i="72"/>
  <c r="AA96" i="72"/>
  <c r="Y95" i="72"/>
  <c r="L92" i="72"/>
  <c r="S91" i="72"/>
  <c r="Y90" i="72"/>
  <c r="Y85" i="72"/>
  <c r="AA84" i="72"/>
  <c r="AA83" i="72"/>
  <c r="Y78" i="72"/>
  <c r="AB77" i="72"/>
  <c r="U76" i="72"/>
  <c r="Y75" i="72"/>
  <c r="O71" i="72"/>
  <c r="AC65" i="72"/>
  <c r="M65" i="72" s="1"/>
  <c r="N65" i="72" s="1"/>
  <c r="X64" i="72"/>
  <c r="P58" i="72"/>
  <c r="Y54" i="72"/>
  <c r="O53" i="72"/>
  <c r="U52" i="72"/>
  <c r="U51" i="72"/>
  <c r="R50" i="72"/>
  <c r="S46" i="72"/>
  <c r="V45" i="72"/>
  <c r="K44" i="72"/>
  <c r="R43" i="72"/>
  <c r="U42" i="72"/>
  <c r="X41" i="72"/>
  <c r="Y37" i="72"/>
  <c r="AB35" i="72"/>
  <c r="K33" i="72"/>
  <c r="AA30" i="72"/>
  <c r="Y28" i="72"/>
  <c r="AC27" i="72"/>
  <c r="M27" i="72" s="1"/>
  <c r="N27" i="72" s="1"/>
  <c r="M99" i="72"/>
  <c r="N99" i="72" s="1"/>
  <c r="AC97" i="72"/>
  <c r="M97" i="72" s="1"/>
  <c r="N97" i="72" s="1"/>
  <c r="Y96" i="72"/>
  <c r="X95" i="72"/>
  <c r="K92" i="72"/>
  <c r="R91" i="72"/>
  <c r="X90" i="72"/>
  <c r="X85" i="72"/>
  <c r="Y84" i="72"/>
  <c r="Y83" i="72"/>
  <c r="X78" i="72"/>
  <c r="Y77" i="72"/>
  <c r="R76" i="72"/>
  <c r="X75" i="72"/>
  <c r="AC74" i="72"/>
  <c r="M74" i="72" s="1"/>
  <c r="N74" i="72" s="1"/>
  <c r="AC72" i="72"/>
  <c r="M72" i="72" s="1"/>
  <c r="N72" i="72" s="1"/>
  <c r="AC69" i="72"/>
  <c r="M69" i="72" s="1"/>
  <c r="N69" i="72" s="1"/>
  <c r="AC67" i="72"/>
  <c r="M67" i="72" s="1"/>
  <c r="N67" i="72" s="1"/>
  <c r="AB65" i="72"/>
  <c r="V64" i="72"/>
  <c r="O58" i="72"/>
  <c r="R52" i="72"/>
  <c r="S51" i="72"/>
  <c r="P46" i="72"/>
  <c r="P43" i="72"/>
  <c r="S42" i="72"/>
  <c r="S41" i="72"/>
  <c r="X37" i="72"/>
  <c r="AA35" i="72"/>
  <c r="Y34" i="72"/>
  <c r="Y30" i="72"/>
  <c r="U28" i="72"/>
  <c r="AB27" i="72"/>
  <c r="U97" i="72"/>
  <c r="X96" i="72"/>
  <c r="V95" i="72"/>
  <c r="P91" i="72"/>
  <c r="V90" i="72"/>
  <c r="V85" i="72"/>
  <c r="X84" i="72"/>
  <c r="X83" i="72"/>
  <c r="U78" i="72"/>
  <c r="X77" i="72"/>
  <c r="P76" i="72"/>
  <c r="V75" i="72"/>
  <c r="AB72" i="72"/>
  <c r="Y69" i="72"/>
  <c r="AB68" i="72"/>
  <c r="AA65" i="72"/>
  <c r="S64" i="72"/>
  <c r="L58" i="72"/>
  <c r="L53" i="72"/>
  <c r="K52" i="72"/>
  <c r="R51" i="72"/>
  <c r="O46" i="72"/>
  <c r="K43" i="72"/>
  <c r="R42" i="72"/>
  <c r="R41" i="72"/>
  <c r="V37" i="72"/>
  <c r="AB36" i="72"/>
  <c r="Y35" i="72"/>
  <c r="S34" i="72"/>
  <c r="X30" i="72"/>
  <c r="AC29" i="72"/>
  <c r="M29" i="72" s="1"/>
  <c r="N29" i="72" s="1"/>
  <c r="S28" i="72"/>
  <c r="AA27" i="72"/>
  <c r="AB59" i="72"/>
  <c r="AA100" i="72"/>
  <c r="V96" i="72"/>
  <c r="S85" i="72"/>
  <c r="V84" i="72"/>
  <c r="S78" i="72"/>
  <c r="V77" i="72"/>
  <c r="AA72" i="72"/>
  <c r="X69" i="72"/>
  <c r="AA68" i="72"/>
  <c r="Y65" i="72"/>
  <c r="R64" i="72"/>
  <c r="K53" i="72"/>
  <c r="L46" i="72"/>
  <c r="P41" i="72"/>
  <c r="U37" i="72"/>
  <c r="AA36" i="72"/>
  <c r="X35" i="72"/>
  <c r="R34" i="72"/>
  <c r="V30" i="72"/>
  <c r="AB29" i="72"/>
  <c r="R28" i="72"/>
  <c r="Y27" i="72"/>
  <c r="Z99" i="70"/>
  <c r="Z97" i="70"/>
  <c r="Z82" i="70"/>
  <c r="Z72" i="70"/>
  <c r="Z38" i="70"/>
  <c r="Z18" i="70"/>
  <c r="Z88" i="70"/>
  <c r="Z86" i="70"/>
  <c r="Z74" i="70"/>
  <c r="Z28" i="70"/>
  <c r="Z70" i="70"/>
  <c r="Z39" i="70"/>
  <c r="Z22" i="70"/>
  <c r="Z14" i="70"/>
  <c r="Z100" i="70"/>
  <c r="Z95" i="70"/>
  <c r="Z55" i="70"/>
  <c r="Z29" i="70"/>
  <c r="Z79" i="70"/>
  <c r="Z76" i="70"/>
  <c r="Z50" i="70"/>
  <c r="Z17" i="70"/>
  <c r="N100" i="70"/>
  <c r="AB52" i="70"/>
  <c r="AE48" i="70"/>
  <c r="AE46" i="70"/>
  <c r="O41" i="70"/>
  <c r="P30" i="70"/>
  <c r="S27" i="70"/>
  <c r="AA25" i="70"/>
  <c r="W24" i="70"/>
  <c r="O23" i="70"/>
  <c r="Y19" i="70"/>
  <c r="Q19" i="70" s="1"/>
  <c r="R19" i="70" s="1"/>
  <c r="Q75" i="70"/>
  <c r="R75" i="70" s="1"/>
  <c r="AH54" i="70"/>
  <c r="AA52" i="70"/>
  <c r="AD48" i="70"/>
  <c r="N41" i="70"/>
  <c r="O30" i="70"/>
  <c r="P27" i="70"/>
  <c r="Y25" i="70"/>
  <c r="Q25" i="70" s="1"/>
  <c r="R25" i="70" s="1"/>
  <c r="M24" i="70"/>
  <c r="N20" i="70"/>
  <c r="W19" i="70"/>
  <c r="AD18" i="70"/>
  <c r="AG55" i="70"/>
  <c r="Q52" i="70"/>
  <c r="R52" i="70" s="1"/>
  <c r="V19" i="70"/>
  <c r="Y18" i="70"/>
  <c r="Q18" i="70" s="1"/>
  <c r="R18" i="70" s="1"/>
  <c r="AD96" i="70"/>
  <c r="Y85" i="70"/>
  <c r="Q85" i="70" s="1"/>
  <c r="R85" i="70" s="1"/>
  <c r="AD81" i="70"/>
  <c r="Y79" i="70"/>
  <c r="Q79" i="70" s="1"/>
  <c r="R79" i="70" s="1"/>
  <c r="AA75" i="70"/>
  <c r="AH74" i="70"/>
  <c r="AG62" i="70"/>
  <c r="AD54" i="70"/>
  <c r="W52" i="70"/>
  <c r="AD51" i="70"/>
  <c r="T49" i="70"/>
  <c r="W48" i="70"/>
  <c r="Q47" i="70"/>
  <c r="R47" i="70" s="1"/>
  <c r="AA46" i="70"/>
  <c r="AH45" i="70"/>
  <c r="Q43" i="70"/>
  <c r="R43" i="70" s="1"/>
  <c r="AH39" i="70"/>
  <c r="AH38" i="70"/>
  <c r="AG35" i="70"/>
  <c r="N26" i="70"/>
  <c r="T25" i="70"/>
  <c r="S22" i="70"/>
  <c r="T19" i="70"/>
  <c r="T17" i="70"/>
  <c r="W16" i="70"/>
  <c r="AB15" i="70"/>
  <c r="AH14" i="70"/>
  <c r="Y96" i="70"/>
  <c r="Q96" i="70" s="1"/>
  <c r="R96" i="70" s="1"/>
  <c r="S95" i="70"/>
  <c r="AB81" i="70"/>
  <c r="AG80" i="70"/>
  <c r="W75" i="70"/>
  <c r="AG74" i="70"/>
  <c r="AH70" i="70"/>
  <c r="AE62" i="70"/>
  <c r="AH59" i="70"/>
  <c r="AB54" i="70"/>
  <c r="S52" i="70"/>
  <c r="O49" i="70"/>
  <c r="V48" i="70"/>
  <c r="Y46" i="70"/>
  <c r="Q46" i="70" s="1"/>
  <c r="R46" i="70" s="1"/>
  <c r="AE35" i="70"/>
  <c r="S25" i="70"/>
  <c r="O22" i="70"/>
  <c r="S19" i="70"/>
  <c r="O18" i="70"/>
  <c r="S17" i="70"/>
  <c r="T16" i="70"/>
  <c r="AA15" i="70"/>
  <c r="AG14" i="70"/>
  <c r="AA97" i="70"/>
  <c r="W96" i="70"/>
  <c r="P95" i="70"/>
  <c r="Q94" i="70"/>
  <c r="R94" i="70" s="1"/>
  <c r="V85" i="70"/>
  <c r="AA81" i="70"/>
  <c r="AE80" i="70"/>
  <c r="P79" i="70"/>
  <c r="AE77" i="70"/>
  <c r="V75" i="70"/>
  <c r="AG60" i="70"/>
  <c r="Q59" i="70"/>
  <c r="R59" i="70" s="1"/>
  <c r="V55" i="70"/>
  <c r="AA54" i="70"/>
  <c r="P52" i="70"/>
  <c r="N49" i="70"/>
  <c r="T48" i="70"/>
  <c r="P19" i="70"/>
  <c r="N18" i="70"/>
  <c r="N16" i="70"/>
  <c r="V96" i="70"/>
  <c r="M95" i="70"/>
  <c r="W94" i="70"/>
  <c r="AG87" i="70"/>
  <c r="T85" i="70"/>
  <c r="AA84" i="70"/>
  <c r="AG83" i="70"/>
  <c r="Y81" i="70"/>
  <c r="Q81" i="70" s="1"/>
  <c r="R81" i="70" s="1"/>
  <c r="AD80" i="70"/>
  <c r="Y78" i="70"/>
  <c r="Q78" i="70" s="1"/>
  <c r="R78" i="70" s="1"/>
  <c r="AA77" i="70"/>
  <c r="T75" i="70"/>
  <c r="AB74" i="70"/>
  <c r="AD70" i="70"/>
  <c r="AE67" i="70"/>
  <c r="AB62" i="70"/>
  <c r="AD59" i="70"/>
  <c r="Q57" i="70"/>
  <c r="R57" i="70" s="1"/>
  <c r="AD56" i="70"/>
  <c r="O55" i="70"/>
  <c r="O52" i="70"/>
  <c r="Y51" i="70"/>
  <c r="Q51" i="70" s="1"/>
  <c r="R51" i="70" s="1"/>
  <c r="S48" i="70"/>
  <c r="V46" i="70"/>
  <c r="AB35" i="70"/>
  <c r="O19" i="70"/>
  <c r="T97" i="70"/>
  <c r="S96" i="70"/>
  <c r="AE93" i="70"/>
  <c r="AB87" i="70"/>
  <c r="T86" i="70"/>
  <c r="O85" i="70"/>
  <c r="Q84" i="70"/>
  <c r="R84" i="70" s="1"/>
  <c r="AA80" i="70"/>
  <c r="Y77" i="70"/>
  <c r="Q77" i="70" s="1"/>
  <c r="R77" i="70" s="1"/>
  <c r="S75" i="70"/>
  <c r="Y74" i="70"/>
  <c r="Q74" i="70" s="1"/>
  <c r="R74" i="70" s="1"/>
  <c r="AB70" i="70"/>
  <c r="AH69" i="70"/>
  <c r="AA63" i="70"/>
  <c r="AA60" i="70"/>
  <c r="Y58" i="70"/>
  <c r="Q58" i="70" s="1"/>
  <c r="R58" i="70" s="1"/>
  <c r="V54" i="70"/>
  <c r="AH98" i="70"/>
  <c r="O96" i="70"/>
  <c r="T94" i="70"/>
  <c r="Y87" i="70"/>
  <c r="Q87" i="70" s="1"/>
  <c r="R87" i="70" s="1"/>
  <c r="W84" i="70"/>
  <c r="AD83" i="70"/>
  <c r="S81" i="70"/>
  <c r="T80" i="70"/>
  <c r="V78" i="70"/>
  <c r="V77" i="70"/>
  <c r="P75" i="70"/>
  <c r="AA70" i="70"/>
  <c r="AE69" i="70"/>
  <c r="AB67" i="70"/>
  <c r="W63" i="70"/>
  <c r="Q62" i="70"/>
  <c r="R62" i="70" s="1"/>
  <c r="S56" i="70"/>
  <c r="T54" i="70"/>
  <c r="S46" i="70"/>
  <c r="Y42" i="70"/>
  <c r="Q42" i="70" s="1"/>
  <c r="R42" i="70" s="1"/>
  <c r="O39" i="70"/>
  <c r="Y35" i="70"/>
  <c r="Q35" i="70" s="1"/>
  <c r="R35" i="70" s="1"/>
  <c r="AD32" i="70"/>
  <c r="AH28" i="70"/>
  <c r="T15" i="70"/>
  <c r="AA14" i="70"/>
  <c r="Q36" i="70"/>
  <c r="R36" i="70" s="1"/>
  <c r="AG98" i="70"/>
  <c r="S94" i="70"/>
  <c r="W93" i="70"/>
  <c r="AA90" i="70"/>
  <c r="S84" i="70"/>
  <c r="AB83" i="70"/>
  <c r="O81" i="70"/>
  <c r="T78" i="70"/>
  <c r="S77" i="70"/>
  <c r="O75" i="70"/>
  <c r="W74" i="70"/>
  <c r="AB69" i="70"/>
  <c r="AA68" i="70"/>
  <c r="AA67" i="70"/>
  <c r="AH66" i="70"/>
  <c r="W62" i="70"/>
  <c r="Q61" i="70"/>
  <c r="R61" i="70" s="1"/>
  <c r="O60" i="70"/>
  <c r="W59" i="70"/>
  <c r="S54" i="70"/>
  <c r="T51" i="70"/>
  <c r="P46" i="70"/>
  <c r="T43" i="70"/>
  <c r="W42" i="70"/>
  <c r="AB41" i="70"/>
  <c r="V38" i="70"/>
  <c r="W35" i="70"/>
  <c r="Q34" i="70"/>
  <c r="R34" i="70" s="1"/>
  <c r="AB32" i="70"/>
  <c r="AB30" i="70"/>
  <c r="Q27" i="70"/>
  <c r="R27" i="70" s="1"/>
  <c r="P15" i="70"/>
  <c r="Y14" i="70"/>
  <c r="Q14" i="70" s="1"/>
  <c r="R14" i="70" s="1"/>
  <c r="AB100" i="70"/>
  <c r="AE98" i="70"/>
  <c r="P94" i="70"/>
  <c r="T93" i="70"/>
  <c r="AD89" i="70"/>
  <c r="V87" i="70"/>
  <c r="P84" i="70"/>
  <c r="AA83" i="70"/>
  <c r="S78" i="70"/>
  <c r="O77" i="70"/>
  <c r="M75" i="70"/>
  <c r="V74" i="70"/>
  <c r="AB73" i="70"/>
  <c r="V70" i="70"/>
  <c r="Y69" i="70"/>
  <c r="Q69" i="70" s="1"/>
  <c r="R69" i="70" s="1"/>
  <c r="Y68" i="70"/>
  <c r="Q68" i="70" s="1"/>
  <c r="R68" i="70" s="1"/>
  <c r="Y67" i="70"/>
  <c r="Q67" i="70" s="1"/>
  <c r="R67" i="70" s="1"/>
  <c r="AG66" i="70"/>
  <c r="V62" i="70"/>
  <c r="W61" i="70"/>
  <c r="V59" i="70"/>
  <c r="P57" i="70"/>
  <c r="P54" i="70"/>
  <c r="S51" i="70"/>
  <c r="S43" i="70"/>
  <c r="T42" i="70"/>
  <c r="AA41" i="70"/>
  <c r="M40" i="70"/>
  <c r="T38" i="70"/>
  <c r="V35" i="70"/>
  <c r="S33" i="70"/>
  <c r="W32" i="70"/>
  <c r="Y31" i="70"/>
  <c r="Q31" i="70" s="1"/>
  <c r="R31" i="70" s="1"/>
  <c r="AA30" i="70"/>
  <c r="AH29" i="70"/>
  <c r="AB28" i="70"/>
  <c r="AD27" i="70"/>
  <c r="AH23" i="70"/>
  <c r="AB20" i="70"/>
  <c r="AH19" i="70"/>
  <c r="O15" i="70"/>
  <c r="AA100" i="70"/>
  <c r="O98" i="70"/>
  <c r="S93" i="70"/>
  <c r="T90" i="70"/>
  <c r="AE88" i="70"/>
  <c r="P87" i="70"/>
  <c r="Y83" i="70"/>
  <c r="Q83" i="70" s="1"/>
  <c r="R83" i="70" s="1"/>
  <c r="P78" i="70"/>
  <c r="T74" i="70"/>
  <c r="AA73" i="70"/>
  <c r="AB72" i="70"/>
  <c r="T70" i="70"/>
  <c r="W69" i="70"/>
  <c r="W67" i="70"/>
  <c r="AD66" i="70"/>
  <c r="T62" i="70"/>
  <c r="T59" i="70"/>
  <c r="O54" i="70"/>
  <c r="P51" i="70"/>
  <c r="P43" i="70"/>
  <c r="P42" i="70"/>
  <c r="Y41" i="70"/>
  <c r="Q41" i="70" s="1"/>
  <c r="R41" i="70" s="1"/>
  <c r="S38" i="70"/>
  <c r="T35" i="70"/>
  <c r="O34" i="70"/>
  <c r="N33" i="70"/>
  <c r="V32" i="70"/>
  <c r="Y30" i="70"/>
  <c r="Q30" i="70" s="1"/>
  <c r="R30" i="70" s="1"/>
  <c r="AG29" i="70"/>
  <c r="AA28" i="70"/>
  <c r="AB27" i="70"/>
  <c r="AG19" i="70"/>
  <c r="W14" i="70"/>
  <c r="N98" i="70"/>
  <c r="M94" i="70"/>
  <c r="P93" i="70"/>
  <c r="Q92" i="70"/>
  <c r="R92" i="70" s="1"/>
  <c r="AA89" i="70"/>
  <c r="N87" i="70"/>
  <c r="N84" i="70"/>
  <c r="W83" i="70"/>
  <c r="Y73" i="70"/>
  <c r="Q73" i="70" s="1"/>
  <c r="R73" i="70" s="1"/>
  <c r="S70" i="70"/>
  <c r="V69" i="70"/>
  <c r="N68" i="70"/>
  <c r="V67" i="70"/>
  <c r="Y66" i="70"/>
  <c r="Q66" i="70" s="1"/>
  <c r="R66" i="70" s="1"/>
  <c r="Q65" i="70"/>
  <c r="R65" i="70" s="1"/>
  <c r="AD64" i="70"/>
  <c r="O61" i="70"/>
  <c r="S59" i="70"/>
  <c r="N57" i="70"/>
  <c r="O43" i="70"/>
  <c r="O42" i="70"/>
  <c r="W41" i="70"/>
  <c r="P38" i="70"/>
  <c r="S35" i="70"/>
  <c r="N34" i="70"/>
  <c r="T32" i="70"/>
  <c r="W30" i="70"/>
  <c r="AA27" i="70"/>
  <c r="AH25" i="70"/>
  <c r="AE19" i="70"/>
  <c r="V14" i="70"/>
  <c r="N90" i="70"/>
  <c r="M51" i="70"/>
  <c r="N42" i="70"/>
  <c r="T41" i="70"/>
  <c r="O38" i="70"/>
  <c r="P35" i="70"/>
  <c r="N32" i="70"/>
  <c r="V30" i="70"/>
  <c r="O29" i="70"/>
  <c r="O28" i="70"/>
  <c r="W27" i="70"/>
  <c r="T14" i="70"/>
  <c r="M93" i="70"/>
  <c r="Q86" i="70"/>
  <c r="R86" i="70" s="1"/>
  <c r="M74" i="70"/>
  <c r="M69" i="70"/>
  <c r="Q26" i="70"/>
  <c r="R26" i="70" s="1"/>
  <c r="N21" i="70"/>
  <c r="S14" i="70"/>
  <c r="K37" i="68"/>
  <c r="K22" i="68"/>
  <c r="K20" i="68"/>
  <c r="N7" i="68"/>
  <c r="Q7" i="68"/>
  <c r="T7" i="68"/>
  <c r="W7" i="68"/>
  <c r="Z7" i="68"/>
  <c r="AC7" i="68"/>
  <c r="AC100" i="68"/>
  <c r="P93" i="68"/>
  <c r="AB86" i="68"/>
  <c r="Z70" i="68"/>
  <c r="P54" i="68"/>
  <c r="T51" i="68"/>
  <c r="V50" i="68"/>
  <c r="L49" i="68"/>
  <c r="K36" i="68"/>
  <c r="T31" i="68"/>
  <c r="Q30" i="68"/>
  <c r="N13" i="68"/>
  <c r="W11" i="68"/>
  <c r="N6" i="68"/>
  <c r="Q6" i="68"/>
  <c r="T6" i="68"/>
  <c r="W6" i="68"/>
  <c r="Z6" i="68"/>
  <c r="AC6" i="68"/>
  <c r="Z86" i="68"/>
  <c r="Z100" i="68"/>
  <c r="AB95" i="68"/>
  <c r="M93" i="68"/>
  <c r="Y86" i="68"/>
  <c r="Y84" i="68"/>
  <c r="Y74" i="68"/>
  <c r="W70" i="68"/>
  <c r="AB47" i="68"/>
  <c r="Q11" i="68"/>
  <c r="N4" i="68"/>
  <c r="Q4" i="68"/>
  <c r="T4" i="68"/>
  <c r="W4" i="68"/>
  <c r="Z4" i="68"/>
  <c r="AC4" i="68"/>
  <c r="Y100" i="68"/>
  <c r="L93" i="68"/>
  <c r="W86" i="68"/>
  <c r="W84" i="68"/>
  <c r="Z75" i="68"/>
  <c r="P74" i="68"/>
  <c r="V70" i="68"/>
  <c r="L69" i="68"/>
  <c r="AB61" i="68"/>
  <c r="L54" i="68"/>
  <c r="P51" i="68"/>
  <c r="N50" i="68"/>
  <c r="W47" i="68"/>
  <c r="Q43" i="68"/>
  <c r="N31" i="68"/>
  <c r="K25" i="68"/>
  <c r="AC23" i="68"/>
  <c r="AC18" i="68"/>
  <c r="Y17" i="68"/>
  <c r="P11" i="68"/>
  <c r="W100" i="68"/>
  <c r="K95" i="68"/>
  <c r="V90" i="68"/>
  <c r="V86" i="68"/>
  <c r="V84" i="68"/>
  <c r="Y75" i="68"/>
  <c r="K74" i="68"/>
  <c r="T70" i="68"/>
  <c r="L64" i="68"/>
  <c r="Z61" i="68"/>
  <c r="N51" i="68"/>
  <c r="L50" i="68"/>
  <c r="V47" i="68"/>
  <c r="M43" i="68"/>
  <c r="M31" i="68"/>
  <c r="W22" i="68"/>
  <c r="AC21" i="68"/>
  <c r="AB19" i="68"/>
  <c r="AB18" i="68"/>
  <c r="W17" i="68"/>
  <c r="M11" i="68"/>
  <c r="M2" i="68"/>
  <c r="P2" i="68"/>
  <c r="S2" i="68"/>
  <c r="V2" i="68"/>
  <c r="Y2" i="68"/>
  <c r="AB2" i="68"/>
  <c r="V100" i="68"/>
  <c r="Z87" i="68"/>
  <c r="T86" i="68"/>
  <c r="T84" i="68"/>
  <c r="S70" i="68"/>
  <c r="T47" i="68"/>
  <c r="W23" i="68"/>
  <c r="V22" i="68"/>
  <c r="AB21" i="68"/>
  <c r="Z19" i="68"/>
  <c r="Z18" i="68"/>
  <c r="V17" i="68"/>
  <c r="T100" i="68"/>
  <c r="V87" i="68"/>
  <c r="S86" i="68"/>
  <c r="S84" i="68"/>
  <c r="Q70" i="68"/>
  <c r="AB62" i="68"/>
  <c r="AC54" i="68"/>
  <c r="AB48" i="68"/>
  <c r="Q47" i="68"/>
  <c r="Z26" i="68"/>
  <c r="S23" i="68"/>
  <c r="Y21" i="68"/>
  <c r="Y19" i="68"/>
  <c r="P100" i="68"/>
  <c r="AB91" i="68"/>
  <c r="N90" i="68"/>
  <c r="W88" i="68"/>
  <c r="S87" i="68"/>
  <c r="Q86" i="68"/>
  <c r="P85" i="68"/>
  <c r="Q84" i="68"/>
  <c r="Q75" i="68"/>
  <c r="K71" i="68"/>
  <c r="P70" i="68"/>
  <c r="Z62" i="68"/>
  <c r="S61" i="68"/>
  <c r="K60" i="68"/>
  <c r="AB54" i="68"/>
  <c r="Y48" i="68"/>
  <c r="K41" i="68"/>
  <c r="W38" i="68"/>
  <c r="AB37" i="68"/>
  <c r="Y36" i="68"/>
  <c r="Z35" i="68"/>
  <c r="Z34" i="68"/>
  <c r="V33" i="68"/>
  <c r="AC29" i="68"/>
  <c r="W26" i="68"/>
  <c r="M23" i="68"/>
  <c r="S22" i="68"/>
  <c r="W21" i="68"/>
  <c r="W19" i="68"/>
  <c r="W18" i="68"/>
  <c r="P17" i="68"/>
  <c r="M7" i="68"/>
  <c r="P7" i="68"/>
  <c r="S7" i="68"/>
  <c r="V7" i="68"/>
  <c r="Y7" i="68"/>
  <c r="N100" i="68"/>
  <c r="AC93" i="68"/>
  <c r="Z91" i="68"/>
  <c r="K90" i="68"/>
  <c r="V88" i="68"/>
  <c r="N87" i="68"/>
  <c r="P86" i="68"/>
  <c r="L85" i="68"/>
  <c r="P84" i="68"/>
  <c r="AC82" i="68"/>
  <c r="Y81" i="68"/>
  <c r="AC79" i="68"/>
  <c r="AB76" i="68"/>
  <c r="P75" i="68"/>
  <c r="Z65" i="68"/>
  <c r="W62" i="68"/>
  <c r="Q61" i="68"/>
  <c r="W48" i="68"/>
  <c r="N47" i="68"/>
  <c r="W39" i="68"/>
  <c r="V38" i="68"/>
  <c r="Y37" i="68"/>
  <c r="W36" i="68"/>
  <c r="Y35" i="68"/>
  <c r="Y34" i="68"/>
  <c r="T33" i="68"/>
  <c r="AB29" i="68"/>
  <c r="K26" i="68"/>
  <c r="Q22" i="68"/>
  <c r="V21" i="68"/>
  <c r="V19" i="68"/>
  <c r="V18" i="68"/>
  <c r="L17" i="68"/>
  <c r="M6" i="68"/>
  <c r="P6" i="68"/>
  <c r="S6" i="68"/>
  <c r="V6" i="68"/>
  <c r="Y6" i="68"/>
  <c r="AC96" i="68"/>
  <c r="N86" i="68"/>
  <c r="N84" i="68"/>
  <c r="P81" i="68"/>
  <c r="N70" i="68"/>
  <c r="Y65" i="68"/>
  <c r="V62" i="68"/>
  <c r="V48" i="68"/>
  <c r="M47" i="68"/>
  <c r="S39" i="68"/>
  <c r="W24" i="68"/>
  <c r="T21" i="68"/>
  <c r="M5" i="68"/>
  <c r="P5" i="68"/>
  <c r="S5" i="68"/>
  <c r="V5" i="68"/>
  <c r="Y5" i="68"/>
  <c r="AB97" i="68"/>
  <c r="Y96" i="68"/>
  <c r="AC94" i="68"/>
  <c r="AC92" i="68"/>
  <c r="Q91" i="68"/>
  <c r="Q88" i="68"/>
  <c r="Z82" i="68"/>
  <c r="Z79" i="68"/>
  <c r="Y78" i="68"/>
  <c r="Z77" i="68"/>
  <c r="W73" i="68"/>
  <c r="M70" i="68"/>
  <c r="V65" i="68"/>
  <c r="AC63" i="68"/>
  <c r="S62" i="68"/>
  <c r="N61" i="68"/>
  <c r="Y54" i="68"/>
  <c r="AC53" i="68"/>
  <c r="AC50" i="68"/>
  <c r="Y49" i="68"/>
  <c r="T48" i="68"/>
  <c r="Z42" i="68"/>
  <c r="M39" i="68"/>
  <c r="S38" i="68"/>
  <c r="V37" i="68"/>
  <c r="T36" i="68"/>
  <c r="V35" i="68"/>
  <c r="V34" i="68"/>
  <c r="N33" i="68"/>
  <c r="AC30" i="68"/>
  <c r="W29" i="68"/>
  <c r="S24" i="68"/>
  <c r="S21" i="68"/>
  <c r="S19" i="68"/>
  <c r="P18" i="68"/>
  <c r="Y14" i="68"/>
  <c r="V13" i="68"/>
  <c r="Z10" i="68"/>
  <c r="M4" i="68"/>
  <c r="P4" i="68"/>
  <c r="S4" i="68"/>
  <c r="V4" i="68"/>
  <c r="Y4" i="68"/>
  <c r="Z97" i="68"/>
  <c r="W96" i="68"/>
  <c r="Z94" i="68"/>
  <c r="Z93" i="68"/>
  <c r="Z92" i="68"/>
  <c r="N91" i="68"/>
  <c r="P88" i="68"/>
  <c r="L84" i="68"/>
  <c r="Y82" i="68"/>
  <c r="W79" i="68"/>
  <c r="W78" i="68"/>
  <c r="W77" i="68"/>
  <c r="L70" i="68"/>
  <c r="T65" i="68"/>
  <c r="AB63" i="68"/>
  <c r="Q62" i="68"/>
  <c r="M61" i="68"/>
  <c r="AC57" i="68"/>
  <c r="W54" i="68"/>
  <c r="AB53" i="68"/>
  <c r="Z52" i="68"/>
  <c r="AB51" i="68"/>
  <c r="AB50" i="68"/>
  <c r="W49" i="68"/>
  <c r="N48" i="68"/>
  <c r="W42" i="68"/>
  <c r="L39" i="68"/>
  <c r="Q38" i="68"/>
  <c r="T37" i="68"/>
  <c r="S36" i="68"/>
  <c r="T35" i="68"/>
  <c r="Q34" i="68"/>
  <c r="AB30" i="68"/>
  <c r="T29" i="68"/>
  <c r="N22" i="68"/>
  <c r="P21" i="68"/>
  <c r="P20" i="68"/>
  <c r="Q19" i="68"/>
  <c r="AB15" i="68"/>
  <c r="W14" i="68"/>
  <c r="T13" i="68"/>
  <c r="Y10" i="68"/>
  <c r="M3" i="68"/>
  <c r="P3" i="68"/>
  <c r="S3" i="68"/>
  <c r="V3" i="68"/>
  <c r="Y3" i="68"/>
  <c r="AB98" i="68"/>
  <c r="Y97" i="68"/>
  <c r="W94" i="68"/>
  <c r="W93" i="68"/>
  <c r="Y92" i="68"/>
  <c r="W82" i="68"/>
  <c r="V79" i="68"/>
  <c r="T77" i="68"/>
  <c r="AB67" i="68"/>
  <c r="AC66" i="68"/>
  <c r="L65" i="68"/>
  <c r="W63" i="68"/>
  <c r="L62" i="68"/>
  <c r="Z57" i="68"/>
  <c r="AC55" i="68"/>
  <c r="V54" i="68"/>
  <c r="Y53" i="68"/>
  <c r="Z51" i="68"/>
  <c r="V49" i="68"/>
  <c r="M48" i="68"/>
  <c r="Q42" i="68"/>
  <c r="P38" i="68"/>
  <c r="S37" i="68"/>
  <c r="Q36" i="68"/>
  <c r="S35" i="68"/>
  <c r="P34" i="68"/>
  <c r="Z30" i="68"/>
  <c r="S29" i="68"/>
  <c r="AB27" i="68"/>
  <c r="L24" i="68"/>
  <c r="K21" i="68"/>
  <c r="P19" i="68"/>
  <c r="N18" i="68"/>
  <c r="W15" i="68"/>
  <c r="V14" i="68"/>
  <c r="AC11" i="68"/>
  <c r="W10" i="68"/>
  <c r="N2" i="68"/>
  <c r="Q2" i="68"/>
  <c r="T2" i="68"/>
  <c r="W2" i="68"/>
  <c r="Z2" i="68"/>
  <c r="V92" i="68"/>
  <c r="T82" i="68"/>
  <c r="S79" i="68"/>
  <c r="W59" i="68"/>
  <c r="K57" i="68"/>
  <c r="Y51" i="68"/>
  <c r="Z50" i="68"/>
  <c r="T49" i="68"/>
  <c r="K42" i="68"/>
  <c r="W40" i="68"/>
  <c r="P37" i="68"/>
  <c r="Q35" i="68"/>
  <c r="AB31" i="68"/>
  <c r="N19" i="68"/>
  <c r="L18" i="68"/>
  <c r="J9" i="66"/>
  <c r="K7" i="66"/>
  <c r="N11" i="66"/>
  <c r="O5" i="66"/>
  <c r="R9" i="66"/>
  <c r="T3" i="66"/>
  <c r="J96" i="66"/>
  <c r="T87" i="66"/>
  <c r="R86" i="66"/>
  <c r="L85" i="66"/>
  <c r="I83" i="66"/>
  <c r="O76" i="66"/>
  <c r="U71" i="66"/>
  <c r="U70" i="66"/>
  <c r="J68" i="66"/>
  <c r="J66" i="66"/>
  <c r="Q63" i="66"/>
  <c r="R56" i="66"/>
  <c r="O49" i="66"/>
  <c r="U45" i="66"/>
  <c r="N44" i="66"/>
  <c r="J42" i="66"/>
  <c r="U40" i="66"/>
  <c r="K32" i="66"/>
  <c r="Q28" i="66"/>
  <c r="T26" i="66"/>
  <c r="U23" i="66"/>
  <c r="R22" i="66"/>
  <c r="R16" i="66"/>
  <c r="O15" i="66"/>
  <c r="N10" i="66"/>
  <c r="O4" i="66"/>
  <c r="J100" i="66"/>
  <c r="N76" i="66"/>
  <c r="T71" i="66"/>
  <c r="U64" i="66"/>
  <c r="O59" i="66"/>
  <c r="J54" i="66"/>
  <c r="J44" i="66"/>
  <c r="T40" i="66"/>
  <c r="J32" i="66"/>
  <c r="Q16" i="66"/>
  <c r="R7" i="66"/>
  <c r="R71" i="66"/>
  <c r="T64" i="66"/>
  <c r="L49" i="66"/>
  <c r="U46" i="66"/>
  <c r="O16" i="66"/>
  <c r="K4" i="66"/>
  <c r="U10" i="66"/>
  <c r="Q71" i="66"/>
  <c r="Q70" i="66"/>
  <c r="R64" i="66"/>
  <c r="J62" i="66"/>
  <c r="T46" i="66"/>
  <c r="N40" i="66"/>
  <c r="J38" i="66"/>
  <c r="U29" i="66"/>
  <c r="J28" i="66"/>
  <c r="J26" i="66"/>
  <c r="N22" i="66"/>
  <c r="N16" i="66"/>
  <c r="L15" i="66"/>
  <c r="J14" i="66"/>
  <c r="U12" i="66"/>
  <c r="N7" i="66"/>
  <c r="U98" i="66"/>
  <c r="U72" i="66"/>
  <c r="O71" i="66"/>
  <c r="N64" i="66"/>
  <c r="R46" i="66"/>
  <c r="L40" i="66"/>
  <c r="U36" i="66"/>
  <c r="Q29" i="66"/>
  <c r="U24" i="66"/>
  <c r="L16" i="66"/>
  <c r="T12" i="66"/>
  <c r="J4" i="66"/>
  <c r="L2" i="66"/>
  <c r="N6" i="66"/>
  <c r="Q10" i="66"/>
  <c r="R4" i="66"/>
  <c r="U8" i="66"/>
  <c r="T98" i="66"/>
  <c r="U93" i="66"/>
  <c r="J92" i="66"/>
  <c r="N88" i="66"/>
  <c r="U79" i="66"/>
  <c r="U78" i="66"/>
  <c r="T72" i="66"/>
  <c r="N71" i="66"/>
  <c r="N70" i="66"/>
  <c r="L64" i="66"/>
  <c r="U60" i="66"/>
  <c r="O57" i="66"/>
  <c r="J56" i="66"/>
  <c r="Q52" i="66"/>
  <c r="T50" i="66"/>
  <c r="Q46" i="66"/>
  <c r="K40" i="66"/>
  <c r="T36" i="66"/>
  <c r="U30" i="66"/>
  <c r="O29" i="66"/>
  <c r="T24" i="66"/>
  <c r="N23" i="66"/>
  <c r="I19" i="66"/>
  <c r="R12" i="66"/>
  <c r="U7" i="66"/>
  <c r="Q98" i="66"/>
  <c r="R72" i="66"/>
  <c r="U65" i="66"/>
  <c r="T60" i="66"/>
  <c r="O46" i="66"/>
  <c r="U41" i="66"/>
  <c r="R36" i="66"/>
  <c r="R24" i="66"/>
  <c r="L10" i="66"/>
  <c r="N4" i="66"/>
  <c r="Q8" i="66"/>
  <c r="T2" i="66"/>
  <c r="U6" i="66"/>
  <c r="U99" i="66"/>
  <c r="O98" i="66"/>
  <c r="T95" i="66"/>
  <c r="T94" i="66"/>
  <c r="K88" i="66"/>
  <c r="J87" i="66"/>
  <c r="O82" i="66"/>
  <c r="R79" i="66"/>
  <c r="R78" i="66"/>
  <c r="N72" i="66"/>
  <c r="T65" i="66"/>
  <c r="R60" i="66"/>
  <c r="L57" i="66"/>
  <c r="N52" i="66"/>
  <c r="N46" i="66"/>
  <c r="T41" i="66"/>
  <c r="Q36" i="66"/>
  <c r="U34" i="66"/>
  <c r="U31" i="66"/>
  <c r="R30" i="66"/>
  <c r="N24" i="66"/>
  <c r="L23" i="66"/>
  <c r="U20" i="66"/>
  <c r="O12" i="66"/>
  <c r="L9" i="66"/>
  <c r="N3" i="66"/>
  <c r="Q7" i="66"/>
  <c r="T11" i="66"/>
  <c r="U5" i="66"/>
  <c r="T99" i="66"/>
  <c r="R95" i="66"/>
  <c r="R94" i="66"/>
  <c r="O93" i="66"/>
  <c r="K82" i="66"/>
  <c r="U80" i="66"/>
  <c r="Q79" i="66"/>
  <c r="Q78" i="66"/>
  <c r="U75" i="66"/>
  <c r="L72" i="66"/>
  <c r="L71" i="66"/>
  <c r="J70" i="66"/>
  <c r="O65" i="66"/>
  <c r="Q60" i="66"/>
  <c r="U58" i="66"/>
  <c r="I57" i="66"/>
  <c r="J52" i="66"/>
  <c r="J50" i="66"/>
  <c r="U48" i="66"/>
  <c r="L46" i="66"/>
  <c r="O41" i="66"/>
  <c r="O36" i="66"/>
  <c r="T34" i="66"/>
  <c r="T31" i="66"/>
  <c r="Q30" i="66"/>
  <c r="L24" i="66"/>
  <c r="T20" i="66"/>
  <c r="N12" i="66"/>
  <c r="O2" i="66"/>
  <c r="Q6" i="66"/>
  <c r="T10" i="66"/>
  <c r="U4" i="66"/>
  <c r="R99" i="66"/>
  <c r="Q95" i="66"/>
  <c r="Q94" i="66"/>
  <c r="T80" i="66"/>
  <c r="O79" i="66"/>
  <c r="O78" i="66"/>
  <c r="T75" i="66"/>
  <c r="K72" i="66"/>
  <c r="U61" i="66"/>
  <c r="O60" i="66"/>
  <c r="T58" i="66"/>
  <c r="T48" i="66"/>
  <c r="U37" i="66"/>
  <c r="N36" i="66"/>
  <c r="R34" i="66"/>
  <c r="O30" i="66"/>
  <c r="I27" i="66"/>
  <c r="U25" i="66"/>
  <c r="K24" i="66"/>
  <c r="R20" i="66"/>
  <c r="U13" i="66"/>
  <c r="J12" i="66"/>
  <c r="L7" i="66"/>
  <c r="O11" i="66"/>
  <c r="Q5" i="66"/>
  <c r="T9" i="66"/>
  <c r="U3" i="66"/>
  <c r="Q99" i="66"/>
  <c r="J98" i="66"/>
  <c r="U96" i="66"/>
  <c r="O95" i="66"/>
  <c r="R80" i="66"/>
  <c r="N79" i="66"/>
  <c r="N78" i="66"/>
  <c r="O75" i="66"/>
  <c r="U73" i="66"/>
  <c r="J72" i="66"/>
  <c r="J71" i="66"/>
  <c r="U68" i="66"/>
  <c r="L65" i="66"/>
  <c r="T61" i="66"/>
  <c r="N60" i="66"/>
  <c r="R58" i="66"/>
  <c r="R48" i="66"/>
  <c r="J46" i="66"/>
  <c r="L41" i="66"/>
  <c r="T37" i="66"/>
  <c r="J36" i="66"/>
  <c r="K34" i="66"/>
  <c r="Q20" i="66"/>
  <c r="O10" i="66"/>
  <c r="Q4" i="66"/>
  <c r="Q37" i="66"/>
  <c r="O20" i="66"/>
  <c r="O13" i="66"/>
  <c r="N99" i="66"/>
  <c r="R96" i="66"/>
  <c r="R91" i="66"/>
  <c r="R85" i="66"/>
  <c r="U83" i="66"/>
  <c r="L79" i="66"/>
  <c r="U76" i="66"/>
  <c r="O73" i="66"/>
  <c r="R68" i="66"/>
  <c r="U66" i="66"/>
  <c r="O61" i="66"/>
  <c r="K58" i="66"/>
  <c r="L48" i="66"/>
  <c r="T44" i="66"/>
  <c r="U42" i="66"/>
  <c r="O37" i="66"/>
  <c r="N20" i="66"/>
  <c r="N13" i="66"/>
  <c r="L99" i="66"/>
  <c r="N96" i="66"/>
  <c r="N85" i="66"/>
  <c r="R83" i="66"/>
  <c r="J78" i="66"/>
  <c r="T76" i="66"/>
  <c r="Q68" i="66"/>
  <c r="T66" i="66"/>
  <c r="J58" i="66"/>
  <c r="K48" i="66"/>
  <c r="T42" i="66"/>
  <c r="J30" i="66"/>
  <c r="L25" i="66"/>
  <c r="J20" i="66"/>
  <c r="L10" i="64"/>
  <c r="I91" i="64"/>
  <c r="I69" i="64"/>
  <c r="J63" i="64"/>
  <c r="J59" i="64"/>
  <c r="M54" i="64"/>
  <c r="L52" i="64"/>
  <c r="I48" i="64"/>
  <c r="M37" i="64"/>
  <c r="L31" i="64"/>
  <c r="J29" i="64"/>
  <c r="I7" i="64"/>
  <c r="L37" i="64"/>
  <c r="M27" i="64"/>
  <c r="J7" i="64"/>
  <c r="I4" i="64"/>
  <c r="J5" i="64"/>
  <c r="M98" i="64"/>
  <c r="M96" i="64"/>
  <c r="L92" i="64"/>
  <c r="M85" i="64"/>
  <c r="L79" i="64"/>
  <c r="J77" i="64"/>
  <c r="L60" i="64"/>
  <c r="I31" i="64"/>
  <c r="I27" i="64"/>
  <c r="M22" i="64"/>
  <c r="L20" i="64"/>
  <c r="I2" i="64"/>
  <c r="I3" i="64"/>
  <c r="J4" i="64"/>
  <c r="L98" i="64"/>
  <c r="L96" i="64"/>
  <c r="L85" i="64"/>
  <c r="L83" i="64"/>
  <c r="M70" i="64"/>
  <c r="M34" i="64"/>
  <c r="I18" i="64"/>
  <c r="J2" i="64"/>
  <c r="J3" i="64"/>
  <c r="L4" i="64"/>
  <c r="I96" i="64"/>
  <c r="J75" i="64"/>
  <c r="L70" i="64"/>
  <c r="L68" i="64"/>
  <c r="I64" i="64"/>
  <c r="M53" i="64"/>
  <c r="M47" i="64"/>
  <c r="L34" i="64"/>
  <c r="M28" i="64"/>
  <c r="L24" i="64"/>
  <c r="J18" i="64"/>
  <c r="L2" i="64"/>
  <c r="L3" i="64"/>
  <c r="J92" i="64"/>
  <c r="J85" i="64"/>
  <c r="J79" i="64"/>
  <c r="J60" i="64"/>
  <c r="M49" i="64"/>
  <c r="L47" i="64"/>
  <c r="I16" i="64"/>
  <c r="L18" i="64"/>
  <c r="I49" i="64"/>
  <c r="M43" i="64"/>
  <c r="L32" i="64"/>
  <c r="I24" i="64"/>
  <c r="I15" i="64"/>
  <c r="J72" i="64"/>
  <c r="J53" i="64"/>
  <c r="J34" i="64"/>
  <c r="I32" i="64"/>
  <c r="J15" i="64"/>
  <c r="M76" i="64"/>
  <c r="I72" i="64"/>
  <c r="J47" i="64"/>
  <c r="J43" i="64"/>
  <c r="M38" i="64"/>
  <c r="L36" i="64"/>
  <c r="J30" i="64"/>
  <c r="M21" i="64"/>
  <c r="L15" i="64"/>
  <c r="M69" i="64"/>
  <c r="I11" i="64"/>
  <c r="J12" i="64"/>
  <c r="L13" i="64"/>
  <c r="M99" i="64"/>
  <c r="M97" i="64"/>
  <c r="M86" i="64"/>
  <c r="J82" i="64"/>
  <c r="L69" i="64"/>
  <c r="I10" i="64"/>
  <c r="J11" i="64"/>
  <c r="L99" i="64"/>
  <c r="I97" i="64"/>
  <c r="L86" i="64"/>
  <c r="L84" i="64"/>
  <c r="J78" i="64"/>
  <c r="J76" i="64"/>
  <c r="M48" i="64"/>
  <c r="I9" i="64"/>
  <c r="J10" i="64"/>
  <c r="L11" i="64"/>
  <c r="J91" i="64"/>
  <c r="L48" i="64"/>
  <c r="I40" i="64"/>
  <c r="M6" i="62"/>
  <c r="J72" i="62"/>
  <c r="J53" i="62"/>
  <c r="M76" i="62"/>
  <c r="I72" i="62"/>
  <c r="I53" i="62"/>
  <c r="M44" i="62"/>
  <c r="J23" i="62"/>
  <c r="L2" i="62"/>
  <c r="I17" i="62"/>
  <c r="J17" i="62"/>
  <c r="M99" i="62"/>
  <c r="L95" i="62"/>
  <c r="J93" i="62"/>
  <c r="L82" i="62"/>
  <c r="L80" i="62"/>
  <c r="M63" i="62"/>
  <c r="L50" i="62"/>
  <c r="L48" i="62"/>
  <c r="L31" i="62"/>
  <c r="J29" i="62"/>
  <c r="I16" i="62"/>
  <c r="J16" i="62"/>
  <c r="M69" i="62"/>
  <c r="L63" i="62"/>
  <c r="I15" i="62"/>
  <c r="J15" i="62"/>
  <c r="L16" i="62"/>
  <c r="I91" i="62"/>
  <c r="L86" i="62"/>
  <c r="L84" i="62"/>
  <c r="J82" i="62"/>
  <c r="J78" i="62"/>
  <c r="J76" i="62"/>
  <c r="L69" i="62"/>
  <c r="L67" i="62"/>
  <c r="J50" i="62"/>
  <c r="J44" i="62"/>
  <c r="M37" i="62"/>
  <c r="I14" i="62"/>
  <c r="J14" i="62"/>
  <c r="L15" i="62"/>
  <c r="J95" i="62"/>
  <c r="I59" i="62"/>
  <c r="M54" i="62"/>
  <c r="L37" i="62"/>
  <c r="J31" i="62"/>
  <c r="I27" i="62"/>
  <c r="L20" i="62"/>
  <c r="J71" i="62"/>
  <c r="J69" i="62"/>
  <c r="J63" i="62"/>
  <c r="L54" i="62"/>
  <c r="L52" i="62"/>
  <c r="J37" i="62"/>
  <c r="M22" i="62"/>
  <c r="I12" i="62"/>
  <c r="J12" i="62"/>
  <c r="L56" i="62"/>
  <c r="J39" i="62"/>
  <c r="I11" i="62"/>
  <c r="J11" i="62"/>
  <c r="L12" i="62"/>
  <c r="L24" i="62"/>
  <c r="I10" i="62"/>
  <c r="J10" i="62"/>
  <c r="L11" i="62"/>
  <c r="M98" i="62"/>
  <c r="M96" i="62"/>
  <c r="L92" i="62"/>
  <c r="M79" i="62"/>
  <c r="M60" i="62"/>
  <c r="I56" i="62"/>
  <c r="M47" i="62"/>
  <c r="M32" i="62"/>
  <c r="J24" i="62"/>
  <c r="L96" i="62"/>
  <c r="I8" i="62"/>
  <c r="J8" i="62"/>
  <c r="L9" i="62"/>
  <c r="I96" i="62"/>
  <c r="L85" i="62"/>
  <c r="L83" i="62"/>
  <c r="I81" i="62"/>
  <c r="L66" i="62"/>
  <c r="L64" i="62"/>
  <c r="I49" i="62"/>
  <c r="M43" i="62"/>
  <c r="I32" i="62"/>
  <c r="M83" i="62"/>
  <c r="L32" i="62"/>
  <c r="I7" i="62"/>
  <c r="J94" i="62"/>
  <c r="I75" i="62"/>
  <c r="M70" i="62"/>
  <c r="I64" i="62"/>
  <c r="M53" i="62"/>
  <c r="J30" i="62"/>
  <c r="I6" i="62"/>
  <c r="L70" i="62"/>
  <c r="L68" i="62"/>
  <c r="M38" i="62"/>
  <c r="L36" i="62"/>
  <c r="M6" i="60"/>
  <c r="M5" i="60"/>
  <c r="M4" i="60"/>
  <c r="J81" i="60"/>
  <c r="I59" i="60"/>
  <c r="M3" i="60"/>
  <c r="N98" i="60"/>
  <c r="N85" i="60"/>
  <c r="I81" i="60"/>
  <c r="M51" i="60"/>
  <c r="J49" i="60"/>
  <c r="M27" i="60"/>
  <c r="N8" i="60"/>
  <c r="M85" i="60"/>
  <c r="N46" i="60"/>
  <c r="N35" i="60"/>
  <c r="N18" i="60"/>
  <c r="N6" i="60"/>
  <c r="J85" i="60"/>
  <c r="N78" i="60"/>
  <c r="J46" i="60"/>
  <c r="M35" i="60"/>
  <c r="M18" i="60"/>
  <c r="N95" i="60"/>
  <c r="J78" i="60"/>
  <c r="I46" i="60"/>
  <c r="J35" i="60"/>
  <c r="I18" i="60"/>
  <c r="J100" i="60"/>
  <c r="J95" i="60"/>
  <c r="J75" i="60"/>
  <c r="I53" i="60"/>
  <c r="N37" i="60"/>
  <c r="J15" i="60"/>
  <c r="N12" i="60"/>
  <c r="I100" i="60"/>
  <c r="I95" i="60"/>
  <c r="I87" i="60"/>
  <c r="I75" i="60"/>
  <c r="N72" i="60"/>
  <c r="I43" i="60"/>
  <c r="M37" i="60"/>
  <c r="N60" i="60"/>
  <c r="I97" i="60"/>
  <c r="M82" i="60"/>
  <c r="M60" i="60"/>
  <c r="I55" i="60"/>
  <c r="N89" i="60"/>
  <c r="I84" i="60"/>
  <c r="J50" i="60"/>
  <c r="M57" i="60"/>
  <c r="J52" i="60"/>
  <c r="J31" i="60"/>
  <c r="M11" i="60"/>
  <c r="N9" i="58"/>
  <c r="P12" i="58"/>
  <c r="Q16" i="58"/>
  <c r="S20" i="58"/>
  <c r="S4" i="58"/>
  <c r="V12" i="58"/>
  <c r="W16" i="58"/>
  <c r="V22" i="58"/>
  <c r="M21" i="58"/>
  <c r="M4" i="58"/>
  <c r="N8" i="58"/>
  <c r="P11" i="58"/>
  <c r="Q15" i="58"/>
  <c r="S19" i="58"/>
  <c r="S3" i="58"/>
  <c r="T7" i="58"/>
  <c r="V11" i="58"/>
  <c r="W15" i="58"/>
  <c r="M97" i="58"/>
  <c r="V91" i="58"/>
  <c r="P83" i="58"/>
  <c r="L70" i="58"/>
  <c r="Q67" i="58"/>
  <c r="T64" i="58"/>
  <c r="L50" i="58"/>
  <c r="L47" i="58"/>
  <c r="L35" i="58"/>
  <c r="W26" i="58"/>
  <c r="T22" i="58"/>
  <c r="M20" i="58"/>
  <c r="Q14" i="58"/>
  <c r="T2" i="58"/>
  <c r="W14" i="58"/>
  <c r="L83" i="58"/>
  <c r="V36" i="58"/>
  <c r="V26" i="58"/>
  <c r="Q22" i="58"/>
  <c r="M19" i="58"/>
  <c r="N2" i="58"/>
  <c r="N5" i="58"/>
  <c r="P9" i="58"/>
  <c r="Q13" i="58"/>
  <c r="S17" i="58"/>
  <c r="T21" i="58"/>
  <c r="T5" i="58"/>
  <c r="V9" i="58"/>
  <c r="Q91" i="58"/>
  <c r="Q87" i="58"/>
  <c r="Q80" i="58"/>
  <c r="N64" i="58"/>
  <c r="L61" i="58"/>
  <c r="T56" i="58"/>
  <c r="V48" i="58"/>
  <c r="V45" i="58"/>
  <c r="V42" i="58"/>
  <c r="T39" i="58"/>
  <c r="T36" i="58"/>
  <c r="L33" i="58"/>
  <c r="W30" i="58"/>
  <c r="Q26" i="58"/>
  <c r="V23" i="58"/>
  <c r="P22" i="58"/>
  <c r="Q17" i="58"/>
  <c r="N4" i="58"/>
  <c r="Q12" i="58"/>
  <c r="S16" i="58"/>
  <c r="T20" i="58"/>
  <c r="T4" i="58"/>
  <c r="W12" i="58"/>
  <c r="M17" i="58"/>
  <c r="N20" i="58"/>
  <c r="P7" i="58"/>
  <c r="Q11" i="58"/>
  <c r="S15" i="58"/>
  <c r="T19" i="58"/>
  <c r="V7" i="58"/>
  <c r="W11" i="58"/>
  <c r="S95" i="58"/>
  <c r="L91" i="58"/>
  <c r="V77" i="58"/>
  <c r="L76" i="58"/>
  <c r="T68" i="58"/>
  <c r="P42" i="58"/>
  <c r="N36" i="58"/>
  <c r="S23" i="58"/>
  <c r="M16" i="58"/>
  <c r="N19" i="58"/>
  <c r="P2" i="58"/>
  <c r="P6" i="58"/>
  <c r="Q10" i="58"/>
  <c r="S14" i="58"/>
  <c r="V2" i="58"/>
  <c r="V6" i="58"/>
  <c r="W10" i="58"/>
  <c r="L98" i="58"/>
  <c r="Q95" i="58"/>
  <c r="V81" i="58"/>
  <c r="L80" i="58"/>
  <c r="T77" i="58"/>
  <c r="Q68" i="58"/>
  <c r="L39" i="58"/>
  <c r="Q9" i="58"/>
  <c r="T17" i="58"/>
  <c r="W9" i="58"/>
  <c r="P95" i="58"/>
  <c r="P81" i="58"/>
  <c r="Q77" i="58"/>
  <c r="V57" i="58"/>
  <c r="V43" i="58"/>
  <c r="V40" i="58"/>
  <c r="M14" i="58"/>
  <c r="N17" i="58"/>
  <c r="P20" i="58"/>
  <c r="P4" i="58"/>
  <c r="Q8" i="58"/>
  <c r="S12" i="58"/>
  <c r="T16" i="58"/>
  <c r="V20" i="58"/>
  <c r="V4" i="58"/>
  <c r="W8" i="58"/>
  <c r="N95" i="58"/>
  <c r="L88" i="58"/>
  <c r="N81" i="58"/>
  <c r="V74" i="58"/>
  <c r="T57" i="58"/>
  <c r="T43" i="58"/>
  <c r="T40" i="58"/>
  <c r="N16" i="58"/>
  <c r="Q7" i="58"/>
  <c r="S11" i="58"/>
  <c r="W7" i="58"/>
  <c r="M95" i="58"/>
  <c r="M81" i="58"/>
  <c r="T74" i="58"/>
  <c r="V49" i="58"/>
  <c r="V46" i="58"/>
  <c r="N43" i="58"/>
  <c r="Q40" i="58"/>
  <c r="V34" i="58"/>
  <c r="N31" i="58"/>
  <c r="L27" i="58"/>
  <c r="M2" i="58"/>
  <c r="M12" i="58"/>
  <c r="N15" i="58"/>
  <c r="Q2" i="58"/>
  <c r="Q6" i="58"/>
  <c r="S10" i="58"/>
  <c r="T14" i="58"/>
  <c r="W2" i="58"/>
  <c r="W6" i="58"/>
  <c r="L95" i="58"/>
  <c r="V78" i="58"/>
  <c r="V52" i="58"/>
  <c r="Q46" i="58"/>
  <c r="M43" i="58"/>
  <c r="N40" i="58"/>
  <c r="Q34" i="58"/>
  <c r="M31" i="58"/>
  <c r="M11" i="58"/>
  <c r="N14" i="58"/>
  <c r="P17" i="58"/>
  <c r="Q21" i="58"/>
  <c r="Q5" i="58"/>
  <c r="S9" i="58"/>
  <c r="V17" i="58"/>
  <c r="L96" i="58"/>
  <c r="T78" i="58"/>
  <c r="L74" i="58"/>
  <c r="V63" i="58"/>
  <c r="T52" i="58"/>
  <c r="L49" i="58"/>
  <c r="P46" i="58"/>
  <c r="L43" i="58"/>
  <c r="P34" i="58"/>
  <c r="W32" i="58"/>
  <c r="L31" i="58"/>
  <c r="T28" i="58"/>
  <c r="N24" i="58"/>
  <c r="P16" i="58"/>
  <c r="Q20" i="58"/>
  <c r="Q4" i="58"/>
  <c r="T12" i="58"/>
  <c r="V85" i="58"/>
  <c r="P15" i="58"/>
  <c r="Q19" i="58"/>
  <c r="Q3" i="58"/>
  <c r="T11" i="58"/>
  <c r="Q85" i="58"/>
  <c r="Q63" i="58"/>
  <c r="Q60" i="58"/>
  <c r="L55" i="58"/>
  <c r="N52" i="58"/>
  <c r="T44" i="58"/>
  <c r="V35" i="58"/>
  <c r="T32" i="58"/>
  <c r="N28" i="58"/>
  <c r="P14" i="58"/>
  <c r="Q18" i="58"/>
  <c r="S6" i="58"/>
  <c r="V97" i="58"/>
  <c r="Q93" i="58"/>
  <c r="T90" i="58"/>
  <c r="M85" i="58"/>
  <c r="V83" i="58"/>
  <c r="L82" i="58"/>
  <c r="L72" i="58"/>
  <c r="L66" i="58"/>
  <c r="V58" i="58"/>
  <c r="Q44" i="58"/>
  <c r="V38" i="58"/>
  <c r="T35" i="58"/>
  <c r="Q32" i="58"/>
  <c r="N47" i="56"/>
  <c r="T14" i="56"/>
  <c r="I6" i="56"/>
  <c r="J88" i="56"/>
  <c r="J72" i="56"/>
  <c r="J56" i="56"/>
  <c r="J40" i="56"/>
  <c r="J24" i="56"/>
  <c r="J8" i="56"/>
  <c r="I90" i="56"/>
  <c r="I74" i="56"/>
  <c r="I58" i="56"/>
  <c r="I42" i="56"/>
  <c r="I26" i="56"/>
  <c r="U3" i="56"/>
  <c r="L94" i="56"/>
  <c r="U74" i="56"/>
  <c r="N67" i="56"/>
  <c r="O50" i="56"/>
  <c r="L47" i="56"/>
  <c r="U38" i="56"/>
  <c r="T26" i="56"/>
  <c r="R14" i="56"/>
  <c r="I5" i="56"/>
  <c r="J87" i="56"/>
  <c r="J71" i="56"/>
  <c r="J55" i="56"/>
  <c r="J39" i="56"/>
  <c r="J23" i="56"/>
  <c r="J7" i="56"/>
  <c r="I89" i="56"/>
  <c r="I73" i="56"/>
  <c r="I57" i="56"/>
  <c r="I41" i="56"/>
  <c r="I25" i="56"/>
  <c r="I63" i="56"/>
  <c r="T74" i="56"/>
  <c r="K47" i="56"/>
  <c r="R26" i="56"/>
  <c r="L14" i="56"/>
  <c r="I4" i="56"/>
  <c r="J86" i="56"/>
  <c r="J70" i="56"/>
  <c r="J54" i="56"/>
  <c r="J38" i="56"/>
  <c r="J22" i="56"/>
  <c r="T4" i="56"/>
  <c r="K81" i="56"/>
  <c r="O78" i="56"/>
  <c r="R74" i="56"/>
  <c r="T63" i="56"/>
  <c r="Q26" i="56"/>
  <c r="Q17" i="56"/>
  <c r="I3" i="56"/>
  <c r="J85" i="56"/>
  <c r="J69" i="56"/>
  <c r="J53" i="56"/>
  <c r="J37" i="56"/>
  <c r="J21" i="56"/>
  <c r="T3" i="56"/>
  <c r="J100" i="56"/>
  <c r="J84" i="56"/>
  <c r="J68" i="56"/>
  <c r="J52" i="56"/>
  <c r="J36" i="56"/>
  <c r="J20" i="56"/>
  <c r="N49" i="56"/>
  <c r="N32" i="56"/>
  <c r="Q10" i="56"/>
  <c r="J99" i="56"/>
  <c r="J83" i="56"/>
  <c r="J67" i="56"/>
  <c r="J51" i="56"/>
  <c r="J35" i="56"/>
  <c r="J19" i="56"/>
  <c r="I15" i="56"/>
  <c r="O3" i="56"/>
  <c r="U69" i="56"/>
  <c r="U13" i="56"/>
  <c r="J98" i="56"/>
  <c r="J82" i="56"/>
  <c r="J66" i="56"/>
  <c r="J50" i="56"/>
  <c r="J34" i="56"/>
  <c r="J18" i="56"/>
  <c r="N3" i="56"/>
  <c r="T87" i="56"/>
  <c r="T13" i="56"/>
  <c r="J97" i="56"/>
  <c r="J81" i="56"/>
  <c r="J65" i="56"/>
  <c r="J49" i="56"/>
  <c r="J33" i="56"/>
  <c r="J17" i="56"/>
  <c r="Q87" i="56"/>
  <c r="Q73" i="56"/>
  <c r="T62" i="56"/>
  <c r="R13" i="56"/>
  <c r="I14" i="56"/>
  <c r="J96" i="56"/>
  <c r="J80" i="56"/>
  <c r="J64" i="56"/>
  <c r="J48" i="56"/>
  <c r="J32" i="56"/>
  <c r="J16" i="56"/>
  <c r="I95" i="56"/>
  <c r="O87" i="56"/>
  <c r="R62" i="56"/>
  <c r="R28" i="56"/>
  <c r="N13" i="56"/>
  <c r="J79" i="56"/>
  <c r="J47" i="56"/>
  <c r="J31" i="56"/>
  <c r="N87" i="56"/>
  <c r="Q62" i="56"/>
  <c r="I12" i="56"/>
  <c r="J94" i="56"/>
  <c r="J78" i="56"/>
  <c r="J62" i="56"/>
  <c r="J46" i="56"/>
  <c r="J30" i="56"/>
  <c r="I10" i="56"/>
  <c r="J92" i="56"/>
  <c r="J76" i="56"/>
  <c r="J60" i="56"/>
  <c r="J44" i="56"/>
  <c r="J28" i="56"/>
  <c r="I9" i="56"/>
  <c r="J91" i="56"/>
  <c r="J75" i="56"/>
  <c r="J59" i="56"/>
  <c r="J43" i="56"/>
  <c r="J27" i="56"/>
  <c r="Q47" i="56"/>
  <c r="N44" i="56"/>
  <c r="K23" i="56"/>
  <c r="R94" i="56"/>
  <c r="T86" i="56"/>
  <c r="L82" i="56"/>
  <c r="T67" i="56"/>
  <c r="O47" i="56"/>
  <c r="K31" i="56"/>
  <c r="U14" i="56"/>
  <c r="I89" i="54"/>
  <c r="I73" i="54"/>
  <c r="I57" i="54"/>
  <c r="I41" i="54"/>
  <c r="I25" i="54"/>
  <c r="I9" i="54"/>
  <c r="J92" i="54"/>
  <c r="J76" i="54"/>
  <c r="J60" i="54"/>
  <c r="J44" i="54"/>
  <c r="J28" i="54"/>
  <c r="J12" i="54"/>
  <c r="L95" i="54"/>
  <c r="L79" i="54"/>
  <c r="L63" i="54"/>
  <c r="L47" i="54"/>
  <c r="L31" i="54"/>
  <c r="L15" i="54"/>
  <c r="M98" i="54"/>
  <c r="M82" i="54"/>
  <c r="M66" i="54"/>
  <c r="M50" i="54"/>
  <c r="M34" i="54"/>
  <c r="M18" i="54"/>
  <c r="I88" i="54"/>
  <c r="L94" i="54"/>
  <c r="L14" i="54"/>
  <c r="M17" i="54"/>
  <c r="I87" i="54"/>
  <c r="I71" i="54"/>
  <c r="I55" i="54"/>
  <c r="I39" i="54"/>
  <c r="I23" i="54"/>
  <c r="I7" i="54"/>
  <c r="J90" i="54"/>
  <c r="J74" i="54"/>
  <c r="J58" i="54"/>
  <c r="J42" i="54"/>
  <c r="J26" i="54"/>
  <c r="J10" i="54"/>
  <c r="L93" i="54"/>
  <c r="L77" i="54"/>
  <c r="L61" i="54"/>
  <c r="L45" i="54"/>
  <c r="L29" i="54"/>
  <c r="L13" i="54"/>
  <c r="M96" i="54"/>
  <c r="M80" i="54"/>
  <c r="M64" i="54"/>
  <c r="M48" i="54"/>
  <c r="M32" i="54"/>
  <c r="M16" i="54"/>
  <c r="I86" i="54"/>
  <c r="I70" i="54"/>
  <c r="I54" i="54"/>
  <c r="I38" i="54"/>
  <c r="I22" i="54"/>
  <c r="I6" i="54"/>
  <c r="J89" i="54"/>
  <c r="J73" i="54"/>
  <c r="J57" i="54"/>
  <c r="J41" i="54"/>
  <c r="J25" i="54"/>
  <c r="J9" i="54"/>
  <c r="L92" i="54"/>
  <c r="L76" i="54"/>
  <c r="L60" i="54"/>
  <c r="L44" i="54"/>
  <c r="L28" i="54"/>
  <c r="L12" i="54"/>
  <c r="M95" i="54"/>
  <c r="M79" i="54"/>
  <c r="M63" i="54"/>
  <c r="M47" i="54"/>
  <c r="M31" i="54"/>
  <c r="M15" i="54"/>
  <c r="I2" i="54"/>
  <c r="I85" i="54"/>
  <c r="I69" i="54"/>
  <c r="I53" i="54"/>
  <c r="I37" i="54"/>
  <c r="I21" i="54"/>
  <c r="I5" i="54"/>
  <c r="J88" i="54"/>
  <c r="J72" i="54"/>
  <c r="J56" i="54"/>
  <c r="J40" i="54"/>
  <c r="J24" i="54"/>
  <c r="J8" i="54"/>
  <c r="L91" i="54"/>
  <c r="L75" i="54"/>
  <c r="L59" i="54"/>
  <c r="L43" i="54"/>
  <c r="L27" i="54"/>
  <c r="L11" i="54"/>
  <c r="M94" i="54"/>
  <c r="M78" i="54"/>
  <c r="M62" i="54"/>
  <c r="M46" i="54"/>
  <c r="M30" i="54"/>
  <c r="M14" i="54"/>
  <c r="I100" i="54"/>
  <c r="I84" i="54"/>
  <c r="I68" i="54"/>
  <c r="I52" i="54"/>
  <c r="I36" i="54"/>
  <c r="I20" i="54"/>
  <c r="I4" i="54"/>
  <c r="J87" i="54"/>
  <c r="J71" i="54"/>
  <c r="J55" i="54"/>
  <c r="J39" i="54"/>
  <c r="J23" i="54"/>
  <c r="J7" i="54"/>
  <c r="L90" i="54"/>
  <c r="L74" i="54"/>
  <c r="L58" i="54"/>
  <c r="L42" i="54"/>
  <c r="L26" i="54"/>
  <c r="L10" i="54"/>
  <c r="M93" i="54"/>
  <c r="M77" i="54"/>
  <c r="M61" i="54"/>
  <c r="M45" i="54"/>
  <c r="M29" i="54"/>
  <c r="M13" i="54"/>
  <c r="I99" i="54"/>
  <c r="I83" i="54"/>
  <c r="I67" i="54"/>
  <c r="I51" i="54"/>
  <c r="I35" i="54"/>
  <c r="I19" i="54"/>
  <c r="I3" i="54"/>
  <c r="J86" i="54"/>
  <c r="J70" i="54"/>
  <c r="J54" i="54"/>
  <c r="J38" i="54"/>
  <c r="J22" i="54"/>
  <c r="J6" i="54"/>
  <c r="L89" i="54"/>
  <c r="L73" i="54"/>
  <c r="L57" i="54"/>
  <c r="L41" i="54"/>
  <c r="L25" i="54"/>
  <c r="L9" i="54"/>
  <c r="M92" i="54"/>
  <c r="M76" i="54"/>
  <c r="M60" i="54"/>
  <c r="M44" i="54"/>
  <c r="M28" i="54"/>
  <c r="M12" i="54"/>
  <c r="I98" i="54"/>
  <c r="I82" i="54"/>
  <c r="I66" i="54"/>
  <c r="I50" i="54"/>
  <c r="I34" i="54"/>
  <c r="I18" i="54"/>
  <c r="J2" i="54"/>
  <c r="J85" i="54"/>
  <c r="J69" i="54"/>
  <c r="J53" i="54"/>
  <c r="J37" i="54"/>
  <c r="J21" i="54"/>
  <c r="J5" i="54"/>
  <c r="L88" i="54"/>
  <c r="L72" i="54"/>
  <c r="L56" i="54"/>
  <c r="L40" i="54"/>
  <c r="L24" i="54"/>
  <c r="L8" i="54"/>
  <c r="I97" i="54"/>
  <c r="I81" i="54"/>
  <c r="I65" i="54"/>
  <c r="I49" i="54"/>
  <c r="I33" i="54"/>
  <c r="I17" i="54"/>
  <c r="J100" i="54"/>
  <c r="J84" i="54"/>
  <c r="J68" i="54"/>
  <c r="J52" i="54"/>
  <c r="J36" i="54"/>
  <c r="J20" i="54"/>
  <c r="J4" i="54"/>
  <c r="L87" i="54"/>
  <c r="L71" i="54"/>
  <c r="L55" i="54"/>
  <c r="L39" i="54"/>
  <c r="L23" i="54"/>
  <c r="L7" i="54"/>
  <c r="M90" i="54"/>
  <c r="M74" i="54"/>
  <c r="M58" i="54"/>
  <c r="M42" i="54"/>
  <c r="M26" i="54"/>
  <c r="M10" i="54"/>
  <c r="I96" i="54"/>
  <c r="I80" i="54"/>
  <c r="I64" i="54"/>
  <c r="I48" i="54"/>
  <c r="I32" i="54"/>
  <c r="I16" i="54"/>
  <c r="J99" i="54"/>
  <c r="J83" i="54"/>
  <c r="J67" i="54"/>
  <c r="J51" i="54"/>
  <c r="J35" i="54"/>
  <c r="J19" i="54"/>
  <c r="J3" i="54"/>
  <c r="L86" i="54"/>
  <c r="L70" i="54"/>
  <c r="L54" i="54"/>
  <c r="L38" i="54"/>
  <c r="L22" i="54"/>
  <c r="L6" i="54"/>
  <c r="I95" i="54"/>
  <c r="I79" i="54"/>
  <c r="I63" i="54"/>
  <c r="I47" i="54"/>
  <c r="I31" i="54"/>
  <c r="I15" i="54"/>
  <c r="J98" i="54"/>
  <c r="J82" i="54"/>
  <c r="J66" i="54"/>
  <c r="J50" i="54"/>
  <c r="J34" i="54"/>
  <c r="J18" i="54"/>
  <c r="L2" i="54"/>
  <c r="L85" i="54"/>
  <c r="L69" i="54"/>
  <c r="L53" i="54"/>
  <c r="L37" i="54"/>
  <c r="L21" i="54"/>
  <c r="L5" i="54"/>
  <c r="I94" i="54"/>
  <c r="I14" i="54"/>
  <c r="J65" i="54"/>
  <c r="J17" i="54"/>
  <c r="L20" i="54"/>
  <c r="L4" i="54"/>
  <c r="I93" i="54"/>
  <c r="I77" i="54"/>
  <c r="I61" i="54"/>
  <c r="I45" i="54"/>
  <c r="I29" i="54"/>
  <c r="I13" i="54"/>
  <c r="J96" i="54"/>
  <c r="J80" i="54"/>
  <c r="J64" i="54"/>
  <c r="J48" i="54"/>
  <c r="J32" i="54"/>
  <c r="J16" i="54"/>
  <c r="L99" i="54"/>
  <c r="L83" i="54"/>
  <c r="L67" i="54"/>
  <c r="L51" i="54"/>
  <c r="L35" i="54"/>
  <c r="L19" i="54"/>
  <c r="L3" i="54"/>
  <c r="J6" i="52"/>
  <c r="I95" i="52"/>
  <c r="I79" i="52"/>
  <c r="I63" i="52"/>
  <c r="I47" i="52"/>
  <c r="I31" i="52"/>
  <c r="I15" i="52"/>
  <c r="M97" i="52"/>
  <c r="M81" i="52"/>
  <c r="M65" i="52"/>
  <c r="M49" i="52"/>
  <c r="M33" i="52"/>
  <c r="M17" i="52"/>
  <c r="L99" i="52"/>
  <c r="L83" i="52"/>
  <c r="L67" i="52"/>
  <c r="L51" i="52"/>
  <c r="L35" i="52"/>
  <c r="L19" i="52"/>
  <c r="L3" i="52"/>
  <c r="J85" i="52"/>
  <c r="J69" i="52"/>
  <c r="J53" i="52"/>
  <c r="J37" i="52"/>
  <c r="J21" i="52"/>
  <c r="J5" i="52"/>
  <c r="I94" i="52"/>
  <c r="I78" i="52"/>
  <c r="I62" i="52"/>
  <c r="I46" i="52"/>
  <c r="I30" i="52"/>
  <c r="I14" i="52"/>
  <c r="M96" i="52"/>
  <c r="M80" i="52"/>
  <c r="M64" i="52"/>
  <c r="M48" i="52"/>
  <c r="M32" i="52"/>
  <c r="M16" i="52"/>
  <c r="L98" i="52"/>
  <c r="L82" i="52"/>
  <c r="L66" i="52"/>
  <c r="L50" i="52"/>
  <c r="L34" i="52"/>
  <c r="L18" i="52"/>
  <c r="J100" i="52"/>
  <c r="J84" i="52"/>
  <c r="J68" i="52"/>
  <c r="J52" i="52"/>
  <c r="J36" i="52"/>
  <c r="J20" i="52"/>
  <c r="J4" i="52"/>
  <c r="I93" i="52"/>
  <c r="I77" i="52"/>
  <c r="I61" i="52"/>
  <c r="I45" i="52"/>
  <c r="I29" i="52"/>
  <c r="I13" i="52"/>
  <c r="M95" i="52"/>
  <c r="M79" i="52"/>
  <c r="M63" i="52"/>
  <c r="M47" i="52"/>
  <c r="M31" i="52"/>
  <c r="M15" i="52"/>
  <c r="L97" i="52"/>
  <c r="L81" i="52"/>
  <c r="L65" i="52"/>
  <c r="L49" i="52"/>
  <c r="L33" i="52"/>
  <c r="L17" i="52"/>
  <c r="J99" i="52"/>
  <c r="J83" i="52"/>
  <c r="J67" i="52"/>
  <c r="J51" i="52"/>
  <c r="J35" i="52"/>
  <c r="J19" i="52"/>
  <c r="J3" i="52"/>
  <c r="I92" i="52"/>
  <c r="I76" i="52"/>
  <c r="I60" i="52"/>
  <c r="I44" i="52"/>
  <c r="I28" i="52"/>
  <c r="I12" i="52"/>
  <c r="M94" i="52"/>
  <c r="M78" i="52"/>
  <c r="M62" i="52"/>
  <c r="M46" i="52"/>
  <c r="M30" i="52"/>
  <c r="M14" i="52"/>
  <c r="L96" i="52"/>
  <c r="L80" i="52"/>
  <c r="L64" i="52"/>
  <c r="L48" i="52"/>
  <c r="L32" i="52"/>
  <c r="L16" i="52"/>
  <c r="J98" i="52"/>
  <c r="J82" i="52"/>
  <c r="J66" i="52"/>
  <c r="J50" i="52"/>
  <c r="J34" i="52"/>
  <c r="J18" i="52"/>
  <c r="I91" i="52"/>
  <c r="I75" i="52"/>
  <c r="I59" i="52"/>
  <c r="I43" i="52"/>
  <c r="I27" i="52"/>
  <c r="I11" i="52"/>
  <c r="M93" i="52"/>
  <c r="M77" i="52"/>
  <c r="M61" i="52"/>
  <c r="M45" i="52"/>
  <c r="M29" i="52"/>
  <c r="M13" i="52"/>
  <c r="L95" i="52"/>
  <c r="L79" i="52"/>
  <c r="L63" i="52"/>
  <c r="L47" i="52"/>
  <c r="L31" i="52"/>
  <c r="L15" i="52"/>
  <c r="J97" i="52"/>
  <c r="J81" i="52"/>
  <c r="J65" i="52"/>
  <c r="J49" i="52"/>
  <c r="J33" i="52"/>
  <c r="J17" i="52"/>
  <c r="I90" i="52"/>
  <c r="I74" i="52"/>
  <c r="I58" i="52"/>
  <c r="I42" i="52"/>
  <c r="I26" i="52"/>
  <c r="I10" i="52"/>
  <c r="M92" i="52"/>
  <c r="M76" i="52"/>
  <c r="M60" i="52"/>
  <c r="M44" i="52"/>
  <c r="M28" i="52"/>
  <c r="M12" i="52"/>
  <c r="L94" i="52"/>
  <c r="L78" i="52"/>
  <c r="L62" i="52"/>
  <c r="L46" i="52"/>
  <c r="L30" i="52"/>
  <c r="L14" i="52"/>
  <c r="I89" i="52"/>
  <c r="I73" i="52"/>
  <c r="I57" i="52"/>
  <c r="I41" i="52"/>
  <c r="I25" i="52"/>
  <c r="I9" i="52"/>
  <c r="M91" i="52"/>
  <c r="M75" i="52"/>
  <c r="M59" i="52"/>
  <c r="M43" i="52"/>
  <c r="M27" i="52"/>
  <c r="M11" i="52"/>
  <c r="I88" i="52"/>
  <c r="I72" i="52"/>
  <c r="I56" i="52"/>
  <c r="I40" i="52"/>
  <c r="I24" i="52"/>
  <c r="I8" i="52"/>
  <c r="M90" i="52"/>
  <c r="M74" i="52"/>
  <c r="M58" i="52"/>
  <c r="M42" i="52"/>
  <c r="M26" i="52"/>
  <c r="M10" i="52"/>
  <c r="L92" i="52"/>
  <c r="L76" i="52"/>
  <c r="L60" i="52"/>
  <c r="L44" i="52"/>
  <c r="L28" i="52"/>
  <c r="L12" i="52"/>
  <c r="I86" i="52"/>
  <c r="I70" i="52"/>
  <c r="I54" i="52"/>
  <c r="I38" i="52"/>
  <c r="I22" i="52"/>
  <c r="I6" i="52"/>
  <c r="M88" i="52"/>
  <c r="M72" i="52"/>
  <c r="M56" i="52"/>
  <c r="M40" i="52"/>
  <c r="M24" i="52"/>
  <c r="M8" i="52"/>
  <c r="L90" i="52"/>
  <c r="L74" i="52"/>
  <c r="L58" i="52"/>
  <c r="L42" i="52"/>
  <c r="L26" i="52"/>
  <c r="L10" i="52"/>
  <c r="I85" i="52"/>
  <c r="I69" i="52"/>
  <c r="I53" i="52"/>
  <c r="I37" i="52"/>
  <c r="I21" i="52"/>
  <c r="I5" i="52"/>
  <c r="M87" i="52"/>
  <c r="M71" i="52"/>
  <c r="M55" i="52"/>
  <c r="M39" i="52"/>
  <c r="M23" i="52"/>
  <c r="M7" i="52"/>
  <c r="L89" i="52"/>
  <c r="L73" i="52"/>
  <c r="L57" i="52"/>
  <c r="L41" i="52"/>
  <c r="L25" i="52"/>
  <c r="L9" i="52"/>
  <c r="I100" i="52"/>
  <c r="I84" i="52"/>
  <c r="I68" i="52"/>
  <c r="I52" i="52"/>
  <c r="I36" i="52"/>
  <c r="I20" i="52"/>
  <c r="I4" i="52"/>
  <c r="M86" i="52"/>
  <c r="M70" i="52"/>
  <c r="M54" i="52"/>
  <c r="M38" i="52"/>
  <c r="M22" i="52"/>
  <c r="M6" i="52"/>
  <c r="L88" i="52"/>
  <c r="L72" i="52"/>
  <c r="L56" i="52"/>
  <c r="L40" i="52"/>
  <c r="L24" i="52"/>
  <c r="L8" i="52"/>
  <c r="I99" i="52"/>
  <c r="I83" i="52"/>
  <c r="I67" i="52"/>
  <c r="I51" i="52"/>
  <c r="I35" i="52"/>
  <c r="I19" i="52"/>
  <c r="I3" i="52"/>
  <c r="M85" i="52"/>
  <c r="M69" i="52"/>
  <c r="M53" i="52"/>
  <c r="M37" i="52"/>
  <c r="M21" i="52"/>
  <c r="M5" i="52"/>
  <c r="L87" i="52"/>
  <c r="L71" i="52"/>
  <c r="L55" i="52"/>
  <c r="L39" i="52"/>
  <c r="L23" i="52"/>
  <c r="L7" i="52"/>
  <c r="P5" i="50"/>
  <c r="S32" i="50"/>
  <c r="I59" i="50"/>
  <c r="R65" i="50"/>
  <c r="M75" i="50"/>
  <c r="I88" i="50"/>
  <c r="P3" i="50"/>
  <c r="L11" i="50"/>
  <c r="M18" i="50"/>
  <c r="J24" i="50"/>
  <c r="M44" i="50"/>
  <c r="I50" i="50"/>
  <c r="M59" i="50"/>
  <c r="M63" i="50"/>
  <c r="P75" i="50"/>
  <c r="M86" i="50"/>
  <c r="P88" i="50"/>
  <c r="S95" i="50"/>
  <c r="S2" i="50"/>
  <c r="M11" i="50"/>
  <c r="O44" i="50"/>
  <c r="J50" i="50"/>
  <c r="O59" i="50"/>
  <c r="O63" i="50"/>
  <c r="R75" i="50"/>
  <c r="R88" i="50"/>
  <c r="J5" i="50"/>
  <c r="S7" i="50"/>
  <c r="O11" i="50"/>
  <c r="J17" i="50"/>
  <c r="P18" i="50"/>
  <c r="R24" i="50"/>
  <c r="J43" i="50"/>
  <c r="P44" i="50"/>
  <c r="I49" i="50"/>
  <c r="I58" i="50"/>
  <c r="P59" i="50"/>
  <c r="P63" i="50"/>
  <c r="M67" i="50"/>
  <c r="I74" i="50"/>
  <c r="I82" i="50"/>
  <c r="J3" i="50"/>
  <c r="S6" i="50"/>
  <c r="I8" i="50"/>
  <c r="P11" i="50"/>
  <c r="L17" i="50"/>
  <c r="P29" i="50"/>
  <c r="L43" i="50"/>
  <c r="J49" i="50"/>
  <c r="L50" i="50"/>
  <c r="J58" i="50"/>
  <c r="R59" i="50"/>
  <c r="R63" i="50"/>
  <c r="J74" i="50"/>
  <c r="L82" i="50"/>
  <c r="I97" i="50"/>
  <c r="M74" i="50"/>
  <c r="O2" i="50"/>
  <c r="S4" i="50"/>
  <c r="L8" i="50"/>
  <c r="J16" i="50"/>
  <c r="O17" i="50"/>
  <c r="J33" i="50"/>
  <c r="I42" i="50"/>
  <c r="O43" i="50"/>
  <c r="S46" i="50"/>
  <c r="J48" i="50"/>
  <c r="L49" i="50"/>
  <c r="O50" i="50"/>
  <c r="O58" i="50"/>
  <c r="O74" i="50"/>
  <c r="I81" i="50"/>
  <c r="O82" i="50"/>
  <c r="L97" i="50"/>
  <c r="I99" i="50"/>
  <c r="R46" i="50"/>
  <c r="O7" i="50"/>
  <c r="S3" i="50"/>
  <c r="P8" i="50"/>
  <c r="M10" i="50"/>
  <c r="L16" i="50"/>
  <c r="P17" i="50"/>
  <c r="L33" i="50"/>
  <c r="J42" i="50"/>
  <c r="P43" i="50"/>
  <c r="M49" i="50"/>
  <c r="P50" i="50"/>
  <c r="R54" i="50"/>
  <c r="P58" i="50"/>
  <c r="P74" i="50"/>
  <c r="J81" i="50"/>
  <c r="P82" i="50"/>
  <c r="I96" i="50"/>
  <c r="M97" i="50"/>
  <c r="J99" i="50"/>
  <c r="O6" i="50"/>
  <c r="R2" i="50"/>
  <c r="R8" i="50"/>
  <c r="O10" i="50"/>
  <c r="M16" i="50"/>
  <c r="R17" i="50"/>
  <c r="L20" i="50"/>
  <c r="I32" i="50"/>
  <c r="M33" i="50"/>
  <c r="M42" i="50"/>
  <c r="R43" i="50"/>
  <c r="L48" i="50"/>
  <c r="O49" i="50"/>
  <c r="R50" i="50"/>
  <c r="I57" i="50"/>
  <c r="R58" i="50"/>
  <c r="I65" i="50"/>
  <c r="L66" i="50"/>
  <c r="I73" i="50"/>
  <c r="R74" i="50"/>
  <c r="L81" i="50"/>
  <c r="R82" i="50"/>
  <c r="R87" i="50"/>
  <c r="J96" i="50"/>
  <c r="O97" i="50"/>
  <c r="O5" i="50"/>
  <c r="R7" i="50"/>
  <c r="P10" i="50"/>
  <c r="O16" i="50"/>
  <c r="M20" i="50"/>
  <c r="J32" i="50"/>
  <c r="O33" i="50"/>
  <c r="O42" i="50"/>
  <c r="M48" i="50"/>
  <c r="P49" i="50"/>
  <c r="J57" i="50"/>
  <c r="S58" i="50"/>
  <c r="J65" i="50"/>
  <c r="M66" i="50"/>
  <c r="J73" i="50"/>
  <c r="S74" i="50"/>
  <c r="I80" i="50"/>
  <c r="M81" i="50"/>
  <c r="S87" i="50"/>
  <c r="I95" i="50"/>
  <c r="L96" i="50"/>
  <c r="P97" i="50"/>
  <c r="O99" i="50"/>
  <c r="M58" i="50"/>
  <c r="L32" i="50"/>
  <c r="R49" i="50"/>
  <c r="O57" i="50"/>
  <c r="O73" i="50"/>
  <c r="J95" i="50"/>
  <c r="M96" i="50"/>
  <c r="R97" i="50"/>
  <c r="O3" i="50"/>
  <c r="R5" i="50"/>
  <c r="R16" i="50"/>
  <c r="M32" i="50"/>
  <c r="R33" i="50"/>
  <c r="R42" i="50"/>
  <c r="P48" i="50"/>
  <c r="P57" i="50"/>
  <c r="S60" i="50"/>
  <c r="L65" i="50"/>
  <c r="P73" i="50"/>
  <c r="P81" i="50"/>
  <c r="O96" i="50"/>
  <c r="O32" i="50"/>
  <c r="R48" i="50"/>
  <c r="R57" i="50"/>
  <c r="M65" i="50"/>
  <c r="R73" i="50"/>
  <c r="R3" i="50"/>
  <c r="P32" i="50"/>
  <c r="O65" i="50"/>
  <c r="M2" i="48"/>
  <c r="V6" i="48"/>
  <c r="AA2" i="48"/>
  <c r="AB21" i="48"/>
  <c r="V25" i="48"/>
  <c r="AA28" i="48"/>
  <c r="U36" i="48"/>
  <c r="J38" i="48"/>
  <c r="U40" i="48"/>
  <c r="U41" i="48"/>
  <c r="AA42" i="48"/>
  <c r="X43" i="48"/>
  <c r="V46" i="48"/>
  <c r="S47" i="48"/>
  <c r="Y52" i="48"/>
  <c r="AB53" i="48"/>
  <c r="V59" i="48"/>
  <c r="AA60" i="48"/>
  <c r="X67" i="48"/>
  <c r="Y68" i="48"/>
  <c r="K77" i="48"/>
  <c r="R86" i="48"/>
  <c r="V5" i="48"/>
  <c r="X25" i="48"/>
  <c r="AB28" i="48"/>
  <c r="V36" i="48"/>
  <c r="Y40" i="48"/>
  <c r="V41" i="48"/>
  <c r="AB42" i="48"/>
  <c r="X46" i="48"/>
  <c r="U47" i="48"/>
  <c r="X59" i="48"/>
  <c r="AB60" i="48"/>
  <c r="AA67" i="48"/>
  <c r="S74" i="48"/>
  <c r="J81" i="48"/>
  <c r="S86" i="48"/>
  <c r="Y88" i="48"/>
  <c r="M6" i="48"/>
  <c r="R2" i="48"/>
  <c r="AA6" i="48"/>
  <c r="X36" i="48"/>
  <c r="AA40" i="48"/>
  <c r="X41" i="48"/>
  <c r="AA46" i="48"/>
  <c r="V47" i="48"/>
  <c r="J50" i="48"/>
  <c r="Y59" i="48"/>
  <c r="AB67" i="48"/>
  <c r="V74" i="48"/>
  <c r="U79" i="48"/>
  <c r="K83" i="48"/>
  <c r="U86" i="48"/>
  <c r="J99" i="48"/>
  <c r="M5" i="48"/>
  <c r="AA5" i="48"/>
  <c r="L19" i="48"/>
  <c r="L34" i="48"/>
  <c r="AB40" i="48"/>
  <c r="AA41" i="48"/>
  <c r="AB46" i="48"/>
  <c r="Y71" i="48"/>
  <c r="X74" i="48"/>
  <c r="AA79" i="48"/>
  <c r="L83" i="48"/>
  <c r="AA86" i="48"/>
  <c r="AA88" i="48"/>
  <c r="L100" i="48"/>
  <c r="R6" i="48"/>
  <c r="X2" i="48"/>
  <c r="K18" i="48"/>
  <c r="M19" i="48"/>
  <c r="K30" i="48"/>
  <c r="AB41" i="48"/>
  <c r="K45" i="48"/>
  <c r="K62" i="48"/>
  <c r="AA71" i="48"/>
  <c r="AA74" i="48"/>
  <c r="AB79" i="48"/>
  <c r="M81" i="48"/>
  <c r="U83" i="48"/>
  <c r="AB86" i="48"/>
  <c r="AB88" i="48"/>
  <c r="K93" i="48"/>
  <c r="L97" i="48"/>
  <c r="M100" i="48"/>
  <c r="O100" i="48"/>
  <c r="O34" i="48"/>
  <c r="AB2" i="48"/>
  <c r="K17" i="48"/>
  <c r="U19" i="48"/>
  <c r="P34" i="48"/>
  <c r="M55" i="48"/>
  <c r="M56" i="48"/>
  <c r="M62" i="48"/>
  <c r="V64" i="48"/>
  <c r="J70" i="48"/>
  <c r="O81" i="48"/>
  <c r="P82" i="48"/>
  <c r="X83" i="48"/>
  <c r="L92" i="48"/>
  <c r="M93" i="48"/>
  <c r="M96" i="48"/>
  <c r="O97" i="48"/>
  <c r="P98" i="48"/>
  <c r="P99" i="48"/>
  <c r="P100" i="48"/>
  <c r="R5" i="48"/>
  <c r="O7" i="48"/>
  <c r="R3" i="48"/>
  <c r="X5" i="48"/>
  <c r="AB7" i="48"/>
  <c r="M16" i="48"/>
  <c r="R17" i="48"/>
  <c r="V19" i="48"/>
  <c r="M21" i="48"/>
  <c r="S22" i="48"/>
  <c r="R34" i="48"/>
  <c r="L44" i="48"/>
  <c r="L53" i="48"/>
  <c r="J54" i="48"/>
  <c r="L63" i="48"/>
  <c r="U82" i="48"/>
  <c r="Y83" i="48"/>
  <c r="O92" i="48"/>
  <c r="O96" i="48"/>
  <c r="P97" i="48"/>
  <c r="R98" i="48"/>
  <c r="R99" i="48"/>
  <c r="R100" i="48"/>
  <c r="O2" i="48"/>
  <c r="K3" i="48"/>
  <c r="O6" i="48"/>
  <c r="S2" i="48"/>
  <c r="X4" i="48"/>
  <c r="AB6" i="48"/>
  <c r="S17" i="48"/>
  <c r="R18" i="48"/>
  <c r="AA19" i="48"/>
  <c r="O21" i="48"/>
  <c r="U22" i="48"/>
  <c r="U23" i="48"/>
  <c r="J26" i="48"/>
  <c r="L28" i="48"/>
  <c r="S29" i="48"/>
  <c r="O30" i="48"/>
  <c r="AB31" i="48"/>
  <c r="U33" i="48"/>
  <c r="S34" i="48"/>
  <c r="M43" i="48"/>
  <c r="M44" i="48"/>
  <c r="M53" i="48"/>
  <c r="P55" i="48"/>
  <c r="P56" i="48"/>
  <c r="K61" i="48"/>
  <c r="R62" i="48"/>
  <c r="M63" i="48"/>
  <c r="Y64" i="48"/>
  <c r="U65" i="48"/>
  <c r="L69" i="48"/>
  <c r="AA72" i="48"/>
  <c r="R81" i="48"/>
  <c r="V82" i="48"/>
  <c r="M91" i="48"/>
  <c r="P92" i="48"/>
  <c r="O93" i="48"/>
  <c r="P96" i="48"/>
  <c r="R97" i="48"/>
  <c r="S98" i="48"/>
  <c r="U99" i="48"/>
  <c r="S100" i="48"/>
  <c r="P5" i="48"/>
  <c r="O5" i="48"/>
  <c r="S7" i="48"/>
  <c r="X3" i="48"/>
  <c r="AB5" i="48"/>
  <c r="O16" i="48"/>
  <c r="U17" i="48"/>
  <c r="S18" i="48"/>
  <c r="P21" i="48"/>
  <c r="V22" i="48"/>
  <c r="V23" i="48"/>
  <c r="K25" i="48"/>
  <c r="M28" i="48"/>
  <c r="U29" i="48"/>
  <c r="R30" i="48"/>
  <c r="X33" i="48"/>
  <c r="U34" i="48"/>
  <c r="L40" i="48"/>
  <c r="O44" i="48"/>
  <c r="Y49" i="48"/>
  <c r="O52" i="48"/>
  <c r="L54" i="48"/>
  <c r="R55" i="48"/>
  <c r="R56" i="48"/>
  <c r="L60" i="48"/>
  <c r="U61" i="48"/>
  <c r="S62" i="48"/>
  <c r="AA64" i="48"/>
  <c r="X65" i="48"/>
  <c r="L67" i="48"/>
  <c r="M68" i="48"/>
  <c r="M69" i="48"/>
  <c r="V70" i="48"/>
  <c r="S81" i="48"/>
  <c r="X82" i="48"/>
  <c r="L88" i="48"/>
  <c r="U92" i="48"/>
  <c r="P93" i="48"/>
  <c r="R96" i="48"/>
  <c r="S97" i="48"/>
  <c r="Y98" i="48"/>
  <c r="V99" i="48"/>
  <c r="U100" i="48"/>
  <c r="L2" i="48"/>
  <c r="O4" i="48"/>
  <c r="S6" i="48"/>
  <c r="Y2" i="48"/>
  <c r="AB4" i="48"/>
  <c r="R15" i="48"/>
  <c r="P16" i="48"/>
  <c r="V17" i="48"/>
  <c r="U18" i="48"/>
  <c r="R21" i="48"/>
  <c r="X22" i="48"/>
  <c r="X23" i="48"/>
  <c r="L25" i="48"/>
  <c r="O28" i="48"/>
  <c r="V29" i="48"/>
  <c r="S30" i="48"/>
  <c r="Y33" i="48"/>
  <c r="V34" i="48"/>
  <c r="L36" i="48"/>
  <c r="M40" i="48"/>
  <c r="L41" i="48"/>
  <c r="O43" i="48"/>
  <c r="P44" i="48"/>
  <c r="L47" i="48"/>
  <c r="P52" i="48"/>
  <c r="O53" i="48"/>
  <c r="S55" i="48"/>
  <c r="S56" i="48"/>
  <c r="M60" i="48"/>
  <c r="V61" i="48"/>
  <c r="U62" i="48"/>
  <c r="O63" i="48"/>
  <c r="Y65" i="48"/>
  <c r="M67" i="48"/>
  <c r="O69" i="48"/>
  <c r="X70" i="48"/>
  <c r="U81" i="48"/>
  <c r="Y82" i="48"/>
  <c r="M88" i="48"/>
  <c r="O91" i="48"/>
  <c r="V92" i="48"/>
  <c r="R93" i="48"/>
  <c r="S96" i="48"/>
  <c r="U97" i="48"/>
  <c r="AA98" i="48"/>
  <c r="X99" i="48"/>
  <c r="V100" i="48"/>
  <c r="L7" i="48"/>
  <c r="O3" i="48"/>
  <c r="S5" i="48"/>
  <c r="Y7" i="48"/>
  <c r="AB3" i="48"/>
  <c r="S15" i="48"/>
  <c r="U16" i="48"/>
  <c r="X17" i="48"/>
  <c r="V18" i="48"/>
  <c r="S21" i="48"/>
  <c r="Y22" i="48"/>
  <c r="AA23" i="48"/>
  <c r="M25" i="48"/>
  <c r="P28" i="48"/>
  <c r="X29" i="48"/>
  <c r="U30" i="48"/>
  <c r="AB32" i="48"/>
  <c r="AA33" i="48"/>
  <c r="Y34" i="48"/>
  <c r="M36" i="48"/>
  <c r="R42" i="48"/>
  <c r="P43" i="48"/>
  <c r="V44" i="48"/>
  <c r="L46" i="48"/>
  <c r="M47" i="48"/>
  <c r="AB49" i="48"/>
  <c r="R52" i="48"/>
  <c r="S53" i="48"/>
  <c r="U54" i="48"/>
  <c r="U55" i="48"/>
  <c r="U56" i="48"/>
  <c r="O59" i="48"/>
  <c r="O60" i="48"/>
  <c r="X61" i="48"/>
  <c r="V62" i="48"/>
  <c r="P63" i="48"/>
  <c r="AA65" i="48"/>
  <c r="O67" i="48"/>
  <c r="R68" i="48"/>
  <c r="S69" i="48"/>
  <c r="AA70" i="48"/>
  <c r="L74" i="48"/>
  <c r="L79" i="48"/>
  <c r="X81" i="48"/>
  <c r="L85" i="48"/>
  <c r="L86" i="48"/>
  <c r="U87" i="48"/>
  <c r="P91" i="48"/>
  <c r="X92" i="48"/>
  <c r="S93" i="48"/>
  <c r="X96" i="48"/>
  <c r="X97" i="48"/>
  <c r="Y99" i="48"/>
  <c r="L6" i="48"/>
  <c r="P2" i="48"/>
  <c r="Y6" i="48"/>
  <c r="U15" i="48"/>
  <c r="V16" i="48"/>
  <c r="Y17" i="48"/>
  <c r="U21" i="48"/>
  <c r="AB23" i="48"/>
  <c r="R28" i="48"/>
  <c r="Y29" i="48"/>
  <c r="V30" i="48"/>
  <c r="AB33" i="48"/>
  <c r="AA34" i="48"/>
  <c r="O36" i="48"/>
  <c r="O40" i="48"/>
  <c r="O41" i="48"/>
  <c r="S42" i="48"/>
  <c r="R43" i="48"/>
  <c r="X44" i="48"/>
  <c r="M46" i="48"/>
  <c r="S52" i="48"/>
  <c r="U53" i="48"/>
  <c r="V54" i="48"/>
  <c r="V55" i="48"/>
  <c r="Y56" i="48"/>
  <c r="P59" i="48"/>
  <c r="P60" i="48"/>
  <c r="Y61" i="48"/>
  <c r="X62" i="48"/>
  <c r="U63" i="48"/>
  <c r="AB65" i="48"/>
  <c r="P67" i="48"/>
  <c r="S68" i="48"/>
  <c r="U69" i="48"/>
  <c r="AB70" i="48"/>
  <c r="M74" i="48"/>
  <c r="Y81" i="48"/>
  <c r="M86" i="48"/>
  <c r="V87" i="48"/>
  <c r="O88" i="48"/>
  <c r="Y92" i="48"/>
  <c r="U93" i="48"/>
  <c r="Y96" i="48"/>
  <c r="Y97" i="48"/>
  <c r="AA99" i="48"/>
  <c r="X6" i="48"/>
  <c r="L5" i="48"/>
  <c r="V15" i="48"/>
  <c r="X16" i="48"/>
  <c r="X21" i="48"/>
  <c r="O25" i="48"/>
  <c r="S28" i="48"/>
  <c r="Y30" i="48"/>
  <c r="AB34" i="48"/>
  <c r="P36" i="48"/>
  <c r="P40" i="48"/>
  <c r="P41" i="48"/>
  <c r="V42" i="48"/>
  <c r="S43" i="48"/>
  <c r="R46" i="48"/>
  <c r="O47" i="48"/>
  <c r="U52" i="48"/>
  <c r="V53" i="48"/>
  <c r="X54" i="48"/>
  <c r="X55" i="48"/>
  <c r="AA56" i="48"/>
  <c r="R59" i="48"/>
  <c r="U60" i="48"/>
  <c r="Y62" i="48"/>
  <c r="R67" i="48"/>
  <c r="U68" i="48"/>
  <c r="AA81" i="48"/>
  <c r="P88" i="48"/>
  <c r="V93" i="48"/>
  <c r="AA97" i="48"/>
  <c r="Y21" i="48"/>
  <c r="S25" i="48"/>
  <c r="U28" i="48"/>
  <c r="AA30" i="48"/>
  <c r="R40" i="48"/>
  <c r="R41" i="48"/>
  <c r="AB56" i="48"/>
  <c r="U67" i="48"/>
  <c r="O86" i="48"/>
  <c r="L15" i="46"/>
  <c r="R30" i="46"/>
  <c r="I35" i="46"/>
  <c r="J36" i="46"/>
  <c r="U45" i="46"/>
  <c r="L48" i="46"/>
  <c r="J59" i="46"/>
  <c r="U62" i="46"/>
  <c r="T64" i="46"/>
  <c r="R70" i="46"/>
  <c r="L83" i="46"/>
  <c r="O88" i="46"/>
  <c r="R89" i="46"/>
  <c r="O15" i="46"/>
  <c r="T30" i="46"/>
  <c r="J35" i="46"/>
  <c r="R54" i="46"/>
  <c r="I57" i="46"/>
  <c r="I58" i="46"/>
  <c r="T70" i="46"/>
  <c r="M83" i="46"/>
  <c r="P88" i="46"/>
  <c r="T89" i="46"/>
  <c r="R99" i="46"/>
  <c r="L10" i="46"/>
  <c r="I14" i="46"/>
  <c r="L32" i="46"/>
  <c r="I41" i="46"/>
  <c r="O83" i="46"/>
  <c r="T99" i="46"/>
  <c r="L5" i="46"/>
  <c r="I9" i="46"/>
  <c r="M10" i="46"/>
  <c r="J14" i="46"/>
  <c r="M32" i="46"/>
  <c r="L35" i="46"/>
  <c r="M36" i="46"/>
  <c r="J41" i="46"/>
  <c r="O42" i="46"/>
  <c r="T48" i="46"/>
  <c r="R50" i="46"/>
  <c r="I81" i="46"/>
  <c r="P83" i="46"/>
  <c r="R88" i="46"/>
  <c r="M94" i="46"/>
  <c r="U99" i="46"/>
  <c r="L4" i="46"/>
  <c r="J9" i="46"/>
  <c r="O10" i="46"/>
  <c r="L14" i="46"/>
  <c r="I25" i="46"/>
  <c r="R32" i="46"/>
  <c r="M35" i="46"/>
  <c r="O36" i="46"/>
  <c r="L41" i="46"/>
  <c r="P42" i="46"/>
  <c r="T50" i="46"/>
  <c r="L56" i="46"/>
  <c r="L57" i="46"/>
  <c r="L58" i="46"/>
  <c r="R59" i="46"/>
  <c r="L67" i="46"/>
  <c r="J81" i="46"/>
  <c r="O87" i="46"/>
  <c r="O94" i="46"/>
  <c r="I96" i="46"/>
  <c r="R6" i="46"/>
  <c r="L3" i="46"/>
  <c r="L9" i="46"/>
  <c r="P10" i="46"/>
  <c r="M14" i="46"/>
  <c r="J25" i="46"/>
  <c r="T32" i="46"/>
  <c r="O35" i="46"/>
  <c r="M41" i="46"/>
  <c r="P44" i="46"/>
  <c r="L47" i="46"/>
  <c r="L53" i="46"/>
  <c r="M56" i="46"/>
  <c r="M57" i="46"/>
  <c r="M58" i="46"/>
  <c r="I62" i="46"/>
  <c r="M67" i="46"/>
  <c r="I73" i="46"/>
  <c r="O81" i="46"/>
  <c r="R82" i="46"/>
  <c r="R83" i="46"/>
  <c r="P87" i="46"/>
  <c r="P94" i="46"/>
  <c r="J96" i="46"/>
  <c r="R5" i="46"/>
  <c r="O14" i="46"/>
  <c r="L25" i="46"/>
  <c r="P35" i="46"/>
  <c r="P38" i="46"/>
  <c r="O41" i="46"/>
  <c r="R44" i="46"/>
  <c r="M47" i="46"/>
  <c r="M53" i="46"/>
  <c r="J62" i="46"/>
  <c r="J73" i="46"/>
  <c r="L96" i="46"/>
  <c r="R4" i="46"/>
  <c r="O9" i="46"/>
  <c r="P14" i="46"/>
  <c r="M25" i="46"/>
  <c r="L31" i="46"/>
  <c r="P41" i="46"/>
  <c r="T44" i="46"/>
  <c r="J46" i="46"/>
  <c r="O47" i="46"/>
  <c r="O53" i="46"/>
  <c r="P56" i="46"/>
  <c r="P57" i="46"/>
  <c r="P58" i="46"/>
  <c r="L63" i="46"/>
  <c r="P67" i="46"/>
  <c r="L73" i="46"/>
  <c r="I80" i="46"/>
  <c r="U83" i="46"/>
  <c r="R87" i="46"/>
  <c r="L90" i="46"/>
  <c r="R94" i="46"/>
  <c r="R3" i="46"/>
  <c r="S3" i="46" s="1"/>
  <c r="P9" i="46"/>
  <c r="O25" i="46"/>
  <c r="M31" i="46"/>
  <c r="R34" i="46"/>
  <c r="R35" i="46"/>
  <c r="R38" i="46"/>
  <c r="U44" i="46"/>
  <c r="L46" i="46"/>
  <c r="P47" i="46"/>
  <c r="T53" i="46"/>
  <c r="T58" i="46"/>
  <c r="M73" i="46"/>
  <c r="J80" i="46"/>
  <c r="R81" i="46"/>
  <c r="M90" i="46"/>
  <c r="T94" i="46"/>
  <c r="R14" i="46"/>
  <c r="P25" i="46"/>
  <c r="I30" i="46"/>
  <c r="O31" i="46"/>
  <c r="T35" i="46"/>
  <c r="T38" i="46"/>
  <c r="R41" i="46"/>
  <c r="M46" i="46"/>
  <c r="U53" i="46"/>
  <c r="O55" i="46"/>
  <c r="R56" i="46"/>
  <c r="R57" i="46"/>
  <c r="U58" i="46"/>
  <c r="L61" i="46"/>
  <c r="L62" i="46"/>
  <c r="R67" i="46"/>
  <c r="O73" i="46"/>
  <c r="L80" i="46"/>
  <c r="J86" i="46"/>
  <c r="I89" i="46"/>
  <c r="R13" i="46"/>
  <c r="T14" i="46"/>
  <c r="J30" i="46"/>
  <c r="T41" i="46"/>
  <c r="O46" i="46"/>
  <c r="P55" i="46"/>
  <c r="T56" i="46"/>
  <c r="M61" i="46"/>
  <c r="M62" i="46"/>
  <c r="P73" i="46"/>
  <c r="J89" i="46"/>
  <c r="T25" i="46"/>
  <c r="R55" i="46"/>
  <c r="P61" i="46"/>
  <c r="P62" i="46"/>
  <c r="R73" i="46"/>
  <c r="M89" i="46"/>
  <c r="L99" i="46"/>
  <c r="M3" i="46"/>
  <c r="O30" i="46"/>
  <c r="T55" i="46"/>
  <c r="I70" i="46"/>
  <c r="T73" i="46"/>
  <c r="M76" i="46"/>
  <c r="I83" i="46"/>
  <c r="O89" i="46"/>
  <c r="M99" i="46"/>
  <c r="P30" i="46"/>
  <c r="U55" i="46"/>
  <c r="P89" i="46"/>
  <c r="R97" i="46"/>
  <c r="H4" i="44"/>
  <c r="L5" i="44"/>
  <c r="L8" i="44"/>
  <c r="L22" i="44"/>
  <c r="K25" i="44"/>
  <c r="K35" i="44"/>
  <c r="I47" i="44"/>
  <c r="I70" i="44"/>
  <c r="I73" i="44"/>
  <c r="K96" i="44"/>
  <c r="L99" i="44"/>
  <c r="L4" i="44"/>
  <c r="L25" i="44"/>
  <c r="L35" i="44"/>
  <c r="K70" i="44"/>
  <c r="K73" i="44"/>
  <c r="L3" i="44"/>
  <c r="L32" i="44"/>
  <c r="I38" i="44"/>
  <c r="L47" i="44"/>
  <c r="L70" i="44"/>
  <c r="L73" i="44"/>
  <c r="I76" i="44"/>
  <c r="H15" i="44"/>
  <c r="H20" i="44"/>
  <c r="K38" i="44"/>
  <c r="H41" i="44"/>
  <c r="H59" i="44"/>
  <c r="K76" i="44"/>
  <c r="H88" i="44"/>
  <c r="I15" i="44"/>
  <c r="I41" i="44"/>
  <c r="I59" i="44"/>
  <c r="I88" i="44"/>
  <c r="K15" i="44"/>
  <c r="K41" i="44"/>
  <c r="K59" i="44"/>
  <c r="K88" i="44"/>
  <c r="I9" i="44"/>
  <c r="I51" i="44"/>
  <c r="I66" i="44"/>
  <c r="H54" i="44"/>
  <c r="H57" i="44"/>
  <c r="K80" i="44"/>
  <c r="I83" i="44"/>
  <c r="H86" i="44"/>
  <c r="L48" i="44"/>
  <c r="L83" i="44"/>
  <c r="I95" i="44"/>
  <c r="K7" i="44"/>
  <c r="K37" i="44"/>
  <c r="I89" i="44"/>
  <c r="K6" i="44"/>
  <c r="L37" i="44"/>
  <c r="L7" i="44"/>
  <c r="K4" i="44"/>
  <c r="L19" i="44"/>
  <c r="I22" i="44"/>
  <c r="H25" i="44"/>
  <c r="K28" i="44"/>
  <c r="L40" i="44"/>
  <c r="K93" i="44"/>
  <c r="I99" i="44"/>
  <c r="L6" i="44"/>
  <c r="K8" i="44"/>
  <c r="L28" i="44"/>
  <c r="I35" i="44"/>
  <c r="K67" i="44"/>
  <c r="L93" i="44"/>
  <c r="K99" i="44"/>
  <c r="Q11" i="42"/>
  <c r="S17" i="42"/>
  <c r="P20" i="42"/>
  <c r="J24" i="42"/>
  <c r="T25" i="42"/>
  <c r="M27" i="42"/>
  <c r="P30" i="42"/>
  <c r="Q33" i="42"/>
  <c r="P41" i="42"/>
  <c r="K53" i="42"/>
  <c r="P54" i="42"/>
  <c r="J61" i="42"/>
  <c r="N62" i="42"/>
  <c r="T71" i="42"/>
  <c r="N77" i="42"/>
  <c r="T78" i="42"/>
  <c r="J84" i="42"/>
  <c r="K85" i="42"/>
  <c r="N86" i="42"/>
  <c r="Q89" i="42"/>
  <c r="P93" i="42"/>
  <c r="K97" i="42"/>
  <c r="I4" i="42"/>
  <c r="J10" i="42"/>
  <c r="S11" i="42"/>
  <c r="J14" i="42"/>
  <c r="T17" i="42"/>
  <c r="Q20" i="42"/>
  <c r="K24" i="42"/>
  <c r="N27" i="42"/>
  <c r="M29" i="42"/>
  <c r="Q30" i="42"/>
  <c r="S33" i="42"/>
  <c r="K39" i="42"/>
  <c r="Q41" i="42"/>
  <c r="K61" i="42"/>
  <c r="P62" i="42"/>
  <c r="J69" i="42"/>
  <c r="S75" i="42"/>
  <c r="K84" i="42"/>
  <c r="S89" i="42"/>
  <c r="I3" i="42"/>
  <c r="M10" i="42"/>
  <c r="K14" i="42"/>
  <c r="J16" i="42"/>
  <c r="S20" i="42"/>
  <c r="P27" i="42"/>
  <c r="N29" i="42"/>
  <c r="S30" i="42"/>
  <c r="S41" i="42"/>
  <c r="J46" i="42"/>
  <c r="S48" i="42"/>
  <c r="M53" i="42"/>
  <c r="S54" i="42"/>
  <c r="Q62" i="42"/>
  <c r="K69" i="42"/>
  <c r="Q86" i="42"/>
  <c r="S93" i="42"/>
  <c r="N10" i="42"/>
  <c r="M14" i="42"/>
  <c r="K16" i="42"/>
  <c r="M19" i="42"/>
  <c r="T20" i="42"/>
  <c r="M24" i="42"/>
  <c r="Q27" i="42"/>
  <c r="P29" i="42"/>
  <c r="T30" i="42"/>
  <c r="M39" i="42"/>
  <c r="K46" i="42"/>
  <c r="T48" i="42"/>
  <c r="N53" i="42"/>
  <c r="M61" i="42"/>
  <c r="T93" i="42"/>
  <c r="P10" i="42"/>
  <c r="N14" i="42"/>
  <c r="M16" i="42"/>
  <c r="N19" i="42"/>
  <c r="S27" i="42"/>
  <c r="N39" i="42"/>
  <c r="M46" i="42"/>
  <c r="N61" i="42"/>
  <c r="M69" i="42"/>
  <c r="M84" i="42"/>
  <c r="Q10" i="42"/>
  <c r="K13" i="42"/>
  <c r="P14" i="42"/>
  <c r="S16" i="42"/>
  <c r="P19" i="42"/>
  <c r="J26" i="42"/>
  <c r="K38" i="42"/>
  <c r="P39" i="42"/>
  <c r="N46" i="42"/>
  <c r="Q53" i="42"/>
  <c r="P61" i="42"/>
  <c r="N69" i="42"/>
  <c r="J72" i="42"/>
  <c r="N84" i="42"/>
  <c r="K95" i="42"/>
  <c r="S10" i="42"/>
  <c r="Q14" i="42"/>
  <c r="Q19" i="42"/>
  <c r="P46" i="42"/>
  <c r="P69" i="42"/>
  <c r="T10" i="42"/>
  <c r="J12" i="42"/>
  <c r="S14" i="42"/>
  <c r="S19" i="42"/>
  <c r="M38" i="42"/>
  <c r="Q46" i="42"/>
  <c r="S61" i="42"/>
  <c r="Q69" i="42"/>
  <c r="Q84" i="42"/>
  <c r="P90" i="42"/>
  <c r="K12" i="42"/>
  <c r="S46" i="42"/>
  <c r="S69" i="42"/>
  <c r="S84" i="42"/>
  <c r="Q90" i="42"/>
  <c r="P38" i="42"/>
  <c r="M67" i="42"/>
  <c r="S72" i="42"/>
  <c r="P74" i="42"/>
  <c r="J78" i="42"/>
  <c r="Q83" i="42"/>
  <c r="J87" i="42"/>
  <c r="S90" i="42"/>
  <c r="K94" i="42"/>
  <c r="J99" i="42"/>
  <c r="N67" i="42"/>
  <c r="Q74" i="42"/>
  <c r="K78" i="42"/>
  <c r="S83" i="42"/>
  <c r="K87" i="42"/>
  <c r="S99" i="42"/>
  <c r="N12" i="42"/>
  <c r="J17" i="42"/>
  <c r="J30" i="42"/>
  <c r="P67" i="42"/>
  <c r="J71" i="42"/>
  <c r="S74" i="42"/>
  <c r="M78" i="42"/>
  <c r="J93" i="42"/>
  <c r="N94" i="42"/>
  <c r="J96" i="42"/>
  <c r="T99" i="42"/>
  <c r="Q67" i="42"/>
  <c r="N78" i="42"/>
  <c r="M87" i="42"/>
  <c r="M15" i="42"/>
  <c r="F95" i="39"/>
  <c r="F79" i="39"/>
  <c r="F63" i="39"/>
  <c r="F47" i="39"/>
  <c r="F31" i="39"/>
  <c r="F15" i="39"/>
  <c r="L97" i="39"/>
  <c r="L81" i="39"/>
  <c r="L65" i="39"/>
  <c r="L49" i="39"/>
  <c r="L33" i="39"/>
  <c r="L17" i="39"/>
  <c r="I99" i="39"/>
  <c r="I83" i="39"/>
  <c r="I67" i="39"/>
  <c r="I51" i="39"/>
  <c r="I35" i="39"/>
  <c r="I19" i="39"/>
  <c r="I3" i="39"/>
  <c r="J85" i="39"/>
  <c r="J69" i="39"/>
  <c r="J53" i="39"/>
  <c r="J37" i="39"/>
  <c r="J21" i="39"/>
  <c r="J5" i="39"/>
  <c r="G87" i="39"/>
  <c r="G71" i="39"/>
  <c r="G55" i="39"/>
  <c r="G39" i="39"/>
  <c r="G23" i="39"/>
  <c r="G7" i="39"/>
  <c r="H89" i="39"/>
  <c r="H73" i="39"/>
  <c r="H57" i="39"/>
  <c r="H41" i="39"/>
  <c r="H25" i="39"/>
  <c r="H9" i="39"/>
  <c r="M91" i="39"/>
  <c r="M75" i="39"/>
  <c r="M59" i="39"/>
  <c r="M43" i="39"/>
  <c r="M27" i="39"/>
  <c r="M11" i="39"/>
  <c r="F94" i="39"/>
  <c r="F78" i="39"/>
  <c r="F62" i="39"/>
  <c r="F46" i="39"/>
  <c r="F30" i="39"/>
  <c r="F14" i="39"/>
  <c r="L96" i="39"/>
  <c r="L80" i="39"/>
  <c r="L64" i="39"/>
  <c r="L48" i="39"/>
  <c r="L32" i="39"/>
  <c r="L16" i="39"/>
  <c r="I98" i="39"/>
  <c r="I82" i="39"/>
  <c r="I66" i="39"/>
  <c r="I50" i="39"/>
  <c r="I34" i="39"/>
  <c r="I18" i="39"/>
  <c r="J100" i="39"/>
  <c r="J84" i="39"/>
  <c r="J68" i="39"/>
  <c r="J52" i="39"/>
  <c r="J36" i="39"/>
  <c r="J20" i="39"/>
  <c r="J4" i="39"/>
  <c r="G86" i="39"/>
  <c r="G70" i="39"/>
  <c r="G54" i="39"/>
  <c r="G38" i="39"/>
  <c r="G22" i="39"/>
  <c r="G6" i="39"/>
  <c r="H88" i="39"/>
  <c r="H72" i="39"/>
  <c r="H56" i="39"/>
  <c r="H40" i="39"/>
  <c r="H24" i="39"/>
  <c r="H8" i="39"/>
  <c r="M90" i="39"/>
  <c r="M74" i="39"/>
  <c r="M58" i="39"/>
  <c r="M42" i="39"/>
  <c r="M26" i="39"/>
  <c r="M10" i="39"/>
  <c r="F93" i="39"/>
  <c r="F77" i="39"/>
  <c r="F61" i="39"/>
  <c r="F45" i="39"/>
  <c r="F29" i="39"/>
  <c r="F13" i="39"/>
  <c r="L95" i="39"/>
  <c r="L79" i="39"/>
  <c r="L63" i="39"/>
  <c r="L47" i="39"/>
  <c r="L31" i="39"/>
  <c r="L15" i="39"/>
  <c r="I97" i="39"/>
  <c r="I81" i="39"/>
  <c r="I65" i="39"/>
  <c r="I49" i="39"/>
  <c r="I33" i="39"/>
  <c r="I17" i="39"/>
  <c r="J99" i="39"/>
  <c r="J83" i="39"/>
  <c r="J67" i="39"/>
  <c r="J51" i="39"/>
  <c r="J35" i="39"/>
  <c r="J19" i="39"/>
  <c r="J3" i="39"/>
  <c r="G85" i="39"/>
  <c r="G69" i="39"/>
  <c r="G53" i="39"/>
  <c r="G37" i="39"/>
  <c r="G21" i="39"/>
  <c r="G5" i="39"/>
  <c r="H87" i="39"/>
  <c r="H71" i="39"/>
  <c r="H55" i="39"/>
  <c r="H39" i="39"/>
  <c r="H23" i="39"/>
  <c r="H7" i="39"/>
  <c r="M89" i="39"/>
  <c r="M73" i="39"/>
  <c r="M57" i="39"/>
  <c r="M41" i="39"/>
  <c r="M25" i="39"/>
  <c r="M9" i="39"/>
  <c r="F92" i="39"/>
  <c r="F76" i="39"/>
  <c r="F60" i="39"/>
  <c r="F44" i="39"/>
  <c r="F28" i="39"/>
  <c r="F12" i="39"/>
  <c r="L94" i="39"/>
  <c r="L78" i="39"/>
  <c r="L62" i="39"/>
  <c r="L46" i="39"/>
  <c r="L30" i="39"/>
  <c r="L14" i="39"/>
  <c r="I96" i="39"/>
  <c r="I80" i="39"/>
  <c r="I64" i="39"/>
  <c r="I48" i="39"/>
  <c r="I32" i="39"/>
  <c r="I16" i="39"/>
  <c r="J98" i="39"/>
  <c r="J82" i="39"/>
  <c r="J66" i="39"/>
  <c r="J50" i="39"/>
  <c r="J34" i="39"/>
  <c r="J18" i="39"/>
  <c r="G100" i="39"/>
  <c r="G84" i="39"/>
  <c r="G68" i="39"/>
  <c r="G52" i="39"/>
  <c r="G36" i="39"/>
  <c r="G20" i="39"/>
  <c r="G4" i="39"/>
  <c r="H86" i="39"/>
  <c r="H70" i="39"/>
  <c r="H54" i="39"/>
  <c r="H38" i="39"/>
  <c r="H22" i="39"/>
  <c r="H6" i="39"/>
  <c r="M88" i="39"/>
  <c r="M72" i="39"/>
  <c r="M56" i="39"/>
  <c r="M40" i="39"/>
  <c r="M24" i="39"/>
  <c r="M8" i="39"/>
  <c r="F91" i="39"/>
  <c r="F75" i="39"/>
  <c r="F59" i="39"/>
  <c r="F43" i="39"/>
  <c r="F27" i="39"/>
  <c r="F11" i="39"/>
  <c r="L93" i="39"/>
  <c r="L77" i="39"/>
  <c r="L61" i="39"/>
  <c r="L45" i="39"/>
  <c r="L29" i="39"/>
  <c r="L13" i="39"/>
  <c r="I95" i="39"/>
  <c r="I79" i="39"/>
  <c r="I63" i="39"/>
  <c r="I47" i="39"/>
  <c r="I31" i="39"/>
  <c r="I15" i="39"/>
  <c r="J97" i="39"/>
  <c r="J81" i="39"/>
  <c r="J65" i="39"/>
  <c r="J49" i="39"/>
  <c r="J33" i="39"/>
  <c r="J17" i="39"/>
  <c r="G99" i="39"/>
  <c r="G83" i="39"/>
  <c r="G67" i="39"/>
  <c r="G51" i="39"/>
  <c r="G35" i="39"/>
  <c r="G19" i="39"/>
  <c r="G3" i="39"/>
  <c r="H85" i="39"/>
  <c r="H69" i="39"/>
  <c r="H53" i="39"/>
  <c r="H37" i="39"/>
  <c r="H21" i="39"/>
  <c r="H5" i="39"/>
  <c r="M87" i="39"/>
  <c r="M71" i="39"/>
  <c r="M55" i="39"/>
  <c r="M39" i="39"/>
  <c r="M23" i="39"/>
  <c r="M7" i="39"/>
  <c r="F90" i="39"/>
  <c r="F74" i="39"/>
  <c r="F58" i="39"/>
  <c r="F42" i="39"/>
  <c r="F26" i="39"/>
  <c r="F10" i="39"/>
  <c r="L92" i="39"/>
  <c r="L76" i="39"/>
  <c r="L60" i="39"/>
  <c r="L44" i="39"/>
  <c r="L28" i="39"/>
  <c r="L12" i="39"/>
  <c r="I94" i="39"/>
  <c r="I78" i="39"/>
  <c r="I62" i="39"/>
  <c r="I46" i="39"/>
  <c r="I30" i="39"/>
  <c r="I14" i="39"/>
  <c r="J96" i="39"/>
  <c r="J80" i="39"/>
  <c r="J64" i="39"/>
  <c r="J48" i="39"/>
  <c r="J32" i="39"/>
  <c r="J16" i="39"/>
  <c r="G98" i="39"/>
  <c r="G82" i="39"/>
  <c r="G66" i="39"/>
  <c r="G50" i="39"/>
  <c r="G34" i="39"/>
  <c r="G18" i="39"/>
  <c r="H100" i="39"/>
  <c r="H84" i="39"/>
  <c r="H68" i="39"/>
  <c r="H52" i="39"/>
  <c r="H36" i="39"/>
  <c r="H20" i="39"/>
  <c r="H4" i="39"/>
  <c r="M86" i="39"/>
  <c r="M70" i="39"/>
  <c r="M54" i="39"/>
  <c r="M38" i="39"/>
  <c r="M22" i="39"/>
  <c r="M6" i="39"/>
  <c r="F89" i="39"/>
  <c r="F73" i="39"/>
  <c r="F57" i="39"/>
  <c r="F41" i="39"/>
  <c r="F25" i="39"/>
  <c r="F9" i="39"/>
  <c r="L91" i="39"/>
  <c r="L75" i="39"/>
  <c r="L59" i="39"/>
  <c r="L43" i="39"/>
  <c r="L27" i="39"/>
  <c r="L11" i="39"/>
  <c r="I93" i="39"/>
  <c r="I77" i="39"/>
  <c r="I61" i="39"/>
  <c r="I45" i="39"/>
  <c r="I29" i="39"/>
  <c r="I13" i="39"/>
  <c r="J95" i="39"/>
  <c r="J79" i="39"/>
  <c r="J63" i="39"/>
  <c r="J47" i="39"/>
  <c r="J31" i="39"/>
  <c r="J15" i="39"/>
  <c r="G97" i="39"/>
  <c r="G81" i="39"/>
  <c r="G65" i="39"/>
  <c r="G49" i="39"/>
  <c r="G33" i="39"/>
  <c r="G17" i="39"/>
  <c r="H99" i="39"/>
  <c r="H83" i="39"/>
  <c r="H67" i="39"/>
  <c r="H51" i="39"/>
  <c r="H35" i="39"/>
  <c r="H19" i="39"/>
  <c r="H3" i="39"/>
  <c r="M85" i="39"/>
  <c r="M69" i="39"/>
  <c r="M53" i="39"/>
  <c r="M37" i="39"/>
  <c r="M21" i="39"/>
  <c r="M5" i="39"/>
  <c r="F88" i="39"/>
  <c r="F72" i="39"/>
  <c r="F56" i="39"/>
  <c r="F40" i="39"/>
  <c r="F24" i="39"/>
  <c r="F8" i="39"/>
  <c r="L90" i="39"/>
  <c r="L74" i="39"/>
  <c r="L58" i="39"/>
  <c r="L42" i="39"/>
  <c r="L26" i="39"/>
  <c r="L10" i="39"/>
  <c r="I92" i="39"/>
  <c r="I76" i="39"/>
  <c r="I60" i="39"/>
  <c r="I44" i="39"/>
  <c r="I28" i="39"/>
  <c r="I12" i="39"/>
  <c r="J94" i="39"/>
  <c r="J78" i="39"/>
  <c r="J62" i="39"/>
  <c r="J46" i="39"/>
  <c r="J30" i="39"/>
  <c r="J14" i="39"/>
  <c r="G96" i="39"/>
  <c r="G80" i="39"/>
  <c r="G64" i="39"/>
  <c r="G48" i="39"/>
  <c r="G32" i="39"/>
  <c r="G16" i="39"/>
  <c r="H98" i="39"/>
  <c r="H82" i="39"/>
  <c r="H66" i="39"/>
  <c r="H50" i="39"/>
  <c r="H34" i="39"/>
  <c r="H18" i="39"/>
  <c r="M100" i="39"/>
  <c r="M84" i="39"/>
  <c r="M68" i="39"/>
  <c r="M52" i="39"/>
  <c r="M36" i="39"/>
  <c r="M20" i="39"/>
  <c r="M4" i="39"/>
  <c r="F87" i="39"/>
  <c r="F71" i="39"/>
  <c r="F55" i="39"/>
  <c r="F39" i="39"/>
  <c r="F23" i="39"/>
  <c r="F7" i="39"/>
  <c r="L89" i="39"/>
  <c r="L73" i="39"/>
  <c r="L57" i="39"/>
  <c r="L41" i="39"/>
  <c r="L25" i="39"/>
  <c r="L9" i="39"/>
  <c r="I91" i="39"/>
  <c r="I75" i="39"/>
  <c r="I59" i="39"/>
  <c r="I43" i="39"/>
  <c r="I27" i="39"/>
  <c r="I11" i="39"/>
  <c r="J93" i="39"/>
  <c r="J77" i="39"/>
  <c r="J61" i="39"/>
  <c r="J45" i="39"/>
  <c r="J29" i="39"/>
  <c r="J13" i="39"/>
  <c r="G95" i="39"/>
  <c r="G79" i="39"/>
  <c r="G63" i="39"/>
  <c r="G47" i="39"/>
  <c r="G31" i="39"/>
  <c r="G15" i="39"/>
  <c r="H97" i="39"/>
  <c r="H81" i="39"/>
  <c r="H65" i="39"/>
  <c r="H49" i="39"/>
  <c r="H33" i="39"/>
  <c r="H17" i="39"/>
  <c r="M99" i="39"/>
  <c r="M83" i="39"/>
  <c r="M67" i="39"/>
  <c r="M51" i="39"/>
  <c r="M35" i="39"/>
  <c r="M19" i="39"/>
  <c r="M3" i="39"/>
  <c r="F86" i="39"/>
  <c r="F70" i="39"/>
  <c r="F54" i="39"/>
  <c r="F38" i="39"/>
  <c r="F22" i="39"/>
  <c r="F6" i="39"/>
  <c r="L88" i="39"/>
  <c r="L72" i="39"/>
  <c r="L56" i="39"/>
  <c r="L40" i="39"/>
  <c r="L24" i="39"/>
  <c r="L8" i="39"/>
  <c r="I90" i="39"/>
  <c r="I74" i="39"/>
  <c r="I58" i="39"/>
  <c r="I42" i="39"/>
  <c r="I26" i="39"/>
  <c r="I10" i="39"/>
  <c r="J92" i="39"/>
  <c r="J76" i="39"/>
  <c r="J60" i="39"/>
  <c r="J44" i="39"/>
  <c r="J28" i="39"/>
  <c r="J12" i="39"/>
  <c r="G94" i="39"/>
  <c r="G78" i="39"/>
  <c r="G62" i="39"/>
  <c r="G46" i="39"/>
  <c r="G30" i="39"/>
  <c r="G14" i="39"/>
  <c r="H96" i="39"/>
  <c r="H80" i="39"/>
  <c r="H64" i="39"/>
  <c r="H48" i="39"/>
  <c r="H32" i="39"/>
  <c r="H16" i="39"/>
  <c r="M98" i="39"/>
  <c r="M82" i="39"/>
  <c r="M66" i="39"/>
  <c r="M50" i="39"/>
  <c r="M34" i="39"/>
  <c r="M18" i="39"/>
  <c r="F100" i="39"/>
  <c r="F84" i="39"/>
  <c r="F68" i="39"/>
  <c r="F52" i="39"/>
  <c r="F36" i="39"/>
  <c r="F20" i="39"/>
  <c r="F4" i="39"/>
  <c r="L86" i="39"/>
  <c r="L70" i="39"/>
  <c r="L54" i="39"/>
  <c r="L38" i="39"/>
  <c r="L22" i="39"/>
  <c r="L6" i="39"/>
  <c r="I88" i="39"/>
  <c r="I72" i="39"/>
  <c r="I56" i="39"/>
  <c r="I40" i="39"/>
  <c r="I24" i="39"/>
  <c r="I8" i="39"/>
  <c r="J90" i="39"/>
  <c r="J74" i="39"/>
  <c r="J58" i="39"/>
  <c r="J42" i="39"/>
  <c r="J26" i="39"/>
  <c r="J10" i="39"/>
  <c r="G92" i="39"/>
  <c r="G76" i="39"/>
  <c r="G60" i="39"/>
  <c r="G44" i="39"/>
  <c r="G28" i="39"/>
  <c r="G12" i="39"/>
  <c r="H94" i="39"/>
  <c r="H78" i="39"/>
  <c r="H62" i="39"/>
  <c r="H46" i="39"/>
  <c r="H30" i="39"/>
  <c r="H14" i="39"/>
  <c r="M96" i="39"/>
  <c r="M80" i="39"/>
  <c r="M64" i="39"/>
  <c r="M48" i="39"/>
  <c r="M32" i="39"/>
  <c r="M16" i="39"/>
  <c r="F99" i="39"/>
  <c r="F83" i="39"/>
  <c r="F67" i="39"/>
  <c r="F51" i="39"/>
  <c r="F35" i="39"/>
  <c r="F19" i="39"/>
  <c r="F3" i="39"/>
  <c r="L85" i="39"/>
  <c r="L69" i="39"/>
  <c r="L53" i="39"/>
  <c r="L37" i="39"/>
  <c r="L21" i="39"/>
  <c r="L5" i="39"/>
  <c r="I87" i="39"/>
  <c r="I71" i="39"/>
  <c r="I55" i="39"/>
  <c r="I39" i="39"/>
  <c r="I23" i="39"/>
  <c r="I7" i="39"/>
  <c r="J89" i="39"/>
  <c r="J73" i="39"/>
  <c r="J57" i="39"/>
  <c r="J41" i="39"/>
  <c r="J25" i="39"/>
  <c r="J9" i="39"/>
  <c r="G91" i="39"/>
  <c r="G75" i="39"/>
  <c r="G59" i="39"/>
  <c r="G43" i="39"/>
  <c r="G27" i="39"/>
  <c r="G11" i="39"/>
  <c r="H93" i="39"/>
  <c r="H77" i="39"/>
  <c r="H61" i="39"/>
  <c r="H45" i="39"/>
  <c r="H29" i="39"/>
  <c r="H13" i="39"/>
  <c r="F98" i="39"/>
  <c r="F82" i="39"/>
  <c r="F66" i="39"/>
  <c r="F50" i="39"/>
  <c r="F34" i="39"/>
  <c r="F18" i="39"/>
  <c r="L100" i="39"/>
  <c r="L84" i="39"/>
  <c r="L68" i="39"/>
  <c r="L52" i="39"/>
  <c r="L36" i="39"/>
  <c r="L20" i="39"/>
  <c r="L4" i="39"/>
  <c r="I86" i="39"/>
  <c r="I70" i="39"/>
  <c r="I54" i="39"/>
  <c r="I38" i="39"/>
  <c r="I22" i="39"/>
  <c r="I6" i="39"/>
  <c r="J88" i="39"/>
  <c r="J72" i="39"/>
  <c r="J56" i="39"/>
  <c r="J40" i="39"/>
  <c r="J24" i="39"/>
  <c r="J8" i="39"/>
  <c r="G90" i="39"/>
  <c r="G74" i="39"/>
  <c r="G58" i="39"/>
  <c r="G42" i="39"/>
  <c r="G26" i="39"/>
  <c r="G10" i="39"/>
  <c r="H92" i="39"/>
  <c r="H76" i="39"/>
  <c r="H60" i="39"/>
  <c r="H44" i="39"/>
  <c r="H28" i="39"/>
  <c r="H12" i="39"/>
  <c r="S76" i="37"/>
  <c r="K47" i="135"/>
  <c r="Q47" i="135"/>
  <c r="Q89" i="135"/>
  <c r="K18" i="135"/>
  <c r="Q73" i="135"/>
  <c r="K66" i="135"/>
  <c r="K31" i="135"/>
  <c r="Q31" i="135"/>
  <c r="K95" i="135"/>
  <c r="Q95" i="135"/>
  <c r="K81" i="135"/>
  <c r="K50" i="135"/>
  <c r="K79" i="135"/>
  <c r="Q79" i="135"/>
  <c r="K65" i="135"/>
  <c r="K35" i="135"/>
  <c r="K20" i="135"/>
  <c r="K16" i="135"/>
  <c r="K63" i="135"/>
  <c r="Q63" i="135"/>
  <c r="K83" i="135"/>
  <c r="K34" i="135"/>
  <c r="K19" i="135"/>
  <c r="S97" i="135"/>
  <c r="R96" i="135"/>
  <c r="S81" i="135"/>
  <c r="R80" i="135"/>
  <c r="S65" i="135"/>
  <c r="R64" i="135"/>
  <c r="S49" i="135"/>
  <c r="R48" i="135"/>
  <c r="S33" i="135"/>
  <c r="R32" i="135"/>
  <c r="S17" i="135"/>
  <c r="R16" i="135"/>
  <c r="S98" i="135"/>
  <c r="R97" i="135"/>
  <c r="Q96" i="135"/>
  <c r="M93" i="135"/>
  <c r="J90" i="135"/>
  <c r="H88" i="135"/>
  <c r="S82" i="135"/>
  <c r="R81" i="135"/>
  <c r="Q80" i="135"/>
  <c r="M77" i="135"/>
  <c r="J74" i="135"/>
  <c r="H72" i="135"/>
  <c r="S66" i="135"/>
  <c r="R65" i="135"/>
  <c r="Q64" i="135"/>
  <c r="M61" i="135"/>
  <c r="J58" i="135"/>
  <c r="H56" i="135"/>
  <c r="S50" i="135"/>
  <c r="R49" i="135"/>
  <c r="Q48" i="135"/>
  <c r="J42" i="135"/>
  <c r="H40" i="135"/>
  <c r="S34" i="135"/>
  <c r="R33" i="135"/>
  <c r="Q32" i="135"/>
  <c r="H24" i="135"/>
  <c r="S18" i="135"/>
  <c r="R17" i="135"/>
  <c r="Q16" i="135"/>
  <c r="S99" i="135"/>
  <c r="R98" i="135"/>
  <c r="Q97" i="135"/>
  <c r="P96" i="135"/>
  <c r="S83" i="135"/>
  <c r="R82" i="135"/>
  <c r="Q81" i="135"/>
  <c r="P80" i="135"/>
  <c r="S67" i="135"/>
  <c r="R66" i="135"/>
  <c r="Q65" i="135"/>
  <c r="P64" i="135"/>
  <c r="S51" i="135"/>
  <c r="R50" i="135"/>
  <c r="Q49" i="135"/>
  <c r="P48" i="135"/>
  <c r="S35" i="135"/>
  <c r="R34" i="135"/>
  <c r="Q33" i="135"/>
  <c r="P32" i="135"/>
  <c r="H25" i="135"/>
  <c r="S19" i="135"/>
  <c r="R18" i="135"/>
  <c r="Q17" i="135"/>
  <c r="P16" i="135"/>
  <c r="S100" i="135"/>
  <c r="R99" i="135"/>
  <c r="Q98" i="135"/>
  <c r="P97" i="135"/>
  <c r="O96" i="135"/>
  <c r="S84" i="135"/>
  <c r="R83" i="135"/>
  <c r="Q82" i="135"/>
  <c r="P81" i="135"/>
  <c r="O80" i="135"/>
  <c r="S68" i="135"/>
  <c r="R67" i="135"/>
  <c r="Q66" i="135"/>
  <c r="P65" i="135"/>
  <c r="O64" i="135"/>
  <c r="S52" i="135"/>
  <c r="R51" i="135"/>
  <c r="Q50" i="135"/>
  <c r="P49" i="135"/>
  <c r="O48" i="135"/>
  <c r="S36" i="135"/>
  <c r="R35" i="135"/>
  <c r="Q34" i="135"/>
  <c r="P33" i="135"/>
  <c r="O32" i="135"/>
  <c r="S20" i="135"/>
  <c r="R19" i="135"/>
  <c r="Q18" i="135"/>
  <c r="P17" i="135"/>
  <c r="O16" i="135"/>
  <c r="R100" i="135"/>
  <c r="Q99" i="135"/>
  <c r="P98" i="135"/>
  <c r="O97" i="135"/>
  <c r="M96" i="135"/>
  <c r="S85" i="135"/>
  <c r="R84" i="135"/>
  <c r="Q83" i="135"/>
  <c r="P82" i="135"/>
  <c r="O81" i="135"/>
  <c r="M80" i="135"/>
  <c r="S69" i="135"/>
  <c r="R68" i="135"/>
  <c r="Q67" i="135"/>
  <c r="P66" i="135"/>
  <c r="O65" i="135"/>
  <c r="M64" i="135"/>
  <c r="S53" i="135"/>
  <c r="R52" i="135"/>
  <c r="Q51" i="135"/>
  <c r="P50" i="135"/>
  <c r="O49" i="135"/>
  <c r="M48" i="135"/>
  <c r="S37" i="135"/>
  <c r="R36" i="135"/>
  <c r="Q35" i="135"/>
  <c r="P34" i="135"/>
  <c r="O33" i="135"/>
  <c r="M32" i="135"/>
  <c r="S21" i="135"/>
  <c r="R20" i="135"/>
  <c r="Q19" i="135"/>
  <c r="P18" i="135"/>
  <c r="O17" i="135"/>
  <c r="M16" i="135"/>
  <c r="Q100" i="135"/>
  <c r="P99" i="135"/>
  <c r="O98" i="135"/>
  <c r="M97" i="135"/>
  <c r="L96" i="135"/>
  <c r="R85" i="135"/>
  <c r="Q84" i="135"/>
  <c r="P83" i="135"/>
  <c r="O82" i="135"/>
  <c r="M81" i="135"/>
  <c r="L80" i="135"/>
  <c r="R69" i="135"/>
  <c r="Q68" i="135"/>
  <c r="P67" i="135"/>
  <c r="O66" i="135"/>
  <c r="M65" i="135"/>
  <c r="L64" i="135"/>
  <c r="S54" i="135"/>
  <c r="R53" i="135"/>
  <c r="Q52" i="135"/>
  <c r="P51" i="135"/>
  <c r="O50" i="135"/>
  <c r="M49" i="135"/>
  <c r="L48" i="135"/>
  <c r="S38" i="135"/>
  <c r="R37" i="135"/>
  <c r="Q36" i="135"/>
  <c r="P35" i="135"/>
  <c r="O34" i="135"/>
  <c r="M33" i="135"/>
  <c r="L32" i="135"/>
  <c r="S22" i="135"/>
  <c r="R21" i="135"/>
  <c r="Q20" i="135"/>
  <c r="P19" i="135"/>
  <c r="O18" i="135"/>
  <c r="M17" i="135"/>
  <c r="L16" i="135"/>
  <c r="P100" i="135"/>
  <c r="O99" i="135"/>
  <c r="M98" i="135"/>
  <c r="L97" i="135"/>
  <c r="S87" i="135"/>
  <c r="R86" i="135"/>
  <c r="Q85" i="135"/>
  <c r="P84" i="135"/>
  <c r="O83" i="135"/>
  <c r="M82" i="135"/>
  <c r="L81" i="135"/>
  <c r="S71" i="135"/>
  <c r="R70" i="135"/>
  <c r="Q69" i="135"/>
  <c r="P68" i="135"/>
  <c r="O67" i="135"/>
  <c r="M66" i="135"/>
  <c r="L65" i="135"/>
  <c r="S55" i="135"/>
  <c r="R54" i="135"/>
  <c r="Q53" i="135"/>
  <c r="P52" i="135"/>
  <c r="O51" i="135"/>
  <c r="M50" i="135"/>
  <c r="L49" i="135"/>
  <c r="S39" i="135"/>
  <c r="R38" i="135"/>
  <c r="Q37" i="135"/>
  <c r="P36" i="135"/>
  <c r="O35" i="135"/>
  <c r="M34" i="135"/>
  <c r="L33" i="135"/>
  <c r="S23" i="135"/>
  <c r="R22" i="135"/>
  <c r="Q21" i="135"/>
  <c r="P20" i="135"/>
  <c r="O19" i="135"/>
  <c r="M18" i="135"/>
  <c r="L17" i="135"/>
  <c r="O100" i="135"/>
  <c r="M99" i="135"/>
  <c r="L98" i="135"/>
  <c r="J96" i="135"/>
  <c r="S88" i="135"/>
  <c r="R87" i="135"/>
  <c r="Q86" i="135"/>
  <c r="P85" i="135"/>
  <c r="O84" i="135"/>
  <c r="M83" i="135"/>
  <c r="L82" i="135"/>
  <c r="J80" i="135"/>
  <c r="S72" i="135"/>
  <c r="R71" i="135"/>
  <c r="Q70" i="135"/>
  <c r="P69" i="135"/>
  <c r="O68" i="135"/>
  <c r="M67" i="135"/>
  <c r="L66" i="135"/>
  <c r="J64" i="135"/>
  <c r="S56" i="135"/>
  <c r="R55" i="135"/>
  <c r="Q54" i="135"/>
  <c r="P53" i="135"/>
  <c r="O52" i="135"/>
  <c r="M51" i="135"/>
  <c r="L50" i="135"/>
  <c r="J48" i="135"/>
  <c r="S40" i="135"/>
  <c r="R39" i="135"/>
  <c r="Q38" i="135"/>
  <c r="P37" i="135"/>
  <c r="O36" i="135"/>
  <c r="M35" i="135"/>
  <c r="L34" i="135"/>
  <c r="J32" i="135"/>
  <c r="S24" i="135"/>
  <c r="R23" i="135"/>
  <c r="Q22" i="135"/>
  <c r="P21" i="135"/>
  <c r="O20" i="135"/>
  <c r="M19" i="135"/>
  <c r="L18" i="135"/>
  <c r="J16" i="135"/>
  <c r="M100" i="135"/>
  <c r="L99" i="135"/>
  <c r="J97" i="135"/>
  <c r="S89" i="135"/>
  <c r="R88" i="135"/>
  <c r="Q87" i="135"/>
  <c r="O85" i="135"/>
  <c r="M84" i="135"/>
  <c r="L83" i="135"/>
  <c r="J81" i="135"/>
  <c r="S73" i="135"/>
  <c r="R72" i="135"/>
  <c r="Q71" i="135"/>
  <c r="P70" i="135"/>
  <c r="O69" i="135"/>
  <c r="M68" i="135"/>
  <c r="L67" i="135"/>
  <c r="J65" i="135"/>
  <c r="S57" i="135"/>
  <c r="R56" i="135"/>
  <c r="Q55" i="135"/>
  <c r="P54" i="135"/>
  <c r="O53" i="135"/>
  <c r="M52" i="135"/>
  <c r="L51" i="135"/>
  <c r="J49" i="135"/>
  <c r="S41" i="135"/>
  <c r="R40" i="135"/>
  <c r="Q39" i="135"/>
  <c r="P38" i="135"/>
  <c r="O37" i="135"/>
  <c r="M36" i="135"/>
  <c r="L35" i="135"/>
  <c r="J33" i="135"/>
  <c r="S25" i="135"/>
  <c r="R24" i="135"/>
  <c r="Q23" i="135"/>
  <c r="P22" i="135"/>
  <c r="O21" i="135"/>
  <c r="M20" i="135"/>
  <c r="L19" i="135"/>
  <c r="J17" i="135"/>
  <c r="L100" i="135"/>
  <c r="J98" i="135"/>
  <c r="S90" i="135"/>
  <c r="R89" i="135"/>
  <c r="Q88" i="135"/>
  <c r="P87" i="135"/>
  <c r="O86" i="135"/>
  <c r="M85" i="135"/>
  <c r="L84" i="135"/>
  <c r="J82" i="135"/>
  <c r="S74" i="135"/>
  <c r="R73" i="135"/>
  <c r="Q72" i="135"/>
  <c r="P71" i="135"/>
  <c r="O70" i="135"/>
  <c r="M69" i="135"/>
  <c r="L68" i="135"/>
  <c r="S58" i="135"/>
  <c r="R57" i="135"/>
  <c r="Q56" i="135"/>
  <c r="P55" i="135"/>
  <c r="O54" i="135"/>
  <c r="M53" i="135"/>
  <c r="L52" i="135"/>
  <c r="S42" i="135"/>
  <c r="R41" i="135"/>
  <c r="Q40" i="135"/>
  <c r="P39" i="135"/>
  <c r="O38" i="135"/>
  <c r="M37" i="135"/>
  <c r="L36" i="135"/>
  <c r="S26" i="135"/>
  <c r="R25" i="135"/>
  <c r="Q24" i="135"/>
  <c r="P23" i="135"/>
  <c r="O22" i="135"/>
  <c r="M21" i="135"/>
  <c r="L20" i="135"/>
  <c r="J18" i="135"/>
  <c r="J99" i="135"/>
  <c r="J83" i="135"/>
  <c r="J67" i="135"/>
  <c r="J51" i="135"/>
  <c r="J35" i="135"/>
  <c r="L21" i="135"/>
  <c r="J19" i="135"/>
  <c r="J100" i="135"/>
  <c r="J84" i="135"/>
  <c r="J68" i="135"/>
  <c r="J52" i="135"/>
  <c r="J36" i="135"/>
  <c r="J20" i="135"/>
  <c r="M15" i="135"/>
  <c r="H9" i="135"/>
  <c r="J6" i="135"/>
  <c r="M14" i="135"/>
  <c r="O11" i="135"/>
  <c r="P9" i="135"/>
  <c r="R7" i="135"/>
  <c r="S5" i="135"/>
  <c r="H8" i="135"/>
  <c r="J5" i="135"/>
  <c r="L2" i="135"/>
  <c r="M13" i="135"/>
  <c r="O10" i="135"/>
  <c r="P8" i="135"/>
  <c r="R6" i="135"/>
  <c r="S4" i="135"/>
  <c r="H7" i="135"/>
  <c r="L15" i="135"/>
  <c r="M12" i="135"/>
  <c r="O9" i="135"/>
  <c r="P7" i="135"/>
  <c r="R5" i="135"/>
  <c r="S3" i="135"/>
  <c r="H6" i="135"/>
  <c r="L14" i="135"/>
  <c r="M11" i="135"/>
  <c r="O8" i="135"/>
  <c r="P6" i="135"/>
  <c r="R4" i="135"/>
  <c r="H5" i="135"/>
  <c r="L13" i="135"/>
  <c r="M10" i="135"/>
  <c r="O7" i="135"/>
  <c r="P5" i="135"/>
  <c r="R3" i="135"/>
  <c r="H4" i="135"/>
  <c r="L12" i="135"/>
  <c r="M9" i="135"/>
  <c r="O6" i="135"/>
  <c r="P4" i="135"/>
  <c r="S2" i="135"/>
  <c r="J2" i="135"/>
  <c r="L11" i="135"/>
  <c r="M8" i="135"/>
  <c r="O5" i="135"/>
  <c r="P3" i="135"/>
  <c r="S15" i="135"/>
  <c r="J15" i="135"/>
  <c r="L10" i="135"/>
  <c r="M7" i="135"/>
  <c r="O4" i="135"/>
  <c r="R2" i="135"/>
  <c r="S14" i="135"/>
  <c r="J14" i="135"/>
  <c r="L9" i="135"/>
  <c r="M6" i="135"/>
  <c r="O3" i="135"/>
  <c r="R15" i="135"/>
  <c r="S13" i="135"/>
  <c r="H2" i="135"/>
  <c r="J13" i="135"/>
  <c r="L8" i="135"/>
  <c r="M5" i="135"/>
  <c r="P2" i="135"/>
  <c r="R14" i="135"/>
  <c r="S12" i="135"/>
  <c r="H15" i="135"/>
  <c r="J12" i="135"/>
  <c r="L7" i="135"/>
  <c r="M4" i="135"/>
  <c r="P15" i="135"/>
  <c r="R13" i="135"/>
  <c r="S11" i="135"/>
  <c r="H14" i="135"/>
  <c r="J11" i="135"/>
  <c r="L6" i="135"/>
  <c r="P14" i="135"/>
  <c r="R12" i="135"/>
  <c r="S10" i="135"/>
  <c r="H13" i="135"/>
  <c r="J10" i="135"/>
  <c r="S9" i="135"/>
  <c r="H12" i="135"/>
  <c r="L4" i="135"/>
  <c r="L3" i="135"/>
  <c r="M3" i="135"/>
  <c r="H3" i="135"/>
  <c r="G76" i="132"/>
  <c r="I76" i="132"/>
  <c r="G24" i="132"/>
  <c r="I24" i="132"/>
  <c r="J24" i="132"/>
  <c r="L24" i="132"/>
  <c r="M24" i="132"/>
  <c r="O24" i="132"/>
  <c r="P24" i="132"/>
  <c r="L65" i="132"/>
  <c r="F65" i="132"/>
  <c r="G12" i="132"/>
  <c r="L79" i="132"/>
  <c r="M44" i="132"/>
  <c r="G41" i="132"/>
  <c r="G79" i="132"/>
  <c r="J75" i="132"/>
  <c r="M69" i="132"/>
  <c r="O59" i="132"/>
  <c r="L44" i="132"/>
  <c r="F41" i="132"/>
  <c r="M32" i="132"/>
  <c r="M26" i="132"/>
  <c r="I44" i="132"/>
  <c r="L16" i="132"/>
  <c r="I16" i="132"/>
  <c r="P93" i="132"/>
  <c r="M82" i="132"/>
  <c r="O78" i="132"/>
  <c r="O62" i="132"/>
  <c r="I40" i="132"/>
  <c r="O35" i="132"/>
  <c r="J78" i="132"/>
  <c r="I78" i="132"/>
  <c r="O67" i="132"/>
  <c r="M62" i="132"/>
  <c r="G57" i="132"/>
  <c r="P51" i="132"/>
  <c r="G35" i="132"/>
  <c r="O51" i="132"/>
  <c r="G81" i="132"/>
  <c r="F62" i="132"/>
  <c r="M51" i="132"/>
  <c r="M56" i="132"/>
  <c r="L51" i="132"/>
  <c r="P41" i="132"/>
  <c r="J51" i="132"/>
  <c r="O41" i="132"/>
  <c r="I71" i="132"/>
  <c r="I51" i="132"/>
  <c r="I85" i="132"/>
  <c r="J55" i="132"/>
  <c r="G51" i="132"/>
  <c r="M41" i="132"/>
  <c r="P17" i="132"/>
  <c r="M12" i="132"/>
  <c r="I12" i="132"/>
  <c r="O12" i="132"/>
  <c r="M22" i="132"/>
  <c r="O22" i="132"/>
  <c r="G52" i="132"/>
  <c r="J52" i="132"/>
  <c r="M52" i="132"/>
  <c r="P52" i="132"/>
  <c r="L73" i="132"/>
  <c r="I73" i="132"/>
  <c r="M73" i="132"/>
  <c r="P73" i="132"/>
  <c r="P47" i="132"/>
  <c r="I29" i="132"/>
  <c r="G29" i="132"/>
  <c r="J29" i="132"/>
  <c r="I37" i="132"/>
  <c r="F37" i="132"/>
  <c r="G37" i="132"/>
  <c r="J37" i="132"/>
  <c r="M37" i="132"/>
  <c r="O37" i="132"/>
  <c r="P37" i="132"/>
  <c r="M100" i="132"/>
  <c r="G69" i="132"/>
  <c r="G49" i="132"/>
  <c r="G46" i="132"/>
  <c r="F35" i="132"/>
  <c r="G18" i="132"/>
  <c r="F16" i="132"/>
  <c r="G95" i="132"/>
  <c r="L78" i="132"/>
  <c r="M75" i="132"/>
  <c r="P48" i="132"/>
  <c r="P45" i="132"/>
  <c r="F44" i="132"/>
  <c r="L36" i="132"/>
  <c r="M28" i="132"/>
  <c r="P20" i="132"/>
  <c r="O48" i="132"/>
  <c r="O30" i="132"/>
  <c r="O20" i="132"/>
  <c r="M48" i="132"/>
  <c r="M45" i="132"/>
  <c r="I36" i="132"/>
  <c r="M30" i="132"/>
  <c r="M14" i="132"/>
  <c r="J59" i="132"/>
  <c r="L48" i="132"/>
  <c r="J45" i="132"/>
  <c r="L43" i="132"/>
  <c r="F34" i="132"/>
  <c r="L30" i="132"/>
  <c r="M20" i="132"/>
  <c r="M17" i="132"/>
  <c r="L14" i="132"/>
  <c r="J83" i="132"/>
  <c r="F71" i="132"/>
  <c r="O53" i="132"/>
  <c r="J48" i="132"/>
  <c r="I43" i="132"/>
  <c r="F36" i="132"/>
  <c r="J30" i="132"/>
  <c r="P23" i="132"/>
  <c r="L20" i="132"/>
  <c r="J14" i="132"/>
  <c r="P79" i="132"/>
  <c r="I77" i="132"/>
  <c r="O66" i="132"/>
  <c r="I48" i="132"/>
  <c r="G45" i="132"/>
  <c r="P40" i="132"/>
  <c r="G30" i="132"/>
  <c r="O23" i="132"/>
  <c r="J20" i="132"/>
  <c r="G14" i="132"/>
  <c r="G83" i="132"/>
  <c r="O79" i="132"/>
  <c r="F77" i="132"/>
  <c r="L66" i="132"/>
  <c r="F45" i="132"/>
  <c r="F43" i="132"/>
  <c r="O40" i="132"/>
  <c r="F33" i="132"/>
  <c r="I23" i="132"/>
  <c r="I20" i="132"/>
  <c r="P16" i="132"/>
  <c r="F14" i="132"/>
  <c r="F83" i="132"/>
  <c r="F48" i="132"/>
  <c r="P35" i="132"/>
  <c r="G23" i="132"/>
  <c r="J79" i="132"/>
  <c r="O76" i="132"/>
  <c r="P69" i="132"/>
  <c r="M65" i="132"/>
  <c r="P44" i="132"/>
  <c r="L40" i="132"/>
  <c r="L35" i="132"/>
  <c r="P32" i="132"/>
  <c r="P100" i="132"/>
  <c r="L76" i="132"/>
  <c r="I65" i="132"/>
  <c r="O44" i="132"/>
  <c r="J40" i="132"/>
  <c r="I35" i="132"/>
  <c r="O32" i="132"/>
  <c r="J16" i="132"/>
  <c r="F12" i="132"/>
  <c r="P12" i="132"/>
  <c r="L12" i="132"/>
  <c r="G98" i="132"/>
  <c r="F98" i="132"/>
  <c r="L61" i="132"/>
  <c r="F61" i="132"/>
  <c r="G61" i="132"/>
  <c r="I61" i="132"/>
  <c r="J61" i="132"/>
  <c r="M61" i="132"/>
  <c r="O61" i="132"/>
  <c r="I21" i="132"/>
  <c r="F21" i="132"/>
  <c r="G21" i="132"/>
  <c r="J21" i="132"/>
  <c r="M21" i="132"/>
  <c r="O21" i="132"/>
  <c r="P21" i="132"/>
  <c r="O93" i="132"/>
  <c r="L89" i="132"/>
  <c r="F89" i="132"/>
  <c r="J89" i="132"/>
  <c r="M89" i="132"/>
  <c r="O89" i="132"/>
  <c r="F31" i="132"/>
  <c r="I31" i="132"/>
  <c r="L31" i="132"/>
  <c r="L100" i="132"/>
  <c r="O96" i="132"/>
  <c r="M93" i="132"/>
  <c r="G68" i="132"/>
  <c r="F68" i="132"/>
  <c r="I68" i="132"/>
  <c r="J68" i="132"/>
  <c r="L68" i="132"/>
  <c r="M68" i="132"/>
  <c r="P68" i="132"/>
  <c r="M96" i="132"/>
  <c r="O88" i="132"/>
  <c r="L96" i="132"/>
  <c r="L88" i="132"/>
  <c r="G80" i="132"/>
  <c r="O80" i="132"/>
  <c r="G100" i="132"/>
  <c r="F100" i="132"/>
  <c r="J100" i="132"/>
  <c r="P78" i="132"/>
  <c r="M78" i="132"/>
  <c r="F78" i="132"/>
  <c r="F27" i="132"/>
  <c r="I27" i="132"/>
  <c r="G96" i="132"/>
  <c r="P96" i="132"/>
  <c r="F96" i="132"/>
  <c r="I96" i="132"/>
  <c r="G92" i="132"/>
  <c r="F92" i="132"/>
  <c r="I92" i="132"/>
  <c r="J92" i="132"/>
  <c r="L92" i="132"/>
  <c r="M92" i="132"/>
  <c r="G88" i="132"/>
  <c r="F88" i="132"/>
  <c r="I88" i="132"/>
  <c r="P74" i="132"/>
  <c r="L74" i="132"/>
  <c r="F74" i="132"/>
  <c r="I99" i="132"/>
  <c r="L99" i="132"/>
  <c r="O99" i="132"/>
  <c r="P99" i="132"/>
  <c r="P86" i="132"/>
  <c r="G86" i="132"/>
  <c r="J86" i="132"/>
  <c r="M86" i="132"/>
  <c r="O86" i="132"/>
  <c r="M53" i="132"/>
  <c r="G67" i="132"/>
  <c r="L62" i="132"/>
  <c r="P56" i="132"/>
  <c r="F49" i="132"/>
  <c r="L34" i="132"/>
  <c r="J26" i="132"/>
  <c r="J22" i="132"/>
  <c r="G22" i="132"/>
  <c r="M79" i="132"/>
  <c r="O75" i="132"/>
  <c r="O73" i="132"/>
  <c r="J71" i="132"/>
  <c r="F69" i="132"/>
  <c r="M64" i="132"/>
  <c r="P59" i="132"/>
  <c r="J56" i="132"/>
  <c r="O52" i="132"/>
  <c r="O28" i="132"/>
  <c r="F22" i="132"/>
  <c r="P25" i="132"/>
  <c r="O25" i="132"/>
  <c r="P13" i="132"/>
  <c r="P97" i="132"/>
  <c r="O77" i="132"/>
  <c r="L75" i="132"/>
  <c r="J73" i="132"/>
  <c r="G71" i="132"/>
  <c r="I66" i="132"/>
  <c r="F64" i="132"/>
  <c r="M59" i="132"/>
  <c r="O55" i="132"/>
  <c r="L52" i="132"/>
  <c r="O45" i="132"/>
  <c r="J32" i="132"/>
  <c r="L28" i="132"/>
  <c r="F24" i="132"/>
  <c r="J17" i="132"/>
  <c r="O13" i="132"/>
  <c r="P83" i="132"/>
  <c r="P33" i="132"/>
  <c r="I32" i="132"/>
  <c r="J28" i="132"/>
  <c r="M25" i="132"/>
  <c r="P15" i="132"/>
  <c r="O83" i="132"/>
  <c r="I75" i="132"/>
  <c r="I52" i="132"/>
  <c r="O33" i="132"/>
  <c r="P29" i="132"/>
  <c r="I28" i="132"/>
  <c r="J25" i="132"/>
  <c r="F20" i="132"/>
  <c r="G17" i="132"/>
  <c r="L15" i="132"/>
  <c r="J13" i="132"/>
  <c r="G73" i="132"/>
  <c r="P65" i="132"/>
  <c r="F32" i="132"/>
  <c r="O29" i="132"/>
  <c r="F17" i="132"/>
  <c r="J15" i="132"/>
  <c r="M83" i="132"/>
  <c r="F75" i="132"/>
  <c r="F73" i="132"/>
  <c r="O65" i="132"/>
  <c r="L63" i="132"/>
  <c r="F52" i="132"/>
  <c r="P49" i="132"/>
  <c r="P43" i="132"/>
  <c r="P39" i="132"/>
  <c r="M33" i="132"/>
  <c r="F28" i="132"/>
  <c r="G25" i="132"/>
  <c r="F15" i="132"/>
  <c r="G13" i="132"/>
  <c r="L83" i="132"/>
  <c r="P76" i="132"/>
  <c r="G63" i="132"/>
  <c r="I54" i="132"/>
  <c r="O49" i="132"/>
  <c r="O43" i="132"/>
  <c r="L39" i="132"/>
  <c r="J33" i="132"/>
  <c r="M29" i="132"/>
  <c r="F25" i="132"/>
  <c r="F19" i="132"/>
  <c r="F13" i="132"/>
  <c r="P72" i="132"/>
  <c r="O69" i="132"/>
  <c r="J65" i="132"/>
  <c r="P57" i="132"/>
  <c r="M49" i="132"/>
  <c r="M36" i="132"/>
  <c r="G33" i="132"/>
  <c r="O16" i="132"/>
  <c r="O14" i="132"/>
  <c r="G84" i="132"/>
  <c r="I84" i="132"/>
  <c r="J84" i="132"/>
  <c r="M84" i="132"/>
  <c r="O84" i="132"/>
  <c r="L84" i="132"/>
  <c r="P84" i="132"/>
  <c r="F84" i="132"/>
  <c r="J91" i="132"/>
  <c r="L91" i="132"/>
  <c r="O91" i="132"/>
  <c r="P91" i="132"/>
  <c r="I38" i="132"/>
  <c r="P38" i="132"/>
  <c r="F38" i="132"/>
  <c r="G38" i="132"/>
  <c r="J38" i="132"/>
  <c r="L38" i="132"/>
  <c r="M38" i="132"/>
  <c r="O38" i="132"/>
  <c r="F95" i="132"/>
  <c r="O95" i="132"/>
  <c r="P82" i="132"/>
  <c r="I82" i="132"/>
  <c r="L82" i="132"/>
  <c r="F82" i="132"/>
  <c r="J98" i="132"/>
  <c r="O94" i="132"/>
  <c r="I98" i="132"/>
  <c r="J94" i="132"/>
  <c r="G94" i="132"/>
  <c r="M85" i="132"/>
  <c r="I81" i="132"/>
  <c r="P87" i="132"/>
  <c r="P94" i="132"/>
  <c r="I94" i="132"/>
  <c r="L94" i="132"/>
  <c r="M94" i="132"/>
  <c r="P98" i="132"/>
  <c r="L98" i="132"/>
  <c r="M98" i="132"/>
  <c r="O98" i="132"/>
  <c r="I87" i="132"/>
  <c r="L81" i="132"/>
  <c r="F81" i="132"/>
  <c r="J81" i="132"/>
  <c r="M81" i="132"/>
  <c r="O81" i="132"/>
  <c r="P81" i="132"/>
  <c r="M91" i="132"/>
  <c r="L85" i="132"/>
  <c r="F85" i="132"/>
  <c r="G85" i="132"/>
  <c r="O85" i="132"/>
  <c r="P85" i="132"/>
  <c r="I91" i="132"/>
  <c r="G87" i="132"/>
  <c r="J87" i="132"/>
  <c r="L87" i="132"/>
  <c r="M87" i="132"/>
  <c r="O87" i="132"/>
  <c r="P70" i="132"/>
  <c r="F70" i="132"/>
  <c r="G70" i="132"/>
  <c r="I70" i="132"/>
  <c r="J70" i="132"/>
  <c r="L70" i="132"/>
  <c r="M70" i="132"/>
  <c r="M95" i="132"/>
  <c r="P58" i="132"/>
  <c r="F58" i="132"/>
  <c r="G58" i="132"/>
  <c r="I58" i="132"/>
  <c r="J58" i="132"/>
  <c r="L58" i="132"/>
  <c r="M58" i="132"/>
  <c r="O58" i="132"/>
  <c r="L95" i="132"/>
  <c r="G91" i="132"/>
  <c r="L97" i="132"/>
  <c r="F97" i="132"/>
  <c r="G97" i="132"/>
  <c r="I97" i="132"/>
  <c r="J97" i="132"/>
  <c r="M97" i="132"/>
  <c r="O97" i="132"/>
  <c r="J95" i="132"/>
  <c r="L93" i="132"/>
  <c r="F93" i="132"/>
  <c r="G93" i="132"/>
  <c r="J93" i="132"/>
  <c r="F91" i="132"/>
  <c r="O82" i="132"/>
  <c r="G99" i="132"/>
  <c r="M90" i="132"/>
  <c r="G89" i="132"/>
  <c r="I86" i="132"/>
  <c r="P77" i="132"/>
  <c r="J76" i="132"/>
  <c r="F72" i="132"/>
  <c r="P67" i="132"/>
  <c r="J66" i="132"/>
  <c r="M63" i="132"/>
  <c r="G62" i="132"/>
  <c r="O60" i="132"/>
  <c r="I59" i="132"/>
  <c r="L56" i="132"/>
  <c r="F55" i="132"/>
  <c r="O50" i="132"/>
  <c r="O47" i="132"/>
  <c r="M43" i="132"/>
  <c r="O39" i="132"/>
  <c r="J31" i="132"/>
  <c r="L26" i="132"/>
  <c r="M50" i="132"/>
  <c r="M47" i="132"/>
  <c r="I46" i="132"/>
  <c r="P46" i="132"/>
  <c r="I18" i="132"/>
  <c r="P18" i="132"/>
  <c r="J90" i="132"/>
  <c r="L80" i="132"/>
  <c r="O74" i="132"/>
  <c r="P64" i="132"/>
  <c r="J63" i="132"/>
  <c r="M60" i="132"/>
  <c r="G59" i="132"/>
  <c r="O57" i="132"/>
  <c r="I56" i="132"/>
  <c r="J53" i="132"/>
  <c r="L50" i="132"/>
  <c r="L47" i="132"/>
  <c r="O42" i="132"/>
  <c r="J39" i="132"/>
  <c r="G26" i="132"/>
  <c r="P19" i="132"/>
  <c r="I90" i="132"/>
  <c r="F86" i="132"/>
  <c r="J80" i="132"/>
  <c r="M77" i="132"/>
  <c r="F76" i="132"/>
  <c r="P71" i="132"/>
  <c r="M67" i="132"/>
  <c r="G66" i="132"/>
  <c r="O64" i="132"/>
  <c r="I63" i="132"/>
  <c r="L60" i="132"/>
  <c r="F59" i="132"/>
  <c r="O54" i="132"/>
  <c r="I53" i="132"/>
  <c r="J50" i="132"/>
  <c r="J47" i="132"/>
  <c r="M42" i="132"/>
  <c r="I39" i="132"/>
  <c r="G31" i="132"/>
  <c r="M23" i="132"/>
  <c r="O19" i="132"/>
  <c r="P88" i="132"/>
  <c r="I80" i="132"/>
  <c r="J77" i="132"/>
  <c r="M74" i="132"/>
  <c r="O71" i="132"/>
  <c r="L67" i="132"/>
  <c r="F66" i="132"/>
  <c r="P61" i="132"/>
  <c r="J60" i="132"/>
  <c r="M57" i="132"/>
  <c r="F56" i="132"/>
  <c r="I50" i="132"/>
  <c r="I47" i="132"/>
  <c r="L42" i="132"/>
  <c r="P27" i="132"/>
  <c r="I26" i="132"/>
  <c r="P26" i="132"/>
  <c r="L19" i="132"/>
  <c r="J67" i="132"/>
  <c r="I60" i="132"/>
  <c r="J57" i="132"/>
  <c r="M54" i="132"/>
  <c r="G53" i="132"/>
  <c r="J42" i="132"/>
  <c r="G39" i="132"/>
  <c r="M31" i="132"/>
  <c r="O27" i="132"/>
  <c r="J19" i="132"/>
  <c r="F90" i="132"/>
  <c r="F80" i="132"/>
  <c r="P75" i="132"/>
  <c r="J74" i="132"/>
  <c r="M71" i="132"/>
  <c r="O68" i="132"/>
  <c r="I67" i="132"/>
  <c r="L64" i="132"/>
  <c r="F63" i="132"/>
  <c r="I57" i="132"/>
  <c r="L54" i="132"/>
  <c r="F53" i="132"/>
  <c r="G50" i="132"/>
  <c r="G47" i="132"/>
  <c r="G42" i="132"/>
  <c r="I34" i="132"/>
  <c r="P34" i="132"/>
  <c r="L27" i="132"/>
  <c r="I19" i="132"/>
  <c r="M88" i="132"/>
  <c r="G77" i="132"/>
  <c r="I74" i="132"/>
  <c r="J64" i="132"/>
  <c r="F60" i="132"/>
  <c r="P55" i="132"/>
  <c r="J54" i="132"/>
  <c r="F47" i="132"/>
  <c r="M39" i="132"/>
  <c r="J27" i="132"/>
  <c r="P50" i="132"/>
  <c r="I42" i="132"/>
  <c r="P42" i="132"/>
  <c r="G74" i="132"/>
  <c r="O72" i="132"/>
  <c r="F57" i="132"/>
  <c r="M19" i="132"/>
  <c r="M55" i="132"/>
  <c r="G54" i="132"/>
  <c r="O46" i="132"/>
  <c r="G27" i="132"/>
  <c r="M72" i="132"/>
  <c r="L55" i="132"/>
  <c r="F54" i="132"/>
  <c r="M46" i="132"/>
  <c r="I22" i="132"/>
  <c r="P22" i="132"/>
  <c r="O18" i="132"/>
  <c r="L46" i="132"/>
  <c r="M27" i="132"/>
  <c r="J72" i="132"/>
  <c r="P63" i="132"/>
  <c r="O56" i="132"/>
  <c r="I55" i="132"/>
  <c r="J46" i="132"/>
  <c r="P31" i="132"/>
  <c r="I30" i="132"/>
  <c r="P30" i="132"/>
  <c r="L23" i="132"/>
  <c r="L18" i="132"/>
  <c r="O90" i="132"/>
  <c r="I89" i="132"/>
  <c r="L86" i="132"/>
  <c r="P80" i="132"/>
  <c r="M76" i="132"/>
  <c r="I72" i="132"/>
  <c r="J69" i="132"/>
  <c r="M66" i="132"/>
  <c r="G65" i="132"/>
  <c r="I62" i="132"/>
  <c r="P53" i="132"/>
  <c r="G43" i="132"/>
  <c r="M35" i="132"/>
  <c r="O31" i="132"/>
  <c r="O26" i="132"/>
  <c r="J23" i="132"/>
  <c r="J18" i="132"/>
  <c r="I15" i="132"/>
  <c r="G15" i="132"/>
  <c r="M13" i="132"/>
  <c r="L49" i="132"/>
  <c r="L45" i="132"/>
  <c r="L41" i="132"/>
  <c r="L37" i="132"/>
  <c r="L33" i="132"/>
  <c r="L29" i="132"/>
  <c r="L25" i="132"/>
  <c r="L21" i="132"/>
  <c r="L17" i="132"/>
  <c r="P14" i="132"/>
  <c r="L13" i="132"/>
  <c r="O15" i="132"/>
  <c r="I14" i="132"/>
  <c r="U43" i="115" a="1"/>
  <c r="U43" i="115" s="1"/>
  <c r="V43" i="115" a="1"/>
  <c r="V43" i="115" s="1"/>
  <c r="R43" i="115" a="1"/>
  <c r="R43" i="115" s="1"/>
  <c r="S43" i="115" a="1"/>
  <c r="S43" i="115" s="1"/>
  <c r="T43" i="115" a="1"/>
  <c r="T43" i="115" s="1"/>
  <c r="S84" i="115" a="1"/>
  <c r="S84" i="115" s="1"/>
  <c r="T84" i="115" a="1"/>
  <c r="T84" i="115" s="1"/>
  <c r="U84" i="115" a="1"/>
  <c r="U84" i="115" s="1"/>
  <c r="V84" i="115" a="1"/>
  <c r="V84" i="115" s="1"/>
  <c r="R84" i="115" a="1"/>
  <c r="R84" i="115" s="1"/>
  <c r="S86" i="115" a="1"/>
  <c r="S86" i="115" s="1"/>
  <c r="T86" i="115" a="1"/>
  <c r="T86" i="115" s="1"/>
  <c r="U86" i="115" a="1"/>
  <c r="U86" i="115" s="1"/>
  <c r="V88" i="115" a="1"/>
  <c r="V88" i="115" s="1"/>
  <c r="R88" i="115" a="1"/>
  <c r="R88" i="115" s="1"/>
  <c r="S88" i="115" a="1"/>
  <c r="S88" i="115" s="1"/>
  <c r="T88" i="115" a="1"/>
  <c r="T88" i="115" s="1"/>
  <c r="U88" i="115" a="1"/>
  <c r="U88" i="115" s="1"/>
  <c r="V90" i="115" a="1"/>
  <c r="V90" i="115" s="1"/>
  <c r="R90" i="115" a="1"/>
  <c r="R90" i="115" s="1"/>
  <c r="S90" i="115" a="1"/>
  <c r="S90" i="115" s="1"/>
  <c r="T90" i="115" a="1"/>
  <c r="T90" i="115" s="1"/>
  <c r="U92" i="115" a="1"/>
  <c r="U92" i="115" s="1"/>
  <c r="V92" i="115" a="1"/>
  <c r="V92" i="115" s="1"/>
  <c r="R92" i="115" a="1"/>
  <c r="R92" i="115" s="1"/>
  <c r="S92" i="115" a="1"/>
  <c r="S92" i="115" s="1"/>
  <c r="T92" i="115" a="1"/>
  <c r="T92" i="115" s="1"/>
  <c r="U94" i="115" a="1"/>
  <c r="U94" i="115" s="1"/>
  <c r="V94" i="115" a="1"/>
  <c r="V94" i="115" s="1"/>
  <c r="R94" i="115" a="1"/>
  <c r="R94" i="115" s="1"/>
  <c r="S94" i="115" a="1"/>
  <c r="S94" i="115" s="1"/>
  <c r="S34" i="115" a="1"/>
  <c r="S34" i="115" s="1"/>
  <c r="L21" i="115"/>
  <c r="O21" i="115"/>
  <c r="U30" i="115" a="1"/>
  <c r="U30" i="115" s="1"/>
  <c r="V30" i="115" a="1"/>
  <c r="V30" i="115" s="1"/>
  <c r="R30" i="115" a="1"/>
  <c r="R30" i="115" s="1"/>
  <c r="S30" i="115" a="1"/>
  <c r="S30" i="115" s="1"/>
  <c r="T32" i="115" a="1"/>
  <c r="T32" i="115" s="1"/>
  <c r="U32" i="115" a="1"/>
  <c r="U32" i="115" s="1"/>
  <c r="V32" i="115" a="1"/>
  <c r="V32" i="115" s="1"/>
  <c r="R32" i="115" a="1"/>
  <c r="R32" i="115" s="1"/>
  <c r="S32" i="115" a="1"/>
  <c r="S32" i="115" s="1"/>
  <c r="L23" i="115"/>
  <c r="O23" i="115"/>
  <c r="M36" i="115"/>
  <c r="L36" i="115"/>
  <c r="O36" i="115"/>
  <c r="M77" i="115"/>
  <c r="L77" i="115"/>
  <c r="S21" i="115" a="1"/>
  <c r="S21" i="115" s="1"/>
  <c r="T21" i="115" a="1"/>
  <c r="T21" i="115" s="1"/>
  <c r="U21" i="115" a="1"/>
  <c r="U21" i="115" s="1"/>
  <c r="L38" i="115"/>
  <c r="O38" i="115"/>
  <c r="S51" i="115" a="1"/>
  <c r="S51" i="115" s="1"/>
  <c r="T51" i="115" a="1"/>
  <c r="T51" i="115" s="1"/>
  <c r="U51" i="115" a="1"/>
  <c r="U51" i="115" s="1"/>
  <c r="V51" i="115" a="1"/>
  <c r="V51" i="115" s="1"/>
  <c r="R51" i="115" a="1"/>
  <c r="R51" i="115" s="1"/>
  <c r="S53" i="115" a="1"/>
  <c r="S53" i="115" s="1"/>
  <c r="T53" i="115" a="1"/>
  <c r="T53" i="115" s="1"/>
  <c r="U53" i="115" a="1"/>
  <c r="U53" i="115" s="1"/>
  <c r="R86" i="115" a="1"/>
  <c r="R86" i="115" s="1"/>
  <c r="T34" i="115" a="1"/>
  <c r="T34" i="115" s="1"/>
  <c r="U34" i="115" a="1"/>
  <c r="U34" i="115" s="1"/>
  <c r="V34" i="115" a="1"/>
  <c r="V34" i="115" s="1"/>
  <c r="R34" i="115" a="1"/>
  <c r="R34" i="115" s="1"/>
  <c r="M42" i="115"/>
  <c r="L42" i="115"/>
  <c r="O42" i="115"/>
  <c r="M44" i="115"/>
  <c r="L44" i="115"/>
  <c r="O44" i="115"/>
  <c r="T30" i="115" a="1"/>
  <c r="T30" i="115" s="1"/>
  <c r="V23" i="115" a="1"/>
  <c r="V23" i="115" s="1"/>
  <c r="R23" i="115" a="1"/>
  <c r="R23" i="115" s="1"/>
  <c r="S23" i="115" a="1"/>
  <c r="S23" i="115" s="1"/>
  <c r="T23" i="115" a="1"/>
  <c r="T23" i="115" s="1"/>
  <c r="U23" i="115" a="1"/>
  <c r="U23" i="115" s="1"/>
  <c r="M31" i="115"/>
  <c r="O31" i="115"/>
  <c r="L31" i="115"/>
  <c r="S36" i="115" a="1"/>
  <c r="S36" i="115" s="1"/>
  <c r="T36" i="115" a="1"/>
  <c r="T36" i="115" s="1"/>
  <c r="U36" i="115" a="1"/>
  <c r="U36" i="115" s="1"/>
  <c r="V36" i="115" a="1"/>
  <c r="V36" i="115" s="1"/>
  <c r="R36" i="115" a="1"/>
  <c r="R36" i="115" s="1"/>
  <c r="V71" i="115" a="1"/>
  <c r="V71" i="115" s="1"/>
  <c r="R71" i="115" a="1"/>
  <c r="R71" i="115" s="1"/>
  <c r="S71" i="115" a="1"/>
  <c r="S71" i="115" s="1"/>
  <c r="T71" i="115" a="1"/>
  <c r="T71" i="115" s="1"/>
  <c r="U71" i="115" a="1"/>
  <c r="U71" i="115" s="1"/>
  <c r="U77" i="115" a="1"/>
  <c r="U77" i="115" s="1"/>
  <c r="M25" i="115"/>
  <c r="L25" i="115"/>
  <c r="O25" i="115"/>
  <c r="M21" i="115"/>
  <c r="V25" i="115" a="1"/>
  <c r="V25" i="115" s="1"/>
  <c r="R25" i="115" a="1"/>
  <c r="R25" i="115" s="1"/>
  <c r="S25" i="115" a="1"/>
  <c r="S25" i="115" s="1"/>
  <c r="T25" i="115" a="1"/>
  <c r="T25" i="115" s="1"/>
  <c r="U27" i="115" a="1"/>
  <c r="U27" i="115" s="1"/>
  <c r="V27" i="115" a="1"/>
  <c r="V27" i="115" s="1"/>
  <c r="R27" i="115" a="1"/>
  <c r="R27" i="115" s="1"/>
  <c r="S27" i="115" a="1"/>
  <c r="S27" i="115" s="1"/>
  <c r="T27" i="115" a="1"/>
  <c r="T27" i="115" s="1"/>
  <c r="S38" i="115" a="1"/>
  <c r="S38" i="115" s="1"/>
  <c r="T38" i="115" a="1"/>
  <c r="T38" i="115" s="1"/>
  <c r="U38" i="115" a="1"/>
  <c r="U38" i="115" s="1"/>
  <c r="U29" i="115" a="1"/>
  <c r="U29" i="115" s="1"/>
  <c r="V29" i="115" a="1"/>
  <c r="V29" i="115" s="1"/>
  <c r="R29" i="115" a="1"/>
  <c r="R29" i="115" s="1"/>
  <c r="S29" i="115" a="1"/>
  <c r="S29" i="115" s="1"/>
  <c r="V40" i="115" a="1"/>
  <c r="V40" i="115" s="1"/>
  <c r="R40" i="115" a="1"/>
  <c r="R40" i="115" s="1"/>
  <c r="S40" i="115" a="1"/>
  <c r="S40" i="115" s="1"/>
  <c r="T40" i="115" a="1"/>
  <c r="T40" i="115" s="1"/>
  <c r="U40" i="115" a="1"/>
  <c r="U40" i="115" s="1"/>
  <c r="V42" i="115" a="1"/>
  <c r="V42" i="115" s="1"/>
  <c r="R42" i="115" a="1"/>
  <c r="R42" i="115" s="1"/>
  <c r="S42" i="115" a="1"/>
  <c r="S42" i="115" s="1"/>
  <c r="T42" i="115" a="1"/>
  <c r="T42" i="115" s="1"/>
  <c r="L20" i="115"/>
  <c r="O20" i="115"/>
  <c r="T31" i="115" a="1"/>
  <c r="T31" i="115" s="1"/>
  <c r="U31" i="115" a="1"/>
  <c r="U31" i="115" s="1"/>
  <c r="V31" i="115" a="1"/>
  <c r="V31" i="115" s="1"/>
  <c r="R31" i="115" a="1"/>
  <c r="R31" i="115" s="1"/>
  <c r="S31" i="115" a="1"/>
  <c r="S31" i="115" s="1"/>
  <c r="R53" i="115" a="1"/>
  <c r="R53" i="115" s="1"/>
  <c r="U42" i="115" a="1"/>
  <c r="U42" i="115" s="1"/>
  <c r="V86" i="115" a="1"/>
  <c r="V86" i="115" s="1"/>
  <c r="R38" i="115" a="1"/>
  <c r="R38" i="115" s="1"/>
  <c r="L27" i="115"/>
  <c r="O27" i="115"/>
  <c r="L22" i="115"/>
  <c r="O22" i="115"/>
  <c r="L24" i="115"/>
  <c r="O24" i="115"/>
  <c r="M29" i="115"/>
  <c r="T33" i="115" a="1"/>
  <c r="T33" i="115" s="1"/>
  <c r="U33" i="115" a="1"/>
  <c r="U33" i="115" s="1"/>
  <c r="V33" i="115" a="1"/>
  <c r="V33" i="115" s="1"/>
  <c r="R33" i="115" a="1"/>
  <c r="R33" i="115" s="1"/>
  <c r="M35" i="115"/>
  <c r="L35" i="115"/>
  <c r="O35" i="115"/>
  <c r="O64" i="115"/>
  <c r="L64" i="115"/>
  <c r="L34" i="115"/>
  <c r="O77" i="115"/>
  <c r="S20" i="115" a="1"/>
  <c r="S20" i="115" s="1"/>
  <c r="T20" i="115" a="1"/>
  <c r="T20" i="115" s="1"/>
  <c r="U20" i="115" a="1"/>
  <c r="U20" i="115" s="1"/>
  <c r="V20" i="115" a="1"/>
  <c r="V20" i="115" s="1"/>
  <c r="R20" i="115" a="1"/>
  <c r="R20" i="115" s="1"/>
  <c r="L26" i="115"/>
  <c r="O26" i="115"/>
  <c r="L28" i="115"/>
  <c r="O28" i="115"/>
  <c r="S54" i="115" a="1"/>
  <c r="S54" i="115" s="1"/>
  <c r="T54" i="115" a="1"/>
  <c r="T54" i="115" s="1"/>
  <c r="U54" i="115" a="1"/>
  <c r="U54" i="115" s="1"/>
  <c r="L33" i="115"/>
  <c r="U25" i="115" a="1"/>
  <c r="U25" i="115" s="1"/>
  <c r="M39" i="115"/>
  <c r="L39" i="115"/>
  <c r="O39" i="115"/>
  <c r="V56" i="115" a="1"/>
  <c r="V56" i="115" s="1"/>
  <c r="R56" i="115" a="1"/>
  <c r="R56" i="115" s="1"/>
  <c r="S56" i="115" a="1"/>
  <c r="S56" i="115" s="1"/>
  <c r="T56" i="115" a="1"/>
  <c r="T56" i="115" s="1"/>
  <c r="U56" i="115" a="1"/>
  <c r="U56" i="115" s="1"/>
  <c r="V58" i="115" a="1"/>
  <c r="V58" i="115" s="1"/>
  <c r="R58" i="115" a="1"/>
  <c r="R58" i="115" s="1"/>
  <c r="S58" i="115" a="1"/>
  <c r="S58" i="115" s="1"/>
  <c r="T58" i="115" a="1"/>
  <c r="T58" i="115" s="1"/>
  <c r="U60" i="115" a="1"/>
  <c r="U60" i="115" s="1"/>
  <c r="V60" i="115" a="1"/>
  <c r="V60" i="115" s="1"/>
  <c r="R60" i="115" a="1"/>
  <c r="R60" i="115" s="1"/>
  <c r="S60" i="115" a="1"/>
  <c r="S60" i="115" s="1"/>
  <c r="T60" i="115" a="1"/>
  <c r="T60" i="115" s="1"/>
  <c r="R21" i="115" a="1"/>
  <c r="R21" i="115" s="1"/>
  <c r="T94" i="115" a="1"/>
  <c r="T94" i="115" s="1"/>
  <c r="V54" i="115" a="1"/>
  <c r="V54" i="115" s="1"/>
  <c r="S22" i="115" a="1"/>
  <c r="S22" i="115" s="1"/>
  <c r="T22" i="115" a="1"/>
  <c r="T22" i="115" s="1"/>
  <c r="U22" i="115" a="1"/>
  <c r="U22" i="115" s="1"/>
  <c r="V24" i="115" a="1"/>
  <c r="V24" i="115" s="1"/>
  <c r="R24" i="115" a="1"/>
  <c r="R24" i="115" s="1"/>
  <c r="S24" i="115" a="1"/>
  <c r="S24" i="115" s="1"/>
  <c r="T24" i="115" a="1"/>
  <c r="T24" i="115" s="1"/>
  <c r="U24" i="115" a="1"/>
  <c r="U24" i="115" s="1"/>
  <c r="M33" i="115"/>
  <c r="S35" i="115" a="1"/>
  <c r="S35" i="115" s="1"/>
  <c r="T35" i="115" a="1"/>
  <c r="T35" i="115" s="1"/>
  <c r="U35" i="115" a="1"/>
  <c r="U35" i="115" s="1"/>
  <c r="V35" i="115" a="1"/>
  <c r="V35" i="115" s="1"/>
  <c r="R35" i="115" a="1"/>
  <c r="R35" i="115" s="1"/>
  <c r="O47" i="115"/>
  <c r="M47" i="115"/>
  <c r="L47" i="115"/>
  <c r="O46" i="115"/>
  <c r="V53" i="115" a="1"/>
  <c r="V53" i="115" s="1"/>
  <c r="V26" i="115" a="1"/>
  <c r="V26" i="115" s="1"/>
  <c r="R26" i="115" a="1"/>
  <c r="R26" i="115" s="1"/>
  <c r="S26" i="115" a="1"/>
  <c r="S26" i="115" s="1"/>
  <c r="T26" i="115" a="1"/>
  <c r="T26" i="115" s="1"/>
  <c r="U28" i="115" a="1"/>
  <c r="U28" i="115" s="1"/>
  <c r="V28" i="115" a="1"/>
  <c r="V28" i="115" s="1"/>
  <c r="R28" i="115" a="1"/>
  <c r="R28" i="115" s="1"/>
  <c r="S28" i="115" a="1"/>
  <c r="S28" i="115" s="1"/>
  <c r="T28" i="115" a="1"/>
  <c r="T28" i="115" s="1"/>
  <c r="O32" i="115"/>
  <c r="L32" i="115"/>
  <c r="S37" i="115" a="1"/>
  <c r="S37" i="115" s="1"/>
  <c r="T37" i="115" a="1"/>
  <c r="T37" i="115" s="1"/>
  <c r="U37" i="115" a="1"/>
  <c r="U37" i="115" s="1"/>
  <c r="M96" i="115"/>
  <c r="O96" i="115"/>
  <c r="L96" i="115"/>
  <c r="V38" i="115" a="1"/>
  <c r="V38" i="115" s="1"/>
  <c r="M69" i="115"/>
  <c r="L80" i="115"/>
  <c r="L48" i="115"/>
  <c r="O92" i="115"/>
  <c r="O76" i="115"/>
  <c r="O60" i="115"/>
  <c r="R100" i="115" a="1"/>
  <c r="R100" i="115" s="1"/>
  <c r="R68" i="115" a="1"/>
  <c r="R68" i="115" s="1"/>
  <c r="R52" i="115" a="1"/>
  <c r="R52" i="115" s="1"/>
  <c r="S96" i="115" a="1"/>
  <c r="S96" i="115" s="1"/>
  <c r="S80" i="115" a="1"/>
  <c r="S80" i="115" s="1"/>
  <c r="S64" i="115" a="1"/>
  <c r="S64" i="115" s="1"/>
  <c r="S48" i="115" a="1"/>
  <c r="S48" i="115" s="1"/>
  <c r="T76" i="115" a="1"/>
  <c r="T76" i="115" s="1"/>
  <c r="T44" i="115" a="1"/>
  <c r="T44" i="115" s="1"/>
  <c r="U72" i="115" a="1"/>
  <c r="U72" i="115" s="1"/>
  <c r="V100" i="115" a="1"/>
  <c r="V100" i="115" s="1"/>
  <c r="V68" i="115" a="1"/>
  <c r="V68" i="115" s="1"/>
  <c r="V52" i="115" a="1"/>
  <c r="V52" i="115" s="1"/>
  <c r="M43" i="115"/>
  <c r="L95" i="115"/>
  <c r="L79" i="115"/>
  <c r="L63" i="115"/>
  <c r="O91" i="115"/>
  <c r="O75" i="115"/>
  <c r="O59" i="115"/>
  <c r="O43" i="115"/>
  <c r="R99" i="115" a="1"/>
  <c r="R99" i="115" s="1"/>
  <c r="R83" i="115" a="1"/>
  <c r="R83" i="115" s="1"/>
  <c r="R67" i="115" a="1"/>
  <c r="R67" i="115" s="1"/>
  <c r="S95" i="115" a="1"/>
  <c r="S95" i="115" s="1"/>
  <c r="S79" i="115" a="1"/>
  <c r="S79" i="115" s="1"/>
  <c r="S63" i="115" a="1"/>
  <c r="S63" i="115" s="1"/>
  <c r="S47" i="115" a="1"/>
  <c r="S47" i="115" s="1"/>
  <c r="T91" i="115" a="1"/>
  <c r="T91" i="115" s="1"/>
  <c r="T75" i="115" a="1"/>
  <c r="T75" i="115" s="1"/>
  <c r="T59" i="115" a="1"/>
  <c r="T59" i="115" s="1"/>
  <c r="U87" i="115" a="1"/>
  <c r="U87" i="115" s="1"/>
  <c r="U55" i="115" a="1"/>
  <c r="U55" i="115" s="1"/>
  <c r="U39" i="115" a="1"/>
  <c r="U39" i="115" s="1"/>
  <c r="V99" i="115" a="1"/>
  <c r="V99" i="115" s="1"/>
  <c r="V83" i="115" a="1"/>
  <c r="V83" i="115" s="1"/>
  <c r="V67" i="115" a="1"/>
  <c r="V67" i="115" s="1"/>
  <c r="O90" i="115"/>
  <c r="O74" i="115"/>
  <c r="O58" i="115"/>
  <c r="R98" i="115" a="1"/>
  <c r="R98" i="115" s="1"/>
  <c r="R82" i="115" a="1"/>
  <c r="R82" i="115" s="1"/>
  <c r="R66" i="115" a="1"/>
  <c r="R66" i="115" s="1"/>
  <c r="R50" i="115" a="1"/>
  <c r="R50" i="115" s="1"/>
  <c r="S78" i="115" a="1"/>
  <c r="S78" i="115" s="1"/>
  <c r="S62" i="115" a="1"/>
  <c r="S62" i="115" s="1"/>
  <c r="S46" i="115" a="1"/>
  <c r="S46" i="115" s="1"/>
  <c r="T74" i="115" a="1"/>
  <c r="T74" i="115" s="1"/>
  <c r="U70" i="115" a="1"/>
  <c r="U70" i="115" s="1"/>
  <c r="V98" i="115" a="1"/>
  <c r="V98" i="115" s="1"/>
  <c r="V82" i="115" a="1"/>
  <c r="V82" i="115" s="1"/>
  <c r="V66" i="115" a="1"/>
  <c r="V66" i="115" s="1"/>
  <c r="V50" i="115" a="1"/>
  <c r="V50" i="115" s="1"/>
  <c r="M75" i="115"/>
  <c r="L93" i="115"/>
  <c r="O89" i="115"/>
  <c r="O73" i="115"/>
  <c r="O57" i="115"/>
  <c r="O41" i="115"/>
  <c r="R97" i="115" a="1"/>
  <c r="R97" i="115" s="1"/>
  <c r="R81" i="115" a="1"/>
  <c r="R81" i="115" s="1"/>
  <c r="R65" i="115" a="1"/>
  <c r="R65" i="115" s="1"/>
  <c r="R49" i="115" a="1"/>
  <c r="R49" i="115" s="1"/>
  <c r="S93" i="115" a="1"/>
  <c r="S93" i="115" s="1"/>
  <c r="S77" i="115" a="1"/>
  <c r="S77" i="115" s="1"/>
  <c r="S61" i="115" a="1"/>
  <c r="S61" i="115" s="1"/>
  <c r="S45" i="115" a="1"/>
  <c r="S45" i="115" s="1"/>
  <c r="T89" i="115" a="1"/>
  <c r="T89" i="115" s="1"/>
  <c r="T73" i="115" a="1"/>
  <c r="T73" i="115" s="1"/>
  <c r="T57" i="115" a="1"/>
  <c r="T57" i="115" s="1"/>
  <c r="T41" i="115" a="1"/>
  <c r="T41" i="115" s="1"/>
  <c r="U85" i="115" a="1"/>
  <c r="U85" i="115" s="1"/>
  <c r="U69" i="115" a="1"/>
  <c r="U69" i="115" s="1"/>
  <c r="V97" i="115" a="1"/>
  <c r="V97" i="115" s="1"/>
  <c r="V81" i="115" a="1"/>
  <c r="V81" i="115" s="1"/>
  <c r="V65" i="115" a="1"/>
  <c r="V65" i="115" s="1"/>
  <c r="V49" i="115" a="1"/>
  <c r="V49" i="115" s="1"/>
  <c r="L76" i="115"/>
  <c r="O88" i="115"/>
  <c r="O72" i="115"/>
  <c r="O56" i="115"/>
  <c r="O40" i="115"/>
  <c r="R96" i="115" a="1"/>
  <c r="R96" i="115" s="1"/>
  <c r="R80" i="115" a="1"/>
  <c r="R80" i="115" s="1"/>
  <c r="R64" i="115" a="1"/>
  <c r="R64" i="115" s="1"/>
  <c r="R48" i="115" a="1"/>
  <c r="R48" i="115" s="1"/>
  <c r="S76" i="115" a="1"/>
  <c r="S76" i="115" s="1"/>
  <c r="S44" i="115" a="1"/>
  <c r="S44" i="115" s="1"/>
  <c r="T72" i="115" a="1"/>
  <c r="T72" i="115" s="1"/>
  <c r="U100" i="115" a="1"/>
  <c r="U100" i="115" s="1"/>
  <c r="U68" i="115" a="1"/>
  <c r="U68" i="115" s="1"/>
  <c r="U52" i="115" a="1"/>
  <c r="U52" i="115" s="1"/>
  <c r="V96" i="115" a="1"/>
  <c r="V96" i="115" s="1"/>
  <c r="V80" i="115" a="1"/>
  <c r="V80" i="115" s="1"/>
  <c r="V64" i="115" a="1"/>
  <c r="V64" i="115" s="1"/>
  <c r="V48" i="115" a="1"/>
  <c r="V48" i="115" s="1"/>
  <c r="O87" i="115"/>
  <c r="O71" i="115"/>
  <c r="O55" i="115"/>
  <c r="R95" i="115" a="1"/>
  <c r="R95" i="115" s="1"/>
  <c r="R79" i="115" a="1"/>
  <c r="R79" i="115" s="1"/>
  <c r="R63" i="115" a="1"/>
  <c r="R63" i="115" s="1"/>
  <c r="R47" i="115" a="1"/>
  <c r="R47" i="115" s="1"/>
  <c r="S91" i="115" a="1"/>
  <c r="S91" i="115" s="1"/>
  <c r="S75" i="115" a="1"/>
  <c r="S75" i="115" s="1"/>
  <c r="S59" i="115" a="1"/>
  <c r="S59" i="115" s="1"/>
  <c r="T87" i="115" a="1"/>
  <c r="T87" i="115" s="1"/>
  <c r="T55" i="115" a="1"/>
  <c r="T55" i="115" s="1"/>
  <c r="T39" i="115" a="1"/>
  <c r="T39" i="115" s="1"/>
  <c r="U99" i="115" a="1"/>
  <c r="U99" i="115" s="1"/>
  <c r="U83" i="115" a="1"/>
  <c r="U83" i="115" s="1"/>
  <c r="U67" i="115" a="1"/>
  <c r="U67" i="115" s="1"/>
  <c r="V95" i="115" a="1"/>
  <c r="V95" i="115" s="1"/>
  <c r="V79" i="115" a="1"/>
  <c r="V79" i="115" s="1"/>
  <c r="V63" i="115" a="1"/>
  <c r="V63" i="115" s="1"/>
  <c r="V47" i="115" a="1"/>
  <c r="V47" i="115" s="1"/>
  <c r="L90" i="115"/>
  <c r="L74" i="115"/>
  <c r="L58" i="115"/>
  <c r="O86" i="115"/>
  <c r="O70" i="115"/>
  <c r="O54" i="115"/>
  <c r="R78" i="115" a="1"/>
  <c r="R78" i="115" s="1"/>
  <c r="R62" i="115" a="1"/>
  <c r="R62" i="115" s="1"/>
  <c r="R46" i="115" a="1"/>
  <c r="R46" i="115" s="1"/>
  <c r="S74" i="115" a="1"/>
  <c r="S74" i="115" s="1"/>
  <c r="T70" i="115" a="1"/>
  <c r="T70" i="115" s="1"/>
  <c r="U98" i="115" a="1"/>
  <c r="U98" i="115" s="1"/>
  <c r="U82" i="115" a="1"/>
  <c r="U82" i="115" s="1"/>
  <c r="U66" i="115" a="1"/>
  <c r="U66" i="115" s="1"/>
  <c r="U50" i="115" a="1"/>
  <c r="U50" i="115" s="1"/>
  <c r="V78" i="115" a="1"/>
  <c r="V78" i="115" s="1"/>
  <c r="V62" i="115" a="1"/>
  <c r="V62" i="115" s="1"/>
  <c r="V46" i="115" a="1"/>
  <c r="V46" i="115" s="1"/>
  <c r="M40" i="115"/>
  <c r="M68" i="115"/>
  <c r="O85" i="115"/>
  <c r="O69" i="115"/>
  <c r="O53" i="115"/>
  <c r="O37" i="115"/>
  <c r="R93" i="115" a="1"/>
  <c r="R93" i="115" s="1"/>
  <c r="R77" i="115" a="1"/>
  <c r="R77" i="115" s="1"/>
  <c r="R61" i="115" a="1"/>
  <c r="R61" i="115" s="1"/>
  <c r="R45" i="115" a="1"/>
  <c r="R45" i="115" s="1"/>
  <c r="S89" i="115" a="1"/>
  <c r="S89" i="115" s="1"/>
  <c r="S73" i="115" a="1"/>
  <c r="S73" i="115" s="1"/>
  <c r="S57" i="115" a="1"/>
  <c r="S57" i="115" s="1"/>
  <c r="S41" i="115" a="1"/>
  <c r="S41" i="115" s="1"/>
  <c r="T85" i="115" a="1"/>
  <c r="T85" i="115" s="1"/>
  <c r="T69" i="115" a="1"/>
  <c r="T69" i="115" s="1"/>
  <c r="U97" i="115" a="1"/>
  <c r="U97" i="115" s="1"/>
  <c r="U81" i="115" a="1"/>
  <c r="U81" i="115" s="1"/>
  <c r="U65" i="115" a="1"/>
  <c r="U65" i="115" s="1"/>
  <c r="U49" i="115" a="1"/>
  <c r="U49" i="115" s="1"/>
  <c r="V93" i="115" a="1"/>
  <c r="V93" i="115" s="1"/>
  <c r="V77" i="115" a="1"/>
  <c r="V77" i="115" s="1"/>
  <c r="V61" i="115" a="1"/>
  <c r="V61" i="115" s="1"/>
  <c r="V45" i="115" a="1"/>
  <c r="V45" i="115" s="1"/>
  <c r="M53" i="115"/>
  <c r="L72" i="115"/>
  <c r="O100" i="115"/>
  <c r="O84" i="115"/>
  <c r="O68" i="115"/>
  <c r="O52" i="115"/>
  <c r="R76" i="115" a="1"/>
  <c r="R76" i="115" s="1"/>
  <c r="R44" i="115" a="1"/>
  <c r="R44" i="115" s="1"/>
  <c r="S72" i="115" a="1"/>
  <c r="S72" i="115" s="1"/>
  <c r="T100" i="115" a="1"/>
  <c r="T100" i="115" s="1"/>
  <c r="T68" i="115" a="1"/>
  <c r="T68" i="115" s="1"/>
  <c r="T52" i="115" a="1"/>
  <c r="T52" i="115" s="1"/>
  <c r="U96" i="115" a="1"/>
  <c r="U96" i="115" s="1"/>
  <c r="U80" i="115" a="1"/>
  <c r="U80" i="115" s="1"/>
  <c r="U64" i="115" a="1"/>
  <c r="U64" i="115" s="1"/>
  <c r="U48" i="115" a="1"/>
  <c r="U48" i="115" s="1"/>
  <c r="V76" i="115" a="1"/>
  <c r="V76" i="115" s="1"/>
  <c r="V44" i="115" a="1"/>
  <c r="V44" i="115" s="1"/>
  <c r="L55" i="115"/>
  <c r="O99" i="115"/>
  <c r="O83" i="115"/>
  <c r="O67" i="115"/>
  <c r="O51" i="115"/>
  <c r="R91" i="115" a="1"/>
  <c r="R91" i="115" s="1"/>
  <c r="R75" i="115" a="1"/>
  <c r="R75" i="115" s="1"/>
  <c r="R59" i="115" a="1"/>
  <c r="R59" i="115" s="1"/>
  <c r="S87" i="115" a="1"/>
  <c r="S87" i="115" s="1"/>
  <c r="S55" i="115" a="1"/>
  <c r="S55" i="115" s="1"/>
  <c r="S39" i="115" a="1"/>
  <c r="S39" i="115" s="1"/>
  <c r="T99" i="115" a="1"/>
  <c r="T99" i="115" s="1"/>
  <c r="T83" i="115" a="1"/>
  <c r="T83" i="115" s="1"/>
  <c r="T67" i="115" a="1"/>
  <c r="T67" i="115" s="1"/>
  <c r="U95" i="115" a="1"/>
  <c r="U95" i="115" s="1"/>
  <c r="U79" i="115" a="1"/>
  <c r="U79" i="115" s="1"/>
  <c r="U63" i="115" a="1"/>
  <c r="U63" i="115" s="1"/>
  <c r="U47" i="115" a="1"/>
  <c r="U47" i="115" s="1"/>
  <c r="V91" i="115" a="1"/>
  <c r="V91" i="115" s="1"/>
  <c r="V75" i="115" a="1"/>
  <c r="V75" i="115" s="1"/>
  <c r="V59" i="115" a="1"/>
  <c r="V59" i="115" s="1"/>
  <c r="R74" i="115" a="1"/>
  <c r="R74" i="115" s="1"/>
  <c r="M95" i="115"/>
  <c r="L85" i="115"/>
  <c r="L37" i="115"/>
  <c r="O65" i="115"/>
  <c r="O49" i="115"/>
  <c r="R89" i="115" a="1"/>
  <c r="R89" i="115" s="1"/>
  <c r="R73" i="115" a="1"/>
  <c r="R73" i="115" s="1"/>
  <c r="R57" i="115" a="1"/>
  <c r="R57" i="115" s="1"/>
  <c r="R41" i="115" a="1"/>
  <c r="R41" i="115" s="1"/>
  <c r="L100" i="115"/>
  <c r="R72" i="115" a="1"/>
  <c r="R72" i="115" s="1"/>
  <c r="L83" i="115"/>
  <c r="R87" i="115" a="1"/>
  <c r="R87" i="115" s="1"/>
  <c r="R55" i="115" a="1"/>
  <c r="R55" i="115" s="1"/>
  <c r="R39" i="115" a="1"/>
  <c r="R39" i="115" s="1"/>
  <c r="AB42" i="117" a="1"/>
  <c r="AB42" i="117" s="1"/>
  <c r="X42" i="117" a="1"/>
  <c r="X42" i="117" s="1"/>
  <c r="Y42" i="117" a="1"/>
  <c r="Y42" i="117" s="1"/>
  <c r="Z42" i="117" a="1"/>
  <c r="Z42" i="117" s="1"/>
  <c r="AA42" i="117" a="1"/>
  <c r="AA42" i="117" s="1"/>
  <c r="AB92" i="117" a="1"/>
  <c r="AB92" i="117" s="1"/>
  <c r="Z92" i="117" a="1"/>
  <c r="Z92" i="117" s="1"/>
  <c r="T75" i="117"/>
  <c r="S75" i="117"/>
  <c r="V75" i="117"/>
  <c r="O75" i="117"/>
  <c r="R75" i="117"/>
  <c r="J75" i="117"/>
  <c r="X83" i="117" a="1"/>
  <c r="X83" i="117" s="1"/>
  <c r="Y83" i="117" a="1"/>
  <c r="Y83" i="117" s="1"/>
  <c r="J99" i="117"/>
  <c r="O99" i="117"/>
  <c r="U99" i="117"/>
  <c r="V99" i="117"/>
  <c r="Z99" i="117" a="1"/>
  <c r="Z99" i="117" s="1"/>
  <c r="U85" i="117"/>
  <c r="O85" i="117"/>
  <c r="R85" i="117"/>
  <c r="S85" i="117"/>
  <c r="T85" i="117"/>
  <c r="V85" i="117"/>
  <c r="K85" i="117"/>
  <c r="J85" i="117"/>
  <c r="AA91" i="117" a="1"/>
  <c r="AA91" i="117" s="1"/>
  <c r="Z91" i="117" a="1"/>
  <c r="Z91" i="117" s="1"/>
  <c r="AB91" i="117" a="1"/>
  <c r="AB91" i="117" s="1"/>
  <c r="Y91" i="117" a="1"/>
  <c r="Y91" i="117" s="1"/>
  <c r="N81" i="117"/>
  <c r="X66" i="117" a="1"/>
  <c r="X66" i="117" s="1"/>
  <c r="Y66" i="117" a="1"/>
  <c r="Y66" i="117" s="1"/>
  <c r="AA66" i="117" a="1"/>
  <c r="AA66" i="117" s="1"/>
  <c r="X64" i="117" a="1"/>
  <c r="X64" i="117" s="1"/>
  <c r="Y64" i="117" a="1"/>
  <c r="Y64" i="117" s="1"/>
  <c r="Z64" i="117" a="1"/>
  <c r="Z64" i="117" s="1"/>
  <c r="N52" i="117"/>
  <c r="AA40" i="117" a="1"/>
  <c r="AA40" i="117" s="1"/>
  <c r="K94" i="117"/>
  <c r="R94" i="117"/>
  <c r="S94" i="117"/>
  <c r="V94" i="117"/>
  <c r="S81" i="117"/>
  <c r="T81" i="117"/>
  <c r="U81" i="117"/>
  <c r="R81" i="117"/>
  <c r="X68" i="117" a="1"/>
  <c r="X68" i="117" s="1"/>
  <c r="Y68" i="117" a="1"/>
  <c r="Y68" i="117" s="1"/>
  <c r="Z68" i="117" a="1"/>
  <c r="Z68" i="117" s="1"/>
  <c r="N100" i="117"/>
  <c r="N86" i="117"/>
  <c r="N53" i="117"/>
  <c r="AB85" i="117" a="1"/>
  <c r="AB85" i="117" s="1"/>
  <c r="AB84" i="117" a="1"/>
  <c r="AB84" i="117" s="1"/>
  <c r="X84" i="117" a="1"/>
  <c r="X84" i="117" s="1"/>
  <c r="Z84" i="117" a="1"/>
  <c r="Z84" i="117" s="1"/>
  <c r="AA84" i="117" a="1"/>
  <c r="AA84" i="117" s="1"/>
  <c r="X77" i="117" a="1"/>
  <c r="X77" i="117" s="1"/>
  <c r="Y77" i="117" a="1"/>
  <c r="Y77" i="117" s="1"/>
  <c r="Z77" i="117" a="1"/>
  <c r="Z77" i="117" s="1"/>
  <c r="AB93" i="117" a="1"/>
  <c r="AB93" i="117" s="1"/>
  <c r="X93" i="117" a="1"/>
  <c r="X93" i="117" s="1"/>
  <c r="Y93" i="117" a="1"/>
  <c r="Y93" i="117" s="1"/>
  <c r="N56" i="117"/>
  <c r="K40" i="117"/>
  <c r="S40" i="117"/>
  <c r="U40" i="117"/>
  <c r="X40" i="117" a="1"/>
  <c r="X40" i="117" s="1"/>
  <c r="Y98" i="117" a="1"/>
  <c r="Y98" i="117" s="1"/>
  <c r="Z98" i="117" a="1"/>
  <c r="Z98" i="117" s="1"/>
  <c r="N31" i="117"/>
  <c r="AA90" i="117" a="1"/>
  <c r="AA90" i="117" s="1"/>
  <c r="X90" i="117" a="1"/>
  <c r="X90" i="117" s="1"/>
  <c r="X85" i="117" a="1"/>
  <c r="X85" i="117" s="1"/>
  <c r="AA85" i="117" a="1"/>
  <c r="AA85" i="117" s="1"/>
  <c r="X23" i="117" a="1"/>
  <c r="X23" i="117" s="1"/>
  <c r="Z23" i="117" a="1"/>
  <c r="Z23" i="117" s="1"/>
  <c r="AA23" i="117" a="1"/>
  <c r="AA23" i="117" s="1"/>
  <c r="U94" i="117"/>
  <c r="O87" i="117"/>
  <c r="S87" i="117"/>
  <c r="T87" i="117"/>
  <c r="AB87" i="117" a="1"/>
  <c r="AB87" i="117" s="1"/>
  <c r="K87" i="117"/>
  <c r="X63" i="117" a="1"/>
  <c r="X63" i="117" s="1"/>
  <c r="Z63" i="117" a="1"/>
  <c r="Z63" i="117" s="1"/>
  <c r="K60" i="117"/>
  <c r="AB60" i="117" a="1"/>
  <c r="AB60" i="117" s="1"/>
  <c r="J60" i="117"/>
  <c r="R60" i="117"/>
  <c r="S60" i="117"/>
  <c r="T60" i="117"/>
  <c r="U60" i="117"/>
  <c r="V60" i="117"/>
  <c r="Z60" i="117" a="1"/>
  <c r="Z60" i="117" s="1"/>
  <c r="AA60" i="117" a="1"/>
  <c r="AA60" i="117" s="1"/>
  <c r="N45" i="117"/>
  <c r="J94" i="117"/>
  <c r="K81" i="117"/>
  <c r="K71" i="117"/>
  <c r="S71" i="117"/>
  <c r="N96" i="117"/>
  <c r="N41" i="117"/>
  <c r="R97" i="117"/>
  <c r="S92" i="117"/>
  <c r="S84" i="117"/>
  <c r="S82" i="117"/>
  <c r="V77" i="117"/>
  <c r="K68" i="117"/>
  <c r="O66" i="117"/>
  <c r="R57" i="117"/>
  <c r="X50" i="117" a="1"/>
  <c r="X50" i="117" s="1"/>
  <c r="Z46" i="117" a="1"/>
  <c r="Z46" i="117" s="1"/>
  <c r="R44" i="117"/>
  <c r="AA38" i="117" a="1"/>
  <c r="AA38" i="117" s="1"/>
  <c r="T34" i="117"/>
  <c r="V29" i="117"/>
  <c r="U28" i="117"/>
  <c r="S25" i="117"/>
  <c r="S24" i="117"/>
  <c r="X99" i="117" a="1"/>
  <c r="X99" i="117" s="1"/>
  <c r="O98" i="117"/>
  <c r="R92" i="117"/>
  <c r="Y87" i="117" a="1"/>
  <c r="Y87" i="117" s="1"/>
  <c r="R84" i="117"/>
  <c r="O80" i="117"/>
  <c r="S74" i="117"/>
  <c r="J70" i="117"/>
  <c r="J68" i="117"/>
  <c r="J67" i="117"/>
  <c r="K66" i="117"/>
  <c r="J63" i="117"/>
  <c r="U50" i="117"/>
  <c r="X48" i="117" a="1"/>
  <c r="X48" i="117" s="1"/>
  <c r="V46" i="117"/>
  <c r="Z38" i="117" a="1"/>
  <c r="Z38" i="117" s="1"/>
  <c r="AA37" i="117" a="1"/>
  <c r="AA37" i="117" s="1"/>
  <c r="S34" i="117"/>
  <c r="T29" i="117"/>
  <c r="T28" i="117"/>
  <c r="R25" i="117"/>
  <c r="O22" i="117"/>
  <c r="K98" i="117"/>
  <c r="K97" i="117"/>
  <c r="O93" i="117"/>
  <c r="K92" i="117"/>
  <c r="J82" i="117"/>
  <c r="X81" i="117" a="1"/>
  <c r="X81" i="117" s="1"/>
  <c r="J76" i="117"/>
  <c r="AA75" i="117" a="1"/>
  <c r="AA75" i="117" s="1"/>
  <c r="J74" i="117"/>
  <c r="J57" i="117"/>
  <c r="Y53" i="117" a="1"/>
  <c r="Y53" i="117" s="1"/>
  <c r="O50" i="117"/>
  <c r="Y37" i="117" a="1"/>
  <c r="Y37" i="117" s="1"/>
  <c r="X30" i="117" a="1"/>
  <c r="X30" i="117" s="1"/>
  <c r="J98" i="117"/>
  <c r="N87" i="117"/>
  <c r="N70" i="117"/>
  <c r="N63" i="117"/>
  <c r="K46" i="117"/>
  <c r="AB40" i="117" a="1"/>
  <c r="AB40" i="117" s="1"/>
  <c r="X37" i="117" a="1"/>
  <c r="X37" i="117" s="1"/>
  <c r="K28" i="117"/>
  <c r="K22" i="117"/>
  <c r="N77" i="117"/>
  <c r="N44" i="117"/>
  <c r="N38" i="117"/>
  <c r="T37" i="117"/>
  <c r="N85" i="117"/>
  <c r="N64" i="117"/>
  <c r="X49" i="117" a="1"/>
  <c r="X49" i="117" s="1"/>
  <c r="AB44" i="117" a="1"/>
  <c r="AB44" i="117" s="1"/>
  <c r="S37" i="117"/>
  <c r="AB23" i="117" a="1"/>
  <c r="AB23" i="117" s="1"/>
  <c r="N61" i="117"/>
  <c r="AA44" i="117" a="1"/>
  <c r="AA44" i="117" s="1"/>
  <c r="N39" i="117"/>
  <c r="N54" i="117"/>
  <c r="Z44" i="117" a="1"/>
  <c r="Z44" i="117" s="1"/>
  <c r="Y43" i="117" a="1"/>
  <c r="Y43" i="117" s="1"/>
  <c r="N92" i="117"/>
  <c r="AB80" i="117" a="1"/>
  <c r="AB80" i="117" s="1"/>
  <c r="AA74" i="117" a="1"/>
  <c r="AA74" i="117" s="1"/>
  <c r="O69" i="117"/>
  <c r="R68" i="117"/>
  <c r="V67" i="117"/>
  <c r="N48" i="117"/>
  <c r="Y44" i="117" a="1"/>
  <c r="Y44" i="117" s="1"/>
  <c r="S43" i="117"/>
  <c r="Z30" i="117" a="1"/>
  <c r="Z30" i="117" s="1"/>
  <c r="AB29" i="117" a="1"/>
  <c r="AB29" i="117" s="1"/>
  <c r="N93" i="117"/>
  <c r="Y90" i="117" a="1"/>
  <c r="Y90" i="117" s="1"/>
  <c r="S86" i="117"/>
  <c r="Y82" i="117" a="1"/>
  <c r="Y82" i="117" s="1"/>
  <c r="AB81" i="117" a="1"/>
  <c r="AB81" i="117" s="1"/>
  <c r="AA78" i="117" a="1"/>
  <c r="AA78" i="117" s="1"/>
  <c r="Y75" i="117" a="1"/>
  <c r="Y75" i="117" s="1"/>
  <c r="V70" i="117"/>
  <c r="S67" i="117"/>
  <c r="Z54" i="117" a="1"/>
  <c r="Z54" i="117" s="1"/>
  <c r="T89" i="117"/>
  <c r="R86" i="117"/>
  <c r="X76" i="117" a="1"/>
  <c r="X76" i="117" s="1"/>
  <c r="Y74" i="117" a="1"/>
  <c r="Y74" i="117" s="1"/>
  <c r="U70" i="117"/>
  <c r="O68" i="117"/>
  <c r="R67" i="117"/>
  <c r="V66" i="117"/>
  <c r="T65" i="117"/>
  <c r="Z58" i="117" a="1"/>
  <c r="Z58" i="117" s="1"/>
  <c r="N51" i="117"/>
  <c r="V44" i="117"/>
  <c r="K37" i="117"/>
  <c r="Z29" i="117" a="1"/>
  <c r="Z29" i="117" s="1"/>
  <c r="N26" i="117"/>
  <c r="U98" i="117"/>
  <c r="U97" i="117"/>
  <c r="R89" i="117"/>
  <c r="V82" i="117"/>
  <c r="U80" i="117"/>
  <c r="U76" i="117"/>
  <c r="X75" i="117" a="1"/>
  <c r="X75" i="117" s="1"/>
  <c r="T70" i="117"/>
  <c r="O67" i="117"/>
  <c r="U66" i="117"/>
  <c r="S65" i="117"/>
  <c r="U64" i="117"/>
  <c r="X58" i="117" a="1"/>
  <c r="X58" i="117" s="1"/>
  <c r="V57" i="117"/>
  <c r="U56" i="117"/>
  <c r="Z51" i="117" a="1"/>
  <c r="Z51" i="117" s="1"/>
  <c r="U44" i="117"/>
  <c r="J37" i="117"/>
  <c r="S30" i="117"/>
  <c r="AB24" i="117" a="1"/>
  <c r="AB24" i="117" s="1"/>
  <c r="S23" i="117"/>
  <c r="V22" i="117"/>
  <c r="T98" i="117"/>
  <c r="T97" i="117"/>
  <c r="U92" i="117"/>
  <c r="K88" i="117"/>
  <c r="J86" i="117"/>
  <c r="U84" i="117"/>
  <c r="U82" i="117"/>
  <c r="S80" i="117"/>
  <c r="T76" i="117"/>
  <c r="V74" i="117"/>
  <c r="S70" i="117"/>
  <c r="T66" i="117"/>
  <c r="T64" i="117"/>
  <c r="J62" i="117"/>
  <c r="U58" i="117"/>
  <c r="U57" i="117"/>
  <c r="T56" i="117"/>
  <c r="J52" i="117"/>
  <c r="AA50" i="117" a="1"/>
  <c r="AA50" i="117" s="1"/>
  <c r="T44" i="117"/>
  <c r="AB39" i="117" a="1"/>
  <c r="AB39" i="117" s="1"/>
  <c r="Y29" i="117" a="1"/>
  <c r="Y29" i="117" s="1"/>
  <c r="AB25" i="117" a="1"/>
  <c r="AB25" i="117" s="1"/>
  <c r="U22" i="117"/>
  <c r="S98" i="117"/>
  <c r="T84" i="117"/>
  <c r="R80" i="117"/>
  <c r="S76" i="117"/>
  <c r="U74" i="117"/>
  <c r="R70" i="117"/>
  <c r="S66" i="117"/>
  <c r="T58" i="117"/>
  <c r="V49" i="117"/>
  <c r="S44" i="117"/>
  <c r="AB38" i="117" a="1"/>
  <c r="AB38" i="117" s="1"/>
  <c r="AB36" i="117" a="1"/>
  <c r="AB36" i="117" s="1"/>
  <c r="V28" i="117"/>
  <c r="U24" i="117"/>
  <c r="S22" i="117"/>
  <c r="U79" i="119" a="1"/>
  <c r="U79" i="119" s="1"/>
  <c r="W79" i="119" a="1"/>
  <c r="W79" i="119" s="1"/>
  <c r="X79" i="119" a="1"/>
  <c r="X79" i="119" s="1"/>
  <c r="O40" i="119"/>
  <c r="N40" i="119"/>
  <c r="T80" i="119" a="1"/>
  <c r="T80" i="119" s="1"/>
  <c r="U80" i="119" a="1"/>
  <c r="U80" i="119" s="1"/>
  <c r="X80" i="119" a="1"/>
  <c r="X80" i="119" s="1"/>
  <c r="V59" i="119" a="1"/>
  <c r="V59" i="119" s="1"/>
  <c r="T59" i="119" a="1"/>
  <c r="T59" i="119" s="1"/>
  <c r="U59" i="119" a="1"/>
  <c r="U59" i="119" s="1"/>
  <c r="W59" i="119" a="1"/>
  <c r="W59" i="119" s="1"/>
  <c r="V46" i="119" a="1"/>
  <c r="V46" i="119" s="1"/>
  <c r="O46" i="119"/>
  <c r="N46" i="119"/>
  <c r="Q46" i="119"/>
  <c r="V40" i="119" a="1"/>
  <c r="V40" i="119" s="1"/>
  <c r="N92" i="119"/>
  <c r="O92" i="119"/>
  <c r="Q92" i="119"/>
  <c r="N78" i="119"/>
  <c r="O78" i="119"/>
  <c r="Q78" i="119"/>
  <c r="T32" i="119" a="1"/>
  <c r="T32" i="119" s="1"/>
  <c r="U32" i="119" a="1"/>
  <c r="U32" i="119" s="1"/>
  <c r="X32" i="119" a="1"/>
  <c r="X32" i="119" s="1"/>
  <c r="T99" i="119" a="1"/>
  <c r="T99" i="119" s="1"/>
  <c r="Q90" i="119"/>
  <c r="N89" i="119"/>
  <c r="N84" i="119"/>
  <c r="Q76" i="119"/>
  <c r="O75" i="119"/>
  <c r="X64" i="119" a="1"/>
  <c r="X64" i="119" s="1"/>
  <c r="N62" i="119"/>
  <c r="Q53" i="119"/>
  <c r="Q52" i="119"/>
  <c r="O51" i="119"/>
  <c r="T47" i="119" a="1"/>
  <c r="T47" i="119" s="1"/>
  <c r="V42" i="119" a="1"/>
  <c r="V42" i="119" s="1"/>
  <c r="U37" i="119" a="1"/>
  <c r="U37" i="119" s="1"/>
  <c r="X36" i="119" a="1"/>
  <c r="X36" i="119" s="1"/>
  <c r="U35" i="119" a="1"/>
  <c r="U35" i="119" s="1"/>
  <c r="T30" i="119" a="1"/>
  <c r="T30" i="119" s="1"/>
  <c r="N90" i="119"/>
  <c r="Q83" i="119"/>
  <c r="O76" i="119"/>
  <c r="W73" i="119" a="1"/>
  <c r="W73" i="119" s="1"/>
  <c r="T68" i="119" a="1"/>
  <c r="T68" i="119" s="1"/>
  <c r="U64" i="119" a="1"/>
  <c r="U64" i="119" s="1"/>
  <c r="Q63" i="119"/>
  <c r="O53" i="119"/>
  <c r="N52" i="119"/>
  <c r="T37" i="119" a="1"/>
  <c r="T37" i="119" s="1"/>
  <c r="W36" i="119" a="1"/>
  <c r="W36" i="119" s="1"/>
  <c r="N34" i="119"/>
  <c r="Q77" i="119"/>
  <c r="O63" i="119"/>
  <c r="U44" i="119" a="1"/>
  <c r="U44" i="119" s="1"/>
  <c r="O83" i="119"/>
  <c r="O77" i="119"/>
  <c r="N56" i="119"/>
  <c r="V43" i="119" a="1"/>
  <c r="V43" i="119" s="1"/>
  <c r="W89" i="119" a="1"/>
  <c r="W89" i="119" s="1"/>
  <c r="T84" i="119" a="1"/>
  <c r="T84" i="119" s="1"/>
  <c r="T62" i="119" a="1"/>
  <c r="T62" i="119" s="1"/>
  <c r="W51" i="119" a="1"/>
  <c r="W51" i="119" s="1"/>
  <c r="U26" i="119" a="1"/>
  <c r="U26" i="119" s="1"/>
  <c r="X21" i="119" a="1"/>
  <c r="X21" i="119" s="1"/>
  <c r="W75" i="119" a="1"/>
  <c r="W75" i="119" s="1"/>
  <c r="W69" i="119" a="1"/>
  <c r="W69" i="119" s="1"/>
  <c r="T52" i="119" a="1"/>
  <c r="T52" i="119" s="1"/>
  <c r="U71" i="119" a="1"/>
  <c r="U71" i="119" s="1"/>
  <c r="W22" i="119" a="1"/>
  <c r="W22" i="119" s="1"/>
  <c r="V21" i="119" a="1"/>
  <c r="V21" i="119" s="1"/>
  <c r="V31" i="119" a="1"/>
  <c r="V31" i="119" s="1"/>
  <c r="U21" i="119" a="1"/>
  <c r="U21" i="119" s="1"/>
  <c r="W43" i="119" a="1"/>
  <c r="W43" i="119" s="1"/>
  <c r="T92" i="119" a="1"/>
  <c r="T92" i="119" s="1"/>
  <c r="T46" i="119" a="1"/>
  <c r="T46" i="119" s="1"/>
  <c r="U43" i="119" a="1"/>
  <c r="U43" i="119" s="1"/>
  <c r="W40" i="119" a="1"/>
  <c r="W40" i="119" s="1"/>
  <c r="O32" i="119"/>
  <c r="X83" i="119" a="1"/>
  <c r="X83" i="119" s="1"/>
  <c r="T63" i="119" a="1"/>
  <c r="T63" i="119" s="1"/>
  <c r="T43" i="119" a="1"/>
  <c r="T43" i="119" s="1"/>
  <c r="U39" i="119" a="1"/>
  <c r="U39" i="119" s="1"/>
  <c r="Q30" i="119"/>
  <c r="Q23" i="119"/>
  <c r="Q21" i="119"/>
  <c r="W99" i="119" a="1"/>
  <c r="W99" i="119" s="1"/>
  <c r="W97" i="119" a="1"/>
  <c r="W97" i="119" s="1"/>
  <c r="N96" i="119"/>
  <c r="O95" i="119"/>
  <c r="T93" i="119" a="1"/>
  <c r="T93" i="119" s="1"/>
  <c r="U89" i="119" a="1"/>
  <c r="U89" i="119" s="1"/>
  <c r="U88" i="119" a="1"/>
  <c r="U88" i="119" s="1"/>
  <c r="Q85" i="119"/>
  <c r="V84" i="119" a="1"/>
  <c r="V84" i="119" s="1"/>
  <c r="U75" i="119" a="1"/>
  <c r="U75" i="119" s="1"/>
  <c r="O73" i="119"/>
  <c r="Q68" i="119"/>
  <c r="V53" i="119" a="1"/>
  <c r="V53" i="119" s="1"/>
  <c r="V51" i="119" a="1"/>
  <c r="V51" i="119" s="1"/>
  <c r="T44" i="119" a="1"/>
  <c r="T44" i="119" s="1"/>
  <c r="Q42" i="119"/>
  <c r="X37" i="119" a="1"/>
  <c r="X37" i="119" s="1"/>
  <c r="Q31" i="119"/>
  <c r="N30" i="119"/>
  <c r="O21" i="119"/>
  <c r="W83" i="119" a="1"/>
  <c r="W83" i="119" s="1"/>
  <c r="T75" i="119" a="1"/>
  <c r="T75" i="119" s="1"/>
  <c r="Q74" i="119"/>
  <c r="T72" i="119" a="1"/>
  <c r="T72" i="119" s="1"/>
  <c r="U70" i="119" a="1"/>
  <c r="U70" i="119" s="1"/>
  <c r="N68" i="119"/>
  <c r="X52" i="119" a="1"/>
  <c r="X52" i="119" s="1"/>
  <c r="U51" i="119" a="1"/>
  <c r="U51" i="119" s="1"/>
  <c r="X26" i="119" a="1"/>
  <c r="X26" i="119" s="1"/>
  <c r="X22" i="119" a="1"/>
  <c r="X22" i="119" s="1"/>
  <c r="N46" i="122"/>
  <c r="O46" i="122"/>
  <c r="Q46" i="122"/>
  <c r="T46" i="122" a="1"/>
  <c r="T46" i="122" s="1"/>
  <c r="U46" i="122" a="1"/>
  <c r="U46" i="122" s="1"/>
  <c r="X46" i="122" a="1"/>
  <c r="X46" i="122" s="1"/>
  <c r="U12" i="122" a="1"/>
  <c r="U12" i="122" s="1"/>
  <c r="T12" i="122" a="1"/>
  <c r="T12" i="122" s="1"/>
  <c r="V46" i="122" a="1"/>
  <c r="V46" i="122" s="1"/>
  <c r="T62" i="122" a="1"/>
  <c r="T62" i="122" s="1"/>
  <c r="V38" i="122" a="1"/>
  <c r="V38" i="122" s="1"/>
  <c r="T38" i="122" a="1"/>
  <c r="T38" i="122" s="1"/>
  <c r="U38" i="122" a="1"/>
  <c r="U38" i="122" s="1"/>
  <c r="W38" i="122" a="1"/>
  <c r="W38" i="122" s="1"/>
  <c r="X38" i="122" a="1"/>
  <c r="X38" i="122" s="1"/>
  <c r="N18" i="122"/>
  <c r="O18" i="122"/>
  <c r="Q18" i="122"/>
  <c r="N84" i="122"/>
  <c r="O84" i="122"/>
  <c r="V27" i="122" a="1"/>
  <c r="V27" i="122" s="1"/>
  <c r="X27" i="122" a="1"/>
  <c r="X27" i="122" s="1"/>
  <c r="O62" i="122"/>
  <c r="N62" i="122"/>
  <c r="Q62" i="122"/>
  <c r="U62" i="122" a="1"/>
  <c r="U62" i="122" s="1"/>
  <c r="V62" i="122" a="1"/>
  <c r="V62" i="122" s="1"/>
  <c r="U48" i="122" a="1"/>
  <c r="U48" i="122" s="1"/>
  <c r="W56" i="122" a="1"/>
  <c r="W56" i="122" s="1"/>
  <c r="V85" i="122" a="1"/>
  <c r="V85" i="122" s="1"/>
  <c r="X85" i="122" a="1"/>
  <c r="X85" i="122" s="1"/>
  <c r="N85" i="122"/>
  <c r="O85" i="122"/>
  <c r="V60" i="122" a="1"/>
  <c r="V60" i="122" s="1"/>
  <c r="T64" i="122" a="1"/>
  <c r="T64" i="122" s="1"/>
  <c r="X64" i="122" a="1"/>
  <c r="X64" i="122" s="1"/>
  <c r="N48" i="122"/>
  <c r="O48" i="122"/>
  <c r="Q48" i="122"/>
  <c r="T48" i="122" a="1"/>
  <c r="T48" i="122" s="1"/>
  <c r="U84" i="122" a="1"/>
  <c r="U84" i="122" s="1"/>
  <c r="N60" i="122"/>
  <c r="O60" i="122"/>
  <c r="O78" i="122"/>
  <c r="X78" i="122" a="1"/>
  <c r="X78" i="122" s="1"/>
  <c r="N78" i="122"/>
  <c r="Q78" i="122"/>
  <c r="N69" i="122"/>
  <c r="Q69" i="122"/>
  <c r="V84" i="122" a="1"/>
  <c r="V84" i="122" s="1"/>
  <c r="U66" i="122" a="1"/>
  <c r="U66" i="122" s="1"/>
  <c r="T66" i="122" a="1"/>
  <c r="T66" i="122" s="1"/>
  <c r="X48" i="122" a="1"/>
  <c r="X48" i="122" s="1"/>
  <c r="U26" i="122" a="1"/>
  <c r="U26" i="122" s="1"/>
  <c r="V26" i="122" a="1"/>
  <c r="V26" i="122" s="1"/>
  <c r="W26" i="122" a="1"/>
  <c r="W26" i="122" s="1"/>
  <c r="X26" i="122" a="1"/>
  <c r="X26" i="122" s="1"/>
  <c r="O94" i="122"/>
  <c r="N94" i="122"/>
  <c r="Q94" i="122"/>
  <c r="U94" i="122" a="1"/>
  <c r="U94" i="122" s="1"/>
  <c r="V94" i="122" a="1"/>
  <c r="V94" i="122" s="1"/>
  <c r="W64" i="122" a="1"/>
  <c r="W64" i="122" s="1"/>
  <c r="T51" i="122" a="1"/>
  <c r="T51" i="122" s="1"/>
  <c r="W48" i="122" a="1"/>
  <c r="W48" i="122" s="1"/>
  <c r="T37" i="122" a="1"/>
  <c r="T37" i="122" s="1"/>
  <c r="Q37" i="122"/>
  <c r="U88" i="122" a="1"/>
  <c r="U88" i="122" s="1"/>
  <c r="N83" i="122"/>
  <c r="Q80" i="122"/>
  <c r="Q79" i="122"/>
  <c r="N75" i="122"/>
  <c r="N73" i="122"/>
  <c r="V64" i="122" a="1"/>
  <c r="V64" i="122" s="1"/>
  <c r="O58" i="122"/>
  <c r="X54" i="122" a="1"/>
  <c r="X54" i="122" s="1"/>
  <c r="X42" i="122" a="1"/>
  <c r="X42" i="122" s="1"/>
  <c r="T39" i="122" a="1"/>
  <c r="T39" i="122" s="1"/>
  <c r="Q34" i="122"/>
  <c r="T25" i="122" a="1"/>
  <c r="T25" i="122" s="1"/>
  <c r="Q21" i="122"/>
  <c r="W16" i="122" a="1"/>
  <c r="W16" i="122" s="1"/>
  <c r="X62" i="122" a="1"/>
  <c r="X62" i="122" s="1"/>
  <c r="U44" i="122" a="1"/>
  <c r="U44" i="122" s="1"/>
  <c r="N34" i="122"/>
  <c r="O23" i="122"/>
  <c r="W18" i="122" a="1"/>
  <c r="W18" i="122" s="1"/>
  <c r="Q14" i="122"/>
  <c r="O22" i="122"/>
  <c r="V18" i="122" a="1"/>
  <c r="V18" i="122" s="1"/>
  <c r="N15" i="122"/>
  <c r="O14" i="122"/>
  <c r="X92" i="122" a="1"/>
  <c r="X92" i="122" s="1"/>
  <c r="V80" i="122" a="1"/>
  <c r="V80" i="122" s="1"/>
  <c r="T79" i="122" a="1"/>
  <c r="T79" i="122" s="1"/>
  <c r="U72" i="122" a="1"/>
  <c r="U72" i="122" s="1"/>
  <c r="V50" i="122" a="1"/>
  <c r="V50" i="122" s="1"/>
  <c r="N45" i="122"/>
  <c r="U35" i="122" a="1"/>
  <c r="U35" i="122" s="1"/>
  <c r="X88" i="122" a="1"/>
  <c r="X88" i="122" s="1"/>
  <c r="W69" i="122" a="1"/>
  <c r="W69" i="122" s="1"/>
  <c r="O64" i="122"/>
  <c r="U34" i="122" a="1"/>
  <c r="U34" i="122" s="1"/>
  <c r="T23" i="122" a="1"/>
  <c r="T23" i="122" s="1"/>
  <c r="W97" i="122" a="1"/>
  <c r="W97" i="122" s="1"/>
  <c r="W78" i="122" a="1"/>
  <c r="W78" i="122" s="1"/>
  <c r="X60" i="122" a="1"/>
  <c r="X60" i="122" s="1"/>
  <c r="T88" i="122" a="1"/>
  <c r="T88" i="122" s="1"/>
  <c r="U74" i="122" a="1"/>
  <c r="U74" i="122" s="1"/>
  <c r="T70" i="122" a="1"/>
  <c r="T70" i="122" s="1"/>
  <c r="T55" i="122" a="1"/>
  <c r="T55" i="122" s="1"/>
  <c r="V54" i="122" a="1"/>
  <c r="V54" i="122" s="1"/>
  <c r="X32" i="122" a="1"/>
  <c r="X32" i="122" s="1"/>
  <c r="W32" i="122" a="1"/>
  <c r="W32" i="122" s="1"/>
  <c r="X30" i="122" a="1"/>
  <c r="X30" i="122" s="1"/>
  <c r="W14" i="122" a="1"/>
  <c r="W14" i="122" s="1"/>
  <c r="Q98" i="122"/>
  <c r="X80" i="122" a="1"/>
  <c r="X80" i="122" s="1"/>
  <c r="U32" i="122" a="1"/>
  <c r="U32" i="122" s="1"/>
  <c r="V30" i="122" a="1"/>
  <c r="V30" i="122" s="1"/>
  <c r="O39" i="122"/>
  <c r="T32" i="122" a="1"/>
  <c r="T32" i="122" s="1"/>
  <c r="V31" i="122" a="1"/>
  <c r="V31" i="122" s="1"/>
  <c r="U30" i="122" a="1"/>
  <c r="U30" i="122" s="1"/>
  <c r="T28" i="122" a="1"/>
  <c r="T28" i="122" s="1"/>
  <c r="Q26" i="122"/>
  <c r="N98" i="122"/>
  <c r="W91" i="122" a="1"/>
  <c r="W91" i="122" s="1"/>
  <c r="X79" i="122" a="1"/>
  <c r="X79" i="122" s="1"/>
  <c r="V74" i="122" a="1"/>
  <c r="V74" i="122" s="1"/>
  <c r="W72" i="122" a="1"/>
  <c r="W72" i="122" s="1"/>
  <c r="W62" i="122" a="1"/>
  <c r="W62" i="122" s="1"/>
  <c r="U58" i="122" a="1"/>
  <c r="U58" i="122" s="1"/>
  <c r="U56" i="122" a="1"/>
  <c r="U56" i="122" s="1"/>
  <c r="V48" i="122" a="1"/>
  <c r="V48" i="122" s="1"/>
  <c r="W46" i="122" a="1"/>
  <c r="W46" i="122" s="1"/>
  <c r="O38" i="122"/>
  <c r="T30" i="122" a="1"/>
  <c r="T30" i="122" s="1"/>
  <c r="N27" i="122"/>
  <c r="U18" i="122" a="1"/>
  <c r="U18" i="122" s="1"/>
  <c r="W94" i="122" a="1"/>
  <c r="W94" i="122" s="1"/>
  <c r="U91" i="122" a="1"/>
  <c r="U91" i="122" s="1"/>
  <c r="U80" i="122" a="1"/>
  <c r="U80" i="122" s="1"/>
  <c r="V72" i="122" a="1"/>
  <c r="V72" i="122" s="1"/>
  <c r="U49" i="122" a="1"/>
  <c r="U49" i="122" s="1"/>
  <c r="Q83" i="122"/>
  <c r="V78" i="122" a="1"/>
  <c r="V78" i="122" s="1"/>
  <c r="Q77" i="122"/>
  <c r="Q74" i="122"/>
  <c r="W60" i="122" a="1"/>
  <c r="W60" i="122" s="1"/>
  <c r="Q58" i="122"/>
  <c r="U50" i="122" a="1"/>
  <c r="U50" i="122" s="1"/>
  <c r="V40" i="122" a="1"/>
  <c r="V40" i="122" s="1"/>
  <c r="T34" i="122" a="1"/>
  <c r="T34" i="122" s="1"/>
  <c r="W22" i="122" a="1"/>
  <c r="W22" i="122" s="1"/>
  <c r="X16" i="122" a="1"/>
  <c r="X16" i="122" s="1"/>
  <c r="X14" i="122" a="1"/>
  <c r="X14" i="122" s="1"/>
  <c r="N92" i="124"/>
  <c r="O92" i="124"/>
  <c r="Q92" i="124"/>
  <c r="O76" i="124"/>
  <c r="N76" i="124"/>
  <c r="Q76" i="124"/>
  <c r="N60" i="124"/>
  <c r="O60" i="124"/>
  <c r="Q60" i="124"/>
  <c r="W60" i="124" a="1"/>
  <c r="W60" i="124" s="1"/>
  <c r="N44" i="124"/>
  <c r="O44" i="124"/>
  <c r="Q44" i="124"/>
  <c r="V44" i="124" a="1"/>
  <c r="V44" i="124" s="1"/>
  <c r="W44" i="124" a="1"/>
  <c r="W44" i="124" s="1"/>
  <c r="N28" i="124"/>
  <c r="Q28" i="124"/>
  <c r="O28" i="124"/>
  <c r="V28" i="124" a="1"/>
  <c r="V28" i="124" s="1"/>
  <c r="N95" i="124"/>
  <c r="O95" i="124"/>
  <c r="Q95" i="124"/>
  <c r="U95" i="124" a="1"/>
  <c r="U95" i="124" s="1"/>
  <c r="V95" i="124" a="1"/>
  <c r="V95" i="124" s="1"/>
  <c r="X95" i="124" a="1"/>
  <c r="X95" i="124" s="1"/>
  <c r="O79" i="124"/>
  <c r="N79" i="124"/>
  <c r="Q79" i="124"/>
  <c r="N63" i="124"/>
  <c r="O63" i="124"/>
  <c r="Q63" i="124"/>
  <c r="V63" i="124" a="1"/>
  <c r="V63" i="124" s="1"/>
  <c r="X63" i="124" a="1"/>
  <c r="X63" i="124" s="1"/>
  <c r="N47" i="124"/>
  <c r="O47" i="124"/>
  <c r="Q47" i="124"/>
  <c r="U47" i="124" a="1"/>
  <c r="U47" i="124" s="1"/>
  <c r="V47" i="124" a="1"/>
  <c r="V47" i="124" s="1"/>
  <c r="X47" i="124" a="1"/>
  <c r="X47" i="124" s="1"/>
  <c r="N31" i="124"/>
  <c r="Q31" i="124"/>
  <c r="O31" i="124"/>
  <c r="U31" i="124" a="1"/>
  <c r="U31" i="124" s="1"/>
  <c r="V98" i="124" a="1"/>
  <c r="V98" i="124" s="1"/>
  <c r="W98" i="124" a="1"/>
  <c r="W98" i="124" s="1"/>
  <c r="X98" i="124" a="1"/>
  <c r="X98" i="124" s="1"/>
  <c r="N98" i="124"/>
  <c r="Q98" i="124"/>
  <c r="O98" i="124"/>
  <c r="U98" i="124" a="1"/>
  <c r="U98" i="124" s="1"/>
  <c r="O82" i="124"/>
  <c r="Q82" i="124"/>
  <c r="N82" i="124"/>
  <c r="N66" i="124"/>
  <c r="O66" i="124"/>
  <c r="Q66" i="124"/>
  <c r="X66" i="124" a="1"/>
  <c r="X66" i="124" s="1"/>
  <c r="N50" i="124"/>
  <c r="O50" i="124"/>
  <c r="Q50" i="124"/>
  <c r="X50" i="124" a="1"/>
  <c r="X50" i="124" s="1"/>
  <c r="W50" i="124" a="1"/>
  <c r="W50" i="124" s="1"/>
  <c r="U50" i="124" a="1"/>
  <c r="U50" i="124" s="1"/>
  <c r="O34" i="124"/>
  <c r="N34" i="124"/>
  <c r="Q34" i="124"/>
  <c r="N85" i="124"/>
  <c r="O85" i="124"/>
  <c r="Q85" i="124"/>
  <c r="W85" i="124" a="1"/>
  <c r="W85" i="124" s="1"/>
  <c r="T85" i="124" a="1"/>
  <c r="T85" i="124" s="1"/>
  <c r="V85" i="124" a="1"/>
  <c r="V85" i="124" s="1"/>
  <c r="U85" i="124" a="1"/>
  <c r="U85" i="124" s="1"/>
  <c r="U69" i="124" a="1"/>
  <c r="U69" i="124" s="1"/>
  <c r="V69" i="124" a="1"/>
  <c r="V69" i="124" s="1"/>
  <c r="W69" i="124" a="1"/>
  <c r="W69" i="124" s="1"/>
  <c r="X69" i="124" a="1"/>
  <c r="X69" i="124" s="1"/>
  <c r="N69" i="124"/>
  <c r="Q69" i="124"/>
  <c r="O69" i="124"/>
  <c r="T69" i="124" a="1"/>
  <c r="T69" i="124" s="1"/>
  <c r="Q53" i="124"/>
  <c r="W53" i="124" a="1"/>
  <c r="W53" i="124" s="1"/>
  <c r="X53" i="124" a="1"/>
  <c r="X53" i="124" s="1"/>
  <c r="N53" i="124"/>
  <c r="O53" i="124"/>
  <c r="N37" i="124"/>
  <c r="O37" i="124"/>
  <c r="Q37" i="124"/>
  <c r="Q21" i="124"/>
  <c r="O21" i="124"/>
  <c r="N21" i="124"/>
  <c r="O88" i="124"/>
  <c r="Q88" i="124"/>
  <c r="N88" i="124"/>
  <c r="N72" i="124"/>
  <c r="O72" i="124"/>
  <c r="Q72" i="124"/>
  <c r="T72" i="124" a="1"/>
  <c r="T72" i="124" s="1"/>
  <c r="U72" i="124" a="1"/>
  <c r="U72" i="124" s="1"/>
  <c r="W72" i="124" a="1"/>
  <c r="W72" i="124" s="1"/>
  <c r="W56" i="124" a="1"/>
  <c r="W56" i="124" s="1"/>
  <c r="N56" i="124"/>
  <c r="O56" i="124"/>
  <c r="Q56" i="124"/>
  <c r="T56" i="124" a="1"/>
  <c r="T56" i="124" s="1"/>
  <c r="U56" i="124" a="1"/>
  <c r="U56" i="124" s="1"/>
  <c r="Q40" i="124"/>
  <c r="N40" i="124"/>
  <c r="O40" i="124"/>
  <c r="N24" i="124"/>
  <c r="O24" i="124"/>
  <c r="Q24" i="124"/>
  <c r="Q91" i="124"/>
  <c r="V91" i="124" a="1"/>
  <c r="V91" i="124" s="1"/>
  <c r="N91" i="124"/>
  <c r="O91" i="124"/>
  <c r="N75" i="124"/>
  <c r="O75" i="124"/>
  <c r="Q75" i="124"/>
  <c r="N59" i="124"/>
  <c r="O59" i="124"/>
  <c r="Q59" i="124"/>
  <c r="V59" i="124" a="1"/>
  <c r="V59" i="124" s="1"/>
  <c r="N43" i="124"/>
  <c r="O43" i="124"/>
  <c r="Q43" i="124"/>
  <c r="N27" i="124"/>
  <c r="O27" i="124"/>
  <c r="Q27" i="124"/>
  <c r="N94" i="124"/>
  <c r="O94" i="124"/>
  <c r="Q94" i="124"/>
  <c r="N78" i="124"/>
  <c r="O78" i="124"/>
  <c r="Q78" i="124"/>
  <c r="N62" i="124"/>
  <c r="O62" i="124"/>
  <c r="Q62" i="124"/>
  <c r="T62" i="124" a="1"/>
  <c r="T62" i="124" s="1"/>
  <c r="V62" i="124" a="1"/>
  <c r="V62" i="124" s="1"/>
  <c r="X62" i="124" a="1"/>
  <c r="X62" i="124" s="1"/>
  <c r="N46" i="124"/>
  <c r="O46" i="124"/>
  <c r="Q46" i="124"/>
  <c r="T46" i="124" a="1"/>
  <c r="T46" i="124" s="1"/>
  <c r="V46" i="124" a="1"/>
  <c r="V46" i="124" s="1"/>
  <c r="Q30" i="124"/>
  <c r="N30" i="124"/>
  <c r="O30" i="124"/>
  <c r="O97" i="124"/>
  <c r="Q97" i="124"/>
  <c r="N97" i="124"/>
  <c r="N81" i="124"/>
  <c r="O81" i="124"/>
  <c r="Q81" i="124"/>
  <c r="U81" i="124" a="1"/>
  <c r="U81" i="124" s="1"/>
  <c r="N65" i="124"/>
  <c r="Q65" i="124"/>
  <c r="O65" i="124"/>
  <c r="Q49" i="124"/>
  <c r="N49" i="124"/>
  <c r="O49" i="124"/>
  <c r="N33" i="124"/>
  <c r="O33" i="124"/>
  <c r="Q33" i="124"/>
  <c r="N100" i="124"/>
  <c r="O100" i="124"/>
  <c r="Q100" i="124"/>
  <c r="W100" i="124" a="1"/>
  <c r="W100" i="124" s="1"/>
  <c r="N84" i="124"/>
  <c r="O84" i="124"/>
  <c r="Q84" i="124"/>
  <c r="O68" i="124"/>
  <c r="Q68" i="124"/>
  <c r="N68" i="124"/>
  <c r="N52" i="124"/>
  <c r="O52" i="124"/>
  <c r="Q52" i="124"/>
  <c r="N36" i="124"/>
  <c r="O36" i="124"/>
  <c r="Q36" i="124"/>
  <c r="W36" i="124" a="1"/>
  <c r="W36" i="124" s="1"/>
  <c r="N87" i="124"/>
  <c r="O87" i="124"/>
  <c r="Q87" i="124"/>
  <c r="T87" i="124" a="1"/>
  <c r="T87" i="124" s="1"/>
  <c r="W87" i="124" a="1"/>
  <c r="W87" i="124" s="1"/>
  <c r="W71" i="124" a="1"/>
  <c r="W71" i="124" s="1"/>
  <c r="N71" i="124"/>
  <c r="Q71" i="124"/>
  <c r="O71" i="124"/>
  <c r="T71" i="124" a="1"/>
  <c r="T71" i="124" s="1"/>
  <c r="Q55" i="124"/>
  <c r="O55" i="124"/>
  <c r="N55" i="124"/>
  <c r="N39" i="124"/>
  <c r="O39" i="124"/>
  <c r="Q39" i="124"/>
  <c r="N23" i="124"/>
  <c r="O23" i="124"/>
  <c r="T23" i="124" a="1"/>
  <c r="T23" i="124" s="1"/>
  <c r="Q23" i="124"/>
  <c r="W23" i="124" a="1"/>
  <c r="W23" i="124" s="1"/>
  <c r="N90" i="124"/>
  <c r="O90" i="124"/>
  <c r="Q90" i="124"/>
  <c r="N74" i="124"/>
  <c r="Q74" i="124"/>
  <c r="O74" i="124"/>
  <c r="Q58" i="124"/>
  <c r="O58" i="124"/>
  <c r="N58" i="124"/>
  <c r="N42" i="124"/>
  <c r="O42" i="124"/>
  <c r="Q42" i="124"/>
  <c r="N26" i="124"/>
  <c r="O26" i="124"/>
  <c r="Q26" i="124"/>
  <c r="N93" i="124"/>
  <c r="O93" i="124"/>
  <c r="Q93" i="124"/>
  <c r="N77" i="124"/>
  <c r="O77" i="124"/>
  <c r="Q77" i="124"/>
  <c r="O61" i="124"/>
  <c r="Q61" i="124"/>
  <c r="N61" i="124"/>
  <c r="N45" i="124"/>
  <c r="O45" i="124"/>
  <c r="Q45" i="124"/>
  <c r="N29" i="124"/>
  <c r="O29" i="124"/>
  <c r="Q29" i="124"/>
  <c r="N96" i="124"/>
  <c r="O96" i="124"/>
  <c r="Q96" i="124"/>
  <c r="X80" i="124" a="1"/>
  <c r="X80" i="124" s="1"/>
  <c r="N80" i="124"/>
  <c r="Q80" i="124"/>
  <c r="U80" i="124" a="1"/>
  <c r="U80" i="124" s="1"/>
  <c r="O80" i="124"/>
  <c r="O64" i="124"/>
  <c r="Q64" i="124"/>
  <c r="N64" i="124"/>
  <c r="N48" i="124"/>
  <c r="O48" i="124"/>
  <c r="Q48" i="124"/>
  <c r="N32" i="124"/>
  <c r="O32" i="124"/>
  <c r="U32" i="124" a="1"/>
  <c r="U32" i="124" s="1"/>
  <c r="Q32" i="124"/>
  <c r="X32" i="124" a="1"/>
  <c r="X32" i="124" s="1"/>
  <c r="N99" i="124"/>
  <c r="O99" i="124"/>
  <c r="Q99" i="124"/>
  <c r="V99" i="124" a="1"/>
  <c r="V99" i="124" s="1"/>
  <c r="O83" i="124"/>
  <c r="Q83" i="124"/>
  <c r="N83" i="124"/>
  <c r="N67" i="124"/>
  <c r="O67" i="124"/>
  <c r="Q67" i="124"/>
  <c r="N51" i="124"/>
  <c r="O51" i="124"/>
  <c r="Q51" i="124"/>
  <c r="V51" i="124" a="1"/>
  <c r="V51" i="124" s="1"/>
  <c r="W51" i="124" a="1"/>
  <c r="W51" i="124" s="1"/>
  <c r="N35" i="124"/>
  <c r="O35" i="124"/>
  <c r="Q35" i="124"/>
  <c r="U35" i="124" a="1"/>
  <c r="U35" i="124" s="1"/>
  <c r="V35" i="124" a="1"/>
  <c r="V35" i="124" s="1"/>
  <c r="N86" i="124"/>
  <c r="O86" i="124"/>
  <c r="Q86" i="124"/>
  <c r="T86" i="124" a="1"/>
  <c r="T86" i="124" s="1"/>
  <c r="U86" i="124" a="1"/>
  <c r="U86" i="124" s="1"/>
  <c r="W86" i="124" a="1"/>
  <c r="W86" i="124" s="1"/>
  <c r="X86" i="124" a="1"/>
  <c r="X86" i="124" s="1"/>
  <c r="U70" i="124" a="1"/>
  <c r="U70" i="124" s="1"/>
  <c r="V70" i="124" a="1"/>
  <c r="V70" i="124" s="1"/>
  <c r="N70" i="124"/>
  <c r="Q70" i="124"/>
  <c r="O70" i="124"/>
  <c r="T70" i="124" a="1"/>
  <c r="T70" i="124" s="1"/>
  <c r="Q54" i="124"/>
  <c r="W54" i="124" a="1"/>
  <c r="W54" i="124" s="1"/>
  <c r="N54" i="124"/>
  <c r="O54" i="124"/>
  <c r="N38" i="124"/>
  <c r="O38" i="124"/>
  <c r="Q38" i="124"/>
  <c r="X38" i="124" a="1"/>
  <c r="X38" i="124" s="1"/>
  <c r="N22" i="124"/>
  <c r="O22" i="124"/>
  <c r="Q22" i="124"/>
  <c r="N89" i="124"/>
  <c r="O89" i="124"/>
  <c r="Q89" i="124"/>
  <c r="W89" i="124" a="1"/>
  <c r="W89" i="124" s="1"/>
  <c r="X89" i="124" a="1"/>
  <c r="X89" i="124" s="1"/>
  <c r="N73" i="124"/>
  <c r="O73" i="124"/>
  <c r="Q73" i="124"/>
  <c r="N57" i="124"/>
  <c r="O57" i="124"/>
  <c r="Q57" i="124"/>
  <c r="N41" i="124"/>
  <c r="O41" i="124"/>
  <c r="Q41" i="124"/>
  <c r="Q25" i="124"/>
  <c r="N25" i="124"/>
  <c r="O25" i="124"/>
  <c r="V45" i="124" a="1"/>
  <c r="V45" i="124" s="1"/>
  <c r="T67" i="124" a="1"/>
  <c r="T67" i="124" s="1"/>
  <c r="U67" i="124" a="1"/>
  <c r="U67" i="124" s="1"/>
  <c r="V67" i="124" a="1"/>
  <c r="V67" i="124" s="1"/>
  <c r="W67" i="124" a="1"/>
  <c r="W67" i="124" s="1"/>
  <c r="X67" i="124" a="1"/>
  <c r="X67" i="124" s="1"/>
  <c r="U78" i="124" a="1"/>
  <c r="U78" i="124" s="1"/>
  <c r="T78" i="124" a="1"/>
  <c r="T78" i="124" s="1"/>
  <c r="V78" i="124" a="1"/>
  <c r="V78" i="124" s="1"/>
  <c r="X78" i="124" a="1"/>
  <c r="X78" i="124" s="1"/>
  <c r="U99" i="124" a="1"/>
  <c r="U99" i="124" s="1"/>
  <c r="T27" i="124" a="1"/>
  <c r="T27" i="124" s="1"/>
  <c r="V27" i="124" a="1"/>
  <c r="V27" i="124" s="1"/>
  <c r="T91" i="124" a="1"/>
  <c r="T91" i="124" s="1"/>
  <c r="V38" i="124" a="1"/>
  <c r="V38" i="124" s="1"/>
  <c r="T53" i="124" a="1"/>
  <c r="T53" i="124" s="1"/>
  <c r="T48" i="124" a="1"/>
  <c r="T48" i="124" s="1"/>
  <c r="U48" i="124" a="1"/>
  <c r="U48" i="124" s="1"/>
  <c r="X48" i="124" a="1"/>
  <c r="X48" i="124" s="1"/>
  <c r="V24" i="124" a="1"/>
  <c r="V24" i="124" s="1"/>
  <c r="U24" i="124" a="1"/>
  <c r="U24" i="124" s="1"/>
  <c r="W24" i="124" a="1"/>
  <c r="W24" i="124" s="1"/>
  <c r="T96" i="124" a="1"/>
  <c r="T96" i="124" s="1"/>
  <c r="U96" i="124" a="1"/>
  <c r="U96" i="124" s="1"/>
  <c r="X96" i="124" a="1"/>
  <c r="X96" i="124" s="1"/>
  <c r="W70" i="124" a="1"/>
  <c r="W70" i="124" s="1"/>
  <c r="T37" i="124" a="1"/>
  <c r="T37" i="124" s="1"/>
  <c r="U37" i="124" a="1"/>
  <c r="U37" i="124" s="1"/>
  <c r="X37" i="124" a="1"/>
  <c r="X37" i="124" s="1"/>
  <c r="T64" i="124" a="1"/>
  <c r="T64" i="124" s="1"/>
  <c r="U64" i="124" a="1"/>
  <c r="U64" i="124" s="1"/>
  <c r="X64" i="124" a="1"/>
  <c r="X64" i="124" s="1"/>
  <c r="T42" i="124" a="1"/>
  <c r="T42" i="124" s="1"/>
  <c r="X39" i="124" a="1"/>
  <c r="X39" i="124" s="1"/>
  <c r="T39" i="124" a="1"/>
  <c r="T39" i="124" s="1"/>
  <c r="W39" i="124" a="1"/>
  <c r="W39" i="124" s="1"/>
  <c r="V93" i="124" a="1"/>
  <c r="V93" i="124" s="1"/>
  <c r="X85" i="124" a="1"/>
  <c r="X85" i="124" s="1"/>
  <c r="V50" i="124" a="1"/>
  <c r="V50" i="124" s="1"/>
  <c r="T52" i="124" a="1"/>
  <c r="T52" i="124" s="1"/>
  <c r="U52" i="124" a="1"/>
  <c r="U52" i="124" s="1"/>
  <c r="W52" i="124" a="1"/>
  <c r="W52" i="124" s="1"/>
  <c r="W47" i="124" a="1"/>
  <c r="W47" i="124" s="1"/>
  <c r="T66" i="124" a="1"/>
  <c r="T66" i="124" s="1"/>
  <c r="U66" i="124" a="1"/>
  <c r="U66" i="124" s="1"/>
  <c r="V66" i="124" a="1"/>
  <c r="V66" i="124" s="1"/>
  <c r="W66" i="124" a="1"/>
  <c r="W66" i="124" s="1"/>
  <c r="W95" i="124" a="1"/>
  <c r="W95" i="124" s="1"/>
  <c r="U36" i="124" a="1"/>
  <c r="U36" i="124" s="1"/>
  <c r="T82" i="124" a="1"/>
  <c r="T82" i="124" s="1"/>
  <c r="U82" i="124" a="1"/>
  <c r="U82" i="124" s="1"/>
  <c r="V82" i="124" a="1"/>
  <c r="V82" i="124" s="1"/>
  <c r="W82" i="124" a="1"/>
  <c r="W82" i="124" s="1"/>
  <c r="X82" i="124" a="1"/>
  <c r="X82" i="124" s="1"/>
  <c r="V92" i="124" a="1"/>
  <c r="V92" i="124" s="1"/>
  <c r="T38" i="124" a="1"/>
  <c r="T38" i="124" s="1"/>
  <c r="U38" i="124" a="1"/>
  <c r="U38" i="124" s="1"/>
  <c r="W38" i="124" a="1"/>
  <c r="W38" i="124" s="1"/>
  <c r="V89" i="124" a="1"/>
  <c r="V89" i="124" s="1"/>
  <c r="T54" i="124" a="1"/>
  <c r="T54" i="124" s="1"/>
  <c r="W37" i="124" a="1"/>
  <c r="W37" i="124" s="1"/>
  <c r="T97" i="124" a="1"/>
  <c r="T97" i="124" s="1"/>
  <c r="U97" i="124" a="1"/>
  <c r="U97" i="124" s="1"/>
  <c r="U51" i="124" a="1"/>
  <c r="U51" i="124" s="1"/>
  <c r="V37" i="124" a="1"/>
  <c r="V37" i="124" s="1"/>
  <c r="T68" i="124" a="1"/>
  <c r="T68" i="124" s="1"/>
  <c r="U68" i="124" a="1"/>
  <c r="U68" i="124" s="1"/>
  <c r="W68" i="124" a="1"/>
  <c r="W68" i="124" s="1"/>
  <c r="T73" i="124" a="1"/>
  <c r="T73" i="124" s="1"/>
  <c r="T63" i="124" a="1"/>
  <c r="T63" i="124" s="1"/>
  <c r="X60" i="124" a="1"/>
  <c r="X60" i="124" s="1"/>
  <c r="X51" i="124" a="1"/>
  <c r="X51" i="124" s="1"/>
  <c r="T58" i="124" a="1"/>
  <c r="T58" i="124" s="1"/>
  <c r="X55" i="124" a="1"/>
  <c r="X55" i="124" s="1"/>
  <c r="V40" i="124" a="1"/>
  <c r="V40" i="124" s="1"/>
  <c r="U30" i="124" a="1"/>
  <c r="U30" i="124" s="1"/>
  <c r="T25" i="124" a="1"/>
  <c r="T25" i="124" s="1"/>
  <c r="X21" i="124" a="1"/>
  <c r="X21" i="124" s="1"/>
  <c r="W63" i="124" a="1"/>
  <c r="W63" i="124" s="1"/>
  <c r="X54" i="124" a="1"/>
  <c r="X54" i="124" s="1"/>
  <c r="T83" i="124" a="1"/>
  <c r="T83" i="124" s="1"/>
  <c r="T79" i="124" a="1"/>
  <c r="T79" i="124" s="1"/>
  <c r="X76" i="124" a="1"/>
  <c r="X76" i="124" s="1"/>
  <c r="V61" i="124" a="1"/>
  <c r="V61" i="124" s="1"/>
  <c r="T34" i="124" a="1"/>
  <c r="T34" i="124" s="1"/>
  <c r="T94" i="124" a="1"/>
  <c r="T94" i="124" s="1"/>
  <c r="T84" i="124" a="1"/>
  <c r="T84" i="124" s="1"/>
  <c r="T43" i="124" a="1"/>
  <c r="T43" i="124" s="1"/>
  <c r="U22" i="124" a="1"/>
  <c r="U22" i="124" s="1"/>
  <c r="T98" i="124" a="1"/>
  <c r="T98" i="124" s="1"/>
  <c r="T80" i="124" a="1"/>
  <c r="T80" i="124" s="1"/>
  <c r="X71" i="124" a="1"/>
  <c r="X71" i="124" s="1"/>
  <c r="U63" i="124" a="1"/>
  <c r="U63" i="124" s="1"/>
  <c r="V60" i="124" a="1"/>
  <c r="V60" i="124" s="1"/>
  <c r="V54" i="124" a="1"/>
  <c r="V54" i="124" s="1"/>
  <c r="V53" i="124" a="1"/>
  <c r="V53" i="124" s="1"/>
  <c r="T31" i="124" a="1"/>
  <c r="T31" i="124" s="1"/>
  <c r="X28" i="124" a="1"/>
  <c r="X28" i="124" s="1"/>
  <c r="W21" i="124" a="1"/>
  <c r="W21" i="124" s="1"/>
  <c r="X83" i="124" a="1"/>
  <c r="X83" i="124" s="1"/>
  <c r="X79" i="124" a="1"/>
  <c r="X79" i="124" s="1"/>
  <c r="X70" i="124" a="1"/>
  <c r="X70" i="124" s="1"/>
  <c r="V56" i="124" a="1"/>
  <c r="V56" i="124" s="1"/>
  <c r="U46" i="124" a="1"/>
  <c r="U46" i="124" s="1"/>
  <c r="T41" i="124" a="1"/>
  <c r="T41" i="124" s="1"/>
  <c r="T35" i="124" a="1"/>
  <c r="T35" i="124" s="1"/>
  <c r="X30" i="124" a="1"/>
  <c r="X30" i="124" s="1"/>
  <c r="V21" i="124" a="1"/>
  <c r="V21" i="124" s="1"/>
  <c r="W83" i="124" a="1"/>
  <c r="W83" i="124" s="1"/>
  <c r="W79" i="124" a="1"/>
  <c r="W79" i="124" s="1"/>
  <c r="W55" i="124" a="1"/>
  <c r="W55" i="124" s="1"/>
  <c r="U54" i="124" a="1"/>
  <c r="U54" i="124" s="1"/>
  <c r="U53" i="124" a="1"/>
  <c r="U53" i="124" s="1"/>
  <c r="W40" i="124" a="1"/>
  <c r="W40" i="124" s="1"/>
  <c r="T36" i="124" a="1"/>
  <c r="T36" i="124" s="1"/>
  <c r="X34" i="124" a="1"/>
  <c r="X34" i="124" s="1"/>
  <c r="T32" i="124" a="1"/>
  <c r="T32" i="124" s="1"/>
  <c r="V30" i="124" a="1"/>
  <c r="V30" i="124" s="1"/>
  <c r="X23" i="124" a="1"/>
  <c r="X23" i="124" s="1"/>
  <c r="U21" i="124" a="1"/>
  <c r="U21" i="124" s="1"/>
  <c r="T99" i="124" a="1"/>
  <c r="T99" i="124" s="1"/>
  <c r="V77" i="124" a="1"/>
  <c r="V77" i="124" s="1"/>
  <c r="T59" i="124" a="1"/>
  <c r="T59" i="124" s="1"/>
  <c r="T55" i="124" a="1"/>
  <c r="T55" i="124" s="1"/>
  <c r="T50" i="124" a="1"/>
  <c r="T50" i="124" s="1"/>
  <c r="U40" i="124" a="1"/>
  <c r="U40" i="124" s="1"/>
  <c r="W34" i="124" a="1"/>
  <c r="W34" i="124" s="1"/>
  <c r="X31" i="124" a="1"/>
  <c r="X31" i="124" s="1"/>
  <c r="T30" i="124" a="1"/>
  <c r="T30" i="124" s="1"/>
  <c r="T26" i="124" a="1"/>
  <c r="T26" i="124" s="1"/>
  <c r="X22" i="124" a="1"/>
  <c r="X22" i="124" s="1"/>
  <c r="T21" i="124" a="1"/>
  <c r="T21" i="124" s="1"/>
  <c r="T95" i="124" a="1"/>
  <c r="T95" i="124" s="1"/>
  <c r="V86" i="124" a="1"/>
  <c r="V86" i="124" s="1"/>
  <c r="V83" i="124" a="1"/>
  <c r="V83" i="124" s="1"/>
  <c r="V79" i="124" a="1"/>
  <c r="V79" i="124" s="1"/>
  <c r="W76" i="124" a="1"/>
  <c r="W76" i="124" s="1"/>
  <c r="X35" i="124" a="1"/>
  <c r="X35" i="124" s="1"/>
  <c r="V34" i="124" a="1"/>
  <c r="V34" i="124" s="1"/>
  <c r="W31" i="124" a="1"/>
  <c r="W31" i="124" s="1"/>
  <c r="W22" i="124" a="1"/>
  <c r="W22" i="124" s="1"/>
  <c r="X99" i="124" a="1"/>
  <c r="X99" i="124" s="1"/>
  <c r="X94" i="124" a="1"/>
  <c r="X94" i="124" s="1"/>
  <c r="W84" i="124" a="1"/>
  <c r="W84" i="124" s="1"/>
  <c r="U83" i="124" a="1"/>
  <c r="U83" i="124" s="1"/>
  <c r="U79" i="124" a="1"/>
  <c r="U79" i="124" s="1"/>
  <c r="V76" i="124" a="1"/>
  <c r="V76" i="124" s="1"/>
  <c r="V72" i="124" a="1"/>
  <c r="V72" i="124" s="1"/>
  <c r="U62" i="124" a="1"/>
  <c r="U62" i="124" s="1"/>
  <c r="T57" i="124" a="1"/>
  <c r="T57" i="124" s="1"/>
  <c r="T47" i="124" a="1"/>
  <c r="T47" i="124" s="1"/>
  <c r="X44" i="124" a="1"/>
  <c r="X44" i="124" s="1"/>
  <c r="W35" i="124" a="1"/>
  <c r="W35" i="124" s="1"/>
  <c r="U34" i="124" a="1"/>
  <c r="U34" i="124" s="1"/>
  <c r="V29" i="124" a="1"/>
  <c r="V29" i="124" s="1"/>
  <c r="V22" i="124" a="1"/>
  <c r="V22" i="124" s="1"/>
  <c r="W99" i="124" a="1"/>
  <c r="W99" i="124" s="1"/>
  <c r="V94" i="124" a="1"/>
  <c r="V94" i="124" s="1"/>
  <c r="X87" i="124" a="1"/>
  <c r="X87" i="124" s="1"/>
  <c r="U84" i="124" a="1"/>
  <c r="U84" i="124" s="1"/>
  <c r="T51" i="124" a="1"/>
  <c r="T51" i="124" s="1"/>
  <c r="X46" i="124" a="1"/>
  <c r="X46" i="124" s="1"/>
  <c r="V43" i="124" a="1"/>
  <c r="V43" i="124" s="1"/>
  <c r="V31" i="124" a="1"/>
  <c r="V31" i="124" s="1"/>
  <c r="W28" i="124" a="1"/>
  <c r="W28" i="124" s="1"/>
  <c r="T22" i="124" a="1"/>
  <c r="T22" i="124" s="1"/>
  <c r="N42" i="128"/>
  <c r="U42" i="128" a="1"/>
  <c r="U42" i="128" s="1"/>
  <c r="Q16" i="128"/>
  <c r="O16" i="128"/>
  <c r="Q27" i="128"/>
  <c r="O27" i="128"/>
  <c r="O30" i="128"/>
  <c r="N30" i="128"/>
  <c r="Q30" i="128"/>
  <c r="Q48" i="128"/>
  <c r="O48" i="128"/>
  <c r="N51" i="128"/>
  <c r="O51" i="128"/>
  <c r="V51" i="128" a="1"/>
  <c r="V51" i="128" s="1"/>
  <c r="X51" i="128" a="1"/>
  <c r="X51" i="128" s="1"/>
  <c r="V65" i="128" a="1"/>
  <c r="V65" i="128" s="1"/>
  <c r="W47" i="128" a="1"/>
  <c r="W47" i="128" s="1"/>
  <c r="Q19" i="128"/>
  <c r="U39" i="128" a="1"/>
  <c r="U39" i="128" s="1"/>
  <c r="O20" i="128"/>
  <c r="T100" i="128" a="1"/>
  <c r="T100" i="128" s="1"/>
  <c r="X59" i="128" a="1"/>
  <c r="X59" i="128" s="1"/>
  <c r="V47" i="128" a="1"/>
  <c r="V47" i="128" s="1"/>
  <c r="W59" i="128" a="1"/>
  <c r="W59" i="128" s="1"/>
  <c r="U47" i="128" a="1"/>
  <c r="U47" i="128" s="1"/>
  <c r="W43" i="128" a="1"/>
  <c r="W43" i="128" s="1"/>
  <c r="X31" i="128" a="1"/>
  <c r="X31" i="128" s="1"/>
  <c r="V92" i="128" a="1"/>
  <c r="V92" i="128" s="1"/>
  <c r="V67" i="128" a="1"/>
  <c r="V67" i="128" s="1"/>
  <c r="Q66" i="128"/>
  <c r="V59" i="128" a="1"/>
  <c r="V59" i="128" s="1"/>
  <c r="T47" i="128" a="1"/>
  <c r="T47" i="128" s="1"/>
  <c r="U43" i="128" a="1"/>
  <c r="U43" i="128" s="1"/>
  <c r="U31" i="128" a="1"/>
  <c r="U31" i="128" s="1"/>
  <c r="V81" i="128" a="1"/>
  <c r="V81" i="128" s="1"/>
  <c r="W80" i="128" a="1"/>
  <c r="W80" i="128" s="1"/>
  <c r="X71" i="128" a="1"/>
  <c r="X71" i="128" s="1"/>
  <c r="W65" i="128" a="1"/>
  <c r="W65" i="128" s="1"/>
  <c r="U62" i="128" a="1"/>
  <c r="U62" i="128" s="1"/>
  <c r="U59" i="128" a="1"/>
  <c r="U59" i="128" s="1"/>
  <c r="X54" i="128" a="1"/>
  <c r="X54" i="128" s="1"/>
  <c r="Q47" i="128"/>
  <c r="Q31" i="128"/>
  <c r="V19" i="128" a="1"/>
  <c r="V19" i="128" s="1"/>
  <c r="W71" i="128" a="1"/>
  <c r="W71" i="128" s="1"/>
  <c r="Q63" i="128"/>
  <c r="O59" i="128"/>
  <c r="O47" i="128"/>
  <c r="O43" i="128"/>
  <c r="Q78" i="128"/>
  <c r="V71" i="128" a="1"/>
  <c r="V71" i="128" s="1"/>
  <c r="N63" i="128"/>
  <c r="W51" i="128" a="1"/>
  <c r="W51" i="128" s="1"/>
  <c r="U48" i="128" a="1"/>
  <c r="U48" i="128" s="1"/>
  <c r="N43" i="128"/>
  <c r="W42" i="128" a="1"/>
  <c r="W42" i="128" s="1"/>
  <c r="O32" i="128"/>
  <c r="N31" i="128"/>
  <c r="U16" i="128" a="1"/>
  <c r="U16" i="128" s="1"/>
  <c r="T30" i="128" a="1"/>
  <c r="T30" i="128" s="1"/>
  <c r="U84" i="128" a="1"/>
  <c r="U84" i="128" s="1"/>
  <c r="T96" i="128" a="1"/>
  <c r="T96" i="128" s="1"/>
  <c r="V93" i="128" a="1"/>
  <c r="V93" i="128" s="1"/>
  <c r="T81" i="128" a="1"/>
  <c r="T81" i="128" s="1"/>
  <c r="U75" i="128" a="1"/>
  <c r="U75" i="128" s="1"/>
  <c r="V39" i="128" a="1"/>
  <c r="V39" i="128" s="1"/>
  <c r="Q14" i="128"/>
  <c r="N55" i="128"/>
  <c r="O55" i="128"/>
  <c r="Q55" i="128"/>
  <c r="W55" i="128" a="1"/>
  <c r="W55" i="128" s="1"/>
  <c r="T55" i="128" a="1"/>
  <c r="T55" i="128" s="1"/>
  <c r="V55" i="128" a="1"/>
  <c r="V55" i="128" s="1"/>
  <c r="U44" i="128" a="1"/>
  <c r="U44" i="128" s="1"/>
  <c r="T44" i="128" a="1"/>
  <c r="T44" i="128" s="1"/>
  <c r="U28" i="128" a="1"/>
  <c r="U28" i="128" s="1"/>
  <c r="T28" i="128" a="1"/>
  <c r="T28" i="128" s="1"/>
  <c r="V28" i="128" a="1"/>
  <c r="V28" i="128" s="1"/>
  <c r="Q68" i="128"/>
  <c r="N68" i="128"/>
  <c r="O68" i="128"/>
  <c r="X68" i="128" a="1"/>
  <c r="X68" i="128" s="1"/>
  <c r="N76" i="128"/>
  <c r="U76" i="128" a="1"/>
  <c r="U76" i="128" s="1"/>
  <c r="X90" i="128" a="1"/>
  <c r="X90" i="128" s="1"/>
  <c r="U90" i="128" a="1"/>
  <c r="U90" i="128" s="1"/>
  <c r="V90" i="128" a="1"/>
  <c r="V90" i="128" s="1"/>
  <c r="W90" i="128" a="1"/>
  <c r="W90" i="128" s="1"/>
  <c r="O24" i="128"/>
  <c r="N24" i="128"/>
  <c r="V24" i="128" a="1"/>
  <c r="V24" i="128" s="1"/>
  <c r="X24" i="128" a="1"/>
  <c r="X24" i="128" s="1"/>
  <c r="O69" i="128"/>
  <c r="T69" i="128" a="1"/>
  <c r="T69" i="128" s="1"/>
  <c r="W69" i="128" a="1"/>
  <c r="W69" i="128" s="1"/>
  <c r="N35" i="128"/>
  <c r="O35" i="128"/>
  <c r="Q35" i="128"/>
  <c r="T35" i="128" a="1"/>
  <c r="T35" i="128" s="1"/>
  <c r="U35" i="128" a="1"/>
  <c r="U35" i="128" s="1"/>
  <c r="X35" i="128" a="1"/>
  <c r="X35" i="128" s="1"/>
  <c r="Q80" i="128"/>
  <c r="N80" i="128"/>
  <c r="O80" i="128"/>
  <c r="X80" i="128" a="1"/>
  <c r="X80" i="128" s="1"/>
  <c r="O77" i="128"/>
  <c r="N77" i="128"/>
  <c r="Q77" i="128"/>
  <c r="U77" i="128" a="1"/>
  <c r="U77" i="128" s="1"/>
  <c r="W77" i="128" a="1"/>
  <c r="W77" i="128" s="1"/>
  <c r="X77" i="128" a="1"/>
  <c r="X77" i="128" s="1"/>
  <c r="O93" i="128"/>
  <c r="N93" i="128"/>
  <c r="Q93" i="128"/>
  <c r="T93" i="128" a="1"/>
  <c r="T93" i="128" s="1"/>
  <c r="U93" i="128" a="1"/>
  <c r="U93" i="128" s="1"/>
  <c r="W93" i="128" a="1"/>
  <c r="W93" i="128" s="1"/>
  <c r="X36" i="128" a="1"/>
  <c r="X36" i="128" s="1"/>
  <c r="N87" i="128"/>
  <c r="O87" i="128"/>
  <c r="Q87" i="128"/>
  <c r="W87" i="128" a="1"/>
  <c r="W87" i="128" s="1"/>
  <c r="T78" i="128" a="1"/>
  <c r="T78" i="128" s="1"/>
  <c r="U78" i="128" a="1"/>
  <c r="U78" i="128" s="1"/>
  <c r="T15" i="128" a="1"/>
  <c r="T15" i="128" s="1"/>
  <c r="U15" i="128" a="1"/>
  <c r="U15" i="128" s="1"/>
  <c r="V15" i="128" a="1"/>
  <c r="V15" i="128" s="1"/>
  <c r="W15" i="128" a="1"/>
  <c r="W15" i="128" s="1"/>
  <c r="X15" i="128" a="1"/>
  <c r="X15" i="128" s="1"/>
  <c r="N57" i="128"/>
  <c r="O57" i="128"/>
  <c r="Q57" i="128"/>
  <c r="U57" i="128" a="1"/>
  <c r="U57" i="128" s="1"/>
  <c r="W57" i="128" a="1"/>
  <c r="W57" i="128" s="1"/>
  <c r="O50" i="128"/>
  <c r="N50" i="128"/>
  <c r="Q50" i="128"/>
  <c r="U23" i="128" a="1"/>
  <c r="U23" i="128" s="1"/>
  <c r="T23" i="128" a="1"/>
  <c r="T23" i="128" s="1"/>
  <c r="V23" i="128" a="1"/>
  <c r="V23" i="128" s="1"/>
  <c r="W23" i="128" a="1"/>
  <c r="W23" i="128" s="1"/>
  <c r="X23" i="128" a="1"/>
  <c r="X23" i="128" s="1"/>
  <c r="Q91" i="128"/>
  <c r="N91" i="128"/>
  <c r="O91" i="128"/>
  <c r="T91" i="128" a="1"/>
  <c r="T91" i="128" s="1"/>
  <c r="O88" i="128"/>
  <c r="Q88" i="128"/>
  <c r="T88" i="128" a="1"/>
  <c r="T88" i="128" s="1"/>
  <c r="X69" i="128" a="1"/>
  <c r="X69" i="128" s="1"/>
  <c r="Q36" i="128"/>
  <c r="N36" i="128"/>
  <c r="O36" i="128"/>
  <c r="V26" i="128" a="1"/>
  <c r="V26" i="128" s="1"/>
  <c r="N26" i="128"/>
  <c r="U26" i="128" a="1"/>
  <c r="U26" i="128" s="1"/>
  <c r="U69" i="128" a="1"/>
  <c r="U69" i="128" s="1"/>
  <c r="V58" i="128" a="1"/>
  <c r="V58" i="128" s="1"/>
  <c r="U58" i="128" a="1"/>
  <c r="U58" i="128" s="1"/>
  <c r="X55" i="128" a="1"/>
  <c r="X55" i="128" s="1"/>
  <c r="T27" i="128" a="1"/>
  <c r="T27" i="128" s="1"/>
  <c r="U27" i="128" a="1"/>
  <c r="U27" i="128" s="1"/>
  <c r="V27" i="128" a="1"/>
  <c r="V27" i="128" s="1"/>
  <c r="W27" i="128" a="1"/>
  <c r="W27" i="128" s="1"/>
  <c r="X27" i="128" a="1"/>
  <c r="X27" i="128" s="1"/>
  <c r="X87" i="128" a="1"/>
  <c r="X87" i="128" s="1"/>
  <c r="N82" i="128"/>
  <c r="O82" i="128"/>
  <c r="Q82" i="128"/>
  <c r="V82" i="128" a="1"/>
  <c r="V82" i="128" s="1"/>
  <c r="X93" i="128" a="1"/>
  <c r="X93" i="128" s="1"/>
  <c r="V87" i="128" a="1"/>
  <c r="V87" i="128" s="1"/>
  <c r="T83" i="128" a="1"/>
  <c r="T83" i="128" s="1"/>
  <c r="V83" i="128" a="1"/>
  <c r="V83" i="128" s="1"/>
  <c r="X83" i="128" a="1"/>
  <c r="X83" i="128" s="1"/>
  <c r="O72" i="128"/>
  <c r="N72" i="128"/>
  <c r="X57" i="128" a="1"/>
  <c r="X57" i="128" s="1"/>
  <c r="N46" i="128"/>
  <c r="O46" i="128"/>
  <c r="Q46" i="128"/>
  <c r="U46" i="128" a="1"/>
  <c r="U46" i="128" s="1"/>
  <c r="N95" i="128"/>
  <c r="O95" i="128"/>
  <c r="Q95" i="128"/>
  <c r="U95" i="128" a="1"/>
  <c r="U95" i="128" s="1"/>
  <c r="T73" i="128" a="1"/>
  <c r="T73" i="128" s="1"/>
  <c r="U73" i="128" a="1"/>
  <c r="U73" i="128" s="1"/>
  <c r="V73" i="128" a="1"/>
  <c r="V73" i="128" s="1"/>
  <c r="W73" i="128" a="1"/>
  <c r="W73" i="128" s="1"/>
  <c r="T77" i="128" a="1"/>
  <c r="T77" i="128" s="1"/>
  <c r="W67" i="128" a="1"/>
  <c r="W67" i="128" s="1"/>
  <c r="T65" i="128" a="1"/>
  <c r="T65" i="128" s="1"/>
  <c r="T50" i="128" a="1"/>
  <c r="T50" i="128" s="1"/>
  <c r="T43" i="128" a="1"/>
  <c r="T43" i="128" s="1"/>
  <c r="W35" i="128" a="1"/>
  <c r="W35" i="128" s="1"/>
  <c r="T31" i="128" a="1"/>
  <c r="T31" i="128" s="1"/>
  <c r="T26" i="128" a="1"/>
  <c r="T26" i="128" s="1"/>
  <c r="W24" i="128" a="1"/>
  <c r="W24" i="128" s="1"/>
  <c r="T14" i="128" a="1"/>
  <c r="T14" i="128" s="1"/>
  <c r="T97" i="128" a="1"/>
  <c r="T97" i="128" s="1"/>
  <c r="T52" i="128" a="1"/>
  <c r="T52" i="128" s="1"/>
  <c r="T48" i="128" a="1"/>
  <c r="T48" i="128" s="1"/>
  <c r="W83" i="128" a="1"/>
  <c r="W83" i="128" s="1"/>
  <c r="N18" i="128"/>
  <c r="Q89" i="128"/>
  <c r="V86" i="128" a="1"/>
  <c r="V86" i="128" s="1"/>
  <c r="U81" i="128" a="1"/>
  <c r="U81" i="128" s="1"/>
  <c r="W79" i="128" a="1"/>
  <c r="W79" i="128" s="1"/>
  <c r="X75" i="128" a="1"/>
  <c r="X75" i="128" s="1"/>
  <c r="T71" i="128" a="1"/>
  <c r="T71" i="128" s="1"/>
  <c r="T59" i="128" a="1"/>
  <c r="T59" i="128" s="1"/>
  <c r="W40" i="128" a="1"/>
  <c r="W40" i="128" s="1"/>
  <c r="V33" i="128" a="1"/>
  <c r="V33" i="128" s="1"/>
  <c r="Q94" i="128"/>
  <c r="X92" i="128" a="1"/>
  <c r="X92" i="128" s="1"/>
  <c r="W75" i="128" a="1"/>
  <c r="W75" i="128" s="1"/>
  <c r="Q71" i="128"/>
  <c r="V35" i="128" a="1"/>
  <c r="V35" i="128" s="1"/>
  <c r="Q34" i="128"/>
  <c r="X25" i="128" a="1"/>
  <c r="X25" i="128" s="1"/>
  <c r="T18" i="128" a="1"/>
  <c r="T18" i="128" s="1"/>
  <c r="Q13" i="128"/>
  <c r="X97" i="128" a="1"/>
  <c r="X97" i="128" s="1"/>
  <c r="V96" i="128" a="1"/>
  <c r="V96" i="128" s="1"/>
  <c r="V85" i="128" a="1"/>
  <c r="V85" i="128" s="1"/>
  <c r="V79" i="128" a="1"/>
  <c r="V79" i="128" s="1"/>
  <c r="V75" i="128" a="1"/>
  <c r="V75" i="128" s="1"/>
  <c r="T16" i="128" a="1"/>
  <c r="T16" i="128" s="1"/>
  <c r="N13" i="128"/>
  <c r="W97" i="128" a="1"/>
  <c r="W97" i="128" s="1"/>
  <c r="N94" i="128"/>
  <c r="O71" i="128"/>
  <c r="X63" i="128" a="1"/>
  <c r="X63" i="128" s="1"/>
  <c r="Q61" i="128"/>
  <c r="N59" i="128"/>
  <c r="V42" i="128" a="1"/>
  <c r="V42" i="128" s="1"/>
  <c r="W26" i="128" a="1"/>
  <c r="W26" i="128" s="1"/>
  <c r="V25" i="128" a="1"/>
  <c r="V25" i="128" s="1"/>
  <c r="W22" i="128" a="1"/>
  <c r="W22" i="128" s="1"/>
  <c r="U14" i="128" a="1"/>
  <c r="U14" i="128" s="1"/>
  <c r="X99" i="128" a="1"/>
  <c r="X99" i="128" s="1"/>
  <c r="Q98" i="128"/>
  <c r="T92" i="128" a="1"/>
  <c r="T92" i="128" s="1"/>
  <c r="Q90" i="128"/>
  <c r="O83" i="128"/>
  <c r="T79" i="128" a="1"/>
  <c r="T79" i="128" s="1"/>
  <c r="T75" i="128" a="1"/>
  <c r="T75" i="128" s="1"/>
  <c r="W63" i="128" a="1"/>
  <c r="W63" i="128" s="1"/>
  <c r="X52" i="128" a="1"/>
  <c r="X52" i="128" s="1"/>
  <c r="U97" i="128" a="1"/>
  <c r="U97" i="128" s="1"/>
  <c r="N90" i="128"/>
  <c r="U87" i="128" a="1"/>
  <c r="U87" i="128" s="1"/>
  <c r="N83" i="128"/>
  <c r="N78" i="128"/>
  <c r="T68" i="128" a="1"/>
  <c r="T68" i="128" s="1"/>
  <c r="N61" i="128"/>
  <c r="T58" i="128" a="1"/>
  <c r="T58" i="128" s="1"/>
  <c r="U55" i="128" a="1"/>
  <c r="U55" i="128" s="1"/>
  <c r="U51" i="128" a="1"/>
  <c r="U51" i="128" s="1"/>
  <c r="T46" i="128" a="1"/>
  <c r="T46" i="128" s="1"/>
  <c r="V100" i="128" a="1"/>
  <c r="V100" i="128" s="1"/>
  <c r="O98" i="128"/>
  <c r="Q97" i="128"/>
  <c r="O92" i="128"/>
  <c r="Q79" i="128"/>
  <c r="O75" i="128"/>
  <c r="V63" i="128" a="1"/>
  <c r="V63" i="128" s="1"/>
  <c r="O52" i="128"/>
  <c r="X41" i="128" a="1"/>
  <c r="X41" i="128" s="1"/>
  <c r="T34" i="128" a="1"/>
  <c r="T34" i="128" s="1"/>
  <c r="W31" i="128" a="1"/>
  <c r="W31" i="128" s="1"/>
  <c r="Q29" i="128"/>
  <c r="Q23" i="128"/>
  <c r="N14" i="128"/>
  <c r="N97" i="128"/>
  <c r="O96" i="128"/>
  <c r="V94" i="128" a="1"/>
  <c r="V94" i="128" s="1"/>
  <c r="N92" i="128"/>
  <c r="T89" i="128" a="1"/>
  <c r="T89" i="128" s="1"/>
  <c r="X81" i="128" a="1"/>
  <c r="X81" i="128" s="1"/>
  <c r="O79" i="128"/>
  <c r="N75" i="128"/>
  <c r="U71" i="128" a="1"/>
  <c r="U71" i="128" s="1"/>
  <c r="U63" i="128" a="1"/>
  <c r="U63" i="128" s="1"/>
  <c r="Q62" i="128"/>
  <c r="N52" i="128"/>
  <c r="T51" i="128" a="1"/>
  <c r="T51" i="128" s="1"/>
  <c r="W41" i="128" a="1"/>
  <c r="W41" i="128" s="1"/>
  <c r="X39" i="128" a="1"/>
  <c r="X39" i="128" s="1"/>
  <c r="T32" i="128" a="1"/>
  <c r="T32" i="128" s="1"/>
  <c r="W95" i="128" a="1"/>
  <c r="W95" i="128" s="1"/>
  <c r="N62" i="128"/>
  <c r="T57" i="128" a="1"/>
  <c r="T57" i="128" s="1"/>
  <c r="Q51" i="128"/>
  <c r="V43" i="128" a="1"/>
  <c r="V43" i="128" s="1"/>
  <c r="V41" i="128" a="1"/>
  <c r="V41" i="128" s="1"/>
  <c r="W39" i="128" a="1"/>
  <c r="W39" i="128" s="1"/>
  <c r="T36" i="128" a="1"/>
  <c r="T36" i="128" s="1"/>
  <c r="U30" i="128" a="1"/>
  <c r="U30" i="128" s="1"/>
  <c r="N29" i="128"/>
  <c r="N27" i="128"/>
  <c r="O23" i="128"/>
  <c r="T21" i="128" a="1"/>
  <c r="T21" i="128" s="1"/>
  <c r="W19" i="128" a="1"/>
  <c r="W19" i="128" s="1"/>
  <c r="O15" i="128"/>
  <c r="O74" i="128"/>
  <c r="Q74" i="128"/>
  <c r="N74" i="128"/>
  <c r="U74" i="128" a="1"/>
  <c r="U74" i="128" s="1"/>
  <c r="V74" i="128" a="1"/>
  <c r="V74" i="128" s="1"/>
  <c r="Q84" i="128"/>
  <c r="N84" i="128"/>
  <c r="O84" i="128"/>
  <c r="V84" i="128" a="1"/>
  <c r="V84" i="128" s="1"/>
  <c r="W99" i="128" a="1"/>
  <c r="W99" i="128" s="1"/>
  <c r="V97" i="128" a="1"/>
  <c r="V97" i="128" s="1"/>
  <c r="N96" i="128"/>
  <c r="V95" i="128" a="1"/>
  <c r="V95" i="128" s="1"/>
  <c r="W92" i="128" a="1"/>
  <c r="W92" i="128" s="1"/>
  <c r="Q85" i="128"/>
  <c r="U80" i="128" a="1"/>
  <c r="U80" i="128" s="1"/>
  <c r="V80" i="128" a="1"/>
  <c r="V80" i="128" s="1"/>
  <c r="X29" i="128" a="1"/>
  <c r="X29" i="128" s="1"/>
  <c r="T29" i="128" a="1"/>
  <c r="T29" i="128" s="1"/>
  <c r="U29" i="128" a="1"/>
  <c r="U29" i="128" s="1"/>
  <c r="V29" i="128" a="1"/>
  <c r="V29" i="128" s="1"/>
  <c r="W29" i="128" a="1"/>
  <c r="W29" i="128" s="1"/>
  <c r="V17" i="128" a="1"/>
  <c r="V17" i="128" s="1"/>
  <c r="W72" i="128" a="1"/>
  <c r="W72" i="128" s="1"/>
  <c r="T72" i="128" a="1"/>
  <c r="T72" i="128" s="1"/>
  <c r="U72" i="128" a="1"/>
  <c r="U72" i="128" s="1"/>
  <c r="W56" i="128" a="1"/>
  <c r="W56" i="128" s="1"/>
  <c r="T56" i="128" a="1"/>
  <c r="T56" i="128" s="1"/>
  <c r="U56" i="128" a="1"/>
  <c r="U56" i="128" s="1"/>
  <c r="T53" i="128" a="1"/>
  <c r="T53" i="128" s="1"/>
  <c r="U53" i="128" a="1"/>
  <c r="U53" i="128" s="1"/>
  <c r="V53" i="128" a="1"/>
  <c r="V53" i="128" s="1"/>
  <c r="X53" i="128" a="1"/>
  <c r="X53" i="128" s="1"/>
  <c r="N53" i="128"/>
  <c r="O53" i="128"/>
  <c r="Q53" i="128"/>
  <c r="N60" i="128"/>
  <c r="O60" i="128"/>
  <c r="Q60" i="128"/>
  <c r="N100" i="128"/>
  <c r="T95" i="128" a="1"/>
  <c r="T95" i="128" s="1"/>
  <c r="X94" i="128" a="1"/>
  <c r="X94" i="128" s="1"/>
  <c r="X89" i="128" a="1"/>
  <c r="X89" i="128" s="1"/>
  <c r="N88" i="128"/>
  <c r="U99" i="128" a="1"/>
  <c r="U99" i="128" s="1"/>
  <c r="X96" i="128" a="1"/>
  <c r="X96" i="128" s="1"/>
  <c r="U96" i="128" a="1"/>
  <c r="U96" i="128" s="1"/>
  <c r="T87" i="128" a="1"/>
  <c r="T87" i="128" s="1"/>
  <c r="X86" i="128" a="1"/>
  <c r="X86" i="128" s="1"/>
  <c r="Q81" i="128"/>
  <c r="W76" i="128" a="1"/>
  <c r="W76" i="128" s="1"/>
  <c r="X76" i="128" a="1"/>
  <c r="X76" i="128" s="1"/>
  <c r="X70" i="128" a="1"/>
  <c r="X70" i="128" s="1"/>
  <c r="T70" i="128" a="1"/>
  <c r="T70" i="128" s="1"/>
  <c r="U70" i="128" a="1"/>
  <c r="U70" i="128" s="1"/>
  <c r="V70" i="128" a="1"/>
  <c r="V70" i="128" s="1"/>
  <c r="N66" i="128"/>
  <c r="X45" i="128" a="1"/>
  <c r="X45" i="128" s="1"/>
  <c r="T45" i="128" a="1"/>
  <c r="T45" i="128" s="1"/>
  <c r="U45" i="128" a="1"/>
  <c r="U45" i="128" s="1"/>
  <c r="V45" i="128" a="1"/>
  <c r="V45" i="128" s="1"/>
  <c r="W45" i="128" a="1"/>
  <c r="W45" i="128" s="1"/>
  <c r="N17" i="128"/>
  <c r="O17" i="128"/>
  <c r="Q17" i="128"/>
  <c r="T98" i="128" a="1"/>
  <c r="T98" i="128" s="1"/>
  <c r="X98" i="128" a="1"/>
  <c r="X98" i="128" s="1"/>
  <c r="W94" i="128" a="1"/>
  <c r="W94" i="128" s="1"/>
  <c r="W89" i="128" a="1"/>
  <c r="W89" i="128" s="1"/>
  <c r="N86" i="128"/>
  <c r="O86" i="128"/>
  <c r="Q86" i="128"/>
  <c r="T82" i="128" a="1"/>
  <c r="T82" i="128" s="1"/>
  <c r="U82" i="128" a="1"/>
  <c r="U82" i="128" s="1"/>
  <c r="X82" i="128" a="1"/>
  <c r="X82" i="128" s="1"/>
  <c r="X72" i="128" a="1"/>
  <c r="X72" i="128" s="1"/>
  <c r="X61" i="128" a="1"/>
  <c r="X61" i="128" s="1"/>
  <c r="T99" i="128" a="1"/>
  <c r="T99" i="128" s="1"/>
  <c r="W96" i="128" a="1"/>
  <c r="W96" i="128" s="1"/>
  <c r="U92" i="128" a="1"/>
  <c r="U92" i="128" s="1"/>
  <c r="W86" i="128" a="1"/>
  <c r="W86" i="128" s="1"/>
  <c r="U83" i="128" a="1"/>
  <c r="U83" i="128" s="1"/>
  <c r="O81" i="128"/>
  <c r="V77" i="128" a="1"/>
  <c r="V77" i="128" s="1"/>
  <c r="V60" i="128" a="1"/>
  <c r="V60" i="128" s="1"/>
  <c r="W100" i="128" a="1"/>
  <c r="W100" i="128" s="1"/>
  <c r="Q99" i="128"/>
  <c r="W98" i="128" a="1"/>
  <c r="W98" i="128" s="1"/>
  <c r="V89" i="128" a="1"/>
  <c r="V89" i="128" s="1"/>
  <c r="U88" i="128" a="1"/>
  <c r="U88" i="128" s="1"/>
  <c r="T80" i="128" a="1"/>
  <c r="T80" i="128" s="1"/>
  <c r="W53" i="128" a="1"/>
  <c r="W53" i="128" s="1"/>
  <c r="N33" i="128"/>
  <c r="O33" i="128"/>
  <c r="Q33" i="128"/>
  <c r="X100" i="128" a="1"/>
  <c r="X100" i="128" s="1"/>
  <c r="U94" i="128" a="1"/>
  <c r="U94" i="128" s="1"/>
  <c r="X91" i="128" a="1"/>
  <c r="X91" i="128" s="1"/>
  <c r="U89" i="128" a="1"/>
  <c r="U89" i="128" s="1"/>
  <c r="X88" i="128" a="1"/>
  <c r="X88" i="128" s="1"/>
  <c r="O76" i="128"/>
  <c r="Q76" i="128"/>
  <c r="V72" i="128" a="1"/>
  <c r="V72" i="128" s="1"/>
  <c r="N70" i="128"/>
  <c r="O70" i="128"/>
  <c r="Q70" i="128"/>
  <c r="T66" i="128" a="1"/>
  <c r="T66" i="128" s="1"/>
  <c r="U66" i="128" a="1"/>
  <c r="U66" i="128" s="1"/>
  <c r="V66" i="128" a="1"/>
  <c r="V66" i="128" s="1"/>
  <c r="W66" i="128" a="1"/>
  <c r="W66" i="128" s="1"/>
  <c r="X66" i="128" a="1"/>
  <c r="X66" i="128" s="1"/>
  <c r="X65" i="128" a="1"/>
  <c r="X65" i="128" s="1"/>
  <c r="U65" i="128" a="1"/>
  <c r="U65" i="128" s="1"/>
  <c r="O99" i="128"/>
  <c r="V98" i="128" a="1"/>
  <c r="V98" i="128" s="1"/>
  <c r="W91" i="128" a="1"/>
  <c r="W91" i="128" s="1"/>
  <c r="U86" i="128" a="1"/>
  <c r="U86" i="128" s="1"/>
  <c r="X85" i="128" a="1"/>
  <c r="X85" i="128" s="1"/>
  <c r="Q83" i="128"/>
  <c r="W82" i="128" a="1"/>
  <c r="W82" i="128" s="1"/>
  <c r="V76" i="128" a="1"/>
  <c r="V76" i="128" s="1"/>
  <c r="V69" i="128" a="1"/>
  <c r="V69" i="128" s="1"/>
  <c r="N69" i="128"/>
  <c r="Q69" i="128"/>
  <c r="U64" i="128" a="1"/>
  <c r="U64" i="128" s="1"/>
  <c r="N49" i="128"/>
  <c r="O49" i="128"/>
  <c r="Q49" i="128"/>
  <c r="X56" i="128" a="1"/>
  <c r="X56" i="128" s="1"/>
  <c r="V91" i="128" a="1"/>
  <c r="V91" i="128" s="1"/>
  <c r="T86" i="128" a="1"/>
  <c r="T86" i="128" s="1"/>
  <c r="T84" i="128" a="1"/>
  <c r="T84" i="128" s="1"/>
  <c r="W84" i="128" a="1"/>
  <c r="W84" i="128" s="1"/>
  <c r="V78" i="128" a="1"/>
  <c r="V78" i="128" s="1"/>
  <c r="W78" i="128" a="1"/>
  <c r="W78" i="128" s="1"/>
  <c r="X74" i="128" a="1"/>
  <c r="X74" i="128" s="1"/>
  <c r="X95" i="128" a="1"/>
  <c r="X95" i="128" s="1"/>
  <c r="V88" i="128" a="1"/>
  <c r="V88" i="128" s="1"/>
  <c r="U85" i="128" a="1"/>
  <c r="U85" i="128" s="1"/>
  <c r="N65" i="128"/>
  <c r="Q65" i="128"/>
  <c r="V56" i="128" a="1"/>
  <c r="V56" i="128" s="1"/>
  <c r="X13" i="128" a="1"/>
  <c r="X13" i="128" s="1"/>
  <c r="T13" i="128" a="1"/>
  <c r="T13" i="128" s="1"/>
  <c r="U13" i="128" a="1"/>
  <c r="U13" i="128" s="1"/>
  <c r="V13" i="128" a="1"/>
  <c r="V13" i="128" s="1"/>
  <c r="W13" i="128" a="1"/>
  <c r="W13" i="128" s="1"/>
  <c r="U100" i="128" a="1"/>
  <c r="U100" i="128" s="1"/>
  <c r="U91" i="128" a="1"/>
  <c r="U91" i="128" s="1"/>
  <c r="W81" i="128" a="1"/>
  <c r="W81" i="128" s="1"/>
  <c r="T76" i="128" a="1"/>
  <c r="T76" i="128" s="1"/>
  <c r="Q64" i="128"/>
  <c r="N64" i="128"/>
  <c r="T85" i="128" a="1"/>
  <c r="T85" i="128" s="1"/>
  <c r="X84" i="128" a="1"/>
  <c r="X84" i="128" s="1"/>
  <c r="X78" i="128" a="1"/>
  <c r="X78" i="128" s="1"/>
  <c r="T62" i="128" a="1"/>
  <c r="T62" i="128" s="1"/>
  <c r="V62" i="128" a="1"/>
  <c r="V62" i="128" s="1"/>
  <c r="W62" i="128" a="1"/>
  <c r="W62" i="128" s="1"/>
  <c r="X62" i="128" a="1"/>
  <c r="X62" i="128" s="1"/>
  <c r="T61" i="128" a="1"/>
  <c r="T61" i="128" s="1"/>
  <c r="U61" i="128" a="1"/>
  <c r="U61" i="128" s="1"/>
  <c r="W61" i="128" a="1"/>
  <c r="W61" i="128" s="1"/>
  <c r="U60" i="128" a="1"/>
  <c r="U60" i="128" s="1"/>
  <c r="W60" i="128" a="1"/>
  <c r="W60" i="128" s="1"/>
  <c r="X60" i="128" a="1"/>
  <c r="X60" i="128" s="1"/>
  <c r="U49" i="128" a="1"/>
  <c r="U49" i="128" s="1"/>
  <c r="N48" i="128"/>
  <c r="Q37" i="128"/>
  <c r="U33" i="128" a="1"/>
  <c r="U33" i="128" s="1"/>
  <c r="N32" i="128"/>
  <c r="Q21" i="128"/>
  <c r="U17" i="128" a="1"/>
  <c r="U17" i="128" s="1"/>
  <c r="N16" i="128"/>
  <c r="T90" i="128" a="1"/>
  <c r="T90" i="128" s="1"/>
  <c r="T74" i="128" a="1"/>
  <c r="T74" i="128" s="1"/>
  <c r="W68" i="128" a="1"/>
  <c r="W68" i="128" s="1"/>
  <c r="V54" i="128" a="1"/>
  <c r="V54" i="128" s="1"/>
  <c r="W52" i="128" a="1"/>
  <c r="W52" i="128" s="1"/>
  <c r="X50" i="128" a="1"/>
  <c r="X50" i="128" s="1"/>
  <c r="Q44" i="128"/>
  <c r="T42" i="128" a="1"/>
  <c r="T42" i="128" s="1"/>
  <c r="U40" i="128" a="1"/>
  <c r="U40" i="128" s="1"/>
  <c r="V38" i="128" a="1"/>
  <c r="V38" i="128" s="1"/>
  <c r="W36" i="128" a="1"/>
  <c r="W36" i="128" s="1"/>
  <c r="X34" i="128" a="1"/>
  <c r="X34" i="128" s="1"/>
  <c r="Q28" i="128"/>
  <c r="U24" i="128" a="1"/>
  <c r="U24" i="128" s="1"/>
  <c r="V22" i="128" a="1"/>
  <c r="V22" i="128" s="1"/>
  <c r="W20" i="128" a="1"/>
  <c r="W20" i="128" s="1"/>
  <c r="X18" i="128" a="1"/>
  <c r="X18" i="128" s="1"/>
  <c r="Q12" i="128"/>
  <c r="T49" i="128" a="1"/>
  <c r="T49" i="128" s="1"/>
  <c r="O37" i="128"/>
  <c r="T33" i="128" a="1"/>
  <c r="T33" i="128" s="1"/>
  <c r="O21" i="128"/>
  <c r="T17" i="128" a="1"/>
  <c r="T17" i="128" s="1"/>
  <c r="V68" i="128" a="1"/>
  <c r="V68" i="128" s="1"/>
  <c r="X64" i="128" a="1"/>
  <c r="X64" i="128" s="1"/>
  <c r="Q58" i="128"/>
  <c r="U54" i="128" a="1"/>
  <c r="U54" i="128" s="1"/>
  <c r="V52" i="128" a="1"/>
  <c r="V52" i="128" s="1"/>
  <c r="W50" i="128" a="1"/>
  <c r="W50" i="128" s="1"/>
  <c r="X48" i="128" a="1"/>
  <c r="X48" i="128" s="1"/>
  <c r="O44" i="128"/>
  <c r="Q42" i="128"/>
  <c r="T40" i="128" a="1"/>
  <c r="T40" i="128" s="1"/>
  <c r="U38" i="128" a="1"/>
  <c r="U38" i="128" s="1"/>
  <c r="N37" i="128"/>
  <c r="V36" i="128" a="1"/>
  <c r="V36" i="128" s="1"/>
  <c r="W34" i="128" a="1"/>
  <c r="W34" i="128" s="1"/>
  <c r="X32" i="128" a="1"/>
  <c r="X32" i="128" s="1"/>
  <c r="O28" i="128"/>
  <c r="Q26" i="128"/>
  <c r="T24" i="128" a="1"/>
  <c r="T24" i="128" s="1"/>
  <c r="U22" i="128" a="1"/>
  <c r="U22" i="128" s="1"/>
  <c r="N21" i="128"/>
  <c r="V20" i="128" a="1"/>
  <c r="V20" i="128" s="1"/>
  <c r="W18" i="128" a="1"/>
  <c r="W18" i="128" s="1"/>
  <c r="X16" i="128" a="1"/>
  <c r="X16" i="128" s="1"/>
  <c r="O12" i="128"/>
  <c r="Q72" i="128"/>
  <c r="U68" i="128" a="1"/>
  <c r="U68" i="128" s="1"/>
  <c r="N67" i="128"/>
  <c r="W64" i="128" a="1"/>
  <c r="W64" i="128" s="1"/>
  <c r="O58" i="128"/>
  <c r="Q56" i="128"/>
  <c r="T54" i="128" a="1"/>
  <c r="T54" i="128" s="1"/>
  <c r="U52" i="128" a="1"/>
  <c r="U52" i="128" s="1"/>
  <c r="V50" i="128" a="1"/>
  <c r="V50" i="128" s="1"/>
  <c r="W48" i="128" a="1"/>
  <c r="W48" i="128" s="1"/>
  <c r="X46" i="128" a="1"/>
  <c r="X46" i="128" s="1"/>
  <c r="O42" i="128"/>
  <c r="Q40" i="128"/>
  <c r="T38" i="128" a="1"/>
  <c r="T38" i="128" s="1"/>
  <c r="U36" i="128" a="1"/>
  <c r="U36" i="128" s="1"/>
  <c r="V34" i="128" a="1"/>
  <c r="V34" i="128" s="1"/>
  <c r="W32" i="128" a="1"/>
  <c r="W32" i="128" s="1"/>
  <c r="X30" i="128" a="1"/>
  <c r="X30" i="128" s="1"/>
  <c r="O26" i="128"/>
  <c r="Q24" i="128"/>
  <c r="T22" i="128" a="1"/>
  <c r="T22" i="128" s="1"/>
  <c r="U20" i="128" a="1"/>
  <c r="U20" i="128" s="1"/>
  <c r="N19" i="128"/>
  <c r="V18" i="128" a="1"/>
  <c r="V18" i="128" s="1"/>
  <c r="W16" i="128" a="1"/>
  <c r="W16" i="128" s="1"/>
  <c r="X14" i="128" a="1"/>
  <c r="X14" i="128" s="1"/>
  <c r="N58" i="128"/>
  <c r="X37" i="128" a="1"/>
  <c r="X37" i="128" s="1"/>
  <c r="X21" i="128" a="1"/>
  <c r="X21" i="128" s="1"/>
  <c r="V64" i="128" a="1"/>
  <c r="V64" i="128" s="1"/>
  <c r="Q54" i="128"/>
  <c r="U50" i="128" a="1"/>
  <c r="U50" i="128" s="1"/>
  <c r="V48" i="128" a="1"/>
  <c r="V48" i="128" s="1"/>
  <c r="W46" i="128" a="1"/>
  <c r="W46" i="128" s="1"/>
  <c r="X44" i="128" a="1"/>
  <c r="X44" i="128" s="1"/>
  <c r="Q38" i="128"/>
  <c r="U34" i="128" a="1"/>
  <c r="U34" i="128" s="1"/>
  <c r="V32" i="128" a="1"/>
  <c r="V32" i="128" s="1"/>
  <c r="W30" i="128" a="1"/>
  <c r="W30" i="128" s="1"/>
  <c r="X28" i="128" a="1"/>
  <c r="X28" i="128" s="1"/>
  <c r="Q22" i="128"/>
  <c r="U18" i="128" a="1"/>
  <c r="U18" i="128" s="1"/>
  <c r="V16" i="128" a="1"/>
  <c r="V16" i="128" s="1"/>
  <c r="W14" i="128" a="1"/>
  <c r="W14" i="128" s="1"/>
  <c r="X12" i="128" a="1"/>
  <c r="X12" i="128" s="1"/>
  <c r="W37" i="128" a="1"/>
  <c r="W37" i="128" s="1"/>
  <c r="W21" i="128" a="1"/>
  <c r="W21" i="128" s="1"/>
  <c r="X58" i="128" a="1"/>
  <c r="X58" i="128" s="1"/>
  <c r="O54" i="128"/>
  <c r="V46" i="128" a="1"/>
  <c r="V46" i="128" s="1"/>
  <c r="W44" i="128" a="1"/>
  <c r="W44" i="128" s="1"/>
  <c r="X42" i="128" a="1"/>
  <c r="X42" i="128" s="1"/>
  <c r="O38" i="128"/>
  <c r="V30" i="128" a="1"/>
  <c r="V30" i="128" s="1"/>
  <c r="W28" i="128" a="1"/>
  <c r="W28" i="128" s="1"/>
  <c r="X26" i="128" a="1"/>
  <c r="X26" i="128" s="1"/>
  <c r="O22" i="128"/>
  <c r="V14" i="128" a="1"/>
  <c r="V14" i="128" s="1"/>
  <c r="W12" i="128" a="1"/>
  <c r="W12" i="128" s="1"/>
  <c r="X49" i="128" a="1"/>
  <c r="X49" i="128" s="1"/>
  <c r="V37" i="128" a="1"/>
  <c r="V37" i="128" s="1"/>
  <c r="X33" i="128" a="1"/>
  <c r="X33" i="128" s="1"/>
  <c r="V21" i="128" a="1"/>
  <c r="V21" i="128" s="1"/>
  <c r="X17" i="128" a="1"/>
  <c r="X17" i="128" s="1"/>
  <c r="V44" i="128" a="1"/>
  <c r="V44" i="128" s="1"/>
  <c r="W49" i="128" a="1"/>
  <c r="W49" i="128" s="1"/>
  <c r="U37" i="128" a="1"/>
  <c r="U37" i="128" s="1"/>
  <c r="W33" i="128" a="1"/>
  <c r="W33" i="128" s="1"/>
  <c r="U21" i="128" a="1"/>
  <c r="U21" i="128" s="1"/>
  <c r="W17" i="128" a="1"/>
  <c r="W17" i="128" s="1"/>
  <c r="O34" i="128"/>
  <c r="T75" i="124" a="1"/>
  <c r="T75" i="124" s="1"/>
  <c r="U75" i="124" a="1"/>
  <c r="U75" i="124" s="1"/>
  <c r="W75" i="124" a="1"/>
  <c r="W75" i="124" s="1"/>
  <c r="X75" i="124" a="1"/>
  <c r="X75" i="124" s="1"/>
  <c r="V75" i="124" a="1"/>
  <c r="V75" i="124" s="1"/>
  <c r="V97" i="124" a="1"/>
  <c r="V97" i="124" s="1"/>
  <c r="W97" i="124" a="1"/>
  <c r="W97" i="124" s="1"/>
  <c r="V88" i="124" a="1"/>
  <c r="V88" i="124" s="1"/>
  <c r="X88" i="124" a="1"/>
  <c r="X88" i="124" s="1"/>
  <c r="T100" i="124" a="1"/>
  <c r="T100" i="124" s="1"/>
  <c r="V100" i="124" a="1"/>
  <c r="V100" i="124" s="1"/>
  <c r="X100" i="124" a="1"/>
  <c r="X100" i="124" s="1"/>
  <c r="X97" i="124" a="1"/>
  <c r="X97" i="124" s="1"/>
  <c r="T89" i="124" a="1"/>
  <c r="T89" i="124" s="1"/>
  <c r="U89" i="124" a="1"/>
  <c r="U89" i="124" s="1"/>
  <c r="X81" i="124" a="1"/>
  <c r="X81" i="124" s="1"/>
  <c r="T81" i="124" a="1"/>
  <c r="T81" i="124" s="1"/>
  <c r="V81" i="124" a="1"/>
  <c r="V81" i="124" s="1"/>
  <c r="W81" i="124" a="1"/>
  <c r="W81" i="124" s="1"/>
  <c r="X17" i="124" a="1"/>
  <c r="X17" i="124" s="1"/>
  <c r="T17" i="124" a="1"/>
  <c r="T17" i="124" s="1"/>
  <c r="U17" i="124" a="1"/>
  <c r="U17" i="124" s="1"/>
  <c r="V17" i="124" a="1"/>
  <c r="V17" i="124" s="1"/>
  <c r="W17" i="124" a="1"/>
  <c r="W17" i="124" s="1"/>
  <c r="U90" i="124" a="1"/>
  <c r="U90" i="124" s="1"/>
  <c r="W90" i="124" a="1"/>
  <c r="W90" i="124" s="1"/>
  <c r="X90" i="124" a="1"/>
  <c r="X90" i="124" s="1"/>
  <c r="W91" i="124" a="1"/>
  <c r="W91" i="124" s="1"/>
  <c r="X91" i="124" a="1"/>
  <c r="X91" i="124" s="1"/>
  <c r="W88" i="124" a="1"/>
  <c r="W88" i="124" s="1"/>
  <c r="X92" i="124" a="1"/>
  <c r="X92" i="124" s="1"/>
  <c r="T92" i="124" a="1"/>
  <c r="T92" i="124" s="1"/>
  <c r="U92" i="124" a="1"/>
  <c r="U92" i="124" s="1"/>
  <c r="U88" i="124" a="1"/>
  <c r="U88" i="124" s="1"/>
  <c r="T88" i="124" a="1"/>
  <c r="T88" i="124" s="1"/>
  <c r="T74" i="124" a="1"/>
  <c r="T74" i="124" s="1"/>
  <c r="U74" i="124" a="1"/>
  <c r="U74" i="124" s="1"/>
  <c r="V74" i="124" a="1"/>
  <c r="V74" i="124" s="1"/>
  <c r="W74" i="124" a="1"/>
  <c r="W74" i="124" s="1"/>
  <c r="X74" i="124" a="1"/>
  <c r="X74" i="124" s="1"/>
  <c r="U100" i="124" a="1"/>
  <c r="U100" i="124" s="1"/>
  <c r="V90" i="124" a="1"/>
  <c r="V90" i="124" s="1"/>
  <c r="W93" i="124" a="1"/>
  <c r="W93" i="124" s="1"/>
  <c r="T93" i="124" a="1"/>
  <c r="T93" i="124" s="1"/>
  <c r="U93" i="124" a="1"/>
  <c r="U93" i="124" s="1"/>
  <c r="U91" i="124" a="1"/>
  <c r="U91" i="124" s="1"/>
  <c r="X65" i="124" a="1"/>
  <c r="X65" i="124" s="1"/>
  <c r="T65" i="124" a="1"/>
  <c r="T65" i="124" s="1"/>
  <c r="U65" i="124" a="1"/>
  <c r="U65" i="124" s="1"/>
  <c r="V65" i="124" a="1"/>
  <c r="V65" i="124" s="1"/>
  <c r="W65" i="124" a="1"/>
  <c r="W65" i="124" s="1"/>
  <c r="U94" i="124" a="1"/>
  <c r="U94" i="124" s="1"/>
  <c r="W94" i="124" a="1"/>
  <c r="W94" i="124" s="1"/>
  <c r="W92" i="124" a="1"/>
  <c r="W92" i="124" s="1"/>
  <c r="T90" i="124" a="1"/>
  <c r="T90" i="124" s="1"/>
  <c r="X49" i="124" a="1"/>
  <c r="X49" i="124" s="1"/>
  <c r="T49" i="124" a="1"/>
  <c r="T49" i="124" s="1"/>
  <c r="U49" i="124" a="1"/>
  <c r="U49" i="124" s="1"/>
  <c r="V49" i="124" a="1"/>
  <c r="V49" i="124" s="1"/>
  <c r="W49" i="124" a="1"/>
  <c r="W49" i="124" s="1"/>
  <c r="X33" i="124" a="1"/>
  <c r="X33" i="124" s="1"/>
  <c r="T33" i="124" a="1"/>
  <c r="T33" i="124" s="1"/>
  <c r="U33" i="124" a="1"/>
  <c r="U33" i="124" s="1"/>
  <c r="V33" i="124" a="1"/>
  <c r="V33" i="124" s="1"/>
  <c r="W33" i="124" a="1"/>
  <c r="W33" i="124" s="1"/>
  <c r="X93" i="124" a="1"/>
  <c r="X93" i="124" s="1"/>
  <c r="V87" i="124" a="1"/>
  <c r="V87" i="124" s="1"/>
  <c r="U77" i="124" a="1"/>
  <c r="U77" i="124" s="1"/>
  <c r="V71" i="124" a="1"/>
  <c r="V71" i="124" s="1"/>
  <c r="U61" i="124" a="1"/>
  <c r="U61" i="124" s="1"/>
  <c r="X59" i="124" a="1"/>
  <c r="X59" i="124" s="1"/>
  <c r="V55" i="124" a="1"/>
  <c r="V55" i="124" s="1"/>
  <c r="U45" i="124" a="1"/>
  <c r="U45" i="124" s="1"/>
  <c r="X43" i="124" a="1"/>
  <c r="X43" i="124" s="1"/>
  <c r="V39" i="124" a="1"/>
  <c r="V39" i="124" s="1"/>
  <c r="U29" i="124" a="1"/>
  <c r="U29" i="124" s="1"/>
  <c r="X27" i="124" a="1"/>
  <c r="X27" i="124" s="1"/>
  <c r="V23" i="124" a="1"/>
  <c r="V23" i="124" s="1"/>
  <c r="T19" i="124" a="1"/>
  <c r="T19" i="124" s="1"/>
  <c r="U13" i="124" a="1"/>
  <c r="U13" i="124" s="1"/>
  <c r="T40" i="124" a="1"/>
  <c r="T40" i="124" s="1"/>
  <c r="T24" i="124" a="1"/>
  <c r="T24" i="124" s="1"/>
  <c r="V12" i="124" a="1"/>
  <c r="V12" i="124" s="1"/>
  <c r="U87" i="124" a="1"/>
  <c r="U87" i="124" s="1"/>
  <c r="T77" i="124" a="1"/>
  <c r="T77" i="124" s="1"/>
  <c r="U71" i="124" a="1"/>
  <c r="U71" i="124" s="1"/>
  <c r="T61" i="124" a="1"/>
  <c r="T61" i="124" s="1"/>
  <c r="W59" i="124" a="1"/>
  <c r="W59" i="124" s="1"/>
  <c r="U55" i="124" a="1"/>
  <c r="U55" i="124" s="1"/>
  <c r="T45" i="124" a="1"/>
  <c r="T45" i="124" s="1"/>
  <c r="W43" i="124" a="1"/>
  <c r="W43" i="124" s="1"/>
  <c r="U39" i="124" a="1"/>
  <c r="U39" i="124" s="1"/>
  <c r="T29" i="124" a="1"/>
  <c r="T29" i="124" s="1"/>
  <c r="W27" i="124" a="1"/>
  <c r="W27" i="124" s="1"/>
  <c r="U23" i="124" a="1"/>
  <c r="U23" i="124" s="1"/>
  <c r="T13" i="124" a="1"/>
  <c r="T13" i="124" s="1"/>
  <c r="W96" i="124" a="1"/>
  <c r="W96" i="124" s="1"/>
  <c r="W80" i="124" a="1"/>
  <c r="W80" i="124" s="1"/>
  <c r="U76" i="124" a="1"/>
  <c r="U76" i="124" s="1"/>
  <c r="W64" i="124" a="1"/>
  <c r="W64" i="124" s="1"/>
  <c r="U60" i="124" a="1"/>
  <c r="U60" i="124" s="1"/>
  <c r="X58" i="124" a="1"/>
  <c r="X58" i="124" s="1"/>
  <c r="W48" i="124" a="1"/>
  <c r="W48" i="124" s="1"/>
  <c r="U44" i="124" a="1"/>
  <c r="U44" i="124" s="1"/>
  <c r="X42" i="124" a="1"/>
  <c r="X42" i="124" s="1"/>
  <c r="W32" i="124" a="1"/>
  <c r="W32" i="124" s="1"/>
  <c r="U28" i="124" a="1"/>
  <c r="U28" i="124" s="1"/>
  <c r="X26" i="124" a="1"/>
  <c r="X26" i="124" s="1"/>
  <c r="U12" i="124" a="1"/>
  <c r="U12" i="124" s="1"/>
  <c r="V96" i="124" a="1"/>
  <c r="V96" i="124" s="1"/>
  <c r="X84" i="124" a="1"/>
  <c r="X84" i="124" s="1"/>
  <c r="V80" i="124" a="1"/>
  <c r="V80" i="124" s="1"/>
  <c r="T76" i="124" a="1"/>
  <c r="T76" i="124" s="1"/>
  <c r="X68" i="124" a="1"/>
  <c r="X68" i="124" s="1"/>
  <c r="V64" i="124" a="1"/>
  <c r="V64" i="124" s="1"/>
  <c r="T60" i="124" a="1"/>
  <c r="T60" i="124" s="1"/>
  <c r="W58" i="124" a="1"/>
  <c r="W58" i="124" s="1"/>
  <c r="X52" i="124" a="1"/>
  <c r="X52" i="124" s="1"/>
  <c r="V48" i="124" a="1"/>
  <c r="V48" i="124" s="1"/>
  <c r="T44" i="124" a="1"/>
  <c r="T44" i="124" s="1"/>
  <c r="W42" i="124" a="1"/>
  <c r="W42" i="124" s="1"/>
  <c r="X36" i="124" a="1"/>
  <c r="X36" i="124" s="1"/>
  <c r="V32" i="124" a="1"/>
  <c r="V32" i="124" s="1"/>
  <c r="T28" i="124" a="1"/>
  <c r="T28" i="124" s="1"/>
  <c r="W26" i="124" a="1"/>
  <c r="W26" i="124" s="1"/>
  <c r="X20" i="124" a="1"/>
  <c r="X20" i="124" s="1"/>
  <c r="V16" i="124" a="1"/>
  <c r="V16" i="124" s="1"/>
  <c r="T12" i="124" a="1"/>
  <c r="T12" i="124" s="1"/>
  <c r="X73" i="124" a="1"/>
  <c r="X73" i="124" s="1"/>
  <c r="U59" i="124" a="1"/>
  <c r="U59" i="124" s="1"/>
  <c r="X57" i="124" a="1"/>
  <c r="X57" i="124" s="1"/>
  <c r="U43" i="124" a="1"/>
  <c r="U43" i="124" s="1"/>
  <c r="X41" i="124" a="1"/>
  <c r="X41" i="124" s="1"/>
  <c r="U27" i="124" a="1"/>
  <c r="U27" i="124" s="1"/>
  <c r="X25" i="124" a="1"/>
  <c r="X25" i="124" s="1"/>
  <c r="V58" i="124" a="1"/>
  <c r="V58" i="124" s="1"/>
  <c r="V42" i="124" a="1"/>
  <c r="V42" i="124" s="1"/>
  <c r="V26" i="124" a="1"/>
  <c r="V26" i="124" s="1"/>
  <c r="W73" i="124" a="1"/>
  <c r="W73" i="124" s="1"/>
  <c r="W57" i="124" a="1"/>
  <c r="W57" i="124" s="1"/>
  <c r="W41" i="124" a="1"/>
  <c r="W41" i="124" s="1"/>
  <c r="W25" i="124" a="1"/>
  <c r="W25" i="124" s="1"/>
  <c r="V84" i="124" a="1"/>
  <c r="V84" i="124" s="1"/>
  <c r="W78" i="124" a="1"/>
  <c r="W78" i="124" s="1"/>
  <c r="X72" i="124" a="1"/>
  <c r="X72" i="124" s="1"/>
  <c r="V68" i="124" a="1"/>
  <c r="V68" i="124" s="1"/>
  <c r="W62" i="124" a="1"/>
  <c r="W62" i="124" s="1"/>
  <c r="U58" i="124" a="1"/>
  <c r="U58" i="124" s="1"/>
  <c r="X56" i="124" a="1"/>
  <c r="X56" i="124" s="1"/>
  <c r="V52" i="124" a="1"/>
  <c r="V52" i="124" s="1"/>
  <c r="W46" i="124" a="1"/>
  <c r="W46" i="124" s="1"/>
  <c r="U42" i="124" a="1"/>
  <c r="U42" i="124" s="1"/>
  <c r="X40" i="124" a="1"/>
  <c r="X40" i="124" s="1"/>
  <c r="V36" i="124" a="1"/>
  <c r="V36" i="124" s="1"/>
  <c r="W30" i="124" a="1"/>
  <c r="W30" i="124" s="1"/>
  <c r="U26" i="124" a="1"/>
  <c r="U26" i="124" s="1"/>
  <c r="X24" i="124" a="1"/>
  <c r="X24" i="124" s="1"/>
  <c r="V20" i="124" a="1"/>
  <c r="V20" i="124" s="1"/>
  <c r="W14" i="124" a="1"/>
  <c r="W14" i="124" s="1"/>
  <c r="X77" i="124" a="1"/>
  <c r="X77" i="124" s="1"/>
  <c r="V73" i="124" a="1"/>
  <c r="V73" i="124" s="1"/>
  <c r="X61" i="124" a="1"/>
  <c r="X61" i="124" s="1"/>
  <c r="V57" i="124" a="1"/>
  <c r="V57" i="124" s="1"/>
  <c r="X45" i="124" a="1"/>
  <c r="X45" i="124" s="1"/>
  <c r="V41" i="124" a="1"/>
  <c r="V41" i="124" s="1"/>
  <c r="X29" i="124" a="1"/>
  <c r="X29" i="124" s="1"/>
  <c r="V25" i="124" a="1"/>
  <c r="V25" i="124" s="1"/>
  <c r="X13" i="124" a="1"/>
  <c r="X13" i="124" s="1"/>
  <c r="W77" i="124" a="1"/>
  <c r="W77" i="124" s="1"/>
  <c r="U73" i="124" a="1"/>
  <c r="U73" i="124" s="1"/>
  <c r="W61" i="124" a="1"/>
  <c r="W61" i="124" s="1"/>
  <c r="U57" i="124" a="1"/>
  <c r="U57" i="124" s="1"/>
  <c r="W45" i="124" a="1"/>
  <c r="W45" i="124" s="1"/>
  <c r="U41" i="124" a="1"/>
  <c r="U41" i="124" s="1"/>
  <c r="W29" i="124" a="1"/>
  <c r="W29" i="124" s="1"/>
  <c r="U25" i="124" a="1"/>
  <c r="U25" i="124" s="1"/>
  <c r="W13" i="124" a="1"/>
  <c r="W13" i="124" s="1"/>
  <c r="N87" i="122"/>
  <c r="O87" i="122"/>
  <c r="Q87" i="122"/>
  <c r="V87" i="122" a="1"/>
  <c r="V87" i="122" s="1"/>
  <c r="W87" i="122" a="1"/>
  <c r="W87" i="122" s="1"/>
  <c r="O99" i="122"/>
  <c r="X99" i="122" a="1"/>
  <c r="X99" i="122" s="1"/>
  <c r="N99" i="122"/>
  <c r="Q99" i="122"/>
  <c r="T99" i="122" a="1"/>
  <c r="T99" i="122" s="1"/>
  <c r="U99" i="122" a="1"/>
  <c r="U99" i="122" s="1"/>
  <c r="V99" i="122" a="1"/>
  <c r="V99" i="122" s="1"/>
  <c r="O61" i="122"/>
  <c r="Q61" i="122"/>
  <c r="N61" i="122"/>
  <c r="W61" i="122" a="1"/>
  <c r="W61" i="122" s="1"/>
  <c r="X90" i="122" a="1"/>
  <c r="X90" i="122" s="1"/>
  <c r="N90" i="122"/>
  <c r="O90" i="122"/>
  <c r="Q90" i="122"/>
  <c r="U90" i="122" a="1"/>
  <c r="U90" i="122" s="1"/>
  <c r="V90" i="122" a="1"/>
  <c r="V90" i="122" s="1"/>
  <c r="W83" i="122" a="1"/>
  <c r="W83" i="122" s="1"/>
  <c r="T83" i="122" a="1"/>
  <c r="T83" i="122" s="1"/>
  <c r="U83" i="122" a="1"/>
  <c r="U83" i="122" s="1"/>
  <c r="V83" i="122" a="1"/>
  <c r="V83" i="122" s="1"/>
  <c r="X83" i="122" a="1"/>
  <c r="X83" i="122" s="1"/>
  <c r="U71" i="122" a="1"/>
  <c r="U71" i="122" s="1"/>
  <c r="X71" i="122" a="1"/>
  <c r="X71" i="122" s="1"/>
  <c r="T71" i="122" a="1"/>
  <c r="T71" i="122" s="1"/>
  <c r="V71" i="122" a="1"/>
  <c r="V71" i="122" s="1"/>
  <c r="W71" i="122" a="1"/>
  <c r="W71" i="122" s="1"/>
  <c r="V86" i="122" a="1"/>
  <c r="V86" i="122" s="1"/>
  <c r="T86" i="122" a="1"/>
  <c r="T86" i="122" s="1"/>
  <c r="U86" i="122" a="1"/>
  <c r="U86" i="122" s="1"/>
  <c r="W86" i="122" a="1"/>
  <c r="W86" i="122" s="1"/>
  <c r="X86" i="122" a="1"/>
  <c r="X86" i="122" s="1"/>
  <c r="U77" i="122" a="1"/>
  <c r="U77" i="122" s="1"/>
  <c r="T77" i="122" a="1"/>
  <c r="T77" i="122" s="1"/>
  <c r="V77" i="122" a="1"/>
  <c r="V77" i="122" s="1"/>
  <c r="W77" i="122" a="1"/>
  <c r="W77" i="122" s="1"/>
  <c r="X77" i="122" a="1"/>
  <c r="X77" i="122" s="1"/>
  <c r="O93" i="122"/>
  <c r="N93" i="122"/>
  <c r="Q93" i="122"/>
  <c r="T93" i="122" a="1"/>
  <c r="T93" i="122" s="1"/>
  <c r="V93" i="122" a="1"/>
  <c r="V93" i="122" s="1"/>
  <c r="W93" i="122" a="1"/>
  <c r="W93" i="122" s="1"/>
  <c r="T87" i="122" a="1"/>
  <c r="T87" i="122" s="1"/>
  <c r="V96" i="122" a="1"/>
  <c r="V96" i="122" s="1"/>
  <c r="X96" i="122" a="1"/>
  <c r="X96" i="122" s="1"/>
  <c r="N96" i="122"/>
  <c r="O96" i="122"/>
  <c r="Q96" i="122"/>
  <c r="T96" i="122" a="1"/>
  <c r="T96" i="122" s="1"/>
  <c r="U96" i="122" a="1"/>
  <c r="U96" i="122" s="1"/>
  <c r="N33" i="122"/>
  <c r="O33" i="122"/>
  <c r="Q33" i="122"/>
  <c r="U33" i="122" a="1"/>
  <c r="U33" i="122" s="1"/>
  <c r="U98" i="122" a="1"/>
  <c r="U98" i="122" s="1"/>
  <c r="X98" i="122" a="1"/>
  <c r="X98" i="122" s="1"/>
  <c r="T89" i="122" a="1"/>
  <c r="T89" i="122" s="1"/>
  <c r="W89" i="122" a="1"/>
  <c r="W89" i="122" s="1"/>
  <c r="O59" i="122"/>
  <c r="Q59" i="122"/>
  <c r="T59" i="122" a="1"/>
  <c r="T59" i="122" s="1"/>
  <c r="U59" i="122" a="1"/>
  <c r="U59" i="122" s="1"/>
  <c r="W59" i="122" a="1"/>
  <c r="W59" i="122" s="1"/>
  <c r="T36" i="122" a="1"/>
  <c r="T36" i="122" s="1"/>
  <c r="U36" i="122" a="1"/>
  <c r="U36" i="122" s="1"/>
  <c r="V36" i="122" a="1"/>
  <c r="V36" i="122" s="1"/>
  <c r="W36" i="122" a="1"/>
  <c r="W36" i="122" s="1"/>
  <c r="O67" i="122"/>
  <c r="Q67" i="122"/>
  <c r="N17" i="122"/>
  <c r="O17" i="122"/>
  <c r="Q17" i="122"/>
  <c r="X89" i="122" a="1"/>
  <c r="X89" i="122" s="1"/>
  <c r="O69" i="122"/>
  <c r="V65" i="122" a="1"/>
  <c r="V65" i="122" s="1"/>
  <c r="X65" i="122" a="1"/>
  <c r="X65" i="122" s="1"/>
  <c r="T65" i="122" a="1"/>
  <c r="T65" i="122" s="1"/>
  <c r="N56" i="122"/>
  <c r="O56" i="122"/>
  <c r="T56" i="122" a="1"/>
  <c r="T56" i="122" s="1"/>
  <c r="Q55" i="122"/>
  <c r="N55" i="122"/>
  <c r="T20" i="122" a="1"/>
  <c r="T20" i="122" s="1"/>
  <c r="U20" i="122" a="1"/>
  <c r="U20" i="122" s="1"/>
  <c r="V20" i="122" a="1"/>
  <c r="V20" i="122" s="1"/>
  <c r="W20" i="122" a="1"/>
  <c r="W20" i="122" s="1"/>
  <c r="X95" i="122" a="1"/>
  <c r="X95" i="122" s="1"/>
  <c r="N86" i="122"/>
  <c r="Q86" i="122"/>
  <c r="Q72" i="122"/>
  <c r="V70" i="122" a="1"/>
  <c r="V70" i="122" s="1"/>
  <c r="X59" i="122" a="1"/>
  <c r="X59" i="122" s="1"/>
  <c r="W98" i="122" a="1"/>
  <c r="W98" i="122" s="1"/>
  <c r="W92" i="122" a="1"/>
  <c r="W92" i="122" s="1"/>
  <c r="N92" i="122"/>
  <c r="Q92" i="122"/>
  <c r="U82" i="122" a="1"/>
  <c r="U82" i="122" s="1"/>
  <c r="X82" i="122" a="1"/>
  <c r="X82" i="122" s="1"/>
  <c r="T73" i="122" a="1"/>
  <c r="T73" i="122" s="1"/>
  <c r="W73" i="122" a="1"/>
  <c r="W73" i="122" s="1"/>
  <c r="V67" i="122" a="1"/>
  <c r="V67" i="122" s="1"/>
  <c r="V98" i="122" a="1"/>
  <c r="V98" i="122" s="1"/>
  <c r="X97" i="122" a="1"/>
  <c r="X97" i="122" s="1"/>
  <c r="W95" i="122" a="1"/>
  <c r="W95" i="122" s="1"/>
  <c r="V92" i="122" a="1"/>
  <c r="V92" i="122" s="1"/>
  <c r="V89" i="122" a="1"/>
  <c r="V89" i="122" s="1"/>
  <c r="T100" i="122" a="1"/>
  <c r="T100" i="122" s="1"/>
  <c r="W100" i="122" a="1"/>
  <c r="W100" i="122" s="1"/>
  <c r="U89" i="122" a="1"/>
  <c r="U89" i="122" s="1"/>
  <c r="X73" i="122" a="1"/>
  <c r="X73" i="122" s="1"/>
  <c r="N65" i="122"/>
  <c r="O65" i="122"/>
  <c r="Q65" i="122"/>
  <c r="X56" i="122" a="1"/>
  <c r="X56" i="122" s="1"/>
  <c r="V95" i="122" a="1"/>
  <c r="V95" i="122" s="1"/>
  <c r="U92" i="122" a="1"/>
  <c r="U92" i="122" s="1"/>
  <c r="N70" i="122"/>
  <c r="Q70" i="122"/>
  <c r="T67" i="122" a="1"/>
  <c r="T67" i="122" s="1"/>
  <c r="T98" i="122" a="1"/>
  <c r="T98" i="122" s="1"/>
  <c r="U95" i="122" a="1"/>
  <c r="U95" i="122" s="1"/>
  <c r="W82" i="122" a="1"/>
  <c r="W82" i="122" s="1"/>
  <c r="W76" i="122" a="1"/>
  <c r="W76" i="122" s="1"/>
  <c r="N76" i="122"/>
  <c r="Q76" i="122"/>
  <c r="W70" i="122" a="1"/>
  <c r="W70" i="122" s="1"/>
  <c r="W63" i="122" a="1"/>
  <c r="W63" i="122" s="1"/>
  <c r="X63" i="122" a="1"/>
  <c r="X63" i="122" s="1"/>
  <c r="T63" i="122" a="1"/>
  <c r="T63" i="122" s="1"/>
  <c r="U63" i="122" a="1"/>
  <c r="U63" i="122" s="1"/>
  <c r="N59" i="122"/>
  <c r="V56" i="122" a="1"/>
  <c r="V56" i="122" s="1"/>
  <c r="X36" i="122" a="1"/>
  <c r="X36" i="122" s="1"/>
  <c r="U17" i="122" a="1"/>
  <c r="U17" i="122" s="1"/>
  <c r="N97" i="122"/>
  <c r="Q97" i="122"/>
  <c r="T92" i="122" a="1"/>
  <c r="T92" i="122" s="1"/>
  <c r="Q91" i="122"/>
  <c r="V91" i="122" a="1"/>
  <c r="V91" i="122" s="1"/>
  <c r="W88" i="122" a="1"/>
  <c r="W88" i="122" s="1"/>
  <c r="V82" i="122" a="1"/>
  <c r="V82" i="122" s="1"/>
  <c r="X81" i="122" a="1"/>
  <c r="X81" i="122" s="1"/>
  <c r="W79" i="122" a="1"/>
  <c r="W79" i="122" s="1"/>
  <c r="V76" i="122" a="1"/>
  <c r="V76" i="122" s="1"/>
  <c r="V73" i="122" a="1"/>
  <c r="V73" i="122" s="1"/>
  <c r="N67" i="122"/>
  <c r="W65" i="122" a="1"/>
  <c r="W65" i="122" s="1"/>
  <c r="U51" i="122" a="1"/>
  <c r="U51" i="122" s="1"/>
  <c r="V51" i="122" a="1"/>
  <c r="V51" i="122" s="1"/>
  <c r="W51" i="122" a="1"/>
  <c r="W51" i="122" s="1"/>
  <c r="X51" i="122" a="1"/>
  <c r="X51" i="122" s="1"/>
  <c r="V49" i="122" a="1"/>
  <c r="V49" i="122" s="1"/>
  <c r="U24" i="122" a="1"/>
  <c r="U24" i="122" s="1"/>
  <c r="U87" i="122" a="1"/>
  <c r="U87" i="122" s="1"/>
  <c r="X87" i="122" a="1"/>
  <c r="X87" i="122" s="1"/>
  <c r="T84" i="122" a="1"/>
  <c r="T84" i="122" s="1"/>
  <c r="W84" i="122" a="1"/>
  <c r="W84" i="122" s="1"/>
  <c r="U73" i="122" a="1"/>
  <c r="U73" i="122" s="1"/>
  <c r="O71" i="122"/>
  <c r="T68" i="122" a="1"/>
  <c r="T68" i="122" s="1"/>
  <c r="W68" i="122" a="1"/>
  <c r="W68" i="122" s="1"/>
  <c r="X61" i="122" a="1"/>
  <c r="X61" i="122" s="1"/>
  <c r="T61" i="122" a="1"/>
  <c r="T61" i="122" s="1"/>
  <c r="U61" i="122" a="1"/>
  <c r="U61" i="122" s="1"/>
  <c r="V61" i="122" a="1"/>
  <c r="V61" i="122" s="1"/>
  <c r="Q56" i="122"/>
  <c r="O55" i="122"/>
  <c r="X20" i="122" a="1"/>
  <c r="X20" i="122" s="1"/>
  <c r="W99" i="122" a="1"/>
  <c r="W99" i="122" s="1"/>
  <c r="V97" i="122" a="1"/>
  <c r="V97" i="122" s="1"/>
  <c r="U93" i="122" a="1"/>
  <c r="U93" i="122" s="1"/>
  <c r="T90" i="122" a="1"/>
  <c r="T90" i="122" s="1"/>
  <c r="V88" i="122" a="1"/>
  <c r="V88" i="122" s="1"/>
  <c r="U85" i="122" a="1"/>
  <c r="U85" i="122" s="1"/>
  <c r="V79" i="122" a="1"/>
  <c r="V79" i="122" s="1"/>
  <c r="U76" i="122" a="1"/>
  <c r="U76" i="122" s="1"/>
  <c r="U70" i="122" a="1"/>
  <c r="U70" i="122" s="1"/>
  <c r="T69" i="122" a="1"/>
  <c r="T69" i="122" s="1"/>
  <c r="V69" i="122" a="1"/>
  <c r="V69" i="122" s="1"/>
  <c r="X69" i="122" a="1"/>
  <c r="X69" i="122" s="1"/>
  <c r="X45" i="122" a="1"/>
  <c r="X45" i="122" s="1"/>
  <c r="T45" i="122" a="1"/>
  <c r="T45" i="122" s="1"/>
  <c r="U45" i="122" a="1"/>
  <c r="U45" i="122" s="1"/>
  <c r="V45" i="122" a="1"/>
  <c r="V45" i="122" s="1"/>
  <c r="W40" i="122" a="1"/>
  <c r="W40" i="122" s="1"/>
  <c r="X40" i="122" a="1"/>
  <c r="X40" i="122" s="1"/>
  <c r="N40" i="122"/>
  <c r="O40" i="122"/>
  <c r="Q40" i="122"/>
  <c r="T40" i="122" a="1"/>
  <c r="T40" i="122" s="1"/>
  <c r="V33" i="122" a="1"/>
  <c r="V33" i="122" s="1"/>
  <c r="X13" i="122" a="1"/>
  <c r="X13" i="122" s="1"/>
  <c r="T13" i="122" a="1"/>
  <c r="T13" i="122" s="1"/>
  <c r="U13" i="122" a="1"/>
  <c r="U13" i="122" s="1"/>
  <c r="V13" i="122" a="1"/>
  <c r="V13" i="122" s="1"/>
  <c r="V59" i="122" a="1"/>
  <c r="V59" i="122" s="1"/>
  <c r="T52" i="122" a="1"/>
  <c r="T52" i="122" s="1"/>
  <c r="U52" i="122" a="1"/>
  <c r="U52" i="122" s="1"/>
  <c r="V52" i="122" a="1"/>
  <c r="V52" i="122" s="1"/>
  <c r="W52" i="122" a="1"/>
  <c r="W52" i="122" s="1"/>
  <c r="U97" i="122" a="1"/>
  <c r="U97" i="122" s="1"/>
  <c r="T91" i="122" a="1"/>
  <c r="T91" i="122" s="1"/>
  <c r="T85" i="122" a="1"/>
  <c r="T85" i="122" s="1"/>
  <c r="X84" i="122" a="1"/>
  <c r="X84" i="122" s="1"/>
  <c r="N81" i="122"/>
  <c r="Q81" i="122"/>
  <c r="T76" i="122" a="1"/>
  <c r="T76" i="122" s="1"/>
  <c r="Q75" i="122"/>
  <c r="V75" i="122" a="1"/>
  <c r="V75" i="122" s="1"/>
  <c r="U67" i="122" a="1"/>
  <c r="U67" i="122" s="1"/>
  <c r="W67" i="122" a="1"/>
  <c r="W67" i="122" s="1"/>
  <c r="N49" i="122"/>
  <c r="O49" i="122"/>
  <c r="Q49" i="122"/>
  <c r="X29" i="122" a="1"/>
  <c r="X29" i="122" s="1"/>
  <c r="T29" i="122" a="1"/>
  <c r="T29" i="122" s="1"/>
  <c r="U29" i="122" a="1"/>
  <c r="U29" i="122" s="1"/>
  <c r="V29" i="122" a="1"/>
  <c r="V29" i="122" s="1"/>
  <c r="W24" i="122" a="1"/>
  <c r="W24" i="122" s="1"/>
  <c r="X24" i="122" a="1"/>
  <c r="X24" i="122" s="1"/>
  <c r="N24" i="122"/>
  <c r="O24" i="122"/>
  <c r="Q24" i="122"/>
  <c r="T24" i="122" a="1"/>
  <c r="T24" i="122" s="1"/>
  <c r="V17" i="122" a="1"/>
  <c r="V17" i="122" s="1"/>
  <c r="X66" i="122" a="1"/>
  <c r="X66" i="122" s="1"/>
  <c r="Q60" i="122"/>
  <c r="X50" i="122" a="1"/>
  <c r="X50" i="122" s="1"/>
  <c r="Q44" i="122"/>
  <c r="T42" i="122" a="1"/>
  <c r="T42" i="122" s="1"/>
  <c r="N39" i="122"/>
  <c r="X34" i="122" a="1"/>
  <c r="X34" i="122" s="1"/>
  <c r="Q28" i="122"/>
  <c r="T26" i="122" a="1"/>
  <c r="T26" i="122" s="1"/>
  <c r="N23" i="122"/>
  <c r="X18" i="122" a="1"/>
  <c r="X18" i="122" s="1"/>
  <c r="Q12" i="122"/>
  <c r="X57" i="122" a="1"/>
  <c r="X57" i="122" s="1"/>
  <c r="O53" i="122"/>
  <c r="Q51" i="122"/>
  <c r="T49" i="122" a="1"/>
  <c r="T49" i="122" s="1"/>
  <c r="U47" i="122" a="1"/>
  <c r="U47" i="122" s="1"/>
  <c r="W43" i="122" a="1"/>
  <c r="W43" i="122" s="1"/>
  <c r="X41" i="122" a="1"/>
  <c r="X41" i="122" s="1"/>
  <c r="O37" i="122"/>
  <c r="Q35" i="122"/>
  <c r="T33" i="122" a="1"/>
  <c r="T33" i="122" s="1"/>
  <c r="U31" i="122" a="1"/>
  <c r="U31" i="122" s="1"/>
  <c r="W27" i="122" a="1"/>
  <c r="W27" i="122" s="1"/>
  <c r="X25" i="122" a="1"/>
  <c r="X25" i="122" s="1"/>
  <c r="O21" i="122"/>
  <c r="Q19" i="122"/>
  <c r="T17" i="122" a="1"/>
  <c r="T17" i="122" s="1"/>
  <c r="U15" i="122" a="1"/>
  <c r="U15" i="122" s="1"/>
  <c r="N53" i="122"/>
  <c r="N37" i="122"/>
  <c r="N21" i="122"/>
  <c r="O12" i="122"/>
  <c r="W57" i="122" a="1"/>
  <c r="W57" i="122" s="1"/>
  <c r="X55" i="122" a="1"/>
  <c r="X55" i="122" s="1"/>
  <c r="O51" i="122"/>
  <c r="T47" i="122" a="1"/>
  <c r="T47" i="122" s="1"/>
  <c r="W41" i="122" a="1"/>
  <c r="W41" i="122" s="1"/>
  <c r="X39" i="122" a="1"/>
  <c r="X39" i="122" s="1"/>
  <c r="O35" i="122"/>
  <c r="T31" i="122" a="1"/>
  <c r="T31" i="122" s="1"/>
  <c r="W25" i="122" a="1"/>
  <c r="W25" i="122" s="1"/>
  <c r="X23" i="122" a="1"/>
  <c r="X23" i="122" s="1"/>
  <c r="O19" i="122"/>
  <c r="T15" i="122" a="1"/>
  <c r="T15" i="122" s="1"/>
  <c r="V57" i="122" a="1"/>
  <c r="V57" i="122" s="1"/>
  <c r="W55" i="122" a="1"/>
  <c r="W55" i="122" s="1"/>
  <c r="X53" i="122" a="1"/>
  <c r="X53" i="122" s="1"/>
  <c r="U43" i="122" a="1"/>
  <c r="U43" i="122" s="1"/>
  <c r="V41" i="122" a="1"/>
  <c r="V41" i="122" s="1"/>
  <c r="W39" i="122" a="1"/>
  <c r="W39" i="122" s="1"/>
  <c r="X37" i="122" a="1"/>
  <c r="X37" i="122" s="1"/>
  <c r="U27" i="122" a="1"/>
  <c r="U27" i="122" s="1"/>
  <c r="V25" i="122" a="1"/>
  <c r="V25" i="122" s="1"/>
  <c r="W23" i="122" a="1"/>
  <c r="W23" i="122" s="1"/>
  <c r="X21" i="122" a="1"/>
  <c r="X21" i="122" s="1"/>
  <c r="Q15" i="122"/>
  <c r="Q54" i="122"/>
  <c r="Q38" i="122"/>
  <c r="Q22" i="122"/>
  <c r="X12" i="122" a="1"/>
  <c r="X12" i="122" s="1"/>
  <c r="U57" i="122" a="1"/>
  <c r="U57" i="122" s="1"/>
  <c r="V55" i="122" a="1"/>
  <c r="V55" i="122" s="1"/>
  <c r="W53" i="122" a="1"/>
  <c r="W53" i="122" s="1"/>
  <c r="Q45" i="122"/>
  <c r="T43" i="122" a="1"/>
  <c r="T43" i="122" s="1"/>
  <c r="U41" i="122" a="1"/>
  <c r="U41" i="122" s="1"/>
  <c r="V39" i="122" a="1"/>
  <c r="V39" i="122" s="1"/>
  <c r="W37" i="122" a="1"/>
  <c r="W37" i="122" s="1"/>
  <c r="X35" i="122" a="1"/>
  <c r="X35" i="122" s="1"/>
  <c r="Q29" i="122"/>
  <c r="T27" i="122" a="1"/>
  <c r="T27" i="122" s="1"/>
  <c r="U25" i="122" a="1"/>
  <c r="U25" i="122" s="1"/>
  <c r="V23" i="122" a="1"/>
  <c r="V23" i="122" s="1"/>
  <c r="W21" i="122" a="1"/>
  <c r="W21" i="122" s="1"/>
  <c r="X19" i="122" a="1"/>
  <c r="X19" i="122" s="1"/>
  <c r="Q13" i="122"/>
  <c r="W12" i="122" a="1"/>
  <c r="W12" i="122" s="1"/>
  <c r="U55" i="122" a="1"/>
  <c r="U55" i="122" s="1"/>
  <c r="V53" i="122" a="1"/>
  <c r="V53" i="122" s="1"/>
  <c r="X49" i="122" a="1"/>
  <c r="X49" i="122" s="1"/>
  <c r="Q43" i="122"/>
  <c r="U39" i="122" a="1"/>
  <c r="U39" i="122" s="1"/>
  <c r="V37" i="122" a="1"/>
  <c r="V37" i="122" s="1"/>
  <c r="W35" i="122" a="1"/>
  <c r="W35" i="122" s="1"/>
  <c r="X33" i="122" a="1"/>
  <c r="X33" i="122" s="1"/>
  <c r="Q27" i="122"/>
  <c r="U23" i="122" a="1"/>
  <c r="U23" i="122" s="1"/>
  <c r="V21" i="122" a="1"/>
  <c r="V21" i="122" s="1"/>
  <c r="W19" i="122" a="1"/>
  <c r="W19" i="122" s="1"/>
  <c r="X17" i="122" a="1"/>
  <c r="X17" i="122" s="1"/>
  <c r="O13" i="122"/>
  <c r="V12" i="122" a="1"/>
  <c r="V12" i="122" s="1"/>
  <c r="U53" i="122" a="1"/>
  <c r="U53" i="122" s="1"/>
  <c r="W49" i="122" a="1"/>
  <c r="W49" i="122" s="1"/>
  <c r="X47" i="122" a="1"/>
  <c r="X47" i="122" s="1"/>
  <c r="U37" i="122" a="1"/>
  <c r="U37" i="122" s="1"/>
  <c r="V35" i="122" a="1"/>
  <c r="V35" i="122" s="1"/>
  <c r="W33" i="122" a="1"/>
  <c r="W33" i="122" s="1"/>
  <c r="X31" i="122" a="1"/>
  <c r="X31" i="122" s="1"/>
  <c r="U21" i="122" a="1"/>
  <c r="U21" i="122" s="1"/>
  <c r="V19" i="122" a="1"/>
  <c r="V19" i="122" s="1"/>
  <c r="W17" i="122" a="1"/>
  <c r="W17" i="122" s="1"/>
  <c r="X15" i="122" a="1"/>
  <c r="X15" i="122" s="1"/>
  <c r="T91" i="119" a="1"/>
  <c r="T91" i="119" s="1"/>
  <c r="U91" i="119" a="1"/>
  <c r="U91" i="119" s="1"/>
  <c r="V91" i="119" a="1"/>
  <c r="V91" i="119" s="1"/>
  <c r="W91" i="119" a="1"/>
  <c r="W91" i="119" s="1"/>
  <c r="X91" i="119" a="1"/>
  <c r="X91" i="119" s="1"/>
  <c r="T78" i="119" a="1"/>
  <c r="T78" i="119" s="1"/>
  <c r="U78" i="119" a="1"/>
  <c r="U78" i="119" s="1"/>
  <c r="W78" i="119" a="1"/>
  <c r="W78" i="119" s="1"/>
  <c r="X78" i="119" a="1"/>
  <c r="X78" i="119" s="1"/>
  <c r="V78" i="119" a="1"/>
  <c r="V78" i="119" s="1"/>
  <c r="V74" i="119" a="1"/>
  <c r="V74" i="119" s="1"/>
  <c r="W74" i="119" a="1"/>
  <c r="W74" i="119" s="1"/>
  <c r="T74" i="119" a="1"/>
  <c r="T74" i="119" s="1"/>
  <c r="U74" i="119" a="1"/>
  <c r="U74" i="119" s="1"/>
  <c r="X74" i="119" a="1"/>
  <c r="X74" i="119" s="1"/>
  <c r="T100" i="119" a="1"/>
  <c r="T100" i="119" s="1"/>
  <c r="U100" i="119" a="1"/>
  <c r="U100" i="119" s="1"/>
  <c r="U95" i="119" a="1"/>
  <c r="U95" i="119" s="1"/>
  <c r="T81" i="119" a="1"/>
  <c r="T81" i="119" s="1"/>
  <c r="T79" i="119" a="1"/>
  <c r="T79" i="119" s="1"/>
  <c r="V79" i="119" a="1"/>
  <c r="V79" i="119" s="1"/>
  <c r="V71" i="119" a="1"/>
  <c r="V71" i="119" s="1"/>
  <c r="W67" i="119" a="1"/>
  <c r="W67" i="119" s="1"/>
  <c r="O66" i="119"/>
  <c r="Q66" i="119"/>
  <c r="T89" i="119" a="1"/>
  <c r="T89" i="119" s="1"/>
  <c r="V67" i="119" a="1"/>
  <c r="V67" i="119" s="1"/>
  <c r="V56" i="119" a="1"/>
  <c r="V56" i="119" s="1"/>
  <c r="X100" i="119" a="1"/>
  <c r="X100" i="119" s="1"/>
  <c r="X97" i="119" a="1"/>
  <c r="X97" i="119" s="1"/>
  <c r="U77" i="119" a="1"/>
  <c r="U77" i="119" s="1"/>
  <c r="W77" i="119" a="1"/>
  <c r="W77" i="119" s="1"/>
  <c r="U67" i="119" a="1"/>
  <c r="U67" i="119" s="1"/>
  <c r="N65" i="119"/>
  <c r="Q65" i="119"/>
  <c r="U65" i="119" a="1"/>
  <c r="U65" i="119" s="1"/>
  <c r="X87" i="119" a="1"/>
  <c r="X87" i="119" s="1"/>
  <c r="O87" i="119"/>
  <c r="X86" i="119" a="1"/>
  <c r="X86" i="119" s="1"/>
  <c r="T86" i="119" a="1"/>
  <c r="T86" i="119" s="1"/>
  <c r="U82" i="119" a="1"/>
  <c r="U82" i="119" s="1"/>
  <c r="V82" i="119" a="1"/>
  <c r="V82" i="119" s="1"/>
  <c r="T96" i="119" a="1"/>
  <c r="T96" i="119" s="1"/>
  <c r="V96" i="119" a="1"/>
  <c r="V96" i="119" s="1"/>
  <c r="W96" i="119" a="1"/>
  <c r="W96" i="119" s="1"/>
  <c r="V90" i="119" a="1"/>
  <c r="V90" i="119" s="1"/>
  <c r="W90" i="119" a="1"/>
  <c r="W90" i="119" s="1"/>
  <c r="T61" i="119" a="1"/>
  <c r="T61" i="119" s="1"/>
  <c r="U61" i="119" a="1"/>
  <c r="U61" i="119" s="1"/>
  <c r="W61" i="119" a="1"/>
  <c r="W61" i="119" s="1"/>
  <c r="N95" i="119"/>
  <c r="X93" i="119" a="1"/>
  <c r="X93" i="119" s="1"/>
  <c r="V87" i="119" a="1"/>
  <c r="V87" i="119" s="1"/>
  <c r="W65" i="119" a="1"/>
  <c r="W65" i="119" s="1"/>
  <c r="Q64" i="119"/>
  <c r="N64" i="119"/>
  <c r="X54" i="119" a="1"/>
  <c r="X54" i="119" s="1"/>
  <c r="T54" i="119" a="1"/>
  <c r="T54" i="119" s="1"/>
  <c r="V54" i="119" a="1"/>
  <c r="V54" i="119" s="1"/>
  <c r="V100" i="119" a="1"/>
  <c r="V100" i="119" s="1"/>
  <c r="U97" i="119" a="1"/>
  <c r="U97" i="119" s="1"/>
  <c r="X77" i="119" a="1"/>
  <c r="X77" i="119" s="1"/>
  <c r="V65" i="119" a="1"/>
  <c r="V65" i="119" s="1"/>
  <c r="U60" i="119" a="1"/>
  <c r="U60" i="119" s="1"/>
  <c r="X96" i="119" a="1"/>
  <c r="X96" i="119" s="1"/>
  <c r="X90" i="119" a="1"/>
  <c r="X90" i="119" s="1"/>
  <c r="O82" i="119"/>
  <c r="Q82" i="119"/>
  <c r="U76" i="119" a="1"/>
  <c r="U76" i="119" s="1"/>
  <c r="V76" i="119" a="1"/>
  <c r="V76" i="119" s="1"/>
  <c r="X76" i="119" a="1"/>
  <c r="X76" i="119" s="1"/>
  <c r="W72" i="119" a="1"/>
  <c r="W72" i="119" s="1"/>
  <c r="X72" i="119" a="1"/>
  <c r="X72" i="119" s="1"/>
  <c r="W56" i="119" a="1"/>
  <c r="W56" i="119" s="1"/>
  <c r="X56" i="119" a="1"/>
  <c r="X56" i="119" s="1"/>
  <c r="U56" i="119" a="1"/>
  <c r="U56" i="119" s="1"/>
  <c r="V49" i="119" a="1"/>
  <c r="V49" i="119" s="1"/>
  <c r="W49" i="119" a="1"/>
  <c r="W49" i="119" s="1"/>
  <c r="X49" i="119" a="1"/>
  <c r="X49" i="119" s="1"/>
  <c r="N49" i="119"/>
  <c r="O49" i="119"/>
  <c r="Q49" i="119"/>
  <c r="T49" i="119" a="1"/>
  <c r="T49" i="119" s="1"/>
  <c r="U49" i="119" a="1"/>
  <c r="U49" i="119" s="1"/>
  <c r="X29" i="119" a="1"/>
  <c r="X29" i="119" s="1"/>
  <c r="T29" i="119" a="1"/>
  <c r="T29" i="119" s="1"/>
  <c r="U29" i="119" a="1"/>
  <c r="U29" i="119" s="1"/>
  <c r="V29" i="119" a="1"/>
  <c r="V29" i="119" s="1"/>
  <c r="W29" i="119" a="1"/>
  <c r="W29" i="119" s="1"/>
  <c r="V17" i="119" a="1"/>
  <c r="V17" i="119" s="1"/>
  <c r="W17" i="119" a="1"/>
  <c r="W17" i="119" s="1"/>
  <c r="X17" i="119" a="1"/>
  <c r="X17" i="119" s="1"/>
  <c r="N17" i="119"/>
  <c r="O17" i="119"/>
  <c r="Q17" i="119"/>
  <c r="T17" i="119" a="1"/>
  <c r="T17" i="119" s="1"/>
  <c r="U17" i="119" a="1"/>
  <c r="U17" i="119" s="1"/>
  <c r="T97" i="119" a="1"/>
  <c r="T97" i="119" s="1"/>
  <c r="T87" i="119" a="1"/>
  <c r="T87" i="119" s="1"/>
  <c r="W86" i="119" a="1"/>
  <c r="W86" i="119" s="1"/>
  <c r="N66" i="119"/>
  <c r="T65" i="119" a="1"/>
  <c r="T65" i="119" s="1"/>
  <c r="N61" i="119"/>
  <c r="O61" i="119"/>
  <c r="V58" i="119" a="1"/>
  <c r="V58" i="119" s="1"/>
  <c r="T57" i="119" a="1"/>
  <c r="T57" i="119" s="1"/>
  <c r="U57" i="119" a="1"/>
  <c r="U57" i="119" s="1"/>
  <c r="V57" i="119" a="1"/>
  <c r="V57" i="119" s="1"/>
  <c r="W57" i="119" a="1"/>
  <c r="W57" i="119" s="1"/>
  <c r="U92" i="119" a="1"/>
  <c r="U92" i="119" s="1"/>
  <c r="V92" i="119" a="1"/>
  <c r="V92" i="119" s="1"/>
  <c r="X92" i="119" a="1"/>
  <c r="X92" i="119" s="1"/>
  <c r="V73" i="119" a="1"/>
  <c r="V73" i="119" s="1"/>
  <c r="Q100" i="119"/>
  <c r="U98" i="119" a="1"/>
  <c r="U98" i="119" s="1"/>
  <c r="V98" i="119" a="1"/>
  <c r="V98" i="119" s="1"/>
  <c r="Q97" i="119"/>
  <c r="N81" i="119"/>
  <c r="Q81" i="119"/>
  <c r="U81" i="119" a="1"/>
  <c r="U81" i="119" s="1"/>
  <c r="N60" i="119"/>
  <c r="Q60" i="119"/>
  <c r="O97" i="119"/>
  <c r="U96" i="119" a="1"/>
  <c r="U96" i="119" s="1"/>
  <c r="U93" i="119" a="1"/>
  <c r="U93" i="119" s="1"/>
  <c r="U90" i="119" a="1"/>
  <c r="U90" i="119" s="1"/>
  <c r="N87" i="119"/>
  <c r="U86" i="119" a="1"/>
  <c r="U86" i="119" s="1"/>
  <c r="X81" i="119" a="1"/>
  <c r="X81" i="119" s="1"/>
  <c r="T77" i="119" a="1"/>
  <c r="T77" i="119" s="1"/>
  <c r="W76" i="119" a="1"/>
  <c r="W76" i="119" s="1"/>
  <c r="V75" i="119" a="1"/>
  <c r="V75" i="119" s="1"/>
  <c r="X75" i="119" a="1"/>
  <c r="X75" i="119" s="1"/>
  <c r="N74" i="119"/>
  <c r="X61" i="119" a="1"/>
  <c r="X61" i="119" s="1"/>
  <c r="N100" i="119"/>
  <c r="W92" i="119" a="1"/>
  <c r="W92" i="119" s="1"/>
  <c r="X89" i="119" a="1"/>
  <c r="X89" i="119" s="1"/>
  <c r="W88" i="119" a="1"/>
  <c r="W88" i="119" s="1"/>
  <c r="X88" i="119" a="1"/>
  <c r="X88" i="119" s="1"/>
  <c r="T82" i="119" a="1"/>
  <c r="T82" i="119" s="1"/>
  <c r="W81" i="119" a="1"/>
  <c r="W81" i="119" s="1"/>
  <c r="T73" i="119" a="1"/>
  <c r="T73" i="119" s="1"/>
  <c r="U66" i="119" a="1"/>
  <c r="U66" i="119" s="1"/>
  <c r="V66" i="119" a="1"/>
  <c r="V66" i="119" s="1"/>
  <c r="X66" i="119" a="1"/>
  <c r="X66" i="119" s="1"/>
  <c r="W60" i="119" a="1"/>
  <c r="W60" i="119" s="1"/>
  <c r="X58" i="119" a="1"/>
  <c r="X58" i="119" s="1"/>
  <c r="N58" i="119"/>
  <c r="O58" i="119"/>
  <c r="X98" i="119" a="1"/>
  <c r="X98" i="119" s="1"/>
  <c r="Q93" i="119"/>
  <c r="T90" i="119" a="1"/>
  <c r="T90" i="119" s="1"/>
  <c r="V81" i="119" a="1"/>
  <c r="V81" i="119" s="1"/>
  <c r="Q80" i="119"/>
  <c r="N80" i="119"/>
  <c r="O64" i="119"/>
  <c r="V61" i="119" a="1"/>
  <c r="V61" i="119" s="1"/>
  <c r="X45" i="119" a="1"/>
  <c r="X45" i="119" s="1"/>
  <c r="T45" i="119" a="1"/>
  <c r="T45" i="119" s="1"/>
  <c r="U45" i="119" a="1"/>
  <c r="U45" i="119" s="1"/>
  <c r="V45" i="119" a="1"/>
  <c r="V45" i="119" s="1"/>
  <c r="W45" i="119" a="1"/>
  <c r="W45" i="119" s="1"/>
  <c r="X13" i="119" a="1"/>
  <c r="X13" i="119" s="1"/>
  <c r="T13" i="119" a="1"/>
  <c r="T13" i="119" s="1"/>
  <c r="U13" i="119" a="1"/>
  <c r="U13" i="119" s="1"/>
  <c r="V13" i="119" a="1"/>
  <c r="V13" i="119" s="1"/>
  <c r="W13" i="119" a="1"/>
  <c r="W13" i="119" s="1"/>
  <c r="O98" i="119"/>
  <c r="Q98" i="119"/>
  <c r="T94" i="119" a="1"/>
  <c r="T94" i="119" s="1"/>
  <c r="U94" i="119" a="1"/>
  <c r="U94" i="119" s="1"/>
  <c r="W94" i="119" a="1"/>
  <c r="W94" i="119" s="1"/>
  <c r="X94" i="119" a="1"/>
  <c r="X94" i="119" s="1"/>
  <c r="V89" i="119" a="1"/>
  <c r="V89" i="119" s="1"/>
  <c r="O86" i="119"/>
  <c r="V72" i="119" a="1"/>
  <c r="V72" i="119" s="1"/>
  <c r="X71" i="119" a="1"/>
  <c r="X71" i="119" s="1"/>
  <c r="O71" i="119"/>
  <c r="X70" i="119" a="1"/>
  <c r="X70" i="119" s="1"/>
  <c r="T70" i="119" a="1"/>
  <c r="T70" i="119" s="1"/>
  <c r="X67" i="119" a="1"/>
  <c r="X67" i="119" s="1"/>
  <c r="V33" i="119" a="1"/>
  <c r="V33" i="119" s="1"/>
  <c r="W33" i="119" a="1"/>
  <c r="W33" i="119" s="1"/>
  <c r="X33" i="119" a="1"/>
  <c r="X33" i="119" s="1"/>
  <c r="N33" i="119"/>
  <c r="O33" i="119"/>
  <c r="Q33" i="119"/>
  <c r="T33" i="119" a="1"/>
  <c r="T33" i="119" s="1"/>
  <c r="U33" i="119" a="1"/>
  <c r="U33" i="119" s="1"/>
  <c r="V63" i="119" a="1"/>
  <c r="V63" i="119" s="1"/>
  <c r="X59" i="119" a="1"/>
  <c r="X59" i="119" s="1"/>
  <c r="O55" i="119"/>
  <c r="T51" i="119" a="1"/>
  <c r="T51" i="119" s="1"/>
  <c r="N48" i="119"/>
  <c r="V47" i="119" a="1"/>
  <c r="V47" i="119" s="1"/>
  <c r="X43" i="119" a="1"/>
  <c r="X43" i="119" s="1"/>
  <c r="O39" i="119"/>
  <c r="T35" i="119" a="1"/>
  <c r="T35" i="119" s="1"/>
  <c r="N32" i="119"/>
  <c r="O23" i="119"/>
  <c r="T19" i="119" a="1"/>
  <c r="T19" i="119" s="1"/>
  <c r="T58" i="119" a="1"/>
  <c r="T58" i="119" s="1"/>
  <c r="N55" i="119"/>
  <c r="X50" i="119" a="1"/>
  <c r="X50" i="119" s="1"/>
  <c r="Q44" i="119"/>
  <c r="T42" i="119" a="1"/>
  <c r="T42" i="119" s="1"/>
  <c r="U40" i="119" a="1"/>
  <c r="U40" i="119" s="1"/>
  <c r="N39" i="119"/>
  <c r="V38" i="119" a="1"/>
  <c r="V38" i="119" s="1"/>
  <c r="X34" i="119" a="1"/>
  <c r="X34" i="119" s="1"/>
  <c r="Q28" i="119"/>
  <c r="T26" i="119" a="1"/>
  <c r="T26" i="119" s="1"/>
  <c r="U24" i="119" a="1"/>
  <c r="U24" i="119" s="1"/>
  <c r="N23" i="119"/>
  <c r="V22" i="119" a="1"/>
  <c r="V22" i="119" s="1"/>
  <c r="W20" i="119" a="1"/>
  <c r="W20" i="119" s="1"/>
  <c r="X18" i="119" a="1"/>
  <c r="X18" i="119" s="1"/>
  <c r="Q12" i="119"/>
  <c r="X41" i="119" a="1"/>
  <c r="X41" i="119" s="1"/>
  <c r="X25" i="119" a="1"/>
  <c r="X25" i="119" s="1"/>
  <c r="O44" i="119"/>
  <c r="T40" i="119" a="1"/>
  <c r="T40" i="119" s="1"/>
  <c r="O28" i="119"/>
  <c r="Q26" i="119"/>
  <c r="T24" i="119" a="1"/>
  <c r="T24" i="119" s="1"/>
  <c r="U22" i="119" a="1"/>
  <c r="U22" i="119" s="1"/>
  <c r="W18" i="119" a="1"/>
  <c r="W18" i="119" s="1"/>
  <c r="X16" i="119" a="1"/>
  <c r="X16" i="119" s="1"/>
  <c r="O12" i="119"/>
  <c r="X55" i="119" a="1"/>
  <c r="X55" i="119" s="1"/>
  <c r="N44" i="119"/>
  <c r="W41" i="119" a="1"/>
  <c r="W41" i="119" s="1"/>
  <c r="X39" i="119" a="1"/>
  <c r="X39" i="119" s="1"/>
  <c r="N28" i="119"/>
  <c r="W25" i="119" a="1"/>
  <c r="W25" i="119" s="1"/>
  <c r="X23" i="119" a="1"/>
  <c r="X23" i="119" s="1"/>
  <c r="Q88" i="119"/>
  <c r="U84" i="119" a="1"/>
  <c r="U84" i="119" s="1"/>
  <c r="W80" i="119" a="1"/>
  <c r="W80" i="119" s="1"/>
  <c r="Q72" i="119"/>
  <c r="U68" i="119" a="1"/>
  <c r="U68" i="119" s="1"/>
  <c r="W64" i="119" a="1"/>
  <c r="W64" i="119" s="1"/>
  <c r="X62" i="119" a="1"/>
  <c r="X62" i="119" s="1"/>
  <c r="Q56" i="119"/>
  <c r="U52" i="119" a="1"/>
  <c r="U52" i="119" s="1"/>
  <c r="V50" i="119" a="1"/>
  <c r="V50" i="119" s="1"/>
  <c r="W48" i="119" a="1"/>
  <c r="W48" i="119" s="1"/>
  <c r="X46" i="119" a="1"/>
  <c r="X46" i="119" s="1"/>
  <c r="O42" i="119"/>
  <c r="Q40" i="119"/>
  <c r="T38" i="119" a="1"/>
  <c r="T38" i="119" s="1"/>
  <c r="U36" i="119" a="1"/>
  <c r="U36" i="119" s="1"/>
  <c r="V34" i="119" a="1"/>
  <c r="V34" i="119" s="1"/>
  <c r="W32" i="119" a="1"/>
  <c r="W32" i="119" s="1"/>
  <c r="X30" i="119" a="1"/>
  <c r="X30" i="119" s="1"/>
  <c r="O26" i="119"/>
  <c r="Q24" i="119"/>
  <c r="T22" i="119" a="1"/>
  <c r="T22" i="119" s="1"/>
  <c r="U20" i="119" a="1"/>
  <c r="U20" i="119" s="1"/>
  <c r="V18" i="119" a="1"/>
  <c r="V18" i="119" s="1"/>
  <c r="W16" i="119" a="1"/>
  <c r="W16" i="119" s="1"/>
  <c r="X14" i="119" a="1"/>
  <c r="X14" i="119" s="1"/>
  <c r="W55" i="119" a="1"/>
  <c r="W55" i="119" s="1"/>
  <c r="N42" i="119"/>
  <c r="V41" i="119" a="1"/>
  <c r="V41" i="119" s="1"/>
  <c r="W39" i="119" a="1"/>
  <c r="W39" i="119" s="1"/>
  <c r="N26" i="119"/>
  <c r="V25" i="119" a="1"/>
  <c r="V25" i="119" s="1"/>
  <c r="W23" i="119" a="1"/>
  <c r="W23" i="119" s="1"/>
  <c r="V80" i="119" a="1"/>
  <c r="V80" i="119" s="1"/>
  <c r="V64" i="119" a="1"/>
  <c r="V64" i="119" s="1"/>
  <c r="W62" i="119" a="1"/>
  <c r="W62" i="119" s="1"/>
  <c r="X60" i="119" a="1"/>
  <c r="X60" i="119" s="1"/>
  <c r="Q54" i="119"/>
  <c r="U50" i="119" a="1"/>
  <c r="U50" i="119" s="1"/>
  <c r="V48" i="119" a="1"/>
  <c r="V48" i="119" s="1"/>
  <c r="W46" i="119" a="1"/>
  <c r="W46" i="119" s="1"/>
  <c r="X44" i="119" a="1"/>
  <c r="X44" i="119" s="1"/>
  <c r="Q38" i="119"/>
  <c r="U34" i="119" a="1"/>
  <c r="U34" i="119" s="1"/>
  <c r="V32" i="119" a="1"/>
  <c r="V32" i="119" s="1"/>
  <c r="W30" i="119" a="1"/>
  <c r="W30" i="119" s="1"/>
  <c r="X28" i="119" a="1"/>
  <c r="X28" i="119" s="1"/>
  <c r="Q22" i="119"/>
  <c r="U18" i="119" a="1"/>
  <c r="U18" i="119" s="1"/>
  <c r="V16" i="119" a="1"/>
  <c r="V16" i="119" s="1"/>
  <c r="W14" i="119" a="1"/>
  <c r="W14" i="119" s="1"/>
  <c r="X12" i="119" a="1"/>
  <c r="X12" i="119" s="1"/>
  <c r="V55" i="119" a="1"/>
  <c r="V55" i="119" s="1"/>
  <c r="X51" i="119" a="1"/>
  <c r="X51" i="119" s="1"/>
  <c r="Q45" i="119"/>
  <c r="U41" i="119" a="1"/>
  <c r="U41" i="119" s="1"/>
  <c r="V39" i="119" a="1"/>
  <c r="V39" i="119" s="1"/>
  <c r="X35" i="119" a="1"/>
  <c r="X35" i="119" s="1"/>
  <c r="Q29" i="119"/>
  <c r="U25" i="119" a="1"/>
  <c r="U25" i="119" s="1"/>
  <c r="V23" i="119" a="1"/>
  <c r="V23" i="119" s="1"/>
  <c r="X19" i="119" a="1"/>
  <c r="X19" i="119" s="1"/>
  <c r="Q13" i="119"/>
  <c r="O54" i="119"/>
  <c r="O38" i="119"/>
  <c r="O22" i="119"/>
  <c r="W12" i="119" a="1"/>
  <c r="W12" i="119" s="1"/>
  <c r="O45" i="119"/>
  <c r="O29" i="119"/>
  <c r="O13" i="119"/>
  <c r="U62" i="119" a="1"/>
  <c r="U62" i="119" s="1"/>
  <c r="V60" i="119" a="1"/>
  <c r="V60" i="119" s="1"/>
  <c r="W58" i="119" a="1"/>
  <c r="W58" i="119" s="1"/>
  <c r="Q50" i="119"/>
  <c r="U46" i="119" a="1"/>
  <c r="U46" i="119" s="1"/>
  <c r="V44" i="119" a="1"/>
  <c r="V44" i="119" s="1"/>
  <c r="W42" i="119" a="1"/>
  <c r="W42" i="119" s="1"/>
  <c r="X40" i="119" a="1"/>
  <c r="X40" i="119" s="1"/>
  <c r="Q34" i="119"/>
  <c r="U30" i="119" a="1"/>
  <c r="U30" i="119" s="1"/>
  <c r="V28" i="119" a="1"/>
  <c r="V28" i="119" s="1"/>
  <c r="W26" i="119" a="1"/>
  <c r="W26" i="119" s="1"/>
  <c r="X24" i="119" a="1"/>
  <c r="X24" i="119" s="1"/>
  <c r="Q18" i="119"/>
  <c r="U14" i="119" a="1"/>
  <c r="U14" i="119" s="1"/>
  <c r="V12" i="119" a="1"/>
  <c r="V12" i="119" s="1"/>
  <c r="N95" i="117"/>
  <c r="AA94" i="117" a="1"/>
  <c r="AA94" i="117" s="1"/>
  <c r="AB94" i="117" a="1"/>
  <c r="AB94" i="117" s="1"/>
  <c r="Y94" i="117" a="1"/>
  <c r="Y94" i="117" s="1"/>
  <c r="N89" i="117"/>
  <c r="N91" i="117"/>
  <c r="Y100" i="117" a="1"/>
  <c r="Y100" i="117" s="1"/>
  <c r="N98" i="117"/>
  <c r="N94" i="117"/>
  <c r="N97" i="117"/>
  <c r="Z94" i="117" a="1"/>
  <c r="Z94" i="117" s="1"/>
  <c r="N90" i="117"/>
  <c r="V100" i="117"/>
  <c r="J100" i="117"/>
  <c r="Z100" i="117" a="1"/>
  <c r="Z100" i="117" s="1"/>
  <c r="K100" i="117"/>
  <c r="AA100" i="117" a="1"/>
  <c r="AA100" i="117" s="1"/>
  <c r="O100" i="117"/>
  <c r="R100" i="117"/>
  <c r="S100" i="117"/>
  <c r="Z97" i="117" a="1"/>
  <c r="Z97" i="117" s="1"/>
  <c r="AA97" i="117" a="1"/>
  <c r="AA97" i="117" s="1"/>
  <c r="AB97" i="117" a="1"/>
  <c r="AB97" i="117" s="1"/>
  <c r="Y97" i="117" a="1"/>
  <c r="Y97" i="117" s="1"/>
  <c r="T96" i="117"/>
  <c r="V96" i="117"/>
  <c r="J96" i="117"/>
  <c r="K96" i="117"/>
  <c r="O96" i="117"/>
  <c r="S96" i="117"/>
  <c r="X94" i="117" a="1"/>
  <c r="X94" i="117" s="1"/>
  <c r="N73" i="117"/>
  <c r="U100" i="117"/>
  <c r="T100" i="117"/>
  <c r="U96" i="117"/>
  <c r="X100" i="117" a="1"/>
  <c r="X100" i="117" s="1"/>
  <c r="R93" i="117"/>
  <c r="AA92" i="117" a="1"/>
  <c r="AA92" i="117" s="1"/>
  <c r="J90" i="117"/>
  <c r="S89" i="117"/>
  <c r="J88" i="117"/>
  <c r="O81" i="117"/>
  <c r="V81" i="117"/>
  <c r="J81" i="117"/>
  <c r="Z75" i="117" a="1"/>
  <c r="Z75" i="117" s="1"/>
  <c r="T71" i="117"/>
  <c r="Y45" i="117" a="1"/>
  <c r="Y45" i="117" s="1"/>
  <c r="X88" i="117" a="1"/>
  <c r="X88" i="117" s="1"/>
  <c r="Z88" i="117" a="1"/>
  <c r="Z88" i="117" s="1"/>
  <c r="AA86" i="117" a="1"/>
  <c r="AA86" i="117" s="1"/>
  <c r="N84" i="117"/>
  <c r="T83" i="117"/>
  <c r="K83" i="117"/>
  <c r="N82" i="117"/>
  <c r="R79" i="117"/>
  <c r="U79" i="117"/>
  <c r="J79" i="117"/>
  <c r="N66" i="117"/>
  <c r="N40" i="117"/>
  <c r="AA95" i="117" a="1"/>
  <c r="AA95" i="117" s="1"/>
  <c r="K95" i="117"/>
  <c r="Y92" i="117" a="1"/>
  <c r="Y92" i="117" s="1"/>
  <c r="Y88" i="117" a="1"/>
  <c r="Y88" i="117" s="1"/>
  <c r="Z86" i="117" a="1"/>
  <c r="Z86" i="117" s="1"/>
  <c r="U83" i="117"/>
  <c r="T79" i="117"/>
  <c r="AB73" i="117" a="1"/>
  <c r="AB73" i="117" s="1"/>
  <c r="Y73" i="117" a="1"/>
  <c r="Y73" i="117" s="1"/>
  <c r="AA73" i="117" a="1"/>
  <c r="AA73" i="117" s="1"/>
  <c r="K72" i="117"/>
  <c r="O71" i="117"/>
  <c r="AB99" i="117" a="1"/>
  <c r="AB99" i="117" s="1"/>
  <c r="O97" i="117"/>
  <c r="V97" i="117"/>
  <c r="Z95" i="117" a="1"/>
  <c r="Z95" i="117" s="1"/>
  <c r="J95" i="117"/>
  <c r="Y86" i="117" a="1"/>
  <c r="Y86" i="117" s="1"/>
  <c r="S83" i="117"/>
  <c r="X80" i="117" a="1"/>
  <c r="X80" i="117" s="1"/>
  <c r="Z80" i="117" a="1"/>
  <c r="Z80" i="117" s="1"/>
  <c r="S79" i="117"/>
  <c r="T77" i="117"/>
  <c r="X69" i="117" a="1"/>
  <c r="X69" i="117" s="1"/>
  <c r="J69" i="117"/>
  <c r="Y69" i="117" a="1"/>
  <c r="Y69" i="117" s="1"/>
  <c r="K69" i="117"/>
  <c r="R69" i="117"/>
  <c r="U69" i="117"/>
  <c r="O61" i="117"/>
  <c r="R61" i="117"/>
  <c r="Y61" i="117" a="1"/>
  <c r="Y61" i="117" s="1"/>
  <c r="Z61" i="117" a="1"/>
  <c r="Z61" i="117" s="1"/>
  <c r="J61" i="117"/>
  <c r="AA61" i="117" a="1"/>
  <c r="AA61" i="117" s="1"/>
  <c r="AB61" i="117" a="1"/>
  <c r="AB61" i="117" s="1"/>
  <c r="S61" i="117"/>
  <c r="T61" i="117"/>
  <c r="Z59" i="117" a="1"/>
  <c r="Z59" i="117" s="1"/>
  <c r="AA59" i="117" a="1"/>
  <c r="AA59" i="117" s="1"/>
  <c r="J59" i="117"/>
  <c r="AB59" i="117" a="1"/>
  <c r="AB59" i="117" s="1"/>
  <c r="O59" i="117"/>
  <c r="R59" i="117"/>
  <c r="S59" i="117"/>
  <c r="T59" i="117"/>
  <c r="U59" i="117"/>
  <c r="X59" i="117" a="1"/>
  <c r="X59" i="117" s="1"/>
  <c r="X92" i="117" a="1"/>
  <c r="X92" i="117" s="1"/>
  <c r="R83" i="117"/>
  <c r="S77" i="117"/>
  <c r="N74" i="117"/>
  <c r="AA72" i="117" a="1"/>
  <c r="AA72" i="117" s="1"/>
  <c r="O45" i="117"/>
  <c r="R45" i="117"/>
  <c r="U45" i="117"/>
  <c r="AB45" i="117" a="1"/>
  <c r="AB45" i="117" s="1"/>
  <c r="J45" i="117"/>
  <c r="K45" i="117"/>
  <c r="S45" i="117"/>
  <c r="T45" i="117"/>
  <c r="V45" i="117"/>
  <c r="AA99" i="117" a="1"/>
  <c r="AA99" i="117" s="1"/>
  <c r="AB96" i="117" a="1"/>
  <c r="AB96" i="117" s="1"/>
  <c r="R90" i="117"/>
  <c r="Z90" i="117" a="1"/>
  <c r="Z90" i="117" s="1"/>
  <c r="AB90" i="117" a="1"/>
  <c r="AB90" i="117" s="1"/>
  <c r="Y84" i="117" a="1"/>
  <c r="Y84" i="117" s="1"/>
  <c r="O83" i="117"/>
  <c r="Y80" i="117" a="1"/>
  <c r="Y80" i="117" s="1"/>
  <c r="O79" i="117"/>
  <c r="Z78" i="117" a="1"/>
  <c r="Z78" i="117" s="1"/>
  <c r="R77" i="117"/>
  <c r="Z69" i="117" a="1"/>
  <c r="Z69" i="117" s="1"/>
  <c r="N55" i="117"/>
  <c r="V98" i="117"/>
  <c r="AA96" i="117" a="1"/>
  <c r="AA96" i="117" s="1"/>
  <c r="AA93" i="117" a="1"/>
  <c r="AA93" i="117" s="1"/>
  <c r="J93" i="117"/>
  <c r="U90" i="117"/>
  <c r="S88" i="117"/>
  <c r="Y78" i="117" a="1"/>
  <c r="Y78" i="117" s="1"/>
  <c r="O77" i="117"/>
  <c r="V69" i="117"/>
  <c r="X95" i="117" a="1"/>
  <c r="X95" i="117" s="1"/>
  <c r="Y89" i="117" a="1"/>
  <c r="Y89" i="117" s="1"/>
  <c r="AA89" i="117" a="1"/>
  <c r="AA89" i="117" s="1"/>
  <c r="O73" i="117"/>
  <c r="R73" i="117"/>
  <c r="V73" i="117"/>
  <c r="J73" i="117"/>
  <c r="K73" i="117"/>
  <c r="Z71" i="117" a="1"/>
  <c r="Z71" i="117" s="1"/>
  <c r="AA71" i="117" a="1"/>
  <c r="AA71" i="117" s="1"/>
  <c r="Y71" i="117" a="1"/>
  <c r="Y71" i="117" s="1"/>
  <c r="AB100" i="117" a="1"/>
  <c r="AB100" i="117" s="1"/>
  <c r="Y99" i="117" a="1"/>
  <c r="Y99" i="117" s="1"/>
  <c r="Z96" i="117" a="1"/>
  <c r="Z96" i="117" s="1"/>
  <c r="V95" i="117"/>
  <c r="Z93" i="117" a="1"/>
  <c r="Z93" i="117" s="1"/>
  <c r="S90" i="117"/>
  <c r="R82" i="117"/>
  <c r="Z82" i="117" a="1"/>
  <c r="Z82" i="117" s="1"/>
  <c r="AB82" i="117" a="1"/>
  <c r="AB82" i="117" s="1"/>
  <c r="Y76" i="117" a="1"/>
  <c r="Y76" i="117" s="1"/>
  <c r="Z73" i="117" a="1"/>
  <c r="Z73" i="117" s="1"/>
  <c r="S69" i="117"/>
  <c r="Z67" i="117" a="1"/>
  <c r="Z67" i="117" s="1"/>
  <c r="AA67" i="117" a="1"/>
  <c r="AA67" i="117" s="1"/>
  <c r="V61" i="117"/>
  <c r="Z89" i="117" a="1"/>
  <c r="Z89" i="117" s="1"/>
  <c r="O72" i="117"/>
  <c r="T72" i="117"/>
  <c r="Y96" i="117" a="1"/>
  <c r="Y96" i="117" s="1"/>
  <c r="T95" i="117"/>
  <c r="AB83" i="117" a="1"/>
  <c r="AB83" i="117" s="1"/>
  <c r="J83" i="117"/>
  <c r="Y81" i="117" a="1"/>
  <c r="Y81" i="117" s="1"/>
  <c r="AA81" i="117" a="1"/>
  <c r="AA81" i="117" s="1"/>
  <c r="AB79" i="117" a="1"/>
  <c r="AB79" i="117" s="1"/>
  <c r="K79" i="117"/>
  <c r="X73" i="117" a="1"/>
  <c r="X73" i="117" s="1"/>
  <c r="Y72" i="117" a="1"/>
  <c r="Y72" i="117" s="1"/>
  <c r="N58" i="117"/>
  <c r="S95" i="117"/>
  <c r="AA83" i="117" a="1"/>
  <c r="AA83" i="117" s="1"/>
  <c r="Y79" i="117" a="1"/>
  <c r="Y79" i="117" s="1"/>
  <c r="AB77" i="117" a="1"/>
  <c r="AB77" i="117" s="1"/>
  <c r="K77" i="117"/>
  <c r="U73" i="117"/>
  <c r="V72" i="117"/>
  <c r="AB71" i="117" a="1"/>
  <c r="AB71" i="117" s="1"/>
  <c r="Y70" i="117" a="1"/>
  <c r="Y70" i="117" s="1"/>
  <c r="Z70" i="117" a="1"/>
  <c r="Z70" i="117" s="1"/>
  <c r="X70" i="117" a="1"/>
  <c r="X70" i="117" s="1"/>
  <c r="AB67" i="117" a="1"/>
  <c r="AB67" i="117" s="1"/>
  <c r="V59" i="117"/>
  <c r="N57" i="117"/>
  <c r="T99" i="117"/>
  <c r="K99" i="117"/>
  <c r="X89" i="117" a="1"/>
  <c r="X89" i="117" s="1"/>
  <c r="O89" i="117"/>
  <c r="V89" i="117"/>
  <c r="J89" i="117"/>
  <c r="Z81" i="117" a="1"/>
  <c r="Z81" i="117" s="1"/>
  <c r="AA79" i="117" a="1"/>
  <c r="AA79" i="117" s="1"/>
  <c r="AA77" i="117" a="1"/>
  <c r="AA77" i="117" s="1"/>
  <c r="J77" i="117"/>
  <c r="T73" i="117"/>
  <c r="U72" i="117"/>
  <c r="R71" i="117"/>
  <c r="U71" i="117"/>
  <c r="V71" i="117"/>
  <c r="J71" i="117"/>
  <c r="N65" i="117"/>
  <c r="N62" i="117"/>
  <c r="N59" i="117"/>
  <c r="S99" i="117"/>
  <c r="J97" i="117"/>
  <c r="O95" i="117"/>
  <c r="T93" i="117"/>
  <c r="X91" i="117" a="1"/>
  <c r="X91" i="117" s="1"/>
  <c r="T91" i="117"/>
  <c r="K91" i="117"/>
  <c r="U89" i="117"/>
  <c r="X87" i="117" a="1"/>
  <c r="X87" i="117" s="1"/>
  <c r="R87" i="117"/>
  <c r="U87" i="117"/>
  <c r="J87" i="117"/>
  <c r="Y85" i="117" a="1"/>
  <c r="Y85" i="117" s="1"/>
  <c r="Z83" i="117" a="1"/>
  <c r="Z83" i="117" s="1"/>
  <c r="O82" i="117"/>
  <c r="Z79" i="117" a="1"/>
  <c r="Z79" i="117" s="1"/>
  <c r="AB75" i="117" a="1"/>
  <c r="AB75" i="117" s="1"/>
  <c r="S73" i="117"/>
  <c r="S72" i="117"/>
  <c r="AB70" i="117" a="1"/>
  <c r="AB70" i="117" s="1"/>
  <c r="Y67" i="117" a="1"/>
  <c r="Y67" i="117" s="1"/>
  <c r="K61" i="117"/>
  <c r="K59" i="117"/>
  <c r="N49" i="117"/>
  <c r="AB74" i="117" a="1"/>
  <c r="AB74" i="117" s="1"/>
  <c r="Z72" i="117" a="1"/>
  <c r="Z72" i="117" s="1"/>
  <c r="AB66" i="117" a="1"/>
  <c r="AB66" i="117" s="1"/>
  <c r="AA65" i="117" a="1"/>
  <c r="AA65" i="117" s="1"/>
  <c r="R63" i="117"/>
  <c r="AB62" i="117" a="1"/>
  <c r="AB62" i="117" s="1"/>
  <c r="T57" i="117"/>
  <c r="K57" i="117"/>
  <c r="AA57" i="117" a="1"/>
  <c r="AA57" i="117" s="1"/>
  <c r="Y51" i="117" a="1"/>
  <c r="Y51" i="117" s="1"/>
  <c r="X45" i="117" a="1"/>
  <c r="X45" i="117" s="1"/>
  <c r="O43" i="117"/>
  <c r="N36" i="117"/>
  <c r="N29" i="117"/>
  <c r="N28" i="117"/>
  <c r="O55" i="117"/>
  <c r="T55" i="117"/>
  <c r="V55" i="117"/>
  <c r="J55" i="117"/>
  <c r="T49" i="117"/>
  <c r="K49" i="117"/>
  <c r="AA49" i="117" a="1"/>
  <c r="AA49" i="117" s="1"/>
  <c r="O31" i="117"/>
  <c r="R31" i="117"/>
  <c r="T31" i="117"/>
  <c r="U31" i="117"/>
  <c r="V31" i="117"/>
  <c r="J31" i="117"/>
  <c r="K31" i="117"/>
  <c r="U55" i="117"/>
  <c r="O53" i="117"/>
  <c r="R53" i="117"/>
  <c r="U53" i="117"/>
  <c r="N50" i="117"/>
  <c r="U49" i="117"/>
  <c r="O47" i="117"/>
  <c r="T47" i="117"/>
  <c r="V47" i="117"/>
  <c r="J47" i="117"/>
  <c r="N34" i="117"/>
  <c r="T33" i="117"/>
  <c r="V33" i="117"/>
  <c r="J33" i="117"/>
  <c r="Y33" i="117" a="1"/>
  <c r="Y33" i="117" s="1"/>
  <c r="K33" i="117"/>
  <c r="Z33" i="117" a="1"/>
  <c r="Z33" i="117" s="1"/>
  <c r="AA33" i="117" a="1"/>
  <c r="AA33" i="117" s="1"/>
  <c r="O33" i="117"/>
  <c r="AB31" i="117" a="1"/>
  <c r="AB31" i="117" s="1"/>
  <c r="X27" i="117" a="1"/>
  <c r="X27" i="117" s="1"/>
  <c r="J27" i="117"/>
  <c r="Y27" i="117" a="1"/>
  <c r="Y27" i="117" s="1"/>
  <c r="K27" i="117"/>
  <c r="Z27" i="117" a="1"/>
  <c r="Z27" i="117" s="1"/>
  <c r="AA27" i="117" a="1"/>
  <c r="AA27" i="117" s="1"/>
  <c r="AB27" i="117" a="1"/>
  <c r="AB27" i="117" s="1"/>
  <c r="O27" i="117"/>
  <c r="R27" i="117"/>
  <c r="T27" i="117"/>
  <c r="J65" i="117"/>
  <c r="Z62" i="117" a="1"/>
  <c r="Z62" i="117" s="1"/>
  <c r="AB58" i="117" a="1"/>
  <c r="AB58" i="117" s="1"/>
  <c r="J56" i="117"/>
  <c r="S55" i="117"/>
  <c r="AB54" i="117" a="1"/>
  <c r="AB54" i="117" s="1"/>
  <c r="K54" i="117"/>
  <c r="V53" i="117"/>
  <c r="AB52" i="117" a="1"/>
  <c r="AB52" i="117" s="1"/>
  <c r="U51" i="117"/>
  <c r="S49" i="117"/>
  <c r="AB48" i="117" a="1"/>
  <c r="AB48" i="117" s="1"/>
  <c r="K48" i="117"/>
  <c r="U47" i="117"/>
  <c r="T41" i="117"/>
  <c r="V41" i="117"/>
  <c r="K41" i="117"/>
  <c r="AA41" i="117" a="1"/>
  <c r="AA41" i="117" s="1"/>
  <c r="V34" i="117"/>
  <c r="K34" i="117"/>
  <c r="Z34" i="117" a="1"/>
  <c r="Z34" i="117" s="1"/>
  <c r="O34" i="117"/>
  <c r="R34" i="117"/>
  <c r="Y28" i="117" a="1"/>
  <c r="Y28" i="117" s="1"/>
  <c r="Z28" i="117" a="1"/>
  <c r="Z28" i="117" s="1"/>
  <c r="AA28" i="117" a="1"/>
  <c r="AA28" i="117" s="1"/>
  <c r="AB28" i="117" a="1"/>
  <c r="AB28" i="117" s="1"/>
  <c r="N20" i="117"/>
  <c r="Z74" i="117" a="1"/>
  <c r="Z74" i="117" s="1"/>
  <c r="X72" i="117" a="1"/>
  <c r="X72" i="117" s="1"/>
  <c r="AB68" i="117" a="1"/>
  <c r="AB68" i="117" s="1"/>
  <c r="Z66" i="117" a="1"/>
  <c r="Z66" i="117" s="1"/>
  <c r="Y65" i="117" a="1"/>
  <c r="Y65" i="117" s="1"/>
  <c r="R64" i="117"/>
  <c r="V64" i="117"/>
  <c r="AA58" i="117" a="1"/>
  <c r="AA58" i="117" s="1"/>
  <c r="AA56" i="117" a="1"/>
  <c r="AA56" i="117" s="1"/>
  <c r="R55" i="117"/>
  <c r="J54" i="117"/>
  <c r="T53" i="117"/>
  <c r="AA52" i="117" a="1"/>
  <c r="AA52" i="117" s="1"/>
  <c r="T51" i="117"/>
  <c r="AB50" i="117" a="1"/>
  <c r="AB50" i="117" s="1"/>
  <c r="R49" i="117"/>
  <c r="J48" i="117"/>
  <c r="S47" i="117"/>
  <c r="AA46" i="117" a="1"/>
  <c r="AA46" i="117" s="1"/>
  <c r="X46" i="117" a="1"/>
  <c r="X46" i="117" s="1"/>
  <c r="J43" i="117"/>
  <c r="X41" i="117" a="1"/>
  <c r="X41" i="117" s="1"/>
  <c r="AB33" i="117" a="1"/>
  <c r="AB33" i="117" s="1"/>
  <c r="AA31" i="117" a="1"/>
  <c r="AA31" i="117" s="1"/>
  <c r="Y12" i="117" a="1"/>
  <c r="Y12" i="117" s="1"/>
  <c r="Z12" i="117" a="1"/>
  <c r="Z12" i="117" s="1"/>
  <c r="AA12" i="117" a="1"/>
  <c r="AA12" i="117" s="1"/>
  <c r="AB12" i="117" a="1"/>
  <c r="AB12" i="117" s="1"/>
  <c r="X12" i="117" a="1"/>
  <c r="X12" i="117" s="1"/>
  <c r="X54" i="117" a="1"/>
  <c r="X54" i="117" s="1"/>
  <c r="S53" i="117"/>
  <c r="S51" i="117"/>
  <c r="AA48" i="117" a="1"/>
  <c r="AA48" i="117" s="1"/>
  <c r="R47" i="117"/>
  <c r="X33" i="117" a="1"/>
  <c r="X33" i="117" s="1"/>
  <c r="Z31" i="117" a="1"/>
  <c r="Z31" i="117" s="1"/>
  <c r="X65" i="117" a="1"/>
  <c r="X65" i="117" s="1"/>
  <c r="R51" i="117"/>
  <c r="O49" i="117"/>
  <c r="S41" i="117"/>
  <c r="X39" i="117" a="1"/>
  <c r="X39" i="117" s="1"/>
  <c r="K35" i="117"/>
  <c r="AA35" i="117" a="1"/>
  <c r="AA35" i="117" s="1"/>
  <c r="AB35" i="117" a="1"/>
  <c r="AB35" i="117" s="1"/>
  <c r="O35" i="117"/>
  <c r="R35" i="117"/>
  <c r="T35" i="117"/>
  <c r="U33" i="117"/>
  <c r="S31" i="117"/>
  <c r="N24" i="117"/>
  <c r="Y20" i="117" a="1"/>
  <c r="Y20" i="117" s="1"/>
  <c r="Z20" i="117" a="1"/>
  <c r="Z20" i="117" s="1"/>
  <c r="AA20" i="117" a="1"/>
  <c r="AA20" i="117" s="1"/>
  <c r="AB20" i="117" a="1"/>
  <c r="AB20" i="117" s="1"/>
  <c r="X20" i="117" a="1"/>
  <c r="X20" i="117" s="1"/>
  <c r="O94" i="117"/>
  <c r="O86" i="117"/>
  <c r="O78" i="117"/>
  <c r="K75" i="117"/>
  <c r="O70" i="117"/>
  <c r="K67" i="117"/>
  <c r="V65" i="117"/>
  <c r="O64" i="117"/>
  <c r="AA63" i="117" a="1"/>
  <c r="AA63" i="117" s="1"/>
  <c r="Y56" i="117" a="1"/>
  <c r="Y56" i="117" s="1"/>
  <c r="O51" i="117"/>
  <c r="Y50" i="117" a="1"/>
  <c r="Y50" i="117" s="1"/>
  <c r="AB43" i="117" a="1"/>
  <c r="AB43" i="117" s="1"/>
  <c r="N42" i="117"/>
  <c r="R41" i="117"/>
  <c r="R40" i="117"/>
  <c r="T40" i="117"/>
  <c r="V40" i="117"/>
  <c r="J40" i="117"/>
  <c r="Y40" i="117" a="1"/>
  <c r="Y40" i="117" s="1"/>
  <c r="Z40" i="117" a="1"/>
  <c r="Z40" i="117" s="1"/>
  <c r="Y36" i="117" a="1"/>
  <c r="Y36" i="117" s="1"/>
  <c r="Y34" i="117" a="1"/>
  <c r="Y34" i="117" s="1"/>
  <c r="S33" i="117"/>
  <c r="N16" i="117"/>
  <c r="R62" i="117"/>
  <c r="T62" i="117"/>
  <c r="V58" i="117"/>
  <c r="K58" i="117"/>
  <c r="Y54" i="117" a="1"/>
  <c r="Y54" i="117" s="1"/>
  <c r="Y48" i="117" a="1"/>
  <c r="Y48" i="117" s="1"/>
  <c r="AA43" i="117" a="1"/>
  <c r="AA43" i="117" s="1"/>
  <c r="R33" i="117"/>
  <c r="U62" i="117"/>
  <c r="R56" i="117"/>
  <c r="V56" i="117"/>
  <c r="Z56" i="117" a="1"/>
  <c r="Z56" i="117" s="1"/>
  <c r="V50" i="117"/>
  <c r="K50" i="117"/>
  <c r="O46" i="117"/>
  <c r="R46" i="117"/>
  <c r="T46" i="117"/>
  <c r="O41" i="117"/>
  <c r="X36" i="117" a="1"/>
  <c r="X36" i="117" s="1"/>
  <c r="Z35" i="117" a="1"/>
  <c r="Z35" i="117" s="1"/>
  <c r="V27" i="117"/>
  <c r="AB55" i="117" a="1"/>
  <c r="AB55" i="117" s="1"/>
  <c r="R54" i="117"/>
  <c r="T54" i="117"/>
  <c r="R48" i="117"/>
  <c r="V48" i="117"/>
  <c r="Z48" i="117" a="1"/>
  <c r="Z48" i="117" s="1"/>
  <c r="K43" i="117"/>
  <c r="R43" i="117"/>
  <c r="R65" i="117"/>
  <c r="Y63" i="117" a="1"/>
  <c r="Y63" i="117" s="1"/>
  <c r="S58" i="117"/>
  <c r="S56" i="117"/>
  <c r="K55" i="117"/>
  <c r="U54" i="117"/>
  <c r="AB53" i="117" a="1"/>
  <c r="AB53" i="117" s="1"/>
  <c r="K53" i="117"/>
  <c r="K51" i="117"/>
  <c r="AB49" i="117" a="1"/>
  <c r="AB49" i="117" s="1"/>
  <c r="J49" i="117"/>
  <c r="T48" i="117"/>
  <c r="AB47" i="117" a="1"/>
  <c r="AB47" i="117" s="1"/>
  <c r="AA45" i="117" a="1"/>
  <c r="AA45" i="117" s="1"/>
  <c r="X43" i="117" a="1"/>
  <c r="X43" i="117" s="1"/>
  <c r="O39" i="117"/>
  <c r="R39" i="117"/>
  <c r="T39" i="117"/>
  <c r="V39" i="117"/>
  <c r="J39" i="117"/>
  <c r="K39" i="117"/>
  <c r="N30" i="117"/>
  <c r="S27" i="117"/>
  <c r="U75" i="117"/>
  <c r="AB72" i="117" a="1"/>
  <c r="AB72" i="117" s="1"/>
  <c r="U67" i="117"/>
  <c r="O62" i="117"/>
  <c r="R58" i="117"/>
  <c r="AA55" i="117" a="1"/>
  <c r="AA55" i="117" s="1"/>
  <c r="Y55" i="117" a="1"/>
  <c r="Y55" i="117" s="1"/>
  <c r="S54" i="117"/>
  <c r="J53" i="117"/>
  <c r="AB51" i="117" a="1"/>
  <c r="AB51" i="117" s="1"/>
  <c r="J51" i="117"/>
  <c r="S50" i="117"/>
  <c r="S48" i="117"/>
  <c r="K47" i="117"/>
  <c r="S46" i="117"/>
  <c r="Z45" i="117" a="1"/>
  <c r="Z45" i="117" s="1"/>
  <c r="V43" i="117"/>
  <c r="Z39" i="117" a="1"/>
  <c r="Z39" i="117" s="1"/>
  <c r="V35" i="117"/>
  <c r="X31" i="117" a="1"/>
  <c r="X31" i="117" s="1"/>
  <c r="N18" i="117"/>
  <c r="N11" i="117"/>
  <c r="O65" i="117"/>
  <c r="AA64" i="117" a="1"/>
  <c r="AA64" i="117" s="1"/>
  <c r="K64" i="117"/>
  <c r="Z57" i="117" a="1"/>
  <c r="Z57" i="117" s="1"/>
  <c r="O56" i="117"/>
  <c r="AA53" i="117" a="1"/>
  <c r="AA53" i="117" s="1"/>
  <c r="AA51" i="117" a="1"/>
  <c r="AA51" i="117" s="1"/>
  <c r="R50" i="117"/>
  <c r="AA47" i="117" a="1"/>
  <c r="AA47" i="117" s="1"/>
  <c r="Y47" i="117" a="1"/>
  <c r="Y47" i="117" s="1"/>
  <c r="U43" i="117"/>
  <c r="J41" i="117"/>
  <c r="O40" i="117"/>
  <c r="U35" i="117"/>
  <c r="J34" i="117"/>
  <c r="N9" i="117"/>
  <c r="AB65" i="117" a="1"/>
  <c r="AB65" i="117" s="1"/>
  <c r="O63" i="117"/>
  <c r="T63" i="117"/>
  <c r="V63" i="117"/>
  <c r="O58" i="117"/>
  <c r="Z55" i="117" a="1"/>
  <c r="Z55" i="117" s="1"/>
  <c r="O54" i="117"/>
  <c r="Z53" i="117" a="1"/>
  <c r="Z53" i="117" s="1"/>
  <c r="Z49" i="117" a="1"/>
  <c r="Z49" i="117" s="1"/>
  <c r="O48" i="117"/>
  <c r="T43" i="117"/>
  <c r="V42" i="117"/>
  <c r="K42" i="117"/>
  <c r="O42" i="117"/>
  <c r="U39" i="117"/>
  <c r="S35" i="117"/>
  <c r="AA34" i="117" a="1"/>
  <c r="AA34" i="117" s="1"/>
  <c r="N19" i="117"/>
  <c r="U19" i="117"/>
  <c r="Y13" i="117" a="1"/>
  <c r="Y13" i="117" s="1"/>
  <c r="U11" i="117"/>
  <c r="R26" i="117"/>
  <c r="O25" i="117"/>
  <c r="T19" i="117"/>
  <c r="R18" i="117"/>
  <c r="O17" i="117"/>
  <c r="T11" i="117"/>
  <c r="V37" i="117"/>
  <c r="O26" i="117"/>
  <c r="K23" i="117"/>
  <c r="R19" i="117"/>
  <c r="O18" i="117"/>
  <c r="K15" i="117"/>
  <c r="R11" i="117"/>
  <c r="O10" i="117"/>
  <c r="Y39" i="117" a="1"/>
  <c r="Y39" i="117" s="1"/>
  <c r="U37" i="117"/>
  <c r="AB34" i="117" a="1"/>
  <c r="AB34" i="117" s="1"/>
  <c r="Z32" i="117" a="1"/>
  <c r="Z32" i="117" s="1"/>
  <c r="Y31" i="117" a="1"/>
  <c r="Y31" i="117" s="1"/>
  <c r="U29" i="117"/>
  <c r="AB26" i="117" a="1"/>
  <c r="AB26" i="117" s="1"/>
  <c r="AA25" i="117" a="1"/>
  <c r="AA25" i="117" s="1"/>
  <c r="Z24" i="117" a="1"/>
  <c r="Z24" i="117" s="1"/>
  <c r="Y23" i="117" a="1"/>
  <c r="Y23" i="117" s="1"/>
  <c r="J23" i="117"/>
  <c r="U21" i="117"/>
  <c r="AB18" i="117" a="1"/>
  <c r="AB18" i="117" s="1"/>
  <c r="AA17" i="117" a="1"/>
  <c r="AA17" i="117" s="1"/>
  <c r="Z16" i="117" a="1"/>
  <c r="Z16" i="117" s="1"/>
  <c r="Y15" i="117" a="1"/>
  <c r="Y15" i="117" s="1"/>
  <c r="J15" i="117"/>
  <c r="X14" i="117" a="1"/>
  <c r="X14" i="117" s="1"/>
  <c r="AB10" i="117" a="1"/>
  <c r="AB10" i="117" s="1"/>
  <c r="AA9" i="117" a="1"/>
  <c r="AA9" i="117" s="1"/>
  <c r="V38" i="117"/>
  <c r="K32" i="117"/>
  <c r="K24" i="117"/>
  <c r="O19" i="117"/>
  <c r="K16" i="117"/>
  <c r="R12" i="117"/>
  <c r="O11" i="117"/>
  <c r="U38" i="117"/>
  <c r="Y32" i="117" a="1"/>
  <c r="Y32" i="117" s="1"/>
  <c r="J32" i="117"/>
  <c r="U30" i="117"/>
  <c r="AA26" i="117" a="1"/>
  <c r="AA26" i="117" s="1"/>
  <c r="Z25" i="117" a="1"/>
  <c r="Z25" i="117" s="1"/>
  <c r="Y24" i="117" a="1"/>
  <c r="Y24" i="117" s="1"/>
  <c r="J24" i="117"/>
  <c r="AB19" i="117" a="1"/>
  <c r="AB19" i="117" s="1"/>
  <c r="AA18" i="117" a="1"/>
  <c r="AA18" i="117" s="1"/>
  <c r="Z17" i="117" a="1"/>
  <c r="Z17" i="117" s="1"/>
  <c r="Y16" i="117" a="1"/>
  <c r="Y16" i="117" s="1"/>
  <c r="J16" i="117"/>
  <c r="AB11" i="117" a="1"/>
  <c r="AB11" i="117" s="1"/>
  <c r="AA10" i="117" a="1"/>
  <c r="AA10" i="117" s="1"/>
  <c r="Z9" i="117" a="1"/>
  <c r="Z9" i="117" s="1"/>
  <c r="O60" i="117"/>
  <c r="O52" i="117"/>
  <c r="O44" i="117"/>
  <c r="T38" i="117"/>
  <c r="R37" i="117"/>
  <c r="T30" i="117"/>
  <c r="R29" i="117"/>
  <c r="K25" i="117"/>
  <c r="V23" i="117"/>
  <c r="T22" i="117"/>
  <c r="R21" i="117"/>
  <c r="K17" i="117"/>
  <c r="V15" i="117"/>
  <c r="T14" i="117"/>
  <c r="R13" i="117"/>
  <c r="K9" i="117"/>
  <c r="X32" i="117" a="1"/>
  <c r="X32" i="117" s="1"/>
  <c r="Y25" i="117" a="1"/>
  <c r="Y25" i="117" s="1"/>
  <c r="J25" i="117"/>
  <c r="X24" i="117" a="1"/>
  <c r="X24" i="117" s="1"/>
  <c r="U23" i="117"/>
  <c r="AA19" i="117" a="1"/>
  <c r="AA19" i="117" s="1"/>
  <c r="Y17" i="117" a="1"/>
  <c r="Y17" i="117" s="1"/>
  <c r="J17" i="117"/>
  <c r="X16" i="117" a="1"/>
  <c r="X16" i="117" s="1"/>
  <c r="U15" i="117"/>
  <c r="AA11" i="117" a="1"/>
  <c r="AA11" i="117" s="1"/>
  <c r="Z10" i="117" a="1"/>
  <c r="Z10" i="117" s="1"/>
  <c r="R38" i="117"/>
  <c r="V32" i="117"/>
  <c r="R30" i="117"/>
  <c r="K26" i="117"/>
  <c r="V24" i="117"/>
  <c r="T23" i="117"/>
  <c r="K18" i="117"/>
  <c r="V16" i="117"/>
  <c r="T15" i="117"/>
  <c r="Y26" i="117" a="1"/>
  <c r="Y26" i="117" s="1"/>
  <c r="J26" i="117"/>
  <c r="Z19" i="117" a="1"/>
  <c r="Z19" i="117" s="1"/>
  <c r="Y18" i="117" a="1"/>
  <c r="Y18" i="117" s="1"/>
  <c r="J18" i="117"/>
  <c r="AB13" i="117" a="1"/>
  <c r="AB13" i="117" s="1"/>
  <c r="Z11" i="117" a="1"/>
  <c r="Z11" i="117" s="1"/>
  <c r="T32" i="117"/>
  <c r="V25" i="117"/>
  <c r="T24" i="117"/>
  <c r="R23" i="117"/>
  <c r="K19" i="117"/>
  <c r="V17" i="117"/>
  <c r="T16" i="117"/>
  <c r="R15" i="117"/>
  <c r="K11" i="117"/>
  <c r="X26" i="117" a="1"/>
  <c r="X26" i="117" s="1"/>
  <c r="U25" i="117"/>
  <c r="Y19" i="117" a="1"/>
  <c r="Y19" i="117" s="1"/>
  <c r="J19" i="117"/>
  <c r="X18" i="117" a="1"/>
  <c r="X18" i="117" s="1"/>
  <c r="U17" i="117"/>
  <c r="AA13" i="117" a="1"/>
  <c r="AA13" i="117" s="1"/>
  <c r="J11" i="117"/>
  <c r="V26" i="117"/>
  <c r="O23" i="117"/>
  <c r="V18" i="117"/>
  <c r="O15" i="117"/>
  <c r="O9" i="128"/>
  <c r="O11" i="128"/>
  <c r="O6" i="128"/>
  <c r="O8" i="128"/>
  <c r="O10" i="128"/>
  <c r="O5" i="128"/>
  <c r="O7" i="124"/>
  <c r="O5" i="124"/>
  <c r="O9" i="124"/>
  <c r="O11" i="124"/>
  <c r="O6" i="124"/>
  <c r="O8" i="124"/>
  <c r="O10" i="124"/>
  <c r="O9" i="122"/>
  <c r="O4" i="122"/>
  <c r="Q2" i="122"/>
  <c r="Q9" i="122"/>
  <c r="O11" i="122"/>
  <c r="O6" i="122"/>
  <c r="O8" i="122"/>
  <c r="O10" i="122"/>
  <c r="Q3" i="122"/>
  <c r="O5" i="122"/>
  <c r="W2" i="101" a="1"/>
  <c r="W2" i="101" s="1"/>
  <c r="V2" i="101" a="1"/>
  <c r="V2" i="101" s="1"/>
  <c r="P4" i="103"/>
  <c r="M4" i="103"/>
  <c r="V4" i="103" a="1"/>
  <c r="V4" i="103" s="1"/>
  <c r="T4" i="103" a="1"/>
  <c r="T4" i="103" s="1"/>
  <c r="W4" i="103" a="1"/>
  <c r="W4" i="103" s="1"/>
  <c r="V5" i="107" a="1"/>
  <c r="V5" i="107" s="1"/>
  <c r="T5" i="107" a="1"/>
  <c r="T5" i="107" s="1"/>
  <c r="R5" i="107" a="1"/>
  <c r="R5" i="107" s="1"/>
  <c r="L5" i="107"/>
  <c r="U5" i="107" a="1"/>
  <c r="U5" i="107" s="1"/>
  <c r="Q6" i="119"/>
  <c r="Q4" i="119"/>
  <c r="O3" i="119"/>
  <c r="O8" i="119"/>
  <c r="O6" i="119"/>
  <c r="O10" i="119"/>
  <c r="O5" i="119"/>
  <c r="O4" i="119"/>
  <c r="O11" i="119"/>
  <c r="O2" i="119"/>
  <c r="O9" i="119"/>
  <c r="O7" i="119"/>
  <c r="R3" i="117"/>
  <c r="U3" i="117"/>
  <c r="S3" i="117"/>
  <c r="O3" i="117"/>
  <c r="N3" i="117"/>
  <c r="V3" i="117"/>
  <c r="T3" i="117"/>
  <c r="M6" i="117" a="1"/>
  <c r="M6" i="117" s="1"/>
  <c r="N6" i="117" s="1"/>
  <c r="J5" i="117"/>
  <c r="J3" i="117"/>
  <c r="J4" i="117"/>
  <c r="K2" i="117"/>
  <c r="K8" i="117"/>
  <c r="K7" i="117"/>
  <c r="K6" i="117"/>
  <c r="M14" i="115"/>
  <c r="M23" i="115"/>
  <c r="M56" i="115"/>
  <c r="M63" i="115"/>
  <c r="M19" i="115"/>
  <c r="M60" i="115"/>
  <c r="M64" i="115"/>
  <c r="M87" i="115"/>
  <c r="M81" i="115"/>
  <c r="M84" i="115"/>
  <c r="M88" i="115"/>
  <c r="M3" i="115"/>
  <c r="M59" i="115"/>
  <c r="M79" i="115"/>
  <c r="M10" i="115"/>
  <c r="M17" i="115"/>
  <c r="M26" i="115"/>
  <c r="M52" i="115"/>
  <c r="M91" i="115"/>
  <c r="M6" i="115"/>
  <c r="M80" i="115"/>
  <c r="M97" i="115"/>
  <c r="M22" i="115"/>
  <c r="M2" i="115"/>
  <c r="M51" i="115"/>
  <c r="M57" i="115"/>
  <c r="M62" i="115"/>
  <c r="M67" i="115"/>
  <c r="M8" i="115"/>
  <c r="M24" i="115"/>
  <c r="M45" i="115"/>
  <c r="M15" i="115"/>
  <c r="M13" i="115"/>
  <c r="M54" i="115"/>
  <c r="M70" i="115"/>
  <c r="M4" i="115"/>
  <c r="M20" i="115"/>
  <c r="M34" i="115"/>
  <c r="M61" i="115"/>
  <c r="M11" i="115"/>
  <c r="M27" i="115"/>
  <c r="M66" i="115"/>
  <c r="M73" i="115"/>
  <c r="M18" i="115"/>
  <c r="M41" i="115"/>
  <c r="M30" i="115"/>
  <c r="M46" i="115"/>
  <c r="M71" i="115"/>
  <c r="M82" i="115"/>
  <c r="M92" i="115"/>
  <c r="M98" i="115"/>
  <c r="M89" i="115"/>
  <c r="M78" i="115"/>
  <c r="M86" i="115"/>
  <c r="R72" i="113" a="1"/>
  <c r="R72" i="113" s="1"/>
  <c r="S72" i="113" a="1"/>
  <c r="S72" i="113" s="1"/>
  <c r="T72" i="113" a="1"/>
  <c r="T72" i="113" s="1"/>
  <c r="U72" i="113" a="1"/>
  <c r="U72" i="113" s="1"/>
  <c r="V72" i="113" a="1"/>
  <c r="V72" i="113" s="1"/>
  <c r="V65" i="113" a="1"/>
  <c r="V65" i="113" s="1"/>
  <c r="M65" i="113"/>
  <c r="T65" i="113" a="1"/>
  <c r="T65" i="113" s="1"/>
  <c r="L65" i="113"/>
  <c r="O65" i="113"/>
  <c r="T89" i="113" a="1"/>
  <c r="T89" i="113" s="1"/>
  <c r="V89" i="113" a="1"/>
  <c r="V89" i="113" s="1"/>
  <c r="O89" i="113"/>
  <c r="L89" i="113"/>
  <c r="M89" i="113"/>
  <c r="R89" i="113" a="1"/>
  <c r="R89" i="113" s="1"/>
  <c r="S89" i="113" a="1"/>
  <c r="S89" i="113" s="1"/>
  <c r="U89" i="113" a="1"/>
  <c r="U89" i="113" s="1"/>
  <c r="U47" i="113" a="1"/>
  <c r="U47" i="113" s="1"/>
  <c r="V47" i="113" a="1"/>
  <c r="V47" i="113" s="1"/>
  <c r="L47" i="113"/>
  <c r="M47" i="113"/>
  <c r="O47" i="113"/>
  <c r="S47" i="113" a="1"/>
  <c r="S47" i="113" s="1"/>
  <c r="T76" i="113" a="1"/>
  <c r="T76" i="113" s="1"/>
  <c r="R76" i="113" a="1"/>
  <c r="R76" i="113" s="1"/>
  <c r="S76" i="113" a="1"/>
  <c r="S76" i="113" s="1"/>
  <c r="U76" i="113" a="1"/>
  <c r="U76" i="113" s="1"/>
  <c r="V76" i="113" a="1"/>
  <c r="V76" i="113" s="1"/>
  <c r="R88" i="113" a="1"/>
  <c r="R88" i="113" s="1"/>
  <c r="S88" i="113" a="1"/>
  <c r="S88" i="113" s="1"/>
  <c r="T88" i="113" a="1"/>
  <c r="T88" i="113" s="1"/>
  <c r="U88" i="113" a="1"/>
  <c r="U88" i="113" s="1"/>
  <c r="V88" i="113" a="1"/>
  <c r="V88" i="113" s="1"/>
  <c r="R84" i="113" a="1"/>
  <c r="R84" i="113" s="1"/>
  <c r="L84" i="113"/>
  <c r="M84" i="113"/>
  <c r="O84" i="113"/>
  <c r="S84" i="113" a="1"/>
  <c r="S84" i="113" s="1"/>
  <c r="T84" i="113" a="1"/>
  <c r="T84" i="113" s="1"/>
  <c r="U84" i="113" a="1"/>
  <c r="U84" i="113" s="1"/>
  <c r="V84" i="113" a="1"/>
  <c r="V84" i="113" s="1"/>
  <c r="M96" i="113"/>
  <c r="O91" i="113"/>
  <c r="S90" i="113" a="1"/>
  <c r="S90" i="113" s="1"/>
  <c r="O86" i="113"/>
  <c r="O81" i="113"/>
  <c r="S75" i="113" a="1"/>
  <c r="S75" i="113" s="1"/>
  <c r="T75" i="113" a="1"/>
  <c r="T75" i="113" s="1"/>
  <c r="U75" i="113" a="1"/>
  <c r="U75" i="113" s="1"/>
  <c r="R75" i="113" a="1"/>
  <c r="R75" i="113" s="1"/>
  <c r="S74" i="113" a="1"/>
  <c r="S74" i="113" s="1"/>
  <c r="T73" i="113" a="1"/>
  <c r="T73" i="113" s="1"/>
  <c r="R97" i="113" a="1"/>
  <c r="R97" i="113" s="1"/>
  <c r="S97" i="113" a="1"/>
  <c r="S97" i="113" s="1"/>
  <c r="U97" i="113" a="1"/>
  <c r="U97" i="113" s="1"/>
  <c r="V93" i="113" a="1"/>
  <c r="V93" i="113" s="1"/>
  <c r="M93" i="113"/>
  <c r="O93" i="113"/>
  <c r="U77" i="113" a="1"/>
  <c r="U77" i="113" s="1"/>
  <c r="V77" i="113" a="1"/>
  <c r="V77" i="113" s="1"/>
  <c r="M77" i="113"/>
  <c r="O77" i="113"/>
  <c r="O71" i="113"/>
  <c r="R71" i="113" a="1"/>
  <c r="R71" i="113" s="1"/>
  <c r="U71" i="113" a="1"/>
  <c r="U71" i="113" s="1"/>
  <c r="V71" i="113" a="1"/>
  <c r="V71" i="113" s="1"/>
  <c r="M71" i="113"/>
  <c r="S58" i="113" a="1"/>
  <c r="S58" i="113" s="1"/>
  <c r="T58" i="113" a="1"/>
  <c r="T58" i="113" s="1"/>
  <c r="U58" i="113" a="1"/>
  <c r="U58" i="113" s="1"/>
  <c r="R100" i="113" a="1"/>
  <c r="R100" i="113" s="1"/>
  <c r="L91" i="113"/>
  <c r="S87" i="113" a="1"/>
  <c r="S87" i="113" s="1"/>
  <c r="O83" i="113"/>
  <c r="T83" i="113" a="1"/>
  <c r="T83" i="113" s="1"/>
  <c r="V83" i="113" a="1"/>
  <c r="V83" i="113" s="1"/>
  <c r="L81" i="113"/>
  <c r="V78" i="113" a="1"/>
  <c r="V78" i="113" s="1"/>
  <c r="U64" i="113" a="1"/>
  <c r="U64" i="113" s="1"/>
  <c r="U31" i="113" a="1"/>
  <c r="U31" i="113" s="1"/>
  <c r="V31" i="113" a="1"/>
  <c r="V31" i="113" s="1"/>
  <c r="L31" i="113"/>
  <c r="M31" i="113"/>
  <c r="O31" i="113"/>
  <c r="S31" i="113" a="1"/>
  <c r="S31" i="113" s="1"/>
  <c r="U93" i="113" a="1"/>
  <c r="U93" i="113" s="1"/>
  <c r="T78" i="113" a="1"/>
  <c r="T78" i="113" s="1"/>
  <c r="L75" i="113"/>
  <c r="M75" i="113"/>
  <c r="R73" i="113" a="1"/>
  <c r="R73" i="113" s="1"/>
  <c r="S73" i="113" a="1"/>
  <c r="S73" i="113" s="1"/>
  <c r="V73" i="113" a="1"/>
  <c r="V73" i="113" s="1"/>
  <c r="L73" i="113"/>
  <c r="O73" i="113"/>
  <c r="V66" i="113" a="1"/>
  <c r="V66" i="113" s="1"/>
  <c r="O100" i="113"/>
  <c r="T98" i="113" a="1"/>
  <c r="T98" i="113" s="1"/>
  <c r="M95" i="113"/>
  <c r="V92" i="113" a="1"/>
  <c r="V92" i="113" s="1"/>
  <c r="U83" i="113" a="1"/>
  <c r="U83" i="113" s="1"/>
  <c r="M80" i="113"/>
  <c r="V70" i="113" a="1"/>
  <c r="V70" i="113" s="1"/>
  <c r="T64" i="113" a="1"/>
  <c r="T64" i="113" s="1"/>
  <c r="S59" i="113" a="1"/>
  <c r="S59" i="113" s="1"/>
  <c r="T59" i="113" a="1"/>
  <c r="T59" i="113" s="1"/>
  <c r="U59" i="113" a="1"/>
  <c r="U59" i="113" s="1"/>
  <c r="R59" i="113" a="1"/>
  <c r="R59" i="113" s="1"/>
  <c r="M100" i="113"/>
  <c r="V97" i="113" a="1"/>
  <c r="V97" i="113" s="1"/>
  <c r="T93" i="113" a="1"/>
  <c r="T93" i="113" s="1"/>
  <c r="U91" i="113" a="1"/>
  <c r="U91" i="113" s="1"/>
  <c r="R91" i="113" a="1"/>
  <c r="R91" i="113" s="1"/>
  <c r="U87" i="113" a="1"/>
  <c r="U87" i="113" s="1"/>
  <c r="V87" i="113" a="1"/>
  <c r="V87" i="113" s="1"/>
  <c r="M87" i="113"/>
  <c r="R81" i="113" a="1"/>
  <c r="R81" i="113" s="1"/>
  <c r="S81" i="113" a="1"/>
  <c r="S81" i="113" s="1"/>
  <c r="U81" i="113" a="1"/>
  <c r="U81" i="113" s="1"/>
  <c r="L80" i="113"/>
  <c r="S78" i="113" a="1"/>
  <c r="S78" i="113" s="1"/>
  <c r="U70" i="113" a="1"/>
  <c r="U70" i="113" s="1"/>
  <c r="V68" i="113" a="1"/>
  <c r="V68" i="113" s="1"/>
  <c r="U66" i="113" a="1"/>
  <c r="U66" i="113" s="1"/>
  <c r="S64" i="113" a="1"/>
  <c r="S64" i="113" s="1"/>
  <c r="U92" i="113" a="1"/>
  <c r="U92" i="113" s="1"/>
  <c r="R78" i="113" a="1"/>
  <c r="R78" i="113" s="1"/>
  <c r="T77" i="113" a="1"/>
  <c r="T77" i="113" s="1"/>
  <c r="V75" i="113" a="1"/>
  <c r="V75" i="113" s="1"/>
  <c r="V74" i="113" a="1"/>
  <c r="V74" i="113" s="1"/>
  <c r="T71" i="113" a="1"/>
  <c r="T71" i="113" s="1"/>
  <c r="T70" i="113" a="1"/>
  <c r="T70" i="113" s="1"/>
  <c r="U68" i="113" a="1"/>
  <c r="U68" i="113" s="1"/>
  <c r="T66" i="113" a="1"/>
  <c r="T66" i="113" s="1"/>
  <c r="T92" i="113" a="1"/>
  <c r="T92" i="113" s="1"/>
  <c r="S70" i="113" a="1"/>
  <c r="S70" i="113" s="1"/>
  <c r="T68" i="113" a="1"/>
  <c r="T68" i="113" s="1"/>
  <c r="S66" i="113" a="1"/>
  <c r="S66" i="113" s="1"/>
  <c r="L59" i="113"/>
  <c r="M59" i="113"/>
  <c r="O59" i="113"/>
  <c r="T97" i="113" a="1"/>
  <c r="T97" i="113" s="1"/>
  <c r="R95" i="113" a="1"/>
  <c r="R95" i="113" s="1"/>
  <c r="T95" i="113" a="1"/>
  <c r="T95" i="113" s="1"/>
  <c r="R93" i="113" a="1"/>
  <c r="R93" i="113" s="1"/>
  <c r="S92" i="113" a="1"/>
  <c r="S92" i="113" s="1"/>
  <c r="S68" i="113" a="1"/>
  <c r="S68" i="113" s="1"/>
  <c r="R85" i="113" a="1"/>
  <c r="R85" i="113" s="1"/>
  <c r="T85" i="113" a="1"/>
  <c r="T85" i="113" s="1"/>
  <c r="U85" i="113" a="1"/>
  <c r="U85" i="113" s="1"/>
  <c r="V81" i="113" a="1"/>
  <c r="V81" i="113" s="1"/>
  <c r="R77" i="113" a="1"/>
  <c r="R77" i="113" s="1"/>
  <c r="T74" i="113" a="1"/>
  <c r="T74" i="113" s="1"/>
  <c r="T96" i="113" a="1"/>
  <c r="T96" i="113" s="1"/>
  <c r="R74" i="113" a="1"/>
  <c r="R74" i="113" s="1"/>
  <c r="V58" i="113" a="1"/>
  <c r="V58" i="113" s="1"/>
  <c r="R42" i="113" a="1"/>
  <c r="R42" i="113" s="1"/>
  <c r="S42" i="113" a="1"/>
  <c r="S42" i="113" s="1"/>
  <c r="T42" i="113" a="1"/>
  <c r="T42" i="113" s="1"/>
  <c r="U42" i="113" a="1"/>
  <c r="U42" i="113" s="1"/>
  <c r="S99" i="113" a="1"/>
  <c r="S99" i="113" s="1"/>
  <c r="V95" i="113" a="1"/>
  <c r="V95" i="113" s="1"/>
  <c r="L93" i="113"/>
  <c r="T91" i="113" a="1"/>
  <c r="T91" i="113" s="1"/>
  <c r="R87" i="113" a="1"/>
  <c r="R87" i="113" s="1"/>
  <c r="M83" i="113"/>
  <c r="R79" i="113" a="1"/>
  <c r="R79" i="113" s="1"/>
  <c r="T79" i="113" a="1"/>
  <c r="T79" i="113" s="1"/>
  <c r="L77" i="113"/>
  <c r="L71" i="113"/>
  <c r="T61" i="113" a="1"/>
  <c r="T61" i="113" s="1"/>
  <c r="U61" i="113" a="1"/>
  <c r="U61" i="113" s="1"/>
  <c r="V61" i="113" a="1"/>
  <c r="V61" i="113" s="1"/>
  <c r="M61" i="113"/>
  <c r="O61" i="113"/>
  <c r="R61" i="113" a="1"/>
  <c r="R61" i="113" s="1"/>
  <c r="R58" i="113" a="1"/>
  <c r="R58" i="113" s="1"/>
  <c r="O97" i="113"/>
  <c r="V85" i="113" a="1"/>
  <c r="V85" i="113" s="1"/>
  <c r="L83" i="113"/>
  <c r="T81" i="113" a="1"/>
  <c r="T81" i="113" s="1"/>
  <c r="O75" i="113"/>
  <c r="O74" i="113"/>
  <c r="R65" i="113" a="1"/>
  <c r="R65" i="113" s="1"/>
  <c r="U63" i="113" a="1"/>
  <c r="U63" i="113" s="1"/>
  <c r="V63" i="113" a="1"/>
  <c r="V63" i="113" s="1"/>
  <c r="L63" i="113"/>
  <c r="O63" i="113"/>
  <c r="S63" i="113" a="1"/>
  <c r="S63" i="113" s="1"/>
  <c r="R47" i="113" a="1"/>
  <c r="R47" i="113" s="1"/>
  <c r="O99" i="113"/>
  <c r="T99" i="113" a="1"/>
  <c r="T99" i="113" s="1"/>
  <c r="V99" i="113" a="1"/>
  <c r="V99" i="113" s="1"/>
  <c r="S93" i="113" a="1"/>
  <c r="S93" i="113" s="1"/>
  <c r="S77" i="113" a="1"/>
  <c r="S77" i="113" s="1"/>
  <c r="S71" i="113" a="1"/>
  <c r="S71" i="113" s="1"/>
  <c r="V64" i="113" a="1"/>
  <c r="V64" i="113" s="1"/>
  <c r="L64" i="113"/>
  <c r="R26" i="113" a="1"/>
  <c r="R26" i="113" s="1"/>
  <c r="S26" i="113" a="1"/>
  <c r="S26" i="113" s="1"/>
  <c r="T26" i="113" a="1"/>
  <c r="T26" i="113" s="1"/>
  <c r="U26" i="113" a="1"/>
  <c r="U26" i="113" s="1"/>
  <c r="V67" i="113" a="1"/>
  <c r="V67" i="113" s="1"/>
  <c r="U65" i="113" a="1"/>
  <c r="U65" i="113" s="1"/>
  <c r="T63" i="113" a="1"/>
  <c r="T63" i="113" s="1"/>
  <c r="O57" i="113"/>
  <c r="M55" i="113"/>
  <c r="V51" i="113" a="1"/>
  <c r="V51" i="113" s="1"/>
  <c r="U49" i="113" a="1"/>
  <c r="U49" i="113" s="1"/>
  <c r="T47" i="113" a="1"/>
  <c r="T47" i="113" s="1"/>
  <c r="R43" i="113" a="1"/>
  <c r="R43" i="113" s="1"/>
  <c r="O41" i="113"/>
  <c r="M39" i="113"/>
  <c r="V35" i="113" a="1"/>
  <c r="V35" i="113" s="1"/>
  <c r="U33" i="113" a="1"/>
  <c r="U33" i="113" s="1"/>
  <c r="T31" i="113" a="1"/>
  <c r="T31" i="113" s="1"/>
  <c r="S29" i="113" a="1"/>
  <c r="S29" i="113" s="1"/>
  <c r="R27" i="113" a="1"/>
  <c r="R27" i="113" s="1"/>
  <c r="O25" i="113"/>
  <c r="M23" i="113"/>
  <c r="T56" i="113" a="1"/>
  <c r="T56" i="113" s="1"/>
  <c r="L55" i="113"/>
  <c r="S54" i="113" a="1"/>
  <c r="S54" i="113" s="1"/>
  <c r="M48" i="113"/>
  <c r="T40" i="113" a="1"/>
  <c r="T40" i="113" s="1"/>
  <c r="S38" i="113" a="1"/>
  <c r="S38" i="113" s="1"/>
  <c r="M32" i="113"/>
  <c r="T24" i="113" a="1"/>
  <c r="T24" i="113" s="1"/>
  <c r="S22" i="113" a="1"/>
  <c r="S22" i="113" s="1"/>
  <c r="M57" i="113"/>
  <c r="T49" i="113" a="1"/>
  <c r="T49" i="113" s="1"/>
  <c r="L48" i="113"/>
  <c r="R45" i="113" a="1"/>
  <c r="R45" i="113" s="1"/>
  <c r="O43" i="113"/>
  <c r="M41" i="113"/>
  <c r="T33" i="113" a="1"/>
  <c r="T33" i="113" s="1"/>
  <c r="L32" i="113"/>
  <c r="R29" i="113" a="1"/>
  <c r="R29" i="113" s="1"/>
  <c r="O27" i="113"/>
  <c r="M25" i="113"/>
  <c r="U60" i="113" a="1"/>
  <c r="U60" i="113" s="1"/>
  <c r="L57" i="113"/>
  <c r="S56" i="113" a="1"/>
  <c r="S56" i="113" s="1"/>
  <c r="R54" i="113" a="1"/>
  <c r="R54" i="113" s="1"/>
  <c r="U44" i="113" a="1"/>
  <c r="U44" i="113" s="1"/>
  <c r="L41" i="113"/>
  <c r="S40" i="113" a="1"/>
  <c r="S40" i="113" s="1"/>
  <c r="R38" i="113" a="1"/>
  <c r="R38" i="113" s="1"/>
  <c r="U28" i="113" a="1"/>
  <c r="U28" i="113" s="1"/>
  <c r="L25" i="113"/>
  <c r="S24" i="113" a="1"/>
  <c r="S24" i="113" s="1"/>
  <c r="R22" i="113" a="1"/>
  <c r="R22" i="113" s="1"/>
  <c r="O20" i="113"/>
  <c r="U69" i="113" a="1"/>
  <c r="U69" i="113" s="1"/>
  <c r="T67" i="113" a="1"/>
  <c r="T67" i="113" s="1"/>
  <c r="S65" i="113" a="1"/>
  <c r="S65" i="113" s="1"/>
  <c r="V55" i="113" a="1"/>
  <c r="V55" i="113" s="1"/>
  <c r="U53" i="113" a="1"/>
  <c r="U53" i="113" s="1"/>
  <c r="T51" i="113" a="1"/>
  <c r="T51" i="113" s="1"/>
  <c r="S49" i="113" a="1"/>
  <c r="S49" i="113" s="1"/>
  <c r="O45" i="113"/>
  <c r="M43" i="113"/>
  <c r="V39" i="113" a="1"/>
  <c r="V39" i="113" s="1"/>
  <c r="U37" i="113" a="1"/>
  <c r="U37" i="113" s="1"/>
  <c r="T35" i="113" a="1"/>
  <c r="T35" i="113" s="1"/>
  <c r="S33" i="113" a="1"/>
  <c r="S33" i="113" s="1"/>
  <c r="O29" i="113"/>
  <c r="M27" i="113"/>
  <c r="V23" i="113" a="1"/>
  <c r="V23" i="113" s="1"/>
  <c r="U21" i="113" a="1"/>
  <c r="U21" i="113" s="1"/>
  <c r="M68" i="113"/>
  <c r="T60" i="113" a="1"/>
  <c r="T60" i="113" s="1"/>
  <c r="M52" i="113"/>
  <c r="V48" i="113" a="1"/>
  <c r="V48" i="113" s="1"/>
  <c r="T44" i="113" a="1"/>
  <c r="T44" i="113" s="1"/>
  <c r="M36" i="113"/>
  <c r="V32" i="113" a="1"/>
  <c r="V32" i="113" s="1"/>
  <c r="T28" i="113" a="1"/>
  <c r="T28" i="113" s="1"/>
  <c r="M20" i="113"/>
  <c r="T69" i="113" a="1"/>
  <c r="T69" i="113" s="1"/>
  <c r="S67" i="113" a="1"/>
  <c r="S67" i="113" s="1"/>
  <c r="V57" i="113" a="1"/>
  <c r="V57" i="113" s="1"/>
  <c r="U55" i="113" a="1"/>
  <c r="U55" i="113" s="1"/>
  <c r="T53" i="113" a="1"/>
  <c r="T53" i="113" s="1"/>
  <c r="S51" i="113" a="1"/>
  <c r="S51" i="113" s="1"/>
  <c r="M45" i="113"/>
  <c r="V41" i="113" a="1"/>
  <c r="V41" i="113" s="1"/>
  <c r="U39" i="113" a="1"/>
  <c r="U39" i="113" s="1"/>
  <c r="T37" i="113" a="1"/>
  <c r="T37" i="113" s="1"/>
  <c r="M29" i="113"/>
  <c r="V25" i="113" a="1"/>
  <c r="V25" i="113" s="1"/>
  <c r="U23" i="113" a="1"/>
  <c r="U23" i="113" s="1"/>
  <c r="T21" i="113" a="1"/>
  <c r="T21" i="113" s="1"/>
  <c r="U48" i="113" a="1"/>
  <c r="U48" i="113" s="1"/>
  <c r="L45" i="113"/>
  <c r="S44" i="113" a="1"/>
  <c r="S44" i="113" s="1"/>
  <c r="U32" i="113" a="1"/>
  <c r="U32" i="113" s="1"/>
  <c r="L29" i="113"/>
  <c r="S28" i="113" a="1"/>
  <c r="S28" i="113" s="1"/>
  <c r="O33" i="113"/>
  <c r="T48" i="113" a="1"/>
  <c r="T48" i="113" s="1"/>
  <c r="T32" i="113" a="1"/>
  <c r="T32" i="113" s="1"/>
  <c r="O67" i="113"/>
  <c r="O51" i="113"/>
  <c r="M49" i="113"/>
  <c r="V45" i="113" a="1"/>
  <c r="V45" i="113" s="1"/>
  <c r="U43" i="113" a="1"/>
  <c r="U43" i="113" s="1"/>
  <c r="T41" i="113" a="1"/>
  <c r="T41" i="113" s="1"/>
  <c r="O35" i="113"/>
  <c r="M33" i="113"/>
  <c r="V29" i="113" a="1"/>
  <c r="V29" i="113" s="1"/>
  <c r="U27" i="113" a="1"/>
  <c r="U27" i="113" s="1"/>
  <c r="T25" i="113" a="1"/>
  <c r="T25" i="113" s="1"/>
  <c r="S48" i="113" a="1"/>
  <c r="S48" i="113" s="1"/>
  <c r="L33" i="113"/>
  <c r="S32" i="113" a="1"/>
  <c r="S32" i="113" s="1"/>
  <c r="S57" i="113" a="1"/>
  <c r="S57" i="113" s="1"/>
  <c r="R55" i="113" a="1"/>
  <c r="R55" i="113" s="1"/>
  <c r="U45" i="113" a="1"/>
  <c r="U45" i="113" s="1"/>
  <c r="T43" i="113" a="1"/>
  <c r="T43" i="113" s="1"/>
  <c r="S41" i="113" a="1"/>
  <c r="S41" i="113" s="1"/>
  <c r="R39" i="113" a="1"/>
  <c r="R39" i="113" s="1"/>
  <c r="O37" i="113"/>
  <c r="U29" i="113" a="1"/>
  <c r="U29" i="113" s="1"/>
  <c r="T27" i="113" a="1"/>
  <c r="T27" i="113" s="1"/>
  <c r="S25" i="113" a="1"/>
  <c r="S25" i="113" s="1"/>
  <c r="R23" i="113" a="1"/>
  <c r="R23" i="113" s="1"/>
  <c r="O21" i="113"/>
  <c r="M5" i="113"/>
  <c r="M18" i="113"/>
  <c r="M11" i="113"/>
  <c r="M7" i="113"/>
  <c r="M14" i="113"/>
  <c r="M4" i="113"/>
  <c r="M9" i="113"/>
  <c r="M12" i="113"/>
  <c r="M3" i="113"/>
  <c r="M19" i="113"/>
  <c r="M10" i="113"/>
  <c r="M17" i="113"/>
  <c r="M8" i="113"/>
  <c r="M15" i="113"/>
  <c r="M6" i="113"/>
  <c r="M13" i="113"/>
  <c r="M7" i="111"/>
  <c r="M44" i="111"/>
  <c r="M45" i="111"/>
  <c r="M49" i="111"/>
  <c r="M63" i="111"/>
  <c r="M22" i="111"/>
  <c r="M12" i="111"/>
  <c r="M28" i="111"/>
  <c r="M66" i="111"/>
  <c r="M85" i="111"/>
  <c r="M53" i="111"/>
  <c r="M17" i="111"/>
  <c r="M29" i="111"/>
  <c r="M54" i="111"/>
  <c r="M73" i="111"/>
  <c r="M98" i="111"/>
  <c r="M37" i="111"/>
  <c r="M50" i="111"/>
  <c r="M60" i="111"/>
  <c r="M23" i="111"/>
  <c r="M75" i="111"/>
  <c r="M8" i="111"/>
  <c r="M55" i="111"/>
  <c r="M80" i="111"/>
  <c r="M95" i="111"/>
  <c r="M2" i="111"/>
  <c r="M5" i="111"/>
  <c r="M24" i="111"/>
  <c r="M38" i="111"/>
  <c r="M13" i="111"/>
  <c r="M11" i="111"/>
  <c r="M39" i="111"/>
  <c r="M96" i="111"/>
  <c r="M6" i="111"/>
  <c r="M88" i="111"/>
  <c r="M27" i="111"/>
  <c r="M48" i="111"/>
  <c r="M3" i="111"/>
  <c r="M14" i="111"/>
  <c r="M18" i="111"/>
  <c r="M30" i="111"/>
  <c r="M32" i="111"/>
  <c r="M35" i="111"/>
  <c r="M65" i="111"/>
  <c r="M16" i="111"/>
  <c r="M46" i="111"/>
  <c r="M31" i="111"/>
  <c r="M47" i="111"/>
  <c r="M52" i="111"/>
  <c r="M59" i="111"/>
  <c r="M64" i="111"/>
  <c r="M94" i="111"/>
  <c r="M36" i="111"/>
  <c r="M43" i="111"/>
  <c r="M87" i="111"/>
  <c r="M90" i="111"/>
  <c r="M92" i="111"/>
  <c r="M58" i="111"/>
  <c r="M77" i="111"/>
  <c r="M79" i="111"/>
  <c r="M72" i="111"/>
  <c r="M91" i="111"/>
  <c r="M61" i="111"/>
  <c r="M71" i="111"/>
  <c r="M67" i="111"/>
  <c r="M83" i="111"/>
  <c r="M99" i="111"/>
  <c r="T100" i="109" a="1"/>
  <c r="T100" i="109" s="1"/>
  <c r="R100" i="109" a="1"/>
  <c r="R100" i="109" s="1"/>
  <c r="S100" i="109" a="1"/>
  <c r="S100" i="109" s="1"/>
  <c r="U100" i="109" a="1"/>
  <c r="U100" i="109" s="1"/>
  <c r="V100" i="109" a="1"/>
  <c r="V100" i="109" s="1"/>
  <c r="V72" i="109" a="1"/>
  <c r="V72" i="109" s="1"/>
  <c r="L72" i="109"/>
  <c r="M72" i="109"/>
  <c r="O72" i="109"/>
  <c r="R72" i="109" a="1"/>
  <c r="R72" i="109" s="1"/>
  <c r="S72" i="109" a="1"/>
  <c r="S72" i="109" s="1"/>
  <c r="T72" i="109" a="1"/>
  <c r="T72" i="109" s="1"/>
  <c r="U72" i="109" a="1"/>
  <c r="U72" i="109" s="1"/>
  <c r="R79" i="109" a="1"/>
  <c r="R79" i="109" s="1"/>
  <c r="S79" i="109" a="1"/>
  <c r="S79" i="109" s="1"/>
  <c r="T79" i="109" a="1"/>
  <c r="T79" i="109" s="1"/>
  <c r="U79" i="109" a="1"/>
  <c r="U79" i="109" s="1"/>
  <c r="V79" i="109" a="1"/>
  <c r="V79" i="109" s="1"/>
  <c r="V94" i="109" a="1"/>
  <c r="V94" i="109" s="1"/>
  <c r="V91" i="109" a="1"/>
  <c r="V91" i="109" s="1"/>
  <c r="S89" i="109" a="1"/>
  <c r="S89" i="109" s="1"/>
  <c r="R86" i="109" a="1"/>
  <c r="R86" i="109" s="1"/>
  <c r="V81" i="109" a="1"/>
  <c r="V81" i="109" s="1"/>
  <c r="R78" i="109" a="1"/>
  <c r="R78" i="109" s="1"/>
  <c r="S78" i="109" a="1"/>
  <c r="S78" i="109" s="1"/>
  <c r="T78" i="109" a="1"/>
  <c r="T78" i="109" s="1"/>
  <c r="U74" i="109" a="1"/>
  <c r="U74" i="109" s="1"/>
  <c r="V73" i="109" a="1"/>
  <c r="V73" i="109" s="1"/>
  <c r="V70" i="109" a="1"/>
  <c r="V70" i="109" s="1"/>
  <c r="L70" i="109"/>
  <c r="M70" i="109"/>
  <c r="L67" i="109"/>
  <c r="M67" i="109"/>
  <c r="O67" i="109"/>
  <c r="L65" i="109"/>
  <c r="M65" i="109"/>
  <c r="O65" i="109"/>
  <c r="R37" i="109" a="1"/>
  <c r="R37" i="109" s="1"/>
  <c r="S37" i="109" a="1"/>
  <c r="S37" i="109" s="1"/>
  <c r="T37" i="109" a="1"/>
  <c r="T37" i="109" s="1"/>
  <c r="U37" i="109" a="1"/>
  <c r="U37" i="109" s="1"/>
  <c r="R21" i="109" a="1"/>
  <c r="R21" i="109" s="1"/>
  <c r="S21" i="109" a="1"/>
  <c r="S21" i="109" s="1"/>
  <c r="T21" i="109" a="1"/>
  <c r="T21" i="109" s="1"/>
  <c r="U21" i="109" a="1"/>
  <c r="U21" i="109" s="1"/>
  <c r="R98" i="109" a="1"/>
  <c r="R98" i="109" s="1"/>
  <c r="U97" i="109" a="1"/>
  <c r="U97" i="109" s="1"/>
  <c r="R95" i="109" a="1"/>
  <c r="R95" i="109" s="1"/>
  <c r="S92" i="109" a="1"/>
  <c r="S92" i="109" s="1"/>
  <c r="V88" i="109" a="1"/>
  <c r="V88" i="109" s="1"/>
  <c r="L88" i="109"/>
  <c r="U85" i="109" a="1"/>
  <c r="U85" i="109" s="1"/>
  <c r="R83" i="109" a="1"/>
  <c r="R83" i="109" s="1"/>
  <c r="S73" i="109" a="1"/>
  <c r="S73" i="109" s="1"/>
  <c r="V42" i="109" a="1"/>
  <c r="V42" i="109" s="1"/>
  <c r="L42" i="109"/>
  <c r="M42" i="109"/>
  <c r="O42" i="109"/>
  <c r="U26" i="109" a="1"/>
  <c r="U26" i="109" s="1"/>
  <c r="L79" i="109"/>
  <c r="M79" i="109"/>
  <c r="V58" i="109" a="1"/>
  <c r="V58" i="109" s="1"/>
  <c r="S54" i="109" a="1"/>
  <c r="S54" i="109" s="1"/>
  <c r="T54" i="109" a="1"/>
  <c r="T54" i="109" s="1"/>
  <c r="V54" i="109" a="1"/>
  <c r="V54" i="109" s="1"/>
  <c r="L54" i="109"/>
  <c r="M54" i="109"/>
  <c r="O54" i="109"/>
  <c r="R54" i="109" a="1"/>
  <c r="R54" i="109" s="1"/>
  <c r="T94" i="109" a="1"/>
  <c r="T94" i="109" s="1"/>
  <c r="O92" i="109"/>
  <c r="S91" i="109" a="1"/>
  <c r="S91" i="109" s="1"/>
  <c r="V84" i="109" a="1"/>
  <c r="V84" i="109" s="1"/>
  <c r="V60" i="109" a="1"/>
  <c r="V60" i="109" s="1"/>
  <c r="V26" i="109" a="1"/>
  <c r="V26" i="109" s="1"/>
  <c r="L26" i="109"/>
  <c r="M26" i="109"/>
  <c r="O26" i="109"/>
  <c r="V96" i="109" a="1"/>
  <c r="V96" i="109" s="1"/>
  <c r="M95" i="109"/>
  <c r="V87" i="109" a="1"/>
  <c r="V87" i="109" s="1"/>
  <c r="S85" i="109" a="1"/>
  <c r="S85" i="109" s="1"/>
  <c r="S94" i="109" a="1"/>
  <c r="S94" i="109" s="1"/>
  <c r="L92" i="109"/>
  <c r="V78" i="109" a="1"/>
  <c r="V78" i="109" s="1"/>
  <c r="R76" i="109" a="1"/>
  <c r="R76" i="109" s="1"/>
  <c r="S76" i="109" a="1"/>
  <c r="S76" i="109" s="1"/>
  <c r="L99" i="109"/>
  <c r="O99" i="109"/>
  <c r="U96" i="109" a="1"/>
  <c r="U96" i="109" s="1"/>
  <c r="R88" i="109" a="1"/>
  <c r="R88" i="109" s="1"/>
  <c r="U87" i="109" a="1"/>
  <c r="U87" i="109" s="1"/>
  <c r="R70" i="109" a="1"/>
  <c r="R70" i="109" s="1"/>
  <c r="U67" i="109" a="1"/>
  <c r="U67" i="109" s="1"/>
  <c r="R58" i="109" a="1"/>
  <c r="R58" i="109" s="1"/>
  <c r="S58" i="109" a="1"/>
  <c r="S58" i="109" s="1"/>
  <c r="T58" i="109" a="1"/>
  <c r="T58" i="109" s="1"/>
  <c r="O100" i="109"/>
  <c r="T96" i="109" a="1"/>
  <c r="T96" i="109" s="1"/>
  <c r="T89" i="109" a="1"/>
  <c r="T89" i="109" s="1"/>
  <c r="T87" i="109" a="1"/>
  <c r="T87" i="109" s="1"/>
  <c r="V86" i="109" a="1"/>
  <c r="V86" i="109" s="1"/>
  <c r="V83" i="109" a="1"/>
  <c r="V83" i="109" s="1"/>
  <c r="L83" i="109"/>
  <c r="O83" i="109"/>
  <c r="M76" i="109"/>
  <c r="O76" i="109"/>
  <c r="R74" i="109" a="1"/>
  <c r="R74" i="109" s="1"/>
  <c r="O70" i="109"/>
  <c r="M69" i="109"/>
  <c r="R62" i="109" a="1"/>
  <c r="R62" i="109" s="1"/>
  <c r="S62" i="109" a="1"/>
  <c r="S62" i="109" s="1"/>
  <c r="T62" i="109" a="1"/>
  <c r="T62" i="109" s="1"/>
  <c r="S96" i="109" a="1"/>
  <c r="S96" i="109" s="1"/>
  <c r="T73" i="109" a="1"/>
  <c r="T73" i="109" s="1"/>
  <c r="U73" i="109" a="1"/>
  <c r="U73" i="109" s="1"/>
  <c r="R60" i="109" a="1"/>
  <c r="R60" i="109" s="1"/>
  <c r="S60" i="109" a="1"/>
  <c r="S60" i="109" s="1"/>
  <c r="U60" i="109" a="1"/>
  <c r="U60" i="109" s="1"/>
  <c r="L58" i="109"/>
  <c r="M58" i="109"/>
  <c r="O58" i="109"/>
  <c r="R53" i="109" a="1"/>
  <c r="R53" i="109" s="1"/>
  <c r="S53" i="109" a="1"/>
  <c r="S53" i="109" s="1"/>
  <c r="T53" i="109" a="1"/>
  <c r="T53" i="109" s="1"/>
  <c r="U53" i="109" a="1"/>
  <c r="U53" i="109" s="1"/>
  <c r="M100" i="109"/>
  <c r="V98" i="109" a="1"/>
  <c r="V98" i="109" s="1"/>
  <c r="L97" i="109"/>
  <c r="L94" i="109"/>
  <c r="V89" i="109" a="1"/>
  <c r="V89" i="109" s="1"/>
  <c r="M88" i="109"/>
  <c r="O79" i="109"/>
  <c r="R64" i="109" a="1"/>
  <c r="R64" i="109" s="1"/>
  <c r="S64" i="109" a="1"/>
  <c r="S64" i="109" s="1"/>
  <c r="T64" i="109" a="1"/>
  <c r="T64" i="109" s="1"/>
  <c r="U64" i="109" a="1"/>
  <c r="U64" i="109" s="1"/>
  <c r="V37" i="109" a="1"/>
  <c r="V37" i="109" s="1"/>
  <c r="V21" i="109" a="1"/>
  <c r="V21" i="109" s="1"/>
  <c r="R87" i="109" a="1"/>
  <c r="R87" i="109" s="1"/>
  <c r="T86" i="109" a="1"/>
  <c r="T86" i="109" s="1"/>
  <c r="O84" i="109"/>
  <c r="R80" i="109" a="1"/>
  <c r="R80" i="109" s="1"/>
  <c r="S80" i="109" a="1"/>
  <c r="S80" i="109" s="1"/>
  <c r="T80" i="109" a="1"/>
  <c r="T80" i="109" s="1"/>
  <c r="U80" i="109" a="1"/>
  <c r="U80" i="109" s="1"/>
  <c r="M78" i="109"/>
  <c r="M74" i="109"/>
  <c r="O74" i="109"/>
  <c r="R71" i="109" a="1"/>
  <c r="R71" i="109" s="1"/>
  <c r="S71" i="109" a="1"/>
  <c r="S71" i="109" s="1"/>
  <c r="T71" i="109" a="1"/>
  <c r="T71" i="109" s="1"/>
  <c r="L78" i="109"/>
  <c r="U70" i="109" a="1"/>
  <c r="U70" i="109" s="1"/>
  <c r="R69" i="109" a="1"/>
  <c r="R69" i="109" s="1"/>
  <c r="S69" i="109" a="1"/>
  <c r="S69" i="109" s="1"/>
  <c r="R67" i="109" a="1"/>
  <c r="R67" i="109" s="1"/>
  <c r="S67" i="109" a="1"/>
  <c r="S67" i="109" s="1"/>
  <c r="R65" i="109" a="1"/>
  <c r="R65" i="109" s="1"/>
  <c r="S65" i="109" a="1"/>
  <c r="S65" i="109" s="1"/>
  <c r="T98" i="109" a="1"/>
  <c r="T98" i="109" s="1"/>
  <c r="S86" i="109" a="1"/>
  <c r="S86" i="109" s="1"/>
  <c r="L81" i="109"/>
  <c r="M81" i="109"/>
  <c r="O81" i="109"/>
  <c r="U76" i="109" a="1"/>
  <c r="U76" i="109" s="1"/>
  <c r="V74" i="109" a="1"/>
  <c r="V74" i="109" s="1"/>
  <c r="V63" i="109" a="1"/>
  <c r="V63" i="109" s="1"/>
  <c r="L63" i="109"/>
  <c r="M63" i="109"/>
  <c r="O63" i="109"/>
  <c r="R63" i="109" a="1"/>
  <c r="R63" i="109" s="1"/>
  <c r="U42" i="109" a="1"/>
  <c r="U42" i="109" s="1"/>
  <c r="U44" i="109" a="1"/>
  <c r="U44" i="109" s="1"/>
  <c r="T42" i="109" a="1"/>
  <c r="T42" i="109" s="1"/>
  <c r="R38" i="109" a="1"/>
  <c r="R38" i="109" s="1"/>
  <c r="U28" i="109" a="1"/>
  <c r="U28" i="109" s="1"/>
  <c r="T26" i="109" a="1"/>
  <c r="T26" i="109" s="1"/>
  <c r="R22" i="109" a="1"/>
  <c r="R22" i="109" s="1"/>
  <c r="T51" i="109" a="1"/>
  <c r="T51" i="109" s="1"/>
  <c r="S49" i="109" a="1"/>
  <c r="S49" i="109" s="1"/>
  <c r="R47" i="109" a="1"/>
  <c r="R47" i="109" s="1"/>
  <c r="T35" i="109" a="1"/>
  <c r="T35" i="109" s="1"/>
  <c r="S33" i="109" a="1"/>
  <c r="S33" i="109" s="1"/>
  <c r="R31" i="109" a="1"/>
  <c r="R31" i="109" s="1"/>
  <c r="T19" i="109" a="1"/>
  <c r="T19" i="109" s="1"/>
  <c r="S17" i="109" a="1"/>
  <c r="S17" i="109" s="1"/>
  <c r="R15" i="109" a="1"/>
  <c r="R15" i="109" s="1"/>
  <c r="T44" i="109" a="1"/>
  <c r="T44" i="109" s="1"/>
  <c r="S42" i="109" a="1"/>
  <c r="S42" i="109" s="1"/>
  <c r="O38" i="109"/>
  <c r="T28" i="109" a="1"/>
  <c r="T28" i="109" s="1"/>
  <c r="S26" i="109" a="1"/>
  <c r="S26" i="109" s="1"/>
  <c r="O22" i="109"/>
  <c r="U55" i="109" a="1"/>
  <c r="U55" i="109" s="1"/>
  <c r="S51" i="109" a="1"/>
  <c r="S51" i="109" s="1"/>
  <c r="R49" i="109" a="1"/>
  <c r="R49" i="109" s="1"/>
  <c r="O47" i="109"/>
  <c r="U39" i="109" a="1"/>
  <c r="U39" i="109" s="1"/>
  <c r="S35" i="109" a="1"/>
  <c r="S35" i="109" s="1"/>
  <c r="R33" i="109" a="1"/>
  <c r="R33" i="109" s="1"/>
  <c r="O31" i="109"/>
  <c r="U23" i="109" a="1"/>
  <c r="U23" i="109" s="1"/>
  <c r="L20" i="109"/>
  <c r="S19" i="109" a="1"/>
  <c r="S19" i="109" s="1"/>
  <c r="R17" i="109" a="1"/>
  <c r="R17" i="109" s="1"/>
  <c r="O15" i="109"/>
  <c r="O56" i="109"/>
  <c r="U48" i="109" a="1"/>
  <c r="U48" i="109" s="1"/>
  <c r="T46" i="109" a="1"/>
  <c r="T46" i="109" s="1"/>
  <c r="S44" i="109" a="1"/>
  <c r="S44" i="109" s="1"/>
  <c r="R42" i="109" a="1"/>
  <c r="R42" i="109" s="1"/>
  <c r="O40" i="109"/>
  <c r="M38" i="109"/>
  <c r="U32" i="109" a="1"/>
  <c r="U32" i="109" s="1"/>
  <c r="T30" i="109" a="1"/>
  <c r="T30" i="109" s="1"/>
  <c r="S28" i="109" a="1"/>
  <c r="S28" i="109" s="1"/>
  <c r="R26" i="109" a="1"/>
  <c r="R26" i="109" s="1"/>
  <c r="O24" i="109"/>
  <c r="M22" i="109"/>
  <c r="U16" i="109" a="1"/>
  <c r="U16" i="109" s="1"/>
  <c r="U57" i="109" a="1"/>
  <c r="U57" i="109" s="1"/>
  <c r="T55" i="109" a="1"/>
  <c r="T55" i="109" s="1"/>
  <c r="O49" i="109"/>
  <c r="M47" i="109"/>
  <c r="U41" i="109" a="1"/>
  <c r="U41" i="109" s="1"/>
  <c r="T39" i="109" a="1"/>
  <c r="T39" i="109" s="1"/>
  <c r="L38" i="109"/>
  <c r="O33" i="109"/>
  <c r="M31" i="109"/>
  <c r="V27" i="109" a="1"/>
  <c r="V27" i="109" s="1"/>
  <c r="U25" i="109" a="1"/>
  <c r="U25" i="109" s="1"/>
  <c r="T23" i="109" a="1"/>
  <c r="T23" i="109" s="1"/>
  <c r="L22" i="109"/>
  <c r="O17" i="109"/>
  <c r="M15" i="109"/>
  <c r="U82" i="109" a="1"/>
  <c r="U82" i="109" s="1"/>
  <c r="V68" i="109" a="1"/>
  <c r="V68" i="109" s="1"/>
  <c r="U66" i="109" a="1"/>
  <c r="U66" i="109" s="1"/>
  <c r="M56" i="109"/>
  <c r="V52" i="109" a="1"/>
  <c r="V52" i="109" s="1"/>
  <c r="U50" i="109" a="1"/>
  <c r="U50" i="109" s="1"/>
  <c r="T48" i="109" a="1"/>
  <c r="T48" i="109" s="1"/>
  <c r="L47" i="109"/>
  <c r="S46" i="109" a="1"/>
  <c r="S46" i="109" s="1"/>
  <c r="M40" i="109"/>
  <c r="V36" i="109" a="1"/>
  <c r="V36" i="109" s="1"/>
  <c r="U34" i="109" a="1"/>
  <c r="U34" i="109" s="1"/>
  <c r="T32" i="109" a="1"/>
  <c r="T32" i="109" s="1"/>
  <c r="L31" i="109"/>
  <c r="S30" i="109" a="1"/>
  <c r="S30" i="109" s="1"/>
  <c r="M24" i="109"/>
  <c r="V20" i="109" a="1"/>
  <c r="V20" i="109" s="1"/>
  <c r="U18" i="109" a="1"/>
  <c r="U18" i="109" s="1"/>
  <c r="T16" i="109" a="1"/>
  <c r="T16" i="109" s="1"/>
  <c r="L15" i="109"/>
  <c r="T57" i="109" a="1"/>
  <c r="T57" i="109" s="1"/>
  <c r="L56" i="109"/>
  <c r="S55" i="109" a="1"/>
  <c r="S55" i="109" s="1"/>
  <c r="O51" i="109"/>
  <c r="M49" i="109"/>
  <c r="T41" i="109" a="1"/>
  <c r="T41" i="109" s="1"/>
  <c r="L40" i="109"/>
  <c r="S39" i="109" a="1"/>
  <c r="S39" i="109" s="1"/>
  <c r="O35" i="109"/>
  <c r="M33" i="109"/>
  <c r="T25" i="109" a="1"/>
  <c r="T25" i="109" s="1"/>
  <c r="L24" i="109"/>
  <c r="S23" i="109" a="1"/>
  <c r="S23" i="109" s="1"/>
  <c r="O19" i="109"/>
  <c r="M17" i="109"/>
  <c r="T66" i="109" a="1"/>
  <c r="T66" i="109" s="1"/>
  <c r="O60" i="109"/>
  <c r="T50" i="109" a="1"/>
  <c r="T50" i="109" s="1"/>
  <c r="S48" i="109" a="1"/>
  <c r="S48" i="109" s="1"/>
  <c r="O44" i="109"/>
  <c r="V38" i="109" a="1"/>
  <c r="V38" i="109" s="1"/>
  <c r="T34" i="109" a="1"/>
  <c r="T34" i="109" s="1"/>
  <c r="S32" i="109" a="1"/>
  <c r="S32" i="109" s="1"/>
  <c r="O28" i="109"/>
  <c r="V22" i="109" a="1"/>
  <c r="V22" i="109" s="1"/>
  <c r="T18" i="109" a="1"/>
  <c r="T18" i="109" s="1"/>
  <c r="S16" i="109" a="1"/>
  <c r="S16" i="109" s="1"/>
  <c r="M51" i="109"/>
  <c r="V47" i="109" a="1"/>
  <c r="V47" i="109" s="1"/>
  <c r="M35" i="109"/>
  <c r="V31" i="109" a="1"/>
  <c r="V31" i="109" s="1"/>
  <c r="M19" i="109"/>
  <c r="V15" i="109" a="1"/>
  <c r="V15" i="109" s="1"/>
  <c r="L51" i="109"/>
  <c r="L35" i="109"/>
  <c r="L19" i="109"/>
  <c r="T38" i="109" a="1"/>
  <c r="T38" i="109" s="1"/>
  <c r="T22" i="109" a="1"/>
  <c r="T22" i="109" s="1"/>
  <c r="S12" i="109" a="1"/>
  <c r="S12" i="109" s="1"/>
  <c r="L5" i="109"/>
  <c r="R14" i="109" a="1"/>
  <c r="R14" i="109" s="1"/>
  <c r="S11" i="109" a="1"/>
  <c r="S11" i="109" s="1"/>
  <c r="T8" i="109" a="1"/>
  <c r="T8" i="109" s="1"/>
  <c r="U4" i="109" a="1"/>
  <c r="U4" i="109" s="1"/>
  <c r="L4" i="109"/>
  <c r="O5" i="109"/>
  <c r="R13" i="109" a="1"/>
  <c r="R13" i="109" s="1"/>
  <c r="T7" i="109" a="1"/>
  <c r="T7" i="109" s="1"/>
  <c r="U3" i="109" a="1"/>
  <c r="U3" i="109" s="1"/>
  <c r="L3" i="109"/>
  <c r="R12" i="109" a="1"/>
  <c r="R12" i="109" s="1"/>
  <c r="S10" i="109" a="1"/>
  <c r="S10" i="109" s="1"/>
  <c r="T6" i="109" a="1"/>
  <c r="T6" i="109" s="1"/>
  <c r="V14" i="109" a="1"/>
  <c r="V14" i="109" s="1"/>
  <c r="R11" i="109" a="1"/>
  <c r="R11" i="109" s="1"/>
  <c r="S9" i="109" a="1"/>
  <c r="S9" i="109" s="1"/>
  <c r="T5" i="109" a="1"/>
  <c r="T5" i="109" s="1"/>
  <c r="V13" i="109" a="1"/>
  <c r="V13" i="109" s="1"/>
  <c r="S8" i="109" a="1"/>
  <c r="S8" i="109" s="1"/>
  <c r="T4" i="109" a="1"/>
  <c r="T4" i="109" s="1"/>
  <c r="V12" i="109" a="1"/>
  <c r="V12" i="109" s="1"/>
  <c r="R10" i="109" a="1"/>
  <c r="R10" i="109" s="1"/>
  <c r="S7" i="109" a="1"/>
  <c r="S7" i="109" s="1"/>
  <c r="T3" i="109" a="1"/>
  <c r="T3" i="109" s="1"/>
  <c r="V11" i="109" a="1"/>
  <c r="V11" i="109" s="1"/>
  <c r="R9" i="109" a="1"/>
  <c r="R9" i="109" s="1"/>
  <c r="S6" i="109" a="1"/>
  <c r="S6" i="109" s="1"/>
  <c r="U14" i="109" a="1"/>
  <c r="U14" i="109" s="1"/>
  <c r="L14" i="109"/>
  <c r="R8" i="109" a="1"/>
  <c r="R8" i="109" s="1"/>
  <c r="S5" i="109" a="1"/>
  <c r="S5" i="109" s="1"/>
  <c r="U13" i="109" a="1"/>
  <c r="U13" i="109" s="1"/>
  <c r="V10" i="109" a="1"/>
  <c r="V10" i="109" s="1"/>
  <c r="L13" i="109"/>
  <c r="R7" i="109" a="1"/>
  <c r="R7" i="109" s="1"/>
  <c r="S4" i="109" a="1"/>
  <c r="S4" i="109" s="1"/>
  <c r="U12" i="109" a="1"/>
  <c r="U12" i="109" s="1"/>
  <c r="V9" i="109" a="1"/>
  <c r="V9" i="109" s="1"/>
  <c r="L12" i="109"/>
  <c r="O13" i="109"/>
  <c r="R6" i="109" a="1"/>
  <c r="R6" i="109" s="1"/>
  <c r="S3" i="109" a="1"/>
  <c r="S3" i="109" s="1"/>
  <c r="U11" i="109" a="1"/>
  <c r="U11" i="109" s="1"/>
  <c r="V8" i="109" a="1"/>
  <c r="V8" i="109" s="1"/>
  <c r="L11" i="109"/>
  <c r="R5" i="109" a="1"/>
  <c r="R5" i="109" s="1"/>
  <c r="T14" i="109" a="1"/>
  <c r="T14" i="109" s="1"/>
  <c r="U10" i="109" a="1"/>
  <c r="U10" i="109" s="1"/>
  <c r="V7" i="109" a="1"/>
  <c r="V7" i="109" s="1"/>
  <c r="L10" i="109"/>
  <c r="R4" i="109" a="1"/>
  <c r="R4" i="109" s="1"/>
  <c r="T13" i="109" a="1"/>
  <c r="T13" i="109" s="1"/>
  <c r="V6" i="109" a="1"/>
  <c r="V6" i="109" s="1"/>
  <c r="L9" i="109"/>
  <c r="R3" i="109" a="1"/>
  <c r="R3" i="109" s="1"/>
  <c r="L8" i="109"/>
  <c r="O9" i="109"/>
  <c r="O2" i="109"/>
  <c r="V2" i="109" a="1"/>
  <c r="V2" i="109" s="1"/>
  <c r="U2" i="109" a="1"/>
  <c r="U2" i="109" s="1"/>
  <c r="T2" i="109" a="1"/>
  <c r="T2" i="109" s="1"/>
  <c r="S2" i="109" a="1"/>
  <c r="S2" i="109" s="1"/>
  <c r="M11" i="109"/>
  <c r="M7" i="109"/>
  <c r="M10" i="109"/>
  <c r="M14" i="109"/>
  <c r="M12" i="109"/>
  <c r="M8" i="109"/>
  <c r="M6" i="109"/>
  <c r="M4" i="109"/>
  <c r="M74" i="107"/>
  <c r="M63" i="107"/>
  <c r="M60" i="107"/>
  <c r="M97" i="107"/>
  <c r="M81" i="107"/>
  <c r="M56" i="107"/>
  <c r="M50" i="107"/>
  <c r="M92" i="107"/>
  <c r="M88" i="107"/>
  <c r="M62" i="107"/>
  <c r="M37" i="107"/>
  <c r="M34" i="107"/>
  <c r="M21" i="107"/>
  <c r="M86" i="107"/>
  <c r="M44" i="107"/>
  <c r="M40" i="107"/>
  <c r="M47" i="107"/>
  <c r="M46" i="107"/>
  <c r="M24" i="107"/>
  <c r="M89" i="107"/>
  <c r="M79" i="107"/>
  <c r="M28" i="107"/>
  <c r="M31" i="107"/>
  <c r="M30" i="107"/>
  <c r="M15" i="107"/>
  <c r="T90" i="105" a="1"/>
  <c r="T90" i="105" s="1"/>
  <c r="Q90" i="105" a="1"/>
  <c r="Q90" i="105" s="1"/>
  <c r="R90" i="105" a="1"/>
  <c r="R90" i="105" s="1"/>
  <c r="S90" i="105" a="1"/>
  <c r="S90" i="105" s="1"/>
  <c r="U90" i="105" a="1"/>
  <c r="U90" i="105" s="1"/>
  <c r="K72" i="105"/>
  <c r="L72" i="105"/>
  <c r="N72" i="105"/>
  <c r="Q72" i="105" a="1"/>
  <c r="Q72" i="105" s="1"/>
  <c r="S72" i="105" a="1"/>
  <c r="S72" i="105" s="1"/>
  <c r="T72" i="105" a="1"/>
  <c r="T72" i="105" s="1"/>
  <c r="U72" i="105" a="1"/>
  <c r="U72" i="105" s="1"/>
  <c r="T95" i="105" a="1"/>
  <c r="T95" i="105" s="1"/>
  <c r="K95" i="105"/>
  <c r="L95" i="105"/>
  <c r="N95" i="105"/>
  <c r="Q95" i="105" a="1"/>
  <c r="Q95" i="105" s="1"/>
  <c r="R53" i="105" a="1"/>
  <c r="R53" i="105" s="1"/>
  <c r="S53" i="105" a="1"/>
  <c r="S53" i="105" s="1"/>
  <c r="Q53" i="105" a="1"/>
  <c r="Q53" i="105" s="1"/>
  <c r="T53" i="105" a="1"/>
  <c r="T53" i="105" s="1"/>
  <c r="U53" i="105" a="1"/>
  <c r="U53" i="105" s="1"/>
  <c r="R95" i="105" a="1"/>
  <c r="R95" i="105" s="1"/>
  <c r="S95" i="105" a="1"/>
  <c r="S95" i="105" s="1"/>
  <c r="S93" i="105" a="1"/>
  <c r="S93" i="105" s="1"/>
  <c r="Q93" i="105" a="1"/>
  <c r="Q93" i="105" s="1"/>
  <c r="R93" i="105" a="1"/>
  <c r="R93" i="105" s="1"/>
  <c r="T93" i="105" a="1"/>
  <c r="T93" i="105" s="1"/>
  <c r="U93" i="105" a="1"/>
  <c r="U93" i="105" s="1"/>
  <c r="U98" i="105" a="1"/>
  <c r="U98" i="105" s="1"/>
  <c r="Q96" i="105" a="1"/>
  <c r="Q96" i="105" s="1"/>
  <c r="T94" i="105" a="1"/>
  <c r="T94" i="105" s="1"/>
  <c r="Q75" i="105" a="1"/>
  <c r="Q75" i="105" s="1"/>
  <c r="K64" i="105"/>
  <c r="L64" i="105"/>
  <c r="Q64" i="105" a="1"/>
  <c r="Q64" i="105" s="1"/>
  <c r="S52" i="105" a="1"/>
  <c r="S52" i="105" s="1"/>
  <c r="U52" i="105" a="1"/>
  <c r="U52" i="105" s="1"/>
  <c r="K52" i="105"/>
  <c r="L84" i="105"/>
  <c r="N83" i="105"/>
  <c r="K73" i="105"/>
  <c r="L73" i="105"/>
  <c r="U70" i="105" a="1"/>
  <c r="U70" i="105" s="1"/>
  <c r="U69" i="105" a="1"/>
  <c r="U69" i="105" s="1"/>
  <c r="N67" i="105"/>
  <c r="T62" i="105" a="1"/>
  <c r="T62" i="105" s="1"/>
  <c r="K59" i="105"/>
  <c r="N59" i="105"/>
  <c r="Q29" i="105" a="1"/>
  <c r="Q29" i="105" s="1"/>
  <c r="R29" i="105" a="1"/>
  <c r="R29" i="105" s="1"/>
  <c r="S29" i="105" a="1"/>
  <c r="S29" i="105" s="1"/>
  <c r="T29" i="105" a="1"/>
  <c r="T29" i="105" s="1"/>
  <c r="U29" i="105" a="1"/>
  <c r="U29" i="105" s="1"/>
  <c r="S94" i="105" a="1"/>
  <c r="S94" i="105" s="1"/>
  <c r="K84" i="105"/>
  <c r="L83" i="105"/>
  <c r="T70" i="105" a="1"/>
  <c r="T70" i="105" s="1"/>
  <c r="T69" i="105" a="1"/>
  <c r="T69" i="105" s="1"/>
  <c r="S62" i="105" a="1"/>
  <c r="S62" i="105" s="1"/>
  <c r="K53" i="105"/>
  <c r="N53" i="105"/>
  <c r="Q37" i="105" a="1"/>
  <c r="Q37" i="105" s="1"/>
  <c r="R37" i="105" a="1"/>
  <c r="R37" i="105" s="1"/>
  <c r="S37" i="105" a="1"/>
  <c r="S37" i="105" s="1"/>
  <c r="T37" i="105" a="1"/>
  <c r="T37" i="105" s="1"/>
  <c r="U37" i="105" a="1"/>
  <c r="U37" i="105" s="1"/>
  <c r="Q21" i="105" a="1"/>
  <c r="Q21" i="105" s="1"/>
  <c r="R21" i="105" a="1"/>
  <c r="R21" i="105" s="1"/>
  <c r="S21" i="105" a="1"/>
  <c r="S21" i="105" s="1"/>
  <c r="T21" i="105" a="1"/>
  <c r="T21" i="105" s="1"/>
  <c r="U21" i="105" a="1"/>
  <c r="U21" i="105" s="1"/>
  <c r="K89" i="105"/>
  <c r="L89" i="105"/>
  <c r="R69" i="105" a="1"/>
  <c r="R69" i="105" s="1"/>
  <c r="Q45" i="105" a="1"/>
  <c r="Q45" i="105" s="1"/>
  <c r="R45" i="105" a="1"/>
  <c r="R45" i="105" s="1"/>
  <c r="S45" i="105" a="1"/>
  <c r="S45" i="105" s="1"/>
  <c r="T45" i="105" a="1"/>
  <c r="T45" i="105" s="1"/>
  <c r="U45" i="105" a="1"/>
  <c r="U45" i="105" s="1"/>
  <c r="U100" i="105" a="1"/>
  <c r="U100" i="105" s="1"/>
  <c r="S98" i="105" a="1"/>
  <c r="S98" i="105" s="1"/>
  <c r="R94" i="105" a="1"/>
  <c r="R94" i="105" s="1"/>
  <c r="R92" i="105" a="1"/>
  <c r="R92" i="105" s="1"/>
  <c r="Q83" i="105" a="1"/>
  <c r="Q83" i="105" s="1"/>
  <c r="Q67" i="105" a="1"/>
  <c r="Q67" i="105" s="1"/>
  <c r="R62" i="105" a="1"/>
  <c r="R62" i="105" s="1"/>
  <c r="R61" i="105" a="1"/>
  <c r="R61" i="105" s="1"/>
  <c r="S61" i="105" a="1"/>
  <c r="S61" i="105" s="1"/>
  <c r="S60" i="105" a="1"/>
  <c r="S60" i="105" s="1"/>
  <c r="U60" i="105" a="1"/>
  <c r="U60" i="105" s="1"/>
  <c r="K60" i="105"/>
  <c r="T51" i="105" a="1"/>
  <c r="T51" i="105" s="1"/>
  <c r="R98" i="105" a="1"/>
  <c r="R98" i="105" s="1"/>
  <c r="T91" i="105" a="1"/>
  <c r="T91" i="105" s="1"/>
  <c r="U89" i="105" a="1"/>
  <c r="U89" i="105" s="1"/>
  <c r="K78" i="105"/>
  <c r="N78" i="105"/>
  <c r="U73" i="105" a="1"/>
  <c r="U73" i="105" s="1"/>
  <c r="Q71" i="105" a="1"/>
  <c r="Q71" i="105" s="1"/>
  <c r="R70" i="105" a="1"/>
  <c r="R70" i="105" s="1"/>
  <c r="N69" i="105"/>
  <c r="T52" i="105" a="1"/>
  <c r="T52" i="105" s="1"/>
  <c r="T46" i="105" a="1"/>
  <c r="T46" i="105" s="1"/>
  <c r="T100" i="105" a="1"/>
  <c r="T100" i="105" s="1"/>
  <c r="T97" i="105" a="1"/>
  <c r="T97" i="105" s="1"/>
  <c r="Q94" i="105" a="1"/>
  <c r="Q94" i="105" s="1"/>
  <c r="Q92" i="105" a="1"/>
  <c r="Q92" i="105" s="1"/>
  <c r="T89" i="105" a="1"/>
  <c r="T89" i="105" s="1"/>
  <c r="K86" i="105"/>
  <c r="N86" i="105"/>
  <c r="K81" i="105"/>
  <c r="L81" i="105"/>
  <c r="T73" i="105" a="1"/>
  <c r="T73" i="105" s="1"/>
  <c r="Q70" i="105" a="1"/>
  <c r="Q70" i="105" s="1"/>
  <c r="L69" i="105"/>
  <c r="U54" i="105" a="1"/>
  <c r="U54" i="105" s="1"/>
  <c r="K54" i="105"/>
  <c r="L54" i="105"/>
  <c r="N54" i="105"/>
  <c r="R52" i="105" a="1"/>
  <c r="R52" i="105" s="1"/>
  <c r="S51" i="105" a="1"/>
  <c r="S51" i="105" s="1"/>
  <c r="S89" i="105" a="1"/>
  <c r="S89" i="105" s="1"/>
  <c r="U75" i="105" a="1"/>
  <c r="U75" i="105" s="1"/>
  <c r="U64" i="105" a="1"/>
  <c r="U64" i="105" s="1"/>
  <c r="K61" i="105"/>
  <c r="N61" i="105"/>
  <c r="U59" i="105" a="1"/>
  <c r="U59" i="105" s="1"/>
  <c r="R51" i="105" a="1"/>
  <c r="R51" i="105" s="1"/>
  <c r="S100" i="105" a="1"/>
  <c r="S100" i="105" s="1"/>
  <c r="T75" i="105" a="1"/>
  <c r="T75" i="105" s="1"/>
  <c r="S69" i="105" a="1"/>
  <c r="S69" i="105" s="1"/>
  <c r="N98" i="105"/>
  <c r="R91" i="105" a="1"/>
  <c r="R91" i="105" s="1"/>
  <c r="R89" i="105" a="1"/>
  <c r="R89" i="105" s="1"/>
  <c r="T88" i="105" a="1"/>
  <c r="T88" i="105" s="1"/>
  <c r="S87" i="105" a="1"/>
  <c r="S87" i="105" s="1"/>
  <c r="T86" i="105" a="1"/>
  <c r="T86" i="105" s="1"/>
  <c r="U84" i="105" a="1"/>
  <c r="U84" i="105" s="1"/>
  <c r="U80" i="105" a="1"/>
  <c r="U80" i="105" s="1"/>
  <c r="S79" i="105" a="1"/>
  <c r="S79" i="105" s="1"/>
  <c r="T78" i="105" a="1"/>
  <c r="T78" i="105" s="1"/>
  <c r="U77" i="105" a="1"/>
  <c r="U77" i="105" s="1"/>
  <c r="S76" i="105" a="1"/>
  <c r="S76" i="105" s="1"/>
  <c r="L71" i="105"/>
  <c r="S68" i="105" a="1"/>
  <c r="S68" i="105" s="1"/>
  <c r="K68" i="105"/>
  <c r="T64" i="105" a="1"/>
  <c r="T64" i="105" s="1"/>
  <c r="K56" i="105"/>
  <c r="L56" i="105"/>
  <c r="Q56" i="105" a="1"/>
  <c r="Q56" i="105" s="1"/>
  <c r="N52" i="105"/>
  <c r="R100" i="105" a="1"/>
  <c r="R100" i="105" s="1"/>
  <c r="U99" i="105" a="1"/>
  <c r="U99" i="105" s="1"/>
  <c r="R97" i="105" a="1"/>
  <c r="R97" i="105" s="1"/>
  <c r="R87" i="105" a="1"/>
  <c r="R87" i="105" s="1"/>
  <c r="U85" i="105" a="1"/>
  <c r="U85" i="105" s="1"/>
  <c r="T84" i="105" a="1"/>
  <c r="T84" i="105" s="1"/>
  <c r="U83" i="105" a="1"/>
  <c r="U83" i="105" s="1"/>
  <c r="U81" i="105" a="1"/>
  <c r="U81" i="105" s="1"/>
  <c r="S78" i="105" a="1"/>
  <c r="S78" i="105" s="1"/>
  <c r="R76" i="105" a="1"/>
  <c r="R76" i="105" s="1"/>
  <c r="S75" i="105" a="1"/>
  <c r="S75" i="105" s="1"/>
  <c r="Q73" i="105" a="1"/>
  <c r="Q73" i="105" s="1"/>
  <c r="S64" i="105" a="1"/>
  <c r="S64" i="105" s="1"/>
  <c r="T60" i="105" a="1"/>
  <c r="T60" i="105" s="1"/>
  <c r="S59" i="105" a="1"/>
  <c r="S59" i="105" s="1"/>
  <c r="Q51" i="105" a="1"/>
  <c r="Q51" i="105" s="1"/>
  <c r="U62" i="105" a="1"/>
  <c r="U62" i="105" s="1"/>
  <c r="K62" i="105"/>
  <c r="L62" i="105"/>
  <c r="N62" i="105"/>
  <c r="Q97" i="105" a="1"/>
  <c r="Q97" i="105" s="1"/>
  <c r="U95" i="105" a="1"/>
  <c r="U95" i="105" s="1"/>
  <c r="L91" i="105"/>
  <c r="T85" i="105" a="1"/>
  <c r="T85" i="105" s="1"/>
  <c r="S81" i="105" a="1"/>
  <c r="S81" i="105" s="1"/>
  <c r="R77" i="105" a="1"/>
  <c r="R77" i="105" s="1"/>
  <c r="R75" i="105" a="1"/>
  <c r="R75" i="105" s="1"/>
  <c r="N73" i="105"/>
  <c r="R72" i="105" a="1"/>
  <c r="R72" i="105" s="1"/>
  <c r="U67" i="105" a="1"/>
  <c r="U67" i="105" s="1"/>
  <c r="Q60" i="105" a="1"/>
  <c r="Q60" i="105" s="1"/>
  <c r="L59" i="105"/>
  <c r="S38" i="105" a="1"/>
  <c r="S38" i="105" s="1"/>
  <c r="U38" i="105" a="1"/>
  <c r="U38" i="105" s="1"/>
  <c r="K38" i="105"/>
  <c r="L38" i="105"/>
  <c r="N38" i="105"/>
  <c r="Q38" i="105" a="1"/>
  <c r="Q38" i="105" s="1"/>
  <c r="R38" i="105" a="1"/>
  <c r="R38" i="105" s="1"/>
  <c r="K94" i="105"/>
  <c r="N94" i="105"/>
  <c r="N89" i="105"/>
  <c r="N75" i="105"/>
  <c r="K70" i="105"/>
  <c r="N70" i="105"/>
  <c r="R64" i="105" a="1"/>
  <c r="R64" i="105" s="1"/>
  <c r="K51" i="105"/>
  <c r="N51" i="105"/>
  <c r="U46" i="105" a="1"/>
  <c r="U46" i="105" s="1"/>
  <c r="K46" i="105"/>
  <c r="L46" i="105"/>
  <c r="N46" i="105"/>
  <c r="Q46" i="105" a="1"/>
  <c r="Q46" i="105" s="1"/>
  <c r="R46" i="105" a="1"/>
  <c r="R46" i="105" s="1"/>
  <c r="N97" i="105"/>
  <c r="U94" i="105" a="1"/>
  <c r="U94" i="105" s="1"/>
  <c r="Q91" i="105" a="1"/>
  <c r="Q91" i="105" s="1"/>
  <c r="N88" i="105"/>
  <c r="R85" i="105" a="1"/>
  <c r="R85" i="105" s="1"/>
  <c r="R82" i="105" a="1"/>
  <c r="R82" i="105" s="1"/>
  <c r="N77" i="105"/>
  <c r="L75" i="105"/>
  <c r="N60" i="105"/>
  <c r="Q59" i="105" a="1"/>
  <c r="Q59" i="105" s="1"/>
  <c r="S43" i="105" a="1"/>
  <c r="S43" i="105" s="1"/>
  <c r="S35" i="105" a="1"/>
  <c r="S35" i="105" s="1"/>
  <c r="R30" i="105" a="1"/>
  <c r="R30" i="105" s="1"/>
  <c r="R22" i="105" a="1"/>
  <c r="R22" i="105" s="1"/>
  <c r="K63" i="105"/>
  <c r="R43" i="105" a="1"/>
  <c r="R43" i="105" s="1"/>
  <c r="R35" i="105" a="1"/>
  <c r="R35" i="105" s="1"/>
  <c r="Q30" i="105" a="1"/>
  <c r="Q30" i="105" s="1"/>
  <c r="Q22" i="105" a="1"/>
  <c r="Q22" i="105" s="1"/>
  <c r="K44" i="105"/>
  <c r="K36" i="105"/>
  <c r="K28" i="105"/>
  <c r="K20" i="105"/>
  <c r="L65" i="105"/>
  <c r="T58" i="105" a="1"/>
  <c r="T58" i="105" s="1"/>
  <c r="L57" i="105"/>
  <c r="T50" i="105" a="1"/>
  <c r="T50" i="105" s="1"/>
  <c r="L49" i="105"/>
  <c r="R48" i="105" a="1"/>
  <c r="R48" i="105" s="1"/>
  <c r="U47" i="105" a="1"/>
  <c r="U47" i="105" s="1"/>
  <c r="T42" i="105" a="1"/>
  <c r="T42" i="105" s="1"/>
  <c r="L41" i="105"/>
  <c r="R40" i="105" a="1"/>
  <c r="R40" i="105" s="1"/>
  <c r="U39" i="105" a="1"/>
  <c r="U39" i="105" s="1"/>
  <c r="T34" i="105" a="1"/>
  <c r="T34" i="105" s="1"/>
  <c r="L33" i="105"/>
  <c r="R32" i="105" a="1"/>
  <c r="R32" i="105" s="1"/>
  <c r="U31" i="105" a="1"/>
  <c r="U31" i="105" s="1"/>
  <c r="N30" i="105"/>
  <c r="T26" i="105" a="1"/>
  <c r="T26" i="105" s="1"/>
  <c r="L25" i="105"/>
  <c r="R24" i="105" a="1"/>
  <c r="R24" i="105" s="1"/>
  <c r="U23" i="105" a="1"/>
  <c r="U23" i="105" s="1"/>
  <c r="N22" i="105"/>
  <c r="T18" i="105" a="1"/>
  <c r="T18" i="105" s="1"/>
  <c r="R16" i="105" a="1"/>
  <c r="R16" i="105" s="1"/>
  <c r="U15" i="105" a="1"/>
  <c r="U15" i="105" s="1"/>
  <c r="N14" i="105"/>
  <c r="S50" i="105" a="1"/>
  <c r="S50" i="105" s="1"/>
  <c r="T47" i="105" a="1"/>
  <c r="T47" i="105" s="1"/>
  <c r="U44" i="105" a="1"/>
  <c r="U44" i="105" s="1"/>
  <c r="N43" i="105"/>
  <c r="S42" i="105" a="1"/>
  <c r="S42" i="105" s="1"/>
  <c r="T39" i="105" a="1"/>
  <c r="T39" i="105" s="1"/>
  <c r="U36" i="105" a="1"/>
  <c r="U36" i="105" s="1"/>
  <c r="N35" i="105"/>
  <c r="S34" i="105" a="1"/>
  <c r="S34" i="105" s="1"/>
  <c r="T31" i="105" a="1"/>
  <c r="T31" i="105" s="1"/>
  <c r="L30" i="105"/>
  <c r="U28" i="105" a="1"/>
  <c r="U28" i="105" s="1"/>
  <c r="N27" i="105"/>
  <c r="S26" i="105" a="1"/>
  <c r="S26" i="105" s="1"/>
  <c r="T23" i="105" a="1"/>
  <c r="T23" i="105" s="1"/>
  <c r="L22" i="105"/>
  <c r="U20" i="105" a="1"/>
  <c r="U20" i="105" s="1"/>
  <c r="N19" i="105"/>
  <c r="S18" i="105" a="1"/>
  <c r="S18" i="105" s="1"/>
  <c r="T15" i="105" a="1"/>
  <c r="T15" i="105" s="1"/>
  <c r="L14" i="105"/>
  <c r="K30" i="105"/>
  <c r="K22" i="105"/>
  <c r="L43" i="105"/>
  <c r="N40" i="105"/>
  <c r="L35" i="105"/>
  <c r="N32" i="105"/>
  <c r="L27" i="105"/>
  <c r="N24" i="105"/>
  <c r="L19" i="105"/>
  <c r="R18" i="105" a="1"/>
  <c r="R18" i="105" s="1"/>
  <c r="N16" i="105"/>
  <c r="S15" i="105" a="1"/>
  <c r="S15" i="105" s="1"/>
  <c r="L48" i="105"/>
  <c r="N45" i="105"/>
  <c r="L40" i="105"/>
  <c r="N37" i="105"/>
  <c r="L32" i="105"/>
  <c r="U30" i="105" a="1"/>
  <c r="U30" i="105" s="1"/>
  <c r="N29" i="105"/>
  <c r="L24" i="105"/>
  <c r="U22" i="105" a="1"/>
  <c r="U22" i="105" s="1"/>
  <c r="N21" i="105"/>
  <c r="L16" i="105"/>
  <c r="K16" i="105"/>
  <c r="M95" i="107"/>
  <c r="M87" i="107"/>
  <c r="M57" i="107"/>
  <c r="M70" i="107"/>
  <c r="M75" i="107"/>
  <c r="M83" i="107"/>
  <c r="M73" i="107"/>
  <c r="M41" i="107"/>
  <c r="M71" i="107"/>
  <c r="M100" i="107"/>
  <c r="M25" i="107"/>
  <c r="M99" i="107"/>
  <c r="M90" i="107"/>
  <c r="M55" i="107"/>
  <c r="M51" i="107"/>
  <c r="M35" i="107"/>
  <c r="M19" i="107"/>
  <c r="M14" i="107"/>
  <c r="M39" i="107"/>
  <c r="M23" i="107"/>
  <c r="M64" i="107"/>
  <c r="M48" i="107"/>
  <c r="M32" i="107"/>
  <c r="M16" i="107"/>
  <c r="M59" i="107"/>
  <c r="M43" i="107"/>
  <c r="M27" i="107"/>
  <c r="M38" i="107"/>
  <c r="M22" i="107"/>
  <c r="M8" i="107"/>
  <c r="M10" i="107"/>
  <c r="M4" i="107"/>
  <c r="M12" i="107"/>
  <c r="M6" i="107"/>
  <c r="M9" i="107"/>
  <c r="M2" i="107"/>
  <c r="M5" i="107"/>
  <c r="M13" i="107"/>
  <c r="M3" i="107"/>
  <c r="M11" i="107"/>
  <c r="N3" i="105"/>
  <c r="T3" i="105" a="1"/>
  <c r="T3" i="105" s="1"/>
  <c r="S3" i="105" a="1"/>
  <c r="S3" i="105" s="1"/>
  <c r="K3" i="105"/>
  <c r="R3" i="105" a="1"/>
  <c r="R3" i="105" s="1"/>
  <c r="Q3" i="105" a="1"/>
  <c r="Q3" i="105" s="1"/>
  <c r="L4" i="105"/>
  <c r="L10" i="105"/>
  <c r="L8" i="105"/>
  <c r="L6" i="105"/>
  <c r="L2" i="105"/>
  <c r="L12" i="105"/>
  <c r="M92" i="103"/>
  <c r="W92" i="103" a="1"/>
  <c r="W92" i="103" s="1"/>
  <c r="N92" i="103"/>
  <c r="P92" i="103"/>
  <c r="S92" i="103" a="1"/>
  <c r="S92" i="103" s="1"/>
  <c r="T92" i="103" a="1"/>
  <c r="T92" i="103" s="1"/>
  <c r="U92" i="103" a="1"/>
  <c r="U92" i="103" s="1"/>
  <c r="S71" i="103" a="1"/>
  <c r="S71" i="103" s="1"/>
  <c r="T71" i="103" a="1"/>
  <c r="T71" i="103" s="1"/>
  <c r="U71" i="103" a="1"/>
  <c r="U71" i="103" s="1"/>
  <c r="V71" i="103" a="1"/>
  <c r="V71" i="103" s="1"/>
  <c r="W71" i="103" a="1"/>
  <c r="W71" i="103" s="1"/>
  <c r="M84" i="103"/>
  <c r="W84" i="103" a="1"/>
  <c r="W84" i="103" s="1"/>
  <c r="N84" i="103"/>
  <c r="P84" i="103"/>
  <c r="S84" i="103" a="1"/>
  <c r="S84" i="103" s="1"/>
  <c r="T84" i="103" a="1"/>
  <c r="T84" i="103" s="1"/>
  <c r="U84" i="103" a="1"/>
  <c r="U84" i="103" s="1"/>
  <c r="W100" i="103" a="1"/>
  <c r="W100" i="103" s="1"/>
  <c r="S99" i="103" a="1"/>
  <c r="S99" i="103" s="1"/>
  <c r="W98" i="103" a="1"/>
  <c r="W98" i="103" s="1"/>
  <c r="S97" i="103" a="1"/>
  <c r="S97" i="103" s="1"/>
  <c r="W96" i="103" a="1"/>
  <c r="W96" i="103" s="1"/>
  <c r="S95" i="103" a="1"/>
  <c r="S95" i="103" s="1"/>
  <c r="W94" i="103" a="1"/>
  <c r="W94" i="103" s="1"/>
  <c r="P93" i="103"/>
  <c r="N88" i="103"/>
  <c r="T87" i="103" a="1"/>
  <c r="T87" i="103" s="1"/>
  <c r="P85" i="103"/>
  <c r="S79" i="103" a="1"/>
  <c r="S79" i="103" s="1"/>
  <c r="S74" i="103" a="1"/>
  <c r="S74" i="103" s="1"/>
  <c r="V73" i="103" a="1"/>
  <c r="V73" i="103" s="1"/>
  <c r="U70" i="103" a="1"/>
  <c r="U70" i="103" s="1"/>
  <c r="S70" i="103" a="1"/>
  <c r="S70" i="103" s="1"/>
  <c r="M77" i="103"/>
  <c r="N77" i="103"/>
  <c r="U73" i="103" a="1"/>
  <c r="U73" i="103" s="1"/>
  <c r="W72" i="103" a="1"/>
  <c r="W72" i="103" s="1"/>
  <c r="V100" i="103" a="1"/>
  <c r="V100" i="103" s="1"/>
  <c r="V98" i="103" a="1"/>
  <c r="V98" i="103" s="1"/>
  <c r="V96" i="103" a="1"/>
  <c r="V96" i="103" s="1"/>
  <c r="N93" i="103"/>
  <c r="M71" i="103"/>
  <c r="N71" i="103"/>
  <c r="U56" i="103" a="1"/>
  <c r="U56" i="103" s="1"/>
  <c r="V56" i="103" a="1"/>
  <c r="V56" i="103" s="1"/>
  <c r="S56" i="103" a="1"/>
  <c r="S56" i="103" s="1"/>
  <c r="W91" i="103" a="1"/>
  <c r="W91" i="103" s="1"/>
  <c r="U89" i="103" a="1"/>
  <c r="U89" i="103" s="1"/>
  <c r="W83" i="103" a="1"/>
  <c r="W83" i="103" s="1"/>
  <c r="U81" i="103" a="1"/>
  <c r="U81" i="103" s="1"/>
  <c r="N79" i="103"/>
  <c r="V72" i="103" a="1"/>
  <c r="V72" i="103" s="1"/>
  <c r="U100" i="103" a="1"/>
  <c r="U100" i="103" s="1"/>
  <c r="U98" i="103" a="1"/>
  <c r="U98" i="103" s="1"/>
  <c r="U96" i="103" a="1"/>
  <c r="U96" i="103" s="1"/>
  <c r="U94" i="103" a="1"/>
  <c r="U94" i="103" s="1"/>
  <c r="T89" i="103" a="1"/>
  <c r="T89" i="103" s="1"/>
  <c r="P87" i="103"/>
  <c r="T81" i="103" a="1"/>
  <c r="T81" i="103" s="1"/>
  <c r="V77" i="103" a="1"/>
  <c r="V77" i="103" s="1"/>
  <c r="S73" i="103" a="1"/>
  <c r="S73" i="103" s="1"/>
  <c r="T72" i="103" a="1"/>
  <c r="T72" i="103" s="1"/>
  <c r="T65" i="103" a="1"/>
  <c r="T65" i="103" s="1"/>
  <c r="U59" i="103" a="1"/>
  <c r="U59" i="103" s="1"/>
  <c r="V59" i="103" a="1"/>
  <c r="V59" i="103" s="1"/>
  <c r="W59" i="103" a="1"/>
  <c r="W59" i="103" s="1"/>
  <c r="U58" i="103" a="1"/>
  <c r="U58" i="103" s="1"/>
  <c r="V58" i="103" a="1"/>
  <c r="V58" i="103" s="1"/>
  <c r="S58" i="103" a="1"/>
  <c r="S58" i="103" s="1"/>
  <c r="V91" i="103" a="1"/>
  <c r="V91" i="103" s="1"/>
  <c r="W88" i="103" a="1"/>
  <c r="W88" i="103" s="1"/>
  <c r="U86" i="103" a="1"/>
  <c r="U86" i="103" s="1"/>
  <c r="V83" i="103" a="1"/>
  <c r="V83" i="103" s="1"/>
  <c r="W80" i="103" a="1"/>
  <c r="W80" i="103" s="1"/>
  <c r="U77" i="103" a="1"/>
  <c r="U77" i="103" s="1"/>
  <c r="W76" i="103" a="1"/>
  <c r="W76" i="103" s="1"/>
  <c r="W70" i="103" a="1"/>
  <c r="W70" i="103" s="1"/>
  <c r="T100" i="103" a="1"/>
  <c r="T100" i="103" s="1"/>
  <c r="T98" i="103" a="1"/>
  <c r="T98" i="103" s="1"/>
  <c r="T96" i="103" a="1"/>
  <c r="T96" i="103" s="1"/>
  <c r="T94" i="103" a="1"/>
  <c r="T94" i="103" s="1"/>
  <c r="N87" i="103"/>
  <c r="T86" i="103" a="1"/>
  <c r="T86" i="103" s="1"/>
  <c r="T77" i="103" a="1"/>
  <c r="T77" i="103" s="1"/>
  <c r="S72" i="103" a="1"/>
  <c r="S72" i="103" s="1"/>
  <c r="U61" i="103" a="1"/>
  <c r="U61" i="103" s="1"/>
  <c r="V61" i="103" a="1"/>
  <c r="V61" i="103" s="1"/>
  <c r="W61" i="103" a="1"/>
  <c r="W61" i="103" s="1"/>
  <c r="U60" i="103" a="1"/>
  <c r="U60" i="103" s="1"/>
  <c r="V60" i="103" a="1"/>
  <c r="V60" i="103" s="1"/>
  <c r="S60" i="103" a="1"/>
  <c r="S60" i="103" s="1"/>
  <c r="W93" i="103" a="1"/>
  <c r="W93" i="103" s="1"/>
  <c r="U91" i="103" a="1"/>
  <c r="U91" i="103" s="1"/>
  <c r="W85" i="103" a="1"/>
  <c r="W85" i="103" s="1"/>
  <c r="U83" i="103" a="1"/>
  <c r="U83" i="103" s="1"/>
  <c r="M75" i="103"/>
  <c r="N75" i="103"/>
  <c r="W99" i="103" a="1"/>
  <c r="W99" i="103" s="1"/>
  <c r="W97" i="103" a="1"/>
  <c r="W97" i="103" s="1"/>
  <c r="W95" i="103" a="1"/>
  <c r="W95" i="103" s="1"/>
  <c r="T91" i="103" a="1"/>
  <c r="T91" i="103" s="1"/>
  <c r="P89" i="103"/>
  <c r="T83" i="103" a="1"/>
  <c r="T83" i="103" s="1"/>
  <c r="P81" i="103"/>
  <c r="T76" i="103" a="1"/>
  <c r="T76" i="103" s="1"/>
  <c r="W75" i="103" a="1"/>
  <c r="W75" i="103" s="1"/>
  <c r="T70" i="103" a="1"/>
  <c r="T70" i="103" s="1"/>
  <c r="U63" i="103" a="1"/>
  <c r="U63" i="103" s="1"/>
  <c r="V63" i="103" a="1"/>
  <c r="V63" i="103" s="1"/>
  <c r="W63" i="103" a="1"/>
  <c r="W63" i="103" s="1"/>
  <c r="U62" i="103" a="1"/>
  <c r="U62" i="103" s="1"/>
  <c r="V62" i="103" a="1"/>
  <c r="V62" i="103" s="1"/>
  <c r="S62" i="103" a="1"/>
  <c r="S62" i="103" s="1"/>
  <c r="W56" i="103" a="1"/>
  <c r="W56" i="103" s="1"/>
  <c r="V99" i="103" a="1"/>
  <c r="V99" i="103" s="1"/>
  <c r="V97" i="103" a="1"/>
  <c r="V97" i="103" s="1"/>
  <c r="V95" i="103" a="1"/>
  <c r="V95" i="103" s="1"/>
  <c r="N89" i="103"/>
  <c r="T88" i="103" a="1"/>
  <c r="T88" i="103" s="1"/>
  <c r="W79" i="103" a="1"/>
  <c r="W79" i="103" s="1"/>
  <c r="V75" i="103" a="1"/>
  <c r="V75" i="103" s="1"/>
  <c r="U65" i="103" a="1"/>
  <c r="U65" i="103" s="1"/>
  <c r="V65" i="103" a="1"/>
  <c r="V65" i="103" s="1"/>
  <c r="W65" i="103" a="1"/>
  <c r="W65" i="103" s="1"/>
  <c r="U64" i="103" a="1"/>
  <c r="U64" i="103" s="1"/>
  <c r="V64" i="103" a="1"/>
  <c r="V64" i="103" s="1"/>
  <c r="S64" i="103" a="1"/>
  <c r="S64" i="103" s="1"/>
  <c r="T56" i="103" a="1"/>
  <c r="T56" i="103" s="1"/>
  <c r="U93" i="103" a="1"/>
  <c r="U93" i="103" s="1"/>
  <c r="W87" i="103" a="1"/>
  <c r="W87" i="103" s="1"/>
  <c r="U85" i="103" a="1"/>
  <c r="U85" i="103" s="1"/>
  <c r="U75" i="103" a="1"/>
  <c r="U75" i="103" s="1"/>
  <c r="W74" i="103" a="1"/>
  <c r="W74" i="103" s="1"/>
  <c r="P71" i="103"/>
  <c r="U99" i="103" a="1"/>
  <c r="U99" i="103" s="1"/>
  <c r="U97" i="103" a="1"/>
  <c r="U97" i="103" s="1"/>
  <c r="U95" i="103" a="1"/>
  <c r="U95" i="103" s="1"/>
  <c r="N94" i="103"/>
  <c r="T93" i="103" a="1"/>
  <c r="T93" i="103" s="1"/>
  <c r="N86" i="103"/>
  <c r="T85" i="103" a="1"/>
  <c r="T85" i="103" s="1"/>
  <c r="V79" i="103" a="1"/>
  <c r="V79" i="103" s="1"/>
  <c r="T75" i="103" a="1"/>
  <c r="T75" i="103" s="1"/>
  <c r="U67" i="103" a="1"/>
  <c r="U67" i="103" s="1"/>
  <c r="V67" i="103" a="1"/>
  <c r="V67" i="103" s="1"/>
  <c r="W67" i="103" a="1"/>
  <c r="W67" i="103" s="1"/>
  <c r="U66" i="103" a="1"/>
  <c r="U66" i="103" s="1"/>
  <c r="V66" i="103" a="1"/>
  <c r="V66" i="103" s="1"/>
  <c r="S66" i="103" a="1"/>
  <c r="S66" i="103" s="1"/>
  <c r="T58" i="103" a="1"/>
  <c r="T58" i="103" s="1"/>
  <c r="U79" i="103" a="1"/>
  <c r="U79" i="103" s="1"/>
  <c r="M73" i="103"/>
  <c r="N73" i="103"/>
  <c r="S93" i="103" a="1"/>
  <c r="S93" i="103" s="1"/>
  <c r="T90" i="103" a="1"/>
  <c r="T90" i="103" s="1"/>
  <c r="P88" i="103"/>
  <c r="S85" i="103" a="1"/>
  <c r="S85" i="103" s="1"/>
  <c r="T82" i="103" a="1"/>
  <c r="T82" i="103" s="1"/>
  <c r="T74" i="103" a="1"/>
  <c r="T74" i="103" s="1"/>
  <c r="U69" i="103" a="1"/>
  <c r="U69" i="103" s="1"/>
  <c r="V69" i="103" a="1"/>
  <c r="V69" i="103" s="1"/>
  <c r="W69" i="103" a="1"/>
  <c r="W69" i="103" s="1"/>
  <c r="U68" i="103" a="1"/>
  <c r="U68" i="103" s="1"/>
  <c r="V68" i="103" a="1"/>
  <c r="V68" i="103" s="1"/>
  <c r="S68" i="103" a="1"/>
  <c r="S68" i="103" s="1"/>
  <c r="T59" i="103" a="1"/>
  <c r="T59" i="103" s="1"/>
  <c r="W57" i="103" a="1"/>
  <c r="W57" i="103" s="1"/>
  <c r="W55" i="103" a="1"/>
  <c r="W55" i="103" s="1"/>
  <c r="S54" i="103" a="1"/>
  <c r="S54" i="103" s="1"/>
  <c r="W53" i="103" a="1"/>
  <c r="W53" i="103" s="1"/>
  <c r="S52" i="103" a="1"/>
  <c r="S52" i="103" s="1"/>
  <c r="W51" i="103" a="1"/>
  <c r="W51" i="103" s="1"/>
  <c r="S50" i="103" a="1"/>
  <c r="S50" i="103" s="1"/>
  <c r="W49" i="103" a="1"/>
  <c r="W49" i="103" s="1"/>
  <c r="S48" i="103" a="1"/>
  <c r="S48" i="103" s="1"/>
  <c r="W47" i="103" a="1"/>
  <c r="W47" i="103" s="1"/>
  <c r="S46" i="103" a="1"/>
  <c r="S46" i="103" s="1"/>
  <c r="W45" i="103" a="1"/>
  <c r="W45" i="103" s="1"/>
  <c r="S44" i="103" a="1"/>
  <c r="S44" i="103" s="1"/>
  <c r="W43" i="103" a="1"/>
  <c r="W43" i="103" s="1"/>
  <c r="S42" i="103" a="1"/>
  <c r="S42" i="103" s="1"/>
  <c r="W41" i="103" a="1"/>
  <c r="W41" i="103" s="1"/>
  <c r="S40" i="103" a="1"/>
  <c r="S40" i="103" s="1"/>
  <c r="W39" i="103" a="1"/>
  <c r="W39" i="103" s="1"/>
  <c r="S38" i="103" a="1"/>
  <c r="S38" i="103" s="1"/>
  <c r="W37" i="103" a="1"/>
  <c r="W37" i="103" s="1"/>
  <c r="S36" i="103" a="1"/>
  <c r="S36" i="103" s="1"/>
  <c r="W35" i="103" a="1"/>
  <c r="W35" i="103" s="1"/>
  <c r="S34" i="103" a="1"/>
  <c r="S34" i="103" s="1"/>
  <c r="W33" i="103" a="1"/>
  <c r="W33" i="103" s="1"/>
  <c r="S32" i="103" a="1"/>
  <c r="S32" i="103" s="1"/>
  <c r="W31" i="103" a="1"/>
  <c r="W31" i="103" s="1"/>
  <c r="S30" i="103" a="1"/>
  <c r="S30" i="103" s="1"/>
  <c r="W29" i="103" a="1"/>
  <c r="W29" i="103" s="1"/>
  <c r="S28" i="103" a="1"/>
  <c r="S28" i="103" s="1"/>
  <c r="W27" i="103" a="1"/>
  <c r="W27" i="103" s="1"/>
  <c r="S26" i="103" a="1"/>
  <c r="S26" i="103" s="1"/>
  <c r="W25" i="103" a="1"/>
  <c r="W25" i="103" s="1"/>
  <c r="S24" i="103" a="1"/>
  <c r="S24" i="103" s="1"/>
  <c r="W23" i="103" a="1"/>
  <c r="W23" i="103" s="1"/>
  <c r="S22" i="103" a="1"/>
  <c r="S22" i="103" s="1"/>
  <c r="W21" i="103" a="1"/>
  <c r="W21" i="103" s="1"/>
  <c r="S20" i="103" a="1"/>
  <c r="S20" i="103" s="1"/>
  <c r="W19" i="103" a="1"/>
  <c r="W19" i="103" s="1"/>
  <c r="S18" i="103" a="1"/>
  <c r="S18" i="103" s="1"/>
  <c r="W17" i="103" a="1"/>
  <c r="W17" i="103" s="1"/>
  <c r="S16" i="103" a="1"/>
  <c r="S16" i="103" s="1"/>
  <c r="W15" i="103" a="1"/>
  <c r="W15" i="103" s="1"/>
  <c r="S14" i="103" a="1"/>
  <c r="S14" i="103" s="1"/>
  <c r="W13" i="103" a="1"/>
  <c r="W13" i="103" s="1"/>
  <c r="S12" i="103" a="1"/>
  <c r="S12" i="103" s="1"/>
  <c r="W11" i="103" a="1"/>
  <c r="W11" i="103" s="1"/>
  <c r="S10" i="103" a="1"/>
  <c r="S10" i="103" s="1"/>
  <c r="V57" i="103" a="1"/>
  <c r="V57" i="103" s="1"/>
  <c r="V55" i="103" a="1"/>
  <c r="V55" i="103" s="1"/>
  <c r="V53" i="103" a="1"/>
  <c r="V53" i="103" s="1"/>
  <c r="P52" i="103"/>
  <c r="V51" i="103" a="1"/>
  <c r="V51" i="103" s="1"/>
  <c r="P50" i="103"/>
  <c r="V49" i="103" a="1"/>
  <c r="V49" i="103" s="1"/>
  <c r="P48" i="103"/>
  <c r="V47" i="103" a="1"/>
  <c r="V47" i="103" s="1"/>
  <c r="P46" i="103"/>
  <c r="V45" i="103" a="1"/>
  <c r="V45" i="103" s="1"/>
  <c r="P44" i="103"/>
  <c r="V43" i="103" a="1"/>
  <c r="V43" i="103" s="1"/>
  <c r="P42" i="103"/>
  <c r="V41" i="103" a="1"/>
  <c r="V41" i="103" s="1"/>
  <c r="P40" i="103"/>
  <c r="V39" i="103" a="1"/>
  <c r="V39" i="103" s="1"/>
  <c r="P38" i="103"/>
  <c r="V37" i="103" a="1"/>
  <c r="V37" i="103" s="1"/>
  <c r="P36" i="103"/>
  <c r="V35" i="103" a="1"/>
  <c r="V35" i="103" s="1"/>
  <c r="P34" i="103"/>
  <c r="V33" i="103" a="1"/>
  <c r="V33" i="103" s="1"/>
  <c r="P32" i="103"/>
  <c r="V31" i="103" a="1"/>
  <c r="V31" i="103" s="1"/>
  <c r="P30" i="103"/>
  <c r="V29" i="103" a="1"/>
  <c r="V29" i="103" s="1"/>
  <c r="P28" i="103"/>
  <c r="V27" i="103" a="1"/>
  <c r="V27" i="103" s="1"/>
  <c r="P26" i="103"/>
  <c r="V25" i="103" a="1"/>
  <c r="V25" i="103" s="1"/>
  <c r="P24" i="103"/>
  <c r="V23" i="103" a="1"/>
  <c r="V23" i="103" s="1"/>
  <c r="P22" i="103"/>
  <c r="V21" i="103" a="1"/>
  <c r="V21" i="103" s="1"/>
  <c r="P20" i="103"/>
  <c r="V19" i="103" a="1"/>
  <c r="V19" i="103" s="1"/>
  <c r="P18" i="103"/>
  <c r="V17" i="103" a="1"/>
  <c r="V17" i="103" s="1"/>
  <c r="P16" i="103"/>
  <c r="V15" i="103" a="1"/>
  <c r="V15" i="103" s="1"/>
  <c r="P14" i="103"/>
  <c r="V13" i="103" a="1"/>
  <c r="V13" i="103" s="1"/>
  <c r="P12" i="103"/>
  <c r="V11" i="103" a="1"/>
  <c r="V11" i="103" s="1"/>
  <c r="P10" i="103"/>
  <c r="U33" i="103" a="1"/>
  <c r="U33" i="103" s="1"/>
  <c r="U31" i="103" a="1"/>
  <c r="U31" i="103" s="1"/>
  <c r="U29" i="103" a="1"/>
  <c r="U29" i="103" s="1"/>
  <c r="U27" i="103" a="1"/>
  <c r="U27" i="103" s="1"/>
  <c r="U25" i="103" a="1"/>
  <c r="U25" i="103" s="1"/>
  <c r="U23" i="103" a="1"/>
  <c r="U23" i="103" s="1"/>
  <c r="U21" i="103" a="1"/>
  <c r="U21" i="103" s="1"/>
  <c r="U19" i="103" a="1"/>
  <c r="U19" i="103" s="1"/>
  <c r="U17" i="103" a="1"/>
  <c r="U17" i="103" s="1"/>
  <c r="U15" i="103" a="1"/>
  <c r="U15" i="103" s="1"/>
  <c r="U13" i="103" a="1"/>
  <c r="U13" i="103" s="1"/>
  <c r="U11" i="103" a="1"/>
  <c r="U11" i="103" s="1"/>
  <c r="N10" i="103"/>
  <c r="P69" i="103"/>
  <c r="P67" i="103"/>
  <c r="P65" i="103"/>
  <c r="P63" i="103"/>
  <c r="P61" i="103"/>
  <c r="P59" i="103"/>
  <c r="P57" i="103"/>
  <c r="P55" i="103"/>
  <c r="V54" i="103" a="1"/>
  <c r="V54" i="103" s="1"/>
  <c r="P53" i="103"/>
  <c r="V52" i="103" a="1"/>
  <c r="V52" i="103" s="1"/>
  <c r="P51" i="103"/>
  <c r="V50" i="103" a="1"/>
  <c r="V50" i="103" s="1"/>
  <c r="P49" i="103"/>
  <c r="V48" i="103" a="1"/>
  <c r="V48" i="103" s="1"/>
  <c r="P47" i="103"/>
  <c r="V46" i="103" a="1"/>
  <c r="V46" i="103" s="1"/>
  <c r="P45" i="103"/>
  <c r="V44" i="103" a="1"/>
  <c r="V44" i="103" s="1"/>
  <c r="P43" i="103"/>
  <c r="V42" i="103" a="1"/>
  <c r="V42" i="103" s="1"/>
  <c r="P41" i="103"/>
  <c r="V40" i="103" a="1"/>
  <c r="V40" i="103" s="1"/>
  <c r="P39" i="103"/>
  <c r="V38" i="103" a="1"/>
  <c r="V38" i="103" s="1"/>
  <c r="P37" i="103"/>
  <c r="V36" i="103" a="1"/>
  <c r="V36" i="103" s="1"/>
  <c r="P35" i="103"/>
  <c r="V34" i="103" a="1"/>
  <c r="V34" i="103" s="1"/>
  <c r="P33" i="103"/>
  <c r="V32" i="103" a="1"/>
  <c r="V32" i="103" s="1"/>
  <c r="P31" i="103"/>
  <c r="V30" i="103" a="1"/>
  <c r="V30" i="103" s="1"/>
  <c r="P29" i="103"/>
  <c r="V28" i="103" a="1"/>
  <c r="V28" i="103" s="1"/>
  <c r="P27" i="103"/>
  <c r="V26" i="103" a="1"/>
  <c r="V26" i="103" s="1"/>
  <c r="P25" i="103"/>
  <c r="V24" i="103" a="1"/>
  <c r="V24" i="103" s="1"/>
  <c r="P23" i="103"/>
  <c r="V22" i="103" a="1"/>
  <c r="V22" i="103" s="1"/>
  <c r="P21" i="103"/>
  <c r="V20" i="103" a="1"/>
  <c r="V20" i="103" s="1"/>
  <c r="P19" i="103"/>
  <c r="V18" i="103" a="1"/>
  <c r="V18" i="103" s="1"/>
  <c r="P17" i="103"/>
  <c r="V16" i="103" a="1"/>
  <c r="V16" i="103" s="1"/>
  <c r="P15" i="103"/>
  <c r="V14" i="103" a="1"/>
  <c r="V14" i="103" s="1"/>
  <c r="P13" i="103"/>
  <c r="V12" i="103" a="1"/>
  <c r="V12" i="103" s="1"/>
  <c r="P11" i="103"/>
  <c r="V10" i="103" a="1"/>
  <c r="V10" i="103" s="1"/>
  <c r="N69" i="103"/>
  <c r="N67" i="103"/>
  <c r="N65" i="103"/>
  <c r="N63" i="103"/>
  <c r="N61" i="103"/>
  <c r="N59" i="103"/>
  <c r="N57" i="103"/>
  <c r="N55" i="103"/>
  <c r="N53" i="103"/>
  <c r="N51" i="103"/>
  <c r="N49" i="103"/>
  <c r="N47" i="103"/>
  <c r="N45" i="103"/>
  <c r="N43" i="103"/>
  <c r="N41" i="103"/>
  <c r="N39" i="103"/>
  <c r="N37" i="103"/>
  <c r="N35" i="103"/>
  <c r="N33" i="103"/>
  <c r="N31" i="103"/>
  <c r="U30" i="103" a="1"/>
  <c r="U30" i="103" s="1"/>
  <c r="N29" i="103"/>
  <c r="U28" i="103" a="1"/>
  <c r="U28" i="103" s="1"/>
  <c r="N27" i="103"/>
  <c r="U26" i="103" a="1"/>
  <c r="U26" i="103" s="1"/>
  <c r="N25" i="103"/>
  <c r="U24" i="103" a="1"/>
  <c r="U24" i="103" s="1"/>
  <c r="N23" i="103"/>
  <c r="U22" i="103" a="1"/>
  <c r="U22" i="103" s="1"/>
  <c r="N21" i="103"/>
  <c r="U20" i="103" a="1"/>
  <c r="U20" i="103" s="1"/>
  <c r="N19" i="103"/>
  <c r="U18" i="103" a="1"/>
  <c r="U18" i="103" s="1"/>
  <c r="N17" i="103"/>
  <c r="U16" i="103" a="1"/>
  <c r="U16" i="103" s="1"/>
  <c r="N15" i="103"/>
  <c r="U14" i="103" a="1"/>
  <c r="U14" i="103" s="1"/>
  <c r="N13" i="103"/>
  <c r="U12" i="103" a="1"/>
  <c r="U12" i="103" s="1"/>
  <c r="N11" i="103"/>
  <c r="U10" i="103" a="1"/>
  <c r="U10" i="103" s="1"/>
  <c r="U69" i="101" a="1"/>
  <c r="U69" i="101" s="1"/>
  <c r="V69" i="101" a="1"/>
  <c r="V69" i="101" s="1"/>
  <c r="W69" i="101" a="1"/>
  <c r="W69" i="101" s="1"/>
  <c r="S69" i="101" a="1"/>
  <c r="S69" i="101" s="1"/>
  <c r="T69" i="101" a="1"/>
  <c r="T69" i="101" s="1"/>
  <c r="S97" i="101" a="1"/>
  <c r="S97" i="101" s="1"/>
  <c r="U97" i="101" a="1"/>
  <c r="U97" i="101" s="1"/>
  <c r="V97" i="101" a="1"/>
  <c r="V97" i="101" s="1"/>
  <c r="W97" i="101" a="1"/>
  <c r="W97" i="101" s="1"/>
  <c r="S99" i="101" a="1"/>
  <c r="S99" i="101" s="1"/>
  <c r="U99" i="101" a="1"/>
  <c r="U99" i="101" s="1"/>
  <c r="V99" i="101" a="1"/>
  <c r="V99" i="101" s="1"/>
  <c r="W99" i="101" a="1"/>
  <c r="W99" i="101" s="1"/>
  <c r="U98" i="101" a="1"/>
  <c r="U98" i="101" s="1"/>
  <c r="V98" i="101" a="1"/>
  <c r="V98" i="101" s="1"/>
  <c r="W98" i="101" a="1"/>
  <c r="W98" i="101" s="1"/>
  <c r="S98" i="101" a="1"/>
  <c r="S98" i="101" s="1"/>
  <c r="U77" i="101" a="1"/>
  <c r="U77" i="101" s="1"/>
  <c r="W77" i="101" a="1"/>
  <c r="W77" i="101" s="1"/>
  <c r="S77" i="101" a="1"/>
  <c r="S77" i="101" s="1"/>
  <c r="T77" i="101" a="1"/>
  <c r="T77" i="101" s="1"/>
  <c r="V77" i="101" a="1"/>
  <c r="V77" i="101" s="1"/>
  <c r="U100" i="101" a="1"/>
  <c r="U100" i="101" s="1"/>
  <c r="V100" i="101" a="1"/>
  <c r="V100" i="101" s="1"/>
  <c r="W100" i="101" a="1"/>
  <c r="W100" i="101" s="1"/>
  <c r="S100" i="101" a="1"/>
  <c r="S100" i="101" s="1"/>
  <c r="U89" i="101" a="1"/>
  <c r="U89" i="101" s="1"/>
  <c r="W89" i="101" a="1"/>
  <c r="W89" i="101" s="1"/>
  <c r="S89" i="101" a="1"/>
  <c r="S89" i="101" s="1"/>
  <c r="T89" i="101" a="1"/>
  <c r="T89" i="101" s="1"/>
  <c r="V89" i="101" a="1"/>
  <c r="V89" i="101" s="1"/>
  <c r="U85" i="101" a="1"/>
  <c r="U85" i="101" s="1"/>
  <c r="W85" i="101" a="1"/>
  <c r="W85" i="101" s="1"/>
  <c r="S85" i="101" a="1"/>
  <c r="S85" i="101" s="1"/>
  <c r="T85" i="101" a="1"/>
  <c r="T85" i="101" s="1"/>
  <c r="V85" i="101" a="1"/>
  <c r="V85" i="101" s="1"/>
  <c r="U67" i="101" a="1"/>
  <c r="U67" i="101" s="1"/>
  <c r="V67" i="101" a="1"/>
  <c r="V67" i="101" s="1"/>
  <c r="W67" i="101" a="1"/>
  <c r="W67" i="101" s="1"/>
  <c r="S67" i="101" a="1"/>
  <c r="S67" i="101" s="1"/>
  <c r="T67" i="101" a="1"/>
  <c r="T67" i="101" s="1"/>
  <c r="T99" i="101" a="1"/>
  <c r="T99" i="101" s="1"/>
  <c r="W40" i="101" a="1"/>
  <c r="W40" i="101" s="1"/>
  <c r="M40" i="101"/>
  <c r="N40" i="101"/>
  <c r="P40" i="101"/>
  <c r="T40" i="101" a="1"/>
  <c r="T40" i="101" s="1"/>
  <c r="U40" i="101" a="1"/>
  <c r="U40" i="101" s="1"/>
  <c r="T100" i="101" a="1"/>
  <c r="T100" i="101" s="1"/>
  <c r="W64" i="101" a="1"/>
  <c r="W64" i="101" s="1"/>
  <c r="M64" i="101"/>
  <c r="N64" i="101"/>
  <c r="P64" i="101"/>
  <c r="T64" i="101" a="1"/>
  <c r="T64" i="101" s="1"/>
  <c r="U64" i="101" a="1"/>
  <c r="U64" i="101" s="1"/>
  <c r="U81" i="101" a="1"/>
  <c r="U81" i="101" s="1"/>
  <c r="W81" i="101" a="1"/>
  <c r="W81" i="101" s="1"/>
  <c r="S81" i="101" a="1"/>
  <c r="S81" i="101" s="1"/>
  <c r="T81" i="101" a="1"/>
  <c r="T81" i="101" s="1"/>
  <c r="V81" i="101" a="1"/>
  <c r="V81" i="101" s="1"/>
  <c r="S93" i="101" a="1"/>
  <c r="S93" i="101" s="1"/>
  <c r="T93" i="101" a="1"/>
  <c r="T93" i="101" s="1"/>
  <c r="U93" i="101" a="1"/>
  <c r="U93" i="101" s="1"/>
  <c r="V93" i="101" a="1"/>
  <c r="V93" i="101" s="1"/>
  <c r="W93" i="101" a="1"/>
  <c r="W93" i="101" s="1"/>
  <c r="U90" i="101" a="1"/>
  <c r="U90" i="101" s="1"/>
  <c r="U86" i="101" a="1"/>
  <c r="U86" i="101" s="1"/>
  <c r="U82" i="101" a="1"/>
  <c r="U82" i="101" s="1"/>
  <c r="U78" i="101" a="1"/>
  <c r="U78" i="101" s="1"/>
  <c r="W54" i="101" a="1"/>
  <c r="W54" i="101" s="1"/>
  <c r="M54" i="101"/>
  <c r="N54" i="101"/>
  <c r="P54" i="101"/>
  <c r="V48" i="101" a="1"/>
  <c r="V48" i="101" s="1"/>
  <c r="N70" i="101"/>
  <c r="P70" i="101"/>
  <c r="W66" i="101" a="1"/>
  <c r="W66" i="101" s="1"/>
  <c r="M66" i="101"/>
  <c r="N66" i="101"/>
  <c r="P66" i="101"/>
  <c r="S96" i="101" a="1"/>
  <c r="S96" i="101" s="1"/>
  <c r="W95" i="101" a="1"/>
  <c r="W95" i="101" s="1"/>
  <c r="M68" i="101"/>
  <c r="N68" i="101"/>
  <c r="P68" i="101"/>
  <c r="S57" i="101" a="1"/>
  <c r="S57" i="101" s="1"/>
  <c r="U57" i="101" a="1"/>
  <c r="U57" i="101" s="1"/>
  <c r="V57" i="101" a="1"/>
  <c r="V57" i="101" s="1"/>
  <c r="W57" i="101" a="1"/>
  <c r="W57" i="101" s="1"/>
  <c r="V92" i="101" a="1"/>
  <c r="V92" i="101" s="1"/>
  <c r="S92" i="101" a="1"/>
  <c r="S92" i="101" s="1"/>
  <c r="V88" i="101" a="1"/>
  <c r="V88" i="101" s="1"/>
  <c r="S88" i="101" a="1"/>
  <c r="S88" i="101" s="1"/>
  <c r="V84" i="101" a="1"/>
  <c r="V84" i="101" s="1"/>
  <c r="S84" i="101" a="1"/>
  <c r="S84" i="101" s="1"/>
  <c r="V80" i="101" a="1"/>
  <c r="V80" i="101" s="1"/>
  <c r="S80" i="101" a="1"/>
  <c r="S80" i="101" s="1"/>
  <c r="W48" i="101" a="1"/>
  <c r="W48" i="101" s="1"/>
  <c r="M48" i="101"/>
  <c r="N48" i="101"/>
  <c r="P48" i="101"/>
  <c r="P100" i="101"/>
  <c r="P98" i="101"/>
  <c r="P96" i="101"/>
  <c r="V95" i="101" a="1"/>
  <c r="V95" i="101" s="1"/>
  <c r="N94" i="101"/>
  <c r="U70" i="101" a="1"/>
  <c r="U70" i="101" s="1"/>
  <c r="V58" i="101" a="1"/>
  <c r="V58" i="101" s="1"/>
  <c r="W56" i="101" a="1"/>
  <c r="W56" i="101" s="1"/>
  <c r="M56" i="101"/>
  <c r="N56" i="101"/>
  <c r="P56" i="101"/>
  <c r="U54" i="101" a="1"/>
  <c r="U54" i="101" s="1"/>
  <c r="W42" i="101" a="1"/>
  <c r="W42" i="101" s="1"/>
  <c r="M42" i="101"/>
  <c r="N42" i="101"/>
  <c r="P42" i="101"/>
  <c r="W92" i="101" a="1"/>
  <c r="W92" i="101" s="1"/>
  <c r="W88" i="101" a="1"/>
  <c r="W88" i="101" s="1"/>
  <c r="W84" i="101" a="1"/>
  <c r="W84" i="101" s="1"/>
  <c r="W80" i="101" a="1"/>
  <c r="W80" i="101" s="1"/>
  <c r="U75" i="101" a="1"/>
  <c r="U75" i="101" s="1"/>
  <c r="W75" i="101" a="1"/>
  <c r="W75" i="101" s="1"/>
  <c r="U66" i="101" a="1"/>
  <c r="U66" i="101" s="1"/>
  <c r="S59" i="101" a="1"/>
  <c r="S59" i="101" s="1"/>
  <c r="U59" i="101" a="1"/>
  <c r="U59" i="101" s="1"/>
  <c r="V59" i="101" a="1"/>
  <c r="V59" i="101" s="1"/>
  <c r="W59" i="101" a="1"/>
  <c r="W59" i="101" s="1"/>
  <c r="V50" i="101" a="1"/>
  <c r="V50" i="101" s="1"/>
  <c r="U95" i="101" a="1"/>
  <c r="U95" i="101" s="1"/>
  <c r="T71" i="101" a="1"/>
  <c r="T71" i="101" s="1"/>
  <c r="T70" i="101" a="1"/>
  <c r="T70" i="101" s="1"/>
  <c r="U68" i="101" a="1"/>
  <c r="U68" i="101" s="1"/>
  <c r="T54" i="101" a="1"/>
  <c r="T54" i="101" s="1"/>
  <c r="V44" i="101" a="1"/>
  <c r="V44" i="101" s="1"/>
  <c r="U91" i="101" a="1"/>
  <c r="U91" i="101" s="1"/>
  <c r="W91" i="101" a="1"/>
  <c r="W91" i="101" s="1"/>
  <c r="U87" i="101" a="1"/>
  <c r="U87" i="101" s="1"/>
  <c r="W87" i="101" a="1"/>
  <c r="W87" i="101" s="1"/>
  <c r="U83" i="101" a="1"/>
  <c r="U83" i="101" s="1"/>
  <c r="W83" i="101" a="1"/>
  <c r="W83" i="101" s="1"/>
  <c r="U79" i="101" a="1"/>
  <c r="U79" i="101" s="1"/>
  <c r="W79" i="101" a="1"/>
  <c r="W79" i="101" s="1"/>
  <c r="V74" i="101" a="1"/>
  <c r="V74" i="101" s="1"/>
  <c r="M72" i="101"/>
  <c r="T66" i="101" a="1"/>
  <c r="T66" i="101" s="1"/>
  <c r="V60" i="101" a="1"/>
  <c r="V60" i="101" s="1"/>
  <c r="W58" i="101" a="1"/>
  <c r="W58" i="101" s="1"/>
  <c r="M58" i="101"/>
  <c r="N58" i="101"/>
  <c r="P58" i="101"/>
  <c r="S61" i="101" a="1"/>
  <c r="S61" i="101" s="1"/>
  <c r="U61" i="101" a="1"/>
  <c r="U61" i="101" s="1"/>
  <c r="V61" i="101" a="1"/>
  <c r="V61" i="101" s="1"/>
  <c r="W61" i="101" a="1"/>
  <c r="W61" i="101" s="1"/>
  <c r="W50" i="101" a="1"/>
  <c r="W50" i="101" s="1"/>
  <c r="M50" i="101"/>
  <c r="N50" i="101"/>
  <c r="P50" i="101"/>
  <c r="U48" i="101" a="1"/>
  <c r="U48" i="101" s="1"/>
  <c r="W94" i="101" a="1"/>
  <c r="W94" i="101" s="1"/>
  <c r="V94" i="101" a="1"/>
  <c r="V94" i="101" s="1"/>
  <c r="U73" i="101" a="1"/>
  <c r="U73" i="101" s="1"/>
  <c r="W73" i="101" a="1"/>
  <c r="W73" i="101" s="1"/>
  <c r="V52" i="101" a="1"/>
  <c r="V52" i="101" s="1"/>
  <c r="T48" i="101" a="1"/>
  <c r="T48" i="101" s="1"/>
  <c r="W44" i="101" a="1"/>
  <c r="W44" i="101" s="1"/>
  <c r="M44" i="101"/>
  <c r="N44" i="101"/>
  <c r="P44" i="101"/>
  <c r="W96" i="101" a="1"/>
  <c r="W96" i="101" s="1"/>
  <c r="T92" i="101" a="1"/>
  <c r="T92" i="101" s="1"/>
  <c r="T88" i="101" a="1"/>
  <c r="T88" i="101" s="1"/>
  <c r="T84" i="101" a="1"/>
  <c r="T84" i="101" s="1"/>
  <c r="T80" i="101" a="1"/>
  <c r="T80" i="101" s="1"/>
  <c r="M70" i="101"/>
  <c r="V62" i="101" a="1"/>
  <c r="V62" i="101" s="1"/>
  <c r="W60" i="101" a="1"/>
  <c r="W60" i="101" s="1"/>
  <c r="M60" i="101"/>
  <c r="N60" i="101"/>
  <c r="P60" i="101"/>
  <c r="V90" i="101" a="1"/>
  <c r="V90" i="101" s="1"/>
  <c r="S90" i="101" a="1"/>
  <c r="S90" i="101" s="1"/>
  <c r="V86" i="101" a="1"/>
  <c r="V86" i="101" s="1"/>
  <c r="S86" i="101" a="1"/>
  <c r="S86" i="101" s="1"/>
  <c r="V82" i="101" a="1"/>
  <c r="V82" i="101" s="1"/>
  <c r="S82" i="101" a="1"/>
  <c r="S82" i="101" s="1"/>
  <c r="V78" i="101" a="1"/>
  <c r="V78" i="101" s="1"/>
  <c r="S78" i="101" a="1"/>
  <c r="S78" i="101" s="1"/>
  <c r="S63" i="101" a="1"/>
  <c r="S63" i="101" s="1"/>
  <c r="U63" i="101" a="1"/>
  <c r="U63" i="101" s="1"/>
  <c r="V63" i="101" a="1"/>
  <c r="V63" i="101" s="1"/>
  <c r="W63" i="101" a="1"/>
  <c r="W63" i="101" s="1"/>
  <c r="U58" i="101" a="1"/>
  <c r="U58" i="101" s="1"/>
  <c r="V96" i="101" a="1"/>
  <c r="V96" i="101" s="1"/>
  <c r="U74" i="101" a="1"/>
  <c r="U74" i="101" s="1"/>
  <c r="V64" i="101" a="1"/>
  <c r="V64" i="101" s="1"/>
  <c r="T57" i="101" a="1"/>
  <c r="T57" i="101" s="1"/>
  <c r="W52" i="101" a="1"/>
  <c r="W52" i="101" s="1"/>
  <c r="M52" i="101"/>
  <c r="N52" i="101"/>
  <c r="P52" i="101"/>
  <c r="U50" i="101" a="1"/>
  <c r="U50" i="101" s="1"/>
  <c r="V40" i="101" a="1"/>
  <c r="V40" i="101" s="1"/>
  <c r="U71" i="101" a="1"/>
  <c r="U71" i="101" s="1"/>
  <c r="W71" i="101" a="1"/>
  <c r="W71" i="101" s="1"/>
  <c r="S65" i="101" a="1"/>
  <c r="S65" i="101" s="1"/>
  <c r="U65" i="101" a="1"/>
  <c r="U65" i="101" s="1"/>
  <c r="V65" i="101" a="1"/>
  <c r="V65" i="101" s="1"/>
  <c r="W65" i="101" a="1"/>
  <c r="W65" i="101" s="1"/>
  <c r="W62" i="101" a="1"/>
  <c r="W62" i="101" s="1"/>
  <c r="M62" i="101"/>
  <c r="N62" i="101"/>
  <c r="P62" i="101"/>
  <c r="T91" i="101" a="1"/>
  <c r="T91" i="101" s="1"/>
  <c r="T87" i="101" a="1"/>
  <c r="T87" i="101" s="1"/>
  <c r="T83" i="101" a="1"/>
  <c r="T83" i="101" s="1"/>
  <c r="T79" i="101" a="1"/>
  <c r="T79" i="101" s="1"/>
  <c r="T75" i="101" a="1"/>
  <c r="T75" i="101" s="1"/>
  <c r="T74" i="101" a="1"/>
  <c r="T74" i="101" s="1"/>
  <c r="V70" i="101" a="1"/>
  <c r="V70" i="101" s="1"/>
  <c r="V66" i="101" a="1"/>
  <c r="V66" i="101" s="1"/>
  <c r="U60" i="101" a="1"/>
  <c r="U60" i="101" s="1"/>
  <c r="T50" i="101" a="1"/>
  <c r="T50" i="101" s="1"/>
  <c r="W46" i="101" a="1"/>
  <c r="W46" i="101" s="1"/>
  <c r="M46" i="101"/>
  <c r="N46" i="101"/>
  <c r="P46" i="101"/>
  <c r="U44" i="101" a="1"/>
  <c r="U44" i="101" s="1"/>
  <c r="S76" i="101" a="1"/>
  <c r="S76" i="101" s="1"/>
  <c r="S74" i="101" a="1"/>
  <c r="S74" i="101" s="1"/>
  <c r="S72" i="101" a="1"/>
  <c r="S72" i="101" s="1"/>
  <c r="S70" i="101" a="1"/>
  <c r="S70" i="101" s="1"/>
  <c r="S68" i="101" a="1"/>
  <c r="S68" i="101" s="1"/>
  <c r="S66" i="101" a="1"/>
  <c r="S66" i="101" s="1"/>
  <c r="S64" i="101" a="1"/>
  <c r="S64" i="101" s="1"/>
  <c r="S62" i="101" a="1"/>
  <c r="S62" i="101" s="1"/>
  <c r="S60" i="101" a="1"/>
  <c r="S60" i="101" s="1"/>
  <c r="S58" i="101" a="1"/>
  <c r="S58" i="101" s="1"/>
  <c r="S56" i="101" a="1"/>
  <c r="S56" i="101" s="1"/>
  <c r="W55" i="101" a="1"/>
  <c r="W55" i="101" s="1"/>
  <c r="S54" i="101" a="1"/>
  <c r="S54" i="101" s="1"/>
  <c r="W53" i="101" a="1"/>
  <c r="W53" i="101" s="1"/>
  <c r="S52" i="101" a="1"/>
  <c r="S52" i="101" s="1"/>
  <c r="W51" i="101" a="1"/>
  <c r="W51" i="101" s="1"/>
  <c r="S50" i="101" a="1"/>
  <c r="S50" i="101" s="1"/>
  <c r="W49" i="101" a="1"/>
  <c r="W49" i="101" s="1"/>
  <c r="S48" i="101" a="1"/>
  <c r="S48" i="101" s="1"/>
  <c r="W47" i="101" a="1"/>
  <c r="W47" i="101" s="1"/>
  <c r="S46" i="101" a="1"/>
  <c r="S46" i="101" s="1"/>
  <c r="W45" i="101" a="1"/>
  <c r="W45" i="101" s="1"/>
  <c r="S44" i="101" a="1"/>
  <c r="S44" i="101" s="1"/>
  <c r="W43" i="101" a="1"/>
  <c r="W43" i="101" s="1"/>
  <c r="S42" i="101" a="1"/>
  <c r="S42" i="101" s="1"/>
  <c r="W41" i="101" a="1"/>
  <c r="W41" i="101" s="1"/>
  <c r="S40" i="101" a="1"/>
  <c r="S40" i="101" s="1"/>
  <c r="W39" i="101" a="1"/>
  <c r="W39" i="101" s="1"/>
  <c r="S38" i="101" a="1"/>
  <c r="S38" i="101" s="1"/>
  <c r="W37" i="101" a="1"/>
  <c r="W37" i="101" s="1"/>
  <c r="S36" i="101" a="1"/>
  <c r="S36" i="101" s="1"/>
  <c r="W35" i="101" a="1"/>
  <c r="W35" i="101" s="1"/>
  <c r="S34" i="101" a="1"/>
  <c r="S34" i="101" s="1"/>
  <c r="W33" i="101" a="1"/>
  <c r="W33" i="101" s="1"/>
  <c r="S32" i="101" a="1"/>
  <c r="S32" i="101" s="1"/>
  <c r="W31" i="101" a="1"/>
  <c r="W31" i="101" s="1"/>
  <c r="S30" i="101" a="1"/>
  <c r="S30" i="101" s="1"/>
  <c r="W29" i="101" a="1"/>
  <c r="W29" i="101" s="1"/>
  <c r="S28" i="101" a="1"/>
  <c r="S28" i="101" s="1"/>
  <c r="W27" i="101" a="1"/>
  <c r="W27" i="101" s="1"/>
  <c r="S26" i="101" a="1"/>
  <c r="S26" i="101" s="1"/>
  <c r="W25" i="101" a="1"/>
  <c r="W25" i="101" s="1"/>
  <c r="S24" i="101" a="1"/>
  <c r="S24" i="101" s="1"/>
  <c r="W23" i="101" a="1"/>
  <c r="W23" i="101" s="1"/>
  <c r="S22" i="101" a="1"/>
  <c r="S22" i="101" s="1"/>
  <c r="W21" i="101" a="1"/>
  <c r="W21" i="101" s="1"/>
  <c r="S20" i="101" a="1"/>
  <c r="S20" i="101" s="1"/>
  <c r="W19" i="101" a="1"/>
  <c r="W19" i="101" s="1"/>
  <c r="S18" i="101" a="1"/>
  <c r="S18" i="101" s="1"/>
  <c r="W17" i="101" a="1"/>
  <c r="W17" i="101" s="1"/>
  <c r="S16" i="101" a="1"/>
  <c r="S16" i="101" s="1"/>
  <c r="W15" i="101" a="1"/>
  <c r="W15" i="101" s="1"/>
  <c r="W13" i="101" a="1"/>
  <c r="W13" i="101" s="1"/>
  <c r="W11" i="101" a="1"/>
  <c r="W11" i="101" s="1"/>
  <c r="V55" i="101" a="1"/>
  <c r="V55" i="101" s="1"/>
  <c r="V53" i="101" a="1"/>
  <c r="V53" i="101" s="1"/>
  <c r="V51" i="101" a="1"/>
  <c r="V51" i="101" s="1"/>
  <c r="V49" i="101" a="1"/>
  <c r="V49" i="101" s="1"/>
  <c r="V47" i="101" a="1"/>
  <c r="V47" i="101" s="1"/>
  <c r="V45" i="101" a="1"/>
  <c r="V45" i="101" s="1"/>
  <c r="V43" i="101" a="1"/>
  <c r="V43" i="101" s="1"/>
  <c r="V41" i="101" a="1"/>
  <c r="V41" i="101" s="1"/>
  <c r="V39" i="101" a="1"/>
  <c r="V39" i="101" s="1"/>
  <c r="P38" i="101"/>
  <c r="V37" i="101" a="1"/>
  <c r="V37" i="101" s="1"/>
  <c r="P36" i="101"/>
  <c r="V35" i="101" a="1"/>
  <c r="V35" i="101" s="1"/>
  <c r="P34" i="101"/>
  <c r="V33" i="101" a="1"/>
  <c r="V33" i="101" s="1"/>
  <c r="P32" i="101"/>
  <c r="V31" i="101" a="1"/>
  <c r="V31" i="101" s="1"/>
  <c r="P30" i="101"/>
  <c r="V29" i="101" a="1"/>
  <c r="V29" i="101" s="1"/>
  <c r="P28" i="101"/>
  <c r="V27" i="101" a="1"/>
  <c r="V27" i="101" s="1"/>
  <c r="P26" i="101"/>
  <c r="V25" i="101" a="1"/>
  <c r="V25" i="101" s="1"/>
  <c r="P24" i="101"/>
  <c r="V23" i="101" a="1"/>
  <c r="V23" i="101" s="1"/>
  <c r="P22" i="101"/>
  <c r="V21" i="101" a="1"/>
  <c r="V21" i="101" s="1"/>
  <c r="P20" i="101"/>
  <c r="V19" i="101" a="1"/>
  <c r="V19" i="101" s="1"/>
  <c r="P18" i="101"/>
  <c r="V17" i="101" a="1"/>
  <c r="V17" i="101" s="1"/>
  <c r="P16" i="101"/>
  <c r="V15" i="101" a="1"/>
  <c r="V15" i="101" s="1"/>
  <c r="P14" i="101"/>
  <c r="V13" i="101" a="1"/>
  <c r="V13" i="101" s="1"/>
  <c r="P12" i="101"/>
  <c r="V11" i="101" a="1"/>
  <c r="V11" i="101" s="1"/>
  <c r="P10" i="101"/>
  <c r="U55" i="101" a="1"/>
  <c r="U55" i="101" s="1"/>
  <c r="U53" i="101" a="1"/>
  <c r="U53" i="101" s="1"/>
  <c r="U51" i="101" a="1"/>
  <c r="U51" i="101" s="1"/>
  <c r="U49" i="101" a="1"/>
  <c r="U49" i="101" s="1"/>
  <c r="U47" i="101" a="1"/>
  <c r="U47" i="101" s="1"/>
  <c r="U45" i="101" a="1"/>
  <c r="U45" i="101" s="1"/>
  <c r="U43" i="101" a="1"/>
  <c r="U43" i="101" s="1"/>
  <c r="U41" i="101" a="1"/>
  <c r="U41" i="101" s="1"/>
  <c r="U39" i="101" a="1"/>
  <c r="U39" i="101" s="1"/>
  <c r="N38" i="101"/>
  <c r="U37" i="101" a="1"/>
  <c r="U37" i="101" s="1"/>
  <c r="N36" i="101"/>
  <c r="U35" i="101" a="1"/>
  <c r="U35" i="101" s="1"/>
  <c r="N34" i="101"/>
  <c r="U33" i="101" a="1"/>
  <c r="U33" i="101" s="1"/>
  <c r="N32" i="101"/>
  <c r="U31" i="101" a="1"/>
  <c r="U31" i="101" s="1"/>
  <c r="N30" i="101"/>
  <c r="U29" i="101" a="1"/>
  <c r="U29" i="101" s="1"/>
  <c r="N28" i="101"/>
  <c r="U27" i="101" a="1"/>
  <c r="U27" i="101" s="1"/>
  <c r="N26" i="101"/>
  <c r="U25" i="101" a="1"/>
  <c r="U25" i="101" s="1"/>
  <c r="N24" i="101"/>
  <c r="U23" i="101" a="1"/>
  <c r="U23" i="101" s="1"/>
  <c r="N22" i="101"/>
  <c r="U21" i="101" a="1"/>
  <c r="U21" i="101" s="1"/>
  <c r="N20" i="101"/>
  <c r="U19" i="101" a="1"/>
  <c r="U19" i="101" s="1"/>
  <c r="N18" i="101"/>
  <c r="U17" i="101" a="1"/>
  <c r="U17" i="101" s="1"/>
  <c r="N16" i="101"/>
  <c r="U15" i="101" a="1"/>
  <c r="U15" i="101" s="1"/>
  <c r="N14" i="101"/>
  <c r="U13" i="101" a="1"/>
  <c r="U13" i="101" s="1"/>
  <c r="N12" i="101"/>
  <c r="U11" i="101" a="1"/>
  <c r="U11" i="101" s="1"/>
  <c r="N10" i="101"/>
  <c r="M38" i="101"/>
  <c r="M36" i="101"/>
  <c r="M34" i="101"/>
  <c r="M32" i="101"/>
  <c r="M30" i="101"/>
  <c r="M28" i="101"/>
  <c r="M26" i="101"/>
  <c r="M24" i="101"/>
  <c r="M22" i="101"/>
  <c r="M20" i="101"/>
  <c r="M18" i="101"/>
  <c r="M16" i="101"/>
  <c r="M14" i="101"/>
  <c r="M12" i="101"/>
  <c r="M10" i="101"/>
  <c r="T23" i="101" a="1"/>
  <c r="T23" i="101" s="1"/>
  <c r="T21" i="101" a="1"/>
  <c r="T21" i="101" s="1"/>
  <c r="T19" i="101" a="1"/>
  <c r="T19" i="101" s="1"/>
  <c r="T17" i="101" a="1"/>
  <c r="T17" i="101" s="1"/>
  <c r="T15" i="101" a="1"/>
  <c r="T15" i="101" s="1"/>
  <c r="T13" i="101" a="1"/>
  <c r="T13" i="101" s="1"/>
  <c r="T11" i="101" a="1"/>
  <c r="T11" i="101" s="1"/>
  <c r="W38" i="101" a="1"/>
  <c r="W38" i="101" s="1"/>
  <c r="W36" i="101" a="1"/>
  <c r="W36" i="101" s="1"/>
  <c r="W34" i="101" a="1"/>
  <c r="W34" i="101" s="1"/>
  <c r="W32" i="101" a="1"/>
  <c r="W32" i="101" s="1"/>
  <c r="W30" i="101" a="1"/>
  <c r="W30" i="101" s="1"/>
  <c r="W28" i="101" a="1"/>
  <c r="W28" i="101" s="1"/>
  <c r="W26" i="101" a="1"/>
  <c r="W26" i="101" s="1"/>
  <c r="W24" i="101" a="1"/>
  <c r="W24" i="101" s="1"/>
  <c r="W22" i="101" a="1"/>
  <c r="W22" i="101" s="1"/>
  <c r="W20" i="101" a="1"/>
  <c r="W20" i="101" s="1"/>
  <c r="W18" i="101" a="1"/>
  <c r="W18" i="101" s="1"/>
  <c r="W16" i="101" a="1"/>
  <c r="W16" i="101" s="1"/>
  <c r="W14" i="101" a="1"/>
  <c r="W14" i="101" s="1"/>
  <c r="W12" i="101" a="1"/>
  <c r="W12" i="101" s="1"/>
  <c r="W10" i="101" a="1"/>
  <c r="W10" i="101" s="1"/>
  <c r="V14" i="101" a="1"/>
  <c r="V14" i="101" s="1"/>
  <c r="V12" i="101" a="1"/>
  <c r="V12" i="101" s="1"/>
  <c r="V10" i="101" a="1"/>
  <c r="V10" i="101" s="1"/>
  <c r="N3" i="103"/>
  <c r="N7" i="103"/>
  <c r="N5" i="103"/>
  <c r="N9" i="103"/>
  <c r="N8" i="103"/>
  <c r="P2" i="101"/>
  <c r="T2" i="101" a="1"/>
  <c r="T2" i="101" s="1"/>
  <c r="T8" i="101" a="1"/>
  <c r="T8" i="101" s="1"/>
  <c r="P9" i="101"/>
  <c r="P8" i="101"/>
  <c r="T6" i="101" a="1"/>
  <c r="T6" i="101" s="1"/>
  <c r="T5" i="101" a="1"/>
  <c r="T5" i="101" s="1"/>
  <c r="T4" i="101" a="1"/>
  <c r="T4" i="101" s="1"/>
  <c r="T3" i="101" a="1"/>
  <c r="T3" i="101" s="1"/>
  <c r="S2" i="101" a="1"/>
  <c r="S2" i="101" s="1"/>
  <c r="S9" i="101" a="1"/>
  <c r="S9" i="101" s="1"/>
  <c r="S8" i="101" a="1"/>
  <c r="S8" i="101" s="1"/>
  <c r="N2" i="101"/>
  <c r="S7" i="101" a="1"/>
  <c r="S7" i="101" s="1"/>
  <c r="S6" i="101" a="1"/>
  <c r="S6" i="101" s="1"/>
  <c r="S5" i="101" a="1"/>
  <c r="S5" i="101" s="1"/>
  <c r="N3" i="101"/>
  <c r="S4" i="101" a="1"/>
  <c r="S4" i="101" s="1"/>
  <c r="S3" i="101" a="1"/>
  <c r="S3" i="101" s="1"/>
  <c r="P7" i="101"/>
  <c r="P6" i="101"/>
  <c r="N7" i="101"/>
  <c r="N6" i="101"/>
  <c r="P5" i="101"/>
  <c r="N5" i="101"/>
  <c r="P4" i="101"/>
  <c r="P3" i="101"/>
  <c r="M9" i="101"/>
  <c r="M8" i="101"/>
  <c r="M4" i="101"/>
  <c r="I94" i="100"/>
  <c r="J94" i="100"/>
  <c r="X91" i="100"/>
  <c r="M91" i="100"/>
  <c r="N91" i="100" s="1"/>
  <c r="AE91" i="100"/>
  <c r="R91" i="100"/>
  <c r="K91" i="100"/>
  <c r="L91" i="100"/>
  <c r="O91" i="100"/>
  <c r="S91" i="100"/>
  <c r="T91" i="100"/>
  <c r="U91" i="100"/>
  <c r="V91" i="100"/>
  <c r="Y91" i="100"/>
  <c r="AB91" i="100"/>
  <c r="AD91" i="100"/>
  <c r="I100" i="100"/>
  <c r="J100" i="100"/>
  <c r="I78" i="100"/>
  <c r="J78" i="100"/>
  <c r="U100" i="100"/>
  <c r="AD99" i="100"/>
  <c r="S98" i="100"/>
  <c r="L94" i="100"/>
  <c r="V92" i="100"/>
  <c r="J85" i="100"/>
  <c r="U83" i="100"/>
  <c r="X29" i="100"/>
  <c r="Y29" i="100"/>
  <c r="AB29" i="100"/>
  <c r="K29" i="100"/>
  <c r="L29" i="100"/>
  <c r="AD29" i="100"/>
  <c r="M29" i="100"/>
  <c r="N29" i="100" s="1"/>
  <c r="AE29" i="100"/>
  <c r="O29" i="100"/>
  <c r="S29" i="100"/>
  <c r="U29" i="100"/>
  <c r="R29" i="100"/>
  <c r="T29" i="100"/>
  <c r="V29" i="100"/>
  <c r="AA29" i="100"/>
  <c r="AA86" i="100"/>
  <c r="O86" i="100"/>
  <c r="S86" i="100"/>
  <c r="T86" i="100"/>
  <c r="J81" i="100"/>
  <c r="K71" i="100"/>
  <c r="O71" i="100"/>
  <c r="T71" i="100"/>
  <c r="U71" i="100"/>
  <c r="V71" i="100"/>
  <c r="Y71" i="100"/>
  <c r="AA71" i="100"/>
  <c r="T70" i="100"/>
  <c r="U70" i="100"/>
  <c r="Y70" i="100"/>
  <c r="K70" i="100"/>
  <c r="AD70" i="100"/>
  <c r="L70" i="100"/>
  <c r="AE70" i="100"/>
  <c r="M70" i="100"/>
  <c r="N70" i="100" s="1"/>
  <c r="R70" i="100"/>
  <c r="I66" i="100"/>
  <c r="J66" i="100"/>
  <c r="Y86" i="100"/>
  <c r="K84" i="100"/>
  <c r="S83" i="100"/>
  <c r="O77" i="100"/>
  <c r="T77" i="100"/>
  <c r="X77" i="100"/>
  <c r="Y77" i="100"/>
  <c r="AA77" i="100"/>
  <c r="L77" i="100"/>
  <c r="AD77" i="100"/>
  <c r="M77" i="100"/>
  <c r="N77" i="100" s="1"/>
  <c r="AE77" i="100"/>
  <c r="AE71" i="100"/>
  <c r="I67" i="100"/>
  <c r="J67" i="100"/>
  <c r="R59" i="100"/>
  <c r="T59" i="100"/>
  <c r="U59" i="100"/>
  <c r="V59" i="100"/>
  <c r="X59" i="100"/>
  <c r="Y59" i="100"/>
  <c r="AA59" i="100"/>
  <c r="AB59" i="100"/>
  <c r="K59" i="100"/>
  <c r="AD59" i="100"/>
  <c r="L59" i="100"/>
  <c r="AE59" i="100"/>
  <c r="O59" i="100"/>
  <c r="AA76" i="100"/>
  <c r="M76" i="100"/>
  <c r="N76" i="100" s="1"/>
  <c r="AE76" i="100"/>
  <c r="R76" i="100"/>
  <c r="S76" i="100"/>
  <c r="T76" i="100"/>
  <c r="X76" i="100"/>
  <c r="T75" i="100"/>
  <c r="X75" i="100"/>
  <c r="K75" i="100"/>
  <c r="L75" i="100"/>
  <c r="AD75" i="100"/>
  <c r="M75" i="100"/>
  <c r="N75" i="100" s="1"/>
  <c r="AE75" i="100"/>
  <c r="R75" i="100"/>
  <c r="AD71" i="100"/>
  <c r="O100" i="100"/>
  <c r="AD94" i="100"/>
  <c r="T85" i="100"/>
  <c r="AA85" i="100"/>
  <c r="L85" i="100"/>
  <c r="AD85" i="100"/>
  <c r="M85" i="100"/>
  <c r="N85" i="100" s="1"/>
  <c r="AE85" i="100"/>
  <c r="AD76" i="100"/>
  <c r="AB71" i="100"/>
  <c r="AB70" i="100"/>
  <c r="AB58" i="100"/>
  <c r="M99" i="100"/>
  <c r="N99" i="100" s="1"/>
  <c r="AE99" i="100"/>
  <c r="R99" i="100"/>
  <c r="M98" i="100"/>
  <c r="N98" i="100" s="1"/>
  <c r="J93" i="100"/>
  <c r="O92" i="100"/>
  <c r="V86" i="100"/>
  <c r="L83" i="100"/>
  <c r="AB77" i="100"/>
  <c r="AB75" i="100"/>
  <c r="X71" i="100"/>
  <c r="AA70" i="100"/>
  <c r="T31" i="100"/>
  <c r="U31" i="100"/>
  <c r="X31" i="100"/>
  <c r="Y31" i="100"/>
  <c r="AA31" i="100"/>
  <c r="K31" i="100"/>
  <c r="L31" i="100"/>
  <c r="AD31" i="100"/>
  <c r="M31" i="100"/>
  <c r="N31" i="100" s="1"/>
  <c r="O31" i="100"/>
  <c r="R31" i="100"/>
  <c r="S31" i="100"/>
  <c r="V31" i="100"/>
  <c r="AB31" i="100"/>
  <c r="AE31" i="100"/>
  <c r="M100" i="100"/>
  <c r="N100" i="100" s="1"/>
  <c r="AA94" i="100"/>
  <c r="O94" i="100"/>
  <c r="S94" i="100"/>
  <c r="T94" i="100"/>
  <c r="U86" i="100"/>
  <c r="AD84" i="100"/>
  <c r="J83" i="100"/>
  <c r="I80" i="100"/>
  <c r="J80" i="100"/>
  <c r="AB76" i="100"/>
  <c r="AA75" i="100"/>
  <c r="X70" i="100"/>
  <c r="L100" i="100"/>
  <c r="V99" i="100"/>
  <c r="AE98" i="100"/>
  <c r="Y94" i="100"/>
  <c r="L92" i="100"/>
  <c r="R90" i="100"/>
  <c r="X90" i="100"/>
  <c r="AB90" i="100"/>
  <c r="K90" i="100"/>
  <c r="R86" i="100"/>
  <c r="V77" i="100"/>
  <c r="Y76" i="100"/>
  <c r="Y75" i="100"/>
  <c r="S71" i="100"/>
  <c r="I60" i="100"/>
  <c r="J60" i="100"/>
  <c r="M84" i="100"/>
  <c r="N84" i="100" s="1"/>
  <c r="AE84" i="100"/>
  <c r="R84" i="100"/>
  <c r="T84" i="100"/>
  <c r="X84" i="100"/>
  <c r="U77" i="100"/>
  <c r="V76" i="100"/>
  <c r="J73" i="100"/>
  <c r="R71" i="100"/>
  <c r="V70" i="100"/>
  <c r="AD100" i="100"/>
  <c r="T99" i="100"/>
  <c r="T93" i="100"/>
  <c r="AA93" i="100"/>
  <c r="L93" i="100"/>
  <c r="AD93" i="100"/>
  <c r="M93" i="100"/>
  <c r="N93" i="100" s="1"/>
  <c r="AE93" i="100"/>
  <c r="J92" i="100"/>
  <c r="U85" i="100"/>
  <c r="AA84" i="100"/>
  <c r="S77" i="100"/>
  <c r="U76" i="100"/>
  <c r="V75" i="100"/>
  <c r="S70" i="100"/>
  <c r="M86" i="100"/>
  <c r="N86" i="100" s="1"/>
  <c r="I82" i="100"/>
  <c r="R77" i="100"/>
  <c r="U75" i="100"/>
  <c r="O70" i="100"/>
  <c r="L86" i="100"/>
  <c r="X83" i="100"/>
  <c r="K83" i="100"/>
  <c r="M83" i="100"/>
  <c r="N83" i="100" s="1"/>
  <c r="AE83" i="100"/>
  <c r="R83" i="100"/>
  <c r="O76" i="100"/>
  <c r="S75" i="100"/>
  <c r="M71" i="100"/>
  <c r="N71" i="100" s="1"/>
  <c r="AA100" i="100"/>
  <c r="O99" i="100"/>
  <c r="X98" i="100"/>
  <c r="K98" i="100"/>
  <c r="R94" i="100"/>
  <c r="K86" i="100"/>
  <c r="U84" i="100"/>
  <c r="AA83" i="100"/>
  <c r="O75" i="100"/>
  <c r="L71" i="100"/>
  <c r="Y50" i="100"/>
  <c r="K50" i="100"/>
  <c r="M50" i="100"/>
  <c r="N50" i="100" s="1"/>
  <c r="AE50" i="100"/>
  <c r="AB50" i="100"/>
  <c r="AD50" i="100"/>
  <c r="L50" i="100"/>
  <c r="O50" i="100"/>
  <c r="R50" i="100"/>
  <c r="S50" i="100"/>
  <c r="T50" i="100"/>
  <c r="U50" i="100"/>
  <c r="V50" i="100"/>
  <c r="X50" i="100"/>
  <c r="S84" i="100"/>
  <c r="Y83" i="100"/>
  <c r="K77" i="100"/>
  <c r="L76" i="100"/>
  <c r="I72" i="100"/>
  <c r="J72" i="100"/>
  <c r="K58" i="100"/>
  <c r="AD58" i="100"/>
  <c r="L58" i="100"/>
  <c r="AE58" i="100"/>
  <c r="M58" i="100"/>
  <c r="N58" i="100" s="1"/>
  <c r="O58" i="100"/>
  <c r="R58" i="100"/>
  <c r="S58" i="100"/>
  <c r="T58" i="100"/>
  <c r="U58" i="100"/>
  <c r="V58" i="100"/>
  <c r="X58" i="100"/>
  <c r="Y58" i="100"/>
  <c r="AA58" i="100"/>
  <c r="T100" i="100"/>
  <c r="X100" i="100"/>
  <c r="M92" i="100"/>
  <c r="N92" i="100" s="1"/>
  <c r="AE92" i="100"/>
  <c r="T92" i="100"/>
  <c r="X92" i="100"/>
  <c r="AE86" i="100"/>
  <c r="K76" i="100"/>
  <c r="M59" i="100"/>
  <c r="N59" i="100" s="1"/>
  <c r="O96" i="100"/>
  <c r="O88" i="100"/>
  <c r="K82" i="100"/>
  <c r="O80" i="100"/>
  <c r="T78" i="100"/>
  <c r="K74" i="100"/>
  <c r="O72" i="100"/>
  <c r="S68" i="100"/>
  <c r="AD67" i="100"/>
  <c r="K67" i="100"/>
  <c r="U66" i="100"/>
  <c r="X62" i="100"/>
  <c r="O61" i="100"/>
  <c r="Y60" i="100"/>
  <c r="J56" i="100"/>
  <c r="T55" i="100"/>
  <c r="U53" i="100"/>
  <c r="J52" i="100"/>
  <c r="S51" i="100"/>
  <c r="V48" i="100"/>
  <c r="Y47" i="100"/>
  <c r="L45" i="100"/>
  <c r="R44" i="100"/>
  <c r="X43" i="100"/>
  <c r="Y40" i="100"/>
  <c r="AA39" i="100"/>
  <c r="K39" i="100"/>
  <c r="L39" i="100"/>
  <c r="AD39" i="100"/>
  <c r="V35" i="100"/>
  <c r="AB82" i="100"/>
  <c r="S78" i="100"/>
  <c r="AB74" i="100"/>
  <c r="R68" i="100"/>
  <c r="T66" i="100"/>
  <c r="M63" i="100"/>
  <c r="N63" i="100" s="1"/>
  <c r="AB56" i="100"/>
  <c r="S55" i="100"/>
  <c r="J54" i="100"/>
  <c r="T53" i="100"/>
  <c r="U48" i="100"/>
  <c r="X47" i="100"/>
  <c r="K45" i="100"/>
  <c r="Y42" i="100"/>
  <c r="K42" i="100"/>
  <c r="M42" i="100"/>
  <c r="N42" i="100" s="1"/>
  <c r="AE42" i="100"/>
  <c r="S42" i="100"/>
  <c r="X40" i="100"/>
  <c r="I38" i="100"/>
  <c r="S35" i="100"/>
  <c r="AA32" i="100"/>
  <c r="AB32" i="100"/>
  <c r="L32" i="100"/>
  <c r="AD32" i="100"/>
  <c r="M32" i="100"/>
  <c r="N32" i="100" s="1"/>
  <c r="AE32" i="100"/>
  <c r="O32" i="100"/>
  <c r="R32" i="100"/>
  <c r="S32" i="100"/>
  <c r="X21" i="100"/>
  <c r="Y21" i="100"/>
  <c r="AA21" i="100"/>
  <c r="AB21" i="100"/>
  <c r="K21" i="100"/>
  <c r="L21" i="100"/>
  <c r="AD21" i="100"/>
  <c r="M21" i="100"/>
  <c r="N21" i="100" s="1"/>
  <c r="AE21" i="100"/>
  <c r="O21" i="100"/>
  <c r="R21" i="100"/>
  <c r="S21" i="100"/>
  <c r="T21" i="100"/>
  <c r="U21" i="100"/>
  <c r="X13" i="100"/>
  <c r="Y13" i="100"/>
  <c r="AA13" i="100"/>
  <c r="AB13" i="100"/>
  <c r="K13" i="100"/>
  <c r="L13" i="100"/>
  <c r="AD13" i="100"/>
  <c r="M13" i="100"/>
  <c r="N13" i="100" s="1"/>
  <c r="AE13" i="100"/>
  <c r="O13" i="100"/>
  <c r="R13" i="100"/>
  <c r="S13" i="100"/>
  <c r="T13" i="100"/>
  <c r="U13" i="100"/>
  <c r="AE63" i="100"/>
  <c r="L63" i="100"/>
  <c r="L61" i="100"/>
  <c r="R55" i="100"/>
  <c r="O51" i="100"/>
  <c r="T48" i="100"/>
  <c r="I45" i="100"/>
  <c r="I37" i="100"/>
  <c r="M51" i="100"/>
  <c r="N51" i="100" s="1"/>
  <c r="X82" i="100"/>
  <c r="O78" i="100"/>
  <c r="X74" i="100"/>
  <c r="M69" i="100"/>
  <c r="N69" i="100" s="1"/>
  <c r="AE69" i="100"/>
  <c r="Y67" i="100"/>
  <c r="J63" i="100"/>
  <c r="S62" i="100"/>
  <c r="J61" i="100"/>
  <c r="T60" i="100"/>
  <c r="X56" i="100"/>
  <c r="O55" i="100"/>
  <c r="X52" i="100"/>
  <c r="AA52" i="100"/>
  <c r="L51" i="100"/>
  <c r="T47" i="100"/>
  <c r="L44" i="100"/>
  <c r="T40" i="100"/>
  <c r="M68" i="100"/>
  <c r="N68" i="100" s="1"/>
  <c r="O66" i="100"/>
  <c r="AB63" i="100"/>
  <c r="AB61" i="100"/>
  <c r="S60" i="100"/>
  <c r="K51" i="100"/>
  <c r="M48" i="100"/>
  <c r="N48" i="100" s="1"/>
  <c r="S47" i="100"/>
  <c r="O43" i="100"/>
  <c r="I36" i="100"/>
  <c r="J36" i="100"/>
  <c r="AE78" i="100"/>
  <c r="M78" i="100"/>
  <c r="N78" i="100" s="1"/>
  <c r="AE68" i="100"/>
  <c r="L68" i="100"/>
  <c r="Y63" i="100"/>
  <c r="R60" i="100"/>
  <c r="J59" i="100"/>
  <c r="V56" i="100"/>
  <c r="M55" i="100"/>
  <c r="N55" i="100" s="1"/>
  <c r="L53" i="100"/>
  <c r="AE51" i="100"/>
  <c r="J51" i="100"/>
  <c r="K48" i="100"/>
  <c r="AB45" i="100"/>
  <c r="M45" i="100"/>
  <c r="N45" i="100" s="1"/>
  <c r="AE45" i="100"/>
  <c r="O45" i="100"/>
  <c r="U45" i="100"/>
  <c r="I44" i="100"/>
  <c r="J44" i="100"/>
  <c r="AB37" i="100"/>
  <c r="K37" i="100"/>
  <c r="M37" i="100"/>
  <c r="N37" i="100" s="1"/>
  <c r="AE37" i="100"/>
  <c r="O37" i="100"/>
  <c r="U37" i="100"/>
  <c r="X63" i="100"/>
  <c r="AD51" i="100"/>
  <c r="V63" i="100"/>
  <c r="M61" i="100"/>
  <c r="N61" i="100" s="1"/>
  <c r="AE61" i="100"/>
  <c r="AB51" i="100"/>
  <c r="U44" i="100"/>
  <c r="X44" i="100"/>
  <c r="AA44" i="100"/>
  <c r="AB44" i="100"/>
  <c r="J40" i="100"/>
  <c r="V32" i="100"/>
  <c r="AA68" i="100"/>
  <c r="S67" i="100"/>
  <c r="U63" i="100"/>
  <c r="V61" i="100"/>
  <c r="M60" i="100"/>
  <c r="N60" i="100" s="1"/>
  <c r="R56" i="100"/>
  <c r="AB55" i="100"/>
  <c r="J47" i="100"/>
  <c r="O42" i="100"/>
  <c r="K35" i="100"/>
  <c r="O35" i="100"/>
  <c r="R35" i="100"/>
  <c r="T35" i="100"/>
  <c r="U35" i="100"/>
  <c r="Y35" i="100"/>
  <c r="U32" i="100"/>
  <c r="R51" i="100"/>
  <c r="T51" i="100"/>
  <c r="X51" i="100"/>
  <c r="L48" i="100"/>
  <c r="AD48" i="100"/>
  <c r="O48" i="100"/>
  <c r="R48" i="100"/>
  <c r="S48" i="100"/>
  <c r="R63" i="100"/>
  <c r="S61" i="100"/>
  <c r="M53" i="100"/>
  <c r="N53" i="100" s="1"/>
  <c r="AE53" i="100"/>
  <c r="O53" i="100"/>
  <c r="AA48" i="100"/>
  <c r="AA35" i="100"/>
  <c r="K32" i="100"/>
  <c r="U68" i="100"/>
  <c r="K66" i="100"/>
  <c r="R61" i="100"/>
  <c r="AB60" i="100"/>
  <c r="V55" i="100"/>
  <c r="V51" i="100"/>
  <c r="Y48" i="100"/>
  <c r="AA47" i="100"/>
  <c r="K47" i="100"/>
  <c r="L47" i="100"/>
  <c r="AD47" i="100"/>
  <c r="R45" i="100"/>
  <c r="T44" i="100"/>
  <c r="R43" i="100"/>
  <c r="T43" i="100"/>
  <c r="U43" i="100"/>
  <c r="Y43" i="100"/>
  <c r="L40" i="100"/>
  <c r="AD40" i="100"/>
  <c r="O40" i="100"/>
  <c r="R40" i="100"/>
  <c r="S40" i="100"/>
  <c r="X35" i="100"/>
  <c r="I32" i="100"/>
  <c r="J32" i="100"/>
  <c r="S34" i="100"/>
  <c r="Y27" i="100"/>
  <c r="S26" i="100"/>
  <c r="Y19" i="100"/>
  <c r="S18" i="100"/>
  <c r="Y11" i="100"/>
  <c r="S10" i="100"/>
  <c r="O23" i="100"/>
  <c r="O15" i="100"/>
  <c r="R10" i="100"/>
  <c r="U24" i="100"/>
  <c r="U16" i="100"/>
  <c r="T24" i="100"/>
  <c r="AE23" i="100"/>
  <c r="M23" i="100"/>
  <c r="N23" i="100" s="1"/>
  <c r="T16" i="100"/>
  <c r="AE15" i="100"/>
  <c r="M15" i="100"/>
  <c r="N15" i="100" s="1"/>
  <c r="O10" i="100"/>
  <c r="AB36" i="100"/>
  <c r="AB28" i="100"/>
  <c r="J28" i="100"/>
  <c r="U27" i="100"/>
  <c r="S24" i="100"/>
  <c r="AD23" i="100"/>
  <c r="L23" i="100"/>
  <c r="AB20" i="100"/>
  <c r="J20" i="100"/>
  <c r="U19" i="100"/>
  <c r="S16" i="100"/>
  <c r="AD15" i="100"/>
  <c r="L15" i="100"/>
  <c r="U11" i="100"/>
  <c r="AA36" i="100"/>
  <c r="AE34" i="100"/>
  <c r="M34" i="100"/>
  <c r="N34" i="100" s="1"/>
  <c r="AA28" i="100"/>
  <c r="T27" i="100"/>
  <c r="AE26" i="100"/>
  <c r="M26" i="100"/>
  <c r="N26" i="100" s="1"/>
  <c r="R24" i="100"/>
  <c r="K23" i="100"/>
  <c r="AA20" i="100"/>
  <c r="T19" i="100"/>
  <c r="AE18" i="100"/>
  <c r="M18" i="100"/>
  <c r="N18" i="100" s="1"/>
  <c r="R16" i="100"/>
  <c r="K15" i="100"/>
  <c r="AA12" i="100"/>
  <c r="T11" i="100"/>
  <c r="AE10" i="100"/>
  <c r="M10" i="100"/>
  <c r="N10" i="100" s="1"/>
  <c r="S27" i="100"/>
  <c r="AB23" i="100"/>
  <c r="S19" i="100"/>
  <c r="AD18" i="100"/>
  <c r="L18" i="100"/>
  <c r="AB15" i="100"/>
  <c r="S11" i="100"/>
  <c r="AD10" i="100"/>
  <c r="L10" i="100"/>
  <c r="X36" i="100"/>
  <c r="K34" i="100"/>
  <c r="X28" i="100"/>
  <c r="R27" i="100"/>
  <c r="K26" i="100"/>
  <c r="O24" i="100"/>
  <c r="AA23" i="100"/>
  <c r="X20" i="100"/>
  <c r="R19" i="100"/>
  <c r="K18" i="100"/>
  <c r="O16" i="100"/>
  <c r="AA15" i="100"/>
  <c r="R11" i="100"/>
  <c r="K10" i="100"/>
  <c r="AB26" i="100"/>
  <c r="Y23" i="100"/>
  <c r="AB18" i="100"/>
  <c r="Y15" i="100"/>
  <c r="AB10" i="100"/>
  <c r="J10" i="100"/>
  <c r="AA34" i="100"/>
  <c r="O27" i="100"/>
  <c r="AA26" i="100"/>
  <c r="AE24" i="100"/>
  <c r="M24" i="100"/>
  <c r="N24" i="100" s="1"/>
  <c r="X23" i="100"/>
  <c r="O19" i="100"/>
  <c r="AA18" i="100"/>
  <c r="AE16" i="100"/>
  <c r="M16" i="100"/>
  <c r="N16" i="100" s="1"/>
  <c r="X15" i="100"/>
  <c r="O11" i="100"/>
  <c r="AA10" i="100"/>
  <c r="AD24" i="100"/>
  <c r="L24" i="100"/>
  <c r="AD16" i="100"/>
  <c r="L16" i="100"/>
  <c r="AD27" i="100"/>
  <c r="L27" i="100"/>
  <c r="AB24" i="100"/>
  <c r="J24" i="100"/>
  <c r="U23" i="100"/>
  <c r="AD19" i="100"/>
  <c r="L19" i="100"/>
  <c r="AB16" i="100"/>
  <c r="J16" i="100"/>
  <c r="U15" i="100"/>
  <c r="AD11" i="100"/>
  <c r="AD7" i="100"/>
  <c r="AA7" i="100"/>
  <c r="AE7" i="100"/>
  <c r="AB7" i="100"/>
  <c r="AD6" i="100"/>
  <c r="AA6" i="100"/>
  <c r="AE6" i="100"/>
  <c r="AB6" i="100"/>
  <c r="AA5" i="100"/>
  <c r="AD5" i="100"/>
  <c r="AB5" i="100"/>
  <c r="AE5" i="100"/>
  <c r="AD4" i="100"/>
  <c r="AB4" i="100"/>
  <c r="AE4" i="100"/>
  <c r="AA4" i="100"/>
  <c r="AA3" i="100"/>
  <c r="AE3" i="100"/>
  <c r="T3" i="100"/>
  <c r="AB3" i="100"/>
  <c r="AD3" i="100"/>
  <c r="U8" i="100"/>
  <c r="X8" i="100"/>
  <c r="U7" i="100"/>
  <c r="X7" i="100"/>
  <c r="O2" i="100"/>
  <c r="U6" i="100"/>
  <c r="X6" i="100"/>
  <c r="O9" i="100"/>
  <c r="U5" i="100"/>
  <c r="X5" i="100"/>
  <c r="R2" i="100"/>
  <c r="U4" i="100"/>
  <c r="X4" i="100"/>
  <c r="R9" i="100"/>
  <c r="U3" i="100"/>
  <c r="X3" i="100"/>
  <c r="T2" i="100"/>
  <c r="V2" i="100"/>
  <c r="Y2" i="100"/>
  <c r="U2" i="100"/>
  <c r="V9" i="100"/>
  <c r="Y9" i="100"/>
  <c r="T9" i="100"/>
  <c r="V8" i="100"/>
  <c r="Y8" i="100"/>
  <c r="T8" i="100"/>
  <c r="V7" i="100"/>
  <c r="Y7" i="100"/>
  <c r="T7" i="100"/>
  <c r="V6" i="100"/>
  <c r="Y6" i="100"/>
  <c r="T6" i="100"/>
  <c r="V5" i="100"/>
  <c r="Y5" i="100"/>
  <c r="T5" i="100"/>
  <c r="V4" i="100"/>
  <c r="Y4" i="100"/>
  <c r="T4" i="100"/>
  <c r="V3" i="100"/>
  <c r="Y3" i="100"/>
  <c r="O8" i="100"/>
  <c r="R8" i="100"/>
  <c r="O7" i="100"/>
  <c r="R7" i="100"/>
  <c r="O6" i="100"/>
  <c r="R6" i="100"/>
  <c r="O5" i="100"/>
  <c r="R5" i="100"/>
  <c r="O4" i="100"/>
  <c r="R4" i="100"/>
  <c r="O3" i="100"/>
  <c r="R3" i="100"/>
  <c r="M2" i="100"/>
  <c r="N2" i="100" s="1"/>
  <c r="S2" i="100"/>
  <c r="M9" i="100"/>
  <c r="N9" i="100" s="1"/>
  <c r="S9" i="100"/>
  <c r="M8" i="100"/>
  <c r="N8" i="100" s="1"/>
  <c r="S8" i="100"/>
  <c r="M7" i="100"/>
  <c r="N7" i="100" s="1"/>
  <c r="S7" i="100"/>
  <c r="M6" i="100"/>
  <c r="N6" i="100" s="1"/>
  <c r="M5" i="100"/>
  <c r="N5" i="100" s="1"/>
  <c r="S5" i="100"/>
  <c r="M4" i="100"/>
  <c r="N4" i="100" s="1"/>
  <c r="S4" i="100"/>
  <c r="M3" i="100"/>
  <c r="N3" i="100" s="1"/>
  <c r="S3" i="100"/>
  <c r="K9" i="100"/>
  <c r="K8" i="100"/>
  <c r="K7" i="100"/>
  <c r="K6" i="100"/>
  <c r="L2" i="100"/>
  <c r="L6" i="100"/>
  <c r="L5" i="100"/>
  <c r="L4" i="100"/>
  <c r="L3" i="100"/>
  <c r="I9" i="100"/>
  <c r="I8" i="100"/>
  <c r="I7" i="100"/>
  <c r="I6" i="100"/>
  <c r="I5" i="100"/>
  <c r="I4" i="100"/>
  <c r="I3" i="100"/>
  <c r="I2" i="100"/>
  <c r="V2" i="94"/>
  <c r="Z2" i="94"/>
  <c r="W2" i="94"/>
  <c r="N2" i="94"/>
  <c r="R2" i="94"/>
  <c r="J77" i="96"/>
  <c r="L77" i="96"/>
  <c r="M77" i="96"/>
  <c r="J48" i="96"/>
  <c r="L48" i="96"/>
  <c r="M48" i="96"/>
  <c r="J13" i="96"/>
  <c r="L13" i="96"/>
  <c r="M13" i="96"/>
  <c r="J85" i="96"/>
  <c r="L85" i="96"/>
  <c r="M85" i="96"/>
  <c r="J56" i="96"/>
  <c r="L56" i="96"/>
  <c r="M56" i="96"/>
  <c r="J21" i="96"/>
  <c r="L21" i="96"/>
  <c r="M21" i="96"/>
  <c r="J93" i="96"/>
  <c r="L93" i="96"/>
  <c r="M93" i="96"/>
  <c r="J64" i="96"/>
  <c r="L64" i="96"/>
  <c r="M64" i="96"/>
  <c r="J29" i="96"/>
  <c r="L29" i="96"/>
  <c r="M29" i="96"/>
  <c r="J72" i="96"/>
  <c r="L72" i="96"/>
  <c r="M72" i="96"/>
  <c r="J37" i="96"/>
  <c r="L37" i="96"/>
  <c r="M37" i="96"/>
  <c r="J8" i="96"/>
  <c r="L8" i="96"/>
  <c r="M8" i="96"/>
  <c r="J80" i="96"/>
  <c r="L80" i="96"/>
  <c r="M80" i="96"/>
  <c r="J45" i="96"/>
  <c r="L45" i="96"/>
  <c r="M45" i="96"/>
  <c r="J16" i="96"/>
  <c r="L16" i="96"/>
  <c r="M16" i="96"/>
  <c r="J88" i="96"/>
  <c r="L88" i="96"/>
  <c r="M88" i="96"/>
  <c r="J53" i="96"/>
  <c r="L53" i="96"/>
  <c r="M53" i="96"/>
  <c r="J24" i="96"/>
  <c r="L24" i="96"/>
  <c r="M24" i="96"/>
  <c r="J96" i="96"/>
  <c r="L96" i="96"/>
  <c r="M96" i="96"/>
  <c r="J61" i="96"/>
  <c r="L61" i="96"/>
  <c r="M61" i="96"/>
  <c r="J32" i="96"/>
  <c r="L32" i="96"/>
  <c r="M32" i="96"/>
  <c r="I77" i="96"/>
  <c r="I48" i="96"/>
  <c r="I13" i="96"/>
  <c r="J69" i="96"/>
  <c r="L69" i="96"/>
  <c r="M69" i="96"/>
  <c r="J40" i="96"/>
  <c r="L40" i="96"/>
  <c r="M40" i="96"/>
  <c r="I85" i="96"/>
  <c r="I56" i="96"/>
  <c r="I21" i="96"/>
  <c r="M100" i="96"/>
  <c r="M92" i="96"/>
  <c r="M84" i="96"/>
  <c r="M76" i="96"/>
  <c r="M68" i="96"/>
  <c r="M60" i="96"/>
  <c r="M52" i="96"/>
  <c r="M44" i="96"/>
  <c r="M36" i="96"/>
  <c r="M28" i="96"/>
  <c r="M20" i="96"/>
  <c r="M12" i="96"/>
  <c r="L100" i="96"/>
  <c r="J97" i="96"/>
  <c r="L92" i="96"/>
  <c r="J89" i="96"/>
  <c r="L84" i="96"/>
  <c r="J81" i="96"/>
  <c r="L76" i="96"/>
  <c r="J73" i="96"/>
  <c r="L68" i="96"/>
  <c r="J65" i="96"/>
  <c r="L60" i="96"/>
  <c r="J57" i="96"/>
  <c r="L52" i="96"/>
  <c r="J49" i="96"/>
  <c r="L44" i="96"/>
  <c r="J41" i="96"/>
  <c r="L36" i="96"/>
  <c r="J33" i="96"/>
  <c r="L28" i="96"/>
  <c r="J25" i="96"/>
  <c r="L20" i="96"/>
  <c r="J17" i="96"/>
  <c r="L12" i="96"/>
  <c r="J9" i="96"/>
  <c r="J100" i="96"/>
  <c r="J92" i="96"/>
  <c r="J84" i="96"/>
  <c r="J76" i="96"/>
  <c r="J68" i="96"/>
  <c r="J60" i="96"/>
  <c r="J52" i="96"/>
  <c r="J44" i="96"/>
  <c r="J36" i="96"/>
  <c r="J28" i="96"/>
  <c r="J20" i="96"/>
  <c r="J12" i="96"/>
  <c r="L7" i="96"/>
  <c r="Y13" i="94"/>
  <c r="Z13" i="94"/>
  <c r="J13" i="94"/>
  <c r="K13" i="94"/>
  <c r="L13" i="94"/>
  <c r="M13" i="94"/>
  <c r="N13" i="94"/>
  <c r="P13" i="94"/>
  <c r="Q13" i="94"/>
  <c r="R13" i="94"/>
  <c r="S13" i="94"/>
  <c r="T13" i="94"/>
  <c r="V13" i="94"/>
  <c r="H93" i="94"/>
  <c r="I93" i="94"/>
  <c r="Y100" i="94"/>
  <c r="H19" i="94"/>
  <c r="I19" i="94"/>
  <c r="H71" i="94"/>
  <c r="I71" i="94"/>
  <c r="V100" i="94"/>
  <c r="S81" i="94"/>
  <c r="Y81" i="94"/>
  <c r="J81" i="94"/>
  <c r="Q81" i="94"/>
  <c r="K81" i="94"/>
  <c r="L81" i="94"/>
  <c r="M81" i="94"/>
  <c r="N81" i="94"/>
  <c r="P81" i="94"/>
  <c r="R81" i="94"/>
  <c r="T81" i="94"/>
  <c r="V81" i="94"/>
  <c r="Z81" i="94"/>
  <c r="H94" i="94"/>
  <c r="I94" i="94"/>
  <c r="P100" i="94"/>
  <c r="I100" i="94"/>
  <c r="I98" i="94"/>
  <c r="M70" i="94"/>
  <c r="N70" i="94"/>
  <c r="R70" i="94"/>
  <c r="T70" i="94"/>
  <c r="Y70" i="94"/>
  <c r="J70" i="94"/>
  <c r="K70" i="94"/>
  <c r="L70" i="94"/>
  <c r="P70" i="94"/>
  <c r="Q70" i="94"/>
  <c r="S70" i="94"/>
  <c r="V70" i="94"/>
  <c r="Z70" i="94"/>
  <c r="Q100" i="94"/>
  <c r="R100" i="94"/>
  <c r="S100" i="94"/>
  <c r="Z100" i="94"/>
  <c r="J100" i="94"/>
  <c r="K100" i="94"/>
  <c r="L100" i="94"/>
  <c r="N100" i="94"/>
  <c r="J89" i="94"/>
  <c r="P89" i="94"/>
  <c r="S89" i="94"/>
  <c r="Z89" i="94"/>
  <c r="N89" i="94"/>
  <c r="Q89" i="94"/>
  <c r="R89" i="94"/>
  <c r="T89" i="94"/>
  <c r="Y89" i="94"/>
  <c r="K89" i="94"/>
  <c r="L89" i="94"/>
  <c r="Z98" i="94"/>
  <c r="Y95" i="94"/>
  <c r="L94" i="94"/>
  <c r="R93" i="94"/>
  <c r="I91" i="94"/>
  <c r="N87" i="94"/>
  <c r="Q85" i="94"/>
  <c r="Q84" i="94"/>
  <c r="R83" i="94"/>
  <c r="H78" i="94"/>
  <c r="H76" i="94"/>
  <c r="L73" i="94"/>
  <c r="V68" i="94"/>
  <c r="V65" i="94"/>
  <c r="S61" i="94"/>
  <c r="R56" i="94"/>
  <c r="P55" i="94"/>
  <c r="V71" i="94"/>
  <c r="Z71" i="94"/>
  <c r="L71" i="94"/>
  <c r="N71" i="94"/>
  <c r="R71" i="94"/>
  <c r="S71" i="94"/>
  <c r="T65" i="94"/>
  <c r="T63" i="94"/>
  <c r="T57" i="94"/>
  <c r="M55" i="94"/>
  <c r="H47" i="94"/>
  <c r="I47" i="94"/>
  <c r="J94" i="94"/>
  <c r="P93" i="94"/>
  <c r="I89" i="94"/>
  <c r="K87" i="94"/>
  <c r="M85" i="94"/>
  <c r="N84" i="94"/>
  <c r="N83" i="94"/>
  <c r="L79" i="94"/>
  <c r="Q79" i="94"/>
  <c r="R79" i="94"/>
  <c r="V79" i="94"/>
  <c r="J79" i="94"/>
  <c r="P68" i="94"/>
  <c r="R65" i="94"/>
  <c r="S63" i="94"/>
  <c r="P61" i="94"/>
  <c r="R57" i="94"/>
  <c r="M54" i="94"/>
  <c r="N54" i="94"/>
  <c r="Q54" i="94"/>
  <c r="R54" i="94"/>
  <c r="T54" i="94"/>
  <c r="Y54" i="94"/>
  <c r="H46" i="94"/>
  <c r="I46" i="94"/>
  <c r="K85" i="94"/>
  <c r="M84" i="94"/>
  <c r="L83" i="94"/>
  <c r="J77" i="94"/>
  <c r="K77" i="94"/>
  <c r="N77" i="94"/>
  <c r="V77" i="94"/>
  <c r="V69" i="94"/>
  <c r="N68" i="94"/>
  <c r="N65" i="94"/>
  <c r="P63" i="94"/>
  <c r="M61" i="94"/>
  <c r="Q57" i="94"/>
  <c r="H55" i="94"/>
  <c r="I55" i="94"/>
  <c r="L47" i="94"/>
  <c r="M47" i="94"/>
  <c r="N47" i="94"/>
  <c r="P47" i="94"/>
  <c r="Q47" i="94"/>
  <c r="R47" i="94"/>
  <c r="T47" i="94"/>
  <c r="V47" i="94"/>
  <c r="Z47" i="94"/>
  <c r="J47" i="94"/>
  <c r="V98" i="94"/>
  <c r="T95" i="94"/>
  <c r="Z94" i="94"/>
  <c r="M93" i="94"/>
  <c r="H87" i="94"/>
  <c r="Z79" i="94"/>
  <c r="P72" i="94"/>
  <c r="T72" i="94"/>
  <c r="V72" i="94"/>
  <c r="Y72" i="94"/>
  <c r="L72" i="94"/>
  <c r="M72" i="94"/>
  <c r="R69" i="94"/>
  <c r="I67" i="94"/>
  <c r="M65" i="94"/>
  <c r="N63" i="94"/>
  <c r="M57" i="94"/>
  <c r="J73" i="94"/>
  <c r="N73" i="94"/>
  <c r="P73" i="94"/>
  <c r="S73" i="94"/>
  <c r="V73" i="94"/>
  <c r="Y73" i="94"/>
  <c r="Z73" i="94"/>
  <c r="M63" i="94"/>
  <c r="L57" i="94"/>
  <c r="V55" i="94"/>
  <c r="Z55" i="94"/>
  <c r="K55" i="94"/>
  <c r="L55" i="94"/>
  <c r="N55" i="94"/>
  <c r="R55" i="94"/>
  <c r="S55" i="94"/>
  <c r="H35" i="94"/>
  <c r="I35" i="94"/>
  <c r="S98" i="94"/>
  <c r="Y97" i="94"/>
  <c r="L96" i="94"/>
  <c r="R95" i="94"/>
  <c r="K93" i="94"/>
  <c r="Q92" i="94"/>
  <c r="P88" i="94"/>
  <c r="V88" i="94"/>
  <c r="Y88" i="94"/>
  <c r="M88" i="94"/>
  <c r="I84" i="94"/>
  <c r="I83" i="94"/>
  <c r="Y77" i="94"/>
  <c r="Y71" i="94"/>
  <c r="P69" i="94"/>
  <c r="H60" i="94"/>
  <c r="I60" i="94"/>
  <c r="I51" i="94"/>
  <c r="V87" i="94"/>
  <c r="L87" i="94"/>
  <c r="S87" i="94"/>
  <c r="Z54" i="94"/>
  <c r="R45" i="94"/>
  <c r="Y29" i="94"/>
  <c r="Z29" i="94"/>
  <c r="J29" i="94"/>
  <c r="K29" i="94"/>
  <c r="L29" i="94"/>
  <c r="M29" i="94"/>
  <c r="N29" i="94"/>
  <c r="P29" i="94"/>
  <c r="Q29" i="94"/>
  <c r="R29" i="94"/>
  <c r="S29" i="94"/>
  <c r="T29" i="94"/>
  <c r="V29" i="94"/>
  <c r="Q98" i="94"/>
  <c r="J96" i="94"/>
  <c r="P95" i="94"/>
  <c r="V94" i="94"/>
  <c r="N92" i="94"/>
  <c r="Z87" i="94"/>
  <c r="N86" i="94"/>
  <c r="R86" i="94"/>
  <c r="Y86" i="94"/>
  <c r="T79" i="94"/>
  <c r="T77" i="94"/>
  <c r="H62" i="94"/>
  <c r="I59" i="94"/>
  <c r="P45" i="94"/>
  <c r="N85" i="94"/>
  <c r="T85" i="94"/>
  <c r="L85" i="94"/>
  <c r="T84" i="94"/>
  <c r="Z84" i="94"/>
  <c r="K84" i="94"/>
  <c r="R84" i="94"/>
  <c r="Z83" i="94"/>
  <c r="M83" i="94"/>
  <c r="Q83" i="94"/>
  <c r="T71" i="94"/>
  <c r="I69" i="94"/>
  <c r="T68" i="94"/>
  <c r="Y68" i="94"/>
  <c r="Z68" i="94"/>
  <c r="K68" i="94"/>
  <c r="M68" i="94"/>
  <c r="Q68" i="94"/>
  <c r="R68" i="94"/>
  <c r="J61" i="94"/>
  <c r="K61" i="94"/>
  <c r="N61" i="94"/>
  <c r="Q61" i="94"/>
  <c r="T61" i="94"/>
  <c r="V61" i="94"/>
  <c r="P56" i="94"/>
  <c r="T56" i="94"/>
  <c r="V56" i="94"/>
  <c r="Y56" i="94"/>
  <c r="L56" i="94"/>
  <c r="M56" i="94"/>
  <c r="V54" i="94"/>
  <c r="S65" i="94"/>
  <c r="Y65" i="94"/>
  <c r="J65" i="94"/>
  <c r="L65" i="94"/>
  <c r="P65" i="94"/>
  <c r="Q65" i="94"/>
  <c r="L63" i="94"/>
  <c r="Q63" i="94"/>
  <c r="R63" i="94"/>
  <c r="V63" i="94"/>
  <c r="J63" i="94"/>
  <c r="J57" i="94"/>
  <c r="N57" i="94"/>
  <c r="P57" i="94"/>
  <c r="S57" i="94"/>
  <c r="V57" i="94"/>
  <c r="Y57" i="94"/>
  <c r="Z57" i="94"/>
  <c r="P71" i="94"/>
  <c r="Y55" i="94"/>
  <c r="L98" i="94"/>
  <c r="Q94" i="94"/>
  <c r="T87" i="94"/>
  <c r="M79" i="94"/>
  <c r="P77" i="94"/>
  <c r="T73" i="94"/>
  <c r="M71" i="94"/>
  <c r="N69" i="94"/>
  <c r="S69" i="94"/>
  <c r="T69" i="94"/>
  <c r="Z69" i="94"/>
  <c r="K69" i="94"/>
  <c r="L69" i="94"/>
  <c r="L54" i="94"/>
  <c r="Y45" i="94"/>
  <c r="Z45" i="94"/>
  <c r="J45" i="94"/>
  <c r="K45" i="94"/>
  <c r="M45" i="94"/>
  <c r="N45" i="94"/>
  <c r="Q45" i="94"/>
  <c r="S45" i="94"/>
  <c r="T45" i="94"/>
  <c r="V45" i="94"/>
  <c r="K98" i="94"/>
  <c r="P94" i="94"/>
  <c r="V93" i="94"/>
  <c r="R87" i="94"/>
  <c r="T86" i="94"/>
  <c r="V85" i="94"/>
  <c r="V83" i="94"/>
  <c r="K79" i="94"/>
  <c r="M77" i="94"/>
  <c r="R73" i="94"/>
  <c r="K71" i="94"/>
  <c r="Z61" i="94"/>
  <c r="K54" i="94"/>
  <c r="Y47" i="94"/>
  <c r="N88" i="94"/>
  <c r="Q87" i="94"/>
  <c r="S86" i="94"/>
  <c r="S85" i="94"/>
  <c r="V84" i="94"/>
  <c r="T83" i="94"/>
  <c r="L77" i="94"/>
  <c r="Q73" i="94"/>
  <c r="K72" i="94"/>
  <c r="J71" i="94"/>
  <c r="Z65" i="94"/>
  <c r="Z63" i="94"/>
  <c r="Y61" i="94"/>
  <c r="T55" i="94"/>
  <c r="J54" i="94"/>
  <c r="T90" i="94"/>
  <c r="P78" i="94"/>
  <c r="P62" i="94"/>
  <c r="L53" i="94"/>
  <c r="R52" i="94"/>
  <c r="Q49" i="94"/>
  <c r="I44" i="94"/>
  <c r="Z41" i="94"/>
  <c r="M40" i="94"/>
  <c r="S39" i="94"/>
  <c r="Y38" i="94"/>
  <c r="L37" i="94"/>
  <c r="R36" i="94"/>
  <c r="Q33" i="94"/>
  <c r="J31" i="94"/>
  <c r="I28" i="94"/>
  <c r="Z25" i="94"/>
  <c r="M24" i="94"/>
  <c r="S23" i="94"/>
  <c r="Y22" i="94"/>
  <c r="L21" i="94"/>
  <c r="R20" i="94"/>
  <c r="Q17" i="94"/>
  <c r="J15" i="94"/>
  <c r="I12" i="94"/>
  <c r="Z9" i="94"/>
  <c r="M8" i="94"/>
  <c r="K53" i="94"/>
  <c r="Q52" i="94"/>
  <c r="P49" i="94"/>
  <c r="Y41" i="94"/>
  <c r="L40" i="94"/>
  <c r="R39" i="94"/>
  <c r="K37" i="94"/>
  <c r="Q36" i="94"/>
  <c r="P33" i="94"/>
  <c r="I31" i="94"/>
  <c r="Y25" i="94"/>
  <c r="L24" i="94"/>
  <c r="R23" i="94"/>
  <c r="K21" i="94"/>
  <c r="Q20" i="94"/>
  <c r="P17" i="94"/>
  <c r="I15" i="94"/>
  <c r="Y9" i="94"/>
  <c r="L8" i="94"/>
  <c r="K40" i="94"/>
  <c r="Z31" i="94"/>
  <c r="K24" i="94"/>
  <c r="Z15" i="94"/>
  <c r="K8" i="94"/>
  <c r="J40" i="94"/>
  <c r="I37" i="94"/>
  <c r="Y31" i="94"/>
  <c r="J24" i="94"/>
  <c r="I21" i="94"/>
  <c r="Y15" i="94"/>
  <c r="J8" i="94"/>
  <c r="S67" i="94"/>
  <c r="Z53" i="94"/>
  <c r="M52" i="94"/>
  <c r="S51" i="94"/>
  <c r="L49" i="94"/>
  <c r="V41" i="94"/>
  <c r="N39" i="94"/>
  <c r="T38" i="94"/>
  <c r="Z37" i="94"/>
  <c r="M36" i="94"/>
  <c r="S35" i="94"/>
  <c r="L33" i="94"/>
  <c r="V25" i="94"/>
  <c r="N23" i="94"/>
  <c r="T22" i="94"/>
  <c r="Z21" i="94"/>
  <c r="M20" i="94"/>
  <c r="S19" i="94"/>
  <c r="L17" i="94"/>
  <c r="R16" i="94"/>
  <c r="V9" i="94"/>
  <c r="N7" i="94"/>
  <c r="M90" i="94"/>
  <c r="P80" i="94"/>
  <c r="T76" i="94"/>
  <c r="M74" i="94"/>
  <c r="Q67" i="94"/>
  <c r="P64" i="94"/>
  <c r="T60" i="94"/>
  <c r="M58" i="94"/>
  <c r="K52" i="94"/>
  <c r="Q51" i="94"/>
  <c r="J49" i="94"/>
  <c r="P48" i="94"/>
  <c r="T44" i="94"/>
  <c r="M42" i="94"/>
  <c r="S41" i="94"/>
  <c r="Y40" i="94"/>
  <c r="L39" i="94"/>
  <c r="R38" i="94"/>
  <c r="K36" i="94"/>
  <c r="Q35" i="94"/>
  <c r="J33" i="94"/>
  <c r="P32" i="94"/>
  <c r="V31" i="94"/>
  <c r="I30" i="94"/>
  <c r="T28" i="94"/>
  <c r="M26" i="94"/>
  <c r="S25" i="94"/>
  <c r="Y24" i="94"/>
  <c r="L23" i="94"/>
  <c r="R22" i="94"/>
  <c r="K20" i="94"/>
  <c r="Q19" i="94"/>
  <c r="J17" i="94"/>
  <c r="P16" i="94"/>
  <c r="V15" i="94"/>
  <c r="I14" i="94"/>
  <c r="T12" i="94"/>
  <c r="Z11" i="94"/>
  <c r="M10" i="94"/>
  <c r="S9" i="94"/>
  <c r="Y8" i="94"/>
  <c r="L7" i="94"/>
  <c r="J52" i="94"/>
  <c r="R41" i="94"/>
  <c r="K39" i="94"/>
  <c r="Q38" i="94"/>
  <c r="J36" i="94"/>
  <c r="T31" i="94"/>
  <c r="R25" i="94"/>
  <c r="K23" i="94"/>
  <c r="Q22" i="94"/>
  <c r="J20" i="94"/>
  <c r="N16" i="94"/>
  <c r="T15" i="94"/>
  <c r="R9" i="94"/>
  <c r="K7" i="94"/>
  <c r="S31" i="94"/>
  <c r="S15" i="94"/>
  <c r="Q76" i="94"/>
  <c r="M67" i="94"/>
  <c r="L64" i="94"/>
  <c r="Q60" i="94"/>
  <c r="T53" i="94"/>
  <c r="Z52" i="94"/>
  <c r="M51" i="94"/>
  <c r="Y49" i="94"/>
  <c r="L48" i="94"/>
  <c r="Q44" i="94"/>
  <c r="P41" i="94"/>
  <c r="V40" i="94"/>
  <c r="I39" i="94"/>
  <c r="N38" i="94"/>
  <c r="T37" i="94"/>
  <c r="Z36" i="94"/>
  <c r="M35" i="94"/>
  <c r="Y33" i="94"/>
  <c r="L32" i="94"/>
  <c r="R31" i="94"/>
  <c r="Q28" i="94"/>
  <c r="P25" i="94"/>
  <c r="V24" i="94"/>
  <c r="I23" i="94"/>
  <c r="N22" i="94"/>
  <c r="T21" i="94"/>
  <c r="Z20" i="94"/>
  <c r="M19" i="94"/>
  <c r="Y17" i="94"/>
  <c r="L16" i="94"/>
  <c r="R15" i="94"/>
  <c r="Q12" i="94"/>
  <c r="P9" i="94"/>
  <c r="V8" i="94"/>
  <c r="I7" i="94"/>
  <c r="P76" i="94"/>
  <c r="L67" i="94"/>
  <c r="P60" i="94"/>
  <c r="S53" i="94"/>
  <c r="Y52" i="94"/>
  <c r="L51" i="94"/>
  <c r="K48" i="94"/>
  <c r="P44" i="94"/>
  <c r="N41" i="94"/>
  <c r="T40" i="94"/>
  <c r="Z39" i="94"/>
  <c r="M38" i="94"/>
  <c r="S37" i="94"/>
  <c r="Y36" i="94"/>
  <c r="L35" i="94"/>
  <c r="K32" i="94"/>
  <c r="Q31" i="94"/>
  <c r="P28" i="94"/>
  <c r="N25" i="94"/>
  <c r="T24" i="94"/>
  <c r="Z23" i="94"/>
  <c r="M22" i="94"/>
  <c r="S21" i="94"/>
  <c r="Y20" i="94"/>
  <c r="L19" i="94"/>
  <c r="K16" i="94"/>
  <c r="Q15" i="94"/>
  <c r="P12" i="94"/>
  <c r="N9" i="94"/>
  <c r="T8" i="94"/>
  <c r="Z7" i="94"/>
  <c r="I45" i="94"/>
  <c r="M41" i="94"/>
  <c r="S40" i="94"/>
  <c r="Y39" i="94"/>
  <c r="L38" i="94"/>
  <c r="P31" i="94"/>
  <c r="I29" i="94"/>
  <c r="M25" i="94"/>
  <c r="S24" i="94"/>
  <c r="Y23" i="94"/>
  <c r="L22" i="94"/>
  <c r="P15" i="94"/>
  <c r="I13" i="94"/>
  <c r="M9" i="94"/>
  <c r="S8" i="94"/>
  <c r="V49" i="94"/>
  <c r="L41" i="94"/>
  <c r="R40" i="94"/>
  <c r="K38" i="94"/>
  <c r="V33" i="94"/>
  <c r="N31" i="94"/>
  <c r="L25" i="94"/>
  <c r="R24" i="94"/>
  <c r="K22" i="94"/>
  <c r="V17" i="94"/>
  <c r="N15" i="94"/>
  <c r="L9" i="94"/>
  <c r="R8" i="94"/>
  <c r="K41" i="94"/>
  <c r="Q40" i="94"/>
  <c r="M31" i="94"/>
  <c r="K25" i="94"/>
  <c r="Q24" i="94"/>
  <c r="M15" i="94"/>
  <c r="K9" i="94"/>
  <c r="Q8" i="94"/>
  <c r="R95" i="93"/>
  <c r="X95" i="93"/>
  <c r="H95" i="93"/>
  <c r="I95" i="93"/>
  <c r="J95" i="93"/>
  <c r="K95" i="93"/>
  <c r="L95" i="93"/>
  <c r="W95" i="93"/>
  <c r="N95" i="93"/>
  <c r="Q95" i="93"/>
  <c r="T95" i="93"/>
  <c r="T82" i="93"/>
  <c r="I82" i="93"/>
  <c r="L82" i="93"/>
  <c r="J82" i="93"/>
  <c r="N82" i="93"/>
  <c r="Q82" i="93"/>
  <c r="R82" i="93"/>
  <c r="U82" i="93"/>
  <c r="V82" i="93"/>
  <c r="W82" i="93"/>
  <c r="X82" i="93"/>
  <c r="H82" i="93"/>
  <c r="K82" i="93"/>
  <c r="R98" i="93"/>
  <c r="W98" i="93"/>
  <c r="K98" i="93"/>
  <c r="L98" i="93"/>
  <c r="N98" i="93"/>
  <c r="H98" i="93"/>
  <c r="I98" i="93"/>
  <c r="J98" i="93"/>
  <c r="T98" i="93"/>
  <c r="U98" i="93"/>
  <c r="V98" i="93"/>
  <c r="X98" i="93"/>
  <c r="T46" i="93"/>
  <c r="U46" i="93"/>
  <c r="H46" i="93"/>
  <c r="I46" i="93"/>
  <c r="K46" i="93"/>
  <c r="L46" i="93"/>
  <c r="J46" i="93"/>
  <c r="N46" i="93"/>
  <c r="Q46" i="93"/>
  <c r="R46" i="93"/>
  <c r="V46" i="93"/>
  <c r="W46" i="93"/>
  <c r="X46" i="93"/>
  <c r="U93" i="93"/>
  <c r="H93" i="93"/>
  <c r="K93" i="93"/>
  <c r="N93" i="93"/>
  <c r="Q93" i="93"/>
  <c r="R93" i="93"/>
  <c r="T93" i="93"/>
  <c r="H76" i="93"/>
  <c r="K76" i="93"/>
  <c r="Q76" i="93"/>
  <c r="U76" i="93"/>
  <c r="J76" i="93"/>
  <c r="N76" i="93"/>
  <c r="R76" i="93"/>
  <c r="T76" i="93"/>
  <c r="V76" i="93"/>
  <c r="W76" i="93"/>
  <c r="X76" i="93"/>
  <c r="R99" i="93"/>
  <c r="X99" i="93"/>
  <c r="H99" i="93"/>
  <c r="I99" i="93"/>
  <c r="J99" i="93"/>
  <c r="K99" i="93"/>
  <c r="L99" i="93"/>
  <c r="X97" i="93"/>
  <c r="T90" i="93"/>
  <c r="I90" i="93"/>
  <c r="L90" i="93"/>
  <c r="J90" i="93"/>
  <c r="N90" i="93"/>
  <c r="Q90" i="93"/>
  <c r="R90" i="93"/>
  <c r="U90" i="93"/>
  <c r="V90" i="93"/>
  <c r="W90" i="93"/>
  <c r="X90" i="93"/>
  <c r="H88" i="93"/>
  <c r="K88" i="93"/>
  <c r="Q88" i="93"/>
  <c r="U88" i="93"/>
  <c r="J88" i="93"/>
  <c r="N88" i="93"/>
  <c r="R88" i="93"/>
  <c r="T88" i="93"/>
  <c r="V88" i="93"/>
  <c r="W88" i="93"/>
  <c r="X88" i="93"/>
  <c r="L87" i="93"/>
  <c r="U85" i="93"/>
  <c r="X85" i="93"/>
  <c r="I85" i="93"/>
  <c r="L85" i="93"/>
  <c r="Q85" i="93"/>
  <c r="R85" i="93"/>
  <c r="T85" i="93"/>
  <c r="V85" i="93"/>
  <c r="W85" i="93"/>
  <c r="T78" i="93"/>
  <c r="I78" i="93"/>
  <c r="L78" i="93"/>
  <c r="J78" i="93"/>
  <c r="N78" i="93"/>
  <c r="Q78" i="93"/>
  <c r="R78" i="93"/>
  <c r="U78" i="93"/>
  <c r="V78" i="93"/>
  <c r="W78" i="93"/>
  <c r="X78" i="93"/>
  <c r="V97" i="93"/>
  <c r="N89" i="93"/>
  <c r="N97" i="93"/>
  <c r="K89" i="93"/>
  <c r="L84" i="93"/>
  <c r="K77" i="93"/>
  <c r="L92" i="93"/>
  <c r="J89" i="93"/>
  <c r="K86" i="93"/>
  <c r="U81" i="93"/>
  <c r="X81" i="93"/>
  <c r="I81" i="93"/>
  <c r="L81" i="93"/>
  <c r="N81" i="93"/>
  <c r="Q81" i="93"/>
  <c r="R81" i="93"/>
  <c r="T81" i="93"/>
  <c r="V81" i="93"/>
  <c r="W81" i="93"/>
  <c r="J77" i="93"/>
  <c r="W99" i="93"/>
  <c r="L97" i="93"/>
  <c r="W94" i="93"/>
  <c r="K94" i="93"/>
  <c r="L94" i="93"/>
  <c r="N94" i="93"/>
  <c r="H84" i="93"/>
  <c r="K84" i="93"/>
  <c r="Q84" i="93"/>
  <c r="U84" i="93"/>
  <c r="J84" i="93"/>
  <c r="N84" i="93"/>
  <c r="R84" i="93"/>
  <c r="T84" i="93"/>
  <c r="V84" i="93"/>
  <c r="W84" i="93"/>
  <c r="X84" i="93"/>
  <c r="H68" i="93"/>
  <c r="K68" i="93"/>
  <c r="L68" i="93"/>
  <c r="Q68" i="93"/>
  <c r="U68" i="93"/>
  <c r="I68" i="93"/>
  <c r="J68" i="93"/>
  <c r="N68" i="93"/>
  <c r="R68" i="93"/>
  <c r="T68" i="93"/>
  <c r="V68" i="93"/>
  <c r="W68" i="93"/>
  <c r="X68" i="93"/>
  <c r="U53" i="93"/>
  <c r="X53" i="93"/>
  <c r="H53" i="93"/>
  <c r="I53" i="93"/>
  <c r="K53" i="93"/>
  <c r="L53" i="93"/>
  <c r="N53" i="93"/>
  <c r="Q53" i="93"/>
  <c r="R53" i="93"/>
  <c r="T53" i="93"/>
  <c r="V53" i="93"/>
  <c r="W53" i="93"/>
  <c r="T99" i="93"/>
  <c r="W93" i="93"/>
  <c r="H92" i="93"/>
  <c r="K92" i="93"/>
  <c r="Q92" i="93"/>
  <c r="J92" i="93"/>
  <c r="N92" i="93"/>
  <c r="R92" i="93"/>
  <c r="T92" i="93"/>
  <c r="U92" i="93"/>
  <c r="V92" i="93"/>
  <c r="W92" i="93"/>
  <c r="L91" i="93"/>
  <c r="U89" i="93"/>
  <c r="X89" i="93"/>
  <c r="I89" i="93"/>
  <c r="L89" i="93"/>
  <c r="Q89" i="93"/>
  <c r="R89" i="93"/>
  <c r="T89" i="93"/>
  <c r="V89" i="93"/>
  <c r="W89" i="93"/>
  <c r="T86" i="93"/>
  <c r="I86" i="93"/>
  <c r="L86" i="93"/>
  <c r="J86" i="93"/>
  <c r="N86" i="93"/>
  <c r="Q86" i="93"/>
  <c r="R86" i="93"/>
  <c r="U86" i="93"/>
  <c r="V86" i="93"/>
  <c r="W86" i="93"/>
  <c r="X86" i="93"/>
  <c r="U77" i="93"/>
  <c r="X77" i="93"/>
  <c r="I77" i="93"/>
  <c r="L77" i="93"/>
  <c r="N77" i="93"/>
  <c r="Q77" i="93"/>
  <c r="R77" i="93"/>
  <c r="T77" i="93"/>
  <c r="V77" i="93"/>
  <c r="W77" i="93"/>
  <c r="Q99" i="93"/>
  <c r="V93" i="93"/>
  <c r="L93" i="93"/>
  <c r="N85" i="93"/>
  <c r="L79" i="93"/>
  <c r="J97" i="93"/>
  <c r="Q97" i="93"/>
  <c r="R97" i="93"/>
  <c r="T97" i="93"/>
  <c r="U97" i="93"/>
  <c r="J93" i="93"/>
  <c r="H80" i="93"/>
  <c r="K80" i="93"/>
  <c r="Q80" i="93"/>
  <c r="U80" i="93"/>
  <c r="J80" i="93"/>
  <c r="N80" i="93"/>
  <c r="R80" i="93"/>
  <c r="T80" i="93"/>
  <c r="V80" i="93"/>
  <c r="W80" i="93"/>
  <c r="X80" i="93"/>
  <c r="T66" i="93"/>
  <c r="U66" i="93"/>
  <c r="I66" i="93"/>
  <c r="L66" i="93"/>
  <c r="J66" i="93"/>
  <c r="K66" i="93"/>
  <c r="N66" i="93"/>
  <c r="Q66" i="93"/>
  <c r="R66" i="93"/>
  <c r="V66" i="93"/>
  <c r="W66" i="93"/>
  <c r="X66" i="93"/>
  <c r="N99" i="93"/>
  <c r="T94" i="93"/>
  <c r="I93" i="93"/>
  <c r="K90" i="93"/>
  <c r="L88" i="93"/>
  <c r="J85" i="93"/>
  <c r="I76" i="93"/>
  <c r="T74" i="93"/>
  <c r="I74" i="93"/>
  <c r="L74" i="93"/>
  <c r="U73" i="93"/>
  <c r="X73" i="93"/>
  <c r="H72" i="93"/>
  <c r="K72" i="93"/>
  <c r="Q72" i="93"/>
  <c r="U72" i="93"/>
  <c r="L71" i="93"/>
  <c r="T70" i="93"/>
  <c r="I70" i="93"/>
  <c r="L70" i="93"/>
  <c r="U69" i="93"/>
  <c r="X69" i="93"/>
  <c r="V64" i="93"/>
  <c r="T54" i="93"/>
  <c r="U54" i="93"/>
  <c r="I54" i="93"/>
  <c r="K54" i="93"/>
  <c r="L54" i="93"/>
  <c r="R50" i="93"/>
  <c r="W45" i="93"/>
  <c r="R44" i="93"/>
  <c r="T64" i="93"/>
  <c r="N61" i="93"/>
  <c r="Q50" i="93"/>
  <c r="V45" i="93"/>
  <c r="U41" i="93"/>
  <c r="X41" i="93"/>
  <c r="H41" i="93"/>
  <c r="L41" i="93"/>
  <c r="X36" i="93"/>
  <c r="X74" i="93"/>
  <c r="W73" i="93"/>
  <c r="X72" i="93"/>
  <c r="X70" i="93"/>
  <c r="W69" i="93"/>
  <c r="R64" i="93"/>
  <c r="N62" i="93"/>
  <c r="L61" i="93"/>
  <c r="H48" i="93"/>
  <c r="K48" i="93"/>
  <c r="L48" i="93"/>
  <c r="Q48" i="93"/>
  <c r="T48" i="93"/>
  <c r="U48" i="93"/>
  <c r="T45" i="93"/>
  <c r="N44" i="93"/>
  <c r="W36" i="93"/>
  <c r="X100" i="93"/>
  <c r="X96" i="93"/>
  <c r="W74" i="93"/>
  <c r="V73" i="93"/>
  <c r="W72" i="93"/>
  <c r="W70" i="93"/>
  <c r="V69" i="93"/>
  <c r="K61" i="93"/>
  <c r="J60" i="93"/>
  <c r="H56" i="93"/>
  <c r="K56" i="93"/>
  <c r="L56" i="93"/>
  <c r="Q56" i="93"/>
  <c r="U56" i="93"/>
  <c r="N50" i="93"/>
  <c r="R45" i="93"/>
  <c r="V36" i="93"/>
  <c r="W100" i="93"/>
  <c r="W96" i="93"/>
  <c r="V74" i="93"/>
  <c r="T73" i="93"/>
  <c r="V72" i="93"/>
  <c r="V70" i="93"/>
  <c r="T69" i="93"/>
  <c r="K62" i="93"/>
  <c r="J61" i="93"/>
  <c r="U57" i="93"/>
  <c r="X57" i="93"/>
  <c r="H57" i="93"/>
  <c r="X54" i="93"/>
  <c r="Q45" i="93"/>
  <c r="J44" i="93"/>
  <c r="T42" i="93"/>
  <c r="U42" i="93"/>
  <c r="H42" i="93"/>
  <c r="I42" i="93"/>
  <c r="K42" i="93"/>
  <c r="L42" i="93"/>
  <c r="U74" i="93"/>
  <c r="R73" i="93"/>
  <c r="T72" i="93"/>
  <c r="U70" i="93"/>
  <c r="R69" i="93"/>
  <c r="N64" i="93"/>
  <c r="J62" i="93"/>
  <c r="T58" i="93"/>
  <c r="U58" i="93"/>
  <c r="I58" i="93"/>
  <c r="L58" i="93"/>
  <c r="W54" i="93"/>
  <c r="U49" i="93"/>
  <c r="X49" i="93"/>
  <c r="H49" i="93"/>
  <c r="L49" i="93"/>
  <c r="N45" i="93"/>
  <c r="N36" i="93"/>
  <c r="R74" i="93"/>
  <c r="Q73" i="93"/>
  <c r="R72" i="93"/>
  <c r="R70" i="93"/>
  <c r="Q69" i="93"/>
  <c r="V54" i="93"/>
  <c r="K45" i="93"/>
  <c r="W41" i="93"/>
  <c r="T100" i="93"/>
  <c r="T96" i="93"/>
  <c r="Q74" i="93"/>
  <c r="Q70" i="93"/>
  <c r="H60" i="93"/>
  <c r="K60" i="93"/>
  <c r="L60" i="93"/>
  <c r="Q60" i="93"/>
  <c r="U60" i="93"/>
  <c r="R54" i="93"/>
  <c r="X48" i="93"/>
  <c r="J45" i="93"/>
  <c r="V41" i="93"/>
  <c r="N73" i="93"/>
  <c r="U61" i="93"/>
  <c r="X61" i="93"/>
  <c r="H61" i="93"/>
  <c r="T50" i="93"/>
  <c r="U50" i="93"/>
  <c r="H50" i="93"/>
  <c r="I50" i="93"/>
  <c r="K50" i="93"/>
  <c r="L50" i="93"/>
  <c r="H44" i="93"/>
  <c r="K44" i="93"/>
  <c r="L44" i="93"/>
  <c r="Q44" i="93"/>
  <c r="T44" i="93"/>
  <c r="U44" i="93"/>
  <c r="N74" i="93"/>
  <c r="L73" i="93"/>
  <c r="N72" i="93"/>
  <c r="N70" i="93"/>
  <c r="T62" i="93"/>
  <c r="U62" i="93"/>
  <c r="I62" i="93"/>
  <c r="L62" i="93"/>
  <c r="H36" i="93"/>
  <c r="I36" i="93"/>
  <c r="K36" i="93"/>
  <c r="L36" i="93"/>
  <c r="Q36" i="93"/>
  <c r="R36" i="93"/>
  <c r="T36" i="93"/>
  <c r="U36" i="93"/>
  <c r="R48" i="93"/>
  <c r="Q41" i="93"/>
  <c r="H64" i="93"/>
  <c r="K64" i="93"/>
  <c r="L64" i="93"/>
  <c r="Q64" i="93"/>
  <c r="U64" i="93"/>
  <c r="W61" i="93"/>
  <c r="U45" i="93"/>
  <c r="X45" i="93"/>
  <c r="H45" i="93"/>
  <c r="L45" i="93"/>
  <c r="J74" i="93"/>
  <c r="I73" i="93"/>
  <c r="J72" i="93"/>
  <c r="J70" i="93"/>
  <c r="I69" i="93"/>
  <c r="U65" i="93"/>
  <c r="X65" i="93"/>
  <c r="H65" i="93"/>
  <c r="X62" i="93"/>
  <c r="V61" i="93"/>
  <c r="V60" i="93"/>
  <c r="Q58" i="93"/>
  <c r="J54" i="93"/>
  <c r="H52" i="93"/>
  <c r="K52" i="93"/>
  <c r="L52" i="93"/>
  <c r="Q52" i="93"/>
  <c r="T52" i="93"/>
  <c r="U52" i="93"/>
  <c r="T49" i="93"/>
  <c r="N48" i="93"/>
  <c r="R42" i="93"/>
  <c r="K41" i="93"/>
  <c r="H40" i="93"/>
  <c r="I40" i="93"/>
  <c r="K40" i="93"/>
  <c r="L40" i="93"/>
  <c r="Q40" i="93"/>
  <c r="T40" i="93"/>
  <c r="U40" i="93"/>
  <c r="Q9" i="93"/>
  <c r="H91" i="93"/>
  <c r="H87" i="93"/>
  <c r="H83" i="93"/>
  <c r="H79" i="93"/>
  <c r="H75" i="93"/>
  <c r="H71" i="93"/>
  <c r="H67" i="93"/>
  <c r="H63" i="93"/>
  <c r="H59" i="93"/>
  <c r="H55" i="93"/>
  <c r="H51" i="93"/>
  <c r="H47" i="93"/>
  <c r="H43" i="93"/>
  <c r="H39" i="93"/>
  <c r="L38" i="93"/>
  <c r="H35" i="93"/>
  <c r="L34" i="93"/>
  <c r="U32" i="93"/>
  <c r="H31" i="93"/>
  <c r="L30" i="93"/>
  <c r="U28" i="93"/>
  <c r="H27" i="93"/>
  <c r="L26" i="93"/>
  <c r="U24" i="93"/>
  <c r="H23" i="93"/>
  <c r="L22" i="93"/>
  <c r="U20" i="93"/>
  <c r="H19" i="93"/>
  <c r="L18" i="93"/>
  <c r="U16" i="93"/>
  <c r="H15" i="93"/>
  <c r="L14" i="93"/>
  <c r="U12" i="93"/>
  <c r="H11" i="93"/>
  <c r="L10" i="93"/>
  <c r="K38" i="93"/>
  <c r="K34" i="93"/>
  <c r="T32" i="93"/>
  <c r="K30" i="93"/>
  <c r="T28" i="93"/>
  <c r="K26" i="93"/>
  <c r="T24" i="93"/>
  <c r="K22" i="93"/>
  <c r="T20" i="93"/>
  <c r="K18" i="93"/>
  <c r="T16" i="93"/>
  <c r="K14" i="93"/>
  <c r="T12" i="93"/>
  <c r="K10" i="93"/>
  <c r="J38" i="93"/>
  <c r="N37" i="93"/>
  <c r="J34" i="93"/>
  <c r="N33" i="93"/>
  <c r="R32" i="93"/>
  <c r="J30" i="93"/>
  <c r="N29" i="93"/>
  <c r="R28" i="93"/>
  <c r="J26" i="93"/>
  <c r="N25" i="93"/>
  <c r="R24" i="93"/>
  <c r="J22" i="93"/>
  <c r="N21" i="93"/>
  <c r="R20" i="93"/>
  <c r="J18" i="93"/>
  <c r="N17" i="93"/>
  <c r="R16" i="93"/>
  <c r="J14" i="93"/>
  <c r="N13" i="93"/>
  <c r="R12" i="93"/>
  <c r="J10" i="93"/>
  <c r="N9" i="93"/>
  <c r="I38" i="93"/>
  <c r="I34" i="93"/>
  <c r="Q32" i="93"/>
  <c r="I30" i="93"/>
  <c r="Q28" i="93"/>
  <c r="I26" i="93"/>
  <c r="Q24" i="93"/>
  <c r="I22" i="93"/>
  <c r="Q20" i="93"/>
  <c r="I18" i="93"/>
  <c r="Q16" i="93"/>
  <c r="I14" i="93"/>
  <c r="Q12" i="93"/>
  <c r="I10" i="93"/>
  <c r="H38" i="93"/>
  <c r="L37" i="93"/>
  <c r="H34" i="93"/>
  <c r="L33" i="93"/>
  <c r="H30" i="93"/>
  <c r="L29" i="93"/>
  <c r="H26" i="93"/>
  <c r="L25" i="93"/>
  <c r="H22" i="93"/>
  <c r="L21" i="93"/>
  <c r="H18" i="93"/>
  <c r="L17" i="93"/>
  <c r="H14" i="93"/>
  <c r="L13" i="93"/>
  <c r="H10" i="93"/>
  <c r="L9" i="93"/>
  <c r="K17" i="93"/>
  <c r="K13" i="93"/>
  <c r="X10" i="93"/>
  <c r="K9" i="93"/>
  <c r="N20" i="93"/>
  <c r="N16" i="93"/>
  <c r="J13" i="93"/>
  <c r="N12" i="93"/>
  <c r="J9" i="93"/>
  <c r="I37" i="93"/>
  <c r="I33" i="93"/>
  <c r="I29" i="93"/>
  <c r="I25" i="93"/>
  <c r="I21" i="93"/>
  <c r="I17" i="93"/>
  <c r="I13" i="93"/>
  <c r="I9" i="93"/>
  <c r="U38" i="93"/>
  <c r="H37" i="93"/>
  <c r="U34" i="93"/>
  <c r="H33" i="93"/>
  <c r="L32" i="93"/>
  <c r="U30" i="93"/>
  <c r="H29" i="93"/>
  <c r="L28" i="93"/>
  <c r="U26" i="93"/>
  <c r="H25" i="93"/>
  <c r="L24" i="93"/>
  <c r="U22" i="93"/>
  <c r="H21" i="93"/>
  <c r="L20" i="93"/>
  <c r="U18" i="93"/>
  <c r="H17" i="93"/>
  <c r="L16" i="93"/>
  <c r="U14" i="93"/>
  <c r="H13" i="93"/>
  <c r="L12" i="93"/>
  <c r="U10" i="93"/>
  <c r="H9" i="93"/>
  <c r="X37" i="93"/>
  <c r="X33" i="93"/>
  <c r="K32" i="93"/>
  <c r="X29" i="93"/>
  <c r="K28" i="93"/>
  <c r="X25" i="93"/>
  <c r="K24" i="93"/>
  <c r="X21" i="93"/>
  <c r="K20" i="93"/>
  <c r="X17" i="93"/>
  <c r="K16" i="93"/>
  <c r="X13" i="93"/>
  <c r="K12" i="93"/>
  <c r="X9" i="93"/>
  <c r="J28" i="93"/>
  <c r="J24" i="93"/>
  <c r="J20" i="93"/>
  <c r="J16" i="93"/>
  <c r="J12" i="93"/>
  <c r="I32" i="93"/>
  <c r="I28" i="93"/>
  <c r="I24" i="93"/>
  <c r="I20" i="93"/>
  <c r="I16" i="93"/>
  <c r="I12" i="93"/>
  <c r="I2" i="96"/>
  <c r="L2" i="96"/>
  <c r="L6" i="96"/>
  <c r="I6" i="96"/>
  <c r="L5" i="96"/>
  <c r="I5" i="96"/>
  <c r="L4" i="96"/>
  <c r="I4" i="96"/>
  <c r="L3" i="96"/>
  <c r="I3" i="96"/>
  <c r="M2" i="96"/>
  <c r="J6" i="96"/>
  <c r="J5" i="96"/>
  <c r="J4" i="96"/>
  <c r="J3" i="96"/>
  <c r="M3" i="94"/>
  <c r="K2" i="94"/>
  <c r="N6" i="94"/>
  <c r="R5" i="94"/>
  <c r="K6" i="94"/>
  <c r="N5" i="94"/>
  <c r="R4" i="94"/>
  <c r="K5" i="94"/>
  <c r="N4" i="94"/>
  <c r="R3" i="94"/>
  <c r="K4" i="94"/>
  <c r="N3" i="94"/>
  <c r="S2" i="94"/>
  <c r="K3" i="94"/>
  <c r="P2" i="94"/>
  <c r="S6" i="94"/>
  <c r="L2" i="94"/>
  <c r="P6" i="94"/>
  <c r="S5" i="94"/>
  <c r="L6" i="94"/>
  <c r="P5" i="94"/>
  <c r="S4" i="94"/>
  <c r="L5" i="94"/>
  <c r="P4" i="94"/>
  <c r="S3" i="94"/>
  <c r="L4" i="94"/>
  <c r="P3" i="94"/>
  <c r="T2" i="94"/>
  <c r="L3" i="94"/>
  <c r="Q2" i="94"/>
  <c r="T6" i="94"/>
  <c r="M2" i="94"/>
  <c r="Q6" i="94"/>
  <c r="T5" i="94"/>
  <c r="M6" i="94"/>
  <c r="Q5" i="94"/>
  <c r="T4" i="94"/>
  <c r="J6" i="94"/>
  <c r="M5" i="94"/>
  <c r="Q4" i="94"/>
  <c r="T3" i="94"/>
  <c r="H6" i="94"/>
  <c r="I3" i="94"/>
  <c r="H2" i="94"/>
  <c r="X2" i="94" s="1"/>
  <c r="H5" i="94"/>
  <c r="H4" i="94"/>
  <c r="I4" i="93"/>
  <c r="L2" i="93"/>
  <c r="I3" i="93"/>
  <c r="L8" i="93"/>
  <c r="J2" i="93"/>
  <c r="L7" i="93"/>
  <c r="J8" i="93"/>
  <c r="L6" i="93"/>
  <c r="J7" i="93"/>
  <c r="L5" i="93"/>
  <c r="J6" i="93"/>
  <c r="L4" i="93"/>
  <c r="J5" i="93"/>
  <c r="L3" i="93"/>
  <c r="J4" i="93"/>
  <c r="J3" i="93"/>
  <c r="K2" i="93"/>
  <c r="H2" i="93"/>
  <c r="K8" i="93"/>
  <c r="I2" i="93"/>
  <c r="K7" i="93"/>
  <c r="I8" i="93"/>
  <c r="I7" i="93"/>
  <c r="Q4" i="93"/>
  <c r="N7" i="93"/>
  <c r="H8" i="93"/>
  <c r="H4" i="93"/>
  <c r="Q8" i="93"/>
  <c r="H7" i="93"/>
  <c r="N2" i="93"/>
  <c r="N4" i="93"/>
  <c r="N5" i="93"/>
  <c r="Q5" i="93"/>
  <c r="Q6" i="93"/>
  <c r="H3" i="93"/>
  <c r="Q7" i="93"/>
  <c r="N8" i="93"/>
  <c r="H5" i="93"/>
  <c r="Q2" i="93"/>
  <c r="N3" i="93"/>
  <c r="H6" i="93"/>
  <c r="H88" i="90"/>
  <c r="K74" i="90"/>
  <c r="H71" i="90"/>
  <c r="I64" i="90"/>
  <c r="I48" i="90"/>
  <c r="M16" i="90"/>
  <c r="I98" i="90"/>
  <c r="K64" i="90"/>
  <c r="H48" i="90"/>
  <c r="K34" i="90"/>
  <c r="I16" i="90"/>
  <c r="M50" i="90"/>
  <c r="L77" i="90"/>
  <c r="I50" i="90"/>
  <c r="K12" i="90"/>
  <c r="L12" i="90"/>
  <c r="H9" i="90"/>
  <c r="I90" i="90"/>
  <c r="H73" i="90"/>
  <c r="M59" i="90"/>
  <c r="K90" i="90"/>
  <c r="H59" i="90"/>
  <c r="K29" i="90"/>
  <c r="K59" i="90"/>
  <c r="H25" i="90"/>
  <c r="K56" i="90"/>
  <c r="I32" i="90"/>
  <c r="M82" i="90"/>
  <c r="M12" i="90"/>
  <c r="I12" i="90"/>
  <c r="L85" i="90"/>
  <c r="K82" i="90"/>
  <c r="H51" i="90"/>
  <c r="M13" i="90"/>
  <c r="I81" i="90"/>
  <c r="H81" i="90"/>
  <c r="L81" i="90"/>
  <c r="I13" i="90"/>
  <c r="I57" i="90"/>
  <c r="L57" i="90"/>
  <c r="K9" i="90"/>
  <c r="L13" i="90"/>
  <c r="L66" i="90"/>
  <c r="M66" i="90"/>
  <c r="K40" i="90"/>
  <c r="H40" i="90"/>
  <c r="I40" i="90"/>
  <c r="M40" i="90"/>
  <c r="K13" i="90"/>
  <c r="L10" i="90"/>
  <c r="H69" i="90"/>
  <c r="L69" i="90"/>
  <c r="M69" i="90"/>
  <c r="L9" i="90"/>
  <c r="L72" i="90"/>
  <c r="H72" i="90"/>
  <c r="K72" i="90"/>
  <c r="M77" i="90"/>
  <c r="H83" i="90"/>
  <c r="I56" i="90"/>
  <c r="K95" i="90"/>
  <c r="L88" i="90"/>
  <c r="H56" i="90"/>
  <c r="H35" i="90"/>
  <c r="K32" i="90"/>
  <c r="M85" i="90"/>
  <c r="M61" i="90"/>
  <c r="H41" i="90"/>
  <c r="K18" i="90"/>
  <c r="I15" i="90"/>
  <c r="M99" i="90"/>
  <c r="H97" i="90"/>
  <c r="L21" i="90"/>
  <c r="L90" i="90"/>
  <c r="I55" i="90"/>
  <c r="M46" i="90"/>
  <c r="M43" i="90"/>
  <c r="I34" i="90"/>
  <c r="L27" i="90"/>
  <c r="K21" i="90"/>
  <c r="H99" i="90"/>
  <c r="H75" i="90"/>
  <c r="L46" i="90"/>
  <c r="M37" i="90"/>
  <c r="H90" i="90"/>
  <c r="H87" i="90"/>
  <c r="K75" i="90"/>
  <c r="K37" i="90"/>
  <c r="K69" i="90"/>
  <c r="K66" i="90"/>
  <c r="M11" i="90"/>
  <c r="M10" i="90"/>
  <c r="M9" i="90"/>
  <c r="H11" i="90"/>
  <c r="K10" i="90"/>
  <c r="H10" i="90"/>
  <c r="I33" i="90"/>
  <c r="H33" i="90"/>
  <c r="L33" i="90"/>
  <c r="I11" i="90"/>
  <c r="H54" i="90"/>
  <c r="L54" i="90"/>
  <c r="M54" i="90"/>
  <c r="L26" i="90"/>
  <c r="H26" i="90"/>
  <c r="I26" i="90"/>
  <c r="K26" i="90"/>
  <c r="K47" i="90"/>
  <c r="H47" i="90"/>
  <c r="I47" i="90"/>
  <c r="H38" i="90"/>
  <c r="L38" i="90"/>
  <c r="M38" i="90"/>
  <c r="I49" i="90"/>
  <c r="H49" i="90"/>
  <c r="L49" i="90"/>
  <c r="K31" i="90"/>
  <c r="H31" i="90"/>
  <c r="I31" i="90"/>
  <c r="H24" i="90"/>
  <c r="I24" i="90"/>
  <c r="L24" i="90"/>
  <c r="M24" i="90"/>
  <c r="H93" i="90"/>
  <c r="L93" i="90"/>
  <c r="M93" i="90"/>
  <c r="L97" i="90"/>
  <c r="K79" i="90"/>
  <c r="I74" i="90"/>
  <c r="I72" i="90"/>
  <c r="K63" i="90"/>
  <c r="I18" i="90"/>
  <c r="M30" i="90"/>
  <c r="H18" i="90"/>
  <c r="M53" i="90"/>
  <c r="L37" i="90"/>
  <c r="L32" i="90"/>
  <c r="L30" i="90"/>
  <c r="M27" i="90"/>
  <c r="L25" i="90"/>
  <c r="K88" i="90"/>
  <c r="M78" i="90"/>
  <c r="M64" i="90"/>
  <c r="M62" i="90"/>
  <c r="L53" i="90"/>
  <c r="M94" i="90"/>
  <c r="M80" i="90"/>
  <c r="L78" i="90"/>
  <c r="M75" i="90"/>
  <c r="L64" i="90"/>
  <c r="L62" i="90"/>
  <c r="K53" i="90"/>
  <c r="K43" i="90"/>
  <c r="L41" i="90"/>
  <c r="K27" i="90"/>
  <c r="K23" i="90"/>
  <c r="M91" i="90"/>
  <c r="M96" i="90"/>
  <c r="K91" i="90"/>
  <c r="L82" i="90"/>
  <c r="L73" i="90"/>
  <c r="H57" i="90"/>
  <c r="H43" i="90"/>
  <c r="H34" i="90"/>
  <c r="H17" i="90"/>
  <c r="L89" i="90"/>
  <c r="I80" i="90"/>
  <c r="I66" i="90"/>
  <c r="M22" i="90"/>
  <c r="L19" i="90"/>
  <c r="I96" i="90"/>
  <c r="H91" i="90"/>
  <c r="H89" i="90"/>
  <c r="I82" i="90"/>
  <c r="H66" i="90"/>
  <c r="M29" i="90"/>
  <c r="K19" i="90"/>
  <c r="K87" i="90"/>
  <c r="L29" i="90"/>
  <c r="M14" i="90"/>
  <c r="K80" i="90"/>
  <c r="K24" i="90"/>
  <c r="K96" i="90"/>
  <c r="M42" i="90"/>
  <c r="L40" i="90"/>
  <c r="M35" i="90"/>
  <c r="M86" i="90"/>
  <c r="M74" i="90"/>
  <c r="M72" i="90"/>
  <c r="M70" i="90"/>
  <c r="M58" i="90"/>
  <c r="L56" i="90"/>
  <c r="M51" i="90"/>
  <c r="K42" i="90"/>
  <c r="L35" i="90"/>
  <c r="L16" i="90"/>
  <c r="M88" i="90"/>
  <c r="L86" i="90"/>
  <c r="M83" i="90"/>
  <c r="I79" i="90"/>
  <c r="L70" i="90"/>
  <c r="M67" i="90"/>
  <c r="L65" i="90"/>
  <c r="I63" i="90"/>
  <c r="K58" i="90"/>
  <c r="K51" i="90"/>
  <c r="K35" i="90"/>
  <c r="M21" i="90"/>
  <c r="H28" i="90"/>
  <c r="I28" i="90"/>
  <c r="K28" i="90"/>
  <c r="L28" i="90"/>
  <c r="M28" i="90"/>
  <c r="H44" i="90"/>
  <c r="I44" i="90"/>
  <c r="K44" i="90"/>
  <c r="L44" i="90"/>
  <c r="M44" i="90"/>
  <c r="H76" i="90"/>
  <c r="I76" i="90"/>
  <c r="K76" i="90"/>
  <c r="L76" i="90"/>
  <c r="M76" i="90"/>
  <c r="H60" i="90"/>
  <c r="I60" i="90"/>
  <c r="K60" i="90"/>
  <c r="L60" i="90"/>
  <c r="M60" i="90"/>
  <c r="H92" i="90"/>
  <c r="I92" i="90"/>
  <c r="K92" i="90"/>
  <c r="L92" i="90"/>
  <c r="M92" i="90"/>
  <c r="H20" i="90"/>
  <c r="I20" i="90"/>
  <c r="K20" i="90"/>
  <c r="L20" i="90"/>
  <c r="M20" i="90"/>
  <c r="H84" i="90"/>
  <c r="I84" i="90"/>
  <c r="K84" i="90"/>
  <c r="L84" i="90"/>
  <c r="M84" i="90"/>
  <c r="K71" i="90"/>
  <c r="K55" i="90"/>
  <c r="K39" i="90"/>
  <c r="K15" i="90"/>
  <c r="H100" i="90"/>
  <c r="I100" i="90"/>
  <c r="K100" i="90"/>
  <c r="L100" i="90"/>
  <c r="M100" i="90"/>
  <c r="H68" i="90"/>
  <c r="I68" i="90"/>
  <c r="K68" i="90"/>
  <c r="L68" i="90"/>
  <c r="M68" i="90"/>
  <c r="H52" i="90"/>
  <c r="I52" i="90"/>
  <c r="K52" i="90"/>
  <c r="L52" i="90"/>
  <c r="M52" i="90"/>
  <c r="H36" i="90"/>
  <c r="I36" i="90"/>
  <c r="K36" i="90"/>
  <c r="L36" i="90"/>
  <c r="M36" i="90"/>
  <c r="K93" i="90"/>
  <c r="K85" i="90"/>
  <c r="K77" i="90"/>
  <c r="L96" i="90"/>
  <c r="I93" i="90"/>
  <c r="I85" i="90"/>
  <c r="I77" i="90"/>
  <c r="I69" i="90"/>
  <c r="I61" i="90"/>
  <c r="I53" i="90"/>
  <c r="I45" i="90"/>
  <c r="I37" i="90"/>
  <c r="I29" i="90"/>
  <c r="I21" i="90"/>
  <c r="M19" i="90"/>
  <c r="L99" i="90"/>
  <c r="L91" i="90"/>
  <c r="L83" i="90"/>
  <c r="L75" i="90"/>
  <c r="L67" i="90"/>
  <c r="L59" i="90"/>
  <c r="L51" i="90"/>
  <c r="L43" i="90"/>
  <c r="L22" i="90"/>
  <c r="L14" i="90"/>
  <c r="M97" i="90"/>
  <c r="K94" i="90"/>
  <c r="M89" i="90"/>
  <c r="K86" i="90"/>
  <c r="M81" i="90"/>
  <c r="K78" i="90"/>
  <c r="M73" i="90"/>
  <c r="K70" i="90"/>
  <c r="M65" i="90"/>
  <c r="K62" i="90"/>
  <c r="M57" i="90"/>
  <c r="K54" i="90"/>
  <c r="M49" i="90"/>
  <c r="K46" i="90"/>
  <c r="M41" i="90"/>
  <c r="K38" i="90"/>
  <c r="M33" i="90"/>
  <c r="K30" i="90"/>
  <c r="I27" i="90"/>
  <c r="M25" i="90"/>
  <c r="K22" i="90"/>
  <c r="I19" i="90"/>
  <c r="M17" i="90"/>
  <c r="K14" i="90"/>
  <c r="L17" i="90"/>
  <c r="K97" i="90"/>
  <c r="I94" i="90"/>
  <c r="K89" i="90"/>
  <c r="I86" i="90"/>
  <c r="K81" i="90"/>
  <c r="I78" i="90"/>
  <c r="K73" i="90"/>
  <c r="I70" i="90"/>
  <c r="K65" i="90"/>
  <c r="I62" i="90"/>
  <c r="K57" i="90"/>
  <c r="I54" i="90"/>
  <c r="K49" i="90"/>
  <c r="I46" i="90"/>
  <c r="K41" i="90"/>
  <c r="I38" i="90"/>
  <c r="K33" i="90"/>
  <c r="I30" i="90"/>
  <c r="K25" i="90"/>
  <c r="I22" i="90"/>
  <c r="K17" i="90"/>
  <c r="I14" i="90"/>
  <c r="M95" i="90"/>
  <c r="M87" i="90"/>
  <c r="M79" i="90"/>
  <c r="M71" i="90"/>
  <c r="M63" i="90"/>
  <c r="M55" i="90"/>
  <c r="M47" i="90"/>
  <c r="M39" i="90"/>
  <c r="M31" i="90"/>
  <c r="M23" i="90"/>
  <c r="M15" i="90"/>
  <c r="L95" i="90"/>
  <c r="L87" i="90"/>
  <c r="L79" i="90"/>
  <c r="L71" i="90"/>
  <c r="L63" i="90"/>
  <c r="L55" i="90"/>
  <c r="L47" i="90"/>
  <c r="L39" i="90"/>
  <c r="L31" i="90"/>
  <c r="L23" i="90"/>
  <c r="L15" i="90"/>
  <c r="M34" i="90"/>
  <c r="M26" i="90"/>
  <c r="M18" i="90"/>
  <c r="J11" i="90"/>
  <c r="K11" i="90" s="1"/>
  <c r="M87" i="88"/>
  <c r="M94" i="88"/>
  <c r="M81" i="88"/>
  <c r="M55" i="88"/>
  <c r="M49" i="88"/>
  <c r="M99" i="88"/>
  <c r="M97" i="88"/>
  <c r="M83" i="88"/>
  <c r="M77" i="88"/>
  <c r="M66" i="88"/>
  <c r="M51" i="88"/>
  <c r="M45" i="88"/>
  <c r="M30" i="88"/>
  <c r="J97" i="88"/>
  <c r="K97" i="88"/>
  <c r="N97" i="88"/>
  <c r="M90" i="88"/>
  <c r="M79" i="88"/>
  <c r="M73" i="88"/>
  <c r="M62" i="88"/>
  <c r="M47" i="88"/>
  <c r="M41" i="88"/>
  <c r="M22" i="88"/>
  <c r="M93" i="88"/>
  <c r="M75" i="88"/>
  <c r="M69" i="88"/>
  <c r="M58" i="88"/>
  <c r="M43" i="88"/>
  <c r="M37" i="88"/>
  <c r="J93" i="88"/>
  <c r="K93" i="88"/>
  <c r="N93" i="88"/>
  <c r="O93" i="88"/>
  <c r="M95" i="88"/>
  <c r="M71" i="88"/>
  <c r="M65" i="88"/>
  <c r="M54" i="88"/>
  <c r="M39" i="88"/>
  <c r="M29" i="88"/>
  <c r="M67" i="88"/>
  <c r="M61" i="88"/>
  <c r="M31" i="88"/>
  <c r="M21" i="88"/>
  <c r="M98" i="88"/>
  <c r="J89" i="88"/>
  <c r="K89" i="88"/>
  <c r="N89" i="88"/>
  <c r="O89" i="88"/>
  <c r="M27" i="88"/>
  <c r="M91" i="88"/>
  <c r="M23" i="88"/>
  <c r="O85" i="88"/>
  <c r="O81" i="88"/>
  <c r="O77" i="88"/>
  <c r="O73" i="88"/>
  <c r="O69" i="88"/>
  <c r="O65" i="88"/>
  <c r="O61" i="88"/>
  <c r="O57" i="88"/>
  <c r="O53" i="88"/>
  <c r="O49" i="88"/>
  <c r="O45" i="88"/>
  <c r="O41" i="88"/>
  <c r="O37" i="88"/>
  <c r="K36" i="88"/>
  <c r="O33" i="88"/>
  <c r="K32" i="88"/>
  <c r="O29" i="88"/>
  <c r="K28" i="88"/>
  <c r="O25" i="88"/>
  <c r="K24" i="88"/>
  <c r="O21" i="88"/>
  <c r="N85" i="88"/>
  <c r="N81" i="88"/>
  <c r="N77" i="88"/>
  <c r="N73" i="88"/>
  <c r="N69" i="88"/>
  <c r="N65" i="88"/>
  <c r="N61" i="88"/>
  <c r="N57" i="88"/>
  <c r="N53" i="88"/>
  <c r="N49" i="88"/>
  <c r="N45" i="88"/>
  <c r="N41" i="88"/>
  <c r="N37" i="88"/>
  <c r="N33" i="88"/>
  <c r="N29" i="88"/>
  <c r="N25" i="88"/>
  <c r="N21" i="88"/>
  <c r="O98" i="88"/>
  <c r="O94" i="88"/>
  <c r="O90" i="88"/>
  <c r="O86" i="88"/>
  <c r="K85" i="88"/>
  <c r="O82" i="88"/>
  <c r="K81" i="88"/>
  <c r="O78" i="88"/>
  <c r="K77" i="88"/>
  <c r="O74" i="88"/>
  <c r="K73" i="88"/>
  <c r="O70" i="88"/>
  <c r="K69" i="88"/>
  <c r="O66" i="88"/>
  <c r="K65" i="88"/>
  <c r="O62" i="88"/>
  <c r="K61" i="88"/>
  <c r="O58" i="88"/>
  <c r="K57" i="88"/>
  <c r="O54" i="88"/>
  <c r="K53" i="88"/>
  <c r="O50" i="88"/>
  <c r="K49" i="88"/>
  <c r="O46" i="88"/>
  <c r="K45" i="88"/>
  <c r="O42" i="88"/>
  <c r="K41" i="88"/>
  <c r="O38" i="88"/>
  <c r="K37" i="88"/>
  <c r="O34" i="88"/>
  <c r="K33" i="88"/>
  <c r="O30" i="88"/>
  <c r="K29" i="88"/>
  <c r="O26" i="88"/>
  <c r="K25" i="88"/>
  <c r="O22" i="88"/>
  <c r="K21" i="88"/>
  <c r="J15" i="88"/>
  <c r="J14" i="88"/>
  <c r="K18" i="88"/>
  <c r="K17" i="88"/>
  <c r="J13" i="88"/>
  <c r="K16" i="88"/>
  <c r="J12" i="88"/>
  <c r="J11" i="88"/>
  <c r="K14" i="88"/>
  <c r="J10" i="88"/>
  <c r="K13" i="88"/>
  <c r="J9" i="88"/>
  <c r="K12" i="88"/>
  <c r="J8" i="88"/>
  <c r="J7" i="88"/>
  <c r="K10" i="88"/>
  <c r="J6" i="88"/>
  <c r="J2" i="88"/>
  <c r="J5" i="88"/>
  <c r="J20" i="88"/>
  <c r="J4" i="88"/>
  <c r="J19" i="88"/>
  <c r="J3" i="88"/>
  <c r="K2" i="88"/>
  <c r="K5" i="88"/>
  <c r="K3" i="88"/>
  <c r="K2" i="85"/>
  <c r="K4" i="85"/>
  <c r="K3" i="85"/>
  <c r="L4" i="85"/>
  <c r="L3" i="85"/>
  <c r="H2" i="85"/>
  <c r="H4" i="85"/>
  <c r="H3" i="85"/>
  <c r="H5" i="85"/>
  <c r="I2" i="85"/>
  <c r="G50" i="84"/>
  <c r="H50" i="84"/>
  <c r="I50" i="84"/>
  <c r="J50" i="84"/>
  <c r="K50" i="84"/>
  <c r="M50" i="84"/>
  <c r="O50" i="84"/>
  <c r="P50" i="84"/>
  <c r="G98" i="84"/>
  <c r="H98" i="84"/>
  <c r="K98" i="84"/>
  <c r="O98" i="84"/>
  <c r="I98" i="84"/>
  <c r="J98" i="84"/>
  <c r="M98" i="84"/>
  <c r="P98" i="84"/>
  <c r="G91" i="84"/>
  <c r="I91" i="84"/>
  <c r="J91" i="84"/>
  <c r="M91" i="84"/>
  <c r="H91" i="84"/>
  <c r="K91" i="84"/>
  <c r="O91" i="84"/>
  <c r="P91" i="84"/>
  <c r="M90" i="84"/>
  <c r="I90" i="84"/>
  <c r="G82" i="84"/>
  <c r="H82" i="84"/>
  <c r="I82" i="84"/>
  <c r="J82" i="84"/>
  <c r="K82" i="84"/>
  <c r="O82" i="84"/>
  <c r="H61" i="84"/>
  <c r="I61" i="84"/>
  <c r="J61" i="84"/>
  <c r="K61" i="84"/>
  <c r="M61" i="84"/>
  <c r="O61" i="84"/>
  <c r="P61" i="84"/>
  <c r="G61" i="84"/>
  <c r="G34" i="84"/>
  <c r="H34" i="84"/>
  <c r="I34" i="84"/>
  <c r="J34" i="84"/>
  <c r="K34" i="84"/>
  <c r="M34" i="84"/>
  <c r="O34" i="84"/>
  <c r="P34" i="84"/>
  <c r="G18" i="84"/>
  <c r="H18" i="84"/>
  <c r="I18" i="84"/>
  <c r="J18" i="84"/>
  <c r="K18" i="84"/>
  <c r="M18" i="84"/>
  <c r="O18" i="84"/>
  <c r="P18" i="84"/>
  <c r="O90" i="84"/>
  <c r="P90" i="84"/>
  <c r="G90" i="84"/>
  <c r="J90" i="84"/>
  <c r="K90" i="84"/>
  <c r="H45" i="84"/>
  <c r="I45" i="84"/>
  <c r="J45" i="84"/>
  <c r="K45" i="84"/>
  <c r="M45" i="84"/>
  <c r="O45" i="84"/>
  <c r="P45" i="84"/>
  <c r="G45" i="84"/>
  <c r="J99" i="84"/>
  <c r="K99" i="84"/>
  <c r="O99" i="84"/>
  <c r="I99" i="84"/>
  <c r="K94" i="84"/>
  <c r="O94" i="84"/>
  <c r="P94" i="84"/>
  <c r="G94" i="84"/>
  <c r="J94" i="84"/>
  <c r="O89" i="84"/>
  <c r="K78" i="84"/>
  <c r="M78" i="84"/>
  <c r="O78" i="84"/>
  <c r="P78" i="84"/>
  <c r="G78" i="84"/>
  <c r="J78" i="84"/>
  <c r="J89" i="84"/>
  <c r="M73" i="84"/>
  <c r="O73" i="84"/>
  <c r="P73" i="84"/>
  <c r="G73" i="84"/>
  <c r="H73" i="84"/>
  <c r="K73" i="84"/>
  <c r="H29" i="84"/>
  <c r="I29" i="84"/>
  <c r="J29" i="84"/>
  <c r="K29" i="84"/>
  <c r="M29" i="84"/>
  <c r="O29" i="84"/>
  <c r="P29" i="84"/>
  <c r="G29" i="84"/>
  <c r="M89" i="84"/>
  <c r="P89" i="84"/>
  <c r="G89" i="84"/>
  <c r="H89" i="84"/>
  <c r="K89" i="84"/>
  <c r="H77" i="84"/>
  <c r="I77" i="84"/>
  <c r="J77" i="84"/>
  <c r="K77" i="84"/>
  <c r="M77" i="84"/>
  <c r="O77" i="84"/>
  <c r="P77" i="84"/>
  <c r="G77" i="84"/>
  <c r="G66" i="84"/>
  <c r="H66" i="84"/>
  <c r="I66" i="84"/>
  <c r="J66" i="84"/>
  <c r="K66" i="84"/>
  <c r="M66" i="84"/>
  <c r="O66" i="84"/>
  <c r="P66" i="84"/>
  <c r="H93" i="84"/>
  <c r="I93" i="84"/>
  <c r="M93" i="84"/>
  <c r="O93" i="84"/>
  <c r="P93" i="84"/>
  <c r="G93" i="84"/>
  <c r="H88" i="84"/>
  <c r="I83" i="84"/>
  <c r="H72" i="84"/>
  <c r="I67" i="84"/>
  <c r="J62" i="84"/>
  <c r="K57" i="84"/>
  <c r="H56" i="84"/>
  <c r="I51" i="84"/>
  <c r="J46" i="84"/>
  <c r="K41" i="84"/>
  <c r="H40" i="84"/>
  <c r="I35" i="84"/>
  <c r="J30" i="84"/>
  <c r="K25" i="84"/>
  <c r="H24" i="84"/>
  <c r="I19" i="84"/>
  <c r="O86" i="84"/>
  <c r="K74" i="84"/>
  <c r="O70" i="84"/>
  <c r="G62" i="84"/>
  <c r="K58" i="84"/>
  <c r="H57" i="84"/>
  <c r="O54" i="84"/>
  <c r="G46" i="84"/>
  <c r="K42" i="84"/>
  <c r="H41" i="84"/>
  <c r="O38" i="84"/>
  <c r="G30" i="84"/>
  <c r="K26" i="84"/>
  <c r="H25" i="84"/>
  <c r="O22" i="84"/>
  <c r="M75" i="84"/>
  <c r="J74" i="84"/>
  <c r="M59" i="84"/>
  <c r="J58" i="84"/>
  <c r="G57" i="84"/>
  <c r="M43" i="84"/>
  <c r="J42" i="84"/>
  <c r="G41" i="84"/>
  <c r="M27" i="84"/>
  <c r="J26" i="84"/>
  <c r="G25" i="84"/>
  <c r="M92" i="84"/>
  <c r="K86" i="84"/>
  <c r="M76" i="84"/>
  <c r="J75" i="84"/>
  <c r="G74" i="84"/>
  <c r="K70" i="84"/>
  <c r="M60" i="84"/>
  <c r="J59" i="84"/>
  <c r="G58" i="84"/>
  <c r="K54" i="84"/>
  <c r="M44" i="84"/>
  <c r="J43" i="84"/>
  <c r="G42" i="84"/>
  <c r="K38" i="84"/>
  <c r="M28" i="84"/>
  <c r="J27" i="84"/>
  <c r="G26" i="84"/>
  <c r="K22" i="84"/>
  <c r="K97" i="84"/>
  <c r="P88" i="84"/>
  <c r="M87" i="84"/>
  <c r="J86" i="84"/>
  <c r="K81" i="84"/>
  <c r="I75" i="84"/>
  <c r="P72" i="84"/>
  <c r="M71" i="84"/>
  <c r="J70" i="84"/>
  <c r="I59" i="84"/>
  <c r="P56" i="84"/>
  <c r="M55" i="84"/>
  <c r="J54" i="84"/>
  <c r="I43" i="84"/>
  <c r="P40" i="84"/>
  <c r="M39" i="84"/>
  <c r="J38" i="84"/>
  <c r="I27" i="84"/>
  <c r="P24" i="84"/>
  <c r="M23" i="84"/>
  <c r="J22" i="84"/>
  <c r="K17" i="84"/>
  <c r="P19" i="84"/>
  <c r="I97" i="84"/>
  <c r="J92" i="84"/>
  <c r="K87" i="84"/>
  <c r="H86" i="84"/>
  <c r="O83" i="84"/>
  <c r="I81" i="84"/>
  <c r="J76" i="84"/>
  <c r="K71" i="84"/>
  <c r="H70" i="84"/>
  <c r="O67" i="84"/>
  <c r="I65" i="84"/>
  <c r="P62" i="84"/>
  <c r="J60" i="84"/>
  <c r="K55" i="84"/>
  <c r="H54" i="84"/>
  <c r="O51" i="84"/>
  <c r="I49" i="84"/>
  <c r="P46" i="84"/>
  <c r="J44" i="84"/>
  <c r="K39" i="84"/>
  <c r="H38" i="84"/>
  <c r="O35" i="84"/>
  <c r="I33" i="84"/>
  <c r="P30" i="84"/>
  <c r="J28" i="84"/>
  <c r="K23" i="84"/>
  <c r="H22" i="84"/>
  <c r="O19" i="84"/>
  <c r="I17" i="84"/>
  <c r="M88" i="84"/>
  <c r="J87" i="84"/>
  <c r="M72" i="84"/>
  <c r="J71" i="84"/>
  <c r="O62" i="84"/>
  <c r="P57" i="84"/>
  <c r="M56" i="84"/>
  <c r="J55" i="84"/>
  <c r="O46" i="84"/>
  <c r="P41" i="84"/>
  <c r="M40" i="84"/>
  <c r="J39" i="84"/>
  <c r="O30" i="84"/>
  <c r="P25" i="84"/>
  <c r="M24" i="84"/>
  <c r="J23" i="84"/>
  <c r="O57" i="84"/>
  <c r="O41" i="84"/>
  <c r="O25" i="84"/>
  <c r="M19" i="84"/>
  <c r="M62" i="84"/>
  <c r="M46" i="84"/>
  <c r="M30" i="84"/>
  <c r="K24" i="84"/>
  <c r="J88" i="84"/>
  <c r="K83" i="84"/>
  <c r="P74" i="84"/>
  <c r="J72" i="84"/>
  <c r="K67" i="84"/>
  <c r="P58" i="84"/>
  <c r="J56" i="84"/>
  <c r="K51" i="84"/>
  <c r="P42" i="84"/>
  <c r="J40" i="84"/>
  <c r="K35" i="84"/>
  <c r="P26" i="84"/>
  <c r="J24" i="84"/>
  <c r="K19" i="84"/>
  <c r="K6" i="84"/>
  <c r="M6" i="84" s="1"/>
  <c r="M4" i="84"/>
  <c r="O3" i="84"/>
  <c r="P16" i="84"/>
  <c r="K3" i="84"/>
  <c r="O16" i="84"/>
  <c r="P15" i="84"/>
  <c r="M2" i="84"/>
  <c r="O15" i="84"/>
  <c r="P14" i="84"/>
  <c r="M16" i="84"/>
  <c r="O14" i="84"/>
  <c r="P13" i="84"/>
  <c r="K16" i="84"/>
  <c r="M15" i="84"/>
  <c r="O13" i="84"/>
  <c r="P12" i="84"/>
  <c r="K15" i="84"/>
  <c r="M14" i="84"/>
  <c r="O12" i="84"/>
  <c r="P11" i="84"/>
  <c r="K14" i="84"/>
  <c r="M13" i="84"/>
  <c r="O11" i="84"/>
  <c r="P10" i="84"/>
  <c r="K13" i="84"/>
  <c r="M12" i="84"/>
  <c r="O10" i="84"/>
  <c r="P9" i="84"/>
  <c r="K12" i="84"/>
  <c r="M11" i="84"/>
  <c r="O9" i="84"/>
  <c r="P8" i="84"/>
  <c r="K11" i="84"/>
  <c r="M10" i="84"/>
  <c r="O8" i="84"/>
  <c r="P7" i="84"/>
  <c r="K10" i="84"/>
  <c r="M9" i="84"/>
  <c r="O7" i="84"/>
  <c r="P6" i="84"/>
  <c r="K9" i="84"/>
  <c r="M8" i="84"/>
  <c r="O6" i="84"/>
  <c r="P5" i="84"/>
  <c r="M7" i="84"/>
  <c r="O5" i="84"/>
  <c r="P4" i="84"/>
  <c r="K7" i="84"/>
  <c r="M5" i="84"/>
  <c r="I6" i="84"/>
  <c r="J4" i="84"/>
  <c r="I5" i="84"/>
  <c r="J3" i="84"/>
  <c r="I4" i="84"/>
  <c r="I2" i="84"/>
  <c r="I3" i="84"/>
  <c r="J2" i="84"/>
  <c r="J16" i="84"/>
  <c r="J15" i="84"/>
  <c r="I16" i="84"/>
  <c r="J14" i="84"/>
  <c r="I15" i="84"/>
  <c r="J13" i="84"/>
  <c r="I14" i="84"/>
  <c r="J12" i="84"/>
  <c r="I13" i="84"/>
  <c r="J11" i="84"/>
  <c r="I12" i="84"/>
  <c r="J10" i="84"/>
  <c r="I11" i="84"/>
  <c r="J9" i="84"/>
  <c r="I10" i="84"/>
  <c r="J8" i="84"/>
  <c r="I9" i="84"/>
  <c r="J7" i="84"/>
  <c r="I8" i="84"/>
  <c r="J6" i="84"/>
  <c r="I7" i="84"/>
  <c r="J5" i="84"/>
  <c r="H2" i="84"/>
  <c r="H16" i="84"/>
  <c r="H15" i="84"/>
  <c r="H14" i="84"/>
  <c r="H13" i="84"/>
  <c r="H12" i="84"/>
  <c r="H11" i="84"/>
  <c r="H10" i="84"/>
  <c r="H9" i="84"/>
  <c r="H8" i="84"/>
  <c r="H7" i="84"/>
  <c r="H6" i="84"/>
  <c r="G2" i="84"/>
  <c r="H5" i="84"/>
  <c r="H4" i="84"/>
  <c r="H3" i="84"/>
  <c r="G4" i="84"/>
  <c r="G3" i="84"/>
  <c r="F100" i="82"/>
  <c r="G100" i="82"/>
  <c r="I100" i="82"/>
  <c r="J100" i="82"/>
  <c r="F72" i="82"/>
  <c r="G72" i="82"/>
  <c r="I72" i="82"/>
  <c r="J72" i="82"/>
  <c r="F40" i="82"/>
  <c r="G40" i="82"/>
  <c r="I40" i="82"/>
  <c r="J40" i="82"/>
  <c r="F8" i="82"/>
  <c r="G8" i="82"/>
  <c r="I8" i="82"/>
  <c r="J8" i="82"/>
  <c r="I99" i="82"/>
  <c r="J99" i="82"/>
  <c r="F99" i="82"/>
  <c r="G99" i="82"/>
  <c r="J92" i="82"/>
  <c r="F92" i="82"/>
  <c r="G92" i="82"/>
  <c r="F88" i="82"/>
  <c r="G88" i="82"/>
  <c r="I88" i="82"/>
  <c r="J88" i="82"/>
  <c r="F56" i="82"/>
  <c r="G56" i="82"/>
  <c r="I56" i="82"/>
  <c r="J56" i="82"/>
  <c r="F24" i="82"/>
  <c r="G24" i="82"/>
  <c r="I24" i="82"/>
  <c r="J24" i="82"/>
  <c r="J94" i="82"/>
  <c r="F90" i="82"/>
  <c r="I85" i="82"/>
  <c r="G83" i="82"/>
  <c r="J78" i="82"/>
  <c r="F74" i="82"/>
  <c r="I69" i="82"/>
  <c r="G67" i="82"/>
  <c r="J62" i="82"/>
  <c r="F58" i="82"/>
  <c r="I53" i="82"/>
  <c r="G51" i="82"/>
  <c r="J46" i="82"/>
  <c r="F42" i="82"/>
  <c r="G35" i="82"/>
  <c r="J30" i="82"/>
  <c r="F26" i="82"/>
  <c r="G19" i="82"/>
  <c r="J14" i="82"/>
  <c r="F10" i="82"/>
  <c r="F83" i="82"/>
  <c r="G76" i="82"/>
  <c r="F67" i="82"/>
  <c r="I62" i="82"/>
  <c r="G60" i="82"/>
  <c r="F51" i="82"/>
  <c r="I46" i="82"/>
  <c r="G44" i="82"/>
  <c r="F35" i="82"/>
  <c r="G28" i="82"/>
  <c r="F19" i="82"/>
  <c r="G12" i="82"/>
  <c r="F76" i="82"/>
  <c r="F60" i="82"/>
  <c r="F44" i="82"/>
  <c r="F28" i="82"/>
  <c r="F12" i="82"/>
  <c r="G7" i="82"/>
  <c r="J75" i="82"/>
  <c r="J59" i="82"/>
  <c r="J43" i="82"/>
  <c r="J27" i="82"/>
  <c r="J11" i="82"/>
  <c r="I91" i="82"/>
  <c r="J84" i="82"/>
  <c r="I75" i="82"/>
  <c r="J68" i="82"/>
  <c r="I59" i="82"/>
  <c r="J52" i="82"/>
  <c r="I43" i="82"/>
  <c r="J36" i="82"/>
  <c r="I27" i="82"/>
  <c r="J20" i="82"/>
  <c r="I11" i="82"/>
  <c r="J93" i="82"/>
  <c r="I84" i="82"/>
  <c r="J77" i="82"/>
  <c r="I68" i="82"/>
  <c r="J61" i="82"/>
  <c r="I52" i="82"/>
  <c r="J45" i="82"/>
  <c r="I36" i="82"/>
  <c r="J29" i="82"/>
  <c r="I20" i="82"/>
  <c r="J13" i="82"/>
  <c r="I93" i="82"/>
  <c r="G91" i="82"/>
  <c r="J86" i="82"/>
  <c r="I77" i="82"/>
  <c r="G75" i="82"/>
  <c r="J70" i="82"/>
  <c r="I61" i="82"/>
  <c r="G59" i="82"/>
  <c r="J54" i="82"/>
  <c r="I45" i="82"/>
  <c r="G43" i="82"/>
  <c r="J38" i="82"/>
  <c r="I29" i="82"/>
  <c r="G27" i="82"/>
  <c r="J22" i="82"/>
  <c r="I13" i="82"/>
  <c r="G11" i="82"/>
  <c r="J6" i="82"/>
  <c r="G84" i="82"/>
  <c r="G68" i="82"/>
  <c r="G52" i="82"/>
  <c r="G36" i="82"/>
  <c r="G20" i="82"/>
  <c r="J42" i="82"/>
  <c r="J26" i="82"/>
  <c r="J10" i="82"/>
  <c r="I90" i="82"/>
  <c r="J83" i="82"/>
  <c r="I74" i="82"/>
  <c r="J67" i="82"/>
  <c r="I58" i="82"/>
  <c r="J51" i="82"/>
  <c r="I42" i="82"/>
  <c r="J35" i="82"/>
  <c r="I26" i="82"/>
  <c r="J19" i="82"/>
  <c r="I10" i="82"/>
  <c r="G4" i="82"/>
  <c r="G2" i="82"/>
  <c r="I2" i="82"/>
  <c r="I5" i="82"/>
  <c r="I4" i="82"/>
  <c r="I3" i="82"/>
  <c r="J5" i="82"/>
  <c r="F4" i="82"/>
  <c r="F3" i="82"/>
  <c r="G3" i="82"/>
  <c r="G5" i="82"/>
  <c r="F2" i="82"/>
  <c r="M95" i="80"/>
  <c r="O95" i="80"/>
  <c r="S95" i="80"/>
  <c r="T95" i="80"/>
  <c r="H95" i="80"/>
  <c r="I95" i="80"/>
  <c r="J95" i="80"/>
  <c r="K95" i="80" s="1"/>
  <c r="P95" i="80"/>
  <c r="R95" i="80"/>
  <c r="H58" i="80"/>
  <c r="I58" i="80"/>
  <c r="J58" i="80"/>
  <c r="K58" i="80" s="1"/>
  <c r="L58" i="80"/>
  <c r="M58" i="80"/>
  <c r="O58" i="80"/>
  <c r="P58" i="80"/>
  <c r="R58" i="80"/>
  <c r="S58" i="80"/>
  <c r="T58" i="80"/>
  <c r="I61" i="80"/>
  <c r="J61" i="80"/>
  <c r="K61" i="80" s="1"/>
  <c r="L61" i="80"/>
  <c r="M61" i="80"/>
  <c r="O61" i="80"/>
  <c r="P61" i="80"/>
  <c r="R61" i="80"/>
  <c r="S61" i="80"/>
  <c r="H61" i="80"/>
  <c r="T61" i="80"/>
  <c r="R99" i="80"/>
  <c r="S99" i="80"/>
  <c r="H99" i="80"/>
  <c r="I99" i="80"/>
  <c r="J99" i="80"/>
  <c r="K99" i="80" s="1"/>
  <c r="L99" i="80"/>
  <c r="M99" i="80"/>
  <c r="O99" i="80"/>
  <c r="P99" i="80"/>
  <c r="T99" i="80"/>
  <c r="S85" i="80"/>
  <c r="T85" i="80"/>
  <c r="H85" i="80"/>
  <c r="I85" i="80"/>
  <c r="J85" i="80"/>
  <c r="K85" i="80" s="1"/>
  <c r="L85" i="80"/>
  <c r="M85" i="80"/>
  <c r="O85" i="80"/>
  <c r="P85" i="80"/>
  <c r="R91" i="80"/>
  <c r="L95" i="80"/>
  <c r="J92" i="80"/>
  <c r="K92" i="80" s="1"/>
  <c r="P92" i="80"/>
  <c r="P90" i="80"/>
  <c r="H28" i="80"/>
  <c r="I28" i="80"/>
  <c r="J28" i="80"/>
  <c r="K28" i="80" s="1"/>
  <c r="L28" i="80"/>
  <c r="M28" i="80"/>
  <c r="O28" i="80"/>
  <c r="P28" i="80"/>
  <c r="R28" i="80"/>
  <c r="T28" i="80"/>
  <c r="S100" i="80"/>
  <c r="T100" i="80"/>
  <c r="P94" i="80"/>
  <c r="H89" i="80"/>
  <c r="L89" i="80"/>
  <c r="M89" i="80"/>
  <c r="L78" i="80"/>
  <c r="M78" i="80"/>
  <c r="R78" i="80"/>
  <c r="S78" i="80"/>
  <c r="T78" i="80"/>
  <c r="I76" i="80"/>
  <c r="J76" i="80"/>
  <c r="K76" i="80" s="1"/>
  <c r="O76" i="80"/>
  <c r="P76" i="80"/>
  <c r="R76" i="80"/>
  <c r="H74" i="80"/>
  <c r="I74" i="80"/>
  <c r="L74" i="80"/>
  <c r="M74" i="80"/>
  <c r="O74" i="80"/>
  <c r="P74" i="80"/>
  <c r="R67" i="80"/>
  <c r="H60" i="80"/>
  <c r="I60" i="80"/>
  <c r="J60" i="80"/>
  <c r="K60" i="80" s="1"/>
  <c r="L60" i="80"/>
  <c r="M60" i="80"/>
  <c r="O60" i="80"/>
  <c r="P60" i="80"/>
  <c r="R60" i="80"/>
  <c r="T60" i="80"/>
  <c r="H13" i="80"/>
  <c r="I13" i="80"/>
  <c r="J13" i="80"/>
  <c r="K13" i="80" s="1"/>
  <c r="L13" i="80"/>
  <c r="M13" i="80"/>
  <c r="O13" i="80"/>
  <c r="P13" i="80"/>
  <c r="R13" i="80"/>
  <c r="S13" i="80"/>
  <c r="O94" i="80"/>
  <c r="R84" i="80"/>
  <c r="S84" i="80"/>
  <c r="T84" i="80"/>
  <c r="H84" i="80"/>
  <c r="T77" i="80"/>
  <c r="O96" i="80"/>
  <c r="P96" i="80"/>
  <c r="T96" i="80"/>
  <c r="I31" i="80"/>
  <c r="J31" i="80"/>
  <c r="K31" i="80" s="1"/>
  <c r="L31" i="80"/>
  <c r="M31" i="80"/>
  <c r="O31" i="80"/>
  <c r="P31" i="80"/>
  <c r="R31" i="80"/>
  <c r="S31" i="80"/>
  <c r="T31" i="80"/>
  <c r="R100" i="80"/>
  <c r="L93" i="80"/>
  <c r="R93" i="80"/>
  <c r="I63" i="80"/>
  <c r="L63" i="80"/>
  <c r="M63" i="80"/>
  <c r="O63" i="80"/>
  <c r="P63" i="80"/>
  <c r="R63" i="80"/>
  <c r="S63" i="80"/>
  <c r="T63" i="80"/>
  <c r="H45" i="80"/>
  <c r="I45" i="80"/>
  <c r="J45" i="80"/>
  <c r="K45" i="80" s="1"/>
  <c r="L45" i="80"/>
  <c r="M45" i="80"/>
  <c r="O45" i="80"/>
  <c r="P45" i="80"/>
  <c r="R45" i="80"/>
  <c r="S45" i="80"/>
  <c r="H90" i="80"/>
  <c r="I90" i="80"/>
  <c r="M90" i="80"/>
  <c r="O90" i="80"/>
  <c r="R68" i="80"/>
  <c r="H12" i="80"/>
  <c r="I12" i="80"/>
  <c r="J12" i="80"/>
  <c r="K12" i="80" s="1"/>
  <c r="L12" i="80"/>
  <c r="M12" i="80"/>
  <c r="O12" i="80"/>
  <c r="P12" i="80"/>
  <c r="R12" i="80"/>
  <c r="T12" i="80"/>
  <c r="P100" i="80"/>
  <c r="S92" i="80"/>
  <c r="T89" i="80"/>
  <c r="M100" i="80"/>
  <c r="O92" i="80"/>
  <c r="H44" i="80"/>
  <c r="I44" i="80"/>
  <c r="J44" i="80"/>
  <c r="K44" i="80" s="1"/>
  <c r="L44" i="80"/>
  <c r="M44" i="80"/>
  <c r="O44" i="80"/>
  <c r="P44" i="80"/>
  <c r="R44" i="80"/>
  <c r="T44" i="80"/>
  <c r="L100" i="80"/>
  <c r="L94" i="80"/>
  <c r="M94" i="80"/>
  <c r="R94" i="80"/>
  <c r="S94" i="80"/>
  <c r="M92" i="80"/>
  <c r="L79" i="80"/>
  <c r="M79" i="80"/>
  <c r="O79" i="80"/>
  <c r="R79" i="80"/>
  <c r="S79" i="80"/>
  <c r="T79" i="80"/>
  <c r="J77" i="80"/>
  <c r="K77" i="80" s="1"/>
  <c r="L77" i="80"/>
  <c r="P77" i="80"/>
  <c r="R77" i="80"/>
  <c r="S77" i="80"/>
  <c r="T73" i="80"/>
  <c r="H73" i="80"/>
  <c r="J73" i="80"/>
  <c r="K73" i="80" s="1"/>
  <c r="L73" i="80"/>
  <c r="M73" i="80"/>
  <c r="O73" i="80"/>
  <c r="R98" i="80"/>
  <c r="T93" i="80"/>
  <c r="L92" i="80"/>
  <c r="I91" i="80"/>
  <c r="J91" i="80"/>
  <c r="K91" i="80" s="1"/>
  <c r="O91" i="80"/>
  <c r="P91" i="80"/>
  <c r="P89" i="80"/>
  <c r="O84" i="80"/>
  <c r="P78" i="80"/>
  <c r="T76" i="80"/>
  <c r="T74" i="80"/>
  <c r="I15" i="80"/>
  <c r="J15" i="80"/>
  <c r="K15" i="80" s="1"/>
  <c r="L15" i="80"/>
  <c r="M15" i="80"/>
  <c r="O15" i="80"/>
  <c r="P15" i="80"/>
  <c r="R15" i="80"/>
  <c r="S15" i="80"/>
  <c r="T15" i="80"/>
  <c r="H29" i="80"/>
  <c r="I29" i="80"/>
  <c r="J29" i="80"/>
  <c r="K29" i="80" s="1"/>
  <c r="L29" i="80"/>
  <c r="M29" i="80"/>
  <c r="O29" i="80"/>
  <c r="P29" i="80"/>
  <c r="R29" i="80"/>
  <c r="S29" i="80"/>
  <c r="I100" i="80"/>
  <c r="L96" i="80"/>
  <c r="P93" i="80"/>
  <c r="H92" i="80"/>
  <c r="S90" i="80"/>
  <c r="L84" i="80"/>
  <c r="J78" i="80"/>
  <c r="K78" i="80" s="1"/>
  <c r="M76" i="80"/>
  <c r="R74" i="80"/>
  <c r="R51" i="80"/>
  <c r="I47" i="80"/>
  <c r="L47" i="80"/>
  <c r="M47" i="80"/>
  <c r="O47" i="80"/>
  <c r="P47" i="80"/>
  <c r="R47" i="80"/>
  <c r="S47" i="80"/>
  <c r="T47" i="80"/>
  <c r="S28" i="80"/>
  <c r="R42" i="80"/>
  <c r="R26" i="80"/>
  <c r="J69" i="80"/>
  <c r="K69" i="80" s="1"/>
  <c r="T62" i="80"/>
  <c r="O57" i="80"/>
  <c r="J53" i="80"/>
  <c r="K53" i="80" s="1"/>
  <c r="T46" i="80"/>
  <c r="P42" i="80"/>
  <c r="O41" i="80"/>
  <c r="T30" i="80"/>
  <c r="P26" i="80"/>
  <c r="T14" i="80"/>
  <c r="P75" i="80"/>
  <c r="I69" i="80"/>
  <c r="H68" i="80"/>
  <c r="S62" i="80"/>
  <c r="P59" i="80"/>
  <c r="M57" i="80"/>
  <c r="I53" i="80"/>
  <c r="S46" i="80"/>
  <c r="P43" i="80"/>
  <c r="O42" i="80"/>
  <c r="M41" i="80"/>
  <c r="I37" i="80"/>
  <c r="S30" i="80"/>
  <c r="P27" i="80"/>
  <c r="O26" i="80"/>
  <c r="S14" i="80"/>
  <c r="P11" i="80"/>
  <c r="T80" i="80"/>
  <c r="O75" i="80"/>
  <c r="H69" i="80"/>
  <c r="T64" i="80"/>
  <c r="R62" i="80"/>
  <c r="O59" i="80"/>
  <c r="L57" i="80"/>
  <c r="H53" i="80"/>
  <c r="T48" i="80"/>
  <c r="R46" i="80"/>
  <c r="O43" i="80"/>
  <c r="M42" i="80"/>
  <c r="L41" i="80"/>
  <c r="H37" i="80"/>
  <c r="T32" i="80"/>
  <c r="R30" i="80"/>
  <c r="O27" i="80"/>
  <c r="M26" i="80"/>
  <c r="T16" i="80"/>
  <c r="R14" i="80"/>
  <c r="O11" i="80"/>
  <c r="S80" i="80"/>
  <c r="M75" i="80"/>
  <c r="S64" i="80"/>
  <c r="M59" i="80"/>
  <c r="T49" i="80"/>
  <c r="S48" i="80"/>
  <c r="M43" i="80"/>
  <c r="L42" i="80"/>
  <c r="T33" i="80"/>
  <c r="S32" i="80"/>
  <c r="M27" i="80"/>
  <c r="L26" i="80"/>
  <c r="T17" i="80"/>
  <c r="S16" i="80"/>
  <c r="M11" i="80"/>
  <c r="R64" i="80"/>
  <c r="P62" i="80"/>
  <c r="L59" i="80"/>
  <c r="J57" i="80"/>
  <c r="K57" i="80" s="1"/>
  <c r="T50" i="80"/>
  <c r="S49" i="80"/>
  <c r="R48" i="80"/>
  <c r="P46" i="80"/>
  <c r="L43" i="80"/>
  <c r="J41" i="80"/>
  <c r="K41" i="80" s="1"/>
  <c r="T34" i="80"/>
  <c r="S33" i="80"/>
  <c r="R32" i="80"/>
  <c r="P30" i="80"/>
  <c r="L27" i="80"/>
  <c r="J25" i="80"/>
  <c r="K25" i="80" s="1"/>
  <c r="T18" i="80"/>
  <c r="S17" i="80"/>
  <c r="R16" i="80"/>
  <c r="P14" i="80"/>
  <c r="L11" i="80"/>
  <c r="O62" i="80"/>
  <c r="I57" i="80"/>
  <c r="O46" i="80"/>
  <c r="J42" i="80"/>
  <c r="K42" i="80" s="1"/>
  <c r="S34" i="80"/>
  <c r="O30" i="80"/>
  <c r="J26" i="80"/>
  <c r="K26" i="80" s="1"/>
  <c r="T19" i="80"/>
  <c r="S18" i="80"/>
  <c r="R17" i="80"/>
  <c r="O14" i="80"/>
  <c r="S83" i="80"/>
  <c r="R82" i="80"/>
  <c r="P80" i="80"/>
  <c r="J75" i="80"/>
  <c r="K75" i="80" s="1"/>
  <c r="T68" i="80"/>
  <c r="S67" i="80"/>
  <c r="R66" i="80"/>
  <c r="P64" i="80"/>
  <c r="M62" i="80"/>
  <c r="J59" i="80"/>
  <c r="K59" i="80" s="1"/>
  <c r="H57" i="80"/>
  <c r="T52" i="80"/>
  <c r="S51" i="80"/>
  <c r="R50" i="80"/>
  <c r="P48" i="80"/>
  <c r="M46" i="80"/>
  <c r="J43" i="80"/>
  <c r="K43" i="80" s="1"/>
  <c r="I42" i="80"/>
  <c r="H41" i="80"/>
  <c r="T36" i="80"/>
  <c r="S35" i="80"/>
  <c r="R34" i="80"/>
  <c r="P32" i="80"/>
  <c r="M30" i="80"/>
  <c r="J27" i="80"/>
  <c r="K27" i="80" s="1"/>
  <c r="I26" i="80"/>
  <c r="T20" i="80"/>
  <c r="S19" i="80"/>
  <c r="R18" i="80"/>
  <c r="P16" i="80"/>
  <c r="M14" i="80"/>
  <c r="J11" i="80"/>
  <c r="K11" i="80" s="1"/>
  <c r="P81" i="80"/>
  <c r="O80" i="80"/>
  <c r="I75" i="80"/>
  <c r="T69" i="80"/>
  <c r="S68" i="80"/>
  <c r="P65" i="80"/>
  <c r="O64" i="80"/>
  <c r="L62" i="80"/>
  <c r="I59" i="80"/>
  <c r="T53" i="80"/>
  <c r="S52" i="80"/>
  <c r="P49" i="80"/>
  <c r="O48" i="80"/>
  <c r="L46" i="80"/>
  <c r="I43" i="80"/>
  <c r="T37" i="80"/>
  <c r="S36" i="80"/>
  <c r="P33" i="80"/>
  <c r="O32" i="80"/>
  <c r="L30" i="80"/>
  <c r="I27" i="80"/>
  <c r="T21" i="80"/>
  <c r="S20" i="80"/>
  <c r="R19" i="80"/>
  <c r="P17" i="80"/>
  <c r="O16" i="80"/>
  <c r="L14" i="80"/>
  <c r="I11" i="80"/>
  <c r="S69" i="80"/>
  <c r="S53" i="80"/>
  <c r="M32" i="80"/>
  <c r="T22" i="80"/>
  <c r="S21" i="80"/>
  <c r="P18" i="80"/>
  <c r="O17" i="80"/>
  <c r="M16" i="80"/>
  <c r="J62" i="80"/>
  <c r="K62" i="80" s="1"/>
  <c r="J46" i="80"/>
  <c r="K46" i="80" s="1"/>
  <c r="J30" i="80"/>
  <c r="K30" i="80" s="1"/>
  <c r="L16" i="80"/>
  <c r="J14" i="80"/>
  <c r="K14" i="80" s="1"/>
  <c r="I14" i="80"/>
  <c r="R4" i="80"/>
  <c r="R3" i="80"/>
  <c r="S8" i="80"/>
  <c r="O9" i="80"/>
  <c r="S5" i="80"/>
  <c r="O8" i="80"/>
  <c r="S4" i="80"/>
  <c r="S3" i="80"/>
  <c r="T2" i="80"/>
  <c r="T10" i="80"/>
  <c r="T9" i="80"/>
  <c r="O7" i="80"/>
  <c r="L10" i="80"/>
  <c r="O6" i="80"/>
  <c r="M9" i="80"/>
  <c r="O5" i="80"/>
  <c r="J2" i="80"/>
  <c r="K2" i="80" s="1"/>
  <c r="O4" i="80"/>
  <c r="J10" i="80"/>
  <c r="K10" i="80" s="1"/>
  <c r="O3" i="80"/>
  <c r="J9" i="80"/>
  <c r="K9" i="80" s="1"/>
  <c r="P2" i="80"/>
  <c r="J8" i="80"/>
  <c r="K8" i="80" s="1"/>
  <c r="P10" i="80"/>
  <c r="J7" i="80"/>
  <c r="K7" i="80" s="1"/>
  <c r="P9" i="80"/>
  <c r="J6" i="80"/>
  <c r="K6" i="80" s="1"/>
  <c r="P8" i="80"/>
  <c r="J5" i="80"/>
  <c r="K5" i="80" s="1"/>
  <c r="P7" i="80"/>
  <c r="J4" i="80"/>
  <c r="K4" i="80" s="1"/>
  <c r="P6" i="80"/>
  <c r="J3" i="80"/>
  <c r="K3" i="80" s="1"/>
  <c r="P5" i="80"/>
  <c r="O2" i="80"/>
  <c r="P4" i="80"/>
  <c r="O10" i="80"/>
  <c r="P3" i="80"/>
  <c r="M8" i="80"/>
  <c r="M7" i="80"/>
  <c r="M6" i="80"/>
  <c r="M5" i="80"/>
  <c r="L2" i="80"/>
  <c r="M4" i="80"/>
  <c r="M3" i="80"/>
  <c r="L9" i="80"/>
  <c r="L8" i="80"/>
  <c r="L7" i="80"/>
  <c r="L6" i="80"/>
  <c r="L5" i="80"/>
  <c r="L4" i="80"/>
  <c r="L3" i="80"/>
  <c r="M2" i="80"/>
  <c r="M10" i="80"/>
  <c r="H2" i="80"/>
  <c r="H10" i="80"/>
  <c r="H9" i="80"/>
  <c r="H8" i="80"/>
  <c r="H7" i="80"/>
  <c r="I2" i="80"/>
  <c r="I10" i="80"/>
  <c r="I9" i="80"/>
  <c r="I8" i="80"/>
  <c r="I7" i="80"/>
  <c r="I6" i="80"/>
  <c r="I5" i="80"/>
  <c r="I4" i="80"/>
  <c r="I3" i="80"/>
  <c r="H6" i="80"/>
  <c r="H5" i="80"/>
  <c r="H4" i="80"/>
  <c r="H3" i="80"/>
  <c r="I93" i="78"/>
  <c r="I85" i="78"/>
  <c r="I77" i="78"/>
  <c r="I69" i="78"/>
  <c r="I61" i="78"/>
  <c r="I53" i="78"/>
  <c r="I45" i="78"/>
  <c r="I37" i="78"/>
  <c r="I29" i="78"/>
  <c r="I21" i="78"/>
  <c r="H93" i="78"/>
  <c r="H85" i="78"/>
  <c r="H77" i="78"/>
  <c r="H69" i="78"/>
  <c r="H61" i="78"/>
  <c r="H53" i="78"/>
  <c r="H45" i="78"/>
  <c r="H37" i="78"/>
  <c r="H29" i="78"/>
  <c r="H21" i="78"/>
  <c r="L94" i="78"/>
  <c r="L86" i="78"/>
  <c r="L78" i="78"/>
  <c r="L70" i="78"/>
  <c r="L62" i="78"/>
  <c r="L54" i="78"/>
  <c r="L46" i="78"/>
  <c r="L38" i="78"/>
  <c r="L30" i="78"/>
  <c r="L22" i="78"/>
  <c r="K94" i="78"/>
  <c r="K86" i="78"/>
  <c r="K78" i="78"/>
  <c r="K70" i="78"/>
  <c r="K62" i="78"/>
  <c r="K54" i="78"/>
  <c r="K46" i="78"/>
  <c r="K38" i="78"/>
  <c r="K30" i="78"/>
  <c r="K22" i="78"/>
  <c r="K17" i="78"/>
  <c r="I94" i="78"/>
  <c r="I86" i="78"/>
  <c r="I78" i="78"/>
  <c r="I70" i="78"/>
  <c r="L68" i="78"/>
  <c r="I62" i="78"/>
  <c r="L60" i="78"/>
  <c r="I54" i="78"/>
  <c r="L52" i="78"/>
  <c r="I46" i="78"/>
  <c r="L44" i="78"/>
  <c r="I38" i="78"/>
  <c r="L36" i="78"/>
  <c r="I30" i="78"/>
  <c r="L28" i="78"/>
  <c r="I22" i="78"/>
  <c r="L20" i="78"/>
  <c r="L95" i="78"/>
  <c r="L87" i="78"/>
  <c r="L79" i="78"/>
  <c r="L71" i="78"/>
  <c r="L63" i="78"/>
  <c r="L55" i="78"/>
  <c r="L47" i="78"/>
  <c r="L39" i="78"/>
  <c r="L31" i="78"/>
  <c r="L23" i="78"/>
  <c r="I95" i="78"/>
  <c r="L93" i="78"/>
  <c r="I87" i="78"/>
  <c r="L85" i="78"/>
  <c r="I79" i="78"/>
  <c r="L77" i="78"/>
  <c r="I71" i="78"/>
  <c r="L69" i="78"/>
  <c r="I63" i="78"/>
  <c r="L61" i="78"/>
  <c r="I55" i="78"/>
  <c r="L53" i="78"/>
  <c r="I47" i="78"/>
  <c r="L45" i="78"/>
  <c r="I39" i="78"/>
  <c r="L37" i="78"/>
  <c r="I31" i="78"/>
  <c r="L29" i="78"/>
  <c r="I23" i="78"/>
  <c r="L21" i="78"/>
  <c r="H6" i="78"/>
  <c r="I5" i="78"/>
  <c r="K4" i="78"/>
  <c r="L3" i="78"/>
  <c r="O2" i="78"/>
  <c r="N2" i="78"/>
  <c r="O16" i="78"/>
  <c r="H4" i="78"/>
  <c r="I3" i="78"/>
  <c r="L2" i="78"/>
  <c r="N16" i="78"/>
  <c r="O15" i="78"/>
  <c r="H3" i="78"/>
  <c r="K2" i="78"/>
  <c r="L16" i="78"/>
  <c r="N15" i="78"/>
  <c r="O14" i="78"/>
  <c r="I2" i="78"/>
  <c r="K16" i="78"/>
  <c r="L15" i="78"/>
  <c r="N14" i="78"/>
  <c r="O13" i="78"/>
  <c r="H2" i="78"/>
  <c r="I16" i="78"/>
  <c r="K15" i="78"/>
  <c r="L14" i="78"/>
  <c r="N13" i="78"/>
  <c r="O12" i="78"/>
  <c r="H16" i="78"/>
  <c r="I15" i="78"/>
  <c r="K14" i="78"/>
  <c r="L13" i="78"/>
  <c r="N12" i="78"/>
  <c r="O11" i="78"/>
  <c r="H15" i="78"/>
  <c r="I14" i="78"/>
  <c r="K13" i="78"/>
  <c r="L12" i="78"/>
  <c r="N11" i="78"/>
  <c r="O10" i="78"/>
  <c r="I13" i="78"/>
  <c r="K12" i="78"/>
  <c r="L11" i="78"/>
  <c r="N10" i="78"/>
  <c r="O9" i="78"/>
  <c r="I12" i="78"/>
  <c r="K11" i="78"/>
  <c r="L10" i="78"/>
  <c r="N9" i="78"/>
  <c r="O8" i="78"/>
  <c r="I11" i="78"/>
  <c r="K10" i="78"/>
  <c r="L9" i="78"/>
  <c r="N8" i="78"/>
  <c r="O7" i="78"/>
  <c r="I10" i="78"/>
  <c r="K9" i="78"/>
  <c r="L8" i="78"/>
  <c r="N7" i="78"/>
  <c r="O6" i="78"/>
  <c r="I9" i="78"/>
  <c r="K8" i="78"/>
  <c r="L7" i="78"/>
  <c r="N6" i="78"/>
  <c r="O5" i="78"/>
  <c r="I8" i="78"/>
  <c r="K7" i="78"/>
  <c r="L6" i="78"/>
  <c r="N5" i="78"/>
  <c r="O4" i="78"/>
  <c r="J94" i="76"/>
  <c r="K94" i="76"/>
  <c r="J46" i="76"/>
  <c r="K46" i="76"/>
  <c r="L61" i="76"/>
  <c r="M61" i="76"/>
  <c r="O61" i="76"/>
  <c r="P61" i="76"/>
  <c r="J78" i="76"/>
  <c r="K78" i="76"/>
  <c r="J30" i="76"/>
  <c r="K30" i="76"/>
  <c r="L13" i="76"/>
  <c r="M13" i="76"/>
  <c r="O13" i="76"/>
  <c r="P13" i="76"/>
  <c r="L93" i="76"/>
  <c r="M93" i="76"/>
  <c r="O93" i="76"/>
  <c r="P93" i="76"/>
  <c r="L45" i="76"/>
  <c r="M45" i="76"/>
  <c r="O45" i="76"/>
  <c r="P45" i="76"/>
  <c r="J62" i="76"/>
  <c r="K62" i="76"/>
  <c r="J14" i="76"/>
  <c r="K14" i="76"/>
  <c r="L77" i="76"/>
  <c r="M77" i="76"/>
  <c r="O77" i="76"/>
  <c r="P77" i="76"/>
  <c r="L29" i="76"/>
  <c r="M29" i="76"/>
  <c r="O29" i="76"/>
  <c r="P29" i="76"/>
  <c r="K95" i="76"/>
  <c r="L90" i="76"/>
  <c r="K79" i="76"/>
  <c r="L74" i="76"/>
  <c r="K63" i="76"/>
  <c r="L58" i="76"/>
  <c r="K47" i="76"/>
  <c r="K31" i="76"/>
  <c r="K15" i="76"/>
  <c r="P97" i="76"/>
  <c r="K90" i="76"/>
  <c r="P81" i="76"/>
  <c r="K74" i="76"/>
  <c r="P65" i="76"/>
  <c r="K58" i="76"/>
  <c r="P49" i="76"/>
  <c r="K42" i="76"/>
  <c r="P33" i="76"/>
  <c r="K26" i="76"/>
  <c r="P17" i="76"/>
  <c r="O97" i="76"/>
  <c r="P92" i="76"/>
  <c r="K85" i="76"/>
  <c r="O81" i="76"/>
  <c r="P76" i="76"/>
  <c r="K69" i="76"/>
  <c r="O65" i="76"/>
  <c r="P60" i="76"/>
  <c r="O49" i="76"/>
  <c r="P44" i="76"/>
  <c r="O33" i="76"/>
  <c r="P28" i="76"/>
  <c r="O17" i="76"/>
  <c r="P12" i="76"/>
  <c r="O92" i="76"/>
  <c r="O76" i="76"/>
  <c r="O60" i="76"/>
  <c r="O44" i="76"/>
  <c r="O28" i="76"/>
  <c r="O12" i="76"/>
  <c r="M49" i="76"/>
  <c r="P34" i="76"/>
  <c r="M33" i="76"/>
  <c r="P18" i="76"/>
  <c r="M17" i="76"/>
  <c r="O98" i="76"/>
  <c r="M92" i="76"/>
  <c r="O82" i="76"/>
  <c r="M76" i="76"/>
  <c r="O66" i="76"/>
  <c r="M60" i="76"/>
  <c r="O50" i="76"/>
  <c r="M44" i="76"/>
  <c r="O34" i="76"/>
  <c r="M28" i="76"/>
  <c r="O18" i="76"/>
  <c r="M12" i="76"/>
  <c r="M39" i="76"/>
  <c r="P24" i="76"/>
  <c r="M23" i="76"/>
  <c r="P99" i="76"/>
  <c r="M98" i="76"/>
  <c r="K92" i="76"/>
  <c r="P83" i="76"/>
  <c r="M82" i="76"/>
  <c r="K76" i="76"/>
  <c r="P67" i="76"/>
  <c r="M66" i="76"/>
  <c r="K60" i="76"/>
  <c r="P51" i="76"/>
  <c r="M50" i="76"/>
  <c r="K44" i="76"/>
  <c r="P35" i="76"/>
  <c r="M34" i="76"/>
  <c r="K28" i="76"/>
  <c r="O24" i="76"/>
  <c r="P19" i="76"/>
  <c r="M18" i="76"/>
  <c r="K12" i="76"/>
  <c r="O99" i="76"/>
  <c r="P94" i="76"/>
  <c r="O83" i="76"/>
  <c r="P78" i="76"/>
  <c r="O67" i="76"/>
  <c r="P62" i="76"/>
  <c r="O51" i="76"/>
  <c r="P46" i="76"/>
  <c r="O35" i="76"/>
  <c r="P30" i="76"/>
  <c r="O19" i="76"/>
  <c r="P14" i="76"/>
  <c r="K98" i="76"/>
  <c r="P89" i="76"/>
  <c r="K82" i="76"/>
  <c r="P73" i="76"/>
  <c r="K66" i="76"/>
  <c r="P57" i="76"/>
  <c r="K50" i="76"/>
  <c r="P41" i="76"/>
  <c r="K34" i="76"/>
  <c r="P25" i="76"/>
  <c r="M24" i="76"/>
  <c r="K18" i="76"/>
  <c r="P100" i="76"/>
  <c r="K93" i="76"/>
  <c r="O89" i="76"/>
  <c r="P84" i="76"/>
  <c r="K77" i="76"/>
  <c r="O73" i="76"/>
  <c r="P68" i="76"/>
  <c r="K61" i="76"/>
  <c r="O57" i="76"/>
  <c r="P52" i="76"/>
  <c r="K45" i="76"/>
  <c r="O41" i="76"/>
  <c r="P36" i="76"/>
  <c r="K29" i="76"/>
  <c r="O25" i="76"/>
  <c r="P20" i="76"/>
  <c r="K13" i="76"/>
  <c r="O100" i="76"/>
  <c r="O84" i="76"/>
  <c r="O68" i="76"/>
  <c r="M100" i="76"/>
  <c r="M84" i="76"/>
  <c r="M68" i="76"/>
  <c r="M52" i="76"/>
  <c r="J7" i="76"/>
  <c r="J4" i="76"/>
  <c r="K11" i="76"/>
  <c r="J8" i="76"/>
  <c r="J5" i="76"/>
  <c r="J2" i="76"/>
  <c r="AF2" i="76" s="1"/>
  <c r="J9" i="76"/>
  <c r="J6" i="76"/>
  <c r="J3" i="76"/>
  <c r="J10" i="76"/>
  <c r="I81" i="74"/>
  <c r="I45" i="74"/>
  <c r="H54" i="74"/>
  <c r="I41" i="74"/>
  <c r="I76" i="74"/>
  <c r="I9" i="74"/>
  <c r="H100" i="74"/>
  <c r="I73" i="74"/>
  <c r="I50" i="74"/>
  <c r="H59" i="74"/>
  <c r="H72" i="74"/>
  <c r="V93" i="74"/>
  <c r="W93" i="74"/>
  <c r="Y93" i="74"/>
  <c r="Z93" i="74"/>
  <c r="J93" i="74"/>
  <c r="K93" i="74"/>
  <c r="M93" i="74"/>
  <c r="N93" i="74"/>
  <c r="P93" i="74"/>
  <c r="T93" i="74"/>
  <c r="S93" i="74"/>
  <c r="V77" i="74"/>
  <c r="W77" i="74"/>
  <c r="Y77" i="74"/>
  <c r="Z77" i="74"/>
  <c r="J77" i="74"/>
  <c r="K77" i="74"/>
  <c r="M77" i="74"/>
  <c r="N77" i="74"/>
  <c r="P77" i="74"/>
  <c r="T77" i="74"/>
  <c r="S77" i="74"/>
  <c r="V61" i="74"/>
  <c r="W61" i="74"/>
  <c r="Y61" i="74"/>
  <c r="Z61" i="74"/>
  <c r="J61" i="74"/>
  <c r="K61" i="74"/>
  <c r="M61" i="74"/>
  <c r="N61" i="74"/>
  <c r="P61" i="74"/>
  <c r="T61" i="74"/>
  <c r="S61" i="74"/>
  <c r="V45" i="74"/>
  <c r="W45" i="74"/>
  <c r="Y45" i="74"/>
  <c r="Z45" i="74"/>
  <c r="J45" i="74"/>
  <c r="K45" i="74"/>
  <c r="M45" i="74"/>
  <c r="N45" i="74"/>
  <c r="P45" i="74"/>
  <c r="T45" i="74"/>
  <c r="S45" i="74"/>
  <c r="V29" i="74"/>
  <c r="W29" i="74"/>
  <c r="Y29" i="74"/>
  <c r="Z29" i="74"/>
  <c r="J29" i="74"/>
  <c r="K29" i="74"/>
  <c r="M29" i="74"/>
  <c r="N29" i="74"/>
  <c r="P29" i="74"/>
  <c r="T29" i="74"/>
  <c r="S29" i="74"/>
  <c r="V13" i="74"/>
  <c r="W13" i="74"/>
  <c r="Y13" i="74"/>
  <c r="Z13" i="74"/>
  <c r="J13" i="74"/>
  <c r="K13" i="74"/>
  <c r="M13" i="74"/>
  <c r="N13" i="74"/>
  <c r="P13" i="74"/>
  <c r="T13" i="74"/>
  <c r="S13" i="74"/>
  <c r="R93" i="74"/>
  <c r="R77" i="74"/>
  <c r="R61" i="74"/>
  <c r="R45" i="74"/>
  <c r="R29" i="74"/>
  <c r="R13" i="74"/>
  <c r="V94" i="74"/>
  <c r="W94" i="74"/>
  <c r="Y94" i="74"/>
  <c r="Z94" i="74"/>
  <c r="J94" i="74"/>
  <c r="K94" i="74"/>
  <c r="M94" i="74"/>
  <c r="N94" i="74"/>
  <c r="P94" i="74"/>
  <c r="V78" i="74"/>
  <c r="W78" i="74"/>
  <c r="Y78" i="74"/>
  <c r="Z78" i="74"/>
  <c r="J78" i="74"/>
  <c r="K78" i="74"/>
  <c r="M78" i="74"/>
  <c r="N78" i="74"/>
  <c r="P78" i="74"/>
  <c r="V62" i="74"/>
  <c r="W62" i="74"/>
  <c r="Y62" i="74"/>
  <c r="Z62" i="74"/>
  <c r="K62" i="74"/>
  <c r="M62" i="74"/>
  <c r="N62" i="74"/>
  <c r="P62" i="74"/>
  <c r="J62" i="74"/>
  <c r="V46" i="74"/>
  <c r="W46" i="74"/>
  <c r="Y46" i="74"/>
  <c r="Z46" i="74"/>
  <c r="J46" i="74"/>
  <c r="K46" i="74"/>
  <c r="M46" i="74"/>
  <c r="N46" i="74"/>
  <c r="P46" i="74"/>
  <c r="V30" i="74"/>
  <c r="W30" i="74"/>
  <c r="Y30" i="74"/>
  <c r="Z30" i="74"/>
  <c r="J30" i="74"/>
  <c r="K30" i="74"/>
  <c r="M30" i="74"/>
  <c r="N30" i="74"/>
  <c r="P30" i="74"/>
  <c r="V14" i="74"/>
  <c r="W14" i="74"/>
  <c r="Y14" i="74"/>
  <c r="Z14" i="74"/>
  <c r="K14" i="74"/>
  <c r="M14" i="74"/>
  <c r="N14" i="74"/>
  <c r="P14" i="74"/>
  <c r="J14" i="74"/>
  <c r="V92" i="74"/>
  <c r="W92" i="74"/>
  <c r="Y92" i="74"/>
  <c r="Z92" i="74"/>
  <c r="J92" i="74"/>
  <c r="K92" i="74"/>
  <c r="M92" i="74"/>
  <c r="N92" i="74"/>
  <c r="P92" i="74"/>
  <c r="V76" i="74"/>
  <c r="W76" i="74"/>
  <c r="Y76" i="74"/>
  <c r="Z76" i="74"/>
  <c r="J76" i="74"/>
  <c r="K76" i="74"/>
  <c r="M76" i="74"/>
  <c r="N76" i="74"/>
  <c r="P76" i="74"/>
  <c r="V60" i="74"/>
  <c r="W60" i="74"/>
  <c r="Y60" i="74"/>
  <c r="Z60" i="74"/>
  <c r="J60" i="74"/>
  <c r="K60" i="74"/>
  <c r="M60" i="74"/>
  <c r="N60" i="74"/>
  <c r="P60" i="74"/>
  <c r="V44" i="74"/>
  <c r="W44" i="74"/>
  <c r="Y44" i="74"/>
  <c r="Z44" i="74"/>
  <c r="J44" i="74"/>
  <c r="K44" i="74"/>
  <c r="M44" i="74"/>
  <c r="N44" i="74"/>
  <c r="P44" i="74"/>
  <c r="V28" i="74"/>
  <c r="W28" i="74"/>
  <c r="Y28" i="74"/>
  <c r="Z28" i="74"/>
  <c r="J28" i="74"/>
  <c r="K28" i="74"/>
  <c r="M28" i="74"/>
  <c r="N28" i="74"/>
  <c r="P28" i="74"/>
  <c r="V12" i="74"/>
  <c r="W12" i="74"/>
  <c r="Y12" i="74"/>
  <c r="Z12" i="74"/>
  <c r="J12" i="74"/>
  <c r="K12" i="74"/>
  <c r="M12" i="74"/>
  <c r="N12" i="74"/>
  <c r="P12" i="74"/>
  <c r="Z91" i="74"/>
  <c r="W91" i="74"/>
  <c r="V91" i="74"/>
  <c r="Y91" i="74"/>
  <c r="P91" i="74"/>
  <c r="J91" i="74"/>
  <c r="K91" i="74"/>
  <c r="N91" i="74"/>
  <c r="M91" i="74"/>
  <c r="Z75" i="74"/>
  <c r="W75" i="74"/>
  <c r="V75" i="74"/>
  <c r="Y75" i="74"/>
  <c r="J75" i="74"/>
  <c r="K75" i="74"/>
  <c r="M75" i="74"/>
  <c r="N75" i="74"/>
  <c r="P75" i="74"/>
  <c r="Z59" i="74"/>
  <c r="W59" i="74"/>
  <c r="V59" i="74"/>
  <c r="Y59" i="74"/>
  <c r="J59" i="74"/>
  <c r="K59" i="74"/>
  <c r="M59" i="74"/>
  <c r="N59" i="74"/>
  <c r="P59" i="74"/>
  <c r="Z43" i="74"/>
  <c r="W43" i="74"/>
  <c r="V43" i="74"/>
  <c r="Y43" i="74"/>
  <c r="P43" i="74"/>
  <c r="J43" i="74"/>
  <c r="K43" i="74"/>
  <c r="N43" i="74"/>
  <c r="M43" i="74"/>
  <c r="Z27" i="74"/>
  <c r="W27" i="74"/>
  <c r="V27" i="74"/>
  <c r="Y27" i="74"/>
  <c r="J27" i="74"/>
  <c r="K27" i="74"/>
  <c r="M27" i="74"/>
  <c r="N27" i="74"/>
  <c r="P27" i="74"/>
  <c r="Z11" i="74"/>
  <c r="W11" i="74"/>
  <c r="V11" i="74"/>
  <c r="Y11" i="74"/>
  <c r="J11" i="74"/>
  <c r="K11" i="74"/>
  <c r="M11" i="74"/>
  <c r="P11" i="74"/>
  <c r="V90" i="74"/>
  <c r="W90" i="74"/>
  <c r="Y90" i="74"/>
  <c r="Z90" i="74"/>
  <c r="J90" i="74"/>
  <c r="K90" i="74"/>
  <c r="M90" i="74"/>
  <c r="N90" i="74"/>
  <c r="P90" i="74"/>
  <c r="V74" i="74"/>
  <c r="W74" i="74"/>
  <c r="Y74" i="74"/>
  <c r="Z74" i="74"/>
  <c r="N74" i="74"/>
  <c r="P74" i="74"/>
  <c r="J74" i="74"/>
  <c r="M74" i="74"/>
  <c r="K74" i="74"/>
  <c r="V58" i="74"/>
  <c r="W58" i="74"/>
  <c r="Y58" i="74"/>
  <c r="Z58" i="74"/>
  <c r="J58" i="74"/>
  <c r="K58" i="74"/>
  <c r="M58" i="74"/>
  <c r="N58" i="74"/>
  <c r="P58" i="74"/>
  <c r="V42" i="74"/>
  <c r="W42" i="74"/>
  <c r="Y42" i="74"/>
  <c r="Z42" i="74"/>
  <c r="J42" i="74"/>
  <c r="K42" i="74"/>
  <c r="M42" i="74"/>
  <c r="N42" i="74"/>
  <c r="P42" i="74"/>
  <c r="V26" i="74"/>
  <c r="W26" i="74"/>
  <c r="Y26" i="74"/>
  <c r="Z26" i="74"/>
  <c r="M26" i="74"/>
  <c r="N26" i="74"/>
  <c r="P26" i="74"/>
  <c r="J26" i="74"/>
  <c r="K26" i="74"/>
  <c r="V10" i="74"/>
  <c r="W10" i="74"/>
  <c r="Y10" i="74"/>
  <c r="Z10" i="74"/>
  <c r="J10" i="74"/>
  <c r="K10" i="74"/>
  <c r="M10" i="74"/>
  <c r="N10" i="74"/>
  <c r="P10" i="74"/>
  <c r="V89" i="74"/>
  <c r="W89" i="74"/>
  <c r="Y89" i="74"/>
  <c r="Z89" i="74"/>
  <c r="J89" i="74"/>
  <c r="K89" i="74"/>
  <c r="M89" i="74"/>
  <c r="N89" i="74"/>
  <c r="P89" i="74"/>
  <c r="V73" i="74"/>
  <c r="W73" i="74"/>
  <c r="Y73" i="74"/>
  <c r="Z73" i="74"/>
  <c r="J73" i="74"/>
  <c r="K73" i="74"/>
  <c r="M73" i="74"/>
  <c r="N73" i="74"/>
  <c r="P73" i="74"/>
  <c r="V57" i="74"/>
  <c r="W57" i="74"/>
  <c r="Y57" i="74"/>
  <c r="Z57" i="74"/>
  <c r="J57" i="74"/>
  <c r="K57" i="74"/>
  <c r="M57" i="74"/>
  <c r="P57" i="74"/>
  <c r="N57" i="74"/>
  <c r="V41" i="74"/>
  <c r="W41" i="74"/>
  <c r="Y41" i="74"/>
  <c r="Z41" i="74"/>
  <c r="K41" i="74"/>
  <c r="M41" i="74"/>
  <c r="N41" i="74"/>
  <c r="P41" i="74"/>
  <c r="J41" i="74"/>
  <c r="V25" i="74"/>
  <c r="W25" i="74"/>
  <c r="Y25" i="74"/>
  <c r="Z25" i="74"/>
  <c r="J25" i="74"/>
  <c r="K25" i="74"/>
  <c r="M25" i="74"/>
  <c r="N25" i="74"/>
  <c r="P25" i="74"/>
  <c r="V9" i="74"/>
  <c r="W9" i="74"/>
  <c r="Y9" i="74"/>
  <c r="Z9" i="74"/>
  <c r="K9" i="74"/>
  <c r="M9" i="74"/>
  <c r="N9" i="74"/>
  <c r="P9" i="74"/>
  <c r="J9" i="74"/>
  <c r="V88" i="74"/>
  <c r="W88" i="74"/>
  <c r="Y88" i="74"/>
  <c r="Z88" i="74"/>
  <c r="J88" i="74"/>
  <c r="K88" i="74"/>
  <c r="M88" i="74"/>
  <c r="N88" i="74"/>
  <c r="P88" i="74"/>
  <c r="V72" i="74"/>
  <c r="W72" i="74"/>
  <c r="Y72" i="74"/>
  <c r="Z72" i="74"/>
  <c r="M72" i="74"/>
  <c r="N72" i="74"/>
  <c r="P72" i="74"/>
  <c r="K72" i="74"/>
  <c r="J72" i="74"/>
  <c r="V56" i="74"/>
  <c r="W56" i="74"/>
  <c r="Y56" i="74"/>
  <c r="Z56" i="74"/>
  <c r="J56" i="74"/>
  <c r="K56" i="74"/>
  <c r="M56" i="74"/>
  <c r="N56" i="74"/>
  <c r="P56" i="74"/>
  <c r="V40" i="74"/>
  <c r="W40" i="74"/>
  <c r="Y40" i="74"/>
  <c r="Z40" i="74"/>
  <c r="J40" i="74"/>
  <c r="K40" i="74"/>
  <c r="M40" i="74"/>
  <c r="N40" i="74"/>
  <c r="P40" i="74"/>
  <c r="V24" i="74"/>
  <c r="W24" i="74"/>
  <c r="Y24" i="74"/>
  <c r="Z24" i="74"/>
  <c r="M24" i="74"/>
  <c r="N24" i="74"/>
  <c r="P24" i="74"/>
  <c r="K24" i="74"/>
  <c r="J24" i="74"/>
  <c r="V8" i="74"/>
  <c r="W8" i="74"/>
  <c r="Y8" i="74"/>
  <c r="Z8" i="74"/>
  <c r="J8" i="74"/>
  <c r="K8" i="74"/>
  <c r="M8" i="74"/>
  <c r="N8" i="74"/>
  <c r="P8" i="74"/>
  <c r="Z87" i="74"/>
  <c r="W87" i="74"/>
  <c r="Y87" i="74"/>
  <c r="V87" i="74"/>
  <c r="J87" i="74"/>
  <c r="K87" i="74"/>
  <c r="M87" i="74"/>
  <c r="N87" i="74"/>
  <c r="P87" i="74"/>
  <c r="Z71" i="74"/>
  <c r="W71" i="74"/>
  <c r="Y71" i="74"/>
  <c r="V71" i="74"/>
  <c r="J71" i="74"/>
  <c r="K71" i="74"/>
  <c r="M71" i="74"/>
  <c r="N71" i="74"/>
  <c r="P71" i="74"/>
  <c r="Z55" i="74"/>
  <c r="W55" i="74"/>
  <c r="Y55" i="74"/>
  <c r="V55" i="74"/>
  <c r="J55" i="74"/>
  <c r="K55" i="74"/>
  <c r="M55" i="74"/>
  <c r="P55" i="74"/>
  <c r="N55" i="74"/>
  <c r="Z39" i="74"/>
  <c r="W39" i="74"/>
  <c r="Y39" i="74"/>
  <c r="V39" i="74"/>
  <c r="J39" i="74"/>
  <c r="K39" i="74"/>
  <c r="M39" i="74"/>
  <c r="N39" i="74"/>
  <c r="P39" i="74"/>
  <c r="Z23" i="74"/>
  <c r="W23" i="74"/>
  <c r="Y23" i="74"/>
  <c r="V23" i="74"/>
  <c r="J23" i="74"/>
  <c r="K23" i="74"/>
  <c r="M23" i="74"/>
  <c r="N23" i="74"/>
  <c r="P23" i="74"/>
  <c r="N11" i="74"/>
  <c r="V86" i="74"/>
  <c r="W86" i="74"/>
  <c r="Y86" i="74"/>
  <c r="Z86" i="74"/>
  <c r="J86" i="74"/>
  <c r="K86" i="74"/>
  <c r="M86" i="74"/>
  <c r="P86" i="74"/>
  <c r="N86" i="74"/>
  <c r="V70" i="74"/>
  <c r="W70" i="74"/>
  <c r="Y70" i="74"/>
  <c r="Z70" i="74"/>
  <c r="J70" i="74"/>
  <c r="K70" i="74"/>
  <c r="M70" i="74"/>
  <c r="N70" i="74"/>
  <c r="P70" i="74"/>
  <c r="V54" i="74"/>
  <c r="W54" i="74"/>
  <c r="Y54" i="74"/>
  <c r="Z54" i="74"/>
  <c r="J54" i="74"/>
  <c r="K54" i="74"/>
  <c r="M54" i="74"/>
  <c r="N54" i="74"/>
  <c r="P54" i="74"/>
  <c r="V38" i="74"/>
  <c r="W38" i="74"/>
  <c r="Y38" i="74"/>
  <c r="Z38" i="74"/>
  <c r="J38" i="74"/>
  <c r="K38" i="74"/>
  <c r="M38" i="74"/>
  <c r="N38" i="74"/>
  <c r="P38" i="74"/>
  <c r="V22" i="74"/>
  <c r="W22" i="74"/>
  <c r="Y22" i="74"/>
  <c r="Z22" i="74"/>
  <c r="J22" i="74"/>
  <c r="K22" i="74"/>
  <c r="M22" i="74"/>
  <c r="N22" i="74"/>
  <c r="P22" i="74"/>
  <c r="V85" i="74"/>
  <c r="W85" i="74"/>
  <c r="Y85" i="74"/>
  <c r="Z85" i="74"/>
  <c r="J85" i="74"/>
  <c r="K85" i="74"/>
  <c r="M85" i="74"/>
  <c r="N85" i="74"/>
  <c r="P85" i="74"/>
  <c r="V69" i="74"/>
  <c r="W69" i="74"/>
  <c r="Y69" i="74"/>
  <c r="Z69" i="74"/>
  <c r="J69" i="74"/>
  <c r="K69" i="74"/>
  <c r="M69" i="74"/>
  <c r="P69" i="74"/>
  <c r="N69" i="74"/>
  <c r="V53" i="74"/>
  <c r="W53" i="74"/>
  <c r="Y53" i="74"/>
  <c r="Z53" i="74"/>
  <c r="N53" i="74"/>
  <c r="P53" i="74"/>
  <c r="J53" i="74"/>
  <c r="M53" i="74"/>
  <c r="K53" i="74"/>
  <c r="V37" i="74"/>
  <c r="W37" i="74"/>
  <c r="Y37" i="74"/>
  <c r="Z37" i="74"/>
  <c r="J37" i="74"/>
  <c r="K37" i="74"/>
  <c r="M37" i="74"/>
  <c r="N37" i="74"/>
  <c r="P37" i="74"/>
  <c r="V21" i="74"/>
  <c r="W21" i="74"/>
  <c r="Y21" i="74"/>
  <c r="Z21" i="74"/>
  <c r="P21" i="74"/>
  <c r="J21" i="74"/>
  <c r="K21" i="74"/>
  <c r="N21" i="74"/>
  <c r="M21" i="74"/>
  <c r="T100" i="74"/>
  <c r="V100" i="74"/>
  <c r="W100" i="74"/>
  <c r="Y100" i="74"/>
  <c r="Z100" i="74"/>
  <c r="J100" i="74"/>
  <c r="K100" i="74"/>
  <c r="M100" i="74"/>
  <c r="N100" i="74"/>
  <c r="P100" i="74"/>
  <c r="T84" i="74"/>
  <c r="V84" i="74"/>
  <c r="W84" i="74"/>
  <c r="Y84" i="74"/>
  <c r="Z84" i="74"/>
  <c r="M84" i="74"/>
  <c r="N84" i="74"/>
  <c r="P84" i="74"/>
  <c r="K84" i="74"/>
  <c r="J84" i="74"/>
  <c r="T68" i="74"/>
  <c r="V68" i="74"/>
  <c r="W68" i="74"/>
  <c r="Y68" i="74"/>
  <c r="Z68" i="74"/>
  <c r="J68" i="74"/>
  <c r="K68" i="74"/>
  <c r="M68" i="74"/>
  <c r="N68" i="74"/>
  <c r="P68" i="74"/>
  <c r="T52" i="74"/>
  <c r="V52" i="74"/>
  <c r="W52" i="74"/>
  <c r="Y52" i="74"/>
  <c r="Z52" i="74"/>
  <c r="J52" i="74"/>
  <c r="K52" i="74"/>
  <c r="M52" i="74"/>
  <c r="N52" i="74"/>
  <c r="P52" i="74"/>
  <c r="T36" i="74"/>
  <c r="V36" i="74"/>
  <c r="W36" i="74"/>
  <c r="Y36" i="74"/>
  <c r="Z36" i="74"/>
  <c r="N36" i="74"/>
  <c r="P36" i="74"/>
  <c r="J36" i="74"/>
  <c r="M36" i="74"/>
  <c r="K36" i="74"/>
  <c r="T20" i="74"/>
  <c r="V20" i="74"/>
  <c r="W20" i="74"/>
  <c r="Y20" i="74"/>
  <c r="Z20" i="74"/>
  <c r="J20" i="74"/>
  <c r="K20" i="74"/>
  <c r="M20" i="74"/>
  <c r="N20" i="74"/>
  <c r="P20" i="74"/>
  <c r="Z99" i="74"/>
  <c r="W99" i="74"/>
  <c r="V99" i="74"/>
  <c r="Y99" i="74"/>
  <c r="K99" i="74"/>
  <c r="M99" i="74"/>
  <c r="N99" i="74"/>
  <c r="P99" i="74"/>
  <c r="J99" i="74"/>
  <c r="Z83" i="74"/>
  <c r="W83" i="74"/>
  <c r="V83" i="74"/>
  <c r="Y83" i="74"/>
  <c r="J83" i="74"/>
  <c r="K83" i="74"/>
  <c r="M83" i="74"/>
  <c r="N83" i="74"/>
  <c r="P83" i="74"/>
  <c r="Z67" i="74"/>
  <c r="W67" i="74"/>
  <c r="V67" i="74"/>
  <c r="Y67" i="74"/>
  <c r="M67" i="74"/>
  <c r="N67" i="74"/>
  <c r="P67" i="74"/>
  <c r="K67" i="74"/>
  <c r="J67" i="74"/>
  <c r="Z51" i="74"/>
  <c r="W51" i="74"/>
  <c r="V51" i="74"/>
  <c r="Y51" i="74"/>
  <c r="J51" i="74"/>
  <c r="K51" i="74"/>
  <c r="M51" i="74"/>
  <c r="N51" i="74"/>
  <c r="P51" i="74"/>
  <c r="Z35" i="74"/>
  <c r="W35" i="74"/>
  <c r="V35" i="74"/>
  <c r="Y35" i="74"/>
  <c r="J35" i="74"/>
  <c r="K35" i="74"/>
  <c r="M35" i="74"/>
  <c r="N35" i="74"/>
  <c r="P35" i="74"/>
  <c r="Z19" i="74"/>
  <c r="W19" i="74"/>
  <c r="V19" i="74"/>
  <c r="Y19" i="74"/>
  <c r="J19" i="74"/>
  <c r="K19" i="74"/>
  <c r="M19" i="74"/>
  <c r="N19" i="74"/>
  <c r="P19" i="74"/>
  <c r="V98" i="74"/>
  <c r="W98" i="74"/>
  <c r="Y98" i="74"/>
  <c r="Z98" i="74"/>
  <c r="J98" i="74"/>
  <c r="K98" i="74"/>
  <c r="M98" i="74"/>
  <c r="N98" i="74"/>
  <c r="P98" i="74"/>
  <c r="V82" i="74"/>
  <c r="W82" i="74"/>
  <c r="Y82" i="74"/>
  <c r="Z82" i="74"/>
  <c r="K82" i="74"/>
  <c r="M82" i="74"/>
  <c r="N82" i="74"/>
  <c r="P82" i="74"/>
  <c r="J82" i="74"/>
  <c r="V66" i="74"/>
  <c r="W66" i="74"/>
  <c r="Y66" i="74"/>
  <c r="Z66" i="74"/>
  <c r="J66" i="74"/>
  <c r="K66" i="74"/>
  <c r="M66" i="74"/>
  <c r="N66" i="74"/>
  <c r="P66" i="74"/>
  <c r="V50" i="74"/>
  <c r="W50" i="74"/>
  <c r="Y50" i="74"/>
  <c r="Z50" i="74"/>
  <c r="J50" i="74"/>
  <c r="K50" i="74"/>
  <c r="M50" i="74"/>
  <c r="N50" i="74"/>
  <c r="P50" i="74"/>
  <c r="V34" i="74"/>
  <c r="W34" i="74"/>
  <c r="Y34" i="74"/>
  <c r="Z34" i="74"/>
  <c r="J34" i="74"/>
  <c r="K34" i="74"/>
  <c r="M34" i="74"/>
  <c r="N34" i="74"/>
  <c r="P34" i="74"/>
  <c r="V18" i="74"/>
  <c r="W18" i="74"/>
  <c r="Y18" i="74"/>
  <c r="Z18" i="74"/>
  <c r="J18" i="74"/>
  <c r="K18" i="74"/>
  <c r="M18" i="74"/>
  <c r="N18" i="74"/>
  <c r="P18" i="74"/>
  <c r="V97" i="74"/>
  <c r="W97" i="74"/>
  <c r="Y97" i="74"/>
  <c r="Z97" i="74"/>
  <c r="J97" i="74"/>
  <c r="K97" i="74"/>
  <c r="M97" i="74"/>
  <c r="N97" i="74"/>
  <c r="P97" i="74"/>
  <c r="V81" i="74"/>
  <c r="W81" i="74"/>
  <c r="Y81" i="74"/>
  <c r="Z81" i="74"/>
  <c r="J81" i="74"/>
  <c r="K81" i="74"/>
  <c r="M81" i="74"/>
  <c r="N81" i="74"/>
  <c r="P81" i="74"/>
  <c r="V65" i="74"/>
  <c r="W65" i="74"/>
  <c r="Y65" i="74"/>
  <c r="Z65" i="74"/>
  <c r="J65" i="74"/>
  <c r="K65" i="74"/>
  <c r="M65" i="74"/>
  <c r="N65" i="74"/>
  <c r="P65" i="74"/>
  <c r="V49" i="74"/>
  <c r="W49" i="74"/>
  <c r="Y49" i="74"/>
  <c r="Z49" i="74"/>
  <c r="J49" i="74"/>
  <c r="K49" i="74"/>
  <c r="M49" i="74"/>
  <c r="N49" i="74"/>
  <c r="P49" i="74"/>
  <c r="V33" i="74"/>
  <c r="W33" i="74"/>
  <c r="Y33" i="74"/>
  <c r="Z33" i="74"/>
  <c r="J33" i="74"/>
  <c r="K33" i="74"/>
  <c r="M33" i="74"/>
  <c r="N33" i="74"/>
  <c r="P33" i="74"/>
  <c r="V17" i="74"/>
  <c r="W17" i="74"/>
  <c r="Y17" i="74"/>
  <c r="Z17" i="74"/>
  <c r="J17" i="74"/>
  <c r="K17" i="74"/>
  <c r="M17" i="74"/>
  <c r="N17" i="74"/>
  <c r="P17" i="74"/>
  <c r="V96" i="74"/>
  <c r="W96" i="74"/>
  <c r="Y96" i="74"/>
  <c r="Z96" i="74"/>
  <c r="P96" i="74"/>
  <c r="J96" i="74"/>
  <c r="K96" i="74"/>
  <c r="N96" i="74"/>
  <c r="M96" i="74"/>
  <c r="V80" i="74"/>
  <c r="W80" i="74"/>
  <c r="Y80" i="74"/>
  <c r="Z80" i="74"/>
  <c r="J80" i="74"/>
  <c r="K80" i="74"/>
  <c r="M80" i="74"/>
  <c r="N80" i="74"/>
  <c r="P80" i="74"/>
  <c r="V64" i="74"/>
  <c r="W64" i="74"/>
  <c r="Y64" i="74"/>
  <c r="Z64" i="74"/>
  <c r="P64" i="74"/>
  <c r="J64" i="74"/>
  <c r="K64" i="74"/>
  <c r="N64" i="74"/>
  <c r="M64" i="74"/>
  <c r="V48" i="74"/>
  <c r="W48" i="74"/>
  <c r="Y48" i="74"/>
  <c r="Z48" i="74"/>
  <c r="P48" i="74"/>
  <c r="J48" i="74"/>
  <c r="K48" i="74"/>
  <c r="N48" i="74"/>
  <c r="M48" i="74"/>
  <c r="V32" i="74"/>
  <c r="W32" i="74"/>
  <c r="Y32" i="74"/>
  <c r="Z32" i="74"/>
  <c r="J32" i="74"/>
  <c r="K32" i="74"/>
  <c r="M32" i="74"/>
  <c r="N32" i="74"/>
  <c r="P32" i="74"/>
  <c r="V16" i="74"/>
  <c r="W16" i="74"/>
  <c r="Y16" i="74"/>
  <c r="Z16" i="74"/>
  <c r="P16" i="74"/>
  <c r="J16" i="74"/>
  <c r="K16" i="74"/>
  <c r="N16" i="74"/>
  <c r="M16" i="74"/>
  <c r="Z95" i="74"/>
  <c r="W95" i="74"/>
  <c r="V95" i="74"/>
  <c r="Y95" i="74"/>
  <c r="J95" i="74"/>
  <c r="K95" i="74"/>
  <c r="M95" i="74"/>
  <c r="N95" i="74"/>
  <c r="P95" i="74"/>
  <c r="Z79" i="74"/>
  <c r="W79" i="74"/>
  <c r="V79" i="74"/>
  <c r="Y79" i="74"/>
  <c r="P79" i="74"/>
  <c r="J79" i="74"/>
  <c r="K79" i="74"/>
  <c r="N79" i="74"/>
  <c r="M79" i="74"/>
  <c r="Z63" i="74"/>
  <c r="W63" i="74"/>
  <c r="V63" i="74"/>
  <c r="Y63" i="74"/>
  <c r="J63" i="74"/>
  <c r="K63" i="74"/>
  <c r="M63" i="74"/>
  <c r="N63" i="74"/>
  <c r="P63" i="74"/>
  <c r="Z47" i="74"/>
  <c r="W47" i="74"/>
  <c r="V47" i="74"/>
  <c r="Y47" i="74"/>
  <c r="J47" i="74"/>
  <c r="K47" i="74"/>
  <c r="M47" i="74"/>
  <c r="N47" i="74"/>
  <c r="P47" i="74"/>
  <c r="Z31" i="74"/>
  <c r="W31" i="74"/>
  <c r="V31" i="74"/>
  <c r="Y31" i="74"/>
  <c r="M31" i="74"/>
  <c r="N31" i="74"/>
  <c r="P31" i="74"/>
  <c r="K31" i="74"/>
  <c r="J31" i="74"/>
  <c r="Z15" i="74"/>
  <c r="W15" i="74"/>
  <c r="V15" i="74"/>
  <c r="Y15" i="74"/>
  <c r="J15" i="74"/>
  <c r="K15" i="74"/>
  <c r="M15" i="74"/>
  <c r="N15" i="74"/>
  <c r="P15" i="74"/>
  <c r="I84" i="74"/>
  <c r="I36" i="74"/>
  <c r="H93" i="74"/>
  <c r="I18" i="74"/>
  <c r="I13" i="74"/>
  <c r="H88" i="74"/>
  <c r="I61" i="74"/>
  <c r="H8" i="74"/>
  <c r="I52" i="74"/>
  <c r="I92" i="74"/>
  <c r="I29" i="74"/>
  <c r="H23" i="74"/>
  <c r="H21" i="74"/>
  <c r="H19" i="74"/>
  <c r="I97" i="74"/>
  <c r="I91" i="74"/>
  <c r="I75" i="74"/>
  <c r="H39" i="74"/>
  <c r="H37" i="74"/>
  <c r="H35" i="74"/>
  <c r="I85" i="74"/>
  <c r="H55" i="74"/>
  <c r="H53" i="74"/>
  <c r="H51" i="74"/>
  <c r="I14" i="74"/>
  <c r="I60" i="74"/>
  <c r="I24" i="74"/>
  <c r="I64" i="74"/>
  <c r="I30" i="74"/>
  <c r="H22" i="74"/>
  <c r="I20" i="74"/>
  <c r="I96" i="74"/>
  <c r="H90" i="74"/>
  <c r="I78" i="74"/>
  <c r="H74" i="74"/>
  <c r="I68" i="74"/>
  <c r="I46" i="74"/>
  <c r="H38" i="74"/>
  <c r="I34" i="74"/>
  <c r="H86" i="74"/>
  <c r="I80" i="74"/>
  <c r="H70" i="74"/>
  <c r="H98" i="74"/>
  <c r="I98" i="74"/>
  <c r="I94" i="74"/>
  <c r="I77" i="74"/>
  <c r="H71" i="74"/>
  <c r="I69" i="74"/>
  <c r="I65" i="74"/>
  <c r="I67" i="74"/>
  <c r="I63" i="74"/>
  <c r="H82" i="74"/>
  <c r="I82" i="74"/>
  <c r="I99" i="74"/>
  <c r="I95" i="74"/>
  <c r="H15" i="74"/>
  <c r="I15" i="74"/>
  <c r="H31" i="74"/>
  <c r="I31" i="74"/>
  <c r="H47" i="74"/>
  <c r="I47" i="74"/>
  <c r="H87" i="74"/>
  <c r="H66" i="74"/>
  <c r="I66" i="74"/>
  <c r="I83" i="74"/>
  <c r="I79" i="74"/>
  <c r="I43" i="74"/>
  <c r="I27" i="74"/>
  <c r="I11" i="74"/>
  <c r="I48" i="74"/>
  <c r="I32" i="74"/>
  <c r="I16" i="74"/>
  <c r="I44" i="74"/>
  <c r="I28" i="74"/>
  <c r="I12" i="74"/>
  <c r="I42" i="74"/>
  <c r="I26" i="74"/>
  <c r="I10" i="74"/>
  <c r="I49" i="74"/>
  <c r="I33" i="74"/>
  <c r="I17" i="74"/>
  <c r="S2" i="74"/>
  <c r="M2" i="74"/>
  <c r="Q2" i="74"/>
  <c r="T2" i="74"/>
  <c r="J2" i="74"/>
  <c r="N2" i="74"/>
  <c r="K2" i="74"/>
  <c r="J6" i="74"/>
  <c r="K6" i="74"/>
  <c r="J5" i="74"/>
  <c r="J4" i="74"/>
  <c r="J3" i="74"/>
  <c r="I5" i="74"/>
  <c r="I3" i="74"/>
  <c r="I6" i="74"/>
  <c r="H4" i="74"/>
  <c r="H2" i="74"/>
  <c r="X2" i="74" s="1"/>
  <c r="H7" i="74"/>
  <c r="R94" i="72"/>
  <c r="V94" i="72"/>
  <c r="AB94" i="72"/>
  <c r="AC94" i="72"/>
  <c r="M94" i="72" s="1"/>
  <c r="N94" i="72" s="1"/>
  <c r="K94" i="72"/>
  <c r="L94" i="72"/>
  <c r="O94" i="72"/>
  <c r="P94" i="72"/>
  <c r="S94" i="72"/>
  <c r="U94" i="72"/>
  <c r="AA47" i="72"/>
  <c r="AB47" i="72"/>
  <c r="AC47" i="72"/>
  <c r="M47" i="72" s="1"/>
  <c r="N47" i="72" s="1"/>
  <c r="K47" i="72"/>
  <c r="L47" i="72"/>
  <c r="O47" i="72"/>
  <c r="P47" i="72"/>
  <c r="R47" i="72"/>
  <c r="S47" i="72"/>
  <c r="U47" i="72"/>
  <c r="V47" i="72"/>
  <c r="X47" i="72"/>
  <c r="Y47" i="72"/>
  <c r="M93" i="72"/>
  <c r="N93" i="72" s="1"/>
  <c r="AA94" i="72"/>
  <c r="Y94" i="72"/>
  <c r="X94" i="72"/>
  <c r="V89" i="72"/>
  <c r="AB89" i="72"/>
  <c r="AC89" i="72"/>
  <c r="M89" i="72" s="1"/>
  <c r="N89" i="72" s="1"/>
  <c r="K89" i="72"/>
  <c r="L89" i="72"/>
  <c r="O89" i="72"/>
  <c r="P89" i="72"/>
  <c r="R89" i="72"/>
  <c r="S89" i="72"/>
  <c r="U89" i="72"/>
  <c r="X89" i="72"/>
  <c r="Y89" i="72"/>
  <c r="AA93" i="72"/>
  <c r="K93" i="72"/>
  <c r="O93" i="72"/>
  <c r="P93" i="72"/>
  <c r="R93" i="72"/>
  <c r="V82" i="72"/>
  <c r="X82" i="72"/>
  <c r="AA82" i="72"/>
  <c r="AC82" i="72"/>
  <c r="M82" i="72" s="1"/>
  <c r="N82" i="72" s="1"/>
  <c r="K82" i="72"/>
  <c r="L82" i="72"/>
  <c r="O82" i="72"/>
  <c r="P82" i="72"/>
  <c r="X98" i="72"/>
  <c r="AA98" i="72"/>
  <c r="R95" i="72"/>
  <c r="AB93" i="72"/>
  <c r="AB98" i="72"/>
  <c r="O95" i="72"/>
  <c r="AA54" i="72"/>
  <c r="AB54" i="72"/>
  <c r="AC54" i="72"/>
  <c r="M54" i="72" s="1"/>
  <c r="N54" i="72" s="1"/>
  <c r="K54" i="72"/>
  <c r="L54" i="72"/>
  <c r="O54" i="72"/>
  <c r="P54" i="72"/>
  <c r="R54" i="72"/>
  <c r="S54" i="72"/>
  <c r="U54" i="72"/>
  <c r="V54" i="72"/>
  <c r="M52" i="72"/>
  <c r="N52" i="72" s="1"/>
  <c r="Y93" i="72"/>
  <c r="AA63" i="72"/>
  <c r="AB63" i="72"/>
  <c r="AC63" i="72"/>
  <c r="M63" i="72" s="1"/>
  <c r="N63" i="72" s="1"/>
  <c r="K63" i="72"/>
  <c r="L63" i="72"/>
  <c r="O63" i="72"/>
  <c r="P63" i="72"/>
  <c r="R63" i="72"/>
  <c r="S63" i="72"/>
  <c r="U63" i="72"/>
  <c r="V63" i="72"/>
  <c r="X63" i="72"/>
  <c r="AA31" i="72"/>
  <c r="AB31" i="72"/>
  <c r="AC31" i="72"/>
  <c r="M31" i="72" s="1"/>
  <c r="N31" i="72" s="1"/>
  <c r="K31" i="72"/>
  <c r="L31" i="72"/>
  <c r="O31" i="72"/>
  <c r="P31" i="72"/>
  <c r="R31" i="72"/>
  <c r="S31" i="72"/>
  <c r="U31" i="72"/>
  <c r="V31" i="72"/>
  <c r="X31" i="72"/>
  <c r="Y98" i="72"/>
  <c r="L97" i="72"/>
  <c r="O97" i="72"/>
  <c r="V97" i="72"/>
  <c r="X97" i="72"/>
  <c r="L95" i="72"/>
  <c r="X93" i="72"/>
  <c r="AB82" i="72"/>
  <c r="V98" i="72"/>
  <c r="AB97" i="72"/>
  <c r="V93" i="72"/>
  <c r="U98" i="72"/>
  <c r="AA97" i="72"/>
  <c r="U93" i="72"/>
  <c r="Y82" i="72"/>
  <c r="S98" i="72"/>
  <c r="S93" i="72"/>
  <c r="U82" i="72"/>
  <c r="AA70" i="72"/>
  <c r="AB70" i="72"/>
  <c r="AC70" i="72"/>
  <c r="M70" i="72" s="1"/>
  <c r="N70" i="72" s="1"/>
  <c r="K70" i="72"/>
  <c r="L70" i="72"/>
  <c r="O70" i="72"/>
  <c r="P70" i="72"/>
  <c r="R70" i="72"/>
  <c r="S70" i="72"/>
  <c r="U70" i="72"/>
  <c r="V70" i="72"/>
  <c r="AC100" i="72"/>
  <c r="M100" i="72" s="1"/>
  <c r="N100" i="72" s="1"/>
  <c r="O100" i="72"/>
  <c r="P100" i="72"/>
  <c r="R98" i="72"/>
  <c r="Y97" i="72"/>
  <c r="S82" i="72"/>
  <c r="P98" i="72"/>
  <c r="L93" i="72"/>
  <c r="AA86" i="72"/>
  <c r="AB86" i="72"/>
  <c r="L86" i="72"/>
  <c r="O86" i="72"/>
  <c r="P86" i="72"/>
  <c r="R86" i="72"/>
  <c r="S86" i="72"/>
  <c r="V86" i="72"/>
  <c r="M84" i="72"/>
  <c r="N84" i="72" s="1"/>
  <c r="R82" i="72"/>
  <c r="AA79" i="72"/>
  <c r="AB79" i="72"/>
  <c r="AC79" i="72"/>
  <c r="M79" i="72" s="1"/>
  <c r="N79" i="72" s="1"/>
  <c r="K79" i="72"/>
  <c r="L79" i="72"/>
  <c r="O79" i="72"/>
  <c r="P79" i="72"/>
  <c r="R79" i="72"/>
  <c r="S79" i="72"/>
  <c r="U79" i="72"/>
  <c r="V79" i="72"/>
  <c r="X79" i="72"/>
  <c r="AC95" i="72"/>
  <c r="M95" i="72" s="1"/>
  <c r="N95" i="72" s="1"/>
  <c r="P95" i="72"/>
  <c r="S95" i="72"/>
  <c r="U95" i="72"/>
  <c r="L98" i="72"/>
  <c r="R97" i="72"/>
  <c r="AB95" i="72"/>
  <c r="R87" i="72"/>
  <c r="S87" i="72"/>
  <c r="X87" i="72"/>
  <c r="AA87" i="72"/>
  <c r="AB87" i="72"/>
  <c r="AC87" i="72"/>
  <c r="M87" i="72" s="1"/>
  <c r="N87" i="72" s="1"/>
  <c r="K87" i="72"/>
  <c r="AA38" i="72"/>
  <c r="AB38" i="72"/>
  <c r="AC38" i="72"/>
  <c r="M38" i="72" s="1"/>
  <c r="N38" i="72" s="1"/>
  <c r="K38" i="72"/>
  <c r="L38" i="72"/>
  <c r="O38" i="72"/>
  <c r="P38" i="72"/>
  <c r="R38" i="72"/>
  <c r="S38" i="72"/>
  <c r="U38" i="72"/>
  <c r="V38" i="72"/>
  <c r="M36" i="72"/>
  <c r="N36" i="72" s="1"/>
  <c r="S84" i="72"/>
  <c r="U77" i="72"/>
  <c r="O73" i="72"/>
  <c r="S68" i="72"/>
  <c r="P66" i="72"/>
  <c r="U61" i="72"/>
  <c r="O57" i="72"/>
  <c r="S52" i="72"/>
  <c r="P50" i="72"/>
  <c r="U45" i="72"/>
  <c r="O41" i="72"/>
  <c r="S36" i="72"/>
  <c r="P34" i="72"/>
  <c r="U29" i="72"/>
  <c r="R27" i="72"/>
  <c r="S77" i="72"/>
  <c r="L71" i="72"/>
  <c r="O66" i="72"/>
  <c r="S61" i="72"/>
  <c r="L55" i="72"/>
  <c r="O50" i="72"/>
  <c r="S45" i="72"/>
  <c r="L39" i="72"/>
  <c r="R36" i="72"/>
  <c r="O34" i="72"/>
  <c r="S29" i="72"/>
  <c r="P27" i="72"/>
  <c r="L96" i="72"/>
  <c r="AA92" i="72"/>
  <c r="V88" i="72"/>
  <c r="AB85" i="72"/>
  <c r="P84" i="72"/>
  <c r="X81" i="72"/>
  <c r="L80" i="72"/>
  <c r="AC78" i="72"/>
  <c r="M78" i="72" s="1"/>
  <c r="N78" i="72" s="1"/>
  <c r="R77" i="72"/>
  <c r="AA76" i="72"/>
  <c r="V72" i="72"/>
  <c r="K71" i="72"/>
  <c r="AB69" i="72"/>
  <c r="P68" i="72"/>
  <c r="X65" i="72"/>
  <c r="L64" i="72"/>
  <c r="AC62" i="72"/>
  <c r="M62" i="72" s="1"/>
  <c r="N62" i="72" s="1"/>
  <c r="R61" i="72"/>
  <c r="AA60" i="72"/>
  <c r="V56" i="72"/>
  <c r="K55" i="72"/>
  <c r="AB53" i="72"/>
  <c r="P52" i="72"/>
  <c r="X49" i="72"/>
  <c r="L48" i="72"/>
  <c r="AC46" i="72"/>
  <c r="M46" i="72" s="1"/>
  <c r="N46" i="72" s="1"/>
  <c r="R45" i="72"/>
  <c r="AA44" i="72"/>
  <c r="O43" i="72"/>
  <c r="V40" i="72"/>
  <c r="K39" i="72"/>
  <c r="P36" i="72"/>
  <c r="X33" i="72"/>
  <c r="L32" i="72"/>
  <c r="R29" i="72"/>
  <c r="AA28" i="72"/>
  <c r="O27" i="72"/>
  <c r="K96" i="72"/>
  <c r="U88" i="72"/>
  <c r="AA85" i="72"/>
  <c r="O84" i="72"/>
  <c r="V81" i="72"/>
  <c r="K80" i="72"/>
  <c r="AB78" i="72"/>
  <c r="P77" i="72"/>
  <c r="L73" i="72"/>
  <c r="U72" i="72"/>
  <c r="AC71" i="72"/>
  <c r="M71" i="72" s="1"/>
  <c r="N71" i="72" s="1"/>
  <c r="AA69" i="72"/>
  <c r="O68" i="72"/>
  <c r="V65" i="72"/>
  <c r="K64" i="72"/>
  <c r="AB62" i="72"/>
  <c r="P61" i="72"/>
  <c r="L57" i="72"/>
  <c r="U56" i="72"/>
  <c r="AC55" i="72"/>
  <c r="M55" i="72" s="1"/>
  <c r="N55" i="72" s="1"/>
  <c r="AA53" i="72"/>
  <c r="O52" i="72"/>
  <c r="V49" i="72"/>
  <c r="K48" i="72"/>
  <c r="AB46" i="72"/>
  <c r="P45" i="72"/>
  <c r="L41" i="72"/>
  <c r="U40" i="72"/>
  <c r="AC39" i="72"/>
  <c r="M39" i="72" s="1"/>
  <c r="N39" i="72" s="1"/>
  <c r="O36" i="72"/>
  <c r="V33" i="72"/>
  <c r="K32" i="72"/>
  <c r="P29" i="72"/>
  <c r="S88" i="72"/>
  <c r="U81" i="72"/>
  <c r="O77" i="72"/>
  <c r="K73" i="72"/>
  <c r="S72" i="72"/>
  <c r="AB71" i="72"/>
  <c r="L66" i="72"/>
  <c r="U65" i="72"/>
  <c r="O61" i="72"/>
  <c r="K57" i="72"/>
  <c r="S56" i="72"/>
  <c r="AB55" i="72"/>
  <c r="L50" i="72"/>
  <c r="U49" i="72"/>
  <c r="O45" i="72"/>
  <c r="K41" i="72"/>
  <c r="S40" i="72"/>
  <c r="AB39" i="72"/>
  <c r="L34" i="72"/>
  <c r="U33" i="72"/>
  <c r="O29" i="72"/>
  <c r="X92" i="72"/>
  <c r="R88" i="72"/>
  <c r="S81" i="72"/>
  <c r="X76" i="72"/>
  <c r="AC73" i="72"/>
  <c r="M73" i="72" s="1"/>
  <c r="N73" i="72" s="1"/>
  <c r="R72" i="72"/>
  <c r="AA71" i="72"/>
  <c r="K66" i="72"/>
  <c r="S65" i="72"/>
  <c r="X60" i="72"/>
  <c r="AC57" i="72"/>
  <c r="M57" i="72" s="1"/>
  <c r="N57" i="72" s="1"/>
  <c r="R56" i="72"/>
  <c r="AA55" i="72"/>
  <c r="K50" i="72"/>
  <c r="S49" i="72"/>
  <c r="AB48" i="72"/>
  <c r="X44" i="72"/>
  <c r="AC41" i="72"/>
  <c r="M41" i="72" s="1"/>
  <c r="N41" i="72" s="1"/>
  <c r="R40" i="72"/>
  <c r="AA39" i="72"/>
  <c r="V35" i="72"/>
  <c r="K34" i="72"/>
  <c r="S33" i="72"/>
  <c r="AB32" i="72"/>
  <c r="X28" i="72"/>
  <c r="L27" i="72"/>
  <c r="P88" i="72"/>
  <c r="L84" i="72"/>
  <c r="R81" i="72"/>
  <c r="AB73" i="72"/>
  <c r="P72" i="72"/>
  <c r="L68" i="72"/>
  <c r="AC66" i="72"/>
  <c r="M66" i="72" s="1"/>
  <c r="N66" i="72" s="1"/>
  <c r="R65" i="72"/>
  <c r="V60" i="72"/>
  <c r="AB57" i="72"/>
  <c r="P56" i="72"/>
  <c r="L52" i="72"/>
  <c r="AC50" i="72"/>
  <c r="M50" i="72" s="1"/>
  <c r="N50" i="72" s="1"/>
  <c r="R49" i="72"/>
  <c r="AA48" i="72"/>
  <c r="V44" i="72"/>
  <c r="AB41" i="72"/>
  <c r="P40" i="72"/>
  <c r="L36" i="72"/>
  <c r="AC34" i="72"/>
  <c r="M34" i="72" s="1"/>
  <c r="N34" i="72" s="1"/>
  <c r="R33" i="72"/>
  <c r="AA32" i="72"/>
  <c r="AB50" i="72"/>
  <c r="L45" i="72"/>
  <c r="K36" i="72"/>
  <c r="AB34" i="72"/>
  <c r="L29" i="72"/>
  <c r="S92" i="72"/>
  <c r="U85" i="72"/>
  <c r="O81" i="72"/>
  <c r="V78" i="72"/>
  <c r="K77" i="72"/>
  <c r="S76" i="72"/>
  <c r="X71" i="72"/>
  <c r="U69" i="72"/>
  <c r="AA66" i="72"/>
  <c r="O65" i="72"/>
  <c r="V62" i="72"/>
  <c r="K61" i="72"/>
  <c r="S60" i="72"/>
  <c r="X55" i="72"/>
  <c r="AA50" i="72"/>
  <c r="O49" i="72"/>
  <c r="K45" i="72"/>
  <c r="S44" i="72"/>
  <c r="X39" i="72"/>
  <c r="AA34" i="72"/>
  <c r="O33" i="72"/>
  <c r="K29" i="72"/>
  <c r="V71" i="72"/>
  <c r="U71" i="72"/>
  <c r="L81" i="72"/>
  <c r="V73" i="72"/>
  <c r="S71" i="72"/>
  <c r="X66" i="72"/>
  <c r="L65" i="72"/>
  <c r="V57" i="72"/>
  <c r="S55" i="72"/>
  <c r="X50" i="72"/>
  <c r="L49" i="72"/>
  <c r="V41" i="72"/>
  <c r="S39" i="72"/>
  <c r="X34" i="72"/>
  <c r="U73" i="72"/>
  <c r="R71" i="72"/>
  <c r="V66" i="72"/>
  <c r="U57" i="72"/>
  <c r="R55" i="72"/>
  <c r="V50" i="72"/>
  <c r="V34" i="72"/>
  <c r="AC23" i="72"/>
  <c r="M23" i="72" s="1"/>
  <c r="N23" i="72" s="1"/>
  <c r="AC7" i="72"/>
  <c r="M7" i="72" s="1"/>
  <c r="N7" i="72" s="1"/>
  <c r="K14" i="72"/>
  <c r="AC22" i="72"/>
  <c r="M22" i="72" s="1"/>
  <c r="N22" i="72" s="1"/>
  <c r="AC6" i="72"/>
  <c r="M6" i="72" s="1"/>
  <c r="N6" i="72" s="1"/>
  <c r="O17" i="72"/>
  <c r="AC21" i="72"/>
  <c r="M21" i="72" s="1"/>
  <c r="N21" i="72" s="1"/>
  <c r="AC4" i="72"/>
  <c r="M4" i="72" s="1"/>
  <c r="N4" i="72" s="1"/>
  <c r="P26" i="72"/>
  <c r="AC20" i="72"/>
  <c r="M20" i="72" s="1"/>
  <c r="N20" i="72" s="1"/>
  <c r="P10" i="72"/>
  <c r="AC19" i="72"/>
  <c r="M19" i="72" s="1"/>
  <c r="N19" i="72" s="1"/>
  <c r="R19" i="72"/>
  <c r="AC18" i="72"/>
  <c r="M18" i="72" s="1"/>
  <c r="N18" i="72" s="1"/>
  <c r="S12" i="72"/>
  <c r="AC17" i="72"/>
  <c r="M17" i="72" s="1"/>
  <c r="N17" i="72" s="1"/>
  <c r="U21" i="72"/>
  <c r="AC16" i="72"/>
  <c r="M16" i="72" s="1"/>
  <c r="N16" i="72" s="1"/>
  <c r="V14" i="72"/>
  <c r="AC15" i="72"/>
  <c r="M15" i="72" s="1"/>
  <c r="N15" i="72" s="1"/>
  <c r="Y16" i="72"/>
  <c r="AC14" i="72"/>
  <c r="M14" i="72" s="1"/>
  <c r="N14" i="72" s="1"/>
  <c r="AA25" i="72"/>
  <c r="AC13" i="72"/>
  <c r="M13" i="72" s="1"/>
  <c r="N13" i="72" s="1"/>
  <c r="AA9" i="72"/>
  <c r="AC12" i="72"/>
  <c r="M12" i="72" s="1"/>
  <c r="N12" i="72" s="1"/>
  <c r="AB18" i="72"/>
  <c r="AC11" i="72"/>
  <c r="M11" i="72" s="1"/>
  <c r="N11" i="72" s="1"/>
  <c r="AC26" i="72"/>
  <c r="M26" i="72" s="1"/>
  <c r="N26" i="72" s="1"/>
  <c r="AC10" i="72"/>
  <c r="M10" i="72" s="1"/>
  <c r="N10" i="72" s="1"/>
  <c r="AC25" i="72"/>
  <c r="M25" i="72" s="1"/>
  <c r="N25" i="72" s="1"/>
  <c r="AC9" i="72"/>
  <c r="M9" i="72" s="1"/>
  <c r="N9" i="72" s="1"/>
  <c r="AC5" i="72"/>
  <c r="M5" i="72" s="1"/>
  <c r="N5" i="72" s="1"/>
  <c r="U5" i="72"/>
  <c r="R3" i="72"/>
  <c r="AC3" i="72"/>
  <c r="M3" i="72" s="1"/>
  <c r="N3" i="72" s="1"/>
  <c r="AC2" i="72"/>
  <c r="M2" i="72" s="1"/>
  <c r="N2" i="72" s="1"/>
  <c r="K13" i="72"/>
  <c r="L22" i="72"/>
  <c r="L6" i="72"/>
  <c r="O16" i="72"/>
  <c r="P25" i="72"/>
  <c r="P9" i="72"/>
  <c r="R18" i="72"/>
  <c r="S2" i="72"/>
  <c r="S11" i="72"/>
  <c r="U20" i="72"/>
  <c r="U4" i="72"/>
  <c r="V13" i="72"/>
  <c r="X22" i="72"/>
  <c r="X6" i="72"/>
  <c r="Y15" i="72"/>
  <c r="AA24" i="72"/>
  <c r="AA8" i="72"/>
  <c r="AB17" i="72"/>
  <c r="K12" i="72"/>
  <c r="L21" i="72"/>
  <c r="L5" i="72"/>
  <c r="O15" i="72"/>
  <c r="P24" i="72"/>
  <c r="P8" i="72"/>
  <c r="R17" i="72"/>
  <c r="S26" i="72"/>
  <c r="S10" i="72"/>
  <c r="U19" i="72"/>
  <c r="U3" i="72"/>
  <c r="V12" i="72"/>
  <c r="X21" i="72"/>
  <c r="X5" i="72"/>
  <c r="Y14" i="72"/>
  <c r="AA23" i="72"/>
  <c r="AA7" i="72"/>
  <c r="AB16" i="72"/>
  <c r="L7" i="72"/>
  <c r="X7" i="72"/>
  <c r="K11" i="72"/>
  <c r="L20" i="72"/>
  <c r="L4" i="72"/>
  <c r="O14" i="72"/>
  <c r="P23" i="72"/>
  <c r="P7" i="72"/>
  <c r="R16" i="72"/>
  <c r="S25" i="72"/>
  <c r="S9" i="72"/>
  <c r="U18" i="72"/>
  <c r="V2" i="72"/>
  <c r="V11" i="72"/>
  <c r="X20" i="72"/>
  <c r="X4" i="72"/>
  <c r="Y13" i="72"/>
  <c r="AA22" i="72"/>
  <c r="AA6" i="72"/>
  <c r="AB15" i="72"/>
  <c r="L23" i="72"/>
  <c r="X23" i="72"/>
  <c r="K26" i="72"/>
  <c r="K10" i="72"/>
  <c r="L19" i="72"/>
  <c r="L3" i="72"/>
  <c r="O13" i="72"/>
  <c r="P22" i="72"/>
  <c r="P6" i="72"/>
  <c r="R15" i="72"/>
  <c r="S24" i="72"/>
  <c r="S8" i="72"/>
  <c r="U17" i="72"/>
  <c r="V26" i="72"/>
  <c r="V10" i="72"/>
  <c r="X19" i="72"/>
  <c r="X3" i="72"/>
  <c r="Y12" i="72"/>
  <c r="AA21" i="72"/>
  <c r="AA5" i="72"/>
  <c r="AB14" i="72"/>
  <c r="K25" i="72"/>
  <c r="K9" i="72"/>
  <c r="L18" i="72"/>
  <c r="O12" i="72"/>
  <c r="P21" i="72"/>
  <c r="P5" i="72"/>
  <c r="R14" i="72"/>
  <c r="S23" i="72"/>
  <c r="S7" i="72"/>
  <c r="U16" i="72"/>
  <c r="V25" i="72"/>
  <c r="V9" i="72"/>
  <c r="X18" i="72"/>
  <c r="Y2" i="72"/>
  <c r="Y11" i="72"/>
  <c r="AA20" i="72"/>
  <c r="AA4" i="72"/>
  <c r="AB13" i="72"/>
  <c r="K24" i="72"/>
  <c r="K8" i="72"/>
  <c r="L17" i="72"/>
  <c r="O2" i="72"/>
  <c r="O11" i="72"/>
  <c r="P20" i="72"/>
  <c r="P4" i="72"/>
  <c r="R13" i="72"/>
  <c r="S22" i="72"/>
  <c r="S6" i="72"/>
  <c r="U15" i="72"/>
  <c r="V24" i="72"/>
  <c r="V8" i="72"/>
  <c r="X17" i="72"/>
  <c r="Y26" i="72"/>
  <c r="Y10" i="72"/>
  <c r="AA19" i="72"/>
  <c r="AA3" i="72"/>
  <c r="AB12" i="72"/>
  <c r="K23" i="72"/>
  <c r="K7" i="72"/>
  <c r="L16" i="72"/>
  <c r="O26" i="72"/>
  <c r="O10" i="72"/>
  <c r="P19" i="72"/>
  <c r="P3" i="72"/>
  <c r="R12" i="72"/>
  <c r="S21" i="72"/>
  <c r="S5" i="72"/>
  <c r="U14" i="72"/>
  <c r="V23" i="72"/>
  <c r="V7" i="72"/>
  <c r="X16" i="72"/>
  <c r="Y25" i="72"/>
  <c r="Y9" i="72"/>
  <c r="AA18" i="72"/>
  <c r="AB2" i="72"/>
  <c r="AB11" i="72"/>
  <c r="K22" i="72"/>
  <c r="K6" i="72"/>
  <c r="L15" i="72"/>
  <c r="O25" i="72"/>
  <c r="O9" i="72"/>
  <c r="P18" i="72"/>
  <c r="R2" i="72"/>
  <c r="R11" i="72"/>
  <c r="S20" i="72"/>
  <c r="S4" i="72"/>
  <c r="U13" i="72"/>
  <c r="V22" i="72"/>
  <c r="V6" i="72"/>
  <c r="X15" i="72"/>
  <c r="Y24" i="72"/>
  <c r="Y8" i="72"/>
  <c r="AA17" i="72"/>
  <c r="AB26" i="72"/>
  <c r="AB10" i="72"/>
  <c r="K21" i="72"/>
  <c r="K5" i="72"/>
  <c r="L14" i="72"/>
  <c r="O24" i="72"/>
  <c r="O8" i="72"/>
  <c r="P17" i="72"/>
  <c r="R26" i="72"/>
  <c r="R10" i="72"/>
  <c r="S19" i="72"/>
  <c r="S3" i="72"/>
  <c r="U12" i="72"/>
  <c r="V21" i="72"/>
  <c r="V5" i="72"/>
  <c r="X14" i="72"/>
  <c r="Y23" i="72"/>
  <c r="Y7" i="72"/>
  <c r="AA16" i="72"/>
  <c r="AB25" i="72"/>
  <c r="AB9" i="72"/>
  <c r="K20" i="72"/>
  <c r="K4" i="72"/>
  <c r="L13" i="72"/>
  <c r="O23" i="72"/>
  <c r="O7" i="72"/>
  <c r="P16" i="72"/>
  <c r="R25" i="72"/>
  <c r="R9" i="72"/>
  <c r="S18" i="72"/>
  <c r="U2" i="72"/>
  <c r="U11" i="72"/>
  <c r="V20" i="72"/>
  <c r="V4" i="72"/>
  <c r="X13" i="72"/>
  <c r="Y22" i="72"/>
  <c r="Y6" i="72"/>
  <c r="AA15" i="72"/>
  <c r="AB24" i="72"/>
  <c r="AB8" i="72"/>
  <c r="K19" i="72"/>
  <c r="K3" i="72"/>
  <c r="L12" i="72"/>
  <c r="O22" i="72"/>
  <c r="O6" i="72"/>
  <c r="P15" i="72"/>
  <c r="R24" i="72"/>
  <c r="R8" i="72"/>
  <c r="S17" i="72"/>
  <c r="U26" i="72"/>
  <c r="U10" i="72"/>
  <c r="V19" i="72"/>
  <c r="V3" i="72"/>
  <c r="X12" i="72"/>
  <c r="Y21" i="72"/>
  <c r="Y5" i="72"/>
  <c r="AA14" i="72"/>
  <c r="AB23" i="72"/>
  <c r="AB7" i="72"/>
  <c r="K18" i="72"/>
  <c r="L2" i="72"/>
  <c r="L11" i="72"/>
  <c r="O21" i="72"/>
  <c r="O5" i="72"/>
  <c r="P14" i="72"/>
  <c r="R23" i="72"/>
  <c r="R7" i="72"/>
  <c r="S16" i="72"/>
  <c r="U25" i="72"/>
  <c r="U9" i="72"/>
  <c r="V18" i="72"/>
  <c r="X2" i="72"/>
  <c r="X11" i="72"/>
  <c r="Y20" i="72"/>
  <c r="Y4" i="72"/>
  <c r="AA13" i="72"/>
  <c r="AB22" i="72"/>
  <c r="AB6" i="72"/>
  <c r="K17" i="72"/>
  <c r="L26" i="72"/>
  <c r="L10" i="72"/>
  <c r="O20" i="72"/>
  <c r="O4" i="72"/>
  <c r="P13" i="72"/>
  <c r="R22" i="72"/>
  <c r="R6" i="72"/>
  <c r="S15" i="72"/>
  <c r="U24" i="72"/>
  <c r="U8" i="72"/>
  <c r="V17" i="72"/>
  <c r="X26" i="72"/>
  <c r="X10" i="72"/>
  <c r="Y19" i="72"/>
  <c r="Y3" i="72"/>
  <c r="AA12" i="72"/>
  <c r="AB21" i="72"/>
  <c r="AB5" i="72"/>
  <c r="K16" i="72"/>
  <c r="L25" i="72"/>
  <c r="L9" i="72"/>
  <c r="O19" i="72"/>
  <c r="O3" i="72"/>
  <c r="Y18" i="72"/>
  <c r="AA2" i="72"/>
  <c r="AA11" i="72"/>
  <c r="AB20" i="72"/>
  <c r="AB4" i="72"/>
  <c r="K15" i="72"/>
  <c r="L24" i="72"/>
  <c r="L8" i="72"/>
  <c r="P2" i="72"/>
  <c r="AA50" i="70"/>
  <c r="AB50" i="70"/>
  <c r="AE50" i="70"/>
  <c r="AG50" i="70"/>
  <c r="P50" i="70"/>
  <c r="S50" i="70"/>
  <c r="T50" i="70"/>
  <c r="W50" i="70"/>
  <c r="O50" i="70"/>
  <c r="V50" i="70"/>
  <c r="Y50" i="70"/>
  <c r="Q50" i="70" s="1"/>
  <c r="R50" i="70" s="1"/>
  <c r="AD50" i="70"/>
  <c r="AH50" i="70"/>
  <c r="AH100" i="70"/>
  <c r="Y97" i="70"/>
  <c r="Q97" i="70" s="1"/>
  <c r="R97" i="70" s="1"/>
  <c r="AA88" i="70"/>
  <c r="AD86" i="70"/>
  <c r="Y88" i="70"/>
  <c r="Q88" i="70" s="1"/>
  <c r="R88" i="70" s="1"/>
  <c r="AB86" i="70"/>
  <c r="S71" i="70"/>
  <c r="T71" i="70"/>
  <c r="AB71" i="70"/>
  <c r="AD71" i="70"/>
  <c r="AE71" i="70"/>
  <c r="AA71" i="70"/>
  <c r="AG71" i="70"/>
  <c r="AH71" i="70"/>
  <c r="O71" i="70"/>
  <c r="P71" i="70"/>
  <c r="V71" i="70"/>
  <c r="W71" i="70"/>
  <c r="Y71" i="70"/>
  <c r="Q71" i="70" s="1"/>
  <c r="R71" i="70" s="1"/>
  <c r="V97" i="70"/>
  <c r="AD95" i="70"/>
  <c r="AG95" i="70"/>
  <c r="T95" i="70"/>
  <c r="V95" i="70"/>
  <c r="W95" i="70"/>
  <c r="V100" i="70"/>
  <c r="Y100" i="70"/>
  <c r="Q100" i="70" s="1"/>
  <c r="R100" i="70" s="1"/>
  <c r="AE100" i="70"/>
  <c r="AG100" i="70"/>
  <c r="AB95" i="70"/>
  <c r="AA95" i="70"/>
  <c r="Y91" i="70"/>
  <c r="Q91" i="70" s="1"/>
  <c r="R91" i="70" s="1"/>
  <c r="AA91" i="70"/>
  <c r="AB91" i="70"/>
  <c r="AE91" i="70"/>
  <c r="O91" i="70"/>
  <c r="AH91" i="70"/>
  <c r="P91" i="70"/>
  <c r="T91" i="70"/>
  <c r="V91" i="70"/>
  <c r="S90" i="70"/>
  <c r="V90" i="70"/>
  <c r="W90" i="70"/>
  <c r="Y90" i="70"/>
  <c r="Q90" i="70" s="1"/>
  <c r="R90" i="70" s="1"/>
  <c r="AB90" i="70"/>
  <c r="AD90" i="70"/>
  <c r="AE90" i="70"/>
  <c r="AG90" i="70"/>
  <c r="O90" i="70"/>
  <c r="AH90" i="70"/>
  <c r="N89" i="70"/>
  <c r="AA82" i="70"/>
  <c r="AB82" i="70"/>
  <c r="AG82" i="70"/>
  <c r="AH82" i="70"/>
  <c r="O82" i="70"/>
  <c r="P82" i="70"/>
  <c r="S82" i="70"/>
  <c r="T82" i="70"/>
  <c r="V82" i="70"/>
  <c r="W82" i="70"/>
  <c r="AD82" i="70"/>
  <c r="Y40" i="70"/>
  <c r="Q40" i="70" s="1"/>
  <c r="R40" i="70" s="1"/>
  <c r="AA40" i="70"/>
  <c r="AB40" i="70"/>
  <c r="AD40" i="70"/>
  <c r="AE40" i="70"/>
  <c r="AG40" i="70"/>
  <c r="O40" i="70"/>
  <c r="AH40" i="70"/>
  <c r="P40" i="70"/>
  <c r="S40" i="70"/>
  <c r="T40" i="70"/>
  <c r="V40" i="70"/>
  <c r="W40" i="70"/>
  <c r="M38" i="70"/>
  <c r="N38" i="70"/>
  <c r="M97" i="70"/>
  <c r="N97" i="70"/>
  <c r="Y95" i="70"/>
  <c r="Q95" i="70" s="1"/>
  <c r="R95" i="70" s="1"/>
  <c r="M88" i="70"/>
  <c r="N88" i="70"/>
  <c r="AD76" i="70"/>
  <c r="AE76" i="70"/>
  <c r="T76" i="70"/>
  <c r="W76" i="70"/>
  <c r="AA76" i="70"/>
  <c r="AB76" i="70"/>
  <c r="AG76" i="70"/>
  <c r="AH76" i="70"/>
  <c r="O76" i="70"/>
  <c r="P76" i="70"/>
  <c r="S76" i="70"/>
  <c r="V76" i="70"/>
  <c r="Y76" i="70"/>
  <c r="Q76" i="70" s="1"/>
  <c r="R76" i="70" s="1"/>
  <c r="M62" i="70"/>
  <c r="N62" i="70"/>
  <c r="W100" i="70"/>
  <c r="O99" i="70"/>
  <c r="AH99" i="70"/>
  <c r="S99" i="70"/>
  <c r="Y99" i="70"/>
  <c r="Q99" i="70" s="1"/>
  <c r="R99" i="70" s="1"/>
  <c r="AA99" i="70"/>
  <c r="AE99" i="70"/>
  <c r="AB99" i="70"/>
  <c r="O100" i="70"/>
  <c r="W99" i="70"/>
  <c r="AB98" i="70"/>
  <c r="P98" i="70"/>
  <c r="S98" i="70"/>
  <c r="T98" i="70"/>
  <c r="V98" i="70"/>
  <c r="Y98" i="70"/>
  <c r="Q98" i="70" s="1"/>
  <c r="R98" i="70" s="1"/>
  <c r="O95" i="70"/>
  <c r="V99" i="70"/>
  <c r="W97" i="70"/>
  <c r="AD97" i="70"/>
  <c r="AG97" i="70"/>
  <c r="O97" i="70"/>
  <c r="AH97" i="70"/>
  <c r="S97" i="70"/>
  <c r="AB88" i="70"/>
  <c r="AD88" i="70"/>
  <c r="AG88" i="70"/>
  <c r="P88" i="70"/>
  <c r="S88" i="70"/>
  <c r="V88" i="70"/>
  <c r="W88" i="70"/>
  <c r="AG86" i="70"/>
  <c r="AE86" i="70"/>
  <c r="AH86" i="70"/>
  <c r="O86" i="70"/>
  <c r="P86" i="70"/>
  <c r="S86" i="70"/>
  <c r="V86" i="70"/>
  <c r="W86" i="70"/>
  <c r="AA86" i="70"/>
  <c r="T99" i="70"/>
  <c r="AD98" i="70"/>
  <c r="AE97" i="70"/>
  <c r="S91" i="70"/>
  <c r="Y82" i="70"/>
  <c r="Q82" i="70" s="1"/>
  <c r="R82" i="70" s="1"/>
  <c r="AA98" i="70"/>
  <c r="AB97" i="70"/>
  <c r="AH88" i="70"/>
  <c r="AG93" i="70"/>
  <c r="O87" i="70"/>
  <c r="S85" i="70"/>
  <c r="P81" i="70"/>
  <c r="O79" i="70"/>
  <c r="N77" i="70"/>
  <c r="T69" i="70"/>
  <c r="T68" i="70"/>
  <c r="V68" i="70"/>
  <c r="AD68" i="70"/>
  <c r="AE68" i="70"/>
  <c r="W66" i="70"/>
  <c r="N64" i="70"/>
  <c r="Y63" i="70"/>
  <c r="Q63" i="70" s="1"/>
  <c r="R63" i="70" s="1"/>
  <c r="T61" i="70"/>
  <c r="AH87" i="70"/>
  <c r="O80" i="70"/>
  <c r="AH80" i="70"/>
  <c r="P80" i="70"/>
  <c r="Y80" i="70"/>
  <c r="Q80" i="70" s="1"/>
  <c r="R80" i="70" s="1"/>
  <c r="V66" i="70"/>
  <c r="S61" i="70"/>
  <c r="AD60" i="70"/>
  <c r="AE60" i="70"/>
  <c r="T60" i="70"/>
  <c r="V60" i="70"/>
  <c r="W60" i="70"/>
  <c r="M59" i="70"/>
  <c r="W58" i="70"/>
  <c r="P55" i="70"/>
  <c r="AA37" i="70"/>
  <c r="AB37" i="70"/>
  <c r="AD37" i="70"/>
  <c r="AE37" i="70"/>
  <c r="AG37" i="70"/>
  <c r="O37" i="70"/>
  <c r="AH37" i="70"/>
  <c r="P37" i="70"/>
  <c r="S37" i="70"/>
  <c r="T37" i="70"/>
  <c r="V37" i="70"/>
  <c r="W37" i="70"/>
  <c r="V58" i="70"/>
  <c r="AA53" i="70"/>
  <c r="AD53" i="70"/>
  <c r="O53" i="70"/>
  <c r="AH53" i="70"/>
  <c r="P53" i="70"/>
  <c r="S53" i="70"/>
  <c r="V49" i="70"/>
  <c r="W49" i="70"/>
  <c r="Y49" i="70"/>
  <c r="Q49" i="70" s="1"/>
  <c r="R49" i="70" s="1"/>
  <c r="AA49" i="70"/>
  <c r="AD49" i="70"/>
  <c r="AE49" i="70"/>
  <c r="AG49" i="70"/>
  <c r="P49" i="70"/>
  <c r="AB96" i="70"/>
  <c r="AD93" i="70"/>
  <c r="Y89" i="70"/>
  <c r="Q89" i="70" s="1"/>
  <c r="R89" i="70" s="1"/>
  <c r="T84" i="70"/>
  <c r="V84" i="70"/>
  <c r="AD84" i="70"/>
  <c r="M83" i="70"/>
  <c r="AH79" i="70"/>
  <c r="AH77" i="70"/>
  <c r="O66" i="70"/>
  <c r="V65" i="70"/>
  <c r="W65" i="70"/>
  <c r="AE65" i="70"/>
  <c r="AG65" i="70"/>
  <c r="N61" i="70"/>
  <c r="Y60" i="70"/>
  <c r="Q60" i="70" s="1"/>
  <c r="R60" i="70" s="1"/>
  <c r="T58" i="70"/>
  <c r="AE53" i="70"/>
  <c r="AB49" i="70"/>
  <c r="AA96" i="70"/>
  <c r="AB93" i="70"/>
  <c r="AE87" i="70"/>
  <c r="AH85" i="70"/>
  <c r="AH81" i="70"/>
  <c r="W80" i="70"/>
  <c r="AG79" i="70"/>
  <c r="AG77" i="70"/>
  <c r="W68" i="70"/>
  <c r="N66" i="70"/>
  <c r="P63" i="70"/>
  <c r="P58" i="70"/>
  <c r="AB53" i="70"/>
  <c r="AA93" i="70"/>
  <c r="V92" i="70"/>
  <c r="AD87" i="70"/>
  <c r="AG85" i="70"/>
  <c r="V80" i="70"/>
  <c r="AG72" i="70"/>
  <c r="S68" i="70"/>
  <c r="AG64" i="70"/>
  <c r="O63" i="70"/>
  <c r="S60" i="70"/>
  <c r="O58" i="70"/>
  <c r="Y53" i="70"/>
  <c r="Q53" i="70" s="1"/>
  <c r="R53" i="70" s="1"/>
  <c r="M35" i="70"/>
  <c r="AA21" i="70"/>
  <c r="AB21" i="70"/>
  <c r="AD21" i="70"/>
  <c r="AE21" i="70"/>
  <c r="AG21" i="70"/>
  <c r="O21" i="70"/>
  <c r="AH21" i="70"/>
  <c r="P21" i="70"/>
  <c r="S21" i="70"/>
  <c r="T21" i="70"/>
  <c r="V21" i="70"/>
  <c r="W21" i="70"/>
  <c r="Y21" i="70"/>
  <c r="Q21" i="70" s="1"/>
  <c r="R21" i="70" s="1"/>
  <c r="Y93" i="70"/>
  <c r="Q93" i="70" s="1"/>
  <c r="R93" i="70" s="1"/>
  <c r="AA87" i="70"/>
  <c r="S80" i="70"/>
  <c r="AE72" i="70"/>
  <c r="AG69" i="70"/>
  <c r="P68" i="70"/>
  <c r="AH61" i="70"/>
  <c r="P60" i="70"/>
  <c r="W53" i="70"/>
  <c r="S49" i="70"/>
  <c r="Y37" i="70"/>
  <c r="Q37" i="70" s="1"/>
  <c r="R37" i="70" s="1"/>
  <c r="P77" i="70"/>
  <c r="AB77" i="70"/>
  <c r="O64" i="70"/>
  <c r="AH64" i="70"/>
  <c r="P64" i="70"/>
  <c r="Y64" i="70"/>
  <c r="Q64" i="70" s="1"/>
  <c r="R64" i="70" s="1"/>
  <c r="AA64" i="70"/>
  <c r="Y56" i="70"/>
  <c r="Q56" i="70" s="1"/>
  <c r="R56" i="70" s="1"/>
  <c r="AG56" i="70"/>
  <c r="O56" i="70"/>
  <c r="AH56" i="70"/>
  <c r="P56" i="70"/>
  <c r="V53" i="70"/>
  <c r="AB79" i="70"/>
  <c r="AD79" i="70"/>
  <c r="S79" i="70"/>
  <c r="Y72" i="70"/>
  <c r="Q72" i="70" s="1"/>
  <c r="R72" i="70" s="1"/>
  <c r="O72" i="70"/>
  <c r="AH72" i="70"/>
  <c r="P72" i="70"/>
  <c r="T53" i="70"/>
  <c r="N19" i="70"/>
  <c r="M19" i="70"/>
  <c r="T96" i="70"/>
  <c r="N82" i="70"/>
  <c r="V81" i="70"/>
  <c r="W81" i="70"/>
  <c r="AE81" i="70"/>
  <c r="N78" i="70"/>
  <c r="AA72" i="70"/>
  <c r="AH63" i="70"/>
  <c r="AH58" i="70"/>
  <c r="AA56" i="70"/>
  <c r="M54" i="70"/>
  <c r="N54" i="70"/>
  <c r="W87" i="70"/>
  <c r="M86" i="70"/>
  <c r="AA85" i="70"/>
  <c r="P85" i="70"/>
  <c r="W79" i="70"/>
  <c r="W77" i="70"/>
  <c r="AA69" i="70"/>
  <c r="P69" i="70"/>
  <c r="S69" i="70"/>
  <c r="W64" i="70"/>
  <c r="AG63" i="70"/>
  <c r="P61" i="70"/>
  <c r="AA61" i="70"/>
  <c r="AB61" i="70"/>
  <c r="AG58" i="70"/>
  <c r="S55" i="70"/>
  <c r="T55" i="70"/>
  <c r="W55" i="70"/>
  <c r="Y55" i="70"/>
  <c r="Q55" i="70" s="1"/>
  <c r="R55" i="70" s="1"/>
  <c r="AA55" i="70"/>
  <c r="AB55" i="70"/>
  <c r="AD55" i="70"/>
  <c r="AE55" i="70"/>
  <c r="N53" i="70"/>
  <c r="V79" i="70"/>
  <c r="W72" i="70"/>
  <c r="AA66" i="70"/>
  <c r="AB66" i="70"/>
  <c r="S66" i="70"/>
  <c r="T66" i="70"/>
  <c r="V64" i="70"/>
  <c r="W56" i="70"/>
  <c r="S87" i="70"/>
  <c r="W85" i="70"/>
  <c r="AH84" i="70"/>
  <c r="T81" i="70"/>
  <c r="T79" i="70"/>
  <c r="T77" i="70"/>
  <c r="S74" i="70"/>
  <c r="AA74" i="70"/>
  <c r="AD74" i="70"/>
  <c r="V72" i="70"/>
  <c r="AH68" i="70"/>
  <c r="T64" i="70"/>
  <c r="AH60" i="70"/>
  <c r="V56" i="70"/>
  <c r="M70" i="70"/>
  <c r="N70" i="70"/>
  <c r="AB63" i="70"/>
  <c r="AD63" i="70"/>
  <c r="S63" i="70"/>
  <c r="T63" i="70"/>
  <c r="V63" i="70"/>
  <c r="S58" i="70"/>
  <c r="AA58" i="70"/>
  <c r="AB58" i="70"/>
  <c r="AD58" i="70"/>
  <c r="T56" i="70"/>
  <c r="V24" i="70"/>
  <c r="AE45" i="70"/>
  <c r="Y44" i="70"/>
  <c r="Q44" i="70" s="1"/>
  <c r="R44" i="70" s="1"/>
  <c r="AG39" i="70"/>
  <c r="W34" i="70"/>
  <c r="P33" i="70"/>
  <c r="AE29" i="70"/>
  <c r="Y28" i="70"/>
  <c r="Q28" i="70" s="1"/>
  <c r="R28" i="70" s="1"/>
  <c r="T24" i="70"/>
  <c r="W18" i="70"/>
  <c r="P17" i="70"/>
  <c r="AD16" i="70"/>
  <c r="AD45" i="70"/>
  <c r="V34" i="70"/>
  <c r="AH33" i="70"/>
  <c r="O33" i="70"/>
  <c r="AD29" i="70"/>
  <c r="S24" i="70"/>
  <c r="V18" i="70"/>
  <c r="Y70" i="70"/>
  <c r="Q70" i="70" s="1"/>
  <c r="R70" i="70" s="1"/>
  <c r="Y54" i="70"/>
  <c r="Q54" i="70" s="1"/>
  <c r="R54" i="70" s="1"/>
  <c r="AA48" i="70"/>
  <c r="V47" i="70"/>
  <c r="AB45" i="70"/>
  <c r="W44" i="70"/>
  <c r="AD42" i="70"/>
  <c r="AE39" i="70"/>
  <c r="Y38" i="70"/>
  <c r="Q38" i="70" s="1"/>
  <c r="R38" i="70" s="1"/>
  <c r="T34" i="70"/>
  <c r="AG33" i="70"/>
  <c r="AA32" i="70"/>
  <c r="V31" i="70"/>
  <c r="AB29" i="70"/>
  <c r="W28" i="70"/>
  <c r="AD26" i="70"/>
  <c r="AE23" i="70"/>
  <c r="Y22" i="70"/>
  <c r="Q22" i="70" s="1"/>
  <c r="R22" i="70" s="1"/>
  <c r="T18" i="70"/>
  <c r="AG17" i="70"/>
  <c r="AA16" i="70"/>
  <c r="AE52" i="70"/>
  <c r="T47" i="70"/>
  <c r="N46" i="70"/>
  <c r="AA45" i="70"/>
  <c r="V44" i="70"/>
  <c r="AB42" i="70"/>
  <c r="AD39" i="70"/>
  <c r="AE36" i="70"/>
  <c r="S34" i="70"/>
  <c r="T31" i="70"/>
  <c r="N30" i="70"/>
  <c r="AA29" i="70"/>
  <c r="V28" i="70"/>
  <c r="AB26" i="70"/>
  <c r="P24" i="70"/>
  <c r="AD23" i="70"/>
  <c r="S18" i="70"/>
  <c r="N14" i="70"/>
  <c r="AG75" i="70"/>
  <c r="V73" i="70"/>
  <c r="W70" i="70"/>
  <c r="AG59" i="70"/>
  <c r="V57" i="70"/>
  <c r="W54" i="70"/>
  <c r="AD52" i="70"/>
  <c r="Y48" i="70"/>
  <c r="Q48" i="70" s="1"/>
  <c r="R48" i="70" s="1"/>
  <c r="S47" i="70"/>
  <c r="T44" i="70"/>
  <c r="AG43" i="70"/>
  <c r="N43" i="70"/>
  <c r="AA42" i="70"/>
  <c r="V41" i="70"/>
  <c r="AB39" i="70"/>
  <c r="W38" i="70"/>
  <c r="AD36" i="70"/>
  <c r="AE33" i="70"/>
  <c r="Y32" i="70"/>
  <c r="Q32" i="70" s="1"/>
  <c r="R32" i="70" s="1"/>
  <c r="S31" i="70"/>
  <c r="T28" i="70"/>
  <c r="AG27" i="70"/>
  <c r="N27" i="70"/>
  <c r="AA26" i="70"/>
  <c r="V25" i="70"/>
  <c r="AH24" i="70"/>
  <c r="O24" i="70"/>
  <c r="AB23" i="70"/>
  <c r="W22" i="70"/>
  <c r="AD20" i="70"/>
  <c r="AE17" i="70"/>
  <c r="Y16" i="70"/>
  <c r="Q16" i="70" s="1"/>
  <c r="R16" i="70" s="1"/>
  <c r="Y45" i="70"/>
  <c r="Q45" i="70" s="1"/>
  <c r="R45" i="70" s="1"/>
  <c r="S44" i="70"/>
  <c r="AA39" i="70"/>
  <c r="P34" i="70"/>
  <c r="AD33" i="70"/>
  <c r="Y29" i="70"/>
  <c r="Q29" i="70" s="1"/>
  <c r="R29" i="70" s="1"/>
  <c r="S28" i="70"/>
  <c r="AG24" i="70"/>
  <c r="AA23" i="70"/>
  <c r="P18" i="70"/>
  <c r="AD17" i="70"/>
  <c r="AH47" i="70"/>
  <c r="O47" i="70"/>
  <c r="W45" i="70"/>
  <c r="P44" i="70"/>
  <c r="Y39" i="70"/>
  <c r="Q39" i="70" s="1"/>
  <c r="R39" i="70" s="1"/>
  <c r="AG34" i="70"/>
  <c r="AA33" i="70"/>
  <c r="AH31" i="70"/>
  <c r="O31" i="70"/>
  <c r="W29" i="70"/>
  <c r="P28" i="70"/>
  <c r="AE24" i="70"/>
  <c r="Y23" i="70"/>
  <c r="Q23" i="70" s="1"/>
  <c r="R23" i="70" s="1"/>
  <c r="AG18" i="70"/>
  <c r="AA17" i="70"/>
  <c r="V16" i="70"/>
  <c r="N47" i="70"/>
  <c r="V45" i="70"/>
  <c r="N31" i="70"/>
  <c r="V29" i="70"/>
  <c r="AD24" i="70"/>
  <c r="N15" i="70"/>
  <c r="T45" i="70"/>
  <c r="AG44" i="70"/>
  <c r="V42" i="70"/>
  <c r="W39" i="70"/>
  <c r="AE34" i="70"/>
  <c r="Y33" i="70"/>
  <c r="Q33" i="70" s="1"/>
  <c r="R33" i="70" s="1"/>
  <c r="S32" i="70"/>
  <c r="T29" i="70"/>
  <c r="AG28" i="70"/>
  <c r="V26" i="70"/>
  <c r="AB24" i="70"/>
  <c r="W23" i="70"/>
  <c r="P22" i="70"/>
  <c r="AE18" i="70"/>
  <c r="Y17" i="70"/>
  <c r="Q17" i="70" s="1"/>
  <c r="R17" i="70" s="1"/>
  <c r="S16" i="70"/>
  <c r="S45" i="70"/>
  <c r="AD34" i="70"/>
  <c r="S29" i="70"/>
  <c r="AA24" i="70"/>
  <c r="AH83" i="70"/>
  <c r="AH67" i="70"/>
  <c r="V52" i="70"/>
  <c r="P48" i="70"/>
  <c r="AD47" i="70"/>
  <c r="AE44" i="70"/>
  <c r="T39" i="70"/>
  <c r="V36" i="70"/>
  <c r="AB34" i="70"/>
  <c r="W33" i="70"/>
  <c r="P32" i="70"/>
  <c r="AD31" i="70"/>
  <c r="AE28" i="70"/>
  <c r="T23" i="70"/>
  <c r="N22" i="70"/>
  <c r="V20" i="70"/>
  <c r="AB18" i="70"/>
  <c r="W17" i="70"/>
  <c r="P16" i="70"/>
  <c r="AH48" i="70"/>
  <c r="AH32" i="70"/>
  <c r="AH16" i="70"/>
  <c r="AD11" i="70"/>
  <c r="AE10" i="70"/>
  <c r="AE7" i="70"/>
  <c r="AG7" i="70"/>
  <c r="AG4" i="70"/>
  <c r="AD2" i="70"/>
  <c r="AD13" i="70"/>
  <c r="AE9" i="70"/>
  <c r="AG6" i="70"/>
  <c r="AD12" i="70"/>
  <c r="AE8" i="70"/>
  <c r="AG5" i="70"/>
  <c r="Y2" i="70"/>
  <c r="Q2" i="70" s="1"/>
  <c r="R2" i="70" s="1"/>
  <c r="AD10" i="70"/>
  <c r="AE6" i="70"/>
  <c r="AG3" i="70"/>
  <c r="Y13" i="70"/>
  <c r="Q13" i="70" s="1"/>
  <c r="R13" i="70" s="1"/>
  <c r="AD9" i="70"/>
  <c r="AE5" i="70"/>
  <c r="AH13" i="70"/>
  <c r="Y12" i="70"/>
  <c r="Q12" i="70" s="1"/>
  <c r="R12" i="70" s="1"/>
  <c r="AD8" i="70"/>
  <c r="AE4" i="70"/>
  <c r="AH12" i="70"/>
  <c r="Y11" i="70"/>
  <c r="Q11" i="70" s="1"/>
  <c r="R11" i="70" s="1"/>
  <c r="AD7" i="70"/>
  <c r="AE3" i="70"/>
  <c r="AH11" i="70"/>
  <c r="Y10" i="70"/>
  <c r="Q10" i="70" s="1"/>
  <c r="R10" i="70" s="1"/>
  <c r="AD6" i="70"/>
  <c r="AH2" i="70"/>
  <c r="AH10" i="70"/>
  <c r="Y9" i="70"/>
  <c r="Q9" i="70" s="1"/>
  <c r="R9" i="70" s="1"/>
  <c r="AD5" i="70"/>
  <c r="AG2" i="70"/>
  <c r="AH9" i="70"/>
  <c r="Y8" i="70"/>
  <c r="Q8" i="70" s="1"/>
  <c r="R8" i="70" s="1"/>
  <c r="AD4" i="70"/>
  <c r="AG13" i="70"/>
  <c r="AH8" i="70"/>
  <c r="Y7" i="70"/>
  <c r="Q7" i="70" s="1"/>
  <c r="R7" i="70" s="1"/>
  <c r="AD3" i="70"/>
  <c r="AG12" i="70"/>
  <c r="Y6" i="70"/>
  <c r="Q6" i="70" s="1"/>
  <c r="R6" i="70" s="1"/>
  <c r="AG11" i="70"/>
  <c r="AH6" i="70"/>
  <c r="Y5" i="70"/>
  <c r="Q5" i="70" s="1"/>
  <c r="R5" i="70" s="1"/>
  <c r="AG10" i="70"/>
  <c r="AH5" i="70"/>
  <c r="Y4" i="70"/>
  <c r="Q4" i="70" s="1"/>
  <c r="R4" i="70" s="1"/>
  <c r="AG9" i="70"/>
  <c r="Y3" i="70"/>
  <c r="Q3" i="70" s="1"/>
  <c r="R3" i="70" s="1"/>
  <c r="AG8" i="70"/>
  <c r="AA6" i="70"/>
  <c r="W3" i="70"/>
  <c r="AB11" i="70"/>
  <c r="O13" i="70"/>
  <c r="O4" i="70"/>
  <c r="S8" i="70"/>
  <c r="P7" i="70"/>
  <c r="T11" i="70"/>
  <c r="V2" i="70"/>
  <c r="V7" i="70"/>
  <c r="W10" i="70"/>
  <c r="M7" i="60"/>
  <c r="N7" i="60"/>
  <c r="N5" i="60"/>
  <c r="N4" i="60"/>
  <c r="J7" i="60"/>
  <c r="M21" i="60"/>
  <c r="N21" i="60"/>
  <c r="J21" i="60"/>
  <c r="I21" i="60"/>
  <c r="I40" i="60"/>
  <c r="M40" i="60"/>
  <c r="N40" i="60"/>
  <c r="J40" i="60"/>
  <c r="I99" i="60"/>
  <c r="M99" i="60"/>
  <c r="J99" i="60"/>
  <c r="N99" i="60"/>
  <c r="N65" i="60"/>
  <c r="J65" i="60"/>
  <c r="M65" i="60"/>
  <c r="I65" i="60"/>
  <c r="J34" i="60"/>
  <c r="M34" i="60"/>
  <c r="N34" i="60"/>
  <c r="I34" i="60"/>
  <c r="I88" i="60"/>
  <c r="J88" i="60"/>
  <c r="M88" i="60"/>
  <c r="M36" i="60"/>
  <c r="I36" i="60"/>
  <c r="J36" i="60"/>
  <c r="I73" i="60"/>
  <c r="M73" i="60"/>
  <c r="N73" i="60"/>
  <c r="N17" i="60"/>
  <c r="M17" i="60"/>
  <c r="J17" i="60"/>
  <c r="M30" i="60"/>
  <c r="J30" i="60"/>
  <c r="N30" i="60"/>
  <c r="I30" i="60"/>
  <c r="M19" i="60"/>
  <c r="N19" i="60"/>
  <c r="J19" i="60"/>
  <c r="I92" i="60"/>
  <c r="M92" i="60"/>
  <c r="N92" i="60"/>
  <c r="J92" i="60"/>
  <c r="M79" i="60"/>
  <c r="M75" i="60"/>
  <c r="M44" i="60"/>
  <c r="I52" i="60"/>
  <c r="M25" i="60"/>
  <c r="J68" i="60"/>
  <c r="N66" i="60"/>
  <c r="N62" i="60"/>
  <c r="J27" i="60"/>
  <c r="N14" i="60"/>
  <c r="I68" i="60"/>
  <c r="M66" i="60"/>
  <c r="J60" i="60"/>
  <c r="N41" i="60"/>
  <c r="M33" i="60"/>
  <c r="I27" i="60"/>
  <c r="N76" i="60"/>
  <c r="M72" i="60"/>
  <c r="J66" i="60"/>
  <c r="J62" i="60"/>
  <c r="N53" i="60"/>
  <c r="N47" i="60"/>
  <c r="M41" i="60"/>
  <c r="I39" i="60"/>
  <c r="J33" i="60"/>
  <c r="J20" i="60"/>
  <c r="J14" i="60"/>
  <c r="I62" i="60"/>
  <c r="M53" i="60"/>
  <c r="N51" i="60"/>
  <c r="M47" i="60"/>
  <c r="M43" i="60"/>
  <c r="I33" i="60"/>
  <c r="I20" i="60"/>
  <c r="I14" i="60"/>
  <c r="J97" i="60"/>
  <c r="M86" i="60"/>
  <c r="J84" i="60"/>
  <c r="N82" i="60"/>
  <c r="J76" i="60"/>
  <c r="N57" i="60"/>
  <c r="M49" i="60"/>
  <c r="J43" i="60"/>
  <c r="M24" i="60"/>
  <c r="I82" i="60"/>
  <c r="I78" i="60"/>
  <c r="M69" i="60"/>
  <c r="N67" i="60"/>
  <c r="M63" i="60"/>
  <c r="M59" i="60"/>
  <c r="I49" i="60"/>
  <c r="J24" i="60"/>
  <c r="N15" i="60"/>
  <c r="I11" i="60"/>
  <c r="M67" i="60"/>
  <c r="M38" i="60"/>
  <c r="J28" i="60"/>
  <c r="M15" i="60"/>
  <c r="J69" i="60"/>
  <c r="J67" i="60"/>
  <c r="N94" i="60"/>
  <c r="I71" i="60"/>
  <c r="O3" i="70"/>
  <c r="P6" i="70"/>
  <c r="V13" i="70"/>
  <c r="W9" i="70"/>
  <c r="AA5" i="70"/>
  <c r="S13" i="70"/>
  <c r="P5" i="70"/>
  <c r="V12" i="70"/>
  <c r="W8" i="70"/>
  <c r="AA4" i="70"/>
  <c r="S12" i="70"/>
  <c r="P4" i="70"/>
  <c r="V11" i="70"/>
  <c r="W7" i="70"/>
  <c r="AA3" i="70"/>
  <c r="S11" i="70"/>
  <c r="P3" i="70"/>
  <c r="V10" i="70"/>
  <c r="W6" i="70"/>
  <c r="AB2" i="70"/>
  <c r="S10" i="70"/>
  <c r="T13" i="70"/>
  <c r="V9" i="70"/>
  <c r="W5" i="70"/>
  <c r="AB13" i="70"/>
  <c r="S9" i="70"/>
  <c r="T12" i="70"/>
  <c r="V8" i="70"/>
  <c r="W4" i="70"/>
  <c r="AB12" i="70"/>
  <c r="O12" i="70"/>
  <c r="S7" i="70"/>
  <c r="T10" i="70"/>
  <c r="V6" i="70"/>
  <c r="AA2" i="70"/>
  <c r="AB10" i="70"/>
  <c r="O11" i="70"/>
  <c r="S6" i="70"/>
  <c r="P2" i="70"/>
  <c r="T9" i="70"/>
  <c r="V5" i="70"/>
  <c r="AA13" i="70"/>
  <c r="AB9" i="70"/>
  <c r="O10" i="70"/>
  <c r="S5" i="70"/>
  <c r="P13" i="70"/>
  <c r="T8" i="70"/>
  <c r="V4" i="70"/>
  <c r="AA12" i="70"/>
  <c r="AB8" i="70"/>
  <c r="O9" i="70"/>
  <c r="S4" i="70"/>
  <c r="P12" i="70"/>
  <c r="T7" i="70"/>
  <c r="V3" i="70"/>
  <c r="AA11" i="70"/>
  <c r="AB7" i="70"/>
  <c r="O8" i="70"/>
  <c r="S3" i="70"/>
  <c r="P11" i="70"/>
  <c r="T6" i="70"/>
  <c r="W2" i="70"/>
  <c r="AA10" i="70"/>
  <c r="AB6" i="70"/>
  <c r="O7" i="70"/>
  <c r="T5" i="70"/>
  <c r="W13" i="70"/>
  <c r="AA9" i="70"/>
  <c r="AB5" i="70"/>
  <c r="T4" i="70"/>
  <c r="W12" i="70"/>
  <c r="AA8" i="70"/>
  <c r="AB4" i="70"/>
  <c r="T3" i="70"/>
  <c r="W11" i="70"/>
  <c r="AA7" i="70"/>
  <c r="AB3" i="70"/>
  <c r="S2" i="70"/>
  <c r="T2" i="70"/>
  <c r="O2" i="70"/>
  <c r="N9" i="70"/>
  <c r="N7" i="70"/>
  <c r="N6" i="70"/>
  <c r="N3" i="70"/>
  <c r="N12" i="70"/>
  <c r="N5" i="70"/>
  <c r="N8" i="70"/>
  <c r="N4" i="70"/>
  <c r="N11" i="70"/>
  <c r="N10" i="70"/>
  <c r="N13" i="70"/>
  <c r="N2" i="70"/>
  <c r="Q89" i="68"/>
  <c r="T89" i="68"/>
  <c r="AB89" i="68"/>
  <c r="AC89" i="68"/>
  <c r="N89" i="68"/>
  <c r="P89" i="68"/>
  <c r="S89" i="68"/>
  <c r="V89" i="68"/>
  <c r="Y89" i="68"/>
  <c r="AC83" i="68"/>
  <c r="M83" i="68"/>
  <c r="AB83" i="68"/>
  <c r="N83" i="68"/>
  <c r="P83" i="68"/>
  <c r="Q83" i="68"/>
  <c r="S83" i="68"/>
  <c r="T83" i="68"/>
  <c r="V83" i="68"/>
  <c r="W83" i="68"/>
  <c r="Y83" i="68"/>
  <c r="L91" i="68"/>
  <c r="AC64" i="68"/>
  <c r="P64" i="68"/>
  <c r="Q64" i="68"/>
  <c r="S64" i="68"/>
  <c r="M64" i="68"/>
  <c r="N64" i="68"/>
  <c r="T64" i="68"/>
  <c r="V64" i="68"/>
  <c r="W64" i="68"/>
  <c r="Y64" i="68"/>
  <c r="Z64" i="68"/>
  <c r="L92" i="68"/>
  <c r="K92" i="68"/>
  <c r="Y95" i="68"/>
  <c r="AC95" i="68"/>
  <c r="M95" i="68"/>
  <c r="N95" i="68"/>
  <c r="P95" i="68"/>
  <c r="Q95" i="68"/>
  <c r="S95" i="68"/>
  <c r="T95" i="68"/>
  <c r="V95" i="68"/>
  <c r="Z95" i="68"/>
  <c r="Z89" i="68"/>
  <c r="K96" i="68"/>
  <c r="L96" i="68"/>
  <c r="W89" i="68"/>
  <c r="M89" i="68"/>
  <c r="Z83" i="68"/>
  <c r="M69" i="68"/>
  <c r="N69" i="68"/>
  <c r="AB69" i="68"/>
  <c r="AC69" i="68"/>
  <c r="P69" i="68"/>
  <c r="Q69" i="68"/>
  <c r="S69" i="68"/>
  <c r="T69" i="68"/>
  <c r="V69" i="68"/>
  <c r="W69" i="68"/>
  <c r="Y69" i="68"/>
  <c r="Z69" i="68"/>
  <c r="K98" i="68"/>
  <c r="L98" i="68"/>
  <c r="S96" i="68"/>
  <c r="V96" i="68"/>
  <c r="Z96" i="68"/>
  <c r="AB96" i="68"/>
  <c r="M96" i="68"/>
  <c r="N96" i="68"/>
  <c r="P96" i="68"/>
  <c r="T96" i="68"/>
  <c r="Q90" i="68"/>
  <c r="P87" i="68"/>
  <c r="V80" i="68"/>
  <c r="M76" i="68"/>
  <c r="N76" i="68"/>
  <c r="V73" i="68"/>
  <c r="Z72" i="68"/>
  <c r="AB72" i="68"/>
  <c r="Z59" i="68"/>
  <c r="Y58" i="68"/>
  <c r="W56" i="68"/>
  <c r="Y44" i="68"/>
  <c r="Z44" i="68"/>
  <c r="AC44" i="68"/>
  <c r="M44" i="68"/>
  <c r="N44" i="68"/>
  <c r="P44" i="68"/>
  <c r="Q44" i="68"/>
  <c r="S44" i="68"/>
  <c r="T44" i="68"/>
  <c r="V44" i="68"/>
  <c r="N81" i="68"/>
  <c r="N74" i="68"/>
  <c r="M99" i="68"/>
  <c r="W92" i="68"/>
  <c r="M87" i="68"/>
  <c r="M81" i="68"/>
  <c r="T80" i="68"/>
  <c r="Y76" i="68"/>
  <c r="M74" i="68"/>
  <c r="P73" i="68"/>
  <c r="S65" i="68"/>
  <c r="S63" i="68"/>
  <c r="Y63" i="68"/>
  <c r="Z63" i="68"/>
  <c r="S59" i="68"/>
  <c r="Y57" i="68"/>
  <c r="V55" i="68"/>
  <c r="Q80" i="68"/>
  <c r="W76" i="68"/>
  <c r="K67" i="68"/>
  <c r="L67" i="68"/>
  <c r="Q65" i="68"/>
  <c r="Q59" i="68"/>
  <c r="S58" i="68"/>
  <c r="W57" i="68"/>
  <c r="S56" i="68"/>
  <c r="K48" i="68"/>
  <c r="L48" i="68"/>
  <c r="Y12" i="68"/>
  <c r="Z12" i="68"/>
  <c r="AB12" i="68"/>
  <c r="AC12" i="68"/>
  <c r="M12" i="68"/>
  <c r="N12" i="68"/>
  <c r="P12" i="68"/>
  <c r="Q12" i="68"/>
  <c r="S12" i="68"/>
  <c r="T12" i="68"/>
  <c r="V12" i="68"/>
  <c r="AC99" i="68"/>
  <c r="S98" i="68"/>
  <c r="M90" i="68"/>
  <c r="Z88" i="68"/>
  <c r="AB88" i="68"/>
  <c r="V76" i="68"/>
  <c r="T75" i="68"/>
  <c r="V75" i="68"/>
  <c r="N73" i="68"/>
  <c r="S72" i="68"/>
  <c r="P71" i="68"/>
  <c r="Q71" i="68"/>
  <c r="L66" i="68"/>
  <c r="P65" i="68"/>
  <c r="V63" i="68"/>
  <c r="L61" i="68"/>
  <c r="P59" i="68"/>
  <c r="Q58" i="68"/>
  <c r="S55" i="68"/>
  <c r="AB99" i="68"/>
  <c r="T91" i="68"/>
  <c r="V91" i="68"/>
  <c r="N80" i="68"/>
  <c r="T79" i="68"/>
  <c r="M73" i="68"/>
  <c r="Q72" i="68"/>
  <c r="N62" i="68"/>
  <c r="P62" i="68"/>
  <c r="P58" i="68"/>
  <c r="N56" i="68"/>
  <c r="S100" i="68"/>
  <c r="P98" i="68"/>
  <c r="N94" i="68"/>
  <c r="P94" i="68"/>
  <c r="S92" i="68"/>
  <c r="Y91" i="68"/>
  <c r="AC87" i="68"/>
  <c r="AB81" i="68"/>
  <c r="M80" i="68"/>
  <c r="L77" i="68"/>
  <c r="T76" i="68"/>
  <c r="L73" i="68"/>
  <c r="P72" i="68"/>
  <c r="N65" i="68"/>
  <c r="N57" i="68"/>
  <c r="Q100" i="68"/>
  <c r="Z99" i="68"/>
  <c r="W97" i="68"/>
  <c r="Y94" i="68"/>
  <c r="Q92" i="68"/>
  <c r="W91" i="68"/>
  <c r="AC90" i="68"/>
  <c r="T88" i="68"/>
  <c r="AB87" i="68"/>
  <c r="W85" i="68"/>
  <c r="V82" i="68"/>
  <c r="Z81" i="68"/>
  <c r="Q79" i="68"/>
  <c r="N78" i="68"/>
  <c r="P78" i="68"/>
  <c r="S76" i="68"/>
  <c r="Q63" i="68"/>
  <c r="Y62" i="68"/>
  <c r="K59" i="68"/>
  <c r="K16" i="68"/>
  <c r="L16" i="68"/>
  <c r="AB74" i="68"/>
  <c r="AC74" i="68"/>
  <c r="W81" i="68"/>
  <c r="P76" i="68"/>
  <c r="W74" i="68"/>
  <c r="M72" i="68"/>
  <c r="V99" i="68"/>
  <c r="Y87" i="68"/>
  <c r="L86" i="68"/>
  <c r="V81" i="68"/>
  <c r="AC80" i="68"/>
  <c r="V74" i="68"/>
  <c r="AC73" i="68"/>
  <c r="M66" i="68"/>
  <c r="S66" i="68"/>
  <c r="T66" i="68"/>
  <c r="N63" i="68"/>
  <c r="AB44" i="68"/>
  <c r="Y28" i="68"/>
  <c r="Z28" i="68"/>
  <c r="AB28" i="68"/>
  <c r="AC28" i="68"/>
  <c r="M28" i="68"/>
  <c r="N28" i="68"/>
  <c r="P28" i="68"/>
  <c r="Q28" i="68"/>
  <c r="S28" i="68"/>
  <c r="T28" i="68"/>
  <c r="V28" i="68"/>
  <c r="M100" i="68"/>
  <c r="AC98" i="68"/>
  <c r="T94" i="68"/>
  <c r="V93" i="68"/>
  <c r="Y93" i="68"/>
  <c r="P91" i="68"/>
  <c r="W90" i="68"/>
  <c r="W87" i="68"/>
  <c r="S85" i="68"/>
  <c r="M79" i="68"/>
  <c r="K76" i="68"/>
  <c r="M63" i="68"/>
  <c r="T62" i="68"/>
  <c r="Y60" i="68"/>
  <c r="M60" i="68"/>
  <c r="N60" i="68"/>
  <c r="P60" i="68"/>
  <c r="V60" i="68"/>
  <c r="W44" i="68"/>
  <c r="T81" i="68"/>
  <c r="T74" i="68"/>
  <c r="Q73" i="68"/>
  <c r="S73" i="68"/>
  <c r="T73" i="68"/>
  <c r="N59" i="68"/>
  <c r="T59" i="68"/>
  <c r="V59" i="68"/>
  <c r="Y59" i="68"/>
  <c r="AB55" i="68"/>
  <c r="N55" i="68"/>
  <c r="P55" i="68"/>
  <c r="Q55" i="68"/>
  <c r="T55" i="68"/>
  <c r="Y55" i="68"/>
  <c r="Z55" i="68"/>
  <c r="S81" i="68"/>
  <c r="P80" i="68"/>
  <c r="S80" i="68"/>
  <c r="S74" i="68"/>
  <c r="Z73" i="68"/>
  <c r="AB65" i="68"/>
  <c r="AC65" i="68"/>
  <c r="AC59" i="68"/>
  <c r="V58" i="68"/>
  <c r="AB58" i="68"/>
  <c r="AC58" i="68"/>
  <c r="N58" i="68"/>
  <c r="T58" i="68"/>
  <c r="P57" i="68"/>
  <c r="Q57" i="68"/>
  <c r="S57" i="68"/>
  <c r="T57" i="68"/>
  <c r="V57" i="68"/>
  <c r="AB57" i="68"/>
  <c r="T56" i="68"/>
  <c r="Y56" i="68"/>
  <c r="Z56" i="68"/>
  <c r="AB56" i="68"/>
  <c r="P56" i="68"/>
  <c r="Q56" i="68"/>
  <c r="AB92" i="68"/>
  <c r="M91" i="68"/>
  <c r="T90" i="68"/>
  <c r="T87" i="68"/>
  <c r="N85" i="68"/>
  <c r="Q81" i="68"/>
  <c r="Y80" i="68"/>
  <c r="AC76" i="68"/>
  <c r="Q74" i="68"/>
  <c r="Y73" i="68"/>
  <c r="AC72" i="68"/>
  <c r="W66" i="68"/>
  <c r="W65" i="68"/>
  <c r="M62" i="68"/>
  <c r="AB59" i="68"/>
  <c r="K32" i="68"/>
  <c r="L32" i="68"/>
  <c r="W12" i="68"/>
  <c r="S49" i="68"/>
  <c r="P47" i="68"/>
  <c r="Y46" i="68"/>
  <c r="L43" i="68"/>
  <c r="T42" i="68"/>
  <c r="AB41" i="68"/>
  <c r="Q40" i="68"/>
  <c r="Z39" i="68"/>
  <c r="S33" i="68"/>
  <c r="P31" i="68"/>
  <c r="Y30" i="68"/>
  <c r="L27" i="68"/>
  <c r="T26" i="68"/>
  <c r="AB25" i="68"/>
  <c r="Q24" i="68"/>
  <c r="Z23" i="68"/>
  <c r="S17" i="68"/>
  <c r="P15" i="68"/>
  <c r="L11" i="68"/>
  <c r="T10" i="68"/>
  <c r="Q49" i="68"/>
  <c r="Z48" i="68"/>
  <c r="AC43" i="68"/>
  <c r="S42" i="68"/>
  <c r="P40" i="68"/>
  <c r="Y39" i="68"/>
  <c r="Q33" i="68"/>
  <c r="Z32" i="68"/>
  <c r="AC27" i="68"/>
  <c r="S26" i="68"/>
  <c r="P24" i="68"/>
  <c r="Y23" i="68"/>
  <c r="Q17" i="68"/>
  <c r="S10" i="68"/>
  <c r="Q26" i="68"/>
  <c r="L13" i="68"/>
  <c r="Q10" i="68"/>
  <c r="P42" i="68"/>
  <c r="Y41" i="68"/>
  <c r="N40" i="68"/>
  <c r="V39" i="68"/>
  <c r="P26" i="68"/>
  <c r="Y25" i="68"/>
  <c r="N24" i="68"/>
  <c r="V23" i="68"/>
  <c r="M15" i="68"/>
  <c r="P10" i="68"/>
  <c r="L47" i="68"/>
  <c r="Z43" i="68"/>
  <c r="M40" i="68"/>
  <c r="L31" i="68"/>
  <c r="Z27" i="68"/>
  <c r="M24" i="68"/>
  <c r="N17" i="68"/>
  <c r="L15" i="68"/>
  <c r="Q53" i="68"/>
  <c r="M49" i="68"/>
  <c r="AC47" i="68"/>
  <c r="S46" i="68"/>
  <c r="Y43" i="68"/>
  <c r="N42" i="68"/>
  <c r="V41" i="68"/>
  <c r="T39" i="68"/>
  <c r="Q37" i="68"/>
  <c r="M33" i="68"/>
  <c r="AC31" i="68"/>
  <c r="S30" i="68"/>
  <c r="Y27" i="68"/>
  <c r="N26" i="68"/>
  <c r="V25" i="68"/>
  <c r="T23" i="68"/>
  <c r="Q21" i="68"/>
  <c r="M17" i="68"/>
  <c r="AC15" i="68"/>
  <c r="S14" i="68"/>
  <c r="N10" i="68"/>
  <c r="M42" i="68"/>
  <c r="AC40" i="68"/>
  <c r="M26" i="68"/>
  <c r="AC24" i="68"/>
  <c r="M10" i="68"/>
  <c r="Y77" i="68"/>
  <c r="M67" i="68"/>
  <c r="Y61" i="68"/>
  <c r="M51" i="68"/>
  <c r="AC49" i="68"/>
  <c r="S48" i="68"/>
  <c r="P46" i="68"/>
  <c r="Y45" i="68"/>
  <c r="V43" i="68"/>
  <c r="T41" i="68"/>
  <c r="AB40" i="68"/>
  <c r="Q39" i="68"/>
  <c r="M35" i="68"/>
  <c r="AC33" i="68"/>
  <c r="S32" i="68"/>
  <c r="P30" i="68"/>
  <c r="Y29" i="68"/>
  <c r="V27" i="68"/>
  <c r="T25" i="68"/>
  <c r="AB24" i="68"/>
  <c r="Q23" i="68"/>
  <c r="M19" i="68"/>
  <c r="AC17" i="68"/>
  <c r="S16" i="68"/>
  <c r="P14" i="68"/>
  <c r="V11" i="68"/>
  <c r="L10" i="68"/>
  <c r="N53" i="68"/>
  <c r="L51" i="68"/>
  <c r="T50" i="68"/>
  <c r="AB49" i="68"/>
  <c r="Q48" i="68"/>
  <c r="Z47" i="68"/>
  <c r="AC42" i="68"/>
  <c r="S41" i="68"/>
  <c r="P39" i="68"/>
  <c r="N37" i="68"/>
  <c r="L35" i="68"/>
  <c r="T34" i="68"/>
  <c r="AB33" i="68"/>
  <c r="Q32" i="68"/>
  <c r="Z31" i="68"/>
  <c r="AC26" i="68"/>
  <c r="S25" i="68"/>
  <c r="P23" i="68"/>
  <c r="N21" i="68"/>
  <c r="L19" i="68"/>
  <c r="T18" i="68"/>
  <c r="AB17" i="68"/>
  <c r="Q16" i="68"/>
  <c r="Z15" i="68"/>
  <c r="AC10" i="68"/>
  <c r="M53" i="68"/>
  <c r="S50" i="68"/>
  <c r="P48" i="68"/>
  <c r="Y47" i="68"/>
  <c r="N46" i="68"/>
  <c r="L44" i="68"/>
  <c r="T43" i="68"/>
  <c r="AB42" i="68"/>
  <c r="Q41" i="68"/>
  <c r="Z40" i="68"/>
  <c r="M37" i="68"/>
  <c r="S34" i="68"/>
  <c r="P32" i="68"/>
  <c r="Y31" i="68"/>
  <c r="N30" i="68"/>
  <c r="L28" i="68"/>
  <c r="T27" i="68"/>
  <c r="AB26" i="68"/>
  <c r="Q25" i="68"/>
  <c r="Z24" i="68"/>
  <c r="M21" i="68"/>
  <c r="S18" i="68"/>
  <c r="P16" i="68"/>
  <c r="Y15" i="68"/>
  <c r="N14" i="68"/>
  <c r="L12" i="68"/>
  <c r="T11" i="68"/>
  <c r="AB10" i="68"/>
  <c r="S43" i="68"/>
  <c r="P41" i="68"/>
  <c r="Y40" i="68"/>
  <c r="N39" i="68"/>
  <c r="S27" i="68"/>
  <c r="Y24" i="68"/>
  <c r="N23" i="68"/>
  <c r="P43" i="68"/>
  <c r="Y42" i="68"/>
  <c r="V40" i="68"/>
  <c r="P27" i="68"/>
  <c r="Y26" i="68"/>
  <c r="V24" i="68"/>
  <c r="AC39" i="68"/>
  <c r="L4" i="68"/>
  <c r="L9" i="68"/>
  <c r="K5" i="68"/>
  <c r="L6" i="68"/>
  <c r="L2" i="68"/>
  <c r="K8" i="68"/>
  <c r="K3" i="68"/>
  <c r="K7" i="68"/>
  <c r="I90" i="66"/>
  <c r="J90" i="66"/>
  <c r="K84" i="66"/>
  <c r="L84" i="66"/>
  <c r="N84" i="66"/>
  <c r="O84" i="66"/>
  <c r="Q84" i="66"/>
  <c r="R84" i="66"/>
  <c r="T84" i="66"/>
  <c r="U84" i="66"/>
  <c r="J33" i="66"/>
  <c r="I33" i="66"/>
  <c r="K67" i="66"/>
  <c r="N67" i="66"/>
  <c r="Q67" i="66"/>
  <c r="L67" i="66"/>
  <c r="O67" i="66"/>
  <c r="R67" i="66"/>
  <c r="T67" i="66"/>
  <c r="U67" i="66"/>
  <c r="N89" i="66"/>
  <c r="Q89" i="66"/>
  <c r="K89" i="66"/>
  <c r="L89" i="66"/>
  <c r="O89" i="66"/>
  <c r="R89" i="66"/>
  <c r="T89" i="66"/>
  <c r="U89" i="66"/>
  <c r="K43" i="66"/>
  <c r="L43" i="66"/>
  <c r="N43" i="66"/>
  <c r="O43" i="66"/>
  <c r="Q43" i="66"/>
  <c r="R43" i="66"/>
  <c r="T43" i="66"/>
  <c r="U43" i="66"/>
  <c r="N100" i="66"/>
  <c r="L92" i="66"/>
  <c r="T82" i="66"/>
  <c r="O81" i="66"/>
  <c r="Q77" i="66"/>
  <c r="I75" i="66"/>
  <c r="I59" i="66"/>
  <c r="J59" i="66"/>
  <c r="I41" i="66"/>
  <c r="L90" i="66"/>
  <c r="N90" i="66"/>
  <c r="Q90" i="66"/>
  <c r="J94" i="66"/>
  <c r="J93" i="66"/>
  <c r="U85" i="66"/>
  <c r="T83" i="66"/>
  <c r="L81" i="66"/>
  <c r="N77" i="66"/>
  <c r="K51" i="66"/>
  <c r="L51" i="66"/>
  <c r="N51" i="66"/>
  <c r="O51" i="66"/>
  <c r="Q51" i="66"/>
  <c r="R51" i="66"/>
  <c r="K91" i="66"/>
  <c r="N91" i="66"/>
  <c r="J80" i="66"/>
  <c r="I69" i="66"/>
  <c r="J69" i="66"/>
  <c r="K59" i="66"/>
  <c r="N59" i="66"/>
  <c r="Q59" i="66"/>
  <c r="R59" i="66"/>
  <c r="I49" i="66"/>
  <c r="U27" i="66"/>
  <c r="K75" i="66"/>
  <c r="N75" i="66"/>
  <c r="N97" i="66"/>
  <c r="Q97" i="66"/>
  <c r="U90" i="66"/>
  <c r="L77" i="66"/>
  <c r="L98" i="66"/>
  <c r="N98" i="66"/>
  <c r="T90" i="66"/>
  <c r="Q85" i="66"/>
  <c r="J82" i="66"/>
  <c r="I77" i="66"/>
  <c r="J77" i="66"/>
  <c r="K69" i="66"/>
  <c r="N69" i="66"/>
  <c r="K19" i="66"/>
  <c r="L19" i="66"/>
  <c r="N19" i="66"/>
  <c r="O19" i="66"/>
  <c r="Q19" i="66"/>
  <c r="R19" i="66"/>
  <c r="I17" i="66"/>
  <c r="U91" i="66"/>
  <c r="O85" i="66"/>
  <c r="J73" i="66"/>
  <c r="U97" i="66"/>
  <c r="R90" i="66"/>
  <c r="N81" i="66"/>
  <c r="Q81" i="66"/>
  <c r="I61" i="66"/>
  <c r="J61" i="66"/>
  <c r="K27" i="66"/>
  <c r="L27" i="66"/>
  <c r="N27" i="66"/>
  <c r="O27" i="66"/>
  <c r="Q27" i="66"/>
  <c r="R27" i="66"/>
  <c r="T100" i="66"/>
  <c r="R97" i="66"/>
  <c r="R92" i="66"/>
  <c r="K90" i="66"/>
  <c r="L82" i="66"/>
  <c r="N82" i="66"/>
  <c r="Q82" i="66"/>
  <c r="R98" i="66"/>
  <c r="O97" i="66"/>
  <c r="Q93" i="66"/>
  <c r="Q92" i="66"/>
  <c r="O91" i="66"/>
  <c r="J86" i="66"/>
  <c r="J85" i="66"/>
  <c r="U77" i="66"/>
  <c r="R75" i="66"/>
  <c r="J74" i="66"/>
  <c r="T69" i="66"/>
  <c r="U59" i="66"/>
  <c r="K35" i="66"/>
  <c r="L35" i="66"/>
  <c r="N35" i="66"/>
  <c r="O35" i="66"/>
  <c r="Q35" i="66"/>
  <c r="R35" i="66"/>
  <c r="R100" i="66"/>
  <c r="O92" i="66"/>
  <c r="K83" i="66"/>
  <c r="N83" i="66"/>
  <c r="U81" i="66"/>
  <c r="T77" i="66"/>
  <c r="Q75" i="66"/>
  <c r="I63" i="66"/>
  <c r="J63" i="66"/>
  <c r="T59" i="66"/>
  <c r="U51" i="66"/>
  <c r="N61" i="66"/>
  <c r="N53" i="66"/>
  <c r="N45" i="66"/>
  <c r="N37" i="66"/>
  <c r="N29" i="66"/>
  <c r="N21" i="66"/>
  <c r="J55" i="66"/>
  <c r="J47" i="66"/>
  <c r="J39" i="66"/>
  <c r="J31" i="66"/>
  <c r="J23" i="66"/>
  <c r="J15" i="66"/>
  <c r="L53" i="66"/>
  <c r="L45" i="66"/>
  <c r="L37" i="66"/>
  <c r="L29" i="66"/>
  <c r="L21" i="66"/>
  <c r="L13" i="66"/>
  <c r="Q74" i="66"/>
  <c r="Q66" i="66"/>
  <c r="K61" i="66"/>
  <c r="Q58" i="66"/>
  <c r="K53" i="66"/>
  <c r="Q50" i="66"/>
  <c r="K45" i="66"/>
  <c r="Q42" i="66"/>
  <c r="K37" i="66"/>
  <c r="Q34" i="66"/>
  <c r="K29" i="66"/>
  <c r="Q26" i="66"/>
  <c r="K21" i="66"/>
  <c r="Q18" i="66"/>
  <c r="K13" i="66"/>
  <c r="L76" i="66"/>
  <c r="O74" i="66"/>
  <c r="R73" i="66"/>
  <c r="L68" i="66"/>
  <c r="O66" i="66"/>
  <c r="R65" i="66"/>
  <c r="L60" i="66"/>
  <c r="O58" i="66"/>
  <c r="R57" i="66"/>
  <c r="J53" i="66"/>
  <c r="L52" i="66"/>
  <c r="O50" i="66"/>
  <c r="R49" i="66"/>
  <c r="J45" i="66"/>
  <c r="L44" i="66"/>
  <c r="O42" i="66"/>
  <c r="R41" i="66"/>
  <c r="J37" i="66"/>
  <c r="L36" i="66"/>
  <c r="O34" i="66"/>
  <c r="R33" i="66"/>
  <c r="J29" i="66"/>
  <c r="L28" i="66"/>
  <c r="O26" i="66"/>
  <c r="R25" i="66"/>
  <c r="J21" i="66"/>
  <c r="L20" i="66"/>
  <c r="O18" i="66"/>
  <c r="R17" i="66"/>
  <c r="J13" i="66"/>
  <c r="L12" i="66"/>
  <c r="N74" i="66"/>
  <c r="Q73" i="66"/>
  <c r="N66" i="66"/>
  <c r="Q65" i="66"/>
  <c r="N58" i="66"/>
  <c r="Q57" i="66"/>
  <c r="N50" i="66"/>
  <c r="Q49" i="66"/>
  <c r="N42" i="66"/>
  <c r="Q41" i="66"/>
  <c r="N34" i="66"/>
  <c r="Q33" i="66"/>
  <c r="N26" i="66"/>
  <c r="Q25" i="66"/>
  <c r="N18" i="66"/>
  <c r="Q17" i="66"/>
  <c r="Q96" i="66"/>
  <c r="Q88" i="66"/>
  <c r="Q80" i="66"/>
  <c r="N73" i="66"/>
  <c r="Q72" i="66"/>
  <c r="N65" i="66"/>
  <c r="Q64" i="66"/>
  <c r="N57" i="66"/>
  <c r="Q56" i="66"/>
  <c r="N49" i="66"/>
  <c r="Q48" i="66"/>
  <c r="N41" i="66"/>
  <c r="Q40" i="66"/>
  <c r="N33" i="66"/>
  <c r="Q32" i="66"/>
  <c r="N25" i="66"/>
  <c r="Q24" i="66"/>
  <c r="N17" i="66"/>
  <c r="J51" i="66"/>
  <c r="J43" i="66"/>
  <c r="J35" i="66"/>
  <c r="T29" i="66"/>
  <c r="T21" i="66"/>
  <c r="L17" i="66"/>
  <c r="T13" i="66"/>
  <c r="J7" i="66"/>
  <c r="I2" i="66"/>
  <c r="S2" i="66" s="1"/>
  <c r="I10" i="66"/>
  <c r="I3" i="66"/>
  <c r="I11" i="66"/>
  <c r="J5" i="66"/>
  <c r="I6" i="66"/>
  <c r="I8" i="66"/>
  <c r="I42" i="64"/>
  <c r="J42" i="64"/>
  <c r="L42" i="64"/>
  <c r="M42" i="64"/>
  <c r="I90" i="64"/>
  <c r="J90" i="64"/>
  <c r="L90" i="64"/>
  <c r="M90" i="64"/>
  <c r="I58" i="64"/>
  <c r="J58" i="64"/>
  <c r="L58" i="64"/>
  <c r="M58" i="64"/>
  <c r="I26" i="64"/>
  <c r="J26" i="64"/>
  <c r="L26" i="64"/>
  <c r="M26" i="64"/>
  <c r="I74" i="64"/>
  <c r="J74" i="64"/>
  <c r="L74" i="64"/>
  <c r="M74" i="64"/>
  <c r="I94" i="64"/>
  <c r="I78" i="64"/>
  <c r="I62" i="64"/>
  <c r="I46" i="64"/>
  <c r="I30" i="64"/>
  <c r="M89" i="64"/>
  <c r="I88" i="64"/>
  <c r="M73" i="64"/>
  <c r="M57" i="64"/>
  <c r="M41" i="64"/>
  <c r="M25" i="64"/>
  <c r="L89" i="64"/>
  <c r="L73" i="64"/>
  <c r="L57" i="64"/>
  <c r="L41" i="64"/>
  <c r="L25" i="64"/>
  <c r="M67" i="64"/>
  <c r="L54" i="64"/>
  <c r="M51" i="64"/>
  <c r="L38" i="64"/>
  <c r="M35" i="64"/>
  <c r="L22" i="64"/>
  <c r="M19" i="64"/>
  <c r="L35" i="64"/>
  <c r="L19" i="64"/>
  <c r="M93" i="64"/>
  <c r="J89" i="64"/>
  <c r="M77" i="64"/>
  <c r="J73" i="64"/>
  <c r="M61" i="64"/>
  <c r="J57" i="64"/>
  <c r="M45" i="64"/>
  <c r="J41" i="64"/>
  <c r="M29" i="64"/>
  <c r="J25" i="64"/>
  <c r="L93" i="64"/>
  <c r="J86" i="64"/>
  <c r="L77" i="64"/>
  <c r="J70" i="64"/>
  <c r="L61" i="64"/>
  <c r="J54" i="64"/>
  <c r="L45" i="64"/>
  <c r="J38" i="64"/>
  <c r="L29" i="64"/>
  <c r="J22" i="64"/>
  <c r="J99" i="64"/>
  <c r="M87" i="64"/>
  <c r="J83" i="64"/>
  <c r="M71" i="64"/>
  <c r="J67" i="64"/>
  <c r="M55" i="64"/>
  <c r="J51" i="64"/>
  <c r="M39" i="64"/>
  <c r="J35" i="64"/>
  <c r="M23" i="64"/>
  <c r="J19" i="64"/>
  <c r="M100" i="64"/>
  <c r="L87" i="64"/>
  <c r="M84" i="64"/>
  <c r="L71" i="64"/>
  <c r="M68" i="64"/>
  <c r="L55" i="64"/>
  <c r="M52" i="64"/>
  <c r="L39" i="64"/>
  <c r="M36" i="64"/>
  <c r="L23" i="64"/>
  <c r="M20" i="64"/>
  <c r="L100" i="64"/>
  <c r="L97" i="64"/>
  <c r="M94" i="64"/>
  <c r="L81" i="64"/>
  <c r="M78" i="64"/>
  <c r="L65" i="64"/>
  <c r="M62" i="64"/>
  <c r="L49" i="64"/>
  <c r="M46" i="64"/>
  <c r="L33" i="64"/>
  <c r="M30" i="64"/>
  <c r="M91" i="64"/>
  <c r="J87" i="64"/>
  <c r="M75" i="64"/>
  <c r="J71" i="64"/>
  <c r="J55" i="64"/>
  <c r="J39" i="64"/>
  <c r="J100" i="64"/>
  <c r="M88" i="64"/>
  <c r="J84" i="64"/>
  <c r="M72" i="64"/>
  <c r="J68" i="64"/>
  <c r="M56" i="64"/>
  <c r="J52" i="64"/>
  <c r="J36" i="64"/>
  <c r="J20" i="64"/>
  <c r="I74" i="62"/>
  <c r="J74" i="62"/>
  <c r="L74" i="62"/>
  <c r="M74" i="62"/>
  <c r="I42" i="62"/>
  <c r="J42" i="62"/>
  <c r="L42" i="62"/>
  <c r="M42" i="62"/>
  <c r="I90" i="62"/>
  <c r="J90" i="62"/>
  <c r="L90" i="62"/>
  <c r="M90" i="62"/>
  <c r="I58" i="62"/>
  <c r="J58" i="62"/>
  <c r="L58" i="62"/>
  <c r="M58" i="62"/>
  <c r="I26" i="62"/>
  <c r="J26" i="62"/>
  <c r="L26" i="62"/>
  <c r="M26" i="62"/>
  <c r="I94" i="62"/>
  <c r="J91" i="62"/>
  <c r="I78" i="62"/>
  <c r="J75" i="62"/>
  <c r="I62" i="62"/>
  <c r="J59" i="62"/>
  <c r="I46" i="62"/>
  <c r="J43" i="62"/>
  <c r="I30" i="62"/>
  <c r="J27" i="62"/>
  <c r="M89" i="62"/>
  <c r="M73" i="62"/>
  <c r="M57" i="62"/>
  <c r="M41" i="62"/>
  <c r="M25" i="62"/>
  <c r="L89" i="62"/>
  <c r="L73" i="62"/>
  <c r="L57" i="62"/>
  <c r="L41" i="62"/>
  <c r="L25" i="62"/>
  <c r="M51" i="62"/>
  <c r="M35" i="62"/>
  <c r="L22" i="62"/>
  <c r="M19" i="62"/>
  <c r="L51" i="62"/>
  <c r="L35" i="62"/>
  <c r="L19" i="62"/>
  <c r="M93" i="62"/>
  <c r="J89" i="62"/>
  <c r="M77" i="62"/>
  <c r="J73" i="62"/>
  <c r="M61" i="62"/>
  <c r="J57" i="62"/>
  <c r="M45" i="62"/>
  <c r="J41" i="62"/>
  <c r="M29" i="62"/>
  <c r="J25" i="62"/>
  <c r="L93" i="62"/>
  <c r="J86" i="62"/>
  <c r="L77" i="62"/>
  <c r="J70" i="62"/>
  <c r="L61" i="62"/>
  <c r="J54" i="62"/>
  <c r="L45" i="62"/>
  <c r="J38" i="62"/>
  <c r="L29" i="62"/>
  <c r="J22" i="62"/>
  <c r="J99" i="62"/>
  <c r="M87" i="62"/>
  <c r="J83" i="62"/>
  <c r="M71" i="62"/>
  <c r="J67" i="62"/>
  <c r="M55" i="62"/>
  <c r="J51" i="62"/>
  <c r="M39" i="62"/>
  <c r="J35" i="62"/>
  <c r="M23" i="62"/>
  <c r="J19" i="62"/>
  <c r="M100" i="62"/>
  <c r="L87" i="62"/>
  <c r="M84" i="62"/>
  <c r="L71" i="62"/>
  <c r="M68" i="62"/>
  <c r="L55" i="62"/>
  <c r="M52" i="62"/>
  <c r="L39" i="62"/>
  <c r="M36" i="62"/>
  <c r="L23" i="62"/>
  <c r="M20" i="62"/>
  <c r="L100" i="62"/>
  <c r="M97" i="62"/>
  <c r="M81" i="62"/>
  <c r="M65" i="62"/>
  <c r="M49" i="62"/>
  <c r="M33" i="62"/>
  <c r="L97" i="62"/>
  <c r="M94" i="62"/>
  <c r="L81" i="62"/>
  <c r="M78" i="62"/>
  <c r="L65" i="62"/>
  <c r="M62" i="62"/>
  <c r="L49" i="62"/>
  <c r="M46" i="62"/>
  <c r="L33" i="62"/>
  <c r="M30" i="62"/>
  <c r="M91" i="62"/>
  <c r="J87" i="62"/>
  <c r="M75" i="62"/>
  <c r="M59" i="62"/>
  <c r="J100" i="62"/>
  <c r="M88" i="62"/>
  <c r="J84" i="62"/>
  <c r="M72" i="62"/>
  <c r="J68" i="62"/>
  <c r="J52" i="62"/>
  <c r="J20" i="62"/>
  <c r="M12" i="64"/>
  <c r="M6" i="64"/>
  <c r="M8" i="64"/>
  <c r="M14" i="64"/>
  <c r="M17" i="64"/>
  <c r="I2" i="62"/>
  <c r="J2" i="62"/>
  <c r="I45" i="60"/>
  <c r="J45" i="60"/>
  <c r="M45" i="60"/>
  <c r="N45" i="60"/>
  <c r="I80" i="60"/>
  <c r="J80" i="60"/>
  <c r="M80" i="60"/>
  <c r="N80" i="60"/>
  <c r="I29" i="60"/>
  <c r="J29" i="60"/>
  <c r="M29" i="60"/>
  <c r="N29" i="60"/>
  <c r="I13" i="60"/>
  <c r="J13" i="60"/>
  <c r="M13" i="60"/>
  <c r="N13" i="60"/>
  <c r="I96" i="60"/>
  <c r="J96" i="60"/>
  <c r="M96" i="60"/>
  <c r="N96" i="60"/>
  <c r="I64" i="60"/>
  <c r="J64" i="60"/>
  <c r="M64" i="60"/>
  <c r="N64" i="60"/>
  <c r="I48" i="60"/>
  <c r="J48" i="60"/>
  <c r="M48" i="60"/>
  <c r="N48" i="60"/>
  <c r="I32" i="60"/>
  <c r="J32" i="60"/>
  <c r="M32" i="60"/>
  <c r="N32" i="60"/>
  <c r="I16" i="60"/>
  <c r="J16" i="60"/>
  <c r="M16" i="60"/>
  <c r="N16" i="60"/>
  <c r="I93" i="60"/>
  <c r="J93" i="60"/>
  <c r="M93" i="60"/>
  <c r="N93" i="60"/>
  <c r="I77" i="60"/>
  <c r="J77" i="60"/>
  <c r="M77" i="60"/>
  <c r="N77" i="60"/>
  <c r="I61" i="60"/>
  <c r="J61" i="60"/>
  <c r="M61" i="60"/>
  <c r="N61" i="60"/>
  <c r="M28" i="60"/>
  <c r="M12" i="60"/>
  <c r="N9" i="60"/>
  <c r="M89" i="60"/>
  <c r="N86" i="60"/>
  <c r="N70" i="60"/>
  <c r="N54" i="60"/>
  <c r="N38" i="60"/>
  <c r="N22" i="60"/>
  <c r="M9" i="60"/>
  <c r="M22" i="60"/>
  <c r="J12" i="60"/>
  <c r="J89" i="60"/>
  <c r="J73" i="60"/>
  <c r="J57" i="60"/>
  <c r="J41" i="60"/>
  <c r="J25" i="60"/>
  <c r="J9" i="60"/>
  <c r="N90" i="60"/>
  <c r="J86" i="60"/>
  <c r="N74" i="60"/>
  <c r="J70" i="60"/>
  <c r="N58" i="60"/>
  <c r="J54" i="60"/>
  <c r="N42" i="60"/>
  <c r="J38" i="60"/>
  <c r="N26" i="60"/>
  <c r="J22" i="60"/>
  <c r="N10" i="60"/>
  <c r="M90" i="60"/>
  <c r="N87" i="60"/>
  <c r="M74" i="60"/>
  <c r="N71" i="60"/>
  <c r="M58" i="60"/>
  <c r="N55" i="60"/>
  <c r="M42" i="60"/>
  <c r="N39" i="60"/>
  <c r="M26" i="60"/>
  <c r="N23" i="60"/>
  <c r="M10" i="60"/>
  <c r="N100" i="60"/>
  <c r="M87" i="60"/>
  <c r="N84" i="60"/>
  <c r="M71" i="60"/>
  <c r="N68" i="60"/>
  <c r="M55" i="60"/>
  <c r="N52" i="60"/>
  <c r="M39" i="60"/>
  <c r="N36" i="60"/>
  <c r="M23" i="60"/>
  <c r="N20" i="60"/>
  <c r="N97" i="60"/>
  <c r="J90" i="60"/>
  <c r="J74" i="60"/>
  <c r="J58" i="60"/>
  <c r="J42" i="60"/>
  <c r="J26" i="60"/>
  <c r="J10" i="60"/>
  <c r="M2" i="60"/>
  <c r="I2" i="60"/>
  <c r="J2" i="60"/>
  <c r="I8" i="60"/>
  <c r="I6" i="60"/>
  <c r="I5" i="60"/>
  <c r="I4" i="60"/>
  <c r="I3" i="60"/>
  <c r="L24" i="58"/>
  <c r="K24" i="58"/>
  <c r="L60" i="58"/>
  <c r="K60" i="58"/>
  <c r="S94" i="58"/>
  <c r="M94" i="58"/>
  <c r="N94" i="58"/>
  <c r="P94" i="58"/>
  <c r="Q94" i="58"/>
  <c r="T94" i="58"/>
  <c r="V94" i="58"/>
  <c r="W94" i="58"/>
  <c r="S100" i="58"/>
  <c r="M100" i="58"/>
  <c r="N100" i="58"/>
  <c r="P100" i="58"/>
  <c r="Q100" i="58"/>
  <c r="V100" i="58"/>
  <c r="W100" i="58"/>
  <c r="S96" i="58"/>
  <c r="V96" i="58"/>
  <c r="W96" i="58"/>
  <c r="M96" i="58"/>
  <c r="N96" i="58"/>
  <c r="K92" i="58"/>
  <c r="L92" i="58"/>
  <c r="K84" i="58"/>
  <c r="L84" i="58"/>
  <c r="L99" i="58"/>
  <c r="K73" i="58"/>
  <c r="T70" i="58"/>
  <c r="M70" i="58"/>
  <c r="S70" i="58"/>
  <c r="N70" i="58"/>
  <c r="P70" i="58"/>
  <c r="Q70" i="58"/>
  <c r="V70" i="58"/>
  <c r="W70" i="58"/>
  <c r="T100" i="58"/>
  <c r="S86" i="58"/>
  <c r="M86" i="58"/>
  <c r="N86" i="58"/>
  <c r="P86" i="58"/>
  <c r="Q86" i="58"/>
  <c r="T86" i="58"/>
  <c r="V86" i="58"/>
  <c r="S92" i="58"/>
  <c r="M92" i="58"/>
  <c r="N92" i="58"/>
  <c r="P92" i="58"/>
  <c r="Q92" i="58"/>
  <c r="T92" i="58"/>
  <c r="V92" i="58"/>
  <c r="W92" i="58"/>
  <c r="T50" i="58"/>
  <c r="W50" i="58"/>
  <c r="M50" i="58"/>
  <c r="N50" i="58"/>
  <c r="S50" i="58"/>
  <c r="P50" i="58"/>
  <c r="Q50" i="58"/>
  <c r="V50" i="58"/>
  <c r="S98" i="58"/>
  <c r="P98" i="58"/>
  <c r="Q98" i="58"/>
  <c r="V98" i="58"/>
  <c r="W98" i="58"/>
  <c r="K100" i="58"/>
  <c r="L100" i="58"/>
  <c r="T96" i="58"/>
  <c r="Q96" i="58"/>
  <c r="P59" i="58"/>
  <c r="S59" i="58"/>
  <c r="W59" i="58"/>
  <c r="M59" i="58"/>
  <c r="N59" i="58"/>
  <c r="Q59" i="58"/>
  <c r="T59" i="58"/>
  <c r="V59" i="58"/>
  <c r="P96" i="58"/>
  <c r="L90" i="58"/>
  <c r="L94" i="58"/>
  <c r="M90" i="58"/>
  <c r="P88" i="58"/>
  <c r="M82" i="58"/>
  <c r="P80" i="58"/>
  <c r="S79" i="58"/>
  <c r="Q78" i="58"/>
  <c r="L75" i="58"/>
  <c r="P71" i="58"/>
  <c r="W71" i="58"/>
  <c r="V62" i="58"/>
  <c r="L56" i="58"/>
  <c r="K56" i="58"/>
  <c r="V53" i="58"/>
  <c r="M37" i="58"/>
  <c r="N37" i="58"/>
  <c r="P37" i="58"/>
  <c r="Q37" i="58"/>
  <c r="S37" i="58"/>
  <c r="T37" i="58"/>
  <c r="W37" i="58"/>
  <c r="M72" i="58"/>
  <c r="P72" i="58"/>
  <c r="S72" i="58"/>
  <c r="W72" i="58"/>
  <c r="P55" i="58"/>
  <c r="S55" i="58"/>
  <c r="W55" i="58"/>
  <c r="L44" i="58"/>
  <c r="K44" i="58"/>
  <c r="L28" i="58"/>
  <c r="K28" i="58"/>
  <c r="T53" i="58"/>
  <c r="L52" i="58"/>
  <c r="K52" i="58"/>
  <c r="T93" i="58"/>
  <c r="N88" i="58"/>
  <c r="T85" i="58"/>
  <c r="W84" i="58"/>
  <c r="N80" i="58"/>
  <c r="N79" i="58"/>
  <c r="M73" i="58"/>
  <c r="P73" i="58"/>
  <c r="S73" i="58"/>
  <c r="W73" i="58"/>
  <c r="L67" i="58"/>
  <c r="L57" i="58"/>
  <c r="P51" i="58"/>
  <c r="S51" i="58"/>
  <c r="W51" i="58"/>
  <c r="L32" i="58"/>
  <c r="K32" i="58"/>
  <c r="S93" i="58"/>
  <c r="M88" i="58"/>
  <c r="S85" i="58"/>
  <c r="V84" i="58"/>
  <c r="M80" i="58"/>
  <c r="L78" i="58"/>
  <c r="M74" i="58"/>
  <c r="S74" i="58"/>
  <c r="V71" i="58"/>
  <c r="M65" i="58"/>
  <c r="P65" i="58"/>
  <c r="S65" i="58"/>
  <c r="W65" i="58"/>
  <c r="L62" i="58"/>
  <c r="T49" i="58"/>
  <c r="L48" i="58"/>
  <c r="K48" i="58"/>
  <c r="P47" i="58"/>
  <c r="Q47" i="58"/>
  <c r="S47" i="58"/>
  <c r="W47" i="58"/>
  <c r="P75" i="58"/>
  <c r="W75" i="58"/>
  <c r="M41" i="58"/>
  <c r="N41" i="58"/>
  <c r="P41" i="58"/>
  <c r="Q41" i="58"/>
  <c r="S41" i="58"/>
  <c r="T41" i="58"/>
  <c r="W41" i="58"/>
  <c r="P93" i="58"/>
  <c r="P85" i="58"/>
  <c r="T84" i="58"/>
  <c r="M76" i="58"/>
  <c r="P76" i="58"/>
  <c r="S76" i="58"/>
  <c r="W76" i="58"/>
  <c r="V72" i="58"/>
  <c r="S71" i="58"/>
  <c r="L68" i="58"/>
  <c r="K68" i="58"/>
  <c r="T66" i="58"/>
  <c r="M66" i="58"/>
  <c r="S66" i="58"/>
  <c r="M61" i="58"/>
  <c r="P61" i="58"/>
  <c r="Q61" i="58"/>
  <c r="S61" i="58"/>
  <c r="W61" i="58"/>
  <c r="L58" i="58"/>
  <c r="W90" i="58"/>
  <c r="Q84" i="58"/>
  <c r="W82" i="58"/>
  <c r="T72" i="58"/>
  <c r="Q71" i="58"/>
  <c r="L69" i="58"/>
  <c r="V55" i="58"/>
  <c r="L36" i="58"/>
  <c r="K36" i="58"/>
  <c r="M25" i="58"/>
  <c r="N25" i="58"/>
  <c r="P25" i="58"/>
  <c r="Q25" i="58"/>
  <c r="S25" i="58"/>
  <c r="T25" i="58"/>
  <c r="W25" i="58"/>
  <c r="S99" i="58"/>
  <c r="N93" i="58"/>
  <c r="S91" i="58"/>
  <c r="V90" i="58"/>
  <c r="N85" i="58"/>
  <c r="P84" i="58"/>
  <c r="S83" i="58"/>
  <c r="V82" i="58"/>
  <c r="M77" i="58"/>
  <c r="P77" i="58"/>
  <c r="S77" i="58"/>
  <c r="W77" i="58"/>
  <c r="W74" i="58"/>
  <c r="Q72" i="58"/>
  <c r="P67" i="58"/>
  <c r="W67" i="58"/>
  <c r="M57" i="58"/>
  <c r="P57" i="58"/>
  <c r="Q57" i="58"/>
  <c r="S57" i="58"/>
  <c r="W57" i="58"/>
  <c r="T55" i="58"/>
  <c r="L54" i="58"/>
  <c r="M78" i="58"/>
  <c r="S78" i="58"/>
  <c r="T62" i="58"/>
  <c r="W62" i="58"/>
  <c r="M62" i="58"/>
  <c r="N62" i="58"/>
  <c r="S62" i="58"/>
  <c r="Q55" i="58"/>
  <c r="M45" i="58"/>
  <c r="P45" i="58"/>
  <c r="Q45" i="58"/>
  <c r="S45" i="58"/>
  <c r="T45" i="58"/>
  <c r="W45" i="58"/>
  <c r="M29" i="58"/>
  <c r="N29" i="58"/>
  <c r="P29" i="58"/>
  <c r="Q29" i="58"/>
  <c r="S29" i="58"/>
  <c r="T29" i="58"/>
  <c r="W29" i="58"/>
  <c r="P79" i="58"/>
  <c r="W79" i="58"/>
  <c r="T75" i="58"/>
  <c r="M68" i="58"/>
  <c r="P68" i="58"/>
  <c r="S68" i="58"/>
  <c r="W68" i="58"/>
  <c r="N55" i="58"/>
  <c r="M53" i="58"/>
  <c r="P53" i="58"/>
  <c r="Q53" i="58"/>
  <c r="S53" i="58"/>
  <c r="W53" i="58"/>
  <c r="K46" i="58"/>
  <c r="L46" i="58"/>
  <c r="T97" i="58"/>
  <c r="Q90" i="58"/>
  <c r="T89" i="58"/>
  <c r="W88" i="58"/>
  <c r="N84" i="58"/>
  <c r="Q82" i="58"/>
  <c r="T81" i="58"/>
  <c r="W80" i="58"/>
  <c r="V76" i="58"/>
  <c r="S75" i="58"/>
  <c r="Q74" i="58"/>
  <c r="N72" i="58"/>
  <c r="L71" i="58"/>
  <c r="W66" i="58"/>
  <c r="T65" i="58"/>
  <c r="T58" i="58"/>
  <c r="W58" i="58"/>
  <c r="M58" i="58"/>
  <c r="N58" i="58"/>
  <c r="S58" i="58"/>
  <c r="M55" i="58"/>
  <c r="Q51" i="58"/>
  <c r="M33" i="58"/>
  <c r="N33" i="58"/>
  <c r="P33" i="58"/>
  <c r="Q33" i="58"/>
  <c r="S33" i="58"/>
  <c r="T33" i="58"/>
  <c r="W33" i="58"/>
  <c r="N99" i="58"/>
  <c r="S97" i="58"/>
  <c r="N91" i="58"/>
  <c r="P90" i="58"/>
  <c r="S89" i="58"/>
  <c r="V88" i="58"/>
  <c r="M84" i="58"/>
  <c r="N83" i="58"/>
  <c r="P82" i="58"/>
  <c r="S81" i="58"/>
  <c r="V80" i="58"/>
  <c r="T76" i="58"/>
  <c r="Q75" i="58"/>
  <c r="P74" i="58"/>
  <c r="V66" i="58"/>
  <c r="Q65" i="58"/>
  <c r="L64" i="58"/>
  <c r="K64" i="58"/>
  <c r="V61" i="58"/>
  <c r="M49" i="58"/>
  <c r="P49" i="58"/>
  <c r="Q49" i="58"/>
  <c r="S49" i="58"/>
  <c r="W49" i="58"/>
  <c r="L40" i="58"/>
  <c r="K40" i="58"/>
  <c r="M99" i="58"/>
  <c r="Q97" i="58"/>
  <c r="V95" i="58"/>
  <c r="M91" i="58"/>
  <c r="Q89" i="58"/>
  <c r="V87" i="58"/>
  <c r="M83" i="58"/>
  <c r="Q81" i="58"/>
  <c r="V79" i="58"/>
  <c r="W78" i="58"/>
  <c r="Q76" i="58"/>
  <c r="M69" i="58"/>
  <c r="P69" i="58"/>
  <c r="S69" i="58"/>
  <c r="W69" i="58"/>
  <c r="V67" i="58"/>
  <c r="Q66" i="58"/>
  <c r="P63" i="58"/>
  <c r="S63" i="58"/>
  <c r="W63" i="58"/>
  <c r="T54" i="58"/>
  <c r="W54" i="58"/>
  <c r="M54" i="58"/>
  <c r="N54" i="58"/>
  <c r="S54" i="58"/>
  <c r="M51" i="58"/>
  <c r="N47" i="58"/>
  <c r="S46" i="58"/>
  <c r="S42" i="58"/>
  <c r="S38" i="58"/>
  <c r="S34" i="58"/>
  <c r="S30" i="58"/>
  <c r="S26" i="58"/>
  <c r="S22" i="58"/>
  <c r="L23" i="58"/>
  <c r="W64" i="58"/>
  <c r="W60" i="58"/>
  <c r="W56" i="58"/>
  <c r="W52" i="58"/>
  <c r="W48" i="58"/>
  <c r="W44" i="58"/>
  <c r="W40" i="58"/>
  <c r="W36" i="58"/>
  <c r="N46" i="58"/>
  <c r="N42" i="58"/>
  <c r="N38" i="58"/>
  <c r="N34" i="58"/>
  <c r="N30" i="58"/>
  <c r="N26" i="58"/>
  <c r="N22" i="58"/>
  <c r="M46" i="58"/>
  <c r="M42" i="58"/>
  <c r="M38" i="58"/>
  <c r="M34" i="58"/>
  <c r="M30" i="58"/>
  <c r="M26" i="58"/>
  <c r="L42" i="58"/>
  <c r="L38" i="58"/>
  <c r="L34" i="58"/>
  <c r="L30" i="58"/>
  <c r="L26" i="58"/>
  <c r="L22" i="58"/>
  <c r="S64" i="58"/>
  <c r="S60" i="58"/>
  <c r="S56" i="58"/>
  <c r="S52" i="58"/>
  <c r="S48" i="58"/>
  <c r="S44" i="58"/>
  <c r="W43" i="58"/>
  <c r="S40" i="58"/>
  <c r="W39" i="58"/>
  <c r="S36" i="58"/>
  <c r="W35" i="58"/>
  <c r="S32" i="58"/>
  <c r="W31" i="58"/>
  <c r="S28" i="58"/>
  <c r="W27" i="58"/>
  <c r="S24" i="58"/>
  <c r="W23" i="58"/>
  <c r="P64" i="58"/>
  <c r="P60" i="58"/>
  <c r="P56" i="58"/>
  <c r="P52" i="58"/>
  <c r="P48" i="58"/>
  <c r="P44" i="58"/>
  <c r="P40" i="58"/>
  <c r="P36" i="58"/>
  <c r="P32" i="58"/>
  <c r="P28" i="58"/>
  <c r="P24" i="58"/>
  <c r="W46" i="58"/>
  <c r="S43" i="58"/>
  <c r="W42" i="58"/>
  <c r="S39" i="58"/>
  <c r="W38" i="58"/>
  <c r="S35" i="58"/>
  <c r="W34" i="58"/>
  <c r="S31" i="58"/>
  <c r="S27" i="58"/>
  <c r="Q43" i="58"/>
  <c r="Q39" i="58"/>
  <c r="Q35" i="58"/>
  <c r="Q31" i="58"/>
  <c r="Q27" i="58"/>
  <c r="Q23" i="58"/>
  <c r="M6" i="58"/>
  <c r="L19" i="58"/>
  <c r="L17" i="58"/>
  <c r="L7" i="58"/>
  <c r="K3" i="58"/>
  <c r="L15" i="58"/>
  <c r="K11" i="58"/>
  <c r="K9" i="58"/>
  <c r="K4" i="58"/>
  <c r="K12" i="58"/>
  <c r="K20" i="58"/>
  <c r="K5" i="58"/>
  <c r="K13" i="58"/>
  <c r="K21" i="58"/>
  <c r="K6" i="58"/>
  <c r="K14" i="58"/>
  <c r="K8" i="58"/>
  <c r="K16" i="58"/>
  <c r="K2" i="58"/>
  <c r="U2" i="58" s="1"/>
  <c r="K10" i="58"/>
  <c r="K18" i="58"/>
  <c r="Q51" i="56"/>
  <c r="O51" i="56"/>
  <c r="T51" i="56"/>
  <c r="R43" i="56"/>
  <c r="K43" i="56"/>
  <c r="L43" i="56"/>
  <c r="O43" i="56"/>
  <c r="Q43" i="56"/>
  <c r="Q6" i="56"/>
  <c r="Q4" i="56"/>
  <c r="K54" i="56"/>
  <c r="O54" i="56"/>
  <c r="T54" i="56"/>
  <c r="U54" i="56"/>
  <c r="O6" i="56"/>
  <c r="O4" i="56"/>
  <c r="N6" i="56"/>
  <c r="N4" i="56"/>
  <c r="L6" i="56"/>
  <c r="R39" i="56"/>
  <c r="K39" i="56"/>
  <c r="L39" i="56"/>
  <c r="N39" i="56"/>
  <c r="O39" i="56"/>
  <c r="Q39" i="56"/>
  <c r="T39" i="56"/>
  <c r="U39" i="56"/>
  <c r="U6" i="56"/>
  <c r="U4" i="56"/>
  <c r="K4" i="56"/>
  <c r="O61" i="56"/>
  <c r="N61" i="56"/>
  <c r="Q61" i="56"/>
  <c r="R61" i="56"/>
  <c r="U61" i="56"/>
  <c r="O29" i="56"/>
  <c r="N29" i="56"/>
  <c r="Q29" i="56"/>
  <c r="R29" i="56"/>
  <c r="U29" i="56"/>
  <c r="T16" i="56"/>
  <c r="K16" i="56"/>
  <c r="L16" i="56"/>
  <c r="N16" i="56"/>
  <c r="T41" i="56"/>
  <c r="R41" i="56"/>
  <c r="R91" i="56"/>
  <c r="K91" i="56"/>
  <c r="L91" i="56"/>
  <c r="N91" i="56"/>
  <c r="O91" i="56"/>
  <c r="Q91" i="56"/>
  <c r="T56" i="56"/>
  <c r="R56" i="56"/>
  <c r="R59" i="56"/>
  <c r="L59" i="56"/>
  <c r="N59" i="56"/>
  <c r="O59" i="56"/>
  <c r="Q59" i="56"/>
  <c r="T59" i="56"/>
  <c r="U59" i="56"/>
  <c r="U97" i="56"/>
  <c r="T90" i="56"/>
  <c r="U82" i="56"/>
  <c r="Q71" i="56"/>
  <c r="O62" i="56"/>
  <c r="R58" i="56"/>
  <c r="T50" i="56"/>
  <c r="T38" i="56"/>
  <c r="U35" i="56"/>
  <c r="O28" i="56"/>
  <c r="Q19" i="56"/>
  <c r="U99" i="56"/>
  <c r="Q97" i="56"/>
  <c r="R92" i="56"/>
  <c r="L90" i="56"/>
  <c r="U87" i="56"/>
  <c r="T82" i="56"/>
  <c r="O71" i="56"/>
  <c r="Q58" i="56"/>
  <c r="U55" i="56"/>
  <c r="Q50" i="56"/>
  <c r="Q42" i="56"/>
  <c r="T35" i="56"/>
  <c r="O19" i="56"/>
  <c r="Q13" i="56"/>
  <c r="U7" i="56"/>
  <c r="T99" i="56"/>
  <c r="N97" i="56"/>
  <c r="U94" i="56"/>
  <c r="Q82" i="56"/>
  <c r="N71" i="56"/>
  <c r="L62" i="56"/>
  <c r="O58" i="56"/>
  <c r="L55" i="56"/>
  <c r="O35" i="56"/>
  <c r="L71" i="56"/>
  <c r="L58" i="56"/>
  <c r="K55" i="56"/>
  <c r="L50" i="56"/>
  <c r="T46" i="56"/>
  <c r="L35" i="56"/>
  <c r="O46" i="56"/>
  <c r="U18" i="56"/>
  <c r="O96" i="56"/>
  <c r="K63" i="56"/>
  <c r="U47" i="56"/>
  <c r="T18" i="56"/>
  <c r="Q14" i="56"/>
  <c r="L96" i="56"/>
  <c r="R49" i="56"/>
  <c r="T47" i="56"/>
  <c r="L46" i="56"/>
  <c r="O34" i="56"/>
  <c r="O18" i="56"/>
  <c r="O14" i="56"/>
  <c r="R9" i="56"/>
  <c r="R79" i="56"/>
  <c r="U67" i="56"/>
  <c r="Q49" i="56"/>
  <c r="R24" i="56"/>
  <c r="N79" i="56"/>
  <c r="U62" i="56"/>
  <c r="U11" i="56"/>
  <c r="R5" i="56"/>
  <c r="L5" i="56"/>
  <c r="R4" i="56"/>
  <c r="R3" i="56"/>
  <c r="L3" i="56"/>
  <c r="Q5" i="56"/>
  <c r="K5" i="56"/>
  <c r="Q3" i="56"/>
  <c r="U5" i="56"/>
  <c r="O5" i="56"/>
  <c r="T5" i="56"/>
  <c r="K100" i="56"/>
  <c r="L100" i="56"/>
  <c r="N100" i="56"/>
  <c r="R100" i="56"/>
  <c r="T100" i="56"/>
  <c r="N77" i="56"/>
  <c r="Q77" i="56"/>
  <c r="R77" i="56"/>
  <c r="U77" i="56"/>
  <c r="K68" i="56"/>
  <c r="R68" i="56"/>
  <c r="K70" i="56"/>
  <c r="L70" i="56"/>
  <c r="O70" i="56"/>
  <c r="T70" i="56"/>
  <c r="U70" i="56"/>
  <c r="K96" i="56"/>
  <c r="O86" i="56"/>
  <c r="L78" i="56"/>
  <c r="N43" i="56"/>
  <c r="L34" i="56"/>
  <c r="N28" i="56"/>
  <c r="O17" i="56"/>
  <c r="O10" i="56"/>
  <c r="K71" i="56"/>
  <c r="T7" i="56"/>
  <c r="U22" i="56"/>
  <c r="L99" i="56"/>
  <c r="Q74" i="56"/>
  <c r="R44" i="56"/>
  <c r="Q41" i="56"/>
  <c r="N35" i="56"/>
  <c r="T22" i="56"/>
  <c r="Q18" i="56"/>
  <c r="K17" i="56"/>
  <c r="T11" i="56"/>
  <c r="U95" i="56"/>
  <c r="U65" i="56"/>
  <c r="T95" i="56"/>
  <c r="L92" i="56"/>
  <c r="U83" i="56"/>
  <c r="U75" i="56"/>
  <c r="R65" i="56"/>
  <c r="K35" i="56"/>
  <c r="R33" i="56"/>
  <c r="U30" i="56"/>
  <c r="U19" i="56"/>
  <c r="N18" i="56"/>
  <c r="U15" i="56"/>
  <c r="O11" i="56"/>
  <c r="Q9" i="56"/>
  <c r="R95" i="56"/>
  <c r="O94" i="56"/>
  <c r="K87" i="56"/>
  <c r="R85" i="56"/>
  <c r="T83" i="56"/>
  <c r="T75" i="56"/>
  <c r="L74" i="56"/>
  <c r="Q65" i="56"/>
  <c r="U42" i="56"/>
  <c r="Q33" i="56"/>
  <c r="T30" i="56"/>
  <c r="U27" i="56"/>
  <c r="T19" i="56"/>
  <c r="T15" i="56"/>
  <c r="N11" i="56"/>
  <c r="Q95" i="56"/>
  <c r="U90" i="56"/>
  <c r="O83" i="56"/>
  <c r="Q75" i="56"/>
  <c r="N65" i="56"/>
  <c r="U63" i="56"/>
  <c r="K59" i="56"/>
  <c r="U51" i="56"/>
  <c r="U45" i="56"/>
  <c r="T42" i="56"/>
  <c r="N33" i="56"/>
  <c r="R30" i="56"/>
  <c r="T27" i="56"/>
  <c r="U23" i="56"/>
  <c r="R19" i="56"/>
  <c r="L18" i="56"/>
  <c r="R15" i="56"/>
  <c r="O95" i="56"/>
  <c r="N83" i="56"/>
  <c r="O75" i="56"/>
  <c r="R57" i="56"/>
  <c r="R45" i="56"/>
  <c r="R42" i="56"/>
  <c r="Q30" i="56"/>
  <c r="Q27" i="56"/>
  <c r="T23" i="56"/>
  <c r="Q15" i="56"/>
  <c r="U12" i="56"/>
  <c r="N95" i="56"/>
  <c r="R90" i="56"/>
  <c r="L83" i="56"/>
  <c r="U78" i="56"/>
  <c r="N75" i="56"/>
  <c r="U66" i="56"/>
  <c r="K65" i="56"/>
  <c r="R63" i="56"/>
  <c r="R60" i="56"/>
  <c r="Q57" i="56"/>
  <c r="T55" i="56"/>
  <c r="N48" i="56"/>
  <c r="Q45" i="56"/>
  <c r="O30" i="56"/>
  <c r="O27" i="56"/>
  <c r="Q23" i="56"/>
  <c r="O15" i="56"/>
  <c r="T12" i="56"/>
  <c r="U98" i="56"/>
  <c r="K83" i="56"/>
  <c r="T78" i="56"/>
  <c r="L75" i="56"/>
  <c r="T66" i="56"/>
  <c r="Q63" i="56"/>
  <c r="N60" i="56"/>
  <c r="Q55" i="56"/>
  <c r="N51" i="56"/>
  <c r="K48" i="56"/>
  <c r="N45" i="56"/>
  <c r="O42" i="56"/>
  <c r="U34" i="56"/>
  <c r="K33" i="56"/>
  <c r="R31" i="56"/>
  <c r="N27" i="56"/>
  <c r="R25" i="56"/>
  <c r="O23" i="56"/>
  <c r="N19" i="56"/>
  <c r="R16" i="56"/>
  <c r="N15" i="56"/>
  <c r="R12" i="56"/>
  <c r="T8" i="56"/>
  <c r="O98" i="56"/>
  <c r="L95" i="56"/>
  <c r="U91" i="56"/>
  <c r="K88" i="56"/>
  <c r="R78" i="56"/>
  <c r="K75" i="56"/>
  <c r="U73" i="56"/>
  <c r="U71" i="56"/>
  <c r="Q66" i="56"/>
  <c r="O63" i="56"/>
  <c r="O55" i="56"/>
  <c r="L51" i="56"/>
  <c r="U43" i="56"/>
  <c r="T34" i="56"/>
  <c r="Q31" i="56"/>
  <c r="L30" i="56"/>
  <c r="K27" i="56"/>
  <c r="Q25" i="56"/>
  <c r="N23" i="56"/>
  <c r="L19" i="56"/>
  <c r="Q16" i="56"/>
  <c r="O12" i="56"/>
  <c r="U10" i="56"/>
  <c r="R8" i="56"/>
  <c r="T91" i="56"/>
  <c r="U86" i="56"/>
  <c r="Q78" i="56"/>
  <c r="T71" i="56"/>
  <c r="O66" i="56"/>
  <c r="U58" i="56"/>
  <c r="N55" i="56"/>
  <c r="K51" i="56"/>
  <c r="U49" i="56"/>
  <c r="U46" i="56"/>
  <c r="T43" i="56"/>
  <c r="L42" i="56"/>
  <c r="R40" i="56"/>
  <c r="Q34" i="56"/>
  <c r="T28" i="56"/>
  <c r="L23" i="56"/>
  <c r="U17" i="56"/>
  <c r="O16" i="56"/>
  <c r="N12" i="56"/>
  <c r="T10" i="56"/>
  <c r="N2" i="56"/>
  <c r="Q2" i="56"/>
  <c r="R2" i="56"/>
  <c r="U72" i="56"/>
  <c r="K72" i="56"/>
  <c r="L72" i="56"/>
  <c r="N72" i="56"/>
  <c r="O72" i="56"/>
  <c r="Q72" i="56"/>
  <c r="R72" i="56"/>
  <c r="T72" i="56"/>
  <c r="Q80" i="56"/>
  <c r="T80" i="56"/>
  <c r="U80" i="56"/>
  <c r="K80" i="56"/>
  <c r="L80" i="56"/>
  <c r="N80" i="56"/>
  <c r="O80" i="56"/>
  <c r="R80" i="56"/>
  <c r="K36" i="56"/>
  <c r="L36" i="56"/>
  <c r="N36" i="56"/>
  <c r="O36" i="56"/>
  <c r="Q36" i="56"/>
  <c r="R36" i="56"/>
  <c r="T36" i="56"/>
  <c r="U36" i="56"/>
  <c r="K53" i="56"/>
  <c r="L53" i="56"/>
  <c r="N53" i="56"/>
  <c r="O53" i="56"/>
  <c r="Q53" i="56"/>
  <c r="R53" i="56"/>
  <c r="T53" i="56"/>
  <c r="U53" i="56"/>
  <c r="O93" i="56"/>
  <c r="T93" i="56"/>
  <c r="L93" i="56"/>
  <c r="K93" i="56"/>
  <c r="N93" i="56"/>
  <c r="Q93" i="56"/>
  <c r="R93" i="56"/>
  <c r="U93" i="56"/>
  <c r="O100" i="56"/>
  <c r="Q100" i="56"/>
  <c r="U100" i="56"/>
  <c r="T98" i="56"/>
  <c r="T92" i="56"/>
  <c r="L64" i="56"/>
  <c r="O64" i="56"/>
  <c r="Q64" i="56"/>
  <c r="R64" i="56"/>
  <c r="T64" i="56"/>
  <c r="U64" i="56"/>
  <c r="Q98" i="56"/>
  <c r="T89" i="56"/>
  <c r="K89" i="56"/>
  <c r="L89" i="56"/>
  <c r="N89" i="56"/>
  <c r="O89" i="56"/>
  <c r="L85" i="56"/>
  <c r="N85" i="56"/>
  <c r="O85" i="56"/>
  <c r="T85" i="56"/>
  <c r="Q76" i="56"/>
  <c r="U76" i="56"/>
  <c r="K76" i="56"/>
  <c r="L76" i="56"/>
  <c r="Q96" i="56"/>
  <c r="T96" i="56"/>
  <c r="U96" i="56"/>
  <c r="O92" i="56"/>
  <c r="T88" i="56"/>
  <c r="L81" i="56"/>
  <c r="O81" i="56"/>
  <c r="T81" i="56"/>
  <c r="N92" i="56"/>
  <c r="R84" i="56"/>
  <c r="K52" i="56"/>
  <c r="L52" i="56"/>
  <c r="N52" i="56"/>
  <c r="O52" i="56"/>
  <c r="Q52" i="56"/>
  <c r="R52" i="56"/>
  <c r="T52" i="56"/>
  <c r="U52" i="56"/>
  <c r="K21" i="56"/>
  <c r="L21" i="56"/>
  <c r="N21" i="56"/>
  <c r="O21" i="56"/>
  <c r="Q21" i="56"/>
  <c r="R21" i="56"/>
  <c r="T21" i="56"/>
  <c r="K90" i="56"/>
  <c r="N90" i="56"/>
  <c r="R88" i="56"/>
  <c r="K86" i="56"/>
  <c r="N86" i="56"/>
  <c r="R86" i="56"/>
  <c r="N84" i="56"/>
  <c r="T73" i="56"/>
  <c r="K73" i="56"/>
  <c r="L73" i="56"/>
  <c r="N73" i="56"/>
  <c r="O73" i="56"/>
  <c r="L68" i="56"/>
  <c r="N68" i="56"/>
  <c r="O68" i="56"/>
  <c r="Q68" i="56"/>
  <c r="T68" i="56"/>
  <c r="U68" i="56"/>
  <c r="L97" i="56"/>
  <c r="O97" i="56"/>
  <c r="T97" i="56"/>
  <c r="U89" i="56"/>
  <c r="U85" i="56"/>
  <c r="O77" i="56"/>
  <c r="T77" i="56"/>
  <c r="K77" i="56"/>
  <c r="L77" i="56"/>
  <c r="K20" i="56"/>
  <c r="L20" i="56"/>
  <c r="N20" i="56"/>
  <c r="O20" i="56"/>
  <c r="Q20" i="56"/>
  <c r="R20" i="56"/>
  <c r="T20" i="56"/>
  <c r="U20" i="56"/>
  <c r="R89" i="56"/>
  <c r="Q85" i="56"/>
  <c r="R81" i="56"/>
  <c r="T76" i="56"/>
  <c r="K98" i="56"/>
  <c r="N98" i="56"/>
  <c r="R98" i="56"/>
  <c r="Q81" i="56"/>
  <c r="K37" i="56"/>
  <c r="L37" i="56"/>
  <c r="N37" i="56"/>
  <c r="O37" i="56"/>
  <c r="Q37" i="56"/>
  <c r="R37" i="56"/>
  <c r="T37" i="56"/>
  <c r="Q92" i="56"/>
  <c r="U92" i="56"/>
  <c r="N81" i="56"/>
  <c r="R76" i="56"/>
  <c r="N96" i="56"/>
  <c r="U88" i="56"/>
  <c r="L88" i="56"/>
  <c r="O88" i="56"/>
  <c r="Q88" i="56"/>
  <c r="O84" i="56"/>
  <c r="Q84" i="56"/>
  <c r="T84" i="56"/>
  <c r="U84" i="56"/>
  <c r="O76" i="56"/>
  <c r="R97" i="56"/>
  <c r="Q90" i="56"/>
  <c r="N76" i="56"/>
  <c r="K69" i="56"/>
  <c r="L69" i="56"/>
  <c r="N69" i="56"/>
  <c r="O69" i="56"/>
  <c r="R69" i="56"/>
  <c r="T69" i="56"/>
  <c r="K94" i="56"/>
  <c r="K78" i="56"/>
  <c r="N74" i="56"/>
  <c r="K62" i="56"/>
  <c r="L61" i="56"/>
  <c r="N58" i="56"/>
  <c r="O57" i="56"/>
  <c r="Q56" i="56"/>
  <c r="K46" i="56"/>
  <c r="L45" i="56"/>
  <c r="N42" i="56"/>
  <c r="O41" i="56"/>
  <c r="Q40" i="56"/>
  <c r="K30" i="56"/>
  <c r="L29" i="56"/>
  <c r="N26" i="56"/>
  <c r="O25" i="56"/>
  <c r="Q24" i="56"/>
  <c r="K14" i="56"/>
  <c r="L13" i="56"/>
  <c r="N10" i="56"/>
  <c r="O9" i="56"/>
  <c r="Q8" i="56"/>
  <c r="R7" i="56"/>
  <c r="R70" i="56"/>
  <c r="K61" i="56"/>
  <c r="L60" i="56"/>
  <c r="N57" i="56"/>
  <c r="O56" i="56"/>
  <c r="R54" i="56"/>
  <c r="K45" i="56"/>
  <c r="L44" i="56"/>
  <c r="N41" i="56"/>
  <c r="O40" i="56"/>
  <c r="R38" i="56"/>
  <c r="K29" i="56"/>
  <c r="L28" i="56"/>
  <c r="N25" i="56"/>
  <c r="O24" i="56"/>
  <c r="R22" i="56"/>
  <c r="K13" i="56"/>
  <c r="L12" i="56"/>
  <c r="N9" i="56"/>
  <c r="O8" i="56"/>
  <c r="Q7" i="56"/>
  <c r="Q70" i="56"/>
  <c r="K60" i="56"/>
  <c r="N56" i="56"/>
  <c r="Q54" i="56"/>
  <c r="K44" i="56"/>
  <c r="N40" i="56"/>
  <c r="Q38" i="56"/>
  <c r="K28" i="56"/>
  <c r="L27" i="56"/>
  <c r="N24" i="56"/>
  <c r="Q22" i="56"/>
  <c r="K12" i="56"/>
  <c r="L11" i="56"/>
  <c r="N8" i="56"/>
  <c r="O7" i="56"/>
  <c r="O38" i="56"/>
  <c r="L26" i="56"/>
  <c r="O22" i="56"/>
  <c r="K11" i="56"/>
  <c r="L10" i="56"/>
  <c r="N7" i="56"/>
  <c r="R99" i="56"/>
  <c r="R83" i="56"/>
  <c r="N70" i="56"/>
  <c r="R67" i="56"/>
  <c r="T65" i="56"/>
  <c r="L57" i="56"/>
  <c r="N54" i="56"/>
  <c r="R51" i="56"/>
  <c r="T49" i="56"/>
  <c r="U48" i="56"/>
  <c r="L41" i="56"/>
  <c r="N38" i="56"/>
  <c r="R35" i="56"/>
  <c r="T33" i="56"/>
  <c r="U32" i="56"/>
  <c r="L25" i="56"/>
  <c r="N22" i="56"/>
  <c r="T17" i="56"/>
  <c r="U16" i="56"/>
  <c r="L9" i="56"/>
  <c r="R82" i="56"/>
  <c r="R66" i="56"/>
  <c r="K57" i="56"/>
  <c r="L56" i="56"/>
  <c r="R50" i="56"/>
  <c r="T48" i="56"/>
  <c r="K41" i="56"/>
  <c r="L40" i="56"/>
  <c r="R34" i="56"/>
  <c r="T32" i="56"/>
  <c r="K25" i="56"/>
  <c r="L24" i="56"/>
  <c r="R18" i="56"/>
  <c r="K9" i="56"/>
  <c r="L8" i="56"/>
  <c r="K56" i="56"/>
  <c r="K40" i="56"/>
  <c r="K24" i="56"/>
  <c r="K8" i="56"/>
  <c r="L7" i="56"/>
  <c r="L54" i="56"/>
  <c r="R48" i="56"/>
  <c r="L38" i="56"/>
  <c r="R32" i="56"/>
  <c r="L22" i="56"/>
  <c r="N82" i="56"/>
  <c r="N66" i="56"/>
  <c r="O65" i="56"/>
  <c r="T61" i="56"/>
  <c r="U60" i="56"/>
  <c r="N50" i="56"/>
  <c r="O49" i="56"/>
  <c r="Q48" i="56"/>
  <c r="T45" i="56"/>
  <c r="U44" i="56"/>
  <c r="N34" i="56"/>
  <c r="O33" i="56"/>
  <c r="Q32" i="56"/>
  <c r="T29" i="56"/>
  <c r="U28" i="56"/>
  <c r="T60" i="56"/>
  <c r="O48" i="56"/>
  <c r="T44" i="56"/>
  <c r="O32" i="56"/>
  <c r="U57" i="56"/>
  <c r="U41" i="56"/>
  <c r="U25" i="56"/>
  <c r="U9" i="56"/>
  <c r="Q60" i="56"/>
  <c r="U56" i="56"/>
  <c r="Q44" i="56"/>
  <c r="U40" i="56"/>
  <c r="U24" i="56"/>
  <c r="T2" i="56"/>
  <c r="O2" i="56"/>
  <c r="K2" i="56"/>
  <c r="L2" i="56"/>
  <c r="I2" i="56"/>
  <c r="S2" i="56" s="1"/>
  <c r="L2" i="52"/>
  <c r="I2" i="52"/>
  <c r="J2" i="52"/>
  <c r="L7" i="46"/>
  <c r="R7" i="46"/>
  <c r="P100" i="46"/>
  <c r="O100" i="46"/>
  <c r="M100" i="46"/>
  <c r="L100" i="46"/>
  <c r="J100" i="46"/>
  <c r="I88" i="42"/>
  <c r="H13" i="42"/>
  <c r="I31" i="42"/>
  <c r="H45" i="42"/>
  <c r="H61" i="42"/>
  <c r="I25" i="42"/>
  <c r="H7" i="42"/>
  <c r="H29" i="42"/>
  <c r="H69" i="42"/>
  <c r="H77" i="42"/>
  <c r="H98" i="42"/>
  <c r="H6" i="42"/>
  <c r="H5" i="42"/>
  <c r="H50" i="42"/>
  <c r="H72" i="42"/>
  <c r="R52" i="37"/>
  <c r="R51" i="37"/>
  <c r="R49" i="37"/>
  <c r="R36" i="37"/>
  <c r="R99" i="37"/>
  <c r="U83" i="37"/>
  <c r="R81" i="37"/>
  <c r="U67" i="37"/>
  <c r="R68" i="37"/>
  <c r="R65" i="37"/>
  <c r="S92" i="37"/>
  <c r="U2" i="37"/>
  <c r="R35" i="37"/>
  <c r="R2" i="37"/>
  <c r="R33" i="37"/>
  <c r="R22" i="37"/>
  <c r="U18" i="37"/>
  <c r="U17" i="37"/>
  <c r="R6" i="37"/>
  <c r="I96" i="37"/>
  <c r="T96" i="37"/>
  <c r="I80" i="37"/>
  <c r="S80" i="37"/>
  <c r="T80" i="37"/>
  <c r="I64" i="37"/>
  <c r="S64" i="37"/>
  <c r="T64" i="37"/>
  <c r="I16" i="37"/>
  <c r="S16" i="37"/>
  <c r="T16" i="37"/>
  <c r="J79" i="37"/>
  <c r="S79" i="37"/>
  <c r="T79" i="37"/>
  <c r="J63" i="37"/>
  <c r="S63" i="37"/>
  <c r="T63" i="37"/>
  <c r="J47" i="37"/>
  <c r="S47" i="37"/>
  <c r="T47" i="37"/>
  <c r="J31" i="37"/>
  <c r="S31" i="37"/>
  <c r="T31" i="37"/>
  <c r="J15" i="37"/>
  <c r="S15" i="37"/>
  <c r="T15" i="37"/>
  <c r="U15" i="37"/>
  <c r="R100" i="37"/>
  <c r="R82" i="37"/>
  <c r="R66" i="37"/>
  <c r="R50" i="37"/>
  <c r="R34" i="37"/>
  <c r="U16" i="37"/>
  <c r="S88" i="37"/>
  <c r="J94" i="37"/>
  <c r="S94" i="37"/>
  <c r="T94" i="37"/>
  <c r="J93" i="37"/>
  <c r="S93" i="37"/>
  <c r="T93" i="37"/>
  <c r="J77" i="37"/>
  <c r="S77" i="37"/>
  <c r="T77" i="37"/>
  <c r="J61" i="37"/>
  <c r="S61" i="37"/>
  <c r="T61" i="37"/>
  <c r="J45" i="37"/>
  <c r="S45" i="37"/>
  <c r="T45" i="37"/>
  <c r="J29" i="37"/>
  <c r="S29" i="37"/>
  <c r="T29" i="37"/>
  <c r="J13" i="37"/>
  <c r="S13" i="37"/>
  <c r="T13" i="37"/>
  <c r="U13" i="37"/>
  <c r="R98" i="37"/>
  <c r="R80" i="37"/>
  <c r="R64" i="37"/>
  <c r="R48" i="37"/>
  <c r="R32" i="37"/>
  <c r="R16" i="37"/>
  <c r="S72" i="37"/>
  <c r="J62" i="37"/>
  <c r="S62" i="37"/>
  <c r="T62" i="37"/>
  <c r="J12" i="37"/>
  <c r="U12" i="37"/>
  <c r="R97" i="37"/>
  <c r="R79" i="37"/>
  <c r="R63" i="37"/>
  <c r="R47" i="37"/>
  <c r="R31" i="37"/>
  <c r="R15" i="37"/>
  <c r="T92" i="37"/>
  <c r="S60" i="37"/>
  <c r="J91" i="37"/>
  <c r="S91" i="37"/>
  <c r="T91" i="37"/>
  <c r="J75" i="37"/>
  <c r="S75" i="37"/>
  <c r="T75" i="37"/>
  <c r="J59" i="37"/>
  <c r="S59" i="37"/>
  <c r="T59" i="37"/>
  <c r="J43" i="37"/>
  <c r="S43" i="37"/>
  <c r="T43" i="37"/>
  <c r="J27" i="37"/>
  <c r="S27" i="37"/>
  <c r="T27" i="37"/>
  <c r="J11" i="37"/>
  <c r="U11" i="37"/>
  <c r="S11" i="37"/>
  <c r="T11" i="37"/>
  <c r="R94" i="37"/>
  <c r="R78" i="37"/>
  <c r="R62" i="37"/>
  <c r="R46" i="37"/>
  <c r="U80" i="37"/>
  <c r="U64" i="37"/>
  <c r="T88" i="37"/>
  <c r="S56" i="37"/>
  <c r="J30" i="37"/>
  <c r="S30" i="37"/>
  <c r="T30" i="37"/>
  <c r="J90" i="37"/>
  <c r="S90" i="37"/>
  <c r="T90" i="37"/>
  <c r="J74" i="37"/>
  <c r="S74" i="37"/>
  <c r="T74" i="37"/>
  <c r="J58" i="37"/>
  <c r="S58" i="37"/>
  <c r="T58" i="37"/>
  <c r="J42" i="37"/>
  <c r="S42" i="37"/>
  <c r="T42" i="37"/>
  <c r="J26" i="37"/>
  <c r="S26" i="37"/>
  <c r="T26" i="37"/>
  <c r="J10" i="37"/>
  <c r="S10" i="37"/>
  <c r="T10" i="37"/>
  <c r="R93" i="37"/>
  <c r="R77" i="37"/>
  <c r="R61" i="37"/>
  <c r="R45" i="37"/>
  <c r="R29" i="37"/>
  <c r="R13" i="37"/>
  <c r="U79" i="37"/>
  <c r="U63" i="37"/>
  <c r="U47" i="37"/>
  <c r="U31" i="37"/>
  <c r="T76" i="37"/>
  <c r="S44" i="37"/>
  <c r="I89" i="37"/>
  <c r="S89" i="37"/>
  <c r="T89" i="37"/>
  <c r="I73" i="37"/>
  <c r="S73" i="37"/>
  <c r="T73" i="37"/>
  <c r="I57" i="37"/>
  <c r="S57" i="37"/>
  <c r="T57" i="37"/>
  <c r="I41" i="37"/>
  <c r="S41" i="37"/>
  <c r="T41" i="37"/>
  <c r="I25" i="37"/>
  <c r="S25" i="37"/>
  <c r="T25" i="37"/>
  <c r="U25" i="37"/>
  <c r="I9" i="37"/>
  <c r="S9" i="37"/>
  <c r="T9" i="37"/>
  <c r="U9" i="37"/>
  <c r="R92" i="37"/>
  <c r="R76" i="37"/>
  <c r="R60" i="37"/>
  <c r="R44" i="37"/>
  <c r="R28" i="37"/>
  <c r="R12" i="37"/>
  <c r="U94" i="37"/>
  <c r="U62" i="37"/>
  <c r="U30" i="37"/>
  <c r="T72" i="37"/>
  <c r="S40" i="37"/>
  <c r="I48" i="37"/>
  <c r="S48" i="37"/>
  <c r="T48" i="37"/>
  <c r="J8" i="37"/>
  <c r="U8" i="37"/>
  <c r="R91" i="37"/>
  <c r="R75" i="37"/>
  <c r="R59" i="37"/>
  <c r="R43" i="37"/>
  <c r="R27" i="37"/>
  <c r="R11" i="37"/>
  <c r="U93" i="37"/>
  <c r="U77" i="37"/>
  <c r="U61" i="37"/>
  <c r="U45" i="37"/>
  <c r="U29" i="37"/>
  <c r="T60" i="37"/>
  <c r="S28" i="37"/>
  <c r="I32" i="37"/>
  <c r="S32" i="37"/>
  <c r="T32" i="37"/>
  <c r="J78" i="37"/>
  <c r="S78" i="37"/>
  <c r="T78" i="37"/>
  <c r="J2" i="37"/>
  <c r="T2" i="37"/>
  <c r="J87" i="37"/>
  <c r="S87" i="37"/>
  <c r="T87" i="37"/>
  <c r="J71" i="37"/>
  <c r="S71" i="37"/>
  <c r="T71" i="37"/>
  <c r="J55" i="37"/>
  <c r="S55" i="37"/>
  <c r="T55" i="37"/>
  <c r="J39" i="37"/>
  <c r="S39" i="37"/>
  <c r="T39" i="37"/>
  <c r="J23" i="37"/>
  <c r="S23" i="37"/>
  <c r="T23" i="37"/>
  <c r="U23" i="37"/>
  <c r="J7" i="37"/>
  <c r="S7" i="37"/>
  <c r="T7" i="37"/>
  <c r="U7" i="37"/>
  <c r="R90" i="37"/>
  <c r="R74" i="37"/>
  <c r="R58" i="37"/>
  <c r="R42" i="37"/>
  <c r="R26" i="37"/>
  <c r="R10" i="37"/>
  <c r="U92" i="37"/>
  <c r="U76" i="37"/>
  <c r="U60" i="37"/>
  <c r="U44" i="37"/>
  <c r="U28" i="37"/>
  <c r="T56" i="37"/>
  <c r="S24" i="37"/>
  <c r="J46" i="37"/>
  <c r="S46" i="37"/>
  <c r="T46" i="37"/>
  <c r="J86" i="37"/>
  <c r="S86" i="37"/>
  <c r="T86" i="37"/>
  <c r="J70" i="37"/>
  <c r="S70" i="37"/>
  <c r="T70" i="37"/>
  <c r="J54" i="37"/>
  <c r="S54" i="37"/>
  <c r="T54" i="37"/>
  <c r="J38" i="37"/>
  <c r="S38" i="37"/>
  <c r="T38" i="37"/>
  <c r="J22" i="37"/>
  <c r="S22" i="37"/>
  <c r="T22" i="37"/>
  <c r="J6" i="37"/>
  <c r="S6" i="37"/>
  <c r="T6" i="37"/>
  <c r="R89" i="37"/>
  <c r="R73" i="37"/>
  <c r="R57" i="37"/>
  <c r="R41" i="37"/>
  <c r="R25" i="37"/>
  <c r="R9" i="37"/>
  <c r="U91" i="37"/>
  <c r="U75" i="37"/>
  <c r="U59" i="37"/>
  <c r="U43" i="37"/>
  <c r="U27" i="37"/>
  <c r="T44" i="37"/>
  <c r="S12" i="37"/>
  <c r="J85" i="37"/>
  <c r="S85" i="37"/>
  <c r="T85" i="37"/>
  <c r="J69" i="37"/>
  <c r="S69" i="37"/>
  <c r="T69" i="37"/>
  <c r="J53" i="37"/>
  <c r="S53" i="37"/>
  <c r="T53" i="37"/>
  <c r="J37" i="37"/>
  <c r="S37" i="37"/>
  <c r="T37" i="37"/>
  <c r="J21" i="37"/>
  <c r="S21" i="37"/>
  <c r="T21" i="37"/>
  <c r="J5" i="37"/>
  <c r="S5" i="37"/>
  <c r="T5" i="37"/>
  <c r="U5" i="37"/>
  <c r="R88" i="37"/>
  <c r="R72" i="37"/>
  <c r="R56" i="37"/>
  <c r="R40" i="37"/>
  <c r="R24" i="37"/>
  <c r="R8" i="37"/>
  <c r="U90" i="37"/>
  <c r="U74" i="37"/>
  <c r="U58" i="37"/>
  <c r="U42" i="37"/>
  <c r="U26" i="37"/>
  <c r="T40" i="37"/>
  <c r="S8" i="37"/>
  <c r="J100" i="37"/>
  <c r="S100" i="37"/>
  <c r="T100" i="37"/>
  <c r="J84" i="37"/>
  <c r="S84" i="37"/>
  <c r="T84" i="37"/>
  <c r="J68" i="37"/>
  <c r="S68" i="37"/>
  <c r="T68" i="37"/>
  <c r="J52" i="37"/>
  <c r="S52" i="37"/>
  <c r="T52" i="37"/>
  <c r="J36" i="37"/>
  <c r="S36" i="37"/>
  <c r="T36" i="37"/>
  <c r="J20" i="37"/>
  <c r="S20" i="37"/>
  <c r="T20" i="37"/>
  <c r="U20" i="37"/>
  <c r="J4" i="37"/>
  <c r="S4" i="37"/>
  <c r="T4" i="37"/>
  <c r="U4" i="37"/>
  <c r="R87" i="37"/>
  <c r="R71" i="37"/>
  <c r="R55" i="37"/>
  <c r="R39" i="37"/>
  <c r="R23" i="37"/>
  <c r="R7" i="37"/>
  <c r="U89" i="37"/>
  <c r="U73" i="37"/>
  <c r="U57" i="37"/>
  <c r="U41" i="37"/>
  <c r="U24" i="37"/>
  <c r="T28" i="37"/>
  <c r="J99" i="37"/>
  <c r="S99" i="37"/>
  <c r="T99" i="37"/>
  <c r="J83" i="37"/>
  <c r="S83" i="37"/>
  <c r="T83" i="37"/>
  <c r="J67" i="37"/>
  <c r="S67" i="37"/>
  <c r="T67" i="37"/>
  <c r="J51" i="37"/>
  <c r="S51" i="37"/>
  <c r="T51" i="37"/>
  <c r="J35" i="37"/>
  <c r="S35" i="37"/>
  <c r="T35" i="37"/>
  <c r="J19" i="37"/>
  <c r="S19" i="37"/>
  <c r="T19" i="37"/>
  <c r="U19" i="37"/>
  <c r="J3" i="37"/>
  <c r="S3" i="37"/>
  <c r="T3" i="37"/>
  <c r="U3" i="37"/>
  <c r="U88" i="37"/>
  <c r="U72" i="37"/>
  <c r="U56" i="37"/>
  <c r="U40" i="37"/>
  <c r="T24" i="37"/>
  <c r="J14" i="37"/>
  <c r="S14" i="37"/>
  <c r="T14" i="37"/>
  <c r="U14" i="37"/>
  <c r="I98" i="37"/>
  <c r="S98" i="37"/>
  <c r="T98" i="37"/>
  <c r="I82" i="37"/>
  <c r="S82" i="37"/>
  <c r="T82" i="37"/>
  <c r="I66" i="37"/>
  <c r="S66" i="37"/>
  <c r="T66" i="37"/>
  <c r="I50" i="37"/>
  <c r="S50" i="37"/>
  <c r="T50" i="37"/>
  <c r="I34" i="37"/>
  <c r="S34" i="37"/>
  <c r="T34" i="37"/>
  <c r="I18" i="37"/>
  <c r="S18" i="37"/>
  <c r="T18" i="37"/>
  <c r="M7" i="37"/>
  <c r="R85" i="37"/>
  <c r="R69" i="37"/>
  <c r="R53" i="37"/>
  <c r="R37" i="37"/>
  <c r="R21" i="37"/>
  <c r="R5" i="37"/>
  <c r="U87" i="37"/>
  <c r="U71" i="37"/>
  <c r="U55" i="37"/>
  <c r="U39" i="37"/>
  <c r="U21" i="37"/>
  <c r="T12" i="37"/>
  <c r="I97" i="37"/>
  <c r="S97" i="37"/>
  <c r="T97" i="37"/>
  <c r="I81" i="37"/>
  <c r="S81" i="37"/>
  <c r="T81" i="37"/>
  <c r="I65" i="37"/>
  <c r="S65" i="37"/>
  <c r="T65" i="37"/>
  <c r="I49" i="37"/>
  <c r="S49" i="37"/>
  <c r="T49" i="37"/>
  <c r="I33" i="37"/>
  <c r="S33" i="37"/>
  <c r="T33" i="37"/>
  <c r="I17" i="37"/>
  <c r="S17" i="37"/>
  <c r="T17" i="37"/>
  <c r="V30" i="37"/>
  <c r="R84" i="37"/>
  <c r="U86" i="37"/>
  <c r="U70" i="37"/>
  <c r="U54" i="37"/>
  <c r="U38" i="37"/>
  <c r="T8" i="37"/>
  <c r="S96" i="37"/>
  <c r="R96" i="37"/>
  <c r="U96" i="37"/>
  <c r="S95" i="37"/>
  <c r="R95" i="37"/>
  <c r="U95" i="37"/>
  <c r="T95" i="37"/>
  <c r="L96" i="35"/>
  <c r="L95" i="35"/>
  <c r="K2" i="35"/>
  <c r="L88" i="35"/>
  <c r="L72" i="35"/>
  <c r="L56" i="35"/>
  <c r="L40" i="35"/>
  <c r="L24" i="35"/>
  <c r="L8" i="35"/>
  <c r="L87" i="35"/>
  <c r="L71" i="35"/>
  <c r="L55" i="35"/>
  <c r="L39" i="35"/>
  <c r="L23" i="35"/>
  <c r="L7" i="35"/>
  <c r="L86" i="35"/>
  <c r="L70" i="35"/>
  <c r="L54" i="35"/>
  <c r="L38" i="35"/>
  <c r="L22" i="35"/>
  <c r="K6" i="35"/>
  <c r="G91" i="31"/>
  <c r="G61" i="31"/>
  <c r="G31" i="31"/>
  <c r="G90" i="31"/>
  <c r="G60" i="31"/>
  <c r="G30" i="31"/>
  <c r="G59" i="31"/>
  <c r="G29" i="31"/>
  <c r="G58" i="31"/>
  <c r="G28" i="31"/>
  <c r="G27" i="31"/>
  <c r="G79" i="31"/>
  <c r="G26" i="31"/>
  <c r="G78" i="31"/>
  <c r="G77" i="31"/>
  <c r="G47" i="31"/>
  <c r="G76" i="31"/>
  <c r="G46" i="31"/>
  <c r="G16" i="31"/>
  <c r="G98" i="31"/>
  <c r="G75" i="31"/>
  <c r="G45" i="31"/>
  <c r="G15" i="31"/>
  <c r="G97" i="31"/>
  <c r="G74" i="31"/>
  <c r="G44" i="31"/>
  <c r="G14" i="31"/>
  <c r="G43" i="31"/>
  <c r="G13" i="31"/>
  <c r="G95" i="31"/>
  <c r="G42" i="31"/>
  <c r="G12" i="31"/>
  <c r="G94" i="31"/>
  <c r="G11" i="31"/>
  <c r="G93" i="31"/>
  <c r="G63" i="31"/>
  <c r="G10" i="31"/>
  <c r="G92" i="31"/>
  <c r="G62" i="31"/>
  <c r="J2" i="31"/>
  <c r="F2" i="31"/>
  <c r="K2" i="31" s="1"/>
  <c r="G89" i="31"/>
  <c r="G73" i="31"/>
  <c r="G57" i="31"/>
  <c r="G41" i="31"/>
  <c r="G25" i="31"/>
  <c r="G9" i="31"/>
  <c r="G71" i="31"/>
  <c r="G39" i="31"/>
  <c r="G23" i="31"/>
  <c r="G86" i="31"/>
  <c r="G70" i="31"/>
  <c r="G54" i="31"/>
  <c r="G38" i="31"/>
  <c r="G22" i="31"/>
  <c r="G6" i="31"/>
  <c r="G85" i="31"/>
  <c r="G69" i="31"/>
  <c r="G53" i="31"/>
  <c r="G37" i="31"/>
  <c r="G21" i="31"/>
  <c r="G5" i="31"/>
  <c r="G100" i="31"/>
  <c r="G84" i="31"/>
  <c r="G68" i="31"/>
  <c r="G52" i="31"/>
  <c r="G36" i="31"/>
  <c r="G20" i="31"/>
  <c r="G4" i="31"/>
  <c r="G88" i="31"/>
  <c r="G72" i="31"/>
  <c r="G56" i="31"/>
  <c r="G40" i="31"/>
  <c r="G24" i="31"/>
  <c r="G8" i="31"/>
  <c r="G87" i="31"/>
  <c r="G55" i="31"/>
  <c r="G7" i="31"/>
  <c r="G99" i="31"/>
  <c r="G83" i="31"/>
  <c r="G67" i="31"/>
  <c r="G51" i="31"/>
  <c r="G35" i="31"/>
  <c r="G19" i="31"/>
  <c r="G3" i="31"/>
  <c r="K2" i="34"/>
  <c r="L3" i="34"/>
  <c r="O40" i="50"/>
  <c r="M40" i="50"/>
  <c r="R85" i="50"/>
  <c r="P85" i="50"/>
  <c r="S85" i="50"/>
  <c r="O85" i="50"/>
  <c r="M85" i="50"/>
  <c r="L90" i="50"/>
  <c r="J90" i="50"/>
  <c r="I90" i="50"/>
  <c r="O34" i="50"/>
  <c r="P34" i="50"/>
  <c r="I14" i="50"/>
  <c r="M14" i="50"/>
  <c r="L14" i="50"/>
  <c r="J15" i="50"/>
  <c r="P22" i="50"/>
  <c r="J22" i="50"/>
  <c r="J23" i="50"/>
  <c r="J35" i="50"/>
  <c r="J77" i="50"/>
  <c r="I77" i="50"/>
  <c r="P77" i="50"/>
  <c r="M77" i="50"/>
  <c r="O77" i="50"/>
  <c r="L27" i="50"/>
  <c r="J39" i="50"/>
  <c r="M27" i="50"/>
  <c r="M53" i="50"/>
  <c r="O9" i="50"/>
  <c r="O27" i="50"/>
  <c r="L85" i="50"/>
  <c r="M25" i="50"/>
  <c r="L25" i="50"/>
  <c r="P25" i="50"/>
  <c r="O25" i="50"/>
  <c r="R37" i="50"/>
  <c r="P37" i="50"/>
  <c r="S37" i="50"/>
  <c r="P40" i="50"/>
  <c r="R78" i="50"/>
  <c r="R90" i="50"/>
  <c r="L77" i="50"/>
  <c r="R15" i="50"/>
  <c r="I62" i="50"/>
  <c r="M62" i="50"/>
  <c r="L62" i="50"/>
  <c r="I78" i="50"/>
  <c r="P78" i="50"/>
  <c r="M78" i="50"/>
  <c r="O78" i="50"/>
  <c r="P39" i="50"/>
  <c r="O39" i="50"/>
  <c r="R69" i="50"/>
  <c r="P69" i="50"/>
  <c r="M69" i="50"/>
  <c r="L69" i="50"/>
  <c r="I9" i="50"/>
  <c r="I23" i="50"/>
  <c r="R31" i="50"/>
  <c r="S31" i="50"/>
  <c r="I35" i="50"/>
  <c r="I85" i="50"/>
  <c r="L26" i="50"/>
  <c r="R26" i="50"/>
  <c r="P26" i="50"/>
  <c r="J27" i="50"/>
  <c r="P38" i="50"/>
  <c r="S38" i="50"/>
  <c r="I39" i="50"/>
  <c r="J40" i="50"/>
  <c r="J61" i="50"/>
  <c r="I61" i="50"/>
  <c r="M61" i="50"/>
  <c r="L61" i="50"/>
  <c r="I69" i="50"/>
  <c r="M90" i="50"/>
  <c r="J98" i="50"/>
  <c r="M23" i="50"/>
  <c r="I30" i="50"/>
  <c r="S30" i="50"/>
  <c r="I34" i="50"/>
  <c r="S52" i="50"/>
  <c r="R52" i="50"/>
  <c r="J52" i="50"/>
  <c r="I52" i="50"/>
  <c r="I56" i="50"/>
  <c r="J69" i="50"/>
  <c r="J14" i="50"/>
  <c r="I31" i="50"/>
  <c r="I47" i="50"/>
  <c r="J47" i="50"/>
  <c r="J56" i="50"/>
  <c r="L78" i="50"/>
  <c r="P90" i="50"/>
  <c r="J13" i="50"/>
  <c r="I13" i="50"/>
  <c r="M13" i="50"/>
  <c r="L13" i="50"/>
  <c r="J31" i="50"/>
  <c r="P55" i="50"/>
  <c r="O55" i="50"/>
  <c r="M55" i="50"/>
  <c r="S55" i="50"/>
  <c r="R55" i="50"/>
  <c r="P71" i="50"/>
  <c r="O71" i="50"/>
  <c r="M71" i="50"/>
  <c r="S71" i="50"/>
  <c r="J72" i="50"/>
  <c r="O14" i="50"/>
  <c r="P15" i="50"/>
  <c r="R21" i="50"/>
  <c r="I21" i="50"/>
  <c r="J21" i="50"/>
  <c r="L22" i="50"/>
  <c r="J26" i="50"/>
  <c r="J38" i="50"/>
  <c r="S69" i="50"/>
  <c r="I84" i="50"/>
  <c r="S100" i="50"/>
  <c r="R100" i="50"/>
  <c r="P100" i="50"/>
  <c r="O100" i="50"/>
  <c r="M100" i="50"/>
  <c r="M39" i="50"/>
  <c r="P56" i="50"/>
  <c r="J84" i="50"/>
  <c r="M93" i="50"/>
  <c r="J12" i="50"/>
  <c r="L12" i="50"/>
  <c r="O22" i="50"/>
  <c r="M26" i="50"/>
  <c r="L31" i="50"/>
  <c r="M34" i="50"/>
  <c r="R40" i="50"/>
  <c r="J45" i="50"/>
  <c r="I45" i="50"/>
  <c r="L52" i="50"/>
  <c r="I55" i="50"/>
  <c r="P72" i="50"/>
  <c r="S83" i="50"/>
  <c r="R83" i="50"/>
  <c r="J83" i="50"/>
  <c r="I87" i="50"/>
  <c r="O13" i="50"/>
  <c r="R14" i="50"/>
  <c r="S15" i="50"/>
  <c r="I25" i="50"/>
  <c r="O26" i="50"/>
  <c r="R34" i="50"/>
  <c r="L47" i="50"/>
  <c r="M68" i="50"/>
  <c r="J71" i="50"/>
  <c r="O86" i="50"/>
  <c r="P86" i="50"/>
  <c r="S86" i="50"/>
  <c r="J87" i="50"/>
  <c r="I100" i="50"/>
  <c r="O24" i="50"/>
  <c r="M24" i="50"/>
  <c r="P24" i="50"/>
  <c r="L24" i="50"/>
  <c r="J25" i="50"/>
  <c r="S26" i="50"/>
  <c r="S36" i="50"/>
  <c r="R36" i="50"/>
  <c r="P36" i="50"/>
  <c r="O36" i="50"/>
  <c r="J37" i="50"/>
  <c r="M38" i="50"/>
  <c r="S39" i="50"/>
  <c r="L46" i="50"/>
  <c r="M47" i="50"/>
  <c r="O54" i="50"/>
  <c r="P54" i="50"/>
  <c r="M54" i="50"/>
  <c r="L54" i="50"/>
  <c r="O60" i="50"/>
  <c r="S61" i="50"/>
  <c r="O70" i="50"/>
  <c r="P70" i="50"/>
  <c r="S70" i="50"/>
  <c r="R70" i="50"/>
  <c r="M70" i="50"/>
  <c r="J11" i="50"/>
  <c r="I11" i="50"/>
  <c r="I12" i="50"/>
  <c r="P52" i="50"/>
  <c r="J75" i="50"/>
  <c r="L75" i="50"/>
  <c r="I75" i="50"/>
  <c r="M12" i="50"/>
  <c r="R13" i="50"/>
  <c r="J18" i="50"/>
  <c r="I18" i="50"/>
  <c r="O21" i="50"/>
  <c r="P30" i="50"/>
  <c r="R38" i="50"/>
  <c r="M45" i="50"/>
  <c r="P47" i="50"/>
  <c r="L55" i="50"/>
  <c r="M57" i="50"/>
  <c r="L57" i="50"/>
  <c r="L71" i="50"/>
  <c r="L83" i="50"/>
  <c r="I86" i="50"/>
  <c r="M9" i="50"/>
  <c r="L9" i="50"/>
  <c r="P23" i="50"/>
  <c r="O23" i="50"/>
  <c r="L23" i="50"/>
  <c r="S27" i="50"/>
  <c r="R27" i="50"/>
  <c r="S35" i="50"/>
  <c r="P35" i="50"/>
  <c r="M35" i="50"/>
  <c r="O35" i="50"/>
  <c r="S98" i="50"/>
  <c r="M98" i="50"/>
  <c r="L98" i="50"/>
  <c r="R53" i="50"/>
  <c r="P53" i="50"/>
  <c r="J53" i="50"/>
  <c r="O56" i="50"/>
  <c r="L56" i="50"/>
  <c r="M56" i="50"/>
  <c r="S56" i="50"/>
  <c r="I15" i="50"/>
  <c r="I27" i="50"/>
  <c r="I40" i="50"/>
  <c r="J62" i="50"/>
  <c r="O72" i="50"/>
  <c r="M72" i="50"/>
  <c r="L72" i="50"/>
  <c r="J78" i="50"/>
  <c r="J93" i="50"/>
  <c r="I93" i="50"/>
  <c r="R93" i="50"/>
  <c r="P93" i="50"/>
  <c r="I98" i="50"/>
  <c r="J9" i="50"/>
  <c r="I53" i="50"/>
  <c r="J85" i="50"/>
  <c r="O62" i="50"/>
  <c r="S84" i="50"/>
  <c r="R84" i="50"/>
  <c r="M84" i="50"/>
  <c r="L84" i="50"/>
  <c r="O90" i="50"/>
  <c r="M15" i="50"/>
  <c r="J34" i="50"/>
  <c r="P62" i="50"/>
  <c r="S68" i="50"/>
  <c r="R68" i="50"/>
  <c r="J68" i="50"/>
  <c r="I72" i="50"/>
  <c r="O15" i="50"/>
  <c r="I22" i="50"/>
  <c r="R23" i="50"/>
  <c r="I38" i="50"/>
  <c r="L40" i="50"/>
  <c r="I46" i="50"/>
  <c r="J46" i="50"/>
  <c r="O53" i="50"/>
  <c r="O69" i="50"/>
  <c r="P87" i="50"/>
  <c r="O87" i="50"/>
  <c r="M87" i="50"/>
  <c r="P98" i="50"/>
  <c r="P9" i="50"/>
  <c r="J29" i="50"/>
  <c r="I29" i="50"/>
  <c r="S29" i="50"/>
  <c r="J30" i="50"/>
  <c r="S53" i="50"/>
  <c r="I60" i="50"/>
  <c r="J60" i="50"/>
  <c r="L60" i="50"/>
  <c r="J92" i="50"/>
  <c r="I92" i="50"/>
  <c r="P92" i="50"/>
  <c r="O92" i="50"/>
  <c r="L93" i="50"/>
  <c r="P14" i="50"/>
  <c r="M22" i="50"/>
  <c r="L34" i="50"/>
  <c r="R35" i="50"/>
  <c r="P61" i="50"/>
  <c r="S62" i="50"/>
  <c r="I68" i="50"/>
  <c r="J76" i="50"/>
  <c r="I76" i="50"/>
  <c r="O76" i="50"/>
  <c r="L76" i="50"/>
  <c r="M76" i="50"/>
  <c r="S90" i="50"/>
  <c r="R98" i="50"/>
  <c r="R9" i="50"/>
  <c r="R67" i="50"/>
  <c r="S67" i="50"/>
  <c r="J67" i="50"/>
  <c r="I67" i="50"/>
  <c r="L68" i="50"/>
  <c r="I71" i="50"/>
  <c r="S20" i="50"/>
  <c r="R20" i="50"/>
  <c r="J20" i="50"/>
  <c r="I20" i="50"/>
  <c r="R22" i="50"/>
  <c r="L30" i="50"/>
  <c r="M31" i="50"/>
  <c r="I37" i="50"/>
  <c r="L38" i="50"/>
  <c r="R39" i="50"/>
  <c r="S40" i="50"/>
  <c r="M52" i="50"/>
  <c r="J55" i="50"/>
  <c r="M60" i="50"/>
  <c r="R61" i="50"/>
  <c r="R77" i="50"/>
  <c r="O84" i="50"/>
  <c r="S93" i="50"/>
  <c r="P13" i="50"/>
  <c r="S14" i="50"/>
  <c r="L21" i="50"/>
  <c r="S22" i="50"/>
  <c r="J28" i="50"/>
  <c r="R28" i="50"/>
  <c r="S28" i="50"/>
  <c r="M30" i="50"/>
  <c r="O31" i="50"/>
  <c r="S34" i="50"/>
  <c r="J44" i="50"/>
  <c r="I44" i="50"/>
  <c r="O52" i="50"/>
  <c r="S66" i="50"/>
  <c r="J66" i="50"/>
  <c r="I66" i="50"/>
  <c r="O68" i="50"/>
  <c r="S77" i="50"/>
  <c r="L92" i="50"/>
  <c r="J100" i="50"/>
  <c r="S19" i="50"/>
  <c r="I19" i="50"/>
  <c r="M21" i="50"/>
  <c r="L29" i="50"/>
  <c r="O30" i="50"/>
  <c r="P31" i="50"/>
  <c r="O38" i="50"/>
  <c r="L45" i="50"/>
  <c r="M46" i="50"/>
  <c r="O47" i="50"/>
  <c r="S72" i="50"/>
  <c r="P76" i="50"/>
  <c r="S82" i="50"/>
  <c r="J82" i="50"/>
  <c r="I83" i="50"/>
  <c r="J91" i="50"/>
  <c r="O91" i="50"/>
  <c r="M91" i="50"/>
  <c r="L91" i="50"/>
  <c r="M92" i="50"/>
  <c r="R99" i="50"/>
  <c r="S99" i="50"/>
  <c r="M99" i="50"/>
  <c r="L99" i="50"/>
  <c r="L10" i="50"/>
  <c r="I10" i="50"/>
  <c r="O12" i="50"/>
  <c r="S13" i="50"/>
  <c r="P21" i="50"/>
  <c r="I24" i="50"/>
  <c r="R25" i="50"/>
  <c r="I28" i="50"/>
  <c r="O29" i="50"/>
  <c r="I36" i="50"/>
  <c r="L37" i="50"/>
  <c r="O45" i="50"/>
  <c r="P46" i="50"/>
  <c r="I54" i="50"/>
  <c r="R60" i="50"/>
  <c r="L67" i="50"/>
  <c r="I70" i="50"/>
  <c r="R76" i="50"/>
  <c r="M83" i="50"/>
  <c r="J86" i="50"/>
  <c r="S92" i="50"/>
  <c r="I94" i="50"/>
  <c r="R94" i="50"/>
  <c r="P94" i="50"/>
  <c r="L100" i="50"/>
  <c r="R51" i="50"/>
  <c r="S51" i="50"/>
  <c r="O8" i="50"/>
  <c r="M8" i="50"/>
  <c r="M89" i="50"/>
  <c r="L89" i="50"/>
  <c r="M41" i="50"/>
  <c r="L41" i="50"/>
  <c r="M73" i="50"/>
  <c r="L73" i="50"/>
  <c r="O88" i="50"/>
  <c r="L88" i="50"/>
  <c r="M88" i="50"/>
  <c r="AB24" i="48"/>
  <c r="AA24" i="48"/>
  <c r="P24" i="48"/>
  <c r="L24" i="48"/>
  <c r="O24" i="48"/>
  <c r="M24" i="48"/>
  <c r="AA45" i="48"/>
  <c r="M45" i="48"/>
  <c r="L45" i="48"/>
  <c r="U45" i="48"/>
  <c r="S45" i="48"/>
  <c r="P45" i="48"/>
  <c r="R45" i="48"/>
  <c r="O45" i="48"/>
  <c r="J11" i="48"/>
  <c r="S35" i="48"/>
  <c r="M35" i="48"/>
  <c r="X35" i="48"/>
  <c r="V35" i="48"/>
  <c r="U35" i="48"/>
  <c r="Y35" i="48"/>
  <c r="R35" i="48"/>
  <c r="K42" i="48"/>
  <c r="J42" i="48"/>
  <c r="O27" i="48"/>
  <c r="L27" i="48"/>
  <c r="AB27" i="48"/>
  <c r="AA27" i="48"/>
  <c r="M66" i="48"/>
  <c r="L66" i="48"/>
  <c r="V66" i="48"/>
  <c r="U66" i="48"/>
  <c r="Y66" i="48"/>
  <c r="X66" i="48"/>
  <c r="AB8" i="48"/>
  <c r="AA8" i="48"/>
  <c r="M8" i="48"/>
  <c r="Y8" i="48"/>
  <c r="L8" i="48"/>
  <c r="K36" i="48"/>
  <c r="J36" i="48"/>
  <c r="K44" i="48"/>
  <c r="K76" i="48"/>
  <c r="J76" i="48"/>
  <c r="K79" i="48"/>
  <c r="J87" i="48"/>
  <c r="AA48" i="48"/>
  <c r="O48" i="48"/>
  <c r="S48" i="48"/>
  <c r="R48" i="48"/>
  <c r="P48" i="48"/>
  <c r="M48" i="48"/>
  <c r="L20" i="48"/>
  <c r="AA20" i="48"/>
  <c r="AB20" i="48"/>
  <c r="R37" i="48"/>
  <c r="P37" i="48"/>
  <c r="S37" i="48"/>
  <c r="M37" i="48"/>
  <c r="L37" i="48"/>
  <c r="J73" i="48"/>
  <c r="J19" i="48"/>
  <c r="K24" i="48"/>
  <c r="J24" i="48"/>
  <c r="J56" i="48"/>
  <c r="J75" i="48"/>
  <c r="M20" i="48"/>
  <c r="J35" i="48"/>
  <c r="O20" i="48"/>
  <c r="J21" i="48"/>
  <c r="L26" i="48"/>
  <c r="M27" i="48"/>
  <c r="K31" i="48"/>
  <c r="K47" i="48"/>
  <c r="P94" i="48"/>
  <c r="O94" i="48"/>
  <c r="R94" i="48"/>
  <c r="S94" i="48"/>
  <c r="U94" i="48"/>
  <c r="L94" i="48"/>
  <c r="M94" i="48"/>
  <c r="M26" i="48"/>
  <c r="J28" i="48"/>
  <c r="K66" i="48"/>
  <c r="O71" i="48"/>
  <c r="L71" i="48"/>
  <c r="R71" i="48"/>
  <c r="M71" i="48"/>
  <c r="P71" i="48"/>
  <c r="J9" i="48"/>
  <c r="U14" i="48"/>
  <c r="S14" i="48"/>
  <c r="O14" i="48"/>
  <c r="R14" i="48"/>
  <c r="P14" i="48"/>
  <c r="R20" i="48"/>
  <c r="V24" i="48"/>
  <c r="X45" i="48"/>
  <c r="J48" i="48"/>
  <c r="O66" i="48"/>
  <c r="K92" i="48"/>
  <c r="S31" i="48"/>
  <c r="P8" i="48"/>
  <c r="J14" i="48"/>
  <c r="V20" i="48"/>
  <c r="U27" i="48"/>
  <c r="J33" i="48"/>
  <c r="AB35" i="48"/>
  <c r="U48" i="48"/>
  <c r="J51" i="48"/>
  <c r="X20" i="48"/>
  <c r="AA37" i="48"/>
  <c r="J41" i="48"/>
  <c r="Y54" i="48"/>
  <c r="S54" i="48"/>
  <c r="R54" i="48"/>
  <c r="P54" i="48"/>
  <c r="O54" i="48"/>
  <c r="M54" i="48"/>
  <c r="AB66" i="48"/>
  <c r="U71" i="48"/>
  <c r="M73" i="48"/>
  <c r="O73" i="48"/>
  <c r="V73" i="48"/>
  <c r="S73" i="48"/>
  <c r="R73" i="48"/>
  <c r="U73" i="48"/>
  <c r="P73" i="48"/>
  <c r="L14" i="48"/>
  <c r="K16" i="48"/>
  <c r="Y20" i="48"/>
  <c r="J23" i="48"/>
  <c r="AB37" i="48"/>
  <c r="Y26" i="48"/>
  <c r="S26" i="48"/>
  <c r="O26" i="48"/>
  <c r="R26" i="48"/>
  <c r="P26" i="48"/>
  <c r="S76" i="48"/>
  <c r="R76" i="48"/>
  <c r="U76" i="48"/>
  <c r="Y76" i="48"/>
  <c r="X76" i="48"/>
  <c r="V76" i="48"/>
  <c r="Y31" i="48"/>
  <c r="M31" i="48"/>
  <c r="R31" i="48"/>
  <c r="L31" i="48"/>
  <c r="P31" i="48"/>
  <c r="O31" i="48"/>
  <c r="J64" i="48"/>
  <c r="R80" i="48"/>
  <c r="P80" i="48"/>
  <c r="V80" i="48"/>
  <c r="O80" i="48"/>
  <c r="U80" i="48"/>
  <c r="S80" i="48"/>
  <c r="M80" i="48"/>
  <c r="K100" i="48"/>
  <c r="J100" i="48"/>
  <c r="R24" i="48"/>
  <c r="L76" i="48"/>
  <c r="U90" i="48"/>
  <c r="P90" i="48"/>
  <c r="M90" i="48"/>
  <c r="O90" i="48"/>
  <c r="L90" i="48"/>
  <c r="Y95" i="48"/>
  <c r="X95" i="48"/>
  <c r="AB95" i="48"/>
  <c r="L95" i="48"/>
  <c r="M95" i="48"/>
  <c r="J12" i="48"/>
  <c r="S24" i="48"/>
  <c r="M57" i="48"/>
  <c r="AB57" i="48"/>
  <c r="S57" i="48"/>
  <c r="R57" i="48"/>
  <c r="P57" i="48"/>
  <c r="O57" i="48"/>
  <c r="L57" i="48"/>
  <c r="J67" i="48"/>
  <c r="M76" i="48"/>
  <c r="M89" i="48"/>
  <c r="S89" i="48"/>
  <c r="Y89" i="48"/>
  <c r="R89" i="48"/>
  <c r="X89" i="48"/>
  <c r="V89" i="48"/>
  <c r="U89" i="48"/>
  <c r="P89" i="48"/>
  <c r="O39" i="48"/>
  <c r="V39" i="48"/>
  <c r="U39" i="48"/>
  <c r="S39" i="48"/>
  <c r="P39" i="48"/>
  <c r="M39" i="48"/>
  <c r="R39" i="48"/>
  <c r="L39" i="48"/>
  <c r="P20" i="48"/>
  <c r="U24" i="48"/>
  <c r="L35" i="48"/>
  <c r="O37" i="48"/>
  <c r="V45" i="48"/>
  <c r="Y70" i="48"/>
  <c r="S70" i="48"/>
  <c r="R70" i="48"/>
  <c r="U70" i="48"/>
  <c r="P70" i="48"/>
  <c r="O70" i="48"/>
  <c r="J80" i="48"/>
  <c r="K90" i="48"/>
  <c r="J90" i="48"/>
  <c r="P27" i="48"/>
  <c r="U37" i="48"/>
  <c r="S51" i="48"/>
  <c r="R51" i="48"/>
  <c r="P51" i="48"/>
  <c r="O51" i="48"/>
  <c r="M51" i="48"/>
  <c r="L51" i="48"/>
  <c r="R90" i="48"/>
  <c r="O8" i="48"/>
  <c r="Y10" i="48"/>
  <c r="M10" i="48"/>
  <c r="L10" i="48"/>
  <c r="AB10" i="48"/>
  <c r="L15" i="48"/>
  <c r="AB15" i="48"/>
  <c r="M15" i="48"/>
  <c r="AA15" i="48"/>
  <c r="S20" i="48"/>
  <c r="M22" i="48"/>
  <c r="L22" i="48"/>
  <c r="AB22" i="48"/>
  <c r="AA22" i="48"/>
  <c r="X24" i="48"/>
  <c r="R27" i="48"/>
  <c r="O35" i="48"/>
  <c r="V37" i="48"/>
  <c r="Y45" i="48"/>
  <c r="M50" i="48"/>
  <c r="L50" i="48"/>
  <c r="AB50" i="48"/>
  <c r="AA50" i="48"/>
  <c r="X50" i="48"/>
  <c r="U50" i="48"/>
  <c r="S50" i="48"/>
  <c r="V50" i="48"/>
  <c r="R50" i="48"/>
  <c r="J59" i="48"/>
  <c r="AA61" i="48"/>
  <c r="P61" i="48"/>
  <c r="O61" i="48"/>
  <c r="L61" i="48"/>
  <c r="M61" i="48"/>
  <c r="P66" i="48"/>
  <c r="P76" i="48"/>
  <c r="L80" i="48"/>
  <c r="J89" i="48"/>
  <c r="S90" i="48"/>
  <c r="Y24" i="48"/>
  <c r="U26" i="48"/>
  <c r="S27" i="48"/>
  <c r="AA29" i="48"/>
  <c r="M29" i="48"/>
  <c r="O29" i="48"/>
  <c r="L29" i="48"/>
  <c r="P35" i="48"/>
  <c r="X37" i="48"/>
  <c r="J39" i="48"/>
  <c r="AB45" i="48"/>
  <c r="L48" i="48"/>
  <c r="J60" i="48"/>
  <c r="R66" i="48"/>
  <c r="AA76" i="48"/>
  <c r="X80" i="48"/>
  <c r="AB84" i="48"/>
  <c r="AA84" i="48"/>
  <c r="U84" i="48"/>
  <c r="M84" i="48"/>
  <c r="L84" i="48"/>
  <c r="V90" i="48"/>
  <c r="J94" i="48"/>
  <c r="O95" i="48"/>
  <c r="J96" i="48"/>
  <c r="R8" i="48"/>
  <c r="U20" i="48"/>
  <c r="V26" i="48"/>
  <c r="U31" i="48"/>
  <c r="AA35" i="48"/>
  <c r="Y37" i="48"/>
  <c r="U57" i="48"/>
  <c r="S66" i="48"/>
  <c r="S71" i="48"/>
  <c r="AB76" i="48"/>
  <c r="Y80" i="48"/>
  <c r="L89" i="48"/>
  <c r="X90" i="48"/>
  <c r="V94" i="48"/>
  <c r="P95" i="48"/>
  <c r="S8" i="48"/>
  <c r="V31" i="48"/>
  <c r="J53" i="48"/>
  <c r="AA66" i="48"/>
  <c r="S83" i="48"/>
  <c r="AB83" i="48"/>
  <c r="R83" i="48"/>
  <c r="O83" i="48"/>
  <c r="P83" i="48"/>
  <c r="M83" i="48"/>
  <c r="Y90" i="48"/>
  <c r="X94" i="48"/>
  <c r="R95" i="48"/>
  <c r="J97" i="48"/>
  <c r="AA26" i="48"/>
  <c r="V27" i="48"/>
  <c r="X39" i="48"/>
  <c r="V48" i="48"/>
  <c r="X57" i="48"/>
  <c r="P78" i="48"/>
  <c r="O78" i="48"/>
  <c r="M78" i="48"/>
  <c r="L78" i="48"/>
  <c r="AB78" i="48"/>
  <c r="J82" i="48"/>
  <c r="O89" i="48"/>
  <c r="Y94" i="48"/>
  <c r="U8" i="48"/>
  <c r="O15" i="48"/>
  <c r="AA17" i="48"/>
  <c r="P17" i="48"/>
  <c r="L17" i="48"/>
  <c r="O17" i="48"/>
  <c r="M17" i="48"/>
  <c r="P22" i="48"/>
  <c r="AB26" i="48"/>
  <c r="X27" i="48"/>
  <c r="P29" i="48"/>
  <c r="Y39" i="48"/>
  <c r="U42" i="48"/>
  <c r="P42" i="48"/>
  <c r="O42" i="48"/>
  <c r="M42" i="48"/>
  <c r="L42" i="48"/>
  <c r="X48" i="48"/>
  <c r="V51" i="48"/>
  <c r="O55" i="48"/>
  <c r="AA55" i="48"/>
  <c r="L55" i="48"/>
  <c r="AB55" i="48"/>
  <c r="Y57" i="48"/>
  <c r="R61" i="48"/>
  <c r="M70" i="48"/>
  <c r="V71" i="48"/>
  <c r="AB80" i="48"/>
  <c r="O84" i="48"/>
  <c r="AA90" i="48"/>
  <c r="M98" i="48"/>
  <c r="L98" i="48"/>
  <c r="X98" i="48"/>
  <c r="V98" i="48"/>
  <c r="U98" i="48"/>
  <c r="V8" i="48"/>
  <c r="M14" i="48"/>
  <c r="P15" i="48"/>
  <c r="Y19" i="48"/>
  <c r="X19" i="48"/>
  <c r="S19" i="48"/>
  <c r="O19" i="48"/>
  <c r="R19" i="48"/>
  <c r="P19" i="48"/>
  <c r="R22" i="48"/>
  <c r="Y27" i="48"/>
  <c r="R29" i="48"/>
  <c r="AA31" i="48"/>
  <c r="Y48" i="48"/>
  <c r="X51" i="48"/>
  <c r="S61" i="48"/>
  <c r="L64" i="48"/>
  <c r="U64" i="48"/>
  <c r="S64" i="48"/>
  <c r="R64" i="48"/>
  <c r="P64" i="48"/>
  <c r="O64" i="48"/>
  <c r="X71" i="48"/>
  <c r="AA77" i="48"/>
  <c r="U77" i="48"/>
  <c r="P77" i="48"/>
  <c r="M77" i="48"/>
  <c r="O77" i="48"/>
  <c r="L77" i="48"/>
  <c r="P84" i="48"/>
  <c r="O87" i="48"/>
  <c r="R87" i="48"/>
  <c r="P87" i="48"/>
  <c r="L87" i="48"/>
  <c r="S87" i="48"/>
  <c r="M87" i="48"/>
  <c r="AA89" i="48"/>
  <c r="AB90" i="48"/>
  <c r="AA94" i="48"/>
  <c r="U95" i="48"/>
  <c r="AB52" i="48"/>
  <c r="AA52" i="48"/>
  <c r="M52" i="48"/>
  <c r="L52" i="48"/>
  <c r="U58" i="48"/>
  <c r="S58" i="48"/>
  <c r="R58" i="48"/>
  <c r="AA58" i="48"/>
  <c r="P18" i="48"/>
  <c r="O18" i="48"/>
  <c r="Y18" i="48"/>
  <c r="K29" i="48"/>
  <c r="K46" i="48"/>
  <c r="J49" i="48"/>
  <c r="J98" i="48"/>
  <c r="AA13" i="48"/>
  <c r="J15" i="48"/>
  <c r="AA18" i="48"/>
  <c r="J20" i="48"/>
  <c r="K22" i="48"/>
  <c r="AA25" i="48"/>
  <c r="J27" i="48"/>
  <c r="Y47" i="48"/>
  <c r="X47" i="48"/>
  <c r="K52" i="48"/>
  <c r="J52" i="48"/>
  <c r="J55" i="48"/>
  <c r="L75" i="48"/>
  <c r="AB75" i="48"/>
  <c r="R75" i="48"/>
  <c r="P75" i="48"/>
  <c r="AA75" i="48"/>
  <c r="J78" i="48"/>
  <c r="V96" i="48"/>
  <c r="U96" i="48"/>
  <c r="AB13" i="48"/>
  <c r="S16" i="48"/>
  <c r="R16" i="48"/>
  <c r="Y16" i="48"/>
  <c r="AB18" i="48"/>
  <c r="K34" i="48"/>
  <c r="X38" i="48"/>
  <c r="K40" i="48"/>
  <c r="S44" i="48"/>
  <c r="R44" i="48"/>
  <c r="U44" i="48"/>
  <c r="AA44" i="48"/>
  <c r="AA47" i="48"/>
  <c r="J58" i="48"/>
  <c r="K65" i="48"/>
  <c r="K68" i="48"/>
  <c r="J68" i="48"/>
  <c r="R69" i="48"/>
  <c r="P69" i="48"/>
  <c r="AB69" i="48"/>
  <c r="S92" i="48"/>
  <c r="R92" i="48"/>
  <c r="M92" i="48"/>
  <c r="AB92" i="48"/>
  <c r="Y13" i="48"/>
  <c r="R25" i="48"/>
  <c r="P25" i="48"/>
  <c r="Y25" i="48"/>
  <c r="L43" i="48"/>
  <c r="AB43" i="48"/>
  <c r="AA43" i="48"/>
  <c r="Y43" i="48"/>
  <c r="AB58" i="48"/>
  <c r="P62" i="48"/>
  <c r="O62" i="48"/>
  <c r="AB62" i="48"/>
  <c r="AB68" i="48"/>
  <c r="AA68" i="48"/>
  <c r="P68" i="48"/>
  <c r="O68" i="48"/>
  <c r="J71" i="48"/>
  <c r="K84" i="48"/>
  <c r="J84" i="48"/>
  <c r="R85" i="48"/>
  <c r="P85" i="48"/>
  <c r="M85" i="48"/>
  <c r="AA85" i="48"/>
  <c r="L91" i="48"/>
  <c r="AB91" i="48"/>
  <c r="V91" i="48"/>
  <c r="U91" i="48"/>
  <c r="AA91" i="48"/>
  <c r="J37" i="48"/>
  <c r="J74" i="48"/>
  <c r="S99" i="48"/>
  <c r="M99" i="48"/>
  <c r="L99" i="48"/>
  <c r="K8" i="48"/>
  <c r="J8" i="48"/>
  <c r="Y11" i="48"/>
  <c r="V38" i="48"/>
  <c r="AB96" i="48"/>
  <c r="R9" i="48"/>
  <c r="P9" i="48"/>
  <c r="Y9" i="48"/>
  <c r="AA11" i="48"/>
  <c r="Y23" i="48"/>
  <c r="AA38" i="48"/>
  <c r="J43" i="48"/>
  <c r="AB44" i="48"/>
  <c r="AB47" i="48"/>
  <c r="L59" i="48"/>
  <c r="AB59" i="48"/>
  <c r="M59" i="48"/>
  <c r="AA59" i="48"/>
  <c r="Y63" i="48"/>
  <c r="X63" i="48"/>
  <c r="S63" i="48"/>
  <c r="R63" i="48"/>
  <c r="AA63" i="48"/>
  <c r="L68" i="48"/>
  <c r="AA69" i="48"/>
  <c r="M82" i="48"/>
  <c r="L82" i="48"/>
  <c r="S82" i="48"/>
  <c r="R82" i="48"/>
  <c r="AA82" i="48"/>
  <c r="J91" i="48"/>
  <c r="V12" i="48"/>
  <c r="V28" i="48"/>
  <c r="AB36" i="48"/>
  <c r="AA36" i="48"/>
  <c r="Y36" i="48"/>
  <c r="S60" i="48"/>
  <c r="R60" i="48"/>
  <c r="Y60" i="48"/>
  <c r="Y74" i="48"/>
  <c r="Y79" i="48"/>
  <c r="X79" i="48"/>
  <c r="V79" i="48"/>
  <c r="V86" i="48"/>
  <c r="Y93" i="48"/>
  <c r="J95" i="48"/>
  <c r="AB100" i="48"/>
  <c r="AA100" i="48"/>
  <c r="Y100" i="48"/>
  <c r="X93" i="48"/>
  <c r="X30" i="48"/>
  <c r="X34" i="48"/>
  <c r="Y41" i="48"/>
  <c r="P46" i="48"/>
  <c r="O46" i="48"/>
  <c r="Y46" i="48"/>
  <c r="R53" i="48"/>
  <c r="P53" i="48"/>
  <c r="Y53" i="48"/>
  <c r="Y67" i="48"/>
  <c r="X86" i="48"/>
  <c r="AB93" i="48"/>
  <c r="V40" i="48"/>
  <c r="V56" i="48"/>
  <c r="V72" i="48"/>
  <c r="V88" i="48"/>
  <c r="R12" i="46"/>
  <c r="J23" i="46"/>
  <c r="O23" i="46"/>
  <c r="U23" i="46"/>
  <c r="T23" i="46"/>
  <c r="R23" i="46"/>
  <c r="P23" i="46"/>
  <c r="L23" i="46"/>
  <c r="M23" i="46"/>
  <c r="I24" i="46"/>
  <c r="L24" i="46"/>
  <c r="T24" i="46"/>
  <c r="R24" i="46"/>
  <c r="P24" i="46"/>
  <c r="O24" i="46"/>
  <c r="M24" i="46"/>
  <c r="P16" i="46"/>
  <c r="O16" i="46"/>
  <c r="M16" i="46"/>
  <c r="L16" i="46"/>
  <c r="I16" i="46"/>
  <c r="J16" i="46"/>
  <c r="R69" i="46"/>
  <c r="P69" i="46"/>
  <c r="L69" i="46"/>
  <c r="U69" i="46"/>
  <c r="T69" i="46"/>
  <c r="T95" i="46"/>
  <c r="R95" i="46"/>
  <c r="U95" i="46"/>
  <c r="P95" i="46"/>
  <c r="O95" i="46"/>
  <c r="M95" i="46"/>
  <c r="L95" i="46"/>
  <c r="J77" i="46"/>
  <c r="I77" i="46"/>
  <c r="T77" i="46"/>
  <c r="U77" i="46"/>
  <c r="R77" i="46"/>
  <c r="I72" i="46"/>
  <c r="M72" i="46"/>
  <c r="L72" i="46"/>
  <c r="R72" i="46"/>
  <c r="P72" i="46"/>
  <c r="O72" i="46"/>
  <c r="J72" i="46"/>
  <c r="I69" i="46"/>
  <c r="R21" i="46"/>
  <c r="P21" i="46"/>
  <c r="M21" i="46"/>
  <c r="J21" i="46"/>
  <c r="O21" i="46"/>
  <c r="I21" i="46"/>
  <c r="L21" i="46"/>
  <c r="M69" i="46"/>
  <c r="L28" i="46"/>
  <c r="R28" i="46"/>
  <c r="P28" i="46"/>
  <c r="I28" i="46"/>
  <c r="M28" i="46"/>
  <c r="J28" i="46"/>
  <c r="O28" i="46"/>
  <c r="M65" i="46"/>
  <c r="L65" i="46"/>
  <c r="R65" i="46"/>
  <c r="U65" i="46"/>
  <c r="P65" i="46"/>
  <c r="O65" i="46"/>
  <c r="T65" i="46"/>
  <c r="J65" i="46"/>
  <c r="I65" i="46"/>
  <c r="T72" i="46"/>
  <c r="R74" i="46"/>
  <c r="J74" i="46"/>
  <c r="I74" i="46"/>
  <c r="T74" i="46"/>
  <c r="O74" i="46"/>
  <c r="M74" i="46"/>
  <c r="P74" i="46"/>
  <c r="L74" i="46"/>
  <c r="U20" i="46"/>
  <c r="T20" i="46"/>
  <c r="O20" i="46"/>
  <c r="L20" i="46"/>
  <c r="J20" i="46"/>
  <c r="M20" i="46"/>
  <c r="I20" i="46"/>
  <c r="I8" i="46"/>
  <c r="O8" i="46"/>
  <c r="J8" i="46"/>
  <c r="M8" i="46"/>
  <c r="L8" i="46"/>
  <c r="U74" i="46"/>
  <c r="R85" i="46"/>
  <c r="P85" i="46"/>
  <c r="U85" i="46"/>
  <c r="T85" i="46"/>
  <c r="L85" i="46"/>
  <c r="O85" i="46"/>
  <c r="M85" i="46"/>
  <c r="L92" i="46"/>
  <c r="J92" i="46"/>
  <c r="U92" i="46"/>
  <c r="R92" i="46"/>
  <c r="T92" i="46"/>
  <c r="M92" i="46"/>
  <c r="P92" i="46"/>
  <c r="O92" i="46"/>
  <c r="J29" i="46"/>
  <c r="I29" i="46"/>
  <c r="O29" i="46"/>
  <c r="M29" i="46"/>
  <c r="P29" i="46"/>
  <c r="L29" i="46"/>
  <c r="I92" i="46"/>
  <c r="R8" i="46"/>
  <c r="J18" i="46"/>
  <c r="I18" i="46"/>
  <c r="P18" i="46"/>
  <c r="L18" i="46"/>
  <c r="R18" i="46"/>
  <c r="O18" i="46"/>
  <c r="M18" i="46"/>
  <c r="I95" i="46"/>
  <c r="J69" i="46"/>
  <c r="J95" i="46"/>
  <c r="T8" i="46"/>
  <c r="J93" i="46"/>
  <c r="I93" i="46"/>
  <c r="U93" i="46"/>
  <c r="T93" i="46"/>
  <c r="R93" i="46"/>
  <c r="O93" i="46"/>
  <c r="P93" i="46"/>
  <c r="U16" i="46"/>
  <c r="T18" i="46"/>
  <c r="O69" i="46"/>
  <c r="O77" i="46"/>
  <c r="U100" i="46"/>
  <c r="T100" i="46"/>
  <c r="R100" i="46"/>
  <c r="T21" i="46"/>
  <c r="I23" i="46"/>
  <c r="P26" i="46"/>
  <c r="U72" i="46"/>
  <c r="L76" i="46"/>
  <c r="J76" i="46"/>
  <c r="I76" i="46"/>
  <c r="U76" i="46"/>
  <c r="R76" i="46"/>
  <c r="T76" i="46"/>
  <c r="U84" i="46"/>
  <c r="T84" i="46"/>
  <c r="R84" i="46"/>
  <c r="O84" i="46"/>
  <c r="M84" i="46"/>
  <c r="P84" i="46"/>
  <c r="J84" i="46"/>
  <c r="L84" i="46"/>
  <c r="U21" i="46"/>
  <c r="O22" i="46"/>
  <c r="M22" i="46"/>
  <c r="L22" i="46"/>
  <c r="T22" i="46"/>
  <c r="R22" i="46"/>
  <c r="P22" i="46"/>
  <c r="J22" i="46"/>
  <c r="J66" i="46"/>
  <c r="I66" i="46"/>
  <c r="R66" i="46"/>
  <c r="U66" i="46"/>
  <c r="T66" i="46"/>
  <c r="O66" i="46"/>
  <c r="M66" i="46"/>
  <c r="P66" i="46"/>
  <c r="P27" i="46"/>
  <c r="O27" i="46"/>
  <c r="M27" i="46"/>
  <c r="R27" i="46"/>
  <c r="L27" i="46"/>
  <c r="J27" i="46"/>
  <c r="I27" i="46"/>
  <c r="J24" i="46"/>
  <c r="J98" i="46"/>
  <c r="I98" i="46"/>
  <c r="U98" i="46"/>
  <c r="R98" i="46"/>
  <c r="O98" i="46"/>
  <c r="M98" i="46"/>
  <c r="P98" i="46"/>
  <c r="L98" i="46"/>
  <c r="L12" i="46"/>
  <c r="T12" i="46"/>
  <c r="P12" i="46"/>
  <c r="M12" i="46"/>
  <c r="J12" i="46"/>
  <c r="O12" i="46"/>
  <c r="I12" i="46"/>
  <c r="I22" i="46"/>
  <c r="P8" i="46"/>
  <c r="R20" i="46"/>
  <c r="U22" i="46"/>
  <c r="U24" i="46"/>
  <c r="L66" i="46"/>
  <c r="P75" i="46"/>
  <c r="O75" i="46"/>
  <c r="M75" i="46"/>
  <c r="J75" i="46"/>
  <c r="I75" i="46"/>
  <c r="T75" i="46"/>
  <c r="U75" i="46"/>
  <c r="L75" i="46"/>
  <c r="R75" i="46"/>
  <c r="I85" i="46"/>
  <c r="R16" i="46"/>
  <c r="U27" i="46"/>
  <c r="R29" i="46"/>
  <c r="J85" i="46"/>
  <c r="T98" i="46"/>
  <c r="L77" i="46"/>
  <c r="R26" i="46"/>
  <c r="O26" i="46"/>
  <c r="L26" i="46"/>
  <c r="M26" i="46"/>
  <c r="J26" i="46"/>
  <c r="I26" i="46"/>
  <c r="T29" i="46"/>
  <c r="M77" i="46"/>
  <c r="U29" i="46"/>
  <c r="U18" i="46"/>
  <c r="U68" i="46"/>
  <c r="T68" i="46"/>
  <c r="L68" i="46"/>
  <c r="M68" i="46"/>
  <c r="R68" i="46"/>
  <c r="P68" i="46"/>
  <c r="O68" i="46"/>
  <c r="O86" i="46"/>
  <c r="M86" i="46"/>
  <c r="L86" i="46"/>
  <c r="U86" i="46"/>
  <c r="T86" i="46"/>
  <c r="R86" i="46"/>
  <c r="J13" i="46"/>
  <c r="I13" i="46"/>
  <c r="P13" i="46"/>
  <c r="M13" i="46"/>
  <c r="O13" i="46"/>
  <c r="L13" i="46"/>
  <c r="M17" i="46"/>
  <c r="L17" i="46"/>
  <c r="R17" i="46"/>
  <c r="O17" i="46"/>
  <c r="J17" i="46"/>
  <c r="P17" i="46"/>
  <c r="I17" i="46"/>
  <c r="U26" i="46"/>
  <c r="I68" i="46"/>
  <c r="I86" i="46"/>
  <c r="L93" i="46"/>
  <c r="J50" i="46"/>
  <c r="I50" i="46"/>
  <c r="L50" i="46"/>
  <c r="T15" i="46"/>
  <c r="R15" i="46"/>
  <c r="M15" i="46"/>
  <c r="J34" i="46"/>
  <c r="I34" i="46"/>
  <c r="M49" i="46"/>
  <c r="L49" i="46"/>
  <c r="J49" i="46"/>
  <c r="R10" i="46"/>
  <c r="T10" i="46"/>
  <c r="U52" i="46"/>
  <c r="T52" i="46"/>
  <c r="O54" i="46"/>
  <c r="M54" i="46"/>
  <c r="L54" i="46"/>
  <c r="R42" i="46"/>
  <c r="M42" i="46"/>
  <c r="J61" i="46"/>
  <c r="I61" i="46"/>
  <c r="U61" i="46"/>
  <c r="U36" i="46"/>
  <c r="T36" i="46"/>
  <c r="R36" i="46"/>
  <c r="M50" i="46"/>
  <c r="J45" i="46"/>
  <c r="I45" i="46"/>
  <c r="P45" i="46"/>
  <c r="P11" i="46"/>
  <c r="O11" i="46"/>
  <c r="M11" i="46"/>
  <c r="T11" i="46"/>
  <c r="P32" i="46"/>
  <c r="O32" i="46"/>
  <c r="J39" i="46"/>
  <c r="U39" i="46"/>
  <c r="P64" i="46"/>
  <c r="O64" i="46"/>
  <c r="R64" i="46"/>
  <c r="M64" i="46"/>
  <c r="P48" i="46"/>
  <c r="O48" i="46"/>
  <c r="J48" i="46"/>
  <c r="J71" i="46"/>
  <c r="P71" i="46"/>
  <c r="O71" i="46"/>
  <c r="M71" i="46"/>
  <c r="J40" i="46"/>
  <c r="T47" i="46"/>
  <c r="R47" i="46"/>
  <c r="J47" i="46"/>
  <c r="R90" i="46"/>
  <c r="U90" i="46"/>
  <c r="T90" i="46"/>
  <c r="P90" i="46"/>
  <c r="I39" i="46"/>
  <c r="I88" i="46"/>
  <c r="U88" i="46"/>
  <c r="T88" i="46"/>
  <c r="M96" i="46"/>
  <c r="P96" i="46"/>
  <c r="O96" i="46"/>
  <c r="U96" i="46"/>
  <c r="T96" i="46"/>
  <c r="J97" i="46"/>
  <c r="J10" i="46"/>
  <c r="M34" i="46"/>
  <c r="M39" i="46"/>
  <c r="L40" i="46"/>
  <c r="I42" i="46"/>
  <c r="M44" i="46"/>
  <c r="M45" i="46"/>
  <c r="I47" i="46"/>
  <c r="O49" i="46"/>
  <c r="P50" i="46"/>
  <c r="J52" i="46"/>
  <c r="J54" i="46"/>
  <c r="L55" i="46"/>
  <c r="L71" i="46"/>
  <c r="J87" i="46"/>
  <c r="U87" i="46"/>
  <c r="I90" i="46"/>
  <c r="P91" i="46"/>
  <c r="O91" i="46"/>
  <c r="M91" i="46"/>
  <c r="L91" i="46"/>
  <c r="U91" i="46"/>
  <c r="T91" i="46"/>
  <c r="T31" i="46"/>
  <c r="R31" i="46"/>
  <c r="M33" i="46"/>
  <c r="L33" i="46"/>
  <c r="M97" i="46"/>
  <c r="L97" i="46"/>
  <c r="U97" i="46"/>
  <c r="O38" i="46"/>
  <c r="M38" i="46"/>
  <c r="L38" i="46"/>
  <c r="U38" i="46"/>
  <c r="P43" i="46"/>
  <c r="O43" i="46"/>
  <c r="M43" i="46"/>
  <c r="R53" i="46"/>
  <c r="P53" i="46"/>
  <c r="R37" i="46"/>
  <c r="P37" i="46"/>
  <c r="U37" i="46"/>
  <c r="I15" i="46"/>
  <c r="I32" i="46"/>
  <c r="I33" i="46"/>
  <c r="I44" i="46"/>
  <c r="I49" i="46"/>
  <c r="T63" i="46"/>
  <c r="R63" i="46"/>
  <c r="P63" i="46"/>
  <c r="O63" i="46"/>
  <c r="M63" i="46"/>
  <c r="I64" i="46"/>
  <c r="J91" i="46"/>
  <c r="I97" i="46"/>
  <c r="I10" i="46"/>
  <c r="J11" i="46"/>
  <c r="J15" i="46"/>
  <c r="J31" i="46"/>
  <c r="J32" i="46"/>
  <c r="J33" i="46"/>
  <c r="L34" i="46"/>
  <c r="I38" i="46"/>
  <c r="L39" i="46"/>
  <c r="I43" i="46"/>
  <c r="J44" i="46"/>
  <c r="L45" i="46"/>
  <c r="I48" i="46"/>
  <c r="O50" i="46"/>
  <c r="I52" i="46"/>
  <c r="I53" i="46"/>
  <c r="I54" i="46"/>
  <c r="I55" i="46"/>
  <c r="J56" i="46"/>
  <c r="P59" i="46"/>
  <c r="O59" i="46"/>
  <c r="M59" i="46"/>
  <c r="J64" i="46"/>
  <c r="O70" i="46"/>
  <c r="M70" i="46"/>
  <c r="L70" i="46"/>
  <c r="P70" i="46"/>
  <c r="I71" i="46"/>
  <c r="O33" i="46"/>
  <c r="O34" i="46"/>
  <c r="I36" i="46"/>
  <c r="J37" i="46"/>
  <c r="O39" i="46"/>
  <c r="M40" i="46"/>
  <c r="J42" i="46"/>
  <c r="O44" i="46"/>
  <c r="O45" i="46"/>
  <c r="P49" i="46"/>
  <c r="M55" i="46"/>
  <c r="I60" i="46"/>
  <c r="I63" i="46"/>
  <c r="J88" i="46"/>
  <c r="J90" i="46"/>
  <c r="P97" i="46"/>
  <c r="T79" i="46"/>
  <c r="R79" i="46"/>
  <c r="P80" i="46"/>
  <c r="O80" i="46"/>
  <c r="M81" i="46"/>
  <c r="L81" i="46"/>
  <c r="J82" i="46"/>
  <c r="I82" i="46"/>
  <c r="K49" i="44"/>
  <c r="L49" i="44"/>
  <c r="L43" i="44"/>
  <c r="K43" i="44"/>
  <c r="I43" i="44"/>
  <c r="L14" i="44"/>
  <c r="K14" i="44"/>
  <c r="I14" i="44"/>
  <c r="H14" i="44"/>
  <c r="I49" i="44"/>
  <c r="L31" i="44"/>
  <c r="K31" i="44"/>
  <c r="H31" i="44"/>
  <c r="I31" i="44"/>
  <c r="K46" i="44"/>
  <c r="L46" i="44"/>
  <c r="K21" i="44"/>
  <c r="H21" i="44"/>
  <c r="L21" i="44"/>
  <c r="I21" i="44"/>
  <c r="H49" i="44"/>
  <c r="L68" i="44"/>
  <c r="K68" i="44"/>
  <c r="H12" i="44"/>
  <c r="L92" i="44"/>
  <c r="K92" i="44"/>
  <c r="H56" i="44"/>
  <c r="H10" i="44"/>
  <c r="I10" i="44"/>
  <c r="I56" i="44"/>
  <c r="H92" i="44"/>
  <c r="L75" i="44"/>
  <c r="K75" i="44"/>
  <c r="H75" i="44"/>
  <c r="I75" i="44"/>
  <c r="I92" i="44"/>
  <c r="K10" i="44"/>
  <c r="I27" i="44"/>
  <c r="H34" i="44"/>
  <c r="I58" i="44"/>
  <c r="H58" i="44"/>
  <c r="L58" i="44"/>
  <c r="K58" i="44"/>
  <c r="L10" i="44"/>
  <c r="H44" i="44"/>
  <c r="H46" i="44"/>
  <c r="L63" i="44"/>
  <c r="K63" i="44"/>
  <c r="K82" i="44"/>
  <c r="L82" i="44"/>
  <c r="I82" i="44"/>
  <c r="H82" i="44"/>
  <c r="K90" i="44"/>
  <c r="L97" i="44"/>
  <c r="K97" i="44"/>
  <c r="K27" i="44"/>
  <c r="K71" i="44"/>
  <c r="I71" i="44"/>
  <c r="K78" i="44"/>
  <c r="L78" i="44"/>
  <c r="K34" i="44"/>
  <c r="I61" i="44"/>
  <c r="H61" i="44"/>
  <c r="L24" i="44"/>
  <c r="K24" i="44"/>
  <c r="H71" i="44"/>
  <c r="I97" i="44"/>
  <c r="L12" i="44"/>
  <c r="K12" i="44"/>
  <c r="K39" i="44"/>
  <c r="I39" i="44"/>
  <c r="H43" i="44"/>
  <c r="L94" i="44"/>
  <c r="K94" i="44"/>
  <c r="I94" i="44"/>
  <c r="H94" i="44"/>
  <c r="H68" i="44"/>
  <c r="H39" i="44"/>
  <c r="I68" i="44"/>
  <c r="H29" i="44"/>
  <c r="I29" i="44"/>
  <c r="K29" i="44"/>
  <c r="L29" i="44"/>
  <c r="H27" i="44"/>
  <c r="I90" i="44"/>
  <c r="H90" i="44"/>
  <c r="I34" i="44"/>
  <c r="K56" i="44"/>
  <c r="K17" i="44"/>
  <c r="L17" i="44"/>
  <c r="L36" i="44"/>
  <c r="K36" i="44"/>
  <c r="I36" i="44"/>
  <c r="H36" i="44"/>
  <c r="I42" i="44"/>
  <c r="H42" i="44"/>
  <c r="I44" i="44"/>
  <c r="I46" i="44"/>
  <c r="K42" i="44"/>
  <c r="L53" i="44"/>
  <c r="K53" i="44"/>
  <c r="H63" i="44"/>
  <c r="H97" i="44"/>
  <c r="I17" i="44"/>
  <c r="L42" i="44"/>
  <c r="K44" i="44"/>
  <c r="I63" i="44"/>
  <c r="H78" i="44"/>
  <c r="L85" i="44"/>
  <c r="K85" i="44"/>
  <c r="H53" i="44"/>
  <c r="L71" i="44"/>
  <c r="I78" i="44"/>
  <c r="H24" i="44"/>
  <c r="I53" i="44"/>
  <c r="K61" i="44"/>
  <c r="H85" i="44"/>
  <c r="K65" i="44"/>
  <c r="L65" i="44"/>
  <c r="K87" i="44"/>
  <c r="I87" i="44"/>
  <c r="H87" i="44"/>
  <c r="H26" i="44"/>
  <c r="I26" i="44"/>
  <c r="L87" i="44"/>
  <c r="H65" i="44"/>
  <c r="H11" i="44"/>
  <c r="K62" i="44"/>
  <c r="L62" i="44"/>
  <c r="I11" i="44"/>
  <c r="K23" i="44"/>
  <c r="I23" i="44"/>
  <c r="L26" i="44"/>
  <c r="H28" i="44"/>
  <c r="I40" i="44"/>
  <c r="L52" i="44"/>
  <c r="K52" i="44"/>
  <c r="H62" i="44"/>
  <c r="H84" i="44"/>
  <c r="L100" i="44"/>
  <c r="K100" i="44"/>
  <c r="I100" i="44"/>
  <c r="H8" i="44"/>
  <c r="I13" i="44"/>
  <c r="H13" i="44"/>
  <c r="H23" i="44"/>
  <c r="K50" i="44"/>
  <c r="K60" i="44"/>
  <c r="I62" i="44"/>
  <c r="I69" i="44"/>
  <c r="K72" i="44"/>
  <c r="I74" i="44"/>
  <c r="H74" i="44"/>
  <c r="I79" i="44"/>
  <c r="K98" i="44"/>
  <c r="L33" i="44"/>
  <c r="K33" i="44"/>
  <c r="H50" i="44"/>
  <c r="K55" i="44"/>
  <c r="I55" i="44"/>
  <c r="H60" i="44"/>
  <c r="H72" i="44"/>
  <c r="I77" i="44"/>
  <c r="H77" i="44"/>
  <c r="L91" i="44"/>
  <c r="K91" i="44"/>
  <c r="H98" i="44"/>
  <c r="K26" i="44"/>
  <c r="I50" i="44"/>
  <c r="I60" i="44"/>
  <c r="I65" i="44"/>
  <c r="I72" i="44"/>
  <c r="L84" i="44"/>
  <c r="K84" i="44"/>
  <c r="I98" i="44"/>
  <c r="H18" i="44"/>
  <c r="H33" i="44"/>
  <c r="I45" i="44"/>
  <c r="H45" i="44"/>
  <c r="H55" i="44"/>
  <c r="H91" i="44"/>
  <c r="L30" i="44"/>
  <c r="K30" i="44"/>
  <c r="I33" i="44"/>
  <c r="K77" i="44"/>
  <c r="I91" i="44"/>
  <c r="K11" i="44"/>
  <c r="L20" i="44"/>
  <c r="K20" i="44"/>
  <c r="L23" i="44"/>
  <c r="H30" i="44"/>
  <c r="K45" i="44"/>
  <c r="H52" i="44"/>
  <c r="K81" i="44"/>
  <c r="L81" i="44"/>
  <c r="H100" i="44"/>
  <c r="H93" i="44"/>
  <c r="H16" i="44"/>
  <c r="H32" i="44"/>
  <c r="H48" i="44"/>
  <c r="H64" i="44"/>
  <c r="H80" i="44"/>
  <c r="H96" i="44"/>
  <c r="K58" i="42"/>
  <c r="T58" i="42"/>
  <c r="S58" i="42"/>
  <c r="N58" i="42"/>
  <c r="Q58" i="42"/>
  <c r="P58" i="42"/>
  <c r="M58" i="42"/>
  <c r="H56" i="42"/>
  <c r="H64" i="42"/>
  <c r="Q92" i="42"/>
  <c r="K92" i="42"/>
  <c r="P92" i="42"/>
  <c r="M92" i="42"/>
  <c r="N92" i="42"/>
  <c r="H17" i="42"/>
  <c r="I58" i="42"/>
  <c r="H8" i="42"/>
  <c r="H16" i="42"/>
  <c r="N47" i="42"/>
  <c r="J58" i="42"/>
  <c r="M66" i="42"/>
  <c r="H80" i="42"/>
  <c r="M82" i="42"/>
  <c r="I96" i="42"/>
  <c r="N28" i="42"/>
  <c r="H49" i="42"/>
  <c r="J8" i="42"/>
  <c r="M60" i="42"/>
  <c r="Q28" i="42"/>
  <c r="Q44" i="42"/>
  <c r="P44" i="42"/>
  <c r="N44" i="42"/>
  <c r="M44" i="42"/>
  <c r="S55" i="42"/>
  <c r="Q55" i="42"/>
  <c r="M55" i="42"/>
  <c r="J55" i="42"/>
  <c r="K55" i="42"/>
  <c r="N65" i="42"/>
  <c r="M65" i="42"/>
  <c r="T65" i="42"/>
  <c r="P65" i="42"/>
  <c r="S65" i="42"/>
  <c r="Q65" i="42"/>
  <c r="N34" i="42"/>
  <c r="H14" i="42"/>
  <c r="H15" i="42"/>
  <c r="H10" i="42"/>
  <c r="T28" i="42"/>
  <c r="N36" i="42"/>
  <c r="M36" i="42"/>
  <c r="J36" i="42"/>
  <c r="K36" i="42"/>
  <c r="J44" i="42"/>
  <c r="N55" i="42"/>
  <c r="H57" i="42"/>
  <c r="H59" i="42"/>
  <c r="H63" i="42"/>
  <c r="H65" i="42"/>
  <c r="K75" i="42"/>
  <c r="J75" i="42"/>
  <c r="Q75" i="42"/>
  <c r="P75" i="42"/>
  <c r="N75" i="42"/>
  <c r="M75" i="42"/>
  <c r="K91" i="42"/>
  <c r="J91" i="42"/>
  <c r="Q91" i="42"/>
  <c r="P91" i="42"/>
  <c r="N91" i="42"/>
  <c r="M91" i="42"/>
  <c r="H23" i="42"/>
  <c r="S47" i="42"/>
  <c r="Q47" i="42"/>
  <c r="K47" i="42"/>
  <c r="J47" i="42"/>
  <c r="Q56" i="42"/>
  <c r="P56" i="42"/>
  <c r="N56" i="42"/>
  <c r="M56" i="42"/>
  <c r="K56" i="42"/>
  <c r="J56" i="42"/>
  <c r="J66" i="42"/>
  <c r="K66" i="42"/>
  <c r="Q66" i="42"/>
  <c r="T66" i="42"/>
  <c r="S66" i="42"/>
  <c r="I9" i="42"/>
  <c r="K35" i="42"/>
  <c r="J35" i="42"/>
  <c r="N35" i="42"/>
  <c r="M35" i="42"/>
  <c r="Q80" i="42"/>
  <c r="P80" i="42"/>
  <c r="M80" i="42"/>
  <c r="N80" i="42"/>
  <c r="S80" i="42"/>
  <c r="K80" i="42"/>
  <c r="J80" i="42"/>
  <c r="N49" i="42"/>
  <c r="M49" i="42"/>
  <c r="Q49" i="42"/>
  <c r="P49" i="42"/>
  <c r="K49" i="42"/>
  <c r="J49" i="42"/>
  <c r="H66" i="42"/>
  <c r="Q76" i="42"/>
  <c r="P76" i="42"/>
  <c r="N76" i="42"/>
  <c r="M76" i="42"/>
  <c r="K76" i="42"/>
  <c r="H82" i="42"/>
  <c r="M47" i="42"/>
  <c r="Q35" i="42"/>
  <c r="I46" i="42"/>
  <c r="H46" i="42"/>
  <c r="K42" i="42"/>
  <c r="P42" i="42"/>
  <c r="J42" i="42"/>
  <c r="N42" i="42"/>
  <c r="M42" i="42"/>
  <c r="N82" i="42"/>
  <c r="J92" i="42"/>
  <c r="P66" i="42"/>
  <c r="T35" i="42"/>
  <c r="S49" i="42"/>
  <c r="K59" i="42"/>
  <c r="J59" i="42"/>
  <c r="Q59" i="42"/>
  <c r="P59" i="42"/>
  <c r="N59" i="42"/>
  <c r="T59" i="42"/>
  <c r="S59" i="42"/>
  <c r="Q42" i="42"/>
  <c r="T49" i="42"/>
  <c r="N81" i="42"/>
  <c r="M81" i="42"/>
  <c r="Q81" i="42"/>
  <c r="T81" i="42"/>
  <c r="S81" i="42"/>
  <c r="P81" i="42"/>
  <c r="K81" i="42"/>
  <c r="H11" i="42"/>
  <c r="S79" i="42"/>
  <c r="P79" i="42"/>
  <c r="Q79" i="42"/>
  <c r="K79" i="42"/>
  <c r="J79" i="42"/>
  <c r="Q34" i="42"/>
  <c r="N41" i="42"/>
  <c r="M41" i="42"/>
  <c r="K41" i="42"/>
  <c r="J41" i="42"/>
  <c r="T42" i="42"/>
  <c r="K44" i="42"/>
  <c r="H48" i="42"/>
  <c r="I48" i="42"/>
  <c r="K50" i="42"/>
  <c r="M50" i="42"/>
  <c r="J50" i="42"/>
  <c r="Q50" i="42"/>
  <c r="P50" i="42"/>
  <c r="N50" i="42"/>
  <c r="H54" i="42"/>
  <c r="P55" i="42"/>
  <c r="H62" i="42"/>
  <c r="H67" i="42"/>
  <c r="I67" i="42"/>
  <c r="H70" i="42"/>
  <c r="H71" i="42"/>
  <c r="H81" i="42"/>
  <c r="H83" i="42"/>
  <c r="I83" i="42"/>
  <c r="H86" i="42"/>
  <c r="H87" i="42"/>
  <c r="K43" i="42"/>
  <c r="J43" i="42"/>
  <c r="Q43" i="42"/>
  <c r="P43" i="42"/>
  <c r="N43" i="42"/>
  <c r="M43" i="42"/>
  <c r="Q64" i="42"/>
  <c r="P64" i="42"/>
  <c r="N64" i="42"/>
  <c r="T64" i="42"/>
  <c r="S64" i="42"/>
  <c r="M64" i="42"/>
  <c r="K64" i="42"/>
  <c r="J82" i="42"/>
  <c r="K82" i="42"/>
  <c r="S82" i="42"/>
  <c r="Q82" i="42"/>
  <c r="T82" i="42"/>
  <c r="Q40" i="42"/>
  <c r="P40" i="42"/>
  <c r="N40" i="42"/>
  <c r="K40" i="42"/>
  <c r="J40" i="42"/>
  <c r="Q8" i="42"/>
  <c r="P8" i="42"/>
  <c r="N8" i="42"/>
  <c r="S8" i="42"/>
  <c r="M8" i="42"/>
  <c r="T8" i="42"/>
  <c r="K28" i="42"/>
  <c r="J28" i="42"/>
  <c r="P35" i="42"/>
  <c r="S15" i="42"/>
  <c r="Q15" i="42"/>
  <c r="N15" i="42"/>
  <c r="T15" i="42"/>
  <c r="P15" i="42"/>
  <c r="P28" i="42"/>
  <c r="I99" i="42"/>
  <c r="H99" i="42"/>
  <c r="S40" i="42"/>
  <c r="H51" i="42"/>
  <c r="S92" i="42"/>
  <c r="T76" i="42"/>
  <c r="T92" i="42"/>
  <c r="N9" i="42"/>
  <c r="M9" i="42"/>
  <c r="T9" i="42"/>
  <c r="S9" i="42"/>
  <c r="K15" i="42"/>
  <c r="T55" i="42"/>
  <c r="J65" i="42"/>
  <c r="M79" i="42"/>
  <c r="T60" i="42"/>
  <c r="Q60" i="42"/>
  <c r="P60" i="42"/>
  <c r="S60" i="42"/>
  <c r="N60" i="42"/>
  <c r="H43" i="42"/>
  <c r="S56" i="42"/>
  <c r="K60" i="42"/>
  <c r="T43" i="42"/>
  <c r="K51" i="42"/>
  <c r="J51" i="42"/>
  <c r="S51" i="42"/>
  <c r="N51" i="42"/>
  <c r="Q51" i="42"/>
  <c r="M51" i="42"/>
  <c r="P51" i="42"/>
  <c r="K34" i="42"/>
  <c r="M34" i="42"/>
  <c r="J34" i="42"/>
  <c r="M40" i="42"/>
  <c r="J76" i="42"/>
  <c r="T80" i="42"/>
  <c r="S35" i="42"/>
  <c r="T47" i="42"/>
  <c r="I42" i="42"/>
  <c r="H42" i="42"/>
  <c r="N57" i="42"/>
  <c r="M57" i="42"/>
  <c r="S57" i="42"/>
  <c r="Q57" i="42"/>
  <c r="P57" i="42"/>
  <c r="K57" i="42"/>
  <c r="J57" i="42"/>
  <c r="S63" i="42"/>
  <c r="Q63" i="42"/>
  <c r="P63" i="42"/>
  <c r="J63" i="42"/>
  <c r="N63" i="42"/>
  <c r="K63" i="42"/>
  <c r="M63" i="42"/>
  <c r="S76" i="42"/>
  <c r="S28" i="42"/>
  <c r="P34" i="42"/>
  <c r="Q48" i="42"/>
  <c r="P48" i="42"/>
  <c r="N48" i="42"/>
  <c r="J48" i="42"/>
  <c r="K48" i="42"/>
  <c r="I55" i="42"/>
  <c r="H55" i="42"/>
  <c r="T34" i="42"/>
  <c r="P36" i="42"/>
  <c r="S44" i="42"/>
  <c r="S52" i="42"/>
  <c r="P52" i="42"/>
  <c r="N52" i="42"/>
  <c r="M52" i="42"/>
  <c r="Q52" i="42"/>
  <c r="M59" i="42"/>
  <c r="K65" i="42"/>
  <c r="N79" i="42"/>
  <c r="J81" i="42"/>
  <c r="H75" i="42"/>
  <c r="I75" i="42"/>
  <c r="H79" i="42"/>
  <c r="H95" i="42"/>
  <c r="H35" i="42"/>
  <c r="N73" i="42"/>
  <c r="M73" i="42"/>
  <c r="I94" i="42"/>
  <c r="H74" i="42"/>
  <c r="H97" i="42"/>
  <c r="J90" i="42"/>
  <c r="K90" i="42"/>
  <c r="K27" i="42"/>
  <c r="J27" i="42"/>
  <c r="N33" i="42"/>
  <c r="M33" i="42"/>
  <c r="H78" i="42"/>
  <c r="Q32" i="42"/>
  <c r="P32" i="42"/>
  <c r="N32" i="42"/>
  <c r="H34" i="42"/>
  <c r="H38" i="42"/>
  <c r="I41" i="42"/>
  <c r="I47" i="42"/>
  <c r="H90" i="42"/>
  <c r="Q24" i="42"/>
  <c r="P24" i="42"/>
  <c r="N24" i="42"/>
  <c r="H27" i="42"/>
  <c r="H33" i="42"/>
  <c r="H39" i="42"/>
  <c r="I40" i="42"/>
  <c r="Q72" i="42"/>
  <c r="P72" i="42"/>
  <c r="N72" i="42"/>
  <c r="M72" i="42"/>
  <c r="Q88" i="42"/>
  <c r="P88" i="42"/>
  <c r="M88" i="42"/>
  <c r="N88" i="42"/>
  <c r="T100" i="42"/>
  <c r="S100" i="42"/>
  <c r="Q100" i="42"/>
  <c r="P100" i="42"/>
  <c r="N100" i="42"/>
  <c r="M100" i="42"/>
  <c r="K100" i="42"/>
  <c r="J100" i="42"/>
  <c r="J74" i="42"/>
  <c r="K74" i="42"/>
  <c r="N89" i="42"/>
  <c r="M89" i="42"/>
  <c r="K19" i="42"/>
  <c r="J19" i="42"/>
  <c r="N25" i="42"/>
  <c r="M25" i="42"/>
  <c r="K11" i="42"/>
  <c r="J11" i="42"/>
  <c r="N17" i="42"/>
  <c r="M17" i="42"/>
  <c r="J20" i="42"/>
  <c r="S23" i="42"/>
  <c r="Q23" i="42"/>
  <c r="H26" i="42"/>
  <c r="H30" i="42"/>
  <c r="H32" i="42"/>
  <c r="H73" i="42"/>
  <c r="M74" i="42"/>
  <c r="H89" i="42"/>
  <c r="M90" i="42"/>
  <c r="I91" i="42"/>
  <c r="H91" i="42"/>
  <c r="S39" i="42"/>
  <c r="Q39" i="42"/>
  <c r="S31" i="42"/>
  <c r="Q31" i="42"/>
  <c r="Q16" i="42"/>
  <c r="P16" i="42"/>
  <c r="N16" i="42"/>
  <c r="H19" i="42"/>
  <c r="J33" i="42"/>
  <c r="J39" i="42"/>
  <c r="K67" i="42"/>
  <c r="J67" i="42"/>
  <c r="S71" i="42"/>
  <c r="P71" i="42"/>
  <c r="Q71" i="42"/>
  <c r="N74" i="42"/>
  <c r="K83" i="42"/>
  <c r="J83" i="42"/>
  <c r="S87" i="42"/>
  <c r="Q87" i="42"/>
  <c r="P87" i="42"/>
  <c r="N90" i="42"/>
  <c r="T98" i="42"/>
  <c r="S98" i="42"/>
  <c r="Q98" i="42"/>
  <c r="P98" i="42"/>
  <c r="N98" i="42"/>
  <c r="M98" i="42"/>
  <c r="J98" i="42"/>
  <c r="K98" i="42"/>
  <c r="P95" i="42"/>
  <c r="M96" i="42"/>
  <c r="Q95" i="42"/>
  <c r="N96" i="42"/>
  <c r="H12" i="42"/>
  <c r="H20" i="42"/>
  <c r="H28" i="42"/>
  <c r="H36" i="42"/>
  <c r="H44" i="42"/>
  <c r="H52" i="42"/>
  <c r="H60" i="42"/>
  <c r="H68" i="42"/>
  <c r="H76" i="42"/>
  <c r="H84" i="42"/>
  <c r="H92" i="42"/>
  <c r="P96" i="42"/>
  <c r="M97" i="42"/>
  <c r="H100" i="42"/>
  <c r="S95" i="42"/>
  <c r="Q96" i="42"/>
  <c r="N97" i="42"/>
  <c r="K99" i="42"/>
  <c r="T95" i="42"/>
  <c r="P97" i="42"/>
  <c r="S96" i="42"/>
  <c r="Q97" i="42"/>
  <c r="T96" i="42"/>
  <c r="M99" i="42"/>
  <c r="S97" i="42"/>
  <c r="N99" i="42"/>
  <c r="T97" i="42"/>
  <c r="P99" i="42"/>
  <c r="J6" i="50"/>
  <c r="J4" i="50"/>
  <c r="L7" i="50"/>
  <c r="L6" i="50"/>
  <c r="L5" i="50"/>
  <c r="I2" i="50"/>
  <c r="L4" i="50"/>
  <c r="I7" i="50"/>
  <c r="L3" i="50"/>
  <c r="I6" i="50"/>
  <c r="M2" i="50"/>
  <c r="I5" i="50"/>
  <c r="M7" i="50"/>
  <c r="I4" i="50"/>
  <c r="I3" i="50"/>
  <c r="J2" i="50"/>
  <c r="M4" i="50"/>
  <c r="J7" i="50"/>
  <c r="J4" i="42"/>
  <c r="J3" i="42"/>
  <c r="N6" i="42"/>
  <c r="N5" i="42"/>
  <c r="S2" i="42"/>
  <c r="S7" i="42"/>
  <c r="S6" i="42"/>
  <c r="S5" i="42"/>
  <c r="S4" i="42"/>
  <c r="S3" i="42"/>
  <c r="T2" i="42"/>
  <c r="T7" i="42"/>
  <c r="T6" i="42"/>
  <c r="T5" i="42"/>
  <c r="T4" i="42"/>
  <c r="T3" i="42"/>
  <c r="K2" i="42"/>
  <c r="N4" i="42"/>
  <c r="K7" i="42"/>
  <c r="N3" i="42"/>
  <c r="K6" i="42"/>
  <c r="P2" i="42"/>
  <c r="K5" i="42"/>
  <c r="P7" i="42"/>
  <c r="K4" i="42"/>
  <c r="P6" i="42"/>
  <c r="K3" i="42"/>
  <c r="P5" i="42"/>
  <c r="M2" i="42"/>
  <c r="P4" i="42"/>
  <c r="M7" i="42"/>
  <c r="P3" i="42"/>
  <c r="M6" i="42"/>
  <c r="Q2" i="42"/>
  <c r="M5" i="42"/>
  <c r="Q7" i="42"/>
  <c r="J2" i="42"/>
  <c r="M4" i="42"/>
  <c r="Q6" i="42"/>
  <c r="J7" i="42"/>
  <c r="M3" i="42"/>
  <c r="Q5" i="42"/>
  <c r="U2" i="48"/>
  <c r="U7" i="48"/>
  <c r="U6" i="48"/>
  <c r="U5" i="48"/>
  <c r="U4" i="48"/>
  <c r="U3" i="48"/>
  <c r="R2" i="46"/>
  <c r="S2" i="46" s="1"/>
  <c r="O2" i="46"/>
  <c r="P5" i="46"/>
  <c r="P4" i="46"/>
  <c r="I2" i="46"/>
  <c r="M4" i="46"/>
  <c r="P6" i="46"/>
  <c r="I6" i="46"/>
  <c r="I5" i="46"/>
  <c r="P2" i="46"/>
  <c r="P3" i="46"/>
  <c r="I4" i="46"/>
  <c r="T2" i="46"/>
  <c r="U2" i="46"/>
  <c r="I3" i="46"/>
  <c r="T7" i="46"/>
  <c r="U7" i="46"/>
  <c r="J2" i="46"/>
  <c r="T6" i="46"/>
  <c r="U6" i="46"/>
  <c r="J7" i="46"/>
  <c r="T5" i="46"/>
  <c r="U5" i="46"/>
  <c r="I7" i="46"/>
  <c r="J6" i="46"/>
  <c r="T4" i="46"/>
  <c r="U4" i="46"/>
  <c r="J5" i="46"/>
  <c r="T3" i="46"/>
  <c r="U3" i="46"/>
  <c r="J4" i="46"/>
  <c r="O7" i="46"/>
  <c r="J3" i="46"/>
  <c r="O6" i="46"/>
  <c r="M2" i="46"/>
  <c r="O5" i="46"/>
  <c r="M7" i="46"/>
  <c r="I3" i="44"/>
  <c r="H7" i="44"/>
  <c r="H6" i="44"/>
  <c r="H5" i="44"/>
  <c r="H3" i="44"/>
  <c r="H2" i="44"/>
  <c r="I2" i="44"/>
  <c r="J98" i="34"/>
  <c r="J82" i="34"/>
  <c r="J66" i="34"/>
  <c r="J50" i="34"/>
  <c r="J34" i="34"/>
  <c r="J18" i="34"/>
  <c r="J97" i="34"/>
  <c r="J81" i="34"/>
  <c r="J65" i="34"/>
  <c r="J49" i="34"/>
  <c r="J33" i="34"/>
  <c r="J17" i="34"/>
  <c r="J96" i="34"/>
  <c r="J80" i="34"/>
  <c r="J64" i="34"/>
  <c r="J48" i="34"/>
  <c r="J32" i="34"/>
  <c r="J16" i="34"/>
  <c r="J92" i="34"/>
  <c r="J76" i="34"/>
  <c r="J60" i="34"/>
  <c r="J44" i="34"/>
  <c r="J28" i="34"/>
  <c r="J12" i="34"/>
  <c r="J90" i="34"/>
  <c r="J74" i="34"/>
  <c r="J58" i="34"/>
  <c r="J42" i="34"/>
  <c r="J26" i="34"/>
  <c r="J10" i="34"/>
  <c r="G2" i="34"/>
  <c r="J99" i="34"/>
  <c r="G95" i="35"/>
  <c r="G79" i="35"/>
  <c r="G63" i="35"/>
  <c r="G47" i="35"/>
  <c r="G31" i="35"/>
  <c r="G15" i="35"/>
  <c r="J98" i="35"/>
  <c r="J82" i="35"/>
  <c r="J66" i="35"/>
  <c r="J50" i="35"/>
  <c r="J34" i="35"/>
  <c r="J18" i="35"/>
  <c r="G94" i="35"/>
  <c r="G78" i="35"/>
  <c r="G62" i="35"/>
  <c r="G46" i="35"/>
  <c r="G30" i="35"/>
  <c r="G14" i="35"/>
  <c r="J97" i="35"/>
  <c r="J81" i="35"/>
  <c r="J65" i="35"/>
  <c r="J49" i="35"/>
  <c r="J33" i="35"/>
  <c r="J17" i="35"/>
  <c r="G93" i="35"/>
  <c r="G77" i="35"/>
  <c r="G61" i="35"/>
  <c r="G45" i="35"/>
  <c r="G29" i="35"/>
  <c r="G13" i="35"/>
  <c r="J96" i="35"/>
  <c r="J80" i="35"/>
  <c r="J64" i="35"/>
  <c r="J48" i="35"/>
  <c r="J32" i="35"/>
  <c r="J16" i="35"/>
  <c r="G92" i="35"/>
  <c r="G76" i="35"/>
  <c r="G60" i="35"/>
  <c r="G44" i="35"/>
  <c r="G28" i="35"/>
  <c r="G12" i="35"/>
  <c r="G91" i="35"/>
  <c r="G75" i="35"/>
  <c r="G59" i="35"/>
  <c r="G43" i="35"/>
  <c r="G27" i="35"/>
  <c r="G11" i="35"/>
  <c r="G90" i="35"/>
  <c r="G74" i="35"/>
  <c r="G58" i="35"/>
  <c r="G42" i="35"/>
  <c r="G26" i="35"/>
  <c r="G10" i="35"/>
  <c r="G89" i="35"/>
  <c r="G73" i="35"/>
  <c r="G57" i="35"/>
  <c r="G41" i="35"/>
  <c r="G25" i="35"/>
  <c r="G9" i="35"/>
  <c r="G88" i="35"/>
  <c r="G72" i="35"/>
  <c r="G56" i="35"/>
  <c r="G40" i="35"/>
  <c r="G24" i="35"/>
  <c r="G8" i="35"/>
  <c r="G87" i="35"/>
  <c r="G71" i="35"/>
  <c r="G55" i="35"/>
  <c r="G39" i="35"/>
  <c r="G23" i="35"/>
  <c r="G7" i="35"/>
  <c r="G86" i="35"/>
  <c r="G70" i="35"/>
  <c r="G54" i="35"/>
  <c r="G38" i="35"/>
  <c r="G22" i="35"/>
  <c r="G6" i="35"/>
  <c r="G2" i="35"/>
  <c r="G85" i="35"/>
  <c r="G69" i="35"/>
  <c r="G53" i="35"/>
  <c r="G37" i="35"/>
  <c r="G21" i="35"/>
  <c r="G5" i="35"/>
  <c r="J88" i="35"/>
  <c r="J72" i="35"/>
  <c r="J56" i="35"/>
  <c r="J40" i="35"/>
  <c r="J24" i="35"/>
  <c r="J8" i="35"/>
  <c r="G100" i="35"/>
  <c r="G84" i="35"/>
  <c r="G68" i="35"/>
  <c r="G52" i="35"/>
  <c r="G36" i="35"/>
  <c r="G20" i="35"/>
  <c r="G4" i="35"/>
  <c r="J87" i="35"/>
  <c r="J71" i="35"/>
  <c r="J55" i="35"/>
  <c r="J39" i="35"/>
  <c r="J23" i="35"/>
  <c r="J7" i="35"/>
  <c r="G99" i="35"/>
  <c r="G83" i="35"/>
  <c r="G67" i="35"/>
  <c r="G51" i="35"/>
  <c r="G35" i="35"/>
  <c r="G19" i="35"/>
  <c r="G3" i="35"/>
  <c r="J86" i="35"/>
  <c r="J70" i="35"/>
  <c r="J54" i="35"/>
  <c r="J38" i="35"/>
  <c r="J22" i="35"/>
  <c r="J6" i="35"/>
  <c r="J2" i="35"/>
  <c r="J85" i="35"/>
  <c r="J69" i="35"/>
  <c r="J53" i="35"/>
  <c r="J37" i="35"/>
  <c r="J21" i="35"/>
  <c r="J5" i="35"/>
  <c r="J100" i="35"/>
  <c r="J84" i="35"/>
  <c r="J68" i="35"/>
  <c r="J52" i="35"/>
  <c r="J36" i="35"/>
  <c r="J20" i="35"/>
  <c r="J4" i="35"/>
  <c r="J99" i="35"/>
  <c r="J83" i="35"/>
  <c r="J67" i="35"/>
  <c r="J51" i="35"/>
  <c r="J35" i="35"/>
  <c r="J19" i="35"/>
  <c r="J3" i="35"/>
  <c r="J98" i="31"/>
  <c r="J82" i="31"/>
  <c r="J66" i="31"/>
  <c r="J50" i="31"/>
  <c r="J34" i="31"/>
  <c r="J18" i="31"/>
  <c r="J97" i="31"/>
  <c r="J81" i="31"/>
  <c r="J65" i="31"/>
  <c r="J49" i="31"/>
  <c r="J33" i="31"/>
  <c r="J17" i="31"/>
  <c r="J96" i="31"/>
  <c r="J80" i="31"/>
  <c r="J64" i="31"/>
  <c r="J48" i="31"/>
  <c r="J32" i="31"/>
  <c r="J16" i="31"/>
  <c r="J63" i="31"/>
  <c r="J47" i="31"/>
  <c r="J31" i="31"/>
  <c r="J15" i="31"/>
  <c r="J94" i="31"/>
  <c r="J78" i="31"/>
  <c r="J62" i="31"/>
  <c r="J46" i="31"/>
  <c r="J30" i="31"/>
  <c r="J14" i="31"/>
  <c r="J54" i="31"/>
  <c r="J38" i="31"/>
  <c r="J22" i="31"/>
  <c r="J6" i="31"/>
  <c r="K85" i="35"/>
  <c r="K69" i="35"/>
  <c r="K53" i="35"/>
  <c r="K37" i="35"/>
  <c r="K21" i="35"/>
  <c r="K5" i="35"/>
  <c r="K100" i="35"/>
  <c r="K84" i="35"/>
  <c r="K68" i="35"/>
  <c r="K52" i="35"/>
  <c r="K36" i="35"/>
  <c r="K20" i="35"/>
  <c r="K3" i="35"/>
  <c r="K99" i="35"/>
  <c r="K83" i="35"/>
  <c r="K67" i="35"/>
  <c r="K51" i="35"/>
  <c r="K35" i="35"/>
  <c r="K19" i="35"/>
  <c r="K98" i="35"/>
  <c r="K82" i="35"/>
  <c r="K66" i="35"/>
  <c r="K50" i="35"/>
  <c r="K34" i="35"/>
  <c r="K18" i="35"/>
  <c r="K97" i="35"/>
  <c r="K81" i="35"/>
  <c r="K65" i="35"/>
  <c r="K49" i="35"/>
  <c r="K33" i="35"/>
  <c r="K17" i="35"/>
  <c r="K80" i="35"/>
  <c r="K64" i="35"/>
  <c r="K48" i="35"/>
  <c r="K32" i="35"/>
  <c r="K16" i="35"/>
  <c r="K79" i="35"/>
  <c r="K63" i="35"/>
  <c r="K47" i="35"/>
  <c r="K31" i="35"/>
  <c r="K15" i="35"/>
  <c r="K94" i="35"/>
  <c r="K78" i="35"/>
  <c r="K62" i="35"/>
  <c r="K46" i="35"/>
  <c r="K30" i="35"/>
  <c r="K14" i="35"/>
  <c r="K93" i="35"/>
  <c r="K77" i="35"/>
  <c r="K61" i="35"/>
  <c r="K45" i="35"/>
  <c r="K29" i="35"/>
  <c r="K13" i="35"/>
  <c r="K92" i="35"/>
  <c r="K76" i="35"/>
  <c r="K60" i="35"/>
  <c r="K44" i="35"/>
  <c r="K28" i="35"/>
  <c r="K12" i="35"/>
  <c r="K91" i="35"/>
  <c r="K75" i="35"/>
  <c r="K59" i="35"/>
  <c r="K43" i="35"/>
  <c r="K27" i="35"/>
  <c r="K11" i="35"/>
  <c r="K90" i="35"/>
  <c r="K74" i="35"/>
  <c r="K58" i="35"/>
  <c r="K42" i="35"/>
  <c r="K26" i="35"/>
  <c r="K10" i="35"/>
  <c r="K89" i="35"/>
  <c r="K73" i="35"/>
  <c r="K57" i="35"/>
  <c r="K41" i="35"/>
  <c r="K25" i="35"/>
  <c r="K9" i="35"/>
  <c r="L2" i="39"/>
  <c r="I2" i="39"/>
  <c r="J2" i="39"/>
  <c r="F2" i="39"/>
  <c r="G2" i="39"/>
  <c r="H2" i="39"/>
  <c r="M8" i="37"/>
  <c r="V31" i="37"/>
  <c r="O91" i="37"/>
  <c r="V15" i="37"/>
  <c r="K47" i="37"/>
  <c r="O75" i="37"/>
  <c r="V14" i="37"/>
  <c r="L28" i="37"/>
  <c r="O59" i="37"/>
  <c r="P97" i="37"/>
  <c r="L17" i="37"/>
  <c r="O43" i="37"/>
  <c r="P96" i="37"/>
  <c r="M88" i="37"/>
  <c r="O27" i="37"/>
  <c r="P81" i="37"/>
  <c r="M87" i="37"/>
  <c r="O11" i="37"/>
  <c r="P80" i="37"/>
  <c r="M72" i="37"/>
  <c r="V95" i="37"/>
  <c r="P65" i="37"/>
  <c r="M71" i="37"/>
  <c r="V94" i="37"/>
  <c r="P64" i="37"/>
  <c r="M56" i="37"/>
  <c r="V79" i="37"/>
  <c r="P49" i="37"/>
  <c r="M55" i="37"/>
  <c r="V78" i="37"/>
  <c r="P48" i="37"/>
  <c r="M40" i="37"/>
  <c r="V63" i="37"/>
  <c r="P33" i="37"/>
  <c r="M39" i="37"/>
  <c r="V62" i="37"/>
  <c r="P32" i="37"/>
  <c r="M24" i="37"/>
  <c r="V47" i="37"/>
  <c r="P17" i="37"/>
  <c r="M23" i="37"/>
  <c r="V46" i="37"/>
  <c r="P16" i="37"/>
  <c r="K58" i="37"/>
  <c r="L33" i="37"/>
  <c r="M89" i="37"/>
  <c r="M73" i="37"/>
  <c r="M57" i="37"/>
  <c r="M41" i="37"/>
  <c r="M25" i="37"/>
  <c r="M9" i="37"/>
  <c r="O92" i="37"/>
  <c r="O76" i="37"/>
  <c r="O60" i="37"/>
  <c r="O44" i="37"/>
  <c r="O28" i="37"/>
  <c r="O12" i="37"/>
  <c r="V96" i="37"/>
  <c r="V80" i="37"/>
  <c r="V64" i="37"/>
  <c r="V48" i="37"/>
  <c r="V32" i="37"/>
  <c r="V16" i="37"/>
  <c r="P98" i="37"/>
  <c r="P82" i="37"/>
  <c r="P66" i="37"/>
  <c r="P50" i="37"/>
  <c r="P34" i="37"/>
  <c r="P18" i="37"/>
  <c r="O58" i="37"/>
  <c r="K31" i="37"/>
  <c r="L12" i="37"/>
  <c r="M86" i="37"/>
  <c r="M70" i="37"/>
  <c r="M54" i="37"/>
  <c r="M38" i="37"/>
  <c r="M22" i="37"/>
  <c r="M6" i="37"/>
  <c r="O89" i="37"/>
  <c r="O73" i="37"/>
  <c r="O57" i="37"/>
  <c r="O41" i="37"/>
  <c r="O25" i="37"/>
  <c r="O9" i="37"/>
  <c r="V93" i="37"/>
  <c r="V77" i="37"/>
  <c r="V61" i="37"/>
  <c r="V45" i="37"/>
  <c r="V29" i="37"/>
  <c r="V13" i="37"/>
  <c r="P95" i="37"/>
  <c r="P79" i="37"/>
  <c r="P63" i="37"/>
  <c r="P47" i="37"/>
  <c r="P31" i="37"/>
  <c r="P15" i="37"/>
  <c r="K26" i="37"/>
  <c r="M2" i="37"/>
  <c r="M85" i="37"/>
  <c r="M69" i="37"/>
  <c r="M53" i="37"/>
  <c r="M37" i="37"/>
  <c r="M21" i="37"/>
  <c r="M5" i="37"/>
  <c r="O88" i="37"/>
  <c r="O72" i="37"/>
  <c r="O56" i="37"/>
  <c r="O40" i="37"/>
  <c r="O24" i="37"/>
  <c r="O8" i="37"/>
  <c r="V92" i="37"/>
  <c r="V76" i="37"/>
  <c r="V60" i="37"/>
  <c r="V44" i="37"/>
  <c r="V28" i="37"/>
  <c r="V12" i="37"/>
  <c r="P94" i="37"/>
  <c r="P78" i="37"/>
  <c r="P62" i="37"/>
  <c r="P46" i="37"/>
  <c r="P30" i="37"/>
  <c r="P14" i="37"/>
  <c r="K42" i="37"/>
  <c r="K15" i="37"/>
  <c r="M100" i="37"/>
  <c r="M84" i="37"/>
  <c r="M68" i="37"/>
  <c r="M52" i="37"/>
  <c r="M36" i="37"/>
  <c r="M20" i="37"/>
  <c r="M4" i="37"/>
  <c r="O87" i="37"/>
  <c r="O71" i="37"/>
  <c r="O55" i="37"/>
  <c r="O39" i="37"/>
  <c r="O23" i="37"/>
  <c r="O7" i="37"/>
  <c r="V91" i="37"/>
  <c r="V75" i="37"/>
  <c r="V59" i="37"/>
  <c r="V43" i="37"/>
  <c r="V27" i="37"/>
  <c r="V11" i="37"/>
  <c r="P93" i="37"/>
  <c r="P77" i="37"/>
  <c r="P61" i="37"/>
  <c r="P45" i="37"/>
  <c r="P29" i="37"/>
  <c r="P13" i="37"/>
  <c r="O10" i="37"/>
  <c r="K14" i="37"/>
  <c r="M99" i="37"/>
  <c r="M83" i="37"/>
  <c r="M67" i="37"/>
  <c r="M51" i="37"/>
  <c r="M35" i="37"/>
  <c r="M19" i="37"/>
  <c r="M3" i="37"/>
  <c r="O86" i="37"/>
  <c r="O70" i="37"/>
  <c r="O54" i="37"/>
  <c r="O38" i="37"/>
  <c r="O22" i="37"/>
  <c r="O6" i="37"/>
  <c r="V90" i="37"/>
  <c r="V74" i="37"/>
  <c r="V58" i="37"/>
  <c r="V42" i="37"/>
  <c r="V26" i="37"/>
  <c r="V10" i="37"/>
  <c r="P92" i="37"/>
  <c r="P76" i="37"/>
  <c r="P60" i="37"/>
  <c r="P44" i="37"/>
  <c r="P28" i="37"/>
  <c r="P12" i="37"/>
  <c r="O42" i="37"/>
  <c r="K10" i="37"/>
  <c r="M98" i="37"/>
  <c r="M82" i="37"/>
  <c r="M66" i="37"/>
  <c r="M50" i="37"/>
  <c r="M34" i="37"/>
  <c r="M18" i="37"/>
  <c r="O2" i="37"/>
  <c r="O85" i="37"/>
  <c r="O69" i="37"/>
  <c r="O53" i="37"/>
  <c r="O37" i="37"/>
  <c r="O21" i="37"/>
  <c r="O5" i="37"/>
  <c r="V89" i="37"/>
  <c r="V73" i="37"/>
  <c r="V57" i="37"/>
  <c r="V41" i="37"/>
  <c r="V25" i="37"/>
  <c r="V9" i="37"/>
  <c r="P91" i="37"/>
  <c r="P75" i="37"/>
  <c r="P59" i="37"/>
  <c r="P43" i="37"/>
  <c r="P27" i="37"/>
  <c r="P11" i="37"/>
  <c r="L97" i="37"/>
  <c r="M97" i="37"/>
  <c r="M81" i="37"/>
  <c r="M65" i="37"/>
  <c r="M49" i="37"/>
  <c r="M33" i="37"/>
  <c r="M17" i="37"/>
  <c r="O100" i="37"/>
  <c r="O84" i="37"/>
  <c r="O68" i="37"/>
  <c r="O52" i="37"/>
  <c r="O36" i="37"/>
  <c r="O20" i="37"/>
  <c r="O4" i="37"/>
  <c r="V88" i="37"/>
  <c r="V72" i="37"/>
  <c r="V56" i="37"/>
  <c r="V40" i="37"/>
  <c r="V24" i="37"/>
  <c r="V8" i="37"/>
  <c r="P90" i="37"/>
  <c r="P74" i="37"/>
  <c r="P58" i="37"/>
  <c r="P42" i="37"/>
  <c r="P26" i="37"/>
  <c r="P10" i="37"/>
  <c r="O90" i="37"/>
  <c r="J82" i="37"/>
  <c r="L92" i="37"/>
  <c r="M96" i="37"/>
  <c r="M80" i="37"/>
  <c r="M64" i="37"/>
  <c r="M48" i="37"/>
  <c r="M32" i="37"/>
  <c r="M16" i="37"/>
  <c r="O99" i="37"/>
  <c r="O83" i="37"/>
  <c r="O67" i="37"/>
  <c r="O51" i="37"/>
  <c r="O35" i="37"/>
  <c r="O19" i="37"/>
  <c r="O3" i="37"/>
  <c r="V87" i="37"/>
  <c r="V71" i="37"/>
  <c r="V55" i="37"/>
  <c r="V39" i="37"/>
  <c r="V23" i="37"/>
  <c r="V7" i="37"/>
  <c r="P89" i="37"/>
  <c r="P73" i="37"/>
  <c r="P57" i="37"/>
  <c r="P41" i="37"/>
  <c r="P25" i="37"/>
  <c r="P8" i="37"/>
  <c r="O74" i="37"/>
  <c r="L81" i="37"/>
  <c r="M95" i="37"/>
  <c r="M79" i="37"/>
  <c r="M63" i="37"/>
  <c r="M47" i="37"/>
  <c r="M31" i="37"/>
  <c r="M15" i="37"/>
  <c r="O98" i="37"/>
  <c r="O82" i="37"/>
  <c r="O66" i="37"/>
  <c r="O50" i="37"/>
  <c r="O34" i="37"/>
  <c r="O18" i="37"/>
  <c r="V86" i="37"/>
  <c r="V70" i="37"/>
  <c r="V54" i="37"/>
  <c r="V38" i="37"/>
  <c r="V22" i="37"/>
  <c r="V6" i="37"/>
  <c r="P88" i="37"/>
  <c r="P72" i="37"/>
  <c r="P56" i="37"/>
  <c r="P40" i="37"/>
  <c r="P24" i="37"/>
  <c r="P7" i="37"/>
  <c r="K95" i="37"/>
  <c r="L76" i="37"/>
  <c r="M94" i="37"/>
  <c r="M78" i="37"/>
  <c r="M62" i="37"/>
  <c r="M46" i="37"/>
  <c r="M30" i="37"/>
  <c r="M14" i="37"/>
  <c r="O97" i="37"/>
  <c r="O81" i="37"/>
  <c r="O65" i="37"/>
  <c r="O49" i="37"/>
  <c r="O33" i="37"/>
  <c r="O17" i="37"/>
  <c r="V85" i="37"/>
  <c r="V69" i="37"/>
  <c r="V53" i="37"/>
  <c r="V37" i="37"/>
  <c r="V21" i="37"/>
  <c r="V5" i="37"/>
  <c r="P87" i="37"/>
  <c r="P71" i="37"/>
  <c r="P55" i="37"/>
  <c r="P39" i="37"/>
  <c r="P23" i="37"/>
  <c r="P6" i="37"/>
  <c r="K90" i="37"/>
  <c r="L65" i="37"/>
  <c r="M93" i="37"/>
  <c r="M77" i="37"/>
  <c r="M61" i="37"/>
  <c r="M45" i="37"/>
  <c r="M29" i="37"/>
  <c r="M13" i="37"/>
  <c r="O96" i="37"/>
  <c r="O80" i="37"/>
  <c r="O64" i="37"/>
  <c r="O48" i="37"/>
  <c r="O32" i="37"/>
  <c r="O16" i="37"/>
  <c r="V100" i="37"/>
  <c r="V84" i="37"/>
  <c r="V68" i="37"/>
  <c r="V52" i="37"/>
  <c r="V36" i="37"/>
  <c r="V20" i="37"/>
  <c r="V4" i="37"/>
  <c r="P86" i="37"/>
  <c r="P70" i="37"/>
  <c r="P54" i="37"/>
  <c r="P38" i="37"/>
  <c r="P22" i="37"/>
  <c r="P5" i="37"/>
  <c r="K79" i="37"/>
  <c r="L60" i="37"/>
  <c r="M92" i="37"/>
  <c r="M76" i="37"/>
  <c r="M60" i="37"/>
  <c r="M44" i="37"/>
  <c r="M28" i="37"/>
  <c r="M12" i="37"/>
  <c r="O95" i="37"/>
  <c r="O79" i="37"/>
  <c r="O63" i="37"/>
  <c r="O47" i="37"/>
  <c r="O31" i="37"/>
  <c r="O15" i="37"/>
  <c r="V99" i="37"/>
  <c r="V83" i="37"/>
  <c r="V67" i="37"/>
  <c r="V51" i="37"/>
  <c r="V35" i="37"/>
  <c r="V19" i="37"/>
  <c r="V3" i="37"/>
  <c r="P85" i="37"/>
  <c r="P69" i="37"/>
  <c r="P53" i="37"/>
  <c r="P37" i="37"/>
  <c r="P21" i="37"/>
  <c r="P4" i="37"/>
  <c r="O26" i="37"/>
  <c r="K74" i="37"/>
  <c r="L49" i="37"/>
  <c r="M91" i="37"/>
  <c r="M75" i="37"/>
  <c r="M59" i="37"/>
  <c r="M43" i="37"/>
  <c r="M27" i="37"/>
  <c r="M11" i="37"/>
  <c r="O94" i="37"/>
  <c r="O78" i="37"/>
  <c r="O62" i="37"/>
  <c r="O46" i="37"/>
  <c r="O30" i="37"/>
  <c r="O14" i="37"/>
  <c r="V98" i="37"/>
  <c r="V82" i="37"/>
  <c r="V66" i="37"/>
  <c r="V50" i="37"/>
  <c r="V34" i="37"/>
  <c r="V18" i="37"/>
  <c r="P100" i="37"/>
  <c r="P84" i="37"/>
  <c r="P68" i="37"/>
  <c r="P52" i="37"/>
  <c r="P36" i="37"/>
  <c r="P20" i="37"/>
  <c r="P3" i="37"/>
  <c r="K63" i="37"/>
  <c r="L44" i="37"/>
  <c r="M90" i="37"/>
  <c r="M74" i="37"/>
  <c r="M58" i="37"/>
  <c r="M42" i="37"/>
  <c r="M26" i="37"/>
  <c r="M10" i="37"/>
  <c r="O93" i="37"/>
  <c r="O77" i="37"/>
  <c r="O61" i="37"/>
  <c r="O45" i="37"/>
  <c r="O29" i="37"/>
  <c r="O13" i="37"/>
  <c r="V97" i="37"/>
  <c r="V81" i="37"/>
  <c r="V65" i="37"/>
  <c r="V49" i="37"/>
  <c r="V33" i="37"/>
  <c r="V17" i="37"/>
  <c r="P99" i="37"/>
  <c r="P83" i="37"/>
  <c r="P67" i="37"/>
  <c r="P51" i="37"/>
  <c r="P35" i="37"/>
  <c r="P19" i="37"/>
  <c r="P9" i="37"/>
  <c r="H29" i="37"/>
  <c r="H13" i="37"/>
  <c r="H8" i="37"/>
  <c r="H93" i="37"/>
  <c r="H88" i="37"/>
  <c r="H77" i="37"/>
  <c r="H72" i="37"/>
  <c r="H61" i="37"/>
  <c r="H56" i="37"/>
  <c r="H45" i="37"/>
  <c r="H40" i="37"/>
  <c r="H94" i="37"/>
  <c r="H78" i="37"/>
  <c r="H62" i="37"/>
  <c r="H46" i="37"/>
  <c r="H30" i="37"/>
  <c r="H14" i="37"/>
  <c r="K96" i="37"/>
  <c r="K80" i="37"/>
  <c r="K64" i="37"/>
  <c r="K48" i="37"/>
  <c r="K32" i="37"/>
  <c r="K16" i="37"/>
  <c r="L98" i="37"/>
  <c r="L82" i="37"/>
  <c r="L66" i="37"/>
  <c r="L50" i="37"/>
  <c r="L34" i="37"/>
  <c r="L18" i="37"/>
  <c r="H92" i="37"/>
  <c r="H76" i="37"/>
  <c r="H60" i="37"/>
  <c r="H44" i="37"/>
  <c r="H28" i="37"/>
  <c r="H12" i="37"/>
  <c r="K94" i="37"/>
  <c r="K78" i="37"/>
  <c r="K62" i="37"/>
  <c r="K46" i="37"/>
  <c r="K30" i="37"/>
  <c r="L96" i="37"/>
  <c r="L80" i="37"/>
  <c r="L64" i="37"/>
  <c r="L48" i="37"/>
  <c r="L32" i="37"/>
  <c r="L16" i="37"/>
  <c r="H91" i="37"/>
  <c r="H75" i="37"/>
  <c r="H59" i="37"/>
  <c r="H43" i="37"/>
  <c r="H27" i="37"/>
  <c r="H11" i="37"/>
  <c r="K93" i="37"/>
  <c r="K77" i="37"/>
  <c r="K61" i="37"/>
  <c r="K45" i="37"/>
  <c r="K29" i="37"/>
  <c r="K13" i="37"/>
  <c r="L95" i="37"/>
  <c r="L79" i="37"/>
  <c r="L63" i="37"/>
  <c r="L47" i="37"/>
  <c r="L31" i="37"/>
  <c r="L15" i="37"/>
  <c r="I70" i="37"/>
  <c r="H90" i="37"/>
  <c r="H74" i="37"/>
  <c r="H58" i="37"/>
  <c r="H42" i="37"/>
  <c r="H26" i="37"/>
  <c r="H10" i="37"/>
  <c r="K92" i="37"/>
  <c r="K76" i="37"/>
  <c r="K60" i="37"/>
  <c r="K44" i="37"/>
  <c r="K28" i="37"/>
  <c r="K12" i="37"/>
  <c r="L94" i="37"/>
  <c r="L78" i="37"/>
  <c r="L62" i="37"/>
  <c r="L46" i="37"/>
  <c r="L30" i="37"/>
  <c r="L14" i="37"/>
  <c r="J89" i="37"/>
  <c r="H89" i="37"/>
  <c r="H73" i="37"/>
  <c r="H57" i="37"/>
  <c r="H41" i="37"/>
  <c r="H25" i="37"/>
  <c r="H9" i="37"/>
  <c r="K91" i="37"/>
  <c r="K75" i="37"/>
  <c r="K59" i="37"/>
  <c r="K43" i="37"/>
  <c r="K27" i="37"/>
  <c r="K11" i="37"/>
  <c r="L93" i="37"/>
  <c r="L77" i="37"/>
  <c r="L61" i="37"/>
  <c r="L45" i="37"/>
  <c r="L29" i="37"/>
  <c r="L13" i="37"/>
  <c r="K2" i="37"/>
  <c r="H87" i="37"/>
  <c r="H71" i="37"/>
  <c r="H55" i="37"/>
  <c r="H39" i="37"/>
  <c r="H23" i="37"/>
  <c r="H7" i="37"/>
  <c r="K89" i="37"/>
  <c r="K73" i="37"/>
  <c r="K57" i="37"/>
  <c r="K41" i="37"/>
  <c r="K25" i="37"/>
  <c r="K9" i="37"/>
  <c r="L91" i="37"/>
  <c r="L75" i="37"/>
  <c r="L59" i="37"/>
  <c r="L43" i="37"/>
  <c r="L27" i="37"/>
  <c r="L11" i="37"/>
  <c r="L2" i="37"/>
  <c r="H86" i="37"/>
  <c r="H70" i="37"/>
  <c r="H54" i="37"/>
  <c r="H38" i="37"/>
  <c r="H22" i="37"/>
  <c r="H6" i="37"/>
  <c r="K88" i="37"/>
  <c r="K72" i="37"/>
  <c r="K56" i="37"/>
  <c r="K40" i="37"/>
  <c r="K24" i="37"/>
  <c r="K8" i="37"/>
  <c r="L90" i="37"/>
  <c r="L74" i="37"/>
  <c r="L58" i="37"/>
  <c r="L42" i="37"/>
  <c r="L26" i="37"/>
  <c r="L10" i="37"/>
  <c r="H2" i="37"/>
  <c r="H85" i="37"/>
  <c r="H69" i="37"/>
  <c r="H53" i="37"/>
  <c r="H37" i="37"/>
  <c r="H21" i="37"/>
  <c r="H5" i="37"/>
  <c r="K87" i="37"/>
  <c r="K71" i="37"/>
  <c r="K55" i="37"/>
  <c r="K39" i="37"/>
  <c r="K23" i="37"/>
  <c r="K7" i="37"/>
  <c r="L89" i="37"/>
  <c r="L73" i="37"/>
  <c r="L57" i="37"/>
  <c r="L41" i="37"/>
  <c r="L25" i="37"/>
  <c r="L9" i="37"/>
  <c r="H100" i="37"/>
  <c r="H84" i="37"/>
  <c r="H68" i="37"/>
  <c r="H52" i="37"/>
  <c r="H36" i="37"/>
  <c r="H20" i="37"/>
  <c r="H4" i="37"/>
  <c r="K86" i="37"/>
  <c r="K70" i="37"/>
  <c r="K54" i="37"/>
  <c r="K38" i="37"/>
  <c r="K22" i="37"/>
  <c r="K6" i="37"/>
  <c r="L88" i="37"/>
  <c r="L72" i="37"/>
  <c r="L56" i="37"/>
  <c r="L40" i="37"/>
  <c r="L24" i="37"/>
  <c r="L8" i="37"/>
  <c r="H99" i="37"/>
  <c r="H83" i="37"/>
  <c r="H67" i="37"/>
  <c r="H51" i="37"/>
  <c r="H35" i="37"/>
  <c r="H19" i="37"/>
  <c r="H3" i="37"/>
  <c r="K85" i="37"/>
  <c r="K69" i="37"/>
  <c r="K53" i="37"/>
  <c r="K37" i="37"/>
  <c r="K21" i="37"/>
  <c r="K5" i="37"/>
  <c r="L87" i="37"/>
  <c r="L71" i="37"/>
  <c r="L55" i="37"/>
  <c r="L39" i="37"/>
  <c r="L23" i="37"/>
  <c r="L7" i="37"/>
  <c r="H98" i="37"/>
  <c r="H82" i="37"/>
  <c r="H66" i="37"/>
  <c r="H50" i="37"/>
  <c r="H34" i="37"/>
  <c r="H18" i="37"/>
  <c r="K100" i="37"/>
  <c r="K84" i="37"/>
  <c r="K68" i="37"/>
  <c r="K52" i="37"/>
  <c r="K36" i="37"/>
  <c r="K20" i="37"/>
  <c r="K4" i="37"/>
  <c r="L86" i="37"/>
  <c r="L70" i="37"/>
  <c r="L54" i="37"/>
  <c r="L38" i="37"/>
  <c r="L22" i="37"/>
  <c r="L6" i="37"/>
  <c r="H97" i="37"/>
  <c r="H81" i="37"/>
  <c r="H65" i="37"/>
  <c r="H49" i="37"/>
  <c r="H33" i="37"/>
  <c r="H17" i="37"/>
  <c r="K99" i="37"/>
  <c r="K83" i="37"/>
  <c r="K67" i="37"/>
  <c r="K51" i="37"/>
  <c r="K35" i="37"/>
  <c r="K19" i="37"/>
  <c r="K3" i="37"/>
  <c r="L85" i="37"/>
  <c r="L69" i="37"/>
  <c r="L53" i="37"/>
  <c r="L37" i="37"/>
  <c r="L21" i="37"/>
  <c r="L5" i="37"/>
  <c r="H96" i="37"/>
  <c r="H80" i="37"/>
  <c r="H64" i="37"/>
  <c r="H48" i="37"/>
  <c r="H32" i="37"/>
  <c r="H16" i="37"/>
  <c r="K98" i="37"/>
  <c r="K82" i="37"/>
  <c r="K66" i="37"/>
  <c r="K50" i="37"/>
  <c r="K34" i="37"/>
  <c r="K18" i="37"/>
  <c r="L100" i="37"/>
  <c r="L84" i="37"/>
  <c r="L68" i="37"/>
  <c r="L52" i="37"/>
  <c r="L36" i="37"/>
  <c r="L20" i="37"/>
  <c r="L4" i="37"/>
  <c r="H95" i="37"/>
  <c r="H79" i="37"/>
  <c r="H63" i="37"/>
  <c r="H47" i="37"/>
  <c r="H31" i="37"/>
  <c r="H15" i="37"/>
  <c r="K97" i="37"/>
  <c r="K81" i="37"/>
  <c r="K65" i="37"/>
  <c r="K49" i="37"/>
  <c r="K33" i="37"/>
  <c r="K17" i="37"/>
  <c r="L99" i="37"/>
  <c r="L83" i="37"/>
  <c r="L67" i="37"/>
  <c r="L51" i="37"/>
  <c r="L35" i="37"/>
  <c r="L19" i="37"/>
  <c r="L3" i="37"/>
  <c r="I63" i="37"/>
  <c r="J81" i="37"/>
  <c r="I62" i="37"/>
  <c r="J73" i="37"/>
  <c r="I54" i="37"/>
  <c r="J66" i="37"/>
  <c r="I47" i="37"/>
  <c r="J65" i="37"/>
  <c r="I46" i="37"/>
  <c r="J57" i="37"/>
  <c r="I38" i="37"/>
  <c r="J50" i="37"/>
  <c r="I31" i="37"/>
  <c r="J49" i="37"/>
  <c r="I30" i="37"/>
  <c r="J41" i="37"/>
  <c r="I78" i="37"/>
  <c r="I22" i="37"/>
  <c r="J34" i="37"/>
  <c r="I15" i="37"/>
  <c r="J33" i="37"/>
  <c r="I95" i="37"/>
  <c r="I14" i="37"/>
  <c r="J25" i="37"/>
  <c r="I94" i="37"/>
  <c r="I6" i="37"/>
  <c r="J18" i="37"/>
  <c r="I86" i="37"/>
  <c r="J98" i="37"/>
  <c r="J17" i="37"/>
  <c r="I79" i="37"/>
  <c r="J97" i="37"/>
  <c r="J9" i="37"/>
  <c r="I93" i="37"/>
  <c r="I77" i="37"/>
  <c r="I61" i="37"/>
  <c r="I45" i="37"/>
  <c r="I29" i="37"/>
  <c r="I13" i="37"/>
  <c r="J96" i="37"/>
  <c r="J80" i="37"/>
  <c r="J64" i="37"/>
  <c r="J48" i="37"/>
  <c r="J32" i="37"/>
  <c r="J16" i="37"/>
  <c r="I92" i="37"/>
  <c r="I76" i="37"/>
  <c r="I60" i="37"/>
  <c r="I44" i="37"/>
  <c r="I28" i="37"/>
  <c r="I12" i="37"/>
  <c r="I91" i="37"/>
  <c r="I75" i="37"/>
  <c r="I59" i="37"/>
  <c r="I43" i="37"/>
  <c r="I27" i="37"/>
  <c r="I11" i="37"/>
  <c r="I90" i="37"/>
  <c r="I74" i="37"/>
  <c r="I58" i="37"/>
  <c r="I42" i="37"/>
  <c r="I26" i="37"/>
  <c r="I10" i="37"/>
  <c r="I88" i="37"/>
  <c r="I72" i="37"/>
  <c r="I56" i="37"/>
  <c r="I40" i="37"/>
  <c r="I24" i="37"/>
  <c r="I8" i="37"/>
  <c r="I87" i="37"/>
  <c r="I71" i="37"/>
  <c r="I55" i="37"/>
  <c r="I39" i="37"/>
  <c r="I23" i="37"/>
  <c r="I7" i="37"/>
  <c r="I2" i="37"/>
  <c r="I85" i="37"/>
  <c r="I69" i="37"/>
  <c r="I53" i="37"/>
  <c r="I37" i="37"/>
  <c r="I21" i="37"/>
  <c r="I5" i="37"/>
  <c r="I100" i="37"/>
  <c r="I84" i="37"/>
  <c r="I68" i="37"/>
  <c r="I52" i="37"/>
  <c r="I36" i="37"/>
  <c r="I20" i="37"/>
  <c r="I4" i="37"/>
  <c r="I99" i="37"/>
  <c r="I83" i="37"/>
  <c r="I67" i="37"/>
  <c r="I51" i="37"/>
  <c r="I35" i="37"/>
  <c r="I19" i="37"/>
  <c r="I3" i="37"/>
  <c r="K4" i="35"/>
  <c r="K4" i="34"/>
  <c r="K81" i="34"/>
  <c r="K65" i="34"/>
  <c r="K49" i="34"/>
  <c r="K33" i="34"/>
  <c r="K17" i="34"/>
  <c r="K95" i="34"/>
  <c r="L98" i="34"/>
  <c r="L82" i="34"/>
  <c r="L66" i="34"/>
  <c r="L50" i="34"/>
  <c r="L34" i="34"/>
  <c r="L18" i="34"/>
  <c r="K97" i="34"/>
  <c r="L99" i="34"/>
  <c r="L83" i="34"/>
  <c r="L67" i="34"/>
  <c r="L51" i="34"/>
  <c r="L35" i="34"/>
  <c r="L19" i="34"/>
  <c r="K96" i="34"/>
  <c r="K80" i="34"/>
  <c r="K64" i="34"/>
  <c r="K48" i="34"/>
  <c r="K32" i="34"/>
  <c r="K16" i="34"/>
  <c r="K79" i="34"/>
  <c r="K63" i="34"/>
  <c r="K47" i="34"/>
  <c r="K31" i="34"/>
  <c r="K15" i="34"/>
  <c r="K94" i="34"/>
  <c r="K78" i="34"/>
  <c r="K62" i="34"/>
  <c r="K46" i="34"/>
  <c r="K30" i="34"/>
  <c r="K14" i="34"/>
  <c r="K93" i="34"/>
  <c r="K77" i="34"/>
  <c r="K61" i="34"/>
  <c r="K45" i="34"/>
  <c r="K29" i="34"/>
  <c r="K13" i="34"/>
  <c r="K92" i="34"/>
  <c r="K76" i="34"/>
  <c r="K60" i="34"/>
  <c r="K44" i="34"/>
  <c r="K28" i="34"/>
  <c r="K12" i="34"/>
  <c r="K91" i="34"/>
  <c r="K75" i="34"/>
  <c r="K59" i="34"/>
  <c r="K43" i="34"/>
  <c r="K27" i="34"/>
  <c r="K11" i="34"/>
  <c r="K90" i="34"/>
  <c r="K74" i="34"/>
  <c r="K58" i="34"/>
  <c r="K42" i="34"/>
  <c r="K26" i="34"/>
  <c r="K10" i="34"/>
  <c r="K89" i="34"/>
  <c r="K73" i="34"/>
  <c r="K57" i="34"/>
  <c r="K41" i="34"/>
  <c r="K25" i="34"/>
  <c r="K9" i="34"/>
  <c r="K88" i="34"/>
  <c r="K72" i="34"/>
  <c r="K56" i="34"/>
  <c r="K40" i="34"/>
  <c r="K24" i="34"/>
  <c r="K8" i="34"/>
  <c r="K87" i="34"/>
  <c r="K71" i="34"/>
  <c r="K55" i="34"/>
  <c r="K39" i="34"/>
  <c r="K23" i="34"/>
  <c r="K7" i="34"/>
  <c r="K86" i="34"/>
  <c r="K70" i="34"/>
  <c r="K54" i="34"/>
  <c r="K38" i="34"/>
  <c r="K22" i="34"/>
  <c r="K6" i="34"/>
  <c r="K85" i="34"/>
  <c r="K69" i="34"/>
  <c r="K53" i="34"/>
  <c r="K37" i="34"/>
  <c r="K21" i="34"/>
  <c r="K100" i="34"/>
  <c r="K84" i="34"/>
  <c r="K68" i="34"/>
  <c r="K52" i="34"/>
  <c r="K36" i="34"/>
  <c r="K20" i="34"/>
  <c r="K5" i="34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3" i="31"/>
  <c r="K4" i="31"/>
  <c r="H5" i="31"/>
  <c r="H6" i="31"/>
  <c r="I4" i="31"/>
  <c r="I5" i="31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I19" i="31"/>
  <c r="I20" i="31"/>
  <c r="I21" i="31"/>
  <c r="I22" i="31"/>
  <c r="I23" i="31"/>
  <c r="I24" i="31"/>
  <c r="I25" i="31"/>
  <c r="I26" i="31"/>
  <c r="I27" i="31"/>
  <c r="I28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49" i="31"/>
  <c r="I50" i="31"/>
  <c r="I51" i="31"/>
  <c r="I52" i="31"/>
  <c r="I53" i="31"/>
  <c r="I54" i="31"/>
  <c r="I55" i="31"/>
  <c r="I56" i="31"/>
  <c r="I57" i="31"/>
  <c r="I58" i="31"/>
  <c r="I59" i="31"/>
  <c r="I60" i="31"/>
  <c r="I61" i="31"/>
  <c r="I62" i="31"/>
  <c r="I63" i="31"/>
  <c r="I64" i="31"/>
  <c r="I65" i="31"/>
  <c r="I66" i="31"/>
  <c r="I67" i="31"/>
  <c r="I68" i="31"/>
  <c r="I69" i="31"/>
  <c r="I70" i="31"/>
  <c r="I71" i="31"/>
  <c r="I72" i="31"/>
  <c r="I73" i="31"/>
  <c r="I74" i="31"/>
  <c r="I75" i="31"/>
  <c r="I76" i="31"/>
  <c r="I77" i="31"/>
  <c r="I78" i="31"/>
  <c r="I79" i="31"/>
  <c r="I80" i="31"/>
  <c r="I81" i="31"/>
  <c r="I82" i="31"/>
  <c r="I83" i="31"/>
  <c r="I84" i="31"/>
  <c r="I85" i="31"/>
  <c r="I86" i="31"/>
  <c r="I87" i="31"/>
  <c r="I88" i="31"/>
  <c r="I89" i="31"/>
  <c r="I90" i="31"/>
  <c r="I91" i="31"/>
  <c r="I92" i="31"/>
  <c r="I93" i="31"/>
  <c r="I94" i="31"/>
  <c r="I95" i="31"/>
  <c r="I96" i="31"/>
  <c r="I97" i="31"/>
  <c r="I98" i="31"/>
  <c r="I99" i="31"/>
  <c r="I100" i="31"/>
  <c r="I3" i="31"/>
  <c r="H3" i="31"/>
  <c r="H4" i="31"/>
  <c r="I2" i="31"/>
  <c r="H2" i="31"/>
  <c r="AF2" i="70" l="1"/>
  <c r="AA2" i="68"/>
  <c r="K75" i="39"/>
  <c r="W23" i="100"/>
  <c r="M79" i="93"/>
  <c r="P79" i="93" s="1"/>
  <c r="K11" i="39"/>
  <c r="W69" i="100"/>
  <c r="K27" i="39"/>
  <c r="W38" i="100"/>
  <c r="W28" i="100"/>
  <c r="L64" i="84"/>
  <c r="N64" i="84" s="1"/>
  <c r="W57" i="100"/>
  <c r="W47" i="100"/>
  <c r="W92" i="100"/>
  <c r="W46" i="100"/>
  <c r="L76" i="84"/>
  <c r="N76" i="84" s="1"/>
  <c r="N64" i="37"/>
  <c r="W30" i="100"/>
  <c r="W15" i="100"/>
  <c r="M83" i="93"/>
  <c r="P83" i="93" s="1"/>
  <c r="L96" i="84"/>
  <c r="N96" i="84" s="1"/>
  <c r="L25" i="84"/>
  <c r="N25" i="84" s="1"/>
  <c r="N47" i="37"/>
  <c r="N95" i="37"/>
  <c r="N32" i="37"/>
  <c r="N16" i="37"/>
  <c r="N48" i="37"/>
  <c r="N80" i="37"/>
  <c r="N96" i="37"/>
  <c r="N15" i="37"/>
  <c r="N63" i="37"/>
  <c r="N76" i="37"/>
  <c r="N31" i="37"/>
  <c r="N44" i="37"/>
  <c r="N79" i="37"/>
  <c r="N60" i="37"/>
  <c r="W52" i="100"/>
  <c r="N59" i="37"/>
  <c r="N91" i="37"/>
  <c r="N81" i="37"/>
  <c r="N34" i="37"/>
  <c r="N66" i="37"/>
  <c r="N24" i="37"/>
  <c r="N2" i="37"/>
  <c r="N19" i="37"/>
  <c r="N87" i="37"/>
  <c r="N41" i="37"/>
  <c r="N61" i="37"/>
  <c r="N82" i="37"/>
  <c r="N35" i="37"/>
  <c r="N57" i="37"/>
  <c r="N10" i="37"/>
  <c r="N72" i="37"/>
  <c r="N98" i="37"/>
  <c r="N51" i="37"/>
  <c r="N4" i="37"/>
  <c r="N73" i="37"/>
  <c r="N26" i="37"/>
  <c r="N77" i="37"/>
  <c r="N67" i="37"/>
  <c r="N20" i="37"/>
  <c r="N89" i="37"/>
  <c r="N42" i="37"/>
  <c r="N88" i="37"/>
  <c r="N83" i="37"/>
  <c r="N36" i="37"/>
  <c r="N58" i="37"/>
  <c r="N11" i="37"/>
  <c r="N93" i="37"/>
  <c r="N99" i="37"/>
  <c r="N52" i="37"/>
  <c r="N5" i="37"/>
  <c r="N74" i="37"/>
  <c r="N27" i="37"/>
  <c r="N12" i="37"/>
  <c r="N8" i="37"/>
  <c r="N68" i="37"/>
  <c r="N21" i="37"/>
  <c r="N90" i="37"/>
  <c r="N43" i="37"/>
  <c r="N28" i="37"/>
  <c r="N13" i="37"/>
  <c r="N84" i="37"/>
  <c r="N37" i="37"/>
  <c r="N14" i="37"/>
  <c r="N29" i="37"/>
  <c r="N100" i="37"/>
  <c r="N53" i="37"/>
  <c r="N6" i="37"/>
  <c r="N75" i="37"/>
  <c r="N30" i="37"/>
  <c r="N69" i="37"/>
  <c r="N22" i="37"/>
  <c r="N46" i="37"/>
  <c r="N17" i="37"/>
  <c r="N85" i="37"/>
  <c r="N38" i="37"/>
  <c r="N92" i="37"/>
  <c r="N62" i="37"/>
  <c r="N33" i="37"/>
  <c r="N54" i="37"/>
  <c r="N7" i="37"/>
  <c r="N78" i="37"/>
  <c r="N49" i="37"/>
  <c r="N70" i="37"/>
  <c r="N23" i="37"/>
  <c r="N94" i="37"/>
  <c r="N65" i="37"/>
  <c r="N18" i="37"/>
  <c r="N86" i="37"/>
  <c r="N39" i="37"/>
  <c r="N40" i="37"/>
  <c r="N55" i="37"/>
  <c r="N9" i="37"/>
  <c r="N45" i="37"/>
  <c r="N97" i="37"/>
  <c r="N50" i="37"/>
  <c r="N3" i="37"/>
  <c r="N71" i="37"/>
  <c r="N25" i="37"/>
  <c r="N56" i="37"/>
  <c r="L93" i="84"/>
  <c r="N93" i="84" s="1"/>
  <c r="W49" i="100"/>
  <c r="M59" i="93"/>
  <c r="P59" i="93" s="1"/>
  <c r="K69" i="39"/>
  <c r="W90" i="100"/>
  <c r="W14" i="100"/>
  <c r="L21" i="84"/>
  <c r="N21" i="84" s="1"/>
  <c r="W45" i="100"/>
  <c r="L73" i="84"/>
  <c r="N73" i="84" s="1"/>
  <c r="K91" i="39"/>
  <c r="W12" i="100"/>
  <c r="M37" i="93"/>
  <c r="P37" i="93" s="1"/>
  <c r="M73" i="93"/>
  <c r="P73" i="93" s="1"/>
  <c r="W37" i="100"/>
  <c r="W78" i="100"/>
  <c r="W67" i="100"/>
  <c r="W39" i="100"/>
  <c r="W62" i="100"/>
  <c r="L53" i="84"/>
  <c r="N53" i="84" s="1"/>
  <c r="W60" i="100"/>
  <c r="W93" i="100"/>
  <c r="W33" i="100"/>
  <c r="W68" i="100"/>
  <c r="W83" i="100"/>
  <c r="W64" i="100"/>
  <c r="W41" i="100"/>
  <c r="L69" i="84"/>
  <c r="N69" i="84" s="1"/>
  <c r="L32" i="84"/>
  <c r="N32" i="84" s="1"/>
  <c r="W17" i="100"/>
  <c r="K20" i="39"/>
  <c r="W56" i="100"/>
  <c r="W94" i="100"/>
  <c r="L63" i="84"/>
  <c r="N63" i="84" s="1"/>
  <c r="L33" i="84"/>
  <c r="N33" i="84" s="1"/>
  <c r="L57" i="84"/>
  <c r="N57" i="84" s="1"/>
  <c r="L65" i="84"/>
  <c r="N65" i="84" s="1"/>
  <c r="M19" i="93"/>
  <c r="P19" i="93" s="1"/>
  <c r="L40" i="84"/>
  <c r="N40" i="84" s="1"/>
  <c r="K66" i="39"/>
  <c r="K53" i="39"/>
  <c r="W65" i="100"/>
  <c r="W61" i="100"/>
  <c r="W80" i="100"/>
  <c r="W26" i="100"/>
  <c r="W18" i="100"/>
  <c r="W82" i="100"/>
  <c r="W25" i="100"/>
  <c r="W96" i="100"/>
  <c r="L49" i="84"/>
  <c r="N49" i="84" s="1"/>
  <c r="L41" i="84"/>
  <c r="N41" i="84" s="1"/>
  <c r="K78" i="39"/>
  <c r="L48" i="84"/>
  <c r="N48" i="84" s="1"/>
  <c r="K59" i="39"/>
  <c r="K92" i="39"/>
  <c r="W72" i="100"/>
  <c r="K65" i="39"/>
  <c r="K52" i="39"/>
  <c r="W40" i="100"/>
  <c r="W21" i="100"/>
  <c r="W44" i="100"/>
  <c r="L56" i="84"/>
  <c r="N56" i="84" s="1"/>
  <c r="W53" i="100"/>
  <c r="L85" i="84"/>
  <c r="N85" i="84" s="1"/>
  <c r="W88" i="100"/>
  <c r="L84" i="84"/>
  <c r="N84" i="84" s="1"/>
  <c r="W98" i="100"/>
  <c r="L28" i="84"/>
  <c r="N28" i="84" s="1"/>
  <c r="L12" i="84"/>
  <c r="N12" i="84" s="1"/>
  <c r="L46" i="84"/>
  <c r="N46" i="84" s="1"/>
  <c r="L36" i="84"/>
  <c r="N36" i="84" s="1"/>
  <c r="L52" i="84"/>
  <c r="N52" i="84" s="1"/>
  <c r="W34" i="100"/>
  <c r="M97" i="93"/>
  <c r="P97" i="93" s="1"/>
  <c r="M35" i="93"/>
  <c r="P35" i="93" s="1"/>
  <c r="L20" i="84"/>
  <c r="N20" i="84" s="1"/>
  <c r="L37" i="84"/>
  <c r="N37" i="84" s="1"/>
  <c r="K49" i="39"/>
  <c r="K36" i="39"/>
  <c r="K14" i="39"/>
  <c r="K13" i="39"/>
  <c r="K94" i="39"/>
  <c r="K82" i="39"/>
  <c r="M63" i="93"/>
  <c r="P63" i="93" s="1"/>
  <c r="M39" i="93"/>
  <c r="P39" i="93" s="1"/>
  <c r="M74" i="93"/>
  <c r="P74" i="93" s="1"/>
  <c r="M31" i="93"/>
  <c r="P31" i="93" s="1"/>
  <c r="M91" i="93"/>
  <c r="P91" i="93" s="1"/>
  <c r="L60" i="84"/>
  <c r="N60" i="84" s="1"/>
  <c r="L89" i="84"/>
  <c r="N89" i="84" s="1"/>
  <c r="M68" i="93"/>
  <c r="P68" i="93" s="1"/>
  <c r="M87" i="93"/>
  <c r="P87" i="93" s="1"/>
  <c r="M25" i="93"/>
  <c r="P25" i="93" s="1"/>
  <c r="L17" i="84"/>
  <c r="N17" i="84" s="1"/>
  <c r="K29" i="39"/>
  <c r="K43" i="39"/>
  <c r="K16" i="39"/>
  <c r="K97" i="39"/>
  <c r="K3" i="39"/>
  <c r="K84" i="39"/>
  <c r="W32" i="100"/>
  <c r="W13" i="100"/>
  <c r="W10" i="100"/>
  <c r="W35" i="100"/>
  <c r="W79" i="100"/>
  <c r="W74" i="100"/>
  <c r="W27" i="100"/>
  <c r="W99" i="100"/>
  <c r="M20" i="93"/>
  <c r="P20" i="93" s="1"/>
  <c r="M80" i="93"/>
  <c r="P80" i="93" s="1"/>
  <c r="M76" i="93"/>
  <c r="P76" i="93" s="1"/>
  <c r="M43" i="93"/>
  <c r="P43" i="93" s="1"/>
  <c r="M11" i="93"/>
  <c r="P11" i="93" s="1"/>
  <c r="M47" i="93"/>
  <c r="P47" i="93" s="1"/>
  <c r="M23" i="93"/>
  <c r="P23" i="93" s="1"/>
  <c r="M100" i="93"/>
  <c r="P100" i="93" s="1"/>
  <c r="M65" i="93"/>
  <c r="P65" i="93" s="1"/>
  <c r="M81" i="93"/>
  <c r="P81" i="93" s="1"/>
  <c r="L68" i="84"/>
  <c r="N68" i="84" s="1"/>
  <c r="L47" i="84"/>
  <c r="N47" i="84" s="1"/>
  <c r="L95" i="84"/>
  <c r="N95" i="84" s="1"/>
  <c r="W29" i="100"/>
  <c r="W95" i="100"/>
  <c r="M69" i="93"/>
  <c r="P69" i="93" s="1"/>
  <c r="M51" i="93"/>
  <c r="P51" i="93" s="1"/>
  <c r="M75" i="93"/>
  <c r="P75" i="93" s="1"/>
  <c r="M70" i="93"/>
  <c r="P70" i="93" s="1"/>
  <c r="M93" i="93"/>
  <c r="P93" i="93" s="1"/>
  <c r="M14" i="93"/>
  <c r="P14" i="93" s="1"/>
  <c r="M16" i="93"/>
  <c r="P16" i="93" s="1"/>
  <c r="M26" i="93"/>
  <c r="P26" i="93" s="1"/>
  <c r="M15" i="93"/>
  <c r="P15" i="93" s="1"/>
  <c r="M57" i="93"/>
  <c r="P57" i="93" s="1"/>
  <c r="M55" i="93"/>
  <c r="P55" i="93" s="1"/>
  <c r="L79" i="84"/>
  <c r="N79" i="84" s="1"/>
  <c r="L80" i="84"/>
  <c r="N80" i="84" s="1"/>
  <c r="L100" i="84"/>
  <c r="N100" i="84" s="1"/>
  <c r="L88" i="84"/>
  <c r="N88" i="84" s="1"/>
  <c r="K62" i="39"/>
  <c r="W87" i="100"/>
  <c r="W16" i="100"/>
  <c r="W22" i="100"/>
  <c r="W66" i="100"/>
  <c r="W11" i="100"/>
  <c r="M6" i="93"/>
  <c r="M28" i="93"/>
  <c r="P28" i="93" s="1"/>
  <c r="M29" i="93"/>
  <c r="P29" i="93" s="1"/>
  <c r="M61" i="93"/>
  <c r="P61" i="93" s="1"/>
  <c r="M92" i="93"/>
  <c r="P92" i="93" s="1"/>
  <c r="M46" i="93"/>
  <c r="P46" i="93" s="1"/>
  <c r="M33" i="93"/>
  <c r="P33" i="93" s="1"/>
  <c r="M49" i="93"/>
  <c r="P49" i="93" s="1"/>
  <c r="M85" i="93"/>
  <c r="P85" i="93" s="1"/>
  <c r="M27" i="93"/>
  <c r="P27" i="93" s="1"/>
  <c r="M10" i="93"/>
  <c r="P10" i="93" s="1"/>
  <c r="M34" i="93"/>
  <c r="P34" i="93" s="1"/>
  <c r="M72" i="93"/>
  <c r="P72" i="93" s="1"/>
  <c r="M58" i="93"/>
  <c r="P58" i="93" s="1"/>
  <c r="M71" i="93"/>
  <c r="P71" i="93" s="1"/>
  <c r="M96" i="93"/>
  <c r="P96" i="93" s="1"/>
  <c r="M12" i="93"/>
  <c r="P12" i="93" s="1"/>
  <c r="M53" i="93"/>
  <c r="P53" i="93" s="1"/>
  <c r="M94" i="93"/>
  <c r="P94" i="93" s="1"/>
  <c r="M78" i="93"/>
  <c r="P78" i="93" s="1"/>
  <c r="M98" i="93"/>
  <c r="P98" i="93" s="1"/>
  <c r="M9" i="93"/>
  <c r="P9" i="93" s="1"/>
  <c r="M36" i="93"/>
  <c r="P36" i="93" s="1"/>
  <c r="M67" i="93"/>
  <c r="P67" i="93" s="1"/>
  <c r="M22" i="93"/>
  <c r="P22" i="93" s="1"/>
  <c r="M24" i="93"/>
  <c r="P24" i="93" s="1"/>
  <c r="M13" i="93"/>
  <c r="P13" i="93" s="1"/>
  <c r="M40" i="93"/>
  <c r="P40" i="93" s="1"/>
  <c r="M50" i="93"/>
  <c r="P50" i="93" s="1"/>
  <c r="L72" i="84"/>
  <c r="N72" i="84" s="1"/>
  <c r="L81" i="84"/>
  <c r="N81" i="84" s="1"/>
  <c r="L44" i="84"/>
  <c r="N44" i="84" s="1"/>
  <c r="L92" i="84"/>
  <c r="N92" i="84" s="1"/>
  <c r="L62" i="84"/>
  <c r="N62" i="84" s="1"/>
  <c r="L27" i="84"/>
  <c r="N27" i="84" s="1"/>
  <c r="L30" i="84"/>
  <c r="N30" i="84" s="1"/>
  <c r="K48" i="39"/>
  <c r="K35" i="39"/>
  <c r="K64" i="39"/>
  <c r="K51" i="39"/>
  <c r="K80" i="39"/>
  <c r="K67" i="39"/>
  <c r="K12" i="39"/>
  <c r="K18" i="39"/>
  <c r="K99" i="39"/>
  <c r="K5" i="39"/>
  <c r="K44" i="39"/>
  <c r="K4" i="39"/>
  <c r="K85" i="39"/>
  <c r="K61" i="39"/>
  <c r="K77" i="39"/>
  <c r="K93" i="39"/>
  <c r="K81" i="39"/>
  <c r="K68" i="39"/>
  <c r="K10" i="39"/>
  <c r="K26" i="39"/>
  <c r="K42" i="39"/>
  <c r="K58" i="39"/>
  <c r="K30" i="39"/>
  <c r="K74" i="39"/>
  <c r="K46" i="39"/>
  <c r="K90" i="39"/>
  <c r="K34" i="39"/>
  <c r="K21" i="39"/>
  <c r="K60" i="39"/>
  <c r="K50" i="39"/>
  <c r="K37" i="39"/>
  <c r="K76" i="39"/>
  <c r="K15" i="39"/>
  <c r="K31" i="39"/>
  <c r="K2" i="39"/>
  <c r="K17" i="39"/>
  <c r="K98" i="39"/>
  <c r="K47" i="39"/>
  <c r="K33" i="39"/>
  <c r="K63" i="39"/>
  <c r="K79" i="39"/>
  <c r="K95" i="39"/>
  <c r="W20" i="100"/>
  <c r="W50" i="100"/>
  <c r="W73" i="100"/>
  <c r="W36" i="100"/>
  <c r="W89" i="100"/>
  <c r="W42" i="100"/>
  <c r="W97" i="100"/>
  <c r="W43" i="100"/>
  <c r="W51" i="100"/>
  <c r="W81" i="100"/>
  <c r="W63" i="100"/>
  <c r="W54" i="100"/>
  <c r="M32" i="93"/>
  <c r="P32" i="93" s="1"/>
  <c r="M64" i="93"/>
  <c r="P64" i="93" s="1"/>
  <c r="M56" i="93"/>
  <c r="P56" i="93" s="1"/>
  <c r="M41" i="93"/>
  <c r="P41" i="93" s="1"/>
  <c r="M66" i="93"/>
  <c r="P66" i="93" s="1"/>
  <c r="M30" i="93"/>
  <c r="P30" i="93" s="1"/>
  <c r="M48" i="93"/>
  <c r="P48" i="93" s="1"/>
  <c r="M38" i="93"/>
  <c r="P38" i="93" s="1"/>
  <c r="M84" i="93"/>
  <c r="P84" i="93" s="1"/>
  <c r="M17" i="93"/>
  <c r="P17" i="93" s="1"/>
  <c r="M52" i="93"/>
  <c r="P52" i="93" s="1"/>
  <c r="M18" i="93"/>
  <c r="P18" i="93" s="1"/>
  <c r="M21" i="93"/>
  <c r="P21" i="93" s="1"/>
  <c r="M54" i="93"/>
  <c r="P54" i="93" s="1"/>
  <c r="L31" i="84"/>
  <c r="N31" i="84" s="1"/>
  <c r="L75" i="84"/>
  <c r="N75" i="84" s="1"/>
  <c r="K40" i="39"/>
  <c r="K56" i="39"/>
  <c r="K72" i="39"/>
  <c r="K45" i="39"/>
  <c r="K7" i="39"/>
  <c r="K88" i="39"/>
  <c r="K23" i="39"/>
  <c r="K39" i="39"/>
  <c r="K55" i="39"/>
  <c r="K71" i="39"/>
  <c r="K32" i="39"/>
  <c r="K19" i="39"/>
  <c r="K100" i="39"/>
  <c r="K6" i="39"/>
  <c r="K87" i="39"/>
  <c r="K22" i="39"/>
  <c r="K9" i="39"/>
  <c r="K38" i="39"/>
  <c r="K25" i="39"/>
  <c r="K54" i="39"/>
  <c r="K41" i="39"/>
  <c r="K96" i="39"/>
  <c r="K83" i="39"/>
  <c r="K70" i="39"/>
  <c r="K57" i="39"/>
  <c r="K28" i="39"/>
  <c r="K86" i="39"/>
  <c r="K73" i="39"/>
  <c r="K8" i="39"/>
  <c r="K89" i="39"/>
  <c r="K24" i="39"/>
  <c r="W58" i="100"/>
  <c r="W24" i="100"/>
  <c r="W86" i="100"/>
  <c r="W48" i="100"/>
  <c r="W31" i="100"/>
  <c r="W85" i="100"/>
  <c r="W84" i="100"/>
  <c r="W75" i="100"/>
  <c r="W70" i="100"/>
  <c r="W77" i="100"/>
  <c r="W76" i="100"/>
  <c r="W100" i="100"/>
  <c r="W91" i="100"/>
  <c r="W59" i="100"/>
  <c r="W71" i="100"/>
  <c r="W19" i="100"/>
  <c r="W55" i="100"/>
  <c r="W7" i="100"/>
  <c r="W3" i="100"/>
  <c r="W8" i="100"/>
  <c r="W9" i="100"/>
  <c r="W4" i="100"/>
  <c r="W5" i="100"/>
  <c r="W2" i="100"/>
  <c r="W6" i="100"/>
  <c r="M62" i="93"/>
  <c r="P62" i="93" s="1"/>
  <c r="M44" i="93"/>
  <c r="P44" i="93" s="1"/>
  <c r="M89" i="93"/>
  <c r="P89" i="93" s="1"/>
  <c r="M88" i="93"/>
  <c r="P88" i="93" s="1"/>
  <c r="M82" i="93"/>
  <c r="P82" i="93" s="1"/>
  <c r="M77" i="93"/>
  <c r="P77" i="93" s="1"/>
  <c r="M99" i="93"/>
  <c r="P99" i="93" s="1"/>
  <c r="M45" i="93"/>
  <c r="P45" i="93" s="1"/>
  <c r="M42" i="93"/>
  <c r="P42" i="93" s="1"/>
  <c r="M86" i="93"/>
  <c r="P86" i="93" s="1"/>
  <c r="M60" i="93"/>
  <c r="P60" i="93" s="1"/>
  <c r="M90" i="93"/>
  <c r="P90" i="93" s="1"/>
  <c r="M95" i="93"/>
  <c r="P95" i="93" s="1"/>
  <c r="L2" i="84"/>
  <c r="N2" i="84" s="1"/>
  <c r="L43" i="84"/>
  <c r="N43" i="84" s="1"/>
  <c r="L14" i="84"/>
  <c r="N14" i="84" s="1"/>
  <c r="L16" i="84"/>
  <c r="N16" i="84" s="1"/>
  <c r="L82" i="84"/>
  <c r="N82" i="84" s="1"/>
  <c r="M7" i="93"/>
  <c r="P7" i="93" s="1"/>
  <c r="M3" i="93"/>
  <c r="P3" i="93" s="1"/>
  <c r="M4" i="93"/>
  <c r="P4" i="93" s="1"/>
  <c r="M8" i="93"/>
  <c r="P8" i="93" s="1"/>
  <c r="N6" i="93"/>
  <c r="M2" i="93"/>
  <c r="P2" i="93" s="1"/>
  <c r="M5" i="93"/>
  <c r="P5" i="93" s="1"/>
  <c r="L94" i="84"/>
  <c r="N94" i="84" s="1"/>
  <c r="L98" i="84"/>
  <c r="N98" i="84" s="1"/>
  <c r="L77" i="84"/>
  <c r="N77" i="84" s="1"/>
  <c r="L7" i="84"/>
  <c r="N7" i="84" s="1"/>
  <c r="L71" i="84"/>
  <c r="N71" i="84" s="1"/>
  <c r="L61" i="84"/>
  <c r="N61" i="84" s="1"/>
  <c r="L70" i="84"/>
  <c r="N70" i="84" s="1"/>
  <c r="L58" i="84"/>
  <c r="N58" i="84" s="1"/>
  <c r="L99" i="84"/>
  <c r="N99" i="84" s="1"/>
  <c r="L24" i="84"/>
  <c r="N24" i="84" s="1"/>
  <c r="L39" i="84"/>
  <c r="N39" i="84" s="1"/>
  <c r="L86" i="84"/>
  <c r="N86" i="84" s="1"/>
  <c r="L34" i="84"/>
  <c r="N34" i="84" s="1"/>
  <c r="L91" i="84"/>
  <c r="N91" i="84" s="1"/>
  <c r="L38" i="84"/>
  <c r="N38" i="84" s="1"/>
  <c r="L26" i="84"/>
  <c r="N26" i="84" s="1"/>
  <c r="L55" i="84"/>
  <c r="N55" i="84" s="1"/>
  <c r="L78" i="84"/>
  <c r="N78" i="84" s="1"/>
  <c r="L10" i="84"/>
  <c r="N10" i="84" s="1"/>
  <c r="L3" i="84"/>
  <c r="N3" i="84" s="1"/>
  <c r="L18" i="84"/>
  <c r="N18" i="84" s="1"/>
  <c r="L11" i="84"/>
  <c r="N11" i="84" s="1"/>
  <c r="L23" i="84"/>
  <c r="N23" i="84" s="1"/>
  <c r="L51" i="84"/>
  <c r="N51" i="84" s="1"/>
  <c r="L54" i="84"/>
  <c r="N54" i="84" s="1"/>
  <c r="L42" i="84"/>
  <c r="N42" i="84" s="1"/>
  <c r="L67" i="84"/>
  <c r="N67" i="84" s="1"/>
  <c r="L66" i="84"/>
  <c r="N66" i="84" s="1"/>
  <c r="L74" i="84"/>
  <c r="N74" i="84" s="1"/>
  <c r="L83" i="84"/>
  <c r="N83" i="84" s="1"/>
  <c r="L29" i="84"/>
  <c r="N29" i="84" s="1"/>
  <c r="L87" i="84"/>
  <c r="N87" i="84" s="1"/>
  <c r="L22" i="84"/>
  <c r="N22" i="84" s="1"/>
  <c r="L19" i="84"/>
  <c r="N19" i="84" s="1"/>
  <c r="L50" i="84"/>
  <c r="N50" i="84" s="1"/>
  <c r="L97" i="84"/>
  <c r="N97" i="84" s="1"/>
  <c r="L59" i="84"/>
  <c r="N59" i="84" s="1"/>
  <c r="L45" i="84"/>
  <c r="N45" i="84" s="1"/>
  <c r="L90" i="84"/>
  <c r="N90" i="84" s="1"/>
  <c r="L35" i="84"/>
  <c r="N35" i="84" s="1"/>
  <c r="L15" i="84"/>
  <c r="N15" i="84" s="1"/>
  <c r="L4" i="84"/>
  <c r="N4" i="84" s="1"/>
  <c r="L5" i="84"/>
  <c r="N5" i="84" s="1"/>
  <c r="L13" i="84"/>
  <c r="N13" i="84" s="1"/>
  <c r="L6" i="84"/>
  <c r="N6" i="84" s="1"/>
  <c r="L8" i="84"/>
  <c r="N8" i="84" s="1"/>
  <c r="L9" i="84"/>
  <c r="N9" i="84" s="1"/>
  <c r="G2" i="31"/>
  <c r="P6" i="9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tc={7EDB41C1-C528-404A-8F6D-21906E0F6F1F}</author>
    <author>tc={6AF3972D-0B47-41F2-9943-F261DD07ADFC}</author>
  </authors>
  <commentList>
    <comment ref="B1" authorId="0" shapeId="0" xr:uid="{7EDB41C1-C528-404A-8F6D-21906E0F6F1F}">
      <text>
        <r>
          <rPr>
            <sz val="11"/>
            <color theme="1"/>
            <rFont val="宋体"/>
            <family val="3"/>
            <charset val="134"/>
            <scheme val="minor"/>
          </rPr>
          <t>[线程批注]
你的Excel版本可读取此线程批注; 但如果在更新版本的Excel中打开文件，则对批注所作的任何改动都将被删除。了解详细信息: https://go.microsoft.com/fwlink/?linkid=870924
注释:
    请按管架标准图规定正确输入支架型号及数量</t>
        </r>
      </text>
    </comment>
    <comment ref="F1" authorId="1" shapeId="0" xr:uid="{6AF3972D-0B47-41F2-9943-F261DD07ADFC}">
      <text>
        <r>
          <rPr>
            <sz val="11"/>
            <color theme="1"/>
            <rFont val="宋体"/>
            <family val="3"/>
            <charset val="134"/>
            <scheme val="minor"/>
          </rPr>
          <t>[线程批注]
你的Excel版本可读取此线程批注; 但如果在更新版本的Excel中打开文件，则对批注所作的任何改动都将被删除。了解详细信息: https://go.microsoft.com/fwlink/?linkid=870924
注释:
    点击超链接可以跳转至分表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<sst xmlns="http://schemas.openxmlformats.org/spreadsheetml/2006/main" count="16431" uniqueCount="1099">
  <si>
    <t>数量</t>
  </si>
  <si>
    <t>子项</t>
  </si>
  <si>
    <t>规格</t>
  </si>
  <si>
    <t>单位</t>
  </si>
  <si>
    <t>材质</t>
  </si>
  <si>
    <t>备注</t>
  </si>
  <si>
    <t>A</t>
  </si>
  <si>
    <t>Q235B</t>
  </si>
  <si>
    <t>C</t>
  </si>
  <si>
    <t>D</t>
  </si>
  <si>
    <t>E</t>
  </si>
  <si>
    <t>构件A型钢参数</t>
  </si>
  <si>
    <t>名称</t>
  </si>
  <si>
    <t>厚度</t>
  </si>
  <si>
    <t>∠50x6</t>
  </si>
  <si>
    <t>m</t>
  </si>
  <si>
    <t>m²</t>
  </si>
  <si>
    <t>B</t>
  </si>
  <si>
    <t>∠75x7</t>
  </si>
  <si>
    <t>∠100x10</t>
  </si>
  <si>
    <t>H型钢</t>
  </si>
  <si>
    <t>H150x150x7x10</t>
  </si>
  <si>
    <t>H200x200x8x12</t>
  </si>
  <si>
    <t>槽钢</t>
  </si>
  <si>
    <t>[16a</t>
  </si>
  <si>
    <t>C2</t>
  </si>
  <si>
    <t>C4</t>
  </si>
  <si>
    <t>A1</t>
  </si>
  <si>
    <t>A2</t>
  </si>
  <si>
    <t>A3</t>
  </si>
  <si>
    <t>[12.6</t>
  </si>
  <si>
    <t>C3</t>
  </si>
  <si>
    <t>数量</t>
    <phoneticPr fontId="6" type="noConversion"/>
  </si>
  <si>
    <t>代号</t>
    <phoneticPr fontId="6" type="noConversion"/>
  </si>
  <si>
    <t>C1</t>
    <phoneticPr fontId="5" type="noConversion"/>
  </si>
  <si>
    <t>U型螺栓</t>
    <phoneticPr fontId="5" type="noConversion"/>
  </si>
  <si>
    <t>套</t>
    <phoneticPr fontId="5" type="noConversion"/>
  </si>
  <si>
    <t>S</t>
    <phoneticPr fontId="5" type="noConversion"/>
  </si>
  <si>
    <t>06Cr19Ni10</t>
    <phoneticPr fontId="5" type="noConversion"/>
  </si>
  <si>
    <t>S1</t>
    <phoneticPr fontId="5" type="noConversion"/>
  </si>
  <si>
    <t>Q235B+EPDM</t>
    <phoneticPr fontId="5" type="noConversion"/>
  </si>
  <si>
    <t>管径</t>
    <phoneticPr fontId="6" type="noConversion"/>
  </si>
  <si>
    <t>材料编码</t>
    <phoneticPr fontId="6" type="noConversion"/>
  </si>
  <si>
    <t>A1</t>
    <phoneticPr fontId="5" type="noConversion"/>
  </si>
  <si>
    <t>材质编码</t>
    <phoneticPr fontId="5" type="noConversion"/>
  </si>
  <si>
    <t>材质</t>
    <phoneticPr fontId="5" type="noConversion"/>
  </si>
  <si>
    <t>施工图号</t>
    <phoneticPr fontId="5" type="noConversion"/>
  </si>
  <si>
    <t>代号</t>
    <phoneticPr fontId="5" type="noConversion"/>
  </si>
  <si>
    <t>名称及编码</t>
    <phoneticPr fontId="6" type="noConversion"/>
  </si>
  <si>
    <t>标准型2螺栓管夹</t>
    <phoneticPr fontId="5" type="noConversion"/>
  </si>
  <si>
    <t>A2</t>
    <phoneticPr fontId="5" type="noConversion"/>
  </si>
  <si>
    <t>L</t>
    <phoneticPr fontId="5" type="noConversion"/>
  </si>
  <si>
    <t>Q345R</t>
    <phoneticPr fontId="5" type="noConversion"/>
  </si>
  <si>
    <t>Q235B</t>
    <phoneticPr fontId="5" type="noConversion"/>
  </si>
  <si>
    <t>C2</t>
    <phoneticPr fontId="5" type="noConversion"/>
  </si>
  <si>
    <t>15CrMoR</t>
    <phoneticPr fontId="5" type="noConversion"/>
  </si>
  <si>
    <t>12Cr1MoVR</t>
    <phoneticPr fontId="5" type="noConversion"/>
  </si>
  <si>
    <t>钢板材质</t>
    <phoneticPr fontId="5" type="noConversion"/>
  </si>
  <si>
    <t>螺栓和螺母材质</t>
    <phoneticPr fontId="5" type="noConversion"/>
  </si>
  <si>
    <t>35CrMo/30CrMo</t>
    <phoneticPr fontId="5" type="noConversion"/>
  </si>
  <si>
    <t>25Cr2MoV</t>
    <phoneticPr fontId="5" type="noConversion"/>
  </si>
  <si>
    <t>螺栓和螺母材质</t>
    <phoneticPr fontId="6" type="noConversion"/>
  </si>
  <si>
    <t>图C.1-2</t>
    <phoneticPr fontId="5" type="noConversion"/>
  </si>
  <si>
    <t>图C.1-1</t>
    <phoneticPr fontId="5" type="noConversion"/>
  </si>
  <si>
    <t>图C.1-3</t>
    <phoneticPr fontId="5" type="noConversion"/>
  </si>
  <si>
    <t>A3</t>
    <phoneticPr fontId="5" type="noConversion"/>
  </si>
  <si>
    <t>管架编号</t>
    <phoneticPr fontId="6" type="noConversion"/>
  </si>
  <si>
    <t>扁钢</t>
    <phoneticPr fontId="6" type="noConversion"/>
  </si>
  <si>
    <t>公称直径 DN</t>
    <phoneticPr fontId="6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</si>
  <si>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=3</t>
    </r>
    <phoneticPr fontId="6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</si>
  <si>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=6</t>
    </r>
    <phoneticPr fontId="6" type="noConversion"/>
  </si>
  <si>
    <t>M12x50</t>
    <phoneticPr fontId="6" type="noConversion"/>
  </si>
  <si>
    <t>套</t>
    <phoneticPr fontId="6" type="noConversion"/>
  </si>
  <si>
    <t>厚度 mm</t>
    <phoneticPr fontId="6" type="noConversion"/>
  </si>
  <si>
    <t>A4</t>
    <phoneticPr fontId="5" type="noConversion"/>
  </si>
  <si>
    <t>法兰外径 mm</t>
    <phoneticPr fontId="6" type="noConversion"/>
  </si>
  <si>
    <t>展开长度 mm</t>
    <phoneticPr fontId="6" type="noConversion"/>
  </si>
  <si>
    <t>管径 DN</t>
    <phoneticPr fontId="6" type="noConversion"/>
  </si>
  <si>
    <t>宽度 mm</t>
    <phoneticPr fontId="6" type="noConversion"/>
  </si>
  <si>
    <t>设计量</t>
    <phoneticPr fontId="6" type="noConversion"/>
  </si>
  <si>
    <t>4.8级/4级</t>
    <phoneticPr fontId="5" type="noConversion"/>
  </si>
  <si>
    <t>单位</t>
    <phoneticPr fontId="6" type="noConversion"/>
  </si>
  <si>
    <t>规格</t>
    <phoneticPr fontId="6" type="noConversion"/>
  </si>
  <si>
    <t>B mm</t>
    <phoneticPr fontId="6" type="noConversion"/>
  </si>
  <si>
    <t>F mm</t>
    <phoneticPr fontId="6" type="noConversion"/>
  </si>
  <si>
    <t>零件1扁钢尺寸</t>
    <phoneticPr fontId="6" type="noConversion"/>
  </si>
  <si>
    <t>零件2 螺栓/螺母</t>
    <phoneticPr fontId="6" type="noConversion"/>
  </si>
  <si>
    <t>扁钢材质</t>
    <phoneticPr fontId="5" type="noConversion"/>
  </si>
  <si>
    <t>图C.1-4</t>
    <phoneticPr fontId="5" type="noConversion"/>
  </si>
  <si>
    <t>宽 mm</t>
    <phoneticPr fontId="6" type="noConversion"/>
  </si>
  <si>
    <t>A5</t>
    <phoneticPr fontId="5" type="noConversion"/>
  </si>
  <si>
    <t>图C.1-5</t>
    <phoneticPr fontId="5" type="noConversion"/>
  </si>
  <si>
    <t>管道外径 mm</t>
    <phoneticPr fontId="6" type="noConversion"/>
  </si>
  <si>
    <t>角钢</t>
  </si>
  <si>
    <t>公称直径 DN</t>
    <phoneticPr fontId="5" type="noConversion"/>
  </si>
  <si>
    <t>管道外径 mm</t>
    <phoneticPr fontId="5" type="noConversion"/>
  </si>
  <si>
    <t>名称</t>
    <phoneticPr fontId="5" type="noConversion"/>
  </si>
  <si>
    <t>厚度 mm</t>
    <phoneticPr fontId="5" type="noConversion"/>
  </si>
  <si>
    <t>F mm</t>
    <phoneticPr fontId="5" type="noConversion"/>
  </si>
  <si>
    <t>宽度A mm</t>
    <phoneticPr fontId="5" type="noConversion"/>
  </si>
  <si>
    <t>单位</t>
    <phoneticPr fontId="5" type="noConversion"/>
  </si>
  <si>
    <t>规格</t>
    <phoneticPr fontId="5" type="noConversion"/>
  </si>
  <si>
    <t>数量</t>
    <phoneticPr fontId="5" type="noConversion"/>
  </si>
  <si>
    <t>钢板</t>
    <phoneticPr fontId="5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</si>
  <si>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=6</t>
    </r>
    <phoneticPr fontId="5" type="noConversion"/>
  </si>
  <si>
    <t>m²</t>
    <phoneticPr fontId="5" type="noConversion"/>
  </si>
  <si>
    <t>螺栓</t>
    <phoneticPr fontId="5" type="noConversion"/>
  </si>
  <si>
    <t>M12</t>
    <phoneticPr fontId="5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</si>
  <si>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=10</t>
    </r>
    <phoneticPr fontId="5" type="noConversion"/>
  </si>
  <si>
    <t>M20</t>
    <phoneticPr fontId="5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</si>
  <si>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=1</t>
    </r>
    <r>
      <rPr>
        <sz val="12"/>
        <color rgb="FF000000"/>
        <rFont val="Calibri"/>
        <family val="2"/>
      </rPr>
      <t>2</t>
    </r>
    <phoneticPr fontId="5" type="noConversion"/>
  </si>
  <si>
    <t>M24</t>
    <phoneticPr fontId="5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</si>
  <si>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=16</t>
    </r>
    <phoneticPr fontId="5" type="noConversion"/>
  </si>
  <si>
    <t>M30</t>
    <phoneticPr fontId="5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</si>
  <si>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=20</t>
    </r>
    <phoneticPr fontId="5" type="noConversion"/>
  </si>
  <si>
    <t>M42</t>
    <phoneticPr fontId="5" type="noConversion"/>
  </si>
  <si>
    <t>钢板</t>
    <phoneticPr fontId="6" type="noConversion"/>
  </si>
  <si>
    <t>图C.4-2</t>
    <phoneticPr fontId="5" type="noConversion"/>
  </si>
  <si>
    <t>[12.6</t>
    <phoneticPr fontId="6" type="noConversion"/>
  </si>
  <si>
    <t>H125x125x6.5x9</t>
    <phoneticPr fontId="6" type="noConversion"/>
  </si>
  <si>
    <t>F</t>
    <phoneticPr fontId="6" type="noConversion"/>
  </si>
  <si>
    <t>G</t>
    <phoneticPr fontId="6" type="noConversion"/>
  </si>
  <si>
    <t>H</t>
    <phoneticPr fontId="6" type="noConversion"/>
  </si>
  <si>
    <t>J</t>
    <phoneticPr fontId="6" type="noConversion"/>
  </si>
  <si>
    <t>H250x250x9x14</t>
    <phoneticPr fontId="6" type="noConversion"/>
  </si>
  <si>
    <t>子项</t>
    <phoneticPr fontId="6" type="noConversion"/>
  </si>
  <si>
    <t>构件A长度 mm</t>
    <phoneticPr fontId="6" type="noConversion"/>
  </si>
  <si>
    <t>D2</t>
    <phoneticPr fontId="5" type="noConversion"/>
  </si>
  <si>
    <t>D3</t>
    <phoneticPr fontId="5" type="noConversion"/>
  </si>
  <si>
    <t>图C.4-3</t>
    <phoneticPr fontId="5" type="noConversion"/>
  </si>
  <si>
    <t>[20a</t>
    <phoneticPr fontId="6" type="noConversion"/>
  </si>
  <si>
    <t>[25a</t>
    <phoneticPr fontId="6" type="noConversion"/>
  </si>
  <si>
    <t>D4</t>
    <phoneticPr fontId="5" type="noConversion"/>
  </si>
  <si>
    <t>图C.4-4</t>
    <phoneticPr fontId="5" type="noConversion"/>
  </si>
  <si>
    <t>筋板的尺寸</t>
    <phoneticPr fontId="6" type="noConversion"/>
  </si>
  <si>
    <t>类型</t>
  </si>
  <si>
    <t>类型</t>
    <phoneticPr fontId="6" type="noConversion"/>
  </si>
  <si>
    <t>类型</t>
    <phoneticPr fontId="6" type="noConversion"/>
  </si>
  <si>
    <t>H高 mm</t>
    <phoneticPr fontId="6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</si>
  <si>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=10</t>
    </r>
    <phoneticPr fontId="6" type="noConversion"/>
  </si>
  <si>
    <t>筋板数量</t>
    <phoneticPr fontId="6" type="noConversion"/>
  </si>
  <si>
    <t>筋板宽度 mm</t>
    <phoneticPr fontId="6" type="noConversion"/>
  </si>
  <si>
    <t>图C.4-5</t>
    <phoneticPr fontId="5" type="noConversion"/>
  </si>
  <si>
    <t>D5</t>
    <phoneticPr fontId="5" type="noConversion"/>
  </si>
  <si>
    <t>构件B型钢参数</t>
    <phoneticPr fontId="6" type="noConversion"/>
  </si>
  <si>
    <t>∠100x10</t>
    <phoneticPr fontId="6" type="noConversion"/>
  </si>
  <si>
    <t>∠125x10</t>
    <phoneticPr fontId="6" type="noConversion"/>
  </si>
  <si>
    <t>∠160x12</t>
    <phoneticPr fontId="6" type="noConversion"/>
  </si>
  <si>
    <t>∠200x14</t>
    <phoneticPr fontId="6" type="noConversion"/>
  </si>
  <si>
    <t>角钢</t>
    <phoneticPr fontId="6" type="noConversion"/>
  </si>
  <si>
    <t>L1长度 mm</t>
    <phoneticPr fontId="6" type="noConversion"/>
  </si>
  <si>
    <t>L2长度 mm</t>
    <phoneticPr fontId="6" type="noConversion"/>
  </si>
  <si>
    <t>∠50x6</t>
    <phoneticPr fontId="6" type="noConversion"/>
  </si>
  <si>
    <t>筋板高x宽 mm</t>
    <phoneticPr fontId="6" type="noConversion"/>
  </si>
  <si>
    <t>筋板高 mm</t>
    <phoneticPr fontId="6" type="noConversion"/>
  </si>
  <si>
    <t>筋板宽 mm</t>
    <phoneticPr fontId="6" type="noConversion"/>
  </si>
  <si>
    <t>图C.4-6</t>
    <phoneticPr fontId="5" type="noConversion"/>
  </si>
  <si>
    <t>D6</t>
    <phoneticPr fontId="5" type="noConversion"/>
  </si>
  <si>
    <t>[10</t>
    <phoneticPr fontId="6" type="noConversion"/>
  </si>
  <si>
    <t>[14a</t>
    <phoneticPr fontId="6" type="noConversion"/>
  </si>
  <si>
    <t>材质</t>
    <phoneticPr fontId="6" type="noConversion"/>
  </si>
  <si>
    <t>管架编号</t>
    <phoneticPr fontId="6" type="noConversion"/>
  </si>
  <si>
    <t>D7</t>
    <phoneticPr fontId="5" type="noConversion"/>
  </si>
  <si>
    <t>图C.4-7</t>
    <phoneticPr fontId="5" type="noConversion"/>
  </si>
  <si>
    <t>[16a</t>
    <phoneticPr fontId="6" type="noConversion"/>
  </si>
  <si>
    <t>E</t>
    <phoneticPr fontId="6" type="noConversion"/>
  </si>
  <si>
    <t>H mm</t>
    <phoneticPr fontId="6" type="noConversion"/>
  </si>
  <si>
    <t>L mm</t>
    <phoneticPr fontId="6" type="noConversion"/>
  </si>
  <si>
    <t>D8</t>
    <phoneticPr fontId="5" type="noConversion"/>
  </si>
  <si>
    <t>图C.4-8</t>
    <phoneticPr fontId="5" type="noConversion"/>
  </si>
  <si>
    <t>D9</t>
    <phoneticPr fontId="5" type="noConversion"/>
  </si>
  <si>
    <t>图C.4-9</t>
    <phoneticPr fontId="5" type="noConversion"/>
  </si>
  <si>
    <t>A1</t>
    <phoneticPr fontId="6" type="noConversion"/>
  </si>
  <si>
    <t>A4</t>
  </si>
  <si>
    <t>C1</t>
    <phoneticPr fontId="6" type="noConversion"/>
  </si>
  <si>
    <t>H1</t>
    <phoneticPr fontId="6" type="noConversion"/>
  </si>
  <si>
    <t>H2</t>
  </si>
  <si>
    <t>H3</t>
  </si>
  <si>
    <t>H4</t>
  </si>
  <si>
    <t>D10</t>
    <phoneticPr fontId="5" type="noConversion"/>
  </si>
  <si>
    <t>图C.4-10</t>
    <phoneticPr fontId="5" type="noConversion"/>
  </si>
  <si>
    <t>H型钢</t>
    <phoneticPr fontId="6" type="noConversion"/>
  </si>
  <si>
    <t>H148x100x6x9</t>
    <phoneticPr fontId="6" type="noConversion"/>
  </si>
  <si>
    <t>H194x150x6x9</t>
    <phoneticPr fontId="6" type="noConversion"/>
  </si>
  <si>
    <t>H244x175x7x11</t>
    <phoneticPr fontId="6" type="noConversion"/>
  </si>
  <si>
    <t>H294x200x8x12</t>
    <phoneticPr fontId="6" type="noConversion"/>
  </si>
  <si>
    <t>接点焊接形式</t>
    <phoneticPr fontId="6" type="noConversion"/>
  </si>
  <si>
    <t>S mm</t>
    <phoneticPr fontId="6" type="noConversion"/>
  </si>
  <si>
    <t>H150x150x7x10</t>
    <phoneticPr fontId="6" type="noConversion"/>
  </si>
  <si>
    <t>图C.4-11</t>
    <phoneticPr fontId="5" type="noConversion"/>
  </si>
  <si>
    <t>D11</t>
    <phoneticPr fontId="5" type="noConversion"/>
  </si>
  <si>
    <t>A</t>
    <phoneticPr fontId="6" type="noConversion"/>
  </si>
  <si>
    <t>B</t>
    <phoneticPr fontId="6" type="noConversion"/>
  </si>
  <si>
    <t>C</t>
    <phoneticPr fontId="6" type="noConversion"/>
  </si>
  <si>
    <t>D</t>
    <phoneticPr fontId="6" type="noConversion"/>
  </si>
  <si>
    <t>H200x200x8x12</t>
    <phoneticPr fontId="6" type="noConversion"/>
  </si>
  <si>
    <t>H100x100x6x8</t>
    <phoneticPr fontId="6" type="noConversion"/>
  </si>
  <si>
    <t>图C.4-12</t>
    <phoneticPr fontId="5" type="noConversion"/>
  </si>
  <si>
    <t>D12</t>
    <phoneticPr fontId="5" type="noConversion"/>
  </si>
  <si>
    <t>D13</t>
    <phoneticPr fontId="5" type="noConversion"/>
  </si>
  <si>
    <t>图C.4-13</t>
    <phoneticPr fontId="5" type="noConversion"/>
  </si>
  <si>
    <t>D14</t>
    <phoneticPr fontId="5" type="noConversion"/>
  </si>
  <si>
    <t>图C.4-14</t>
    <phoneticPr fontId="5" type="noConversion"/>
  </si>
  <si>
    <t>D15</t>
    <phoneticPr fontId="5" type="noConversion"/>
  </si>
  <si>
    <t>图C.4-15</t>
    <phoneticPr fontId="5" type="noConversion"/>
  </si>
  <si>
    <t>[10a</t>
    <phoneticPr fontId="6" type="noConversion"/>
  </si>
  <si>
    <t>筋板的尺寸</t>
  </si>
  <si>
    <t>槽钢</t>
    <phoneticPr fontId="6" type="noConversion"/>
  </si>
  <si>
    <t>L1 mm</t>
    <phoneticPr fontId="6" type="noConversion"/>
  </si>
  <si>
    <t>L2 mm</t>
    <phoneticPr fontId="6" type="noConversion"/>
  </si>
  <si>
    <t>D16</t>
    <phoneticPr fontId="5" type="noConversion"/>
  </si>
  <si>
    <t>图C.4-16</t>
    <phoneticPr fontId="5" type="noConversion"/>
  </si>
  <si>
    <t>L3 mm</t>
    <phoneticPr fontId="6" type="noConversion"/>
  </si>
  <si>
    <t>L4 mm</t>
    <phoneticPr fontId="6" type="noConversion"/>
  </si>
  <si>
    <t>构件B数量</t>
    <phoneticPr fontId="6" type="noConversion"/>
  </si>
  <si>
    <t>构件C型钢参数</t>
    <phoneticPr fontId="6" type="noConversion"/>
  </si>
  <si>
    <t>[8</t>
    <phoneticPr fontId="6" type="noConversion"/>
  </si>
  <si>
    <t>构件A数量</t>
    <phoneticPr fontId="6" type="noConversion"/>
  </si>
  <si>
    <t>构件B宽度 mm</t>
    <phoneticPr fontId="6" type="noConversion"/>
  </si>
  <si>
    <t>类型2的附加长度 mm</t>
    <phoneticPr fontId="6" type="noConversion"/>
  </si>
  <si>
    <t>D17</t>
    <phoneticPr fontId="5" type="noConversion"/>
  </si>
  <si>
    <t>图C.4-17</t>
    <phoneticPr fontId="5" type="noConversion"/>
  </si>
  <si>
    <t>附加长度 mm</t>
    <phoneticPr fontId="6" type="noConversion"/>
  </si>
  <si>
    <t>构件C宽度 mm</t>
    <phoneticPr fontId="6" type="noConversion"/>
  </si>
  <si>
    <t>D18</t>
    <phoneticPr fontId="5" type="noConversion"/>
  </si>
  <si>
    <t>图C.4-18</t>
    <phoneticPr fontId="5" type="noConversion"/>
  </si>
  <si>
    <t>长 mm</t>
    <phoneticPr fontId="6" type="noConversion"/>
  </si>
  <si>
    <t>70</t>
    <phoneticPr fontId="6" type="noConversion"/>
  </si>
  <si>
    <t>100</t>
    <phoneticPr fontId="6" type="noConversion"/>
  </si>
  <si>
    <t>30</t>
    <phoneticPr fontId="6" type="noConversion"/>
  </si>
  <si>
    <t>50</t>
    <phoneticPr fontId="6" type="noConversion"/>
  </si>
  <si>
    <t>面积</t>
    <phoneticPr fontId="6" type="noConversion"/>
  </si>
  <si>
    <t>构件B参数</t>
    <phoneticPr fontId="6" type="noConversion"/>
  </si>
  <si>
    <t>筋板的参数</t>
    <phoneticPr fontId="6" type="noConversion"/>
  </si>
  <si>
    <t>0.0021</t>
    <phoneticPr fontId="6" type="noConversion"/>
  </si>
  <si>
    <t>D19</t>
    <phoneticPr fontId="5" type="noConversion"/>
  </si>
  <si>
    <t>图C.4-19</t>
    <phoneticPr fontId="5" type="noConversion"/>
  </si>
  <si>
    <t>120</t>
    <phoneticPr fontId="6" type="noConversion"/>
  </si>
  <si>
    <t>150</t>
    <phoneticPr fontId="6" type="noConversion"/>
  </si>
  <si>
    <t>60</t>
    <phoneticPr fontId="6" type="noConversion"/>
  </si>
  <si>
    <t>80</t>
    <phoneticPr fontId="6" type="noConversion"/>
  </si>
  <si>
    <t>图C.4-20</t>
    <phoneticPr fontId="5" type="noConversion"/>
  </si>
  <si>
    <t>D20</t>
    <phoneticPr fontId="5" type="noConversion"/>
  </si>
  <si>
    <t>H00x100x6x8</t>
    <phoneticPr fontId="6" type="noConversion"/>
  </si>
  <si>
    <t>[5</t>
    <phoneticPr fontId="6" type="noConversion"/>
  </si>
  <si>
    <t>图C.5-1</t>
    <phoneticPr fontId="5" type="noConversion"/>
  </si>
  <si>
    <t>E1</t>
    <phoneticPr fontId="5" type="noConversion"/>
  </si>
  <si>
    <t>0.025</t>
    <phoneticPr fontId="6" type="noConversion"/>
  </si>
  <si>
    <t>不锈钢薄板</t>
    <phoneticPr fontId="6" type="noConversion"/>
  </si>
  <si>
    <t>δ=1</t>
    <phoneticPr fontId="6" type="noConversion"/>
  </si>
  <si>
    <t>δ=2</t>
  </si>
  <si>
    <t>90</t>
    <phoneticPr fontId="6" type="noConversion"/>
  </si>
  <si>
    <t>06Cr18Ni9</t>
    <phoneticPr fontId="6" type="noConversion"/>
  </si>
  <si>
    <t>外径 mm</t>
    <phoneticPr fontId="6" type="noConversion"/>
  </si>
  <si>
    <t>钢板设计量</t>
    <phoneticPr fontId="6" type="noConversion"/>
  </si>
  <si>
    <t>S</t>
    <phoneticPr fontId="6" type="noConversion"/>
  </si>
  <si>
    <t>需要薄板(1-是，0-否）</t>
    <phoneticPr fontId="6" type="noConversion"/>
  </si>
  <si>
    <t>图C.5-2</t>
    <phoneticPr fontId="5" type="noConversion"/>
  </si>
  <si>
    <t>E2</t>
    <phoneticPr fontId="5" type="noConversion"/>
  </si>
  <si>
    <t>0.05</t>
    <phoneticPr fontId="6" type="noConversion"/>
  </si>
  <si>
    <t>0.075</t>
    <phoneticPr fontId="6" type="noConversion"/>
  </si>
  <si>
    <t>0.01</t>
    <phoneticPr fontId="6" type="noConversion"/>
  </si>
  <si>
    <t>图C.5-3</t>
    <phoneticPr fontId="5" type="noConversion"/>
  </si>
  <si>
    <t>E3</t>
    <phoneticPr fontId="5" type="noConversion"/>
  </si>
  <si>
    <t>A mm</t>
    <phoneticPr fontId="6" type="noConversion"/>
  </si>
  <si>
    <t>C mm</t>
    <phoneticPr fontId="6" type="noConversion"/>
  </si>
  <si>
    <t>35</t>
    <phoneticPr fontId="6" type="noConversion"/>
  </si>
  <si>
    <t>20</t>
    <phoneticPr fontId="6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</si>
  <si>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=20</t>
    </r>
    <phoneticPr fontId="6" type="noConversion"/>
  </si>
  <si>
    <t>10</t>
    <phoneticPr fontId="6" type="noConversion"/>
  </si>
  <si>
    <t>子项 E构件B型钢参数</t>
    <phoneticPr fontId="6" type="noConversion"/>
  </si>
  <si>
    <t>Q235B</t>
    <phoneticPr fontId="6" type="noConversion"/>
  </si>
  <si>
    <t>25</t>
    <phoneticPr fontId="6" type="noConversion"/>
  </si>
  <si>
    <t>0.00375</t>
    <phoneticPr fontId="6" type="noConversion"/>
  </si>
  <si>
    <t>m²</t>
    <phoneticPr fontId="6" type="noConversion"/>
  </si>
  <si>
    <t>钢板面积 m²</t>
    <phoneticPr fontId="6" type="noConversion"/>
  </si>
  <si>
    <t>E类(有数值=是，否）</t>
    <phoneticPr fontId="6" type="noConversion"/>
  </si>
  <si>
    <t>E4</t>
    <phoneticPr fontId="5" type="noConversion"/>
  </si>
  <si>
    <t>图C.5-4</t>
    <phoneticPr fontId="5" type="noConversion"/>
  </si>
  <si>
    <t>[28c</t>
    <phoneticPr fontId="6" type="noConversion"/>
  </si>
  <si>
    <t>E5</t>
    <phoneticPr fontId="5" type="noConversion"/>
  </si>
  <si>
    <t>图C.5-5</t>
    <phoneticPr fontId="5" type="noConversion"/>
  </si>
  <si>
    <t>功能代码</t>
    <phoneticPr fontId="6" type="noConversion"/>
  </si>
  <si>
    <t>功能</t>
    <phoneticPr fontId="6" type="noConversion"/>
  </si>
  <si>
    <t>导向 (GUIDE)</t>
    <phoneticPr fontId="6" type="noConversion"/>
  </si>
  <si>
    <t>限位 (STOP)</t>
    <phoneticPr fontId="6" type="noConversion"/>
  </si>
  <si>
    <t>导向+限位 (GUIDE+STOP)</t>
    <phoneticPr fontId="6" type="noConversion"/>
  </si>
  <si>
    <t>导向功能代码</t>
    <phoneticPr fontId="6" type="noConversion"/>
  </si>
  <si>
    <t>导向间隙 mm</t>
    <phoneticPr fontId="6" type="noConversion"/>
  </si>
  <si>
    <t>E6</t>
    <phoneticPr fontId="5" type="noConversion"/>
  </si>
  <si>
    <t>图C.5-6</t>
    <phoneticPr fontId="5" type="noConversion"/>
  </si>
  <si>
    <t>δ=10</t>
    <phoneticPr fontId="6" type="noConversion"/>
  </si>
  <si>
    <t>E7</t>
    <phoneticPr fontId="5" type="noConversion"/>
  </si>
  <si>
    <t>图C.5-7</t>
    <phoneticPr fontId="5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</si>
  <si>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=1</t>
    </r>
    <r>
      <rPr>
        <sz val="12"/>
        <color rgb="FF000000"/>
        <rFont val="Calibri"/>
        <family val="2"/>
      </rPr>
      <t>2</t>
    </r>
    <phoneticPr fontId="6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</si>
  <si>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=16</t>
    </r>
    <phoneticPr fontId="6" type="noConversion"/>
  </si>
  <si>
    <t>筋板尺寸</t>
    <phoneticPr fontId="6" type="noConversion"/>
  </si>
  <si>
    <t>0.1</t>
    <phoneticPr fontId="6" type="noConversion"/>
  </si>
  <si>
    <t>H150x150x6x8</t>
    <phoneticPr fontId="6" type="noConversion"/>
  </si>
  <si>
    <t>E8</t>
    <phoneticPr fontId="5" type="noConversion"/>
  </si>
  <si>
    <t>图C.5-8</t>
    <phoneticPr fontId="5" type="noConversion"/>
  </si>
  <si>
    <t>耳轴管径</t>
    <phoneticPr fontId="6" type="noConversion"/>
  </si>
  <si>
    <t>E9</t>
    <phoneticPr fontId="5" type="noConversion"/>
  </si>
  <si>
    <t>图C.5-9</t>
    <phoneticPr fontId="5" type="noConversion"/>
  </si>
  <si>
    <t>耳轴管径 DN</t>
    <phoneticPr fontId="6" type="noConversion"/>
  </si>
  <si>
    <t>E10</t>
    <phoneticPr fontId="5" type="noConversion"/>
  </si>
  <si>
    <t>图C.5-10</t>
    <phoneticPr fontId="5" type="noConversion"/>
  </si>
  <si>
    <t>0.00125</t>
    <phoneticPr fontId="6" type="noConversion"/>
  </si>
  <si>
    <t>m</t>
    <phoneticPr fontId="6" type="noConversion"/>
  </si>
  <si>
    <t>导向件参数</t>
    <phoneticPr fontId="6" type="noConversion"/>
  </si>
  <si>
    <t>承重/挡块</t>
    <phoneticPr fontId="6" type="noConversion"/>
  </si>
  <si>
    <t>L</t>
    <phoneticPr fontId="6" type="noConversion"/>
  </si>
  <si>
    <t>Q345R</t>
    <phoneticPr fontId="6" type="noConversion"/>
  </si>
  <si>
    <t>15CrMoR</t>
    <phoneticPr fontId="6" type="noConversion"/>
  </si>
  <si>
    <t>挡块数量</t>
    <phoneticPr fontId="6" type="noConversion"/>
  </si>
  <si>
    <t>见材料编码</t>
    <phoneticPr fontId="6" type="noConversion"/>
  </si>
  <si>
    <t>图C.6-2</t>
    <phoneticPr fontId="5" type="noConversion"/>
  </si>
  <si>
    <t>F2</t>
    <phoneticPr fontId="5" type="noConversion"/>
  </si>
  <si>
    <t>名称</t>
    <phoneticPr fontId="6" type="noConversion"/>
  </si>
  <si>
    <t>结构用无缝钢管</t>
    <phoneticPr fontId="6" type="noConversion"/>
  </si>
  <si>
    <t>结构用无缝钢管</t>
    <phoneticPr fontId="13" type="noConversion"/>
  </si>
  <si>
    <t>耳轴</t>
    <phoneticPr fontId="6" type="noConversion"/>
  </si>
  <si>
    <t>δ=12</t>
    <phoneticPr fontId="6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</si>
  <si>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=16</t>
    </r>
    <phoneticPr fontId="6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</si>
  <si>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=20</t>
    </r>
    <phoneticPr fontId="6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</si>
  <si>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=25</t>
    </r>
    <phoneticPr fontId="6" type="noConversion"/>
  </si>
  <si>
    <t>数量</t>
    <phoneticPr fontId="13" type="noConversion"/>
  </si>
  <si>
    <t>方形底板尺寸</t>
    <phoneticPr fontId="6" type="noConversion"/>
  </si>
  <si>
    <t>圆形底板</t>
    <phoneticPr fontId="13" type="noConversion"/>
  </si>
  <si>
    <t>无底板</t>
    <phoneticPr fontId="13" type="noConversion"/>
  </si>
  <si>
    <t>主管管径 DN</t>
    <phoneticPr fontId="6" type="noConversion"/>
  </si>
  <si>
    <t>底板类型</t>
    <phoneticPr fontId="6" type="noConversion"/>
  </si>
  <si>
    <t>与PTFE滑板结合使用</t>
  </si>
  <si>
    <t>与PTFE滑板结合使用</t>
    <phoneticPr fontId="6" type="noConversion"/>
  </si>
  <si>
    <t>耳轴方向</t>
    <phoneticPr fontId="6" type="noConversion"/>
  </si>
  <si>
    <t>竖直弯头向上</t>
    <phoneticPr fontId="6" type="noConversion"/>
  </si>
  <si>
    <t>A</t>
    <phoneticPr fontId="13" type="noConversion"/>
  </si>
  <si>
    <t>B</t>
    <phoneticPr fontId="13" type="noConversion"/>
  </si>
  <si>
    <t>C</t>
    <phoneticPr fontId="13" type="noConversion"/>
  </si>
  <si>
    <t>F3</t>
    <phoneticPr fontId="5" type="noConversion"/>
  </si>
  <si>
    <t>图C.6-3</t>
    <phoneticPr fontId="5" type="noConversion"/>
  </si>
  <si>
    <t>补强板厚度 mm</t>
    <phoneticPr fontId="6" type="noConversion"/>
  </si>
  <si>
    <t>竖直向上</t>
    <phoneticPr fontId="6" type="noConversion"/>
  </si>
  <si>
    <t>图C.6-4</t>
    <phoneticPr fontId="5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</si>
  <si>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=6</t>
    </r>
    <phoneticPr fontId="6" type="noConversion"/>
  </si>
  <si>
    <t>端板类型A</t>
    <phoneticPr fontId="6" type="noConversion"/>
  </si>
  <si>
    <t>端板类型B</t>
    <phoneticPr fontId="6" type="noConversion"/>
  </si>
  <si>
    <t>无底板C</t>
    <phoneticPr fontId="13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</si>
  <si>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=12</t>
    </r>
    <phoneticPr fontId="6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</si>
  <si>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=30</t>
    </r>
    <phoneticPr fontId="6" type="noConversion"/>
  </si>
  <si>
    <t>耳轴对齐方向</t>
    <phoneticPr fontId="6" type="noConversion"/>
  </si>
  <si>
    <t>F4</t>
    <phoneticPr fontId="5" type="noConversion"/>
  </si>
  <si>
    <t>F5</t>
    <phoneticPr fontId="5" type="noConversion"/>
  </si>
  <si>
    <t>图C.6-5</t>
    <phoneticPr fontId="5" type="noConversion"/>
  </si>
  <si>
    <t>F8</t>
    <phoneticPr fontId="5" type="noConversion"/>
  </si>
  <si>
    <t>图C.6-8</t>
    <phoneticPr fontId="5" type="noConversion"/>
  </si>
  <si>
    <t>F7</t>
    <phoneticPr fontId="5" type="noConversion"/>
  </si>
  <si>
    <t>F6</t>
    <phoneticPr fontId="5" type="noConversion"/>
  </si>
  <si>
    <t>图C.6-6</t>
  </si>
  <si>
    <t>图C.6-6</t>
    <phoneticPr fontId="5" type="noConversion"/>
  </si>
  <si>
    <t>图C.6-7</t>
    <phoneticPr fontId="6" type="noConversion"/>
  </si>
  <si>
    <t>F9</t>
    <phoneticPr fontId="5" type="noConversion"/>
  </si>
  <si>
    <t>长度代码</t>
    <phoneticPr fontId="6" type="noConversion"/>
  </si>
  <si>
    <t>高度代码</t>
    <phoneticPr fontId="13" type="noConversion"/>
  </si>
  <si>
    <t>D</t>
    <phoneticPr fontId="13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</si>
  <si>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=10</t>
    </r>
    <phoneticPr fontId="6" type="noConversion"/>
  </si>
  <si>
    <t>底板</t>
    <phoneticPr fontId="6" type="noConversion"/>
  </si>
  <si>
    <t>M12x40</t>
    <phoneticPr fontId="6" type="noConversion"/>
  </si>
  <si>
    <t>高度代码</t>
    <phoneticPr fontId="6" type="noConversion"/>
  </si>
  <si>
    <t>是否固定</t>
    <phoneticPr fontId="6" type="noConversion"/>
  </si>
  <si>
    <t>F10</t>
    <phoneticPr fontId="5" type="noConversion"/>
  </si>
  <si>
    <t>长度 mm</t>
    <phoneticPr fontId="6" type="noConversion"/>
  </si>
  <si>
    <t>高度 mm</t>
    <phoneticPr fontId="6" type="noConversion"/>
  </si>
  <si>
    <t>固定用螺栓螺母</t>
    <phoneticPr fontId="13" type="noConversion"/>
  </si>
  <si>
    <t>F11</t>
    <phoneticPr fontId="5" type="noConversion"/>
  </si>
  <si>
    <t>方位角</t>
    <phoneticPr fontId="6" type="noConversion"/>
  </si>
  <si>
    <t>图C.6-9</t>
    <phoneticPr fontId="5" type="noConversion"/>
  </si>
  <si>
    <t>F12</t>
    <phoneticPr fontId="5" type="noConversion"/>
  </si>
  <si>
    <t>F13</t>
    <phoneticPr fontId="5" type="noConversion"/>
  </si>
  <si>
    <t>图C.6-10</t>
    <phoneticPr fontId="5" type="noConversion"/>
  </si>
  <si>
    <t>观察方向</t>
    <phoneticPr fontId="6" type="noConversion"/>
  </si>
  <si>
    <t>Q345E</t>
    <phoneticPr fontId="6" type="noConversion"/>
  </si>
  <si>
    <t>15CrMoG</t>
    <phoneticPr fontId="6" type="noConversion"/>
  </si>
  <si>
    <t>12Cr1MoVG</t>
    <phoneticPr fontId="5" type="noConversion"/>
  </si>
  <si>
    <t>15CrMoGR</t>
    <phoneticPr fontId="6" type="noConversion"/>
  </si>
  <si>
    <t>12Cr1MoVGR</t>
    <phoneticPr fontId="5" type="noConversion"/>
  </si>
  <si>
    <t>图C.7-1</t>
    <phoneticPr fontId="5" type="noConversion"/>
  </si>
  <si>
    <t>G1</t>
    <phoneticPr fontId="5" type="noConversion"/>
  </si>
  <si>
    <t>G</t>
    <phoneticPr fontId="13" type="noConversion"/>
  </si>
  <si>
    <t>锚板尺寸</t>
    <phoneticPr fontId="6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</si>
  <si>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=1</t>
    </r>
    <r>
      <rPr>
        <sz val="12"/>
        <color rgb="FF000000"/>
        <rFont val="Calibri"/>
        <family val="3"/>
      </rPr>
      <t>2</t>
    </r>
    <phoneticPr fontId="6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</si>
  <si>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=2</t>
    </r>
    <r>
      <rPr>
        <sz val="12"/>
        <color rgb="FF000000"/>
        <rFont val="Calibri"/>
        <family val="3"/>
      </rPr>
      <t>0</t>
    </r>
    <phoneticPr fontId="6" type="noConversion"/>
  </si>
  <si>
    <t>锚栓尺寸</t>
    <phoneticPr fontId="13" type="noConversion"/>
  </si>
  <si>
    <t>膨胀锚栓</t>
    <phoneticPr fontId="6" type="noConversion"/>
  </si>
  <si>
    <t>M12x160</t>
    <phoneticPr fontId="6" type="noConversion"/>
  </si>
  <si>
    <t>M8x120</t>
    <phoneticPr fontId="6" type="noConversion"/>
  </si>
  <si>
    <t>M16x180</t>
    <phoneticPr fontId="6" type="noConversion"/>
  </si>
  <si>
    <t>M20x220</t>
    <phoneticPr fontId="6" type="noConversion"/>
  </si>
  <si>
    <t>图C.7-2</t>
    <phoneticPr fontId="5" type="noConversion"/>
  </si>
  <si>
    <t>G2</t>
    <phoneticPr fontId="5" type="noConversion"/>
  </si>
  <si>
    <t>M8x80</t>
    <phoneticPr fontId="6" type="noConversion"/>
  </si>
  <si>
    <t>M12x120</t>
    <phoneticPr fontId="6" type="noConversion"/>
  </si>
  <si>
    <t>M16x140</t>
    <phoneticPr fontId="6" type="noConversion"/>
  </si>
  <si>
    <t>M20x180</t>
    <phoneticPr fontId="6" type="noConversion"/>
  </si>
  <si>
    <t>类型数量</t>
    <phoneticPr fontId="6" type="noConversion"/>
  </si>
  <si>
    <t>图C.7-3</t>
    <phoneticPr fontId="5" type="noConversion"/>
  </si>
  <si>
    <t>M8x110</t>
    <phoneticPr fontId="6" type="noConversion"/>
  </si>
  <si>
    <t>M16x190</t>
    <phoneticPr fontId="6" type="noConversion"/>
  </si>
  <si>
    <t>M20x240</t>
    <phoneticPr fontId="6" type="noConversion"/>
  </si>
  <si>
    <t>化学锚栓</t>
    <phoneticPr fontId="6" type="noConversion"/>
  </si>
  <si>
    <t>G4</t>
    <phoneticPr fontId="5" type="noConversion"/>
  </si>
  <si>
    <t>图C.7-4</t>
    <phoneticPr fontId="5" type="noConversion"/>
  </si>
  <si>
    <t>G3</t>
    <phoneticPr fontId="5" type="noConversion"/>
  </si>
  <si>
    <t>∠75x7</t>
    <phoneticPr fontId="6" type="noConversion"/>
  </si>
  <si>
    <t>δ=14</t>
    <phoneticPr fontId="6" type="noConversion"/>
  </si>
  <si>
    <t>δ=18</t>
    <phoneticPr fontId="6" type="noConversion"/>
  </si>
  <si>
    <t>δ=22</t>
    <phoneticPr fontId="6" type="noConversion"/>
  </si>
  <si>
    <t>G5</t>
    <phoneticPr fontId="5" type="noConversion"/>
  </si>
  <si>
    <t>图C.7-5</t>
    <phoneticPr fontId="5" type="noConversion"/>
  </si>
  <si>
    <t>G6</t>
    <phoneticPr fontId="5" type="noConversion"/>
  </si>
  <si>
    <t>图C.7-6</t>
    <phoneticPr fontId="5" type="noConversion"/>
  </si>
  <si>
    <t>G11</t>
    <phoneticPr fontId="5" type="noConversion"/>
  </si>
  <si>
    <t>图C.7-11</t>
    <phoneticPr fontId="5" type="noConversion"/>
  </si>
  <si>
    <t>类型2、3附加量 mm</t>
    <phoneticPr fontId="6" type="noConversion"/>
  </si>
  <si>
    <t>G13</t>
    <phoneticPr fontId="5" type="noConversion"/>
  </si>
  <si>
    <t>图C.7-13</t>
    <phoneticPr fontId="5" type="noConversion"/>
  </si>
  <si>
    <t>类型3、6附加量 mm</t>
    <phoneticPr fontId="6" type="noConversion"/>
  </si>
  <si>
    <t>G14</t>
    <phoneticPr fontId="5" type="noConversion"/>
  </si>
  <si>
    <t>图C.7-14</t>
    <phoneticPr fontId="5" type="noConversion"/>
  </si>
  <si>
    <t>G15</t>
    <phoneticPr fontId="5" type="noConversion"/>
  </si>
  <si>
    <t>图C.7-15</t>
    <phoneticPr fontId="5" type="noConversion"/>
  </si>
  <si>
    <t>构件A型钢参数</t>
    <phoneticPr fontId="6" type="noConversion"/>
  </si>
  <si>
    <t>G16</t>
    <phoneticPr fontId="5" type="noConversion"/>
  </si>
  <si>
    <t>图C.7-16</t>
    <phoneticPr fontId="5" type="noConversion"/>
  </si>
  <si>
    <t>图C.7-17</t>
    <phoneticPr fontId="5" type="noConversion"/>
  </si>
  <si>
    <t>G17</t>
    <phoneticPr fontId="5" type="noConversion"/>
  </si>
  <si>
    <t>图C.8-1</t>
    <phoneticPr fontId="5" type="noConversion"/>
  </si>
  <si>
    <t>H1</t>
    <phoneticPr fontId="5" type="noConversion"/>
  </si>
  <si>
    <t>支撑管A</t>
    <phoneticPr fontId="6" type="noConversion"/>
  </si>
  <si>
    <t>DN100</t>
    <phoneticPr fontId="6" type="noConversion"/>
  </si>
  <si>
    <t>DN150</t>
    <phoneticPr fontId="6" type="noConversion"/>
  </si>
  <si>
    <t>DN200</t>
    <phoneticPr fontId="6" type="noConversion"/>
  </si>
  <si>
    <t>DN250</t>
    <phoneticPr fontId="6" type="noConversion"/>
  </si>
  <si>
    <t>螺栓/螺母B</t>
    <phoneticPr fontId="6" type="noConversion"/>
  </si>
  <si>
    <t>M36x150</t>
    <phoneticPr fontId="6" type="noConversion"/>
  </si>
  <si>
    <t>M42x150</t>
    <phoneticPr fontId="6" type="noConversion"/>
  </si>
  <si>
    <t>M48x150</t>
    <phoneticPr fontId="6" type="noConversion"/>
  </si>
  <si>
    <t>M56x150</t>
    <phoneticPr fontId="6" type="noConversion"/>
  </si>
  <si>
    <t>全螺纹螺柱/六角螺母</t>
    <phoneticPr fontId="6" type="noConversion"/>
  </si>
  <si>
    <t>35CrMo/30CrMo</t>
    <phoneticPr fontId="6" type="noConversion"/>
  </si>
  <si>
    <t>底板C</t>
    <phoneticPr fontId="13" type="noConversion"/>
  </si>
  <si>
    <t>承重板D</t>
    <phoneticPr fontId="13" type="noConversion"/>
  </si>
  <si>
    <t>直径 mm</t>
    <phoneticPr fontId="6" type="noConversion"/>
  </si>
  <si>
    <t>连接板E</t>
    <phoneticPr fontId="13" type="noConversion"/>
  </si>
  <si>
    <t>中心定位板F</t>
    <phoneticPr fontId="13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</si>
  <si>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=1</t>
    </r>
    <r>
      <rPr>
        <sz val="12"/>
        <color rgb="FF000000"/>
        <rFont val="Calibri"/>
        <family val="3"/>
      </rPr>
      <t>0</t>
    </r>
    <phoneticPr fontId="6" type="noConversion"/>
  </si>
  <si>
    <t>PTFE滑板</t>
    <phoneticPr fontId="13" type="noConversion"/>
  </si>
  <si>
    <t>PTFE滑板</t>
    <phoneticPr fontId="6" type="noConversion"/>
  </si>
  <si>
    <t>类型2承重位板F</t>
    <phoneticPr fontId="13" type="noConversion"/>
  </si>
  <si>
    <t>类型2PTFE滑板</t>
    <phoneticPr fontId="13" type="noConversion"/>
  </si>
  <si>
    <t>PTFE</t>
    <phoneticPr fontId="6" type="noConversion"/>
  </si>
  <si>
    <t>H2</t>
    <phoneticPr fontId="5" type="noConversion"/>
  </si>
  <si>
    <t>图C.8-2</t>
    <phoneticPr fontId="5" type="noConversion"/>
  </si>
  <si>
    <t>高度</t>
    <phoneticPr fontId="6" type="noConversion"/>
  </si>
  <si>
    <t>立板和筋板</t>
    <phoneticPr fontId="6" type="noConversion"/>
  </si>
  <si>
    <t>底板</t>
    <phoneticPr fontId="13" type="noConversion"/>
  </si>
  <si>
    <t>J1</t>
    <phoneticPr fontId="5" type="noConversion"/>
  </si>
  <si>
    <t>图C.9-1</t>
    <phoneticPr fontId="5" type="noConversion"/>
  </si>
  <si>
    <t>δ=6</t>
    <phoneticPr fontId="6" type="noConversion"/>
  </si>
  <si>
    <t>δ=8</t>
    <phoneticPr fontId="6" type="noConversion"/>
  </si>
  <si>
    <t>(1-是，0-否）</t>
    <phoneticPr fontId="6" type="noConversion"/>
  </si>
  <si>
    <t>J2</t>
  </si>
  <si>
    <t>J2</t>
    <phoneticPr fontId="5" type="noConversion"/>
  </si>
  <si>
    <t>图C.9-2</t>
    <phoneticPr fontId="5" type="noConversion"/>
  </si>
  <si>
    <t>PTFE板(1-是，0-否）</t>
    <phoneticPr fontId="6" type="noConversion"/>
  </si>
  <si>
    <t>标准型2螺栓管夹</t>
  </si>
  <si>
    <t>A2</t>
    <phoneticPr fontId="6" type="noConversion"/>
  </si>
  <si>
    <t>A5</t>
  </si>
  <si>
    <t>垫板</t>
    <phoneticPr fontId="13" type="noConversion"/>
  </si>
  <si>
    <t>弧长 mm</t>
    <phoneticPr fontId="6" type="noConversion"/>
  </si>
  <si>
    <r>
      <rPr>
        <sz val="12"/>
        <color rgb="FF000000"/>
        <rFont val="Calibri"/>
        <family val="3"/>
        <charset val="161"/>
      </rPr>
      <t>δ</t>
    </r>
    <r>
      <rPr>
        <sz val="12"/>
        <color rgb="FF000000"/>
        <rFont val="宋体"/>
        <family val="3"/>
        <charset val="134"/>
        <scheme val="minor"/>
      </rPr>
      <t>=8</t>
    </r>
    <phoneticPr fontId="6" type="noConversion"/>
  </si>
  <si>
    <t xml:space="preserve">弧长 mm </t>
    <phoneticPr fontId="6" type="noConversion"/>
  </si>
  <si>
    <t>K1</t>
  </si>
  <si>
    <t>K1</t>
    <phoneticPr fontId="5" type="noConversion"/>
  </si>
  <si>
    <t>图C.10-1</t>
    <phoneticPr fontId="5" type="noConversion"/>
  </si>
  <si>
    <t>0.2</t>
    <phoneticPr fontId="6" type="noConversion"/>
  </si>
  <si>
    <t>K2</t>
  </si>
  <si>
    <t>K2</t>
    <phoneticPr fontId="5" type="noConversion"/>
  </si>
  <si>
    <t>图C.10-2</t>
    <phoneticPr fontId="5" type="noConversion"/>
  </si>
  <si>
    <t>管架编号及数量输入</t>
  </si>
  <si>
    <t>A1数据库</t>
  </si>
  <si>
    <t>A2数据库</t>
  </si>
  <si>
    <t>A3数据库</t>
  </si>
  <si>
    <t>A4数据库</t>
  </si>
  <si>
    <t>A5数据库</t>
  </si>
  <si>
    <t>D2</t>
  </si>
  <si>
    <t>D2数据库</t>
  </si>
  <si>
    <t>D3</t>
  </si>
  <si>
    <t>D3数据库</t>
  </si>
  <si>
    <t>D4</t>
  </si>
  <si>
    <t>D4数据库</t>
  </si>
  <si>
    <t>D5</t>
  </si>
  <si>
    <t>D5数据库</t>
  </si>
  <si>
    <t>D6</t>
  </si>
  <si>
    <t>D6数据库</t>
  </si>
  <si>
    <t>D7</t>
  </si>
  <si>
    <t>D7数据库</t>
  </si>
  <si>
    <t>D8</t>
  </si>
  <si>
    <t>D8数据库</t>
  </si>
  <si>
    <t>D9</t>
  </si>
  <si>
    <t>D9数据库</t>
  </si>
  <si>
    <t>D10</t>
  </si>
  <si>
    <t>D10数据库</t>
  </si>
  <si>
    <t>D11</t>
  </si>
  <si>
    <t>D11数据库</t>
  </si>
  <si>
    <t>D12</t>
  </si>
  <si>
    <t>D12数据库</t>
  </si>
  <si>
    <t>D13</t>
  </si>
  <si>
    <t>D13数据库</t>
  </si>
  <si>
    <t>D14</t>
  </si>
  <si>
    <t>D14数据库</t>
  </si>
  <si>
    <t>D15</t>
  </si>
  <si>
    <t>D15数据库</t>
  </si>
  <si>
    <t>D16</t>
  </si>
  <si>
    <t>D16数据库</t>
  </si>
  <si>
    <t>D17</t>
  </si>
  <si>
    <t>D17数据库</t>
  </si>
  <si>
    <t>D18</t>
  </si>
  <si>
    <t>D18数据库</t>
  </si>
  <si>
    <t>D19</t>
  </si>
  <si>
    <t>D19数据库</t>
  </si>
  <si>
    <t>D20</t>
  </si>
  <si>
    <t>D20数据库</t>
  </si>
  <si>
    <t>E1</t>
  </si>
  <si>
    <t>E1数据库</t>
  </si>
  <si>
    <t>E2</t>
  </si>
  <si>
    <t>E2数据库</t>
  </si>
  <si>
    <t>E3</t>
  </si>
  <si>
    <t>E3数据库</t>
  </si>
  <si>
    <t>E4</t>
  </si>
  <si>
    <t>E4数据库</t>
  </si>
  <si>
    <t>E5</t>
  </si>
  <si>
    <t>E5数据库</t>
  </si>
  <si>
    <t>E6</t>
  </si>
  <si>
    <t>E6数据库</t>
  </si>
  <si>
    <t>E7</t>
  </si>
  <si>
    <t>E7数据库</t>
  </si>
  <si>
    <t>E8</t>
  </si>
  <si>
    <t>E8数据库</t>
  </si>
  <si>
    <t>E9</t>
  </si>
  <si>
    <t>E9数据库</t>
  </si>
  <si>
    <t>E10</t>
  </si>
  <si>
    <t>E10数据库</t>
  </si>
  <si>
    <t>F2</t>
  </si>
  <si>
    <t>F2数据库</t>
  </si>
  <si>
    <t>F3</t>
  </si>
  <si>
    <t>F3数据库</t>
  </si>
  <si>
    <t>F4</t>
  </si>
  <si>
    <t>F4数据库</t>
  </si>
  <si>
    <t>F5</t>
  </si>
  <si>
    <t>F5数据库</t>
  </si>
  <si>
    <t>F6</t>
  </si>
  <si>
    <t>F6数据库</t>
  </si>
  <si>
    <t>F7</t>
  </si>
  <si>
    <t>F7数据库</t>
  </si>
  <si>
    <t>F8</t>
  </si>
  <si>
    <t>F8数据库</t>
  </si>
  <si>
    <t>F9</t>
  </si>
  <si>
    <t>F9数据库</t>
  </si>
  <si>
    <t>F10</t>
  </si>
  <si>
    <t>F10数据库</t>
  </si>
  <si>
    <t>F11</t>
  </si>
  <si>
    <t>F11数据库</t>
  </si>
  <si>
    <t>F12</t>
  </si>
  <si>
    <t>F12数据库</t>
  </si>
  <si>
    <t>F13</t>
  </si>
  <si>
    <t>F13数据库</t>
  </si>
  <si>
    <t>F14</t>
  </si>
  <si>
    <t>F14数据库</t>
  </si>
  <si>
    <t>G1</t>
  </si>
  <si>
    <t>G1数据库</t>
  </si>
  <si>
    <t>G2</t>
  </si>
  <si>
    <t>G2数据库</t>
  </si>
  <si>
    <t>G3</t>
  </si>
  <si>
    <t>G3数据库</t>
  </si>
  <si>
    <t>G4</t>
  </si>
  <si>
    <t>G4数据库</t>
  </si>
  <si>
    <t>G5</t>
  </si>
  <si>
    <t>G5数据库</t>
  </si>
  <si>
    <t>G6</t>
  </si>
  <si>
    <t>G6数据库</t>
  </si>
  <si>
    <t>G11</t>
  </si>
  <si>
    <t>G11数据库</t>
  </si>
  <si>
    <t>G12</t>
  </si>
  <si>
    <t>G12数据库</t>
  </si>
  <si>
    <t>G13</t>
  </si>
  <si>
    <t>G13数据库</t>
  </si>
  <si>
    <t>G14</t>
  </si>
  <si>
    <t>G14数据库</t>
  </si>
  <si>
    <t>G15</t>
  </si>
  <si>
    <t>G15数据库</t>
  </si>
  <si>
    <t>G16</t>
  </si>
  <si>
    <t>G16数据库</t>
  </si>
  <si>
    <t>G17</t>
  </si>
  <si>
    <t>G17数据库</t>
  </si>
  <si>
    <t>H1</t>
  </si>
  <si>
    <t>H1数据库</t>
  </si>
  <si>
    <t>H2数据库</t>
  </si>
  <si>
    <t>J1</t>
  </si>
  <si>
    <t>J1数据库</t>
  </si>
  <si>
    <t>J2数据库</t>
  </si>
  <si>
    <t>J13</t>
  </si>
  <si>
    <t>J13数据库</t>
  </si>
  <si>
    <t>K1数据库</t>
  </si>
  <si>
    <t>K2数据库</t>
  </si>
  <si>
    <t>HG/T21629管架标准图目录和索引</t>
  </si>
  <si>
    <t>六角头螺栓/螺母</t>
    <phoneticPr fontId="6" type="noConversion"/>
  </si>
  <si>
    <t>`</t>
    <phoneticPr fontId="6" type="noConversion"/>
  </si>
  <si>
    <t>超链接</t>
    <phoneticPr fontId="6" type="noConversion"/>
  </si>
  <si>
    <t>序号</t>
    <phoneticPr fontId="6" type="noConversion"/>
  </si>
  <si>
    <t>M16x60</t>
    <phoneticPr fontId="6" type="noConversion"/>
  </si>
  <si>
    <t>重载型2螺栓管夹</t>
    <phoneticPr fontId="5" type="noConversion"/>
  </si>
  <si>
    <t>图C.15-1</t>
    <phoneticPr fontId="5" type="noConversion"/>
  </si>
  <si>
    <t>Q1</t>
  </si>
  <si>
    <t>Q1</t>
    <phoneticPr fontId="5" type="noConversion"/>
  </si>
  <si>
    <t>支撑管管径</t>
    <phoneticPr fontId="6" type="noConversion"/>
  </si>
  <si>
    <t>被支撑管管径</t>
    <phoneticPr fontId="6" type="noConversion"/>
  </si>
  <si>
    <t>H mm</t>
    <phoneticPr fontId="5" type="noConversion"/>
  </si>
  <si>
    <t>Q2</t>
    <phoneticPr fontId="5" type="noConversion"/>
  </si>
  <si>
    <t>Q3</t>
    <phoneticPr fontId="5" type="noConversion"/>
  </si>
  <si>
    <t>Q4</t>
    <phoneticPr fontId="5" type="noConversion"/>
  </si>
  <si>
    <t>Q1数据库</t>
  </si>
  <si>
    <t>Q2</t>
  </si>
  <si>
    <t>图C.15-2</t>
    <phoneticPr fontId="5" type="noConversion"/>
  </si>
  <si>
    <t>Q3</t>
  </si>
  <si>
    <t>L mm</t>
    <phoneticPr fontId="5" type="noConversion"/>
  </si>
  <si>
    <t>支撑管外径 mm</t>
    <phoneticPr fontId="5" type="noConversion"/>
  </si>
  <si>
    <t>被支撑管外径 mm</t>
    <phoneticPr fontId="6" type="noConversion"/>
  </si>
  <si>
    <t>公称直径 DN</t>
  </si>
  <si>
    <t>外径 mm</t>
  </si>
  <si>
    <t>序号/回输入界面</t>
  </si>
  <si>
    <t>代号</t>
  </si>
  <si>
    <t>施工图号</t>
  </si>
  <si>
    <t>图C.15-3</t>
    <phoneticPr fontId="5" type="noConversion"/>
  </si>
  <si>
    <t>Q4</t>
  </si>
  <si>
    <t>图C.15-4</t>
    <phoneticPr fontId="5" type="noConversion"/>
  </si>
  <si>
    <t>Q5</t>
  </si>
  <si>
    <t>Q5</t>
    <phoneticPr fontId="5" type="noConversion"/>
  </si>
  <si>
    <t>图C.15-5</t>
    <phoneticPr fontId="5" type="noConversion"/>
  </si>
  <si>
    <t>图C.15-6</t>
    <phoneticPr fontId="5" type="noConversion"/>
  </si>
  <si>
    <t>Q6</t>
  </si>
  <si>
    <t>Q6</t>
    <phoneticPr fontId="5" type="noConversion"/>
  </si>
  <si>
    <t>Q7</t>
  </si>
  <si>
    <t>U1</t>
  </si>
  <si>
    <t>U1</t>
    <phoneticPr fontId="5" type="noConversion"/>
  </si>
  <si>
    <t>图C.19-1</t>
    <phoneticPr fontId="5" type="noConversion"/>
  </si>
  <si>
    <t>Q2数据库</t>
  </si>
  <si>
    <t>Q3数据库</t>
  </si>
  <si>
    <t>Q4数据库</t>
  </si>
  <si>
    <t>Q5数据库</t>
  </si>
  <si>
    <t>Q6数据库</t>
  </si>
  <si>
    <t>Q7数据库</t>
  </si>
  <si>
    <t>U1数据库</t>
  </si>
  <si>
    <t>子项</t>
    <phoneticPr fontId="5" type="noConversion"/>
  </si>
  <si>
    <t>U2</t>
  </si>
  <si>
    <t>U3</t>
  </si>
  <si>
    <t>U4</t>
  </si>
  <si>
    <t>U5</t>
  </si>
  <si>
    <t>U6</t>
  </si>
  <si>
    <t>∠50x6</t>
    <phoneticPr fontId="5" type="noConversion"/>
  </si>
  <si>
    <t>∠75x7</t>
    <phoneticPr fontId="5" type="noConversion"/>
  </si>
  <si>
    <t>∠125x10</t>
    <phoneticPr fontId="5" type="noConversion"/>
  </si>
  <si>
    <t>构件A型钢参数</t>
    <phoneticPr fontId="5" type="noConversion"/>
  </si>
  <si>
    <t>图C.19-2</t>
    <phoneticPr fontId="5" type="noConversion"/>
  </si>
  <si>
    <t>U2</t>
    <phoneticPr fontId="5" type="noConversion"/>
  </si>
  <si>
    <t>δ=10</t>
    <phoneticPr fontId="5" type="noConversion"/>
  </si>
  <si>
    <t>见材质编码</t>
    <phoneticPr fontId="5" type="noConversion"/>
  </si>
  <si>
    <t>构件B参数</t>
    <phoneticPr fontId="5" type="noConversion"/>
  </si>
  <si>
    <t>M8x80</t>
    <phoneticPr fontId="5" type="noConversion"/>
  </si>
  <si>
    <t>M12x120</t>
    <phoneticPr fontId="5" type="noConversion"/>
  </si>
  <si>
    <t>M16x140</t>
    <phoneticPr fontId="5" type="noConversion"/>
  </si>
  <si>
    <t>S mm</t>
    <phoneticPr fontId="5" type="noConversion"/>
  </si>
  <si>
    <t>U4</t>
    <phoneticPr fontId="5" type="noConversion"/>
  </si>
  <si>
    <t>图C.19-4</t>
    <phoneticPr fontId="5" type="noConversion"/>
  </si>
  <si>
    <t>类型</t>
    <phoneticPr fontId="5" type="noConversion"/>
  </si>
  <si>
    <t>U2数据库</t>
  </si>
  <si>
    <t>U3数据库</t>
  </si>
  <si>
    <t>U4数据库</t>
  </si>
  <si>
    <t>U5数据库</t>
  </si>
  <si>
    <t>U6</t>
    <phoneticPr fontId="5" type="noConversion"/>
  </si>
  <si>
    <t>图C.19-5</t>
    <phoneticPr fontId="5" type="noConversion"/>
  </si>
  <si>
    <t>图C.19-6</t>
    <phoneticPr fontId="5" type="noConversion"/>
  </si>
  <si>
    <t>Y1</t>
  </si>
  <si>
    <t>Y1</t>
    <phoneticPr fontId="5" type="noConversion"/>
  </si>
  <si>
    <t>图C.23-1</t>
    <phoneticPr fontId="5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</si>
  <si>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=1</t>
    </r>
    <phoneticPr fontId="6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</si>
  <si>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=2</t>
    </r>
    <phoneticPr fontId="6" type="noConversion"/>
  </si>
  <si>
    <t>06Cr19Ni10</t>
    <phoneticPr fontId="6" type="noConversion"/>
  </si>
  <si>
    <t>A</t>
    <phoneticPr fontId="5" type="noConversion"/>
  </si>
  <si>
    <t>B</t>
    <phoneticPr fontId="5" type="noConversion"/>
  </si>
  <si>
    <t>B mm</t>
    <phoneticPr fontId="5" type="noConversion"/>
  </si>
  <si>
    <t>A mm</t>
    <phoneticPr fontId="5" type="noConversion"/>
  </si>
  <si>
    <t>Y2</t>
  </si>
  <si>
    <t>Y4</t>
  </si>
  <si>
    <t>Y2</t>
    <phoneticPr fontId="5" type="noConversion"/>
  </si>
  <si>
    <t>图C.23-2</t>
    <phoneticPr fontId="5" type="noConversion"/>
  </si>
  <si>
    <r>
      <rPr>
        <sz val="12"/>
        <color rgb="FF000000"/>
        <rFont val="Calibri"/>
        <family val="2"/>
      </rPr>
      <t>δ</t>
    </r>
    <r>
      <rPr>
        <sz val="12"/>
        <color indexed="8"/>
        <rFont val="宋体"/>
        <family val="3"/>
        <charset val="134"/>
      </rPr>
      <t>=8</t>
    </r>
    <phoneticPr fontId="6" type="noConversion"/>
  </si>
  <si>
    <t>材料编码</t>
    <phoneticPr fontId="5" type="noConversion"/>
  </si>
  <si>
    <t>角度</t>
    <phoneticPr fontId="5" type="noConversion"/>
  </si>
  <si>
    <t>Y4</t>
    <phoneticPr fontId="5" type="noConversion"/>
  </si>
  <si>
    <t>图C.23-4</t>
    <phoneticPr fontId="5" type="noConversion"/>
  </si>
  <si>
    <t>C</t>
    <phoneticPr fontId="5" type="noConversion"/>
  </si>
  <si>
    <t>M12x100</t>
    <phoneticPr fontId="5" type="noConversion"/>
  </si>
  <si>
    <t>六角头螺栓/螺母</t>
    <phoneticPr fontId="5" type="noConversion"/>
  </si>
  <si>
    <t>U6数据库</t>
  </si>
  <si>
    <t>Y1数据库</t>
  </si>
  <si>
    <t>Y2数据库</t>
  </si>
  <si>
    <t>Y4数据库</t>
  </si>
  <si>
    <t>U型螺栓</t>
    <phoneticPr fontId="6" type="noConversion"/>
  </si>
  <si>
    <t>标准型2螺栓管夹</t>
    <phoneticPr fontId="6" type="noConversion"/>
  </si>
  <si>
    <t>A3</t>
    <phoneticPr fontId="6" type="noConversion"/>
  </si>
  <si>
    <t>重载型2螺栓管夹</t>
    <phoneticPr fontId="6" type="noConversion"/>
  </si>
  <si>
    <t>A4</t>
    <phoneticPr fontId="6" type="noConversion"/>
  </si>
  <si>
    <t>法兰用U型管夹</t>
    <phoneticPr fontId="6" type="noConversion"/>
  </si>
  <si>
    <t>A5</t>
    <phoneticPr fontId="6" type="noConversion"/>
  </si>
  <si>
    <t>减震用U型管夹</t>
    <phoneticPr fontId="6" type="noConversion"/>
  </si>
  <si>
    <t>D2</t>
    <phoneticPr fontId="6" type="noConversion"/>
  </si>
  <si>
    <t>端焊悬臂架</t>
    <phoneticPr fontId="6" type="noConversion"/>
  </si>
  <si>
    <t>D3</t>
    <phoneticPr fontId="6" type="noConversion"/>
  </si>
  <si>
    <t>侧焊悬臂架</t>
    <phoneticPr fontId="6" type="noConversion"/>
  </si>
  <si>
    <t>D4</t>
    <phoneticPr fontId="6" type="noConversion"/>
  </si>
  <si>
    <t>悬臂架（梁上生根）</t>
    <phoneticPr fontId="6" type="noConversion"/>
  </si>
  <si>
    <t>D5</t>
    <phoneticPr fontId="6" type="noConversion"/>
  </si>
  <si>
    <t>端焊三角架</t>
    <phoneticPr fontId="6" type="noConversion"/>
  </si>
  <si>
    <t>D6</t>
    <phoneticPr fontId="6" type="noConversion"/>
  </si>
  <si>
    <t>侧焊三角架</t>
    <phoneticPr fontId="6" type="noConversion"/>
  </si>
  <si>
    <t>D7</t>
    <phoneticPr fontId="6" type="noConversion"/>
  </si>
  <si>
    <t>L形/倒L形架</t>
    <phoneticPr fontId="6" type="noConversion"/>
  </si>
  <si>
    <t>D8</t>
    <phoneticPr fontId="6" type="noConversion"/>
  </si>
  <si>
    <t>门形/倒门形架（角钢/槽钢）</t>
    <phoneticPr fontId="6" type="noConversion"/>
  </si>
  <si>
    <t>半门形/倒半门形架（角钢/槽钢）</t>
    <phoneticPr fontId="6" type="noConversion"/>
  </si>
  <si>
    <t>D9</t>
    <phoneticPr fontId="6" type="noConversion"/>
  </si>
  <si>
    <t>D10</t>
    <phoneticPr fontId="6" type="noConversion"/>
  </si>
  <si>
    <t>辅助梁</t>
    <phoneticPr fontId="6" type="noConversion"/>
  </si>
  <si>
    <t>D11</t>
    <phoneticPr fontId="6" type="noConversion"/>
  </si>
  <si>
    <t>辅助柱</t>
    <phoneticPr fontId="6" type="noConversion"/>
  </si>
  <si>
    <t>T形/倒T形架</t>
    <phoneticPr fontId="6" type="noConversion"/>
  </si>
  <si>
    <t>D12</t>
    <phoneticPr fontId="6" type="noConversion"/>
  </si>
  <si>
    <t>D13</t>
    <phoneticPr fontId="6" type="noConversion"/>
  </si>
  <si>
    <t>门形/倒门形架（H型钢）</t>
    <phoneticPr fontId="6" type="noConversion"/>
  </si>
  <si>
    <t>D14</t>
    <phoneticPr fontId="6" type="noConversion"/>
  </si>
  <si>
    <t>半门形/倒半门形架（H型钢）</t>
    <phoneticPr fontId="6" type="noConversion"/>
  </si>
  <si>
    <t>D15</t>
    <phoneticPr fontId="6" type="noConversion"/>
  </si>
  <si>
    <t>水平门型/井形架</t>
    <phoneticPr fontId="6" type="noConversion"/>
  </si>
  <si>
    <t>水平T形架</t>
    <phoneticPr fontId="6" type="noConversion"/>
  </si>
  <si>
    <t>D16</t>
    <phoneticPr fontId="6" type="noConversion"/>
  </si>
  <si>
    <t>D17</t>
    <phoneticPr fontId="6" type="noConversion"/>
  </si>
  <si>
    <t>并排双三角架</t>
    <phoneticPr fontId="6" type="noConversion"/>
  </si>
  <si>
    <t>双角钢/槽钢悬臂架</t>
    <phoneticPr fontId="6" type="noConversion"/>
  </si>
  <si>
    <t>D18</t>
    <phoneticPr fontId="6" type="noConversion"/>
  </si>
  <si>
    <t>D19</t>
    <phoneticPr fontId="6" type="noConversion"/>
  </si>
  <si>
    <t>双槽钢三角架</t>
    <phoneticPr fontId="6" type="noConversion"/>
  </si>
  <si>
    <t>D20</t>
    <phoneticPr fontId="6" type="noConversion"/>
  </si>
  <si>
    <t>E1</t>
    <phoneticPr fontId="6" type="noConversion"/>
  </si>
  <si>
    <t>不保温管的导向架</t>
    <phoneticPr fontId="6" type="noConversion"/>
  </si>
  <si>
    <t>E2</t>
    <phoneticPr fontId="6" type="noConversion"/>
  </si>
  <si>
    <t>管托的导向架</t>
    <phoneticPr fontId="6" type="noConversion"/>
  </si>
  <si>
    <t>E3</t>
    <phoneticPr fontId="6" type="noConversion"/>
  </si>
  <si>
    <t>管托的压扣型导向架</t>
    <phoneticPr fontId="6" type="noConversion"/>
  </si>
  <si>
    <t>E4</t>
    <phoneticPr fontId="6" type="noConversion"/>
  </si>
  <si>
    <t>结构型导向/限位架</t>
    <phoneticPr fontId="6" type="noConversion"/>
  </si>
  <si>
    <t>弹簧支架或可调支架的导向/限位架</t>
    <phoneticPr fontId="6" type="noConversion"/>
  </si>
  <si>
    <t>竖管耳轴的导向/限位架</t>
    <phoneticPr fontId="6" type="noConversion"/>
  </si>
  <si>
    <t>耳轴的压扣型导向/限位架</t>
    <phoneticPr fontId="6" type="noConversion"/>
  </si>
  <si>
    <t>水平双耳轴的导向架</t>
    <phoneticPr fontId="6" type="noConversion"/>
  </si>
  <si>
    <t>不保温管管夹的导向夹</t>
    <phoneticPr fontId="6" type="noConversion"/>
  </si>
  <si>
    <t>保温/保冷立管的承重/导向架</t>
    <phoneticPr fontId="6" type="noConversion"/>
  </si>
  <si>
    <t>立管的两方向导向架</t>
    <phoneticPr fontId="6" type="noConversion"/>
  </si>
  <si>
    <t>立管的四方向导向架</t>
    <phoneticPr fontId="6" type="noConversion"/>
  </si>
  <si>
    <t>E11</t>
  </si>
  <si>
    <t>E12</t>
  </si>
  <si>
    <t>F2</t>
    <phoneticPr fontId="6" type="noConversion"/>
  </si>
  <si>
    <t>弯头的竖直耳轴</t>
    <phoneticPr fontId="6" type="noConversion"/>
  </si>
  <si>
    <t>水平管的竖直耳轴</t>
    <phoneticPr fontId="6" type="noConversion"/>
  </si>
  <si>
    <t>F3</t>
    <phoneticPr fontId="6" type="noConversion"/>
  </si>
  <si>
    <t>竖直弯头的水平耳轴</t>
    <phoneticPr fontId="6" type="noConversion"/>
  </si>
  <si>
    <t>F4</t>
    <phoneticPr fontId="6" type="noConversion"/>
  </si>
  <si>
    <t>F5</t>
    <phoneticPr fontId="6" type="noConversion"/>
  </si>
  <si>
    <t>水平弯头的水平耳轴</t>
    <phoneticPr fontId="6" type="noConversion"/>
  </si>
  <si>
    <t>F6</t>
    <phoneticPr fontId="6" type="noConversion"/>
  </si>
  <si>
    <t>立管的耳轴</t>
    <phoneticPr fontId="6" type="noConversion"/>
  </si>
  <si>
    <t>F7</t>
    <phoneticPr fontId="6" type="noConversion"/>
  </si>
  <si>
    <t>水管的水平耳轴</t>
    <phoneticPr fontId="6" type="noConversion"/>
  </si>
  <si>
    <t>F8</t>
    <phoneticPr fontId="6" type="noConversion"/>
  </si>
  <si>
    <t>F9</t>
    <phoneticPr fontId="6" type="noConversion"/>
  </si>
  <si>
    <t>小管径立管的耳板</t>
    <phoneticPr fontId="6" type="noConversion"/>
  </si>
  <si>
    <t>F10</t>
    <phoneticPr fontId="6" type="noConversion"/>
  </si>
  <si>
    <t>F11</t>
    <phoneticPr fontId="6" type="noConversion"/>
  </si>
  <si>
    <t>立管的L形耳轴</t>
    <phoneticPr fontId="6" type="noConversion"/>
  </si>
  <si>
    <t>F12</t>
    <phoneticPr fontId="6" type="noConversion"/>
  </si>
  <si>
    <t>水平管的L形耳轴</t>
    <phoneticPr fontId="6" type="noConversion"/>
  </si>
  <si>
    <t>F13</t>
    <phoneticPr fontId="6" type="noConversion"/>
  </si>
  <si>
    <t>F14</t>
    <phoneticPr fontId="6" type="noConversion"/>
  </si>
  <si>
    <t>G1</t>
    <phoneticPr fontId="6" type="noConversion"/>
  </si>
  <si>
    <t>地面锚板</t>
    <phoneticPr fontId="6" type="noConversion"/>
  </si>
  <si>
    <t>G2</t>
    <phoneticPr fontId="6" type="noConversion"/>
  </si>
  <si>
    <t>混凝土锚板（膨胀锚栓）</t>
    <phoneticPr fontId="6" type="noConversion"/>
  </si>
  <si>
    <t>G3</t>
    <phoneticPr fontId="6" type="noConversion"/>
  </si>
  <si>
    <t>混凝土锚板（化学锚栓）</t>
    <phoneticPr fontId="6" type="noConversion"/>
  </si>
  <si>
    <t>G4</t>
    <phoneticPr fontId="6" type="noConversion"/>
  </si>
  <si>
    <t>地面生根的T形架</t>
    <phoneticPr fontId="6" type="noConversion"/>
  </si>
  <si>
    <t>G5</t>
    <phoneticPr fontId="6" type="noConversion"/>
  </si>
  <si>
    <t>地面生根的门形架</t>
    <phoneticPr fontId="6" type="noConversion"/>
  </si>
  <si>
    <t>G6</t>
    <phoneticPr fontId="6" type="noConversion"/>
  </si>
  <si>
    <t>门形架（槽钢与H型钢组合）</t>
    <phoneticPr fontId="6" type="noConversion"/>
  </si>
  <si>
    <t>地面生根的门形架（槽钢与H型钢组合）</t>
    <phoneticPr fontId="6" type="noConversion"/>
  </si>
  <si>
    <t>G11</t>
    <phoneticPr fontId="6" type="noConversion"/>
  </si>
  <si>
    <t>混凝土上生根的悬臂架</t>
    <phoneticPr fontId="6" type="noConversion"/>
  </si>
  <si>
    <t>G12</t>
    <phoneticPr fontId="6" type="noConversion"/>
  </si>
  <si>
    <t>混凝土上生根的三角架</t>
    <phoneticPr fontId="6" type="noConversion"/>
  </si>
  <si>
    <t>混凝土上生根的L形/倒L形架</t>
    <phoneticPr fontId="6" type="noConversion"/>
  </si>
  <si>
    <t>G13</t>
    <phoneticPr fontId="6" type="noConversion"/>
  </si>
  <si>
    <t>混凝土上生根的门形/倒门形架</t>
    <phoneticPr fontId="6" type="noConversion"/>
  </si>
  <si>
    <t>G14</t>
    <phoneticPr fontId="6" type="noConversion"/>
  </si>
  <si>
    <t>G15</t>
    <phoneticPr fontId="6" type="noConversion"/>
  </si>
  <si>
    <t>混凝土上生根的水平T形架</t>
    <phoneticPr fontId="6" type="noConversion"/>
  </si>
  <si>
    <t>混凝土上生根的水平门形架</t>
    <phoneticPr fontId="6" type="noConversion"/>
  </si>
  <si>
    <t>G16</t>
    <phoneticPr fontId="6" type="noConversion"/>
  </si>
  <si>
    <t>混凝土上生根的水平井形架</t>
    <phoneticPr fontId="6" type="noConversion"/>
  </si>
  <si>
    <t>G17</t>
    <phoneticPr fontId="6" type="noConversion"/>
  </si>
  <si>
    <t>可调支架</t>
    <phoneticPr fontId="6" type="noConversion"/>
  </si>
  <si>
    <t>H2</t>
    <phoneticPr fontId="6" type="noConversion"/>
  </si>
  <si>
    <t>短可调支架</t>
    <phoneticPr fontId="6" type="noConversion"/>
  </si>
  <si>
    <t>J1</t>
    <phoneticPr fontId="6" type="noConversion"/>
  </si>
  <si>
    <t>焊接式管托</t>
    <phoneticPr fontId="6" type="noConversion"/>
  </si>
  <si>
    <t>J2</t>
    <phoneticPr fontId="6" type="noConversion"/>
  </si>
  <si>
    <t>管夹式管托</t>
    <phoneticPr fontId="6" type="noConversion"/>
  </si>
  <si>
    <t>J13</t>
    <phoneticPr fontId="6" type="noConversion"/>
  </si>
  <si>
    <t>带垫板的焊接式管托</t>
    <phoneticPr fontId="6" type="noConversion"/>
  </si>
  <si>
    <t>K1</t>
    <phoneticPr fontId="6" type="noConversion"/>
  </si>
  <si>
    <t>不保温管的限位架</t>
    <phoneticPr fontId="6" type="noConversion"/>
  </si>
  <si>
    <t>K2</t>
    <phoneticPr fontId="6" type="noConversion"/>
  </si>
  <si>
    <t>绝热管的限位架</t>
    <phoneticPr fontId="6" type="noConversion"/>
  </si>
  <si>
    <t>Q1</t>
    <phoneticPr fontId="6" type="noConversion"/>
  </si>
  <si>
    <t>大管用角钢支撑小管</t>
    <phoneticPr fontId="6" type="noConversion"/>
  </si>
  <si>
    <t>Q2</t>
    <phoneticPr fontId="6" type="noConversion"/>
  </si>
  <si>
    <t>在大管的管托或耳轴上支撑小管</t>
    <phoneticPr fontId="6" type="noConversion"/>
  </si>
  <si>
    <t>Q3</t>
    <phoneticPr fontId="6" type="noConversion"/>
  </si>
  <si>
    <t>Q4</t>
    <phoneticPr fontId="6" type="noConversion"/>
  </si>
  <si>
    <t>Q5</t>
    <phoneticPr fontId="6" type="noConversion"/>
  </si>
  <si>
    <t>Q6</t>
    <phoneticPr fontId="6" type="noConversion"/>
  </si>
  <si>
    <t>Q7</t>
    <phoneticPr fontId="6" type="noConversion"/>
  </si>
  <si>
    <t>U1</t>
    <phoneticPr fontId="6" type="noConversion"/>
  </si>
  <si>
    <t>固定或导向用U形螺栓</t>
    <phoneticPr fontId="6" type="noConversion"/>
  </si>
  <si>
    <t>U2</t>
    <phoneticPr fontId="6" type="noConversion"/>
  </si>
  <si>
    <t>带角钢的固定或导向用U形螺栓</t>
    <phoneticPr fontId="6" type="noConversion"/>
  </si>
  <si>
    <t>带承块的固定或导向用U形螺栓</t>
    <phoneticPr fontId="6" type="noConversion"/>
  </si>
  <si>
    <t>U3</t>
    <phoneticPr fontId="6" type="noConversion"/>
  </si>
  <si>
    <t>U4</t>
    <phoneticPr fontId="6" type="noConversion"/>
  </si>
  <si>
    <t>角钢和U形螺栓/管卡组成的托吊架</t>
    <phoneticPr fontId="6" type="noConversion"/>
  </si>
  <si>
    <t>槽钢和U形螺栓组成的管架</t>
    <phoneticPr fontId="6" type="noConversion"/>
  </si>
  <si>
    <t>U6</t>
    <phoneticPr fontId="6" type="noConversion"/>
  </si>
  <si>
    <t>Y1</t>
    <phoneticPr fontId="6" type="noConversion"/>
  </si>
  <si>
    <t>用于不锈钢裸管的垫板</t>
    <phoneticPr fontId="6" type="noConversion"/>
  </si>
  <si>
    <t>Y2</t>
    <phoneticPr fontId="6" type="noConversion"/>
  </si>
  <si>
    <t>弧形垫板</t>
    <phoneticPr fontId="6" type="noConversion"/>
  </si>
  <si>
    <t>图名</t>
    <phoneticPr fontId="6" type="noConversion"/>
  </si>
  <si>
    <t>图号</t>
    <phoneticPr fontId="6" type="noConversion"/>
  </si>
  <si>
    <t>Y4</t>
    <phoneticPr fontId="6" type="noConversion"/>
  </si>
  <si>
    <t>格栅板夹板</t>
    <phoneticPr fontId="6" type="noConversion"/>
  </si>
  <si>
    <t>C.1-1</t>
    <phoneticPr fontId="6" type="noConversion"/>
  </si>
  <si>
    <t>C.4-4</t>
  </si>
  <si>
    <t>C.5-5</t>
  </si>
  <si>
    <t>C.6-6</t>
  </si>
  <si>
    <t>C.1-2</t>
  </si>
  <si>
    <t>C.1-3</t>
  </si>
  <si>
    <t>C.1-4</t>
  </si>
  <si>
    <t>C.1-5</t>
  </si>
  <si>
    <t>C.4-2</t>
    <phoneticPr fontId="6" type="noConversion"/>
  </si>
  <si>
    <t>C.4-3</t>
  </si>
  <si>
    <t>C.4-5</t>
  </si>
  <si>
    <t>C.4-6</t>
  </si>
  <si>
    <t>C.4-7</t>
  </si>
  <si>
    <t>C.4-8</t>
  </si>
  <si>
    <t>C.4-9</t>
  </si>
  <si>
    <t>C.4-10</t>
  </si>
  <si>
    <t>C.4-11</t>
  </si>
  <si>
    <t>C.4-12</t>
  </si>
  <si>
    <t>C.4-13</t>
  </si>
  <si>
    <t>C.4-14</t>
  </si>
  <si>
    <t>C.4-15</t>
  </si>
  <si>
    <t>C.4-16</t>
  </si>
  <si>
    <t>C.4-17</t>
  </si>
  <si>
    <t>C.4-18</t>
  </si>
  <si>
    <t>C.4-19</t>
  </si>
  <si>
    <t>C.4-20</t>
  </si>
  <si>
    <t>C.5-1</t>
    <phoneticPr fontId="6" type="noConversion"/>
  </si>
  <si>
    <t>C.5-2</t>
  </si>
  <si>
    <t>C.5-3</t>
  </si>
  <si>
    <t>C.5-4</t>
  </si>
  <si>
    <t>C.5-6</t>
  </si>
  <si>
    <t>C.5-7</t>
  </si>
  <si>
    <t>C.5-8</t>
  </si>
  <si>
    <t>C.5-9</t>
  </si>
  <si>
    <t>C.5-10</t>
  </si>
  <si>
    <t>C.5-11</t>
  </si>
  <si>
    <t>C.5-12</t>
  </si>
  <si>
    <t>C.6-2</t>
    <phoneticPr fontId="6" type="noConversion"/>
  </si>
  <si>
    <t>C.6-3</t>
  </si>
  <si>
    <t>C.6-4</t>
  </si>
  <si>
    <t>C.6-5</t>
  </si>
  <si>
    <t>C.6-7</t>
    <phoneticPr fontId="6" type="noConversion"/>
  </si>
  <si>
    <t>C.6-8</t>
    <phoneticPr fontId="6" type="noConversion"/>
  </si>
  <si>
    <t>C.6-9</t>
    <phoneticPr fontId="6" type="noConversion"/>
  </si>
  <si>
    <t>C.6-10</t>
    <phoneticPr fontId="6" type="noConversion"/>
  </si>
  <si>
    <t>C.7-1</t>
    <phoneticPr fontId="6" type="noConversion"/>
  </si>
  <si>
    <t>C.7-5</t>
  </si>
  <si>
    <t>C.7-12</t>
  </si>
  <si>
    <t>C.7-16</t>
  </si>
  <si>
    <t>C.7-17</t>
  </si>
  <si>
    <t>C.7-2</t>
  </si>
  <si>
    <t>C.7-3</t>
  </si>
  <si>
    <t>C.7-4</t>
  </si>
  <si>
    <t>C.7-6</t>
  </si>
  <si>
    <t>C.7-11</t>
    <phoneticPr fontId="6" type="noConversion"/>
  </si>
  <si>
    <t>C.7-13</t>
  </si>
  <si>
    <t>C.7-14</t>
  </si>
  <si>
    <t>C.7-15</t>
  </si>
  <si>
    <t>C.8-1</t>
    <phoneticPr fontId="6" type="noConversion"/>
  </si>
  <si>
    <t>C.8-2</t>
  </si>
  <si>
    <t>C.9-1</t>
    <phoneticPr fontId="6" type="noConversion"/>
  </si>
  <si>
    <t>C.9-2</t>
  </si>
  <si>
    <t>C.9-7</t>
    <phoneticPr fontId="6" type="noConversion"/>
  </si>
  <si>
    <t>C.10-1</t>
    <phoneticPr fontId="6" type="noConversion"/>
  </si>
  <si>
    <t>C.10-2</t>
  </si>
  <si>
    <t>C.15-1</t>
    <phoneticPr fontId="6" type="noConversion"/>
  </si>
  <si>
    <t>C.15-2</t>
  </si>
  <si>
    <t>C.15-3</t>
  </si>
  <si>
    <t>C.15-4</t>
  </si>
  <si>
    <t>C.15-5</t>
  </si>
  <si>
    <t>C.15-6</t>
  </si>
  <si>
    <t>C.15-7</t>
  </si>
  <si>
    <t>C.19-1</t>
    <phoneticPr fontId="6" type="noConversion"/>
  </si>
  <si>
    <t>C.19-2</t>
  </si>
  <si>
    <t>C.19-3</t>
  </si>
  <si>
    <t>C.19-4</t>
  </si>
  <si>
    <t>C.19-5</t>
  </si>
  <si>
    <t>C.19-6</t>
  </si>
  <si>
    <t>C.23-1</t>
    <phoneticPr fontId="6" type="noConversion"/>
  </si>
  <si>
    <t>C.23-2</t>
  </si>
  <si>
    <t>C.23-4</t>
    <phoneticPr fontId="6" type="noConversion"/>
  </si>
  <si>
    <t>A1-管径-材料代码</t>
    <phoneticPr fontId="6" type="noConversion"/>
  </si>
  <si>
    <t>A2-管径-法兰外径-材料代码</t>
    <phoneticPr fontId="6" type="noConversion"/>
  </si>
  <si>
    <t>A5-管径</t>
    <phoneticPr fontId="6" type="noConversion"/>
  </si>
  <si>
    <t>D2-子项-长度-筋板尺寸</t>
    <phoneticPr fontId="6" type="noConversion"/>
  </si>
  <si>
    <t>D3-类型-子项-长度</t>
    <phoneticPr fontId="6" type="noConversion"/>
  </si>
  <si>
    <t>D4-类型-子项-长度-筋板高度</t>
    <phoneticPr fontId="6" type="noConversion"/>
  </si>
  <si>
    <t>D5-类型-子项-长度1-长度2-筋板尺寸</t>
    <phoneticPr fontId="6" type="noConversion"/>
  </si>
  <si>
    <t>D6-类型-子项-长度1-长度2</t>
    <phoneticPr fontId="6" type="noConversion"/>
  </si>
  <si>
    <t>D7-类型-子项-高度-长度</t>
    <phoneticPr fontId="6" type="noConversion"/>
  </si>
  <si>
    <t>D8-类型-子项-高度-长度</t>
    <phoneticPr fontId="6" type="noConversion"/>
  </si>
  <si>
    <t>D9-类型-子项-高度1-长度2-筋板尺寸</t>
    <phoneticPr fontId="6" type="noConversion"/>
  </si>
  <si>
    <t>D10-类型-子项-接点焊接形式-长度-间隙-筋板尺寸</t>
    <phoneticPr fontId="6" type="noConversion"/>
  </si>
  <si>
    <t>D11-类型-子项-高度-间隙</t>
    <phoneticPr fontId="6" type="noConversion"/>
  </si>
  <si>
    <t>D12-类型-子项-高度-长度</t>
    <phoneticPr fontId="6" type="noConversion"/>
  </si>
  <si>
    <t>D13-类型-子项-高度-长度</t>
    <phoneticPr fontId="6" type="noConversion"/>
  </si>
  <si>
    <t>D14-类型-子项-高度-长度-筋板尺寸</t>
    <phoneticPr fontId="6" type="noConversion"/>
  </si>
  <si>
    <t>D15-类型-子项-接点焊接形式-长度1-长度2-筋板尺寸</t>
    <phoneticPr fontId="6" type="noConversion"/>
  </si>
  <si>
    <t>D16-类型-子项-接点焊接形式-长度1-长度2-长度3-长度4-筋板尺寸</t>
    <phoneticPr fontId="6" type="noConversion"/>
  </si>
  <si>
    <t>D17-类型-子项-长度1-长度2-长度3-长度4</t>
    <phoneticPr fontId="6" type="noConversion"/>
  </si>
  <si>
    <t>D18-子项-长度-筋板尺寸</t>
    <phoneticPr fontId="6" type="noConversion"/>
  </si>
  <si>
    <t>D19-类型-子项-长度1-长度2-筋板尺寸</t>
    <phoneticPr fontId="6" type="noConversion"/>
  </si>
  <si>
    <t>D20-子项-高度-长度</t>
    <phoneticPr fontId="6" type="noConversion"/>
  </si>
  <si>
    <t>E2-子项</t>
    <phoneticPr fontId="6" type="noConversion"/>
  </si>
  <si>
    <t>E3-子项-高度</t>
    <phoneticPr fontId="6" type="noConversion"/>
  </si>
  <si>
    <t>E4-类型-子项-长度</t>
    <phoneticPr fontId="6" type="noConversion"/>
  </si>
  <si>
    <t>E5-类型-子项-高度-功能代码-导向间隙</t>
    <phoneticPr fontId="6" type="noConversion"/>
  </si>
  <si>
    <t>E6-子项-功能代码</t>
    <phoneticPr fontId="6" type="noConversion"/>
  </si>
  <si>
    <t>E7-子项-功能代码-高度</t>
    <phoneticPr fontId="6" type="noConversion"/>
  </si>
  <si>
    <t>E8-子项-耳轴管径-筋板尺寸</t>
    <phoneticPr fontId="6" type="noConversion"/>
  </si>
  <si>
    <t>E10-类型-高度-材料代码-筋板尺寸</t>
    <phoneticPr fontId="6" type="noConversion"/>
  </si>
  <si>
    <t>E11-类型-材料代码-筋板尺寸-导向间隙</t>
    <phoneticPr fontId="6" type="noConversion"/>
  </si>
  <si>
    <t>E12-类型-材料代码-子项-高度-筋板尺寸-导向间隙</t>
    <phoneticPr fontId="6" type="noConversion"/>
  </si>
  <si>
    <t>F4-主管管径-耳轴管径-材料代码-长度-底板类型-补强板厚度-FB1/2</t>
    <phoneticPr fontId="6" type="noConversion"/>
  </si>
  <si>
    <t>F5-主管管径-耳轴管径-材料代码-长度-底板类型-方向角-FB</t>
    <phoneticPr fontId="6" type="noConversion"/>
  </si>
  <si>
    <t>F6-主管管径-耳轴管径-材料代码-长度-底板类型-方向角-补强板厚度</t>
    <phoneticPr fontId="6" type="noConversion"/>
  </si>
  <si>
    <t>F7-主管管径-耳轴管径-材料代码-长度-底板类型-方向角-补强板厚度</t>
    <phoneticPr fontId="6" type="noConversion"/>
  </si>
  <si>
    <t>F8-主管管径-耳轴管径-材料代码-长度-底板类型-L/R-补强板厚度</t>
    <phoneticPr fontId="6" type="noConversion"/>
  </si>
  <si>
    <t>F9-主管管径-耳轴管径-材料代码-长度-底板类型-L/R-补强板厚度</t>
    <phoneticPr fontId="6" type="noConversion"/>
  </si>
  <si>
    <t>F10-长度代码-高度代码-材料代码-方向角-是否固定（Y/N)</t>
    <phoneticPr fontId="6" type="noConversion"/>
  </si>
  <si>
    <t>G1-子项</t>
    <phoneticPr fontId="6" type="noConversion"/>
  </si>
  <si>
    <t>G4-子项-高度-长度</t>
    <phoneticPr fontId="6" type="noConversion"/>
  </si>
  <si>
    <t>G5-子项-高度-长度</t>
    <phoneticPr fontId="6" type="noConversion"/>
  </si>
  <si>
    <t>G6-子项-高度-长度</t>
    <phoneticPr fontId="6" type="noConversion"/>
  </si>
  <si>
    <t>G11-类型-子项-长度</t>
    <phoneticPr fontId="6" type="noConversion"/>
  </si>
  <si>
    <t>G12-类型-子项-长度1-长度2</t>
    <phoneticPr fontId="6" type="noConversion"/>
  </si>
  <si>
    <t>G13-类型-子项-高度-长度</t>
    <phoneticPr fontId="6" type="noConversion"/>
  </si>
  <si>
    <t>G14-类型-子项-高度-长度</t>
    <phoneticPr fontId="6" type="noConversion"/>
  </si>
  <si>
    <t>G15-类型-子项-长度1-长度2</t>
    <phoneticPr fontId="6" type="noConversion"/>
  </si>
  <si>
    <t>G16-类型-子项-长度1-长度2</t>
    <phoneticPr fontId="6" type="noConversion"/>
  </si>
  <si>
    <t>G16-类型-子项-长度1-长度2-长度3</t>
    <phoneticPr fontId="6" type="noConversion"/>
  </si>
  <si>
    <t>K1-子项-管径-筋板尺寸</t>
    <phoneticPr fontId="6" type="noConversion"/>
  </si>
  <si>
    <t>K2-子项-筋板尺寸</t>
    <phoneticPr fontId="6" type="noConversion"/>
  </si>
  <si>
    <t>Q1-类型-子项-支撑管管径-被支撑管管径-高度</t>
    <phoneticPr fontId="6" type="noConversion"/>
  </si>
  <si>
    <t>Q2-类型-子项-支撑管管径-被支撑管管径-长度</t>
    <phoneticPr fontId="6" type="noConversion"/>
  </si>
  <si>
    <t>Q3-类型-子项-支撑管管径-被支撑管管径-高度-长度</t>
    <phoneticPr fontId="6" type="noConversion"/>
  </si>
  <si>
    <t>Q4-类型-子项-支撑管管径-被支撑管管径-高度-长度</t>
    <phoneticPr fontId="6" type="noConversion"/>
  </si>
  <si>
    <t>Q5-类型-子项-支撑管管径-被支撑管管径-长度</t>
    <phoneticPr fontId="6" type="noConversion"/>
  </si>
  <si>
    <t>Q6-类型-子项-支撑管管径-被支撑管管径-高度-长度</t>
    <phoneticPr fontId="6" type="noConversion"/>
  </si>
  <si>
    <t>Q7-类型-子项-支撑管管径-被支撑管管径-高度-长度</t>
    <phoneticPr fontId="6" type="noConversion"/>
  </si>
  <si>
    <t>U1-子项-管径-材料代码</t>
    <phoneticPr fontId="6" type="noConversion"/>
  </si>
  <si>
    <t>U2-类型-子项-管径-材料代码</t>
    <phoneticPr fontId="6" type="noConversion"/>
  </si>
  <si>
    <t>U3-子项-管径-材料代码</t>
    <phoneticPr fontId="6" type="noConversion"/>
  </si>
  <si>
    <t>U4-类型-子项-管径-材料代码-高度</t>
    <phoneticPr fontId="6" type="noConversion"/>
  </si>
  <si>
    <t>U5-类型-子项-管径-材料代码</t>
    <phoneticPr fontId="6" type="noConversion"/>
  </si>
  <si>
    <t>U6-类型-子项-管径-法兰外径-材料代码</t>
    <phoneticPr fontId="6" type="noConversion"/>
  </si>
  <si>
    <t>Y1-管径</t>
    <phoneticPr fontId="6" type="noConversion"/>
  </si>
  <si>
    <t>Y2-管径-长度-材料代码-角度</t>
    <phoneticPr fontId="6" type="noConversion"/>
  </si>
  <si>
    <t>Y4-管径-法兰等级代码-高度-材料代码-是否固定（Y/N)</t>
    <phoneticPr fontId="6" type="noConversion"/>
  </si>
  <si>
    <t>管架编号输入示例</t>
    <phoneticPr fontId="6" type="noConversion"/>
  </si>
  <si>
    <t>F3-主管管径-耳轴管径-材料代码-高度-底板类型-补强板厚度-F(PTFE滑板)-UP</t>
    <phoneticPr fontId="6" type="noConversion"/>
  </si>
  <si>
    <t>F11-主管管径-耳轴管径-材料代码-长度-高度-底板类型-方向角-补强板厚度-F(PTFE滑板)</t>
    <phoneticPr fontId="6" type="noConversion"/>
  </si>
  <si>
    <t>F12-主管管径-耳轴管径-材料代码-长度-高度-底板类型-方向角-补强板厚度-F(PTFE滑板)</t>
    <phoneticPr fontId="6" type="noConversion"/>
  </si>
  <si>
    <t>F13-主管管径-耳轴管径-材料代码-长度-高度-底板类型-L/R-补强板厚度-F(PTFE滑板)</t>
    <phoneticPr fontId="6" type="noConversion"/>
  </si>
  <si>
    <t>F14-主管管径-耳轴管径-材料代码-长度-高度-底板类型-L/R-补强板厚度-F(PTFE滑板)</t>
    <phoneticPr fontId="6" type="noConversion"/>
  </si>
  <si>
    <t>J1-管径-高度-长度-材料代码-F(PTFE滑板)</t>
    <phoneticPr fontId="6" type="noConversion"/>
  </si>
  <si>
    <t>H1-类型-子项-高度-管径-F(PTFE滑板)</t>
    <phoneticPr fontId="6" type="noConversion"/>
  </si>
  <si>
    <t>J13-管径-高度-长度-材料代码-F(PTFE滑板)</t>
    <phoneticPr fontId="6" type="noConversion"/>
  </si>
  <si>
    <t>A2-管径-材料代码-S(需不锈钢隔离层)</t>
    <phoneticPr fontId="6" type="noConversion"/>
  </si>
  <si>
    <t>E1-子项-高度-S(需不锈钢隔离层)</t>
    <phoneticPr fontId="6" type="noConversion"/>
  </si>
  <si>
    <t>E9-类型-管径-长度-S(需不锈钢隔离层)</t>
    <phoneticPr fontId="6" type="noConversion"/>
  </si>
  <si>
    <t>G2-类型-子项-S(锚板尺寸)</t>
    <phoneticPr fontId="6" type="noConversion"/>
  </si>
  <si>
    <t>G3-类型-子项-S(锚板尺寸)</t>
    <phoneticPr fontId="6" type="noConversion"/>
  </si>
  <si>
    <t>H2-子项-F(PTFE滑板)</t>
    <phoneticPr fontId="6" type="noConversion"/>
  </si>
  <si>
    <t>J2-管径-高度-长度-材料代码-S(需不锈钢隔离层)-F(PTFE滑板)</t>
    <phoneticPr fontId="6" type="noConversion"/>
  </si>
  <si>
    <t>F2-主管管径-耳轴管径-材料代码-高度-底板类型-F(PTFE滑板)-UP-HE</t>
    <phoneticPr fontId="6" type="noConversion"/>
  </si>
  <si>
    <t>0</t>
    <phoneticPr fontId="6" type="noConversion"/>
  </si>
  <si>
    <t>Q3-4-A-200-25-1024-500</t>
  </si>
  <si>
    <t>U1-A-200-C1</t>
  </si>
  <si>
    <t>D4-2-D-1000-200</t>
  </si>
  <si>
    <t>D5-2-D-1000-1150-200x300</t>
  </si>
  <si>
    <t>D6-1-D-600-750</t>
  </si>
  <si>
    <t>D7-1-E-600-750</t>
  </si>
  <si>
    <t>D8-1-E-600-750</t>
  </si>
  <si>
    <t>D9-E-1000-800-200x300</t>
  </si>
  <si>
    <t>D10-1-A1-A-1000-800-200x300</t>
  </si>
  <si>
    <t>D11-4-A-600-750</t>
  </si>
  <si>
    <t>D12-1-G-600-750</t>
  </si>
  <si>
    <t>D13-1-D-600-750</t>
  </si>
  <si>
    <t>D14-A-1000-800-200x300</t>
  </si>
  <si>
    <t>D15-1-A-A-1000-800-200x300</t>
  </si>
  <si>
    <t>D16-2-C-A-1000-800-600-600-200x300</t>
  </si>
  <si>
    <t>D17-2-A-1000-800-600-500</t>
  </si>
  <si>
    <t>D18-A-500-200x301</t>
  </si>
  <si>
    <t>D19-1-A-500-800-200x301</t>
  </si>
  <si>
    <t>D20-D-600-750</t>
  </si>
  <si>
    <t>E1-A-200-S</t>
  </si>
  <si>
    <t>E2-A</t>
  </si>
  <si>
    <t>E3-A-300</t>
  </si>
  <si>
    <t>E4-1-A-300</t>
  </si>
  <si>
    <t>E5-1-A-300-A-3</t>
  </si>
  <si>
    <t>E6-1-A-A</t>
  </si>
  <si>
    <t>E7-A-G-300</t>
  </si>
  <si>
    <t>E8-A-50-200x301</t>
  </si>
  <si>
    <t>E9-1-600-200-S</t>
  </si>
  <si>
    <t>E10-1-300-C1-200x301</t>
  </si>
  <si>
    <t>F2-100-50-C1-500-C-F-UP-HE</t>
  </si>
  <si>
    <t>F3-100-50-C1-500-A-6-F-UP</t>
  </si>
  <si>
    <t>F4-100-50-C1-500-A-FBP1</t>
  </si>
  <si>
    <t>F5-100-50-C1-500-A-90°-FB</t>
  </si>
  <si>
    <t>F6-100-50-C1-500-A-90°-6</t>
  </si>
  <si>
    <t>F7-100-50-C1-500-A-90°-6</t>
  </si>
  <si>
    <t>F8-100-50-C1-500-A-90°-6</t>
  </si>
  <si>
    <t>F9-100-50-C1-500-A-90°-6</t>
  </si>
  <si>
    <t>F10-1-A-C1-90°-Y</t>
  </si>
  <si>
    <t>F11-100-50-C1-500-600-A-90°-6-F</t>
  </si>
  <si>
    <t>F12-100-50-C2-500-600-A-90°-6-F</t>
  </si>
  <si>
    <t>F13-100-50-C1-500-600-A-L-6-F</t>
  </si>
  <si>
    <t>F14-100-50-C1-500-600-A-L-6-F</t>
  </si>
  <si>
    <t>G1-A</t>
  </si>
  <si>
    <t>G2-1-A-200</t>
  </si>
  <si>
    <t>G3-2-A-200</t>
  </si>
  <si>
    <t>G4-A-1200-200</t>
  </si>
  <si>
    <t>G5-A-1200-200</t>
  </si>
  <si>
    <t>G6-A-1200-200</t>
  </si>
  <si>
    <t>G11-1-A-200</t>
  </si>
  <si>
    <t>G12-1-A-1200-500</t>
  </si>
  <si>
    <t>G13-1-A-200-400</t>
  </si>
  <si>
    <t>G14-1-A-200-400</t>
  </si>
  <si>
    <t>G15-1-A-200-400</t>
  </si>
  <si>
    <t>G16-1-A-200-400</t>
  </si>
  <si>
    <t>G17-1-A-200-400</t>
  </si>
  <si>
    <t>H1-2-A-200-50-F</t>
  </si>
  <si>
    <t>H2-A-200-F</t>
  </si>
  <si>
    <t>J1-65-200-300-C1-F</t>
  </si>
  <si>
    <t>J2-65-200-300-C1-F</t>
  </si>
  <si>
    <t>J13-65-200-300-C1-F</t>
  </si>
  <si>
    <t>K1-A-50-200x301</t>
  </si>
  <si>
    <t>K2-A-200x301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</si>
</sst>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0000_ "/>
    <numFmt numFmtId="178" formatCode="0.0000_ "/>
    <numFmt numFmtId="179" formatCode="0.0000_);[Red]\(0.0000\)"/>
    <numFmt numFmtId="180" formatCode="0.00_);[Red]\(0.00\)"/>
  </numFmts>
  <fonts count="22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2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rgb="FF000000"/>
      <name val="Calibri"/>
      <family val="2"/>
    </font>
    <font>
      <sz val="12"/>
      <color indexed="8"/>
      <name val="宋体"/>
      <family val="2"/>
      <charset val="134"/>
    </font>
    <font>
      <sz val="11"/>
      <color rgb="FF00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sz val="12"/>
      <color rgb="FF000000"/>
      <name val="宋体"/>
      <family val="3"/>
      <charset val="134"/>
      <scheme val="minor"/>
    </font>
    <font>
      <sz val="12"/>
      <color rgb="FF000000"/>
      <name val="Calibri"/>
      <family val="3"/>
      <charset val="161"/>
    </font>
    <font>
      <sz val="12"/>
      <color rgb="FF000000"/>
      <name val="宋体"/>
      <family val="3"/>
      <charset val="161"/>
      <scheme val="minor"/>
    </font>
    <font>
      <sz val="12"/>
      <color rgb="FF000000"/>
      <name val="Calibri"/>
      <family val="3"/>
    </font>
    <font>
      <u/>
      <sz val="11"/>
      <color theme="10"/>
      <name val="宋体"/>
      <family val="3"/>
      <charset val="134"/>
      <scheme val="minor"/>
    </font>
    <font>
      <sz val="11"/>
      <color theme="1"/>
      <name val="Calibri"/>
      <family val="2"/>
    </font>
    <font>
      <u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4" fillId="0" borderId="0"/>
    <xf numFmtId="0" fontId="1" fillId="0" borderId="0">
      <alignment vertical="center"/>
    </xf>
    <xf numFmtId="0" fontId="1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 applyAlignment="1">
      <alignment horizontal="center" vertical="center"/>
    </xf>
    <xf numFmtId="0" fontId="7" fillId="0" borderId="0" xfId="0" applyFont="1"/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1" xfId="0" applyBorder="1"/>
    <xf numFmtId="0" fontId="7" fillId="0" borderId="5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0" xfId="0" applyFont="1" applyAlignment="1">
      <alignment horizontal="center"/>
    </xf>
    <xf numFmtId="0" fontId="0" fillId="0" borderId="8" xfId="0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0" fontId="0" fillId="2" borderId="0" xfId="0" applyFill="1"/>
    <xf numFmtId="0" fontId="11" fillId="0" borderId="1" xfId="0" applyFont="1" applyBorder="1" applyAlignment="1">
      <alignment horizontal="center" vertical="center"/>
    </xf>
    <xf numFmtId="176" fontId="1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7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7" fillId="0" borderId="1" xfId="0" applyFont="1" applyBorder="1"/>
    <xf numFmtId="177" fontId="11" fillId="0" borderId="1" xfId="0" applyNumberFormat="1" applyFont="1" applyBorder="1" applyAlignment="1">
      <alignment horizontal="center" vertical="center"/>
    </xf>
    <xf numFmtId="49" fontId="7" fillId="0" borderId="0" xfId="0" applyNumberFormat="1" applyFont="1"/>
    <xf numFmtId="178" fontId="11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1" fillId="0" borderId="1" xfId="0" applyFont="1" applyBorder="1"/>
    <xf numFmtId="0" fontId="11" fillId="0" borderId="1" xfId="0" applyFont="1" applyBorder="1" applyAlignment="1">
      <alignment vertical="center"/>
    </xf>
    <xf numFmtId="179" fontId="11" fillId="0" borderId="1" xfId="0" applyNumberFormat="1" applyFont="1" applyBorder="1" applyAlignment="1">
      <alignment horizontal="center" vertical="center"/>
    </xf>
    <xf numFmtId="179" fontId="0" fillId="0" borderId="0" xfId="0" applyNumberFormat="1"/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7" fillId="2" borderId="1" xfId="0" applyFont="1" applyFill="1" applyBorder="1"/>
    <xf numFmtId="0" fontId="19" fillId="2" borderId="1" xfId="3" applyFill="1" applyBorder="1"/>
    <xf numFmtId="0" fontId="1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12" fillId="0" borderId="5" xfId="0" applyFont="1" applyBorder="1" applyAlignment="1">
      <alignment horizontal="center" vertical="center"/>
    </xf>
    <xf numFmtId="180" fontId="11" fillId="0" borderId="1" xfId="0" applyNumberFormat="1" applyFont="1" applyBorder="1" applyAlignment="1">
      <alignment horizontal="center" vertical="center"/>
    </xf>
    <xf numFmtId="180" fontId="0" fillId="0" borderId="0" xfId="0" applyNumberFormat="1"/>
    <xf numFmtId="0" fontId="19" fillId="0" borderId="0" xfId="3"/>
    <xf numFmtId="0" fontId="4" fillId="0" borderId="1" xfId="0" applyFont="1" applyBorder="1" applyAlignment="1">
      <alignment horizontal="center" vertical="center"/>
    </xf>
    <xf numFmtId="0" fontId="12" fillId="0" borderId="1" xfId="3" applyFont="1" applyBorder="1" applyAlignment="1">
      <alignment vertical="center"/>
    </xf>
    <xf numFmtId="0" fontId="12" fillId="0" borderId="2" xfId="3" applyFont="1" applyBorder="1" applyAlignment="1">
      <alignment vertical="center"/>
    </xf>
    <xf numFmtId="0" fontId="12" fillId="0" borderId="2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2" fillId="0" borderId="1" xfId="3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4" fillId="2" borderId="1" xfId="0" applyFont="1" applyFill="1" applyBorder="1"/>
    <xf numFmtId="0" fontId="0" fillId="2" borderId="2" xfId="0" applyFill="1" applyBorder="1"/>
    <xf numFmtId="0" fontId="11" fillId="2" borderId="1" xfId="0" applyFont="1" applyFill="1" applyBorder="1" applyAlignment="1">
      <alignment horizontal="left" vertical="center"/>
    </xf>
    <xf numFmtId="0" fontId="11" fillId="2" borderId="0" xfId="0" applyFont="1" applyFill="1"/>
    <xf numFmtId="0" fontId="11" fillId="2" borderId="1" xfId="0" applyFont="1" applyFill="1" applyBorder="1" applyAlignment="1">
      <alignment horizontal="center" vertical="center"/>
    </xf>
    <xf numFmtId="0" fontId="21" fillId="2" borderId="1" xfId="3" applyNumberFormat="1" applyFont="1" applyFill="1" applyBorder="1" applyAlignment="1">
      <alignment vertical="center"/>
    </xf>
    <xf numFmtId="0" fontId="7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2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</cellXfs>
  <cellStyles count="4">
    <cellStyle name="常规" xfId="0" builtinId="0"/>
    <cellStyle name="常规 2" xfId="2" xr:uid="{00000000-0005-0000-0000-000032000000}"/>
    <cellStyle name="常规 4" xfId="1" xr:uid="{00000000-0005-0000-0000-000031000000}"/>
    <cellStyle name="超链接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heetMetadata" Target="metadata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customXml" Target="../customXml/item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17/10/relationships/person" Target="persons/perso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HGY- 654" id="{F54E18C7-CC16-40FB-9BC8-E55999D2365D}" userId="0a95d83114f2fed1" providerId="Windows Live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5-02-06T12:54:38.46" personId="{F54E18C7-CC16-40FB-9BC8-E55999D2365D}" id="{7EDB41C1-C528-404A-8F6D-21906E0F6F1F}">
    <text>请按管架标准图规定正确输入支架型号及数量</text>
  </threadedComment>
  <threadedComment ref="E1" dT="2025-02-08T12:41:43.81" personId="{F54E18C7-CC16-40FB-9BC8-E55999D2365D}" id="{6AF3972D-0B47-41F2-9943-F261DD07ADFC}">
    <text>点击超链接可以跳转至分表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7D350-A040-4DFA-85EC-949505BB9516}">
  <sheetPr codeName="Sheet136"/>
  <dimension ref="A1:H168"/>
  <sheetViews>
    <sheetView topLeftCell="A46" zoomScale="115" zoomScaleNormal="115" workbookViewId="0">
      <selection activeCell="A69" sqref="A69"/>
    </sheetView>
  </sheetViews>
  <sheetFormatPr defaultColWidth="8.7265625" defaultRowHeight="14" x14ac:dyDescent="0.25"/>
  <cols>
    <col min="1" max="1" width="31.90625" style="70" bestFit="1" customWidth="1"/>
    <col min="2" max="2" width="8.7265625" style="50"/>
    <col min="3" max="5" width="8.7265625" style="17"/>
    <col min="6" max="6" width="7.453125" style="17" bestFit="1" customWidth="1"/>
    <col min="7" max="7" width="38.36328125" style="17" bestFit="1" customWidth="1"/>
    <col min="8" max="8" width="85.90625" style="17" bestFit="1" customWidth="1"/>
    <col min="9" max="16384" width="8.7265625" style="17"/>
  </cols>
  <sheetData>
    <row r="1" spans="1:8" x14ac:dyDescent="0.25">
      <c r="A1" s="47" t="s">
        <v>615</v>
      </c>
      <c r="E1"/>
      <c r="F1"/>
      <c r="G1"/>
    </row>
    <row r="2" spans="1:8" x14ac:dyDescent="0.25">
      <c r="A2" s="48" t="s">
        <v>489</v>
      </c>
      <c r="E2" s="69" t="s">
        <v>66</v>
      </c>
      <c r="F2" s="69" t="s">
        <v>867</v>
      </c>
      <c r="G2" s="69" t="s">
        <v>866</v>
      </c>
      <c r="H2" s="69"/>
    </row>
    <row r="3" spans="1:8" x14ac:dyDescent="0.25">
      <c r="A3" s="48" t="s">
        <v>27</v>
      </c>
      <c r="E3" s="69" t="s">
        <v>172</v>
      </c>
      <c r="F3" s="69" t="s">
        <v>870</v>
      </c>
      <c r="G3" s="69" t="s">
        <v>718</v>
      </c>
      <c r="H3" s="69" t="s">
        <v>951</v>
      </c>
    </row>
    <row r="4" spans="1:8" x14ac:dyDescent="0.25">
      <c r="A4" s="48" t="s">
        <v>490</v>
      </c>
      <c r="E4" s="69" t="s">
        <v>476</v>
      </c>
      <c r="F4" s="69" t="s">
        <v>874</v>
      </c>
      <c r="G4" s="69" t="s">
        <v>719</v>
      </c>
      <c r="H4" s="69" t="s">
        <v>1028</v>
      </c>
    </row>
    <row r="5" spans="1:8" x14ac:dyDescent="0.25">
      <c r="A5" s="48" t="s">
        <v>28</v>
      </c>
      <c r="E5" s="69" t="s">
        <v>720</v>
      </c>
      <c r="F5" s="69" t="s">
        <v>875</v>
      </c>
      <c r="G5" s="69" t="s">
        <v>721</v>
      </c>
      <c r="H5" s="69" t="s">
        <v>1028</v>
      </c>
    </row>
    <row r="6" spans="1:8" x14ac:dyDescent="0.25">
      <c r="A6" s="48" t="s">
        <v>491</v>
      </c>
      <c r="E6" s="69" t="s">
        <v>722</v>
      </c>
      <c r="F6" s="69" t="s">
        <v>876</v>
      </c>
      <c r="G6" s="69" t="s">
        <v>723</v>
      </c>
      <c r="H6" s="69" t="s">
        <v>952</v>
      </c>
    </row>
    <row r="7" spans="1:8" x14ac:dyDescent="0.25">
      <c r="A7" s="48" t="s">
        <v>29</v>
      </c>
      <c r="E7" s="69" t="s">
        <v>724</v>
      </c>
      <c r="F7" s="69" t="s">
        <v>877</v>
      </c>
      <c r="G7" s="69" t="s">
        <v>725</v>
      </c>
      <c r="H7" s="69" t="s">
        <v>953</v>
      </c>
    </row>
    <row r="8" spans="1:8" x14ac:dyDescent="0.25">
      <c r="A8" s="48" t="s">
        <v>492</v>
      </c>
      <c r="E8" s="69" t="s">
        <v>726</v>
      </c>
      <c r="F8" s="69" t="s">
        <v>878</v>
      </c>
      <c r="G8" s="69" t="s">
        <v>727</v>
      </c>
      <c r="H8" s="69" t="s">
        <v>954</v>
      </c>
    </row>
    <row r="9" spans="1:8" x14ac:dyDescent="0.25">
      <c r="A9" s="48" t="s">
        <v>173</v>
      </c>
      <c r="E9" s="69" t="s">
        <v>728</v>
      </c>
      <c r="F9" s="69" t="s">
        <v>879</v>
      </c>
      <c r="G9" s="69" t="s">
        <v>729</v>
      </c>
      <c r="H9" s="69" t="s">
        <v>955</v>
      </c>
    </row>
    <row r="10" spans="1:8" x14ac:dyDescent="0.25">
      <c r="A10" s="48" t="s">
        <v>493</v>
      </c>
      <c r="E10" s="69" t="s">
        <v>730</v>
      </c>
      <c r="F10" s="69" t="s">
        <v>871</v>
      </c>
      <c r="G10" s="69" t="s">
        <v>731</v>
      </c>
      <c r="H10" s="69" t="s">
        <v>956</v>
      </c>
    </row>
    <row r="11" spans="1:8" x14ac:dyDescent="0.25">
      <c r="A11" s="48" t="s">
        <v>477</v>
      </c>
      <c r="E11" s="69" t="s">
        <v>732</v>
      </c>
      <c r="F11" s="69" t="s">
        <v>880</v>
      </c>
      <c r="G11" s="69" t="s">
        <v>733</v>
      </c>
      <c r="H11" s="69" t="s">
        <v>957</v>
      </c>
    </row>
    <row r="12" spans="1:8" x14ac:dyDescent="0.25">
      <c r="A12" s="48" t="s">
        <v>494</v>
      </c>
      <c r="E12" s="69" t="s">
        <v>734</v>
      </c>
      <c r="F12" s="69" t="s">
        <v>881</v>
      </c>
      <c r="G12" s="69" t="s">
        <v>735</v>
      </c>
      <c r="H12" s="69" t="s">
        <v>958</v>
      </c>
    </row>
    <row r="13" spans="1:8" x14ac:dyDescent="0.25">
      <c r="A13" s="48" t="s">
        <v>495</v>
      </c>
      <c r="E13" s="69" t="s">
        <v>736</v>
      </c>
      <c r="F13" s="69" t="s">
        <v>882</v>
      </c>
      <c r="G13" s="69" t="s">
        <v>737</v>
      </c>
      <c r="H13" s="69" t="s">
        <v>959</v>
      </c>
    </row>
    <row r="14" spans="1:8" x14ac:dyDescent="0.25">
      <c r="A14" s="48" t="s">
        <v>496</v>
      </c>
      <c r="E14" s="69" t="s">
        <v>738</v>
      </c>
      <c r="F14" s="69" t="s">
        <v>883</v>
      </c>
      <c r="G14" s="69" t="s">
        <v>739</v>
      </c>
      <c r="H14" s="69" t="s">
        <v>960</v>
      </c>
    </row>
    <row r="15" spans="1:8" x14ac:dyDescent="0.25">
      <c r="A15" s="48" t="s">
        <v>497</v>
      </c>
      <c r="E15" s="69" t="s">
        <v>741</v>
      </c>
      <c r="F15" s="69" t="s">
        <v>884</v>
      </c>
      <c r="G15" s="69" t="s">
        <v>740</v>
      </c>
      <c r="H15" s="69" t="s">
        <v>961</v>
      </c>
    </row>
    <row r="16" spans="1:8" x14ac:dyDescent="0.25">
      <c r="A16" s="48" t="s">
        <v>498</v>
      </c>
      <c r="E16" s="69" t="s">
        <v>742</v>
      </c>
      <c r="F16" s="69" t="s">
        <v>885</v>
      </c>
      <c r="G16" s="69" t="s">
        <v>743</v>
      </c>
      <c r="H16" s="69" t="s">
        <v>962</v>
      </c>
    </row>
    <row r="17" spans="1:8" x14ac:dyDescent="0.25">
      <c r="A17" s="48" t="s">
        <v>499</v>
      </c>
      <c r="E17" s="69" t="s">
        <v>744</v>
      </c>
      <c r="F17" s="69" t="s">
        <v>886</v>
      </c>
      <c r="G17" s="69" t="s">
        <v>745</v>
      </c>
      <c r="H17" s="69" t="s">
        <v>963</v>
      </c>
    </row>
    <row r="18" spans="1:8" x14ac:dyDescent="0.25">
      <c r="A18" s="48" t="s">
        <v>500</v>
      </c>
      <c r="E18" s="69" t="s">
        <v>747</v>
      </c>
      <c r="F18" s="69" t="s">
        <v>887</v>
      </c>
      <c r="G18" s="69" t="s">
        <v>746</v>
      </c>
      <c r="H18" s="69" t="s">
        <v>964</v>
      </c>
    </row>
    <row r="19" spans="1:8" x14ac:dyDescent="0.25">
      <c r="A19" s="48" t="s">
        <v>501</v>
      </c>
      <c r="E19" s="69" t="s">
        <v>748</v>
      </c>
      <c r="F19" s="69" t="s">
        <v>888</v>
      </c>
      <c r="G19" s="69" t="s">
        <v>749</v>
      </c>
      <c r="H19" s="69" t="s">
        <v>965</v>
      </c>
    </row>
    <row r="20" spans="1:8" x14ac:dyDescent="0.25">
      <c r="A20" s="48" t="s">
        <v>502</v>
      </c>
      <c r="E20" s="69" t="s">
        <v>750</v>
      </c>
      <c r="F20" s="69" t="s">
        <v>889</v>
      </c>
      <c r="G20" s="69" t="s">
        <v>751</v>
      </c>
      <c r="H20" s="69" t="s">
        <v>966</v>
      </c>
    </row>
    <row r="21" spans="1:8" x14ac:dyDescent="0.25">
      <c r="A21" s="48" t="s">
        <v>503</v>
      </c>
      <c r="E21" s="69" t="s">
        <v>752</v>
      </c>
      <c r="F21" s="69" t="s">
        <v>890</v>
      </c>
      <c r="G21" s="69" t="s">
        <v>754</v>
      </c>
      <c r="H21" s="69" t="s">
        <v>967</v>
      </c>
    </row>
    <row r="22" spans="1:8" x14ac:dyDescent="0.25">
      <c r="A22" s="48" t="s">
        <v>504</v>
      </c>
      <c r="E22" s="69" t="s">
        <v>755</v>
      </c>
      <c r="F22" s="69" t="s">
        <v>891</v>
      </c>
      <c r="G22" s="69" t="s">
        <v>753</v>
      </c>
      <c r="H22" s="69" t="s">
        <v>968</v>
      </c>
    </row>
    <row r="23" spans="1:8" x14ac:dyDescent="0.25">
      <c r="A23" s="48" t="s">
        <v>505</v>
      </c>
      <c r="E23" s="69" t="s">
        <v>756</v>
      </c>
      <c r="F23" s="69" t="s">
        <v>892</v>
      </c>
      <c r="G23" s="69" t="s">
        <v>757</v>
      </c>
      <c r="H23" s="69" t="s">
        <v>969</v>
      </c>
    </row>
    <row r="24" spans="1:8" x14ac:dyDescent="0.25">
      <c r="A24" s="48" t="s">
        <v>506</v>
      </c>
      <c r="E24" s="69" t="s">
        <v>759</v>
      </c>
      <c r="F24" s="69" t="s">
        <v>893</v>
      </c>
      <c r="G24" s="69" t="s">
        <v>758</v>
      </c>
      <c r="H24" s="69" t="s">
        <v>970</v>
      </c>
    </row>
    <row r="25" spans="1:8" x14ac:dyDescent="0.25">
      <c r="A25" s="48" t="s">
        <v>507</v>
      </c>
      <c r="E25" s="69" t="s">
        <v>760</v>
      </c>
      <c r="F25" s="69" t="s">
        <v>894</v>
      </c>
      <c r="G25" s="69" t="s">
        <v>761</v>
      </c>
      <c r="H25" s="69" t="s">
        <v>971</v>
      </c>
    </row>
    <row r="26" spans="1:8" x14ac:dyDescent="0.25">
      <c r="A26" s="48" t="s">
        <v>508</v>
      </c>
      <c r="E26" s="69" t="s">
        <v>762</v>
      </c>
      <c r="F26" s="69" t="s">
        <v>895</v>
      </c>
      <c r="G26" s="69" t="s">
        <v>814</v>
      </c>
      <c r="H26" s="69" t="s">
        <v>972</v>
      </c>
    </row>
    <row r="27" spans="1:8" x14ac:dyDescent="0.25">
      <c r="A27" s="48" t="s">
        <v>509</v>
      </c>
      <c r="E27" s="69" t="s">
        <v>763</v>
      </c>
      <c r="F27" s="69" t="s">
        <v>896</v>
      </c>
      <c r="G27" s="69" t="s">
        <v>764</v>
      </c>
      <c r="H27" s="69" t="s">
        <v>1029</v>
      </c>
    </row>
    <row r="28" spans="1:8" x14ac:dyDescent="0.25">
      <c r="A28" s="48" t="s">
        <v>510</v>
      </c>
      <c r="E28" s="69" t="s">
        <v>765</v>
      </c>
      <c r="F28" s="69" t="s">
        <v>897</v>
      </c>
      <c r="G28" s="69" t="s">
        <v>766</v>
      </c>
      <c r="H28" s="69" t="s">
        <v>973</v>
      </c>
    </row>
    <row r="29" spans="1:8" x14ac:dyDescent="0.25">
      <c r="A29" s="48" t="s">
        <v>511</v>
      </c>
      <c r="E29" s="69" t="s">
        <v>767</v>
      </c>
      <c r="F29" s="69" t="s">
        <v>898</v>
      </c>
      <c r="G29" s="69" t="s">
        <v>768</v>
      </c>
      <c r="H29" s="69" t="s">
        <v>974</v>
      </c>
    </row>
    <row r="30" spans="1:8" x14ac:dyDescent="0.25">
      <c r="A30" s="48" t="s">
        <v>512</v>
      </c>
      <c r="E30" s="69" t="s">
        <v>769</v>
      </c>
      <c r="F30" s="69" t="s">
        <v>899</v>
      </c>
      <c r="G30" s="69" t="s">
        <v>770</v>
      </c>
      <c r="H30" s="69" t="s">
        <v>975</v>
      </c>
    </row>
    <row r="31" spans="1:8" x14ac:dyDescent="0.25">
      <c r="A31" s="48" t="s">
        <v>513</v>
      </c>
      <c r="E31" s="69" t="s">
        <v>541</v>
      </c>
      <c r="F31" s="69" t="s">
        <v>872</v>
      </c>
      <c r="G31" s="69" t="s">
        <v>771</v>
      </c>
      <c r="H31" s="69" t="s">
        <v>976</v>
      </c>
    </row>
    <row r="32" spans="1:8" x14ac:dyDescent="0.25">
      <c r="A32" s="48" t="s">
        <v>514</v>
      </c>
      <c r="E32" s="69" t="s">
        <v>543</v>
      </c>
      <c r="F32" s="69" t="s">
        <v>900</v>
      </c>
      <c r="G32" s="69" t="s">
        <v>772</v>
      </c>
      <c r="H32" s="69" t="s">
        <v>977</v>
      </c>
    </row>
    <row r="33" spans="1:8" x14ac:dyDescent="0.25">
      <c r="A33" s="48" t="s">
        <v>515</v>
      </c>
      <c r="E33" s="69" t="s">
        <v>545</v>
      </c>
      <c r="F33" s="69" t="s">
        <v>901</v>
      </c>
      <c r="G33" s="69" t="s">
        <v>773</v>
      </c>
      <c r="H33" s="69" t="s">
        <v>978</v>
      </c>
    </row>
    <row r="34" spans="1:8" x14ac:dyDescent="0.25">
      <c r="A34" s="48" t="s">
        <v>516</v>
      </c>
      <c r="E34" s="69" t="s">
        <v>547</v>
      </c>
      <c r="F34" s="69" t="s">
        <v>902</v>
      </c>
      <c r="G34" s="69" t="s">
        <v>774</v>
      </c>
      <c r="H34" s="69" t="s">
        <v>979</v>
      </c>
    </row>
    <row r="35" spans="1:8" x14ac:dyDescent="0.25">
      <c r="A35" s="48" t="s">
        <v>517</v>
      </c>
      <c r="E35" s="69" t="s">
        <v>549</v>
      </c>
      <c r="F35" s="69" t="s">
        <v>903</v>
      </c>
      <c r="G35" s="69" t="s">
        <v>775</v>
      </c>
      <c r="H35" s="69" t="s">
        <v>1030</v>
      </c>
    </row>
    <row r="36" spans="1:8" x14ac:dyDescent="0.25">
      <c r="A36" s="48" t="s">
        <v>518</v>
      </c>
      <c r="E36" s="69" t="s">
        <v>551</v>
      </c>
      <c r="F36" s="69" t="s">
        <v>904</v>
      </c>
      <c r="G36" s="69" t="s">
        <v>776</v>
      </c>
      <c r="H36" s="69" t="s">
        <v>980</v>
      </c>
    </row>
    <row r="37" spans="1:8" x14ac:dyDescent="0.25">
      <c r="A37" s="48" t="s">
        <v>519</v>
      </c>
      <c r="E37" s="69" t="s">
        <v>779</v>
      </c>
      <c r="F37" s="69" t="s">
        <v>905</v>
      </c>
      <c r="G37" s="69" t="s">
        <v>777</v>
      </c>
      <c r="H37" s="69" t="s">
        <v>981</v>
      </c>
    </row>
    <row r="38" spans="1:8" x14ac:dyDescent="0.25">
      <c r="A38" s="48" t="s">
        <v>520</v>
      </c>
      <c r="E38" s="69" t="s">
        <v>780</v>
      </c>
      <c r="F38" s="69" t="s">
        <v>906</v>
      </c>
      <c r="G38" s="69" t="s">
        <v>778</v>
      </c>
      <c r="H38" s="69" t="s">
        <v>982</v>
      </c>
    </row>
    <row r="39" spans="1:8" x14ac:dyDescent="0.25">
      <c r="A39" s="48" t="s">
        <v>521</v>
      </c>
      <c r="E39" s="69" t="s">
        <v>781</v>
      </c>
      <c r="F39" s="69" t="s">
        <v>907</v>
      </c>
      <c r="G39" s="69" t="s">
        <v>782</v>
      </c>
      <c r="H39" s="69" t="s">
        <v>1035</v>
      </c>
    </row>
    <row r="40" spans="1:8" x14ac:dyDescent="0.25">
      <c r="A40" s="48" t="s">
        <v>522</v>
      </c>
      <c r="E40" s="69" t="s">
        <v>784</v>
      </c>
      <c r="F40" s="69" t="s">
        <v>908</v>
      </c>
      <c r="G40" s="69" t="s">
        <v>783</v>
      </c>
      <c r="H40" s="69" t="s">
        <v>1020</v>
      </c>
    </row>
    <row r="41" spans="1:8" x14ac:dyDescent="0.25">
      <c r="A41" s="48" t="s">
        <v>523</v>
      </c>
      <c r="E41" s="69" t="s">
        <v>786</v>
      </c>
      <c r="F41" s="69" t="s">
        <v>909</v>
      </c>
      <c r="G41" s="69" t="s">
        <v>785</v>
      </c>
      <c r="H41" s="69" t="s">
        <v>983</v>
      </c>
    </row>
    <row r="42" spans="1:8" x14ac:dyDescent="0.25">
      <c r="A42" s="48" t="s">
        <v>524</v>
      </c>
      <c r="E42" s="69" t="s">
        <v>787</v>
      </c>
      <c r="F42" s="69" t="s">
        <v>910</v>
      </c>
      <c r="G42" s="69" t="s">
        <v>788</v>
      </c>
      <c r="H42" s="69" t="s">
        <v>984</v>
      </c>
    </row>
    <row r="43" spans="1:8" x14ac:dyDescent="0.25">
      <c r="A43" s="48" t="s">
        <v>525</v>
      </c>
      <c r="E43" s="69" t="s">
        <v>789</v>
      </c>
      <c r="F43" s="69" t="s">
        <v>873</v>
      </c>
      <c r="G43" s="69" t="s">
        <v>790</v>
      </c>
      <c r="H43" s="69" t="s">
        <v>985</v>
      </c>
    </row>
    <row r="44" spans="1:8" x14ac:dyDescent="0.25">
      <c r="A44" s="48" t="s">
        <v>526</v>
      </c>
      <c r="E44" s="69" t="s">
        <v>791</v>
      </c>
      <c r="F44" s="69" t="s">
        <v>873</v>
      </c>
      <c r="G44" s="69" t="s">
        <v>790</v>
      </c>
      <c r="H44" s="69" t="s">
        <v>986</v>
      </c>
    </row>
    <row r="45" spans="1:8" x14ac:dyDescent="0.25">
      <c r="A45" s="48" t="s">
        <v>527</v>
      </c>
      <c r="E45" s="69" t="s">
        <v>793</v>
      </c>
      <c r="F45" s="69" t="s">
        <v>911</v>
      </c>
      <c r="G45" s="69" t="s">
        <v>792</v>
      </c>
      <c r="H45" s="69" t="s">
        <v>987</v>
      </c>
    </row>
    <row r="46" spans="1:8" x14ac:dyDescent="0.25">
      <c r="A46" s="48" t="s">
        <v>528</v>
      </c>
      <c r="E46" s="69" t="s">
        <v>794</v>
      </c>
      <c r="F46" s="69" t="s">
        <v>911</v>
      </c>
      <c r="G46" s="69" t="s">
        <v>792</v>
      </c>
      <c r="H46" s="69" t="s">
        <v>988</v>
      </c>
    </row>
    <row r="47" spans="1:8" x14ac:dyDescent="0.25">
      <c r="A47" s="48" t="s">
        <v>529</v>
      </c>
      <c r="E47" s="69" t="s">
        <v>796</v>
      </c>
      <c r="F47" s="69" t="s">
        <v>912</v>
      </c>
      <c r="G47" s="69" t="s">
        <v>795</v>
      </c>
      <c r="H47" s="69" t="s">
        <v>989</v>
      </c>
    </row>
    <row r="48" spans="1:8" x14ac:dyDescent="0.25">
      <c r="A48" s="48" t="s">
        <v>530</v>
      </c>
      <c r="E48" s="69" t="s">
        <v>797</v>
      </c>
      <c r="F48" s="69" t="s">
        <v>913</v>
      </c>
      <c r="G48" s="69" t="s">
        <v>798</v>
      </c>
      <c r="H48" s="69" t="s">
        <v>1021</v>
      </c>
    </row>
    <row r="49" spans="1:8" x14ac:dyDescent="0.25">
      <c r="A49" s="48" t="s">
        <v>531</v>
      </c>
      <c r="E49" s="69" t="s">
        <v>799</v>
      </c>
      <c r="F49" s="69" t="s">
        <v>913</v>
      </c>
      <c r="G49" s="69" t="s">
        <v>798</v>
      </c>
      <c r="H49" s="69" t="s">
        <v>1022</v>
      </c>
    </row>
    <row r="50" spans="1:8" x14ac:dyDescent="0.25">
      <c r="A50" s="48" t="s">
        <v>532</v>
      </c>
      <c r="E50" s="69" t="s">
        <v>801</v>
      </c>
      <c r="F50" s="69" t="s">
        <v>914</v>
      </c>
      <c r="G50" s="69" t="s">
        <v>800</v>
      </c>
      <c r="H50" s="69" t="s">
        <v>1023</v>
      </c>
    </row>
    <row r="51" spans="1:8" x14ac:dyDescent="0.25">
      <c r="A51" s="48" t="s">
        <v>533</v>
      </c>
      <c r="E51" s="69" t="s">
        <v>802</v>
      </c>
      <c r="F51" s="69" t="s">
        <v>914</v>
      </c>
      <c r="G51" s="69" t="s">
        <v>800</v>
      </c>
      <c r="H51" s="69" t="s">
        <v>1024</v>
      </c>
    </row>
    <row r="52" spans="1:8" x14ac:dyDescent="0.25">
      <c r="A52" s="48" t="s">
        <v>534</v>
      </c>
      <c r="E52" s="69" t="s">
        <v>803</v>
      </c>
      <c r="F52" s="69" t="s">
        <v>915</v>
      </c>
      <c r="G52" s="69" t="s">
        <v>804</v>
      </c>
      <c r="H52" s="69" t="s">
        <v>990</v>
      </c>
    </row>
    <row r="53" spans="1:8" x14ac:dyDescent="0.25">
      <c r="A53" s="48" t="s">
        <v>535</v>
      </c>
      <c r="E53" s="69" t="s">
        <v>805</v>
      </c>
      <c r="F53" s="69" t="s">
        <v>920</v>
      </c>
      <c r="G53" s="69" t="s">
        <v>806</v>
      </c>
      <c r="H53" s="69" t="s">
        <v>1031</v>
      </c>
    </row>
    <row r="54" spans="1:8" x14ac:dyDescent="0.25">
      <c r="A54" s="48" t="s">
        <v>536</v>
      </c>
      <c r="E54" s="69" t="s">
        <v>807</v>
      </c>
      <c r="F54" s="69" t="s">
        <v>921</v>
      </c>
      <c r="G54" s="69" t="s">
        <v>808</v>
      </c>
      <c r="H54" s="69" t="s">
        <v>1032</v>
      </c>
    </row>
    <row r="55" spans="1:8" x14ac:dyDescent="0.25">
      <c r="A55" s="48" t="s">
        <v>537</v>
      </c>
      <c r="E55" s="69" t="s">
        <v>809</v>
      </c>
      <c r="F55" s="69" t="s">
        <v>922</v>
      </c>
      <c r="G55" s="69" t="s">
        <v>810</v>
      </c>
      <c r="H55" s="69" t="s">
        <v>991</v>
      </c>
    </row>
    <row r="56" spans="1:8" x14ac:dyDescent="0.25">
      <c r="A56" s="48" t="s">
        <v>538</v>
      </c>
      <c r="E56" s="69" t="s">
        <v>811</v>
      </c>
      <c r="F56" s="69" t="s">
        <v>916</v>
      </c>
      <c r="G56" s="69" t="s">
        <v>812</v>
      </c>
      <c r="H56" s="69" t="s">
        <v>992</v>
      </c>
    </row>
    <row r="57" spans="1:8" x14ac:dyDescent="0.25">
      <c r="A57" s="48" t="s">
        <v>539</v>
      </c>
      <c r="E57" s="69" t="s">
        <v>813</v>
      </c>
      <c r="F57" s="69" t="s">
        <v>923</v>
      </c>
      <c r="G57" s="69" t="s">
        <v>815</v>
      </c>
      <c r="H57" s="69" t="s">
        <v>993</v>
      </c>
    </row>
    <row r="58" spans="1:8" x14ac:dyDescent="0.25">
      <c r="A58" s="48" t="s">
        <v>540</v>
      </c>
      <c r="E58" s="69" t="s">
        <v>816</v>
      </c>
      <c r="F58" s="69" t="s">
        <v>924</v>
      </c>
      <c r="G58" s="69" t="s">
        <v>817</v>
      </c>
      <c r="H58" s="69" t="s">
        <v>994</v>
      </c>
    </row>
    <row r="59" spans="1:8" x14ac:dyDescent="0.25">
      <c r="A59" s="48" t="s">
        <v>541</v>
      </c>
      <c r="E59" s="69" t="s">
        <v>818</v>
      </c>
      <c r="F59" s="69" t="s">
        <v>917</v>
      </c>
      <c r="G59" s="69" t="s">
        <v>819</v>
      </c>
      <c r="H59" s="69" t="s">
        <v>995</v>
      </c>
    </row>
    <row r="60" spans="1:8" x14ac:dyDescent="0.25">
      <c r="A60" s="48" t="s">
        <v>542</v>
      </c>
      <c r="E60" s="69" t="s">
        <v>821</v>
      </c>
      <c r="F60" s="69" t="s">
        <v>925</v>
      </c>
      <c r="G60" s="69" t="s">
        <v>820</v>
      </c>
      <c r="H60" s="69" t="s">
        <v>996</v>
      </c>
    </row>
    <row r="61" spans="1:8" x14ac:dyDescent="0.25">
      <c r="A61" s="48" t="s">
        <v>543</v>
      </c>
      <c r="E61" s="69" t="s">
        <v>823</v>
      </c>
      <c r="F61" s="69" t="s">
        <v>926</v>
      </c>
      <c r="G61" s="69" t="s">
        <v>822</v>
      </c>
      <c r="H61" s="69" t="s">
        <v>997</v>
      </c>
    </row>
    <row r="62" spans="1:8" x14ac:dyDescent="0.25">
      <c r="A62" s="48" t="s">
        <v>544</v>
      </c>
      <c r="E62" s="69" t="s">
        <v>824</v>
      </c>
      <c r="F62" s="69" t="s">
        <v>927</v>
      </c>
      <c r="G62" s="69" t="s">
        <v>825</v>
      </c>
      <c r="H62" s="69" t="s">
        <v>998</v>
      </c>
    </row>
    <row r="63" spans="1:8" x14ac:dyDescent="0.25">
      <c r="A63" s="48" t="s">
        <v>545</v>
      </c>
      <c r="E63" s="69" t="s">
        <v>827</v>
      </c>
      <c r="F63" s="69" t="s">
        <v>918</v>
      </c>
      <c r="G63" s="69" t="s">
        <v>826</v>
      </c>
      <c r="H63" s="69" t="s">
        <v>999</v>
      </c>
    </row>
    <row r="64" spans="1:8" x14ac:dyDescent="0.25">
      <c r="A64" s="48" t="s">
        <v>546</v>
      </c>
      <c r="E64" s="69" t="s">
        <v>829</v>
      </c>
      <c r="F64" s="69" t="s">
        <v>919</v>
      </c>
      <c r="G64" s="69" t="s">
        <v>828</v>
      </c>
      <c r="H64" s="69" t="s">
        <v>1000</v>
      </c>
    </row>
    <row r="65" spans="1:8" x14ac:dyDescent="0.25">
      <c r="A65" s="48" t="s">
        <v>547</v>
      </c>
      <c r="E65" s="69" t="s">
        <v>175</v>
      </c>
      <c r="F65" s="69" t="s">
        <v>928</v>
      </c>
      <c r="G65" s="69" t="s">
        <v>830</v>
      </c>
      <c r="H65" s="69" t="s">
        <v>1026</v>
      </c>
    </row>
    <row r="66" spans="1:8" x14ac:dyDescent="0.25">
      <c r="A66" s="48" t="s">
        <v>548</v>
      </c>
      <c r="E66" s="69" t="s">
        <v>831</v>
      </c>
      <c r="F66" s="69" t="s">
        <v>929</v>
      </c>
      <c r="G66" s="69" t="s">
        <v>832</v>
      </c>
      <c r="H66" s="69" t="s">
        <v>1033</v>
      </c>
    </row>
    <row r="67" spans="1:8" x14ac:dyDescent="0.25">
      <c r="A67" s="48" t="s">
        <v>549</v>
      </c>
      <c r="E67" s="69" t="s">
        <v>833</v>
      </c>
      <c r="F67" s="69" t="s">
        <v>930</v>
      </c>
      <c r="G67" s="69" t="s">
        <v>834</v>
      </c>
      <c r="H67" s="69" t="s">
        <v>1025</v>
      </c>
    </row>
    <row r="68" spans="1:8" x14ac:dyDescent="0.25">
      <c r="A68" s="48" t="s">
        <v>550</v>
      </c>
      <c r="E68" s="69" t="s">
        <v>835</v>
      </c>
      <c r="F68" s="69" t="s">
        <v>931</v>
      </c>
      <c r="G68" s="69" t="s">
        <v>836</v>
      </c>
      <c r="H68" s="69" t="s">
        <v>1034</v>
      </c>
    </row>
    <row r="69" spans="1:8" x14ac:dyDescent="0.25">
      <c r="A69" s="48" t="s">
        <v>551</v>
      </c>
      <c r="E69" s="69" t="s">
        <v>837</v>
      </c>
      <c r="F69" s="69" t="s">
        <v>932</v>
      </c>
      <c r="G69" s="69" t="s">
        <v>838</v>
      </c>
      <c r="H69" s="69" t="s">
        <v>1027</v>
      </c>
    </row>
    <row r="70" spans="1:8" x14ac:dyDescent="0.25">
      <c r="A70" s="48" t="s">
        <v>552</v>
      </c>
      <c r="E70" s="69" t="s">
        <v>839</v>
      </c>
      <c r="F70" s="69" t="s">
        <v>933</v>
      </c>
      <c r="G70" s="69" t="s">
        <v>840</v>
      </c>
      <c r="H70" s="69" t="s">
        <v>1001</v>
      </c>
    </row>
    <row r="71" spans="1:8" x14ac:dyDescent="0.25">
      <c r="A71" s="48" t="s">
        <v>553</v>
      </c>
      <c r="E71" s="69" t="s">
        <v>841</v>
      </c>
      <c r="F71" s="69" t="s">
        <v>934</v>
      </c>
      <c r="G71" s="69" t="s">
        <v>842</v>
      </c>
      <c r="H71" s="69" t="s">
        <v>1002</v>
      </c>
    </row>
    <row r="72" spans="1:8" x14ac:dyDescent="0.25">
      <c r="A72" s="48" t="s">
        <v>554</v>
      </c>
      <c r="E72" s="69" t="s">
        <v>843</v>
      </c>
      <c r="F72" s="69" t="s">
        <v>935</v>
      </c>
      <c r="G72" s="69" t="s">
        <v>844</v>
      </c>
      <c r="H72" s="69" t="s">
        <v>1003</v>
      </c>
    </row>
    <row r="73" spans="1:8" x14ac:dyDescent="0.25">
      <c r="A73" s="48" t="s">
        <v>555</v>
      </c>
      <c r="E73" s="69" t="s">
        <v>845</v>
      </c>
      <c r="F73" s="69" t="s">
        <v>936</v>
      </c>
      <c r="G73" s="69" t="s">
        <v>844</v>
      </c>
      <c r="H73" s="69" t="s">
        <v>1004</v>
      </c>
    </row>
    <row r="74" spans="1:8" x14ac:dyDescent="0.25">
      <c r="A74" s="48" t="s">
        <v>556</v>
      </c>
      <c r="E74" s="69" t="s">
        <v>847</v>
      </c>
      <c r="F74" s="69" t="s">
        <v>937</v>
      </c>
      <c r="G74" s="69" t="s">
        <v>844</v>
      </c>
      <c r="H74" s="69" t="s">
        <v>1005</v>
      </c>
    </row>
    <row r="75" spans="1:8" x14ac:dyDescent="0.25">
      <c r="A75" s="48" t="s">
        <v>557</v>
      </c>
      <c r="E75" s="69" t="s">
        <v>848</v>
      </c>
      <c r="F75" s="69" t="s">
        <v>938</v>
      </c>
      <c r="G75" s="69" t="s">
        <v>844</v>
      </c>
      <c r="H75" s="69" t="s">
        <v>1006</v>
      </c>
    </row>
    <row r="76" spans="1:8" x14ac:dyDescent="0.25">
      <c r="A76" s="48" t="s">
        <v>558</v>
      </c>
      <c r="E76" s="69" t="s">
        <v>849</v>
      </c>
      <c r="F76" s="69" t="s">
        <v>939</v>
      </c>
      <c r="G76" s="69" t="s">
        <v>846</v>
      </c>
      <c r="H76" s="69" t="s">
        <v>1007</v>
      </c>
    </row>
    <row r="77" spans="1:8" x14ac:dyDescent="0.25">
      <c r="A77" s="48" t="s">
        <v>559</v>
      </c>
      <c r="E77" s="69" t="s">
        <v>850</v>
      </c>
      <c r="F77" s="69" t="s">
        <v>940</v>
      </c>
      <c r="G77" s="69" t="s">
        <v>846</v>
      </c>
      <c r="H77" s="69" t="s">
        <v>1008</v>
      </c>
    </row>
    <row r="78" spans="1:8" x14ac:dyDescent="0.25">
      <c r="A78" s="48" t="s">
        <v>560</v>
      </c>
      <c r="E78" s="69" t="s">
        <v>851</v>
      </c>
      <c r="F78" s="69" t="s">
        <v>941</v>
      </c>
      <c r="G78" s="69" t="s">
        <v>846</v>
      </c>
      <c r="H78" s="69" t="s">
        <v>1009</v>
      </c>
    </row>
    <row r="79" spans="1:8" x14ac:dyDescent="0.25">
      <c r="A79" s="48" t="s">
        <v>561</v>
      </c>
      <c r="E79" s="69" t="s">
        <v>852</v>
      </c>
      <c r="F79" s="69" t="s">
        <v>942</v>
      </c>
      <c r="G79" s="69" t="s">
        <v>853</v>
      </c>
      <c r="H79" s="69" t="s">
        <v>1010</v>
      </c>
    </row>
    <row r="80" spans="1:8" x14ac:dyDescent="0.25">
      <c r="A80" s="48" t="s">
        <v>562</v>
      </c>
      <c r="E80" s="69" t="s">
        <v>854</v>
      </c>
      <c r="F80" s="69" t="s">
        <v>943</v>
      </c>
      <c r="G80" s="69" t="s">
        <v>855</v>
      </c>
      <c r="H80" s="69" t="s">
        <v>1011</v>
      </c>
    </row>
    <row r="81" spans="1:8" x14ac:dyDescent="0.25">
      <c r="A81" s="48" t="s">
        <v>563</v>
      </c>
      <c r="E81" s="69" t="s">
        <v>857</v>
      </c>
      <c r="F81" s="69" t="s">
        <v>944</v>
      </c>
      <c r="G81" s="69" t="s">
        <v>856</v>
      </c>
      <c r="H81" s="69" t="s">
        <v>1012</v>
      </c>
    </row>
    <row r="82" spans="1:8" x14ac:dyDescent="0.25">
      <c r="A82" s="48" t="s">
        <v>564</v>
      </c>
      <c r="E82" s="69" t="s">
        <v>858</v>
      </c>
      <c r="F82" s="69" t="s">
        <v>945</v>
      </c>
      <c r="G82" s="69" t="s">
        <v>859</v>
      </c>
      <c r="H82" s="69" t="s">
        <v>1013</v>
      </c>
    </row>
    <row r="83" spans="1:8" x14ac:dyDescent="0.25">
      <c r="A83" s="48" t="s">
        <v>565</v>
      </c>
      <c r="E83" s="69" t="s">
        <v>667</v>
      </c>
      <c r="F83" s="69" t="s">
        <v>946</v>
      </c>
      <c r="G83" s="69" t="s">
        <v>860</v>
      </c>
      <c r="H83" s="69" t="s">
        <v>1014</v>
      </c>
    </row>
    <row r="84" spans="1:8" x14ac:dyDescent="0.25">
      <c r="A84" s="48" t="s">
        <v>566</v>
      </c>
      <c r="E84" s="69" t="s">
        <v>861</v>
      </c>
      <c r="F84" s="69" t="s">
        <v>947</v>
      </c>
      <c r="G84" s="69" t="s">
        <v>723</v>
      </c>
      <c r="H84" s="69" t="s">
        <v>1015</v>
      </c>
    </row>
    <row r="85" spans="1:8" x14ac:dyDescent="0.25">
      <c r="A85" s="48" t="s">
        <v>567</v>
      </c>
      <c r="E85" s="69" t="s">
        <v>862</v>
      </c>
      <c r="F85" s="69" t="s">
        <v>948</v>
      </c>
      <c r="G85" s="69" t="s">
        <v>863</v>
      </c>
      <c r="H85" s="69" t="s">
        <v>1016</v>
      </c>
    </row>
    <row r="86" spans="1:8" x14ac:dyDescent="0.25">
      <c r="A86" s="48" t="s">
        <v>568</v>
      </c>
      <c r="E86" s="69" t="s">
        <v>864</v>
      </c>
      <c r="F86" s="69" t="s">
        <v>949</v>
      </c>
      <c r="G86" s="69" t="s">
        <v>865</v>
      </c>
      <c r="H86" s="69" t="s">
        <v>1017</v>
      </c>
    </row>
    <row r="87" spans="1:8" x14ac:dyDescent="0.25">
      <c r="A87" s="48" t="s">
        <v>569</v>
      </c>
      <c r="E87" s="69" t="s">
        <v>868</v>
      </c>
      <c r="F87" s="69" t="s">
        <v>950</v>
      </c>
      <c r="G87" s="69" t="s">
        <v>869</v>
      </c>
      <c r="H87" s="69" t="s">
        <v>1018</v>
      </c>
    </row>
    <row r="88" spans="1:8" x14ac:dyDescent="0.25">
      <c r="A88" s="48" t="s">
        <v>570</v>
      </c>
    </row>
    <row r="89" spans="1:8" x14ac:dyDescent="0.25">
      <c r="A89" s="48" t="s">
        <v>571</v>
      </c>
    </row>
    <row r="90" spans="1:8" x14ac:dyDescent="0.25">
      <c r="A90" s="48" t="s">
        <v>572</v>
      </c>
    </row>
    <row r="91" spans="1:8" x14ac:dyDescent="0.25">
      <c r="A91" s="48" t="s">
        <v>573</v>
      </c>
    </row>
    <row r="92" spans="1:8" x14ac:dyDescent="0.25">
      <c r="A92" s="48" t="s">
        <v>574</v>
      </c>
    </row>
    <row r="93" spans="1:8" x14ac:dyDescent="0.25">
      <c r="A93" s="48" t="s">
        <v>575</v>
      </c>
    </row>
    <row r="94" spans="1:8" x14ac:dyDescent="0.25">
      <c r="A94" s="48" t="s">
        <v>576</v>
      </c>
    </row>
    <row r="95" spans="1:8" x14ac:dyDescent="0.25">
      <c r="A95" s="48" t="s">
        <v>577</v>
      </c>
    </row>
    <row r="96" spans="1:8" x14ac:dyDescent="0.25">
      <c r="A96" s="48" t="s">
        <v>578</v>
      </c>
    </row>
    <row r="97" spans="1:1" x14ac:dyDescent="0.25">
      <c r="A97" s="48" t="s">
        <v>579</v>
      </c>
    </row>
    <row r="98" spans="1:1" x14ac:dyDescent="0.25">
      <c r="A98" s="48" t="s">
        <v>580</v>
      </c>
    </row>
    <row r="99" spans="1:1" x14ac:dyDescent="0.25">
      <c r="A99" s="48" t="s">
        <v>581</v>
      </c>
    </row>
    <row r="100" spans="1:1" x14ac:dyDescent="0.25">
      <c r="A100" s="48" t="s">
        <v>582</v>
      </c>
    </row>
    <row r="101" spans="1:1" x14ac:dyDescent="0.25">
      <c r="A101" s="48" t="s">
        <v>583</v>
      </c>
    </row>
    <row r="102" spans="1:1" x14ac:dyDescent="0.25">
      <c r="A102" s="48" t="s">
        <v>584</v>
      </c>
    </row>
    <row r="103" spans="1:1" x14ac:dyDescent="0.25">
      <c r="A103" s="48" t="s">
        <v>585</v>
      </c>
    </row>
    <row r="104" spans="1:1" x14ac:dyDescent="0.25">
      <c r="A104" s="48" t="s">
        <v>586</v>
      </c>
    </row>
    <row r="105" spans="1:1" x14ac:dyDescent="0.25">
      <c r="A105" s="48" t="s">
        <v>587</v>
      </c>
    </row>
    <row r="106" spans="1:1" x14ac:dyDescent="0.25">
      <c r="A106" s="48" t="s">
        <v>588</v>
      </c>
    </row>
    <row r="107" spans="1:1" x14ac:dyDescent="0.25">
      <c r="A107" s="48" t="s">
        <v>589</v>
      </c>
    </row>
    <row r="108" spans="1:1" x14ac:dyDescent="0.25">
      <c r="A108" s="48" t="s">
        <v>590</v>
      </c>
    </row>
    <row r="109" spans="1:1" x14ac:dyDescent="0.25">
      <c r="A109" s="48" t="s">
        <v>591</v>
      </c>
    </row>
    <row r="110" spans="1:1" x14ac:dyDescent="0.25">
      <c r="A110" s="48" t="s">
        <v>592</v>
      </c>
    </row>
    <row r="111" spans="1:1" x14ac:dyDescent="0.25">
      <c r="A111" s="48" t="s">
        <v>593</v>
      </c>
    </row>
    <row r="112" spans="1:1" x14ac:dyDescent="0.25">
      <c r="A112" s="48" t="s">
        <v>594</v>
      </c>
    </row>
    <row r="113" spans="1:1" x14ac:dyDescent="0.25">
      <c r="A113" s="48" t="s">
        <v>595</v>
      </c>
    </row>
    <row r="114" spans="1:1" x14ac:dyDescent="0.25">
      <c r="A114" s="48" t="s">
        <v>596</v>
      </c>
    </row>
    <row r="115" spans="1:1" x14ac:dyDescent="0.25">
      <c r="A115" s="48" t="s">
        <v>597</v>
      </c>
    </row>
    <row r="116" spans="1:1" x14ac:dyDescent="0.25">
      <c r="A116" s="48" t="s">
        <v>598</v>
      </c>
    </row>
    <row r="117" spans="1:1" x14ac:dyDescent="0.25">
      <c r="A117" s="48" t="s">
        <v>599</v>
      </c>
    </row>
    <row r="118" spans="1:1" x14ac:dyDescent="0.25">
      <c r="A118" s="48" t="s">
        <v>600</v>
      </c>
    </row>
    <row r="119" spans="1:1" x14ac:dyDescent="0.25">
      <c r="A119" s="48" t="s">
        <v>601</v>
      </c>
    </row>
    <row r="120" spans="1:1" x14ac:dyDescent="0.25">
      <c r="A120" s="48" t="s">
        <v>602</v>
      </c>
    </row>
    <row r="121" spans="1:1" x14ac:dyDescent="0.25">
      <c r="A121" s="48" t="s">
        <v>603</v>
      </c>
    </row>
    <row r="122" spans="1:1" x14ac:dyDescent="0.25">
      <c r="A122" s="48" t="s">
        <v>604</v>
      </c>
    </row>
    <row r="123" spans="1:1" x14ac:dyDescent="0.25">
      <c r="A123" s="48" t="s">
        <v>605</v>
      </c>
    </row>
    <row r="124" spans="1:1" x14ac:dyDescent="0.25">
      <c r="A124" s="48" t="s">
        <v>606</v>
      </c>
    </row>
    <row r="125" spans="1:1" x14ac:dyDescent="0.25">
      <c r="A125" s="48" t="s">
        <v>176</v>
      </c>
    </row>
    <row r="126" spans="1:1" x14ac:dyDescent="0.25">
      <c r="A126" s="48" t="s">
        <v>607</v>
      </c>
    </row>
    <row r="127" spans="1:1" x14ac:dyDescent="0.25">
      <c r="A127" s="48" t="s">
        <v>608</v>
      </c>
    </row>
    <row r="128" spans="1:1" x14ac:dyDescent="0.25">
      <c r="A128" s="48" t="s">
        <v>609</v>
      </c>
    </row>
    <row r="129" spans="1:1" x14ac:dyDescent="0.25">
      <c r="A129" s="48" t="s">
        <v>471</v>
      </c>
    </row>
    <row r="130" spans="1:1" x14ac:dyDescent="0.25">
      <c r="A130" s="48" t="s">
        <v>610</v>
      </c>
    </row>
    <row r="131" spans="1:1" x14ac:dyDescent="0.25">
      <c r="A131" s="48" t="s">
        <v>611</v>
      </c>
    </row>
    <row r="132" spans="1:1" x14ac:dyDescent="0.25">
      <c r="A132" s="48" t="s">
        <v>612</v>
      </c>
    </row>
    <row r="133" spans="1:1" x14ac:dyDescent="0.25">
      <c r="A133" s="48" t="s">
        <v>482</v>
      </c>
    </row>
    <row r="134" spans="1:1" x14ac:dyDescent="0.25">
      <c r="A134" s="48" t="s">
        <v>613</v>
      </c>
    </row>
    <row r="135" spans="1:1" x14ac:dyDescent="0.25">
      <c r="A135" s="48" t="s">
        <v>486</v>
      </c>
    </row>
    <row r="136" spans="1:1" x14ac:dyDescent="0.25">
      <c r="A136" s="48" t="s">
        <v>614</v>
      </c>
    </row>
    <row r="137" spans="1:1" x14ac:dyDescent="0.25">
      <c r="A137" s="48" t="s">
        <v>623</v>
      </c>
    </row>
    <row r="138" spans="1:1" x14ac:dyDescent="0.25">
      <c r="A138" s="48" t="s">
        <v>631</v>
      </c>
    </row>
    <row r="139" spans="1:1" x14ac:dyDescent="0.25">
      <c r="A139" s="48" t="s">
        <v>632</v>
      </c>
    </row>
    <row r="140" spans="1:1" x14ac:dyDescent="0.25">
      <c r="A140" s="48" t="s">
        <v>656</v>
      </c>
    </row>
    <row r="141" spans="1:1" x14ac:dyDescent="0.25">
      <c r="A141" s="48" t="s">
        <v>634</v>
      </c>
    </row>
    <row r="142" spans="1:1" x14ac:dyDescent="0.25">
      <c r="A142" s="48" t="s">
        <v>657</v>
      </c>
    </row>
    <row r="143" spans="1:1" x14ac:dyDescent="0.25">
      <c r="A143" s="48" t="s">
        <v>644</v>
      </c>
    </row>
    <row r="144" spans="1:1" x14ac:dyDescent="0.25">
      <c r="A144" s="48" t="s">
        <v>658</v>
      </c>
    </row>
    <row r="145" spans="1:1" x14ac:dyDescent="0.25">
      <c r="A145" s="48" t="s">
        <v>646</v>
      </c>
    </row>
    <row r="146" spans="1:1" x14ac:dyDescent="0.25">
      <c r="A146" s="48" t="s">
        <v>659</v>
      </c>
    </row>
    <row r="147" spans="1:1" x14ac:dyDescent="0.25">
      <c r="A147" s="48" t="s">
        <v>650</v>
      </c>
    </row>
    <row r="148" spans="1:1" x14ac:dyDescent="0.25">
      <c r="A148" s="48" t="s">
        <v>660</v>
      </c>
    </row>
    <row r="149" spans="1:1" x14ac:dyDescent="0.25">
      <c r="A149" s="48" t="s">
        <v>652</v>
      </c>
    </row>
    <row r="150" spans="1:1" x14ac:dyDescent="0.25">
      <c r="A150" s="48" t="s">
        <v>661</v>
      </c>
    </row>
    <row r="151" spans="1:1" x14ac:dyDescent="0.25">
      <c r="A151" s="48" t="s">
        <v>653</v>
      </c>
    </row>
    <row r="152" spans="1:1" x14ac:dyDescent="0.25">
      <c r="A152" s="48" t="s">
        <v>662</v>
      </c>
    </row>
    <row r="153" spans="1:1" x14ac:dyDescent="0.25">
      <c r="A153" s="48" t="s">
        <v>664</v>
      </c>
    </row>
    <row r="154" spans="1:1" x14ac:dyDescent="0.25">
      <c r="A154" s="48" t="s">
        <v>685</v>
      </c>
    </row>
    <row r="155" spans="1:1" x14ac:dyDescent="0.25">
      <c r="A155" s="48" t="s">
        <v>665</v>
      </c>
    </row>
    <row r="156" spans="1:1" x14ac:dyDescent="0.25">
      <c r="A156" s="48" t="s">
        <v>686</v>
      </c>
    </row>
    <row r="157" spans="1:1" x14ac:dyDescent="0.25">
      <c r="A157" s="48" t="s">
        <v>666</v>
      </c>
    </row>
    <row r="158" spans="1:1" x14ac:dyDescent="0.25">
      <c r="A158" s="48" t="s">
        <v>687</v>
      </c>
    </row>
    <row r="159" spans="1:1" x14ac:dyDescent="0.25">
      <c r="A159" s="48" t="s">
        <v>667</v>
      </c>
    </row>
    <row r="160" spans="1:1" x14ac:dyDescent="0.25">
      <c r="A160" s="48" t="s">
        <v>688</v>
      </c>
    </row>
    <row r="161" spans="1:1" x14ac:dyDescent="0.25">
      <c r="A161" s="48" t="s">
        <v>668</v>
      </c>
    </row>
    <row r="162" spans="1:1" x14ac:dyDescent="0.25">
      <c r="A162" s="48" t="s">
        <v>714</v>
      </c>
    </row>
    <row r="163" spans="1:1" x14ac:dyDescent="0.25">
      <c r="A163" s="48" t="s">
        <v>692</v>
      </c>
    </row>
    <row r="164" spans="1:1" x14ac:dyDescent="0.25">
      <c r="A164" s="48" t="s">
        <v>715</v>
      </c>
    </row>
    <row r="165" spans="1:1" x14ac:dyDescent="0.25">
      <c r="A165" s="48" t="s">
        <v>702</v>
      </c>
    </row>
    <row r="166" spans="1:1" x14ac:dyDescent="0.25">
      <c r="A166" s="48" t="s">
        <v>716</v>
      </c>
    </row>
    <row r="167" spans="1:1" x14ac:dyDescent="0.25">
      <c r="A167" s="48" t="s">
        <v>703</v>
      </c>
    </row>
    <row r="168" spans="1:1" x14ac:dyDescent="0.25">
      <c r="A168" s="48" t="s">
        <v>717</v>
      </c>
    </row>
  </sheetData>
  <phoneticPr fontId="6" type="noConversion"/>
  <hyperlinks>
    <hyperlink ref="A2" location="'管架编号及数量输入'!a1" display="管架编号及数量输入" xr:uid="{097D74F7-DAC3-4E98-8264-7CC93E67B102}"/>
    <hyperlink ref="A3" location="'A1'!a1" display="A1" xr:uid="{B145259B-1C1E-4A22-90CA-2EFA07413E24}"/>
    <hyperlink ref="A4" location="'A1数据库'!a1" display="A1数据库" xr:uid="{F294C0BA-7CF7-4E58-AC96-99F1BDC69203}"/>
    <hyperlink ref="A5" location="'A2'!a1" display="A2" xr:uid="{C504DDCC-FA5D-4FD6-B0E8-1B29EBC15602}"/>
    <hyperlink ref="A6" location="'A2数据库'!a1" display="A2数据库" xr:uid="{0EFD6388-9A59-4ADC-9568-F47DFA32E7DA}"/>
    <hyperlink ref="A7" location="'A3'!a1" display="A3" xr:uid="{989007A7-168A-4C17-BAC6-F0FBF8E02A28}"/>
    <hyperlink ref="A8" location="'A3数据库'!a1" display="A3数据库" xr:uid="{9AAF19C8-732A-40B9-ACC6-444385815C19}"/>
    <hyperlink ref="A9" location="'A4'!a1" display="A4" xr:uid="{18DD4A0D-2149-4ED6-A187-461D72D8B943}"/>
    <hyperlink ref="A10" location="'A4数据库'!a1" display="A4数据库" xr:uid="{3EA1763B-A387-4759-8C76-8B063D2EBEA0}"/>
    <hyperlink ref="A11" location="'A5'!a1" display="A5" xr:uid="{5D887CB4-1D79-4988-B858-0D98FA7B98FD}"/>
    <hyperlink ref="A12" location="'A5数据库'!a1" display="A5数据库" xr:uid="{1E46D96D-548A-4AD7-9940-4FFB7FA3F1E7}"/>
    <hyperlink ref="A13" location="'D2'!a1" display="D2" xr:uid="{2F35CCF2-68B8-4ABB-9A73-319C587F417B}"/>
    <hyperlink ref="A14" location="'D2数据库'!a1" display="D2数据库" xr:uid="{9D2D42BD-D8BE-4105-85B0-FC9CBD9EB940}"/>
    <hyperlink ref="A15" location="'D3'!a1" display="D3" xr:uid="{9FEB56B0-3160-4462-B461-0484FE664849}"/>
    <hyperlink ref="A16" location="'D3数据库'!a1" display="D3数据库" xr:uid="{AF93624B-80DE-4168-8A68-94D1232270D5}"/>
    <hyperlink ref="A17" location="'D4'!a1" display="D4" xr:uid="{CD423CAD-4796-4143-AB0E-2191ADD54A9A}"/>
    <hyperlink ref="A18" location="'D4数据库'!a1" display="D4数据库" xr:uid="{07395B51-7AAB-41DE-A66F-0EE896AC8FB5}"/>
    <hyperlink ref="A19" location="'D5'!a1" display="D5" xr:uid="{F527ECBA-C2E3-4FE9-8461-DD90B3B48FC6}"/>
    <hyperlink ref="A20" location="'D5数据库'!a1" display="D5数据库" xr:uid="{C6E2BE53-EFEC-4ED1-83F3-C8A142C7FEB1}"/>
    <hyperlink ref="A21" location="'D6'!a1" display="D6" xr:uid="{C9EB9F4C-B9A1-4CFC-9B02-4F9F98F4FE9B}"/>
    <hyperlink ref="A22" location="'D6数据库'!a1" display="D6数据库" xr:uid="{C15ABC03-4316-43D5-B1A6-8D07B61738EC}"/>
    <hyperlink ref="A23" location="'D7'!a1" display="D7" xr:uid="{BFA514F5-F93D-46DC-8401-0189A90F2538}"/>
    <hyperlink ref="A24" location="'D7数据库'!a1" display="D7数据库" xr:uid="{26EB61E0-8578-4F98-82B3-71E1DF02FC00}"/>
    <hyperlink ref="A25" location="'D8'!a1" display="D8" xr:uid="{54C3DE16-9152-450A-9EBE-3D00806F6CBE}"/>
    <hyperlink ref="A26" location="'D8数据库'!a1" display="D8数据库" xr:uid="{06847E7B-E152-4E2D-8D39-E14AC9B8951A}"/>
    <hyperlink ref="A27" location="'D9'!a1" display="D9" xr:uid="{8F7515CF-2823-4D11-B892-69A24514C920}"/>
    <hyperlink ref="A28" location="'D9数据库'!a1" display="D9数据库" xr:uid="{C115C403-5492-4BFE-B33C-C47AC8B4FD08}"/>
    <hyperlink ref="A29" location="'D10'!a1" display="D10" xr:uid="{C58A1CC5-8F33-45EB-93A9-819FE9CAD468}"/>
    <hyperlink ref="A30" location="'D10数据库'!a1" display="D10数据库" xr:uid="{9484D909-A9A9-4106-8CBE-E9D10D6485A6}"/>
    <hyperlink ref="A31" location="'D11'!a1" display="D11" xr:uid="{90FBC644-7F7A-4CF6-86D5-332253F8567A}"/>
    <hyperlink ref="A32" location="'D11数据库'!a1" display="D11数据库" xr:uid="{0E96D054-A85B-4C69-B8A5-3305CD2610DD}"/>
    <hyperlink ref="A33" location="'D12'!a1" display="D12" xr:uid="{36C5BBA8-5EA8-4A95-8A08-4CD6853714B6}"/>
    <hyperlink ref="A34" location="'D12数据库'!a1" display="D12数据库" xr:uid="{A9831EFD-A5EE-4FD4-BD6C-38325F3474CD}"/>
    <hyperlink ref="A35" location="'D13'!a1" display="D13" xr:uid="{B7D2012A-CFC8-413E-8658-5485038C8017}"/>
    <hyperlink ref="A36" location="'D13数据库'!a1" display="D13数据库" xr:uid="{269E10FC-B059-4D6C-B298-DB4D610F26C9}"/>
    <hyperlink ref="A37" location="'D14'!a1" display="D14" xr:uid="{03A50B82-2242-4D26-B05A-56EAC14D6404}"/>
    <hyperlink ref="A38" location="'D14数据库'!a1" display="D14数据库" xr:uid="{8B5F0797-1CFE-47A9-B336-3EA38E9CAC07}"/>
    <hyperlink ref="A39" location="'D15'!a1" display="D15" xr:uid="{2AF0D0B4-B4F2-482B-9B9F-0A5375F62EEF}"/>
    <hyperlink ref="A40" location="'D15数据库'!a1" display="D15数据库" xr:uid="{96A47A17-0E1E-4AA3-B6F8-8D53F0D383BD}"/>
    <hyperlink ref="A41" location="'D16'!a1" display="D16" xr:uid="{2710F0AF-D72A-46F3-AB43-331863E6821B}"/>
    <hyperlink ref="A42" location="'D16数据库'!a1" display="D16数据库" xr:uid="{8ACB6FAD-83D1-4B12-B900-AE62C967F7C4}"/>
    <hyperlink ref="A43" location="'D17'!a1" display="D17" xr:uid="{112AB4AD-D358-465C-AD93-DD512ABFAE4C}"/>
    <hyperlink ref="A44" location="'D17数据库'!a1" display="D17数据库" xr:uid="{FB1D6970-F227-4C8B-BDCA-510996B246E2}"/>
    <hyperlink ref="A45" location="'D18'!a1" display="D18" xr:uid="{13E1783A-1683-4687-9A8C-301EE4253564}"/>
    <hyperlink ref="A46" location="'D18数据库'!a1" display="D18数据库" xr:uid="{48D8DE33-FEFE-4278-BFA7-EA2BB87F5649}"/>
    <hyperlink ref="A47" location="'D19'!a1" display="D19" xr:uid="{1B81C4EE-A44D-4957-A3EE-8484B6D277B7}"/>
    <hyperlink ref="A48" location="'D19数据库'!a1" display="D19数据库" xr:uid="{B6CD66A0-68E5-4270-BC0F-3F6E17E8E873}"/>
    <hyperlink ref="A49" location="'D20'!a1" display="D20" xr:uid="{5875F026-9365-401B-9BFB-50F6EFB09DCF}"/>
    <hyperlink ref="A50" location="'D20数据库'!a1" display="D20数据库" xr:uid="{6E1E1CDC-AC33-4586-ABE5-E382C9122974}"/>
    <hyperlink ref="A51" location="'E1'!a1" display="E1" xr:uid="{0111E313-3C55-4E67-9B8E-525B73425E14}"/>
    <hyperlink ref="A52" location="'E1数据库'!a1" display="E1数据库" xr:uid="{99FC60B2-2AAF-4257-AECD-76EBD14DA166}"/>
    <hyperlink ref="A53" location="'E2'!a1" display="E2" xr:uid="{11D8DCC8-A61D-47E3-99A7-3A48AEB89E10}"/>
    <hyperlink ref="A54" location="'E2数据库'!a1" display="E2数据库" xr:uid="{6D9D2AA2-07E8-43AA-8918-C1996613E2AA}"/>
    <hyperlink ref="A55" location="'E3'!a1" display="E3" xr:uid="{1AC8F242-30DD-48A2-B674-0B9EB0CFB1C2}"/>
    <hyperlink ref="A56" location="'E3数据库'!a1" display="E3数据库" xr:uid="{3C11D128-1E68-487C-94C0-7BB51B98C726}"/>
    <hyperlink ref="A57" location="'E4'!a1" display="E4" xr:uid="{B7F17C8A-334D-4C4D-A0B6-FAB6DB65060E}"/>
    <hyperlink ref="A58" location="'E4数据库'!a1" display="E4数据库" xr:uid="{97D06A6B-EC4F-4F57-B104-EB798C81F219}"/>
    <hyperlink ref="A59" location="'E5'!a1" display="E5" xr:uid="{572C1BF1-2926-4399-A61C-ADD2C9EF663A}"/>
    <hyperlink ref="A60" location="'E5数据库'!a1" display="E5数据库" xr:uid="{72B9D16C-1B5E-4519-9827-7EAA563A139D}"/>
    <hyperlink ref="A61" location="'E6'!a1" display="E6" xr:uid="{0EF48573-D26B-422A-8EC4-D80A67D832F3}"/>
    <hyperlink ref="A62" location="'E6数据库'!a1" display="E6数据库" xr:uid="{72C09683-A90A-496E-8DC8-4BA70E01384A}"/>
    <hyperlink ref="A63" location="'E7'!a1" display="E7" xr:uid="{9283C901-7531-4949-92B8-FEEF30177A92}"/>
    <hyperlink ref="A64" location="'E7数据库'!a1" display="E7数据库" xr:uid="{5649E5A5-F8BD-432C-8E1A-7D3A0C07A6DB}"/>
    <hyperlink ref="A65" location="'E8'!a1" display="E8" xr:uid="{581A5B45-8D5D-4E7C-9911-79E7946C4A6A}"/>
    <hyperlink ref="A66" location="'E8数据库'!a1" display="E8数据库" xr:uid="{DBA5480C-8AA8-4736-B940-CBCE885E79E8}"/>
    <hyperlink ref="A67" location="'E9'!a1" display="E9" xr:uid="{9AD18A11-D462-4460-BAD0-B9EA68E88084}"/>
    <hyperlink ref="A68" location="'E9数据库'!a1" display="E9数据库" xr:uid="{02DC44F1-8804-4E33-9CD6-12B9F970FC1C}"/>
    <hyperlink ref="A69" location="'E10'!a1" display="E10" xr:uid="{11124827-CC10-46AE-875D-B18FD93C37C1}"/>
    <hyperlink ref="A70" location="'E10数据库'!a1" display="E10数据库" xr:uid="{C8C2774E-E9AB-477D-867B-941A7D925A8E}"/>
    <hyperlink ref="A71" location="'F2'!a1" display="F2" xr:uid="{4A63BBAB-6DDE-4781-BEAB-847BA2C7FE3F}"/>
    <hyperlink ref="A72" location="'F2数据库'!a1" display="F2数据库" xr:uid="{1EBE82C9-0F51-448B-82F8-ABB5794C9457}"/>
    <hyperlink ref="A73" location="'F3'!a1" display="F3" xr:uid="{89911BAE-178A-48E6-82D5-A3E3FE31B638}"/>
    <hyperlink ref="A74" location="'F3数据库'!a1" display="F3数据库" xr:uid="{0389C786-8FC7-4AD0-ACFB-8D2229494BE4}"/>
    <hyperlink ref="A75" location="'F4'!a1" display="F4" xr:uid="{50E1C574-94F4-4559-8E62-EFB66126F049}"/>
    <hyperlink ref="A76" location="'F4数据库'!a1" display="F4数据库" xr:uid="{52C94CA8-7CAF-46D8-A8F7-CC876A4C765A}"/>
    <hyperlink ref="A77" location="'F5'!a1" display="F5" xr:uid="{2D6D9F35-EC2F-43E6-B9AC-65E2AD588492}"/>
    <hyperlink ref="A78" location="'F5数据库'!a1" display="F5数据库" xr:uid="{A0AE02BF-3371-4DEF-8A51-2D619F9E83B0}"/>
    <hyperlink ref="A79" location="'F6'!a1" display="F6" xr:uid="{3864213C-7AA7-4805-9F51-9D15943107E2}"/>
    <hyperlink ref="A80" location="'F6数据库'!a1" display="F6数据库" xr:uid="{F07E9993-3E5A-44A4-8229-F22D0F4BEE68}"/>
    <hyperlink ref="A81" location="'F7'!a1" display="F7" xr:uid="{0DB4CF46-12D1-46DD-BF76-C0E29633918F}"/>
    <hyperlink ref="A82" location="'F7数据库'!a1" display="F7数据库" xr:uid="{87ECDFC8-0926-4AD6-A0C1-B625E4DAAF76}"/>
    <hyperlink ref="A83" location="'F8'!a1" display="F8" xr:uid="{B5644E2C-DBD0-4CCF-BC27-DE78E8B0171F}"/>
    <hyperlink ref="A84" location="'F8数据库'!a1" display="F8数据库" xr:uid="{9DA51153-170B-410C-A114-7D0E748AD10E}"/>
    <hyperlink ref="A85" location="'F9'!a1" display="F9" xr:uid="{97742597-04B3-4D97-B717-D215B94F3462}"/>
    <hyperlink ref="A86" location="'F9数据库'!a1" display="F9数据库" xr:uid="{5A5D7B0C-FC52-4AD4-AE22-077539AABA3D}"/>
    <hyperlink ref="A87" location="'F10'!a1" display="F10" xr:uid="{FFF91CBD-8B5C-43D6-B49B-2E63146041B1}"/>
    <hyperlink ref="A88" location="'F10数据库'!a1" display="F10数据库" xr:uid="{1D505086-5567-490B-B282-5F2606FAEB89}"/>
    <hyperlink ref="A89" location="'F11'!a1" display="F11" xr:uid="{C92B6908-7181-49D5-852E-00348EAD6056}"/>
    <hyperlink ref="A90" location="'F11数据库'!a1" display="F11数据库" xr:uid="{196A17B6-9073-47CE-B80E-C68D23B2F02A}"/>
    <hyperlink ref="A91" location="'F12'!a1" display="F12" xr:uid="{BD868569-CCB7-4491-84FD-CDB52A062A2A}"/>
    <hyperlink ref="A92" location="'F12数据库'!a1" display="F12数据库" xr:uid="{E421D9AE-BB71-4EEC-97A1-3644905AC6E4}"/>
    <hyperlink ref="A93" location="'F13'!a1" display="F13" xr:uid="{BC80D6BF-BA1A-4127-9FD2-44F8E64CB6C2}"/>
    <hyperlink ref="A94" location="'F13数据库'!a1" display="F13数据库" xr:uid="{83DB2B90-70BF-4294-906B-09EC264A04D5}"/>
    <hyperlink ref="A95" location="'F14'!a1" display="F14" xr:uid="{C3080281-A15A-48B9-ACC0-2D4E0400BEAE}"/>
    <hyperlink ref="A96" location="'F14数据库'!a1" display="F14数据库" xr:uid="{81210E14-C98C-4284-B8E6-1420087AA19A}"/>
    <hyperlink ref="A97" location="'G1'!a1" display="G1" xr:uid="{E73895E0-A695-4D44-9C72-36AB38FC5D73}"/>
    <hyperlink ref="A98" location="'G1数据库'!a1" display="G1数据库" xr:uid="{23516B20-5BF2-4667-9E30-22D6A1561256}"/>
    <hyperlink ref="A99" location="'G2'!a1" display="G2" xr:uid="{7009CBA6-9671-4448-836A-AD5B27B05CEB}"/>
    <hyperlink ref="A100" location="'G2数据库'!a1" display="G2数据库" xr:uid="{48CC5760-77CF-44E5-98E0-E4384A09CBEF}"/>
    <hyperlink ref="A101" location="'G3'!a1" display="G3" xr:uid="{B5220616-10ED-4A1A-8508-7C9F1D72EA08}"/>
    <hyperlink ref="A102" location="'G3数据库'!a1" display="G3数据库" xr:uid="{D4B27412-CAF9-4BFA-8C6B-C638AF911250}"/>
    <hyperlink ref="A103" location="'G4'!a1" display="G4" xr:uid="{930F8BCF-7DDE-4FE8-AABB-1A10ED9C40C5}"/>
    <hyperlink ref="A104" location="'G4数据库'!a1" display="G4数据库" xr:uid="{2478745C-2D2A-4BF5-8B3E-76E04BCE24BE}"/>
    <hyperlink ref="A105" location="'G5'!a1" display="G5" xr:uid="{07186EAB-DD4C-4607-84F2-A27CE4B90279}"/>
    <hyperlink ref="A106" location="'G5数据库'!a1" display="G5数据库" xr:uid="{2F71DD45-EC02-4823-964E-2199ABD7C0B7}"/>
    <hyperlink ref="A107" location="'G6'!a1" display="G6" xr:uid="{F893024E-F198-45FA-BA61-A022381EBB55}"/>
    <hyperlink ref="A108" location="'G6数据库'!a1" display="G6数据库" xr:uid="{81FFC8F0-4645-4A49-ABD5-4FE2B2F8687B}"/>
    <hyperlink ref="A109" location="'G11'!a1" display="G11" xr:uid="{2D49E36E-8BF2-4BE3-96BC-4D394FE3FF69}"/>
    <hyperlink ref="A110" location="'G11数据库'!a1" display="G11数据库" xr:uid="{E5BBC697-1944-4249-A4FB-9E2A16524965}"/>
    <hyperlink ref="A111" location="'G12'!a1" display="G12" xr:uid="{4BED155C-0F94-4D08-B78C-9487FF87B19A}"/>
    <hyperlink ref="A112" location="'G12数据库'!a1" display="G12数据库" xr:uid="{4B66E787-7197-48EB-9987-316DD5141E5F}"/>
    <hyperlink ref="A113" location="'G13'!a1" display="G13" xr:uid="{1A75442D-2885-40CD-A8B7-3437FE627E58}"/>
    <hyperlink ref="A114" location="'G13数据库'!a1" display="G13数据库" xr:uid="{A8265FCD-DE29-4A5B-A6D4-E29981311525}"/>
    <hyperlink ref="A115" location="'G14'!a1" display="G14" xr:uid="{BAC22944-BDBB-486B-9B32-376CA950B10B}"/>
    <hyperlink ref="A116" location="'G14数据库'!a1" display="G14数据库" xr:uid="{40050C2F-1146-412D-8023-A50B5600D936}"/>
    <hyperlink ref="A117" location="'G15'!a1" display="G15" xr:uid="{95E7D215-7BF8-45C3-BD22-7FD381E60B74}"/>
    <hyperlink ref="A118" location="'G15数据库'!a1" display="G15数据库" xr:uid="{765A17E8-378B-402D-9708-9E2DA6814BF8}"/>
    <hyperlink ref="A119" location="'G16'!a1" display="G16" xr:uid="{41E27892-FBA6-4022-900E-91422CBA6B51}"/>
    <hyperlink ref="A120" location="'G16数据库'!a1" display="G16数据库" xr:uid="{249B5849-7827-4181-B261-A3937291EC06}"/>
    <hyperlink ref="A121" location="'G17'!a1" display="G17" xr:uid="{D244B4F8-BDC8-40AB-A7A2-362E27BF0EBF}"/>
    <hyperlink ref="A122" location="'G17数据库'!a1" display="G17数据库" xr:uid="{504421AB-04CA-4343-8A55-A92A00154A7F}"/>
    <hyperlink ref="A123" location="'H1'!a1" display="H1" xr:uid="{400F3F84-6F8F-47E8-9424-BBD22CBE4569}"/>
    <hyperlink ref="A124" location="'H1数据库'!a1" display="H1数据库" xr:uid="{AD5C605F-58C7-41F6-B0FD-7316E165D027}"/>
    <hyperlink ref="A125" location="'H2'!a1" display="H2" xr:uid="{10A556BC-D363-489F-A427-1EA81A2D1D6A}"/>
    <hyperlink ref="A126" location="'H2数据库'!a1" display="H2数据库" xr:uid="{CC29D494-B4EA-4BC9-98E4-660C508C64CF}"/>
    <hyperlink ref="A127" location="'J1'!a1" display="J1" xr:uid="{E30071C8-048E-4A2B-8EBF-37653F5D96C5}"/>
    <hyperlink ref="A128" location="'J1数据库'!a1" display="J1数据库" xr:uid="{24487065-2ACC-4402-85AF-F3D92E355646}"/>
    <hyperlink ref="A129" location="'J2'!a1" display="J2" xr:uid="{FC80795E-80D4-4289-9578-5D8790C56C41}"/>
    <hyperlink ref="A130" location="'J2数据库'!a1" display="J2数据库" xr:uid="{99158D0F-C62F-481D-8327-2A720E8EE863}"/>
    <hyperlink ref="A131" location="'J13'!a1" display="J13" xr:uid="{C8439318-00E0-4580-805E-E8E195760769}"/>
    <hyperlink ref="A132" location="'J13数据库'!a1" display="J13数据库" xr:uid="{B57CAA0E-6C4C-4A20-8524-F785B0A286E8}"/>
    <hyperlink ref="A133" location="'K1'!a1" display="K1" xr:uid="{3354CB85-7974-48A5-90C1-72DE100C4076}"/>
    <hyperlink ref="A134" location="'K1数据库'!a1" display="K1数据库" xr:uid="{2AFEFC53-7BFA-4D11-9619-C6A95EDC06FD}"/>
    <hyperlink ref="A135" location="'K2'!a1" display="K2" xr:uid="{38B9847C-90A7-41F8-B1FE-7CD402D581D8}"/>
    <hyperlink ref="A136" location="'K2数据库'!a1" display="K2数据库" xr:uid="{10478815-D2B2-4270-A0BF-C90F3C471192}"/>
    <hyperlink ref="A137" location="'Q1'!a1" display="Q1" xr:uid="{C4551792-C887-46D8-B25C-56A7AF601AE1}"/>
    <hyperlink ref="A138" location="'Q1数据库'!a1" display="Q1数据库" xr:uid="{998E1585-1D85-4C1A-A460-D15526C1A597}"/>
    <hyperlink ref="A139" location="'Q2'!a1" display="Q2" xr:uid="{B841675D-1848-44DE-8AA9-45C61AA147E1}"/>
    <hyperlink ref="A140" location="'Q2数据库'!a1" display="Q2数据库" xr:uid="{0342F988-A1C0-494E-B562-2155158DE8AC}"/>
    <hyperlink ref="A141" location="'Q3'!a1" display="Q3" xr:uid="{2A70A73F-3698-4654-9245-4698799F3666}"/>
    <hyperlink ref="A142" location="'Q3数据库'!a1" display="Q3数据库" xr:uid="{012CB09A-BCA5-4F1B-8201-AAF5615E7C88}"/>
    <hyperlink ref="A143" location="'Q4'!a1" display="Q4" xr:uid="{E3228190-9FE8-46B3-A847-4849673D108A}"/>
    <hyperlink ref="A144" location="'Q4数据库'!a1" display="Q4数据库" xr:uid="{092F8223-5EB5-4A2E-851B-D50E828E84C5}"/>
    <hyperlink ref="A145" location="'Q5'!a1" display="Q5" xr:uid="{57FD03E3-8E40-4B74-B62B-B11570E4DB2C}"/>
    <hyperlink ref="A146" location="'Q5数据库'!a1" display="Q5数据库" xr:uid="{518E86CE-1E06-487A-8E84-623EE6999C31}"/>
    <hyperlink ref="A147" location="'Q6'!a1" display="Q6" xr:uid="{194D0D32-6684-43A0-AF44-A6C1D8761B99}"/>
    <hyperlink ref="A148" location="'Q6数据库'!a1" display="Q6数据库" xr:uid="{5CE7165C-6BE0-42E9-B0FE-10D635A287D4}"/>
    <hyperlink ref="A149" location="'Q7'!a1" display="Q7" xr:uid="{AA8C10EE-3422-4232-85B2-AFED74FA9D5E}"/>
    <hyperlink ref="A150" location="'Q7数据库'!a1" display="Q7数据库" xr:uid="{FEEC945A-F692-49C5-A31E-F4D499C563B4}"/>
    <hyperlink ref="A151" location="'U1'!a1" display="U1" xr:uid="{B23BB552-28EC-43C6-83B5-DF92AD089BFB}"/>
    <hyperlink ref="A152" location="'U1数据库'!a1" display="U1数据库" xr:uid="{89D602F3-3A08-446A-BCAA-1390D9F6CBE9}"/>
    <hyperlink ref="A153" location="'U2'!a1" display="U2" xr:uid="{38716FCF-6C72-4A8A-BA80-52D33CB670B1}"/>
    <hyperlink ref="A154" location="'U2数据库'!a1" display="U2数据库" xr:uid="{B83F2B46-03C3-4C36-8B02-17EFAF9BD320}"/>
    <hyperlink ref="A155" location="'U3'!a1" display="U3" xr:uid="{32BA4ACA-1A07-48CF-9319-020CC84568E9}"/>
    <hyperlink ref="A156" location="'U3数据库'!a1" display="U3数据库" xr:uid="{F1EF4FC7-BD0D-4122-880D-CF77F66679A2}"/>
    <hyperlink ref="A157" location="'U4'!a1" display="U4" xr:uid="{66182DC6-42F8-4D75-A439-DA3FCB3491B6}"/>
    <hyperlink ref="A158" location="'U4数据库'!a1" display="U4数据库" xr:uid="{21406B35-A404-4531-B3C3-838580BBFCF4}"/>
    <hyperlink ref="A159" location="'U5'!a1" display="U5" xr:uid="{D0B03E9C-E552-4C09-90EE-338E15F071CD}"/>
    <hyperlink ref="A160" location="'U5数据库'!a1" display="U5数据库" xr:uid="{E94DA82C-D3AC-4CDA-9A5B-4ED580A0520D}"/>
    <hyperlink ref="A161" location="'U6'!a1" display="U6" xr:uid="{FD53D550-7752-410E-8A34-0B402E14B14D}"/>
    <hyperlink ref="A162" location="'U6数据库'!a1" display="U6数据库" xr:uid="{ED703EA0-1DF2-499E-85CE-B849187FB082}"/>
    <hyperlink ref="A163" location="'Y1'!a1" display="Y1" xr:uid="{3401EB3A-F066-46BB-97CE-5844ED95C048}"/>
    <hyperlink ref="A164" location="'Y1数据库'!a1" display="Y1数据库" xr:uid="{1C8BB8B4-69AF-48BB-88B5-61F590C13750}"/>
    <hyperlink ref="A165" location="'Y2'!a1" display="Y2" xr:uid="{765B911E-64F3-421E-8CAC-4EAE57266D8A}"/>
    <hyperlink ref="A166" location="'Y2数据库'!a1" display="Y2数据库" xr:uid="{5B6A71BB-247B-4555-A520-3EE8F1EB5775}"/>
    <hyperlink ref="A167" location="'Y4'!a1" display="Y4" xr:uid="{2950F4BA-BEB9-4566-B55F-61CBE4405A50}"/>
    <hyperlink ref="A168" location="'Y4数据库'!a1" display="Y4数据库" xr:uid="{E1A9FC29-029D-4E9E-811A-DFF3D7328BF4}"/>
  </hyperlinks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FC3F9-F5BA-41C8-8011-0FA854F5EE06}">
  <sheetPr codeName="Sheet19"/>
  <dimension ref="A1:I1000"/>
  <sheetViews>
    <sheetView tabSelected="1" topLeftCell="B1" zoomScaleNormal="100" workbookViewId="0">
      <pane ySplit="1" topLeftCell="A2" activePane="bottomLeft" state="frozen"/>
      <selection pane="bottomLeft" activeCell="F8" sqref="F8"/>
    </sheetView>
  </sheetViews>
  <sheetFormatPr defaultColWidth="8.7265625" defaultRowHeight="14" x14ac:dyDescent="0.25"/>
  <cols>
    <col min="1" max="1" width="5.26953125" style="74" hidden="1" customWidth="1"/>
    <col min="2" max="2" width="39.90625" style="50" customWidth="1"/>
    <col min="3" max="3" width="5.26953125" style="17" bestFit="1" customWidth="1"/>
    <col min="4" max="4" width="7.453125" style="72" hidden="1" customWidth="1"/>
    <col min="5" max="5" width="85.90625" style="17" bestFit="1" customWidth="1"/>
    <col min="6" max="6" width="8.7265625" style="72"/>
    <col min="7" max="7" width="7.26953125" style="72" bestFit="1" customWidth="1"/>
    <col min="8" max="8" width="38.36328125" style="72" customWidth="1"/>
    <col min="9" max="9" width="5.26953125" style="74" customWidth="1"/>
    <col min="10" max="16384" width="8.7265625" style="17"/>
  </cols>
  <sheetData>
    <row r="1" spans="1:9" x14ac:dyDescent="0.25">
      <c r="A1" s="73" t="s">
        <v>619</v>
      </c>
      <c r="B1" s="16" t="s">
        <v>161</v>
      </c>
      <c r="C1" s="15" t="s">
        <v>32</v>
      </c>
      <c r="D1" s="71" t="s">
        <v>33</v>
      </c>
      <c r="E1" s="71" t="s">
        <v>1019</v>
      </c>
      <c r="F1" s="71" t="s">
        <v>618</v>
      </c>
      <c r="G1" s="71" t="s">
        <v>867</v>
      </c>
      <c r="H1" s="71" t="s">
        <v>866</v>
      </c>
      <c r="I1" s="73" t="s">
        <v>619</v>
      </c>
    </row>
    <row r="2" spans="1:9" x14ac:dyDescent="0.25">
      <c r="A2" s="73">
        <f>IF(B2="","",ROW(B2)-1)</f>
        <v>1</v>
      </c>
      <c r="B2" s="59" t="s">
        <v>1037</v>
      </c>
      <c r="C2" s="15">
        <v>2</v>
      </c>
      <c r="D2" s="71" t="str">
        <f t="shared" ref="D2:D66" si="0">IF(B2="","",MID(B2,0+1,FIND("-",B2,1)-1))</f>
        <v>Q3</v>
      </c>
      <c r="E2" s="71" t="str">
        <f>IFERROR(VLOOKUP(D2,总目录!E:H,4,0),"")</f>
        <v>Q3-类型-子项-支撑管管径-被支撑管管径-高度-长度</v>
      </c>
      <c r="F2" s="71" t="str">
        <f>HYPERLINK("#"&amp;D2&amp;"!D2",D2)</f>
        <v>Q3</v>
      </c>
      <c r="G2" s="71" t="str">
        <f>IFERROR(VLOOKUP(D2,总目录!E:G,2,0),"")</f>
        <v>C.15-3</v>
      </c>
      <c r="H2" s="71" t="str">
        <f>IFERROR(VLOOKUP(D2,总目录!E:G,3,0),"")</f>
        <v>大管用角钢支撑小管</v>
      </c>
      <c r="I2" s="73">
        <f>IF(B2="","",ROW(B2)-1)</f>
        <v>1</v>
      </c>
    </row>
    <row r="3" spans="1:9" x14ac:dyDescent="0.25">
      <c r="A3" s="73">
        <f t="shared" ref="A3:A66" si="1">IF(B3="","",ROW(B3)-1)</f>
        <v>2</v>
      </c>
      <c r="B3" s="59" t="s">
        <v>1038</v>
      </c>
      <c r="C3" s="15">
        <v>2</v>
      </c>
      <c r="D3" s="71" t="str">
        <f t="shared" si="0"/>
        <v>U1</v>
      </c>
      <c r="E3" s="71" t="str">
        <f>IFERROR(VLOOKUP(D3,总目录!E:H,4,0),"")</f>
        <v>U1-子项-管径-材料代码</v>
      </c>
      <c r="F3" s="71" t="str">
        <f t="shared" ref="F3:F66" si="2">HYPERLINK("#"&amp;D3&amp;"!D2",D3)</f>
        <v>U1</v>
      </c>
      <c r="G3" s="71" t="str">
        <f>IFERROR(VLOOKUP(D3,总目录!E:G,2,0),"")</f>
        <v>C.19-1</v>
      </c>
      <c r="H3" s="71" t="str">
        <f>IFERROR(VLOOKUP(D3,总目录!E:G,3,0),"")</f>
        <v>固定或导向用U形螺栓</v>
      </c>
      <c r="I3" s="73">
        <f t="shared" ref="I3:I66" si="3">IF(B3="","",ROW(B3)-1)</f>
        <v>2</v>
      </c>
    </row>
    <row r="4" spans="1:9" x14ac:dyDescent="0.25">
      <c r="A4" s="73">
        <f t="shared" si="1"/>
        <v>3</v>
      </c>
      <c r="B4" s="59" t="s">
        <v>1039</v>
      </c>
      <c r="C4" s="15">
        <v>2</v>
      </c>
      <c r="D4" s="71" t="str">
        <f t="shared" si="0"/>
        <v>D4</v>
      </c>
      <c r="E4" s="71" t="str">
        <f>IFERROR(VLOOKUP(D4,总目录!E:H,4,0),"")</f>
        <v>D4-类型-子项-长度-筋板高度</v>
      </c>
      <c r="F4" s="71" t="str">
        <f t="shared" si="2"/>
        <v>D4</v>
      </c>
      <c r="G4" s="71" t="str">
        <f>IFERROR(VLOOKUP(D4,总目录!E:G,2,0),"")</f>
        <v>C.4-4</v>
      </c>
      <c r="H4" s="71" t="str">
        <f>IFERROR(VLOOKUP(D4,总目录!E:G,3,0),"")</f>
        <v>悬臂架（梁上生根）</v>
      </c>
      <c r="I4" s="73">
        <f t="shared" si="3"/>
        <v>3</v>
      </c>
    </row>
    <row r="5" spans="1:9" x14ac:dyDescent="0.25">
      <c r="A5" s="73">
        <f t="shared" si="1"/>
        <v>4</v>
      </c>
      <c r="B5" s="59" t="s">
        <v>1039</v>
      </c>
      <c r="C5" s="15">
        <v>2</v>
      </c>
      <c r="D5" s="71" t="str">
        <f t="shared" si="0"/>
        <v>D4</v>
      </c>
      <c r="E5" s="71" t="str">
        <f>IFERROR(VLOOKUP(D5,总目录!E:H,4,0),"")</f>
        <v>D4-类型-子项-长度-筋板高度</v>
      </c>
      <c r="F5" s="71" t="str">
        <f t="shared" si="2"/>
        <v>D4</v>
      </c>
      <c r="G5" s="71" t="str">
        <f>IFERROR(VLOOKUP(D5,总目录!E:G,2,0),"")</f>
        <v>C.4-4</v>
      </c>
      <c r="H5" s="71" t="str">
        <f>IFERROR(VLOOKUP(D5,总目录!E:G,3,0),"")</f>
        <v>悬臂架（梁上生根）</v>
      </c>
      <c r="I5" s="73">
        <f t="shared" si="3"/>
        <v>4</v>
      </c>
    </row>
    <row r="6" spans="1:9" x14ac:dyDescent="0.25">
      <c r="A6" s="73">
        <f t="shared" si="1"/>
        <v>5</v>
      </c>
      <c r="B6" s="59" t="s">
        <v>1040</v>
      </c>
      <c r="C6" s="15">
        <v>2</v>
      </c>
      <c r="D6" s="71" t="str">
        <f t="shared" si="0"/>
        <v>D5</v>
      </c>
      <c r="E6" s="71" t="str">
        <f>IFERROR(VLOOKUP(D6,总目录!E:H,4,0),"")</f>
        <v>D5-类型-子项-长度1-长度2-筋板尺寸</v>
      </c>
      <c r="F6" s="71" t="str">
        <f t="shared" si="2"/>
        <v>D5</v>
      </c>
      <c r="G6" s="71" t="str">
        <f>IFERROR(VLOOKUP(D6,总目录!E:G,2,0),"")</f>
        <v>C.4-5</v>
      </c>
      <c r="H6" s="71" t="str">
        <f>IFERROR(VLOOKUP(D6,总目录!E:G,3,0),"")</f>
        <v>端焊三角架</v>
      </c>
      <c r="I6" s="73">
        <f t="shared" si="3"/>
        <v>5</v>
      </c>
    </row>
    <row r="7" spans="1:9" x14ac:dyDescent="0.25">
      <c r="A7" s="73">
        <f t="shared" si="1"/>
        <v>6</v>
      </c>
      <c r="B7" s="59" t="s">
        <v>1041</v>
      </c>
      <c r="C7" s="15">
        <v>2</v>
      </c>
      <c r="D7" s="71" t="str">
        <f t="shared" si="0"/>
        <v>D6</v>
      </c>
      <c r="E7" s="71" t="str">
        <f>IFERROR(VLOOKUP(D7,总目录!E:H,4,0),"")</f>
        <v>D6-类型-子项-长度1-长度2</v>
      </c>
      <c r="F7" s="71" t="str">
        <f t="shared" si="2"/>
        <v>D6</v>
      </c>
      <c r="G7" s="71" t="str">
        <f>IFERROR(VLOOKUP(D7,总目录!E:G,2,0),"")</f>
        <v>C.4-6</v>
      </c>
      <c r="H7" s="71" t="str">
        <f>IFERROR(VLOOKUP(D7,总目录!E:G,3,0),"")</f>
        <v>侧焊三角架</v>
      </c>
      <c r="I7" s="73">
        <f t="shared" si="3"/>
        <v>6</v>
      </c>
    </row>
    <row r="8" spans="1:9" x14ac:dyDescent="0.25">
      <c r="A8" s="73">
        <f t="shared" si="1"/>
        <v>7</v>
      </c>
      <c r="B8" s="59" t="s">
        <v>1042</v>
      </c>
      <c r="C8" s="15">
        <v>2</v>
      </c>
      <c r="D8" s="71" t="str">
        <f t="shared" si="0"/>
        <v>D7</v>
      </c>
      <c r="E8" s="71" t="str">
        <f>IFERROR(VLOOKUP(D8,总目录!E:H,4,0),"")</f>
        <v>D7-类型-子项-高度-长度</v>
      </c>
      <c r="F8" s="71" t="str">
        <f t="shared" si="2"/>
        <v>D7</v>
      </c>
      <c r="G8" s="71" t="str">
        <f>IFERROR(VLOOKUP(D8,总目录!E:G,2,0),"")</f>
        <v>C.4-7</v>
      </c>
      <c r="H8" s="71" t="str">
        <f>IFERROR(VLOOKUP(D8,总目录!E:G,3,0),"")</f>
        <v>L形/倒L形架</v>
      </c>
      <c r="I8" s="73">
        <f t="shared" si="3"/>
        <v>7</v>
      </c>
    </row>
    <row r="9" spans="1:9" x14ac:dyDescent="0.25">
      <c r="A9" s="73">
        <f t="shared" si="1"/>
        <v>8</v>
      </c>
      <c r="B9" s="59" t="s">
        <v>1043</v>
      </c>
      <c r="C9" s="15">
        <v>2</v>
      </c>
      <c r="D9" s="71" t="str">
        <f t="shared" si="0"/>
        <v>D8</v>
      </c>
      <c r="E9" s="71" t="str">
        <f>IFERROR(VLOOKUP(D9,总目录!E:H,4,0),"")</f>
        <v>D8-类型-子项-高度-长度</v>
      </c>
      <c r="F9" s="71" t="str">
        <f t="shared" si="2"/>
        <v>D8</v>
      </c>
      <c r="G9" s="71" t="str">
        <f>IFERROR(VLOOKUP(D9,总目录!E:G,2,0),"")</f>
        <v>C.4-8</v>
      </c>
      <c r="H9" s="71" t="str">
        <f>IFERROR(VLOOKUP(D9,总目录!E:G,3,0),"")</f>
        <v>门形/倒门形架（角钢/槽钢）</v>
      </c>
      <c r="I9" s="73">
        <f t="shared" si="3"/>
        <v>8</v>
      </c>
    </row>
    <row r="10" spans="1:9" x14ac:dyDescent="0.25">
      <c r="A10" s="73">
        <f t="shared" si="1"/>
        <v>9</v>
      </c>
      <c r="B10" s="59" t="s">
        <v>1044</v>
      </c>
      <c r="C10" s="15">
        <v>2</v>
      </c>
      <c r="D10" s="71" t="str">
        <f t="shared" si="0"/>
        <v>D9</v>
      </c>
      <c r="E10" s="71" t="str">
        <f>IFERROR(VLOOKUP(D10,总目录!E:H,4,0),"")</f>
        <v>D9-类型-子项-高度1-长度2-筋板尺寸</v>
      </c>
      <c r="F10" s="71" t="str">
        <f t="shared" si="2"/>
        <v>D9</v>
      </c>
      <c r="G10" s="71" t="str">
        <f>IFERROR(VLOOKUP(D10,总目录!E:G,2,0),"")</f>
        <v>C.4-9</v>
      </c>
      <c r="H10" s="71" t="str">
        <f>IFERROR(VLOOKUP(D10,总目录!E:G,3,0),"")</f>
        <v>半门形/倒半门形架（角钢/槽钢）</v>
      </c>
      <c r="I10" s="73">
        <f t="shared" si="3"/>
        <v>9</v>
      </c>
    </row>
    <row r="11" spans="1:9" x14ac:dyDescent="0.25">
      <c r="A11" s="73">
        <f t="shared" si="1"/>
        <v>10</v>
      </c>
      <c r="B11" s="59" t="s">
        <v>1045</v>
      </c>
      <c r="C11" s="15">
        <v>2</v>
      </c>
      <c r="D11" s="71" t="str">
        <f t="shared" si="0"/>
        <v>D10</v>
      </c>
      <c r="E11" s="71" t="str">
        <f>IFERROR(VLOOKUP(D11,总目录!E:H,4,0),"")</f>
        <v>D10-类型-子项-接点焊接形式-长度-间隙-筋板尺寸</v>
      </c>
      <c r="F11" s="71" t="str">
        <f t="shared" si="2"/>
        <v>D10</v>
      </c>
      <c r="G11" s="71" t="str">
        <f>IFERROR(VLOOKUP(D11,总目录!E:G,2,0),"")</f>
        <v>C.4-10</v>
      </c>
      <c r="H11" s="71" t="str">
        <f>IFERROR(VLOOKUP(D11,总目录!E:G,3,0),"")</f>
        <v>辅助梁</v>
      </c>
      <c r="I11" s="73">
        <f t="shared" si="3"/>
        <v>10</v>
      </c>
    </row>
    <row r="12" spans="1:9" x14ac:dyDescent="0.25">
      <c r="A12" s="73">
        <f t="shared" si="1"/>
        <v>11</v>
      </c>
      <c r="B12" s="59" t="s">
        <v>1046</v>
      </c>
      <c r="C12" s="15">
        <v>2</v>
      </c>
      <c r="D12" s="71" t="str">
        <f t="shared" si="0"/>
        <v>D11</v>
      </c>
      <c r="E12" s="71" t="str">
        <f>IFERROR(VLOOKUP(D12,总目录!E:H,4,0),"")</f>
        <v>D11-类型-子项-高度-间隙</v>
      </c>
      <c r="F12" s="71" t="str">
        <f t="shared" si="2"/>
        <v>D11</v>
      </c>
      <c r="G12" s="71" t="str">
        <f>IFERROR(VLOOKUP(D12,总目录!E:G,2,0),"")</f>
        <v>C.4-11</v>
      </c>
      <c r="H12" s="71" t="str">
        <f>IFERROR(VLOOKUP(D12,总目录!E:G,3,0),"")</f>
        <v>辅助柱</v>
      </c>
      <c r="I12" s="73">
        <f t="shared" si="3"/>
        <v>11</v>
      </c>
    </row>
    <row r="13" spans="1:9" x14ac:dyDescent="0.25">
      <c r="A13" s="73">
        <f t="shared" si="1"/>
        <v>12</v>
      </c>
      <c r="B13" s="59" t="s">
        <v>1047</v>
      </c>
      <c r="C13" s="15">
        <v>2</v>
      </c>
      <c r="D13" s="71" t="str">
        <f t="shared" si="0"/>
        <v>D12</v>
      </c>
      <c r="E13" s="71" t="str">
        <f>IFERROR(VLOOKUP(D13,总目录!E:H,4,0),"")</f>
        <v>D12-类型-子项-高度-长度</v>
      </c>
      <c r="F13" s="71" t="str">
        <f t="shared" si="2"/>
        <v>D12</v>
      </c>
      <c r="G13" s="71" t="str">
        <f>IFERROR(VLOOKUP(D13,总目录!E:G,2,0),"")</f>
        <v>C.4-12</v>
      </c>
      <c r="H13" s="71" t="str">
        <f>IFERROR(VLOOKUP(D13,总目录!E:G,3,0),"")</f>
        <v>T形/倒T形架</v>
      </c>
      <c r="I13" s="73">
        <f t="shared" si="3"/>
        <v>12</v>
      </c>
    </row>
    <row r="14" spans="1:9" x14ac:dyDescent="0.25">
      <c r="A14" s="73">
        <f t="shared" si="1"/>
        <v>13</v>
      </c>
      <c r="B14" s="59" t="s">
        <v>1048</v>
      </c>
      <c r="C14" s="15">
        <v>2</v>
      </c>
      <c r="D14" s="71" t="str">
        <f t="shared" si="0"/>
        <v>D13</v>
      </c>
      <c r="E14" s="71" t="str">
        <f>IFERROR(VLOOKUP(D14,总目录!E:H,4,0),"")</f>
        <v>D13-类型-子项-高度-长度</v>
      </c>
      <c r="F14" s="71" t="str">
        <f t="shared" si="2"/>
        <v>D13</v>
      </c>
      <c r="G14" s="71" t="str">
        <f>IFERROR(VLOOKUP(D14,总目录!E:G,2,0),"")</f>
        <v>C.4-13</v>
      </c>
      <c r="H14" s="71" t="str">
        <f>IFERROR(VLOOKUP(D14,总目录!E:G,3,0),"")</f>
        <v>门形/倒门形架（H型钢）</v>
      </c>
      <c r="I14" s="73">
        <f t="shared" si="3"/>
        <v>13</v>
      </c>
    </row>
    <row r="15" spans="1:9" x14ac:dyDescent="0.25">
      <c r="A15" s="73">
        <f t="shared" si="1"/>
        <v>14</v>
      </c>
      <c r="B15" s="59" t="s">
        <v>1049</v>
      </c>
      <c r="C15" s="15">
        <v>2</v>
      </c>
      <c r="D15" s="71" t="str">
        <f t="shared" si="0"/>
        <v>D14</v>
      </c>
      <c r="E15" s="71" t="str">
        <f>IFERROR(VLOOKUP(D15,总目录!E:H,4,0),"")</f>
        <v>D14-类型-子项-高度-长度-筋板尺寸</v>
      </c>
      <c r="F15" s="71" t="str">
        <f t="shared" si="2"/>
        <v>D14</v>
      </c>
      <c r="G15" s="71" t="str">
        <f>IFERROR(VLOOKUP(D15,总目录!E:G,2,0),"")</f>
        <v>C.4-14</v>
      </c>
      <c r="H15" s="71" t="str">
        <f>IFERROR(VLOOKUP(D15,总目录!E:G,3,0),"")</f>
        <v>半门形/倒半门形架（H型钢）</v>
      </c>
      <c r="I15" s="73">
        <f t="shared" si="3"/>
        <v>14</v>
      </c>
    </row>
    <row r="16" spans="1:9" x14ac:dyDescent="0.25">
      <c r="A16" s="73">
        <f t="shared" si="1"/>
        <v>15</v>
      </c>
      <c r="B16" s="59" t="s">
        <v>1050</v>
      </c>
      <c r="C16" s="15">
        <v>2</v>
      </c>
      <c r="D16" s="71" t="str">
        <f t="shared" si="0"/>
        <v>D15</v>
      </c>
      <c r="E16" s="71" t="str">
        <f>IFERROR(VLOOKUP(D16,总目录!E:H,4,0),"")</f>
        <v>D15-类型-子项-接点焊接形式-长度1-长度2-筋板尺寸</v>
      </c>
      <c r="F16" s="71" t="str">
        <f t="shared" si="2"/>
        <v>D15</v>
      </c>
      <c r="G16" s="71" t="str">
        <f>IFERROR(VLOOKUP(D16,总目录!E:G,2,0),"")</f>
        <v>C.4-15</v>
      </c>
      <c r="H16" s="71" t="str">
        <f>IFERROR(VLOOKUP(D16,总目录!E:G,3,0),"")</f>
        <v>水平T形架</v>
      </c>
      <c r="I16" s="73">
        <f t="shared" si="3"/>
        <v>15</v>
      </c>
    </row>
    <row r="17" spans="1:9" x14ac:dyDescent="0.25">
      <c r="A17" s="73">
        <f t="shared" si="1"/>
        <v>16</v>
      </c>
      <c r="B17" s="59" t="s">
        <v>1051</v>
      </c>
      <c r="C17" s="15">
        <v>2</v>
      </c>
      <c r="D17" s="71" t="str">
        <f t="shared" si="0"/>
        <v>D16</v>
      </c>
      <c r="E17" s="71" t="str">
        <f>IFERROR(VLOOKUP(D17,总目录!E:H,4,0),"")</f>
        <v>D16-类型-子项-接点焊接形式-长度1-长度2-长度3-长度4-筋板尺寸</v>
      </c>
      <c r="F17" s="71" t="str">
        <f t="shared" si="2"/>
        <v>D16</v>
      </c>
      <c r="G17" s="71" t="str">
        <f>IFERROR(VLOOKUP(D17,总目录!E:G,2,0),"")</f>
        <v>C.4-16</v>
      </c>
      <c r="H17" s="71" t="str">
        <f>IFERROR(VLOOKUP(D17,总目录!E:G,3,0),"")</f>
        <v>水平门型/井形架</v>
      </c>
      <c r="I17" s="73">
        <f t="shared" si="3"/>
        <v>16</v>
      </c>
    </row>
    <row r="18" spans="1:9" x14ac:dyDescent="0.25">
      <c r="A18" s="73">
        <f t="shared" si="1"/>
        <v>17</v>
      </c>
      <c r="B18" s="59" t="s">
        <v>1052</v>
      </c>
      <c r="C18" s="15">
        <v>2</v>
      </c>
      <c r="D18" s="71" t="str">
        <f t="shared" si="0"/>
        <v>D17</v>
      </c>
      <c r="E18" s="71" t="str">
        <f>IFERROR(VLOOKUP(D18,总目录!E:H,4,0),"")</f>
        <v>D17-类型-子项-长度1-长度2-长度3-长度4</v>
      </c>
      <c r="F18" s="71" t="str">
        <f t="shared" si="2"/>
        <v>D17</v>
      </c>
      <c r="G18" s="71" t="str">
        <f>IFERROR(VLOOKUP(D18,总目录!E:G,2,0),"")</f>
        <v>C.4-17</v>
      </c>
      <c r="H18" s="71" t="str">
        <f>IFERROR(VLOOKUP(D18,总目录!E:G,3,0),"")</f>
        <v>并排双三角架</v>
      </c>
      <c r="I18" s="73">
        <f t="shared" si="3"/>
        <v>17</v>
      </c>
    </row>
    <row r="19" spans="1:9" x14ac:dyDescent="0.25">
      <c r="A19" s="73">
        <f t="shared" si="1"/>
        <v>18</v>
      </c>
      <c r="B19" s="59" t="s">
        <v>1053</v>
      </c>
      <c r="C19" s="15">
        <v>2</v>
      </c>
      <c r="D19" s="71" t="str">
        <f t="shared" si="0"/>
        <v>D18</v>
      </c>
      <c r="E19" s="71" t="str">
        <f>IFERROR(VLOOKUP(D19,总目录!E:H,4,0),"")</f>
        <v>D18-子项-长度-筋板尺寸</v>
      </c>
      <c r="F19" s="71" t="str">
        <f t="shared" si="2"/>
        <v>D18</v>
      </c>
      <c r="G19" s="71" t="str">
        <f>IFERROR(VLOOKUP(D19,总目录!E:G,2,0),"")</f>
        <v>C.4-18</v>
      </c>
      <c r="H19" s="71" t="str">
        <f>IFERROR(VLOOKUP(D19,总目录!E:G,3,0),"")</f>
        <v>双角钢/槽钢悬臂架</v>
      </c>
      <c r="I19" s="73">
        <f t="shared" si="3"/>
        <v>18</v>
      </c>
    </row>
    <row r="20" spans="1:9" x14ac:dyDescent="0.25">
      <c r="A20" s="73">
        <f t="shared" si="1"/>
        <v>19</v>
      </c>
      <c r="B20" s="59" t="s">
        <v>1054</v>
      </c>
      <c r="C20" s="15">
        <v>2</v>
      </c>
      <c r="D20" s="71" t="str">
        <f t="shared" si="0"/>
        <v>D19</v>
      </c>
      <c r="E20" s="71" t="str">
        <f>IFERROR(VLOOKUP(D20,总目录!E:H,4,0),"")</f>
        <v>D19-类型-子项-长度1-长度2-筋板尺寸</v>
      </c>
      <c r="F20" s="71" t="str">
        <f t="shared" si="2"/>
        <v>D19</v>
      </c>
      <c r="G20" s="71" t="str">
        <f>IFERROR(VLOOKUP(D20,总目录!E:G,2,0),"")</f>
        <v>C.4-19</v>
      </c>
      <c r="H20" s="71" t="str">
        <f>IFERROR(VLOOKUP(D20,总目录!E:G,3,0),"")</f>
        <v>双槽钢三角架</v>
      </c>
      <c r="I20" s="73">
        <f t="shared" si="3"/>
        <v>19</v>
      </c>
    </row>
    <row r="21" spans="1:9" x14ac:dyDescent="0.25">
      <c r="A21" s="73">
        <f t="shared" si="1"/>
        <v>20</v>
      </c>
      <c r="B21" s="59" t="s">
        <v>1055</v>
      </c>
      <c r="C21" s="15">
        <v>2</v>
      </c>
      <c r="D21" s="71" t="str">
        <f t="shared" si="0"/>
        <v>D20</v>
      </c>
      <c r="E21" s="71" t="str">
        <f>IFERROR(VLOOKUP(D21,总目录!E:H,4,0),"")</f>
        <v>D20-子项-高度-长度</v>
      </c>
      <c r="F21" s="71" t="str">
        <f t="shared" si="2"/>
        <v>D20</v>
      </c>
      <c r="G21" s="71" t="str">
        <f>IFERROR(VLOOKUP(D21,总目录!E:G,2,0),"")</f>
        <v>C.4-20</v>
      </c>
      <c r="H21" s="71" t="str">
        <f>IFERROR(VLOOKUP(D21,总目录!E:G,3,0),"")</f>
        <v>门形架（槽钢与H型钢组合）</v>
      </c>
      <c r="I21" s="73">
        <f t="shared" si="3"/>
        <v>20</v>
      </c>
    </row>
    <row r="22" spans="1:9" x14ac:dyDescent="0.25">
      <c r="A22" s="73">
        <f t="shared" si="1"/>
        <v>21</v>
      </c>
      <c r="B22" s="59" t="s">
        <v>1056</v>
      </c>
      <c r="C22" s="15">
        <v>2</v>
      </c>
      <c r="D22" s="71" t="str">
        <f t="shared" si="0"/>
        <v>E1</v>
      </c>
      <c r="E22" s="71" t="str">
        <f>IFERROR(VLOOKUP(D22,总目录!E:H,4,0),"")</f>
        <v>E1-子项-高度-S(需不锈钢隔离层)</v>
      </c>
      <c r="F22" s="71" t="str">
        <f t="shared" si="2"/>
        <v>E1</v>
      </c>
      <c r="G22" s="71" t="str">
        <f>IFERROR(VLOOKUP(D22,总目录!E:G,2,0),"")</f>
        <v>C.5-1</v>
      </c>
      <c r="H22" s="71" t="str">
        <f>IFERROR(VLOOKUP(D22,总目录!E:G,3,0),"")</f>
        <v>不保温管的导向架</v>
      </c>
      <c r="I22" s="73">
        <f t="shared" si="3"/>
        <v>21</v>
      </c>
    </row>
    <row r="23" spans="1:9" x14ac:dyDescent="0.25">
      <c r="A23" s="73">
        <f t="shared" si="1"/>
        <v>22</v>
      </c>
      <c r="B23" s="59" t="s">
        <v>1057</v>
      </c>
      <c r="C23" s="15">
        <v>2</v>
      </c>
      <c r="D23" s="71" t="str">
        <f t="shared" si="0"/>
        <v>E2</v>
      </c>
      <c r="E23" s="71" t="str">
        <f>IFERROR(VLOOKUP(D23,总目录!E:H,4,0),"")</f>
        <v>E2-子项</v>
      </c>
      <c r="F23" s="71" t="str">
        <f t="shared" si="2"/>
        <v>E2</v>
      </c>
      <c r="G23" s="71" t="str">
        <f>IFERROR(VLOOKUP(D23,总目录!E:G,2,0),"")</f>
        <v>C.5-2</v>
      </c>
      <c r="H23" s="71" t="str">
        <f>IFERROR(VLOOKUP(D23,总目录!E:G,3,0),"")</f>
        <v>管托的导向架</v>
      </c>
      <c r="I23" s="73">
        <f t="shared" si="3"/>
        <v>22</v>
      </c>
    </row>
    <row r="24" spans="1:9" x14ac:dyDescent="0.25">
      <c r="A24" s="73">
        <f t="shared" si="1"/>
        <v>23</v>
      </c>
      <c r="B24" s="59" t="s">
        <v>1058</v>
      </c>
      <c r="C24" s="15">
        <v>2</v>
      </c>
      <c r="D24" s="71" t="str">
        <f t="shared" si="0"/>
        <v>E3</v>
      </c>
      <c r="E24" s="71" t="str">
        <f>IFERROR(VLOOKUP(D24,总目录!E:H,4,0),"")</f>
        <v>E3-子项-高度</v>
      </c>
      <c r="F24" s="71" t="str">
        <f t="shared" si="2"/>
        <v>E3</v>
      </c>
      <c r="G24" s="71" t="str">
        <f>IFERROR(VLOOKUP(D24,总目录!E:G,2,0),"")</f>
        <v>C.5-3</v>
      </c>
      <c r="H24" s="71" t="str">
        <f>IFERROR(VLOOKUP(D24,总目录!E:G,3,0),"")</f>
        <v>管托的压扣型导向架</v>
      </c>
      <c r="I24" s="73">
        <f t="shared" si="3"/>
        <v>23</v>
      </c>
    </row>
    <row r="25" spans="1:9" x14ac:dyDescent="0.25">
      <c r="A25" s="73">
        <f t="shared" si="1"/>
        <v>24</v>
      </c>
      <c r="B25" s="59" t="s">
        <v>1059</v>
      </c>
      <c r="C25" s="15">
        <v>2</v>
      </c>
      <c r="D25" s="71" t="str">
        <f t="shared" si="0"/>
        <v>E4</v>
      </c>
      <c r="E25" s="71" t="str">
        <f>IFERROR(VLOOKUP(D25,总目录!E:H,4,0),"")</f>
        <v>E4-类型-子项-长度</v>
      </c>
      <c r="F25" s="71" t="str">
        <f t="shared" si="2"/>
        <v>E4</v>
      </c>
      <c r="G25" s="71" t="str">
        <f>IFERROR(VLOOKUP(D25,总目录!E:G,2,0),"")</f>
        <v>C.5-4</v>
      </c>
      <c r="H25" s="71" t="str">
        <f>IFERROR(VLOOKUP(D25,总目录!E:G,3,0),"")</f>
        <v>结构型导向/限位架</v>
      </c>
      <c r="I25" s="73">
        <f t="shared" si="3"/>
        <v>24</v>
      </c>
    </row>
    <row r="26" spans="1:9" x14ac:dyDescent="0.25">
      <c r="A26" s="73">
        <f t="shared" si="1"/>
        <v>25</v>
      </c>
      <c r="B26" s="59" t="s">
        <v>1060</v>
      </c>
      <c r="C26" s="15">
        <v>2</v>
      </c>
      <c r="D26" s="71" t="str">
        <f t="shared" si="0"/>
        <v>E5</v>
      </c>
      <c r="E26" s="71" t="str">
        <f>IFERROR(VLOOKUP(D26,总目录!E:H,4,0),"")</f>
        <v>E5-类型-子项-高度-功能代码-导向间隙</v>
      </c>
      <c r="F26" s="71" t="str">
        <f t="shared" si="2"/>
        <v>E5</v>
      </c>
      <c r="G26" s="71" t="str">
        <f>IFERROR(VLOOKUP(D26,总目录!E:G,2,0),"")</f>
        <v>C.5-5</v>
      </c>
      <c r="H26" s="71" t="str">
        <f>IFERROR(VLOOKUP(D26,总目录!E:G,3,0),"")</f>
        <v>弹簧支架或可调支架的导向/限位架</v>
      </c>
      <c r="I26" s="73">
        <f t="shared" si="3"/>
        <v>25</v>
      </c>
    </row>
    <row r="27" spans="1:9" x14ac:dyDescent="0.25">
      <c r="A27" s="73">
        <f t="shared" si="1"/>
        <v>26</v>
      </c>
      <c r="B27" s="59" t="s">
        <v>1061</v>
      </c>
      <c r="C27" s="15">
        <v>2</v>
      </c>
      <c r="D27" s="71" t="str">
        <f t="shared" si="0"/>
        <v>E6</v>
      </c>
      <c r="E27" s="71" t="str">
        <f>IFERROR(VLOOKUP(D27,总目录!E:H,4,0),"")</f>
        <v>E6-子项-功能代码</v>
      </c>
      <c r="F27" s="71" t="str">
        <f t="shared" si="2"/>
        <v>E6</v>
      </c>
      <c r="G27" s="71" t="str">
        <f>IFERROR(VLOOKUP(D27,总目录!E:G,2,0),"")</f>
        <v>C.5-6</v>
      </c>
      <c r="H27" s="71" t="str">
        <f>IFERROR(VLOOKUP(D27,总目录!E:G,3,0),"")</f>
        <v>竖管耳轴的导向/限位架</v>
      </c>
      <c r="I27" s="73">
        <f t="shared" si="3"/>
        <v>26</v>
      </c>
    </row>
    <row r="28" spans="1:9" x14ac:dyDescent="0.25">
      <c r="A28" s="73">
        <f t="shared" si="1"/>
        <v>27</v>
      </c>
      <c r="B28" s="59" t="s">
        <v>1062</v>
      </c>
      <c r="C28" s="15">
        <v>2</v>
      </c>
      <c r="D28" s="71" t="str">
        <f t="shared" si="0"/>
        <v>E7</v>
      </c>
      <c r="E28" s="71" t="str">
        <f>IFERROR(VLOOKUP(D28,总目录!E:H,4,0),"")</f>
        <v>E7-子项-功能代码-高度</v>
      </c>
      <c r="F28" s="71" t="str">
        <f t="shared" si="2"/>
        <v>E7</v>
      </c>
      <c r="G28" s="71" t="str">
        <f>IFERROR(VLOOKUP(D28,总目录!E:G,2,0),"")</f>
        <v>C.5-7</v>
      </c>
      <c r="H28" s="71" t="str">
        <f>IFERROR(VLOOKUP(D28,总目录!E:G,3,0),"")</f>
        <v>耳轴的压扣型导向/限位架</v>
      </c>
      <c r="I28" s="73">
        <f t="shared" si="3"/>
        <v>27</v>
      </c>
    </row>
    <row r="29" spans="1:9" x14ac:dyDescent="0.25">
      <c r="A29" s="73">
        <f t="shared" si="1"/>
        <v>28</v>
      </c>
      <c r="B29" s="59" t="s">
        <v>1063</v>
      </c>
      <c r="C29" s="15">
        <v>2</v>
      </c>
      <c r="D29" s="71" t="str">
        <f t="shared" si="0"/>
        <v>E8</v>
      </c>
      <c r="E29" s="71" t="str">
        <f>IFERROR(VLOOKUP(D29,总目录!E:H,4,0),"")</f>
        <v>E8-子项-耳轴管径-筋板尺寸</v>
      </c>
      <c r="F29" s="71" t="str">
        <f t="shared" si="2"/>
        <v>E8</v>
      </c>
      <c r="G29" s="71" t="str">
        <f>IFERROR(VLOOKUP(D29,总目录!E:G,2,0),"")</f>
        <v>C.5-8</v>
      </c>
      <c r="H29" s="71" t="str">
        <f>IFERROR(VLOOKUP(D29,总目录!E:G,3,0),"")</f>
        <v>水平双耳轴的导向架</v>
      </c>
      <c r="I29" s="73">
        <f t="shared" si="3"/>
        <v>28</v>
      </c>
    </row>
    <row r="30" spans="1:9" x14ac:dyDescent="0.25">
      <c r="A30" s="73">
        <f t="shared" si="1"/>
        <v>29</v>
      </c>
      <c r="B30" s="59" t="s">
        <v>1064</v>
      </c>
      <c r="C30" s="15">
        <v>2</v>
      </c>
      <c r="D30" s="71" t="str">
        <f t="shared" si="0"/>
        <v>E9</v>
      </c>
      <c r="E30" s="71" t="str">
        <f>IFERROR(VLOOKUP(D30,总目录!E:H,4,0),"")</f>
        <v>E9-类型-管径-长度-S(需不锈钢隔离层)</v>
      </c>
      <c r="F30" s="71" t="str">
        <f t="shared" si="2"/>
        <v>E9</v>
      </c>
      <c r="G30" s="71" t="str">
        <f>IFERROR(VLOOKUP(D30,总目录!E:G,2,0),"")</f>
        <v>C.5-9</v>
      </c>
      <c r="H30" s="71" t="str">
        <f>IFERROR(VLOOKUP(D30,总目录!E:G,3,0),"")</f>
        <v>不保温管管夹的导向夹</v>
      </c>
      <c r="I30" s="73">
        <f t="shared" si="3"/>
        <v>29</v>
      </c>
    </row>
    <row r="31" spans="1:9" x14ac:dyDescent="0.25">
      <c r="A31" s="73">
        <f t="shared" si="1"/>
        <v>30</v>
      </c>
      <c r="B31" s="59" t="s">
        <v>1065</v>
      </c>
      <c r="C31" s="15">
        <v>2</v>
      </c>
      <c r="D31" s="71" t="str">
        <f t="shared" si="0"/>
        <v>E10</v>
      </c>
      <c r="E31" s="71" t="str">
        <f>IFERROR(VLOOKUP(D31,总目录!E:H,4,0),"")</f>
        <v>E10-类型-高度-材料代码-筋板尺寸</v>
      </c>
      <c r="F31" s="71" t="str">
        <f t="shared" si="2"/>
        <v>E10</v>
      </c>
      <c r="G31" s="71" t="str">
        <f>IFERROR(VLOOKUP(D31,总目录!E:G,2,0),"")</f>
        <v>C.5-10</v>
      </c>
      <c r="H31" s="71" t="str">
        <f>IFERROR(VLOOKUP(D31,总目录!E:G,3,0),"")</f>
        <v>保温/保冷立管的承重/导向架</v>
      </c>
      <c r="I31" s="73">
        <f t="shared" si="3"/>
        <v>30</v>
      </c>
    </row>
    <row r="32" spans="1:9" x14ac:dyDescent="0.25">
      <c r="A32" s="73">
        <f t="shared" si="1"/>
        <v>31</v>
      </c>
      <c r="B32" s="59" t="s">
        <v>1066</v>
      </c>
      <c r="C32" s="15">
        <v>2</v>
      </c>
      <c r="D32" s="71" t="str">
        <f t="shared" si="0"/>
        <v>F2</v>
      </c>
      <c r="E32" s="71" t="str">
        <f>IFERROR(VLOOKUP(D32,总目录!E:H,4,0),"")</f>
        <v>F2-主管管径-耳轴管径-材料代码-高度-底板类型-F(PTFE滑板)-UP-HE</v>
      </c>
      <c r="F32" s="71" t="str">
        <f t="shared" si="2"/>
        <v>F2</v>
      </c>
      <c r="G32" s="71" t="str">
        <f>IFERROR(VLOOKUP(D32,总目录!E:G,2,0),"")</f>
        <v>C.6-2</v>
      </c>
      <c r="H32" s="71" t="str">
        <f>IFERROR(VLOOKUP(D32,总目录!E:G,3,0),"")</f>
        <v>弯头的竖直耳轴</v>
      </c>
      <c r="I32" s="73">
        <f t="shared" si="3"/>
        <v>31</v>
      </c>
    </row>
    <row r="33" spans="1:9" x14ac:dyDescent="0.25">
      <c r="A33" s="73">
        <f t="shared" si="1"/>
        <v>32</v>
      </c>
      <c r="B33" s="16" t="s">
        <v>1067</v>
      </c>
      <c r="C33" s="15">
        <v>2</v>
      </c>
      <c r="D33" s="71" t="str">
        <f t="shared" si="0"/>
        <v>F3</v>
      </c>
      <c r="E33" s="71" t="str">
        <f>IFERROR(VLOOKUP(D33,总目录!E:H,4,0),"")</f>
        <v>F3-主管管径-耳轴管径-材料代码-高度-底板类型-补强板厚度-F(PTFE滑板)-UP</v>
      </c>
      <c r="F33" s="71" t="str">
        <f t="shared" si="2"/>
        <v>F3</v>
      </c>
      <c r="G33" s="71" t="str">
        <f>IFERROR(VLOOKUP(D33,总目录!E:G,2,0),"")</f>
        <v>C.6-3</v>
      </c>
      <c r="H33" s="71" t="str">
        <f>IFERROR(VLOOKUP(D33,总目录!E:G,3,0),"")</f>
        <v>水平管的竖直耳轴</v>
      </c>
      <c r="I33" s="73">
        <f t="shared" si="3"/>
        <v>32</v>
      </c>
    </row>
    <row r="34" spans="1:9" x14ac:dyDescent="0.25">
      <c r="A34" s="73">
        <f t="shared" si="1"/>
        <v>33</v>
      </c>
      <c r="B34" s="59" t="s">
        <v>1068</v>
      </c>
      <c r="C34" s="15">
        <v>2</v>
      </c>
      <c r="D34" s="71" t="str">
        <f t="shared" si="0"/>
        <v>F4</v>
      </c>
      <c r="E34" s="71" t="str">
        <f>IFERROR(VLOOKUP(D34,总目录!E:H,4,0),"")</f>
        <v>F4-主管管径-耳轴管径-材料代码-长度-底板类型-补强板厚度-FB1/2</v>
      </c>
      <c r="F34" s="71" t="str">
        <f t="shared" si="2"/>
        <v>F4</v>
      </c>
      <c r="G34" s="71" t="str">
        <f>IFERROR(VLOOKUP(D34,总目录!E:G,2,0),"")</f>
        <v>C.6-4</v>
      </c>
      <c r="H34" s="71" t="str">
        <f>IFERROR(VLOOKUP(D34,总目录!E:G,3,0),"")</f>
        <v>竖直弯头的水平耳轴</v>
      </c>
      <c r="I34" s="73">
        <f t="shared" si="3"/>
        <v>33</v>
      </c>
    </row>
    <row r="35" spans="1:9" x14ac:dyDescent="0.25">
      <c r="A35" s="73">
        <f t="shared" si="1"/>
        <v>34</v>
      </c>
      <c r="B35" s="16" t="s">
        <v>1069</v>
      </c>
      <c r="C35" s="15">
        <v>2</v>
      </c>
      <c r="D35" s="71" t="str">
        <f t="shared" si="0"/>
        <v>F5</v>
      </c>
      <c r="E35" s="71" t="str">
        <f>IFERROR(VLOOKUP(D35,总目录!E:H,4,0),"")</f>
        <v>F5-主管管径-耳轴管径-材料代码-长度-底板类型-方向角-FB</v>
      </c>
      <c r="F35" s="71" t="str">
        <f t="shared" si="2"/>
        <v>F5</v>
      </c>
      <c r="G35" s="71" t="str">
        <f>IFERROR(VLOOKUP(D35,总目录!E:G,2,0),"")</f>
        <v>C.6-5</v>
      </c>
      <c r="H35" s="71" t="str">
        <f>IFERROR(VLOOKUP(D35,总目录!E:G,3,0),"")</f>
        <v>水平弯头的水平耳轴</v>
      </c>
      <c r="I35" s="73">
        <f t="shared" si="3"/>
        <v>34</v>
      </c>
    </row>
    <row r="36" spans="1:9" x14ac:dyDescent="0.25">
      <c r="A36" s="73">
        <f t="shared" si="1"/>
        <v>35</v>
      </c>
      <c r="B36" s="59" t="s">
        <v>1070</v>
      </c>
      <c r="C36" s="15">
        <v>2</v>
      </c>
      <c r="D36" s="71" t="str">
        <f t="shared" si="0"/>
        <v>F6</v>
      </c>
      <c r="E36" s="71" t="str">
        <f>IFERROR(VLOOKUP(D36,总目录!E:H,4,0),"")</f>
        <v>F6-主管管径-耳轴管径-材料代码-长度-底板类型-方向角-补强板厚度</v>
      </c>
      <c r="F36" s="71" t="str">
        <f t="shared" si="2"/>
        <v>F6</v>
      </c>
      <c r="G36" s="71" t="str">
        <f>IFERROR(VLOOKUP(D36,总目录!E:G,2,0),"")</f>
        <v>C.6-6</v>
      </c>
      <c r="H36" s="71" t="str">
        <f>IFERROR(VLOOKUP(D36,总目录!E:G,3,0),"")</f>
        <v>立管的耳轴</v>
      </c>
      <c r="I36" s="73">
        <f t="shared" si="3"/>
        <v>35</v>
      </c>
    </row>
    <row r="37" spans="1:9" x14ac:dyDescent="0.25">
      <c r="A37" s="73">
        <f t="shared" si="1"/>
        <v>36</v>
      </c>
      <c r="B37" s="16" t="s">
        <v>1071</v>
      </c>
      <c r="C37" s="15">
        <v>2</v>
      </c>
      <c r="D37" s="71" t="str">
        <f t="shared" si="0"/>
        <v>F7</v>
      </c>
      <c r="E37" s="71" t="str">
        <f>IFERROR(VLOOKUP(D37,总目录!E:H,4,0),"")</f>
        <v>F7-主管管径-耳轴管径-材料代码-长度-底板类型-方向角-补强板厚度</v>
      </c>
      <c r="F37" s="71" t="str">
        <f t="shared" si="2"/>
        <v>F7</v>
      </c>
      <c r="G37" s="71" t="str">
        <f>IFERROR(VLOOKUP(D37,总目录!E:G,2,0),"")</f>
        <v>C.6-6</v>
      </c>
      <c r="H37" s="71" t="str">
        <f>IFERROR(VLOOKUP(D37,总目录!E:G,3,0),"")</f>
        <v>立管的耳轴</v>
      </c>
      <c r="I37" s="73">
        <f t="shared" si="3"/>
        <v>36</v>
      </c>
    </row>
    <row r="38" spans="1:9" x14ac:dyDescent="0.25">
      <c r="A38" s="73">
        <f t="shared" si="1"/>
        <v>37</v>
      </c>
      <c r="B38" s="16" t="s">
        <v>1072</v>
      </c>
      <c r="C38" s="15">
        <v>2</v>
      </c>
      <c r="D38" s="71" t="str">
        <f t="shared" si="0"/>
        <v>F8</v>
      </c>
      <c r="E38" s="71" t="str">
        <f>IFERROR(VLOOKUP(D38,总目录!E:H,4,0),"")</f>
        <v>F8-主管管径-耳轴管径-材料代码-长度-底板类型-L/R-补强板厚度</v>
      </c>
      <c r="F38" s="71" t="str">
        <f t="shared" si="2"/>
        <v>F8</v>
      </c>
      <c r="G38" s="71" t="str">
        <f>IFERROR(VLOOKUP(D38,总目录!E:G,2,0),"")</f>
        <v>C.6-7</v>
      </c>
      <c r="H38" s="71" t="str">
        <f>IFERROR(VLOOKUP(D38,总目录!E:G,3,0),"")</f>
        <v>水管的水平耳轴</v>
      </c>
      <c r="I38" s="73">
        <f t="shared" si="3"/>
        <v>37</v>
      </c>
    </row>
    <row r="39" spans="1:9" x14ac:dyDescent="0.25">
      <c r="A39" s="73">
        <f t="shared" si="1"/>
        <v>38</v>
      </c>
      <c r="B39" s="16" t="s">
        <v>1073</v>
      </c>
      <c r="C39" s="15">
        <v>2</v>
      </c>
      <c r="D39" s="71" t="str">
        <f t="shared" si="0"/>
        <v>F9</v>
      </c>
      <c r="E39" s="71" t="str">
        <f>IFERROR(VLOOKUP(D39,总目录!E:H,4,0),"")</f>
        <v>F9-主管管径-耳轴管径-材料代码-长度-底板类型-L/R-补强板厚度</v>
      </c>
      <c r="F39" s="71" t="str">
        <f t="shared" si="2"/>
        <v>F9</v>
      </c>
      <c r="G39" s="71" t="str">
        <f>IFERROR(VLOOKUP(D39,总目录!E:G,2,0),"")</f>
        <v>C.6-7</v>
      </c>
      <c r="H39" s="71" t="str">
        <f>IFERROR(VLOOKUP(D39,总目录!E:G,3,0),"")</f>
        <v>水管的水平耳轴</v>
      </c>
      <c r="I39" s="73">
        <f t="shared" si="3"/>
        <v>38</v>
      </c>
    </row>
    <row r="40" spans="1:9" x14ac:dyDescent="0.25">
      <c r="A40" s="73">
        <f t="shared" si="1"/>
        <v>39</v>
      </c>
      <c r="B40" s="16" t="s">
        <v>1074</v>
      </c>
      <c r="C40" s="15">
        <v>2</v>
      </c>
      <c r="D40" s="71" t="str">
        <f t="shared" si="0"/>
        <v>F10</v>
      </c>
      <c r="E40" s="71" t="str">
        <f>IFERROR(VLOOKUP(D40,总目录!E:H,4,0),"")</f>
        <v>F10-长度代码-高度代码-材料代码-方向角-是否固定（Y/N)</v>
      </c>
      <c r="F40" s="71" t="str">
        <f t="shared" si="2"/>
        <v>F10</v>
      </c>
      <c r="G40" s="71" t="str">
        <f>IFERROR(VLOOKUP(D40,总目录!E:G,2,0),"")</f>
        <v>C.6-8</v>
      </c>
      <c r="H40" s="71" t="str">
        <f>IFERROR(VLOOKUP(D40,总目录!E:G,3,0),"")</f>
        <v>小管径立管的耳板</v>
      </c>
      <c r="I40" s="73">
        <f t="shared" si="3"/>
        <v>39</v>
      </c>
    </row>
    <row r="41" spans="1:9" x14ac:dyDescent="0.25">
      <c r="A41" s="73">
        <f t="shared" si="1"/>
        <v>40</v>
      </c>
      <c r="B41" s="16" t="s">
        <v>1075</v>
      </c>
      <c r="C41" s="15">
        <v>2</v>
      </c>
      <c r="D41" s="71" t="str">
        <f t="shared" si="0"/>
        <v>F11</v>
      </c>
      <c r="E41" s="71" t="str">
        <f>IFERROR(VLOOKUP(D41,总目录!E:H,4,0),"")</f>
        <v>F11-主管管径-耳轴管径-材料代码-长度-高度-底板类型-方向角-补强板厚度-F(PTFE滑板)</v>
      </c>
      <c r="F41" s="71" t="str">
        <f t="shared" si="2"/>
        <v>F11</v>
      </c>
      <c r="G41" s="71" t="str">
        <f>IFERROR(VLOOKUP(D41,总目录!E:G,2,0),"")</f>
        <v>C.6-9</v>
      </c>
      <c r="H41" s="71" t="str">
        <f>IFERROR(VLOOKUP(D41,总目录!E:G,3,0),"")</f>
        <v>立管的L形耳轴</v>
      </c>
      <c r="I41" s="73">
        <f t="shared" si="3"/>
        <v>40</v>
      </c>
    </row>
    <row r="42" spans="1:9" x14ac:dyDescent="0.25">
      <c r="A42" s="73">
        <f t="shared" si="1"/>
        <v>41</v>
      </c>
      <c r="B42" s="16" t="s">
        <v>1076</v>
      </c>
      <c r="C42" s="15">
        <v>2</v>
      </c>
      <c r="D42" s="71" t="str">
        <f t="shared" si="0"/>
        <v>F12</v>
      </c>
      <c r="E42" s="71" t="str">
        <f>IFERROR(VLOOKUP(D42,总目录!E:H,4,0),"")</f>
        <v>F12-主管管径-耳轴管径-材料代码-长度-高度-底板类型-方向角-补强板厚度-F(PTFE滑板)</v>
      </c>
      <c r="F42" s="71" t="str">
        <f t="shared" si="2"/>
        <v>F12</v>
      </c>
      <c r="G42" s="71" t="str">
        <f>IFERROR(VLOOKUP(D42,总目录!E:G,2,0),"")</f>
        <v>C.6-9</v>
      </c>
      <c r="H42" s="71" t="str">
        <f>IFERROR(VLOOKUP(D42,总目录!E:G,3,0),"")</f>
        <v>立管的L形耳轴</v>
      </c>
      <c r="I42" s="73">
        <f t="shared" si="3"/>
        <v>41</v>
      </c>
    </row>
    <row r="43" spans="1:9" x14ac:dyDescent="0.25">
      <c r="A43" s="73">
        <f t="shared" si="1"/>
        <v>42</v>
      </c>
      <c r="B43" s="16" t="s">
        <v>1077</v>
      </c>
      <c r="C43" s="15">
        <v>2</v>
      </c>
      <c r="D43" s="71" t="str">
        <f t="shared" si="0"/>
        <v>F13</v>
      </c>
      <c r="E43" s="71" t="str">
        <f>IFERROR(VLOOKUP(D43,总目录!E:H,4,0),"")</f>
        <v>F13-主管管径-耳轴管径-材料代码-长度-高度-底板类型-L/R-补强板厚度-F(PTFE滑板)</v>
      </c>
      <c r="F43" s="71" t="str">
        <f t="shared" si="2"/>
        <v>F13</v>
      </c>
      <c r="G43" s="71" t="str">
        <f>IFERROR(VLOOKUP(D43,总目录!E:G,2,0),"")</f>
        <v>C.6-10</v>
      </c>
      <c r="H43" s="71" t="str">
        <f>IFERROR(VLOOKUP(D43,总目录!E:G,3,0),"")</f>
        <v>水平管的L形耳轴</v>
      </c>
      <c r="I43" s="73">
        <f t="shared" si="3"/>
        <v>42</v>
      </c>
    </row>
    <row r="44" spans="1:9" x14ac:dyDescent="0.25">
      <c r="A44" s="73">
        <f t="shared" si="1"/>
        <v>43</v>
      </c>
      <c r="B44" s="16" t="s">
        <v>1078</v>
      </c>
      <c r="C44" s="15">
        <v>2</v>
      </c>
      <c r="D44" s="71" t="str">
        <f t="shared" si="0"/>
        <v>F14</v>
      </c>
      <c r="E44" s="71" t="str">
        <f>IFERROR(VLOOKUP(D44,总目录!E:H,4,0),"")</f>
        <v>F14-主管管径-耳轴管径-材料代码-长度-高度-底板类型-L/R-补强板厚度-F(PTFE滑板)</v>
      </c>
      <c r="F44" s="71" t="str">
        <f t="shared" si="2"/>
        <v>F14</v>
      </c>
      <c r="G44" s="71" t="str">
        <f>IFERROR(VLOOKUP(D44,总目录!E:G,2,0),"")</f>
        <v>C.6-10</v>
      </c>
      <c r="H44" s="71" t="str">
        <f>IFERROR(VLOOKUP(D44,总目录!E:G,3,0),"")</f>
        <v>水平管的L形耳轴</v>
      </c>
      <c r="I44" s="73">
        <f t="shared" si="3"/>
        <v>43</v>
      </c>
    </row>
    <row r="45" spans="1:9" x14ac:dyDescent="0.25">
      <c r="A45" s="73">
        <f t="shared" si="1"/>
        <v>44</v>
      </c>
      <c r="B45" s="16" t="s">
        <v>1079</v>
      </c>
      <c r="C45" s="15">
        <v>2</v>
      </c>
      <c r="D45" s="71" t="str">
        <f t="shared" si="0"/>
        <v>G1</v>
      </c>
      <c r="E45" s="71" t="str">
        <f>IFERROR(VLOOKUP(D45,总目录!E:H,4,0),"")</f>
        <v>G1-子项</v>
      </c>
      <c r="F45" s="71" t="str">
        <f t="shared" si="2"/>
        <v>G1</v>
      </c>
      <c r="G45" s="71" t="str">
        <f>IFERROR(VLOOKUP(D45,总目录!E:G,2,0),"")</f>
        <v>C.7-1</v>
      </c>
      <c r="H45" s="71" t="str">
        <f>IFERROR(VLOOKUP(D45,总目录!E:G,3,0),"")</f>
        <v>地面锚板</v>
      </c>
      <c r="I45" s="73">
        <f t="shared" si="3"/>
        <v>44</v>
      </c>
    </row>
    <row r="46" spans="1:9" x14ac:dyDescent="0.25">
      <c r="A46" s="73">
        <f t="shared" si="1"/>
        <v>45</v>
      </c>
      <c r="B46" s="16" t="s">
        <v>1080</v>
      </c>
      <c r="C46" s="15">
        <v>2</v>
      </c>
      <c r="D46" s="71" t="str">
        <f t="shared" si="0"/>
        <v>G2</v>
      </c>
      <c r="E46" s="71" t="str">
        <f>IFERROR(VLOOKUP(D46,总目录!E:H,4,0),"")</f>
        <v>G2-类型-子项-S(锚板尺寸)</v>
      </c>
      <c r="F46" s="71" t="str">
        <f t="shared" si="2"/>
        <v>G2</v>
      </c>
      <c r="G46" s="71" t="str">
        <f>IFERROR(VLOOKUP(D46,总目录!E:G,2,0),"")</f>
        <v>C.7-2</v>
      </c>
      <c r="H46" s="71" t="str">
        <f>IFERROR(VLOOKUP(D46,总目录!E:G,3,0),"")</f>
        <v>混凝土锚板（膨胀锚栓）</v>
      </c>
      <c r="I46" s="73">
        <f t="shared" si="3"/>
        <v>45</v>
      </c>
    </row>
    <row r="47" spans="1:9" x14ac:dyDescent="0.25">
      <c r="A47" s="73">
        <f t="shared" si="1"/>
        <v>46</v>
      </c>
      <c r="B47" s="16" t="s">
        <v>1081</v>
      </c>
      <c r="C47" s="15">
        <v>2</v>
      </c>
      <c r="D47" s="71" t="str">
        <f t="shared" si="0"/>
        <v>G3</v>
      </c>
      <c r="E47" s="71" t="str">
        <f>IFERROR(VLOOKUP(D47,总目录!E:H,4,0),"")</f>
        <v>G3-类型-子项-S(锚板尺寸)</v>
      </c>
      <c r="F47" s="71" t="str">
        <f t="shared" si="2"/>
        <v>G3</v>
      </c>
      <c r="G47" s="71" t="str">
        <f>IFERROR(VLOOKUP(D47,总目录!E:G,2,0),"")</f>
        <v>C.7-3</v>
      </c>
      <c r="H47" s="71" t="str">
        <f>IFERROR(VLOOKUP(D47,总目录!E:G,3,0),"")</f>
        <v>混凝土锚板（化学锚栓）</v>
      </c>
      <c r="I47" s="73">
        <f t="shared" si="3"/>
        <v>46</v>
      </c>
    </row>
    <row r="48" spans="1:9" x14ac:dyDescent="0.25">
      <c r="A48" s="73">
        <f t="shared" si="1"/>
        <v>47</v>
      </c>
      <c r="B48" s="16" t="s">
        <v>1082</v>
      </c>
      <c r="C48" s="15">
        <v>2</v>
      </c>
      <c r="D48" s="71" t="str">
        <f t="shared" si="0"/>
        <v>G4</v>
      </c>
      <c r="E48" s="71" t="str">
        <f>IFERROR(VLOOKUP(D48,总目录!E:H,4,0),"")</f>
        <v>G4-子项-高度-长度</v>
      </c>
      <c r="F48" s="71" t="str">
        <f t="shared" si="2"/>
        <v>G4</v>
      </c>
      <c r="G48" s="71" t="str">
        <f>IFERROR(VLOOKUP(D48,总目录!E:G,2,0),"")</f>
        <v>C.7-4</v>
      </c>
      <c r="H48" s="71" t="str">
        <f>IFERROR(VLOOKUP(D48,总目录!E:G,3,0),"")</f>
        <v>地面生根的T形架</v>
      </c>
      <c r="I48" s="73">
        <f t="shared" si="3"/>
        <v>47</v>
      </c>
    </row>
    <row r="49" spans="1:9" x14ac:dyDescent="0.25">
      <c r="A49" s="73">
        <f t="shared" si="1"/>
        <v>48</v>
      </c>
      <c r="B49" s="16" t="s">
        <v>1083</v>
      </c>
      <c r="C49" s="15">
        <v>2</v>
      </c>
      <c r="D49" s="71" t="str">
        <f t="shared" si="0"/>
        <v>G5</v>
      </c>
      <c r="E49" s="71" t="str">
        <f>IFERROR(VLOOKUP(D49,总目录!E:H,4,0),"")</f>
        <v>G5-子项-高度-长度</v>
      </c>
      <c r="F49" s="71" t="str">
        <f t="shared" si="2"/>
        <v>G5</v>
      </c>
      <c r="G49" s="71" t="str">
        <f>IFERROR(VLOOKUP(D49,总目录!E:G,2,0),"")</f>
        <v>C.7-5</v>
      </c>
      <c r="H49" s="71" t="str">
        <f>IFERROR(VLOOKUP(D49,总目录!E:G,3,0),"")</f>
        <v>地面生根的门形架</v>
      </c>
      <c r="I49" s="73">
        <f t="shared" si="3"/>
        <v>48</v>
      </c>
    </row>
    <row r="50" spans="1:9" x14ac:dyDescent="0.25">
      <c r="A50" s="73">
        <f t="shared" si="1"/>
        <v>49</v>
      </c>
      <c r="B50" s="16" t="s">
        <v>1084</v>
      </c>
      <c r="C50" s="15">
        <v>2</v>
      </c>
      <c r="D50" s="71" t="str">
        <f t="shared" si="0"/>
        <v>G6</v>
      </c>
      <c r="E50" s="71" t="str">
        <f>IFERROR(VLOOKUP(D50,总目录!E:H,4,0),"")</f>
        <v>G6-子项-高度-长度</v>
      </c>
      <c r="F50" s="71" t="str">
        <f t="shared" si="2"/>
        <v>G6</v>
      </c>
      <c r="G50" s="71" t="str">
        <f>IFERROR(VLOOKUP(D50,总目录!E:G,2,0),"")</f>
        <v>C.7-6</v>
      </c>
      <c r="H50" s="71" t="str">
        <f>IFERROR(VLOOKUP(D50,总目录!E:G,3,0),"")</f>
        <v>地面生根的门形架（槽钢与H型钢组合）</v>
      </c>
      <c r="I50" s="73">
        <f t="shared" si="3"/>
        <v>49</v>
      </c>
    </row>
    <row r="51" spans="1:9" x14ac:dyDescent="0.25">
      <c r="A51" s="73">
        <f t="shared" si="1"/>
        <v>50</v>
      </c>
      <c r="B51" s="16" t="s">
        <v>1085</v>
      </c>
      <c r="C51" s="15">
        <v>2</v>
      </c>
      <c r="D51" s="71" t="str">
        <f t="shared" si="0"/>
        <v>G11</v>
      </c>
      <c r="E51" s="71" t="str">
        <f>IFERROR(VLOOKUP(D51,总目录!E:H,4,0),"")</f>
        <v>G11-类型-子项-长度</v>
      </c>
      <c r="F51" s="71" t="str">
        <f t="shared" si="2"/>
        <v>G11</v>
      </c>
      <c r="G51" s="71" t="str">
        <f>IFERROR(VLOOKUP(D51,总目录!E:G,2,0),"")</f>
        <v>C.7-11</v>
      </c>
      <c r="H51" s="71" t="str">
        <f>IFERROR(VLOOKUP(D51,总目录!E:G,3,0),"")</f>
        <v>混凝土上生根的悬臂架</v>
      </c>
      <c r="I51" s="73">
        <f t="shared" si="3"/>
        <v>50</v>
      </c>
    </row>
    <row r="52" spans="1:9" x14ac:dyDescent="0.25">
      <c r="A52" s="73">
        <f t="shared" si="1"/>
        <v>51</v>
      </c>
      <c r="B52" s="16" t="s">
        <v>1086</v>
      </c>
      <c r="C52" s="15">
        <v>2</v>
      </c>
      <c r="D52" s="71" t="str">
        <f t="shared" si="0"/>
        <v>G12</v>
      </c>
      <c r="E52" s="71" t="str">
        <f>IFERROR(VLOOKUP(D52,总目录!E:H,4,0),"")</f>
        <v>G12-类型-子项-长度1-长度2</v>
      </c>
      <c r="F52" s="71" t="str">
        <f t="shared" si="2"/>
        <v>G12</v>
      </c>
      <c r="G52" s="71" t="str">
        <f>IFERROR(VLOOKUP(D52,总目录!E:G,2,0),"")</f>
        <v>C.7-12</v>
      </c>
      <c r="H52" s="71" t="str">
        <f>IFERROR(VLOOKUP(D52,总目录!E:G,3,0),"")</f>
        <v>混凝土上生根的三角架</v>
      </c>
      <c r="I52" s="73">
        <f t="shared" si="3"/>
        <v>51</v>
      </c>
    </row>
    <row r="53" spans="1:9" x14ac:dyDescent="0.25">
      <c r="A53" s="73">
        <f t="shared" si="1"/>
        <v>52</v>
      </c>
      <c r="B53" s="16" t="s">
        <v>1087</v>
      </c>
      <c r="C53" s="15">
        <v>2</v>
      </c>
      <c r="D53" s="71" t="str">
        <f t="shared" si="0"/>
        <v>G13</v>
      </c>
      <c r="E53" s="71" t="str">
        <f>IFERROR(VLOOKUP(D53,总目录!E:H,4,0),"")</f>
        <v>G13-类型-子项-高度-长度</v>
      </c>
      <c r="F53" s="71" t="str">
        <f t="shared" si="2"/>
        <v>G13</v>
      </c>
      <c r="G53" s="71" t="str">
        <f>IFERROR(VLOOKUP(D53,总目录!E:G,2,0),"")</f>
        <v>C.7-13</v>
      </c>
      <c r="H53" s="71" t="str">
        <f>IFERROR(VLOOKUP(D53,总目录!E:G,3,0),"")</f>
        <v>混凝土上生根的L形/倒L形架</v>
      </c>
      <c r="I53" s="73">
        <f t="shared" si="3"/>
        <v>52</v>
      </c>
    </row>
    <row r="54" spans="1:9" x14ac:dyDescent="0.25">
      <c r="A54" s="73">
        <f t="shared" si="1"/>
        <v>53</v>
      </c>
      <c r="B54" s="16" t="s">
        <v>1088</v>
      </c>
      <c r="C54" s="15">
        <v>2</v>
      </c>
      <c r="D54" s="71" t="str">
        <f t="shared" si="0"/>
        <v>G14</v>
      </c>
      <c r="E54" s="71" t="str">
        <f>IFERROR(VLOOKUP(D54,总目录!E:H,4,0),"")</f>
        <v>G14-类型-子项-高度-长度</v>
      </c>
      <c r="F54" s="71" t="str">
        <f t="shared" si="2"/>
        <v>G14</v>
      </c>
      <c r="G54" s="71" t="str">
        <f>IFERROR(VLOOKUP(D54,总目录!E:G,2,0),"")</f>
        <v>C.7-14</v>
      </c>
      <c r="H54" s="71" t="str">
        <f>IFERROR(VLOOKUP(D54,总目录!E:G,3,0),"")</f>
        <v>混凝土上生根的门形/倒门形架</v>
      </c>
      <c r="I54" s="73">
        <f t="shared" si="3"/>
        <v>53</v>
      </c>
    </row>
    <row r="55" spans="1:9" x14ac:dyDescent="0.25">
      <c r="A55" s="73">
        <f t="shared" si="1"/>
        <v>54</v>
      </c>
      <c r="B55" s="16" t="s">
        <v>1089</v>
      </c>
      <c r="C55" s="15">
        <v>2</v>
      </c>
      <c r="D55" s="71" t="str">
        <f t="shared" si="0"/>
        <v>G15</v>
      </c>
      <c r="E55" s="71" t="str">
        <f>IFERROR(VLOOKUP(D55,总目录!E:H,4,0),"")</f>
        <v>G15-类型-子项-长度1-长度2</v>
      </c>
      <c r="F55" s="71" t="str">
        <f t="shared" si="2"/>
        <v>G15</v>
      </c>
      <c r="G55" s="71" t="str">
        <f>IFERROR(VLOOKUP(D55,总目录!E:G,2,0),"")</f>
        <v>C.7-15</v>
      </c>
      <c r="H55" s="71" t="str">
        <f>IFERROR(VLOOKUP(D55,总目录!E:G,3,0),"")</f>
        <v>混凝土上生根的水平T形架</v>
      </c>
      <c r="I55" s="73">
        <f t="shared" si="3"/>
        <v>54</v>
      </c>
    </row>
    <row r="56" spans="1:9" x14ac:dyDescent="0.25">
      <c r="A56" s="73">
        <f t="shared" si="1"/>
        <v>55</v>
      </c>
      <c r="B56" s="16" t="s">
        <v>1090</v>
      </c>
      <c r="C56" s="15">
        <v>2</v>
      </c>
      <c r="D56" s="71" t="str">
        <f t="shared" si="0"/>
        <v>G16</v>
      </c>
      <c r="E56" s="71" t="str">
        <f>IFERROR(VLOOKUP(D56,总目录!E:H,4,0),"")</f>
        <v>G16-类型-子项-长度1-长度2</v>
      </c>
      <c r="F56" s="71" t="str">
        <f t="shared" si="2"/>
        <v>G16</v>
      </c>
      <c r="G56" s="71" t="str">
        <f>IFERROR(VLOOKUP(D56,总目录!E:G,2,0),"")</f>
        <v>C.7-16</v>
      </c>
      <c r="H56" s="71" t="str">
        <f>IFERROR(VLOOKUP(D56,总目录!E:G,3,0),"")</f>
        <v>混凝土上生根的水平门形架</v>
      </c>
      <c r="I56" s="73">
        <f t="shared" si="3"/>
        <v>55</v>
      </c>
    </row>
    <row r="57" spans="1:9" x14ac:dyDescent="0.25">
      <c r="A57" s="73">
        <f t="shared" si="1"/>
        <v>56</v>
      </c>
      <c r="B57" s="16" t="s">
        <v>1091</v>
      </c>
      <c r="C57" s="15">
        <v>2</v>
      </c>
      <c r="D57" s="71" t="str">
        <f t="shared" si="0"/>
        <v>G17</v>
      </c>
      <c r="E57" s="71" t="str">
        <f>IFERROR(VLOOKUP(D57,总目录!E:H,4,0),"")</f>
        <v>G16-类型-子项-长度1-长度2-长度3</v>
      </c>
      <c r="F57" s="71" t="str">
        <f t="shared" si="2"/>
        <v>G17</v>
      </c>
      <c r="G57" s="71" t="str">
        <f>IFERROR(VLOOKUP(D57,总目录!E:G,2,0),"")</f>
        <v>C.7-17</v>
      </c>
      <c r="H57" s="71" t="str">
        <f>IFERROR(VLOOKUP(D57,总目录!E:G,3,0),"")</f>
        <v>混凝土上生根的水平井形架</v>
      </c>
      <c r="I57" s="73">
        <f t="shared" si="3"/>
        <v>56</v>
      </c>
    </row>
    <row r="58" spans="1:9" x14ac:dyDescent="0.25">
      <c r="A58" s="73">
        <f t="shared" si="1"/>
        <v>57</v>
      </c>
      <c r="B58" s="16" t="s">
        <v>1092</v>
      </c>
      <c r="C58" s="15">
        <v>2</v>
      </c>
      <c r="D58" s="71" t="str">
        <f t="shared" si="0"/>
        <v>H1</v>
      </c>
      <c r="E58" s="71" t="str">
        <f>IFERROR(VLOOKUP(D58,总目录!E:H,4,0),"")</f>
        <v>H1-类型-子项-高度-管径-F(PTFE滑板)</v>
      </c>
      <c r="F58" s="71" t="str">
        <f t="shared" si="2"/>
        <v>H1</v>
      </c>
      <c r="G58" s="71" t="str">
        <f>IFERROR(VLOOKUP(D58,总目录!E:G,2,0),"")</f>
        <v>C.8-1</v>
      </c>
      <c r="H58" s="71" t="str">
        <f>IFERROR(VLOOKUP(D58,总目录!E:G,3,0),"")</f>
        <v>可调支架</v>
      </c>
      <c r="I58" s="73">
        <f t="shared" si="3"/>
        <v>57</v>
      </c>
    </row>
    <row r="59" spans="1:9" x14ac:dyDescent="0.25">
      <c r="A59" s="73">
        <f t="shared" si="1"/>
        <v>58</v>
      </c>
      <c r="B59" s="16" t="s">
        <v>1093</v>
      </c>
      <c r="C59" s="15">
        <v>2</v>
      </c>
      <c r="D59" s="71" t="str">
        <f t="shared" si="0"/>
        <v>H2</v>
      </c>
      <c r="E59" s="71" t="str">
        <f>IFERROR(VLOOKUP(D59,总目录!E:H,4,0),"")</f>
        <v>H2-子项-F(PTFE滑板)</v>
      </c>
      <c r="F59" s="71" t="str">
        <f t="shared" si="2"/>
        <v>H2</v>
      </c>
      <c r="G59" s="71" t="str">
        <f>IFERROR(VLOOKUP(D59,总目录!E:G,2,0),"")</f>
        <v>C.8-2</v>
      </c>
      <c r="H59" s="71" t="str">
        <f>IFERROR(VLOOKUP(D59,总目录!E:G,3,0),"")</f>
        <v>短可调支架</v>
      </c>
      <c r="I59" s="73">
        <f t="shared" si="3"/>
        <v>58</v>
      </c>
    </row>
    <row r="60" spans="1:9" x14ac:dyDescent="0.25">
      <c r="A60" s="73">
        <f t="shared" si="1"/>
        <v>59</v>
      </c>
      <c r="B60" s="16" t="s">
        <v>1094</v>
      </c>
      <c r="C60" s="15">
        <v>2</v>
      </c>
      <c r="D60" s="71" t="str">
        <f t="shared" si="0"/>
        <v>J1</v>
      </c>
      <c r="E60" s="71" t="str">
        <f>IFERROR(VLOOKUP(D60,总目录!E:H,4,0),"")</f>
        <v>J1-管径-高度-长度-材料代码-F(PTFE滑板)</v>
      </c>
      <c r="F60" s="71" t="str">
        <f t="shared" si="2"/>
        <v>J1</v>
      </c>
      <c r="G60" s="71" t="str">
        <f>IFERROR(VLOOKUP(D60,总目录!E:G,2,0),"")</f>
        <v>C.9-1</v>
      </c>
      <c r="H60" s="71" t="str">
        <f>IFERROR(VLOOKUP(D60,总目录!E:G,3,0),"")</f>
        <v>焊接式管托</v>
      </c>
      <c r="I60" s="73">
        <f t="shared" si="3"/>
        <v>59</v>
      </c>
    </row>
    <row r="61" spans="1:9" x14ac:dyDescent="0.25">
      <c r="A61" s="73">
        <f t="shared" si="1"/>
        <v>60</v>
      </c>
      <c r="B61" s="16" t="s">
        <v>1095</v>
      </c>
      <c r="C61" s="15">
        <v>2</v>
      </c>
      <c r="D61" s="71" t="str">
        <f t="shared" si="0"/>
        <v>J2</v>
      </c>
      <c r="E61" s="71" t="str">
        <f>IFERROR(VLOOKUP(D61,总目录!E:H,4,0),"")</f>
        <v>J2-管径-高度-长度-材料代码-S(需不锈钢隔离层)-F(PTFE滑板)</v>
      </c>
      <c r="F61" s="71" t="str">
        <f t="shared" si="2"/>
        <v>J2</v>
      </c>
      <c r="G61" s="71" t="str">
        <f>IFERROR(VLOOKUP(D61,总目录!E:G,2,0),"")</f>
        <v>C.9-2</v>
      </c>
      <c r="H61" s="71" t="str">
        <f>IFERROR(VLOOKUP(D61,总目录!E:G,3,0),"")</f>
        <v>管夹式管托</v>
      </c>
      <c r="I61" s="73">
        <f t="shared" si="3"/>
        <v>60</v>
      </c>
    </row>
    <row r="62" spans="1:9" x14ac:dyDescent="0.25">
      <c r="A62" s="73">
        <f t="shared" si="1"/>
        <v>61</v>
      </c>
      <c r="B62" s="16" t="s">
        <v>1096</v>
      </c>
      <c r="C62" s="15">
        <v>2</v>
      </c>
      <c r="D62" s="71" t="str">
        <f t="shared" si="0"/>
        <v>J13</v>
      </c>
      <c r="E62" s="71" t="str">
        <f>IFERROR(VLOOKUP(D62,总目录!E:H,4,0),"")</f>
        <v>J13-管径-高度-长度-材料代码-F(PTFE滑板)</v>
      </c>
      <c r="F62" s="71" t="str">
        <f t="shared" si="2"/>
        <v>J13</v>
      </c>
      <c r="G62" s="71" t="str">
        <f>IFERROR(VLOOKUP(D62,总目录!E:G,2,0),"")</f>
        <v>C.9-7</v>
      </c>
      <c r="H62" s="71" t="str">
        <f>IFERROR(VLOOKUP(D62,总目录!E:G,3,0),"")</f>
        <v>带垫板的焊接式管托</v>
      </c>
      <c r="I62" s="73">
        <f t="shared" si="3"/>
        <v>61</v>
      </c>
    </row>
    <row r="63" spans="1:9" x14ac:dyDescent="0.25">
      <c r="A63" s="73">
        <f t="shared" si="1"/>
        <v>62</v>
      </c>
      <c r="B63" s="16" t="s">
        <v>1097</v>
      </c>
      <c r="C63" s="15">
        <v>2</v>
      </c>
      <c r="D63" s="71" t="str">
        <f t="shared" si="0"/>
        <v>K1</v>
      </c>
      <c r="E63" s="71" t="str">
        <f>IFERROR(VLOOKUP(D63,总目录!E:H,4,0),"")</f>
        <v>K1-子项-管径-筋板尺寸</v>
      </c>
      <c r="F63" s="71" t="str">
        <f t="shared" si="2"/>
        <v>K1</v>
      </c>
      <c r="G63" s="71" t="str">
        <f>IFERROR(VLOOKUP(D63,总目录!E:G,2,0),"")</f>
        <v>C.10-1</v>
      </c>
      <c r="H63" s="71" t="str">
        <f>IFERROR(VLOOKUP(D63,总目录!E:G,3,0),"")</f>
        <v>不保温管的限位架</v>
      </c>
      <c r="I63" s="73">
        <f t="shared" si="3"/>
        <v>62</v>
      </c>
    </row>
    <row r="64" spans="1:9" x14ac:dyDescent="0.25">
      <c r="A64" s="73">
        <f t="shared" si="1"/>
        <v>63</v>
      </c>
      <c r="B64" s="16" t="s">
        <v>1098</v>
      </c>
      <c r="C64" s="15">
        <v>2</v>
      </c>
      <c r="D64" s="71" t="str">
        <f t="shared" si="0"/>
        <v>K2</v>
      </c>
      <c r="E64" s="71" t="str">
        <f>IFERROR(VLOOKUP(D64,总目录!E:H,4,0),"")</f>
        <v>K2-子项-筋板尺寸</v>
      </c>
      <c r="F64" s="71" t="str">
        <f t="shared" si="2"/>
        <v>K2</v>
      </c>
      <c r="G64" s="71" t="str">
        <f>IFERROR(VLOOKUP(D64,总目录!E:G,2,0),"")</f>
        <v>C.10-2</v>
      </c>
      <c r="H64" s="71" t="str">
        <f>IFERROR(VLOOKUP(D64,总目录!E:G,3,0),"")</f>
        <v>绝热管的限位架</v>
      </c>
      <c r="I64" s="73">
        <f t="shared" si="3"/>
        <v>63</v>
      </c>
    </row>
    <row r="65" spans="1:9" x14ac:dyDescent="0.25">
      <c r="A65" s="73" t="str">
        <f t="shared" si="1"/>
        <v/>
      </c>
      <c r="B65" s="59"/>
      <c r="C65" s="15"/>
      <c r="D65" s="71" t="str">
        <f t="shared" si="0"/>
        <v/>
      </c>
      <c r="E65" s="71" t="str">
        <f>IFERROR(VLOOKUP(D65,总目录!E:H,4,0),"")</f>
        <v/>
      </c>
      <c r="F65" s="71" t="str">
        <f t="shared" si="2"/>
        <v/>
      </c>
      <c r="G65" s="71" t="str">
        <f>IFERROR(VLOOKUP(D65,总目录!E:G,2,0),"")</f>
        <v/>
      </c>
      <c r="H65" s="71" t="str">
        <f>IFERROR(VLOOKUP(D65,总目录!E:G,3,0),"")</f>
        <v/>
      </c>
      <c r="I65" s="73" t="str">
        <f t="shared" si="3"/>
        <v/>
      </c>
    </row>
    <row r="66" spans="1:9" x14ac:dyDescent="0.25">
      <c r="A66" s="73" t="str">
        <f t="shared" si="1"/>
        <v/>
      </c>
      <c r="B66" s="59"/>
      <c r="C66" s="15"/>
      <c r="D66" s="71" t="str">
        <f t="shared" si="0"/>
        <v/>
      </c>
      <c r="E66" s="71" t="str">
        <f>IFERROR(VLOOKUP(D66,总目录!E:H,4,0),"")</f>
        <v/>
      </c>
      <c r="F66" s="71" t="str">
        <f t="shared" si="2"/>
        <v/>
      </c>
      <c r="G66" s="71" t="str">
        <f>IFERROR(VLOOKUP(D66,总目录!E:G,2,0),"")</f>
        <v/>
      </c>
      <c r="H66" s="71" t="str">
        <f>IFERROR(VLOOKUP(D66,总目录!E:G,3,0),"")</f>
        <v/>
      </c>
      <c r="I66" s="73" t="str">
        <f t="shared" si="3"/>
        <v/>
      </c>
    </row>
    <row r="67" spans="1:9" x14ac:dyDescent="0.25">
      <c r="A67" s="73" t="str">
        <f t="shared" ref="A67:A130" si="4">IF(B67="","",ROW(B67)-1)</f>
        <v/>
      </c>
      <c r="B67" s="59"/>
      <c r="C67" s="15"/>
      <c r="D67" s="71" t="str">
        <f t="shared" ref="D67:D130" si="5">IF(B67="","",MID(B67,0+1,FIND("-",B67,1)-1))</f>
        <v/>
      </c>
      <c r="E67" s="71" t="str">
        <f>IFERROR(VLOOKUP(D67,总目录!E:H,4,0),"")</f>
        <v/>
      </c>
      <c r="F67" s="71" t="str">
        <f t="shared" ref="F67:F130" si="6">HYPERLINK("#"&amp;D67&amp;"!D2",D67)</f>
        <v/>
      </c>
      <c r="G67" s="71" t="str">
        <f>IFERROR(VLOOKUP(D67,总目录!E:G,2,0),"")</f>
        <v/>
      </c>
      <c r="H67" s="71" t="str">
        <f>IFERROR(VLOOKUP(D67,总目录!E:G,3,0),"")</f>
        <v/>
      </c>
      <c r="I67" s="73" t="str">
        <f t="shared" ref="I67:I130" si="7">IF(B67="","",ROW(B67)-1)</f>
        <v/>
      </c>
    </row>
    <row r="68" spans="1:9" x14ac:dyDescent="0.25">
      <c r="A68" s="73" t="str">
        <f t="shared" si="4"/>
        <v/>
      </c>
      <c r="B68" s="59"/>
      <c r="C68" s="15"/>
      <c r="D68" s="71" t="str">
        <f t="shared" si="5"/>
        <v/>
      </c>
      <c r="E68" s="71" t="str">
        <f>IFERROR(VLOOKUP(D68,总目录!E:H,4,0),"")</f>
        <v/>
      </c>
      <c r="F68" s="71" t="str">
        <f t="shared" si="6"/>
        <v/>
      </c>
      <c r="G68" s="71" t="str">
        <f>IFERROR(VLOOKUP(D68,总目录!E:G,2,0),"")</f>
        <v/>
      </c>
      <c r="H68" s="71" t="str">
        <f>IFERROR(VLOOKUP(D68,总目录!E:G,3,0),"")</f>
        <v/>
      </c>
      <c r="I68" s="73" t="str">
        <f t="shared" si="7"/>
        <v/>
      </c>
    </row>
    <row r="69" spans="1:9" x14ac:dyDescent="0.25">
      <c r="A69" s="73" t="str">
        <f t="shared" si="4"/>
        <v/>
      </c>
      <c r="B69" s="59"/>
      <c r="C69" s="15"/>
      <c r="D69" s="71" t="str">
        <f t="shared" si="5"/>
        <v/>
      </c>
      <c r="E69" s="71" t="str">
        <f>IFERROR(VLOOKUP(D69,总目录!E:H,4,0),"")</f>
        <v/>
      </c>
      <c r="F69" s="71" t="str">
        <f t="shared" si="6"/>
        <v/>
      </c>
      <c r="G69" s="71" t="str">
        <f>IFERROR(VLOOKUP(D69,总目录!E:G,2,0),"")</f>
        <v/>
      </c>
      <c r="H69" s="71" t="str">
        <f>IFERROR(VLOOKUP(D69,总目录!E:G,3,0),"")</f>
        <v/>
      </c>
      <c r="I69" s="73" t="str">
        <f t="shared" si="7"/>
        <v/>
      </c>
    </row>
    <row r="70" spans="1:9" x14ac:dyDescent="0.25">
      <c r="A70" s="73" t="str">
        <f t="shared" si="4"/>
        <v/>
      </c>
      <c r="B70" s="59"/>
      <c r="C70" s="15"/>
      <c r="D70" s="71" t="str">
        <f t="shared" si="5"/>
        <v/>
      </c>
      <c r="E70" s="71" t="str">
        <f>IFERROR(VLOOKUP(D70,总目录!E:H,4,0),"")</f>
        <v/>
      </c>
      <c r="F70" s="71" t="str">
        <f t="shared" si="6"/>
        <v/>
      </c>
      <c r="G70" s="71" t="str">
        <f>IFERROR(VLOOKUP(D70,总目录!E:G,2,0),"")</f>
        <v/>
      </c>
      <c r="H70" s="71" t="str">
        <f>IFERROR(VLOOKUP(D70,总目录!E:G,3,0),"")</f>
        <v/>
      </c>
      <c r="I70" s="73" t="str">
        <f t="shared" si="7"/>
        <v/>
      </c>
    </row>
    <row r="71" spans="1:9" x14ac:dyDescent="0.25">
      <c r="A71" s="73" t="str">
        <f t="shared" si="4"/>
        <v/>
      </c>
      <c r="B71" s="59"/>
      <c r="C71" s="15"/>
      <c r="D71" s="71" t="str">
        <f t="shared" si="5"/>
        <v/>
      </c>
      <c r="E71" s="71" t="str">
        <f>IFERROR(VLOOKUP(D71,总目录!E:H,4,0),"")</f>
        <v/>
      </c>
      <c r="F71" s="71" t="str">
        <f t="shared" si="6"/>
        <v/>
      </c>
      <c r="G71" s="71" t="str">
        <f>IFERROR(VLOOKUP(D71,总目录!E:G,2,0),"")</f>
        <v/>
      </c>
      <c r="H71" s="71" t="str">
        <f>IFERROR(VLOOKUP(D71,总目录!E:G,3,0),"")</f>
        <v/>
      </c>
      <c r="I71" s="73" t="str">
        <f t="shared" si="7"/>
        <v/>
      </c>
    </row>
    <row r="72" spans="1:9" x14ac:dyDescent="0.25">
      <c r="A72" s="73" t="str">
        <f t="shared" si="4"/>
        <v/>
      </c>
      <c r="B72" s="59"/>
      <c r="C72" s="15"/>
      <c r="D72" s="71" t="str">
        <f t="shared" si="5"/>
        <v/>
      </c>
      <c r="E72" s="71" t="str">
        <f>IFERROR(VLOOKUP(D72,总目录!E:H,4,0),"")</f>
        <v/>
      </c>
      <c r="F72" s="71" t="str">
        <f t="shared" si="6"/>
        <v/>
      </c>
      <c r="G72" s="71" t="str">
        <f>IFERROR(VLOOKUP(D72,总目录!E:G,2,0),"")</f>
        <v/>
      </c>
      <c r="H72" s="71" t="str">
        <f>IFERROR(VLOOKUP(D72,总目录!E:G,3,0),"")</f>
        <v/>
      </c>
      <c r="I72" s="73" t="str">
        <f t="shared" si="7"/>
        <v/>
      </c>
    </row>
    <row r="73" spans="1:9" x14ac:dyDescent="0.25">
      <c r="A73" s="73" t="str">
        <f t="shared" si="4"/>
        <v/>
      </c>
      <c r="B73" s="59"/>
      <c r="C73" s="15"/>
      <c r="D73" s="71" t="str">
        <f t="shared" si="5"/>
        <v/>
      </c>
      <c r="E73" s="71" t="str">
        <f>IFERROR(VLOOKUP(D73,总目录!E:H,4,0),"")</f>
        <v/>
      </c>
      <c r="F73" s="71" t="str">
        <f t="shared" si="6"/>
        <v/>
      </c>
      <c r="G73" s="71" t="str">
        <f>IFERROR(VLOOKUP(D73,总目录!E:G,2,0),"")</f>
        <v/>
      </c>
      <c r="H73" s="71" t="str">
        <f>IFERROR(VLOOKUP(D73,总目录!E:G,3,0),"")</f>
        <v/>
      </c>
      <c r="I73" s="73" t="str">
        <f t="shared" si="7"/>
        <v/>
      </c>
    </row>
    <row r="74" spans="1:9" x14ac:dyDescent="0.25">
      <c r="A74" s="73" t="str">
        <f t="shared" si="4"/>
        <v/>
      </c>
      <c r="B74" s="59"/>
      <c r="C74" s="15"/>
      <c r="D74" s="71" t="str">
        <f t="shared" si="5"/>
        <v/>
      </c>
      <c r="E74" s="71" t="str">
        <f>IFERROR(VLOOKUP(D74,总目录!E:H,4,0),"")</f>
        <v/>
      </c>
      <c r="F74" s="71" t="str">
        <f t="shared" si="6"/>
        <v/>
      </c>
      <c r="G74" s="71" t="str">
        <f>IFERROR(VLOOKUP(D74,总目录!E:G,2,0),"")</f>
        <v/>
      </c>
      <c r="H74" s="71" t="str">
        <f>IFERROR(VLOOKUP(D74,总目录!E:G,3,0),"")</f>
        <v/>
      </c>
      <c r="I74" s="73" t="str">
        <f t="shared" si="7"/>
        <v/>
      </c>
    </row>
    <row r="75" spans="1:9" x14ac:dyDescent="0.25">
      <c r="A75" s="73" t="str">
        <f t="shared" si="4"/>
        <v/>
      </c>
      <c r="B75" s="59"/>
      <c r="C75" s="15"/>
      <c r="D75" s="71" t="str">
        <f t="shared" si="5"/>
        <v/>
      </c>
      <c r="E75" s="71" t="str">
        <f>IFERROR(VLOOKUP(D75,总目录!E:H,4,0),"")</f>
        <v/>
      </c>
      <c r="F75" s="71" t="str">
        <f t="shared" si="6"/>
        <v/>
      </c>
      <c r="G75" s="71" t="str">
        <f>IFERROR(VLOOKUP(D75,总目录!E:G,2,0),"")</f>
        <v/>
      </c>
      <c r="H75" s="71" t="str">
        <f>IFERROR(VLOOKUP(D75,总目录!E:G,3,0),"")</f>
        <v/>
      </c>
      <c r="I75" s="73" t="str">
        <f t="shared" si="7"/>
        <v/>
      </c>
    </row>
    <row r="76" spans="1:9" x14ac:dyDescent="0.25">
      <c r="A76" s="73" t="str">
        <f t="shared" si="4"/>
        <v/>
      </c>
      <c r="B76" s="59"/>
      <c r="C76" s="15"/>
      <c r="D76" s="71" t="str">
        <f t="shared" si="5"/>
        <v/>
      </c>
      <c r="E76" s="71" t="str">
        <f>IFERROR(VLOOKUP(D76,总目录!E:H,4,0),"")</f>
        <v/>
      </c>
      <c r="F76" s="71" t="str">
        <f t="shared" si="6"/>
        <v/>
      </c>
      <c r="G76" s="71" t="str">
        <f>IFERROR(VLOOKUP(D76,总目录!E:G,2,0),"")</f>
        <v/>
      </c>
      <c r="H76" s="71" t="str">
        <f>IFERROR(VLOOKUP(D76,总目录!E:G,3,0),"")</f>
        <v/>
      </c>
      <c r="I76" s="73" t="str">
        <f t="shared" si="7"/>
        <v/>
      </c>
    </row>
    <row r="77" spans="1:9" x14ac:dyDescent="0.25">
      <c r="A77" s="73" t="str">
        <f t="shared" si="4"/>
        <v/>
      </c>
      <c r="B77" s="59"/>
      <c r="C77" s="15"/>
      <c r="D77" s="71" t="str">
        <f t="shared" si="5"/>
        <v/>
      </c>
      <c r="E77" s="71" t="str">
        <f>IFERROR(VLOOKUP(D77,总目录!E:H,4,0),"")</f>
        <v/>
      </c>
      <c r="F77" s="71" t="str">
        <f t="shared" si="6"/>
        <v/>
      </c>
      <c r="G77" s="71" t="str">
        <f>IFERROR(VLOOKUP(D77,总目录!E:G,2,0),"")</f>
        <v/>
      </c>
      <c r="H77" s="71" t="str">
        <f>IFERROR(VLOOKUP(D77,总目录!E:G,3,0),"")</f>
        <v/>
      </c>
      <c r="I77" s="73" t="str">
        <f t="shared" si="7"/>
        <v/>
      </c>
    </row>
    <row r="78" spans="1:9" x14ac:dyDescent="0.25">
      <c r="A78" s="73" t="str">
        <f t="shared" si="4"/>
        <v/>
      </c>
      <c r="B78" s="59"/>
      <c r="C78" s="15"/>
      <c r="D78" s="71" t="str">
        <f t="shared" si="5"/>
        <v/>
      </c>
      <c r="E78" s="71" t="str">
        <f>IFERROR(VLOOKUP(D78,总目录!E:H,4,0),"")</f>
        <v/>
      </c>
      <c r="F78" s="71" t="str">
        <f t="shared" si="6"/>
        <v/>
      </c>
      <c r="G78" s="71" t="str">
        <f>IFERROR(VLOOKUP(D78,总目录!E:G,2,0),"")</f>
        <v/>
      </c>
      <c r="H78" s="71" t="str">
        <f>IFERROR(VLOOKUP(D78,总目录!E:G,3,0),"")</f>
        <v/>
      </c>
      <c r="I78" s="73" t="str">
        <f t="shared" si="7"/>
        <v/>
      </c>
    </row>
    <row r="79" spans="1:9" x14ac:dyDescent="0.25">
      <c r="A79" s="73" t="str">
        <f t="shared" si="4"/>
        <v/>
      </c>
      <c r="B79" s="59"/>
      <c r="C79" s="15"/>
      <c r="D79" s="71" t="str">
        <f t="shared" si="5"/>
        <v/>
      </c>
      <c r="E79" s="71" t="str">
        <f>IFERROR(VLOOKUP(D79,总目录!E:H,4,0),"")</f>
        <v/>
      </c>
      <c r="F79" s="71" t="str">
        <f t="shared" si="6"/>
        <v/>
      </c>
      <c r="G79" s="71" t="str">
        <f>IFERROR(VLOOKUP(D79,总目录!E:G,2,0),"")</f>
        <v/>
      </c>
      <c r="H79" s="71" t="str">
        <f>IFERROR(VLOOKUP(D79,总目录!E:G,3,0),"")</f>
        <v/>
      </c>
      <c r="I79" s="73" t="str">
        <f t="shared" si="7"/>
        <v/>
      </c>
    </row>
    <row r="80" spans="1:9" x14ac:dyDescent="0.25">
      <c r="A80" s="73" t="str">
        <f t="shared" si="4"/>
        <v/>
      </c>
      <c r="B80" s="59"/>
      <c r="C80" s="15"/>
      <c r="D80" s="71" t="str">
        <f t="shared" si="5"/>
        <v/>
      </c>
      <c r="E80" s="71" t="str">
        <f>IFERROR(VLOOKUP(D80,总目录!E:H,4,0),"")</f>
        <v/>
      </c>
      <c r="F80" s="71" t="str">
        <f t="shared" si="6"/>
        <v/>
      </c>
      <c r="G80" s="71" t="str">
        <f>IFERROR(VLOOKUP(D80,总目录!E:G,2,0),"")</f>
        <v/>
      </c>
      <c r="H80" s="71" t="str">
        <f>IFERROR(VLOOKUP(D80,总目录!E:G,3,0),"")</f>
        <v/>
      </c>
      <c r="I80" s="73" t="str">
        <f t="shared" si="7"/>
        <v/>
      </c>
    </row>
    <row r="81" spans="1:9" x14ac:dyDescent="0.25">
      <c r="A81" s="73" t="str">
        <f t="shared" si="4"/>
        <v/>
      </c>
      <c r="B81" s="59"/>
      <c r="C81" s="15"/>
      <c r="D81" s="71" t="str">
        <f t="shared" si="5"/>
        <v/>
      </c>
      <c r="E81" s="71" t="str">
        <f>IFERROR(VLOOKUP(D81,总目录!E:H,4,0),"")</f>
        <v/>
      </c>
      <c r="F81" s="71" t="str">
        <f t="shared" si="6"/>
        <v/>
      </c>
      <c r="G81" s="71" t="str">
        <f>IFERROR(VLOOKUP(D81,总目录!E:G,2,0),"")</f>
        <v/>
      </c>
      <c r="H81" s="71" t="str">
        <f>IFERROR(VLOOKUP(D81,总目录!E:G,3,0),"")</f>
        <v/>
      </c>
      <c r="I81" s="73" t="str">
        <f t="shared" si="7"/>
        <v/>
      </c>
    </row>
    <row r="82" spans="1:9" x14ac:dyDescent="0.25">
      <c r="A82" s="73" t="str">
        <f t="shared" si="4"/>
        <v/>
      </c>
      <c r="B82" s="59"/>
      <c r="C82" s="15"/>
      <c r="D82" s="71" t="str">
        <f t="shared" si="5"/>
        <v/>
      </c>
      <c r="E82" s="71" t="str">
        <f>IFERROR(VLOOKUP(D82,总目录!E:H,4,0),"")</f>
        <v/>
      </c>
      <c r="F82" s="71" t="str">
        <f t="shared" si="6"/>
        <v/>
      </c>
      <c r="G82" s="71" t="str">
        <f>IFERROR(VLOOKUP(D82,总目录!E:G,2,0),"")</f>
        <v/>
      </c>
      <c r="H82" s="71" t="str">
        <f>IFERROR(VLOOKUP(D82,总目录!E:G,3,0),"")</f>
        <v/>
      </c>
      <c r="I82" s="73" t="str">
        <f t="shared" si="7"/>
        <v/>
      </c>
    </row>
    <row r="83" spans="1:9" x14ac:dyDescent="0.25">
      <c r="A83" s="73" t="str">
        <f t="shared" si="4"/>
        <v/>
      </c>
      <c r="B83" s="59"/>
      <c r="C83" s="15"/>
      <c r="D83" s="71" t="str">
        <f t="shared" si="5"/>
        <v/>
      </c>
      <c r="E83" s="71" t="str">
        <f>IFERROR(VLOOKUP(D83,总目录!E:H,4,0),"")</f>
        <v/>
      </c>
      <c r="F83" s="71" t="str">
        <f t="shared" si="6"/>
        <v/>
      </c>
      <c r="G83" s="71" t="str">
        <f>IFERROR(VLOOKUP(D83,总目录!E:G,2,0),"")</f>
        <v/>
      </c>
      <c r="H83" s="71" t="str">
        <f>IFERROR(VLOOKUP(D83,总目录!E:G,3,0),"")</f>
        <v/>
      </c>
      <c r="I83" s="73" t="str">
        <f t="shared" si="7"/>
        <v/>
      </c>
    </row>
    <row r="84" spans="1:9" x14ac:dyDescent="0.25">
      <c r="A84" s="73" t="str">
        <f t="shared" si="4"/>
        <v/>
      </c>
      <c r="B84" s="59"/>
      <c r="C84" s="15"/>
      <c r="D84" s="71" t="str">
        <f t="shared" si="5"/>
        <v/>
      </c>
      <c r="E84" s="71" t="str">
        <f>IFERROR(VLOOKUP(D84,总目录!E:H,4,0),"")</f>
        <v/>
      </c>
      <c r="F84" s="71" t="str">
        <f t="shared" si="6"/>
        <v/>
      </c>
      <c r="G84" s="71" t="str">
        <f>IFERROR(VLOOKUP(D84,总目录!E:G,2,0),"")</f>
        <v/>
      </c>
      <c r="H84" s="71" t="str">
        <f>IFERROR(VLOOKUP(D84,总目录!E:G,3,0),"")</f>
        <v/>
      </c>
      <c r="I84" s="73" t="str">
        <f t="shared" si="7"/>
        <v/>
      </c>
    </row>
    <row r="85" spans="1:9" x14ac:dyDescent="0.25">
      <c r="A85" s="73" t="str">
        <f t="shared" si="4"/>
        <v/>
      </c>
      <c r="B85" s="59"/>
      <c r="C85" s="15"/>
      <c r="D85" s="71" t="str">
        <f t="shared" si="5"/>
        <v/>
      </c>
      <c r="E85" s="71" t="str">
        <f>IFERROR(VLOOKUP(D85,总目录!E:H,4,0),"")</f>
        <v/>
      </c>
      <c r="F85" s="71" t="str">
        <f t="shared" si="6"/>
        <v/>
      </c>
      <c r="G85" s="71" t="str">
        <f>IFERROR(VLOOKUP(D85,总目录!E:G,2,0),"")</f>
        <v/>
      </c>
      <c r="H85" s="71" t="str">
        <f>IFERROR(VLOOKUP(D85,总目录!E:G,3,0),"")</f>
        <v/>
      </c>
      <c r="I85" s="73" t="str">
        <f t="shared" si="7"/>
        <v/>
      </c>
    </row>
    <row r="86" spans="1:9" x14ac:dyDescent="0.25">
      <c r="A86" s="73" t="str">
        <f t="shared" si="4"/>
        <v/>
      </c>
      <c r="B86" s="59"/>
      <c r="C86" s="15"/>
      <c r="D86" s="71" t="str">
        <f t="shared" si="5"/>
        <v/>
      </c>
      <c r="E86" s="71" t="str">
        <f>IFERROR(VLOOKUP(D86,总目录!E:H,4,0),"")</f>
        <v/>
      </c>
      <c r="F86" s="71" t="str">
        <f t="shared" si="6"/>
        <v/>
      </c>
      <c r="G86" s="71" t="str">
        <f>IFERROR(VLOOKUP(D86,总目录!E:G,2,0),"")</f>
        <v/>
      </c>
      <c r="H86" s="71" t="str">
        <f>IFERROR(VLOOKUP(D86,总目录!E:G,3,0),"")</f>
        <v/>
      </c>
      <c r="I86" s="73" t="str">
        <f t="shared" si="7"/>
        <v/>
      </c>
    </row>
    <row r="87" spans="1:9" x14ac:dyDescent="0.25">
      <c r="A87" s="73" t="str">
        <f t="shared" si="4"/>
        <v/>
      </c>
      <c r="B87" s="16"/>
      <c r="C87" s="15"/>
      <c r="D87" s="71" t="str">
        <f t="shared" si="5"/>
        <v/>
      </c>
      <c r="E87" s="71" t="str">
        <f>IFERROR(VLOOKUP(D87,总目录!E:H,4,0),"")</f>
        <v/>
      </c>
      <c r="F87" s="71" t="str">
        <f t="shared" si="6"/>
        <v/>
      </c>
      <c r="G87" s="71" t="str">
        <f>IFERROR(VLOOKUP(D87,总目录!E:G,2,0),"")</f>
        <v/>
      </c>
      <c r="H87" s="71" t="str">
        <f>IFERROR(VLOOKUP(D87,总目录!E:G,3,0),"")</f>
        <v/>
      </c>
      <c r="I87" s="73" t="str">
        <f t="shared" si="7"/>
        <v/>
      </c>
    </row>
    <row r="88" spans="1:9" x14ac:dyDescent="0.25">
      <c r="A88" s="73" t="str">
        <f t="shared" si="4"/>
        <v/>
      </c>
      <c r="B88" s="16"/>
      <c r="C88" s="15"/>
      <c r="D88" s="71" t="str">
        <f t="shared" si="5"/>
        <v/>
      </c>
      <c r="E88" s="71" t="str">
        <f>IFERROR(VLOOKUP(D88,总目录!E:H,4,0),"")</f>
        <v/>
      </c>
      <c r="F88" s="71" t="str">
        <f t="shared" si="6"/>
        <v/>
      </c>
      <c r="G88" s="71" t="str">
        <f>IFERROR(VLOOKUP(D88,总目录!E:G,2,0),"")</f>
        <v/>
      </c>
      <c r="H88" s="71" t="str">
        <f>IFERROR(VLOOKUP(D88,总目录!E:G,3,0),"")</f>
        <v/>
      </c>
      <c r="I88" s="73" t="str">
        <f t="shared" si="7"/>
        <v/>
      </c>
    </row>
    <row r="89" spans="1:9" x14ac:dyDescent="0.25">
      <c r="A89" s="73" t="str">
        <f t="shared" si="4"/>
        <v/>
      </c>
      <c r="B89" s="59"/>
      <c r="C89" s="15"/>
      <c r="D89" s="71" t="str">
        <f t="shared" si="5"/>
        <v/>
      </c>
      <c r="E89" s="71" t="str">
        <f>IFERROR(VLOOKUP(D89,总目录!E:H,4,0),"")</f>
        <v/>
      </c>
      <c r="F89" s="71" t="str">
        <f t="shared" si="6"/>
        <v/>
      </c>
      <c r="G89" s="71" t="str">
        <f>IFERROR(VLOOKUP(D89,总目录!E:G,2,0),"")</f>
        <v/>
      </c>
      <c r="H89" s="71" t="str">
        <f>IFERROR(VLOOKUP(D89,总目录!E:G,3,0),"")</f>
        <v/>
      </c>
      <c r="I89" s="73" t="str">
        <f t="shared" si="7"/>
        <v/>
      </c>
    </row>
    <row r="90" spans="1:9" x14ac:dyDescent="0.25">
      <c r="A90" s="73" t="str">
        <f t="shared" si="4"/>
        <v/>
      </c>
      <c r="B90" s="16"/>
      <c r="C90" s="15"/>
      <c r="D90" s="71" t="str">
        <f t="shared" si="5"/>
        <v/>
      </c>
      <c r="E90" s="71" t="str">
        <f>IFERROR(VLOOKUP(D90,总目录!E:H,4,0),"")</f>
        <v/>
      </c>
      <c r="F90" s="71" t="str">
        <f t="shared" si="6"/>
        <v/>
      </c>
      <c r="G90" s="71" t="str">
        <f>IFERROR(VLOOKUP(D90,总目录!E:G,2,0),"")</f>
        <v/>
      </c>
      <c r="H90" s="71" t="str">
        <f>IFERROR(VLOOKUP(D90,总目录!E:G,3,0),"")</f>
        <v/>
      </c>
      <c r="I90" s="73" t="str">
        <f t="shared" si="7"/>
        <v/>
      </c>
    </row>
    <row r="91" spans="1:9" x14ac:dyDescent="0.25">
      <c r="A91" s="73" t="str">
        <f t="shared" si="4"/>
        <v/>
      </c>
      <c r="B91" s="16"/>
      <c r="C91" s="15"/>
      <c r="D91" s="71" t="str">
        <f t="shared" si="5"/>
        <v/>
      </c>
      <c r="E91" s="71" t="str">
        <f>IFERROR(VLOOKUP(D91,总目录!E:H,4,0),"")</f>
        <v/>
      </c>
      <c r="F91" s="71" t="str">
        <f t="shared" si="6"/>
        <v/>
      </c>
      <c r="G91" s="71" t="str">
        <f>IFERROR(VLOOKUP(D91,总目录!E:G,2,0),"")</f>
        <v/>
      </c>
      <c r="H91" s="71" t="str">
        <f>IFERROR(VLOOKUP(D91,总目录!E:G,3,0),"")</f>
        <v/>
      </c>
      <c r="I91" s="73" t="str">
        <f t="shared" si="7"/>
        <v/>
      </c>
    </row>
    <row r="92" spans="1:9" x14ac:dyDescent="0.25">
      <c r="A92" s="73" t="str">
        <f t="shared" si="4"/>
        <v/>
      </c>
      <c r="B92" s="59"/>
      <c r="C92" s="15"/>
      <c r="D92" s="71" t="str">
        <f t="shared" si="5"/>
        <v/>
      </c>
      <c r="E92" s="71" t="str">
        <f>IFERROR(VLOOKUP(D92,总目录!E:H,4,0),"")</f>
        <v/>
      </c>
      <c r="F92" s="71" t="str">
        <f t="shared" si="6"/>
        <v/>
      </c>
      <c r="G92" s="71" t="str">
        <f>IFERROR(VLOOKUP(D92,总目录!E:G,2,0),"")</f>
        <v/>
      </c>
      <c r="H92" s="71" t="str">
        <f>IFERROR(VLOOKUP(D92,总目录!E:G,3,0),"")</f>
        <v/>
      </c>
      <c r="I92" s="73" t="str">
        <f t="shared" si="7"/>
        <v/>
      </c>
    </row>
    <row r="93" spans="1:9" x14ac:dyDescent="0.25">
      <c r="A93" s="73" t="str">
        <f t="shared" si="4"/>
        <v/>
      </c>
      <c r="B93" s="16"/>
      <c r="C93" s="15"/>
      <c r="D93" s="71" t="str">
        <f t="shared" si="5"/>
        <v/>
      </c>
      <c r="E93" s="71" t="str">
        <f>IFERROR(VLOOKUP(D93,总目录!E:H,4,0),"")</f>
        <v/>
      </c>
      <c r="F93" s="71" t="str">
        <f t="shared" si="6"/>
        <v/>
      </c>
      <c r="G93" s="71" t="str">
        <f>IFERROR(VLOOKUP(D93,总目录!E:G,2,0),"")</f>
        <v/>
      </c>
      <c r="H93" s="71" t="str">
        <f>IFERROR(VLOOKUP(D93,总目录!E:G,3,0),"")</f>
        <v/>
      </c>
      <c r="I93" s="73" t="str">
        <f t="shared" si="7"/>
        <v/>
      </c>
    </row>
    <row r="94" spans="1:9" x14ac:dyDescent="0.25">
      <c r="A94" s="73" t="str">
        <f t="shared" si="4"/>
        <v/>
      </c>
      <c r="B94" s="16"/>
      <c r="C94" s="15"/>
      <c r="D94" s="71" t="str">
        <f t="shared" si="5"/>
        <v/>
      </c>
      <c r="E94" s="71" t="str">
        <f>IFERROR(VLOOKUP(D94,总目录!E:H,4,0),"")</f>
        <v/>
      </c>
      <c r="F94" s="71" t="str">
        <f t="shared" si="6"/>
        <v/>
      </c>
      <c r="G94" s="71" t="str">
        <f>IFERROR(VLOOKUP(D94,总目录!E:G,2,0),"")</f>
        <v/>
      </c>
      <c r="H94" s="71" t="str">
        <f>IFERROR(VLOOKUP(D94,总目录!E:G,3,0),"")</f>
        <v/>
      </c>
      <c r="I94" s="73" t="str">
        <f t="shared" si="7"/>
        <v/>
      </c>
    </row>
    <row r="95" spans="1:9" x14ac:dyDescent="0.25">
      <c r="A95" s="73" t="str">
        <f t="shared" si="4"/>
        <v/>
      </c>
      <c r="B95" s="16"/>
      <c r="C95" s="15"/>
      <c r="D95" s="71" t="str">
        <f t="shared" si="5"/>
        <v/>
      </c>
      <c r="E95" s="71" t="str">
        <f>IFERROR(VLOOKUP(D95,总目录!E:H,4,0),"")</f>
        <v/>
      </c>
      <c r="F95" s="71" t="str">
        <f t="shared" si="6"/>
        <v/>
      </c>
      <c r="G95" s="71" t="str">
        <f>IFERROR(VLOOKUP(D95,总目录!E:G,2,0),"")</f>
        <v/>
      </c>
      <c r="H95" s="71" t="str">
        <f>IFERROR(VLOOKUP(D95,总目录!E:G,3,0),"")</f>
        <v/>
      </c>
      <c r="I95" s="73" t="str">
        <f t="shared" si="7"/>
        <v/>
      </c>
    </row>
    <row r="96" spans="1:9" x14ac:dyDescent="0.25">
      <c r="A96" s="73" t="str">
        <f t="shared" si="4"/>
        <v/>
      </c>
      <c r="B96" s="16"/>
      <c r="C96" s="15"/>
      <c r="D96" s="71" t="str">
        <f t="shared" si="5"/>
        <v/>
      </c>
      <c r="E96" s="71" t="str">
        <f>IFERROR(VLOOKUP(D96,总目录!E:H,4,0),"")</f>
        <v/>
      </c>
      <c r="F96" s="71" t="str">
        <f t="shared" si="6"/>
        <v/>
      </c>
      <c r="G96" s="71" t="str">
        <f>IFERROR(VLOOKUP(D96,总目录!E:G,2,0),"")</f>
        <v/>
      </c>
      <c r="H96" s="71" t="str">
        <f>IFERROR(VLOOKUP(D96,总目录!E:G,3,0),"")</f>
        <v/>
      </c>
      <c r="I96" s="73" t="str">
        <f t="shared" si="7"/>
        <v/>
      </c>
    </row>
    <row r="97" spans="1:9" x14ac:dyDescent="0.25">
      <c r="A97" s="73" t="str">
        <f t="shared" si="4"/>
        <v/>
      </c>
      <c r="B97" s="59"/>
      <c r="C97" s="15"/>
      <c r="D97" s="71" t="str">
        <f t="shared" si="5"/>
        <v/>
      </c>
      <c r="E97" s="71" t="str">
        <f>IFERROR(VLOOKUP(D97,总目录!E:H,4,0),"")</f>
        <v/>
      </c>
      <c r="F97" s="71" t="str">
        <f t="shared" si="6"/>
        <v/>
      </c>
      <c r="G97" s="71" t="str">
        <f>IFERROR(VLOOKUP(D97,总目录!E:G,2,0),"")</f>
        <v/>
      </c>
      <c r="H97" s="71" t="str">
        <f>IFERROR(VLOOKUP(D97,总目录!E:G,3,0),"")</f>
        <v/>
      </c>
      <c r="I97" s="73" t="str">
        <f t="shared" si="7"/>
        <v/>
      </c>
    </row>
    <row r="98" spans="1:9" x14ac:dyDescent="0.25">
      <c r="A98" s="73" t="str">
        <f t="shared" si="4"/>
        <v/>
      </c>
      <c r="B98" s="16"/>
      <c r="C98" s="15"/>
      <c r="D98" s="71" t="str">
        <f t="shared" si="5"/>
        <v/>
      </c>
      <c r="E98" s="71" t="str">
        <f>IFERROR(VLOOKUP(D98,总目录!E:H,4,0),"")</f>
        <v/>
      </c>
      <c r="F98" s="71" t="str">
        <f t="shared" si="6"/>
        <v/>
      </c>
      <c r="G98" s="71" t="str">
        <f>IFERROR(VLOOKUP(D98,总目录!E:G,2,0),"")</f>
        <v/>
      </c>
      <c r="H98" s="71" t="str">
        <f>IFERROR(VLOOKUP(D98,总目录!E:G,3,0),"")</f>
        <v/>
      </c>
      <c r="I98" s="73" t="str">
        <f t="shared" si="7"/>
        <v/>
      </c>
    </row>
    <row r="99" spans="1:9" x14ac:dyDescent="0.25">
      <c r="A99" s="73" t="str">
        <f t="shared" si="4"/>
        <v/>
      </c>
      <c r="B99" s="59"/>
      <c r="C99" s="15"/>
      <c r="D99" s="71" t="str">
        <f t="shared" si="5"/>
        <v/>
      </c>
      <c r="E99" s="71" t="str">
        <f>IFERROR(VLOOKUP(D99,总目录!E:H,4,0),"")</f>
        <v/>
      </c>
      <c r="F99" s="71" t="str">
        <f t="shared" si="6"/>
        <v/>
      </c>
      <c r="G99" s="71" t="str">
        <f>IFERROR(VLOOKUP(D99,总目录!E:G,2,0),"")</f>
        <v/>
      </c>
      <c r="H99" s="71" t="str">
        <f>IFERROR(VLOOKUP(D99,总目录!E:G,3,0),"")</f>
        <v/>
      </c>
      <c r="I99" s="73" t="str">
        <f t="shared" si="7"/>
        <v/>
      </c>
    </row>
    <row r="100" spans="1:9" x14ac:dyDescent="0.25">
      <c r="A100" s="73" t="str">
        <f t="shared" si="4"/>
        <v/>
      </c>
      <c r="B100" s="16"/>
      <c r="C100" s="15"/>
      <c r="D100" s="71" t="str">
        <f t="shared" si="5"/>
        <v/>
      </c>
      <c r="E100" s="71" t="str">
        <f>IFERROR(VLOOKUP(D100,总目录!E:H,4,0),"")</f>
        <v/>
      </c>
      <c r="F100" s="71" t="str">
        <f t="shared" si="6"/>
        <v/>
      </c>
      <c r="G100" s="71" t="str">
        <f>IFERROR(VLOOKUP(D100,总目录!E:G,2,0),"")</f>
        <v/>
      </c>
      <c r="H100" s="71" t="str">
        <f>IFERROR(VLOOKUP(D100,总目录!E:G,3,0),"")</f>
        <v/>
      </c>
      <c r="I100" s="73" t="str">
        <f t="shared" si="7"/>
        <v/>
      </c>
    </row>
    <row r="101" spans="1:9" x14ac:dyDescent="0.25">
      <c r="A101" s="73" t="str">
        <f t="shared" si="4"/>
        <v/>
      </c>
      <c r="B101" s="16"/>
      <c r="C101" s="15"/>
      <c r="D101" s="71" t="str">
        <f t="shared" si="5"/>
        <v/>
      </c>
      <c r="E101" s="71" t="str">
        <f>IFERROR(VLOOKUP(D101,总目录!E:H,4,0),"")</f>
        <v/>
      </c>
      <c r="F101" s="71" t="str">
        <f t="shared" si="6"/>
        <v/>
      </c>
      <c r="G101" s="71" t="str">
        <f>IFERROR(VLOOKUP(D101,总目录!E:G,2,0),"")</f>
        <v/>
      </c>
      <c r="H101" s="71" t="str">
        <f>IFERROR(VLOOKUP(D101,总目录!E:G,3,0),"")</f>
        <v/>
      </c>
      <c r="I101" s="73" t="str">
        <f t="shared" si="7"/>
        <v/>
      </c>
    </row>
    <row r="102" spans="1:9" x14ac:dyDescent="0.25">
      <c r="A102" s="73" t="str">
        <f t="shared" si="4"/>
        <v/>
      </c>
      <c r="B102" s="16"/>
      <c r="C102" s="15"/>
      <c r="D102" s="71" t="str">
        <f t="shared" si="5"/>
        <v/>
      </c>
      <c r="E102" s="71" t="str">
        <f>IFERROR(VLOOKUP(D102,总目录!E:H,4,0),"")</f>
        <v/>
      </c>
      <c r="F102" s="71" t="str">
        <f t="shared" si="6"/>
        <v/>
      </c>
      <c r="G102" s="71" t="str">
        <f>IFERROR(VLOOKUP(D102,总目录!E:G,2,0),"")</f>
        <v/>
      </c>
      <c r="H102" s="71" t="str">
        <f>IFERROR(VLOOKUP(D102,总目录!E:G,3,0),"")</f>
        <v/>
      </c>
      <c r="I102" s="73" t="str">
        <f t="shared" si="7"/>
        <v/>
      </c>
    </row>
    <row r="103" spans="1:9" x14ac:dyDescent="0.25">
      <c r="A103" s="73" t="str">
        <f t="shared" si="4"/>
        <v/>
      </c>
      <c r="B103" s="16"/>
      <c r="C103" s="15"/>
      <c r="D103" s="71" t="str">
        <f t="shared" si="5"/>
        <v/>
      </c>
      <c r="E103" s="71" t="str">
        <f>IFERROR(VLOOKUP(D103,总目录!E:H,4,0),"")</f>
        <v/>
      </c>
      <c r="F103" s="71" t="str">
        <f t="shared" si="6"/>
        <v/>
      </c>
      <c r="G103" s="71" t="str">
        <f>IFERROR(VLOOKUP(D103,总目录!E:G,2,0),"")</f>
        <v/>
      </c>
      <c r="H103" s="71" t="str">
        <f>IFERROR(VLOOKUP(D103,总目录!E:G,3,0),"")</f>
        <v/>
      </c>
      <c r="I103" s="73" t="str">
        <f t="shared" si="7"/>
        <v/>
      </c>
    </row>
    <row r="104" spans="1:9" x14ac:dyDescent="0.25">
      <c r="A104" s="73" t="str">
        <f t="shared" si="4"/>
        <v/>
      </c>
      <c r="B104" s="16"/>
      <c r="C104" s="15"/>
      <c r="D104" s="71" t="str">
        <f t="shared" si="5"/>
        <v/>
      </c>
      <c r="E104" s="71" t="str">
        <f>IFERROR(VLOOKUP(D104,总目录!E:H,4,0),"")</f>
        <v/>
      </c>
      <c r="F104" s="71" t="str">
        <f t="shared" si="6"/>
        <v/>
      </c>
      <c r="G104" s="71" t="str">
        <f>IFERROR(VLOOKUP(D104,总目录!E:G,2,0),"")</f>
        <v/>
      </c>
      <c r="H104" s="71" t="str">
        <f>IFERROR(VLOOKUP(D104,总目录!E:G,3,0),"")</f>
        <v/>
      </c>
      <c r="I104" s="73" t="str">
        <f t="shared" si="7"/>
        <v/>
      </c>
    </row>
    <row r="105" spans="1:9" x14ac:dyDescent="0.25">
      <c r="A105" s="73" t="str">
        <f t="shared" si="4"/>
        <v/>
      </c>
      <c r="B105" s="16"/>
      <c r="C105" s="15"/>
      <c r="D105" s="71" t="str">
        <f t="shared" si="5"/>
        <v/>
      </c>
      <c r="E105" s="71" t="str">
        <f>IFERROR(VLOOKUP(D105,总目录!E:H,4,0),"")</f>
        <v/>
      </c>
      <c r="F105" s="71" t="str">
        <f t="shared" si="6"/>
        <v/>
      </c>
      <c r="G105" s="71" t="str">
        <f>IFERROR(VLOOKUP(D105,总目录!E:G,2,0),"")</f>
        <v/>
      </c>
      <c r="H105" s="71" t="str">
        <f>IFERROR(VLOOKUP(D105,总目录!E:G,3,0),"")</f>
        <v/>
      </c>
      <c r="I105" s="73" t="str">
        <f t="shared" si="7"/>
        <v/>
      </c>
    </row>
    <row r="106" spans="1:9" x14ac:dyDescent="0.25">
      <c r="A106" s="73" t="str">
        <f t="shared" si="4"/>
        <v/>
      </c>
      <c r="B106" s="16"/>
      <c r="C106" s="15"/>
      <c r="D106" s="71" t="str">
        <f t="shared" si="5"/>
        <v/>
      </c>
      <c r="E106" s="71" t="str">
        <f>IFERROR(VLOOKUP(D106,总目录!E:H,4,0),"")</f>
        <v/>
      </c>
      <c r="F106" s="71" t="str">
        <f t="shared" si="6"/>
        <v/>
      </c>
      <c r="G106" s="71" t="str">
        <f>IFERROR(VLOOKUP(D106,总目录!E:G,2,0),"")</f>
        <v/>
      </c>
      <c r="H106" s="71" t="str">
        <f>IFERROR(VLOOKUP(D106,总目录!E:G,3,0),"")</f>
        <v/>
      </c>
      <c r="I106" s="73" t="str">
        <f t="shared" si="7"/>
        <v/>
      </c>
    </row>
    <row r="107" spans="1:9" x14ac:dyDescent="0.25">
      <c r="A107" s="73" t="str">
        <f t="shared" si="4"/>
        <v/>
      </c>
      <c r="B107" s="16"/>
      <c r="C107" s="15"/>
      <c r="D107" s="71" t="str">
        <f t="shared" si="5"/>
        <v/>
      </c>
      <c r="E107" s="71" t="str">
        <f>IFERROR(VLOOKUP(D107,总目录!E:H,4,0),"")</f>
        <v/>
      </c>
      <c r="F107" s="71" t="str">
        <f t="shared" si="6"/>
        <v/>
      </c>
      <c r="G107" s="71" t="str">
        <f>IFERROR(VLOOKUP(D107,总目录!E:G,2,0),"")</f>
        <v/>
      </c>
      <c r="H107" s="71" t="str">
        <f>IFERROR(VLOOKUP(D107,总目录!E:G,3,0),"")</f>
        <v/>
      </c>
      <c r="I107" s="73" t="str">
        <f t="shared" si="7"/>
        <v/>
      </c>
    </row>
    <row r="108" spans="1:9" x14ac:dyDescent="0.25">
      <c r="A108" s="73" t="str">
        <f t="shared" si="4"/>
        <v/>
      </c>
      <c r="B108" s="16"/>
      <c r="C108" s="15"/>
      <c r="D108" s="71" t="str">
        <f t="shared" si="5"/>
        <v/>
      </c>
      <c r="E108" s="71" t="str">
        <f>IFERROR(VLOOKUP(D108,总目录!E:H,4,0),"")</f>
        <v/>
      </c>
      <c r="F108" s="71" t="str">
        <f t="shared" si="6"/>
        <v/>
      </c>
      <c r="G108" s="71" t="str">
        <f>IFERROR(VLOOKUP(D108,总目录!E:G,2,0),"")</f>
        <v/>
      </c>
      <c r="H108" s="71" t="str">
        <f>IFERROR(VLOOKUP(D108,总目录!E:G,3,0),"")</f>
        <v/>
      </c>
      <c r="I108" s="73" t="str">
        <f t="shared" si="7"/>
        <v/>
      </c>
    </row>
    <row r="109" spans="1:9" x14ac:dyDescent="0.25">
      <c r="A109" s="73" t="str">
        <f t="shared" si="4"/>
        <v/>
      </c>
      <c r="B109" s="16"/>
      <c r="C109" s="15"/>
      <c r="D109" s="71" t="str">
        <f t="shared" si="5"/>
        <v/>
      </c>
      <c r="E109" s="71" t="str">
        <f>IFERROR(VLOOKUP(D109,总目录!E:H,4,0),"")</f>
        <v/>
      </c>
      <c r="F109" s="71" t="str">
        <f t="shared" si="6"/>
        <v/>
      </c>
      <c r="G109" s="71" t="str">
        <f>IFERROR(VLOOKUP(D109,总目录!E:G,2,0),"")</f>
        <v/>
      </c>
      <c r="H109" s="71" t="str">
        <f>IFERROR(VLOOKUP(D109,总目录!E:G,3,0),"")</f>
        <v/>
      </c>
      <c r="I109" s="73" t="str">
        <f t="shared" si="7"/>
        <v/>
      </c>
    </row>
    <row r="110" spans="1:9" x14ac:dyDescent="0.25">
      <c r="A110" s="73" t="str">
        <f t="shared" si="4"/>
        <v/>
      </c>
      <c r="B110" s="16"/>
      <c r="C110" s="15"/>
      <c r="D110" s="71" t="str">
        <f t="shared" si="5"/>
        <v/>
      </c>
      <c r="E110" s="71" t="str">
        <f>IFERROR(VLOOKUP(D110,总目录!E:H,4,0),"")</f>
        <v/>
      </c>
      <c r="F110" s="71" t="str">
        <f t="shared" si="6"/>
        <v/>
      </c>
      <c r="G110" s="71" t="str">
        <f>IFERROR(VLOOKUP(D110,总目录!E:G,2,0),"")</f>
        <v/>
      </c>
      <c r="H110" s="71" t="str">
        <f>IFERROR(VLOOKUP(D110,总目录!E:G,3,0),"")</f>
        <v/>
      </c>
      <c r="I110" s="73" t="str">
        <f t="shared" si="7"/>
        <v/>
      </c>
    </row>
    <row r="111" spans="1:9" x14ac:dyDescent="0.25">
      <c r="A111" s="73" t="str">
        <f t="shared" si="4"/>
        <v/>
      </c>
      <c r="B111" s="16"/>
      <c r="C111" s="15"/>
      <c r="D111" s="71" t="str">
        <f t="shared" si="5"/>
        <v/>
      </c>
      <c r="E111" s="71" t="str">
        <f>IFERROR(VLOOKUP(D111,总目录!E:H,4,0),"")</f>
        <v/>
      </c>
      <c r="F111" s="71" t="str">
        <f t="shared" si="6"/>
        <v/>
      </c>
      <c r="G111" s="71" t="str">
        <f>IFERROR(VLOOKUP(D111,总目录!E:G,2,0),"")</f>
        <v/>
      </c>
      <c r="H111" s="71" t="str">
        <f>IFERROR(VLOOKUP(D111,总目录!E:G,3,0),"")</f>
        <v/>
      </c>
      <c r="I111" s="73" t="str">
        <f t="shared" si="7"/>
        <v/>
      </c>
    </row>
    <row r="112" spans="1:9" x14ac:dyDescent="0.25">
      <c r="A112" s="73" t="str">
        <f t="shared" si="4"/>
        <v/>
      </c>
      <c r="B112" s="16"/>
      <c r="C112" s="15"/>
      <c r="D112" s="71" t="str">
        <f t="shared" si="5"/>
        <v/>
      </c>
      <c r="E112" s="71" t="str">
        <f>IFERROR(VLOOKUP(D112,总目录!E:H,4,0),"")</f>
        <v/>
      </c>
      <c r="F112" s="71" t="str">
        <f t="shared" si="6"/>
        <v/>
      </c>
      <c r="G112" s="71" t="str">
        <f>IFERROR(VLOOKUP(D112,总目录!E:G,2,0),"")</f>
        <v/>
      </c>
      <c r="H112" s="71" t="str">
        <f>IFERROR(VLOOKUP(D112,总目录!E:G,3,0),"")</f>
        <v/>
      </c>
      <c r="I112" s="73" t="str">
        <f t="shared" si="7"/>
        <v/>
      </c>
    </row>
    <row r="113" spans="1:9" x14ac:dyDescent="0.25">
      <c r="A113" s="73" t="str">
        <f t="shared" si="4"/>
        <v/>
      </c>
      <c r="B113" s="16"/>
      <c r="C113" s="15"/>
      <c r="D113" s="71" t="str">
        <f t="shared" si="5"/>
        <v/>
      </c>
      <c r="E113" s="71" t="str">
        <f>IFERROR(VLOOKUP(D113,总目录!E:H,4,0),"")</f>
        <v/>
      </c>
      <c r="F113" s="71" t="str">
        <f t="shared" si="6"/>
        <v/>
      </c>
      <c r="G113" s="71" t="str">
        <f>IFERROR(VLOOKUP(D113,总目录!E:G,2,0),"")</f>
        <v/>
      </c>
      <c r="H113" s="71" t="str">
        <f>IFERROR(VLOOKUP(D113,总目录!E:G,3,0),"")</f>
        <v/>
      </c>
      <c r="I113" s="73" t="str">
        <f t="shared" si="7"/>
        <v/>
      </c>
    </row>
    <row r="114" spans="1:9" x14ac:dyDescent="0.25">
      <c r="A114" s="73" t="str">
        <f t="shared" si="4"/>
        <v/>
      </c>
      <c r="B114" s="16"/>
      <c r="C114" s="15"/>
      <c r="D114" s="71" t="str">
        <f t="shared" si="5"/>
        <v/>
      </c>
      <c r="E114" s="71" t="str">
        <f>IFERROR(VLOOKUP(D114,总目录!E:H,4,0),"")</f>
        <v/>
      </c>
      <c r="F114" s="71" t="str">
        <f t="shared" si="6"/>
        <v/>
      </c>
      <c r="G114" s="71" t="str">
        <f>IFERROR(VLOOKUP(D114,总目录!E:G,2,0),"")</f>
        <v/>
      </c>
      <c r="H114" s="71" t="str">
        <f>IFERROR(VLOOKUP(D114,总目录!E:G,3,0),"")</f>
        <v/>
      </c>
      <c r="I114" s="73" t="str">
        <f t="shared" si="7"/>
        <v/>
      </c>
    </row>
    <row r="115" spans="1:9" x14ac:dyDescent="0.25">
      <c r="A115" s="73" t="str">
        <f t="shared" si="4"/>
        <v/>
      </c>
      <c r="B115" s="16"/>
      <c r="C115" s="15"/>
      <c r="D115" s="71" t="str">
        <f t="shared" si="5"/>
        <v/>
      </c>
      <c r="E115" s="71" t="str">
        <f>IFERROR(VLOOKUP(D115,总目录!E:H,4,0),"")</f>
        <v/>
      </c>
      <c r="F115" s="71" t="str">
        <f t="shared" si="6"/>
        <v/>
      </c>
      <c r="G115" s="71" t="str">
        <f>IFERROR(VLOOKUP(D115,总目录!E:G,2,0),"")</f>
        <v/>
      </c>
      <c r="H115" s="71" t="str">
        <f>IFERROR(VLOOKUP(D115,总目录!E:G,3,0),"")</f>
        <v/>
      </c>
      <c r="I115" s="73" t="str">
        <f t="shared" si="7"/>
        <v/>
      </c>
    </row>
    <row r="116" spans="1:9" x14ac:dyDescent="0.25">
      <c r="A116" s="73" t="str">
        <f t="shared" si="4"/>
        <v/>
      </c>
      <c r="B116" s="16"/>
      <c r="C116" s="15"/>
      <c r="D116" s="71" t="str">
        <f t="shared" si="5"/>
        <v/>
      </c>
      <c r="E116" s="71" t="str">
        <f>IFERROR(VLOOKUP(D116,总目录!E:H,4,0),"")</f>
        <v/>
      </c>
      <c r="F116" s="71" t="str">
        <f t="shared" si="6"/>
        <v/>
      </c>
      <c r="G116" s="71" t="str">
        <f>IFERROR(VLOOKUP(D116,总目录!E:G,2,0),"")</f>
        <v/>
      </c>
      <c r="H116" s="71" t="str">
        <f>IFERROR(VLOOKUP(D116,总目录!E:G,3,0),"")</f>
        <v/>
      </c>
      <c r="I116" s="73" t="str">
        <f t="shared" si="7"/>
        <v/>
      </c>
    </row>
    <row r="117" spans="1:9" x14ac:dyDescent="0.25">
      <c r="A117" s="73" t="str">
        <f t="shared" si="4"/>
        <v/>
      </c>
      <c r="B117" s="16"/>
      <c r="C117" s="15"/>
      <c r="D117" s="71" t="str">
        <f t="shared" si="5"/>
        <v/>
      </c>
      <c r="E117" s="71" t="str">
        <f>IFERROR(VLOOKUP(D117,总目录!E:H,4,0),"")</f>
        <v/>
      </c>
      <c r="F117" s="71" t="str">
        <f t="shared" si="6"/>
        <v/>
      </c>
      <c r="G117" s="71" t="str">
        <f>IFERROR(VLOOKUP(D117,总目录!E:G,2,0),"")</f>
        <v/>
      </c>
      <c r="H117" s="71" t="str">
        <f>IFERROR(VLOOKUP(D117,总目录!E:G,3,0),"")</f>
        <v/>
      </c>
      <c r="I117" s="73" t="str">
        <f t="shared" si="7"/>
        <v/>
      </c>
    </row>
    <row r="118" spans="1:9" x14ac:dyDescent="0.25">
      <c r="A118" s="73" t="str">
        <f t="shared" si="4"/>
        <v/>
      </c>
      <c r="B118" s="16"/>
      <c r="C118" s="15"/>
      <c r="D118" s="71" t="str">
        <f t="shared" si="5"/>
        <v/>
      </c>
      <c r="E118" s="71" t="str">
        <f>IFERROR(VLOOKUP(D118,总目录!E:H,4,0),"")</f>
        <v/>
      </c>
      <c r="F118" s="71" t="str">
        <f t="shared" si="6"/>
        <v/>
      </c>
      <c r="G118" s="71" t="str">
        <f>IFERROR(VLOOKUP(D118,总目录!E:G,2,0),"")</f>
        <v/>
      </c>
      <c r="H118" s="71" t="str">
        <f>IFERROR(VLOOKUP(D118,总目录!E:G,3,0),"")</f>
        <v/>
      </c>
      <c r="I118" s="73" t="str">
        <f t="shared" si="7"/>
        <v/>
      </c>
    </row>
    <row r="119" spans="1:9" x14ac:dyDescent="0.25">
      <c r="A119" s="73" t="str">
        <f t="shared" si="4"/>
        <v/>
      </c>
      <c r="B119" s="16"/>
      <c r="C119" s="15"/>
      <c r="D119" s="71" t="str">
        <f t="shared" si="5"/>
        <v/>
      </c>
      <c r="E119" s="71" t="str">
        <f>IFERROR(VLOOKUP(D119,总目录!E:H,4,0),"")</f>
        <v/>
      </c>
      <c r="F119" s="71" t="str">
        <f t="shared" si="6"/>
        <v/>
      </c>
      <c r="G119" s="71" t="str">
        <f>IFERROR(VLOOKUP(D119,总目录!E:G,2,0),"")</f>
        <v/>
      </c>
      <c r="H119" s="71" t="str">
        <f>IFERROR(VLOOKUP(D119,总目录!E:G,3,0),"")</f>
        <v/>
      </c>
      <c r="I119" s="73" t="str">
        <f t="shared" si="7"/>
        <v/>
      </c>
    </row>
    <row r="120" spans="1:9" x14ac:dyDescent="0.25">
      <c r="A120" s="73" t="str">
        <f t="shared" si="4"/>
        <v/>
      </c>
      <c r="B120" s="16"/>
      <c r="C120" s="15"/>
      <c r="D120" s="71" t="str">
        <f t="shared" si="5"/>
        <v/>
      </c>
      <c r="E120" s="71" t="str">
        <f>IFERROR(VLOOKUP(D120,总目录!E:H,4,0),"")</f>
        <v/>
      </c>
      <c r="F120" s="71" t="str">
        <f t="shared" si="6"/>
        <v/>
      </c>
      <c r="G120" s="71" t="str">
        <f>IFERROR(VLOOKUP(D120,总目录!E:G,2,0),"")</f>
        <v/>
      </c>
      <c r="H120" s="71" t="str">
        <f>IFERROR(VLOOKUP(D120,总目录!E:G,3,0),"")</f>
        <v/>
      </c>
      <c r="I120" s="73" t="str">
        <f t="shared" si="7"/>
        <v/>
      </c>
    </row>
    <row r="121" spans="1:9" x14ac:dyDescent="0.25">
      <c r="A121" s="73" t="str">
        <f t="shared" si="4"/>
        <v/>
      </c>
      <c r="B121" s="16"/>
      <c r="C121" s="15"/>
      <c r="D121" s="71" t="str">
        <f t="shared" si="5"/>
        <v/>
      </c>
      <c r="E121" s="71" t="str">
        <f>IFERROR(VLOOKUP(D121,总目录!E:H,4,0),"")</f>
        <v/>
      </c>
      <c r="F121" s="71" t="str">
        <f t="shared" si="6"/>
        <v/>
      </c>
      <c r="G121" s="71" t="str">
        <f>IFERROR(VLOOKUP(D121,总目录!E:G,2,0),"")</f>
        <v/>
      </c>
      <c r="H121" s="71" t="str">
        <f>IFERROR(VLOOKUP(D121,总目录!E:G,3,0),"")</f>
        <v/>
      </c>
      <c r="I121" s="73" t="str">
        <f t="shared" si="7"/>
        <v/>
      </c>
    </row>
    <row r="122" spans="1:9" x14ac:dyDescent="0.25">
      <c r="A122" s="73" t="str">
        <f t="shared" si="4"/>
        <v/>
      </c>
      <c r="B122" s="16"/>
      <c r="C122" s="15"/>
      <c r="D122" s="71" t="str">
        <f t="shared" si="5"/>
        <v/>
      </c>
      <c r="E122" s="71" t="str">
        <f>IFERROR(VLOOKUP(D122,总目录!E:H,4,0),"")</f>
        <v/>
      </c>
      <c r="F122" s="71" t="str">
        <f t="shared" si="6"/>
        <v/>
      </c>
      <c r="G122" s="71" t="str">
        <f>IFERROR(VLOOKUP(D122,总目录!E:G,2,0),"")</f>
        <v/>
      </c>
      <c r="H122" s="71" t="str">
        <f>IFERROR(VLOOKUP(D122,总目录!E:G,3,0),"")</f>
        <v/>
      </c>
      <c r="I122" s="73" t="str">
        <f t="shared" si="7"/>
        <v/>
      </c>
    </row>
    <row r="123" spans="1:9" x14ac:dyDescent="0.25">
      <c r="A123" s="73" t="str">
        <f t="shared" si="4"/>
        <v/>
      </c>
      <c r="B123" s="16"/>
      <c r="C123" s="15"/>
      <c r="D123" s="71" t="str">
        <f t="shared" si="5"/>
        <v/>
      </c>
      <c r="E123" s="71" t="str">
        <f>IFERROR(VLOOKUP(D123,总目录!E:H,4,0),"")</f>
        <v/>
      </c>
      <c r="F123" s="71" t="str">
        <f t="shared" si="6"/>
        <v/>
      </c>
      <c r="G123" s="71" t="str">
        <f>IFERROR(VLOOKUP(D123,总目录!E:G,2,0),"")</f>
        <v/>
      </c>
      <c r="H123" s="71" t="str">
        <f>IFERROR(VLOOKUP(D123,总目录!E:G,3,0),"")</f>
        <v/>
      </c>
      <c r="I123" s="73" t="str">
        <f t="shared" si="7"/>
        <v/>
      </c>
    </row>
    <row r="124" spans="1:9" x14ac:dyDescent="0.25">
      <c r="A124" s="73" t="str">
        <f t="shared" si="4"/>
        <v/>
      </c>
      <c r="B124" s="16"/>
      <c r="C124" s="15"/>
      <c r="D124" s="71" t="str">
        <f t="shared" si="5"/>
        <v/>
      </c>
      <c r="E124" s="71" t="str">
        <f>IFERROR(VLOOKUP(D124,总目录!E:H,4,0),"")</f>
        <v/>
      </c>
      <c r="F124" s="71" t="str">
        <f t="shared" si="6"/>
        <v/>
      </c>
      <c r="G124" s="71" t="str">
        <f>IFERROR(VLOOKUP(D124,总目录!E:G,2,0),"")</f>
        <v/>
      </c>
      <c r="H124" s="71" t="str">
        <f>IFERROR(VLOOKUP(D124,总目录!E:G,3,0),"")</f>
        <v/>
      </c>
      <c r="I124" s="73" t="str">
        <f t="shared" si="7"/>
        <v/>
      </c>
    </row>
    <row r="125" spans="1:9" x14ac:dyDescent="0.25">
      <c r="A125" s="73" t="str">
        <f t="shared" si="4"/>
        <v/>
      </c>
      <c r="B125" s="16"/>
      <c r="C125" s="15"/>
      <c r="D125" s="71" t="str">
        <f t="shared" si="5"/>
        <v/>
      </c>
      <c r="E125" s="71" t="str">
        <f>IFERROR(VLOOKUP(D125,总目录!E:H,4,0),"")</f>
        <v/>
      </c>
      <c r="F125" s="71" t="str">
        <f t="shared" si="6"/>
        <v/>
      </c>
      <c r="G125" s="71" t="str">
        <f>IFERROR(VLOOKUP(D125,总目录!E:G,2,0),"")</f>
        <v/>
      </c>
      <c r="H125" s="71" t="str">
        <f>IFERROR(VLOOKUP(D125,总目录!E:G,3,0),"")</f>
        <v/>
      </c>
      <c r="I125" s="73" t="str">
        <f t="shared" si="7"/>
        <v/>
      </c>
    </row>
    <row r="126" spans="1:9" x14ac:dyDescent="0.25">
      <c r="A126" s="73" t="str">
        <f t="shared" si="4"/>
        <v/>
      </c>
      <c r="B126" s="16"/>
      <c r="C126" s="15"/>
      <c r="D126" s="71" t="str">
        <f t="shared" si="5"/>
        <v/>
      </c>
      <c r="E126" s="71" t="str">
        <f>IFERROR(VLOOKUP(D126,总目录!E:H,4,0),"")</f>
        <v/>
      </c>
      <c r="F126" s="71" t="str">
        <f t="shared" si="6"/>
        <v/>
      </c>
      <c r="G126" s="71" t="str">
        <f>IFERROR(VLOOKUP(D126,总目录!E:G,2,0),"")</f>
        <v/>
      </c>
      <c r="H126" s="71" t="str">
        <f>IFERROR(VLOOKUP(D126,总目录!E:G,3,0),"")</f>
        <v/>
      </c>
      <c r="I126" s="73" t="str">
        <f t="shared" si="7"/>
        <v/>
      </c>
    </row>
    <row r="127" spans="1:9" x14ac:dyDescent="0.25">
      <c r="A127" s="73" t="str">
        <f t="shared" si="4"/>
        <v/>
      </c>
      <c r="B127" s="16"/>
      <c r="C127" s="15"/>
      <c r="D127" s="71" t="str">
        <f t="shared" si="5"/>
        <v/>
      </c>
      <c r="E127" s="71" t="str">
        <f>IFERROR(VLOOKUP(D127,总目录!E:H,4,0),"")</f>
        <v/>
      </c>
      <c r="F127" s="71" t="str">
        <f t="shared" si="6"/>
        <v/>
      </c>
      <c r="G127" s="71" t="str">
        <f>IFERROR(VLOOKUP(D127,总目录!E:G,2,0),"")</f>
        <v/>
      </c>
      <c r="H127" s="71" t="str">
        <f>IFERROR(VLOOKUP(D127,总目录!E:G,3,0),"")</f>
        <v/>
      </c>
      <c r="I127" s="73" t="str">
        <f t="shared" si="7"/>
        <v/>
      </c>
    </row>
    <row r="128" spans="1:9" x14ac:dyDescent="0.25">
      <c r="A128" s="73" t="str">
        <f t="shared" si="4"/>
        <v/>
      </c>
      <c r="B128" s="59"/>
      <c r="C128" s="15"/>
      <c r="D128" s="71" t="str">
        <f t="shared" si="5"/>
        <v/>
      </c>
      <c r="E128" s="71" t="str">
        <f>IFERROR(VLOOKUP(D128,总目录!E:H,4,0),"")</f>
        <v/>
      </c>
      <c r="F128" s="71" t="str">
        <f t="shared" si="6"/>
        <v/>
      </c>
      <c r="G128" s="71" t="str">
        <f>IFERROR(VLOOKUP(D128,总目录!E:G,2,0),"")</f>
        <v/>
      </c>
      <c r="H128" s="71" t="str">
        <f>IFERROR(VLOOKUP(D128,总目录!E:G,3,0),"")</f>
        <v/>
      </c>
      <c r="I128" s="73" t="str">
        <f t="shared" si="7"/>
        <v/>
      </c>
    </row>
    <row r="129" spans="1:9" x14ac:dyDescent="0.25">
      <c r="A129" s="73" t="str">
        <f t="shared" si="4"/>
        <v/>
      </c>
      <c r="B129" s="59"/>
      <c r="C129" s="15"/>
      <c r="D129" s="71" t="str">
        <f t="shared" si="5"/>
        <v/>
      </c>
      <c r="E129" s="71" t="str">
        <f>IFERROR(VLOOKUP(D129,总目录!E:H,4,0),"")</f>
        <v/>
      </c>
      <c r="F129" s="71" t="str">
        <f t="shared" si="6"/>
        <v/>
      </c>
      <c r="G129" s="71" t="str">
        <f>IFERROR(VLOOKUP(D129,总目录!E:G,2,0),"")</f>
        <v/>
      </c>
      <c r="H129" s="71" t="str">
        <f>IFERROR(VLOOKUP(D129,总目录!E:G,3,0),"")</f>
        <v/>
      </c>
      <c r="I129" s="73" t="str">
        <f t="shared" si="7"/>
        <v/>
      </c>
    </row>
    <row r="130" spans="1:9" x14ac:dyDescent="0.25">
      <c r="A130" s="73" t="str">
        <f t="shared" si="4"/>
        <v/>
      </c>
      <c r="B130" s="59"/>
      <c r="C130" s="15"/>
      <c r="D130" s="71" t="str">
        <f t="shared" si="5"/>
        <v/>
      </c>
      <c r="E130" s="71" t="str">
        <f>IFERROR(VLOOKUP(D130,总目录!E:H,4,0),"")</f>
        <v/>
      </c>
      <c r="F130" s="71" t="str">
        <f t="shared" si="6"/>
        <v/>
      </c>
      <c r="G130" s="71" t="str">
        <f>IFERROR(VLOOKUP(D130,总目录!E:G,2,0),"")</f>
        <v/>
      </c>
      <c r="H130" s="71" t="str">
        <f>IFERROR(VLOOKUP(D130,总目录!E:G,3,0),"")</f>
        <v/>
      </c>
      <c r="I130" s="73" t="str">
        <f t="shared" si="7"/>
        <v/>
      </c>
    </row>
    <row r="131" spans="1:9" x14ac:dyDescent="0.25">
      <c r="A131" s="73" t="str">
        <f t="shared" ref="A131:A194" si="8">IF(B131="","",ROW(B131)-1)</f>
        <v/>
      </c>
      <c r="B131" s="59"/>
      <c r="C131" s="15"/>
      <c r="D131" s="71" t="str">
        <f t="shared" ref="D131:D194" si="9">IF(B131="","",MID(B131,0+1,FIND("-",B131,1)-1))</f>
        <v/>
      </c>
      <c r="E131" s="71" t="str">
        <f>IFERROR(VLOOKUP(D131,总目录!E:H,4,0),"")</f>
        <v/>
      </c>
      <c r="F131" s="71" t="str">
        <f t="shared" ref="F131:F194" si="10">HYPERLINK("#"&amp;D131&amp;"!D2",D131)</f>
        <v/>
      </c>
      <c r="G131" s="71" t="str">
        <f>IFERROR(VLOOKUP(D131,总目录!E:G,2,0),"")</f>
        <v/>
      </c>
      <c r="H131" s="71" t="str">
        <f>IFERROR(VLOOKUP(D131,总目录!E:G,3,0),"")</f>
        <v/>
      </c>
      <c r="I131" s="73" t="str">
        <f t="shared" ref="I131:I194" si="11">IF(B131="","",ROW(B131)-1)</f>
        <v/>
      </c>
    </row>
    <row r="132" spans="1:9" x14ac:dyDescent="0.25">
      <c r="A132" s="73" t="str">
        <f t="shared" si="8"/>
        <v/>
      </c>
      <c r="B132" s="59"/>
      <c r="C132" s="15"/>
      <c r="D132" s="71" t="str">
        <f t="shared" si="9"/>
        <v/>
      </c>
      <c r="E132" s="71" t="str">
        <f>IFERROR(VLOOKUP(D132,总目录!E:H,4,0),"")</f>
        <v/>
      </c>
      <c r="F132" s="71" t="str">
        <f t="shared" si="10"/>
        <v/>
      </c>
      <c r="G132" s="71" t="str">
        <f>IFERROR(VLOOKUP(D132,总目录!E:G,2,0),"")</f>
        <v/>
      </c>
      <c r="H132" s="71" t="str">
        <f>IFERROR(VLOOKUP(D132,总目录!E:G,3,0),"")</f>
        <v/>
      </c>
      <c r="I132" s="73" t="str">
        <f t="shared" si="11"/>
        <v/>
      </c>
    </row>
    <row r="133" spans="1:9" x14ac:dyDescent="0.25">
      <c r="A133" s="73" t="str">
        <f t="shared" si="8"/>
        <v/>
      </c>
      <c r="B133" s="59"/>
      <c r="C133" s="15"/>
      <c r="D133" s="71" t="str">
        <f t="shared" si="9"/>
        <v/>
      </c>
      <c r="E133" s="71" t="str">
        <f>IFERROR(VLOOKUP(D133,总目录!E:H,4,0),"")</f>
        <v/>
      </c>
      <c r="F133" s="71" t="str">
        <f t="shared" si="10"/>
        <v/>
      </c>
      <c r="G133" s="71" t="str">
        <f>IFERROR(VLOOKUP(D133,总目录!E:G,2,0),"")</f>
        <v/>
      </c>
      <c r="H133" s="71" t="str">
        <f>IFERROR(VLOOKUP(D133,总目录!E:G,3,0),"")</f>
        <v/>
      </c>
      <c r="I133" s="73" t="str">
        <f t="shared" si="11"/>
        <v/>
      </c>
    </row>
    <row r="134" spans="1:9" x14ac:dyDescent="0.25">
      <c r="A134" s="73" t="str">
        <f t="shared" si="8"/>
        <v/>
      </c>
      <c r="B134" s="59"/>
      <c r="C134" s="15"/>
      <c r="D134" s="71" t="str">
        <f t="shared" si="9"/>
        <v/>
      </c>
      <c r="E134" s="71" t="str">
        <f>IFERROR(VLOOKUP(D134,总目录!E:H,4,0),"")</f>
        <v/>
      </c>
      <c r="F134" s="71" t="str">
        <f t="shared" si="10"/>
        <v/>
      </c>
      <c r="G134" s="71" t="str">
        <f>IFERROR(VLOOKUP(D134,总目录!E:G,2,0),"")</f>
        <v/>
      </c>
      <c r="H134" s="71" t="str">
        <f>IFERROR(VLOOKUP(D134,总目录!E:G,3,0),"")</f>
        <v/>
      </c>
      <c r="I134" s="73" t="str">
        <f t="shared" si="11"/>
        <v/>
      </c>
    </row>
    <row r="135" spans="1:9" x14ac:dyDescent="0.25">
      <c r="A135" s="73" t="str">
        <f t="shared" si="8"/>
        <v/>
      </c>
      <c r="B135" s="59"/>
      <c r="C135" s="15"/>
      <c r="D135" s="71" t="str">
        <f t="shared" si="9"/>
        <v/>
      </c>
      <c r="E135" s="71" t="str">
        <f>IFERROR(VLOOKUP(D135,总目录!E:H,4,0),"")</f>
        <v/>
      </c>
      <c r="F135" s="71" t="str">
        <f t="shared" si="10"/>
        <v/>
      </c>
      <c r="G135" s="71" t="str">
        <f>IFERROR(VLOOKUP(D135,总目录!E:G,2,0),"")</f>
        <v/>
      </c>
      <c r="H135" s="71" t="str">
        <f>IFERROR(VLOOKUP(D135,总目录!E:G,3,0),"")</f>
        <v/>
      </c>
      <c r="I135" s="73" t="str">
        <f t="shared" si="11"/>
        <v/>
      </c>
    </row>
    <row r="136" spans="1:9" x14ac:dyDescent="0.25">
      <c r="A136" s="73" t="str">
        <f t="shared" si="8"/>
        <v/>
      </c>
      <c r="B136" s="59"/>
      <c r="C136" s="15"/>
      <c r="D136" s="71" t="str">
        <f t="shared" si="9"/>
        <v/>
      </c>
      <c r="E136" s="71" t="str">
        <f>IFERROR(VLOOKUP(D136,总目录!E:H,4,0),"")</f>
        <v/>
      </c>
      <c r="F136" s="71" t="str">
        <f t="shared" si="10"/>
        <v/>
      </c>
      <c r="G136" s="71" t="str">
        <f>IFERROR(VLOOKUP(D136,总目录!E:G,2,0),"")</f>
        <v/>
      </c>
      <c r="H136" s="71" t="str">
        <f>IFERROR(VLOOKUP(D136,总目录!E:G,3,0),"")</f>
        <v/>
      </c>
      <c r="I136" s="73" t="str">
        <f t="shared" si="11"/>
        <v/>
      </c>
    </row>
    <row r="137" spans="1:9" x14ac:dyDescent="0.25">
      <c r="A137" s="73" t="str">
        <f t="shared" si="8"/>
        <v/>
      </c>
      <c r="B137" s="59"/>
      <c r="C137" s="15"/>
      <c r="D137" s="71" t="str">
        <f t="shared" si="9"/>
        <v/>
      </c>
      <c r="E137" s="71" t="str">
        <f>IFERROR(VLOOKUP(D137,总目录!E:H,4,0),"")</f>
        <v/>
      </c>
      <c r="F137" s="71" t="str">
        <f t="shared" si="10"/>
        <v/>
      </c>
      <c r="G137" s="71" t="str">
        <f>IFERROR(VLOOKUP(D137,总目录!E:G,2,0),"")</f>
        <v/>
      </c>
      <c r="H137" s="71" t="str">
        <f>IFERROR(VLOOKUP(D137,总目录!E:G,3,0),"")</f>
        <v/>
      </c>
      <c r="I137" s="73" t="str">
        <f t="shared" si="11"/>
        <v/>
      </c>
    </row>
    <row r="138" spans="1:9" x14ac:dyDescent="0.25">
      <c r="A138" s="73" t="str">
        <f t="shared" si="8"/>
        <v/>
      </c>
      <c r="B138" s="59"/>
      <c r="C138" s="15"/>
      <c r="D138" s="71" t="str">
        <f t="shared" si="9"/>
        <v/>
      </c>
      <c r="E138" s="71" t="str">
        <f>IFERROR(VLOOKUP(D138,总目录!E:H,4,0),"")</f>
        <v/>
      </c>
      <c r="F138" s="71" t="str">
        <f t="shared" si="10"/>
        <v/>
      </c>
      <c r="G138" s="71" t="str">
        <f>IFERROR(VLOOKUP(D138,总目录!E:G,2,0),"")</f>
        <v/>
      </c>
      <c r="H138" s="71" t="str">
        <f>IFERROR(VLOOKUP(D138,总目录!E:G,3,0),"")</f>
        <v/>
      </c>
      <c r="I138" s="73" t="str">
        <f t="shared" si="11"/>
        <v/>
      </c>
    </row>
    <row r="139" spans="1:9" x14ac:dyDescent="0.25">
      <c r="A139" s="73" t="str">
        <f t="shared" si="8"/>
        <v/>
      </c>
      <c r="B139" s="59"/>
      <c r="C139" s="15"/>
      <c r="D139" s="71" t="str">
        <f t="shared" si="9"/>
        <v/>
      </c>
      <c r="E139" s="71" t="str">
        <f>IFERROR(VLOOKUP(D139,总目录!E:H,4,0),"")</f>
        <v/>
      </c>
      <c r="F139" s="71" t="str">
        <f t="shared" si="10"/>
        <v/>
      </c>
      <c r="G139" s="71" t="str">
        <f>IFERROR(VLOOKUP(D139,总目录!E:G,2,0),"")</f>
        <v/>
      </c>
      <c r="H139" s="71" t="str">
        <f>IFERROR(VLOOKUP(D139,总目录!E:G,3,0),"")</f>
        <v/>
      </c>
      <c r="I139" s="73" t="str">
        <f t="shared" si="11"/>
        <v/>
      </c>
    </row>
    <row r="140" spans="1:9" x14ac:dyDescent="0.25">
      <c r="A140" s="73" t="str">
        <f t="shared" si="8"/>
        <v/>
      </c>
      <c r="B140" s="59"/>
      <c r="C140" s="15"/>
      <c r="D140" s="71" t="str">
        <f t="shared" si="9"/>
        <v/>
      </c>
      <c r="E140" s="71" t="str">
        <f>IFERROR(VLOOKUP(D140,总目录!E:H,4,0),"")</f>
        <v/>
      </c>
      <c r="F140" s="71" t="str">
        <f t="shared" si="10"/>
        <v/>
      </c>
      <c r="G140" s="71" t="str">
        <f>IFERROR(VLOOKUP(D140,总目录!E:G,2,0),"")</f>
        <v/>
      </c>
      <c r="H140" s="71" t="str">
        <f>IFERROR(VLOOKUP(D140,总目录!E:G,3,0),"")</f>
        <v/>
      </c>
      <c r="I140" s="73" t="str">
        <f t="shared" si="11"/>
        <v/>
      </c>
    </row>
    <row r="141" spans="1:9" x14ac:dyDescent="0.25">
      <c r="A141" s="73" t="str">
        <f t="shared" si="8"/>
        <v/>
      </c>
      <c r="B141" s="59"/>
      <c r="C141" s="15"/>
      <c r="D141" s="71" t="str">
        <f t="shared" si="9"/>
        <v/>
      </c>
      <c r="E141" s="71" t="str">
        <f>IFERROR(VLOOKUP(D141,总目录!E:H,4,0),"")</f>
        <v/>
      </c>
      <c r="F141" s="71" t="str">
        <f t="shared" si="10"/>
        <v/>
      </c>
      <c r="G141" s="71" t="str">
        <f>IFERROR(VLOOKUP(D141,总目录!E:G,2,0),"")</f>
        <v/>
      </c>
      <c r="H141" s="71" t="str">
        <f>IFERROR(VLOOKUP(D141,总目录!E:G,3,0),"")</f>
        <v/>
      </c>
      <c r="I141" s="73" t="str">
        <f t="shared" si="11"/>
        <v/>
      </c>
    </row>
    <row r="142" spans="1:9" x14ac:dyDescent="0.25">
      <c r="A142" s="73" t="str">
        <f t="shared" si="8"/>
        <v/>
      </c>
      <c r="B142" s="59"/>
      <c r="C142" s="15"/>
      <c r="D142" s="71" t="str">
        <f t="shared" si="9"/>
        <v/>
      </c>
      <c r="E142" s="71" t="str">
        <f>IFERROR(VLOOKUP(D142,总目录!E:H,4,0),"")</f>
        <v/>
      </c>
      <c r="F142" s="71" t="str">
        <f t="shared" si="10"/>
        <v/>
      </c>
      <c r="G142" s="71" t="str">
        <f>IFERROR(VLOOKUP(D142,总目录!E:G,2,0),"")</f>
        <v/>
      </c>
      <c r="H142" s="71" t="str">
        <f>IFERROR(VLOOKUP(D142,总目录!E:G,3,0),"")</f>
        <v/>
      </c>
      <c r="I142" s="73" t="str">
        <f t="shared" si="11"/>
        <v/>
      </c>
    </row>
    <row r="143" spans="1:9" x14ac:dyDescent="0.25">
      <c r="A143" s="73" t="str">
        <f t="shared" si="8"/>
        <v/>
      </c>
      <c r="B143" s="59"/>
      <c r="C143" s="15"/>
      <c r="D143" s="71" t="str">
        <f t="shared" si="9"/>
        <v/>
      </c>
      <c r="E143" s="71" t="str">
        <f>IFERROR(VLOOKUP(D143,总目录!E:H,4,0),"")</f>
        <v/>
      </c>
      <c r="F143" s="71" t="str">
        <f t="shared" si="10"/>
        <v/>
      </c>
      <c r="G143" s="71" t="str">
        <f>IFERROR(VLOOKUP(D143,总目录!E:G,2,0),"")</f>
        <v/>
      </c>
      <c r="H143" s="71" t="str">
        <f>IFERROR(VLOOKUP(D143,总目录!E:G,3,0),"")</f>
        <v/>
      </c>
      <c r="I143" s="73" t="str">
        <f t="shared" si="11"/>
        <v/>
      </c>
    </row>
    <row r="144" spans="1:9" x14ac:dyDescent="0.25">
      <c r="A144" s="73" t="str">
        <f t="shared" si="8"/>
        <v/>
      </c>
      <c r="B144" s="59"/>
      <c r="C144" s="15"/>
      <c r="D144" s="71" t="str">
        <f t="shared" si="9"/>
        <v/>
      </c>
      <c r="E144" s="71" t="str">
        <f>IFERROR(VLOOKUP(D144,总目录!E:H,4,0),"")</f>
        <v/>
      </c>
      <c r="F144" s="71" t="str">
        <f t="shared" si="10"/>
        <v/>
      </c>
      <c r="G144" s="71" t="str">
        <f>IFERROR(VLOOKUP(D144,总目录!E:G,2,0),"")</f>
        <v/>
      </c>
      <c r="H144" s="71" t="str">
        <f>IFERROR(VLOOKUP(D144,总目录!E:G,3,0),"")</f>
        <v/>
      </c>
      <c r="I144" s="73" t="str">
        <f t="shared" si="11"/>
        <v/>
      </c>
    </row>
    <row r="145" spans="1:9" x14ac:dyDescent="0.25">
      <c r="A145" s="73" t="str">
        <f t="shared" si="8"/>
        <v/>
      </c>
      <c r="B145" s="59"/>
      <c r="C145" s="15"/>
      <c r="D145" s="71" t="str">
        <f t="shared" si="9"/>
        <v/>
      </c>
      <c r="E145" s="71" t="str">
        <f>IFERROR(VLOOKUP(D145,总目录!E:H,4,0),"")</f>
        <v/>
      </c>
      <c r="F145" s="71" t="str">
        <f t="shared" si="10"/>
        <v/>
      </c>
      <c r="G145" s="71" t="str">
        <f>IFERROR(VLOOKUP(D145,总目录!E:G,2,0),"")</f>
        <v/>
      </c>
      <c r="H145" s="71" t="str">
        <f>IFERROR(VLOOKUP(D145,总目录!E:G,3,0),"")</f>
        <v/>
      </c>
      <c r="I145" s="73" t="str">
        <f t="shared" si="11"/>
        <v/>
      </c>
    </row>
    <row r="146" spans="1:9" x14ac:dyDescent="0.25">
      <c r="A146" s="73" t="str">
        <f t="shared" si="8"/>
        <v/>
      </c>
      <c r="B146" s="59"/>
      <c r="C146" s="15"/>
      <c r="D146" s="71" t="str">
        <f t="shared" si="9"/>
        <v/>
      </c>
      <c r="E146" s="71" t="str">
        <f>IFERROR(VLOOKUP(D146,总目录!E:H,4,0),"")</f>
        <v/>
      </c>
      <c r="F146" s="71" t="str">
        <f t="shared" si="10"/>
        <v/>
      </c>
      <c r="G146" s="71" t="str">
        <f>IFERROR(VLOOKUP(D146,总目录!E:G,2,0),"")</f>
        <v/>
      </c>
      <c r="H146" s="71" t="str">
        <f>IFERROR(VLOOKUP(D146,总目录!E:G,3,0),"")</f>
        <v/>
      </c>
      <c r="I146" s="73" t="str">
        <f t="shared" si="11"/>
        <v/>
      </c>
    </row>
    <row r="147" spans="1:9" x14ac:dyDescent="0.25">
      <c r="A147" s="73" t="str">
        <f t="shared" si="8"/>
        <v/>
      </c>
      <c r="B147" s="59"/>
      <c r="C147" s="15"/>
      <c r="D147" s="71" t="str">
        <f t="shared" si="9"/>
        <v/>
      </c>
      <c r="E147" s="71" t="str">
        <f>IFERROR(VLOOKUP(D147,总目录!E:H,4,0),"")</f>
        <v/>
      </c>
      <c r="F147" s="71" t="str">
        <f t="shared" si="10"/>
        <v/>
      </c>
      <c r="G147" s="71" t="str">
        <f>IFERROR(VLOOKUP(D147,总目录!E:G,2,0),"")</f>
        <v/>
      </c>
      <c r="H147" s="71" t="str">
        <f>IFERROR(VLOOKUP(D147,总目录!E:G,3,0),"")</f>
        <v/>
      </c>
      <c r="I147" s="73" t="str">
        <f t="shared" si="11"/>
        <v/>
      </c>
    </row>
    <row r="148" spans="1:9" x14ac:dyDescent="0.25">
      <c r="A148" s="73" t="str">
        <f t="shared" si="8"/>
        <v/>
      </c>
      <c r="B148" s="59"/>
      <c r="C148" s="15"/>
      <c r="D148" s="71" t="str">
        <f t="shared" si="9"/>
        <v/>
      </c>
      <c r="E148" s="71" t="str">
        <f>IFERROR(VLOOKUP(D148,总目录!E:H,4,0),"")</f>
        <v/>
      </c>
      <c r="F148" s="71" t="str">
        <f t="shared" si="10"/>
        <v/>
      </c>
      <c r="G148" s="71" t="str">
        <f>IFERROR(VLOOKUP(D148,总目录!E:G,2,0),"")</f>
        <v/>
      </c>
      <c r="H148" s="71" t="str">
        <f>IFERROR(VLOOKUP(D148,总目录!E:G,3,0),"")</f>
        <v/>
      </c>
      <c r="I148" s="73" t="str">
        <f t="shared" si="11"/>
        <v/>
      </c>
    </row>
    <row r="149" spans="1:9" x14ac:dyDescent="0.25">
      <c r="A149" s="73" t="str">
        <f t="shared" si="8"/>
        <v/>
      </c>
      <c r="B149" s="59"/>
      <c r="C149" s="15"/>
      <c r="D149" s="71" t="str">
        <f t="shared" si="9"/>
        <v/>
      </c>
      <c r="E149" s="71" t="str">
        <f>IFERROR(VLOOKUP(D149,总目录!E:H,4,0),"")</f>
        <v/>
      </c>
      <c r="F149" s="71" t="str">
        <f t="shared" si="10"/>
        <v/>
      </c>
      <c r="G149" s="71" t="str">
        <f>IFERROR(VLOOKUP(D149,总目录!E:G,2,0),"")</f>
        <v/>
      </c>
      <c r="H149" s="71" t="str">
        <f>IFERROR(VLOOKUP(D149,总目录!E:G,3,0),"")</f>
        <v/>
      </c>
      <c r="I149" s="73" t="str">
        <f t="shared" si="11"/>
        <v/>
      </c>
    </row>
    <row r="150" spans="1:9" x14ac:dyDescent="0.25">
      <c r="A150" s="73" t="str">
        <f t="shared" si="8"/>
        <v/>
      </c>
      <c r="B150" s="16"/>
      <c r="C150" s="15"/>
      <c r="D150" s="71" t="str">
        <f t="shared" si="9"/>
        <v/>
      </c>
      <c r="E150" s="71" t="str">
        <f>IFERROR(VLOOKUP(D150,总目录!E:H,4,0),"")</f>
        <v/>
      </c>
      <c r="F150" s="71" t="str">
        <f t="shared" si="10"/>
        <v/>
      </c>
      <c r="G150" s="71" t="str">
        <f>IFERROR(VLOOKUP(D150,总目录!E:G,2,0),"")</f>
        <v/>
      </c>
      <c r="H150" s="71" t="str">
        <f>IFERROR(VLOOKUP(D150,总目录!E:G,3,0),"")</f>
        <v/>
      </c>
      <c r="I150" s="73" t="str">
        <f t="shared" si="11"/>
        <v/>
      </c>
    </row>
    <row r="151" spans="1:9" x14ac:dyDescent="0.25">
      <c r="A151" s="73" t="str">
        <f t="shared" si="8"/>
        <v/>
      </c>
      <c r="B151" s="16"/>
      <c r="C151" s="15"/>
      <c r="D151" s="71" t="str">
        <f t="shared" si="9"/>
        <v/>
      </c>
      <c r="E151" s="71" t="str">
        <f>IFERROR(VLOOKUP(D151,总目录!E:H,4,0),"")</f>
        <v/>
      </c>
      <c r="F151" s="71" t="str">
        <f t="shared" si="10"/>
        <v/>
      </c>
      <c r="G151" s="71" t="str">
        <f>IFERROR(VLOOKUP(D151,总目录!E:G,2,0),"")</f>
        <v/>
      </c>
      <c r="H151" s="71" t="str">
        <f>IFERROR(VLOOKUP(D151,总目录!E:G,3,0),"")</f>
        <v/>
      </c>
      <c r="I151" s="73" t="str">
        <f t="shared" si="11"/>
        <v/>
      </c>
    </row>
    <row r="152" spans="1:9" x14ac:dyDescent="0.25">
      <c r="A152" s="73" t="str">
        <f t="shared" si="8"/>
        <v/>
      </c>
      <c r="B152" s="16"/>
      <c r="C152" s="15"/>
      <c r="D152" s="71" t="str">
        <f t="shared" si="9"/>
        <v/>
      </c>
      <c r="E152" s="71" t="str">
        <f>IFERROR(VLOOKUP(D152,总目录!E:H,4,0),"")</f>
        <v/>
      </c>
      <c r="F152" s="71" t="str">
        <f t="shared" si="10"/>
        <v/>
      </c>
      <c r="G152" s="71" t="str">
        <f>IFERROR(VLOOKUP(D152,总目录!E:G,2,0),"")</f>
        <v/>
      </c>
      <c r="H152" s="71" t="str">
        <f>IFERROR(VLOOKUP(D152,总目录!E:G,3,0),"")</f>
        <v/>
      </c>
      <c r="I152" s="73" t="str">
        <f t="shared" si="11"/>
        <v/>
      </c>
    </row>
    <row r="153" spans="1:9" x14ac:dyDescent="0.25">
      <c r="A153" s="73" t="str">
        <f t="shared" si="8"/>
        <v/>
      </c>
      <c r="B153" s="16"/>
      <c r="C153" s="15"/>
      <c r="D153" s="71" t="str">
        <f t="shared" si="9"/>
        <v/>
      </c>
      <c r="E153" s="71" t="str">
        <f>IFERROR(VLOOKUP(D153,总目录!E:H,4,0),"")</f>
        <v/>
      </c>
      <c r="F153" s="71" t="str">
        <f t="shared" si="10"/>
        <v/>
      </c>
      <c r="G153" s="71" t="str">
        <f>IFERROR(VLOOKUP(D153,总目录!E:G,2,0),"")</f>
        <v/>
      </c>
      <c r="H153" s="71" t="str">
        <f>IFERROR(VLOOKUP(D153,总目录!E:G,3,0),"")</f>
        <v/>
      </c>
      <c r="I153" s="73" t="str">
        <f t="shared" si="11"/>
        <v/>
      </c>
    </row>
    <row r="154" spans="1:9" x14ac:dyDescent="0.25">
      <c r="A154" s="73" t="str">
        <f t="shared" si="8"/>
        <v/>
      </c>
      <c r="B154" s="16"/>
      <c r="C154" s="15"/>
      <c r="D154" s="71" t="str">
        <f t="shared" si="9"/>
        <v/>
      </c>
      <c r="E154" s="71" t="str">
        <f>IFERROR(VLOOKUP(D154,总目录!E:H,4,0),"")</f>
        <v/>
      </c>
      <c r="F154" s="71" t="str">
        <f t="shared" si="10"/>
        <v/>
      </c>
      <c r="G154" s="71" t="str">
        <f>IFERROR(VLOOKUP(D154,总目录!E:G,2,0),"")</f>
        <v/>
      </c>
      <c r="H154" s="71" t="str">
        <f>IFERROR(VLOOKUP(D154,总目录!E:G,3,0),"")</f>
        <v/>
      </c>
      <c r="I154" s="73" t="str">
        <f t="shared" si="11"/>
        <v/>
      </c>
    </row>
    <row r="155" spans="1:9" x14ac:dyDescent="0.25">
      <c r="A155" s="73" t="str">
        <f t="shared" si="8"/>
        <v/>
      </c>
      <c r="B155" s="59"/>
      <c r="C155" s="15"/>
      <c r="D155" s="71" t="str">
        <f t="shared" si="9"/>
        <v/>
      </c>
      <c r="E155" s="71" t="str">
        <f>IFERROR(VLOOKUP(D155,总目录!E:H,4,0),"")</f>
        <v/>
      </c>
      <c r="F155" s="71" t="str">
        <f t="shared" si="10"/>
        <v/>
      </c>
      <c r="G155" s="71" t="str">
        <f>IFERROR(VLOOKUP(D155,总目录!E:G,2,0),"")</f>
        <v/>
      </c>
      <c r="H155" s="71" t="str">
        <f>IFERROR(VLOOKUP(D155,总目录!E:G,3,0),"")</f>
        <v/>
      </c>
      <c r="I155" s="73" t="str">
        <f t="shared" si="11"/>
        <v/>
      </c>
    </row>
    <row r="156" spans="1:9" x14ac:dyDescent="0.25">
      <c r="A156" s="73" t="str">
        <f t="shared" si="8"/>
        <v/>
      </c>
      <c r="B156" s="16"/>
      <c r="C156" s="15"/>
      <c r="D156" s="71" t="str">
        <f t="shared" si="9"/>
        <v/>
      </c>
      <c r="E156" s="71" t="str">
        <f>IFERROR(VLOOKUP(D156,总目录!E:H,4,0),"")</f>
        <v/>
      </c>
      <c r="F156" s="71" t="str">
        <f t="shared" si="10"/>
        <v/>
      </c>
      <c r="G156" s="71" t="str">
        <f>IFERROR(VLOOKUP(D156,总目录!E:G,2,0),"")</f>
        <v/>
      </c>
      <c r="H156" s="71" t="str">
        <f>IFERROR(VLOOKUP(D156,总目录!E:G,3,0),"")</f>
        <v/>
      </c>
      <c r="I156" s="73" t="str">
        <f t="shared" si="11"/>
        <v/>
      </c>
    </row>
    <row r="157" spans="1:9" x14ac:dyDescent="0.25">
      <c r="A157" s="73" t="str">
        <f t="shared" si="8"/>
        <v/>
      </c>
      <c r="B157" s="16"/>
      <c r="C157" s="15"/>
      <c r="D157" s="71" t="str">
        <f t="shared" si="9"/>
        <v/>
      </c>
      <c r="E157" s="71" t="str">
        <f>IFERROR(VLOOKUP(D157,总目录!E:H,4,0),"")</f>
        <v/>
      </c>
      <c r="F157" s="71" t="str">
        <f t="shared" si="10"/>
        <v/>
      </c>
      <c r="G157" s="71" t="str">
        <f>IFERROR(VLOOKUP(D157,总目录!E:G,2,0),"")</f>
        <v/>
      </c>
      <c r="H157" s="71" t="str">
        <f>IFERROR(VLOOKUP(D157,总目录!E:G,3,0),"")</f>
        <v/>
      </c>
      <c r="I157" s="73" t="str">
        <f t="shared" si="11"/>
        <v/>
      </c>
    </row>
    <row r="158" spans="1:9" x14ac:dyDescent="0.25">
      <c r="A158" s="73" t="str">
        <f t="shared" si="8"/>
        <v/>
      </c>
      <c r="B158" s="16"/>
      <c r="C158" s="15"/>
      <c r="D158" s="71" t="str">
        <f t="shared" si="9"/>
        <v/>
      </c>
      <c r="E158" s="71" t="str">
        <f>IFERROR(VLOOKUP(D158,总目录!E:H,4,0),"")</f>
        <v/>
      </c>
      <c r="F158" s="71" t="str">
        <f t="shared" si="10"/>
        <v/>
      </c>
      <c r="G158" s="71" t="str">
        <f>IFERROR(VLOOKUP(D158,总目录!E:G,2,0),"")</f>
        <v/>
      </c>
      <c r="H158" s="71" t="str">
        <f>IFERROR(VLOOKUP(D158,总目录!E:G,3,0),"")</f>
        <v/>
      </c>
      <c r="I158" s="73" t="str">
        <f t="shared" si="11"/>
        <v/>
      </c>
    </row>
    <row r="159" spans="1:9" x14ac:dyDescent="0.25">
      <c r="A159" s="73" t="str">
        <f t="shared" si="8"/>
        <v/>
      </c>
      <c r="B159" s="16"/>
      <c r="C159" s="15"/>
      <c r="D159" s="71" t="str">
        <f t="shared" si="9"/>
        <v/>
      </c>
      <c r="E159" s="71" t="str">
        <f>IFERROR(VLOOKUP(D159,总目录!E:H,4,0),"")</f>
        <v/>
      </c>
      <c r="F159" s="71" t="str">
        <f t="shared" si="10"/>
        <v/>
      </c>
      <c r="G159" s="71" t="str">
        <f>IFERROR(VLOOKUP(D159,总目录!E:G,2,0),"")</f>
        <v/>
      </c>
      <c r="H159" s="71" t="str">
        <f>IFERROR(VLOOKUP(D159,总目录!E:G,3,0),"")</f>
        <v/>
      </c>
      <c r="I159" s="73" t="str">
        <f t="shared" si="11"/>
        <v/>
      </c>
    </row>
    <row r="160" spans="1:9" x14ac:dyDescent="0.25">
      <c r="A160" s="73" t="str">
        <f t="shared" si="8"/>
        <v/>
      </c>
      <c r="B160" s="59"/>
      <c r="C160" s="15"/>
      <c r="D160" s="71" t="str">
        <f t="shared" si="9"/>
        <v/>
      </c>
      <c r="E160" s="71" t="str">
        <f>IFERROR(VLOOKUP(D160,总目录!E:H,4,0),"")</f>
        <v/>
      </c>
      <c r="F160" s="71" t="str">
        <f t="shared" si="10"/>
        <v/>
      </c>
      <c r="G160" s="71" t="str">
        <f>IFERROR(VLOOKUP(D160,总目录!E:G,2,0),"")</f>
        <v/>
      </c>
      <c r="H160" s="71" t="str">
        <f>IFERROR(VLOOKUP(D160,总目录!E:G,3,0),"")</f>
        <v/>
      </c>
      <c r="I160" s="73" t="str">
        <f t="shared" si="11"/>
        <v/>
      </c>
    </row>
    <row r="161" spans="1:9" x14ac:dyDescent="0.25">
      <c r="A161" s="73" t="str">
        <f t="shared" si="8"/>
        <v/>
      </c>
      <c r="B161" s="16"/>
      <c r="C161" s="15"/>
      <c r="D161" s="71" t="str">
        <f t="shared" si="9"/>
        <v/>
      </c>
      <c r="E161" s="71" t="str">
        <f>IFERROR(VLOOKUP(D161,总目录!E:H,4,0),"")</f>
        <v/>
      </c>
      <c r="F161" s="71" t="str">
        <f t="shared" si="10"/>
        <v/>
      </c>
      <c r="G161" s="71" t="str">
        <f>IFERROR(VLOOKUP(D161,总目录!E:G,2,0),"")</f>
        <v/>
      </c>
      <c r="H161" s="71" t="str">
        <f>IFERROR(VLOOKUP(D161,总目录!E:G,3,0),"")</f>
        <v/>
      </c>
      <c r="I161" s="73" t="str">
        <f t="shared" si="11"/>
        <v/>
      </c>
    </row>
    <row r="162" spans="1:9" x14ac:dyDescent="0.25">
      <c r="A162" s="73" t="str">
        <f t="shared" si="8"/>
        <v/>
      </c>
      <c r="B162" s="59"/>
      <c r="C162" s="15"/>
      <c r="D162" s="71" t="str">
        <f t="shared" si="9"/>
        <v/>
      </c>
      <c r="E162" s="71" t="str">
        <f>IFERROR(VLOOKUP(D162,总目录!E:H,4,0),"")</f>
        <v/>
      </c>
      <c r="F162" s="71" t="str">
        <f t="shared" si="10"/>
        <v/>
      </c>
      <c r="G162" s="71" t="str">
        <f>IFERROR(VLOOKUP(D162,总目录!E:G,2,0),"")</f>
        <v/>
      </c>
      <c r="H162" s="71" t="str">
        <f>IFERROR(VLOOKUP(D162,总目录!E:G,3,0),"")</f>
        <v/>
      </c>
      <c r="I162" s="73" t="str">
        <f t="shared" si="11"/>
        <v/>
      </c>
    </row>
    <row r="163" spans="1:9" x14ac:dyDescent="0.25">
      <c r="A163" s="73" t="str">
        <f t="shared" si="8"/>
        <v/>
      </c>
      <c r="B163" s="16"/>
      <c r="C163" s="15"/>
      <c r="D163" s="71" t="str">
        <f t="shared" si="9"/>
        <v/>
      </c>
      <c r="E163" s="71" t="str">
        <f>IFERROR(VLOOKUP(D163,总目录!E:H,4,0),"")</f>
        <v/>
      </c>
      <c r="F163" s="71" t="str">
        <f t="shared" si="10"/>
        <v/>
      </c>
      <c r="G163" s="71" t="str">
        <f>IFERROR(VLOOKUP(D163,总目录!E:G,2,0),"")</f>
        <v/>
      </c>
      <c r="H163" s="71" t="str">
        <f>IFERROR(VLOOKUP(D163,总目录!E:G,3,0),"")</f>
        <v/>
      </c>
      <c r="I163" s="73" t="str">
        <f t="shared" si="11"/>
        <v/>
      </c>
    </row>
    <row r="164" spans="1:9" x14ac:dyDescent="0.25">
      <c r="A164" s="73" t="str">
        <f t="shared" si="8"/>
        <v/>
      </c>
      <c r="B164" s="16"/>
      <c r="C164" s="15"/>
      <c r="D164" s="71" t="str">
        <f t="shared" si="9"/>
        <v/>
      </c>
      <c r="E164" s="71" t="str">
        <f>IFERROR(VLOOKUP(D164,总目录!E:H,4,0),"")</f>
        <v/>
      </c>
      <c r="F164" s="71" t="str">
        <f t="shared" si="10"/>
        <v/>
      </c>
      <c r="G164" s="71" t="str">
        <f>IFERROR(VLOOKUP(D164,总目录!E:G,2,0),"")</f>
        <v/>
      </c>
      <c r="H164" s="71" t="str">
        <f>IFERROR(VLOOKUP(D164,总目录!E:G,3,0),"")</f>
        <v/>
      </c>
      <c r="I164" s="73" t="str">
        <f t="shared" si="11"/>
        <v/>
      </c>
    </row>
    <row r="165" spans="1:9" x14ac:dyDescent="0.25">
      <c r="A165" s="73" t="str">
        <f t="shared" si="8"/>
        <v/>
      </c>
      <c r="B165" s="16"/>
      <c r="C165" s="15"/>
      <c r="D165" s="71" t="str">
        <f t="shared" si="9"/>
        <v/>
      </c>
      <c r="E165" s="71" t="str">
        <f>IFERROR(VLOOKUP(D165,总目录!E:H,4,0),"")</f>
        <v/>
      </c>
      <c r="F165" s="71" t="str">
        <f t="shared" si="10"/>
        <v/>
      </c>
      <c r="G165" s="71" t="str">
        <f>IFERROR(VLOOKUP(D165,总目录!E:G,2,0),"")</f>
        <v/>
      </c>
      <c r="H165" s="71" t="str">
        <f>IFERROR(VLOOKUP(D165,总目录!E:G,3,0),"")</f>
        <v/>
      </c>
      <c r="I165" s="73" t="str">
        <f t="shared" si="11"/>
        <v/>
      </c>
    </row>
    <row r="166" spans="1:9" x14ac:dyDescent="0.25">
      <c r="A166" s="73" t="str">
        <f t="shared" si="8"/>
        <v/>
      </c>
      <c r="B166" s="16"/>
      <c r="C166" s="15"/>
      <c r="D166" s="71" t="str">
        <f t="shared" si="9"/>
        <v/>
      </c>
      <c r="E166" s="71" t="str">
        <f>IFERROR(VLOOKUP(D166,总目录!E:H,4,0),"")</f>
        <v/>
      </c>
      <c r="F166" s="71" t="str">
        <f t="shared" si="10"/>
        <v/>
      </c>
      <c r="G166" s="71" t="str">
        <f>IFERROR(VLOOKUP(D166,总目录!E:G,2,0),"")</f>
        <v/>
      </c>
      <c r="H166" s="71" t="str">
        <f>IFERROR(VLOOKUP(D166,总目录!E:G,3,0),"")</f>
        <v/>
      </c>
      <c r="I166" s="73" t="str">
        <f t="shared" si="11"/>
        <v/>
      </c>
    </row>
    <row r="167" spans="1:9" x14ac:dyDescent="0.25">
      <c r="A167" s="73" t="str">
        <f t="shared" si="8"/>
        <v/>
      </c>
      <c r="B167" s="16"/>
      <c r="C167" s="15"/>
      <c r="D167" s="71" t="str">
        <f t="shared" si="9"/>
        <v/>
      </c>
      <c r="E167" s="71" t="str">
        <f>IFERROR(VLOOKUP(D167,总目录!E:H,4,0),"")</f>
        <v/>
      </c>
      <c r="F167" s="71" t="str">
        <f t="shared" si="10"/>
        <v/>
      </c>
      <c r="G167" s="71" t="str">
        <f>IFERROR(VLOOKUP(D167,总目录!E:G,2,0),"")</f>
        <v/>
      </c>
      <c r="H167" s="71" t="str">
        <f>IFERROR(VLOOKUP(D167,总目录!E:G,3,0),"")</f>
        <v/>
      </c>
      <c r="I167" s="73" t="str">
        <f t="shared" si="11"/>
        <v/>
      </c>
    </row>
    <row r="168" spans="1:9" x14ac:dyDescent="0.25">
      <c r="A168" s="73" t="str">
        <f t="shared" si="8"/>
        <v/>
      </c>
      <c r="B168" s="16"/>
      <c r="C168" s="15"/>
      <c r="D168" s="71" t="str">
        <f t="shared" si="9"/>
        <v/>
      </c>
      <c r="E168" s="71" t="str">
        <f>IFERROR(VLOOKUP(D168,总目录!E:H,4,0),"")</f>
        <v/>
      </c>
      <c r="F168" s="71" t="str">
        <f t="shared" si="10"/>
        <v/>
      </c>
      <c r="G168" s="71" t="str">
        <f>IFERROR(VLOOKUP(D168,总目录!E:G,2,0),"")</f>
        <v/>
      </c>
      <c r="H168" s="71" t="str">
        <f>IFERROR(VLOOKUP(D168,总目录!E:G,3,0),"")</f>
        <v/>
      </c>
      <c r="I168" s="73" t="str">
        <f t="shared" si="11"/>
        <v/>
      </c>
    </row>
    <row r="169" spans="1:9" x14ac:dyDescent="0.25">
      <c r="A169" s="73" t="str">
        <f t="shared" si="8"/>
        <v/>
      </c>
      <c r="B169" s="16"/>
      <c r="C169" s="15"/>
      <c r="D169" s="71" t="str">
        <f t="shared" si="9"/>
        <v/>
      </c>
      <c r="E169" s="71" t="str">
        <f>IFERROR(VLOOKUP(D169,总目录!E:H,4,0),"")</f>
        <v/>
      </c>
      <c r="F169" s="71" t="str">
        <f t="shared" si="10"/>
        <v/>
      </c>
      <c r="G169" s="71" t="str">
        <f>IFERROR(VLOOKUP(D169,总目录!E:G,2,0),"")</f>
        <v/>
      </c>
      <c r="H169" s="71" t="str">
        <f>IFERROR(VLOOKUP(D169,总目录!E:G,3,0),"")</f>
        <v/>
      </c>
      <c r="I169" s="73" t="str">
        <f t="shared" si="11"/>
        <v/>
      </c>
    </row>
    <row r="170" spans="1:9" x14ac:dyDescent="0.25">
      <c r="A170" s="73" t="str">
        <f t="shared" si="8"/>
        <v/>
      </c>
      <c r="B170" s="16"/>
      <c r="C170" s="15"/>
      <c r="D170" s="71" t="str">
        <f t="shared" si="9"/>
        <v/>
      </c>
      <c r="E170" s="71" t="str">
        <f>IFERROR(VLOOKUP(D170,总目录!E:H,4,0),"")</f>
        <v/>
      </c>
      <c r="F170" s="71" t="str">
        <f t="shared" si="10"/>
        <v/>
      </c>
      <c r="G170" s="71" t="str">
        <f>IFERROR(VLOOKUP(D170,总目录!E:G,2,0),"")</f>
        <v/>
      </c>
      <c r="H170" s="71" t="str">
        <f>IFERROR(VLOOKUP(D170,总目录!E:G,3,0),"")</f>
        <v/>
      </c>
      <c r="I170" s="73" t="str">
        <f t="shared" si="11"/>
        <v/>
      </c>
    </row>
    <row r="171" spans="1:9" x14ac:dyDescent="0.25">
      <c r="A171" s="73" t="str">
        <f t="shared" si="8"/>
        <v/>
      </c>
      <c r="B171" s="16"/>
      <c r="C171" s="15"/>
      <c r="D171" s="71" t="str">
        <f t="shared" si="9"/>
        <v/>
      </c>
      <c r="E171" s="71" t="str">
        <f>IFERROR(VLOOKUP(D171,总目录!E:H,4,0),"")</f>
        <v/>
      </c>
      <c r="F171" s="71" t="str">
        <f t="shared" si="10"/>
        <v/>
      </c>
      <c r="G171" s="71" t="str">
        <f>IFERROR(VLOOKUP(D171,总目录!E:G,2,0),"")</f>
        <v/>
      </c>
      <c r="H171" s="71" t="str">
        <f>IFERROR(VLOOKUP(D171,总目录!E:G,3,0),"")</f>
        <v/>
      </c>
      <c r="I171" s="73" t="str">
        <f t="shared" si="11"/>
        <v/>
      </c>
    </row>
    <row r="172" spans="1:9" x14ac:dyDescent="0.25">
      <c r="A172" s="73" t="str">
        <f t="shared" si="8"/>
        <v/>
      </c>
      <c r="B172" s="16"/>
      <c r="C172" s="15"/>
      <c r="D172" s="71" t="str">
        <f t="shared" si="9"/>
        <v/>
      </c>
      <c r="E172" s="71" t="str">
        <f>IFERROR(VLOOKUP(D172,总目录!E:H,4,0),"")</f>
        <v/>
      </c>
      <c r="F172" s="71" t="str">
        <f t="shared" si="10"/>
        <v/>
      </c>
      <c r="G172" s="71" t="str">
        <f>IFERROR(VLOOKUP(D172,总目录!E:G,2,0),"")</f>
        <v/>
      </c>
      <c r="H172" s="71" t="str">
        <f>IFERROR(VLOOKUP(D172,总目录!E:G,3,0),"")</f>
        <v/>
      </c>
      <c r="I172" s="73" t="str">
        <f t="shared" si="11"/>
        <v/>
      </c>
    </row>
    <row r="173" spans="1:9" x14ac:dyDescent="0.25">
      <c r="A173" s="73" t="str">
        <f t="shared" si="8"/>
        <v/>
      </c>
      <c r="B173" s="16"/>
      <c r="C173" s="15"/>
      <c r="D173" s="71" t="str">
        <f t="shared" si="9"/>
        <v/>
      </c>
      <c r="E173" s="71" t="str">
        <f>IFERROR(VLOOKUP(D173,总目录!E:H,4,0),"")</f>
        <v/>
      </c>
      <c r="F173" s="71" t="str">
        <f t="shared" si="10"/>
        <v/>
      </c>
      <c r="G173" s="71" t="str">
        <f>IFERROR(VLOOKUP(D173,总目录!E:G,2,0),"")</f>
        <v/>
      </c>
      <c r="H173" s="71" t="str">
        <f>IFERROR(VLOOKUP(D173,总目录!E:G,3,0),"")</f>
        <v/>
      </c>
      <c r="I173" s="73" t="str">
        <f t="shared" si="11"/>
        <v/>
      </c>
    </row>
    <row r="174" spans="1:9" x14ac:dyDescent="0.25">
      <c r="A174" s="73" t="str">
        <f t="shared" si="8"/>
        <v/>
      </c>
      <c r="B174" s="16"/>
      <c r="C174" s="15"/>
      <c r="D174" s="71" t="str">
        <f t="shared" si="9"/>
        <v/>
      </c>
      <c r="E174" s="71" t="str">
        <f>IFERROR(VLOOKUP(D174,总目录!E:H,4,0),"")</f>
        <v/>
      </c>
      <c r="F174" s="71" t="str">
        <f t="shared" si="10"/>
        <v/>
      </c>
      <c r="G174" s="71" t="str">
        <f>IFERROR(VLOOKUP(D174,总目录!E:G,2,0),"")</f>
        <v/>
      </c>
      <c r="H174" s="71" t="str">
        <f>IFERROR(VLOOKUP(D174,总目录!E:G,3,0),"")</f>
        <v/>
      </c>
      <c r="I174" s="73" t="str">
        <f t="shared" si="11"/>
        <v/>
      </c>
    </row>
    <row r="175" spans="1:9" x14ac:dyDescent="0.25">
      <c r="A175" s="73" t="str">
        <f t="shared" si="8"/>
        <v/>
      </c>
      <c r="B175" s="16"/>
      <c r="C175" s="15"/>
      <c r="D175" s="71" t="str">
        <f t="shared" si="9"/>
        <v/>
      </c>
      <c r="E175" s="71" t="str">
        <f>IFERROR(VLOOKUP(D175,总目录!E:H,4,0),"")</f>
        <v/>
      </c>
      <c r="F175" s="71" t="str">
        <f t="shared" si="10"/>
        <v/>
      </c>
      <c r="G175" s="71" t="str">
        <f>IFERROR(VLOOKUP(D175,总目录!E:G,2,0),"")</f>
        <v/>
      </c>
      <c r="H175" s="71" t="str">
        <f>IFERROR(VLOOKUP(D175,总目录!E:G,3,0),"")</f>
        <v/>
      </c>
      <c r="I175" s="73" t="str">
        <f t="shared" si="11"/>
        <v/>
      </c>
    </row>
    <row r="176" spans="1:9" x14ac:dyDescent="0.25">
      <c r="A176" s="73" t="str">
        <f t="shared" si="8"/>
        <v/>
      </c>
      <c r="B176" s="16"/>
      <c r="C176" s="15"/>
      <c r="D176" s="71" t="str">
        <f t="shared" si="9"/>
        <v/>
      </c>
      <c r="E176" s="71" t="str">
        <f>IFERROR(VLOOKUP(D176,总目录!E:H,4,0),"")</f>
        <v/>
      </c>
      <c r="F176" s="71" t="str">
        <f t="shared" si="10"/>
        <v/>
      </c>
      <c r="G176" s="71" t="str">
        <f>IFERROR(VLOOKUP(D176,总目录!E:G,2,0),"")</f>
        <v/>
      </c>
      <c r="H176" s="71" t="str">
        <f>IFERROR(VLOOKUP(D176,总目录!E:G,3,0),"")</f>
        <v/>
      </c>
      <c r="I176" s="73" t="str">
        <f t="shared" si="11"/>
        <v/>
      </c>
    </row>
    <row r="177" spans="1:9" x14ac:dyDescent="0.25">
      <c r="A177" s="73" t="str">
        <f t="shared" si="8"/>
        <v/>
      </c>
      <c r="B177" s="16"/>
      <c r="C177" s="15"/>
      <c r="D177" s="71" t="str">
        <f t="shared" si="9"/>
        <v/>
      </c>
      <c r="E177" s="71" t="str">
        <f>IFERROR(VLOOKUP(D177,总目录!E:H,4,0),"")</f>
        <v/>
      </c>
      <c r="F177" s="71" t="str">
        <f t="shared" si="10"/>
        <v/>
      </c>
      <c r="G177" s="71" t="str">
        <f>IFERROR(VLOOKUP(D177,总目录!E:G,2,0),"")</f>
        <v/>
      </c>
      <c r="H177" s="71" t="str">
        <f>IFERROR(VLOOKUP(D177,总目录!E:G,3,0),"")</f>
        <v/>
      </c>
      <c r="I177" s="73" t="str">
        <f t="shared" si="11"/>
        <v/>
      </c>
    </row>
    <row r="178" spans="1:9" x14ac:dyDescent="0.25">
      <c r="A178" s="73" t="str">
        <f t="shared" si="8"/>
        <v/>
      </c>
      <c r="B178" s="16"/>
      <c r="C178" s="15"/>
      <c r="D178" s="71" t="str">
        <f t="shared" si="9"/>
        <v/>
      </c>
      <c r="E178" s="71" t="str">
        <f>IFERROR(VLOOKUP(D178,总目录!E:H,4,0),"")</f>
        <v/>
      </c>
      <c r="F178" s="71" t="str">
        <f t="shared" si="10"/>
        <v/>
      </c>
      <c r="G178" s="71" t="str">
        <f>IFERROR(VLOOKUP(D178,总目录!E:G,2,0),"")</f>
        <v/>
      </c>
      <c r="H178" s="71" t="str">
        <f>IFERROR(VLOOKUP(D178,总目录!E:G,3,0),"")</f>
        <v/>
      </c>
      <c r="I178" s="73" t="str">
        <f t="shared" si="11"/>
        <v/>
      </c>
    </row>
    <row r="179" spans="1:9" x14ac:dyDescent="0.25">
      <c r="A179" s="73" t="str">
        <f t="shared" si="8"/>
        <v/>
      </c>
      <c r="B179" s="16"/>
      <c r="C179" s="15"/>
      <c r="D179" s="71" t="str">
        <f t="shared" si="9"/>
        <v/>
      </c>
      <c r="E179" s="71" t="str">
        <f>IFERROR(VLOOKUP(D179,总目录!E:H,4,0),"")</f>
        <v/>
      </c>
      <c r="F179" s="71" t="str">
        <f t="shared" si="10"/>
        <v/>
      </c>
      <c r="G179" s="71" t="str">
        <f>IFERROR(VLOOKUP(D179,总目录!E:G,2,0),"")</f>
        <v/>
      </c>
      <c r="H179" s="71" t="str">
        <f>IFERROR(VLOOKUP(D179,总目录!E:G,3,0),"")</f>
        <v/>
      </c>
      <c r="I179" s="73" t="str">
        <f t="shared" si="11"/>
        <v/>
      </c>
    </row>
    <row r="180" spans="1:9" x14ac:dyDescent="0.25">
      <c r="A180" s="73" t="str">
        <f t="shared" si="8"/>
        <v/>
      </c>
      <c r="B180" s="16"/>
      <c r="C180" s="15"/>
      <c r="D180" s="71" t="str">
        <f t="shared" si="9"/>
        <v/>
      </c>
      <c r="E180" s="71" t="str">
        <f>IFERROR(VLOOKUP(D180,总目录!E:H,4,0),"")</f>
        <v/>
      </c>
      <c r="F180" s="71" t="str">
        <f t="shared" si="10"/>
        <v/>
      </c>
      <c r="G180" s="71" t="str">
        <f>IFERROR(VLOOKUP(D180,总目录!E:G,2,0),"")</f>
        <v/>
      </c>
      <c r="H180" s="71" t="str">
        <f>IFERROR(VLOOKUP(D180,总目录!E:G,3,0),"")</f>
        <v/>
      </c>
      <c r="I180" s="73" t="str">
        <f t="shared" si="11"/>
        <v/>
      </c>
    </row>
    <row r="181" spans="1:9" x14ac:dyDescent="0.25">
      <c r="A181" s="73" t="str">
        <f t="shared" si="8"/>
        <v/>
      </c>
      <c r="B181" s="16"/>
      <c r="C181" s="15"/>
      <c r="D181" s="71" t="str">
        <f t="shared" si="9"/>
        <v/>
      </c>
      <c r="E181" s="71" t="str">
        <f>IFERROR(VLOOKUP(D181,总目录!E:H,4,0),"")</f>
        <v/>
      </c>
      <c r="F181" s="71" t="str">
        <f t="shared" si="10"/>
        <v/>
      </c>
      <c r="G181" s="71" t="str">
        <f>IFERROR(VLOOKUP(D181,总目录!E:G,2,0),"")</f>
        <v/>
      </c>
      <c r="H181" s="71" t="str">
        <f>IFERROR(VLOOKUP(D181,总目录!E:G,3,0),"")</f>
        <v/>
      </c>
      <c r="I181" s="73" t="str">
        <f t="shared" si="11"/>
        <v/>
      </c>
    </row>
    <row r="182" spans="1:9" x14ac:dyDescent="0.25">
      <c r="A182" s="73" t="str">
        <f t="shared" si="8"/>
        <v/>
      </c>
      <c r="B182" s="16"/>
      <c r="C182" s="15"/>
      <c r="D182" s="71" t="str">
        <f t="shared" si="9"/>
        <v/>
      </c>
      <c r="E182" s="71" t="str">
        <f>IFERROR(VLOOKUP(D182,总目录!E:H,4,0),"")</f>
        <v/>
      </c>
      <c r="F182" s="71" t="str">
        <f t="shared" si="10"/>
        <v/>
      </c>
      <c r="G182" s="71" t="str">
        <f>IFERROR(VLOOKUP(D182,总目录!E:G,2,0),"")</f>
        <v/>
      </c>
      <c r="H182" s="71" t="str">
        <f>IFERROR(VLOOKUP(D182,总目录!E:G,3,0),"")</f>
        <v/>
      </c>
      <c r="I182" s="73" t="str">
        <f t="shared" si="11"/>
        <v/>
      </c>
    </row>
    <row r="183" spans="1:9" x14ac:dyDescent="0.25">
      <c r="A183" s="73" t="str">
        <f t="shared" si="8"/>
        <v/>
      </c>
      <c r="B183" s="16"/>
      <c r="C183" s="15"/>
      <c r="D183" s="71" t="str">
        <f t="shared" si="9"/>
        <v/>
      </c>
      <c r="E183" s="71" t="str">
        <f>IFERROR(VLOOKUP(D183,总目录!E:H,4,0),"")</f>
        <v/>
      </c>
      <c r="F183" s="71" t="str">
        <f t="shared" si="10"/>
        <v/>
      </c>
      <c r="G183" s="71" t="str">
        <f>IFERROR(VLOOKUP(D183,总目录!E:G,2,0),"")</f>
        <v/>
      </c>
      <c r="H183" s="71" t="str">
        <f>IFERROR(VLOOKUP(D183,总目录!E:G,3,0),"")</f>
        <v/>
      </c>
      <c r="I183" s="73" t="str">
        <f t="shared" si="11"/>
        <v/>
      </c>
    </row>
    <row r="184" spans="1:9" x14ac:dyDescent="0.25">
      <c r="A184" s="73" t="str">
        <f t="shared" si="8"/>
        <v/>
      </c>
      <c r="B184" s="16"/>
      <c r="C184" s="15"/>
      <c r="D184" s="71" t="str">
        <f t="shared" si="9"/>
        <v/>
      </c>
      <c r="E184" s="71" t="str">
        <f>IFERROR(VLOOKUP(D184,总目录!E:H,4,0),"")</f>
        <v/>
      </c>
      <c r="F184" s="71" t="str">
        <f t="shared" si="10"/>
        <v/>
      </c>
      <c r="G184" s="71" t="str">
        <f>IFERROR(VLOOKUP(D184,总目录!E:G,2,0),"")</f>
        <v/>
      </c>
      <c r="H184" s="71" t="str">
        <f>IFERROR(VLOOKUP(D184,总目录!E:G,3,0),"")</f>
        <v/>
      </c>
      <c r="I184" s="73" t="str">
        <f t="shared" si="11"/>
        <v/>
      </c>
    </row>
    <row r="185" spans="1:9" x14ac:dyDescent="0.25">
      <c r="A185" s="73" t="str">
        <f t="shared" si="8"/>
        <v/>
      </c>
      <c r="B185" s="16"/>
      <c r="C185" s="15"/>
      <c r="D185" s="71" t="str">
        <f t="shared" si="9"/>
        <v/>
      </c>
      <c r="E185" s="71" t="str">
        <f>IFERROR(VLOOKUP(D185,总目录!E:H,4,0),"")</f>
        <v/>
      </c>
      <c r="F185" s="71" t="str">
        <f t="shared" si="10"/>
        <v/>
      </c>
      <c r="G185" s="71" t="str">
        <f>IFERROR(VLOOKUP(D185,总目录!E:G,2,0),"")</f>
        <v/>
      </c>
      <c r="H185" s="71" t="str">
        <f>IFERROR(VLOOKUP(D185,总目录!E:G,3,0),"")</f>
        <v/>
      </c>
      <c r="I185" s="73" t="str">
        <f t="shared" si="11"/>
        <v/>
      </c>
    </row>
    <row r="186" spans="1:9" x14ac:dyDescent="0.25">
      <c r="A186" s="73" t="str">
        <f t="shared" si="8"/>
        <v/>
      </c>
      <c r="B186" s="16"/>
      <c r="C186" s="15"/>
      <c r="D186" s="71" t="str">
        <f t="shared" si="9"/>
        <v/>
      </c>
      <c r="E186" s="71" t="str">
        <f>IFERROR(VLOOKUP(D186,总目录!E:H,4,0),"")</f>
        <v/>
      </c>
      <c r="F186" s="71" t="str">
        <f t="shared" si="10"/>
        <v/>
      </c>
      <c r="G186" s="71" t="str">
        <f>IFERROR(VLOOKUP(D186,总目录!E:G,2,0),"")</f>
        <v/>
      </c>
      <c r="H186" s="71" t="str">
        <f>IFERROR(VLOOKUP(D186,总目录!E:G,3,0),"")</f>
        <v/>
      </c>
      <c r="I186" s="73" t="str">
        <f t="shared" si="11"/>
        <v/>
      </c>
    </row>
    <row r="187" spans="1:9" x14ac:dyDescent="0.25">
      <c r="A187" s="73" t="str">
        <f t="shared" si="8"/>
        <v/>
      </c>
      <c r="B187" s="16"/>
      <c r="C187" s="15"/>
      <c r="D187" s="71" t="str">
        <f t="shared" si="9"/>
        <v/>
      </c>
      <c r="E187" s="71" t="str">
        <f>IFERROR(VLOOKUP(D187,总目录!E:H,4,0),"")</f>
        <v/>
      </c>
      <c r="F187" s="71" t="str">
        <f t="shared" si="10"/>
        <v/>
      </c>
      <c r="G187" s="71" t="str">
        <f>IFERROR(VLOOKUP(D187,总目录!E:G,2,0),"")</f>
        <v/>
      </c>
      <c r="H187" s="71" t="str">
        <f>IFERROR(VLOOKUP(D187,总目录!E:G,3,0),"")</f>
        <v/>
      </c>
      <c r="I187" s="73" t="str">
        <f t="shared" si="11"/>
        <v/>
      </c>
    </row>
    <row r="188" spans="1:9" x14ac:dyDescent="0.25">
      <c r="A188" s="73" t="str">
        <f t="shared" si="8"/>
        <v/>
      </c>
      <c r="B188" s="16"/>
      <c r="C188" s="15"/>
      <c r="D188" s="71" t="str">
        <f t="shared" si="9"/>
        <v/>
      </c>
      <c r="E188" s="71" t="str">
        <f>IFERROR(VLOOKUP(D188,总目录!E:H,4,0),"")</f>
        <v/>
      </c>
      <c r="F188" s="71" t="str">
        <f t="shared" si="10"/>
        <v/>
      </c>
      <c r="G188" s="71" t="str">
        <f>IFERROR(VLOOKUP(D188,总目录!E:G,2,0),"")</f>
        <v/>
      </c>
      <c r="H188" s="71" t="str">
        <f>IFERROR(VLOOKUP(D188,总目录!E:G,3,0),"")</f>
        <v/>
      </c>
      <c r="I188" s="73" t="str">
        <f t="shared" si="11"/>
        <v/>
      </c>
    </row>
    <row r="189" spans="1:9" x14ac:dyDescent="0.25">
      <c r="A189" s="73" t="str">
        <f t="shared" si="8"/>
        <v/>
      </c>
      <c r="B189" s="16"/>
      <c r="C189" s="15"/>
      <c r="D189" s="71" t="str">
        <f t="shared" si="9"/>
        <v/>
      </c>
      <c r="E189" s="71" t="str">
        <f>IFERROR(VLOOKUP(D189,总目录!E:H,4,0),"")</f>
        <v/>
      </c>
      <c r="F189" s="71" t="str">
        <f t="shared" si="10"/>
        <v/>
      </c>
      <c r="G189" s="71" t="str">
        <f>IFERROR(VLOOKUP(D189,总目录!E:G,2,0),"")</f>
        <v/>
      </c>
      <c r="H189" s="71" t="str">
        <f>IFERROR(VLOOKUP(D189,总目录!E:G,3,0),"")</f>
        <v/>
      </c>
      <c r="I189" s="73" t="str">
        <f t="shared" si="11"/>
        <v/>
      </c>
    </row>
    <row r="190" spans="1:9" x14ac:dyDescent="0.25">
      <c r="A190" s="73" t="str">
        <f t="shared" si="8"/>
        <v/>
      </c>
      <c r="B190" s="16"/>
      <c r="C190" s="15"/>
      <c r="D190" s="71" t="str">
        <f t="shared" si="9"/>
        <v/>
      </c>
      <c r="E190" s="71" t="str">
        <f>IFERROR(VLOOKUP(D190,总目录!E:H,4,0),"")</f>
        <v/>
      </c>
      <c r="F190" s="71" t="str">
        <f t="shared" si="10"/>
        <v/>
      </c>
      <c r="G190" s="71" t="str">
        <f>IFERROR(VLOOKUP(D190,总目录!E:G,2,0),"")</f>
        <v/>
      </c>
      <c r="H190" s="71" t="str">
        <f>IFERROR(VLOOKUP(D190,总目录!E:G,3,0),"")</f>
        <v/>
      </c>
      <c r="I190" s="73" t="str">
        <f t="shared" si="11"/>
        <v/>
      </c>
    </row>
    <row r="191" spans="1:9" x14ac:dyDescent="0.25">
      <c r="A191" s="73" t="str">
        <f t="shared" si="8"/>
        <v/>
      </c>
      <c r="B191" s="59"/>
      <c r="C191" s="15"/>
      <c r="D191" s="71" t="str">
        <f t="shared" si="9"/>
        <v/>
      </c>
      <c r="E191" s="71" t="str">
        <f>IFERROR(VLOOKUP(D191,总目录!E:H,4,0),"")</f>
        <v/>
      </c>
      <c r="F191" s="71" t="str">
        <f t="shared" si="10"/>
        <v/>
      </c>
      <c r="G191" s="71" t="str">
        <f>IFERROR(VLOOKUP(D191,总目录!E:G,2,0),"")</f>
        <v/>
      </c>
      <c r="H191" s="71" t="str">
        <f>IFERROR(VLOOKUP(D191,总目录!E:G,3,0),"")</f>
        <v/>
      </c>
      <c r="I191" s="73" t="str">
        <f t="shared" si="11"/>
        <v/>
      </c>
    </row>
    <row r="192" spans="1:9" x14ac:dyDescent="0.25">
      <c r="A192" s="73" t="str">
        <f t="shared" si="8"/>
        <v/>
      </c>
      <c r="B192" s="59"/>
      <c r="C192" s="15"/>
      <c r="D192" s="71" t="str">
        <f t="shared" si="9"/>
        <v/>
      </c>
      <c r="E192" s="71" t="str">
        <f>IFERROR(VLOOKUP(D192,总目录!E:H,4,0),"")</f>
        <v/>
      </c>
      <c r="F192" s="71" t="str">
        <f t="shared" si="10"/>
        <v/>
      </c>
      <c r="G192" s="71" t="str">
        <f>IFERROR(VLOOKUP(D192,总目录!E:G,2,0),"")</f>
        <v/>
      </c>
      <c r="H192" s="71" t="str">
        <f>IFERROR(VLOOKUP(D192,总目录!E:G,3,0),"")</f>
        <v/>
      </c>
      <c r="I192" s="73" t="str">
        <f t="shared" si="11"/>
        <v/>
      </c>
    </row>
    <row r="193" spans="1:9" x14ac:dyDescent="0.25">
      <c r="A193" s="73" t="str">
        <f t="shared" si="8"/>
        <v/>
      </c>
      <c r="B193" s="59"/>
      <c r="C193" s="15"/>
      <c r="D193" s="71" t="str">
        <f t="shared" si="9"/>
        <v/>
      </c>
      <c r="E193" s="71" t="str">
        <f>IFERROR(VLOOKUP(D193,总目录!E:H,4,0),"")</f>
        <v/>
      </c>
      <c r="F193" s="71" t="str">
        <f t="shared" si="10"/>
        <v/>
      </c>
      <c r="G193" s="71" t="str">
        <f>IFERROR(VLOOKUP(D193,总目录!E:G,2,0),"")</f>
        <v/>
      </c>
      <c r="H193" s="71" t="str">
        <f>IFERROR(VLOOKUP(D193,总目录!E:G,3,0),"")</f>
        <v/>
      </c>
      <c r="I193" s="73" t="str">
        <f t="shared" si="11"/>
        <v/>
      </c>
    </row>
    <row r="194" spans="1:9" x14ac:dyDescent="0.25">
      <c r="A194" s="73" t="str">
        <f t="shared" si="8"/>
        <v/>
      </c>
      <c r="B194" s="59"/>
      <c r="C194" s="15"/>
      <c r="D194" s="71" t="str">
        <f t="shared" si="9"/>
        <v/>
      </c>
      <c r="E194" s="71" t="str">
        <f>IFERROR(VLOOKUP(D194,总目录!E:H,4,0),"")</f>
        <v/>
      </c>
      <c r="F194" s="71" t="str">
        <f t="shared" si="10"/>
        <v/>
      </c>
      <c r="G194" s="71" t="str">
        <f>IFERROR(VLOOKUP(D194,总目录!E:G,2,0),"")</f>
        <v/>
      </c>
      <c r="H194" s="71" t="str">
        <f>IFERROR(VLOOKUP(D194,总目录!E:G,3,0),"")</f>
        <v/>
      </c>
      <c r="I194" s="73" t="str">
        <f t="shared" si="11"/>
        <v/>
      </c>
    </row>
    <row r="195" spans="1:9" x14ac:dyDescent="0.25">
      <c r="A195" s="73" t="str">
        <f t="shared" ref="A195:A258" si="12">IF(B195="","",ROW(B195)-1)</f>
        <v/>
      </c>
      <c r="B195" s="59"/>
      <c r="C195" s="15"/>
      <c r="D195" s="71" t="str">
        <f t="shared" ref="D195:D258" si="13">IF(B195="","",MID(B195,0+1,FIND("-",B195,1)-1))</f>
        <v/>
      </c>
      <c r="E195" s="71" t="str">
        <f>IFERROR(VLOOKUP(D195,总目录!E:H,4,0),"")</f>
        <v/>
      </c>
      <c r="F195" s="71" t="str">
        <f t="shared" ref="F195:F258" si="14">HYPERLINK("#"&amp;D195&amp;"!D2",D195)</f>
        <v/>
      </c>
      <c r="G195" s="71" t="str">
        <f>IFERROR(VLOOKUP(D195,总目录!E:G,2,0),"")</f>
        <v/>
      </c>
      <c r="H195" s="71" t="str">
        <f>IFERROR(VLOOKUP(D195,总目录!E:G,3,0),"")</f>
        <v/>
      </c>
      <c r="I195" s="73" t="str">
        <f t="shared" ref="I195:I258" si="15">IF(B195="","",ROW(B195)-1)</f>
        <v/>
      </c>
    </row>
    <row r="196" spans="1:9" x14ac:dyDescent="0.25">
      <c r="A196" s="73" t="str">
        <f t="shared" si="12"/>
        <v/>
      </c>
      <c r="B196" s="59"/>
      <c r="C196" s="15"/>
      <c r="D196" s="71" t="str">
        <f t="shared" si="13"/>
        <v/>
      </c>
      <c r="E196" s="71" t="str">
        <f>IFERROR(VLOOKUP(D196,总目录!E:H,4,0),"")</f>
        <v/>
      </c>
      <c r="F196" s="71" t="str">
        <f t="shared" si="14"/>
        <v/>
      </c>
      <c r="G196" s="71" t="str">
        <f>IFERROR(VLOOKUP(D196,总目录!E:G,2,0),"")</f>
        <v/>
      </c>
      <c r="H196" s="71" t="str">
        <f>IFERROR(VLOOKUP(D196,总目录!E:G,3,0),"")</f>
        <v/>
      </c>
      <c r="I196" s="73" t="str">
        <f t="shared" si="15"/>
        <v/>
      </c>
    </row>
    <row r="197" spans="1:9" x14ac:dyDescent="0.25">
      <c r="A197" s="73" t="str">
        <f t="shared" si="12"/>
        <v/>
      </c>
      <c r="B197" s="59"/>
      <c r="C197" s="15"/>
      <c r="D197" s="71" t="str">
        <f t="shared" si="13"/>
        <v/>
      </c>
      <c r="E197" s="71" t="str">
        <f>IFERROR(VLOOKUP(D197,总目录!E:H,4,0),"")</f>
        <v/>
      </c>
      <c r="F197" s="71" t="str">
        <f t="shared" si="14"/>
        <v/>
      </c>
      <c r="G197" s="71" t="str">
        <f>IFERROR(VLOOKUP(D197,总目录!E:G,2,0),"")</f>
        <v/>
      </c>
      <c r="H197" s="71" t="str">
        <f>IFERROR(VLOOKUP(D197,总目录!E:G,3,0),"")</f>
        <v/>
      </c>
      <c r="I197" s="73" t="str">
        <f t="shared" si="15"/>
        <v/>
      </c>
    </row>
    <row r="198" spans="1:9" x14ac:dyDescent="0.25">
      <c r="A198" s="73" t="str">
        <f t="shared" si="12"/>
        <v/>
      </c>
      <c r="B198" s="59"/>
      <c r="C198" s="15"/>
      <c r="D198" s="71" t="str">
        <f t="shared" si="13"/>
        <v/>
      </c>
      <c r="E198" s="71" t="str">
        <f>IFERROR(VLOOKUP(D198,总目录!E:H,4,0),"")</f>
        <v/>
      </c>
      <c r="F198" s="71" t="str">
        <f t="shared" si="14"/>
        <v/>
      </c>
      <c r="G198" s="71" t="str">
        <f>IFERROR(VLOOKUP(D198,总目录!E:G,2,0),"")</f>
        <v/>
      </c>
      <c r="H198" s="71" t="str">
        <f>IFERROR(VLOOKUP(D198,总目录!E:G,3,0),"")</f>
        <v/>
      </c>
      <c r="I198" s="73" t="str">
        <f t="shared" si="15"/>
        <v/>
      </c>
    </row>
    <row r="199" spans="1:9" x14ac:dyDescent="0.25">
      <c r="A199" s="73" t="str">
        <f t="shared" si="12"/>
        <v/>
      </c>
      <c r="B199" s="59"/>
      <c r="C199" s="15"/>
      <c r="D199" s="71" t="str">
        <f t="shared" si="13"/>
        <v/>
      </c>
      <c r="E199" s="71" t="str">
        <f>IFERROR(VLOOKUP(D199,总目录!E:H,4,0),"")</f>
        <v/>
      </c>
      <c r="F199" s="71" t="str">
        <f t="shared" si="14"/>
        <v/>
      </c>
      <c r="G199" s="71" t="str">
        <f>IFERROR(VLOOKUP(D199,总目录!E:G,2,0),"")</f>
        <v/>
      </c>
      <c r="H199" s="71" t="str">
        <f>IFERROR(VLOOKUP(D199,总目录!E:G,3,0),"")</f>
        <v/>
      </c>
      <c r="I199" s="73" t="str">
        <f t="shared" si="15"/>
        <v/>
      </c>
    </row>
    <row r="200" spans="1:9" x14ac:dyDescent="0.25">
      <c r="A200" s="73" t="str">
        <f t="shared" si="12"/>
        <v/>
      </c>
      <c r="B200" s="59"/>
      <c r="C200" s="15"/>
      <c r="D200" s="71" t="str">
        <f t="shared" si="13"/>
        <v/>
      </c>
      <c r="E200" s="71" t="str">
        <f>IFERROR(VLOOKUP(D200,总目录!E:H,4,0),"")</f>
        <v/>
      </c>
      <c r="F200" s="71" t="str">
        <f t="shared" si="14"/>
        <v/>
      </c>
      <c r="G200" s="71" t="str">
        <f>IFERROR(VLOOKUP(D200,总目录!E:G,2,0),"")</f>
        <v/>
      </c>
      <c r="H200" s="71" t="str">
        <f>IFERROR(VLOOKUP(D200,总目录!E:G,3,0),"")</f>
        <v/>
      </c>
      <c r="I200" s="73" t="str">
        <f t="shared" si="15"/>
        <v/>
      </c>
    </row>
    <row r="201" spans="1:9" x14ac:dyDescent="0.25">
      <c r="A201" s="73" t="str">
        <f t="shared" si="12"/>
        <v/>
      </c>
      <c r="B201" s="59"/>
      <c r="C201" s="15"/>
      <c r="D201" s="71" t="str">
        <f t="shared" si="13"/>
        <v/>
      </c>
      <c r="E201" s="71" t="str">
        <f>IFERROR(VLOOKUP(D201,总目录!E:H,4,0),"")</f>
        <v/>
      </c>
      <c r="F201" s="71" t="str">
        <f t="shared" si="14"/>
        <v/>
      </c>
      <c r="G201" s="71" t="str">
        <f>IFERROR(VLOOKUP(D201,总目录!E:G,2,0),"")</f>
        <v/>
      </c>
      <c r="H201" s="71" t="str">
        <f>IFERROR(VLOOKUP(D201,总目录!E:G,3,0),"")</f>
        <v/>
      </c>
      <c r="I201" s="73" t="str">
        <f t="shared" si="15"/>
        <v/>
      </c>
    </row>
    <row r="202" spans="1:9" x14ac:dyDescent="0.25">
      <c r="A202" s="73" t="str">
        <f t="shared" si="12"/>
        <v/>
      </c>
      <c r="B202" s="59"/>
      <c r="C202" s="15"/>
      <c r="D202" s="71" t="str">
        <f t="shared" si="13"/>
        <v/>
      </c>
      <c r="E202" s="71" t="str">
        <f>IFERROR(VLOOKUP(D202,总目录!E:H,4,0),"")</f>
        <v/>
      </c>
      <c r="F202" s="71" t="str">
        <f t="shared" si="14"/>
        <v/>
      </c>
      <c r="G202" s="71" t="str">
        <f>IFERROR(VLOOKUP(D202,总目录!E:G,2,0),"")</f>
        <v/>
      </c>
      <c r="H202" s="71" t="str">
        <f>IFERROR(VLOOKUP(D202,总目录!E:G,3,0),"")</f>
        <v/>
      </c>
      <c r="I202" s="73" t="str">
        <f t="shared" si="15"/>
        <v/>
      </c>
    </row>
    <row r="203" spans="1:9" x14ac:dyDescent="0.25">
      <c r="A203" s="73" t="str">
        <f t="shared" si="12"/>
        <v/>
      </c>
      <c r="B203" s="59"/>
      <c r="C203" s="15"/>
      <c r="D203" s="71" t="str">
        <f t="shared" si="13"/>
        <v/>
      </c>
      <c r="E203" s="71" t="str">
        <f>IFERROR(VLOOKUP(D203,总目录!E:H,4,0),"")</f>
        <v/>
      </c>
      <c r="F203" s="71" t="str">
        <f t="shared" si="14"/>
        <v/>
      </c>
      <c r="G203" s="71" t="str">
        <f>IFERROR(VLOOKUP(D203,总目录!E:G,2,0),"")</f>
        <v/>
      </c>
      <c r="H203" s="71" t="str">
        <f>IFERROR(VLOOKUP(D203,总目录!E:G,3,0),"")</f>
        <v/>
      </c>
      <c r="I203" s="73" t="str">
        <f t="shared" si="15"/>
        <v/>
      </c>
    </row>
    <row r="204" spans="1:9" x14ac:dyDescent="0.25">
      <c r="A204" s="73" t="str">
        <f t="shared" si="12"/>
        <v/>
      </c>
      <c r="B204" s="59"/>
      <c r="C204" s="15"/>
      <c r="D204" s="71" t="str">
        <f t="shared" si="13"/>
        <v/>
      </c>
      <c r="E204" s="71" t="str">
        <f>IFERROR(VLOOKUP(D204,总目录!E:H,4,0),"")</f>
        <v/>
      </c>
      <c r="F204" s="71" t="str">
        <f t="shared" si="14"/>
        <v/>
      </c>
      <c r="G204" s="71" t="str">
        <f>IFERROR(VLOOKUP(D204,总目录!E:G,2,0),"")</f>
        <v/>
      </c>
      <c r="H204" s="71" t="str">
        <f>IFERROR(VLOOKUP(D204,总目录!E:G,3,0),"")</f>
        <v/>
      </c>
      <c r="I204" s="73" t="str">
        <f t="shared" si="15"/>
        <v/>
      </c>
    </row>
    <row r="205" spans="1:9" x14ac:dyDescent="0.25">
      <c r="A205" s="73" t="str">
        <f t="shared" si="12"/>
        <v/>
      </c>
      <c r="B205" s="59"/>
      <c r="C205" s="15"/>
      <c r="D205" s="71" t="str">
        <f t="shared" si="13"/>
        <v/>
      </c>
      <c r="E205" s="71" t="str">
        <f>IFERROR(VLOOKUP(D205,总目录!E:H,4,0),"")</f>
        <v/>
      </c>
      <c r="F205" s="71" t="str">
        <f t="shared" si="14"/>
        <v/>
      </c>
      <c r="G205" s="71" t="str">
        <f>IFERROR(VLOOKUP(D205,总目录!E:G,2,0),"")</f>
        <v/>
      </c>
      <c r="H205" s="71" t="str">
        <f>IFERROR(VLOOKUP(D205,总目录!E:G,3,0),"")</f>
        <v/>
      </c>
      <c r="I205" s="73" t="str">
        <f t="shared" si="15"/>
        <v/>
      </c>
    </row>
    <row r="206" spans="1:9" x14ac:dyDescent="0.25">
      <c r="A206" s="73" t="str">
        <f t="shared" si="12"/>
        <v/>
      </c>
      <c r="B206" s="59"/>
      <c r="C206" s="15"/>
      <c r="D206" s="71" t="str">
        <f t="shared" si="13"/>
        <v/>
      </c>
      <c r="E206" s="71" t="str">
        <f>IFERROR(VLOOKUP(D206,总目录!E:H,4,0),"")</f>
        <v/>
      </c>
      <c r="F206" s="71" t="str">
        <f t="shared" si="14"/>
        <v/>
      </c>
      <c r="G206" s="71" t="str">
        <f>IFERROR(VLOOKUP(D206,总目录!E:G,2,0),"")</f>
        <v/>
      </c>
      <c r="H206" s="71" t="str">
        <f>IFERROR(VLOOKUP(D206,总目录!E:G,3,0),"")</f>
        <v/>
      </c>
      <c r="I206" s="73" t="str">
        <f t="shared" si="15"/>
        <v/>
      </c>
    </row>
    <row r="207" spans="1:9" x14ac:dyDescent="0.25">
      <c r="A207" s="73" t="str">
        <f t="shared" si="12"/>
        <v/>
      </c>
      <c r="B207" s="59"/>
      <c r="C207" s="15"/>
      <c r="D207" s="71" t="str">
        <f t="shared" si="13"/>
        <v/>
      </c>
      <c r="E207" s="71" t="str">
        <f>IFERROR(VLOOKUP(D207,总目录!E:H,4,0),"")</f>
        <v/>
      </c>
      <c r="F207" s="71" t="str">
        <f t="shared" si="14"/>
        <v/>
      </c>
      <c r="G207" s="71" t="str">
        <f>IFERROR(VLOOKUP(D207,总目录!E:G,2,0),"")</f>
        <v/>
      </c>
      <c r="H207" s="71" t="str">
        <f>IFERROR(VLOOKUP(D207,总目录!E:G,3,0),"")</f>
        <v/>
      </c>
      <c r="I207" s="73" t="str">
        <f t="shared" si="15"/>
        <v/>
      </c>
    </row>
    <row r="208" spans="1:9" x14ac:dyDescent="0.25">
      <c r="A208" s="73" t="str">
        <f t="shared" si="12"/>
        <v/>
      </c>
      <c r="B208" s="59"/>
      <c r="C208" s="15"/>
      <c r="D208" s="71" t="str">
        <f t="shared" si="13"/>
        <v/>
      </c>
      <c r="E208" s="71" t="str">
        <f>IFERROR(VLOOKUP(D208,总目录!E:H,4,0),"")</f>
        <v/>
      </c>
      <c r="F208" s="71" t="str">
        <f t="shared" si="14"/>
        <v/>
      </c>
      <c r="G208" s="71" t="str">
        <f>IFERROR(VLOOKUP(D208,总目录!E:G,2,0),"")</f>
        <v/>
      </c>
      <c r="H208" s="71" t="str">
        <f>IFERROR(VLOOKUP(D208,总目录!E:G,3,0),"")</f>
        <v/>
      </c>
      <c r="I208" s="73" t="str">
        <f t="shared" si="15"/>
        <v/>
      </c>
    </row>
    <row r="209" spans="1:9" x14ac:dyDescent="0.25">
      <c r="A209" s="73" t="str">
        <f t="shared" si="12"/>
        <v/>
      </c>
      <c r="B209" s="59"/>
      <c r="C209" s="15"/>
      <c r="D209" s="71" t="str">
        <f t="shared" si="13"/>
        <v/>
      </c>
      <c r="E209" s="71" t="str">
        <f>IFERROR(VLOOKUP(D209,总目录!E:H,4,0),"")</f>
        <v/>
      </c>
      <c r="F209" s="71" t="str">
        <f t="shared" si="14"/>
        <v/>
      </c>
      <c r="G209" s="71" t="str">
        <f>IFERROR(VLOOKUP(D209,总目录!E:G,2,0),"")</f>
        <v/>
      </c>
      <c r="H209" s="71" t="str">
        <f>IFERROR(VLOOKUP(D209,总目录!E:G,3,0),"")</f>
        <v/>
      </c>
      <c r="I209" s="73" t="str">
        <f t="shared" si="15"/>
        <v/>
      </c>
    </row>
    <row r="210" spans="1:9" x14ac:dyDescent="0.25">
      <c r="A210" s="73" t="str">
        <f t="shared" si="12"/>
        <v/>
      </c>
      <c r="B210" s="59"/>
      <c r="C210" s="15"/>
      <c r="D210" s="71" t="str">
        <f t="shared" si="13"/>
        <v/>
      </c>
      <c r="E210" s="71" t="str">
        <f>IFERROR(VLOOKUP(D210,总目录!E:H,4,0),"")</f>
        <v/>
      </c>
      <c r="F210" s="71" t="str">
        <f t="shared" si="14"/>
        <v/>
      </c>
      <c r="G210" s="71" t="str">
        <f>IFERROR(VLOOKUP(D210,总目录!E:G,2,0),"")</f>
        <v/>
      </c>
      <c r="H210" s="71" t="str">
        <f>IFERROR(VLOOKUP(D210,总目录!E:G,3,0),"")</f>
        <v/>
      </c>
      <c r="I210" s="73" t="str">
        <f t="shared" si="15"/>
        <v/>
      </c>
    </row>
    <row r="211" spans="1:9" x14ac:dyDescent="0.25">
      <c r="A211" s="73" t="str">
        <f t="shared" si="12"/>
        <v/>
      </c>
      <c r="B211" s="59"/>
      <c r="C211" s="15"/>
      <c r="D211" s="71" t="str">
        <f t="shared" si="13"/>
        <v/>
      </c>
      <c r="E211" s="71" t="str">
        <f>IFERROR(VLOOKUP(D211,总目录!E:H,4,0),"")</f>
        <v/>
      </c>
      <c r="F211" s="71" t="str">
        <f t="shared" si="14"/>
        <v/>
      </c>
      <c r="G211" s="71" t="str">
        <f>IFERROR(VLOOKUP(D211,总目录!E:G,2,0),"")</f>
        <v/>
      </c>
      <c r="H211" s="71" t="str">
        <f>IFERROR(VLOOKUP(D211,总目录!E:G,3,0),"")</f>
        <v/>
      </c>
      <c r="I211" s="73" t="str">
        <f t="shared" si="15"/>
        <v/>
      </c>
    </row>
    <row r="212" spans="1:9" x14ac:dyDescent="0.25">
      <c r="A212" s="73" t="str">
        <f t="shared" si="12"/>
        <v/>
      </c>
      <c r="B212" s="59"/>
      <c r="C212" s="15"/>
      <c r="D212" s="71" t="str">
        <f t="shared" si="13"/>
        <v/>
      </c>
      <c r="E212" s="71" t="str">
        <f>IFERROR(VLOOKUP(D212,总目录!E:H,4,0),"")</f>
        <v/>
      </c>
      <c r="F212" s="71" t="str">
        <f t="shared" si="14"/>
        <v/>
      </c>
      <c r="G212" s="71" t="str">
        <f>IFERROR(VLOOKUP(D212,总目录!E:G,2,0),"")</f>
        <v/>
      </c>
      <c r="H212" s="71" t="str">
        <f>IFERROR(VLOOKUP(D212,总目录!E:G,3,0),"")</f>
        <v/>
      </c>
      <c r="I212" s="73" t="str">
        <f t="shared" si="15"/>
        <v/>
      </c>
    </row>
    <row r="213" spans="1:9" x14ac:dyDescent="0.25">
      <c r="A213" s="73" t="str">
        <f t="shared" si="12"/>
        <v/>
      </c>
      <c r="B213" s="16"/>
      <c r="C213" s="15"/>
      <c r="D213" s="71" t="str">
        <f t="shared" si="13"/>
        <v/>
      </c>
      <c r="E213" s="71" t="str">
        <f>IFERROR(VLOOKUP(D213,总目录!E:H,4,0),"")</f>
        <v/>
      </c>
      <c r="F213" s="71" t="str">
        <f t="shared" si="14"/>
        <v/>
      </c>
      <c r="G213" s="71" t="str">
        <f>IFERROR(VLOOKUP(D213,总目录!E:G,2,0),"")</f>
        <v/>
      </c>
      <c r="H213" s="71" t="str">
        <f>IFERROR(VLOOKUP(D213,总目录!E:G,3,0),"")</f>
        <v/>
      </c>
      <c r="I213" s="73" t="str">
        <f t="shared" si="15"/>
        <v/>
      </c>
    </row>
    <row r="214" spans="1:9" x14ac:dyDescent="0.25">
      <c r="A214" s="73" t="str">
        <f t="shared" si="12"/>
        <v/>
      </c>
      <c r="B214" s="16"/>
      <c r="C214" s="15"/>
      <c r="D214" s="71" t="str">
        <f t="shared" si="13"/>
        <v/>
      </c>
      <c r="E214" s="71" t="str">
        <f>IFERROR(VLOOKUP(D214,总目录!E:H,4,0),"")</f>
        <v/>
      </c>
      <c r="F214" s="71" t="str">
        <f t="shared" si="14"/>
        <v/>
      </c>
      <c r="G214" s="71" t="str">
        <f>IFERROR(VLOOKUP(D214,总目录!E:G,2,0),"")</f>
        <v/>
      </c>
      <c r="H214" s="71" t="str">
        <f>IFERROR(VLOOKUP(D214,总目录!E:G,3,0),"")</f>
        <v/>
      </c>
      <c r="I214" s="73" t="str">
        <f t="shared" si="15"/>
        <v/>
      </c>
    </row>
    <row r="215" spans="1:9" x14ac:dyDescent="0.25">
      <c r="A215" s="73" t="str">
        <f t="shared" si="12"/>
        <v/>
      </c>
      <c r="B215" s="16"/>
      <c r="C215" s="15"/>
      <c r="D215" s="71" t="str">
        <f t="shared" si="13"/>
        <v/>
      </c>
      <c r="E215" s="71" t="str">
        <f>IFERROR(VLOOKUP(D215,总目录!E:H,4,0),"")</f>
        <v/>
      </c>
      <c r="F215" s="71" t="str">
        <f t="shared" si="14"/>
        <v/>
      </c>
      <c r="G215" s="71" t="str">
        <f>IFERROR(VLOOKUP(D215,总目录!E:G,2,0),"")</f>
        <v/>
      </c>
      <c r="H215" s="71" t="str">
        <f>IFERROR(VLOOKUP(D215,总目录!E:G,3,0),"")</f>
        <v/>
      </c>
      <c r="I215" s="73" t="str">
        <f t="shared" si="15"/>
        <v/>
      </c>
    </row>
    <row r="216" spans="1:9" x14ac:dyDescent="0.25">
      <c r="A216" s="73" t="str">
        <f t="shared" si="12"/>
        <v/>
      </c>
      <c r="B216" s="16"/>
      <c r="C216" s="15"/>
      <c r="D216" s="71" t="str">
        <f t="shared" si="13"/>
        <v/>
      </c>
      <c r="E216" s="71" t="str">
        <f>IFERROR(VLOOKUP(D216,总目录!E:H,4,0),"")</f>
        <v/>
      </c>
      <c r="F216" s="71" t="str">
        <f t="shared" si="14"/>
        <v/>
      </c>
      <c r="G216" s="71" t="str">
        <f>IFERROR(VLOOKUP(D216,总目录!E:G,2,0),"")</f>
        <v/>
      </c>
      <c r="H216" s="71" t="str">
        <f>IFERROR(VLOOKUP(D216,总目录!E:G,3,0),"")</f>
        <v/>
      </c>
      <c r="I216" s="73" t="str">
        <f t="shared" si="15"/>
        <v/>
      </c>
    </row>
    <row r="217" spans="1:9" x14ac:dyDescent="0.25">
      <c r="A217" s="73" t="str">
        <f t="shared" si="12"/>
        <v/>
      </c>
      <c r="B217" s="16"/>
      <c r="C217" s="15"/>
      <c r="D217" s="71" t="str">
        <f t="shared" si="13"/>
        <v/>
      </c>
      <c r="E217" s="71" t="str">
        <f>IFERROR(VLOOKUP(D217,总目录!E:H,4,0),"")</f>
        <v/>
      </c>
      <c r="F217" s="71" t="str">
        <f t="shared" si="14"/>
        <v/>
      </c>
      <c r="G217" s="71" t="str">
        <f>IFERROR(VLOOKUP(D217,总目录!E:G,2,0),"")</f>
        <v/>
      </c>
      <c r="H217" s="71" t="str">
        <f>IFERROR(VLOOKUP(D217,总目录!E:G,3,0),"")</f>
        <v/>
      </c>
      <c r="I217" s="73" t="str">
        <f t="shared" si="15"/>
        <v/>
      </c>
    </row>
    <row r="218" spans="1:9" x14ac:dyDescent="0.25">
      <c r="A218" s="73" t="str">
        <f t="shared" si="12"/>
        <v/>
      </c>
      <c r="B218" s="59"/>
      <c r="C218" s="15"/>
      <c r="D218" s="71" t="str">
        <f t="shared" si="13"/>
        <v/>
      </c>
      <c r="E218" s="71" t="str">
        <f>IFERROR(VLOOKUP(D218,总目录!E:H,4,0),"")</f>
        <v/>
      </c>
      <c r="F218" s="71" t="str">
        <f t="shared" si="14"/>
        <v/>
      </c>
      <c r="G218" s="71" t="str">
        <f>IFERROR(VLOOKUP(D218,总目录!E:G,2,0),"")</f>
        <v/>
      </c>
      <c r="H218" s="71" t="str">
        <f>IFERROR(VLOOKUP(D218,总目录!E:G,3,0),"")</f>
        <v/>
      </c>
      <c r="I218" s="73" t="str">
        <f t="shared" si="15"/>
        <v/>
      </c>
    </row>
    <row r="219" spans="1:9" x14ac:dyDescent="0.25">
      <c r="A219" s="73" t="str">
        <f t="shared" si="12"/>
        <v/>
      </c>
      <c r="B219" s="16"/>
      <c r="C219" s="15"/>
      <c r="D219" s="71" t="str">
        <f t="shared" si="13"/>
        <v/>
      </c>
      <c r="E219" s="71" t="str">
        <f>IFERROR(VLOOKUP(D219,总目录!E:H,4,0),"")</f>
        <v/>
      </c>
      <c r="F219" s="71" t="str">
        <f t="shared" si="14"/>
        <v/>
      </c>
      <c r="G219" s="71" t="str">
        <f>IFERROR(VLOOKUP(D219,总目录!E:G,2,0),"")</f>
        <v/>
      </c>
      <c r="H219" s="71" t="str">
        <f>IFERROR(VLOOKUP(D219,总目录!E:G,3,0),"")</f>
        <v/>
      </c>
      <c r="I219" s="73" t="str">
        <f t="shared" si="15"/>
        <v/>
      </c>
    </row>
    <row r="220" spans="1:9" x14ac:dyDescent="0.25">
      <c r="A220" s="73" t="str">
        <f t="shared" si="12"/>
        <v/>
      </c>
      <c r="B220" s="16"/>
      <c r="C220" s="15"/>
      <c r="D220" s="71" t="str">
        <f t="shared" si="13"/>
        <v/>
      </c>
      <c r="E220" s="71" t="str">
        <f>IFERROR(VLOOKUP(D220,总目录!E:H,4,0),"")</f>
        <v/>
      </c>
      <c r="F220" s="71" t="str">
        <f t="shared" si="14"/>
        <v/>
      </c>
      <c r="G220" s="71" t="str">
        <f>IFERROR(VLOOKUP(D220,总目录!E:G,2,0),"")</f>
        <v/>
      </c>
      <c r="H220" s="71" t="str">
        <f>IFERROR(VLOOKUP(D220,总目录!E:G,3,0),"")</f>
        <v/>
      </c>
      <c r="I220" s="73" t="str">
        <f t="shared" si="15"/>
        <v/>
      </c>
    </row>
    <row r="221" spans="1:9" x14ac:dyDescent="0.25">
      <c r="A221" s="73" t="str">
        <f t="shared" si="12"/>
        <v/>
      </c>
      <c r="B221" s="16"/>
      <c r="C221" s="15"/>
      <c r="D221" s="71" t="str">
        <f t="shared" si="13"/>
        <v/>
      </c>
      <c r="E221" s="71" t="str">
        <f>IFERROR(VLOOKUP(D221,总目录!E:H,4,0),"")</f>
        <v/>
      </c>
      <c r="F221" s="71" t="str">
        <f t="shared" si="14"/>
        <v/>
      </c>
      <c r="G221" s="71" t="str">
        <f>IFERROR(VLOOKUP(D221,总目录!E:G,2,0),"")</f>
        <v/>
      </c>
      <c r="H221" s="71" t="str">
        <f>IFERROR(VLOOKUP(D221,总目录!E:G,3,0),"")</f>
        <v/>
      </c>
      <c r="I221" s="73" t="str">
        <f t="shared" si="15"/>
        <v/>
      </c>
    </row>
    <row r="222" spans="1:9" x14ac:dyDescent="0.25">
      <c r="A222" s="73" t="str">
        <f t="shared" si="12"/>
        <v/>
      </c>
      <c r="B222" s="16"/>
      <c r="C222" s="15"/>
      <c r="D222" s="71" t="str">
        <f t="shared" si="13"/>
        <v/>
      </c>
      <c r="E222" s="71" t="str">
        <f>IFERROR(VLOOKUP(D222,总目录!E:H,4,0),"")</f>
        <v/>
      </c>
      <c r="F222" s="71" t="str">
        <f t="shared" si="14"/>
        <v/>
      </c>
      <c r="G222" s="71" t="str">
        <f>IFERROR(VLOOKUP(D222,总目录!E:G,2,0),"")</f>
        <v/>
      </c>
      <c r="H222" s="71" t="str">
        <f>IFERROR(VLOOKUP(D222,总目录!E:G,3,0),"")</f>
        <v/>
      </c>
      <c r="I222" s="73" t="str">
        <f t="shared" si="15"/>
        <v/>
      </c>
    </row>
    <row r="223" spans="1:9" x14ac:dyDescent="0.25">
      <c r="A223" s="73" t="str">
        <f t="shared" si="12"/>
        <v/>
      </c>
      <c r="B223" s="59"/>
      <c r="C223" s="15"/>
      <c r="D223" s="71" t="str">
        <f t="shared" si="13"/>
        <v/>
      </c>
      <c r="E223" s="71" t="str">
        <f>IFERROR(VLOOKUP(D223,总目录!E:H,4,0),"")</f>
        <v/>
      </c>
      <c r="F223" s="71" t="str">
        <f t="shared" si="14"/>
        <v/>
      </c>
      <c r="G223" s="71" t="str">
        <f>IFERROR(VLOOKUP(D223,总目录!E:G,2,0),"")</f>
        <v/>
      </c>
      <c r="H223" s="71" t="str">
        <f>IFERROR(VLOOKUP(D223,总目录!E:G,3,0),"")</f>
        <v/>
      </c>
      <c r="I223" s="73" t="str">
        <f t="shared" si="15"/>
        <v/>
      </c>
    </row>
    <row r="224" spans="1:9" x14ac:dyDescent="0.25">
      <c r="A224" s="73" t="str">
        <f t="shared" si="12"/>
        <v/>
      </c>
      <c r="B224" s="16"/>
      <c r="C224" s="15"/>
      <c r="D224" s="71" t="str">
        <f t="shared" si="13"/>
        <v/>
      </c>
      <c r="E224" s="71" t="str">
        <f>IFERROR(VLOOKUP(D224,总目录!E:H,4,0),"")</f>
        <v/>
      </c>
      <c r="F224" s="71" t="str">
        <f t="shared" si="14"/>
        <v/>
      </c>
      <c r="G224" s="71" t="str">
        <f>IFERROR(VLOOKUP(D224,总目录!E:G,2,0),"")</f>
        <v/>
      </c>
      <c r="H224" s="71" t="str">
        <f>IFERROR(VLOOKUP(D224,总目录!E:G,3,0),"")</f>
        <v/>
      </c>
      <c r="I224" s="73" t="str">
        <f t="shared" si="15"/>
        <v/>
      </c>
    </row>
    <row r="225" spans="1:9" x14ac:dyDescent="0.25">
      <c r="A225" s="73" t="str">
        <f t="shared" si="12"/>
        <v/>
      </c>
      <c r="B225" s="59"/>
      <c r="C225" s="15"/>
      <c r="D225" s="71" t="str">
        <f t="shared" si="13"/>
        <v/>
      </c>
      <c r="E225" s="71" t="str">
        <f>IFERROR(VLOOKUP(D225,总目录!E:H,4,0),"")</f>
        <v/>
      </c>
      <c r="F225" s="71" t="str">
        <f t="shared" si="14"/>
        <v/>
      </c>
      <c r="G225" s="71" t="str">
        <f>IFERROR(VLOOKUP(D225,总目录!E:G,2,0),"")</f>
        <v/>
      </c>
      <c r="H225" s="71" t="str">
        <f>IFERROR(VLOOKUP(D225,总目录!E:G,3,0),"")</f>
        <v/>
      </c>
      <c r="I225" s="73" t="str">
        <f t="shared" si="15"/>
        <v/>
      </c>
    </row>
    <row r="226" spans="1:9" x14ac:dyDescent="0.25">
      <c r="A226" s="73" t="str">
        <f t="shared" si="12"/>
        <v/>
      </c>
      <c r="B226" s="16"/>
      <c r="C226" s="15"/>
      <c r="D226" s="71" t="str">
        <f t="shared" si="13"/>
        <v/>
      </c>
      <c r="E226" s="71" t="str">
        <f>IFERROR(VLOOKUP(D226,总目录!E:H,4,0),"")</f>
        <v/>
      </c>
      <c r="F226" s="71" t="str">
        <f t="shared" si="14"/>
        <v/>
      </c>
      <c r="G226" s="71" t="str">
        <f>IFERROR(VLOOKUP(D226,总目录!E:G,2,0),"")</f>
        <v/>
      </c>
      <c r="H226" s="71" t="str">
        <f>IFERROR(VLOOKUP(D226,总目录!E:G,3,0),"")</f>
        <v/>
      </c>
      <c r="I226" s="73" t="str">
        <f t="shared" si="15"/>
        <v/>
      </c>
    </row>
    <row r="227" spans="1:9" x14ac:dyDescent="0.25">
      <c r="A227" s="73" t="str">
        <f t="shared" si="12"/>
        <v/>
      </c>
      <c r="B227" s="16"/>
      <c r="C227" s="15"/>
      <c r="D227" s="71" t="str">
        <f t="shared" si="13"/>
        <v/>
      </c>
      <c r="E227" s="71" t="str">
        <f>IFERROR(VLOOKUP(D227,总目录!E:H,4,0),"")</f>
        <v/>
      </c>
      <c r="F227" s="71" t="str">
        <f t="shared" si="14"/>
        <v/>
      </c>
      <c r="G227" s="71" t="str">
        <f>IFERROR(VLOOKUP(D227,总目录!E:G,2,0),"")</f>
        <v/>
      </c>
      <c r="H227" s="71" t="str">
        <f>IFERROR(VLOOKUP(D227,总目录!E:G,3,0),"")</f>
        <v/>
      </c>
      <c r="I227" s="73" t="str">
        <f t="shared" si="15"/>
        <v/>
      </c>
    </row>
    <row r="228" spans="1:9" x14ac:dyDescent="0.25">
      <c r="A228" s="73" t="str">
        <f t="shared" si="12"/>
        <v/>
      </c>
      <c r="B228" s="16"/>
      <c r="C228" s="15"/>
      <c r="D228" s="71" t="str">
        <f t="shared" si="13"/>
        <v/>
      </c>
      <c r="E228" s="71" t="str">
        <f>IFERROR(VLOOKUP(D228,总目录!E:H,4,0),"")</f>
        <v/>
      </c>
      <c r="F228" s="71" t="str">
        <f t="shared" si="14"/>
        <v/>
      </c>
      <c r="G228" s="71" t="str">
        <f>IFERROR(VLOOKUP(D228,总目录!E:G,2,0),"")</f>
        <v/>
      </c>
      <c r="H228" s="71" t="str">
        <f>IFERROR(VLOOKUP(D228,总目录!E:G,3,0),"")</f>
        <v/>
      </c>
      <c r="I228" s="73" t="str">
        <f t="shared" si="15"/>
        <v/>
      </c>
    </row>
    <row r="229" spans="1:9" x14ac:dyDescent="0.25">
      <c r="A229" s="73" t="str">
        <f t="shared" si="12"/>
        <v/>
      </c>
      <c r="B229" s="16"/>
      <c r="C229" s="15"/>
      <c r="D229" s="71" t="str">
        <f t="shared" si="13"/>
        <v/>
      </c>
      <c r="E229" s="71" t="str">
        <f>IFERROR(VLOOKUP(D229,总目录!E:H,4,0),"")</f>
        <v/>
      </c>
      <c r="F229" s="71" t="str">
        <f t="shared" si="14"/>
        <v/>
      </c>
      <c r="G229" s="71" t="str">
        <f>IFERROR(VLOOKUP(D229,总目录!E:G,2,0),"")</f>
        <v/>
      </c>
      <c r="H229" s="71" t="str">
        <f>IFERROR(VLOOKUP(D229,总目录!E:G,3,0),"")</f>
        <v/>
      </c>
      <c r="I229" s="73" t="str">
        <f t="shared" si="15"/>
        <v/>
      </c>
    </row>
    <row r="230" spans="1:9" x14ac:dyDescent="0.25">
      <c r="A230" s="73" t="str">
        <f t="shared" si="12"/>
        <v/>
      </c>
      <c r="B230" s="16"/>
      <c r="C230" s="15"/>
      <c r="D230" s="71" t="str">
        <f t="shared" si="13"/>
        <v/>
      </c>
      <c r="E230" s="71" t="str">
        <f>IFERROR(VLOOKUP(D230,总目录!E:H,4,0),"")</f>
        <v/>
      </c>
      <c r="F230" s="71" t="str">
        <f t="shared" si="14"/>
        <v/>
      </c>
      <c r="G230" s="71" t="str">
        <f>IFERROR(VLOOKUP(D230,总目录!E:G,2,0),"")</f>
        <v/>
      </c>
      <c r="H230" s="71" t="str">
        <f>IFERROR(VLOOKUP(D230,总目录!E:G,3,0),"")</f>
        <v/>
      </c>
      <c r="I230" s="73" t="str">
        <f t="shared" si="15"/>
        <v/>
      </c>
    </row>
    <row r="231" spans="1:9" x14ac:dyDescent="0.25">
      <c r="A231" s="73" t="str">
        <f t="shared" si="12"/>
        <v/>
      </c>
      <c r="B231" s="16"/>
      <c r="C231" s="15"/>
      <c r="D231" s="71" t="str">
        <f t="shared" si="13"/>
        <v/>
      </c>
      <c r="E231" s="71" t="str">
        <f>IFERROR(VLOOKUP(D231,总目录!E:H,4,0),"")</f>
        <v/>
      </c>
      <c r="F231" s="71" t="str">
        <f t="shared" si="14"/>
        <v/>
      </c>
      <c r="G231" s="71" t="str">
        <f>IFERROR(VLOOKUP(D231,总目录!E:G,2,0),"")</f>
        <v/>
      </c>
      <c r="H231" s="71" t="str">
        <f>IFERROR(VLOOKUP(D231,总目录!E:G,3,0),"")</f>
        <v/>
      </c>
      <c r="I231" s="73" t="str">
        <f t="shared" si="15"/>
        <v/>
      </c>
    </row>
    <row r="232" spans="1:9" x14ac:dyDescent="0.25">
      <c r="A232" s="73" t="str">
        <f t="shared" si="12"/>
        <v/>
      </c>
      <c r="B232" s="16"/>
      <c r="C232" s="15"/>
      <c r="D232" s="71" t="str">
        <f t="shared" si="13"/>
        <v/>
      </c>
      <c r="E232" s="71" t="str">
        <f>IFERROR(VLOOKUP(D232,总目录!E:H,4,0),"")</f>
        <v/>
      </c>
      <c r="F232" s="71" t="str">
        <f t="shared" si="14"/>
        <v/>
      </c>
      <c r="G232" s="71" t="str">
        <f>IFERROR(VLOOKUP(D232,总目录!E:G,2,0),"")</f>
        <v/>
      </c>
      <c r="H232" s="71" t="str">
        <f>IFERROR(VLOOKUP(D232,总目录!E:G,3,0),"")</f>
        <v/>
      </c>
      <c r="I232" s="73" t="str">
        <f t="shared" si="15"/>
        <v/>
      </c>
    </row>
    <row r="233" spans="1:9" x14ac:dyDescent="0.25">
      <c r="A233" s="73" t="str">
        <f t="shared" si="12"/>
        <v/>
      </c>
      <c r="B233" s="16"/>
      <c r="C233" s="15"/>
      <c r="D233" s="71" t="str">
        <f t="shared" si="13"/>
        <v/>
      </c>
      <c r="E233" s="71" t="str">
        <f>IFERROR(VLOOKUP(D233,总目录!E:H,4,0),"")</f>
        <v/>
      </c>
      <c r="F233" s="71" t="str">
        <f t="shared" si="14"/>
        <v/>
      </c>
      <c r="G233" s="71" t="str">
        <f>IFERROR(VLOOKUP(D233,总目录!E:G,2,0),"")</f>
        <v/>
      </c>
      <c r="H233" s="71" t="str">
        <f>IFERROR(VLOOKUP(D233,总目录!E:G,3,0),"")</f>
        <v/>
      </c>
      <c r="I233" s="73" t="str">
        <f t="shared" si="15"/>
        <v/>
      </c>
    </row>
    <row r="234" spans="1:9" x14ac:dyDescent="0.25">
      <c r="A234" s="73" t="str">
        <f t="shared" si="12"/>
        <v/>
      </c>
      <c r="B234" s="16"/>
      <c r="C234" s="15"/>
      <c r="D234" s="71" t="str">
        <f t="shared" si="13"/>
        <v/>
      </c>
      <c r="E234" s="71" t="str">
        <f>IFERROR(VLOOKUP(D234,总目录!E:H,4,0),"")</f>
        <v/>
      </c>
      <c r="F234" s="71" t="str">
        <f t="shared" si="14"/>
        <v/>
      </c>
      <c r="G234" s="71" t="str">
        <f>IFERROR(VLOOKUP(D234,总目录!E:G,2,0),"")</f>
        <v/>
      </c>
      <c r="H234" s="71" t="str">
        <f>IFERROR(VLOOKUP(D234,总目录!E:G,3,0),"")</f>
        <v/>
      </c>
      <c r="I234" s="73" t="str">
        <f t="shared" si="15"/>
        <v/>
      </c>
    </row>
    <row r="235" spans="1:9" x14ac:dyDescent="0.25">
      <c r="A235" s="73" t="str">
        <f t="shared" si="12"/>
        <v/>
      </c>
      <c r="B235" s="16"/>
      <c r="C235" s="15"/>
      <c r="D235" s="71" t="str">
        <f t="shared" si="13"/>
        <v/>
      </c>
      <c r="E235" s="71" t="str">
        <f>IFERROR(VLOOKUP(D235,总目录!E:H,4,0),"")</f>
        <v/>
      </c>
      <c r="F235" s="71" t="str">
        <f t="shared" si="14"/>
        <v/>
      </c>
      <c r="G235" s="71" t="str">
        <f>IFERROR(VLOOKUP(D235,总目录!E:G,2,0),"")</f>
        <v/>
      </c>
      <c r="H235" s="71" t="str">
        <f>IFERROR(VLOOKUP(D235,总目录!E:G,3,0),"")</f>
        <v/>
      </c>
      <c r="I235" s="73" t="str">
        <f t="shared" si="15"/>
        <v/>
      </c>
    </row>
    <row r="236" spans="1:9" x14ac:dyDescent="0.25">
      <c r="A236" s="73" t="str">
        <f t="shared" si="12"/>
        <v/>
      </c>
      <c r="B236" s="16"/>
      <c r="C236" s="15"/>
      <c r="D236" s="71" t="str">
        <f t="shared" si="13"/>
        <v/>
      </c>
      <c r="E236" s="71" t="str">
        <f>IFERROR(VLOOKUP(D236,总目录!E:H,4,0),"")</f>
        <v/>
      </c>
      <c r="F236" s="71" t="str">
        <f t="shared" si="14"/>
        <v/>
      </c>
      <c r="G236" s="71" t="str">
        <f>IFERROR(VLOOKUP(D236,总目录!E:G,2,0),"")</f>
        <v/>
      </c>
      <c r="H236" s="71" t="str">
        <f>IFERROR(VLOOKUP(D236,总目录!E:G,3,0),"")</f>
        <v/>
      </c>
      <c r="I236" s="73" t="str">
        <f t="shared" si="15"/>
        <v/>
      </c>
    </row>
    <row r="237" spans="1:9" x14ac:dyDescent="0.25">
      <c r="A237" s="73" t="str">
        <f t="shared" si="12"/>
        <v/>
      </c>
      <c r="B237" s="16"/>
      <c r="C237" s="15"/>
      <c r="D237" s="71" t="str">
        <f t="shared" si="13"/>
        <v/>
      </c>
      <c r="E237" s="71" t="str">
        <f>IFERROR(VLOOKUP(D237,总目录!E:H,4,0),"")</f>
        <v/>
      </c>
      <c r="F237" s="71" t="str">
        <f t="shared" si="14"/>
        <v/>
      </c>
      <c r="G237" s="71" t="str">
        <f>IFERROR(VLOOKUP(D237,总目录!E:G,2,0),"")</f>
        <v/>
      </c>
      <c r="H237" s="71" t="str">
        <f>IFERROR(VLOOKUP(D237,总目录!E:G,3,0),"")</f>
        <v/>
      </c>
      <c r="I237" s="73" t="str">
        <f t="shared" si="15"/>
        <v/>
      </c>
    </row>
    <row r="238" spans="1:9" x14ac:dyDescent="0.25">
      <c r="A238" s="73" t="str">
        <f t="shared" si="12"/>
        <v/>
      </c>
      <c r="B238" s="16"/>
      <c r="C238" s="15"/>
      <c r="D238" s="71" t="str">
        <f t="shared" si="13"/>
        <v/>
      </c>
      <c r="E238" s="71" t="str">
        <f>IFERROR(VLOOKUP(D238,总目录!E:H,4,0),"")</f>
        <v/>
      </c>
      <c r="F238" s="71" t="str">
        <f t="shared" si="14"/>
        <v/>
      </c>
      <c r="G238" s="71" t="str">
        <f>IFERROR(VLOOKUP(D238,总目录!E:G,2,0),"")</f>
        <v/>
      </c>
      <c r="H238" s="71" t="str">
        <f>IFERROR(VLOOKUP(D238,总目录!E:G,3,0),"")</f>
        <v/>
      </c>
      <c r="I238" s="73" t="str">
        <f t="shared" si="15"/>
        <v/>
      </c>
    </row>
    <row r="239" spans="1:9" x14ac:dyDescent="0.25">
      <c r="A239" s="73" t="str">
        <f t="shared" si="12"/>
        <v/>
      </c>
      <c r="B239" s="16"/>
      <c r="C239" s="15"/>
      <c r="D239" s="71" t="str">
        <f t="shared" si="13"/>
        <v/>
      </c>
      <c r="E239" s="71" t="str">
        <f>IFERROR(VLOOKUP(D239,总目录!E:H,4,0),"")</f>
        <v/>
      </c>
      <c r="F239" s="71" t="str">
        <f t="shared" si="14"/>
        <v/>
      </c>
      <c r="G239" s="71" t="str">
        <f>IFERROR(VLOOKUP(D239,总目录!E:G,2,0),"")</f>
        <v/>
      </c>
      <c r="H239" s="71" t="str">
        <f>IFERROR(VLOOKUP(D239,总目录!E:G,3,0),"")</f>
        <v/>
      </c>
      <c r="I239" s="73" t="str">
        <f t="shared" si="15"/>
        <v/>
      </c>
    </row>
    <row r="240" spans="1:9" x14ac:dyDescent="0.25">
      <c r="A240" s="73" t="str">
        <f t="shared" si="12"/>
        <v/>
      </c>
      <c r="B240" s="16"/>
      <c r="C240" s="15"/>
      <c r="D240" s="71" t="str">
        <f t="shared" si="13"/>
        <v/>
      </c>
      <c r="E240" s="71" t="str">
        <f>IFERROR(VLOOKUP(D240,总目录!E:H,4,0),"")</f>
        <v/>
      </c>
      <c r="F240" s="71" t="str">
        <f t="shared" si="14"/>
        <v/>
      </c>
      <c r="G240" s="71" t="str">
        <f>IFERROR(VLOOKUP(D240,总目录!E:G,2,0),"")</f>
        <v/>
      </c>
      <c r="H240" s="71" t="str">
        <f>IFERROR(VLOOKUP(D240,总目录!E:G,3,0),"")</f>
        <v/>
      </c>
      <c r="I240" s="73" t="str">
        <f t="shared" si="15"/>
        <v/>
      </c>
    </row>
    <row r="241" spans="1:9" x14ac:dyDescent="0.25">
      <c r="A241" s="73" t="str">
        <f t="shared" si="12"/>
        <v/>
      </c>
      <c r="B241" s="16"/>
      <c r="C241" s="15"/>
      <c r="D241" s="71" t="str">
        <f t="shared" si="13"/>
        <v/>
      </c>
      <c r="E241" s="71" t="str">
        <f>IFERROR(VLOOKUP(D241,总目录!E:H,4,0),"")</f>
        <v/>
      </c>
      <c r="F241" s="71" t="str">
        <f t="shared" si="14"/>
        <v/>
      </c>
      <c r="G241" s="71" t="str">
        <f>IFERROR(VLOOKUP(D241,总目录!E:G,2,0),"")</f>
        <v/>
      </c>
      <c r="H241" s="71" t="str">
        <f>IFERROR(VLOOKUP(D241,总目录!E:G,3,0),"")</f>
        <v/>
      </c>
      <c r="I241" s="73" t="str">
        <f t="shared" si="15"/>
        <v/>
      </c>
    </row>
    <row r="242" spans="1:9" x14ac:dyDescent="0.25">
      <c r="A242" s="73" t="str">
        <f t="shared" si="12"/>
        <v/>
      </c>
      <c r="B242" s="16"/>
      <c r="C242" s="15"/>
      <c r="D242" s="71" t="str">
        <f t="shared" si="13"/>
        <v/>
      </c>
      <c r="E242" s="71" t="str">
        <f>IFERROR(VLOOKUP(D242,总目录!E:H,4,0),"")</f>
        <v/>
      </c>
      <c r="F242" s="71" t="str">
        <f t="shared" si="14"/>
        <v/>
      </c>
      <c r="G242" s="71" t="str">
        <f>IFERROR(VLOOKUP(D242,总目录!E:G,2,0),"")</f>
        <v/>
      </c>
      <c r="H242" s="71" t="str">
        <f>IFERROR(VLOOKUP(D242,总目录!E:G,3,0),"")</f>
        <v/>
      </c>
      <c r="I242" s="73" t="str">
        <f t="shared" si="15"/>
        <v/>
      </c>
    </row>
    <row r="243" spans="1:9" x14ac:dyDescent="0.25">
      <c r="A243" s="73" t="str">
        <f t="shared" si="12"/>
        <v/>
      </c>
      <c r="B243" s="16"/>
      <c r="C243" s="15"/>
      <c r="D243" s="71" t="str">
        <f t="shared" si="13"/>
        <v/>
      </c>
      <c r="E243" s="71" t="str">
        <f>IFERROR(VLOOKUP(D243,总目录!E:H,4,0),"")</f>
        <v/>
      </c>
      <c r="F243" s="71" t="str">
        <f t="shared" si="14"/>
        <v/>
      </c>
      <c r="G243" s="71" t="str">
        <f>IFERROR(VLOOKUP(D243,总目录!E:G,2,0),"")</f>
        <v/>
      </c>
      <c r="H243" s="71" t="str">
        <f>IFERROR(VLOOKUP(D243,总目录!E:G,3,0),"")</f>
        <v/>
      </c>
      <c r="I243" s="73" t="str">
        <f t="shared" si="15"/>
        <v/>
      </c>
    </row>
    <row r="244" spans="1:9" x14ac:dyDescent="0.25">
      <c r="A244" s="73" t="str">
        <f t="shared" si="12"/>
        <v/>
      </c>
      <c r="B244" s="16"/>
      <c r="C244" s="15"/>
      <c r="D244" s="71" t="str">
        <f t="shared" si="13"/>
        <v/>
      </c>
      <c r="E244" s="71" t="str">
        <f>IFERROR(VLOOKUP(D244,总目录!E:H,4,0),"")</f>
        <v/>
      </c>
      <c r="F244" s="71" t="str">
        <f t="shared" si="14"/>
        <v/>
      </c>
      <c r="G244" s="71" t="str">
        <f>IFERROR(VLOOKUP(D244,总目录!E:G,2,0),"")</f>
        <v/>
      </c>
      <c r="H244" s="71" t="str">
        <f>IFERROR(VLOOKUP(D244,总目录!E:G,3,0),"")</f>
        <v/>
      </c>
      <c r="I244" s="73" t="str">
        <f t="shared" si="15"/>
        <v/>
      </c>
    </row>
    <row r="245" spans="1:9" x14ac:dyDescent="0.25">
      <c r="A245" s="73" t="str">
        <f t="shared" si="12"/>
        <v/>
      </c>
      <c r="B245" s="16"/>
      <c r="C245" s="15"/>
      <c r="D245" s="71" t="str">
        <f t="shared" si="13"/>
        <v/>
      </c>
      <c r="E245" s="71" t="str">
        <f>IFERROR(VLOOKUP(D245,总目录!E:H,4,0),"")</f>
        <v/>
      </c>
      <c r="F245" s="71" t="str">
        <f t="shared" si="14"/>
        <v/>
      </c>
      <c r="G245" s="71" t="str">
        <f>IFERROR(VLOOKUP(D245,总目录!E:G,2,0),"")</f>
        <v/>
      </c>
      <c r="H245" s="71" t="str">
        <f>IFERROR(VLOOKUP(D245,总目录!E:G,3,0),"")</f>
        <v/>
      </c>
      <c r="I245" s="73" t="str">
        <f t="shared" si="15"/>
        <v/>
      </c>
    </row>
    <row r="246" spans="1:9" x14ac:dyDescent="0.25">
      <c r="A246" s="73" t="str">
        <f t="shared" si="12"/>
        <v/>
      </c>
      <c r="B246" s="16"/>
      <c r="C246" s="15"/>
      <c r="D246" s="71" t="str">
        <f t="shared" si="13"/>
        <v/>
      </c>
      <c r="E246" s="71" t="str">
        <f>IFERROR(VLOOKUP(D246,总目录!E:H,4,0),"")</f>
        <v/>
      </c>
      <c r="F246" s="71" t="str">
        <f t="shared" si="14"/>
        <v/>
      </c>
      <c r="G246" s="71" t="str">
        <f>IFERROR(VLOOKUP(D246,总目录!E:G,2,0),"")</f>
        <v/>
      </c>
      <c r="H246" s="71" t="str">
        <f>IFERROR(VLOOKUP(D246,总目录!E:G,3,0),"")</f>
        <v/>
      </c>
      <c r="I246" s="73" t="str">
        <f t="shared" si="15"/>
        <v/>
      </c>
    </row>
    <row r="247" spans="1:9" x14ac:dyDescent="0.25">
      <c r="A247" s="73" t="str">
        <f t="shared" si="12"/>
        <v/>
      </c>
      <c r="B247" s="16"/>
      <c r="C247" s="15"/>
      <c r="D247" s="71" t="str">
        <f t="shared" si="13"/>
        <v/>
      </c>
      <c r="E247" s="71" t="str">
        <f>IFERROR(VLOOKUP(D247,总目录!E:H,4,0),"")</f>
        <v/>
      </c>
      <c r="F247" s="71" t="str">
        <f t="shared" si="14"/>
        <v/>
      </c>
      <c r="G247" s="71" t="str">
        <f>IFERROR(VLOOKUP(D247,总目录!E:G,2,0),"")</f>
        <v/>
      </c>
      <c r="H247" s="71" t="str">
        <f>IFERROR(VLOOKUP(D247,总目录!E:G,3,0),"")</f>
        <v/>
      </c>
      <c r="I247" s="73" t="str">
        <f t="shared" si="15"/>
        <v/>
      </c>
    </row>
    <row r="248" spans="1:9" x14ac:dyDescent="0.25">
      <c r="A248" s="73" t="str">
        <f t="shared" si="12"/>
        <v/>
      </c>
      <c r="B248" s="16"/>
      <c r="C248" s="15"/>
      <c r="D248" s="71" t="str">
        <f t="shared" si="13"/>
        <v/>
      </c>
      <c r="E248" s="71" t="str">
        <f>IFERROR(VLOOKUP(D248,总目录!E:H,4,0),"")</f>
        <v/>
      </c>
      <c r="F248" s="71" t="str">
        <f t="shared" si="14"/>
        <v/>
      </c>
      <c r="G248" s="71" t="str">
        <f>IFERROR(VLOOKUP(D248,总目录!E:G,2,0),"")</f>
        <v/>
      </c>
      <c r="H248" s="71" t="str">
        <f>IFERROR(VLOOKUP(D248,总目录!E:G,3,0),"")</f>
        <v/>
      </c>
      <c r="I248" s="73" t="str">
        <f t="shared" si="15"/>
        <v/>
      </c>
    </row>
    <row r="249" spans="1:9" x14ac:dyDescent="0.25">
      <c r="A249" s="73" t="str">
        <f t="shared" si="12"/>
        <v/>
      </c>
      <c r="B249" s="16"/>
      <c r="C249" s="15"/>
      <c r="D249" s="71" t="str">
        <f t="shared" si="13"/>
        <v/>
      </c>
      <c r="E249" s="71" t="str">
        <f>IFERROR(VLOOKUP(D249,总目录!E:H,4,0),"")</f>
        <v/>
      </c>
      <c r="F249" s="71" t="str">
        <f t="shared" si="14"/>
        <v/>
      </c>
      <c r="G249" s="71" t="str">
        <f>IFERROR(VLOOKUP(D249,总目录!E:G,2,0),"")</f>
        <v/>
      </c>
      <c r="H249" s="71" t="str">
        <f>IFERROR(VLOOKUP(D249,总目录!E:G,3,0),"")</f>
        <v/>
      </c>
      <c r="I249" s="73" t="str">
        <f t="shared" si="15"/>
        <v/>
      </c>
    </row>
    <row r="250" spans="1:9" x14ac:dyDescent="0.25">
      <c r="A250" s="73" t="str">
        <f t="shared" si="12"/>
        <v/>
      </c>
      <c r="B250" s="16"/>
      <c r="C250" s="15"/>
      <c r="D250" s="71" t="str">
        <f t="shared" si="13"/>
        <v/>
      </c>
      <c r="E250" s="71" t="str">
        <f>IFERROR(VLOOKUP(D250,总目录!E:H,4,0),"")</f>
        <v/>
      </c>
      <c r="F250" s="71" t="str">
        <f t="shared" si="14"/>
        <v/>
      </c>
      <c r="G250" s="71" t="str">
        <f>IFERROR(VLOOKUP(D250,总目录!E:G,2,0),"")</f>
        <v/>
      </c>
      <c r="H250" s="71" t="str">
        <f>IFERROR(VLOOKUP(D250,总目录!E:G,3,0),"")</f>
        <v/>
      </c>
      <c r="I250" s="73" t="str">
        <f t="shared" si="15"/>
        <v/>
      </c>
    </row>
    <row r="251" spans="1:9" x14ac:dyDescent="0.25">
      <c r="A251" s="73" t="str">
        <f t="shared" si="12"/>
        <v/>
      </c>
      <c r="B251" s="16"/>
      <c r="C251" s="15"/>
      <c r="D251" s="71" t="str">
        <f t="shared" si="13"/>
        <v/>
      </c>
      <c r="E251" s="71" t="str">
        <f>IFERROR(VLOOKUP(D251,总目录!E:H,4,0),"")</f>
        <v/>
      </c>
      <c r="F251" s="71" t="str">
        <f t="shared" si="14"/>
        <v/>
      </c>
      <c r="G251" s="71" t="str">
        <f>IFERROR(VLOOKUP(D251,总目录!E:G,2,0),"")</f>
        <v/>
      </c>
      <c r="H251" s="71" t="str">
        <f>IFERROR(VLOOKUP(D251,总目录!E:G,3,0),"")</f>
        <v/>
      </c>
      <c r="I251" s="73" t="str">
        <f t="shared" si="15"/>
        <v/>
      </c>
    </row>
    <row r="252" spans="1:9" x14ac:dyDescent="0.25">
      <c r="A252" s="73" t="str">
        <f t="shared" si="12"/>
        <v/>
      </c>
      <c r="B252" s="16"/>
      <c r="C252" s="15"/>
      <c r="D252" s="71" t="str">
        <f t="shared" si="13"/>
        <v/>
      </c>
      <c r="E252" s="71" t="str">
        <f>IFERROR(VLOOKUP(D252,总目录!E:H,4,0),"")</f>
        <v/>
      </c>
      <c r="F252" s="71" t="str">
        <f t="shared" si="14"/>
        <v/>
      </c>
      <c r="G252" s="71" t="str">
        <f>IFERROR(VLOOKUP(D252,总目录!E:G,2,0),"")</f>
        <v/>
      </c>
      <c r="H252" s="71" t="str">
        <f>IFERROR(VLOOKUP(D252,总目录!E:G,3,0),"")</f>
        <v/>
      </c>
      <c r="I252" s="73" t="str">
        <f t="shared" si="15"/>
        <v/>
      </c>
    </row>
    <row r="253" spans="1:9" x14ac:dyDescent="0.25">
      <c r="A253" s="73" t="str">
        <f t="shared" si="12"/>
        <v/>
      </c>
      <c r="B253" s="16"/>
      <c r="C253" s="15"/>
      <c r="D253" s="71" t="str">
        <f t="shared" si="13"/>
        <v/>
      </c>
      <c r="E253" s="71" t="str">
        <f>IFERROR(VLOOKUP(D253,总目录!E:H,4,0),"")</f>
        <v/>
      </c>
      <c r="F253" s="71" t="str">
        <f t="shared" si="14"/>
        <v/>
      </c>
      <c r="G253" s="71" t="str">
        <f>IFERROR(VLOOKUP(D253,总目录!E:G,2,0),"")</f>
        <v/>
      </c>
      <c r="H253" s="71" t="str">
        <f>IFERROR(VLOOKUP(D253,总目录!E:G,3,0),"")</f>
        <v/>
      </c>
      <c r="I253" s="73" t="str">
        <f t="shared" si="15"/>
        <v/>
      </c>
    </row>
    <row r="254" spans="1:9" x14ac:dyDescent="0.25">
      <c r="A254" s="73" t="str">
        <f t="shared" si="12"/>
        <v/>
      </c>
      <c r="B254" s="16"/>
      <c r="C254" s="15"/>
      <c r="D254" s="71" t="str">
        <f t="shared" si="13"/>
        <v/>
      </c>
      <c r="E254" s="71" t="str">
        <f>IFERROR(VLOOKUP(D254,总目录!E:H,4,0),"")</f>
        <v/>
      </c>
      <c r="F254" s="71" t="str">
        <f t="shared" si="14"/>
        <v/>
      </c>
      <c r="G254" s="71" t="str">
        <f>IFERROR(VLOOKUP(D254,总目录!E:G,2,0),"")</f>
        <v/>
      </c>
      <c r="H254" s="71" t="str">
        <f>IFERROR(VLOOKUP(D254,总目录!E:G,3,0),"")</f>
        <v/>
      </c>
      <c r="I254" s="73" t="str">
        <f t="shared" si="15"/>
        <v/>
      </c>
    </row>
    <row r="255" spans="1:9" x14ac:dyDescent="0.25">
      <c r="A255" s="73" t="str">
        <f t="shared" si="12"/>
        <v/>
      </c>
      <c r="B255" s="16"/>
      <c r="C255" s="15"/>
      <c r="D255" s="71" t="str">
        <f t="shared" si="13"/>
        <v/>
      </c>
      <c r="E255" s="71" t="str">
        <f>IFERROR(VLOOKUP(D255,总目录!E:H,4,0),"")</f>
        <v/>
      </c>
      <c r="F255" s="71" t="str">
        <f t="shared" si="14"/>
        <v/>
      </c>
      <c r="G255" s="71" t="str">
        <f>IFERROR(VLOOKUP(D255,总目录!E:G,2,0),"")</f>
        <v/>
      </c>
      <c r="H255" s="71" t="str">
        <f>IFERROR(VLOOKUP(D255,总目录!E:G,3,0),"")</f>
        <v/>
      </c>
      <c r="I255" s="73" t="str">
        <f t="shared" si="15"/>
        <v/>
      </c>
    </row>
    <row r="256" spans="1:9" x14ac:dyDescent="0.25">
      <c r="A256" s="73" t="str">
        <f t="shared" si="12"/>
        <v/>
      </c>
      <c r="B256" s="16"/>
      <c r="C256" s="15"/>
      <c r="D256" s="71" t="str">
        <f t="shared" si="13"/>
        <v/>
      </c>
      <c r="E256" s="71" t="str">
        <f>IFERROR(VLOOKUP(D256,总目录!E:H,4,0),"")</f>
        <v/>
      </c>
      <c r="F256" s="71" t="str">
        <f t="shared" si="14"/>
        <v/>
      </c>
      <c r="G256" s="71" t="str">
        <f>IFERROR(VLOOKUP(D256,总目录!E:G,2,0),"")</f>
        <v/>
      </c>
      <c r="H256" s="71" t="str">
        <f>IFERROR(VLOOKUP(D256,总目录!E:G,3,0),"")</f>
        <v/>
      </c>
      <c r="I256" s="73" t="str">
        <f t="shared" si="15"/>
        <v/>
      </c>
    </row>
    <row r="257" spans="1:9" x14ac:dyDescent="0.25">
      <c r="A257" s="73" t="str">
        <f t="shared" si="12"/>
        <v/>
      </c>
      <c r="B257" s="16"/>
      <c r="C257" s="15"/>
      <c r="D257" s="71" t="str">
        <f t="shared" si="13"/>
        <v/>
      </c>
      <c r="E257" s="71" t="str">
        <f>IFERROR(VLOOKUP(D257,总目录!E:H,4,0),"")</f>
        <v/>
      </c>
      <c r="F257" s="71" t="str">
        <f t="shared" si="14"/>
        <v/>
      </c>
      <c r="G257" s="71" t="str">
        <f>IFERROR(VLOOKUP(D257,总目录!E:G,2,0),"")</f>
        <v/>
      </c>
      <c r="H257" s="71" t="str">
        <f>IFERROR(VLOOKUP(D257,总目录!E:G,3,0),"")</f>
        <v/>
      </c>
      <c r="I257" s="73" t="str">
        <f t="shared" si="15"/>
        <v/>
      </c>
    </row>
    <row r="258" spans="1:9" x14ac:dyDescent="0.25">
      <c r="A258" s="73" t="str">
        <f t="shared" si="12"/>
        <v/>
      </c>
      <c r="B258" s="16"/>
      <c r="C258" s="15"/>
      <c r="D258" s="71" t="str">
        <f t="shared" si="13"/>
        <v/>
      </c>
      <c r="E258" s="71" t="str">
        <f>IFERROR(VLOOKUP(D258,总目录!E:H,4,0),"")</f>
        <v/>
      </c>
      <c r="F258" s="71" t="str">
        <f t="shared" si="14"/>
        <v/>
      </c>
      <c r="G258" s="71" t="str">
        <f>IFERROR(VLOOKUP(D258,总目录!E:G,2,0),"")</f>
        <v/>
      </c>
      <c r="H258" s="71" t="str">
        <f>IFERROR(VLOOKUP(D258,总目录!E:G,3,0),"")</f>
        <v/>
      </c>
      <c r="I258" s="73" t="str">
        <f t="shared" si="15"/>
        <v/>
      </c>
    </row>
    <row r="259" spans="1:9" x14ac:dyDescent="0.25">
      <c r="A259" s="73" t="str">
        <f t="shared" ref="A259:A322" si="16">IF(B259="","",ROW(B259)-1)</f>
        <v/>
      </c>
      <c r="B259" s="16"/>
      <c r="C259" s="15"/>
      <c r="D259" s="71" t="str">
        <f t="shared" ref="D259:D322" si="17">IF(B259="","",MID(B259,0+1,FIND("-",B259,1)-1))</f>
        <v/>
      </c>
      <c r="E259" s="71" t="str">
        <f>IFERROR(VLOOKUP(D259,总目录!E:H,4,0),"")</f>
        <v/>
      </c>
      <c r="F259" s="71" t="str">
        <f t="shared" ref="F259:F322" si="18">HYPERLINK("#"&amp;D259&amp;"!D2",D259)</f>
        <v/>
      </c>
      <c r="G259" s="71" t="str">
        <f>IFERROR(VLOOKUP(D259,总目录!E:G,2,0),"")</f>
        <v/>
      </c>
      <c r="H259" s="71" t="str">
        <f>IFERROR(VLOOKUP(D259,总目录!E:G,3,0),"")</f>
        <v/>
      </c>
      <c r="I259" s="73" t="str">
        <f t="shared" ref="I259:I322" si="19">IF(B259="","",ROW(B259)-1)</f>
        <v/>
      </c>
    </row>
    <row r="260" spans="1:9" x14ac:dyDescent="0.25">
      <c r="A260" s="73" t="str">
        <f t="shared" si="16"/>
        <v/>
      </c>
      <c r="B260" s="16"/>
      <c r="C260" s="15"/>
      <c r="D260" s="71" t="str">
        <f t="shared" si="17"/>
        <v/>
      </c>
      <c r="E260" s="71" t="str">
        <f>IFERROR(VLOOKUP(D260,总目录!E:H,4,0),"")</f>
        <v/>
      </c>
      <c r="F260" s="71" t="str">
        <f t="shared" si="18"/>
        <v/>
      </c>
      <c r="G260" s="71" t="str">
        <f>IFERROR(VLOOKUP(D260,总目录!E:G,2,0),"")</f>
        <v/>
      </c>
      <c r="H260" s="71" t="str">
        <f>IFERROR(VLOOKUP(D260,总目录!E:G,3,0),"")</f>
        <v/>
      </c>
      <c r="I260" s="73" t="str">
        <f t="shared" si="19"/>
        <v/>
      </c>
    </row>
    <row r="261" spans="1:9" x14ac:dyDescent="0.25">
      <c r="A261" s="73" t="str">
        <f t="shared" si="16"/>
        <v/>
      </c>
      <c r="B261" s="16"/>
      <c r="C261" s="15"/>
      <c r="D261" s="71" t="str">
        <f t="shared" si="17"/>
        <v/>
      </c>
      <c r="E261" s="71" t="str">
        <f>IFERROR(VLOOKUP(D261,总目录!E:H,4,0),"")</f>
        <v/>
      </c>
      <c r="F261" s="71" t="str">
        <f t="shared" si="18"/>
        <v/>
      </c>
      <c r="G261" s="71" t="str">
        <f>IFERROR(VLOOKUP(D261,总目录!E:G,2,0),"")</f>
        <v/>
      </c>
      <c r="H261" s="71" t="str">
        <f>IFERROR(VLOOKUP(D261,总目录!E:G,3,0),"")</f>
        <v/>
      </c>
      <c r="I261" s="73" t="str">
        <f t="shared" si="19"/>
        <v/>
      </c>
    </row>
    <row r="262" spans="1:9" x14ac:dyDescent="0.25">
      <c r="A262" s="73" t="str">
        <f t="shared" si="16"/>
        <v/>
      </c>
      <c r="B262" s="16"/>
      <c r="C262" s="15"/>
      <c r="D262" s="71" t="str">
        <f t="shared" si="17"/>
        <v/>
      </c>
      <c r="E262" s="71" t="str">
        <f>IFERROR(VLOOKUP(D262,总目录!E:H,4,0),"")</f>
        <v/>
      </c>
      <c r="F262" s="71" t="str">
        <f t="shared" si="18"/>
        <v/>
      </c>
      <c r="G262" s="71" t="str">
        <f>IFERROR(VLOOKUP(D262,总目录!E:G,2,0),"")</f>
        <v/>
      </c>
      <c r="H262" s="71" t="str">
        <f>IFERROR(VLOOKUP(D262,总目录!E:G,3,0),"")</f>
        <v/>
      </c>
      <c r="I262" s="73" t="str">
        <f t="shared" si="19"/>
        <v/>
      </c>
    </row>
    <row r="263" spans="1:9" x14ac:dyDescent="0.25">
      <c r="A263" s="73" t="str">
        <f t="shared" si="16"/>
        <v/>
      </c>
      <c r="B263" s="16"/>
      <c r="C263" s="15"/>
      <c r="D263" s="71" t="str">
        <f t="shared" si="17"/>
        <v/>
      </c>
      <c r="E263" s="71" t="str">
        <f>IFERROR(VLOOKUP(D263,总目录!E:H,4,0),"")</f>
        <v/>
      </c>
      <c r="F263" s="71" t="str">
        <f t="shared" si="18"/>
        <v/>
      </c>
      <c r="G263" s="71" t="str">
        <f>IFERROR(VLOOKUP(D263,总目录!E:G,2,0),"")</f>
        <v/>
      </c>
      <c r="H263" s="71" t="str">
        <f>IFERROR(VLOOKUP(D263,总目录!E:G,3,0),"")</f>
        <v/>
      </c>
      <c r="I263" s="73" t="str">
        <f t="shared" si="19"/>
        <v/>
      </c>
    </row>
    <row r="264" spans="1:9" x14ac:dyDescent="0.25">
      <c r="A264" s="73" t="str">
        <f t="shared" si="16"/>
        <v/>
      </c>
      <c r="B264" s="16"/>
      <c r="C264" s="15"/>
      <c r="D264" s="71" t="str">
        <f t="shared" si="17"/>
        <v/>
      </c>
      <c r="E264" s="71" t="str">
        <f>IFERROR(VLOOKUP(D264,总目录!E:H,4,0),"")</f>
        <v/>
      </c>
      <c r="F264" s="71" t="str">
        <f t="shared" si="18"/>
        <v/>
      </c>
      <c r="G264" s="71" t="str">
        <f>IFERROR(VLOOKUP(D264,总目录!E:G,2,0),"")</f>
        <v/>
      </c>
      <c r="H264" s="71" t="str">
        <f>IFERROR(VLOOKUP(D264,总目录!E:G,3,0),"")</f>
        <v/>
      </c>
      <c r="I264" s="73" t="str">
        <f t="shared" si="19"/>
        <v/>
      </c>
    </row>
    <row r="265" spans="1:9" x14ac:dyDescent="0.25">
      <c r="A265" s="73" t="str">
        <f t="shared" si="16"/>
        <v/>
      </c>
      <c r="B265" s="16"/>
      <c r="C265" s="15"/>
      <c r="D265" s="71" t="str">
        <f t="shared" si="17"/>
        <v/>
      </c>
      <c r="E265" s="71" t="str">
        <f>IFERROR(VLOOKUP(D265,总目录!E:H,4,0),"")</f>
        <v/>
      </c>
      <c r="F265" s="71" t="str">
        <f t="shared" si="18"/>
        <v/>
      </c>
      <c r="G265" s="71" t="str">
        <f>IFERROR(VLOOKUP(D265,总目录!E:G,2,0),"")</f>
        <v/>
      </c>
      <c r="H265" s="71" t="str">
        <f>IFERROR(VLOOKUP(D265,总目录!E:G,3,0),"")</f>
        <v/>
      </c>
      <c r="I265" s="73" t="str">
        <f t="shared" si="19"/>
        <v/>
      </c>
    </row>
    <row r="266" spans="1:9" x14ac:dyDescent="0.25">
      <c r="A266" s="73" t="str">
        <f t="shared" si="16"/>
        <v/>
      </c>
      <c r="B266" s="16"/>
      <c r="C266" s="15"/>
      <c r="D266" s="71" t="str">
        <f t="shared" si="17"/>
        <v/>
      </c>
      <c r="E266" s="71" t="str">
        <f>IFERROR(VLOOKUP(D266,总目录!E:H,4,0),"")</f>
        <v/>
      </c>
      <c r="F266" s="71" t="str">
        <f t="shared" si="18"/>
        <v/>
      </c>
      <c r="G266" s="71" t="str">
        <f>IFERROR(VLOOKUP(D266,总目录!E:G,2,0),"")</f>
        <v/>
      </c>
      <c r="H266" s="71" t="str">
        <f>IFERROR(VLOOKUP(D266,总目录!E:G,3,0),"")</f>
        <v/>
      </c>
      <c r="I266" s="73" t="str">
        <f t="shared" si="19"/>
        <v/>
      </c>
    </row>
    <row r="267" spans="1:9" x14ac:dyDescent="0.25">
      <c r="A267" s="73" t="str">
        <f t="shared" si="16"/>
        <v/>
      </c>
      <c r="B267" s="16"/>
      <c r="C267" s="15"/>
      <c r="D267" s="71" t="str">
        <f t="shared" si="17"/>
        <v/>
      </c>
      <c r="E267" s="71" t="str">
        <f>IFERROR(VLOOKUP(D267,总目录!E:H,4,0),"")</f>
        <v/>
      </c>
      <c r="F267" s="71" t="str">
        <f t="shared" si="18"/>
        <v/>
      </c>
      <c r="G267" s="71" t="str">
        <f>IFERROR(VLOOKUP(D267,总目录!E:G,2,0),"")</f>
        <v/>
      </c>
      <c r="H267" s="71" t="str">
        <f>IFERROR(VLOOKUP(D267,总目录!E:G,3,0),"")</f>
        <v/>
      </c>
      <c r="I267" s="73" t="str">
        <f t="shared" si="19"/>
        <v/>
      </c>
    </row>
    <row r="268" spans="1:9" x14ac:dyDescent="0.25">
      <c r="A268" s="73" t="str">
        <f t="shared" si="16"/>
        <v/>
      </c>
      <c r="B268" s="16"/>
      <c r="C268" s="15"/>
      <c r="D268" s="71" t="str">
        <f t="shared" si="17"/>
        <v/>
      </c>
      <c r="E268" s="71" t="str">
        <f>IFERROR(VLOOKUP(D268,总目录!E:H,4,0),"")</f>
        <v/>
      </c>
      <c r="F268" s="71" t="str">
        <f t="shared" si="18"/>
        <v/>
      </c>
      <c r="G268" s="71" t="str">
        <f>IFERROR(VLOOKUP(D268,总目录!E:G,2,0),"")</f>
        <v/>
      </c>
      <c r="H268" s="71" t="str">
        <f>IFERROR(VLOOKUP(D268,总目录!E:G,3,0),"")</f>
        <v/>
      </c>
      <c r="I268" s="73" t="str">
        <f t="shared" si="19"/>
        <v/>
      </c>
    </row>
    <row r="269" spans="1:9" x14ac:dyDescent="0.25">
      <c r="A269" s="73" t="str">
        <f t="shared" si="16"/>
        <v/>
      </c>
      <c r="B269" s="16"/>
      <c r="C269" s="15"/>
      <c r="D269" s="71" t="str">
        <f t="shared" si="17"/>
        <v/>
      </c>
      <c r="E269" s="71" t="str">
        <f>IFERROR(VLOOKUP(D269,总目录!E:H,4,0),"")</f>
        <v/>
      </c>
      <c r="F269" s="71" t="str">
        <f t="shared" si="18"/>
        <v/>
      </c>
      <c r="G269" s="71" t="str">
        <f>IFERROR(VLOOKUP(D269,总目录!E:G,2,0),"")</f>
        <v/>
      </c>
      <c r="H269" s="71" t="str">
        <f>IFERROR(VLOOKUP(D269,总目录!E:G,3,0),"")</f>
        <v/>
      </c>
      <c r="I269" s="73" t="str">
        <f t="shared" si="19"/>
        <v/>
      </c>
    </row>
    <row r="270" spans="1:9" x14ac:dyDescent="0.25">
      <c r="A270" s="73" t="str">
        <f t="shared" si="16"/>
        <v/>
      </c>
      <c r="B270" s="16"/>
      <c r="C270" s="15"/>
      <c r="D270" s="71" t="str">
        <f t="shared" si="17"/>
        <v/>
      </c>
      <c r="E270" s="71" t="str">
        <f>IFERROR(VLOOKUP(D270,总目录!E:H,4,0),"")</f>
        <v/>
      </c>
      <c r="F270" s="71" t="str">
        <f t="shared" si="18"/>
        <v/>
      </c>
      <c r="G270" s="71" t="str">
        <f>IFERROR(VLOOKUP(D270,总目录!E:G,2,0),"")</f>
        <v/>
      </c>
      <c r="H270" s="71" t="str">
        <f>IFERROR(VLOOKUP(D270,总目录!E:G,3,0),"")</f>
        <v/>
      </c>
      <c r="I270" s="73" t="str">
        <f t="shared" si="19"/>
        <v/>
      </c>
    </row>
    <row r="271" spans="1:9" x14ac:dyDescent="0.25">
      <c r="A271" s="73" t="str">
        <f t="shared" si="16"/>
        <v/>
      </c>
      <c r="B271" s="16"/>
      <c r="C271" s="15"/>
      <c r="D271" s="71" t="str">
        <f t="shared" si="17"/>
        <v/>
      </c>
      <c r="E271" s="71" t="str">
        <f>IFERROR(VLOOKUP(D271,总目录!E:H,4,0),"")</f>
        <v/>
      </c>
      <c r="F271" s="71" t="str">
        <f t="shared" si="18"/>
        <v/>
      </c>
      <c r="G271" s="71" t="str">
        <f>IFERROR(VLOOKUP(D271,总目录!E:G,2,0),"")</f>
        <v/>
      </c>
      <c r="H271" s="71" t="str">
        <f>IFERROR(VLOOKUP(D271,总目录!E:G,3,0),"")</f>
        <v/>
      </c>
      <c r="I271" s="73" t="str">
        <f t="shared" si="19"/>
        <v/>
      </c>
    </row>
    <row r="272" spans="1:9" x14ac:dyDescent="0.25">
      <c r="A272" s="73" t="str">
        <f t="shared" si="16"/>
        <v/>
      </c>
      <c r="B272" s="16"/>
      <c r="C272" s="15"/>
      <c r="D272" s="71" t="str">
        <f t="shared" si="17"/>
        <v/>
      </c>
      <c r="E272" s="71" t="str">
        <f>IFERROR(VLOOKUP(D272,总目录!E:H,4,0),"")</f>
        <v/>
      </c>
      <c r="F272" s="71" t="str">
        <f t="shared" si="18"/>
        <v/>
      </c>
      <c r="G272" s="71" t="str">
        <f>IFERROR(VLOOKUP(D272,总目录!E:G,2,0),"")</f>
        <v/>
      </c>
      <c r="H272" s="71" t="str">
        <f>IFERROR(VLOOKUP(D272,总目录!E:G,3,0),"")</f>
        <v/>
      </c>
      <c r="I272" s="73" t="str">
        <f t="shared" si="19"/>
        <v/>
      </c>
    </row>
    <row r="273" spans="1:9" x14ac:dyDescent="0.25">
      <c r="A273" s="73" t="str">
        <f t="shared" si="16"/>
        <v/>
      </c>
      <c r="B273" s="16"/>
      <c r="C273" s="15"/>
      <c r="D273" s="71" t="str">
        <f t="shared" si="17"/>
        <v/>
      </c>
      <c r="E273" s="71" t="str">
        <f>IFERROR(VLOOKUP(D273,总目录!E:H,4,0),"")</f>
        <v/>
      </c>
      <c r="F273" s="71" t="str">
        <f t="shared" si="18"/>
        <v/>
      </c>
      <c r="G273" s="71" t="str">
        <f>IFERROR(VLOOKUP(D273,总目录!E:G,2,0),"")</f>
        <v/>
      </c>
      <c r="H273" s="71" t="str">
        <f>IFERROR(VLOOKUP(D273,总目录!E:G,3,0),"")</f>
        <v/>
      </c>
      <c r="I273" s="73" t="str">
        <f t="shared" si="19"/>
        <v/>
      </c>
    </row>
    <row r="274" spans="1:9" x14ac:dyDescent="0.25">
      <c r="A274" s="73" t="str">
        <f t="shared" si="16"/>
        <v/>
      </c>
      <c r="B274" s="16"/>
      <c r="C274" s="15"/>
      <c r="D274" s="71" t="str">
        <f t="shared" si="17"/>
        <v/>
      </c>
      <c r="E274" s="71" t="str">
        <f>IFERROR(VLOOKUP(D274,总目录!E:H,4,0),"")</f>
        <v/>
      </c>
      <c r="F274" s="71" t="str">
        <f t="shared" si="18"/>
        <v/>
      </c>
      <c r="G274" s="71" t="str">
        <f>IFERROR(VLOOKUP(D274,总目录!E:G,2,0),"")</f>
        <v/>
      </c>
      <c r="H274" s="71" t="str">
        <f>IFERROR(VLOOKUP(D274,总目录!E:G,3,0),"")</f>
        <v/>
      </c>
      <c r="I274" s="73" t="str">
        <f t="shared" si="19"/>
        <v/>
      </c>
    </row>
    <row r="275" spans="1:9" x14ac:dyDescent="0.25">
      <c r="A275" s="73" t="str">
        <f t="shared" si="16"/>
        <v/>
      </c>
      <c r="B275" s="16"/>
      <c r="C275" s="15"/>
      <c r="D275" s="71" t="str">
        <f t="shared" si="17"/>
        <v/>
      </c>
      <c r="E275" s="71" t="str">
        <f>IFERROR(VLOOKUP(D275,总目录!E:H,4,0),"")</f>
        <v/>
      </c>
      <c r="F275" s="71" t="str">
        <f t="shared" si="18"/>
        <v/>
      </c>
      <c r="G275" s="71" t="str">
        <f>IFERROR(VLOOKUP(D275,总目录!E:G,2,0),"")</f>
        <v/>
      </c>
      <c r="H275" s="71" t="str">
        <f>IFERROR(VLOOKUP(D275,总目录!E:G,3,0),"")</f>
        <v/>
      </c>
      <c r="I275" s="73" t="str">
        <f t="shared" si="19"/>
        <v/>
      </c>
    </row>
    <row r="276" spans="1:9" x14ac:dyDescent="0.25">
      <c r="A276" s="73" t="str">
        <f t="shared" si="16"/>
        <v/>
      </c>
      <c r="B276" s="16"/>
      <c r="C276" s="15"/>
      <c r="D276" s="71" t="str">
        <f t="shared" si="17"/>
        <v/>
      </c>
      <c r="E276" s="71" t="str">
        <f>IFERROR(VLOOKUP(D276,总目录!E:H,4,0),"")</f>
        <v/>
      </c>
      <c r="F276" s="71" t="str">
        <f t="shared" si="18"/>
        <v/>
      </c>
      <c r="G276" s="71" t="str">
        <f>IFERROR(VLOOKUP(D276,总目录!E:G,2,0),"")</f>
        <v/>
      </c>
      <c r="H276" s="71" t="str">
        <f>IFERROR(VLOOKUP(D276,总目录!E:G,3,0),"")</f>
        <v/>
      </c>
      <c r="I276" s="73" t="str">
        <f t="shared" si="19"/>
        <v/>
      </c>
    </row>
    <row r="277" spans="1:9" x14ac:dyDescent="0.25">
      <c r="A277" s="73" t="str">
        <f t="shared" si="16"/>
        <v/>
      </c>
      <c r="B277" s="16"/>
      <c r="C277" s="15"/>
      <c r="D277" s="71" t="str">
        <f t="shared" si="17"/>
        <v/>
      </c>
      <c r="E277" s="71" t="str">
        <f>IFERROR(VLOOKUP(D277,总目录!E:H,4,0),"")</f>
        <v/>
      </c>
      <c r="F277" s="71" t="str">
        <f t="shared" si="18"/>
        <v/>
      </c>
      <c r="G277" s="71" t="str">
        <f>IFERROR(VLOOKUP(D277,总目录!E:G,2,0),"")</f>
        <v/>
      </c>
      <c r="H277" s="71" t="str">
        <f>IFERROR(VLOOKUP(D277,总目录!E:G,3,0),"")</f>
        <v/>
      </c>
      <c r="I277" s="73" t="str">
        <f t="shared" si="19"/>
        <v/>
      </c>
    </row>
    <row r="278" spans="1:9" x14ac:dyDescent="0.25">
      <c r="A278" s="73" t="str">
        <f t="shared" si="16"/>
        <v/>
      </c>
      <c r="B278" s="16"/>
      <c r="C278" s="15"/>
      <c r="D278" s="71" t="str">
        <f t="shared" si="17"/>
        <v/>
      </c>
      <c r="E278" s="71" t="str">
        <f>IFERROR(VLOOKUP(D278,总目录!E:H,4,0),"")</f>
        <v/>
      </c>
      <c r="F278" s="71" t="str">
        <f t="shared" si="18"/>
        <v/>
      </c>
      <c r="G278" s="71" t="str">
        <f>IFERROR(VLOOKUP(D278,总目录!E:G,2,0),"")</f>
        <v/>
      </c>
      <c r="H278" s="71" t="str">
        <f>IFERROR(VLOOKUP(D278,总目录!E:G,3,0),"")</f>
        <v/>
      </c>
      <c r="I278" s="73" t="str">
        <f t="shared" si="19"/>
        <v/>
      </c>
    </row>
    <row r="279" spans="1:9" x14ac:dyDescent="0.25">
      <c r="A279" s="73" t="str">
        <f t="shared" si="16"/>
        <v/>
      </c>
      <c r="B279" s="16"/>
      <c r="C279" s="15"/>
      <c r="D279" s="71" t="str">
        <f t="shared" si="17"/>
        <v/>
      </c>
      <c r="E279" s="71" t="str">
        <f>IFERROR(VLOOKUP(D279,总目录!E:H,4,0),"")</f>
        <v/>
      </c>
      <c r="F279" s="71" t="str">
        <f t="shared" si="18"/>
        <v/>
      </c>
      <c r="G279" s="71" t="str">
        <f>IFERROR(VLOOKUP(D279,总目录!E:G,2,0),"")</f>
        <v/>
      </c>
      <c r="H279" s="71" t="str">
        <f>IFERROR(VLOOKUP(D279,总目录!E:G,3,0),"")</f>
        <v/>
      </c>
      <c r="I279" s="73" t="str">
        <f t="shared" si="19"/>
        <v/>
      </c>
    </row>
    <row r="280" spans="1:9" x14ac:dyDescent="0.25">
      <c r="A280" s="73" t="str">
        <f t="shared" si="16"/>
        <v/>
      </c>
      <c r="B280" s="16"/>
      <c r="C280" s="15"/>
      <c r="D280" s="71" t="str">
        <f t="shared" si="17"/>
        <v/>
      </c>
      <c r="E280" s="71" t="str">
        <f>IFERROR(VLOOKUP(D280,总目录!E:H,4,0),"")</f>
        <v/>
      </c>
      <c r="F280" s="71" t="str">
        <f t="shared" si="18"/>
        <v/>
      </c>
      <c r="G280" s="71" t="str">
        <f>IFERROR(VLOOKUP(D280,总目录!E:G,2,0),"")</f>
        <v/>
      </c>
      <c r="H280" s="71" t="str">
        <f>IFERROR(VLOOKUP(D280,总目录!E:G,3,0),"")</f>
        <v/>
      </c>
      <c r="I280" s="73" t="str">
        <f t="shared" si="19"/>
        <v/>
      </c>
    </row>
    <row r="281" spans="1:9" x14ac:dyDescent="0.25">
      <c r="A281" s="73" t="str">
        <f t="shared" si="16"/>
        <v/>
      </c>
      <c r="B281" s="16"/>
      <c r="C281" s="15"/>
      <c r="D281" s="71" t="str">
        <f t="shared" si="17"/>
        <v/>
      </c>
      <c r="E281" s="71" t="str">
        <f>IFERROR(VLOOKUP(D281,总目录!E:H,4,0),"")</f>
        <v/>
      </c>
      <c r="F281" s="71" t="str">
        <f t="shared" si="18"/>
        <v/>
      </c>
      <c r="G281" s="71" t="str">
        <f>IFERROR(VLOOKUP(D281,总目录!E:G,2,0),"")</f>
        <v/>
      </c>
      <c r="H281" s="71" t="str">
        <f>IFERROR(VLOOKUP(D281,总目录!E:G,3,0),"")</f>
        <v/>
      </c>
      <c r="I281" s="73" t="str">
        <f t="shared" si="19"/>
        <v/>
      </c>
    </row>
    <row r="282" spans="1:9" x14ac:dyDescent="0.25">
      <c r="A282" s="73" t="str">
        <f t="shared" si="16"/>
        <v/>
      </c>
      <c r="B282" s="16"/>
      <c r="C282" s="15"/>
      <c r="D282" s="71" t="str">
        <f t="shared" si="17"/>
        <v/>
      </c>
      <c r="E282" s="71" t="str">
        <f>IFERROR(VLOOKUP(D282,总目录!E:H,4,0),"")</f>
        <v/>
      </c>
      <c r="F282" s="71" t="str">
        <f t="shared" si="18"/>
        <v/>
      </c>
      <c r="G282" s="71" t="str">
        <f>IFERROR(VLOOKUP(D282,总目录!E:G,2,0),"")</f>
        <v/>
      </c>
      <c r="H282" s="71" t="str">
        <f>IFERROR(VLOOKUP(D282,总目录!E:G,3,0),"")</f>
        <v/>
      </c>
      <c r="I282" s="73" t="str">
        <f t="shared" si="19"/>
        <v/>
      </c>
    </row>
    <row r="283" spans="1:9" x14ac:dyDescent="0.25">
      <c r="A283" s="73" t="str">
        <f t="shared" si="16"/>
        <v/>
      </c>
      <c r="B283" s="16"/>
      <c r="C283" s="15"/>
      <c r="D283" s="71" t="str">
        <f t="shared" si="17"/>
        <v/>
      </c>
      <c r="E283" s="71" t="str">
        <f>IFERROR(VLOOKUP(D283,总目录!E:H,4,0),"")</f>
        <v/>
      </c>
      <c r="F283" s="71" t="str">
        <f t="shared" si="18"/>
        <v/>
      </c>
      <c r="G283" s="71" t="str">
        <f>IFERROR(VLOOKUP(D283,总目录!E:G,2,0),"")</f>
        <v/>
      </c>
      <c r="H283" s="71" t="str">
        <f>IFERROR(VLOOKUP(D283,总目录!E:G,3,0),"")</f>
        <v/>
      </c>
      <c r="I283" s="73" t="str">
        <f t="shared" si="19"/>
        <v/>
      </c>
    </row>
    <row r="284" spans="1:9" x14ac:dyDescent="0.25">
      <c r="A284" s="73" t="str">
        <f t="shared" si="16"/>
        <v/>
      </c>
      <c r="B284" s="16"/>
      <c r="C284" s="15"/>
      <c r="D284" s="71" t="str">
        <f t="shared" si="17"/>
        <v/>
      </c>
      <c r="E284" s="71" t="str">
        <f>IFERROR(VLOOKUP(D284,总目录!E:H,4,0),"")</f>
        <v/>
      </c>
      <c r="F284" s="71" t="str">
        <f t="shared" si="18"/>
        <v/>
      </c>
      <c r="G284" s="71" t="str">
        <f>IFERROR(VLOOKUP(D284,总目录!E:G,2,0),"")</f>
        <v/>
      </c>
      <c r="H284" s="71" t="str">
        <f>IFERROR(VLOOKUP(D284,总目录!E:G,3,0),"")</f>
        <v/>
      </c>
      <c r="I284" s="73" t="str">
        <f t="shared" si="19"/>
        <v/>
      </c>
    </row>
    <row r="285" spans="1:9" x14ac:dyDescent="0.25">
      <c r="A285" s="73" t="str">
        <f t="shared" si="16"/>
        <v/>
      </c>
      <c r="B285" s="16"/>
      <c r="C285" s="15"/>
      <c r="D285" s="71" t="str">
        <f t="shared" si="17"/>
        <v/>
      </c>
      <c r="E285" s="71" t="str">
        <f>IFERROR(VLOOKUP(D285,总目录!E:H,4,0),"")</f>
        <v/>
      </c>
      <c r="F285" s="71" t="str">
        <f t="shared" si="18"/>
        <v/>
      </c>
      <c r="G285" s="71" t="str">
        <f>IFERROR(VLOOKUP(D285,总目录!E:G,2,0),"")</f>
        <v/>
      </c>
      <c r="H285" s="71" t="str">
        <f>IFERROR(VLOOKUP(D285,总目录!E:G,3,0),"")</f>
        <v/>
      </c>
      <c r="I285" s="73" t="str">
        <f t="shared" si="19"/>
        <v/>
      </c>
    </row>
    <row r="286" spans="1:9" x14ac:dyDescent="0.25">
      <c r="A286" s="73" t="str">
        <f t="shared" si="16"/>
        <v/>
      </c>
      <c r="B286" s="16"/>
      <c r="C286" s="15"/>
      <c r="D286" s="71" t="str">
        <f t="shared" si="17"/>
        <v/>
      </c>
      <c r="E286" s="71" t="str">
        <f>IFERROR(VLOOKUP(D286,总目录!E:H,4,0),"")</f>
        <v/>
      </c>
      <c r="F286" s="71" t="str">
        <f t="shared" si="18"/>
        <v/>
      </c>
      <c r="G286" s="71" t="str">
        <f>IFERROR(VLOOKUP(D286,总目录!E:G,2,0),"")</f>
        <v/>
      </c>
      <c r="H286" s="71" t="str">
        <f>IFERROR(VLOOKUP(D286,总目录!E:G,3,0),"")</f>
        <v/>
      </c>
      <c r="I286" s="73" t="str">
        <f t="shared" si="19"/>
        <v/>
      </c>
    </row>
    <row r="287" spans="1:9" x14ac:dyDescent="0.25">
      <c r="A287" s="73" t="str">
        <f t="shared" si="16"/>
        <v/>
      </c>
      <c r="B287" s="16"/>
      <c r="C287" s="15"/>
      <c r="D287" s="71" t="str">
        <f t="shared" si="17"/>
        <v/>
      </c>
      <c r="E287" s="71" t="str">
        <f>IFERROR(VLOOKUP(D287,总目录!E:H,4,0),"")</f>
        <v/>
      </c>
      <c r="F287" s="71" t="str">
        <f t="shared" si="18"/>
        <v/>
      </c>
      <c r="G287" s="71" t="str">
        <f>IFERROR(VLOOKUP(D287,总目录!E:G,2,0),"")</f>
        <v/>
      </c>
      <c r="H287" s="71" t="str">
        <f>IFERROR(VLOOKUP(D287,总目录!E:G,3,0),"")</f>
        <v/>
      </c>
      <c r="I287" s="73" t="str">
        <f t="shared" si="19"/>
        <v/>
      </c>
    </row>
    <row r="288" spans="1:9" x14ac:dyDescent="0.25">
      <c r="A288" s="73" t="str">
        <f t="shared" si="16"/>
        <v/>
      </c>
      <c r="B288" s="16"/>
      <c r="C288" s="15"/>
      <c r="D288" s="71" t="str">
        <f t="shared" si="17"/>
        <v/>
      </c>
      <c r="E288" s="71" t="str">
        <f>IFERROR(VLOOKUP(D288,总目录!E:H,4,0),"")</f>
        <v/>
      </c>
      <c r="F288" s="71" t="str">
        <f t="shared" si="18"/>
        <v/>
      </c>
      <c r="G288" s="71" t="str">
        <f>IFERROR(VLOOKUP(D288,总目录!E:G,2,0),"")</f>
        <v/>
      </c>
      <c r="H288" s="71" t="str">
        <f>IFERROR(VLOOKUP(D288,总目录!E:G,3,0),"")</f>
        <v/>
      </c>
      <c r="I288" s="73" t="str">
        <f t="shared" si="19"/>
        <v/>
      </c>
    </row>
    <row r="289" spans="1:9" x14ac:dyDescent="0.25">
      <c r="A289" s="73" t="str">
        <f t="shared" si="16"/>
        <v/>
      </c>
      <c r="B289" s="16"/>
      <c r="C289" s="15"/>
      <c r="D289" s="71" t="str">
        <f t="shared" si="17"/>
        <v/>
      </c>
      <c r="E289" s="71" t="str">
        <f>IFERROR(VLOOKUP(D289,总目录!E:H,4,0),"")</f>
        <v/>
      </c>
      <c r="F289" s="71" t="str">
        <f t="shared" si="18"/>
        <v/>
      </c>
      <c r="G289" s="71" t="str">
        <f>IFERROR(VLOOKUP(D289,总目录!E:G,2,0),"")</f>
        <v/>
      </c>
      <c r="H289" s="71" t="str">
        <f>IFERROR(VLOOKUP(D289,总目录!E:G,3,0),"")</f>
        <v/>
      </c>
      <c r="I289" s="73" t="str">
        <f t="shared" si="19"/>
        <v/>
      </c>
    </row>
    <row r="290" spans="1:9" x14ac:dyDescent="0.25">
      <c r="A290" s="73" t="str">
        <f t="shared" si="16"/>
        <v/>
      </c>
      <c r="B290" s="16"/>
      <c r="C290" s="15"/>
      <c r="D290" s="71" t="str">
        <f t="shared" si="17"/>
        <v/>
      </c>
      <c r="E290" s="71" t="str">
        <f>IFERROR(VLOOKUP(D290,总目录!E:H,4,0),"")</f>
        <v/>
      </c>
      <c r="F290" s="71" t="str">
        <f t="shared" si="18"/>
        <v/>
      </c>
      <c r="G290" s="71" t="str">
        <f>IFERROR(VLOOKUP(D290,总目录!E:G,2,0),"")</f>
        <v/>
      </c>
      <c r="H290" s="71" t="str">
        <f>IFERROR(VLOOKUP(D290,总目录!E:G,3,0),"")</f>
        <v/>
      </c>
      <c r="I290" s="73" t="str">
        <f t="shared" si="19"/>
        <v/>
      </c>
    </row>
    <row r="291" spans="1:9" x14ac:dyDescent="0.25">
      <c r="A291" s="73" t="str">
        <f t="shared" si="16"/>
        <v/>
      </c>
      <c r="B291" s="16"/>
      <c r="C291" s="15"/>
      <c r="D291" s="71" t="str">
        <f t="shared" si="17"/>
        <v/>
      </c>
      <c r="E291" s="71" t="str">
        <f>IFERROR(VLOOKUP(D291,总目录!E:H,4,0),"")</f>
        <v/>
      </c>
      <c r="F291" s="71" t="str">
        <f t="shared" si="18"/>
        <v/>
      </c>
      <c r="G291" s="71" t="str">
        <f>IFERROR(VLOOKUP(D291,总目录!E:G,2,0),"")</f>
        <v/>
      </c>
      <c r="H291" s="71" t="str">
        <f>IFERROR(VLOOKUP(D291,总目录!E:G,3,0),"")</f>
        <v/>
      </c>
      <c r="I291" s="73" t="str">
        <f t="shared" si="19"/>
        <v/>
      </c>
    </row>
    <row r="292" spans="1:9" x14ac:dyDescent="0.25">
      <c r="A292" s="73" t="str">
        <f t="shared" si="16"/>
        <v/>
      </c>
      <c r="B292" s="16"/>
      <c r="C292" s="15"/>
      <c r="D292" s="71" t="str">
        <f t="shared" si="17"/>
        <v/>
      </c>
      <c r="E292" s="71" t="str">
        <f>IFERROR(VLOOKUP(D292,总目录!E:H,4,0),"")</f>
        <v/>
      </c>
      <c r="F292" s="71" t="str">
        <f t="shared" si="18"/>
        <v/>
      </c>
      <c r="G292" s="71" t="str">
        <f>IFERROR(VLOOKUP(D292,总目录!E:G,2,0),"")</f>
        <v/>
      </c>
      <c r="H292" s="71" t="str">
        <f>IFERROR(VLOOKUP(D292,总目录!E:G,3,0),"")</f>
        <v/>
      </c>
      <c r="I292" s="73" t="str">
        <f t="shared" si="19"/>
        <v/>
      </c>
    </row>
    <row r="293" spans="1:9" x14ac:dyDescent="0.25">
      <c r="A293" s="73" t="str">
        <f t="shared" si="16"/>
        <v/>
      </c>
      <c r="B293" s="16"/>
      <c r="C293" s="15"/>
      <c r="D293" s="71" t="str">
        <f t="shared" si="17"/>
        <v/>
      </c>
      <c r="E293" s="71" t="str">
        <f>IFERROR(VLOOKUP(D293,总目录!E:H,4,0),"")</f>
        <v/>
      </c>
      <c r="F293" s="71" t="str">
        <f t="shared" si="18"/>
        <v/>
      </c>
      <c r="G293" s="71" t="str">
        <f>IFERROR(VLOOKUP(D293,总目录!E:G,2,0),"")</f>
        <v/>
      </c>
      <c r="H293" s="71" t="str">
        <f>IFERROR(VLOOKUP(D293,总目录!E:G,3,0),"")</f>
        <v/>
      </c>
      <c r="I293" s="73" t="str">
        <f t="shared" si="19"/>
        <v/>
      </c>
    </row>
    <row r="294" spans="1:9" x14ac:dyDescent="0.25">
      <c r="A294" s="73" t="str">
        <f t="shared" si="16"/>
        <v/>
      </c>
      <c r="B294" s="16"/>
      <c r="C294" s="15"/>
      <c r="D294" s="71" t="str">
        <f t="shared" si="17"/>
        <v/>
      </c>
      <c r="E294" s="71" t="str">
        <f>IFERROR(VLOOKUP(D294,总目录!E:H,4,0),"")</f>
        <v/>
      </c>
      <c r="F294" s="71" t="str">
        <f t="shared" si="18"/>
        <v/>
      </c>
      <c r="G294" s="71" t="str">
        <f>IFERROR(VLOOKUP(D294,总目录!E:G,2,0),"")</f>
        <v/>
      </c>
      <c r="H294" s="71" t="str">
        <f>IFERROR(VLOOKUP(D294,总目录!E:G,3,0),"")</f>
        <v/>
      </c>
      <c r="I294" s="73" t="str">
        <f t="shared" si="19"/>
        <v/>
      </c>
    </row>
    <row r="295" spans="1:9" x14ac:dyDescent="0.25">
      <c r="A295" s="73" t="str">
        <f t="shared" si="16"/>
        <v/>
      </c>
      <c r="B295" s="16"/>
      <c r="C295" s="15"/>
      <c r="D295" s="71" t="str">
        <f t="shared" si="17"/>
        <v/>
      </c>
      <c r="E295" s="71" t="str">
        <f>IFERROR(VLOOKUP(D295,总目录!E:H,4,0),"")</f>
        <v/>
      </c>
      <c r="F295" s="71" t="str">
        <f t="shared" si="18"/>
        <v/>
      </c>
      <c r="G295" s="71" t="str">
        <f>IFERROR(VLOOKUP(D295,总目录!E:G,2,0),"")</f>
        <v/>
      </c>
      <c r="H295" s="71" t="str">
        <f>IFERROR(VLOOKUP(D295,总目录!E:G,3,0),"")</f>
        <v/>
      </c>
      <c r="I295" s="73" t="str">
        <f t="shared" si="19"/>
        <v/>
      </c>
    </row>
    <row r="296" spans="1:9" x14ac:dyDescent="0.25">
      <c r="A296" s="73" t="str">
        <f t="shared" si="16"/>
        <v/>
      </c>
      <c r="B296" s="16"/>
      <c r="C296" s="15"/>
      <c r="D296" s="71" t="str">
        <f t="shared" si="17"/>
        <v/>
      </c>
      <c r="E296" s="71" t="str">
        <f>IFERROR(VLOOKUP(D296,总目录!E:H,4,0),"")</f>
        <v/>
      </c>
      <c r="F296" s="71" t="str">
        <f t="shared" si="18"/>
        <v/>
      </c>
      <c r="G296" s="71" t="str">
        <f>IFERROR(VLOOKUP(D296,总目录!E:G,2,0),"")</f>
        <v/>
      </c>
      <c r="H296" s="71" t="str">
        <f>IFERROR(VLOOKUP(D296,总目录!E:G,3,0),"")</f>
        <v/>
      </c>
      <c r="I296" s="73" t="str">
        <f t="shared" si="19"/>
        <v/>
      </c>
    </row>
    <row r="297" spans="1:9" x14ac:dyDescent="0.25">
      <c r="A297" s="73" t="str">
        <f t="shared" si="16"/>
        <v/>
      </c>
      <c r="B297" s="16"/>
      <c r="C297" s="15"/>
      <c r="D297" s="71" t="str">
        <f t="shared" si="17"/>
        <v/>
      </c>
      <c r="E297" s="71" t="str">
        <f>IFERROR(VLOOKUP(D297,总目录!E:H,4,0),"")</f>
        <v/>
      </c>
      <c r="F297" s="71" t="str">
        <f t="shared" si="18"/>
        <v/>
      </c>
      <c r="G297" s="71" t="str">
        <f>IFERROR(VLOOKUP(D297,总目录!E:G,2,0),"")</f>
        <v/>
      </c>
      <c r="H297" s="71" t="str">
        <f>IFERROR(VLOOKUP(D297,总目录!E:G,3,0),"")</f>
        <v/>
      </c>
      <c r="I297" s="73" t="str">
        <f t="shared" si="19"/>
        <v/>
      </c>
    </row>
    <row r="298" spans="1:9" x14ac:dyDescent="0.25">
      <c r="A298" s="73" t="str">
        <f t="shared" si="16"/>
        <v/>
      </c>
      <c r="B298" s="16"/>
      <c r="C298" s="15"/>
      <c r="D298" s="71" t="str">
        <f t="shared" si="17"/>
        <v/>
      </c>
      <c r="E298" s="71" t="str">
        <f>IFERROR(VLOOKUP(D298,总目录!E:H,4,0),"")</f>
        <v/>
      </c>
      <c r="F298" s="71" t="str">
        <f t="shared" si="18"/>
        <v/>
      </c>
      <c r="G298" s="71" t="str">
        <f>IFERROR(VLOOKUP(D298,总目录!E:G,2,0),"")</f>
        <v/>
      </c>
      <c r="H298" s="71" t="str">
        <f>IFERROR(VLOOKUP(D298,总目录!E:G,3,0),"")</f>
        <v/>
      </c>
      <c r="I298" s="73" t="str">
        <f t="shared" si="19"/>
        <v/>
      </c>
    </row>
    <row r="299" spans="1:9" x14ac:dyDescent="0.25">
      <c r="A299" s="73" t="str">
        <f t="shared" si="16"/>
        <v/>
      </c>
      <c r="B299" s="16"/>
      <c r="C299" s="15"/>
      <c r="D299" s="71" t="str">
        <f t="shared" si="17"/>
        <v/>
      </c>
      <c r="E299" s="71" t="str">
        <f>IFERROR(VLOOKUP(D299,总目录!E:H,4,0),"")</f>
        <v/>
      </c>
      <c r="F299" s="71" t="str">
        <f t="shared" si="18"/>
        <v/>
      </c>
      <c r="G299" s="71" t="str">
        <f>IFERROR(VLOOKUP(D299,总目录!E:G,2,0),"")</f>
        <v/>
      </c>
      <c r="H299" s="71" t="str">
        <f>IFERROR(VLOOKUP(D299,总目录!E:G,3,0),"")</f>
        <v/>
      </c>
      <c r="I299" s="73" t="str">
        <f t="shared" si="19"/>
        <v/>
      </c>
    </row>
    <row r="300" spans="1:9" x14ac:dyDescent="0.25">
      <c r="A300" s="73" t="str">
        <f t="shared" si="16"/>
        <v/>
      </c>
      <c r="B300" s="16"/>
      <c r="C300" s="15"/>
      <c r="D300" s="71" t="str">
        <f t="shared" si="17"/>
        <v/>
      </c>
      <c r="E300" s="71" t="str">
        <f>IFERROR(VLOOKUP(D300,总目录!E:H,4,0),"")</f>
        <v/>
      </c>
      <c r="F300" s="71" t="str">
        <f t="shared" si="18"/>
        <v/>
      </c>
      <c r="G300" s="71" t="str">
        <f>IFERROR(VLOOKUP(D300,总目录!E:G,2,0),"")</f>
        <v/>
      </c>
      <c r="H300" s="71" t="str">
        <f>IFERROR(VLOOKUP(D300,总目录!E:G,3,0),"")</f>
        <v/>
      </c>
      <c r="I300" s="73" t="str">
        <f t="shared" si="19"/>
        <v/>
      </c>
    </row>
    <row r="301" spans="1:9" x14ac:dyDescent="0.25">
      <c r="A301" s="73" t="str">
        <f t="shared" si="16"/>
        <v/>
      </c>
      <c r="B301" s="16"/>
      <c r="C301" s="15"/>
      <c r="D301" s="71" t="str">
        <f t="shared" si="17"/>
        <v/>
      </c>
      <c r="E301" s="71" t="str">
        <f>IFERROR(VLOOKUP(D301,总目录!E:H,4,0),"")</f>
        <v/>
      </c>
      <c r="F301" s="71" t="str">
        <f t="shared" si="18"/>
        <v/>
      </c>
      <c r="G301" s="71" t="str">
        <f>IFERROR(VLOOKUP(D301,总目录!E:G,2,0),"")</f>
        <v/>
      </c>
      <c r="H301" s="71" t="str">
        <f>IFERROR(VLOOKUP(D301,总目录!E:G,3,0),"")</f>
        <v/>
      </c>
      <c r="I301" s="73" t="str">
        <f t="shared" si="19"/>
        <v/>
      </c>
    </row>
    <row r="302" spans="1:9" x14ac:dyDescent="0.25">
      <c r="A302" s="73" t="str">
        <f t="shared" si="16"/>
        <v/>
      </c>
      <c r="B302" s="16"/>
      <c r="C302" s="15"/>
      <c r="D302" s="71" t="str">
        <f t="shared" si="17"/>
        <v/>
      </c>
      <c r="E302" s="71" t="str">
        <f>IFERROR(VLOOKUP(D302,总目录!E:H,4,0),"")</f>
        <v/>
      </c>
      <c r="F302" s="71" t="str">
        <f t="shared" si="18"/>
        <v/>
      </c>
      <c r="G302" s="71" t="str">
        <f>IFERROR(VLOOKUP(D302,总目录!E:G,2,0),"")</f>
        <v/>
      </c>
      <c r="H302" s="71" t="str">
        <f>IFERROR(VLOOKUP(D302,总目录!E:G,3,0),"")</f>
        <v/>
      </c>
      <c r="I302" s="73" t="str">
        <f t="shared" si="19"/>
        <v/>
      </c>
    </row>
    <row r="303" spans="1:9" x14ac:dyDescent="0.25">
      <c r="A303" s="73" t="str">
        <f t="shared" si="16"/>
        <v/>
      </c>
      <c r="B303" s="16"/>
      <c r="C303" s="15"/>
      <c r="D303" s="71" t="str">
        <f t="shared" si="17"/>
        <v/>
      </c>
      <c r="E303" s="71" t="str">
        <f>IFERROR(VLOOKUP(D303,总目录!E:H,4,0),"")</f>
        <v/>
      </c>
      <c r="F303" s="71" t="str">
        <f t="shared" si="18"/>
        <v/>
      </c>
      <c r="G303" s="71" t="str">
        <f>IFERROR(VLOOKUP(D303,总目录!E:G,2,0),"")</f>
        <v/>
      </c>
      <c r="H303" s="71" t="str">
        <f>IFERROR(VLOOKUP(D303,总目录!E:G,3,0),"")</f>
        <v/>
      </c>
      <c r="I303" s="73" t="str">
        <f t="shared" si="19"/>
        <v/>
      </c>
    </row>
    <row r="304" spans="1:9" x14ac:dyDescent="0.25">
      <c r="A304" s="73" t="str">
        <f t="shared" si="16"/>
        <v/>
      </c>
      <c r="B304" s="16"/>
      <c r="C304" s="15"/>
      <c r="D304" s="71" t="str">
        <f t="shared" si="17"/>
        <v/>
      </c>
      <c r="E304" s="71" t="str">
        <f>IFERROR(VLOOKUP(D304,总目录!E:H,4,0),"")</f>
        <v/>
      </c>
      <c r="F304" s="71" t="str">
        <f t="shared" si="18"/>
        <v/>
      </c>
      <c r="G304" s="71" t="str">
        <f>IFERROR(VLOOKUP(D304,总目录!E:G,2,0),"")</f>
        <v/>
      </c>
      <c r="H304" s="71" t="str">
        <f>IFERROR(VLOOKUP(D304,总目录!E:G,3,0),"")</f>
        <v/>
      </c>
      <c r="I304" s="73" t="str">
        <f t="shared" si="19"/>
        <v/>
      </c>
    </row>
    <row r="305" spans="1:9" x14ac:dyDescent="0.25">
      <c r="A305" s="73" t="str">
        <f t="shared" si="16"/>
        <v/>
      </c>
      <c r="B305" s="16"/>
      <c r="C305" s="15"/>
      <c r="D305" s="71" t="str">
        <f t="shared" si="17"/>
        <v/>
      </c>
      <c r="E305" s="71" t="str">
        <f>IFERROR(VLOOKUP(D305,总目录!E:H,4,0),"")</f>
        <v/>
      </c>
      <c r="F305" s="71" t="str">
        <f t="shared" si="18"/>
        <v/>
      </c>
      <c r="G305" s="71" t="str">
        <f>IFERROR(VLOOKUP(D305,总目录!E:G,2,0),"")</f>
        <v/>
      </c>
      <c r="H305" s="71" t="str">
        <f>IFERROR(VLOOKUP(D305,总目录!E:G,3,0),"")</f>
        <v/>
      </c>
      <c r="I305" s="73" t="str">
        <f t="shared" si="19"/>
        <v/>
      </c>
    </row>
    <row r="306" spans="1:9" x14ac:dyDescent="0.25">
      <c r="A306" s="73" t="str">
        <f t="shared" si="16"/>
        <v/>
      </c>
      <c r="B306" s="16"/>
      <c r="C306" s="15"/>
      <c r="D306" s="71" t="str">
        <f t="shared" si="17"/>
        <v/>
      </c>
      <c r="E306" s="71" t="str">
        <f>IFERROR(VLOOKUP(D306,总目录!E:H,4,0),"")</f>
        <v/>
      </c>
      <c r="F306" s="71" t="str">
        <f t="shared" si="18"/>
        <v/>
      </c>
      <c r="G306" s="71" t="str">
        <f>IFERROR(VLOOKUP(D306,总目录!E:G,2,0),"")</f>
        <v/>
      </c>
      <c r="H306" s="71" t="str">
        <f>IFERROR(VLOOKUP(D306,总目录!E:G,3,0),"")</f>
        <v/>
      </c>
      <c r="I306" s="73" t="str">
        <f t="shared" si="19"/>
        <v/>
      </c>
    </row>
    <row r="307" spans="1:9" x14ac:dyDescent="0.25">
      <c r="A307" s="73" t="str">
        <f t="shared" si="16"/>
        <v/>
      </c>
      <c r="B307" s="16"/>
      <c r="C307" s="15"/>
      <c r="D307" s="71" t="str">
        <f t="shared" si="17"/>
        <v/>
      </c>
      <c r="E307" s="71" t="str">
        <f>IFERROR(VLOOKUP(D307,总目录!E:H,4,0),"")</f>
        <v/>
      </c>
      <c r="F307" s="71" t="str">
        <f t="shared" si="18"/>
        <v/>
      </c>
      <c r="G307" s="71" t="str">
        <f>IFERROR(VLOOKUP(D307,总目录!E:G,2,0),"")</f>
        <v/>
      </c>
      <c r="H307" s="71" t="str">
        <f>IFERROR(VLOOKUP(D307,总目录!E:G,3,0),"")</f>
        <v/>
      </c>
      <c r="I307" s="73" t="str">
        <f t="shared" si="19"/>
        <v/>
      </c>
    </row>
    <row r="308" spans="1:9" x14ac:dyDescent="0.25">
      <c r="A308" s="73" t="str">
        <f t="shared" si="16"/>
        <v/>
      </c>
      <c r="B308" s="16"/>
      <c r="C308" s="15"/>
      <c r="D308" s="71" t="str">
        <f t="shared" si="17"/>
        <v/>
      </c>
      <c r="E308" s="71" t="str">
        <f>IFERROR(VLOOKUP(D308,总目录!E:H,4,0),"")</f>
        <v/>
      </c>
      <c r="F308" s="71" t="str">
        <f t="shared" si="18"/>
        <v/>
      </c>
      <c r="G308" s="71" t="str">
        <f>IFERROR(VLOOKUP(D308,总目录!E:G,2,0),"")</f>
        <v/>
      </c>
      <c r="H308" s="71" t="str">
        <f>IFERROR(VLOOKUP(D308,总目录!E:G,3,0),"")</f>
        <v/>
      </c>
      <c r="I308" s="73" t="str">
        <f t="shared" si="19"/>
        <v/>
      </c>
    </row>
    <row r="309" spans="1:9" x14ac:dyDescent="0.25">
      <c r="A309" s="73" t="str">
        <f t="shared" si="16"/>
        <v/>
      </c>
      <c r="B309" s="16"/>
      <c r="C309" s="15"/>
      <c r="D309" s="71" t="str">
        <f t="shared" si="17"/>
        <v/>
      </c>
      <c r="E309" s="71" t="str">
        <f>IFERROR(VLOOKUP(D309,总目录!E:H,4,0),"")</f>
        <v/>
      </c>
      <c r="F309" s="71" t="str">
        <f t="shared" si="18"/>
        <v/>
      </c>
      <c r="G309" s="71" t="str">
        <f>IFERROR(VLOOKUP(D309,总目录!E:G,2,0),"")</f>
        <v/>
      </c>
      <c r="H309" s="71" t="str">
        <f>IFERROR(VLOOKUP(D309,总目录!E:G,3,0),"")</f>
        <v/>
      </c>
      <c r="I309" s="73" t="str">
        <f t="shared" si="19"/>
        <v/>
      </c>
    </row>
    <row r="310" spans="1:9" x14ac:dyDescent="0.25">
      <c r="A310" s="73" t="str">
        <f t="shared" si="16"/>
        <v/>
      </c>
      <c r="B310" s="16"/>
      <c r="C310" s="15"/>
      <c r="D310" s="71" t="str">
        <f t="shared" si="17"/>
        <v/>
      </c>
      <c r="E310" s="71" t="str">
        <f>IFERROR(VLOOKUP(D310,总目录!E:H,4,0),"")</f>
        <v/>
      </c>
      <c r="F310" s="71" t="str">
        <f t="shared" si="18"/>
        <v/>
      </c>
      <c r="G310" s="71" t="str">
        <f>IFERROR(VLOOKUP(D310,总目录!E:G,2,0),"")</f>
        <v/>
      </c>
      <c r="H310" s="71" t="str">
        <f>IFERROR(VLOOKUP(D310,总目录!E:G,3,0),"")</f>
        <v/>
      </c>
      <c r="I310" s="73" t="str">
        <f t="shared" si="19"/>
        <v/>
      </c>
    </row>
    <row r="311" spans="1:9" x14ac:dyDescent="0.25">
      <c r="A311" s="73" t="str">
        <f t="shared" si="16"/>
        <v/>
      </c>
      <c r="B311" s="16"/>
      <c r="C311" s="15"/>
      <c r="D311" s="71" t="str">
        <f t="shared" si="17"/>
        <v/>
      </c>
      <c r="E311" s="71" t="str">
        <f>IFERROR(VLOOKUP(D311,总目录!E:H,4,0),"")</f>
        <v/>
      </c>
      <c r="F311" s="71" t="str">
        <f t="shared" si="18"/>
        <v/>
      </c>
      <c r="G311" s="71" t="str">
        <f>IFERROR(VLOOKUP(D311,总目录!E:G,2,0),"")</f>
        <v/>
      </c>
      <c r="H311" s="71" t="str">
        <f>IFERROR(VLOOKUP(D311,总目录!E:G,3,0),"")</f>
        <v/>
      </c>
      <c r="I311" s="73" t="str">
        <f t="shared" si="19"/>
        <v/>
      </c>
    </row>
    <row r="312" spans="1:9" x14ac:dyDescent="0.25">
      <c r="A312" s="73" t="str">
        <f t="shared" si="16"/>
        <v/>
      </c>
      <c r="B312" s="16"/>
      <c r="C312" s="15"/>
      <c r="D312" s="71" t="str">
        <f t="shared" si="17"/>
        <v/>
      </c>
      <c r="E312" s="71" t="str">
        <f>IFERROR(VLOOKUP(D312,总目录!E:H,4,0),"")</f>
        <v/>
      </c>
      <c r="F312" s="71" t="str">
        <f t="shared" si="18"/>
        <v/>
      </c>
      <c r="G312" s="71" t="str">
        <f>IFERROR(VLOOKUP(D312,总目录!E:G,2,0),"")</f>
        <v/>
      </c>
      <c r="H312" s="71" t="str">
        <f>IFERROR(VLOOKUP(D312,总目录!E:G,3,0),"")</f>
        <v/>
      </c>
      <c r="I312" s="73" t="str">
        <f t="shared" si="19"/>
        <v/>
      </c>
    </row>
    <row r="313" spans="1:9" x14ac:dyDescent="0.25">
      <c r="A313" s="73" t="str">
        <f t="shared" si="16"/>
        <v/>
      </c>
      <c r="B313" s="16"/>
      <c r="C313" s="15"/>
      <c r="D313" s="71" t="str">
        <f t="shared" si="17"/>
        <v/>
      </c>
      <c r="E313" s="71" t="str">
        <f>IFERROR(VLOOKUP(D313,总目录!E:H,4,0),"")</f>
        <v/>
      </c>
      <c r="F313" s="71" t="str">
        <f t="shared" si="18"/>
        <v/>
      </c>
      <c r="G313" s="71" t="str">
        <f>IFERROR(VLOOKUP(D313,总目录!E:G,2,0),"")</f>
        <v/>
      </c>
      <c r="H313" s="71" t="str">
        <f>IFERROR(VLOOKUP(D313,总目录!E:G,3,0),"")</f>
        <v/>
      </c>
      <c r="I313" s="73" t="str">
        <f t="shared" si="19"/>
        <v/>
      </c>
    </row>
    <row r="314" spans="1:9" x14ac:dyDescent="0.25">
      <c r="A314" s="73" t="str">
        <f t="shared" si="16"/>
        <v/>
      </c>
      <c r="B314" s="16"/>
      <c r="C314" s="15"/>
      <c r="D314" s="71" t="str">
        <f t="shared" si="17"/>
        <v/>
      </c>
      <c r="E314" s="71" t="str">
        <f>IFERROR(VLOOKUP(D314,总目录!E:H,4,0),"")</f>
        <v/>
      </c>
      <c r="F314" s="71" t="str">
        <f t="shared" si="18"/>
        <v/>
      </c>
      <c r="G314" s="71" t="str">
        <f>IFERROR(VLOOKUP(D314,总目录!E:G,2,0),"")</f>
        <v/>
      </c>
      <c r="H314" s="71" t="str">
        <f>IFERROR(VLOOKUP(D314,总目录!E:G,3,0),"")</f>
        <v/>
      </c>
      <c r="I314" s="73" t="str">
        <f t="shared" si="19"/>
        <v/>
      </c>
    </row>
    <row r="315" spans="1:9" x14ac:dyDescent="0.25">
      <c r="A315" s="73" t="str">
        <f t="shared" si="16"/>
        <v/>
      </c>
      <c r="B315" s="16"/>
      <c r="C315" s="15"/>
      <c r="D315" s="71" t="str">
        <f t="shared" si="17"/>
        <v/>
      </c>
      <c r="E315" s="71" t="str">
        <f>IFERROR(VLOOKUP(D315,总目录!E:H,4,0),"")</f>
        <v/>
      </c>
      <c r="F315" s="71" t="str">
        <f t="shared" si="18"/>
        <v/>
      </c>
      <c r="G315" s="71" t="str">
        <f>IFERROR(VLOOKUP(D315,总目录!E:G,2,0),"")</f>
        <v/>
      </c>
      <c r="H315" s="71" t="str">
        <f>IFERROR(VLOOKUP(D315,总目录!E:G,3,0),"")</f>
        <v/>
      </c>
      <c r="I315" s="73" t="str">
        <f t="shared" si="19"/>
        <v/>
      </c>
    </row>
    <row r="316" spans="1:9" x14ac:dyDescent="0.25">
      <c r="A316" s="73" t="str">
        <f t="shared" si="16"/>
        <v/>
      </c>
      <c r="B316" s="16"/>
      <c r="C316" s="15"/>
      <c r="D316" s="71" t="str">
        <f t="shared" si="17"/>
        <v/>
      </c>
      <c r="E316" s="71" t="str">
        <f>IFERROR(VLOOKUP(D316,总目录!E:H,4,0),"")</f>
        <v/>
      </c>
      <c r="F316" s="71" t="str">
        <f t="shared" si="18"/>
        <v/>
      </c>
      <c r="G316" s="71" t="str">
        <f>IFERROR(VLOOKUP(D316,总目录!E:G,2,0),"")</f>
        <v/>
      </c>
      <c r="H316" s="71" t="str">
        <f>IFERROR(VLOOKUP(D316,总目录!E:G,3,0),"")</f>
        <v/>
      </c>
      <c r="I316" s="73" t="str">
        <f t="shared" si="19"/>
        <v/>
      </c>
    </row>
    <row r="317" spans="1:9" x14ac:dyDescent="0.25">
      <c r="A317" s="73" t="str">
        <f t="shared" si="16"/>
        <v/>
      </c>
      <c r="B317" s="16"/>
      <c r="C317" s="15"/>
      <c r="D317" s="71" t="str">
        <f t="shared" si="17"/>
        <v/>
      </c>
      <c r="E317" s="71" t="str">
        <f>IFERROR(VLOOKUP(D317,总目录!E:H,4,0),"")</f>
        <v/>
      </c>
      <c r="F317" s="71" t="str">
        <f t="shared" si="18"/>
        <v/>
      </c>
      <c r="G317" s="71" t="str">
        <f>IFERROR(VLOOKUP(D317,总目录!E:G,2,0),"")</f>
        <v/>
      </c>
      <c r="H317" s="71" t="str">
        <f>IFERROR(VLOOKUP(D317,总目录!E:G,3,0),"")</f>
        <v/>
      </c>
      <c r="I317" s="73" t="str">
        <f t="shared" si="19"/>
        <v/>
      </c>
    </row>
    <row r="318" spans="1:9" x14ac:dyDescent="0.25">
      <c r="A318" s="73" t="str">
        <f t="shared" si="16"/>
        <v/>
      </c>
      <c r="B318" s="16"/>
      <c r="C318" s="15"/>
      <c r="D318" s="71" t="str">
        <f t="shared" si="17"/>
        <v/>
      </c>
      <c r="E318" s="71" t="str">
        <f>IFERROR(VLOOKUP(D318,总目录!E:H,4,0),"")</f>
        <v/>
      </c>
      <c r="F318" s="71" t="str">
        <f t="shared" si="18"/>
        <v/>
      </c>
      <c r="G318" s="71" t="str">
        <f>IFERROR(VLOOKUP(D318,总目录!E:G,2,0),"")</f>
        <v/>
      </c>
      <c r="H318" s="71" t="str">
        <f>IFERROR(VLOOKUP(D318,总目录!E:G,3,0),"")</f>
        <v/>
      </c>
      <c r="I318" s="73" t="str">
        <f t="shared" si="19"/>
        <v/>
      </c>
    </row>
    <row r="319" spans="1:9" x14ac:dyDescent="0.25">
      <c r="A319" s="73" t="str">
        <f t="shared" si="16"/>
        <v/>
      </c>
      <c r="B319" s="16"/>
      <c r="C319" s="15"/>
      <c r="D319" s="71" t="str">
        <f t="shared" si="17"/>
        <v/>
      </c>
      <c r="E319" s="71" t="str">
        <f>IFERROR(VLOOKUP(D319,总目录!E:H,4,0),"")</f>
        <v/>
      </c>
      <c r="F319" s="71" t="str">
        <f t="shared" si="18"/>
        <v/>
      </c>
      <c r="G319" s="71" t="str">
        <f>IFERROR(VLOOKUP(D319,总目录!E:G,2,0),"")</f>
        <v/>
      </c>
      <c r="H319" s="71" t="str">
        <f>IFERROR(VLOOKUP(D319,总目录!E:G,3,0),"")</f>
        <v/>
      </c>
      <c r="I319" s="73" t="str">
        <f t="shared" si="19"/>
        <v/>
      </c>
    </row>
    <row r="320" spans="1:9" x14ac:dyDescent="0.25">
      <c r="A320" s="73" t="str">
        <f t="shared" si="16"/>
        <v/>
      </c>
      <c r="B320" s="16"/>
      <c r="C320" s="15"/>
      <c r="D320" s="71" t="str">
        <f t="shared" si="17"/>
        <v/>
      </c>
      <c r="E320" s="71" t="str">
        <f>IFERROR(VLOOKUP(D320,总目录!E:H,4,0),"")</f>
        <v/>
      </c>
      <c r="F320" s="71" t="str">
        <f t="shared" si="18"/>
        <v/>
      </c>
      <c r="G320" s="71" t="str">
        <f>IFERROR(VLOOKUP(D320,总目录!E:G,2,0),"")</f>
        <v/>
      </c>
      <c r="H320" s="71" t="str">
        <f>IFERROR(VLOOKUP(D320,总目录!E:G,3,0),"")</f>
        <v/>
      </c>
      <c r="I320" s="73" t="str">
        <f t="shared" si="19"/>
        <v/>
      </c>
    </row>
    <row r="321" spans="1:9" x14ac:dyDescent="0.25">
      <c r="A321" s="73" t="str">
        <f t="shared" si="16"/>
        <v/>
      </c>
      <c r="B321" s="16"/>
      <c r="C321" s="15"/>
      <c r="D321" s="71" t="str">
        <f t="shared" si="17"/>
        <v/>
      </c>
      <c r="E321" s="71" t="str">
        <f>IFERROR(VLOOKUP(D321,总目录!E:H,4,0),"")</f>
        <v/>
      </c>
      <c r="F321" s="71" t="str">
        <f t="shared" si="18"/>
        <v/>
      </c>
      <c r="G321" s="71" t="str">
        <f>IFERROR(VLOOKUP(D321,总目录!E:G,2,0),"")</f>
        <v/>
      </c>
      <c r="H321" s="71" t="str">
        <f>IFERROR(VLOOKUP(D321,总目录!E:G,3,0),"")</f>
        <v/>
      </c>
      <c r="I321" s="73" t="str">
        <f t="shared" si="19"/>
        <v/>
      </c>
    </row>
    <row r="322" spans="1:9" x14ac:dyDescent="0.25">
      <c r="A322" s="73" t="str">
        <f t="shared" si="16"/>
        <v/>
      </c>
      <c r="B322" s="16"/>
      <c r="C322" s="15"/>
      <c r="D322" s="71" t="str">
        <f t="shared" si="17"/>
        <v/>
      </c>
      <c r="E322" s="71" t="str">
        <f>IFERROR(VLOOKUP(D322,总目录!E:H,4,0),"")</f>
        <v/>
      </c>
      <c r="F322" s="71" t="str">
        <f t="shared" si="18"/>
        <v/>
      </c>
      <c r="G322" s="71" t="str">
        <f>IFERROR(VLOOKUP(D322,总目录!E:G,2,0),"")</f>
        <v/>
      </c>
      <c r="H322" s="71" t="str">
        <f>IFERROR(VLOOKUP(D322,总目录!E:G,3,0),"")</f>
        <v/>
      </c>
      <c r="I322" s="73" t="str">
        <f t="shared" si="19"/>
        <v/>
      </c>
    </row>
    <row r="323" spans="1:9" x14ac:dyDescent="0.25">
      <c r="A323" s="73" t="str">
        <f t="shared" ref="A323:A386" si="20">IF(B323="","",ROW(B323)-1)</f>
        <v/>
      </c>
      <c r="B323" s="16"/>
      <c r="C323" s="15"/>
      <c r="D323" s="71" t="str">
        <f t="shared" ref="D323:D386" si="21">IF(B323="","",MID(B323,0+1,FIND("-",B323,1)-1))</f>
        <v/>
      </c>
      <c r="E323" s="71" t="str">
        <f>IFERROR(VLOOKUP(D323,总目录!E:H,4,0),"")</f>
        <v/>
      </c>
      <c r="F323" s="71" t="str">
        <f t="shared" ref="F323:F386" si="22">HYPERLINK("#"&amp;D323&amp;"!D2",D323)</f>
        <v/>
      </c>
      <c r="G323" s="71" t="str">
        <f>IFERROR(VLOOKUP(D323,总目录!E:G,2,0),"")</f>
        <v/>
      </c>
      <c r="H323" s="71" t="str">
        <f>IFERROR(VLOOKUP(D323,总目录!E:G,3,0),"")</f>
        <v/>
      </c>
      <c r="I323" s="73" t="str">
        <f t="shared" ref="I323:I386" si="23">IF(B323="","",ROW(B323)-1)</f>
        <v/>
      </c>
    </row>
    <row r="324" spans="1:9" x14ac:dyDescent="0.25">
      <c r="A324" s="73" t="str">
        <f t="shared" si="20"/>
        <v/>
      </c>
      <c r="B324" s="16"/>
      <c r="C324" s="15"/>
      <c r="D324" s="71" t="str">
        <f t="shared" si="21"/>
        <v/>
      </c>
      <c r="E324" s="71" t="str">
        <f>IFERROR(VLOOKUP(D324,总目录!E:H,4,0),"")</f>
        <v/>
      </c>
      <c r="F324" s="71" t="str">
        <f t="shared" si="22"/>
        <v/>
      </c>
      <c r="G324" s="71" t="str">
        <f>IFERROR(VLOOKUP(D324,总目录!E:G,2,0),"")</f>
        <v/>
      </c>
      <c r="H324" s="71" t="str">
        <f>IFERROR(VLOOKUP(D324,总目录!E:G,3,0),"")</f>
        <v/>
      </c>
      <c r="I324" s="73" t="str">
        <f t="shared" si="23"/>
        <v/>
      </c>
    </row>
    <row r="325" spans="1:9" x14ac:dyDescent="0.25">
      <c r="A325" s="73" t="str">
        <f t="shared" si="20"/>
        <v/>
      </c>
      <c r="B325" s="16"/>
      <c r="C325" s="15"/>
      <c r="D325" s="71" t="str">
        <f t="shared" si="21"/>
        <v/>
      </c>
      <c r="E325" s="71" t="str">
        <f>IFERROR(VLOOKUP(D325,总目录!E:H,4,0),"")</f>
        <v/>
      </c>
      <c r="F325" s="71" t="str">
        <f t="shared" si="22"/>
        <v/>
      </c>
      <c r="G325" s="71" t="str">
        <f>IFERROR(VLOOKUP(D325,总目录!E:G,2,0),"")</f>
        <v/>
      </c>
      <c r="H325" s="71" t="str">
        <f>IFERROR(VLOOKUP(D325,总目录!E:G,3,0),"")</f>
        <v/>
      </c>
      <c r="I325" s="73" t="str">
        <f t="shared" si="23"/>
        <v/>
      </c>
    </row>
    <row r="326" spans="1:9" x14ac:dyDescent="0.25">
      <c r="A326" s="73" t="str">
        <f t="shared" si="20"/>
        <v/>
      </c>
      <c r="B326" s="16"/>
      <c r="C326" s="15"/>
      <c r="D326" s="71" t="str">
        <f t="shared" si="21"/>
        <v/>
      </c>
      <c r="E326" s="71" t="str">
        <f>IFERROR(VLOOKUP(D326,总目录!E:H,4,0),"")</f>
        <v/>
      </c>
      <c r="F326" s="71" t="str">
        <f t="shared" si="22"/>
        <v/>
      </c>
      <c r="G326" s="71" t="str">
        <f>IFERROR(VLOOKUP(D326,总目录!E:G,2,0),"")</f>
        <v/>
      </c>
      <c r="H326" s="71" t="str">
        <f>IFERROR(VLOOKUP(D326,总目录!E:G,3,0),"")</f>
        <v/>
      </c>
      <c r="I326" s="73" t="str">
        <f t="shared" si="23"/>
        <v/>
      </c>
    </row>
    <row r="327" spans="1:9" x14ac:dyDescent="0.25">
      <c r="A327" s="73" t="str">
        <f t="shared" si="20"/>
        <v/>
      </c>
      <c r="B327" s="16"/>
      <c r="C327" s="15"/>
      <c r="D327" s="71" t="str">
        <f t="shared" si="21"/>
        <v/>
      </c>
      <c r="E327" s="71" t="str">
        <f>IFERROR(VLOOKUP(D327,总目录!E:H,4,0),"")</f>
        <v/>
      </c>
      <c r="F327" s="71" t="str">
        <f t="shared" si="22"/>
        <v/>
      </c>
      <c r="G327" s="71" t="str">
        <f>IFERROR(VLOOKUP(D327,总目录!E:G,2,0),"")</f>
        <v/>
      </c>
      <c r="H327" s="71" t="str">
        <f>IFERROR(VLOOKUP(D327,总目录!E:G,3,0),"")</f>
        <v/>
      </c>
      <c r="I327" s="73" t="str">
        <f t="shared" si="23"/>
        <v/>
      </c>
    </row>
    <row r="328" spans="1:9" x14ac:dyDescent="0.25">
      <c r="A328" s="73" t="str">
        <f t="shared" si="20"/>
        <v/>
      </c>
      <c r="B328" s="16"/>
      <c r="C328" s="15"/>
      <c r="D328" s="71" t="str">
        <f t="shared" si="21"/>
        <v/>
      </c>
      <c r="E328" s="71" t="str">
        <f>IFERROR(VLOOKUP(D328,总目录!E:H,4,0),"")</f>
        <v/>
      </c>
      <c r="F328" s="71" t="str">
        <f t="shared" si="22"/>
        <v/>
      </c>
      <c r="G328" s="71" t="str">
        <f>IFERROR(VLOOKUP(D328,总目录!E:G,2,0),"")</f>
        <v/>
      </c>
      <c r="H328" s="71" t="str">
        <f>IFERROR(VLOOKUP(D328,总目录!E:G,3,0),"")</f>
        <v/>
      </c>
      <c r="I328" s="73" t="str">
        <f t="shared" si="23"/>
        <v/>
      </c>
    </row>
    <row r="329" spans="1:9" x14ac:dyDescent="0.25">
      <c r="A329" s="73" t="str">
        <f t="shared" si="20"/>
        <v/>
      </c>
      <c r="B329" s="16"/>
      <c r="C329" s="15"/>
      <c r="D329" s="71" t="str">
        <f t="shared" si="21"/>
        <v/>
      </c>
      <c r="E329" s="71" t="str">
        <f>IFERROR(VLOOKUP(D329,总目录!E:H,4,0),"")</f>
        <v/>
      </c>
      <c r="F329" s="71" t="str">
        <f t="shared" si="22"/>
        <v/>
      </c>
      <c r="G329" s="71" t="str">
        <f>IFERROR(VLOOKUP(D329,总目录!E:G,2,0),"")</f>
        <v/>
      </c>
      <c r="H329" s="71" t="str">
        <f>IFERROR(VLOOKUP(D329,总目录!E:G,3,0),"")</f>
        <v/>
      </c>
      <c r="I329" s="73" t="str">
        <f t="shared" si="23"/>
        <v/>
      </c>
    </row>
    <row r="330" spans="1:9" x14ac:dyDescent="0.25">
      <c r="A330" s="73" t="str">
        <f t="shared" si="20"/>
        <v/>
      </c>
      <c r="B330" s="16"/>
      <c r="C330" s="15"/>
      <c r="D330" s="71" t="str">
        <f t="shared" si="21"/>
        <v/>
      </c>
      <c r="E330" s="71" t="str">
        <f>IFERROR(VLOOKUP(D330,总目录!E:H,4,0),"")</f>
        <v/>
      </c>
      <c r="F330" s="71" t="str">
        <f t="shared" si="22"/>
        <v/>
      </c>
      <c r="G330" s="71" t="str">
        <f>IFERROR(VLOOKUP(D330,总目录!E:G,2,0),"")</f>
        <v/>
      </c>
      <c r="H330" s="71" t="str">
        <f>IFERROR(VLOOKUP(D330,总目录!E:G,3,0),"")</f>
        <v/>
      </c>
      <c r="I330" s="73" t="str">
        <f t="shared" si="23"/>
        <v/>
      </c>
    </row>
    <row r="331" spans="1:9" x14ac:dyDescent="0.25">
      <c r="A331" s="73" t="str">
        <f t="shared" si="20"/>
        <v/>
      </c>
      <c r="B331" s="16"/>
      <c r="C331" s="15"/>
      <c r="D331" s="71" t="str">
        <f t="shared" si="21"/>
        <v/>
      </c>
      <c r="E331" s="71" t="str">
        <f>IFERROR(VLOOKUP(D331,总目录!E:H,4,0),"")</f>
        <v/>
      </c>
      <c r="F331" s="71" t="str">
        <f t="shared" si="22"/>
        <v/>
      </c>
      <c r="G331" s="71" t="str">
        <f>IFERROR(VLOOKUP(D331,总目录!E:G,2,0),"")</f>
        <v/>
      </c>
      <c r="H331" s="71" t="str">
        <f>IFERROR(VLOOKUP(D331,总目录!E:G,3,0),"")</f>
        <v/>
      </c>
      <c r="I331" s="73" t="str">
        <f t="shared" si="23"/>
        <v/>
      </c>
    </row>
    <row r="332" spans="1:9" x14ac:dyDescent="0.25">
      <c r="A332" s="73" t="str">
        <f t="shared" si="20"/>
        <v/>
      </c>
      <c r="B332" s="16"/>
      <c r="C332" s="15"/>
      <c r="D332" s="71" t="str">
        <f t="shared" si="21"/>
        <v/>
      </c>
      <c r="E332" s="71" t="str">
        <f>IFERROR(VLOOKUP(D332,总目录!E:H,4,0),"")</f>
        <v/>
      </c>
      <c r="F332" s="71" t="str">
        <f t="shared" si="22"/>
        <v/>
      </c>
      <c r="G332" s="71" t="str">
        <f>IFERROR(VLOOKUP(D332,总目录!E:G,2,0),"")</f>
        <v/>
      </c>
      <c r="H332" s="71" t="str">
        <f>IFERROR(VLOOKUP(D332,总目录!E:G,3,0),"")</f>
        <v/>
      </c>
      <c r="I332" s="73" t="str">
        <f t="shared" si="23"/>
        <v/>
      </c>
    </row>
    <row r="333" spans="1:9" x14ac:dyDescent="0.25">
      <c r="A333" s="73" t="str">
        <f t="shared" si="20"/>
        <v/>
      </c>
      <c r="B333" s="16"/>
      <c r="C333" s="15"/>
      <c r="D333" s="71" t="str">
        <f t="shared" si="21"/>
        <v/>
      </c>
      <c r="E333" s="71" t="str">
        <f>IFERROR(VLOOKUP(D333,总目录!E:H,4,0),"")</f>
        <v/>
      </c>
      <c r="F333" s="71" t="str">
        <f t="shared" si="22"/>
        <v/>
      </c>
      <c r="G333" s="71" t="str">
        <f>IFERROR(VLOOKUP(D333,总目录!E:G,2,0),"")</f>
        <v/>
      </c>
      <c r="H333" s="71" t="str">
        <f>IFERROR(VLOOKUP(D333,总目录!E:G,3,0),"")</f>
        <v/>
      </c>
      <c r="I333" s="73" t="str">
        <f t="shared" si="23"/>
        <v/>
      </c>
    </row>
    <row r="334" spans="1:9" x14ac:dyDescent="0.25">
      <c r="A334" s="73" t="str">
        <f t="shared" si="20"/>
        <v/>
      </c>
      <c r="B334" s="16"/>
      <c r="C334" s="15"/>
      <c r="D334" s="71" t="str">
        <f t="shared" si="21"/>
        <v/>
      </c>
      <c r="E334" s="71" t="str">
        <f>IFERROR(VLOOKUP(D334,总目录!E:H,4,0),"")</f>
        <v/>
      </c>
      <c r="F334" s="71" t="str">
        <f t="shared" si="22"/>
        <v/>
      </c>
      <c r="G334" s="71" t="str">
        <f>IFERROR(VLOOKUP(D334,总目录!E:G,2,0),"")</f>
        <v/>
      </c>
      <c r="H334" s="71" t="str">
        <f>IFERROR(VLOOKUP(D334,总目录!E:G,3,0),"")</f>
        <v/>
      </c>
      <c r="I334" s="73" t="str">
        <f t="shared" si="23"/>
        <v/>
      </c>
    </row>
    <row r="335" spans="1:9" x14ac:dyDescent="0.25">
      <c r="A335" s="73" t="str">
        <f t="shared" si="20"/>
        <v/>
      </c>
      <c r="B335" s="16"/>
      <c r="C335" s="15"/>
      <c r="D335" s="71" t="str">
        <f t="shared" si="21"/>
        <v/>
      </c>
      <c r="E335" s="71" t="str">
        <f>IFERROR(VLOOKUP(D335,总目录!E:H,4,0),"")</f>
        <v/>
      </c>
      <c r="F335" s="71" t="str">
        <f t="shared" si="22"/>
        <v/>
      </c>
      <c r="G335" s="71" t="str">
        <f>IFERROR(VLOOKUP(D335,总目录!E:G,2,0),"")</f>
        <v/>
      </c>
      <c r="H335" s="71" t="str">
        <f>IFERROR(VLOOKUP(D335,总目录!E:G,3,0),"")</f>
        <v/>
      </c>
      <c r="I335" s="73" t="str">
        <f t="shared" si="23"/>
        <v/>
      </c>
    </row>
    <row r="336" spans="1:9" x14ac:dyDescent="0.25">
      <c r="A336" s="73" t="str">
        <f t="shared" si="20"/>
        <v/>
      </c>
      <c r="B336" s="16"/>
      <c r="C336" s="15"/>
      <c r="D336" s="71" t="str">
        <f t="shared" si="21"/>
        <v/>
      </c>
      <c r="E336" s="71" t="str">
        <f>IFERROR(VLOOKUP(D336,总目录!E:H,4,0),"")</f>
        <v/>
      </c>
      <c r="F336" s="71" t="str">
        <f t="shared" si="22"/>
        <v/>
      </c>
      <c r="G336" s="71" t="str">
        <f>IFERROR(VLOOKUP(D336,总目录!E:G,2,0),"")</f>
        <v/>
      </c>
      <c r="H336" s="71" t="str">
        <f>IFERROR(VLOOKUP(D336,总目录!E:G,3,0),"")</f>
        <v/>
      </c>
      <c r="I336" s="73" t="str">
        <f t="shared" si="23"/>
        <v/>
      </c>
    </row>
    <row r="337" spans="1:9" x14ac:dyDescent="0.25">
      <c r="A337" s="73" t="str">
        <f t="shared" si="20"/>
        <v/>
      </c>
      <c r="B337" s="16"/>
      <c r="C337" s="15"/>
      <c r="D337" s="71" t="str">
        <f t="shared" si="21"/>
        <v/>
      </c>
      <c r="E337" s="71" t="str">
        <f>IFERROR(VLOOKUP(D337,总目录!E:H,4,0),"")</f>
        <v/>
      </c>
      <c r="F337" s="71" t="str">
        <f t="shared" si="22"/>
        <v/>
      </c>
      <c r="G337" s="71" t="str">
        <f>IFERROR(VLOOKUP(D337,总目录!E:G,2,0),"")</f>
        <v/>
      </c>
      <c r="H337" s="71" t="str">
        <f>IFERROR(VLOOKUP(D337,总目录!E:G,3,0),"")</f>
        <v/>
      </c>
      <c r="I337" s="73" t="str">
        <f t="shared" si="23"/>
        <v/>
      </c>
    </row>
    <row r="338" spans="1:9" x14ac:dyDescent="0.25">
      <c r="A338" s="73" t="str">
        <f t="shared" si="20"/>
        <v/>
      </c>
      <c r="B338" s="16"/>
      <c r="C338" s="15"/>
      <c r="D338" s="71" t="str">
        <f t="shared" si="21"/>
        <v/>
      </c>
      <c r="E338" s="71" t="str">
        <f>IFERROR(VLOOKUP(D338,总目录!E:H,4,0),"")</f>
        <v/>
      </c>
      <c r="F338" s="71" t="str">
        <f t="shared" si="22"/>
        <v/>
      </c>
      <c r="G338" s="71" t="str">
        <f>IFERROR(VLOOKUP(D338,总目录!E:G,2,0),"")</f>
        <v/>
      </c>
      <c r="H338" s="71" t="str">
        <f>IFERROR(VLOOKUP(D338,总目录!E:G,3,0),"")</f>
        <v/>
      </c>
      <c r="I338" s="73" t="str">
        <f t="shared" si="23"/>
        <v/>
      </c>
    </row>
    <row r="339" spans="1:9" x14ac:dyDescent="0.25">
      <c r="A339" s="73" t="str">
        <f t="shared" si="20"/>
        <v/>
      </c>
      <c r="B339" s="16"/>
      <c r="C339" s="15"/>
      <c r="D339" s="71" t="str">
        <f t="shared" si="21"/>
        <v/>
      </c>
      <c r="E339" s="71" t="str">
        <f>IFERROR(VLOOKUP(D339,总目录!E:H,4,0),"")</f>
        <v/>
      </c>
      <c r="F339" s="71" t="str">
        <f t="shared" si="22"/>
        <v/>
      </c>
      <c r="G339" s="71" t="str">
        <f>IFERROR(VLOOKUP(D339,总目录!E:G,2,0),"")</f>
        <v/>
      </c>
      <c r="H339" s="71" t="str">
        <f>IFERROR(VLOOKUP(D339,总目录!E:G,3,0),"")</f>
        <v/>
      </c>
      <c r="I339" s="73" t="str">
        <f t="shared" si="23"/>
        <v/>
      </c>
    </row>
    <row r="340" spans="1:9" x14ac:dyDescent="0.25">
      <c r="A340" s="73" t="str">
        <f t="shared" si="20"/>
        <v/>
      </c>
      <c r="B340" s="16"/>
      <c r="C340" s="15"/>
      <c r="D340" s="71" t="str">
        <f t="shared" si="21"/>
        <v/>
      </c>
      <c r="E340" s="71" t="str">
        <f>IFERROR(VLOOKUP(D340,总目录!E:H,4,0),"")</f>
        <v/>
      </c>
      <c r="F340" s="71" t="str">
        <f t="shared" si="22"/>
        <v/>
      </c>
      <c r="G340" s="71" t="str">
        <f>IFERROR(VLOOKUP(D340,总目录!E:G,2,0),"")</f>
        <v/>
      </c>
      <c r="H340" s="71" t="str">
        <f>IFERROR(VLOOKUP(D340,总目录!E:G,3,0),"")</f>
        <v/>
      </c>
      <c r="I340" s="73" t="str">
        <f t="shared" si="23"/>
        <v/>
      </c>
    </row>
    <row r="341" spans="1:9" x14ac:dyDescent="0.25">
      <c r="A341" s="73" t="str">
        <f t="shared" si="20"/>
        <v/>
      </c>
      <c r="B341" s="16"/>
      <c r="C341" s="15"/>
      <c r="D341" s="71" t="str">
        <f t="shared" si="21"/>
        <v/>
      </c>
      <c r="E341" s="71" t="str">
        <f>IFERROR(VLOOKUP(D341,总目录!E:H,4,0),"")</f>
        <v/>
      </c>
      <c r="F341" s="71" t="str">
        <f t="shared" si="22"/>
        <v/>
      </c>
      <c r="G341" s="71" t="str">
        <f>IFERROR(VLOOKUP(D341,总目录!E:G,2,0),"")</f>
        <v/>
      </c>
      <c r="H341" s="71" t="str">
        <f>IFERROR(VLOOKUP(D341,总目录!E:G,3,0),"")</f>
        <v/>
      </c>
      <c r="I341" s="73" t="str">
        <f t="shared" si="23"/>
        <v/>
      </c>
    </row>
    <row r="342" spans="1:9" x14ac:dyDescent="0.25">
      <c r="A342" s="73" t="str">
        <f t="shared" si="20"/>
        <v/>
      </c>
      <c r="B342" s="16"/>
      <c r="C342" s="15"/>
      <c r="D342" s="71" t="str">
        <f t="shared" si="21"/>
        <v/>
      </c>
      <c r="E342" s="71" t="str">
        <f>IFERROR(VLOOKUP(D342,总目录!E:H,4,0),"")</f>
        <v/>
      </c>
      <c r="F342" s="71" t="str">
        <f t="shared" si="22"/>
        <v/>
      </c>
      <c r="G342" s="71" t="str">
        <f>IFERROR(VLOOKUP(D342,总目录!E:G,2,0),"")</f>
        <v/>
      </c>
      <c r="H342" s="71" t="str">
        <f>IFERROR(VLOOKUP(D342,总目录!E:G,3,0),"")</f>
        <v/>
      </c>
      <c r="I342" s="73" t="str">
        <f t="shared" si="23"/>
        <v/>
      </c>
    </row>
    <row r="343" spans="1:9" x14ac:dyDescent="0.25">
      <c r="A343" s="73" t="str">
        <f t="shared" si="20"/>
        <v/>
      </c>
      <c r="B343" s="16"/>
      <c r="C343" s="15"/>
      <c r="D343" s="71" t="str">
        <f t="shared" si="21"/>
        <v/>
      </c>
      <c r="E343" s="71" t="str">
        <f>IFERROR(VLOOKUP(D343,总目录!E:H,4,0),"")</f>
        <v/>
      </c>
      <c r="F343" s="71" t="str">
        <f t="shared" si="22"/>
        <v/>
      </c>
      <c r="G343" s="71" t="str">
        <f>IFERROR(VLOOKUP(D343,总目录!E:G,2,0),"")</f>
        <v/>
      </c>
      <c r="H343" s="71" t="str">
        <f>IFERROR(VLOOKUP(D343,总目录!E:G,3,0),"")</f>
        <v/>
      </c>
      <c r="I343" s="73" t="str">
        <f t="shared" si="23"/>
        <v/>
      </c>
    </row>
    <row r="344" spans="1:9" x14ac:dyDescent="0.25">
      <c r="A344" s="73" t="str">
        <f t="shared" si="20"/>
        <v/>
      </c>
      <c r="B344" s="16"/>
      <c r="C344" s="15"/>
      <c r="D344" s="71" t="str">
        <f t="shared" si="21"/>
        <v/>
      </c>
      <c r="E344" s="71" t="str">
        <f>IFERROR(VLOOKUP(D344,总目录!E:H,4,0),"")</f>
        <v/>
      </c>
      <c r="F344" s="71" t="str">
        <f t="shared" si="22"/>
        <v/>
      </c>
      <c r="G344" s="71" t="str">
        <f>IFERROR(VLOOKUP(D344,总目录!E:G,2,0),"")</f>
        <v/>
      </c>
      <c r="H344" s="71" t="str">
        <f>IFERROR(VLOOKUP(D344,总目录!E:G,3,0),"")</f>
        <v/>
      </c>
      <c r="I344" s="73" t="str">
        <f t="shared" si="23"/>
        <v/>
      </c>
    </row>
    <row r="345" spans="1:9" x14ac:dyDescent="0.25">
      <c r="A345" s="73" t="str">
        <f t="shared" si="20"/>
        <v/>
      </c>
      <c r="B345" s="16"/>
      <c r="C345" s="15"/>
      <c r="D345" s="71" t="str">
        <f t="shared" si="21"/>
        <v/>
      </c>
      <c r="E345" s="71" t="str">
        <f>IFERROR(VLOOKUP(D345,总目录!E:H,4,0),"")</f>
        <v/>
      </c>
      <c r="F345" s="71" t="str">
        <f t="shared" si="22"/>
        <v/>
      </c>
      <c r="G345" s="71" t="str">
        <f>IFERROR(VLOOKUP(D345,总目录!E:G,2,0),"")</f>
        <v/>
      </c>
      <c r="H345" s="71" t="str">
        <f>IFERROR(VLOOKUP(D345,总目录!E:G,3,0),"")</f>
        <v/>
      </c>
      <c r="I345" s="73" t="str">
        <f t="shared" si="23"/>
        <v/>
      </c>
    </row>
    <row r="346" spans="1:9" x14ac:dyDescent="0.25">
      <c r="A346" s="73" t="str">
        <f t="shared" si="20"/>
        <v/>
      </c>
      <c r="B346" s="16"/>
      <c r="C346" s="15"/>
      <c r="D346" s="71" t="str">
        <f t="shared" si="21"/>
        <v/>
      </c>
      <c r="E346" s="71" t="str">
        <f>IFERROR(VLOOKUP(D346,总目录!E:H,4,0),"")</f>
        <v/>
      </c>
      <c r="F346" s="71" t="str">
        <f t="shared" si="22"/>
        <v/>
      </c>
      <c r="G346" s="71" t="str">
        <f>IFERROR(VLOOKUP(D346,总目录!E:G,2,0),"")</f>
        <v/>
      </c>
      <c r="H346" s="71" t="str">
        <f>IFERROR(VLOOKUP(D346,总目录!E:G,3,0),"")</f>
        <v/>
      </c>
      <c r="I346" s="73" t="str">
        <f t="shared" si="23"/>
        <v/>
      </c>
    </row>
    <row r="347" spans="1:9" x14ac:dyDescent="0.25">
      <c r="A347" s="73" t="str">
        <f t="shared" si="20"/>
        <v/>
      </c>
      <c r="B347" s="16"/>
      <c r="C347" s="15"/>
      <c r="D347" s="71" t="str">
        <f t="shared" si="21"/>
        <v/>
      </c>
      <c r="E347" s="71" t="str">
        <f>IFERROR(VLOOKUP(D347,总目录!E:H,4,0),"")</f>
        <v/>
      </c>
      <c r="F347" s="71" t="str">
        <f t="shared" si="22"/>
        <v/>
      </c>
      <c r="G347" s="71" t="str">
        <f>IFERROR(VLOOKUP(D347,总目录!E:G,2,0),"")</f>
        <v/>
      </c>
      <c r="H347" s="71" t="str">
        <f>IFERROR(VLOOKUP(D347,总目录!E:G,3,0),"")</f>
        <v/>
      </c>
      <c r="I347" s="73" t="str">
        <f t="shared" si="23"/>
        <v/>
      </c>
    </row>
    <row r="348" spans="1:9" x14ac:dyDescent="0.25">
      <c r="A348" s="73" t="str">
        <f t="shared" si="20"/>
        <v/>
      </c>
      <c r="B348" s="16"/>
      <c r="C348" s="15"/>
      <c r="D348" s="71" t="str">
        <f t="shared" si="21"/>
        <v/>
      </c>
      <c r="E348" s="71" t="str">
        <f>IFERROR(VLOOKUP(D348,总目录!E:H,4,0),"")</f>
        <v/>
      </c>
      <c r="F348" s="71" t="str">
        <f t="shared" si="22"/>
        <v/>
      </c>
      <c r="G348" s="71" t="str">
        <f>IFERROR(VLOOKUP(D348,总目录!E:G,2,0),"")</f>
        <v/>
      </c>
      <c r="H348" s="71" t="str">
        <f>IFERROR(VLOOKUP(D348,总目录!E:G,3,0),"")</f>
        <v/>
      </c>
      <c r="I348" s="73" t="str">
        <f t="shared" si="23"/>
        <v/>
      </c>
    </row>
    <row r="349" spans="1:9" x14ac:dyDescent="0.25">
      <c r="A349" s="73" t="str">
        <f t="shared" si="20"/>
        <v/>
      </c>
      <c r="B349" s="16"/>
      <c r="C349" s="15"/>
      <c r="D349" s="71" t="str">
        <f t="shared" si="21"/>
        <v/>
      </c>
      <c r="E349" s="71" t="str">
        <f>IFERROR(VLOOKUP(D349,总目录!E:H,4,0),"")</f>
        <v/>
      </c>
      <c r="F349" s="71" t="str">
        <f t="shared" si="22"/>
        <v/>
      </c>
      <c r="G349" s="71" t="str">
        <f>IFERROR(VLOOKUP(D349,总目录!E:G,2,0),"")</f>
        <v/>
      </c>
      <c r="H349" s="71" t="str">
        <f>IFERROR(VLOOKUP(D349,总目录!E:G,3,0),"")</f>
        <v/>
      </c>
      <c r="I349" s="73" t="str">
        <f t="shared" si="23"/>
        <v/>
      </c>
    </row>
    <row r="350" spans="1:9" x14ac:dyDescent="0.25">
      <c r="A350" s="73" t="str">
        <f t="shared" si="20"/>
        <v/>
      </c>
      <c r="B350" s="16"/>
      <c r="C350" s="15"/>
      <c r="D350" s="71" t="str">
        <f t="shared" si="21"/>
        <v/>
      </c>
      <c r="E350" s="71" t="str">
        <f>IFERROR(VLOOKUP(D350,总目录!E:H,4,0),"")</f>
        <v/>
      </c>
      <c r="F350" s="71" t="str">
        <f t="shared" si="22"/>
        <v/>
      </c>
      <c r="G350" s="71" t="str">
        <f>IFERROR(VLOOKUP(D350,总目录!E:G,2,0),"")</f>
        <v/>
      </c>
      <c r="H350" s="71" t="str">
        <f>IFERROR(VLOOKUP(D350,总目录!E:G,3,0),"")</f>
        <v/>
      </c>
      <c r="I350" s="73" t="str">
        <f t="shared" si="23"/>
        <v/>
      </c>
    </row>
    <row r="351" spans="1:9" x14ac:dyDescent="0.25">
      <c r="A351" s="73" t="str">
        <f t="shared" si="20"/>
        <v/>
      </c>
      <c r="B351" s="16"/>
      <c r="C351" s="15"/>
      <c r="D351" s="71" t="str">
        <f t="shared" si="21"/>
        <v/>
      </c>
      <c r="E351" s="71" t="str">
        <f>IFERROR(VLOOKUP(D351,总目录!E:H,4,0),"")</f>
        <v/>
      </c>
      <c r="F351" s="71" t="str">
        <f t="shared" si="22"/>
        <v/>
      </c>
      <c r="G351" s="71" t="str">
        <f>IFERROR(VLOOKUP(D351,总目录!E:G,2,0),"")</f>
        <v/>
      </c>
      <c r="H351" s="71" t="str">
        <f>IFERROR(VLOOKUP(D351,总目录!E:G,3,0),"")</f>
        <v/>
      </c>
      <c r="I351" s="73" t="str">
        <f t="shared" si="23"/>
        <v/>
      </c>
    </row>
    <row r="352" spans="1:9" x14ac:dyDescent="0.25">
      <c r="A352" s="73" t="str">
        <f t="shared" si="20"/>
        <v/>
      </c>
      <c r="B352" s="16"/>
      <c r="C352" s="15"/>
      <c r="D352" s="71" t="str">
        <f t="shared" si="21"/>
        <v/>
      </c>
      <c r="E352" s="71" t="str">
        <f>IFERROR(VLOOKUP(D352,总目录!E:H,4,0),"")</f>
        <v/>
      </c>
      <c r="F352" s="71" t="str">
        <f t="shared" si="22"/>
        <v/>
      </c>
      <c r="G352" s="71" t="str">
        <f>IFERROR(VLOOKUP(D352,总目录!E:G,2,0),"")</f>
        <v/>
      </c>
      <c r="H352" s="71" t="str">
        <f>IFERROR(VLOOKUP(D352,总目录!E:G,3,0),"")</f>
        <v/>
      </c>
      <c r="I352" s="73" t="str">
        <f t="shared" si="23"/>
        <v/>
      </c>
    </row>
    <row r="353" spans="1:9" x14ac:dyDescent="0.25">
      <c r="A353" s="73" t="str">
        <f t="shared" si="20"/>
        <v/>
      </c>
      <c r="B353" s="16"/>
      <c r="C353" s="15"/>
      <c r="D353" s="71" t="str">
        <f t="shared" si="21"/>
        <v/>
      </c>
      <c r="E353" s="71" t="str">
        <f>IFERROR(VLOOKUP(D353,总目录!E:H,4,0),"")</f>
        <v/>
      </c>
      <c r="F353" s="71" t="str">
        <f t="shared" si="22"/>
        <v/>
      </c>
      <c r="G353" s="71" t="str">
        <f>IFERROR(VLOOKUP(D353,总目录!E:G,2,0),"")</f>
        <v/>
      </c>
      <c r="H353" s="71" t="str">
        <f>IFERROR(VLOOKUP(D353,总目录!E:G,3,0),"")</f>
        <v/>
      </c>
      <c r="I353" s="73" t="str">
        <f t="shared" si="23"/>
        <v/>
      </c>
    </row>
    <row r="354" spans="1:9" x14ac:dyDescent="0.25">
      <c r="A354" s="73" t="str">
        <f t="shared" si="20"/>
        <v/>
      </c>
      <c r="B354" s="16"/>
      <c r="C354" s="15"/>
      <c r="D354" s="71" t="str">
        <f t="shared" si="21"/>
        <v/>
      </c>
      <c r="E354" s="71" t="str">
        <f>IFERROR(VLOOKUP(D354,总目录!E:H,4,0),"")</f>
        <v/>
      </c>
      <c r="F354" s="71" t="str">
        <f t="shared" si="22"/>
        <v/>
      </c>
      <c r="G354" s="71" t="str">
        <f>IFERROR(VLOOKUP(D354,总目录!E:G,2,0),"")</f>
        <v/>
      </c>
      <c r="H354" s="71" t="str">
        <f>IFERROR(VLOOKUP(D354,总目录!E:G,3,0),"")</f>
        <v/>
      </c>
      <c r="I354" s="73" t="str">
        <f t="shared" si="23"/>
        <v/>
      </c>
    </row>
    <row r="355" spans="1:9" x14ac:dyDescent="0.25">
      <c r="A355" s="73" t="str">
        <f t="shared" si="20"/>
        <v/>
      </c>
      <c r="B355" s="16"/>
      <c r="C355" s="15"/>
      <c r="D355" s="71" t="str">
        <f t="shared" si="21"/>
        <v/>
      </c>
      <c r="E355" s="71" t="str">
        <f>IFERROR(VLOOKUP(D355,总目录!E:H,4,0),"")</f>
        <v/>
      </c>
      <c r="F355" s="71" t="str">
        <f t="shared" si="22"/>
        <v/>
      </c>
      <c r="G355" s="71" t="str">
        <f>IFERROR(VLOOKUP(D355,总目录!E:G,2,0),"")</f>
        <v/>
      </c>
      <c r="H355" s="71" t="str">
        <f>IFERROR(VLOOKUP(D355,总目录!E:G,3,0),"")</f>
        <v/>
      </c>
      <c r="I355" s="73" t="str">
        <f t="shared" si="23"/>
        <v/>
      </c>
    </row>
    <row r="356" spans="1:9" x14ac:dyDescent="0.25">
      <c r="A356" s="73" t="str">
        <f t="shared" si="20"/>
        <v/>
      </c>
      <c r="B356" s="16"/>
      <c r="C356" s="15"/>
      <c r="D356" s="71" t="str">
        <f t="shared" si="21"/>
        <v/>
      </c>
      <c r="E356" s="71" t="str">
        <f>IFERROR(VLOOKUP(D356,总目录!E:H,4,0),"")</f>
        <v/>
      </c>
      <c r="F356" s="71" t="str">
        <f t="shared" si="22"/>
        <v/>
      </c>
      <c r="G356" s="71" t="str">
        <f>IFERROR(VLOOKUP(D356,总目录!E:G,2,0),"")</f>
        <v/>
      </c>
      <c r="H356" s="71" t="str">
        <f>IFERROR(VLOOKUP(D356,总目录!E:G,3,0),"")</f>
        <v/>
      </c>
      <c r="I356" s="73" t="str">
        <f t="shared" si="23"/>
        <v/>
      </c>
    </row>
    <row r="357" spans="1:9" x14ac:dyDescent="0.25">
      <c r="A357" s="73" t="str">
        <f t="shared" si="20"/>
        <v/>
      </c>
      <c r="B357" s="16"/>
      <c r="C357" s="15"/>
      <c r="D357" s="71" t="str">
        <f t="shared" si="21"/>
        <v/>
      </c>
      <c r="E357" s="71" t="str">
        <f>IFERROR(VLOOKUP(D357,总目录!E:H,4,0),"")</f>
        <v/>
      </c>
      <c r="F357" s="71" t="str">
        <f t="shared" si="22"/>
        <v/>
      </c>
      <c r="G357" s="71" t="str">
        <f>IFERROR(VLOOKUP(D357,总目录!E:G,2,0),"")</f>
        <v/>
      </c>
      <c r="H357" s="71" t="str">
        <f>IFERROR(VLOOKUP(D357,总目录!E:G,3,0),"")</f>
        <v/>
      </c>
      <c r="I357" s="73" t="str">
        <f t="shared" si="23"/>
        <v/>
      </c>
    </row>
    <row r="358" spans="1:9" x14ac:dyDescent="0.25">
      <c r="A358" s="73" t="str">
        <f t="shared" si="20"/>
        <v/>
      </c>
      <c r="B358" s="16"/>
      <c r="C358" s="15"/>
      <c r="D358" s="71" t="str">
        <f t="shared" si="21"/>
        <v/>
      </c>
      <c r="E358" s="71" t="str">
        <f>IFERROR(VLOOKUP(D358,总目录!E:H,4,0),"")</f>
        <v/>
      </c>
      <c r="F358" s="71" t="str">
        <f t="shared" si="22"/>
        <v/>
      </c>
      <c r="G358" s="71" t="str">
        <f>IFERROR(VLOOKUP(D358,总目录!E:G,2,0),"")</f>
        <v/>
      </c>
      <c r="H358" s="71" t="str">
        <f>IFERROR(VLOOKUP(D358,总目录!E:G,3,0),"")</f>
        <v/>
      </c>
      <c r="I358" s="73" t="str">
        <f t="shared" si="23"/>
        <v/>
      </c>
    </row>
    <row r="359" spans="1:9" x14ac:dyDescent="0.25">
      <c r="A359" s="73" t="str">
        <f t="shared" si="20"/>
        <v/>
      </c>
      <c r="B359" s="16"/>
      <c r="C359" s="15"/>
      <c r="D359" s="71" t="str">
        <f t="shared" si="21"/>
        <v/>
      </c>
      <c r="E359" s="71" t="str">
        <f>IFERROR(VLOOKUP(D359,总目录!E:H,4,0),"")</f>
        <v/>
      </c>
      <c r="F359" s="71" t="str">
        <f t="shared" si="22"/>
        <v/>
      </c>
      <c r="G359" s="71" t="str">
        <f>IFERROR(VLOOKUP(D359,总目录!E:G,2,0),"")</f>
        <v/>
      </c>
      <c r="H359" s="71" t="str">
        <f>IFERROR(VLOOKUP(D359,总目录!E:G,3,0),"")</f>
        <v/>
      </c>
      <c r="I359" s="73" t="str">
        <f t="shared" si="23"/>
        <v/>
      </c>
    </row>
    <row r="360" spans="1:9" x14ac:dyDescent="0.25">
      <c r="A360" s="73" t="str">
        <f t="shared" si="20"/>
        <v/>
      </c>
      <c r="B360" s="16"/>
      <c r="C360" s="15"/>
      <c r="D360" s="71" t="str">
        <f t="shared" si="21"/>
        <v/>
      </c>
      <c r="E360" s="71" t="str">
        <f>IFERROR(VLOOKUP(D360,总目录!E:H,4,0),"")</f>
        <v/>
      </c>
      <c r="F360" s="71" t="str">
        <f t="shared" si="22"/>
        <v/>
      </c>
      <c r="G360" s="71" t="str">
        <f>IFERROR(VLOOKUP(D360,总目录!E:G,2,0),"")</f>
        <v/>
      </c>
      <c r="H360" s="71" t="str">
        <f>IFERROR(VLOOKUP(D360,总目录!E:G,3,0),"")</f>
        <v/>
      </c>
      <c r="I360" s="73" t="str">
        <f t="shared" si="23"/>
        <v/>
      </c>
    </row>
    <row r="361" spans="1:9" x14ac:dyDescent="0.25">
      <c r="A361" s="73" t="str">
        <f t="shared" si="20"/>
        <v/>
      </c>
      <c r="B361" s="16"/>
      <c r="C361" s="15"/>
      <c r="D361" s="71" t="str">
        <f t="shared" si="21"/>
        <v/>
      </c>
      <c r="E361" s="71" t="str">
        <f>IFERROR(VLOOKUP(D361,总目录!E:H,4,0),"")</f>
        <v/>
      </c>
      <c r="F361" s="71" t="str">
        <f t="shared" si="22"/>
        <v/>
      </c>
      <c r="G361" s="71" t="str">
        <f>IFERROR(VLOOKUP(D361,总目录!E:G,2,0),"")</f>
        <v/>
      </c>
      <c r="H361" s="71" t="str">
        <f>IFERROR(VLOOKUP(D361,总目录!E:G,3,0),"")</f>
        <v/>
      </c>
      <c r="I361" s="73" t="str">
        <f t="shared" si="23"/>
        <v/>
      </c>
    </row>
    <row r="362" spans="1:9" x14ac:dyDescent="0.25">
      <c r="A362" s="73" t="str">
        <f t="shared" si="20"/>
        <v/>
      </c>
      <c r="B362" s="16"/>
      <c r="C362" s="15"/>
      <c r="D362" s="71" t="str">
        <f t="shared" si="21"/>
        <v/>
      </c>
      <c r="E362" s="71" t="str">
        <f>IFERROR(VLOOKUP(D362,总目录!E:H,4,0),"")</f>
        <v/>
      </c>
      <c r="F362" s="71" t="str">
        <f t="shared" si="22"/>
        <v/>
      </c>
      <c r="G362" s="71" t="str">
        <f>IFERROR(VLOOKUP(D362,总目录!E:G,2,0),"")</f>
        <v/>
      </c>
      <c r="H362" s="71" t="str">
        <f>IFERROR(VLOOKUP(D362,总目录!E:G,3,0),"")</f>
        <v/>
      </c>
      <c r="I362" s="73" t="str">
        <f t="shared" si="23"/>
        <v/>
      </c>
    </row>
    <row r="363" spans="1:9" x14ac:dyDescent="0.25">
      <c r="A363" s="73" t="str">
        <f t="shared" si="20"/>
        <v/>
      </c>
      <c r="B363" s="16"/>
      <c r="C363" s="15"/>
      <c r="D363" s="71" t="str">
        <f t="shared" si="21"/>
        <v/>
      </c>
      <c r="E363" s="71" t="str">
        <f>IFERROR(VLOOKUP(D363,总目录!E:H,4,0),"")</f>
        <v/>
      </c>
      <c r="F363" s="71" t="str">
        <f t="shared" si="22"/>
        <v/>
      </c>
      <c r="G363" s="71" t="str">
        <f>IFERROR(VLOOKUP(D363,总目录!E:G,2,0),"")</f>
        <v/>
      </c>
      <c r="H363" s="71" t="str">
        <f>IFERROR(VLOOKUP(D363,总目录!E:G,3,0),"")</f>
        <v/>
      </c>
      <c r="I363" s="73" t="str">
        <f t="shared" si="23"/>
        <v/>
      </c>
    </row>
    <row r="364" spans="1:9" x14ac:dyDescent="0.25">
      <c r="A364" s="73" t="str">
        <f t="shared" si="20"/>
        <v/>
      </c>
      <c r="B364" s="16"/>
      <c r="C364" s="15"/>
      <c r="D364" s="71" t="str">
        <f t="shared" si="21"/>
        <v/>
      </c>
      <c r="E364" s="71" t="str">
        <f>IFERROR(VLOOKUP(D364,总目录!E:H,4,0),"")</f>
        <v/>
      </c>
      <c r="F364" s="71" t="str">
        <f t="shared" si="22"/>
        <v/>
      </c>
      <c r="G364" s="71" t="str">
        <f>IFERROR(VLOOKUP(D364,总目录!E:G,2,0),"")</f>
        <v/>
      </c>
      <c r="H364" s="71" t="str">
        <f>IFERROR(VLOOKUP(D364,总目录!E:G,3,0),"")</f>
        <v/>
      </c>
      <c r="I364" s="73" t="str">
        <f t="shared" si="23"/>
        <v/>
      </c>
    </row>
    <row r="365" spans="1:9" x14ac:dyDescent="0.25">
      <c r="A365" s="73" t="str">
        <f t="shared" si="20"/>
        <v/>
      </c>
      <c r="B365" s="16"/>
      <c r="C365" s="15"/>
      <c r="D365" s="71" t="str">
        <f t="shared" si="21"/>
        <v/>
      </c>
      <c r="E365" s="71" t="str">
        <f>IFERROR(VLOOKUP(D365,总目录!E:H,4,0),"")</f>
        <v/>
      </c>
      <c r="F365" s="71" t="str">
        <f t="shared" si="22"/>
        <v/>
      </c>
      <c r="G365" s="71" t="str">
        <f>IFERROR(VLOOKUP(D365,总目录!E:G,2,0),"")</f>
        <v/>
      </c>
      <c r="H365" s="71" t="str">
        <f>IFERROR(VLOOKUP(D365,总目录!E:G,3,0),"")</f>
        <v/>
      </c>
      <c r="I365" s="73" t="str">
        <f t="shared" si="23"/>
        <v/>
      </c>
    </row>
    <row r="366" spans="1:9" x14ac:dyDescent="0.25">
      <c r="A366" s="73" t="str">
        <f t="shared" si="20"/>
        <v/>
      </c>
      <c r="B366" s="16"/>
      <c r="C366" s="15"/>
      <c r="D366" s="71" t="str">
        <f t="shared" si="21"/>
        <v/>
      </c>
      <c r="E366" s="71" t="str">
        <f>IFERROR(VLOOKUP(D366,总目录!E:H,4,0),"")</f>
        <v/>
      </c>
      <c r="F366" s="71" t="str">
        <f t="shared" si="22"/>
        <v/>
      </c>
      <c r="G366" s="71" t="str">
        <f>IFERROR(VLOOKUP(D366,总目录!E:G,2,0),"")</f>
        <v/>
      </c>
      <c r="H366" s="71" t="str">
        <f>IFERROR(VLOOKUP(D366,总目录!E:G,3,0),"")</f>
        <v/>
      </c>
      <c r="I366" s="73" t="str">
        <f t="shared" si="23"/>
        <v/>
      </c>
    </row>
    <row r="367" spans="1:9" x14ac:dyDescent="0.25">
      <c r="A367" s="73" t="str">
        <f t="shared" si="20"/>
        <v/>
      </c>
      <c r="B367" s="16"/>
      <c r="C367" s="15"/>
      <c r="D367" s="71" t="str">
        <f t="shared" si="21"/>
        <v/>
      </c>
      <c r="E367" s="71" t="str">
        <f>IFERROR(VLOOKUP(D367,总目录!E:H,4,0),"")</f>
        <v/>
      </c>
      <c r="F367" s="71" t="str">
        <f t="shared" si="22"/>
        <v/>
      </c>
      <c r="G367" s="71" t="str">
        <f>IFERROR(VLOOKUP(D367,总目录!E:G,2,0),"")</f>
        <v/>
      </c>
      <c r="H367" s="71" t="str">
        <f>IFERROR(VLOOKUP(D367,总目录!E:G,3,0),"")</f>
        <v/>
      </c>
      <c r="I367" s="73" t="str">
        <f t="shared" si="23"/>
        <v/>
      </c>
    </row>
    <row r="368" spans="1:9" x14ac:dyDescent="0.25">
      <c r="A368" s="73" t="str">
        <f t="shared" si="20"/>
        <v/>
      </c>
      <c r="B368" s="16"/>
      <c r="C368" s="15"/>
      <c r="D368" s="71" t="str">
        <f t="shared" si="21"/>
        <v/>
      </c>
      <c r="E368" s="71" t="str">
        <f>IFERROR(VLOOKUP(D368,总目录!E:H,4,0),"")</f>
        <v/>
      </c>
      <c r="F368" s="71" t="str">
        <f t="shared" si="22"/>
        <v/>
      </c>
      <c r="G368" s="71" t="str">
        <f>IFERROR(VLOOKUP(D368,总目录!E:G,2,0),"")</f>
        <v/>
      </c>
      <c r="H368" s="71" t="str">
        <f>IFERROR(VLOOKUP(D368,总目录!E:G,3,0),"")</f>
        <v/>
      </c>
      <c r="I368" s="73" t="str">
        <f t="shared" si="23"/>
        <v/>
      </c>
    </row>
    <row r="369" spans="1:9" x14ac:dyDescent="0.25">
      <c r="A369" s="73" t="str">
        <f t="shared" si="20"/>
        <v/>
      </c>
      <c r="B369" s="16"/>
      <c r="C369" s="15"/>
      <c r="D369" s="71" t="str">
        <f t="shared" si="21"/>
        <v/>
      </c>
      <c r="E369" s="71" t="str">
        <f>IFERROR(VLOOKUP(D369,总目录!E:H,4,0),"")</f>
        <v/>
      </c>
      <c r="F369" s="71" t="str">
        <f t="shared" si="22"/>
        <v/>
      </c>
      <c r="G369" s="71" t="str">
        <f>IFERROR(VLOOKUP(D369,总目录!E:G,2,0),"")</f>
        <v/>
      </c>
      <c r="H369" s="71" t="str">
        <f>IFERROR(VLOOKUP(D369,总目录!E:G,3,0),"")</f>
        <v/>
      </c>
      <c r="I369" s="73" t="str">
        <f t="shared" si="23"/>
        <v/>
      </c>
    </row>
    <row r="370" spans="1:9" x14ac:dyDescent="0.25">
      <c r="A370" s="73" t="str">
        <f t="shared" si="20"/>
        <v/>
      </c>
      <c r="B370" s="16"/>
      <c r="C370" s="15"/>
      <c r="D370" s="71" t="str">
        <f t="shared" si="21"/>
        <v/>
      </c>
      <c r="E370" s="71" t="str">
        <f>IFERROR(VLOOKUP(D370,总目录!E:H,4,0),"")</f>
        <v/>
      </c>
      <c r="F370" s="71" t="str">
        <f t="shared" si="22"/>
        <v/>
      </c>
      <c r="G370" s="71" t="str">
        <f>IFERROR(VLOOKUP(D370,总目录!E:G,2,0),"")</f>
        <v/>
      </c>
      <c r="H370" s="71" t="str">
        <f>IFERROR(VLOOKUP(D370,总目录!E:G,3,0),"")</f>
        <v/>
      </c>
      <c r="I370" s="73" t="str">
        <f t="shared" si="23"/>
        <v/>
      </c>
    </row>
    <row r="371" spans="1:9" x14ac:dyDescent="0.25">
      <c r="A371" s="73" t="str">
        <f t="shared" si="20"/>
        <v/>
      </c>
      <c r="B371" s="16"/>
      <c r="C371" s="15"/>
      <c r="D371" s="71" t="str">
        <f t="shared" si="21"/>
        <v/>
      </c>
      <c r="E371" s="71" t="str">
        <f>IFERROR(VLOOKUP(D371,总目录!E:H,4,0),"")</f>
        <v/>
      </c>
      <c r="F371" s="71" t="str">
        <f t="shared" si="22"/>
        <v/>
      </c>
      <c r="G371" s="71" t="str">
        <f>IFERROR(VLOOKUP(D371,总目录!E:G,2,0),"")</f>
        <v/>
      </c>
      <c r="H371" s="71" t="str">
        <f>IFERROR(VLOOKUP(D371,总目录!E:G,3,0),"")</f>
        <v/>
      </c>
      <c r="I371" s="73" t="str">
        <f t="shared" si="23"/>
        <v/>
      </c>
    </row>
    <row r="372" spans="1:9" x14ac:dyDescent="0.25">
      <c r="A372" s="73" t="str">
        <f t="shared" si="20"/>
        <v/>
      </c>
      <c r="B372" s="16"/>
      <c r="C372" s="15"/>
      <c r="D372" s="71" t="str">
        <f t="shared" si="21"/>
        <v/>
      </c>
      <c r="E372" s="71" t="str">
        <f>IFERROR(VLOOKUP(D372,总目录!E:H,4,0),"")</f>
        <v/>
      </c>
      <c r="F372" s="71" t="str">
        <f t="shared" si="22"/>
        <v/>
      </c>
      <c r="G372" s="71" t="str">
        <f>IFERROR(VLOOKUP(D372,总目录!E:G,2,0),"")</f>
        <v/>
      </c>
      <c r="H372" s="71" t="str">
        <f>IFERROR(VLOOKUP(D372,总目录!E:G,3,0),"")</f>
        <v/>
      </c>
      <c r="I372" s="73" t="str">
        <f t="shared" si="23"/>
        <v/>
      </c>
    </row>
    <row r="373" spans="1:9" x14ac:dyDescent="0.25">
      <c r="A373" s="73" t="str">
        <f t="shared" si="20"/>
        <v/>
      </c>
      <c r="B373" s="16"/>
      <c r="C373" s="15"/>
      <c r="D373" s="71" t="str">
        <f t="shared" si="21"/>
        <v/>
      </c>
      <c r="E373" s="71" t="str">
        <f>IFERROR(VLOOKUP(D373,总目录!E:H,4,0),"")</f>
        <v/>
      </c>
      <c r="F373" s="71" t="str">
        <f t="shared" si="22"/>
        <v/>
      </c>
      <c r="G373" s="71" t="str">
        <f>IFERROR(VLOOKUP(D373,总目录!E:G,2,0),"")</f>
        <v/>
      </c>
      <c r="H373" s="71" t="str">
        <f>IFERROR(VLOOKUP(D373,总目录!E:G,3,0),"")</f>
        <v/>
      </c>
      <c r="I373" s="73" t="str">
        <f t="shared" si="23"/>
        <v/>
      </c>
    </row>
    <row r="374" spans="1:9" x14ac:dyDescent="0.25">
      <c r="A374" s="73" t="str">
        <f t="shared" si="20"/>
        <v/>
      </c>
      <c r="B374" s="16"/>
      <c r="C374" s="15"/>
      <c r="D374" s="71" t="str">
        <f t="shared" si="21"/>
        <v/>
      </c>
      <c r="E374" s="71" t="str">
        <f>IFERROR(VLOOKUP(D374,总目录!E:H,4,0),"")</f>
        <v/>
      </c>
      <c r="F374" s="71" t="str">
        <f t="shared" si="22"/>
        <v/>
      </c>
      <c r="G374" s="71" t="str">
        <f>IFERROR(VLOOKUP(D374,总目录!E:G,2,0),"")</f>
        <v/>
      </c>
      <c r="H374" s="71" t="str">
        <f>IFERROR(VLOOKUP(D374,总目录!E:G,3,0),"")</f>
        <v/>
      </c>
      <c r="I374" s="73" t="str">
        <f t="shared" si="23"/>
        <v/>
      </c>
    </row>
    <row r="375" spans="1:9" x14ac:dyDescent="0.25">
      <c r="A375" s="73" t="str">
        <f t="shared" si="20"/>
        <v/>
      </c>
      <c r="B375" s="16"/>
      <c r="C375" s="15"/>
      <c r="D375" s="71" t="str">
        <f t="shared" si="21"/>
        <v/>
      </c>
      <c r="E375" s="71" t="str">
        <f>IFERROR(VLOOKUP(D375,总目录!E:H,4,0),"")</f>
        <v/>
      </c>
      <c r="F375" s="71" t="str">
        <f t="shared" si="22"/>
        <v/>
      </c>
      <c r="G375" s="71" t="str">
        <f>IFERROR(VLOOKUP(D375,总目录!E:G,2,0),"")</f>
        <v/>
      </c>
      <c r="H375" s="71" t="str">
        <f>IFERROR(VLOOKUP(D375,总目录!E:G,3,0),"")</f>
        <v/>
      </c>
      <c r="I375" s="73" t="str">
        <f t="shared" si="23"/>
        <v/>
      </c>
    </row>
    <row r="376" spans="1:9" x14ac:dyDescent="0.25">
      <c r="A376" s="73" t="str">
        <f t="shared" si="20"/>
        <v/>
      </c>
      <c r="B376" s="16"/>
      <c r="C376" s="15"/>
      <c r="D376" s="71" t="str">
        <f t="shared" si="21"/>
        <v/>
      </c>
      <c r="E376" s="71" t="str">
        <f>IFERROR(VLOOKUP(D376,总目录!E:H,4,0),"")</f>
        <v/>
      </c>
      <c r="F376" s="71" t="str">
        <f t="shared" si="22"/>
        <v/>
      </c>
      <c r="G376" s="71" t="str">
        <f>IFERROR(VLOOKUP(D376,总目录!E:G,2,0),"")</f>
        <v/>
      </c>
      <c r="H376" s="71" t="str">
        <f>IFERROR(VLOOKUP(D376,总目录!E:G,3,0),"")</f>
        <v/>
      </c>
      <c r="I376" s="73" t="str">
        <f t="shared" si="23"/>
        <v/>
      </c>
    </row>
    <row r="377" spans="1:9" x14ac:dyDescent="0.25">
      <c r="A377" s="73" t="str">
        <f t="shared" si="20"/>
        <v/>
      </c>
      <c r="B377" s="16"/>
      <c r="C377" s="15"/>
      <c r="D377" s="71" t="str">
        <f t="shared" si="21"/>
        <v/>
      </c>
      <c r="E377" s="71" t="str">
        <f>IFERROR(VLOOKUP(D377,总目录!E:H,4,0),"")</f>
        <v/>
      </c>
      <c r="F377" s="71" t="str">
        <f t="shared" si="22"/>
        <v/>
      </c>
      <c r="G377" s="71" t="str">
        <f>IFERROR(VLOOKUP(D377,总目录!E:G,2,0),"")</f>
        <v/>
      </c>
      <c r="H377" s="71" t="str">
        <f>IFERROR(VLOOKUP(D377,总目录!E:G,3,0),"")</f>
        <v/>
      </c>
      <c r="I377" s="73" t="str">
        <f t="shared" si="23"/>
        <v/>
      </c>
    </row>
    <row r="378" spans="1:9" x14ac:dyDescent="0.25">
      <c r="A378" s="73" t="str">
        <f t="shared" si="20"/>
        <v/>
      </c>
      <c r="B378" s="16"/>
      <c r="C378" s="15"/>
      <c r="D378" s="71" t="str">
        <f t="shared" si="21"/>
        <v/>
      </c>
      <c r="E378" s="71" t="str">
        <f>IFERROR(VLOOKUP(D378,总目录!E:H,4,0),"")</f>
        <v/>
      </c>
      <c r="F378" s="71" t="str">
        <f t="shared" si="22"/>
        <v/>
      </c>
      <c r="G378" s="71" t="str">
        <f>IFERROR(VLOOKUP(D378,总目录!E:G,2,0),"")</f>
        <v/>
      </c>
      <c r="H378" s="71" t="str">
        <f>IFERROR(VLOOKUP(D378,总目录!E:G,3,0),"")</f>
        <v/>
      </c>
      <c r="I378" s="73" t="str">
        <f t="shared" si="23"/>
        <v/>
      </c>
    </row>
    <row r="379" spans="1:9" x14ac:dyDescent="0.25">
      <c r="A379" s="73" t="str">
        <f t="shared" si="20"/>
        <v/>
      </c>
      <c r="B379" s="16"/>
      <c r="C379" s="15"/>
      <c r="D379" s="71" t="str">
        <f t="shared" si="21"/>
        <v/>
      </c>
      <c r="E379" s="71" t="str">
        <f>IFERROR(VLOOKUP(D379,总目录!E:H,4,0),"")</f>
        <v/>
      </c>
      <c r="F379" s="71" t="str">
        <f t="shared" si="22"/>
        <v/>
      </c>
      <c r="G379" s="71" t="str">
        <f>IFERROR(VLOOKUP(D379,总目录!E:G,2,0),"")</f>
        <v/>
      </c>
      <c r="H379" s="71" t="str">
        <f>IFERROR(VLOOKUP(D379,总目录!E:G,3,0),"")</f>
        <v/>
      </c>
      <c r="I379" s="73" t="str">
        <f t="shared" si="23"/>
        <v/>
      </c>
    </row>
    <row r="380" spans="1:9" x14ac:dyDescent="0.25">
      <c r="A380" s="73" t="str">
        <f t="shared" si="20"/>
        <v/>
      </c>
      <c r="B380" s="16"/>
      <c r="C380" s="15"/>
      <c r="D380" s="71" t="str">
        <f t="shared" si="21"/>
        <v/>
      </c>
      <c r="E380" s="71" t="str">
        <f>IFERROR(VLOOKUP(D380,总目录!E:H,4,0),"")</f>
        <v/>
      </c>
      <c r="F380" s="71" t="str">
        <f t="shared" si="22"/>
        <v/>
      </c>
      <c r="G380" s="71" t="str">
        <f>IFERROR(VLOOKUP(D380,总目录!E:G,2,0),"")</f>
        <v/>
      </c>
      <c r="H380" s="71" t="str">
        <f>IFERROR(VLOOKUP(D380,总目录!E:G,3,0),"")</f>
        <v/>
      </c>
      <c r="I380" s="73" t="str">
        <f t="shared" si="23"/>
        <v/>
      </c>
    </row>
    <row r="381" spans="1:9" x14ac:dyDescent="0.25">
      <c r="A381" s="73" t="str">
        <f t="shared" si="20"/>
        <v/>
      </c>
      <c r="B381" s="16"/>
      <c r="C381" s="15"/>
      <c r="D381" s="71" t="str">
        <f t="shared" si="21"/>
        <v/>
      </c>
      <c r="E381" s="71" t="str">
        <f>IFERROR(VLOOKUP(D381,总目录!E:H,4,0),"")</f>
        <v/>
      </c>
      <c r="F381" s="71" t="str">
        <f t="shared" si="22"/>
        <v/>
      </c>
      <c r="G381" s="71" t="str">
        <f>IFERROR(VLOOKUP(D381,总目录!E:G,2,0),"")</f>
        <v/>
      </c>
      <c r="H381" s="71" t="str">
        <f>IFERROR(VLOOKUP(D381,总目录!E:G,3,0),"")</f>
        <v/>
      </c>
      <c r="I381" s="73" t="str">
        <f t="shared" si="23"/>
        <v/>
      </c>
    </row>
    <row r="382" spans="1:9" x14ac:dyDescent="0.25">
      <c r="A382" s="73" t="str">
        <f t="shared" si="20"/>
        <v/>
      </c>
      <c r="B382" s="16"/>
      <c r="C382" s="15"/>
      <c r="D382" s="71" t="str">
        <f t="shared" si="21"/>
        <v/>
      </c>
      <c r="E382" s="71" t="str">
        <f>IFERROR(VLOOKUP(D382,总目录!E:H,4,0),"")</f>
        <v/>
      </c>
      <c r="F382" s="71" t="str">
        <f t="shared" si="22"/>
        <v/>
      </c>
      <c r="G382" s="71" t="str">
        <f>IFERROR(VLOOKUP(D382,总目录!E:G,2,0),"")</f>
        <v/>
      </c>
      <c r="H382" s="71" t="str">
        <f>IFERROR(VLOOKUP(D382,总目录!E:G,3,0),"")</f>
        <v/>
      </c>
      <c r="I382" s="73" t="str">
        <f t="shared" si="23"/>
        <v/>
      </c>
    </row>
    <row r="383" spans="1:9" x14ac:dyDescent="0.25">
      <c r="A383" s="73" t="str">
        <f t="shared" si="20"/>
        <v/>
      </c>
      <c r="B383" s="16"/>
      <c r="C383" s="15"/>
      <c r="D383" s="71" t="str">
        <f t="shared" si="21"/>
        <v/>
      </c>
      <c r="E383" s="71" t="str">
        <f>IFERROR(VLOOKUP(D383,总目录!E:H,4,0),"")</f>
        <v/>
      </c>
      <c r="F383" s="71" t="str">
        <f t="shared" si="22"/>
        <v/>
      </c>
      <c r="G383" s="71" t="str">
        <f>IFERROR(VLOOKUP(D383,总目录!E:G,2,0),"")</f>
        <v/>
      </c>
      <c r="H383" s="71" t="str">
        <f>IFERROR(VLOOKUP(D383,总目录!E:G,3,0),"")</f>
        <v/>
      </c>
      <c r="I383" s="73" t="str">
        <f t="shared" si="23"/>
        <v/>
      </c>
    </row>
    <row r="384" spans="1:9" x14ac:dyDescent="0.25">
      <c r="A384" s="73" t="str">
        <f t="shared" si="20"/>
        <v/>
      </c>
      <c r="B384" s="16"/>
      <c r="C384" s="15"/>
      <c r="D384" s="71" t="str">
        <f t="shared" si="21"/>
        <v/>
      </c>
      <c r="E384" s="71" t="str">
        <f>IFERROR(VLOOKUP(D384,总目录!E:H,4,0),"")</f>
        <v/>
      </c>
      <c r="F384" s="71" t="str">
        <f t="shared" si="22"/>
        <v/>
      </c>
      <c r="G384" s="71" t="str">
        <f>IFERROR(VLOOKUP(D384,总目录!E:G,2,0),"")</f>
        <v/>
      </c>
      <c r="H384" s="71" t="str">
        <f>IFERROR(VLOOKUP(D384,总目录!E:G,3,0),"")</f>
        <v/>
      </c>
      <c r="I384" s="73" t="str">
        <f t="shared" si="23"/>
        <v/>
      </c>
    </row>
    <row r="385" spans="1:9" x14ac:dyDescent="0.25">
      <c r="A385" s="73" t="str">
        <f t="shared" si="20"/>
        <v/>
      </c>
      <c r="B385" s="16"/>
      <c r="C385" s="15"/>
      <c r="D385" s="71" t="str">
        <f t="shared" si="21"/>
        <v/>
      </c>
      <c r="E385" s="71" t="str">
        <f>IFERROR(VLOOKUP(D385,总目录!E:H,4,0),"")</f>
        <v/>
      </c>
      <c r="F385" s="71" t="str">
        <f t="shared" si="22"/>
        <v/>
      </c>
      <c r="G385" s="71" t="str">
        <f>IFERROR(VLOOKUP(D385,总目录!E:G,2,0),"")</f>
        <v/>
      </c>
      <c r="H385" s="71" t="str">
        <f>IFERROR(VLOOKUP(D385,总目录!E:G,3,0),"")</f>
        <v/>
      </c>
      <c r="I385" s="73" t="str">
        <f t="shared" si="23"/>
        <v/>
      </c>
    </row>
    <row r="386" spans="1:9" x14ac:dyDescent="0.25">
      <c r="A386" s="73" t="str">
        <f t="shared" si="20"/>
        <v/>
      </c>
      <c r="B386" s="16"/>
      <c r="C386" s="15"/>
      <c r="D386" s="71" t="str">
        <f t="shared" si="21"/>
        <v/>
      </c>
      <c r="E386" s="71" t="str">
        <f>IFERROR(VLOOKUP(D386,总目录!E:H,4,0),"")</f>
        <v/>
      </c>
      <c r="F386" s="71" t="str">
        <f t="shared" si="22"/>
        <v/>
      </c>
      <c r="G386" s="71" t="str">
        <f>IFERROR(VLOOKUP(D386,总目录!E:G,2,0),"")</f>
        <v/>
      </c>
      <c r="H386" s="71" t="str">
        <f>IFERROR(VLOOKUP(D386,总目录!E:G,3,0),"")</f>
        <v/>
      </c>
      <c r="I386" s="73" t="str">
        <f t="shared" si="23"/>
        <v/>
      </c>
    </row>
    <row r="387" spans="1:9" x14ac:dyDescent="0.25">
      <c r="A387" s="73" t="str">
        <f t="shared" ref="A387:A450" si="24">IF(B387="","",ROW(B387)-1)</f>
        <v/>
      </c>
      <c r="B387" s="16"/>
      <c r="C387" s="15"/>
      <c r="D387" s="71" t="str">
        <f t="shared" ref="D387:D450" si="25">IF(B387="","",MID(B387,0+1,FIND("-",B387,1)-1))</f>
        <v/>
      </c>
      <c r="E387" s="71" t="str">
        <f>IFERROR(VLOOKUP(D387,总目录!E:H,4,0),"")</f>
        <v/>
      </c>
      <c r="F387" s="71" t="str">
        <f t="shared" ref="F387:F450" si="26">HYPERLINK("#"&amp;D387&amp;"!D2",D387)</f>
        <v/>
      </c>
      <c r="G387" s="71" t="str">
        <f>IFERROR(VLOOKUP(D387,总目录!E:G,2,0),"")</f>
        <v/>
      </c>
      <c r="H387" s="71" t="str">
        <f>IFERROR(VLOOKUP(D387,总目录!E:G,3,0),"")</f>
        <v/>
      </c>
      <c r="I387" s="73" t="str">
        <f t="shared" ref="I387:I450" si="27">IF(B387="","",ROW(B387)-1)</f>
        <v/>
      </c>
    </row>
    <row r="388" spans="1:9" x14ac:dyDescent="0.25">
      <c r="A388" s="73" t="str">
        <f t="shared" si="24"/>
        <v/>
      </c>
      <c r="B388" s="16"/>
      <c r="C388" s="15"/>
      <c r="D388" s="71" t="str">
        <f t="shared" si="25"/>
        <v/>
      </c>
      <c r="E388" s="71" t="str">
        <f>IFERROR(VLOOKUP(D388,总目录!E:H,4,0),"")</f>
        <v/>
      </c>
      <c r="F388" s="71" t="str">
        <f t="shared" si="26"/>
        <v/>
      </c>
      <c r="G388" s="71" t="str">
        <f>IFERROR(VLOOKUP(D388,总目录!E:G,2,0),"")</f>
        <v/>
      </c>
      <c r="H388" s="71" t="str">
        <f>IFERROR(VLOOKUP(D388,总目录!E:G,3,0),"")</f>
        <v/>
      </c>
      <c r="I388" s="73" t="str">
        <f t="shared" si="27"/>
        <v/>
      </c>
    </row>
    <row r="389" spans="1:9" x14ac:dyDescent="0.25">
      <c r="A389" s="73" t="str">
        <f t="shared" si="24"/>
        <v/>
      </c>
      <c r="B389" s="16"/>
      <c r="C389" s="15"/>
      <c r="D389" s="71" t="str">
        <f t="shared" si="25"/>
        <v/>
      </c>
      <c r="E389" s="71" t="str">
        <f>IFERROR(VLOOKUP(D389,总目录!E:H,4,0),"")</f>
        <v/>
      </c>
      <c r="F389" s="71" t="str">
        <f t="shared" si="26"/>
        <v/>
      </c>
      <c r="G389" s="71" t="str">
        <f>IFERROR(VLOOKUP(D389,总目录!E:G,2,0),"")</f>
        <v/>
      </c>
      <c r="H389" s="71" t="str">
        <f>IFERROR(VLOOKUP(D389,总目录!E:G,3,0),"")</f>
        <v/>
      </c>
      <c r="I389" s="73" t="str">
        <f t="shared" si="27"/>
        <v/>
      </c>
    </row>
    <row r="390" spans="1:9" x14ac:dyDescent="0.25">
      <c r="A390" s="73" t="str">
        <f t="shared" si="24"/>
        <v/>
      </c>
      <c r="B390" s="16"/>
      <c r="C390" s="15"/>
      <c r="D390" s="71" t="str">
        <f t="shared" si="25"/>
        <v/>
      </c>
      <c r="E390" s="71" t="str">
        <f>IFERROR(VLOOKUP(D390,总目录!E:H,4,0),"")</f>
        <v/>
      </c>
      <c r="F390" s="71" t="str">
        <f t="shared" si="26"/>
        <v/>
      </c>
      <c r="G390" s="71" t="str">
        <f>IFERROR(VLOOKUP(D390,总目录!E:G,2,0),"")</f>
        <v/>
      </c>
      <c r="H390" s="71" t="str">
        <f>IFERROR(VLOOKUP(D390,总目录!E:G,3,0),"")</f>
        <v/>
      </c>
      <c r="I390" s="73" t="str">
        <f t="shared" si="27"/>
        <v/>
      </c>
    </row>
    <row r="391" spans="1:9" x14ac:dyDescent="0.25">
      <c r="A391" s="73" t="str">
        <f t="shared" si="24"/>
        <v/>
      </c>
      <c r="B391" s="16"/>
      <c r="C391" s="15"/>
      <c r="D391" s="71" t="str">
        <f t="shared" si="25"/>
        <v/>
      </c>
      <c r="E391" s="71" t="str">
        <f>IFERROR(VLOOKUP(D391,总目录!E:H,4,0),"")</f>
        <v/>
      </c>
      <c r="F391" s="71" t="str">
        <f t="shared" si="26"/>
        <v/>
      </c>
      <c r="G391" s="71" t="str">
        <f>IFERROR(VLOOKUP(D391,总目录!E:G,2,0),"")</f>
        <v/>
      </c>
      <c r="H391" s="71" t="str">
        <f>IFERROR(VLOOKUP(D391,总目录!E:G,3,0),"")</f>
        <v/>
      </c>
      <c r="I391" s="73" t="str">
        <f t="shared" si="27"/>
        <v/>
      </c>
    </row>
    <row r="392" spans="1:9" x14ac:dyDescent="0.25">
      <c r="A392" s="73" t="str">
        <f t="shared" si="24"/>
        <v/>
      </c>
      <c r="B392" s="16"/>
      <c r="C392" s="15"/>
      <c r="D392" s="71" t="str">
        <f t="shared" si="25"/>
        <v/>
      </c>
      <c r="E392" s="71" t="str">
        <f>IFERROR(VLOOKUP(D392,总目录!E:H,4,0),"")</f>
        <v/>
      </c>
      <c r="F392" s="71" t="str">
        <f t="shared" si="26"/>
        <v/>
      </c>
      <c r="G392" s="71" t="str">
        <f>IFERROR(VLOOKUP(D392,总目录!E:G,2,0),"")</f>
        <v/>
      </c>
      <c r="H392" s="71" t="str">
        <f>IFERROR(VLOOKUP(D392,总目录!E:G,3,0),"")</f>
        <v/>
      </c>
      <c r="I392" s="73" t="str">
        <f t="shared" si="27"/>
        <v/>
      </c>
    </row>
    <row r="393" spans="1:9" x14ac:dyDescent="0.25">
      <c r="A393" s="73" t="str">
        <f t="shared" si="24"/>
        <v/>
      </c>
      <c r="B393" s="16"/>
      <c r="C393" s="15"/>
      <c r="D393" s="71" t="str">
        <f t="shared" si="25"/>
        <v/>
      </c>
      <c r="E393" s="71" t="str">
        <f>IFERROR(VLOOKUP(D393,总目录!E:H,4,0),"")</f>
        <v/>
      </c>
      <c r="F393" s="71" t="str">
        <f t="shared" si="26"/>
        <v/>
      </c>
      <c r="G393" s="71" t="str">
        <f>IFERROR(VLOOKUP(D393,总目录!E:G,2,0),"")</f>
        <v/>
      </c>
      <c r="H393" s="71" t="str">
        <f>IFERROR(VLOOKUP(D393,总目录!E:G,3,0),"")</f>
        <v/>
      </c>
      <c r="I393" s="73" t="str">
        <f t="shared" si="27"/>
        <v/>
      </c>
    </row>
    <row r="394" spans="1:9" x14ac:dyDescent="0.25">
      <c r="A394" s="73" t="str">
        <f t="shared" si="24"/>
        <v/>
      </c>
      <c r="B394" s="16"/>
      <c r="C394" s="15"/>
      <c r="D394" s="71" t="str">
        <f t="shared" si="25"/>
        <v/>
      </c>
      <c r="E394" s="71" t="str">
        <f>IFERROR(VLOOKUP(D394,总目录!E:H,4,0),"")</f>
        <v/>
      </c>
      <c r="F394" s="71" t="str">
        <f t="shared" si="26"/>
        <v/>
      </c>
      <c r="G394" s="71" t="str">
        <f>IFERROR(VLOOKUP(D394,总目录!E:G,2,0),"")</f>
        <v/>
      </c>
      <c r="H394" s="71" t="str">
        <f>IFERROR(VLOOKUP(D394,总目录!E:G,3,0),"")</f>
        <v/>
      </c>
      <c r="I394" s="73" t="str">
        <f t="shared" si="27"/>
        <v/>
      </c>
    </row>
    <row r="395" spans="1:9" x14ac:dyDescent="0.25">
      <c r="A395" s="73" t="str">
        <f t="shared" si="24"/>
        <v/>
      </c>
      <c r="B395" s="16"/>
      <c r="C395" s="15"/>
      <c r="D395" s="71" t="str">
        <f t="shared" si="25"/>
        <v/>
      </c>
      <c r="E395" s="71" t="str">
        <f>IFERROR(VLOOKUP(D395,总目录!E:H,4,0),"")</f>
        <v/>
      </c>
      <c r="F395" s="71" t="str">
        <f t="shared" si="26"/>
        <v/>
      </c>
      <c r="G395" s="71" t="str">
        <f>IFERROR(VLOOKUP(D395,总目录!E:G,2,0),"")</f>
        <v/>
      </c>
      <c r="H395" s="71" t="str">
        <f>IFERROR(VLOOKUP(D395,总目录!E:G,3,0),"")</f>
        <v/>
      </c>
      <c r="I395" s="73" t="str">
        <f t="shared" si="27"/>
        <v/>
      </c>
    </row>
    <row r="396" spans="1:9" x14ac:dyDescent="0.25">
      <c r="A396" s="73" t="str">
        <f t="shared" si="24"/>
        <v/>
      </c>
      <c r="B396" s="16"/>
      <c r="C396" s="15"/>
      <c r="D396" s="71" t="str">
        <f t="shared" si="25"/>
        <v/>
      </c>
      <c r="E396" s="71" t="str">
        <f>IFERROR(VLOOKUP(D396,总目录!E:H,4,0),"")</f>
        <v/>
      </c>
      <c r="F396" s="71" t="str">
        <f t="shared" si="26"/>
        <v/>
      </c>
      <c r="G396" s="71" t="str">
        <f>IFERROR(VLOOKUP(D396,总目录!E:G,2,0),"")</f>
        <v/>
      </c>
      <c r="H396" s="71" t="str">
        <f>IFERROR(VLOOKUP(D396,总目录!E:G,3,0),"")</f>
        <v/>
      </c>
      <c r="I396" s="73" t="str">
        <f t="shared" si="27"/>
        <v/>
      </c>
    </row>
    <row r="397" spans="1:9" x14ac:dyDescent="0.25">
      <c r="A397" s="73" t="str">
        <f t="shared" si="24"/>
        <v/>
      </c>
      <c r="B397" s="16"/>
      <c r="C397" s="15"/>
      <c r="D397" s="71" t="str">
        <f t="shared" si="25"/>
        <v/>
      </c>
      <c r="E397" s="71" t="str">
        <f>IFERROR(VLOOKUP(D397,总目录!E:H,4,0),"")</f>
        <v/>
      </c>
      <c r="F397" s="71" t="str">
        <f t="shared" si="26"/>
        <v/>
      </c>
      <c r="G397" s="71" t="str">
        <f>IFERROR(VLOOKUP(D397,总目录!E:G,2,0),"")</f>
        <v/>
      </c>
      <c r="H397" s="71" t="str">
        <f>IFERROR(VLOOKUP(D397,总目录!E:G,3,0),"")</f>
        <v/>
      </c>
      <c r="I397" s="73" t="str">
        <f t="shared" si="27"/>
        <v/>
      </c>
    </row>
    <row r="398" spans="1:9" x14ac:dyDescent="0.25">
      <c r="A398" s="73" t="str">
        <f t="shared" si="24"/>
        <v/>
      </c>
      <c r="B398" s="16"/>
      <c r="C398" s="15"/>
      <c r="D398" s="71" t="str">
        <f t="shared" si="25"/>
        <v/>
      </c>
      <c r="E398" s="71" t="str">
        <f>IFERROR(VLOOKUP(D398,总目录!E:H,4,0),"")</f>
        <v/>
      </c>
      <c r="F398" s="71" t="str">
        <f t="shared" si="26"/>
        <v/>
      </c>
      <c r="G398" s="71" t="str">
        <f>IFERROR(VLOOKUP(D398,总目录!E:G,2,0),"")</f>
        <v/>
      </c>
      <c r="H398" s="71" t="str">
        <f>IFERROR(VLOOKUP(D398,总目录!E:G,3,0),"")</f>
        <v/>
      </c>
      <c r="I398" s="73" t="str">
        <f t="shared" si="27"/>
        <v/>
      </c>
    </row>
    <row r="399" spans="1:9" x14ac:dyDescent="0.25">
      <c r="A399" s="73" t="str">
        <f t="shared" si="24"/>
        <v/>
      </c>
      <c r="B399" s="16"/>
      <c r="C399" s="15"/>
      <c r="D399" s="71" t="str">
        <f t="shared" si="25"/>
        <v/>
      </c>
      <c r="E399" s="71" t="str">
        <f>IFERROR(VLOOKUP(D399,总目录!E:H,4,0),"")</f>
        <v/>
      </c>
      <c r="F399" s="71" t="str">
        <f t="shared" si="26"/>
        <v/>
      </c>
      <c r="G399" s="71" t="str">
        <f>IFERROR(VLOOKUP(D399,总目录!E:G,2,0),"")</f>
        <v/>
      </c>
      <c r="H399" s="71" t="str">
        <f>IFERROR(VLOOKUP(D399,总目录!E:G,3,0),"")</f>
        <v/>
      </c>
      <c r="I399" s="73" t="str">
        <f t="shared" si="27"/>
        <v/>
      </c>
    </row>
    <row r="400" spans="1:9" x14ac:dyDescent="0.25">
      <c r="A400" s="73" t="str">
        <f t="shared" si="24"/>
        <v/>
      </c>
      <c r="B400" s="16"/>
      <c r="C400" s="15"/>
      <c r="D400" s="71" t="str">
        <f t="shared" si="25"/>
        <v/>
      </c>
      <c r="E400" s="71" t="str">
        <f>IFERROR(VLOOKUP(D400,总目录!E:H,4,0),"")</f>
        <v/>
      </c>
      <c r="F400" s="71" t="str">
        <f t="shared" si="26"/>
        <v/>
      </c>
      <c r="G400" s="71" t="str">
        <f>IFERROR(VLOOKUP(D400,总目录!E:G,2,0),"")</f>
        <v/>
      </c>
      <c r="H400" s="71" t="str">
        <f>IFERROR(VLOOKUP(D400,总目录!E:G,3,0),"")</f>
        <v/>
      </c>
      <c r="I400" s="73" t="str">
        <f t="shared" si="27"/>
        <v/>
      </c>
    </row>
    <row r="401" spans="1:9" x14ac:dyDescent="0.25">
      <c r="A401" s="73" t="str">
        <f t="shared" si="24"/>
        <v/>
      </c>
      <c r="B401" s="16"/>
      <c r="C401" s="15"/>
      <c r="D401" s="71" t="str">
        <f t="shared" si="25"/>
        <v/>
      </c>
      <c r="E401" s="71" t="str">
        <f>IFERROR(VLOOKUP(D401,总目录!E:H,4,0),"")</f>
        <v/>
      </c>
      <c r="F401" s="71" t="str">
        <f t="shared" si="26"/>
        <v/>
      </c>
      <c r="G401" s="71" t="str">
        <f>IFERROR(VLOOKUP(D401,总目录!E:G,2,0),"")</f>
        <v/>
      </c>
      <c r="H401" s="71" t="str">
        <f>IFERROR(VLOOKUP(D401,总目录!E:G,3,0),"")</f>
        <v/>
      </c>
      <c r="I401" s="73" t="str">
        <f t="shared" si="27"/>
        <v/>
      </c>
    </row>
    <row r="402" spans="1:9" x14ac:dyDescent="0.25">
      <c r="A402" s="73" t="str">
        <f t="shared" si="24"/>
        <v/>
      </c>
      <c r="B402" s="16"/>
      <c r="C402" s="15"/>
      <c r="D402" s="71" t="str">
        <f t="shared" si="25"/>
        <v/>
      </c>
      <c r="E402" s="71" t="str">
        <f>IFERROR(VLOOKUP(D402,总目录!E:H,4,0),"")</f>
        <v/>
      </c>
      <c r="F402" s="71" t="str">
        <f t="shared" si="26"/>
        <v/>
      </c>
      <c r="G402" s="71" t="str">
        <f>IFERROR(VLOOKUP(D402,总目录!E:G,2,0),"")</f>
        <v/>
      </c>
      <c r="H402" s="71" t="str">
        <f>IFERROR(VLOOKUP(D402,总目录!E:G,3,0),"")</f>
        <v/>
      </c>
      <c r="I402" s="73" t="str">
        <f t="shared" si="27"/>
        <v/>
      </c>
    </row>
    <row r="403" spans="1:9" x14ac:dyDescent="0.25">
      <c r="A403" s="73" t="str">
        <f t="shared" si="24"/>
        <v/>
      </c>
      <c r="B403" s="16"/>
      <c r="C403" s="15"/>
      <c r="D403" s="71" t="str">
        <f t="shared" si="25"/>
        <v/>
      </c>
      <c r="E403" s="71" t="str">
        <f>IFERROR(VLOOKUP(D403,总目录!E:H,4,0),"")</f>
        <v/>
      </c>
      <c r="F403" s="71" t="str">
        <f t="shared" si="26"/>
        <v/>
      </c>
      <c r="G403" s="71" t="str">
        <f>IFERROR(VLOOKUP(D403,总目录!E:G,2,0),"")</f>
        <v/>
      </c>
      <c r="H403" s="71" t="str">
        <f>IFERROR(VLOOKUP(D403,总目录!E:G,3,0),"")</f>
        <v/>
      </c>
      <c r="I403" s="73" t="str">
        <f t="shared" si="27"/>
        <v/>
      </c>
    </row>
    <row r="404" spans="1:9" x14ac:dyDescent="0.25">
      <c r="A404" s="73" t="str">
        <f t="shared" si="24"/>
        <v/>
      </c>
      <c r="B404" s="16"/>
      <c r="C404" s="15"/>
      <c r="D404" s="71" t="str">
        <f t="shared" si="25"/>
        <v/>
      </c>
      <c r="E404" s="71" t="str">
        <f>IFERROR(VLOOKUP(D404,总目录!E:H,4,0),"")</f>
        <v/>
      </c>
      <c r="F404" s="71" t="str">
        <f t="shared" si="26"/>
        <v/>
      </c>
      <c r="G404" s="71" t="str">
        <f>IFERROR(VLOOKUP(D404,总目录!E:G,2,0),"")</f>
        <v/>
      </c>
      <c r="H404" s="71" t="str">
        <f>IFERROR(VLOOKUP(D404,总目录!E:G,3,0),"")</f>
        <v/>
      </c>
      <c r="I404" s="73" t="str">
        <f t="shared" si="27"/>
        <v/>
      </c>
    </row>
    <row r="405" spans="1:9" x14ac:dyDescent="0.25">
      <c r="A405" s="73" t="str">
        <f t="shared" si="24"/>
        <v/>
      </c>
      <c r="B405" s="16"/>
      <c r="C405" s="15"/>
      <c r="D405" s="71" t="str">
        <f t="shared" si="25"/>
        <v/>
      </c>
      <c r="E405" s="71" t="str">
        <f>IFERROR(VLOOKUP(D405,总目录!E:H,4,0),"")</f>
        <v/>
      </c>
      <c r="F405" s="71" t="str">
        <f t="shared" si="26"/>
        <v/>
      </c>
      <c r="G405" s="71" t="str">
        <f>IFERROR(VLOOKUP(D405,总目录!E:G,2,0),"")</f>
        <v/>
      </c>
      <c r="H405" s="71" t="str">
        <f>IFERROR(VLOOKUP(D405,总目录!E:G,3,0),"")</f>
        <v/>
      </c>
      <c r="I405" s="73" t="str">
        <f t="shared" si="27"/>
        <v/>
      </c>
    </row>
    <row r="406" spans="1:9" x14ac:dyDescent="0.25">
      <c r="A406" s="73" t="str">
        <f t="shared" si="24"/>
        <v/>
      </c>
      <c r="B406" s="16"/>
      <c r="C406" s="15"/>
      <c r="D406" s="71" t="str">
        <f t="shared" si="25"/>
        <v/>
      </c>
      <c r="E406" s="71" t="str">
        <f>IFERROR(VLOOKUP(D406,总目录!E:H,4,0),"")</f>
        <v/>
      </c>
      <c r="F406" s="71" t="str">
        <f t="shared" si="26"/>
        <v/>
      </c>
      <c r="G406" s="71" t="str">
        <f>IFERROR(VLOOKUP(D406,总目录!E:G,2,0),"")</f>
        <v/>
      </c>
      <c r="H406" s="71" t="str">
        <f>IFERROR(VLOOKUP(D406,总目录!E:G,3,0),"")</f>
        <v/>
      </c>
      <c r="I406" s="73" t="str">
        <f t="shared" si="27"/>
        <v/>
      </c>
    </row>
    <row r="407" spans="1:9" x14ac:dyDescent="0.25">
      <c r="A407" s="73" t="str">
        <f t="shared" si="24"/>
        <v/>
      </c>
      <c r="B407" s="16"/>
      <c r="C407" s="15"/>
      <c r="D407" s="71" t="str">
        <f t="shared" si="25"/>
        <v/>
      </c>
      <c r="E407" s="71" t="str">
        <f>IFERROR(VLOOKUP(D407,总目录!E:H,4,0),"")</f>
        <v/>
      </c>
      <c r="F407" s="71" t="str">
        <f t="shared" si="26"/>
        <v/>
      </c>
      <c r="G407" s="71" t="str">
        <f>IFERROR(VLOOKUP(D407,总目录!E:G,2,0),"")</f>
        <v/>
      </c>
      <c r="H407" s="71" t="str">
        <f>IFERROR(VLOOKUP(D407,总目录!E:G,3,0),"")</f>
        <v/>
      </c>
      <c r="I407" s="73" t="str">
        <f t="shared" si="27"/>
        <v/>
      </c>
    </row>
    <row r="408" spans="1:9" x14ac:dyDescent="0.25">
      <c r="A408" s="73" t="str">
        <f t="shared" si="24"/>
        <v/>
      </c>
      <c r="B408" s="16"/>
      <c r="C408" s="15"/>
      <c r="D408" s="71" t="str">
        <f t="shared" si="25"/>
        <v/>
      </c>
      <c r="E408" s="71" t="str">
        <f>IFERROR(VLOOKUP(D408,总目录!E:H,4,0),"")</f>
        <v/>
      </c>
      <c r="F408" s="71" t="str">
        <f t="shared" si="26"/>
        <v/>
      </c>
      <c r="G408" s="71" t="str">
        <f>IFERROR(VLOOKUP(D408,总目录!E:G,2,0),"")</f>
        <v/>
      </c>
      <c r="H408" s="71" t="str">
        <f>IFERROR(VLOOKUP(D408,总目录!E:G,3,0),"")</f>
        <v/>
      </c>
      <c r="I408" s="73" t="str">
        <f t="shared" si="27"/>
        <v/>
      </c>
    </row>
    <row r="409" spans="1:9" x14ac:dyDescent="0.25">
      <c r="A409" s="73" t="str">
        <f t="shared" si="24"/>
        <v/>
      </c>
      <c r="B409" s="16"/>
      <c r="C409" s="15"/>
      <c r="D409" s="71" t="str">
        <f t="shared" si="25"/>
        <v/>
      </c>
      <c r="E409" s="71" t="str">
        <f>IFERROR(VLOOKUP(D409,总目录!E:H,4,0),"")</f>
        <v/>
      </c>
      <c r="F409" s="71" t="str">
        <f t="shared" si="26"/>
        <v/>
      </c>
      <c r="G409" s="71" t="str">
        <f>IFERROR(VLOOKUP(D409,总目录!E:G,2,0),"")</f>
        <v/>
      </c>
      <c r="H409" s="71" t="str">
        <f>IFERROR(VLOOKUP(D409,总目录!E:G,3,0),"")</f>
        <v/>
      </c>
      <c r="I409" s="73" t="str">
        <f t="shared" si="27"/>
        <v/>
      </c>
    </row>
    <row r="410" spans="1:9" x14ac:dyDescent="0.25">
      <c r="A410" s="73" t="str">
        <f t="shared" si="24"/>
        <v/>
      </c>
      <c r="B410" s="16"/>
      <c r="C410" s="15"/>
      <c r="D410" s="71" t="str">
        <f t="shared" si="25"/>
        <v/>
      </c>
      <c r="E410" s="71" t="str">
        <f>IFERROR(VLOOKUP(D410,总目录!E:H,4,0),"")</f>
        <v/>
      </c>
      <c r="F410" s="71" t="str">
        <f t="shared" si="26"/>
        <v/>
      </c>
      <c r="G410" s="71" t="str">
        <f>IFERROR(VLOOKUP(D410,总目录!E:G,2,0),"")</f>
        <v/>
      </c>
      <c r="H410" s="71" t="str">
        <f>IFERROR(VLOOKUP(D410,总目录!E:G,3,0),"")</f>
        <v/>
      </c>
      <c r="I410" s="73" t="str">
        <f t="shared" si="27"/>
        <v/>
      </c>
    </row>
    <row r="411" spans="1:9" x14ac:dyDescent="0.25">
      <c r="A411" s="73" t="str">
        <f t="shared" si="24"/>
        <v/>
      </c>
      <c r="B411" s="16"/>
      <c r="C411" s="15"/>
      <c r="D411" s="71" t="str">
        <f t="shared" si="25"/>
        <v/>
      </c>
      <c r="E411" s="71" t="str">
        <f>IFERROR(VLOOKUP(D411,总目录!E:H,4,0),"")</f>
        <v/>
      </c>
      <c r="F411" s="71" t="str">
        <f t="shared" si="26"/>
        <v/>
      </c>
      <c r="G411" s="71" t="str">
        <f>IFERROR(VLOOKUP(D411,总目录!E:G,2,0),"")</f>
        <v/>
      </c>
      <c r="H411" s="71" t="str">
        <f>IFERROR(VLOOKUP(D411,总目录!E:G,3,0),"")</f>
        <v/>
      </c>
      <c r="I411" s="73" t="str">
        <f t="shared" si="27"/>
        <v/>
      </c>
    </row>
    <row r="412" spans="1:9" x14ac:dyDescent="0.25">
      <c r="A412" s="73" t="str">
        <f t="shared" si="24"/>
        <v/>
      </c>
      <c r="B412" s="16"/>
      <c r="C412" s="15"/>
      <c r="D412" s="71" t="str">
        <f t="shared" si="25"/>
        <v/>
      </c>
      <c r="E412" s="71" t="str">
        <f>IFERROR(VLOOKUP(D412,总目录!E:H,4,0),"")</f>
        <v/>
      </c>
      <c r="F412" s="71" t="str">
        <f t="shared" si="26"/>
        <v/>
      </c>
      <c r="G412" s="71" t="str">
        <f>IFERROR(VLOOKUP(D412,总目录!E:G,2,0),"")</f>
        <v/>
      </c>
      <c r="H412" s="71" t="str">
        <f>IFERROR(VLOOKUP(D412,总目录!E:G,3,0),"")</f>
        <v/>
      </c>
      <c r="I412" s="73" t="str">
        <f t="shared" si="27"/>
        <v/>
      </c>
    </row>
    <row r="413" spans="1:9" x14ac:dyDescent="0.25">
      <c r="A413" s="73" t="str">
        <f t="shared" si="24"/>
        <v/>
      </c>
      <c r="B413" s="16"/>
      <c r="C413" s="15"/>
      <c r="D413" s="71" t="str">
        <f t="shared" si="25"/>
        <v/>
      </c>
      <c r="E413" s="71" t="str">
        <f>IFERROR(VLOOKUP(D413,总目录!E:H,4,0),"")</f>
        <v/>
      </c>
      <c r="F413" s="71" t="str">
        <f t="shared" si="26"/>
        <v/>
      </c>
      <c r="G413" s="71" t="str">
        <f>IFERROR(VLOOKUP(D413,总目录!E:G,2,0),"")</f>
        <v/>
      </c>
      <c r="H413" s="71" t="str">
        <f>IFERROR(VLOOKUP(D413,总目录!E:G,3,0),"")</f>
        <v/>
      </c>
      <c r="I413" s="73" t="str">
        <f t="shared" si="27"/>
        <v/>
      </c>
    </row>
    <row r="414" spans="1:9" x14ac:dyDescent="0.25">
      <c r="A414" s="73" t="str">
        <f t="shared" si="24"/>
        <v/>
      </c>
      <c r="B414" s="16"/>
      <c r="C414" s="15"/>
      <c r="D414" s="71" t="str">
        <f t="shared" si="25"/>
        <v/>
      </c>
      <c r="E414" s="71" t="str">
        <f>IFERROR(VLOOKUP(D414,总目录!E:H,4,0),"")</f>
        <v/>
      </c>
      <c r="F414" s="71" t="str">
        <f t="shared" si="26"/>
        <v/>
      </c>
      <c r="G414" s="71" t="str">
        <f>IFERROR(VLOOKUP(D414,总目录!E:G,2,0),"")</f>
        <v/>
      </c>
      <c r="H414" s="71" t="str">
        <f>IFERROR(VLOOKUP(D414,总目录!E:G,3,0),"")</f>
        <v/>
      </c>
      <c r="I414" s="73" t="str">
        <f t="shared" si="27"/>
        <v/>
      </c>
    </row>
    <row r="415" spans="1:9" x14ac:dyDescent="0.25">
      <c r="A415" s="73" t="str">
        <f t="shared" si="24"/>
        <v/>
      </c>
      <c r="B415" s="16"/>
      <c r="C415" s="15"/>
      <c r="D415" s="71" t="str">
        <f t="shared" si="25"/>
        <v/>
      </c>
      <c r="E415" s="71" t="str">
        <f>IFERROR(VLOOKUP(D415,总目录!E:H,4,0),"")</f>
        <v/>
      </c>
      <c r="F415" s="71" t="str">
        <f t="shared" si="26"/>
        <v/>
      </c>
      <c r="G415" s="71" t="str">
        <f>IFERROR(VLOOKUP(D415,总目录!E:G,2,0),"")</f>
        <v/>
      </c>
      <c r="H415" s="71" t="str">
        <f>IFERROR(VLOOKUP(D415,总目录!E:G,3,0),"")</f>
        <v/>
      </c>
      <c r="I415" s="73" t="str">
        <f t="shared" si="27"/>
        <v/>
      </c>
    </row>
    <row r="416" spans="1:9" x14ac:dyDescent="0.25">
      <c r="A416" s="73" t="str">
        <f t="shared" si="24"/>
        <v/>
      </c>
      <c r="B416" s="16"/>
      <c r="C416" s="15"/>
      <c r="D416" s="71" t="str">
        <f t="shared" si="25"/>
        <v/>
      </c>
      <c r="E416" s="71" t="str">
        <f>IFERROR(VLOOKUP(D416,总目录!E:H,4,0),"")</f>
        <v/>
      </c>
      <c r="F416" s="71" t="str">
        <f t="shared" si="26"/>
        <v/>
      </c>
      <c r="G416" s="71" t="str">
        <f>IFERROR(VLOOKUP(D416,总目录!E:G,2,0),"")</f>
        <v/>
      </c>
      <c r="H416" s="71" t="str">
        <f>IFERROR(VLOOKUP(D416,总目录!E:G,3,0),"")</f>
        <v/>
      </c>
      <c r="I416" s="73" t="str">
        <f t="shared" si="27"/>
        <v/>
      </c>
    </row>
    <row r="417" spans="1:9" x14ac:dyDescent="0.25">
      <c r="A417" s="73" t="str">
        <f t="shared" si="24"/>
        <v/>
      </c>
      <c r="B417" s="16"/>
      <c r="C417" s="15"/>
      <c r="D417" s="71" t="str">
        <f t="shared" si="25"/>
        <v/>
      </c>
      <c r="E417" s="71" t="str">
        <f>IFERROR(VLOOKUP(D417,总目录!E:H,4,0),"")</f>
        <v/>
      </c>
      <c r="F417" s="71" t="str">
        <f t="shared" si="26"/>
        <v/>
      </c>
      <c r="G417" s="71" t="str">
        <f>IFERROR(VLOOKUP(D417,总目录!E:G,2,0),"")</f>
        <v/>
      </c>
      <c r="H417" s="71" t="str">
        <f>IFERROR(VLOOKUP(D417,总目录!E:G,3,0),"")</f>
        <v/>
      </c>
      <c r="I417" s="73" t="str">
        <f t="shared" si="27"/>
        <v/>
      </c>
    </row>
    <row r="418" spans="1:9" x14ac:dyDescent="0.25">
      <c r="A418" s="73" t="str">
        <f t="shared" si="24"/>
        <v/>
      </c>
      <c r="B418" s="16"/>
      <c r="C418" s="15"/>
      <c r="D418" s="71" t="str">
        <f t="shared" si="25"/>
        <v/>
      </c>
      <c r="E418" s="71" t="str">
        <f>IFERROR(VLOOKUP(D418,总目录!E:H,4,0),"")</f>
        <v/>
      </c>
      <c r="F418" s="71" t="str">
        <f t="shared" si="26"/>
        <v/>
      </c>
      <c r="G418" s="71" t="str">
        <f>IFERROR(VLOOKUP(D418,总目录!E:G,2,0),"")</f>
        <v/>
      </c>
      <c r="H418" s="71" t="str">
        <f>IFERROR(VLOOKUP(D418,总目录!E:G,3,0),"")</f>
        <v/>
      </c>
      <c r="I418" s="73" t="str">
        <f t="shared" si="27"/>
        <v/>
      </c>
    </row>
    <row r="419" spans="1:9" x14ac:dyDescent="0.25">
      <c r="A419" s="73" t="str">
        <f t="shared" si="24"/>
        <v/>
      </c>
      <c r="B419" s="16"/>
      <c r="C419" s="15"/>
      <c r="D419" s="71" t="str">
        <f t="shared" si="25"/>
        <v/>
      </c>
      <c r="E419" s="71" t="str">
        <f>IFERROR(VLOOKUP(D419,总目录!E:H,4,0),"")</f>
        <v/>
      </c>
      <c r="F419" s="71" t="str">
        <f t="shared" si="26"/>
        <v/>
      </c>
      <c r="G419" s="71" t="str">
        <f>IFERROR(VLOOKUP(D419,总目录!E:G,2,0),"")</f>
        <v/>
      </c>
      <c r="H419" s="71" t="str">
        <f>IFERROR(VLOOKUP(D419,总目录!E:G,3,0),"")</f>
        <v/>
      </c>
      <c r="I419" s="73" t="str">
        <f t="shared" si="27"/>
        <v/>
      </c>
    </row>
    <row r="420" spans="1:9" x14ac:dyDescent="0.25">
      <c r="A420" s="73" t="str">
        <f t="shared" si="24"/>
        <v/>
      </c>
      <c r="B420" s="16"/>
      <c r="C420" s="15"/>
      <c r="D420" s="71" t="str">
        <f t="shared" si="25"/>
        <v/>
      </c>
      <c r="E420" s="71" t="str">
        <f>IFERROR(VLOOKUP(D420,总目录!E:H,4,0),"")</f>
        <v/>
      </c>
      <c r="F420" s="71" t="str">
        <f t="shared" si="26"/>
        <v/>
      </c>
      <c r="G420" s="71" t="str">
        <f>IFERROR(VLOOKUP(D420,总目录!E:G,2,0),"")</f>
        <v/>
      </c>
      <c r="H420" s="71" t="str">
        <f>IFERROR(VLOOKUP(D420,总目录!E:G,3,0),"")</f>
        <v/>
      </c>
      <c r="I420" s="73" t="str">
        <f t="shared" si="27"/>
        <v/>
      </c>
    </row>
    <row r="421" spans="1:9" x14ac:dyDescent="0.25">
      <c r="A421" s="73" t="str">
        <f t="shared" si="24"/>
        <v/>
      </c>
      <c r="B421" s="16"/>
      <c r="C421" s="15"/>
      <c r="D421" s="71" t="str">
        <f t="shared" si="25"/>
        <v/>
      </c>
      <c r="E421" s="71" t="str">
        <f>IFERROR(VLOOKUP(D421,总目录!E:H,4,0),"")</f>
        <v/>
      </c>
      <c r="F421" s="71" t="str">
        <f t="shared" si="26"/>
        <v/>
      </c>
      <c r="G421" s="71" t="str">
        <f>IFERROR(VLOOKUP(D421,总目录!E:G,2,0),"")</f>
        <v/>
      </c>
      <c r="H421" s="71" t="str">
        <f>IFERROR(VLOOKUP(D421,总目录!E:G,3,0),"")</f>
        <v/>
      </c>
      <c r="I421" s="73" t="str">
        <f t="shared" si="27"/>
        <v/>
      </c>
    </row>
    <row r="422" spans="1:9" x14ac:dyDescent="0.25">
      <c r="A422" s="73" t="str">
        <f t="shared" si="24"/>
        <v/>
      </c>
      <c r="B422" s="16"/>
      <c r="C422" s="15"/>
      <c r="D422" s="71" t="str">
        <f t="shared" si="25"/>
        <v/>
      </c>
      <c r="E422" s="71" t="str">
        <f>IFERROR(VLOOKUP(D422,总目录!E:H,4,0),"")</f>
        <v/>
      </c>
      <c r="F422" s="71" t="str">
        <f t="shared" si="26"/>
        <v/>
      </c>
      <c r="G422" s="71" t="str">
        <f>IFERROR(VLOOKUP(D422,总目录!E:G,2,0),"")</f>
        <v/>
      </c>
      <c r="H422" s="71" t="str">
        <f>IFERROR(VLOOKUP(D422,总目录!E:G,3,0),"")</f>
        <v/>
      </c>
      <c r="I422" s="73" t="str">
        <f t="shared" si="27"/>
        <v/>
      </c>
    </row>
    <row r="423" spans="1:9" x14ac:dyDescent="0.25">
      <c r="A423" s="73" t="str">
        <f t="shared" si="24"/>
        <v/>
      </c>
      <c r="B423" s="16"/>
      <c r="C423" s="15"/>
      <c r="D423" s="71" t="str">
        <f t="shared" si="25"/>
        <v/>
      </c>
      <c r="E423" s="71" t="str">
        <f>IFERROR(VLOOKUP(D423,总目录!E:H,4,0),"")</f>
        <v/>
      </c>
      <c r="F423" s="71" t="str">
        <f t="shared" si="26"/>
        <v/>
      </c>
      <c r="G423" s="71" t="str">
        <f>IFERROR(VLOOKUP(D423,总目录!E:G,2,0),"")</f>
        <v/>
      </c>
      <c r="H423" s="71" t="str">
        <f>IFERROR(VLOOKUP(D423,总目录!E:G,3,0),"")</f>
        <v/>
      </c>
      <c r="I423" s="73" t="str">
        <f t="shared" si="27"/>
        <v/>
      </c>
    </row>
    <row r="424" spans="1:9" x14ac:dyDescent="0.25">
      <c r="A424" s="73" t="str">
        <f t="shared" si="24"/>
        <v/>
      </c>
      <c r="B424" s="16"/>
      <c r="C424" s="15"/>
      <c r="D424" s="71" t="str">
        <f t="shared" si="25"/>
        <v/>
      </c>
      <c r="E424" s="71" t="str">
        <f>IFERROR(VLOOKUP(D424,总目录!E:H,4,0),"")</f>
        <v/>
      </c>
      <c r="F424" s="71" t="str">
        <f t="shared" si="26"/>
        <v/>
      </c>
      <c r="G424" s="71" t="str">
        <f>IFERROR(VLOOKUP(D424,总目录!E:G,2,0),"")</f>
        <v/>
      </c>
      <c r="H424" s="71" t="str">
        <f>IFERROR(VLOOKUP(D424,总目录!E:G,3,0),"")</f>
        <v/>
      </c>
      <c r="I424" s="73" t="str">
        <f t="shared" si="27"/>
        <v/>
      </c>
    </row>
    <row r="425" spans="1:9" x14ac:dyDescent="0.25">
      <c r="A425" s="73" t="str">
        <f t="shared" si="24"/>
        <v/>
      </c>
      <c r="B425" s="16"/>
      <c r="C425" s="15"/>
      <c r="D425" s="71" t="str">
        <f t="shared" si="25"/>
        <v/>
      </c>
      <c r="E425" s="71" t="str">
        <f>IFERROR(VLOOKUP(D425,总目录!E:H,4,0),"")</f>
        <v/>
      </c>
      <c r="F425" s="71" t="str">
        <f t="shared" si="26"/>
        <v/>
      </c>
      <c r="G425" s="71" t="str">
        <f>IFERROR(VLOOKUP(D425,总目录!E:G,2,0),"")</f>
        <v/>
      </c>
      <c r="H425" s="71" t="str">
        <f>IFERROR(VLOOKUP(D425,总目录!E:G,3,0),"")</f>
        <v/>
      </c>
      <c r="I425" s="73" t="str">
        <f t="shared" si="27"/>
        <v/>
      </c>
    </row>
    <row r="426" spans="1:9" x14ac:dyDescent="0.25">
      <c r="A426" s="73" t="str">
        <f t="shared" si="24"/>
        <v/>
      </c>
      <c r="B426" s="16"/>
      <c r="C426" s="15"/>
      <c r="D426" s="71" t="str">
        <f t="shared" si="25"/>
        <v/>
      </c>
      <c r="E426" s="71" t="str">
        <f>IFERROR(VLOOKUP(D426,总目录!E:H,4,0),"")</f>
        <v/>
      </c>
      <c r="F426" s="71" t="str">
        <f t="shared" si="26"/>
        <v/>
      </c>
      <c r="G426" s="71" t="str">
        <f>IFERROR(VLOOKUP(D426,总目录!E:G,2,0),"")</f>
        <v/>
      </c>
      <c r="H426" s="71" t="str">
        <f>IFERROR(VLOOKUP(D426,总目录!E:G,3,0),"")</f>
        <v/>
      </c>
      <c r="I426" s="73" t="str">
        <f t="shared" si="27"/>
        <v/>
      </c>
    </row>
    <row r="427" spans="1:9" x14ac:dyDescent="0.25">
      <c r="A427" s="73" t="str">
        <f t="shared" si="24"/>
        <v/>
      </c>
      <c r="B427" s="16"/>
      <c r="C427" s="15"/>
      <c r="D427" s="71" t="str">
        <f t="shared" si="25"/>
        <v/>
      </c>
      <c r="E427" s="71" t="str">
        <f>IFERROR(VLOOKUP(D427,总目录!E:H,4,0),"")</f>
        <v/>
      </c>
      <c r="F427" s="71" t="str">
        <f t="shared" si="26"/>
        <v/>
      </c>
      <c r="G427" s="71" t="str">
        <f>IFERROR(VLOOKUP(D427,总目录!E:G,2,0),"")</f>
        <v/>
      </c>
      <c r="H427" s="71" t="str">
        <f>IFERROR(VLOOKUP(D427,总目录!E:G,3,0),"")</f>
        <v/>
      </c>
      <c r="I427" s="73" t="str">
        <f t="shared" si="27"/>
        <v/>
      </c>
    </row>
    <row r="428" spans="1:9" x14ac:dyDescent="0.25">
      <c r="A428" s="73" t="str">
        <f t="shared" si="24"/>
        <v/>
      </c>
      <c r="B428" s="16"/>
      <c r="C428" s="15"/>
      <c r="D428" s="71" t="str">
        <f t="shared" si="25"/>
        <v/>
      </c>
      <c r="E428" s="71" t="str">
        <f>IFERROR(VLOOKUP(D428,总目录!E:H,4,0),"")</f>
        <v/>
      </c>
      <c r="F428" s="71" t="str">
        <f t="shared" si="26"/>
        <v/>
      </c>
      <c r="G428" s="71" t="str">
        <f>IFERROR(VLOOKUP(D428,总目录!E:G,2,0),"")</f>
        <v/>
      </c>
      <c r="H428" s="71" t="str">
        <f>IFERROR(VLOOKUP(D428,总目录!E:G,3,0),"")</f>
        <v/>
      </c>
      <c r="I428" s="73" t="str">
        <f t="shared" si="27"/>
        <v/>
      </c>
    </row>
    <row r="429" spans="1:9" x14ac:dyDescent="0.25">
      <c r="A429" s="73" t="str">
        <f t="shared" si="24"/>
        <v/>
      </c>
      <c r="B429" s="16"/>
      <c r="C429" s="15"/>
      <c r="D429" s="71" t="str">
        <f t="shared" si="25"/>
        <v/>
      </c>
      <c r="E429" s="71" t="str">
        <f>IFERROR(VLOOKUP(D429,总目录!E:H,4,0),"")</f>
        <v/>
      </c>
      <c r="F429" s="71" t="str">
        <f t="shared" si="26"/>
        <v/>
      </c>
      <c r="G429" s="71" t="str">
        <f>IFERROR(VLOOKUP(D429,总目录!E:G,2,0),"")</f>
        <v/>
      </c>
      <c r="H429" s="71" t="str">
        <f>IFERROR(VLOOKUP(D429,总目录!E:G,3,0),"")</f>
        <v/>
      </c>
      <c r="I429" s="73" t="str">
        <f t="shared" si="27"/>
        <v/>
      </c>
    </row>
    <row r="430" spans="1:9" x14ac:dyDescent="0.25">
      <c r="A430" s="73" t="str">
        <f t="shared" si="24"/>
        <v/>
      </c>
      <c r="B430" s="16"/>
      <c r="C430" s="15"/>
      <c r="D430" s="71" t="str">
        <f t="shared" si="25"/>
        <v/>
      </c>
      <c r="E430" s="71" t="str">
        <f>IFERROR(VLOOKUP(D430,总目录!E:H,4,0),"")</f>
        <v/>
      </c>
      <c r="F430" s="71" t="str">
        <f t="shared" si="26"/>
        <v/>
      </c>
      <c r="G430" s="71" t="str">
        <f>IFERROR(VLOOKUP(D430,总目录!E:G,2,0),"")</f>
        <v/>
      </c>
      <c r="H430" s="71" t="str">
        <f>IFERROR(VLOOKUP(D430,总目录!E:G,3,0),"")</f>
        <v/>
      </c>
      <c r="I430" s="73" t="str">
        <f t="shared" si="27"/>
        <v/>
      </c>
    </row>
    <row r="431" spans="1:9" x14ac:dyDescent="0.25">
      <c r="A431" s="73" t="str">
        <f t="shared" si="24"/>
        <v/>
      </c>
      <c r="B431" s="16"/>
      <c r="C431" s="15"/>
      <c r="D431" s="71" t="str">
        <f t="shared" si="25"/>
        <v/>
      </c>
      <c r="E431" s="71" t="str">
        <f>IFERROR(VLOOKUP(D431,总目录!E:H,4,0),"")</f>
        <v/>
      </c>
      <c r="F431" s="71" t="str">
        <f t="shared" si="26"/>
        <v/>
      </c>
      <c r="G431" s="71" t="str">
        <f>IFERROR(VLOOKUP(D431,总目录!E:G,2,0),"")</f>
        <v/>
      </c>
      <c r="H431" s="71" t="str">
        <f>IFERROR(VLOOKUP(D431,总目录!E:G,3,0),"")</f>
        <v/>
      </c>
      <c r="I431" s="73" t="str">
        <f t="shared" si="27"/>
        <v/>
      </c>
    </row>
    <row r="432" spans="1:9" x14ac:dyDescent="0.25">
      <c r="A432" s="73" t="str">
        <f t="shared" si="24"/>
        <v/>
      </c>
      <c r="B432" s="16"/>
      <c r="C432" s="15"/>
      <c r="D432" s="71" t="str">
        <f t="shared" si="25"/>
        <v/>
      </c>
      <c r="E432" s="71" t="str">
        <f>IFERROR(VLOOKUP(D432,总目录!E:H,4,0),"")</f>
        <v/>
      </c>
      <c r="F432" s="71" t="str">
        <f t="shared" si="26"/>
        <v/>
      </c>
      <c r="G432" s="71" t="str">
        <f>IFERROR(VLOOKUP(D432,总目录!E:G,2,0),"")</f>
        <v/>
      </c>
      <c r="H432" s="71" t="str">
        <f>IFERROR(VLOOKUP(D432,总目录!E:G,3,0),"")</f>
        <v/>
      </c>
      <c r="I432" s="73" t="str">
        <f t="shared" si="27"/>
        <v/>
      </c>
    </row>
    <row r="433" spans="1:9" x14ac:dyDescent="0.25">
      <c r="A433" s="73" t="str">
        <f t="shared" si="24"/>
        <v/>
      </c>
      <c r="B433" s="16"/>
      <c r="C433" s="15"/>
      <c r="D433" s="71" t="str">
        <f t="shared" si="25"/>
        <v/>
      </c>
      <c r="E433" s="71" t="str">
        <f>IFERROR(VLOOKUP(D433,总目录!E:H,4,0),"")</f>
        <v/>
      </c>
      <c r="F433" s="71" t="str">
        <f t="shared" si="26"/>
        <v/>
      </c>
      <c r="G433" s="71" t="str">
        <f>IFERROR(VLOOKUP(D433,总目录!E:G,2,0),"")</f>
        <v/>
      </c>
      <c r="H433" s="71" t="str">
        <f>IFERROR(VLOOKUP(D433,总目录!E:G,3,0),"")</f>
        <v/>
      </c>
      <c r="I433" s="73" t="str">
        <f t="shared" si="27"/>
        <v/>
      </c>
    </row>
    <row r="434" spans="1:9" x14ac:dyDescent="0.25">
      <c r="A434" s="73" t="str">
        <f t="shared" si="24"/>
        <v/>
      </c>
      <c r="B434" s="16"/>
      <c r="C434" s="15"/>
      <c r="D434" s="71" t="str">
        <f t="shared" si="25"/>
        <v/>
      </c>
      <c r="E434" s="71" t="str">
        <f>IFERROR(VLOOKUP(D434,总目录!E:H,4,0),"")</f>
        <v/>
      </c>
      <c r="F434" s="71" t="str">
        <f t="shared" si="26"/>
        <v/>
      </c>
      <c r="G434" s="71" t="str">
        <f>IFERROR(VLOOKUP(D434,总目录!E:G,2,0),"")</f>
        <v/>
      </c>
      <c r="H434" s="71" t="str">
        <f>IFERROR(VLOOKUP(D434,总目录!E:G,3,0),"")</f>
        <v/>
      </c>
      <c r="I434" s="73" t="str">
        <f t="shared" si="27"/>
        <v/>
      </c>
    </row>
    <row r="435" spans="1:9" x14ac:dyDescent="0.25">
      <c r="A435" s="73" t="str">
        <f t="shared" si="24"/>
        <v/>
      </c>
      <c r="B435" s="16"/>
      <c r="C435" s="15"/>
      <c r="D435" s="71" t="str">
        <f t="shared" si="25"/>
        <v/>
      </c>
      <c r="E435" s="71" t="str">
        <f>IFERROR(VLOOKUP(D435,总目录!E:H,4,0),"")</f>
        <v/>
      </c>
      <c r="F435" s="71" t="str">
        <f t="shared" si="26"/>
        <v/>
      </c>
      <c r="G435" s="71" t="str">
        <f>IFERROR(VLOOKUP(D435,总目录!E:G,2,0),"")</f>
        <v/>
      </c>
      <c r="H435" s="71" t="str">
        <f>IFERROR(VLOOKUP(D435,总目录!E:G,3,0),"")</f>
        <v/>
      </c>
      <c r="I435" s="73" t="str">
        <f t="shared" si="27"/>
        <v/>
      </c>
    </row>
    <row r="436" spans="1:9" x14ac:dyDescent="0.25">
      <c r="A436" s="73" t="str">
        <f t="shared" si="24"/>
        <v/>
      </c>
      <c r="B436" s="16"/>
      <c r="C436" s="15"/>
      <c r="D436" s="71" t="str">
        <f t="shared" si="25"/>
        <v/>
      </c>
      <c r="E436" s="71" t="str">
        <f>IFERROR(VLOOKUP(D436,总目录!E:H,4,0),"")</f>
        <v/>
      </c>
      <c r="F436" s="71" t="str">
        <f t="shared" si="26"/>
        <v/>
      </c>
      <c r="G436" s="71" t="str">
        <f>IFERROR(VLOOKUP(D436,总目录!E:G,2,0),"")</f>
        <v/>
      </c>
      <c r="H436" s="71" t="str">
        <f>IFERROR(VLOOKUP(D436,总目录!E:G,3,0),"")</f>
        <v/>
      </c>
      <c r="I436" s="73" t="str">
        <f t="shared" si="27"/>
        <v/>
      </c>
    </row>
    <row r="437" spans="1:9" x14ac:dyDescent="0.25">
      <c r="A437" s="73" t="str">
        <f t="shared" si="24"/>
        <v/>
      </c>
      <c r="B437" s="16"/>
      <c r="C437" s="15"/>
      <c r="D437" s="71" t="str">
        <f t="shared" si="25"/>
        <v/>
      </c>
      <c r="E437" s="71" t="str">
        <f>IFERROR(VLOOKUP(D437,总目录!E:H,4,0),"")</f>
        <v/>
      </c>
      <c r="F437" s="71" t="str">
        <f t="shared" si="26"/>
        <v/>
      </c>
      <c r="G437" s="71" t="str">
        <f>IFERROR(VLOOKUP(D437,总目录!E:G,2,0),"")</f>
        <v/>
      </c>
      <c r="H437" s="71" t="str">
        <f>IFERROR(VLOOKUP(D437,总目录!E:G,3,0),"")</f>
        <v/>
      </c>
      <c r="I437" s="73" t="str">
        <f t="shared" si="27"/>
        <v/>
      </c>
    </row>
    <row r="438" spans="1:9" x14ac:dyDescent="0.25">
      <c r="A438" s="73" t="str">
        <f t="shared" si="24"/>
        <v/>
      </c>
      <c r="B438" s="16"/>
      <c r="C438" s="15"/>
      <c r="D438" s="71" t="str">
        <f t="shared" si="25"/>
        <v/>
      </c>
      <c r="E438" s="71" t="str">
        <f>IFERROR(VLOOKUP(D438,总目录!E:H,4,0),"")</f>
        <v/>
      </c>
      <c r="F438" s="71" t="str">
        <f t="shared" si="26"/>
        <v/>
      </c>
      <c r="G438" s="71" t="str">
        <f>IFERROR(VLOOKUP(D438,总目录!E:G,2,0),"")</f>
        <v/>
      </c>
      <c r="H438" s="71" t="str">
        <f>IFERROR(VLOOKUP(D438,总目录!E:G,3,0),"")</f>
        <v/>
      </c>
      <c r="I438" s="73" t="str">
        <f t="shared" si="27"/>
        <v/>
      </c>
    </row>
    <row r="439" spans="1:9" x14ac:dyDescent="0.25">
      <c r="A439" s="73" t="str">
        <f t="shared" si="24"/>
        <v/>
      </c>
      <c r="B439" s="16"/>
      <c r="C439" s="15"/>
      <c r="D439" s="71" t="str">
        <f t="shared" si="25"/>
        <v/>
      </c>
      <c r="E439" s="71" t="str">
        <f>IFERROR(VLOOKUP(D439,总目录!E:H,4,0),"")</f>
        <v/>
      </c>
      <c r="F439" s="71" t="str">
        <f t="shared" si="26"/>
        <v/>
      </c>
      <c r="G439" s="71" t="str">
        <f>IFERROR(VLOOKUP(D439,总目录!E:G,2,0),"")</f>
        <v/>
      </c>
      <c r="H439" s="71" t="str">
        <f>IFERROR(VLOOKUP(D439,总目录!E:G,3,0),"")</f>
        <v/>
      </c>
      <c r="I439" s="73" t="str">
        <f t="shared" si="27"/>
        <v/>
      </c>
    </row>
    <row r="440" spans="1:9" x14ac:dyDescent="0.25">
      <c r="A440" s="73" t="str">
        <f t="shared" si="24"/>
        <v/>
      </c>
      <c r="B440" s="16"/>
      <c r="C440" s="15"/>
      <c r="D440" s="71" t="str">
        <f t="shared" si="25"/>
        <v/>
      </c>
      <c r="E440" s="71" t="str">
        <f>IFERROR(VLOOKUP(D440,总目录!E:H,4,0),"")</f>
        <v/>
      </c>
      <c r="F440" s="71" t="str">
        <f t="shared" si="26"/>
        <v/>
      </c>
      <c r="G440" s="71" t="str">
        <f>IFERROR(VLOOKUP(D440,总目录!E:G,2,0),"")</f>
        <v/>
      </c>
      <c r="H440" s="71" t="str">
        <f>IFERROR(VLOOKUP(D440,总目录!E:G,3,0),"")</f>
        <v/>
      </c>
      <c r="I440" s="73" t="str">
        <f t="shared" si="27"/>
        <v/>
      </c>
    </row>
    <row r="441" spans="1:9" x14ac:dyDescent="0.25">
      <c r="A441" s="73" t="str">
        <f t="shared" si="24"/>
        <v/>
      </c>
      <c r="B441" s="16"/>
      <c r="C441" s="15"/>
      <c r="D441" s="71" t="str">
        <f t="shared" si="25"/>
        <v/>
      </c>
      <c r="E441" s="71" t="str">
        <f>IFERROR(VLOOKUP(D441,总目录!E:H,4,0),"")</f>
        <v/>
      </c>
      <c r="F441" s="71" t="str">
        <f t="shared" si="26"/>
        <v/>
      </c>
      <c r="G441" s="71" t="str">
        <f>IFERROR(VLOOKUP(D441,总目录!E:G,2,0),"")</f>
        <v/>
      </c>
      <c r="H441" s="71" t="str">
        <f>IFERROR(VLOOKUP(D441,总目录!E:G,3,0),"")</f>
        <v/>
      </c>
      <c r="I441" s="73" t="str">
        <f t="shared" si="27"/>
        <v/>
      </c>
    </row>
    <row r="442" spans="1:9" x14ac:dyDescent="0.25">
      <c r="A442" s="73" t="str">
        <f t="shared" si="24"/>
        <v/>
      </c>
      <c r="B442" s="16"/>
      <c r="C442" s="15"/>
      <c r="D442" s="71" t="str">
        <f t="shared" si="25"/>
        <v/>
      </c>
      <c r="E442" s="71" t="str">
        <f>IFERROR(VLOOKUP(D442,总目录!E:H,4,0),"")</f>
        <v/>
      </c>
      <c r="F442" s="71" t="str">
        <f t="shared" si="26"/>
        <v/>
      </c>
      <c r="G442" s="71" t="str">
        <f>IFERROR(VLOOKUP(D442,总目录!E:G,2,0),"")</f>
        <v/>
      </c>
      <c r="H442" s="71" t="str">
        <f>IFERROR(VLOOKUP(D442,总目录!E:G,3,0),"")</f>
        <v/>
      </c>
      <c r="I442" s="73" t="str">
        <f t="shared" si="27"/>
        <v/>
      </c>
    </row>
    <row r="443" spans="1:9" x14ac:dyDescent="0.25">
      <c r="A443" s="73" t="str">
        <f t="shared" si="24"/>
        <v/>
      </c>
      <c r="B443" s="16"/>
      <c r="C443" s="15"/>
      <c r="D443" s="71" t="str">
        <f t="shared" si="25"/>
        <v/>
      </c>
      <c r="E443" s="71" t="str">
        <f>IFERROR(VLOOKUP(D443,总目录!E:H,4,0),"")</f>
        <v/>
      </c>
      <c r="F443" s="71" t="str">
        <f t="shared" si="26"/>
        <v/>
      </c>
      <c r="G443" s="71" t="str">
        <f>IFERROR(VLOOKUP(D443,总目录!E:G,2,0),"")</f>
        <v/>
      </c>
      <c r="H443" s="71" t="str">
        <f>IFERROR(VLOOKUP(D443,总目录!E:G,3,0),"")</f>
        <v/>
      </c>
      <c r="I443" s="73" t="str">
        <f t="shared" si="27"/>
        <v/>
      </c>
    </row>
    <row r="444" spans="1:9" x14ac:dyDescent="0.25">
      <c r="A444" s="73" t="str">
        <f t="shared" si="24"/>
        <v/>
      </c>
      <c r="B444" s="16"/>
      <c r="C444" s="15"/>
      <c r="D444" s="71" t="str">
        <f t="shared" si="25"/>
        <v/>
      </c>
      <c r="E444" s="71" t="str">
        <f>IFERROR(VLOOKUP(D444,总目录!E:H,4,0),"")</f>
        <v/>
      </c>
      <c r="F444" s="71" t="str">
        <f t="shared" si="26"/>
        <v/>
      </c>
      <c r="G444" s="71" t="str">
        <f>IFERROR(VLOOKUP(D444,总目录!E:G,2,0),"")</f>
        <v/>
      </c>
      <c r="H444" s="71" t="str">
        <f>IFERROR(VLOOKUP(D444,总目录!E:G,3,0),"")</f>
        <v/>
      </c>
      <c r="I444" s="73" t="str">
        <f t="shared" si="27"/>
        <v/>
      </c>
    </row>
    <row r="445" spans="1:9" x14ac:dyDescent="0.25">
      <c r="A445" s="73" t="str">
        <f t="shared" si="24"/>
        <v/>
      </c>
      <c r="B445" s="16"/>
      <c r="C445" s="15"/>
      <c r="D445" s="71" t="str">
        <f t="shared" si="25"/>
        <v/>
      </c>
      <c r="E445" s="71" t="str">
        <f>IFERROR(VLOOKUP(D445,总目录!E:H,4,0),"")</f>
        <v/>
      </c>
      <c r="F445" s="71" t="str">
        <f t="shared" si="26"/>
        <v/>
      </c>
      <c r="G445" s="71" t="str">
        <f>IFERROR(VLOOKUP(D445,总目录!E:G,2,0),"")</f>
        <v/>
      </c>
      <c r="H445" s="71" t="str">
        <f>IFERROR(VLOOKUP(D445,总目录!E:G,3,0),"")</f>
        <v/>
      </c>
      <c r="I445" s="73" t="str">
        <f t="shared" si="27"/>
        <v/>
      </c>
    </row>
    <row r="446" spans="1:9" x14ac:dyDescent="0.25">
      <c r="A446" s="73" t="str">
        <f t="shared" si="24"/>
        <v/>
      </c>
      <c r="B446" s="16"/>
      <c r="C446" s="15"/>
      <c r="D446" s="71" t="str">
        <f t="shared" si="25"/>
        <v/>
      </c>
      <c r="E446" s="71" t="str">
        <f>IFERROR(VLOOKUP(D446,总目录!E:H,4,0),"")</f>
        <v/>
      </c>
      <c r="F446" s="71" t="str">
        <f t="shared" si="26"/>
        <v/>
      </c>
      <c r="G446" s="71" t="str">
        <f>IFERROR(VLOOKUP(D446,总目录!E:G,2,0),"")</f>
        <v/>
      </c>
      <c r="H446" s="71" t="str">
        <f>IFERROR(VLOOKUP(D446,总目录!E:G,3,0),"")</f>
        <v/>
      </c>
      <c r="I446" s="73" t="str">
        <f t="shared" si="27"/>
        <v/>
      </c>
    </row>
    <row r="447" spans="1:9" x14ac:dyDescent="0.25">
      <c r="A447" s="73" t="str">
        <f t="shared" si="24"/>
        <v/>
      </c>
      <c r="B447" s="16"/>
      <c r="C447" s="15"/>
      <c r="D447" s="71" t="str">
        <f t="shared" si="25"/>
        <v/>
      </c>
      <c r="E447" s="71" t="str">
        <f>IFERROR(VLOOKUP(D447,总目录!E:H,4,0),"")</f>
        <v/>
      </c>
      <c r="F447" s="71" t="str">
        <f t="shared" si="26"/>
        <v/>
      </c>
      <c r="G447" s="71" t="str">
        <f>IFERROR(VLOOKUP(D447,总目录!E:G,2,0),"")</f>
        <v/>
      </c>
      <c r="H447" s="71" t="str">
        <f>IFERROR(VLOOKUP(D447,总目录!E:G,3,0),"")</f>
        <v/>
      </c>
      <c r="I447" s="73" t="str">
        <f t="shared" si="27"/>
        <v/>
      </c>
    </row>
    <row r="448" spans="1:9" x14ac:dyDescent="0.25">
      <c r="A448" s="73" t="str">
        <f t="shared" si="24"/>
        <v/>
      </c>
      <c r="B448" s="16"/>
      <c r="C448" s="15"/>
      <c r="D448" s="71" t="str">
        <f t="shared" si="25"/>
        <v/>
      </c>
      <c r="E448" s="71" t="str">
        <f>IFERROR(VLOOKUP(D448,总目录!E:H,4,0),"")</f>
        <v/>
      </c>
      <c r="F448" s="71" t="str">
        <f t="shared" si="26"/>
        <v/>
      </c>
      <c r="G448" s="71" t="str">
        <f>IFERROR(VLOOKUP(D448,总目录!E:G,2,0),"")</f>
        <v/>
      </c>
      <c r="H448" s="71" t="str">
        <f>IFERROR(VLOOKUP(D448,总目录!E:G,3,0),"")</f>
        <v/>
      </c>
      <c r="I448" s="73" t="str">
        <f t="shared" si="27"/>
        <v/>
      </c>
    </row>
    <row r="449" spans="1:9" x14ac:dyDescent="0.25">
      <c r="A449" s="73" t="str">
        <f t="shared" si="24"/>
        <v/>
      </c>
      <c r="B449" s="16"/>
      <c r="C449" s="15"/>
      <c r="D449" s="71" t="str">
        <f t="shared" si="25"/>
        <v/>
      </c>
      <c r="E449" s="71" t="str">
        <f>IFERROR(VLOOKUP(D449,总目录!E:H,4,0),"")</f>
        <v/>
      </c>
      <c r="F449" s="71" t="str">
        <f t="shared" si="26"/>
        <v/>
      </c>
      <c r="G449" s="71" t="str">
        <f>IFERROR(VLOOKUP(D449,总目录!E:G,2,0),"")</f>
        <v/>
      </c>
      <c r="H449" s="71" t="str">
        <f>IFERROR(VLOOKUP(D449,总目录!E:G,3,0),"")</f>
        <v/>
      </c>
      <c r="I449" s="73" t="str">
        <f t="shared" si="27"/>
        <v/>
      </c>
    </row>
    <row r="450" spans="1:9" x14ac:dyDescent="0.25">
      <c r="A450" s="73" t="str">
        <f t="shared" si="24"/>
        <v/>
      </c>
      <c r="B450" s="16"/>
      <c r="C450" s="15"/>
      <c r="D450" s="71" t="str">
        <f t="shared" si="25"/>
        <v/>
      </c>
      <c r="E450" s="71" t="str">
        <f>IFERROR(VLOOKUP(D450,总目录!E:H,4,0),"")</f>
        <v/>
      </c>
      <c r="F450" s="71" t="str">
        <f t="shared" si="26"/>
        <v/>
      </c>
      <c r="G450" s="71" t="str">
        <f>IFERROR(VLOOKUP(D450,总目录!E:G,2,0),"")</f>
        <v/>
      </c>
      <c r="H450" s="71" t="str">
        <f>IFERROR(VLOOKUP(D450,总目录!E:G,3,0),"")</f>
        <v/>
      </c>
      <c r="I450" s="73" t="str">
        <f t="shared" si="27"/>
        <v/>
      </c>
    </row>
    <row r="451" spans="1:9" x14ac:dyDescent="0.25">
      <c r="A451" s="73" t="str">
        <f t="shared" ref="A451:A514" si="28">IF(B451="","",ROW(B451)-1)</f>
        <v/>
      </c>
      <c r="B451" s="16"/>
      <c r="C451" s="15"/>
      <c r="D451" s="71" t="str">
        <f t="shared" ref="D451:D514" si="29">IF(B451="","",MID(B451,0+1,FIND("-",B451,1)-1))</f>
        <v/>
      </c>
      <c r="E451" s="71" t="str">
        <f>IFERROR(VLOOKUP(D451,总目录!E:H,4,0),"")</f>
        <v/>
      </c>
      <c r="F451" s="71" t="str">
        <f t="shared" ref="F451:F514" si="30">HYPERLINK("#"&amp;D451&amp;"!D2",D451)</f>
        <v/>
      </c>
      <c r="G451" s="71" t="str">
        <f>IFERROR(VLOOKUP(D451,总目录!E:G,2,0),"")</f>
        <v/>
      </c>
      <c r="H451" s="71" t="str">
        <f>IFERROR(VLOOKUP(D451,总目录!E:G,3,0),"")</f>
        <v/>
      </c>
      <c r="I451" s="73" t="str">
        <f t="shared" ref="I451:I514" si="31">IF(B451="","",ROW(B451)-1)</f>
        <v/>
      </c>
    </row>
    <row r="452" spans="1:9" x14ac:dyDescent="0.25">
      <c r="A452" s="73" t="str">
        <f t="shared" si="28"/>
        <v/>
      </c>
      <c r="B452" s="16"/>
      <c r="C452" s="15"/>
      <c r="D452" s="71" t="str">
        <f t="shared" si="29"/>
        <v/>
      </c>
      <c r="E452" s="71" t="str">
        <f>IFERROR(VLOOKUP(D452,总目录!E:H,4,0),"")</f>
        <v/>
      </c>
      <c r="F452" s="71" t="str">
        <f t="shared" si="30"/>
        <v/>
      </c>
      <c r="G452" s="71" t="str">
        <f>IFERROR(VLOOKUP(D452,总目录!E:G,2,0),"")</f>
        <v/>
      </c>
      <c r="H452" s="71" t="str">
        <f>IFERROR(VLOOKUP(D452,总目录!E:G,3,0),"")</f>
        <v/>
      </c>
      <c r="I452" s="73" t="str">
        <f t="shared" si="31"/>
        <v/>
      </c>
    </row>
    <row r="453" spans="1:9" x14ac:dyDescent="0.25">
      <c r="A453" s="73" t="str">
        <f t="shared" si="28"/>
        <v/>
      </c>
      <c r="B453" s="16"/>
      <c r="C453" s="15"/>
      <c r="D453" s="71" t="str">
        <f t="shared" si="29"/>
        <v/>
      </c>
      <c r="E453" s="71" t="str">
        <f>IFERROR(VLOOKUP(D453,总目录!E:H,4,0),"")</f>
        <v/>
      </c>
      <c r="F453" s="71" t="str">
        <f t="shared" si="30"/>
        <v/>
      </c>
      <c r="G453" s="71" t="str">
        <f>IFERROR(VLOOKUP(D453,总目录!E:G,2,0),"")</f>
        <v/>
      </c>
      <c r="H453" s="71" t="str">
        <f>IFERROR(VLOOKUP(D453,总目录!E:G,3,0),"")</f>
        <v/>
      </c>
      <c r="I453" s="73" t="str">
        <f t="shared" si="31"/>
        <v/>
      </c>
    </row>
    <row r="454" spans="1:9" x14ac:dyDescent="0.25">
      <c r="A454" s="73" t="str">
        <f t="shared" si="28"/>
        <v/>
      </c>
      <c r="B454" s="16"/>
      <c r="C454" s="15"/>
      <c r="D454" s="71" t="str">
        <f t="shared" si="29"/>
        <v/>
      </c>
      <c r="E454" s="71" t="str">
        <f>IFERROR(VLOOKUP(D454,总目录!E:H,4,0),"")</f>
        <v/>
      </c>
      <c r="F454" s="71" t="str">
        <f t="shared" si="30"/>
        <v/>
      </c>
      <c r="G454" s="71" t="str">
        <f>IFERROR(VLOOKUP(D454,总目录!E:G,2,0),"")</f>
        <v/>
      </c>
      <c r="H454" s="71" t="str">
        <f>IFERROR(VLOOKUP(D454,总目录!E:G,3,0),"")</f>
        <v/>
      </c>
      <c r="I454" s="73" t="str">
        <f t="shared" si="31"/>
        <v/>
      </c>
    </row>
    <row r="455" spans="1:9" x14ac:dyDescent="0.25">
      <c r="A455" s="73" t="str">
        <f t="shared" si="28"/>
        <v/>
      </c>
      <c r="B455" s="16"/>
      <c r="C455" s="15"/>
      <c r="D455" s="71" t="str">
        <f t="shared" si="29"/>
        <v/>
      </c>
      <c r="E455" s="71" t="str">
        <f>IFERROR(VLOOKUP(D455,总目录!E:H,4,0),"")</f>
        <v/>
      </c>
      <c r="F455" s="71" t="str">
        <f t="shared" si="30"/>
        <v/>
      </c>
      <c r="G455" s="71" t="str">
        <f>IFERROR(VLOOKUP(D455,总目录!E:G,2,0),"")</f>
        <v/>
      </c>
      <c r="H455" s="71" t="str">
        <f>IFERROR(VLOOKUP(D455,总目录!E:G,3,0),"")</f>
        <v/>
      </c>
      <c r="I455" s="73" t="str">
        <f t="shared" si="31"/>
        <v/>
      </c>
    </row>
    <row r="456" spans="1:9" x14ac:dyDescent="0.25">
      <c r="A456" s="73" t="str">
        <f t="shared" si="28"/>
        <v/>
      </c>
      <c r="B456" s="16"/>
      <c r="C456" s="15"/>
      <c r="D456" s="71" t="str">
        <f t="shared" si="29"/>
        <v/>
      </c>
      <c r="E456" s="71" t="str">
        <f>IFERROR(VLOOKUP(D456,总目录!E:H,4,0),"")</f>
        <v/>
      </c>
      <c r="F456" s="71" t="str">
        <f t="shared" si="30"/>
        <v/>
      </c>
      <c r="G456" s="71" t="str">
        <f>IFERROR(VLOOKUP(D456,总目录!E:G,2,0),"")</f>
        <v/>
      </c>
      <c r="H456" s="71" t="str">
        <f>IFERROR(VLOOKUP(D456,总目录!E:G,3,0),"")</f>
        <v/>
      </c>
      <c r="I456" s="73" t="str">
        <f t="shared" si="31"/>
        <v/>
      </c>
    </row>
    <row r="457" spans="1:9" x14ac:dyDescent="0.25">
      <c r="A457" s="73" t="str">
        <f t="shared" si="28"/>
        <v/>
      </c>
      <c r="B457" s="16"/>
      <c r="C457" s="15"/>
      <c r="D457" s="71" t="str">
        <f t="shared" si="29"/>
        <v/>
      </c>
      <c r="E457" s="71" t="str">
        <f>IFERROR(VLOOKUP(D457,总目录!E:H,4,0),"")</f>
        <v/>
      </c>
      <c r="F457" s="71" t="str">
        <f t="shared" si="30"/>
        <v/>
      </c>
      <c r="G457" s="71" t="str">
        <f>IFERROR(VLOOKUP(D457,总目录!E:G,2,0),"")</f>
        <v/>
      </c>
      <c r="H457" s="71" t="str">
        <f>IFERROR(VLOOKUP(D457,总目录!E:G,3,0),"")</f>
        <v/>
      </c>
      <c r="I457" s="73" t="str">
        <f t="shared" si="31"/>
        <v/>
      </c>
    </row>
    <row r="458" spans="1:9" x14ac:dyDescent="0.25">
      <c r="A458" s="73" t="str">
        <f t="shared" si="28"/>
        <v/>
      </c>
      <c r="B458" s="16"/>
      <c r="C458" s="15"/>
      <c r="D458" s="71" t="str">
        <f t="shared" si="29"/>
        <v/>
      </c>
      <c r="E458" s="71" t="str">
        <f>IFERROR(VLOOKUP(D458,总目录!E:H,4,0),"")</f>
        <v/>
      </c>
      <c r="F458" s="71" t="str">
        <f t="shared" si="30"/>
        <v/>
      </c>
      <c r="G458" s="71" t="str">
        <f>IFERROR(VLOOKUP(D458,总目录!E:G,2,0),"")</f>
        <v/>
      </c>
      <c r="H458" s="71" t="str">
        <f>IFERROR(VLOOKUP(D458,总目录!E:G,3,0),"")</f>
        <v/>
      </c>
      <c r="I458" s="73" t="str">
        <f t="shared" si="31"/>
        <v/>
      </c>
    </row>
    <row r="459" spans="1:9" x14ac:dyDescent="0.25">
      <c r="A459" s="73" t="str">
        <f t="shared" si="28"/>
        <v/>
      </c>
      <c r="B459" s="16"/>
      <c r="C459" s="15"/>
      <c r="D459" s="71" t="str">
        <f t="shared" si="29"/>
        <v/>
      </c>
      <c r="E459" s="71" t="str">
        <f>IFERROR(VLOOKUP(D459,总目录!E:H,4,0),"")</f>
        <v/>
      </c>
      <c r="F459" s="71" t="str">
        <f t="shared" si="30"/>
        <v/>
      </c>
      <c r="G459" s="71" t="str">
        <f>IFERROR(VLOOKUP(D459,总目录!E:G,2,0),"")</f>
        <v/>
      </c>
      <c r="H459" s="71" t="str">
        <f>IFERROR(VLOOKUP(D459,总目录!E:G,3,0),"")</f>
        <v/>
      </c>
      <c r="I459" s="73" t="str">
        <f t="shared" si="31"/>
        <v/>
      </c>
    </row>
    <row r="460" spans="1:9" x14ac:dyDescent="0.25">
      <c r="A460" s="73" t="str">
        <f t="shared" si="28"/>
        <v/>
      </c>
      <c r="B460" s="16"/>
      <c r="C460" s="15"/>
      <c r="D460" s="71" t="str">
        <f t="shared" si="29"/>
        <v/>
      </c>
      <c r="E460" s="71" t="str">
        <f>IFERROR(VLOOKUP(D460,总目录!E:H,4,0),"")</f>
        <v/>
      </c>
      <c r="F460" s="71" t="str">
        <f t="shared" si="30"/>
        <v/>
      </c>
      <c r="G460" s="71" t="str">
        <f>IFERROR(VLOOKUP(D460,总目录!E:G,2,0),"")</f>
        <v/>
      </c>
      <c r="H460" s="71" t="str">
        <f>IFERROR(VLOOKUP(D460,总目录!E:G,3,0),"")</f>
        <v/>
      </c>
      <c r="I460" s="73" t="str">
        <f t="shared" si="31"/>
        <v/>
      </c>
    </row>
    <row r="461" spans="1:9" x14ac:dyDescent="0.25">
      <c r="A461" s="73" t="str">
        <f t="shared" si="28"/>
        <v/>
      </c>
      <c r="B461" s="16"/>
      <c r="C461" s="15"/>
      <c r="D461" s="71" t="str">
        <f t="shared" si="29"/>
        <v/>
      </c>
      <c r="E461" s="71" t="str">
        <f>IFERROR(VLOOKUP(D461,总目录!E:H,4,0),"")</f>
        <v/>
      </c>
      <c r="F461" s="71" t="str">
        <f t="shared" si="30"/>
        <v/>
      </c>
      <c r="G461" s="71" t="str">
        <f>IFERROR(VLOOKUP(D461,总目录!E:G,2,0),"")</f>
        <v/>
      </c>
      <c r="H461" s="71" t="str">
        <f>IFERROR(VLOOKUP(D461,总目录!E:G,3,0),"")</f>
        <v/>
      </c>
      <c r="I461" s="73" t="str">
        <f t="shared" si="31"/>
        <v/>
      </c>
    </row>
    <row r="462" spans="1:9" x14ac:dyDescent="0.25">
      <c r="A462" s="73" t="str">
        <f t="shared" si="28"/>
        <v/>
      </c>
      <c r="B462" s="16"/>
      <c r="C462" s="15"/>
      <c r="D462" s="71" t="str">
        <f t="shared" si="29"/>
        <v/>
      </c>
      <c r="E462" s="71" t="str">
        <f>IFERROR(VLOOKUP(D462,总目录!E:H,4,0),"")</f>
        <v/>
      </c>
      <c r="F462" s="71" t="str">
        <f t="shared" si="30"/>
        <v/>
      </c>
      <c r="G462" s="71" t="str">
        <f>IFERROR(VLOOKUP(D462,总目录!E:G,2,0),"")</f>
        <v/>
      </c>
      <c r="H462" s="71" t="str">
        <f>IFERROR(VLOOKUP(D462,总目录!E:G,3,0),"")</f>
        <v/>
      </c>
      <c r="I462" s="73" t="str">
        <f t="shared" si="31"/>
        <v/>
      </c>
    </row>
    <row r="463" spans="1:9" x14ac:dyDescent="0.25">
      <c r="A463" s="73" t="str">
        <f t="shared" si="28"/>
        <v/>
      </c>
      <c r="B463" s="16"/>
      <c r="C463" s="15"/>
      <c r="D463" s="71" t="str">
        <f t="shared" si="29"/>
        <v/>
      </c>
      <c r="E463" s="71" t="str">
        <f>IFERROR(VLOOKUP(D463,总目录!E:H,4,0),"")</f>
        <v/>
      </c>
      <c r="F463" s="71" t="str">
        <f t="shared" si="30"/>
        <v/>
      </c>
      <c r="G463" s="71" t="str">
        <f>IFERROR(VLOOKUP(D463,总目录!E:G,2,0),"")</f>
        <v/>
      </c>
      <c r="H463" s="71" t="str">
        <f>IFERROR(VLOOKUP(D463,总目录!E:G,3,0),"")</f>
        <v/>
      </c>
      <c r="I463" s="73" t="str">
        <f t="shared" si="31"/>
        <v/>
      </c>
    </row>
    <row r="464" spans="1:9" x14ac:dyDescent="0.25">
      <c r="A464" s="73" t="str">
        <f t="shared" si="28"/>
        <v/>
      </c>
      <c r="B464" s="16"/>
      <c r="C464" s="15"/>
      <c r="D464" s="71" t="str">
        <f t="shared" si="29"/>
        <v/>
      </c>
      <c r="E464" s="71" t="str">
        <f>IFERROR(VLOOKUP(D464,总目录!E:H,4,0),"")</f>
        <v/>
      </c>
      <c r="F464" s="71" t="str">
        <f t="shared" si="30"/>
        <v/>
      </c>
      <c r="G464" s="71" t="str">
        <f>IFERROR(VLOOKUP(D464,总目录!E:G,2,0),"")</f>
        <v/>
      </c>
      <c r="H464" s="71" t="str">
        <f>IFERROR(VLOOKUP(D464,总目录!E:G,3,0),"")</f>
        <v/>
      </c>
      <c r="I464" s="73" t="str">
        <f t="shared" si="31"/>
        <v/>
      </c>
    </row>
    <row r="465" spans="1:9" x14ac:dyDescent="0.25">
      <c r="A465" s="73" t="str">
        <f t="shared" si="28"/>
        <v/>
      </c>
      <c r="B465" s="16"/>
      <c r="C465" s="15"/>
      <c r="D465" s="71" t="str">
        <f t="shared" si="29"/>
        <v/>
      </c>
      <c r="E465" s="71" t="str">
        <f>IFERROR(VLOOKUP(D465,总目录!E:H,4,0),"")</f>
        <v/>
      </c>
      <c r="F465" s="71" t="str">
        <f t="shared" si="30"/>
        <v/>
      </c>
      <c r="G465" s="71" t="str">
        <f>IFERROR(VLOOKUP(D465,总目录!E:G,2,0),"")</f>
        <v/>
      </c>
      <c r="H465" s="71" t="str">
        <f>IFERROR(VLOOKUP(D465,总目录!E:G,3,0),"")</f>
        <v/>
      </c>
      <c r="I465" s="73" t="str">
        <f t="shared" si="31"/>
        <v/>
      </c>
    </row>
    <row r="466" spans="1:9" x14ac:dyDescent="0.25">
      <c r="A466" s="73" t="str">
        <f t="shared" si="28"/>
        <v/>
      </c>
      <c r="B466" s="16"/>
      <c r="C466" s="15"/>
      <c r="D466" s="71" t="str">
        <f t="shared" si="29"/>
        <v/>
      </c>
      <c r="E466" s="71" t="str">
        <f>IFERROR(VLOOKUP(D466,总目录!E:H,4,0),"")</f>
        <v/>
      </c>
      <c r="F466" s="71" t="str">
        <f t="shared" si="30"/>
        <v/>
      </c>
      <c r="G466" s="71" t="str">
        <f>IFERROR(VLOOKUP(D466,总目录!E:G,2,0),"")</f>
        <v/>
      </c>
      <c r="H466" s="71" t="str">
        <f>IFERROR(VLOOKUP(D466,总目录!E:G,3,0),"")</f>
        <v/>
      </c>
      <c r="I466" s="73" t="str">
        <f t="shared" si="31"/>
        <v/>
      </c>
    </row>
    <row r="467" spans="1:9" x14ac:dyDescent="0.25">
      <c r="A467" s="73" t="str">
        <f t="shared" si="28"/>
        <v/>
      </c>
      <c r="B467" s="16"/>
      <c r="C467" s="15"/>
      <c r="D467" s="71" t="str">
        <f t="shared" si="29"/>
        <v/>
      </c>
      <c r="E467" s="71" t="str">
        <f>IFERROR(VLOOKUP(D467,总目录!E:H,4,0),"")</f>
        <v/>
      </c>
      <c r="F467" s="71" t="str">
        <f t="shared" si="30"/>
        <v/>
      </c>
      <c r="G467" s="71" t="str">
        <f>IFERROR(VLOOKUP(D467,总目录!E:G,2,0),"")</f>
        <v/>
      </c>
      <c r="H467" s="71" t="str">
        <f>IFERROR(VLOOKUP(D467,总目录!E:G,3,0),"")</f>
        <v/>
      </c>
      <c r="I467" s="73" t="str">
        <f t="shared" si="31"/>
        <v/>
      </c>
    </row>
    <row r="468" spans="1:9" x14ac:dyDescent="0.25">
      <c r="A468" s="73" t="str">
        <f t="shared" si="28"/>
        <v/>
      </c>
      <c r="B468" s="16"/>
      <c r="C468" s="15"/>
      <c r="D468" s="71" t="str">
        <f t="shared" si="29"/>
        <v/>
      </c>
      <c r="E468" s="71" t="str">
        <f>IFERROR(VLOOKUP(D468,总目录!E:H,4,0),"")</f>
        <v/>
      </c>
      <c r="F468" s="71" t="str">
        <f t="shared" si="30"/>
        <v/>
      </c>
      <c r="G468" s="71" t="str">
        <f>IFERROR(VLOOKUP(D468,总目录!E:G,2,0),"")</f>
        <v/>
      </c>
      <c r="H468" s="71" t="str">
        <f>IFERROR(VLOOKUP(D468,总目录!E:G,3,0),"")</f>
        <v/>
      </c>
      <c r="I468" s="73" t="str">
        <f t="shared" si="31"/>
        <v/>
      </c>
    </row>
    <row r="469" spans="1:9" x14ac:dyDescent="0.25">
      <c r="A469" s="73" t="str">
        <f t="shared" si="28"/>
        <v/>
      </c>
      <c r="B469" s="16"/>
      <c r="C469" s="15"/>
      <c r="D469" s="71" t="str">
        <f t="shared" si="29"/>
        <v/>
      </c>
      <c r="E469" s="71" t="str">
        <f>IFERROR(VLOOKUP(D469,总目录!E:H,4,0),"")</f>
        <v/>
      </c>
      <c r="F469" s="71" t="str">
        <f t="shared" si="30"/>
        <v/>
      </c>
      <c r="G469" s="71" t="str">
        <f>IFERROR(VLOOKUP(D469,总目录!E:G,2,0),"")</f>
        <v/>
      </c>
      <c r="H469" s="71" t="str">
        <f>IFERROR(VLOOKUP(D469,总目录!E:G,3,0),"")</f>
        <v/>
      </c>
      <c r="I469" s="73" t="str">
        <f t="shared" si="31"/>
        <v/>
      </c>
    </row>
    <row r="470" spans="1:9" x14ac:dyDescent="0.25">
      <c r="A470" s="73" t="str">
        <f t="shared" si="28"/>
        <v/>
      </c>
      <c r="B470" s="16"/>
      <c r="C470" s="15"/>
      <c r="D470" s="71" t="str">
        <f t="shared" si="29"/>
        <v/>
      </c>
      <c r="E470" s="71" t="str">
        <f>IFERROR(VLOOKUP(D470,总目录!E:H,4,0),"")</f>
        <v/>
      </c>
      <c r="F470" s="71" t="str">
        <f t="shared" si="30"/>
        <v/>
      </c>
      <c r="G470" s="71" t="str">
        <f>IFERROR(VLOOKUP(D470,总目录!E:G,2,0),"")</f>
        <v/>
      </c>
      <c r="H470" s="71" t="str">
        <f>IFERROR(VLOOKUP(D470,总目录!E:G,3,0),"")</f>
        <v/>
      </c>
      <c r="I470" s="73" t="str">
        <f t="shared" si="31"/>
        <v/>
      </c>
    </row>
    <row r="471" spans="1:9" x14ac:dyDescent="0.25">
      <c r="A471" s="73" t="str">
        <f t="shared" si="28"/>
        <v/>
      </c>
      <c r="B471" s="16"/>
      <c r="C471" s="15"/>
      <c r="D471" s="71" t="str">
        <f t="shared" si="29"/>
        <v/>
      </c>
      <c r="E471" s="71" t="str">
        <f>IFERROR(VLOOKUP(D471,总目录!E:H,4,0),"")</f>
        <v/>
      </c>
      <c r="F471" s="71" t="str">
        <f t="shared" si="30"/>
        <v/>
      </c>
      <c r="G471" s="71" t="str">
        <f>IFERROR(VLOOKUP(D471,总目录!E:G,2,0),"")</f>
        <v/>
      </c>
      <c r="H471" s="71" t="str">
        <f>IFERROR(VLOOKUP(D471,总目录!E:G,3,0),"")</f>
        <v/>
      </c>
      <c r="I471" s="73" t="str">
        <f t="shared" si="31"/>
        <v/>
      </c>
    </row>
    <row r="472" spans="1:9" x14ac:dyDescent="0.25">
      <c r="A472" s="73" t="str">
        <f t="shared" si="28"/>
        <v/>
      </c>
      <c r="B472" s="16"/>
      <c r="C472" s="15"/>
      <c r="D472" s="71" t="str">
        <f t="shared" si="29"/>
        <v/>
      </c>
      <c r="E472" s="71" t="str">
        <f>IFERROR(VLOOKUP(D472,总目录!E:H,4,0),"")</f>
        <v/>
      </c>
      <c r="F472" s="71" t="str">
        <f t="shared" si="30"/>
        <v/>
      </c>
      <c r="G472" s="71" t="str">
        <f>IFERROR(VLOOKUP(D472,总目录!E:G,2,0),"")</f>
        <v/>
      </c>
      <c r="H472" s="71" t="str">
        <f>IFERROR(VLOOKUP(D472,总目录!E:G,3,0),"")</f>
        <v/>
      </c>
      <c r="I472" s="73" t="str">
        <f t="shared" si="31"/>
        <v/>
      </c>
    </row>
    <row r="473" spans="1:9" x14ac:dyDescent="0.25">
      <c r="A473" s="73" t="str">
        <f t="shared" si="28"/>
        <v/>
      </c>
      <c r="B473" s="16"/>
      <c r="C473" s="15"/>
      <c r="D473" s="71" t="str">
        <f t="shared" si="29"/>
        <v/>
      </c>
      <c r="E473" s="71" t="str">
        <f>IFERROR(VLOOKUP(D473,总目录!E:H,4,0),"")</f>
        <v/>
      </c>
      <c r="F473" s="71" t="str">
        <f t="shared" si="30"/>
        <v/>
      </c>
      <c r="G473" s="71" t="str">
        <f>IFERROR(VLOOKUP(D473,总目录!E:G,2,0),"")</f>
        <v/>
      </c>
      <c r="H473" s="71" t="str">
        <f>IFERROR(VLOOKUP(D473,总目录!E:G,3,0),"")</f>
        <v/>
      </c>
      <c r="I473" s="73" t="str">
        <f t="shared" si="31"/>
        <v/>
      </c>
    </row>
    <row r="474" spans="1:9" x14ac:dyDescent="0.25">
      <c r="A474" s="73" t="str">
        <f t="shared" si="28"/>
        <v/>
      </c>
      <c r="B474" s="16"/>
      <c r="C474" s="15"/>
      <c r="D474" s="71" t="str">
        <f t="shared" si="29"/>
        <v/>
      </c>
      <c r="E474" s="71" t="str">
        <f>IFERROR(VLOOKUP(D474,总目录!E:H,4,0),"")</f>
        <v/>
      </c>
      <c r="F474" s="71" t="str">
        <f t="shared" si="30"/>
        <v/>
      </c>
      <c r="G474" s="71" t="str">
        <f>IFERROR(VLOOKUP(D474,总目录!E:G,2,0),"")</f>
        <v/>
      </c>
      <c r="H474" s="71" t="str">
        <f>IFERROR(VLOOKUP(D474,总目录!E:G,3,0),"")</f>
        <v/>
      </c>
      <c r="I474" s="73" t="str">
        <f t="shared" si="31"/>
        <v/>
      </c>
    </row>
    <row r="475" spans="1:9" x14ac:dyDescent="0.25">
      <c r="A475" s="73" t="str">
        <f t="shared" si="28"/>
        <v/>
      </c>
      <c r="B475" s="16"/>
      <c r="C475" s="15"/>
      <c r="D475" s="71" t="str">
        <f t="shared" si="29"/>
        <v/>
      </c>
      <c r="E475" s="71" t="str">
        <f>IFERROR(VLOOKUP(D475,总目录!E:H,4,0),"")</f>
        <v/>
      </c>
      <c r="F475" s="71" t="str">
        <f t="shared" si="30"/>
        <v/>
      </c>
      <c r="G475" s="71" t="str">
        <f>IFERROR(VLOOKUP(D475,总目录!E:G,2,0),"")</f>
        <v/>
      </c>
      <c r="H475" s="71" t="str">
        <f>IFERROR(VLOOKUP(D475,总目录!E:G,3,0),"")</f>
        <v/>
      </c>
      <c r="I475" s="73" t="str">
        <f t="shared" si="31"/>
        <v/>
      </c>
    </row>
    <row r="476" spans="1:9" x14ac:dyDescent="0.25">
      <c r="A476" s="73" t="str">
        <f t="shared" si="28"/>
        <v/>
      </c>
      <c r="B476" s="16"/>
      <c r="C476" s="15"/>
      <c r="D476" s="71" t="str">
        <f t="shared" si="29"/>
        <v/>
      </c>
      <c r="E476" s="71" t="str">
        <f>IFERROR(VLOOKUP(D476,总目录!E:H,4,0),"")</f>
        <v/>
      </c>
      <c r="F476" s="71" t="str">
        <f t="shared" si="30"/>
        <v/>
      </c>
      <c r="G476" s="71" t="str">
        <f>IFERROR(VLOOKUP(D476,总目录!E:G,2,0),"")</f>
        <v/>
      </c>
      <c r="H476" s="71" t="str">
        <f>IFERROR(VLOOKUP(D476,总目录!E:G,3,0),"")</f>
        <v/>
      </c>
      <c r="I476" s="73" t="str">
        <f t="shared" si="31"/>
        <v/>
      </c>
    </row>
    <row r="477" spans="1:9" x14ac:dyDescent="0.25">
      <c r="A477" s="73" t="str">
        <f t="shared" si="28"/>
        <v/>
      </c>
      <c r="B477" s="16"/>
      <c r="C477" s="15"/>
      <c r="D477" s="71" t="str">
        <f t="shared" si="29"/>
        <v/>
      </c>
      <c r="E477" s="71" t="str">
        <f>IFERROR(VLOOKUP(D477,总目录!E:H,4,0),"")</f>
        <v/>
      </c>
      <c r="F477" s="71" t="str">
        <f t="shared" si="30"/>
        <v/>
      </c>
      <c r="G477" s="71" t="str">
        <f>IFERROR(VLOOKUP(D477,总目录!E:G,2,0),"")</f>
        <v/>
      </c>
      <c r="H477" s="71" t="str">
        <f>IFERROR(VLOOKUP(D477,总目录!E:G,3,0),"")</f>
        <v/>
      </c>
      <c r="I477" s="73" t="str">
        <f t="shared" si="31"/>
        <v/>
      </c>
    </row>
    <row r="478" spans="1:9" x14ac:dyDescent="0.25">
      <c r="A478" s="73" t="str">
        <f t="shared" si="28"/>
        <v/>
      </c>
      <c r="B478" s="16"/>
      <c r="C478" s="15"/>
      <c r="D478" s="71" t="str">
        <f t="shared" si="29"/>
        <v/>
      </c>
      <c r="E478" s="71" t="str">
        <f>IFERROR(VLOOKUP(D478,总目录!E:H,4,0),"")</f>
        <v/>
      </c>
      <c r="F478" s="71" t="str">
        <f t="shared" si="30"/>
        <v/>
      </c>
      <c r="G478" s="71" t="str">
        <f>IFERROR(VLOOKUP(D478,总目录!E:G,2,0),"")</f>
        <v/>
      </c>
      <c r="H478" s="71" t="str">
        <f>IFERROR(VLOOKUP(D478,总目录!E:G,3,0),"")</f>
        <v/>
      </c>
      <c r="I478" s="73" t="str">
        <f t="shared" si="31"/>
        <v/>
      </c>
    </row>
    <row r="479" spans="1:9" x14ac:dyDescent="0.25">
      <c r="A479" s="73" t="str">
        <f t="shared" si="28"/>
        <v/>
      </c>
      <c r="B479" s="16"/>
      <c r="C479" s="15"/>
      <c r="D479" s="71" t="str">
        <f t="shared" si="29"/>
        <v/>
      </c>
      <c r="E479" s="71" t="str">
        <f>IFERROR(VLOOKUP(D479,总目录!E:H,4,0),"")</f>
        <v/>
      </c>
      <c r="F479" s="71" t="str">
        <f t="shared" si="30"/>
        <v/>
      </c>
      <c r="G479" s="71" t="str">
        <f>IFERROR(VLOOKUP(D479,总目录!E:G,2,0),"")</f>
        <v/>
      </c>
      <c r="H479" s="71" t="str">
        <f>IFERROR(VLOOKUP(D479,总目录!E:G,3,0),"")</f>
        <v/>
      </c>
      <c r="I479" s="73" t="str">
        <f t="shared" si="31"/>
        <v/>
      </c>
    </row>
    <row r="480" spans="1:9" x14ac:dyDescent="0.25">
      <c r="A480" s="73" t="str">
        <f t="shared" si="28"/>
        <v/>
      </c>
      <c r="B480" s="16"/>
      <c r="C480" s="15"/>
      <c r="D480" s="71" t="str">
        <f t="shared" si="29"/>
        <v/>
      </c>
      <c r="E480" s="71" t="str">
        <f>IFERROR(VLOOKUP(D480,总目录!E:H,4,0),"")</f>
        <v/>
      </c>
      <c r="F480" s="71" t="str">
        <f t="shared" si="30"/>
        <v/>
      </c>
      <c r="G480" s="71" t="str">
        <f>IFERROR(VLOOKUP(D480,总目录!E:G,2,0),"")</f>
        <v/>
      </c>
      <c r="H480" s="71" t="str">
        <f>IFERROR(VLOOKUP(D480,总目录!E:G,3,0),"")</f>
        <v/>
      </c>
      <c r="I480" s="73" t="str">
        <f t="shared" si="31"/>
        <v/>
      </c>
    </row>
    <row r="481" spans="1:9" x14ac:dyDescent="0.25">
      <c r="A481" s="73" t="str">
        <f t="shared" si="28"/>
        <v/>
      </c>
      <c r="B481" s="16"/>
      <c r="C481" s="15"/>
      <c r="D481" s="71" t="str">
        <f t="shared" si="29"/>
        <v/>
      </c>
      <c r="E481" s="71" t="str">
        <f>IFERROR(VLOOKUP(D481,总目录!E:H,4,0),"")</f>
        <v/>
      </c>
      <c r="F481" s="71" t="str">
        <f t="shared" si="30"/>
        <v/>
      </c>
      <c r="G481" s="71" t="str">
        <f>IFERROR(VLOOKUP(D481,总目录!E:G,2,0),"")</f>
        <v/>
      </c>
      <c r="H481" s="71" t="str">
        <f>IFERROR(VLOOKUP(D481,总目录!E:G,3,0),"")</f>
        <v/>
      </c>
      <c r="I481" s="73" t="str">
        <f t="shared" si="31"/>
        <v/>
      </c>
    </row>
    <row r="482" spans="1:9" x14ac:dyDescent="0.25">
      <c r="A482" s="73" t="str">
        <f t="shared" si="28"/>
        <v/>
      </c>
      <c r="B482" s="16"/>
      <c r="C482" s="15"/>
      <c r="D482" s="71" t="str">
        <f t="shared" si="29"/>
        <v/>
      </c>
      <c r="E482" s="71" t="str">
        <f>IFERROR(VLOOKUP(D482,总目录!E:H,4,0),"")</f>
        <v/>
      </c>
      <c r="F482" s="71" t="str">
        <f t="shared" si="30"/>
        <v/>
      </c>
      <c r="G482" s="71" t="str">
        <f>IFERROR(VLOOKUP(D482,总目录!E:G,2,0),"")</f>
        <v/>
      </c>
      <c r="H482" s="71" t="str">
        <f>IFERROR(VLOOKUP(D482,总目录!E:G,3,0),"")</f>
        <v/>
      </c>
      <c r="I482" s="73" t="str">
        <f t="shared" si="31"/>
        <v/>
      </c>
    </row>
    <row r="483" spans="1:9" x14ac:dyDescent="0.25">
      <c r="A483" s="73" t="str">
        <f t="shared" si="28"/>
        <v/>
      </c>
      <c r="B483" s="16"/>
      <c r="C483" s="15"/>
      <c r="D483" s="71" t="str">
        <f t="shared" si="29"/>
        <v/>
      </c>
      <c r="E483" s="71" t="str">
        <f>IFERROR(VLOOKUP(D483,总目录!E:H,4,0),"")</f>
        <v/>
      </c>
      <c r="F483" s="71" t="str">
        <f t="shared" si="30"/>
        <v/>
      </c>
      <c r="G483" s="71" t="str">
        <f>IFERROR(VLOOKUP(D483,总目录!E:G,2,0),"")</f>
        <v/>
      </c>
      <c r="H483" s="71" t="str">
        <f>IFERROR(VLOOKUP(D483,总目录!E:G,3,0),"")</f>
        <v/>
      </c>
      <c r="I483" s="73" t="str">
        <f t="shared" si="31"/>
        <v/>
      </c>
    </row>
    <row r="484" spans="1:9" x14ac:dyDescent="0.25">
      <c r="A484" s="73" t="str">
        <f t="shared" si="28"/>
        <v/>
      </c>
      <c r="B484" s="16"/>
      <c r="C484" s="15"/>
      <c r="D484" s="71" t="str">
        <f t="shared" si="29"/>
        <v/>
      </c>
      <c r="E484" s="71" t="str">
        <f>IFERROR(VLOOKUP(D484,总目录!E:H,4,0),"")</f>
        <v/>
      </c>
      <c r="F484" s="71" t="str">
        <f t="shared" si="30"/>
        <v/>
      </c>
      <c r="G484" s="71" t="str">
        <f>IFERROR(VLOOKUP(D484,总目录!E:G,2,0),"")</f>
        <v/>
      </c>
      <c r="H484" s="71" t="str">
        <f>IFERROR(VLOOKUP(D484,总目录!E:G,3,0),"")</f>
        <v/>
      </c>
      <c r="I484" s="73" t="str">
        <f t="shared" si="31"/>
        <v/>
      </c>
    </row>
    <row r="485" spans="1:9" x14ac:dyDescent="0.25">
      <c r="A485" s="73" t="str">
        <f t="shared" si="28"/>
        <v/>
      </c>
      <c r="B485" s="16"/>
      <c r="C485" s="15"/>
      <c r="D485" s="71" t="str">
        <f t="shared" si="29"/>
        <v/>
      </c>
      <c r="E485" s="71" t="str">
        <f>IFERROR(VLOOKUP(D485,总目录!E:H,4,0),"")</f>
        <v/>
      </c>
      <c r="F485" s="71" t="str">
        <f t="shared" si="30"/>
        <v/>
      </c>
      <c r="G485" s="71" t="str">
        <f>IFERROR(VLOOKUP(D485,总目录!E:G,2,0),"")</f>
        <v/>
      </c>
      <c r="H485" s="71" t="str">
        <f>IFERROR(VLOOKUP(D485,总目录!E:G,3,0),"")</f>
        <v/>
      </c>
      <c r="I485" s="73" t="str">
        <f t="shared" si="31"/>
        <v/>
      </c>
    </row>
    <row r="486" spans="1:9" x14ac:dyDescent="0.25">
      <c r="A486" s="73" t="str">
        <f t="shared" si="28"/>
        <v/>
      </c>
      <c r="B486" s="16"/>
      <c r="C486" s="15"/>
      <c r="D486" s="71" t="str">
        <f t="shared" si="29"/>
        <v/>
      </c>
      <c r="E486" s="71" t="str">
        <f>IFERROR(VLOOKUP(D486,总目录!E:H,4,0),"")</f>
        <v/>
      </c>
      <c r="F486" s="71" t="str">
        <f t="shared" si="30"/>
        <v/>
      </c>
      <c r="G486" s="71" t="str">
        <f>IFERROR(VLOOKUP(D486,总目录!E:G,2,0),"")</f>
        <v/>
      </c>
      <c r="H486" s="71" t="str">
        <f>IFERROR(VLOOKUP(D486,总目录!E:G,3,0),"")</f>
        <v/>
      </c>
      <c r="I486" s="73" t="str">
        <f t="shared" si="31"/>
        <v/>
      </c>
    </row>
    <row r="487" spans="1:9" x14ac:dyDescent="0.25">
      <c r="A487" s="73" t="str">
        <f t="shared" si="28"/>
        <v/>
      </c>
      <c r="B487" s="16"/>
      <c r="C487" s="15"/>
      <c r="D487" s="71" t="str">
        <f t="shared" si="29"/>
        <v/>
      </c>
      <c r="E487" s="71" t="str">
        <f>IFERROR(VLOOKUP(D487,总目录!E:H,4,0),"")</f>
        <v/>
      </c>
      <c r="F487" s="71" t="str">
        <f t="shared" si="30"/>
        <v/>
      </c>
      <c r="G487" s="71" t="str">
        <f>IFERROR(VLOOKUP(D487,总目录!E:G,2,0),"")</f>
        <v/>
      </c>
      <c r="H487" s="71" t="str">
        <f>IFERROR(VLOOKUP(D487,总目录!E:G,3,0),"")</f>
        <v/>
      </c>
      <c r="I487" s="73" t="str">
        <f t="shared" si="31"/>
        <v/>
      </c>
    </row>
    <row r="488" spans="1:9" x14ac:dyDescent="0.25">
      <c r="A488" s="73" t="str">
        <f t="shared" si="28"/>
        <v/>
      </c>
      <c r="B488" s="16"/>
      <c r="C488" s="15"/>
      <c r="D488" s="71" t="str">
        <f t="shared" si="29"/>
        <v/>
      </c>
      <c r="E488" s="71" t="str">
        <f>IFERROR(VLOOKUP(D488,总目录!E:H,4,0),"")</f>
        <v/>
      </c>
      <c r="F488" s="71" t="str">
        <f t="shared" si="30"/>
        <v/>
      </c>
      <c r="G488" s="71" t="str">
        <f>IFERROR(VLOOKUP(D488,总目录!E:G,2,0),"")</f>
        <v/>
      </c>
      <c r="H488" s="71" t="str">
        <f>IFERROR(VLOOKUP(D488,总目录!E:G,3,0),"")</f>
        <v/>
      </c>
      <c r="I488" s="73" t="str">
        <f t="shared" si="31"/>
        <v/>
      </c>
    </row>
    <row r="489" spans="1:9" x14ac:dyDescent="0.25">
      <c r="A489" s="73" t="str">
        <f t="shared" si="28"/>
        <v/>
      </c>
      <c r="B489" s="16"/>
      <c r="C489" s="15"/>
      <c r="D489" s="71" t="str">
        <f t="shared" si="29"/>
        <v/>
      </c>
      <c r="E489" s="71" t="str">
        <f>IFERROR(VLOOKUP(D489,总目录!E:H,4,0),"")</f>
        <v/>
      </c>
      <c r="F489" s="71" t="str">
        <f t="shared" si="30"/>
        <v/>
      </c>
      <c r="G489" s="71" t="str">
        <f>IFERROR(VLOOKUP(D489,总目录!E:G,2,0),"")</f>
        <v/>
      </c>
      <c r="H489" s="71" t="str">
        <f>IFERROR(VLOOKUP(D489,总目录!E:G,3,0),"")</f>
        <v/>
      </c>
      <c r="I489" s="73" t="str">
        <f t="shared" si="31"/>
        <v/>
      </c>
    </row>
    <row r="490" spans="1:9" x14ac:dyDescent="0.25">
      <c r="A490" s="73" t="str">
        <f t="shared" si="28"/>
        <v/>
      </c>
      <c r="B490" s="16"/>
      <c r="C490" s="15"/>
      <c r="D490" s="71" t="str">
        <f t="shared" si="29"/>
        <v/>
      </c>
      <c r="E490" s="71" t="str">
        <f>IFERROR(VLOOKUP(D490,总目录!E:H,4,0),"")</f>
        <v/>
      </c>
      <c r="F490" s="71" t="str">
        <f t="shared" si="30"/>
        <v/>
      </c>
      <c r="G490" s="71" t="str">
        <f>IFERROR(VLOOKUP(D490,总目录!E:G,2,0),"")</f>
        <v/>
      </c>
      <c r="H490" s="71" t="str">
        <f>IFERROR(VLOOKUP(D490,总目录!E:G,3,0),"")</f>
        <v/>
      </c>
      <c r="I490" s="73" t="str">
        <f t="shared" si="31"/>
        <v/>
      </c>
    </row>
    <row r="491" spans="1:9" x14ac:dyDescent="0.25">
      <c r="A491" s="73" t="str">
        <f t="shared" si="28"/>
        <v/>
      </c>
      <c r="B491" s="16"/>
      <c r="C491" s="15"/>
      <c r="D491" s="71" t="str">
        <f t="shared" si="29"/>
        <v/>
      </c>
      <c r="E491" s="71" t="str">
        <f>IFERROR(VLOOKUP(D491,总目录!E:H,4,0),"")</f>
        <v/>
      </c>
      <c r="F491" s="71" t="str">
        <f t="shared" si="30"/>
        <v/>
      </c>
      <c r="G491" s="71" t="str">
        <f>IFERROR(VLOOKUP(D491,总目录!E:G,2,0),"")</f>
        <v/>
      </c>
      <c r="H491" s="71" t="str">
        <f>IFERROR(VLOOKUP(D491,总目录!E:G,3,0),"")</f>
        <v/>
      </c>
      <c r="I491" s="73" t="str">
        <f t="shared" si="31"/>
        <v/>
      </c>
    </row>
    <row r="492" spans="1:9" x14ac:dyDescent="0.25">
      <c r="A492" s="73" t="str">
        <f t="shared" si="28"/>
        <v/>
      </c>
      <c r="B492" s="16"/>
      <c r="C492" s="15"/>
      <c r="D492" s="71" t="str">
        <f t="shared" si="29"/>
        <v/>
      </c>
      <c r="E492" s="71" t="str">
        <f>IFERROR(VLOOKUP(D492,总目录!E:H,4,0),"")</f>
        <v/>
      </c>
      <c r="F492" s="71" t="str">
        <f t="shared" si="30"/>
        <v/>
      </c>
      <c r="G492" s="71" t="str">
        <f>IFERROR(VLOOKUP(D492,总目录!E:G,2,0),"")</f>
        <v/>
      </c>
      <c r="H492" s="71" t="str">
        <f>IFERROR(VLOOKUP(D492,总目录!E:G,3,0),"")</f>
        <v/>
      </c>
      <c r="I492" s="73" t="str">
        <f t="shared" si="31"/>
        <v/>
      </c>
    </row>
    <row r="493" spans="1:9" x14ac:dyDescent="0.25">
      <c r="A493" s="73" t="str">
        <f t="shared" si="28"/>
        <v/>
      </c>
      <c r="B493" s="16"/>
      <c r="C493" s="15"/>
      <c r="D493" s="71" t="str">
        <f t="shared" si="29"/>
        <v/>
      </c>
      <c r="E493" s="71" t="str">
        <f>IFERROR(VLOOKUP(D493,总目录!E:H,4,0),"")</f>
        <v/>
      </c>
      <c r="F493" s="71" t="str">
        <f t="shared" si="30"/>
        <v/>
      </c>
      <c r="G493" s="71" t="str">
        <f>IFERROR(VLOOKUP(D493,总目录!E:G,2,0),"")</f>
        <v/>
      </c>
      <c r="H493" s="71" t="str">
        <f>IFERROR(VLOOKUP(D493,总目录!E:G,3,0),"")</f>
        <v/>
      </c>
      <c r="I493" s="73" t="str">
        <f t="shared" si="31"/>
        <v/>
      </c>
    </row>
    <row r="494" spans="1:9" x14ac:dyDescent="0.25">
      <c r="A494" s="73" t="str">
        <f t="shared" si="28"/>
        <v/>
      </c>
      <c r="B494" s="16"/>
      <c r="C494" s="15"/>
      <c r="D494" s="71" t="str">
        <f t="shared" si="29"/>
        <v/>
      </c>
      <c r="E494" s="71" t="str">
        <f>IFERROR(VLOOKUP(D494,总目录!E:H,4,0),"")</f>
        <v/>
      </c>
      <c r="F494" s="71" t="str">
        <f t="shared" si="30"/>
        <v/>
      </c>
      <c r="G494" s="71" t="str">
        <f>IFERROR(VLOOKUP(D494,总目录!E:G,2,0),"")</f>
        <v/>
      </c>
      <c r="H494" s="71" t="str">
        <f>IFERROR(VLOOKUP(D494,总目录!E:G,3,0),"")</f>
        <v/>
      </c>
      <c r="I494" s="73" t="str">
        <f t="shared" si="31"/>
        <v/>
      </c>
    </row>
    <row r="495" spans="1:9" x14ac:dyDescent="0.25">
      <c r="A495" s="73" t="str">
        <f t="shared" si="28"/>
        <v/>
      </c>
      <c r="B495" s="16"/>
      <c r="C495" s="15"/>
      <c r="D495" s="71" t="str">
        <f t="shared" si="29"/>
        <v/>
      </c>
      <c r="E495" s="71" t="str">
        <f>IFERROR(VLOOKUP(D495,总目录!E:H,4,0),"")</f>
        <v/>
      </c>
      <c r="F495" s="71" t="str">
        <f t="shared" si="30"/>
        <v/>
      </c>
      <c r="G495" s="71" t="str">
        <f>IFERROR(VLOOKUP(D495,总目录!E:G,2,0),"")</f>
        <v/>
      </c>
      <c r="H495" s="71" t="str">
        <f>IFERROR(VLOOKUP(D495,总目录!E:G,3,0),"")</f>
        <v/>
      </c>
      <c r="I495" s="73" t="str">
        <f t="shared" si="31"/>
        <v/>
      </c>
    </row>
    <row r="496" spans="1:9" x14ac:dyDescent="0.25">
      <c r="A496" s="73" t="str">
        <f t="shared" si="28"/>
        <v/>
      </c>
      <c r="B496" s="16"/>
      <c r="C496" s="15"/>
      <c r="D496" s="71" t="str">
        <f t="shared" si="29"/>
        <v/>
      </c>
      <c r="E496" s="71" t="str">
        <f>IFERROR(VLOOKUP(D496,总目录!E:H,4,0),"")</f>
        <v/>
      </c>
      <c r="F496" s="71" t="str">
        <f t="shared" si="30"/>
        <v/>
      </c>
      <c r="G496" s="71" t="str">
        <f>IFERROR(VLOOKUP(D496,总目录!E:G,2,0),"")</f>
        <v/>
      </c>
      <c r="H496" s="71" t="str">
        <f>IFERROR(VLOOKUP(D496,总目录!E:G,3,0),"")</f>
        <v/>
      </c>
      <c r="I496" s="73" t="str">
        <f t="shared" si="31"/>
        <v/>
      </c>
    </row>
    <row r="497" spans="1:9" x14ac:dyDescent="0.25">
      <c r="A497" s="73" t="str">
        <f t="shared" si="28"/>
        <v/>
      </c>
      <c r="B497" s="16"/>
      <c r="C497" s="15"/>
      <c r="D497" s="71" t="str">
        <f t="shared" si="29"/>
        <v/>
      </c>
      <c r="E497" s="71" t="str">
        <f>IFERROR(VLOOKUP(D497,总目录!E:H,4,0),"")</f>
        <v/>
      </c>
      <c r="F497" s="71" t="str">
        <f t="shared" si="30"/>
        <v/>
      </c>
      <c r="G497" s="71" t="str">
        <f>IFERROR(VLOOKUP(D497,总目录!E:G,2,0),"")</f>
        <v/>
      </c>
      <c r="H497" s="71" t="str">
        <f>IFERROR(VLOOKUP(D497,总目录!E:G,3,0),"")</f>
        <v/>
      </c>
      <c r="I497" s="73" t="str">
        <f t="shared" si="31"/>
        <v/>
      </c>
    </row>
    <row r="498" spans="1:9" x14ac:dyDescent="0.25">
      <c r="A498" s="73" t="str">
        <f t="shared" si="28"/>
        <v/>
      </c>
      <c r="B498" s="16"/>
      <c r="C498" s="15"/>
      <c r="D498" s="71" t="str">
        <f t="shared" si="29"/>
        <v/>
      </c>
      <c r="E498" s="71" t="str">
        <f>IFERROR(VLOOKUP(D498,总目录!E:H,4,0),"")</f>
        <v/>
      </c>
      <c r="F498" s="71" t="str">
        <f t="shared" si="30"/>
        <v/>
      </c>
      <c r="G498" s="71" t="str">
        <f>IFERROR(VLOOKUP(D498,总目录!E:G,2,0),"")</f>
        <v/>
      </c>
      <c r="H498" s="71" t="str">
        <f>IFERROR(VLOOKUP(D498,总目录!E:G,3,0),"")</f>
        <v/>
      </c>
      <c r="I498" s="73" t="str">
        <f t="shared" si="31"/>
        <v/>
      </c>
    </row>
    <row r="499" spans="1:9" x14ac:dyDescent="0.25">
      <c r="A499" s="73" t="str">
        <f t="shared" si="28"/>
        <v/>
      </c>
      <c r="B499" s="16"/>
      <c r="C499" s="15"/>
      <c r="D499" s="71" t="str">
        <f t="shared" si="29"/>
        <v/>
      </c>
      <c r="E499" s="71" t="str">
        <f>IFERROR(VLOOKUP(D499,总目录!E:H,4,0),"")</f>
        <v/>
      </c>
      <c r="F499" s="71" t="str">
        <f t="shared" si="30"/>
        <v/>
      </c>
      <c r="G499" s="71" t="str">
        <f>IFERROR(VLOOKUP(D499,总目录!E:G,2,0),"")</f>
        <v/>
      </c>
      <c r="H499" s="71" t="str">
        <f>IFERROR(VLOOKUP(D499,总目录!E:G,3,0),"")</f>
        <v/>
      </c>
      <c r="I499" s="73" t="str">
        <f t="shared" si="31"/>
        <v/>
      </c>
    </row>
    <row r="500" spans="1:9" x14ac:dyDescent="0.25">
      <c r="A500" s="73" t="str">
        <f t="shared" si="28"/>
        <v/>
      </c>
      <c r="B500" s="16"/>
      <c r="C500" s="15"/>
      <c r="D500" s="71" t="str">
        <f t="shared" si="29"/>
        <v/>
      </c>
      <c r="E500" s="71" t="str">
        <f>IFERROR(VLOOKUP(D500,总目录!E:H,4,0),"")</f>
        <v/>
      </c>
      <c r="F500" s="71" t="str">
        <f t="shared" si="30"/>
        <v/>
      </c>
      <c r="G500" s="71" t="str">
        <f>IFERROR(VLOOKUP(D500,总目录!E:G,2,0),"")</f>
        <v/>
      </c>
      <c r="H500" s="71" t="str">
        <f>IFERROR(VLOOKUP(D500,总目录!E:G,3,0),"")</f>
        <v/>
      </c>
      <c r="I500" s="73" t="str">
        <f t="shared" si="31"/>
        <v/>
      </c>
    </row>
    <row r="501" spans="1:9" x14ac:dyDescent="0.25">
      <c r="A501" s="73" t="str">
        <f t="shared" si="28"/>
        <v/>
      </c>
      <c r="B501" s="16"/>
      <c r="C501" s="15"/>
      <c r="D501" s="71" t="str">
        <f t="shared" si="29"/>
        <v/>
      </c>
      <c r="E501" s="71" t="str">
        <f>IFERROR(VLOOKUP(D501,总目录!E:H,4,0),"")</f>
        <v/>
      </c>
      <c r="F501" s="71" t="str">
        <f t="shared" si="30"/>
        <v/>
      </c>
      <c r="G501" s="71" t="str">
        <f>IFERROR(VLOOKUP(D501,总目录!E:G,2,0),"")</f>
        <v/>
      </c>
      <c r="H501" s="71" t="str">
        <f>IFERROR(VLOOKUP(D501,总目录!E:G,3,0),"")</f>
        <v/>
      </c>
      <c r="I501" s="73" t="str">
        <f t="shared" si="31"/>
        <v/>
      </c>
    </row>
    <row r="502" spans="1:9" x14ac:dyDescent="0.25">
      <c r="A502" s="73" t="str">
        <f t="shared" si="28"/>
        <v/>
      </c>
      <c r="B502" s="16"/>
      <c r="C502" s="15"/>
      <c r="D502" s="71" t="str">
        <f t="shared" si="29"/>
        <v/>
      </c>
      <c r="E502" s="71" t="str">
        <f>IFERROR(VLOOKUP(D502,总目录!E:H,4,0),"")</f>
        <v/>
      </c>
      <c r="F502" s="71" t="str">
        <f t="shared" si="30"/>
        <v/>
      </c>
      <c r="G502" s="71" t="str">
        <f>IFERROR(VLOOKUP(D502,总目录!E:G,2,0),"")</f>
        <v/>
      </c>
      <c r="H502" s="71" t="str">
        <f>IFERROR(VLOOKUP(D502,总目录!E:G,3,0),"")</f>
        <v/>
      </c>
      <c r="I502" s="73" t="str">
        <f t="shared" si="31"/>
        <v/>
      </c>
    </row>
    <row r="503" spans="1:9" x14ac:dyDescent="0.25">
      <c r="A503" s="73" t="str">
        <f t="shared" si="28"/>
        <v/>
      </c>
      <c r="B503" s="16"/>
      <c r="C503" s="15"/>
      <c r="D503" s="71" t="str">
        <f t="shared" si="29"/>
        <v/>
      </c>
      <c r="E503" s="71" t="str">
        <f>IFERROR(VLOOKUP(D503,总目录!E:H,4,0),"")</f>
        <v/>
      </c>
      <c r="F503" s="71" t="str">
        <f t="shared" si="30"/>
        <v/>
      </c>
      <c r="G503" s="71" t="str">
        <f>IFERROR(VLOOKUP(D503,总目录!E:G,2,0),"")</f>
        <v/>
      </c>
      <c r="H503" s="71" t="str">
        <f>IFERROR(VLOOKUP(D503,总目录!E:G,3,0),"")</f>
        <v/>
      </c>
      <c r="I503" s="73" t="str">
        <f t="shared" si="31"/>
        <v/>
      </c>
    </row>
    <row r="504" spans="1:9" x14ac:dyDescent="0.25">
      <c r="A504" s="73" t="str">
        <f t="shared" si="28"/>
        <v/>
      </c>
      <c r="B504" s="16"/>
      <c r="C504" s="15"/>
      <c r="D504" s="71" t="str">
        <f t="shared" si="29"/>
        <v/>
      </c>
      <c r="E504" s="71" t="str">
        <f>IFERROR(VLOOKUP(D504,总目录!E:H,4,0),"")</f>
        <v/>
      </c>
      <c r="F504" s="71" t="str">
        <f t="shared" si="30"/>
        <v/>
      </c>
      <c r="G504" s="71" t="str">
        <f>IFERROR(VLOOKUP(D504,总目录!E:G,2,0),"")</f>
        <v/>
      </c>
      <c r="H504" s="71" t="str">
        <f>IFERROR(VLOOKUP(D504,总目录!E:G,3,0),"")</f>
        <v/>
      </c>
      <c r="I504" s="73" t="str">
        <f t="shared" si="31"/>
        <v/>
      </c>
    </row>
    <row r="505" spans="1:9" x14ac:dyDescent="0.25">
      <c r="A505" s="73" t="str">
        <f t="shared" si="28"/>
        <v/>
      </c>
      <c r="B505" s="16"/>
      <c r="C505" s="15"/>
      <c r="D505" s="71" t="str">
        <f t="shared" si="29"/>
        <v/>
      </c>
      <c r="E505" s="71" t="str">
        <f>IFERROR(VLOOKUP(D505,总目录!E:H,4,0),"")</f>
        <v/>
      </c>
      <c r="F505" s="71" t="str">
        <f t="shared" si="30"/>
        <v/>
      </c>
      <c r="G505" s="71" t="str">
        <f>IFERROR(VLOOKUP(D505,总目录!E:G,2,0),"")</f>
        <v/>
      </c>
      <c r="H505" s="71" t="str">
        <f>IFERROR(VLOOKUP(D505,总目录!E:G,3,0),"")</f>
        <v/>
      </c>
      <c r="I505" s="73" t="str">
        <f t="shared" si="31"/>
        <v/>
      </c>
    </row>
    <row r="506" spans="1:9" x14ac:dyDescent="0.25">
      <c r="A506" s="73" t="str">
        <f t="shared" si="28"/>
        <v/>
      </c>
      <c r="B506" s="16"/>
      <c r="C506" s="15"/>
      <c r="D506" s="71" t="str">
        <f t="shared" si="29"/>
        <v/>
      </c>
      <c r="E506" s="71" t="str">
        <f>IFERROR(VLOOKUP(D506,总目录!E:H,4,0),"")</f>
        <v/>
      </c>
      <c r="F506" s="71" t="str">
        <f t="shared" si="30"/>
        <v/>
      </c>
      <c r="G506" s="71" t="str">
        <f>IFERROR(VLOOKUP(D506,总目录!E:G,2,0),"")</f>
        <v/>
      </c>
      <c r="H506" s="71" t="str">
        <f>IFERROR(VLOOKUP(D506,总目录!E:G,3,0),"")</f>
        <v/>
      </c>
      <c r="I506" s="73" t="str">
        <f t="shared" si="31"/>
        <v/>
      </c>
    </row>
    <row r="507" spans="1:9" x14ac:dyDescent="0.25">
      <c r="A507" s="73" t="str">
        <f t="shared" si="28"/>
        <v/>
      </c>
      <c r="B507" s="16"/>
      <c r="C507" s="15"/>
      <c r="D507" s="71" t="str">
        <f t="shared" si="29"/>
        <v/>
      </c>
      <c r="E507" s="71" t="str">
        <f>IFERROR(VLOOKUP(D507,总目录!E:H,4,0),"")</f>
        <v/>
      </c>
      <c r="F507" s="71" t="str">
        <f t="shared" si="30"/>
        <v/>
      </c>
      <c r="G507" s="71" t="str">
        <f>IFERROR(VLOOKUP(D507,总目录!E:G,2,0),"")</f>
        <v/>
      </c>
      <c r="H507" s="71" t="str">
        <f>IFERROR(VLOOKUP(D507,总目录!E:G,3,0),"")</f>
        <v/>
      </c>
      <c r="I507" s="73" t="str">
        <f t="shared" si="31"/>
        <v/>
      </c>
    </row>
    <row r="508" spans="1:9" x14ac:dyDescent="0.25">
      <c r="A508" s="73" t="str">
        <f t="shared" si="28"/>
        <v/>
      </c>
      <c r="B508" s="16"/>
      <c r="C508" s="15"/>
      <c r="D508" s="71" t="str">
        <f t="shared" si="29"/>
        <v/>
      </c>
      <c r="E508" s="71" t="str">
        <f>IFERROR(VLOOKUP(D508,总目录!E:H,4,0),"")</f>
        <v/>
      </c>
      <c r="F508" s="71" t="str">
        <f t="shared" si="30"/>
        <v/>
      </c>
      <c r="G508" s="71" t="str">
        <f>IFERROR(VLOOKUP(D508,总目录!E:G,2,0),"")</f>
        <v/>
      </c>
      <c r="H508" s="71" t="str">
        <f>IFERROR(VLOOKUP(D508,总目录!E:G,3,0),"")</f>
        <v/>
      </c>
      <c r="I508" s="73" t="str">
        <f t="shared" si="31"/>
        <v/>
      </c>
    </row>
    <row r="509" spans="1:9" x14ac:dyDescent="0.25">
      <c r="A509" s="73" t="str">
        <f t="shared" si="28"/>
        <v/>
      </c>
      <c r="B509" s="16"/>
      <c r="C509" s="15"/>
      <c r="D509" s="71" t="str">
        <f t="shared" si="29"/>
        <v/>
      </c>
      <c r="E509" s="71" t="str">
        <f>IFERROR(VLOOKUP(D509,总目录!E:H,4,0),"")</f>
        <v/>
      </c>
      <c r="F509" s="71" t="str">
        <f t="shared" si="30"/>
        <v/>
      </c>
      <c r="G509" s="71" t="str">
        <f>IFERROR(VLOOKUP(D509,总目录!E:G,2,0),"")</f>
        <v/>
      </c>
      <c r="H509" s="71" t="str">
        <f>IFERROR(VLOOKUP(D509,总目录!E:G,3,0),"")</f>
        <v/>
      </c>
      <c r="I509" s="73" t="str">
        <f t="shared" si="31"/>
        <v/>
      </c>
    </row>
    <row r="510" spans="1:9" x14ac:dyDescent="0.25">
      <c r="A510" s="73" t="str">
        <f t="shared" si="28"/>
        <v/>
      </c>
      <c r="B510" s="16"/>
      <c r="C510" s="15"/>
      <c r="D510" s="71" t="str">
        <f t="shared" si="29"/>
        <v/>
      </c>
      <c r="E510" s="71" t="str">
        <f>IFERROR(VLOOKUP(D510,总目录!E:H,4,0),"")</f>
        <v/>
      </c>
      <c r="F510" s="71" t="str">
        <f t="shared" si="30"/>
        <v/>
      </c>
      <c r="G510" s="71" t="str">
        <f>IFERROR(VLOOKUP(D510,总目录!E:G,2,0),"")</f>
        <v/>
      </c>
      <c r="H510" s="71" t="str">
        <f>IFERROR(VLOOKUP(D510,总目录!E:G,3,0),"")</f>
        <v/>
      </c>
      <c r="I510" s="73" t="str">
        <f t="shared" si="31"/>
        <v/>
      </c>
    </row>
    <row r="511" spans="1:9" x14ac:dyDescent="0.25">
      <c r="A511" s="73" t="str">
        <f t="shared" si="28"/>
        <v/>
      </c>
      <c r="B511" s="16"/>
      <c r="C511" s="15"/>
      <c r="D511" s="71" t="str">
        <f t="shared" si="29"/>
        <v/>
      </c>
      <c r="E511" s="71" t="str">
        <f>IFERROR(VLOOKUP(D511,总目录!E:H,4,0),"")</f>
        <v/>
      </c>
      <c r="F511" s="71" t="str">
        <f t="shared" si="30"/>
        <v/>
      </c>
      <c r="G511" s="71" t="str">
        <f>IFERROR(VLOOKUP(D511,总目录!E:G,2,0),"")</f>
        <v/>
      </c>
      <c r="H511" s="71" t="str">
        <f>IFERROR(VLOOKUP(D511,总目录!E:G,3,0),"")</f>
        <v/>
      </c>
      <c r="I511" s="73" t="str">
        <f t="shared" si="31"/>
        <v/>
      </c>
    </row>
    <row r="512" spans="1:9" x14ac:dyDescent="0.25">
      <c r="A512" s="73" t="str">
        <f t="shared" si="28"/>
        <v/>
      </c>
      <c r="B512" s="16"/>
      <c r="C512" s="15"/>
      <c r="D512" s="71" t="str">
        <f t="shared" si="29"/>
        <v/>
      </c>
      <c r="E512" s="71" t="str">
        <f>IFERROR(VLOOKUP(D512,总目录!E:H,4,0),"")</f>
        <v/>
      </c>
      <c r="F512" s="71" t="str">
        <f t="shared" si="30"/>
        <v/>
      </c>
      <c r="G512" s="71" t="str">
        <f>IFERROR(VLOOKUP(D512,总目录!E:G,2,0),"")</f>
        <v/>
      </c>
      <c r="H512" s="71" t="str">
        <f>IFERROR(VLOOKUP(D512,总目录!E:G,3,0),"")</f>
        <v/>
      </c>
      <c r="I512" s="73" t="str">
        <f t="shared" si="31"/>
        <v/>
      </c>
    </row>
    <row r="513" spans="1:9" x14ac:dyDescent="0.25">
      <c r="A513" s="73" t="str">
        <f t="shared" si="28"/>
        <v/>
      </c>
      <c r="B513" s="16"/>
      <c r="C513" s="15"/>
      <c r="D513" s="71" t="str">
        <f t="shared" si="29"/>
        <v/>
      </c>
      <c r="E513" s="71" t="str">
        <f>IFERROR(VLOOKUP(D513,总目录!E:H,4,0),"")</f>
        <v/>
      </c>
      <c r="F513" s="71" t="str">
        <f t="shared" si="30"/>
        <v/>
      </c>
      <c r="G513" s="71" t="str">
        <f>IFERROR(VLOOKUP(D513,总目录!E:G,2,0),"")</f>
        <v/>
      </c>
      <c r="H513" s="71" t="str">
        <f>IFERROR(VLOOKUP(D513,总目录!E:G,3,0),"")</f>
        <v/>
      </c>
      <c r="I513" s="73" t="str">
        <f t="shared" si="31"/>
        <v/>
      </c>
    </row>
    <row r="514" spans="1:9" x14ac:dyDescent="0.25">
      <c r="A514" s="73" t="str">
        <f t="shared" si="28"/>
        <v/>
      </c>
      <c r="B514" s="16"/>
      <c r="C514" s="15"/>
      <c r="D514" s="71" t="str">
        <f t="shared" si="29"/>
        <v/>
      </c>
      <c r="E514" s="71" t="str">
        <f>IFERROR(VLOOKUP(D514,总目录!E:H,4,0),"")</f>
        <v/>
      </c>
      <c r="F514" s="71" t="str">
        <f t="shared" si="30"/>
        <v/>
      </c>
      <c r="G514" s="71" t="str">
        <f>IFERROR(VLOOKUP(D514,总目录!E:G,2,0),"")</f>
        <v/>
      </c>
      <c r="H514" s="71" t="str">
        <f>IFERROR(VLOOKUP(D514,总目录!E:G,3,0),"")</f>
        <v/>
      </c>
      <c r="I514" s="73" t="str">
        <f t="shared" si="31"/>
        <v/>
      </c>
    </row>
    <row r="515" spans="1:9" x14ac:dyDescent="0.25">
      <c r="A515" s="73" t="str">
        <f t="shared" ref="A515:A578" si="32">IF(B515="","",ROW(B515)-1)</f>
        <v/>
      </c>
      <c r="B515" s="16"/>
      <c r="C515" s="15"/>
      <c r="D515" s="71" t="str">
        <f t="shared" ref="D515:D578" si="33">IF(B515="","",MID(B515,0+1,FIND("-",B515,1)-1))</f>
        <v/>
      </c>
      <c r="E515" s="71" t="str">
        <f>IFERROR(VLOOKUP(D515,总目录!E:H,4,0),"")</f>
        <v/>
      </c>
      <c r="F515" s="71" t="str">
        <f t="shared" ref="F515:F578" si="34">HYPERLINK("#"&amp;D515&amp;"!D2",D515)</f>
        <v/>
      </c>
      <c r="G515" s="71" t="str">
        <f>IFERROR(VLOOKUP(D515,总目录!E:G,2,0),"")</f>
        <v/>
      </c>
      <c r="H515" s="71" t="str">
        <f>IFERROR(VLOOKUP(D515,总目录!E:G,3,0),"")</f>
        <v/>
      </c>
      <c r="I515" s="73" t="str">
        <f t="shared" ref="I515:I578" si="35">IF(B515="","",ROW(B515)-1)</f>
        <v/>
      </c>
    </row>
    <row r="516" spans="1:9" x14ac:dyDescent="0.25">
      <c r="A516" s="73" t="str">
        <f t="shared" si="32"/>
        <v/>
      </c>
      <c r="B516" s="16"/>
      <c r="C516" s="15"/>
      <c r="D516" s="71" t="str">
        <f t="shared" si="33"/>
        <v/>
      </c>
      <c r="E516" s="71" t="str">
        <f>IFERROR(VLOOKUP(D516,总目录!E:H,4,0),"")</f>
        <v/>
      </c>
      <c r="F516" s="71" t="str">
        <f t="shared" si="34"/>
        <v/>
      </c>
      <c r="G516" s="71" t="str">
        <f>IFERROR(VLOOKUP(D516,总目录!E:G,2,0),"")</f>
        <v/>
      </c>
      <c r="H516" s="71" t="str">
        <f>IFERROR(VLOOKUP(D516,总目录!E:G,3,0),"")</f>
        <v/>
      </c>
      <c r="I516" s="73" t="str">
        <f t="shared" si="35"/>
        <v/>
      </c>
    </row>
    <row r="517" spans="1:9" x14ac:dyDescent="0.25">
      <c r="A517" s="73" t="str">
        <f t="shared" si="32"/>
        <v/>
      </c>
      <c r="B517" s="16"/>
      <c r="C517" s="15"/>
      <c r="D517" s="71" t="str">
        <f t="shared" si="33"/>
        <v/>
      </c>
      <c r="E517" s="71" t="str">
        <f>IFERROR(VLOOKUP(D517,总目录!E:H,4,0),"")</f>
        <v/>
      </c>
      <c r="F517" s="71" t="str">
        <f t="shared" si="34"/>
        <v/>
      </c>
      <c r="G517" s="71" t="str">
        <f>IFERROR(VLOOKUP(D517,总目录!E:G,2,0),"")</f>
        <v/>
      </c>
      <c r="H517" s="71" t="str">
        <f>IFERROR(VLOOKUP(D517,总目录!E:G,3,0),"")</f>
        <v/>
      </c>
      <c r="I517" s="73" t="str">
        <f t="shared" si="35"/>
        <v/>
      </c>
    </row>
    <row r="518" spans="1:9" x14ac:dyDescent="0.25">
      <c r="A518" s="73" t="str">
        <f t="shared" si="32"/>
        <v/>
      </c>
      <c r="B518" s="16"/>
      <c r="C518" s="15"/>
      <c r="D518" s="71" t="str">
        <f t="shared" si="33"/>
        <v/>
      </c>
      <c r="E518" s="71" t="str">
        <f>IFERROR(VLOOKUP(D518,总目录!E:H,4,0),"")</f>
        <v/>
      </c>
      <c r="F518" s="71" t="str">
        <f t="shared" si="34"/>
        <v/>
      </c>
      <c r="G518" s="71" t="str">
        <f>IFERROR(VLOOKUP(D518,总目录!E:G,2,0),"")</f>
        <v/>
      </c>
      <c r="H518" s="71" t="str">
        <f>IFERROR(VLOOKUP(D518,总目录!E:G,3,0),"")</f>
        <v/>
      </c>
      <c r="I518" s="73" t="str">
        <f t="shared" si="35"/>
        <v/>
      </c>
    </row>
    <row r="519" spans="1:9" x14ac:dyDescent="0.25">
      <c r="A519" s="73" t="str">
        <f t="shared" si="32"/>
        <v/>
      </c>
      <c r="B519" s="16"/>
      <c r="C519" s="15"/>
      <c r="D519" s="71" t="str">
        <f t="shared" si="33"/>
        <v/>
      </c>
      <c r="E519" s="71" t="str">
        <f>IFERROR(VLOOKUP(D519,总目录!E:H,4,0),"")</f>
        <v/>
      </c>
      <c r="F519" s="71" t="str">
        <f t="shared" si="34"/>
        <v/>
      </c>
      <c r="G519" s="71" t="str">
        <f>IFERROR(VLOOKUP(D519,总目录!E:G,2,0),"")</f>
        <v/>
      </c>
      <c r="H519" s="71" t="str">
        <f>IFERROR(VLOOKUP(D519,总目录!E:G,3,0),"")</f>
        <v/>
      </c>
      <c r="I519" s="73" t="str">
        <f t="shared" si="35"/>
        <v/>
      </c>
    </row>
    <row r="520" spans="1:9" x14ac:dyDescent="0.25">
      <c r="A520" s="73" t="str">
        <f t="shared" si="32"/>
        <v/>
      </c>
      <c r="B520" s="16"/>
      <c r="C520" s="15"/>
      <c r="D520" s="71" t="str">
        <f t="shared" si="33"/>
        <v/>
      </c>
      <c r="E520" s="71" t="str">
        <f>IFERROR(VLOOKUP(D520,总目录!E:H,4,0),"")</f>
        <v/>
      </c>
      <c r="F520" s="71" t="str">
        <f t="shared" si="34"/>
        <v/>
      </c>
      <c r="G520" s="71" t="str">
        <f>IFERROR(VLOOKUP(D520,总目录!E:G,2,0),"")</f>
        <v/>
      </c>
      <c r="H520" s="71" t="str">
        <f>IFERROR(VLOOKUP(D520,总目录!E:G,3,0),"")</f>
        <v/>
      </c>
      <c r="I520" s="73" t="str">
        <f t="shared" si="35"/>
        <v/>
      </c>
    </row>
    <row r="521" spans="1:9" x14ac:dyDescent="0.25">
      <c r="A521" s="73" t="str">
        <f t="shared" si="32"/>
        <v/>
      </c>
      <c r="B521" s="16"/>
      <c r="C521" s="15"/>
      <c r="D521" s="71" t="str">
        <f t="shared" si="33"/>
        <v/>
      </c>
      <c r="E521" s="71" t="str">
        <f>IFERROR(VLOOKUP(D521,总目录!E:H,4,0),"")</f>
        <v/>
      </c>
      <c r="F521" s="71" t="str">
        <f t="shared" si="34"/>
        <v/>
      </c>
      <c r="G521" s="71" t="str">
        <f>IFERROR(VLOOKUP(D521,总目录!E:G,2,0),"")</f>
        <v/>
      </c>
      <c r="H521" s="71" t="str">
        <f>IFERROR(VLOOKUP(D521,总目录!E:G,3,0),"")</f>
        <v/>
      </c>
      <c r="I521" s="73" t="str">
        <f t="shared" si="35"/>
        <v/>
      </c>
    </row>
    <row r="522" spans="1:9" x14ac:dyDescent="0.25">
      <c r="A522" s="73" t="str">
        <f t="shared" si="32"/>
        <v/>
      </c>
      <c r="B522" s="16"/>
      <c r="C522" s="15"/>
      <c r="D522" s="71" t="str">
        <f t="shared" si="33"/>
        <v/>
      </c>
      <c r="E522" s="71" t="str">
        <f>IFERROR(VLOOKUP(D522,总目录!E:H,4,0),"")</f>
        <v/>
      </c>
      <c r="F522" s="71" t="str">
        <f t="shared" si="34"/>
        <v/>
      </c>
      <c r="G522" s="71" t="str">
        <f>IFERROR(VLOOKUP(D522,总目录!E:G,2,0),"")</f>
        <v/>
      </c>
      <c r="H522" s="71" t="str">
        <f>IFERROR(VLOOKUP(D522,总目录!E:G,3,0),"")</f>
        <v/>
      </c>
      <c r="I522" s="73" t="str">
        <f t="shared" si="35"/>
        <v/>
      </c>
    </row>
    <row r="523" spans="1:9" x14ac:dyDescent="0.25">
      <c r="A523" s="73" t="str">
        <f t="shared" si="32"/>
        <v/>
      </c>
      <c r="B523" s="16"/>
      <c r="C523" s="15"/>
      <c r="D523" s="71" t="str">
        <f t="shared" si="33"/>
        <v/>
      </c>
      <c r="E523" s="71" t="str">
        <f>IFERROR(VLOOKUP(D523,总目录!E:H,4,0),"")</f>
        <v/>
      </c>
      <c r="F523" s="71" t="str">
        <f t="shared" si="34"/>
        <v/>
      </c>
      <c r="G523" s="71" t="str">
        <f>IFERROR(VLOOKUP(D523,总目录!E:G,2,0),"")</f>
        <v/>
      </c>
      <c r="H523" s="71" t="str">
        <f>IFERROR(VLOOKUP(D523,总目录!E:G,3,0),"")</f>
        <v/>
      </c>
      <c r="I523" s="73" t="str">
        <f t="shared" si="35"/>
        <v/>
      </c>
    </row>
    <row r="524" spans="1:9" x14ac:dyDescent="0.25">
      <c r="A524" s="73" t="str">
        <f t="shared" si="32"/>
        <v/>
      </c>
      <c r="B524" s="16"/>
      <c r="C524" s="15"/>
      <c r="D524" s="71" t="str">
        <f t="shared" si="33"/>
        <v/>
      </c>
      <c r="E524" s="71" t="str">
        <f>IFERROR(VLOOKUP(D524,总目录!E:H,4,0),"")</f>
        <v/>
      </c>
      <c r="F524" s="71" t="str">
        <f t="shared" si="34"/>
        <v/>
      </c>
      <c r="G524" s="71" t="str">
        <f>IFERROR(VLOOKUP(D524,总目录!E:G,2,0),"")</f>
        <v/>
      </c>
      <c r="H524" s="71" t="str">
        <f>IFERROR(VLOOKUP(D524,总目录!E:G,3,0),"")</f>
        <v/>
      </c>
      <c r="I524" s="73" t="str">
        <f t="shared" si="35"/>
        <v/>
      </c>
    </row>
    <row r="525" spans="1:9" x14ac:dyDescent="0.25">
      <c r="A525" s="73" t="str">
        <f t="shared" si="32"/>
        <v/>
      </c>
      <c r="B525" s="16"/>
      <c r="C525" s="15"/>
      <c r="D525" s="71" t="str">
        <f t="shared" si="33"/>
        <v/>
      </c>
      <c r="E525" s="71" t="str">
        <f>IFERROR(VLOOKUP(D525,总目录!E:H,4,0),"")</f>
        <v/>
      </c>
      <c r="F525" s="71" t="str">
        <f t="shared" si="34"/>
        <v/>
      </c>
      <c r="G525" s="71" t="str">
        <f>IFERROR(VLOOKUP(D525,总目录!E:G,2,0),"")</f>
        <v/>
      </c>
      <c r="H525" s="71" t="str">
        <f>IFERROR(VLOOKUP(D525,总目录!E:G,3,0),"")</f>
        <v/>
      </c>
      <c r="I525" s="73" t="str">
        <f t="shared" si="35"/>
        <v/>
      </c>
    </row>
    <row r="526" spans="1:9" x14ac:dyDescent="0.25">
      <c r="A526" s="73" t="str">
        <f t="shared" si="32"/>
        <v/>
      </c>
      <c r="B526" s="16"/>
      <c r="C526" s="15"/>
      <c r="D526" s="71" t="str">
        <f t="shared" si="33"/>
        <v/>
      </c>
      <c r="E526" s="71" t="str">
        <f>IFERROR(VLOOKUP(D526,总目录!E:H,4,0),"")</f>
        <v/>
      </c>
      <c r="F526" s="71" t="str">
        <f t="shared" si="34"/>
        <v/>
      </c>
      <c r="G526" s="71" t="str">
        <f>IFERROR(VLOOKUP(D526,总目录!E:G,2,0),"")</f>
        <v/>
      </c>
      <c r="H526" s="71" t="str">
        <f>IFERROR(VLOOKUP(D526,总目录!E:G,3,0),"")</f>
        <v/>
      </c>
      <c r="I526" s="73" t="str">
        <f t="shared" si="35"/>
        <v/>
      </c>
    </row>
    <row r="527" spans="1:9" x14ac:dyDescent="0.25">
      <c r="A527" s="73" t="str">
        <f t="shared" si="32"/>
        <v/>
      </c>
      <c r="B527" s="16"/>
      <c r="C527" s="15"/>
      <c r="D527" s="71" t="str">
        <f t="shared" si="33"/>
        <v/>
      </c>
      <c r="E527" s="71" t="str">
        <f>IFERROR(VLOOKUP(D527,总目录!E:H,4,0),"")</f>
        <v/>
      </c>
      <c r="F527" s="71" t="str">
        <f t="shared" si="34"/>
        <v/>
      </c>
      <c r="G527" s="71" t="str">
        <f>IFERROR(VLOOKUP(D527,总目录!E:G,2,0),"")</f>
        <v/>
      </c>
      <c r="H527" s="71" t="str">
        <f>IFERROR(VLOOKUP(D527,总目录!E:G,3,0),"")</f>
        <v/>
      </c>
      <c r="I527" s="73" t="str">
        <f t="shared" si="35"/>
        <v/>
      </c>
    </row>
    <row r="528" spans="1:9" x14ac:dyDescent="0.25">
      <c r="A528" s="73" t="str">
        <f t="shared" si="32"/>
        <v/>
      </c>
      <c r="B528" s="16"/>
      <c r="C528" s="15"/>
      <c r="D528" s="71" t="str">
        <f t="shared" si="33"/>
        <v/>
      </c>
      <c r="E528" s="71" t="str">
        <f>IFERROR(VLOOKUP(D528,总目录!E:H,4,0),"")</f>
        <v/>
      </c>
      <c r="F528" s="71" t="str">
        <f t="shared" si="34"/>
        <v/>
      </c>
      <c r="G528" s="71" t="str">
        <f>IFERROR(VLOOKUP(D528,总目录!E:G,2,0),"")</f>
        <v/>
      </c>
      <c r="H528" s="71" t="str">
        <f>IFERROR(VLOOKUP(D528,总目录!E:G,3,0),"")</f>
        <v/>
      </c>
      <c r="I528" s="73" t="str">
        <f t="shared" si="35"/>
        <v/>
      </c>
    </row>
    <row r="529" spans="1:9" x14ac:dyDescent="0.25">
      <c r="A529" s="73" t="str">
        <f t="shared" si="32"/>
        <v/>
      </c>
      <c r="B529" s="16"/>
      <c r="C529" s="15"/>
      <c r="D529" s="71" t="str">
        <f t="shared" si="33"/>
        <v/>
      </c>
      <c r="E529" s="71" t="str">
        <f>IFERROR(VLOOKUP(D529,总目录!E:H,4,0),"")</f>
        <v/>
      </c>
      <c r="F529" s="71" t="str">
        <f t="shared" si="34"/>
        <v/>
      </c>
      <c r="G529" s="71" t="str">
        <f>IFERROR(VLOOKUP(D529,总目录!E:G,2,0),"")</f>
        <v/>
      </c>
      <c r="H529" s="71" t="str">
        <f>IFERROR(VLOOKUP(D529,总目录!E:G,3,0),"")</f>
        <v/>
      </c>
      <c r="I529" s="73" t="str">
        <f t="shared" si="35"/>
        <v/>
      </c>
    </row>
    <row r="530" spans="1:9" x14ac:dyDescent="0.25">
      <c r="A530" s="73" t="str">
        <f t="shared" si="32"/>
        <v/>
      </c>
      <c r="B530" s="16"/>
      <c r="C530" s="15"/>
      <c r="D530" s="71" t="str">
        <f t="shared" si="33"/>
        <v/>
      </c>
      <c r="E530" s="71" t="str">
        <f>IFERROR(VLOOKUP(D530,总目录!E:H,4,0),"")</f>
        <v/>
      </c>
      <c r="F530" s="71" t="str">
        <f t="shared" si="34"/>
        <v/>
      </c>
      <c r="G530" s="71" t="str">
        <f>IFERROR(VLOOKUP(D530,总目录!E:G,2,0),"")</f>
        <v/>
      </c>
      <c r="H530" s="71" t="str">
        <f>IFERROR(VLOOKUP(D530,总目录!E:G,3,0),"")</f>
        <v/>
      </c>
      <c r="I530" s="73" t="str">
        <f t="shared" si="35"/>
        <v/>
      </c>
    </row>
    <row r="531" spans="1:9" x14ac:dyDescent="0.25">
      <c r="A531" s="73" t="str">
        <f t="shared" si="32"/>
        <v/>
      </c>
      <c r="B531" s="16"/>
      <c r="C531" s="15"/>
      <c r="D531" s="71" t="str">
        <f t="shared" si="33"/>
        <v/>
      </c>
      <c r="E531" s="71" t="str">
        <f>IFERROR(VLOOKUP(D531,总目录!E:H,4,0),"")</f>
        <v/>
      </c>
      <c r="F531" s="71" t="str">
        <f t="shared" si="34"/>
        <v/>
      </c>
      <c r="G531" s="71" t="str">
        <f>IFERROR(VLOOKUP(D531,总目录!E:G,2,0),"")</f>
        <v/>
      </c>
      <c r="H531" s="71" t="str">
        <f>IFERROR(VLOOKUP(D531,总目录!E:G,3,0),"")</f>
        <v/>
      </c>
      <c r="I531" s="73" t="str">
        <f t="shared" si="35"/>
        <v/>
      </c>
    </row>
    <row r="532" spans="1:9" x14ac:dyDescent="0.25">
      <c r="A532" s="73" t="str">
        <f t="shared" si="32"/>
        <v/>
      </c>
      <c r="B532" s="16"/>
      <c r="C532" s="15"/>
      <c r="D532" s="71" t="str">
        <f t="shared" si="33"/>
        <v/>
      </c>
      <c r="E532" s="71" t="str">
        <f>IFERROR(VLOOKUP(D532,总目录!E:H,4,0),"")</f>
        <v/>
      </c>
      <c r="F532" s="71" t="str">
        <f t="shared" si="34"/>
        <v/>
      </c>
      <c r="G532" s="71" t="str">
        <f>IFERROR(VLOOKUP(D532,总目录!E:G,2,0),"")</f>
        <v/>
      </c>
      <c r="H532" s="71" t="str">
        <f>IFERROR(VLOOKUP(D532,总目录!E:G,3,0),"")</f>
        <v/>
      </c>
      <c r="I532" s="73" t="str">
        <f t="shared" si="35"/>
        <v/>
      </c>
    </row>
    <row r="533" spans="1:9" x14ac:dyDescent="0.25">
      <c r="A533" s="73" t="str">
        <f t="shared" si="32"/>
        <v/>
      </c>
      <c r="B533" s="16"/>
      <c r="C533" s="15"/>
      <c r="D533" s="71" t="str">
        <f t="shared" si="33"/>
        <v/>
      </c>
      <c r="E533" s="71" t="str">
        <f>IFERROR(VLOOKUP(D533,总目录!E:H,4,0),"")</f>
        <v/>
      </c>
      <c r="F533" s="71" t="str">
        <f t="shared" si="34"/>
        <v/>
      </c>
      <c r="G533" s="71" t="str">
        <f>IFERROR(VLOOKUP(D533,总目录!E:G,2,0),"")</f>
        <v/>
      </c>
      <c r="H533" s="71" t="str">
        <f>IFERROR(VLOOKUP(D533,总目录!E:G,3,0),"")</f>
        <v/>
      </c>
      <c r="I533" s="73" t="str">
        <f t="shared" si="35"/>
        <v/>
      </c>
    </row>
    <row r="534" spans="1:9" x14ac:dyDescent="0.25">
      <c r="A534" s="73" t="str">
        <f t="shared" si="32"/>
        <v/>
      </c>
      <c r="B534" s="16"/>
      <c r="C534" s="15"/>
      <c r="D534" s="71" t="str">
        <f t="shared" si="33"/>
        <v/>
      </c>
      <c r="E534" s="71" t="str">
        <f>IFERROR(VLOOKUP(D534,总目录!E:H,4,0),"")</f>
        <v/>
      </c>
      <c r="F534" s="71" t="str">
        <f t="shared" si="34"/>
        <v/>
      </c>
      <c r="G534" s="71" t="str">
        <f>IFERROR(VLOOKUP(D534,总目录!E:G,2,0),"")</f>
        <v/>
      </c>
      <c r="H534" s="71" t="str">
        <f>IFERROR(VLOOKUP(D534,总目录!E:G,3,0),"")</f>
        <v/>
      </c>
      <c r="I534" s="73" t="str">
        <f t="shared" si="35"/>
        <v/>
      </c>
    </row>
    <row r="535" spans="1:9" x14ac:dyDescent="0.25">
      <c r="A535" s="73" t="str">
        <f t="shared" si="32"/>
        <v/>
      </c>
      <c r="B535" s="16"/>
      <c r="C535" s="15"/>
      <c r="D535" s="71" t="str">
        <f t="shared" si="33"/>
        <v/>
      </c>
      <c r="E535" s="71" t="str">
        <f>IFERROR(VLOOKUP(D535,总目录!E:H,4,0),"")</f>
        <v/>
      </c>
      <c r="F535" s="71" t="str">
        <f t="shared" si="34"/>
        <v/>
      </c>
      <c r="G535" s="71" t="str">
        <f>IFERROR(VLOOKUP(D535,总目录!E:G,2,0),"")</f>
        <v/>
      </c>
      <c r="H535" s="71" t="str">
        <f>IFERROR(VLOOKUP(D535,总目录!E:G,3,0),"")</f>
        <v/>
      </c>
      <c r="I535" s="73" t="str">
        <f t="shared" si="35"/>
        <v/>
      </c>
    </row>
    <row r="536" spans="1:9" x14ac:dyDescent="0.25">
      <c r="A536" s="73" t="str">
        <f t="shared" si="32"/>
        <v/>
      </c>
      <c r="B536" s="16"/>
      <c r="C536" s="15"/>
      <c r="D536" s="71" t="str">
        <f t="shared" si="33"/>
        <v/>
      </c>
      <c r="E536" s="71" t="str">
        <f>IFERROR(VLOOKUP(D536,总目录!E:H,4,0),"")</f>
        <v/>
      </c>
      <c r="F536" s="71" t="str">
        <f t="shared" si="34"/>
        <v/>
      </c>
      <c r="G536" s="71" t="str">
        <f>IFERROR(VLOOKUP(D536,总目录!E:G,2,0),"")</f>
        <v/>
      </c>
      <c r="H536" s="71" t="str">
        <f>IFERROR(VLOOKUP(D536,总目录!E:G,3,0),"")</f>
        <v/>
      </c>
      <c r="I536" s="73" t="str">
        <f t="shared" si="35"/>
        <v/>
      </c>
    </row>
    <row r="537" spans="1:9" x14ac:dyDescent="0.25">
      <c r="A537" s="73" t="str">
        <f t="shared" si="32"/>
        <v/>
      </c>
      <c r="B537" s="16"/>
      <c r="C537" s="15"/>
      <c r="D537" s="71" t="str">
        <f t="shared" si="33"/>
        <v/>
      </c>
      <c r="E537" s="71" t="str">
        <f>IFERROR(VLOOKUP(D537,总目录!E:H,4,0),"")</f>
        <v/>
      </c>
      <c r="F537" s="71" t="str">
        <f t="shared" si="34"/>
        <v/>
      </c>
      <c r="G537" s="71" t="str">
        <f>IFERROR(VLOOKUP(D537,总目录!E:G,2,0),"")</f>
        <v/>
      </c>
      <c r="H537" s="71" t="str">
        <f>IFERROR(VLOOKUP(D537,总目录!E:G,3,0),"")</f>
        <v/>
      </c>
      <c r="I537" s="73" t="str">
        <f t="shared" si="35"/>
        <v/>
      </c>
    </row>
    <row r="538" spans="1:9" x14ac:dyDescent="0.25">
      <c r="A538" s="73" t="str">
        <f t="shared" si="32"/>
        <v/>
      </c>
      <c r="B538" s="16"/>
      <c r="C538" s="15"/>
      <c r="D538" s="71" t="str">
        <f t="shared" si="33"/>
        <v/>
      </c>
      <c r="E538" s="71" t="str">
        <f>IFERROR(VLOOKUP(D538,总目录!E:H,4,0),"")</f>
        <v/>
      </c>
      <c r="F538" s="71" t="str">
        <f t="shared" si="34"/>
        <v/>
      </c>
      <c r="G538" s="71" t="str">
        <f>IFERROR(VLOOKUP(D538,总目录!E:G,2,0),"")</f>
        <v/>
      </c>
      <c r="H538" s="71" t="str">
        <f>IFERROR(VLOOKUP(D538,总目录!E:G,3,0),"")</f>
        <v/>
      </c>
      <c r="I538" s="73" t="str">
        <f t="shared" si="35"/>
        <v/>
      </c>
    </row>
    <row r="539" spans="1:9" x14ac:dyDescent="0.25">
      <c r="A539" s="73" t="str">
        <f t="shared" si="32"/>
        <v/>
      </c>
      <c r="B539" s="16"/>
      <c r="C539" s="15"/>
      <c r="D539" s="71" t="str">
        <f t="shared" si="33"/>
        <v/>
      </c>
      <c r="E539" s="71" t="str">
        <f>IFERROR(VLOOKUP(D539,总目录!E:H,4,0),"")</f>
        <v/>
      </c>
      <c r="F539" s="71" t="str">
        <f t="shared" si="34"/>
        <v/>
      </c>
      <c r="G539" s="71" t="str">
        <f>IFERROR(VLOOKUP(D539,总目录!E:G,2,0),"")</f>
        <v/>
      </c>
      <c r="H539" s="71" t="str">
        <f>IFERROR(VLOOKUP(D539,总目录!E:G,3,0),"")</f>
        <v/>
      </c>
      <c r="I539" s="73" t="str">
        <f t="shared" si="35"/>
        <v/>
      </c>
    </row>
    <row r="540" spans="1:9" x14ac:dyDescent="0.25">
      <c r="A540" s="73" t="str">
        <f t="shared" si="32"/>
        <v/>
      </c>
      <c r="B540" s="16"/>
      <c r="C540" s="15"/>
      <c r="D540" s="71" t="str">
        <f t="shared" si="33"/>
        <v/>
      </c>
      <c r="E540" s="71" t="str">
        <f>IFERROR(VLOOKUP(D540,总目录!E:H,4,0),"")</f>
        <v/>
      </c>
      <c r="F540" s="71" t="str">
        <f t="shared" si="34"/>
        <v/>
      </c>
      <c r="G540" s="71" t="str">
        <f>IFERROR(VLOOKUP(D540,总目录!E:G,2,0),"")</f>
        <v/>
      </c>
      <c r="H540" s="71" t="str">
        <f>IFERROR(VLOOKUP(D540,总目录!E:G,3,0),"")</f>
        <v/>
      </c>
      <c r="I540" s="73" t="str">
        <f t="shared" si="35"/>
        <v/>
      </c>
    </row>
    <row r="541" spans="1:9" x14ac:dyDescent="0.25">
      <c r="A541" s="73" t="str">
        <f t="shared" si="32"/>
        <v/>
      </c>
      <c r="B541" s="16"/>
      <c r="C541" s="15"/>
      <c r="D541" s="71" t="str">
        <f t="shared" si="33"/>
        <v/>
      </c>
      <c r="E541" s="71" t="str">
        <f>IFERROR(VLOOKUP(D541,总目录!E:H,4,0),"")</f>
        <v/>
      </c>
      <c r="F541" s="71" t="str">
        <f t="shared" si="34"/>
        <v/>
      </c>
      <c r="G541" s="71" t="str">
        <f>IFERROR(VLOOKUP(D541,总目录!E:G,2,0),"")</f>
        <v/>
      </c>
      <c r="H541" s="71" t="str">
        <f>IFERROR(VLOOKUP(D541,总目录!E:G,3,0),"")</f>
        <v/>
      </c>
      <c r="I541" s="73" t="str">
        <f t="shared" si="35"/>
        <v/>
      </c>
    </row>
    <row r="542" spans="1:9" x14ac:dyDescent="0.25">
      <c r="A542" s="73" t="str">
        <f t="shared" si="32"/>
        <v/>
      </c>
      <c r="B542" s="16"/>
      <c r="C542" s="15"/>
      <c r="D542" s="71" t="str">
        <f t="shared" si="33"/>
        <v/>
      </c>
      <c r="E542" s="71" t="str">
        <f>IFERROR(VLOOKUP(D542,总目录!E:H,4,0),"")</f>
        <v/>
      </c>
      <c r="F542" s="71" t="str">
        <f t="shared" si="34"/>
        <v/>
      </c>
      <c r="G542" s="71" t="str">
        <f>IFERROR(VLOOKUP(D542,总目录!E:G,2,0),"")</f>
        <v/>
      </c>
      <c r="H542" s="71" t="str">
        <f>IFERROR(VLOOKUP(D542,总目录!E:G,3,0),"")</f>
        <v/>
      </c>
      <c r="I542" s="73" t="str">
        <f t="shared" si="35"/>
        <v/>
      </c>
    </row>
    <row r="543" spans="1:9" x14ac:dyDescent="0.25">
      <c r="A543" s="73" t="str">
        <f t="shared" si="32"/>
        <v/>
      </c>
      <c r="B543" s="16"/>
      <c r="C543" s="15"/>
      <c r="D543" s="71" t="str">
        <f t="shared" si="33"/>
        <v/>
      </c>
      <c r="E543" s="71" t="str">
        <f>IFERROR(VLOOKUP(D543,总目录!E:H,4,0),"")</f>
        <v/>
      </c>
      <c r="F543" s="71" t="str">
        <f t="shared" si="34"/>
        <v/>
      </c>
      <c r="G543" s="71" t="str">
        <f>IFERROR(VLOOKUP(D543,总目录!E:G,2,0),"")</f>
        <v/>
      </c>
      <c r="H543" s="71" t="str">
        <f>IFERROR(VLOOKUP(D543,总目录!E:G,3,0),"")</f>
        <v/>
      </c>
      <c r="I543" s="73" t="str">
        <f t="shared" si="35"/>
        <v/>
      </c>
    </row>
    <row r="544" spans="1:9" x14ac:dyDescent="0.25">
      <c r="A544" s="73" t="str">
        <f t="shared" si="32"/>
        <v/>
      </c>
      <c r="B544" s="16"/>
      <c r="C544" s="15"/>
      <c r="D544" s="71" t="str">
        <f t="shared" si="33"/>
        <v/>
      </c>
      <c r="E544" s="71" t="str">
        <f>IFERROR(VLOOKUP(D544,总目录!E:H,4,0),"")</f>
        <v/>
      </c>
      <c r="F544" s="71" t="str">
        <f t="shared" si="34"/>
        <v/>
      </c>
      <c r="G544" s="71" t="str">
        <f>IFERROR(VLOOKUP(D544,总目录!E:G,2,0),"")</f>
        <v/>
      </c>
      <c r="H544" s="71" t="str">
        <f>IFERROR(VLOOKUP(D544,总目录!E:G,3,0),"")</f>
        <v/>
      </c>
      <c r="I544" s="73" t="str">
        <f t="shared" si="35"/>
        <v/>
      </c>
    </row>
    <row r="545" spans="1:9" x14ac:dyDescent="0.25">
      <c r="A545" s="73" t="str">
        <f t="shared" si="32"/>
        <v/>
      </c>
      <c r="B545" s="16"/>
      <c r="C545" s="15"/>
      <c r="D545" s="71" t="str">
        <f t="shared" si="33"/>
        <v/>
      </c>
      <c r="E545" s="71" t="str">
        <f>IFERROR(VLOOKUP(D545,总目录!E:H,4,0),"")</f>
        <v/>
      </c>
      <c r="F545" s="71" t="str">
        <f t="shared" si="34"/>
        <v/>
      </c>
      <c r="G545" s="71" t="str">
        <f>IFERROR(VLOOKUP(D545,总目录!E:G,2,0),"")</f>
        <v/>
      </c>
      <c r="H545" s="71" t="str">
        <f>IFERROR(VLOOKUP(D545,总目录!E:G,3,0),"")</f>
        <v/>
      </c>
      <c r="I545" s="73" t="str">
        <f t="shared" si="35"/>
        <v/>
      </c>
    </row>
    <row r="546" spans="1:9" x14ac:dyDescent="0.25">
      <c r="A546" s="73" t="str">
        <f t="shared" si="32"/>
        <v/>
      </c>
      <c r="B546" s="16"/>
      <c r="C546" s="15"/>
      <c r="D546" s="71" t="str">
        <f t="shared" si="33"/>
        <v/>
      </c>
      <c r="E546" s="71" t="str">
        <f>IFERROR(VLOOKUP(D546,总目录!E:H,4,0),"")</f>
        <v/>
      </c>
      <c r="F546" s="71" t="str">
        <f t="shared" si="34"/>
        <v/>
      </c>
      <c r="G546" s="71" t="str">
        <f>IFERROR(VLOOKUP(D546,总目录!E:G,2,0),"")</f>
        <v/>
      </c>
      <c r="H546" s="71" t="str">
        <f>IFERROR(VLOOKUP(D546,总目录!E:G,3,0),"")</f>
        <v/>
      </c>
      <c r="I546" s="73" t="str">
        <f t="shared" si="35"/>
        <v/>
      </c>
    </row>
    <row r="547" spans="1:9" x14ac:dyDescent="0.25">
      <c r="A547" s="73" t="str">
        <f t="shared" si="32"/>
        <v/>
      </c>
      <c r="B547" s="16"/>
      <c r="C547" s="15"/>
      <c r="D547" s="71" t="str">
        <f t="shared" si="33"/>
        <v/>
      </c>
      <c r="E547" s="71" t="str">
        <f>IFERROR(VLOOKUP(D547,总目录!E:H,4,0),"")</f>
        <v/>
      </c>
      <c r="F547" s="71" t="str">
        <f t="shared" si="34"/>
        <v/>
      </c>
      <c r="G547" s="71" t="str">
        <f>IFERROR(VLOOKUP(D547,总目录!E:G,2,0),"")</f>
        <v/>
      </c>
      <c r="H547" s="71" t="str">
        <f>IFERROR(VLOOKUP(D547,总目录!E:G,3,0),"")</f>
        <v/>
      </c>
      <c r="I547" s="73" t="str">
        <f t="shared" si="35"/>
        <v/>
      </c>
    </row>
    <row r="548" spans="1:9" x14ac:dyDescent="0.25">
      <c r="A548" s="73" t="str">
        <f t="shared" si="32"/>
        <v/>
      </c>
      <c r="B548" s="16"/>
      <c r="C548" s="15"/>
      <c r="D548" s="71" t="str">
        <f t="shared" si="33"/>
        <v/>
      </c>
      <c r="E548" s="71" t="str">
        <f>IFERROR(VLOOKUP(D548,总目录!E:H,4,0),"")</f>
        <v/>
      </c>
      <c r="F548" s="71" t="str">
        <f t="shared" si="34"/>
        <v/>
      </c>
      <c r="G548" s="71" t="str">
        <f>IFERROR(VLOOKUP(D548,总目录!E:G,2,0),"")</f>
        <v/>
      </c>
      <c r="H548" s="71" t="str">
        <f>IFERROR(VLOOKUP(D548,总目录!E:G,3,0),"")</f>
        <v/>
      </c>
      <c r="I548" s="73" t="str">
        <f t="shared" si="35"/>
        <v/>
      </c>
    </row>
    <row r="549" spans="1:9" x14ac:dyDescent="0.25">
      <c r="A549" s="73" t="str">
        <f t="shared" si="32"/>
        <v/>
      </c>
      <c r="B549" s="16"/>
      <c r="C549" s="15"/>
      <c r="D549" s="71" t="str">
        <f t="shared" si="33"/>
        <v/>
      </c>
      <c r="E549" s="71" t="str">
        <f>IFERROR(VLOOKUP(D549,总目录!E:H,4,0),"")</f>
        <v/>
      </c>
      <c r="F549" s="71" t="str">
        <f t="shared" si="34"/>
        <v/>
      </c>
      <c r="G549" s="71" t="str">
        <f>IFERROR(VLOOKUP(D549,总目录!E:G,2,0),"")</f>
        <v/>
      </c>
      <c r="H549" s="71" t="str">
        <f>IFERROR(VLOOKUP(D549,总目录!E:G,3,0),"")</f>
        <v/>
      </c>
      <c r="I549" s="73" t="str">
        <f t="shared" si="35"/>
        <v/>
      </c>
    </row>
    <row r="550" spans="1:9" x14ac:dyDescent="0.25">
      <c r="A550" s="73" t="str">
        <f t="shared" si="32"/>
        <v/>
      </c>
      <c r="B550" s="16"/>
      <c r="C550" s="15"/>
      <c r="D550" s="71" t="str">
        <f t="shared" si="33"/>
        <v/>
      </c>
      <c r="E550" s="71" t="str">
        <f>IFERROR(VLOOKUP(D550,总目录!E:H,4,0),"")</f>
        <v/>
      </c>
      <c r="F550" s="71" t="str">
        <f t="shared" si="34"/>
        <v/>
      </c>
      <c r="G550" s="71" t="str">
        <f>IFERROR(VLOOKUP(D550,总目录!E:G,2,0),"")</f>
        <v/>
      </c>
      <c r="H550" s="71" t="str">
        <f>IFERROR(VLOOKUP(D550,总目录!E:G,3,0),"")</f>
        <v/>
      </c>
      <c r="I550" s="73" t="str">
        <f t="shared" si="35"/>
        <v/>
      </c>
    </row>
    <row r="551" spans="1:9" x14ac:dyDescent="0.25">
      <c r="A551" s="73" t="str">
        <f t="shared" si="32"/>
        <v/>
      </c>
      <c r="B551" s="16"/>
      <c r="C551" s="15"/>
      <c r="D551" s="71" t="str">
        <f t="shared" si="33"/>
        <v/>
      </c>
      <c r="E551" s="71" t="str">
        <f>IFERROR(VLOOKUP(D551,总目录!E:H,4,0),"")</f>
        <v/>
      </c>
      <c r="F551" s="71" t="str">
        <f t="shared" si="34"/>
        <v/>
      </c>
      <c r="G551" s="71" t="str">
        <f>IFERROR(VLOOKUP(D551,总目录!E:G,2,0),"")</f>
        <v/>
      </c>
      <c r="H551" s="71" t="str">
        <f>IFERROR(VLOOKUP(D551,总目录!E:G,3,0),"")</f>
        <v/>
      </c>
      <c r="I551" s="73" t="str">
        <f t="shared" si="35"/>
        <v/>
      </c>
    </row>
    <row r="552" spans="1:9" x14ac:dyDescent="0.25">
      <c r="A552" s="73" t="str">
        <f t="shared" si="32"/>
        <v/>
      </c>
      <c r="B552" s="16"/>
      <c r="C552" s="15"/>
      <c r="D552" s="71" t="str">
        <f t="shared" si="33"/>
        <v/>
      </c>
      <c r="E552" s="71" t="str">
        <f>IFERROR(VLOOKUP(D552,总目录!E:H,4,0),"")</f>
        <v/>
      </c>
      <c r="F552" s="71" t="str">
        <f t="shared" si="34"/>
        <v/>
      </c>
      <c r="G552" s="71" t="str">
        <f>IFERROR(VLOOKUP(D552,总目录!E:G,2,0),"")</f>
        <v/>
      </c>
      <c r="H552" s="71" t="str">
        <f>IFERROR(VLOOKUP(D552,总目录!E:G,3,0),"")</f>
        <v/>
      </c>
      <c r="I552" s="73" t="str">
        <f t="shared" si="35"/>
        <v/>
      </c>
    </row>
    <row r="553" spans="1:9" x14ac:dyDescent="0.25">
      <c r="A553" s="73" t="str">
        <f t="shared" si="32"/>
        <v/>
      </c>
      <c r="B553" s="16"/>
      <c r="C553" s="15"/>
      <c r="D553" s="71" t="str">
        <f t="shared" si="33"/>
        <v/>
      </c>
      <c r="E553" s="71" t="str">
        <f>IFERROR(VLOOKUP(D553,总目录!E:H,4,0),"")</f>
        <v/>
      </c>
      <c r="F553" s="71" t="str">
        <f t="shared" si="34"/>
        <v/>
      </c>
      <c r="G553" s="71" t="str">
        <f>IFERROR(VLOOKUP(D553,总目录!E:G,2,0),"")</f>
        <v/>
      </c>
      <c r="H553" s="71" t="str">
        <f>IFERROR(VLOOKUP(D553,总目录!E:G,3,0),"")</f>
        <v/>
      </c>
      <c r="I553" s="73" t="str">
        <f t="shared" si="35"/>
        <v/>
      </c>
    </row>
    <row r="554" spans="1:9" x14ac:dyDescent="0.25">
      <c r="A554" s="73" t="str">
        <f t="shared" si="32"/>
        <v/>
      </c>
      <c r="B554" s="16"/>
      <c r="C554" s="15"/>
      <c r="D554" s="71" t="str">
        <f t="shared" si="33"/>
        <v/>
      </c>
      <c r="E554" s="71" t="str">
        <f>IFERROR(VLOOKUP(D554,总目录!E:H,4,0),"")</f>
        <v/>
      </c>
      <c r="F554" s="71" t="str">
        <f t="shared" si="34"/>
        <v/>
      </c>
      <c r="G554" s="71" t="str">
        <f>IFERROR(VLOOKUP(D554,总目录!E:G,2,0),"")</f>
        <v/>
      </c>
      <c r="H554" s="71" t="str">
        <f>IFERROR(VLOOKUP(D554,总目录!E:G,3,0),"")</f>
        <v/>
      </c>
      <c r="I554" s="73" t="str">
        <f t="shared" si="35"/>
        <v/>
      </c>
    </row>
    <row r="555" spans="1:9" x14ac:dyDescent="0.25">
      <c r="A555" s="73" t="str">
        <f t="shared" si="32"/>
        <v/>
      </c>
      <c r="B555" s="16"/>
      <c r="C555" s="15"/>
      <c r="D555" s="71" t="str">
        <f t="shared" si="33"/>
        <v/>
      </c>
      <c r="E555" s="71" t="str">
        <f>IFERROR(VLOOKUP(D555,总目录!E:H,4,0),"")</f>
        <v/>
      </c>
      <c r="F555" s="71" t="str">
        <f t="shared" si="34"/>
        <v/>
      </c>
      <c r="G555" s="71" t="str">
        <f>IFERROR(VLOOKUP(D555,总目录!E:G,2,0),"")</f>
        <v/>
      </c>
      <c r="H555" s="71" t="str">
        <f>IFERROR(VLOOKUP(D555,总目录!E:G,3,0),"")</f>
        <v/>
      </c>
      <c r="I555" s="73" t="str">
        <f t="shared" si="35"/>
        <v/>
      </c>
    </row>
    <row r="556" spans="1:9" x14ac:dyDescent="0.25">
      <c r="A556" s="73" t="str">
        <f t="shared" si="32"/>
        <v/>
      </c>
      <c r="B556" s="16"/>
      <c r="C556" s="15"/>
      <c r="D556" s="71" t="str">
        <f t="shared" si="33"/>
        <v/>
      </c>
      <c r="E556" s="71" t="str">
        <f>IFERROR(VLOOKUP(D556,总目录!E:H,4,0),"")</f>
        <v/>
      </c>
      <c r="F556" s="71" t="str">
        <f t="shared" si="34"/>
        <v/>
      </c>
      <c r="G556" s="71" t="str">
        <f>IFERROR(VLOOKUP(D556,总目录!E:G,2,0),"")</f>
        <v/>
      </c>
      <c r="H556" s="71" t="str">
        <f>IFERROR(VLOOKUP(D556,总目录!E:G,3,0),"")</f>
        <v/>
      </c>
      <c r="I556" s="73" t="str">
        <f t="shared" si="35"/>
        <v/>
      </c>
    </row>
    <row r="557" spans="1:9" x14ac:dyDescent="0.25">
      <c r="A557" s="73" t="str">
        <f t="shared" si="32"/>
        <v/>
      </c>
      <c r="B557" s="16"/>
      <c r="C557" s="15"/>
      <c r="D557" s="71" t="str">
        <f t="shared" si="33"/>
        <v/>
      </c>
      <c r="E557" s="71" t="str">
        <f>IFERROR(VLOOKUP(D557,总目录!E:H,4,0),"")</f>
        <v/>
      </c>
      <c r="F557" s="71" t="str">
        <f t="shared" si="34"/>
        <v/>
      </c>
      <c r="G557" s="71" t="str">
        <f>IFERROR(VLOOKUP(D557,总目录!E:G,2,0),"")</f>
        <v/>
      </c>
      <c r="H557" s="71" t="str">
        <f>IFERROR(VLOOKUP(D557,总目录!E:G,3,0),"")</f>
        <v/>
      </c>
      <c r="I557" s="73" t="str">
        <f t="shared" si="35"/>
        <v/>
      </c>
    </row>
    <row r="558" spans="1:9" x14ac:dyDescent="0.25">
      <c r="A558" s="73" t="str">
        <f t="shared" si="32"/>
        <v/>
      </c>
      <c r="B558" s="16"/>
      <c r="C558" s="15"/>
      <c r="D558" s="71" t="str">
        <f t="shared" si="33"/>
        <v/>
      </c>
      <c r="E558" s="71" t="str">
        <f>IFERROR(VLOOKUP(D558,总目录!E:H,4,0),"")</f>
        <v/>
      </c>
      <c r="F558" s="71" t="str">
        <f t="shared" si="34"/>
        <v/>
      </c>
      <c r="G558" s="71" t="str">
        <f>IFERROR(VLOOKUP(D558,总目录!E:G,2,0),"")</f>
        <v/>
      </c>
      <c r="H558" s="71" t="str">
        <f>IFERROR(VLOOKUP(D558,总目录!E:G,3,0),"")</f>
        <v/>
      </c>
      <c r="I558" s="73" t="str">
        <f t="shared" si="35"/>
        <v/>
      </c>
    </row>
    <row r="559" spans="1:9" x14ac:dyDescent="0.25">
      <c r="A559" s="73" t="str">
        <f t="shared" si="32"/>
        <v/>
      </c>
      <c r="B559" s="16"/>
      <c r="C559" s="15"/>
      <c r="D559" s="71" t="str">
        <f t="shared" si="33"/>
        <v/>
      </c>
      <c r="E559" s="71" t="str">
        <f>IFERROR(VLOOKUP(D559,总目录!E:H,4,0),"")</f>
        <v/>
      </c>
      <c r="F559" s="71" t="str">
        <f t="shared" si="34"/>
        <v/>
      </c>
      <c r="G559" s="71" t="str">
        <f>IFERROR(VLOOKUP(D559,总目录!E:G,2,0),"")</f>
        <v/>
      </c>
      <c r="H559" s="71" t="str">
        <f>IFERROR(VLOOKUP(D559,总目录!E:G,3,0),"")</f>
        <v/>
      </c>
      <c r="I559" s="73" t="str">
        <f t="shared" si="35"/>
        <v/>
      </c>
    </row>
    <row r="560" spans="1:9" x14ac:dyDescent="0.25">
      <c r="A560" s="73" t="str">
        <f t="shared" si="32"/>
        <v/>
      </c>
      <c r="B560" s="16"/>
      <c r="C560" s="15"/>
      <c r="D560" s="71" t="str">
        <f t="shared" si="33"/>
        <v/>
      </c>
      <c r="E560" s="71" t="str">
        <f>IFERROR(VLOOKUP(D560,总目录!E:H,4,0),"")</f>
        <v/>
      </c>
      <c r="F560" s="71" t="str">
        <f t="shared" si="34"/>
        <v/>
      </c>
      <c r="G560" s="71" t="str">
        <f>IFERROR(VLOOKUP(D560,总目录!E:G,2,0),"")</f>
        <v/>
      </c>
      <c r="H560" s="71" t="str">
        <f>IFERROR(VLOOKUP(D560,总目录!E:G,3,0),"")</f>
        <v/>
      </c>
      <c r="I560" s="73" t="str">
        <f t="shared" si="35"/>
        <v/>
      </c>
    </row>
    <row r="561" spans="1:9" x14ac:dyDescent="0.25">
      <c r="A561" s="73" t="str">
        <f t="shared" si="32"/>
        <v/>
      </c>
      <c r="B561" s="16"/>
      <c r="C561" s="15"/>
      <c r="D561" s="71" t="str">
        <f t="shared" si="33"/>
        <v/>
      </c>
      <c r="E561" s="71" t="str">
        <f>IFERROR(VLOOKUP(D561,总目录!E:H,4,0),"")</f>
        <v/>
      </c>
      <c r="F561" s="71" t="str">
        <f t="shared" si="34"/>
        <v/>
      </c>
      <c r="G561" s="71" t="str">
        <f>IFERROR(VLOOKUP(D561,总目录!E:G,2,0),"")</f>
        <v/>
      </c>
      <c r="H561" s="71" t="str">
        <f>IFERROR(VLOOKUP(D561,总目录!E:G,3,0),"")</f>
        <v/>
      </c>
      <c r="I561" s="73" t="str">
        <f t="shared" si="35"/>
        <v/>
      </c>
    </row>
    <row r="562" spans="1:9" x14ac:dyDescent="0.25">
      <c r="A562" s="73" t="str">
        <f t="shared" si="32"/>
        <v/>
      </c>
      <c r="B562" s="16"/>
      <c r="C562" s="15"/>
      <c r="D562" s="71" t="str">
        <f t="shared" si="33"/>
        <v/>
      </c>
      <c r="E562" s="71" t="str">
        <f>IFERROR(VLOOKUP(D562,总目录!E:H,4,0),"")</f>
        <v/>
      </c>
      <c r="F562" s="71" t="str">
        <f t="shared" si="34"/>
        <v/>
      </c>
      <c r="G562" s="71" t="str">
        <f>IFERROR(VLOOKUP(D562,总目录!E:G,2,0),"")</f>
        <v/>
      </c>
      <c r="H562" s="71" t="str">
        <f>IFERROR(VLOOKUP(D562,总目录!E:G,3,0),"")</f>
        <v/>
      </c>
      <c r="I562" s="73" t="str">
        <f t="shared" si="35"/>
        <v/>
      </c>
    </row>
    <row r="563" spans="1:9" x14ac:dyDescent="0.25">
      <c r="A563" s="73" t="str">
        <f t="shared" si="32"/>
        <v/>
      </c>
      <c r="B563" s="16"/>
      <c r="C563" s="15"/>
      <c r="D563" s="71" t="str">
        <f t="shared" si="33"/>
        <v/>
      </c>
      <c r="E563" s="71" t="str">
        <f>IFERROR(VLOOKUP(D563,总目录!E:H,4,0),"")</f>
        <v/>
      </c>
      <c r="F563" s="71" t="str">
        <f t="shared" si="34"/>
        <v/>
      </c>
      <c r="G563" s="71" t="str">
        <f>IFERROR(VLOOKUP(D563,总目录!E:G,2,0),"")</f>
        <v/>
      </c>
      <c r="H563" s="71" t="str">
        <f>IFERROR(VLOOKUP(D563,总目录!E:G,3,0),"")</f>
        <v/>
      </c>
      <c r="I563" s="73" t="str">
        <f t="shared" si="35"/>
        <v/>
      </c>
    </row>
    <row r="564" spans="1:9" x14ac:dyDescent="0.25">
      <c r="A564" s="73" t="str">
        <f t="shared" si="32"/>
        <v/>
      </c>
      <c r="B564" s="16"/>
      <c r="C564" s="15"/>
      <c r="D564" s="71" t="str">
        <f t="shared" si="33"/>
        <v/>
      </c>
      <c r="E564" s="71" t="str">
        <f>IFERROR(VLOOKUP(D564,总目录!E:H,4,0),"")</f>
        <v/>
      </c>
      <c r="F564" s="71" t="str">
        <f t="shared" si="34"/>
        <v/>
      </c>
      <c r="G564" s="71" t="str">
        <f>IFERROR(VLOOKUP(D564,总目录!E:G,2,0),"")</f>
        <v/>
      </c>
      <c r="H564" s="71" t="str">
        <f>IFERROR(VLOOKUP(D564,总目录!E:G,3,0),"")</f>
        <v/>
      </c>
      <c r="I564" s="73" t="str">
        <f t="shared" si="35"/>
        <v/>
      </c>
    </row>
    <row r="565" spans="1:9" x14ac:dyDescent="0.25">
      <c r="A565" s="73" t="str">
        <f t="shared" si="32"/>
        <v/>
      </c>
      <c r="B565" s="16"/>
      <c r="C565" s="15"/>
      <c r="D565" s="71" t="str">
        <f t="shared" si="33"/>
        <v/>
      </c>
      <c r="E565" s="71" t="str">
        <f>IFERROR(VLOOKUP(D565,总目录!E:H,4,0),"")</f>
        <v/>
      </c>
      <c r="F565" s="71" t="str">
        <f t="shared" si="34"/>
        <v/>
      </c>
      <c r="G565" s="71" t="str">
        <f>IFERROR(VLOOKUP(D565,总目录!E:G,2,0),"")</f>
        <v/>
      </c>
      <c r="H565" s="71" t="str">
        <f>IFERROR(VLOOKUP(D565,总目录!E:G,3,0),"")</f>
        <v/>
      </c>
      <c r="I565" s="73" t="str">
        <f t="shared" si="35"/>
        <v/>
      </c>
    </row>
    <row r="566" spans="1:9" x14ac:dyDescent="0.25">
      <c r="A566" s="73" t="str">
        <f t="shared" si="32"/>
        <v/>
      </c>
      <c r="B566" s="16"/>
      <c r="C566" s="15"/>
      <c r="D566" s="71" t="str">
        <f t="shared" si="33"/>
        <v/>
      </c>
      <c r="E566" s="71" t="str">
        <f>IFERROR(VLOOKUP(D566,总目录!E:H,4,0),"")</f>
        <v/>
      </c>
      <c r="F566" s="71" t="str">
        <f t="shared" si="34"/>
        <v/>
      </c>
      <c r="G566" s="71" t="str">
        <f>IFERROR(VLOOKUP(D566,总目录!E:G,2,0),"")</f>
        <v/>
      </c>
      <c r="H566" s="71" t="str">
        <f>IFERROR(VLOOKUP(D566,总目录!E:G,3,0),"")</f>
        <v/>
      </c>
      <c r="I566" s="73" t="str">
        <f t="shared" si="35"/>
        <v/>
      </c>
    </row>
    <row r="567" spans="1:9" x14ac:dyDescent="0.25">
      <c r="A567" s="73" t="str">
        <f t="shared" si="32"/>
        <v/>
      </c>
      <c r="B567" s="16"/>
      <c r="C567" s="15"/>
      <c r="D567" s="71" t="str">
        <f t="shared" si="33"/>
        <v/>
      </c>
      <c r="E567" s="71" t="str">
        <f>IFERROR(VLOOKUP(D567,总目录!E:H,4,0),"")</f>
        <v/>
      </c>
      <c r="F567" s="71" t="str">
        <f t="shared" si="34"/>
        <v/>
      </c>
      <c r="G567" s="71" t="str">
        <f>IFERROR(VLOOKUP(D567,总目录!E:G,2,0),"")</f>
        <v/>
      </c>
      <c r="H567" s="71" t="str">
        <f>IFERROR(VLOOKUP(D567,总目录!E:G,3,0),"")</f>
        <v/>
      </c>
      <c r="I567" s="73" t="str">
        <f t="shared" si="35"/>
        <v/>
      </c>
    </row>
    <row r="568" spans="1:9" x14ac:dyDescent="0.25">
      <c r="A568" s="73" t="str">
        <f t="shared" si="32"/>
        <v/>
      </c>
      <c r="B568" s="16"/>
      <c r="C568" s="15"/>
      <c r="D568" s="71" t="str">
        <f t="shared" si="33"/>
        <v/>
      </c>
      <c r="E568" s="71" t="str">
        <f>IFERROR(VLOOKUP(D568,总目录!E:H,4,0),"")</f>
        <v/>
      </c>
      <c r="F568" s="71" t="str">
        <f t="shared" si="34"/>
        <v/>
      </c>
      <c r="G568" s="71" t="str">
        <f>IFERROR(VLOOKUP(D568,总目录!E:G,2,0),"")</f>
        <v/>
      </c>
      <c r="H568" s="71" t="str">
        <f>IFERROR(VLOOKUP(D568,总目录!E:G,3,0),"")</f>
        <v/>
      </c>
      <c r="I568" s="73" t="str">
        <f t="shared" si="35"/>
        <v/>
      </c>
    </row>
    <row r="569" spans="1:9" x14ac:dyDescent="0.25">
      <c r="A569" s="73" t="str">
        <f t="shared" si="32"/>
        <v/>
      </c>
      <c r="B569" s="16"/>
      <c r="C569" s="15"/>
      <c r="D569" s="71" t="str">
        <f t="shared" si="33"/>
        <v/>
      </c>
      <c r="E569" s="71" t="str">
        <f>IFERROR(VLOOKUP(D569,总目录!E:H,4,0),"")</f>
        <v/>
      </c>
      <c r="F569" s="71" t="str">
        <f t="shared" si="34"/>
        <v/>
      </c>
      <c r="G569" s="71" t="str">
        <f>IFERROR(VLOOKUP(D569,总目录!E:G,2,0),"")</f>
        <v/>
      </c>
      <c r="H569" s="71" t="str">
        <f>IFERROR(VLOOKUP(D569,总目录!E:G,3,0),"")</f>
        <v/>
      </c>
      <c r="I569" s="73" t="str">
        <f t="shared" si="35"/>
        <v/>
      </c>
    </row>
    <row r="570" spans="1:9" x14ac:dyDescent="0.25">
      <c r="A570" s="73" t="str">
        <f t="shared" si="32"/>
        <v/>
      </c>
      <c r="B570" s="16"/>
      <c r="C570" s="15"/>
      <c r="D570" s="71" t="str">
        <f t="shared" si="33"/>
        <v/>
      </c>
      <c r="E570" s="71" t="str">
        <f>IFERROR(VLOOKUP(D570,总目录!E:H,4,0),"")</f>
        <v/>
      </c>
      <c r="F570" s="71" t="str">
        <f t="shared" si="34"/>
        <v/>
      </c>
      <c r="G570" s="71" t="str">
        <f>IFERROR(VLOOKUP(D570,总目录!E:G,2,0),"")</f>
        <v/>
      </c>
      <c r="H570" s="71" t="str">
        <f>IFERROR(VLOOKUP(D570,总目录!E:G,3,0),"")</f>
        <v/>
      </c>
      <c r="I570" s="73" t="str">
        <f t="shared" si="35"/>
        <v/>
      </c>
    </row>
    <row r="571" spans="1:9" x14ac:dyDescent="0.25">
      <c r="A571" s="73" t="str">
        <f t="shared" si="32"/>
        <v/>
      </c>
      <c r="B571" s="16"/>
      <c r="C571" s="15"/>
      <c r="D571" s="71" t="str">
        <f t="shared" si="33"/>
        <v/>
      </c>
      <c r="E571" s="71" t="str">
        <f>IFERROR(VLOOKUP(D571,总目录!E:H,4,0),"")</f>
        <v/>
      </c>
      <c r="F571" s="71" t="str">
        <f t="shared" si="34"/>
        <v/>
      </c>
      <c r="G571" s="71" t="str">
        <f>IFERROR(VLOOKUP(D571,总目录!E:G,2,0),"")</f>
        <v/>
      </c>
      <c r="H571" s="71" t="str">
        <f>IFERROR(VLOOKUP(D571,总目录!E:G,3,0),"")</f>
        <v/>
      </c>
      <c r="I571" s="73" t="str">
        <f t="shared" si="35"/>
        <v/>
      </c>
    </row>
    <row r="572" spans="1:9" x14ac:dyDescent="0.25">
      <c r="A572" s="73" t="str">
        <f t="shared" si="32"/>
        <v/>
      </c>
      <c r="B572" s="16"/>
      <c r="C572" s="15"/>
      <c r="D572" s="71" t="str">
        <f t="shared" si="33"/>
        <v/>
      </c>
      <c r="E572" s="71" t="str">
        <f>IFERROR(VLOOKUP(D572,总目录!E:H,4,0),"")</f>
        <v/>
      </c>
      <c r="F572" s="71" t="str">
        <f t="shared" si="34"/>
        <v/>
      </c>
      <c r="G572" s="71" t="str">
        <f>IFERROR(VLOOKUP(D572,总目录!E:G,2,0),"")</f>
        <v/>
      </c>
      <c r="H572" s="71" t="str">
        <f>IFERROR(VLOOKUP(D572,总目录!E:G,3,0),"")</f>
        <v/>
      </c>
      <c r="I572" s="73" t="str">
        <f t="shared" si="35"/>
        <v/>
      </c>
    </row>
    <row r="573" spans="1:9" x14ac:dyDescent="0.25">
      <c r="A573" s="73" t="str">
        <f t="shared" si="32"/>
        <v/>
      </c>
      <c r="B573" s="16"/>
      <c r="C573" s="15"/>
      <c r="D573" s="71" t="str">
        <f t="shared" si="33"/>
        <v/>
      </c>
      <c r="E573" s="71" t="str">
        <f>IFERROR(VLOOKUP(D573,总目录!E:H,4,0),"")</f>
        <v/>
      </c>
      <c r="F573" s="71" t="str">
        <f t="shared" si="34"/>
        <v/>
      </c>
      <c r="G573" s="71" t="str">
        <f>IFERROR(VLOOKUP(D573,总目录!E:G,2,0),"")</f>
        <v/>
      </c>
      <c r="H573" s="71" t="str">
        <f>IFERROR(VLOOKUP(D573,总目录!E:G,3,0),"")</f>
        <v/>
      </c>
      <c r="I573" s="73" t="str">
        <f t="shared" si="35"/>
        <v/>
      </c>
    </row>
    <row r="574" spans="1:9" x14ac:dyDescent="0.25">
      <c r="A574" s="73" t="str">
        <f t="shared" si="32"/>
        <v/>
      </c>
      <c r="B574" s="16"/>
      <c r="C574" s="15"/>
      <c r="D574" s="71" t="str">
        <f t="shared" si="33"/>
        <v/>
      </c>
      <c r="E574" s="71" t="str">
        <f>IFERROR(VLOOKUP(D574,总目录!E:H,4,0),"")</f>
        <v/>
      </c>
      <c r="F574" s="71" t="str">
        <f t="shared" si="34"/>
        <v/>
      </c>
      <c r="G574" s="71" t="str">
        <f>IFERROR(VLOOKUP(D574,总目录!E:G,2,0),"")</f>
        <v/>
      </c>
      <c r="H574" s="71" t="str">
        <f>IFERROR(VLOOKUP(D574,总目录!E:G,3,0),"")</f>
        <v/>
      </c>
      <c r="I574" s="73" t="str">
        <f t="shared" si="35"/>
        <v/>
      </c>
    </row>
    <row r="575" spans="1:9" x14ac:dyDescent="0.25">
      <c r="A575" s="73" t="str">
        <f t="shared" si="32"/>
        <v/>
      </c>
      <c r="B575" s="16"/>
      <c r="C575" s="15"/>
      <c r="D575" s="71" t="str">
        <f t="shared" si="33"/>
        <v/>
      </c>
      <c r="E575" s="71" t="str">
        <f>IFERROR(VLOOKUP(D575,总目录!E:H,4,0),"")</f>
        <v/>
      </c>
      <c r="F575" s="71" t="str">
        <f t="shared" si="34"/>
        <v/>
      </c>
      <c r="G575" s="71" t="str">
        <f>IFERROR(VLOOKUP(D575,总目录!E:G,2,0),"")</f>
        <v/>
      </c>
      <c r="H575" s="71" t="str">
        <f>IFERROR(VLOOKUP(D575,总目录!E:G,3,0),"")</f>
        <v/>
      </c>
      <c r="I575" s="73" t="str">
        <f t="shared" si="35"/>
        <v/>
      </c>
    </row>
    <row r="576" spans="1:9" x14ac:dyDescent="0.25">
      <c r="A576" s="73" t="str">
        <f t="shared" si="32"/>
        <v/>
      </c>
      <c r="B576" s="16"/>
      <c r="C576" s="15"/>
      <c r="D576" s="71" t="str">
        <f t="shared" si="33"/>
        <v/>
      </c>
      <c r="E576" s="71" t="str">
        <f>IFERROR(VLOOKUP(D576,总目录!E:H,4,0),"")</f>
        <v/>
      </c>
      <c r="F576" s="71" t="str">
        <f t="shared" si="34"/>
        <v/>
      </c>
      <c r="G576" s="71" t="str">
        <f>IFERROR(VLOOKUP(D576,总目录!E:G,2,0),"")</f>
        <v/>
      </c>
      <c r="H576" s="71" t="str">
        <f>IFERROR(VLOOKUP(D576,总目录!E:G,3,0),"")</f>
        <v/>
      </c>
      <c r="I576" s="73" t="str">
        <f t="shared" si="35"/>
        <v/>
      </c>
    </row>
    <row r="577" spans="1:9" x14ac:dyDescent="0.25">
      <c r="A577" s="73" t="str">
        <f t="shared" si="32"/>
        <v/>
      </c>
      <c r="B577" s="16"/>
      <c r="C577" s="15"/>
      <c r="D577" s="71" t="str">
        <f t="shared" si="33"/>
        <v/>
      </c>
      <c r="E577" s="71" t="str">
        <f>IFERROR(VLOOKUP(D577,总目录!E:H,4,0),"")</f>
        <v/>
      </c>
      <c r="F577" s="71" t="str">
        <f t="shared" si="34"/>
        <v/>
      </c>
      <c r="G577" s="71" t="str">
        <f>IFERROR(VLOOKUP(D577,总目录!E:G,2,0),"")</f>
        <v/>
      </c>
      <c r="H577" s="71" t="str">
        <f>IFERROR(VLOOKUP(D577,总目录!E:G,3,0),"")</f>
        <v/>
      </c>
      <c r="I577" s="73" t="str">
        <f t="shared" si="35"/>
        <v/>
      </c>
    </row>
    <row r="578" spans="1:9" x14ac:dyDescent="0.25">
      <c r="A578" s="73" t="str">
        <f t="shared" si="32"/>
        <v/>
      </c>
      <c r="B578" s="16"/>
      <c r="C578" s="15"/>
      <c r="D578" s="71" t="str">
        <f t="shared" si="33"/>
        <v/>
      </c>
      <c r="E578" s="71" t="str">
        <f>IFERROR(VLOOKUP(D578,总目录!E:H,4,0),"")</f>
        <v/>
      </c>
      <c r="F578" s="71" t="str">
        <f t="shared" si="34"/>
        <v/>
      </c>
      <c r="G578" s="71" t="str">
        <f>IFERROR(VLOOKUP(D578,总目录!E:G,2,0),"")</f>
        <v/>
      </c>
      <c r="H578" s="71" t="str">
        <f>IFERROR(VLOOKUP(D578,总目录!E:G,3,0),"")</f>
        <v/>
      </c>
      <c r="I578" s="73" t="str">
        <f t="shared" si="35"/>
        <v/>
      </c>
    </row>
    <row r="579" spans="1:9" x14ac:dyDescent="0.25">
      <c r="A579" s="73" t="str">
        <f t="shared" ref="A579:A642" si="36">IF(B579="","",ROW(B579)-1)</f>
        <v/>
      </c>
      <c r="B579" s="16"/>
      <c r="C579" s="15"/>
      <c r="D579" s="71" t="str">
        <f t="shared" ref="D579:D642" si="37">IF(B579="","",MID(B579,0+1,FIND("-",B579,1)-1))</f>
        <v/>
      </c>
      <c r="E579" s="71" t="str">
        <f>IFERROR(VLOOKUP(D579,总目录!E:H,4,0),"")</f>
        <v/>
      </c>
      <c r="F579" s="71" t="str">
        <f t="shared" ref="F579:F642" si="38">HYPERLINK("#"&amp;D579&amp;"!D2",D579)</f>
        <v/>
      </c>
      <c r="G579" s="71" t="str">
        <f>IFERROR(VLOOKUP(D579,总目录!E:G,2,0),"")</f>
        <v/>
      </c>
      <c r="H579" s="71" t="str">
        <f>IFERROR(VLOOKUP(D579,总目录!E:G,3,0),"")</f>
        <v/>
      </c>
      <c r="I579" s="73" t="str">
        <f t="shared" ref="I579:I642" si="39">IF(B579="","",ROW(B579)-1)</f>
        <v/>
      </c>
    </row>
    <row r="580" spans="1:9" x14ac:dyDescent="0.25">
      <c r="A580" s="73" t="str">
        <f t="shared" si="36"/>
        <v/>
      </c>
      <c r="B580" s="16"/>
      <c r="C580" s="15"/>
      <c r="D580" s="71" t="str">
        <f t="shared" si="37"/>
        <v/>
      </c>
      <c r="E580" s="71" t="str">
        <f>IFERROR(VLOOKUP(D580,总目录!E:H,4,0),"")</f>
        <v/>
      </c>
      <c r="F580" s="71" t="str">
        <f t="shared" si="38"/>
        <v/>
      </c>
      <c r="G580" s="71" t="str">
        <f>IFERROR(VLOOKUP(D580,总目录!E:G,2,0),"")</f>
        <v/>
      </c>
      <c r="H580" s="71" t="str">
        <f>IFERROR(VLOOKUP(D580,总目录!E:G,3,0),"")</f>
        <v/>
      </c>
      <c r="I580" s="73" t="str">
        <f t="shared" si="39"/>
        <v/>
      </c>
    </row>
    <row r="581" spans="1:9" x14ac:dyDescent="0.25">
      <c r="A581" s="73" t="str">
        <f t="shared" si="36"/>
        <v/>
      </c>
      <c r="B581" s="16"/>
      <c r="C581" s="15"/>
      <c r="D581" s="71" t="str">
        <f t="shared" si="37"/>
        <v/>
      </c>
      <c r="E581" s="71" t="str">
        <f>IFERROR(VLOOKUP(D581,总目录!E:H,4,0),"")</f>
        <v/>
      </c>
      <c r="F581" s="71" t="str">
        <f t="shared" si="38"/>
        <v/>
      </c>
      <c r="G581" s="71" t="str">
        <f>IFERROR(VLOOKUP(D581,总目录!E:G,2,0),"")</f>
        <v/>
      </c>
      <c r="H581" s="71" t="str">
        <f>IFERROR(VLOOKUP(D581,总目录!E:G,3,0),"")</f>
        <v/>
      </c>
      <c r="I581" s="73" t="str">
        <f t="shared" si="39"/>
        <v/>
      </c>
    </row>
    <row r="582" spans="1:9" x14ac:dyDescent="0.25">
      <c r="A582" s="73" t="str">
        <f t="shared" si="36"/>
        <v/>
      </c>
      <c r="B582" s="16"/>
      <c r="C582" s="15"/>
      <c r="D582" s="71" t="str">
        <f t="shared" si="37"/>
        <v/>
      </c>
      <c r="E582" s="71" t="str">
        <f>IFERROR(VLOOKUP(D582,总目录!E:H,4,0),"")</f>
        <v/>
      </c>
      <c r="F582" s="71" t="str">
        <f t="shared" si="38"/>
        <v/>
      </c>
      <c r="G582" s="71" t="str">
        <f>IFERROR(VLOOKUP(D582,总目录!E:G,2,0),"")</f>
        <v/>
      </c>
      <c r="H582" s="71" t="str">
        <f>IFERROR(VLOOKUP(D582,总目录!E:G,3,0),"")</f>
        <v/>
      </c>
      <c r="I582" s="73" t="str">
        <f t="shared" si="39"/>
        <v/>
      </c>
    </row>
    <row r="583" spans="1:9" x14ac:dyDescent="0.25">
      <c r="A583" s="73" t="str">
        <f t="shared" si="36"/>
        <v/>
      </c>
      <c r="B583" s="16"/>
      <c r="C583" s="15"/>
      <c r="D583" s="71" t="str">
        <f t="shared" si="37"/>
        <v/>
      </c>
      <c r="E583" s="71" t="str">
        <f>IFERROR(VLOOKUP(D583,总目录!E:H,4,0),"")</f>
        <v/>
      </c>
      <c r="F583" s="71" t="str">
        <f t="shared" si="38"/>
        <v/>
      </c>
      <c r="G583" s="71" t="str">
        <f>IFERROR(VLOOKUP(D583,总目录!E:G,2,0),"")</f>
        <v/>
      </c>
      <c r="H583" s="71" t="str">
        <f>IFERROR(VLOOKUP(D583,总目录!E:G,3,0),"")</f>
        <v/>
      </c>
      <c r="I583" s="73" t="str">
        <f t="shared" si="39"/>
        <v/>
      </c>
    </row>
    <row r="584" spans="1:9" x14ac:dyDescent="0.25">
      <c r="A584" s="73" t="str">
        <f t="shared" si="36"/>
        <v/>
      </c>
      <c r="B584" s="16"/>
      <c r="C584" s="15"/>
      <c r="D584" s="71" t="str">
        <f t="shared" si="37"/>
        <v/>
      </c>
      <c r="E584" s="71" t="str">
        <f>IFERROR(VLOOKUP(D584,总目录!E:H,4,0),"")</f>
        <v/>
      </c>
      <c r="F584" s="71" t="str">
        <f t="shared" si="38"/>
        <v/>
      </c>
      <c r="G584" s="71" t="str">
        <f>IFERROR(VLOOKUP(D584,总目录!E:G,2,0),"")</f>
        <v/>
      </c>
      <c r="H584" s="71" t="str">
        <f>IFERROR(VLOOKUP(D584,总目录!E:G,3,0),"")</f>
        <v/>
      </c>
      <c r="I584" s="73" t="str">
        <f t="shared" si="39"/>
        <v/>
      </c>
    </row>
    <row r="585" spans="1:9" x14ac:dyDescent="0.25">
      <c r="A585" s="73" t="str">
        <f t="shared" si="36"/>
        <v/>
      </c>
      <c r="B585" s="16"/>
      <c r="C585" s="15"/>
      <c r="D585" s="71" t="str">
        <f t="shared" si="37"/>
        <v/>
      </c>
      <c r="E585" s="71" t="str">
        <f>IFERROR(VLOOKUP(D585,总目录!E:H,4,0),"")</f>
        <v/>
      </c>
      <c r="F585" s="71" t="str">
        <f t="shared" si="38"/>
        <v/>
      </c>
      <c r="G585" s="71" t="str">
        <f>IFERROR(VLOOKUP(D585,总目录!E:G,2,0),"")</f>
        <v/>
      </c>
      <c r="H585" s="71" t="str">
        <f>IFERROR(VLOOKUP(D585,总目录!E:G,3,0),"")</f>
        <v/>
      </c>
      <c r="I585" s="73" t="str">
        <f t="shared" si="39"/>
        <v/>
      </c>
    </row>
    <row r="586" spans="1:9" x14ac:dyDescent="0.25">
      <c r="A586" s="73" t="str">
        <f t="shared" si="36"/>
        <v/>
      </c>
      <c r="B586" s="16"/>
      <c r="C586" s="15"/>
      <c r="D586" s="71" t="str">
        <f t="shared" si="37"/>
        <v/>
      </c>
      <c r="E586" s="71" t="str">
        <f>IFERROR(VLOOKUP(D586,总目录!E:H,4,0),"")</f>
        <v/>
      </c>
      <c r="F586" s="71" t="str">
        <f t="shared" si="38"/>
        <v/>
      </c>
      <c r="G586" s="71" t="str">
        <f>IFERROR(VLOOKUP(D586,总目录!E:G,2,0),"")</f>
        <v/>
      </c>
      <c r="H586" s="71" t="str">
        <f>IFERROR(VLOOKUP(D586,总目录!E:G,3,0),"")</f>
        <v/>
      </c>
      <c r="I586" s="73" t="str">
        <f t="shared" si="39"/>
        <v/>
      </c>
    </row>
    <row r="587" spans="1:9" x14ac:dyDescent="0.25">
      <c r="A587" s="73" t="str">
        <f t="shared" si="36"/>
        <v/>
      </c>
      <c r="B587" s="16"/>
      <c r="C587" s="15"/>
      <c r="D587" s="71" t="str">
        <f t="shared" si="37"/>
        <v/>
      </c>
      <c r="E587" s="71" t="str">
        <f>IFERROR(VLOOKUP(D587,总目录!E:H,4,0),"")</f>
        <v/>
      </c>
      <c r="F587" s="71" t="str">
        <f t="shared" si="38"/>
        <v/>
      </c>
      <c r="G587" s="71" t="str">
        <f>IFERROR(VLOOKUP(D587,总目录!E:G,2,0),"")</f>
        <v/>
      </c>
      <c r="H587" s="71" t="str">
        <f>IFERROR(VLOOKUP(D587,总目录!E:G,3,0),"")</f>
        <v/>
      </c>
      <c r="I587" s="73" t="str">
        <f t="shared" si="39"/>
        <v/>
      </c>
    </row>
    <row r="588" spans="1:9" x14ac:dyDescent="0.25">
      <c r="A588" s="73" t="str">
        <f t="shared" si="36"/>
        <v/>
      </c>
      <c r="B588" s="16"/>
      <c r="C588" s="15"/>
      <c r="D588" s="71" t="str">
        <f t="shared" si="37"/>
        <v/>
      </c>
      <c r="E588" s="71" t="str">
        <f>IFERROR(VLOOKUP(D588,总目录!E:H,4,0),"")</f>
        <v/>
      </c>
      <c r="F588" s="71" t="str">
        <f t="shared" si="38"/>
        <v/>
      </c>
      <c r="G588" s="71" t="str">
        <f>IFERROR(VLOOKUP(D588,总目录!E:G,2,0),"")</f>
        <v/>
      </c>
      <c r="H588" s="71" t="str">
        <f>IFERROR(VLOOKUP(D588,总目录!E:G,3,0),"")</f>
        <v/>
      </c>
      <c r="I588" s="73" t="str">
        <f t="shared" si="39"/>
        <v/>
      </c>
    </row>
    <row r="589" spans="1:9" x14ac:dyDescent="0.25">
      <c r="A589" s="73" t="str">
        <f t="shared" si="36"/>
        <v/>
      </c>
      <c r="B589" s="16"/>
      <c r="C589" s="15"/>
      <c r="D589" s="71" t="str">
        <f t="shared" si="37"/>
        <v/>
      </c>
      <c r="E589" s="71" t="str">
        <f>IFERROR(VLOOKUP(D589,总目录!E:H,4,0),"")</f>
        <v/>
      </c>
      <c r="F589" s="71" t="str">
        <f t="shared" si="38"/>
        <v/>
      </c>
      <c r="G589" s="71" t="str">
        <f>IFERROR(VLOOKUP(D589,总目录!E:G,2,0),"")</f>
        <v/>
      </c>
      <c r="H589" s="71" t="str">
        <f>IFERROR(VLOOKUP(D589,总目录!E:G,3,0),"")</f>
        <v/>
      </c>
      <c r="I589" s="73" t="str">
        <f t="shared" si="39"/>
        <v/>
      </c>
    </row>
    <row r="590" spans="1:9" x14ac:dyDescent="0.25">
      <c r="A590" s="73" t="str">
        <f t="shared" si="36"/>
        <v/>
      </c>
      <c r="B590" s="16"/>
      <c r="C590" s="15"/>
      <c r="D590" s="71" t="str">
        <f t="shared" si="37"/>
        <v/>
      </c>
      <c r="E590" s="71" t="str">
        <f>IFERROR(VLOOKUP(D590,总目录!E:H,4,0),"")</f>
        <v/>
      </c>
      <c r="F590" s="71" t="str">
        <f t="shared" si="38"/>
        <v/>
      </c>
      <c r="G590" s="71" t="str">
        <f>IFERROR(VLOOKUP(D590,总目录!E:G,2,0),"")</f>
        <v/>
      </c>
      <c r="H590" s="71" t="str">
        <f>IFERROR(VLOOKUP(D590,总目录!E:G,3,0),"")</f>
        <v/>
      </c>
      <c r="I590" s="73" t="str">
        <f t="shared" si="39"/>
        <v/>
      </c>
    </row>
    <row r="591" spans="1:9" x14ac:dyDescent="0.25">
      <c r="A591" s="73" t="str">
        <f t="shared" si="36"/>
        <v/>
      </c>
      <c r="B591" s="16"/>
      <c r="C591" s="15"/>
      <c r="D591" s="71" t="str">
        <f t="shared" si="37"/>
        <v/>
      </c>
      <c r="E591" s="71" t="str">
        <f>IFERROR(VLOOKUP(D591,总目录!E:H,4,0),"")</f>
        <v/>
      </c>
      <c r="F591" s="71" t="str">
        <f t="shared" si="38"/>
        <v/>
      </c>
      <c r="G591" s="71" t="str">
        <f>IFERROR(VLOOKUP(D591,总目录!E:G,2,0),"")</f>
        <v/>
      </c>
      <c r="H591" s="71" t="str">
        <f>IFERROR(VLOOKUP(D591,总目录!E:G,3,0),"")</f>
        <v/>
      </c>
      <c r="I591" s="73" t="str">
        <f t="shared" si="39"/>
        <v/>
      </c>
    </row>
    <row r="592" spans="1:9" x14ac:dyDescent="0.25">
      <c r="A592" s="73" t="str">
        <f t="shared" si="36"/>
        <v/>
      </c>
      <c r="B592" s="16"/>
      <c r="C592" s="15"/>
      <c r="D592" s="71" t="str">
        <f t="shared" si="37"/>
        <v/>
      </c>
      <c r="E592" s="71" t="str">
        <f>IFERROR(VLOOKUP(D592,总目录!E:H,4,0),"")</f>
        <v/>
      </c>
      <c r="F592" s="71" t="str">
        <f t="shared" si="38"/>
        <v/>
      </c>
      <c r="G592" s="71" t="str">
        <f>IFERROR(VLOOKUP(D592,总目录!E:G,2,0),"")</f>
        <v/>
      </c>
      <c r="H592" s="71" t="str">
        <f>IFERROR(VLOOKUP(D592,总目录!E:G,3,0),"")</f>
        <v/>
      </c>
      <c r="I592" s="73" t="str">
        <f t="shared" si="39"/>
        <v/>
      </c>
    </row>
    <row r="593" spans="1:9" x14ac:dyDescent="0.25">
      <c r="A593" s="73" t="str">
        <f t="shared" si="36"/>
        <v/>
      </c>
      <c r="B593" s="16"/>
      <c r="C593" s="15"/>
      <c r="D593" s="71" t="str">
        <f t="shared" si="37"/>
        <v/>
      </c>
      <c r="E593" s="71" t="str">
        <f>IFERROR(VLOOKUP(D593,总目录!E:H,4,0),"")</f>
        <v/>
      </c>
      <c r="F593" s="71" t="str">
        <f t="shared" si="38"/>
        <v/>
      </c>
      <c r="G593" s="71" t="str">
        <f>IFERROR(VLOOKUP(D593,总目录!E:G,2,0),"")</f>
        <v/>
      </c>
      <c r="H593" s="71" t="str">
        <f>IFERROR(VLOOKUP(D593,总目录!E:G,3,0),"")</f>
        <v/>
      </c>
      <c r="I593" s="73" t="str">
        <f t="shared" si="39"/>
        <v/>
      </c>
    </row>
    <row r="594" spans="1:9" x14ac:dyDescent="0.25">
      <c r="A594" s="73" t="str">
        <f t="shared" si="36"/>
        <v/>
      </c>
      <c r="B594" s="16"/>
      <c r="C594" s="15"/>
      <c r="D594" s="71" t="str">
        <f t="shared" si="37"/>
        <v/>
      </c>
      <c r="E594" s="71" t="str">
        <f>IFERROR(VLOOKUP(D594,总目录!E:H,4,0),"")</f>
        <v/>
      </c>
      <c r="F594" s="71" t="str">
        <f t="shared" si="38"/>
        <v/>
      </c>
      <c r="G594" s="71" t="str">
        <f>IFERROR(VLOOKUP(D594,总目录!E:G,2,0),"")</f>
        <v/>
      </c>
      <c r="H594" s="71" t="str">
        <f>IFERROR(VLOOKUP(D594,总目录!E:G,3,0),"")</f>
        <v/>
      </c>
      <c r="I594" s="73" t="str">
        <f t="shared" si="39"/>
        <v/>
      </c>
    </row>
    <row r="595" spans="1:9" x14ac:dyDescent="0.25">
      <c r="A595" s="73" t="str">
        <f t="shared" si="36"/>
        <v/>
      </c>
      <c r="B595" s="16"/>
      <c r="C595" s="15"/>
      <c r="D595" s="71" t="str">
        <f t="shared" si="37"/>
        <v/>
      </c>
      <c r="E595" s="71" t="str">
        <f>IFERROR(VLOOKUP(D595,总目录!E:H,4,0),"")</f>
        <v/>
      </c>
      <c r="F595" s="71" t="str">
        <f t="shared" si="38"/>
        <v/>
      </c>
      <c r="G595" s="71" t="str">
        <f>IFERROR(VLOOKUP(D595,总目录!E:G,2,0),"")</f>
        <v/>
      </c>
      <c r="H595" s="71" t="str">
        <f>IFERROR(VLOOKUP(D595,总目录!E:G,3,0),"")</f>
        <v/>
      </c>
      <c r="I595" s="73" t="str">
        <f t="shared" si="39"/>
        <v/>
      </c>
    </row>
    <row r="596" spans="1:9" x14ac:dyDescent="0.25">
      <c r="A596" s="73" t="str">
        <f t="shared" si="36"/>
        <v/>
      </c>
      <c r="B596" s="16"/>
      <c r="C596" s="15"/>
      <c r="D596" s="71" t="str">
        <f t="shared" si="37"/>
        <v/>
      </c>
      <c r="E596" s="71" t="str">
        <f>IFERROR(VLOOKUP(D596,总目录!E:H,4,0),"")</f>
        <v/>
      </c>
      <c r="F596" s="71" t="str">
        <f t="shared" si="38"/>
        <v/>
      </c>
      <c r="G596" s="71" t="str">
        <f>IFERROR(VLOOKUP(D596,总目录!E:G,2,0),"")</f>
        <v/>
      </c>
      <c r="H596" s="71" t="str">
        <f>IFERROR(VLOOKUP(D596,总目录!E:G,3,0),"")</f>
        <v/>
      </c>
      <c r="I596" s="73" t="str">
        <f t="shared" si="39"/>
        <v/>
      </c>
    </row>
    <row r="597" spans="1:9" x14ac:dyDescent="0.25">
      <c r="A597" s="73" t="str">
        <f t="shared" si="36"/>
        <v/>
      </c>
      <c r="B597" s="16"/>
      <c r="C597" s="15"/>
      <c r="D597" s="71" t="str">
        <f t="shared" si="37"/>
        <v/>
      </c>
      <c r="E597" s="71" t="str">
        <f>IFERROR(VLOOKUP(D597,总目录!E:H,4,0),"")</f>
        <v/>
      </c>
      <c r="F597" s="71" t="str">
        <f t="shared" si="38"/>
        <v/>
      </c>
      <c r="G597" s="71" t="str">
        <f>IFERROR(VLOOKUP(D597,总目录!E:G,2,0),"")</f>
        <v/>
      </c>
      <c r="H597" s="71" t="str">
        <f>IFERROR(VLOOKUP(D597,总目录!E:G,3,0),"")</f>
        <v/>
      </c>
      <c r="I597" s="73" t="str">
        <f t="shared" si="39"/>
        <v/>
      </c>
    </row>
    <row r="598" spans="1:9" x14ac:dyDescent="0.25">
      <c r="A598" s="73" t="str">
        <f t="shared" si="36"/>
        <v/>
      </c>
      <c r="B598" s="16"/>
      <c r="C598" s="15"/>
      <c r="D598" s="71" t="str">
        <f t="shared" si="37"/>
        <v/>
      </c>
      <c r="E598" s="71" t="str">
        <f>IFERROR(VLOOKUP(D598,总目录!E:H,4,0),"")</f>
        <v/>
      </c>
      <c r="F598" s="71" t="str">
        <f t="shared" si="38"/>
        <v/>
      </c>
      <c r="G598" s="71" t="str">
        <f>IFERROR(VLOOKUP(D598,总目录!E:G,2,0),"")</f>
        <v/>
      </c>
      <c r="H598" s="71" t="str">
        <f>IFERROR(VLOOKUP(D598,总目录!E:G,3,0),"")</f>
        <v/>
      </c>
      <c r="I598" s="73" t="str">
        <f t="shared" si="39"/>
        <v/>
      </c>
    </row>
    <row r="599" spans="1:9" x14ac:dyDescent="0.25">
      <c r="A599" s="73" t="str">
        <f t="shared" si="36"/>
        <v/>
      </c>
      <c r="B599" s="16"/>
      <c r="C599" s="15"/>
      <c r="D599" s="71" t="str">
        <f t="shared" si="37"/>
        <v/>
      </c>
      <c r="E599" s="71" t="str">
        <f>IFERROR(VLOOKUP(D599,总目录!E:H,4,0),"")</f>
        <v/>
      </c>
      <c r="F599" s="71" t="str">
        <f t="shared" si="38"/>
        <v/>
      </c>
      <c r="G599" s="71" t="str">
        <f>IFERROR(VLOOKUP(D599,总目录!E:G,2,0),"")</f>
        <v/>
      </c>
      <c r="H599" s="71" t="str">
        <f>IFERROR(VLOOKUP(D599,总目录!E:G,3,0),"")</f>
        <v/>
      </c>
      <c r="I599" s="73" t="str">
        <f t="shared" si="39"/>
        <v/>
      </c>
    </row>
    <row r="600" spans="1:9" x14ac:dyDescent="0.25">
      <c r="A600" s="73" t="str">
        <f t="shared" si="36"/>
        <v/>
      </c>
      <c r="B600" s="16"/>
      <c r="C600" s="15"/>
      <c r="D600" s="71" t="str">
        <f t="shared" si="37"/>
        <v/>
      </c>
      <c r="E600" s="71" t="str">
        <f>IFERROR(VLOOKUP(D600,总目录!E:H,4,0),"")</f>
        <v/>
      </c>
      <c r="F600" s="71" t="str">
        <f t="shared" si="38"/>
        <v/>
      </c>
      <c r="G600" s="71" t="str">
        <f>IFERROR(VLOOKUP(D600,总目录!E:G,2,0),"")</f>
        <v/>
      </c>
      <c r="H600" s="71" t="str">
        <f>IFERROR(VLOOKUP(D600,总目录!E:G,3,0),"")</f>
        <v/>
      </c>
      <c r="I600" s="73" t="str">
        <f t="shared" si="39"/>
        <v/>
      </c>
    </row>
    <row r="601" spans="1:9" x14ac:dyDescent="0.25">
      <c r="A601" s="73" t="str">
        <f t="shared" si="36"/>
        <v/>
      </c>
      <c r="B601" s="16"/>
      <c r="C601" s="15"/>
      <c r="D601" s="71" t="str">
        <f t="shared" si="37"/>
        <v/>
      </c>
      <c r="E601" s="71" t="str">
        <f>IFERROR(VLOOKUP(D601,总目录!E:H,4,0),"")</f>
        <v/>
      </c>
      <c r="F601" s="71" t="str">
        <f t="shared" si="38"/>
        <v/>
      </c>
      <c r="G601" s="71" t="str">
        <f>IFERROR(VLOOKUP(D601,总目录!E:G,2,0),"")</f>
        <v/>
      </c>
      <c r="H601" s="71" t="str">
        <f>IFERROR(VLOOKUP(D601,总目录!E:G,3,0),"")</f>
        <v/>
      </c>
      <c r="I601" s="73" t="str">
        <f t="shared" si="39"/>
        <v/>
      </c>
    </row>
    <row r="602" spans="1:9" x14ac:dyDescent="0.25">
      <c r="A602" s="73" t="str">
        <f t="shared" si="36"/>
        <v/>
      </c>
      <c r="B602" s="16"/>
      <c r="C602" s="15"/>
      <c r="D602" s="71" t="str">
        <f t="shared" si="37"/>
        <v/>
      </c>
      <c r="E602" s="71" t="str">
        <f>IFERROR(VLOOKUP(D602,总目录!E:H,4,0),"")</f>
        <v/>
      </c>
      <c r="F602" s="71" t="str">
        <f t="shared" si="38"/>
        <v/>
      </c>
      <c r="G602" s="71" t="str">
        <f>IFERROR(VLOOKUP(D602,总目录!E:G,2,0),"")</f>
        <v/>
      </c>
      <c r="H602" s="71" t="str">
        <f>IFERROR(VLOOKUP(D602,总目录!E:G,3,0),"")</f>
        <v/>
      </c>
      <c r="I602" s="73" t="str">
        <f t="shared" si="39"/>
        <v/>
      </c>
    </row>
    <row r="603" spans="1:9" x14ac:dyDescent="0.25">
      <c r="A603" s="73" t="str">
        <f t="shared" si="36"/>
        <v/>
      </c>
      <c r="B603" s="16"/>
      <c r="C603" s="15"/>
      <c r="D603" s="71" t="str">
        <f t="shared" si="37"/>
        <v/>
      </c>
      <c r="E603" s="71" t="str">
        <f>IFERROR(VLOOKUP(D603,总目录!E:H,4,0),"")</f>
        <v/>
      </c>
      <c r="F603" s="71" t="str">
        <f t="shared" si="38"/>
        <v/>
      </c>
      <c r="G603" s="71" t="str">
        <f>IFERROR(VLOOKUP(D603,总目录!E:G,2,0),"")</f>
        <v/>
      </c>
      <c r="H603" s="71" t="str">
        <f>IFERROR(VLOOKUP(D603,总目录!E:G,3,0),"")</f>
        <v/>
      </c>
      <c r="I603" s="73" t="str">
        <f t="shared" si="39"/>
        <v/>
      </c>
    </row>
    <row r="604" spans="1:9" x14ac:dyDescent="0.25">
      <c r="A604" s="73" t="str">
        <f t="shared" si="36"/>
        <v/>
      </c>
      <c r="B604" s="16"/>
      <c r="C604" s="15"/>
      <c r="D604" s="71" t="str">
        <f t="shared" si="37"/>
        <v/>
      </c>
      <c r="E604" s="71" t="str">
        <f>IFERROR(VLOOKUP(D604,总目录!E:H,4,0),"")</f>
        <v/>
      </c>
      <c r="F604" s="71" t="str">
        <f t="shared" si="38"/>
        <v/>
      </c>
      <c r="G604" s="71" t="str">
        <f>IFERROR(VLOOKUP(D604,总目录!E:G,2,0),"")</f>
        <v/>
      </c>
      <c r="H604" s="71" t="str">
        <f>IFERROR(VLOOKUP(D604,总目录!E:G,3,0),"")</f>
        <v/>
      </c>
      <c r="I604" s="73" t="str">
        <f t="shared" si="39"/>
        <v/>
      </c>
    </row>
    <row r="605" spans="1:9" x14ac:dyDescent="0.25">
      <c r="A605" s="73" t="str">
        <f t="shared" si="36"/>
        <v/>
      </c>
      <c r="B605" s="16"/>
      <c r="C605" s="15"/>
      <c r="D605" s="71" t="str">
        <f t="shared" si="37"/>
        <v/>
      </c>
      <c r="E605" s="71" t="str">
        <f>IFERROR(VLOOKUP(D605,总目录!E:H,4,0),"")</f>
        <v/>
      </c>
      <c r="F605" s="71" t="str">
        <f t="shared" si="38"/>
        <v/>
      </c>
      <c r="G605" s="71" t="str">
        <f>IFERROR(VLOOKUP(D605,总目录!E:G,2,0),"")</f>
        <v/>
      </c>
      <c r="H605" s="71" t="str">
        <f>IFERROR(VLOOKUP(D605,总目录!E:G,3,0),"")</f>
        <v/>
      </c>
      <c r="I605" s="73" t="str">
        <f t="shared" si="39"/>
        <v/>
      </c>
    </row>
    <row r="606" spans="1:9" x14ac:dyDescent="0.25">
      <c r="A606" s="73" t="str">
        <f t="shared" si="36"/>
        <v/>
      </c>
      <c r="B606" s="16"/>
      <c r="C606" s="15"/>
      <c r="D606" s="71" t="str">
        <f t="shared" si="37"/>
        <v/>
      </c>
      <c r="E606" s="71" t="str">
        <f>IFERROR(VLOOKUP(D606,总目录!E:H,4,0),"")</f>
        <v/>
      </c>
      <c r="F606" s="71" t="str">
        <f t="shared" si="38"/>
        <v/>
      </c>
      <c r="G606" s="71" t="str">
        <f>IFERROR(VLOOKUP(D606,总目录!E:G,2,0),"")</f>
        <v/>
      </c>
      <c r="H606" s="71" t="str">
        <f>IFERROR(VLOOKUP(D606,总目录!E:G,3,0),"")</f>
        <v/>
      </c>
      <c r="I606" s="73" t="str">
        <f t="shared" si="39"/>
        <v/>
      </c>
    </row>
    <row r="607" spans="1:9" x14ac:dyDescent="0.25">
      <c r="A607" s="73" t="str">
        <f t="shared" si="36"/>
        <v/>
      </c>
      <c r="B607" s="16"/>
      <c r="C607" s="15"/>
      <c r="D607" s="71" t="str">
        <f t="shared" si="37"/>
        <v/>
      </c>
      <c r="E607" s="71" t="str">
        <f>IFERROR(VLOOKUP(D607,总目录!E:H,4,0),"")</f>
        <v/>
      </c>
      <c r="F607" s="71" t="str">
        <f t="shared" si="38"/>
        <v/>
      </c>
      <c r="G607" s="71" t="str">
        <f>IFERROR(VLOOKUP(D607,总目录!E:G,2,0),"")</f>
        <v/>
      </c>
      <c r="H607" s="71" t="str">
        <f>IFERROR(VLOOKUP(D607,总目录!E:G,3,0),"")</f>
        <v/>
      </c>
      <c r="I607" s="73" t="str">
        <f t="shared" si="39"/>
        <v/>
      </c>
    </row>
    <row r="608" spans="1:9" x14ac:dyDescent="0.25">
      <c r="A608" s="73" t="str">
        <f t="shared" si="36"/>
        <v/>
      </c>
      <c r="B608" s="16"/>
      <c r="C608" s="15"/>
      <c r="D608" s="71" t="str">
        <f t="shared" si="37"/>
        <v/>
      </c>
      <c r="E608" s="71" t="str">
        <f>IFERROR(VLOOKUP(D608,总目录!E:H,4,0),"")</f>
        <v/>
      </c>
      <c r="F608" s="71" t="str">
        <f t="shared" si="38"/>
        <v/>
      </c>
      <c r="G608" s="71" t="str">
        <f>IFERROR(VLOOKUP(D608,总目录!E:G,2,0),"")</f>
        <v/>
      </c>
      <c r="H608" s="71" t="str">
        <f>IFERROR(VLOOKUP(D608,总目录!E:G,3,0),"")</f>
        <v/>
      </c>
      <c r="I608" s="73" t="str">
        <f t="shared" si="39"/>
        <v/>
      </c>
    </row>
    <row r="609" spans="1:9" x14ac:dyDescent="0.25">
      <c r="A609" s="73" t="str">
        <f t="shared" si="36"/>
        <v/>
      </c>
      <c r="B609" s="16"/>
      <c r="C609" s="15"/>
      <c r="D609" s="71" t="str">
        <f t="shared" si="37"/>
        <v/>
      </c>
      <c r="E609" s="71" t="str">
        <f>IFERROR(VLOOKUP(D609,总目录!E:H,4,0),"")</f>
        <v/>
      </c>
      <c r="F609" s="71" t="str">
        <f t="shared" si="38"/>
        <v/>
      </c>
      <c r="G609" s="71" t="str">
        <f>IFERROR(VLOOKUP(D609,总目录!E:G,2,0),"")</f>
        <v/>
      </c>
      <c r="H609" s="71" t="str">
        <f>IFERROR(VLOOKUP(D609,总目录!E:G,3,0),"")</f>
        <v/>
      </c>
      <c r="I609" s="73" t="str">
        <f t="shared" si="39"/>
        <v/>
      </c>
    </row>
    <row r="610" spans="1:9" x14ac:dyDescent="0.25">
      <c r="A610" s="73" t="str">
        <f t="shared" si="36"/>
        <v/>
      </c>
      <c r="B610" s="16"/>
      <c r="C610" s="15"/>
      <c r="D610" s="71" t="str">
        <f t="shared" si="37"/>
        <v/>
      </c>
      <c r="E610" s="71" t="str">
        <f>IFERROR(VLOOKUP(D610,总目录!E:H,4,0),"")</f>
        <v/>
      </c>
      <c r="F610" s="71" t="str">
        <f t="shared" si="38"/>
        <v/>
      </c>
      <c r="G610" s="71" t="str">
        <f>IFERROR(VLOOKUP(D610,总目录!E:G,2,0),"")</f>
        <v/>
      </c>
      <c r="H610" s="71" t="str">
        <f>IFERROR(VLOOKUP(D610,总目录!E:G,3,0),"")</f>
        <v/>
      </c>
      <c r="I610" s="73" t="str">
        <f t="shared" si="39"/>
        <v/>
      </c>
    </row>
    <row r="611" spans="1:9" x14ac:dyDescent="0.25">
      <c r="A611" s="73" t="str">
        <f t="shared" si="36"/>
        <v/>
      </c>
      <c r="B611" s="16"/>
      <c r="C611" s="15"/>
      <c r="D611" s="71" t="str">
        <f t="shared" si="37"/>
        <v/>
      </c>
      <c r="E611" s="71" t="str">
        <f>IFERROR(VLOOKUP(D611,总目录!E:H,4,0),"")</f>
        <v/>
      </c>
      <c r="F611" s="71" t="str">
        <f t="shared" si="38"/>
        <v/>
      </c>
      <c r="G611" s="71" t="str">
        <f>IFERROR(VLOOKUP(D611,总目录!E:G,2,0),"")</f>
        <v/>
      </c>
      <c r="H611" s="71" t="str">
        <f>IFERROR(VLOOKUP(D611,总目录!E:G,3,0),"")</f>
        <v/>
      </c>
      <c r="I611" s="73" t="str">
        <f t="shared" si="39"/>
        <v/>
      </c>
    </row>
    <row r="612" spans="1:9" x14ac:dyDescent="0.25">
      <c r="A612" s="73" t="str">
        <f t="shared" si="36"/>
        <v/>
      </c>
      <c r="B612" s="16"/>
      <c r="C612" s="15"/>
      <c r="D612" s="71" t="str">
        <f t="shared" si="37"/>
        <v/>
      </c>
      <c r="E612" s="71" t="str">
        <f>IFERROR(VLOOKUP(D612,总目录!E:H,4,0),"")</f>
        <v/>
      </c>
      <c r="F612" s="71" t="str">
        <f t="shared" si="38"/>
        <v/>
      </c>
      <c r="G612" s="71" t="str">
        <f>IFERROR(VLOOKUP(D612,总目录!E:G,2,0),"")</f>
        <v/>
      </c>
      <c r="H612" s="71" t="str">
        <f>IFERROR(VLOOKUP(D612,总目录!E:G,3,0),"")</f>
        <v/>
      </c>
      <c r="I612" s="73" t="str">
        <f t="shared" si="39"/>
        <v/>
      </c>
    </row>
    <row r="613" spans="1:9" x14ac:dyDescent="0.25">
      <c r="A613" s="73" t="str">
        <f t="shared" si="36"/>
        <v/>
      </c>
      <c r="B613" s="16"/>
      <c r="C613" s="15"/>
      <c r="D613" s="71" t="str">
        <f t="shared" si="37"/>
        <v/>
      </c>
      <c r="E613" s="71" t="str">
        <f>IFERROR(VLOOKUP(D613,总目录!E:H,4,0),"")</f>
        <v/>
      </c>
      <c r="F613" s="71" t="str">
        <f t="shared" si="38"/>
        <v/>
      </c>
      <c r="G613" s="71" t="str">
        <f>IFERROR(VLOOKUP(D613,总目录!E:G,2,0),"")</f>
        <v/>
      </c>
      <c r="H613" s="71" t="str">
        <f>IFERROR(VLOOKUP(D613,总目录!E:G,3,0),"")</f>
        <v/>
      </c>
      <c r="I613" s="73" t="str">
        <f t="shared" si="39"/>
        <v/>
      </c>
    </row>
    <row r="614" spans="1:9" x14ac:dyDescent="0.25">
      <c r="A614" s="73" t="str">
        <f t="shared" si="36"/>
        <v/>
      </c>
      <c r="B614" s="16"/>
      <c r="C614" s="15"/>
      <c r="D614" s="71" t="str">
        <f t="shared" si="37"/>
        <v/>
      </c>
      <c r="E614" s="71" t="str">
        <f>IFERROR(VLOOKUP(D614,总目录!E:H,4,0),"")</f>
        <v/>
      </c>
      <c r="F614" s="71" t="str">
        <f t="shared" si="38"/>
        <v/>
      </c>
      <c r="G614" s="71" t="str">
        <f>IFERROR(VLOOKUP(D614,总目录!E:G,2,0),"")</f>
        <v/>
      </c>
      <c r="H614" s="71" t="str">
        <f>IFERROR(VLOOKUP(D614,总目录!E:G,3,0),"")</f>
        <v/>
      </c>
      <c r="I614" s="73" t="str">
        <f t="shared" si="39"/>
        <v/>
      </c>
    </row>
    <row r="615" spans="1:9" x14ac:dyDescent="0.25">
      <c r="A615" s="73" t="str">
        <f t="shared" si="36"/>
        <v/>
      </c>
      <c r="B615" s="16"/>
      <c r="C615" s="15"/>
      <c r="D615" s="71" t="str">
        <f t="shared" si="37"/>
        <v/>
      </c>
      <c r="E615" s="71" t="str">
        <f>IFERROR(VLOOKUP(D615,总目录!E:H,4,0),"")</f>
        <v/>
      </c>
      <c r="F615" s="71" t="str">
        <f t="shared" si="38"/>
        <v/>
      </c>
      <c r="G615" s="71" t="str">
        <f>IFERROR(VLOOKUP(D615,总目录!E:G,2,0),"")</f>
        <v/>
      </c>
      <c r="H615" s="71" t="str">
        <f>IFERROR(VLOOKUP(D615,总目录!E:G,3,0),"")</f>
        <v/>
      </c>
      <c r="I615" s="73" t="str">
        <f t="shared" si="39"/>
        <v/>
      </c>
    </row>
    <row r="616" spans="1:9" x14ac:dyDescent="0.25">
      <c r="A616" s="73" t="str">
        <f t="shared" si="36"/>
        <v/>
      </c>
      <c r="B616" s="16"/>
      <c r="C616" s="15"/>
      <c r="D616" s="71" t="str">
        <f t="shared" si="37"/>
        <v/>
      </c>
      <c r="E616" s="71" t="str">
        <f>IFERROR(VLOOKUP(D616,总目录!E:H,4,0),"")</f>
        <v/>
      </c>
      <c r="F616" s="71" t="str">
        <f t="shared" si="38"/>
        <v/>
      </c>
      <c r="G616" s="71" t="str">
        <f>IFERROR(VLOOKUP(D616,总目录!E:G,2,0),"")</f>
        <v/>
      </c>
      <c r="H616" s="71" t="str">
        <f>IFERROR(VLOOKUP(D616,总目录!E:G,3,0),"")</f>
        <v/>
      </c>
      <c r="I616" s="73" t="str">
        <f t="shared" si="39"/>
        <v/>
      </c>
    </row>
    <row r="617" spans="1:9" x14ac:dyDescent="0.25">
      <c r="A617" s="73" t="str">
        <f t="shared" si="36"/>
        <v/>
      </c>
      <c r="B617" s="16"/>
      <c r="C617" s="15"/>
      <c r="D617" s="71" t="str">
        <f t="shared" si="37"/>
        <v/>
      </c>
      <c r="E617" s="71" t="str">
        <f>IFERROR(VLOOKUP(D617,总目录!E:H,4,0),"")</f>
        <v/>
      </c>
      <c r="F617" s="71" t="str">
        <f t="shared" si="38"/>
        <v/>
      </c>
      <c r="G617" s="71" t="str">
        <f>IFERROR(VLOOKUP(D617,总目录!E:G,2,0),"")</f>
        <v/>
      </c>
      <c r="H617" s="71" t="str">
        <f>IFERROR(VLOOKUP(D617,总目录!E:G,3,0),"")</f>
        <v/>
      </c>
      <c r="I617" s="73" t="str">
        <f t="shared" si="39"/>
        <v/>
      </c>
    </row>
    <row r="618" spans="1:9" x14ac:dyDescent="0.25">
      <c r="A618" s="73" t="str">
        <f t="shared" si="36"/>
        <v/>
      </c>
      <c r="B618" s="16"/>
      <c r="C618" s="15"/>
      <c r="D618" s="71" t="str">
        <f t="shared" si="37"/>
        <v/>
      </c>
      <c r="E618" s="71" t="str">
        <f>IFERROR(VLOOKUP(D618,总目录!E:H,4,0),"")</f>
        <v/>
      </c>
      <c r="F618" s="71" t="str">
        <f t="shared" si="38"/>
        <v/>
      </c>
      <c r="G618" s="71" t="str">
        <f>IFERROR(VLOOKUP(D618,总目录!E:G,2,0),"")</f>
        <v/>
      </c>
      <c r="H618" s="71" t="str">
        <f>IFERROR(VLOOKUP(D618,总目录!E:G,3,0),"")</f>
        <v/>
      </c>
      <c r="I618" s="73" t="str">
        <f t="shared" si="39"/>
        <v/>
      </c>
    </row>
    <row r="619" spans="1:9" x14ac:dyDescent="0.25">
      <c r="A619" s="73" t="str">
        <f t="shared" si="36"/>
        <v/>
      </c>
      <c r="B619" s="16"/>
      <c r="C619" s="15"/>
      <c r="D619" s="71" t="str">
        <f t="shared" si="37"/>
        <v/>
      </c>
      <c r="E619" s="71" t="str">
        <f>IFERROR(VLOOKUP(D619,总目录!E:H,4,0),"")</f>
        <v/>
      </c>
      <c r="F619" s="71" t="str">
        <f t="shared" si="38"/>
        <v/>
      </c>
      <c r="G619" s="71" t="str">
        <f>IFERROR(VLOOKUP(D619,总目录!E:G,2,0),"")</f>
        <v/>
      </c>
      <c r="H619" s="71" t="str">
        <f>IFERROR(VLOOKUP(D619,总目录!E:G,3,0),"")</f>
        <v/>
      </c>
      <c r="I619" s="73" t="str">
        <f t="shared" si="39"/>
        <v/>
      </c>
    </row>
    <row r="620" spans="1:9" x14ac:dyDescent="0.25">
      <c r="A620" s="73" t="str">
        <f t="shared" si="36"/>
        <v/>
      </c>
      <c r="B620" s="16"/>
      <c r="C620" s="15"/>
      <c r="D620" s="71" t="str">
        <f t="shared" si="37"/>
        <v/>
      </c>
      <c r="E620" s="71" t="str">
        <f>IFERROR(VLOOKUP(D620,总目录!E:H,4,0),"")</f>
        <v/>
      </c>
      <c r="F620" s="71" t="str">
        <f t="shared" si="38"/>
        <v/>
      </c>
      <c r="G620" s="71" t="str">
        <f>IFERROR(VLOOKUP(D620,总目录!E:G,2,0),"")</f>
        <v/>
      </c>
      <c r="H620" s="71" t="str">
        <f>IFERROR(VLOOKUP(D620,总目录!E:G,3,0),"")</f>
        <v/>
      </c>
      <c r="I620" s="73" t="str">
        <f t="shared" si="39"/>
        <v/>
      </c>
    </row>
    <row r="621" spans="1:9" x14ac:dyDescent="0.25">
      <c r="A621" s="73" t="str">
        <f t="shared" si="36"/>
        <v/>
      </c>
      <c r="B621" s="16"/>
      <c r="C621" s="15"/>
      <c r="D621" s="71" t="str">
        <f t="shared" si="37"/>
        <v/>
      </c>
      <c r="E621" s="71" t="str">
        <f>IFERROR(VLOOKUP(D621,总目录!E:H,4,0),"")</f>
        <v/>
      </c>
      <c r="F621" s="71" t="str">
        <f t="shared" si="38"/>
        <v/>
      </c>
      <c r="G621" s="71" t="str">
        <f>IFERROR(VLOOKUP(D621,总目录!E:G,2,0),"")</f>
        <v/>
      </c>
      <c r="H621" s="71" t="str">
        <f>IFERROR(VLOOKUP(D621,总目录!E:G,3,0),"")</f>
        <v/>
      </c>
      <c r="I621" s="73" t="str">
        <f t="shared" si="39"/>
        <v/>
      </c>
    </row>
    <row r="622" spans="1:9" x14ac:dyDescent="0.25">
      <c r="A622" s="73" t="str">
        <f t="shared" si="36"/>
        <v/>
      </c>
      <c r="B622" s="16"/>
      <c r="C622" s="15"/>
      <c r="D622" s="71" t="str">
        <f t="shared" si="37"/>
        <v/>
      </c>
      <c r="E622" s="71" t="str">
        <f>IFERROR(VLOOKUP(D622,总目录!E:H,4,0),"")</f>
        <v/>
      </c>
      <c r="F622" s="71" t="str">
        <f t="shared" si="38"/>
        <v/>
      </c>
      <c r="G622" s="71" t="str">
        <f>IFERROR(VLOOKUP(D622,总目录!E:G,2,0),"")</f>
        <v/>
      </c>
      <c r="H622" s="71" t="str">
        <f>IFERROR(VLOOKUP(D622,总目录!E:G,3,0),"")</f>
        <v/>
      </c>
      <c r="I622" s="73" t="str">
        <f t="shared" si="39"/>
        <v/>
      </c>
    </row>
    <row r="623" spans="1:9" x14ac:dyDescent="0.25">
      <c r="A623" s="73" t="str">
        <f t="shared" si="36"/>
        <v/>
      </c>
      <c r="B623" s="16"/>
      <c r="C623" s="15"/>
      <c r="D623" s="71" t="str">
        <f t="shared" si="37"/>
        <v/>
      </c>
      <c r="E623" s="71" t="str">
        <f>IFERROR(VLOOKUP(D623,总目录!E:H,4,0),"")</f>
        <v/>
      </c>
      <c r="F623" s="71" t="str">
        <f t="shared" si="38"/>
        <v/>
      </c>
      <c r="G623" s="71" t="str">
        <f>IFERROR(VLOOKUP(D623,总目录!E:G,2,0),"")</f>
        <v/>
      </c>
      <c r="H623" s="71" t="str">
        <f>IFERROR(VLOOKUP(D623,总目录!E:G,3,0),"")</f>
        <v/>
      </c>
      <c r="I623" s="73" t="str">
        <f t="shared" si="39"/>
        <v/>
      </c>
    </row>
    <row r="624" spans="1:9" x14ac:dyDescent="0.25">
      <c r="A624" s="73" t="str">
        <f t="shared" si="36"/>
        <v/>
      </c>
      <c r="B624" s="16"/>
      <c r="C624" s="15"/>
      <c r="D624" s="71" t="str">
        <f t="shared" si="37"/>
        <v/>
      </c>
      <c r="E624" s="71" t="str">
        <f>IFERROR(VLOOKUP(D624,总目录!E:H,4,0),"")</f>
        <v/>
      </c>
      <c r="F624" s="71" t="str">
        <f t="shared" si="38"/>
        <v/>
      </c>
      <c r="G624" s="71" t="str">
        <f>IFERROR(VLOOKUP(D624,总目录!E:G,2,0),"")</f>
        <v/>
      </c>
      <c r="H624" s="71" t="str">
        <f>IFERROR(VLOOKUP(D624,总目录!E:G,3,0),"")</f>
        <v/>
      </c>
      <c r="I624" s="73" t="str">
        <f t="shared" si="39"/>
        <v/>
      </c>
    </row>
    <row r="625" spans="1:9" x14ac:dyDescent="0.25">
      <c r="A625" s="73" t="str">
        <f t="shared" si="36"/>
        <v/>
      </c>
      <c r="B625" s="16"/>
      <c r="C625" s="15"/>
      <c r="D625" s="71" t="str">
        <f t="shared" si="37"/>
        <v/>
      </c>
      <c r="E625" s="71" t="str">
        <f>IFERROR(VLOOKUP(D625,总目录!E:H,4,0),"")</f>
        <v/>
      </c>
      <c r="F625" s="71" t="str">
        <f t="shared" si="38"/>
        <v/>
      </c>
      <c r="G625" s="71" t="str">
        <f>IFERROR(VLOOKUP(D625,总目录!E:G,2,0),"")</f>
        <v/>
      </c>
      <c r="H625" s="71" t="str">
        <f>IFERROR(VLOOKUP(D625,总目录!E:G,3,0),"")</f>
        <v/>
      </c>
      <c r="I625" s="73" t="str">
        <f t="shared" si="39"/>
        <v/>
      </c>
    </row>
    <row r="626" spans="1:9" x14ac:dyDescent="0.25">
      <c r="A626" s="73" t="str">
        <f t="shared" si="36"/>
        <v/>
      </c>
      <c r="B626" s="16"/>
      <c r="C626" s="15"/>
      <c r="D626" s="71" t="str">
        <f t="shared" si="37"/>
        <v/>
      </c>
      <c r="E626" s="71" t="str">
        <f>IFERROR(VLOOKUP(D626,总目录!E:H,4,0),"")</f>
        <v/>
      </c>
      <c r="F626" s="71" t="str">
        <f t="shared" si="38"/>
        <v/>
      </c>
      <c r="G626" s="71" t="str">
        <f>IFERROR(VLOOKUP(D626,总目录!E:G,2,0),"")</f>
        <v/>
      </c>
      <c r="H626" s="71" t="str">
        <f>IFERROR(VLOOKUP(D626,总目录!E:G,3,0),"")</f>
        <v/>
      </c>
      <c r="I626" s="73" t="str">
        <f t="shared" si="39"/>
        <v/>
      </c>
    </row>
    <row r="627" spans="1:9" x14ac:dyDescent="0.25">
      <c r="A627" s="73" t="str">
        <f t="shared" si="36"/>
        <v/>
      </c>
      <c r="B627" s="16"/>
      <c r="C627" s="15"/>
      <c r="D627" s="71" t="str">
        <f t="shared" si="37"/>
        <v/>
      </c>
      <c r="E627" s="71" t="str">
        <f>IFERROR(VLOOKUP(D627,总目录!E:H,4,0),"")</f>
        <v/>
      </c>
      <c r="F627" s="71" t="str">
        <f t="shared" si="38"/>
        <v/>
      </c>
      <c r="G627" s="71" t="str">
        <f>IFERROR(VLOOKUP(D627,总目录!E:G,2,0),"")</f>
        <v/>
      </c>
      <c r="H627" s="71" t="str">
        <f>IFERROR(VLOOKUP(D627,总目录!E:G,3,0),"")</f>
        <v/>
      </c>
      <c r="I627" s="73" t="str">
        <f t="shared" si="39"/>
        <v/>
      </c>
    </row>
    <row r="628" spans="1:9" x14ac:dyDescent="0.25">
      <c r="A628" s="73" t="str">
        <f t="shared" si="36"/>
        <v/>
      </c>
      <c r="B628" s="16"/>
      <c r="C628" s="15"/>
      <c r="D628" s="71" t="str">
        <f t="shared" si="37"/>
        <v/>
      </c>
      <c r="E628" s="71" t="str">
        <f>IFERROR(VLOOKUP(D628,总目录!E:H,4,0),"")</f>
        <v/>
      </c>
      <c r="F628" s="71" t="str">
        <f t="shared" si="38"/>
        <v/>
      </c>
      <c r="G628" s="71" t="str">
        <f>IFERROR(VLOOKUP(D628,总目录!E:G,2,0),"")</f>
        <v/>
      </c>
      <c r="H628" s="71" t="str">
        <f>IFERROR(VLOOKUP(D628,总目录!E:G,3,0),"")</f>
        <v/>
      </c>
      <c r="I628" s="73" t="str">
        <f t="shared" si="39"/>
        <v/>
      </c>
    </row>
    <row r="629" spans="1:9" x14ac:dyDescent="0.25">
      <c r="A629" s="73" t="str">
        <f t="shared" si="36"/>
        <v/>
      </c>
      <c r="B629" s="16"/>
      <c r="C629" s="15"/>
      <c r="D629" s="71" t="str">
        <f t="shared" si="37"/>
        <v/>
      </c>
      <c r="E629" s="71" t="str">
        <f>IFERROR(VLOOKUP(D629,总目录!E:H,4,0),"")</f>
        <v/>
      </c>
      <c r="F629" s="71" t="str">
        <f t="shared" si="38"/>
        <v/>
      </c>
      <c r="G629" s="71" t="str">
        <f>IFERROR(VLOOKUP(D629,总目录!E:G,2,0),"")</f>
        <v/>
      </c>
      <c r="H629" s="71" t="str">
        <f>IFERROR(VLOOKUP(D629,总目录!E:G,3,0),"")</f>
        <v/>
      </c>
      <c r="I629" s="73" t="str">
        <f t="shared" si="39"/>
        <v/>
      </c>
    </row>
    <row r="630" spans="1:9" x14ac:dyDescent="0.25">
      <c r="A630" s="73" t="str">
        <f t="shared" si="36"/>
        <v/>
      </c>
      <c r="B630" s="16"/>
      <c r="C630" s="15"/>
      <c r="D630" s="71" t="str">
        <f t="shared" si="37"/>
        <v/>
      </c>
      <c r="E630" s="71" t="str">
        <f>IFERROR(VLOOKUP(D630,总目录!E:H,4,0),"")</f>
        <v/>
      </c>
      <c r="F630" s="71" t="str">
        <f t="shared" si="38"/>
        <v/>
      </c>
      <c r="G630" s="71" t="str">
        <f>IFERROR(VLOOKUP(D630,总目录!E:G,2,0),"")</f>
        <v/>
      </c>
      <c r="H630" s="71" t="str">
        <f>IFERROR(VLOOKUP(D630,总目录!E:G,3,0),"")</f>
        <v/>
      </c>
      <c r="I630" s="73" t="str">
        <f t="shared" si="39"/>
        <v/>
      </c>
    </row>
    <row r="631" spans="1:9" x14ac:dyDescent="0.25">
      <c r="A631" s="73" t="str">
        <f t="shared" si="36"/>
        <v/>
      </c>
      <c r="B631" s="16"/>
      <c r="C631" s="15"/>
      <c r="D631" s="71" t="str">
        <f t="shared" si="37"/>
        <v/>
      </c>
      <c r="E631" s="71" t="str">
        <f>IFERROR(VLOOKUP(D631,总目录!E:H,4,0),"")</f>
        <v/>
      </c>
      <c r="F631" s="71" t="str">
        <f t="shared" si="38"/>
        <v/>
      </c>
      <c r="G631" s="71" t="str">
        <f>IFERROR(VLOOKUP(D631,总目录!E:G,2,0),"")</f>
        <v/>
      </c>
      <c r="H631" s="71" t="str">
        <f>IFERROR(VLOOKUP(D631,总目录!E:G,3,0),"")</f>
        <v/>
      </c>
      <c r="I631" s="73" t="str">
        <f t="shared" si="39"/>
        <v/>
      </c>
    </row>
    <row r="632" spans="1:9" x14ac:dyDescent="0.25">
      <c r="A632" s="73" t="str">
        <f t="shared" si="36"/>
        <v/>
      </c>
      <c r="B632" s="16"/>
      <c r="C632" s="15"/>
      <c r="D632" s="71" t="str">
        <f t="shared" si="37"/>
        <v/>
      </c>
      <c r="E632" s="71" t="str">
        <f>IFERROR(VLOOKUP(D632,总目录!E:H,4,0),"")</f>
        <v/>
      </c>
      <c r="F632" s="71" t="str">
        <f t="shared" si="38"/>
        <v/>
      </c>
      <c r="G632" s="71" t="str">
        <f>IFERROR(VLOOKUP(D632,总目录!E:G,2,0),"")</f>
        <v/>
      </c>
      <c r="H632" s="71" t="str">
        <f>IFERROR(VLOOKUP(D632,总目录!E:G,3,0),"")</f>
        <v/>
      </c>
      <c r="I632" s="73" t="str">
        <f t="shared" si="39"/>
        <v/>
      </c>
    </row>
    <row r="633" spans="1:9" x14ac:dyDescent="0.25">
      <c r="A633" s="73" t="str">
        <f t="shared" si="36"/>
        <v/>
      </c>
      <c r="B633" s="16"/>
      <c r="C633" s="15"/>
      <c r="D633" s="71" t="str">
        <f t="shared" si="37"/>
        <v/>
      </c>
      <c r="E633" s="71" t="str">
        <f>IFERROR(VLOOKUP(D633,总目录!E:H,4,0),"")</f>
        <v/>
      </c>
      <c r="F633" s="71" t="str">
        <f t="shared" si="38"/>
        <v/>
      </c>
      <c r="G633" s="71" t="str">
        <f>IFERROR(VLOOKUP(D633,总目录!E:G,2,0),"")</f>
        <v/>
      </c>
      <c r="H633" s="71" t="str">
        <f>IFERROR(VLOOKUP(D633,总目录!E:G,3,0),"")</f>
        <v/>
      </c>
      <c r="I633" s="73" t="str">
        <f t="shared" si="39"/>
        <v/>
      </c>
    </row>
    <row r="634" spans="1:9" x14ac:dyDescent="0.25">
      <c r="A634" s="73" t="str">
        <f t="shared" si="36"/>
        <v/>
      </c>
      <c r="B634" s="16"/>
      <c r="C634" s="15"/>
      <c r="D634" s="71" t="str">
        <f t="shared" si="37"/>
        <v/>
      </c>
      <c r="E634" s="71" t="str">
        <f>IFERROR(VLOOKUP(D634,总目录!E:H,4,0),"")</f>
        <v/>
      </c>
      <c r="F634" s="71" t="str">
        <f t="shared" si="38"/>
        <v/>
      </c>
      <c r="G634" s="71" t="str">
        <f>IFERROR(VLOOKUP(D634,总目录!E:G,2,0),"")</f>
        <v/>
      </c>
      <c r="H634" s="71" t="str">
        <f>IFERROR(VLOOKUP(D634,总目录!E:G,3,0),"")</f>
        <v/>
      </c>
      <c r="I634" s="73" t="str">
        <f t="shared" si="39"/>
        <v/>
      </c>
    </row>
    <row r="635" spans="1:9" x14ac:dyDescent="0.25">
      <c r="A635" s="73" t="str">
        <f t="shared" si="36"/>
        <v/>
      </c>
      <c r="B635" s="16"/>
      <c r="C635" s="15"/>
      <c r="D635" s="71" t="str">
        <f t="shared" si="37"/>
        <v/>
      </c>
      <c r="E635" s="71" t="str">
        <f>IFERROR(VLOOKUP(D635,总目录!E:H,4,0),"")</f>
        <v/>
      </c>
      <c r="F635" s="71" t="str">
        <f t="shared" si="38"/>
        <v/>
      </c>
      <c r="G635" s="71" t="str">
        <f>IFERROR(VLOOKUP(D635,总目录!E:G,2,0),"")</f>
        <v/>
      </c>
      <c r="H635" s="71" t="str">
        <f>IFERROR(VLOOKUP(D635,总目录!E:G,3,0),"")</f>
        <v/>
      </c>
      <c r="I635" s="73" t="str">
        <f t="shared" si="39"/>
        <v/>
      </c>
    </row>
    <row r="636" spans="1:9" x14ac:dyDescent="0.25">
      <c r="A636" s="73" t="str">
        <f t="shared" si="36"/>
        <v/>
      </c>
      <c r="B636" s="16"/>
      <c r="C636" s="15"/>
      <c r="D636" s="71" t="str">
        <f t="shared" si="37"/>
        <v/>
      </c>
      <c r="E636" s="71" t="str">
        <f>IFERROR(VLOOKUP(D636,总目录!E:H,4,0),"")</f>
        <v/>
      </c>
      <c r="F636" s="71" t="str">
        <f t="shared" si="38"/>
        <v/>
      </c>
      <c r="G636" s="71" t="str">
        <f>IFERROR(VLOOKUP(D636,总目录!E:G,2,0),"")</f>
        <v/>
      </c>
      <c r="H636" s="71" t="str">
        <f>IFERROR(VLOOKUP(D636,总目录!E:G,3,0),"")</f>
        <v/>
      </c>
      <c r="I636" s="73" t="str">
        <f t="shared" si="39"/>
        <v/>
      </c>
    </row>
    <row r="637" spans="1:9" x14ac:dyDescent="0.25">
      <c r="A637" s="73" t="str">
        <f t="shared" si="36"/>
        <v/>
      </c>
      <c r="B637" s="16"/>
      <c r="C637" s="15"/>
      <c r="D637" s="71" t="str">
        <f t="shared" si="37"/>
        <v/>
      </c>
      <c r="E637" s="71" t="str">
        <f>IFERROR(VLOOKUP(D637,总目录!E:H,4,0),"")</f>
        <v/>
      </c>
      <c r="F637" s="71" t="str">
        <f t="shared" si="38"/>
        <v/>
      </c>
      <c r="G637" s="71" t="str">
        <f>IFERROR(VLOOKUP(D637,总目录!E:G,2,0),"")</f>
        <v/>
      </c>
      <c r="H637" s="71" t="str">
        <f>IFERROR(VLOOKUP(D637,总目录!E:G,3,0),"")</f>
        <v/>
      </c>
      <c r="I637" s="73" t="str">
        <f t="shared" si="39"/>
        <v/>
      </c>
    </row>
    <row r="638" spans="1:9" x14ac:dyDescent="0.25">
      <c r="A638" s="73" t="str">
        <f t="shared" si="36"/>
        <v/>
      </c>
      <c r="B638" s="16"/>
      <c r="C638" s="15"/>
      <c r="D638" s="71" t="str">
        <f t="shared" si="37"/>
        <v/>
      </c>
      <c r="E638" s="71" t="str">
        <f>IFERROR(VLOOKUP(D638,总目录!E:H,4,0),"")</f>
        <v/>
      </c>
      <c r="F638" s="71" t="str">
        <f t="shared" si="38"/>
        <v/>
      </c>
      <c r="G638" s="71" t="str">
        <f>IFERROR(VLOOKUP(D638,总目录!E:G,2,0),"")</f>
        <v/>
      </c>
      <c r="H638" s="71" t="str">
        <f>IFERROR(VLOOKUP(D638,总目录!E:G,3,0),"")</f>
        <v/>
      </c>
      <c r="I638" s="73" t="str">
        <f t="shared" si="39"/>
        <v/>
      </c>
    </row>
    <row r="639" spans="1:9" x14ac:dyDescent="0.25">
      <c r="A639" s="73" t="str">
        <f t="shared" si="36"/>
        <v/>
      </c>
      <c r="B639" s="16"/>
      <c r="C639" s="15"/>
      <c r="D639" s="71" t="str">
        <f t="shared" si="37"/>
        <v/>
      </c>
      <c r="E639" s="71" t="str">
        <f>IFERROR(VLOOKUP(D639,总目录!E:H,4,0),"")</f>
        <v/>
      </c>
      <c r="F639" s="71" t="str">
        <f t="shared" si="38"/>
        <v/>
      </c>
      <c r="G639" s="71" t="str">
        <f>IFERROR(VLOOKUP(D639,总目录!E:G,2,0),"")</f>
        <v/>
      </c>
      <c r="H639" s="71" t="str">
        <f>IFERROR(VLOOKUP(D639,总目录!E:G,3,0),"")</f>
        <v/>
      </c>
      <c r="I639" s="73" t="str">
        <f t="shared" si="39"/>
        <v/>
      </c>
    </row>
    <row r="640" spans="1:9" x14ac:dyDescent="0.25">
      <c r="A640" s="73" t="str">
        <f t="shared" si="36"/>
        <v/>
      </c>
      <c r="B640" s="16"/>
      <c r="C640" s="15"/>
      <c r="D640" s="71" t="str">
        <f t="shared" si="37"/>
        <v/>
      </c>
      <c r="E640" s="71" t="str">
        <f>IFERROR(VLOOKUP(D640,总目录!E:H,4,0),"")</f>
        <v/>
      </c>
      <c r="F640" s="71" t="str">
        <f t="shared" si="38"/>
        <v/>
      </c>
      <c r="G640" s="71" t="str">
        <f>IFERROR(VLOOKUP(D640,总目录!E:G,2,0),"")</f>
        <v/>
      </c>
      <c r="H640" s="71" t="str">
        <f>IFERROR(VLOOKUP(D640,总目录!E:G,3,0),"")</f>
        <v/>
      </c>
      <c r="I640" s="73" t="str">
        <f t="shared" si="39"/>
        <v/>
      </c>
    </row>
    <row r="641" spans="1:9" x14ac:dyDescent="0.25">
      <c r="A641" s="73" t="str">
        <f t="shared" si="36"/>
        <v/>
      </c>
      <c r="B641" s="16"/>
      <c r="C641" s="15"/>
      <c r="D641" s="71" t="str">
        <f t="shared" si="37"/>
        <v/>
      </c>
      <c r="E641" s="71" t="str">
        <f>IFERROR(VLOOKUP(D641,总目录!E:H,4,0),"")</f>
        <v/>
      </c>
      <c r="F641" s="71" t="str">
        <f t="shared" si="38"/>
        <v/>
      </c>
      <c r="G641" s="71" t="str">
        <f>IFERROR(VLOOKUP(D641,总目录!E:G,2,0),"")</f>
        <v/>
      </c>
      <c r="H641" s="71" t="str">
        <f>IFERROR(VLOOKUP(D641,总目录!E:G,3,0),"")</f>
        <v/>
      </c>
      <c r="I641" s="73" t="str">
        <f t="shared" si="39"/>
        <v/>
      </c>
    </row>
    <row r="642" spans="1:9" x14ac:dyDescent="0.25">
      <c r="A642" s="73" t="str">
        <f t="shared" si="36"/>
        <v/>
      </c>
      <c r="B642" s="16"/>
      <c r="C642" s="15"/>
      <c r="D642" s="71" t="str">
        <f t="shared" si="37"/>
        <v/>
      </c>
      <c r="E642" s="71" t="str">
        <f>IFERROR(VLOOKUP(D642,总目录!E:H,4,0),"")</f>
        <v/>
      </c>
      <c r="F642" s="71" t="str">
        <f t="shared" si="38"/>
        <v/>
      </c>
      <c r="G642" s="71" t="str">
        <f>IFERROR(VLOOKUP(D642,总目录!E:G,2,0),"")</f>
        <v/>
      </c>
      <c r="H642" s="71" t="str">
        <f>IFERROR(VLOOKUP(D642,总目录!E:G,3,0),"")</f>
        <v/>
      </c>
      <c r="I642" s="73" t="str">
        <f t="shared" si="39"/>
        <v/>
      </c>
    </row>
    <row r="643" spans="1:9" x14ac:dyDescent="0.25">
      <c r="A643" s="73" t="str">
        <f t="shared" ref="A643:A706" si="40">IF(B643="","",ROW(B643)-1)</f>
        <v/>
      </c>
      <c r="B643" s="16"/>
      <c r="C643" s="15"/>
      <c r="D643" s="71" t="str">
        <f t="shared" ref="D643:D706" si="41">IF(B643="","",MID(B643,0+1,FIND("-",B643,1)-1))</f>
        <v/>
      </c>
      <c r="E643" s="71" t="str">
        <f>IFERROR(VLOOKUP(D643,总目录!E:H,4,0),"")</f>
        <v/>
      </c>
      <c r="F643" s="71" t="str">
        <f t="shared" ref="F643:F706" si="42">HYPERLINK("#"&amp;D643&amp;"!D2",D643)</f>
        <v/>
      </c>
      <c r="G643" s="71" t="str">
        <f>IFERROR(VLOOKUP(D643,总目录!E:G,2,0),"")</f>
        <v/>
      </c>
      <c r="H643" s="71" t="str">
        <f>IFERROR(VLOOKUP(D643,总目录!E:G,3,0),"")</f>
        <v/>
      </c>
      <c r="I643" s="73" t="str">
        <f t="shared" ref="I643:I706" si="43">IF(B643="","",ROW(B643)-1)</f>
        <v/>
      </c>
    </row>
    <row r="644" spans="1:9" x14ac:dyDescent="0.25">
      <c r="A644" s="73" t="str">
        <f t="shared" si="40"/>
        <v/>
      </c>
      <c r="B644" s="16"/>
      <c r="C644" s="15"/>
      <c r="D644" s="71" t="str">
        <f t="shared" si="41"/>
        <v/>
      </c>
      <c r="E644" s="71" t="str">
        <f>IFERROR(VLOOKUP(D644,总目录!E:H,4,0),"")</f>
        <v/>
      </c>
      <c r="F644" s="71" t="str">
        <f t="shared" si="42"/>
        <v/>
      </c>
      <c r="G644" s="71" t="str">
        <f>IFERROR(VLOOKUP(D644,总目录!E:G,2,0),"")</f>
        <v/>
      </c>
      <c r="H644" s="71" t="str">
        <f>IFERROR(VLOOKUP(D644,总目录!E:G,3,0),"")</f>
        <v/>
      </c>
      <c r="I644" s="73" t="str">
        <f t="shared" si="43"/>
        <v/>
      </c>
    </row>
    <row r="645" spans="1:9" x14ac:dyDescent="0.25">
      <c r="A645" s="73" t="str">
        <f t="shared" si="40"/>
        <v/>
      </c>
      <c r="B645" s="16"/>
      <c r="C645" s="15"/>
      <c r="D645" s="71" t="str">
        <f t="shared" si="41"/>
        <v/>
      </c>
      <c r="E645" s="71" t="str">
        <f>IFERROR(VLOOKUP(D645,总目录!E:H,4,0),"")</f>
        <v/>
      </c>
      <c r="F645" s="71" t="str">
        <f t="shared" si="42"/>
        <v/>
      </c>
      <c r="G645" s="71" t="str">
        <f>IFERROR(VLOOKUP(D645,总目录!E:G,2,0),"")</f>
        <v/>
      </c>
      <c r="H645" s="71" t="str">
        <f>IFERROR(VLOOKUP(D645,总目录!E:G,3,0),"")</f>
        <v/>
      </c>
      <c r="I645" s="73" t="str">
        <f t="shared" si="43"/>
        <v/>
      </c>
    </row>
    <row r="646" spans="1:9" x14ac:dyDescent="0.25">
      <c r="A646" s="73" t="str">
        <f t="shared" si="40"/>
        <v/>
      </c>
      <c r="B646" s="16"/>
      <c r="C646" s="15"/>
      <c r="D646" s="71" t="str">
        <f t="shared" si="41"/>
        <v/>
      </c>
      <c r="E646" s="71" t="str">
        <f>IFERROR(VLOOKUP(D646,总目录!E:H,4,0),"")</f>
        <v/>
      </c>
      <c r="F646" s="71" t="str">
        <f t="shared" si="42"/>
        <v/>
      </c>
      <c r="G646" s="71" t="str">
        <f>IFERROR(VLOOKUP(D646,总目录!E:G,2,0),"")</f>
        <v/>
      </c>
      <c r="H646" s="71" t="str">
        <f>IFERROR(VLOOKUP(D646,总目录!E:G,3,0),"")</f>
        <v/>
      </c>
      <c r="I646" s="73" t="str">
        <f t="shared" si="43"/>
        <v/>
      </c>
    </row>
    <row r="647" spans="1:9" x14ac:dyDescent="0.25">
      <c r="A647" s="73" t="str">
        <f t="shared" si="40"/>
        <v/>
      </c>
      <c r="B647" s="16"/>
      <c r="C647" s="15"/>
      <c r="D647" s="71" t="str">
        <f t="shared" si="41"/>
        <v/>
      </c>
      <c r="E647" s="71" t="str">
        <f>IFERROR(VLOOKUP(D647,总目录!E:H,4,0),"")</f>
        <v/>
      </c>
      <c r="F647" s="71" t="str">
        <f t="shared" si="42"/>
        <v/>
      </c>
      <c r="G647" s="71" t="str">
        <f>IFERROR(VLOOKUP(D647,总目录!E:G,2,0),"")</f>
        <v/>
      </c>
      <c r="H647" s="71" t="str">
        <f>IFERROR(VLOOKUP(D647,总目录!E:G,3,0),"")</f>
        <v/>
      </c>
      <c r="I647" s="73" t="str">
        <f t="shared" si="43"/>
        <v/>
      </c>
    </row>
    <row r="648" spans="1:9" x14ac:dyDescent="0.25">
      <c r="A648" s="73" t="str">
        <f t="shared" si="40"/>
        <v/>
      </c>
      <c r="B648" s="16"/>
      <c r="C648" s="15"/>
      <c r="D648" s="71" t="str">
        <f t="shared" si="41"/>
        <v/>
      </c>
      <c r="E648" s="71" t="str">
        <f>IFERROR(VLOOKUP(D648,总目录!E:H,4,0),"")</f>
        <v/>
      </c>
      <c r="F648" s="71" t="str">
        <f t="shared" si="42"/>
        <v/>
      </c>
      <c r="G648" s="71" t="str">
        <f>IFERROR(VLOOKUP(D648,总目录!E:G,2,0),"")</f>
        <v/>
      </c>
      <c r="H648" s="71" t="str">
        <f>IFERROR(VLOOKUP(D648,总目录!E:G,3,0),"")</f>
        <v/>
      </c>
      <c r="I648" s="73" t="str">
        <f t="shared" si="43"/>
        <v/>
      </c>
    </row>
    <row r="649" spans="1:9" x14ac:dyDescent="0.25">
      <c r="A649" s="73" t="str">
        <f t="shared" si="40"/>
        <v/>
      </c>
      <c r="B649" s="16"/>
      <c r="C649" s="15"/>
      <c r="D649" s="71" t="str">
        <f t="shared" si="41"/>
        <v/>
      </c>
      <c r="E649" s="71" t="str">
        <f>IFERROR(VLOOKUP(D649,总目录!E:H,4,0),"")</f>
        <v/>
      </c>
      <c r="F649" s="71" t="str">
        <f t="shared" si="42"/>
        <v/>
      </c>
      <c r="G649" s="71" t="str">
        <f>IFERROR(VLOOKUP(D649,总目录!E:G,2,0),"")</f>
        <v/>
      </c>
      <c r="H649" s="71" t="str">
        <f>IFERROR(VLOOKUP(D649,总目录!E:G,3,0),"")</f>
        <v/>
      </c>
      <c r="I649" s="73" t="str">
        <f t="shared" si="43"/>
        <v/>
      </c>
    </row>
    <row r="650" spans="1:9" x14ac:dyDescent="0.25">
      <c r="A650" s="73" t="str">
        <f t="shared" si="40"/>
        <v/>
      </c>
      <c r="B650" s="16"/>
      <c r="C650" s="15"/>
      <c r="D650" s="71" t="str">
        <f t="shared" si="41"/>
        <v/>
      </c>
      <c r="E650" s="71" t="str">
        <f>IFERROR(VLOOKUP(D650,总目录!E:H,4,0),"")</f>
        <v/>
      </c>
      <c r="F650" s="71" t="str">
        <f t="shared" si="42"/>
        <v/>
      </c>
      <c r="G650" s="71" t="str">
        <f>IFERROR(VLOOKUP(D650,总目录!E:G,2,0),"")</f>
        <v/>
      </c>
      <c r="H650" s="71" t="str">
        <f>IFERROR(VLOOKUP(D650,总目录!E:G,3,0),"")</f>
        <v/>
      </c>
      <c r="I650" s="73" t="str">
        <f t="shared" si="43"/>
        <v/>
      </c>
    </row>
    <row r="651" spans="1:9" x14ac:dyDescent="0.25">
      <c r="A651" s="73" t="str">
        <f t="shared" si="40"/>
        <v/>
      </c>
      <c r="B651" s="16"/>
      <c r="C651" s="15"/>
      <c r="D651" s="71" t="str">
        <f t="shared" si="41"/>
        <v/>
      </c>
      <c r="E651" s="71" t="str">
        <f>IFERROR(VLOOKUP(D651,总目录!E:H,4,0),"")</f>
        <v/>
      </c>
      <c r="F651" s="71" t="str">
        <f t="shared" si="42"/>
        <v/>
      </c>
      <c r="G651" s="71" t="str">
        <f>IFERROR(VLOOKUP(D651,总目录!E:G,2,0),"")</f>
        <v/>
      </c>
      <c r="H651" s="71" t="str">
        <f>IFERROR(VLOOKUP(D651,总目录!E:G,3,0),"")</f>
        <v/>
      </c>
      <c r="I651" s="73" t="str">
        <f t="shared" si="43"/>
        <v/>
      </c>
    </row>
    <row r="652" spans="1:9" x14ac:dyDescent="0.25">
      <c r="A652" s="73" t="str">
        <f t="shared" si="40"/>
        <v/>
      </c>
      <c r="B652" s="16"/>
      <c r="C652" s="15"/>
      <c r="D652" s="71" t="str">
        <f t="shared" si="41"/>
        <v/>
      </c>
      <c r="E652" s="71" t="str">
        <f>IFERROR(VLOOKUP(D652,总目录!E:H,4,0),"")</f>
        <v/>
      </c>
      <c r="F652" s="71" t="str">
        <f t="shared" si="42"/>
        <v/>
      </c>
      <c r="G652" s="71" t="str">
        <f>IFERROR(VLOOKUP(D652,总目录!E:G,2,0),"")</f>
        <v/>
      </c>
      <c r="H652" s="71" t="str">
        <f>IFERROR(VLOOKUP(D652,总目录!E:G,3,0),"")</f>
        <v/>
      </c>
      <c r="I652" s="73" t="str">
        <f t="shared" si="43"/>
        <v/>
      </c>
    </row>
    <row r="653" spans="1:9" x14ac:dyDescent="0.25">
      <c r="A653" s="73" t="str">
        <f t="shared" si="40"/>
        <v/>
      </c>
      <c r="B653" s="16"/>
      <c r="C653" s="15"/>
      <c r="D653" s="71" t="str">
        <f t="shared" si="41"/>
        <v/>
      </c>
      <c r="E653" s="71" t="str">
        <f>IFERROR(VLOOKUP(D653,总目录!E:H,4,0),"")</f>
        <v/>
      </c>
      <c r="F653" s="71" t="str">
        <f t="shared" si="42"/>
        <v/>
      </c>
      <c r="G653" s="71" t="str">
        <f>IFERROR(VLOOKUP(D653,总目录!E:G,2,0),"")</f>
        <v/>
      </c>
      <c r="H653" s="71" t="str">
        <f>IFERROR(VLOOKUP(D653,总目录!E:G,3,0),"")</f>
        <v/>
      </c>
      <c r="I653" s="73" t="str">
        <f t="shared" si="43"/>
        <v/>
      </c>
    </row>
    <row r="654" spans="1:9" x14ac:dyDescent="0.25">
      <c r="A654" s="73" t="str">
        <f t="shared" si="40"/>
        <v/>
      </c>
      <c r="B654" s="16"/>
      <c r="C654" s="15"/>
      <c r="D654" s="71" t="str">
        <f t="shared" si="41"/>
        <v/>
      </c>
      <c r="E654" s="71" t="str">
        <f>IFERROR(VLOOKUP(D654,总目录!E:H,4,0),"")</f>
        <v/>
      </c>
      <c r="F654" s="71" t="str">
        <f t="shared" si="42"/>
        <v/>
      </c>
      <c r="G654" s="71" t="str">
        <f>IFERROR(VLOOKUP(D654,总目录!E:G,2,0),"")</f>
        <v/>
      </c>
      <c r="H654" s="71" t="str">
        <f>IFERROR(VLOOKUP(D654,总目录!E:G,3,0),"")</f>
        <v/>
      </c>
      <c r="I654" s="73" t="str">
        <f t="shared" si="43"/>
        <v/>
      </c>
    </row>
    <row r="655" spans="1:9" x14ac:dyDescent="0.25">
      <c r="A655" s="73" t="str">
        <f t="shared" si="40"/>
        <v/>
      </c>
      <c r="B655" s="16"/>
      <c r="C655" s="15"/>
      <c r="D655" s="71" t="str">
        <f t="shared" si="41"/>
        <v/>
      </c>
      <c r="E655" s="71" t="str">
        <f>IFERROR(VLOOKUP(D655,总目录!E:H,4,0),"")</f>
        <v/>
      </c>
      <c r="F655" s="71" t="str">
        <f t="shared" si="42"/>
        <v/>
      </c>
      <c r="G655" s="71" t="str">
        <f>IFERROR(VLOOKUP(D655,总目录!E:G,2,0),"")</f>
        <v/>
      </c>
      <c r="H655" s="71" t="str">
        <f>IFERROR(VLOOKUP(D655,总目录!E:G,3,0),"")</f>
        <v/>
      </c>
      <c r="I655" s="73" t="str">
        <f t="shared" si="43"/>
        <v/>
      </c>
    </row>
    <row r="656" spans="1:9" x14ac:dyDescent="0.25">
      <c r="A656" s="73" t="str">
        <f t="shared" si="40"/>
        <v/>
      </c>
      <c r="B656" s="16"/>
      <c r="C656" s="15"/>
      <c r="D656" s="71" t="str">
        <f t="shared" si="41"/>
        <v/>
      </c>
      <c r="E656" s="71" t="str">
        <f>IFERROR(VLOOKUP(D656,总目录!E:H,4,0),"")</f>
        <v/>
      </c>
      <c r="F656" s="71" t="str">
        <f t="shared" si="42"/>
        <v/>
      </c>
      <c r="G656" s="71" t="str">
        <f>IFERROR(VLOOKUP(D656,总目录!E:G,2,0),"")</f>
        <v/>
      </c>
      <c r="H656" s="71" t="str">
        <f>IFERROR(VLOOKUP(D656,总目录!E:G,3,0),"")</f>
        <v/>
      </c>
      <c r="I656" s="73" t="str">
        <f t="shared" si="43"/>
        <v/>
      </c>
    </row>
    <row r="657" spans="1:9" x14ac:dyDescent="0.25">
      <c r="A657" s="73" t="str">
        <f t="shared" si="40"/>
        <v/>
      </c>
      <c r="B657" s="16"/>
      <c r="C657" s="15"/>
      <c r="D657" s="71" t="str">
        <f t="shared" si="41"/>
        <v/>
      </c>
      <c r="E657" s="71" t="str">
        <f>IFERROR(VLOOKUP(D657,总目录!E:H,4,0),"")</f>
        <v/>
      </c>
      <c r="F657" s="71" t="str">
        <f t="shared" si="42"/>
        <v/>
      </c>
      <c r="G657" s="71" t="str">
        <f>IFERROR(VLOOKUP(D657,总目录!E:G,2,0),"")</f>
        <v/>
      </c>
      <c r="H657" s="71" t="str">
        <f>IFERROR(VLOOKUP(D657,总目录!E:G,3,0),"")</f>
        <v/>
      </c>
      <c r="I657" s="73" t="str">
        <f t="shared" si="43"/>
        <v/>
      </c>
    </row>
    <row r="658" spans="1:9" x14ac:dyDescent="0.25">
      <c r="A658" s="73" t="str">
        <f t="shared" si="40"/>
        <v/>
      </c>
      <c r="B658" s="16"/>
      <c r="C658" s="15"/>
      <c r="D658" s="71" t="str">
        <f t="shared" si="41"/>
        <v/>
      </c>
      <c r="E658" s="71" t="str">
        <f>IFERROR(VLOOKUP(D658,总目录!E:H,4,0),"")</f>
        <v/>
      </c>
      <c r="F658" s="71" t="str">
        <f t="shared" si="42"/>
        <v/>
      </c>
      <c r="G658" s="71" t="str">
        <f>IFERROR(VLOOKUP(D658,总目录!E:G,2,0),"")</f>
        <v/>
      </c>
      <c r="H658" s="71" t="str">
        <f>IFERROR(VLOOKUP(D658,总目录!E:G,3,0),"")</f>
        <v/>
      </c>
      <c r="I658" s="73" t="str">
        <f t="shared" si="43"/>
        <v/>
      </c>
    </row>
    <row r="659" spans="1:9" x14ac:dyDescent="0.25">
      <c r="A659" s="73" t="str">
        <f t="shared" si="40"/>
        <v/>
      </c>
      <c r="B659" s="16"/>
      <c r="C659" s="15"/>
      <c r="D659" s="71" t="str">
        <f t="shared" si="41"/>
        <v/>
      </c>
      <c r="E659" s="71" t="str">
        <f>IFERROR(VLOOKUP(D659,总目录!E:H,4,0),"")</f>
        <v/>
      </c>
      <c r="F659" s="71" t="str">
        <f t="shared" si="42"/>
        <v/>
      </c>
      <c r="G659" s="71" t="str">
        <f>IFERROR(VLOOKUP(D659,总目录!E:G,2,0),"")</f>
        <v/>
      </c>
      <c r="H659" s="71" t="str">
        <f>IFERROR(VLOOKUP(D659,总目录!E:G,3,0),"")</f>
        <v/>
      </c>
      <c r="I659" s="73" t="str">
        <f t="shared" si="43"/>
        <v/>
      </c>
    </row>
    <row r="660" spans="1:9" x14ac:dyDescent="0.25">
      <c r="A660" s="73" t="str">
        <f t="shared" si="40"/>
        <v/>
      </c>
      <c r="B660" s="16"/>
      <c r="C660" s="15"/>
      <c r="D660" s="71" t="str">
        <f t="shared" si="41"/>
        <v/>
      </c>
      <c r="E660" s="71" t="str">
        <f>IFERROR(VLOOKUP(D660,总目录!E:H,4,0),"")</f>
        <v/>
      </c>
      <c r="F660" s="71" t="str">
        <f t="shared" si="42"/>
        <v/>
      </c>
      <c r="G660" s="71" t="str">
        <f>IFERROR(VLOOKUP(D660,总目录!E:G,2,0),"")</f>
        <v/>
      </c>
      <c r="H660" s="71" t="str">
        <f>IFERROR(VLOOKUP(D660,总目录!E:G,3,0),"")</f>
        <v/>
      </c>
      <c r="I660" s="73" t="str">
        <f t="shared" si="43"/>
        <v/>
      </c>
    </row>
    <row r="661" spans="1:9" x14ac:dyDescent="0.25">
      <c r="A661" s="73" t="str">
        <f t="shared" si="40"/>
        <v/>
      </c>
      <c r="B661" s="16"/>
      <c r="C661" s="15"/>
      <c r="D661" s="71" t="str">
        <f t="shared" si="41"/>
        <v/>
      </c>
      <c r="E661" s="71" t="str">
        <f>IFERROR(VLOOKUP(D661,总目录!E:H,4,0),"")</f>
        <v/>
      </c>
      <c r="F661" s="71" t="str">
        <f t="shared" si="42"/>
        <v/>
      </c>
      <c r="G661" s="71" t="str">
        <f>IFERROR(VLOOKUP(D661,总目录!E:G,2,0),"")</f>
        <v/>
      </c>
      <c r="H661" s="71" t="str">
        <f>IFERROR(VLOOKUP(D661,总目录!E:G,3,0),"")</f>
        <v/>
      </c>
      <c r="I661" s="73" t="str">
        <f t="shared" si="43"/>
        <v/>
      </c>
    </row>
    <row r="662" spans="1:9" x14ac:dyDescent="0.25">
      <c r="A662" s="73" t="str">
        <f t="shared" si="40"/>
        <v/>
      </c>
      <c r="B662" s="16"/>
      <c r="C662" s="15"/>
      <c r="D662" s="71" t="str">
        <f t="shared" si="41"/>
        <v/>
      </c>
      <c r="E662" s="71" t="str">
        <f>IFERROR(VLOOKUP(D662,总目录!E:H,4,0),"")</f>
        <v/>
      </c>
      <c r="F662" s="71" t="str">
        <f t="shared" si="42"/>
        <v/>
      </c>
      <c r="G662" s="71" t="str">
        <f>IFERROR(VLOOKUP(D662,总目录!E:G,2,0),"")</f>
        <v/>
      </c>
      <c r="H662" s="71" t="str">
        <f>IFERROR(VLOOKUP(D662,总目录!E:G,3,0),"")</f>
        <v/>
      </c>
      <c r="I662" s="73" t="str">
        <f t="shared" si="43"/>
        <v/>
      </c>
    </row>
    <row r="663" spans="1:9" x14ac:dyDescent="0.25">
      <c r="A663" s="73" t="str">
        <f t="shared" si="40"/>
        <v/>
      </c>
      <c r="B663" s="16"/>
      <c r="C663" s="15"/>
      <c r="D663" s="71" t="str">
        <f t="shared" si="41"/>
        <v/>
      </c>
      <c r="E663" s="71" t="str">
        <f>IFERROR(VLOOKUP(D663,总目录!E:H,4,0),"")</f>
        <v/>
      </c>
      <c r="F663" s="71" t="str">
        <f t="shared" si="42"/>
        <v/>
      </c>
      <c r="G663" s="71" t="str">
        <f>IFERROR(VLOOKUP(D663,总目录!E:G,2,0),"")</f>
        <v/>
      </c>
      <c r="H663" s="71" t="str">
        <f>IFERROR(VLOOKUP(D663,总目录!E:G,3,0),"")</f>
        <v/>
      </c>
      <c r="I663" s="73" t="str">
        <f t="shared" si="43"/>
        <v/>
      </c>
    </row>
    <row r="664" spans="1:9" x14ac:dyDescent="0.25">
      <c r="A664" s="73" t="str">
        <f t="shared" si="40"/>
        <v/>
      </c>
      <c r="B664" s="16"/>
      <c r="C664" s="15"/>
      <c r="D664" s="71" t="str">
        <f t="shared" si="41"/>
        <v/>
      </c>
      <c r="E664" s="71" t="str">
        <f>IFERROR(VLOOKUP(D664,总目录!E:H,4,0),"")</f>
        <v/>
      </c>
      <c r="F664" s="71" t="str">
        <f t="shared" si="42"/>
        <v/>
      </c>
      <c r="G664" s="71" t="str">
        <f>IFERROR(VLOOKUP(D664,总目录!E:G,2,0),"")</f>
        <v/>
      </c>
      <c r="H664" s="71" t="str">
        <f>IFERROR(VLOOKUP(D664,总目录!E:G,3,0),"")</f>
        <v/>
      </c>
      <c r="I664" s="73" t="str">
        <f t="shared" si="43"/>
        <v/>
      </c>
    </row>
    <row r="665" spans="1:9" x14ac:dyDescent="0.25">
      <c r="A665" s="73" t="str">
        <f t="shared" si="40"/>
        <v/>
      </c>
      <c r="B665" s="16"/>
      <c r="C665" s="15"/>
      <c r="D665" s="71" t="str">
        <f t="shared" si="41"/>
        <v/>
      </c>
      <c r="E665" s="71" t="str">
        <f>IFERROR(VLOOKUP(D665,总目录!E:H,4,0),"")</f>
        <v/>
      </c>
      <c r="F665" s="71" t="str">
        <f t="shared" si="42"/>
        <v/>
      </c>
      <c r="G665" s="71" t="str">
        <f>IFERROR(VLOOKUP(D665,总目录!E:G,2,0),"")</f>
        <v/>
      </c>
      <c r="H665" s="71" t="str">
        <f>IFERROR(VLOOKUP(D665,总目录!E:G,3,0),"")</f>
        <v/>
      </c>
      <c r="I665" s="73" t="str">
        <f t="shared" si="43"/>
        <v/>
      </c>
    </row>
    <row r="666" spans="1:9" x14ac:dyDescent="0.25">
      <c r="A666" s="73" t="str">
        <f t="shared" si="40"/>
        <v/>
      </c>
      <c r="B666" s="16"/>
      <c r="C666" s="15"/>
      <c r="D666" s="71" t="str">
        <f t="shared" si="41"/>
        <v/>
      </c>
      <c r="E666" s="71" t="str">
        <f>IFERROR(VLOOKUP(D666,总目录!E:H,4,0),"")</f>
        <v/>
      </c>
      <c r="F666" s="71" t="str">
        <f t="shared" si="42"/>
        <v/>
      </c>
      <c r="G666" s="71" t="str">
        <f>IFERROR(VLOOKUP(D666,总目录!E:G,2,0),"")</f>
        <v/>
      </c>
      <c r="H666" s="71" t="str">
        <f>IFERROR(VLOOKUP(D666,总目录!E:G,3,0),"")</f>
        <v/>
      </c>
      <c r="I666" s="73" t="str">
        <f t="shared" si="43"/>
        <v/>
      </c>
    </row>
    <row r="667" spans="1:9" x14ac:dyDescent="0.25">
      <c r="A667" s="73" t="str">
        <f t="shared" si="40"/>
        <v/>
      </c>
      <c r="B667" s="16"/>
      <c r="C667" s="15"/>
      <c r="D667" s="71" t="str">
        <f t="shared" si="41"/>
        <v/>
      </c>
      <c r="E667" s="71" t="str">
        <f>IFERROR(VLOOKUP(D667,总目录!E:H,4,0),"")</f>
        <v/>
      </c>
      <c r="F667" s="71" t="str">
        <f t="shared" si="42"/>
        <v/>
      </c>
      <c r="G667" s="71" t="str">
        <f>IFERROR(VLOOKUP(D667,总目录!E:G,2,0),"")</f>
        <v/>
      </c>
      <c r="H667" s="71" t="str">
        <f>IFERROR(VLOOKUP(D667,总目录!E:G,3,0),"")</f>
        <v/>
      </c>
      <c r="I667" s="73" t="str">
        <f t="shared" si="43"/>
        <v/>
      </c>
    </row>
    <row r="668" spans="1:9" x14ac:dyDescent="0.25">
      <c r="A668" s="73" t="str">
        <f t="shared" si="40"/>
        <v/>
      </c>
      <c r="B668" s="16"/>
      <c r="C668" s="15"/>
      <c r="D668" s="71" t="str">
        <f t="shared" si="41"/>
        <v/>
      </c>
      <c r="E668" s="71" t="str">
        <f>IFERROR(VLOOKUP(D668,总目录!E:H,4,0),"")</f>
        <v/>
      </c>
      <c r="F668" s="71" t="str">
        <f t="shared" si="42"/>
        <v/>
      </c>
      <c r="G668" s="71" t="str">
        <f>IFERROR(VLOOKUP(D668,总目录!E:G,2,0),"")</f>
        <v/>
      </c>
      <c r="H668" s="71" t="str">
        <f>IFERROR(VLOOKUP(D668,总目录!E:G,3,0),"")</f>
        <v/>
      </c>
      <c r="I668" s="73" t="str">
        <f t="shared" si="43"/>
        <v/>
      </c>
    </row>
    <row r="669" spans="1:9" x14ac:dyDescent="0.25">
      <c r="A669" s="73" t="str">
        <f t="shared" si="40"/>
        <v/>
      </c>
      <c r="B669" s="16"/>
      <c r="C669" s="15"/>
      <c r="D669" s="71" t="str">
        <f t="shared" si="41"/>
        <v/>
      </c>
      <c r="E669" s="71" t="str">
        <f>IFERROR(VLOOKUP(D669,总目录!E:H,4,0),"")</f>
        <v/>
      </c>
      <c r="F669" s="71" t="str">
        <f t="shared" si="42"/>
        <v/>
      </c>
      <c r="G669" s="71" t="str">
        <f>IFERROR(VLOOKUP(D669,总目录!E:G,2,0),"")</f>
        <v/>
      </c>
      <c r="H669" s="71" t="str">
        <f>IFERROR(VLOOKUP(D669,总目录!E:G,3,0),"")</f>
        <v/>
      </c>
      <c r="I669" s="73" t="str">
        <f t="shared" si="43"/>
        <v/>
      </c>
    </row>
    <row r="670" spans="1:9" x14ac:dyDescent="0.25">
      <c r="A670" s="73" t="str">
        <f t="shared" si="40"/>
        <v/>
      </c>
      <c r="B670" s="16"/>
      <c r="C670" s="15"/>
      <c r="D670" s="71" t="str">
        <f t="shared" si="41"/>
        <v/>
      </c>
      <c r="E670" s="71" t="str">
        <f>IFERROR(VLOOKUP(D670,总目录!E:H,4,0),"")</f>
        <v/>
      </c>
      <c r="F670" s="71" t="str">
        <f t="shared" si="42"/>
        <v/>
      </c>
      <c r="G670" s="71" t="str">
        <f>IFERROR(VLOOKUP(D670,总目录!E:G,2,0),"")</f>
        <v/>
      </c>
      <c r="H670" s="71" t="str">
        <f>IFERROR(VLOOKUP(D670,总目录!E:G,3,0),"")</f>
        <v/>
      </c>
      <c r="I670" s="73" t="str">
        <f t="shared" si="43"/>
        <v/>
      </c>
    </row>
    <row r="671" spans="1:9" x14ac:dyDescent="0.25">
      <c r="A671" s="73" t="str">
        <f t="shared" si="40"/>
        <v/>
      </c>
      <c r="B671" s="16"/>
      <c r="C671" s="15"/>
      <c r="D671" s="71" t="str">
        <f t="shared" si="41"/>
        <v/>
      </c>
      <c r="E671" s="71" t="str">
        <f>IFERROR(VLOOKUP(D671,总目录!E:H,4,0),"")</f>
        <v/>
      </c>
      <c r="F671" s="71" t="str">
        <f t="shared" si="42"/>
        <v/>
      </c>
      <c r="G671" s="71" t="str">
        <f>IFERROR(VLOOKUP(D671,总目录!E:G,2,0),"")</f>
        <v/>
      </c>
      <c r="H671" s="71" t="str">
        <f>IFERROR(VLOOKUP(D671,总目录!E:G,3,0),"")</f>
        <v/>
      </c>
      <c r="I671" s="73" t="str">
        <f t="shared" si="43"/>
        <v/>
      </c>
    </row>
    <row r="672" spans="1:9" x14ac:dyDescent="0.25">
      <c r="A672" s="73" t="str">
        <f t="shared" si="40"/>
        <v/>
      </c>
      <c r="B672" s="16"/>
      <c r="C672" s="15"/>
      <c r="D672" s="71" t="str">
        <f t="shared" si="41"/>
        <v/>
      </c>
      <c r="E672" s="71" t="str">
        <f>IFERROR(VLOOKUP(D672,总目录!E:H,4,0),"")</f>
        <v/>
      </c>
      <c r="F672" s="71" t="str">
        <f t="shared" si="42"/>
        <v/>
      </c>
      <c r="G672" s="71" t="str">
        <f>IFERROR(VLOOKUP(D672,总目录!E:G,2,0),"")</f>
        <v/>
      </c>
      <c r="H672" s="71" t="str">
        <f>IFERROR(VLOOKUP(D672,总目录!E:G,3,0),"")</f>
        <v/>
      </c>
      <c r="I672" s="73" t="str">
        <f t="shared" si="43"/>
        <v/>
      </c>
    </row>
    <row r="673" spans="1:9" x14ac:dyDescent="0.25">
      <c r="A673" s="73" t="str">
        <f t="shared" si="40"/>
        <v/>
      </c>
      <c r="B673" s="16"/>
      <c r="C673" s="15"/>
      <c r="D673" s="71" t="str">
        <f t="shared" si="41"/>
        <v/>
      </c>
      <c r="E673" s="71" t="str">
        <f>IFERROR(VLOOKUP(D673,总目录!E:H,4,0),"")</f>
        <v/>
      </c>
      <c r="F673" s="71" t="str">
        <f t="shared" si="42"/>
        <v/>
      </c>
      <c r="G673" s="71" t="str">
        <f>IFERROR(VLOOKUP(D673,总目录!E:G,2,0),"")</f>
        <v/>
      </c>
      <c r="H673" s="71" t="str">
        <f>IFERROR(VLOOKUP(D673,总目录!E:G,3,0),"")</f>
        <v/>
      </c>
      <c r="I673" s="73" t="str">
        <f t="shared" si="43"/>
        <v/>
      </c>
    </row>
    <row r="674" spans="1:9" x14ac:dyDescent="0.25">
      <c r="A674" s="73" t="str">
        <f t="shared" si="40"/>
        <v/>
      </c>
      <c r="B674" s="16"/>
      <c r="C674" s="15"/>
      <c r="D674" s="71" t="str">
        <f t="shared" si="41"/>
        <v/>
      </c>
      <c r="E674" s="71" t="str">
        <f>IFERROR(VLOOKUP(D674,总目录!E:H,4,0),"")</f>
        <v/>
      </c>
      <c r="F674" s="71" t="str">
        <f t="shared" si="42"/>
        <v/>
      </c>
      <c r="G674" s="71" t="str">
        <f>IFERROR(VLOOKUP(D674,总目录!E:G,2,0),"")</f>
        <v/>
      </c>
      <c r="H674" s="71" t="str">
        <f>IFERROR(VLOOKUP(D674,总目录!E:G,3,0),"")</f>
        <v/>
      </c>
      <c r="I674" s="73" t="str">
        <f t="shared" si="43"/>
        <v/>
      </c>
    </row>
    <row r="675" spans="1:9" x14ac:dyDescent="0.25">
      <c r="A675" s="73" t="str">
        <f t="shared" si="40"/>
        <v/>
      </c>
      <c r="B675" s="16"/>
      <c r="C675" s="15"/>
      <c r="D675" s="71" t="str">
        <f t="shared" si="41"/>
        <v/>
      </c>
      <c r="E675" s="71" t="str">
        <f>IFERROR(VLOOKUP(D675,总目录!E:H,4,0),"")</f>
        <v/>
      </c>
      <c r="F675" s="71" t="str">
        <f t="shared" si="42"/>
        <v/>
      </c>
      <c r="G675" s="71" t="str">
        <f>IFERROR(VLOOKUP(D675,总目录!E:G,2,0),"")</f>
        <v/>
      </c>
      <c r="H675" s="71" t="str">
        <f>IFERROR(VLOOKUP(D675,总目录!E:G,3,0),"")</f>
        <v/>
      </c>
      <c r="I675" s="73" t="str">
        <f t="shared" si="43"/>
        <v/>
      </c>
    </row>
    <row r="676" spans="1:9" x14ac:dyDescent="0.25">
      <c r="A676" s="73" t="str">
        <f t="shared" si="40"/>
        <v/>
      </c>
      <c r="B676" s="16"/>
      <c r="C676" s="15"/>
      <c r="D676" s="71" t="str">
        <f t="shared" si="41"/>
        <v/>
      </c>
      <c r="E676" s="71" t="str">
        <f>IFERROR(VLOOKUP(D676,总目录!E:H,4,0),"")</f>
        <v/>
      </c>
      <c r="F676" s="71" t="str">
        <f t="shared" si="42"/>
        <v/>
      </c>
      <c r="G676" s="71" t="str">
        <f>IFERROR(VLOOKUP(D676,总目录!E:G,2,0),"")</f>
        <v/>
      </c>
      <c r="H676" s="71" t="str">
        <f>IFERROR(VLOOKUP(D676,总目录!E:G,3,0),"")</f>
        <v/>
      </c>
      <c r="I676" s="73" t="str">
        <f t="shared" si="43"/>
        <v/>
      </c>
    </row>
    <row r="677" spans="1:9" x14ac:dyDescent="0.25">
      <c r="A677" s="73" t="str">
        <f t="shared" si="40"/>
        <v/>
      </c>
      <c r="B677" s="16"/>
      <c r="C677" s="15"/>
      <c r="D677" s="71" t="str">
        <f t="shared" si="41"/>
        <v/>
      </c>
      <c r="E677" s="71" t="str">
        <f>IFERROR(VLOOKUP(D677,总目录!E:H,4,0),"")</f>
        <v/>
      </c>
      <c r="F677" s="71" t="str">
        <f t="shared" si="42"/>
        <v/>
      </c>
      <c r="G677" s="71" t="str">
        <f>IFERROR(VLOOKUP(D677,总目录!E:G,2,0),"")</f>
        <v/>
      </c>
      <c r="H677" s="71" t="str">
        <f>IFERROR(VLOOKUP(D677,总目录!E:G,3,0),"")</f>
        <v/>
      </c>
      <c r="I677" s="73" t="str">
        <f t="shared" si="43"/>
        <v/>
      </c>
    </row>
    <row r="678" spans="1:9" x14ac:dyDescent="0.25">
      <c r="A678" s="73" t="str">
        <f t="shared" si="40"/>
        <v/>
      </c>
      <c r="B678" s="16"/>
      <c r="C678" s="15"/>
      <c r="D678" s="71" t="str">
        <f t="shared" si="41"/>
        <v/>
      </c>
      <c r="E678" s="71" t="str">
        <f>IFERROR(VLOOKUP(D678,总目录!E:H,4,0),"")</f>
        <v/>
      </c>
      <c r="F678" s="71" t="str">
        <f t="shared" si="42"/>
        <v/>
      </c>
      <c r="G678" s="71" t="str">
        <f>IFERROR(VLOOKUP(D678,总目录!E:G,2,0),"")</f>
        <v/>
      </c>
      <c r="H678" s="71" t="str">
        <f>IFERROR(VLOOKUP(D678,总目录!E:G,3,0),"")</f>
        <v/>
      </c>
      <c r="I678" s="73" t="str">
        <f t="shared" si="43"/>
        <v/>
      </c>
    </row>
    <row r="679" spans="1:9" x14ac:dyDescent="0.25">
      <c r="A679" s="73" t="str">
        <f t="shared" si="40"/>
        <v/>
      </c>
      <c r="B679" s="16"/>
      <c r="C679" s="15"/>
      <c r="D679" s="71" t="str">
        <f t="shared" si="41"/>
        <v/>
      </c>
      <c r="E679" s="71" t="str">
        <f>IFERROR(VLOOKUP(D679,总目录!E:H,4,0),"")</f>
        <v/>
      </c>
      <c r="F679" s="71" t="str">
        <f t="shared" si="42"/>
        <v/>
      </c>
      <c r="G679" s="71" t="str">
        <f>IFERROR(VLOOKUP(D679,总目录!E:G,2,0),"")</f>
        <v/>
      </c>
      <c r="H679" s="71" t="str">
        <f>IFERROR(VLOOKUP(D679,总目录!E:G,3,0),"")</f>
        <v/>
      </c>
      <c r="I679" s="73" t="str">
        <f t="shared" si="43"/>
        <v/>
      </c>
    </row>
    <row r="680" spans="1:9" x14ac:dyDescent="0.25">
      <c r="A680" s="73" t="str">
        <f t="shared" si="40"/>
        <v/>
      </c>
      <c r="B680" s="16"/>
      <c r="C680" s="15"/>
      <c r="D680" s="71" t="str">
        <f t="shared" si="41"/>
        <v/>
      </c>
      <c r="E680" s="71" t="str">
        <f>IFERROR(VLOOKUP(D680,总目录!E:H,4,0),"")</f>
        <v/>
      </c>
      <c r="F680" s="71" t="str">
        <f t="shared" si="42"/>
        <v/>
      </c>
      <c r="G680" s="71" t="str">
        <f>IFERROR(VLOOKUP(D680,总目录!E:G,2,0),"")</f>
        <v/>
      </c>
      <c r="H680" s="71" t="str">
        <f>IFERROR(VLOOKUP(D680,总目录!E:G,3,0),"")</f>
        <v/>
      </c>
      <c r="I680" s="73" t="str">
        <f t="shared" si="43"/>
        <v/>
      </c>
    </row>
    <row r="681" spans="1:9" x14ac:dyDescent="0.25">
      <c r="A681" s="73" t="str">
        <f t="shared" si="40"/>
        <v/>
      </c>
      <c r="B681" s="16"/>
      <c r="C681" s="15"/>
      <c r="D681" s="71" t="str">
        <f t="shared" si="41"/>
        <v/>
      </c>
      <c r="E681" s="71" t="str">
        <f>IFERROR(VLOOKUP(D681,总目录!E:H,4,0),"")</f>
        <v/>
      </c>
      <c r="F681" s="71" t="str">
        <f t="shared" si="42"/>
        <v/>
      </c>
      <c r="G681" s="71" t="str">
        <f>IFERROR(VLOOKUP(D681,总目录!E:G,2,0),"")</f>
        <v/>
      </c>
      <c r="H681" s="71" t="str">
        <f>IFERROR(VLOOKUP(D681,总目录!E:G,3,0),"")</f>
        <v/>
      </c>
      <c r="I681" s="73" t="str">
        <f t="shared" si="43"/>
        <v/>
      </c>
    </row>
    <row r="682" spans="1:9" x14ac:dyDescent="0.25">
      <c r="A682" s="73" t="str">
        <f t="shared" si="40"/>
        <v/>
      </c>
      <c r="B682" s="16"/>
      <c r="C682" s="15"/>
      <c r="D682" s="71" t="str">
        <f t="shared" si="41"/>
        <v/>
      </c>
      <c r="E682" s="71" t="str">
        <f>IFERROR(VLOOKUP(D682,总目录!E:H,4,0),"")</f>
        <v/>
      </c>
      <c r="F682" s="71" t="str">
        <f t="shared" si="42"/>
        <v/>
      </c>
      <c r="G682" s="71" t="str">
        <f>IFERROR(VLOOKUP(D682,总目录!E:G,2,0),"")</f>
        <v/>
      </c>
      <c r="H682" s="71" t="str">
        <f>IFERROR(VLOOKUP(D682,总目录!E:G,3,0),"")</f>
        <v/>
      </c>
      <c r="I682" s="73" t="str">
        <f t="shared" si="43"/>
        <v/>
      </c>
    </row>
    <row r="683" spans="1:9" x14ac:dyDescent="0.25">
      <c r="A683" s="73" t="str">
        <f t="shared" si="40"/>
        <v/>
      </c>
      <c r="B683" s="16"/>
      <c r="C683" s="15"/>
      <c r="D683" s="71" t="str">
        <f t="shared" si="41"/>
        <v/>
      </c>
      <c r="E683" s="71" t="str">
        <f>IFERROR(VLOOKUP(D683,总目录!E:H,4,0),"")</f>
        <v/>
      </c>
      <c r="F683" s="71" t="str">
        <f t="shared" si="42"/>
        <v/>
      </c>
      <c r="G683" s="71" t="str">
        <f>IFERROR(VLOOKUP(D683,总目录!E:G,2,0),"")</f>
        <v/>
      </c>
      <c r="H683" s="71" t="str">
        <f>IFERROR(VLOOKUP(D683,总目录!E:G,3,0),"")</f>
        <v/>
      </c>
      <c r="I683" s="73" t="str">
        <f t="shared" si="43"/>
        <v/>
      </c>
    </row>
    <row r="684" spans="1:9" x14ac:dyDescent="0.25">
      <c r="A684" s="73" t="str">
        <f t="shared" si="40"/>
        <v/>
      </c>
      <c r="B684" s="16"/>
      <c r="C684" s="15"/>
      <c r="D684" s="71" t="str">
        <f t="shared" si="41"/>
        <v/>
      </c>
      <c r="E684" s="71" t="str">
        <f>IFERROR(VLOOKUP(D684,总目录!E:H,4,0),"")</f>
        <v/>
      </c>
      <c r="F684" s="71" t="str">
        <f t="shared" si="42"/>
        <v/>
      </c>
      <c r="G684" s="71" t="str">
        <f>IFERROR(VLOOKUP(D684,总目录!E:G,2,0),"")</f>
        <v/>
      </c>
      <c r="H684" s="71" t="str">
        <f>IFERROR(VLOOKUP(D684,总目录!E:G,3,0),"")</f>
        <v/>
      </c>
      <c r="I684" s="73" t="str">
        <f t="shared" si="43"/>
        <v/>
      </c>
    </row>
    <row r="685" spans="1:9" x14ac:dyDescent="0.25">
      <c r="A685" s="73" t="str">
        <f t="shared" si="40"/>
        <v/>
      </c>
      <c r="B685" s="16"/>
      <c r="C685" s="15"/>
      <c r="D685" s="71" t="str">
        <f t="shared" si="41"/>
        <v/>
      </c>
      <c r="E685" s="71" t="str">
        <f>IFERROR(VLOOKUP(D685,总目录!E:H,4,0),"")</f>
        <v/>
      </c>
      <c r="F685" s="71" t="str">
        <f t="shared" si="42"/>
        <v/>
      </c>
      <c r="G685" s="71" t="str">
        <f>IFERROR(VLOOKUP(D685,总目录!E:G,2,0),"")</f>
        <v/>
      </c>
      <c r="H685" s="71" t="str">
        <f>IFERROR(VLOOKUP(D685,总目录!E:G,3,0),"")</f>
        <v/>
      </c>
      <c r="I685" s="73" t="str">
        <f t="shared" si="43"/>
        <v/>
      </c>
    </row>
    <row r="686" spans="1:9" x14ac:dyDescent="0.25">
      <c r="A686" s="73" t="str">
        <f t="shared" si="40"/>
        <v/>
      </c>
      <c r="B686" s="16"/>
      <c r="C686" s="15"/>
      <c r="D686" s="71" t="str">
        <f t="shared" si="41"/>
        <v/>
      </c>
      <c r="E686" s="71" t="str">
        <f>IFERROR(VLOOKUP(D686,总目录!E:H,4,0),"")</f>
        <v/>
      </c>
      <c r="F686" s="71" t="str">
        <f t="shared" si="42"/>
        <v/>
      </c>
      <c r="G686" s="71" t="str">
        <f>IFERROR(VLOOKUP(D686,总目录!E:G,2,0),"")</f>
        <v/>
      </c>
      <c r="H686" s="71" t="str">
        <f>IFERROR(VLOOKUP(D686,总目录!E:G,3,0),"")</f>
        <v/>
      </c>
      <c r="I686" s="73" t="str">
        <f t="shared" si="43"/>
        <v/>
      </c>
    </row>
    <row r="687" spans="1:9" x14ac:dyDescent="0.25">
      <c r="A687" s="73" t="str">
        <f t="shared" si="40"/>
        <v/>
      </c>
      <c r="B687" s="16"/>
      <c r="C687" s="15"/>
      <c r="D687" s="71" t="str">
        <f t="shared" si="41"/>
        <v/>
      </c>
      <c r="E687" s="71" t="str">
        <f>IFERROR(VLOOKUP(D687,总目录!E:H,4,0),"")</f>
        <v/>
      </c>
      <c r="F687" s="71" t="str">
        <f t="shared" si="42"/>
        <v/>
      </c>
      <c r="G687" s="71" t="str">
        <f>IFERROR(VLOOKUP(D687,总目录!E:G,2,0),"")</f>
        <v/>
      </c>
      <c r="H687" s="71" t="str">
        <f>IFERROR(VLOOKUP(D687,总目录!E:G,3,0),"")</f>
        <v/>
      </c>
      <c r="I687" s="73" t="str">
        <f t="shared" si="43"/>
        <v/>
      </c>
    </row>
    <row r="688" spans="1:9" x14ac:dyDescent="0.25">
      <c r="A688" s="73" t="str">
        <f t="shared" si="40"/>
        <v/>
      </c>
      <c r="B688" s="16"/>
      <c r="C688" s="15"/>
      <c r="D688" s="71" t="str">
        <f t="shared" si="41"/>
        <v/>
      </c>
      <c r="E688" s="71" t="str">
        <f>IFERROR(VLOOKUP(D688,总目录!E:H,4,0),"")</f>
        <v/>
      </c>
      <c r="F688" s="71" t="str">
        <f t="shared" si="42"/>
        <v/>
      </c>
      <c r="G688" s="71" t="str">
        <f>IFERROR(VLOOKUP(D688,总目录!E:G,2,0),"")</f>
        <v/>
      </c>
      <c r="H688" s="71" t="str">
        <f>IFERROR(VLOOKUP(D688,总目录!E:G,3,0),"")</f>
        <v/>
      </c>
      <c r="I688" s="73" t="str">
        <f t="shared" si="43"/>
        <v/>
      </c>
    </row>
    <row r="689" spans="1:9" x14ac:dyDescent="0.25">
      <c r="A689" s="73" t="str">
        <f t="shared" si="40"/>
        <v/>
      </c>
      <c r="B689" s="16"/>
      <c r="C689" s="15"/>
      <c r="D689" s="71" t="str">
        <f t="shared" si="41"/>
        <v/>
      </c>
      <c r="E689" s="71" t="str">
        <f>IFERROR(VLOOKUP(D689,总目录!E:H,4,0),"")</f>
        <v/>
      </c>
      <c r="F689" s="71" t="str">
        <f t="shared" si="42"/>
        <v/>
      </c>
      <c r="G689" s="71" t="str">
        <f>IFERROR(VLOOKUP(D689,总目录!E:G,2,0),"")</f>
        <v/>
      </c>
      <c r="H689" s="71" t="str">
        <f>IFERROR(VLOOKUP(D689,总目录!E:G,3,0),"")</f>
        <v/>
      </c>
      <c r="I689" s="73" t="str">
        <f t="shared" si="43"/>
        <v/>
      </c>
    </row>
    <row r="690" spans="1:9" x14ac:dyDescent="0.25">
      <c r="A690" s="73" t="str">
        <f t="shared" si="40"/>
        <v/>
      </c>
      <c r="B690" s="16"/>
      <c r="C690" s="15"/>
      <c r="D690" s="71" t="str">
        <f t="shared" si="41"/>
        <v/>
      </c>
      <c r="E690" s="71" t="str">
        <f>IFERROR(VLOOKUP(D690,总目录!E:H,4,0),"")</f>
        <v/>
      </c>
      <c r="F690" s="71" t="str">
        <f t="shared" si="42"/>
        <v/>
      </c>
      <c r="G690" s="71" t="str">
        <f>IFERROR(VLOOKUP(D690,总目录!E:G,2,0),"")</f>
        <v/>
      </c>
      <c r="H690" s="71" t="str">
        <f>IFERROR(VLOOKUP(D690,总目录!E:G,3,0),"")</f>
        <v/>
      </c>
      <c r="I690" s="73" t="str">
        <f t="shared" si="43"/>
        <v/>
      </c>
    </row>
    <row r="691" spans="1:9" x14ac:dyDescent="0.25">
      <c r="A691" s="73" t="str">
        <f t="shared" si="40"/>
        <v/>
      </c>
      <c r="B691" s="16"/>
      <c r="C691" s="15"/>
      <c r="D691" s="71" t="str">
        <f t="shared" si="41"/>
        <v/>
      </c>
      <c r="E691" s="71" t="str">
        <f>IFERROR(VLOOKUP(D691,总目录!E:H,4,0),"")</f>
        <v/>
      </c>
      <c r="F691" s="71" t="str">
        <f t="shared" si="42"/>
        <v/>
      </c>
      <c r="G691" s="71" t="str">
        <f>IFERROR(VLOOKUP(D691,总目录!E:G,2,0),"")</f>
        <v/>
      </c>
      <c r="H691" s="71" t="str">
        <f>IFERROR(VLOOKUP(D691,总目录!E:G,3,0),"")</f>
        <v/>
      </c>
      <c r="I691" s="73" t="str">
        <f t="shared" si="43"/>
        <v/>
      </c>
    </row>
    <row r="692" spans="1:9" x14ac:dyDescent="0.25">
      <c r="A692" s="73" t="str">
        <f t="shared" si="40"/>
        <v/>
      </c>
      <c r="B692" s="16"/>
      <c r="C692" s="15"/>
      <c r="D692" s="71" t="str">
        <f t="shared" si="41"/>
        <v/>
      </c>
      <c r="E692" s="71" t="str">
        <f>IFERROR(VLOOKUP(D692,总目录!E:H,4,0),"")</f>
        <v/>
      </c>
      <c r="F692" s="71" t="str">
        <f t="shared" si="42"/>
        <v/>
      </c>
      <c r="G692" s="71" t="str">
        <f>IFERROR(VLOOKUP(D692,总目录!E:G,2,0),"")</f>
        <v/>
      </c>
      <c r="H692" s="71" t="str">
        <f>IFERROR(VLOOKUP(D692,总目录!E:G,3,0),"")</f>
        <v/>
      </c>
      <c r="I692" s="73" t="str">
        <f t="shared" si="43"/>
        <v/>
      </c>
    </row>
    <row r="693" spans="1:9" x14ac:dyDescent="0.25">
      <c r="A693" s="73" t="str">
        <f t="shared" si="40"/>
        <v/>
      </c>
      <c r="B693" s="16"/>
      <c r="C693" s="15"/>
      <c r="D693" s="71" t="str">
        <f t="shared" si="41"/>
        <v/>
      </c>
      <c r="E693" s="71" t="str">
        <f>IFERROR(VLOOKUP(D693,总目录!E:H,4,0),"")</f>
        <v/>
      </c>
      <c r="F693" s="71" t="str">
        <f t="shared" si="42"/>
        <v/>
      </c>
      <c r="G693" s="71" t="str">
        <f>IFERROR(VLOOKUP(D693,总目录!E:G,2,0),"")</f>
        <v/>
      </c>
      <c r="H693" s="71" t="str">
        <f>IFERROR(VLOOKUP(D693,总目录!E:G,3,0),"")</f>
        <v/>
      </c>
      <c r="I693" s="73" t="str">
        <f t="shared" si="43"/>
        <v/>
      </c>
    </row>
    <row r="694" spans="1:9" x14ac:dyDescent="0.25">
      <c r="A694" s="73" t="str">
        <f t="shared" si="40"/>
        <v/>
      </c>
      <c r="B694" s="16"/>
      <c r="C694" s="15"/>
      <c r="D694" s="71" t="str">
        <f t="shared" si="41"/>
        <v/>
      </c>
      <c r="E694" s="71" t="str">
        <f>IFERROR(VLOOKUP(D694,总目录!E:H,4,0),"")</f>
        <v/>
      </c>
      <c r="F694" s="71" t="str">
        <f t="shared" si="42"/>
        <v/>
      </c>
      <c r="G694" s="71" t="str">
        <f>IFERROR(VLOOKUP(D694,总目录!E:G,2,0),"")</f>
        <v/>
      </c>
      <c r="H694" s="71" t="str">
        <f>IFERROR(VLOOKUP(D694,总目录!E:G,3,0),"")</f>
        <v/>
      </c>
      <c r="I694" s="73" t="str">
        <f t="shared" si="43"/>
        <v/>
      </c>
    </row>
    <row r="695" spans="1:9" x14ac:dyDescent="0.25">
      <c r="A695" s="73" t="str">
        <f t="shared" si="40"/>
        <v/>
      </c>
      <c r="B695" s="16"/>
      <c r="C695" s="15"/>
      <c r="D695" s="71" t="str">
        <f t="shared" si="41"/>
        <v/>
      </c>
      <c r="E695" s="71" t="str">
        <f>IFERROR(VLOOKUP(D695,总目录!E:H,4,0),"")</f>
        <v/>
      </c>
      <c r="F695" s="71" t="str">
        <f t="shared" si="42"/>
        <v/>
      </c>
      <c r="G695" s="71" t="str">
        <f>IFERROR(VLOOKUP(D695,总目录!E:G,2,0),"")</f>
        <v/>
      </c>
      <c r="H695" s="71" t="str">
        <f>IFERROR(VLOOKUP(D695,总目录!E:G,3,0),"")</f>
        <v/>
      </c>
      <c r="I695" s="73" t="str">
        <f t="shared" si="43"/>
        <v/>
      </c>
    </row>
    <row r="696" spans="1:9" x14ac:dyDescent="0.25">
      <c r="A696" s="73" t="str">
        <f t="shared" si="40"/>
        <v/>
      </c>
      <c r="B696" s="16"/>
      <c r="C696" s="15"/>
      <c r="D696" s="71" t="str">
        <f t="shared" si="41"/>
        <v/>
      </c>
      <c r="E696" s="71" t="str">
        <f>IFERROR(VLOOKUP(D696,总目录!E:H,4,0),"")</f>
        <v/>
      </c>
      <c r="F696" s="71" t="str">
        <f t="shared" si="42"/>
        <v/>
      </c>
      <c r="G696" s="71" t="str">
        <f>IFERROR(VLOOKUP(D696,总目录!E:G,2,0),"")</f>
        <v/>
      </c>
      <c r="H696" s="71" t="str">
        <f>IFERROR(VLOOKUP(D696,总目录!E:G,3,0),"")</f>
        <v/>
      </c>
      <c r="I696" s="73" t="str">
        <f t="shared" si="43"/>
        <v/>
      </c>
    </row>
    <row r="697" spans="1:9" x14ac:dyDescent="0.25">
      <c r="A697" s="73" t="str">
        <f t="shared" si="40"/>
        <v/>
      </c>
      <c r="B697" s="16"/>
      <c r="C697" s="15"/>
      <c r="D697" s="71" t="str">
        <f t="shared" si="41"/>
        <v/>
      </c>
      <c r="E697" s="71" t="str">
        <f>IFERROR(VLOOKUP(D697,总目录!E:H,4,0),"")</f>
        <v/>
      </c>
      <c r="F697" s="71" t="str">
        <f t="shared" si="42"/>
        <v/>
      </c>
      <c r="G697" s="71" t="str">
        <f>IFERROR(VLOOKUP(D697,总目录!E:G,2,0),"")</f>
        <v/>
      </c>
      <c r="H697" s="71" t="str">
        <f>IFERROR(VLOOKUP(D697,总目录!E:G,3,0),"")</f>
        <v/>
      </c>
      <c r="I697" s="73" t="str">
        <f t="shared" si="43"/>
        <v/>
      </c>
    </row>
    <row r="698" spans="1:9" x14ac:dyDescent="0.25">
      <c r="A698" s="73" t="str">
        <f t="shared" si="40"/>
        <v/>
      </c>
      <c r="B698" s="16"/>
      <c r="C698" s="15"/>
      <c r="D698" s="71" t="str">
        <f t="shared" si="41"/>
        <v/>
      </c>
      <c r="E698" s="71" t="str">
        <f>IFERROR(VLOOKUP(D698,总目录!E:H,4,0),"")</f>
        <v/>
      </c>
      <c r="F698" s="71" t="str">
        <f t="shared" si="42"/>
        <v/>
      </c>
      <c r="G698" s="71" t="str">
        <f>IFERROR(VLOOKUP(D698,总目录!E:G,2,0),"")</f>
        <v/>
      </c>
      <c r="H698" s="71" t="str">
        <f>IFERROR(VLOOKUP(D698,总目录!E:G,3,0),"")</f>
        <v/>
      </c>
      <c r="I698" s="73" t="str">
        <f t="shared" si="43"/>
        <v/>
      </c>
    </row>
    <row r="699" spans="1:9" x14ac:dyDescent="0.25">
      <c r="A699" s="73" t="str">
        <f t="shared" si="40"/>
        <v/>
      </c>
      <c r="B699" s="16"/>
      <c r="C699" s="15"/>
      <c r="D699" s="71" t="str">
        <f t="shared" si="41"/>
        <v/>
      </c>
      <c r="E699" s="71" t="str">
        <f>IFERROR(VLOOKUP(D699,总目录!E:H,4,0),"")</f>
        <v/>
      </c>
      <c r="F699" s="71" t="str">
        <f t="shared" si="42"/>
        <v/>
      </c>
      <c r="G699" s="71" t="str">
        <f>IFERROR(VLOOKUP(D699,总目录!E:G,2,0),"")</f>
        <v/>
      </c>
      <c r="H699" s="71" t="str">
        <f>IFERROR(VLOOKUP(D699,总目录!E:G,3,0),"")</f>
        <v/>
      </c>
      <c r="I699" s="73" t="str">
        <f t="shared" si="43"/>
        <v/>
      </c>
    </row>
    <row r="700" spans="1:9" x14ac:dyDescent="0.25">
      <c r="A700" s="73" t="str">
        <f t="shared" si="40"/>
        <v/>
      </c>
      <c r="B700" s="16"/>
      <c r="C700" s="15"/>
      <c r="D700" s="71" t="str">
        <f t="shared" si="41"/>
        <v/>
      </c>
      <c r="E700" s="71" t="str">
        <f>IFERROR(VLOOKUP(D700,总目录!E:H,4,0),"")</f>
        <v/>
      </c>
      <c r="F700" s="71" t="str">
        <f t="shared" si="42"/>
        <v/>
      </c>
      <c r="G700" s="71" t="str">
        <f>IFERROR(VLOOKUP(D700,总目录!E:G,2,0),"")</f>
        <v/>
      </c>
      <c r="H700" s="71" t="str">
        <f>IFERROR(VLOOKUP(D700,总目录!E:G,3,0),"")</f>
        <v/>
      </c>
      <c r="I700" s="73" t="str">
        <f t="shared" si="43"/>
        <v/>
      </c>
    </row>
    <row r="701" spans="1:9" x14ac:dyDescent="0.25">
      <c r="A701" s="73" t="str">
        <f t="shared" si="40"/>
        <v/>
      </c>
      <c r="B701" s="16"/>
      <c r="C701" s="15"/>
      <c r="D701" s="71" t="str">
        <f t="shared" si="41"/>
        <v/>
      </c>
      <c r="E701" s="71" t="str">
        <f>IFERROR(VLOOKUP(D701,总目录!E:H,4,0),"")</f>
        <v/>
      </c>
      <c r="F701" s="71" t="str">
        <f t="shared" si="42"/>
        <v/>
      </c>
      <c r="G701" s="71" t="str">
        <f>IFERROR(VLOOKUP(D701,总目录!E:G,2,0),"")</f>
        <v/>
      </c>
      <c r="H701" s="71" t="str">
        <f>IFERROR(VLOOKUP(D701,总目录!E:G,3,0),"")</f>
        <v/>
      </c>
      <c r="I701" s="73" t="str">
        <f t="shared" si="43"/>
        <v/>
      </c>
    </row>
    <row r="702" spans="1:9" x14ac:dyDescent="0.25">
      <c r="A702" s="73" t="str">
        <f t="shared" si="40"/>
        <v/>
      </c>
      <c r="B702" s="16"/>
      <c r="C702" s="15"/>
      <c r="D702" s="71" t="str">
        <f t="shared" si="41"/>
        <v/>
      </c>
      <c r="E702" s="71" t="str">
        <f>IFERROR(VLOOKUP(D702,总目录!E:H,4,0),"")</f>
        <v/>
      </c>
      <c r="F702" s="71" t="str">
        <f t="shared" si="42"/>
        <v/>
      </c>
      <c r="G702" s="71" t="str">
        <f>IFERROR(VLOOKUP(D702,总目录!E:G,2,0),"")</f>
        <v/>
      </c>
      <c r="H702" s="71" t="str">
        <f>IFERROR(VLOOKUP(D702,总目录!E:G,3,0),"")</f>
        <v/>
      </c>
      <c r="I702" s="73" t="str">
        <f t="shared" si="43"/>
        <v/>
      </c>
    </row>
    <row r="703" spans="1:9" x14ac:dyDescent="0.25">
      <c r="A703" s="73" t="str">
        <f t="shared" si="40"/>
        <v/>
      </c>
      <c r="B703" s="16"/>
      <c r="C703" s="15"/>
      <c r="D703" s="71" t="str">
        <f t="shared" si="41"/>
        <v/>
      </c>
      <c r="E703" s="71" t="str">
        <f>IFERROR(VLOOKUP(D703,总目录!E:H,4,0),"")</f>
        <v/>
      </c>
      <c r="F703" s="71" t="str">
        <f t="shared" si="42"/>
        <v/>
      </c>
      <c r="G703" s="71" t="str">
        <f>IFERROR(VLOOKUP(D703,总目录!E:G,2,0),"")</f>
        <v/>
      </c>
      <c r="H703" s="71" t="str">
        <f>IFERROR(VLOOKUP(D703,总目录!E:G,3,0),"")</f>
        <v/>
      </c>
      <c r="I703" s="73" t="str">
        <f t="shared" si="43"/>
        <v/>
      </c>
    </row>
    <row r="704" spans="1:9" x14ac:dyDescent="0.25">
      <c r="A704" s="73" t="str">
        <f t="shared" si="40"/>
        <v/>
      </c>
      <c r="B704" s="16"/>
      <c r="C704" s="15"/>
      <c r="D704" s="71" t="str">
        <f t="shared" si="41"/>
        <v/>
      </c>
      <c r="E704" s="71" t="str">
        <f>IFERROR(VLOOKUP(D704,总目录!E:H,4,0),"")</f>
        <v/>
      </c>
      <c r="F704" s="71" t="str">
        <f t="shared" si="42"/>
        <v/>
      </c>
      <c r="G704" s="71" t="str">
        <f>IFERROR(VLOOKUP(D704,总目录!E:G,2,0),"")</f>
        <v/>
      </c>
      <c r="H704" s="71" t="str">
        <f>IFERROR(VLOOKUP(D704,总目录!E:G,3,0),"")</f>
        <v/>
      </c>
      <c r="I704" s="73" t="str">
        <f t="shared" si="43"/>
        <v/>
      </c>
    </row>
    <row r="705" spans="1:9" x14ac:dyDescent="0.25">
      <c r="A705" s="73" t="str">
        <f t="shared" si="40"/>
        <v/>
      </c>
      <c r="B705" s="16"/>
      <c r="C705" s="15"/>
      <c r="D705" s="71" t="str">
        <f t="shared" si="41"/>
        <v/>
      </c>
      <c r="E705" s="71" t="str">
        <f>IFERROR(VLOOKUP(D705,总目录!E:H,4,0),"")</f>
        <v/>
      </c>
      <c r="F705" s="71" t="str">
        <f t="shared" si="42"/>
        <v/>
      </c>
      <c r="G705" s="71" t="str">
        <f>IFERROR(VLOOKUP(D705,总目录!E:G,2,0),"")</f>
        <v/>
      </c>
      <c r="H705" s="71" t="str">
        <f>IFERROR(VLOOKUP(D705,总目录!E:G,3,0),"")</f>
        <v/>
      </c>
      <c r="I705" s="73" t="str">
        <f t="shared" si="43"/>
        <v/>
      </c>
    </row>
    <row r="706" spans="1:9" x14ac:dyDescent="0.25">
      <c r="A706" s="73" t="str">
        <f t="shared" si="40"/>
        <v/>
      </c>
      <c r="B706" s="16"/>
      <c r="C706" s="15"/>
      <c r="D706" s="71" t="str">
        <f t="shared" si="41"/>
        <v/>
      </c>
      <c r="E706" s="71" t="str">
        <f>IFERROR(VLOOKUP(D706,总目录!E:H,4,0),"")</f>
        <v/>
      </c>
      <c r="F706" s="71" t="str">
        <f t="shared" si="42"/>
        <v/>
      </c>
      <c r="G706" s="71" t="str">
        <f>IFERROR(VLOOKUP(D706,总目录!E:G,2,0),"")</f>
        <v/>
      </c>
      <c r="H706" s="71" t="str">
        <f>IFERROR(VLOOKUP(D706,总目录!E:G,3,0),"")</f>
        <v/>
      </c>
      <c r="I706" s="73" t="str">
        <f t="shared" si="43"/>
        <v/>
      </c>
    </row>
    <row r="707" spans="1:9" x14ac:dyDescent="0.25">
      <c r="A707" s="73" t="str">
        <f t="shared" ref="A707:A770" si="44">IF(B707="","",ROW(B707)-1)</f>
        <v/>
      </c>
      <c r="B707" s="16"/>
      <c r="C707" s="15"/>
      <c r="D707" s="71" t="str">
        <f t="shared" ref="D707:D770" si="45">IF(B707="","",MID(B707,0+1,FIND("-",B707,1)-1))</f>
        <v/>
      </c>
      <c r="E707" s="71" t="str">
        <f>IFERROR(VLOOKUP(D707,总目录!E:H,4,0),"")</f>
        <v/>
      </c>
      <c r="F707" s="71" t="str">
        <f t="shared" ref="F707:F770" si="46">HYPERLINK("#"&amp;D707&amp;"!D2",D707)</f>
        <v/>
      </c>
      <c r="G707" s="71" t="str">
        <f>IFERROR(VLOOKUP(D707,总目录!E:G,2,0),"")</f>
        <v/>
      </c>
      <c r="H707" s="71" t="str">
        <f>IFERROR(VLOOKUP(D707,总目录!E:G,3,0),"")</f>
        <v/>
      </c>
      <c r="I707" s="73" t="str">
        <f t="shared" ref="I707:I770" si="47">IF(B707="","",ROW(B707)-1)</f>
        <v/>
      </c>
    </row>
    <row r="708" spans="1:9" x14ac:dyDescent="0.25">
      <c r="A708" s="73" t="str">
        <f t="shared" si="44"/>
        <v/>
      </c>
      <c r="B708" s="16"/>
      <c r="C708" s="15"/>
      <c r="D708" s="71" t="str">
        <f t="shared" si="45"/>
        <v/>
      </c>
      <c r="E708" s="71" t="str">
        <f>IFERROR(VLOOKUP(D708,总目录!E:H,4,0),"")</f>
        <v/>
      </c>
      <c r="F708" s="71" t="str">
        <f t="shared" si="46"/>
        <v/>
      </c>
      <c r="G708" s="71" t="str">
        <f>IFERROR(VLOOKUP(D708,总目录!E:G,2,0),"")</f>
        <v/>
      </c>
      <c r="H708" s="71" t="str">
        <f>IFERROR(VLOOKUP(D708,总目录!E:G,3,0),"")</f>
        <v/>
      </c>
      <c r="I708" s="73" t="str">
        <f t="shared" si="47"/>
        <v/>
      </c>
    </row>
    <row r="709" spans="1:9" x14ac:dyDescent="0.25">
      <c r="A709" s="73" t="str">
        <f t="shared" si="44"/>
        <v/>
      </c>
      <c r="B709" s="16"/>
      <c r="C709" s="15"/>
      <c r="D709" s="71" t="str">
        <f t="shared" si="45"/>
        <v/>
      </c>
      <c r="E709" s="71" t="str">
        <f>IFERROR(VLOOKUP(D709,总目录!E:H,4,0),"")</f>
        <v/>
      </c>
      <c r="F709" s="71" t="str">
        <f t="shared" si="46"/>
        <v/>
      </c>
      <c r="G709" s="71" t="str">
        <f>IFERROR(VLOOKUP(D709,总目录!E:G,2,0),"")</f>
        <v/>
      </c>
      <c r="H709" s="71" t="str">
        <f>IFERROR(VLOOKUP(D709,总目录!E:G,3,0),"")</f>
        <v/>
      </c>
      <c r="I709" s="73" t="str">
        <f t="shared" si="47"/>
        <v/>
      </c>
    </row>
    <row r="710" spans="1:9" x14ac:dyDescent="0.25">
      <c r="A710" s="73" t="str">
        <f t="shared" si="44"/>
        <v/>
      </c>
      <c r="B710" s="16"/>
      <c r="C710" s="15"/>
      <c r="D710" s="71" t="str">
        <f t="shared" si="45"/>
        <v/>
      </c>
      <c r="E710" s="71" t="str">
        <f>IFERROR(VLOOKUP(D710,总目录!E:H,4,0),"")</f>
        <v/>
      </c>
      <c r="F710" s="71" t="str">
        <f t="shared" si="46"/>
        <v/>
      </c>
      <c r="G710" s="71" t="str">
        <f>IFERROR(VLOOKUP(D710,总目录!E:G,2,0),"")</f>
        <v/>
      </c>
      <c r="H710" s="71" t="str">
        <f>IFERROR(VLOOKUP(D710,总目录!E:G,3,0),"")</f>
        <v/>
      </c>
      <c r="I710" s="73" t="str">
        <f t="shared" si="47"/>
        <v/>
      </c>
    </row>
    <row r="711" spans="1:9" x14ac:dyDescent="0.25">
      <c r="A711" s="73" t="str">
        <f t="shared" si="44"/>
        <v/>
      </c>
      <c r="B711" s="16"/>
      <c r="C711" s="15"/>
      <c r="D711" s="71" t="str">
        <f t="shared" si="45"/>
        <v/>
      </c>
      <c r="E711" s="71" t="str">
        <f>IFERROR(VLOOKUP(D711,总目录!E:H,4,0),"")</f>
        <v/>
      </c>
      <c r="F711" s="71" t="str">
        <f t="shared" si="46"/>
        <v/>
      </c>
      <c r="G711" s="71" t="str">
        <f>IFERROR(VLOOKUP(D711,总目录!E:G,2,0),"")</f>
        <v/>
      </c>
      <c r="H711" s="71" t="str">
        <f>IFERROR(VLOOKUP(D711,总目录!E:G,3,0),"")</f>
        <v/>
      </c>
      <c r="I711" s="73" t="str">
        <f t="shared" si="47"/>
        <v/>
      </c>
    </row>
    <row r="712" spans="1:9" x14ac:dyDescent="0.25">
      <c r="A712" s="73" t="str">
        <f t="shared" si="44"/>
        <v/>
      </c>
      <c r="B712" s="16"/>
      <c r="C712" s="15"/>
      <c r="D712" s="71" t="str">
        <f t="shared" si="45"/>
        <v/>
      </c>
      <c r="E712" s="71" t="str">
        <f>IFERROR(VLOOKUP(D712,总目录!E:H,4,0),"")</f>
        <v/>
      </c>
      <c r="F712" s="71" t="str">
        <f t="shared" si="46"/>
        <v/>
      </c>
      <c r="G712" s="71" t="str">
        <f>IFERROR(VLOOKUP(D712,总目录!E:G,2,0),"")</f>
        <v/>
      </c>
      <c r="H712" s="71" t="str">
        <f>IFERROR(VLOOKUP(D712,总目录!E:G,3,0),"")</f>
        <v/>
      </c>
      <c r="I712" s="73" t="str">
        <f t="shared" si="47"/>
        <v/>
      </c>
    </row>
    <row r="713" spans="1:9" x14ac:dyDescent="0.25">
      <c r="A713" s="73" t="str">
        <f t="shared" si="44"/>
        <v/>
      </c>
      <c r="B713" s="16"/>
      <c r="C713" s="15"/>
      <c r="D713" s="71" t="str">
        <f t="shared" si="45"/>
        <v/>
      </c>
      <c r="E713" s="71" t="str">
        <f>IFERROR(VLOOKUP(D713,总目录!E:H,4,0),"")</f>
        <v/>
      </c>
      <c r="F713" s="71" t="str">
        <f t="shared" si="46"/>
        <v/>
      </c>
      <c r="G713" s="71" t="str">
        <f>IFERROR(VLOOKUP(D713,总目录!E:G,2,0),"")</f>
        <v/>
      </c>
      <c r="H713" s="71" t="str">
        <f>IFERROR(VLOOKUP(D713,总目录!E:G,3,0),"")</f>
        <v/>
      </c>
      <c r="I713" s="73" t="str">
        <f t="shared" si="47"/>
        <v/>
      </c>
    </row>
    <row r="714" spans="1:9" x14ac:dyDescent="0.25">
      <c r="A714" s="73" t="str">
        <f t="shared" si="44"/>
        <v/>
      </c>
      <c r="B714" s="16"/>
      <c r="C714" s="15"/>
      <c r="D714" s="71" t="str">
        <f t="shared" si="45"/>
        <v/>
      </c>
      <c r="E714" s="71" t="str">
        <f>IFERROR(VLOOKUP(D714,总目录!E:H,4,0),"")</f>
        <v/>
      </c>
      <c r="F714" s="71" t="str">
        <f t="shared" si="46"/>
        <v/>
      </c>
      <c r="G714" s="71" t="str">
        <f>IFERROR(VLOOKUP(D714,总目录!E:G,2,0),"")</f>
        <v/>
      </c>
      <c r="H714" s="71" t="str">
        <f>IFERROR(VLOOKUP(D714,总目录!E:G,3,0),"")</f>
        <v/>
      </c>
      <c r="I714" s="73" t="str">
        <f t="shared" si="47"/>
        <v/>
      </c>
    </row>
    <row r="715" spans="1:9" x14ac:dyDescent="0.25">
      <c r="A715" s="73" t="str">
        <f t="shared" si="44"/>
        <v/>
      </c>
      <c r="B715" s="16"/>
      <c r="C715" s="15"/>
      <c r="D715" s="71" t="str">
        <f t="shared" si="45"/>
        <v/>
      </c>
      <c r="E715" s="71" t="str">
        <f>IFERROR(VLOOKUP(D715,总目录!E:H,4,0),"")</f>
        <v/>
      </c>
      <c r="F715" s="71" t="str">
        <f t="shared" si="46"/>
        <v/>
      </c>
      <c r="G715" s="71" t="str">
        <f>IFERROR(VLOOKUP(D715,总目录!E:G,2,0),"")</f>
        <v/>
      </c>
      <c r="H715" s="71" t="str">
        <f>IFERROR(VLOOKUP(D715,总目录!E:G,3,0),"")</f>
        <v/>
      </c>
      <c r="I715" s="73" t="str">
        <f t="shared" si="47"/>
        <v/>
      </c>
    </row>
    <row r="716" spans="1:9" x14ac:dyDescent="0.25">
      <c r="A716" s="73" t="str">
        <f t="shared" si="44"/>
        <v/>
      </c>
      <c r="B716" s="16"/>
      <c r="C716" s="15"/>
      <c r="D716" s="71" t="str">
        <f t="shared" si="45"/>
        <v/>
      </c>
      <c r="E716" s="71" t="str">
        <f>IFERROR(VLOOKUP(D716,总目录!E:H,4,0),"")</f>
        <v/>
      </c>
      <c r="F716" s="71" t="str">
        <f t="shared" si="46"/>
        <v/>
      </c>
      <c r="G716" s="71" t="str">
        <f>IFERROR(VLOOKUP(D716,总目录!E:G,2,0),"")</f>
        <v/>
      </c>
      <c r="H716" s="71" t="str">
        <f>IFERROR(VLOOKUP(D716,总目录!E:G,3,0),"")</f>
        <v/>
      </c>
      <c r="I716" s="73" t="str">
        <f t="shared" si="47"/>
        <v/>
      </c>
    </row>
    <row r="717" spans="1:9" x14ac:dyDescent="0.25">
      <c r="A717" s="73" t="str">
        <f t="shared" si="44"/>
        <v/>
      </c>
      <c r="B717" s="16"/>
      <c r="C717" s="15"/>
      <c r="D717" s="71" t="str">
        <f t="shared" si="45"/>
        <v/>
      </c>
      <c r="E717" s="71" t="str">
        <f>IFERROR(VLOOKUP(D717,总目录!E:H,4,0),"")</f>
        <v/>
      </c>
      <c r="F717" s="71" t="str">
        <f t="shared" si="46"/>
        <v/>
      </c>
      <c r="G717" s="71" t="str">
        <f>IFERROR(VLOOKUP(D717,总目录!E:G,2,0),"")</f>
        <v/>
      </c>
      <c r="H717" s="71" t="str">
        <f>IFERROR(VLOOKUP(D717,总目录!E:G,3,0),"")</f>
        <v/>
      </c>
      <c r="I717" s="73" t="str">
        <f t="shared" si="47"/>
        <v/>
      </c>
    </row>
    <row r="718" spans="1:9" x14ac:dyDescent="0.25">
      <c r="A718" s="73" t="str">
        <f t="shared" si="44"/>
        <v/>
      </c>
      <c r="B718" s="16"/>
      <c r="C718" s="15"/>
      <c r="D718" s="71" t="str">
        <f t="shared" si="45"/>
        <v/>
      </c>
      <c r="E718" s="71" t="str">
        <f>IFERROR(VLOOKUP(D718,总目录!E:H,4,0),"")</f>
        <v/>
      </c>
      <c r="F718" s="71" t="str">
        <f t="shared" si="46"/>
        <v/>
      </c>
      <c r="G718" s="71" t="str">
        <f>IFERROR(VLOOKUP(D718,总目录!E:G,2,0),"")</f>
        <v/>
      </c>
      <c r="H718" s="71" t="str">
        <f>IFERROR(VLOOKUP(D718,总目录!E:G,3,0),"")</f>
        <v/>
      </c>
      <c r="I718" s="73" t="str">
        <f t="shared" si="47"/>
        <v/>
      </c>
    </row>
    <row r="719" spans="1:9" x14ac:dyDescent="0.25">
      <c r="A719" s="73" t="str">
        <f t="shared" si="44"/>
        <v/>
      </c>
      <c r="B719" s="16"/>
      <c r="C719" s="15"/>
      <c r="D719" s="71" t="str">
        <f t="shared" si="45"/>
        <v/>
      </c>
      <c r="E719" s="71" t="str">
        <f>IFERROR(VLOOKUP(D719,总目录!E:H,4,0),"")</f>
        <v/>
      </c>
      <c r="F719" s="71" t="str">
        <f t="shared" si="46"/>
        <v/>
      </c>
      <c r="G719" s="71" t="str">
        <f>IFERROR(VLOOKUP(D719,总目录!E:G,2,0),"")</f>
        <v/>
      </c>
      <c r="H719" s="71" t="str">
        <f>IFERROR(VLOOKUP(D719,总目录!E:G,3,0),"")</f>
        <v/>
      </c>
      <c r="I719" s="73" t="str">
        <f t="shared" si="47"/>
        <v/>
      </c>
    </row>
    <row r="720" spans="1:9" x14ac:dyDescent="0.25">
      <c r="A720" s="73" t="str">
        <f t="shared" si="44"/>
        <v/>
      </c>
      <c r="B720" s="16"/>
      <c r="C720" s="15"/>
      <c r="D720" s="71" t="str">
        <f t="shared" si="45"/>
        <v/>
      </c>
      <c r="E720" s="71" t="str">
        <f>IFERROR(VLOOKUP(D720,总目录!E:H,4,0),"")</f>
        <v/>
      </c>
      <c r="F720" s="71" t="str">
        <f t="shared" si="46"/>
        <v/>
      </c>
      <c r="G720" s="71" t="str">
        <f>IFERROR(VLOOKUP(D720,总目录!E:G,2,0),"")</f>
        <v/>
      </c>
      <c r="H720" s="71" t="str">
        <f>IFERROR(VLOOKUP(D720,总目录!E:G,3,0),"")</f>
        <v/>
      </c>
      <c r="I720" s="73" t="str">
        <f t="shared" si="47"/>
        <v/>
      </c>
    </row>
    <row r="721" spans="1:9" x14ac:dyDescent="0.25">
      <c r="A721" s="73" t="str">
        <f t="shared" si="44"/>
        <v/>
      </c>
      <c r="B721" s="16"/>
      <c r="C721" s="15"/>
      <c r="D721" s="71" t="str">
        <f t="shared" si="45"/>
        <v/>
      </c>
      <c r="E721" s="71" t="str">
        <f>IFERROR(VLOOKUP(D721,总目录!E:H,4,0),"")</f>
        <v/>
      </c>
      <c r="F721" s="71" t="str">
        <f t="shared" si="46"/>
        <v/>
      </c>
      <c r="G721" s="71" t="str">
        <f>IFERROR(VLOOKUP(D721,总目录!E:G,2,0),"")</f>
        <v/>
      </c>
      <c r="H721" s="71" t="str">
        <f>IFERROR(VLOOKUP(D721,总目录!E:G,3,0),"")</f>
        <v/>
      </c>
      <c r="I721" s="73" t="str">
        <f t="shared" si="47"/>
        <v/>
      </c>
    </row>
    <row r="722" spans="1:9" x14ac:dyDescent="0.25">
      <c r="A722" s="73" t="str">
        <f t="shared" si="44"/>
        <v/>
      </c>
      <c r="B722" s="16"/>
      <c r="C722" s="15"/>
      <c r="D722" s="71" t="str">
        <f t="shared" si="45"/>
        <v/>
      </c>
      <c r="E722" s="71" t="str">
        <f>IFERROR(VLOOKUP(D722,总目录!E:H,4,0),"")</f>
        <v/>
      </c>
      <c r="F722" s="71" t="str">
        <f t="shared" si="46"/>
        <v/>
      </c>
      <c r="G722" s="71" t="str">
        <f>IFERROR(VLOOKUP(D722,总目录!E:G,2,0),"")</f>
        <v/>
      </c>
      <c r="H722" s="71" t="str">
        <f>IFERROR(VLOOKUP(D722,总目录!E:G,3,0),"")</f>
        <v/>
      </c>
      <c r="I722" s="73" t="str">
        <f t="shared" si="47"/>
        <v/>
      </c>
    </row>
    <row r="723" spans="1:9" x14ac:dyDescent="0.25">
      <c r="A723" s="73" t="str">
        <f t="shared" si="44"/>
        <v/>
      </c>
      <c r="B723" s="16"/>
      <c r="C723" s="15"/>
      <c r="D723" s="71" t="str">
        <f t="shared" si="45"/>
        <v/>
      </c>
      <c r="E723" s="71" t="str">
        <f>IFERROR(VLOOKUP(D723,总目录!E:H,4,0),"")</f>
        <v/>
      </c>
      <c r="F723" s="71" t="str">
        <f t="shared" si="46"/>
        <v/>
      </c>
      <c r="G723" s="71" t="str">
        <f>IFERROR(VLOOKUP(D723,总目录!E:G,2,0),"")</f>
        <v/>
      </c>
      <c r="H723" s="71" t="str">
        <f>IFERROR(VLOOKUP(D723,总目录!E:G,3,0),"")</f>
        <v/>
      </c>
      <c r="I723" s="73" t="str">
        <f t="shared" si="47"/>
        <v/>
      </c>
    </row>
    <row r="724" spans="1:9" x14ac:dyDescent="0.25">
      <c r="A724" s="73" t="str">
        <f t="shared" si="44"/>
        <v/>
      </c>
      <c r="B724" s="16"/>
      <c r="C724" s="15"/>
      <c r="D724" s="71" t="str">
        <f t="shared" si="45"/>
        <v/>
      </c>
      <c r="E724" s="71" t="str">
        <f>IFERROR(VLOOKUP(D724,总目录!E:H,4,0),"")</f>
        <v/>
      </c>
      <c r="F724" s="71" t="str">
        <f t="shared" si="46"/>
        <v/>
      </c>
      <c r="G724" s="71" t="str">
        <f>IFERROR(VLOOKUP(D724,总目录!E:G,2,0),"")</f>
        <v/>
      </c>
      <c r="H724" s="71" t="str">
        <f>IFERROR(VLOOKUP(D724,总目录!E:G,3,0),"")</f>
        <v/>
      </c>
      <c r="I724" s="73" t="str">
        <f t="shared" si="47"/>
        <v/>
      </c>
    </row>
    <row r="725" spans="1:9" x14ac:dyDescent="0.25">
      <c r="A725" s="73" t="str">
        <f t="shared" si="44"/>
        <v/>
      </c>
      <c r="B725" s="16"/>
      <c r="C725" s="15"/>
      <c r="D725" s="71" t="str">
        <f t="shared" si="45"/>
        <v/>
      </c>
      <c r="E725" s="71" t="str">
        <f>IFERROR(VLOOKUP(D725,总目录!E:H,4,0),"")</f>
        <v/>
      </c>
      <c r="F725" s="71" t="str">
        <f t="shared" si="46"/>
        <v/>
      </c>
      <c r="G725" s="71" t="str">
        <f>IFERROR(VLOOKUP(D725,总目录!E:G,2,0),"")</f>
        <v/>
      </c>
      <c r="H725" s="71" t="str">
        <f>IFERROR(VLOOKUP(D725,总目录!E:G,3,0),"")</f>
        <v/>
      </c>
      <c r="I725" s="73" t="str">
        <f t="shared" si="47"/>
        <v/>
      </c>
    </row>
    <row r="726" spans="1:9" x14ac:dyDescent="0.25">
      <c r="A726" s="73" t="str">
        <f t="shared" si="44"/>
        <v/>
      </c>
      <c r="B726" s="16"/>
      <c r="C726" s="15"/>
      <c r="D726" s="71" t="str">
        <f t="shared" si="45"/>
        <v/>
      </c>
      <c r="E726" s="71" t="str">
        <f>IFERROR(VLOOKUP(D726,总目录!E:H,4,0),"")</f>
        <v/>
      </c>
      <c r="F726" s="71" t="str">
        <f t="shared" si="46"/>
        <v/>
      </c>
      <c r="G726" s="71" t="str">
        <f>IFERROR(VLOOKUP(D726,总目录!E:G,2,0),"")</f>
        <v/>
      </c>
      <c r="H726" s="71" t="str">
        <f>IFERROR(VLOOKUP(D726,总目录!E:G,3,0),"")</f>
        <v/>
      </c>
      <c r="I726" s="73" t="str">
        <f t="shared" si="47"/>
        <v/>
      </c>
    </row>
    <row r="727" spans="1:9" x14ac:dyDescent="0.25">
      <c r="A727" s="73" t="str">
        <f t="shared" si="44"/>
        <v/>
      </c>
      <c r="B727" s="16"/>
      <c r="C727" s="15"/>
      <c r="D727" s="71" t="str">
        <f t="shared" si="45"/>
        <v/>
      </c>
      <c r="E727" s="71" t="str">
        <f>IFERROR(VLOOKUP(D727,总目录!E:H,4,0),"")</f>
        <v/>
      </c>
      <c r="F727" s="71" t="str">
        <f t="shared" si="46"/>
        <v/>
      </c>
      <c r="G727" s="71" t="str">
        <f>IFERROR(VLOOKUP(D727,总目录!E:G,2,0),"")</f>
        <v/>
      </c>
      <c r="H727" s="71" t="str">
        <f>IFERROR(VLOOKUP(D727,总目录!E:G,3,0),"")</f>
        <v/>
      </c>
      <c r="I727" s="73" t="str">
        <f t="shared" si="47"/>
        <v/>
      </c>
    </row>
    <row r="728" spans="1:9" x14ac:dyDescent="0.25">
      <c r="A728" s="73" t="str">
        <f t="shared" si="44"/>
        <v/>
      </c>
      <c r="B728" s="16"/>
      <c r="C728" s="15"/>
      <c r="D728" s="71" t="str">
        <f t="shared" si="45"/>
        <v/>
      </c>
      <c r="E728" s="71" t="str">
        <f>IFERROR(VLOOKUP(D728,总目录!E:H,4,0),"")</f>
        <v/>
      </c>
      <c r="F728" s="71" t="str">
        <f t="shared" si="46"/>
        <v/>
      </c>
      <c r="G728" s="71" t="str">
        <f>IFERROR(VLOOKUP(D728,总目录!E:G,2,0),"")</f>
        <v/>
      </c>
      <c r="H728" s="71" t="str">
        <f>IFERROR(VLOOKUP(D728,总目录!E:G,3,0),"")</f>
        <v/>
      </c>
      <c r="I728" s="73" t="str">
        <f t="shared" si="47"/>
        <v/>
      </c>
    </row>
    <row r="729" spans="1:9" x14ac:dyDescent="0.25">
      <c r="A729" s="73" t="str">
        <f t="shared" si="44"/>
        <v/>
      </c>
      <c r="B729" s="16"/>
      <c r="C729" s="15"/>
      <c r="D729" s="71" t="str">
        <f t="shared" si="45"/>
        <v/>
      </c>
      <c r="E729" s="71" t="str">
        <f>IFERROR(VLOOKUP(D729,总目录!E:H,4,0),"")</f>
        <v/>
      </c>
      <c r="F729" s="71" t="str">
        <f t="shared" si="46"/>
        <v/>
      </c>
      <c r="G729" s="71" t="str">
        <f>IFERROR(VLOOKUP(D729,总目录!E:G,2,0),"")</f>
        <v/>
      </c>
      <c r="H729" s="71" t="str">
        <f>IFERROR(VLOOKUP(D729,总目录!E:G,3,0),"")</f>
        <v/>
      </c>
      <c r="I729" s="73" t="str">
        <f t="shared" si="47"/>
        <v/>
      </c>
    </row>
    <row r="730" spans="1:9" x14ac:dyDescent="0.25">
      <c r="A730" s="73" t="str">
        <f t="shared" si="44"/>
        <v/>
      </c>
      <c r="B730" s="16"/>
      <c r="C730" s="15"/>
      <c r="D730" s="71" t="str">
        <f t="shared" si="45"/>
        <v/>
      </c>
      <c r="E730" s="71" t="str">
        <f>IFERROR(VLOOKUP(D730,总目录!E:H,4,0),"")</f>
        <v/>
      </c>
      <c r="F730" s="71" t="str">
        <f t="shared" si="46"/>
        <v/>
      </c>
      <c r="G730" s="71" t="str">
        <f>IFERROR(VLOOKUP(D730,总目录!E:G,2,0),"")</f>
        <v/>
      </c>
      <c r="H730" s="71" t="str">
        <f>IFERROR(VLOOKUP(D730,总目录!E:G,3,0),"")</f>
        <v/>
      </c>
      <c r="I730" s="73" t="str">
        <f t="shared" si="47"/>
        <v/>
      </c>
    </row>
    <row r="731" spans="1:9" x14ac:dyDescent="0.25">
      <c r="A731" s="73" t="str">
        <f t="shared" si="44"/>
        <v/>
      </c>
      <c r="B731" s="16"/>
      <c r="C731" s="15"/>
      <c r="D731" s="71" t="str">
        <f t="shared" si="45"/>
        <v/>
      </c>
      <c r="E731" s="71" t="str">
        <f>IFERROR(VLOOKUP(D731,总目录!E:H,4,0),"")</f>
        <v/>
      </c>
      <c r="F731" s="71" t="str">
        <f t="shared" si="46"/>
        <v/>
      </c>
      <c r="G731" s="71" t="str">
        <f>IFERROR(VLOOKUP(D731,总目录!E:G,2,0),"")</f>
        <v/>
      </c>
      <c r="H731" s="71" t="str">
        <f>IFERROR(VLOOKUP(D731,总目录!E:G,3,0),"")</f>
        <v/>
      </c>
      <c r="I731" s="73" t="str">
        <f t="shared" si="47"/>
        <v/>
      </c>
    </row>
    <row r="732" spans="1:9" x14ac:dyDescent="0.25">
      <c r="A732" s="73" t="str">
        <f t="shared" si="44"/>
        <v/>
      </c>
      <c r="B732" s="16"/>
      <c r="C732" s="15"/>
      <c r="D732" s="71" t="str">
        <f t="shared" si="45"/>
        <v/>
      </c>
      <c r="E732" s="71" t="str">
        <f>IFERROR(VLOOKUP(D732,总目录!E:H,4,0),"")</f>
        <v/>
      </c>
      <c r="F732" s="71" t="str">
        <f t="shared" si="46"/>
        <v/>
      </c>
      <c r="G732" s="71" t="str">
        <f>IFERROR(VLOOKUP(D732,总目录!E:G,2,0),"")</f>
        <v/>
      </c>
      <c r="H732" s="71" t="str">
        <f>IFERROR(VLOOKUP(D732,总目录!E:G,3,0),"")</f>
        <v/>
      </c>
      <c r="I732" s="73" t="str">
        <f t="shared" si="47"/>
        <v/>
      </c>
    </row>
    <row r="733" spans="1:9" x14ac:dyDescent="0.25">
      <c r="A733" s="73" t="str">
        <f t="shared" si="44"/>
        <v/>
      </c>
      <c r="B733" s="16"/>
      <c r="C733" s="15"/>
      <c r="D733" s="71" t="str">
        <f t="shared" si="45"/>
        <v/>
      </c>
      <c r="E733" s="71" t="str">
        <f>IFERROR(VLOOKUP(D733,总目录!E:H,4,0),"")</f>
        <v/>
      </c>
      <c r="F733" s="71" t="str">
        <f t="shared" si="46"/>
        <v/>
      </c>
      <c r="G733" s="71" t="str">
        <f>IFERROR(VLOOKUP(D733,总目录!E:G,2,0),"")</f>
        <v/>
      </c>
      <c r="H733" s="71" t="str">
        <f>IFERROR(VLOOKUP(D733,总目录!E:G,3,0),"")</f>
        <v/>
      </c>
      <c r="I733" s="73" t="str">
        <f t="shared" si="47"/>
        <v/>
      </c>
    </row>
    <row r="734" spans="1:9" x14ac:dyDescent="0.25">
      <c r="A734" s="73" t="str">
        <f t="shared" si="44"/>
        <v/>
      </c>
      <c r="B734" s="16"/>
      <c r="C734" s="15"/>
      <c r="D734" s="71" t="str">
        <f t="shared" si="45"/>
        <v/>
      </c>
      <c r="E734" s="71" t="str">
        <f>IFERROR(VLOOKUP(D734,总目录!E:H,4,0),"")</f>
        <v/>
      </c>
      <c r="F734" s="71" t="str">
        <f t="shared" si="46"/>
        <v/>
      </c>
      <c r="G734" s="71" t="str">
        <f>IFERROR(VLOOKUP(D734,总目录!E:G,2,0),"")</f>
        <v/>
      </c>
      <c r="H734" s="71" t="str">
        <f>IFERROR(VLOOKUP(D734,总目录!E:G,3,0),"")</f>
        <v/>
      </c>
      <c r="I734" s="73" t="str">
        <f t="shared" si="47"/>
        <v/>
      </c>
    </row>
    <row r="735" spans="1:9" x14ac:dyDescent="0.25">
      <c r="A735" s="73" t="str">
        <f t="shared" si="44"/>
        <v/>
      </c>
      <c r="B735" s="16"/>
      <c r="C735" s="15"/>
      <c r="D735" s="71" t="str">
        <f t="shared" si="45"/>
        <v/>
      </c>
      <c r="E735" s="71" t="str">
        <f>IFERROR(VLOOKUP(D735,总目录!E:H,4,0),"")</f>
        <v/>
      </c>
      <c r="F735" s="71" t="str">
        <f t="shared" si="46"/>
        <v/>
      </c>
      <c r="G735" s="71" t="str">
        <f>IFERROR(VLOOKUP(D735,总目录!E:G,2,0),"")</f>
        <v/>
      </c>
      <c r="H735" s="71" t="str">
        <f>IFERROR(VLOOKUP(D735,总目录!E:G,3,0),"")</f>
        <v/>
      </c>
      <c r="I735" s="73" t="str">
        <f t="shared" si="47"/>
        <v/>
      </c>
    </row>
    <row r="736" spans="1:9" x14ac:dyDescent="0.25">
      <c r="A736" s="73" t="str">
        <f t="shared" si="44"/>
        <v/>
      </c>
      <c r="B736" s="16"/>
      <c r="C736" s="15"/>
      <c r="D736" s="71" t="str">
        <f t="shared" si="45"/>
        <v/>
      </c>
      <c r="E736" s="71" t="str">
        <f>IFERROR(VLOOKUP(D736,总目录!E:H,4,0),"")</f>
        <v/>
      </c>
      <c r="F736" s="71" t="str">
        <f t="shared" si="46"/>
        <v/>
      </c>
      <c r="G736" s="71" t="str">
        <f>IFERROR(VLOOKUP(D736,总目录!E:G,2,0),"")</f>
        <v/>
      </c>
      <c r="H736" s="71" t="str">
        <f>IFERROR(VLOOKUP(D736,总目录!E:G,3,0),"")</f>
        <v/>
      </c>
      <c r="I736" s="73" t="str">
        <f t="shared" si="47"/>
        <v/>
      </c>
    </row>
    <row r="737" spans="1:9" x14ac:dyDescent="0.25">
      <c r="A737" s="73" t="str">
        <f t="shared" si="44"/>
        <v/>
      </c>
      <c r="B737" s="16"/>
      <c r="C737" s="15"/>
      <c r="D737" s="71" t="str">
        <f t="shared" si="45"/>
        <v/>
      </c>
      <c r="E737" s="71" t="str">
        <f>IFERROR(VLOOKUP(D737,总目录!E:H,4,0),"")</f>
        <v/>
      </c>
      <c r="F737" s="71" t="str">
        <f t="shared" si="46"/>
        <v/>
      </c>
      <c r="G737" s="71" t="str">
        <f>IFERROR(VLOOKUP(D737,总目录!E:G,2,0),"")</f>
        <v/>
      </c>
      <c r="H737" s="71" t="str">
        <f>IFERROR(VLOOKUP(D737,总目录!E:G,3,0),"")</f>
        <v/>
      </c>
      <c r="I737" s="73" t="str">
        <f t="shared" si="47"/>
        <v/>
      </c>
    </row>
    <row r="738" spans="1:9" x14ac:dyDescent="0.25">
      <c r="A738" s="73" t="str">
        <f t="shared" si="44"/>
        <v/>
      </c>
      <c r="B738" s="16"/>
      <c r="C738" s="15"/>
      <c r="D738" s="71" t="str">
        <f t="shared" si="45"/>
        <v/>
      </c>
      <c r="E738" s="71" t="str">
        <f>IFERROR(VLOOKUP(D738,总目录!E:H,4,0),"")</f>
        <v/>
      </c>
      <c r="F738" s="71" t="str">
        <f t="shared" si="46"/>
        <v/>
      </c>
      <c r="G738" s="71" t="str">
        <f>IFERROR(VLOOKUP(D738,总目录!E:G,2,0),"")</f>
        <v/>
      </c>
      <c r="H738" s="71" t="str">
        <f>IFERROR(VLOOKUP(D738,总目录!E:G,3,0),"")</f>
        <v/>
      </c>
      <c r="I738" s="73" t="str">
        <f t="shared" si="47"/>
        <v/>
      </c>
    </row>
    <row r="739" spans="1:9" x14ac:dyDescent="0.25">
      <c r="A739" s="73" t="str">
        <f t="shared" si="44"/>
        <v/>
      </c>
      <c r="B739" s="16"/>
      <c r="C739" s="15"/>
      <c r="D739" s="71" t="str">
        <f t="shared" si="45"/>
        <v/>
      </c>
      <c r="E739" s="71" t="str">
        <f>IFERROR(VLOOKUP(D739,总目录!E:H,4,0),"")</f>
        <v/>
      </c>
      <c r="F739" s="71" t="str">
        <f t="shared" si="46"/>
        <v/>
      </c>
      <c r="G739" s="71" t="str">
        <f>IFERROR(VLOOKUP(D739,总目录!E:G,2,0),"")</f>
        <v/>
      </c>
      <c r="H739" s="71" t="str">
        <f>IFERROR(VLOOKUP(D739,总目录!E:G,3,0),"")</f>
        <v/>
      </c>
      <c r="I739" s="73" t="str">
        <f t="shared" si="47"/>
        <v/>
      </c>
    </row>
    <row r="740" spans="1:9" x14ac:dyDescent="0.25">
      <c r="A740" s="73" t="str">
        <f t="shared" si="44"/>
        <v/>
      </c>
      <c r="B740" s="16"/>
      <c r="C740" s="15"/>
      <c r="D740" s="71" t="str">
        <f t="shared" si="45"/>
        <v/>
      </c>
      <c r="E740" s="71" t="str">
        <f>IFERROR(VLOOKUP(D740,总目录!E:H,4,0),"")</f>
        <v/>
      </c>
      <c r="F740" s="71" t="str">
        <f t="shared" si="46"/>
        <v/>
      </c>
      <c r="G740" s="71" t="str">
        <f>IFERROR(VLOOKUP(D740,总目录!E:G,2,0),"")</f>
        <v/>
      </c>
      <c r="H740" s="71" t="str">
        <f>IFERROR(VLOOKUP(D740,总目录!E:G,3,0),"")</f>
        <v/>
      </c>
      <c r="I740" s="73" t="str">
        <f t="shared" si="47"/>
        <v/>
      </c>
    </row>
    <row r="741" spans="1:9" x14ac:dyDescent="0.25">
      <c r="A741" s="73" t="str">
        <f t="shared" si="44"/>
        <v/>
      </c>
      <c r="B741" s="16"/>
      <c r="C741" s="15"/>
      <c r="D741" s="71" t="str">
        <f t="shared" si="45"/>
        <v/>
      </c>
      <c r="E741" s="71" t="str">
        <f>IFERROR(VLOOKUP(D741,总目录!E:H,4,0),"")</f>
        <v/>
      </c>
      <c r="F741" s="71" t="str">
        <f t="shared" si="46"/>
        <v/>
      </c>
      <c r="G741" s="71" t="str">
        <f>IFERROR(VLOOKUP(D741,总目录!E:G,2,0),"")</f>
        <v/>
      </c>
      <c r="H741" s="71" t="str">
        <f>IFERROR(VLOOKUP(D741,总目录!E:G,3,0),"")</f>
        <v/>
      </c>
      <c r="I741" s="73" t="str">
        <f t="shared" si="47"/>
        <v/>
      </c>
    </row>
    <row r="742" spans="1:9" x14ac:dyDescent="0.25">
      <c r="A742" s="73" t="str">
        <f t="shared" si="44"/>
        <v/>
      </c>
      <c r="B742" s="16"/>
      <c r="C742" s="15"/>
      <c r="D742" s="71" t="str">
        <f t="shared" si="45"/>
        <v/>
      </c>
      <c r="E742" s="71" t="str">
        <f>IFERROR(VLOOKUP(D742,总目录!E:H,4,0),"")</f>
        <v/>
      </c>
      <c r="F742" s="71" t="str">
        <f t="shared" si="46"/>
        <v/>
      </c>
      <c r="G742" s="71" t="str">
        <f>IFERROR(VLOOKUP(D742,总目录!E:G,2,0),"")</f>
        <v/>
      </c>
      <c r="H742" s="71" t="str">
        <f>IFERROR(VLOOKUP(D742,总目录!E:G,3,0),"")</f>
        <v/>
      </c>
      <c r="I742" s="73" t="str">
        <f t="shared" si="47"/>
        <v/>
      </c>
    </row>
    <row r="743" spans="1:9" x14ac:dyDescent="0.25">
      <c r="A743" s="73" t="str">
        <f t="shared" si="44"/>
        <v/>
      </c>
      <c r="B743" s="16"/>
      <c r="C743" s="15"/>
      <c r="D743" s="71" t="str">
        <f t="shared" si="45"/>
        <v/>
      </c>
      <c r="E743" s="71" t="str">
        <f>IFERROR(VLOOKUP(D743,总目录!E:H,4,0),"")</f>
        <v/>
      </c>
      <c r="F743" s="71" t="str">
        <f t="shared" si="46"/>
        <v/>
      </c>
      <c r="G743" s="71" t="str">
        <f>IFERROR(VLOOKUP(D743,总目录!E:G,2,0),"")</f>
        <v/>
      </c>
      <c r="H743" s="71" t="str">
        <f>IFERROR(VLOOKUP(D743,总目录!E:G,3,0),"")</f>
        <v/>
      </c>
      <c r="I743" s="73" t="str">
        <f t="shared" si="47"/>
        <v/>
      </c>
    </row>
    <row r="744" spans="1:9" x14ac:dyDescent="0.25">
      <c r="A744" s="73" t="str">
        <f t="shared" si="44"/>
        <v/>
      </c>
      <c r="B744" s="16"/>
      <c r="C744" s="15"/>
      <c r="D744" s="71" t="str">
        <f t="shared" si="45"/>
        <v/>
      </c>
      <c r="E744" s="71" t="str">
        <f>IFERROR(VLOOKUP(D744,总目录!E:H,4,0),"")</f>
        <v/>
      </c>
      <c r="F744" s="71" t="str">
        <f t="shared" si="46"/>
        <v/>
      </c>
      <c r="G744" s="71" t="str">
        <f>IFERROR(VLOOKUP(D744,总目录!E:G,2,0),"")</f>
        <v/>
      </c>
      <c r="H744" s="71" t="str">
        <f>IFERROR(VLOOKUP(D744,总目录!E:G,3,0),"")</f>
        <v/>
      </c>
      <c r="I744" s="73" t="str">
        <f t="shared" si="47"/>
        <v/>
      </c>
    </row>
    <row r="745" spans="1:9" x14ac:dyDescent="0.25">
      <c r="A745" s="73" t="str">
        <f t="shared" si="44"/>
        <v/>
      </c>
      <c r="B745" s="16"/>
      <c r="C745" s="15"/>
      <c r="D745" s="71" t="str">
        <f t="shared" si="45"/>
        <v/>
      </c>
      <c r="E745" s="71" t="str">
        <f>IFERROR(VLOOKUP(D745,总目录!E:H,4,0),"")</f>
        <v/>
      </c>
      <c r="F745" s="71" t="str">
        <f t="shared" si="46"/>
        <v/>
      </c>
      <c r="G745" s="71" t="str">
        <f>IFERROR(VLOOKUP(D745,总目录!E:G,2,0),"")</f>
        <v/>
      </c>
      <c r="H745" s="71" t="str">
        <f>IFERROR(VLOOKUP(D745,总目录!E:G,3,0),"")</f>
        <v/>
      </c>
      <c r="I745" s="73" t="str">
        <f t="shared" si="47"/>
        <v/>
      </c>
    </row>
    <row r="746" spans="1:9" x14ac:dyDescent="0.25">
      <c r="A746" s="73" t="str">
        <f t="shared" si="44"/>
        <v/>
      </c>
      <c r="B746" s="16"/>
      <c r="C746" s="15"/>
      <c r="D746" s="71" t="str">
        <f t="shared" si="45"/>
        <v/>
      </c>
      <c r="E746" s="71" t="str">
        <f>IFERROR(VLOOKUP(D746,总目录!E:H,4,0),"")</f>
        <v/>
      </c>
      <c r="F746" s="71" t="str">
        <f t="shared" si="46"/>
        <v/>
      </c>
      <c r="G746" s="71" t="str">
        <f>IFERROR(VLOOKUP(D746,总目录!E:G,2,0),"")</f>
        <v/>
      </c>
      <c r="H746" s="71" t="str">
        <f>IFERROR(VLOOKUP(D746,总目录!E:G,3,0),"")</f>
        <v/>
      </c>
      <c r="I746" s="73" t="str">
        <f t="shared" si="47"/>
        <v/>
      </c>
    </row>
    <row r="747" spans="1:9" x14ac:dyDescent="0.25">
      <c r="A747" s="73" t="str">
        <f t="shared" si="44"/>
        <v/>
      </c>
      <c r="B747" s="16"/>
      <c r="C747" s="15"/>
      <c r="D747" s="71" t="str">
        <f t="shared" si="45"/>
        <v/>
      </c>
      <c r="E747" s="71" t="str">
        <f>IFERROR(VLOOKUP(D747,总目录!E:H,4,0),"")</f>
        <v/>
      </c>
      <c r="F747" s="71" t="str">
        <f t="shared" si="46"/>
        <v/>
      </c>
      <c r="G747" s="71" t="str">
        <f>IFERROR(VLOOKUP(D747,总目录!E:G,2,0),"")</f>
        <v/>
      </c>
      <c r="H747" s="71" t="str">
        <f>IFERROR(VLOOKUP(D747,总目录!E:G,3,0),"")</f>
        <v/>
      </c>
      <c r="I747" s="73" t="str">
        <f t="shared" si="47"/>
        <v/>
      </c>
    </row>
    <row r="748" spans="1:9" x14ac:dyDescent="0.25">
      <c r="A748" s="73" t="str">
        <f t="shared" si="44"/>
        <v/>
      </c>
      <c r="B748" s="16"/>
      <c r="C748" s="15"/>
      <c r="D748" s="71" t="str">
        <f t="shared" si="45"/>
        <v/>
      </c>
      <c r="E748" s="71" t="str">
        <f>IFERROR(VLOOKUP(D748,总目录!E:H,4,0),"")</f>
        <v/>
      </c>
      <c r="F748" s="71" t="str">
        <f t="shared" si="46"/>
        <v/>
      </c>
      <c r="G748" s="71" t="str">
        <f>IFERROR(VLOOKUP(D748,总目录!E:G,2,0),"")</f>
        <v/>
      </c>
      <c r="H748" s="71" t="str">
        <f>IFERROR(VLOOKUP(D748,总目录!E:G,3,0),"")</f>
        <v/>
      </c>
      <c r="I748" s="73" t="str">
        <f t="shared" si="47"/>
        <v/>
      </c>
    </row>
    <row r="749" spans="1:9" x14ac:dyDescent="0.25">
      <c r="A749" s="73" t="str">
        <f t="shared" si="44"/>
        <v/>
      </c>
      <c r="B749" s="16"/>
      <c r="C749" s="15"/>
      <c r="D749" s="71" t="str">
        <f t="shared" si="45"/>
        <v/>
      </c>
      <c r="E749" s="71" t="str">
        <f>IFERROR(VLOOKUP(D749,总目录!E:H,4,0),"")</f>
        <v/>
      </c>
      <c r="F749" s="71" t="str">
        <f t="shared" si="46"/>
        <v/>
      </c>
      <c r="G749" s="71" t="str">
        <f>IFERROR(VLOOKUP(D749,总目录!E:G,2,0),"")</f>
        <v/>
      </c>
      <c r="H749" s="71" t="str">
        <f>IFERROR(VLOOKUP(D749,总目录!E:G,3,0),"")</f>
        <v/>
      </c>
      <c r="I749" s="73" t="str">
        <f t="shared" si="47"/>
        <v/>
      </c>
    </row>
    <row r="750" spans="1:9" x14ac:dyDescent="0.25">
      <c r="A750" s="73" t="str">
        <f t="shared" si="44"/>
        <v/>
      </c>
      <c r="B750" s="16"/>
      <c r="C750" s="15"/>
      <c r="D750" s="71" t="str">
        <f t="shared" si="45"/>
        <v/>
      </c>
      <c r="E750" s="71" t="str">
        <f>IFERROR(VLOOKUP(D750,总目录!E:H,4,0),"")</f>
        <v/>
      </c>
      <c r="F750" s="71" t="str">
        <f t="shared" si="46"/>
        <v/>
      </c>
      <c r="G750" s="71" t="str">
        <f>IFERROR(VLOOKUP(D750,总目录!E:G,2,0),"")</f>
        <v/>
      </c>
      <c r="H750" s="71" t="str">
        <f>IFERROR(VLOOKUP(D750,总目录!E:G,3,0),"")</f>
        <v/>
      </c>
      <c r="I750" s="73" t="str">
        <f t="shared" si="47"/>
        <v/>
      </c>
    </row>
    <row r="751" spans="1:9" x14ac:dyDescent="0.25">
      <c r="A751" s="73" t="str">
        <f t="shared" si="44"/>
        <v/>
      </c>
      <c r="B751" s="16"/>
      <c r="C751" s="15"/>
      <c r="D751" s="71" t="str">
        <f t="shared" si="45"/>
        <v/>
      </c>
      <c r="E751" s="71" t="str">
        <f>IFERROR(VLOOKUP(D751,总目录!E:H,4,0),"")</f>
        <v/>
      </c>
      <c r="F751" s="71" t="str">
        <f t="shared" si="46"/>
        <v/>
      </c>
      <c r="G751" s="71" t="str">
        <f>IFERROR(VLOOKUP(D751,总目录!E:G,2,0),"")</f>
        <v/>
      </c>
      <c r="H751" s="71" t="str">
        <f>IFERROR(VLOOKUP(D751,总目录!E:G,3,0),"")</f>
        <v/>
      </c>
      <c r="I751" s="73" t="str">
        <f t="shared" si="47"/>
        <v/>
      </c>
    </row>
    <row r="752" spans="1:9" x14ac:dyDescent="0.25">
      <c r="A752" s="73" t="str">
        <f t="shared" si="44"/>
        <v/>
      </c>
      <c r="B752" s="16"/>
      <c r="C752" s="15"/>
      <c r="D752" s="71" t="str">
        <f t="shared" si="45"/>
        <v/>
      </c>
      <c r="E752" s="71" t="str">
        <f>IFERROR(VLOOKUP(D752,总目录!E:H,4,0),"")</f>
        <v/>
      </c>
      <c r="F752" s="71" t="str">
        <f t="shared" si="46"/>
        <v/>
      </c>
      <c r="G752" s="71" t="str">
        <f>IFERROR(VLOOKUP(D752,总目录!E:G,2,0),"")</f>
        <v/>
      </c>
      <c r="H752" s="71" t="str">
        <f>IFERROR(VLOOKUP(D752,总目录!E:G,3,0),"")</f>
        <v/>
      </c>
      <c r="I752" s="73" t="str">
        <f t="shared" si="47"/>
        <v/>
      </c>
    </row>
    <row r="753" spans="1:9" x14ac:dyDescent="0.25">
      <c r="A753" s="73" t="str">
        <f t="shared" si="44"/>
        <v/>
      </c>
      <c r="B753" s="16"/>
      <c r="C753" s="15"/>
      <c r="D753" s="71" t="str">
        <f t="shared" si="45"/>
        <v/>
      </c>
      <c r="E753" s="71" t="str">
        <f>IFERROR(VLOOKUP(D753,总目录!E:H,4,0),"")</f>
        <v/>
      </c>
      <c r="F753" s="71" t="str">
        <f t="shared" si="46"/>
        <v/>
      </c>
      <c r="G753" s="71" t="str">
        <f>IFERROR(VLOOKUP(D753,总目录!E:G,2,0),"")</f>
        <v/>
      </c>
      <c r="H753" s="71" t="str">
        <f>IFERROR(VLOOKUP(D753,总目录!E:G,3,0),"")</f>
        <v/>
      </c>
      <c r="I753" s="73" t="str">
        <f t="shared" si="47"/>
        <v/>
      </c>
    </row>
    <row r="754" spans="1:9" x14ac:dyDescent="0.25">
      <c r="A754" s="73" t="str">
        <f t="shared" si="44"/>
        <v/>
      </c>
      <c r="B754" s="16"/>
      <c r="C754" s="15"/>
      <c r="D754" s="71" t="str">
        <f t="shared" si="45"/>
        <v/>
      </c>
      <c r="E754" s="71" t="str">
        <f>IFERROR(VLOOKUP(D754,总目录!E:H,4,0),"")</f>
        <v/>
      </c>
      <c r="F754" s="71" t="str">
        <f t="shared" si="46"/>
        <v/>
      </c>
      <c r="G754" s="71" t="str">
        <f>IFERROR(VLOOKUP(D754,总目录!E:G,2,0),"")</f>
        <v/>
      </c>
      <c r="H754" s="71" t="str">
        <f>IFERROR(VLOOKUP(D754,总目录!E:G,3,0),"")</f>
        <v/>
      </c>
      <c r="I754" s="73" t="str">
        <f t="shared" si="47"/>
        <v/>
      </c>
    </row>
    <row r="755" spans="1:9" x14ac:dyDescent="0.25">
      <c r="A755" s="73" t="str">
        <f t="shared" si="44"/>
        <v/>
      </c>
      <c r="B755" s="16"/>
      <c r="C755" s="15"/>
      <c r="D755" s="71" t="str">
        <f t="shared" si="45"/>
        <v/>
      </c>
      <c r="E755" s="71" t="str">
        <f>IFERROR(VLOOKUP(D755,总目录!E:H,4,0),"")</f>
        <v/>
      </c>
      <c r="F755" s="71" t="str">
        <f t="shared" si="46"/>
        <v/>
      </c>
      <c r="G755" s="71" t="str">
        <f>IFERROR(VLOOKUP(D755,总目录!E:G,2,0),"")</f>
        <v/>
      </c>
      <c r="H755" s="71" t="str">
        <f>IFERROR(VLOOKUP(D755,总目录!E:G,3,0),"")</f>
        <v/>
      </c>
      <c r="I755" s="73" t="str">
        <f t="shared" si="47"/>
        <v/>
      </c>
    </row>
    <row r="756" spans="1:9" x14ac:dyDescent="0.25">
      <c r="A756" s="73" t="str">
        <f t="shared" si="44"/>
        <v/>
      </c>
      <c r="B756" s="16"/>
      <c r="C756" s="15"/>
      <c r="D756" s="71" t="str">
        <f t="shared" si="45"/>
        <v/>
      </c>
      <c r="E756" s="71" t="str">
        <f>IFERROR(VLOOKUP(D756,总目录!E:H,4,0),"")</f>
        <v/>
      </c>
      <c r="F756" s="71" t="str">
        <f t="shared" si="46"/>
        <v/>
      </c>
      <c r="G756" s="71" t="str">
        <f>IFERROR(VLOOKUP(D756,总目录!E:G,2,0),"")</f>
        <v/>
      </c>
      <c r="H756" s="71" t="str">
        <f>IFERROR(VLOOKUP(D756,总目录!E:G,3,0),"")</f>
        <v/>
      </c>
      <c r="I756" s="73" t="str">
        <f t="shared" si="47"/>
        <v/>
      </c>
    </row>
    <row r="757" spans="1:9" x14ac:dyDescent="0.25">
      <c r="A757" s="73" t="str">
        <f t="shared" si="44"/>
        <v/>
      </c>
      <c r="B757" s="16"/>
      <c r="C757" s="15"/>
      <c r="D757" s="71" t="str">
        <f t="shared" si="45"/>
        <v/>
      </c>
      <c r="E757" s="71" t="str">
        <f>IFERROR(VLOOKUP(D757,总目录!E:H,4,0),"")</f>
        <v/>
      </c>
      <c r="F757" s="71" t="str">
        <f t="shared" si="46"/>
        <v/>
      </c>
      <c r="G757" s="71" t="str">
        <f>IFERROR(VLOOKUP(D757,总目录!E:G,2,0),"")</f>
        <v/>
      </c>
      <c r="H757" s="71" t="str">
        <f>IFERROR(VLOOKUP(D757,总目录!E:G,3,0),"")</f>
        <v/>
      </c>
      <c r="I757" s="73" t="str">
        <f t="shared" si="47"/>
        <v/>
      </c>
    </row>
    <row r="758" spans="1:9" x14ac:dyDescent="0.25">
      <c r="A758" s="73" t="str">
        <f t="shared" si="44"/>
        <v/>
      </c>
      <c r="B758" s="16"/>
      <c r="C758" s="15"/>
      <c r="D758" s="71" t="str">
        <f t="shared" si="45"/>
        <v/>
      </c>
      <c r="E758" s="71" t="str">
        <f>IFERROR(VLOOKUP(D758,总目录!E:H,4,0),"")</f>
        <v/>
      </c>
      <c r="F758" s="71" t="str">
        <f t="shared" si="46"/>
        <v/>
      </c>
      <c r="G758" s="71" t="str">
        <f>IFERROR(VLOOKUP(D758,总目录!E:G,2,0),"")</f>
        <v/>
      </c>
      <c r="H758" s="71" t="str">
        <f>IFERROR(VLOOKUP(D758,总目录!E:G,3,0),"")</f>
        <v/>
      </c>
      <c r="I758" s="73" t="str">
        <f t="shared" si="47"/>
        <v/>
      </c>
    </row>
    <row r="759" spans="1:9" x14ac:dyDescent="0.25">
      <c r="A759" s="73" t="str">
        <f t="shared" si="44"/>
        <v/>
      </c>
      <c r="B759" s="16"/>
      <c r="C759" s="15"/>
      <c r="D759" s="71" t="str">
        <f t="shared" si="45"/>
        <v/>
      </c>
      <c r="E759" s="71" t="str">
        <f>IFERROR(VLOOKUP(D759,总目录!E:H,4,0),"")</f>
        <v/>
      </c>
      <c r="F759" s="71" t="str">
        <f t="shared" si="46"/>
        <v/>
      </c>
      <c r="G759" s="71" t="str">
        <f>IFERROR(VLOOKUP(D759,总目录!E:G,2,0),"")</f>
        <v/>
      </c>
      <c r="H759" s="71" t="str">
        <f>IFERROR(VLOOKUP(D759,总目录!E:G,3,0),"")</f>
        <v/>
      </c>
      <c r="I759" s="73" t="str">
        <f t="shared" si="47"/>
        <v/>
      </c>
    </row>
    <row r="760" spans="1:9" x14ac:dyDescent="0.25">
      <c r="A760" s="73" t="str">
        <f t="shared" si="44"/>
        <v/>
      </c>
      <c r="B760" s="16"/>
      <c r="C760" s="15"/>
      <c r="D760" s="71" t="str">
        <f t="shared" si="45"/>
        <v/>
      </c>
      <c r="E760" s="71" t="str">
        <f>IFERROR(VLOOKUP(D760,总目录!E:H,4,0),"")</f>
        <v/>
      </c>
      <c r="F760" s="71" t="str">
        <f t="shared" si="46"/>
        <v/>
      </c>
      <c r="G760" s="71" t="str">
        <f>IFERROR(VLOOKUP(D760,总目录!E:G,2,0),"")</f>
        <v/>
      </c>
      <c r="H760" s="71" t="str">
        <f>IFERROR(VLOOKUP(D760,总目录!E:G,3,0),"")</f>
        <v/>
      </c>
      <c r="I760" s="73" t="str">
        <f t="shared" si="47"/>
        <v/>
      </c>
    </row>
    <row r="761" spans="1:9" x14ac:dyDescent="0.25">
      <c r="A761" s="73" t="str">
        <f t="shared" si="44"/>
        <v/>
      </c>
      <c r="B761" s="16"/>
      <c r="C761" s="15"/>
      <c r="D761" s="71" t="str">
        <f t="shared" si="45"/>
        <v/>
      </c>
      <c r="E761" s="71" t="str">
        <f>IFERROR(VLOOKUP(D761,总目录!E:H,4,0),"")</f>
        <v/>
      </c>
      <c r="F761" s="71" t="str">
        <f t="shared" si="46"/>
        <v/>
      </c>
      <c r="G761" s="71" t="str">
        <f>IFERROR(VLOOKUP(D761,总目录!E:G,2,0),"")</f>
        <v/>
      </c>
      <c r="H761" s="71" t="str">
        <f>IFERROR(VLOOKUP(D761,总目录!E:G,3,0),"")</f>
        <v/>
      </c>
      <c r="I761" s="73" t="str">
        <f t="shared" si="47"/>
        <v/>
      </c>
    </row>
    <row r="762" spans="1:9" x14ac:dyDescent="0.25">
      <c r="A762" s="73" t="str">
        <f t="shared" si="44"/>
        <v/>
      </c>
      <c r="B762" s="16"/>
      <c r="C762" s="15"/>
      <c r="D762" s="71" t="str">
        <f t="shared" si="45"/>
        <v/>
      </c>
      <c r="E762" s="71" t="str">
        <f>IFERROR(VLOOKUP(D762,总目录!E:H,4,0),"")</f>
        <v/>
      </c>
      <c r="F762" s="71" t="str">
        <f t="shared" si="46"/>
        <v/>
      </c>
      <c r="G762" s="71" t="str">
        <f>IFERROR(VLOOKUP(D762,总目录!E:G,2,0),"")</f>
        <v/>
      </c>
      <c r="H762" s="71" t="str">
        <f>IFERROR(VLOOKUP(D762,总目录!E:G,3,0),"")</f>
        <v/>
      </c>
      <c r="I762" s="73" t="str">
        <f t="shared" si="47"/>
        <v/>
      </c>
    </row>
    <row r="763" spans="1:9" x14ac:dyDescent="0.25">
      <c r="A763" s="73" t="str">
        <f t="shared" si="44"/>
        <v/>
      </c>
      <c r="B763" s="16"/>
      <c r="C763" s="15"/>
      <c r="D763" s="71" t="str">
        <f t="shared" si="45"/>
        <v/>
      </c>
      <c r="E763" s="71" t="str">
        <f>IFERROR(VLOOKUP(D763,总目录!E:H,4,0),"")</f>
        <v/>
      </c>
      <c r="F763" s="71" t="str">
        <f t="shared" si="46"/>
        <v/>
      </c>
      <c r="G763" s="71" t="str">
        <f>IFERROR(VLOOKUP(D763,总目录!E:G,2,0),"")</f>
        <v/>
      </c>
      <c r="H763" s="71" t="str">
        <f>IFERROR(VLOOKUP(D763,总目录!E:G,3,0),"")</f>
        <v/>
      </c>
      <c r="I763" s="73" t="str">
        <f t="shared" si="47"/>
        <v/>
      </c>
    </row>
    <row r="764" spans="1:9" x14ac:dyDescent="0.25">
      <c r="A764" s="73" t="str">
        <f t="shared" si="44"/>
        <v/>
      </c>
      <c r="B764" s="16"/>
      <c r="C764" s="15"/>
      <c r="D764" s="71" t="str">
        <f t="shared" si="45"/>
        <v/>
      </c>
      <c r="E764" s="71" t="str">
        <f>IFERROR(VLOOKUP(D764,总目录!E:H,4,0),"")</f>
        <v/>
      </c>
      <c r="F764" s="71" t="str">
        <f t="shared" si="46"/>
        <v/>
      </c>
      <c r="G764" s="71" t="str">
        <f>IFERROR(VLOOKUP(D764,总目录!E:G,2,0),"")</f>
        <v/>
      </c>
      <c r="H764" s="71" t="str">
        <f>IFERROR(VLOOKUP(D764,总目录!E:G,3,0),"")</f>
        <v/>
      </c>
      <c r="I764" s="73" t="str">
        <f t="shared" si="47"/>
        <v/>
      </c>
    </row>
    <row r="765" spans="1:9" x14ac:dyDescent="0.25">
      <c r="A765" s="73" t="str">
        <f t="shared" si="44"/>
        <v/>
      </c>
      <c r="B765" s="16"/>
      <c r="C765" s="15"/>
      <c r="D765" s="71" t="str">
        <f t="shared" si="45"/>
        <v/>
      </c>
      <c r="E765" s="71" t="str">
        <f>IFERROR(VLOOKUP(D765,总目录!E:H,4,0),"")</f>
        <v/>
      </c>
      <c r="F765" s="71" t="str">
        <f t="shared" si="46"/>
        <v/>
      </c>
      <c r="G765" s="71" t="str">
        <f>IFERROR(VLOOKUP(D765,总目录!E:G,2,0),"")</f>
        <v/>
      </c>
      <c r="H765" s="71" t="str">
        <f>IFERROR(VLOOKUP(D765,总目录!E:G,3,0),"")</f>
        <v/>
      </c>
      <c r="I765" s="73" t="str">
        <f t="shared" si="47"/>
        <v/>
      </c>
    </row>
    <row r="766" spans="1:9" x14ac:dyDescent="0.25">
      <c r="A766" s="73" t="str">
        <f t="shared" si="44"/>
        <v/>
      </c>
      <c r="B766" s="16"/>
      <c r="C766" s="15"/>
      <c r="D766" s="71" t="str">
        <f t="shared" si="45"/>
        <v/>
      </c>
      <c r="E766" s="71" t="str">
        <f>IFERROR(VLOOKUP(D766,总目录!E:H,4,0),"")</f>
        <v/>
      </c>
      <c r="F766" s="71" t="str">
        <f t="shared" si="46"/>
        <v/>
      </c>
      <c r="G766" s="71" t="str">
        <f>IFERROR(VLOOKUP(D766,总目录!E:G,2,0),"")</f>
        <v/>
      </c>
      <c r="H766" s="71" t="str">
        <f>IFERROR(VLOOKUP(D766,总目录!E:G,3,0),"")</f>
        <v/>
      </c>
      <c r="I766" s="73" t="str">
        <f t="shared" si="47"/>
        <v/>
      </c>
    </row>
    <row r="767" spans="1:9" x14ac:dyDescent="0.25">
      <c r="A767" s="73" t="str">
        <f t="shared" si="44"/>
        <v/>
      </c>
      <c r="B767" s="16"/>
      <c r="C767" s="15"/>
      <c r="D767" s="71" t="str">
        <f t="shared" si="45"/>
        <v/>
      </c>
      <c r="E767" s="71" t="str">
        <f>IFERROR(VLOOKUP(D767,总目录!E:H,4,0),"")</f>
        <v/>
      </c>
      <c r="F767" s="71" t="str">
        <f t="shared" si="46"/>
        <v/>
      </c>
      <c r="G767" s="71" t="str">
        <f>IFERROR(VLOOKUP(D767,总目录!E:G,2,0),"")</f>
        <v/>
      </c>
      <c r="H767" s="71" t="str">
        <f>IFERROR(VLOOKUP(D767,总目录!E:G,3,0),"")</f>
        <v/>
      </c>
      <c r="I767" s="73" t="str">
        <f t="shared" si="47"/>
        <v/>
      </c>
    </row>
    <row r="768" spans="1:9" x14ac:dyDescent="0.25">
      <c r="A768" s="73" t="str">
        <f t="shared" si="44"/>
        <v/>
      </c>
      <c r="B768" s="16"/>
      <c r="C768" s="15"/>
      <c r="D768" s="71" t="str">
        <f t="shared" si="45"/>
        <v/>
      </c>
      <c r="E768" s="71" t="str">
        <f>IFERROR(VLOOKUP(D768,总目录!E:H,4,0),"")</f>
        <v/>
      </c>
      <c r="F768" s="71" t="str">
        <f t="shared" si="46"/>
        <v/>
      </c>
      <c r="G768" s="71" t="str">
        <f>IFERROR(VLOOKUP(D768,总目录!E:G,2,0),"")</f>
        <v/>
      </c>
      <c r="H768" s="71" t="str">
        <f>IFERROR(VLOOKUP(D768,总目录!E:G,3,0),"")</f>
        <v/>
      </c>
      <c r="I768" s="73" t="str">
        <f t="shared" si="47"/>
        <v/>
      </c>
    </row>
    <row r="769" spans="1:9" x14ac:dyDescent="0.25">
      <c r="A769" s="73" t="str">
        <f t="shared" si="44"/>
        <v/>
      </c>
      <c r="B769" s="16"/>
      <c r="C769" s="15"/>
      <c r="D769" s="71" t="str">
        <f t="shared" si="45"/>
        <v/>
      </c>
      <c r="E769" s="71" t="str">
        <f>IFERROR(VLOOKUP(D769,总目录!E:H,4,0),"")</f>
        <v/>
      </c>
      <c r="F769" s="71" t="str">
        <f t="shared" si="46"/>
        <v/>
      </c>
      <c r="G769" s="71" t="str">
        <f>IFERROR(VLOOKUP(D769,总目录!E:G,2,0),"")</f>
        <v/>
      </c>
      <c r="H769" s="71" t="str">
        <f>IFERROR(VLOOKUP(D769,总目录!E:G,3,0),"")</f>
        <v/>
      </c>
      <c r="I769" s="73" t="str">
        <f t="shared" si="47"/>
        <v/>
      </c>
    </row>
    <row r="770" spans="1:9" x14ac:dyDescent="0.25">
      <c r="A770" s="73" t="str">
        <f t="shared" si="44"/>
        <v/>
      </c>
      <c r="B770" s="16"/>
      <c r="C770" s="15"/>
      <c r="D770" s="71" t="str">
        <f t="shared" si="45"/>
        <v/>
      </c>
      <c r="E770" s="71" t="str">
        <f>IFERROR(VLOOKUP(D770,总目录!E:H,4,0),"")</f>
        <v/>
      </c>
      <c r="F770" s="71" t="str">
        <f t="shared" si="46"/>
        <v/>
      </c>
      <c r="G770" s="71" t="str">
        <f>IFERROR(VLOOKUP(D770,总目录!E:G,2,0),"")</f>
        <v/>
      </c>
      <c r="H770" s="71" t="str">
        <f>IFERROR(VLOOKUP(D770,总目录!E:G,3,0),"")</f>
        <v/>
      </c>
      <c r="I770" s="73" t="str">
        <f t="shared" si="47"/>
        <v/>
      </c>
    </row>
    <row r="771" spans="1:9" x14ac:dyDescent="0.25">
      <c r="A771" s="73" t="str">
        <f t="shared" ref="A771:A834" si="48">IF(B771="","",ROW(B771)-1)</f>
        <v/>
      </c>
      <c r="B771" s="16"/>
      <c r="C771" s="15"/>
      <c r="D771" s="71" t="str">
        <f t="shared" ref="D771:D834" si="49">IF(B771="","",MID(B771,0+1,FIND("-",B771,1)-1))</f>
        <v/>
      </c>
      <c r="E771" s="71" t="str">
        <f>IFERROR(VLOOKUP(D771,总目录!E:H,4,0),"")</f>
        <v/>
      </c>
      <c r="F771" s="71" t="str">
        <f t="shared" ref="F771:F834" si="50">HYPERLINK("#"&amp;D771&amp;"!D2",D771)</f>
        <v/>
      </c>
      <c r="G771" s="71" t="str">
        <f>IFERROR(VLOOKUP(D771,总目录!E:G,2,0),"")</f>
        <v/>
      </c>
      <c r="H771" s="71" t="str">
        <f>IFERROR(VLOOKUP(D771,总目录!E:G,3,0),"")</f>
        <v/>
      </c>
      <c r="I771" s="73" t="str">
        <f t="shared" ref="I771:I834" si="51">IF(B771="","",ROW(B771)-1)</f>
        <v/>
      </c>
    </row>
    <row r="772" spans="1:9" x14ac:dyDescent="0.25">
      <c r="A772" s="73" t="str">
        <f t="shared" si="48"/>
        <v/>
      </c>
      <c r="B772" s="16"/>
      <c r="C772" s="15"/>
      <c r="D772" s="71" t="str">
        <f t="shared" si="49"/>
        <v/>
      </c>
      <c r="E772" s="71" t="str">
        <f>IFERROR(VLOOKUP(D772,总目录!E:H,4,0),"")</f>
        <v/>
      </c>
      <c r="F772" s="71" t="str">
        <f t="shared" si="50"/>
        <v/>
      </c>
      <c r="G772" s="71" t="str">
        <f>IFERROR(VLOOKUP(D772,总目录!E:G,2,0),"")</f>
        <v/>
      </c>
      <c r="H772" s="71" t="str">
        <f>IFERROR(VLOOKUP(D772,总目录!E:G,3,0),"")</f>
        <v/>
      </c>
      <c r="I772" s="73" t="str">
        <f t="shared" si="51"/>
        <v/>
      </c>
    </row>
    <row r="773" spans="1:9" x14ac:dyDescent="0.25">
      <c r="A773" s="73" t="str">
        <f t="shared" si="48"/>
        <v/>
      </c>
      <c r="B773" s="16"/>
      <c r="C773" s="15"/>
      <c r="D773" s="71" t="str">
        <f t="shared" si="49"/>
        <v/>
      </c>
      <c r="E773" s="71" t="str">
        <f>IFERROR(VLOOKUP(D773,总目录!E:H,4,0),"")</f>
        <v/>
      </c>
      <c r="F773" s="71" t="str">
        <f t="shared" si="50"/>
        <v/>
      </c>
      <c r="G773" s="71" t="str">
        <f>IFERROR(VLOOKUP(D773,总目录!E:G,2,0),"")</f>
        <v/>
      </c>
      <c r="H773" s="71" t="str">
        <f>IFERROR(VLOOKUP(D773,总目录!E:G,3,0),"")</f>
        <v/>
      </c>
      <c r="I773" s="73" t="str">
        <f t="shared" si="51"/>
        <v/>
      </c>
    </row>
    <row r="774" spans="1:9" x14ac:dyDescent="0.25">
      <c r="A774" s="73" t="str">
        <f t="shared" si="48"/>
        <v/>
      </c>
      <c r="B774" s="16"/>
      <c r="C774" s="15"/>
      <c r="D774" s="71" t="str">
        <f t="shared" si="49"/>
        <v/>
      </c>
      <c r="E774" s="71" t="str">
        <f>IFERROR(VLOOKUP(D774,总目录!E:H,4,0),"")</f>
        <v/>
      </c>
      <c r="F774" s="71" t="str">
        <f t="shared" si="50"/>
        <v/>
      </c>
      <c r="G774" s="71" t="str">
        <f>IFERROR(VLOOKUP(D774,总目录!E:G,2,0),"")</f>
        <v/>
      </c>
      <c r="H774" s="71" t="str">
        <f>IFERROR(VLOOKUP(D774,总目录!E:G,3,0),"")</f>
        <v/>
      </c>
      <c r="I774" s="73" t="str">
        <f t="shared" si="51"/>
        <v/>
      </c>
    </row>
    <row r="775" spans="1:9" x14ac:dyDescent="0.25">
      <c r="A775" s="73" t="str">
        <f t="shared" si="48"/>
        <v/>
      </c>
      <c r="B775" s="16"/>
      <c r="C775" s="15"/>
      <c r="D775" s="71" t="str">
        <f t="shared" si="49"/>
        <v/>
      </c>
      <c r="E775" s="71" t="str">
        <f>IFERROR(VLOOKUP(D775,总目录!E:H,4,0),"")</f>
        <v/>
      </c>
      <c r="F775" s="71" t="str">
        <f t="shared" si="50"/>
        <v/>
      </c>
      <c r="G775" s="71" t="str">
        <f>IFERROR(VLOOKUP(D775,总目录!E:G,2,0),"")</f>
        <v/>
      </c>
      <c r="H775" s="71" t="str">
        <f>IFERROR(VLOOKUP(D775,总目录!E:G,3,0),"")</f>
        <v/>
      </c>
      <c r="I775" s="73" t="str">
        <f t="shared" si="51"/>
        <v/>
      </c>
    </row>
    <row r="776" spans="1:9" x14ac:dyDescent="0.25">
      <c r="A776" s="73" t="str">
        <f t="shared" si="48"/>
        <v/>
      </c>
      <c r="B776" s="16"/>
      <c r="C776" s="15"/>
      <c r="D776" s="71" t="str">
        <f t="shared" si="49"/>
        <v/>
      </c>
      <c r="E776" s="71" t="str">
        <f>IFERROR(VLOOKUP(D776,总目录!E:H,4,0),"")</f>
        <v/>
      </c>
      <c r="F776" s="71" t="str">
        <f t="shared" si="50"/>
        <v/>
      </c>
      <c r="G776" s="71" t="str">
        <f>IFERROR(VLOOKUP(D776,总目录!E:G,2,0),"")</f>
        <v/>
      </c>
      <c r="H776" s="71" t="str">
        <f>IFERROR(VLOOKUP(D776,总目录!E:G,3,0),"")</f>
        <v/>
      </c>
      <c r="I776" s="73" t="str">
        <f t="shared" si="51"/>
        <v/>
      </c>
    </row>
    <row r="777" spans="1:9" x14ac:dyDescent="0.25">
      <c r="A777" s="73" t="str">
        <f t="shared" si="48"/>
        <v/>
      </c>
      <c r="B777" s="16"/>
      <c r="C777" s="15"/>
      <c r="D777" s="71" t="str">
        <f t="shared" si="49"/>
        <v/>
      </c>
      <c r="E777" s="71" t="str">
        <f>IFERROR(VLOOKUP(D777,总目录!E:H,4,0),"")</f>
        <v/>
      </c>
      <c r="F777" s="71" t="str">
        <f t="shared" si="50"/>
        <v/>
      </c>
      <c r="G777" s="71" t="str">
        <f>IFERROR(VLOOKUP(D777,总目录!E:G,2,0),"")</f>
        <v/>
      </c>
      <c r="H777" s="71" t="str">
        <f>IFERROR(VLOOKUP(D777,总目录!E:G,3,0),"")</f>
        <v/>
      </c>
      <c r="I777" s="73" t="str">
        <f t="shared" si="51"/>
        <v/>
      </c>
    </row>
    <row r="778" spans="1:9" x14ac:dyDescent="0.25">
      <c r="A778" s="73" t="str">
        <f t="shared" si="48"/>
        <v/>
      </c>
      <c r="B778" s="16"/>
      <c r="C778" s="15"/>
      <c r="D778" s="71" t="str">
        <f t="shared" si="49"/>
        <v/>
      </c>
      <c r="E778" s="71" t="str">
        <f>IFERROR(VLOOKUP(D778,总目录!E:H,4,0),"")</f>
        <v/>
      </c>
      <c r="F778" s="71" t="str">
        <f t="shared" si="50"/>
        <v/>
      </c>
      <c r="G778" s="71" t="str">
        <f>IFERROR(VLOOKUP(D778,总目录!E:G,2,0),"")</f>
        <v/>
      </c>
      <c r="H778" s="71" t="str">
        <f>IFERROR(VLOOKUP(D778,总目录!E:G,3,0),"")</f>
        <v/>
      </c>
      <c r="I778" s="73" t="str">
        <f t="shared" si="51"/>
        <v/>
      </c>
    </row>
    <row r="779" spans="1:9" x14ac:dyDescent="0.25">
      <c r="A779" s="73" t="str">
        <f t="shared" si="48"/>
        <v/>
      </c>
      <c r="B779" s="16"/>
      <c r="C779" s="15"/>
      <c r="D779" s="71" t="str">
        <f t="shared" si="49"/>
        <v/>
      </c>
      <c r="E779" s="71" t="str">
        <f>IFERROR(VLOOKUP(D779,总目录!E:H,4,0),"")</f>
        <v/>
      </c>
      <c r="F779" s="71" t="str">
        <f t="shared" si="50"/>
        <v/>
      </c>
      <c r="G779" s="71" t="str">
        <f>IFERROR(VLOOKUP(D779,总目录!E:G,2,0),"")</f>
        <v/>
      </c>
      <c r="H779" s="71" t="str">
        <f>IFERROR(VLOOKUP(D779,总目录!E:G,3,0),"")</f>
        <v/>
      </c>
      <c r="I779" s="73" t="str">
        <f t="shared" si="51"/>
        <v/>
      </c>
    </row>
    <row r="780" spans="1:9" x14ac:dyDescent="0.25">
      <c r="A780" s="73" t="str">
        <f t="shared" si="48"/>
        <v/>
      </c>
      <c r="B780" s="16"/>
      <c r="C780" s="15"/>
      <c r="D780" s="71" t="str">
        <f t="shared" si="49"/>
        <v/>
      </c>
      <c r="E780" s="71" t="str">
        <f>IFERROR(VLOOKUP(D780,总目录!E:H,4,0),"")</f>
        <v/>
      </c>
      <c r="F780" s="71" t="str">
        <f t="shared" si="50"/>
        <v/>
      </c>
      <c r="G780" s="71" t="str">
        <f>IFERROR(VLOOKUP(D780,总目录!E:G,2,0),"")</f>
        <v/>
      </c>
      <c r="H780" s="71" t="str">
        <f>IFERROR(VLOOKUP(D780,总目录!E:G,3,0),"")</f>
        <v/>
      </c>
      <c r="I780" s="73" t="str">
        <f t="shared" si="51"/>
        <v/>
      </c>
    </row>
    <row r="781" spans="1:9" x14ac:dyDescent="0.25">
      <c r="A781" s="73" t="str">
        <f t="shared" si="48"/>
        <v/>
      </c>
      <c r="B781" s="16"/>
      <c r="C781" s="15"/>
      <c r="D781" s="71" t="str">
        <f t="shared" si="49"/>
        <v/>
      </c>
      <c r="E781" s="71" t="str">
        <f>IFERROR(VLOOKUP(D781,总目录!E:H,4,0),"")</f>
        <v/>
      </c>
      <c r="F781" s="71" t="str">
        <f t="shared" si="50"/>
        <v/>
      </c>
      <c r="G781" s="71" t="str">
        <f>IFERROR(VLOOKUP(D781,总目录!E:G,2,0),"")</f>
        <v/>
      </c>
      <c r="H781" s="71" t="str">
        <f>IFERROR(VLOOKUP(D781,总目录!E:G,3,0),"")</f>
        <v/>
      </c>
      <c r="I781" s="73" t="str">
        <f t="shared" si="51"/>
        <v/>
      </c>
    </row>
    <row r="782" spans="1:9" x14ac:dyDescent="0.25">
      <c r="A782" s="73" t="str">
        <f t="shared" si="48"/>
        <v/>
      </c>
      <c r="B782" s="16"/>
      <c r="C782" s="15"/>
      <c r="D782" s="71" t="str">
        <f t="shared" si="49"/>
        <v/>
      </c>
      <c r="E782" s="71" t="str">
        <f>IFERROR(VLOOKUP(D782,总目录!E:H,4,0),"")</f>
        <v/>
      </c>
      <c r="F782" s="71" t="str">
        <f t="shared" si="50"/>
        <v/>
      </c>
      <c r="G782" s="71" t="str">
        <f>IFERROR(VLOOKUP(D782,总目录!E:G,2,0),"")</f>
        <v/>
      </c>
      <c r="H782" s="71" t="str">
        <f>IFERROR(VLOOKUP(D782,总目录!E:G,3,0),"")</f>
        <v/>
      </c>
      <c r="I782" s="73" t="str">
        <f t="shared" si="51"/>
        <v/>
      </c>
    </row>
    <row r="783" spans="1:9" x14ac:dyDescent="0.25">
      <c r="A783" s="73" t="str">
        <f t="shared" si="48"/>
        <v/>
      </c>
      <c r="B783" s="16"/>
      <c r="C783" s="15"/>
      <c r="D783" s="71" t="str">
        <f t="shared" si="49"/>
        <v/>
      </c>
      <c r="E783" s="71" t="str">
        <f>IFERROR(VLOOKUP(D783,总目录!E:H,4,0),"")</f>
        <v/>
      </c>
      <c r="F783" s="71" t="str">
        <f t="shared" si="50"/>
        <v/>
      </c>
      <c r="G783" s="71" t="str">
        <f>IFERROR(VLOOKUP(D783,总目录!E:G,2,0),"")</f>
        <v/>
      </c>
      <c r="H783" s="71" t="str">
        <f>IFERROR(VLOOKUP(D783,总目录!E:G,3,0),"")</f>
        <v/>
      </c>
      <c r="I783" s="73" t="str">
        <f t="shared" si="51"/>
        <v/>
      </c>
    </row>
    <row r="784" spans="1:9" x14ac:dyDescent="0.25">
      <c r="A784" s="73" t="str">
        <f t="shared" si="48"/>
        <v/>
      </c>
      <c r="B784" s="16"/>
      <c r="C784" s="15"/>
      <c r="D784" s="71" t="str">
        <f t="shared" si="49"/>
        <v/>
      </c>
      <c r="E784" s="71" t="str">
        <f>IFERROR(VLOOKUP(D784,总目录!E:H,4,0),"")</f>
        <v/>
      </c>
      <c r="F784" s="71" t="str">
        <f t="shared" si="50"/>
        <v/>
      </c>
      <c r="G784" s="71" t="str">
        <f>IFERROR(VLOOKUP(D784,总目录!E:G,2,0),"")</f>
        <v/>
      </c>
      <c r="H784" s="71" t="str">
        <f>IFERROR(VLOOKUP(D784,总目录!E:G,3,0),"")</f>
        <v/>
      </c>
      <c r="I784" s="73" t="str">
        <f t="shared" si="51"/>
        <v/>
      </c>
    </row>
    <row r="785" spans="1:9" x14ac:dyDescent="0.25">
      <c r="A785" s="73" t="str">
        <f t="shared" si="48"/>
        <v/>
      </c>
      <c r="B785" s="16"/>
      <c r="C785" s="15"/>
      <c r="D785" s="71" t="str">
        <f t="shared" si="49"/>
        <v/>
      </c>
      <c r="E785" s="71" t="str">
        <f>IFERROR(VLOOKUP(D785,总目录!E:H,4,0),"")</f>
        <v/>
      </c>
      <c r="F785" s="71" t="str">
        <f t="shared" si="50"/>
        <v/>
      </c>
      <c r="G785" s="71" t="str">
        <f>IFERROR(VLOOKUP(D785,总目录!E:G,2,0),"")</f>
        <v/>
      </c>
      <c r="H785" s="71" t="str">
        <f>IFERROR(VLOOKUP(D785,总目录!E:G,3,0),"")</f>
        <v/>
      </c>
      <c r="I785" s="73" t="str">
        <f t="shared" si="51"/>
        <v/>
      </c>
    </row>
    <row r="786" spans="1:9" x14ac:dyDescent="0.25">
      <c r="A786" s="73" t="str">
        <f t="shared" si="48"/>
        <v/>
      </c>
      <c r="B786" s="16"/>
      <c r="C786" s="15"/>
      <c r="D786" s="71" t="str">
        <f t="shared" si="49"/>
        <v/>
      </c>
      <c r="E786" s="71" t="str">
        <f>IFERROR(VLOOKUP(D786,总目录!E:H,4,0),"")</f>
        <v/>
      </c>
      <c r="F786" s="71" t="str">
        <f t="shared" si="50"/>
        <v/>
      </c>
      <c r="G786" s="71" t="str">
        <f>IFERROR(VLOOKUP(D786,总目录!E:G,2,0),"")</f>
        <v/>
      </c>
      <c r="H786" s="71" t="str">
        <f>IFERROR(VLOOKUP(D786,总目录!E:G,3,0),"")</f>
        <v/>
      </c>
      <c r="I786" s="73" t="str">
        <f t="shared" si="51"/>
        <v/>
      </c>
    </row>
    <row r="787" spans="1:9" x14ac:dyDescent="0.25">
      <c r="A787" s="73" t="str">
        <f t="shared" si="48"/>
        <v/>
      </c>
      <c r="B787" s="16"/>
      <c r="C787" s="15"/>
      <c r="D787" s="71" t="str">
        <f t="shared" si="49"/>
        <v/>
      </c>
      <c r="E787" s="71" t="str">
        <f>IFERROR(VLOOKUP(D787,总目录!E:H,4,0),"")</f>
        <v/>
      </c>
      <c r="F787" s="71" t="str">
        <f t="shared" si="50"/>
        <v/>
      </c>
      <c r="G787" s="71" t="str">
        <f>IFERROR(VLOOKUP(D787,总目录!E:G,2,0),"")</f>
        <v/>
      </c>
      <c r="H787" s="71" t="str">
        <f>IFERROR(VLOOKUP(D787,总目录!E:G,3,0),"")</f>
        <v/>
      </c>
      <c r="I787" s="73" t="str">
        <f t="shared" si="51"/>
        <v/>
      </c>
    </row>
    <row r="788" spans="1:9" x14ac:dyDescent="0.25">
      <c r="A788" s="73" t="str">
        <f t="shared" si="48"/>
        <v/>
      </c>
      <c r="B788" s="16"/>
      <c r="C788" s="15"/>
      <c r="D788" s="71" t="str">
        <f t="shared" si="49"/>
        <v/>
      </c>
      <c r="E788" s="71" t="str">
        <f>IFERROR(VLOOKUP(D788,总目录!E:H,4,0),"")</f>
        <v/>
      </c>
      <c r="F788" s="71" t="str">
        <f t="shared" si="50"/>
        <v/>
      </c>
      <c r="G788" s="71" t="str">
        <f>IFERROR(VLOOKUP(D788,总目录!E:G,2,0),"")</f>
        <v/>
      </c>
      <c r="H788" s="71" t="str">
        <f>IFERROR(VLOOKUP(D788,总目录!E:G,3,0),"")</f>
        <v/>
      </c>
      <c r="I788" s="73" t="str">
        <f t="shared" si="51"/>
        <v/>
      </c>
    </row>
    <row r="789" spans="1:9" x14ac:dyDescent="0.25">
      <c r="A789" s="73" t="str">
        <f t="shared" si="48"/>
        <v/>
      </c>
      <c r="B789" s="16"/>
      <c r="C789" s="15"/>
      <c r="D789" s="71" t="str">
        <f t="shared" si="49"/>
        <v/>
      </c>
      <c r="E789" s="71" t="str">
        <f>IFERROR(VLOOKUP(D789,总目录!E:H,4,0),"")</f>
        <v/>
      </c>
      <c r="F789" s="71" t="str">
        <f t="shared" si="50"/>
        <v/>
      </c>
      <c r="G789" s="71" t="str">
        <f>IFERROR(VLOOKUP(D789,总目录!E:G,2,0),"")</f>
        <v/>
      </c>
      <c r="H789" s="71" t="str">
        <f>IFERROR(VLOOKUP(D789,总目录!E:G,3,0),"")</f>
        <v/>
      </c>
      <c r="I789" s="73" t="str">
        <f t="shared" si="51"/>
        <v/>
      </c>
    </row>
    <row r="790" spans="1:9" x14ac:dyDescent="0.25">
      <c r="A790" s="73" t="str">
        <f t="shared" si="48"/>
        <v/>
      </c>
      <c r="B790" s="16"/>
      <c r="C790" s="15"/>
      <c r="D790" s="71" t="str">
        <f t="shared" si="49"/>
        <v/>
      </c>
      <c r="E790" s="71" t="str">
        <f>IFERROR(VLOOKUP(D790,总目录!E:H,4,0),"")</f>
        <v/>
      </c>
      <c r="F790" s="71" t="str">
        <f t="shared" si="50"/>
        <v/>
      </c>
      <c r="G790" s="71" t="str">
        <f>IFERROR(VLOOKUP(D790,总目录!E:G,2,0),"")</f>
        <v/>
      </c>
      <c r="H790" s="71" t="str">
        <f>IFERROR(VLOOKUP(D790,总目录!E:G,3,0),"")</f>
        <v/>
      </c>
      <c r="I790" s="73" t="str">
        <f t="shared" si="51"/>
        <v/>
      </c>
    </row>
    <row r="791" spans="1:9" x14ac:dyDescent="0.25">
      <c r="A791" s="73" t="str">
        <f t="shared" si="48"/>
        <v/>
      </c>
      <c r="B791" s="16"/>
      <c r="C791" s="15"/>
      <c r="D791" s="71" t="str">
        <f t="shared" si="49"/>
        <v/>
      </c>
      <c r="E791" s="71" t="str">
        <f>IFERROR(VLOOKUP(D791,总目录!E:H,4,0),"")</f>
        <v/>
      </c>
      <c r="F791" s="71" t="str">
        <f t="shared" si="50"/>
        <v/>
      </c>
      <c r="G791" s="71" t="str">
        <f>IFERROR(VLOOKUP(D791,总目录!E:G,2,0),"")</f>
        <v/>
      </c>
      <c r="H791" s="71" t="str">
        <f>IFERROR(VLOOKUP(D791,总目录!E:G,3,0),"")</f>
        <v/>
      </c>
      <c r="I791" s="73" t="str">
        <f t="shared" si="51"/>
        <v/>
      </c>
    </row>
    <row r="792" spans="1:9" x14ac:dyDescent="0.25">
      <c r="A792" s="73" t="str">
        <f t="shared" si="48"/>
        <v/>
      </c>
      <c r="B792" s="16"/>
      <c r="C792" s="15"/>
      <c r="D792" s="71" t="str">
        <f t="shared" si="49"/>
        <v/>
      </c>
      <c r="E792" s="71" t="str">
        <f>IFERROR(VLOOKUP(D792,总目录!E:H,4,0),"")</f>
        <v/>
      </c>
      <c r="F792" s="71" t="str">
        <f t="shared" si="50"/>
        <v/>
      </c>
      <c r="G792" s="71" t="str">
        <f>IFERROR(VLOOKUP(D792,总目录!E:G,2,0),"")</f>
        <v/>
      </c>
      <c r="H792" s="71" t="str">
        <f>IFERROR(VLOOKUP(D792,总目录!E:G,3,0),"")</f>
        <v/>
      </c>
      <c r="I792" s="73" t="str">
        <f t="shared" si="51"/>
        <v/>
      </c>
    </row>
    <row r="793" spans="1:9" x14ac:dyDescent="0.25">
      <c r="A793" s="73" t="str">
        <f t="shared" si="48"/>
        <v/>
      </c>
      <c r="B793" s="16"/>
      <c r="C793" s="15"/>
      <c r="D793" s="71" t="str">
        <f t="shared" si="49"/>
        <v/>
      </c>
      <c r="E793" s="71" t="str">
        <f>IFERROR(VLOOKUP(D793,总目录!E:H,4,0),"")</f>
        <v/>
      </c>
      <c r="F793" s="71" t="str">
        <f t="shared" si="50"/>
        <v/>
      </c>
      <c r="G793" s="71" t="str">
        <f>IFERROR(VLOOKUP(D793,总目录!E:G,2,0),"")</f>
        <v/>
      </c>
      <c r="H793" s="71" t="str">
        <f>IFERROR(VLOOKUP(D793,总目录!E:G,3,0),"")</f>
        <v/>
      </c>
      <c r="I793" s="73" t="str">
        <f t="shared" si="51"/>
        <v/>
      </c>
    </row>
    <row r="794" spans="1:9" x14ac:dyDescent="0.25">
      <c r="A794" s="73" t="str">
        <f t="shared" si="48"/>
        <v/>
      </c>
      <c r="B794" s="16"/>
      <c r="C794" s="15"/>
      <c r="D794" s="71" t="str">
        <f t="shared" si="49"/>
        <v/>
      </c>
      <c r="E794" s="71" t="str">
        <f>IFERROR(VLOOKUP(D794,总目录!E:H,4,0),"")</f>
        <v/>
      </c>
      <c r="F794" s="71" t="str">
        <f t="shared" si="50"/>
        <v/>
      </c>
      <c r="G794" s="71" t="str">
        <f>IFERROR(VLOOKUP(D794,总目录!E:G,2,0),"")</f>
        <v/>
      </c>
      <c r="H794" s="71" t="str">
        <f>IFERROR(VLOOKUP(D794,总目录!E:G,3,0),"")</f>
        <v/>
      </c>
      <c r="I794" s="73" t="str">
        <f t="shared" si="51"/>
        <v/>
      </c>
    </row>
    <row r="795" spans="1:9" x14ac:dyDescent="0.25">
      <c r="A795" s="73" t="str">
        <f t="shared" si="48"/>
        <v/>
      </c>
      <c r="B795" s="16"/>
      <c r="C795" s="15"/>
      <c r="D795" s="71" t="str">
        <f t="shared" si="49"/>
        <v/>
      </c>
      <c r="E795" s="71" t="str">
        <f>IFERROR(VLOOKUP(D795,总目录!E:H,4,0),"")</f>
        <v/>
      </c>
      <c r="F795" s="71" t="str">
        <f t="shared" si="50"/>
        <v/>
      </c>
      <c r="G795" s="71" t="str">
        <f>IFERROR(VLOOKUP(D795,总目录!E:G,2,0),"")</f>
        <v/>
      </c>
      <c r="H795" s="71" t="str">
        <f>IFERROR(VLOOKUP(D795,总目录!E:G,3,0),"")</f>
        <v/>
      </c>
      <c r="I795" s="73" t="str">
        <f t="shared" si="51"/>
        <v/>
      </c>
    </row>
    <row r="796" spans="1:9" x14ac:dyDescent="0.25">
      <c r="A796" s="73" t="str">
        <f t="shared" si="48"/>
        <v/>
      </c>
      <c r="B796" s="16"/>
      <c r="C796" s="15"/>
      <c r="D796" s="71" t="str">
        <f t="shared" si="49"/>
        <v/>
      </c>
      <c r="E796" s="71" t="str">
        <f>IFERROR(VLOOKUP(D796,总目录!E:H,4,0),"")</f>
        <v/>
      </c>
      <c r="F796" s="71" t="str">
        <f t="shared" si="50"/>
        <v/>
      </c>
      <c r="G796" s="71" t="str">
        <f>IFERROR(VLOOKUP(D796,总目录!E:G,2,0),"")</f>
        <v/>
      </c>
      <c r="H796" s="71" t="str">
        <f>IFERROR(VLOOKUP(D796,总目录!E:G,3,0),"")</f>
        <v/>
      </c>
      <c r="I796" s="73" t="str">
        <f t="shared" si="51"/>
        <v/>
      </c>
    </row>
    <row r="797" spans="1:9" x14ac:dyDescent="0.25">
      <c r="A797" s="73" t="str">
        <f t="shared" si="48"/>
        <v/>
      </c>
      <c r="B797" s="16"/>
      <c r="C797" s="15"/>
      <c r="D797" s="71" t="str">
        <f t="shared" si="49"/>
        <v/>
      </c>
      <c r="E797" s="71" t="str">
        <f>IFERROR(VLOOKUP(D797,总目录!E:H,4,0),"")</f>
        <v/>
      </c>
      <c r="F797" s="71" t="str">
        <f t="shared" si="50"/>
        <v/>
      </c>
      <c r="G797" s="71" t="str">
        <f>IFERROR(VLOOKUP(D797,总目录!E:G,2,0),"")</f>
        <v/>
      </c>
      <c r="H797" s="71" t="str">
        <f>IFERROR(VLOOKUP(D797,总目录!E:G,3,0),"")</f>
        <v/>
      </c>
      <c r="I797" s="73" t="str">
        <f t="shared" si="51"/>
        <v/>
      </c>
    </row>
    <row r="798" spans="1:9" x14ac:dyDescent="0.25">
      <c r="A798" s="73" t="str">
        <f t="shared" si="48"/>
        <v/>
      </c>
      <c r="B798" s="16"/>
      <c r="C798" s="15"/>
      <c r="D798" s="71" t="str">
        <f t="shared" si="49"/>
        <v/>
      </c>
      <c r="E798" s="71" t="str">
        <f>IFERROR(VLOOKUP(D798,总目录!E:H,4,0),"")</f>
        <v/>
      </c>
      <c r="F798" s="71" t="str">
        <f t="shared" si="50"/>
        <v/>
      </c>
      <c r="G798" s="71" t="str">
        <f>IFERROR(VLOOKUP(D798,总目录!E:G,2,0),"")</f>
        <v/>
      </c>
      <c r="H798" s="71" t="str">
        <f>IFERROR(VLOOKUP(D798,总目录!E:G,3,0),"")</f>
        <v/>
      </c>
      <c r="I798" s="73" t="str">
        <f t="shared" si="51"/>
        <v/>
      </c>
    </row>
    <row r="799" spans="1:9" x14ac:dyDescent="0.25">
      <c r="A799" s="73" t="str">
        <f t="shared" si="48"/>
        <v/>
      </c>
      <c r="B799" s="16"/>
      <c r="C799" s="15"/>
      <c r="D799" s="71" t="str">
        <f t="shared" si="49"/>
        <v/>
      </c>
      <c r="E799" s="71" t="str">
        <f>IFERROR(VLOOKUP(D799,总目录!E:H,4,0),"")</f>
        <v/>
      </c>
      <c r="F799" s="71" t="str">
        <f t="shared" si="50"/>
        <v/>
      </c>
      <c r="G799" s="71" t="str">
        <f>IFERROR(VLOOKUP(D799,总目录!E:G,2,0),"")</f>
        <v/>
      </c>
      <c r="H799" s="71" t="str">
        <f>IFERROR(VLOOKUP(D799,总目录!E:G,3,0),"")</f>
        <v/>
      </c>
      <c r="I799" s="73" t="str">
        <f t="shared" si="51"/>
        <v/>
      </c>
    </row>
    <row r="800" spans="1:9" x14ac:dyDescent="0.25">
      <c r="A800" s="73" t="str">
        <f t="shared" si="48"/>
        <v/>
      </c>
      <c r="B800" s="16"/>
      <c r="C800" s="15"/>
      <c r="D800" s="71" t="str">
        <f t="shared" si="49"/>
        <v/>
      </c>
      <c r="E800" s="71" t="str">
        <f>IFERROR(VLOOKUP(D800,总目录!E:H,4,0),"")</f>
        <v/>
      </c>
      <c r="F800" s="71" t="str">
        <f t="shared" si="50"/>
        <v/>
      </c>
      <c r="G800" s="71" t="str">
        <f>IFERROR(VLOOKUP(D800,总目录!E:G,2,0),"")</f>
        <v/>
      </c>
      <c r="H800" s="71" t="str">
        <f>IFERROR(VLOOKUP(D800,总目录!E:G,3,0),"")</f>
        <v/>
      </c>
      <c r="I800" s="73" t="str">
        <f t="shared" si="51"/>
        <v/>
      </c>
    </row>
    <row r="801" spans="1:9" x14ac:dyDescent="0.25">
      <c r="A801" s="73" t="str">
        <f t="shared" si="48"/>
        <v/>
      </c>
      <c r="B801" s="16"/>
      <c r="C801" s="15"/>
      <c r="D801" s="71" t="str">
        <f t="shared" si="49"/>
        <v/>
      </c>
      <c r="E801" s="71" t="str">
        <f>IFERROR(VLOOKUP(D801,总目录!E:H,4,0),"")</f>
        <v/>
      </c>
      <c r="F801" s="71" t="str">
        <f t="shared" si="50"/>
        <v/>
      </c>
      <c r="G801" s="71" t="str">
        <f>IFERROR(VLOOKUP(D801,总目录!E:G,2,0),"")</f>
        <v/>
      </c>
      <c r="H801" s="71" t="str">
        <f>IFERROR(VLOOKUP(D801,总目录!E:G,3,0),"")</f>
        <v/>
      </c>
      <c r="I801" s="73" t="str">
        <f t="shared" si="51"/>
        <v/>
      </c>
    </row>
    <row r="802" spans="1:9" x14ac:dyDescent="0.25">
      <c r="A802" s="73" t="str">
        <f t="shared" si="48"/>
        <v/>
      </c>
      <c r="B802" s="16"/>
      <c r="C802" s="15"/>
      <c r="D802" s="71" t="str">
        <f t="shared" si="49"/>
        <v/>
      </c>
      <c r="E802" s="71" t="str">
        <f>IFERROR(VLOOKUP(D802,总目录!E:H,4,0),"")</f>
        <v/>
      </c>
      <c r="F802" s="71" t="str">
        <f t="shared" si="50"/>
        <v/>
      </c>
      <c r="G802" s="71" t="str">
        <f>IFERROR(VLOOKUP(D802,总目录!E:G,2,0),"")</f>
        <v/>
      </c>
      <c r="H802" s="71" t="str">
        <f>IFERROR(VLOOKUP(D802,总目录!E:G,3,0),"")</f>
        <v/>
      </c>
      <c r="I802" s="73" t="str">
        <f t="shared" si="51"/>
        <v/>
      </c>
    </row>
    <row r="803" spans="1:9" x14ac:dyDescent="0.25">
      <c r="A803" s="73" t="str">
        <f t="shared" si="48"/>
        <v/>
      </c>
      <c r="B803" s="16"/>
      <c r="C803" s="15"/>
      <c r="D803" s="71" t="str">
        <f t="shared" si="49"/>
        <v/>
      </c>
      <c r="E803" s="71" t="str">
        <f>IFERROR(VLOOKUP(D803,总目录!E:H,4,0),"")</f>
        <v/>
      </c>
      <c r="F803" s="71" t="str">
        <f t="shared" si="50"/>
        <v/>
      </c>
      <c r="G803" s="71" t="str">
        <f>IFERROR(VLOOKUP(D803,总目录!E:G,2,0),"")</f>
        <v/>
      </c>
      <c r="H803" s="71" t="str">
        <f>IFERROR(VLOOKUP(D803,总目录!E:G,3,0),"")</f>
        <v/>
      </c>
      <c r="I803" s="73" t="str">
        <f t="shared" si="51"/>
        <v/>
      </c>
    </row>
    <row r="804" spans="1:9" x14ac:dyDescent="0.25">
      <c r="A804" s="73" t="str">
        <f t="shared" si="48"/>
        <v/>
      </c>
      <c r="B804" s="16"/>
      <c r="C804" s="15"/>
      <c r="D804" s="71" t="str">
        <f t="shared" si="49"/>
        <v/>
      </c>
      <c r="E804" s="71" t="str">
        <f>IFERROR(VLOOKUP(D804,总目录!E:H,4,0),"")</f>
        <v/>
      </c>
      <c r="F804" s="71" t="str">
        <f t="shared" si="50"/>
        <v/>
      </c>
      <c r="G804" s="71" t="str">
        <f>IFERROR(VLOOKUP(D804,总目录!E:G,2,0),"")</f>
        <v/>
      </c>
      <c r="H804" s="71" t="str">
        <f>IFERROR(VLOOKUP(D804,总目录!E:G,3,0),"")</f>
        <v/>
      </c>
      <c r="I804" s="73" t="str">
        <f t="shared" si="51"/>
        <v/>
      </c>
    </row>
    <row r="805" spans="1:9" x14ac:dyDescent="0.25">
      <c r="A805" s="73" t="str">
        <f t="shared" si="48"/>
        <v/>
      </c>
      <c r="B805" s="16"/>
      <c r="C805" s="15"/>
      <c r="D805" s="71" t="str">
        <f t="shared" si="49"/>
        <v/>
      </c>
      <c r="E805" s="71" t="str">
        <f>IFERROR(VLOOKUP(D805,总目录!E:H,4,0),"")</f>
        <v/>
      </c>
      <c r="F805" s="71" t="str">
        <f t="shared" si="50"/>
        <v/>
      </c>
      <c r="G805" s="71" t="str">
        <f>IFERROR(VLOOKUP(D805,总目录!E:G,2,0),"")</f>
        <v/>
      </c>
      <c r="H805" s="71" t="str">
        <f>IFERROR(VLOOKUP(D805,总目录!E:G,3,0),"")</f>
        <v/>
      </c>
      <c r="I805" s="73" t="str">
        <f t="shared" si="51"/>
        <v/>
      </c>
    </row>
    <row r="806" spans="1:9" x14ac:dyDescent="0.25">
      <c r="A806" s="73" t="str">
        <f t="shared" si="48"/>
        <v/>
      </c>
      <c r="B806" s="16"/>
      <c r="C806" s="15"/>
      <c r="D806" s="71" t="str">
        <f t="shared" si="49"/>
        <v/>
      </c>
      <c r="E806" s="71" t="str">
        <f>IFERROR(VLOOKUP(D806,总目录!E:H,4,0),"")</f>
        <v/>
      </c>
      <c r="F806" s="71" t="str">
        <f t="shared" si="50"/>
        <v/>
      </c>
      <c r="G806" s="71" t="str">
        <f>IFERROR(VLOOKUP(D806,总目录!E:G,2,0),"")</f>
        <v/>
      </c>
      <c r="H806" s="71" t="str">
        <f>IFERROR(VLOOKUP(D806,总目录!E:G,3,0),"")</f>
        <v/>
      </c>
      <c r="I806" s="73" t="str">
        <f t="shared" si="51"/>
        <v/>
      </c>
    </row>
    <row r="807" spans="1:9" x14ac:dyDescent="0.25">
      <c r="A807" s="73" t="str">
        <f t="shared" si="48"/>
        <v/>
      </c>
      <c r="B807" s="16"/>
      <c r="C807" s="15"/>
      <c r="D807" s="71" t="str">
        <f t="shared" si="49"/>
        <v/>
      </c>
      <c r="E807" s="71" t="str">
        <f>IFERROR(VLOOKUP(D807,总目录!E:H,4,0),"")</f>
        <v/>
      </c>
      <c r="F807" s="71" t="str">
        <f t="shared" si="50"/>
        <v/>
      </c>
      <c r="G807" s="71" t="str">
        <f>IFERROR(VLOOKUP(D807,总目录!E:G,2,0),"")</f>
        <v/>
      </c>
      <c r="H807" s="71" t="str">
        <f>IFERROR(VLOOKUP(D807,总目录!E:G,3,0),"")</f>
        <v/>
      </c>
      <c r="I807" s="73" t="str">
        <f t="shared" si="51"/>
        <v/>
      </c>
    </row>
    <row r="808" spans="1:9" x14ac:dyDescent="0.25">
      <c r="A808" s="73" t="str">
        <f t="shared" si="48"/>
        <v/>
      </c>
      <c r="B808" s="16"/>
      <c r="C808" s="15"/>
      <c r="D808" s="71" t="str">
        <f t="shared" si="49"/>
        <v/>
      </c>
      <c r="E808" s="71" t="str">
        <f>IFERROR(VLOOKUP(D808,总目录!E:H,4,0),"")</f>
        <v/>
      </c>
      <c r="F808" s="71" t="str">
        <f t="shared" si="50"/>
        <v/>
      </c>
      <c r="G808" s="71" t="str">
        <f>IFERROR(VLOOKUP(D808,总目录!E:G,2,0),"")</f>
        <v/>
      </c>
      <c r="H808" s="71" t="str">
        <f>IFERROR(VLOOKUP(D808,总目录!E:G,3,0),"")</f>
        <v/>
      </c>
      <c r="I808" s="73" t="str">
        <f t="shared" si="51"/>
        <v/>
      </c>
    </row>
    <row r="809" spans="1:9" x14ac:dyDescent="0.25">
      <c r="A809" s="73" t="str">
        <f t="shared" si="48"/>
        <v/>
      </c>
      <c r="B809" s="16"/>
      <c r="C809" s="15"/>
      <c r="D809" s="71" t="str">
        <f t="shared" si="49"/>
        <v/>
      </c>
      <c r="E809" s="71" t="str">
        <f>IFERROR(VLOOKUP(D809,总目录!E:H,4,0),"")</f>
        <v/>
      </c>
      <c r="F809" s="71" t="str">
        <f t="shared" si="50"/>
        <v/>
      </c>
      <c r="G809" s="71" t="str">
        <f>IFERROR(VLOOKUP(D809,总目录!E:G,2,0),"")</f>
        <v/>
      </c>
      <c r="H809" s="71" t="str">
        <f>IFERROR(VLOOKUP(D809,总目录!E:G,3,0),"")</f>
        <v/>
      </c>
      <c r="I809" s="73" t="str">
        <f t="shared" si="51"/>
        <v/>
      </c>
    </row>
    <row r="810" spans="1:9" x14ac:dyDescent="0.25">
      <c r="A810" s="73" t="str">
        <f t="shared" si="48"/>
        <v/>
      </c>
      <c r="B810" s="16"/>
      <c r="C810" s="15"/>
      <c r="D810" s="71" t="str">
        <f t="shared" si="49"/>
        <v/>
      </c>
      <c r="E810" s="71" t="str">
        <f>IFERROR(VLOOKUP(D810,总目录!E:H,4,0),"")</f>
        <v/>
      </c>
      <c r="F810" s="71" t="str">
        <f t="shared" si="50"/>
        <v/>
      </c>
      <c r="G810" s="71" t="str">
        <f>IFERROR(VLOOKUP(D810,总目录!E:G,2,0),"")</f>
        <v/>
      </c>
      <c r="H810" s="71" t="str">
        <f>IFERROR(VLOOKUP(D810,总目录!E:G,3,0),"")</f>
        <v/>
      </c>
      <c r="I810" s="73" t="str">
        <f t="shared" si="51"/>
        <v/>
      </c>
    </row>
    <row r="811" spans="1:9" x14ac:dyDescent="0.25">
      <c r="A811" s="73" t="str">
        <f t="shared" si="48"/>
        <v/>
      </c>
      <c r="B811" s="16"/>
      <c r="C811" s="15"/>
      <c r="D811" s="71" t="str">
        <f t="shared" si="49"/>
        <v/>
      </c>
      <c r="E811" s="71" t="str">
        <f>IFERROR(VLOOKUP(D811,总目录!E:H,4,0),"")</f>
        <v/>
      </c>
      <c r="F811" s="71" t="str">
        <f t="shared" si="50"/>
        <v/>
      </c>
      <c r="G811" s="71" t="str">
        <f>IFERROR(VLOOKUP(D811,总目录!E:G,2,0),"")</f>
        <v/>
      </c>
      <c r="H811" s="71" t="str">
        <f>IFERROR(VLOOKUP(D811,总目录!E:G,3,0),"")</f>
        <v/>
      </c>
      <c r="I811" s="73" t="str">
        <f t="shared" si="51"/>
        <v/>
      </c>
    </row>
    <row r="812" spans="1:9" x14ac:dyDescent="0.25">
      <c r="A812" s="73" t="str">
        <f t="shared" si="48"/>
        <v/>
      </c>
      <c r="B812" s="16"/>
      <c r="C812" s="15"/>
      <c r="D812" s="71" t="str">
        <f t="shared" si="49"/>
        <v/>
      </c>
      <c r="E812" s="71" t="str">
        <f>IFERROR(VLOOKUP(D812,总目录!E:H,4,0),"")</f>
        <v/>
      </c>
      <c r="F812" s="71" t="str">
        <f t="shared" si="50"/>
        <v/>
      </c>
      <c r="G812" s="71" t="str">
        <f>IFERROR(VLOOKUP(D812,总目录!E:G,2,0),"")</f>
        <v/>
      </c>
      <c r="H812" s="71" t="str">
        <f>IFERROR(VLOOKUP(D812,总目录!E:G,3,0),"")</f>
        <v/>
      </c>
      <c r="I812" s="73" t="str">
        <f t="shared" si="51"/>
        <v/>
      </c>
    </row>
    <row r="813" spans="1:9" x14ac:dyDescent="0.25">
      <c r="A813" s="73" t="str">
        <f t="shared" si="48"/>
        <v/>
      </c>
      <c r="B813" s="16"/>
      <c r="C813" s="15"/>
      <c r="D813" s="71" t="str">
        <f t="shared" si="49"/>
        <v/>
      </c>
      <c r="E813" s="71" t="str">
        <f>IFERROR(VLOOKUP(D813,总目录!E:H,4,0),"")</f>
        <v/>
      </c>
      <c r="F813" s="71" t="str">
        <f t="shared" si="50"/>
        <v/>
      </c>
      <c r="G813" s="71" t="str">
        <f>IFERROR(VLOOKUP(D813,总目录!E:G,2,0),"")</f>
        <v/>
      </c>
      <c r="H813" s="71" t="str">
        <f>IFERROR(VLOOKUP(D813,总目录!E:G,3,0),"")</f>
        <v/>
      </c>
      <c r="I813" s="73" t="str">
        <f t="shared" si="51"/>
        <v/>
      </c>
    </row>
    <row r="814" spans="1:9" x14ac:dyDescent="0.25">
      <c r="A814" s="73" t="str">
        <f t="shared" si="48"/>
        <v/>
      </c>
      <c r="B814" s="16"/>
      <c r="C814" s="15"/>
      <c r="D814" s="71" t="str">
        <f t="shared" si="49"/>
        <v/>
      </c>
      <c r="E814" s="71" t="str">
        <f>IFERROR(VLOOKUP(D814,总目录!E:H,4,0),"")</f>
        <v/>
      </c>
      <c r="F814" s="71" t="str">
        <f t="shared" si="50"/>
        <v/>
      </c>
      <c r="G814" s="71" t="str">
        <f>IFERROR(VLOOKUP(D814,总目录!E:G,2,0),"")</f>
        <v/>
      </c>
      <c r="H814" s="71" t="str">
        <f>IFERROR(VLOOKUP(D814,总目录!E:G,3,0),"")</f>
        <v/>
      </c>
      <c r="I814" s="73" t="str">
        <f t="shared" si="51"/>
        <v/>
      </c>
    </row>
    <row r="815" spans="1:9" x14ac:dyDescent="0.25">
      <c r="A815" s="73" t="str">
        <f t="shared" si="48"/>
        <v/>
      </c>
      <c r="B815" s="16"/>
      <c r="C815" s="15"/>
      <c r="D815" s="71" t="str">
        <f t="shared" si="49"/>
        <v/>
      </c>
      <c r="E815" s="71" t="str">
        <f>IFERROR(VLOOKUP(D815,总目录!E:H,4,0),"")</f>
        <v/>
      </c>
      <c r="F815" s="71" t="str">
        <f t="shared" si="50"/>
        <v/>
      </c>
      <c r="G815" s="71" t="str">
        <f>IFERROR(VLOOKUP(D815,总目录!E:G,2,0),"")</f>
        <v/>
      </c>
      <c r="H815" s="71" t="str">
        <f>IFERROR(VLOOKUP(D815,总目录!E:G,3,0),"")</f>
        <v/>
      </c>
      <c r="I815" s="73" t="str">
        <f t="shared" si="51"/>
        <v/>
      </c>
    </row>
    <row r="816" spans="1:9" x14ac:dyDescent="0.25">
      <c r="A816" s="73" t="str">
        <f t="shared" si="48"/>
        <v/>
      </c>
      <c r="B816" s="16"/>
      <c r="C816" s="15"/>
      <c r="D816" s="71" t="str">
        <f t="shared" si="49"/>
        <v/>
      </c>
      <c r="E816" s="71" t="str">
        <f>IFERROR(VLOOKUP(D816,总目录!E:H,4,0),"")</f>
        <v/>
      </c>
      <c r="F816" s="71" t="str">
        <f t="shared" si="50"/>
        <v/>
      </c>
      <c r="G816" s="71" t="str">
        <f>IFERROR(VLOOKUP(D816,总目录!E:G,2,0),"")</f>
        <v/>
      </c>
      <c r="H816" s="71" t="str">
        <f>IFERROR(VLOOKUP(D816,总目录!E:G,3,0),"")</f>
        <v/>
      </c>
      <c r="I816" s="73" t="str">
        <f t="shared" si="51"/>
        <v/>
      </c>
    </row>
    <row r="817" spans="1:9" x14ac:dyDescent="0.25">
      <c r="A817" s="73" t="str">
        <f t="shared" si="48"/>
        <v/>
      </c>
      <c r="B817" s="16"/>
      <c r="C817" s="15"/>
      <c r="D817" s="71" t="str">
        <f t="shared" si="49"/>
        <v/>
      </c>
      <c r="E817" s="71" t="str">
        <f>IFERROR(VLOOKUP(D817,总目录!E:H,4,0),"")</f>
        <v/>
      </c>
      <c r="F817" s="71" t="str">
        <f t="shared" si="50"/>
        <v/>
      </c>
      <c r="G817" s="71" t="str">
        <f>IFERROR(VLOOKUP(D817,总目录!E:G,2,0),"")</f>
        <v/>
      </c>
      <c r="H817" s="71" t="str">
        <f>IFERROR(VLOOKUP(D817,总目录!E:G,3,0),"")</f>
        <v/>
      </c>
      <c r="I817" s="73" t="str">
        <f t="shared" si="51"/>
        <v/>
      </c>
    </row>
    <row r="818" spans="1:9" x14ac:dyDescent="0.25">
      <c r="A818" s="73" t="str">
        <f t="shared" si="48"/>
        <v/>
      </c>
      <c r="B818" s="16"/>
      <c r="C818" s="15"/>
      <c r="D818" s="71" t="str">
        <f t="shared" si="49"/>
        <v/>
      </c>
      <c r="E818" s="71" t="str">
        <f>IFERROR(VLOOKUP(D818,总目录!E:H,4,0),"")</f>
        <v/>
      </c>
      <c r="F818" s="71" t="str">
        <f t="shared" si="50"/>
        <v/>
      </c>
      <c r="G818" s="71" t="str">
        <f>IFERROR(VLOOKUP(D818,总目录!E:G,2,0),"")</f>
        <v/>
      </c>
      <c r="H818" s="71" t="str">
        <f>IFERROR(VLOOKUP(D818,总目录!E:G,3,0),"")</f>
        <v/>
      </c>
      <c r="I818" s="73" t="str">
        <f t="shared" si="51"/>
        <v/>
      </c>
    </row>
    <row r="819" spans="1:9" x14ac:dyDescent="0.25">
      <c r="A819" s="73" t="str">
        <f t="shared" si="48"/>
        <v/>
      </c>
      <c r="B819" s="16"/>
      <c r="C819" s="15"/>
      <c r="D819" s="71" t="str">
        <f t="shared" si="49"/>
        <v/>
      </c>
      <c r="E819" s="71" t="str">
        <f>IFERROR(VLOOKUP(D819,总目录!E:H,4,0),"")</f>
        <v/>
      </c>
      <c r="F819" s="71" t="str">
        <f t="shared" si="50"/>
        <v/>
      </c>
      <c r="G819" s="71" t="str">
        <f>IFERROR(VLOOKUP(D819,总目录!E:G,2,0),"")</f>
        <v/>
      </c>
      <c r="H819" s="71" t="str">
        <f>IFERROR(VLOOKUP(D819,总目录!E:G,3,0),"")</f>
        <v/>
      </c>
      <c r="I819" s="73" t="str">
        <f t="shared" si="51"/>
        <v/>
      </c>
    </row>
    <row r="820" spans="1:9" x14ac:dyDescent="0.25">
      <c r="A820" s="73" t="str">
        <f t="shared" si="48"/>
        <v/>
      </c>
      <c r="B820" s="16"/>
      <c r="C820" s="15"/>
      <c r="D820" s="71" t="str">
        <f t="shared" si="49"/>
        <v/>
      </c>
      <c r="E820" s="71" t="str">
        <f>IFERROR(VLOOKUP(D820,总目录!E:H,4,0),"")</f>
        <v/>
      </c>
      <c r="F820" s="71" t="str">
        <f t="shared" si="50"/>
        <v/>
      </c>
      <c r="G820" s="71" t="str">
        <f>IFERROR(VLOOKUP(D820,总目录!E:G,2,0),"")</f>
        <v/>
      </c>
      <c r="H820" s="71" t="str">
        <f>IFERROR(VLOOKUP(D820,总目录!E:G,3,0),"")</f>
        <v/>
      </c>
      <c r="I820" s="73" t="str">
        <f t="shared" si="51"/>
        <v/>
      </c>
    </row>
    <row r="821" spans="1:9" x14ac:dyDescent="0.25">
      <c r="A821" s="73" t="str">
        <f t="shared" si="48"/>
        <v/>
      </c>
      <c r="B821" s="16"/>
      <c r="C821" s="15"/>
      <c r="D821" s="71" t="str">
        <f t="shared" si="49"/>
        <v/>
      </c>
      <c r="E821" s="71" t="str">
        <f>IFERROR(VLOOKUP(D821,总目录!E:H,4,0),"")</f>
        <v/>
      </c>
      <c r="F821" s="71" t="str">
        <f t="shared" si="50"/>
        <v/>
      </c>
      <c r="G821" s="71" t="str">
        <f>IFERROR(VLOOKUP(D821,总目录!E:G,2,0),"")</f>
        <v/>
      </c>
      <c r="H821" s="71" t="str">
        <f>IFERROR(VLOOKUP(D821,总目录!E:G,3,0),"")</f>
        <v/>
      </c>
      <c r="I821" s="73" t="str">
        <f t="shared" si="51"/>
        <v/>
      </c>
    </row>
    <row r="822" spans="1:9" x14ac:dyDescent="0.25">
      <c r="A822" s="73" t="str">
        <f t="shared" si="48"/>
        <v/>
      </c>
      <c r="B822" s="16"/>
      <c r="C822" s="15"/>
      <c r="D822" s="71" t="str">
        <f t="shared" si="49"/>
        <v/>
      </c>
      <c r="E822" s="71" t="str">
        <f>IFERROR(VLOOKUP(D822,总目录!E:H,4,0),"")</f>
        <v/>
      </c>
      <c r="F822" s="71" t="str">
        <f t="shared" si="50"/>
        <v/>
      </c>
      <c r="G822" s="71" t="str">
        <f>IFERROR(VLOOKUP(D822,总目录!E:G,2,0),"")</f>
        <v/>
      </c>
      <c r="H822" s="71" t="str">
        <f>IFERROR(VLOOKUP(D822,总目录!E:G,3,0),"")</f>
        <v/>
      </c>
      <c r="I822" s="73" t="str">
        <f t="shared" si="51"/>
        <v/>
      </c>
    </row>
    <row r="823" spans="1:9" x14ac:dyDescent="0.25">
      <c r="A823" s="73" t="str">
        <f t="shared" si="48"/>
        <v/>
      </c>
      <c r="B823" s="16"/>
      <c r="C823" s="15"/>
      <c r="D823" s="71" t="str">
        <f t="shared" si="49"/>
        <v/>
      </c>
      <c r="E823" s="71" t="str">
        <f>IFERROR(VLOOKUP(D823,总目录!E:H,4,0),"")</f>
        <v/>
      </c>
      <c r="F823" s="71" t="str">
        <f t="shared" si="50"/>
        <v/>
      </c>
      <c r="G823" s="71" t="str">
        <f>IFERROR(VLOOKUP(D823,总目录!E:G,2,0),"")</f>
        <v/>
      </c>
      <c r="H823" s="71" t="str">
        <f>IFERROR(VLOOKUP(D823,总目录!E:G,3,0),"")</f>
        <v/>
      </c>
      <c r="I823" s="73" t="str">
        <f t="shared" si="51"/>
        <v/>
      </c>
    </row>
    <row r="824" spans="1:9" x14ac:dyDescent="0.25">
      <c r="A824" s="73" t="str">
        <f t="shared" si="48"/>
        <v/>
      </c>
      <c r="B824" s="16"/>
      <c r="C824" s="15"/>
      <c r="D824" s="71" t="str">
        <f t="shared" si="49"/>
        <v/>
      </c>
      <c r="E824" s="71" t="str">
        <f>IFERROR(VLOOKUP(D824,总目录!E:H,4,0),"")</f>
        <v/>
      </c>
      <c r="F824" s="71" t="str">
        <f t="shared" si="50"/>
        <v/>
      </c>
      <c r="G824" s="71" t="str">
        <f>IFERROR(VLOOKUP(D824,总目录!E:G,2,0),"")</f>
        <v/>
      </c>
      <c r="H824" s="71" t="str">
        <f>IFERROR(VLOOKUP(D824,总目录!E:G,3,0),"")</f>
        <v/>
      </c>
      <c r="I824" s="73" t="str">
        <f t="shared" si="51"/>
        <v/>
      </c>
    </row>
    <row r="825" spans="1:9" x14ac:dyDescent="0.25">
      <c r="A825" s="73" t="str">
        <f t="shared" si="48"/>
        <v/>
      </c>
      <c r="B825" s="16"/>
      <c r="C825" s="15"/>
      <c r="D825" s="71" t="str">
        <f t="shared" si="49"/>
        <v/>
      </c>
      <c r="E825" s="71" t="str">
        <f>IFERROR(VLOOKUP(D825,总目录!E:H,4,0),"")</f>
        <v/>
      </c>
      <c r="F825" s="71" t="str">
        <f t="shared" si="50"/>
        <v/>
      </c>
      <c r="G825" s="71" t="str">
        <f>IFERROR(VLOOKUP(D825,总目录!E:G,2,0),"")</f>
        <v/>
      </c>
      <c r="H825" s="71" t="str">
        <f>IFERROR(VLOOKUP(D825,总目录!E:G,3,0),"")</f>
        <v/>
      </c>
      <c r="I825" s="73" t="str">
        <f t="shared" si="51"/>
        <v/>
      </c>
    </row>
    <row r="826" spans="1:9" x14ac:dyDescent="0.25">
      <c r="A826" s="73" t="str">
        <f t="shared" si="48"/>
        <v/>
      </c>
      <c r="B826" s="16"/>
      <c r="C826" s="15"/>
      <c r="D826" s="71" t="str">
        <f t="shared" si="49"/>
        <v/>
      </c>
      <c r="E826" s="71" t="str">
        <f>IFERROR(VLOOKUP(D826,总目录!E:H,4,0),"")</f>
        <v/>
      </c>
      <c r="F826" s="71" t="str">
        <f t="shared" si="50"/>
        <v/>
      </c>
      <c r="G826" s="71" t="str">
        <f>IFERROR(VLOOKUP(D826,总目录!E:G,2,0),"")</f>
        <v/>
      </c>
      <c r="H826" s="71" t="str">
        <f>IFERROR(VLOOKUP(D826,总目录!E:G,3,0),"")</f>
        <v/>
      </c>
      <c r="I826" s="73" t="str">
        <f t="shared" si="51"/>
        <v/>
      </c>
    </row>
    <row r="827" spans="1:9" x14ac:dyDescent="0.25">
      <c r="A827" s="73" t="str">
        <f t="shared" si="48"/>
        <v/>
      </c>
      <c r="B827" s="16"/>
      <c r="C827" s="15"/>
      <c r="D827" s="71" t="str">
        <f t="shared" si="49"/>
        <v/>
      </c>
      <c r="E827" s="71" t="str">
        <f>IFERROR(VLOOKUP(D827,总目录!E:H,4,0),"")</f>
        <v/>
      </c>
      <c r="F827" s="71" t="str">
        <f t="shared" si="50"/>
        <v/>
      </c>
      <c r="G827" s="71" t="str">
        <f>IFERROR(VLOOKUP(D827,总目录!E:G,2,0),"")</f>
        <v/>
      </c>
      <c r="H827" s="71" t="str">
        <f>IFERROR(VLOOKUP(D827,总目录!E:G,3,0),"")</f>
        <v/>
      </c>
      <c r="I827" s="73" t="str">
        <f t="shared" si="51"/>
        <v/>
      </c>
    </row>
    <row r="828" spans="1:9" x14ac:dyDescent="0.25">
      <c r="A828" s="73" t="str">
        <f t="shared" si="48"/>
        <v/>
      </c>
      <c r="B828" s="16"/>
      <c r="C828" s="15"/>
      <c r="D828" s="71" t="str">
        <f t="shared" si="49"/>
        <v/>
      </c>
      <c r="E828" s="71" t="str">
        <f>IFERROR(VLOOKUP(D828,总目录!E:H,4,0),"")</f>
        <v/>
      </c>
      <c r="F828" s="71" t="str">
        <f t="shared" si="50"/>
        <v/>
      </c>
      <c r="G828" s="71" t="str">
        <f>IFERROR(VLOOKUP(D828,总目录!E:G,2,0),"")</f>
        <v/>
      </c>
      <c r="H828" s="71" t="str">
        <f>IFERROR(VLOOKUP(D828,总目录!E:G,3,0),"")</f>
        <v/>
      </c>
      <c r="I828" s="73" t="str">
        <f t="shared" si="51"/>
        <v/>
      </c>
    </row>
    <row r="829" spans="1:9" x14ac:dyDescent="0.25">
      <c r="A829" s="73" t="str">
        <f t="shared" si="48"/>
        <v/>
      </c>
      <c r="B829" s="16"/>
      <c r="C829" s="15"/>
      <c r="D829" s="71" t="str">
        <f t="shared" si="49"/>
        <v/>
      </c>
      <c r="E829" s="71" t="str">
        <f>IFERROR(VLOOKUP(D829,总目录!E:H,4,0),"")</f>
        <v/>
      </c>
      <c r="F829" s="71" t="str">
        <f t="shared" si="50"/>
        <v/>
      </c>
      <c r="G829" s="71" t="str">
        <f>IFERROR(VLOOKUP(D829,总目录!E:G,2,0),"")</f>
        <v/>
      </c>
      <c r="H829" s="71" t="str">
        <f>IFERROR(VLOOKUP(D829,总目录!E:G,3,0),"")</f>
        <v/>
      </c>
      <c r="I829" s="73" t="str">
        <f t="shared" si="51"/>
        <v/>
      </c>
    </row>
    <row r="830" spans="1:9" x14ac:dyDescent="0.25">
      <c r="A830" s="73" t="str">
        <f t="shared" si="48"/>
        <v/>
      </c>
      <c r="B830" s="16"/>
      <c r="C830" s="15"/>
      <c r="D830" s="71" t="str">
        <f t="shared" si="49"/>
        <v/>
      </c>
      <c r="E830" s="71" t="str">
        <f>IFERROR(VLOOKUP(D830,总目录!E:H,4,0),"")</f>
        <v/>
      </c>
      <c r="F830" s="71" t="str">
        <f t="shared" si="50"/>
        <v/>
      </c>
      <c r="G830" s="71" t="str">
        <f>IFERROR(VLOOKUP(D830,总目录!E:G,2,0),"")</f>
        <v/>
      </c>
      <c r="H830" s="71" t="str">
        <f>IFERROR(VLOOKUP(D830,总目录!E:G,3,0),"")</f>
        <v/>
      </c>
      <c r="I830" s="73" t="str">
        <f t="shared" si="51"/>
        <v/>
      </c>
    </row>
    <row r="831" spans="1:9" x14ac:dyDescent="0.25">
      <c r="A831" s="73" t="str">
        <f t="shared" si="48"/>
        <v/>
      </c>
      <c r="B831" s="16"/>
      <c r="C831" s="15"/>
      <c r="D831" s="71" t="str">
        <f t="shared" si="49"/>
        <v/>
      </c>
      <c r="E831" s="71" t="str">
        <f>IFERROR(VLOOKUP(D831,总目录!E:H,4,0),"")</f>
        <v/>
      </c>
      <c r="F831" s="71" t="str">
        <f t="shared" si="50"/>
        <v/>
      </c>
      <c r="G831" s="71" t="str">
        <f>IFERROR(VLOOKUP(D831,总目录!E:G,2,0),"")</f>
        <v/>
      </c>
      <c r="H831" s="71" t="str">
        <f>IFERROR(VLOOKUP(D831,总目录!E:G,3,0),"")</f>
        <v/>
      </c>
      <c r="I831" s="73" t="str">
        <f t="shared" si="51"/>
        <v/>
      </c>
    </row>
    <row r="832" spans="1:9" x14ac:dyDescent="0.25">
      <c r="A832" s="73" t="str">
        <f t="shared" si="48"/>
        <v/>
      </c>
      <c r="B832" s="16"/>
      <c r="C832" s="15"/>
      <c r="D832" s="71" t="str">
        <f t="shared" si="49"/>
        <v/>
      </c>
      <c r="E832" s="71" t="str">
        <f>IFERROR(VLOOKUP(D832,总目录!E:H,4,0),"")</f>
        <v/>
      </c>
      <c r="F832" s="71" t="str">
        <f t="shared" si="50"/>
        <v/>
      </c>
      <c r="G832" s="71" t="str">
        <f>IFERROR(VLOOKUP(D832,总目录!E:G,2,0),"")</f>
        <v/>
      </c>
      <c r="H832" s="71" t="str">
        <f>IFERROR(VLOOKUP(D832,总目录!E:G,3,0),"")</f>
        <v/>
      </c>
      <c r="I832" s="73" t="str">
        <f t="shared" si="51"/>
        <v/>
      </c>
    </row>
    <row r="833" spans="1:9" x14ac:dyDescent="0.25">
      <c r="A833" s="73" t="str">
        <f t="shared" si="48"/>
        <v/>
      </c>
      <c r="B833" s="16"/>
      <c r="C833" s="15"/>
      <c r="D833" s="71" t="str">
        <f t="shared" si="49"/>
        <v/>
      </c>
      <c r="E833" s="71" t="str">
        <f>IFERROR(VLOOKUP(D833,总目录!E:H,4,0),"")</f>
        <v/>
      </c>
      <c r="F833" s="71" t="str">
        <f t="shared" si="50"/>
        <v/>
      </c>
      <c r="G833" s="71" t="str">
        <f>IFERROR(VLOOKUP(D833,总目录!E:G,2,0),"")</f>
        <v/>
      </c>
      <c r="H833" s="71" t="str">
        <f>IFERROR(VLOOKUP(D833,总目录!E:G,3,0),"")</f>
        <v/>
      </c>
      <c r="I833" s="73" t="str">
        <f t="shared" si="51"/>
        <v/>
      </c>
    </row>
    <row r="834" spans="1:9" x14ac:dyDescent="0.25">
      <c r="A834" s="73" t="str">
        <f t="shared" si="48"/>
        <v/>
      </c>
      <c r="B834" s="16"/>
      <c r="C834" s="15"/>
      <c r="D834" s="71" t="str">
        <f t="shared" si="49"/>
        <v/>
      </c>
      <c r="E834" s="71" t="str">
        <f>IFERROR(VLOOKUP(D834,总目录!E:H,4,0),"")</f>
        <v/>
      </c>
      <c r="F834" s="71" t="str">
        <f t="shared" si="50"/>
        <v/>
      </c>
      <c r="G834" s="71" t="str">
        <f>IFERROR(VLOOKUP(D834,总目录!E:G,2,0),"")</f>
        <v/>
      </c>
      <c r="H834" s="71" t="str">
        <f>IFERROR(VLOOKUP(D834,总目录!E:G,3,0),"")</f>
        <v/>
      </c>
      <c r="I834" s="73" t="str">
        <f t="shared" si="51"/>
        <v/>
      </c>
    </row>
    <row r="835" spans="1:9" x14ac:dyDescent="0.25">
      <c r="A835" s="73" t="str">
        <f t="shared" ref="A835:A898" si="52">IF(B835="","",ROW(B835)-1)</f>
        <v/>
      </c>
      <c r="B835" s="16"/>
      <c r="C835" s="15"/>
      <c r="D835" s="71" t="str">
        <f t="shared" ref="D835:D898" si="53">IF(B835="","",MID(B835,0+1,FIND("-",B835,1)-1))</f>
        <v/>
      </c>
      <c r="E835" s="71" t="str">
        <f>IFERROR(VLOOKUP(D835,总目录!E:H,4,0),"")</f>
        <v/>
      </c>
      <c r="F835" s="71" t="str">
        <f t="shared" ref="F835:F898" si="54">HYPERLINK("#"&amp;D835&amp;"!D2",D835)</f>
        <v/>
      </c>
      <c r="G835" s="71" t="str">
        <f>IFERROR(VLOOKUP(D835,总目录!E:G,2,0),"")</f>
        <v/>
      </c>
      <c r="H835" s="71" t="str">
        <f>IFERROR(VLOOKUP(D835,总目录!E:G,3,0),"")</f>
        <v/>
      </c>
      <c r="I835" s="73" t="str">
        <f t="shared" ref="I835:I898" si="55">IF(B835="","",ROW(B835)-1)</f>
        <v/>
      </c>
    </row>
    <row r="836" spans="1:9" x14ac:dyDescent="0.25">
      <c r="A836" s="73" t="str">
        <f t="shared" si="52"/>
        <v/>
      </c>
      <c r="B836" s="16"/>
      <c r="C836" s="15"/>
      <c r="D836" s="71" t="str">
        <f t="shared" si="53"/>
        <v/>
      </c>
      <c r="E836" s="71" t="str">
        <f>IFERROR(VLOOKUP(D836,总目录!E:H,4,0),"")</f>
        <v/>
      </c>
      <c r="F836" s="71" t="str">
        <f t="shared" si="54"/>
        <v/>
      </c>
      <c r="G836" s="71" t="str">
        <f>IFERROR(VLOOKUP(D836,总目录!E:G,2,0),"")</f>
        <v/>
      </c>
      <c r="H836" s="71" t="str">
        <f>IFERROR(VLOOKUP(D836,总目录!E:G,3,0),"")</f>
        <v/>
      </c>
      <c r="I836" s="73" t="str">
        <f t="shared" si="55"/>
        <v/>
      </c>
    </row>
    <row r="837" spans="1:9" x14ac:dyDescent="0.25">
      <c r="A837" s="73" t="str">
        <f t="shared" si="52"/>
        <v/>
      </c>
      <c r="B837" s="16"/>
      <c r="C837" s="15"/>
      <c r="D837" s="71" t="str">
        <f t="shared" si="53"/>
        <v/>
      </c>
      <c r="E837" s="71" t="str">
        <f>IFERROR(VLOOKUP(D837,总目录!E:H,4,0),"")</f>
        <v/>
      </c>
      <c r="F837" s="71" t="str">
        <f t="shared" si="54"/>
        <v/>
      </c>
      <c r="G837" s="71" t="str">
        <f>IFERROR(VLOOKUP(D837,总目录!E:G,2,0),"")</f>
        <v/>
      </c>
      <c r="H837" s="71" t="str">
        <f>IFERROR(VLOOKUP(D837,总目录!E:G,3,0),"")</f>
        <v/>
      </c>
      <c r="I837" s="73" t="str">
        <f t="shared" si="55"/>
        <v/>
      </c>
    </row>
    <row r="838" spans="1:9" x14ac:dyDescent="0.25">
      <c r="A838" s="73" t="str">
        <f t="shared" si="52"/>
        <v/>
      </c>
      <c r="B838" s="16"/>
      <c r="C838" s="15"/>
      <c r="D838" s="71" t="str">
        <f t="shared" si="53"/>
        <v/>
      </c>
      <c r="E838" s="71" t="str">
        <f>IFERROR(VLOOKUP(D838,总目录!E:H,4,0),"")</f>
        <v/>
      </c>
      <c r="F838" s="71" t="str">
        <f t="shared" si="54"/>
        <v/>
      </c>
      <c r="G838" s="71" t="str">
        <f>IFERROR(VLOOKUP(D838,总目录!E:G,2,0),"")</f>
        <v/>
      </c>
      <c r="H838" s="71" t="str">
        <f>IFERROR(VLOOKUP(D838,总目录!E:G,3,0),"")</f>
        <v/>
      </c>
      <c r="I838" s="73" t="str">
        <f t="shared" si="55"/>
        <v/>
      </c>
    </row>
    <row r="839" spans="1:9" x14ac:dyDescent="0.25">
      <c r="A839" s="73" t="str">
        <f t="shared" si="52"/>
        <v/>
      </c>
      <c r="B839" s="16"/>
      <c r="C839" s="15"/>
      <c r="D839" s="71" t="str">
        <f t="shared" si="53"/>
        <v/>
      </c>
      <c r="E839" s="71" t="str">
        <f>IFERROR(VLOOKUP(D839,总目录!E:H,4,0),"")</f>
        <v/>
      </c>
      <c r="F839" s="71" t="str">
        <f t="shared" si="54"/>
        <v/>
      </c>
      <c r="G839" s="71" t="str">
        <f>IFERROR(VLOOKUP(D839,总目录!E:G,2,0),"")</f>
        <v/>
      </c>
      <c r="H839" s="71" t="str">
        <f>IFERROR(VLOOKUP(D839,总目录!E:G,3,0),"")</f>
        <v/>
      </c>
      <c r="I839" s="73" t="str">
        <f t="shared" si="55"/>
        <v/>
      </c>
    </row>
    <row r="840" spans="1:9" x14ac:dyDescent="0.25">
      <c r="A840" s="73" t="str">
        <f t="shared" si="52"/>
        <v/>
      </c>
      <c r="B840" s="16"/>
      <c r="C840" s="15"/>
      <c r="D840" s="71" t="str">
        <f t="shared" si="53"/>
        <v/>
      </c>
      <c r="E840" s="71" t="str">
        <f>IFERROR(VLOOKUP(D840,总目录!E:H,4,0),"")</f>
        <v/>
      </c>
      <c r="F840" s="71" t="str">
        <f t="shared" si="54"/>
        <v/>
      </c>
      <c r="G840" s="71" t="str">
        <f>IFERROR(VLOOKUP(D840,总目录!E:G,2,0),"")</f>
        <v/>
      </c>
      <c r="H840" s="71" t="str">
        <f>IFERROR(VLOOKUP(D840,总目录!E:G,3,0),"")</f>
        <v/>
      </c>
      <c r="I840" s="73" t="str">
        <f t="shared" si="55"/>
        <v/>
      </c>
    </row>
    <row r="841" spans="1:9" x14ac:dyDescent="0.25">
      <c r="A841" s="73" t="str">
        <f t="shared" si="52"/>
        <v/>
      </c>
      <c r="B841" s="16"/>
      <c r="C841" s="15"/>
      <c r="D841" s="71" t="str">
        <f t="shared" si="53"/>
        <v/>
      </c>
      <c r="E841" s="71" t="str">
        <f>IFERROR(VLOOKUP(D841,总目录!E:H,4,0),"")</f>
        <v/>
      </c>
      <c r="F841" s="71" t="str">
        <f t="shared" si="54"/>
        <v/>
      </c>
      <c r="G841" s="71" t="str">
        <f>IFERROR(VLOOKUP(D841,总目录!E:G,2,0),"")</f>
        <v/>
      </c>
      <c r="H841" s="71" t="str">
        <f>IFERROR(VLOOKUP(D841,总目录!E:G,3,0),"")</f>
        <v/>
      </c>
      <c r="I841" s="73" t="str">
        <f t="shared" si="55"/>
        <v/>
      </c>
    </row>
    <row r="842" spans="1:9" x14ac:dyDescent="0.25">
      <c r="A842" s="73" t="str">
        <f t="shared" si="52"/>
        <v/>
      </c>
      <c r="B842" s="16"/>
      <c r="C842" s="15"/>
      <c r="D842" s="71" t="str">
        <f t="shared" si="53"/>
        <v/>
      </c>
      <c r="E842" s="71" t="str">
        <f>IFERROR(VLOOKUP(D842,总目录!E:H,4,0),"")</f>
        <v/>
      </c>
      <c r="F842" s="71" t="str">
        <f t="shared" si="54"/>
        <v/>
      </c>
      <c r="G842" s="71" t="str">
        <f>IFERROR(VLOOKUP(D842,总目录!E:G,2,0),"")</f>
        <v/>
      </c>
      <c r="H842" s="71" t="str">
        <f>IFERROR(VLOOKUP(D842,总目录!E:G,3,0),"")</f>
        <v/>
      </c>
      <c r="I842" s="73" t="str">
        <f t="shared" si="55"/>
        <v/>
      </c>
    </row>
    <row r="843" spans="1:9" x14ac:dyDescent="0.25">
      <c r="A843" s="73" t="str">
        <f t="shared" si="52"/>
        <v/>
      </c>
      <c r="B843" s="16"/>
      <c r="C843" s="15"/>
      <c r="D843" s="71" t="str">
        <f t="shared" si="53"/>
        <v/>
      </c>
      <c r="E843" s="71" t="str">
        <f>IFERROR(VLOOKUP(D843,总目录!E:H,4,0),"")</f>
        <v/>
      </c>
      <c r="F843" s="71" t="str">
        <f t="shared" si="54"/>
        <v/>
      </c>
      <c r="G843" s="71" t="str">
        <f>IFERROR(VLOOKUP(D843,总目录!E:G,2,0),"")</f>
        <v/>
      </c>
      <c r="H843" s="71" t="str">
        <f>IFERROR(VLOOKUP(D843,总目录!E:G,3,0),"")</f>
        <v/>
      </c>
      <c r="I843" s="73" t="str">
        <f t="shared" si="55"/>
        <v/>
      </c>
    </row>
    <row r="844" spans="1:9" x14ac:dyDescent="0.25">
      <c r="A844" s="73" t="str">
        <f t="shared" si="52"/>
        <v/>
      </c>
      <c r="B844" s="16"/>
      <c r="C844" s="15"/>
      <c r="D844" s="71" t="str">
        <f t="shared" si="53"/>
        <v/>
      </c>
      <c r="E844" s="71" t="str">
        <f>IFERROR(VLOOKUP(D844,总目录!E:H,4,0),"")</f>
        <v/>
      </c>
      <c r="F844" s="71" t="str">
        <f t="shared" si="54"/>
        <v/>
      </c>
      <c r="G844" s="71" t="str">
        <f>IFERROR(VLOOKUP(D844,总目录!E:G,2,0),"")</f>
        <v/>
      </c>
      <c r="H844" s="71" t="str">
        <f>IFERROR(VLOOKUP(D844,总目录!E:G,3,0),"")</f>
        <v/>
      </c>
      <c r="I844" s="73" t="str">
        <f t="shared" si="55"/>
        <v/>
      </c>
    </row>
    <row r="845" spans="1:9" x14ac:dyDescent="0.25">
      <c r="A845" s="73" t="str">
        <f t="shared" si="52"/>
        <v/>
      </c>
      <c r="B845" s="16"/>
      <c r="C845" s="15"/>
      <c r="D845" s="71" t="str">
        <f t="shared" si="53"/>
        <v/>
      </c>
      <c r="E845" s="71" t="str">
        <f>IFERROR(VLOOKUP(D845,总目录!E:H,4,0),"")</f>
        <v/>
      </c>
      <c r="F845" s="71" t="str">
        <f t="shared" si="54"/>
        <v/>
      </c>
      <c r="G845" s="71" t="str">
        <f>IFERROR(VLOOKUP(D845,总目录!E:G,2,0),"")</f>
        <v/>
      </c>
      <c r="H845" s="71" t="str">
        <f>IFERROR(VLOOKUP(D845,总目录!E:G,3,0),"")</f>
        <v/>
      </c>
      <c r="I845" s="73" t="str">
        <f t="shared" si="55"/>
        <v/>
      </c>
    </row>
    <row r="846" spans="1:9" x14ac:dyDescent="0.25">
      <c r="A846" s="73" t="str">
        <f t="shared" si="52"/>
        <v/>
      </c>
      <c r="B846" s="16"/>
      <c r="C846" s="15"/>
      <c r="D846" s="71" t="str">
        <f t="shared" si="53"/>
        <v/>
      </c>
      <c r="E846" s="71" t="str">
        <f>IFERROR(VLOOKUP(D846,总目录!E:H,4,0),"")</f>
        <v/>
      </c>
      <c r="F846" s="71" t="str">
        <f t="shared" si="54"/>
        <v/>
      </c>
      <c r="G846" s="71" t="str">
        <f>IFERROR(VLOOKUP(D846,总目录!E:G,2,0),"")</f>
        <v/>
      </c>
      <c r="H846" s="71" t="str">
        <f>IFERROR(VLOOKUP(D846,总目录!E:G,3,0),"")</f>
        <v/>
      </c>
      <c r="I846" s="73" t="str">
        <f t="shared" si="55"/>
        <v/>
      </c>
    </row>
    <row r="847" spans="1:9" x14ac:dyDescent="0.25">
      <c r="A847" s="73" t="str">
        <f t="shared" si="52"/>
        <v/>
      </c>
      <c r="B847" s="16"/>
      <c r="C847" s="15"/>
      <c r="D847" s="71" t="str">
        <f t="shared" si="53"/>
        <v/>
      </c>
      <c r="E847" s="71" t="str">
        <f>IFERROR(VLOOKUP(D847,总目录!E:H,4,0),"")</f>
        <v/>
      </c>
      <c r="F847" s="71" t="str">
        <f t="shared" si="54"/>
        <v/>
      </c>
      <c r="G847" s="71" t="str">
        <f>IFERROR(VLOOKUP(D847,总目录!E:G,2,0),"")</f>
        <v/>
      </c>
      <c r="H847" s="71" t="str">
        <f>IFERROR(VLOOKUP(D847,总目录!E:G,3,0),"")</f>
        <v/>
      </c>
      <c r="I847" s="73" t="str">
        <f t="shared" si="55"/>
        <v/>
      </c>
    </row>
    <row r="848" spans="1:9" x14ac:dyDescent="0.25">
      <c r="A848" s="73" t="str">
        <f t="shared" si="52"/>
        <v/>
      </c>
      <c r="B848" s="16"/>
      <c r="C848" s="15"/>
      <c r="D848" s="71" t="str">
        <f t="shared" si="53"/>
        <v/>
      </c>
      <c r="E848" s="71" t="str">
        <f>IFERROR(VLOOKUP(D848,总目录!E:H,4,0),"")</f>
        <v/>
      </c>
      <c r="F848" s="71" t="str">
        <f t="shared" si="54"/>
        <v/>
      </c>
      <c r="G848" s="71" t="str">
        <f>IFERROR(VLOOKUP(D848,总目录!E:G,2,0),"")</f>
        <v/>
      </c>
      <c r="H848" s="71" t="str">
        <f>IFERROR(VLOOKUP(D848,总目录!E:G,3,0),"")</f>
        <v/>
      </c>
      <c r="I848" s="73" t="str">
        <f t="shared" si="55"/>
        <v/>
      </c>
    </row>
    <row r="849" spans="1:9" x14ac:dyDescent="0.25">
      <c r="A849" s="73" t="str">
        <f t="shared" si="52"/>
        <v/>
      </c>
      <c r="B849" s="16"/>
      <c r="C849" s="15"/>
      <c r="D849" s="71" t="str">
        <f t="shared" si="53"/>
        <v/>
      </c>
      <c r="E849" s="71" t="str">
        <f>IFERROR(VLOOKUP(D849,总目录!E:H,4,0),"")</f>
        <v/>
      </c>
      <c r="F849" s="71" t="str">
        <f t="shared" si="54"/>
        <v/>
      </c>
      <c r="G849" s="71" t="str">
        <f>IFERROR(VLOOKUP(D849,总目录!E:G,2,0),"")</f>
        <v/>
      </c>
      <c r="H849" s="71" t="str">
        <f>IFERROR(VLOOKUP(D849,总目录!E:G,3,0),"")</f>
        <v/>
      </c>
      <c r="I849" s="73" t="str">
        <f t="shared" si="55"/>
        <v/>
      </c>
    </row>
    <row r="850" spans="1:9" x14ac:dyDescent="0.25">
      <c r="A850" s="73" t="str">
        <f t="shared" si="52"/>
        <v/>
      </c>
      <c r="B850" s="16"/>
      <c r="C850" s="15"/>
      <c r="D850" s="71" t="str">
        <f t="shared" si="53"/>
        <v/>
      </c>
      <c r="E850" s="71" t="str">
        <f>IFERROR(VLOOKUP(D850,总目录!E:H,4,0),"")</f>
        <v/>
      </c>
      <c r="F850" s="71" t="str">
        <f t="shared" si="54"/>
        <v/>
      </c>
      <c r="G850" s="71" t="str">
        <f>IFERROR(VLOOKUP(D850,总目录!E:G,2,0),"")</f>
        <v/>
      </c>
      <c r="H850" s="71" t="str">
        <f>IFERROR(VLOOKUP(D850,总目录!E:G,3,0),"")</f>
        <v/>
      </c>
      <c r="I850" s="73" t="str">
        <f t="shared" si="55"/>
        <v/>
      </c>
    </row>
    <row r="851" spans="1:9" x14ac:dyDescent="0.25">
      <c r="A851" s="73" t="str">
        <f t="shared" si="52"/>
        <v/>
      </c>
      <c r="B851" s="16"/>
      <c r="C851" s="15"/>
      <c r="D851" s="71" t="str">
        <f t="shared" si="53"/>
        <v/>
      </c>
      <c r="E851" s="71" t="str">
        <f>IFERROR(VLOOKUP(D851,总目录!E:H,4,0),"")</f>
        <v/>
      </c>
      <c r="F851" s="71" t="str">
        <f t="shared" si="54"/>
        <v/>
      </c>
      <c r="G851" s="71" t="str">
        <f>IFERROR(VLOOKUP(D851,总目录!E:G,2,0),"")</f>
        <v/>
      </c>
      <c r="H851" s="71" t="str">
        <f>IFERROR(VLOOKUP(D851,总目录!E:G,3,0),"")</f>
        <v/>
      </c>
      <c r="I851" s="73" t="str">
        <f t="shared" si="55"/>
        <v/>
      </c>
    </row>
    <row r="852" spans="1:9" x14ac:dyDescent="0.25">
      <c r="A852" s="73" t="str">
        <f t="shared" si="52"/>
        <v/>
      </c>
      <c r="B852" s="16"/>
      <c r="C852" s="15"/>
      <c r="D852" s="71" t="str">
        <f t="shared" si="53"/>
        <v/>
      </c>
      <c r="E852" s="71" t="str">
        <f>IFERROR(VLOOKUP(D852,总目录!E:H,4,0),"")</f>
        <v/>
      </c>
      <c r="F852" s="71" t="str">
        <f t="shared" si="54"/>
        <v/>
      </c>
      <c r="G852" s="71" t="str">
        <f>IFERROR(VLOOKUP(D852,总目录!E:G,2,0),"")</f>
        <v/>
      </c>
      <c r="H852" s="71" t="str">
        <f>IFERROR(VLOOKUP(D852,总目录!E:G,3,0),"")</f>
        <v/>
      </c>
      <c r="I852" s="73" t="str">
        <f t="shared" si="55"/>
        <v/>
      </c>
    </row>
    <row r="853" spans="1:9" x14ac:dyDescent="0.25">
      <c r="A853" s="73" t="str">
        <f t="shared" si="52"/>
        <v/>
      </c>
      <c r="B853" s="16"/>
      <c r="C853" s="15"/>
      <c r="D853" s="71" t="str">
        <f t="shared" si="53"/>
        <v/>
      </c>
      <c r="E853" s="71" t="str">
        <f>IFERROR(VLOOKUP(D853,总目录!E:H,4,0),"")</f>
        <v/>
      </c>
      <c r="F853" s="71" t="str">
        <f t="shared" si="54"/>
        <v/>
      </c>
      <c r="G853" s="71" t="str">
        <f>IFERROR(VLOOKUP(D853,总目录!E:G,2,0),"")</f>
        <v/>
      </c>
      <c r="H853" s="71" t="str">
        <f>IFERROR(VLOOKUP(D853,总目录!E:G,3,0),"")</f>
        <v/>
      </c>
      <c r="I853" s="73" t="str">
        <f t="shared" si="55"/>
        <v/>
      </c>
    </row>
    <row r="854" spans="1:9" x14ac:dyDescent="0.25">
      <c r="A854" s="73" t="str">
        <f t="shared" si="52"/>
        <v/>
      </c>
      <c r="B854" s="16"/>
      <c r="C854" s="15"/>
      <c r="D854" s="71" t="str">
        <f t="shared" si="53"/>
        <v/>
      </c>
      <c r="E854" s="71" t="str">
        <f>IFERROR(VLOOKUP(D854,总目录!E:H,4,0),"")</f>
        <v/>
      </c>
      <c r="F854" s="71" t="str">
        <f t="shared" si="54"/>
        <v/>
      </c>
      <c r="G854" s="71" t="str">
        <f>IFERROR(VLOOKUP(D854,总目录!E:G,2,0),"")</f>
        <v/>
      </c>
      <c r="H854" s="71" t="str">
        <f>IFERROR(VLOOKUP(D854,总目录!E:G,3,0),"")</f>
        <v/>
      </c>
      <c r="I854" s="73" t="str">
        <f t="shared" si="55"/>
        <v/>
      </c>
    </row>
    <row r="855" spans="1:9" x14ac:dyDescent="0.25">
      <c r="A855" s="73" t="str">
        <f t="shared" si="52"/>
        <v/>
      </c>
      <c r="B855" s="16"/>
      <c r="C855" s="15"/>
      <c r="D855" s="71" t="str">
        <f t="shared" si="53"/>
        <v/>
      </c>
      <c r="E855" s="71" t="str">
        <f>IFERROR(VLOOKUP(D855,总目录!E:H,4,0),"")</f>
        <v/>
      </c>
      <c r="F855" s="71" t="str">
        <f t="shared" si="54"/>
        <v/>
      </c>
      <c r="G855" s="71" t="str">
        <f>IFERROR(VLOOKUP(D855,总目录!E:G,2,0),"")</f>
        <v/>
      </c>
      <c r="H855" s="71" t="str">
        <f>IFERROR(VLOOKUP(D855,总目录!E:G,3,0),"")</f>
        <v/>
      </c>
      <c r="I855" s="73" t="str">
        <f t="shared" si="55"/>
        <v/>
      </c>
    </row>
    <row r="856" spans="1:9" x14ac:dyDescent="0.25">
      <c r="A856" s="73" t="str">
        <f t="shared" si="52"/>
        <v/>
      </c>
      <c r="B856" s="16"/>
      <c r="C856" s="15"/>
      <c r="D856" s="71" t="str">
        <f t="shared" si="53"/>
        <v/>
      </c>
      <c r="E856" s="71" t="str">
        <f>IFERROR(VLOOKUP(D856,总目录!E:H,4,0),"")</f>
        <v/>
      </c>
      <c r="F856" s="71" t="str">
        <f t="shared" si="54"/>
        <v/>
      </c>
      <c r="G856" s="71" t="str">
        <f>IFERROR(VLOOKUP(D856,总目录!E:G,2,0),"")</f>
        <v/>
      </c>
      <c r="H856" s="71" t="str">
        <f>IFERROR(VLOOKUP(D856,总目录!E:G,3,0),"")</f>
        <v/>
      </c>
      <c r="I856" s="73" t="str">
        <f t="shared" si="55"/>
        <v/>
      </c>
    </row>
    <row r="857" spans="1:9" x14ac:dyDescent="0.25">
      <c r="A857" s="73" t="str">
        <f t="shared" si="52"/>
        <v/>
      </c>
      <c r="B857" s="16"/>
      <c r="C857" s="15"/>
      <c r="D857" s="71" t="str">
        <f t="shared" si="53"/>
        <v/>
      </c>
      <c r="E857" s="71" t="str">
        <f>IFERROR(VLOOKUP(D857,总目录!E:H,4,0),"")</f>
        <v/>
      </c>
      <c r="F857" s="71" t="str">
        <f t="shared" si="54"/>
        <v/>
      </c>
      <c r="G857" s="71" t="str">
        <f>IFERROR(VLOOKUP(D857,总目录!E:G,2,0),"")</f>
        <v/>
      </c>
      <c r="H857" s="71" t="str">
        <f>IFERROR(VLOOKUP(D857,总目录!E:G,3,0),"")</f>
        <v/>
      </c>
      <c r="I857" s="73" t="str">
        <f t="shared" si="55"/>
        <v/>
      </c>
    </row>
    <row r="858" spans="1:9" x14ac:dyDescent="0.25">
      <c r="A858" s="73" t="str">
        <f t="shared" si="52"/>
        <v/>
      </c>
      <c r="B858" s="16"/>
      <c r="C858" s="15"/>
      <c r="D858" s="71" t="str">
        <f t="shared" si="53"/>
        <v/>
      </c>
      <c r="E858" s="71" t="str">
        <f>IFERROR(VLOOKUP(D858,总目录!E:H,4,0),"")</f>
        <v/>
      </c>
      <c r="F858" s="71" t="str">
        <f t="shared" si="54"/>
        <v/>
      </c>
      <c r="G858" s="71" t="str">
        <f>IFERROR(VLOOKUP(D858,总目录!E:G,2,0),"")</f>
        <v/>
      </c>
      <c r="H858" s="71" t="str">
        <f>IFERROR(VLOOKUP(D858,总目录!E:G,3,0),"")</f>
        <v/>
      </c>
      <c r="I858" s="73" t="str">
        <f t="shared" si="55"/>
        <v/>
      </c>
    </row>
    <row r="859" spans="1:9" x14ac:dyDescent="0.25">
      <c r="A859" s="73" t="str">
        <f t="shared" si="52"/>
        <v/>
      </c>
      <c r="B859" s="16"/>
      <c r="C859" s="15"/>
      <c r="D859" s="71" t="str">
        <f t="shared" si="53"/>
        <v/>
      </c>
      <c r="E859" s="71" t="str">
        <f>IFERROR(VLOOKUP(D859,总目录!E:H,4,0),"")</f>
        <v/>
      </c>
      <c r="F859" s="71" t="str">
        <f t="shared" si="54"/>
        <v/>
      </c>
      <c r="G859" s="71" t="str">
        <f>IFERROR(VLOOKUP(D859,总目录!E:G,2,0),"")</f>
        <v/>
      </c>
      <c r="H859" s="71" t="str">
        <f>IFERROR(VLOOKUP(D859,总目录!E:G,3,0),"")</f>
        <v/>
      </c>
      <c r="I859" s="73" t="str">
        <f t="shared" si="55"/>
        <v/>
      </c>
    </row>
    <row r="860" spans="1:9" x14ac:dyDescent="0.25">
      <c r="A860" s="73" t="str">
        <f t="shared" si="52"/>
        <v/>
      </c>
      <c r="B860" s="16"/>
      <c r="C860" s="15"/>
      <c r="D860" s="71" t="str">
        <f t="shared" si="53"/>
        <v/>
      </c>
      <c r="E860" s="71" t="str">
        <f>IFERROR(VLOOKUP(D860,总目录!E:H,4,0),"")</f>
        <v/>
      </c>
      <c r="F860" s="71" t="str">
        <f t="shared" si="54"/>
        <v/>
      </c>
      <c r="G860" s="71" t="str">
        <f>IFERROR(VLOOKUP(D860,总目录!E:G,2,0),"")</f>
        <v/>
      </c>
      <c r="H860" s="71" t="str">
        <f>IFERROR(VLOOKUP(D860,总目录!E:G,3,0),"")</f>
        <v/>
      </c>
      <c r="I860" s="73" t="str">
        <f t="shared" si="55"/>
        <v/>
      </c>
    </row>
    <row r="861" spans="1:9" x14ac:dyDescent="0.25">
      <c r="A861" s="73" t="str">
        <f t="shared" si="52"/>
        <v/>
      </c>
      <c r="B861" s="16"/>
      <c r="C861" s="15"/>
      <c r="D861" s="71" t="str">
        <f t="shared" si="53"/>
        <v/>
      </c>
      <c r="E861" s="71" t="str">
        <f>IFERROR(VLOOKUP(D861,总目录!E:H,4,0),"")</f>
        <v/>
      </c>
      <c r="F861" s="71" t="str">
        <f t="shared" si="54"/>
        <v/>
      </c>
      <c r="G861" s="71" t="str">
        <f>IFERROR(VLOOKUP(D861,总目录!E:G,2,0),"")</f>
        <v/>
      </c>
      <c r="H861" s="71" t="str">
        <f>IFERROR(VLOOKUP(D861,总目录!E:G,3,0),"")</f>
        <v/>
      </c>
      <c r="I861" s="73" t="str">
        <f t="shared" si="55"/>
        <v/>
      </c>
    </row>
    <row r="862" spans="1:9" x14ac:dyDescent="0.25">
      <c r="A862" s="73" t="str">
        <f t="shared" si="52"/>
        <v/>
      </c>
      <c r="B862" s="16"/>
      <c r="C862" s="15"/>
      <c r="D862" s="71" t="str">
        <f t="shared" si="53"/>
        <v/>
      </c>
      <c r="E862" s="71" t="str">
        <f>IFERROR(VLOOKUP(D862,总目录!E:H,4,0),"")</f>
        <v/>
      </c>
      <c r="F862" s="71" t="str">
        <f t="shared" si="54"/>
        <v/>
      </c>
      <c r="G862" s="71" t="str">
        <f>IFERROR(VLOOKUP(D862,总目录!E:G,2,0),"")</f>
        <v/>
      </c>
      <c r="H862" s="71" t="str">
        <f>IFERROR(VLOOKUP(D862,总目录!E:G,3,0),"")</f>
        <v/>
      </c>
      <c r="I862" s="73" t="str">
        <f t="shared" si="55"/>
        <v/>
      </c>
    </row>
    <row r="863" spans="1:9" x14ac:dyDescent="0.25">
      <c r="A863" s="73" t="str">
        <f t="shared" si="52"/>
        <v/>
      </c>
      <c r="B863" s="16"/>
      <c r="C863" s="15"/>
      <c r="D863" s="71" t="str">
        <f t="shared" si="53"/>
        <v/>
      </c>
      <c r="E863" s="71" t="str">
        <f>IFERROR(VLOOKUP(D863,总目录!E:H,4,0),"")</f>
        <v/>
      </c>
      <c r="F863" s="71" t="str">
        <f t="shared" si="54"/>
        <v/>
      </c>
      <c r="G863" s="71" t="str">
        <f>IFERROR(VLOOKUP(D863,总目录!E:G,2,0),"")</f>
        <v/>
      </c>
      <c r="H863" s="71" t="str">
        <f>IFERROR(VLOOKUP(D863,总目录!E:G,3,0),"")</f>
        <v/>
      </c>
      <c r="I863" s="73" t="str">
        <f t="shared" si="55"/>
        <v/>
      </c>
    </row>
    <row r="864" spans="1:9" x14ac:dyDescent="0.25">
      <c r="A864" s="73" t="str">
        <f t="shared" si="52"/>
        <v/>
      </c>
      <c r="B864" s="16"/>
      <c r="C864" s="15"/>
      <c r="D864" s="71" t="str">
        <f t="shared" si="53"/>
        <v/>
      </c>
      <c r="E864" s="71" t="str">
        <f>IFERROR(VLOOKUP(D864,总目录!E:H,4,0),"")</f>
        <v/>
      </c>
      <c r="F864" s="71" t="str">
        <f t="shared" si="54"/>
        <v/>
      </c>
      <c r="G864" s="71" t="str">
        <f>IFERROR(VLOOKUP(D864,总目录!E:G,2,0),"")</f>
        <v/>
      </c>
      <c r="H864" s="71" t="str">
        <f>IFERROR(VLOOKUP(D864,总目录!E:G,3,0),"")</f>
        <v/>
      </c>
      <c r="I864" s="73" t="str">
        <f t="shared" si="55"/>
        <v/>
      </c>
    </row>
    <row r="865" spans="1:9" x14ac:dyDescent="0.25">
      <c r="A865" s="73" t="str">
        <f t="shared" si="52"/>
        <v/>
      </c>
      <c r="B865" s="16"/>
      <c r="C865" s="15"/>
      <c r="D865" s="71" t="str">
        <f t="shared" si="53"/>
        <v/>
      </c>
      <c r="E865" s="71" t="str">
        <f>IFERROR(VLOOKUP(D865,总目录!E:H,4,0),"")</f>
        <v/>
      </c>
      <c r="F865" s="71" t="str">
        <f t="shared" si="54"/>
        <v/>
      </c>
      <c r="G865" s="71" t="str">
        <f>IFERROR(VLOOKUP(D865,总目录!E:G,2,0),"")</f>
        <v/>
      </c>
      <c r="H865" s="71" t="str">
        <f>IFERROR(VLOOKUP(D865,总目录!E:G,3,0),"")</f>
        <v/>
      </c>
      <c r="I865" s="73" t="str">
        <f t="shared" si="55"/>
        <v/>
      </c>
    </row>
    <row r="866" spans="1:9" x14ac:dyDescent="0.25">
      <c r="A866" s="73" t="str">
        <f t="shared" si="52"/>
        <v/>
      </c>
      <c r="B866" s="16"/>
      <c r="C866" s="15"/>
      <c r="D866" s="71" t="str">
        <f t="shared" si="53"/>
        <v/>
      </c>
      <c r="E866" s="71" t="str">
        <f>IFERROR(VLOOKUP(D866,总目录!E:H,4,0),"")</f>
        <v/>
      </c>
      <c r="F866" s="71" t="str">
        <f t="shared" si="54"/>
        <v/>
      </c>
      <c r="G866" s="71" t="str">
        <f>IFERROR(VLOOKUP(D866,总目录!E:G,2,0),"")</f>
        <v/>
      </c>
      <c r="H866" s="71" t="str">
        <f>IFERROR(VLOOKUP(D866,总目录!E:G,3,0),"")</f>
        <v/>
      </c>
      <c r="I866" s="73" t="str">
        <f t="shared" si="55"/>
        <v/>
      </c>
    </row>
    <row r="867" spans="1:9" x14ac:dyDescent="0.25">
      <c r="A867" s="73" t="str">
        <f t="shared" si="52"/>
        <v/>
      </c>
      <c r="B867" s="16"/>
      <c r="C867" s="15"/>
      <c r="D867" s="71" t="str">
        <f t="shared" si="53"/>
        <v/>
      </c>
      <c r="E867" s="71" t="str">
        <f>IFERROR(VLOOKUP(D867,总目录!E:H,4,0),"")</f>
        <v/>
      </c>
      <c r="F867" s="71" t="str">
        <f t="shared" si="54"/>
        <v/>
      </c>
      <c r="G867" s="71" t="str">
        <f>IFERROR(VLOOKUP(D867,总目录!E:G,2,0),"")</f>
        <v/>
      </c>
      <c r="H867" s="71" t="str">
        <f>IFERROR(VLOOKUP(D867,总目录!E:G,3,0),"")</f>
        <v/>
      </c>
      <c r="I867" s="73" t="str">
        <f t="shared" si="55"/>
        <v/>
      </c>
    </row>
    <row r="868" spans="1:9" x14ac:dyDescent="0.25">
      <c r="A868" s="73" t="str">
        <f t="shared" si="52"/>
        <v/>
      </c>
      <c r="B868" s="16"/>
      <c r="C868" s="15"/>
      <c r="D868" s="71" t="str">
        <f t="shared" si="53"/>
        <v/>
      </c>
      <c r="E868" s="71" t="str">
        <f>IFERROR(VLOOKUP(D868,总目录!E:H,4,0),"")</f>
        <v/>
      </c>
      <c r="F868" s="71" t="str">
        <f t="shared" si="54"/>
        <v/>
      </c>
      <c r="G868" s="71" t="str">
        <f>IFERROR(VLOOKUP(D868,总目录!E:G,2,0),"")</f>
        <v/>
      </c>
      <c r="H868" s="71" t="str">
        <f>IFERROR(VLOOKUP(D868,总目录!E:G,3,0),"")</f>
        <v/>
      </c>
      <c r="I868" s="73" t="str">
        <f t="shared" si="55"/>
        <v/>
      </c>
    </row>
    <row r="869" spans="1:9" x14ac:dyDescent="0.25">
      <c r="A869" s="73" t="str">
        <f t="shared" si="52"/>
        <v/>
      </c>
      <c r="B869" s="16"/>
      <c r="C869" s="15"/>
      <c r="D869" s="71" t="str">
        <f t="shared" si="53"/>
        <v/>
      </c>
      <c r="E869" s="71" t="str">
        <f>IFERROR(VLOOKUP(D869,总目录!E:H,4,0),"")</f>
        <v/>
      </c>
      <c r="F869" s="71" t="str">
        <f t="shared" si="54"/>
        <v/>
      </c>
      <c r="G869" s="71" t="str">
        <f>IFERROR(VLOOKUP(D869,总目录!E:G,2,0),"")</f>
        <v/>
      </c>
      <c r="H869" s="71" t="str">
        <f>IFERROR(VLOOKUP(D869,总目录!E:G,3,0),"")</f>
        <v/>
      </c>
      <c r="I869" s="73" t="str">
        <f t="shared" si="55"/>
        <v/>
      </c>
    </row>
    <row r="870" spans="1:9" x14ac:dyDescent="0.25">
      <c r="A870" s="73" t="str">
        <f t="shared" si="52"/>
        <v/>
      </c>
      <c r="B870" s="16"/>
      <c r="C870" s="15"/>
      <c r="D870" s="71" t="str">
        <f t="shared" si="53"/>
        <v/>
      </c>
      <c r="E870" s="71" t="str">
        <f>IFERROR(VLOOKUP(D870,总目录!E:H,4,0),"")</f>
        <v/>
      </c>
      <c r="F870" s="71" t="str">
        <f t="shared" si="54"/>
        <v/>
      </c>
      <c r="G870" s="71" t="str">
        <f>IFERROR(VLOOKUP(D870,总目录!E:G,2,0),"")</f>
        <v/>
      </c>
      <c r="H870" s="71" t="str">
        <f>IFERROR(VLOOKUP(D870,总目录!E:G,3,0),"")</f>
        <v/>
      </c>
      <c r="I870" s="73" t="str">
        <f t="shared" si="55"/>
        <v/>
      </c>
    </row>
    <row r="871" spans="1:9" x14ac:dyDescent="0.25">
      <c r="A871" s="73" t="str">
        <f t="shared" si="52"/>
        <v/>
      </c>
      <c r="B871" s="16"/>
      <c r="C871" s="15"/>
      <c r="D871" s="71" t="str">
        <f t="shared" si="53"/>
        <v/>
      </c>
      <c r="E871" s="71" t="str">
        <f>IFERROR(VLOOKUP(D871,总目录!E:H,4,0),"")</f>
        <v/>
      </c>
      <c r="F871" s="71" t="str">
        <f t="shared" si="54"/>
        <v/>
      </c>
      <c r="G871" s="71" t="str">
        <f>IFERROR(VLOOKUP(D871,总目录!E:G,2,0),"")</f>
        <v/>
      </c>
      <c r="H871" s="71" t="str">
        <f>IFERROR(VLOOKUP(D871,总目录!E:G,3,0),"")</f>
        <v/>
      </c>
      <c r="I871" s="73" t="str">
        <f t="shared" si="55"/>
        <v/>
      </c>
    </row>
    <row r="872" spans="1:9" x14ac:dyDescent="0.25">
      <c r="A872" s="73" t="str">
        <f t="shared" si="52"/>
        <v/>
      </c>
      <c r="B872" s="16"/>
      <c r="C872" s="15"/>
      <c r="D872" s="71" t="str">
        <f t="shared" si="53"/>
        <v/>
      </c>
      <c r="E872" s="71" t="str">
        <f>IFERROR(VLOOKUP(D872,总目录!E:H,4,0),"")</f>
        <v/>
      </c>
      <c r="F872" s="71" t="str">
        <f t="shared" si="54"/>
        <v/>
      </c>
      <c r="G872" s="71" t="str">
        <f>IFERROR(VLOOKUP(D872,总目录!E:G,2,0),"")</f>
        <v/>
      </c>
      <c r="H872" s="71" t="str">
        <f>IFERROR(VLOOKUP(D872,总目录!E:G,3,0),"")</f>
        <v/>
      </c>
      <c r="I872" s="73" t="str">
        <f t="shared" si="55"/>
        <v/>
      </c>
    </row>
    <row r="873" spans="1:9" x14ac:dyDescent="0.25">
      <c r="A873" s="73" t="str">
        <f t="shared" si="52"/>
        <v/>
      </c>
      <c r="B873" s="16"/>
      <c r="C873" s="15"/>
      <c r="D873" s="71" t="str">
        <f t="shared" si="53"/>
        <v/>
      </c>
      <c r="E873" s="71" t="str">
        <f>IFERROR(VLOOKUP(D873,总目录!E:H,4,0),"")</f>
        <v/>
      </c>
      <c r="F873" s="71" t="str">
        <f t="shared" si="54"/>
        <v/>
      </c>
      <c r="G873" s="71" t="str">
        <f>IFERROR(VLOOKUP(D873,总目录!E:G,2,0),"")</f>
        <v/>
      </c>
      <c r="H873" s="71" t="str">
        <f>IFERROR(VLOOKUP(D873,总目录!E:G,3,0),"")</f>
        <v/>
      </c>
      <c r="I873" s="73" t="str">
        <f t="shared" si="55"/>
        <v/>
      </c>
    </row>
    <row r="874" spans="1:9" x14ac:dyDescent="0.25">
      <c r="A874" s="73" t="str">
        <f t="shared" si="52"/>
        <v/>
      </c>
      <c r="B874" s="16"/>
      <c r="C874" s="15"/>
      <c r="D874" s="71" t="str">
        <f t="shared" si="53"/>
        <v/>
      </c>
      <c r="E874" s="71" t="str">
        <f>IFERROR(VLOOKUP(D874,总目录!E:H,4,0),"")</f>
        <v/>
      </c>
      <c r="F874" s="71" t="str">
        <f t="shared" si="54"/>
        <v/>
      </c>
      <c r="G874" s="71" t="str">
        <f>IFERROR(VLOOKUP(D874,总目录!E:G,2,0),"")</f>
        <v/>
      </c>
      <c r="H874" s="71" t="str">
        <f>IFERROR(VLOOKUP(D874,总目录!E:G,3,0),"")</f>
        <v/>
      </c>
      <c r="I874" s="73" t="str">
        <f t="shared" si="55"/>
        <v/>
      </c>
    </row>
    <row r="875" spans="1:9" x14ac:dyDescent="0.25">
      <c r="A875" s="73" t="str">
        <f t="shared" si="52"/>
        <v/>
      </c>
      <c r="B875" s="16"/>
      <c r="C875" s="15"/>
      <c r="D875" s="71" t="str">
        <f t="shared" si="53"/>
        <v/>
      </c>
      <c r="E875" s="71" t="str">
        <f>IFERROR(VLOOKUP(D875,总目录!E:H,4,0),"")</f>
        <v/>
      </c>
      <c r="F875" s="71" t="str">
        <f t="shared" si="54"/>
        <v/>
      </c>
      <c r="G875" s="71" t="str">
        <f>IFERROR(VLOOKUP(D875,总目录!E:G,2,0),"")</f>
        <v/>
      </c>
      <c r="H875" s="71" t="str">
        <f>IFERROR(VLOOKUP(D875,总目录!E:G,3,0),"")</f>
        <v/>
      </c>
      <c r="I875" s="73" t="str">
        <f t="shared" si="55"/>
        <v/>
      </c>
    </row>
    <row r="876" spans="1:9" x14ac:dyDescent="0.25">
      <c r="A876" s="73" t="str">
        <f t="shared" si="52"/>
        <v/>
      </c>
      <c r="B876" s="16"/>
      <c r="C876" s="15"/>
      <c r="D876" s="71" t="str">
        <f t="shared" si="53"/>
        <v/>
      </c>
      <c r="E876" s="71" t="str">
        <f>IFERROR(VLOOKUP(D876,总目录!E:H,4,0),"")</f>
        <v/>
      </c>
      <c r="F876" s="71" t="str">
        <f t="shared" si="54"/>
        <v/>
      </c>
      <c r="G876" s="71" t="str">
        <f>IFERROR(VLOOKUP(D876,总目录!E:G,2,0),"")</f>
        <v/>
      </c>
      <c r="H876" s="71" t="str">
        <f>IFERROR(VLOOKUP(D876,总目录!E:G,3,0),"")</f>
        <v/>
      </c>
      <c r="I876" s="73" t="str">
        <f t="shared" si="55"/>
        <v/>
      </c>
    </row>
    <row r="877" spans="1:9" x14ac:dyDescent="0.25">
      <c r="A877" s="73" t="str">
        <f t="shared" si="52"/>
        <v/>
      </c>
      <c r="B877" s="16"/>
      <c r="C877" s="15"/>
      <c r="D877" s="71" t="str">
        <f t="shared" si="53"/>
        <v/>
      </c>
      <c r="E877" s="71" t="str">
        <f>IFERROR(VLOOKUP(D877,总目录!E:H,4,0),"")</f>
        <v/>
      </c>
      <c r="F877" s="71" t="str">
        <f t="shared" si="54"/>
        <v/>
      </c>
      <c r="G877" s="71" t="str">
        <f>IFERROR(VLOOKUP(D877,总目录!E:G,2,0),"")</f>
        <v/>
      </c>
      <c r="H877" s="71" t="str">
        <f>IFERROR(VLOOKUP(D877,总目录!E:G,3,0),"")</f>
        <v/>
      </c>
      <c r="I877" s="73" t="str">
        <f t="shared" si="55"/>
        <v/>
      </c>
    </row>
    <row r="878" spans="1:9" x14ac:dyDescent="0.25">
      <c r="A878" s="73" t="str">
        <f t="shared" si="52"/>
        <v/>
      </c>
      <c r="B878" s="16"/>
      <c r="C878" s="15"/>
      <c r="D878" s="71" t="str">
        <f t="shared" si="53"/>
        <v/>
      </c>
      <c r="E878" s="71" t="str">
        <f>IFERROR(VLOOKUP(D878,总目录!E:H,4,0),"")</f>
        <v/>
      </c>
      <c r="F878" s="71" t="str">
        <f t="shared" si="54"/>
        <v/>
      </c>
      <c r="G878" s="71" t="str">
        <f>IFERROR(VLOOKUP(D878,总目录!E:G,2,0),"")</f>
        <v/>
      </c>
      <c r="H878" s="71" t="str">
        <f>IFERROR(VLOOKUP(D878,总目录!E:G,3,0),"")</f>
        <v/>
      </c>
      <c r="I878" s="73" t="str">
        <f t="shared" si="55"/>
        <v/>
      </c>
    </row>
    <row r="879" spans="1:9" x14ac:dyDescent="0.25">
      <c r="A879" s="73" t="str">
        <f t="shared" si="52"/>
        <v/>
      </c>
      <c r="B879" s="16"/>
      <c r="C879" s="15"/>
      <c r="D879" s="71" t="str">
        <f t="shared" si="53"/>
        <v/>
      </c>
      <c r="E879" s="71" t="str">
        <f>IFERROR(VLOOKUP(D879,总目录!E:H,4,0),"")</f>
        <v/>
      </c>
      <c r="F879" s="71" t="str">
        <f t="shared" si="54"/>
        <v/>
      </c>
      <c r="G879" s="71" t="str">
        <f>IFERROR(VLOOKUP(D879,总目录!E:G,2,0),"")</f>
        <v/>
      </c>
      <c r="H879" s="71" t="str">
        <f>IFERROR(VLOOKUP(D879,总目录!E:G,3,0),"")</f>
        <v/>
      </c>
      <c r="I879" s="73" t="str">
        <f t="shared" si="55"/>
        <v/>
      </c>
    </row>
    <row r="880" spans="1:9" x14ac:dyDescent="0.25">
      <c r="A880" s="73" t="str">
        <f t="shared" si="52"/>
        <v/>
      </c>
      <c r="B880" s="16"/>
      <c r="C880" s="15"/>
      <c r="D880" s="71" t="str">
        <f t="shared" si="53"/>
        <v/>
      </c>
      <c r="E880" s="71" t="str">
        <f>IFERROR(VLOOKUP(D880,总目录!E:H,4,0),"")</f>
        <v/>
      </c>
      <c r="F880" s="71" t="str">
        <f t="shared" si="54"/>
        <v/>
      </c>
      <c r="G880" s="71" t="str">
        <f>IFERROR(VLOOKUP(D880,总目录!E:G,2,0),"")</f>
        <v/>
      </c>
      <c r="H880" s="71" t="str">
        <f>IFERROR(VLOOKUP(D880,总目录!E:G,3,0),"")</f>
        <v/>
      </c>
      <c r="I880" s="73" t="str">
        <f t="shared" si="55"/>
        <v/>
      </c>
    </row>
    <row r="881" spans="1:9" x14ac:dyDescent="0.25">
      <c r="A881" s="73" t="str">
        <f t="shared" si="52"/>
        <v/>
      </c>
      <c r="B881" s="16"/>
      <c r="C881" s="15"/>
      <c r="D881" s="71" t="str">
        <f t="shared" si="53"/>
        <v/>
      </c>
      <c r="E881" s="71" t="str">
        <f>IFERROR(VLOOKUP(D881,总目录!E:H,4,0),"")</f>
        <v/>
      </c>
      <c r="F881" s="71" t="str">
        <f t="shared" si="54"/>
        <v/>
      </c>
      <c r="G881" s="71" t="str">
        <f>IFERROR(VLOOKUP(D881,总目录!E:G,2,0),"")</f>
        <v/>
      </c>
      <c r="H881" s="71" t="str">
        <f>IFERROR(VLOOKUP(D881,总目录!E:G,3,0),"")</f>
        <v/>
      </c>
      <c r="I881" s="73" t="str">
        <f t="shared" si="55"/>
        <v/>
      </c>
    </row>
    <row r="882" spans="1:9" x14ac:dyDescent="0.25">
      <c r="A882" s="73" t="str">
        <f t="shared" si="52"/>
        <v/>
      </c>
      <c r="B882" s="16"/>
      <c r="C882" s="15"/>
      <c r="D882" s="71" t="str">
        <f t="shared" si="53"/>
        <v/>
      </c>
      <c r="E882" s="71" t="str">
        <f>IFERROR(VLOOKUP(D882,总目录!E:H,4,0),"")</f>
        <v/>
      </c>
      <c r="F882" s="71" t="str">
        <f t="shared" si="54"/>
        <v/>
      </c>
      <c r="G882" s="71" t="str">
        <f>IFERROR(VLOOKUP(D882,总目录!E:G,2,0),"")</f>
        <v/>
      </c>
      <c r="H882" s="71" t="str">
        <f>IFERROR(VLOOKUP(D882,总目录!E:G,3,0),"")</f>
        <v/>
      </c>
      <c r="I882" s="73" t="str">
        <f t="shared" si="55"/>
        <v/>
      </c>
    </row>
    <row r="883" spans="1:9" x14ac:dyDescent="0.25">
      <c r="A883" s="73" t="str">
        <f t="shared" si="52"/>
        <v/>
      </c>
      <c r="B883" s="16"/>
      <c r="C883" s="15"/>
      <c r="D883" s="71" t="str">
        <f t="shared" si="53"/>
        <v/>
      </c>
      <c r="E883" s="71" t="str">
        <f>IFERROR(VLOOKUP(D883,总目录!E:H,4,0),"")</f>
        <v/>
      </c>
      <c r="F883" s="71" t="str">
        <f t="shared" si="54"/>
        <v/>
      </c>
      <c r="G883" s="71" t="str">
        <f>IFERROR(VLOOKUP(D883,总目录!E:G,2,0),"")</f>
        <v/>
      </c>
      <c r="H883" s="71" t="str">
        <f>IFERROR(VLOOKUP(D883,总目录!E:G,3,0),"")</f>
        <v/>
      </c>
      <c r="I883" s="73" t="str">
        <f t="shared" si="55"/>
        <v/>
      </c>
    </row>
    <row r="884" spans="1:9" x14ac:dyDescent="0.25">
      <c r="A884" s="73" t="str">
        <f t="shared" si="52"/>
        <v/>
      </c>
      <c r="B884" s="16"/>
      <c r="C884" s="15"/>
      <c r="D884" s="71" t="str">
        <f t="shared" si="53"/>
        <v/>
      </c>
      <c r="E884" s="71" t="str">
        <f>IFERROR(VLOOKUP(D884,总目录!E:H,4,0),"")</f>
        <v/>
      </c>
      <c r="F884" s="71" t="str">
        <f t="shared" si="54"/>
        <v/>
      </c>
      <c r="G884" s="71" t="str">
        <f>IFERROR(VLOOKUP(D884,总目录!E:G,2,0),"")</f>
        <v/>
      </c>
      <c r="H884" s="71" t="str">
        <f>IFERROR(VLOOKUP(D884,总目录!E:G,3,0),"")</f>
        <v/>
      </c>
      <c r="I884" s="73" t="str">
        <f t="shared" si="55"/>
        <v/>
      </c>
    </row>
    <row r="885" spans="1:9" x14ac:dyDescent="0.25">
      <c r="A885" s="73" t="str">
        <f t="shared" si="52"/>
        <v/>
      </c>
      <c r="B885" s="16"/>
      <c r="C885" s="15"/>
      <c r="D885" s="71" t="str">
        <f t="shared" si="53"/>
        <v/>
      </c>
      <c r="E885" s="71" t="str">
        <f>IFERROR(VLOOKUP(D885,总目录!E:H,4,0),"")</f>
        <v/>
      </c>
      <c r="F885" s="71" t="str">
        <f t="shared" si="54"/>
        <v/>
      </c>
      <c r="G885" s="71" t="str">
        <f>IFERROR(VLOOKUP(D885,总目录!E:G,2,0),"")</f>
        <v/>
      </c>
      <c r="H885" s="71" t="str">
        <f>IFERROR(VLOOKUP(D885,总目录!E:G,3,0),"")</f>
        <v/>
      </c>
      <c r="I885" s="73" t="str">
        <f t="shared" si="55"/>
        <v/>
      </c>
    </row>
    <row r="886" spans="1:9" x14ac:dyDescent="0.25">
      <c r="A886" s="73" t="str">
        <f t="shared" si="52"/>
        <v/>
      </c>
      <c r="B886" s="16"/>
      <c r="C886" s="15"/>
      <c r="D886" s="71" t="str">
        <f t="shared" si="53"/>
        <v/>
      </c>
      <c r="E886" s="71" t="str">
        <f>IFERROR(VLOOKUP(D886,总目录!E:H,4,0),"")</f>
        <v/>
      </c>
      <c r="F886" s="71" t="str">
        <f t="shared" si="54"/>
        <v/>
      </c>
      <c r="G886" s="71" t="str">
        <f>IFERROR(VLOOKUP(D886,总目录!E:G,2,0),"")</f>
        <v/>
      </c>
      <c r="H886" s="71" t="str">
        <f>IFERROR(VLOOKUP(D886,总目录!E:G,3,0),"")</f>
        <v/>
      </c>
      <c r="I886" s="73" t="str">
        <f t="shared" si="55"/>
        <v/>
      </c>
    </row>
    <row r="887" spans="1:9" x14ac:dyDescent="0.25">
      <c r="A887" s="73" t="str">
        <f t="shared" si="52"/>
        <v/>
      </c>
      <c r="B887" s="16"/>
      <c r="C887" s="15"/>
      <c r="D887" s="71" t="str">
        <f t="shared" si="53"/>
        <v/>
      </c>
      <c r="E887" s="71" t="str">
        <f>IFERROR(VLOOKUP(D887,总目录!E:H,4,0),"")</f>
        <v/>
      </c>
      <c r="F887" s="71" t="str">
        <f t="shared" si="54"/>
        <v/>
      </c>
      <c r="G887" s="71" t="str">
        <f>IFERROR(VLOOKUP(D887,总目录!E:G,2,0),"")</f>
        <v/>
      </c>
      <c r="H887" s="71" t="str">
        <f>IFERROR(VLOOKUP(D887,总目录!E:G,3,0),"")</f>
        <v/>
      </c>
      <c r="I887" s="73" t="str">
        <f t="shared" si="55"/>
        <v/>
      </c>
    </row>
    <row r="888" spans="1:9" x14ac:dyDescent="0.25">
      <c r="A888" s="73" t="str">
        <f t="shared" si="52"/>
        <v/>
      </c>
      <c r="B888" s="16"/>
      <c r="C888" s="15"/>
      <c r="D888" s="71" t="str">
        <f t="shared" si="53"/>
        <v/>
      </c>
      <c r="E888" s="71" t="str">
        <f>IFERROR(VLOOKUP(D888,总目录!E:H,4,0),"")</f>
        <v/>
      </c>
      <c r="F888" s="71" t="str">
        <f t="shared" si="54"/>
        <v/>
      </c>
      <c r="G888" s="71" t="str">
        <f>IFERROR(VLOOKUP(D888,总目录!E:G,2,0),"")</f>
        <v/>
      </c>
      <c r="H888" s="71" t="str">
        <f>IFERROR(VLOOKUP(D888,总目录!E:G,3,0),"")</f>
        <v/>
      </c>
      <c r="I888" s="73" t="str">
        <f t="shared" si="55"/>
        <v/>
      </c>
    </row>
    <row r="889" spans="1:9" x14ac:dyDescent="0.25">
      <c r="A889" s="73" t="str">
        <f t="shared" si="52"/>
        <v/>
      </c>
      <c r="B889" s="16"/>
      <c r="C889" s="15"/>
      <c r="D889" s="71" t="str">
        <f t="shared" si="53"/>
        <v/>
      </c>
      <c r="E889" s="71" t="str">
        <f>IFERROR(VLOOKUP(D889,总目录!E:H,4,0),"")</f>
        <v/>
      </c>
      <c r="F889" s="71" t="str">
        <f t="shared" si="54"/>
        <v/>
      </c>
      <c r="G889" s="71" t="str">
        <f>IFERROR(VLOOKUP(D889,总目录!E:G,2,0),"")</f>
        <v/>
      </c>
      <c r="H889" s="71" t="str">
        <f>IFERROR(VLOOKUP(D889,总目录!E:G,3,0),"")</f>
        <v/>
      </c>
      <c r="I889" s="73" t="str">
        <f t="shared" si="55"/>
        <v/>
      </c>
    </row>
    <row r="890" spans="1:9" x14ac:dyDescent="0.25">
      <c r="A890" s="73" t="str">
        <f t="shared" si="52"/>
        <v/>
      </c>
      <c r="B890" s="16"/>
      <c r="C890" s="15"/>
      <c r="D890" s="71" t="str">
        <f t="shared" si="53"/>
        <v/>
      </c>
      <c r="E890" s="71" t="str">
        <f>IFERROR(VLOOKUP(D890,总目录!E:H,4,0),"")</f>
        <v/>
      </c>
      <c r="F890" s="71" t="str">
        <f t="shared" si="54"/>
        <v/>
      </c>
      <c r="G890" s="71" t="str">
        <f>IFERROR(VLOOKUP(D890,总目录!E:G,2,0),"")</f>
        <v/>
      </c>
      <c r="H890" s="71" t="str">
        <f>IFERROR(VLOOKUP(D890,总目录!E:G,3,0),"")</f>
        <v/>
      </c>
      <c r="I890" s="73" t="str">
        <f t="shared" si="55"/>
        <v/>
      </c>
    </row>
    <row r="891" spans="1:9" x14ac:dyDescent="0.25">
      <c r="A891" s="73" t="str">
        <f t="shared" si="52"/>
        <v/>
      </c>
      <c r="B891" s="16"/>
      <c r="C891" s="15"/>
      <c r="D891" s="71" t="str">
        <f t="shared" si="53"/>
        <v/>
      </c>
      <c r="E891" s="71" t="str">
        <f>IFERROR(VLOOKUP(D891,总目录!E:H,4,0),"")</f>
        <v/>
      </c>
      <c r="F891" s="71" t="str">
        <f t="shared" si="54"/>
        <v/>
      </c>
      <c r="G891" s="71" t="str">
        <f>IFERROR(VLOOKUP(D891,总目录!E:G,2,0),"")</f>
        <v/>
      </c>
      <c r="H891" s="71" t="str">
        <f>IFERROR(VLOOKUP(D891,总目录!E:G,3,0),"")</f>
        <v/>
      </c>
      <c r="I891" s="73" t="str">
        <f t="shared" si="55"/>
        <v/>
      </c>
    </row>
    <row r="892" spans="1:9" x14ac:dyDescent="0.25">
      <c r="A892" s="73" t="str">
        <f t="shared" si="52"/>
        <v/>
      </c>
      <c r="B892" s="16"/>
      <c r="C892" s="15"/>
      <c r="D892" s="71" t="str">
        <f t="shared" si="53"/>
        <v/>
      </c>
      <c r="E892" s="71" t="str">
        <f>IFERROR(VLOOKUP(D892,总目录!E:H,4,0),"")</f>
        <v/>
      </c>
      <c r="F892" s="71" t="str">
        <f t="shared" si="54"/>
        <v/>
      </c>
      <c r="G892" s="71" t="str">
        <f>IFERROR(VLOOKUP(D892,总目录!E:G,2,0),"")</f>
        <v/>
      </c>
      <c r="H892" s="71" t="str">
        <f>IFERROR(VLOOKUP(D892,总目录!E:G,3,0),"")</f>
        <v/>
      </c>
      <c r="I892" s="73" t="str">
        <f t="shared" si="55"/>
        <v/>
      </c>
    </row>
    <row r="893" spans="1:9" x14ac:dyDescent="0.25">
      <c r="A893" s="73" t="str">
        <f t="shared" si="52"/>
        <v/>
      </c>
      <c r="B893" s="16"/>
      <c r="C893" s="15"/>
      <c r="D893" s="71" t="str">
        <f t="shared" si="53"/>
        <v/>
      </c>
      <c r="E893" s="71" t="str">
        <f>IFERROR(VLOOKUP(D893,总目录!E:H,4,0),"")</f>
        <v/>
      </c>
      <c r="F893" s="71" t="str">
        <f t="shared" si="54"/>
        <v/>
      </c>
      <c r="G893" s="71" t="str">
        <f>IFERROR(VLOOKUP(D893,总目录!E:G,2,0),"")</f>
        <v/>
      </c>
      <c r="H893" s="71" t="str">
        <f>IFERROR(VLOOKUP(D893,总目录!E:G,3,0),"")</f>
        <v/>
      </c>
      <c r="I893" s="73" t="str">
        <f t="shared" si="55"/>
        <v/>
      </c>
    </row>
    <row r="894" spans="1:9" x14ac:dyDescent="0.25">
      <c r="A894" s="73" t="str">
        <f t="shared" si="52"/>
        <v/>
      </c>
      <c r="B894" s="16"/>
      <c r="C894" s="15"/>
      <c r="D894" s="71" t="str">
        <f t="shared" si="53"/>
        <v/>
      </c>
      <c r="E894" s="71" t="str">
        <f>IFERROR(VLOOKUP(D894,总目录!E:H,4,0),"")</f>
        <v/>
      </c>
      <c r="F894" s="71" t="str">
        <f t="shared" si="54"/>
        <v/>
      </c>
      <c r="G894" s="71" t="str">
        <f>IFERROR(VLOOKUP(D894,总目录!E:G,2,0),"")</f>
        <v/>
      </c>
      <c r="H894" s="71" t="str">
        <f>IFERROR(VLOOKUP(D894,总目录!E:G,3,0),"")</f>
        <v/>
      </c>
      <c r="I894" s="73" t="str">
        <f t="shared" si="55"/>
        <v/>
      </c>
    </row>
    <row r="895" spans="1:9" x14ac:dyDescent="0.25">
      <c r="A895" s="73" t="str">
        <f t="shared" si="52"/>
        <v/>
      </c>
      <c r="B895" s="16"/>
      <c r="C895" s="15"/>
      <c r="D895" s="71" t="str">
        <f t="shared" si="53"/>
        <v/>
      </c>
      <c r="E895" s="71" t="str">
        <f>IFERROR(VLOOKUP(D895,总目录!E:H,4,0),"")</f>
        <v/>
      </c>
      <c r="F895" s="71" t="str">
        <f t="shared" si="54"/>
        <v/>
      </c>
      <c r="G895" s="71" t="str">
        <f>IFERROR(VLOOKUP(D895,总目录!E:G,2,0),"")</f>
        <v/>
      </c>
      <c r="H895" s="71" t="str">
        <f>IFERROR(VLOOKUP(D895,总目录!E:G,3,0),"")</f>
        <v/>
      </c>
      <c r="I895" s="73" t="str">
        <f t="shared" si="55"/>
        <v/>
      </c>
    </row>
    <row r="896" spans="1:9" x14ac:dyDescent="0.25">
      <c r="A896" s="73" t="str">
        <f t="shared" si="52"/>
        <v/>
      </c>
      <c r="B896" s="16"/>
      <c r="C896" s="15"/>
      <c r="D896" s="71" t="str">
        <f t="shared" si="53"/>
        <v/>
      </c>
      <c r="E896" s="71" t="str">
        <f>IFERROR(VLOOKUP(D896,总目录!E:H,4,0),"")</f>
        <v/>
      </c>
      <c r="F896" s="71" t="str">
        <f t="shared" si="54"/>
        <v/>
      </c>
      <c r="G896" s="71" t="str">
        <f>IFERROR(VLOOKUP(D896,总目录!E:G,2,0),"")</f>
        <v/>
      </c>
      <c r="H896" s="71" t="str">
        <f>IFERROR(VLOOKUP(D896,总目录!E:G,3,0),"")</f>
        <v/>
      </c>
      <c r="I896" s="73" t="str">
        <f t="shared" si="55"/>
        <v/>
      </c>
    </row>
    <row r="897" spans="1:9" x14ac:dyDescent="0.25">
      <c r="A897" s="73" t="str">
        <f t="shared" si="52"/>
        <v/>
      </c>
      <c r="B897" s="16"/>
      <c r="C897" s="15"/>
      <c r="D897" s="71" t="str">
        <f t="shared" si="53"/>
        <v/>
      </c>
      <c r="E897" s="71" t="str">
        <f>IFERROR(VLOOKUP(D897,总目录!E:H,4,0),"")</f>
        <v/>
      </c>
      <c r="F897" s="71" t="str">
        <f t="shared" si="54"/>
        <v/>
      </c>
      <c r="G897" s="71" t="str">
        <f>IFERROR(VLOOKUP(D897,总目录!E:G,2,0),"")</f>
        <v/>
      </c>
      <c r="H897" s="71" t="str">
        <f>IFERROR(VLOOKUP(D897,总目录!E:G,3,0),"")</f>
        <v/>
      </c>
      <c r="I897" s="73" t="str">
        <f t="shared" si="55"/>
        <v/>
      </c>
    </row>
    <row r="898" spans="1:9" x14ac:dyDescent="0.25">
      <c r="A898" s="73" t="str">
        <f t="shared" si="52"/>
        <v/>
      </c>
      <c r="B898" s="16"/>
      <c r="C898" s="15"/>
      <c r="D898" s="71" t="str">
        <f t="shared" si="53"/>
        <v/>
      </c>
      <c r="E898" s="71" t="str">
        <f>IFERROR(VLOOKUP(D898,总目录!E:H,4,0),"")</f>
        <v/>
      </c>
      <c r="F898" s="71" t="str">
        <f t="shared" si="54"/>
        <v/>
      </c>
      <c r="G898" s="71" t="str">
        <f>IFERROR(VLOOKUP(D898,总目录!E:G,2,0),"")</f>
        <v/>
      </c>
      <c r="H898" s="71" t="str">
        <f>IFERROR(VLOOKUP(D898,总目录!E:G,3,0),"")</f>
        <v/>
      </c>
      <c r="I898" s="73" t="str">
        <f t="shared" si="55"/>
        <v/>
      </c>
    </row>
    <row r="899" spans="1:9" x14ac:dyDescent="0.25">
      <c r="A899" s="73" t="str">
        <f t="shared" ref="A899:A962" si="56">IF(B899="","",ROW(B899)-1)</f>
        <v/>
      </c>
      <c r="B899" s="16"/>
      <c r="C899" s="15"/>
      <c r="D899" s="71" t="str">
        <f t="shared" ref="D899:D962" si="57">IF(B899="","",MID(B899,0+1,FIND("-",B899,1)-1))</f>
        <v/>
      </c>
      <c r="E899" s="71" t="str">
        <f>IFERROR(VLOOKUP(D899,总目录!E:H,4,0),"")</f>
        <v/>
      </c>
      <c r="F899" s="71" t="str">
        <f t="shared" ref="F899:F962" si="58">HYPERLINK("#"&amp;D899&amp;"!D2",D899)</f>
        <v/>
      </c>
      <c r="G899" s="71" t="str">
        <f>IFERROR(VLOOKUP(D899,总目录!E:G,2,0),"")</f>
        <v/>
      </c>
      <c r="H899" s="71" t="str">
        <f>IFERROR(VLOOKUP(D899,总目录!E:G,3,0),"")</f>
        <v/>
      </c>
      <c r="I899" s="73" t="str">
        <f t="shared" ref="I899:I962" si="59">IF(B899="","",ROW(B899)-1)</f>
        <v/>
      </c>
    </row>
    <row r="900" spans="1:9" x14ac:dyDescent="0.25">
      <c r="A900" s="73" t="str">
        <f t="shared" si="56"/>
        <v/>
      </c>
      <c r="B900" s="16"/>
      <c r="C900" s="15"/>
      <c r="D900" s="71" t="str">
        <f t="shared" si="57"/>
        <v/>
      </c>
      <c r="E900" s="71" t="str">
        <f>IFERROR(VLOOKUP(D900,总目录!E:H,4,0),"")</f>
        <v/>
      </c>
      <c r="F900" s="71" t="str">
        <f t="shared" si="58"/>
        <v/>
      </c>
      <c r="G900" s="71" t="str">
        <f>IFERROR(VLOOKUP(D900,总目录!E:G,2,0),"")</f>
        <v/>
      </c>
      <c r="H900" s="71" t="str">
        <f>IFERROR(VLOOKUP(D900,总目录!E:G,3,0),"")</f>
        <v/>
      </c>
      <c r="I900" s="73" t="str">
        <f t="shared" si="59"/>
        <v/>
      </c>
    </row>
    <row r="901" spans="1:9" x14ac:dyDescent="0.25">
      <c r="A901" s="73" t="str">
        <f t="shared" si="56"/>
        <v/>
      </c>
      <c r="B901" s="16"/>
      <c r="C901" s="15"/>
      <c r="D901" s="71" t="str">
        <f t="shared" si="57"/>
        <v/>
      </c>
      <c r="E901" s="71" t="str">
        <f>IFERROR(VLOOKUP(D901,总目录!E:H,4,0),"")</f>
        <v/>
      </c>
      <c r="F901" s="71" t="str">
        <f t="shared" si="58"/>
        <v/>
      </c>
      <c r="G901" s="71" t="str">
        <f>IFERROR(VLOOKUP(D901,总目录!E:G,2,0),"")</f>
        <v/>
      </c>
      <c r="H901" s="71" t="str">
        <f>IFERROR(VLOOKUP(D901,总目录!E:G,3,0),"")</f>
        <v/>
      </c>
      <c r="I901" s="73" t="str">
        <f t="shared" si="59"/>
        <v/>
      </c>
    </row>
    <row r="902" spans="1:9" x14ac:dyDescent="0.25">
      <c r="A902" s="73" t="str">
        <f t="shared" si="56"/>
        <v/>
      </c>
      <c r="B902" s="16"/>
      <c r="C902" s="15"/>
      <c r="D902" s="71" t="str">
        <f t="shared" si="57"/>
        <v/>
      </c>
      <c r="E902" s="71" t="str">
        <f>IFERROR(VLOOKUP(D902,总目录!E:H,4,0),"")</f>
        <v/>
      </c>
      <c r="F902" s="71" t="str">
        <f t="shared" si="58"/>
        <v/>
      </c>
      <c r="G902" s="71" t="str">
        <f>IFERROR(VLOOKUP(D902,总目录!E:G,2,0),"")</f>
        <v/>
      </c>
      <c r="H902" s="71" t="str">
        <f>IFERROR(VLOOKUP(D902,总目录!E:G,3,0),"")</f>
        <v/>
      </c>
      <c r="I902" s="73" t="str">
        <f t="shared" si="59"/>
        <v/>
      </c>
    </row>
    <row r="903" spans="1:9" x14ac:dyDescent="0.25">
      <c r="A903" s="73" t="str">
        <f t="shared" si="56"/>
        <v/>
      </c>
      <c r="B903" s="16"/>
      <c r="C903" s="15"/>
      <c r="D903" s="71" t="str">
        <f t="shared" si="57"/>
        <v/>
      </c>
      <c r="E903" s="71" t="str">
        <f>IFERROR(VLOOKUP(D903,总目录!E:H,4,0),"")</f>
        <v/>
      </c>
      <c r="F903" s="71" t="str">
        <f t="shared" si="58"/>
        <v/>
      </c>
      <c r="G903" s="71" t="str">
        <f>IFERROR(VLOOKUP(D903,总目录!E:G,2,0),"")</f>
        <v/>
      </c>
      <c r="H903" s="71" t="str">
        <f>IFERROR(VLOOKUP(D903,总目录!E:G,3,0),"")</f>
        <v/>
      </c>
      <c r="I903" s="73" t="str">
        <f t="shared" si="59"/>
        <v/>
      </c>
    </row>
    <row r="904" spans="1:9" x14ac:dyDescent="0.25">
      <c r="A904" s="73" t="str">
        <f t="shared" si="56"/>
        <v/>
      </c>
      <c r="B904" s="16"/>
      <c r="C904" s="15"/>
      <c r="D904" s="71" t="str">
        <f t="shared" si="57"/>
        <v/>
      </c>
      <c r="E904" s="71" t="str">
        <f>IFERROR(VLOOKUP(D904,总目录!E:H,4,0),"")</f>
        <v/>
      </c>
      <c r="F904" s="71" t="str">
        <f t="shared" si="58"/>
        <v/>
      </c>
      <c r="G904" s="71" t="str">
        <f>IFERROR(VLOOKUP(D904,总目录!E:G,2,0),"")</f>
        <v/>
      </c>
      <c r="H904" s="71" t="str">
        <f>IFERROR(VLOOKUP(D904,总目录!E:G,3,0),"")</f>
        <v/>
      </c>
      <c r="I904" s="73" t="str">
        <f t="shared" si="59"/>
        <v/>
      </c>
    </row>
    <row r="905" spans="1:9" x14ac:dyDescent="0.25">
      <c r="A905" s="73" t="str">
        <f t="shared" si="56"/>
        <v/>
      </c>
      <c r="B905" s="16"/>
      <c r="C905" s="15"/>
      <c r="D905" s="71" t="str">
        <f t="shared" si="57"/>
        <v/>
      </c>
      <c r="E905" s="71" t="str">
        <f>IFERROR(VLOOKUP(D905,总目录!E:H,4,0),"")</f>
        <v/>
      </c>
      <c r="F905" s="71" t="str">
        <f t="shared" si="58"/>
        <v/>
      </c>
      <c r="G905" s="71" t="str">
        <f>IFERROR(VLOOKUP(D905,总目录!E:G,2,0),"")</f>
        <v/>
      </c>
      <c r="H905" s="71" t="str">
        <f>IFERROR(VLOOKUP(D905,总目录!E:G,3,0),"")</f>
        <v/>
      </c>
      <c r="I905" s="73" t="str">
        <f t="shared" si="59"/>
        <v/>
      </c>
    </row>
    <row r="906" spans="1:9" x14ac:dyDescent="0.25">
      <c r="A906" s="73" t="str">
        <f t="shared" si="56"/>
        <v/>
      </c>
      <c r="B906" s="16"/>
      <c r="C906" s="15"/>
      <c r="D906" s="71" t="str">
        <f t="shared" si="57"/>
        <v/>
      </c>
      <c r="E906" s="71" t="str">
        <f>IFERROR(VLOOKUP(D906,总目录!E:H,4,0),"")</f>
        <v/>
      </c>
      <c r="F906" s="71" t="str">
        <f t="shared" si="58"/>
        <v/>
      </c>
      <c r="G906" s="71" t="str">
        <f>IFERROR(VLOOKUP(D906,总目录!E:G,2,0),"")</f>
        <v/>
      </c>
      <c r="H906" s="71" t="str">
        <f>IFERROR(VLOOKUP(D906,总目录!E:G,3,0),"")</f>
        <v/>
      </c>
      <c r="I906" s="73" t="str">
        <f t="shared" si="59"/>
        <v/>
      </c>
    </row>
    <row r="907" spans="1:9" x14ac:dyDescent="0.25">
      <c r="A907" s="73" t="str">
        <f t="shared" si="56"/>
        <v/>
      </c>
      <c r="B907" s="16"/>
      <c r="C907" s="15"/>
      <c r="D907" s="71" t="str">
        <f t="shared" si="57"/>
        <v/>
      </c>
      <c r="E907" s="71" t="str">
        <f>IFERROR(VLOOKUP(D907,总目录!E:H,4,0),"")</f>
        <v/>
      </c>
      <c r="F907" s="71" t="str">
        <f t="shared" si="58"/>
        <v/>
      </c>
      <c r="G907" s="71" t="str">
        <f>IFERROR(VLOOKUP(D907,总目录!E:G,2,0),"")</f>
        <v/>
      </c>
      <c r="H907" s="71" t="str">
        <f>IFERROR(VLOOKUP(D907,总目录!E:G,3,0),"")</f>
        <v/>
      </c>
      <c r="I907" s="73" t="str">
        <f t="shared" si="59"/>
        <v/>
      </c>
    </row>
    <row r="908" spans="1:9" x14ac:dyDescent="0.25">
      <c r="A908" s="73" t="str">
        <f t="shared" si="56"/>
        <v/>
      </c>
      <c r="B908" s="16"/>
      <c r="C908" s="15"/>
      <c r="D908" s="71" t="str">
        <f t="shared" si="57"/>
        <v/>
      </c>
      <c r="E908" s="71" t="str">
        <f>IFERROR(VLOOKUP(D908,总目录!E:H,4,0),"")</f>
        <v/>
      </c>
      <c r="F908" s="71" t="str">
        <f t="shared" si="58"/>
        <v/>
      </c>
      <c r="G908" s="71" t="str">
        <f>IFERROR(VLOOKUP(D908,总目录!E:G,2,0),"")</f>
        <v/>
      </c>
      <c r="H908" s="71" t="str">
        <f>IFERROR(VLOOKUP(D908,总目录!E:G,3,0),"")</f>
        <v/>
      </c>
      <c r="I908" s="73" t="str">
        <f t="shared" si="59"/>
        <v/>
      </c>
    </row>
    <row r="909" spans="1:9" x14ac:dyDescent="0.25">
      <c r="A909" s="73" t="str">
        <f t="shared" si="56"/>
        <v/>
      </c>
      <c r="B909" s="16"/>
      <c r="C909" s="15"/>
      <c r="D909" s="71" t="str">
        <f t="shared" si="57"/>
        <v/>
      </c>
      <c r="E909" s="71" t="str">
        <f>IFERROR(VLOOKUP(D909,总目录!E:H,4,0),"")</f>
        <v/>
      </c>
      <c r="F909" s="71" t="str">
        <f t="shared" si="58"/>
        <v/>
      </c>
      <c r="G909" s="71" t="str">
        <f>IFERROR(VLOOKUP(D909,总目录!E:G,2,0),"")</f>
        <v/>
      </c>
      <c r="H909" s="71" t="str">
        <f>IFERROR(VLOOKUP(D909,总目录!E:G,3,0),"")</f>
        <v/>
      </c>
      <c r="I909" s="73" t="str">
        <f t="shared" si="59"/>
        <v/>
      </c>
    </row>
    <row r="910" spans="1:9" x14ac:dyDescent="0.25">
      <c r="A910" s="73" t="str">
        <f t="shared" si="56"/>
        <v/>
      </c>
      <c r="B910" s="16"/>
      <c r="C910" s="15"/>
      <c r="D910" s="71" t="str">
        <f t="shared" si="57"/>
        <v/>
      </c>
      <c r="E910" s="71" t="str">
        <f>IFERROR(VLOOKUP(D910,总目录!E:H,4,0),"")</f>
        <v/>
      </c>
      <c r="F910" s="71" t="str">
        <f t="shared" si="58"/>
        <v/>
      </c>
      <c r="G910" s="71" t="str">
        <f>IFERROR(VLOOKUP(D910,总目录!E:G,2,0),"")</f>
        <v/>
      </c>
      <c r="H910" s="71" t="str">
        <f>IFERROR(VLOOKUP(D910,总目录!E:G,3,0),"")</f>
        <v/>
      </c>
      <c r="I910" s="73" t="str">
        <f t="shared" si="59"/>
        <v/>
      </c>
    </row>
    <row r="911" spans="1:9" x14ac:dyDescent="0.25">
      <c r="A911" s="73" t="str">
        <f t="shared" si="56"/>
        <v/>
      </c>
      <c r="B911" s="16"/>
      <c r="C911" s="15"/>
      <c r="D911" s="71" t="str">
        <f t="shared" si="57"/>
        <v/>
      </c>
      <c r="E911" s="71" t="str">
        <f>IFERROR(VLOOKUP(D911,总目录!E:H,4,0),"")</f>
        <v/>
      </c>
      <c r="F911" s="71" t="str">
        <f t="shared" si="58"/>
        <v/>
      </c>
      <c r="G911" s="71" t="str">
        <f>IFERROR(VLOOKUP(D911,总目录!E:G,2,0),"")</f>
        <v/>
      </c>
      <c r="H911" s="71" t="str">
        <f>IFERROR(VLOOKUP(D911,总目录!E:G,3,0),"")</f>
        <v/>
      </c>
      <c r="I911" s="73" t="str">
        <f t="shared" si="59"/>
        <v/>
      </c>
    </row>
    <row r="912" spans="1:9" x14ac:dyDescent="0.25">
      <c r="A912" s="73" t="str">
        <f t="shared" si="56"/>
        <v/>
      </c>
      <c r="B912" s="16"/>
      <c r="C912" s="15"/>
      <c r="D912" s="71" t="str">
        <f t="shared" si="57"/>
        <v/>
      </c>
      <c r="E912" s="71" t="str">
        <f>IFERROR(VLOOKUP(D912,总目录!E:H,4,0),"")</f>
        <v/>
      </c>
      <c r="F912" s="71" t="str">
        <f t="shared" si="58"/>
        <v/>
      </c>
      <c r="G912" s="71" t="str">
        <f>IFERROR(VLOOKUP(D912,总目录!E:G,2,0),"")</f>
        <v/>
      </c>
      <c r="H912" s="71" t="str">
        <f>IFERROR(VLOOKUP(D912,总目录!E:G,3,0),"")</f>
        <v/>
      </c>
      <c r="I912" s="73" t="str">
        <f t="shared" si="59"/>
        <v/>
      </c>
    </row>
    <row r="913" spans="1:9" x14ac:dyDescent="0.25">
      <c r="A913" s="73" t="str">
        <f t="shared" si="56"/>
        <v/>
      </c>
      <c r="B913" s="16"/>
      <c r="C913" s="15"/>
      <c r="D913" s="71" t="str">
        <f t="shared" si="57"/>
        <v/>
      </c>
      <c r="E913" s="71" t="str">
        <f>IFERROR(VLOOKUP(D913,总目录!E:H,4,0),"")</f>
        <v/>
      </c>
      <c r="F913" s="71" t="str">
        <f t="shared" si="58"/>
        <v/>
      </c>
      <c r="G913" s="71" t="str">
        <f>IFERROR(VLOOKUP(D913,总目录!E:G,2,0),"")</f>
        <v/>
      </c>
      <c r="H913" s="71" t="str">
        <f>IFERROR(VLOOKUP(D913,总目录!E:G,3,0),"")</f>
        <v/>
      </c>
      <c r="I913" s="73" t="str">
        <f t="shared" si="59"/>
        <v/>
      </c>
    </row>
    <row r="914" spans="1:9" x14ac:dyDescent="0.25">
      <c r="A914" s="73" t="str">
        <f t="shared" si="56"/>
        <v/>
      </c>
      <c r="B914" s="16"/>
      <c r="C914" s="15"/>
      <c r="D914" s="71" t="str">
        <f t="shared" si="57"/>
        <v/>
      </c>
      <c r="E914" s="71" t="str">
        <f>IFERROR(VLOOKUP(D914,总目录!E:H,4,0),"")</f>
        <v/>
      </c>
      <c r="F914" s="71" t="str">
        <f t="shared" si="58"/>
        <v/>
      </c>
      <c r="G914" s="71" t="str">
        <f>IFERROR(VLOOKUP(D914,总目录!E:G,2,0),"")</f>
        <v/>
      </c>
      <c r="H914" s="71" t="str">
        <f>IFERROR(VLOOKUP(D914,总目录!E:G,3,0),"")</f>
        <v/>
      </c>
      <c r="I914" s="73" t="str">
        <f t="shared" si="59"/>
        <v/>
      </c>
    </row>
    <row r="915" spans="1:9" x14ac:dyDescent="0.25">
      <c r="A915" s="73" t="str">
        <f t="shared" si="56"/>
        <v/>
      </c>
      <c r="B915" s="16"/>
      <c r="C915" s="15"/>
      <c r="D915" s="71" t="str">
        <f t="shared" si="57"/>
        <v/>
      </c>
      <c r="E915" s="71" t="str">
        <f>IFERROR(VLOOKUP(D915,总目录!E:H,4,0),"")</f>
        <v/>
      </c>
      <c r="F915" s="71" t="str">
        <f t="shared" si="58"/>
        <v/>
      </c>
      <c r="G915" s="71" t="str">
        <f>IFERROR(VLOOKUP(D915,总目录!E:G,2,0),"")</f>
        <v/>
      </c>
      <c r="H915" s="71" t="str">
        <f>IFERROR(VLOOKUP(D915,总目录!E:G,3,0),"")</f>
        <v/>
      </c>
      <c r="I915" s="73" t="str">
        <f t="shared" si="59"/>
        <v/>
      </c>
    </row>
    <row r="916" spans="1:9" x14ac:dyDescent="0.25">
      <c r="A916" s="73" t="str">
        <f t="shared" si="56"/>
        <v/>
      </c>
      <c r="B916" s="16"/>
      <c r="C916" s="15"/>
      <c r="D916" s="71" t="str">
        <f t="shared" si="57"/>
        <v/>
      </c>
      <c r="E916" s="71" t="str">
        <f>IFERROR(VLOOKUP(D916,总目录!E:H,4,0),"")</f>
        <v/>
      </c>
      <c r="F916" s="71" t="str">
        <f t="shared" si="58"/>
        <v/>
      </c>
      <c r="G916" s="71" t="str">
        <f>IFERROR(VLOOKUP(D916,总目录!E:G,2,0),"")</f>
        <v/>
      </c>
      <c r="H916" s="71" t="str">
        <f>IFERROR(VLOOKUP(D916,总目录!E:G,3,0),"")</f>
        <v/>
      </c>
      <c r="I916" s="73" t="str">
        <f t="shared" si="59"/>
        <v/>
      </c>
    </row>
    <row r="917" spans="1:9" x14ac:dyDescent="0.25">
      <c r="A917" s="73" t="str">
        <f t="shared" si="56"/>
        <v/>
      </c>
      <c r="B917" s="16"/>
      <c r="C917" s="15"/>
      <c r="D917" s="71" t="str">
        <f t="shared" si="57"/>
        <v/>
      </c>
      <c r="E917" s="71" t="str">
        <f>IFERROR(VLOOKUP(D917,总目录!E:H,4,0),"")</f>
        <v/>
      </c>
      <c r="F917" s="71" t="str">
        <f t="shared" si="58"/>
        <v/>
      </c>
      <c r="G917" s="71" t="str">
        <f>IFERROR(VLOOKUP(D917,总目录!E:G,2,0),"")</f>
        <v/>
      </c>
      <c r="H917" s="71" t="str">
        <f>IFERROR(VLOOKUP(D917,总目录!E:G,3,0),"")</f>
        <v/>
      </c>
      <c r="I917" s="73" t="str">
        <f t="shared" si="59"/>
        <v/>
      </c>
    </row>
    <row r="918" spans="1:9" x14ac:dyDescent="0.25">
      <c r="A918" s="73" t="str">
        <f t="shared" si="56"/>
        <v/>
      </c>
      <c r="B918" s="16"/>
      <c r="C918" s="15"/>
      <c r="D918" s="71" t="str">
        <f t="shared" si="57"/>
        <v/>
      </c>
      <c r="E918" s="71" t="str">
        <f>IFERROR(VLOOKUP(D918,总目录!E:H,4,0),"")</f>
        <v/>
      </c>
      <c r="F918" s="71" t="str">
        <f t="shared" si="58"/>
        <v/>
      </c>
      <c r="G918" s="71" t="str">
        <f>IFERROR(VLOOKUP(D918,总目录!E:G,2,0),"")</f>
        <v/>
      </c>
      <c r="H918" s="71" t="str">
        <f>IFERROR(VLOOKUP(D918,总目录!E:G,3,0),"")</f>
        <v/>
      </c>
      <c r="I918" s="73" t="str">
        <f t="shared" si="59"/>
        <v/>
      </c>
    </row>
    <row r="919" spans="1:9" x14ac:dyDescent="0.25">
      <c r="A919" s="73" t="str">
        <f t="shared" si="56"/>
        <v/>
      </c>
      <c r="B919" s="16"/>
      <c r="C919" s="15"/>
      <c r="D919" s="71" t="str">
        <f t="shared" si="57"/>
        <v/>
      </c>
      <c r="E919" s="71" t="str">
        <f>IFERROR(VLOOKUP(D919,总目录!E:H,4,0),"")</f>
        <v/>
      </c>
      <c r="F919" s="71" t="str">
        <f t="shared" si="58"/>
        <v/>
      </c>
      <c r="G919" s="71" t="str">
        <f>IFERROR(VLOOKUP(D919,总目录!E:G,2,0),"")</f>
        <v/>
      </c>
      <c r="H919" s="71" t="str">
        <f>IFERROR(VLOOKUP(D919,总目录!E:G,3,0),"")</f>
        <v/>
      </c>
      <c r="I919" s="73" t="str">
        <f t="shared" si="59"/>
        <v/>
      </c>
    </row>
    <row r="920" spans="1:9" x14ac:dyDescent="0.25">
      <c r="A920" s="73" t="str">
        <f t="shared" si="56"/>
        <v/>
      </c>
      <c r="B920" s="16"/>
      <c r="C920" s="15"/>
      <c r="D920" s="71" t="str">
        <f t="shared" si="57"/>
        <v/>
      </c>
      <c r="E920" s="71" t="str">
        <f>IFERROR(VLOOKUP(D920,总目录!E:H,4,0),"")</f>
        <v/>
      </c>
      <c r="F920" s="71" t="str">
        <f t="shared" si="58"/>
        <v/>
      </c>
      <c r="G920" s="71" t="str">
        <f>IFERROR(VLOOKUP(D920,总目录!E:G,2,0),"")</f>
        <v/>
      </c>
      <c r="H920" s="71" t="str">
        <f>IFERROR(VLOOKUP(D920,总目录!E:G,3,0),"")</f>
        <v/>
      </c>
      <c r="I920" s="73" t="str">
        <f t="shared" si="59"/>
        <v/>
      </c>
    </row>
    <row r="921" spans="1:9" x14ac:dyDescent="0.25">
      <c r="A921" s="73" t="str">
        <f t="shared" si="56"/>
        <v/>
      </c>
      <c r="B921" s="16"/>
      <c r="C921" s="15"/>
      <c r="D921" s="71" t="str">
        <f t="shared" si="57"/>
        <v/>
      </c>
      <c r="E921" s="71" t="str">
        <f>IFERROR(VLOOKUP(D921,总目录!E:H,4,0),"")</f>
        <v/>
      </c>
      <c r="F921" s="71" t="str">
        <f t="shared" si="58"/>
        <v/>
      </c>
      <c r="G921" s="71" t="str">
        <f>IFERROR(VLOOKUP(D921,总目录!E:G,2,0),"")</f>
        <v/>
      </c>
      <c r="H921" s="71" t="str">
        <f>IFERROR(VLOOKUP(D921,总目录!E:G,3,0),"")</f>
        <v/>
      </c>
      <c r="I921" s="73" t="str">
        <f t="shared" si="59"/>
        <v/>
      </c>
    </row>
    <row r="922" spans="1:9" x14ac:dyDescent="0.25">
      <c r="A922" s="73" t="str">
        <f t="shared" si="56"/>
        <v/>
      </c>
      <c r="B922" s="16"/>
      <c r="C922" s="15"/>
      <c r="D922" s="71" t="str">
        <f t="shared" si="57"/>
        <v/>
      </c>
      <c r="E922" s="71" t="str">
        <f>IFERROR(VLOOKUP(D922,总目录!E:H,4,0),"")</f>
        <v/>
      </c>
      <c r="F922" s="71" t="str">
        <f t="shared" si="58"/>
        <v/>
      </c>
      <c r="G922" s="71" t="str">
        <f>IFERROR(VLOOKUP(D922,总目录!E:G,2,0),"")</f>
        <v/>
      </c>
      <c r="H922" s="71" t="str">
        <f>IFERROR(VLOOKUP(D922,总目录!E:G,3,0),"")</f>
        <v/>
      </c>
      <c r="I922" s="73" t="str">
        <f t="shared" si="59"/>
        <v/>
      </c>
    </row>
    <row r="923" spans="1:9" x14ac:dyDescent="0.25">
      <c r="A923" s="73" t="str">
        <f t="shared" si="56"/>
        <v/>
      </c>
      <c r="B923" s="16"/>
      <c r="C923" s="15"/>
      <c r="D923" s="71" t="str">
        <f t="shared" si="57"/>
        <v/>
      </c>
      <c r="E923" s="71" t="str">
        <f>IFERROR(VLOOKUP(D923,总目录!E:H,4,0),"")</f>
        <v/>
      </c>
      <c r="F923" s="71" t="str">
        <f t="shared" si="58"/>
        <v/>
      </c>
      <c r="G923" s="71" t="str">
        <f>IFERROR(VLOOKUP(D923,总目录!E:G,2,0),"")</f>
        <v/>
      </c>
      <c r="H923" s="71" t="str">
        <f>IFERROR(VLOOKUP(D923,总目录!E:G,3,0),"")</f>
        <v/>
      </c>
      <c r="I923" s="73" t="str">
        <f t="shared" si="59"/>
        <v/>
      </c>
    </row>
    <row r="924" spans="1:9" x14ac:dyDescent="0.25">
      <c r="A924" s="73" t="str">
        <f t="shared" si="56"/>
        <v/>
      </c>
      <c r="B924" s="16"/>
      <c r="C924" s="15"/>
      <c r="D924" s="71" t="str">
        <f t="shared" si="57"/>
        <v/>
      </c>
      <c r="E924" s="71" t="str">
        <f>IFERROR(VLOOKUP(D924,总目录!E:H,4,0),"")</f>
        <v/>
      </c>
      <c r="F924" s="71" t="str">
        <f t="shared" si="58"/>
        <v/>
      </c>
      <c r="G924" s="71" t="str">
        <f>IFERROR(VLOOKUP(D924,总目录!E:G,2,0),"")</f>
        <v/>
      </c>
      <c r="H924" s="71" t="str">
        <f>IFERROR(VLOOKUP(D924,总目录!E:G,3,0),"")</f>
        <v/>
      </c>
      <c r="I924" s="73" t="str">
        <f t="shared" si="59"/>
        <v/>
      </c>
    </row>
    <row r="925" spans="1:9" x14ac:dyDescent="0.25">
      <c r="A925" s="73" t="str">
        <f t="shared" si="56"/>
        <v/>
      </c>
      <c r="B925" s="16"/>
      <c r="C925" s="15"/>
      <c r="D925" s="71" t="str">
        <f t="shared" si="57"/>
        <v/>
      </c>
      <c r="E925" s="71" t="str">
        <f>IFERROR(VLOOKUP(D925,总目录!E:H,4,0),"")</f>
        <v/>
      </c>
      <c r="F925" s="71" t="str">
        <f t="shared" si="58"/>
        <v/>
      </c>
      <c r="G925" s="71" t="str">
        <f>IFERROR(VLOOKUP(D925,总目录!E:G,2,0),"")</f>
        <v/>
      </c>
      <c r="H925" s="71" t="str">
        <f>IFERROR(VLOOKUP(D925,总目录!E:G,3,0),"")</f>
        <v/>
      </c>
      <c r="I925" s="73" t="str">
        <f t="shared" si="59"/>
        <v/>
      </c>
    </row>
    <row r="926" spans="1:9" x14ac:dyDescent="0.25">
      <c r="A926" s="73" t="str">
        <f t="shared" si="56"/>
        <v/>
      </c>
      <c r="B926" s="16"/>
      <c r="C926" s="15"/>
      <c r="D926" s="71" t="str">
        <f t="shared" si="57"/>
        <v/>
      </c>
      <c r="E926" s="71" t="str">
        <f>IFERROR(VLOOKUP(D926,总目录!E:H,4,0),"")</f>
        <v/>
      </c>
      <c r="F926" s="71" t="str">
        <f t="shared" si="58"/>
        <v/>
      </c>
      <c r="G926" s="71" t="str">
        <f>IFERROR(VLOOKUP(D926,总目录!E:G,2,0),"")</f>
        <v/>
      </c>
      <c r="H926" s="71" t="str">
        <f>IFERROR(VLOOKUP(D926,总目录!E:G,3,0),"")</f>
        <v/>
      </c>
      <c r="I926" s="73" t="str">
        <f t="shared" si="59"/>
        <v/>
      </c>
    </row>
    <row r="927" spans="1:9" x14ac:dyDescent="0.25">
      <c r="A927" s="73" t="str">
        <f t="shared" si="56"/>
        <v/>
      </c>
      <c r="B927" s="16"/>
      <c r="C927" s="15"/>
      <c r="D927" s="71" t="str">
        <f t="shared" si="57"/>
        <v/>
      </c>
      <c r="E927" s="71" t="str">
        <f>IFERROR(VLOOKUP(D927,总目录!E:H,4,0),"")</f>
        <v/>
      </c>
      <c r="F927" s="71" t="str">
        <f t="shared" si="58"/>
        <v/>
      </c>
      <c r="G927" s="71" t="str">
        <f>IFERROR(VLOOKUP(D927,总目录!E:G,2,0),"")</f>
        <v/>
      </c>
      <c r="H927" s="71" t="str">
        <f>IFERROR(VLOOKUP(D927,总目录!E:G,3,0),"")</f>
        <v/>
      </c>
      <c r="I927" s="73" t="str">
        <f t="shared" si="59"/>
        <v/>
      </c>
    </row>
    <row r="928" spans="1:9" x14ac:dyDescent="0.25">
      <c r="A928" s="73" t="str">
        <f t="shared" si="56"/>
        <v/>
      </c>
      <c r="B928" s="16"/>
      <c r="C928" s="15"/>
      <c r="D928" s="71" t="str">
        <f t="shared" si="57"/>
        <v/>
      </c>
      <c r="E928" s="71" t="str">
        <f>IFERROR(VLOOKUP(D928,总目录!E:H,4,0),"")</f>
        <v/>
      </c>
      <c r="F928" s="71" t="str">
        <f t="shared" si="58"/>
        <v/>
      </c>
      <c r="G928" s="71" t="str">
        <f>IFERROR(VLOOKUP(D928,总目录!E:G,2,0),"")</f>
        <v/>
      </c>
      <c r="H928" s="71" t="str">
        <f>IFERROR(VLOOKUP(D928,总目录!E:G,3,0),"")</f>
        <v/>
      </c>
      <c r="I928" s="73" t="str">
        <f t="shared" si="59"/>
        <v/>
      </c>
    </row>
    <row r="929" spans="1:9" x14ac:dyDescent="0.25">
      <c r="A929" s="73" t="str">
        <f t="shared" si="56"/>
        <v/>
      </c>
      <c r="B929" s="16"/>
      <c r="C929" s="15"/>
      <c r="D929" s="71" t="str">
        <f t="shared" si="57"/>
        <v/>
      </c>
      <c r="E929" s="71" t="str">
        <f>IFERROR(VLOOKUP(D929,总目录!E:H,4,0),"")</f>
        <v/>
      </c>
      <c r="F929" s="71" t="str">
        <f t="shared" si="58"/>
        <v/>
      </c>
      <c r="G929" s="71" t="str">
        <f>IFERROR(VLOOKUP(D929,总目录!E:G,2,0),"")</f>
        <v/>
      </c>
      <c r="H929" s="71" t="str">
        <f>IFERROR(VLOOKUP(D929,总目录!E:G,3,0),"")</f>
        <v/>
      </c>
      <c r="I929" s="73" t="str">
        <f t="shared" si="59"/>
        <v/>
      </c>
    </row>
    <row r="930" spans="1:9" x14ac:dyDescent="0.25">
      <c r="A930" s="73" t="str">
        <f t="shared" si="56"/>
        <v/>
      </c>
      <c r="B930" s="16"/>
      <c r="C930" s="15"/>
      <c r="D930" s="71" t="str">
        <f t="shared" si="57"/>
        <v/>
      </c>
      <c r="E930" s="71" t="str">
        <f>IFERROR(VLOOKUP(D930,总目录!E:H,4,0),"")</f>
        <v/>
      </c>
      <c r="F930" s="71" t="str">
        <f t="shared" si="58"/>
        <v/>
      </c>
      <c r="G930" s="71" t="str">
        <f>IFERROR(VLOOKUP(D930,总目录!E:G,2,0),"")</f>
        <v/>
      </c>
      <c r="H930" s="71" t="str">
        <f>IFERROR(VLOOKUP(D930,总目录!E:G,3,0),"")</f>
        <v/>
      </c>
      <c r="I930" s="73" t="str">
        <f t="shared" si="59"/>
        <v/>
      </c>
    </row>
    <row r="931" spans="1:9" x14ac:dyDescent="0.25">
      <c r="A931" s="73" t="str">
        <f t="shared" si="56"/>
        <v/>
      </c>
      <c r="B931" s="16"/>
      <c r="C931" s="15"/>
      <c r="D931" s="71" t="str">
        <f t="shared" si="57"/>
        <v/>
      </c>
      <c r="E931" s="71" t="str">
        <f>IFERROR(VLOOKUP(D931,总目录!E:H,4,0),"")</f>
        <v/>
      </c>
      <c r="F931" s="71" t="str">
        <f t="shared" si="58"/>
        <v/>
      </c>
      <c r="G931" s="71" t="str">
        <f>IFERROR(VLOOKUP(D931,总目录!E:G,2,0),"")</f>
        <v/>
      </c>
      <c r="H931" s="71" t="str">
        <f>IFERROR(VLOOKUP(D931,总目录!E:G,3,0),"")</f>
        <v/>
      </c>
      <c r="I931" s="73" t="str">
        <f t="shared" si="59"/>
        <v/>
      </c>
    </row>
    <row r="932" spans="1:9" x14ac:dyDescent="0.25">
      <c r="A932" s="73" t="str">
        <f t="shared" si="56"/>
        <v/>
      </c>
      <c r="B932" s="16"/>
      <c r="C932" s="15"/>
      <c r="D932" s="71" t="str">
        <f t="shared" si="57"/>
        <v/>
      </c>
      <c r="E932" s="71" t="str">
        <f>IFERROR(VLOOKUP(D932,总目录!E:H,4,0),"")</f>
        <v/>
      </c>
      <c r="F932" s="71" t="str">
        <f t="shared" si="58"/>
        <v/>
      </c>
      <c r="G932" s="71" t="str">
        <f>IFERROR(VLOOKUP(D932,总目录!E:G,2,0),"")</f>
        <v/>
      </c>
      <c r="H932" s="71" t="str">
        <f>IFERROR(VLOOKUP(D932,总目录!E:G,3,0),"")</f>
        <v/>
      </c>
      <c r="I932" s="73" t="str">
        <f t="shared" si="59"/>
        <v/>
      </c>
    </row>
    <row r="933" spans="1:9" x14ac:dyDescent="0.25">
      <c r="A933" s="73" t="str">
        <f t="shared" si="56"/>
        <v/>
      </c>
      <c r="B933" s="16"/>
      <c r="C933" s="15"/>
      <c r="D933" s="71" t="str">
        <f t="shared" si="57"/>
        <v/>
      </c>
      <c r="E933" s="71" t="str">
        <f>IFERROR(VLOOKUP(D933,总目录!E:H,4,0),"")</f>
        <v/>
      </c>
      <c r="F933" s="71" t="str">
        <f t="shared" si="58"/>
        <v/>
      </c>
      <c r="G933" s="71" t="str">
        <f>IFERROR(VLOOKUP(D933,总目录!E:G,2,0),"")</f>
        <v/>
      </c>
      <c r="H933" s="71" t="str">
        <f>IFERROR(VLOOKUP(D933,总目录!E:G,3,0),"")</f>
        <v/>
      </c>
      <c r="I933" s="73" t="str">
        <f t="shared" si="59"/>
        <v/>
      </c>
    </row>
    <row r="934" spans="1:9" x14ac:dyDescent="0.25">
      <c r="A934" s="73" t="str">
        <f t="shared" si="56"/>
        <v/>
      </c>
      <c r="B934" s="16"/>
      <c r="C934" s="15"/>
      <c r="D934" s="71" t="str">
        <f t="shared" si="57"/>
        <v/>
      </c>
      <c r="E934" s="71" t="str">
        <f>IFERROR(VLOOKUP(D934,总目录!E:H,4,0),"")</f>
        <v/>
      </c>
      <c r="F934" s="71" t="str">
        <f t="shared" si="58"/>
        <v/>
      </c>
      <c r="G934" s="71" t="str">
        <f>IFERROR(VLOOKUP(D934,总目录!E:G,2,0),"")</f>
        <v/>
      </c>
      <c r="H934" s="71" t="str">
        <f>IFERROR(VLOOKUP(D934,总目录!E:G,3,0),"")</f>
        <v/>
      </c>
      <c r="I934" s="73" t="str">
        <f t="shared" si="59"/>
        <v/>
      </c>
    </row>
    <row r="935" spans="1:9" x14ac:dyDescent="0.25">
      <c r="A935" s="73" t="str">
        <f t="shared" si="56"/>
        <v/>
      </c>
      <c r="B935" s="16"/>
      <c r="C935" s="15"/>
      <c r="D935" s="71" t="str">
        <f t="shared" si="57"/>
        <v/>
      </c>
      <c r="E935" s="71" t="str">
        <f>IFERROR(VLOOKUP(D935,总目录!E:H,4,0),"")</f>
        <v/>
      </c>
      <c r="F935" s="71" t="str">
        <f t="shared" si="58"/>
        <v/>
      </c>
      <c r="G935" s="71" t="str">
        <f>IFERROR(VLOOKUP(D935,总目录!E:G,2,0),"")</f>
        <v/>
      </c>
      <c r="H935" s="71" t="str">
        <f>IFERROR(VLOOKUP(D935,总目录!E:G,3,0),"")</f>
        <v/>
      </c>
      <c r="I935" s="73" t="str">
        <f t="shared" si="59"/>
        <v/>
      </c>
    </row>
    <row r="936" spans="1:9" x14ac:dyDescent="0.25">
      <c r="A936" s="73" t="str">
        <f t="shared" si="56"/>
        <v/>
      </c>
      <c r="B936" s="16"/>
      <c r="C936" s="15"/>
      <c r="D936" s="71" t="str">
        <f t="shared" si="57"/>
        <v/>
      </c>
      <c r="E936" s="71" t="str">
        <f>IFERROR(VLOOKUP(D936,总目录!E:H,4,0),"")</f>
        <v/>
      </c>
      <c r="F936" s="71" t="str">
        <f t="shared" si="58"/>
        <v/>
      </c>
      <c r="G936" s="71" t="str">
        <f>IFERROR(VLOOKUP(D936,总目录!E:G,2,0),"")</f>
        <v/>
      </c>
      <c r="H936" s="71" t="str">
        <f>IFERROR(VLOOKUP(D936,总目录!E:G,3,0),"")</f>
        <v/>
      </c>
      <c r="I936" s="73" t="str">
        <f t="shared" si="59"/>
        <v/>
      </c>
    </row>
    <row r="937" spans="1:9" x14ac:dyDescent="0.25">
      <c r="A937" s="73" t="str">
        <f t="shared" si="56"/>
        <v/>
      </c>
      <c r="B937" s="16"/>
      <c r="C937" s="15"/>
      <c r="D937" s="71" t="str">
        <f t="shared" si="57"/>
        <v/>
      </c>
      <c r="E937" s="71" t="str">
        <f>IFERROR(VLOOKUP(D937,总目录!E:H,4,0),"")</f>
        <v/>
      </c>
      <c r="F937" s="71" t="str">
        <f t="shared" si="58"/>
        <v/>
      </c>
      <c r="G937" s="71" t="str">
        <f>IFERROR(VLOOKUP(D937,总目录!E:G,2,0),"")</f>
        <v/>
      </c>
      <c r="H937" s="71" t="str">
        <f>IFERROR(VLOOKUP(D937,总目录!E:G,3,0),"")</f>
        <v/>
      </c>
      <c r="I937" s="73" t="str">
        <f t="shared" si="59"/>
        <v/>
      </c>
    </row>
    <row r="938" spans="1:9" x14ac:dyDescent="0.25">
      <c r="A938" s="73" t="str">
        <f t="shared" si="56"/>
        <v/>
      </c>
      <c r="B938" s="16"/>
      <c r="C938" s="15"/>
      <c r="D938" s="71" t="str">
        <f t="shared" si="57"/>
        <v/>
      </c>
      <c r="E938" s="71" t="str">
        <f>IFERROR(VLOOKUP(D938,总目录!E:H,4,0),"")</f>
        <v/>
      </c>
      <c r="F938" s="71" t="str">
        <f t="shared" si="58"/>
        <v/>
      </c>
      <c r="G938" s="71" t="str">
        <f>IFERROR(VLOOKUP(D938,总目录!E:G,2,0),"")</f>
        <v/>
      </c>
      <c r="H938" s="71" t="str">
        <f>IFERROR(VLOOKUP(D938,总目录!E:G,3,0),"")</f>
        <v/>
      </c>
      <c r="I938" s="73" t="str">
        <f t="shared" si="59"/>
        <v/>
      </c>
    </row>
    <row r="939" spans="1:9" x14ac:dyDescent="0.25">
      <c r="A939" s="73" t="str">
        <f t="shared" si="56"/>
        <v/>
      </c>
      <c r="B939" s="16"/>
      <c r="C939" s="15"/>
      <c r="D939" s="71" t="str">
        <f t="shared" si="57"/>
        <v/>
      </c>
      <c r="E939" s="71" t="str">
        <f>IFERROR(VLOOKUP(D939,总目录!E:H,4,0),"")</f>
        <v/>
      </c>
      <c r="F939" s="71" t="str">
        <f t="shared" si="58"/>
        <v/>
      </c>
      <c r="G939" s="71" t="str">
        <f>IFERROR(VLOOKUP(D939,总目录!E:G,2,0),"")</f>
        <v/>
      </c>
      <c r="H939" s="71" t="str">
        <f>IFERROR(VLOOKUP(D939,总目录!E:G,3,0),"")</f>
        <v/>
      </c>
      <c r="I939" s="73" t="str">
        <f t="shared" si="59"/>
        <v/>
      </c>
    </row>
    <row r="940" spans="1:9" x14ac:dyDescent="0.25">
      <c r="A940" s="73" t="str">
        <f t="shared" si="56"/>
        <v/>
      </c>
      <c r="B940" s="16"/>
      <c r="C940" s="15"/>
      <c r="D940" s="71" t="str">
        <f t="shared" si="57"/>
        <v/>
      </c>
      <c r="E940" s="71" t="str">
        <f>IFERROR(VLOOKUP(D940,总目录!E:H,4,0),"")</f>
        <v/>
      </c>
      <c r="F940" s="71" t="str">
        <f t="shared" si="58"/>
        <v/>
      </c>
      <c r="G940" s="71" t="str">
        <f>IFERROR(VLOOKUP(D940,总目录!E:G,2,0),"")</f>
        <v/>
      </c>
      <c r="H940" s="71" t="str">
        <f>IFERROR(VLOOKUP(D940,总目录!E:G,3,0),"")</f>
        <v/>
      </c>
      <c r="I940" s="73" t="str">
        <f t="shared" si="59"/>
        <v/>
      </c>
    </row>
    <row r="941" spans="1:9" x14ac:dyDescent="0.25">
      <c r="A941" s="73" t="str">
        <f t="shared" si="56"/>
        <v/>
      </c>
      <c r="B941" s="16"/>
      <c r="C941" s="15"/>
      <c r="D941" s="71" t="str">
        <f t="shared" si="57"/>
        <v/>
      </c>
      <c r="E941" s="71" t="str">
        <f>IFERROR(VLOOKUP(D941,总目录!E:H,4,0),"")</f>
        <v/>
      </c>
      <c r="F941" s="71" t="str">
        <f t="shared" si="58"/>
        <v/>
      </c>
      <c r="G941" s="71" t="str">
        <f>IFERROR(VLOOKUP(D941,总目录!E:G,2,0),"")</f>
        <v/>
      </c>
      <c r="H941" s="71" t="str">
        <f>IFERROR(VLOOKUP(D941,总目录!E:G,3,0),"")</f>
        <v/>
      </c>
      <c r="I941" s="73" t="str">
        <f t="shared" si="59"/>
        <v/>
      </c>
    </row>
    <row r="942" spans="1:9" x14ac:dyDescent="0.25">
      <c r="A942" s="73" t="str">
        <f t="shared" si="56"/>
        <v/>
      </c>
      <c r="B942" s="16"/>
      <c r="C942" s="15"/>
      <c r="D942" s="71" t="str">
        <f t="shared" si="57"/>
        <v/>
      </c>
      <c r="E942" s="71" t="str">
        <f>IFERROR(VLOOKUP(D942,总目录!E:H,4,0),"")</f>
        <v/>
      </c>
      <c r="F942" s="71" t="str">
        <f t="shared" si="58"/>
        <v/>
      </c>
      <c r="G942" s="71" t="str">
        <f>IFERROR(VLOOKUP(D942,总目录!E:G,2,0),"")</f>
        <v/>
      </c>
      <c r="H942" s="71" t="str">
        <f>IFERROR(VLOOKUP(D942,总目录!E:G,3,0),"")</f>
        <v/>
      </c>
      <c r="I942" s="73" t="str">
        <f t="shared" si="59"/>
        <v/>
      </c>
    </row>
    <row r="943" spans="1:9" x14ac:dyDescent="0.25">
      <c r="A943" s="73" t="str">
        <f t="shared" si="56"/>
        <v/>
      </c>
      <c r="B943" s="16"/>
      <c r="C943" s="15"/>
      <c r="D943" s="71" t="str">
        <f t="shared" si="57"/>
        <v/>
      </c>
      <c r="E943" s="71" t="str">
        <f>IFERROR(VLOOKUP(D943,总目录!E:H,4,0),"")</f>
        <v/>
      </c>
      <c r="F943" s="71" t="str">
        <f t="shared" si="58"/>
        <v/>
      </c>
      <c r="G943" s="71" t="str">
        <f>IFERROR(VLOOKUP(D943,总目录!E:G,2,0),"")</f>
        <v/>
      </c>
      <c r="H943" s="71" t="str">
        <f>IFERROR(VLOOKUP(D943,总目录!E:G,3,0),"")</f>
        <v/>
      </c>
      <c r="I943" s="73" t="str">
        <f t="shared" si="59"/>
        <v/>
      </c>
    </row>
    <row r="944" spans="1:9" x14ac:dyDescent="0.25">
      <c r="A944" s="73" t="str">
        <f t="shared" si="56"/>
        <v/>
      </c>
      <c r="B944" s="16"/>
      <c r="C944" s="15"/>
      <c r="D944" s="71" t="str">
        <f t="shared" si="57"/>
        <v/>
      </c>
      <c r="E944" s="71" t="str">
        <f>IFERROR(VLOOKUP(D944,总目录!E:H,4,0),"")</f>
        <v/>
      </c>
      <c r="F944" s="71" t="str">
        <f t="shared" si="58"/>
        <v/>
      </c>
      <c r="G944" s="71" t="str">
        <f>IFERROR(VLOOKUP(D944,总目录!E:G,2,0),"")</f>
        <v/>
      </c>
      <c r="H944" s="71" t="str">
        <f>IFERROR(VLOOKUP(D944,总目录!E:G,3,0),"")</f>
        <v/>
      </c>
      <c r="I944" s="73" t="str">
        <f t="shared" si="59"/>
        <v/>
      </c>
    </row>
    <row r="945" spans="1:9" x14ac:dyDescent="0.25">
      <c r="A945" s="73" t="str">
        <f t="shared" si="56"/>
        <v/>
      </c>
      <c r="B945" s="16"/>
      <c r="C945" s="15"/>
      <c r="D945" s="71" t="str">
        <f t="shared" si="57"/>
        <v/>
      </c>
      <c r="E945" s="71" t="str">
        <f>IFERROR(VLOOKUP(D945,总目录!E:H,4,0),"")</f>
        <v/>
      </c>
      <c r="F945" s="71" t="str">
        <f t="shared" si="58"/>
        <v/>
      </c>
      <c r="G945" s="71" t="str">
        <f>IFERROR(VLOOKUP(D945,总目录!E:G,2,0),"")</f>
        <v/>
      </c>
      <c r="H945" s="71" t="str">
        <f>IFERROR(VLOOKUP(D945,总目录!E:G,3,0),"")</f>
        <v/>
      </c>
      <c r="I945" s="73" t="str">
        <f t="shared" si="59"/>
        <v/>
      </c>
    </row>
    <row r="946" spans="1:9" x14ac:dyDescent="0.25">
      <c r="A946" s="73" t="str">
        <f t="shared" si="56"/>
        <v/>
      </c>
      <c r="B946" s="16"/>
      <c r="C946" s="15"/>
      <c r="D946" s="71" t="str">
        <f t="shared" si="57"/>
        <v/>
      </c>
      <c r="E946" s="71" t="str">
        <f>IFERROR(VLOOKUP(D946,总目录!E:H,4,0),"")</f>
        <v/>
      </c>
      <c r="F946" s="71" t="str">
        <f t="shared" si="58"/>
        <v/>
      </c>
      <c r="G946" s="71" t="str">
        <f>IFERROR(VLOOKUP(D946,总目录!E:G,2,0),"")</f>
        <v/>
      </c>
      <c r="H946" s="71" t="str">
        <f>IFERROR(VLOOKUP(D946,总目录!E:G,3,0),"")</f>
        <v/>
      </c>
      <c r="I946" s="73" t="str">
        <f t="shared" si="59"/>
        <v/>
      </c>
    </row>
    <row r="947" spans="1:9" x14ac:dyDescent="0.25">
      <c r="A947" s="73" t="str">
        <f t="shared" si="56"/>
        <v/>
      </c>
      <c r="B947" s="16"/>
      <c r="C947" s="15"/>
      <c r="D947" s="71" t="str">
        <f t="shared" si="57"/>
        <v/>
      </c>
      <c r="E947" s="71" t="str">
        <f>IFERROR(VLOOKUP(D947,总目录!E:H,4,0),"")</f>
        <v/>
      </c>
      <c r="F947" s="71" t="str">
        <f t="shared" si="58"/>
        <v/>
      </c>
      <c r="G947" s="71" t="str">
        <f>IFERROR(VLOOKUP(D947,总目录!E:G,2,0),"")</f>
        <v/>
      </c>
      <c r="H947" s="71" t="str">
        <f>IFERROR(VLOOKUP(D947,总目录!E:G,3,0),"")</f>
        <v/>
      </c>
      <c r="I947" s="73" t="str">
        <f t="shared" si="59"/>
        <v/>
      </c>
    </row>
    <row r="948" spans="1:9" x14ac:dyDescent="0.25">
      <c r="A948" s="73" t="str">
        <f t="shared" si="56"/>
        <v/>
      </c>
      <c r="B948" s="16"/>
      <c r="C948" s="15"/>
      <c r="D948" s="71" t="str">
        <f t="shared" si="57"/>
        <v/>
      </c>
      <c r="E948" s="71" t="str">
        <f>IFERROR(VLOOKUP(D948,总目录!E:H,4,0),"")</f>
        <v/>
      </c>
      <c r="F948" s="71" t="str">
        <f t="shared" si="58"/>
        <v/>
      </c>
      <c r="G948" s="71" t="str">
        <f>IFERROR(VLOOKUP(D948,总目录!E:G,2,0),"")</f>
        <v/>
      </c>
      <c r="H948" s="71" t="str">
        <f>IFERROR(VLOOKUP(D948,总目录!E:G,3,0),"")</f>
        <v/>
      </c>
      <c r="I948" s="73" t="str">
        <f t="shared" si="59"/>
        <v/>
      </c>
    </row>
    <row r="949" spans="1:9" x14ac:dyDescent="0.25">
      <c r="A949" s="73" t="str">
        <f t="shared" si="56"/>
        <v/>
      </c>
      <c r="B949" s="16"/>
      <c r="C949" s="15"/>
      <c r="D949" s="71" t="str">
        <f t="shared" si="57"/>
        <v/>
      </c>
      <c r="E949" s="71" t="str">
        <f>IFERROR(VLOOKUP(D949,总目录!E:H,4,0),"")</f>
        <v/>
      </c>
      <c r="F949" s="71" t="str">
        <f t="shared" si="58"/>
        <v/>
      </c>
      <c r="G949" s="71" t="str">
        <f>IFERROR(VLOOKUP(D949,总目录!E:G,2,0),"")</f>
        <v/>
      </c>
      <c r="H949" s="71" t="str">
        <f>IFERROR(VLOOKUP(D949,总目录!E:G,3,0),"")</f>
        <v/>
      </c>
      <c r="I949" s="73" t="str">
        <f t="shared" si="59"/>
        <v/>
      </c>
    </row>
    <row r="950" spans="1:9" x14ac:dyDescent="0.25">
      <c r="A950" s="73" t="str">
        <f t="shared" si="56"/>
        <v/>
      </c>
      <c r="B950" s="16"/>
      <c r="C950" s="15"/>
      <c r="D950" s="71" t="str">
        <f t="shared" si="57"/>
        <v/>
      </c>
      <c r="E950" s="71" t="str">
        <f>IFERROR(VLOOKUP(D950,总目录!E:H,4,0),"")</f>
        <v/>
      </c>
      <c r="F950" s="71" t="str">
        <f t="shared" si="58"/>
        <v/>
      </c>
      <c r="G950" s="71" t="str">
        <f>IFERROR(VLOOKUP(D950,总目录!E:G,2,0),"")</f>
        <v/>
      </c>
      <c r="H950" s="71" t="str">
        <f>IFERROR(VLOOKUP(D950,总目录!E:G,3,0),"")</f>
        <v/>
      </c>
      <c r="I950" s="73" t="str">
        <f t="shared" si="59"/>
        <v/>
      </c>
    </row>
    <row r="951" spans="1:9" x14ac:dyDescent="0.25">
      <c r="A951" s="73" t="str">
        <f t="shared" si="56"/>
        <v/>
      </c>
      <c r="B951" s="16"/>
      <c r="C951" s="15"/>
      <c r="D951" s="71" t="str">
        <f t="shared" si="57"/>
        <v/>
      </c>
      <c r="E951" s="71" t="str">
        <f>IFERROR(VLOOKUP(D951,总目录!E:H,4,0),"")</f>
        <v/>
      </c>
      <c r="F951" s="71" t="str">
        <f t="shared" si="58"/>
        <v/>
      </c>
      <c r="G951" s="71" t="str">
        <f>IFERROR(VLOOKUP(D951,总目录!E:G,2,0),"")</f>
        <v/>
      </c>
      <c r="H951" s="71" t="str">
        <f>IFERROR(VLOOKUP(D951,总目录!E:G,3,0),"")</f>
        <v/>
      </c>
      <c r="I951" s="73" t="str">
        <f t="shared" si="59"/>
        <v/>
      </c>
    </row>
    <row r="952" spans="1:9" x14ac:dyDescent="0.25">
      <c r="A952" s="73" t="str">
        <f t="shared" si="56"/>
        <v/>
      </c>
      <c r="B952" s="16"/>
      <c r="C952" s="15"/>
      <c r="D952" s="71" t="str">
        <f t="shared" si="57"/>
        <v/>
      </c>
      <c r="E952" s="71" t="str">
        <f>IFERROR(VLOOKUP(D952,总目录!E:H,4,0),"")</f>
        <v/>
      </c>
      <c r="F952" s="71" t="str">
        <f t="shared" si="58"/>
        <v/>
      </c>
      <c r="G952" s="71" t="str">
        <f>IFERROR(VLOOKUP(D952,总目录!E:G,2,0),"")</f>
        <v/>
      </c>
      <c r="H952" s="71" t="str">
        <f>IFERROR(VLOOKUP(D952,总目录!E:G,3,0),"")</f>
        <v/>
      </c>
      <c r="I952" s="73" t="str">
        <f t="shared" si="59"/>
        <v/>
      </c>
    </row>
    <row r="953" spans="1:9" x14ac:dyDescent="0.25">
      <c r="A953" s="73" t="str">
        <f t="shared" si="56"/>
        <v/>
      </c>
      <c r="B953" s="16"/>
      <c r="C953" s="15"/>
      <c r="D953" s="71" t="str">
        <f t="shared" si="57"/>
        <v/>
      </c>
      <c r="E953" s="71" t="str">
        <f>IFERROR(VLOOKUP(D953,总目录!E:H,4,0),"")</f>
        <v/>
      </c>
      <c r="F953" s="71" t="str">
        <f t="shared" si="58"/>
        <v/>
      </c>
      <c r="G953" s="71" t="str">
        <f>IFERROR(VLOOKUP(D953,总目录!E:G,2,0),"")</f>
        <v/>
      </c>
      <c r="H953" s="71" t="str">
        <f>IFERROR(VLOOKUP(D953,总目录!E:G,3,0),"")</f>
        <v/>
      </c>
      <c r="I953" s="73" t="str">
        <f t="shared" si="59"/>
        <v/>
      </c>
    </row>
    <row r="954" spans="1:9" x14ac:dyDescent="0.25">
      <c r="A954" s="73" t="str">
        <f t="shared" si="56"/>
        <v/>
      </c>
      <c r="B954" s="16"/>
      <c r="C954" s="15"/>
      <c r="D954" s="71" t="str">
        <f t="shared" si="57"/>
        <v/>
      </c>
      <c r="E954" s="71" t="str">
        <f>IFERROR(VLOOKUP(D954,总目录!E:H,4,0),"")</f>
        <v/>
      </c>
      <c r="F954" s="71" t="str">
        <f t="shared" si="58"/>
        <v/>
      </c>
      <c r="G954" s="71" t="str">
        <f>IFERROR(VLOOKUP(D954,总目录!E:G,2,0),"")</f>
        <v/>
      </c>
      <c r="H954" s="71" t="str">
        <f>IFERROR(VLOOKUP(D954,总目录!E:G,3,0),"")</f>
        <v/>
      </c>
      <c r="I954" s="73" t="str">
        <f t="shared" si="59"/>
        <v/>
      </c>
    </row>
    <row r="955" spans="1:9" x14ac:dyDescent="0.25">
      <c r="A955" s="73" t="str">
        <f t="shared" si="56"/>
        <v/>
      </c>
      <c r="B955" s="16"/>
      <c r="C955" s="15"/>
      <c r="D955" s="71" t="str">
        <f t="shared" si="57"/>
        <v/>
      </c>
      <c r="E955" s="71" t="str">
        <f>IFERROR(VLOOKUP(D955,总目录!E:H,4,0),"")</f>
        <v/>
      </c>
      <c r="F955" s="71" t="str">
        <f t="shared" si="58"/>
        <v/>
      </c>
      <c r="G955" s="71" t="str">
        <f>IFERROR(VLOOKUP(D955,总目录!E:G,2,0),"")</f>
        <v/>
      </c>
      <c r="H955" s="71" t="str">
        <f>IFERROR(VLOOKUP(D955,总目录!E:G,3,0),"")</f>
        <v/>
      </c>
      <c r="I955" s="73" t="str">
        <f t="shared" si="59"/>
        <v/>
      </c>
    </row>
    <row r="956" spans="1:9" x14ac:dyDescent="0.25">
      <c r="A956" s="73" t="str">
        <f t="shared" si="56"/>
        <v/>
      </c>
      <c r="B956" s="16"/>
      <c r="C956" s="15"/>
      <c r="D956" s="71" t="str">
        <f t="shared" si="57"/>
        <v/>
      </c>
      <c r="E956" s="71" t="str">
        <f>IFERROR(VLOOKUP(D956,总目录!E:H,4,0),"")</f>
        <v/>
      </c>
      <c r="F956" s="71" t="str">
        <f t="shared" si="58"/>
        <v/>
      </c>
      <c r="G956" s="71" t="str">
        <f>IFERROR(VLOOKUP(D956,总目录!E:G,2,0),"")</f>
        <v/>
      </c>
      <c r="H956" s="71" t="str">
        <f>IFERROR(VLOOKUP(D956,总目录!E:G,3,0),"")</f>
        <v/>
      </c>
      <c r="I956" s="73" t="str">
        <f t="shared" si="59"/>
        <v/>
      </c>
    </row>
    <row r="957" spans="1:9" x14ac:dyDescent="0.25">
      <c r="A957" s="73" t="str">
        <f t="shared" si="56"/>
        <v/>
      </c>
      <c r="B957" s="16"/>
      <c r="C957" s="15"/>
      <c r="D957" s="71" t="str">
        <f t="shared" si="57"/>
        <v/>
      </c>
      <c r="E957" s="71" t="str">
        <f>IFERROR(VLOOKUP(D957,总目录!E:H,4,0),"")</f>
        <v/>
      </c>
      <c r="F957" s="71" t="str">
        <f t="shared" si="58"/>
        <v/>
      </c>
      <c r="G957" s="71" t="str">
        <f>IFERROR(VLOOKUP(D957,总目录!E:G,2,0),"")</f>
        <v/>
      </c>
      <c r="H957" s="71" t="str">
        <f>IFERROR(VLOOKUP(D957,总目录!E:G,3,0),"")</f>
        <v/>
      </c>
      <c r="I957" s="73" t="str">
        <f t="shared" si="59"/>
        <v/>
      </c>
    </row>
    <row r="958" spans="1:9" x14ac:dyDescent="0.25">
      <c r="A958" s="73" t="str">
        <f t="shared" si="56"/>
        <v/>
      </c>
      <c r="B958" s="16"/>
      <c r="C958" s="15"/>
      <c r="D958" s="71" t="str">
        <f t="shared" si="57"/>
        <v/>
      </c>
      <c r="E958" s="71" t="str">
        <f>IFERROR(VLOOKUP(D958,总目录!E:H,4,0),"")</f>
        <v/>
      </c>
      <c r="F958" s="71" t="str">
        <f t="shared" si="58"/>
        <v/>
      </c>
      <c r="G958" s="71" t="str">
        <f>IFERROR(VLOOKUP(D958,总目录!E:G,2,0),"")</f>
        <v/>
      </c>
      <c r="H958" s="71" t="str">
        <f>IFERROR(VLOOKUP(D958,总目录!E:G,3,0),"")</f>
        <v/>
      </c>
      <c r="I958" s="73" t="str">
        <f t="shared" si="59"/>
        <v/>
      </c>
    </row>
    <row r="959" spans="1:9" x14ac:dyDescent="0.25">
      <c r="A959" s="73" t="str">
        <f t="shared" si="56"/>
        <v/>
      </c>
      <c r="B959" s="16"/>
      <c r="C959" s="15"/>
      <c r="D959" s="71" t="str">
        <f t="shared" si="57"/>
        <v/>
      </c>
      <c r="E959" s="71" t="str">
        <f>IFERROR(VLOOKUP(D959,总目录!E:H,4,0),"")</f>
        <v/>
      </c>
      <c r="F959" s="71" t="str">
        <f t="shared" si="58"/>
        <v/>
      </c>
      <c r="G959" s="71" t="str">
        <f>IFERROR(VLOOKUP(D959,总目录!E:G,2,0),"")</f>
        <v/>
      </c>
      <c r="H959" s="71" t="str">
        <f>IFERROR(VLOOKUP(D959,总目录!E:G,3,0),"")</f>
        <v/>
      </c>
      <c r="I959" s="73" t="str">
        <f t="shared" si="59"/>
        <v/>
      </c>
    </row>
    <row r="960" spans="1:9" x14ac:dyDescent="0.25">
      <c r="A960" s="73" t="str">
        <f t="shared" si="56"/>
        <v/>
      </c>
      <c r="B960" s="16"/>
      <c r="C960" s="15"/>
      <c r="D960" s="71" t="str">
        <f t="shared" si="57"/>
        <v/>
      </c>
      <c r="E960" s="71" t="str">
        <f>IFERROR(VLOOKUP(D960,总目录!E:H,4,0),"")</f>
        <v/>
      </c>
      <c r="F960" s="71" t="str">
        <f t="shared" si="58"/>
        <v/>
      </c>
      <c r="G960" s="71" t="str">
        <f>IFERROR(VLOOKUP(D960,总目录!E:G,2,0),"")</f>
        <v/>
      </c>
      <c r="H960" s="71" t="str">
        <f>IFERROR(VLOOKUP(D960,总目录!E:G,3,0),"")</f>
        <v/>
      </c>
      <c r="I960" s="73" t="str">
        <f t="shared" si="59"/>
        <v/>
      </c>
    </row>
    <row r="961" spans="1:9" x14ac:dyDescent="0.25">
      <c r="A961" s="73" t="str">
        <f t="shared" si="56"/>
        <v/>
      </c>
      <c r="B961" s="16"/>
      <c r="C961" s="15"/>
      <c r="D961" s="71" t="str">
        <f t="shared" si="57"/>
        <v/>
      </c>
      <c r="E961" s="71" t="str">
        <f>IFERROR(VLOOKUP(D961,总目录!E:H,4,0),"")</f>
        <v/>
      </c>
      <c r="F961" s="71" t="str">
        <f t="shared" si="58"/>
        <v/>
      </c>
      <c r="G961" s="71" t="str">
        <f>IFERROR(VLOOKUP(D961,总目录!E:G,2,0),"")</f>
        <v/>
      </c>
      <c r="H961" s="71" t="str">
        <f>IFERROR(VLOOKUP(D961,总目录!E:G,3,0),"")</f>
        <v/>
      </c>
      <c r="I961" s="73" t="str">
        <f t="shared" si="59"/>
        <v/>
      </c>
    </row>
    <row r="962" spans="1:9" x14ac:dyDescent="0.25">
      <c r="A962" s="73" t="str">
        <f t="shared" si="56"/>
        <v/>
      </c>
      <c r="B962" s="16"/>
      <c r="C962" s="15"/>
      <c r="D962" s="71" t="str">
        <f t="shared" si="57"/>
        <v/>
      </c>
      <c r="E962" s="71" t="str">
        <f>IFERROR(VLOOKUP(D962,总目录!E:H,4,0),"")</f>
        <v/>
      </c>
      <c r="F962" s="71" t="str">
        <f t="shared" si="58"/>
        <v/>
      </c>
      <c r="G962" s="71" t="str">
        <f>IFERROR(VLOOKUP(D962,总目录!E:G,2,0),"")</f>
        <v/>
      </c>
      <c r="H962" s="71" t="str">
        <f>IFERROR(VLOOKUP(D962,总目录!E:G,3,0),"")</f>
        <v/>
      </c>
      <c r="I962" s="73" t="str">
        <f t="shared" si="59"/>
        <v/>
      </c>
    </row>
    <row r="963" spans="1:9" x14ac:dyDescent="0.25">
      <c r="A963" s="73" t="str">
        <f t="shared" ref="A963:A1000" si="60">IF(B963="","",ROW(B963)-1)</f>
        <v/>
      </c>
      <c r="B963" s="16"/>
      <c r="C963" s="15"/>
      <c r="D963" s="71" t="str">
        <f t="shared" ref="D963:D1000" si="61">IF(B963="","",MID(B963,0+1,FIND("-",B963,1)-1))</f>
        <v/>
      </c>
      <c r="E963" s="71" t="str">
        <f>IFERROR(VLOOKUP(D963,总目录!E:H,4,0),"")</f>
        <v/>
      </c>
      <c r="F963" s="71" t="str">
        <f t="shared" ref="F963:F1000" si="62">HYPERLINK("#"&amp;D963&amp;"!D2",D963)</f>
        <v/>
      </c>
      <c r="G963" s="71" t="str">
        <f>IFERROR(VLOOKUP(D963,总目录!E:G,2,0),"")</f>
        <v/>
      </c>
      <c r="H963" s="71" t="str">
        <f>IFERROR(VLOOKUP(D963,总目录!E:G,3,0),"")</f>
        <v/>
      </c>
      <c r="I963" s="73" t="str">
        <f t="shared" ref="I963:I1000" si="63">IF(B963="","",ROW(B963)-1)</f>
        <v/>
      </c>
    </row>
    <row r="964" spans="1:9" x14ac:dyDescent="0.25">
      <c r="A964" s="73" t="str">
        <f t="shared" si="60"/>
        <v/>
      </c>
      <c r="B964" s="16"/>
      <c r="C964" s="15"/>
      <c r="D964" s="71" t="str">
        <f t="shared" si="61"/>
        <v/>
      </c>
      <c r="E964" s="71" t="str">
        <f>IFERROR(VLOOKUP(D964,总目录!E:H,4,0),"")</f>
        <v/>
      </c>
      <c r="F964" s="71" t="str">
        <f t="shared" si="62"/>
        <v/>
      </c>
      <c r="G964" s="71" t="str">
        <f>IFERROR(VLOOKUP(D964,总目录!E:G,2,0),"")</f>
        <v/>
      </c>
      <c r="H964" s="71" t="str">
        <f>IFERROR(VLOOKUP(D964,总目录!E:G,3,0),"")</f>
        <v/>
      </c>
      <c r="I964" s="73" t="str">
        <f t="shared" si="63"/>
        <v/>
      </c>
    </row>
    <row r="965" spans="1:9" x14ac:dyDescent="0.25">
      <c r="A965" s="73" t="str">
        <f t="shared" si="60"/>
        <v/>
      </c>
      <c r="B965" s="16"/>
      <c r="C965" s="15"/>
      <c r="D965" s="71" t="str">
        <f t="shared" si="61"/>
        <v/>
      </c>
      <c r="E965" s="71" t="str">
        <f>IFERROR(VLOOKUP(D965,总目录!E:H,4,0),"")</f>
        <v/>
      </c>
      <c r="F965" s="71" t="str">
        <f t="shared" si="62"/>
        <v/>
      </c>
      <c r="G965" s="71" t="str">
        <f>IFERROR(VLOOKUP(D965,总目录!E:G,2,0),"")</f>
        <v/>
      </c>
      <c r="H965" s="71" t="str">
        <f>IFERROR(VLOOKUP(D965,总目录!E:G,3,0),"")</f>
        <v/>
      </c>
      <c r="I965" s="73" t="str">
        <f t="shared" si="63"/>
        <v/>
      </c>
    </row>
    <row r="966" spans="1:9" x14ac:dyDescent="0.25">
      <c r="A966" s="73" t="str">
        <f t="shared" si="60"/>
        <v/>
      </c>
      <c r="B966" s="16"/>
      <c r="C966" s="15"/>
      <c r="D966" s="71" t="str">
        <f t="shared" si="61"/>
        <v/>
      </c>
      <c r="E966" s="71" t="str">
        <f>IFERROR(VLOOKUP(D966,总目录!E:H,4,0),"")</f>
        <v/>
      </c>
      <c r="F966" s="71" t="str">
        <f t="shared" si="62"/>
        <v/>
      </c>
      <c r="G966" s="71" t="str">
        <f>IFERROR(VLOOKUP(D966,总目录!E:G,2,0),"")</f>
        <v/>
      </c>
      <c r="H966" s="71" t="str">
        <f>IFERROR(VLOOKUP(D966,总目录!E:G,3,0),"")</f>
        <v/>
      </c>
      <c r="I966" s="73" t="str">
        <f t="shared" si="63"/>
        <v/>
      </c>
    </row>
    <row r="967" spans="1:9" x14ac:dyDescent="0.25">
      <c r="A967" s="73" t="str">
        <f t="shared" si="60"/>
        <v/>
      </c>
      <c r="B967" s="16"/>
      <c r="C967" s="15"/>
      <c r="D967" s="71" t="str">
        <f t="shared" si="61"/>
        <v/>
      </c>
      <c r="E967" s="71" t="str">
        <f>IFERROR(VLOOKUP(D967,总目录!E:H,4,0),"")</f>
        <v/>
      </c>
      <c r="F967" s="71" t="str">
        <f t="shared" si="62"/>
        <v/>
      </c>
      <c r="G967" s="71" t="str">
        <f>IFERROR(VLOOKUP(D967,总目录!E:G,2,0),"")</f>
        <v/>
      </c>
      <c r="H967" s="71" t="str">
        <f>IFERROR(VLOOKUP(D967,总目录!E:G,3,0),"")</f>
        <v/>
      </c>
      <c r="I967" s="73" t="str">
        <f t="shared" si="63"/>
        <v/>
      </c>
    </row>
    <row r="968" spans="1:9" x14ac:dyDescent="0.25">
      <c r="A968" s="73" t="str">
        <f t="shared" si="60"/>
        <v/>
      </c>
      <c r="B968" s="16"/>
      <c r="C968" s="15"/>
      <c r="D968" s="71" t="str">
        <f t="shared" si="61"/>
        <v/>
      </c>
      <c r="E968" s="71" t="str">
        <f>IFERROR(VLOOKUP(D968,总目录!E:H,4,0),"")</f>
        <v/>
      </c>
      <c r="F968" s="71" t="str">
        <f t="shared" si="62"/>
        <v/>
      </c>
      <c r="G968" s="71" t="str">
        <f>IFERROR(VLOOKUP(D968,总目录!E:G,2,0),"")</f>
        <v/>
      </c>
      <c r="H968" s="71" t="str">
        <f>IFERROR(VLOOKUP(D968,总目录!E:G,3,0),"")</f>
        <v/>
      </c>
      <c r="I968" s="73" t="str">
        <f t="shared" si="63"/>
        <v/>
      </c>
    </row>
    <row r="969" spans="1:9" x14ac:dyDescent="0.25">
      <c r="A969" s="73" t="str">
        <f t="shared" si="60"/>
        <v/>
      </c>
      <c r="B969" s="16"/>
      <c r="C969" s="15"/>
      <c r="D969" s="71" t="str">
        <f t="shared" si="61"/>
        <v/>
      </c>
      <c r="E969" s="71" t="str">
        <f>IFERROR(VLOOKUP(D969,总目录!E:H,4,0),"")</f>
        <v/>
      </c>
      <c r="F969" s="71" t="str">
        <f t="shared" si="62"/>
        <v/>
      </c>
      <c r="G969" s="71" t="str">
        <f>IFERROR(VLOOKUP(D969,总目录!E:G,2,0),"")</f>
        <v/>
      </c>
      <c r="H969" s="71" t="str">
        <f>IFERROR(VLOOKUP(D969,总目录!E:G,3,0),"")</f>
        <v/>
      </c>
      <c r="I969" s="73" t="str">
        <f t="shared" si="63"/>
        <v/>
      </c>
    </row>
    <row r="970" spans="1:9" x14ac:dyDescent="0.25">
      <c r="A970" s="73" t="str">
        <f t="shared" si="60"/>
        <v/>
      </c>
      <c r="B970" s="16"/>
      <c r="C970" s="15"/>
      <c r="D970" s="71" t="str">
        <f t="shared" si="61"/>
        <v/>
      </c>
      <c r="E970" s="71" t="str">
        <f>IFERROR(VLOOKUP(D970,总目录!E:H,4,0),"")</f>
        <v/>
      </c>
      <c r="F970" s="71" t="str">
        <f t="shared" si="62"/>
        <v/>
      </c>
      <c r="G970" s="71" t="str">
        <f>IFERROR(VLOOKUP(D970,总目录!E:G,2,0),"")</f>
        <v/>
      </c>
      <c r="H970" s="71" t="str">
        <f>IFERROR(VLOOKUP(D970,总目录!E:G,3,0),"")</f>
        <v/>
      </c>
      <c r="I970" s="73" t="str">
        <f t="shared" si="63"/>
        <v/>
      </c>
    </row>
    <row r="971" spans="1:9" x14ac:dyDescent="0.25">
      <c r="A971" s="73" t="str">
        <f t="shared" si="60"/>
        <v/>
      </c>
      <c r="B971" s="16"/>
      <c r="C971" s="15"/>
      <c r="D971" s="71" t="str">
        <f t="shared" si="61"/>
        <v/>
      </c>
      <c r="E971" s="71" t="str">
        <f>IFERROR(VLOOKUP(D971,总目录!E:H,4,0),"")</f>
        <v/>
      </c>
      <c r="F971" s="71" t="str">
        <f t="shared" si="62"/>
        <v/>
      </c>
      <c r="G971" s="71" t="str">
        <f>IFERROR(VLOOKUP(D971,总目录!E:G,2,0),"")</f>
        <v/>
      </c>
      <c r="H971" s="71" t="str">
        <f>IFERROR(VLOOKUP(D971,总目录!E:G,3,0),"")</f>
        <v/>
      </c>
      <c r="I971" s="73" t="str">
        <f t="shared" si="63"/>
        <v/>
      </c>
    </row>
    <row r="972" spans="1:9" x14ac:dyDescent="0.25">
      <c r="A972" s="73" t="str">
        <f t="shared" si="60"/>
        <v/>
      </c>
      <c r="B972" s="16"/>
      <c r="C972" s="15"/>
      <c r="D972" s="71" t="str">
        <f t="shared" si="61"/>
        <v/>
      </c>
      <c r="E972" s="71" t="str">
        <f>IFERROR(VLOOKUP(D972,总目录!E:H,4,0),"")</f>
        <v/>
      </c>
      <c r="F972" s="71" t="str">
        <f t="shared" si="62"/>
        <v/>
      </c>
      <c r="G972" s="71" t="str">
        <f>IFERROR(VLOOKUP(D972,总目录!E:G,2,0),"")</f>
        <v/>
      </c>
      <c r="H972" s="71" t="str">
        <f>IFERROR(VLOOKUP(D972,总目录!E:G,3,0),"")</f>
        <v/>
      </c>
      <c r="I972" s="73" t="str">
        <f t="shared" si="63"/>
        <v/>
      </c>
    </row>
    <row r="973" spans="1:9" x14ac:dyDescent="0.25">
      <c r="A973" s="73" t="str">
        <f t="shared" si="60"/>
        <v/>
      </c>
      <c r="B973" s="16"/>
      <c r="C973" s="15"/>
      <c r="D973" s="71" t="str">
        <f t="shared" si="61"/>
        <v/>
      </c>
      <c r="E973" s="71" t="str">
        <f>IFERROR(VLOOKUP(D973,总目录!E:H,4,0),"")</f>
        <v/>
      </c>
      <c r="F973" s="71" t="str">
        <f t="shared" si="62"/>
        <v/>
      </c>
      <c r="G973" s="71" t="str">
        <f>IFERROR(VLOOKUP(D973,总目录!E:G,2,0),"")</f>
        <v/>
      </c>
      <c r="H973" s="71" t="str">
        <f>IFERROR(VLOOKUP(D973,总目录!E:G,3,0),"")</f>
        <v/>
      </c>
      <c r="I973" s="73" t="str">
        <f t="shared" si="63"/>
        <v/>
      </c>
    </row>
    <row r="974" spans="1:9" x14ac:dyDescent="0.25">
      <c r="A974" s="73" t="str">
        <f t="shared" si="60"/>
        <v/>
      </c>
      <c r="B974" s="16"/>
      <c r="C974" s="15"/>
      <c r="D974" s="71" t="str">
        <f t="shared" si="61"/>
        <v/>
      </c>
      <c r="E974" s="71" t="str">
        <f>IFERROR(VLOOKUP(D974,总目录!E:H,4,0),"")</f>
        <v/>
      </c>
      <c r="F974" s="71" t="str">
        <f t="shared" si="62"/>
        <v/>
      </c>
      <c r="G974" s="71" t="str">
        <f>IFERROR(VLOOKUP(D974,总目录!E:G,2,0),"")</f>
        <v/>
      </c>
      <c r="H974" s="71" t="str">
        <f>IFERROR(VLOOKUP(D974,总目录!E:G,3,0),"")</f>
        <v/>
      </c>
      <c r="I974" s="73" t="str">
        <f t="shared" si="63"/>
        <v/>
      </c>
    </row>
    <row r="975" spans="1:9" x14ac:dyDescent="0.25">
      <c r="A975" s="73" t="str">
        <f t="shared" si="60"/>
        <v/>
      </c>
      <c r="B975" s="16"/>
      <c r="C975" s="15"/>
      <c r="D975" s="71" t="str">
        <f t="shared" si="61"/>
        <v/>
      </c>
      <c r="E975" s="71" t="str">
        <f>IFERROR(VLOOKUP(D975,总目录!E:H,4,0),"")</f>
        <v/>
      </c>
      <c r="F975" s="71" t="str">
        <f t="shared" si="62"/>
        <v/>
      </c>
      <c r="G975" s="71" t="str">
        <f>IFERROR(VLOOKUP(D975,总目录!E:G,2,0),"")</f>
        <v/>
      </c>
      <c r="H975" s="71" t="str">
        <f>IFERROR(VLOOKUP(D975,总目录!E:G,3,0),"")</f>
        <v/>
      </c>
      <c r="I975" s="73" t="str">
        <f t="shared" si="63"/>
        <v/>
      </c>
    </row>
    <row r="976" spans="1:9" x14ac:dyDescent="0.25">
      <c r="A976" s="73" t="str">
        <f t="shared" si="60"/>
        <v/>
      </c>
      <c r="B976" s="16"/>
      <c r="C976" s="15"/>
      <c r="D976" s="71" t="str">
        <f t="shared" si="61"/>
        <v/>
      </c>
      <c r="E976" s="71" t="str">
        <f>IFERROR(VLOOKUP(D976,总目录!E:H,4,0),"")</f>
        <v/>
      </c>
      <c r="F976" s="71" t="str">
        <f t="shared" si="62"/>
        <v/>
      </c>
      <c r="G976" s="71" t="str">
        <f>IFERROR(VLOOKUP(D976,总目录!E:G,2,0),"")</f>
        <v/>
      </c>
      <c r="H976" s="71" t="str">
        <f>IFERROR(VLOOKUP(D976,总目录!E:G,3,0),"")</f>
        <v/>
      </c>
      <c r="I976" s="73" t="str">
        <f t="shared" si="63"/>
        <v/>
      </c>
    </row>
    <row r="977" spans="1:9" x14ac:dyDescent="0.25">
      <c r="A977" s="73" t="str">
        <f t="shared" si="60"/>
        <v/>
      </c>
      <c r="B977" s="16"/>
      <c r="C977" s="15"/>
      <c r="D977" s="71" t="str">
        <f t="shared" si="61"/>
        <v/>
      </c>
      <c r="E977" s="71" t="str">
        <f>IFERROR(VLOOKUP(D977,总目录!E:H,4,0),"")</f>
        <v/>
      </c>
      <c r="F977" s="71" t="str">
        <f t="shared" si="62"/>
        <v/>
      </c>
      <c r="G977" s="71" t="str">
        <f>IFERROR(VLOOKUP(D977,总目录!E:G,2,0),"")</f>
        <v/>
      </c>
      <c r="H977" s="71" t="str">
        <f>IFERROR(VLOOKUP(D977,总目录!E:G,3,0),"")</f>
        <v/>
      </c>
      <c r="I977" s="73" t="str">
        <f t="shared" si="63"/>
        <v/>
      </c>
    </row>
    <row r="978" spans="1:9" x14ac:dyDescent="0.25">
      <c r="A978" s="73" t="str">
        <f t="shared" si="60"/>
        <v/>
      </c>
      <c r="B978" s="16"/>
      <c r="C978" s="15"/>
      <c r="D978" s="71" t="str">
        <f t="shared" si="61"/>
        <v/>
      </c>
      <c r="E978" s="71" t="str">
        <f>IFERROR(VLOOKUP(D978,总目录!E:H,4,0),"")</f>
        <v/>
      </c>
      <c r="F978" s="71" t="str">
        <f t="shared" si="62"/>
        <v/>
      </c>
      <c r="G978" s="71" t="str">
        <f>IFERROR(VLOOKUP(D978,总目录!E:G,2,0),"")</f>
        <v/>
      </c>
      <c r="H978" s="71" t="str">
        <f>IFERROR(VLOOKUP(D978,总目录!E:G,3,0),"")</f>
        <v/>
      </c>
      <c r="I978" s="73" t="str">
        <f t="shared" si="63"/>
        <v/>
      </c>
    </row>
    <row r="979" spans="1:9" x14ac:dyDescent="0.25">
      <c r="A979" s="73" t="str">
        <f t="shared" si="60"/>
        <v/>
      </c>
      <c r="B979" s="16"/>
      <c r="C979" s="15"/>
      <c r="D979" s="71" t="str">
        <f t="shared" si="61"/>
        <v/>
      </c>
      <c r="E979" s="71" t="str">
        <f>IFERROR(VLOOKUP(D979,总目录!E:H,4,0),"")</f>
        <v/>
      </c>
      <c r="F979" s="71" t="str">
        <f t="shared" si="62"/>
        <v/>
      </c>
      <c r="G979" s="71" t="str">
        <f>IFERROR(VLOOKUP(D979,总目录!E:G,2,0),"")</f>
        <v/>
      </c>
      <c r="H979" s="71" t="str">
        <f>IFERROR(VLOOKUP(D979,总目录!E:G,3,0),"")</f>
        <v/>
      </c>
      <c r="I979" s="73" t="str">
        <f t="shared" si="63"/>
        <v/>
      </c>
    </row>
    <row r="980" spans="1:9" x14ac:dyDescent="0.25">
      <c r="A980" s="73" t="str">
        <f t="shared" si="60"/>
        <v/>
      </c>
      <c r="B980" s="16"/>
      <c r="C980" s="15"/>
      <c r="D980" s="71" t="str">
        <f t="shared" si="61"/>
        <v/>
      </c>
      <c r="E980" s="71" t="str">
        <f>IFERROR(VLOOKUP(D980,总目录!E:H,4,0),"")</f>
        <v/>
      </c>
      <c r="F980" s="71" t="str">
        <f t="shared" si="62"/>
        <v/>
      </c>
      <c r="G980" s="71" t="str">
        <f>IFERROR(VLOOKUP(D980,总目录!E:G,2,0),"")</f>
        <v/>
      </c>
      <c r="H980" s="71" t="str">
        <f>IFERROR(VLOOKUP(D980,总目录!E:G,3,0),"")</f>
        <v/>
      </c>
      <c r="I980" s="73" t="str">
        <f t="shared" si="63"/>
        <v/>
      </c>
    </row>
    <row r="981" spans="1:9" x14ac:dyDescent="0.25">
      <c r="A981" s="73" t="str">
        <f t="shared" si="60"/>
        <v/>
      </c>
      <c r="B981" s="16"/>
      <c r="C981" s="15"/>
      <c r="D981" s="71" t="str">
        <f t="shared" si="61"/>
        <v/>
      </c>
      <c r="E981" s="71" t="str">
        <f>IFERROR(VLOOKUP(D981,总目录!E:H,4,0),"")</f>
        <v/>
      </c>
      <c r="F981" s="71" t="str">
        <f t="shared" si="62"/>
        <v/>
      </c>
      <c r="G981" s="71" t="str">
        <f>IFERROR(VLOOKUP(D981,总目录!E:G,2,0),"")</f>
        <v/>
      </c>
      <c r="H981" s="71" t="str">
        <f>IFERROR(VLOOKUP(D981,总目录!E:G,3,0),"")</f>
        <v/>
      </c>
      <c r="I981" s="73" t="str">
        <f t="shared" si="63"/>
        <v/>
      </c>
    </row>
    <row r="982" spans="1:9" x14ac:dyDescent="0.25">
      <c r="A982" s="73" t="str">
        <f t="shared" si="60"/>
        <v/>
      </c>
      <c r="B982" s="16"/>
      <c r="C982" s="15"/>
      <c r="D982" s="71" t="str">
        <f t="shared" si="61"/>
        <v/>
      </c>
      <c r="E982" s="71" t="str">
        <f>IFERROR(VLOOKUP(D982,总目录!E:H,4,0),"")</f>
        <v/>
      </c>
      <c r="F982" s="71" t="str">
        <f t="shared" si="62"/>
        <v/>
      </c>
      <c r="G982" s="71" t="str">
        <f>IFERROR(VLOOKUP(D982,总目录!E:G,2,0),"")</f>
        <v/>
      </c>
      <c r="H982" s="71" t="str">
        <f>IFERROR(VLOOKUP(D982,总目录!E:G,3,0),"")</f>
        <v/>
      </c>
      <c r="I982" s="73" t="str">
        <f t="shared" si="63"/>
        <v/>
      </c>
    </row>
    <row r="983" spans="1:9" x14ac:dyDescent="0.25">
      <c r="A983" s="73" t="str">
        <f t="shared" si="60"/>
        <v/>
      </c>
      <c r="B983" s="16"/>
      <c r="C983" s="15"/>
      <c r="D983" s="71" t="str">
        <f t="shared" si="61"/>
        <v/>
      </c>
      <c r="E983" s="71" t="str">
        <f>IFERROR(VLOOKUP(D983,总目录!E:H,4,0),"")</f>
        <v/>
      </c>
      <c r="F983" s="71" t="str">
        <f t="shared" si="62"/>
        <v/>
      </c>
      <c r="G983" s="71" t="str">
        <f>IFERROR(VLOOKUP(D983,总目录!E:G,2,0),"")</f>
        <v/>
      </c>
      <c r="H983" s="71" t="str">
        <f>IFERROR(VLOOKUP(D983,总目录!E:G,3,0),"")</f>
        <v/>
      </c>
      <c r="I983" s="73" t="str">
        <f t="shared" si="63"/>
        <v/>
      </c>
    </row>
    <row r="984" spans="1:9" x14ac:dyDescent="0.25">
      <c r="A984" s="73" t="str">
        <f t="shared" si="60"/>
        <v/>
      </c>
      <c r="B984" s="16"/>
      <c r="C984" s="15"/>
      <c r="D984" s="71" t="str">
        <f t="shared" si="61"/>
        <v/>
      </c>
      <c r="E984" s="71" t="str">
        <f>IFERROR(VLOOKUP(D984,总目录!E:H,4,0),"")</f>
        <v/>
      </c>
      <c r="F984" s="71" t="str">
        <f t="shared" si="62"/>
        <v/>
      </c>
      <c r="G984" s="71" t="str">
        <f>IFERROR(VLOOKUP(D984,总目录!E:G,2,0),"")</f>
        <v/>
      </c>
      <c r="H984" s="71" t="str">
        <f>IFERROR(VLOOKUP(D984,总目录!E:G,3,0),"")</f>
        <v/>
      </c>
      <c r="I984" s="73" t="str">
        <f t="shared" si="63"/>
        <v/>
      </c>
    </row>
    <row r="985" spans="1:9" x14ac:dyDescent="0.25">
      <c r="A985" s="73" t="str">
        <f t="shared" si="60"/>
        <v/>
      </c>
      <c r="B985" s="16"/>
      <c r="C985" s="15"/>
      <c r="D985" s="71" t="str">
        <f t="shared" si="61"/>
        <v/>
      </c>
      <c r="E985" s="71" t="str">
        <f>IFERROR(VLOOKUP(D985,总目录!E:H,4,0),"")</f>
        <v/>
      </c>
      <c r="F985" s="71" t="str">
        <f t="shared" si="62"/>
        <v/>
      </c>
      <c r="G985" s="71" t="str">
        <f>IFERROR(VLOOKUP(D985,总目录!E:G,2,0),"")</f>
        <v/>
      </c>
      <c r="H985" s="71" t="str">
        <f>IFERROR(VLOOKUP(D985,总目录!E:G,3,0),"")</f>
        <v/>
      </c>
      <c r="I985" s="73" t="str">
        <f t="shared" si="63"/>
        <v/>
      </c>
    </row>
    <row r="986" spans="1:9" x14ac:dyDescent="0.25">
      <c r="A986" s="73" t="str">
        <f t="shared" si="60"/>
        <v/>
      </c>
      <c r="B986" s="16"/>
      <c r="C986" s="15"/>
      <c r="D986" s="71" t="str">
        <f t="shared" si="61"/>
        <v/>
      </c>
      <c r="E986" s="71" t="str">
        <f>IFERROR(VLOOKUP(D986,总目录!E:H,4,0),"")</f>
        <v/>
      </c>
      <c r="F986" s="71" t="str">
        <f t="shared" si="62"/>
        <v/>
      </c>
      <c r="G986" s="71" t="str">
        <f>IFERROR(VLOOKUP(D986,总目录!E:G,2,0),"")</f>
        <v/>
      </c>
      <c r="H986" s="71" t="str">
        <f>IFERROR(VLOOKUP(D986,总目录!E:G,3,0),"")</f>
        <v/>
      </c>
      <c r="I986" s="73" t="str">
        <f t="shared" si="63"/>
        <v/>
      </c>
    </row>
    <row r="987" spans="1:9" x14ac:dyDescent="0.25">
      <c r="A987" s="73" t="str">
        <f t="shared" si="60"/>
        <v/>
      </c>
      <c r="B987" s="16"/>
      <c r="C987" s="15"/>
      <c r="D987" s="71" t="str">
        <f t="shared" si="61"/>
        <v/>
      </c>
      <c r="E987" s="71" t="str">
        <f>IFERROR(VLOOKUP(D987,总目录!E:H,4,0),"")</f>
        <v/>
      </c>
      <c r="F987" s="71" t="str">
        <f t="shared" si="62"/>
        <v/>
      </c>
      <c r="G987" s="71" t="str">
        <f>IFERROR(VLOOKUP(D987,总目录!E:G,2,0),"")</f>
        <v/>
      </c>
      <c r="H987" s="71" t="str">
        <f>IFERROR(VLOOKUP(D987,总目录!E:G,3,0),"")</f>
        <v/>
      </c>
      <c r="I987" s="73" t="str">
        <f t="shared" si="63"/>
        <v/>
      </c>
    </row>
    <row r="988" spans="1:9" x14ac:dyDescent="0.25">
      <c r="A988" s="73" t="str">
        <f t="shared" si="60"/>
        <v/>
      </c>
      <c r="B988" s="16"/>
      <c r="C988" s="15"/>
      <c r="D988" s="71" t="str">
        <f t="shared" si="61"/>
        <v/>
      </c>
      <c r="E988" s="71" t="str">
        <f>IFERROR(VLOOKUP(D988,总目录!E:H,4,0),"")</f>
        <v/>
      </c>
      <c r="F988" s="71" t="str">
        <f t="shared" si="62"/>
        <v/>
      </c>
      <c r="G988" s="71" t="str">
        <f>IFERROR(VLOOKUP(D988,总目录!E:G,2,0),"")</f>
        <v/>
      </c>
      <c r="H988" s="71" t="str">
        <f>IFERROR(VLOOKUP(D988,总目录!E:G,3,0),"")</f>
        <v/>
      </c>
      <c r="I988" s="73" t="str">
        <f t="shared" si="63"/>
        <v/>
      </c>
    </row>
    <row r="989" spans="1:9" x14ac:dyDescent="0.25">
      <c r="A989" s="73" t="str">
        <f t="shared" si="60"/>
        <v/>
      </c>
      <c r="B989" s="16"/>
      <c r="C989" s="15"/>
      <c r="D989" s="71" t="str">
        <f t="shared" si="61"/>
        <v/>
      </c>
      <c r="E989" s="71" t="str">
        <f>IFERROR(VLOOKUP(D989,总目录!E:H,4,0),"")</f>
        <v/>
      </c>
      <c r="F989" s="71" t="str">
        <f t="shared" si="62"/>
        <v/>
      </c>
      <c r="G989" s="71" t="str">
        <f>IFERROR(VLOOKUP(D989,总目录!E:G,2,0),"")</f>
        <v/>
      </c>
      <c r="H989" s="71" t="str">
        <f>IFERROR(VLOOKUP(D989,总目录!E:G,3,0),"")</f>
        <v/>
      </c>
      <c r="I989" s="73" t="str">
        <f t="shared" si="63"/>
        <v/>
      </c>
    </row>
    <row r="990" spans="1:9" x14ac:dyDescent="0.25">
      <c r="A990" s="73" t="str">
        <f t="shared" si="60"/>
        <v/>
      </c>
      <c r="B990" s="16"/>
      <c r="C990" s="15"/>
      <c r="D990" s="71" t="str">
        <f t="shared" si="61"/>
        <v/>
      </c>
      <c r="E990" s="71" t="str">
        <f>IFERROR(VLOOKUP(D990,总目录!E:H,4,0),"")</f>
        <v/>
      </c>
      <c r="F990" s="71" t="str">
        <f t="shared" si="62"/>
        <v/>
      </c>
      <c r="G990" s="71" t="str">
        <f>IFERROR(VLOOKUP(D990,总目录!E:G,2,0),"")</f>
        <v/>
      </c>
      <c r="H990" s="71" t="str">
        <f>IFERROR(VLOOKUP(D990,总目录!E:G,3,0),"")</f>
        <v/>
      </c>
      <c r="I990" s="73" t="str">
        <f t="shared" si="63"/>
        <v/>
      </c>
    </row>
    <row r="991" spans="1:9" x14ac:dyDescent="0.25">
      <c r="A991" s="73" t="str">
        <f t="shared" si="60"/>
        <v/>
      </c>
      <c r="B991" s="16"/>
      <c r="C991" s="15"/>
      <c r="D991" s="71" t="str">
        <f t="shared" si="61"/>
        <v/>
      </c>
      <c r="E991" s="71" t="str">
        <f>IFERROR(VLOOKUP(D991,总目录!E:H,4,0),"")</f>
        <v/>
      </c>
      <c r="F991" s="71" t="str">
        <f t="shared" si="62"/>
        <v/>
      </c>
      <c r="G991" s="71" t="str">
        <f>IFERROR(VLOOKUP(D991,总目录!E:G,2,0),"")</f>
        <v/>
      </c>
      <c r="H991" s="71" t="str">
        <f>IFERROR(VLOOKUP(D991,总目录!E:G,3,0),"")</f>
        <v/>
      </c>
      <c r="I991" s="73" t="str">
        <f t="shared" si="63"/>
        <v/>
      </c>
    </row>
    <row r="992" spans="1:9" x14ac:dyDescent="0.25">
      <c r="A992" s="73" t="str">
        <f t="shared" si="60"/>
        <v/>
      </c>
      <c r="B992" s="16"/>
      <c r="C992" s="15"/>
      <c r="D992" s="71" t="str">
        <f t="shared" si="61"/>
        <v/>
      </c>
      <c r="E992" s="71" t="str">
        <f>IFERROR(VLOOKUP(D992,总目录!E:H,4,0),"")</f>
        <v/>
      </c>
      <c r="F992" s="71" t="str">
        <f t="shared" si="62"/>
        <v/>
      </c>
      <c r="G992" s="71" t="str">
        <f>IFERROR(VLOOKUP(D992,总目录!E:G,2,0),"")</f>
        <v/>
      </c>
      <c r="H992" s="71" t="str">
        <f>IFERROR(VLOOKUP(D992,总目录!E:G,3,0),"")</f>
        <v/>
      </c>
      <c r="I992" s="73" t="str">
        <f t="shared" si="63"/>
        <v/>
      </c>
    </row>
    <row r="993" spans="1:9" x14ac:dyDescent="0.25">
      <c r="A993" s="73" t="str">
        <f t="shared" si="60"/>
        <v/>
      </c>
      <c r="B993" s="16"/>
      <c r="C993" s="15"/>
      <c r="D993" s="71" t="str">
        <f t="shared" si="61"/>
        <v/>
      </c>
      <c r="E993" s="71" t="str">
        <f>IFERROR(VLOOKUP(D993,总目录!E:H,4,0),"")</f>
        <v/>
      </c>
      <c r="F993" s="71" t="str">
        <f t="shared" si="62"/>
        <v/>
      </c>
      <c r="G993" s="71" t="str">
        <f>IFERROR(VLOOKUP(D993,总目录!E:G,2,0),"")</f>
        <v/>
      </c>
      <c r="H993" s="71" t="str">
        <f>IFERROR(VLOOKUP(D993,总目录!E:G,3,0),"")</f>
        <v/>
      </c>
      <c r="I993" s="73" t="str">
        <f t="shared" si="63"/>
        <v/>
      </c>
    </row>
    <row r="994" spans="1:9" x14ac:dyDescent="0.25">
      <c r="A994" s="73" t="str">
        <f t="shared" si="60"/>
        <v/>
      </c>
      <c r="B994" s="16"/>
      <c r="C994" s="15"/>
      <c r="D994" s="71" t="str">
        <f t="shared" si="61"/>
        <v/>
      </c>
      <c r="E994" s="71" t="str">
        <f>IFERROR(VLOOKUP(D994,总目录!E:H,4,0),"")</f>
        <v/>
      </c>
      <c r="F994" s="71" t="str">
        <f t="shared" si="62"/>
        <v/>
      </c>
      <c r="G994" s="71" t="str">
        <f>IFERROR(VLOOKUP(D994,总目录!E:G,2,0),"")</f>
        <v/>
      </c>
      <c r="H994" s="71" t="str">
        <f>IFERROR(VLOOKUP(D994,总目录!E:G,3,0),"")</f>
        <v/>
      </c>
      <c r="I994" s="73" t="str">
        <f t="shared" si="63"/>
        <v/>
      </c>
    </row>
    <row r="995" spans="1:9" x14ac:dyDescent="0.25">
      <c r="A995" s="73" t="str">
        <f t="shared" si="60"/>
        <v/>
      </c>
      <c r="B995" s="16"/>
      <c r="C995" s="15"/>
      <c r="D995" s="71" t="str">
        <f t="shared" si="61"/>
        <v/>
      </c>
      <c r="E995" s="71" t="str">
        <f>IFERROR(VLOOKUP(D995,总目录!E:H,4,0),"")</f>
        <v/>
      </c>
      <c r="F995" s="71" t="str">
        <f t="shared" si="62"/>
        <v/>
      </c>
      <c r="G995" s="71" t="str">
        <f>IFERROR(VLOOKUP(D995,总目录!E:G,2,0),"")</f>
        <v/>
      </c>
      <c r="H995" s="71" t="str">
        <f>IFERROR(VLOOKUP(D995,总目录!E:G,3,0),"")</f>
        <v/>
      </c>
      <c r="I995" s="73" t="str">
        <f t="shared" si="63"/>
        <v/>
      </c>
    </row>
    <row r="996" spans="1:9" x14ac:dyDescent="0.25">
      <c r="A996" s="73" t="str">
        <f t="shared" si="60"/>
        <v/>
      </c>
      <c r="B996" s="16"/>
      <c r="C996" s="15"/>
      <c r="D996" s="71" t="str">
        <f t="shared" si="61"/>
        <v/>
      </c>
      <c r="E996" s="71" t="str">
        <f>IFERROR(VLOOKUP(D996,总目录!E:H,4,0),"")</f>
        <v/>
      </c>
      <c r="F996" s="71" t="str">
        <f t="shared" si="62"/>
        <v/>
      </c>
      <c r="G996" s="71" t="str">
        <f>IFERROR(VLOOKUP(D996,总目录!E:G,2,0),"")</f>
        <v/>
      </c>
      <c r="H996" s="71" t="str">
        <f>IFERROR(VLOOKUP(D996,总目录!E:G,3,0),"")</f>
        <v/>
      </c>
      <c r="I996" s="73" t="str">
        <f t="shared" si="63"/>
        <v/>
      </c>
    </row>
    <row r="997" spans="1:9" x14ac:dyDescent="0.25">
      <c r="A997" s="73" t="str">
        <f t="shared" si="60"/>
        <v/>
      </c>
      <c r="B997" s="16"/>
      <c r="C997" s="15"/>
      <c r="D997" s="71" t="str">
        <f t="shared" si="61"/>
        <v/>
      </c>
      <c r="E997" s="71" t="str">
        <f>IFERROR(VLOOKUP(D997,总目录!E:H,4,0),"")</f>
        <v/>
      </c>
      <c r="F997" s="71" t="str">
        <f t="shared" si="62"/>
        <v/>
      </c>
      <c r="G997" s="71" t="str">
        <f>IFERROR(VLOOKUP(D997,总目录!E:G,2,0),"")</f>
        <v/>
      </c>
      <c r="H997" s="71" t="str">
        <f>IFERROR(VLOOKUP(D997,总目录!E:G,3,0),"")</f>
        <v/>
      </c>
      <c r="I997" s="73" t="str">
        <f t="shared" si="63"/>
        <v/>
      </c>
    </row>
    <row r="998" spans="1:9" x14ac:dyDescent="0.25">
      <c r="A998" s="73" t="str">
        <f t="shared" si="60"/>
        <v/>
      </c>
      <c r="B998" s="16"/>
      <c r="C998" s="15"/>
      <c r="D998" s="71" t="str">
        <f t="shared" si="61"/>
        <v/>
      </c>
      <c r="E998" s="71" t="str">
        <f>IFERROR(VLOOKUP(D998,总目录!E:H,4,0),"")</f>
        <v/>
      </c>
      <c r="F998" s="71" t="str">
        <f t="shared" si="62"/>
        <v/>
      </c>
      <c r="G998" s="71" t="str">
        <f>IFERROR(VLOOKUP(D998,总目录!E:G,2,0),"")</f>
        <v/>
      </c>
      <c r="H998" s="71" t="str">
        <f>IFERROR(VLOOKUP(D998,总目录!E:G,3,0),"")</f>
        <v/>
      </c>
      <c r="I998" s="73" t="str">
        <f t="shared" si="63"/>
        <v/>
      </c>
    </row>
    <row r="999" spans="1:9" x14ac:dyDescent="0.25">
      <c r="A999" s="73" t="str">
        <f t="shared" si="60"/>
        <v/>
      </c>
      <c r="B999" s="16"/>
      <c r="C999" s="15"/>
      <c r="D999" s="71" t="str">
        <f t="shared" si="61"/>
        <v/>
      </c>
      <c r="E999" s="71" t="str">
        <f>IFERROR(VLOOKUP(D999,总目录!E:H,4,0),"")</f>
        <v/>
      </c>
      <c r="F999" s="71" t="str">
        <f t="shared" si="62"/>
        <v/>
      </c>
      <c r="G999" s="71" t="str">
        <f>IFERROR(VLOOKUP(D999,总目录!E:G,2,0),"")</f>
        <v/>
      </c>
      <c r="H999" s="71" t="str">
        <f>IFERROR(VLOOKUP(D999,总目录!E:G,3,0),"")</f>
        <v/>
      </c>
      <c r="I999" s="73" t="str">
        <f t="shared" si="63"/>
        <v/>
      </c>
    </row>
    <row r="1000" spans="1:9" x14ac:dyDescent="0.25">
      <c r="A1000" s="73" t="str">
        <f t="shared" si="60"/>
        <v/>
      </c>
      <c r="B1000" s="16"/>
      <c r="C1000" s="15"/>
      <c r="D1000" s="71" t="str">
        <f t="shared" si="61"/>
        <v/>
      </c>
      <c r="E1000" s="71" t="str">
        <f>IFERROR(VLOOKUP(D1000,总目录!E:H,4,0),"")</f>
        <v/>
      </c>
      <c r="F1000" s="71" t="str">
        <f t="shared" si="62"/>
        <v/>
      </c>
      <c r="G1000" s="71" t="str">
        <f>IFERROR(VLOOKUP(D1000,总目录!E:G,2,0),"")</f>
        <v/>
      </c>
      <c r="H1000" s="71" t="str">
        <f>IFERROR(VLOOKUP(D1000,总目录!E:G,3,0),"")</f>
        <v/>
      </c>
      <c r="I1000" s="73" t="str">
        <f t="shared" si="63"/>
        <v/>
      </c>
    </row>
  </sheetData>
  <protectedRanges>
    <protectedRange sqref="F1:I1048576 A1:D1048576" name="区域1"/>
  </protectedRanges>
  <phoneticPr fontId="6" type="noConversion"/>
  <dataValidations disablePrompts="1" count="1">
    <dataValidation type="custom" allowBlank="1" showInputMessage="1" showErrorMessage="1" sqref="AW1:ADX1048576" xr:uid="{67596F03-1DF0-4628-B706-7D4FFE383646}">
      <formula1>"QWERTYUIOPASDFGHJKLZXCVBNM"</formula1>
    </dataValidation>
  </dataValidations>
  <pageMargins left="0.7" right="0.7" top="0.75" bottom="0.75" header="0.3" footer="0.3"/>
  <pageSetup paperSize="9" orientation="portrait" copies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1FF90-FB5D-4F32-AAA0-7FF642D54260}">
  <sheetPr codeName="Sheet20"/>
  <dimension ref="A1:O100"/>
  <sheetViews>
    <sheetView workbookViewId="0"/>
  </sheetViews>
  <sheetFormatPr defaultRowHeight="14" x14ac:dyDescent="0.25"/>
  <cols>
    <col min="1" max="1" width="16.90625" style="23" bestFit="1" customWidth="1"/>
    <col min="2" max="2" width="15.7265625" style="35" bestFit="1" customWidth="1"/>
    <col min="4" max="4" width="7.26953125" bestFit="1" customWidth="1"/>
    <col min="5" max="6" width="8.7265625" style="20"/>
    <col min="7" max="7" width="11.36328125" style="20" bestFit="1" customWidth="1"/>
    <col min="8" max="8" width="10.08984375" style="20" customWidth="1"/>
    <col min="9" max="9" width="7.26953125" style="20" bestFit="1" customWidth="1"/>
    <col min="10" max="10" width="8.26953125" style="20" bestFit="1" customWidth="1"/>
    <col min="11" max="11" width="11.36328125" style="20" bestFit="1" customWidth="1"/>
    <col min="12" max="12" width="8.7265625" style="20"/>
  </cols>
  <sheetData>
    <row r="1" spans="1:15" x14ac:dyDescent="0.25">
      <c r="A1" s="60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41</v>
      </c>
      <c r="F1" s="18" t="s">
        <v>42</v>
      </c>
      <c r="G1" s="18" t="s">
        <v>48</v>
      </c>
      <c r="H1" s="18" t="s">
        <v>2</v>
      </c>
      <c r="I1" s="19" t="s">
        <v>79</v>
      </c>
      <c r="J1" s="18" t="s">
        <v>3</v>
      </c>
      <c r="K1" s="18" t="s">
        <v>4</v>
      </c>
      <c r="L1" s="18" t="s">
        <v>5</v>
      </c>
    </row>
    <row r="2" spans="1:15" x14ac:dyDescent="0.25">
      <c r="A2" s="22"/>
      <c r="B2" s="3"/>
      <c r="C2" s="3"/>
      <c r="D2" s="3"/>
      <c r="E2" s="18" t="str">
        <f>TRIM(MID(SUBSTITUTE($B2,"-",REPT(" ",99)),COLUMN(B2)*99-98,99))</f>
        <v/>
      </c>
      <c r="F2" s="18" t="str">
        <f>TRIM(MID(SUBSTITUTE($B2,"-",REPT(" ",99)),COLUMN(C2)*99-98,99))</f>
        <v/>
      </c>
      <c r="G2" s="18" t="e">
        <f>VLOOKUP(D2,A1数据库!A:D,3,0)</f>
        <v>#N/A</v>
      </c>
      <c r="H2" s="18">
        <f>B2</f>
        <v>0</v>
      </c>
      <c r="I2" s="19">
        <f>C2</f>
        <v>0</v>
      </c>
      <c r="J2" s="18" t="e">
        <f>VLOOKUP(D2,A1数据库!A:D,4,0)</f>
        <v>#N/A</v>
      </c>
      <c r="K2" s="18" t="e">
        <f>VLOOKUP(F2,A1数据库!E:F,2,0)</f>
        <v>#N/A</v>
      </c>
      <c r="L2" s="18"/>
      <c r="O2" s="54"/>
    </row>
    <row r="3" spans="1:15" x14ac:dyDescent="0.25">
      <c r="A3" s="22"/>
      <c r="B3" s="3"/>
      <c r="C3" s="3"/>
      <c r="D3" s="3"/>
      <c r="E3" s="18" t="str">
        <f t="shared" ref="E3:E6" si="0">TRIM(MID(SUBSTITUTE($B3,"-",REPT(" ",99)),COLUMN(B3)*99-98,99))</f>
        <v/>
      </c>
      <c r="F3" s="18" t="str">
        <f t="shared" ref="F3:F66" si="1">TRIM(MID(SUBSTITUTE($B3,"-",REPT(" ",99)),COLUMN(C3)*99-98,99))</f>
        <v/>
      </c>
      <c r="G3" s="18" t="e">
        <f>VLOOKUP(D3,A1数据库!A:D,3,0)</f>
        <v>#N/A</v>
      </c>
      <c r="H3" s="18">
        <f t="shared" ref="H3:H66" si="2">B3</f>
        <v>0</v>
      </c>
      <c r="I3" s="19">
        <f t="shared" ref="I3:I34" si="3">C3</f>
        <v>0</v>
      </c>
      <c r="J3" s="18" t="e">
        <f>VLOOKUP(D3,A1数据库!A:D,4,0)</f>
        <v>#N/A</v>
      </c>
      <c r="K3" s="18" t="e">
        <f>VLOOKUP(F3,A1数据库!E:F,2,0)</f>
        <v>#N/A</v>
      </c>
      <c r="L3" s="18"/>
    </row>
    <row r="4" spans="1:15" x14ac:dyDescent="0.25">
      <c r="A4" s="22"/>
      <c r="B4" s="3"/>
      <c r="C4" s="3"/>
      <c r="D4" s="3"/>
      <c r="E4" s="18" t="str">
        <f t="shared" si="0"/>
        <v/>
      </c>
      <c r="F4" s="18" t="str">
        <f t="shared" si="1"/>
        <v/>
      </c>
      <c r="G4" s="18" t="e">
        <f>VLOOKUP(D4,A1数据库!A:D,3,0)</f>
        <v>#N/A</v>
      </c>
      <c r="H4" s="18">
        <f t="shared" si="2"/>
        <v>0</v>
      </c>
      <c r="I4" s="19">
        <f t="shared" si="3"/>
        <v>0</v>
      </c>
      <c r="J4" s="18" t="e">
        <f>VLOOKUP(D4,A1数据库!A:D,4,0)</f>
        <v>#N/A</v>
      </c>
      <c r="K4" s="18" t="e">
        <f>VLOOKUP(F4,A1数据库!E:F,2,0)</f>
        <v>#N/A</v>
      </c>
      <c r="L4" s="18"/>
    </row>
    <row r="5" spans="1:15" x14ac:dyDescent="0.25">
      <c r="A5" s="22"/>
      <c r="B5" s="3"/>
      <c r="C5" s="3"/>
      <c r="D5" s="3"/>
      <c r="E5" s="18" t="str">
        <f t="shared" si="0"/>
        <v/>
      </c>
      <c r="F5" s="18" t="str">
        <f t="shared" si="1"/>
        <v/>
      </c>
      <c r="G5" s="18" t="e">
        <f>VLOOKUP(D5,A1数据库!A:D,3,0)</f>
        <v>#N/A</v>
      </c>
      <c r="H5" s="18">
        <f t="shared" si="2"/>
        <v>0</v>
      </c>
      <c r="I5" s="19">
        <f t="shared" si="3"/>
        <v>0</v>
      </c>
      <c r="J5" s="18" t="e">
        <f>VLOOKUP(D5,A1数据库!A:D,4,0)</f>
        <v>#N/A</v>
      </c>
      <c r="K5" s="18" t="e">
        <f>VLOOKUP(F5,A1数据库!E:F,2,0)</f>
        <v>#N/A</v>
      </c>
      <c r="L5" s="18"/>
    </row>
    <row r="6" spans="1:15" x14ac:dyDescent="0.25">
      <c r="A6" s="22"/>
      <c r="B6" s="3"/>
      <c r="C6" s="3"/>
      <c r="D6" s="3"/>
      <c r="E6" s="18" t="str">
        <f t="shared" si="0"/>
        <v/>
      </c>
      <c r="F6" s="18" t="str">
        <f t="shared" si="1"/>
        <v/>
      </c>
      <c r="G6" s="18" t="e">
        <f>VLOOKUP(D6,A1数据库!A:D,3,0)</f>
        <v>#N/A</v>
      </c>
      <c r="H6" s="18">
        <f t="shared" si="2"/>
        <v>0</v>
      </c>
      <c r="I6" s="19">
        <f t="shared" si="3"/>
        <v>0</v>
      </c>
      <c r="J6" s="18" t="e">
        <f>VLOOKUP(D6,A1数据库!A:D,4,0)</f>
        <v>#N/A</v>
      </c>
      <c r="K6" s="18" t="e">
        <f>VLOOKUP(F6,A1数据库!E:F,2,0)</f>
        <v>#N/A</v>
      </c>
      <c r="L6" s="18"/>
    </row>
    <row r="7" spans="1:15" x14ac:dyDescent="0.25">
      <c r="A7" s="22"/>
      <c r="B7" s="3"/>
      <c r="C7" s="3"/>
      <c r="D7" s="3"/>
      <c r="E7" s="18" t="str">
        <f t="shared" ref="E7:E66" si="4">TRIM(MID(SUBSTITUTE($B7,"-",REPT(" ",99)),COLUMN(B7)*99-98,99))</f>
        <v/>
      </c>
      <c r="F7" s="18" t="str">
        <f t="shared" si="1"/>
        <v/>
      </c>
      <c r="G7" s="18" t="e">
        <f>VLOOKUP(D7,A1数据库!A:D,3,0)</f>
        <v>#N/A</v>
      </c>
      <c r="H7" s="18">
        <f t="shared" si="2"/>
        <v>0</v>
      </c>
      <c r="I7" s="19">
        <f t="shared" si="3"/>
        <v>0</v>
      </c>
      <c r="J7" s="18" t="e">
        <f>VLOOKUP(D7,A1数据库!A:D,4,0)</f>
        <v>#N/A</v>
      </c>
      <c r="K7" s="18" t="e">
        <f>VLOOKUP(F7,A1数据库!E:F,2,0)</f>
        <v>#N/A</v>
      </c>
      <c r="L7" s="18"/>
    </row>
    <row r="8" spans="1:15" x14ac:dyDescent="0.25">
      <c r="A8" s="22"/>
      <c r="B8" s="3"/>
      <c r="C8" s="3"/>
      <c r="D8" s="3"/>
      <c r="E8" s="18" t="str">
        <f t="shared" si="4"/>
        <v/>
      </c>
      <c r="F8" s="18" t="str">
        <f t="shared" si="1"/>
        <v/>
      </c>
      <c r="G8" s="18" t="e">
        <f>VLOOKUP(D8,A1数据库!A:D,3,0)</f>
        <v>#N/A</v>
      </c>
      <c r="H8" s="18">
        <f t="shared" si="2"/>
        <v>0</v>
      </c>
      <c r="I8" s="19">
        <f t="shared" si="3"/>
        <v>0</v>
      </c>
      <c r="J8" s="18" t="e">
        <f>VLOOKUP(D8,A1数据库!A:D,4,0)</f>
        <v>#N/A</v>
      </c>
      <c r="K8" s="18" t="e">
        <f>VLOOKUP(F8,A1数据库!E:F,2,0)</f>
        <v>#N/A</v>
      </c>
      <c r="L8" s="18"/>
    </row>
    <row r="9" spans="1:15" x14ac:dyDescent="0.25">
      <c r="A9" s="22"/>
      <c r="B9" s="3"/>
      <c r="C9" s="3"/>
      <c r="D9" s="3"/>
      <c r="E9" s="18" t="str">
        <f t="shared" si="4"/>
        <v/>
      </c>
      <c r="F9" s="18" t="str">
        <f t="shared" si="1"/>
        <v/>
      </c>
      <c r="G9" s="18" t="e">
        <f>VLOOKUP(D9,A1数据库!A:D,3,0)</f>
        <v>#N/A</v>
      </c>
      <c r="H9" s="18">
        <f t="shared" si="2"/>
        <v>0</v>
      </c>
      <c r="I9" s="19">
        <f t="shared" si="3"/>
        <v>0</v>
      </c>
      <c r="J9" s="18" t="e">
        <f>VLOOKUP(D9,A1数据库!A:D,4,0)</f>
        <v>#N/A</v>
      </c>
      <c r="K9" s="18" t="e">
        <f>VLOOKUP(F9,A1数据库!E:F,2,0)</f>
        <v>#N/A</v>
      </c>
      <c r="L9" s="18"/>
    </row>
    <row r="10" spans="1:15" x14ac:dyDescent="0.25">
      <c r="A10" s="22"/>
      <c r="B10" s="3"/>
      <c r="C10" s="3"/>
      <c r="D10" s="3"/>
      <c r="E10" s="18" t="str">
        <f t="shared" si="4"/>
        <v/>
      </c>
      <c r="F10" s="18" t="str">
        <f t="shared" si="1"/>
        <v/>
      </c>
      <c r="G10" s="18" t="e">
        <f>VLOOKUP(D10,A1数据库!A:D,3,0)</f>
        <v>#N/A</v>
      </c>
      <c r="H10" s="18">
        <f t="shared" si="2"/>
        <v>0</v>
      </c>
      <c r="I10" s="19">
        <f t="shared" si="3"/>
        <v>0</v>
      </c>
      <c r="J10" s="18" t="e">
        <f>VLOOKUP(D10,A1数据库!A:D,4,0)</f>
        <v>#N/A</v>
      </c>
      <c r="K10" s="18" t="e">
        <f>VLOOKUP(F10,A1数据库!E:F,2,0)</f>
        <v>#N/A</v>
      </c>
      <c r="L10" s="18"/>
    </row>
    <row r="11" spans="1:15" x14ac:dyDescent="0.25">
      <c r="A11" s="22"/>
      <c r="B11" s="3"/>
      <c r="C11" s="3"/>
      <c r="D11" s="3"/>
      <c r="E11" s="18" t="str">
        <f t="shared" si="4"/>
        <v/>
      </c>
      <c r="F11" s="18" t="str">
        <f t="shared" si="1"/>
        <v/>
      </c>
      <c r="G11" s="18" t="e">
        <f>VLOOKUP(D11,A1数据库!A:D,3,0)</f>
        <v>#N/A</v>
      </c>
      <c r="H11" s="18">
        <f t="shared" si="2"/>
        <v>0</v>
      </c>
      <c r="I11" s="19">
        <f t="shared" si="3"/>
        <v>0</v>
      </c>
      <c r="J11" s="18" t="e">
        <f>VLOOKUP(D11,A1数据库!A:D,4,0)</f>
        <v>#N/A</v>
      </c>
      <c r="K11" s="18" t="e">
        <f>VLOOKUP(F11,A1数据库!E:F,2,0)</f>
        <v>#N/A</v>
      </c>
      <c r="L11" s="18"/>
    </row>
    <row r="12" spans="1:15" x14ac:dyDescent="0.25">
      <c r="A12" s="22"/>
      <c r="B12" s="3"/>
      <c r="C12" s="3"/>
      <c r="D12" s="3"/>
      <c r="E12" s="18" t="str">
        <f t="shared" si="4"/>
        <v/>
      </c>
      <c r="F12" s="18" t="str">
        <f t="shared" si="1"/>
        <v/>
      </c>
      <c r="G12" s="18" t="e">
        <f>VLOOKUP(D12,A1数据库!A:D,3,0)</f>
        <v>#N/A</v>
      </c>
      <c r="H12" s="18">
        <f t="shared" si="2"/>
        <v>0</v>
      </c>
      <c r="I12" s="19">
        <f t="shared" si="3"/>
        <v>0</v>
      </c>
      <c r="J12" s="18" t="e">
        <f>VLOOKUP(D12,A1数据库!A:D,4,0)</f>
        <v>#N/A</v>
      </c>
      <c r="K12" s="18" t="e">
        <f>VLOOKUP(F12,A1数据库!E:F,2,0)</f>
        <v>#N/A</v>
      </c>
      <c r="L12" s="18"/>
    </row>
    <row r="13" spans="1:15" x14ac:dyDescent="0.25">
      <c r="A13" s="22"/>
      <c r="B13" s="3"/>
      <c r="C13" s="3"/>
      <c r="D13" s="3"/>
      <c r="E13" s="18" t="str">
        <f t="shared" si="4"/>
        <v/>
      </c>
      <c r="F13" s="18" t="s">
        <v>617</v>
      </c>
      <c r="G13" s="18" t="e">
        <f>VLOOKUP(D13,A1数据库!A:D,3,0)</f>
        <v>#N/A</v>
      </c>
      <c r="H13" s="18">
        <f t="shared" si="2"/>
        <v>0</v>
      </c>
      <c r="I13" s="19">
        <f t="shared" si="3"/>
        <v>0</v>
      </c>
      <c r="J13" s="18" t="e">
        <f>VLOOKUP(D13,A1数据库!A:D,4,0)</f>
        <v>#N/A</v>
      </c>
      <c r="K13" s="18" t="e">
        <f>VLOOKUP(F13,A1数据库!E:F,2,0)</f>
        <v>#N/A</v>
      </c>
      <c r="L13" s="18"/>
    </row>
    <row r="14" spans="1:15" x14ac:dyDescent="0.25">
      <c r="A14" s="22"/>
      <c r="B14" s="3"/>
      <c r="C14" s="3"/>
      <c r="D14" s="3"/>
      <c r="E14" s="18" t="str">
        <f t="shared" si="4"/>
        <v/>
      </c>
      <c r="F14" s="18" t="str">
        <f t="shared" si="1"/>
        <v/>
      </c>
      <c r="G14" s="18" t="e">
        <f>VLOOKUP(D14,A1数据库!A:D,3,0)</f>
        <v>#N/A</v>
      </c>
      <c r="H14" s="18">
        <f t="shared" si="2"/>
        <v>0</v>
      </c>
      <c r="I14" s="19">
        <f t="shared" si="3"/>
        <v>0</v>
      </c>
      <c r="J14" s="18" t="e">
        <f>VLOOKUP(D14,A1数据库!A:D,4,0)</f>
        <v>#N/A</v>
      </c>
      <c r="K14" s="18" t="e">
        <f>VLOOKUP(F14,A1数据库!E:F,2,0)</f>
        <v>#N/A</v>
      </c>
      <c r="L14" s="18"/>
    </row>
    <row r="15" spans="1:15" x14ac:dyDescent="0.25">
      <c r="A15" s="22"/>
      <c r="B15" s="3"/>
      <c r="C15" s="3"/>
      <c r="D15" s="3"/>
      <c r="E15" s="18" t="str">
        <f t="shared" si="4"/>
        <v/>
      </c>
      <c r="F15" s="18" t="str">
        <f t="shared" si="1"/>
        <v/>
      </c>
      <c r="G15" s="18" t="e">
        <f>VLOOKUP(D15,A1数据库!A:D,3,0)</f>
        <v>#N/A</v>
      </c>
      <c r="H15" s="18">
        <f t="shared" si="2"/>
        <v>0</v>
      </c>
      <c r="I15" s="19">
        <f t="shared" si="3"/>
        <v>0</v>
      </c>
      <c r="J15" s="18" t="e">
        <f>VLOOKUP(D15,A1数据库!A:D,4,0)</f>
        <v>#N/A</v>
      </c>
      <c r="K15" s="18" t="e">
        <f>VLOOKUP(F15,A1数据库!E:F,2,0)</f>
        <v>#N/A</v>
      </c>
      <c r="L15" s="18"/>
    </row>
    <row r="16" spans="1:15" x14ac:dyDescent="0.25">
      <c r="A16" s="22"/>
      <c r="B16" s="3"/>
      <c r="C16" s="3"/>
      <c r="D16" s="3"/>
      <c r="E16" s="18" t="str">
        <f t="shared" si="4"/>
        <v/>
      </c>
      <c r="F16" s="18" t="str">
        <f t="shared" si="1"/>
        <v/>
      </c>
      <c r="G16" s="18" t="e">
        <f>VLOOKUP(D16,A1数据库!A:D,3,0)</f>
        <v>#N/A</v>
      </c>
      <c r="H16" s="18">
        <f t="shared" si="2"/>
        <v>0</v>
      </c>
      <c r="I16" s="19">
        <f t="shared" si="3"/>
        <v>0</v>
      </c>
      <c r="J16" s="18" t="e">
        <f>VLOOKUP(D16,A1数据库!A:D,4,0)</f>
        <v>#N/A</v>
      </c>
      <c r="K16" s="18" t="e">
        <f>VLOOKUP(F16,A1数据库!E:F,2,0)</f>
        <v>#N/A</v>
      </c>
      <c r="L16" s="18"/>
    </row>
    <row r="17" spans="1:12" x14ac:dyDescent="0.25">
      <c r="A17" s="22"/>
      <c r="B17" s="3"/>
      <c r="C17" s="3"/>
      <c r="D17" s="3"/>
      <c r="E17" s="18" t="str">
        <f t="shared" si="4"/>
        <v/>
      </c>
      <c r="F17" s="18" t="str">
        <f t="shared" si="1"/>
        <v/>
      </c>
      <c r="G17" s="18" t="e">
        <f>VLOOKUP(D17,A1数据库!A:D,3,0)</f>
        <v>#N/A</v>
      </c>
      <c r="H17" s="18">
        <f t="shared" si="2"/>
        <v>0</v>
      </c>
      <c r="I17" s="19">
        <f t="shared" si="3"/>
        <v>0</v>
      </c>
      <c r="J17" s="18" t="e">
        <f>VLOOKUP(D17,A1数据库!A:D,4,0)</f>
        <v>#N/A</v>
      </c>
      <c r="K17" s="18" t="e">
        <f>VLOOKUP(F17,A1数据库!E:F,2,0)</f>
        <v>#N/A</v>
      </c>
      <c r="L17" s="18"/>
    </row>
    <row r="18" spans="1:12" x14ac:dyDescent="0.25">
      <c r="A18" s="22"/>
      <c r="B18" s="3"/>
      <c r="C18" s="3"/>
      <c r="D18" s="3"/>
      <c r="E18" s="18" t="str">
        <f t="shared" si="4"/>
        <v/>
      </c>
      <c r="F18" s="18" t="str">
        <f t="shared" si="1"/>
        <v/>
      </c>
      <c r="G18" s="18" t="e">
        <f>VLOOKUP(D18,A1数据库!A:D,3,0)</f>
        <v>#N/A</v>
      </c>
      <c r="H18" s="18">
        <f t="shared" si="2"/>
        <v>0</v>
      </c>
      <c r="I18" s="19">
        <f t="shared" si="3"/>
        <v>0</v>
      </c>
      <c r="J18" s="18" t="e">
        <f>VLOOKUP(D18,A1数据库!A:D,4,0)</f>
        <v>#N/A</v>
      </c>
      <c r="K18" s="18" t="e">
        <f>VLOOKUP(F18,A1数据库!E:F,2,0)</f>
        <v>#N/A</v>
      </c>
      <c r="L18" s="18"/>
    </row>
    <row r="19" spans="1:12" x14ac:dyDescent="0.25">
      <c r="A19" s="22"/>
      <c r="B19" s="3"/>
      <c r="C19" s="3"/>
      <c r="D19" s="3"/>
      <c r="E19" s="18" t="str">
        <f t="shared" si="4"/>
        <v/>
      </c>
      <c r="F19" s="18" t="str">
        <f t="shared" si="1"/>
        <v/>
      </c>
      <c r="G19" s="18" t="e">
        <f>VLOOKUP(D19,A1数据库!A:D,3,0)</f>
        <v>#N/A</v>
      </c>
      <c r="H19" s="18">
        <f t="shared" si="2"/>
        <v>0</v>
      </c>
      <c r="I19" s="19">
        <f t="shared" si="3"/>
        <v>0</v>
      </c>
      <c r="J19" s="18" t="e">
        <f>VLOOKUP(D19,A1数据库!A:D,4,0)</f>
        <v>#N/A</v>
      </c>
      <c r="K19" s="18" t="e">
        <f>VLOOKUP(F19,A1数据库!E:F,2,0)</f>
        <v>#N/A</v>
      </c>
      <c r="L19" s="18"/>
    </row>
    <row r="20" spans="1:12" x14ac:dyDescent="0.25">
      <c r="A20" s="22"/>
      <c r="B20" s="3"/>
      <c r="C20" s="3"/>
      <c r="D20" s="3"/>
      <c r="E20" s="18" t="str">
        <f t="shared" si="4"/>
        <v/>
      </c>
      <c r="F20" s="18" t="str">
        <f t="shared" si="1"/>
        <v/>
      </c>
      <c r="G20" s="18" t="e">
        <f>VLOOKUP(D20,A1数据库!A:D,3,0)</f>
        <v>#N/A</v>
      </c>
      <c r="H20" s="18">
        <f t="shared" si="2"/>
        <v>0</v>
      </c>
      <c r="I20" s="19">
        <f t="shared" si="3"/>
        <v>0</v>
      </c>
      <c r="J20" s="18" t="e">
        <f>VLOOKUP(D20,A1数据库!A:D,4,0)</f>
        <v>#N/A</v>
      </c>
      <c r="K20" s="18" t="e">
        <f>VLOOKUP(F20,A1数据库!E:F,2,0)</f>
        <v>#N/A</v>
      </c>
      <c r="L20" s="18"/>
    </row>
    <row r="21" spans="1:12" x14ac:dyDescent="0.25">
      <c r="A21" s="22"/>
      <c r="B21" s="3"/>
      <c r="C21" s="3"/>
      <c r="D21" s="3"/>
      <c r="E21" s="18" t="str">
        <f t="shared" si="4"/>
        <v/>
      </c>
      <c r="F21" s="18" t="str">
        <f t="shared" si="1"/>
        <v/>
      </c>
      <c r="G21" s="18" t="e">
        <f>VLOOKUP(D21,A1数据库!A:D,3,0)</f>
        <v>#N/A</v>
      </c>
      <c r="H21" s="18">
        <f t="shared" si="2"/>
        <v>0</v>
      </c>
      <c r="I21" s="19">
        <f t="shared" si="3"/>
        <v>0</v>
      </c>
      <c r="J21" s="18" t="e">
        <f>VLOOKUP(D21,A1数据库!A:D,4,0)</f>
        <v>#N/A</v>
      </c>
      <c r="K21" s="18" t="e">
        <f>VLOOKUP(F21,A1数据库!E:F,2,0)</f>
        <v>#N/A</v>
      </c>
      <c r="L21" s="18"/>
    </row>
    <row r="22" spans="1:12" x14ac:dyDescent="0.25">
      <c r="A22" s="22"/>
      <c r="B22" s="3"/>
      <c r="C22" s="3"/>
      <c r="D22" s="3"/>
      <c r="E22" s="18" t="str">
        <f t="shared" si="4"/>
        <v/>
      </c>
      <c r="F22" s="18" t="str">
        <f t="shared" si="1"/>
        <v/>
      </c>
      <c r="G22" s="18" t="e">
        <f>VLOOKUP(D22,A1数据库!A:D,3,0)</f>
        <v>#N/A</v>
      </c>
      <c r="H22" s="18">
        <f t="shared" si="2"/>
        <v>0</v>
      </c>
      <c r="I22" s="19">
        <f t="shared" si="3"/>
        <v>0</v>
      </c>
      <c r="J22" s="18" t="e">
        <f>VLOOKUP(D22,A1数据库!A:D,4,0)</f>
        <v>#N/A</v>
      </c>
      <c r="K22" s="18" t="e">
        <f>VLOOKUP(F22,A1数据库!E:F,2,0)</f>
        <v>#N/A</v>
      </c>
      <c r="L22" s="18"/>
    </row>
    <row r="23" spans="1:12" x14ac:dyDescent="0.25">
      <c r="A23" s="22"/>
      <c r="B23" s="3"/>
      <c r="C23" s="3"/>
      <c r="D23" s="3"/>
      <c r="E23" s="18" t="str">
        <f t="shared" si="4"/>
        <v/>
      </c>
      <c r="F23" s="18" t="str">
        <f t="shared" si="1"/>
        <v/>
      </c>
      <c r="G23" s="18" t="e">
        <f>VLOOKUP(D23,A1数据库!A:D,3,0)</f>
        <v>#N/A</v>
      </c>
      <c r="H23" s="18">
        <f t="shared" si="2"/>
        <v>0</v>
      </c>
      <c r="I23" s="19">
        <f t="shared" si="3"/>
        <v>0</v>
      </c>
      <c r="J23" s="18" t="e">
        <f>VLOOKUP(D23,A1数据库!A:D,4,0)</f>
        <v>#N/A</v>
      </c>
      <c r="K23" s="18" t="e">
        <f>VLOOKUP(F23,A1数据库!E:F,2,0)</f>
        <v>#N/A</v>
      </c>
      <c r="L23" s="18"/>
    </row>
    <row r="24" spans="1:12" x14ac:dyDescent="0.25">
      <c r="A24" s="22"/>
      <c r="B24" s="3"/>
      <c r="C24" s="3"/>
      <c r="D24" s="3"/>
      <c r="E24" s="18" t="str">
        <f t="shared" si="4"/>
        <v/>
      </c>
      <c r="F24" s="18" t="str">
        <f t="shared" si="1"/>
        <v/>
      </c>
      <c r="G24" s="18" t="e">
        <f>VLOOKUP(D24,A1数据库!A:D,3,0)</f>
        <v>#N/A</v>
      </c>
      <c r="H24" s="18">
        <f t="shared" si="2"/>
        <v>0</v>
      </c>
      <c r="I24" s="19">
        <f t="shared" si="3"/>
        <v>0</v>
      </c>
      <c r="J24" s="18" t="e">
        <f>VLOOKUP(D24,A1数据库!A:D,4,0)</f>
        <v>#N/A</v>
      </c>
      <c r="K24" s="18" t="e">
        <f>VLOOKUP(F24,A1数据库!E:F,2,0)</f>
        <v>#N/A</v>
      </c>
      <c r="L24" s="18"/>
    </row>
    <row r="25" spans="1:12" x14ac:dyDescent="0.25">
      <c r="A25" s="22"/>
      <c r="B25" s="3"/>
      <c r="C25" s="3"/>
      <c r="D25" s="3"/>
      <c r="E25" s="18" t="str">
        <f t="shared" si="4"/>
        <v/>
      </c>
      <c r="F25" s="18" t="str">
        <f t="shared" si="1"/>
        <v/>
      </c>
      <c r="G25" s="18" t="e">
        <f>VLOOKUP(D25,A1数据库!A:D,3,0)</f>
        <v>#N/A</v>
      </c>
      <c r="H25" s="18">
        <f t="shared" si="2"/>
        <v>0</v>
      </c>
      <c r="I25" s="19">
        <f t="shared" si="3"/>
        <v>0</v>
      </c>
      <c r="J25" s="18" t="e">
        <f>VLOOKUP(D25,A1数据库!A:D,4,0)</f>
        <v>#N/A</v>
      </c>
      <c r="K25" s="18" t="e">
        <f>VLOOKUP(F25,A1数据库!E:F,2,0)</f>
        <v>#N/A</v>
      </c>
      <c r="L25" s="18"/>
    </row>
    <row r="26" spans="1:12" x14ac:dyDescent="0.25">
      <c r="A26" s="22"/>
      <c r="B26" s="3"/>
      <c r="C26" s="3"/>
      <c r="D26" s="3"/>
      <c r="E26" s="18" t="str">
        <f t="shared" si="4"/>
        <v/>
      </c>
      <c r="F26" s="18" t="str">
        <f t="shared" si="1"/>
        <v/>
      </c>
      <c r="G26" s="18" t="e">
        <f>VLOOKUP(D26,A1数据库!A:D,3,0)</f>
        <v>#N/A</v>
      </c>
      <c r="H26" s="18">
        <f t="shared" si="2"/>
        <v>0</v>
      </c>
      <c r="I26" s="19">
        <f t="shared" si="3"/>
        <v>0</v>
      </c>
      <c r="J26" s="18" t="e">
        <f>VLOOKUP(D26,A1数据库!A:D,4,0)</f>
        <v>#N/A</v>
      </c>
      <c r="K26" s="18" t="e">
        <f>VLOOKUP(F26,A1数据库!E:F,2,0)</f>
        <v>#N/A</v>
      </c>
      <c r="L26" s="18"/>
    </row>
    <row r="27" spans="1:12" x14ac:dyDescent="0.25">
      <c r="A27" s="22"/>
      <c r="B27" s="3"/>
      <c r="C27" s="3"/>
      <c r="D27" s="3"/>
      <c r="E27" s="18" t="str">
        <f t="shared" si="4"/>
        <v/>
      </c>
      <c r="F27" s="18" t="str">
        <f t="shared" si="1"/>
        <v/>
      </c>
      <c r="G27" s="18" t="e">
        <f>VLOOKUP(D27,A1数据库!A:D,3,0)</f>
        <v>#N/A</v>
      </c>
      <c r="H27" s="18">
        <f t="shared" si="2"/>
        <v>0</v>
      </c>
      <c r="I27" s="19">
        <f t="shared" si="3"/>
        <v>0</v>
      </c>
      <c r="J27" s="18" t="e">
        <f>VLOOKUP(D27,A1数据库!A:D,4,0)</f>
        <v>#N/A</v>
      </c>
      <c r="K27" s="18" t="e">
        <f>VLOOKUP(F27,A1数据库!E:F,2,0)</f>
        <v>#N/A</v>
      </c>
      <c r="L27" s="18"/>
    </row>
    <row r="28" spans="1:12" x14ac:dyDescent="0.25">
      <c r="A28" s="22"/>
      <c r="B28" s="3"/>
      <c r="C28" s="3"/>
      <c r="D28" s="3"/>
      <c r="E28" s="18" t="str">
        <f t="shared" si="4"/>
        <v/>
      </c>
      <c r="F28" s="18" t="str">
        <f t="shared" si="1"/>
        <v/>
      </c>
      <c r="G28" s="18" t="e">
        <f>VLOOKUP(D28,A1数据库!A:D,3,0)</f>
        <v>#N/A</v>
      </c>
      <c r="H28" s="18">
        <f t="shared" si="2"/>
        <v>0</v>
      </c>
      <c r="I28" s="19">
        <f t="shared" si="3"/>
        <v>0</v>
      </c>
      <c r="J28" s="18" t="e">
        <f>VLOOKUP(D28,A1数据库!A:D,4,0)</f>
        <v>#N/A</v>
      </c>
      <c r="K28" s="18" t="e">
        <f>VLOOKUP(F28,A1数据库!E:F,2,0)</f>
        <v>#N/A</v>
      </c>
      <c r="L28" s="18"/>
    </row>
    <row r="29" spans="1:12" x14ac:dyDescent="0.25">
      <c r="A29" s="22"/>
      <c r="B29" s="3"/>
      <c r="C29" s="3"/>
      <c r="D29" s="3"/>
      <c r="E29" s="18" t="str">
        <f t="shared" si="4"/>
        <v/>
      </c>
      <c r="F29" s="18" t="str">
        <f t="shared" si="1"/>
        <v/>
      </c>
      <c r="G29" s="18" t="e">
        <f>VLOOKUP(D29,A1数据库!A:D,3,0)</f>
        <v>#N/A</v>
      </c>
      <c r="H29" s="18">
        <f t="shared" si="2"/>
        <v>0</v>
      </c>
      <c r="I29" s="19">
        <f t="shared" si="3"/>
        <v>0</v>
      </c>
      <c r="J29" s="18" t="e">
        <f>VLOOKUP(D29,A1数据库!A:D,4,0)</f>
        <v>#N/A</v>
      </c>
      <c r="K29" s="18" t="e">
        <f>VLOOKUP(F29,A1数据库!E:F,2,0)</f>
        <v>#N/A</v>
      </c>
      <c r="L29" s="18"/>
    </row>
    <row r="30" spans="1:12" x14ac:dyDescent="0.25">
      <c r="A30" s="22"/>
      <c r="B30" s="3"/>
      <c r="C30" s="3"/>
      <c r="D30" s="3"/>
      <c r="E30" s="18" t="str">
        <f t="shared" si="4"/>
        <v/>
      </c>
      <c r="F30" s="18" t="str">
        <f t="shared" si="1"/>
        <v/>
      </c>
      <c r="G30" s="18" t="e">
        <f>VLOOKUP(D30,A1数据库!A:D,3,0)</f>
        <v>#N/A</v>
      </c>
      <c r="H30" s="18">
        <f t="shared" si="2"/>
        <v>0</v>
      </c>
      <c r="I30" s="19">
        <f t="shared" si="3"/>
        <v>0</v>
      </c>
      <c r="J30" s="18" t="e">
        <f>VLOOKUP(D30,A1数据库!A:D,4,0)</f>
        <v>#N/A</v>
      </c>
      <c r="K30" s="18" t="e">
        <f>VLOOKUP(F30,A1数据库!E:F,2,0)</f>
        <v>#N/A</v>
      </c>
      <c r="L30" s="18"/>
    </row>
    <row r="31" spans="1:12" x14ac:dyDescent="0.25">
      <c r="A31" s="22"/>
      <c r="B31" s="3"/>
      <c r="C31" s="3"/>
      <c r="D31" s="3"/>
      <c r="E31" s="18" t="str">
        <f t="shared" si="4"/>
        <v/>
      </c>
      <c r="F31" s="18" t="str">
        <f t="shared" si="1"/>
        <v/>
      </c>
      <c r="G31" s="18" t="e">
        <f>VLOOKUP(D31,A1数据库!A:D,3,0)</f>
        <v>#N/A</v>
      </c>
      <c r="H31" s="18">
        <f t="shared" si="2"/>
        <v>0</v>
      </c>
      <c r="I31" s="19">
        <f t="shared" si="3"/>
        <v>0</v>
      </c>
      <c r="J31" s="18" t="e">
        <f>VLOOKUP(D31,A1数据库!A:D,4,0)</f>
        <v>#N/A</v>
      </c>
      <c r="K31" s="18" t="e">
        <f>VLOOKUP(F31,A1数据库!E:F,2,0)</f>
        <v>#N/A</v>
      </c>
      <c r="L31" s="18"/>
    </row>
    <row r="32" spans="1:12" x14ac:dyDescent="0.25">
      <c r="A32" s="22"/>
      <c r="B32" s="3"/>
      <c r="C32" s="3"/>
      <c r="D32" s="3"/>
      <c r="E32" s="18" t="str">
        <f t="shared" si="4"/>
        <v/>
      </c>
      <c r="F32" s="18" t="str">
        <f t="shared" si="1"/>
        <v/>
      </c>
      <c r="G32" s="18" t="e">
        <f>VLOOKUP(D32,A1数据库!A:D,3,0)</f>
        <v>#N/A</v>
      </c>
      <c r="H32" s="18">
        <f t="shared" si="2"/>
        <v>0</v>
      </c>
      <c r="I32" s="19">
        <f t="shared" si="3"/>
        <v>0</v>
      </c>
      <c r="J32" s="18" t="e">
        <f>VLOOKUP(D32,A1数据库!A:D,4,0)</f>
        <v>#N/A</v>
      </c>
      <c r="K32" s="18" t="e">
        <f>VLOOKUP(F32,A1数据库!E:F,2,0)</f>
        <v>#N/A</v>
      </c>
      <c r="L32" s="18"/>
    </row>
    <row r="33" spans="1:12" x14ac:dyDescent="0.25">
      <c r="A33" s="22"/>
      <c r="B33" s="3"/>
      <c r="C33" s="3"/>
      <c r="D33" s="3"/>
      <c r="E33" s="18" t="str">
        <f t="shared" si="4"/>
        <v/>
      </c>
      <c r="F33" s="18" t="str">
        <f t="shared" si="1"/>
        <v/>
      </c>
      <c r="G33" s="18" t="e">
        <f>VLOOKUP(D33,A1数据库!A:D,3,0)</f>
        <v>#N/A</v>
      </c>
      <c r="H33" s="18">
        <f t="shared" si="2"/>
        <v>0</v>
      </c>
      <c r="I33" s="19">
        <f t="shared" si="3"/>
        <v>0</v>
      </c>
      <c r="J33" s="18" t="e">
        <f>VLOOKUP(D33,A1数据库!A:D,4,0)</f>
        <v>#N/A</v>
      </c>
      <c r="K33" s="18" t="e">
        <f>VLOOKUP(F33,A1数据库!E:F,2,0)</f>
        <v>#N/A</v>
      </c>
      <c r="L33" s="18"/>
    </row>
    <row r="34" spans="1:12" x14ac:dyDescent="0.25">
      <c r="A34" s="22"/>
      <c r="B34" s="3"/>
      <c r="C34" s="3"/>
      <c r="D34" s="3"/>
      <c r="E34" s="18" t="str">
        <f t="shared" si="4"/>
        <v/>
      </c>
      <c r="F34" s="18" t="str">
        <f t="shared" si="1"/>
        <v/>
      </c>
      <c r="G34" s="18" t="e">
        <f>VLOOKUP(D34,A1数据库!A:D,3,0)</f>
        <v>#N/A</v>
      </c>
      <c r="H34" s="18">
        <f t="shared" si="2"/>
        <v>0</v>
      </c>
      <c r="I34" s="19">
        <f t="shared" si="3"/>
        <v>0</v>
      </c>
      <c r="J34" s="18" t="e">
        <f>VLOOKUP(D34,A1数据库!A:D,4,0)</f>
        <v>#N/A</v>
      </c>
      <c r="K34" s="18" t="e">
        <f>VLOOKUP(F34,A1数据库!E:F,2,0)</f>
        <v>#N/A</v>
      </c>
      <c r="L34" s="18"/>
    </row>
    <row r="35" spans="1:12" x14ac:dyDescent="0.25">
      <c r="A35" s="22"/>
      <c r="B35" s="3"/>
      <c r="C35" s="3"/>
      <c r="D35" s="3"/>
      <c r="E35" s="18" t="str">
        <f t="shared" si="4"/>
        <v/>
      </c>
      <c r="F35" s="18" t="str">
        <f t="shared" si="1"/>
        <v/>
      </c>
      <c r="G35" s="18" t="e">
        <f>VLOOKUP(D35,A1数据库!A:D,3,0)</f>
        <v>#N/A</v>
      </c>
      <c r="H35" s="18">
        <f t="shared" si="2"/>
        <v>0</v>
      </c>
      <c r="I35" s="19">
        <f t="shared" ref="I35:I66" si="5">C35</f>
        <v>0</v>
      </c>
      <c r="J35" s="18" t="e">
        <f>VLOOKUP(D35,A1数据库!A:D,4,0)</f>
        <v>#N/A</v>
      </c>
      <c r="K35" s="18" t="e">
        <f>VLOOKUP(F35,A1数据库!E:F,2,0)</f>
        <v>#N/A</v>
      </c>
      <c r="L35" s="18"/>
    </row>
    <row r="36" spans="1:12" x14ac:dyDescent="0.25">
      <c r="A36" s="22"/>
      <c r="B36" s="3"/>
      <c r="C36" s="3"/>
      <c r="D36" s="3"/>
      <c r="E36" s="18" t="str">
        <f t="shared" si="4"/>
        <v/>
      </c>
      <c r="F36" s="18" t="str">
        <f t="shared" si="1"/>
        <v/>
      </c>
      <c r="G36" s="18" t="e">
        <f>VLOOKUP(D36,A1数据库!A:D,3,0)</f>
        <v>#N/A</v>
      </c>
      <c r="H36" s="18">
        <f t="shared" si="2"/>
        <v>0</v>
      </c>
      <c r="I36" s="19">
        <f t="shared" si="5"/>
        <v>0</v>
      </c>
      <c r="J36" s="18" t="e">
        <f>VLOOKUP(D36,A1数据库!A:D,4,0)</f>
        <v>#N/A</v>
      </c>
      <c r="K36" s="18" t="e">
        <f>VLOOKUP(F36,A1数据库!E:F,2,0)</f>
        <v>#N/A</v>
      </c>
      <c r="L36" s="18"/>
    </row>
    <row r="37" spans="1:12" x14ac:dyDescent="0.25">
      <c r="A37" s="22"/>
      <c r="B37" s="3"/>
      <c r="C37" s="3"/>
      <c r="D37" s="3"/>
      <c r="E37" s="18" t="str">
        <f t="shared" si="4"/>
        <v/>
      </c>
      <c r="F37" s="18" t="str">
        <f t="shared" si="1"/>
        <v/>
      </c>
      <c r="G37" s="18" t="e">
        <f>VLOOKUP(D37,A1数据库!A:D,3,0)</f>
        <v>#N/A</v>
      </c>
      <c r="H37" s="18">
        <f t="shared" si="2"/>
        <v>0</v>
      </c>
      <c r="I37" s="19">
        <f t="shared" si="5"/>
        <v>0</v>
      </c>
      <c r="J37" s="18" t="e">
        <f>VLOOKUP(D37,A1数据库!A:D,4,0)</f>
        <v>#N/A</v>
      </c>
      <c r="K37" s="18" t="e">
        <f>VLOOKUP(F37,A1数据库!E:F,2,0)</f>
        <v>#N/A</v>
      </c>
      <c r="L37" s="18"/>
    </row>
    <row r="38" spans="1:12" x14ac:dyDescent="0.25">
      <c r="A38" s="22"/>
      <c r="B38" s="3"/>
      <c r="C38" s="3"/>
      <c r="D38" s="3"/>
      <c r="E38" s="18" t="str">
        <f t="shared" si="4"/>
        <v/>
      </c>
      <c r="F38" s="18" t="str">
        <f t="shared" si="1"/>
        <v/>
      </c>
      <c r="G38" s="18" t="e">
        <f>VLOOKUP(D38,A1数据库!A:D,3,0)</f>
        <v>#N/A</v>
      </c>
      <c r="H38" s="18">
        <f t="shared" si="2"/>
        <v>0</v>
      </c>
      <c r="I38" s="19">
        <f t="shared" si="5"/>
        <v>0</v>
      </c>
      <c r="J38" s="18" t="e">
        <f>VLOOKUP(D38,A1数据库!A:D,4,0)</f>
        <v>#N/A</v>
      </c>
      <c r="K38" s="18" t="e">
        <f>VLOOKUP(F38,A1数据库!E:F,2,0)</f>
        <v>#N/A</v>
      </c>
      <c r="L38" s="18"/>
    </row>
    <row r="39" spans="1:12" x14ac:dyDescent="0.25">
      <c r="A39" s="22"/>
      <c r="B39" s="3"/>
      <c r="C39" s="3"/>
      <c r="D39" s="3"/>
      <c r="E39" s="18" t="str">
        <f t="shared" si="4"/>
        <v/>
      </c>
      <c r="F39" s="18" t="str">
        <f t="shared" si="1"/>
        <v/>
      </c>
      <c r="G39" s="18" t="e">
        <f>VLOOKUP(D39,A1数据库!A:D,3,0)</f>
        <v>#N/A</v>
      </c>
      <c r="H39" s="18">
        <f t="shared" si="2"/>
        <v>0</v>
      </c>
      <c r="I39" s="19">
        <f t="shared" si="5"/>
        <v>0</v>
      </c>
      <c r="J39" s="18" t="e">
        <f>VLOOKUP(D39,A1数据库!A:D,4,0)</f>
        <v>#N/A</v>
      </c>
      <c r="K39" s="18" t="e">
        <f>VLOOKUP(F39,A1数据库!E:F,2,0)</f>
        <v>#N/A</v>
      </c>
      <c r="L39" s="18"/>
    </row>
    <row r="40" spans="1:12" x14ac:dyDescent="0.25">
      <c r="A40" s="22"/>
      <c r="B40" s="3"/>
      <c r="C40" s="3"/>
      <c r="D40" s="3"/>
      <c r="E40" s="18" t="str">
        <f t="shared" si="4"/>
        <v/>
      </c>
      <c r="F40" s="18" t="str">
        <f t="shared" si="1"/>
        <v/>
      </c>
      <c r="G40" s="18" t="e">
        <f>VLOOKUP(D40,A1数据库!A:D,3,0)</f>
        <v>#N/A</v>
      </c>
      <c r="H40" s="18">
        <f t="shared" si="2"/>
        <v>0</v>
      </c>
      <c r="I40" s="19">
        <f t="shared" si="5"/>
        <v>0</v>
      </c>
      <c r="J40" s="18" t="e">
        <f>VLOOKUP(D40,A1数据库!A:D,4,0)</f>
        <v>#N/A</v>
      </c>
      <c r="K40" s="18" t="e">
        <f>VLOOKUP(F40,A1数据库!E:F,2,0)</f>
        <v>#N/A</v>
      </c>
      <c r="L40" s="18"/>
    </row>
    <row r="41" spans="1:12" x14ac:dyDescent="0.25">
      <c r="A41" s="22"/>
      <c r="B41" s="3"/>
      <c r="C41" s="3"/>
      <c r="D41" s="3"/>
      <c r="E41" s="18" t="str">
        <f t="shared" si="4"/>
        <v/>
      </c>
      <c r="F41" s="18" t="str">
        <f t="shared" si="1"/>
        <v/>
      </c>
      <c r="G41" s="18" t="e">
        <f>VLOOKUP(D41,A1数据库!A:D,3,0)</f>
        <v>#N/A</v>
      </c>
      <c r="H41" s="18">
        <f t="shared" si="2"/>
        <v>0</v>
      </c>
      <c r="I41" s="19">
        <f t="shared" si="5"/>
        <v>0</v>
      </c>
      <c r="J41" s="18" t="e">
        <f>VLOOKUP(D41,A1数据库!A:D,4,0)</f>
        <v>#N/A</v>
      </c>
      <c r="K41" s="18" t="e">
        <f>VLOOKUP(F41,A1数据库!E:F,2,0)</f>
        <v>#N/A</v>
      </c>
      <c r="L41" s="18"/>
    </row>
    <row r="42" spans="1:12" x14ac:dyDescent="0.25">
      <c r="A42" s="22"/>
      <c r="B42" s="3"/>
      <c r="C42" s="3"/>
      <c r="D42" s="3"/>
      <c r="E42" s="18" t="str">
        <f t="shared" si="4"/>
        <v/>
      </c>
      <c r="F42" s="18" t="str">
        <f t="shared" si="1"/>
        <v/>
      </c>
      <c r="G42" s="18" t="e">
        <f>VLOOKUP(D42,A1数据库!A:D,3,0)</f>
        <v>#N/A</v>
      </c>
      <c r="H42" s="18">
        <f t="shared" si="2"/>
        <v>0</v>
      </c>
      <c r="I42" s="19">
        <f t="shared" si="5"/>
        <v>0</v>
      </c>
      <c r="J42" s="18" t="e">
        <f>VLOOKUP(D42,A1数据库!A:D,4,0)</f>
        <v>#N/A</v>
      </c>
      <c r="K42" s="18" t="e">
        <f>VLOOKUP(F42,A1数据库!E:F,2,0)</f>
        <v>#N/A</v>
      </c>
      <c r="L42" s="18"/>
    </row>
    <row r="43" spans="1:12" x14ac:dyDescent="0.25">
      <c r="A43" s="22"/>
      <c r="B43" s="3"/>
      <c r="C43" s="3"/>
      <c r="D43" s="3"/>
      <c r="E43" s="18" t="str">
        <f t="shared" si="4"/>
        <v/>
      </c>
      <c r="F43" s="18" t="str">
        <f t="shared" si="1"/>
        <v/>
      </c>
      <c r="G43" s="18" t="e">
        <f>VLOOKUP(D43,A1数据库!A:D,3,0)</f>
        <v>#N/A</v>
      </c>
      <c r="H43" s="18">
        <f t="shared" si="2"/>
        <v>0</v>
      </c>
      <c r="I43" s="19">
        <f t="shared" si="5"/>
        <v>0</v>
      </c>
      <c r="J43" s="18" t="e">
        <f>VLOOKUP(D43,A1数据库!A:D,4,0)</f>
        <v>#N/A</v>
      </c>
      <c r="K43" s="18" t="e">
        <f>VLOOKUP(F43,A1数据库!E:F,2,0)</f>
        <v>#N/A</v>
      </c>
      <c r="L43" s="18"/>
    </row>
    <row r="44" spans="1:12" x14ac:dyDescent="0.25">
      <c r="A44" s="22"/>
      <c r="B44" s="3"/>
      <c r="C44" s="3"/>
      <c r="D44" s="3"/>
      <c r="E44" s="18" t="str">
        <f t="shared" si="4"/>
        <v/>
      </c>
      <c r="F44" s="18" t="str">
        <f t="shared" si="1"/>
        <v/>
      </c>
      <c r="G44" s="18" t="e">
        <f>VLOOKUP(D44,A1数据库!A:D,3,0)</f>
        <v>#N/A</v>
      </c>
      <c r="H44" s="18">
        <f t="shared" si="2"/>
        <v>0</v>
      </c>
      <c r="I44" s="19">
        <f t="shared" si="5"/>
        <v>0</v>
      </c>
      <c r="J44" s="18" t="e">
        <f>VLOOKUP(D44,A1数据库!A:D,4,0)</f>
        <v>#N/A</v>
      </c>
      <c r="K44" s="18" t="e">
        <f>VLOOKUP(F44,A1数据库!E:F,2,0)</f>
        <v>#N/A</v>
      </c>
      <c r="L44" s="18"/>
    </row>
    <row r="45" spans="1:12" x14ac:dyDescent="0.25">
      <c r="A45" s="22"/>
      <c r="B45" s="3"/>
      <c r="C45" s="3"/>
      <c r="D45" s="3"/>
      <c r="E45" s="18" t="str">
        <f t="shared" si="4"/>
        <v/>
      </c>
      <c r="F45" s="18" t="str">
        <f t="shared" si="1"/>
        <v/>
      </c>
      <c r="G45" s="18" t="e">
        <f>VLOOKUP(D45,A1数据库!A:D,3,0)</f>
        <v>#N/A</v>
      </c>
      <c r="H45" s="18">
        <f t="shared" si="2"/>
        <v>0</v>
      </c>
      <c r="I45" s="19">
        <f t="shared" si="5"/>
        <v>0</v>
      </c>
      <c r="J45" s="18" t="e">
        <f>VLOOKUP(D45,A1数据库!A:D,4,0)</f>
        <v>#N/A</v>
      </c>
      <c r="K45" s="18" t="e">
        <f>VLOOKUP(F45,A1数据库!E:F,2,0)</f>
        <v>#N/A</v>
      </c>
      <c r="L45" s="18"/>
    </row>
    <row r="46" spans="1:12" x14ac:dyDescent="0.25">
      <c r="A46" s="22"/>
      <c r="B46" s="3"/>
      <c r="C46" s="3"/>
      <c r="D46" s="3"/>
      <c r="E46" s="18" t="str">
        <f t="shared" si="4"/>
        <v/>
      </c>
      <c r="F46" s="18" t="str">
        <f t="shared" si="1"/>
        <v/>
      </c>
      <c r="G46" s="18" t="e">
        <f>VLOOKUP(D46,A1数据库!A:D,3,0)</f>
        <v>#N/A</v>
      </c>
      <c r="H46" s="18">
        <f t="shared" si="2"/>
        <v>0</v>
      </c>
      <c r="I46" s="19">
        <f t="shared" si="5"/>
        <v>0</v>
      </c>
      <c r="J46" s="18" t="e">
        <f>VLOOKUP(D46,A1数据库!A:D,4,0)</f>
        <v>#N/A</v>
      </c>
      <c r="K46" s="18" t="e">
        <f>VLOOKUP(F46,A1数据库!E:F,2,0)</f>
        <v>#N/A</v>
      </c>
      <c r="L46" s="18"/>
    </row>
    <row r="47" spans="1:12" x14ac:dyDescent="0.25">
      <c r="A47" s="22"/>
      <c r="B47" s="3"/>
      <c r="C47" s="3"/>
      <c r="D47" s="3"/>
      <c r="E47" s="18" t="str">
        <f t="shared" si="4"/>
        <v/>
      </c>
      <c r="F47" s="18" t="str">
        <f t="shared" si="1"/>
        <v/>
      </c>
      <c r="G47" s="18" t="e">
        <f>VLOOKUP(D47,A1数据库!A:D,3,0)</f>
        <v>#N/A</v>
      </c>
      <c r="H47" s="18">
        <f t="shared" si="2"/>
        <v>0</v>
      </c>
      <c r="I47" s="19">
        <f t="shared" si="5"/>
        <v>0</v>
      </c>
      <c r="J47" s="18" t="e">
        <f>VLOOKUP(D47,A1数据库!A:D,4,0)</f>
        <v>#N/A</v>
      </c>
      <c r="K47" s="18" t="e">
        <f>VLOOKUP(F47,A1数据库!E:F,2,0)</f>
        <v>#N/A</v>
      </c>
      <c r="L47" s="18"/>
    </row>
    <row r="48" spans="1:12" x14ac:dyDescent="0.25">
      <c r="A48" s="22"/>
      <c r="B48" s="3"/>
      <c r="C48" s="3"/>
      <c r="D48" s="3"/>
      <c r="E48" s="18" t="str">
        <f t="shared" si="4"/>
        <v/>
      </c>
      <c r="F48" s="18" t="str">
        <f t="shared" si="1"/>
        <v/>
      </c>
      <c r="G48" s="18" t="e">
        <f>VLOOKUP(D48,A1数据库!A:D,3,0)</f>
        <v>#N/A</v>
      </c>
      <c r="H48" s="18">
        <f t="shared" si="2"/>
        <v>0</v>
      </c>
      <c r="I48" s="19">
        <f t="shared" si="5"/>
        <v>0</v>
      </c>
      <c r="J48" s="18" t="e">
        <f>VLOOKUP(D48,A1数据库!A:D,4,0)</f>
        <v>#N/A</v>
      </c>
      <c r="K48" s="18" t="e">
        <f>VLOOKUP(F48,A1数据库!E:F,2,0)</f>
        <v>#N/A</v>
      </c>
      <c r="L48" s="18"/>
    </row>
    <row r="49" spans="1:12" x14ac:dyDescent="0.25">
      <c r="A49" s="22"/>
      <c r="B49" s="3"/>
      <c r="C49" s="3"/>
      <c r="D49" s="3"/>
      <c r="E49" s="18" t="str">
        <f t="shared" si="4"/>
        <v/>
      </c>
      <c r="F49" s="18" t="str">
        <f t="shared" si="1"/>
        <v/>
      </c>
      <c r="G49" s="18" t="e">
        <f>VLOOKUP(D49,A1数据库!A:D,3,0)</f>
        <v>#N/A</v>
      </c>
      <c r="H49" s="18">
        <f t="shared" si="2"/>
        <v>0</v>
      </c>
      <c r="I49" s="19">
        <f t="shared" si="5"/>
        <v>0</v>
      </c>
      <c r="J49" s="18" t="e">
        <f>VLOOKUP(D49,A1数据库!A:D,4,0)</f>
        <v>#N/A</v>
      </c>
      <c r="K49" s="18" t="e">
        <f>VLOOKUP(F49,A1数据库!E:F,2,0)</f>
        <v>#N/A</v>
      </c>
      <c r="L49" s="18"/>
    </row>
    <row r="50" spans="1:12" x14ac:dyDescent="0.25">
      <c r="A50" s="22"/>
      <c r="B50" s="3"/>
      <c r="C50" s="3"/>
      <c r="D50" s="3"/>
      <c r="E50" s="18" t="str">
        <f t="shared" si="4"/>
        <v/>
      </c>
      <c r="F50" s="18" t="str">
        <f t="shared" si="1"/>
        <v/>
      </c>
      <c r="G50" s="18" t="e">
        <f>VLOOKUP(D50,A1数据库!A:D,3,0)</f>
        <v>#N/A</v>
      </c>
      <c r="H50" s="18">
        <f t="shared" si="2"/>
        <v>0</v>
      </c>
      <c r="I50" s="19">
        <f t="shared" si="5"/>
        <v>0</v>
      </c>
      <c r="J50" s="18" t="e">
        <f>VLOOKUP(D50,A1数据库!A:D,4,0)</f>
        <v>#N/A</v>
      </c>
      <c r="K50" s="18" t="e">
        <f>VLOOKUP(F50,A1数据库!E:F,2,0)</f>
        <v>#N/A</v>
      </c>
      <c r="L50" s="18"/>
    </row>
    <row r="51" spans="1:12" x14ac:dyDescent="0.25">
      <c r="A51" s="22"/>
      <c r="B51" s="3"/>
      <c r="C51" s="3"/>
      <c r="D51" s="3"/>
      <c r="E51" s="18" t="str">
        <f t="shared" si="4"/>
        <v/>
      </c>
      <c r="F51" s="18" t="str">
        <f t="shared" si="1"/>
        <v/>
      </c>
      <c r="G51" s="18" t="e">
        <f>VLOOKUP(D51,A1数据库!A:D,3,0)</f>
        <v>#N/A</v>
      </c>
      <c r="H51" s="18">
        <f t="shared" si="2"/>
        <v>0</v>
      </c>
      <c r="I51" s="19">
        <f t="shared" si="5"/>
        <v>0</v>
      </c>
      <c r="J51" s="18" t="e">
        <f>VLOOKUP(D51,A1数据库!A:D,4,0)</f>
        <v>#N/A</v>
      </c>
      <c r="K51" s="18" t="e">
        <f>VLOOKUP(F51,A1数据库!E:F,2,0)</f>
        <v>#N/A</v>
      </c>
      <c r="L51" s="18"/>
    </row>
    <row r="52" spans="1:12" x14ac:dyDescent="0.25">
      <c r="A52" s="22"/>
      <c r="B52" s="3"/>
      <c r="C52" s="3"/>
      <c r="D52" s="3"/>
      <c r="E52" s="18" t="str">
        <f t="shared" si="4"/>
        <v/>
      </c>
      <c r="F52" s="18" t="str">
        <f t="shared" si="1"/>
        <v/>
      </c>
      <c r="G52" s="18" t="e">
        <f>VLOOKUP(D52,A1数据库!A:D,3,0)</f>
        <v>#N/A</v>
      </c>
      <c r="H52" s="18">
        <f t="shared" si="2"/>
        <v>0</v>
      </c>
      <c r="I52" s="19">
        <f t="shared" si="5"/>
        <v>0</v>
      </c>
      <c r="J52" s="18" t="e">
        <f>VLOOKUP(D52,A1数据库!A:D,4,0)</f>
        <v>#N/A</v>
      </c>
      <c r="K52" s="18" t="e">
        <f>VLOOKUP(F52,A1数据库!E:F,2,0)</f>
        <v>#N/A</v>
      </c>
      <c r="L52" s="18"/>
    </row>
    <row r="53" spans="1:12" x14ac:dyDescent="0.25">
      <c r="A53" s="22"/>
      <c r="B53" s="3"/>
      <c r="C53" s="3"/>
      <c r="D53" s="3"/>
      <c r="E53" s="18" t="str">
        <f t="shared" si="4"/>
        <v/>
      </c>
      <c r="F53" s="18" t="str">
        <f t="shared" si="1"/>
        <v/>
      </c>
      <c r="G53" s="18" t="e">
        <f>VLOOKUP(D53,A1数据库!A:D,3,0)</f>
        <v>#N/A</v>
      </c>
      <c r="H53" s="18">
        <f t="shared" si="2"/>
        <v>0</v>
      </c>
      <c r="I53" s="19">
        <f t="shared" si="5"/>
        <v>0</v>
      </c>
      <c r="J53" s="18" t="e">
        <f>VLOOKUP(D53,A1数据库!A:D,4,0)</f>
        <v>#N/A</v>
      </c>
      <c r="K53" s="18" t="e">
        <f>VLOOKUP(F53,A1数据库!E:F,2,0)</f>
        <v>#N/A</v>
      </c>
      <c r="L53" s="18"/>
    </row>
    <row r="54" spans="1:12" x14ac:dyDescent="0.25">
      <c r="A54" s="22"/>
      <c r="B54" s="3"/>
      <c r="C54" s="3"/>
      <c r="D54" s="3"/>
      <c r="E54" s="18" t="str">
        <f t="shared" si="4"/>
        <v/>
      </c>
      <c r="F54" s="18" t="str">
        <f t="shared" si="1"/>
        <v/>
      </c>
      <c r="G54" s="18" t="e">
        <f>VLOOKUP(D54,A1数据库!A:D,3,0)</f>
        <v>#N/A</v>
      </c>
      <c r="H54" s="18">
        <f t="shared" si="2"/>
        <v>0</v>
      </c>
      <c r="I54" s="19">
        <f t="shared" si="5"/>
        <v>0</v>
      </c>
      <c r="J54" s="18" t="e">
        <f>VLOOKUP(D54,A1数据库!A:D,4,0)</f>
        <v>#N/A</v>
      </c>
      <c r="K54" s="18" t="e">
        <f>VLOOKUP(F54,A1数据库!E:F,2,0)</f>
        <v>#N/A</v>
      </c>
      <c r="L54" s="18"/>
    </row>
    <row r="55" spans="1:12" x14ac:dyDescent="0.25">
      <c r="A55" s="22"/>
      <c r="B55" s="3"/>
      <c r="C55" s="3"/>
      <c r="D55" s="3"/>
      <c r="E55" s="18" t="str">
        <f t="shared" si="4"/>
        <v/>
      </c>
      <c r="F55" s="18" t="str">
        <f t="shared" si="1"/>
        <v/>
      </c>
      <c r="G55" s="18" t="e">
        <f>VLOOKUP(D55,A1数据库!A:D,3,0)</f>
        <v>#N/A</v>
      </c>
      <c r="H55" s="18">
        <f t="shared" si="2"/>
        <v>0</v>
      </c>
      <c r="I55" s="19">
        <f t="shared" si="5"/>
        <v>0</v>
      </c>
      <c r="J55" s="18" t="e">
        <f>VLOOKUP(D55,A1数据库!A:D,4,0)</f>
        <v>#N/A</v>
      </c>
      <c r="K55" s="18" t="e">
        <f>VLOOKUP(F55,A1数据库!E:F,2,0)</f>
        <v>#N/A</v>
      </c>
      <c r="L55" s="18"/>
    </row>
    <row r="56" spans="1:12" x14ac:dyDescent="0.25">
      <c r="A56" s="22"/>
      <c r="B56" s="3"/>
      <c r="C56" s="3"/>
      <c r="D56" s="3"/>
      <c r="E56" s="18" t="str">
        <f t="shared" si="4"/>
        <v/>
      </c>
      <c r="F56" s="18" t="str">
        <f t="shared" si="1"/>
        <v/>
      </c>
      <c r="G56" s="18" t="e">
        <f>VLOOKUP(D56,A1数据库!A:D,3,0)</f>
        <v>#N/A</v>
      </c>
      <c r="H56" s="18">
        <f t="shared" si="2"/>
        <v>0</v>
      </c>
      <c r="I56" s="19">
        <f t="shared" si="5"/>
        <v>0</v>
      </c>
      <c r="J56" s="18" t="e">
        <f>VLOOKUP(D56,A1数据库!A:D,4,0)</f>
        <v>#N/A</v>
      </c>
      <c r="K56" s="18" t="e">
        <f>VLOOKUP(F56,A1数据库!E:F,2,0)</f>
        <v>#N/A</v>
      </c>
      <c r="L56" s="18"/>
    </row>
    <row r="57" spans="1:12" x14ac:dyDescent="0.25">
      <c r="A57" s="22"/>
      <c r="B57" s="3"/>
      <c r="C57" s="3"/>
      <c r="D57" s="3"/>
      <c r="E57" s="18" t="str">
        <f t="shared" si="4"/>
        <v/>
      </c>
      <c r="F57" s="18" t="str">
        <f t="shared" si="1"/>
        <v/>
      </c>
      <c r="G57" s="18" t="e">
        <f>VLOOKUP(D57,A1数据库!A:D,3,0)</f>
        <v>#N/A</v>
      </c>
      <c r="H57" s="18">
        <f t="shared" si="2"/>
        <v>0</v>
      </c>
      <c r="I57" s="19">
        <f t="shared" si="5"/>
        <v>0</v>
      </c>
      <c r="J57" s="18" t="e">
        <f>VLOOKUP(D57,A1数据库!A:D,4,0)</f>
        <v>#N/A</v>
      </c>
      <c r="K57" s="18" t="e">
        <f>VLOOKUP(F57,A1数据库!E:F,2,0)</f>
        <v>#N/A</v>
      </c>
      <c r="L57" s="18"/>
    </row>
    <row r="58" spans="1:12" x14ac:dyDescent="0.25">
      <c r="A58" s="22"/>
      <c r="B58" s="3"/>
      <c r="C58" s="3"/>
      <c r="D58" s="3"/>
      <c r="E58" s="18" t="str">
        <f t="shared" si="4"/>
        <v/>
      </c>
      <c r="F58" s="18" t="str">
        <f t="shared" si="1"/>
        <v/>
      </c>
      <c r="G58" s="18" t="e">
        <f>VLOOKUP(D58,A1数据库!A:D,3,0)</f>
        <v>#N/A</v>
      </c>
      <c r="H58" s="18">
        <f t="shared" si="2"/>
        <v>0</v>
      </c>
      <c r="I58" s="19">
        <f t="shared" si="5"/>
        <v>0</v>
      </c>
      <c r="J58" s="18" t="e">
        <f>VLOOKUP(D58,A1数据库!A:D,4,0)</f>
        <v>#N/A</v>
      </c>
      <c r="K58" s="18" t="e">
        <f>VLOOKUP(F58,A1数据库!E:F,2,0)</f>
        <v>#N/A</v>
      </c>
      <c r="L58" s="18"/>
    </row>
    <row r="59" spans="1:12" x14ac:dyDescent="0.25">
      <c r="A59" s="22"/>
      <c r="B59" s="3"/>
      <c r="C59" s="3"/>
      <c r="D59" s="3"/>
      <c r="E59" s="18" t="str">
        <f t="shared" si="4"/>
        <v/>
      </c>
      <c r="F59" s="18" t="str">
        <f t="shared" si="1"/>
        <v/>
      </c>
      <c r="G59" s="18" t="e">
        <f>VLOOKUP(D59,A1数据库!A:D,3,0)</f>
        <v>#N/A</v>
      </c>
      <c r="H59" s="18">
        <f t="shared" si="2"/>
        <v>0</v>
      </c>
      <c r="I59" s="19">
        <f t="shared" si="5"/>
        <v>0</v>
      </c>
      <c r="J59" s="18" t="e">
        <f>VLOOKUP(D59,A1数据库!A:D,4,0)</f>
        <v>#N/A</v>
      </c>
      <c r="K59" s="18" t="e">
        <f>VLOOKUP(F59,A1数据库!E:F,2,0)</f>
        <v>#N/A</v>
      </c>
      <c r="L59" s="18"/>
    </row>
    <row r="60" spans="1:12" x14ac:dyDescent="0.25">
      <c r="A60" s="22"/>
      <c r="B60" s="3"/>
      <c r="C60" s="3"/>
      <c r="D60" s="3"/>
      <c r="E60" s="18" t="str">
        <f t="shared" si="4"/>
        <v/>
      </c>
      <c r="F60" s="18" t="str">
        <f t="shared" si="1"/>
        <v/>
      </c>
      <c r="G60" s="18" t="e">
        <f>VLOOKUP(D60,A1数据库!A:D,3,0)</f>
        <v>#N/A</v>
      </c>
      <c r="H60" s="18">
        <f t="shared" si="2"/>
        <v>0</v>
      </c>
      <c r="I60" s="19">
        <f t="shared" si="5"/>
        <v>0</v>
      </c>
      <c r="J60" s="18" t="e">
        <f>VLOOKUP(D60,A1数据库!A:D,4,0)</f>
        <v>#N/A</v>
      </c>
      <c r="K60" s="18" t="e">
        <f>VLOOKUP(F60,A1数据库!E:F,2,0)</f>
        <v>#N/A</v>
      </c>
      <c r="L60" s="18"/>
    </row>
    <row r="61" spans="1:12" x14ac:dyDescent="0.25">
      <c r="A61" s="22"/>
      <c r="B61" s="3"/>
      <c r="C61" s="3"/>
      <c r="D61" s="3"/>
      <c r="E61" s="18" t="str">
        <f t="shared" si="4"/>
        <v/>
      </c>
      <c r="F61" s="18" t="str">
        <f t="shared" si="1"/>
        <v/>
      </c>
      <c r="G61" s="18" t="e">
        <f>VLOOKUP(D61,A1数据库!A:D,3,0)</f>
        <v>#N/A</v>
      </c>
      <c r="H61" s="18">
        <f t="shared" si="2"/>
        <v>0</v>
      </c>
      <c r="I61" s="19">
        <f t="shared" si="5"/>
        <v>0</v>
      </c>
      <c r="J61" s="18" t="e">
        <f>VLOOKUP(D61,A1数据库!A:D,4,0)</f>
        <v>#N/A</v>
      </c>
      <c r="K61" s="18" t="e">
        <f>VLOOKUP(F61,A1数据库!E:F,2,0)</f>
        <v>#N/A</v>
      </c>
      <c r="L61" s="18"/>
    </row>
    <row r="62" spans="1:12" x14ac:dyDescent="0.25">
      <c r="A62" s="22"/>
      <c r="B62" s="3"/>
      <c r="C62" s="3"/>
      <c r="D62" s="3"/>
      <c r="E62" s="18" t="str">
        <f t="shared" si="4"/>
        <v/>
      </c>
      <c r="F62" s="18" t="str">
        <f t="shared" si="1"/>
        <v/>
      </c>
      <c r="G62" s="18" t="e">
        <f>VLOOKUP(D62,A1数据库!A:D,3,0)</f>
        <v>#N/A</v>
      </c>
      <c r="H62" s="18">
        <f t="shared" si="2"/>
        <v>0</v>
      </c>
      <c r="I62" s="19">
        <f t="shared" si="5"/>
        <v>0</v>
      </c>
      <c r="J62" s="18" t="e">
        <f>VLOOKUP(D62,A1数据库!A:D,4,0)</f>
        <v>#N/A</v>
      </c>
      <c r="K62" s="18" t="e">
        <f>VLOOKUP(F62,A1数据库!E:F,2,0)</f>
        <v>#N/A</v>
      </c>
      <c r="L62" s="18"/>
    </row>
    <row r="63" spans="1:12" x14ac:dyDescent="0.25">
      <c r="A63" s="22"/>
      <c r="B63" s="3"/>
      <c r="C63" s="3"/>
      <c r="D63" s="3"/>
      <c r="E63" s="18" t="str">
        <f t="shared" si="4"/>
        <v/>
      </c>
      <c r="F63" s="18" t="str">
        <f t="shared" si="1"/>
        <v/>
      </c>
      <c r="G63" s="18" t="e">
        <f>VLOOKUP(D63,A1数据库!A:D,3,0)</f>
        <v>#N/A</v>
      </c>
      <c r="H63" s="18">
        <f t="shared" si="2"/>
        <v>0</v>
      </c>
      <c r="I63" s="19">
        <f t="shared" si="5"/>
        <v>0</v>
      </c>
      <c r="J63" s="18" t="e">
        <f>VLOOKUP(D63,A1数据库!A:D,4,0)</f>
        <v>#N/A</v>
      </c>
      <c r="K63" s="18" t="e">
        <f>VLOOKUP(F63,A1数据库!E:F,2,0)</f>
        <v>#N/A</v>
      </c>
      <c r="L63" s="18"/>
    </row>
    <row r="64" spans="1:12" x14ac:dyDescent="0.25">
      <c r="A64" s="22"/>
      <c r="B64" s="3"/>
      <c r="C64" s="3"/>
      <c r="D64" s="3"/>
      <c r="E64" s="18" t="str">
        <f t="shared" si="4"/>
        <v/>
      </c>
      <c r="F64" s="18" t="str">
        <f t="shared" si="1"/>
        <v/>
      </c>
      <c r="G64" s="18" t="e">
        <f>VLOOKUP(D64,A1数据库!A:D,3,0)</f>
        <v>#N/A</v>
      </c>
      <c r="H64" s="18">
        <f t="shared" si="2"/>
        <v>0</v>
      </c>
      <c r="I64" s="19">
        <f t="shared" si="5"/>
        <v>0</v>
      </c>
      <c r="J64" s="18" t="e">
        <f>VLOOKUP(D64,A1数据库!A:D,4,0)</f>
        <v>#N/A</v>
      </c>
      <c r="K64" s="18" t="e">
        <f>VLOOKUP(F64,A1数据库!E:F,2,0)</f>
        <v>#N/A</v>
      </c>
      <c r="L64" s="18"/>
    </row>
    <row r="65" spans="1:12" x14ac:dyDescent="0.25">
      <c r="A65" s="22"/>
      <c r="B65" s="3"/>
      <c r="C65" s="3"/>
      <c r="D65" s="3"/>
      <c r="E65" s="18" t="str">
        <f t="shared" si="4"/>
        <v/>
      </c>
      <c r="F65" s="18" t="str">
        <f t="shared" si="1"/>
        <v/>
      </c>
      <c r="G65" s="18" t="e">
        <f>VLOOKUP(D65,A1数据库!A:D,3,0)</f>
        <v>#N/A</v>
      </c>
      <c r="H65" s="18">
        <f t="shared" si="2"/>
        <v>0</v>
      </c>
      <c r="I65" s="19">
        <f t="shared" si="5"/>
        <v>0</v>
      </c>
      <c r="J65" s="18" t="e">
        <f>VLOOKUP(D65,A1数据库!A:D,4,0)</f>
        <v>#N/A</v>
      </c>
      <c r="K65" s="18" t="e">
        <f>VLOOKUP(F65,A1数据库!E:F,2,0)</f>
        <v>#N/A</v>
      </c>
      <c r="L65" s="18"/>
    </row>
    <row r="66" spans="1:12" x14ac:dyDescent="0.25">
      <c r="A66" s="22"/>
      <c r="B66" s="3"/>
      <c r="C66" s="3"/>
      <c r="D66" s="3"/>
      <c r="E66" s="18" t="str">
        <f t="shared" si="4"/>
        <v/>
      </c>
      <c r="F66" s="18" t="str">
        <f t="shared" si="1"/>
        <v/>
      </c>
      <c r="G66" s="18" t="e">
        <f>VLOOKUP(D66,A1数据库!A:D,3,0)</f>
        <v>#N/A</v>
      </c>
      <c r="H66" s="18">
        <f t="shared" si="2"/>
        <v>0</v>
      </c>
      <c r="I66" s="19">
        <f t="shared" si="5"/>
        <v>0</v>
      </c>
      <c r="J66" s="18" t="e">
        <f>VLOOKUP(D66,A1数据库!A:D,4,0)</f>
        <v>#N/A</v>
      </c>
      <c r="K66" s="18" t="e">
        <f>VLOOKUP(F66,A1数据库!E:F,2,0)</f>
        <v>#N/A</v>
      </c>
      <c r="L66" s="18"/>
    </row>
    <row r="67" spans="1:12" x14ac:dyDescent="0.25">
      <c r="A67" s="22"/>
      <c r="B67" s="3"/>
      <c r="C67" s="3"/>
      <c r="D67" s="3"/>
      <c r="E67" s="18" t="str">
        <f t="shared" ref="E67:E100" si="6">TRIM(MID(SUBSTITUTE($B67,"-",REPT(" ",99)),COLUMN(B67)*99-98,99))</f>
        <v/>
      </c>
      <c r="F67" s="18" t="str">
        <f t="shared" ref="F67:F100" si="7">TRIM(MID(SUBSTITUTE($B67,"-",REPT(" ",99)),COLUMN(C67)*99-98,99))</f>
        <v/>
      </c>
      <c r="G67" s="18" t="e">
        <f>VLOOKUP(D67,A1数据库!A:D,3,0)</f>
        <v>#N/A</v>
      </c>
      <c r="H67" s="18">
        <f t="shared" ref="H67:H100" si="8">B67</f>
        <v>0</v>
      </c>
      <c r="I67" s="19">
        <f t="shared" ref="I67:I100" si="9">C67</f>
        <v>0</v>
      </c>
      <c r="J67" s="18" t="e">
        <f>VLOOKUP(D67,A1数据库!A:D,4,0)</f>
        <v>#N/A</v>
      </c>
      <c r="K67" s="18" t="e">
        <f>VLOOKUP(F67,A1数据库!E:F,2,0)</f>
        <v>#N/A</v>
      </c>
      <c r="L67" s="18"/>
    </row>
    <row r="68" spans="1:12" x14ac:dyDescent="0.25">
      <c r="A68" s="22"/>
      <c r="B68" s="3"/>
      <c r="C68" s="3"/>
      <c r="D68" s="3"/>
      <c r="E68" s="18" t="str">
        <f t="shared" si="6"/>
        <v/>
      </c>
      <c r="F68" s="18" t="str">
        <f t="shared" si="7"/>
        <v/>
      </c>
      <c r="G68" s="18" t="e">
        <f>VLOOKUP(D68,A1数据库!A:D,3,0)</f>
        <v>#N/A</v>
      </c>
      <c r="H68" s="18">
        <f t="shared" si="8"/>
        <v>0</v>
      </c>
      <c r="I68" s="19">
        <f t="shared" si="9"/>
        <v>0</v>
      </c>
      <c r="J68" s="18" t="e">
        <f>VLOOKUP(D68,A1数据库!A:D,4,0)</f>
        <v>#N/A</v>
      </c>
      <c r="K68" s="18" t="e">
        <f>VLOOKUP(F68,A1数据库!E:F,2,0)</f>
        <v>#N/A</v>
      </c>
      <c r="L68" s="18"/>
    </row>
    <row r="69" spans="1:12" x14ac:dyDescent="0.25">
      <c r="A69" s="22"/>
      <c r="B69" s="3"/>
      <c r="C69" s="3"/>
      <c r="D69" s="3"/>
      <c r="E69" s="18" t="str">
        <f t="shared" si="6"/>
        <v/>
      </c>
      <c r="F69" s="18" t="str">
        <f t="shared" si="7"/>
        <v/>
      </c>
      <c r="G69" s="18" t="e">
        <f>VLOOKUP(D69,A1数据库!A:D,3,0)</f>
        <v>#N/A</v>
      </c>
      <c r="H69" s="18">
        <f t="shared" si="8"/>
        <v>0</v>
      </c>
      <c r="I69" s="19">
        <f t="shared" si="9"/>
        <v>0</v>
      </c>
      <c r="J69" s="18" t="e">
        <f>VLOOKUP(D69,A1数据库!A:D,4,0)</f>
        <v>#N/A</v>
      </c>
      <c r="K69" s="18" t="e">
        <f>VLOOKUP(F69,A1数据库!E:F,2,0)</f>
        <v>#N/A</v>
      </c>
      <c r="L69" s="18"/>
    </row>
    <row r="70" spans="1:12" x14ac:dyDescent="0.25">
      <c r="A70" s="22"/>
      <c r="B70" s="3"/>
      <c r="C70" s="3"/>
      <c r="D70" s="3"/>
      <c r="E70" s="18" t="str">
        <f t="shared" si="6"/>
        <v/>
      </c>
      <c r="F70" s="18" t="str">
        <f t="shared" si="7"/>
        <v/>
      </c>
      <c r="G70" s="18" t="e">
        <f>VLOOKUP(D70,A1数据库!A:D,3,0)</f>
        <v>#N/A</v>
      </c>
      <c r="H70" s="18">
        <f t="shared" si="8"/>
        <v>0</v>
      </c>
      <c r="I70" s="19">
        <f t="shared" si="9"/>
        <v>0</v>
      </c>
      <c r="J70" s="18" t="e">
        <f>VLOOKUP(D70,A1数据库!A:D,4,0)</f>
        <v>#N/A</v>
      </c>
      <c r="K70" s="18" t="e">
        <f>VLOOKUP(F70,A1数据库!E:F,2,0)</f>
        <v>#N/A</v>
      </c>
      <c r="L70" s="18"/>
    </row>
    <row r="71" spans="1:12" x14ac:dyDescent="0.25">
      <c r="A71" s="22"/>
      <c r="B71" s="3"/>
      <c r="C71" s="3"/>
      <c r="D71" s="3"/>
      <c r="E71" s="18" t="str">
        <f t="shared" si="6"/>
        <v/>
      </c>
      <c r="F71" s="18" t="str">
        <f t="shared" si="7"/>
        <v/>
      </c>
      <c r="G71" s="18" t="e">
        <f>VLOOKUP(D71,A1数据库!A:D,3,0)</f>
        <v>#N/A</v>
      </c>
      <c r="H71" s="18">
        <f t="shared" si="8"/>
        <v>0</v>
      </c>
      <c r="I71" s="19">
        <f t="shared" si="9"/>
        <v>0</v>
      </c>
      <c r="J71" s="18" t="e">
        <f>VLOOKUP(D71,A1数据库!A:D,4,0)</f>
        <v>#N/A</v>
      </c>
      <c r="K71" s="18" t="e">
        <f>VLOOKUP(F71,A1数据库!E:F,2,0)</f>
        <v>#N/A</v>
      </c>
      <c r="L71" s="18"/>
    </row>
    <row r="72" spans="1:12" x14ac:dyDescent="0.25">
      <c r="A72" s="22"/>
      <c r="B72" s="3"/>
      <c r="C72" s="3"/>
      <c r="D72" s="3"/>
      <c r="E72" s="18" t="str">
        <f t="shared" si="6"/>
        <v/>
      </c>
      <c r="F72" s="18" t="str">
        <f t="shared" si="7"/>
        <v/>
      </c>
      <c r="G72" s="18" t="e">
        <f>VLOOKUP(D72,A1数据库!A:D,3,0)</f>
        <v>#N/A</v>
      </c>
      <c r="H72" s="18">
        <f t="shared" si="8"/>
        <v>0</v>
      </c>
      <c r="I72" s="19">
        <f t="shared" si="9"/>
        <v>0</v>
      </c>
      <c r="J72" s="18" t="e">
        <f>VLOOKUP(D72,A1数据库!A:D,4,0)</f>
        <v>#N/A</v>
      </c>
      <c r="K72" s="18" t="e">
        <f>VLOOKUP(F72,A1数据库!E:F,2,0)</f>
        <v>#N/A</v>
      </c>
      <c r="L72" s="18"/>
    </row>
    <row r="73" spans="1:12" x14ac:dyDescent="0.25">
      <c r="A73" s="22"/>
      <c r="B73" s="3"/>
      <c r="C73" s="3"/>
      <c r="D73" s="3"/>
      <c r="E73" s="18" t="str">
        <f t="shared" si="6"/>
        <v/>
      </c>
      <c r="F73" s="18" t="str">
        <f t="shared" si="7"/>
        <v/>
      </c>
      <c r="G73" s="18" t="e">
        <f>VLOOKUP(D73,A1数据库!A:D,3,0)</f>
        <v>#N/A</v>
      </c>
      <c r="H73" s="18">
        <f t="shared" si="8"/>
        <v>0</v>
      </c>
      <c r="I73" s="19">
        <f t="shared" si="9"/>
        <v>0</v>
      </c>
      <c r="J73" s="18" t="e">
        <f>VLOOKUP(D73,A1数据库!A:D,4,0)</f>
        <v>#N/A</v>
      </c>
      <c r="K73" s="18" t="e">
        <f>VLOOKUP(F73,A1数据库!E:F,2,0)</f>
        <v>#N/A</v>
      </c>
      <c r="L73" s="18"/>
    </row>
    <row r="74" spans="1:12" x14ac:dyDescent="0.25">
      <c r="A74" s="22"/>
      <c r="B74" s="3"/>
      <c r="C74" s="3"/>
      <c r="D74" s="3"/>
      <c r="E74" s="18" t="str">
        <f t="shared" si="6"/>
        <v/>
      </c>
      <c r="F74" s="18" t="str">
        <f t="shared" si="7"/>
        <v/>
      </c>
      <c r="G74" s="18" t="e">
        <f>VLOOKUP(D74,A1数据库!A:D,3,0)</f>
        <v>#N/A</v>
      </c>
      <c r="H74" s="18">
        <f t="shared" si="8"/>
        <v>0</v>
      </c>
      <c r="I74" s="19">
        <f t="shared" si="9"/>
        <v>0</v>
      </c>
      <c r="J74" s="18" t="e">
        <f>VLOOKUP(D74,A1数据库!A:D,4,0)</f>
        <v>#N/A</v>
      </c>
      <c r="K74" s="18" t="e">
        <f>VLOOKUP(F74,A1数据库!E:F,2,0)</f>
        <v>#N/A</v>
      </c>
      <c r="L74" s="18"/>
    </row>
    <row r="75" spans="1:12" x14ac:dyDescent="0.25">
      <c r="A75" s="22"/>
      <c r="B75" s="3"/>
      <c r="C75" s="3"/>
      <c r="D75" s="3"/>
      <c r="E75" s="18" t="str">
        <f t="shared" si="6"/>
        <v/>
      </c>
      <c r="F75" s="18" t="str">
        <f t="shared" si="7"/>
        <v/>
      </c>
      <c r="G75" s="18" t="e">
        <f>VLOOKUP(D75,A1数据库!A:D,3,0)</f>
        <v>#N/A</v>
      </c>
      <c r="H75" s="18">
        <f t="shared" si="8"/>
        <v>0</v>
      </c>
      <c r="I75" s="19">
        <f t="shared" si="9"/>
        <v>0</v>
      </c>
      <c r="J75" s="18" t="e">
        <f>VLOOKUP(D75,A1数据库!A:D,4,0)</f>
        <v>#N/A</v>
      </c>
      <c r="K75" s="18" t="e">
        <f>VLOOKUP(F75,A1数据库!E:F,2,0)</f>
        <v>#N/A</v>
      </c>
      <c r="L75" s="18"/>
    </row>
    <row r="76" spans="1:12" x14ac:dyDescent="0.25">
      <c r="A76" s="22"/>
      <c r="B76" s="3"/>
      <c r="C76" s="3"/>
      <c r="D76" s="3"/>
      <c r="E76" s="18" t="str">
        <f t="shared" si="6"/>
        <v/>
      </c>
      <c r="F76" s="18" t="str">
        <f t="shared" si="7"/>
        <v/>
      </c>
      <c r="G76" s="18" t="e">
        <f>VLOOKUP(D76,A1数据库!A:D,3,0)</f>
        <v>#N/A</v>
      </c>
      <c r="H76" s="18">
        <f t="shared" si="8"/>
        <v>0</v>
      </c>
      <c r="I76" s="19">
        <f t="shared" si="9"/>
        <v>0</v>
      </c>
      <c r="J76" s="18" t="e">
        <f>VLOOKUP(D76,A1数据库!A:D,4,0)</f>
        <v>#N/A</v>
      </c>
      <c r="K76" s="18" t="e">
        <f>VLOOKUP(F76,A1数据库!E:F,2,0)</f>
        <v>#N/A</v>
      </c>
      <c r="L76" s="18"/>
    </row>
    <row r="77" spans="1:12" x14ac:dyDescent="0.25">
      <c r="A77" s="22"/>
      <c r="B77" s="3"/>
      <c r="C77" s="3"/>
      <c r="D77" s="3"/>
      <c r="E77" s="18" t="str">
        <f t="shared" si="6"/>
        <v/>
      </c>
      <c r="F77" s="18" t="str">
        <f t="shared" si="7"/>
        <v/>
      </c>
      <c r="G77" s="18" t="e">
        <f>VLOOKUP(D77,A1数据库!A:D,3,0)</f>
        <v>#N/A</v>
      </c>
      <c r="H77" s="18">
        <f t="shared" si="8"/>
        <v>0</v>
      </c>
      <c r="I77" s="19">
        <f t="shared" si="9"/>
        <v>0</v>
      </c>
      <c r="J77" s="18" t="e">
        <f>VLOOKUP(D77,A1数据库!A:D,4,0)</f>
        <v>#N/A</v>
      </c>
      <c r="K77" s="18" t="e">
        <f>VLOOKUP(F77,A1数据库!E:F,2,0)</f>
        <v>#N/A</v>
      </c>
      <c r="L77" s="18"/>
    </row>
    <row r="78" spans="1:12" x14ac:dyDescent="0.25">
      <c r="A78" s="22"/>
      <c r="B78" s="3"/>
      <c r="C78" s="3"/>
      <c r="D78" s="3"/>
      <c r="E78" s="18" t="str">
        <f t="shared" si="6"/>
        <v/>
      </c>
      <c r="F78" s="18" t="str">
        <f t="shared" si="7"/>
        <v/>
      </c>
      <c r="G78" s="18" t="e">
        <f>VLOOKUP(D78,A1数据库!A:D,3,0)</f>
        <v>#N/A</v>
      </c>
      <c r="H78" s="18">
        <f t="shared" si="8"/>
        <v>0</v>
      </c>
      <c r="I78" s="19">
        <f t="shared" si="9"/>
        <v>0</v>
      </c>
      <c r="J78" s="18" t="e">
        <f>VLOOKUP(D78,A1数据库!A:D,4,0)</f>
        <v>#N/A</v>
      </c>
      <c r="K78" s="18" t="e">
        <f>VLOOKUP(F78,A1数据库!E:F,2,0)</f>
        <v>#N/A</v>
      </c>
      <c r="L78" s="18"/>
    </row>
    <row r="79" spans="1:12" x14ac:dyDescent="0.25">
      <c r="A79" s="22"/>
      <c r="B79" s="3"/>
      <c r="C79" s="3"/>
      <c r="D79" s="3"/>
      <c r="E79" s="18" t="str">
        <f t="shared" si="6"/>
        <v/>
      </c>
      <c r="F79" s="18" t="str">
        <f t="shared" si="7"/>
        <v/>
      </c>
      <c r="G79" s="18" t="e">
        <f>VLOOKUP(D79,A1数据库!A:D,3,0)</f>
        <v>#N/A</v>
      </c>
      <c r="H79" s="18">
        <f t="shared" si="8"/>
        <v>0</v>
      </c>
      <c r="I79" s="19">
        <f t="shared" si="9"/>
        <v>0</v>
      </c>
      <c r="J79" s="18" t="e">
        <f>VLOOKUP(D79,A1数据库!A:D,4,0)</f>
        <v>#N/A</v>
      </c>
      <c r="K79" s="18" t="e">
        <f>VLOOKUP(F79,A1数据库!E:F,2,0)</f>
        <v>#N/A</v>
      </c>
      <c r="L79" s="18"/>
    </row>
    <row r="80" spans="1:12" x14ac:dyDescent="0.25">
      <c r="A80" s="22"/>
      <c r="B80" s="3"/>
      <c r="C80" s="3"/>
      <c r="D80" s="3"/>
      <c r="E80" s="18" t="str">
        <f t="shared" si="6"/>
        <v/>
      </c>
      <c r="F80" s="18" t="str">
        <f t="shared" si="7"/>
        <v/>
      </c>
      <c r="G80" s="18" t="e">
        <f>VLOOKUP(D80,A1数据库!A:D,3,0)</f>
        <v>#N/A</v>
      </c>
      <c r="H80" s="18">
        <f t="shared" si="8"/>
        <v>0</v>
      </c>
      <c r="I80" s="19">
        <f t="shared" si="9"/>
        <v>0</v>
      </c>
      <c r="J80" s="18" t="e">
        <f>VLOOKUP(D80,A1数据库!A:D,4,0)</f>
        <v>#N/A</v>
      </c>
      <c r="K80" s="18" t="e">
        <f>VLOOKUP(F80,A1数据库!E:F,2,0)</f>
        <v>#N/A</v>
      </c>
      <c r="L80" s="18"/>
    </row>
    <row r="81" spans="1:12" x14ac:dyDescent="0.25">
      <c r="A81" s="22"/>
      <c r="B81" s="3"/>
      <c r="C81" s="3"/>
      <c r="D81" s="3"/>
      <c r="E81" s="18" t="str">
        <f t="shared" si="6"/>
        <v/>
      </c>
      <c r="F81" s="18" t="str">
        <f t="shared" si="7"/>
        <v/>
      </c>
      <c r="G81" s="18" t="e">
        <f>VLOOKUP(D81,A1数据库!A:D,3,0)</f>
        <v>#N/A</v>
      </c>
      <c r="H81" s="18">
        <f t="shared" si="8"/>
        <v>0</v>
      </c>
      <c r="I81" s="19">
        <f t="shared" si="9"/>
        <v>0</v>
      </c>
      <c r="J81" s="18" t="e">
        <f>VLOOKUP(D81,A1数据库!A:D,4,0)</f>
        <v>#N/A</v>
      </c>
      <c r="K81" s="18" t="e">
        <f>VLOOKUP(F81,A1数据库!E:F,2,0)</f>
        <v>#N/A</v>
      </c>
      <c r="L81" s="18"/>
    </row>
    <row r="82" spans="1:12" x14ac:dyDescent="0.25">
      <c r="A82" s="22"/>
      <c r="B82" s="3"/>
      <c r="C82" s="3"/>
      <c r="D82" s="3"/>
      <c r="E82" s="18" t="str">
        <f t="shared" si="6"/>
        <v/>
      </c>
      <c r="F82" s="18" t="str">
        <f t="shared" si="7"/>
        <v/>
      </c>
      <c r="G82" s="18" t="e">
        <f>VLOOKUP(D82,A1数据库!A:D,3,0)</f>
        <v>#N/A</v>
      </c>
      <c r="H82" s="18">
        <f t="shared" si="8"/>
        <v>0</v>
      </c>
      <c r="I82" s="19">
        <f t="shared" si="9"/>
        <v>0</v>
      </c>
      <c r="J82" s="18" t="e">
        <f>VLOOKUP(D82,A1数据库!A:D,4,0)</f>
        <v>#N/A</v>
      </c>
      <c r="K82" s="18" t="e">
        <f>VLOOKUP(F82,A1数据库!E:F,2,0)</f>
        <v>#N/A</v>
      </c>
      <c r="L82" s="18"/>
    </row>
    <row r="83" spans="1:12" x14ac:dyDescent="0.25">
      <c r="A83" s="22"/>
      <c r="B83" s="3"/>
      <c r="C83" s="3"/>
      <c r="D83" s="3"/>
      <c r="E83" s="18" t="str">
        <f t="shared" si="6"/>
        <v/>
      </c>
      <c r="F83" s="18" t="str">
        <f t="shared" si="7"/>
        <v/>
      </c>
      <c r="G83" s="18" t="e">
        <f>VLOOKUP(D83,A1数据库!A:D,3,0)</f>
        <v>#N/A</v>
      </c>
      <c r="H83" s="18">
        <f t="shared" si="8"/>
        <v>0</v>
      </c>
      <c r="I83" s="19">
        <f t="shared" si="9"/>
        <v>0</v>
      </c>
      <c r="J83" s="18" t="e">
        <f>VLOOKUP(D83,A1数据库!A:D,4,0)</f>
        <v>#N/A</v>
      </c>
      <c r="K83" s="18" t="e">
        <f>VLOOKUP(F83,A1数据库!E:F,2,0)</f>
        <v>#N/A</v>
      </c>
      <c r="L83" s="18"/>
    </row>
    <row r="84" spans="1:12" x14ac:dyDescent="0.25">
      <c r="A84" s="22"/>
      <c r="B84" s="3"/>
      <c r="C84" s="3"/>
      <c r="D84" s="3"/>
      <c r="E84" s="18" t="str">
        <f t="shared" si="6"/>
        <v/>
      </c>
      <c r="F84" s="18" t="str">
        <f t="shared" si="7"/>
        <v/>
      </c>
      <c r="G84" s="18" t="e">
        <f>VLOOKUP(D84,A1数据库!A:D,3,0)</f>
        <v>#N/A</v>
      </c>
      <c r="H84" s="18">
        <f t="shared" si="8"/>
        <v>0</v>
      </c>
      <c r="I84" s="19">
        <f t="shared" si="9"/>
        <v>0</v>
      </c>
      <c r="J84" s="18" t="e">
        <f>VLOOKUP(D84,A1数据库!A:D,4,0)</f>
        <v>#N/A</v>
      </c>
      <c r="K84" s="18" t="e">
        <f>VLOOKUP(F84,A1数据库!E:F,2,0)</f>
        <v>#N/A</v>
      </c>
      <c r="L84" s="18"/>
    </row>
    <row r="85" spans="1:12" x14ac:dyDescent="0.25">
      <c r="A85" s="22"/>
      <c r="B85" s="3"/>
      <c r="C85" s="3"/>
      <c r="D85" s="3"/>
      <c r="E85" s="18" t="str">
        <f t="shared" si="6"/>
        <v/>
      </c>
      <c r="F85" s="18" t="str">
        <f t="shared" si="7"/>
        <v/>
      </c>
      <c r="G85" s="18" t="e">
        <f>VLOOKUP(D85,A1数据库!A:D,3,0)</f>
        <v>#N/A</v>
      </c>
      <c r="H85" s="18">
        <f t="shared" si="8"/>
        <v>0</v>
      </c>
      <c r="I85" s="19">
        <f t="shared" si="9"/>
        <v>0</v>
      </c>
      <c r="J85" s="18" t="e">
        <f>VLOOKUP(D85,A1数据库!A:D,4,0)</f>
        <v>#N/A</v>
      </c>
      <c r="K85" s="18" t="e">
        <f>VLOOKUP(F85,A1数据库!E:F,2,0)</f>
        <v>#N/A</v>
      </c>
      <c r="L85" s="18"/>
    </row>
    <row r="86" spans="1:12" x14ac:dyDescent="0.25">
      <c r="A86" s="22"/>
      <c r="B86" s="3"/>
      <c r="C86" s="3"/>
      <c r="D86" s="3"/>
      <c r="E86" s="18" t="str">
        <f t="shared" si="6"/>
        <v/>
      </c>
      <c r="F86" s="18" t="str">
        <f t="shared" si="7"/>
        <v/>
      </c>
      <c r="G86" s="18" t="e">
        <f>VLOOKUP(D86,A1数据库!A:D,3,0)</f>
        <v>#N/A</v>
      </c>
      <c r="H86" s="18">
        <f t="shared" si="8"/>
        <v>0</v>
      </c>
      <c r="I86" s="19">
        <f t="shared" si="9"/>
        <v>0</v>
      </c>
      <c r="J86" s="18" t="e">
        <f>VLOOKUP(D86,A1数据库!A:D,4,0)</f>
        <v>#N/A</v>
      </c>
      <c r="K86" s="18" t="e">
        <f>VLOOKUP(F86,A1数据库!E:F,2,0)</f>
        <v>#N/A</v>
      </c>
      <c r="L86" s="18"/>
    </row>
    <row r="87" spans="1:12" x14ac:dyDescent="0.25">
      <c r="A87" s="22"/>
      <c r="B87" s="3"/>
      <c r="C87" s="3"/>
      <c r="D87" s="3"/>
      <c r="E87" s="18" t="str">
        <f t="shared" si="6"/>
        <v/>
      </c>
      <c r="F87" s="18" t="str">
        <f t="shared" si="7"/>
        <v/>
      </c>
      <c r="G87" s="18" t="e">
        <f>VLOOKUP(D87,A1数据库!A:D,3,0)</f>
        <v>#N/A</v>
      </c>
      <c r="H87" s="18">
        <f t="shared" si="8"/>
        <v>0</v>
      </c>
      <c r="I87" s="19">
        <f t="shared" si="9"/>
        <v>0</v>
      </c>
      <c r="J87" s="18" t="e">
        <f>VLOOKUP(D87,A1数据库!A:D,4,0)</f>
        <v>#N/A</v>
      </c>
      <c r="K87" s="18" t="e">
        <f>VLOOKUP(F87,A1数据库!E:F,2,0)</f>
        <v>#N/A</v>
      </c>
      <c r="L87" s="18"/>
    </row>
    <row r="88" spans="1:12" x14ac:dyDescent="0.25">
      <c r="A88" s="22"/>
      <c r="B88" s="3"/>
      <c r="C88" s="3"/>
      <c r="D88" s="3"/>
      <c r="E88" s="18" t="str">
        <f t="shared" si="6"/>
        <v/>
      </c>
      <c r="F88" s="18" t="str">
        <f t="shared" si="7"/>
        <v/>
      </c>
      <c r="G88" s="18" t="e">
        <f>VLOOKUP(D88,A1数据库!A:D,3,0)</f>
        <v>#N/A</v>
      </c>
      <c r="H88" s="18">
        <f t="shared" si="8"/>
        <v>0</v>
      </c>
      <c r="I88" s="19">
        <f t="shared" si="9"/>
        <v>0</v>
      </c>
      <c r="J88" s="18" t="e">
        <f>VLOOKUP(D88,A1数据库!A:D,4,0)</f>
        <v>#N/A</v>
      </c>
      <c r="K88" s="18" t="e">
        <f>VLOOKUP(F88,A1数据库!E:F,2,0)</f>
        <v>#N/A</v>
      </c>
      <c r="L88" s="18"/>
    </row>
    <row r="89" spans="1:12" x14ac:dyDescent="0.25">
      <c r="A89" s="22"/>
      <c r="B89" s="3"/>
      <c r="C89" s="3"/>
      <c r="D89" s="3"/>
      <c r="E89" s="18" t="str">
        <f t="shared" si="6"/>
        <v/>
      </c>
      <c r="F89" s="18" t="str">
        <f t="shared" si="7"/>
        <v/>
      </c>
      <c r="G89" s="18" t="e">
        <f>VLOOKUP(D89,A1数据库!A:D,3,0)</f>
        <v>#N/A</v>
      </c>
      <c r="H89" s="18">
        <f t="shared" si="8"/>
        <v>0</v>
      </c>
      <c r="I89" s="19">
        <f t="shared" si="9"/>
        <v>0</v>
      </c>
      <c r="J89" s="18" t="e">
        <f>VLOOKUP(D89,A1数据库!A:D,4,0)</f>
        <v>#N/A</v>
      </c>
      <c r="K89" s="18" t="e">
        <f>VLOOKUP(F89,A1数据库!E:F,2,0)</f>
        <v>#N/A</v>
      </c>
      <c r="L89" s="18"/>
    </row>
    <row r="90" spans="1:12" x14ac:dyDescent="0.25">
      <c r="A90" s="22"/>
      <c r="B90" s="3"/>
      <c r="C90" s="3"/>
      <c r="D90" s="3"/>
      <c r="E90" s="18" t="str">
        <f t="shared" si="6"/>
        <v/>
      </c>
      <c r="F90" s="18" t="str">
        <f t="shared" si="7"/>
        <v/>
      </c>
      <c r="G90" s="18" t="e">
        <f>VLOOKUP(D90,A1数据库!A:D,3,0)</f>
        <v>#N/A</v>
      </c>
      <c r="H90" s="18">
        <f t="shared" si="8"/>
        <v>0</v>
      </c>
      <c r="I90" s="19">
        <f t="shared" si="9"/>
        <v>0</v>
      </c>
      <c r="J90" s="18" t="e">
        <f>VLOOKUP(D90,A1数据库!A:D,4,0)</f>
        <v>#N/A</v>
      </c>
      <c r="K90" s="18" t="e">
        <f>VLOOKUP(F90,A1数据库!E:F,2,0)</f>
        <v>#N/A</v>
      </c>
      <c r="L90" s="18"/>
    </row>
    <row r="91" spans="1:12" x14ac:dyDescent="0.25">
      <c r="A91" s="22"/>
      <c r="B91" s="3"/>
      <c r="C91" s="3"/>
      <c r="D91" s="3"/>
      <c r="E91" s="18" t="str">
        <f t="shared" si="6"/>
        <v/>
      </c>
      <c r="F91" s="18" t="str">
        <f t="shared" si="7"/>
        <v/>
      </c>
      <c r="G91" s="18" t="e">
        <f>VLOOKUP(D91,A1数据库!A:D,3,0)</f>
        <v>#N/A</v>
      </c>
      <c r="H91" s="18">
        <f t="shared" si="8"/>
        <v>0</v>
      </c>
      <c r="I91" s="19">
        <f t="shared" si="9"/>
        <v>0</v>
      </c>
      <c r="J91" s="18" t="e">
        <f>VLOOKUP(D91,A1数据库!A:D,4,0)</f>
        <v>#N/A</v>
      </c>
      <c r="K91" s="18" t="e">
        <f>VLOOKUP(F91,A1数据库!E:F,2,0)</f>
        <v>#N/A</v>
      </c>
      <c r="L91" s="18"/>
    </row>
    <row r="92" spans="1:12" x14ac:dyDescent="0.25">
      <c r="A92" s="22"/>
      <c r="B92" s="3"/>
      <c r="C92" s="3"/>
      <c r="D92" s="3"/>
      <c r="E92" s="18" t="str">
        <f t="shared" si="6"/>
        <v/>
      </c>
      <c r="F92" s="18" t="str">
        <f t="shared" si="7"/>
        <v/>
      </c>
      <c r="G92" s="18" t="e">
        <f>VLOOKUP(D92,A1数据库!A:D,3,0)</f>
        <v>#N/A</v>
      </c>
      <c r="H92" s="18">
        <f t="shared" si="8"/>
        <v>0</v>
      </c>
      <c r="I92" s="19">
        <f t="shared" si="9"/>
        <v>0</v>
      </c>
      <c r="J92" s="18" t="e">
        <f>VLOOKUP(D92,A1数据库!A:D,4,0)</f>
        <v>#N/A</v>
      </c>
      <c r="K92" s="18" t="e">
        <f>VLOOKUP(F92,A1数据库!E:F,2,0)</f>
        <v>#N/A</v>
      </c>
      <c r="L92" s="18"/>
    </row>
    <row r="93" spans="1:12" x14ac:dyDescent="0.25">
      <c r="A93" s="22"/>
      <c r="B93" s="3"/>
      <c r="C93" s="3"/>
      <c r="D93" s="3"/>
      <c r="E93" s="18" t="str">
        <f t="shared" si="6"/>
        <v/>
      </c>
      <c r="F93" s="18" t="str">
        <f t="shared" si="7"/>
        <v/>
      </c>
      <c r="G93" s="18" t="e">
        <f>VLOOKUP(D93,A1数据库!A:D,3,0)</f>
        <v>#N/A</v>
      </c>
      <c r="H93" s="18">
        <f t="shared" si="8"/>
        <v>0</v>
      </c>
      <c r="I93" s="19">
        <f t="shared" si="9"/>
        <v>0</v>
      </c>
      <c r="J93" s="18" t="e">
        <f>VLOOKUP(D93,A1数据库!A:D,4,0)</f>
        <v>#N/A</v>
      </c>
      <c r="K93" s="18" t="e">
        <f>VLOOKUP(F93,A1数据库!E:F,2,0)</f>
        <v>#N/A</v>
      </c>
      <c r="L93" s="18"/>
    </row>
    <row r="94" spans="1:12" x14ac:dyDescent="0.25">
      <c r="A94" s="22"/>
      <c r="B94" s="3"/>
      <c r="C94" s="3"/>
      <c r="D94" s="3"/>
      <c r="E94" s="18" t="str">
        <f t="shared" si="6"/>
        <v/>
      </c>
      <c r="F94" s="18" t="str">
        <f t="shared" si="7"/>
        <v/>
      </c>
      <c r="G94" s="18" t="e">
        <f>VLOOKUP(D94,A1数据库!A:D,3,0)</f>
        <v>#N/A</v>
      </c>
      <c r="H94" s="18">
        <f t="shared" si="8"/>
        <v>0</v>
      </c>
      <c r="I94" s="19">
        <f t="shared" si="9"/>
        <v>0</v>
      </c>
      <c r="J94" s="18" t="e">
        <f>VLOOKUP(D94,A1数据库!A:D,4,0)</f>
        <v>#N/A</v>
      </c>
      <c r="K94" s="18" t="e">
        <f>VLOOKUP(F94,A1数据库!E:F,2,0)</f>
        <v>#N/A</v>
      </c>
      <c r="L94" s="18"/>
    </row>
    <row r="95" spans="1:12" x14ac:dyDescent="0.25">
      <c r="A95" s="22"/>
      <c r="B95" s="3"/>
      <c r="C95" s="3"/>
      <c r="D95" s="3"/>
      <c r="E95" s="18" t="str">
        <f t="shared" si="6"/>
        <v/>
      </c>
      <c r="F95" s="18" t="str">
        <f t="shared" si="7"/>
        <v/>
      </c>
      <c r="G95" s="18" t="e">
        <f>VLOOKUP(D95,A1数据库!A:D,3,0)</f>
        <v>#N/A</v>
      </c>
      <c r="H95" s="18">
        <f t="shared" si="8"/>
        <v>0</v>
      </c>
      <c r="I95" s="19">
        <f t="shared" si="9"/>
        <v>0</v>
      </c>
      <c r="J95" s="18" t="e">
        <f>VLOOKUP(D95,A1数据库!A:D,4,0)</f>
        <v>#N/A</v>
      </c>
      <c r="K95" s="18" t="e">
        <f>VLOOKUP(F95,A1数据库!E:F,2,0)</f>
        <v>#N/A</v>
      </c>
      <c r="L95" s="18"/>
    </row>
    <row r="96" spans="1:12" x14ac:dyDescent="0.25">
      <c r="A96" s="22"/>
      <c r="B96" s="3"/>
      <c r="C96" s="3"/>
      <c r="D96" s="3"/>
      <c r="E96" s="18" t="str">
        <f t="shared" si="6"/>
        <v/>
      </c>
      <c r="F96" s="18" t="str">
        <f t="shared" si="7"/>
        <v/>
      </c>
      <c r="G96" s="18" t="e">
        <f>VLOOKUP(D96,A1数据库!A:D,3,0)</f>
        <v>#N/A</v>
      </c>
      <c r="H96" s="18">
        <f t="shared" si="8"/>
        <v>0</v>
      </c>
      <c r="I96" s="19">
        <f t="shared" si="9"/>
        <v>0</v>
      </c>
      <c r="J96" s="18" t="e">
        <f>VLOOKUP(D96,A1数据库!A:D,4,0)</f>
        <v>#N/A</v>
      </c>
      <c r="K96" s="18" t="e">
        <f>VLOOKUP(F96,A1数据库!E:F,2,0)</f>
        <v>#N/A</v>
      </c>
      <c r="L96" s="18"/>
    </row>
    <row r="97" spans="1:12" x14ac:dyDescent="0.25">
      <c r="A97" s="22"/>
      <c r="B97" s="3"/>
      <c r="C97" s="3"/>
      <c r="D97" s="3"/>
      <c r="E97" s="18" t="str">
        <f t="shared" si="6"/>
        <v/>
      </c>
      <c r="F97" s="18" t="str">
        <f t="shared" si="7"/>
        <v/>
      </c>
      <c r="G97" s="18" t="e">
        <f>VLOOKUP(D97,A1数据库!A:D,3,0)</f>
        <v>#N/A</v>
      </c>
      <c r="H97" s="18">
        <f t="shared" si="8"/>
        <v>0</v>
      </c>
      <c r="I97" s="19">
        <f t="shared" si="9"/>
        <v>0</v>
      </c>
      <c r="J97" s="18" t="e">
        <f>VLOOKUP(D97,A1数据库!A:D,4,0)</f>
        <v>#N/A</v>
      </c>
      <c r="K97" s="18" t="e">
        <f>VLOOKUP(F97,A1数据库!E:F,2,0)</f>
        <v>#N/A</v>
      </c>
      <c r="L97" s="18"/>
    </row>
    <row r="98" spans="1:12" x14ac:dyDescent="0.25">
      <c r="A98" s="22"/>
      <c r="B98" s="3"/>
      <c r="C98" s="3"/>
      <c r="D98" s="3"/>
      <c r="E98" s="18" t="str">
        <f t="shared" si="6"/>
        <v/>
      </c>
      <c r="F98" s="18" t="str">
        <f t="shared" si="7"/>
        <v/>
      </c>
      <c r="G98" s="18" t="e">
        <f>VLOOKUP(D98,A1数据库!A:D,3,0)</f>
        <v>#N/A</v>
      </c>
      <c r="H98" s="18">
        <f t="shared" si="8"/>
        <v>0</v>
      </c>
      <c r="I98" s="19">
        <f t="shared" si="9"/>
        <v>0</v>
      </c>
      <c r="J98" s="18" t="e">
        <f>VLOOKUP(D98,A1数据库!A:D,4,0)</f>
        <v>#N/A</v>
      </c>
      <c r="K98" s="18" t="e">
        <f>VLOOKUP(F98,A1数据库!E:F,2,0)</f>
        <v>#N/A</v>
      </c>
      <c r="L98" s="18"/>
    </row>
    <row r="99" spans="1:12" x14ac:dyDescent="0.25">
      <c r="A99" s="22"/>
      <c r="B99" s="3"/>
      <c r="C99" s="3"/>
      <c r="D99" s="3"/>
      <c r="E99" s="18" t="str">
        <f t="shared" si="6"/>
        <v/>
      </c>
      <c r="F99" s="18" t="str">
        <f t="shared" si="7"/>
        <v/>
      </c>
      <c r="G99" s="18" t="e">
        <f>VLOOKUP(D99,A1数据库!A:D,3,0)</f>
        <v>#N/A</v>
      </c>
      <c r="H99" s="18">
        <f t="shared" si="8"/>
        <v>0</v>
      </c>
      <c r="I99" s="19">
        <f t="shared" si="9"/>
        <v>0</v>
      </c>
      <c r="J99" s="18" t="e">
        <f>VLOOKUP(D99,A1数据库!A:D,4,0)</f>
        <v>#N/A</v>
      </c>
      <c r="K99" s="18" t="e">
        <f>VLOOKUP(F99,A1数据库!E:F,2,0)</f>
        <v>#N/A</v>
      </c>
      <c r="L99" s="18"/>
    </row>
    <row r="100" spans="1:12" x14ac:dyDescent="0.25">
      <c r="A100" s="22"/>
      <c r="B100" s="3"/>
      <c r="C100" s="3"/>
      <c r="D100" s="3"/>
      <c r="E100" s="18" t="str">
        <f t="shared" si="6"/>
        <v/>
      </c>
      <c r="F100" s="18" t="str">
        <f t="shared" si="7"/>
        <v/>
      </c>
      <c r="G100" s="18" t="e">
        <f>VLOOKUP(D100,A1数据库!A:D,3,0)</f>
        <v>#N/A</v>
      </c>
      <c r="H100" s="18">
        <f t="shared" si="8"/>
        <v>0</v>
      </c>
      <c r="I100" s="19">
        <f t="shared" si="9"/>
        <v>0</v>
      </c>
      <c r="J100" s="18" t="e">
        <f>VLOOKUP(D100,A1数据库!A:D,4,0)</f>
        <v>#N/A</v>
      </c>
      <c r="K100" s="18" t="e">
        <f>VLOOKUP(F100,A1数据库!E:F,2,0)</f>
        <v>#N/A</v>
      </c>
      <c r="L100" s="18"/>
    </row>
  </sheetData>
  <sheetProtection algorithmName="SHA-512" hashValue="5+mL7f3dVSsz8D0RQKrA81/lqP/TzcmKBI2dM0ItVw5fGj/XW9zqPl+nwAb+L5agxAIUcqXo5rNjjru39VZYZA==" saltValue="2cP3vvuN5IZn9E+CDjxaTA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10BE6-A97D-463C-8418-902A49A1FE8A}">
  <sheetPr codeName="Sheet21"/>
  <dimension ref="A1:H5"/>
  <sheetViews>
    <sheetView workbookViewId="0">
      <selection activeCell="I14" sqref="I14"/>
    </sheetView>
  </sheetViews>
  <sheetFormatPr defaultRowHeight="14" x14ac:dyDescent="0.25"/>
  <cols>
    <col min="1" max="1" width="16.90625" bestFit="1" customWidth="1"/>
    <col min="2" max="2" width="8.7265625" style="35"/>
    <col min="3" max="3" width="8.26953125" bestFit="1" customWidth="1"/>
    <col min="6" max="6" width="11.36328125" bestFit="1" customWidth="1"/>
  </cols>
  <sheetData>
    <row r="1" spans="1:8" x14ac:dyDescent="0.25">
      <c r="A1" s="11" t="str">
        <f>HYPERLINK("#管架编号及数量输入!J1","序号/回输入界面")</f>
        <v>序号/回输入界面</v>
      </c>
      <c r="B1" s="3"/>
      <c r="C1" s="11"/>
      <c r="D1" s="11"/>
      <c r="E1" s="76" t="s">
        <v>45</v>
      </c>
      <c r="F1" s="76"/>
      <c r="G1" s="75"/>
      <c r="H1" s="75"/>
    </row>
    <row r="2" spans="1:8" x14ac:dyDescent="0.25">
      <c r="A2" s="3" t="s">
        <v>47</v>
      </c>
      <c r="B2" s="1" t="s">
        <v>46</v>
      </c>
      <c r="C2" s="1" t="s">
        <v>12</v>
      </c>
      <c r="D2" s="1" t="s">
        <v>3</v>
      </c>
      <c r="E2" s="3" t="s">
        <v>44</v>
      </c>
      <c r="F2" s="1" t="s">
        <v>4</v>
      </c>
      <c r="H2" s="2"/>
    </row>
    <row r="3" spans="1:8" x14ac:dyDescent="0.25">
      <c r="A3" s="3" t="s">
        <v>43</v>
      </c>
      <c r="B3" s="3" t="s">
        <v>63</v>
      </c>
      <c r="C3" s="3" t="s">
        <v>35</v>
      </c>
      <c r="D3" s="3" t="s">
        <v>36</v>
      </c>
      <c r="E3" s="3" t="s">
        <v>34</v>
      </c>
      <c r="F3" s="1" t="s">
        <v>7</v>
      </c>
    </row>
    <row r="4" spans="1:8" x14ac:dyDescent="0.25">
      <c r="A4" s="3"/>
      <c r="B4" s="3"/>
      <c r="C4" s="3"/>
      <c r="D4" s="3"/>
      <c r="E4" s="3" t="s">
        <v>37</v>
      </c>
      <c r="F4" s="3" t="s">
        <v>38</v>
      </c>
    </row>
    <row r="5" spans="1:8" x14ac:dyDescent="0.25">
      <c r="A5" s="3"/>
      <c r="B5" s="3"/>
      <c r="C5" s="3"/>
      <c r="D5" s="3"/>
      <c r="E5" s="3" t="s">
        <v>39</v>
      </c>
      <c r="F5" s="3" t="s">
        <v>40</v>
      </c>
    </row>
  </sheetData>
  <sheetProtection algorithmName="SHA-512" hashValue="aEcGjmN1SwvbbiaXNc055Br8WwyYZJwD+2BPSQHQCT3YSdI0Yyv0/nJp3YlmaZa96htrLEDySsxfbQ49c5Jlcw==" saltValue="IY5OL1zUjxB7aYfcfAfMCg==" spinCount="100000" sheet="1" objects="1" scenarios="1"/>
  <mergeCells count="2">
    <mergeCell ref="G1:H1"/>
    <mergeCell ref="E1:F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82B2C-E38A-424E-9784-98EDE0561FEE}">
  <sheetPr codeName="Sheet22"/>
  <dimension ref="A1:M100"/>
  <sheetViews>
    <sheetView workbookViewId="0">
      <selection activeCell="D2" sqref="D2"/>
    </sheetView>
  </sheetViews>
  <sheetFormatPr defaultRowHeight="14" x14ac:dyDescent="0.25"/>
  <cols>
    <col min="1" max="1" width="16.90625" bestFit="1" customWidth="1"/>
    <col min="2" max="2" width="15.7265625" style="35" bestFit="1" customWidth="1"/>
    <col min="5" max="5" width="8.7265625" style="20"/>
    <col min="6" max="6" width="9.26953125" style="20" bestFit="1" customWidth="1"/>
    <col min="7" max="7" width="16.90625" style="20" bestFit="1" customWidth="1"/>
    <col min="8" max="8" width="10.26953125" style="20" bestFit="1" customWidth="1"/>
    <col min="9" max="9" width="8.7265625" style="20"/>
    <col min="10" max="10" width="16.90625" style="20" bestFit="1" customWidth="1"/>
    <col min="11" max="11" width="11.36328125" style="20" bestFit="1" customWidth="1"/>
    <col min="12" max="12" width="15.7265625" style="20" bestFit="1" customWidth="1"/>
    <col min="13" max="13" width="8.7265625" style="20"/>
  </cols>
  <sheetData>
    <row r="1" spans="1:13" x14ac:dyDescent="0.25">
      <c r="A1" s="3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41</v>
      </c>
      <c r="F1" s="18" t="s">
        <v>42</v>
      </c>
      <c r="G1" s="18" t="s">
        <v>48</v>
      </c>
      <c r="H1" s="18" t="s">
        <v>2</v>
      </c>
      <c r="I1" s="19" t="s">
        <v>79</v>
      </c>
      <c r="J1" s="18" t="s">
        <v>3</v>
      </c>
      <c r="K1" s="18" t="s">
        <v>160</v>
      </c>
      <c r="L1" s="18" t="s">
        <v>61</v>
      </c>
      <c r="M1" s="18" t="s">
        <v>5</v>
      </c>
    </row>
    <row r="2" spans="1:13" x14ac:dyDescent="0.25">
      <c r="A2" s="3"/>
      <c r="B2" s="3"/>
      <c r="C2" s="3"/>
      <c r="D2" s="3"/>
      <c r="E2" s="18" t="str">
        <f>TRIM(MID(SUBSTITUTE($B2,"-",REPT(" ",99)),COLUMN(B2)*99-98,99))</f>
        <v/>
      </c>
      <c r="F2" s="18" t="str">
        <f>TRIM(MID(SUBSTITUTE($B2,"-",REPT(" ",99)),COLUMN(C2)*99-98,99))</f>
        <v/>
      </c>
      <c r="G2" s="18" t="e">
        <f>VLOOKUP(D2,A2数据库!A:D,3,0)</f>
        <v>#N/A</v>
      </c>
      <c r="H2" s="18">
        <f>B2</f>
        <v>0</v>
      </c>
      <c r="I2" s="19">
        <f>C2</f>
        <v>0</v>
      </c>
      <c r="J2" s="18" t="e">
        <f>VLOOKUP(D2,A2数据库!A:D,4,0)</f>
        <v>#N/A</v>
      </c>
      <c r="K2" s="18" t="e">
        <f>VLOOKUP(F2,A2数据库!E:G,2,0)</f>
        <v>#N/A</v>
      </c>
      <c r="L2" s="18" t="e">
        <f>VLOOKUP(F2,A2数据库!E:G,3,0)</f>
        <v>#N/A</v>
      </c>
      <c r="M2" s="18"/>
    </row>
    <row r="3" spans="1:13" x14ac:dyDescent="0.25">
      <c r="A3" s="3"/>
      <c r="B3" s="3"/>
      <c r="C3" s="3"/>
      <c r="D3" s="55"/>
      <c r="E3" s="18" t="str">
        <f t="shared" ref="E3:F66" si="0">TRIM(MID(SUBSTITUTE($B3,"-",REPT(" ",99)),COLUMN(B3)*99-98,99))</f>
        <v/>
      </c>
      <c r="F3" s="18" t="str">
        <f t="shared" si="0"/>
        <v/>
      </c>
      <c r="G3" s="18" t="e">
        <f>VLOOKUP(D3,A2数据库!A:D,3,0)</f>
        <v>#N/A</v>
      </c>
      <c r="H3" s="18">
        <f t="shared" ref="H3:I66" si="1">B3</f>
        <v>0</v>
      </c>
      <c r="I3" s="19">
        <f t="shared" si="1"/>
        <v>0</v>
      </c>
      <c r="J3" s="18" t="e">
        <f>VLOOKUP(D3,A2数据库!A:D,4,0)</f>
        <v>#N/A</v>
      </c>
      <c r="K3" s="18" t="e">
        <f>VLOOKUP(F3,A2数据库!E:G,2,0)</f>
        <v>#N/A</v>
      </c>
      <c r="L3" s="18" t="e">
        <f>VLOOKUP(F3,A2数据库!E:G,3,0)</f>
        <v>#N/A</v>
      </c>
      <c r="M3" s="18"/>
    </row>
    <row r="4" spans="1:13" x14ac:dyDescent="0.25">
      <c r="A4" s="3"/>
      <c r="B4" s="3"/>
      <c r="C4" s="3"/>
      <c r="D4" s="3"/>
      <c r="E4" s="18" t="str">
        <f t="shared" si="0"/>
        <v/>
      </c>
      <c r="F4" s="18" t="str">
        <f t="shared" si="0"/>
        <v/>
      </c>
      <c r="G4" s="18" t="e">
        <f>VLOOKUP(D4,A2数据库!A:D,3,0)</f>
        <v>#N/A</v>
      </c>
      <c r="H4" s="18">
        <f t="shared" si="1"/>
        <v>0</v>
      </c>
      <c r="I4" s="19">
        <f t="shared" si="1"/>
        <v>0</v>
      </c>
      <c r="J4" s="18" t="e">
        <f>VLOOKUP(D4,A2数据库!A:D,4,0)</f>
        <v>#N/A</v>
      </c>
      <c r="K4" s="18" t="e">
        <f>VLOOKUP(F4,A2数据库!E:G,2,0)</f>
        <v>#N/A</v>
      </c>
      <c r="L4" s="18" t="e">
        <f>VLOOKUP(F4,A2数据库!E:G,3,0)</f>
        <v>#N/A</v>
      </c>
      <c r="M4" s="18"/>
    </row>
    <row r="5" spans="1:13" x14ac:dyDescent="0.25">
      <c r="A5" s="3"/>
      <c r="B5" s="3"/>
      <c r="C5" s="3"/>
      <c r="D5" s="3"/>
      <c r="E5" s="18" t="str">
        <f t="shared" si="0"/>
        <v/>
      </c>
      <c r="F5" s="18" t="str">
        <f t="shared" si="0"/>
        <v/>
      </c>
      <c r="G5" s="18" t="e">
        <f>VLOOKUP(D5,A2数据库!A:D,3,0)</f>
        <v>#N/A</v>
      </c>
      <c r="H5" s="18">
        <f t="shared" si="1"/>
        <v>0</v>
      </c>
      <c r="I5" s="19">
        <f t="shared" si="1"/>
        <v>0</v>
      </c>
      <c r="J5" s="18" t="e">
        <f>VLOOKUP(D5,A2数据库!A:D,4,0)</f>
        <v>#N/A</v>
      </c>
      <c r="K5" s="18" t="e">
        <f>VLOOKUP(F5,A2数据库!E:G,2,0)</f>
        <v>#N/A</v>
      </c>
      <c r="L5" s="18" t="e">
        <f>VLOOKUP(F5,A2数据库!E:G,3,0)</f>
        <v>#N/A</v>
      </c>
      <c r="M5" s="18"/>
    </row>
    <row r="6" spans="1:13" x14ac:dyDescent="0.25">
      <c r="A6" s="3"/>
      <c r="B6" s="3"/>
      <c r="C6" s="3"/>
      <c r="D6" s="3"/>
      <c r="E6" s="18" t="str">
        <f t="shared" si="0"/>
        <v/>
      </c>
      <c r="F6" s="18" t="str">
        <f t="shared" si="0"/>
        <v/>
      </c>
      <c r="G6" s="18" t="e">
        <f>VLOOKUP(D6,A2数据库!A:D,3,0)</f>
        <v>#N/A</v>
      </c>
      <c r="H6" s="18">
        <f t="shared" si="1"/>
        <v>0</v>
      </c>
      <c r="I6" s="19">
        <f t="shared" si="1"/>
        <v>0</v>
      </c>
      <c r="J6" s="18" t="e">
        <f>VLOOKUP(D6,A2数据库!A:D,4,0)</f>
        <v>#N/A</v>
      </c>
      <c r="K6" s="18" t="e">
        <f>VLOOKUP(F6,A2数据库!E:G,2,0)</f>
        <v>#N/A</v>
      </c>
      <c r="L6" s="18" t="e">
        <f>VLOOKUP(F6,A2数据库!E:G,3,0)</f>
        <v>#N/A</v>
      </c>
      <c r="M6" s="18"/>
    </row>
    <row r="7" spans="1:13" x14ac:dyDescent="0.25">
      <c r="A7" s="3"/>
      <c r="B7" s="3"/>
      <c r="C7" s="3"/>
      <c r="D7" s="3"/>
      <c r="E7" s="18" t="str">
        <f t="shared" si="0"/>
        <v/>
      </c>
      <c r="F7" s="18" t="str">
        <f t="shared" si="0"/>
        <v/>
      </c>
      <c r="G7" s="18" t="e">
        <f>VLOOKUP(D7,A2数据库!A:D,3,0)</f>
        <v>#N/A</v>
      </c>
      <c r="H7" s="18">
        <f t="shared" si="1"/>
        <v>0</v>
      </c>
      <c r="I7" s="19">
        <f t="shared" si="1"/>
        <v>0</v>
      </c>
      <c r="J7" s="18" t="e">
        <f>VLOOKUP(D7,A2数据库!A:D,4,0)</f>
        <v>#N/A</v>
      </c>
      <c r="K7" s="18" t="e">
        <f>VLOOKUP(F7,A2数据库!E:G,2,0)</f>
        <v>#N/A</v>
      </c>
      <c r="L7" s="18" t="e">
        <f>VLOOKUP(F7,A2数据库!E:G,3,0)</f>
        <v>#N/A</v>
      </c>
      <c r="M7" s="18"/>
    </row>
    <row r="8" spans="1:13" x14ac:dyDescent="0.25">
      <c r="A8" s="3"/>
      <c r="B8" s="3"/>
      <c r="C8" s="3"/>
      <c r="D8" s="3"/>
      <c r="E8" s="18" t="str">
        <f t="shared" si="0"/>
        <v/>
      </c>
      <c r="F8" s="18" t="str">
        <f t="shared" si="0"/>
        <v/>
      </c>
      <c r="G8" s="18" t="e">
        <f>VLOOKUP(D8,A2数据库!A:D,3,0)</f>
        <v>#N/A</v>
      </c>
      <c r="H8" s="18">
        <f t="shared" si="1"/>
        <v>0</v>
      </c>
      <c r="I8" s="19">
        <f t="shared" si="1"/>
        <v>0</v>
      </c>
      <c r="J8" s="18" t="e">
        <f>VLOOKUP(D8,A2数据库!A:D,4,0)</f>
        <v>#N/A</v>
      </c>
      <c r="K8" s="18" t="e">
        <f>VLOOKUP(F8,A2数据库!E:G,2,0)</f>
        <v>#N/A</v>
      </c>
      <c r="L8" s="18" t="e">
        <f>VLOOKUP(F8,A2数据库!E:G,3,0)</f>
        <v>#N/A</v>
      </c>
      <c r="M8" s="18"/>
    </row>
    <row r="9" spans="1:13" x14ac:dyDescent="0.25">
      <c r="A9" s="3"/>
      <c r="B9" s="3"/>
      <c r="C9" s="3"/>
      <c r="D9" s="3"/>
      <c r="E9" s="18" t="str">
        <f t="shared" si="0"/>
        <v/>
      </c>
      <c r="F9" s="18" t="str">
        <f t="shared" si="0"/>
        <v/>
      </c>
      <c r="G9" s="18" t="e">
        <f>VLOOKUP(D9,A2数据库!A:D,3,0)</f>
        <v>#N/A</v>
      </c>
      <c r="H9" s="18">
        <f t="shared" si="1"/>
        <v>0</v>
      </c>
      <c r="I9" s="19">
        <f t="shared" si="1"/>
        <v>0</v>
      </c>
      <c r="J9" s="18" t="e">
        <f>VLOOKUP(D9,A2数据库!A:D,4,0)</f>
        <v>#N/A</v>
      </c>
      <c r="K9" s="18" t="e">
        <f>VLOOKUP(F9,A2数据库!E:G,2,0)</f>
        <v>#N/A</v>
      </c>
      <c r="L9" s="18" t="e">
        <f>VLOOKUP(F9,A2数据库!E:G,3,0)</f>
        <v>#N/A</v>
      </c>
      <c r="M9" s="18"/>
    </row>
    <row r="10" spans="1:13" x14ac:dyDescent="0.25">
      <c r="A10" s="3"/>
      <c r="B10" s="3"/>
      <c r="C10" s="3"/>
      <c r="D10" s="3"/>
      <c r="E10" s="18" t="str">
        <f t="shared" si="0"/>
        <v/>
      </c>
      <c r="F10" s="18" t="str">
        <f t="shared" si="0"/>
        <v/>
      </c>
      <c r="G10" s="18" t="e">
        <f>VLOOKUP(D10,A2数据库!A:D,3,0)</f>
        <v>#N/A</v>
      </c>
      <c r="H10" s="18">
        <f t="shared" si="1"/>
        <v>0</v>
      </c>
      <c r="I10" s="19">
        <f t="shared" si="1"/>
        <v>0</v>
      </c>
      <c r="J10" s="18" t="e">
        <f>VLOOKUP(D10,A2数据库!A:D,4,0)</f>
        <v>#N/A</v>
      </c>
      <c r="K10" s="18" t="e">
        <f>VLOOKUP(F10,A2数据库!E:G,2,0)</f>
        <v>#N/A</v>
      </c>
      <c r="L10" s="18" t="e">
        <f>VLOOKUP(F10,A2数据库!E:G,3,0)</f>
        <v>#N/A</v>
      </c>
      <c r="M10" s="18"/>
    </row>
    <row r="11" spans="1:13" x14ac:dyDescent="0.25">
      <c r="A11" s="3"/>
      <c r="B11" s="3"/>
      <c r="C11" s="3"/>
      <c r="D11" s="3"/>
      <c r="E11" s="18" t="str">
        <f t="shared" si="0"/>
        <v/>
      </c>
      <c r="F11" s="18" t="str">
        <f t="shared" si="0"/>
        <v/>
      </c>
      <c r="G11" s="18" t="e">
        <f>VLOOKUP(D11,A2数据库!A:D,3,0)</f>
        <v>#N/A</v>
      </c>
      <c r="H11" s="18">
        <f t="shared" si="1"/>
        <v>0</v>
      </c>
      <c r="I11" s="19">
        <f t="shared" si="1"/>
        <v>0</v>
      </c>
      <c r="J11" s="18" t="e">
        <f>VLOOKUP(D11,A2数据库!A:D,4,0)</f>
        <v>#N/A</v>
      </c>
      <c r="K11" s="18" t="e">
        <f>VLOOKUP(F11,A2数据库!E:G,2,0)</f>
        <v>#N/A</v>
      </c>
      <c r="L11" s="18" t="e">
        <f>VLOOKUP(F11,A2数据库!E:G,3,0)</f>
        <v>#N/A</v>
      </c>
      <c r="M11" s="18"/>
    </row>
    <row r="12" spans="1:13" x14ac:dyDescent="0.25">
      <c r="A12" s="3"/>
      <c r="B12" s="3"/>
      <c r="C12" s="3"/>
      <c r="D12" s="3"/>
      <c r="E12" s="18" t="str">
        <f t="shared" si="0"/>
        <v/>
      </c>
      <c r="F12" s="18" t="str">
        <f t="shared" si="0"/>
        <v/>
      </c>
      <c r="G12" s="18" t="e">
        <f>VLOOKUP(D12,A2数据库!A:D,3,0)</f>
        <v>#N/A</v>
      </c>
      <c r="H12" s="18">
        <f t="shared" si="1"/>
        <v>0</v>
      </c>
      <c r="I12" s="19">
        <f t="shared" si="1"/>
        <v>0</v>
      </c>
      <c r="J12" s="18" t="e">
        <f>VLOOKUP(D12,A2数据库!A:D,4,0)</f>
        <v>#N/A</v>
      </c>
      <c r="K12" s="18" t="e">
        <f>VLOOKUP(F12,A2数据库!E:G,2,0)</f>
        <v>#N/A</v>
      </c>
      <c r="L12" s="18" t="e">
        <f>VLOOKUP(F12,A2数据库!E:G,3,0)</f>
        <v>#N/A</v>
      </c>
      <c r="M12" s="18"/>
    </row>
    <row r="13" spans="1:13" x14ac:dyDescent="0.25">
      <c r="A13" s="3"/>
      <c r="B13" s="3"/>
      <c r="C13" s="3"/>
      <c r="D13" s="3"/>
      <c r="E13" s="18" t="str">
        <f t="shared" si="0"/>
        <v/>
      </c>
      <c r="F13" s="18" t="str">
        <f t="shared" si="0"/>
        <v/>
      </c>
      <c r="G13" s="18" t="e">
        <f>VLOOKUP(D13,A2数据库!A:D,3,0)</f>
        <v>#N/A</v>
      </c>
      <c r="H13" s="18">
        <f t="shared" si="1"/>
        <v>0</v>
      </c>
      <c r="I13" s="19">
        <f t="shared" si="1"/>
        <v>0</v>
      </c>
      <c r="J13" s="18" t="e">
        <f>VLOOKUP(D13,A2数据库!A:D,4,0)</f>
        <v>#N/A</v>
      </c>
      <c r="K13" s="18" t="e">
        <f>VLOOKUP(F13,A2数据库!E:G,2,0)</f>
        <v>#N/A</v>
      </c>
      <c r="L13" s="18" t="e">
        <f>VLOOKUP(F13,A2数据库!E:G,3,0)</f>
        <v>#N/A</v>
      </c>
      <c r="M13" s="18"/>
    </row>
    <row r="14" spans="1:13" x14ac:dyDescent="0.25">
      <c r="A14" s="3"/>
      <c r="B14" s="3"/>
      <c r="C14" s="3"/>
      <c r="D14" s="3"/>
      <c r="E14" s="18" t="str">
        <f t="shared" si="0"/>
        <v/>
      </c>
      <c r="F14" s="18" t="str">
        <f t="shared" si="0"/>
        <v/>
      </c>
      <c r="G14" s="18" t="e">
        <f>VLOOKUP(D14,A2数据库!A:D,3,0)</f>
        <v>#N/A</v>
      </c>
      <c r="H14" s="18">
        <f t="shared" si="1"/>
        <v>0</v>
      </c>
      <c r="I14" s="19">
        <f t="shared" si="1"/>
        <v>0</v>
      </c>
      <c r="J14" s="18" t="e">
        <f>VLOOKUP(D14,A2数据库!A:D,4,0)</f>
        <v>#N/A</v>
      </c>
      <c r="K14" s="18" t="e">
        <f>VLOOKUP(F14,A2数据库!E:G,2,0)</f>
        <v>#N/A</v>
      </c>
      <c r="L14" s="18" t="e">
        <f>VLOOKUP(F14,A2数据库!E:G,3,0)</f>
        <v>#N/A</v>
      </c>
      <c r="M14" s="18"/>
    </row>
    <row r="15" spans="1:13" x14ac:dyDescent="0.25">
      <c r="A15" s="3"/>
      <c r="B15" s="3"/>
      <c r="C15" s="3"/>
      <c r="D15" s="3"/>
      <c r="E15" s="18" t="str">
        <f t="shared" si="0"/>
        <v/>
      </c>
      <c r="F15" s="18" t="str">
        <f t="shared" si="0"/>
        <v/>
      </c>
      <c r="G15" s="18" t="e">
        <f>VLOOKUP(D15,A2数据库!A:D,3,0)</f>
        <v>#N/A</v>
      </c>
      <c r="H15" s="18">
        <f t="shared" si="1"/>
        <v>0</v>
      </c>
      <c r="I15" s="19">
        <f t="shared" si="1"/>
        <v>0</v>
      </c>
      <c r="J15" s="18" t="e">
        <f>VLOOKUP(D15,A2数据库!A:D,4,0)</f>
        <v>#N/A</v>
      </c>
      <c r="K15" s="18" t="e">
        <f>VLOOKUP(F15,A2数据库!E:G,2,0)</f>
        <v>#N/A</v>
      </c>
      <c r="L15" s="18" t="e">
        <f>VLOOKUP(F15,A2数据库!E:G,3,0)</f>
        <v>#N/A</v>
      </c>
      <c r="M15" s="18"/>
    </row>
    <row r="16" spans="1:13" x14ac:dyDescent="0.25">
      <c r="A16" s="3"/>
      <c r="B16" s="3"/>
      <c r="C16" s="3"/>
      <c r="D16" s="3"/>
      <c r="E16" s="18" t="str">
        <f t="shared" si="0"/>
        <v/>
      </c>
      <c r="F16" s="18" t="str">
        <f t="shared" si="0"/>
        <v/>
      </c>
      <c r="G16" s="18" t="e">
        <f>VLOOKUP(D16,A2数据库!A:D,3,0)</f>
        <v>#N/A</v>
      </c>
      <c r="H16" s="18">
        <f t="shared" si="1"/>
        <v>0</v>
      </c>
      <c r="I16" s="19">
        <f t="shared" si="1"/>
        <v>0</v>
      </c>
      <c r="J16" s="18" t="e">
        <f>VLOOKUP(D16,A2数据库!A:D,4,0)</f>
        <v>#N/A</v>
      </c>
      <c r="K16" s="18" t="e">
        <f>VLOOKUP(F16,A2数据库!E:G,2,0)</f>
        <v>#N/A</v>
      </c>
      <c r="L16" s="18" t="e">
        <f>VLOOKUP(F16,A2数据库!E:G,3,0)</f>
        <v>#N/A</v>
      </c>
      <c r="M16" s="18"/>
    </row>
    <row r="17" spans="1:13" x14ac:dyDescent="0.25">
      <c r="A17" s="3"/>
      <c r="B17" s="3"/>
      <c r="C17" s="3"/>
      <c r="D17" s="3"/>
      <c r="E17" s="18" t="str">
        <f t="shared" si="0"/>
        <v/>
      </c>
      <c r="F17" s="18" t="str">
        <f t="shared" si="0"/>
        <v/>
      </c>
      <c r="G17" s="18" t="e">
        <f>VLOOKUP(D17,A2数据库!A:D,3,0)</f>
        <v>#N/A</v>
      </c>
      <c r="H17" s="18">
        <f t="shared" si="1"/>
        <v>0</v>
      </c>
      <c r="I17" s="19">
        <f t="shared" si="1"/>
        <v>0</v>
      </c>
      <c r="J17" s="18" t="e">
        <f>VLOOKUP(D17,A2数据库!A:D,4,0)</f>
        <v>#N/A</v>
      </c>
      <c r="K17" s="18" t="e">
        <f>VLOOKUP(F17,A2数据库!E:G,2,0)</f>
        <v>#N/A</v>
      </c>
      <c r="L17" s="18" t="e">
        <f>VLOOKUP(F17,A2数据库!E:G,3,0)</f>
        <v>#N/A</v>
      </c>
      <c r="M17" s="18"/>
    </row>
    <row r="18" spans="1:13" x14ac:dyDescent="0.25">
      <c r="A18" s="3"/>
      <c r="B18" s="3"/>
      <c r="C18" s="3"/>
      <c r="D18" s="3"/>
      <c r="E18" s="18" t="str">
        <f t="shared" si="0"/>
        <v/>
      </c>
      <c r="F18" s="18" t="str">
        <f t="shared" si="0"/>
        <v/>
      </c>
      <c r="G18" s="18" t="e">
        <f>VLOOKUP(D18,A2数据库!A:D,3,0)</f>
        <v>#N/A</v>
      </c>
      <c r="H18" s="18">
        <f t="shared" si="1"/>
        <v>0</v>
      </c>
      <c r="I18" s="19">
        <f t="shared" si="1"/>
        <v>0</v>
      </c>
      <c r="J18" s="18" t="e">
        <f>VLOOKUP(D18,A2数据库!A:D,4,0)</f>
        <v>#N/A</v>
      </c>
      <c r="K18" s="18" t="e">
        <f>VLOOKUP(F18,A2数据库!E:G,2,0)</f>
        <v>#N/A</v>
      </c>
      <c r="L18" s="18" t="e">
        <f>VLOOKUP(F18,A2数据库!E:G,3,0)</f>
        <v>#N/A</v>
      </c>
      <c r="M18" s="18"/>
    </row>
    <row r="19" spans="1:13" x14ac:dyDescent="0.25">
      <c r="A19" s="3"/>
      <c r="B19" s="3"/>
      <c r="C19" s="3"/>
      <c r="D19" s="3"/>
      <c r="E19" s="18" t="str">
        <f t="shared" si="0"/>
        <v/>
      </c>
      <c r="F19" s="18" t="str">
        <f t="shared" si="0"/>
        <v/>
      </c>
      <c r="G19" s="18" t="e">
        <f>VLOOKUP(D19,A2数据库!A:D,3,0)</f>
        <v>#N/A</v>
      </c>
      <c r="H19" s="18">
        <f t="shared" si="1"/>
        <v>0</v>
      </c>
      <c r="I19" s="19">
        <f t="shared" si="1"/>
        <v>0</v>
      </c>
      <c r="J19" s="18" t="e">
        <f>VLOOKUP(D19,A2数据库!A:D,4,0)</f>
        <v>#N/A</v>
      </c>
      <c r="K19" s="18" t="e">
        <f>VLOOKUP(F19,A2数据库!E:G,2,0)</f>
        <v>#N/A</v>
      </c>
      <c r="L19" s="18" t="e">
        <f>VLOOKUP(F19,A2数据库!E:G,3,0)</f>
        <v>#N/A</v>
      </c>
      <c r="M19" s="18"/>
    </row>
    <row r="20" spans="1:13" x14ac:dyDescent="0.25">
      <c r="A20" s="3"/>
      <c r="B20" s="3"/>
      <c r="C20" s="3"/>
      <c r="D20" s="3"/>
      <c r="E20" s="18" t="str">
        <f t="shared" si="0"/>
        <v/>
      </c>
      <c r="F20" s="18" t="str">
        <f t="shared" si="0"/>
        <v/>
      </c>
      <c r="G20" s="18" t="e">
        <f>VLOOKUP(D20,A2数据库!A:D,3,0)</f>
        <v>#N/A</v>
      </c>
      <c r="H20" s="18">
        <f t="shared" si="1"/>
        <v>0</v>
      </c>
      <c r="I20" s="19">
        <f t="shared" si="1"/>
        <v>0</v>
      </c>
      <c r="J20" s="18" t="e">
        <f>VLOOKUP(D20,A2数据库!A:D,4,0)</f>
        <v>#N/A</v>
      </c>
      <c r="K20" s="18" t="e">
        <f>VLOOKUP(F20,A2数据库!E:G,2,0)</f>
        <v>#N/A</v>
      </c>
      <c r="L20" s="18" t="e">
        <f>VLOOKUP(F20,A2数据库!E:G,3,0)</f>
        <v>#N/A</v>
      </c>
      <c r="M20" s="18"/>
    </row>
    <row r="21" spans="1:13" x14ac:dyDescent="0.25">
      <c r="A21" s="3"/>
      <c r="B21" s="3"/>
      <c r="C21" s="3"/>
      <c r="D21" s="3"/>
      <c r="E21" s="18" t="str">
        <f t="shared" si="0"/>
        <v/>
      </c>
      <c r="F21" s="18" t="str">
        <f t="shared" si="0"/>
        <v/>
      </c>
      <c r="G21" s="18" t="e">
        <f>VLOOKUP(D21,A2数据库!A:D,3,0)</f>
        <v>#N/A</v>
      </c>
      <c r="H21" s="18">
        <f t="shared" si="1"/>
        <v>0</v>
      </c>
      <c r="I21" s="19">
        <f t="shared" si="1"/>
        <v>0</v>
      </c>
      <c r="J21" s="18" t="e">
        <f>VLOOKUP(D21,A2数据库!A:D,4,0)</f>
        <v>#N/A</v>
      </c>
      <c r="K21" s="18" t="e">
        <f>VLOOKUP(F21,A2数据库!E:G,2,0)</f>
        <v>#N/A</v>
      </c>
      <c r="L21" s="18" t="e">
        <f>VLOOKUP(F21,A2数据库!E:G,3,0)</f>
        <v>#N/A</v>
      </c>
      <c r="M21" s="18"/>
    </row>
    <row r="22" spans="1:13" x14ac:dyDescent="0.25">
      <c r="A22" s="3"/>
      <c r="B22" s="3"/>
      <c r="C22" s="3"/>
      <c r="D22" s="3"/>
      <c r="E22" s="18" t="str">
        <f t="shared" si="0"/>
        <v/>
      </c>
      <c r="F22" s="18" t="str">
        <f t="shared" si="0"/>
        <v/>
      </c>
      <c r="G22" s="18" t="e">
        <f>VLOOKUP(D22,A2数据库!A:D,3,0)</f>
        <v>#N/A</v>
      </c>
      <c r="H22" s="18">
        <f t="shared" si="1"/>
        <v>0</v>
      </c>
      <c r="I22" s="19">
        <f t="shared" si="1"/>
        <v>0</v>
      </c>
      <c r="J22" s="18" t="e">
        <f>VLOOKUP(D22,A2数据库!A:D,4,0)</f>
        <v>#N/A</v>
      </c>
      <c r="K22" s="18" t="e">
        <f>VLOOKUP(F22,A2数据库!E:G,2,0)</f>
        <v>#N/A</v>
      </c>
      <c r="L22" s="18" t="e">
        <f>VLOOKUP(F22,A2数据库!E:G,3,0)</f>
        <v>#N/A</v>
      </c>
      <c r="M22" s="18"/>
    </row>
    <row r="23" spans="1:13" x14ac:dyDescent="0.25">
      <c r="A23" s="3"/>
      <c r="B23" s="3"/>
      <c r="C23" s="3"/>
      <c r="D23" s="3"/>
      <c r="E23" s="18" t="str">
        <f t="shared" si="0"/>
        <v/>
      </c>
      <c r="F23" s="18" t="str">
        <f t="shared" si="0"/>
        <v/>
      </c>
      <c r="G23" s="18" t="e">
        <f>VLOOKUP(D23,A2数据库!A:D,3,0)</f>
        <v>#N/A</v>
      </c>
      <c r="H23" s="18">
        <f t="shared" si="1"/>
        <v>0</v>
      </c>
      <c r="I23" s="19">
        <f t="shared" si="1"/>
        <v>0</v>
      </c>
      <c r="J23" s="18" t="e">
        <f>VLOOKUP(D23,A2数据库!A:D,4,0)</f>
        <v>#N/A</v>
      </c>
      <c r="K23" s="18" t="e">
        <f>VLOOKUP(F23,A2数据库!E:G,2,0)</f>
        <v>#N/A</v>
      </c>
      <c r="L23" s="18" t="e">
        <f>VLOOKUP(F23,A2数据库!E:G,3,0)</f>
        <v>#N/A</v>
      </c>
      <c r="M23" s="18"/>
    </row>
    <row r="24" spans="1:13" x14ac:dyDescent="0.25">
      <c r="A24" s="3"/>
      <c r="B24" s="3"/>
      <c r="C24" s="3"/>
      <c r="D24" s="3"/>
      <c r="E24" s="18" t="str">
        <f t="shared" si="0"/>
        <v/>
      </c>
      <c r="F24" s="18" t="str">
        <f t="shared" si="0"/>
        <v/>
      </c>
      <c r="G24" s="18" t="e">
        <f>VLOOKUP(D24,A2数据库!A:D,3,0)</f>
        <v>#N/A</v>
      </c>
      <c r="H24" s="18">
        <f t="shared" si="1"/>
        <v>0</v>
      </c>
      <c r="I24" s="19">
        <f t="shared" si="1"/>
        <v>0</v>
      </c>
      <c r="J24" s="18" t="e">
        <f>VLOOKUP(D24,A2数据库!A:D,4,0)</f>
        <v>#N/A</v>
      </c>
      <c r="K24" s="18" t="e">
        <f>VLOOKUP(F24,A2数据库!E:G,2,0)</f>
        <v>#N/A</v>
      </c>
      <c r="L24" s="18" t="e">
        <f>VLOOKUP(F24,A2数据库!E:G,3,0)</f>
        <v>#N/A</v>
      </c>
      <c r="M24" s="18"/>
    </row>
    <row r="25" spans="1:13" x14ac:dyDescent="0.25">
      <c r="A25" s="3"/>
      <c r="B25" s="3"/>
      <c r="C25" s="3"/>
      <c r="D25" s="3"/>
      <c r="E25" s="18" t="str">
        <f t="shared" si="0"/>
        <v/>
      </c>
      <c r="F25" s="18" t="str">
        <f t="shared" si="0"/>
        <v/>
      </c>
      <c r="G25" s="18" t="e">
        <f>VLOOKUP(D25,A2数据库!A:D,3,0)</f>
        <v>#N/A</v>
      </c>
      <c r="H25" s="18">
        <f t="shared" si="1"/>
        <v>0</v>
      </c>
      <c r="I25" s="19">
        <f t="shared" si="1"/>
        <v>0</v>
      </c>
      <c r="J25" s="18" t="e">
        <f>VLOOKUP(D25,A2数据库!A:D,4,0)</f>
        <v>#N/A</v>
      </c>
      <c r="K25" s="18" t="e">
        <f>VLOOKUP(F25,A2数据库!E:G,2,0)</f>
        <v>#N/A</v>
      </c>
      <c r="L25" s="18" t="e">
        <f>VLOOKUP(F25,A2数据库!E:G,3,0)</f>
        <v>#N/A</v>
      </c>
      <c r="M25" s="18"/>
    </row>
    <row r="26" spans="1:13" x14ac:dyDescent="0.25">
      <c r="A26" s="3"/>
      <c r="B26" s="3"/>
      <c r="C26" s="3"/>
      <c r="D26" s="3"/>
      <c r="E26" s="18" t="str">
        <f t="shared" si="0"/>
        <v/>
      </c>
      <c r="F26" s="18" t="str">
        <f t="shared" si="0"/>
        <v/>
      </c>
      <c r="G26" s="18" t="e">
        <f>VLOOKUP(D26,A2数据库!A:D,3,0)</f>
        <v>#N/A</v>
      </c>
      <c r="H26" s="18">
        <f t="shared" si="1"/>
        <v>0</v>
      </c>
      <c r="I26" s="19">
        <f t="shared" si="1"/>
        <v>0</v>
      </c>
      <c r="J26" s="18" t="e">
        <f>VLOOKUP(D26,A2数据库!A:D,4,0)</f>
        <v>#N/A</v>
      </c>
      <c r="K26" s="18" t="e">
        <f>VLOOKUP(F26,A2数据库!E:G,2,0)</f>
        <v>#N/A</v>
      </c>
      <c r="L26" s="18" t="e">
        <f>VLOOKUP(F26,A2数据库!E:G,3,0)</f>
        <v>#N/A</v>
      </c>
      <c r="M26" s="18"/>
    </row>
    <row r="27" spans="1:13" x14ac:dyDescent="0.25">
      <c r="A27" s="3"/>
      <c r="B27" s="3"/>
      <c r="C27" s="3"/>
      <c r="D27" s="3"/>
      <c r="E27" s="18" t="str">
        <f t="shared" si="0"/>
        <v/>
      </c>
      <c r="F27" s="18" t="str">
        <f t="shared" si="0"/>
        <v/>
      </c>
      <c r="G27" s="18" t="e">
        <f>VLOOKUP(D27,A2数据库!A:D,3,0)</f>
        <v>#N/A</v>
      </c>
      <c r="H27" s="18">
        <f t="shared" si="1"/>
        <v>0</v>
      </c>
      <c r="I27" s="19">
        <f t="shared" si="1"/>
        <v>0</v>
      </c>
      <c r="J27" s="18" t="e">
        <f>VLOOKUP(D27,A2数据库!A:D,4,0)</f>
        <v>#N/A</v>
      </c>
      <c r="K27" s="18" t="e">
        <f>VLOOKUP(F27,A2数据库!E:G,2,0)</f>
        <v>#N/A</v>
      </c>
      <c r="L27" s="18" t="e">
        <f>VLOOKUP(F27,A2数据库!E:G,3,0)</f>
        <v>#N/A</v>
      </c>
      <c r="M27" s="18"/>
    </row>
    <row r="28" spans="1:13" x14ac:dyDescent="0.25">
      <c r="A28" s="3"/>
      <c r="B28" s="3"/>
      <c r="C28" s="3"/>
      <c r="D28" s="3"/>
      <c r="E28" s="18" t="str">
        <f t="shared" si="0"/>
        <v/>
      </c>
      <c r="F28" s="18" t="str">
        <f t="shared" si="0"/>
        <v/>
      </c>
      <c r="G28" s="18" t="e">
        <f>VLOOKUP(D28,A2数据库!A:D,3,0)</f>
        <v>#N/A</v>
      </c>
      <c r="H28" s="18">
        <f t="shared" si="1"/>
        <v>0</v>
      </c>
      <c r="I28" s="19">
        <f t="shared" si="1"/>
        <v>0</v>
      </c>
      <c r="J28" s="18" t="e">
        <f>VLOOKUP(D28,A2数据库!A:D,4,0)</f>
        <v>#N/A</v>
      </c>
      <c r="K28" s="18" t="e">
        <f>VLOOKUP(F28,A2数据库!E:G,2,0)</f>
        <v>#N/A</v>
      </c>
      <c r="L28" s="18" t="e">
        <f>VLOOKUP(F28,A2数据库!E:G,3,0)</f>
        <v>#N/A</v>
      </c>
      <c r="M28" s="18"/>
    </row>
    <row r="29" spans="1:13" x14ac:dyDescent="0.25">
      <c r="A29" s="3"/>
      <c r="B29" s="3"/>
      <c r="C29" s="3"/>
      <c r="D29" s="3"/>
      <c r="E29" s="18" t="str">
        <f t="shared" si="0"/>
        <v/>
      </c>
      <c r="F29" s="18" t="str">
        <f t="shared" si="0"/>
        <v/>
      </c>
      <c r="G29" s="18" t="e">
        <f>VLOOKUP(D29,A2数据库!A:D,3,0)</f>
        <v>#N/A</v>
      </c>
      <c r="H29" s="18">
        <f t="shared" si="1"/>
        <v>0</v>
      </c>
      <c r="I29" s="19">
        <f t="shared" si="1"/>
        <v>0</v>
      </c>
      <c r="J29" s="18" t="e">
        <f>VLOOKUP(D29,A2数据库!A:D,4,0)</f>
        <v>#N/A</v>
      </c>
      <c r="K29" s="18" t="e">
        <f>VLOOKUP(F29,A2数据库!E:G,2,0)</f>
        <v>#N/A</v>
      </c>
      <c r="L29" s="18" t="e">
        <f>VLOOKUP(F29,A2数据库!E:G,3,0)</f>
        <v>#N/A</v>
      </c>
      <c r="M29" s="18"/>
    </row>
    <row r="30" spans="1:13" x14ac:dyDescent="0.25">
      <c r="A30" s="3"/>
      <c r="B30" s="3"/>
      <c r="C30" s="3"/>
      <c r="D30" s="3"/>
      <c r="E30" s="18" t="str">
        <f t="shared" si="0"/>
        <v/>
      </c>
      <c r="F30" s="18" t="str">
        <f t="shared" si="0"/>
        <v/>
      </c>
      <c r="G30" s="18" t="e">
        <f>VLOOKUP(D30,A2数据库!A:D,3,0)</f>
        <v>#N/A</v>
      </c>
      <c r="H30" s="18">
        <f t="shared" si="1"/>
        <v>0</v>
      </c>
      <c r="I30" s="19">
        <f t="shared" si="1"/>
        <v>0</v>
      </c>
      <c r="J30" s="18" t="e">
        <f>VLOOKUP(D30,A2数据库!A:D,4,0)</f>
        <v>#N/A</v>
      </c>
      <c r="K30" s="18" t="e">
        <f>VLOOKUP(F30,A2数据库!E:G,2,0)</f>
        <v>#N/A</v>
      </c>
      <c r="L30" s="18" t="e">
        <f>VLOOKUP(F30,A2数据库!E:G,3,0)</f>
        <v>#N/A</v>
      </c>
      <c r="M30" s="18"/>
    </row>
    <row r="31" spans="1:13" x14ac:dyDescent="0.25">
      <c r="A31" s="3"/>
      <c r="B31" s="3"/>
      <c r="C31" s="3"/>
      <c r="D31" s="3"/>
      <c r="E31" s="18" t="str">
        <f t="shared" si="0"/>
        <v/>
      </c>
      <c r="F31" s="18" t="str">
        <f t="shared" si="0"/>
        <v/>
      </c>
      <c r="G31" s="18" t="e">
        <f>VLOOKUP(D31,A2数据库!A:D,3,0)</f>
        <v>#N/A</v>
      </c>
      <c r="H31" s="18">
        <f t="shared" si="1"/>
        <v>0</v>
      </c>
      <c r="I31" s="19">
        <f t="shared" si="1"/>
        <v>0</v>
      </c>
      <c r="J31" s="18" t="e">
        <f>VLOOKUP(D31,A2数据库!A:D,4,0)</f>
        <v>#N/A</v>
      </c>
      <c r="K31" s="18" t="e">
        <f>VLOOKUP(F31,A2数据库!E:G,2,0)</f>
        <v>#N/A</v>
      </c>
      <c r="L31" s="18" t="e">
        <f>VLOOKUP(F31,A2数据库!E:G,3,0)</f>
        <v>#N/A</v>
      </c>
      <c r="M31" s="18"/>
    </row>
    <row r="32" spans="1:13" x14ac:dyDescent="0.25">
      <c r="A32" s="3"/>
      <c r="B32" s="3"/>
      <c r="C32" s="3"/>
      <c r="D32" s="3"/>
      <c r="E32" s="18" t="str">
        <f t="shared" si="0"/>
        <v/>
      </c>
      <c r="F32" s="18" t="str">
        <f t="shared" si="0"/>
        <v/>
      </c>
      <c r="G32" s="18" t="e">
        <f>VLOOKUP(D32,A2数据库!A:D,3,0)</f>
        <v>#N/A</v>
      </c>
      <c r="H32" s="18">
        <f t="shared" si="1"/>
        <v>0</v>
      </c>
      <c r="I32" s="19">
        <f t="shared" si="1"/>
        <v>0</v>
      </c>
      <c r="J32" s="18" t="e">
        <f>VLOOKUP(D32,A2数据库!A:D,4,0)</f>
        <v>#N/A</v>
      </c>
      <c r="K32" s="18" t="e">
        <f>VLOOKUP(F32,A2数据库!E:G,2,0)</f>
        <v>#N/A</v>
      </c>
      <c r="L32" s="18" t="e">
        <f>VLOOKUP(F32,A2数据库!E:G,3,0)</f>
        <v>#N/A</v>
      </c>
      <c r="M32" s="18"/>
    </row>
    <row r="33" spans="1:13" x14ac:dyDescent="0.25">
      <c r="A33" s="3"/>
      <c r="B33" s="3"/>
      <c r="C33" s="3"/>
      <c r="D33" s="3"/>
      <c r="E33" s="18" t="str">
        <f t="shared" si="0"/>
        <v/>
      </c>
      <c r="F33" s="18" t="str">
        <f t="shared" si="0"/>
        <v/>
      </c>
      <c r="G33" s="18" t="e">
        <f>VLOOKUP(D33,A2数据库!A:D,3,0)</f>
        <v>#N/A</v>
      </c>
      <c r="H33" s="18">
        <f t="shared" si="1"/>
        <v>0</v>
      </c>
      <c r="I33" s="19">
        <f t="shared" si="1"/>
        <v>0</v>
      </c>
      <c r="J33" s="18" t="e">
        <f>VLOOKUP(D33,A2数据库!A:D,4,0)</f>
        <v>#N/A</v>
      </c>
      <c r="K33" s="18" t="e">
        <f>VLOOKUP(F33,A2数据库!E:G,2,0)</f>
        <v>#N/A</v>
      </c>
      <c r="L33" s="18" t="e">
        <f>VLOOKUP(F33,A2数据库!E:G,3,0)</f>
        <v>#N/A</v>
      </c>
      <c r="M33" s="18"/>
    </row>
    <row r="34" spans="1:13" x14ac:dyDescent="0.25">
      <c r="A34" s="3"/>
      <c r="B34" s="3"/>
      <c r="C34" s="3"/>
      <c r="D34" s="3"/>
      <c r="E34" s="18" t="str">
        <f t="shared" si="0"/>
        <v/>
      </c>
      <c r="F34" s="18" t="str">
        <f t="shared" si="0"/>
        <v/>
      </c>
      <c r="G34" s="18" t="e">
        <f>VLOOKUP(D34,A2数据库!A:D,3,0)</f>
        <v>#N/A</v>
      </c>
      <c r="H34" s="18">
        <f t="shared" si="1"/>
        <v>0</v>
      </c>
      <c r="I34" s="19">
        <f t="shared" si="1"/>
        <v>0</v>
      </c>
      <c r="J34" s="18" t="e">
        <f>VLOOKUP(D34,A2数据库!A:D,4,0)</f>
        <v>#N/A</v>
      </c>
      <c r="K34" s="18" t="e">
        <f>VLOOKUP(F34,A2数据库!E:G,2,0)</f>
        <v>#N/A</v>
      </c>
      <c r="L34" s="18" t="e">
        <f>VLOOKUP(F34,A2数据库!E:G,3,0)</f>
        <v>#N/A</v>
      </c>
      <c r="M34" s="18"/>
    </row>
    <row r="35" spans="1:13" x14ac:dyDescent="0.25">
      <c r="A35" s="3"/>
      <c r="B35" s="3"/>
      <c r="C35" s="3"/>
      <c r="D35" s="3"/>
      <c r="E35" s="18" t="str">
        <f t="shared" si="0"/>
        <v/>
      </c>
      <c r="F35" s="18" t="str">
        <f t="shared" si="0"/>
        <v/>
      </c>
      <c r="G35" s="18" t="e">
        <f>VLOOKUP(D35,A2数据库!A:D,3,0)</f>
        <v>#N/A</v>
      </c>
      <c r="H35" s="18">
        <f t="shared" si="1"/>
        <v>0</v>
      </c>
      <c r="I35" s="19">
        <f t="shared" si="1"/>
        <v>0</v>
      </c>
      <c r="J35" s="18" t="e">
        <f>VLOOKUP(D35,A2数据库!A:D,4,0)</f>
        <v>#N/A</v>
      </c>
      <c r="K35" s="18" t="e">
        <f>VLOOKUP(F35,A2数据库!E:G,2,0)</f>
        <v>#N/A</v>
      </c>
      <c r="L35" s="18" t="e">
        <f>VLOOKUP(F35,A2数据库!E:G,3,0)</f>
        <v>#N/A</v>
      </c>
      <c r="M35" s="18"/>
    </row>
    <row r="36" spans="1:13" x14ac:dyDescent="0.25">
      <c r="A36" s="3"/>
      <c r="B36" s="3"/>
      <c r="C36" s="3"/>
      <c r="D36" s="3"/>
      <c r="E36" s="18" t="str">
        <f t="shared" si="0"/>
        <v/>
      </c>
      <c r="F36" s="18" t="str">
        <f t="shared" si="0"/>
        <v/>
      </c>
      <c r="G36" s="18" t="e">
        <f>VLOOKUP(D36,A2数据库!A:D,3,0)</f>
        <v>#N/A</v>
      </c>
      <c r="H36" s="18">
        <f t="shared" si="1"/>
        <v>0</v>
      </c>
      <c r="I36" s="19">
        <f t="shared" si="1"/>
        <v>0</v>
      </c>
      <c r="J36" s="18" t="e">
        <f>VLOOKUP(D36,A2数据库!A:D,4,0)</f>
        <v>#N/A</v>
      </c>
      <c r="K36" s="18" t="e">
        <f>VLOOKUP(F36,A2数据库!E:G,2,0)</f>
        <v>#N/A</v>
      </c>
      <c r="L36" s="18" t="e">
        <f>VLOOKUP(F36,A2数据库!E:G,3,0)</f>
        <v>#N/A</v>
      </c>
      <c r="M36" s="18"/>
    </row>
    <row r="37" spans="1:13" x14ac:dyDescent="0.25">
      <c r="A37" s="3"/>
      <c r="B37" s="3"/>
      <c r="C37" s="3"/>
      <c r="D37" s="3"/>
      <c r="E37" s="18" t="str">
        <f t="shared" si="0"/>
        <v/>
      </c>
      <c r="F37" s="18" t="str">
        <f t="shared" si="0"/>
        <v/>
      </c>
      <c r="G37" s="18" t="e">
        <f>VLOOKUP(D37,A2数据库!A:D,3,0)</f>
        <v>#N/A</v>
      </c>
      <c r="H37" s="18">
        <f t="shared" si="1"/>
        <v>0</v>
      </c>
      <c r="I37" s="19">
        <f t="shared" si="1"/>
        <v>0</v>
      </c>
      <c r="J37" s="18" t="e">
        <f>VLOOKUP(D37,A2数据库!A:D,4,0)</f>
        <v>#N/A</v>
      </c>
      <c r="K37" s="18" t="e">
        <f>VLOOKUP(F37,A2数据库!E:G,2,0)</f>
        <v>#N/A</v>
      </c>
      <c r="L37" s="18" t="e">
        <f>VLOOKUP(F37,A2数据库!E:G,3,0)</f>
        <v>#N/A</v>
      </c>
      <c r="M37" s="18"/>
    </row>
    <row r="38" spans="1:13" x14ac:dyDescent="0.25">
      <c r="A38" s="3"/>
      <c r="B38" s="3"/>
      <c r="C38" s="3"/>
      <c r="D38" s="3"/>
      <c r="E38" s="18" t="str">
        <f t="shared" si="0"/>
        <v/>
      </c>
      <c r="F38" s="18" t="str">
        <f t="shared" si="0"/>
        <v/>
      </c>
      <c r="G38" s="18" t="e">
        <f>VLOOKUP(D38,A2数据库!A:D,3,0)</f>
        <v>#N/A</v>
      </c>
      <c r="H38" s="18">
        <f t="shared" si="1"/>
        <v>0</v>
      </c>
      <c r="I38" s="19">
        <f t="shared" si="1"/>
        <v>0</v>
      </c>
      <c r="J38" s="18" t="e">
        <f>VLOOKUP(D38,A2数据库!A:D,4,0)</f>
        <v>#N/A</v>
      </c>
      <c r="K38" s="18" t="e">
        <f>VLOOKUP(F38,A2数据库!E:G,2,0)</f>
        <v>#N/A</v>
      </c>
      <c r="L38" s="18" t="e">
        <f>VLOOKUP(F38,A2数据库!E:G,3,0)</f>
        <v>#N/A</v>
      </c>
      <c r="M38" s="18"/>
    </row>
    <row r="39" spans="1:13" x14ac:dyDescent="0.25">
      <c r="A39" s="3"/>
      <c r="B39" s="3"/>
      <c r="C39" s="3"/>
      <c r="D39" s="3"/>
      <c r="E39" s="18" t="str">
        <f t="shared" si="0"/>
        <v/>
      </c>
      <c r="F39" s="18" t="str">
        <f t="shared" si="0"/>
        <v/>
      </c>
      <c r="G39" s="18" t="e">
        <f>VLOOKUP(D39,A2数据库!A:D,3,0)</f>
        <v>#N/A</v>
      </c>
      <c r="H39" s="18">
        <f t="shared" si="1"/>
        <v>0</v>
      </c>
      <c r="I39" s="19">
        <f t="shared" si="1"/>
        <v>0</v>
      </c>
      <c r="J39" s="18" t="e">
        <f>VLOOKUP(D39,A2数据库!A:D,4,0)</f>
        <v>#N/A</v>
      </c>
      <c r="K39" s="18" t="e">
        <f>VLOOKUP(F39,A2数据库!E:G,2,0)</f>
        <v>#N/A</v>
      </c>
      <c r="L39" s="18" t="e">
        <f>VLOOKUP(F39,A2数据库!E:G,3,0)</f>
        <v>#N/A</v>
      </c>
      <c r="M39" s="18"/>
    </row>
    <row r="40" spans="1:13" x14ac:dyDescent="0.25">
      <c r="A40" s="3"/>
      <c r="B40" s="3"/>
      <c r="C40" s="3"/>
      <c r="D40" s="3"/>
      <c r="E40" s="18" t="str">
        <f t="shared" si="0"/>
        <v/>
      </c>
      <c r="F40" s="18" t="str">
        <f t="shared" si="0"/>
        <v/>
      </c>
      <c r="G40" s="18" t="e">
        <f>VLOOKUP(D40,A2数据库!A:D,3,0)</f>
        <v>#N/A</v>
      </c>
      <c r="H40" s="18">
        <f t="shared" si="1"/>
        <v>0</v>
      </c>
      <c r="I40" s="19">
        <f t="shared" si="1"/>
        <v>0</v>
      </c>
      <c r="J40" s="18" t="e">
        <f>VLOOKUP(D40,A2数据库!A:D,4,0)</f>
        <v>#N/A</v>
      </c>
      <c r="K40" s="18" t="e">
        <f>VLOOKUP(F40,A2数据库!E:G,2,0)</f>
        <v>#N/A</v>
      </c>
      <c r="L40" s="18" t="e">
        <f>VLOOKUP(F40,A2数据库!E:G,3,0)</f>
        <v>#N/A</v>
      </c>
      <c r="M40" s="18"/>
    </row>
    <row r="41" spans="1:13" x14ac:dyDescent="0.25">
      <c r="A41" s="3"/>
      <c r="B41" s="3"/>
      <c r="C41" s="3"/>
      <c r="D41" s="3"/>
      <c r="E41" s="18" t="str">
        <f t="shared" si="0"/>
        <v/>
      </c>
      <c r="F41" s="18" t="str">
        <f t="shared" si="0"/>
        <v/>
      </c>
      <c r="G41" s="18" t="e">
        <f>VLOOKUP(D41,A2数据库!A:D,3,0)</f>
        <v>#N/A</v>
      </c>
      <c r="H41" s="18">
        <f t="shared" si="1"/>
        <v>0</v>
      </c>
      <c r="I41" s="19">
        <f t="shared" si="1"/>
        <v>0</v>
      </c>
      <c r="J41" s="18" t="e">
        <f>VLOOKUP(D41,A2数据库!A:D,4,0)</f>
        <v>#N/A</v>
      </c>
      <c r="K41" s="18" t="e">
        <f>VLOOKUP(F41,A2数据库!E:G,2,0)</f>
        <v>#N/A</v>
      </c>
      <c r="L41" s="18" t="e">
        <f>VLOOKUP(F41,A2数据库!E:G,3,0)</f>
        <v>#N/A</v>
      </c>
      <c r="M41" s="18"/>
    </row>
    <row r="42" spans="1:13" x14ac:dyDescent="0.25">
      <c r="A42" s="3"/>
      <c r="B42" s="3"/>
      <c r="C42" s="3"/>
      <c r="D42" s="3"/>
      <c r="E42" s="18" t="str">
        <f t="shared" si="0"/>
        <v/>
      </c>
      <c r="F42" s="18" t="str">
        <f t="shared" si="0"/>
        <v/>
      </c>
      <c r="G42" s="18" t="e">
        <f>VLOOKUP(D42,A2数据库!A:D,3,0)</f>
        <v>#N/A</v>
      </c>
      <c r="H42" s="18">
        <f t="shared" si="1"/>
        <v>0</v>
      </c>
      <c r="I42" s="19">
        <f t="shared" si="1"/>
        <v>0</v>
      </c>
      <c r="J42" s="18" t="e">
        <f>VLOOKUP(D42,A2数据库!A:D,4,0)</f>
        <v>#N/A</v>
      </c>
      <c r="K42" s="18" t="e">
        <f>VLOOKUP(F42,A2数据库!E:G,2,0)</f>
        <v>#N/A</v>
      </c>
      <c r="L42" s="18" t="e">
        <f>VLOOKUP(F42,A2数据库!E:G,3,0)</f>
        <v>#N/A</v>
      </c>
      <c r="M42" s="18"/>
    </row>
    <row r="43" spans="1:13" x14ac:dyDescent="0.25">
      <c r="A43" s="3"/>
      <c r="B43" s="3"/>
      <c r="C43" s="3"/>
      <c r="D43" s="3"/>
      <c r="E43" s="18" t="str">
        <f t="shared" si="0"/>
        <v/>
      </c>
      <c r="F43" s="18" t="str">
        <f t="shared" si="0"/>
        <v/>
      </c>
      <c r="G43" s="18" t="e">
        <f>VLOOKUP(D43,A2数据库!A:D,3,0)</f>
        <v>#N/A</v>
      </c>
      <c r="H43" s="18">
        <f t="shared" si="1"/>
        <v>0</v>
      </c>
      <c r="I43" s="19">
        <f t="shared" si="1"/>
        <v>0</v>
      </c>
      <c r="J43" s="18" t="e">
        <f>VLOOKUP(D43,A2数据库!A:D,4,0)</f>
        <v>#N/A</v>
      </c>
      <c r="K43" s="18" t="e">
        <f>VLOOKUP(F43,A2数据库!E:G,2,0)</f>
        <v>#N/A</v>
      </c>
      <c r="L43" s="18" t="e">
        <f>VLOOKUP(F43,A2数据库!E:G,3,0)</f>
        <v>#N/A</v>
      </c>
      <c r="M43" s="18"/>
    </row>
    <row r="44" spans="1:13" x14ac:dyDescent="0.25">
      <c r="A44" s="3"/>
      <c r="B44" s="3"/>
      <c r="C44" s="3"/>
      <c r="D44" s="3"/>
      <c r="E44" s="18" t="str">
        <f t="shared" si="0"/>
        <v/>
      </c>
      <c r="F44" s="18" t="str">
        <f t="shared" si="0"/>
        <v/>
      </c>
      <c r="G44" s="18" t="e">
        <f>VLOOKUP(D44,A2数据库!A:D,3,0)</f>
        <v>#N/A</v>
      </c>
      <c r="H44" s="18">
        <f t="shared" si="1"/>
        <v>0</v>
      </c>
      <c r="I44" s="19">
        <f t="shared" si="1"/>
        <v>0</v>
      </c>
      <c r="J44" s="18" t="e">
        <f>VLOOKUP(D44,A2数据库!A:D,4,0)</f>
        <v>#N/A</v>
      </c>
      <c r="K44" s="18" t="e">
        <f>VLOOKUP(F44,A2数据库!E:G,2,0)</f>
        <v>#N/A</v>
      </c>
      <c r="L44" s="18" t="e">
        <f>VLOOKUP(F44,A2数据库!E:G,3,0)</f>
        <v>#N/A</v>
      </c>
      <c r="M44" s="18"/>
    </row>
    <row r="45" spans="1:13" x14ac:dyDescent="0.25">
      <c r="A45" s="3"/>
      <c r="B45" s="3"/>
      <c r="C45" s="3"/>
      <c r="D45" s="3"/>
      <c r="E45" s="18" t="str">
        <f t="shared" si="0"/>
        <v/>
      </c>
      <c r="F45" s="18" t="str">
        <f t="shared" si="0"/>
        <v/>
      </c>
      <c r="G45" s="18" t="e">
        <f>VLOOKUP(D45,A2数据库!A:D,3,0)</f>
        <v>#N/A</v>
      </c>
      <c r="H45" s="18">
        <f t="shared" si="1"/>
        <v>0</v>
      </c>
      <c r="I45" s="19">
        <f t="shared" si="1"/>
        <v>0</v>
      </c>
      <c r="J45" s="18" t="e">
        <f>VLOOKUP(D45,A2数据库!A:D,4,0)</f>
        <v>#N/A</v>
      </c>
      <c r="K45" s="18" t="e">
        <f>VLOOKUP(F45,A2数据库!E:G,2,0)</f>
        <v>#N/A</v>
      </c>
      <c r="L45" s="18" t="e">
        <f>VLOOKUP(F45,A2数据库!E:G,3,0)</f>
        <v>#N/A</v>
      </c>
      <c r="M45" s="18"/>
    </row>
    <row r="46" spans="1:13" x14ac:dyDescent="0.25">
      <c r="A46" s="3"/>
      <c r="B46" s="3"/>
      <c r="C46" s="3"/>
      <c r="D46" s="3"/>
      <c r="E46" s="18" t="str">
        <f t="shared" si="0"/>
        <v/>
      </c>
      <c r="F46" s="18" t="str">
        <f t="shared" si="0"/>
        <v/>
      </c>
      <c r="G46" s="18" t="e">
        <f>VLOOKUP(D46,A2数据库!A:D,3,0)</f>
        <v>#N/A</v>
      </c>
      <c r="H46" s="18">
        <f t="shared" si="1"/>
        <v>0</v>
      </c>
      <c r="I46" s="19">
        <f t="shared" si="1"/>
        <v>0</v>
      </c>
      <c r="J46" s="18" t="e">
        <f>VLOOKUP(D46,A2数据库!A:D,4,0)</f>
        <v>#N/A</v>
      </c>
      <c r="K46" s="18" t="e">
        <f>VLOOKUP(F46,A2数据库!E:G,2,0)</f>
        <v>#N/A</v>
      </c>
      <c r="L46" s="18" t="e">
        <f>VLOOKUP(F46,A2数据库!E:G,3,0)</f>
        <v>#N/A</v>
      </c>
      <c r="M46" s="18"/>
    </row>
    <row r="47" spans="1:13" x14ac:dyDescent="0.25">
      <c r="A47" s="3"/>
      <c r="B47" s="3"/>
      <c r="C47" s="3"/>
      <c r="D47" s="3"/>
      <c r="E47" s="18" t="str">
        <f t="shared" si="0"/>
        <v/>
      </c>
      <c r="F47" s="18" t="str">
        <f t="shared" si="0"/>
        <v/>
      </c>
      <c r="G47" s="18" t="e">
        <f>VLOOKUP(D47,A2数据库!A:D,3,0)</f>
        <v>#N/A</v>
      </c>
      <c r="H47" s="18">
        <f t="shared" si="1"/>
        <v>0</v>
      </c>
      <c r="I47" s="19">
        <f t="shared" si="1"/>
        <v>0</v>
      </c>
      <c r="J47" s="18" t="e">
        <f>VLOOKUP(D47,A2数据库!A:D,4,0)</f>
        <v>#N/A</v>
      </c>
      <c r="K47" s="18" t="e">
        <f>VLOOKUP(F47,A2数据库!E:G,2,0)</f>
        <v>#N/A</v>
      </c>
      <c r="L47" s="18" t="e">
        <f>VLOOKUP(F47,A2数据库!E:G,3,0)</f>
        <v>#N/A</v>
      </c>
      <c r="M47" s="18"/>
    </row>
    <row r="48" spans="1:13" x14ac:dyDescent="0.25">
      <c r="A48" s="3"/>
      <c r="B48" s="3"/>
      <c r="C48" s="3"/>
      <c r="D48" s="3"/>
      <c r="E48" s="18" t="str">
        <f t="shared" si="0"/>
        <v/>
      </c>
      <c r="F48" s="18" t="str">
        <f t="shared" si="0"/>
        <v/>
      </c>
      <c r="G48" s="18" t="e">
        <f>VLOOKUP(D48,A2数据库!A:D,3,0)</f>
        <v>#N/A</v>
      </c>
      <c r="H48" s="18">
        <f t="shared" si="1"/>
        <v>0</v>
      </c>
      <c r="I48" s="19">
        <f t="shared" si="1"/>
        <v>0</v>
      </c>
      <c r="J48" s="18" t="e">
        <f>VLOOKUP(D48,A2数据库!A:D,4,0)</f>
        <v>#N/A</v>
      </c>
      <c r="K48" s="18" t="e">
        <f>VLOOKUP(F48,A2数据库!E:G,2,0)</f>
        <v>#N/A</v>
      </c>
      <c r="L48" s="18" t="e">
        <f>VLOOKUP(F48,A2数据库!E:G,3,0)</f>
        <v>#N/A</v>
      </c>
      <c r="M48" s="18"/>
    </row>
    <row r="49" spans="1:13" x14ac:dyDescent="0.25">
      <c r="A49" s="3"/>
      <c r="B49" s="3"/>
      <c r="C49" s="3"/>
      <c r="D49" s="3"/>
      <c r="E49" s="18" t="str">
        <f t="shared" si="0"/>
        <v/>
      </c>
      <c r="F49" s="18" t="str">
        <f t="shared" si="0"/>
        <v/>
      </c>
      <c r="G49" s="18" t="e">
        <f>VLOOKUP(D49,A2数据库!A:D,3,0)</f>
        <v>#N/A</v>
      </c>
      <c r="H49" s="18">
        <f t="shared" si="1"/>
        <v>0</v>
      </c>
      <c r="I49" s="19">
        <f t="shared" si="1"/>
        <v>0</v>
      </c>
      <c r="J49" s="18" t="e">
        <f>VLOOKUP(D49,A2数据库!A:D,4,0)</f>
        <v>#N/A</v>
      </c>
      <c r="K49" s="18" t="e">
        <f>VLOOKUP(F49,A2数据库!E:G,2,0)</f>
        <v>#N/A</v>
      </c>
      <c r="L49" s="18" t="e">
        <f>VLOOKUP(F49,A2数据库!E:G,3,0)</f>
        <v>#N/A</v>
      </c>
      <c r="M49" s="18"/>
    </row>
    <row r="50" spans="1:13" x14ac:dyDescent="0.25">
      <c r="A50" s="3"/>
      <c r="B50" s="3"/>
      <c r="C50" s="3"/>
      <c r="D50" s="3"/>
      <c r="E50" s="18" t="str">
        <f t="shared" si="0"/>
        <v/>
      </c>
      <c r="F50" s="18" t="str">
        <f t="shared" si="0"/>
        <v/>
      </c>
      <c r="G50" s="18" t="e">
        <f>VLOOKUP(D50,A2数据库!A:D,3,0)</f>
        <v>#N/A</v>
      </c>
      <c r="H50" s="18">
        <f t="shared" si="1"/>
        <v>0</v>
      </c>
      <c r="I50" s="19">
        <f t="shared" si="1"/>
        <v>0</v>
      </c>
      <c r="J50" s="18" t="e">
        <f>VLOOKUP(D50,A2数据库!A:D,4,0)</f>
        <v>#N/A</v>
      </c>
      <c r="K50" s="18" t="e">
        <f>VLOOKUP(F50,A2数据库!E:G,2,0)</f>
        <v>#N/A</v>
      </c>
      <c r="L50" s="18" t="e">
        <f>VLOOKUP(F50,A2数据库!E:G,3,0)</f>
        <v>#N/A</v>
      </c>
      <c r="M50" s="18"/>
    </row>
    <row r="51" spans="1:13" x14ac:dyDescent="0.25">
      <c r="A51" s="3"/>
      <c r="B51" s="3"/>
      <c r="C51" s="3"/>
      <c r="D51" s="3"/>
      <c r="E51" s="18" t="str">
        <f t="shared" si="0"/>
        <v/>
      </c>
      <c r="F51" s="18" t="str">
        <f t="shared" si="0"/>
        <v/>
      </c>
      <c r="G51" s="18" t="e">
        <f>VLOOKUP(D51,A2数据库!A:D,3,0)</f>
        <v>#N/A</v>
      </c>
      <c r="H51" s="18">
        <f t="shared" si="1"/>
        <v>0</v>
      </c>
      <c r="I51" s="19">
        <f t="shared" si="1"/>
        <v>0</v>
      </c>
      <c r="J51" s="18" t="e">
        <f>VLOOKUP(D51,A2数据库!A:D,4,0)</f>
        <v>#N/A</v>
      </c>
      <c r="K51" s="18" t="e">
        <f>VLOOKUP(F51,A2数据库!E:G,2,0)</f>
        <v>#N/A</v>
      </c>
      <c r="L51" s="18" t="e">
        <f>VLOOKUP(F51,A2数据库!E:G,3,0)</f>
        <v>#N/A</v>
      </c>
      <c r="M51" s="18"/>
    </row>
    <row r="52" spans="1:13" x14ac:dyDescent="0.25">
      <c r="A52" s="3"/>
      <c r="B52" s="3"/>
      <c r="C52" s="3"/>
      <c r="D52" s="3"/>
      <c r="E52" s="18" t="str">
        <f t="shared" si="0"/>
        <v/>
      </c>
      <c r="F52" s="18" t="str">
        <f t="shared" si="0"/>
        <v/>
      </c>
      <c r="G52" s="18" t="e">
        <f>VLOOKUP(D52,A2数据库!A:D,3,0)</f>
        <v>#N/A</v>
      </c>
      <c r="H52" s="18">
        <f t="shared" si="1"/>
        <v>0</v>
      </c>
      <c r="I52" s="19">
        <f t="shared" si="1"/>
        <v>0</v>
      </c>
      <c r="J52" s="18" t="e">
        <f>VLOOKUP(D52,A2数据库!A:D,4,0)</f>
        <v>#N/A</v>
      </c>
      <c r="K52" s="18" t="e">
        <f>VLOOKUP(F52,A2数据库!E:G,2,0)</f>
        <v>#N/A</v>
      </c>
      <c r="L52" s="18" t="e">
        <f>VLOOKUP(F52,A2数据库!E:G,3,0)</f>
        <v>#N/A</v>
      </c>
      <c r="M52" s="18"/>
    </row>
    <row r="53" spans="1:13" x14ac:dyDescent="0.25">
      <c r="A53" s="3"/>
      <c r="B53" s="3"/>
      <c r="C53" s="3"/>
      <c r="D53" s="3"/>
      <c r="E53" s="18" t="str">
        <f t="shared" si="0"/>
        <v/>
      </c>
      <c r="F53" s="18" t="str">
        <f t="shared" si="0"/>
        <v/>
      </c>
      <c r="G53" s="18" t="e">
        <f>VLOOKUP(D53,A2数据库!A:D,3,0)</f>
        <v>#N/A</v>
      </c>
      <c r="H53" s="18">
        <f t="shared" si="1"/>
        <v>0</v>
      </c>
      <c r="I53" s="19">
        <f t="shared" si="1"/>
        <v>0</v>
      </c>
      <c r="J53" s="18" t="e">
        <f>VLOOKUP(D53,A2数据库!A:D,4,0)</f>
        <v>#N/A</v>
      </c>
      <c r="K53" s="18" t="e">
        <f>VLOOKUP(F53,A2数据库!E:G,2,0)</f>
        <v>#N/A</v>
      </c>
      <c r="L53" s="18" t="e">
        <f>VLOOKUP(F53,A2数据库!E:G,3,0)</f>
        <v>#N/A</v>
      </c>
      <c r="M53" s="18"/>
    </row>
    <row r="54" spans="1:13" x14ac:dyDescent="0.25">
      <c r="A54" s="3"/>
      <c r="B54" s="3"/>
      <c r="C54" s="3"/>
      <c r="D54" s="3"/>
      <c r="E54" s="18" t="str">
        <f t="shared" si="0"/>
        <v/>
      </c>
      <c r="F54" s="18" t="str">
        <f t="shared" si="0"/>
        <v/>
      </c>
      <c r="G54" s="18" t="e">
        <f>VLOOKUP(D54,A2数据库!A:D,3,0)</f>
        <v>#N/A</v>
      </c>
      <c r="H54" s="18">
        <f t="shared" si="1"/>
        <v>0</v>
      </c>
      <c r="I54" s="19">
        <f t="shared" si="1"/>
        <v>0</v>
      </c>
      <c r="J54" s="18" t="e">
        <f>VLOOKUP(D54,A2数据库!A:D,4,0)</f>
        <v>#N/A</v>
      </c>
      <c r="K54" s="18" t="e">
        <f>VLOOKUP(F54,A2数据库!E:G,2,0)</f>
        <v>#N/A</v>
      </c>
      <c r="L54" s="18" t="e">
        <f>VLOOKUP(F54,A2数据库!E:G,3,0)</f>
        <v>#N/A</v>
      </c>
      <c r="M54" s="18"/>
    </row>
    <row r="55" spans="1:13" x14ac:dyDescent="0.25">
      <c r="A55" s="3"/>
      <c r="B55" s="3"/>
      <c r="C55" s="3"/>
      <c r="D55" s="3"/>
      <c r="E55" s="18" t="str">
        <f t="shared" si="0"/>
        <v/>
      </c>
      <c r="F55" s="18" t="str">
        <f t="shared" si="0"/>
        <v/>
      </c>
      <c r="G55" s="18" t="e">
        <f>VLOOKUP(D55,A2数据库!A:D,3,0)</f>
        <v>#N/A</v>
      </c>
      <c r="H55" s="18">
        <f t="shared" si="1"/>
        <v>0</v>
      </c>
      <c r="I55" s="19">
        <f t="shared" si="1"/>
        <v>0</v>
      </c>
      <c r="J55" s="18" t="e">
        <f>VLOOKUP(D55,A2数据库!A:D,4,0)</f>
        <v>#N/A</v>
      </c>
      <c r="K55" s="18" t="e">
        <f>VLOOKUP(F55,A2数据库!E:G,2,0)</f>
        <v>#N/A</v>
      </c>
      <c r="L55" s="18" t="e">
        <f>VLOOKUP(F55,A2数据库!E:G,3,0)</f>
        <v>#N/A</v>
      </c>
      <c r="M55" s="18"/>
    </row>
    <row r="56" spans="1:13" x14ac:dyDescent="0.25">
      <c r="A56" s="3"/>
      <c r="B56" s="3"/>
      <c r="C56" s="3"/>
      <c r="D56" s="3"/>
      <c r="E56" s="18" t="str">
        <f t="shared" si="0"/>
        <v/>
      </c>
      <c r="F56" s="18" t="str">
        <f t="shared" si="0"/>
        <v/>
      </c>
      <c r="G56" s="18" t="e">
        <f>VLOOKUP(D56,A2数据库!A:D,3,0)</f>
        <v>#N/A</v>
      </c>
      <c r="H56" s="18">
        <f t="shared" si="1"/>
        <v>0</v>
      </c>
      <c r="I56" s="19">
        <f t="shared" si="1"/>
        <v>0</v>
      </c>
      <c r="J56" s="18" t="e">
        <f>VLOOKUP(D56,A2数据库!A:D,4,0)</f>
        <v>#N/A</v>
      </c>
      <c r="K56" s="18" t="e">
        <f>VLOOKUP(F56,A2数据库!E:G,2,0)</f>
        <v>#N/A</v>
      </c>
      <c r="L56" s="18" t="e">
        <f>VLOOKUP(F56,A2数据库!E:G,3,0)</f>
        <v>#N/A</v>
      </c>
      <c r="M56" s="18"/>
    </row>
    <row r="57" spans="1:13" x14ac:dyDescent="0.25">
      <c r="A57" s="3"/>
      <c r="B57" s="3"/>
      <c r="C57" s="3"/>
      <c r="D57" s="3"/>
      <c r="E57" s="18" t="str">
        <f t="shared" si="0"/>
        <v/>
      </c>
      <c r="F57" s="18" t="str">
        <f t="shared" si="0"/>
        <v/>
      </c>
      <c r="G57" s="18" t="e">
        <f>VLOOKUP(D57,A2数据库!A:D,3,0)</f>
        <v>#N/A</v>
      </c>
      <c r="H57" s="18">
        <f t="shared" si="1"/>
        <v>0</v>
      </c>
      <c r="I57" s="19">
        <f t="shared" si="1"/>
        <v>0</v>
      </c>
      <c r="J57" s="18" t="e">
        <f>VLOOKUP(D57,A2数据库!A:D,4,0)</f>
        <v>#N/A</v>
      </c>
      <c r="K57" s="18" t="e">
        <f>VLOOKUP(F57,A2数据库!E:G,2,0)</f>
        <v>#N/A</v>
      </c>
      <c r="L57" s="18" t="e">
        <f>VLOOKUP(F57,A2数据库!E:G,3,0)</f>
        <v>#N/A</v>
      </c>
      <c r="M57" s="18"/>
    </row>
    <row r="58" spans="1:13" x14ac:dyDescent="0.25">
      <c r="A58" s="3"/>
      <c r="B58" s="3"/>
      <c r="C58" s="3"/>
      <c r="D58" s="3"/>
      <c r="E58" s="18" t="str">
        <f t="shared" si="0"/>
        <v/>
      </c>
      <c r="F58" s="18" t="str">
        <f t="shared" si="0"/>
        <v/>
      </c>
      <c r="G58" s="18" t="e">
        <f>VLOOKUP(D58,A2数据库!A:D,3,0)</f>
        <v>#N/A</v>
      </c>
      <c r="H58" s="18">
        <f t="shared" si="1"/>
        <v>0</v>
      </c>
      <c r="I58" s="19">
        <f t="shared" si="1"/>
        <v>0</v>
      </c>
      <c r="J58" s="18" t="e">
        <f>VLOOKUP(D58,A2数据库!A:D,4,0)</f>
        <v>#N/A</v>
      </c>
      <c r="K58" s="18" t="e">
        <f>VLOOKUP(F58,A2数据库!E:G,2,0)</f>
        <v>#N/A</v>
      </c>
      <c r="L58" s="18" t="e">
        <f>VLOOKUP(F58,A2数据库!E:G,3,0)</f>
        <v>#N/A</v>
      </c>
      <c r="M58" s="18"/>
    </row>
    <row r="59" spans="1:13" x14ac:dyDescent="0.25">
      <c r="A59" s="3"/>
      <c r="B59" s="3"/>
      <c r="C59" s="3"/>
      <c r="D59" s="3"/>
      <c r="E59" s="18" t="str">
        <f t="shared" si="0"/>
        <v/>
      </c>
      <c r="F59" s="18" t="str">
        <f t="shared" si="0"/>
        <v/>
      </c>
      <c r="G59" s="18" t="e">
        <f>VLOOKUP(D59,A2数据库!A:D,3,0)</f>
        <v>#N/A</v>
      </c>
      <c r="H59" s="18">
        <f t="shared" si="1"/>
        <v>0</v>
      </c>
      <c r="I59" s="19">
        <f t="shared" si="1"/>
        <v>0</v>
      </c>
      <c r="J59" s="18" t="e">
        <f>VLOOKUP(D59,A2数据库!A:D,4,0)</f>
        <v>#N/A</v>
      </c>
      <c r="K59" s="18" t="e">
        <f>VLOOKUP(F59,A2数据库!E:G,2,0)</f>
        <v>#N/A</v>
      </c>
      <c r="L59" s="18" t="e">
        <f>VLOOKUP(F59,A2数据库!E:G,3,0)</f>
        <v>#N/A</v>
      </c>
      <c r="M59" s="18"/>
    </row>
    <row r="60" spans="1:13" x14ac:dyDescent="0.25">
      <c r="A60" s="3"/>
      <c r="B60" s="3"/>
      <c r="C60" s="3"/>
      <c r="D60" s="3"/>
      <c r="E60" s="18" t="str">
        <f t="shared" si="0"/>
        <v/>
      </c>
      <c r="F60" s="18" t="str">
        <f t="shared" si="0"/>
        <v/>
      </c>
      <c r="G60" s="18" t="e">
        <f>VLOOKUP(D60,A2数据库!A:D,3,0)</f>
        <v>#N/A</v>
      </c>
      <c r="H60" s="18">
        <f t="shared" si="1"/>
        <v>0</v>
      </c>
      <c r="I60" s="19">
        <f t="shared" si="1"/>
        <v>0</v>
      </c>
      <c r="J60" s="18" t="e">
        <f>VLOOKUP(D60,A2数据库!A:D,4,0)</f>
        <v>#N/A</v>
      </c>
      <c r="K60" s="18" t="e">
        <f>VLOOKUP(F60,A2数据库!E:G,2,0)</f>
        <v>#N/A</v>
      </c>
      <c r="L60" s="18" t="e">
        <f>VLOOKUP(F60,A2数据库!E:G,3,0)</f>
        <v>#N/A</v>
      </c>
      <c r="M60" s="18"/>
    </row>
    <row r="61" spans="1:13" x14ac:dyDescent="0.25">
      <c r="A61" s="3"/>
      <c r="B61" s="3"/>
      <c r="C61" s="3"/>
      <c r="D61" s="3"/>
      <c r="E61" s="18" t="str">
        <f t="shared" si="0"/>
        <v/>
      </c>
      <c r="F61" s="18" t="str">
        <f t="shared" si="0"/>
        <v/>
      </c>
      <c r="G61" s="18" t="e">
        <f>VLOOKUP(D61,A2数据库!A:D,3,0)</f>
        <v>#N/A</v>
      </c>
      <c r="H61" s="18">
        <f t="shared" si="1"/>
        <v>0</v>
      </c>
      <c r="I61" s="19">
        <f t="shared" si="1"/>
        <v>0</v>
      </c>
      <c r="J61" s="18" t="e">
        <f>VLOOKUP(D61,A2数据库!A:D,4,0)</f>
        <v>#N/A</v>
      </c>
      <c r="K61" s="18" t="e">
        <f>VLOOKUP(F61,A2数据库!E:G,2,0)</f>
        <v>#N/A</v>
      </c>
      <c r="L61" s="18" t="e">
        <f>VLOOKUP(F61,A2数据库!E:G,3,0)</f>
        <v>#N/A</v>
      </c>
      <c r="M61" s="18"/>
    </row>
    <row r="62" spans="1:13" x14ac:dyDescent="0.25">
      <c r="A62" s="3"/>
      <c r="B62" s="3"/>
      <c r="C62" s="3"/>
      <c r="D62" s="3"/>
      <c r="E62" s="18" t="str">
        <f t="shared" si="0"/>
        <v/>
      </c>
      <c r="F62" s="18" t="str">
        <f t="shared" si="0"/>
        <v/>
      </c>
      <c r="G62" s="18" t="e">
        <f>VLOOKUP(D62,A2数据库!A:D,3,0)</f>
        <v>#N/A</v>
      </c>
      <c r="H62" s="18">
        <f t="shared" si="1"/>
        <v>0</v>
      </c>
      <c r="I62" s="19">
        <f t="shared" si="1"/>
        <v>0</v>
      </c>
      <c r="J62" s="18" t="e">
        <f>VLOOKUP(D62,A2数据库!A:D,4,0)</f>
        <v>#N/A</v>
      </c>
      <c r="K62" s="18" t="e">
        <f>VLOOKUP(F62,A2数据库!E:G,2,0)</f>
        <v>#N/A</v>
      </c>
      <c r="L62" s="18" t="e">
        <f>VLOOKUP(F62,A2数据库!E:G,3,0)</f>
        <v>#N/A</v>
      </c>
      <c r="M62" s="18"/>
    </row>
    <row r="63" spans="1:13" x14ac:dyDescent="0.25">
      <c r="A63" s="3"/>
      <c r="B63" s="3"/>
      <c r="C63" s="3"/>
      <c r="D63" s="3"/>
      <c r="E63" s="18" t="str">
        <f t="shared" si="0"/>
        <v/>
      </c>
      <c r="F63" s="18" t="str">
        <f t="shared" si="0"/>
        <v/>
      </c>
      <c r="G63" s="18" t="e">
        <f>VLOOKUP(D63,A2数据库!A:D,3,0)</f>
        <v>#N/A</v>
      </c>
      <c r="H63" s="18">
        <f t="shared" si="1"/>
        <v>0</v>
      </c>
      <c r="I63" s="19">
        <f t="shared" si="1"/>
        <v>0</v>
      </c>
      <c r="J63" s="18" t="e">
        <f>VLOOKUP(D63,A2数据库!A:D,4,0)</f>
        <v>#N/A</v>
      </c>
      <c r="K63" s="18" t="e">
        <f>VLOOKUP(F63,A2数据库!E:G,2,0)</f>
        <v>#N/A</v>
      </c>
      <c r="L63" s="18" t="e">
        <f>VLOOKUP(F63,A2数据库!E:G,3,0)</f>
        <v>#N/A</v>
      </c>
      <c r="M63" s="18"/>
    </row>
    <row r="64" spans="1:13" x14ac:dyDescent="0.25">
      <c r="A64" s="3"/>
      <c r="B64" s="3"/>
      <c r="C64" s="3"/>
      <c r="D64" s="3"/>
      <c r="E64" s="18" t="str">
        <f t="shared" si="0"/>
        <v/>
      </c>
      <c r="F64" s="18" t="str">
        <f t="shared" si="0"/>
        <v/>
      </c>
      <c r="G64" s="18" t="e">
        <f>VLOOKUP(D64,A2数据库!A:D,3,0)</f>
        <v>#N/A</v>
      </c>
      <c r="H64" s="18">
        <f t="shared" si="1"/>
        <v>0</v>
      </c>
      <c r="I64" s="19">
        <f t="shared" si="1"/>
        <v>0</v>
      </c>
      <c r="J64" s="18" t="e">
        <f>VLOOKUP(D64,A2数据库!A:D,4,0)</f>
        <v>#N/A</v>
      </c>
      <c r="K64" s="18" t="e">
        <f>VLOOKUP(F64,A2数据库!E:G,2,0)</f>
        <v>#N/A</v>
      </c>
      <c r="L64" s="18" t="e">
        <f>VLOOKUP(F64,A2数据库!E:G,3,0)</f>
        <v>#N/A</v>
      </c>
      <c r="M64" s="18"/>
    </row>
    <row r="65" spans="1:13" x14ac:dyDescent="0.25">
      <c r="A65" s="3"/>
      <c r="B65" s="3"/>
      <c r="C65" s="3"/>
      <c r="D65" s="3"/>
      <c r="E65" s="18" t="str">
        <f t="shared" si="0"/>
        <v/>
      </c>
      <c r="F65" s="18" t="str">
        <f t="shared" si="0"/>
        <v/>
      </c>
      <c r="G65" s="18" t="e">
        <f>VLOOKUP(D65,A2数据库!A:D,3,0)</f>
        <v>#N/A</v>
      </c>
      <c r="H65" s="18">
        <f t="shared" si="1"/>
        <v>0</v>
      </c>
      <c r="I65" s="19">
        <f t="shared" si="1"/>
        <v>0</v>
      </c>
      <c r="J65" s="18" t="e">
        <f>VLOOKUP(D65,A2数据库!A:D,4,0)</f>
        <v>#N/A</v>
      </c>
      <c r="K65" s="18" t="e">
        <f>VLOOKUP(F65,A2数据库!E:G,2,0)</f>
        <v>#N/A</v>
      </c>
      <c r="L65" s="18" t="e">
        <f>VLOOKUP(F65,A2数据库!E:G,3,0)</f>
        <v>#N/A</v>
      </c>
      <c r="M65" s="18"/>
    </row>
    <row r="66" spans="1:13" x14ac:dyDescent="0.25">
      <c r="A66" s="3"/>
      <c r="B66" s="3"/>
      <c r="C66" s="3"/>
      <c r="D66" s="3"/>
      <c r="E66" s="18" t="str">
        <f t="shared" si="0"/>
        <v/>
      </c>
      <c r="F66" s="18" t="str">
        <f t="shared" si="0"/>
        <v/>
      </c>
      <c r="G66" s="18" t="e">
        <f>VLOOKUP(D66,A2数据库!A:D,3,0)</f>
        <v>#N/A</v>
      </c>
      <c r="H66" s="18">
        <f t="shared" si="1"/>
        <v>0</v>
      </c>
      <c r="I66" s="19">
        <f t="shared" si="1"/>
        <v>0</v>
      </c>
      <c r="J66" s="18" t="e">
        <f>VLOOKUP(D66,A2数据库!A:D,4,0)</f>
        <v>#N/A</v>
      </c>
      <c r="K66" s="18" t="e">
        <f>VLOOKUP(F66,A2数据库!E:G,2,0)</f>
        <v>#N/A</v>
      </c>
      <c r="L66" s="18" t="e">
        <f>VLOOKUP(F66,A2数据库!E:G,3,0)</f>
        <v>#N/A</v>
      </c>
      <c r="M66" s="18"/>
    </row>
    <row r="67" spans="1:13" x14ac:dyDescent="0.25">
      <c r="A67" s="3"/>
      <c r="B67" s="3"/>
      <c r="C67" s="3"/>
      <c r="D67" s="3"/>
      <c r="E67" s="18" t="str">
        <f t="shared" ref="E67:F100" si="2">TRIM(MID(SUBSTITUTE($B67,"-",REPT(" ",99)),COLUMN(B67)*99-98,99))</f>
        <v/>
      </c>
      <c r="F67" s="18" t="str">
        <f t="shared" si="2"/>
        <v/>
      </c>
      <c r="G67" s="18" t="e">
        <f>VLOOKUP(D67,A2数据库!A:D,3,0)</f>
        <v>#N/A</v>
      </c>
      <c r="H67" s="18">
        <f t="shared" ref="H67:I100" si="3">B67</f>
        <v>0</v>
      </c>
      <c r="I67" s="19">
        <f t="shared" si="3"/>
        <v>0</v>
      </c>
      <c r="J67" s="18" t="e">
        <f>VLOOKUP(D67,A2数据库!A:D,4,0)</f>
        <v>#N/A</v>
      </c>
      <c r="K67" s="18" t="e">
        <f>VLOOKUP(F67,A2数据库!E:G,2,0)</f>
        <v>#N/A</v>
      </c>
      <c r="L67" s="18" t="e">
        <f>VLOOKUP(F67,A2数据库!E:G,3,0)</f>
        <v>#N/A</v>
      </c>
      <c r="M67" s="18"/>
    </row>
    <row r="68" spans="1:13" x14ac:dyDescent="0.25">
      <c r="A68" s="3"/>
      <c r="B68" s="3"/>
      <c r="C68" s="3"/>
      <c r="D68" s="3"/>
      <c r="E68" s="18" t="str">
        <f t="shared" si="2"/>
        <v/>
      </c>
      <c r="F68" s="18" t="str">
        <f t="shared" si="2"/>
        <v/>
      </c>
      <c r="G68" s="18" t="e">
        <f>VLOOKUP(D68,A2数据库!A:D,3,0)</f>
        <v>#N/A</v>
      </c>
      <c r="H68" s="18">
        <f t="shared" si="3"/>
        <v>0</v>
      </c>
      <c r="I68" s="19">
        <f t="shared" si="3"/>
        <v>0</v>
      </c>
      <c r="J68" s="18" t="e">
        <f>VLOOKUP(D68,A2数据库!A:D,4,0)</f>
        <v>#N/A</v>
      </c>
      <c r="K68" s="18" t="e">
        <f>VLOOKUP(F68,A2数据库!E:G,2,0)</f>
        <v>#N/A</v>
      </c>
      <c r="L68" s="18" t="e">
        <f>VLOOKUP(F68,A2数据库!E:G,3,0)</f>
        <v>#N/A</v>
      </c>
      <c r="M68" s="18"/>
    </row>
    <row r="69" spans="1:13" x14ac:dyDescent="0.25">
      <c r="A69" s="3"/>
      <c r="B69" s="3"/>
      <c r="C69" s="3"/>
      <c r="D69" s="3"/>
      <c r="E69" s="18" t="str">
        <f t="shared" si="2"/>
        <v/>
      </c>
      <c r="F69" s="18" t="str">
        <f t="shared" si="2"/>
        <v/>
      </c>
      <c r="G69" s="18" t="e">
        <f>VLOOKUP(D69,A2数据库!A:D,3,0)</f>
        <v>#N/A</v>
      </c>
      <c r="H69" s="18">
        <f t="shared" si="3"/>
        <v>0</v>
      </c>
      <c r="I69" s="19">
        <f t="shared" si="3"/>
        <v>0</v>
      </c>
      <c r="J69" s="18" t="e">
        <f>VLOOKUP(D69,A2数据库!A:D,4,0)</f>
        <v>#N/A</v>
      </c>
      <c r="K69" s="18" t="e">
        <f>VLOOKUP(F69,A2数据库!E:G,2,0)</f>
        <v>#N/A</v>
      </c>
      <c r="L69" s="18" t="e">
        <f>VLOOKUP(F69,A2数据库!E:G,3,0)</f>
        <v>#N/A</v>
      </c>
      <c r="M69" s="18"/>
    </row>
    <row r="70" spans="1:13" x14ac:dyDescent="0.25">
      <c r="A70" s="3"/>
      <c r="B70" s="3"/>
      <c r="C70" s="3"/>
      <c r="D70" s="3"/>
      <c r="E70" s="18" t="str">
        <f t="shared" si="2"/>
        <v/>
      </c>
      <c r="F70" s="18" t="str">
        <f t="shared" si="2"/>
        <v/>
      </c>
      <c r="G70" s="18" t="e">
        <f>VLOOKUP(D70,A2数据库!A:D,3,0)</f>
        <v>#N/A</v>
      </c>
      <c r="H70" s="18">
        <f t="shared" si="3"/>
        <v>0</v>
      </c>
      <c r="I70" s="19">
        <f t="shared" si="3"/>
        <v>0</v>
      </c>
      <c r="J70" s="18" t="e">
        <f>VLOOKUP(D70,A2数据库!A:D,4,0)</f>
        <v>#N/A</v>
      </c>
      <c r="K70" s="18" t="e">
        <f>VLOOKUP(F70,A2数据库!E:G,2,0)</f>
        <v>#N/A</v>
      </c>
      <c r="L70" s="18" t="e">
        <f>VLOOKUP(F70,A2数据库!E:G,3,0)</f>
        <v>#N/A</v>
      </c>
      <c r="M70" s="18"/>
    </row>
    <row r="71" spans="1:13" x14ac:dyDescent="0.25">
      <c r="A71" s="3"/>
      <c r="B71" s="3"/>
      <c r="C71" s="3"/>
      <c r="D71" s="3"/>
      <c r="E71" s="18" t="str">
        <f t="shared" si="2"/>
        <v/>
      </c>
      <c r="F71" s="18" t="str">
        <f t="shared" si="2"/>
        <v/>
      </c>
      <c r="G71" s="18" t="e">
        <f>VLOOKUP(D71,A2数据库!A:D,3,0)</f>
        <v>#N/A</v>
      </c>
      <c r="H71" s="18">
        <f t="shared" si="3"/>
        <v>0</v>
      </c>
      <c r="I71" s="19">
        <f t="shared" si="3"/>
        <v>0</v>
      </c>
      <c r="J71" s="18" t="e">
        <f>VLOOKUP(D71,A2数据库!A:D,4,0)</f>
        <v>#N/A</v>
      </c>
      <c r="K71" s="18" t="e">
        <f>VLOOKUP(F71,A2数据库!E:G,2,0)</f>
        <v>#N/A</v>
      </c>
      <c r="L71" s="18" t="e">
        <f>VLOOKUP(F71,A2数据库!E:G,3,0)</f>
        <v>#N/A</v>
      </c>
      <c r="M71" s="18"/>
    </row>
    <row r="72" spans="1:13" x14ac:dyDescent="0.25">
      <c r="A72" s="3"/>
      <c r="B72" s="3"/>
      <c r="C72" s="3"/>
      <c r="D72" s="3"/>
      <c r="E72" s="18" t="str">
        <f t="shared" si="2"/>
        <v/>
      </c>
      <c r="F72" s="18" t="str">
        <f t="shared" si="2"/>
        <v/>
      </c>
      <c r="G72" s="18" t="e">
        <f>VLOOKUP(D72,A2数据库!A:D,3,0)</f>
        <v>#N/A</v>
      </c>
      <c r="H72" s="18">
        <f t="shared" si="3"/>
        <v>0</v>
      </c>
      <c r="I72" s="19">
        <f t="shared" si="3"/>
        <v>0</v>
      </c>
      <c r="J72" s="18" t="e">
        <f>VLOOKUP(D72,A2数据库!A:D,4,0)</f>
        <v>#N/A</v>
      </c>
      <c r="K72" s="18" t="e">
        <f>VLOOKUP(F72,A2数据库!E:G,2,0)</f>
        <v>#N/A</v>
      </c>
      <c r="L72" s="18" t="e">
        <f>VLOOKUP(F72,A2数据库!E:G,3,0)</f>
        <v>#N/A</v>
      </c>
      <c r="M72" s="18"/>
    </row>
    <row r="73" spans="1:13" x14ac:dyDescent="0.25">
      <c r="A73" s="3"/>
      <c r="B73" s="3"/>
      <c r="C73" s="3"/>
      <c r="D73" s="3"/>
      <c r="E73" s="18" t="str">
        <f t="shared" si="2"/>
        <v/>
      </c>
      <c r="F73" s="18" t="str">
        <f t="shared" si="2"/>
        <v/>
      </c>
      <c r="G73" s="18" t="e">
        <f>VLOOKUP(D73,A2数据库!A:D,3,0)</f>
        <v>#N/A</v>
      </c>
      <c r="H73" s="18">
        <f t="shared" si="3"/>
        <v>0</v>
      </c>
      <c r="I73" s="19">
        <f t="shared" si="3"/>
        <v>0</v>
      </c>
      <c r="J73" s="18" t="e">
        <f>VLOOKUP(D73,A2数据库!A:D,4,0)</f>
        <v>#N/A</v>
      </c>
      <c r="K73" s="18" t="e">
        <f>VLOOKUP(F73,A2数据库!E:G,2,0)</f>
        <v>#N/A</v>
      </c>
      <c r="L73" s="18" t="e">
        <f>VLOOKUP(F73,A2数据库!E:G,3,0)</f>
        <v>#N/A</v>
      </c>
      <c r="M73" s="18"/>
    </row>
    <row r="74" spans="1:13" x14ac:dyDescent="0.25">
      <c r="A74" s="3"/>
      <c r="B74" s="3"/>
      <c r="C74" s="3"/>
      <c r="D74" s="3"/>
      <c r="E74" s="18" t="str">
        <f t="shared" si="2"/>
        <v/>
      </c>
      <c r="F74" s="18" t="str">
        <f t="shared" si="2"/>
        <v/>
      </c>
      <c r="G74" s="18" t="e">
        <f>VLOOKUP(D74,A2数据库!A:D,3,0)</f>
        <v>#N/A</v>
      </c>
      <c r="H74" s="18">
        <f t="shared" si="3"/>
        <v>0</v>
      </c>
      <c r="I74" s="19">
        <f t="shared" si="3"/>
        <v>0</v>
      </c>
      <c r="J74" s="18" t="e">
        <f>VLOOKUP(D74,A2数据库!A:D,4,0)</f>
        <v>#N/A</v>
      </c>
      <c r="K74" s="18" t="e">
        <f>VLOOKUP(F74,A2数据库!E:G,2,0)</f>
        <v>#N/A</v>
      </c>
      <c r="L74" s="18" t="e">
        <f>VLOOKUP(F74,A2数据库!E:G,3,0)</f>
        <v>#N/A</v>
      </c>
      <c r="M74" s="18"/>
    </row>
    <row r="75" spans="1:13" x14ac:dyDescent="0.25">
      <c r="A75" s="3"/>
      <c r="B75" s="3"/>
      <c r="C75" s="3"/>
      <c r="D75" s="3"/>
      <c r="E75" s="18" t="str">
        <f t="shared" si="2"/>
        <v/>
      </c>
      <c r="F75" s="18" t="str">
        <f t="shared" si="2"/>
        <v/>
      </c>
      <c r="G75" s="18" t="e">
        <f>VLOOKUP(D75,A2数据库!A:D,3,0)</f>
        <v>#N/A</v>
      </c>
      <c r="H75" s="18">
        <f t="shared" si="3"/>
        <v>0</v>
      </c>
      <c r="I75" s="19">
        <f t="shared" si="3"/>
        <v>0</v>
      </c>
      <c r="J75" s="18" t="e">
        <f>VLOOKUP(D75,A2数据库!A:D,4,0)</f>
        <v>#N/A</v>
      </c>
      <c r="K75" s="18" t="e">
        <f>VLOOKUP(F75,A2数据库!E:G,2,0)</f>
        <v>#N/A</v>
      </c>
      <c r="L75" s="18" t="e">
        <f>VLOOKUP(F75,A2数据库!E:G,3,0)</f>
        <v>#N/A</v>
      </c>
      <c r="M75" s="18"/>
    </row>
    <row r="76" spans="1:13" x14ac:dyDescent="0.25">
      <c r="A76" s="3"/>
      <c r="B76" s="3"/>
      <c r="C76" s="3"/>
      <c r="D76" s="3"/>
      <c r="E76" s="18" t="str">
        <f t="shared" si="2"/>
        <v/>
      </c>
      <c r="F76" s="18" t="str">
        <f t="shared" si="2"/>
        <v/>
      </c>
      <c r="G76" s="18" t="e">
        <f>VLOOKUP(D76,A2数据库!A:D,3,0)</f>
        <v>#N/A</v>
      </c>
      <c r="H76" s="18">
        <f t="shared" si="3"/>
        <v>0</v>
      </c>
      <c r="I76" s="19">
        <f t="shared" si="3"/>
        <v>0</v>
      </c>
      <c r="J76" s="18" t="e">
        <f>VLOOKUP(D76,A2数据库!A:D,4,0)</f>
        <v>#N/A</v>
      </c>
      <c r="K76" s="18" t="e">
        <f>VLOOKUP(F76,A2数据库!E:G,2,0)</f>
        <v>#N/A</v>
      </c>
      <c r="L76" s="18" t="e">
        <f>VLOOKUP(F76,A2数据库!E:G,3,0)</f>
        <v>#N/A</v>
      </c>
      <c r="M76" s="18"/>
    </row>
    <row r="77" spans="1:13" x14ac:dyDescent="0.25">
      <c r="A77" s="3"/>
      <c r="B77" s="3"/>
      <c r="C77" s="3"/>
      <c r="D77" s="3"/>
      <c r="E77" s="18" t="str">
        <f t="shared" si="2"/>
        <v/>
      </c>
      <c r="F77" s="18" t="str">
        <f t="shared" si="2"/>
        <v/>
      </c>
      <c r="G77" s="18" t="e">
        <f>VLOOKUP(D77,A2数据库!A:D,3,0)</f>
        <v>#N/A</v>
      </c>
      <c r="H77" s="18">
        <f t="shared" si="3"/>
        <v>0</v>
      </c>
      <c r="I77" s="19">
        <f t="shared" si="3"/>
        <v>0</v>
      </c>
      <c r="J77" s="18" t="e">
        <f>VLOOKUP(D77,A2数据库!A:D,4,0)</f>
        <v>#N/A</v>
      </c>
      <c r="K77" s="18" t="e">
        <f>VLOOKUP(F77,A2数据库!E:G,2,0)</f>
        <v>#N/A</v>
      </c>
      <c r="L77" s="18" t="e">
        <f>VLOOKUP(F77,A2数据库!E:G,3,0)</f>
        <v>#N/A</v>
      </c>
      <c r="M77" s="18"/>
    </row>
    <row r="78" spans="1:13" x14ac:dyDescent="0.25">
      <c r="A78" s="3"/>
      <c r="B78" s="3"/>
      <c r="C78" s="3"/>
      <c r="D78" s="3"/>
      <c r="E78" s="18" t="str">
        <f t="shared" si="2"/>
        <v/>
      </c>
      <c r="F78" s="18" t="str">
        <f t="shared" si="2"/>
        <v/>
      </c>
      <c r="G78" s="18" t="e">
        <f>VLOOKUP(D78,A2数据库!A:D,3,0)</f>
        <v>#N/A</v>
      </c>
      <c r="H78" s="18">
        <f t="shared" si="3"/>
        <v>0</v>
      </c>
      <c r="I78" s="19">
        <f t="shared" si="3"/>
        <v>0</v>
      </c>
      <c r="J78" s="18" t="e">
        <f>VLOOKUP(D78,A2数据库!A:D,4,0)</f>
        <v>#N/A</v>
      </c>
      <c r="K78" s="18" t="e">
        <f>VLOOKUP(F78,A2数据库!E:G,2,0)</f>
        <v>#N/A</v>
      </c>
      <c r="L78" s="18" t="e">
        <f>VLOOKUP(F78,A2数据库!E:G,3,0)</f>
        <v>#N/A</v>
      </c>
      <c r="M78" s="18"/>
    </row>
    <row r="79" spans="1:13" x14ac:dyDescent="0.25">
      <c r="A79" s="3"/>
      <c r="B79" s="3"/>
      <c r="C79" s="3"/>
      <c r="D79" s="3"/>
      <c r="E79" s="18" t="str">
        <f t="shared" si="2"/>
        <v/>
      </c>
      <c r="F79" s="18" t="str">
        <f t="shared" si="2"/>
        <v/>
      </c>
      <c r="G79" s="18" t="e">
        <f>VLOOKUP(D79,A2数据库!A:D,3,0)</f>
        <v>#N/A</v>
      </c>
      <c r="H79" s="18">
        <f t="shared" si="3"/>
        <v>0</v>
      </c>
      <c r="I79" s="19">
        <f t="shared" si="3"/>
        <v>0</v>
      </c>
      <c r="J79" s="18" t="e">
        <f>VLOOKUP(D79,A2数据库!A:D,4,0)</f>
        <v>#N/A</v>
      </c>
      <c r="K79" s="18" t="e">
        <f>VLOOKUP(F79,A2数据库!E:G,2,0)</f>
        <v>#N/A</v>
      </c>
      <c r="L79" s="18" t="e">
        <f>VLOOKUP(F79,A2数据库!E:G,3,0)</f>
        <v>#N/A</v>
      </c>
      <c r="M79" s="18"/>
    </row>
    <row r="80" spans="1:13" x14ac:dyDescent="0.25">
      <c r="A80" s="3"/>
      <c r="B80" s="3"/>
      <c r="C80" s="3"/>
      <c r="D80" s="3"/>
      <c r="E80" s="18" t="str">
        <f t="shared" si="2"/>
        <v/>
      </c>
      <c r="F80" s="18" t="str">
        <f t="shared" si="2"/>
        <v/>
      </c>
      <c r="G80" s="18" t="e">
        <f>VLOOKUP(D80,A2数据库!A:D,3,0)</f>
        <v>#N/A</v>
      </c>
      <c r="H80" s="18">
        <f t="shared" si="3"/>
        <v>0</v>
      </c>
      <c r="I80" s="19">
        <f t="shared" si="3"/>
        <v>0</v>
      </c>
      <c r="J80" s="18" t="e">
        <f>VLOOKUP(D80,A2数据库!A:D,4,0)</f>
        <v>#N/A</v>
      </c>
      <c r="K80" s="18" t="e">
        <f>VLOOKUP(F80,A2数据库!E:G,2,0)</f>
        <v>#N/A</v>
      </c>
      <c r="L80" s="18" t="e">
        <f>VLOOKUP(F80,A2数据库!E:G,3,0)</f>
        <v>#N/A</v>
      </c>
      <c r="M80" s="18"/>
    </row>
    <row r="81" spans="1:13" x14ac:dyDescent="0.25">
      <c r="A81" s="3"/>
      <c r="B81" s="3"/>
      <c r="C81" s="3"/>
      <c r="D81" s="3"/>
      <c r="E81" s="18" t="str">
        <f t="shared" si="2"/>
        <v/>
      </c>
      <c r="F81" s="18" t="str">
        <f t="shared" si="2"/>
        <v/>
      </c>
      <c r="G81" s="18" t="e">
        <f>VLOOKUP(D81,A2数据库!A:D,3,0)</f>
        <v>#N/A</v>
      </c>
      <c r="H81" s="18">
        <f t="shared" si="3"/>
        <v>0</v>
      </c>
      <c r="I81" s="19">
        <f t="shared" si="3"/>
        <v>0</v>
      </c>
      <c r="J81" s="18" t="e">
        <f>VLOOKUP(D81,A2数据库!A:D,4,0)</f>
        <v>#N/A</v>
      </c>
      <c r="K81" s="18" t="e">
        <f>VLOOKUP(F81,A2数据库!E:G,2,0)</f>
        <v>#N/A</v>
      </c>
      <c r="L81" s="18" t="e">
        <f>VLOOKUP(F81,A2数据库!E:G,3,0)</f>
        <v>#N/A</v>
      </c>
      <c r="M81" s="18"/>
    </row>
    <row r="82" spans="1:13" x14ac:dyDescent="0.25">
      <c r="A82" s="3"/>
      <c r="B82" s="3"/>
      <c r="C82" s="3"/>
      <c r="D82" s="3"/>
      <c r="E82" s="18" t="str">
        <f t="shared" si="2"/>
        <v/>
      </c>
      <c r="F82" s="18" t="str">
        <f t="shared" si="2"/>
        <v/>
      </c>
      <c r="G82" s="18" t="e">
        <f>VLOOKUP(D82,A2数据库!A:D,3,0)</f>
        <v>#N/A</v>
      </c>
      <c r="H82" s="18">
        <f t="shared" si="3"/>
        <v>0</v>
      </c>
      <c r="I82" s="19">
        <f t="shared" si="3"/>
        <v>0</v>
      </c>
      <c r="J82" s="18" t="e">
        <f>VLOOKUP(D82,A2数据库!A:D,4,0)</f>
        <v>#N/A</v>
      </c>
      <c r="K82" s="18" t="e">
        <f>VLOOKUP(F82,A2数据库!E:G,2,0)</f>
        <v>#N/A</v>
      </c>
      <c r="L82" s="18" t="e">
        <f>VLOOKUP(F82,A2数据库!E:G,3,0)</f>
        <v>#N/A</v>
      </c>
      <c r="M82" s="18"/>
    </row>
    <row r="83" spans="1:13" x14ac:dyDescent="0.25">
      <c r="A83" s="3"/>
      <c r="B83" s="3"/>
      <c r="C83" s="3"/>
      <c r="D83" s="3"/>
      <c r="E83" s="18" t="str">
        <f t="shared" si="2"/>
        <v/>
      </c>
      <c r="F83" s="18" t="str">
        <f t="shared" si="2"/>
        <v/>
      </c>
      <c r="G83" s="18" t="e">
        <f>VLOOKUP(D83,A2数据库!A:D,3,0)</f>
        <v>#N/A</v>
      </c>
      <c r="H83" s="18">
        <f t="shared" si="3"/>
        <v>0</v>
      </c>
      <c r="I83" s="19">
        <f t="shared" si="3"/>
        <v>0</v>
      </c>
      <c r="J83" s="18" t="e">
        <f>VLOOKUP(D83,A2数据库!A:D,4,0)</f>
        <v>#N/A</v>
      </c>
      <c r="K83" s="18" t="e">
        <f>VLOOKUP(F83,A2数据库!E:G,2,0)</f>
        <v>#N/A</v>
      </c>
      <c r="L83" s="18" t="e">
        <f>VLOOKUP(F83,A2数据库!E:G,3,0)</f>
        <v>#N/A</v>
      </c>
      <c r="M83" s="18"/>
    </row>
    <row r="84" spans="1:13" x14ac:dyDescent="0.25">
      <c r="A84" s="3"/>
      <c r="B84" s="3"/>
      <c r="C84" s="3"/>
      <c r="D84" s="3"/>
      <c r="E84" s="18" t="str">
        <f t="shared" si="2"/>
        <v/>
      </c>
      <c r="F84" s="18" t="str">
        <f t="shared" si="2"/>
        <v/>
      </c>
      <c r="G84" s="18" t="e">
        <f>VLOOKUP(D84,A2数据库!A:D,3,0)</f>
        <v>#N/A</v>
      </c>
      <c r="H84" s="18">
        <f t="shared" si="3"/>
        <v>0</v>
      </c>
      <c r="I84" s="19">
        <f t="shared" si="3"/>
        <v>0</v>
      </c>
      <c r="J84" s="18" t="e">
        <f>VLOOKUP(D84,A2数据库!A:D,4,0)</f>
        <v>#N/A</v>
      </c>
      <c r="K84" s="18" t="e">
        <f>VLOOKUP(F84,A2数据库!E:G,2,0)</f>
        <v>#N/A</v>
      </c>
      <c r="L84" s="18" t="e">
        <f>VLOOKUP(F84,A2数据库!E:G,3,0)</f>
        <v>#N/A</v>
      </c>
      <c r="M84" s="18"/>
    </row>
    <row r="85" spans="1:13" x14ac:dyDescent="0.25">
      <c r="A85" s="3"/>
      <c r="B85" s="3"/>
      <c r="C85" s="3"/>
      <c r="D85" s="3"/>
      <c r="E85" s="18" t="str">
        <f t="shared" si="2"/>
        <v/>
      </c>
      <c r="F85" s="18" t="str">
        <f t="shared" si="2"/>
        <v/>
      </c>
      <c r="G85" s="18" t="e">
        <f>VLOOKUP(D85,A2数据库!A:D,3,0)</f>
        <v>#N/A</v>
      </c>
      <c r="H85" s="18">
        <f t="shared" si="3"/>
        <v>0</v>
      </c>
      <c r="I85" s="19">
        <f t="shared" si="3"/>
        <v>0</v>
      </c>
      <c r="J85" s="18" t="e">
        <f>VLOOKUP(D85,A2数据库!A:D,4,0)</f>
        <v>#N/A</v>
      </c>
      <c r="K85" s="18" t="e">
        <f>VLOOKUP(F85,A2数据库!E:G,2,0)</f>
        <v>#N/A</v>
      </c>
      <c r="L85" s="18" t="e">
        <f>VLOOKUP(F85,A2数据库!E:G,3,0)</f>
        <v>#N/A</v>
      </c>
      <c r="M85" s="18"/>
    </row>
    <row r="86" spans="1:13" x14ac:dyDescent="0.25">
      <c r="A86" s="3"/>
      <c r="B86" s="3"/>
      <c r="C86" s="3"/>
      <c r="D86" s="3"/>
      <c r="E86" s="18" t="str">
        <f t="shared" si="2"/>
        <v/>
      </c>
      <c r="F86" s="18" t="str">
        <f t="shared" si="2"/>
        <v/>
      </c>
      <c r="G86" s="18" t="e">
        <f>VLOOKUP(D86,A2数据库!A:D,3,0)</f>
        <v>#N/A</v>
      </c>
      <c r="H86" s="18">
        <f t="shared" si="3"/>
        <v>0</v>
      </c>
      <c r="I86" s="19">
        <f t="shared" si="3"/>
        <v>0</v>
      </c>
      <c r="J86" s="18" t="e">
        <f>VLOOKUP(D86,A2数据库!A:D,4,0)</f>
        <v>#N/A</v>
      </c>
      <c r="K86" s="18" t="e">
        <f>VLOOKUP(F86,A2数据库!E:G,2,0)</f>
        <v>#N/A</v>
      </c>
      <c r="L86" s="18" t="e">
        <f>VLOOKUP(F86,A2数据库!E:G,3,0)</f>
        <v>#N/A</v>
      </c>
      <c r="M86" s="18"/>
    </row>
    <row r="87" spans="1:13" x14ac:dyDescent="0.25">
      <c r="A87" s="3"/>
      <c r="B87" s="3"/>
      <c r="C87" s="3"/>
      <c r="D87" s="3"/>
      <c r="E87" s="18" t="str">
        <f t="shared" si="2"/>
        <v/>
      </c>
      <c r="F87" s="18" t="str">
        <f t="shared" si="2"/>
        <v/>
      </c>
      <c r="G87" s="18" t="e">
        <f>VLOOKUP(D87,A2数据库!A:D,3,0)</f>
        <v>#N/A</v>
      </c>
      <c r="H87" s="18">
        <f t="shared" si="3"/>
        <v>0</v>
      </c>
      <c r="I87" s="19">
        <f t="shared" si="3"/>
        <v>0</v>
      </c>
      <c r="J87" s="18" t="e">
        <f>VLOOKUP(D87,A2数据库!A:D,4,0)</f>
        <v>#N/A</v>
      </c>
      <c r="K87" s="18" t="e">
        <f>VLOOKUP(F87,A2数据库!E:G,2,0)</f>
        <v>#N/A</v>
      </c>
      <c r="L87" s="18" t="e">
        <f>VLOOKUP(F87,A2数据库!E:G,3,0)</f>
        <v>#N/A</v>
      </c>
      <c r="M87" s="18"/>
    </row>
    <row r="88" spans="1:13" x14ac:dyDescent="0.25">
      <c r="A88" s="3"/>
      <c r="B88" s="3"/>
      <c r="C88" s="3"/>
      <c r="D88" s="3"/>
      <c r="E88" s="18" t="str">
        <f t="shared" si="2"/>
        <v/>
      </c>
      <c r="F88" s="18" t="str">
        <f t="shared" si="2"/>
        <v/>
      </c>
      <c r="G88" s="18" t="e">
        <f>VLOOKUP(D88,A2数据库!A:D,3,0)</f>
        <v>#N/A</v>
      </c>
      <c r="H88" s="18">
        <f t="shared" si="3"/>
        <v>0</v>
      </c>
      <c r="I88" s="19">
        <f t="shared" si="3"/>
        <v>0</v>
      </c>
      <c r="J88" s="18" t="e">
        <f>VLOOKUP(D88,A2数据库!A:D,4,0)</f>
        <v>#N/A</v>
      </c>
      <c r="K88" s="18" t="e">
        <f>VLOOKUP(F88,A2数据库!E:G,2,0)</f>
        <v>#N/A</v>
      </c>
      <c r="L88" s="18" t="e">
        <f>VLOOKUP(F88,A2数据库!E:G,3,0)</f>
        <v>#N/A</v>
      </c>
      <c r="M88" s="18"/>
    </row>
    <row r="89" spans="1:13" x14ac:dyDescent="0.25">
      <c r="A89" s="3"/>
      <c r="B89" s="3"/>
      <c r="C89" s="3"/>
      <c r="D89" s="3"/>
      <c r="E89" s="18" t="str">
        <f t="shared" si="2"/>
        <v/>
      </c>
      <c r="F89" s="18" t="str">
        <f t="shared" si="2"/>
        <v/>
      </c>
      <c r="G89" s="18" t="e">
        <f>VLOOKUP(D89,A2数据库!A:D,3,0)</f>
        <v>#N/A</v>
      </c>
      <c r="H89" s="18">
        <f t="shared" si="3"/>
        <v>0</v>
      </c>
      <c r="I89" s="19">
        <f t="shared" si="3"/>
        <v>0</v>
      </c>
      <c r="J89" s="18" t="e">
        <f>VLOOKUP(D89,A2数据库!A:D,4,0)</f>
        <v>#N/A</v>
      </c>
      <c r="K89" s="18" t="e">
        <f>VLOOKUP(F89,A2数据库!E:G,2,0)</f>
        <v>#N/A</v>
      </c>
      <c r="L89" s="18" t="e">
        <f>VLOOKUP(F89,A2数据库!E:G,3,0)</f>
        <v>#N/A</v>
      </c>
      <c r="M89" s="18"/>
    </row>
    <row r="90" spans="1:13" x14ac:dyDescent="0.25">
      <c r="A90" s="3"/>
      <c r="B90" s="3"/>
      <c r="C90" s="3"/>
      <c r="D90" s="3"/>
      <c r="E90" s="18" t="str">
        <f t="shared" si="2"/>
        <v/>
      </c>
      <c r="F90" s="18" t="str">
        <f t="shared" si="2"/>
        <v/>
      </c>
      <c r="G90" s="18" t="e">
        <f>VLOOKUP(D90,A2数据库!A:D,3,0)</f>
        <v>#N/A</v>
      </c>
      <c r="H90" s="18">
        <f t="shared" si="3"/>
        <v>0</v>
      </c>
      <c r="I90" s="19">
        <f t="shared" si="3"/>
        <v>0</v>
      </c>
      <c r="J90" s="18" t="e">
        <f>VLOOKUP(D90,A2数据库!A:D,4,0)</f>
        <v>#N/A</v>
      </c>
      <c r="K90" s="18" t="e">
        <f>VLOOKUP(F90,A2数据库!E:G,2,0)</f>
        <v>#N/A</v>
      </c>
      <c r="L90" s="18" t="e">
        <f>VLOOKUP(F90,A2数据库!E:G,3,0)</f>
        <v>#N/A</v>
      </c>
      <c r="M90" s="18"/>
    </row>
    <row r="91" spans="1:13" x14ac:dyDescent="0.25">
      <c r="A91" s="3"/>
      <c r="B91" s="3"/>
      <c r="C91" s="3"/>
      <c r="D91" s="3"/>
      <c r="E91" s="18" t="str">
        <f t="shared" si="2"/>
        <v/>
      </c>
      <c r="F91" s="18" t="str">
        <f t="shared" si="2"/>
        <v/>
      </c>
      <c r="G91" s="18" t="e">
        <f>VLOOKUP(D91,A2数据库!A:D,3,0)</f>
        <v>#N/A</v>
      </c>
      <c r="H91" s="18">
        <f t="shared" si="3"/>
        <v>0</v>
      </c>
      <c r="I91" s="19">
        <f t="shared" si="3"/>
        <v>0</v>
      </c>
      <c r="J91" s="18" t="e">
        <f>VLOOKUP(D91,A2数据库!A:D,4,0)</f>
        <v>#N/A</v>
      </c>
      <c r="K91" s="18" t="e">
        <f>VLOOKUP(F91,A2数据库!E:G,2,0)</f>
        <v>#N/A</v>
      </c>
      <c r="L91" s="18" t="e">
        <f>VLOOKUP(F91,A2数据库!E:G,3,0)</f>
        <v>#N/A</v>
      </c>
      <c r="M91" s="18"/>
    </row>
    <row r="92" spans="1:13" x14ac:dyDescent="0.25">
      <c r="A92" s="3"/>
      <c r="B92" s="3"/>
      <c r="C92" s="3"/>
      <c r="D92" s="3"/>
      <c r="E92" s="18" t="str">
        <f t="shared" si="2"/>
        <v/>
      </c>
      <c r="F92" s="18" t="str">
        <f t="shared" si="2"/>
        <v/>
      </c>
      <c r="G92" s="18" t="e">
        <f>VLOOKUP(D92,A2数据库!A:D,3,0)</f>
        <v>#N/A</v>
      </c>
      <c r="H92" s="18">
        <f t="shared" si="3"/>
        <v>0</v>
      </c>
      <c r="I92" s="19">
        <f t="shared" si="3"/>
        <v>0</v>
      </c>
      <c r="J92" s="18" t="e">
        <f>VLOOKUP(D92,A2数据库!A:D,4,0)</f>
        <v>#N/A</v>
      </c>
      <c r="K92" s="18" t="e">
        <f>VLOOKUP(F92,A2数据库!E:G,2,0)</f>
        <v>#N/A</v>
      </c>
      <c r="L92" s="18" t="e">
        <f>VLOOKUP(F92,A2数据库!E:G,3,0)</f>
        <v>#N/A</v>
      </c>
      <c r="M92" s="18"/>
    </row>
    <row r="93" spans="1:13" x14ac:dyDescent="0.25">
      <c r="A93" s="3"/>
      <c r="B93" s="3"/>
      <c r="C93" s="3"/>
      <c r="D93" s="3"/>
      <c r="E93" s="18" t="str">
        <f t="shared" si="2"/>
        <v/>
      </c>
      <c r="F93" s="18" t="str">
        <f t="shared" si="2"/>
        <v/>
      </c>
      <c r="G93" s="18" t="e">
        <f>VLOOKUP(D93,A2数据库!A:D,3,0)</f>
        <v>#N/A</v>
      </c>
      <c r="H93" s="18">
        <f t="shared" si="3"/>
        <v>0</v>
      </c>
      <c r="I93" s="19">
        <f t="shared" si="3"/>
        <v>0</v>
      </c>
      <c r="J93" s="18" t="e">
        <f>VLOOKUP(D93,A2数据库!A:D,4,0)</f>
        <v>#N/A</v>
      </c>
      <c r="K93" s="18" t="e">
        <f>VLOOKUP(F93,A2数据库!E:G,2,0)</f>
        <v>#N/A</v>
      </c>
      <c r="L93" s="18" t="e">
        <f>VLOOKUP(F93,A2数据库!E:G,3,0)</f>
        <v>#N/A</v>
      </c>
      <c r="M93" s="18"/>
    </row>
    <row r="94" spans="1:13" x14ac:dyDescent="0.25">
      <c r="A94" s="3"/>
      <c r="B94" s="3"/>
      <c r="C94" s="3"/>
      <c r="D94" s="3"/>
      <c r="E94" s="18" t="str">
        <f t="shared" si="2"/>
        <v/>
      </c>
      <c r="F94" s="18" t="str">
        <f t="shared" si="2"/>
        <v/>
      </c>
      <c r="G94" s="18" t="e">
        <f>VLOOKUP(D94,A2数据库!A:D,3,0)</f>
        <v>#N/A</v>
      </c>
      <c r="H94" s="18">
        <f t="shared" si="3"/>
        <v>0</v>
      </c>
      <c r="I94" s="19">
        <f t="shared" si="3"/>
        <v>0</v>
      </c>
      <c r="J94" s="18" t="e">
        <f>VLOOKUP(D94,A2数据库!A:D,4,0)</f>
        <v>#N/A</v>
      </c>
      <c r="K94" s="18" t="e">
        <f>VLOOKUP(F94,A2数据库!E:G,2,0)</f>
        <v>#N/A</v>
      </c>
      <c r="L94" s="18" t="e">
        <f>VLOOKUP(F94,A2数据库!E:G,3,0)</f>
        <v>#N/A</v>
      </c>
      <c r="M94" s="18"/>
    </row>
    <row r="95" spans="1:13" x14ac:dyDescent="0.25">
      <c r="A95" s="3"/>
      <c r="B95" s="3"/>
      <c r="C95" s="3"/>
      <c r="D95" s="3"/>
      <c r="E95" s="18" t="str">
        <f t="shared" si="2"/>
        <v/>
      </c>
      <c r="F95" s="18" t="str">
        <f t="shared" si="2"/>
        <v/>
      </c>
      <c r="G95" s="18" t="e">
        <f>VLOOKUP(D95,A2数据库!A:D,3,0)</f>
        <v>#N/A</v>
      </c>
      <c r="H95" s="18">
        <f t="shared" si="3"/>
        <v>0</v>
      </c>
      <c r="I95" s="19">
        <f t="shared" si="3"/>
        <v>0</v>
      </c>
      <c r="J95" s="18" t="e">
        <f>VLOOKUP(D95,A2数据库!A:D,4,0)</f>
        <v>#N/A</v>
      </c>
      <c r="K95" s="18" t="e">
        <f>VLOOKUP(F95,A2数据库!E:G,2,0)</f>
        <v>#N/A</v>
      </c>
      <c r="L95" s="18" t="e">
        <f>VLOOKUP(F95,A2数据库!E:G,3,0)</f>
        <v>#N/A</v>
      </c>
      <c r="M95" s="18"/>
    </row>
    <row r="96" spans="1:13" x14ac:dyDescent="0.25">
      <c r="A96" s="3"/>
      <c r="B96" s="3"/>
      <c r="C96" s="3"/>
      <c r="D96" s="3"/>
      <c r="E96" s="18" t="str">
        <f t="shared" si="2"/>
        <v/>
      </c>
      <c r="F96" s="18" t="str">
        <f t="shared" si="2"/>
        <v/>
      </c>
      <c r="G96" s="18" t="e">
        <f>VLOOKUP(D96,A2数据库!A:D,3,0)</f>
        <v>#N/A</v>
      </c>
      <c r="H96" s="18">
        <f t="shared" si="3"/>
        <v>0</v>
      </c>
      <c r="I96" s="19">
        <f t="shared" si="3"/>
        <v>0</v>
      </c>
      <c r="J96" s="18" t="e">
        <f>VLOOKUP(D96,A2数据库!A:D,4,0)</f>
        <v>#N/A</v>
      </c>
      <c r="K96" s="18" t="e">
        <f>VLOOKUP(F96,A2数据库!E:G,2,0)</f>
        <v>#N/A</v>
      </c>
      <c r="L96" s="18" t="e">
        <f>VLOOKUP(F96,A2数据库!E:G,3,0)</f>
        <v>#N/A</v>
      </c>
      <c r="M96" s="18"/>
    </row>
    <row r="97" spans="1:13" x14ac:dyDescent="0.25">
      <c r="A97" s="3"/>
      <c r="B97" s="3"/>
      <c r="C97" s="3"/>
      <c r="D97" s="3"/>
      <c r="E97" s="18" t="str">
        <f t="shared" si="2"/>
        <v/>
      </c>
      <c r="F97" s="18" t="str">
        <f t="shared" si="2"/>
        <v/>
      </c>
      <c r="G97" s="18" t="e">
        <f>VLOOKUP(D97,A2数据库!A:D,3,0)</f>
        <v>#N/A</v>
      </c>
      <c r="H97" s="18">
        <f t="shared" si="3"/>
        <v>0</v>
      </c>
      <c r="I97" s="19">
        <f t="shared" si="3"/>
        <v>0</v>
      </c>
      <c r="J97" s="18" t="e">
        <f>VLOOKUP(D97,A2数据库!A:D,4,0)</f>
        <v>#N/A</v>
      </c>
      <c r="K97" s="18" t="e">
        <f>VLOOKUP(F97,A2数据库!E:G,2,0)</f>
        <v>#N/A</v>
      </c>
      <c r="L97" s="18" t="e">
        <f>VLOOKUP(F97,A2数据库!E:G,3,0)</f>
        <v>#N/A</v>
      </c>
      <c r="M97" s="18"/>
    </row>
    <row r="98" spans="1:13" x14ac:dyDescent="0.25">
      <c r="A98" s="3"/>
      <c r="B98" s="3"/>
      <c r="C98" s="3"/>
      <c r="D98" s="3"/>
      <c r="E98" s="18" t="str">
        <f t="shared" si="2"/>
        <v/>
      </c>
      <c r="F98" s="18" t="str">
        <f t="shared" si="2"/>
        <v/>
      </c>
      <c r="G98" s="18" t="e">
        <f>VLOOKUP(D98,A2数据库!A:D,3,0)</f>
        <v>#N/A</v>
      </c>
      <c r="H98" s="18">
        <f t="shared" si="3"/>
        <v>0</v>
      </c>
      <c r="I98" s="19">
        <f t="shared" si="3"/>
        <v>0</v>
      </c>
      <c r="J98" s="18" t="e">
        <f>VLOOKUP(D98,A2数据库!A:D,4,0)</f>
        <v>#N/A</v>
      </c>
      <c r="K98" s="18" t="e">
        <f>VLOOKUP(F98,A2数据库!E:G,2,0)</f>
        <v>#N/A</v>
      </c>
      <c r="L98" s="18" t="e">
        <f>VLOOKUP(F98,A2数据库!E:G,3,0)</f>
        <v>#N/A</v>
      </c>
      <c r="M98" s="18"/>
    </row>
    <row r="99" spans="1:13" x14ac:dyDescent="0.25">
      <c r="A99" s="3"/>
      <c r="B99" s="3"/>
      <c r="C99" s="3"/>
      <c r="D99" s="3"/>
      <c r="E99" s="18" t="str">
        <f t="shared" si="2"/>
        <v/>
      </c>
      <c r="F99" s="18" t="str">
        <f t="shared" si="2"/>
        <v/>
      </c>
      <c r="G99" s="18" t="e">
        <f>VLOOKUP(D99,A2数据库!A:D,3,0)</f>
        <v>#N/A</v>
      </c>
      <c r="H99" s="18">
        <f t="shared" si="3"/>
        <v>0</v>
      </c>
      <c r="I99" s="19">
        <f t="shared" si="3"/>
        <v>0</v>
      </c>
      <c r="J99" s="18" t="e">
        <f>VLOOKUP(D99,A2数据库!A:D,4,0)</f>
        <v>#N/A</v>
      </c>
      <c r="K99" s="18" t="e">
        <f>VLOOKUP(F99,A2数据库!E:G,2,0)</f>
        <v>#N/A</v>
      </c>
      <c r="L99" s="18" t="e">
        <f>VLOOKUP(F99,A2数据库!E:G,3,0)</f>
        <v>#N/A</v>
      </c>
      <c r="M99" s="18"/>
    </row>
    <row r="100" spans="1:13" x14ac:dyDescent="0.25">
      <c r="A100" s="3"/>
      <c r="B100" s="3"/>
      <c r="C100" s="3"/>
      <c r="D100" s="3"/>
      <c r="E100" s="18" t="str">
        <f t="shared" si="2"/>
        <v/>
      </c>
      <c r="F100" s="18" t="str">
        <f t="shared" si="2"/>
        <v/>
      </c>
      <c r="G100" s="18" t="e">
        <f>VLOOKUP(D100,A2数据库!A:D,3,0)</f>
        <v>#N/A</v>
      </c>
      <c r="H100" s="18">
        <f t="shared" si="3"/>
        <v>0</v>
      </c>
      <c r="I100" s="19">
        <f t="shared" si="3"/>
        <v>0</v>
      </c>
      <c r="J100" s="18" t="e">
        <f>VLOOKUP(D100,A2数据库!A:D,4,0)</f>
        <v>#N/A</v>
      </c>
      <c r="K100" s="18" t="e">
        <f>VLOOKUP(F100,A2数据库!E:G,2,0)</f>
        <v>#N/A</v>
      </c>
      <c r="L100" s="18" t="e">
        <f>VLOOKUP(F100,A2数据库!E:G,3,0)</f>
        <v>#N/A</v>
      </c>
      <c r="M100" s="18"/>
    </row>
  </sheetData>
  <sheetProtection algorithmName="SHA-512" hashValue="khwMbFYwFGg9Xp2xVbK+V1NmNno2e3GYSDS3JIfqIMqldSrwRSFmxj+Dkxfu1+R+98UbOK0pdeGl4Hp83MQghw==" saltValue="UG9DXSmasJWw3rVXA3fszA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52FBA-667F-4370-A76B-CCCEE88E70C1}">
  <sheetPr codeName="Sheet23"/>
  <dimension ref="A1:G8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6.90625" bestFit="1" customWidth="1"/>
    <col min="5" max="5" width="9.26953125" bestFit="1" customWidth="1"/>
    <col min="6" max="6" width="11.36328125" bestFit="1" customWidth="1"/>
    <col min="7" max="7" width="15.7265625" bestFit="1" customWidth="1"/>
  </cols>
  <sheetData>
    <row r="1" spans="1:7" x14ac:dyDescent="0.25">
      <c r="A1" s="45" t="str">
        <f>HYPERLINK("#管架编号及数量输入!J1","序号/回输入界面")</f>
        <v>序号/回输入界面</v>
      </c>
      <c r="B1" s="1"/>
      <c r="C1" s="41"/>
      <c r="D1" s="42"/>
      <c r="E1" s="77" t="s">
        <v>45</v>
      </c>
      <c r="F1" s="78"/>
      <c r="G1" s="79"/>
    </row>
    <row r="2" spans="1:7" x14ac:dyDescent="0.25">
      <c r="A2" s="1" t="s">
        <v>47</v>
      </c>
      <c r="B2" s="1" t="s">
        <v>46</v>
      </c>
      <c r="C2" s="1" t="s">
        <v>12</v>
      </c>
      <c r="D2" s="1" t="s">
        <v>3</v>
      </c>
      <c r="E2" s="1" t="s">
        <v>44</v>
      </c>
      <c r="F2" s="1" t="s">
        <v>57</v>
      </c>
      <c r="G2" s="1" t="s">
        <v>58</v>
      </c>
    </row>
    <row r="3" spans="1:7" x14ac:dyDescent="0.25">
      <c r="A3" s="1" t="s">
        <v>50</v>
      </c>
      <c r="B3" s="1" t="s">
        <v>62</v>
      </c>
      <c r="C3" s="1" t="s">
        <v>49</v>
      </c>
      <c r="D3" s="1" t="s">
        <v>36</v>
      </c>
      <c r="E3" s="1" t="s">
        <v>51</v>
      </c>
      <c r="F3" s="1" t="s">
        <v>52</v>
      </c>
      <c r="G3" s="1" t="s">
        <v>59</v>
      </c>
    </row>
    <row r="4" spans="1:7" x14ac:dyDescent="0.25">
      <c r="A4" s="1"/>
      <c r="B4" s="1"/>
      <c r="C4" s="1"/>
      <c r="D4" s="1"/>
      <c r="E4" s="1" t="s">
        <v>34</v>
      </c>
      <c r="F4" s="1" t="s">
        <v>53</v>
      </c>
      <c r="G4" s="1" t="s">
        <v>80</v>
      </c>
    </row>
    <row r="5" spans="1:7" x14ac:dyDescent="0.25">
      <c r="A5" s="1"/>
      <c r="B5" s="1"/>
      <c r="C5" s="1"/>
      <c r="D5" s="1"/>
      <c r="E5" s="1" t="s">
        <v>54</v>
      </c>
      <c r="F5" s="1" t="s">
        <v>52</v>
      </c>
      <c r="G5" s="1" t="s">
        <v>59</v>
      </c>
    </row>
    <row r="6" spans="1:7" x14ac:dyDescent="0.25">
      <c r="A6" s="1"/>
      <c r="B6" s="1"/>
      <c r="C6" s="1"/>
      <c r="D6" s="1"/>
      <c r="E6" s="1" t="s">
        <v>43</v>
      </c>
      <c r="F6" s="1" t="s">
        <v>55</v>
      </c>
      <c r="G6" s="1" t="s">
        <v>59</v>
      </c>
    </row>
    <row r="7" spans="1:7" x14ac:dyDescent="0.25">
      <c r="A7" s="1"/>
      <c r="B7" s="1"/>
      <c r="C7" s="1"/>
      <c r="D7" s="1"/>
      <c r="E7" s="1" t="s">
        <v>50</v>
      </c>
      <c r="F7" s="1" t="s">
        <v>56</v>
      </c>
      <c r="G7" s="1" t="s">
        <v>60</v>
      </c>
    </row>
    <row r="8" spans="1:7" x14ac:dyDescent="0.25">
      <c r="A8" s="1"/>
      <c r="B8" s="1"/>
      <c r="C8" s="1"/>
      <c r="D8" s="1"/>
      <c r="E8" s="1" t="s">
        <v>37</v>
      </c>
      <c r="F8" s="1" t="s">
        <v>38</v>
      </c>
      <c r="G8" s="1" t="s">
        <v>38</v>
      </c>
    </row>
  </sheetData>
  <sheetProtection algorithmName="SHA-512" hashValue="tnlRuFSC9l0XDRyYd6JZQKuD7X7LNKuW+kO8lFbuFtq7dY5m7xtxEHt3k0I4JVS0wuWQGYnUR9sKYknHB9kaDg==" saltValue="PVrYP5SrhN+NXGNbewWKQw==" spinCount="100000" sheet="1" objects="1" scenarios="1"/>
  <mergeCells count="1">
    <mergeCell ref="E1:G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DFDF7-5550-4330-9B01-A3B6D97832D5}">
  <sheetPr codeName="Sheet24"/>
  <dimension ref="A1:M100"/>
  <sheetViews>
    <sheetView workbookViewId="0"/>
  </sheetViews>
  <sheetFormatPr defaultRowHeight="14" x14ac:dyDescent="0.25"/>
  <cols>
    <col min="1" max="1" width="16.90625" style="23" bestFit="1" customWidth="1"/>
    <col min="2" max="2" width="15.7265625" style="35" bestFit="1" customWidth="1"/>
    <col min="3" max="3" width="5.26953125" bestFit="1" customWidth="1"/>
    <col min="5" max="6" width="8.7265625" style="20"/>
    <col min="7" max="7" width="16.90625" style="20" bestFit="1" customWidth="1"/>
    <col min="8" max="8" width="11.36328125" style="20" bestFit="1" customWidth="1"/>
    <col min="9" max="9" width="7.26953125" style="20" bestFit="1" customWidth="1"/>
    <col min="10" max="10" width="16.90625" style="20" bestFit="1" customWidth="1"/>
    <col min="11" max="11" width="11.36328125" style="20" bestFit="1" customWidth="1"/>
    <col min="12" max="12" width="15.7265625" style="20" bestFit="1" customWidth="1"/>
    <col min="13" max="13" width="8.7265625" style="20"/>
  </cols>
  <sheetData>
    <row r="1" spans="1:13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41</v>
      </c>
      <c r="F1" s="18" t="s">
        <v>42</v>
      </c>
      <c r="G1" s="18" t="s">
        <v>48</v>
      </c>
      <c r="H1" s="18" t="s">
        <v>2</v>
      </c>
      <c r="I1" s="19" t="s">
        <v>79</v>
      </c>
      <c r="J1" s="18" t="s">
        <v>3</v>
      </c>
      <c r="K1" s="18" t="s">
        <v>160</v>
      </c>
      <c r="L1" s="18" t="s">
        <v>61</v>
      </c>
      <c r="M1" s="18" t="s">
        <v>5</v>
      </c>
    </row>
    <row r="2" spans="1:13" x14ac:dyDescent="0.25">
      <c r="A2" s="22"/>
      <c r="B2" s="3"/>
      <c r="C2" s="3"/>
      <c r="D2" s="3"/>
      <c r="E2" s="18" t="str">
        <f>TRIM(MID(SUBSTITUTE($B2,"-",REPT(" ",99)),COLUMN(B2)*99-98,99))</f>
        <v/>
      </c>
      <c r="F2" s="18" t="str">
        <f>TRIM(MID(SUBSTITUTE($B2,"-",REPT(" ",99)),COLUMN(C2)*99-98,99))</f>
        <v/>
      </c>
      <c r="G2" s="18" t="e">
        <f>VLOOKUP(D2,A3数据库!A:D,3,0)</f>
        <v>#N/A</v>
      </c>
      <c r="H2" s="18">
        <f>B2</f>
        <v>0</v>
      </c>
      <c r="I2" s="19">
        <f>C2</f>
        <v>0</v>
      </c>
      <c r="J2" s="18" t="e">
        <f>VLOOKUP(D2,A3数据库!A:D,4,0)</f>
        <v>#N/A</v>
      </c>
      <c r="K2" s="18" t="e">
        <f>VLOOKUP(F2,A3数据库!E:G,2,0)</f>
        <v>#N/A</v>
      </c>
      <c r="L2" s="18" t="e">
        <f>VLOOKUP(F2,A3数据库!E:G,3,0)</f>
        <v>#N/A</v>
      </c>
      <c r="M2" s="18"/>
    </row>
    <row r="3" spans="1:13" x14ac:dyDescent="0.25">
      <c r="A3" s="22"/>
      <c r="B3" s="3"/>
      <c r="C3" s="3"/>
      <c r="D3" s="3"/>
      <c r="E3" s="18" t="str">
        <f t="shared" ref="E3:F66" si="0">TRIM(MID(SUBSTITUTE($B3,"-",REPT(" ",99)),COLUMN(B3)*99-98,99))</f>
        <v/>
      </c>
      <c r="F3" s="18" t="str">
        <f t="shared" si="0"/>
        <v/>
      </c>
      <c r="G3" s="18" t="e">
        <f>VLOOKUP(D3,A3数据库!A:D,3,0)</f>
        <v>#N/A</v>
      </c>
      <c r="H3" s="18">
        <f t="shared" ref="H3:I66" si="1">B3</f>
        <v>0</v>
      </c>
      <c r="I3" s="19">
        <f t="shared" si="1"/>
        <v>0</v>
      </c>
      <c r="J3" s="18" t="e">
        <f>VLOOKUP(D3,A3数据库!A:D,4,0)</f>
        <v>#N/A</v>
      </c>
      <c r="K3" s="18" t="e">
        <f>VLOOKUP(F3,A3数据库!E:G,2,0)</f>
        <v>#N/A</v>
      </c>
      <c r="L3" s="18" t="e">
        <f>VLOOKUP(F3,A3数据库!E:G,3,0)</f>
        <v>#N/A</v>
      </c>
      <c r="M3" s="18"/>
    </row>
    <row r="4" spans="1:13" x14ac:dyDescent="0.25">
      <c r="A4" s="22"/>
      <c r="B4" s="3"/>
      <c r="C4" s="3"/>
      <c r="D4" s="3"/>
      <c r="E4" s="18" t="str">
        <f t="shared" si="0"/>
        <v/>
      </c>
      <c r="F4" s="18" t="str">
        <f t="shared" si="0"/>
        <v/>
      </c>
      <c r="G4" s="18" t="e">
        <f>VLOOKUP(D4,A3数据库!A:D,3,0)</f>
        <v>#N/A</v>
      </c>
      <c r="H4" s="18">
        <f t="shared" si="1"/>
        <v>0</v>
      </c>
      <c r="I4" s="19">
        <f t="shared" si="1"/>
        <v>0</v>
      </c>
      <c r="J4" s="18" t="e">
        <f>VLOOKUP(D4,A3数据库!A:D,4,0)</f>
        <v>#N/A</v>
      </c>
      <c r="K4" s="18" t="e">
        <f>VLOOKUP(F4,A3数据库!E:G,2,0)</f>
        <v>#N/A</v>
      </c>
      <c r="L4" s="18" t="e">
        <f>VLOOKUP(F4,A3数据库!E:G,3,0)</f>
        <v>#N/A</v>
      </c>
      <c r="M4" s="18"/>
    </row>
    <row r="5" spans="1:13" x14ac:dyDescent="0.25">
      <c r="A5" s="22"/>
      <c r="B5" s="3"/>
      <c r="C5" s="3"/>
      <c r="D5" s="3"/>
      <c r="E5" s="18" t="str">
        <f t="shared" si="0"/>
        <v/>
      </c>
      <c r="F5" s="18" t="str">
        <f t="shared" si="0"/>
        <v/>
      </c>
      <c r="G5" s="18" t="e">
        <f>VLOOKUP(D5,A3数据库!A:D,3,0)</f>
        <v>#N/A</v>
      </c>
      <c r="H5" s="18">
        <f t="shared" si="1"/>
        <v>0</v>
      </c>
      <c r="I5" s="19">
        <f t="shared" si="1"/>
        <v>0</v>
      </c>
      <c r="J5" s="18" t="e">
        <f>VLOOKUP(D5,A3数据库!A:D,4,0)</f>
        <v>#N/A</v>
      </c>
      <c r="K5" s="18" t="e">
        <f>VLOOKUP(F5,A3数据库!E:G,2,0)</f>
        <v>#N/A</v>
      </c>
      <c r="L5" s="18" t="e">
        <f>VLOOKUP(F5,A3数据库!E:G,3,0)</f>
        <v>#N/A</v>
      </c>
      <c r="M5" s="18"/>
    </row>
    <row r="6" spans="1:13" x14ac:dyDescent="0.25">
      <c r="A6" s="22"/>
      <c r="B6" s="3"/>
      <c r="C6" s="3"/>
      <c r="D6" s="3"/>
      <c r="E6" s="18" t="str">
        <f t="shared" si="0"/>
        <v/>
      </c>
      <c r="F6" s="18" t="str">
        <f t="shared" si="0"/>
        <v/>
      </c>
      <c r="G6" s="18" t="e">
        <f>VLOOKUP(D6,A3数据库!A:D,3,0)</f>
        <v>#N/A</v>
      </c>
      <c r="H6" s="18">
        <f t="shared" si="1"/>
        <v>0</v>
      </c>
      <c r="I6" s="19">
        <f t="shared" si="1"/>
        <v>0</v>
      </c>
      <c r="J6" s="18" t="e">
        <f>VLOOKUP(D6,A3数据库!A:D,4,0)</f>
        <v>#N/A</v>
      </c>
      <c r="K6" s="18" t="e">
        <f>VLOOKUP(F6,A3数据库!E:G,2,0)</f>
        <v>#N/A</v>
      </c>
      <c r="L6" s="18" t="e">
        <f>VLOOKUP(F6,A3数据库!E:G,3,0)</f>
        <v>#N/A</v>
      </c>
      <c r="M6" s="18"/>
    </row>
    <row r="7" spans="1:13" x14ac:dyDescent="0.25">
      <c r="A7" s="22"/>
      <c r="B7" s="3"/>
      <c r="C7" s="3"/>
      <c r="D7" s="3"/>
      <c r="E7" s="18" t="str">
        <f t="shared" si="0"/>
        <v/>
      </c>
      <c r="F7" s="18" t="str">
        <f t="shared" si="0"/>
        <v/>
      </c>
      <c r="G7" s="18" t="e">
        <f>VLOOKUP(D7,A3数据库!A:D,3,0)</f>
        <v>#N/A</v>
      </c>
      <c r="H7" s="18">
        <f t="shared" si="1"/>
        <v>0</v>
      </c>
      <c r="I7" s="19">
        <f t="shared" si="1"/>
        <v>0</v>
      </c>
      <c r="J7" s="18" t="e">
        <f>VLOOKUP(D7,A3数据库!A:D,4,0)</f>
        <v>#N/A</v>
      </c>
      <c r="K7" s="18" t="e">
        <f>VLOOKUP(F7,A3数据库!E:G,2,0)</f>
        <v>#N/A</v>
      </c>
      <c r="L7" s="18" t="e">
        <f>VLOOKUP(F7,A3数据库!E:G,3,0)</f>
        <v>#N/A</v>
      </c>
      <c r="M7" s="18"/>
    </row>
    <row r="8" spans="1:13" x14ac:dyDescent="0.25">
      <c r="A8" s="22"/>
      <c r="B8" s="3"/>
      <c r="C8" s="3"/>
      <c r="D8" s="3"/>
      <c r="E8" s="18" t="str">
        <f t="shared" si="0"/>
        <v/>
      </c>
      <c r="F8" s="18" t="str">
        <f t="shared" si="0"/>
        <v/>
      </c>
      <c r="G8" s="18" t="e">
        <f>VLOOKUP(D8,A3数据库!A:D,3,0)</f>
        <v>#N/A</v>
      </c>
      <c r="H8" s="18">
        <f t="shared" si="1"/>
        <v>0</v>
      </c>
      <c r="I8" s="19">
        <f t="shared" si="1"/>
        <v>0</v>
      </c>
      <c r="J8" s="18" t="e">
        <f>VLOOKUP(D8,A3数据库!A:D,4,0)</f>
        <v>#N/A</v>
      </c>
      <c r="K8" s="18" t="e">
        <f>VLOOKUP(F8,A3数据库!E:G,2,0)</f>
        <v>#N/A</v>
      </c>
      <c r="L8" s="18" t="e">
        <f>VLOOKUP(F8,A3数据库!E:G,3,0)</f>
        <v>#N/A</v>
      </c>
      <c r="M8" s="18"/>
    </row>
    <row r="9" spans="1:13" x14ac:dyDescent="0.25">
      <c r="A9" s="22"/>
      <c r="B9" s="3"/>
      <c r="C9" s="3"/>
      <c r="D9" s="3"/>
      <c r="E9" s="18" t="str">
        <f t="shared" si="0"/>
        <v/>
      </c>
      <c r="F9" s="18" t="str">
        <f t="shared" si="0"/>
        <v/>
      </c>
      <c r="G9" s="18" t="e">
        <f>VLOOKUP(D9,A3数据库!A:D,3,0)</f>
        <v>#N/A</v>
      </c>
      <c r="H9" s="18">
        <f t="shared" si="1"/>
        <v>0</v>
      </c>
      <c r="I9" s="19">
        <f t="shared" si="1"/>
        <v>0</v>
      </c>
      <c r="J9" s="18" t="e">
        <f>VLOOKUP(D9,A3数据库!A:D,4,0)</f>
        <v>#N/A</v>
      </c>
      <c r="K9" s="18" t="e">
        <f>VLOOKUP(F9,A3数据库!E:G,2,0)</f>
        <v>#N/A</v>
      </c>
      <c r="L9" s="18" t="e">
        <f>VLOOKUP(F9,A3数据库!E:G,3,0)</f>
        <v>#N/A</v>
      </c>
      <c r="M9" s="18"/>
    </row>
    <row r="10" spans="1:13" x14ac:dyDescent="0.25">
      <c r="A10" s="22"/>
      <c r="B10" s="3"/>
      <c r="C10" s="3"/>
      <c r="D10" s="3"/>
      <c r="E10" s="18" t="str">
        <f t="shared" si="0"/>
        <v/>
      </c>
      <c r="F10" s="18" t="str">
        <f t="shared" si="0"/>
        <v/>
      </c>
      <c r="G10" s="18" t="e">
        <f>VLOOKUP(D10,A3数据库!A:D,3,0)</f>
        <v>#N/A</v>
      </c>
      <c r="H10" s="18">
        <f t="shared" si="1"/>
        <v>0</v>
      </c>
      <c r="I10" s="19">
        <f t="shared" si="1"/>
        <v>0</v>
      </c>
      <c r="J10" s="18" t="e">
        <f>VLOOKUP(D10,A3数据库!A:D,4,0)</f>
        <v>#N/A</v>
      </c>
      <c r="K10" s="18" t="e">
        <f>VLOOKUP(F10,A3数据库!E:G,2,0)</f>
        <v>#N/A</v>
      </c>
      <c r="L10" s="18" t="e">
        <f>VLOOKUP(F10,A3数据库!E:G,3,0)</f>
        <v>#N/A</v>
      </c>
      <c r="M10" s="18"/>
    </row>
    <row r="11" spans="1:13" x14ac:dyDescent="0.25">
      <c r="A11" s="22"/>
      <c r="B11" s="3"/>
      <c r="C11" s="3"/>
      <c r="D11" s="3"/>
      <c r="E11" s="18" t="str">
        <f t="shared" si="0"/>
        <v/>
      </c>
      <c r="F11" s="18" t="str">
        <f t="shared" si="0"/>
        <v/>
      </c>
      <c r="G11" s="18" t="e">
        <f>VLOOKUP(D11,A3数据库!A:D,3,0)</f>
        <v>#N/A</v>
      </c>
      <c r="H11" s="18">
        <f t="shared" si="1"/>
        <v>0</v>
      </c>
      <c r="I11" s="19">
        <f t="shared" si="1"/>
        <v>0</v>
      </c>
      <c r="J11" s="18" t="e">
        <f>VLOOKUP(D11,A3数据库!A:D,4,0)</f>
        <v>#N/A</v>
      </c>
      <c r="K11" s="18" t="e">
        <f>VLOOKUP(F11,A3数据库!E:G,2,0)</f>
        <v>#N/A</v>
      </c>
      <c r="L11" s="18" t="e">
        <f>VLOOKUP(F11,A3数据库!E:G,3,0)</f>
        <v>#N/A</v>
      </c>
      <c r="M11" s="18"/>
    </row>
    <row r="12" spans="1:13" x14ac:dyDescent="0.25">
      <c r="A12" s="22"/>
      <c r="B12" s="3"/>
      <c r="C12" s="3"/>
      <c r="D12" s="3"/>
      <c r="E12" s="18" t="str">
        <f t="shared" si="0"/>
        <v/>
      </c>
      <c r="F12" s="18" t="str">
        <f t="shared" si="0"/>
        <v/>
      </c>
      <c r="G12" s="18" t="e">
        <f>VLOOKUP(D12,A3数据库!A:D,3,0)</f>
        <v>#N/A</v>
      </c>
      <c r="H12" s="18">
        <f t="shared" si="1"/>
        <v>0</v>
      </c>
      <c r="I12" s="19">
        <f t="shared" si="1"/>
        <v>0</v>
      </c>
      <c r="J12" s="18" t="e">
        <f>VLOOKUP(D12,A3数据库!A:D,4,0)</f>
        <v>#N/A</v>
      </c>
      <c r="K12" s="18" t="e">
        <f>VLOOKUP(F12,A3数据库!E:G,2,0)</f>
        <v>#N/A</v>
      </c>
      <c r="L12" s="18" t="e">
        <f>VLOOKUP(F12,A3数据库!E:G,3,0)</f>
        <v>#N/A</v>
      </c>
      <c r="M12" s="18"/>
    </row>
    <row r="13" spans="1:13" x14ac:dyDescent="0.25">
      <c r="A13" s="22"/>
      <c r="B13" s="3"/>
      <c r="C13" s="3"/>
      <c r="D13" s="3"/>
      <c r="E13" s="18" t="str">
        <f t="shared" si="0"/>
        <v/>
      </c>
      <c r="F13" s="18" t="str">
        <f t="shared" si="0"/>
        <v/>
      </c>
      <c r="G13" s="18" t="e">
        <f>VLOOKUP(D13,A3数据库!A:D,3,0)</f>
        <v>#N/A</v>
      </c>
      <c r="H13" s="18">
        <f t="shared" si="1"/>
        <v>0</v>
      </c>
      <c r="I13" s="19">
        <f t="shared" si="1"/>
        <v>0</v>
      </c>
      <c r="J13" s="18" t="e">
        <f>VLOOKUP(D13,A3数据库!A:D,4,0)</f>
        <v>#N/A</v>
      </c>
      <c r="K13" s="18" t="e">
        <f>VLOOKUP(F13,A3数据库!E:G,2,0)</f>
        <v>#N/A</v>
      </c>
      <c r="L13" s="18" t="e">
        <f>VLOOKUP(F13,A3数据库!E:G,3,0)</f>
        <v>#N/A</v>
      </c>
      <c r="M13" s="18"/>
    </row>
    <row r="14" spans="1:13" x14ac:dyDescent="0.25">
      <c r="A14" s="22"/>
      <c r="B14" s="3"/>
      <c r="C14" s="3"/>
      <c r="D14" s="3"/>
      <c r="E14" s="18" t="str">
        <f t="shared" si="0"/>
        <v/>
      </c>
      <c r="F14" s="18" t="str">
        <f t="shared" si="0"/>
        <v/>
      </c>
      <c r="G14" s="18" t="e">
        <f>VLOOKUP(D14,A3数据库!A:D,3,0)</f>
        <v>#N/A</v>
      </c>
      <c r="H14" s="18">
        <f t="shared" si="1"/>
        <v>0</v>
      </c>
      <c r="I14" s="19">
        <f t="shared" si="1"/>
        <v>0</v>
      </c>
      <c r="J14" s="18" t="e">
        <f>VLOOKUP(D14,A3数据库!A:D,4,0)</f>
        <v>#N/A</v>
      </c>
      <c r="K14" s="18" t="e">
        <f>VLOOKUP(F14,A3数据库!E:G,2,0)</f>
        <v>#N/A</v>
      </c>
      <c r="L14" s="18" t="e">
        <f>VLOOKUP(F14,A3数据库!E:G,3,0)</f>
        <v>#N/A</v>
      </c>
      <c r="M14" s="18"/>
    </row>
    <row r="15" spans="1:13" x14ac:dyDescent="0.25">
      <c r="A15" s="22"/>
      <c r="B15" s="3"/>
      <c r="C15" s="3"/>
      <c r="D15" s="3"/>
      <c r="E15" s="18" t="str">
        <f t="shared" si="0"/>
        <v/>
      </c>
      <c r="F15" s="18" t="str">
        <f t="shared" si="0"/>
        <v/>
      </c>
      <c r="G15" s="18" t="e">
        <f>VLOOKUP(D15,A3数据库!A:D,3,0)</f>
        <v>#N/A</v>
      </c>
      <c r="H15" s="18">
        <f t="shared" si="1"/>
        <v>0</v>
      </c>
      <c r="I15" s="19">
        <f t="shared" si="1"/>
        <v>0</v>
      </c>
      <c r="J15" s="18" t="e">
        <f>VLOOKUP(D15,A3数据库!A:D,4,0)</f>
        <v>#N/A</v>
      </c>
      <c r="K15" s="18" t="e">
        <f>VLOOKUP(F15,A3数据库!E:G,2,0)</f>
        <v>#N/A</v>
      </c>
      <c r="L15" s="18" t="e">
        <f>VLOOKUP(F15,A3数据库!E:G,3,0)</f>
        <v>#N/A</v>
      </c>
      <c r="M15" s="18"/>
    </row>
    <row r="16" spans="1:13" x14ac:dyDescent="0.25">
      <c r="A16" s="22"/>
      <c r="B16" s="3"/>
      <c r="C16" s="3"/>
      <c r="D16" s="3"/>
      <c r="E16" s="18" t="str">
        <f t="shared" si="0"/>
        <v/>
      </c>
      <c r="F16" s="18" t="str">
        <f t="shared" si="0"/>
        <v/>
      </c>
      <c r="G16" s="18" t="e">
        <f>VLOOKUP(D16,A3数据库!A:D,3,0)</f>
        <v>#N/A</v>
      </c>
      <c r="H16" s="18">
        <f t="shared" si="1"/>
        <v>0</v>
      </c>
      <c r="I16" s="19">
        <f t="shared" si="1"/>
        <v>0</v>
      </c>
      <c r="J16" s="18" t="e">
        <f>VLOOKUP(D16,A3数据库!A:D,4,0)</f>
        <v>#N/A</v>
      </c>
      <c r="K16" s="18" t="e">
        <f>VLOOKUP(F16,A3数据库!E:G,2,0)</f>
        <v>#N/A</v>
      </c>
      <c r="L16" s="18" t="e">
        <f>VLOOKUP(F16,A3数据库!E:G,3,0)</f>
        <v>#N/A</v>
      </c>
      <c r="M16" s="18"/>
    </row>
    <row r="17" spans="1:13" x14ac:dyDescent="0.25">
      <c r="A17" s="22"/>
      <c r="B17" s="3"/>
      <c r="C17" s="3"/>
      <c r="D17" s="3"/>
      <c r="E17" s="18" t="str">
        <f t="shared" si="0"/>
        <v/>
      </c>
      <c r="F17" s="18" t="str">
        <f t="shared" si="0"/>
        <v/>
      </c>
      <c r="G17" s="18" t="e">
        <f>VLOOKUP(D17,A3数据库!A:D,3,0)</f>
        <v>#N/A</v>
      </c>
      <c r="H17" s="18">
        <f t="shared" si="1"/>
        <v>0</v>
      </c>
      <c r="I17" s="19">
        <f t="shared" si="1"/>
        <v>0</v>
      </c>
      <c r="J17" s="18" t="e">
        <f>VLOOKUP(D17,A3数据库!A:D,4,0)</f>
        <v>#N/A</v>
      </c>
      <c r="K17" s="18" t="e">
        <f>VLOOKUP(F17,A3数据库!E:G,2,0)</f>
        <v>#N/A</v>
      </c>
      <c r="L17" s="18" t="e">
        <f>VLOOKUP(F17,A3数据库!E:G,3,0)</f>
        <v>#N/A</v>
      </c>
      <c r="M17" s="18"/>
    </row>
    <row r="18" spans="1:13" x14ac:dyDescent="0.25">
      <c r="A18" s="22"/>
      <c r="B18" s="3"/>
      <c r="C18" s="3"/>
      <c r="D18" s="3"/>
      <c r="E18" s="18" t="str">
        <f t="shared" si="0"/>
        <v/>
      </c>
      <c r="F18" s="18" t="str">
        <f t="shared" si="0"/>
        <v/>
      </c>
      <c r="G18" s="18" t="e">
        <f>VLOOKUP(D18,A3数据库!A:D,3,0)</f>
        <v>#N/A</v>
      </c>
      <c r="H18" s="18">
        <f t="shared" si="1"/>
        <v>0</v>
      </c>
      <c r="I18" s="19">
        <f t="shared" si="1"/>
        <v>0</v>
      </c>
      <c r="J18" s="18" t="e">
        <f>VLOOKUP(D18,A3数据库!A:D,4,0)</f>
        <v>#N/A</v>
      </c>
      <c r="K18" s="18" t="e">
        <f>VLOOKUP(F18,A3数据库!E:G,2,0)</f>
        <v>#N/A</v>
      </c>
      <c r="L18" s="18" t="e">
        <f>VLOOKUP(F18,A3数据库!E:G,3,0)</f>
        <v>#N/A</v>
      </c>
      <c r="M18" s="18"/>
    </row>
    <row r="19" spans="1:13" x14ac:dyDescent="0.25">
      <c r="A19" s="22"/>
      <c r="B19" s="3"/>
      <c r="C19" s="3"/>
      <c r="D19" s="3"/>
      <c r="E19" s="18" t="str">
        <f t="shared" si="0"/>
        <v/>
      </c>
      <c r="F19" s="18" t="str">
        <f t="shared" si="0"/>
        <v/>
      </c>
      <c r="G19" s="18" t="e">
        <f>VLOOKUP(D19,A3数据库!A:D,3,0)</f>
        <v>#N/A</v>
      </c>
      <c r="H19" s="18">
        <f t="shared" si="1"/>
        <v>0</v>
      </c>
      <c r="I19" s="19">
        <f t="shared" si="1"/>
        <v>0</v>
      </c>
      <c r="J19" s="18" t="e">
        <f>VLOOKUP(D19,A3数据库!A:D,4,0)</f>
        <v>#N/A</v>
      </c>
      <c r="K19" s="18" t="e">
        <f>VLOOKUP(F19,A3数据库!E:G,2,0)</f>
        <v>#N/A</v>
      </c>
      <c r="L19" s="18" t="e">
        <f>VLOOKUP(F19,A3数据库!E:G,3,0)</f>
        <v>#N/A</v>
      </c>
      <c r="M19" s="18"/>
    </row>
    <row r="20" spans="1:13" x14ac:dyDescent="0.25">
      <c r="A20" s="22"/>
      <c r="B20" s="3"/>
      <c r="C20" s="3"/>
      <c r="D20" s="3"/>
      <c r="E20" s="18" t="str">
        <f t="shared" si="0"/>
        <v/>
      </c>
      <c r="F20" s="18" t="str">
        <f t="shared" si="0"/>
        <v/>
      </c>
      <c r="G20" s="18" t="e">
        <f>VLOOKUP(D20,A3数据库!A:D,3,0)</f>
        <v>#N/A</v>
      </c>
      <c r="H20" s="18">
        <f t="shared" si="1"/>
        <v>0</v>
      </c>
      <c r="I20" s="19">
        <f t="shared" si="1"/>
        <v>0</v>
      </c>
      <c r="J20" s="18" t="e">
        <f>VLOOKUP(D20,A3数据库!A:D,4,0)</f>
        <v>#N/A</v>
      </c>
      <c r="K20" s="18" t="e">
        <f>VLOOKUP(F20,A3数据库!E:G,2,0)</f>
        <v>#N/A</v>
      </c>
      <c r="L20" s="18" t="e">
        <f>VLOOKUP(F20,A3数据库!E:G,3,0)</f>
        <v>#N/A</v>
      </c>
      <c r="M20" s="18"/>
    </row>
    <row r="21" spans="1:13" x14ac:dyDescent="0.25">
      <c r="A21" s="22"/>
      <c r="B21" s="3"/>
      <c r="C21" s="3"/>
      <c r="D21" s="3"/>
      <c r="E21" s="18" t="str">
        <f t="shared" si="0"/>
        <v/>
      </c>
      <c r="F21" s="18" t="str">
        <f t="shared" si="0"/>
        <v/>
      </c>
      <c r="G21" s="18" t="e">
        <f>VLOOKUP(D21,A3数据库!A:D,3,0)</f>
        <v>#N/A</v>
      </c>
      <c r="H21" s="18">
        <f t="shared" si="1"/>
        <v>0</v>
      </c>
      <c r="I21" s="19">
        <f t="shared" si="1"/>
        <v>0</v>
      </c>
      <c r="J21" s="18" t="e">
        <f>VLOOKUP(D21,A3数据库!A:D,4,0)</f>
        <v>#N/A</v>
      </c>
      <c r="K21" s="18" t="e">
        <f>VLOOKUP(F21,A3数据库!E:G,2,0)</f>
        <v>#N/A</v>
      </c>
      <c r="L21" s="18" t="e">
        <f>VLOOKUP(F21,A3数据库!E:G,3,0)</f>
        <v>#N/A</v>
      </c>
      <c r="M21" s="18"/>
    </row>
    <row r="22" spans="1:13" x14ac:dyDescent="0.25">
      <c r="A22" s="22"/>
      <c r="B22" s="3"/>
      <c r="C22" s="3"/>
      <c r="D22" s="3"/>
      <c r="E22" s="18" t="str">
        <f t="shared" si="0"/>
        <v/>
      </c>
      <c r="F22" s="18" t="str">
        <f t="shared" si="0"/>
        <v/>
      </c>
      <c r="G22" s="18" t="e">
        <f>VLOOKUP(D22,A3数据库!A:D,3,0)</f>
        <v>#N/A</v>
      </c>
      <c r="H22" s="18">
        <f t="shared" si="1"/>
        <v>0</v>
      </c>
      <c r="I22" s="19">
        <f t="shared" si="1"/>
        <v>0</v>
      </c>
      <c r="J22" s="18" t="e">
        <f>VLOOKUP(D22,A3数据库!A:D,4,0)</f>
        <v>#N/A</v>
      </c>
      <c r="K22" s="18" t="e">
        <f>VLOOKUP(F22,A3数据库!E:G,2,0)</f>
        <v>#N/A</v>
      </c>
      <c r="L22" s="18" t="e">
        <f>VLOOKUP(F22,A3数据库!E:G,3,0)</f>
        <v>#N/A</v>
      </c>
      <c r="M22" s="18"/>
    </row>
    <row r="23" spans="1:13" x14ac:dyDescent="0.25">
      <c r="A23" s="22"/>
      <c r="B23" s="3"/>
      <c r="C23" s="3"/>
      <c r="D23" s="3"/>
      <c r="E23" s="18" t="str">
        <f t="shared" si="0"/>
        <v/>
      </c>
      <c r="F23" s="18" t="str">
        <f t="shared" si="0"/>
        <v/>
      </c>
      <c r="G23" s="18" t="e">
        <f>VLOOKUP(D23,A3数据库!A:D,3,0)</f>
        <v>#N/A</v>
      </c>
      <c r="H23" s="18">
        <f t="shared" si="1"/>
        <v>0</v>
      </c>
      <c r="I23" s="19">
        <f t="shared" si="1"/>
        <v>0</v>
      </c>
      <c r="J23" s="18" t="e">
        <f>VLOOKUP(D23,A3数据库!A:D,4,0)</f>
        <v>#N/A</v>
      </c>
      <c r="K23" s="18" t="e">
        <f>VLOOKUP(F23,A3数据库!E:G,2,0)</f>
        <v>#N/A</v>
      </c>
      <c r="L23" s="18" t="e">
        <f>VLOOKUP(F23,A3数据库!E:G,3,0)</f>
        <v>#N/A</v>
      </c>
      <c r="M23" s="18"/>
    </row>
    <row r="24" spans="1:13" x14ac:dyDescent="0.25">
      <c r="A24" s="22"/>
      <c r="B24" s="3"/>
      <c r="C24" s="3"/>
      <c r="D24" s="3"/>
      <c r="E24" s="18" t="str">
        <f t="shared" si="0"/>
        <v/>
      </c>
      <c r="F24" s="18" t="str">
        <f t="shared" si="0"/>
        <v/>
      </c>
      <c r="G24" s="18" t="e">
        <f>VLOOKUP(D24,A3数据库!A:D,3,0)</f>
        <v>#N/A</v>
      </c>
      <c r="H24" s="18">
        <f t="shared" si="1"/>
        <v>0</v>
      </c>
      <c r="I24" s="19">
        <f t="shared" si="1"/>
        <v>0</v>
      </c>
      <c r="J24" s="18" t="e">
        <f>VLOOKUP(D24,A3数据库!A:D,4,0)</f>
        <v>#N/A</v>
      </c>
      <c r="K24" s="18" t="e">
        <f>VLOOKUP(F24,A3数据库!E:G,2,0)</f>
        <v>#N/A</v>
      </c>
      <c r="L24" s="18" t="e">
        <f>VLOOKUP(F24,A3数据库!E:G,3,0)</f>
        <v>#N/A</v>
      </c>
      <c r="M24" s="18"/>
    </row>
    <row r="25" spans="1:13" x14ac:dyDescent="0.25">
      <c r="A25" s="22"/>
      <c r="B25" s="3"/>
      <c r="C25" s="3"/>
      <c r="D25" s="3"/>
      <c r="E25" s="18" t="str">
        <f t="shared" si="0"/>
        <v/>
      </c>
      <c r="F25" s="18" t="str">
        <f t="shared" si="0"/>
        <v/>
      </c>
      <c r="G25" s="18" t="e">
        <f>VLOOKUP(D25,A3数据库!A:D,3,0)</f>
        <v>#N/A</v>
      </c>
      <c r="H25" s="18">
        <f t="shared" si="1"/>
        <v>0</v>
      </c>
      <c r="I25" s="19">
        <f t="shared" si="1"/>
        <v>0</v>
      </c>
      <c r="J25" s="18" t="e">
        <f>VLOOKUP(D25,A3数据库!A:D,4,0)</f>
        <v>#N/A</v>
      </c>
      <c r="K25" s="18" t="e">
        <f>VLOOKUP(F25,A3数据库!E:G,2,0)</f>
        <v>#N/A</v>
      </c>
      <c r="L25" s="18" t="e">
        <f>VLOOKUP(F25,A3数据库!E:G,3,0)</f>
        <v>#N/A</v>
      </c>
      <c r="M25" s="18"/>
    </row>
    <row r="26" spans="1:13" x14ac:dyDescent="0.25">
      <c r="A26" s="22"/>
      <c r="B26" s="3"/>
      <c r="C26" s="3"/>
      <c r="D26" s="3"/>
      <c r="E26" s="18" t="str">
        <f t="shared" si="0"/>
        <v/>
      </c>
      <c r="F26" s="18" t="str">
        <f t="shared" si="0"/>
        <v/>
      </c>
      <c r="G26" s="18" t="e">
        <f>VLOOKUP(D26,A3数据库!A:D,3,0)</f>
        <v>#N/A</v>
      </c>
      <c r="H26" s="18">
        <f t="shared" si="1"/>
        <v>0</v>
      </c>
      <c r="I26" s="19">
        <f t="shared" si="1"/>
        <v>0</v>
      </c>
      <c r="J26" s="18" t="e">
        <f>VLOOKUP(D26,A3数据库!A:D,4,0)</f>
        <v>#N/A</v>
      </c>
      <c r="K26" s="18" t="e">
        <f>VLOOKUP(F26,A3数据库!E:G,2,0)</f>
        <v>#N/A</v>
      </c>
      <c r="L26" s="18" t="e">
        <f>VLOOKUP(F26,A3数据库!E:G,3,0)</f>
        <v>#N/A</v>
      </c>
      <c r="M26" s="18"/>
    </row>
    <row r="27" spans="1:13" x14ac:dyDescent="0.25">
      <c r="A27" s="22"/>
      <c r="B27" s="3"/>
      <c r="C27" s="3"/>
      <c r="D27" s="3"/>
      <c r="E27" s="18" t="str">
        <f t="shared" si="0"/>
        <v/>
      </c>
      <c r="F27" s="18" t="str">
        <f t="shared" si="0"/>
        <v/>
      </c>
      <c r="G27" s="18" t="e">
        <f>VLOOKUP(D27,A3数据库!A:D,3,0)</f>
        <v>#N/A</v>
      </c>
      <c r="H27" s="18">
        <f t="shared" si="1"/>
        <v>0</v>
      </c>
      <c r="I27" s="19">
        <f t="shared" si="1"/>
        <v>0</v>
      </c>
      <c r="J27" s="18" t="e">
        <f>VLOOKUP(D27,A3数据库!A:D,4,0)</f>
        <v>#N/A</v>
      </c>
      <c r="K27" s="18" t="e">
        <f>VLOOKUP(F27,A3数据库!E:G,2,0)</f>
        <v>#N/A</v>
      </c>
      <c r="L27" s="18" t="e">
        <f>VLOOKUP(F27,A3数据库!E:G,3,0)</f>
        <v>#N/A</v>
      </c>
      <c r="M27" s="18"/>
    </row>
    <row r="28" spans="1:13" x14ac:dyDescent="0.25">
      <c r="A28" s="22"/>
      <c r="B28" s="3"/>
      <c r="C28" s="3"/>
      <c r="D28" s="3"/>
      <c r="E28" s="18" t="str">
        <f t="shared" si="0"/>
        <v/>
      </c>
      <c r="F28" s="18" t="str">
        <f t="shared" si="0"/>
        <v/>
      </c>
      <c r="G28" s="18" t="e">
        <f>VLOOKUP(D28,A3数据库!A:D,3,0)</f>
        <v>#N/A</v>
      </c>
      <c r="H28" s="18">
        <f t="shared" si="1"/>
        <v>0</v>
      </c>
      <c r="I28" s="19">
        <f t="shared" si="1"/>
        <v>0</v>
      </c>
      <c r="J28" s="18" t="e">
        <f>VLOOKUP(D28,A3数据库!A:D,4,0)</f>
        <v>#N/A</v>
      </c>
      <c r="K28" s="18" t="e">
        <f>VLOOKUP(F28,A3数据库!E:G,2,0)</f>
        <v>#N/A</v>
      </c>
      <c r="L28" s="18" t="e">
        <f>VLOOKUP(F28,A3数据库!E:G,3,0)</f>
        <v>#N/A</v>
      </c>
      <c r="M28" s="18"/>
    </row>
    <row r="29" spans="1:13" x14ac:dyDescent="0.25">
      <c r="A29" s="22"/>
      <c r="B29" s="3"/>
      <c r="C29" s="3"/>
      <c r="D29" s="3"/>
      <c r="E29" s="18" t="str">
        <f t="shared" si="0"/>
        <v/>
      </c>
      <c r="F29" s="18" t="str">
        <f t="shared" si="0"/>
        <v/>
      </c>
      <c r="G29" s="18" t="e">
        <f>VLOOKUP(D29,A3数据库!A:D,3,0)</f>
        <v>#N/A</v>
      </c>
      <c r="H29" s="18">
        <f t="shared" si="1"/>
        <v>0</v>
      </c>
      <c r="I29" s="19">
        <f t="shared" si="1"/>
        <v>0</v>
      </c>
      <c r="J29" s="18" t="e">
        <f>VLOOKUP(D29,A3数据库!A:D,4,0)</f>
        <v>#N/A</v>
      </c>
      <c r="K29" s="18" t="e">
        <f>VLOOKUP(F29,A3数据库!E:G,2,0)</f>
        <v>#N/A</v>
      </c>
      <c r="L29" s="18" t="e">
        <f>VLOOKUP(F29,A3数据库!E:G,3,0)</f>
        <v>#N/A</v>
      </c>
      <c r="M29" s="18"/>
    </row>
    <row r="30" spans="1:13" x14ac:dyDescent="0.25">
      <c r="A30" s="22"/>
      <c r="B30" s="3"/>
      <c r="C30" s="3"/>
      <c r="D30" s="3"/>
      <c r="E30" s="18" t="str">
        <f t="shared" si="0"/>
        <v/>
      </c>
      <c r="F30" s="18" t="str">
        <f t="shared" si="0"/>
        <v/>
      </c>
      <c r="G30" s="18" t="e">
        <f>VLOOKUP(D30,A3数据库!A:D,3,0)</f>
        <v>#N/A</v>
      </c>
      <c r="H30" s="18">
        <f t="shared" si="1"/>
        <v>0</v>
      </c>
      <c r="I30" s="19">
        <f t="shared" si="1"/>
        <v>0</v>
      </c>
      <c r="J30" s="18" t="e">
        <f>VLOOKUP(D30,A3数据库!A:D,4,0)</f>
        <v>#N/A</v>
      </c>
      <c r="K30" s="18" t="e">
        <f>VLOOKUP(F30,A3数据库!E:G,2,0)</f>
        <v>#N/A</v>
      </c>
      <c r="L30" s="18" t="e">
        <f>VLOOKUP(F30,A3数据库!E:G,3,0)</f>
        <v>#N/A</v>
      </c>
      <c r="M30" s="18"/>
    </row>
    <row r="31" spans="1:13" x14ac:dyDescent="0.25">
      <c r="A31" s="22"/>
      <c r="B31" s="3"/>
      <c r="C31" s="3"/>
      <c r="D31" s="3"/>
      <c r="E31" s="18" t="str">
        <f t="shared" si="0"/>
        <v/>
      </c>
      <c r="F31" s="18" t="str">
        <f t="shared" si="0"/>
        <v/>
      </c>
      <c r="G31" s="18" t="e">
        <f>VLOOKUP(D31,A3数据库!A:D,3,0)</f>
        <v>#N/A</v>
      </c>
      <c r="H31" s="18">
        <f t="shared" si="1"/>
        <v>0</v>
      </c>
      <c r="I31" s="19">
        <f t="shared" si="1"/>
        <v>0</v>
      </c>
      <c r="J31" s="18" t="e">
        <f>VLOOKUP(D31,A3数据库!A:D,4,0)</f>
        <v>#N/A</v>
      </c>
      <c r="K31" s="18" t="e">
        <f>VLOOKUP(F31,A3数据库!E:G,2,0)</f>
        <v>#N/A</v>
      </c>
      <c r="L31" s="18" t="e">
        <f>VLOOKUP(F31,A3数据库!E:G,3,0)</f>
        <v>#N/A</v>
      </c>
      <c r="M31" s="18"/>
    </row>
    <row r="32" spans="1:13" x14ac:dyDescent="0.25">
      <c r="A32" s="22"/>
      <c r="B32" s="3"/>
      <c r="C32" s="3"/>
      <c r="D32" s="3"/>
      <c r="E32" s="18" t="str">
        <f t="shared" si="0"/>
        <v/>
      </c>
      <c r="F32" s="18" t="str">
        <f t="shared" si="0"/>
        <v/>
      </c>
      <c r="G32" s="18" t="e">
        <f>VLOOKUP(D32,A3数据库!A:D,3,0)</f>
        <v>#N/A</v>
      </c>
      <c r="H32" s="18">
        <f t="shared" si="1"/>
        <v>0</v>
      </c>
      <c r="I32" s="19">
        <f t="shared" si="1"/>
        <v>0</v>
      </c>
      <c r="J32" s="18" t="e">
        <f>VLOOKUP(D32,A3数据库!A:D,4,0)</f>
        <v>#N/A</v>
      </c>
      <c r="K32" s="18" t="e">
        <f>VLOOKUP(F32,A3数据库!E:G,2,0)</f>
        <v>#N/A</v>
      </c>
      <c r="L32" s="18" t="e">
        <f>VLOOKUP(F32,A3数据库!E:G,3,0)</f>
        <v>#N/A</v>
      </c>
      <c r="M32" s="18"/>
    </row>
    <row r="33" spans="1:13" x14ac:dyDescent="0.25">
      <c r="A33" s="22"/>
      <c r="B33" s="3"/>
      <c r="C33" s="3"/>
      <c r="D33" s="3"/>
      <c r="E33" s="18" t="str">
        <f t="shared" si="0"/>
        <v/>
      </c>
      <c r="F33" s="18" t="str">
        <f t="shared" si="0"/>
        <v/>
      </c>
      <c r="G33" s="18" t="e">
        <f>VLOOKUP(D33,A3数据库!A:D,3,0)</f>
        <v>#N/A</v>
      </c>
      <c r="H33" s="18">
        <f t="shared" si="1"/>
        <v>0</v>
      </c>
      <c r="I33" s="19">
        <f t="shared" si="1"/>
        <v>0</v>
      </c>
      <c r="J33" s="18" t="e">
        <f>VLOOKUP(D33,A3数据库!A:D,4,0)</f>
        <v>#N/A</v>
      </c>
      <c r="K33" s="18" t="e">
        <f>VLOOKUP(F33,A3数据库!E:G,2,0)</f>
        <v>#N/A</v>
      </c>
      <c r="L33" s="18" t="e">
        <f>VLOOKUP(F33,A3数据库!E:G,3,0)</f>
        <v>#N/A</v>
      </c>
      <c r="M33" s="18"/>
    </row>
    <row r="34" spans="1:13" x14ac:dyDescent="0.25">
      <c r="A34" s="22"/>
      <c r="B34" s="3"/>
      <c r="C34" s="3"/>
      <c r="D34" s="3"/>
      <c r="E34" s="18" t="str">
        <f t="shared" si="0"/>
        <v/>
      </c>
      <c r="F34" s="18" t="str">
        <f t="shared" si="0"/>
        <v/>
      </c>
      <c r="G34" s="18" t="e">
        <f>VLOOKUP(D34,A3数据库!A:D,3,0)</f>
        <v>#N/A</v>
      </c>
      <c r="H34" s="18">
        <f t="shared" si="1"/>
        <v>0</v>
      </c>
      <c r="I34" s="19">
        <f t="shared" si="1"/>
        <v>0</v>
      </c>
      <c r="J34" s="18" t="e">
        <f>VLOOKUP(D34,A3数据库!A:D,4,0)</f>
        <v>#N/A</v>
      </c>
      <c r="K34" s="18" t="e">
        <f>VLOOKUP(F34,A3数据库!E:G,2,0)</f>
        <v>#N/A</v>
      </c>
      <c r="L34" s="18" t="e">
        <f>VLOOKUP(F34,A3数据库!E:G,3,0)</f>
        <v>#N/A</v>
      </c>
      <c r="M34" s="18"/>
    </row>
    <row r="35" spans="1:13" x14ac:dyDescent="0.25">
      <c r="A35" s="22"/>
      <c r="B35" s="3"/>
      <c r="C35" s="3"/>
      <c r="D35" s="3"/>
      <c r="E35" s="18" t="str">
        <f t="shared" si="0"/>
        <v/>
      </c>
      <c r="F35" s="18" t="str">
        <f t="shared" si="0"/>
        <v/>
      </c>
      <c r="G35" s="18" t="e">
        <f>VLOOKUP(D35,A3数据库!A:D,3,0)</f>
        <v>#N/A</v>
      </c>
      <c r="H35" s="18">
        <f t="shared" si="1"/>
        <v>0</v>
      </c>
      <c r="I35" s="19">
        <f t="shared" si="1"/>
        <v>0</v>
      </c>
      <c r="J35" s="18" t="e">
        <f>VLOOKUP(D35,A3数据库!A:D,4,0)</f>
        <v>#N/A</v>
      </c>
      <c r="K35" s="18" t="e">
        <f>VLOOKUP(F35,A3数据库!E:G,2,0)</f>
        <v>#N/A</v>
      </c>
      <c r="L35" s="18" t="e">
        <f>VLOOKUP(F35,A3数据库!E:G,3,0)</f>
        <v>#N/A</v>
      </c>
      <c r="M35" s="18"/>
    </row>
    <row r="36" spans="1:13" x14ac:dyDescent="0.25">
      <c r="A36" s="22"/>
      <c r="B36" s="3"/>
      <c r="C36" s="3"/>
      <c r="D36" s="3"/>
      <c r="E36" s="18" t="str">
        <f t="shared" si="0"/>
        <v/>
      </c>
      <c r="F36" s="18" t="str">
        <f t="shared" si="0"/>
        <v/>
      </c>
      <c r="G36" s="18" t="e">
        <f>VLOOKUP(D36,A3数据库!A:D,3,0)</f>
        <v>#N/A</v>
      </c>
      <c r="H36" s="18">
        <f t="shared" si="1"/>
        <v>0</v>
      </c>
      <c r="I36" s="19">
        <f t="shared" si="1"/>
        <v>0</v>
      </c>
      <c r="J36" s="18" t="e">
        <f>VLOOKUP(D36,A3数据库!A:D,4,0)</f>
        <v>#N/A</v>
      </c>
      <c r="K36" s="18" t="e">
        <f>VLOOKUP(F36,A3数据库!E:G,2,0)</f>
        <v>#N/A</v>
      </c>
      <c r="L36" s="18" t="e">
        <f>VLOOKUP(F36,A3数据库!E:G,3,0)</f>
        <v>#N/A</v>
      </c>
      <c r="M36" s="18"/>
    </row>
    <row r="37" spans="1:13" x14ac:dyDescent="0.25">
      <c r="A37" s="22"/>
      <c r="B37" s="3"/>
      <c r="C37" s="3"/>
      <c r="D37" s="3"/>
      <c r="E37" s="18" t="str">
        <f t="shared" si="0"/>
        <v/>
      </c>
      <c r="F37" s="18" t="str">
        <f t="shared" si="0"/>
        <v/>
      </c>
      <c r="G37" s="18" t="e">
        <f>VLOOKUP(D37,A3数据库!A:D,3,0)</f>
        <v>#N/A</v>
      </c>
      <c r="H37" s="18">
        <f t="shared" si="1"/>
        <v>0</v>
      </c>
      <c r="I37" s="19">
        <f t="shared" si="1"/>
        <v>0</v>
      </c>
      <c r="J37" s="18" t="e">
        <f>VLOOKUP(D37,A3数据库!A:D,4,0)</f>
        <v>#N/A</v>
      </c>
      <c r="K37" s="18" t="e">
        <f>VLOOKUP(F37,A3数据库!E:G,2,0)</f>
        <v>#N/A</v>
      </c>
      <c r="L37" s="18" t="e">
        <f>VLOOKUP(F37,A3数据库!E:G,3,0)</f>
        <v>#N/A</v>
      </c>
      <c r="M37" s="18"/>
    </row>
    <row r="38" spans="1:13" x14ac:dyDescent="0.25">
      <c r="A38" s="22"/>
      <c r="B38" s="3"/>
      <c r="C38" s="3"/>
      <c r="D38" s="3"/>
      <c r="E38" s="18" t="str">
        <f t="shared" si="0"/>
        <v/>
      </c>
      <c r="F38" s="18" t="str">
        <f t="shared" si="0"/>
        <v/>
      </c>
      <c r="G38" s="18" t="e">
        <f>VLOOKUP(D38,A3数据库!A:D,3,0)</f>
        <v>#N/A</v>
      </c>
      <c r="H38" s="18">
        <f t="shared" si="1"/>
        <v>0</v>
      </c>
      <c r="I38" s="19">
        <f t="shared" si="1"/>
        <v>0</v>
      </c>
      <c r="J38" s="18" t="e">
        <f>VLOOKUP(D38,A3数据库!A:D,4,0)</f>
        <v>#N/A</v>
      </c>
      <c r="K38" s="18" t="e">
        <f>VLOOKUP(F38,A3数据库!E:G,2,0)</f>
        <v>#N/A</v>
      </c>
      <c r="L38" s="18" t="e">
        <f>VLOOKUP(F38,A3数据库!E:G,3,0)</f>
        <v>#N/A</v>
      </c>
      <c r="M38" s="18"/>
    </row>
    <row r="39" spans="1:13" x14ac:dyDescent="0.25">
      <c r="A39" s="22"/>
      <c r="B39" s="3"/>
      <c r="C39" s="3"/>
      <c r="D39" s="3"/>
      <c r="E39" s="18" t="str">
        <f t="shared" si="0"/>
        <v/>
      </c>
      <c r="F39" s="18" t="str">
        <f t="shared" si="0"/>
        <v/>
      </c>
      <c r="G39" s="18" t="e">
        <f>VLOOKUP(D39,A3数据库!A:D,3,0)</f>
        <v>#N/A</v>
      </c>
      <c r="H39" s="18">
        <f t="shared" si="1"/>
        <v>0</v>
      </c>
      <c r="I39" s="19">
        <f t="shared" si="1"/>
        <v>0</v>
      </c>
      <c r="J39" s="18" t="e">
        <f>VLOOKUP(D39,A3数据库!A:D,4,0)</f>
        <v>#N/A</v>
      </c>
      <c r="K39" s="18" t="e">
        <f>VLOOKUP(F39,A3数据库!E:G,2,0)</f>
        <v>#N/A</v>
      </c>
      <c r="L39" s="18" t="e">
        <f>VLOOKUP(F39,A3数据库!E:G,3,0)</f>
        <v>#N/A</v>
      </c>
      <c r="M39" s="18"/>
    </row>
    <row r="40" spans="1:13" x14ac:dyDescent="0.25">
      <c r="A40" s="22"/>
      <c r="B40" s="3"/>
      <c r="C40" s="3"/>
      <c r="D40" s="3"/>
      <c r="E40" s="18" t="str">
        <f t="shared" si="0"/>
        <v/>
      </c>
      <c r="F40" s="18" t="str">
        <f t="shared" si="0"/>
        <v/>
      </c>
      <c r="G40" s="18" t="e">
        <f>VLOOKUP(D40,A3数据库!A:D,3,0)</f>
        <v>#N/A</v>
      </c>
      <c r="H40" s="18">
        <f t="shared" si="1"/>
        <v>0</v>
      </c>
      <c r="I40" s="19">
        <f t="shared" si="1"/>
        <v>0</v>
      </c>
      <c r="J40" s="18" t="e">
        <f>VLOOKUP(D40,A3数据库!A:D,4,0)</f>
        <v>#N/A</v>
      </c>
      <c r="K40" s="18" t="e">
        <f>VLOOKUP(F40,A3数据库!E:G,2,0)</f>
        <v>#N/A</v>
      </c>
      <c r="L40" s="18" t="e">
        <f>VLOOKUP(F40,A3数据库!E:G,3,0)</f>
        <v>#N/A</v>
      </c>
      <c r="M40" s="18"/>
    </row>
    <row r="41" spans="1:13" x14ac:dyDescent="0.25">
      <c r="A41" s="22"/>
      <c r="B41" s="3"/>
      <c r="C41" s="3"/>
      <c r="D41" s="3"/>
      <c r="E41" s="18" t="str">
        <f t="shared" si="0"/>
        <v/>
      </c>
      <c r="F41" s="18" t="str">
        <f t="shared" si="0"/>
        <v/>
      </c>
      <c r="G41" s="18" t="e">
        <f>VLOOKUP(D41,A3数据库!A:D,3,0)</f>
        <v>#N/A</v>
      </c>
      <c r="H41" s="18">
        <f t="shared" si="1"/>
        <v>0</v>
      </c>
      <c r="I41" s="19">
        <f t="shared" si="1"/>
        <v>0</v>
      </c>
      <c r="J41" s="18" t="e">
        <f>VLOOKUP(D41,A3数据库!A:D,4,0)</f>
        <v>#N/A</v>
      </c>
      <c r="K41" s="18" t="e">
        <f>VLOOKUP(F41,A3数据库!E:G,2,0)</f>
        <v>#N/A</v>
      </c>
      <c r="L41" s="18" t="e">
        <f>VLOOKUP(F41,A3数据库!E:G,3,0)</f>
        <v>#N/A</v>
      </c>
      <c r="M41" s="18"/>
    </row>
    <row r="42" spans="1:13" x14ac:dyDescent="0.25">
      <c r="A42" s="22"/>
      <c r="B42" s="3"/>
      <c r="C42" s="3"/>
      <c r="D42" s="3"/>
      <c r="E42" s="18" t="str">
        <f t="shared" si="0"/>
        <v/>
      </c>
      <c r="F42" s="18" t="str">
        <f t="shared" si="0"/>
        <v/>
      </c>
      <c r="G42" s="18" t="e">
        <f>VLOOKUP(D42,A3数据库!A:D,3,0)</f>
        <v>#N/A</v>
      </c>
      <c r="H42" s="18">
        <f t="shared" si="1"/>
        <v>0</v>
      </c>
      <c r="I42" s="19">
        <f t="shared" si="1"/>
        <v>0</v>
      </c>
      <c r="J42" s="18" t="e">
        <f>VLOOKUP(D42,A3数据库!A:D,4,0)</f>
        <v>#N/A</v>
      </c>
      <c r="K42" s="18" t="e">
        <f>VLOOKUP(F42,A3数据库!E:G,2,0)</f>
        <v>#N/A</v>
      </c>
      <c r="L42" s="18" t="e">
        <f>VLOOKUP(F42,A3数据库!E:G,3,0)</f>
        <v>#N/A</v>
      </c>
      <c r="M42" s="18"/>
    </row>
    <row r="43" spans="1:13" x14ac:dyDescent="0.25">
      <c r="A43" s="22"/>
      <c r="B43" s="3"/>
      <c r="C43" s="3"/>
      <c r="D43" s="3"/>
      <c r="E43" s="18" t="str">
        <f t="shared" si="0"/>
        <v/>
      </c>
      <c r="F43" s="18" t="str">
        <f t="shared" si="0"/>
        <v/>
      </c>
      <c r="G43" s="18" t="e">
        <f>VLOOKUP(D43,A3数据库!A:D,3,0)</f>
        <v>#N/A</v>
      </c>
      <c r="H43" s="18">
        <f t="shared" si="1"/>
        <v>0</v>
      </c>
      <c r="I43" s="19">
        <f t="shared" si="1"/>
        <v>0</v>
      </c>
      <c r="J43" s="18" t="e">
        <f>VLOOKUP(D43,A3数据库!A:D,4,0)</f>
        <v>#N/A</v>
      </c>
      <c r="K43" s="18" t="e">
        <f>VLOOKUP(F43,A3数据库!E:G,2,0)</f>
        <v>#N/A</v>
      </c>
      <c r="L43" s="18" t="e">
        <f>VLOOKUP(F43,A3数据库!E:G,3,0)</f>
        <v>#N/A</v>
      </c>
      <c r="M43" s="18"/>
    </row>
    <row r="44" spans="1:13" x14ac:dyDescent="0.25">
      <c r="A44" s="22"/>
      <c r="B44" s="3"/>
      <c r="C44" s="3"/>
      <c r="D44" s="3"/>
      <c r="E44" s="18" t="str">
        <f t="shared" si="0"/>
        <v/>
      </c>
      <c r="F44" s="18" t="str">
        <f t="shared" si="0"/>
        <v/>
      </c>
      <c r="G44" s="18" t="e">
        <f>VLOOKUP(D44,A3数据库!A:D,3,0)</f>
        <v>#N/A</v>
      </c>
      <c r="H44" s="18">
        <f t="shared" si="1"/>
        <v>0</v>
      </c>
      <c r="I44" s="19">
        <f t="shared" si="1"/>
        <v>0</v>
      </c>
      <c r="J44" s="18" t="e">
        <f>VLOOKUP(D44,A3数据库!A:D,4,0)</f>
        <v>#N/A</v>
      </c>
      <c r="K44" s="18" t="e">
        <f>VLOOKUP(F44,A3数据库!E:G,2,0)</f>
        <v>#N/A</v>
      </c>
      <c r="L44" s="18" t="e">
        <f>VLOOKUP(F44,A3数据库!E:G,3,0)</f>
        <v>#N/A</v>
      </c>
      <c r="M44" s="18"/>
    </row>
    <row r="45" spans="1:13" x14ac:dyDescent="0.25">
      <c r="A45" s="22"/>
      <c r="B45" s="3"/>
      <c r="C45" s="3"/>
      <c r="D45" s="3"/>
      <c r="E45" s="18" t="str">
        <f t="shared" si="0"/>
        <v/>
      </c>
      <c r="F45" s="18" t="str">
        <f t="shared" si="0"/>
        <v/>
      </c>
      <c r="G45" s="18" t="e">
        <f>VLOOKUP(D45,A3数据库!A:D,3,0)</f>
        <v>#N/A</v>
      </c>
      <c r="H45" s="18">
        <f t="shared" si="1"/>
        <v>0</v>
      </c>
      <c r="I45" s="19">
        <f t="shared" si="1"/>
        <v>0</v>
      </c>
      <c r="J45" s="18" t="e">
        <f>VLOOKUP(D45,A3数据库!A:D,4,0)</f>
        <v>#N/A</v>
      </c>
      <c r="K45" s="18" t="e">
        <f>VLOOKUP(F45,A3数据库!E:G,2,0)</f>
        <v>#N/A</v>
      </c>
      <c r="L45" s="18" t="e">
        <f>VLOOKUP(F45,A3数据库!E:G,3,0)</f>
        <v>#N/A</v>
      </c>
      <c r="M45" s="18"/>
    </row>
    <row r="46" spans="1:13" x14ac:dyDescent="0.25">
      <c r="A46" s="22"/>
      <c r="B46" s="3"/>
      <c r="C46" s="3"/>
      <c r="D46" s="3"/>
      <c r="E46" s="18" t="str">
        <f t="shared" si="0"/>
        <v/>
      </c>
      <c r="F46" s="18" t="str">
        <f t="shared" si="0"/>
        <v/>
      </c>
      <c r="G46" s="18" t="e">
        <f>VLOOKUP(D46,A3数据库!A:D,3,0)</f>
        <v>#N/A</v>
      </c>
      <c r="H46" s="18">
        <f t="shared" si="1"/>
        <v>0</v>
      </c>
      <c r="I46" s="19">
        <f t="shared" si="1"/>
        <v>0</v>
      </c>
      <c r="J46" s="18" t="e">
        <f>VLOOKUP(D46,A3数据库!A:D,4,0)</f>
        <v>#N/A</v>
      </c>
      <c r="K46" s="18" t="e">
        <f>VLOOKUP(F46,A3数据库!E:G,2,0)</f>
        <v>#N/A</v>
      </c>
      <c r="L46" s="18" t="e">
        <f>VLOOKUP(F46,A3数据库!E:G,3,0)</f>
        <v>#N/A</v>
      </c>
      <c r="M46" s="18"/>
    </row>
    <row r="47" spans="1:13" x14ac:dyDescent="0.25">
      <c r="A47" s="22"/>
      <c r="B47" s="3"/>
      <c r="C47" s="3"/>
      <c r="D47" s="3"/>
      <c r="E47" s="18" t="str">
        <f t="shared" si="0"/>
        <v/>
      </c>
      <c r="F47" s="18" t="str">
        <f t="shared" si="0"/>
        <v/>
      </c>
      <c r="G47" s="18" t="e">
        <f>VLOOKUP(D47,A3数据库!A:D,3,0)</f>
        <v>#N/A</v>
      </c>
      <c r="H47" s="18">
        <f t="shared" si="1"/>
        <v>0</v>
      </c>
      <c r="I47" s="19">
        <f t="shared" si="1"/>
        <v>0</v>
      </c>
      <c r="J47" s="18" t="e">
        <f>VLOOKUP(D47,A3数据库!A:D,4,0)</f>
        <v>#N/A</v>
      </c>
      <c r="K47" s="18" t="e">
        <f>VLOOKUP(F47,A3数据库!E:G,2,0)</f>
        <v>#N/A</v>
      </c>
      <c r="L47" s="18" t="e">
        <f>VLOOKUP(F47,A3数据库!E:G,3,0)</f>
        <v>#N/A</v>
      </c>
      <c r="M47" s="18"/>
    </row>
    <row r="48" spans="1:13" x14ac:dyDescent="0.25">
      <c r="A48" s="22"/>
      <c r="B48" s="3"/>
      <c r="C48" s="3"/>
      <c r="D48" s="3"/>
      <c r="E48" s="18" t="str">
        <f t="shared" si="0"/>
        <v/>
      </c>
      <c r="F48" s="18" t="str">
        <f t="shared" si="0"/>
        <v/>
      </c>
      <c r="G48" s="18" t="e">
        <f>VLOOKUP(D48,A3数据库!A:D,3,0)</f>
        <v>#N/A</v>
      </c>
      <c r="H48" s="18">
        <f t="shared" si="1"/>
        <v>0</v>
      </c>
      <c r="I48" s="19">
        <f t="shared" si="1"/>
        <v>0</v>
      </c>
      <c r="J48" s="18" t="e">
        <f>VLOOKUP(D48,A3数据库!A:D,4,0)</f>
        <v>#N/A</v>
      </c>
      <c r="K48" s="18" t="e">
        <f>VLOOKUP(F48,A3数据库!E:G,2,0)</f>
        <v>#N/A</v>
      </c>
      <c r="L48" s="18" t="e">
        <f>VLOOKUP(F48,A3数据库!E:G,3,0)</f>
        <v>#N/A</v>
      </c>
      <c r="M48" s="18"/>
    </row>
    <row r="49" spans="1:13" x14ac:dyDescent="0.25">
      <c r="A49" s="22"/>
      <c r="B49" s="3"/>
      <c r="C49" s="3"/>
      <c r="D49" s="3"/>
      <c r="E49" s="18" t="str">
        <f t="shared" si="0"/>
        <v/>
      </c>
      <c r="F49" s="18" t="str">
        <f t="shared" si="0"/>
        <v/>
      </c>
      <c r="G49" s="18" t="e">
        <f>VLOOKUP(D49,A3数据库!A:D,3,0)</f>
        <v>#N/A</v>
      </c>
      <c r="H49" s="18">
        <f t="shared" si="1"/>
        <v>0</v>
      </c>
      <c r="I49" s="19">
        <f t="shared" si="1"/>
        <v>0</v>
      </c>
      <c r="J49" s="18" t="e">
        <f>VLOOKUP(D49,A3数据库!A:D,4,0)</f>
        <v>#N/A</v>
      </c>
      <c r="K49" s="18" t="e">
        <f>VLOOKUP(F49,A3数据库!E:G,2,0)</f>
        <v>#N/A</v>
      </c>
      <c r="L49" s="18" t="e">
        <f>VLOOKUP(F49,A3数据库!E:G,3,0)</f>
        <v>#N/A</v>
      </c>
      <c r="M49" s="18"/>
    </row>
    <row r="50" spans="1:13" x14ac:dyDescent="0.25">
      <c r="A50" s="22"/>
      <c r="B50" s="3"/>
      <c r="C50" s="3"/>
      <c r="D50" s="3"/>
      <c r="E50" s="18" t="str">
        <f t="shared" si="0"/>
        <v/>
      </c>
      <c r="F50" s="18" t="str">
        <f t="shared" si="0"/>
        <v/>
      </c>
      <c r="G50" s="18" t="e">
        <f>VLOOKUP(D50,A3数据库!A:D,3,0)</f>
        <v>#N/A</v>
      </c>
      <c r="H50" s="18">
        <f t="shared" si="1"/>
        <v>0</v>
      </c>
      <c r="I50" s="19">
        <f t="shared" si="1"/>
        <v>0</v>
      </c>
      <c r="J50" s="18" t="e">
        <f>VLOOKUP(D50,A3数据库!A:D,4,0)</f>
        <v>#N/A</v>
      </c>
      <c r="K50" s="18" t="e">
        <f>VLOOKUP(F50,A3数据库!E:G,2,0)</f>
        <v>#N/A</v>
      </c>
      <c r="L50" s="18" t="e">
        <f>VLOOKUP(F50,A3数据库!E:G,3,0)</f>
        <v>#N/A</v>
      </c>
      <c r="M50" s="18"/>
    </row>
    <row r="51" spans="1:13" x14ac:dyDescent="0.25">
      <c r="A51" s="22"/>
      <c r="B51" s="3"/>
      <c r="C51" s="3"/>
      <c r="D51" s="3"/>
      <c r="E51" s="18" t="str">
        <f t="shared" si="0"/>
        <v/>
      </c>
      <c r="F51" s="18" t="str">
        <f t="shared" si="0"/>
        <v/>
      </c>
      <c r="G51" s="18" t="e">
        <f>VLOOKUP(D51,A3数据库!A:D,3,0)</f>
        <v>#N/A</v>
      </c>
      <c r="H51" s="18">
        <f t="shared" si="1"/>
        <v>0</v>
      </c>
      <c r="I51" s="19">
        <f t="shared" si="1"/>
        <v>0</v>
      </c>
      <c r="J51" s="18" t="e">
        <f>VLOOKUP(D51,A3数据库!A:D,4,0)</f>
        <v>#N/A</v>
      </c>
      <c r="K51" s="18" t="e">
        <f>VLOOKUP(F51,A3数据库!E:G,2,0)</f>
        <v>#N/A</v>
      </c>
      <c r="L51" s="18" t="e">
        <f>VLOOKUP(F51,A3数据库!E:G,3,0)</f>
        <v>#N/A</v>
      </c>
      <c r="M51" s="18"/>
    </row>
    <row r="52" spans="1:13" x14ac:dyDescent="0.25">
      <c r="A52" s="22"/>
      <c r="B52" s="3"/>
      <c r="C52" s="3"/>
      <c r="D52" s="3"/>
      <c r="E52" s="18" t="str">
        <f t="shared" si="0"/>
        <v/>
      </c>
      <c r="F52" s="18" t="str">
        <f t="shared" si="0"/>
        <v/>
      </c>
      <c r="G52" s="18" t="e">
        <f>VLOOKUP(D52,A3数据库!A:D,3,0)</f>
        <v>#N/A</v>
      </c>
      <c r="H52" s="18">
        <f t="shared" si="1"/>
        <v>0</v>
      </c>
      <c r="I52" s="19">
        <f t="shared" si="1"/>
        <v>0</v>
      </c>
      <c r="J52" s="18" t="e">
        <f>VLOOKUP(D52,A3数据库!A:D,4,0)</f>
        <v>#N/A</v>
      </c>
      <c r="K52" s="18" t="e">
        <f>VLOOKUP(F52,A3数据库!E:G,2,0)</f>
        <v>#N/A</v>
      </c>
      <c r="L52" s="18" t="e">
        <f>VLOOKUP(F52,A3数据库!E:G,3,0)</f>
        <v>#N/A</v>
      </c>
      <c r="M52" s="18"/>
    </row>
    <row r="53" spans="1:13" x14ac:dyDescent="0.25">
      <c r="A53" s="22"/>
      <c r="B53" s="3"/>
      <c r="C53" s="3"/>
      <c r="D53" s="3"/>
      <c r="E53" s="18" t="str">
        <f t="shared" si="0"/>
        <v/>
      </c>
      <c r="F53" s="18" t="str">
        <f t="shared" si="0"/>
        <v/>
      </c>
      <c r="G53" s="18" t="e">
        <f>VLOOKUP(D53,A3数据库!A:D,3,0)</f>
        <v>#N/A</v>
      </c>
      <c r="H53" s="18">
        <f t="shared" si="1"/>
        <v>0</v>
      </c>
      <c r="I53" s="19">
        <f t="shared" si="1"/>
        <v>0</v>
      </c>
      <c r="J53" s="18" t="e">
        <f>VLOOKUP(D53,A3数据库!A:D,4,0)</f>
        <v>#N/A</v>
      </c>
      <c r="K53" s="18" t="e">
        <f>VLOOKUP(F53,A3数据库!E:G,2,0)</f>
        <v>#N/A</v>
      </c>
      <c r="L53" s="18" t="e">
        <f>VLOOKUP(F53,A3数据库!E:G,3,0)</f>
        <v>#N/A</v>
      </c>
      <c r="M53" s="18"/>
    </row>
    <row r="54" spans="1:13" x14ac:dyDescent="0.25">
      <c r="A54" s="22"/>
      <c r="B54" s="3"/>
      <c r="C54" s="3"/>
      <c r="D54" s="3"/>
      <c r="E54" s="18" t="str">
        <f t="shared" si="0"/>
        <v/>
      </c>
      <c r="F54" s="18" t="str">
        <f t="shared" si="0"/>
        <v/>
      </c>
      <c r="G54" s="18" t="e">
        <f>VLOOKUP(D54,A3数据库!A:D,3,0)</f>
        <v>#N/A</v>
      </c>
      <c r="H54" s="18">
        <f t="shared" si="1"/>
        <v>0</v>
      </c>
      <c r="I54" s="19">
        <f t="shared" si="1"/>
        <v>0</v>
      </c>
      <c r="J54" s="18" t="e">
        <f>VLOOKUP(D54,A3数据库!A:D,4,0)</f>
        <v>#N/A</v>
      </c>
      <c r="K54" s="18" t="e">
        <f>VLOOKUP(F54,A3数据库!E:G,2,0)</f>
        <v>#N/A</v>
      </c>
      <c r="L54" s="18" t="e">
        <f>VLOOKUP(F54,A3数据库!E:G,3,0)</f>
        <v>#N/A</v>
      </c>
      <c r="M54" s="18"/>
    </row>
    <row r="55" spans="1:13" x14ac:dyDescent="0.25">
      <c r="A55" s="22"/>
      <c r="B55" s="3"/>
      <c r="C55" s="3"/>
      <c r="D55" s="3"/>
      <c r="E55" s="18" t="str">
        <f t="shared" si="0"/>
        <v/>
      </c>
      <c r="F55" s="18" t="str">
        <f t="shared" si="0"/>
        <v/>
      </c>
      <c r="G55" s="18" t="e">
        <f>VLOOKUP(D55,A3数据库!A:D,3,0)</f>
        <v>#N/A</v>
      </c>
      <c r="H55" s="18">
        <f t="shared" si="1"/>
        <v>0</v>
      </c>
      <c r="I55" s="19">
        <f t="shared" si="1"/>
        <v>0</v>
      </c>
      <c r="J55" s="18" t="e">
        <f>VLOOKUP(D55,A3数据库!A:D,4,0)</f>
        <v>#N/A</v>
      </c>
      <c r="K55" s="18" t="e">
        <f>VLOOKUP(F55,A3数据库!E:G,2,0)</f>
        <v>#N/A</v>
      </c>
      <c r="L55" s="18" t="e">
        <f>VLOOKUP(F55,A3数据库!E:G,3,0)</f>
        <v>#N/A</v>
      </c>
      <c r="M55" s="18"/>
    </row>
    <row r="56" spans="1:13" x14ac:dyDescent="0.25">
      <c r="A56" s="22"/>
      <c r="B56" s="3"/>
      <c r="C56" s="3"/>
      <c r="D56" s="3"/>
      <c r="E56" s="18" t="str">
        <f t="shared" si="0"/>
        <v/>
      </c>
      <c r="F56" s="18" t="str">
        <f t="shared" si="0"/>
        <v/>
      </c>
      <c r="G56" s="18" t="e">
        <f>VLOOKUP(D56,A3数据库!A:D,3,0)</f>
        <v>#N/A</v>
      </c>
      <c r="H56" s="18">
        <f t="shared" si="1"/>
        <v>0</v>
      </c>
      <c r="I56" s="19">
        <f t="shared" si="1"/>
        <v>0</v>
      </c>
      <c r="J56" s="18" t="e">
        <f>VLOOKUP(D56,A3数据库!A:D,4,0)</f>
        <v>#N/A</v>
      </c>
      <c r="K56" s="18" t="e">
        <f>VLOOKUP(F56,A3数据库!E:G,2,0)</f>
        <v>#N/A</v>
      </c>
      <c r="L56" s="18" t="e">
        <f>VLOOKUP(F56,A3数据库!E:G,3,0)</f>
        <v>#N/A</v>
      </c>
      <c r="M56" s="18"/>
    </row>
    <row r="57" spans="1:13" x14ac:dyDescent="0.25">
      <c r="A57" s="22"/>
      <c r="B57" s="3"/>
      <c r="C57" s="3"/>
      <c r="D57" s="3"/>
      <c r="E57" s="18" t="str">
        <f t="shared" si="0"/>
        <v/>
      </c>
      <c r="F57" s="18" t="str">
        <f t="shared" si="0"/>
        <v/>
      </c>
      <c r="G57" s="18" t="e">
        <f>VLOOKUP(D57,A3数据库!A:D,3,0)</f>
        <v>#N/A</v>
      </c>
      <c r="H57" s="18">
        <f t="shared" si="1"/>
        <v>0</v>
      </c>
      <c r="I57" s="19">
        <f t="shared" si="1"/>
        <v>0</v>
      </c>
      <c r="J57" s="18" t="e">
        <f>VLOOKUP(D57,A3数据库!A:D,4,0)</f>
        <v>#N/A</v>
      </c>
      <c r="K57" s="18" t="e">
        <f>VLOOKUP(F57,A3数据库!E:G,2,0)</f>
        <v>#N/A</v>
      </c>
      <c r="L57" s="18" t="e">
        <f>VLOOKUP(F57,A3数据库!E:G,3,0)</f>
        <v>#N/A</v>
      </c>
      <c r="M57" s="18"/>
    </row>
    <row r="58" spans="1:13" x14ac:dyDescent="0.25">
      <c r="A58" s="22"/>
      <c r="B58" s="3"/>
      <c r="C58" s="3"/>
      <c r="D58" s="3"/>
      <c r="E58" s="18" t="str">
        <f t="shared" si="0"/>
        <v/>
      </c>
      <c r="F58" s="18" t="str">
        <f t="shared" si="0"/>
        <v/>
      </c>
      <c r="G58" s="18" t="e">
        <f>VLOOKUP(D58,A3数据库!A:D,3,0)</f>
        <v>#N/A</v>
      </c>
      <c r="H58" s="18">
        <f t="shared" si="1"/>
        <v>0</v>
      </c>
      <c r="I58" s="19">
        <f t="shared" si="1"/>
        <v>0</v>
      </c>
      <c r="J58" s="18" t="e">
        <f>VLOOKUP(D58,A3数据库!A:D,4,0)</f>
        <v>#N/A</v>
      </c>
      <c r="K58" s="18" t="e">
        <f>VLOOKUP(F58,A3数据库!E:G,2,0)</f>
        <v>#N/A</v>
      </c>
      <c r="L58" s="18" t="e">
        <f>VLOOKUP(F58,A3数据库!E:G,3,0)</f>
        <v>#N/A</v>
      </c>
      <c r="M58" s="18"/>
    </row>
    <row r="59" spans="1:13" x14ac:dyDescent="0.25">
      <c r="A59" s="22"/>
      <c r="B59" s="3"/>
      <c r="C59" s="3"/>
      <c r="D59" s="3"/>
      <c r="E59" s="18" t="str">
        <f t="shared" si="0"/>
        <v/>
      </c>
      <c r="F59" s="18" t="str">
        <f t="shared" si="0"/>
        <v/>
      </c>
      <c r="G59" s="18" t="e">
        <f>VLOOKUP(D59,A3数据库!A:D,3,0)</f>
        <v>#N/A</v>
      </c>
      <c r="H59" s="18">
        <f t="shared" si="1"/>
        <v>0</v>
      </c>
      <c r="I59" s="19">
        <f t="shared" si="1"/>
        <v>0</v>
      </c>
      <c r="J59" s="18" t="e">
        <f>VLOOKUP(D59,A3数据库!A:D,4,0)</f>
        <v>#N/A</v>
      </c>
      <c r="K59" s="18" t="e">
        <f>VLOOKUP(F59,A3数据库!E:G,2,0)</f>
        <v>#N/A</v>
      </c>
      <c r="L59" s="18" t="e">
        <f>VLOOKUP(F59,A3数据库!E:G,3,0)</f>
        <v>#N/A</v>
      </c>
      <c r="M59" s="18"/>
    </row>
    <row r="60" spans="1:13" x14ac:dyDescent="0.25">
      <c r="A60" s="22"/>
      <c r="B60" s="3"/>
      <c r="C60" s="3"/>
      <c r="D60" s="3"/>
      <c r="E60" s="18" t="str">
        <f t="shared" si="0"/>
        <v/>
      </c>
      <c r="F60" s="18" t="str">
        <f t="shared" si="0"/>
        <v/>
      </c>
      <c r="G60" s="18" t="e">
        <f>VLOOKUP(D60,A3数据库!A:D,3,0)</f>
        <v>#N/A</v>
      </c>
      <c r="H60" s="18">
        <f t="shared" si="1"/>
        <v>0</v>
      </c>
      <c r="I60" s="19">
        <f t="shared" si="1"/>
        <v>0</v>
      </c>
      <c r="J60" s="18" t="e">
        <f>VLOOKUP(D60,A3数据库!A:D,4,0)</f>
        <v>#N/A</v>
      </c>
      <c r="K60" s="18" t="e">
        <f>VLOOKUP(F60,A3数据库!E:G,2,0)</f>
        <v>#N/A</v>
      </c>
      <c r="L60" s="18" t="e">
        <f>VLOOKUP(F60,A3数据库!E:G,3,0)</f>
        <v>#N/A</v>
      </c>
      <c r="M60" s="18"/>
    </row>
    <row r="61" spans="1:13" x14ac:dyDescent="0.25">
      <c r="A61" s="22"/>
      <c r="B61" s="3"/>
      <c r="C61" s="3"/>
      <c r="D61" s="3"/>
      <c r="E61" s="18" t="str">
        <f t="shared" si="0"/>
        <v/>
      </c>
      <c r="F61" s="18" t="str">
        <f t="shared" si="0"/>
        <v/>
      </c>
      <c r="G61" s="18" t="e">
        <f>VLOOKUP(D61,A3数据库!A:D,3,0)</f>
        <v>#N/A</v>
      </c>
      <c r="H61" s="18">
        <f t="shared" si="1"/>
        <v>0</v>
      </c>
      <c r="I61" s="19">
        <f t="shared" si="1"/>
        <v>0</v>
      </c>
      <c r="J61" s="18" t="e">
        <f>VLOOKUP(D61,A3数据库!A:D,4,0)</f>
        <v>#N/A</v>
      </c>
      <c r="K61" s="18" t="e">
        <f>VLOOKUP(F61,A3数据库!E:G,2,0)</f>
        <v>#N/A</v>
      </c>
      <c r="L61" s="18" t="e">
        <f>VLOOKUP(F61,A3数据库!E:G,3,0)</f>
        <v>#N/A</v>
      </c>
      <c r="M61" s="18"/>
    </row>
    <row r="62" spans="1:13" x14ac:dyDescent="0.25">
      <c r="A62" s="22"/>
      <c r="B62" s="3"/>
      <c r="C62" s="3"/>
      <c r="D62" s="3"/>
      <c r="E62" s="18" t="str">
        <f t="shared" si="0"/>
        <v/>
      </c>
      <c r="F62" s="18" t="str">
        <f t="shared" si="0"/>
        <v/>
      </c>
      <c r="G62" s="18" t="e">
        <f>VLOOKUP(D62,A3数据库!A:D,3,0)</f>
        <v>#N/A</v>
      </c>
      <c r="H62" s="18">
        <f t="shared" si="1"/>
        <v>0</v>
      </c>
      <c r="I62" s="19">
        <f t="shared" si="1"/>
        <v>0</v>
      </c>
      <c r="J62" s="18" t="e">
        <f>VLOOKUP(D62,A3数据库!A:D,4,0)</f>
        <v>#N/A</v>
      </c>
      <c r="K62" s="18" t="e">
        <f>VLOOKUP(F62,A3数据库!E:G,2,0)</f>
        <v>#N/A</v>
      </c>
      <c r="L62" s="18" t="e">
        <f>VLOOKUP(F62,A3数据库!E:G,3,0)</f>
        <v>#N/A</v>
      </c>
      <c r="M62" s="18"/>
    </row>
    <row r="63" spans="1:13" x14ac:dyDescent="0.25">
      <c r="A63" s="22"/>
      <c r="B63" s="3"/>
      <c r="C63" s="3"/>
      <c r="D63" s="3"/>
      <c r="E63" s="18" t="str">
        <f t="shared" si="0"/>
        <v/>
      </c>
      <c r="F63" s="18" t="str">
        <f t="shared" si="0"/>
        <v/>
      </c>
      <c r="G63" s="18" t="e">
        <f>VLOOKUP(D63,A3数据库!A:D,3,0)</f>
        <v>#N/A</v>
      </c>
      <c r="H63" s="18">
        <f t="shared" si="1"/>
        <v>0</v>
      </c>
      <c r="I63" s="19">
        <f t="shared" si="1"/>
        <v>0</v>
      </c>
      <c r="J63" s="18" t="e">
        <f>VLOOKUP(D63,A3数据库!A:D,4,0)</f>
        <v>#N/A</v>
      </c>
      <c r="K63" s="18" t="e">
        <f>VLOOKUP(F63,A3数据库!E:G,2,0)</f>
        <v>#N/A</v>
      </c>
      <c r="L63" s="18" t="e">
        <f>VLOOKUP(F63,A3数据库!E:G,3,0)</f>
        <v>#N/A</v>
      </c>
      <c r="M63" s="18"/>
    </row>
    <row r="64" spans="1:13" x14ac:dyDescent="0.25">
      <c r="A64" s="22"/>
      <c r="B64" s="3"/>
      <c r="C64" s="3"/>
      <c r="D64" s="3"/>
      <c r="E64" s="18" t="str">
        <f t="shared" si="0"/>
        <v/>
      </c>
      <c r="F64" s="18" t="str">
        <f t="shared" si="0"/>
        <v/>
      </c>
      <c r="G64" s="18" t="e">
        <f>VLOOKUP(D64,A3数据库!A:D,3,0)</f>
        <v>#N/A</v>
      </c>
      <c r="H64" s="18">
        <f t="shared" si="1"/>
        <v>0</v>
      </c>
      <c r="I64" s="19">
        <f t="shared" si="1"/>
        <v>0</v>
      </c>
      <c r="J64" s="18" t="e">
        <f>VLOOKUP(D64,A3数据库!A:D,4,0)</f>
        <v>#N/A</v>
      </c>
      <c r="K64" s="18" t="e">
        <f>VLOOKUP(F64,A3数据库!E:G,2,0)</f>
        <v>#N/A</v>
      </c>
      <c r="L64" s="18" t="e">
        <f>VLOOKUP(F64,A3数据库!E:G,3,0)</f>
        <v>#N/A</v>
      </c>
      <c r="M64" s="18"/>
    </row>
    <row r="65" spans="1:13" x14ac:dyDescent="0.25">
      <c r="A65" s="22"/>
      <c r="B65" s="3"/>
      <c r="C65" s="3"/>
      <c r="D65" s="3"/>
      <c r="E65" s="18" t="str">
        <f t="shared" si="0"/>
        <v/>
      </c>
      <c r="F65" s="18" t="str">
        <f t="shared" si="0"/>
        <v/>
      </c>
      <c r="G65" s="18" t="e">
        <f>VLOOKUP(D65,A3数据库!A:D,3,0)</f>
        <v>#N/A</v>
      </c>
      <c r="H65" s="18">
        <f t="shared" si="1"/>
        <v>0</v>
      </c>
      <c r="I65" s="19">
        <f t="shared" si="1"/>
        <v>0</v>
      </c>
      <c r="J65" s="18" t="e">
        <f>VLOOKUP(D65,A3数据库!A:D,4,0)</f>
        <v>#N/A</v>
      </c>
      <c r="K65" s="18" t="e">
        <f>VLOOKUP(F65,A3数据库!E:G,2,0)</f>
        <v>#N/A</v>
      </c>
      <c r="L65" s="18" t="e">
        <f>VLOOKUP(F65,A3数据库!E:G,3,0)</f>
        <v>#N/A</v>
      </c>
      <c r="M65" s="18"/>
    </row>
    <row r="66" spans="1:13" x14ac:dyDescent="0.25">
      <c r="A66" s="22"/>
      <c r="B66" s="3"/>
      <c r="C66" s="3"/>
      <c r="D66" s="3"/>
      <c r="E66" s="18" t="str">
        <f t="shared" si="0"/>
        <v/>
      </c>
      <c r="F66" s="18" t="str">
        <f t="shared" si="0"/>
        <v/>
      </c>
      <c r="G66" s="18" t="e">
        <f>VLOOKUP(D66,A3数据库!A:D,3,0)</f>
        <v>#N/A</v>
      </c>
      <c r="H66" s="18">
        <f t="shared" si="1"/>
        <v>0</v>
      </c>
      <c r="I66" s="19">
        <f t="shared" si="1"/>
        <v>0</v>
      </c>
      <c r="J66" s="18" t="e">
        <f>VLOOKUP(D66,A3数据库!A:D,4,0)</f>
        <v>#N/A</v>
      </c>
      <c r="K66" s="18" t="e">
        <f>VLOOKUP(F66,A3数据库!E:G,2,0)</f>
        <v>#N/A</v>
      </c>
      <c r="L66" s="18" t="e">
        <f>VLOOKUP(F66,A3数据库!E:G,3,0)</f>
        <v>#N/A</v>
      </c>
      <c r="M66" s="18"/>
    </row>
    <row r="67" spans="1:13" x14ac:dyDescent="0.25">
      <c r="A67" s="22"/>
      <c r="B67" s="3"/>
      <c r="C67" s="3"/>
      <c r="D67" s="3"/>
      <c r="E67" s="18" t="str">
        <f t="shared" ref="E67:F100" si="2">TRIM(MID(SUBSTITUTE($B67,"-",REPT(" ",99)),COLUMN(B67)*99-98,99))</f>
        <v/>
      </c>
      <c r="F67" s="18" t="str">
        <f t="shared" si="2"/>
        <v/>
      </c>
      <c r="G67" s="18" t="e">
        <f>VLOOKUP(D67,A3数据库!A:D,3,0)</f>
        <v>#N/A</v>
      </c>
      <c r="H67" s="18">
        <f t="shared" ref="H67:I100" si="3">B67</f>
        <v>0</v>
      </c>
      <c r="I67" s="19">
        <f t="shared" si="3"/>
        <v>0</v>
      </c>
      <c r="J67" s="18" t="e">
        <f>VLOOKUP(D67,A3数据库!A:D,4,0)</f>
        <v>#N/A</v>
      </c>
      <c r="K67" s="18" t="e">
        <f>VLOOKUP(F67,A3数据库!E:G,2,0)</f>
        <v>#N/A</v>
      </c>
      <c r="L67" s="18" t="e">
        <f>VLOOKUP(F67,A3数据库!E:G,3,0)</f>
        <v>#N/A</v>
      </c>
      <c r="M67" s="18"/>
    </row>
    <row r="68" spans="1:13" x14ac:dyDescent="0.25">
      <c r="A68" s="22"/>
      <c r="B68" s="3"/>
      <c r="C68" s="3"/>
      <c r="D68" s="3"/>
      <c r="E68" s="18" t="str">
        <f t="shared" si="2"/>
        <v/>
      </c>
      <c r="F68" s="18" t="str">
        <f t="shared" si="2"/>
        <v/>
      </c>
      <c r="G68" s="18" t="e">
        <f>VLOOKUP(D68,A3数据库!A:D,3,0)</f>
        <v>#N/A</v>
      </c>
      <c r="H68" s="18">
        <f t="shared" si="3"/>
        <v>0</v>
      </c>
      <c r="I68" s="19">
        <f t="shared" si="3"/>
        <v>0</v>
      </c>
      <c r="J68" s="18" t="e">
        <f>VLOOKUP(D68,A3数据库!A:D,4,0)</f>
        <v>#N/A</v>
      </c>
      <c r="K68" s="18" t="e">
        <f>VLOOKUP(F68,A3数据库!E:G,2,0)</f>
        <v>#N/A</v>
      </c>
      <c r="L68" s="18" t="e">
        <f>VLOOKUP(F68,A3数据库!E:G,3,0)</f>
        <v>#N/A</v>
      </c>
      <c r="M68" s="18"/>
    </row>
    <row r="69" spans="1:13" x14ac:dyDescent="0.25">
      <c r="A69" s="22"/>
      <c r="B69" s="3"/>
      <c r="C69" s="3"/>
      <c r="D69" s="3"/>
      <c r="E69" s="18" t="str">
        <f t="shared" si="2"/>
        <v/>
      </c>
      <c r="F69" s="18" t="str">
        <f t="shared" si="2"/>
        <v/>
      </c>
      <c r="G69" s="18" t="e">
        <f>VLOOKUP(D69,A3数据库!A:D,3,0)</f>
        <v>#N/A</v>
      </c>
      <c r="H69" s="18">
        <f t="shared" si="3"/>
        <v>0</v>
      </c>
      <c r="I69" s="19">
        <f t="shared" si="3"/>
        <v>0</v>
      </c>
      <c r="J69" s="18" t="e">
        <f>VLOOKUP(D69,A3数据库!A:D,4,0)</f>
        <v>#N/A</v>
      </c>
      <c r="K69" s="18" t="e">
        <f>VLOOKUP(F69,A3数据库!E:G,2,0)</f>
        <v>#N/A</v>
      </c>
      <c r="L69" s="18" t="e">
        <f>VLOOKUP(F69,A3数据库!E:G,3,0)</f>
        <v>#N/A</v>
      </c>
      <c r="M69" s="18"/>
    </row>
    <row r="70" spans="1:13" x14ac:dyDescent="0.25">
      <c r="A70" s="22"/>
      <c r="B70" s="3"/>
      <c r="C70" s="3"/>
      <c r="D70" s="3"/>
      <c r="E70" s="18" t="str">
        <f t="shared" si="2"/>
        <v/>
      </c>
      <c r="F70" s="18" t="str">
        <f t="shared" si="2"/>
        <v/>
      </c>
      <c r="G70" s="18" t="e">
        <f>VLOOKUP(D70,A3数据库!A:D,3,0)</f>
        <v>#N/A</v>
      </c>
      <c r="H70" s="18">
        <f t="shared" si="3"/>
        <v>0</v>
      </c>
      <c r="I70" s="19">
        <f t="shared" si="3"/>
        <v>0</v>
      </c>
      <c r="J70" s="18" t="e">
        <f>VLOOKUP(D70,A3数据库!A:D,4,0)</f>
        <v>#N/A</v>
      </c>
      <c r="K70" s="18" t="e">
        <f>VLOOKUP(F70,A3数据库!E:G,2,0)</f>
        <v>#N/A</v>
      </c>
      <c r="L70" s="18" t="e">
        <f>VLOOKUP(F70,A3数据库!E:G,3,0)</f>
        <v>#N/A</v>
      </c>
      <c r="M70" s="18"/>
    </row>
    <row r="71" spans="1:13" x14ac:dyDescent="0.25">
      <c r="A71" s="22"/>
      <c r="B71" s="3"/>
      <c r="C71" s="3"/>
      <c r="D71" s="3"/>
      <c r="E71" s="18" t="str">
        <f t="shared" si="2"/>
        <v/>
      </c>
      <c r="F71" s="18" t="str">
        <f t="shared" si="2"/>
        <v/>
      </c>
      <c r="G71" s="18" t="e">
        <f>VLOOKUP(D71,A3数据库!A:D,3,0)</f>
        <v>#N/A</v>
      </c>
      <c r="H71" s="18">
        <f t="shared" si="3"/>
        <v>0</v>
      </c>
      <c r="I71" s="19">
        <f t="shared" si="3"/>
        <v>0</v>
      </c>
      <c r="J71" s="18" t="e">
        <f>VLOOKUP(D71,A3数据库!A:D,4,0)</f>
        <v>#N/A</v>
      </c>
      <c r="K71" s="18" t="e">
        <f>VLOOKUP(F71,A3数据库!E:G,2,0)</f>
        <v>#N/A</v>
      </c>
      <c r="L71" s="18" t="e">
        <f>VLOOKUP(F71,A3数据库!E:G,3,0)</f>
        <v>#N/A</v>
      </c>
      <c r="M71" s="18"/>
    </row>
    <row r="72" spans="1:13" x14ac:dyDescent="0.25">
      <c r="A72" s="22"/>
      <c r="B72" s="3"/>
      <c r="C72" s="3"/>
      <c r="D72" s="3"/>
      <c r="E72" s="18" t="str">
        <f t="shared" si="2"/>
        <v/>
      </c>
      <c r="F72" s="18" t="str">
        <f t="shared" si="2"/>
        <v/>
      </c>
      <c r="G72" s="18" t="e">
        <f>VLOOKUP(D72,A3数据库!A:D,3,0)</f>
        <v>#N/A</v>
      </c>
      <c r="H72" s="18">
        <f t="shared" si="3"/>
        <v>0</v>
      </c>
      <c r="I72" s="19">
        <f t="shared" si="3"/>
        <v>0</v>
      </c>
      <c r="J72" s="18" t="e">
        <f>VLOOKUP(D72,A3数据库!A:D,4,0)</f>
        <v>#N/A</v>
      </c>
      <c r="K72" s="18" t="e">
        <f>VLOOKUP(F72,A3数据库!E:G,2,0)</f>
        <v>#N/A</v>
      </c>
      <c r="L72" s="18" t="e">
        <f>VLOOKUP(F72,A3数据库!E:G,3,0)</f>
        <v>#N/A</v>
      </c>
      <c r="M72" s="18"/>
    </row>
    <row r="73" spans="1:13" x14ac:dyDescent="0.25">
      <c r="A73" s="22"/>
      <c r="B73" s="3"/>
      <c r="C73" s="3"/>
      <c r="D73" s="3"/>
      <c r="E73" s="18" t="str">
        <f t="shared" si="2"/>
        <v/>
      </c>
      <c r="F73" s="18" t="str">
        <f t="shared" si="2"/>
        <v/>
      </c>
      <c r="G73" s="18" t="e">
        <f>VLOOKUP(D73,A3数据库!A:D,3,0)</f>
        <v>#N/A</v>
      </c>
      <c r="H73" s="18">
        <f t="shared" si="3"/>
        <v>0</v>
      </c>
      <c r="I73" s="19">
        <f t="shared" si="3"/>
        <v>0</v>
      </c>
      <c r="J73" s="18" t="e">
        <f>VLOOKUP(D73,A3数据库!A:D,4,0)</f>
        <v>#N/A</v>
      </c>
      <c r="K73" s="18" t="e">
        <f>VLOOKUP(F73,A3数据库!E:G,2,0)</f>
        <v>#N/A</v>
      </c>
      <c r="L73" s="18" t="e">
        <f>VLOOKUP(F73,A3数据库!E:G,3,0)</f>
        <v>#N/A</v>
      </c>
      <c r="M73" s="18"/>
    </row>
    <row r="74" spans="1:13" x14ac:dyDescent="0.25">
      <c r="A74" s="22"/>
      <c r="B74" s="3"/>
      <c r="C74" s="3"/>
      <c r="D74" s="3"/>
      <c r="E74" s="18" t="str">
        <f t="shared" si="2"/>
        <v/>
      </c>
      <c r="F74" s="18" t="str">
        <f t="shared" si="2"/>
        <v/>
      </c>
      <c r="G74" s="18" t="e">
        <f>VLOOKUP(D74,A3数据库!A:D,3,0)</f>
        <v>#N/A</v>
      </c>
      <c r="H74" s="18">
        <f t="shared" si="3"/>
        <v>0</v>
      </c>
      <c r="I74" s="19">
        <f t="shared" si="3"/>
        <v>0</v>
      </c>
      <c r="J74" s="18" t="e">
        <f>VLOOKUP(D74,A3数据库!A:D,4,0)</f>
        <v>#N/A</v>
      </c>
      <c r="K74" s="18" t="e">
        <f>VLOOKUP(F74,A3数据库!E:G,2,0)</f>
        <v>#N/A</v>
      </c>
      <c r="L74" s="18" t="e">
        <f>VLOOKUP(F74,A3数据库!E:G,3,0)</f>
        <v>#N/A</v>
      </c>
      <c r="M74" s="18"/>
    </row>
    <row r="75" spans="1:13" x14ac:dyDescent="0.25">
      <c r="A75" s="22"/>
      <c r="B75" s="3"/>
      <c r="C75" s="3"/>
      <c r="D75" s="3"/>
      <c r="E75" s="18" t="str">
        <f t="shared" si="2"/>
        <v/>
      </c>
      <c r="F75" s="18" t="str">
        <f t="shared" si="2"/>
        <v/>
      </c>
      <c r="G75" s="18" t="e">
        <f>VLOOKUP(D75,A3数据库!A:D,3,0)</f>
        <v>#N/A</v>
      </c>
      <c r="H75" s="18">
        <f t="shared" si="3"/>
        <v>0</v>
      </c>
      <c r="I75" s="19">
        <f t="shared" si="3"/>
        <v>0</v>
      </c>
      <c r="J75" s="18" t="e">
        <f>VLOOKUP(D75,A3数据库!A:D,4,0)</f>
        <v>#N/A</v>
      </c>
      <c r="K75" s="18" t="e">
        <f>VLOOKUP(F75,A3数据库!E:G,2,0)</f>
        <v>#N/A</v>
      </c>
      <c r="L75" s="18" t="e">
        <f>VLOOKUP(F75,A3数据库!E:G,3,0)</f>
        <v>#N/A</v>
      </c>
      <c r="M75" s="18"/>
    </row>
    <row r="76" spans="1:13" x14ac:dyDescent="0.25">
      <c r="A76" s="22"/>
      <c r="B76" s="3"/>
      <c r="C76" s="3"/>
      <c r="D76" s="3"/>
      <c r="E76" s="18" t="str">
        <f t="shared" si="2"/>
        <v/>
      </c>
      <c r="F76" s="18" t="str">
        <f t="shared" si="2"/>
        <v/>
      </c>
      <c r="G76" s="18" t="e">
        <f>VLOOKUP(D76,A3数据库!A:D,3,0)</f>
        <v>#N/A</v>
      </c>
      <c r="H76" s="18">
        <f t="shared" si="3"/>
        <v>0</v>
      </c>
      <c r="I76" s="19">
        <f t="shared" si="3"/>
        <v>0</v>
      </c>
      <c r="J76" s="18" t="e">
        <f>VLOOKUP(D76,A3数据库!A:D,4,0)</f>
        <v>#N/A</v>
      </c>
      <c r="K76" s="18" t="e">
        <f>VLOOKUP(F76,A3数据库!E:G,2,0)</f>
        <v>#N/A</v>
      </c>
      <c r="L76" s="18" t="e">
        <f>VLOOKUP(F76,A3数据库!E:G,3,0)</f>
        <v>#N/A</v>
      </c>
      <c r="M76" s="18"/>
    </row>
    <row r="77" spans="1:13" x14ac:dyDescent="0.25">
      <c r="A77" s="22"/>
      <c r="B77" s="3"/>
      <c r="C77" s="3"/>
      <c r="D77" s="3"/>
      <c r="E77" s="18" t="str">
        <f t="shared" si="2"/>
        <v/>
      </c>
      <c r="F77" s="18" t="str">
        <f t="shared" si="2"/>
        <v/>
      </c>
      <c r="G77" s="18" t="e">
        <f>VLOOKUP(D77,A3数据库!A:D,3,0)</f>
        <v>#N/A</v>
      </c>
      <c r="H77" s="18">
        <f t="shared" si="3"/>
        <v>0</v>
      </c>
      <c r="I77" s="19">
        <f t="shared" si="3"/>
        <v>0</v>
      </c>
      <c r="J77" s="18" t="e">
        <f>VLOOKUP(D77,A3数据库!A:D,4,0)</f>
        <v>#N/A</v>
      </c>
      <c r="K77" s="18" t="e">
        <f>VLOOKUP(F77,A3数据库!E:G,2,0)</f>
        <v>#N/A</v>
      </c>
      <c r="L77" s="18" t="e">
        <f>VLOOKUP(F77,A3数据库!E:G,3,0)</f>
        <v>#N/A</v>
      </c>
      <c r="M77" s="18"/>
    </row>
    <row r="78" spans="1:13" x14ac:dyDescent="0.25">
      <c r="A78" s="22"/>
      <c r="B78" s="3"/>
      <c r="C78" s="3"/>
      <c r="D78" s="3"/>
      <c r="E78" s="18" t="str">
        <f t="shared" si="2"/>
        <v/>
      </c>
      <c r="F78" s="18" t="str">
        <f t="shared" si="2"/>
        <v/>
      </c>
      <c r="G78" s="18" t="e">
        <f>VLOOKUP(D78,A3数据库!A:D,3,0)</f>
        <v>#N/A</v>
      </c>
      <c r="H78" s="18">
        <f t="shared" si="3"/>
        <v>0</v>
      </c>
      <c r="I78" s="19">
        <f t="shared" si="3"/>
        <v>0</v>
      </c>
      <c r="J78" s="18" t="e">
        <f>VLOOKUP(D78,A3数据库!A:D,4,0)</f>
        <v>#N/A</v>
      </c>
      <c r="K78" s="18" t="e">
        <f>VLOOKUP(F78,A3数据库!E:G,2,0)</f>
        <v>#N/A</v>
      </c>
      <c r="L78" s="18" t="e">
        <f>VLOOKUP(F78,A3数据库!E:G,3,0)</f>
        <v>#N/A</v>
      </c>
      <c r="M78" s="18"/>
    </row>
    <row r="79" spans="1:13" x14ac:dyDescent="0.25">
      <c r="A79" s="22"/>
      <c r="B79" s="3"/>
      <c r="C79" s="3"/>
      <c r="D79" s="3"/>
      <c r="E79" s="18" t="str">
        <f t="shared" si="2"/>
        <v/>
      </c>
      <c r="F79" s="18" t="str">
        <f t="shared" si="2"/>
        <v/>
      </c>
      <c r="G79" s="18" t="e">
        <f>VLOOKUP(D79,A3数据库!A:D,3,0)</f>
        <v>#N/A</v>
      </c>
      <c r="H79" s="18">
        <f t="shared" si="3"/>
        <v>0</v>
      </c>
      <c r="I79" s="19">
        <f t="shared" si="3"/>
        <v>0</v>
      </c>
      <c r="J79" s="18" t="e">
        <f>VLOOKUP(D79,A3数据库!A:D,4,0)</f>
        <v>#N/A</v>
      </c>
      <c r="K79" s="18" t="e">
        <f>VLOOKUP(F79,A3数据库!E:G,2,0)</f>
        <v>#N/A</v>
      </c>
      <c r="L79" s="18" t="e">
        <f>VLOOKUP(F79,A3数据库!E:G,3,0)</f>
        <v>#N/A</v>
      </c>
      <c r="M79" s="18"/>
    </row>
    <row r="80" spans="1:13" x14ac:dyDescent="0.25">
      <c r="A80" s="22"/>
      <c r="B80" s="3"/>
      <c r="C80" s="3"/>
      <c r="D80" s="3"/>
      <c r="E80" s="18" t="str">
        <f t="shared" si="2"/>
        <v/>
      </c>
      <c r="F80" s="18" t="str">
        <f t="shared" si="2"/>
        <v/>
      </c>
      <c r="G80" s="18" t="e">
        <f>VLOOKUP(D80,A3数据库!A:D,3,0)</f>
        <v>#N/A</v>
      </c>
      <c r="H80" s="18">
        <f t="shared" si="3"/>
        <v>0</v>
      </c>
      <c r="I80" s="19">
        <f t="shared" si="3"/>
        <v>0</v>
      </c>
      <c r="J80" s="18" t="e">
        <f>VLOOKUP(D80,A3数据库!A:D,4,0)</f>
        <v>#N/A</v>
      </c>
      <c r="K80" s="18" t="e">
        <f>VLOOKUP(F80,A3数据库!E:G,2,0)</f>
        <v>#N/A</v>
      </c>
      <c r="L80" s="18" t="e">
        <f>VLOOKUP(F80,A3数据库!E:G,3,0)</f>
        <v>#N/A</v>
      </c>
      <c r="M80" s="18"/>
    </row>
    <row r="81" spans="1:13" x14ac:dyDescent="0.25">
      <c r="A81" s="22"/>
      <c r="B81" s="3"/>
      <c r="C81" s="3"/>
      <c r="D81" s="3"/>
      <c r="E81" s="18" t="str">
        <f t="shared" si="2"/>
        <v/>
      </c>
      <c r="F81" s="18" t="str">
        <f t="shared" si="2"/>
        <v/>
      </c>
      <c r="G81" s="18" t="e">
        <f>VLOOKUP(D81,A3数据库!A:D,3,0)</f>
        <v>#N/A</v>
      </c>
      <c r="H81" s="18">
        <f t="shared" si="3"/>
        <v>0</v>
      </c>
      <c r="I81" s="19">
        <f t="shared" si="3"/>
        <v>0</v>
      </c>
      <c r="J81" s="18" t="e">
        <f>VLOOKUP(D81,A3数据库!A:D,4,0)</f>
        <v>#N/A</v>
      </c>
      <c r="K81" s="18" t="e">
        <f>VLOOKUP(F81,A3数据库!E:G,2,0)</f>
        <v>#N/A</v>
      </c>
      <c r="L81" s="18" t="e">
        <f>VLOOKUP(F81,A3数据库!E:G,3,0)</f>
        <v>#N/A</v>
      </c>
      <c r="M81" s="18"/>
    </row>
    <row r="82" spans="1:13" x14ac:dyDescent="0.25">
      <c r="A82" s="22"/>
      <c r="B82" s="3"/>
      <c r="C82" s="3"/>
      <c r="D82" s="3"/>
      <c r="E82" s="18" t="str">
        <f t="shared" si="2"/>
        <v/>
      </c>
      <c r="F82" s="18" t="str">
        <f t="shared" si="2"/>
        <v/>
      </c>
      <c r="G82" s="18" t="e">
        <f>VLOOKUP(D82,A3数据库!A:D,3,0)</f>
        <v>#N/A</v>
      </c>
      <c r="H82" s="18">
        <f t="shared" si="3"/>
        <v>0</v>
      </c>
      <c r="I82" s="19">
        <f t="shared" si="3"/>
        <v>0</v>
      </c>
      <c r="J82" s="18" t="e">
        <f>VLOOKUP(D82,A3数据库!A:D,4,0)</f>
        <v>#N/A</v>
      </c>
      <c r="K82" s="18" t="e">
        <f>VLOOKUP(F82,A3数据库!E:G,2,0)</f>
        <v>#N/A</v>
      </c>
      <c r="L82" s="18" t="e">
        <f>VLOOKUP(F82,A3数据库!E:G,3,0)</f>
        <v>#N/A</v>
      </c>
      <c r="M82" s="18"/>
    </row>
    <row r="83" spans="1:13" x14ac:dyDescent="0.25">
      <c r="A83" s="22"/>
      <c r="B83" s="3"/>
      <c r="C83" s="3"/>
      <c r="D83" s="3"/>
      <c r="E83" s="18" t="str">
        <f t="shared" si="2"/>
        <v/>
      </c>
      <c r="F83" s="18" t="str">
        <f t="shared" si="2"/>
        <v/>
      </c>
      <c r="G83" s="18" t="e">
        <f>VLOOKUP(D83,A3数据库!A:D,3,0)</f>
        <v>#N/A</v>
      </c>
      <c r="H83" s="18">
        <f t="shared" si="3"/>
        <v>0</v>
      </c>
      <c r="I83" s="19">
        <f t="shared" si="3"/>
        <v>0</v>
      </c>
      <c r="J83" s="18" t="e">
        <f>VLOOKUP(D83,A3数据库!A:D,4,0)</f>
        <v>#N/A</v>
      </c>
      <c r="K83" s="18" t="e">
        <f>VLOOKUP(F83,A3数据库!E:G,2,0)</f>
        <v>#N/A</v>
      </c>
      <c r="L83" s="18" t="e">
        <f>VLOOKUP(F83,A3数据库!E:G,3,0)</f>
        <v>#N/A</v>
      </c>
      <c r="M83" s="18"/>
    </row>
    <row r="84" spans="1:13" x14ac:dyDescent="0.25">
      <c r="A84" s="22"/>
      <c r="B84" s="3"/>
      <c r="C84" s="3"/>
      <c r="D84" s="3"/>
      <c r="E84" s="18" t="str">
        <f t="shared" si="2"/>
        <v/>
      </c>
      <c r="F84" s="18" t="str">
        <f t="shared" si="2"/>
        <v/>
      </c>
      <c r="G84" s="18" t="e">
        <f>VLOOKUP(D84,A3数据库!A:D,3,0)</f>
        <v>#N/A</v>
      </c>
      <c r="H84" s="18">
        <f t="shared" si="3"/>
        <v>0</v>
      </c>
      <c r="I84" s="19">
        <f t="shared" si="3"/>
        <v>0</v>
      </c>
      <c r="J84" s="18" t="e">
        <f>VLOOKUP(D84,A3数据库!A:D,4,0)</f>
        <v>#N/A</v>
      </c>
      <c r="K84" s="18" t="e">
        <f>VLOOKUP(F84,A3数据库!E:G,2,0)</f>
        <v>#N/A</v>
      </c>
      <c r="L84" s="18" t="e">
        <f>VLOOKUP(F84,A3数据库!E:G,3,0)</f>
        <v>#N/A</v>
      </c>
      <c r="M84" s="18"/>
    </row>
    <row r="85" spans="1:13" x14ac:dyDescent="0.25">
      <c r="A85" s="22"/>
      <c r="B85" s="3"/>
      <c r="C85" s="3"/>
      <c r="D85" s="3"/>
      <c r="E85" s="18" t="str">
        <f t="shared" si="2"/>
        <v/>
      </c>
      <c r="F85" s="18" t="str">
        <f t="shared" si="2"/>
        <v/>
      </c>
      <c r="G85" s="18" t="e">
        <f>VLOOKUP(D85,A3数据库!A:D,3,0)</f>
        <v>#N/A</v>
      </c>
      <c r="H85" s="18">
        <f t="shared" si="3"/>
        <v>0</v>
      </c>
      <c r="I85" s="19">
        <f t="shared" si="3"/>
        <v>0</v>
      </c>
      <c r="J85" s="18" t="e">
        <f>VLOOKUP(D85,A3数据库!A:D,4,0)</f>
        <v>#N/A</v>
      </c>
      <c r="K85" s="18" t="e">
        <f>VLOOKUP(F85,A3数据库!E:G,2,0)</f>
        <v>#N/A</v>
      </c>
      <c r="L85" s="18" t="e">
        <f>VLOOKUP(F85,A3数据库!E:G,3,0)</f>
        <v>#N/A</v>
      </c>
      <c r="M85" s="18"/>
    </row>
    <row r="86" spans="1:13" x14ac:dyDescent="0.25">
      <c r="A86" s="22"/>
      <c r="B86" s="3"/>
      <c r="C86" s="3"/>
      <c r="D86" s="3"/>
      <c r="E86" s="18" t="str">
        <f t="shared" si="2"/>
        <v/>
      </c>
      <c r="F86" s="18" t="str">
        <f t="shared" si="2"/>
        <v/>
      </c>
      <c r="G86" s="18" t="e">
        <f>VLOOKUP(D86,A3数据库!A:D,3,0)</f>
        <v>#N/A</v>
      </c>
      <c r="H86" s="18">
        <f t="shared" si="3"/>
        <v>0</v>
      </c>
      <c r="I86" s="19">
        <f t="shared" si="3"/>
        <v>0</v>
      </c>
      <c r="J86" s="18" t="e">
        <f>VLOOKUP(D86,A3数据库!A:D,4,0)</f>
        <v>#N/A</v>
      </c>
      <c r="K86" s="18" t="e">
        <f>VLOOKUP(F86,A3数据库!E:G,2,0)</f>
        <v>#N/A</v>
      </c>
      <c r="L86" s="18" t="e">
        <f>VLOOKUP(F86,A3数据库!E:G,3,0)</f>
        <v>#N/A</v>
      </c>
      <c r="M86" s="18"/>
    </row>
    <row r="87" spans="1:13" x14ac:dyDescent="0.25">
      <c r="A87" s="22"/>
      <c r="B87" s="3"/>
      <c r="C87" s="3"/>
      <c r="D87" s="3"/>
      <c r="E87" s="18" t="str">
        <f t="shared" si="2"/>
        <v/>
      </c>
      <c r="F87" s="18" t="str">
        <f t="shared" si="2"/>
        <v/>
      </c>
      <c r="G87" s="18" t="e">
        <f>VLOOKUP(D87,A3数据库!A:D,3,0)</f>
        <v>#N/A</v>
      </c>
      <c r="H87" s="18">
        <f t="shared" si="3"/>
        <v>0</v>
      </c>
      <c r="I87" s="19">
        <f t="shared" si="3"/>
        <v>0</v>
      </c>
      <c r="J87" s="18" t="e">
        <f>VLOOKUP(D87,A3数据库!A:D,4,0)</f>
        <v>#N/A</v>
      </c>
      <c r="K87" s="18" t="e">
        <f>VLOOKUP(F87,A3数据库!E:G,2,0)</f>
        <v>#N/A</v>
      </c>
      <c r="L87" s="18" t="e">
        <f>VLOOKUP(F87,A3数据库!E:G,3,0)</f>
        <v>#N/A</v>
      </c>
      <c r="M87" s="18"/>
    </row>
    <row r="88" spans="1:13" x14ac:dyDescent="0.25">
      <c r="A88" s="22"/>
      <c r="B88" s="3"/>
      <c r="C88" s="3"/>
      <c r="D88" s="3"/>
      <c r="E88" s="18" t="str">
        <f t="shared" si="2"/>
        <v/>
      </c>
      <c r="F88" s="18" t="str">
        <f t="shared" si="2"/>
        <v/>
      </c>
      <c r="G88" s="18" t="e">
        <f>VLOOKUP(D88,A3数据库!A:D,3,0)</f>
        <v>#N/A</v>
      </c>
      <c r="H88" s="18">
        <f t="shared" si="3"/>
        <v>0</v>
      </c>
      <c r="I88" s="19">
        <f t="shared" si="3"/>
        <v>0</v>
      </c>
      <c r="J88" s="18" t="e">
        <f>VLOOKUP(D88,A3数据库!A:D,4,0)</f>
        <v>#N/A</v>
      </c>
      <c r="K88" s="18" t="e">
        <f>VLOOKUP(F88,A3数据库!E:G,2,0)</f>
        <v>#N/A</v>
      </c>
      <c r="L88" s="18" t="e">
        <f>VLOOKUP(F88,A3数据库!E:G,3,0)</f>
        <v>#N/A</v>
      </c>
      <c r="M88" s="18"/>
    </row>
    <row r="89" spans="1:13" x14ac:dyDescent="0.25">
      <c r="A89" s="22"/>
      <c r="B89" s="3"/>
      <c r="C89" s="3"/>
      <c r="D89" s="3"/>
      <c r="E89" s="18" t="str">
        <f t="shared" si="2"/>
        <v/>
      </c>
      <c r="F89" s="18" t="str">
        <f t="shared" si="2"/>
        <v/>
      </c>
      <c r="G89" s="18" t="e">
        <f>VLOOKUP(D89,A3数据库!A:D,3,0)</f>
        <v>#N/A</v>
      </c>
      <c r="H89" s="18">
        <f t="shared" si="3"/>
        <v>0</v>
      </c>
      <c r="I89" s="19">
        <f t="shared" si="3"/>
        <v>0</v>
      </c>
      <c r="J89" s="18" t="e">
        <f>VLOOKUP(D89,A3数据库!A:D,4,0)</f>
        <v>#N/A</v>
      </c>
      <c r="K89" s="18" t="e">
        <f>VLOOKUP(F89,A3数据库!E:G,2,0)</f>
        <v>#N/A</v>
      </c>
      <c r="L89" s="18" t="e">
        <f>VLOOKUP(F89,A3数据库!E:G,3,0)</f>
        <v>#N/A</v>
      </c>
      <c r="M89" s="18"/>
    </row>
    <row r="90" spans="1:13" x14ac:dyDescent="0.25">
      <c r="A90" s="22"/>
      <c r="B90" s="3"/>
      <c r="C90" s="3"/>
      <c r="D90" s="3"/>
      <c r="E90" s="18" t="str">
        <f t="shared" si="2"/>
        <v/>
      </c>
      <c r="F90" s="18" t="str">
        <f t="shared" si="2"/>
        <v/>
      </c>
      <c r="G90" s="18" t="e">
        <f>VLOOKUP(D90,A3数据库!A:D,3,0)</f>
        <v>#N/A</v>
      </c>
      <c r="H90" s="18">
        <f t="shared" si="3"/>
        <v>0</v>
      </c>
      <c r="I90" s="19">
        <f t="shared" si="3"/>
        <v>0</v>
      </c>
      <c r="J90" s="18" t="e">
        <f>VLOOKUP(D90,A3数据库!A:D,4,0)</f>
        <v>#N/A</v>
      </c>
      <c r="K90" s="18" t="e">
        <f>VLOOKUP(F90,A3数据库!E:G,2,0)</f>
        <v>#N/A</v>
      </c>
      <c r="L90" s="18" t="e">
        <f>VLOOKUP(F90,A3数据库!E:G,3,0)</f>
        <v>#N/A</v>
      </c>
      <c r="M90" s="18"/>
    </row>
    <row r="91" spans="1:13" x14ac:dyDescent="0.25">
      <c r="A91" s="22"/>
      <c r="B91" s="3"/>
      <c r="C91" s="3"/>
      <c r="D91" s="3"/>
      <c r="E91" s="18" t="str">
        <f t="shared" si="2"/>
        <v/>
      </c>
      <c r="F91" s="18" t="str">
        <f t="shared" si="2"/>
        <v/>
      </c>
      <c r="G91" s="18" t="e">
        <f>VLOOKUP(D91,A3数据库!A:D,3,0)</f>
        <v>#N/A</v>
      </c>
      <c r="H91" s="18">
        <f t="shared" si="3"/>
        <v>0</v>
      </c>
      <c r="I91" s="19">
        <f t="shared" si="3"/>
        <v>0</v>
      </c>
      <c r="J91" s="18" t="e">
        <f>VLOOKUP(D91,A3数据库!A:D,4,0)</f>
        <v>#N/A</v>
      </c>
      <c r="K91" s="18" t="e">
        <f>VLOOKUP(F91,A3数据库!E:G,2,0)</f>
        <v>#N/A</v>
      </c>
      <c r="L91" s="18" t="e">
        <f>VLOOKUP(F91,A3数据库!E:G,3,0)</f>
        <v>#N/A</v>
      </c>
      <c r="M91" s="18"/>
    </row>
    <row r="92" spans="1:13" x14ac:dyDescent="0.25">
      <c r="A92" s="22"/>
      <c r="B92" s="3"/>
      <c r="C92" s="3"/>
      <c r="D92" s="3"/>
      <c r="E92" s="18" t="str">
        <f t="shared" si="2"/>
        <v/>
      </c>
      <c r="F92" s="18" t="str">
        <f t="shared" si="2"/>
        <v/>
      </c>
      <c r="G92" s="18" t="e">
        <f>VLOOKUP(D92,A3数据库!A:D,3,0)</f>
        <v>#N/A</v>
      </c>
      <c r="H92" s="18">
        <f t="shared" si="3"/>
        <v>0</v>
      </c>
      <c r="I92" s="19">
        <f t="shared" si="3"/>
        <v>0</v>
      </c>
      <c r="J92" s="18" t="e">
        <f>VLOOKUP(D92,A3数据库!A:D,4,0)</f>
        <v>#N/A</v>
      </c>
      <c r="K92" s="18" t="e">
        <f>VLOOKUP(F92,A3数据库!E:G,2,0)</f>
        <v>#N/A</v>
      </c>
      <c r="L92" s="18" t="e">
        <f>VLOOKUP(F92,A3数据库!E:G,3,0)</f>
        <v>#N/A</v>
      </c>
      <c r="M92" s="18"/>
    </row>
    <row r="93" spans="1:13" x14ac:dyDescent="0.25">
      <c r="A93" s="22"/>
      <c r="B93" s="3"/>
      <c r="C93" s="3"/>
      <c r="D93" s="3"/>
      <c r="E93" s="18" t="str">
        <f t="shared" si="2"/>
        <v/>
      </c>
      <c r="F93" s="18" t="str">
        <f t="shared" si="2"/>
        <v/>
      </c>
      <c r="G93" s="18" t="e">
        <f>VLOOKUP(D93,A3数据库!A:D,3,0)</f>
        <v>#N/A</v>
      </c>
      <c r="H93" s="18">
        <f t="shared" si="3"/>
        <v>0</v>
      </c>
      <c r="I93" s="19">
        <f t="shared" si="3"/>
        <v>0</v>
      </c>
      <c r="J93" s="18" t="e">
        <f>VLOOKUP(D93,A3数据库!A:D,4,0)</f>
        <v>#N/A</v>
      </c>
      <c r="K93" s="18" t="e">
        <f>VLOOKUP(F93,A3数据库!E:G,2,0)</f>
        <v>#N/A</v>
      </c>
      <c r="L93" s="18" t="e">
        <f>VLOOKUP(F93,A3数据库!E:G,3,0)</f>
        <v>#N/A</v>
      </c>
      <c r="M93" s="18"/>
    </row>
    <row r="94" spans="1:13" x14ac:dyDescent="0.25">
      <c r="A94" s="22"/>
      <c r="B94" s="3"/>
      <c r="C94" s="3"/>
      <c r="D94" s="3"/>
      <c r="E94" s="18" t="str">
        <f t="shared" si="2"/>
        <v/>
      </c>
      <c r="F94" s="18" t="str">
        <f t="shared" si="2"/>
        <v/>
      </c>
      <c r="G94" s="18" t="e">
        <f>VLOOKUP(D94,A3数据库!A:D,3,0)</f>
        <v>#N/A</v>
      </c>
      <c r="H94" s="18">
        <f t="shared" si="3"/>
        <v>0</v>
      </c>
      <c r="I94" s="19">
        <f t="shared" si="3"/>
        <v>0</v>
      </c>
      <c r="J94" s="18" t="e">
        <f>VLOOKUP(D94,A3数据库!A:D,4,0)</f>
        <v>#N/A</v>
      </c>
      <c r="K94" s="18" t="e">
        <f>VLOOKUP(F94,A3数据库!E:G,2,0)</f>
        <v>#N/A</v>
      </c>
      <c r="L94" s="18" t="e">
        <f>VLOOKUP(F94,A3数据库!E:G,3,0)</f>
        <v>#N/A</v>
      </c>
      <c r="M94" s="18"/>
    </row>
    <row r="95" spans="1:13" x14ac:dyDescent="0.25">
      <c r="A95" s="22"/>
      <c r="B95" s="3"/>
      <c r="C95" s="3"/>
      <c r="D95" s="3"/>
      <c r="E95" s="18" t="str">
        <f t="shared" si="2"/>
        <v/>
      </c>
      <c r="F95" s="18" t="str">
        <f t="shared" si="2"/>
        <v/>
      </c>
      <c r="G95" s="18" t="e">
        <f>VLOOKUP(D95,A3数据库!A:D,3,0)</f>
        <v>#N/A</v>
      </c>
      <c r="H95" s="18">
        <f t="shared" si="3"/>
        <v>0</v>
      </c>
      <c r="I95" s="19">
        <f t="shared" si="3"/>
        <v>0</v>
      </c>
      <c r="J95" s="18" t="e">
        <f>VLOOKUP(D95,A3数据库!A:D,4,0)</f>
        <v>#N/A</v>
      </c>
      <c r="K95" s="18" t="e">
        <f>VLOOKUP(F95,A3数据库!E:G,2,0)</f>
        <v>#N/A</v>
      </c>
      <c r="L95" s="18" t="e">
        <f>VLOOKUP(F95,A3数据库!E:G,3,0)</f>
        <v>#N/A</v>
      </c>
      <c r="M95" s="18"/>
    </row>
    <row r="96" spans="1:13" x14ac:dyDescent="0.25">
      <c r="A96" s="22"/>
      <c r="B96" s="3"/>
      <c r="C96" s="3"/>
      <c r="D96" s="3"/>
      <c r="E96" s="18" t="str">
        <f t="shared" si="2"/>
        <v/>
      </c>
      <c r="F96" s="18" t="str">
        <f t="shared" si="2"/>
        <v/>
      </c>
      <c r="G96" s="18" t="e">
        <f>VLOOKUP(D96,A3数据库!A:D,3,0)</f>
        <v>#N/A</v>
      </c>
      <c r="H96" s="18">
        <f t="shared" si="3"/>
        <v>0</v>
      </c>
      <c r="I96" s="19">
        <f t="shared" si="3"/>
        <v>0</v>
      </c>
      <c r="J96" s="18" t="e">
        <f>VLOOKUP(D96,A3数据库!A:D,4,0)</f>
        <v>#N/A</v>
      </c>
      <c r="K96" s="18" t="e">
        <f>VLOOKUP(F96,A3数据库!E:G,2,0)</f>
        <v>#N/A</v>
      </c>
      <c r="L96" s="18" t="e">
        <f>VLOOKUP(F96,A3数据库!E:G,3,0)</f>
        <v>#N/A</v>
      </c>
      <c r="M96" s="18"/>
    </row>
    <row r="97" spans="1:13" x14ac:dyDescent="0.25">
      <c r="A97" s="22"/>
      <c r="B97" s="3"/>
      <c r="C97" s="3"/>
      <c r="D97" s="3"/>
      <c r="E97" s="18" t="str">
        <f t="shared" si="2"/>
        <v/>
      </c>
      <c r="F97" s="18" t="str">
        <f t="shared" si="2"/>
        <v/>
      </c>
      <c r="G97" s="18" t="e">
        <f>VLOOKUP(D97,A3数据库!A:D,3,0)</f>
        <v>#N/A</v>
      </c>
      <c r="H97" s="18">
        <f t="shared" si="3"/>
        <v>0</v>
      </c>
      <c r="I97" s="19">
        <f t="shared" si="3"/>
        <v>0</v>
      </c>
      <c r="J97" s="18" t="e">
        <f>VLOOKUP(D97,A3数据库!A:D,4,0)</f>
        <v>#N/A</v>
      </c>
      <c r="K97" s="18" t="e">
        <f>VLOOKUP(F97,A3数据库!E:G,2,0)</f>
        <v>#N/A</v>
      </c>
      <c r="L97" s="18" t="e">
        <f>VLOOKUP(F97,A3数据库!E:G,3,0)</f>
        <v>#N/A</v>
      </c>
      <c r="M97" s="18"/>
    </row>
    <row r="98" spans="1:13" x14ac:dyDescent="0.25">
      <c r="A98" s="22"/>
      <c r="B98" s="3"/>
      <c r="C98" s="3"/>
      <c r="D98" s="3"/>
      <c r="E98" s="18" t="str">
        <f t="shared" si="2"/>
        <v/>
      </c>
      <c r="F98" s="18" t="str">
        <f t="shared" si="2"/>
        <v/>
      </c>
      <c r="G98" s="18" t="e">
        <f>VLOOKUP(D98,A3数据库!A:D,3,0)</f>
        <v>#N/A</v>
      </c>
      <c r="H98" s="18">
        <f t="shared" si="3"/>
        <v>0</v>
      </c>
      <c r="I98" s="19">
        <f t="shared" si="3"/>
        <v>0</v>
      </c>
      <c r="J98" s="18" t="e">
        <f>VLOOKUP(D98,A3数据库!A:D,4,0)</f>
        <v>#N/A</v>
      </c>
      <c r="K98" s="18" t="e">
        <f>VLOOKUP(F98,A3数据库!E:G,2,0)</f>
        <v>#N/A</v>
      </c>
      <c r="L98" s="18" t="e">
        <f>VLOOKUP(F98,A3数据库!E:G,3,0)</f>
        <v>#N/A</v>
      </c>
      <c r="M98" s="18"/>
    </row>
    <row r="99" spans="1:13" x14ac:dyDescent="0.25">
      <c r="A99" s="22"/>
      <c r="B99" s="3"/>
      <c r="C99" s="3"/>
      <c r="D99" s="3"/>
      <c r="E99" s="18" t="str">
        <f t="shared" si="2"/>
        <v/>
      </c>
      <c r="F99" s="18" t="str">
        <f t="shared" si="2"/>
        <v/>
      </c>
      <c r="G99" s="18" t="e">
        <f>VLOOKUP(D99,A3数据库!A:D,3,0)</f>
        <v>#N/A</v>
      </c>
      <c r="H99" s="18">
        <f t="shared" si="3"/>
        <v>0</v>
      </c>
      <c r="I99" s="19">
        <f t="shared" si="3"/>
        <v>0</v>
      </c>
      <c r="J99" s="18" t="e">
        <f>VLOOKUP(D99,A3数据库!A:D,4,0)</f>
        <v>#N/A</v>
      </c>
      <c r="K99" s="18" t="e">
        <f>VLOOKUP(F99,A3数据库!E:G,2,0)</f>
        <v>#N/A</v>
      </c>
      <c r="L99" s="18" t="e">
        <f>VLOOKUP(F99,A3数据库!E:G,3,0)</f>
        <v>#N/A</v>
      </c>
      <c r="M99" s="18"/>
    </row>
    <row r="100" spans="1:13" x14ac:dyDescent="0.25">
      <c r="A100" s="22"/>
      <c r="B100" s="3"/>
      <c r="C100" s="3"/>
      <c r="D100" s="3"/>
      <c r="E100" s="18" t="str">
        <f t="shared" si="2"/>
        <v/>
      </c>
      <c r="F100" s="18" t="str">
        <f t="shared" si="2"/>
        <v/>
      </c>
      <c r="G100" s="18" t="e">
        <f>VLOOKUP(D100,A3数据库!A:D,3,0)</f>
        <v>#N/A</v>
      </c>
      <c r="H100" s="18">
        <f t="shared" si="3"/>
        <v>0</v>
      </c>
      <c r="I100" s="19">
        <f t="shared" si="3"/>
        <v>0</v>
      </c>
      <c r="J100" s="18" t="e">
        <f>VLOOKUP(D100,A3数据库!A:D,4,0)</f>
        <v>#N/A</v>
      </c>
      <c r="K100" s="18" t="e">
        <f>VLOOKUP(F100,A3数据库!E:G,2,0)</f>
        <v>#N/A</v>
      </c>
      <c r="L100" s="18" t="e">
        <f>VLOOKUP(F100,A3数据库!E:G,3,0)</f>
        <v>#N/A</v>
      </c>
      <c r="M100" s="18"/>
    </row>
  </sheetData>
  <sheetProtection algorithmName="SHA-512" hashValue="6cJFruWUJWQjLQBA8H1jCdH5gVvBy5lbaYINhvDPegqsnjGuOUae4pzgFuj/YkXz7B9b5dc96FvVnnV6KaAmhA==" saltValue="qOMXl4AFV0Jqqpq5nIF+tA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BF44-D456-432B-8DA8-82516FF3A8F7}">
  <sheetPr codeName="Sheet25"/>
  <dimension ref="A1:G4"/>
  <sheetViews>
    <sheetView workbookViewId="0">
      <selection activeCell="G17" sqref="G17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6.90625" bestFit="1" customWidth="1"/>
    <col min="5" max="5" width="9.26953125" bestFit="1" customWidth="1"/>
    <col min="6" max="6" width="11.36328125" bestFit="1" customWidth="1"/>
    <col min="7" max="7" width="15.7265625" bestFit="1" customWidth="1"/>
  </cols>
  <sheetData>
    <row r="1" spans="1:7" x14ac:dyDescent="0.25">
      <c r="A1" s="11" t="str">
        <f>HYPERLINK("#管架编号及数量输入!J1","序号/回输入界面")</f>
        <v>序号/回输入界面</v>
      </c>
      <c r="B1" s="3"/>
      <c r="C1" s="43"/>
      <c r="D1" s="44"/>
      <c r="E1" s="80" t="s">
        <v>45</v>
      </c>
      <c r="F1" s="81"/>
      <c r="G1" s="82"/>
    </row>
    <row r="2" spans="1:7" x14ac:dyDescent="0.25">
      <c r="A2" s="3" t="s">
        <v>47</v>
      </c>
      <c r="B2" s="1" t="s">
        <v>46</v>
      </c>
      <c r="C2" s="1" t="s">
        <v>12</v>
      </c>
      <c r="D2" s="1" t="s">
        <v>3</v>
      </c>
      <c r="E2" s="3" t="s">
        <v>44</v>
      </c>
      <c r="F2" s="4" t="s">
        <v>57</v>
      </c>
      <c r="G2" s="3" t="s">
        <v>58</v>
      </c>
    </row>
    <row r="3" spans="1:7" x14ac:dyDescent="0.25">
      <c r="A3" s="3" t="s">
        <v>65</v>
      </c>
      <c r="B3" s="3" t="s">
        <v>64</v>
      </c>
      <c r="C3" s="55" t="s">
        <v>621</v>
      </c>
      <c r="D3" s="3" t="s">
        <v>36</v>
      </c>
      <c r="E3" s="3" t="s">
        <v>51</v>
      </c>
      <c r="F3" s="4" t="s">
        <v>52</v>
      </c>
      <c r="G3" s="3" t="s">
        <v>59</v>
      </c>
    </row>
    <row r="4" spans="1:7" x14ac:dyDescent="0.25">
      <c r="A4" s="3"/>
      <c r="B4" s="3"/>
      <c r="C4" s="3"/>
      <c r="D4" s="3"/>
      <c r="E4" s="3" t="s">
        <v>34</v>
      </c>
      <c r="F4" s="4" t="s">
        <v>53</v>
      </c>
      <c r="G4" s="3" t="s">
        <v>80</v>
      </c>
    </row>
  </sheetData>
  <sheetProtection algorithmName="SHA-512" hashValue="gQPoaTZnb09i+CSAscEko3XBDUvsFQWVoEa/i1RwAVyh3H687SRGOTlpcM5cHWMGn+3FUP0SoaKcsy8QbNNDrw==" saltValue="sgR1S7ADcVVL9tBk4NjgSQ==" spinCount="100000" sheet="1" objects="1" scenarios="1"/>
  <mergeCells count="1">
    <mergeCell ref="E1:G1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1B87A-F84E-4A3C-948C-249533087151}">
  <sheetPr codeName="Sheet26"/>
  <dimension ref="A1:W200"/>
  <sheetViews>
    <sheetView zoomScale="85" zoomScaleNormal="85" workbookViewId="0">
      <selection activeCell="B19" sqref="B19"/>
    </sheetView>
  </sheetViews>
  <sheetFormatPr defaultRowHeight="14" x14ac:dyDescent="0.25"/>
  <cols>
    <col min="1" max="1" width="17.26953125" style="23" bestFit="1" customWidth="1"/>
    <col min="2" max="2" width="15.7265625" style="35" bestFit="1" customWidth="1"/>
    <col min="3" max="3" width="5.26953125" bestFit="1" customWidth="1"/>
    <col min="5" max="5" width="8.7265625" style="20"/>
    <col min="6" max="6" width="12.453125" style="20" bestFit="1" customWidth="1"/>
    <col min="7" max="7" width="8.7265625" style="20"/>
    <col min="8" max="8" width="12.453125" style="20" bestFit="1" customWidth="1"/>
    <col min="9" max="9" width="16.90625" style="20" bestFit="1" customWidth="1"/>
    <col min="10" max="10" width="5.6328125" style="20" bestFit="1" customWidth="1"/>
    <col min="11" max="12" width="5.7265625" style="20" bestFit="1" customWidth="1"/>
    <col min="13" max="13" width="8.26953125" style="20" bestFit="1" customWidth="1"/>
    <col min="14" max="14" width="13.26953125" style="20" customWidth="1"/>
    <col min="15" max="15" width="8.7265625" style="20"/>
    <col min="16" max="16" width="11.36328125" style="20" bestFit="1" customWidth="1"/>
    <col min="17" max="17" width="8.7265625" style="20"/>
    <col min="18" max="18" width="17.26953125" style="20" bestFit="1" customWidth="1"/>
    <col min="19" max="21" width="11.36328125" style="20" customWidth="1"/>
    <col min="22" max="22" width="15.7265625" style="20" bestFit="1" customWidth="1"/>
    <col min="23" max="23" width="8.7265625" style="20"/>
  </cols>
  <sheetData>
    <row r="1" spans="1:23" x14ac:dyDescent="0.25">
      <c r="A1" s="57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77</v>
      </c>
      <c r="F1" s="18" t="s">
        <v>75</v>
      </c>
      <c r="G1" s="18" t="s">
        <v>42</v>
      </c>
      <c r="H1" s="18" t="s">
        <v>76</v>
      </c>
      <c r="I1" s="18" t="s">
        <v>48</v>
      </c>
      <c r="J1" s="18" t="s">
        <v>82</v>
      </c>
      <c r="K1" s="18" t="s">
        <v>83</v>
      </c>
      <c r="L1" s="18" t="s">
        <v>84</v>
      </c>
      <c r="M1" s="18" t="s">
        <v>78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2</v>
      </c>
      <c r="T1" s="18" t="s">
        <v>79</v>
      </c>
      <c r="U1" s="18" t="s">
        <v>81</v>
      </c>
      <c r="V1" s="18" t="s">
        <v>160</v>
      </c>
      <c r="W1" s="18" t="s">
        <v>5</v>
      </c>
    </row>
    <row r="2" spans="1:23" x14ac:dyDescent="0.25">
      <c r="A2" s="58"/>
      <c r="B2" s="3"/>
      <c r="C2" s="3"/>
      <c r="D2" s="3"/>
      <c r="E2" s="18" t="e">
        <f>VALUE(TRIM(MID(SUBSTITUTE($B2,"-",REPT(" ",99)),COLUMN(B2)*99-98,99)))</f>
        <v>#VALUE!</v>
      </c>
      <c r="F2" s="18" t="str">
        <f>TRIM(MID(SUBSTITUTE($B2,"-",REPT(" ",99)),COLUMN(C2)*99-98,99))</f>
        <v/>
      </c>
      <c r="G2" s="18" t="str">
        <f>TRIM(MID(SUBSTITUTE($B2,"-",REPT(" ",99)),COLUMN(D2)*99-98,99))</f>
        <v/>
      </c>
      <c r="H2" s="18" t="e">
        <f>3.14*F2</f>
        <v>#VALUE!</v>
      </c>
      <c r="I2" s="18" t="e">
        <f>VLOOKUP(E2,A4数据库!C:P,2,0)</f>
        <v>#VALUE!</v>
      </c>
      <c r="J2" s="18" t="e">
        <f>VLOOKUP(E2,A4数据库!C:P,3,0)</f>
        <v>#VALUE!</v>
      </c>
      <c r="K2" s="18" t="e">
        <f>VLOOKUP(E2,A4数据库!C:P,4,0)</f>
        <v>#VALUE!</v>
      </c>
      <c r="L2" s="18" t="e">
        <f>VLOOKUP(E2,A4数据库!C:P,5,0)</f>
        <v>#VALUE!</v>
      </c>
      <c r="M2" s="18" t="e">
        <f>VLOOKUP(E2,A4数据库!C:P,6,0)</f>
        <v>#VALUE!</v>
      </c>
      <c r="N2" s="19" t="e">
        <f>((H2+K2+2*L2)/1000)*(M2/1000)*C2</f>
        <v>#VALUE!</v>
      </c>
      <c r="O2" s="18" t="e">
        <f>VLOOKUP(E2,A4数据库!C:P,7,0)</f>
        <v>#VALUE!</v>
      </c>
      <c r="P2" s="18" t="e">
        <f>VLOOKUP(G2,A4数据库!N:P,2,0)</f>
        <v>#N/A</v>
      </c>
      <c r="Q2" s="18"/>
      <c r="R2" s="18" t="e">
        <f>VLOOKUP(E2,A4数据库!C:P,8,0)</f>
        <v>#VALUE!</v>
      </c>
      <c r="S2" s="18" t="e">
        <f>VLOOKUP(E2,A4数据库!C:P,9,0)</f>
        <v>#VALUE!</v>
      </c>
      <c r="T2" s="18" t="e">
        <f>VLOOKUP(E2,A4数据库!C:P,10,0)*C2</f>
        <v>#VALUE!</v>
      </c>
      <c r="U2" s="18" t="e">
        <f>VLOOKUP(E2,A4数据库!C:P,11,0)</f>
        <v>#VALUE!</v>
      </c>
      <c r="V2" s="18" t="e">
        <f>VLOOKUP(G2,A4数据库!N:P,3,0)</f>
        <v>#N/A</v>
      </c>
      <c r="W2" s="18"/>
    </row>
    <row r="3" spans="1:23" x14ac:dyDescent="0.25">
      <c r="A3" s="58"/>
      <c r="B3" s="3"/>
      <c r="C3" s="3"/>
      <c r="D3" s="3"/>
      <c r="E3" s="18" t="e">
        <f t="shared" ref="E3:E66" si="0">VALUE(TRIM(MID(SUBSTITUTE($B3,"-",REPT(" ",99)),COLUMN(B3)*99-98,99)))</f>
        <v>#VALUE!</v>
      </c>
      <c r="F3" s="18" t="str">
        <f t="shared" ref="F3:F66" si="1">TRIM(MID(SUBSTITUTE($B3,"-",REPT(" ",99)),COLUMN(C3)*99-98,99))</f>
        <v/>
      </c>
      <c r="G3" s="18" t="str">
        <f t="shared" ref="G3:G66" si="2">TRIM(MID(SUBSTITUTE($B3,"-",REPT(" ",99)),COLUMN(D3)*99-98,99))</f>
        <v/>
      </c>
      <c r="H3" s="18" t="e">
        <f t="shared" ref="H3:H66" si="3">3.14*F3</f>
        <v>#VALUE!</v>
      </c>
      <c r="I3" s="18" t="e">
        <f>VLOOKUP(E3,A4数据库!C:P,2,0)</f>
        <v>#VALUE!</v>
      </c>
      <c r="J3" s="18" t="e">
        <f>VLOOKUP(E3,A4数据库!C:P,3,0)</f>
        <v>#VALUE!</v>
      </c>
      <c r="K3" s="18" t="e">
        <f>VLOOKUP(E3,A4数据库!C:P,4,0)</f>
        <v>#VALUE!</v>
      </c>
      <c r="L3" s="18" t="e">
        <f>VLOOKUP(E3,A4数据库!C:P,5,0)</f>
        <v>#VALUE!</v>
      </c>
      <c r="M3" s="18" t="e">
        <f>VLOOKUP(E3,A4数据库!C:P,6,0)</f>
        <v>#VALUE!</v>
      </c>
      <c r="N3" s="19" t="e">
        <f t="shared" ref="N3:N66" si="4">((H3+K3+2*L3)/1000)*(M3/1000)*C3</f>
        <v>#VALUE!</v>
      </c>
      <c r="O3" s="18" t="e">
        <f>VLOOKUP(E3,A4数据库!C:P,7,0)</f>
        <v>#VALUE!</v>
      </c>
      <c r="P3" s="18" t="e">
        <f>VLOOKUP(E3,A4数据库!C:P,13,0)</f>
        <v>#VALUE!</v>
      </c>
      <c r="Q3" s="18"/>
      <c r="R3" s="18" t="e">
        <f>VLOOKUP(E3,A4数据库!C:P,8,0)</f>
        <v>#VALUE!</v>
      </c>
      <c r="S3" s="18" t="e">
        <f>VLOOKUP(E3,A4数据库!C:P,9,0)</f>
        <v>#VALUE!</v>
      </c>
      <c r="T3" s="18" t="e">
        <f>VLOOKUP(E3,A4数据库!C:P,10,0)*C3</f>
        <v>#VALUE!</v>
      </c>
      <c r="U3" s="18" t="e">
        <f>VLOOKUP(E3,A4数据库!C:P,11,0)</f>
        <v>#VALUE!</v>
      </c>
      <c r="V3" s="18" t="e">
        <f>VLOOKUP(E3,A4数据库!C:P,14,0)</f>
        <v>#VALUE!</v>
      </c>
      <c r="W3" s="18"/>
    </row>
    <row r="4" spans="1:23" x14ac:dyDescent="0.25">
      <c r="A4" s="58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str">
        <f t="shared" si="2"/>
        <v/>
      </c>
      <c r="H4" s="18" t="e">
        <f t="shared" si="3"/>
        <v>#VALUE!</v>
      </c>
      <c r="I4" s="18" t="e">
        <f>VLOOKUP(E4,A4数据库!C:P,2,0)</f>
        <v>#VALUE!</v>
      </c>
      <c r="J4" s="18" t="e">
        <f>VLOOKUP(E4,A4数据库!C:P,3,0)</f>
        <v>#VALUE!</v>
      </c>
      <c r="K4" s="18" t="e">
        <f>VLOOKUP(E4,A4数据库!C:P,4,0)</f>
        <v>#VALUE!</v>
      </c>
      <c r="L4" s="18" t="e">
        <f>VLOOKUP(E4,A4数据库!C:P,5,0)</f>
        <v>#VALUE!</v>
      </c>
      <c r="M4" s="18" t="e">
        <f>VLOOKUP(E4,A4数据库!C:P,6,0)</f>
        <v>#VALUE!</v>
      </c>
      <c r="N4" s="19" t="e">
        <f t="shared" si="4"/>
        <v>#VALUE!</v>
      </c>
      <c r="O4" s="18" t="e">
        <f>VLOOKUP(E4,A4数据库!C:P,7,0)</f>
        <v>#VALUE!</v>
      </c>
      <c r="P4" s="18" t="e">
        <f>VLOOKUP(E4,A4数据库!C:P,13,0)</f>
        <v>#VALUE!</v>
      </c>
      <c r="Q4" s="18"/>
      <c r="R4" s="18" t="e">
        <f>VLOOKUP(E4,A4数据库!C:P,8,0)</f>
        <v>#VALUE!</v>
      </c>
      <c r="S4" s="18" t="e">
        <f>VLOOKUP(E4,A4数据库!C:P,9,0)</f>
        <v>#VALUE!</v>
      </c>
      <c r="T4" s="18" t="e">
        <f>VLOOKUP(E4,A4数据库!C:P,10,0)*C4</f>
        <v>#VALUE!</v>
      </c>
      <c r="U4" s="18" t="e">
        <f>VLOOKUP(E4,A4数据库!C:P,11,0)</f>
        <v>#VALUE!</v>
      </c>
      <c r="V4" s="18" t="e">
        <f>VLOOKUP(E4,A4数据库!C:P,14,0)</f>
        <v>#VALUE!</v>
      </c>
      <c r="W4" s="18"/>
    </row>
    <row r="5" spans="1:23" x14ac:dyDescent="0.25">
      <c r="A5" s="58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str">
        <f t="shared" si="2"/>
        <v/>
      </c>
      <c r="H5" s="18" t="e">
        <f t="shared" si="3"/>
        <v>#VALUE!</v>
      </c>
      <c r="I5" s="18" t="e">
        <f>VLOOKUP(E5,A4数据库!C:P,2,0)</f>
        <v>#VALUE!</v>
      </c>
      <c r="J5" s="18" t="e">
        <f>VLOOKUP(E5,A4数据库!C:P,3,0)</f>
        <v>#VALUE!</v>
      </c>
      <c r="K5" s="18" t="e">
        <f>VLOOKUP(E5,A4数据库!C:P,4,0)</f>
        <v>#VALUE!</v>
      </c>
      <c r="L5" s="18" t="e">
        <f>VLOOKUP(E5,A4数据库!C:P,5,0)</f>
        <v>#VALUE!</v>
      </c>
      <c r="M5" s="18" t="e">
        <f>VLOOKUP(E5,A4数据库!C:P,6,0)</f>
        <v>#VALUE!</v>
      </c>
      <c r="N5" s="19" t="e">
        <f t="shared" si="4"/>
        <v>#VALUE!</v>
      </c>
      <c r="O5" s="18" t="e">
        <f>VLOOKUP(E5,A4数据库!C:P,7,0)</f>
        <v>#VALUE!</v>
      </c>
      <c r="P5" s="18" t="e">
        <f>VLOOKUP(E5,A4数据库!C:P,13,0)</f>
        <v>#VALUE!</v>
      </c>
      <c r="Q5" s="18"/>
      <c r="R5" s="18" t="e">
        <f>VLOOKUP(E5,A4数据库!C:P,8,0)</f>
        <v>#VALUE!</v>
      </c>
      <c r="S5" s="18" t="e">
        <f>VLOOKUP(E5,A4数据库!C:P,9,0)</f>
        <v>#VALUE!</v>
      </c>
      <c r="T5" s="18" t="e">
        <f>VLOOKUP(E5,A4数据库!C:P,10,0)*C5</f>
        <v>#VALUE!</v>
      </c>
      <c r="U5" s="18" t="e">
        <f>VLOOKUP(E5,A4数据库!C:P,11,0)</f>
        <v>#VALUE!</v>
      </c>
      <c r="V5" s="18" t="e">
        <f>VLOOKUP(E5,A4数据库!C:P,14,0)</f>
        <v>#VALUE!</v>
      </c>
      <c r="W5" s="18"/>
    </row>
    <row r="6" spans="1:23" x14ac:dyDescent="0.25">
      <c r="A6" s="58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str">
        <f t="shared" si="2"/>
        <v/>
      </c>
      <c r="H6" s="18" t="e">
        <f t="shared" si="3"/>
        <v>#VALUE!</v>
      </c>
      <c r="I6" s="18" t="e">
        <f>VLOOKUP(E6,A4数据库!C:P,2,0)</f>
        <v>#VALUE!</v>
      </c>
      <c r="J6" s="18" t="e">
        <f>VLOOKUP(E6,A4数据库!C:P,3,0)</f>
        <v>#VALUE!</v>
      </c>
      <c r="K6" s="18" t="e">
        <f>VLOOKUP(E6,A4数据库!C:P,4,0)</f>
        <v>#VALUE!</v>
      </c>
      <c r="L6" s="18" t="e">
        <f>VLOOKUP(E6,A4数据库!C:P,5,0)</f>
        <v>#VALUE!</v>
      </c>
      <c r="M6" s="18" t="e">
        <f>VLOOKUP(E6,A4数据库!C:P,6,0)</f>
        <v>#VALUE!</v>
      </c>
      <c r="N6" s="19" t="e">
        <f t="shared" si="4"/>
        <v>#VALUE!</v>
      </c>
      <c r="O6" s="18" t="e">
        <f>VLOOKUP(E6,A4数据库!C:P,7,0)</f>
        <v>#VALUE!</v>
      </c>
      <c r="P6" s="18" t="e">
        <f>VLOOKUP(E6,A4数据库!C:P,13,0)</f>
        <v>#VALUE!</v>
      </c>
      <c r="Q6" s="18"/>
      <c r="R6" s="18" t="e">
        <f>VLOOKUP(E6,A4数据库!C:P,8,0)</f>
        <v>#VALUE!</v>
      </c>
      <c r="S6" s="18" t="e">
        <f>VLOOKUP(E6,A4数据库!C:P,9,0)</f>
        <v>#VALUE!</v>
      </c>
      <c r="T6" s="18" t="e">
        <f>VLOOKUP(E6,A4数据库!C:P,10,0)*C6</f>
        <v>#VALUE!</v>
      </c>
      <c r="U6" s="18" t="e">
        <f>VLOOKUP(E6,A4数据库!C:P,11,0)</f>
        <v>#VALUE!</v>
      </c>
      <c r="V6" s="18" t="e">
        <f>VLOOKUP(E6,A4数据库!C:P,14,0)</f>
        <v>#VALUE!</v>
      </c>
      <c r="W6" s="18"/>
    </row>
    <row r="7" spans="1:23" x14ac:dyDescent="0.25">
      <c r="A7" s="58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str">
        <f t="shared" si="2"/>
        <v/>
      </c>
      <c r="H7" s="18" t="e">
        <f t="shared" si="3"/>
        <v>#VALUE!</v>
      </c>
      <c r="I7" s="18" t="e">
        <f>VLOOKUP(E7,A4数据库!C:P,2,0)</f>
        <v>#VALUE!</v>
      </c>
      <c r="J7" s="18" t="e">
        <f>VLOOKUP(E7,A4数据库!C:P,3,0)</f>
        <v>#VALUE!</v>
      </c>
      <c r="K7" s="18" t="e">
        <f>VLOOKUP(E7,A4数据库!C:P,4,0)</f>
        <v>#VALUE!</v>
      </c>
      <c r="L7" s="18" t="e">
        <f>VLOOKUP(E7,A4数据库!C:P,5,0)</f>
        <v>#VALUE!</v>
      </c>
      <c r="M7" s="18" t="e">
        <f>VLOOKUP(E7,A4数据库!C:P,6,0)</f>
        <v>#VALUE!</v>
      </c>
      <c r="N7" s="19" t="e">
        <f t="shared" si="4"/>
        <v>#VALUE!</v>
      </c>
      <c r="O7" s="18" t="e">
        <f>VLOOKUP(E7,A4数据库!C:P,7,0)</f>
        <v>#VALUE!</v>
      </c>
      <c r="P7" s="18" t="e">
        <f>VLOOKUP(E7,A4数据库!C:P,13,0)</f>
        <v>#VALUE!</v>
      </c>
      <c r="Q7" s="18"/>
      <c r="R7" s="18" t="e">
        <f>VLOOKUP(E7,A4数据库!C:P,8,0)</f>
        <v>#VALUE!</v>
      </c>
      <c r="S7" s="18" t="e">
        <f>VLOOKUP(E7,A4数据库!C:P,9,0)</f>
        <v>#VALUE!</v>
      </c>
      <c r="T7" s="18" t="e">
        <f>VLOOKUP(E7,A4数据库!C:P,10,0)*C7</f>
        <v>#VALUE!</v>
      </c>
      <c r="U7" s="18" t="e">
        <f>VLOOKUP(E7,A4数据库!C:P,11,0)</f>
        <v>#VALUE!</v>
      </c>
      <c r="V7" s="18" t="e">
        <f>VLOOKUP(E7,A4数据库!C:P,14,0)</f>
        <v>#VALUE!</v>
      </c>
      <c r="W7" s="18"/>
    </row>
    <row r="8" spans="1:23" x14ac:dyDescent="0.25">
      <c r="A8" s="58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str">
        <f t="shared" si="2"/>
        <v/>
      </c>
      <c r="H8" s="18" t="e">
        <f t="shared" si="3"/>
        <v>#VALUE!</v>
      </c>
      <c r="I8" s="18" t="e">
        <f>VLOOKUP(E8,A4数据库!C:P,2,0)</f>
        <v>#VALUE!</v>
      </c>
      <c r="J8" s="18" t="e">
        <f>VLOOKUP(E8,A4数据库!C:P,3,0)</f>
        <v>#VALUE!</v>
      </c>
      <c r="K8" s="18" t="e">
        <f>VLOOKUP(E8,A4数据库!C:P,4,0)</f>
        <v>#VALUE!</v>
      </c>
      <c r="L8" s="18" t="e">
        <f>VLOOKUP(E8,A4数据库!C:P,5,0)</f>
        <v>#VALUE!</v>
      </c>
      <c r="M8" s="18" t="e">
        <f>VLOOKUP(E8,A4数据库!C:P,6,0)</f>
        <v>#VALUE!</v>
      </c>
      <c r="N8" s="19" t="e">
        <f t="shared" si="4"/>
        <v>#VALUE!</v>
      </c>
      <c r="O8" s="18" t="e">
        <f>VLOOKUP(E8,A4数据库!C:P,7,0)</f>
        <v>#VALUE!</v>
      </c>
      <c r="P8" s="18" t="e">
        <f>VLOOKUP(E8,A4数据库!C:P,13,0)</f>
        <v>#VALUE!</v>
      </c>
      <c r="Q8" s="18"/>
      <c r="R8" s="18" t="e">
        <f>VLOOKUP(E8,A4数据库!C:P,8,0)</f>
        <v>#VALUE!</v>
      </c>
      <c r="S8" s="18" t="e">
        <f>VLOOKUP(E8,A4数据库!C:P,9,0)</f>
        <v>#VALUE!</v>
      </c>
      <c r="T8" s="18" t="e">
        <f>VLOOKUP(E8,A4数据库!C:P,10,0)*C8</f>
        <v>#VALUE!</v>
      </c>
      <c r="U8" s="18" t="e">
        <f>VLOOKUP(E8,A4数据库!C:P,11,0)</f>
        <v>#VALUE!</v>
      </c>
      <c r="V8" s="18" t="e">
        <f>VLOOKUP(E8,A4数据库!C:P,14,0)</f>
        <v>#VALUE!</v>
      </c>
      <c r="W8" s="18"/>
    </row>
    <row r="9" spans="1:23" x14ac:dyDescent="0.25">
      <c r="A9" s="58"/>
      <c r="B9" s="3"/>
      <c r="C9" s="3"/>
      <c r="D9" s="3"/>
      <c r="E9" s="18" t="e">
        <f t="shared" si="0"/>
        <v>#VALUE!</v>
      </c>
      <c r="F9" s="18" t="str">
        <f t="shared" si="1"/>
        <v/>
      </c>
      <c r="G9" s="18" t="str">
        <f t="shared" si="2"/>
        <v/>
      </c>
      <c r="H9" s="18" t="e">
        <f t="shared" si="3"/>
        <v>#VALUE!</v>
      </c>
      <c r="I9" s="18" t="e">
        <f>VLOOKUP(E9,A4数据库!C:P,2,0)</f>
        <v>#VALUE!</v>
      </c>
      <c r="J9" s="18" t="e">
        <f>VLOOKUP(E9,A4数据库!C:P,3,0)</f>
        <v>#VALUE!</v>
      </c>
      <c r="K9" s="18" t="e">
        <f>VLOOKUP(E9,A4数据库!C:P,4,0)</f>
        <v>#VALUE!</v>
      </c>
      <c r="L9" s="18" t="e">
        <f>VLOOKUP(E9,A4数据库!C:P,5,0)</f>
        <v>#VALUE!</v>
      </c>
      <c r="M9" s="18" t="e">
        <f>VLOOKUP(E9,A4数据库!C:P,6,0)</f>
        <v>#VALUE!</v>
      </c>
      <c r="N9" s="19" t="e">
        <f t="shared" si="4"/>
        <v>#VALUE!</v>
      </c>
      <c r="O9" s="18" t="e">
        <f>VLOOKUP(E9,A4数据库!C:P,7,0)</f>
        <v>#VALUE!</v>
      </c>
      <c r="P9" s="18" t="e">
        <f>VLOOKUP(E9,A4数据库!C:P,13,0)</f>
        <v>#VALUE!</v>
      </c>
      <c r="Q9" s="18"/>
      <c r="R9" s="18" t="e">
        <f>VLOOKUP(E9,A4数据库!C:P,8,0)</f>
        <v>#VALUE!</v>
      </c>
      <c r="S9" s="18" t="e">
        <f>VLOOKUP(E9,A4数据库!C:P,9,0)</f>
        <v>#VALUE!</v>
      </c>
      <c r="T9" s="18" t="e">
        <f>VLOOKUP(E9,A4数据库!C:P,10,0)*C9</f>
        <v>#VALUE!</v>
      </c>
      <c r="U9" s="18" t="e">
        <f>VLOOKUP(E9,A4数据库!C:P,11,0)</f>
        <v>#VALUE!</v>
      </c>
      <c r="V9" s="18" t="e">
        <f>VLOOKUP(E9,A4数据库!C:P,14,0)</f>
        <v>#VALUE!</v>
      </c>
      <c r="W9" s="18"/>
    </row>
    <row r="10" spans="1:23" x14ac:dyDescent="0.25">
      <c r="A10" s="58"/>
      <c r="B10" s="3"/>
      <c r="C10" s="3"/>
      <c r="D10" s="3"/>
      <c r="E10" s="18" t="e">
        <f t="shared" si="0"/>
        <v>#VALUE!</v>
      </c>
      <c r="F10" s="18" t="str">
        <f t="shared" si="1"/>
        <v/>
      </c>
      <c r="G10" s="18" t="str">
        <f t="shared" si="2"/>
        <v/>
      </c>
      <c r="H10" s="18" t="e">
        <f t="shared" si="3"/>
        <v>#VALUE!</v>
      </c>
      <c r="I10" s="18" t="e">
        <f>VLOOKUP(E10,A4数据库!C:P,2,0)</f>
        <v>#VALUE!</v>
      </c>
      <c r="J10" s="18" t="e">
        <f>VLOOKUP(E10,A4数据库!C:P,3,0)</f>
        <v>#VALUE!</v>
      </c>
      <c r="K10" s="18" t="e">
        <f>VLOOKUP(E10,A4数据库!C:P,4,0)</f>
        <v>#VALUE!</v>
      </c>
      <c r="L10" s="18" t="e">
        <f>VLOOKUP(E10,A4数据库!C:P,5,0)</f>
        <v>#VALUE!</v>
      </c>
      <c r="M10" s="18" t="e">
        <f>VLOOKUP(E10,A4数据库!C:P,6,0)</f>
        <v>#VALUE!</v>
      </c>
      <c r="N10" s="19" t="e">
        <f t="shared" si="4"/>
        <v>#VALUE!</v>
      </c>
      <c r="O10" s="18" t="e">
        <f>VLOOKUP(E10,A4数据库!C:P,7,0)</f>
        <v>#VALUE!</v>
      </c>
      <c r="P10" s="18" t="e">
        <f>VLOOKUP(E10,A4数据库!C:P,13,0)</f>
        <v>#VALUE!</v>
      </c>
      <c r="Q10" s="18"/>
      <c r="R10" s="18" t="e">
        <f>VLOOKUP(E10,A4数据库!C:P,8,0)</f>
        <v>#VALUE!</v>
      </c>
      <c r="S10" s="18" t="e">
        <f>VLOOKUP(E10,A4数据库!C:P,9,0)</f>
        <v>#VALUE!</v>
      </c>
      <c r="T10" s="18" t="e">
        <f>VLOOKUP(E10,A4数据库!C:P,10,0)*C10</f>
        <v>#VALUE!</v>
      </c>
      <c r="U10" s="18" t="e">
        <f>VLOOKUP(E10,A4数据库!C:P,11,0)</f>
        <v>#VALUE!</v>
      </c>
      <c r="V10" s="18" t="e">
        <f>VLOOKUP(E10,A4数据库!C:P,14,0)</f>
        <v>#VALUE!</v>
      </c>
      <c r="W10" s="18"/>
    </row>
    <row r="11" spans="1:23" x14ac:dyDescent="0.25">
      <c r="A11" s="58"/>
      <c r="B11" s="3"/>
      <c r="C11" s="3"/>
      <c r="D11" s="3"/>
      <c r="E11" s="18" t="e">
        <f t="shared" si="0"/>
        <v>#VALUE!</v>
      </c>
      <c r="F11" s="18" t="str">
        <f t="shared" si="1"/>
        <v/>
      </c>
      <c r="G11" s="18" t="str">
        <f t="shared" si="2"/>
        <v/>
      </c>
      <c r="H11" s="18" t="e">
        <f t="shared" si="3"/>
        <v>#VALUE!</v>
      </c>
      <c r="I11" s="18" t="e">
        <f>VLOOKUP(E11,A4数据库!C:P,2,0)</f>
        <v>#VALUE!</v>
      </c>
      <c r="J11" s="18" t="e">
        <f>VLOOKUP(E11,A4数据库!C:P,3,0)</f>
        <v>#VALUE!</v>
      </c>
      <c r="K11" s="18" t="e">
        <f>VLOOKUP(E11,A4数据库!C:P,4,0)</f>
        <v>#VALUE!</v>
      </c>
      <c r="L11" s="18" t="e">
        <f>VLOOKUP(E11,A4数据库!C:P,5,0)</f>
        <v>#VALUE!</v>
      </c>
      <c r="M11" s="18" t="e">
        <f>VLOOKUP(E11,A4数据库!C:P,6,0)</f>
        <v>#VALUE!</v>
      </c>
      <c r="N11" s="19" t="e">
        <f t="shared" si="4"/>
        <v>#VALUE!</v>
      </c>
      <c r="O11" s="18" t="e">
        <f>VLOOKUP(E11,A4数据库!C:P,7,0)</f>
        <v>#VALUE!</v>
      </c>
      <c r="P11" s="18" t="e">
        <f>VLOOKUP(E11,A4数据库!C:P,13,0)</f>
        <v>#VALUE!</v>
      </c>
      <c r="Q11" s="18"/>
      <c r="R11" s="18" t="e">
        <f>VLOOKUP(E11,A4数据库!C:P,8,0)</f>
        <v>#VALUE!</v>
      </c>
      <c r="S11" s="18" t="e">
        <f>VLOOKUP(E11,A4数据库!C:P,9,0)</f>
        <v>#VALUE!</v>
      </c>
      <c r="T11" s="18" t="e">
        <f>VLOOKUP(E11,A4数据库!C:P,10,0)*C11</f>
        <v>#VALUE!</v>
      </c>
      <c r="U11" s="18" t="e">
        <f>VLOOKUP(E11,A4数据库!C:P,11,0)</f>
        <v>#VALUE!</v>
      </c>
      <c r="V11" s="18" t="e">
        <f>VLOOKUP(E11,A4数据库!C:P,14,0)</f>
        <v>#VALUE!</v>
      </c>
      <c r="W11" s="18"/>
    </row>
    <row r="12" spans="1:23" x14ac:dyDescent="0.25">
      <c r="A12" s="58"/>
      <c r="B12" s="3"/>
      <c r="C12" s="3"/>
      <c r="D12" s="3"/>
      <c r="E12" s="18" t="e">
        <f t="shared" si="0"/>
        <v>#VALUE!</v>
      </c>
      <c r="F12" s="18" t="str">
        <f t="shared" si="1"/>
        <v/>
      </c>
      <c r="G12" s="18" t="str">
        <f t="shared" si="2"/>
        <v/>
      </c>
      <c r="H12" s="18" t="e">
        <f t="shared" si="3"/>
        <v>#VALUE!</v>
      </c>
      <c r="I12" s="18" t="e">
        <f>VLOOKUP(E12,A4数据库!C:P,2,0)</f>
        <v>#VALUE!</v>
      </c>
      <c r="J12" s="18" t="e">
        <f>VLOOKUP(E12,A4数据库!C:P,3,0)</f>
        <v>#VALUE!</v>
      </c>
      <c r="K12" s="18" t="e">
        <f>VLOOKUP(E12,A4数据库!C:P,4,0)</f>
        <v>#VALUE!</v>
      </c>
      <c r="L12" s="18" t="e">
        <f>VLOOKUP(E12,A4数据库!C:P,5,0)</f>
        <v>#VALUE!</v>
      </c>
      <c r="M12" s="18" t="e">
        <f>VLOOKUP(E12,A4数据库!C:P,6,0)</f>
        <v>#VALUE!</v>
      </c>
      <c r="N12" s="19" t="e">
        <f t="shared" si="4"/>
        <v>#VALUE!</v>
      </c>
      <c r="O12" s="18" t="e">
        <f>VLOOKUP(E12,A4数据库!C:P,7,0)</f>
        <v>#VALUE!</v>
      </c>
      <c r="P12" s="18" t="e">
        <f>VLOOKUP(E12,A4数据库!C:P,13,0)</f>
        <v>#VALUE!</v>
      </c>
      <c r="Q12" s="18"/>
      <c r="R12" s="18" t="e">
        <f>VLOOKUP(E12,A4数据库!C:P,8,0)</f>
        <v>#VALUE!</v>
      </c>
      <c r="S12" s="18" t="e">
        <f>VLOOKUP(E12,A4数据库!C:P,9,0)</f>
        <v>#VALUE!</v>
      </c>
      <c r="T12" s="18" t="e">
        <f>VLOOKUP(E12,A4数据库!C:P,10,0)*C12</f>
        <v>#VALUE!</v>
      </c>
      <c r="U12" s="18" t="e">
        <f>VLOOKUP(E12,A4数据库!C:P,11,0)</f>
        <v>#VALUE!</v>
      </c>
      <c r="V12" s="18" t="e">
        <f>VLOOKUP(E12,A4数据库!C:P,14,0)</f>
        <v>#VALUE!</v>
      </c>
      <c r="W12" s="18"/>
    </row>
    <row r="13" spans="1:23" x14ac:dyDescent="0.25">
      <c r="A13" s="58"/>
      <c r="B13" s="3"/>
      <c r="C13" s="3"/>
      <c r="D13" s="3"/>
      <c r="E13" s="18" t="e">
        <f t="shared" si="0"/>
        <v>#VALUE!</v>
      </c>
      <c r="F13" s="18" t="str">
        <f t="shared" si="1"/>
        <v/>
      </c>
      <c r="G13" s="18" t="str">
        <f t="shared" si="2"/>
        <v/>
      </c>
      <c r="H13" s="18" t="e">
        <f t="shared" si="3"/>
        <v>#VALUE!</v>
      </c>
      <c r="I13" s="18" t="e">
        <f>VLOOKUP(E13,A4数据库!C:P,2,0)</f>
        <v>#VALUE!</v>
      </c>
      <c r="J13" s="18" t="e">
        <f>VLOOKUP(E13,A4数据库!C:P,3,0)</f>
        <v>#VALUE!</v>
      </c>
      <c r="K13" s="18" t="e">
        <f>VLOOKUP(E13,A4数据库!C:P,4,0)</f>
        <v>#VALUE!</v>
      </c>
      <c r="L13" s="18" t="e">
        <f>VLOOKUP(E13,A4数据库!C:P,5,0)</f>
        <v>#VALUE!</v>
      </c>
      <c r="M13" s="18" t="e">
        <f>VLOOKUP(E13,A4数据库!C:P,6,0)</f>
        <v>#VALUE!</v>
      </c>
      <c r="N13" s="19" t="e">
        <f t="shared" si="4"/>
        <v>#VALUE!</v>
      </c>
      <c r="O13" s="18" t="e">
        <f>VLOOKUP(E13,A4数据库!C:P,7,0)</f>
        <v>#VALUE!</v>
      </c>
      <c r="P13" s="18" t="e">
        <f>VLOOKUP(E13,A4数据库!C:P,13,0)</f>
        <v>#VALUE!</v>
      </c>
      <c r="Q13" s="18"/>
      <c r="R13" s="18" t="e">
        <f>VLOOKUP(E13,A4数据库!C:P,8,0)</f>
        <v>#VALUE!</v>
      </c>
      <c r="S13" s="18" t="e">
        <f>VLOOKUP(E13,A4数据库!C:P,9,0)</f>
        <v>#VALUE!</v>
      </c>
      <c r="T13" s="18" t="e">
        <f>VLOOKUP(E13,A4数据库!C:P,10,0)*C13</f>
        <v>#VALUE!</v>
      </c>
      <c r="U13" s="18" t="e">
        <f>VLOOKUP(E13,A4数据库!C:P,11,0)</f>
        <v>#VALUE!</v>
      </c>
      <c r="V13" s="18" t="e">
        <f>VLOOKUP(E13,A4数据库!C:P,14,0)</f>
        <v>#VALUE!</v>
      </c>
      <c r="W13" s="18"/>
    </row>
    <row r="14" spans="1:23" x14ac:dyDescent="0.25">
      <c r="A14" s="58"/>
      <c r="B14" s="3"/>
      <c r="C14" s="3"/>
      <c r="D14" s="3"/>
      <c r="E14" s="18" t="e">
        <f t="shared" si="0"/>
        <v>#VALUE!</v>
      </c>
      <c r="F14" s="18" t="str">
        <f t="shared" si="1"/>
        <v/>
      </c>
      <c r="G14" s="18" t="str">
        <f t="shared" si="2"/>
        <v/>
      </c>
      <c r="H14" s="18" t="e">
        <f t="shared" si="3"/>
        <v>#VALUE!</v>
      </c>
      <c r="I14" s="18" t="e">
        <f>VLOOKUP(E14,A4数据库!C:P,2,0)</f>
        <v>#VALUE!</v>
      </c>
      <c r="J14" s="18" t="e">
        <f>VLOOKUP(E14,A4数据库!C:P,3,0)</f>
        <v>#VALUE!</v>
      </c>
      <c r="K14" s="18" t="e">
        <f>VLOOKUP(E14,A4数据库!C:P,4,0)</f>
        <v>#VALUE!</v>
      </c>
      <c r="L14" s="18" t="e">
        <f>VLOOKUP(E14,A4数据库!C:P,5,0)</f>
        <v>#VALUE!</v>
      </c>
      <c r="M14" s="18" t="e">
        <f>VLOOKUP(E14,A4数据库!C:P,6,0)</f>
        <v>#VALUE!</v>
      </c>
      <c r="N14" s="19" t="e">
        <f t="shared" si="4"/>
        <v>#VALUE!</v>
      </c>
      <c r="O14" s="18" t="e">
        <f>VLOOKUP(E14,A4数据库!C:P,7,0)</f>
        <v>#VALUE!</v>
      </c>
      <c r="P14" s="18" t="e">
        <f>VLOOKUP(E14,A4数据库!C:P,13,0)</f>
        <v>#VALUE!</v>
      </c>
      <c r="Q14" s="18"/>
      <c r="R14" s="18" t="e">
        <f>VLOOKUP(E14,A4数据库!C:P,8,0)</f>
        <v>#VALUE!</v>
      </c>
      <c r="S14" s="18" t="e">
        <f>VLOOKUP(E14,A4数据库!C:P,9,0)</f>
        <v>#VALUE!</v>
      </c>
      <c r="T14" s="18" t="e">
        <f>VLOOKUP(E14,A4数据库!C:P,10,0)*C14</f>
        <v>#VALUE!</v>
      </c>
      <c r="U14" s="18" t="e">
        <f>VLOOKUP(E14,A4数据库!C:P,11,0)</f>
        <v>#VALUE!</v>
      </c>
      <c r="V14" s="18" t="e">
        <f>VLOOKUP(E14,A4数据库!C:P,14,0)</f>
        <v>#VALUE!</v>
      </c>
      <c r="W14" s="18"/>
    </row>
    <row r="15" spans="1:23" x14ac:dyDescent="0.25">
      <c r="A15" s="58"/>
      <c r="B15" s="3"/>
      <c r="C15" s="3"/>
      <c r="D15" s="3"/>
      <c r="E15" s="18" t="e">
        <f t="shared" si="0"/>
        <v>#VALUE!</v>
      </c>
      <c r="F15" s="18" t="str">
        <f t="shared" si="1"/>
        <v/>
      </c>
      <c r="G15" s="18" t="str">
        <f t="shared" si="2"/>
        <v/>
      </c>
      <c r="H15" s="18" t="e">
        <f t="shared" si="3"/>
        <v>#VALUE!</v>
      </c>
      <c r="I15" s="18" t="e">
        <f>VLOOKUP(E15,A4数据库!C:P,2,0)</f>
        <v>#VALUE!</v>
      </c>
      <c r="J15" s="18" t="e">
        <f>VLOOKUP(E15,A4数据库!C:P,3,0)</f>
        <v>#VALUE!</v>
      </c>
      <c r="K15" s="18" t="e">
        <f>VLOOKUP(E15,A4数据库!C:P,4,0)</f>
        <v>#VALUE!</v>
      </c>
      <c r="L15" s="18" t="e">
        <f>VLOOKUP(E15,A4数据库!C:P,5,0)</f>
        <v>#VALUE!</v>
      </c>
      <c r="M15" s="18" t="e">
        <f>VLOOKUP(E15,A4数据库!C:P,6,0)</f>
        <v>#VALUE!</v>
      </c>
      <c r="N15" s="19" t="e">
        <f t="shared" si="4"/>
        <v>#VALUE!</v>
      </c>
      <c r="O15" s="18" t="e">
        <f>VLOOKUP(E15,A4数据库!C:P,7,0)</f>
        <v>#VALUE!</v>
      </c>
      <c r="P15" s="18" t="e">
        <f>VLOOKUP(E15,A4数据库!C:P,13,0)</f>
        <v>#VALUE!</v>
      </c>
      <c r="Q15" s="18"/>
      <c r="R15" s="18" t="e">
        <f>VLOOKUP(E15,A4数据库!C:P,8,0)</f>
        <v>#VALUE!</v>
      </c>
      <c r="S15" s="18" t="e">
        <f>VLOOKUP(E15,A4数据库!C:P,9,0)</f>
        <v>#VALUE!</v>
      </c>
      <c r="T15" s="18" t="e">
        <f>VLOOKUP(E15,A4数据库!C:P,10,0)*C15</f>
        <v>#VALUE!</v>
      </c>
      <c r="U15" s="18" t="e">
        <f>VLOOKUP(E15,A4数据库!C:P,11,0)</f>
        <v>#VALUE!</v>
      </c>
      <c r="V15" s="18" t="e">
        <f>VLOOKUP(E15,A4数据库!C:P,14,0)</f>
        <v>#VALUE!</v>
      </c>
      <c r="W15" s="18"/>
    </row>
    <row r="16" spans="1:23" x14ac:dyDescent="0.25">
      <c r="A16" s="58"/>
      <c r="B16" s="3"/>
      <c r="C16" s="3"/>
      <c r="D16" s="3"/>
      <c r="E16" s="18" t="e">
        <f t="shared" si="0"/>
        <v>#VALUE!</v>
      </c>
      <c r="F16" s="18" t="str">
        <f t="shared" si="1"/>
        <v/>
      </c>
      <c r="G16" s="18" t="str">
        <f t="shared" si="2"/>
        <v/>
      </c>
      <c r="H16" s="18" t="e">
        <f t="shared" si="3"/>
        <v>#VALUE!</v>
      </c>
      <c r="I16" s="18" t="e">
        <f>VLOOKUP(E16,A4数据库!C:P,2,0)</f>
        <v>#VALUE!</v>
      </c>
      <c r="J16" s="18" t="e">
        <f>VLOOKUP(E16,A4数据库!C:P,3,0)</f>
        <v>#VALUE!</v>
      </c>
      <c r="K16" s="18" t="e">
        <f>VLOOKUP(E16,A4数据库!C:P,4,0)</f>
        <v>#VALUE!</v>
      </c>
      <c r="L16" s="18" t="e">
        <f>VLOOKUP(E16,A4数据库!C:P,5,0)</f>
        <v>#VALUE!</v>
      </c>
      <c r="M16" s="18" t="e">
        <f>VLOOKUP(E16,A4数据库!C:P,6,0)</f>
        <v>#VALUE!</v>
      </c>
      <c r="N16" s="19" t="e">
        <f t="shared" si="4"/>
        <v>#VALUE!</v>
      </c>
      <c r="O16" s="18" t="e">
        <f>VLOOKUP(E16,A4数据库!C:P,7,0)</f>
        <v>#VALUE!</v>
      </c>
      <c r="P16" s="18" t="e">
        <f>VLOOKUP(E16,A4数据库!C:P,13,0)</f>
        <v>#VALUE!</v>
      </c>
      <c r="Q16" s="18"/>
      <c r="R16" s="18" t="e">
        <f>VLOOKUP(E16,A4数据库!C:P,8,0)</f>
        <v>#VALUE!</v>
      </c>
      <c r="S16" s="18" t="e">
        <f>VLOOKUP(E16,A4数据库!C:P,9,0)</f>
        <v>#VALUE!</v>
      </c>
      <c r="T16" s="18" t="e">
        <f>VLOOKUP(E16,A4数据库!C:P,10,0)*C16</f>
        <v>#VALUE!</v>
      </c>
      <c r="U16" s="18" t="e">
        <f>VLOOKUP(E16,A4数据库!C:P,11,0)</f>
        <v>#VALUE!</v>
      </c>
      <c r="V16" s="18" t="e">
        <f>VLOOKUP(E16,A4数据库!C:P,14,0)</f>
        <v>#VALUE!</v>
      </c>
      <c r="W16" s="18"/>
    </row>
    <row r="17" spans="1:23" x14ac:dyDescent="0.25">
      <c r="A17" s="58"/>
      <c r="B17" s="3"/>
      <c r="C17" s="3"/>
      <c r="D17" s="3"/>
      <c r="E17" s="18" t="e">
        <f t="shared" si="0"/>
        <v>#VALUE!</v>
      </c>
      <c r="F17" s="18" t="str">
        <f t="shared" si="1"/>
        <v/>
      </c>
      <c r="G17" s="18" t="str">
        <f t="shared" si="2"/>
        <v/>
      </c>
      <c r="H17" s="18" t="e">
        <f t="shared" si="3"/>
        <v>#VALUE!</v>
      </c>
      <c r="I17" s="18" t="e">
        <f>VLOOKUP(E17,A4数据库!C:P,2,0)</f>
        <v>#VALUE!</v>
      </c>
      <c r="J17" s="18" t="e">
        <f>VLOOKUP(E17,A4数据库!C:P,3,0)</f>
        <v>#VALUE!</v>
      </c>
      <c r="K17" s="18" t="e">
        <f>VLOOKUP(E17,A4数据库!C:P,4,0)</f>
        <v>#VALUE!</v>
      </c>
      <c r="L17" s="18" t="e">
        <f>VLOOKUP(E17,A4数据库!C:P,5,0)</f>
        <v>#VALUE!</v>
      </c>
      <c r="M17" s="18" t="e">
        <f>VLOOKUP(E17,A4数据库!C:P,6,0)</f>
        <v>#VALUE!</v>
      </c>
      <c r="N17" s="19" t="e">
        <f t="shared" si="4"/>
        <v>#VALUE!</v>
      </c>
      <c r="O17" s="18" t="e">
        <f>VLOOKUP(E17,A4数据库!C:P,7,0)</f>
        <v>#VALUE!</v>
      </c>
      <c r="P17" s="18" t="e">
        <f>VLOOKUP(E17,A4数据库!C:P,13,0)</f>
        <v>#VALUE!</v>
      </c>
      <c r="Q17" s="18"/>
      <c r="R17" s="18" t="e">
        <f>VLOOKUP(E17,A4数据库!C:P,8,0)</f>
        <v>#VALUE!</v>
      </c>
      <c r="S17" s="18" t="e">
        <f>VLOOKUP(E17,A4数据库!C:P,9,0)</f>
        <v>#VALUE!</v>
      </c>
      <c r="T17" s="18" t="e">
        <f>VLOOKUP(E17,A4数据库!C:P,10,0)*C17</f>
        <v>#VALUE!</v>
      </c>
      <c r="U17" s="18" t="e">
        <f>VLOOKUP(E17,A4数据库!C:P,11,0)</f>
        <v>#VALUE!</v>
      </c>
      <c r="V17" s="18" t="e">
        <f>VLOOKUP(E17,A4数据库!C:P,14,0)</f>
        <v>#VALUE!</v>
      </c>
      <c r="W17" s="18"/>
    </row>
    <row r="18" spans="1:23" x14ac:dyDescent="0.25">
      <c r="A18" s="58"/>
      <c r="B18" s="3"/>
      <c r="C18" s="3"/>
      <c r="D18" s="3"/>
      <c r="E18" s="18" t="e">
        <f t="shared" si="0"/>
        <v>#VALUE!</v>
      </c>
      <c r="F18" s="18" t="str">
        <f t="shared" si="1"/>
        <v/>
      </c>
      <c r="G18" s="18" t="str">
        <f t="shared" si="2"/>
        <v/>
      </c>
      <c r="H18" s="18" t="e">
        <f t="shared" si="3"/>
        <v>#VALUE!</v>
      </c>
      <c r="I18" s="18" t="e">
        <f>VLOOKUP(E18,A4数据库!C:P,2,0)</f>
        <v>#VALUE!</v>
      </c>
      <c r="J18" s="18" t="e">
        <f>VLOOKUP(E18,A4数据库!C:P,3,0)</f>
        <v>#VALUE!</v>
      </c>
      <c r="K18" s="18" t="e">
        <f>VLOOKUP(E18,A4数据库!C:P,4,0)</f>
        <v>#VALUE!</v>
      </c>
      <c r="L18" s="18" t="e">
        <f>VLOOKUP(E18,A4数据库!C:P,5,0)</f>
        <v>#VALUE!</v>
      </c>
      <c r="M18" s="18" t="e">
        <f>VLOOKUP(E18,A4数据库!C:P,6,0)</f>
        <v>#VALUE!</v>
      </c>
      <c r="N18" s="19" t="e">
        <f t="shared" si="4"/>
        <v>#VALUE!</v>
      </c>
      <c r="O18" s="18" t="e">
        <f>VLOOKUP(E18,A4数据库!C:P,7,0)</f>
        <v>#VALUE!</v>
      </c>
      <c r="P18" s="18" t="e">
        <f>VLOOKUP(E18,A4数据库!C:P,13,0)</f>
        <v>#VALUE!</v>
      </c>
      <c r="Q18" s="18"/>
      <c r="R18" s="18" t="e">
        <f>VLOOKUP(E18,A4数据库!C:P,8,0)</f>
        <v>#VALUE!</v>
      </c>
      <c r="S18" s="18" t="e">
        <f>VLOOKUP(E18,A4数据库!C:P,9,0)</f>
        <v>#VALUE!</v>
      </c>
      <c r="T18" s="18" t="e">
        <f>VLOOKUP(E18,A4数据库!C:P,10,0)*C18</f>
        <v>#VALUE!</v>
      </c>
      <c r="U18" s="18" t="e">
        <f>VLOOKUP(E18,A4数据库!C:P,11,0)</f>
        <v>#VALUE!</v>
      </c>
      <c r="V18" s="18" t="e">
        <f>VLOOKUP(E18,A4数据库!C:P,14,0)</f>
        <v>#VALUE!</v>
      </c>
      <c r="W18" s="18"/>
    </row>
    <row r="19" spans="1:23" x14ac:dyDescent="0.25">
      <c r="A19" s="58"/>
      <c r="B19" s="3"/>
      <c r="C19" s="3"/>
      <c r="D19" s="3"/>
      <c r="E19" s="18" t="e">
        <f t="shared" si="0"/>
        <v>#VALUE!</v>
      </c>
      <c r="F19" s="18" t="str">
        <f t="shared" si="1"/>
        <v/>
      </c>
      <c r="G19" s="18" t="str">
        <f t="shared" si="2"/>
        <v/>
      </c>
      <c r="H19" s="18" t="e">
        <f t="shared" si="3"/>
        <v>#VALUE!</v>
      </c>
      <c r="I19" s="18" t="e">
        <f>VLOOKUP(E19,A4数据库!C:P,2,0)</f>
        <v>#VALUE!</v>
      </c>
      <c r="J19" s="18" t="e">
        <f>VLOOKUP(E19,A4数据库!C:P,3,0)</f>
        <v>#VALUE!</v>
      </c>
      <c r="K19" s="18" t="e">
        <f>VLOOKUP(E19,A4数据库!C:P,4,0)</f>
        <v>#VALUE!</v>
      </c>
      <c r="L19" s="18" t="e">
        <f>VLOOKUP(E19,A4数据库!C:P,5,0)</f>
        <v>#VALUE!</v>
      </c>
      <c r="M19" s="18" t="e">
        <f>VLOOKUP(E19,A4数据库!C:P,6,0)</f>
        <v>#VALUE!</v>
      </c>
      <c r="N19" s="19" t="e">
        <f t="shared" si="4"/>
        <v>#VALUE!</v>
      </c>
      <c r="O19" s="18" t="e">
        <f>VLOOKUP(E19,A4数据库!C:P,7,0)</f>
        <v>#VALUE!</v>
      </c>
      <c r="P19" s="18" t="e">
        <f>VLOOKUP(E19,A4数据库!C:P,13,0)</f>
        <v>#VALUE!</v>
      </c>
      <c r="Q19" s="18"/>
      <c r="R19" s="18" t="e">
        <f>VLOOKUP(E19,A4数据库!C:P,8,0)</f>
        <v>#VALUE!</v>
      </c>
      <c r="S19" s="18" t="e">
        <f>VLOOKUP(E19,A4数据库!C:P,9,0)</f>
        <v>#VALUE!</v>
      </c>
      <c r="T19" s="18" t="e">
        <f>VLOOKUP(E19,A4数据库!C:P,10,0)*C19</f>
        <v>#VALUE!</v>
      </c>
      <c r="U19" s="18" t="e">
        <f>VLOOKUP(E19,A4数据库!C:P,11,0)</f>
        <v>#VALUE!</v>
      </c>
      <c r="V19" s="18" t="e">
        <f>VLOOKUP(E19,A4数据库!C:P,14,0)</f>
        <v>#VALUE!</v>
      </c>
      <c r="W19" s="18"/>
    </row>
    <row r="20" spans="1:23" x14ac:dyDescent="0.25">
      <c r="A20" s="58"/>
      <c r="B20" s="3"/>
      <c r="C20" s="3"/>
      <c r="D20" s="3"/>
      <c r="E20" s="18" t="e">
        <f t="shared" si="0"/>
        <v>#VALUE!</v>
      </c>
      <c r="F20" s="18" t="str">
        <f t="shared" si="1"/>
        <v/>
      </c>
      <c r="G20" s="18" t="str">
        <f t="shared" si="2"/>
        <v/>
      </c>
      <c r="H20" s="18" t="e">
        <f t="shared" si="3"/>
        <v>#VALUE!</v>
      </c>
      <c r="I20" s="18" t="e">
        <f>VLOOKUP(E20,A4数据库!C:P,2,0)</f>
        <v>#VALUE!</v>
      </c>
      <c r="J20" s="18" t="e">
        <f>VLOOKUP(E20,A4数据库!C:P,3,0)</f>
        <v>#VALUE!</v>
      </c>
      <c r="K20" s="18" t="e">
        <f>VLOOKUP(E20,A4数据库!C:P,4,0)</f>
        <v>#VALUE!</v>
      </c>
      <c r="L20" s="18" t="e">
        <f>VLOOKUP(E20,A4数据库!C:P,5,0)</f>
        <v>#VALUE!</v>
      </c>
      <c r="M20" s="18" t="e">
        <f>VLOOKUP(E20,A4数据库!C:P,6,0)</f>
        <v>#VALUE!</v>
      </c>
      <c r="N20" s="19" t="e">
        <f t="shared" si="4"/>
        <v>#VALUE!</v>
      </c>
      <c r="O20" s="18" t="e">
        <f>VLOOKUP(E20,A4数据库!C:P,7,0)</f>
        <v>#VALUE!</v>
      </c>
      <c r="P20" s="18" t="e">
        <f>VLOOKUP(E20,A4数据库!C:P,13,0)</f>
        <v>#VALUE!</v>
      </c>
      <c r="Q20" s="18"/>
      <c r="R20" s="18" t="e">
        <f>VLOOKUP(E20,A4数据库!C:P,8,0)</f>
        <v>#VALUE!</v>
      </c>
      <c r="S20" s="18" t="e">
        <f>VLOOKUP(E20,A4数据库!C:P,9,0)</f>
        <v>#VALUE!</v>
      </c>
      <c r="T20" s="18" t="e">
        <f>VLOOKUP(E20,A4数据库!C:P,10,0)*C20</f>
        <v>#VALUE!</v>
      </c>
      <c r="U20" s="18" t="e">
        <f>VLOOKUP(E20,A4数据库!C:P,11,0)</f>
        <v>#VALUE!</v>
      </c>
      <c r="V20" s="18" t="e">
        <f>VLOOKUP(E20,A4数据库!C:P,14,0)</f>
        <v>#VALUE!</v>
      </c>
      <c r="W20" s="18"/>
    </row>
    <row r="21" spans="1:23" x14ac:dyDescent="0.25">
      <c r="A21" s="58"/>
      <c r="B21" s="3"/>
      <c r="C21" s="3"/>
      <c r="D21" s="3"/>
      <c r="E21" s="18" t="e">
        <f t="shared" si="0"/>
        <v>#VALUE!</v>
      </c>
      <c r="F21" s="18" t="str">
        <f t="shared" si="1"/>
        <v/>
      </c>
      <c r="G21" s="18" t="str">
        <f t="shared" si="2"/>
        <v/>
      </c>
      <c r="H21" s="18" t="e">
        <f t="shared" si="3"/>
        <v>#VALUE!</v>
      </c>
      <c r="I21" s="18" t="e">
        <f>VLOOKUP(E21,A4数据库!C:P,2,0)</f>
        <v>#VALUE!</v>
      </c>
      <c r="J21" s="18" t="e">
        <f>VLOOKUP(E21,A4数据库!C:P,3,0)</f>
        <v>#VALUE!</v>
      </c>
      <c r="K21" s="18" t="e">
        <f>VLOOKUP(E21,A4数据库!C:P,4,0)</f>
        <v>#VALUE!</v>
      </c>
      <c r="L21" s="18" t="e">
        <f>VLOOKUP(E21,A4数据库!C:P,5,0)</f>
        <v>#VALUE!</v>
      </c>
      <c r="M21" s="18" t="e">
        <f>VLOOKUP(E21,A4数据库!C:P,6,0)</f>
        <v>#VALUE!</v>
      </c>
      <c r="N21" s="19" t="e">
        <f t="shared" si="4"/>
        <v>#VALUE!</v>
      </c>
      <c r="O21" s="18" t="e">
        <f>VLOOKUP(E21,A4数据库!C:P,7,0)</f>
        <v>#VALUE!</v>
      </c>
      <c r="P21" s="18" t="e">
        <f>VLOOKUP(E21,A4数据库!C:P,13,0)</f>
        <v>#VALUE!</v>
      </c>
      <c r="Q21" s="18"/>
      <c r="R21" s="18" t="e">
        <f>VLOOKUP(E21,A4数据库!C:P,8,0)</f>
        <v>#VALUE!</v>
      </c>
      <c r="S21" s="18" t="e">
        <f>VLOOKUP(E21,A4数据库!C:P,9,0)</f>
        <v>#VALUE!</v>
      </c>
      <c r="T21" s="18" t="e">
        <f>VLOOKUP(E21,A4数据库!C:P,10,0)*C21</f>
        <v>#VALUE!</v>
      </c>
      <c r="U21" s="18" t="e">
        <f>VLOOKUP(E21,A4数据库!C:P,11,0)</f>
        <v>#VALUE!</v>
      </c>
      <c r="V21" s="18" t="e">
        <f>VLOOKUP(E21,A4数据库!C:P,14,0)</f>
        <v>#VALUE!</v>
      </c>
      <c r="W21" s="18"/>
    </row>
    <row r="22" spans="1:23" x14ac:dyDescent="0.25">
      <c r="A22" s="58"/>
      <c r="B22" s="3"/>
      <c r="C22" s="3"/>
      <c r="D22" s="3"/>
      <c r="E22" s="18" t="e">
        <f t="shared" si="0"/>
        <v>#VALUE!</v>
      </c>
      <c r="F22" s="18" t="str">
        <f t="shared" si="1"/>
        <v/>
      </c>
      <c r="G22" s="18" t="str">
        <f t="shared" si="2"/>
        <v/>
      </c>
      <c r="H22" s="18" t="e">
        <f t="shared" si="3"/>
        <v>#VALUE!</v>
      </c>
      <c r="I22" s="18" t="e">
        <f>VLOOKUP(E22,A4数据库!C:P,2,0)</f>
        <v>#VALUE!</v>
      </c>
      <c r="J22" s="18" t="e">
        <f>VLOOKUP(E22,A4数据库!C:P,3,0)</f>
        <v>#VALUE!</v>
      </c>
      <c r="K22" s="18" t="e">
        <f>VLOOKUP(E22,A4数据库!C:P,4,0)</f>
        <v>#VALUE!</v>
      </c>
      <c r="L22" s="18" t="e">
        <f>VLOOKUP(E22,A4数据库!C:P,5,0)</f>
        <v>#VALUE!</v>
      </c>
      <c r="M22" s="18" t="e">
        <f>VLOOKUP(E22,A4数据库!C:P,6,0)</f>
        <v>#VALUE!</v>
      </c>
      <c r="N22" s="19" t="e">
        <f t="shared" si="4"/>
        <v>#VALUE!</v>
      </c>
      <c r="O22" s="18" t="e">
        <f>VLOOKUP(E22,A4数据库!C:P,7,0)</f>
        <v>#VALUE!</v>
      </c>
      <c r="P22" s="18" t="e">
        <f>VLOOKUP(E22,A4数据库!C:P,13,0)</f>
        <v>#VALUE!</v>
      </c>
      <c r="Q22" s="18"/>
      <c r="R22" s="18" t="e">
        <f>VLOOKUP(E22,A4数据库!C:P,8,0)</f>
        <v>#VALUE!</v>
      </c>
      <c r="S22" s="18" t="e">
        <f>VLOOKUP(E22,A4数据库!C:P,9,0)</f>
        <v>#VALUE!</v>
      </c>
      <c r="T22" s="18" t="e">
        <f>VLOOKUP(E22,A4数据库!C:P,10,0)*C22</f>
        <v>#VALUE!</v>
      </c>
      <c r="U22" s="18" t="e">
        <f>VLOOKUP(E22,A4数据库!C:P,11,0)</f>
        <v>#VALUE!</v>
      </c>
      <c r="V22" s="18" t="e">
        <f>VLOOKUP(E22,A4数据库!C:P,14,0)</f>
        <v>#VALUE!</v>
      </c>
      <c r="W22" s="18"/>
    </row>
    <row r="23" spans="1:23" x14ac:dyDescent="0.25">
      <c r="A23" s="58"/>
      <c r="B23" s="3"/>
      <c r="C23" s="3"/>
      <c r="D23" s="3"/>
      <c r="E23" s="18" t="e">
        <f t="shared" si="0"/>
        <v>#VALUE!</v>
      </c>
      <c r="F23" s="18" t="str">
        <f t="shared" si="1"/>
        <v/>
      </c>
      <c r="G23" s="18" t="str">
        <f t="shared" si="2"/>
        <v/>
      </c>
      <c r="H23" s="18" t="e">
        <f t="shared" si="3"/>
        <v>#VALUE!</v>
      </c>
      <c r="I23" s="18" t="e">
        <f>VLOOKUP(E23,A4数据库!C:P,2,0)</f>
        <v>#VALUE!</v>
      </c>
      <c r="J23" s="18" t="e">
        <f>VLOOKUP(E23,A4数据库!C:P,3,0)</f>
        <v>#VALUE!</v>
      </c>
      <c r="K23" s="18" t="e">
        <f>VLOOKUP(E23,A4数据库!C:P,4,0)</f>
        <v>#VALUE!</v>
      </c>
      <c r="L23" s="18" t="e">
        <f>VLOOKUP(E23,A4数据库!C:P,5,0)</f>
        <v>#VALUE!</v>
      </c>
      <c r="M23" s="18" t="e">
        <f>VLOOKUP(E23,A4数据库!C:P,6,0)</f>
        <v>#VALUE!</v>
      </c>
      <c r="N23" s="19" t="e">
        <f t="shared" si="4"/>
        <v>#VALUE!</v>
      </c>
      <c r="O23" s="18" t="e">
        <f>VLOOKUP(E23,A4数据库!C:P,7,0)</f>
        <v>#VALUE!</v>
      </c>
      <c r="P23" s="18" t="e">
        <f>VLOOKUP(E23,A4数据库!C:P,13,0)</f>
        <v>#VALUE!</v>
      </c>
      <c r="Q23" s="18"/>
      <c r="R23" s="18" t="e">
        <f>VLOOKUP(E23,A4数据库!C:P,8,0)</f>
        <v>#VALUE!</v>
      </c>
      <c r="S23" s="18" t="e">
        <f>VLOOKUP(E23,A4数据库!C:P,9,0)</f>
        <v>#VALUE!</v>
      </c>
      <c r="T23" s="18" t="e">
        <f>VLOOKUP(E23,A4数据库!C:P,10,0)*C23</f>
        <v>#VALUE!</v>
      </c>
      <c r="U23" s="18" t="e">
        <f>VLOOKUP(E23,A4数据库!C:P,11,0)</f>
        <v>#VALUE!</v>
      </c>
      <c r="V23" s="18" t="e">
        <f>VLOOKUP(E23,A4数据库!C:P,14,0)</f>
        <v>#VALUE!</v>
      </c>
      <c r="W23" s="18"/>
    </row>
    <row r="24" spans="1:23" x14ac:dyDescent="0.25">
      <c r="A24" s="58"/>
      <c r="B24" s="3"/>
      <c r="C24" s="3"/>
      <c r="D24" s="3"/>
      <c r="E24" s="18" t="e">
        <f t="shared" si="0"/>
        <v>#VALUE!</v>
      </c>
      <c r="F24" s="18" t="str">
        <f t="shared" si="1"/>
        <v/>
      </c>
      <c r="G24" s="18" t="str">
        <f t="shared" si="2"/>
        <v/>
      </c>
      <c r="H24" s="18" t="e">
        <f t="shared" si="3"/>
        <v>#VALUE!</v>
      </c>
      <c r="I24" s="18" t="e">
        <f>VLOOKUP(E24,A4数据库!C:P,2,0)</f>
        <v>#VALUE!</v>
      </c>
      <c r="J24" s="18" t="e">
        <f>VLOOKUP(E24,A4数据库!C:P,3,0)</f>
        <v>#VALUE!</v>
      </c>
      <c r="K24" s="18" t="e">
        <f>VLOOKUP(E24,A4数据库!C:P,4,0)</f>
        <v>#VALUE!</v>
      </c>
      <c r="L24" s="18" t="e">
        <f>VLOOKUP(E24,A4数据库!C:P,5,0)</f>
        <v>#VALUE!</v>
      </c>
      <c r="M24" s="18" t="e">
        <f>VLOOKUP(E24,A4数据库!C:P,6,0)</f>
        <v>#VALUE!</v>
      </c>
      <c r="N24" s="19" t="e">
        <f t="shared" si="4"/>
        <v>#VALUE!</v>
      </c>
      <c r="O24" s="18" t="e">
        <f>VLOOKUP(E24,A4数据库!C:P,7,0)</f>
        <v>#VALUE!</v>
      </c>
      <c r="P24" s="18" t="e">
        <f>VLOOKUP(E24,A4数据库!C:P,13,0)</f>
        <v>#VALUE!</v>
      </c>
      <c r="Q24" s="18"/>
      <c r="R24" s="18" t="e">
        <f>VLOOKUP(E24,A4数据库!C:P,8,0)</f>
        <v>#VALUE!</v>
      </c>
      <c r="S24" s="18" t="e">
        <f>VLOOKUP(E24,A4数据库!C:P,9,0)</f>
        <v>#VALUE!</v>
      </c>
      <c r="T24" s="18" t="e">
        <f>VLOOKUP(E24,A4数据库!C:P,10,0)*C24</f>
        <v>#VALUE!</v>
      </c>
      <c r="U24" s="18" t="e">
        <f>VLOOKUP(E24,A4数据库!C:P,11,0)</f>
        <v>#VALUE!</v>
      </c>
      <c r="V24" s="18" t="e">
        <f>VLOOKUP(E24,A4数据库!C:P,14,0)</f>
        <v>#VALUE!</v>
      </c>
      <c r="W24" s="18"/>
    </row>
    <row r="25" spans="1:23" x14ac:dyDescent="0.25">
      <c r="A25" s="58"/>
      <c r="B25" s="3"/>
      <c r="C25" s="3"/>
      <c r="D25" s="3"/>
      <c r="E25" s="18" t="e">
        <f t="shared" si="0"/>
        <v>#VALUE!</v>
      </c>
      <c r="F25" s="18" t="str">
        <f t="shared" si="1"/>
        <v/>
      </c>
      <c r="G25" s="18" t="str">
        <f t="shared" si="2"/>
        <v/>
      </c>
      <c r="H25" s="18" t="e">
        <f t="shared" si="3"/>
        <v>#VALUE!</v>
      </c>
      <c r="I25" s="18" t="e">
        <f>VLOOKUP(E25,A4数据库!C:P,2,0)</f>
        <v>#VALUE!</v>
      </c>
      <c r="J25" s="18" t="e">
        <f>VLOOKUP(E25,A4数据库!C:P,3,0)</f>
        <v>#VALUE!</v>
      </c>
      <c r="K25" s="18" t="e">
        <f>VLOOKUP(E25,A4数据库!C:P,4,0)</f>
        <v>#VALUE!</v>
      </c>
      <c r="L25" s="18" t="e">
        <f>VLOOKUP(E25,A4数据库!C:P,5,0)</f>
        <v>#VALUE!</v>
      </c>
      <c r="M25" s="18" t="e">
        <f>VLOOKUP(E25,A4数据库!C:P,6,0)</f>
        <v>#VALUE!</v>
      </c>
      <c r="N25" s="19" t="e">
        <f t="shared" si="4"/>
        <v>#VALUE!</v>
      </c>
      <c r="O25" s="18" t="e">
        <f>VLOOKUP(E25,A4数据库!C:P,7,0)</f>
        <v>#VALUE!</v>
      </c>
      <c r="P25" s="18" t="e">
        <f>VLOOKUP(E25,A4数据库!C:P,13,0)</f>
        <v>#VALUE!</v>
      </c>
      <c r="Q25" s="18"/>
      <c r="R25" s="18" t="e">
        <f>VLOOKUP(E25,A4数据库!C:P,8,0)</f>
        <v>#VALUE!</v>
      </c>
      <c r="S25" s="18" t="e">
        <f>VLOOKUP(E25,A4数据库!C:P,9,0)</f>
        <v>#VALUE!</v>
      </c>
      <c r="T25" s="18" t="e">
        <f>VLOOKUP(E25,A4数据库!C:P,10,0)*C25</f>
        <v>#VALUE!</v>
      </c>
      <c r="U25" s="18" t="e">
        <f>VLOOKUP(E25,A4数据库!C:P,11,0)</f>
        <v>#VALUE!</v>
      </c>
      <c r="V25" s="18" t="e">
        <f>VLOOKUP(E25,A4数据库!C:P,14,0)</f>
        <v>#VALUE!</v>
      </c>
      <c r="W25" s="18"/>
    </row>
    <row r="26" spans="1:23" x14ac:dyDescent="0.25">
      <c r="A26" s="58"/>
      <c r="B26" s="3"/>
      <c r="C26" s="3"/>
      <c r="D26" s="3"/>
      <c r="E26" s="18" t="e">
        <f t="shared" si="0"/>
        <v>#VALUE!</v>
      </c>
      <c r="F26" s="18" t="str">
        <f t="shared" si="1"/>
        <v/>
      </c>
      <c r="G26" s="18" t="str">
        <f t="shared" si="2"/>
        <v/>
      </c>
      <c r="H26" s="18" t="e">
        <f t="shared" si="3"/>
        <v>#VALUE!</v>
      </c>
      <c r="I26" s="18" t="e">
        <f>VLOOKUP(E26,A4数据库!C:P,2,0)</f>
        <v>#VALUE!</v>
      </c>
      <c r="J26" s="18" t="e">
        <f>VLOOKUP(E26,A4数据库!C:P,3,0)</f>
        <v>#VALUE!</v>
      </c>
      <c r="K26" s="18" t="e">
        <f>VLOOKUP(E26,A4数据库!C:P,4,0)</f>
        <v>#VALUE!</v>
      </c>
      <c r="L26" s="18" t="e">
        <f>VLOOKUP(E26,A4数据库!C:P,5,0)</f>
        <v>#VALUE!</v>
      </c>
      <c r="M26" s="18" t="e">
        <f>VLOOKUP(E26,A4数据库!C:P,6,0)</f>
        <v>#VALUE!</v>
      </c>
      <c r="N26" s="19" t="e">
        <f t="shared" si="4"/>
        <v>#VALUE!</v>
      </c>
      <c r="O26" s="18" t="e">
        <f>VLOOKUP(E26,A4数据库!C:P,7,0)</f>
        <v>#VALUE!</v>
      </c>
      <c r="P26" s="18" t="e">
        <f>VLOOKUP(E26,A4数据库!C:P,13,0)</f>
        <v>#VALUE!</v>
      </c>
      <c r="Q26" s="18"/>
      <c r="R26" s="18" t="e">
        <f>VLOOKUP(E26,A4数据库!C:P,8,0)</f>
        <v>#VALUE!</v>
      </c>
      <c r="S26" s="18" t="e">
        <f>VLOOKUP(E26,A4数据库!C:P,9,0)</f>
        <v>#VALUE!</v>
      </c>
      <c r="T26" s="18" t="e">
        <f>VLOOKUP(E26,A4数据库!C:P,10,0)*C26</f>
        <v>#VALUE!</v>
      </c>
      <c r="U26" s="18" t="e">
        <f>VLOOKUP(E26,A4数据库!C:P,11,0)</f>
        <v>#VALUE!</v>
      </c>
      <c r="V26" s="18" t="e">
        <f>VLOOKUP(E26,A4数据库!C:P,14,0)</f>
        <v>#VALUE!</v>
      </c>
      <c r="W26" s="18"/>
    </row>
    <row r="27" spans="1:23" x14ac:dyDescent="0.25">
      <c r="A27" s="58"/>
      <c r="B27" s="3"/>
      <c r="C27" s="3"/>
      <c r="D27" s="3"/>
      <c r="E27" s="18" t="e">
        <f t="shared" si="0"/>
        <v>#VALUE!</v>
      </c>
      <c r="F27" s="18" t="str">
        <f t="shared" si="1"/>
        <v/>
      </c>
      <c r="G27" s="18" t="str">
        <f t="shared" si="2"/>
        <v/>
      </c>
      <c r="H27" s="18" t="e">
        <f t="shared" si="3"/>
        <v>#VALUE!</v>
      </c>
      <c r="I27" s="18" t="e">
        <f>VLOOKUP(E27,A4数据库!C:P,2,0)</f>
        <v>#VALUE!</v>
      </c>
      <c r="J27" s="18" t="e">
        <f>VLOOKUP(E27,A4数据库!C:P,3,0)</f>
        <v>#VALUE!</v>
      </c>
      <c r="K27" s="18" t="e">
        <f>VLOOKUP(E27,A4数据库!C:P,4,0)</f>
        <v>#VALUE!</v>
      </c>
      <c r="L27" s="18" t="e">
        <f>VLOOKUP(E27,A4数据库!C:P,5,0)</f>
        <v>#VALUE!</v>
      </c>
      <c r="M27" s="18" t="e">
        <f>VLOOKUP(E27,A4数据库!C:P,6,0)</f>
        <v>#VALUE!</v>
      </c>
      <c r="N27" s="19" t="e">
        <f t="shared" si="4"/>
        <v>#VALUE!</v>
      </c>
      <c r="O27" s="18" t="e">
        <f>VLOOKUP(E27,A4数据库!C:P,7,0)</f>
        <v>#VALUE!</v>
      </c>
      <c r="P27" s="18" t="e">
        <f>VLOOKUP(E27,A4数据库!C:P,13,0)</f>
        <v>#VALUE!</v>
      </c>
      <c r="Q27" s="18"/>
      <c r="R27" s="18" t="e">
        <f>VLOOKUP(E27,A4数据库!C:P,8,0)</f>
        <v>#VALUE!</v>
      </c>
      <c r="S27" s="18" t="e">
        <f>VLOOKUP(E27,A4数据库!C:P,9,0)</f>
        <v>#VALUE!</v>
      </c>
      <c r="T27" s="18" t="e">
        <f>VLOOKUP(E27,A4数据库!C:P,10,0)*C27</f>
        <v>#VALUE!</v>
      </c>
      <c r="U27" s="18" t="e">
        <f>VLOOKUP(E27,A4数据库!C:P,11,0)</f>
        <v>#VALUE!</v>
      </c>
      <c r="V27" s="18" t="e">
        <f>VLOOKUP(E27,A4数据库!C:P,14,0)</f>
        <v>#VALUE!</v>
      </c>
      <c r="W27" s="18"/>
    </row>
    <row r="28" spans="1:23" x14ac:dyDescent="0.25">
      <c r="A28" s="58"/>
      <c r="B28" s="3"/>
      <c r="C28" s="3"/>
      <c r="D28" s="3"/>
      <c r="E28" s="18" t="e">
        <f t="shared" si="0"/>
        <v>#VALUE!</v>
      </c>
      <c r="F28" s="18" t="str">
        <f t="shared" si="1"/>
        <v/>
      </c>
      <c r="G28" s="18" t="str">
        <f t="shared" si="2"/>
        <v/>
      </c>
      <c r="H28" s="18" t="e">
        <f t="shared" si="3"/>
        <v>#VALUE!</v>
      </c>
      <c r="I28" s="18" t="e">
        <f>VLOOKUP(E28,A4数据库!C:P,2,0)</f>
        <v>#VALUE!</v>
      </c>
      <c r="J28" s="18" t="e">
        <f>VLOOKUP(E28,A4数据库!C:P,3,0)</f>
        <v>#VALUE!</v>
      </c>
      <c r="K28" s="18" t="e">
        <f>VLOOKUP(E28,A4数据库!C:P,4,0)</f>
        <v>#VALUE!</v>
      </c>
      <c r="L28" s="18" t="e">
        <f>VLOOKUP(E28,A4数据库!C:P,5,0)</f>
        <v>#VALUE!</v>
      </c>
      <c r="M28" s="18" t="e">
        <f>VLOOKUP(E28,A4数据库!C:P,6,0)</f>
        <v>#VALUE!</v>
      </c>
      <c r="N28" s="19" t="e">
        <f t="shared" si="4"/>
        <v>#VALUE!</v>
      </c>
      <c r="O28" s="18" t="e">
        <f>VLOOKUP(E28,A4数据库!C:P,7,0)</f>
        <v>#VALUE!</v>
      </c>
      <c r="P28" s="18" t="e">
        <f>VLOOKUP(E28,A4数据库!C:P,13,0)</f>
        <v>#VALUE!</v>
      </c>
      <c r="Q28" s="18"/>
      <c r="R28" s="18" t="e">
        <f>VLOOKUP(E28,A4数据库!C:P,8,0)</f>
        <v>#VALUE!</v>
      </c>
      <c r="S28" s="18" t="e">
        <f>VLOOKUP(E28,A4数据库!C:P,9,0)</f>
        <v>#VALUE!</v>
      </c>
      <c r="T28" s="18" t="e">
        <f>VLOOKUP(E28,A4数据库!C:P,10,0)*C28</f>
        <v>#VALUE!</v>
      </c>
      <c r="U28" s="18" t="e">
        <f>VLOOKUP(E28,A4数据库!C:P,11,0)</f>
        <v>#VALUE!</v>
      </c>
      <c r="V28" s="18" t="e">
        <f>VLOOKUP(E28,A4数据库!C:P,14,0)</f>
        <v>#VALUE!</v>
      </c>
      <c r="W28" s="18"/>
    </row>
    <row r="29" spans="1:23" x14ac:dyDescent="0.25">
      <c r="A29" s="58"/>
      <c r="B29" s="3"/>
      <c r="C29" s="3"/>
      <c r="D29" s="3"/>
      <c r="E29" s="18" t="e">
        <f t="shared" si="0"/>
        <v>#VALUE!</v>
      </c>
      <c r="F29" s="18" t="str">
        <f t="shared" si="1"/>
        <v/>
      </c>
      <c r="G29" s="18" t="str">
        <f t="shared" si="2"/>
        <v/>
      </c>
      <c r="H29" s="18" t="e">
        <f t="shared" si="3"/>
        <v>#VALUE!</v>
      </c>
      <c r="I29" s="18" t="e">
        <f>VLOOKUP(E29,A4数据库!C:P,2,0)</f>
        <v>#VALUE!</v>
      </c>
      <c r="J29" s="18" t="e">
        <f>VLOOKUP(E29,A4数据库!C:P,3,0)</f>
        <v>#VALUE!</v>
      </c>
      <c r="K29" s="18" t="e">
        <f>VLOOKUP(E29,A4数据库!C:P,4,0)</f>
        <v>#VALUE!</v>
      </c>
      <c r="L29" s="18" t="e">
        <f>VLOOKUP(E29,A4数据库!C:P,5,0)</f>
        <v>#VALUE!</v>
      </c>
      <c r="M29" s="18" t="e">
        <f>VLOOKUP(E29,A4数据库!C:P,6,0)</f>
        <v>#VALUE!</v>
      </c>
      <c r="N29" s="19" t="e">
        <f t="shared" si="4"/>
        <v>#VALUE!</v>
      </c>
      <c r="O29" s="18" t="e">
        <f>VLOOKUP(E29,A4数据库!C:P,7,0)</f>
        <v>#VALUE!</v>
      </c>
      <c r="P29" s="18" t="e">
        <f>VLOOKUP(E29,A4数据库!C:P,13,0)</f>
        <v>#VALUE!</v>
      </c>
      <c r="Q29" s="18"/>
      <c r="R29" s="18" t="e">
        <f>VLOOKUP(E29,A4数据库!C:P,8,0)</f>
        <v>#VALUE!</v>
      </c>
      <c r="S29" s="18" t="e">
        <f>VLOOKUP(E29,A4数据库!C:P,9,0)</f>
        <v>#VALUE!</v>
      </c>
      <c r="T29" s="18" t="e">
        <f>VLOOKUP(E29,A4数据库!C:P,10,0)*C29</f>
        <v>#VALUE!</v>
      </c>
      <c r="U29" s="18" t="e">
        <f>VLOOKUP(E29,A4数据库!C:P,11,0)</f>
        <v>#VALUE!</v>
      </c>
      <c r="V29" s="18" t="e">
        <f>VLOOKUP(E29,A4数据库!C:P,14,0)</f>
        <v>#VALUE!</v>
      </c>
      <c r="W29" s="18"/>
    </row>
    <row r="30" spans="1:23" x14ac:dyDescent="0.25">
      <c r="A30" s="58"/>
      <c r="B30" s="3"/>
      <c r="C30" s="3"/>
      <c r="D30" s="3"/>
      <c r="E30" s="18" t="e">
        <f t="shared" si="0"/>
        <v>#VALUE!</v>
      </c>
      <c r="F30" s="18" t="str">
        <f t="shared" si="1"/>
        <v/>
      </c>
      <c r="G30" s="18" t="str">
        <f t="shared" si="2"/>
        <v/>
      </c>
      <c r="H30" s="18" t="e">
        <f t="shared" si="3"/>
        <v>#VALUE!</v>
      </c>
      <c r="I30" s="18" t="e">
        <f>VLOOKUP(E30,A4数据库!C:P,2,0)</f>
        <v>#VALUE!</v>
      </c>
      <c r="J30" s="18" t="e">
        <f>VLOOKUP(E30,A4数据库!C:P,3,0)</f>
        <v>#VALUE!</v>
      </c>
      <c r="K30" s="18" t="e">
        <f>VLOOKUP(E30,A4数据库!C:P,4,0)</f>
        <v>#VALUE!</v>
      </c>
      <c r="L30" s="18" t="e">
        <f>VLOOKUP(E30,A4数据库!C:P,5,0)</f>
        <v>#VALUE!</v>
      </c>
      <c r="M30" s="18" t="e">
        <f>VLOOKUP(E30,A4数据库!C:P,6,0)</f>
        <v>#VALUE!</v>
      </c>
      <c r="N30" s="19" t="e">
        <f t="shared" si="4"/>
        <v>#VALUE!</v>
      </c>
      <c r="O30" s="18" t="e">
        <f>VLOOKUP(E30,A4数据库!C:P,7,0)</f>
        <v>#VALUE!</v>
      </c>
      <c r="P30" s="18" t="e">
        <f>VLOOKUP(E30,A4数据库!C:P,13,0)</f>
        <v>#VALUE!</v>
      </c>
      <c r="Q30" s="18"/>
      <c r="R30" s="18" t="e">
        <f>VLOOKUP(E30,A4数据库!C:P,8,0)</f>
        <v>#VALUE!</v>
      </c>
      <c r="S30" s="18" t="e">
        <f>VLOOKUP(E30,A4数据库!C:P,9,0)</f>
        <v>#VALUE!</v>
      </c>
      <c r="T30" s="18" t="e">
        <f>VLOOKUP(E30,A4数据库!C:P,10,0)*C30</f>
        <v>#VALUE!</v>
      </c>
      <c r="U30" s="18" t="e">
        <f>VLOOKUP(E30,A4数据库!C:P,11,0)</f>
        <v>#VALUE!</v>
      </c>
      <c r="V30" s="18" t="e">
        <f>VLOOKUP(E30,A4数据库!C:P,14,0)</f>
        <v>#VALUE!</v>
      </c>
      <c r="W30" s="18"/>
    </row>
    <row r="31" spans="1:23" x14ac:dyDescent="0.25">
      <c r="A31" s="58"/>
      <c r="B31" s="3"/>
      <c r="C31" s="3"/>
      <c r="D31" s="3"/>
      <c r="E31" s="18" t="e">
        <f t="shared" si="0"/>
        <v>#VALUE!</v>
      </c>
      <c r="F31" s="18" t="str">
        <f t="shared" si="1"/>
        <v/>
      </c>
      <c r="G31" s="18" t="str">
        <f t="shared" si="2"/>
        <v/>
      </c>
      <c r="H31" s="18" t="e">
        <f t="shared" si="3"/>
        <v>#VALUE!</v>
      </c>
      <c r="I31" s="18" t="e">
        <f>VLOOKUP(E31,A4数据库!C:P,2,0)</f>
        <v>#VALUE!</v>
      </c>
      <c r="J31" s="18" t="e">
        <f>VLOOKUP(E31,A4数据库!C:P,3,0)</f>
        <v>#VALUE!</v>
      </c>
      <c r="K31" s="18" t="e">
        <f>VLOOKUP(E31,A4数据库!C:P,4,0)</f>
        <v>#VALUE!</v>
      </c>
      <c r="L31" s="18" t="e">
        <f>VLOOKUP(E31,A4数据库!C:P,5,0)</f>
        <v>#VALUE!</v>
      </c>
      <c r="M31" s="18" t="e">
        <f>VLOOKUP(E31,A4数据库!C:P,6,0)</f>
        <v>#VALUE!</v>
      </c>
      <c r="N31" s="19" t="e">
        <f t="shared" si="4"/>
        <v>#VALUE!</v>
      </c>
      <c r="O31" s="18" t="e">
        <f>VLOOKUP(E31,A4数据库!C:P,7,0)</f>
        <v>#VALUE!</v>
      </c>
      <c r="P31" s="18" t="e">
        <f>VLOOKUP(E31,A4数据库!C:P,13,0)</f>
        <v>#VALUE!</v>
      </c>
      <c r="Q31" s="18"/>
      <c r="R31" s="18" t="e">
        <f>VLOOKUP(E31,A4数据库!C:P,8,0)</f>
        <v>#VALUE!</v>
      </c>
      <c r="S31" s="18" t="e">
        <f>VLOOKUP(E31,A4数据库!C:P,9,0)</f>
        <v>#VALUE!</v>
      </c>
      <c r="T31" s="18" t="e">
        <f>VLOOKUP(E31,A4数据库!C:P,10,0)*C31</f>
        <v>#VALUE!</v>
      </c>
      <c r="U31" s="18" t="e">
        <f>VLOOKUP(E31,A4数据库!C:P,11,0)</f>
        <v>#VALUE!</v>
      </c>
      <c r="V31" s="18" t="e">
        <f>VLOOKUP(E31,A4数据库!C:P,14,0)</f>
        <v>#VALUE!</v>
      </c>
      <c r="W31" s="18"/>
    </row>
    <row r="32" spans="1:23" x14ac:dyDescent="0.25">
      <c r="A32" s="58"/>
      <c r="B32" s="3"/>
      <c r="C32" s="3"/>
      <c r="D32" s="3"/>
      <c r="E32" s="18" t="e">
        <f t="shared" si="0"/>
        <v>#VALUE!</v>
      </c>
      <c r="F32" s="18" t="str">
        <f t="shared" si="1"/>
        <v/>
      </c>
      <c r="G32" s="18" t="str">
        <f t="shared" si="2"/>
        <v/>
      </c>
      <c r="H32" s="18" t="e">
        <f t="shared" si="3"/>
        <v>#VALUE!</v>
      </c>
      <c r="I32" s="18" t="e">
        <f>VLOOKUP(E32,A4数据库!C:P,2,0)</f>
        <v>#VALUE!</v>
      </c>
      <c r="J32" s="18" t="e">
        <f>VLOOKUP(E32,A4数据库!C:P,3,0)</f>
        <v>#VALUE!</v>
      </c>
      <c r="K32" s="18" t="e">
        <f>VLOOKUP(E32,A4数据库!C:P,4,0)</f>
        <v>#VALUE!</v>
      </c>
      <c r="L32" s="18" t="e">
        <f>VLOOKUP(E32,A4数据库!C:P,5,0)</f>
        <v>#VALUE!</v>
      </c>
      <c r="M32" s="18" t="e">
        <f>VLOOKUP(E32,A4数据库!C:P,6,0)</f>
        <v>#VALUE!</v>
      </c>
      <c r="N32" s="19" t="e">
        <f t="shared" si="4"/>
        <v>#VALUE!</v>
      </c>
      <c r="O32" s="18" t="e">
        <f>VLOOKUP(E32,A4数据库!C:P,7,0)</f>
        <v>#VALUE!</v>
      </c>
      <c r="P32" s="18" t="e">
        <f>VLOOKUP(E32,A4数据库!C:P,13,0)</f>
        <v>#VALUE!</v>
      </c>
      <c r="Q32" s="18"/>
      <c r="R32" s="18" t="e">
        <f>VLOOKUP(E32,A4数据库!C:P,8,0)</f>
        <v>#VALUE!</v>
      </c>
      <c r="S32" s="18" t="e">
        <f>VLOOKUP(E32,A4数据库!C:P,9,0)</f>
        <v>#VALUE!</v>
      </c>
      <c r="T32" s="18" t="e">
        <f>VLOOKUP(E32,A4数据库!C:P,10,0)*C32</f>
        <v>#VALUE!</v>
      </c>
      <c r="U32" s="18" t="e">
        <f>VLOOKUP(E32,A4数据库!C:P,11,0)</f>
        <v>#VALUE!</v>
      </c>
      <c r="V32" s="18" t="e">
        <f>VLOOKUP(E32,A4数据库!C:P,14,0)</f>
        <v>#VALUE!</v>
      </c>
      <c r="W32" s="18"/>
    </row>
    <row r="33" spans="1:23" x14ac:dyDescent="0.25">
      <c r="A33" s="58"/>
      <c r="B33" s="3"/>
      <c r="C33" s="3"/>
      <c r="D33" s="3"/>
      <c r="E33" s="18" t="e">
        <f t="shared" si="0"/>
        <v>#VALUE!</v>
      </c>
      <c r="F33" s="18" t="str">
        <f t="shared" si="1"/>
        <v/>
      </c>
      <c r="G33" s="18" t="str">
        <f t="shared" si="2"/>
        <v/>
      </c>
      <c r="H33" s="18" t="e">
        <f t="shared" si="3"/>
        <v>#VALUE!</v>
      </c>
      <c r="I33" s="18" t="e">
        <f>VLOOKUP(E33,A4数据库!C:P,2,0)</f>
        <v>#VALUE!</v>
      </c>
      <c r="J33" s="18" t="e">
        <f>VLOOKUP(E33,A4数据库!C:P,3,0)</f>
        <v>#VALUE!</v>
      </c>
      <c r="K33" s="18" t="e">
        <f>VLOOKUP(E33,A4数据库!C:P,4,0)</f>
        <v>#VALUE!</v>
      </c>
      <c r="L33" s="18" t="e">
        <f>VLOOKUP(E33,A4数据库!C:P,5,0)</f>
        <v>#VALUE!</v>
      </c>
      <c r="M33" s="18" t="e">
        <f>VLOOKUP(E33,A4数据库!C:P,6,0)</f>
        <v>#VALUE!</v>
      </c>
      <c r="N33" s="19" t="e">
        <f t="shared" si="4"/>
        <v>#VALUE!</v>
      </c>
      <c r="O33" s="18" t="e">
        <f>VLOOKUP(E33,A4数据库!C:P,7,0)</f>
        <v>#VALUE!</v>
      </c>
      <c r="P33" s="18" t="e">
        <f>VLOOKUP(E33,A4数据库!C:P,13,0)</f>
        <v>#VALUE!</v>
      </c>
      <c r="Q33" s="18"/>
      <c r="R33" s="18" t="e">
        <f>VLOOKUP(E33,A4数据库!C:P,8,0)</f>
        <v>#VALUE!</v>
      </c>
      <c r="S33" s="18" t="e">
        <f>VLOOKUP(E33,A4数据库!C:P,9,0)</f>
        <v>#VALUE!</v>
      </c>
      <c r="T33" s="18" t="e">
        <f>VLOOKUP(E33,A4数据库!C:P,10,0)*C33</f>
        <v>#VALUE!</v>
      </c>
      <c r="U33" s="18" t="e">
        <f>VLOOKUP(E33,A4数据库!C:P,11,0)</f>
        <v>#VALUE!</v>
      </c>
      <c r="V33" s="18" t="e">
        <f>VLOOKUP(E33,A4数据库!C:P,14,0)</f>
        <v>#VALUE!</v>
      </c>
      <c r="W33" s="18"/>
    </row>
    <row r="34" spans="1:23" x14ac:dyDescent="0.25">
      <c r="A34" s="58"/>
      <c r="B34" s="3"/>
      <c r="C34" s="3"/>
      <c r="D34" s="3"/>
      <c r="E34" s="18" t="e">
        <f t="shared" si="0"/>
        <v>#VALUE!</v>
      </c>
      <c r="F34" s="18" t="str">
        <f t="shared" si="1"/>
        <v/>
      </c>
      <c r="G34" s="18" t="str">
        <f t="shared" si="2"/>
        <v/>
      </c>
      <c r="H34" s="18" t="e">
        <f t="shared" si="3"/>
        <v>#VALUE!</v>
      </c>
      <c r="I34" s="18" t="e">
        <f>VLOOKUP(E34,A4数据库!C:P,2,0)</f>
        <v>#VALUE!</v>
      </c>
      <c r="J34" s="18" t="e">
        <f>VLOOKUP(E34,A4数据库!C:P,3,0)</f>
        <v>#VALUE!</v>
      </c>
      <c r="K34" s="18" t="e">
        <f>VLOOKUP(E34,A4数据库!C:P,4,0)</f>
        <v>#VALUE!</v>
      </c>
      <c r="L34" s="18" t="e">
        <f>VLOOKUP(E34,A4数据库!C:P,5,0)</f>
        <v>#VALUE!</v>
      </c>
      <c r="M34" s="18" t="e">
        <f>VLOOKUP(E34,A4数据库!C:P,6,0)</f>
        <v>#VALUE!</v>
      </c>
      <c r="N34" s="19" t="e">
        <f t="shared" si="4"/>
        <v>#VALUE!</v>
      </c>
      <c r="O34" s="18" t="e">
        <f>VLOOKUP(E34,A4数据库!C:P,7,0)</f>
        <v>#VALUE!</v>
      </c>
      <c r="P34" s="18" t="e">
        <f>VLOOKUP(E34,A4数据库!C:P,13,0)</f>
        <v>#VALUE!</v>
      </c>
      <c r="Q34" s="18"/>
      <c r="R34" s="18" t="e">
        <f>VLOOKUP(E34,A4数据库!C:P,8,0)</f>
        <v>#VALUE!</v>
      </c>
      <c r="S34" s="18" t="e">
        <f>VLOOKUP(E34,A4数据库!C:P,9,0)</f>
        <v>#VALUE!</v>
      </c>
      <c r="T34" s="18" t="e">
        <f>VLOOKUP(E34,A4数据库!C:P,10,0)*C34</f>
        <v>#VALUE!</v>
      </c>
      <c r="U34" s="18" t="e">
        <f>VLOOKUP(E34,A4数据库!C:P,11,0)</f>
        <v>#VALUE!</v>
      </c>
      <c r="V34" s="18" t="e">
        <f>VLOOKUP(E34,A4数据库!C:P,14,0)</f>
        <v>#VALUE!</v>
      </c>
      <c r="W34" s="18"/>
    </row>
    <row r="35" spans="1:23" x14ac:dyDescent="0.25">
      <c r="A35" s="58"/>
      <c r="B35" s="3"/>
      <c r="C35" s="3"/>
      <c r="D35" s="3"/>
      <c r="E35" s="18" t="e">
        <f t="shared" si="0"/>
        <v>#VALUE!</v>
      </c>
      <c r="F35" s="18" t="str">
        <f t="shared" si="1"/>
        <v/>
      </c>
      <c r="G35" s="18" t="str">
        <f t="shared" si="2"/>
        <v/>
      </c>
      <c r="H35" s="18" t="e">
        <f t="shared" si="3"/>
        <v>#VALUE!</v>
      </c>
      <c r="I35" s="18" t="e">
        <f>VLOOKUP(E35,A4数据库!C:P,2,0)</f>
        <v>#VALUE!</v>
      </c>
      <c r="J35" s="18" t="e">
        <f>VLOOKUP(E35,A4数据库!C:P,3,0)</f>
        <v>#VALUE!</v>
      </c>
      <c r="K35" s="18" t="e">
        <f>VLOOKUP(E35,A4数据库!C:P,4,0)</f>
        <v>#VALUE!</v>
      </c>
      <c r="L35" s="18" t="e">
        <f>VLOOKUP(E35,A4数据库!C:P,5,0)</f>
        <v>#VALUE!</v>
      </c>
      <c r="M35" s="18" t="e">
        <f>VLOOKUP(E35,A4数据库!C:P,6,0)</f>
        <v>#VALUE!</v>
      </c>
      <c r="N35" s="19" t="e">
        <f t="shared" si="4"/>
        <v>#VALUE!</v>
      </c>
      <c r="O35" s="18" t="e">
        <f>VLOOKUP(E35,A4数据库!C:P,7,0)</f>
        <v>#VALUE!</v>
      </c>
      <c r="P35" s="18" t="e">
        <f>VLOOKUP(E35,A4数据库!C:P,13,0)</f>
        <v>#VALUE!</v>
      </c>
      <c r="Q35" s="18"/>
      <c r="R35" s="18" t="e">
        <f>VLOOKUP(E35,A4数据库!C:P,8,0)</f>
        <v>#VALUE!</v>
      </c>
      <c r="S35" s="18" t="e">
        <f>VLOOKUP(E35,A4数据库!C:P,9,0)</f>
        <v>#VALUE!</v>
      </c>
      <c r="T35" s="18" t="e">
        <f>VLOOKUP(E35,A4数据库!C:P,10,0)*C35</f>
        <v>#VALUE!</v>
      </c>
      <c r="U35" s="18" t="e">
        <f>VLOOKUP(E35,A4数据库!C:P,11,0)</f>
        <v>#VALUE!</v>
      </c>
      <c r="V35" s="18" t="e">
        <f>VLOOKUP(E35,A4数据库!C:P,14,0)</f>
        <v>#VALUE!</v>
      </c>
      <c r="W35" s="18"/>
    </row>
    <row r="36" spans="1:23" x14ac:dyDescent="0.25">
      <c r="A36" s="58"/>
      <c r="B36" s="3"/>
      <c r="C36" s="3"/>
      <c r="D36" s="3"/>
      <c r="E36" s="18" t="e">
        <f t="shared" si="0"/>
        <v>#VALUE!</v>
      </c>
      <c r="F36" s="18" t="str">
        <f t="shared" si="1"/>
        <v/>
      </c>
      <c r="G36" s="18" t="str">
        <f t="shared" si="2"/>
        <v/>
      </c>
      <c r="H36" s="18" t="e">
        <f t="shared" si="3"/>
        <v>#VALUE!</v>
      </c>
      <c r="I36" s="18" t="e">
        <f>VLOOKUP(E36,A4数据库!C:P,2,0)</f>
        <v>#VALUE!</v>
      </c>
      <c r="J36" s="18" t="e">
        <f>VLOOKUP(E36,A4数据库!C:P,3,0)</f>
        <v>#VALUE!</v>
      </c>
      <c r="K36" s="18" t="e">
        <f>VLOOKUP(E36,A4数据库!C:P,4,0)</f>
        <v>#VALUE!</v>
      </c>
      <c r="L36" s="18" t="e">
        <f>VLOOKUP(E36,A4数据库!C:P,5,0)</f>
        <v>#VALUE!</v>
      </c>
      <c r="M36" s="18" t="e">
        <f>VLOOKUP(E36,A4数据库!C:P,6,0)</f>
        <v>#VALUE!</v>
      </c>
      <c r="N36" s="19" t="e">
        <f t="shared" si="4"/>
        <v>#VALUE!</v>
      </c>
      <c r="O36" s="18" t="e">
        <f>VLOOKUP(E36,A4数据库!C:P,7,0)</f>
        <v>#VALUE!</v>
      </c>
      <c r="P36" s="18" t="e">
        <f>VLOOKUP(E36,A4数据库!C:P,13,0)</f>
        <v>#VALUE!</v>
      </c>
      <c r="Q36" s="18"/>
      <c r="R36" s="18" t="e">
        <f>VLOOKUP(E36,A4数据库!C:P,8,0)</f>
        <v>#VALUE!</v>
      </c>
      <c r="S36" s="18" t="e">
        <f>VLOOKUP(E36,A4数据库!C:P,9,0)</f>
        <v>#VALUE!</v>
      </c>
      <c r="T36" s="18" t="e">
        <f>VLOOKUP(E36,A4数据库!C:P,10,0)*C36</f>
        <v>#VALUE!</v>
      </c>
      <c r="U36" s="18" t="e">
        <f>VLOOKUP(E36,A4数据库!C:P,11,0)</f>
        <v>#VALUE!</v>
      </c>
      <c r="V36" s="18" t="e">
        <f>VLOOKUP(E36,A4数据库!C:P,14,0)</f>
        <v>#VALUE!</v>
      </c>
      <c r="W36" s="18"/>
    </row>
    <row r="37" spans="1:23" x14ac:dyDescent="0.25">
      <c r="A37" s="58"/>
      <c r="B37" s="3"/>
      <c r="C37" s="3"/>
      <c r="D37" s="3"/>
      <c r="E37" s="18" t="e">
        <f t="shared" si="0"/>
        <v>#VALUE!</v>
      </c>
      <c r="F37" s="18" t="str">
        <f t="shared" si="1"/>
        <v/>
      </c>
      <c r="G37" s="18" t="str">
        <f t="shared" si="2"/>
        <v/>
      </c>
      <c r="H37" s="18" t="e">
        <f t="shared" si="3"/>
        <v>#VALUE!</v>
      </c>
      <c r="I37" s="18" t="e">
        <f>VLOOKUP(E37,A4数据库!C:P,2,0)</f>
        <v>#VALUE!</v>
      </c>
      <c r="J37" s="18" t="e">
        <f>VLOOKUP(E37,A4数据库!C:P,3,0)</f>
        <v>#VALUE!</v>
      </c>
      <c r="K37" s="18" t="e">
        <f>VLOOKUP(E37,A4数据库!C:P,4,0)</f>
        <v>#VALUE!</v>
      </c>
      <c r="L37" s="18" t="e">
        <f>VLOOKUP(E37,A4数据库!C:P,5,0)</f>
        <v>#VALUE!</v>
      </c>
      <c r="M37" s="18" t="e">
        <f>VLOOKUP(E37,A4数据库!C:P,6,0)</f>
        <v>#VALUE!</v>
      </c>
      <c r="N37" s="19" t="e">
        <f t="shared" si="4"/>
        <v>#VALUE!</v>
      </c>
      <c r="O37" s="18" t="e">
        <f>VLOOKUP(E37,A4数据库!C:P,7,0)</f>
        <v>#VALUE!</v>
      </c>
      <c r="P37" s="18" t="e">
        <f>VLOOKUP(E37,A4数据库!C:P,13,0)</f>
        <v>#VALUE!</v>
      </c>
      <c r="Q37" s="18"/>
      <c r="R37" s="18" t="e">
        <f>VLOOKUP(E37,A4数据库!C:P,8,0)</f>
        <v>#VALUE!</v>
      </c>
      <c r="S37" s="18" t="e">
        <f>VLOOKUP(E37,A4数据库!C:P,9,0)</f>
        <v>#VALUE!</v>
      </c>
      <c r="T37" s="18" t="e">
        <f>VLOOKUP(E37,A4数据库!C:P,10,0)*C37</f>
        <v>#VALUE!</v>
      </c>
      <c r="U37" s="18" t="e">
        <f>VLOOKUP(E37,A4数据库!C:P,11,0)</f>
        <v>#VALUE!</v>
      </c>
      <c r="V37" s="18" t="e">
        <f>VLOOKUP(E37,A4数据库!C:P,14,0)</f>
        <v>#VALUE!</v>
      </c>
      <c r="W37" s="18"/>
    </row>
    <row r="38" spans="1:23" x14ac:dyDescent="0.25">
      <c r="A38" s="58"/>
      <c r="B38" s="3"/>
      <c r="C38" s="3"/>
      <c r="D38" s="3"/>
      <c r="E38" s="18" t="e">
        <f t="shared" si="0"/>
        <v>#VALUE!</v>
      </c>
      <c r="F38" s="18" t="str">
        <f t="shared" si="1"/>
        <v/>
      </c>
      <c r="G38" s="18" t="str">
        <f t="shared" si="2"/>
        <v/>
      </c>
      <c r="H38" s="18" t="e">
        <f t="shared" si="3"/>
        <v>#VALUE!</v>
      </c>
      <c r="I38" s="18" t="e">
        <f>VLOOKUP(E38,A4数据库!C:P,2,0)</f>
        <v>#VALUE!</v>
      </c>
      <c r="J38" s="18" t="e">
        <f>VLOOKUP(E38,A4数据库!C:P,3,0)</f>
        <v>#VALUE!</v>
      </c>
      <c r="K38" s="18" t="e">
        <f>VLOOKUP(E38,A4数据库!C:P,4,0)</f>
        <v>#VALUE!</v>
      </c>
      <c r="L38" s="18" t="e">
        <f>VLOOKUP(E38,A4数据库!C:P,5,0)</f>
        <v>#VALUE!</v>
      </c>
      <c r="M38" s="18" t="e">
        <f>VLOOKUP(E38,A4数据库!C:P,6,0)</f>
        <v>#VALUE!</v>
      </c>
      <c r="N38" s="19" t="e">
        <f t="shared" si="4"/>
        <v>#VALUE!</v>
      </c>
      <c r="O38" s="18" t="e">
        <f>VLOOKUP(E38,A4数据库!C:P,7,0)</f>
        <v>#VALUE!</v>
      </c>
      <c r="P38" s="18" t="e">
        <f>VLOOKUP(E38,A4数据库!C:P,13,0)</f>
        <v>#VALUE!</v>
      </c>
      <c r="Q38" s="18"/>
      <c r="R38" s="18" t="e">
        <f>VLOOKUP(E38,A4数据库!C:P,8,0)</f>
        <v>#VALUE!</v>
      </c>
      <c r="S38" s="18" t="e">
        <f>VLOOKUP(E38,A4数据库!C:P,9,0)</f>
        <v>#VALUE!</v>
      </c>
      <c r="T38" s="18" t="e">
        <f>VLOOKUP(E38,A4数据库!C:P,10,0)*C38</f>
        <v>#VALUE!</v>
      </c>
      <c r="U38" s="18" t="e">
        <f>VLOOKUP(E38,A4数据库!C:P,11,0)</f>
        <v>#VALUE!</v>
      </c>
      <c r="V38" s="18" t="e">
        <f>VLOOKUP(E38,A4数据库!C:P,14,0)</f>
        <v>#VALUE!</v>
      </c>
      <c r="W38" s="18"/>
    </row>
    <row r="39" spans="1:23" x14ac:dyDescent="0.25">
      <c r="A39" s="58"/>
      <c r="B39" s="3"/>
      <c r="C39" s="3"/>
      <c r="D39" s="3"/>
      <c r="E39" s="18" t="e">
        <f t="shared" si="0"/>
        <v>#VALUE!</v>
      </c>
      <c r="F39" s="18" t="str">
        <f t="shared" si="1"/>
        <v/>
      </c>
      <c r="G39" s="18" t="str">
        <f t="shared" si="2"/>
        <v/>
      </c>
      <c r="H39" s="18" t="e">
        <f t="shared" si="3"/>
        <v>#VALUE!</v>
      </c>
      <c r="I39" s="18" t="e">
        <f>VLOOKUP(E39,A4数据库!C:P,2,0)</f>
        <v>#VALUE!</v>
      </c>
      <c r="J39" s="18" t="e">
        <f>VLOOKUP(E39,A4数据库!C:P,3,0)</f>
        <v>#VALUE!</v>
      </c>
      <c r="K39" s="18" t="e">
        <f>VLOOKUP(E39,A4数据库!C:P,4,0)</f>
        <v>#VALUE!</v>
      </c>
      <c r="L39" s="18" t="e">
        <f>VLOOKUP(E39,A4数据库!C:P,5,0)</f>
        <v>#VALUE!</v>
      </c>
      <c r="M39" s="18" t="e">
        <f>VLOOKUP(E39,A4数据库!C:P,6,0)</f>
        <v>#VALUE!</v>
      </c>
      <c r="N39" s="19" t="e">
        <f t="shared" si="4"/>
        <v>#VALUE!</v>
      </c>
      <c r="O39" s="18" t="e">
        <f>VLOOKUP(E39,A4数据库!C:P,7,0)</f>
        <v>#VALUE!</v>
      </c>
      <c r="P39" s="18" t="e">
        <f>VLOOKUP(E39,A4数据库!C:P,13,0)</f>
        <v>#VALUE!</v>
      </c>
      <c r="Q39" s="18"/>
      <c r="R39" s="18" t="e">
        <f>VLOOKUP(E39,A4数据库!C:P,8,0)</f>
        <v>#VALUE!</v>
      </c>
      <c r="S39" s="18" t="e">
        <f>VLOOKUP(E39,A4数据库!C:P,9,0)</f>
        <v>#VALUE!</v>
      </c>
      <c r="T39" s="18" t="e">
        <f>VLOOKUP(E39,A4数据库!C:P,10,0)*C39</f>
        <v>#VALUE!</v>
      </c>
      <c r="U39" s="18" t="e">
        <f>VLOOKUP(E39,A4数据库!C:P,11,0)</f>
        <v>#VALUE!</v>
      </c>
      <c r="V39" s="18" t="e">
        <f>VLOOKUP(E39,A4数据库!C:P,14,0)</f>
        <v>#VALUE!</v>
      </c>
      <c r="W39" s="18"/>
    </row>
    <row r="40" spans="1:23" x14ac:dyDescent="0.25">
      <c r="A40" s="58"/>
      <c r="B40" s="3"/>
      <c r="C40" s="3"/>
      <c r="D40" s="3"/>
      <c r="E40" s="18" t="e">
        <f t="shared" si="0"/>
        <v>#VALUE!</v>
      </c>
      <c r="F40" s="18" t="str">
        <f t="shared" si="1"/>
        <v/>
      </c>
      <c r="G40" s="18" t="str">
        <f t="shared" si="2"/>
        <v/>
      </c>
      <c r="H40" s="18" t="e">
        <f t="shared" si="3"/>
        <v>#VALUE!</v>
      </c>
      <c r="I40" s="18" t="e">
        <f>VLOOKUP(E40,A4数据库!C:P,2,0)</f>
        <v>#VALUE!</v>
      </c>
      <c r="J40" s="18" t="e">
        <f>VLOOKUP(E40,A4数据库!C:P,3,0)</f>
        <v>#VALUE!</v>
      </c>
      <c r="K40" s="18" t="e">
        <f>VLOOKUP(E40,A4数据库!C:P,4,0)</f>
        <v>#VALUE!</v>
      </c>
      <c r="L40" s="18" t="e">
        <f>VLOOKUP(E40,A4数据库!C:P,5,0)</f>
        <v>#VALUE!</v>
      </c>
      <c r="M40" s="18" t="e">
        <f>VLOOKUP(E40,A4数据库!C:P,6,0)</f>
        <v>#VALUE!</v>
      </c>
      <c r="N40" s="19" t="e">
        <f t="shared" si="4"/>
        <v>#VALUE!</v>
      </c>
      <c r="O40" s="18" t="e">
        <f>VLOOKUP(E40,A4数据库!C:P,7,0)</f>
        <v>#VALUE!</v>
      </c>
      <c r="P40" s="18" t="e">
        <f>VLOOKUP(E40,A4数据库!C:P,13,0)</f>
        <v>#VALUE!</v>
      </c>
      <c r="Q40" s="18"/>
      <c r="R40" s="18" t="e">
        <f>VLOOKUP(E40,A4数据库!C:P,8,0)</f>
        <v>#VALUE!</v>
      </c>
      <c r="S40" s="18" t="e">
        <f>VLOOKUP(E40,A4数据库!C:P,9,0)</f>
        <v>#VALUE!</v>
      </c>
      <c r="T40" s="18" t="e">
        <f>VLOOKUP(E40,A4数据库!C:P,10,0)*C40</f>
        <v>#VALUE!</v>
      </c>
      <c r="U40" s="18" t="e">
        <f>VLOOKUP(E40,A4数据库!C:P,11,0)</f>
        <v>#VALUE!</v>
      </c>
      <c r="V40" s="18" t="e">
        <f>VLOOKUP(E40,A4数据库!C:P,14,0)</f>
        <v>#VALUE!</v>
      </c>
      <c r="W40" s="18"/>
    </row>
    <row r="41" spans="1:23" x14ac:dyDescent="0.25">
      <c r="A41" s="58"/>
      <c r="B41" s="3"/>
      <c r="C41" s="3"/>
      <c r="D41" s="3"/>
      <c r="E41" s="18" t="e">
        <f t="shared" si="0"/>
        <v>#VALUE!</v>
      </c>
      <c r="F41" s="18" t="str">
        <f t="shared" si="1"/>
        <v/>
      </c>
      <c r="G41" s="18" t="str">
        <f t="shared" si="2"/>
        <v/>
      </c>
      <c r="H41" s="18" t="e">
        <f t="shared" si="3"/>
        <v>#VALUE!</v>
      </c>
      <c r="I41" s="18" t="e">
        <f>VLOOKUP(E41,A4数据库!C:P,2,0)</f>
        <v>#VALUE!</v>
      </c>
      <c r="J41" s="18" t="e">
        <f>VLOOKUP(E41,A4数据库!C:P,3,0)</f>
        <v>#VALUE!</v>
      </c>
      <c r="K41" s="18" t="e">
        <f>VLOOKUP(E41,A4数据库!C:P,4,0)</f>
        <v>#VALUE!</v>
      </c>
      <c r="L41" s="18" t="e">
        <f>VLOOKUP(E41,A4数据库!C:P,5,0)</f>
        <v>#VALUE!</v>
      </c>
      <c r="M41" s="18" t="e">
        <f>VLOOKUP(E41,A4数据库!C:P,6,0)</f>
        <v>#VALUE!</v>
      </c>
      <c r="N41" s="19" t="e">
        <f t="shared" si="4"/>
        <v>#VALUE!</v>
      </c>
      <c r="O41" s="18" t="e">
        <f>VLOOKUP(E41,A4数据库!C:P,7,0)</f>
        <v>#VALUE!</v>
      </c>
      <c r="P41" s="18" t="e">
        <f>VLOOKUP(E41,A4数据库!C:P,13,0)</f>
        <v>#VALUE!</v>
      </c>
      <c r="Q41" s="18"/>
      <c r="R41" s="18" t="e">
        <f>VLOOKUP(E41,A4数据库!C:P,8,0)</f>
        <v>#VALUE!</v>
      </c>
      <c r="S41" s="18" t="e">
        <f>VLOOKUP(E41,A4数据库!C:P,9,0)</f>
        <v>#VALUE!</v>
      </c>
      <c r="T41" s="18" t="e">
        <f>VLOOKUP(E41,A4数据库!C:P,10,0)*C41</f>
        <v>#VALUE!</v>
      </c>
      <c r="U41" s="18" t="e">
        <f>VLOOKUP(E41,A4数据库!C:P,11,0)</f>
        <v>#VALUE!</v>
      </c>
      <c r="V41" s="18" t="e">
        <f>VLOOKUP(E41,A4数据库!C:P,14,0)</f>
        <v>#VALUE!</v>
      </c>
      <c r="W41" s="18"/>
    </row>
    <row r="42" spans="1:23" x14ac:dyDescent="0.25">
      <c r="A42" s="58"/>
      <c r="B42" s="3"/>
      <c r="C42" s="3"/>
      <c r="D42" s="3"/>
      <c r="E42" s="18" t="e">
        <f t="shared" si="0"/>
        <v>#VALUE!</v>
      </c>
      <c r="F42" s="18" t="str">
        <f t="shared" si="1"/>
        <v/>
      </c>
      <c r="G42" s="18" t="str">
        <f t="shared" si="2"/>
        <v/>
      </c>
      <c r="H42" s="18" t="e">
        <f t="shared" si="3"/>
        <v>#VALUE!</v>
      </c>
      <c r="I42" s="18" t="e">
        <f>VLOOKUP(E42,A4数据库!C:P,2,0)</f>
        <v>#VALUE!</v>
      </c>
      <c r="J42" s="18" t="e">
        <f>VLOOKUP(E42,A4数据库!C:P,3,0)</f>
        <v>#VALUE!</v>
      </c>
      <c r="K42" s="18" t="e">
        <f>VLOOKUP(E42,A4数据库!C:P,4,0)</f>
        <v>#VALUE!</v>
      </c>
      <c r="L42" s="18" t="e">
        <f>VLOOKUP(E42,A4数据库!C:P,5,0)</f>
        <v>#VALUE!</v>
      </c>
      <c r="M42" s="18" t="e">
        <f>VLOOKUP(E42,A4数据库!C:P,6,0)</f>
        <v>#VALUE!</v>
      </c>
      <c r="N42" s="19" t="e">
        <f t="shared" si="4"/>
        <v>#VALUE!</v>
      </c>
      <c r="O42" s="18" t="e">
        <f>VLOOKUP(E42,A4数据库!C:P,7,0)</f>
        <v>#VALUE!</v>
      </c>
      <c r="P42" s="18" t="e">
        <f>VLOOKUP(E42,A4数据库!C:P,13,0)</f>
        <v>#VALUE!</v>
      </c>
      <c r="Q42" s="18"/>
      <c r="R42" s="18" t="e">
        <f>VLOOKUP(E42,A4数据库!C:P,8,0)</f>
        <v>#VALUE!</v>
      </c>
      <c r="S42" s="18" t="e">
        <f>VLOOKUP(E42,A4数据库!C:P,9,0)</f>
        <v>#VALUE!</v>
      </c>
      <c r="T42" s="18" t="e">
        <f>VLOOKUP(E42,A4数据库!C:P,10,0)*C42</f>
        <v>#VALUE!</v>
      </c>
      <c r="U42" s="18" t="e">
        <f>VLOOKUP(E42,A4数据库!C:P,11,0)</f>
        <v>#VALUE!</v>
      </c>
      <c r="V42" s="18" t="e">
        <f>VLOOKUP(E42,A4数据库!C:P,14,0)</f>
        <v>#VALUE!</v>
      </c>
      <c r="W42" s="18"/>
    </row>
    <row r="43" spans="1:23" x14ac:dyDescent="0.25">
      <c r="A43" s="58"/>
      <c r="B43" s="3"/>
      <c r="C43" s="3"/>
      <c r="D43" s="3"/>
      <c r="E43" s="18" t="e">
        <f t="shared" si="0"/>
        <v>#VALUE!</v>
      </c>
      <c r="F43" s="18" t="str">
        <f t="shared" si="1"/>
        <v/>
      </c>
      <c r="G43" s="18" t="str">
        <f t="shared" si="2"/>
        <v/>
      </c>
      <c r="H43" s="18" t="e">
        <f t="shared" si="3"/>
        <v>#VALUE!</v>
      </c>
      <c r="I43" s="18" t="e">
        <f>VLOOKUP(E43,A4数据库!C:P,2,0)</f>
        <v>#VALUE!</v>
      </c>
      <c r="J43" s="18" t="e">
        <f>VLOOKUP(E43,A4数据库!C:P,3,0)</f>
        <v>#VALUE!</v>
      </c>
      <c r="K43" s="18" t="e">
        <f>VLOOKUP(E43,A4数据库!C:P,4,0)</f>
        <v>#VALUE!</v>
      </c>
      <c r="L43" s="18" t="e">
        <f>VLOOKUP(E43,A4数据库!C:P,5,0)</f>
        <v>#VALUE!</v>
      </c>
      <c r="M43" s="18" t="e">
        <f>VLOOKUP(E43,A4数据库!C:P,6,0)</f>
        <v>#VALUE!</v>
      </c>
      <c r="N43" s="19" t="e">
        <f t="shared" si="4"/>
        <v>#VALUE!</v>
      </c>
      <c r="O43" s="18" t="e">
        <f>VLOOKUP(E43,A4数据库!C:P,7,0)</f>
        <v>#VALUE!</v>
      </c>
      <c r="P43" s="18" t="e">
        <f>VLOOKUP(E43,A4数据库!C:P,13,0)</f>
        <v>#VALUE!</v>
      </c>
      <c r="Q43" s="18"/>
      <c r="R43" s="18" t="e">
        <f>VLOOKUP(E43,A4数据库!C:P,8,0)</f>
        <v>#VALUE!</v>
      </c>
      <c r="S43" s="18" t="e">
        <f>VLOOKUP(E43,A4数据库!C:P,9,0)</f>
        <v>#VALUE!</v>
      </c>
      <c r="T43" s="18" t="e">
        <f>VLOOKUP(E43,A4数据库!C:P,10,0)*C43</f>
        <v>#VALUE!</v>
      </c>
      <c r="U43" s="18" t="e">
        <f>VLOOKUP(E43,A4数据库!C:P,11,0)</f>
        <v>#VALUE!</v>
      </c>
      <c r="V43" s="18" t="e">
        <f>VLOOKUP(E43,A4数据库!C:P,14,0)</f>
        <v>#VALUE!</v>
      </c>
      <c r="W43" s="18"/>
    </row>
    <row r="44" spans="1:23" x14ac:dyDescent="0.25">
      <c r="A44" s="58"/>
      <c r="B44" s="3"/>
      <c r="C44" s="3"/>
      <c r="D44" s="3"/>
      <c r="E44" s="18" t="e">
        <f t="shared" si="0"/>
        <v>#VALUE!</v>
      </c>
      <c r="F44" s="18" t="str">
        <f t="shared" si="1"/>
        <v/>
      </c>
      <c r="G44" s="18" t="str">
        <f t="shared" si="2"/>
        <v/>
      </c>
      <c r="H44" s="18" t="e">
        <f t="shared" si="3"/>
        <v>#VALUE!</v>
      </c>
      <c r="I44" s="18" t="e">
        <f>VLOOKUP(E44,A4数据库!C:P,2,0)</f>
        <v>#VALUE!</v>
      </c>
      <c r="J44" s="18" t="e">
        <f>VLOOKUP(E44,A4数据库!C:P,3,0)</f>
        <v>#VALUE!</v>
      </c>
      <c r="K44" s="18" t="e">
        <f>VLOOKUP(E44,A4数据库!C:P,4,0)</f>
        <v>#VALUE!</v>
      </c>
      <c r="L44" s="18" t="e">
        <f>VLOOKUP(E44,A4数据库!C:P,5,0)</f>
        <v>#VALUE!</v>
      </c>
      <c r="M44" s="18" t="e">
        <f>VLOOKUP(E44,A4数据库!C:P,6,0)</f>
        <v>#VALUE!</v>
      </c>
      <c r="N44" s="19" t="e">
        <f t="shared" si="4"/>
        <v>#VALUE!</v>
      </c>
      <c r="O44" s="18" t="e">
        <f>VLOOKUP(E44,A4数据库!C:P,7,0)</f>
        <v>#VALUE!</v>
      </c>
      <c r="P44" s="18" t="e">
        <f>VLOOKUP(E44,A4数据库!C:P,13,0)</f>
        <v>#VALUE!</v>
      </c>
      <c r="Q44" s="18"/>
      <c r="R44" s="18" t="e">
        <f>VLOOKUP(E44,A4数据库!C:P,8,0)</f>
        <v>#VALUE!</v>
      </c>
      <c r="S44" s="18" t="e">
        <f>VLOOKUP(E44,A4数据库!C:P,9,0)</f>
        <v>#VALUE!</v>
      </c>
      <c r="T44" s="18" t="e">
        <f>VLOOKUP(E44,A4数据库!C:P,10,0)*C44</f>
        <v>#VALUE!</v>
      </c>
      <c r="U44" s="18" t="e">
        <f>VLOOKUP(E44,A4数据库!C:P,11,0)</f>
        <v>#VALUE!</v>
      </c>
      <c r="V44" s="18" t="e">
        <f>VLOOKUP(E44,A4数据库!C:P,14,0)</f>
        <v>#VALUE!</v>
      </c>
      <c r="W44" s="18"/>
    </row>
    <row r="45" spans="1:23" x14ac:dyDescent="0.25">
      <c r="A45" s="58"/>
      <c r="B45" s="3"/>
      <c r="C45" s="3"/>
      <c r="D45" s="3"/>
      <c r="E45" s="18" t="e">
        <f t="shared" si="0"/>
        <v>#VALUE!</v>
      </c>
      <c r="F45" s="18" t="str">
        <f t="shared" si="1"/>
        <v/>
      </c>
      <c r="G45" s="18" t="str">
        <f t="shared" si="2"/>
        <v/>
      </c>
      <c r="H45" s="18" t="e">
        <f t="shared" si="3"/>
        <v>#VALUE!</v>
      </c>
      <c r="I45" s="18" t="e">
        <f>VLOOKUP(E45,A4数据库!C:P,2,0)</f>
        <v>#VALUE!</v>
      </c>
      <c r="J45" s="18" t="e">
        <f>VLOOKUP(E45,A4数据库!C:P,3,0)</f>
        <v>#VALUE!</v>
      </c>
      <c r="K45" s="18" t="e">
        <f>VLOOKUP(E45,A4数据库!C:P,4,0)</f>
        <v>#VALUE!</v>
      </c>
      <c r="L45" s="18" t="e">
        <f>VLOOKUP(E45,A4数据库!C:P,5,0)</f>
        <v>#VALUE!</v>
      </c>
      <c r="M45" s="18" t="e">
        <f>VLOOKUP(E45,A4数据库!C:P,6,0)</f>
        <v>#VALUE!</v>
      </c>
      <c r="N45" s="19" t="e">
        <f t="shared" si="4"/>
        <v>#VALUE!</v>
      </c>
      <c r="O45" s="18" t="e">
        <f>VLOOKUP(E45,A4数据库!C:P,7,0)</f>
        <v>#VALUE!</v>
      </c>
      <c r="P45" s="18" t="e">
        <f>VLOOKUP(E45,A4数据库!C:P,13,0)</f>
        <v>#VALUE!</v>
      </c>
      <c r="Q45" s="18"/>
      <c r="R45" s="18" t="e">
        <f>VLOOKUP(E45,A4数据库!C:P,8,0)</f>
        <v>#VALUE!</v>
      </c>
      <c r="S45" s="18" t="e">
        <f>VLOOKUP(E45,A4数据库!C:P,9,0)</f>
        <v>#VALUE!</v>
      </c>
      <c r="T45" s="18" t="e">
        <f>VLOOKUP(E45,A4数据库!C:P,10,0)*C45</f>
        <v>#VALUE!</v>
      </c>
      <c r="U45" s="18" t="e">
        <f>VLOOKUP(E45,A4数据库!C:P,11,0)</f>
        <v>#VALUE!</v>
      </c>
      <c r="V45" s="18" t="e">
        <f>VLOOKUP(E45,A4数据库!C:P,14,0)</f>
        <v>#VALUE!</v>
      </c>
      <c r="W45" s="18"/>
    </row>
    <row r="46" spans="1:23" x14ac:dyDescent="0.25">
      <c r="A46" s="58"/>
      <c r="B46" s="3"/>
      <c r="C46" s="3"/>
      <c r="D46" s="3"/>
      <c r="E46" s="18" t="e">
        <f t="shared" si="0"/>
        <v>#VALUE!</v>
      </c>
      <c r="F46" s="18" t="str">
        <f t="shared" si="1"/>
        <v/>
      </c>
      <c r="G46" s="18" t="str">
        <f t="shared" si="2"/>
        <v/>
      </c>
      <c r="H46" s="18" t="e">
        <f t="shared" si="3"/>
        <v>#VALUE!</v>
      </c>
      <c r="I46" s="18" t="e">
        <f>VLOOKUP(E46,A4数据库!C:P,2,0)</f>
        <v>#VALUE!</v>
      </c>
      <c r="J46" s="18" t="e">
        <f>VLOOKUP(E46,A4数据库!C:P,3,0)</f>
        <v>#VALUE!</v>
      </c>
      <c r="K46" s="18" t="e">
        <f>VLOOKUP(E46,A4数据库!C:P,4,0)</f>
        <v>#VALUE!</v>
      </c>
      <c r="L46" s="18" t="e">
        <f>VLOOKUP(E46,A4数据库!C:P,5,0)</f>
        <v>#VALUE!</v>
      </c>
      <c r="M46" s="18" t="e">
        <f>VLOOKUP(E46,A4数据库!C:P,6,0)</f>
        <v>#VALUE!</v>
      </c>
      <c r="N46" s="19" t="e">
        <f t="shared" si="4"/>
        <v>#VALUE!</v>
      </c>
      <c r="O46" s="18" t="e">
        <f>VLOOKUP(E46,A4数据库!C:P,7,0)</f>
        <v>#VALUE!</v>
      </c>
      <c r="P46" s="18" t="e">
        <f>VLOOKUP(E46,A4数据库!C:P,13,0)</f>
        <v>#VALUE!</v>
      </c>
      <c r="Q46" s="18"/>
      <c r="R46" s="18" t="e">
        <f>VLOOKUP(E46,A4数据库!C:P,8,0)</f>
        <v>#VALUE!</v>
      </c>
      <c r="S46" s="18" t="e">
        <f>VLOOKUP(E46,A4数据库!C:P,9,0)</f>
        <v>#VALUE!</v>
      </c>
      <c r="T46" s="18" t="e">
        <f>VLOOKUP(E46,A4数据库!C:P,10,0)*C46</f>
        <v>#VALUE!</v>
      </c>
      <c r="U46" s="18" t="e">
        <f>VLOOKUP(E46,A4数据库!C:P,11,0)</f>
        <v>#VALUE!</v>
      </c>
      <c r="V46" s="18" t="e">
        <f>VLOOKUP(E46,A4数据库!C:P,14,0)</f>
        <v>#VALUE!</v>
      </c>
      <c r="W46" s="18"/>
    </row>
    <row r="47" spans="1:23" x14ac:dyDescent="0.25">
      <c r="A47" s="58"/>
      <c r="B47" s="3"/>
      <c r="C47" s="3"/>
      <c r="D47" s="3"/>
      <c r="E47" s="18" t="e">
        <f t="shared" si="0"/>
        <v>#VALUE!</v>
      </c>
      <c r="F47" s="18" t="str">
        <f t="shared" si="1"/>
        <v/>
      </c>
      <c r="G47" s="18" t="str">
        <f t="shared" si="2"/>
        <v/>
      </c>
      <c r="H47" s="18" t="e">
        <f t="shared" si="3"/>
        <v>#VALUE!</v>
      </c>
      <c r="I47" s="18" t="e">
        <f>VLOOKUP(E47,A4数据库!C:P,2,0)</f>
        <v>#VALUE!</v>
      </c>
      <c r="J47" s="18" t="e">
        <f>VLOOKUP(E47,A4数据库!C:P,3,0)</f>
        <v>#VALUE!</v>
      </c>
      <c r="K47" s="18" t="e">
        <f>VLOOKUP(E47,A4数据库!C:P,4,0)</f>
        <v>#VALUE!</v>
      </c>
      <c r="L47" s="18" t="e">
        <f>VLOOKUP(E47,A4数据库!C:P,5,0)</f>
        <v>#VALUE!</v>
      </c>
      <c r="M47" s="18" t="e">
        <f>VLOOKUP(E47,A4数据库!C:P,6,0)</f>
        <v>#VALUE!</v>
      </c>
      <c r="N47" s="19" t="e">
        <f t="shared" si="4"/>
        <v>#VALUE!</v>
      </c>
      <c r="O47" s="18" t="e">
        <f>VLOOKUP(E47,A4数据库!C:P,7,0)</f>
        <v>#VALUE!</v>
      </c>
      <c r="P47" s="18" t="e">
        <f>VLOOKUP(E47,A4数据库!C:P,13,0)</f>
        <v>#VALUE!</v>
      </c>
      <c r="Q47" s="18"/>
      <c r="R47" s="18" t="e">
        <f>VLOOKUP(E47,A4数据库!C:P,8,0)</f>
        <v>#VALUE!</v>
      </c>
      <c r="S47" s="18" t="e">
        <f>VLOOKUP(E47,A4数据库!C:P,9,0)</f>
        <v>#VALUE!</v>
      </c>
      <c r="T47" s="18" t="e">
        <f>VLOOKUP(E47,A4数据库!C:P,10,0)*C47</f>
        <v>#VALUE!</v>
      </c>
      <c r="U47" s="18" t="e">
        <f>VLOOKUP(E47,A4数据库!C:P,11,0)</f>
        <v>#VALUE!</v>
      </c>
      <c r="V47" s="18" t="e">
        <f>VLOOKUP(E47,A4数据库!C:P,14,0)</f>
        <v>#VALUE!</v>
      </c>
      <c r="W47" s="18"/>
    </row>
    <row r="48" spans="1:23" x14ac:dyDescent="0.25">
      <c r="A48" s="58"/>
      <c r="B48" s="3"/>
      <c r="C48" s="3"/>
      <c r="D48" s="3"/>
      <c r="E48" s="18" t="e">
        <f t="shared" si="0"/>
        <v>#VALUE!</v>
      </c>
      <c r="F48" s="18" t="str">
        <f t="shared" si="1"/>
        <v/>
      </c>
      <c r="G48" s="18" t="str">
        <f t="shared" si="2"/>
        <v/>
      </c>
      <c r="H48" s="18" t="e">
        <f t="shared" si="3"/>
        <v>#VALUE!</v>
      </c>
      <c r="I48" s="18" t="e">
        <f>VLOOKUP(E48,A4数据库!C:P,2,0)</f>
        <v>#VALUE!</v>
      </c>
      <c r="J48" s="18" t="e">
        <f>VLOOKUP(E48,A4数据库!C:P,3,0)</f>
        <v>#VALUE!</v>
      </c>
      <c r="K48" s="18" t="e">
        <f>VLOOKUP(E48,A4数据库!C:P,4,0)</f>
        <v>#VALUE!</v>
      </c>
      <c r="L48" s="18" t="e">
        <f>VLOOKUP(E48,A4数据库!C:P,5,0)</f>
        <v>#VALUE!</v>
      </c>
      <c r="M48" s="18" t="e">
        <f>VLOOKUP(E48,A4数据库!C:P,6,0)</f>
        <v>#VALUE!</v>
      </c>
      <c r="N48" s="19" t="e">
        <f t="shared" si="4"/>
        <v>#VALUE!</v>
      </c>
      <c r="O48" s="18" t="e">
        <f>VLOOKUP(E48,A4数据库!C:P,7,0)</f>
        <v>#VALUE!</v>
      </c>
      <c r="P48" s="18" t="e">
        <f>VLOOKUP(E48,A4数据库!C:P,13,0)</f>
        <v>#VALUE!</v>
      </c>
      <c r="Q48" s="18"/>
      <c r="R48" s="18" t="e">
        <f>VLOOKUP(E48,A4数据库!C:P,8,0)</f>
        <v>#VALUE!</v>
      </c>
      <c r="S48" s="18" t="e">
        <f>VLOOKUP(E48,A4数据库!C:P,9,0)</f>
        <v>#VALUE!</v>
      </c>
      <c r="T48" s="18" t="e">
        <f>VLOOKUP(E48,A4数据库!C:P,10,0)*C48</f>
        <v>#VALUE!</v>
      </c>
      <c r="U48" s="18" t="e">
        <f>VLOOKUP(E48,A4数据库!C:P,11,0)</f>
        <v>#VALUE!</v>
      </c>
      <c r="V48" s="18" t="e">
        <f>VLOOKUP(E48,A4数据库!C:P,14,0)</f>
        <v>#VALUE!</v>
      </c>
      <c r="W48" s="18"/>
    </row>
    <row r="49" spans="1:23" x14ac:dyDescent="0.25">
      <c r="A49" s="58"/>
      <c r="B49" s="3"/>
      <c r="C49" s="3"/>
      <c r="D49" s="3"/>
      <c r="E49" s="18" t="e">
        <f t="shared" si="0"/>
        <v>#VALUE!</v>
      </c>
      <c r="F49" s="18" t="str">
        <f t="shared" si="1"/>
        <v/>
      </c>
      <c r="G49" s="18" t="str">
        <f t="shared" si="2"/>
        <v/>
      </c>
      <c r="H49" s="18" t="e">
        <f t="shared" si="3"/>
        <v>#VALUE!</v>
      </c>
      <c r="I49" s="18" t="e">
        <f>VLOOKUP(E49,A4数据库!C:P,2,0)</f>
        <v>#VALUE!</v>
      </c>
      <c r="J49" s="18" t="e">
        <f>VLOOKUP(E49,A4数据库!C:P,3,0)</f>
        <v>#VALUE!</v>
      </c>
      <c r="K49" s="18" t="e">
        <f>VLOOKUP(E49,A4数据库!C:P,4,0)</f>
        <v>#VALUE!</v>
      </c>
      <c r="L49" s="18" t="e">
        <f>VLOOKUP(E49,A4数据库!C:P,5,0)</f>
        <v>#VALUE!</v>
      </c>
      <c r="M49" s="18" t="e">
        <f>VLOOKUP(E49,A4数据库!C:P,6,0)</f>
        <v>#VALUE!</v>
      </c>
      <c r="N49" s="19" t="e">
        <f t="shared" si="4"/>
        <v>#VALUE!</v>
      </c>
      <c r="O49" s="18" t="e">
        <f>VLOOKUP(E49,A4数据库!C:P,7,0)</f>
        <v>#VALUE!</v>
      </c>
      <c r="P49" s="18" t="e">
        <f>VLOOKUP(E49,A4数据库!C:P,13,0)</f>
        <v>#VALUE!</v>
      </c>
      <c r="Q49" s="18"/>
      <c r="R49" s="18" t="e">
        <f>VLOOKUP(E49,A4数据库!C:P,8,0)</f>
        <v>#VALUE!</v>
      </c>
      <c r="S49" s="18" t="e">
        <f>VLOOKUP(E49,A4数据库!C:P,9,0)</f>
        <v>#VALUE!</v>
      </c>
      <c r="T49" s="18" t="e">
        <f>VLOOKUP(E49,A4数据库!C:P,10,0)*C49</f>
        <v>#VALUE!</v>
      </c>
      <c r="U49" s="18" t="e">
        <f>VLOOKUP(E49,A4数据库!C:P,11,0)</f>
        <v>#VALUE!</v>
      </c>
      <c r="V49" s="18" t="e">
        <f>VLOOKUP(E49,A4数据库!C:P,14,0)</f>
        <v>#VALUE!</v>
      </c>
      <c r="W49" s="18"/>
    </row>
    <row r="50" spans="1:23" x14ac:dyDescent="0.25">
      <c r="A50" s="58"/>
      <c r="B50" s="3"/>
      <c r="C50" s="3"/>
      <c r="D50" s="3"/>
      <c r="E50" s="18" t="e">
        <f t="shared" si="0"/>
        <v>#VALUE!</v>
      </c>
      <c r="F50" s="18" t="str">
        <f t="shared" si="1"/>
        <v/>
      </c>
      <c r="G50" s="18" t="str">
        <f t="shared" si="2"/>
        <v/>
      </c>
      <c r="H50" s="18" t="e">
        <f t="shared" si="3"/>
        <v>#VALUE!</v>
      </c>
      <c r="I50" s="18" t="e">
        <f>VLOOKUP(E50,A4数据库!C:P,2,0)</f>
        <v>#VALUE!</v>
      </c>
      <c r="J50" s="18" t="e">
        <f>VLOOKUP(E50,A4数据库!C:P,3,0)</f>
        <v>#VALUE!</v>
      </c>
      <c r="K50" s="18" t="e">
        <f>VLOOKUP(E50,A4数据库!C:P,4,0)</f>
        <v>#VALUE!</v>
      </c>
      <c r="L50" s="18" t="e">
        <f>VLOOKUP(E50,A4数据库!C:P,5,0)</f>
        <v>#VALUE!</v>
      </c>
      <c r="M50" s="18" t="e">
        <f>VLOOKUP(E50,A4数据库!C:P,6,0)</f>
        <v>#VALUE!</v>
      </c>
      <c r="N50" s="19" t="e">
        <f t="shared" si="4"/>
        <v>#VALUE!</v>
      </c>
      <c r="O50" s="18" t="e">
        <f>VLOOKUP(E50,A4数据库!C:P,7,0)</f>
        <v>#VALUE!</v>
      </c>
      <c r="P50" s="18" t="e">
        <f>VLOOKUP(E50,A4数据库!C:P,13,0)</f>
        <v>#VALUE!</v>
      </c>
      <c r="Q50" s="18"/>
      <c r="R50" s="18" t="e">
        <f>VLOOKUP(E50,A4数据库!C:P,8,0)</f>
        <v>#VALUE!</v>
      </c>
      <c r="S50" s="18" t="e">
        <f>VLOOKUP(E50,A4数据库!C:P,9,0)</f>
        <v>#VALUE!</v>
      </c>
      <c r="T50" s="18" t="e">
        <f>VLOOKUP(E50,A4数据库!C:P,10,0)*C50</f>
        <v>#VALUE!</v>
      </c>
      <c r="U50" s="18" t="e">
        <f>VLOOKUP(E50,A4数据库!C:P,11,0)</f>
        <v>#VALUE!</v>
      </c>
      <c r="V50" s="18" t="e">
        <f>VLOOKUP(E50,A4数据库!C:P,14,0)</f>
        <v>#VALUE!</v>
      </c>
      <c r="W50" s="18"/>
    </row>
    <row r="51" spans="1:23" x14ac:dyDescent="0.25">
      <c r="A51" s="58"/>
      <c r="B51" s="3"/>
      <c r="C51" s="3"/>
      <c r="D51" s="3"/>
      <c r="E51" s="18" t="e">
        <f t="shared" si="0"/>
        <v>#VALUE!</v>
      </c>
      <c r="F51" s="18" t="str">
        <f t="shared" si="1"/>
        <v/>
      </c>
      <c r="G51" s="18" t="str">
        <f t="shared" si="2"/>
        <v/>
      </c>
      <c r="H51" s="18" t="e">
        <f t="shared" si="3"/>
        <v>#VALUE!</v>
      </c>
      <c r="I51" s="18" t="e">
        <f>VLOOKUP(E51,A4数据库!C:P,2,0)</f>
        <v>#VALUE!</v>
      </c>
      <c r="J51" s="18" t="e">
        <f>VLOOKUP(E51,A4数据库!C:P,3,0)</f>
        <v>#VALUE!</v>
      </c>
      <c r="K51" s="18" t="e">
        <f>VLOOKUP(E51,A4数据库!C:P,4,0)</f>
        <v>#VALUE!</v>
      </c>
      <c r="L51" s="18" t="e">
        <f>VLOOKUP(E51,A4数据库!C:P,5,0)</f>
        <v>#VALUE!</v>
      </c>
      <c r="M51" s="18" t="e">
        <f>VLOOKUP(E51,A4数据库!C:P,6,0)</f>
        <v>#VALUE!</v>
      </c>
      <c r="N51" s="19" t="e">
        <f t="shared" si="4"/>
        <v>#VALUE!</v>
      </c>
      <c r="O51" s="18" t="e">
        <f>VLOOKUP(E51,A4数据库!C:P,7,0)</f>
        <v>#VALUE!</v>
      </c>
      <c r="P51" s="18" t="e">
        <f>VLOOKUP(E51,A4数据库!C:P,13,0)</f>
        <v>#VALUE!</v>
      </c>
      <c r="Q51" s="18"/>
      <c r="R51" s="18" t="e">
        <f>VLOOKUP(E51,A4数据库!C:P,8,0)</f>
        <v>#VALUE!</v>
      </c>
      <c r="S51" s="18" t="e">
        <f>VLOOKUP(E51,A4数据库!C:P,9,0)</f>
        <v>#VALUE!</v>
      </c>
      <c r="T51" s="18" t="e">
        <f>VLOOKUP(E51,A4数据库!C:P,10,0)*C51</f>
        <v>#VALUE!</v>
      </c>
      <c r="U51" s="18" t="e">
        <f>VLOOKUP(E51,A4数据库!C:P,11,0)</f>
        <v>#VALUE!</v>
      </c>
      <c r="V51" s="18" t="e">
        <f>VLOOKUP(E51,A4数据库!C:P,14,0)</f>
        <v>#VALUE!</v>
      </c>
      <c r="W51" s="18"/>
    </row>
    <row r="52" spans="1:23" x14ac:dyDescent="0.25">
      <c r="A52" s="58"/>
      <c r="B52" s="3"/>
      <c r="C52" s="3"/>
      <c r="D52" s="3"/>
      <c r="E52" s="18" t="e">
        <f t="shared" si="0"/>
        <v>#VALUE!</v>
      </c>
      <c r="F52" s="18" t="str">
        <f t="shared" si="1"/>
        <v/>
      </c>
      <c r="G52" s="18" t="str">
        <f t="shared" si="2"/>
        <v/>
      </c>
      <c r="H52" s="18" t="e">
        <f t="shared" si="3"/>
        <v>#VALUE!</v>
      </c>
      <c r="I52" s="18" t="e">
        <f>VLOOKUP(E52,A4数据库!C:P,2,0)</f>
        <v>#VALUE!</v>
      </c>
      <c r="J52" s="18" t="e">
        <f>VLOOKUP(E52,A4数据库!C:P,3,0)</f>
        <v>#VALUE!</v>
      </c>
      <c r="K52" s="18" t="e">
        <f>VLOOKUP(E52,A4数据库!C:P,4,0)</f>
        <v>#VALUE!</v>
      </c>
      <c r="L52" s="18" t="e">
        <f>VLOOKUP(E52,A4数据库!C:P,5,0)</f>
        <v>#VALUE!</v>
      </c>
      <c r="M52" s="18" t="e">
        <f>VLOOKUP(E52,A4数据库!C:P,6,0)</f>
        <v>#VALUE!</v>
      </c>
      <c r="N52" s="19" t="e">
        <f t="shared" si="4"/>
        <v>#VALUE!</v>
      </c>
      <c r="O52" s="18" t="e">
        <f>VLOOKUP(E52,A4数据库!C:P,7,0)</f>
        <v>#VALUE!</v>
      </c>
      <c r="P52" s="18" t="e">
        <f>VLOOKUP(E52,A4数据库!C:P,13,0)</f>
        <v>#VALUE!</v>
      </c>
      <c r="Q52" s="18"/>
      <c r="R52" s="18" t="e">
        <f>VLOOKUP(E52,A4数据库!C:P,8,0)</f>
        <v>#VALUE!</v>
      </c>
      <c r="S52" s="18" t="e">
        <f>VLOOKUP(E52,A4数据库!C:P,9,0)</f>
        <v>#VALUE!</v>
      </c>
      <c r="T52" s="18" t="e">
        <f>VLOOKUP(E52,A4数据库!C:P,10,0)*C52</f>
        <v>#VALUE!</v>
      </c>
      <c r="U52" s="18" t="e">
        <f>VLOOKUP(E52,A4数据库!C:P,11,0)</f>
        <v>#VALUE!</v>
      </c>
      <c r="V52" s="18" t="e">
        <f>VLOOKUP(E52,A4数据库!C:P,14,0)</f>
        <v>#VALUE!</v>
      </c>
      <c r="W52" s="18"/>
    </row>
    <row r="53" spans="1:23" x14ac:dyDescent="0.25">
      <c r="A53" s="58"/>
      <c r="B53" s="3"/>
      <c r="C53" s="3"/>
      <c r="D53" s="3"/>
      <c r="E53" s="18" t="e">
        <f t="shared" si="0"/>
        <v>#VALUE!</v>
      </c>
      <c r="F53" s="18" t="str">
        <f t="shared" si="1"/>
        <v/>
      </c>
      <c r="G53" s="18" t="str">
        <f t="shared" si="2"/>
        <v/>
      </c>
      <c r="H53" s="18" t="e">
        <f t="shared" si="3"/>
        <v>#VALUE!</v>
      </c>
      <c r="I53" s="18" t="e">
        <f>VLOOKUP(E53,A4数据库!C:P,2,0)</f>
        <v>#VALUE!</v>
      </c>
      <c r="J53" s="18" t="e">
        <f>VLOOKUP(E53,A4数据库!C:P,3,0)</f>
        <v>#VALUE!</v>
      </c>
      <c r="K53" s="18" t="e">
        <f>VLOOKUP(E53,A4数据库!C:P,4,0)</f>
        <v>#VALUE!</v>
      </c>
      <c r="L53" s="18" t="e">
        <f>VLOOKUP(E53,A4数据库!C:P,5,0)</f>
        <v>#VALUE!</v>
      </c>
      <c r="M53" s="18" t="e">
        <f>VLOOKUP(E53,A4数据库!C:P,6,0)</f>
        <v>#VALUE!</v>
      </c>
      <c r="N53" s="19" t="e">
        <f t="shared" si="4"/>
        <v>#VALUE!</v>
      </c>
      <c r="O53" s="18" t="e">
        <f>VLOOKUP(E53,A4数据库!C:P,7,0)</f>
        <v>#VALUE!</v>
      </c>
      <c r="P53" s="18" t="e">
        <f>VLOOKUP(E53,A4数据库!C:P,13,0)</f>
        <v>#VALUE!</v>
      </c>
      <c r="Q53" s="18"/>
      <c r="R53" s="18" t="e">
        <f>VLOOKUP(E53,A4数据库!C:P,8,0)</f>
        <v>#VALUE!</v>
      </c>
      <c r="S53" s="18" t="e">
        <f>VLOOKUP(E53,A4数据库!C:P,9,0)</f>
        <v>#VALUE!</v>
      </c>
      <c r="T53" s="18" t="e">
        <f>VLOOKUP(E53,A4数据库!C:P,10,0)*C53</f>
        <v>#VALUE!</v>
      </c>
      <c r="U53" s="18" t="e">
        <f>VLOOKUP(E53,A4数据库!C:P,11,0)</f>
        <v>#VALUE!</v>
      </c>
      <c r="V53" s="18" t="e">
        <f>VLOOKUP(E53,A4数据库!C:P,14,0)</f>
        <v>#VALUE!</v>
      </c>
      <c r="W53" s="18"/>
    </row>
    <row r="54" spans="1:23" x14ac:dyDescent="0.25">
      <c r="A54" s="58"/>
      <c r="B54" s="3"/>
      <c r="C54" s="3"/>
      <c r="D54" s="3"/>
      <c r="E54" s="18" t="e">
        <f t="shared" si="0"/>
        <v>#VALUE!</v>
      </c>
      <c r="F54" s="18" t="str">
        <f t="shared" si="1"/>
        <v/>
      </c>
      <c r="G54" s="18" t="str">
        <f t="shared" si="2"/>
        <v/>
      </c>
      <c r="H54" s="18" t="e">
        <f t="shared" si="3"/>
        <v>#VALUE!</v>
      </c>
      <c r="I54" s="18" t="e">
        <f>VLOOKUP(E54,A4数据库!C:P,2,0)</f>
        <v>#VALUE!</v>
      </c>
      <c r="J54" s="18" t="e">
        <f>VLOOKUP(E54,A4数据库!C:P,3,0)</f>
        <v>#VALUE!</v>
      </c>
      <c r="K54" s="18" t="e">
        <f>VLOOKUP(E54,A4数据库!C:P,4,0)</f>
        <v>#VALUE!</v>
      </c>
      <c r="L54" s="18" t="e">
        <f>VLOOKUP(E54,A4数据库!C:P,5,0)</f>
        <v>#VALUE!</v>
      </c>
      <c r="M54" s="18" t="e">
        <f>VLOOKUP(E54,A4数据库!C:P,6,0)</f>
        <v>#VALUE!</v>
      </c>
      <c r="N54" s="19" t="e">
        <f t="shared" si="4"/>
        <v>#VALUE!</v>
      </c>
      <c r="O54" s="18" t="e">
        <f>VLOOKUP(E54,A4数据库!C:P,7,0)</f>
        <v>#VALUE!</v>
      </c>
      <c r="P54" s="18" t="e">
        <f>VLOOKUP(E54,A4数据库!C:P,13,0)</f>
        <v>#VALUE!</v>
      </c>
      <c r="Q54" s="18"/>
      <c r="R54" s="18" t="e">
        <f>VLOOKUP(E54,A4数据库!C:P,8,0)</f>
        <v>#VALUE!</v>
      </c>
      <c r="S54" s="18" t="e">
        <f>VLOOKUP(E54,A4数据库!C:P,9,0)</f>
        <v>#VALUE!</v>
      </c>
      <c r="T54" s="18" t="e">
        <f>VLOOKUP(E54,A4数据库!C:P,10,0)*C54</f>
        <v>#VALUE!</v>
      </c>
      <c r="U54" s="18" t="e">
        <f>VLOOKUP(E54,A4数据库!C:P,11,0)</f>
        <v>#VALUE!</v>
      </c>
      <c r="V54" s="18" t="e">
        <f>VLOOKUP(E54,A4数据库!C:P,14,0)</f>
        <v>#VALUE!</v>
      </c>
      <c r="W54" s="18"/>
    </row>
    <row r="55" spans="1:23" x14ac:dyDescent="0.25">
      <c r="A55" s="58"/>
      <c r="B55" s="3"/>
      <c r="C55" s="3"/>
      <c r="D55" s="3"/>
      <c r="E55" s="18" t="e">
        <f t="shared" si="0"/>
        <v>#VALUE!</v>
      </c>
      <c r="F55" s="18" t="str">
        <f t="shared" si="1"/>
        <v/>
      </c>
      <c r="G55" s="18" t="str">
        <f t="shared" si="2"/>
        <v/>
      </c>
      <c r="H55" s="18" t="e">
        <f t="shared" si="3"/>
        <v>#VALUE!</v>
      </c>
      <c r="I55" s="18" t="e">
        <f>VLOOKUP(E55,A4数据库!C:P,2,0)</f>
        <v>#VALUE!</v>
      </c>
      <c r="J55" s="18" t="e">
        <f>VLOOKUP(E55,A4数据库!C:P,3,0)</f>
        <v>#VALUE!</v>
      </c>
      <c r="K55" s="18" t="e">
        <f>VLOOKUP(E55,A4数据库!C:P,4,0)</f>
        <v>#VALUE!</v>
      </c>
      <c r="L55" s="18" t="e">
        <f>VLOOKUP(E55,A4数据库!C:P,5,0)</f>
        <v>#VALUE!</v>
      </c>
      <c r="M55" s="18" t="e">
        <f>VLOOKUP(E55,A4数据库!C:P,6,0)</f>
        <v>#VALUE!</v>
      </c>
      <c r="N55" s="19" t="e">
        <f t="shared" si="4"/>
        <v>#VALUE!</v>
      </c>
      <c r="O55" s="18" t="e">
        <f>VLOOKUP(E55,A4数据库!C:P,7,0)</f>
        <v>#VALUE!</v>
      </c>
      <c r="P55" s="18" t="e">
        <f>VLOOKUP(E55,A4数据库!C:P,13,0)</f>
        <v>#VALUE!</v>
      </c>
      <c r="Q55" s="18"/>
      <c r="R55" s="18" t="e">
        <f>VLOOKUP(E55,A4数据库!C:P,8,0)</f>
        <v>#VALUE!</v>
      </c>
      <c r="S55" s="18" t="e">
        <f>VLOOKUP(E55,A4数据库!C:P,9,0)</f>
        <v>#VALUE!</v>
      </c>
      <c r="T55" s="18" t="e">
        <f>VLOOKUP(E55,A4数据库!C:P,10,0)*C55</f>
        <v>#VALUE!</v>
      </c>
      <c r="U55" s="18" t="e">
        <f>VLOOKUP(E55,A4数据库!C:P,11,0)</f>
        <v>#VALUE!</v>
      </c>
      <c r="V55" s="18" t="e">
        <f>VLOOKUP(E55,A4数据库!C:P,14,0)</f>
        <v>#VALUE!</v>
      </c>
      <c r="W55" s="18"/>
    </row>
    <row r="56" spans="1:23" x14ac:dyDescent="0.25">
      <c r="A56" s="58"/>
      <c r="B56" s="3"/>
      <c r="C56" s="3"/>
      <c r="D56" s="3"/>
      <c r="E56" s="18" t="e">
        <f t="shared" si="0"/>
        <v>#VALUE!</v>
      </c>
      <c r="F56" s="18" t="str">
        <f t="shared" si="1"/>
        <v/>
      </c>
      <c r="G56" s="18" t="str">
        <f t="shared" si="2"/>
        <v/>
      </c>
      <c r="H56" s="18" t="e">
        <f t="shared" si="3"/>
        <v>#VALUE!</v>
      </c>
      <c r="I56" s="18" t="e">
        <f>VLOOKUP(E56,A4数据库!C:P,2,0)</f>
        <v>#VALUE!</v>
      </c>
      <c r="J56" s="18" t="e">
        <f>VLOOKUP(E56,A4数据库!C:P,3,0)</f>
        <v>#VALUE!</v>
      </c>
      <c r="K56" s="18" t="e">
        <f>VLOOKUP(E56,A4数据库!C:P,4,0)</f>
        <v>#VALUE!</v>
      </c>
      <c r="L56" s="18" t="e">
        <f>VLOOKUP(E56,A4数据库!C:P,5,0)</f>
        <v>#VALUE!</v>
      </c>
      <c r="M56" s="18" t="e">
        <f>VLOOKUP(E56,A4数据库!C:P,6,0)</f>
        <v>#VALUE!</v>
      </c>
      <c r="N56" s="19" t="e">
        <f t="shared" si="4"/>
        <v>#VALUE!</v>
      </c>
      <c r="O56" s="18" t="e">
        <f>VLOOKUP(E56,A4数据库!C:P,7,0)</f>
        <v>#VALUE!</v>
      </c>
      <c r="P56" s="18" t="e">
        <f>VLOOKUP(E56,A4数据库!C:P,13,0)</f>
        <v>#VALUE!</v>
      </c>
      <c r="Q56" s="18"/>
      <c r="R56" s="18" t="e">
        <f>VLOOKUP(E56,A4数据库!C:P,8,0)</f>
        <v>#VALUE!</v>
      </c>
      <c r="S56" s="18" t="e">
        <f>VLOOKUP(E56,A4数据库!C:P,9,0)</f>
        <v>#VALUE!</v>
      </c>
      <c r="T56" s="18" t="e">
        <f>VLOOKUP(E56,A4数据库!C:P,10,0)*C56</f>
        <v>#VALUE!</v>
      </c>
      <c r="U56" s="18" t="e">
        <f>VLOOKUP(E56,A4数据库!C:P,11,0)</f>
        <v>#VALUE!</v>
      </c>
      <c r="V56" s="18" t="e">
        <f>VLOOKUP(E56,A4数据库!C:P,14,0)</f>
        <v>#VALUE!</v>
      </c>
      <c r="W56" s="18"/>
    </row>
    <row r="57" spans="1:23" x14ac:dyDescent="0.25">
      <c r="A57" s="58"/>
      <c r="B57" s="3"/>
      <c r="C57" s="3"/>
      <c r="D57" s="3"/>
      <c r="E57" s="18" t="e">
        <f t="shared" si="0"/>
        <v>#VALUE!</v>
      </c>
      <c r="F57" s="18" t="str">
        <f t="shared" si="1"/>
        <v/>
      </c>
      <c r="G57" s="18" t="str">
        <f t="shared" si="2"/>
        <v/>
      </c>
      <c r="H57" s="18" t="e">
        <f t="shared" si="3"/>
        <v>#VALUE!</v>
      </c>
      <c r="I57" s="18" t="e">
        <f>VLOOKUP(E57,A4数据库!C:P,2,0)</f>
        <v>#VALUE!</v>
      </c>
      <c r="J57" s="18" t="e">
        <f>VLOOKUP(E57,A4数据库!C:P,3,0)</f>
        <v>#VALUE!</v>
      </c>
      <c r="K57" s="18" t="e">
        <f>VLOOKUP(E57,A4数据库!C:P,4,0)</f>
        <v>#VALUE!</v>
      </c>
      <c r="L57" s="18" t="e">
        <f>VLOOKUP(E57,A4数据库!C:P,5,0)</f>
        <v>#VALUE!</v>
      </c>
      <c r="M57" s="18" t="e">
        <f>VLOOKUP(E57,A4数据库!C:P,6,0)</f>
        <v>#VALUE!</v>
      </c>
      <c r="N57" s="19" t="e">
        <f t="shared" si="4"/>
        <v>#VALUE!</v>
      </c>
      <c r="O57" s="18" t="e">
        <f>VLOOKUP(E57,A4数据库!C:P,7,0)</f>
        <v>#VALUE!</v>
      </c>
      <c r="P57" s="18" t="e">
        <f>VLOOKUP(E57,A4数据库!C:P,13,0)</f>
        <v>#VALUE!</v>
      </c>
      <c r="Q57" s="18"/>
      <c r="R57" s="18" t="e">
        <f>VLOOKUP(E57,A4数据库!C:P,8,0)</f>
        <v>#VALUE!</v>
      </c>
      <c r="S57" s="18" t="e">
        <f>VLOOKUP(E57,A4数据库!C:P,9,0)</f>
        <v>#VALUE!</v>
      </c>
      <c r="T57" s="18" t="e">
        <f>VLOOKUP(E57,A4数据库!C:P,10,0)*C57</f>
        <v>#VALUE!</v>
      </c>
      <c r="U57" s="18" t="e">
        <f>VLOOKUP(E57,A4数据库!C:P,11,0)</f>
        <v>#VALUE!</v>
      </c>
      <c r="V57" s="18" t="e">
        <f>VLOOKUP(E57,A4数据库!C:P,14,0)</f>
        <v>#VALUE!</v>
      </c>
      <c r="W57" s="18"/>
    </row>
    <row r="58" spans="1:23" x14ac:dyDescent="0.25">
      <c r="A58" s="58"/>
      <c r="B58" s="3"/>
      <c r="C58" s="3"/>
      <c r="D58" s="3"/>
      <c r="E58" s="18" t="e">
        <f t="shared" si="0"/>
        <v>#VALUE!</v>
      </c>
      <c r="F58" s="18" t="str">
        <f t="shared" si="1"/>
        <v/>
      </c>
      <c r="G58" s="18" t="str">
        <f t="shared" si="2"/>
        <v/>
      </c>
      <c r="H58" s="18" t="e">
        <f t="shared" si="3"/>
        <v>#VALUE!</v>
      </c>
      <c r="I58" s="18" t="e">
        <f>VLOOKUP(E58,A4数据库!C:P,2,0)</f>
        <v>#VALUE!</v>
      </c>
      <c r="J58" s="18" t="e">
        <f>VLOOKUP(E58,A4数据库!C:P,3,0)</f>
        <v>#VALUE!</v>
      </c>
      <c r="K58" s="18" t="e">
        <f>VLOOKUP(E58,A4数据库!C:P,4,0)</f>
        <v>#VALUE!</v>
      </c>
      <c r="L58" s="18" t="e">
        <f>VLOOKUP(E58,A4数据库!C:P,5,0)</f>
        <v>#VALUE!</v>
      </c>
      <c r="M58" s="18" t="e">
        <f>VLOOKUP(E58,A4数据库!C:P,6,0)</f>
        <v>#VALUE!</v>
      </c>
      <c r="N58" s="19" t="e">
        <f t="shared" si="4"/>
        <v>#VALUE!</v>
      </c>
      <c r="O58" s="18" t="e">
        <f>VLOOKUP(E58,A4数据库!C:P,7,0)</f>
        <v>#VALUE!</v>
      </c>
      <c r="P58" s="18" t="e">
        <f>VLOOKUP(E58,A4数据库!C:P,13,0)</f>
        <v>#VALUE!</v>
      </c>
      <c r="Q58" s="18"/>
      <c r="R58" s="18" t="e">
        <f>VLOOKUP(E58,A4数据库!C:P,8,0)</f>
        <v>#VALUE!</v>
      </c>
      <c r="S58" s="18" t="e">
        <f>VLOOKUP(E58,A4数据库!C:P,9,0)</f>
        <v>#VALUE!</v>
      </c>
      <c r="T58" s="18" t="e">
        <f>VLOOKUP(E58,A4数据库!C:P,10,0)*C58</f>
        <v>#VALUE!</v>
      </c>
      <c r="U58" s="18" t="e">
        <f>VLOOKUP(E58,A4数据库!C:P,11,0)</f>
        <v>#VALUE!</v>
      </c>
      <c r="V58" s="18" t="e">
        <f>VLOOKUP(E58,A4数据库!C:P,14,0)</f>
        <v>#VALUE!</v>
      </c>
      <c r="W58" s="18"/>
    </row>
    <row r="59" spans="1:23" x14ac:dyDescent="0.25">
      <c r="A59" s="58"/>
      <c r="B59" s="3"/>
      <c r="C59" s="3"/>
      <c r="D59" s="3"/>
      <c r="E59" s="18" t="e">
        <f t="shared" si="0"/>
        <v>#VALUE!</v>
      </c>
      <c r="F59" s="18" t="str">
        <f t="shared" si="1"/>
        <v/>
      </c>
      <c r="G59" s="18" t="str">
        <f t="shared" si="2"/>
        <v/>
      </c>
      <c r="H59" s="18" t="e">
        <f t="shared" si="3"/>
        <v>#VALUE!</v>
      </c>
      <c r="I59" s="18" t="e">
        <f>VLOOKUP(E59,A4数据库!C:P,2,0)</f>
        <v>#VALUE!</v>
      </c>
      <c r="J59" s="18" t="e">
        <f>VLOOKUP(E59,A4数据库!C:P,3,0)</f>
        <v>#VALUE!</v>
      </c>
      <c r="K59" s="18" t="e">
        <f>VLOOKUP(E59,A4数据库!C:P,4,0)</f>
        <v>#VALUE!</v>
      </c>
      <c r="L59" s="18" t="e">
        <f>VLOOKUP(E59,A4数据库!C:P,5,0)</f>
        <v>#VALUE!</v>
      </c>
      <c r="M59" s="18" t="e">
        <f>VLOOKUP(E59,A4数据库!C:P,6,0)</f>
        <v>#VALUE!</v>
      </c>
      <c r="N59" s="19" t="e">
        <f t="shared" si="4"/>
        <v>#VALUE!</v>
      </c>
      <c r="O59" s="18" t="e">
        <f>VLOOKUP(E59,A4数据库!C:P,7,0)</f>
        <v>#VALUE!</v>
      </c>
      <c r="P59" s="18" t="e">
        <f>VLOOKUP(E59,A4数据库!C:P,13,0)</f>
        <v>#VALUE!</v>
      </c>
      <c r="Q59" s="18"/>
      <c r="R59" s="18" t="e">
        <f>VLOOKUP(E59,A4数据库!C:P,8,0)</f>
        <v>#VALUE!</v>
      </c>
      <c r="S59" s="18" t="e">
        <f>VLOOKUP(E59,A4数据库!C:P,9,0)</f>
        <v>#VALUE!</v>
      </c>
      <c r="T59" s="18" t="e">
        <f>VLOOKUP(E59,A4数据库!C:P,10,0)*C59</f>
        <v>#VALUE!</v>
      </c>
      <c r="U59" s="18" t="e">
        <f>VLOOKUP(E59,A4数据库!C:P,11,0)</f>
        <v>#VALUE!</v>
      </c>
      <c r="V59" s="18" t="e">
        <f>VLOOKUP(E59,A4数据库!C:P,14,0)</f>
        <v>#VALUE!</v>
      </c>
      <c r="W59" s="18"/>
    </row>
    <row r="60" spans="1:23" x14ac:dyDescent="0.25">
      <c r="A60" s="58"/>
      <c r="B60" s="3"/>
      <c r="C60" s="3"/>
      <c r="D60" s="3"/>
      <c r="E60" s="18" t="e">
        <f t="shared" si="0"/>
        <v>#VALUE!</v>
      </c>
      <c r="F60" s="18" t="str">
        <f t="shared" si="1"/>
        <v/>
      </c>
      <c r="G60" s="18" t="str">
        <f t="shared" si="2"/>
        <v/>
      </c>
      <c r="H60" s="18" t="e">
        <f t="shared" si="3"/>
        <v>#VALUE!</v>
      </c>
      <c r="I60" s="18" t="e">
        <f>VLOOKUP(E60,A4数据库!C:P,2,0)</f>
        <v>#VALUE!</v>
      </c>
      <c r="J60" s="18" t="e">
        <f>VLOOKUP(E60,A4数据库!C:P,3,0)</f>
        <v>#VALUE!</v>
      </c>
      <c r="K60" s="18" t="e">
        <f>VLOOKUP(E60,A4数据库!C:P,4,0)</f>
        <v>#VALUE!</v>
      </c>
      <c r="L60" s="18" t="e">
        <f>VLOOKUP(E60,A4数据库!C:P,5,0)</f>
        <v>#VALUE!</v>
      </c>
      <c r="M60" s="18" t="e">
        <f>VLOOKUP(E60,A4数据库!C:P,6,0)</f>
        <v>#VALUE!</v>
      </c>
      <c r="N60" s="19" t="e">
        <f t="shared" si="4"/>
        <v>#VALUE!</v>
      </c>
      <c r="O60" s="18" t="e">
        <f>VLOOKUP(E60,A4数据库!C:P,7,0)</f>
        <v>#VALUE!</v>
      </c>
      <c r="P60" s="18" t="e">
        <f>VLOOKUP(E60,A4数据库!C:P,13,0)</f>
        <v>#VALUE!</v>
      </c>
      <c r="Q60" s="18"/>
      <c r="R60" s="18" t="e">
        <f>VLOOKUP(E60,A4数据库!C:P,8,0)</f>
        <v>#VALUE!</v>
      </c>
      <c r="S60" s="18" t="e">
        <f>VLOOKUP(E60,A4数据库!C:P,9,0)</f>
        <v>#VALUE!</v>
      </c>
      <c r="T60" s="18" t="e">
        <f>VLOOKUP(E60,A4数据库!C:P,10,0)*C60</f>
        <v>#VALUE!</v>
      </c>
      <c r="U60" s="18" t="e">
        <f>VLOOKUP(E60,A4数据库!C:P,11,0)</f>
        <v>#VALUE!</v>
      </c>
      <c r="V60" s="18" t="e">
        <f>VLOOKUP(E60,A4数据库!C:P,14,0)</f>
        <v>#VALUE!</v>
      </c>
      <c r="W60" s="18"/>
    </row>
    <row r="61" spans="1:23" x14ac:dyDescent="0.25">
      <c r="A61" s="58"/>
      <c r="B61" s="3"/>
      <c r="C61" s="3"/>
      <c r="D61" s="3"/>
      <c r="E61" s="18" t="e">
        <f t="shared" si="0"/>
        <v>#VALUE!</v>
      </c>
      <c r="F61" s="18" t="str">
        <f t="shared" si="1"/>
        <v/>
      </c>
      <c r="G61" s="18" t="str">
        <f t="shared" si="2"/>
        <v/>
      </c>
      <c r="H61" s="18" t="e">
        <f t="shared" si="3"/>
        <v>#VALUE!</v>
      </c>
      <c r="I61" s="18" t="e">
        <f>VLOOKUP(E61,A4数据库!C:P,2,0)</f>
        <v>#VALUE!</v>
      </c>
      <c r="J61" s="18" t="e">
        <f>VLOOKUP(E61,A4数据库!C:P,3,0)</f>
        <v>#VALUE!</v>
      </c>
      <c r="K61" s="18" t="e">
        <f>VLOOKUP(E61,A4数据库!C:P,4,0)</f>
        <v>#VALUE!</v>
      </c>
      <c r="L61" s="18" t="e">
        <f>VLOOKUP(E61,A4数据库!C:P,5,0)</f>
        <v>#VALUE!</v>
      </c>
      <c r="M61" s="18" t="e">
        <f>VLOOKUP(E61,A4数据库!C:P,6,0)</f>
        <v>#VALUE!</v>
      </c>
      <c r="N61" s="19" t="e">
        <f t="shared" si="4"/>
        <v>#VALUE!</v>
      </c>
      <c r="O61" s="18" t="e">
        <f>VLOOKUP(E61,A4数据库!C:P,7,0)</f>
        <v>#VALUE!</v>
      </c>
      <c r="P61" s="18" t="e">
        <f>VLOOKUP(E61,A4数据库!C:P,13,0)</f>
        <v>#VALUE!</v>
      </c>
      <c r="Q61" s="18"/>
      <c r="R61" s="18" t="e">
        <f>VLOOKUP(E61,A4数据库!C:P,8,0)</f>
        <v>#VALUE!</v>
      </c>
      <c r="S61" s="18" t="e">
        <f>VLOOKUP(E61,A4数据库!C:P,9,0)</f>
        <v>#VALUE!</v>
      </c>
      <c r="T61" s="18" t="e">
        <f>VLOOKUP(E61,A4数据库!C:P,10,0)*C61</f>
        <v>#VALUE!</v>
      </c>
      <c r="U61" s="18" t="e">
        <f>VLOOKUP(E61,A4数据库!C:P,11,0)</f>
        <v>#VALUE!</v>
      </c>
      <c r="V61" s="18" t="e">
        <f>VLOOKUP(E61,A4数据库!C:P,14,0)</f>
        <v>#VALUE!</v>
      </c>
      <c r="W61" s="18"/>
    </row>
    <row r="62" spans="1:23" x14ac:dyDescent="0.25">
      <c r="A62" s="58"/>
      <c r="B62" s="3"/>
      <c r="C62" s="3"/>
      <c r="D62" s="3"/>
      <c r="E62" s="18" t="e">
        <f t="shared" si="0"/>
        <v>#VALUE!</v>
      </c>
      <c r="F62" s="18" t="str">
        <f t="shared" si="1"/>
        <v/>
      </c>
      <c r="G62" s="18" t="str">
        <f t="shared" si="2"/>
        <v/>
      </c>
      <c r="H62" s="18" t="e">
        <f t="shared" si="3"/>
        <v>#VALUE!</v>
      </c>
      <c r="I62" s="18" t="e">
        <f>VLOOKUP(E62,A4数据库!C:P,2,0)</f>
        <v>#VALUE!</v>
      </c>
      <c r="J62" s="18" t="e">
        <f>VLOOKUP(E62,A4数据库!C:P,3,0)</f>
        <v>#VALUE!</v>
      </c>
      <c r="K62" s="18" t="e">
        <f>VLOOKUP(E62,A4数据库!C:P,4,0)</f>
        <v>#VALUE!</v>
      </c>
      <c r="L62" s="18" t="e">
        <f>VLOOKUP(E62,A4数据库!C:P,5,0)</f>
        <v>#VALUE!</v>
      </c>
      <c r="M62" s="18" t="e">
        <f>VLOOKUP(E62,A4数据库!C:P,6,0)</f>
        <v>#VALUE!</v>
      </c>
      <c r="N62" s="19" t="e">
        <f t="shared" si="4"/>
        <v>#VALUE!</v>
      </c>
      <c r="O62" s="18" t="e">
        <f>VLOOKUP(E62,A4数据库!C:P,7,0)</f>
        <v>#VALUE!</v>
      </c>
      <c r="P62" s="18" t="e">
        <f>VLOOKUP(E62,A4数据库!C:P,13,0)</f>
        <v>#VALUE!</v>
      </c>
      <c r="Q62" s="18"/>
      <c r="R62" s="18" t="e">
        <f>VLOOKUP(E62,A4数据库!C:P,8,0)</f>
        <v>#VALUE!</v>
      </c>
      <c r="S62" s="18" t="e">
        <f>VLOOKUP(E62,A4数据库!C:P,9,0)</f>
        <v>#VALUE!</v>
      </c>
      <c r="T62" s="18" t="e">
        <f>VLOOKUP(E62,A4数据库!C:P,10,0)*C62</f>
        <v>#VALUE!</v>
      </c>
      <c r="U62" s="18" t="e">
        <f>VLOOKUP(E62,A4数据库!C:P,11,0)</f>
        <v>#VALUE!</v>
      </c>
      <c r="V62" s="18" t="e">
        <f>VLOOKUP(E62,A4数据库!C:P,14,0)</f>
        <v>#VALUE!</v>
      </c>
      <c r="W62" s="18"/>
    </row>
    <row r="63" spans="1:23" x14ac:dyDescent="0.25">
      <c r="A63" s="58"/>
      <c r="B63" s="3"/>
      <c r="C63" s="3"/>
      <c r="D63" s="3"/>
      <c r="E63" s="18" t="e">
        <f t="shared" si="0"/>
        <v>#VALUE!</v>
      </c>
      <c r="F63" s="18" t="str">
        <f t="shared" si="1"/>
        <v/>
      </c>
      <c r="G63" s="18" t="str">
        <f t="shared" si="2"/>
        <v/>
      </c>
      <c r="H63" s="18" t="e">
        <f t="shared" si="3"/>
        <v>#VALUE!</v>
      </c>
      <c r="I63" s="18" t="e">
        <f>VLOOKUP(E63,A4数据库!C:P,2,0)</f>
        <v>#VALUE!</v>
      </c>
      <c r="J63" s="18" t="e">
        <f>VLOOKUP(E63,A4数据库!C:P,3,0)</f>
        <v>#VALUE!</v>
      </c>
      <c r="K63" s="18" t="e">
        <f>VLOOKUP(E63,A4数据库!C:P,4,0)</f>
        <v>#VALUE!</v>
      </c>
      <c r="L63" s="18" t="e">
        <f>VLOOKUP(E63,A4数据库!C:P,5,0)</f>
        <v>#VALUE!</v>
      </c>
      <c r="M63" s="18" t="e">
        <f>VLOOKUP(E63,A4数据库!C:P,6,0)</f>
        <v>#VALUE!</v>
      </c>
      <c r="N63" s="19" t="e">
        <f t="shared" si="4"/>
        <v>#VALUE!</v>
      </c>
      <c r="O63" s="18" t="e">
        <f>VLOOKUP(E63,A4数据库!C:P,7,0)</f>
        <v>#VALUE!</v>
      </c>
      <c r="P63" s="18" t="e">
        <f>VLOOKUP(E63,A4数据库!C:P,13,0)</f>
        <v>#VALUE!</v>
      </c>
      <c r="Q63" s="18"/>
      <c r="R63" s="18" t="e">
        <f>VLOOKUP(E63,A4数据库!C:P,8,0)</f>
        <v>#VALUE!</v>
      </c>
      <c r="S63" s="18" t="e">
        <f>VLOOKUP(E63,A4数据库!C:P,9,0)</f>
        <v>#VALUE!</v>
      </c>
      <c r="T63" s="18" t="e">
        <f>VLOOKUP(E63,A4数据库!C:P,10,0)*C63</f>
        <v>#VALUE!</v>
      </c>
      <c r="U63" s="18" t="e">
        <f>VLOOKUP(E63,A4数据库!C:P,11,0)</f>
        <v>#VALUE!</v>
      </c>
      <c r="V63" s="18" t="e">
        <f>VLOOKUP(E63,A4数据库!C:P,14,0)</f>
        <v>#VALUE!</v>
      </c>
      <c r="W63" s="18"/>
    </row>
    <row r="64" spans="1:23" x14ac:dyDescent="0.25">
      <c r="A64" s="58"/>
      <c r="B64" s="3"/>
      <c r="C64" s="3"/>
      <c r="D64" s="3"/>
      <c r="E64" s="18" t="e">
        <f t="shared" si="0"/>
        <v>#VALUE!</v>
      </c>
      <c r="F64" s="18" t="str">
        <f t="shared" si="1"/>
        <v/>
      </c>
      <c r="G64" s="18" t="str">
        <f t="shared" si="2"/>
        <v/>
      </c>
      <c r="H64" s="18" t="e">
        <f t="shared" si="3"/>
        <v>#VALUE!</v>
      </c>
      <c r="I64" s="18" t="e">
        <f>VLOOKUP(E64,A4数据库!C:P,2,0)</f>
        <v>#VALUE!</v>
      </c>
      <c r="J64" s="18" t="e">
        <f>VLOOKUP(E64,A4数据库!C:P,3,0)</f>
        <v>#VALUE!</v>
      </c>
      <c r="K64" s="18" t="e">
        <f>VLOOKUP(E64,A4数据库!C:P,4,0)</f>
        <v>#VALUE!</v>
      </c>
      <c r="L64" s="18" t="e">
        <f>VLOOKUP(E64,A4数据库!C:P,5,0)</f>
        <v>#VALUE!</v>
      </c>
      <c r="M64" s="18" t="e">
        <f>VLOOKUP(E64,A4数据库!C:P,6,0)</f>
        <v>#VALUE!</v>
      </c>
      <c r="N64" s="19" t="e">
        <f t="shared" si="4"/>
        <v>#VALUE!</v>
      </c>
      <c r="O64" s="18" t="e">
        <f>VLOOKUP(E64,A4数据库!C:P,7,0)</f>
        <v>#VALUE!</v>
      </c>
      <c r="P64" s="18" t="e">
        <f>VLOOKUP(E64,A4数据库!C:P,13,0)</f>
        <v>#VALUE!</v>
      </c>
      <c r="Q64" s="18"/>
      <c r="R64" s="18" t="e">
        <f>VLOOKUP(E64,A4数据库!C:P,8,0)</f>
        <v>#VALUE!</v>
      </c>
      <c r="S64" s="18" t="e">
        <f>VLOOKUP(E64,A4数据库!C:P,9,0)</f>
        <v>#VALUE!</v>
      </c>
      <c r="T64" s="18" t="e">
        <f>VLOOKUP(E64,A4数据库!C:P,10,0)*C64</f>
        <v>#VALUE!</v>
      </c>
      <c r="U64" s="18" t="e">
        <f>VLOOKUP(E64,A4数据库!C:P,11,0)</f>
        <v>#VALUE!</v>
      </c>
      <c r="V64" s="18" t="e">
        <f>VLOOKUP(E64,A4数据库!C:P,14,0)</f>
        <v>#VALUE!</v>
      </c>
      <c r="W64" s="18"/>
    </row>
    <row r="65" spans="1:23" x14ac:dyDescent="0.25">
      <c r="A65" s="58"/>
      <c r="B65" s="3"/>
      <c r="C65" s="3"/>
      <c r="D65" s="3"/>
      <c r="E65" s="18" t="e">
        <f t="shared" si="0"/>
        <v>#VALUE!</v>
      </c>
      <c r="F65" s="18" t="str">
        <f t="shared" si="1"/>
        <v/>
      </c>
      <c r="G65" s="18" t="str">
        <f t="shared" si="2"/>
        <v/>
      </c>
      <c r="H65" s="18" t="e">
        <f t="shared" si="3"/>
        <v>#VALUE!</v>
      </c>
      <c r="I65" s="18" t="e">
        <f>VLOOKUP(E65,A4数据库!C:P,2,0)</f>
        <v>#VALUE!</v>
      </c>
      <c r="J65" s="18" t="e">
        <f>VLOOKUP(E65,A4数据库!C:P,3,0)</f>
        <v>#VALUE!</v>
      </c>
      <c r="K65" s="18" t="e">
        <f>VLOOKUP(E65,A4数据库!C:P,4,0)</f>
        <v>#VALUE!</v>
      </c>
      <c r="L65" s="18" t="e">
        <f>VLOOKUP(E65,A4数据库!C:P,5,0)</f>
        <v>#VALUE!</v>
      </c>
      <c r="M65" s="18" t="e">
        <f>VLOOKUP(E65,A4数据库!C:P,6,0)</f>
        <v>#VALUE!</v>
      </c>
      <c r="N65" s="19" t="e">
        <f t="shared" si="4"/>
        <v>#VALUE!</v>
      </c>
      <c r="O65" s="18" t="e">
        <f>VLOOKUP(E65,A4数据库!C:P,7,0)</f>
        <v>#VALUE!</v>
      </c>
      <c r="P65" s="18" t="e">
        <f>VLOOKUP(E65,A4数据库!C:P,13,0)</f>
        <v>#VALUE!</v>
      </c>
      <c r="Q65" s="18"/>
      <c r="R65" s="18" t="e">
        <f>VLOOKUP(E65,A4数据库!C:P,8,0)</f>
        <v>#VALUE!</v>
      </c>
      <c r="S65" s="18" t="e">
        <f>VLOOKUP(E65,A4数据库!C:P,9,0)</f>
        <v>#VALUE!</v>
      </c>
      <c r="T65" s="18" t="e">
        <f>VLOOKUP(E65,A4数据库!C:P,10,0)*C65</f>
        <v>#VALUE!</v>
      </c>
      <c r="U65" s="18" t="e">
        <f>VLOOKUP(E65,A4数据库!C:P,11,0)</f>
        <v>#VALUE!</v>
      </c>
      <c r="V65" s="18" t="e">
        <f>VLOOKUP(E65,A4数据库!C:P,14,0)</f>
        <v>#VALUE!</v>
      </c>
      <c r="W65" s="18"/>
    </row>
    <row r="66" spans="1:23" x14ac:dyDescent="0.25">
      <c r="A66" s="58"/>
      <c r="B66" s="3"/>
      <c r="C66" s="3"/>
      <c r="D66" s="3"/>
      <c r="E66" s="18" t="e">
        <f t="shared" si="0"/>
        <v>#VALUE!</v>
      </c>
      <c r="F66" s="18" t="str">
        <f t="shared" si="1"/>
        <v/>
      </c>
      <c r="G66" s="18" t="str">
        <f t="shared" si="2"/>
        <v/>
      </c>
      <c r="H66" s="18" t="e">
        <f t="shared" si="3"/>
        <v>#VALUE!</v>
      </c>
      <c r="I66" s="18" t="e">
        <f>VLOOKUP(E66,A4数据库!C:P,2,0)</f>
        <v>#VALUE!</v>
      </c>
      <c r="J66" s="18" t="e">
        <f>VLOOKUP(E66,A4数据库!C:P,3,0)</f>
        <v>#VALUE!</v>
      </c>
      <c r="K66" s="18" t="e">
        <f>VLOOKUP(E66,A4数据库!C:P,4,0)</f>
        <v>#VALUE!</v>
      </c>
      <c r="L66" s="18" t="e">
        <f>VLOOKUP(E66,A4数据库!C:P,5,0)</f>
        <v>#VALUE!</v>
      </c>
      <c r="M66" s="18" t="e">
        <f>VLOOKUP(E66,A4数据库!C:P,6,0)</f>
        <v>#VALUE!</v>
      </c>
      <c r="N66" s="19" t="e">
        <f t="shared" si="4"/>
        <v>#VALUE!</v>
      </c>
      <c r="O66" s="18" t="e">
        <f>VLOOKUP(E66,A4数据库!C:P,7,0)</f>
        <v>#VALUE!</v>
      </c>
      <c r="P66" s="18" t="e">
        <f>VLOOKUP(E66,A4数据库!C:P,13,0)</f>
        <v>#VALUE!</v>
      </c>
      <c r="Q66" s="18"/>
      <c r="R66" s="18" t="e">
        <f>VLOOKUP(E66,A4数据库!C:P,8,0)</f>
        <v>#VALUE!</v>
      </c>
      <c r="S66" s="18" t="e">
        <f>VLOOKUP(E66,A4数据库!C:P,9,0)</f>
        <v>#VALUE!</v>
      </c>
      <c r="T66" s="18" t="e">
        <f>VLOOKUP(E66,A4数据库!C:P,10,0)*C66</f>
        <v>#VALUE!</v>
      </c>
      <c r="U66" s="18" t="e">
        <f>VLOOKUP(E66,A4数据库!C:P,11,0)</f>
        <v>#VALUE!</v>
      </c>
      <c r="V66" s="18" t="e">
        <f>VLOOKUP(E66,A4数据库!C:P,14,0)</f>
        <v>#VALUE!</v>
      </c>
      <c r="W66" s="18"/>
    </row>
    <row r="67" spans="1:23" x14ac:dyDescent="0.25">
      <c r="A67" s="58"/>
      <c r="B67" s="3"/>
      <c r="C67" s="3"/>
      <c r="D67" s="3"/>
      <c r="E67" s="18" t="e">
        <f t="shared" ref="E67:E100" si="5">VALUE(TRIM(MID(SUBSTITUTE($B67,"-",REPT(" ",99)),COLUMN(B67)*99-98,99)))</f>
        <v>#VALUE!</v>
      </c>
      <c r="F67" s="18" t="str">
        <f t="shared" ref="F67:F100" si="6">TRIM(MID(SUBSTITUTE($B67,"-",REPT(" ",99)),COLUMN(C67)*99-98,99))</f>
        <v/>
      </c>
      <c r="G67" s="18" t="str">
        <f t="shared" ref="G67:G100" si="7">TRIM(MID(SUBSTITUTE($B67,"-",REPT(" ",99)),COLUMN(D67)*99-98,99))</f>
        <v/>
      </c>
      <c r="H67" s="18" t="e">
        <f t="shared" ref="H67:H100" si="8">3.14*F67</f>
        <v>#VALUE!</v>
      </c>
      <c r="I67" s="18" t="e">
        <f>VLOOKUP(E67,A4数据库!C:P,2,0)</f>
        <v>#VALUE!</v>
      </c>
      <c r="J67" s="18" t="e">
        <f>VLOOKUP(E67,A4数据库!C:P,3,0)</f>
        <v>#VALUE!</v>
      </c>
      <c r="K67" s="18" t="e">
        <f>VLOOKUP(E67,A4数据库!C:P,4,0)</f>
        <v>#VALUE!</v>
      </c>
      <c r="L67" s="18" t="e">
        <f>VLOOKUP(E67,A4数据库!C:P,5,0)</f>
        <v>#VALUE!</v>
      </c>
      <c r="M67" s="18" t="e">
        <f>VLOOKUP(E67,A4数据库!C:P,6,0)</f>
        <v>#VALUE!</v>
      </c>
      <c r="N67" s="19" t="e">
        <f t="shared" ref="N67:N100" si="9">((H67+K67+2*L67)/1000)*(M67/1000)*C67</f>
        <v>#VALUE!</v>
      </c>
      <c r="O67" s="18" t="e">
        <f>VLOOKUP(E67,A4数据库!C:P,7,0)</f>
        <v>#VALUE!</v>
      </c>
      <c r="P67" s="18" t="e">
        <f>VLOOKUP(E67,A4数据库!C:P,13,0)</f>
        <v>#VALUE!</v>
      </c>
      <c r="Q67" s="18"/>
      <c r="R67" s="18" t="e">
        <f>VLOOKUP(E67,A4数据库!C:P,8,0)</f>
        <v>#VALUE!</v>
      </c>
      <c r="S67" s="18" t="e">
        <f>VLOOKUP(E67,A4数据库!C:P,9,0)</f>
        <v>#VALUE!</v>
      </c>
      <c r="T67" s="18" t="e">
        <f>VLOOKUP(E67,A4数据库!C:P,10,0)*C67</f>
        <v>#VALUE!</v>
      </c>
      <c r="U67" s="18" t="e">
        <f>VLOOKUP(E67,A4数据库!C:P,11,0)</f>
        <v>#VALUE!</v>
      </c>
      <c r="V67" s="18" t="e">
        <f>VLOOKUP(E67,A4数据库!C:P,14,0)</f>
        <v>#VALUE!</v>
      </c>
      <c r="W67" s="18"/>
    </row>
    <row r="68" spans="1:23" x14ac:dyDescent="0.25">
      <c r="A68" s="58"/>
      <c r="B68" s="3"/>
      <c r="C68" s="3"/>
      <c r="D68" s="3"/>
      <c r="E68" s="18" t="e">
        <f t="shared" si="5"/>
        <v>#VALUE!</v>
      </c>
      <c r="F68" s="18" t="str">
        <f t="shared" si="6"/>
        <v/>
      </c>
      <c r="G68" s="18" t="str">
        <f t="shared" si="7"/>
        <v/>
      </c>
      <c r="H68" s="18" t="e">
        <f t="shared" si="8"/>
        <v>#VALUE!</v>
      </c>
      <c r="I68" s="18" t="e">
        <f>VLOOKUP(E68,A4数据库!C:P,2,0)</f>
        <v>#VALUE!</v>
      </c>
      <c r="J68" s="18" t="e">
        <f>VLOOKUP(E68,A4数据库!C:P,3,0)</f>
        <v>#VALUE!</v>
      </c>
      <c r="K68" s="18" t="e">
        <f>VLOOKUP(E68,A4数据库!C:P,4,0)</f>
        <v>#VALUE!</v>
      </c>
      <c r="L68" s="18" t="e">
        <f>VLOOKUP(E68,A4数据库!C:P,5,0)</f>
        <v>#VALUE!</v>
      </c>
      <c r="M68" s="18" t="e">
        <f>VLOOKUP(E68,A4数据库!C:P,6,0)</f>
        <v>#VALUE!</v>
      </c>
      <c r="N68" s="19" t="e">
        <f t="shared" si="9"/>
        <v>#VALUE!</v>
      </c>
      <c r="O68" s="18" t="e">
        <f>VLOOKUP(E68,A4数据库!C:P,7,0)</f>
        <v>#VALUE!</v>
      </c>
      <c r="P68" s="18" t="e">
        <f>VLOOKUP(E68,A4数据库!C:P,13,0)</f>
        <v>#VALUE!</v>
      </c>
      <c r="Q68" s="18"/>
      <c r="R68" s="18" t="e">
        <f>VLOOKUP(E68,A4数据库!C:P,8,0)</f>
        <v>#VALUE!</v>
      </c>
      <c r="S68" s="18" t="e">
        <f>VLOOKUP(E68,A4数据库!C:P,9,0)</f>
        <v>#VALUE!</v>
      </c>
      <c r="T68" s="18" t="e">
        <f>VLOOKUP(E68,A4数据库!C:P,10,0)*C68</f>
        <v>#VALUE!</v>
      </c>
      <c r="U68" s="18" t="e">
        <f>VLOOKUP(E68,A4数据库!C:P,11,0)</f>
        <v>#VALUE!</v>
      </c>
      <c r="V68" s="18" t="e">
        <f>VLOOKUP(E68,A4数据库!C:P,14,0)</f>
        <v>#VALUE!</v>
      </c>
      <c r="W68" s="18"/>
    </row>
    <row r="69" spans="1:23" x14ac:dyDescent="0.25">
      <c r="A69" s="58"/>
      <c r="B69" s="3"/>
      <c r="C69" s="3"/>
      <c r="D69" s="3"/>
      <c r="E69" s="18" t="e">
        <f t="shared" si="5"/>
        <v>#VALUE!</v>
      </c>
      <c r="F69" s="18" t="str">
        <f t="shared" si="6"/>
        <v/>
      </c>
      <c r="G69" s="18" t="str">
        <f t="shared" si="7"/>
        <v/>
      </c>
      <c r="H69" s="18" t="e">
        <f t="shared" si="8"/>
        <v>#VALUE!</v>
      </c>
      <c r="I69" s="18" t="e">
        <f>VLOOKUP(E69,A4数据库!C:P,2,0)</f>
        <v>#VALUE!</v>
      </c>
      <c r="J69" s="18" t="e">
        <f>VLOOKUP(E69,A4数据库!C:P,3,0)</f>
        <v>#VALUE!</v>
      </c>
      <c r="K69" s="18" t="e">
        <f>VLOOKUP(E69,A4数据库!C:P,4,0)</f>
        <v>#VALUE!</v>
      </c>
      <c r="L69" s="18" t="e">
        <f>VLOOKUP(E69,A4数据库!C:P,5,0)</f>
        <v>#VALUE!</v>
      </c>
      <c r="M69" s="18" t="e">
        <f>VLOOKUP(E69,A4数据库!C:P,6,0)</f>
        <v>#VALUE!</v>
      </c>
      <c r="N69" s="19" t="e">
        <f t="shared" si="9"/>
        <v>#VALUE!</v>
      </c>
      <c r="O69" s="18" t="e">
        <f>VLOOKUP(E69,A4数据库!C:P,7,0)</f>
        <v>#VALUE!</v>
      </c>
      <c r="P69" s="18" t="e">
        <f>VLOOKUP(E69,A4数据库!C:P,13,0)</f>
        <v>#VALUE!</v>
      </c>
      <c r="Q69" s="18"/>
      <c r="R69" s="18" t="e">
        <f>VLOOKUP(E69,A4数据库!C:P,8,0)</f>
        <v>#VALUE!</v>
      </c>
      <c r="S69" s="18" t="e">
        <f>VLOOKUP(E69,A4数据库!C:P,9,0)</f>
        <v>#VALUE!</v>
      </c>
      <c r="T69" s="18" t="e">
        <f>VLOOKUP(E69,A4数据库!C:P,10,0)*C69</f>
        <v>#VALUE!</v>
      </c>
      <c r="U69" s="18" t="e">
        <f>VLOOKUP(E69,A4数据库!C:P,11,0)</f>
        <v>#VALUE!</v>
      </c>
      <c r="V69" s="18" t="e">
        <f>VLOOKUP(E69,A4数据库!C:P,14,0)</f>
        <v>#VALUE!</v>
      </c>
      <c r="W69" s="18"/>
    </row>
    <row r="70" spans="1:23" x14ac:dyDescent="0.25">
      <c r="A70" s="58"/>
      <c r="B70" s="3"/>
      <c r="C70" s="3"/>
      <c r="D70" s="3"/>
      <c r="E70" s="18" t="e">
        <f t="shared" si="5"/>
        <v>#VALUE!</v>
      </c>
      <c r="F70" s="18" t="str">
        <f t="shared" si="6"/>
        <v/>
      </c>
      <c r="G70" s="18" t="str">
        <f t="shared" si="7"/>
        <v/>
      </c>
      <c r="H70" s="18" t="e">
        <f t="shared" si="8"/>
        <v>#VALUE!</v>
      </c>
      <c r="I70" s="18" t="e">
        <f>VLOOKUP(E70,A4数据库!C:P,2,0)</f>
        <v>#VALUE!</v>
      </c>
      <c r="J70" s="18" t="e">
        <f>VLOOKUP(E70,A4数据库!C:P,3,0)</f>
        <v>#VALUE!</v>
      </c>
      <c r="K70" s="18" t="e">
        <f>VLOOKUP(E70,A4数据库!C:P,4,0)</f>
        <v>#VALUE!</v>
      </c>
      <c r="L70" s="18" t="e">
        <f>VLOOKUP(E70,A4数据库!C:P,5,0)</f>
        <v>#VALUE!</v>
      </c>
      <c r="M70" s="18" t="e">
        <f>VLOOKUP(E70,A4数据库!C:P,6,0)</f>
        <v>#VALUE!</v>
      </c>
      <c r="N70" s="19" t="e">
        <f t="shared" si="9"/>
        <v>#VALUE!</v>
      </c>
      <c r="O70" s="18" t="e">
        <f>VLOOKUP(E70,A4数据库!C:P,7,0)</f>
        <v>#VALUE!</v>
      </c>
      <c r="P70" s="18" t="e">
        <f>VLOOKUP(E70,A4数据库!C:P,13,0)</f>
        <v>#VALUE!</v>
      </c>
      <c r="Q70" s="18"/>
      <c r="R70" s="18" t="e">
        <f>VLOOKUP(E70,A4数据库!C:P,8,0)</f>
        <v>#VALUE!</v>
      </c>
      <c r="S70" s="18" t="e">
        <f>VLOOKUP(E70,A4数据库!C:P,9,0)</f>
        <v>#VALUE!</v>
      </c>
      <c r="T70" s="18" t="e">
        <f>VLOOKUP(E70,A4数据库!C:P,10,0)*C70</f>
        <v>#VALUE!</v>
      </c>
      <c r="U70" s="18" t="e">
        <f>VLOOKUP(E70,A4数据库!C:P,11,0)</f>
        <v>#VALUE!</v>
      </c>
      <c r="V70" s="18" t="e">
        <f>VLOOKUP(E70,A4数据库!C:P,14,0)</f>
        <v>#VALUE!</v>
      </c>
      <c r="W70" s="18"/>
    </row>
    <row r="71" spans="1:23" x14ac:dyDescent="0.25">
      <c r="A71" s="58"/>
      <c r="B71" s="3"/>
      <c r="C71" s="3"/>
      <c r="D71" s="3"/>
      <c r="E71" s="18" t="e">
        <f t="shared" si="5"/>
        <v>#VALUE!</v>
      </c>
      <c r="F71" s="18" t="str">
        <f t="shared" si="6"/>
        <v/>
      </c>
      <c r="G71" s="18" t="str">
        <f t="shared" si="7"/>
        <v/>
      </c>
      <c r="H71" s="18" t="e">
        <f t="shared" si="8"/>
        <v>#VALUE!</v>
      </c>
      <c r="I71" s="18" t="e">
        <f>VLOOKUP(E71,A4数据库!C:P,2,0)</f>
        <v>#VALUE!</v>
      </c>
      <c r="J71" s="18" t="e">
        <f>VLOOKUP(E71,A4数据库!C:P,3,0)</f>
        <v>#VALUE!</v>
      </c>
      <c r="K71" s="18" t="e">
        <f>VLOOKUP(E71,A4数据库!C:P,4,0)</f>
        <v>#VALUE!</v>
      </c>
      <c r="L71" s="18" t="e">
        <f>VLOOKUP(E71,A4数据库!C:P,5,0)</f>
        <v>#VALUE!</v>
      </c>
      <c r="M71" s="18" t="e">
        <f>VLOOKUP(E71,A4数据库!C:P,6,0)</f>
        <v>#VALUE!</v>
      </c>
      <c r="N71" s="19" t="e">
        <f t="shared" si="9"/>
        <v>#VALUE!</v>
      </c>
      <c r="O71" s="18" t="e">
        <f>VLOOKUP(E71,A4数据库!C:P,7,0)</f>
        <v>#VALUE!</v>
      </c>
      <c r="P71" s="18" t="e">
        <f>VLOOKUP(E71,A4数据库!C:P,13,0)</f>
        <v>#VALUE!</v>
      </c>
      <c r="Q71" s="18"/>
      <c r="R71" s="18" t="e">
        <f>VLOOKUP(E71,A4数据库!C:P,8,0)</f>
        <v>#VALUE!</v>
      </c>
      <c r="S71" s="18" t="e">
        <f>VLOOKUP(E71,A4数据库!C:P,9,0)</f>
        <v>#VALUE!</v>
      </c>
      <c r="T71" s="18" t="e">
        <f>VLOOKUP(E71,A4数据库!C:P,10,0)*C71</f>
        <v>#VALUE!</v>
      </c>
      <c r="U71" s="18" t="e">
        <f>VLOOKUP(E71,A4数据库!C:P,11,0)</f>
        <v>#VALUE!</v>
      </c>
      <c r="V71" s="18" t="e">
        <f>VLOOKUP(E71,A4数据库!C:P,14,0)</f>
        <v>#VALUE!</v>
      </c>
      <c r="W71" s="18"/>
    </row>
    <row r="72" spans="1:23" x14ac:dyDescent="0.25">
      <c r="A72" s="58"/>
      <c r="B72" s="3"/>
      <c r="C72" s="3"/>
      <c r="D72" s="3"/>
      <c r="E72" s="18" t="e">
        <f t="shared" si="5"/>
        <v>#VALUE!</v>
      </c>
      <c r="F72" s="18" t="str">
        <f t="shared" si="6"/>
        <v/>
      </c>
      <c r="G72" s="18" t="str">
        <f t="shared" si="7"/>
        <v/>
      </c>
      <c r="H72" s="18" t="e">
        <f t="shared" si="8"/>
        <v>#VALUE!</v>
      </c>
      <c r="I72" s="18" t="e">
        <f>VLOOKUP(E72,A4数据库!C:P,2,0)</f>
        <v>#VALUE!</v>
      </c>
      <c r="J72" s="18" t="e">
        <f>VLOOKUP(E72,A4数据库!C:P,3,0)</f>
        <v>#VALUE!</v>
      </c>
      <c r="K72" s="18" t="e">
        <f>VLOOKUP(E72,A4数据库!C:P,4,0)</f>
        <v>#VALUE!</v>
      </c>
      <c r="L72" s="18" t="e">
        <f>VLOOKUP(E72,A4数据库!C:P,5,0)</f>
        <v>#VALUE!</v>
      </c>
      <c r="M72" s="18" t="e">
        <f>VLOOKUP(E72,A4数据库!C:P,6,0)</f>
        <v>#VALUE!</v>
      </c>
      <c r="N72" s="19" t="e">
        <f t="shared" si="9"/>
        <v>#VALUE!</v>
      </c>
      <c r="O72" s="18" t="e">
        <f>VLOOKUP(E72,A4数据库!C:P,7,0)</f>
        <v>#VALUE!</v>
      </c>
      <c r="P72" s="18" t="e">
        <f>VLOOKUP(E72,A4数据库!C:P,13,0)</f>
        <v>#VALUE!</v>
      </c>
      <c r="Q72" s="18"/>
      <c r="R72" s="18" t="e">
        <f>VLOOKUP(E72,A4数据库!C:P,8,0)</f>
        <v>#VALUE!</v>
      </c>
      <c r="S72" s="18" t="e">
        <f>VLOOKUP(E72,A4数据库!C:P,9,0)</f>
        <v>#VALUE!</v>
      </c>
      <c r="T72" s="18" t="e">
        <f>VLOOKUP(E72,A4数据库!C:P,10,0)*C72</f>
        <v>#VALUE!</v>
      </c>
      <c r="U72" s="18" t="e">
        <f>VLOOKUP(E72,A4数据库!C:P,11,0)</f>
        <v>#VALUE!</v>
      </c>
      <c r="V72" s="18" t="e">
        <f>VLOOKUP(E72,A4数据库!C:P,14,0)</f>
        <v>#VALUE!</v>
      </c>
      <c r="W72" s="18"/>
    </row>
    <row r="73" spans="1:23" x14ac:dyDescent="0.25">
      <c r="A73" s="58"/>
      <c r="B73" s="3"/>
      <c r="C73" s="3"/>
      <c r="D73" s="3"/>
      <c r="E73" s="18" t="e">
        <f t="shared" si="5"/>
        <v>#VALUE!</v>
      </c>
      <c r="F73" s="18" t="str">
        <f t="shared" si="6"/>
        <v/>
      </c>
      <c r="G73" s="18" t="str">
        <f t="shared" si="7"/>
        <v/>
      </c>
      <c r="H73" s="18" t="e">
        <f t="shared" si="8"/>
        <v>#VALUE!</v>
      </c>
      <c r="I73" s="18" t="e">
        <f>VLOOKUP(E73,A4数据库!C:P,2,0)</f>
        <v>#VALUE!</v>
      </c>
      <c r="J73" s="18" t="e">
        <f>VLOOKUP(E73,A4数据库!C:P,3,0)</f>
        <v>#VALUE!</v>
      </c>
      <c r="K73" s="18" t="e">
        <f>VLOOKUP(E73,A4数据库!C:P,4,0)</f>
        <v>#VALUE!</v>
      </c>
      <c r="L73" s="18" t="e">
        <f>VLOOKUP(E73,A4数据库!C:P,5,0)</f>
        <v>#VALUE!</v>
      </c>
      <c r="M73" s="18" t="e">
        <f>VLOOKUP(E73,A4数据库!C:P,6,0)</f>
        <v>#VALUE!</v>
      </c>
      <c r="N73" s="19" t="e">
        <f t="shared" si="9"/>
        <v>#VALUE!</v>
      </c>
      <c r="O73" s="18" t="e">
        <f>VLOOKUP(E73,A4数据库!C:P,7,0)</f>
        <v>#VALUE!</v>
      </c>
      <c r="P73" s="18" t="e">
        <f>VLOOKUP(E73,A4数据库!C:P,13,0)</f>
        <v>#VALUE!</v>
      </c>
      <c r="Q73" s="18"/>
      <c r="R73" s="18" t="e">
        <f>VLOOKUP(E73,A4数据库!C:P,8,0)</f>
        <v>#VALUE!</v>
      </c>
      <c r="S73" s="18" t="e">
        <f>VLOOKUP(E73,A4数据库!C:P,9,0)</f>
        <v>#VALUE!</v>
      </c>
      <c r="T73" s="18" t="e">
        <f>VLOOKUP(E73,A4数据库!C:P,10,0)*C73</f>
        <v>#VALUE!</v>
      </c>
      <c r="U73" s="18" t="e">
        <f>VLOOKUP(E73,A4数据库!C:P,11,0)</f>
        <v>#VALUE!</v>
      </c>
      <c r="V73" s="18" t="e">
        <f>VLOOKUP(E73,A4数据库!C:P,14,0)</f>
        <v>#VALUE!</v>
      </c>
      <c r="W73" s="18"/>
    </row>
    <row r="74" spans="1:23" x14ac:dyDescent="0.25">
      <c r="A74" s="58"/>
      <c r="B74" s="3"/>
      <c r="C74" s="3"/>
      <c r="D74" s="3"/>
      <c r="E74" s="18" t="e">
        <f t="shared" si="5"/>
        <v>#VALUE!</v>
      </c>
      <c r="F74" s="18" t="str">
        <f t="shared" si="6"/>
        <v/>
      </c>
      <c r="G74" s="18" t="str">
        <f t="shared" si="7"/>
        <v/>
      </c>
      <c r="H74" s="18" t="e">
        <f t="shared" si="8"/>
        <v>#VALUE!</v>
      </c>
      <c r="I74" s="18" t="e">
        <f>VLOOKUP(E74,A4数据库!C:P,2,0)</f>
        <v>#VALUE!</v>
      </c>
      <c r="J74" s="18" t="e">
        <f>VLOOKUP(E74,A4数据库!C:P,3,0)</f>
        <v>#VALUE!</v>
      </c>
      <c r="K74" s="18" t="e">
        <f>VLOOKUP(E74,A4数据库!C:P,4,0)</f>
        <v>#VALUE!</v>
      </c>
      <c r="L74" s="18" t="e">
        <f>VLOOKUP(E74,A4数据库!C:P,5,0)</f>
        <v>#VALUE!</v>
      </c>
      <c r="M74" s="18" t="e">
        <f>VLOOKUP(E74,A4数据库!C:P,6,0)</f>
        <v>#VALUE!</v>
      </c>
      <c r="N74" s="19" t="e">
        <f t="shared" si="9"/>
        <v>#VALUE!</v>
      </c>
      <c r="O74" s="18" t="e">
        <f>VLOOKUP(E74,A4数据库!C:P,7,0)</f>
        <v>#VALUE!</v>
      </c>
      <c r="P74" s="18" t="e">
        <f>VLOOKUP(E74,A4数据库!C:P,13,0)</f>
        <v>#VALUE!</v>
      </c>
      <c r="Q74" s="18"/>
      <c r="R74" s="18" t="e">
        <f>VLOOKUP(E74,A4数据库!C:P,8,0)</f>
        <v>#VALUE!</v>
      </c>
      <c r="S74" s="18" t="e">
        <f>VLOOKUP(E74,A4数据库!C:P,9,0)</f>
        <v>#VALUE!</v>
      </c>
      <c r="T74" s="18" t="e">
        <f>VLOOKUP(E74,A4数据库!C:P,10,0)*C74</f>
        <v>#VALUE!</v>
      </c>
      <c r="U74" s="18" t="e">
        <f>VLOOKUP(E74,A4数据库!C:P,11,0)</f>
        <v>#VALUE!</v>
      </c>
      <c r="V74" s="18" t="e">
        <f>VLOOKUP(E74,A4数据库!C:P,14,0)</f>
        <v>#VALUE!</v>
      </c>
      <c r="W74" s="18"/>
    </row>
    <row r="75" spans="1:23" x14ac:dyDescent="0.25">
      <c r="A75" s="58"/>
      <c r="B75" s="3"/>
      <c r="C75" s="3"/>
      <c r="D75" s="3"/>
      <c r="E75" s="18" t="e">
        <f t="shared" si="5"/>
        <v>#VALUE!</v>
      </c>
      <c r="F75" s="18" t="str">
        <f t="shared" si="6"/>
        <v/>
      </c>
      <c r="G75" s="18" t="str">
        <f t="shared" si="7"/>
        <v/>
      </c>
      <c r="H75" s="18" t="e">
        <f t="shared" si="8"/>
        <v>#VALUE!</v>
      </c>
      <c r="I75" s="18" t="e">
        <f>VLOOKUP(E75,A4数据库!C:P,2,0)</f>
        <v>#VALUE!</v>
      </c>
      <c r="J75" s="18" t="e">
        <f>VLOOKUP(E75,A4数据库!C:P,3,0)</f>
        <v>#VALUE!</v>
      </c>
      <c r="K75" s="18" t="e">
        <f>VLOOKUP(E75,A4数据库!C:P,4,0)</f>
        <v>#VALUE!</v>
      </c>
      <c r="L75" s="18" t="e">
        <f>VLOOKUP(E75,A4数据库!C:P,5,0)</f>
        <v>#VALUE!</v>
      </c>
      <c r="M75" s="18" t="e">
        <f>VLOOKUP(E75,A4数据库!C:P,6,0)</f>
        <v>#VALUE!</v>
      </c>
      <c r="N75" s="19" t="e">
        <f t="shared" si="9"/>
        <v>#VALUE!</v>
      </c>
      <c r="O75" s="18" t="e">
        <f>VLOOKUP(E75,A4数据库!C:P,7,0)</f>
        <v>#VALUE!</v>
      </c>
      <c r="P75" s="18" t="e">
        <f>VLOOKUP(E75,A4数据库!C:P,13,0)</f>
        <v>#VALUE!</v>
      </c>
      <c r="Q75" s="18"/>
      <c r="R75" s="18" t="e">
        <f>VLOOKUP(E75,A4数据库!C:P,8,0)</f>
        <v>#VALUE!</v>
      </c>
      <c r="S75" s="18" t="e">
        <f>VLOOKUP(E75,A4数据库!C:P,9,0)</f>
        <v>#VALUE!</v>
      </c>
      <c r="T75" s="18" t="e">
        <f>VLOOKUP(E75,A4数据库!C:P,10,0)*C75</f>
        <v>#VALUE!</v>
      </c>
      <c r="U75" s="18" t="e">
        <f>VLOOKUP(E75,A4数据库!C:P,11,0)</f>
        <v>#VALUE!</v>
      </c>
      <c r="V75" s="18" t="e">
        <f>VLOOKUP(E75,A4数据库!C:P,14,0)</f>
        <v>#VALUE!</v>
      </c>
      <c r="W75" s="18"/>
    </row>
    <row r="76" spans="1:23" x14ac:dyDescent="0.25">
      <c r="A76" s="58"/>
      <c r="B76" s="3"/>
      <c r="C76" s="3"/>
      <c r="D76" s="3"/>
      <c r="E76" s="18" t="e">
        <f t="shared" si="5"/>
        <v>#VALUE!</v>
      </c>
      <c r="F76" s="18" t="str">
        <f t="shared" si="6"/>
        <v/>
      </c>
      <c r="G76" s="18" t="str">
        <f t="shared" si="7"/>
        <v/>
      </c>
      <c r="H76" s="18" t="e">
        <f t="shared" si="8"/>
        <v>#VALUE!</v>
      </c>
      <c r="I76" s="18" t="e">
        <f>VLOOKUP(E76,A4数据库!C:P,2,0)</f>
        <v>#VALUE!</v>
      </c>
      <c r="J76" s="18" t="e">
        <f>VLOOKUP(E76,A4数据库!C:P,3,0)</f>
        <v>#VALUE!</v>
      </c>
      <c r="K76" s="18" t="e">
        <f>VLOOKUP(E76,A4数据库!C:P,4,0)</f>
        <v>#VALUE!</v>
      </c>
      <c r="L76" s="18" t="e">
        <f>VLOOKUP(E76,A4数据库!C:P,5,0)</f>
        <v>#VALUE!</v>
      </c>
      <c r="M76" s="18" t="e">
        <f>VLOOKUP(E76,A4数据库!C:P,6,0)</f>
        <v>#VALUE!</v>
      </c>
      <c r="N76" s="19" t="e">
        <f t="shared" si="9"/>
        <v>#VALUE!</v>
      </c>
      <c r="O76" s="18" t="e">
        <f>VLOOKUP(E76,A4数据库!C:P,7,0)</f>
        <v>#VALUE!</v>
      </c>
      <c r="P76" s="18" t="e">
        <f>VLOOKUP(E76,A4数据库!C:P,13,0)</f>
        <v>#VALUE!</v>
      </c>
      <c r="Q76" s="18"/>
      <c r="R76" s="18" t="e">
        <f>VLOOKUP(E76,A4数据库!C:P,8,0)</f>
        <v>#VALUE!</v>
      </c>
      <c r="S76" s="18" t="e">
        <f>VLOOKUP(E76,A4数据库!C:P,9,0)</f>
        <v>#VALUE!</v>
      </c>
      <c r="T76" s="18" t="e">
        <f>VLOOKUP(E76,A4数据库!C:P,10,0)*C76</f>
        <v>#VALUE!</v>
      </c>
      <c r="U76" s="18" t="e">
        <f>VLOOKUP(E76,A4数据库!C:P,11,0)</f>
        <v>#VALUE!</v>
      </c>
      <c r="V76" s="18" t="e">
        <f>VLOOKUP(E76,A4数据库!C:P,14,0)</f>
        <v>#VALUE!</v>
      </c>
      <c r="W76" s="18"/>
    </row>
    <row r="77" spans="1:23" x14ac:dyDescent="0.25">
      <c r="A77" s="58"/>
      <c r="B77" s="3"/>
      <c r="C77" s="3"/>
      <c r="D77" s="3"/>
      <c r="E77" s="18" t="e">
        <f t="shared" si="5"/>
        <v>#VALUE!</v>
      </c>
      <c r="F77" s="18" t="str">
        <f t="shared" si="6"/>
        <v/>
      </c>
      <c r="G77" s="18" t="str">
        <f t="shared" si="7"/>
        <v/>
      </c>
      <c r="H77" s="18" t="e">
        <f t="shared" si="8"/>
        <v>#VALUE!</v>
      </c>
      <c r="I77" s="18" t="e">
        <f>VLOOKUP(E77,A4数据库!C:P,2,0)</f>
        <v>#VALUE!</v>
      </c>
      <c r="J77" s="18" t="e">
        <f>VLOOKUP(E77,A4数据库!C:P,3,0)</f>
        <v>#VALUE!</v>
      </c>
      <c r="K77" s="18" t="e">
        <f>VLOOKUP(E77,A4数据库!C:P,4,0)</f>
        <v>#VALUE!</v>
      </c>
      <c r="L77" s="18" t="e">
        <f>VLOOKUP(E77,A4数据库!C:P,5,0)</f>
        <v>#VALUE!</v>
      </c>
      <c r="M77" s="18" t="e">
        <f>VLOOKUP(E77,A4数据库!C:P,6,0)</f>
        <v>#VALUE!</v>
      </c>
      <c r="N77" s="19" t="e">
        <f t="shared" si="9"/>
        <v>#VALUE!</v>
      </c>
      <c r="O77" s="18" t="e">
        <f>VLOOKUP(E77,A4数据库!C:P,7,0)</f>
        <v>#VALUE!</v>
      </c>
      <c r="P77" s="18" t="e">
        <f>VLOOKUP(E77,A4数据库!C:P,13,0)</f>
        <v>#VALUE!</v>
      </c>
      <c r="Q77" s="18"/>
      <c r="R77" s="18" t="e">
        <f>VLOOKUP(E77,A4数据库!C:P,8,0)</f>
        <v>#VALUE!</v>
      </c>
      <c r="S77" s="18" t="e">
        <f>VLOOKUP(E77,A4数据库!C:P,9,0)</f>
        <v>#VALUE!</v>
      </c>
      <c r="T77" s="18" t="e">
        <f>VLOOKUP(E77,A4数据库!C:P,10,0)*C77</f>
        <v>#VALUE!</v>
      </c>
      <c r="U77" s="18" t="e">
        <f>VLOOKUP(E77,A4数据库!C:P,11,0)</f>
        <v>#VALUE!</v>
      </c>
      <c r="V77" s="18" t="e">
        <f>VLOOKUP(E77,A4数据库!C:P,14,0)</f>
        <v>#VALUE!</v>
      </c>
      <c r="W77" s="18"/>
    </row>
    <row r="78" spans="1:23" x14ac:dyDescent="0.25">
      <c r="A78" s="58"/>
      <c r="B78" s="3"/>
      <c r="C78" s="3"/>
      <c r="D78" s="3"/>
      <c r="E78" s="18" t="e">
        <f t="shared" si="5"/>
        <v>#VALUE!</v>
      </c>
      <c r="F78" s="18" t="str">
        <f t="shared" si="6"/>
        <v/>
      </c>
      <c r="G78" s="18" t="str">
        <f t="shared" si="7"/>
        <v/>
      </c>
      <c r="H78" s="18" t="e">
        <f t="shared" si="8"/>
        <v>#VALUE!</v>
      </c>
      <c r="I78" s="18" t="e">
        <f>VLOOKUP(E78,A4数据库!C:P,2,0)</f>
        <v>#VALUE!</v>
      </c>
      <c r="J78" s="18" t="e">
        <f>VLOOKUP(E78,A4数据库!C:P,3,0)</f>
        <v>#VALUE!</v>
      </c>
      <c r="K78" s="18" t="e">
        <f>VLOOKUP(E78,A4数据库!C:P,4,0)</f>
        <v>#VALUE!</v>
      </c>
      <c r="L78" s="18" t="e">
        <f>VLOOKUP(E78,A4数据库!C:P,5,0)</f>
        <v>#VALUE!</v>
      </c>
      <c r="M78" s="18" t="e">
        <f>VLOOKUP(E78,A4数据库!C:P,6,0)</f>
        <v>#VALUE!</v>
      </c>
      <c r="N78" s="19" t="e">
        <f t="shared" si="9"/>
        <v>#VALUE!</v>
      </c>
      <c r="O78" s="18" t="e">
        <f>VLOOKUP(E78,A4数据库!C:P,7,0)</f>
        <v>#VALUE!</v>
      </c>
      <c r="P78" s="18" t="e">
        <f>VLOOKUP(E78,A4数据库!C:P,13,0)</f>
        <v>#VALUE!</v>
      </c>
      <c r="Q78" s="18"/>
      <c r="R78" s="18" t="e">
        <f>VLOOKUP(E78,A4数据库!C:P,8,0)</f>
        <v>#VALUE!</v>
      </c>
      <c r="S78" s="18" t="e">
        <f>VLOOKUP(E78,A4数据库!C:P,9,0)</f>
        <v>#VALUE!</v>
      </c>
      <c r="T78" s="18" t="e">
        <f>VLOOKUP(E78,A4数据库!C:P,10,0)*C78</f>
        <v>#VALUE!</v>
      </c>
      <c r="U78" s="18" t="e">
        <f>VLOOKUP(E78,A4数据库!C:P,11,0)</f>
        <v>#VALUE!</v>
      </c>
      <c r="V78" s="18" t="e">
        <f>VLOOKUP(E78,A4数据库!C:P,14,0)</f>
        <v>#VALUE!</v>
      </c>
      <c r="W78" s="18"/>
    </row>
    <row r="79" spans="1:23" x14ac:dyDescent="0.25">
      <c r="A79" s="58"/>
      <c r="B79" s="3"/>
      <c r="C79" s="3"/>
      <c r="D79" s="3"/>
      <c r="E79" s="18" t="e">
        <f t="shared" si="5"/>
        <v>#VALUE!</v>
      </c>
      <c r="F79" s="18" t="str">
        <f t="shared" si="6"/>
        <v/>
      </c>
      <c r="G79" s="18" t="str">
        <f t="shared" si="7"/>
        <v/>
      </c>
      <c r="H79" s="18" t="e">
        <f t="shared" si="8"/>
        <v>#VALUE!</v>
      </c>
      <c r="I79" s="18" t="e">
        <f>VLOOKUP(E79,A4数据库!C:P,2,0)</f>
        <v>#VALUE!</v>
      </c>
      <c r="J79" s="18" t="e">
        <f>VLOOKUP(E79,A4数据库!C:P,3,0)</f>
        <v>#VALUE!</v>
      </c>
      <c r="K79" s="18" t="e">
        <f>VLOOKUP(E79,A4数据库!C:P,4,0)</f>
        <v>#VALUE!</v>
      </c>
      <c r="L79" s="18" t="e">
        <f>VLOOKUP(E79,A4数据库!C:P,5,0)</f>
        <v>#VALUE!</v>
      </c>
      <c r="M79" s="18" t="e">
        <f>VLOOKUP(E79,A4数据库!C:P,6,0)</f>
        <v>#VALUE!</v>
      </c>
      <c r="N79" s="19" t="e">
        <f t="shared" si="9"/>
        <v>#VALUE!</v>
      </c>
      <c r="O79" s="18" t="e">
        <f>VLOOKUP(E79,A4数据库!C:P,7,0)</f>
        <v>#VALUE!</v>
      </c>
      <c r="P79" s="18" t="e">
        <f>VLOOKUP(E79,A4数据库!C:P,13,0)</f>
        <v>#VALUE!</v>
      </c>
      <c r="Q79" s="18"/>
      <c r="R79" s="18" t="e">
        <f>VLOOKUP(E79,A4数据库!C:P,8,0)</f>
        <v>#VALUE!</v>
      </c>
      <c r="S79" s="18" t="e">
        <f>VLOOKUP(E79,A4数据库!C:P,9,0)</f>
        <v>#VALUE!</v>
      </c>
      <c r="T79" s="18" t="e">
        <f>VLOOKUP(E79,A4数据库!C:P,10,0)*C79</f>
        <v>#VALUE!</v>
      </c>
      <c r="U79" s="18" t="e">
        <f>VLOOKUP(E79,A4数据库!C:P,11,0)</f>
        <v>#VALUE!</v>
      </c>
      <c r="V79" s="18" t="e">
        <f>VLOOKUP(E79,A4数据库!C:P,14,0)</f>
        <v>#VALUE!</v>
      </c>
      <c r="W79" s="18"/>
    </row>
    <row r="80" spans="1:23" x14ac:dyDescent="0.25">
      <c r="A80" s="58"/>
      <c r="B80" s="3"/>
      <c r="C80" s="3"/>
      <c r="D80" s="3"/>
      <c r="E80" s="18" t="e">
        <f t="shared" si="5"/>
        <v>#VALUE!</v>
      </c>
      <c r="F80" s="18" t="str">
        <f t="shared" si="6"/>
        <v/>
      </c>
      <c r="G80" s="18" t="str">
        <f t="shared" si="7"/>
        <v/>
      </c>
      <c r="H80" s="18" t="e">
        <f t="shared" si="8"/>
        <v>#VALUE!</v>
      </c>
      <c r="I80" s="18" t="e">
        <f>VLOOKUP(E80,A4数据库!C:P,2,0)</f>
        <v>#VALUE!</v>
      </c>
      <c r="J80" s="18" t="e">
        <f>VLOOKUP(E80,A4数据库!C:P,3,0)</f>
        <v>#VALUE!</v>
      </c>
      <c r="K80" s="18" t="e">
        <f>VLOOKUP(E80,A4数据库!C:P,4,0)</f>
        <v>#VALUE!</v>
      </c>
      <c r="L80" s="18" t="e">
        <f>VLOOKUP(E80,A4数据库!C:P,5,0)</f>
        <v>#VALUE!</v>
      </c>
      <c r="M80" s="18" t="e">
        <f>VLOOKUP(E80,A4数据库!C:P,6,0)</f>
        <v>#VALUE!</v>
      </c>
      <c r="N80" s="19" t="e">
        <f t="shared" si="9"/>
        <v>#VALUE!</v>
      </c>
      <c r="O80" s="18" t="e">
        <f>VLOOKUP(E80,A4数据库!C:P,7,0)</f>
        <v>#VALUE!</v>
      </c>
      <c r="P80" s="18" t="e">
        <f>VLOOKUP(E80,A4数据库!C:P,13,0)</f>
        <v>#VALUE!</v>
      </c>
      <c r="Q80" s="18"/>
      <c r="R80" s="18" t="e">
        <f>VLOOKUP(E80,A4数据库!C:P,8,0)</f>
        <v>#VALUE!</v>
      </c>
      <c r="S80" s="18" t="e">
        <f>VLOOKUP(E80,A4数据库!C:P,9,0)</f>
        <v>#VALUE!</v>
      </c>
      <c r="T80" s="18" t="e">
        <f>VLOOKUP(E80,A4数据库!C:P,10,0)*C80</f>
        <v>#VALUE!</v>
      </c>
      <c r="U80" s="18" t="e">
        <f>VLOOKUP(E80,A4数据库!C:P,11,0)</f>
        <v>#VALUE!</v>
      </c>
      <c r="V80" s="18" t="e">
        <f>VLOOKUP(E80,A4数据库!C:P,14,0)</f>
        <v>#VALUE!</v>
      </c>
      <c r="W80" s="18"/>
    </row>
    <row r="81" spans="1:23" x14ac:dyDescent="0.25">
      <c r="A81" s="58"/>
      <c r="B81" s="3"/>
      <c r="C81" s="3"/>
      <c r="D81" s="3"/>
      <c r="E81" s="18" t="e">
        <f t="shared" si="5"/>
        <v>#VALUE!</v>
      </c>
      <c r="F81" s="18" t="str">
        <f t="shared" si="6"/>
        <v/>
      </c>
      <c r="G81" s="18" t="str">
        <f t="shared" si="7"/>
        <v/>
      </c>
      <c r="H81" s="18" t="e">
        <f t="shared" si="8"/>
        <v>#VALUE!</v>
      </c>
      <c r="I81" s="18" t="e">
        <f>VLOOKUP(E81,A4数据库!C:P,2,0)</f>
        <v>#VALUE!</v>
      </c>
      <c r="J81" s="18" t="e">
        <f>VLOOKUP(E81,A4数据库!C:P,3,0)</f>
        <v>#VALUE!</v>
      </c>
      <c r="K81" s="18" t="e">
        <f>VLOOKUP(E81,A4数据库!C:P,4,0)</f>
        <v>#VALUE!</v>
      </c>
      <c r="L81" s="18" t="e">
        <f>VLOOKUP(E81,A4数据库!C:P,5,0)</f>
        <v>#VALUE!</v>
      </c>
      <c r="M81" s="18" t="e">
        <f>VLOOKUP(E81,A4数据库!C:P,6,0)</f>
        <v>#VALUE!</v>
      </c>
      <c r="N81" s="19" t="e">
        <f t="shared" si="9"/>
        <v>#VALUE!</v>
      </c>
      <c r="O81" s="18" t="e">
        <f>VLOOKUP(E81,A4数据库!C:P,7,0)</f>
        <v>#VALUE!</v>
      </c>
      <c r="P81" s="18" t="e">
        <f>VLOOKUP(E81,A4数据库!C:P,13,0)</f>
        <v>#VALUE!</v>
      </c>
      <c r="Q81" s="18"/>
      <c r="R81" s="18" t="e">
        <f>VLOOKUP(E81,A4数据库!C:P,8,0)</f>
        <v>#VALUE!</v>
      </c>
      <c r="S81" s="18" t="e">
        <f>VLOOKUP(E81,A4数据库!C:P,9,0)</f>
        <v>#VALUE!</v>
      </c>
      <c r="T81" s="18" t="e">
        <f>VLOOKUP(E81,A4数据库!C:P,10,0)*C81</f>
        <v>#VALUE!</v>
      </c>
      <c r="U81" s="18" t="e">
        <f>VLOOKUP(E81,A4数据库!C:P,11,0)</f>
        <v>#VALUE!</v>
      </c>
      <c r="V81" s="18" t="e">
        <f>VLOOKUP(E81,A4数据库!C:P,14,0)</f>
        <v>#VALUE!</v>
      </c>
      <c r="W81" s="18"/>
    </row>
    <row r="82" spans="1:23" x14ac:dyDescent="0.25">
      <c r="A82" s="58"/>
      <c r="B82" s="3"/>
      <c r="C82" s="3"/>
      <c r="D82" s="3"/>
      <c r="E82" s="18" t="e">
        <f t="shared" si="5"/>
        <v>#VALUE!</v>
      </c>
      <c r="F82" s="18" t="str">
        <f t="shared" si="6"/>
        <v/>
      </c>
      <c r="G82" s="18" t="str">
        <f t="shared" si="7"/>
        <v/>
      </c>
      <c r="H82" s="18" t="e">
        <f t="shared" si="8"/>
        <v>#VALUE!</v>
      </c>
      <c r="I82" s="18" t="e">
        <f>VLOOKUP(E82,A4数据库!C:P,2,0)</f>
        <v>#VALUE!</v>
      </c>
      <c r="J82" s="18" t="e">
        <f>VLOOKUP(E82,A4数据库!C:P,3,0)</f>
        <v>#VALUE!</v>
      </c>
      <c r="K82" s="18" t="e">
        <f>VLOOKUP(E82,A4数据库!C:P,4,0)</f>
        <v>#VALUE!</v>
      </c>
      <c r="L82" s="18" t="e">
        <f>VLOOKUP(E82,A4数据库!C:P,5,0)</f>
        <v>#VALUE!</v>
      </c>
      <c r="M82" s="18" t="e">
        <f>VLOOKUP(E82,A4数据库!C:P,6,0)</f>
        <v>#VALUE!</v>
      </c>
      <c r="N82" s="19" t="e">
        <f t="shared" si="9"/>
        <v>#VALUE!</v>
      </c>
      <c r="O82" s="18" t="e">
        <f>VLOOKUP(E82,A4数据库!C:P,7,0)</f>
        <v>#VALUE!</v>
      </c>
      <c r="P82" s="18" t="e">
        <f>VLOOKUP(E82,A4数据库!C:P,13,0)</f>
        <v>#VALUE!</v>
      </c>
      <c r="Q82" s="18"/>
      <c r="R82" s="18" t="e">
        <f>VLOOKUP(E82,A4数据库!C:P,8,0)</f>
        <v>#VALUE!</v>
      </c>
      <c r="S82" s="18" t="e">
        <f>VLOOKUP(E82,A4数据库!C:P,9,0)</f>
        <v>#VALUE!</v>
      </c>
      <c r="T82" s="18" t="e">
        <f>VLOOKUP(E82,A4数据库!C:P,10,0)*C82</f>
        <v>#VALUE!</v>
      </c>
      <c r="U82" s="18" t="e">
        <f>VLOOKUP(E82,A4数据库!C:P,11,0)</f>
        <v>#VALUE!</v>
      </c>
      <c r="V82" s="18" t="e">
        <f>VLOOKUP(E82,A4数据库!C:P,14,0)</f>
        <v>#VALUE!</v>
      </c>
      <c r="W82" s="18"/>
    </row>
    <row r="83" spans="1:23" x14ac:dyDescent="0.25">
      <c r="A83" s="58"/>
      <c r="B83" s="3"/>
      <c r="C83" s="3"/>
      <c r="D83" s="3"/>
      <c r="E83" s="18" t="e">
        <f t="shared" si="5"/>
        <v>#VALUE!</v>
      </c>
      <c r="F83" s="18" t="str">
        <f t="shared" si="6"/>
        <v/>
      </c>
      <c r="G83" s="18" t="str">
        <f t="shared" si="7"/>
        <v/>
      </c>
      <c r="H83" s="18" t="e">
        <f t="shared" si="8"/>
        <v>#VALUE!</v>
      </c>
      <c r="I83" s="18" t="e">
        <f>VLOOKUP(E83,A4数据库!C:P,2,0)</f>
        <v>#VALUE!</v>
      </c>
      <c r="J83" s="18" t="e">
        <f>VLOOKUP(E83,A4数据库!C:P,3,0)</f>
        <v>#VALUE!</v>
      </c>
      <c r="K83" s="18" t="e">
        <f>VLOOKUP(E83,A4数据库!C:P,4,0)</f>
        <v>#VALUE!</v>
      </c>
      <c r="L83" s="18" t="e">
        <f>VLOOKUP(E83,A4数据库!C:P,5,0)</f>
        <v>#VALUE!</v>
      </c>
      <c r="M83" s="18" t="e">
        <f>VLOOKUP(E83,A4数据库!C:P,6,0)</f>
        <v>#VALUE!</v>
      </c>
      <c r="N83" s="19" t="e">
        <f t="shared" si="9"/>
        <v>#VALUE!</v>
      </c>
      <c r="O83" s="18" t="e">
        <f>VLOOKUP(E83,A4数据库!C:P,7,0)</f>
        <v>#VALUE!</v>
      </c>
      <c r="P83" s="18" t="e">
        <f>VLOOKUP(E83,A4数据库!C:P,13,0)</f>
        <v>#VALUE!</v>
      </c>
      <c r="Q83" s="18"/>
      <c r="R83" s="18" t="e">
        <f>VLOOKUP(E83,A4数据库!C:P,8,0)</f>
        <v>#VALUE!</v>
      </c>
      <c r="S83" s="18" t="e">
        <f>VLOOKUP(E83,A4数据库!C:P,9,0)</f>
        <v>#VALUE!</v>
      </c>
      <c r="T83" s="18" t="e">
        <f>VLOOKUP(E83,A4数据库!C:P,10,0)*C83</f>
        <v>#VALUE!</v>
      </c>
      <c r="U83" s="18" t="e">
        <f>VLOOKUP(E83,A4数据库!C:P,11,0)</f>
        <v>#VALUE!</v>
      </c>
      <c r="V83" s="18" t="e">
        <f>VLOOKUP(E83,A4数据库!C:P,14,0)</f>
        <v>#VALUE!</v>
      </c>
      <c r="W83" s="18"/>
    </row>
    <row r="84" spans="1:23" x14ac:dyDescent="0.25">
      <c r="A84" s="58"/>
      <c r="B84" s="3"/>
      <c r="C84" s="3"/>
      <c r="D84" s="3"/>
      <c r="E84" s="18" t="e">
        <f t="shared" si="5"/>
        <v>#VALUE!</v>
      </c>
      <c r="F84" s="18" t="str">
        <f t="shared" si="6"/>
        <v/>
      </c>
      <c r="G84" s="18" t="str">
        <f t="shared" si="7"/>
        <v/>
      </c>
      <c r="H84" s="18" t="e">
        <f t="shared" si="8"/>
        <v>#VALUE!</v>
      </c>
      <c r="I84" s="18" t="e">
        <f>VLOOKUP(E84,A4数据库!C:P,2,0)</f>
        <v>#VALUE!</v>
      </c>
      <c r="J84" s="18" t="e">
        <f>VLOOKUP(E84,A4数据库!C:P,3,0)</f>
        <v>#VALUE!</v>
      </c>
      <c r="K84" s="18" t="e">
        <f>VLOOKUP(E84,A4数据库!C:P,4,0)</f>
        <v>#VALUE!</v>
      </c>
      <c r="L84" s="18" t="e">
        <f>VLOOKUP(E84,A4数据库!C:P,5,0)</f>
        <v>#VALUE!</v>
      </c>
      <c r="M84" s="18" t="e">
        <f>VLOOKUP(E84,A4数据库!C:P,6,0)</f>
        <v>#VALUE!</v>
      </c>
      <c r="N84" s="19" t="e">
        <f t="shared" si="9"/>
        <v>#VALUE!</v>
      </c>
      <c r="O84" s="18" t="e">
        <f>VLOOKUP(E84,A4数据库!C:P,7,0)</f>
        <v>#VALUE!</v>
      </c>
      <c r="P84" s="18" t="e">
        <f>VLOOKUP(E84,A4数据库!C:P,13,0)</f>
        <v>#VALUE!</v>
      </c>
      <c r="Q84" s="18"/>
      <c r="R84" s="18" t="e">
        <f>VLOOKUP(E84,A4数据库!C:P,8,0)</f>
        <v>#VALUE!</v>
      </c>
      <c r="S84" s="18" t="e">
        <f>VLOOKUP(E84,A4数据库!C:P,9,0)</f>
        <v>#VALUE!</v>
      </c>
      <c r="T84" s="18" t="e">
        <f>VLOOKUP(E84,A4数据库!C:P,10,0)*C84</f>
        <v>#VALUE!</v>
      </c>
      <c r="U84" s="18" t="e">
        <f>VLOOKUP(E84,A4数据库!C:P,11,0)</f>
        <v>#VALUE!</v>
      </c>
      <c r="V84" s="18" t="e">
        <f>VLOOKUP(E84,A4数据库!C:P,14,0)</f>
        <v>#VALUE!</v>
      </c>
      <c r="W84" s="18"/>
    </row>
    <row r="85" spans="1:23" x14ac:dyDescent="0.25">
      <c r="A85" s="58"/>
      <c r="B85" s="3"/>
      <c r="C85" s="3"/>
      <c r="D85" s="3"/>
      <c r="E85" s="18" t="e">
        <f t="shared" si="5"/>
        <v>#VALUE!</v>
      </c>
      <c r="F85" s="18" t="str">
        <f t="shared" si="6"/>
        <v/>
      </c>
      <c r="G85" s="18" t="str">
        <f t="shared" si="7"/>
        <v/>
      </c>
      <c r="H85" s="18" t="e">
        <f t="shared" si="8"/>
        <v>#VALUE!</v>
      </c>
      <c r="I85" s="18" t="e">
        <f>VLOOKUP(E85,A4数据库!C:P,2,0)</f>
        <v>#VALUE!</v>
      </c>
      <c r="J85" s="18" t="e">
        <f>VLOOKUP(E85,A4数据库!C:P,3,0)</f>
        <v>#VALUE!</v>
      </c>
      <c r="K85" s="18" t="e">
        <f>VLOOKUP(E85,A4数据库!C:P,4,0)</f>
        <v>#VALUE!</v>
      </c>
      <c r="L85" s="18" t="e">
        <f>VLOOKUP(E85,A4数据库!C:P,5,0)</f>
        <v>#VALUE!</v>
      </c>
      <c r="M85" s="18" t="e">
        <f>VLOOKUP(E85,A4数据库!C:P,6,0)</f>
        <v>#VALUE!</v>
      </c>
      <c r="N85" s="19" t="e">
        <f t="shared" si="9"/>
        <v>#VALUE!</v>
      </c>
      <c r="O85" s="18" t="e">
        <f>VLOOKUP(E85,A4数据库!C:P,7,0)</f>
        <v>#VALUE!</v>
      </c>
      <c r="P85" s="18" t="e">
        <f>VLOOKUP(E85,A4数据库!C:P,13,0)</f>
        <v>#VALUE!</v>
      </c>
      <c r="Q85" s="18"/>
      <c r="R85" s="18" t="e">
        <f>VLOOKUP(E85,A4数据库!C:P,8,0)</f>
        <v>#VALUE!</v>
      </c>
      <c r="S85" s="18" t="e">
        <f>VLOOKUP(E85,A4数据库!C:P,9,0)</f>
        <v>#VALUE!</v>
      </c>
      <c r="T85" s="18" t="e">
        <f>VLOOKUP(E85,A4数据库!C:P,10,0)*C85</f>
        <v>#VALUE!</v>
      </c>
      <c r="U85" s="18" t="e">
        <f>VLOOKUP(E85,A4数据库!C:P,11,0)</f>
        <v>#VALUE!</v>
      </c>
      <c r="V85" s="18" t="e">
        <f>VLOOKUP(E85,A4数据库!C:P,14,0)</f>
        <v>#VALUE!</v>
      </c>
      <c r="W85" s="18"/>
    </row>
    <row r="86" spans="1:23" x14ac:dyDescent="0.25">
      <c r="A86" s="58"/>
      <c r="B86" s="3"/>
      <c r="C86" s="3"/>
      <c r="D86" s="3"/>
      <c r="E86" s="18" t="e">
        <f t="shared" si="5"/>
        <v>#VALUE!</v>
      </c>
      <c r="F86" s="18" t="str">
        <f t="shared" si="6"/>
        <v/>
      </c>
      <c r="G86" s="18" t="str">
        <f t="shared" si="7"/>
        <v/>
      </c>
      <c r="H86" s="18" t="e">
        <f t="shared" si="8"/>
        <v>#VALUE!</v>
      </c>
      <c r="I86" s="18" t="e">
        <f>VLOOKUP(E86,A4数据库!C:P,2,0)</f>
        <v>#VALUE!</v>
      </c>
      <c r="J86" s="18" t="e">
        <f>VLOOKUP(E86,A4数据库!C:P,3,0)</f>
        <v>#VALUE!</v>
      </c>
      <c r="K86" s="18" t="e">
        <f>VLOOKUP(E86,A4数据库!C:P,4,0)</f>
        <v>#VALUE!</v>
      </c>
      <c r="L86" s="18" t="e">
        <f>VLOOKUP(E86,A4数据库!C:P,5,0)</f>
        <v>#VALUE!</v>
      </c>
      <c r="M86" s="18" t="e">
        <f>VLOOKUP(E86,A4数据库!C:P,6,0)</f>
        <v>#VALUE!</v>
      </c>
      <c r="N86" s="19" t="e">
        <f t="shared" si="9"/>
        <v>#VALUE!</v>
      </c>
      <c r="O86" s="18" t="e">
        <f>VLOOKUP(E86,A4数据库!C:P,7,0)</f>
        <v>#VALUE!</v>
      </c>
      <c r="P86" s="18" t="e">
        <f>VLOOKUP(E86,A4数据库!C:P,13,0)</f>
        <v>#VALUE!</v>
      </c>
      <c r="Q86" s="18"/>
      <c r="R86" s="18" t="e">
        <f>VLOOKUP(E86,A4数据库!C:P,8,0)</f>
        <v>#VALUE!</v>
      </c>
      <c r="S86" s="18" t="e">
        <f>VLOOKUP(E86,A4数据库!C:P,9,0)</f>
        <v>#VALUE!</v>
      </c>
      <c r="T86" s="18" t="e">
        <f>VLOOKUP(E86,A4数据库!C:P,10,0)*C86</f>
        <v>#VALUE!</v>
      </c>
      <c r="U86" s="18" t="e">
        <f>VLOOKUP(E86,A4数据库!C:P,11,0)</f>
        <v>#VALUE!</v>
      </c>
      <c r="V86" s="18" t="e">
        <f>VLOOKUP(E86,A4数据库!C:P,14,0)</f>
        <v>#VALUE!</v>
      </c>
      <c r="W86" s="18"/>
    </row>
    <row r="87" spans="1:23" x14ac:dyDescent="0.25">
      <c r="A87" s="58"/>
      <c r="B87" s="3"/>
      <c r="C87" s="3"/>
      <c r="D87" s="3"/>
      <c r="E87" s="18" t="e">
        <f t="shared" si="5"/>
        <v>#VALUE!</v>
      </c>
      <c r="F87" s="18" t="str">
        <f t="shared" si="6"/>
        <v/>
      </c>
      <c r="G87" s="18" t="str">
        <f t="shared" si="7"/>
        <v/>
      </c>
      <c r="H87" s="18" t="e">
        <f t="shared" si="8"/>
        <v>#VALUE!</v>
      </c>
      <c r="I87" s="18" t="e">
        <f>VLOOKUP(E87,A4数据库!C:P,2,0)</f>
        <v>#VALUE!</v>
      </c>
      <c r="J87" s="18" t="e">
        <f>VLOOKUP(E87,A4数据库!C:P,3,0)</f>
        <v>#VALUE!</v>
      </c>
      <c r="K87" s="18" t="e">
        <f>VLOOKUP(E87,A4数据库!C:P,4,0)</f>
        <v>#VALUE!</v>
      </c>
      <c r="L87" s="18" t="e">
        <f>VLOOKUP(E87,A4数据库!C:P,5,0)</f>
        <v>#VALUE!</v>
      </c>
      <c r="M87" s="18" t="e">
        <f>VLOOKUP(E87,A4数据库!C:P,6,0)</f>
        <v>#VALUE!</v>
      </c>
      <c r="N87" s="19" t="e">
        <f t="shared" si="9"/>
        <v>#VALUE!</v>
      </c>
      <c r="O87" s="18" t="e">
        <f>VLOOKUP(E87,A4数据库!C:P,7,0)</f>
        <v>#VALUE!</v>
      </c>
      <c r="P87" s="18" t="e">
        <f>VLOOKUP(E87,A4数据库!C:P,13,0)</f>
        <v>#VALUE!</v>
      </c>
      <c r="Q87" s="18"/>
      <c r="R87" s="18" t="e">
        <f>VLOOKUP(E87,A4数据库!C:P,8,0)</f>
        <v>#VALUE!</v>
      </c>
      <c r="S87" s="18" t="e">
        <f>VLOOKUP(E87,A4数据库!C:P,9,0)</f>
        <v>#VALUE!</v>
      </c>
      <c r="T87" s="18" t="e">
        <f>VLOOKUP(E87,A4数据库!C:P,10,0)*C87</f>
        <v>#VALUE!</v>
      </c>
      <c r="U87" s="18" t="e">
        <f>VLOOKUP(E87,A4数据库!C:P,11,0)</f>
        <v>#VALUE!</v>
      </c>
      <c r="V87" s="18" t="e">
        <f>VLOOKUP(E87,A4数据库!C:P,14,0)</f>
        <v>#VALUE!</v>
      </c>
      <c r="W87" s="18"/>
    </row>
    <row r="88" spans="1:23" x14ac:dyDescent="0.25">
      <c r="A88" s="58"/>
      <c r="B88" s="3"/>
      <c r="C88" s="3"/>
      <c r="D88" s="3"/>
      <c r="E88" s="18" t="e">
        <f t="shared" si="5"/>
        <v>#VALUE!</v>
      </c>
      <c r="F88" s="18" t="str">
        <f t="shared" si="6"/>
        <v/>
      </c>
      <c r="G88" s="18" t="str">
        <f t="shared" si="7"/>
        <v/>
      </c>
      <c r="H88" s="18" t="e">
        <f t="shared" si="8"/>
        <v>#VALUE!</v>
      </c>
      <c r="I88" s="18" t="e">
        <f>VLOOKUP(E88,A4数据库!C:P,2,0)</f>
        <v>#VALUE!</v>
      </c>
      <c r="J88" s="18" t="e">
        <f>VLOOKUP(E88,A4数据库!C:P,3,0)</f>
        <v>#VALUE!</v>
      </c>
      <c r="K88" s="18" t="e">
        <f>VLOOKUP(E88,A4数据库!C:P,4,0)</f>
        <v>#VALUE!</v>
      </c>
      <c r="L88" s="18" t="e">
        <f>VLOOKUP(E88,A4数据库!C:P,5,0)</f>
        <v>#VALUE!</v>
      </c>
      <c r="M88" s="18" t="e">
        <f>VLOOKUP(E88,A4数据库!C:P,6,0)</f>
        <v>#VALUE!</v>
      </c>
      <c r="N88" s="19" t="e">
        <f t="shared" si="9"/>
        <v>#VALUE!</v>
      </c>
      <c r="O88" s="18" t="e">
        <f>VLOOKUP(E88,A4数据库!C:P,7,0)</f>
        <v>#VALUE!</v>
      </c>
      <c r="P88" s="18" t="e">
        <f>VLOOKUP(E88,A4数据库!C:P,13,0)</f>
        <v>#VALUE!</v>
      </c>
      <c r="Q88" s="18"/>
      <c r="R88" s="18" t="e">
        <f>VLOOKUP(E88,A4数据库!C:P,8,0)</f>
        <v>#VALUE!</v>
      </c>
      <c r="S88" s="18" t="e">
        <f>VLOOKUP(E88,A4数据库!C:P,9,0)</f>
        <v>#VALUE!</v>
      </c>
      <c r="T88" s="18" t="e">
        <f>VLOOKUP(E88,A4数据库!C:P,10,0)*C88</f>
        <v>#VALUE!</v>
      </c>
      <c r="U88" s="18" t="e">
        <f>VLOOKUP(E88,A4数据库!C:P,11,0)</f>
        <v>#VALUE!</v>
      </c>
      <c r="V88" s="18" t="e">
        <f>VLOOKUP(E88,A4数据库!C:P,14,0)</f>
        <v>#VALUE!</v>
      </c>
      <c r="W88" s="18"/>
    </row>
    <row r="89" spans="1:23" x14ac:dyDescent="0.25">
      <c r="A89" s="58"/>
      <c r="B89" s="3"/>
      <c r="C89" s="3"/>
      <c r="D89" s="3"/>
      <c r="E89" s="18" t="e">
        <f t="shared" si="5"/>
        <v>#VALUE!</v>
      </c>
      <c r="F89" s="18" t="str">
        <f t="shared" si="6"/>
        <v/>
      </c>
      <c r="G89" s="18" t="str">
        <f t="shared" si="7"/>
        <v/>
      </c>
      <c r="H89" s="18" t="e">
        <f t="shared" si="8"/>
        <v>#VALUE!</v>
      </c>
      <c r="I89" s="18" t="e">
        <f>VLOOKUP(E89,A4数据库!C:P,2,0)</f>
        <v>#VALUE!</v>
      </c>
      <c r="J89" s="18" t="e">
        <f>VLOOKUP(E89,A4数据库!C:P,3,0)</f>
        <v>#VALUE!</v>
      </c>
      <c r="K89" s="18" t="e">
        <f>VLOOKUP(E89,A4数据库!C:P,4,0)</f>
        <v>#VALUE!</v>
      </c>
      <c r="L89" s="18" t="e">
        <f>VLOOKUP(E89,A4数据库!C:P,5,0)</f>
        <v>#VALUE!</v>
      </c>
      <c r="M89" s="18" t="e">
        <f>VLOOKUP(E89,A4数据库!C:P,6,0)</f>
        <v>#VALUE!</v>
      </c>
      <c r="N89" s="19" t="e">
        <f t="shared" si="9"/>
        <v>#VALUE!</v>
      </c>
      <c r="O89" s="18" t="e">
        <f>VLOOKUP(E89,A4数据库!C:P,7,0)</f>
        <v>#VALUE!</v>
      </c>
      <c r="P89" s="18" t="e">
        <f>VLOOKUP(E89,A4数据库!C:P,13,0)</f>
        <v>#VALUE!</v>
      </c>
      <c r="Q89" s="18"/>
      <c r="R89" s="18" t="e">
        <f>VLOOKUP(E89,A4数据库!C:P,8,0)</f>
        <v>#VALUE!</v>
      </c>
      <c r="S89" s="18" t="e">
        <f>VLOOKUP(E89,A4数据库!C:P,9,0)</f>
        <v>#VALUE!</v>
      </c>
      <c r="T89" s="18" t="e">
        <f>VLOOKUP(E89,A4数据库!C:P,10,0)*C89</f>
        <v>#VALUE!</v>
      </c>
      <c r="U89" s="18" t="e">
        <f>VLOOKUP(E89,A4数据库!C:P,11,0)</f>
        <v>#VALUE!</v>
      </c>
      <c r="V89" s="18" t="e">
        <f>VLOOKUP(E89,A4数据库!C:P,14,0)</f>
        <v>#VALUE!</v>
      </c>
      <c r="W89" s="18"/>
    </row>
    <row r="90" spans="1:23" x14ac:dyDescent="0.25">
      <c r="A90" s="58"/>
      <c r="B90" s="3"/>
      <c r="C90" s="3"/>
      <c r="D90" s="3"/>
      <c r="E90" s="18" t="e">
        <f t="shared" si="5"/>
        <v>#VALUE!</v>
      </c>
      <c r="F90" s="18" t="str">
        <f t="shared" si="6"/>
        <v/>
      </c>
      <c r="G90" s="18" t="str">
        <f t="shared" si="7"/>
        <v/>
      </c>
      <c r="H90" s="18" t="e">
        <f t="shared" si="8"/>
        <v>#VALUE!</v>
      </c>
      <c r="I90" s="18" t="e">
        <f>VLOOKUP(E90,A4数据库!C:P,2,0)</f>
        <v>#VALUE!</v>
      </c>
      <c r="J90" s="18" t="e">
        <f>VLOOKUP(E90,A4数据库!C:P,3,0)</f>
        <v>#VALUE!</v>
      </c>
      <c r="K90" s="18" t="e">
        <f>VLOOKUP(E90,A4数据库!C:P,4,0)</f>
        <v>#VALUE!</v>
      </c>
      <c r="L90" s="18" t="e">
        <f>VLOOKUP(E90,A4数据库!C:P,5,0)</f>
        <v>#VALUE!</v>
      </c>
      <c r="M90" s="18" t="e">
        <f>VLOOKUP(E90,A4数据库!C:P,6,0)</f>
        <v>#VALUE!</v>
      </c>
      <c r="N90" s="19" t="e">
        <f t="shared" si="9"/>
        <v>#VALUE!</v>
      </c>
      <c r="O90" s="18" t="e">
        <f>VLOOKUP(E90,A4数据库!C:P,7,0)</f>
        <v>#VALUE!</v>
      </c>
      <c r="P90" s="18" t="e">
        <f>VLOOKUP(E90,A4数据库!C:P,13,0)</f>
        <v>#VALUE!</v>
      </c>
      <c r="Q90" s="18"/>
      <c r="R90" s="18" t="e">
        <f>VLOOKUP(E90,A4数据库!C:P,8,0)</f>
        <v>#VALUE!</v>
      </c>
      <c r="S90" s="18" t="e">
        <f>VLOOKUP(E90,A4数据库!C:P,9,0)</f>
        <v>#VALUE!</v>
      </c>
      <c r="T90" s="18" t="e">
        <f>VLOOKUP(E90,A4数据库!C:P,10,0)*C90</f>
        <v>#VALUE!</v>
      </c>
      <c r="U90" s="18" t="e">
        <f>VLOOKUP(E90,A4数据库!C:P,11,0)</f>
        <v>#VALUE!</v>
      </c>
      <c r="V90" s="18" t="e">
        <f>VLOOKUP(E90,A4数据库!C:P,14,0)</f>
        <v>#VALUE!</v>
      </c>
      <c r="W90" s="18"/>
    </row>
    <row r="91" spans="1:23" x14ac:dyDescent="0.25">
      <c r="A91" s="58"/>
      <c r="B91" s="3"/>
      <c r="C91" s="3"/>
      <c r="D91" s="3"/>
      <c r="E91" s="18" t="e">
        <f t="shared" si="5"/>
        <v>#VALUE!</v>
      </c>
      <c r="F91" s="18" t="str">
        <f t="shared" si="6"/>
        <v/>
      </c>
      <c r="G91" s="18" t="str">
        <f t="shared" si="7"/>
        <v/>
      </c>
      <c r="H91" s="18" t="e">
        <f t="shared" si="8"/>
        <v>#VALUE!</v>
      </c>
      <c r="I91" s="18" t="e">
        <f>VLOOKUP(E91,A4数据库!C:P,2,0)</f>
        <v>#VALUE!</v>
      </c>
      <c r="J91" s="18" t="e">
        <f>VLOOKUP(E91,A4数据库!C:P,3,0)</f>
        <v>#VALUE!</v>
      </c>
      <c r="K91" s="18" t="e">
        <f>VLOOKUP(E91,A4数据库!C:P,4,0)</f>
        <v>#VALUE!</v>
      </c>
      <c r="L91" s="18" t="e">
        <f>VLOOKUP(E91,A4数据库!C:P,5,0)</f>
        <v>#VALUE!</v>
      </c>
      <c r="M91" s="18" t="e">
        <f>VLOOKUP(E91,A4数据库!C:P,6,0)</f>
        <v>#VALUE!</v>
      </c>
      <c r="N91" s="19" t="e">
        <f t="shared" si="9"/>
        <v>#VALUE!</v>
      </c>
      <c r="O91" s="18" t="e">
        <f>VLOOKUP(E91,A4数据库!C:P,7,0)</f>
        <v>#VALUE!</v>
      </c>
      <c r="P91" s="18" t="e">
        <f>VLOOKUP(E91,A4数据库!C:P,13,0)</f>
        <v>#VALUE!</v>
      </c>
      <c r="Q91" s="18"/>
      <c r="R91" s="18" t="e">
        <f>VLOOKUP(E91,A4数据库!C:P,8,0)</f>
        <v>#VALUE!</v>
      </c>
      <c r="S91" s="18" t="e">
        <f>VLOOKUP(E91,A4数据库!C:P,9,0)</f>
        <v>#VALUE!</v>
      </c>
      <c r="T91" s="18" t="e">
        <f>VLOOKUP(E91,A4数据库!C:P,10,0)*C91</f>
        <v>#VALUE!</v>
      </c>
      <c r="U91" s="18" t="e">
        <f>VLOOKUP(E91,A4数据库!C:P,11,0)</f>
        <v>#VALUE!</v>
      </c>
      <c r="V91" s="18" t="e">
        <f>VLOOKUP(E91,A4数据库!C:P,14,0)</f>
        <v>#VALUE!</v>
      </c>
      <c r="W91" s="18"/>
    </row>
    <row r="92" spans="1:23" x14ac:dyDescent="0.25">
      <c r="A92" s="58"/>
      <c r="B92" s="3"/>
      <c r="C92" s="3"/>
      <c r="D92" s="3"/>
      <c r="E92" s="18" t="e">
        <f t="shared" si="5"/>
        <v>#VALUE!</v>
      </c>
      <c r="F92" s="18" t="str">
        <f t="shared" si="6"/>
        <v/>
      </c>
      <c r="G92" s="18" t="str">
        <f t="shared" si="7"/>
        <v/>
      </c>
      <c r="H92" s="18" t="e">
        <f t="shared" si="8"/>
        <v>#VALUE!</v>
      </c>
      <c r="I92" s="18" t="e">
        <f>VLOOKUP(E92,A4数据库!C:P,2,0)</f>
        <v>#VALUE!</v>
      </c>
      <c r="J92" s="18" t="e">
        <f>VLOOKUP(E92,A4数据库!C:P,3,0)</f>
        <v>#VALUE!</v>
      </c>
      <c r="K92" s="18" t="e">
        <f>VLOOKUP(E92,A4数据库!C:P,4,0)</f>
        <v>#VALUE!</v>
      </c>
      <c r="L92" s="18" t="e">
        <f>VLOOKUP(E92,A4数据库!C:P,5,0)</f>
        <v>#VALUE!</v>
      </c>
      <c r="M92" s="18" t="e">
        <f>VLOOKUP(E92,A4数据库!C:P,6,0)</f>
        <v>#VALUE!</v>
      </c>
      <c r="N92" s="19" t="e">
        <f t="shared" si="9"/>
        <v>#VALUE!</v>
      </c>
      <c r="O92" s="18" t="e">
        <f>VLOOKUP(E92,A4数据库!C:P,7,0)</f>
        <v>#VALUE!</v>
      </c>
      <c r="P92" s="18" t="e">
        <f>VLOOKUP(E92,A4数据库!C:P,13,0)</f>
        <v>#VALUE!</v>
      </c>
      <c r="Q92" s="18"/>
      <c r="R92" s="18" t="e">
        <f>VLOOKUP(E92,A4数据库!C:P,8,0)</f>
        <v>#VALUE!</v>
      </c>
      <c r="S92" s="18" t="e">
        <f>VLOOKUP(E92,A4数据库!C:P,9,0)</f>
        <v>#VALUE!</v>
      </c>
      <c r="T92" s="18" t="e">
        <f>VLOOKUP(E92,A4数据库!C:P,10,0)*C92</f>
        <v>#VALUE!</v>
      </c>
      <c r="U92" s="18" t="e">
        <f>VLOOKUP(E92,A4数据库!C:P,11,0)</f>
        <v>#VALUE!</v>
      </c>
      <c r="V92" s="18" t="e">
        <f>VLOOKUP(E92,A4数据库!C:P,14,0)</f>
        <v>#VALUE!</v>
      </c>
      <c r="W92" s="18"/>
    </row>
    <row r="93" spans="1:23" x14ac:dyDescent="0.25">
      <c r="A93" s="58"/>
      <c r="B93" s="3"/>
      <c r="C93" s="3"/>
      <c r="D93" s="3"/>
      <c r="E93" s="18" t="e">
        <f t="shared" si="5"/>
        <v>#VALUE!</v>
      </c>
      <c r="F93" s="18" t="str">
        <f t="shared" si="6"/>
        <v/>
      </c>
      <c r="G93" s="18" t="str">
        <f t="shared" si="7"/>
        <v/>
      </c>
      <c r="H93" s="18" t="e">
        <f t="shared" si="8"/>
        <v>#VALUE!</v>
      </c>
      <c r="I93" s="18" t="e">
        <f>VLOOKUP(E93,A4数据库!C:P,2,0)</f>
        <v>#VALUE!</v>
      </c>
      <c r="J93" s="18" t="e">
        <f>VLOOKUP(E93,A4数据库!C:P,3,0)</f>
        <v>#VALUE!</v>
      </c>
      <c r="K93" s="18" t="e">
        <f>VLOOKUP(E93,A4数据库!C:P,4,0)</f>
        <v>#VALUE!</v>
      </c>
      <c r="L93" s="18" t="e">
        <f>VLOOKUP(E93,A4数据库!C:P,5,0)</f>
        <v>#VALUE!</v>
      </c>
      <c r="M93" s="18" t="e">
        <f>VLOOKUP(E93,A4数据库!C:P,6,0)</f>
        <v>#VALUE!</v>
      </c>
      <c r="N93" s="19" t="e">
        <f t="shared" si="9"/>
        <v>#VALUE!</v>
      </c>
      <c r="O93" s="18" t="e">
        <f>VLOOKUP(E93,A4数据库!C:P,7,0)</f>
        <v>#VALUE!</v>
      </c>
      <c r="P93" s="18" t="e">
        <f>VLOOKUP(E93,A4数据库!C:P,13,0)</f>
        <v>#VALUE!</v>
      </c>
      <c r="Q93" s="18"/>
      <c r="R93" s="18" t="e">
        <f>VLOOKUP(E93,A4数据库!C:P,8,0)</f>
        <v>#VALUE!</v>
      </c>
      <c r="S93" s="18" t="e">
        <f>VLOOKUP(E93,A4数据库!C:P,9,0)</f>
        <v>#VALUE!</v>
      </c>
      <c r="T93" s="18" t="e">
        <f>VLOOKUP(E93,A4数据库!C:P,10,0)*C93</f>
        <v>#VALUE!</v>
      </c>
      <c r="U93" s="18" t="e">
        <f>VLOOKUP(E93,A4数据库!C:P,11,0)</f>
        <v>#VALUE!</v>
      </c>
      <c r="V93" s="18" t="e">
        <f>VLOOKUP(E93,A4数据库!C:P,14,0)</f>
        <v>#VALUE!</v>
      </c>
      <c r="W93" s="18"/>
    </row>
    <row r="94" spans="1:23" x14ac:dyDescent="0.25">
      <c r="A94" s="58"/>
      <c r="B94" s="3"/>
      <c r="C94" s="3"/>
      <c r="D94" s="3"/>
      <c r="E94" s="18" t="e">
        <f t="shared" si="5"/>
        <v>#VALUE!</v>
      </c>
      <c r="F94" s="18" t="str">
        <f t="shared" si="6"/>
        <v/>
      </c>
      <c r="G94" s="18" t="str">
        <f t="shared" si="7"/>
        <v/>
      </c>
      <c r="H94" s="18" t="e">
        <f t="shared" si="8"/>
        <v>#VALUE!</v>
      </c>
      <c r="I94" s="18" t="e">
        <f>VLOOKUP(E94,A4数据库!C:P,2,0)</f>
        <v>#VALUE!</v>
      </c>
      <c r="J94" s="18" t="e">
        <f>VLOOKUP(E94,A4数据库!C:P,3,0)</f>
        <v>#VALUE!</v>
      </c>
      <c r="K94" s="18" t="e">
        <f>VLOOKUP(E94,A4数据库!C:P,4,0)</f>
        <v>#VALUE!</v>
      </c>
      <c r="L94" s="18" t="e">
        <f>VLOOKUP(E94,A4数据库!C:P,5,0)</f>
        <v>#VALUE!</v>
      </c>
      <c r="M94" s="18" t="e">
        <f>VLOOKUP(E94,A4数据库!C:P,6,0)</f>
        <v>#VALUE!</v>
      </c>
      <c r="N94" s="19" t="e">
        <f t="shared" si="9"/>
        <v>#VALUE!</v>
      </c>
      <c r="O94" s="18" t="e">
        <f>VLOOKUP(E94,A4数据库!C:P,7,0)</f>
        <v>#VALUE!</v>
      </c>
      <c r="P94" s="18" t="e">
        <f>VLOOKUP(E94,A4数据库!C:P,13,0)</f>
        <v>#VALUE!</v>
      </c>
      <c r="Q94" s="18"/>
      <c r="R94" s="18" t="e">
        <f>VLOOKUP(E94,A4数据库!C:P,8,0)</f>
        <v>#VALUE!</v>
      </c>
      <c r="S94" s="18" t="e">
        <f>VLOOKUP(E94,A4数据库!C:P,9,0)</f>
        <v>#VALUE!</v>
      </c>
      <c r="T94" s="18" t="e">
        <f>VLOOKUP(E94,A4数据库!C:P,10,0)*C94</f>
        <v>#VALUE!</v>
      </c>
      <c r="U94" s="18" t="e">
        <f>VLOOKUP(E94,A4数据库!C:P,11,0)</f>
        <v>#VALUE!</v>
      </c>
      <c r="V94" s="18" t="e">
        <f>VLOOKUP(E94,A4数据库!C:P,14,0)</f>
        <v>#VALUE!</v>
      </c>
      <c r="W94" s="18"/>
    </row>
    <row r="95" spans="1:23" x14ac:dyDescent="0.25">
      <c r="A95" s="58"/>
      <c r="B95" s="3"/>
      <c r="C95" s="3"/>
      <c r="D95" s="3"/>
      <c r="E95" s="18" t="e">
        <f t="shared" si="5"/>
        <v>#VALUE!</v>
      </c>
      <c r="F95" s="18" t="str">
        <f t="shared" si="6"/>
        <v/>
      </c>
      <c r="G95" s="18" t="str">
        <f t="shared" si="7"/>
        <v/>
      </c>
      <c r="H95" s="18" t="e">
        <f t="shared" si="8"/>
        <v>#VALUE!</v>
      </c>
      <c r="I95" s="18" t="e">
        <f>VLOOKUP(E95,A4数据库!C:P,2,0)</f>
        <v>#VALUE!</v>
      </c>
      <c r="J95" s="18" t="e">
        <f>VLOOKUP(E95,A4数据库!C:P,3,0)</f>
        <v>#VALUE!</v>
      </c>
      <c r="K95" s="18" t="e">
        <f>VLOOKUP(E95,A4数据库!C:P,4,0)</f>
        <v>#VALUE!</v>
      </c>
      <c r="L95" s="18" t="e">
        <f>VLOOKUP(E95,A4数据库!C:P,5,0)</f>
        <v>#VALUE!</v>
      </c>
      <c r="M95" s="18" t="e">
        <f>VLOOKUP(E95,A4数据库!C:P,6,0)</f>
        <v>#VALUE!</v>
      </c>
      <c r="N95" s="19" t="e">
        <f t="shared" si="9"/>
        <v>#VALUE!</v>
      </c>
      <c r="O95" s="18" t="e">
        <f>VLOOKUP(E95,A4数据库!C:P,7,0)</f>
        <v>#VALUE!</v>
      </c>
      <c r="P95" s="18" t="e">
        <f>VLOOKUP(E95,A4数据库!C:P,13,0)</f>
        <v>#VALUE!</v>
      </c>
      <c r="Q95" s="18"/>
      <c r="R95" s="18" t="e">
        <f>VLOOKUP(E95,A4数据库!C:P,8,0)</f>
        <v>#VALUE!</v>
      </c>
      <c r="S95" s="18" t="e">
        <f>VLOOKUP(E95,A4数据库!C:P,9,0)</f>
        <v>#VALUE!</v>
      </c>
      <c r="T95" s="18" t="e">
        <f>VLOOKUP(E95,A4数据库!C:P,10,0)*C95</f>
        <v>#VALUE!</v>
      </c>
      <c r="U95" s="18" t="e">
        <f>VLOOKUP(E95,A4数据库!C:P,11,0)</f>
        <v>#VALUE!</v>
      </c>
      <c r="V95" s="18" t="e">
        <f>VLOOKUP(E95,A4数据库!C:P,14,0)</f>
        <v>#VALUE!</v>
      </c>
      <c r="W95" s="18"/>
    </row>
    <row r="96" spans="1:23" x14ac:dyDescent="0.25">
      <c r="A96" s="58"/>
      <c r="B96" s="3"/>
      <c r="C96" s="3"/>
      <c r="D96" s="3"/>
      <c r="E96" s="18" t="e">
        <f t="shared" si="5"/>
        <v>#VALUE!</v>
      </c>
      <c r="F96" s="18" t="str">
        <f t="shared" si="6"/>
        <v/>
      </c>
      <c r="G96" s="18" t="str">
        <f t="shared" si="7"/>
        <v/>
      </c>
      <c r="H96" s="18" t="e">
        <f t="shared" si="8"/>
        <v>#VALUE!</v>
      </c>
      <c r="I96" s="18" t="e">
        <f>VLOOKUP(E96,A4数据库!C:P,2,0)</f>
        <v>#VALUE!</v>
      </c>
      <c r="J96" s="18" t="e">
        <f>VLOOKUP(E96,A4数据库!C:P,3,0)</f>
        <v>#VALUE!</v>
      </c>
      <c r="K96" s="18" t="e">
        <f>VLOOKUP(E96,A4数据库!C:P,4,0)</f>
        <v>#VALUE!</v>
      </c>
      <c r="L96" s="18" t="e">
        <f>VLOOKUP(E96,A4数据库!C:P,5,0)</f>
        <v>#VALUE!</v>
      </c>
      <c r="M96" s="18" t="e">
        <f>VLOOKUP(E96,A4数据库!C:P,6,0)</f>
        <v>#VALUE!</v>
      </c>
      <c r="N96" s="19" t="e">
        <f t="shared" si="9"/>
        <v>#VALUE!</v>
      </c>
      <c r="O96" s="18" t="e">
        <f>VLOOKUP(E96,A4数据库!C:P,7,0)</f>
        <v>#VALUE!</v>
      </c>
      <c r="P96" s="18" t="e">
        <f>VLOOKUP(E96,A4数据库!C:P,13,0)</f>
        <v>#VALUE!</v>
      </c>
      <c r="Q96" s="18"/>
      <c r="R96" s="18" t="e">
        <f>VLOOKUP(E96,A4数据库!C:P,8,0)</f>
        <v>#VALUE!</v>
      </c>
      <c r="S96" s="18" t="e">
        <f>VLOOKUP(E96,A4数据库!C:P,9,0)</f>
        <v>#VALUE!</v>
      </c>
      <c r="T96" s="18" t="e">
        <f>VLOOKUP(E96,A4数据库!C:P,10,0)*C96</f>
        <v>#VALUE!</v>
      </c>
      <c r="U96" s="18" t="e">
        <f>VLOOKUP(E96,A4数据库!C:P,11,0)</f>
        <v>#VALUE!</v>
      </c>
      <c r="V96" s="18" t="e">
        <f>VLOOKUP(E96,A4数据库!C:P,14,0)</f>
        <v>#VALUE!</v>
      </c>
      <c r="W96" s="18"/>
    </row>
    <row r="97" spans="1:23" x14ac:dyDescent="0.25">
      <c r="A97" s="58"/>
      <c r="B97" s="3"/>
      <c r="C97" s="3"/>
      <c r="D97" s="3"/>
      <c r="E97" s="18" t="e">
        <f t="shared" si="5"/>
        <v>#VALUE!</v>
      </c>
      <c r="F97" s="18" t="str">
        <f t="shared" si="6"/>
        <v/>
      </c>
      <c r="G97" s="18" t="str">
        <f t="shared" si="7"/>
        <v/>
      </c>
      <c r="H97" s="18" t="e">
        <f t="shared" si="8"/>
        <v>#VALUE!</v>
      </c>
      <c r="I97" s="18" t="e">
        <f>VLOOKUP(E97,A4数据库!C:P,2,0)</f>
        <v>#VALUE!</v>
      </c>
      <c r="J97" s="18" t="e">
        <f>VLOOKUP(E97,A4数据库!C:P,3,0)</f>
        <v>#VALUE!</v>
      </c>
      <c r="K97" s="18" t="e">
        <f>VLOOKUP(E97,A4数据库!C:P,4,0)</f>
        <v>#VALUE!</v>
      </c>
      <c r="L97" s="18" t="e">
        <f>VLOOKUP(E97,A4数据库!C:P,5,0)</f>
        <v>#VALUE!</v>
      </c>
      <c r="M97" s="18" t="e">
        <f>VLOOKUP(E97,A4数据库!C:P,6,0)</f>
        <v>#VALUE!</v>
      </c>
      <c r="N97" s="19" t="e">
        <f t="shared" si="9"/>
        <v>#VALUE!</v>
      </c>
      <c r="O97" s="18" t="e">
        <f>VLOOKUP(E97,A4数据库!C:P,7,0)</f>
        <v>#VALUE!</v>
      </c>
      <c r="P97" s="18" t="e">
        <f>VLOOKUP(E97,A4数据库!C:P,13,0)</f>
        <v>#VALUE!</v>
      </c>
      <c r="Q97" s="18"/>
      <c r="R97" s="18" t="e">
        <f>VLOOKUP(E97,A4数据库!C:P,8,0)</f>
        <v>#VALUE!</v>
      </c>
      <c r="S97" s="18" t="e">
        <f>VLOOKUP(E97,A4数据库!C:P,9,0)</f>
        <v>#VALUE!</v>
      </c>
      <c r="T97" s="18" t="e">
        <f>VLOOKUP(E97,A4数据库!C:P,10,0)*C97</f>
        <v>#VALUE!</v>
      </c>
      <c r="U97" s="18" t="e">
        <f>VLOOKUP(E97,A4数据库!C:P,11,0)</f>
        <v>#VALUE!</v>
      </c>
      <c r="V97" s="18" t="e">
        <f>VLOOKUP(E97,A4数据库!C:P,14,0)</f>
        <v>#VALUE!</v>
      </c>
      <c r="W97" s="18"/>
    </row>
    <row r="98" spans="1:23" x14ac:dyDescent="0.25">
      <c r="A98" s="58"/>
      <c r="B98" s="3"/>
      <c r="C98" s="3"/>
      <c r="D98" s="3"/>
      <c r="E98" s="18" t="e">
        <f t="shared" si="5"/>
        <v>#VALUE!</v>
      </c>
      <c r="F98" s="18" t="str">
        <f t="shared" si="6"/>
        <v/>
      </c>
      <c r="G98" s="18" t="str">
        <f t="shared" si="7"/>
        <v/>
      </c>
      <c r="H98" s="18" t="e">
        <f t="shared" si="8"/>
        <v>#VALUE!</v>
      </c>
      <c r="I98" s="18" t="e">
        <f>VLOOKUP(E98,A4数据库!C:P,2,0)</f>
        <v>#VALUE!</v>
      </c>
      <c r="J98" s="18" t="e">
        <f>VLOOKUP(E98,A4数据库!C:P,3,0)</f>
        <v>#VALUE!</v>
      </c>
      <c r="K98" s="18" t="e">
        <f>VLOOKUP(E98,A4数据库!C:P,4,0)</f>
        <v>#VALUE!</v>
      </c>
      <c r="L98" s="18" t="e">
        <f>VLOOKUP(E98,A4数据库!C:P,5,0)</f>
        <v>#VALUE!</v>
      </c>
      <c r="M98" s="18" t="e">
        <f>VLOOKUP(E98,A4数据库!C:P,6,0)</f>
        <v>#VALUE!</v>
      </c>
      <c r="N98" s="19" t="e">
        <f t="shared" si="9"/>
        <v>#VALUE!</v>
      </c>
      <c r="O98" s="18" t="e">
        <f>VLOOKUP(E98,A4数据库!C:P,7,0)</f>
        <v>#VALUE!</v>
      </c>
      <c r="P98" s="18" t="e">
        <f>VLOOKUP(E98,A4数据库!C:P,13,0)</f>
        <v>#VALUE!</v>
      </c>
      <c r="Q98" s="18"/>
      <c r="R98" s="18" t="e">
        <f>VLOOKUP(E98,A4数据库!C:P,8,0)</f>
        <v>#VALUE!</v>
      </c>
      <c r="S98" s="18" t="e">
        <f>VLOOKUP(E98,A4数据库!C:P,9,0)</f>
        <v>#VALUE!</v>
      </c>
      <c r="T98" s="18" t="e">
        <f>VLOOKUP(E98,A4数据库!C:P,10,0)*C98</f>
        <v>#VALUE!</v>
      </c>
      <c r="U98" s="18" t="e">
        <f>VLOOKUP(E98,A4数据库!C:P,11,0)</f>
        <v>#VALUE!</v>
      </c>
      <c r="V98" s="18" t="e">
        <f>VLOOKUP(E98,A4数据库!C:P,14,0)</f>
        <v>#VALUE!</v>
      </c>
      <c r="W98" s="18"/>
    </row>
    <row r="99" spans="1:23" x14ac:dyDescent="0.25">
      <c r="A99" s="58"/>
      <c r="B99" s="3"/>
      <c r="C99" s="3"/>
      <c r="D99" s="3"/>
      <c r="E99" s="18" t="e">
        <f t="shared" si="5"/>
        <v>#VALUE!</v>
      </c>
      <c r="F99" s="18" t="str">
        <f t="shared" si="6"/>
        <v/>
      </c>
      <c r="G99" s="18" t="str">
        <f t="shared" si="7"/>
        <v/>
      </c>
      <c r="H99" s="18" t="e">
        <f t="shared" si="8"/>
        <v>#VALUE!</v>
      </c>
      <c r="I99" s="18" t="e">
        <f>VLOOKUP(E99,A4数据库!C:P,2,0)</f>
        <v>#VALUE!</v>
      </c>
      <c r="J99" s="18" t="e">
        <f>VLOOKUP(E99,A4数据库!C:P,3,0)</f>
        <v>#VALUE!</v>
      </c>
      <c r="K99" s="18" t="e">
        <f>VLOOKUP(E99,A4数据库!C:P,4,0)</f>
        <v>#VALUE!</v>
      </c>
      <c r="L99" s="18" t="e">
        <f>VLOOKUP(E99,A4数据库!C:P,5,0)</f>
        <v>#VALUE!</v>
      </c>
      <c r="M99" s="18" t="e">
        <f>VLOOKUP(E99,A4数据库!C:P,6,0)</f>
        <v>#VALUE!</v>
      </c>
      <c r="N99" s="19" t="e">
        <f t="shared" si="9"/>
        <v>#VALUE!</v>
      </c>
      <c r="O99" s="18" t="e">
        <f>VLOOKUP(E99,A4数据库!C:P,7,0)</f>
        <v>#VALUE!</v>
      </c>
      <c r="P99" s="18" t="e">
        <f>VLOOKUP(E99,A4数据库!C:P,13,0)</f>
        <v>#VALUE!</v>
      </c>
      <c r="Q99" s="18"/>
      <c r="R99" s="18" t="e">
        <f>VLOOKUP(E99,A4数据库!C:P,8,0)</f>
        <v>#VALUE!</v>
      </c>
      <c r="S99" s="18" t="e">
        <f>VLOOKUP(E99,A4数据库!C:P,9,0)</f>
        <v>#VALUE!</v>
      </c>
      <c r="T99" s="18" t="e">
        <f>VLOOKUP(E99,A4数据库!C:P,10,0)*C99</f>
        <v>#VALUE!</v>
      </c>
      <c r="U99" s="18" t="e">
        <f>VLOOKUP(E99,A4数据库!C:P,11,0)</f>
        <v>#VALUE!</v>
      </c>
      <c r="V99" s="18" t="e">
        <f>VLOOKUP(E99,A4数据库!C:P,14,0)</f>
        <v>#VALUE!</v>
      </c>
      <c r="W99" s="18"/>
    </row>
    <row r="100" spans="1:23" x14ac:dyDescent="0.25">
      <c r="A100" s="58"/>
      <c r="B100" s="3"/>
      <c r="C100" s="3"/>
      <c r="D100" s="3"/>
      <c r="E100" s="18" t="e">
        <f t="shared" si="5"/>
        <v>#VALUE!</v>
      </c>
      <c r="F100" s="18" t="str">
        <f t="shared" si="6"/>
        <v/>
      </c>
      <c r="G100" s="18" t="str">
        <f t="shared" si="7"/>
        <v/>
      </c>
      <c r="H100" s="18" t="e">
        <f t="shared" si="8"/>
        <v>#VALUE!</v>
      </c>
      <c r="I100" s="18" t="e">
        <f>VLOOKUP(E100,A4数据库!C:P,2,0)</f>
        <v>#VALUE!</v>
      </c>
      <c r="J100" s="18" t="e">
        <f>VLOOKUP(E100,A4数据库!C:P,3,0)</f>
        <v>#VALUE!</v>
      </c>
      <c r="K100" s="18" t="e">
        <f>VLOOKUP(E100,A4数据库!C:P,4,0)</f>
        <v>#VALUE!</v>
      </c>
      <c r="L100" s="18" t="e">
        <f>VLOOKUP(E100,A4数据库!C:P,5,0)</f>
        <v>#VALUE!</v>
      </c>
      <c r="M100" s="18" t="e">
        <f>VLOOKUP(E100,A4数据库!C:P,6,0)</f>
        <v>#VALUE!</v>
      </c>
      <c r="N100" s="19" t="e">
        <f t="shared" si="9"/>
        <v>#VALUE!</v>
      </c>
      <c r="O100" s="18" t="e">
        <f>VLOOKUP(E100,A4数据库!C:P,7,0)</f>
        <v>#VALUE!</v>
      </c>
      <c r="P100" s="18" t="e">
        <f>VLOOKUP(E100,A4数据库!C:P,13,0)</f>
        <v>#VALUE!</v>
      </c>
      <c r="Q100" s="18"/>
      <c r="R100" s="18" t="e">
        <f>VLOOKUP(E100,A4数据库!C:P,8,0)</f>
        <v>#VALUE!</v>
      </c>
      <c r="S100" s="18" t="e">
        <f>VLOOKUP(E100,A4数据库!C:P,9,0)</f>
        <v>#VALUE!</v>
      </c>
      <c r="T100" s="18" t="e">
        <f>VLOOKUP(E100,A4数据库!C:P,10,0)*C100</f>
        <v>#VALUE!</v>
      </c>
      <c r="U100" s="18" t="e">
        <f>VLOOKUP(E100,A4数据库!C:P,11,0)</f>
        <v>#VALUE!</v>
      </c>
      <c r="V100" s="18" t="e">
        <f>VLOOKUP(E100,A4数据库!C:P,14,0)</f>
        <v>#VALUE!</v>
      </c>
      <c r="W100" s="18"/>
    </row>
    <row r="101" spans="1:23" x14ac:dyDescent="0.25">
      <c r="B101" s="21"/>
    </row>
    <row r="102" spans="1:23" x14ac:dyDescent="0.25">
      <c r="B102" s="21"/>
    </row>
    <row r="103" spans="1:23" x14ac:dyDescent="0.25">
      <c r="B103" s="21"/>
    </row>
    <row r="104" spans="1:23" x14ac:dyDescent="0.25">
      <c r="B104" s="21"/>
    </row>
    <row r="105" spans="1:23" x14ac:dyDescent="0.25">
      <c r="B105" s="21"/>
    </row>
    <row r="106" spans="1:23" x14ac:dyDescent="0.25">
      <c r="B106" s="21"/>
    </row>
    <row r="107" spans="1:23" x14ac:dyDescent="0.25">
      <c r="B107" s="21"/>
    </row>
    <row r="108" spans="1:23" x14ac:dyDescent="0.25">
      <c r="B108" s="21"/>
    </row>
    <row r="109" spans="1:23" x14ac:dyDescent="0.25">
      <c r="B109" s="21"/>
    </row>
    <row r="110" spans="1:23" x14ac:dyDescent="0.25">
      <c r="B110" s="21"/>
    </row>
    <row r="111" spans="1:23" x14ac:dyDescent="0.25">
      <c r="B111" s="21"/>
    </row>
    <row r="112" spans="1:23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  <row r="116" spans="2:2" x14ac:dyDescent="0.25">
      <c r="B116" s="21"/>
    </row>
    <row r="117" spans="2:2" x14ac:dyDescent="0.25">
      <c r="B117" s="21"/>
    </row>
    <row r="118" spans="2:2" x14ac:dyDescent="0.25">
      <c r="B118" s="21"/>
    </row>
    <row r="119" spans="2:2" x14ac:dyDescent="0.25">
      <c r="B119" s="21"/>
    </row>
    <row r="120" spans="2:2" x14ac:dyDescent="0.25">
      <c r="B120" s="21"/>
    </row>
    <row r="121" spans="2:2" x14ac:dyDescent="0.25">
      <c r="B121" s="21"/>
    </row>
    <row r="122" spans="2:2" x14ac:dyDescent="0.25">
      <c r="B122" s="21"/>
    </row>
    <row r="123" spans="2:2" x14ac:dyDescent="0.25">
      <c r="B123" s="21"/>
    </row>
    <row r="124" spans="2:2" x14ac:dyDescent="0.25">
      <c r="B124" s="21"/>
    </row>
    <row r="125" spans="2:2" x14ac:dyDescent="0.25">
      <c r="B125" s="21"/>
    </row>
    <row r="126" spans="2:2" x14ac:dyDescent="0.25">
      <c r="B126" s="21"/>
    </row>
    <row r="127" spans="2:2" x14ac:dyDescent="0.25">
      <c r="B127" s="21"/>
    </row>
    <row r="128" spans="2:2" x14ac:dyDescent="0.25">
      <c r="B128" s="21"/>
    </row>
    <row r="129" spans="2:2" x14ac:dyDescent="0.25">
      <c r="B129" s="21"/>
    </row>
    <row r="130" spans="2:2" x14ac:dyDescent="0.25">
      <c r="B130" s="21"/>
    </row>
    <row r="131" spans="2:2" x14ac:dyDescent="0.25">
      <c r="B131" s="21"/>
    </row>
    <row r="132" spans="2:2" x14ac:dyDescent="0.25">
      <c r="B132" s="21"/>
    </row>
    <row r="133" spans="2:2" x14ac:dyDescent="0.25">
      <c r="B133" s="21"/>
    </row>
    <row r="134" spans="2:2" x14ac:dyDescent="0.25">
      <c r="B134" s="21"/>
    </row>
    <row r="135" spans="2:2" x14ac:dyDescent="0.25">
      <c r="B135" s="21"/>
    </row>
    <row r="136" spans="2:2" x14ac:dyDescent="0.25">
      <c r="B136" s="21"/>
    </row>
    <row r="137" spans="2:2" x14ac:dyDescent="0.25">
      <c r="B137" s="21"/>
    </row>
    <row r="138" spans="2:2" x14ac:dyDescent="0.25">
      <c r="B138" s="21"/>
    </row>
    <row r="139" spans="2:2" x14ac:dyDescent="0.25">
      <c r="B139" s="21"/>
    </row>
    <row r="140" spans="2:2" x14ac:dyDescent="0.25">
      <c r="B140" s="21"/>
    </row>
    <row r="141" spans="2:2" x14ac:dyDescent="0.25">
      <c r="B141" s="21"/>
    </row>
    <row r="142" spans="2:2" x14ac:dyDescent="0.25">
      <c r="B142" s="21"/>
    </row>
    <row r="143" spans="2:2" x14ac:dyDescent="0.25">
      <c r="B143" s="21"/>
    </row>
    <row r="144" spans="2:2" x14ac:dyDescent="0.25">
      <c r="B144" s="21"/>
    </row>
    <row r="145" spans="2:2" x14ac:dyDescent="0.25">
      <c r="B145" s="21"/>
    </row>
    <row r="146" spans="2:2" x14ac:dyDescent="0.25">
      <c r="B146" s="21"/>
    </row>
    <row r="147" spans="2:2" x14ac:dyDescent="0.25">
      <c r="B147" s="21"/>
    </row>
    <row r="148" spans="2:2" x14ac:dyDescent="0.25">
      <c r="B148" s="21"/>
    </row>
    <row r="149" spans="2:2" x14ac:dyDescent="0.25">
      <c r="B149" s="21"/>
    </row>
    <row r="150" spans="2:2" x14ac:dyDescent="0.25">
      <c r="B150" s="21"/>
    </row>
    <row r="151" spans="2:2" x14ac:dyDescent="0.25">
      <c r="B151" s="21"/>
    </row>
    <row r="152" spans="2:2" x14ac:dyDescent="0.25">
      <c r="B152" s="21"/>
    </row>
    <row r="153" spans="2:2" x14ac:dyDescent="0.25">
      <c r="B153" s="21"/>
    </row>
    <row r="154" spans="2:2" x14ac:dyDescent="0.25">
      <c r="B154" s="21"/>
    </row>
    <row r="155" spans="2:2" x14ac:dyDescent="0.25">
      <c r="B155" s="21"/>
    </row>
    <row r="156" spans="2:2" x14ac:dyDescent="0.25">
      <c r="B156" s="21"/>
    </row>
    <row r="157" spans="2:2" x14ac:dyDescent="0.25">
      <c r="B157" s="21"/>
    </row>
    <row r="158" spans="2:2" x14ac:dyDescent="0.25">
      <c r="B158" s="21"/>
    </row>
    <row r="159" spans="2:2" x14ac:dyDescent="0.25">
      <c r="B159" s="21"/>
    </row>
    <row r="160" spans="2:2" x14ac:dyDescent="0.25">
      <c r="B160" s="21"/>
    </row>
    <row r="161" spans="2:2" x14ac:dyDescent="0.25">
      <c r="B161" s="21"/>
    </row>
    <row r="162" spans="2:2" x14ac:dyDescent="0.25">
      <c r="B162" s="21"/>
    </row>
    <row r="163" spans="2:2" x14ac:dyDescent="0.25">
      <c r="B163" s="21"/>
    </row>
    <row r="164" spans="2:2" x14ac:dyDescent="0.25">
      <c r="B164" s="21"/>
    </row>
    <row r="165" spans="2:2" x14ac:dyDescent="0.25">
      <c r="B165" s="21"/>
    </row>
    <row r="166" spans="2:2" x14ac:dyDescent="0.25">
      <c r="B166" s="21"/>
    </row>
    <row r="167" spans="2:2" x14ac:dyDescent="0.25">
      <c r="B167" s="21"/>
    </row>
    <row r="168" spans="2:2" x14ac:dyDescent="0.25">
      <c r="B168" s="21"/>
    </row>
    <row r="169" spans="2:2" x14ac:dyDescent="0.25">
      <c r="B169" s="21"/>
    </row>
    <row r="170" spans="2:2" x14ac:dyDescent="0.25">
      <c r="B170" s="21"/>
    </row>
    <row r="171" spans="2:2" x14ac:dyDescent="0.25">
      <c r="B171" s="21"/>
    </row>
    <row r="172" spans="2:2" x14ac:dyDescent="0.25">
      <c r="B172" s="21"/>
    </row>
    <row r="173" spans="2:2" x14ac:dyDescent="0.25">
      <c r="B173" s="21"/>
    </row>
    <row r="174" spans="2:2" x14ac:dyDescent="0.25">
      <c r="B174" s="21"/>
    </row>
    <row r="175" spans="2:2" x14ac:dyDescent="0.25">
      <c r="B175" s="21"/>
    </row>
    <row r="176" spans="2:2" x14ac:dyDescent="0.25">
      <c r="B176" s="21"/>
    </row>
    <row r="177" spans="2:2" x14ac:dyDescent="0.25">
      <c r="B177" s="21"/>
    </row>
    <row r="178" spans="2:2" x14ac:dyDescent="0.25">
      <c r="B178" s="21"/>
    </row>
    <row r="179" spans="2:2" x14ac:dyDescent="0.25">
      <c r="B179" s="21"/>
    </row>
    <row r="180" spans="2:2" x14ac:dyDescent="0.25">
      <c r="B180" s="21"/>
    </row>
    <row r="181" spans="2:2" x14ac:dyDescent="0.25">
      <c r="B181" s="21"/>
    </row>
    <row r="182" spans="2:2" x14ac:dyDescent="0.25">
      <c r="B182" s="21"/>
    </row>
    <row r="183" spans="2:2" x14ac:dyDescent="0.25">
      <c r="B183" s="21"/>
    </row>
    <row r="184" spans="2:2" x14ac:dyDescent="0.25">
      <c r="B184" s="21"/>
    </row>
    <row r="185" spans="2:2" x14ac:dyDescent="0.25">
      <c r="B185" s="21"/>
    </row>
    <row r="186" spans="2:2" x14ac:dyDescent="0.25">
      <c r="B186" s="21"/>
    </row>
    <row r="187" spans="2:2" x14ac:dyDescent="0.25">
      <c r="B187" s="21"/>
    </row>
    <row r="188" spans="2:2" x14ac:dyDescent="0.25">
      <c r="B188" s="21"/>
    </row>
    <row r="189" spans="2:2" x14ac:dyDescent="0.25">
      <c r="B189" s="21"/>
    </row>
    <row r="190" spans="2:2" x14ac:dyDescent="0.25">
      <c r="B190" s="21"/>
    </row>
    <row r="191" spans="2:2" x14ac:dyDescent="0.25">
      <c r="B191" s="21"/>
    </row>
    <row r="192" spans="2:2" x14ac:dyDescent="0.25">
      <c r="B192" s="21"/>
    </row>
    <row r="193" spans="2:2" x14ac:dyDescent="0.25">
      <c r="B193" s="21"/>
    </row>
    <row r="194" spans="2:2" x14ac:dyDescent="0.25">
      <c r="B194" s="21"/>
    </row>
    <row r="195" spans="2:2" x14ac:dyDescent="0.25">
      <c r="B195" s="21"/>
    </row>
    <row r="196" spans="2:2" x14ac:dyDescent="0.25">
      <c r="B196" s="21"/>
    </row>
    <row r="197" spans="2:2" x14ac:dyDescent="0.25">
      <c r="B197" s="21"/>
    </row>
    <row r="198" spans="2:2" x14ac:dyDescent="0.25">
      <c r="B198" s="21"/>
    </row>
    <row r="199" spans="2:2" x14ac:dyDescent="0.25">
      <c r="B199" s="21"/>
    </row>
    <row r="200" spans="2:2" x14ac:dyDescent="0.25">
      <c r="B200" s="21"/>
    </row>
  </sheetData>
  <sheetProtection algorithmName="SHA-512" hashValue="EN0UBlv0KgQRs1lNK/MNc5Mw8IcFN3CGQCJbqfh0Imv2GbL5iRPJ7jvX4t+WfMWR40lzcCZUF81WegWsf5rkzg==" saltValue="FXN8l09mTPMAgjdLm0A00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ignoredErrors>
    <ignoredError sqref="E2:E11 E12:E33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5011-E7B1-4A30-95E2-B8119F909C9A}">
  <sheetPr codeName="Sheet27"/>
  <dimension ref="A1:P9"/>
  <sheetViews>
    <sheetView workbookViewId="0">
      <selection activeCell="J19" sqref="J19"/>
    </sheetView>
  </sheetViews>
  <sheetFormatPr defaultRowHeight="14" x14ac:dyDescent="0.25"/>
  <cols>
    <col min="1" max="1" width="16.90625" bestFit="1" customWidth="1"/>
    <col min="2" max="2" width="8.7265625" style="35"/>
    <col min="3" max="3" width="12.453125" customWidth="1"/>
    <col min="6" max="7" width="5.26953125" bestFit="1" customWidth="1"/>
    <col min="10" max="10" width="16.90625" bestFit="1" customWidth="1"/>
    <col min="15" max="15" width="11.36328125" bestFit="1" customWidth="1"/>
    <col min="16" max="16" width="15.7265625" bestFit="1" customWidth="1"/>
  </cols>
  <sheetData>
    <row r="1" spans="1:16" x14ac:dyDescent="0.25">
      <c r="A1" s="11" t="str">
        <f>HYPERLINK("#管架编号及数量输入!J1","序号/回输入界面")</f>
        <v>序号/回输入界面</v>
      </c>
      <c r="B1" s="3"/>
      <c r="C1" s="76" t="s">
        <v>85</v>
      </c>
      <c r="D1" s="76"/>
      <c r="E1" s="76"/>
      <c r="F1" s="76"/>
      <c r="G1" s="76"/>
      <c r="H1" s="76"/>
      <c r="I1" s="76"/>
      <c r="J1" s="76" t="s">
        <v>86</v>
      </c>
      <c r="K1" s="76"/>
      <c r="L1" s="76"/>
      <c r="M1" s="76"/>
      <c r="N1" s="76" t="s">
        <v>45</v>
      </c>
      <c r="O1" s="76"/>
      <c r="P1" s="76"/>
    </row>
    <row r="2" spans="1:16" x14ac:dyDescent="0.25">
      <c r="A2" s="3" t="s">
        <v>47</v>
      </c>
      <c r="B2" s="1" t="s">
        <v>46</v>
      </c>
      <c r="C2" s="3" t="s">
        <v>68</v>
      </c>
      <c r="D2" s="1" t="s">
        <v>12</v>
      </c>
      <c r="E2" s="3" t="s">
        <v>73</v>
      </c>
      <c r="F2" s="3" t="s">
        <v>83</v>
      </c>
      <c r="G2" s="3" t="s">
        <v>84</v>
      </c>
      <c r="H2" s="3" t="s">
        <v>89</v>
      </c>
      <c r="I2" s="1" t="s">
        <v>3</v>
      </c>
      <c r="J2" s="1" t="s">
        <v>12</v>
      </c>
      <c r="K2" s="1" t="s">
        <v>2</v>
      </c>
      <c r="L2" s="3" t="s">
        <v>32</v>
      </c>
      <c r="M2" s="1" t="s">
        <v>3</v>
      </c>
      <c r="N2" s="3" t="s">
        <v>44</v>
      </c>
      <c r="O2" s="3" t="s">
        <v>87</v>
      </c>
      <c r="P2" s="3" t="s">
        <v>58</v>
      </c>
    </row>
    <row r="3" spans="1:16" ht="15.5" x14ac:dyDescent="0.25">
      <c r="A3" s="3" t="s">
        <v>74</v>
      </c>
      <c r="B3" s="3" t="s">
        <v>88</v>
      </c>
      <c r="C3" s="3">
        <v>15</v>
      </c>
      <c r="D3" s="3" t="s">
        <v>67</v>
      </c>
      <c r="E3" s="7" t="s">
        <v>69</v>
      </c>
      <c r="F3" s="3">
        <v>40</v>
      </c>
      <c r="G3" s="3">
        <v>20</v>
      </c>
      <c r="H3" s="1">
        <v>30</v>
      </c>
      <c r="I3" s="1" t="s">
        <v>16</v>
      </c>
      <c r="J3" s="55" t="s">
        <v>616</v>
      </c>
      <c r="K3" s="3" t="s">
        <v>71</v>
      </c>
      <c r="L3" s="1">
        <v>2</v>
      </c>
      <c r="M3" s="3" t="s">
        <v>72</v>
      </c>
      <c r="N3" s="3" t="s">
        <v>34</v>
      </c>
      <c r="O3" s="3" t="s">
        <v>53</v>
      </c>
      <c r="P3" s="3" t="s">
        <v>80</v>
      </c>
    </row>
    <row r="4" spans="1:16" ht="15.5" x14ac:dyDescent="0.25">
      <c r="A4" s="5"/>
      <c r="B4" s="29"/>
      <c r="C4" s="1">
        <v>20</v>
      </c>
      <c r="D4" s="3" t="s">
        <v>67</v>
      </c>
      <c r="E4" s="7" t="s">
        <v>69</v>
      </c>
      <c r="F4" s="3">
        <v>40</v>
      </c>
      <c r="G4" s="3">
        <v>20</v>
      </c>
      <c r="H4" s="1">
        <v>30</v>
      </c>
      <c r="I4" s="1" t="s">
        <v>16</v>
      </c>
      <c r="J4" s="55" t="s">
        <v>616</v>
      </c>
      <c r="K4" s="3" t="s">
        <v>71</v>
      </c>
      <c r="L4" s="1">
        <v>2</v>
      </c>
      <c r="M4" s="3" t="s">
        <v>72</v>
      </c>
      <c r="N4" s="3" t="s">
        <v>37</v>
      </c>
      <c r="O4" s="3" t="s">
        <v>38</v>
      </c>
      <c r="P4" s="3" t="s">
        <v>80</v>
      </c>
    </row>
    <row r="5" spans="1:16" ht="15.5" x14ac:dyDescent="0.25">
      <c r="A5" s="5"/>
      <c r="B5" s="29"/>
      <c r="C5" s="1">
        <v>25</v>
      </c>
      <c r="D5" s="3" t="s">
        <v>67</v>
      </c>
      <c r="E5" s="7" t="s">
        <v>70</v>
      </c>
      <c r="F5" s="3">
        <v>40</v>
      </c>
      <c r="G5" s="3">
        <v>20</v>
      </c>
      <c r="H5" s="1">
        <v>40</v>
      </c>
      <c r="I5" s="1" t="s">
        <v>16</v>
      </c>
      <c r="J5" s="55" t="s">
        <v>616</v>
      </c>
      <c r="K5" s="3" t="s">
        <v>71</v>
      </c>
      <c r="L5" s="1">
        <v>2</v>
      </c>
      <c r="M5" s="3" t="s">
        <v>72</v>
      </c>
      <c r="N5" s="5"/>
      <c r="O5" s="5"/>
      <c r="P5" s="5"/>
    </row>
    <row r="6" spans="1:16" ht="15.5" x14ac:dyDescent="0.25">
      <c r="A6" s="5"/>
      <c r="B6" s="29"/>
      <c r="C6" s="1">
        <v>32</v>
      </c>
      <c r="D6" s="3" t="s">
        <v>67</v>
      </c>
      <c r="E6" s="7" t="s">
        <v>70</v>
      </c>
      <c r="F6" s="3">
        <v>40</v>
      </c>
      <c r="G6" s="3">
        <v>20</v>
      </c>
      <c r="H6" s="1">
        <v>40</v>
      </c>
      <c r="I6" s="1" t="s">
        <v>16</v>
      </c>
      <c r="J6" s="55" t="s">
        <v>616</v>
      </c>
      <c r="K6" s="3" t="s">
        <v>71</v>
      </c>
      <c r="L6" s="1">
        <v>2</v>
      </c>
      <c r="M6" s="3" t="s">
        <v>72</v>
      </c>
      <c r="N6" s="5"/>
      <c r="O6" s="5"/>
      <c r="P6" s="5"/>
    </row>
    <row r="7" spans="1:16" ht="15.5" x14ac:dyDescent="0.25">
      <c r="A7" s="5"/>
      <c r="B7" s="29"/>
      <c r="C7" s="1">
        <v>40</v>
      </c>
      <c r="D7" s="3" t="s">
        <v>67</v>
      </c>
      <c r="E7" s="7" t="s">
        <v>70</v>
      </c>
      <c r="F7" s="1">
        <v>50</v>
      </c>
      <c r="G7" s="1">
        <v>25</v>
      </c>
      <c r="H7" s="1">
        <v>50</v>
      </c>
      <c r="I7" s="1" t="s">
        <v>16</v>
      </c>
      <c r="J7" s="55" t="s">
        <v>616</v>
      </c>
      <c r="K7" s="55" t="s">
        <v>620</v>
      </c>
      <c r="L7" s="1">
        <v>2</v>
      </c>
      <c r="M7" s="3" t="s">
        <v>72</v>
      </c>
      <c r="N7" s="5"/>
      <c r="O7" s="5"/>
      <c r="P7" s="5"/>
    </row>
    <row r="8" spans="1:16" ht="15.5" x14ac:dyDescent="0.25">
      <c r="A8" s="5"/>
      <c r="B8" s="29"/>
      <c r="C8" s="1">
        <v>50</v>
      </c>
      <c r="D8" s="3" t="s">
        <v>67</v>
      </c>
      <c r="E8" s="7" t="s">
        <v>70</v>
      </c>
      <c r="F8" s="1">
        <v>50</v>
      </c>
      <c r="G8" s="1">
        <v>25</v>
      </c>
      <c r="H8" s="1">
        <v>50</v>
      </c>
      <c r="I8" s="1" t="s">
        <v>16</v>
      </c>
      <c r="J8" s="55" t="s">
        <v>616</v>
      </c>
      <c r="K8" s="55" t="s">
        <v>620</v>
      </c>
      <c r="L8" s="1">
        <v>2</v>
      </c>
      <c r="M8" s="3" t="s">
        <v>72</v>
      </c>
      <c r="N8" s="5"/>
      <c r="O8" s="5"/>
      <c r="P8" s="5"/>
    </row>
    <row r="9" spans="1:16" x14ac:dyDescent="0.25">
      <c r="A9" s="5"/>
      <c r="B9" s="29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</sheetData>
  <sheetProtection algorithmName="SHA-512" hashValue="p0RRL7ZAesOJZaxEppOtK4p+9FZnqzJrICSQQPUBbXLPVwhyD7NqFdr83Bisf4bnmF+xkxBrHmXCWL/O6YEIJA==" saltValue="8JCV8bXM9arbdHbFaray7Q==" spinCount="100000" sheet="1" objects="1" scenarios="1"/>
  <mergeCells count="3">
    <mergeCell ref="J1:M1"/>
    <mergeCell ref="N1:P1"/>
    <mergeCell ref="C1:I1"/>
  </mergeCells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21B6-C206-48B3-BB37-B9881F3BE46D}">
  <sheetPr codeName="Sheet28"/>
  <dimension ref="A1:N100"/>
  <sheetViews>
    <sheetView workbookViewId="0"/>
  </sheetViews>
  <sheetFormatPr defaultRowHeight="14" x14ac:dyDescent="0.25"/>
  <cols>
    <col min="1" max="1" width="16.90625" style="23" bestFit="1" customWidth="1"/>
    <col min="2" max="2" width="13.453125" style="35" bestFit="1" customWidth="1"/>
    <col min="5" max="5" width="8.26953125" style="20" bestFit="1" customWidth="1"/>
    <col min="6" max="6" width="16.90625" style="20" bestFit="1" customWidth="1"/>
    <col min="7" max="7" width="8.7265625" style="20"/>
    <col min="8" max="8" width="12.453125" style="20" bestFit="1" customWidth="1"/>
    <col min="9" max="9" width="5.26953125" style="20" bestFit="1" customWidth="1"/>
    <col min="10" max="10" width="8.26953125" style="20" bestFit="1" customWidth="1"/>
    <col min="11" max="11" width="8.7265625" style="20"/>
    <col min="12" max="12" width="8.7265625" style="20" customWidth="1"/>
    <col min="13" max="13" width="10.26953125" style="20" bestFit="1" customWidth="1"/>
    <col min="14" max="14" width="8.7265625" style="20"/>
  </cols>
  <sheetData>
    <row r="1" spans="1:14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77</v>
      </c>
      <c r="F1" s="18" t="s">
        <v>48</v>
      </c>
      <c r="G1" s="18" t="s">
        <v>82</v>
      </c>
      <c r="H1" s="18" t="s">
        <v>92</v>
      </c>
      <c r="I1" s="18" t="s">
        <v>84</v>
      </c>
      <c r="J1" s="18" t="s">
        <v>78</v>
      </c>
      <c r="K1" s="19" t="s">
        <v>79</v>
      </c>
      <c r="L1" s="18" t="s">
        <v>3</v>
      </c>
      <c r="M1" s="18" t="s">
        <v>160</v>
      </c>
      <c r="N1" s="18" t="s">
        <v>5</v>
      </c>
    </row>
    <row r="2" spans="1:14" x14ac:dyDescent="0.25">
      <c r="A2" s="22"/>
      <c r="B2" s="3"/>
      <c r="C2" s="3"/>
      <c r="D2" s="3"/>
      <c r="E2" s="18" t="e">
        <f>VALUE(TRIM(MID(SUBSTITUTE($B2,"-",REPT(" ",99)),COLUMN(B2)*99-98,99)))</f>
        <v>#VALUE!</v>
      </c>
      <c r="F2" s="18" t="e">
        <f>VLOOKUP(E2,A5数据库!C:Q,3,0)</f>
        <v>#VALUE!</v>
      </c>
      <c r="G2" s="18" t="e">
        <f>VLOOKUP(E2,A5数据库!C:O,4,0)</f>
        <v>#VALUE!</v>
      </c>
      <c r="H2" s="18" t="e">
        <f>VLOOKUP(E2,A5数据库!C:O,2,0)</f>
        <v>#VALUE!</v>
      </c>
      <c r="I2" s="18" t="e">
        <f>VLOOKUP(E2,A5数据库!C:O,5,0)</f>
        <v>#VALUE!</v>
      </c>
      <c r="J2" s="18" t="e">
        <f>VLOOKUP(E2,A5数据库!C:O,6,0)</f>
        <v>#VALUE!</v>
      </c>
      <c r="K2" s="19" t="e">
        <f>((3.14*H2+2*I2)/1000)*(J2/1000)*C2</f>
        <v>#VALUE!</v>
      </c>
      <c r="L2" s="18" t="e">
        <f>VLOOKUP(E2,A5数据库!C:O,7,0)</f>
        <v>#VALUE!</v>
      </c>
      <c r="M2" s="18" t="e">
        <f>VLOOKUP(E2,A5数据库!C:O,12,0)</f>
        <v>#VALUE!</v>
      </c>
      <c r="N2" s="18"/>
    </row>
    <row r="3" spans="1:14" x14ac:dyDescent="0.25">
      <c r="A3" s="22"/>
      <c r="B3" s="3"/>
      <c r="C3" s="3"/>
      <c r="D3" s="3"/>
      <c r="E3" s="18" t="e">
        <f t="shared" ref="E3:E66" si="0">VALUE(TRIM(MID(SUBSTITUTE($B3,"-",REPT(" ",99)),COLUMN(B3)*99-98,99)))</f>
        <v>#VALUE!</v>
      </c>
      <c r="F3" s="18" t="e">
        <f>VLOOKUP(E3,A5数据库!C:Q,3,0)</f>
        <v>#VALUE!</v>
      </c>
      <c r="G3" s="18" t="e">
        <f>VLOOKUP(E3,A5数据库!C:O,4,0)</f>
        <v>#VALUE!</v>
      </c>
      <c r="H3" s="18" t="e">
        <f>VLOOKUP(E3,A5数据库!C:O,2,0)</f>
        <v>#VALUE!</v>
      </c>
      <c r="I3" s="18" t="e">
        <f>VLOOKUP(E3,A5数据库!C:O,5,0)</f>
        <v>#VALUE!</v>
      </c>
      <c r="J3" s="18" t="e">
        <f>VLOOKUP(E3,A5数据库!C:O,6,0)</f>
        <v>#VALUE!</v>
      </c>
      <c r="K3" s="19" t="e">
        <f t="shared" ref="K3:K66" si="1">((3.14*H3+2*I3)/1000)*(J3/1000)*C3</f>
        <v>#VALUE!</v>
      </c>
      <c r="L3" s="18" t="e">
        <f>VLOOKUP(E3,A5数据库!C:P,7,0)</f>
        <v>#VALUE!</v>
      </c>
      <c r="M3" s="18" t="e">
        <f>VLOOKUP(E3,A5数据库!C:O,12,0)</f>
        <v>#VALUE!</v>
      </c>
      <c r="N3" s="18"/>
    </row>
    <row r="4" spans="1:14" x14ac:dyDescent="0.25">
      <c r="A4" s="22"/>
      <c r="B4" s="3"/>
      <c r="C4" s="3"/>
      <c r="D4" s="3"/>
      <c r="E4" s="18" t="e">
        <f t="shared" si="0"/>
        <v>#VALUE!</v>
      </c>
      <c r="F4" s="18" t="e">
        <f>VLOOKUP(E4,A5数据库!C:Q,3,0)</f>
        <v>#VALUE!</v>
      </c>
      <c r="G4" s="18" t="e">
        <f>VLOOKUP(E4,A5数据库!C:O,4,0)</f>
        <v>#VALUE!</v>
      </c>
      <c r="H4" s="18" t="e">
        <f>VLOOKUP(E4,A5数据库!C:O,2,0)</f>
        <v>#VALUE!</v>
      </c>
      <c r="I4" s="18" t="e">
        <f>VLOOKUP(E4,A5数据库!C:O,5,0)</f>
        <v>#VALUE!</v>
      </c>
      <c r="J4" s="18" t="e">
        <f>VLOOKUP(E4,A5数据库!C:O,6,0)</f>
        <v>#VALUE!</v>
      </c>
      <c r="K4" s="19" t="e">
        <f t="shared" si="1"/>
        <v>#VALUE!</v>
      </c>
      <c r="L4" s="18" t="e">
        <f>VLOOKUP(E4,A5数据库!C:P,7,0)</f>
        <v>#VALUE!</v>
      </c>
      <c r="M4" s="18" t="e">
        <f>VLOOKUP(E4,A5数据库!C:O,12,0)</f>
        <v>#VALUE!</v>
      </c>
      <c r="N4" s="18"/>
    </row>
    <row r="5" spans="1:14" x14ac:dyDescent="0.25">
      <c r="A5" s="22"/>
      <c r="B5" s="3"/>
      <c r="C5" s="3"/>
      <c r="D5" s="3"/>
      <c r="E5" s="18" t="e">
        <f t="shared" si="0"/>
        <v>#VALUE!</v>
      </c>
      <c r="F5" s="18" t="e">
        <f>VLOOKUP(E5,A5数据库!C:Q,3,0)</f>
        <v>#VALUE!</v>
      </c>
      <c r="G5" s="18" t="e">
        <f>VLOOKUP(E5,A5数据库!C:O,4,0)</f>
        <v>#VALUE!</v>
      </c>
      <c r="H5" s="18" t="e">
        <f>VLOOKUP(E5,A5数据库!C:O,2,0)</f>
        <v>#VALUE!</v>
      </c>
      <c r="I5" s="18" t="e">
        <f>VLOOKUP(E5,A5数据库!C:O,5,0)</f>
        <v>#VALUE!</v>
      </c>
      <c r="J5" s="18" t="e">
        <f>VLOOKUP(E5,A5数据库!C:O,6,0)</f>
        <v>#VALUE!</v>
      </c>
      <c r="K5" s="19" t="e">
        <f t="shared" si="1"/>
        <v>#VALUE!</v>
      </c>
      <c r="L5" s="18" t="e">
        <f>VLOOKUP(E5,A5数据库!C:P,7,0)</f>
        <v>#VALUE!</v>
      </c>
      <c r="M5" s="18" t="e">
        <f>VLOOKUP(E5,A5数据库!C:O,12,0)</f>
        <v>#VALUE!</v>
      </c>
      <c r="N5" s="18"/>
    </row>
    <row r="6" spans="1:14" x14ac:dyDescent="0.25">
      <c r="A6" s="22"/>
      <c r="B6" s="3"/>
      <c r="C6" s="3"/>
      <c r="D6" s="3"/>
      <c r="E6" s="18" t="e">
        <f t="shared" si="0"/>
        <v>#VALUE!</v>
      </c>
      <c r="F6" s="18" t="e">
        <f>VLOOKUP(E6,A5数据库!C:Q,3,0)</f>
        <v>#VALUE!</v>
      </c>
      <c r="G6" s="18" t="e">
        <f>VLOOKUP(E6,A5数据库!C:O,4,0)</f>
        <v>#VALUE!</v>
      </c>
      <c r="H6" s="18" t="e">
        <f>VLOOKUP(E6,A5数据库!C:O,2,0)</f>
        <v>#VALUE!</v>
      </c>
      <c r="I6" s="18" t="e">
        <f>VLOOKUP(E6,A5数据库!C:O,5,0)</f>
        <v>#VALUE!</v>
      </c>
      <c r="J6" s="18" t="e">
        <f>VLOOKUP(E6,A5数据库!C:O,6,0)</f>
        <v>#VALUE!</v>
      </c>
      <c r="K6" s="19" t="e">
        <f t="shared" si="1"/>
        <v>#VALUE!</v>
      </c>
      <c r="L6" s="18" t="e">
        <f>VLOOKUP(E6,A5数据库!C:P,7,0)</f>
        <v>#VALUE!</v>
      </c>
      <c r="M6" s="18" t="e">
        <f>VLOOKUP(E6,A5数据库!C:O,12,0)</f>
        <v>#VALUE!</v>
      </c>
      <c r="N6" s="18"/>
    </row>
    <row r="7" spans="1:14" x14ac:dyDescent="0.25">
      <c r="A7" s="22"/>
      <c r="B7" s="3"/>
      <c r="C7" s="3"/>
      <c r="D7" s="3"/>
      <c r="E7" s="18" t="e">
        <f t="shared" si="0"/>
        <v>#VALUE!</v>
      </c>
      <c r="F7" s="18" t="e">
        <f>VLOOKUP(E7,A5数据库!C:Q,3,0)</f>
        <v>#VALUE!</v>
      </c>
      <c r="G7" s="18" t="e">
        <f>VLOOKUP(E7,A5数据库!C:O,4,0)</f>
        <v>#VALUE!</v>
      </c>
      <c r="H7" s="18" t="e">
        <f>VLOOKUP(E7,A5数据库!C:O,2,0)</f>
        <v>#VALUE!</v>
      </c>
      <c r="I7" s="18" t="e">
        <f>VLOOKUP(E7,A5数据库!C:O,5,0)</f>
        <v>#VALUE!</v>
      </c>
      <c r="J7" s="18" t="e">
        <f>VLOOKUP(E7,A5数据库!C:O,6,0)</f>
        <v>#VALUE!</v>
      </c>
      <c r="K7" s="19" t="e">
        <f t="shared" si="1"/>
        <v>#VALUE!</v>
      </c>
      <c r="L7" s="18" t="e">
        <f>VLOOKUP(E7,A5数据库!C:P,7,0)</f>
        <v>#VALUE!</v>
      </c>
      <c r="M7" s="18" t="e">
        <f>VLOOKUP(E7,A5数据库!C:O,12,0)</f>
        <v>#VALUE!</v>
      </c>
      <c r="N7" s="18"/>
    </row>
    <row r="8" spans="1:14" x14ac:dyDescent="0.25">
      <c r="A8" s="22"/>
      <c r="B8" s="3"/>
      <c r="C8" s="3"/>
      <c r="D8" s="3"/>
      <c r="E8" s="18" t="e">
        <f t="shared" si="0"/>
        <v>#VALUE!</v>
      </c>
      <c r="F8" s="18" t="e">
        <f>VLOOKUP(E8,A5数据库!C:Q,3,0)</f>
        <v>#VALUE!</v>
      </c>
      <c r="G8" s="18" t="e">
        <f>VLOOKUP(E8,A5数据库!C:O,4,0)</f>
        <v>#VALUE!</v>
      </c>
      <c r="H8" s="18" t="e">
        <f>VLOOKUP(E8,A5数据库!C:O,2,0)</f>
        <v>#VALUE!</v>
      </c>
      <c r="I8" s="18" t="e">
        <f>VLOOKUP(E8,A5数据库!C:O,5,0)</f>
        <v>#VALUE!</v>
      </c>
      <c r="J8" s="18" t="e">
        <f>VLOOKUP(E8,A5数据库!C:O,6,0)</f>
        <v>#VALUE!</v>
      </c>
      <c r="K8" s="19" t="e">
        <f t="shared" si="1"/>
        <v>#VALUE!</v>
      </c>
      <c r="L8" s="18" t="e">
        <f>VLOOKUP(E8,A5数据库!C:P,7,0)</f>
        <v>#VALUE!</v>
      </c>
      <c r="M8" s="18" t="e">
        <f>VLOOKUP(E8,A5数据库!C:O,12,0)</f>
        <v>#VALUE!</v>
      </c>
      <c r="N8" s="18"/>
    </row>
    <row r="9" spans="1:14" x14ac:dyDescent="0.25">
      <c r="A9" s="22"/>
      <c r="B9" s="3"/>
      <c r="C9" s="3"/>
      <c r="D9" s="3"/>
      <c r="E9" s="18" t="e">
        <f t="shared" si="0"/>
        <v>#VALUE!</v>
      </c>
      <c r="F9" s="18" t="e">
        <f>VLOOKUP(E9,A5数据库!C:Q,3,0)</f>
        <v>#VALUE!</v>
      </c>
      <c r="G9" s="18" t="e">
        <f>VLOOKUP(E9,A5数据库!C:O,4,0)</f>
        <v>#VALUE!</v>
      </c>
      <c r="H9" s="18" t="e">
        <f>VLOOKUP(E9,A5数据库!C:O,2,0)</f>
        <v>#VALUE!</v>
      </c>
      <c r="I9" s="18" t="e">
        <f>VLOOKUP(E9,A5数据库!C:O,5,0)</f>
        <v>#VALUE!</v>
      </c>
      <c r="J9" s="18" t="e">
        <f>VLOOKUP(E9,A5数据库!C:O,6,0)</f>
        <v>#VALUE!</v>
      </c>
      <c r="K9" s="19" t="e">
        <f t="shared" si="1"/>
        <v>#VALUE!</v>
      </c>
      <c r="L9" s="18" t="e">
        <f>VLOOKUP(E9,A5数据库!C:P,7,0)</f>
        <v>#VALUE!</v>
      </c>
      <c r="M9" s="18" t="e">
        <f>VLOOKUP(E9,A5数据库!C:O,12,0)</f>
        <v>#VALUE!</v>
      </c>
      <c r="N9" s="18"/>
    </row>
    <row r="10" spans="1:14" x14ac:dyDescent="0.25">
      <c r="A10" s="22"/>
      <c r="B10" s="3"/>
      <c r="C10" s="3"/>
      <c r="D10" s="3"/>
      <c r="E10" s="18" t="e">
        <f t="shared" si="0"/>
        <v>#VALUE!</v>
      </c>
      <c r="F10" s="18" t="e">
        <f>VLOOKUP(E10,A5数据库!C:Q,3,0)</f>
        <v>#VALUE!</v>
      </c>
      <c r="G10" s="18" t="e">
        <f>VLOOKUP(E10,A5数据库!C:O,4,0)</f>
        <v>#VALUE!</v>
      </c>
      <c r="H10" s="18" t="e">
        <f>VLOOKUP(E10,A5数据库!C:O,2,0)</f>
        <v>#VALUE!</v>
      </c>
      <c r="I10" s="18" t="e">
        <f>VLOOKUP(E10,A5数据库!C:O,5,0)</f>
        <v>#VALUE!</v>
      </c>
      <c r="J10" s="18" t="e">
        <f>VLOOKUP(E10,A5数据库!C:O,6,0)</f>
        <v>#VALUE!</v>
      </c>
      <c r="K10" s="19" t="e">
        <f t="shared" si="1"/>
        <v>#VALUE!</v>
      </c>
      <c r="L10" s="18" t="e">
        <f>VLOOKUP(E10,A5数据库!C:P,7,0)</f>
        <v>#VALUE!</v>
      </c>
      <c r="M10" s="18" t="e">
        <f>VLOOKUP(E10,A5数据库!C:O,12,0)</f>
        <v>#VALUE!</v>
      </c>
      <c r="N10" s="18"/>
    </row>
    <row r="11" spans="1:14" x14ac:dyDescent="0.25">
      <c r="A11" s="22"/>
      <c r="B11" s="3"/>
      <c r="C11" s="3"/>
      <c r="D11" s="3"/>
      <c r="E11" s="18" t="e">
        <f t="shared" si="0"/>
        <v>#VALUE!</v>
      </c>
      <c r="F11" s="18" t="e">
        <f>VLOOKUP(E11,A5数据库!C:Q,3,0)</f>
        <v>#VALUE!</v>
      </c>
      <c r="G11" s="18" t="e">
        <f>VLOOKUP(E11,A5数据库!C:O,4,0)</f>
        <v>#VALUE!</v>
      </c>
      <c r="H11" s="18" t="e">
        <f>VLOOKUP(E11,A5数据库!C:O,2,0)</f>
        <v>#VALUE!</v>
      </c>
      <c r="I11" s="18" t="e">
        <f>VLOOKUP(E11,A5数据库!C:O,5,0)</f>
        <v>#VALUE!</v>
      </c>
      <c r="J11" s="18" t="e">
        <f>VLOOKUP(E11,A5数据库!C:O,6,0)</f>
        <v>#VALUE!</v>
      </c>
      <c r="K11" s="19" t="e">
        <f t="shared" si="1"/>
        <v>#VALUE!</v>
      </c>
      <c r="L11" s="18" t="e">
        <f>VLOOKUP(E11,A5数据库!C:P,7,0)</f>
        <v>#VALUE!</v>
      </c>
      <c r="M11" s="18" t="e">
        <f>VLOOKUP(E11,A5数据库!C:O,12,0)</f>
        <v>#VALUE!</v>
      </c>
      <c r="N11" s="18"/>
    </row>
    <row r="12" spans="1:14" x14ac:dyDescent="0.25">
      <c r="A12" s="22"/>
      <c r="B12" s="3"/>
      <c r="C12" s="3"/>
      <c r="D12" s="3"/>
      <c r="E12" s="18" t="e">
        <f t="shared" si="0"/>
        <v>#VALUE!</v>
      </c>
      <c r="F12" s="18" t="e">
        <f>VLOOKUP(E12,A5数据库!C:Q,3,0)</f>
        <v>#VALUE!</v>
      </c>
      <c r="G12" s="18" t="e">
        <f>VLOOKUP(E12,A5数据库!C:O,4,0)</f>
        <v>#VALUE!</v>
      </c>
      <c r="H12" s="18" t="e">
        <f>VLOOKUP(E12,A5数据库!C:O,2,0)</f>
        <v>#VALUE!</v>
      </c>
      <c r="I12" s="18" t="e">
        <f>VLOOKUP(E12,A5数据库!C:O,5,0)</f>
        <v>#VALUE!</v>
      </c>
      <c r="J12" s="18" t="e">
        <f>VLOOKUP(E12,A5数据库!C:O,6,0)</f>
        <v>#VALUE!</v>
      </c>
      <c r="K12" s="19" t="e">
        <f t="shared" si="1"/>
        <v>#VALUE!</v>
      </c>
      <c r="L12" s="18" t="e">
        <f>VLOOKUP(E12,A5数据库!C:P,7,0)</f>
        <v>#VALUE!</v>
      </c>
      <c r="M12" s="18" t="e">
        <f>VLOOKUP(E12,A5数据库!C:O,12,0)</f>
        <v>#VALUE!</v>
      </c>
      <c r="N12" s="18"/>
    </row>
    <row r="13" spans="1:14" x14ac:dyDescent="0.25">
      <c r="A13" s="22"/>
      <c r="B13" s="3"/>
      <c r="C13" s="3"/>
      <c r="D13" s="3"/>
      <c r="E13" s="18" t="e">
        <f t="shared" si="0"/>
        <v>#VALUE!</v>
      </c>
      <c r="F13" s="18" t="e">
        <f>VLOOKUP(E13,A5数据库!C:Q,3,0)</f>
        <v>#VALUE!</v>
      </c>
      <c r="G13" s="18" t="e">
        <f>VLOOKUP(E13,A5数据库!C:O,4,0)</f>
        <v>#VALUE!</v>
      </c>
      <c r="H13" s="18" t="e">
        <f>VLOOKUP(E13,A5数据库!C:O,2,0)</f>
        <v>#VALUE!</v>
      </c>
      <c r="I13" s="18" t="e">
        <f>VLOOKUP(E13,A5数据库!C:O,5,0)</f>
        <v>#VALUE!</v>
      </c>
      <c r="J13" s="18" t="e">
        <f>VLOOKUP(E13,A5数据库!C:O,6,0)</f>
        <v>#VALUE!</v>
      </c>
      <c r="K13" s="19" t="e">
        <f t="shared" si="1"/>
        <v>#VALUE!</v>
      </c>
      <c r="L13" s="18" t="e">
        <f>VLOOKUP(E13,A5数据库!C:P,7,0)</f>
        <v>#VALUE!</v>
      </c>
      <c r="M13" s="18" t="e">
        <f>VLOOKUP(E13,A5数据库!C:O,12,0)</f>
        <v>#VALUE!</v>
      </c>
      <c r="N13" s="18"/>
    </row>
    <row r="14" spans="1:14" x14ac:dyDescent="0.25">
      <c r="A14" s="22"/>
      <c r="B14" s="3"/>
      <c r="C14" s="3"/>
      <c r="D14" s="3"/>
      <c r="E14" s="18" t="e">
        <f t="shared" si="0"/>
        <v>#VALUE!</v>
      </c>
      <c r="F14" s="18" t="e">
        <f>VLOOKUP(E14,A5数据库!C:Q,3,0)</f>
        <v>#VALUE!</v>
      </c>
      <c r="G14" s="18" t="e">
        <f>VLOOKUP(E14,A5数据库!C:O,4,0)</f>
        <v>#VALUE!</v>
      </c>
      <c r="H14" s="18" t="e">
        <f>VLOOKUP(E14,A5数据库!C:O,2,0)</f>
        <v>#VALUE!</v>
      </c>
      <c r="I14" s="18" t="e">
        <f>VLOOKUP(E14,A5数据库!C:O,5,0)</f>
        <v>#VALUE!</v>
      </c>
      <c r="J14" s="18" t="e">
        <f>VLOOKUP(E14,A5数据库!C:O,6,0)</f>
        <v>#VALUE!</v>
      </c>
      <c r="K14" s="19" t="e">
        <f t="shared" si="1"/>
        <v>#VALUE!</v>
      </c>
      <c r="L14" s="18" t="e">
        <f>VLOOKUP(E14,A5数据库!C:P,7,0)</f>
        <v>#VALUE!</v>
      </c>
      <c r="M14" s="18" t="e">
        <f>VLOOKUP(E14,A5数据库!C:O,12,0)</f>
        <v>#VALUE!</v>
      </c>
      <c r="N14" s="18"/>
    </row>
    <row r="15" spans="1:14" x14ac:dyDescent="0.25">
      <c r="A15" s="22"/>
      <c r="B15" s="3"/>
      <c r="C15" s="3"/>
      <c r="D15" s="3"/>
      <c r="E15" s="18" t="e">
        <f t="shared" si="0"/>
        <v>#VALUE!</v>
      </c>
      <c r="F15" s="18" t="e">
        <f>VLOOKUP(E15,A5数据库!C:Q,3,0)</f>
        <v>#VALUE!</v>
      </c>
      <c r="G15" s="18" t="e">
        <f>VLOOKUP(E15,A5数据库!C:O,4,0)</f>
        <v>#VALUE!</v>
      </c>
      <c r="H15" s="18" t="e">
        <f>VLOOKUP(E15,A5数据库!C:O,2,0)</f>
        <v>#VALUE!</v>
      </c>
      <c r="I15" s="18" t="e">
        <f>VLOOKUP(E15,A5数据库!C:O,5,0)</f>
        <v>#VALUE!</v>
      </c>
      <c r="J15" s="18" t="e">
        <f>VLOOKUP(E15,A5数据库!C:O,6,0)</f>
        <v>#VALUE!</v>
      </c>
      <c r="K15" s="19" t="e">
        <f t="shared" si="1"/>
        <v>#VALUE!</v>
      </c>
      <c r="L15" s="18" t="e">
        <f>VLOOKUP(E15,A5数据库!C:P,7,0)</f>
        <v>#VALUE!</v>
      </c>
      <c r="M15" s="18" t="e">
        <f>VLOOKUP(E15,A5数据库!C:O,12,0)</f>
        <v>#VALUE!</v>
      </c>
      <c r="N15" s="18"/>
    </row>
    <row r="16" spans="1:14" x14ac:dyDescent="0.25">
      <c r="A16" s="22"/>
      <c r="B16" s="3"/>
      <c r="C16" s="3"/>
      <c r="D16" s="3"/>
      <c r="E16" s="18" t="e">
        <f t="shared" si="0"/>
        <v>#VALUE!</v>
      </c>
      <c r="F16" s="18" t="e">
        <f>VLOOKUP(E16,A5数据库!C:Q,3,0)</f>
        <v>#VALUE!</v>
      </c>
      <c r="G16" s="18" t="e">
        <f>VLOOKUP(E16,A5数据库!C:O,4,0)</f>
        <v>#VALUE!</v>
      </c>
      <c r="H16" s="18" t="e">
        <f>VLOOKUP(E16,A5数据库!C:O,2,0)</f>
        <v>#VALUE!</v>
      </c>
      <c r="I16" s="18" t="e">
        <f>VLOOKUP(E16,A5数据库!C:O,5,0)</f>
        <v>#VALUE!</v>
      </c>
      <c r="J16" s="18" t="e">
        <f>VLOOKUP(E16,A5数据库!C:O,6,0)</f>
        <v>#VALUE!</v>
      </c>
      <c r="K16" s="19" t="e">
        <f t="shared" si="1"/>
        <v>#VALUE!</v>
      </c>
      <c r="L16" s="18" t="e">
        <f>VLOOKUP(E16,A5数据库!C:P,7,0)</f>
        <v>#VALUE!</v>
      </c>
      <c r="M16" s="18" t="e">
        <f>VLOOKUP(E16,A5数据库!C:O,12,0)</f>
        <v>#VALUE!</v>
      </c>
      <c r="N16" s="18"/>
    </row>
    <row r="17" spans="1:14" x14ac:dyDescent="0.25">
      <c r="A17" s="22"/>
      <c r="B17" s="3"/>
      <c r="C17" s="3"/>
      <c r="D17" s="3"/>
      <c r="E17" s="18" t="e">
        <f t="shared" si="0"/>
        <v>#VALUE!</v>
      </c>
      <c r="F17" s="18" t="e">
        <f>VLOOKUP(E17,A5数据库!C:Q,3,0)</f>
        <v>#VALUE!</v>
      </c>
      <c r="G17" s="18" t="e">
        <f>VLOOKUP(E17,A5数据库!C:O,4,0)</f>
        <v>#VALUE!</v>
      </c>
      <c r="H17" s="18" t="e">
        <f>VLOOKUP(E17,A5数据库!C:O,2,0)</f>
        <v>#VALUE!</v>
      </c>
      <c r="I17" s="18" t="e">
        <f>VLOOKUP(E17,A5数据库!C:O,5,0)</f>
        <v>#VALUE!</v>
      </c>
      <c r="J17" s="18" t="e">
        <f>VLOOKUP(E17,A5数据库!C:O,6,0)</f>
        <v>#VALUE!</v>
      </c>
      <c r="K17" s="19" t="e">
        <f t="shared" si="1"/>
        <v>#VALUE!</v>
      </c>
      <c r="L17" s="18" t="e">
        <f>VLOOKUP(E17,A5数据库!C:P,7,0)</f>
        <v>#VALUE!</v>
      </c>
      <c r="M17" s="18" t="e">
        <f>VLOOKUP(E17,A5数据库!C:O,12,0)</f>
        <v>#VALUE!</v>
      </c>
      <c r="N17" s="18"/>
    </row>
    <row r="18" spans="1:14" x14ac:dyDescent="0.25">
      <c r="A18" s="22"/>
      <c r="B18" s="3"/>
      <c r="C18" s="3"/>
      <c r="D18" s="3"/>
      <c r="E18" s="18" t="e">
        <f t="shared" si="0"/>
        <v>#VALUE!</v>
      </c>
      <c r="F18" s="18" t="e">
        <f>VLOOKUP(E18,A5数据库!C:Q,3,0)</f>
        <v>#VALUE!</v>
      </c>
      <c r="G18" s="18" t="e">
        <f>VLOOKUP(E18,A5数据库!C:O,4,0)</f>
        <v>#VALUE!</v>
      </c>
      <c r="H18" s="18" t="e">
        <f>VLOOKUP(E18,A5数据库!C:O,2,0)</f>
        <v>#VALUE!</v>
      </c>
      <c r="I18" s="18" t="e">
        <f>VLOOKUP(E18,A5数据库!C:O,5,0)</f>
        <v>#VALUE!</v>
      </c>
      <c r="J18" s="18" t="e">
        <f>VLOOKUP(E18,A5数据库!C:O,6,0)</f>
        <v>#VALUE!</v>
      </c>
      <c r="K18" s="19" t="e">
        <f t="shared" si="1"/>
        <v>#VALUE!</v>
      </c>
      <c r="L18" s="18" t="e">
        <f>VLOOKUP(E18,A5数据库!C:P,7,0)</f>
        <v>#VALUE!</v>
      </c>
      <c r="M18" s="18" t="e">
        <f>VLOOKUP(E18,A5数据库!C:O,12,0)</f>
        <v>#VALUE!</v>
      </c>
      <c r="N18" s="18"/>
    </row>
    <row r="19" spans="1:14" x14ac:dyDescent="0.25">
      <c r="A19" s="22"/>
      <c r="B19" s="3"/>
      <c r="C19" s="3"/>
      <c r="D19" s="3"/>
      <c r="E19" s="18" t="e">
        <f t="shared" si="0"/>
        <v>#VALUE!</v>
      </c>
      <c r="F19" s="18" t="e">
        <f>VLOOKUP(E19,A5数据库!C:Q,3,0)</f>
        <v>#VALUE!</v>
      </c>
      <c r="G19" s="18" t="e">
        <f>VLOOKUP(E19,A5数据库!C:O,4,0)</f>
        <v>#VALUE!</v>
      </c>
      <c r="H19" s="18" t="e">
        <f>VLOOKUP(E19,A5数据库!C:O,2,0)</f>
        <v>#VALUE!</v>
      </c>
      <c r="I19" s="18" t="e">
        <f>VLOOKUP(E19,A5数据库!C:O,5,0)</f>
        <v>#VALUE!</v>
      </c>
      <c r="J19" s="18" t="e">
        <f>VLOOKUP(E19,A5数据库!C:O,6,0)</f>
        <v>#VALUE!</v>
      </c>
      <c r="K19" s="19" t="e">
        <f t="shared" si="1"/>
        <v>#VALUE!</v>
      </c>
      <c r="L19" s="18" t="e">
        <f>VLOOKUP(E19,A5数据库!C:P,7,0)</f>
        <v>#VALUE!</v>
      </c>
      <c r="M19" s="18" t="e">
        <f>VLOOKUP(E19,A5数据库!C:O,12,0)</f>
        <v>#VALUE!</v>
      </c>
      <c r="N19" s="18"/>
    </row>
    <row r="20" spans="1:14" x14ac:dyDescent="0.25">
      <c r="A20" s="22"/>
      <c r="B20" s="3"/>
      <c r="C20" s="3"/>
      <c r="D20" s="3"/>
      <c r="E20" s="18" t="e">
        <f t="shared" si="0"/>
        <v>#VALUE!</v>
      </c>
      <c r="F20" s="18" t="e">
        <f>VLOOKUP(E20,A5数据库!C:Q,3,0)</f>
        <v>#VALUE!</v>
      </c>
      <c r="G20" s="18" t="e">
        <f>VLOOKUP(E20,A5数据库!C:O,4,0)</f>
        <v>#VALUE!</v>
      </c>
      <c r="H20" s="18" t="e">
        <f>VLOOKUP(E20,A5数据库!C:O,2,0)</f>
        <v>#VALUE!</v>
      </c>
      <c r="I20" s="18" t="e">
        <f>VLOOKUP(E20,A5数据库!C:O,5,0)</f>
        <v>#VALUE!</v>
      </c>
      <c r="J20" s="18" t="e">
        <f>VLOOKUP(E20,A5数据库!C:O,6,0)</f>
        <v>#VALUE!</v>
      </c>
      <c r="K20" s="19" t="e">
        <f t="shared" si="1"/>
        <v>#VALUE!</v>
      </c>
      <c r="L20" s="18" t="e">
        <f>VLOOKUP(E20,A5数据库!C:P,7,0)</f>
        <v>#VALUE!</v>
      </c>
      <c r="M20" s="18" t="e">
        <f>VLOOKUP(E20,A5数据库!C:O,12,0)</f>
        <v>#VALUE!</v>
      </c>
      <c r="N20" s="18"/>
    </row>
    <row r="21" spans="1:14" x14ac:dyDescent="0.25">
      <c r="A21" s="22"/>
      <c r="B21" s="3"/>
      <c r="C21" s="3"/>
      <c r="D21" s="3"/>
      <c r="E21" s="18" t="e">
        <f t="shared" si="0"/>
        <v>#VALUE!</v>
      </c>
      <c r="F21" s="18" t="e">
        <f>VLOOKUP(E21,A5数据库!C:Q,3,0)</f>
        <v>#VALUE!</v>
      </c>
      <c r="G21" s="18" t="e">
        <f>VLOOKUP(E21,A5数据库!C:O,4,0)</f>
        <v>#VALUE!</v>
      </c>
      <c r="H21" s="18" t="e">
        <f>VLOOKUP(E21,A5数据库!C:O,2,0)</f>
        <v>#VALUE!</v>
      </c>
      <c r="I21" s="18" t="e">
        <f>VLOOKUP(E21,A5数据库!C:O,5,0)</f>
        <v>#VALUE!</v>
      </c>
      <c r="J21" s="18" t="e">
        <f>VLOOKUP(E21,A5数据库!C:O,6,0)</f>
        <v>#VALUE!</v>
      </c>
      <c r="K21" s="19" t="e">
        <f t="shared" si="1"/>
        <v>#VALUE!</v>
      </c>
      <c r="L21" s="18" t="e">
        <f>VLOOKUP(E21,A5数据库!C:P,7,0)</f>
        <v>#VALUE!</v>
      </c>
      <c r="M21" s="18" t="e">
        <f>VLOOKUP(E21,A5数据库!C:O,12,0)</f>
        <v>#VALUE!</v>
      </c>
      <c r="N21" s="18"/>
    </row>
    <row r="22" spans="1:14" x14ac:dyDescent="0.25">
      <c r="A22" s="22"/>
      <c r="B22" s="3"/>
      <c r="C22" s="3"/>
      <c r="D22" s="3"/>
      <c r="E22" s="18" t="e">
        <f t="shared" si="0"/>
        <v>#VALUE!</v>
      </c>
      <c r="F22" s="18" t="e">
        <f>VLOOKUP(E22,A5数据库!C:Q,3,0)</f>
        <v>#VALUE!</v>
      </c>
      <c r="G22" s="18" t="e">
        <f>VLOOKUP(E22,A5数据库!C:O,4,0)</f>
        <v>#VALUE!</v>
      </c>
      <c r="H22" s="18" t="e">
        <f>VLOOKUP(E22,A5数据库!C:O,2,0)</f>
        <v>#VALUE!</v>
      </c>
      <c r="I22" s="18" t="e">
        <f>VLOOKUP(E22,A5数据库!C:O,5,0)</f>
        <v>#VALUE!</v>
      </c>
      <c r="J22" s="18" t="e">
        <f>VLOOKUP(E22,A5数据库!C:O,6,0)</f>
        <v>#VALUE!</v>
      </c>
      <c r="K22" s="19" t="e">
        <f t="shared" si="1"/>
        <v>#VALUE!</v>
      </c>
      <c r="L22" s="18" t="e">
        <f>VLOOKUP(E22,A5数据库!C:P,7,0)</f>
        <v>#VALUE!</v>
      </c>
      <c r="M22" s="18" t="e">
        <f>VLOOKUP(E22,A5数据库!C:O,12,0)</f>
        <v>#VALUE!</v>
      </c>
      <c r="N22" s="18"/>
    </row>
    <row r="23" spans="1:14" x14ac:dyDescent="0.25">
      <c r="A23" s="22"/>
      <c r="B23" s="3"/>
      <c r="C23" s="3"/>
      <c r="D23" s="3"/>
      <c r="E23" s="18" t="e">
        <f t="shared" si="0"/>
        <v>#VALUE!</v>
      </c>
      <c r="F23" s="18" t="e">
        <f>VLOOKUP(E23,A5数据库!C:Q,3,0)</f>
        <v>#VALUE!</v>
      </c>
      <c r="G23" s="18" t="e">
        <f>VLOOKUP(E23,A5数据库!C:O,4,0)</f>
        <v>#VALUE!</v>
      </c>
      <c r="H23" s="18" t="e">
        <f>VLOOKUP(E23,A5数据库!C:O,2,0)</f>
        <v>#VALUE!</v>
      </c>
      <c r="I23" s="18" t="e">
        <f>VLOOKUP(E23,A5数据库!C:O,5,0)</f>
        <v>#VALUE!</v>
      </c>
      <c r="J23" s="18" t="e">
        <f>VLOOKUP(E23,A5数据库!C:O,6,0)</f>
        <v>#VALUE!</v>
      </c>
      <c r="K23" s="19" t="e">
        <f t="shared" si="1"/>
        <v>#VALUE!</v>
      </c>
      <c r="L23" s="18" t="e">
        <f>VLOOKUP(E23,A5数据库!C:P,7,0)</f>
        <v>#VALUE!</v>
      </c>
      <c r="M23" s="18" t="e">
        <f>VLOOKUP(E23,A5数据库!C:O,12,0)</f>
        <v>#VALUE!</v>
      </c>
      <c r="N23" s="18"/>
    </row>
    <row r="24" spans="1:14" x14ac:dyDescent="0.25">
      <c r="A24" s="22"/>
      <c r="B24" s="3"/>
      <c r="C24" s="3"/>
      <c r="D24" s="3"/>
      <c r="E24" s="18" t="e">
        <f t="shared" si="0"/>
        <v>#VALUE!</v>
      </c>
      <c r="F24" s="18" t="e">
        <f>VLOOKUP(E24,A5数据库!C:Q,3,0)</f>
        <v>#VALUE!</v>
      </c>
      <c r="G24" s="18" t="e">
        <f>VLOOKUP(E24,A5数据库!C:O,4,0)</f>
        <v>#VALUE!</v>
      </c>
      <c r="H24" s="18" t="e">
        <f>VLOOKUP(E24,A5数据库!C:O,2,0)</f>
        <v>#VALUE!</v>
      </c>
      <c r="I24" s="18" t="e">
        <f>VLOOKUP(E24,A5数据库!C:O,5,0)</f>
        <v>#VALUE!</v>
      </c>
      <c r="J24" s="18" t="e">
        <f>VLOOKUP(E24,A5数据库!C:O,6,0)</f>
        <v>#VALUE!</v>
      </c>
      <c r="K24" s="19" t="e">
        <f t="shared" si="1"/>
        <v>#VALUE!</v>
      </c>
      <c r="L24" s="18" t="e">
        <f>VLOOKUP(E24,A5数据库!C:P,7,0)</f>
        <v>#VALUE!</v>
      </c>
      <c r="M24" s="18" t="e">
        <f>VLOOKUP(E24,A5数据库!C:O,12,0)</f>
        <v>#VALUE!</v>
      </c>
      <c r="N24" s="18"/>
    </row>
    <row r="25" spans="1:14" x14ac:dyDescent="0.25">
      <c r="A25" s="22"/>
      <c r="B25" s="3"/>
      <c r="C25" s="3"/>
      <c r="D25" s="3"/>
      <c r="E25" s="18" t="e">
        <f t="shared" si="0"/>
        <v>#VALUE!</v>
      </c>
      <c r="F25" s="18" t="e">
        <f>VLOOKUP(E25,A5数据库!C:Q,3,0)</f>
        <v>#VALUE!</v>
      </c>
      <c r="G25" s="18" t="e">
        <f>VLOOKUP(E25,A5数据库!C:O,4,0)</f>
        <v>#VALUE!</v>
      </c>
      <c r="H25" s="18" t="e">
        <f>VLOOKUP(E25,A5数据库!C:O,2,0)</f>
        <v>#VALUE!</v>
      </c>
      <c r="I25" s="18" t="e">
        <f>VLOOKUP(E25,A5数据库!C:O,5,0)</f>
        <v>#VALUE!</v>
      </c>
      <c r="J25" s="18" t="e">
        <f>VLOOKUP(E25,A5数据库!C:O,6,0)</f>
        <v>#VALUE!</v>
      </c>
      <c r="K25" s="19" t="e">
        <f t="shared" si="1"/>
        <v>#VALUE!</v>
      </c>
      <c r="L25" s="18" t="e">
        <f>VLOOKUP(E25,A5数据库!C:P,7,0)</f>
        <v>#VALUE!</v>
      </c>
      <c r="M25" s="18" t="e">
        <f>VLOOKUP(E25,A5数据库!C:O,12,0)</f>
        <v>#VALUE!</v>
      </c>
      <c r="N25" s="18"/>
    </row>
    <row r="26" spans="1:14" x14ac:dyDescent="0.25">
      <c r="A26" s="22"/>
      <c r="B26" s="3"/>
      <c r="C26" s="3"/>
      <c r="D26" s="3"/>
      <c r="E26" s="18" t="e">
        <f t="shared" si="0"/>
        <v>#VALUE!</v>
      </c>
      <c r="F26" s="18" t="e">
        <f>VLOOKUP(E26,A5数据库!C:Q,3,0)</f>
        <v>#VALUE!</v>
      </c>
      <c r="G26" s="18" t="e">
        <f>VLOOKUP(E26,A5数据库!C:O,4,0)</f>
        <v>#VALUE!</v>
      </c>
      <c r="H26" s="18" t="e">
        <f>VLOOKUP(E26,A5数据库!C:O,2,0)</f>
        <v>#VALUE!</v>
      </c>
      <c r="I26" s="18" t="e">
        <f>VLOOKUP(E26,A5数据库!C:O,5,0)</f>
        <v>#VALUE!</v>
      </c>
      <c r="J26" s="18" t="e">
        <f>VLOOKUP(E26,A5数据库!C:O,6,0)</f>
        <v>#VALUE!</v>
      </c>
      <c r="K26" s="19" t="e">
        <f t="shared" si="1"/>
        <v>#VALUE!</v>
      </c>
      <c r="L26" s="18" t="e">
        <f>VLOOKUP(E26,A5数据库!C:P,7,0)</f>
        <v>#VALUE!</v>
      </c>
      <c r="M26" s="18" t="e">
        <f>VLOOKUP(E26,A5数据库!C:O,12,0)</f>
        <v>#VALUE!</v>
      </c>
      <c r="N26" s="18"/>
    </row>
    <row r="27" spans="1:14" x14ac:dyDescent="0.25">
      <c r="A27" s="22"/>
      <c r="B27" s="3"/>
      <c r="C27" s="3"/>
      <c r="D27" s="3"/>
      <c r="E27" s="18" t="e">
        <f t="shared" si="0"/>
        <v>#VALUE!</v>
      </c>
      <c r="F27" s="18" t="e">
        <f>VLOOKUP(E27,A5数据库!C:Q,3,0)</f>
        <v>#VALUE!</v>
      </c>
      <c r="G27" s="18" t="e">
        <f>VLOOKUP(E27,A5数据库!C:O,4,0)</f>
        <v>#VALUE!</v>
      </c>
      <c r="H27" s="18" t="e">
        <f>VLOOKUP(E27,A5数据库!C:O,2,0)</f>
        <v>#VALUE!</v>
      </c>
      <c r="I27" s="18" t="e">
        <f>VLOOKUP(E27,A5数据库!C:O,5,0)</f>
        <v>#VALUE!</v>
      </c>
      <c r="J27" s="18" t="e">
        <f>VLOOKUP(E27,A5数据库!C:O,6,0)</f>
        <v>#VALUE!</v>
      </c>
      <c r="K27" s="19" t="e">
        <f t="shared" si="1"/>
        <v>#VALUE!</v>
      </c>
      <c r="L27" s="18" t="e">
        <f>VLOOKUP(E27,A5数据库!C:P,7,0)</f>
        <v>#VALUE!</v>
      </c>
      <c r="M27" s="18" t="e">
        <f>VLOOKUP(E27,A5数据库!C:O,12,0)</f>
        <v>#VALUE!</v>
      </c>
      <c r="N27" s="18"/>
    </row>
    <row r="28" spans="1:14" x14ac:dyDescent="0.25">
      <c r="A28" s="22"/>
      <c r="B28" s="3"/>
      <c r="C28" s="3"/>
      <c r="D28" s="3"/>
      <c r="E28" s="18" t="e">
        <f t="shared" si="0"/>
        <v>#VALUE!</v>
      </c>
      <c r="F28" s="18" t="e">
        <f>VLOOKUP(E28,A5数据库!C:Q,3,0)</f>
        <v>#VALUE!</v>
      </c>
      <c r="G28" s="18" t="e">
        <f>VLOOKUP(E28,A5数据库!C:O,4,0)</f>
        <v>#VALUE!</v>
      </c>
      <c r="H28" s="18" t="e">
        <f>VLOOKUP(E28,A5数据库!C:O,2,0)</f>
        <v>#VALUE!</v>
      </c>
      <c r="I28" s="18" t="e">
        <f>VLOOKUP(E28,A5数据库!C:O,5,0)</f>
        <v>#VALUE!</v>
      </c>
      <c r="J28" s="18" t="e">
        <f>VLOOKUP(E28,A5数据库!C:O,6,0)</f>
        <v>#VALUE!</v>
      </c>
      <c r="K28" s="19" t="e">
        <f t="shared" si="1"/>
        <v>#VALUE!</v>
      </c>
      <c r="L28" s="18" t="e">
        <f>VLOOKUP(E28,A5数据库!C:P,7,0)</f>
        <v>#VALUE!</v>
      </c>
      <c r="M28" s="18" t="e">
        <f>VLOOKUP(E28,A5数据库!C:O,12,0)</f>
        <v>#VALUE!</v>
      </c>
      <c r="N28" s="18"/>
    </row>
    <row r="29" spans="1:14" x14ac:dyDescent="0.25">
      <c r="A29" s="22"/>
      <c r="B29" s="3"/>
      <c r="C29" s="3"/>
      <c r="D29" s="3"/>
      <c r="E29" s="18" t="e">
        <f t="shared" si="0"/>
        <v>#VALUE!</v>
      </c>
      <c r="F29" s="18" t="e">
        <f>VLOOKUP(E29,A5数据库!C:Q,3,0)</f>
        <v>#VALUE!</v>
      </c>
      <c r="G29" s="18" t="e">
        <f>VLOOKUP(E29,A5数据库!C:O,4,0)</f>
        <v>#VALUE!</v>
      </c>
      <c r="H29" s="18" t="e">
        <f>VLOOKUP(E29,A5数据库!C:O,2,0)</f>
        <v>#VALUE!</v>
      </c>
      <c r="I29" s="18" t="e">
        <f>VLOOKUP(E29,A5数据库!C:O,5,0)</f>
        <v>#VALUE!</v>
      </c>
      <c r="J29" s="18" t="e">
        <f>VLOOKUP(E29,A5数据库!C:O,6,0)</f>
        <v>#VALUE!</v>
      </c>
      <c r="K29" s="19" t="e">
        <f t="shared" si="1"/>
        <v>#VALUE!</v>
      </c>
      <c r="L29" s="18" t="e">
        <f>VLOOKUP(E29,A5数据库!C:P,7,0)</f>
        <v>#VALUE!</v>
      </c>
      <c r="M29" s="18" t="e">
        <f>VLOOKUP(E29,A5数据库!C:O,12,0)</f>
        <v>#VALUE!</v>
      </c>
      <c r="N29" s="18"/>
    </row>
    <row r="30" spans="1:14" x14ac:dyDescent="0.25">
      <c r="A30" s="22"/>
      <c r="B30" s="3"/>
      <c r="C30" s="3"/>
      <c r="D30" s="3"/>
      <c r="E30" s="18" t="e">
        <f t="shared" si="0"/>
        <v>#VALUE!</v>
      </c>
      <c r="F30" s="18" t="e">
        <f>VLOOKUP(E30,A5数据库!C:Q,3,0)</f>
        <v>#VALUE!</v>
      </c>
      <c r="G30" s="18" t="e">
        <f>VLOOKUP(E30,A5数据库!C:O,4,0)</f>
        <v>#VALUE!</v>
      </c>
      <c r="H30" s="18" t="e">
        <f>VLOOKUP(E30,A5数据库!C:O,2,0)</f>
        <v>#VALUE!</v>
      </c>
      <c r="I30" s="18" t="e">
        <f>VLOOKUP(E30,A5数据库!C:O,5,0)</f>
        <v>#VALUE!</v>
      </c>
      <c r="J30" s="18" t="e">
        <f>VLOOKUP(E30,A5数据库!C:O,6,0)</f>
        <v>#VALUE!</v>
      </c>
      <c r="K30" s="19" t="e">
        <f t="shared" si="1"/>
        <v>#VALUE!</v>
      </c>
      <c r="L30" s="18" t="e">
        <f>VLOOKUP(E30,A5数据库!C:P,7,0)</f>
        <v>#VALUE!</v>
      </c>
      <c r="M30" s="18" t="e">
        <f>VLOOKUP(E30,A5数据库!C:O,12,0)</f>
        <v>#VALUE!</v>
      </c>
      <c r="N30" s="18"/>
    </row>
    <row r="31" spans="1:14" x14ac:dyDescent="0.25">
      <c r="A31" s="22"/>
      <c r="B31" s="3"/>
      <c r="C31" s="3"/>
      <c r="D31" s="3"/>
      <c r="E31" s="18" t="e">
        <f t="shared" si="0"/>
        <v>#VALUE!</v>
      </c>
      <c r="F31" s="18" t="e">
        <f>VLOOKUP(E31,A5数据库!C:Q,3,0)</f>
        <v>#VALUE!</v>
      </c>
      <c r="G31" s="18" t="e">
        <f>VLOOKUP(E31,A5数据库!C:O,4,0)</f>
        <v>#VALUE!</v>
      </c>
      <c r="H31" s="18" t="e">
        <f>VLOOKUP(E31,A5数据库!C:O,2,0)</f>
        <v>#VALUE!</v>
      </c>
      <c r="I31" s="18" t="e">
        <f>VLOOKUP(E31,A5数据库!C:O,5,0)</f>
        <v>#VALUE!</v>
      </c>
      <c r="J31" s="18" t="e">
        <f>VLOOKUP(E31,A5数据库!C:O,6,0)</f>
        <v>#VALUE!</v>
      </c>
      <c r="K31" s="19" t="e">
        <f t="shared" si="1"/>
        <v>#VALUE!</v>
      </c>
      <c r="L31" s="18" t="e">
        <f>VLOOKUP(E31,A5数据库!C:P,7,0)</f>
        <v>#VALUE!</v>
      </c>
      <c r="M31" s="18" t="e">
        <f>VLOOKUP(E31,A5数据库!C:O,12,0)</f>
        <v>#VALUE!</v>
      </c>
      <c r="N31" s="18"/>
    </row>
    <row r="32" spans="1:14" x14ac:dyDescent="0.25">
      <c r="A32" s="22"/>
      <c r="B32" s="3"/>
      <c r="C32" s="3"/>
      <c r="D32" s="3"/>
      <c r="E32" s="18" t="e">
        <f t="shared" si="0"/>
        <v>#VALUE!</v>
      </c>
      <c r="F32" s="18" t="e">
        <f>VLOOKUP(E32,A5数据库!C:Q,3,0)</f>
        <v>#VALUE!</v>
      </c>
      <c r="G32" s="18" t="e">
        <f>VLOOKUP(E32,A5数据库!C:O,4,0)</f>
        <v>#VALUE!</v>
      </c>
      <c r="H32" s="18" t="e">
        <f>VLOOKUP(E32,A5数据库!C:O,2,0)</f>
        <v>#VALUE!</v>
      </c>
      <c r="I32" s="18" t="e">
        <f>VLOOKUP(E32,A5数据库!C:O,5,0)</f>
        <v>#VALUE!</v>
      </c>
      <c r="J32" s="18" t="e">
        <f>VLOOKUP(E32,A5数据库!C:O,6,0)</f>
        <v>#VALUE!</v>
      </c>
      <c r="K32" s="19" t="e">
        <f t="shared" si="1"/>
        <v>#VALUE!</v>
      </c>
      <c r="L32" s="18" t="e">
        <f>VLOOKUP(E32,A5数据库!C:P,7,0)</f>
        <v>#VALUE!</v>
      </c>
      <c r="M32" s="18" t="e">
        <f>VLOOKUP(E32,A5数据库!C:O,12,0)</f>
        <v>#VALUE!</v>
      </c>
      <c r="N32" s="18"/>
    </row>
    <row r="33" spans="1:14" x14ac:dyDescent="0.25">
      <c r="A33" s="22"/>
      <c r="B33" s="3"/>
      <c r="C33" s="3"/>
      <c r="D33" s="3"/>
      <c r="E33" s="18" t="e">
        <f t="shared" si="0"/>
        <v>#VALUE!</v>
      </c>
      <c r="F33" s="18" t="e">
        <f>VLOOKUP(E33,A5数据库!C:Q,3,0)</f>
        <v>#VALUE!</v>
      </c>
      <c r="G33" s="18" t="e">
        <f>VLOOKUP(E33,A5数据库!C:O,4,0)</f>
        <v>#VALUE!</v>
      </c>
      <c r="H33" s="18" t="e">
        <f>VLOOKUP(E33,A5数据库!C:O,2,0)</f>
        <v>#VALUE!</v>
      </c>
      <c r="I33" s="18" t="e">
        <f>VLOOKUP(E33,A5数据库!C:O,5,0)</f>
        <v>#VALUE!</v>
      </c>
      <c r="J33" s="18" t="e">
        <f>VLOOKUP(E33,A5数据库!C:O,6,0)</f>
        <v>#VALUE!</v>
      </c>
      <c r="K33" s="19" t="e">
        <f t="shared" si="1"/>
        <v>#VALUE!</v>
      </c>
      <c r="L33" s="18" t="e">
        <f>VLOOKUP(E33,A5数据库!C:P,7,0)</f>
        <v>#VALUE!</v>
      </c>
      <c r="M33" s="18" t="e">
        <f>VLOOKUP(E33,A5数据库!C:O,12,0)</f>
        <v>#VALUE!</v>
      </c>
      <c r="N33" s="18"/>
    </row>
    <row r="34" spans="1:14" x14ac:dyDescent="0.25">
      <c r="A34" s="22"/>
      <c r="B34" s="3"/>
      <c r="C34" s="3"/>
      <c r="D34" s="3"/>
      <c r="E34" s="18" t="e">
        <f t="shared" si="0"/>
        <v>#VALUE!</v>
      </c>
      <c r="F34" s="18" t="e">
        <f>VLOOKUP(E34,A5数据库!C:Q,3,0)</f>
        <v>#VALUE!</v>
      </c>
      <c r="G34" s="18" t="e">
        <f>VLOOKUP(E34,A5数据库!C:O,4,0)</f>
        <v>#VALUE!</v>
      </c>
      <c r="H34" s="18" t="e">
        <f>VLOOKUP(E34,A5数据库!C:O,2,0)</f>
        <v>#VALUE!</v>
      </c>
      <c r="I34" s="18" t="e">
        <f>VLOOKUP(E34,A5数据库!C:O,5,0)</f>
        <v>#VALUE!</v>
      </c>
      <c r="J34" s="18" t="e">
        <f>VLOOKUP(E34,A5数据库!C:O,6,0)</f>
        <v>#VALUE!</v>
      </c>
      <c r="K34" s="19" t="e">
        <f t="shared" si="1"/>
        <v>#VALUE!</v>
      </c>
      <c r="L34" s="18" t="e">
        <f>VLOOKUP(E34,A5数据库!C:P,7,0)</f>
        <v>#VALUE!</v>
      </c>
      <c r="M34" s="18" t="e">
        <f>VLOOKUP(E34,A5数据库!C:O,12,0)</f>
        <v>#VALUE!</v>
      </c>
      <c r="N34" s="18"/>
    </row>
    <row r="35" spans="1:14" x14ac:dyDescent="0.25">
      <c r="A35" s="22"/>
      <c r="B35" s="3"/>
      <c r="C35" s="3"/>
      <c r="D35" s="3"/>
      <c r="E35" s="18" t="e">
        <f t="shared" si="0"/>
        <v>#VALUE!</v>
      </c>
      <c r="F35" s="18" t="e">
        <f>VLOOKUP(E35,A5数据库!C:Q,3,0)</f>
        <v>#VALUE!</v>
      </c>
      <c r="G35" s="18" t="e">
        <f>VLOOKUP(E35,A5数据库!C:O,4,0)</f>
        <v>#VALUE!</v>
      </c>
      <c r="H35" s="18" t="e">
        <f>VLOOKUP(E35,A5数据库!C:O,2,0)</f>
        <v>#VALUE!</v>
      </c>
      <c r="I35" s="18" t="e">
        <f>VLOOKUP(E35,A5数据库!C:O,5,0)</f>
        <v>#VALUE!</v>
      </c>
      <c r="J35" s="18" t="e">
        <f>VLOOKUP(E35,A5数据库!C:O,6,0)</f>
        <v>#VALUE!</v>
      </c>
      <c r="K35" s="19" t="e">
        <f t="shared" si="1"/>
        <v>#VALUE!</v>
      </c>
      <c r="L35" s="18" t="e">
        <f>VLOOKUP(E35,A5数据库!C:P,7,0)</f>
        <v>#VALUE!</v>
      </c>
      <c r="M35" s="18" t="e">
        <f>VLOOKUP(E35,A5数据库!C:O,12,0)</f>
        <v>#VALUE!</v>
      </c>
      <c r="N35" s="18"/>
    </row>
    <row r="36" spans="1:14" x14ac:dyDescent="0.25">
      <c r="A36" s="22"/>
      <c r="B36" s="3"/>
      <c r="C36" s="3"/>
      <c r="D36" s="3"/>
      <c r="E36" s="18" t="e">
        <f t="shared" si="0"/>
        <v>#VALUE!</v>
      </c>
      <c r="F36" s="18" t="e">
        <f>VLOOKUP(E36,A5数据库!C:Q,3,0)</f>
        <v>#VALUE!</v>
      </c>
      <c r="G36" s="18" t="e">
        <f>VLOOKUP(E36,A5数据库!C:O,4,0)</f>
        <v>#VALUE!</v>
      </c>
      <c r="H36" s="18" t="e">
        <f>VLOOKUP(E36,A5数据库!C:O,2,0)</f>
        <v>#VALUE!</v>
      </c>
      <c r="I36" s="18" t="e">
        <f>VLOOKUP(E36,A5数据库!C:O,5,0)</f>
        <v>#VALUE!</v>
      </c>
      <c r="J36" s="18" t="e">
        <f>VLOOKUP(E36,A5数据库!C:O,6,0)</f>
        <v>#VALUE!</v>
      </c>
      <c r="K36" s="19" t="e">
        <f t="shared" si="1"/>
        <v>#VALUE!</v>
      </c>
      <c r="L36" s="18" t="e">
        <f>VLOOKUP(E36,A5数据库!C:P,7,0)</f>
        <v>#VALUE!</v>
      </c>
      <c r="M36" s="18" t="e">
        <f>VLOOKUP(E36,A5数据库!C:O,12,0)</f>
        <v>#VALUE!</v>
      </c>
      <c r="N36" s="18"/>
    </row>
    <row r="37" spans="1:14" x14ac:dyDescent="0.25">
      <c r="A37" s="22"/>
      <c r="B37" s="3"/>
      <c r="C37" s="3"/>
      <c r="D37" s="3"/>
      <c r="E37" s="18" t="e">
        <f t="shared" si="0"/>
        <v>#VALUE!</v>
      </c>
      <c r="F37" s="18" t="e">
        <f>VLOOKUP(E37,A5数据库!C:Q,3,0)</f>
        <v>#VALUE!</v>
      </c>
      <c r="G37" s="18" t="e">
        <f>VLOOKUP(E37,A5数据库!C:O,4,0)</f>
        <v>#VALUE!</v>
      </c>
      <c r="H37" s="18" t="e">
        <f>VLOOKUP(E37,A5数据库!C:O,2,0)</f>
        <v>#VALUE!</v>
      </c>
      <c r="I37" s="18" t="e">
        <f>VLOOKUP(E37,A5数据库!C:O,5,0)</f>
        <v>#VALUE!</v>
      </c>
      <c r="J37" s="18" t="e">
        <f>VLOOKUP(E37,A5数据库!C:O,6,0)</f>
        <v>#VALUE!</v>
      </c>
      <c r="K37" s="19" t="e">
        <f t="shared" si="1"/>
        <v>#VALUE!</v>
      </c>
      <c r="L37" s="18" t="e">
        <f>VLOOKUP(E37,A5数据库!C:P,7,0)</f>
        <v>#VALUE!</v>
      </c>
      <c r="M37" s="18" t="e">
        <f>VLOOKUP(E37,A5数据库!C:O,12,0)</f>
        <v>#VALUE!</v>
      </c>
      <c r="N37" s="18"/>
    </row>
    <row r="38" spans="1:14" x14ac:dyDescent="0.25">
      <c r="A38" s="22"/>
      <c r="B38" s="3"/>
      <c r="C38" s="3"/>
      <c r="D38" s="3"/>
      <c r="E38" s="18" t="e">
        <f t="shared" si="0"/>
        <v>#VALUE!</v>
      </c>
      <c r="F38" s="18" t="e">
        <f>VLOOKUP(E38,A5数据库!C:Q,3,0)</f>
        <v>#VALUE!</v>
      </c>
      <c r="G38" s="18" t="e">
        <f>VLOOKUP(E38,A5数据库!C:O,4,0)</f>
        <v>#VALUE!</v>
      </c>
      <c r="H38" s="18" t="e">
        <f>VLOOKUP(E38,A5数据库!C:O,2,0)</f>
        <v>#VALUE!</v>
      </c>
      <c r="I38" s="18" t="e">
        <f>VLOOKUP(E38,A5数据库!C:O,5,0)</f>
        <v>#VALUE!</v>
      </c>
      <c r="J38" s="18" t="e">
        <f>VLOOKUP(E38,A5数据库!C:O,6,0)</f>
        <v>#VALUE!</v>
      </c>
      <c r="K38" s="19" t="e">
        <f t="shared" si="1"/>
        <v>#VALUE!</v>
      </c>
      <c r="L38" s="18" t="e">
        <f>VLOOKUP(E38,A5数据库!C:P,7,0)</f>
        <v>#VALUE!</v>
      </c>
      <c r="M38" s="18" t="e">
        <f>VLOOKUP(E38,A5数据库!C:O,12,0)</f>
        <v>#VALUE!</v>
      </c>
      <c r="N38" s="18"/>
    </row>
    <row r="39" spans="1:14" x14ac:dyDescent="0.25">
      <c r="A39" s="22"/>
      <c r="B39" s="3"/>
      <c r="C39" s="3"/>
      <c r="D39" s="3"/>
      <c r="E39" s="18" t="e">
        <f t="shared" si="0"/>
        <v>#VALUE!</v>
      </c>
      <c r="F39" s="18" t="e">
        <f>VLOOKUP(E39,A5数据库!C:Q,3,0)</f>
        <v>#VALUE!</v>
      </c>
      <c r="G39" s="18" t="e">
        <f>VLOOKUP(E39,A5数据库!C:O,4,0)</f>
        <v>#VALUE!</v>
      </c>
      <c r="H39" s="18" t="e">
        <f>VLOOKUP(E39,A5数据库!C:O,2,0)</f>
        <v>#VALUE!</v>
      </c>
      <c r="I39" s="18" t="e">
        <f>VLOOKUP(E39,A5数据库!C:O,5,0)</f>
        <v>#VALUE!</v>
      </c>
      <c r="J39" s="18" t="e">
        <f>VLOOKUP(E39,A5数据库!C:O,6,0)</f>
        <v>#VALUE!</v>
      </c>
      <c r="K39" s="19" t="e">
        <f t="shared" si="1"/>
        <v>#VALUE!</v>
      </c>
      <c r="L39" s="18" t="e">
        <f>VLOOKUP(E39,A5数据库!C:P,7,0)</f>
        <v>#VALUE!</v>
      </c>
      <c r="M39" s="18" t="e">
        <f>VLOOKUP(E39,A5数据库!C:O,12,0)</f>
        <v>#VALUE!</v>
      </c>
      <c r="N39" s="18"/>
    </row>
    <row r="40" spans="1:14" x14ac:dyDescent="0.25">
      <c r="A40" s="22"/>
      <c r="B40" s="3"/>
      <c r="C40" s="3"/>
      <c r="D40" s="3"/>
      <c r="E40" s="18" t="e">
        <f t="shared" si="0"/>
        <v>#VALUE!</v>
      </c>
      <c r="F40" s="18" t="e">
        <f>VLOOKUP(E40,A5数据库!C:Q,3,0)</f>
        <v>#VALUE!</v>
      </c>
      <c r="G40" s="18" t="e">
        <f>VLOOKUP(E40,A5数据库!C:O,4,0)</f>
        <v>#VALUE!</v>
      </c>
      <c r="H40" s="18" t="e">
        <f>VLOOKUP(E40,A5数据库!C:O,2,0)</f>
        <v>#VALUE!</v>
      </c>
      <c r="I40" s="18" t="e">
        <f>VLOOKUP(E40,A5数据库!C:O,5,0)</f>
        <v>#VALUE!</v>
      </c>
      <c r="J40" s="18" t="e">
        <f>VLOOKUP(E40,A5数据库!C:O,6,0)</f>
        <v>#VALUE!</v>
      </c>
      <c r="K40" s="19" t="e">
        <f t="shared" si="1"/>
        <v>#VALUE!</v>
      </c>
      <c r="L40" s="18" t="e">
        <f>VLOOKUP(E40,A5数据库!C:P,7,0)</f>
        <v>#VALUE!</v>
      </c>
      <c r="M40" s="18" t="e">
        <f>VLOOKUP(E40,A5数据库!C:O,12,0)</f>
        <v>#VALUE!</v>
      </c>
      <c r="N40" s="18"/>
    </row>
    <row r="41" spans="1:14" x14ac:dyDescent="0.25">
      <c r="A41" s="22"/>
      <c r="B41" s="3"/>
      <c r="C41" s="3"/>
      <c r="D41" s="3"/>
      <c r="E41" s="18" t="e">
        <f t="shared" si="0"/>
        <v>#VALUE!</v>
      </c>
      <c r="F41" s="18" t="e">
        <f>VLOOKUP(E41,A5数据库!C:Q,3,0)</f>
        <v>#VALUE!</v>
      </c>
      <c r="G41" s="18" t="e">
        <f>VLOOKUP(E41,A5数据库!C:O,4,0)</f>
        <v>#VALUE!</v>
      </c>
      <c r="H41" s="18" t="e">
        <f>VLOOKUP(E41,A5数据库!C:O,2,0)</f>
        <v>#VALUE!</v>
      </c>
      <c r="I41" s="18" t="e">
        <f>VLOOKUP(E41,A5数据库!C:O,5,0)</f>
        <v>#VALUE!</v>
      </c>
      <c r="J41" s="18" t="e">
        <f>VLOOKUP(E41,A5数据库!C:O,6,0)</f>
        <v>#VALUE!</v>
      </c>
      <c r="K41" s="19" t="e">
        <f t="shared" si="1"/>
        <v>#VALUE!</v>
      </c>
      <c r="L41" s="18" t="e">
        <f>VLOOKUP(E41,A5数据库!C:P,7,0)</f>
        <v>#VALUE!</v>
      </c>
      <c r="M41" s="18" t="e">
        <f>VLOOKUP(E41,A5数据库!C:O,12,0)</f>
        <v>#VALUE!</v>
      </c>
      <c r="N41" s="18"/>
    </row>
    <row r="42" spans="1:14" x14ac:dyDescent="0.25">
      <c r="A42" s="22"/>
      <c r="B42" s="3"/>
      <c r="C42" s="3"/>
      <c r="D42" s="3"/>
      <c r="E42" s="18" t="e">
        <f t="shared" si="0"/>
        <v>#VALUE!</v>
      </c>
      <c r="F42" s="18" t="e">
        <f>VLOOKUP(E42,A5数据库!C:Q,3,0)</f>
        <v>#VALUE!</v>
      </c>
      <c r="G42" s="18" t="e">
        <f>VLOOKUP(E42,A5数据库!C:O,4,0)</f>
        <v>#VALUE!</v>
      </c>
      <c r="H42" s="18" t="e">
        <f>VLOOKUP(E42,A5数据库!C:O,2,0)</f>
        <v>#VALUE!</v>
      </c>
      <c r="I42" s="18" t="e">
        <f>VLOOKUP(E42,A5数据库!C:O,5,0)</f>
        <v>#VALUE!</v>
      </c>
      <c r="J42" s="18" t="e">
        <f>VLOOKUP(E42,A5数据库!C:O,6,0)</f>
        <v>#VALUE!</v>
      </c>
      <c r="K42" s="19" t="e">
        <f t="shared" si="1"/>
        <v>#VALUE!</v>
      </c>
      <c r="L42" s="18" t="e">
        <f>VLOOKUP(E42,A5数据库!C:P,7,0)</f>
        <v>#VALUE!</v>
      </c>
      <c r="M42" s="18" t="e">
        <f>VLOOKUP(E42,A5数据库!C:O,12,0)</f>
        <v>#VALUE!</v>
      </c>
      <c r="N42" s="18"/>
    </row>
    <row r="43" spans="1:14" x14ac:dyDescent="0.25">
      <c r="A43" s="22"/>
      <c r="B43" s="3"/>
      <c r="C43" s="3"/>
      <c r="D43" s="3"/>
      <c r="E43" s="18" t="e">
        <f t="shared" si="0"/>
        <v>#VALUE!</v>
      </c>
      <c r="F43" s="18" t="e">
        <f>VLOOKUP(E43,A5数据库!C:Q,3,0)</f>
        <v>#VALUE!</v>
      </c>
      <c r="G43" s="18" t="e">
        <f>VLOOKUP(E43,A5数据库!C:O,4,0)</f>
        <v>#VALUE!</v>
      </c>
      <c r="H43" s="18" t="e">
        <f>VLOOKUP(E43,A5数据库!C:O,2,0)</f>
        <v>#VALUE!</v>
      </c>
      <c r="I43" s="18" t="e">
        <f>VLOOKUP(E43,A5数据库!C:O,5,0)</f>
        <v>#VALUE!</v>
      </c>
      <c r="J43" s="18" t="e">
        <f>VLOOKUP(E43,A5数据库!C:O,6,0)</f>
        <v>#VALUE!</v>
      </c>
      <c r="K43" s="19" t="e">
        <f t="shared" si="1"/>
        <v>#VALUE!</v>
      </c>
      <c r="L43" s="18" t="e">
        <f>VLOOKUP(E43,A5数据库!C:P,7,0)</f>
        <v>#VALUE!</v>
      </c>
      <c r="M43" s="18" t="e">
        <f>VLOOKUP(E43,A5数据库!C:O,12,0)</f>
        <v>#VALUE!</v>
      </c>
      <c r="N43" s="18"/>
    </row>
    <row r="44" spans="1:14" x14ac:dyDescent="0.25">
      <c r="A44" s="22"/>
      <c r="B44" s="3"/>
      <c r="C44" s="3"/>
      <c r="D44" s="3"/>
      <c r="E44" s="18" t="e">
        <f t="shared" si="0"/>
        <v>#VALUE!</v>
      </c>
      <c r="F44" s="18" t="e">
        <f>VLOOKUP(E44,A5数据库!C:Q,3,0)</f>
        <v>#VALUE!</v>
      </c>
      <c r="G44" s="18" t="e">
        <f>VLOOKUP(E44,A5数据库!C:O,4,0)</f>
        <v>#VALUE!</v>
      </c>
      <c r="H44" s="18" t="e">
        <f>VLOOKUP(E44,A5数据库!C:O,2,0)</f>
        <v>#VALUE!</v>
      </c>
      <c r="I44" s="18" t="e">
        <f>VLOOKUP(E44,A5数据库!C:O,5,0)</f>
        <v>#VALUE!</v>
      </c>
      <c r="J44" s="18" t="e">
        <f>VLOOKUP(E44,A5数据库!C:O,6,0)</f>
        <v>#VALUE!</v>
      </c>
      <c r="K44" s="19" t="e">
        <f t="shared" si="1"/>
        <v>#VALUE!</v>
      </c>
      <c r="L44" s="18" t="e">
        <f>VLOOKUP(E44,A5数据库!C:P,7,0)</f>
        <v>#VALUE!</v>
      </c>
      <c r="M44" s="18" t="e">
        <f>VLOOKUP(E44,A5数据库!C:O,12,0)</f>
        <v>#VALUE!</v>
      </c>
      <c r="N44" s="18"/>
    </row>
    <row r="45" spans="1:14" x14ac:dyDescent="0.25">
      <c r="A45" s="22"/>
      <c r="B45" s="3"/>
      <c r="C45" s="3"/>
      <c r="D45" s="3"/>
      <c r="E45" s="18" t="e">
        <f t="shared" si="0"/>
        <v>#VALUE!</v>
      </c>
      <c r="F45" s="18" t="e">
        <f>VLOOKUP(E45,A5数据库!C:Q,3,0)</f>
        <v>#VALUE!</v>
      </c>
      <c r="G45" s="18" t="e">
        <f>VLOOKUP(E45,A5数据库!C:O,4,0)</f>
        <v>#VALUE!</v>
      </c>
      <c r="H45" s="18" t="e">
        <f>VLOOKUP(E45,A5数据库!C:O,2,0)</f>
        <v>#VALUE!</v>
      </c>
      <c r="I45" s="18" t="e">
        <f>VLOOKUP(E45,A5数据库!C:O,5,0)</f>
        <v>#VALUE!</v>
      </c>
      <c r="J45" s="18" t="e">
        <f>VLOOKUP(E45,A5数据库!C:O,6,0)</f>
        <v>#VALUE!</v>
      </c>
      <c r="K45" s="19" t="e">
        <f t="shared" si="1"/>
        <v>#VALUE!</v>
      </c>
      <c r="L45" s="18" t="e">
        <f>VLOOKUP(E45,A5数据库!C:P,7,0)</f>
        <v>#VALUE!</v>
      </c>
      <c r="M45" s="18" t="e">
        <f>VLOOKUP(E45,A5数据库!C:O,12,0)</f>
        <v>#VALUE!</v>
      </c>
      <c r="N45" s="18"/>
    </row>
    <row r="46" spans="1:14" x14ac:dyDescent="0.25">
      <c r="A46" s="22"/>
      <c r="B46" s="3"/>
      <c r="C46" s="3"/>
      <c r="D46" s="3"/>
      <c r="E46" s="18" t="e">
        <f t="shared" si="0"/>
        <v>#VALUE!</v>
      </c>
      <c r="F46" s="18" t="e">
        <f>VLOOKUP(E46,A5数据库!C:Q,3,0)</f>
        <v>#VALUE!</v>
      </c>
      <c r="G46" s="18" t="e">
        <f>VLOOKUP(E46,A5数据库!C:O,4,0)</f>
        <v>#VALUE!</v>
      </c>
      <c r="H46" s="18" t="e">
        <f>VLOOKUP(E46,A5数据库!C:O,2,0)</f>
        <v>#VALUE!</v>
      </c>
      <c r="I46" s="18" t="e">
        <f>VLOOKUP(E46,A5数据库!C:O,5,0)</f>
        <v>#VALUE!</v>
      </c>
      <c r="J46" s="18" t="e">
        <f>VLOOKUP(E46,A5数据库!C:O,6,0)</f>
        <v>#VALUE!</v>
      </c>
      <c r="K46" s="19" t="e">
        <f t="shared" si="1"/>
        <v>#VALUE!</v>
      </c>
      <c r="L46" s="18" t="e">
        <f>VLOOKUP(E46,A5数据库!C:P,7,0)</f>
        <v>#VALUE!</v>
      </c>
      <c r="M46" s="18" t="e">
        <f>VLOOKUP(E46,A5数据库!C:O,12,0)</f>
        <v>#VALUE!</v>
      </c>
      <c r="N46" s="18"/>
    </row>
    <row r="47" spans="1:14" x14ac:dyDescent="0.25">
      <c r="A47" s="22"/>
      <c r="B47" s="3"/>
      <c r="C47" s="3"/>
      <c r="D47" s="3"/>
      <c r="E47" s="18" t="e">
        <f t="shared" si="0"/>
        <v>#VALUE!</v>
      </c>
      <c r="F47" s="18" t="e">
        <f>VLOOKUP(E47,A5数据库!C:Q,3,0)</f>
        <v>#VALUE!</v>
      </c>
      <c r="G47" s="18" t="e">
        <f>VLOOKUP(E47,A5数据库!C:O,4,0)</f>
        <v>#VALUE!</v>
      </c>
      <c r="H47" s="18" t="e">
        <f>VLOOKUP(E47,A5数据库!C:O,2,0)</f>
        <v>#VALUE!</v>
      </c>
      <c r="I47" s="18" t="e">
        <f>VLOOKUP(E47,A5数据库!C:O,5,0)</f>
        <v>#VALUE!</v>
      </c>
      <c r="J47" s="18" t="e">
        <f>VLOOKUP(E47,A5数据库!C:O,6,0)</f>
        <v>#VALUE!</v>
      </c>
      <c r="K47" s="19" t="e">
        <f t="shared" si="1"/>
        <v>#VALUE!</v>
      </c>
      <c r="L47" s="18" t="e">
        <f>VLOOKUP(E47,A5数据库!C:P,7,0)</f>
        <v>#VALUE!</v>
      </c>
      <c r="M47" s="18" t="e">
        <f>VLOOKUP(E47,A5数据库!C:O,12,0)</f>
        <v>#VALUE!</v>
      </c>
      <c r="N47" s="18"/>
    </row>
    <row r="48" spans="1:14" x14ac:dyDescent="0.25">
      <c r="A48" s="22"/>
      <c r="B48" s="3"/>
      <c r="C48" s="3"/>
      <c r="D48" s="3"/>
      <c r="E48" s="18" t="e">
        <f t="shared" si="0"/>
        <v>#VALUE!</v>
      </c>
      <c r="F48" s="18" t="e">
        <f>VLOOKUP(E48,A5数据库!C:Q,3,0)</f>
        <v>#VALUE!</v>
      </c>
      <c r="G48" s="18" t="e">
        <f>VLOOKUP(E48,A5数据库!C:O,4,0)</f>
        <v>#VALUE!</v>
      </c>
      <c r="H48" s="18" t="e">
        <f>VLOOKUP(E48,A5数据库!C:O,2,0)</f>
        <v>#VALUE!</v>
      </c>
      <c r="I48" s="18" t="e">
        <f>VLOOKUP(E48,A5数据库!C:O,5,0)</f>
        <v>#VALUE!</v>
      </c>
      <c r="J48" s="18" t="e">
        <f>VLOOKUP(E48,A5数据库!C:O,6,0)</f>
        <v>#VALUE!</v>
      </c>
      <c r="K48" s="19" t="e">
        <f t="shared" si="1"/>
        <v>#VALUE!</v>
      </c>
      <c r="L48" s="18" t="e">
        <f>VLOOKUP(E48,A5数据库!C:P,7,0)</f>
        <v>#VALUE!</v>
      </c>
      <c r="M48" s="18" t="e">
        <f>VLOOKUP(E48,A5数据库!C:O,12,0)</f>
        <v>#VALUE!</v>
      </c>
      <c r="N48" s="18"/>
    </row>
    <row r="49" spans="1:14" x14ac:dyDescent="0.25">
      <c r="A49" s="22"/>
      <c r="B49" s="3"/>
      <c r="C49" s="3"/>
      <c r="D49" s="3"/>
      <c r="E49" s="18" t="e">
        <f t="shared" si="0"/>
        <v>#VALUE!</v>
      </c>
      <c r="F49" s="18" t="e">
        <f>VLOOKUP(E49,A5数据库!C:Q,3,0)</f>
        <v>#VALUE!</v>
      </c>
      <c r="G49" s="18" t="e">
        <f>VLOOKUP(E49,A5数据库!C:O,4,0)</f>
        <v>#VALUE!</v>
      </c>
      <c r="H49" s="18" t="e">
        <f>VLOOKUP(E49,A5数据库!C:O,2,0)</f>
        <v>#VALUE!</v>
      </c>
      <c r="I49" s="18" t="e">
        <f>VLOOKUP(E49,A5数据库!C:O,5,0)</f>
        <v>#VALUE!</v>
      </c>
      <c r="J49" s="18" t="e">
        <f>VLOOKUP(E49,A5数据库!C:O,6,0)</f>
        <v>#VALUE!</v>
      </c>
      <c r="K49" s="19" t="e">
        <f t="shared" si="1"/>
        <v>#VALUE!</v>
      </c>
      <c r="L49" s="18" t="e">
        <f>VLOOKUP(E49,A5数据库!C:P,7,0)</f>
        <v>#VALUE!</v>
      </c>
      <c r="M49" s="18" t="e">
        <f>VLOOKUP(E49,A5数据库!C:O,12,0)</f>
        <v>#VALUE!</v>
      </c>
      <c r="N49" s="18"/>
    </row>
    <row r="50" spans="1:14" x14ac:dyDescent="0.25">
      <c r="A50" s="22"/>
      <c r="B50" s="3"/>
      <c r="C50" s="3"/>
      <c r="D50" s="3"/>
      <c r="E50" s="18" t="e">
        <f t="shared" si="0"/>
        <v>#VALUE!</v>
      </c>
      <c r="F50" s="18" t="e">
        <f>VLOOKUP(E50,A5数据库!C:Q,3,0)</f>
        <v>#VALUE!</v>
      </c>
      <c r="G50" s="18" t="e">
        <f>VLOOKUP(E50,A5数据库!C:O,4,0)</f>
        <v>#VALUE!</v>
      </c>
      <c r="H50" s="18" t="e">
        <f>VLOOKUP(E50,A5数据库!C:O,2,0)</f>
        <v>#VALUE!</v>
      </c>
      <c r="I50" s="18" t="e">
        <f>VLOOKUP(E50,A5数据库!C:O,5,0)</f>
        <v>#VALUE!</v>
      </c>
      <c r="J50" s="18" t="e">
        <f>VLOOKUP(E50,A5数据库!C:O,6,0)</f>
        <v>#VALUE!</v>
      </c>
      <c r="K50" s="19" t="e">
        <f t="shared" si="1"/>
        <v>#VALUE!</v>
      </c>
      <c r="L50" s="18" t="e">
        <f>VLOOKUP(E50,A5数据库!C:P,7,0)</f>
        <v>#VALUE!</v>
      </c>
      <c r="M50" s="18" t="e">
        <f>VLOOKUP(E50,A5数据库!C:O,12,0)</f>
        <v>#VALUE!</v>
      </c>
      <c r="N50" s="18"/>
    </row>
    <row r="51" spans="1:14" x14ac:dyDescent="0.25">
      <c r="A51" s="22"/>
      <c r="B51" s="3"/>
      <c r="C51" s="3"/>
      <c r="D51" s="3"/>
      <c r="E51" s="18" t="e">
        <f t="shared" si="0"/>
        <v>#VALUE!</v>
      </c>
      <c r="F51" s="18" t="e">
        <f>VLOOKUP(E51,A5数据库!C:Q,3,0)</f>
        <v>#VALUE!</v>
      </c>
      <c r="G51" s="18" t="e">
        <f>VLOOKUP(E51,A5数据库!C:O,4,0)</f>
        <v>#VALUE!</v>
      </c>
      <c r="H51" s="18" t="e">
        <f>VLOOKUP(E51,A5数据库!C:O,2,0)</f>
        <v>#VALUE!</v>
      </c>
      <c r="I51" s="18" t="e">
        <f>VLOOKUP(E51,A5数据库!C:O,5,0)</f>
        <v>#VALUE!</v>
      </c>
      <c r="J51" s="18" t="e">
        <f>VLOOKUP(E51,A5数据库!C:O,6,0)</f>
        <v>#VALUE!</v>
      </c>
      <c r="K51" s="19" t="e">
        <f t="shared" si="1"/>
        <v>#VALUE!</v>
      </c>
      <c r="L51" s="18" t="e">
        <f>VLOOKUP(E51,A5数据库!C:P,7,0)</f>
        <v>#VALUE!</v>
      </c>
      <c r="M51" s="18" t="e">
        <f>VLOOKUP(E51,A5数据库!C:O,12,0)</f>
        <v>#VALUE!</v>
      </c>
      <c r="N51" s="18"/>
    </row>
    <row r="52" spans="1:14" x14ac:dyDescent="0.25">
      <c r="A52" s="22"/>
      <c r="B52" s="3"/>
      <c r="C52" s="3"/>
      <c r="D52" s="3"/>
      <c r="E52" s="18" t="e">
        <f t="shared" si="0"/>
        <v>#VALUE!</v>
      </c>
      <c r="F52" s="18" t="e">
        <f>VLOOKUP(E52,A5数据库!C:Q,3,0)</f>
        <v>#VALUE!</v>
      </c>
      <c r="G52" s="18" t="e">
        <f>VLOOKUP(E52,A5数据库!C:O,4,0)</f>
        <v>#VALUE!</v>
      </c>
      <c r="H52" s="18" t="e">
        <f>VLOOKUP(E52,A5数据库!C:O,2,0)</f>
        <v>#VALUE!</v>
      </c>
      <c r="I52" s="18" t="e">
        <f>VLOOKUP(E52,A5数据库!C:O,5,0)</f>
        <v>#VALUE!</v>
      </c>
      <c r="J52" s="18" t="e">
        <f>VLOOKUP(E52,A5数据库!C:O,6,0)</f>
        <v>#VALUE!</v>
      </c>
      <c r="K52" s="19" t="e">
        <f t="shared" si="1"/>
        <v>#VALUE!</v>
      </c>
      <c r="L52" s="18" t="e">
        <f>VLOOKUP(E52,A5数据库!C:P,7,0)</f>
        <v>#VALUE!</v>
      </c>
      <c r="M52" s="18" t="e">
        <f>VLOOKUP(E52,A5数据库!C:O,12,0)</f>
        <v>#VALUE!</v>
      </c>
      <c r="N52" s="18"/>
    </row>
    <row r="53" spans="1:14" x14ac:dyDescent="0.25">
      <c r="A53" s="22"/>
      <c r="B53" s="3"/>
      <c r="C53" s="3"/>
      <c r="D53" s="3"/>
      <c r="E53" s="18" t="e">
        <f t="shared" si="0"/>
        <v>#VALUE!</v>
      </c>
      <c r="F53" s="18" t="e">
        <f>VLOOKUP(E53,A5数据库!C:Q,3,0)</f>
        <v>#VALUE!</v>
      </c>
      <c r="G53" s="18" t="e">
        <f>VLOOKUP(E53,A5数据库!C:O,4,0)</f>
        <v>#VALUE!</v>
      </c>
      <c r="H53" s="18" t="e">
        <f>VLOOKUP(E53,A5数据库!C:O,2,0)</f>
        <v>#VALUE!</v>
      </c>
      <c r="I53" s="18" t="e">
        <f>VLOOKUP(E53,A5数据库!C:O,5,0)</f>
        <v>#VALUE!</v>
      </c>
      <c r="J53" s="18" t="e">
        <f>VLOOKUP(E53,A5数据库!C:O,6,0)</f>
        <v>#VALUE!</v>
      </c>
      <c r="K53" s="19" t="e">
        <f t="shared" si="1"/>
        <v>#VALUE!</v>
      </c>
      <c r="L53" s="18" t="e">
        <f>VLOOKUP(E53,A5数据库!C:P,7,0)</f>
        <v>#VALUE!</v>
      </c>
      <c r="M53" s="18" t="e">
        <f>VLOOKUP(E53,A5数据库!C:O,12,0)</f>
        <v>#VALUE!</v>
      </c>
      <c r="N53" s="18"/>
    </row>
    <row r="54" spans="1:14" x14ac:dyDescent="0.25">
      <c r="A54" s="22"/>
      <c r="B54" s="3"/>
      <c r="C54" s="3"/>
      <c r="D54" s="3"/>
      <c r="E54" s="18" t="e">
        <f t="shared" si="0"/>
        <v>#VALUE!</v>
      </c>
      <c r="F54" s="18" t="e">
        <f>VLOOKUP(E54,A5数据库!C:Q,3,0)</f>
        <v>#VALUE!</v>
      </c>
      <c r="G54" s="18" t="e">
        <f>VLOOKUP(E54,A5数据库!C:O,4,0)</f>
        <v>#VALUE!</v>
      </c>
      <c r="H54" s="18" t="e">
        <f>VLOOKUP(E54,A5数据库!C:O,2,0)</f>
        <v>#VALUE!</v>
      </c>
      <c r="I54" s="18" t="e">
        <f>VLOOKUP(E54,A5数据库!C:O,5,0)</f>
        <v>#VALUE!</v>
      </c>
      <c r="J54" s="18" t="e">
        <f>VLOOKUP(E54,A5数据库!C:O,6,0)</f>
        <v>#VALUE!</v>
      </c>
      <c r="K54" s="19" t="e">
        <f t="shared" si="1"/>
        <v>#VALUE!</v>
      </c>
      <c r="L54" s="18" t="e">
        <f>VLOOKUP(E54,A5数据库!C:P,7,0)</f>
        <v>#VALUE!</v>
      </c>
      <c r="M54" s="18" t="e">
        <f>VLOOKUP(E54,A5数据库!C:O,12,0)</f>
        <v>#VALUE!</v>
      </c>
      <c r="N54" s="18"/>
    </row>
    <row r="55" spans="1:14" x14ac:dyDescent="0.25">
      <c r="A55" s="22"/>
      <c r="B55" s="3"/>
      <c r="C55" s="3"/>
      <c r="D55" s="3"/>
      <c r="E55" s="18" t="e">
        <f t="shared" si="0"/>
        <v>#VALUE!</v>
      </c>
      <c r="F55" s="18" t="e">
        <f>VLOOKUP(E55,A5数据库!C:Q,3,0)</f>
        <v>#VALUE!</v>
      </c>
      <c r="G55" s="18" t="e">
        <f>VLOOKUP(E55,A5数据库!C:O,4,0)</f>
        <v>#VALUE!</v>
      </c>
      <c r="H55" s="18" t="e">
        <f>VLOOKUP(E55,A5数据库!C:O,2,0)</f>
        <v>#VALUE!</v>
      </c>
      <c r="I55" s="18" t="e">
        <f>VLOOKUP(E55,A5数据库!C:O,5,0)</f>
        <v>#VALUE!</v>
      </c>
      <c r="J55" s="18" t="e">
        <f>VLOOKUP(E55,A5数据库!C:O,6,0)</f>
        <v>#VALUE!</v>
      </c>
      <c r="K55" s="19" t="e">
        <f t="shared" si="1"/>
        <v>#VALUE!</v>
      </c>
      <c r="L55" s="18" t="e">
        <f>VLOOKUP(E55,A5数据库!C:P,7,0)</f>
        <v>#VALUE!</v>
      </c>
      <c r="M55" s="18" t="e">
        <f>VLOOKUP(E55,A5数据库!C:O,12,0)</f>
        <v>#VALUE!</v>
      </c>
      <c r="N55" s="18"/>
    </row>
    <row r="56" spans="1:14" x14ac:dyDescent="0.25">
      <c r="A56" s="22"/>
      <c r="B56" s="3"/>
      <c r="C56" s="3"/>
      <c r="D56" s="3"/>
      <c r="E56" s="18" t="e">
        <f t="shared" si="0"/>
        <v>#VALUE!</v>
      </c>
      <c r="F56" s="18" t="e">
        <f>VLOOKUP(E56,A5数据库!C:Q,3,0)</f>
        <v>#VALUE!</v>
      </c>
      <c r="G56" s="18" t="e">
        <f>VLOOKUP(E56,A5数据库!C:O,4,0)</f>
        <v>#VALUE!</v>
      </c>
      <c r="H56" s="18" t="e">
        <f>VLOOKUP(E56,A5数据库!C:O,2,0)</f>
        <v>#VALUE!</v>
      </c>
      <c r="I56" s="18" t="e">
        <f>VLOOKUP(E56,A5数据库!C:O,5,0)</f>
        <v>#VALUE!</v>
      </c>
      <c r="J56" s="18" t="e">
        <f>VLOOKUP(E56,A5数据库!C:O,6,0)</f>
        <v>#VALUE!</v>
      </c>
      <c r="K56" s="19" t="e">
        <f t="shared" si="1"/>
        <v>#VALUE!</v>
      </c>
      <c r="L56" s="18" t="e">
        <f>VLOOKUP(E56,A5数据库!C:P,7,0)</f>
        <v>#VALUE!</v>
      </c>
      <c r="M56" s="18" t="e">
        <f>VLOOKUP(E56,A5数据库!C:O,12,0)</f>
        <v>#VALUE!</v>
      </c>
      <c r="N56" s="18"/>
    </row>
    <row r="57" spans="1:14" x14ac:dyDescent="0.25">
      <c r="A57" s="22"/>
      <c r="B57" s="3"/>
      <c r="C57" s="3"/>
      <c r="D57" s="3"/>
      <c r="E57" s="18" t="e">
        <f t="shared" si="0"/>
        <v>#VALUE!</v>
      </c>
      <c r="F57" s="18" t="e">
        <f>VLOOKUP(E57,A5数据库!C:Q,3,0)</f>
        <v>#VALUE!</v>
      </c>
      <c r="G57" s="18" t="e">
        <f>VLOOKUP(E57,A5数据库!C:O,4,0)</f>
        <v>#VALUE!</v>
      </c>
      <c r="H57" s="18" t="e">
        <f>VLOOKUP(E57,A5数据库!C:O,2,0)</f>
        <v>#VALUE!</v>
      </c>
      <c r="I57" s="18" t="e">
        <f>VLOOKUP(E57,A5数据库!C:O,5,0)</f>
        <v>#VALUE!</v>
      </c>
      <c r="J57" s="18" t="e">
        <f>VLOOKUP(E57,A5数据库!C:O,6,0)</f>
        <v>#VALUE!</v>
      </c>
      <c r="K57" s="19" t="e">
        <f t="shared" si="1"/>
        <v>#VALUE!</v>
      </c>
      <c r="L57" s="18" t="e">
        <f>VLOOKUP(E57,A5数据库!C:P,7,0)</f>
        <v>#VALUE!</v>
      </c>
      <c r="M57" s="18" t="e">
        <f>VLOOKUP(E57,A5数据库!C:O,12,0)</f>
        <v>#VALUE!</v>
      </c>
      <c r="N57" s="18"/>
    </row>
    <row r="58" spans="1:14" x14ac:dyDescent="0.25">
      <c r="A58" s="22"/>
      <c r="B58" s="3"/>
      <c r="C58" s="3"/>
      <c r="D58" s="3"/>
      <c r="E58" s="18" t="e">
        <f t="shared" si="0"/>
        <v>#VALUE!</v>
      </c>
      <c r="F58" s="18" t="e">
        <f>VLOOKUP(E58,A5数据库!C:Q,3,0)</f>
        <v>#VALUE!</v>
      </c>
      <c r="G58" s="18" t="e">
        <f>VLOOKUP(E58,A5数据库!C:O,4,0)</f>
        <v>#VALUE!</v>
      </c>
      <c r="H58" s="18" t="e">
        <f>VLOOKUP(E58,A5数据库!C:O,2,0)</f>
        <v>#VALUE!</v>
      </c>
      <c r="I58" s="18" t="e">
        <f>VLOOKUP(E58,A5数据库!C:O,5,0)</f>
        <v>#VALUE!</v>
      </c>
      <c r="J58" s="18" t="e">
        <f>VLOOKUP(E58,A5数据库!C:O,6,0)</f>
        <v>#VALUE!</v>
      </c>
      <c r="K58" s="19" t="e">
        <f t="shared" si="1"/>
        <v>#VALUE!</v>
      </c>
      <c r="L58" s="18" t="e">
        <f>VLOOKUP(E58,A5数据库!C:P,7,0)</f>
        <v>#VALUE!</v>
      </c>
      <c r="M58" s="18" t="e">
        <f>VLOOKUP(E58,A5数据库!C:O,12,0)</f>
        <v>#VALUE!</v>
      </c>
      <c r="N58" s="18"/>
    </row>
    <row r="59" spans="1:14" x14ac:dyDescent="0.25">
      <c r="A59" s="22"/>
      <c r="B59" s="3"/>
      <c r="C59" s="3"/>
      <c r="D59" s="3"/>
      <c r="E59" s="18" t="e">
        <f t="shared" si="0"/>
        <v>#VALUE!</v>
      </c>
      <c r="F59" s="18" t="e">
        <f>VLOOKUP(E59,A5数据库!C:Q,3,0)</f>
        <v>#VALUE!</v>
      </c>
      <c r="G59" s="18" t="e">
        <f>VLOOKUP(E59,A5数据库!C:O,4,0)</f>
        <v>#VALUE!</v>
      </c>
      <c r="H59" s="18" t="e">
        <f>VLOOKUP(E59,A5数据库!C:O,2,0)</f>
        <v>#VALUE!</v>
      </c>
      <c r="I59" s="18" t="e">
        <f>VLOOKUP(E59,A5数据库!C:O,5,0)</f>
        <v>#VALUE!</v>
      </c>
      <c r="J59" s="18" t="e">
        <f>VLOOKUP(E59,A5数据库!C:O,6,0)</f>
        <v>#VALUE!</v>
      </c>
      <c r="K59" s="19" t="e">
        <f t="shared" si="1"/>
        <v>#VALUE!</v>
      </c>
      <c r="L59" s="18" t="e">
        <f>VLOOKUP(E59,A5数据库!C:P,7,0)</f>
        <v>#VALUE!</v>
      </c>
      <c r="M59" s="18" t="e">
        <f>VLOOKUP(E59,A5数据库!C:O,12,0)</f>
        <v>#VALUE!</v>
      </c>
      <c r="N59" s="18"/>
    </row>
    <row r="60" spans="1:14" x14ac:dyDescent="0.25">
      <c r="A60" s="22"/>
      <c r="B60" s="3"/>
      <c r="C60" s="3"/>
      <c r="D60" s="3"/>
      <c r="E60" s="18" t="e">
        <f t="shared" si="0"/>
        <v>#VALUE!</v>
      </c>
      <c r="F60" s="18" t="e">
        <f>VLOOKUP(E60,A5数据库!C:Q,3,0)</f>
        <v>#VALUE!</v>
      </c>
      <c r="G60" s="18" t="e">
        <f>VLOOKUP(E60,A5数据库!C:O,4,0)</f>
        <v>#VALUE!</v>
      </c>
      <c r="H60" s="18" t="e">
        <f>VLOOKUP(E60,A5数据库!C:O,2,0)</f>
        <v>#VALUE!</v>
      </c>
      <c r="I60" s="18" t="e">
        <f>VLOOKUP(E60,A5数据库!C:O,5,0)</f>
        <v>#VALUE!</v>
      </c>
      <c r="J60" s="18" t="e">
        <f>VLOOKUP(E60,A5数据库!C:O,6,0)</f>
        <v>#VALUE!</v>
      </c>
      <c r="K60" s="19" t="e">
        <f t="shared" si="1"/>
        <v>#VALUE!</v>
      </c>
      <c r="L60" s="18" t="e">
        <f>VLOOKUP(E60,A5数据库!C:P,7,0)</f>
        <v>#VALUE!</v>
      </c>
      <c r="M60" s="18" t="e">
        <f>VLOOKUP(E60,A5数据库!C:O,12,0)</f>
        <v>#VALUE!</v>
      </c>
      <c r="N60" s="18"/>
    </row>
    <row r="61" spans="1:14" x14ac:dyDescent="0.25">
      <c r="A61" s="22"/>
      <c r="B61" s="3"/>
      <c r="C61" s="3"/>
      <c r="D61" s="3"/>
      <c r="E61" s="18" t="e">
        <f t="shared" si="0"/>
        <v>#VALUE!</v>
      </c>
      <c r="F61" s="18" t="e">
        <f>VLOOKUP(E61,A5数据库!C:Q,3,0)</f>
        <v>#VALUE!</v>
      </c>
      <c r="G61" s="18" t="e">
        <f>VLOOKUP(E61,A5数据库!C:O,4,0)</f>
        <v>#VALUE!</v>
      </c>
      <c r="H61" s="18" t="e">
        <f>VLOOKUP(E61,A5数据库!C:O,2,0)</f>
        <v>#VALUE!</v>
      </c>
      <c r="I61" s="18" t="e">
        <f>VLOOKUP(E61,A5数据库!C:O,5,0)</f>
        <v>#VALUE!</v>
      </c>
      <c r="J61" s="18" t="e">
        <f>VLOOKUP(E61,A5数据库!C:O,6,0)</f>
        <v>#VALUE!</v>
      </c>
      <c r="K61" s="19" t="e">
        <f t="shared" si="1"/>
        <v>#VALUE!</v>
      </c>
      <c r="L61" s="18" t="e">
        <f>VLOOKUP(E61,A5数据库!C:P,7,0)</f>
        <v>#VALUE!</v>
      </c>
      <c r="M61" s="18" t="e">
        <f>VLOOKUP(E61,A5数据库!C:O,12,0)</f>
        <v>#VALUE!</v>
      </c>
      <c r="N61" s="18"/>
    </row>
    <row r="62" spans="1:14" x14ac:dyDescent="0.25">
      <c r="A62" s="22"/>
      <c r="B62" s="3"/>
      <c r="C62" s="3"/>
      <c r="D62" s="3"/>
      <c r="E62" s="18" t="e">
        <f t="shared" si="0"/>
        <v>#VALUE!</v>
      </c>
      <c r="F62" s="18" t="e">
        <f>VLOOKUP(E62,A5数据库!C:Q,3,0)</f>
        <v>#VALUE!</v>
      </c>
      <c r="G62" s="18" t="e">
        <f>VLOOKUP(E62,A5数据库!C:O,4,0)</f>
        <v>#VALUE!</v>
      </c>
      <c r="H62" s="18" t="e">
        <f>VLOOKUP(E62,A5数据库!C:O,2,0)</f>
        <v>#VALUE!</v>
      </c>
      <c r="I62" s="18" t="e">
        <f>VLOOKUP(E62,A5数据库!C:O,5,0)</f>
        <v>#VALUE!</v>
      </c>
      <c r="J62" s="18" t="e">
        <f>VLOOKUP(E62,A5数据库!C:O,6,0)</f>
        <v>#VALUE!</v>
      </c>
      <c r="K62" s="19" t="e">
        <f t="shared" si="1"/>
        <v>#VALUE!</v>
      </c>
      <c r="L62" s="18" t="e">
        <f>VLOOKUP(E62,A5数据库!C:P,7,0)</f>
        <v>#VALUE!</v>
      </c>
      <c r="M62" s="18" t="e">
        <f>VLOOKUP(E62,A5数据库!C:O,12,0)</f>
        <v>#VALUE!</v>
      </c>
      <c r="N62" s="18"/>
    </row>
    <row r="63" spans="1:14" x14ac:dyDescent="0.25">
      <c r="A63" s="22"/>
      <c r="B63" s="3"/>
      <c r="C63" s="3"/>
      <c r="D63" s="3"/>
      <c r="E63" s="18" t="e">
        <f t="shared" si="0"/>
        <v>#VALUE!</v>
      </c>
      <c r="F63" s="18" t="e">
        <f>VLOOKUP(E63,A5数据库!C:Q,3,0)</f>
        <v>#VALUE!</v>
      </c>
      <c r="G63" s="18" t="e">
        <f>VLOOKUP(E63,A5数据库!C:O,4,0)</f>
        <v>#VALUE!</v>
      </c>
      <c r="H63" s="18" t="e">
        <f>VLOOKUP(E63,A5数据库!C:O,2,0)</f>
        <v>#VALUE!</v>
      </c>
      <c r="I63" s="18" t="e">
        <f>VLOOKUP(E63,A5数据库!C:O,5,0)</f>
        <v>#VALUE!</v>
      </c>
      <c r="J63" s="18" t="e">
        <f>VLOOKUP(E63,A5数据库!C:O,6,0)</f>
        <v>#VALUE!</v>
      </c>
      <c r="K63" s="19" t="e">
        <f t="shared" si="1"/>
        <v>#VALUE!</v>
      </c>
      <c r="L63" s="18" t="e">
        <f>VLOOKUP(E63,A5数据库!C:P,7,0)</f>
        <v>#VALUE!</v>
      </c>
      <c r="M63" s="18" t="e">
        <f>VLOOKUP(E63,A5数据库!C:O,12,0)</f>
        <v>#VALUE!</v>
      </c>
      <c r="N63" s="18"/>
    </row>
    <row r="64" spans="1:14" x14ac:dyDescent="0.25">
      <c r="A64" s="22"/>
      <c r="B64" s="3"/>
      <c r="C64" s="3"/>
      <c r="D64" s="3"/>
      <c r="E64" s="18" t="e">
        <f t="shared" si="0"/>
        <v>#VALUE!</v>
      </c>
      <c r="F64" s="18" t="e">
        <f>VLOOKUP(E64,A5数据库!C:Q,3,0)</f>
        <v>#VALUE!</v>
      </c>
      <c r="G64" s="18" t="e">
        <f>VLOOKUP(E64,A5数据库!C:O,4,0)</f>
        <v>#VALUE!</v>
      </c>
      <c r="H64" s="18" t="e">
        <f>VLOOKUP(E64,A5数据库!C:O,2,0)</f>
        <v>#VALUE!</v>
      </c>
      <c r="I64" s="18" t="e">
        <f>VLOOKUP(E64,A5数据库!C:O,5,0)</f>
        <v>#VALUE!</v>
      </c>
      <c r="J64" s="18" t="e">
        <f>VLOOKUP(E64,A5数据库!C:O,6,0)</f>
        <v>#VALUE!</v>
      </c>
      <c r="K64" s="19" t="e">
        <f t="shared" si="1"/>
        <v>#VALUE!</v>
      </c>
      <c r="L64" s="18" t="e">
        <f>VLOOKUP(E64,A5数据库!C:P,7,0)</f>
        <v>#VALUE!</v>
      </c>
      <c r="M64" s="18" t="e">
        <f>VLOOKUP(E64,A5数据库!C:O,12,0)</f>
        <v>#VALUE!</v>
      </c>
      <c r="N64" s="18"/>
    </row>
    <row r="65" spans="1:14" x14ac:dyDescent="0.25">
      <c r="A65" s="22"/>
      <c r="B65" s="3"/>
      <c r="C65" s="3"/>
      <c r="D65" s="3"/>
      <c r="E65" s="18" t="e">
        <f t="shared" si="0"/>
        <v>#VALUE!</v>
      </c>
      <c r="F65" s="18" t="e">
        <f>VLOOKUP(E65,A5数据库!C:Q,3,0)</f>
        <v>#VALUE!</v>
      </c>
      <c r="G65" s="18" t="e">
        <f>VLOOKUP(E65,A5数据库!C:O,4,0)</f>
        <v>#VALUE!</v>
      </c>
      <c r="H65" s="18" t="e">
        <f>VLOOKUP(E65,A5数据库!C:O,2,0)</f>
        <v>#VALUE!</v>
      </c>
      <c r="I65" s="18" t="e">
        <f>VLOOKUP(E65,A5数据库!C:O,5,0)</f>
        <v>#VALUE!</v>
      </c>
      <c r="J65" s="18" t="e">
        <f>VLOOKUP(E65,A5数据库!C:O,6,0)</f>
        <v>#VALUE!</v>
      </c>
      <c r="K65" s="19" t="e">
        <f t="shared" si="1"/>
        <v>#VALUE!</v>
      </c>
      <c r="L65" s="18" t="e">
        <f>VLOOKUP(E65,A5数据库!C:P,7,0)</f>
        <v>#VALUE!</v>
      </c>
      <c r="M65" s="18" t="e">
        <f>VLOOKUP(E65,A5数据库!C:O,12,0)</f>
        <v>#VALUE!</v>
      </c>
      <c r="N65" s="18"/>
    </row>
    <row r="66" spans="1:14" x14ac:dyDescent="0.25">
      <c r="A66" s="22"/>
      <c r="B66" s="3"/>
      <c r="C66" s="3"/>
      <c r="D66" s="3"/>
      <c r="E66" s="18" t="e">
        <f t="shared" si="0"/>
        <v>#VALUE!</v>
      </c>
      <c r="F66" s="18" t="e">
        <f>VLOOKUP(E66,A5数据库!C:Q,3,0)</f>
        <v>#VALUE!</v>
      </c>
      <c r="G66" s="18" t="e">
        <f>VLOOKUP(E66,A5数据库!C:O,4,0)</f>
        <v>#VALUE!</v>
      </c>
      <c r="H66" s="18" t="e">
        <f>VLOOKUP(E66,A5数据库!C:O,2,0)</f>
        <v>#VALUE!</v>
      </c>
      <c r="I66" s="18" t="e">
        <f>VLOOKUP(E66,A5数据库!C:O,5,0)</f>
        <v>#VALUE!</v>
      </c>
      <c r="J66" s="18" t="e">
        <f>VLOOKUP(E66,A5数据库!C:O,6,0)</f>
        <v>#VALUE!</v>
      </c>
      <c r="K66" s="19" t="e">
        <f t="shared" si="1"/>
        <v>#VALUE!</v>
      </c>
      <c r="L66" s="18" t="e">
        <f>VLOOKUP(E66,A5数据库!C:P,7,0)</f>
        <v>#VALUE!</v>
      </c>
      <c r="M66" s="18" t="e">
        <f>VLOOKUP(E66,A5数据库!C:O,12,0)</f>
        <v>#VALUE!</v>
      </c>
      <c r="N66" s="18"/>
    </row>
    <row r="67" spans="1:14" x14ac:dyDescent="0.25">
      <c r="A67" s="22"/>
      <c r="B67" s="3"/>
      <c r="C67" s="3"/>
      <c r="D67" s="3"/>
      <c r="E67" s="18" t="e">
        <f t="shared" ref="E67:E100" si="2">VALUE(TRIM(MID(SUBSTITUTE($B67,"-",REPT(" ",99)),COLUMN(B67)*99-98,99)))</f>
        <v>#VALUE!</v>
      </c>
      <c r="F67" s="18" t="e">
        <f>VLOOKUP(E67,A5数据库!C:Q,3,0)</f>
        <v>#VALUE!</v>
      </c>
      <c r="G67" s="18" t="e">
        <f>VLOOKUP(E67,A5数据库!C:O,4,0)</f>
        <v>#VALUE!</v>
      </c>
      <c r="H67" s="18" t="e">
        <f>VLOOKUP(E67,A5数据库!C:O,2,0)</f>
        <v>#VALUE!</v>
      </c>
      <c r="I67" s="18" t="e">
        <f>VLOOKUP(E67,A5数据库!C:O,5,0)</f>
        <v>#VALUE!</v>
      </c>
      <c r="J67" s="18" t="e">
        <f>VLOOKUP(E67,A5数据库!C:O,6,0)</f>
        <v>#VALUE!</v>
      </c>
      <c r="K67" s="19" t="e">
        <f t="shared" ref="K67:K100" si="3">((3.14*H67+2*I67)/1000)*(J67/1000)*C67</f>
        <v>#VALUE!</v>
      </c>
      <c r="L67" s="18" t="e">
        <f>VLOOKUP(E67,A5数据库!C:P,7,0)</f>
        <v>#VALUE!</v>
      </c>
      <c r="M67" s="18" t="e">
        <f>VLOOKUP(E67,A5数据库!C:O,12,0)</f>
        <v>#VALUE!</v>
      </c>
      <c r="N67" s="18"/>
    </row>
    <row r="68" spans="1:14" x14ac:dyDescent="0.25">
      <c r="A68" s="22"/>
      <c r="B68" s="3"/>
      <c r="C68" s="3"/>
      <c r="D68" s="3"/>
      <c r="E68" s="18" t="e">
        <f t="shared" si="2"/>
        <v>#VALUE!</v>
      </c>
      <c r="F68" s="18" t="e">
        <f>VLOOKUP(E68,A5数据库!C:Q,3,0)</f>
        <v>#VALUE!</v>
      </c>
      <c r="G68" s="18" t="e">
        <f>VLOOKUP(E68,A5数据库!C:O,4,0)</f>
        <v>#VALUE!</v>
      </c>
      <c r="H68" s="18" t="e">
        <f>VLOOKUP(E68,A5数据库!C:O,2,0)</f>
        <v>#VALUE!</v>
      </c>
      <c r="I68" s="18" t="e">
        <f>VLOOKUP(E68,A5数据库!C:O,5,0)</f>
        <v>#VALUE!</v>
      </c>
      <c r="J68" s="18" t="e">
        <f>VLOOKUP(E68,A5数据库!C:O,6,0)</f>
        <v>#VALUE!</v>
      </c>
      <c r="K68" s="19" t="e">
        <f t="shared" si="3"/>
        <v>#VALUE!</v>
      </c>
      <c r="L68" s="18" t="e">
        <f>VLOOKUP(E68,A5数据库!C:P,7,0)</f>
        <v>#VALUE!</v>
      </c>
      <c r="M68" s="18" t="e">
        <f>VLOOKUP(E68,A5数据库!C:O,12,0)</f>
        <v>#VALUE!</v>
      </c>
      <c r="N68" s="18"/>
    </row>
    <row r="69" spans="1:14" x14ac:dyDescent="0.25">
      <c r="A69" s="22"/>
      <c r="B69" s="3"/>
      <c r="C69" s="3"/>
      <c r="D69" s="3"/>
      <c r="E69" s="18" t="e">
        <f t="shared" si="2"/>
        <v>#VALUE!</v>
      </c>
      <c r="F69" s="18" t="e">
        <f>VLOOKUP(E69,A5数据库!C:Q,3,0)</f>
        <v>#VALUE!</v>
      </c>
      <c r="G69" s="18" t="e">
        <f>VLOOKUP(E69,A5数据库!C:O,4,0)</f>
        <v>#VALUE!</v>
      </c>
      <c r="H69" s="18" t="e">
        <f>VLOOKUP(E69,A5数据库!C:O,2,0)</f>
        <v>#VALUE!</v>
      </c>
      <c r="I69" s="18" t="e">
        <f>VLOOKUP(E69,A5数据库!C:O,5,0)</f>
        <v>#VALUE!</v>
      </c>
      <c r="J69" s="18" t="e">
        <f>VLOOKUP(E69,A5数据库!C:O,6,0)</f>
        <v>#VALUE!</v>
      </c>
      <c r="K69" s="19" t="e">
        <f t="shared" si="3"/>
        <v>#VALUE!</v>
      </c>
      <c r="L69" s="18" t="e">
        <f>VLOOKUP(E69,A5数据库!C:P,7,0)</f>
        <v>#VALUE!</v>
      </c>
      <c r="M69" s="18" t="e">
        <f>VLOOKUP(E69,A5数据库!C:O,12,0)</f>
        <v>#VALUE!</v>
      </c>
      <c r="N69" s="18"/>
    </row>
    <row r="70" spans="1:14" x14ac:dyDescent="0.25">
      <c r="A70" s="22"/>
      <c r="B70" s="3"/>
      <c r="C70" s="3"/>
      <c r="D70" s="3"/>
      <c r="E70" s="18" t="e">
        <f t="shared" si="2"/>
        <v>#VALUE!</v>
      </c>
      <c r="F70" s="18" t="e">
        <f>VLOOKUP(E70,A5数据库!C:Q,3,0)</f>
        <v>#VALUE!</v>
      </c>
      <c r="G70" s="18" t="e">
        <f>VLOOKUP(E70,A5数据库!C:O,4,0)</f>
        <v>#VALUE!</v>
      </c>
      <c r="H70" s="18" t="e">
        <f>VLOOKUP(E70,A5数据库!C:O,2,0)</f>
        <v>#VALUE!</v>
      </c>
      <c r="I70" s="18" t="e">
        <f>VLOOKUP(E70,A5数据库!C:O,5,0)</f>
        <v>#VALUE!</v>
      </c>
      <c r="J70" s="18" t="e">
        <f>VLOOKUP(E70,A5数据库!C:O,6,0)</f>
        <v>#VALUE!</v>
      </c>
      <c r="K70" s="19" t="e">
        <f t="shared" si="3"/>
        <v>#VALUE!</v>
      </c>
      <c r="L70" s="18" t="e">
        <f>VLOOKUP(E70,A5数据库!C:P,7,0)</f>
        <v>#VALUE!</v>
      </c>
      <c r="M70" s="18" t="e">
        <f>VLOOKUP(E70,A5数据库!C:O,12,0)</f>
        <v>#VALUE!</v>
      </c>
      <c r="N70" s="18"/>
    </row>
    <row r="71" spans="1:14" x14ac:dyDescent="0.25">
      <c r="A71" s="22"/>
      <c r="B71" s="3"/>
      <c r="C71" s="3"/>
      <c r="D71" s="3"/>
      <c r="E71" s="18" t="e">
        <f t="shared" si="2"/>
        <v>#VALUE!</v>
      </c>
      <c r="F71" s="18" t="e">
        <f>VLOOKUP(E71,A5数据库!C:Q,3,0)</f>
        <v>#VALUE!</v>
      </c>
      <c r="G71" s="18" t="e">
        <f>VLOOKUP(E71,A5数据库!C:O,4,0)</f>
        <v>#VALUE!</v>
      </c>
      <c r="H71" s="18" t="e">
        <f>VLOOKUP(E71,A5数据库!C:O,2,0)</f>
        <v>#VALUE!</v>
      </c>
      <c r="I71" s="18" t="e">
        <f>VLOOKUP(E71,A5数据库!C:O,5,0)</f>
        <v>#VALUE!</v>
      </c>
      <c r="J71" s="18" t="e">
        <f>VLOOKUP(E71,A5数据库!C:O,6,0)</f>
        <v>#VALUE!</v>
      </c>
      <c r="K71" s="19" t="e">
        <f t="shared" si="3"/>
        <v>#VALUE!</v>
      </c>
      <c r="L71" s="18" t="e">
        <f>VLOOKUP(E71,A5数据库!C:P,7,0)</f>
        <v>#VALUE!</v>
      </c>
      <c r="M71" s="18" t="e">
        <f>VLOOKUP(E71,A5数据库!C:O,12,0)</f>
        <v>#VALUE!</v>
      </c>
      <c r="N71" s="18"/>
    </row>
    <row r="72" spans="1:14" x14ac:dyDescent="0.25">
      <c r="A72" s="22"/>
      <c r="B72" s="3"/>
      <c r="C72" s="3"/>
      <c r="D72" s="3"/>
      <c r="E72" s="18" t="e">
        <f t="shared" si="2"/>
        <v>#VALUE!</v>
      </c>
      <c r="F72" s="18" t="e">
        <f>VLOOKUP(E72,A5数据库!C:Q,3,0)</f>
        <v>#VALUE!</v>
      </c>
      <c r="G72" s="18" t="e">
        <f>VLOOKUP(E72,A5数据库!C:O,4,0)</f>
        <v>#VALUE!</v>
      </c>
      <c r="H72" s="18" t="e">
        <f>VLOOKUP(E72,A5数据库!C:O,2,0)</f>
        <v>#VALUE!</v>
      </c>
      <c r="I72" s="18" t="e">
        <f>VLOOKUP(E72,A5数据库!C:O,5,0)</f>
        <v>#VALUE!</v>
      </c>
      <c r="J72" s="18" t="e">
        <f>VLOOKUP(E72,A5数据库!C:O,6,0)</f>
        <v>#VALUE!</v>
      </c>
      <c r="K72" s="19" t="e">
        <f t="shared" si="3"/>
        <v>#VALUE!</v>
      </c>
      <c r="L72" s="18" t="e">
        <f>VLOOKUP(E72,A5数据库!C:P,7,0)</f>
        <v>#VALUE!</v>
      </c>
      <c r="M72" s="18" t="e">
        <f>VLOOKUP(E72,A5数据库!C:O,12,0)</f>
        <v>#VALUE!</v>
      </c>
      <c r="N72" s="18"/>
    </row>
    <row r="73" spans="1:14" x14ac:dyDescent="0.25">
      <c r="A73" s="22"/>
      <c r="B73" s="3"/>
      <c r="C73" s="3"/>
      <c r="D73" s="3"/>
      <c r="E73" s="18" t="e">
        <f t="shared" si="2"/>
        <v>#VALUE!</v>
      </c>
      <c r="F73" s="18" t="e">
        <f>VLOOKUP(E73,A5数据库!C:Q,3,0)</f>
        <v>#VALUE!</v>
      </c>
      <c r="G73" s="18" t="e">
        <f>VLOOKUP(E73,A5数据库!C:O,4,0)</f>
        <v>#VALUE!</v>
      </c>
      <c r="H73" s="18" t="e">
        <f>VLOOKUP(E73,A5数据库!C:O,2,0)</f>
        <v>#VALUE!</v>
      </c>
      <c r="I73" s="18" t="e">
        <f>VLOOKUP(E73,A5数据库!C:O,5,0)</f>
        <v>#VALUE!</v>
      </c>
      <c r="J73" s="18" t="e">
        <f>VLOOKUP(E73,A5数据库!C:O,6,0)</f>
        <v>#VALUE!</v>
      </c>
      <c r="K73" s="19" t="e">
        <f t="shared" si="3"/>
        <v>#VALUE!</v>
      </c>
      <c r="L73" s="18" t="e">
        <f>VLOOKUP(E73,A5数据库!C:P,7,0)</f>
        <v>#VALUE!</v>
      </c>
      <c r="M73" s="18" t="e">
        <f>VLOOKUP(E73,A5数据库!C:O,12,0)</f>
        <v>#VALUE!</v>
      </c>
      <c r="N73" s="18"/>
    </row>
    <row r="74" spans="1:14" x14ac:dyDescent="0.25">
      <c r="A74" s="22"/>
      <c r="B74" s="3"/>
      <c r="C74" s="3"/>
      <c r="D74" s="3"/>
      <c r="E74" s="18" t="e">
        <f t="shared" si="2"/>
        <v>#VALUE!</v>
      </c>
      <c r="F74" s="18" t="e">
        <f>VLOOKUP(E74,A5数据库!C:Q,3,0)</f>
        <v>#VALUE!</v>
      </c>
      <c r="G74" s="18" t="e">
        <f>VLOOKUP(E74,A5数据库!C:O,4,0)</f>
        <v>#VALUE!</v>
      </c>
      <c r="H74" s="18" t="e">
        <f>VLOOKUP(E74,A5数据库!C:O,2,0)</f>
        <v>#VALUE!</v>
      </c>
      <c r="I74" s="18" t="e">
        <f>VLOOKUP(E74,A5数据库!C:O,5,0)</f>
        <v>#VALUE!</v>
      </c>
      <c r="J74" s="18" t="e">
        <f>VLOOKUP(E74,A5数据库!C:O,6,0)</f>
        <v>#VALUE!</v>
      </c>
      <c r="K74" s="19" t="e">
        <f t="shared" si="3"/>
        <v>#VALUE!</v>
      </c>
      <c r="L74" s="18" t="e">
        <f>VLOOKUP(E74,A5数据库!C:P,7,0)</f>
        <v>#VALUE!</v>
      </c>
      <c r="M74" s="18" t="e">
        <f>VLOOKUP(E74,A5数据库!C:O,12,0)</f>
        <v>#VALUE!</v>
      </c>
      <c r="N74" s="18"/>
    </row>
    <row r="75" spans="1:14" x14ac:dyDescent="0.25">
      <c r="A75" s="22"/>
      <c r="B75" s="3"/>
      <c r="C75" s="3"/>
      <c r="D75" s="3"/>
      <c r="E75" s="18" t="e">
        <f t="shared" si="2"/>
        <v>#VALUE!</v>
      </c>
      <c r="F75" s="18" t="e">
        <f>VLOOKUP(E75,A5数据库!C:Q,3,0)</f>
        <v>#VALUE!</v>
      </c>
      <c r="G75" s="18" t="e">
        <f>VLOOKUP(E75,A5数据库!C:O,4,0)</f>
        <v>#VALUE!</v>
      </c>
      <c r="H75" s="18" t="e">
        <f>VLOOKUP(E75,A5数据库!C:O,2,0)</f>
        <v>#VALUE!</v>
      </c>
      <c r="I75" s="18" t="e">
        <f>VLOOKUP(E75,A5数据库!C:O,5,0)</f>
        <v>#VALUE!</v>
      </c>
      <c r="J75" s="18" t="e">
        <f>VLOOKUP(E75,A5数据库!C:O,6,0)</f>
        <v>#VALUE!</v>
      </c>
      <c r="K75" s="19" t="e">
        <f t="shared" si="3"/>
        <v>#VALUE!</v>
      </c>
      <c r="L75" s="18" t="e">
        <f>VLOOKUP(E75,A5数据库!C:P,7,0)</f>
        <v>#VALUE!</v>
      </c>
      <c r="M75" s="18" t="e">
        <f>VLOOKUP(E75,A5数据库!C:O,12,0)</f>
        <v>#VALUE!</v>
      </c>
      <c r="N75" s="18"/>
    </row>
    <row r="76" spans="1:14" x14ac:dyDescent="0.25">
      <c r="A76" s="22"/>
      <c r="B76" s="3"/>
      <c r="C76" s="3"/>
      <c r="D76" s="3"/>
      <c r="E76" s="18" t="e">
        <f t="shared" si="2"/>
        <v>#VALUE!</v>
      </c>
      <c r="F76" s="18" t="e">
        <f>VLOOKUP(E76,A5数据库!C:Q,3,0)</f>
        <v>#VALUE!</v>
      </c>
      <c r="G76" s="18" t="e">
        <f>VLOOKUP(E76,A5数据库!C:O,4,0)</f>
        <v>#VALUE!</v>
      </c>
      <c r="H76" s="18" t="e">
        <f>VLOOKUP(E76,A5数据库!C:O,2,0)</f>
        <v>#VALUE!</v>
      </c>
      <c r="I76" s="18" t="e">
        <f>VLOOKUP(E76,A5数据库!C:O,5,0)</f>
        <v>#VALUE!</v>
      </c>
      <c r="J76" s="18" t="e">
        <f>VLOOKUP(E76,A5数据库!C:O,6,0)</f>
        <v>#VALUE!</v>
      </c>
      <c r="K76" s="19" t="e">
        <f t="shared" si="3"/>
        <v>#VALUE!</v>
      </c>
      <c r="L76" s="18" t="e">
        <f>VLOOKUP(E76,A5数据库!C:P,7,0)</f>
        <v>#VALUE!</v>
      </c>
      <c r="M76" s="18" t="e">
        <f>VLOOKUP(E76,A5数据库!C:O,12,0)</f>
        <v>#VALUE!</v>
      </c>
      <c r="N76" s="18"/>
    </row>
    <row r="77" spans="1:14" x14ac:dyDescent="0.25">
      <c r="A77" s="22"/>
      <c r="B77" s="3"/>
      <c r="C77" s="3"/>
      <c r="D77" s="3"/>
      <c r="E77" s="18" t="e">
        <f t="shared" si="2"/>
        <v>#VALUE!</v>
      </c>
      <c r="F77" s="18" t="e">
        <f>VLOOKUP(E77,A5数据库!C:Q,3,0)</f>
        <v>#VALUE!</v>
      </c>
      <c r="G77" s="18" t="e">
        <f>VLOOKUP(E77,A5数据库!C:O,4,0)</f>
        <v>#VALUE!</v>
      </c>
      <c r="H77" s="18" t="e">
        <f>VLOOKUP(E77,A5数据库!C:O,2,0)</f>
        <v>#VALUE!</v>
      </c>
      <c r="I77" s="18" t="e">
        <f>VLOOKUP(E77,A5数据库!C:O,5,0)</f>
        <v>#VALUE!</v>
      </c>
      <c r="J77" s="18" t="e">
        <f>VLOOKUP(E77,A5数据库!C:O,6,0)</f>
        <v>#VALUE!</v>
      </c>
      <c r="K77" s="19" t="e">
        <f t="shared" si="3"/>
        <v>#VALUE!</v>
      </c>
      <c r="L77" s="18" t="e">
        <f>VLOOKUP(E77,A5数据库!C:P,7,0)</f>
        <v>#VALUE!</v>
      </c>
      <c r="M77" s="18" t="e">
        <f>VLOOKUP(E77,A5数据库!C:O,12,0)</f>
        <v>#VALUE!</v>
      </c>
      <c r="N77" s="18"/>
    </row>
    <row r="78" spans="1:14" x14ac:dyDescent="0.25">
      <c r="A78" s="22"/>
      <c r="B78" s="3"/>
      <c r="C78" s="3"/>
      <c r="D78" s="3"/>
      <c r="E78" s="18" t="e">
        <f t="shared" si="2"/>
        <v>#VALUE!</v>
      </c>
      <c r="F78" s="18" t="e">
        <f>VLOOKUP(E78,A5数据库!C:Q,3,0)</f>
        <v>#VALUE!</v>
      </c>
      <c r="G78" s="18" t="e">
        <f>VLOOKUP(E78,A5数据库!C:O,4,0)</f>
        <v>#VALUE!</v>
      </c>
      <c r="H78" s="18" t="e">
        <f>VLOOKUP(E78,A5数据库!C:O,2,0)</f>
        <v>#VALUE!</v>
      </c>
      <c r="I78" s="18" t="e">
        <f>VLOOKUP(E78,A5数据库!C:O,5,0)</f>
        <v>#VALUE!</v>
      </c>
      <c r="J78" s="18" t="e">
        <f>VLOOKUP(E78,A5数据库!C:O,6,0)</f>
        <v>#VALUE!</v>
      </c>
      <c r="K78" s="19" t="e">
        <f t="shared" si="3"/>
        <v>#VALUE!</v>
      </c>
      <c r="L78" s="18" t="e">
        <f>VLOOKUP(E78,A5数据库!C:P,7,0)</f>
        <v>#VALUE!</v>
      </c>
      <c r="M78" s="18" t="e">
        <f>VLOOKUP(E78,A5数据库!C:O,12,0)</f>
        <v>#VALUE!</v>
      </c>
      <c r="N78" s="18"/>
    </row>
    <row r="79" spans="1:14" x14ac:dyDescent="0.25">
      <c r="A79" s="22"/>
      <c r="B79" s="3"/>
      <c r="C79" s="3"/>
      <c r="D79" s="3"/>
      <c r="E79" s="18" t="e">
        <f t="shared" si="2"/>
        <v>#VALUE!</v>
      </c>
      <c r="F79" s="18" t="e">
        <f>VLOOKUP(E79,A5数据库!C:Q,3,0)</f>
        <v>#VALUE!</v>
      </c>
      <c r="G79" s="18" t="e">
        <f>VLOOKUP(E79,A5数据库!C:O,4,0)</f>
        <v>#VALUE!</v>
      </c>
      <c r="H79" s="18" t="e">
        <f>VLOOKUP(E79,A5数据库!C:O,2,0)</f>
        <v>#VALUE!</v>
      </c>
      <c r="I79" s="18" t="e">
        <f>VLOOKUP(E79,A5数据库!C:O,5,0)</f>
        <v>#VALUE!</v>
      </c>
      <c r="J79" s="18" t="e">
        <f>VLOOKUP(E79,A5数据库!C:O,6,0)</f>
        <v>#VALUE!</v>
      </c>
      <c r="K79" s="19" t="e">
        <f t="shared" si="3"/>
        <v>#VALUE!</v>
      </c>
      <c r="L79" s="18" t="e">
        <f>VLOOKUP(E79,A5数据库!C:P,7,0)</f>
        <v>#VALUE!</v>
      </c>
      <c r="M79" s="18" t="e">
        <f>VLOOKUP(E79,A5数据库!C:O,12,0)</f>
        <v>#VALUE!</v>
      </c>
      <c r="N79" s="18"/>
    </row>
    <row r="80" spans="1:14" x14ac:dyDescent="0.25">
      <c r="A80" s="22"/>
      <c r="B80" s="3"/>
      <c r="C80" s="3"/>
      <c r="D80" s="3"/>
      <c r="E80" s="18" t="e">
        <f t="shared" si="2"/>
        <v>#VALUE!</v>
      </c>
      <c r="F80" s="18" t="e">
        <f>VLOOKUP(E80,A5数据库!C:Q,3,0)</f>
        <v>#VALUE!</v>
      </c>
      <c r="G80" s="18" t="e">
        <f>VLOOKUP(E80,A5数据库!C:O,4,0)</f>
        <v>#VALUE!</v>
      </c>
      <c r="H80" s="18" t="e">
        <f>VLOOKUP(E80,A5数据库!C:O,2,0)</f>
        <v>#VALUE!</v>
      </c>
      <c r="I80" s="18" t="e">
        <f>VLOOKUP(E80,A5数据库!C:O,5,0)</f>
        <v>#VALUE!</v>
      </c>
      <c r="J80" s="18" t="e">
        <f>VLOOKUP(E80,A5数据库!C:O,6,0)</f>
        <v>#VALUE!</v>
      </c>
      <c r="K80" s="19" t="e">
        <f t="shared" si="3"/>
        <v>#VALUE!</v>
      </c>
      <c r="L80" s="18" t="e">
        <f>VLOOKUP(E80,A5数据库!C:P,7,0)</f>
        <v>#VALUE!</v>
      </c>
      <c r="M80" s="18" t="e">
        <f>VLOOKUP(E80,A5数据库!C:O,12,0)</f>
        <v>#VALUE!</v>
      </c>
      <c r="N80" s="18"/>
    </row>
    <row r="81" spans="1:14" x14ac:dyDescent="0.25">
      <c r="A81" s="22"/>
      <c r="B81" s="3"/>
      <c r="C81" s="3"/>
      <c r="D81" s="3"/>
      <c r="E81" s="18" t="e">
        <f t="shared" si="2"/>
        <v>#VALUE!</v>
      </c>
      <c r="F81" s="18" t="e">
        <f>VLOOKUP(E81,A5数据库!C:Q,3,0)</f>
        <v>#VALUE!</v>
      </c>
      <c r="G81" s="18" t="e">
        <f>VLOOKUP(E81,A5数据库!C:O,4,0)</f>
        <v>#VALUE!</v>
      </c>
      <c r="H81" s="18" t="e">
        <f>VLOOKUP(E81,A5数据库!C:O,2,0)</f>
        <v>#VALUE!</v>
      </c>
      <c r="I81" s="18" t="e">
        <f>VLOOKUP(E81,A5数据库!C:O,5,0)</f>
        <v>#VALUE!</v>
      </c>
      <c r="J81" s="18" t="e">
        <f>VLOOKUP(E81,A5数据库!C:O,6,0)</f>
        <v>#VALUE!</v>
      </c>
      <c r="K81" s="19" t="e">
        <f t="shared" si="3"/>
        <v>#VALUE!</v>
      </c>
      <c r="L81" s="18" t="e">
        <f>VLOOKUP(E81,A5数据库!C:P,7,0)</f>
        <v>#VALUE!</v>
      </c>
      <c r="M81" s="18" t="e">
        <f>VLOOKUP(E81,A5数据库!C:O,12,0)</f>
        <v>#VALUE!</v>
      </c>
      <c r="N81" s="18"/>
    </row>
    <row r="82" spans="1:14" x14ac:dyDescent="0.25">
      <c r="A82" s="22"/>
      <c r="B82" s="3"/>
      <c r="C82" s="3"/>
      <c r="D82" s="3"/>
      <c r="E82" s="18" t="e">
        <f t="shared" si="2"/>
        <v>#VALUE!</v>
      </c>
      <c r="F82" s="18" t="e">
        <f>VLOOKUP(E82,A5数据库!C:Q,3,0)</f>
        <v>#VALUE!</v>
      </c>
      <c r="G82" s="18" t="e">
        <f>VLOOKUP(E82,A5数据库!C:O,4,0)</f>
        <v>#VALUE!</v>
      </c>
      <c r="H82" s="18" t="e">
        <f>VLOOKUP(E82,A5数据库!C:O,2,0)</f>
        <v>#VALUE!</v>
      </c>
      <c r="I82" s="18" t="e">
        <f>VLOOKUP(E82,A5数据库!C:O,5,0)</f>
        <v>#VALUE!</v>
      </c>
      <c r="J82" s="18" t="e">
        <f>VLOOKUP(E82,A5数据库!C:O,6,0)</f>
        <v>#VALUE!</v>
      </c>
      <c r="K82" s="19" t="e">
        <f t="shared" si="3"/>
        <v>#VALUE!</v>
      </c>
      <c r="L82" s="18" t="e">
        <f>VLOOKUP(E82,A5数据库!C:P,7,0)</f>
        <v>#VALUE!</v>
      </c>
      <c r="M82" s="18" t="e">
        <f>VLOOKUP(E82,A5数据库!C:O,12,0)</f>
        <v>#VALUE!</v>
      </c>
      <c r="N82" s="18"/>
    </row>
    <row r="83" spans="1:14" x14ac:dyDescent="0.25">
      <c r="A83" s="22"/>
      <c r="B83" s="3"/>
      <c r="C83" s="3"/>
      <c r="D83" s="3"/>
      <c r="E83" s="18" t="e">
        <f t="shared" si="2"/>
        <v>#VALUE!</v>
      </c>
      <c r="F83" s="18" t="e">
        <f>VLOOKUP(E83,A5数据库!C:Q,3,0)</f>
        <v>#VALUE!</v>
      </c>
      <c r="G83" s="18" t="e">
        <f>VLOOKUP(E83,A5数据库!C:O,4,0)</f>
        <v>#VALUE!</v>
      </c>
      <c r="H83" s="18" t="e">
        <f>VLOOKUP(E83,A5数据库!C:O,2,0)</f>
        <v>#VALUE!</v>
      </c>
      <c r="I83" s="18" t="e">
        <f>VLOOKUP(E83,A5数据库!C:O,5,0)</f>
        <v>#VALUE!</v>
      </c>
      <c r="J83" s="18" t="e">
        <f>VLOOKUP(E83,A5数据库!C:O,6,0)</f>
        <v>#VALUE!</v>
      </c>
      <c r="K83" s="19" t="e">
        <f t="shared" si="3"/>
        <v>#VALUE!</v>
      </c>
      <c r="L83" s="18" t="e">
        <f>VLOOKUP(E83,A5数据库!C:P,7,0)</f>
        <v>#VALUE!</v>
      </c>
      <c r="M83" s="18" t="e">
        <f>VLOOKUP(E83,A5数据库!C:O,12,0)</f>
        <v>#VALUE!</v>
      </c>
      <c r="N83" s="18"/>
    </row>
    <row r="84" spans="1:14" x14ac:dyDescent="0.25">
      <c r="A84" s="22"/>
      <c r="B84" s="3"/>
      <c r="C84" s="3"/>
      <c r="D84" s="3"/>
      <c r="E84" s="18" t="e">
        <f t="shared" si="2"/>
        <v>#VALUE!</v>
      </c>
      <c r="F84" s="18" t="e">
        <f>VLOOKUP(E84,A5数据库!C:Q,3,0)</f>
        <v>#VALUE!</v>
      </c>
      <c r="G84" s="18" t="e">
        <f>VLOOKUP(E84,A5数据库!C:O,4,0)</f>
        <v>#VALUE!</v>
      </c>
      <c r="H84" s="18" t="e">
        <f>VLOOKUP(E84,A5数据库!C:O,2,0)</f>
        <v>#VALUE!</v>
      </c>
      <c r="I84" s="18" t="e">
        <f>VLOOKUP(E84,A5数据库!C:O,5,0)</f>
        <v>#VALUE!</v>
      </c>
      <c r="J84" s="18" t="e">
        <f>VLOOKUP(E84,A5数据库!C:O,6,0)</f>
        <v>#VALUE!</v>
      </c>
      <c r="K84" s="19" t="e">
        <f t="shared" si="3"/>
        <v>#VALUE!</v>
      </c>
      <c r="L84" s="18" t="e">
        <f>VLOOKUP(E84,A5数据库!C:P,7,0)</f>
        <v>#VALUE!</v>
      </c>
      <c r="M84" s="18" t="e">
        <f>VLOOKUP(E84,A5数据库!C:O,12,0)</f>
        <v>#VALUE!</v>
      </c>
      <c r="N84" s="18"/>
    </row>
    <row r="85" spans="1:14" x14ac:dyDescent="0.25">
      <c r="A85" s="22"/>
      <c r="B85" s="3"/>
      <c r="C85" s="3"/>
      <c r="D85" s="3"/>
      <c r="E85" s="18" t="e">
        <f t="shared" si="2"/>
        <v>#VALUE!</v>
      </c>
      <c r="F85" s="18" t="e">
        <f>VLOOKUP(E85,A5数据库!C:Q,3,0)</f>
        <v>#VALUE!</v>
      </c>
      <c r="G85" s="18" t="e">
        <f>VLOOKUP(E85,A5数据库!C:O,4,0)</f>
        <v>#VALUE!</v>
      </c>
      <c r="H85" s="18" t="e">
        <f>VLOOKUP(E85,A5数据库!C:O,2,0)</f>
        <v>#VALUE!</v>
      </c>
      <c r="I85" s="18" t="e">
        <f>VLOOKUP(E85,A5数据库!C:O,5,0)</f>
        <v>#VALUE!</v>
      </c>
      <c r="J85" s="18" t="e">
        <f>VLOOKUP(E85,A5数据库!C:O,6,0)</f>
        <v>#VALUE!</v>
      </c>
      <c r="K85" s="19" t="e">
        <f t="shared" si="3"/>
        <v>#VALUE!</v>
      </c>
      <c r="L85" s="18" t="e">
        <f>VLOOKUP(E85,A5数据库!C:P,7,0)</f>
        <v>#VALUE!</v>
      </c>
      <c r="M85" s="18" t="e">
        <f>VLOOKUP(E85,A5数据库!C:O,12,0)</f>
        <v>#VALUE!</v>
      </c>
      <c r="N85" s="18"/>
    </row>
    <row r="86" spans="1:14" x14ac:dyDescent="0.25">
      <c r="A86" s="22"/>
      <c r="B86" s="3"/>
      <c r="C86" s="3"/>
      <c r="D86" s="3"/>
      <c r="E86" s="18" t="e">
        <f t="shared" si="2"/>
        <v>#VALUE!</v>
      </c>
      <c r="F86" s="18" t="e">
        <f>VLOOKUP(E86,A5数据库!C:Q,3,0)</f>
        <v>#VALUE!</v>
      </c>
      <c r="G86" s="18" t="e">
        <f>VLOOKUP(E86,A5数据库!C:O,4,0)</f>
        <v>#VALUE!</v>
      </c>
      <c r="H86" s="18" t="e">
        <f>VLOOKUP(E86,A5数据库!C:O,2,0)</f>
        <v>#VALUE!</v>
      </c>
      <c r="I86" s="18" t="e">
        <f>VLOOKUP(E86,A5数据库!C:O,5,0)</f>
        <v>#VALUE!</v>
      </c>
      <c r="J86" s="18" t="e">
        <f>VLOOKUP(E86,A5数据库!C:O,6,0)</f>
        <v>#VALUE!</v>
      </c>
      <c r="K86" s="19" t="e">
        <f t="shared" si="3"/>
        <v>#VALUE!</v>
      </c>
      <c r="L86" s="18" t="e">
        <f>VLOOKUP(E86,A5数据库!C:P,7,0)</f>
        <v>#VALUE!</v>
      </c>
      <c r="M86" s="18" t="e">
        <f>VLOOKUP(E86,A5数据库!C:O,12,0)</f>
        <v>#VALUE!</v>
      </c>
      <c r="N86" s="18"/>
    </row>
    <row r="87" spans="1:14" x14ac:dyDescent="0.25">
      <c r="A87" s="22"/>
      <c r="B87" s="3"/>
      <c r="C87" s="3"/>
      <c r="D87" s="3"/>
      <c r="E87" s="18" t="e">
        <f t="shared" si="2"/>
        <v>#VALUE!</v>
      </c>
      <c r="F87" s="18" t="e">
        <f>VLOOKUP(E87,A5数据库!C:Q,3,0)</f>
        <v>#VALUE!</v>
      </c>
      <c r="G87" s="18" t="e">
        <f>VLOOKUP(E87,A5数据库!C:O,4,0)</f>
        <v>#VALUE!</v>
      </c>
      <c r="H87" s="18" t="e">
        <f>VLOOKUP(E87,A5数据库!C:O,2,0)</f>
        <v>#VALUE!</v>
      </c>
      <c r="I87" s="18" t="e">
        <f>VLOOKUP(E87,A5数据库!C:O,5,0)</f>
        <v>#VALUE!</v>
      </c>
      <c r="J87" s="18" t="e">
        <f>VLOOKUP(E87,A5数据库!C:O,6,0)</f>
        <v>#VALUE!</v>
      </c>
      <c r="K87" s="19" t="e">
        <f t="shared" si="3"/>
        <v>#VALUE!</v>
      </c>
      <c r="L87" s="18" t="e">
        <f>VLOOKUP(E87,A5数据库!C:P,7,0)</f>
        <v>#VALUE!</v>
      </c>
      <c r="M87" s="18" t="e">
        <f>VLOOKUP(E87,A5数据库!C:O,12,0)</f>
        <v>#VALUE!</v>
      </c>
      <c r="N87" s="18"/>
    </row>
    <row r="88" spans="1:14" x14ac:dyDescent="0.25">
      <c r="A88" s="22"/>
      <c r="B88" s="3"/>
      <c r="C88" s="3"/>
      <c r="D88" s="3"/>
      <c r="E88" s="18" t="e">
        <f t="shared" si="2"/>
        <v>#VALUE!</v>
      </c>
      <c r="F88" s="18" t="e">
        <f>VLOOKUP(E88,A5数据库!C:Q,3,0)</f>
        <v>#VALUE!</v>
      </c>
      <c r="G88" s="18" t="e">
        <f>VLOOKUP(E88,A5数据库!C:O,4,0)</f>
        <v>#VALUE!</v>
      </c>
      <c r="H88" s="18" t="e">
        <f>VLOOKUP(E88,A5数据库!C:O,2,0)</f>
        <v>#VALUE!</v>
      </c>
      <c r="I88" s="18" t="e">
        <f>VLOOKUP(E88,A5数据库!C:O,5,0)</f>
        <v>#VALUE!</v>
      </c>
      <c r="J88" s="18" t="e">
        <f>VLOOKUP(E88,A5数据库!C:O,6,0)</f>
        <v>#VALUE!</v>
      </c>
      <c r="K88" s="19" t="e">
        <f t="shared" si="3"/>
        <v>#VALUE!</v>
      </c>
      <c r="L88" s="18" t="e">
        <f>VLOOKUP(E88,A5数据库!C:P,7,0)</f>
        <v>#VALUE!</v>
      </c>
      <c r="M88" s="18" t="e">
        <f>VLOOKUP(E88,A5数据库!C:O,12,0)</f>
        <v>#VALUE!</v>
      </c>
      <c r="N88" s="18"/>
    </row>
    <row r="89" spans="1:14" x14ac:dyDescent="0.25">
      <c r="A89" s="22"/>
      <c r="B89" s="3"/>
      <c r="C89" s="3"/>
      <c r="D89" s="3"/>
      <c r="E89" s="18" t="e">
        <f t="shared" si="2"/>
        <v>#VALUE!</v>
      </c>
      <c r="F89" s="18" t="e">
        <f>VLOOKUP(E89,A5数据库!C:Q,3,0)</f>
        <v>#VALUE!</v>
      </c>
      <c r="G89" s="18" t="e">
        <f>VLOOKUP(E89,A5数据库!C:O,4,0)</f>
        <v>#VALUE!</v>
      </c>
      <c r="H89" s="18" t="e">
        <f>VLOOKUP(E89,A5数据库!C:O,2,0)</f>
        <v>#VALUE!</v>
      </c>
      <c r="I89" s="18" t="e">
        <f>VLOOKUP(E89,A5数据库!C:O,5,0)</f>
        <v>#VALUE!</v>
      </c>
      <c r="J89" s="18" t="e">
        <f>VLOOKUP(E89,A5数据库!C:O,6,0)</f>
        <v>#VALUE!</v>
      </c>
      <c r="K89" s="19" t="e">
        <f t="shared" si="3"/>
        <v>#VALUE!</v>
      </c>
      <c r="L89" s="18" t="e">
        <f>VLOOKUP(E89,A5数据库!C:P,7,0)</f>
        <v>#VALUE!</v>
      </c>
      <c r="M89" s="18" t="e">
        <f>VLOOKUP(E89,A5数据库!C:O,12,0)</f>
        <v>#VALUE!</v>
      </c>
      <c r="N89" s="18"/>
    </row>
    <row r="90" spans="1:14" x14ac:dyDescent="0.25">
      <c r="A90" s="22"/>
      <c r="B90" s="3"/>
      <c r="C90" s="3"/>
      <c r="D90" s="3"/>
      <c r="E90" s="18" t="e">
        <f t="shared" si="2"/>
        <v>#VALUE!</v>
      </c>
      <c r="F90" s="18" t="e">
        <f>VLOOKUP(E90,A5数据库!C:Q,3,0)</f>
        <v>#VALUE!</v>
      </c>
      <c r="G90" s="18" t="e">
        <f>VLOOKUP(E90,A5数据库!C:O,4,0)</f>
        <v>#VALUE!</v>
      </c>
      <c r="H90" s="18" t="e">
        <f>VLOOKUP(E90,A5数据库!C:O,2,0)</f>
        <v>#VALUE!</v>
      </c>
      <c r="I90" s="18" t="e">
        <f>VLOOKUP(E90,A5数据库!C:O,5,0)</f>
        <v>#VALUE!</v>
      </c>
      <c r="J90" s="18" t="e">
        <f>VLOOKUP(E90,A5数据库!C:O,6,0)</f>
        <v>#VALUE!</v>
      </c>
      <c r="K90" s="19" t="e">
        <f t="shared" si="3"/>
        <v>#VALUE!</v>
      </c>
      <c r="L90" s="18" t="e">
        <f>VLOOKUP(E90,A5数据库!C:P,7,0)</f>
        <v>#VALUE!</v>
      </c>
      <c r="M90" s="18" t="e">
        <f>VLOOKUP(E90,A5数据库!C:O,12,0)</f>
        <v>#VALUE!</v>
      </c>
      <c r="N90" s="18"/>
    </row>
    <row r="91" spans="1:14" x14ac:dyDescent="0.25">
      <c r="A91" s="22"/>
      <c r="B91" s="3"/>
      <c r="C91" s="3"/>
      <c r="D91" s="3"/>
      <c r="E91" s="18" t="e">
        <f t="shared" si="2"/>
        <v>#VALUE!</v>
      </c>
      <c r="F91" s="18" t="e">
        <f>VLOOKUP(E91,A5数据库!C:Q,3,0)</f>
        <v>#VALUE!</v>
      </c>
      <c r="G91" s="18" t="e">
        <f>VLOOKUP(E91,A5数据库!C:O,4,0)</f>
        <v>#VALUE!</v>
      </c>
      <c r="H91" s="18" t="e">
        <f>VLOOKUP(E91,A5数据库!C:O,2,0)</f>
        <v>#VALUE!</v>
      </c>
      <c r="I91" s="18" t="e">
        <f>VLOOKUP(E91,A5数据库!C:O,5,0)</f>
        <v>#VALUE!</v>
      </c>
      <c r="J91" s="18" t="e">
        <f>VLOOKUP(E91,A5数据库!C:O,6,0)</f>
        <v>#VALUE!</v>
      </c>
      <c r="K91" s="19" t="e">
        <f t="shared" si="3"/>
        <v>#VALUE!</v>
      </c>
      <c r="L91" s="18" t="e">
        <f>VLOOKUP(E91,A5数据库!C:P,7,0)</f>
        <v>#VALUE!</v>
      </c>
      <c r="M91" s="18" t="e">
        <f>VLOOKUP(E91,A5数据库!C:O,12,0)</f>
        <v>#VALUE!</v>
      </c>
      <c r="N91" s="18"/>
    </row>
    <row r="92" spans="1:14" x14ac:dyDescent="0.25">
      <c r="A92" s="22"/>
      <c r="B92" s="3"/>
      <c r="C92" s="3"/>
      <c r="D92" s="3"/>
      <c r="E92" s="18" t="e">
        <f t="shared" si="2"/>
        <v>#VALUE!</v>
      </c>
      <c r="F92" s="18" t="e">
        <f>VLOOKUP(E92,A5数据库!C:Q,3,0)</f>
        <v>#VALUE!</v>
      </c>
      <c r="G92" s="18" t="e">
        <f>VLOOKUP(E92,A5数据库!C:O,4,0)</f>
        <v>#VALUE!</v>
      </c>
      <c r="H92" s="18" t="e">
        <f>VLOOKUP(E92,A5数据库!C:O,2,0)</f>
        <v>#VALUE!</v>
      </c>
      <c r="I92" s="18" t="e">
        <f>VLOOKUP(E92,A5数据库!C:O,5,0)</f>
        <v>#VALUE!</v>
      </c>
      <c r="J92" s="18" t="e">
        <f>VLOOKUP(E92,A5数据库!C:O,6,0)</f>
        <v>#VALUE!</v>
      </c>
      <c r="K92" s="19" t="e">
        <f t="shared" si="3"/>
        <v>#VALUE!</v>
      </c>
      <c r="L92" s="18" t="e">
        <f>VLOOKUP(E92,A5数据库!C:P,7,0)</f>
        <v>#VALUE!</v>
      </c>
      <c r="M92" s="18" t="e">
        <f>VLOOKUP(E92,A5数据库!C:O,12,0)</f>
        <v>#VALUE!</v>
      </c>
      <c r="N92" s="18"/>
    </row>
    <row r="93" spans="1:14" x14ac:dyDescent="0.25">
      <c r="A93" s="22"/>
      <c r="B93" s="3"/>
      <c r="C93" s="3"/>
      <c r="D93" s="3"/>
      <c r="E93" s="18" t="e">
        <f t="shared" si="2"/>
        <v>#VALUE!</v>
      </c>
      <c r="F93" s="18" t="e">
        <f>VLOOKUP(E93,A5数据库!C:Q,3,0)</f>
        <v>#VALUE!</v>
      </c>
      <c r="G93" s="18" t="e">
        <f>VLOOKUP(E93,A5数据库!C:O,4,0)</f>
        <v>#VALUE!</v>
      </c>
      <c r="H93" s="18" t="e">
        <f>VLOOKUP(E93,A5数据库!C:O,2,0)</f>
        <v>#VALUE!</v>
      </c>
      <c r="I93" s="18" t="e">
        <f>VLOOKUP(E93,A5数据库!C:O,5,0)</f>
        <v>#VALUE!</v>
      </c>
      <c r="J93" s="18" t="e">
        <f>VLOOKUP(E93,A5数据库!C:O,6,0)</f>
        <v>#VALUE!</v>
      </c>
      <c r="K93" s="19" t="e">
        <f t="shared" si="3"/>
        <v>#VALUE!</v>
      </c>
      <c r="L93" s="18" t="e">
        <f>VLOOKUP(E93,A5数据库!C:P,7,0)</f>
        <v>#VALUE!</v>
      </c>
      <c r="M93" s="18" t="e">
        <f>VLOOKUP(E93,A5数据库!C:O,12,0)</f>
        <v>#VALUE!</v>
      </c>
      <c r="N93" s="18"/>
    </row>
    <row r="94" spans="1:14" x14ac:dyDescent="0.25">
      <c r="A94" s="22"/>
      <c r="B94" s="3"/>
      <c r="C94" s="3"/>
      <c r="D94" s="3"/>
      <c r="E94" s="18" t="e">
        <f t="shared" si="2"/>
        <v>#VALUE!</v>
      </c>
      <c r="F94" s="18" t="e">
        <f>VLOOKUP(E94,A5数据库!C:Q,3,0)</f>
        <v>#VALUE!</v>
      </c>
      <c r="G94" s="18" t="e">
        <f>VLOOKUP(E94,A5数据库!C:O,4,0)</f>
        <v>#VALUE!</v>
      </c>
      <c r="H94" s="18" t="e">
        <f>VLOOKUP(E94,A5数据库!C:O,2,0)</f>
        <v>#VALUE!</v>
      </c>
      <c r="I94" s="18" t="e">
        <f>VLOOKUP(E94,A5数据库!C:O,5,0)</f>
        <v>#VALUE!</v>
      </c>
      <c r="J94" s="18" t="e">
        <f>VLOOKUP(E94,A5数据库!C:O,6,0)</f>
        <v>#VALUE!</v>
      </c>
      <c r="K94" s="19" t="e">
        <f t="shared" si="3"/>
        <v>#VALUE!</v>
      </c>
      <c r="L94" s="18" t="e">
        <f>VLOOKUP(E94,A5数据库!C:P,7,0)</f>
        <v>#VALUE!</v>
      </c>
      <c r="M94" s="18" t="e">
        <f>VLOOKUP(E94,A5数据库!C:O,12,0)</f>
        <v>#VALUE!</v>
      </c>
      <c r="N94" s="18"/>
    </row>
    <row r="95" spans="1:14" x14ac:dyDescent="0.25">
      <c r="A95" s="22"/>
      <c r="B95" s="3"/>
      <c r="C95" s="3"/>
      <c r="D95" s="3"/>
      <c r="E95" s="18" t="e">
        <f t="shared" si="2"/>
        <v>#VALUE!</v>
      </c>
      <c r="F95" s="18" t="e">
        <f>VLOOKUP(E95,A5数据库!C:Q,3,0)</f>
        <v>#VALUE!</v>
      </c>
      <c r="G95" s="18" t="e">
        <f>VLOOKUP(E95,A5数据库!C:O,4,0)</f>
        <v>#VALUE!</v>
      </c>
      <c r="H95" s="18" t="e">
        <f>VLOOKUP(E95,A5数据库!C:O,2,0)</f>
        <v>#VALUE!</v>
      </c>
      <c r="I95" s="18" t="e">
        <f>VLOOKUP(E95,A5数据库!C:O,5,0)</f>
        <v>#VALUE!</v>
      </c>
      <c r="J95" s="18" t="e">
        <f>VLOOKUP(E95,A5数据库!C:O,6,0)</f>
        <v>#VALUE!</v>
      </c>
      <c r="K95" s="19" t="e">
        <f t="shared" si="3"/>
        <v>#VALUE!</v>
      </c>
      <c r="L95" s="18" t="e">
        <f>VLOOKUP(E95,A5数据库!C:P,7,0)</f>
        <v>#VALUE!</v>
      </c>
      <c r="M95" s="18" t="e">
        <f>VLOOKUP(E95,A5数据库!C:O,12,0)</f>
        <v>#VALUE!</v>
      </c>
      <c r="N95" s="18"/>
    </row>
    <row r="96" spans="1:14" x14ac:dyDescent="0.25">
      <c r="A96" s="22"/>
      <c r="B96" s="3"/>
      <c r="C96" s="3"/>
      <c r="D96" s="3"/>
      <c r="E96" s="18" t="e">
        <f t="shared" si="2"/>
        <v>#VALUE!</v>
      </c>
      <c r="F96" s="18" t="e">
        <f>VLOOKUP(E96,A5数据库!C:Q,3,0)</f>
        <v>#VALUE!</v>
      </c>
      <c r="G96" s="18" t="e">
        <f>VLOOKUP(E96,A5数据库!C:O,4,0)</f>
        <v>#VALUE!</v>
      </c>
      <c r="H96" s="18" t="e">
        <f>VLOOKUP(E96,A5数据库!C:O,2,0)</f>
        <v>#VALUE!</v>
      </c>
      <c r="I96" s="18" t="e">
        <f>VLOOKUP(E96,A5数据库!C:O,5,0)</f>
        <v>#VALUE!</v>
      </c>
      <c r="J96" s="18" t="e">
        <f>VLOOKUP(E96,A5数据库!C:O,6,0)</f>
        <v>#VALUE!</v>
      </c>
      <c r="K96" s="19" t="e">
        <f t="shared" si="3"/>
        <v>#VALUE!</v>
      </c>
      <c r="L96" s="18" t="e">
        <f>VLOOKUP(E96,A5数据库!C:P,7,0)</f>
        <v>#VALUE!</v>
      </c>
      <c r="M96" s="18" t="e">
        <f>VLOOKUP(E96,A5数据库!C:O,12,0)</f>
        <v>#VALUE!</v>
      </c>
      <c r="N96" s="18"/>
    </row>
    <row r="97" spans="1:14" x14ac:dyDescent="0.25">
      <c r="A97" s="22"/>
      <c r="B97" s="3"/>
      <c r="C97" s="3"/>
      <c r="D97" s="3"/>
      <c r="E97" s="18" t="e">
        <f t="shared" si="2"/>
        <v>#VALUE!</v>
      </c>
      <c r="F97" s="18" t="e">
        <f>VLOOKUP(E97,A5数据库!C:Q,3,0)</f>
        <v>#VALUE!</v>
      </c>
      <c r="G97" s="18" t="e">
        <f>VLOOKUP(E97,A5数据库!C:O,4,0)</f>
        <v>#VALUE!</v>
      </c>
      <c r="H97" s="18" t="e">
        <f>VLOOKUP(E97,A5数据库!C:O,2,0)</f>
        <v>#VALUE!</v>
      </c>
      <c r="I97" s="18" t="e">
        <f>VLOOKUP(E97,A5数据库!C:O,5,0)</f>
        <v>#VALUE!</v>
      </c>
      <c r="J97" s="18" t="e">
        <f>VLOOKUP(E97,A5数据库!C:O,6,0)</f>
        <v>#VALUE!</v>
      </c>
      <c r="K97" s="19" t="e">
        <f t="shared" si="3"/>
        <v>#VALUE!</v>
      </c>
      <c r="L97" s="18" t="e">
        <f>VLOOKUP(E97,A5数据库!C:P,7,0)</f>
        <v>#VALUE!</v>
      </c>
      <c r="M97" s="18" t="e">
        <f>VLOOKUP(E97,A5数据库!C:O,12,0)</f>
        <v>#VALUE!</v>
      </c>
      <c r="N97" s="18"/>
    </row>
    <row r="98" spans="1:14" x14ac:dyDescent="0.25">
      <c r="A98" s="22"/>
      <c r="B98" s="3"/>
      <c r="C98" s="3"/>
      <c r="D98" s="3"/>
      <c r="E98" s="18" t="e">
        <f t="shared" si="2"/>
        <v>#VALUE!</v>
      </c>
      <c r="F98" s="18" t="e">
        <f>VLOOKUP(E98,A5数据库!C:Q,3,0)</f>
        <v>#VALUE!</v>
      </c>
      <c r="G98" s="18" t="e">
        <f>VLOOKUP(E98,A5数据库!C:O,4,0)</f>
        <v>#VALUE!</v>
      </c>
      <c r="H98" s="18" t="e">
        <f>VLOOKUP(E98,A5数据库!C:O,2,0)</f>
        <v>#VALUE!</v>
      </c>
      <c r="I98" s="18" t="e">
        <f>VLOOKUP(E98,A5数据库!C:O,5,0)</f>
        <v>#VALUE!</v>
      </c>
      <c r="J98" s="18" t="e">
        <f>VLOOKUP(E98,A5数据库!C:O,6,0)</f>
        <v>#VALUE!</v>
      </c>
      <c r="K98" s="19" t="e">
        <f t="shared" si="3"/>
        <v>#VALUE!</v>
      </c>
      <c r="L98" s="18" t="e">
        <f>VLOOKUP(E98,A5数据库!C:P,7,0)</f>
        <v>#VALUE!</v>
      </c>
      <c r="M98" s="18" t="e">
        <f>VLOOKUP(E98,A5数据库!C:O,12,0)</f>
        <v>#VALUE!</v>
      </c>
      <c r="N98" s="18"/>
    </row>
    <row r="99" spans="1:14" x14ac:dyDescent="0.25">
      <c r="A99" s="22"/>
      <c r="B99" s="3"/>
      <c r="C99" s="3"/>
      <c r="D99" s="3"/>
      <c r="E99" s="18" t="e">
        <f t="shared" si="2"/>
        <v>#VALUE!</v>
      </c>
      <c r="F99" s="18" t="e">
        <f>VLOOKUP(E99,A5数据库!C:Q,3,0)</f>
        <v>#VALUE!</v>
      </c>
      <c r="G99" s="18" t="e">
        <f>VLOOKUP(E99,A5数据库!C:O,4,0)</f>
        <v>#VALUE!</v>
      </c>
      <c r="H99" s="18" t="e">
        <f>VLOOKUP(E99,A5数据库!C:O,2,0)</f>
        <v>#VALUE!</v>
      </c>
      <c r="I99" s="18" t="e">
        <f>VLOOKUP(E99,A5数据库!C:O,5,0)</f>
        <v>#VALUE!</v>
      </c>
      <c r="J99" s="18" t="e">
        <f>VLOOKUP(E99,A5数据库!C:O,6,0)</f>
        <v>#VALUE!</v>
      </c>
      <c r="K99" s="19" t="e">
        <f t="shared" si="3"/>
        <v>#VALUE!</v>
      </c>
      <c r="L99" s="18" t="e">
        <f>VLOOKUP(E99,A5数据库!C:P,7,0)</f>
        <v>#VALUE!</v>
      </c>
      <c r="M99" s="18" t="e">
        <f>VLOOKUP(E99,A5数据库!C:O,12,0)</f>
        <v>#VALUE!</v>
      </c>
      <c r="N99" s="18"/>
    </row>
    <row r="100" spans="1:14" x14ac:dyDescent="0.25">
      <c r="A100" s="22"/>
      <c r="B100" s="3"/>
      <c r="C100" s="3"/>
      <c r="D100" s="3"/>
      <c r="E100" s="18" t="e">
        <f t="shared" si="2"/>
        <v>#VALUE!</v>
      </c>
      <c r="F100" s="18" t="e">
        <f>VLOOKUP(E100,A5数据库!C:Q,3,0)</f>
        <v>#VALUE!</v>
      </c>
      <c r="G100" s="18" t="e">
        <f>VLOOKUP(E100,A5数据库!C:O,4,0)</f>
        <v>#VALUE!</v>
      </c>
      <c r="H100" s="18" t="e">
        <f>VLOOKUP(E100,A5数据库!C:O,2,0)</f>
        <v>#VALUE!</v>
      </c>
      <c r="I100" s="18" t="e">
        <f>VLOOKUP(E100,A5数据库!C:O,5,0)</f>
        <v>#VALUE!</v>
      </c>
      <c r="J100" s="18" t="e">
        <f>VLOOKUP(E100,A5数据库!C:O,6,0)</f>
        <v>#VALUE!</v>
      </c>
      <c r="K100" s="19" t="e">
        <f t="shared" si="3"/>
        <v>#VALUE!</v>
      </c>
      <c r="L100" s="18" t="e">
        <f>VLOOKUP(E100,A5数据库!C:P,7,0)</f>
        <v>#VALUE!</v>
      </c>
      <c r="M100" s="18" t="e">
        <f>VLOOKUP(E100,A5数据库!C:O,12,0)</f>
        <v>#VALUE!</v>
      </c>
      <c r="N100" s="18"/>
    </row>
  </sheetData>
  <sheetProtection algorithmName="SHA-512" hashValue="Z+pSoVfD6RhRdYgd/+z8jR87ph/9dTthOH9d2HQqyTWHI8PoRkk7vwWsqtfnnpwjj8uNrvxeyPcm3dK076sIUg==" saltValue="8uefxQleFXsDBvHQOnF4VQ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4A634-82BE-418B-B1AE-CA9615AAA239}">
  <sheetPr codeName="Sheet29"/>
  <dimension ref="A1:O22"/>
  <sheetViews>
    <sheetView workbookViewId="0"/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12.453125" customWidth="1"/>
    <col min="5" max="5" width="5.26953125" bestFit="1" customWidth="1"/>
    <col min="6" max="6" width="8.26953125" bestFit="1" customWidth="1"/>
    <col min="7" max="7" width="5.26953125" bestFit="1" customWidth="1"/>
    <col min="8" max="8" width="9.26953125" bestFit="1" customWidth="1"/>
    <col min="10" max="10" width="11.36328125" bestFit="1" customWidth="1"/>
    <col min="13" max="13" width="8.90625" customWidth="1"/>
    <col min="14" max="14" width="11.36328125" bestFit="1" customWidth="1"/>
    <col min="15" max="15" width="15.7265625" bestFit="1" customWidth="1"/>
  </cols>
  <sheetData>
    <row r="1" spans="1:15" x14ac:dyDescent="0.25">
      <c r="A1" s="43" t="str">
        <f>HYPERLINK("#管架编号及数量输入!J1","序号/回输入界面")</f>
        <v>序号/回输入界面</v>
      </c>
      <c r="B1" s="46"/>
      <c r="C1" s="76" t="s">
        <v>85</v>
      </c>
      <c r="D1" s="76"/>
      <c r="E1" s="76"/>
      <c r="F1" s="76"/>
      <c r="G1" s="76"/>
      <c r="H1" s="76"/>
      <c r="I1" s="76"/>
      <c r="J1" s="76" t="s">
        <v>86</v>
      </c>
      <c r="K1" s="83"/>
      <c r="L1" s="83"/>
      <c r="M1" s="83"/>
      <c r="N1" s="76"/>
      <c r="O1" s="76"/>
    </row>
    <row r="2" spans="1:15" x14ac:dyDescent="0.25">
      <c r="A2" s="3" t="s">
        <v>47</v>
      </c>
      <c r="B2" s="3" t="s">
        <v>46</v>
      </c>
      <c r="C2" s="11" t="s">
        <v>94</v>
      </c>
      <c r="D2" s="11" t="s">
        <v>95</v>
      </c>
      <c r="E2" s="3" t="s">
        <v>96</v>
      </c>
      <c r="F2" s="3" t="s">
        <v>97</v>
      </c>
      <c r="G2" s="3" t="s">
        <v>98</v>
      </c>
      <c r="H2" s="3" t="s">
        <v>99</v>
      </c>
      <c r="I2" s="3" t="s">
        <v>100</v>
      </c>
      <c r="J2" s="3" t="s">
        <v>96</v>
      </c>
      <c r="K2" s="3" t="s">
        <v>101</v>
      </c>
      <c r="L2" s="3" t="s">
        <v>102</v>
      </c>
      <c r="M2" s="3" t="s">
        <v>100</v>
      </c>
      <c r="N2" s="3" t="s">
        <v>57</v>
      </c>
      <c r="O2" s="3" t="s">
        <v>58</v>
      </c>
    </row>
    <row r="3" spans="1:15" ht="15.5" x14ac:dyDescent="0.25">
      <c r="A3" s="3" t="s">
        <v>90</v>
      </c>
      <c r="B3" s="3" t="s">
        <v>91</v>
      </c>
      <c r="C3" s="11">
        <v>15</v>
      </c>
      <c r="D3" s="11">
        <v>21.3</v>
      </c>
      <c r="E3" s="3" t="s">
        <v>103</v>
      </c>
      <c r="F3" s="3" t="s">
        <v>104</v>
      </c>
      <c r="G3" s="3">
        <v>45</v>
      </c>
      <c r="H3" s="3">
        <v>50</v>
      </c>
      <c r="I3" s="3" t="s">
        <v>105</v>
      </c>
      <c r="J3" s="3" t="s">
        <v>106</v>
      </c>
      <c r="K3" s="3" t="s">
        <v>107</v>
      </c>
      <c r="L3" s="3">
        <v>2</v>
      </c>
      <c r="M3" s="3" t="s">
        <v>36</v>
      </c>
      <c r="N3" s="3" t="s">
        <v>53</v>
      </c>
      <c r="O3" s="3" t="s">
        <v>59</v>
      </c>
    </row>
    <row r="4" spans="1:15" ht="15.5" x14ac:dyDescent="0.25">
      <c r="A4" s="3"/>
      <c r="B4" s="3"/>
      <c r="C4" s="11">
        <v>20</v>
      </c>
      <c r="D4" s="11">
        <v>26.7</v>
      </c>
      <c r="E4" s="3" t="s">
        <v>103</v>
      </c>
      <c r="F4" s="3" t="s">
        <v>104</v>
      </c>
      <c r="G4" s="3">
        <v>45</v>
      </c>
      <c r="H4" s="3">
        <v>50</v>
      </c>
      <c r="I4" s="3" t="s">
        <v>105</v>
      </c>
      <c r="J4" s="3" t="s">
        <v>106</v>
      </c>
      <c r="K4" s="3" t="s">
        <v>107</v>
      </c>
      <c r="L4" s="3">
        <v>2</v>
      </c>
      <c r="M4" s="3" t="s">
        <v>36</v>
      </c>
      <c r="N4" s="3" t="s">
        <v>53</v>
      </c>
      <c r="O4" s="3" t="s">
        <v>59</v>
      </c>
    </row>
    <row r="5" spans="1:15" ht="15.5" x14ac:dyDescent="0.25">
      <c r="A5" s="3"/>
      <c r="B5" s="3"/>
      <c r="C5" s="11">
        <v>25</v>
      </c>
      <c r="D5" s="11">
        <v>33.4</v>
      </c>
      <c r="E5" s="3" t="s">
        <v>103</v>
      </c>
      <c r="F5" s="3" t="s">
        <v>104</v>
      </c>
      <c r="G5" s="3">
        <v>45</v>
      </c>
      <c r="H5" s="3">
        <v>50</v>
      </c>
      <c r="I5" s="3" t="s">
        <v>105</v>
      </c>
      <c r="J5" s="3" t="s">
        <v>106</v>
      </c>
      <c r="K5" s="3" t="s">
        <v>107</v>
      </c>
      <c r="L5" s="3">
        <v>2</v>
      </c>
      <c r="M5" s="3" t="s">
        <v>36</v>
      </c>
      <c r="N5" s="3" t="s">
        <v>53</v>
      </c>
      <c r="O5" s="3" t="s">
        <v>59</v>
      </c>
    </row>
    <row r="6" spans="1:15" ht="15.5" x14ac:dyDescent="0.25">
      <c r="A6" s="3"/>
      <c r="B6" s="3"/>
      <c r="C6" s="11">
        <v>32</v>
      </c>
      <c r="D6" s="11">
        <v>42.2</v>
      </c>
      <c r="E6" s="3" t="s">
        <v>103</v>
      </c>
      <c r="F6" s="3" t="s">
        <v>104</v>
      </c>
      <c r="G6" s="3">
        <v>45</v>
      </c>
      <c r="H6" s="3">
        <v>50</v>
      </c>
      <c r="I6" s="3" t="s">
        <v>105</v>
      </c>
      <c r="J6" s="3" t="s">
        <v>106</v>
      </c>
      <c r="K6" s="3" t="s">
        <v>107</v>
      </c>
      <c r="L6" s="3">
        <v>2</v>
      </c>
      <c r="M6" s="3" t="s">
        <v>36</v>
      </c>
      <c r="N6" s="3" t="s">
        <v>53</v>
      </c>
      <c r="O6" s="3" t="s">
        <v>59</v>
      </c>
    </row>
    <row r="7" spans="1:15" ht="15.5" x14ac:dyDescent="0.25">
      <c r="A7" s="3"/>
      <c r="B7" s="3"/>
      <c r="C7" s="11">
        <v>40</v>
      </c>
      <c r="D7" s="11">
        <v>48.3</v>
      </c>
      <c r="E7" s="3" t="s">
        <v>103</v>
      </c>
      <c r="F7" s="3" t="s">
        <v>104</v>
      </c>
      <c r="G7" s="3">
        <v>45</v>
      </c>
      <c r="H7" s="3">
        <v>50</v>
      </c>
      <c r="I7" s="3" t="s">
        <v>105</v>
      </c>
      <c r="J7" s="3" t="s">
        <v>106</v>
      </c>
      <c r="K7" s="3" t="s">
        <v>107</v>
      </c>
      <c r="L7" s="3">
        <v>2</v>
      </c>
      <c r="M7" s="3" t="s">
        <v>36</v>
      </c>
      <c r="N7" s="3" t="s">
        <v>53</v>
      </c>
      <c r="O7" s="3" t="s">
        <v>59</v>
      </c>
    </row>
    <row r="8" spans="1:15" ht="15.5" x14ac:dyDescent="0.25">
      <c r="A8" s="3"/>
      <c r="B8" s="3"/>
      <c r="C8" s="11">
        <v>50</v>
      </c>
      <c r="D8" s="11">
        <v>60.3</v>
      </c>
      <c r="E8" s="3" t="s">
        <v>103</v>
      </c>
      <c r="F8" s="3" t="s">
        <v>108</v>
      </c>
      <c r="G8" s="3">
        <v>70</v>
      </c>
      <c r="H8" s="3">
        <v>75</v>
      </c>
      <c r="I8" s="3" t="s">
        <v>105</v>
      </c>
      <c r="J8" s="3" t="s">
        <v>106</v>
      </c>
      <c r="K8" s="3" t="s">
        <v>109</v>
      </c>
      <c r="L8" s="3">
        <v>2</v>
      </c>
      <c r="M8" s="3" t="s">
        <v>36</v>
      </c>
      <c r="N8" s="3" t="s">
        <v>53</v>
      </c>
      <c r="O8" s="3" t="s">
        <v>59</v>
      </c>
    </row>
    <row r="9" spans="1:15" ht="15.5" x14ac:dyDescent="0.25">
      <c r="A9" s="3"/>
      <c r="B9" s="3"/>
      <c r="C9" s="11">
        <v>65</v>
      </c>
      <c r="D9" s="11">
        <v>73</v>
      </c>
      <c r="E9" s="3" t="s">
        <v>103</v>
      </c>
      <c r="F9" s="3" t="s">
        <v>108</v>
      </c>
      <c r="G9" s="3">
        <v>70</v>
      </c>
      <c r="H9" s="3">
        <v>75</v>
      </c>
      <c r="I9" s="3" t="s">
        <v>105</v>
      </c>
      <c r="J9" s="3" t="s">
        <v>106</v>
      </c>
      <c r="K9" s="3" t="s">
        <v>109</v>
      </c>
      <c r="L9" s="3">
        <v>2</v>
      </c>
      <c r="M9" s="3" t="s">
        <v>36</v>
      </c>
      <c r="N9" s="3" t="s">
        <v>53</v>
      </c>
      <c r="O9" s="3" t="s">
        <v>59</v>
      </c>
    </row>
    <row r="10" spans="1:15" ht="15.5" x14ac:dyDescent="0.25">
      <c r="A10" s="3"/>
      <c r="B10" s="3"/>
      <c r="C10" s="11">
        <v>80</v>
      </c>
      <c r="D10" s="11">
        <v>88.9</v>
      </c>
      <c r="E10" s="3" t="s">
        <v>103</v>
      </c>
      <c r="F10" s="3" t="s">
        <v>108</v>
      </c>
      <c r="G10" s="3">
        <v>70</v>
      </c>
      <c r="H10" s="3">
        <v>75</v>
      </c>
      <c r="I10" s="3" t="s">
        <v>105</v>
      </c>
      <c r="J10" s="3" t="s">
        <v>106</v>
      </c>
      <c r="K10" s="3" t="s">
        <v>109</v>
      </c>
      <c r="L10" s="3">
        <v>2</v>
      </c>
      <c r="M10" s="3" t="s">
        <v>36</v>
      </c>
      <c r="N10" s="3" t="s">
        <v>53</v>
      </c>
      <c r="O10" s="3" t="s">
        <v>59</v>
      </c>
    </row>
    <row r="11" spans="1:15" ht="15.5" x14ac:dyDescent="0.25">
      <c r="A11" s="3"/>
      <c r="B11" s="3"/>
      <c r="C11" s="11">
        <v>100</v>
      </c>
      <c r="D11" s="11">
        <v>114.3</v>
      </c>
      <c r="E11" s="3" t="s">
        <v>103</v>
      </c>
      <c r="F11" s="3" t="s">
        <v>110</v>
      </c>
      <c r="G11" s="3">
        <v>85</v>
      </c>
      <c r="H11" s="3">
        <v>100</v>
      </c>
      <c r="I11" s="3" t="s">
        <v>105</v>
      </c>
      <c r="J11" s="3" t="s">
        <v>106</v>
      </c>
      <c r="K11" s="3" t="s">
        <v>111</v>
      </c>
      <c r="L11" s="3">
        <v>2</v>
      </c>
      <c r="M11" s="3" t="s">
        <v>36</v>
      </c>
      <c r="N11" s="3" t="s">
        <v>53</v>
      </c>
      <c r="O11" s="3" t="s">
        <v>59</v>
      </c>
    </row>
    <row r="12" spans="1:15" ht="15.5" x14ac:dyDescent="0.25">
      <c r="A12" s="3"/>
      <c r="B12" s="3"/>
      <c r="C12" s="11">
        <v>125</v>
      </c>
      <c r="D12" s="11">
        <v>141.30000000000001</v>
      </c>
      <c r="E12" s="3" t="s">
        <v>103</v>
      </c>
      <c r="F12" s="3" t="s">
        <v>110</v>
      </c>
      <c r="G12" s="3">
        <v>85</v>
      </c>
      <c r="H12" s="3">
        <v>100</v>
      </c>
      <c r="I12" s="3" t="s">
        <v>105</v>
      </c>
      <c r="J12" s="3" t="s">
        <v>106</v>
      </c>
      <c r="K12" s="3" t="s">
        <v>111</v>
      </c>
      <c r="L12" s="3">
        <v>2</v>
      </c>
      <c r="M12" s="3" t="s">
        <v>36</v>
      </c>
      <c r="N12" s="3" t="s">
        <v>53</v>
      </c>
      <c r="O12" s="3" t="s">
        <v>59</v>
      </c>
    </row>
    <row r="13" spans="1:15" ht="15.5" x14ac:dyDescent="0.25">
      <c r="A13" s="3"/>
      <c r="B13" s="3"/>
      <c r="C13" s="11">
        <v>150</v>
      </c>
      <c r="D13" s="11">
        <v>168.3</v>
      </c>
      <c r="E13" s="3" t="s">
        <v>103</v>
      </c>
      <c r="F13" s="3" t="s">
        <v>110</v>
      </c>
      <c r="G13" s="3">
        <v>85</v>
      </c>
      <c r="H13" s="3">
        <v>100</v>
      </c>
      <c r="I13" s="3" t="s">
        <v>105</v>
      </c>
      <c r="J13" s="3" t="s">
        <v>106</v>
      </c>
      <c r="K13" s="3" t="s">
        <v>111</v>
      </c>
      <c r="L13" s="3">
        <v>2</v>
      </c>
      <c r="M13" s="3" t="s">
        <v>36</v>
      </c>
      <c r="N13" s="3" t="s">
        <v>53</v>
      </c>
      <c r="O13" s="3" t="s">
        <v>59</v>
      </c>
    </row>
    <row r="14" spans="1:15" ht="15.5" x14ac:dyDescent="0.25">
      <c r="A14" s="3"/>
      <c r="B14" s="3"/>
      <c r="C14" s="11">
        <v>200</v>
      </c>
      <c r="D14" s="11">
        <v>219.1</v>
      </c>
      <c r="E14" s="3" t="s">
        <v>103</v>
      </c>
      <c r="F14" s="3" t="s">
        <v>112</v>
      </c>
      <c r="G14" s="3">
        <v>105</v>
      </c>
      <c r="H14" s="3">
        <v>150</v>
      </c>
      <c r="I14" s="3" t="s">
        <v>105</v>
      </c>
      <c r="J14" s="3" t="s">
        <v>106</v>
      </c>
      <c r="K14" s="3" t="s">
        <v>113</v>
      </c>
      <c r="L14" s="3">
        <v>2</v>
      </c>
      <c r="M14" s="3" t="s">
        <v>36</v>
      </c>
      <c r="N14" s="3" t="s">
        <v>53</v>
      </c>
      <c r="O14" s="3" t="s">
        <v>59</v>
      </c>
    </row>
    <row r="15" spans="1:15" ht="15.5" x14ac:dyDescent="0.25">
      <c r="A15" s="3"/>
      <c r="B15" s="3"/>
      <c r="C15" s="11">
        <v>250</v>
      </c>
      <c r="D15" s="11">
        <v>273</v>
      </c>
      <c r="E15" s="3" t="s">
        <v>103</v>
      </c>
      <c r="F15" s="3" t="s">
        <v>112</v>
      </c>
      <c r="G15" s="3">
        <v>105</v>
      </c>
      <c r="H15" s="3">
        <v>150</v>
      </c>
      <c r="I15" s="3" t="s">
        <v>105</v>
      </c>
      <c r="J15" s="3" t="s">
        <v>106</v>
      </c>
      <c r="K15" s="3" t="s">
        <v>113</v>
      </c>
      <c r="L15" s="3">
        <v>2</v>
      </c>
      <c r="M15" s="3" t="s">
        <v>36</v>
      </c>
      <c r="N15" s="3" t="s">
        <v>53</v>
      </c>
      <c r="O15" s="3" t="s">
        <v>59</v>
      </c>
    </row>
    <row r="16" spans="1:15" ht="15.5" x14ac:dyDescent="0.25">
      <c r="A16" s="3"/>
      <c r="B16" s="3"/>
      <c r="C16" s="11">
        <v>300</v>
      </c>
      <c r="D16" s="11">
        <v>323.8</v>
      </c>
      <c r="E16" s="3" t="s">
        <v>103</v>
      </c>
      <c r="F16" s="3" t="s">
        <v>112</v>
      </c>
      <c r="G16" s="3">
        <v>105</v>
      </c>
      <c r="H16" s="3">
        <v>150</v>
      </c>
      <c r="I16" s="3" t="s">
        <v>105</v>
      </c>
      <c r="J16" s="3" t="s">
        <v>106</v>
      </c>
      <c r="K16" s="3" t="s">
        <v>113</v>
      </c>
      <c r="L16" s="3">
        <v>2</v>
      </c>
      <c r="M16" s="3" t="s">
        <v>36</v>
      </c>
      <c r="N16" s="3" t="s">
        <v>53</v>
      </c>
      <c r="O16" s="3" t="s">
        <v>59</v>
      </c>
    </row>
    <row r="17" spans="1:15" ht="15.5" x14ac:dyDescent="0.25">
      <c r="A17" s="3"/>
      <c r="B17" s="3"/>
      <c r="C17" s="11">
        <v>350</v>
      </c>
      <c r="D17" s="11">
        <v>355.6</v>
      </c>
      <c r="E17" s="3" t="s">
        <v>103</v>
      </c>
      <c r="F17" s="3" t="s">
        <v>112</v>
      </c>
      <c r="G17" s="3">
        <v>105</v>
      </c>
      <c r="H17" s="3">
        <v>150</v>
      </c>
      <c r="I17" s="3" t="s">
        <v>105</v>
      </c>
      <c r="J17" s="3" t="s">
        <v>106</v>
      </c>
      <c r="K17" s="3" t="s">
        <v>113</v>
      </c>
      <c r="L17" s="3">
        <v>2</v>
      </c>
      <c r="M17" s="3" t="s">
        <v>36</v>
      </c>
      <c r="N17" s="3" t="s">
        <v>53</v>
      </c>
      <c r="O17" s="3" t="s">
        <v>59</v>
      </c>
    </row>
    <row r="18" spans="1:15" ht="15.5" x14ac:dyDescent="0.25">
      <c r="A18" s="3"/>
      <c r="B18" s="3"/>
      <c r="C18" s="11">
        <v>400</v>
      </c>
      <c r="D18" s="11">
        <v>406.4</v>
      </c>
      <c r="E18" s="3" t="s">
        <v>103</v>
      </c>
      <c r="F18" s="3" t="s">
        <v>114</v>
      </c>
      <c r="G18" s="3">
        <v>150</v>
      </c>
      <c r="H18" s="3">
        <v>200</v>
      </c>
      <c r="I18" s="3" t="s">
        <v>105</v>
      </c>
      <c r="J18" s="3" t="s">
        <v>106</v>
      </c>
      <c r="K18" s="3" t="s">
        <v>115</v>
      </c>
      <c r="L18" s="3">
        <v>2</v>
      </c>
      <c r="M18" s="3" t="s">
        <v>36</v>
      </c>
      <c r="N18" s="3" t="s">
        <v>53</v>
      </c>
      <c r="O18" s="3" t="s">
        <v>59</v>
      </c>
    </row>
    <row r="19" spans="1:15" ht="15.5" x14ac:dyDescent="0.25">
      <c r="A19" s="3"/>
      <c r="B19" s="3"/>
      <c r="C19" s="11">
        <v>450</v>
      </c>
      <c r="D19" s="11">
        <v>457</v>
      </c>
      <c r="E19" s="3" t="s">
        <v>103</v>
      </c>
      <c r="F19" s="3" t="s">
        <v>114</v>
      </c>
      <c r="G19" s="3">
        <v>150</v>
      </c>
      <c r="H19" s="3">
        <v>200</v>
      </c>
      <c r="I19" s="3" t="s">
        <v>105</v>
      </c>
      <c r="J19" s="3" t="s">
        <v>106</v>
      </c>
      <c r="K19" s="3" t="s">
        <v>115</v>
      </c>
      <c r="L19" s="3">
        <v>2</v>
      </c>
      <c r="M19" s="3" t="s">
        <v>36</v>
      </c>
      <c r="N19" s="3" t="s">
        <v>53</v>
      </c>
      <c r="O19" s="3" t="s">
        <v>59</v>
      </c>
    </row>
    <row r="20" spans="1:15" ht="15.5" x14ac:dyDescent="0.25">
      <c r="A20" s="3"/>
      <c r="B20" s="3"/>
      <c r="C20" s="11">
        <v>500</v>
      </c>
      <c r="D20" s="11">
        <v>508</v>
      </c>
      <c r="E20" s="3" t="s">
        <v>103</v>
      </c>
      <c r="F20" s="3" t="s">
        <v>114</v>
      </c>
      <c r="G20" s="3">
        <v>150</v>
      </c>
      <c r="H20" s="3">
        <v>200</v>
      </c>
      <c r="I20" s="3" t="s">
        <v>105</v>
      </c>
      <c r="J20" s="3" t="s">
        <v>106</v>
      </c>
      <c r="K20" s="3" t="s">
        <v>115</v>
      </c>
      <c r="L20" s="3">
        <v>2</v>
      </c>
      <c r="M20" s="3" t="s">
        <v>36</v>
      </c>
      <c r="N20" s="3" t="s">
        <v>53</v>
      </c>
      <c r="O20" s="3" t="s">
        <v>59</v>
      </c>
    </row>
    <row r="21" spans="1:15" ht="15.5" x14ac:dyDescent="0.25">
      <c r="A21" s="3"/>
      <c r="B21" s="3"/>
      <c r="C21" s="11">
        <v>550</v>
      </c>
      <c r="D21" s="11">
        <v>559</v>
      </c>
      <c r="E21" s="3" t="s">
        <v>103</v>
      </c>
      <c r="F21" s="3" t="s">
        <v>114</v>
      </c>
      <c r="G21" s="3">
        <v>150</v>
      </c>
      <c r="H21" s="3">
        <v>200</v>
      </c>
      <c r="I21" s="3" t="s">
        <v>105</v>
      </c>
      <c r="J21" s="3" t="s">
        <v>106</v>
      </c>
      <c r="K21" s="3" t="s">
        <v>115</v>
      </c>
      <c r="L21" s="3">
        <v>2</v>
      </c>
      <c r="M21" s="3" t="s">
        <v>36</v>
      </c>
      <c r="N21" s="3" t="s">
        <v>53</v>
      </c>
      <c r="O21" s="3" t="s">
        <v>59</v>
      </c>
    </row>
    <row r="22" spans="1:15" ht="15.5" x14ac:dyDescent="0.25">
      <c r="A22" s="3"/>
      <c r="B22" s="3"/>
      <c r="C22" s="11">
        <v>600</v>
      </c>
      <c r="D22" s="11">
        <v>610</v>
      </c>
      <c r="E22" s="3" t="s">
        <v>103</v>
      </c>
      <c r="F22" s="3" t="s">
        <v>114</v>
      </c>
      <c r="G22" s="3">
        <v>150</v>
      </c>
      <c r="H22" s="3">
        <v>200</v>
      </c>
      <c r="I22" s="3" t="s">
        <v>105</v>
      </c>
      <c r="J22" s="3" t="s">
        <v>106</v>
      </c>
      <c r="K22" s="3" t="s">
        <v>115</v>
      </c>
      <c r="L22" s="3">
        <v>2</v>
      </c>
      <c r="M22" s="3" t="s">
        <v>36</v>
      </c>
      <c r="N22" s="3" t="s">
        <v>53</v>
      </c>
      <c r="O22" s="3" t="s">
        <v>59</v>
      </c>
    </row>
  </sheetData>
  <sheetProtection algorithmName="SHA-512" hashValue="dwkFgAAszrP5Hs+VxjTyeWSe0KyCPwwpqpch406QUB6wmWMX9q42T/4NeMqC+boq8Xj269lx5PPVa0AP3h5qPQ==" saltValue="dQFtZH92SWOBu9rdJmtGcA==" spinCount="100000" sheet="1" objects="1" scenarios="1"/>
  <mergeCells count="3">
    <mergeCell ref="C1:I1"/>
    <mergeCell ref="J1:M1"/>
    <mergeCell ref="N1:O1"/>
  </mergeCells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97356-C1D9-46F3-A559-E22C7AF17CD1}">
  <sheetPr codeName="Sheet30"/>
  <dimension ref="A1:U100"/>
  <sheetViews>
    <sheetView topLeftCell="C1" workbookViewId="0">
      <selection activeCell="R2" sqref="R2"/>
    </sheetView>
  </sheetViews>
  <sheetFormatPr defaultRowHeight="14" x14ac:dyDescent="0.25"/>
  <cols>
    <col min="1" max="1" width="16.90625" style="23" bestFit="1" customWidth="1"/>
    <col min="2" max="2" width="26" style="35" customWidth="1"/>
    <col min="3" max="3" width="5.26953125" bestFit="1" customWidth="1"/>
    <col min="5" max="5" width="8.26953125" style="20" bestFit="1" customWidth="1"/>
    <col min="6" max="9" width="15.7265625" style="20" customWidth="1"/>
    <col min="10" max="10" width="16.90625" style="20" bestFit="1" customWidth="1"/>
    <col min="11" max="11" width="14.6328125" style="20" bestFit="1" customWidth="1"/>
    <col min="12" max="13" width="8.7265625" style="20"/>
    <col min="14" max="14" width="10.26953125" style="20" bestFit="1" customWidth="1"/>
    <col min="15" max="15" width="8.7265625" style="20"/>
    <col min="16" max="16" width="16.90625" style="20" bestFit="1" customWidth="1"/>
    <col min="17" max="17" width="6.26953125" style="20" bestFit="1" customWidth="1"/>
    <col min="18" max="18" width="10.26953125" style="20" bestFit="1" customWidth="1"/>
    <col min="19" max="21" width="8.7265625" style="20"/>
  </cols>
  <sheetData>
    <row r="1" spans="1:21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126</v>
      </c>
      <c r="G1" s="18" t="s">
        <v>153</v>
      </c>
      <c r="H1" s="18" t="s">
        <v>154</v>
      </c>
      <c r="I1" s="18" t="s">
        <v>155</v>
      </c>
      <c r="J1" s="18" t="s">
        <v>48</v>
      </c>
      <c r="K1" s="18" t="s">
        <v>82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9" t="s">
        <v>79</v>
      </c>
      <c r="S1" s="18" t="s">
        <v>3</v>
      </c>
      <c r="T1" s="18" t="s">
        <v>160</v>
      </c>
      <c r="U1" s="18" t="s">
        <v>5</v>
      </c>
    </row>
    <row r="2" spans="1:21" x14ac:dyDescent="0.25">
      <c r="A2" s="22"/>
      <c r="B2" s="3"/>
      <c r="C2" s="3"/>
      <c r="D2" s="3"/>
      <c r="E2" s="18" t="str">
        <f t="shared" ref="E2:E7" si="0">(TRIM(MID(SUBSTITUTE($B2,"-",REPT(" ",99)),COLUMN(B2)*99-98,99)))</f>
        <v/>
      </c>
      <c r="F2" s="18" t="e">
        <f t="shared" ref="F2:F7" si="1">VALUE(TRIM(MID(SUBSTITUTE($B2,"-",REPT(" ",99)),COLUMN(C2)*99-98,99)))</f>
        <v>#VALUE!</v>
      </c>
      <c r="G2" s="18" t="str">
        <f>(TRIM(MID(SUBSTITUTE($B2,"-",REPT(" ",99)),COLUMN(D2)*99-98,99)))</f>
        <v/>
      </c>
      <c r="H2" s="18" t="e">
        <f t="shared" ref="H2:H7" si="2">VALUE(TRIM(MID(SUBSTITUTE($G2,"x",REPT(" ",99)),COLUMN(A2)*99-98,99)))</f>
        <v>#VALUE!</v>
      </c>
      <c r="I2" s="18" t="e">
        <f>VALUE(TRIM(MID(SUBSTITUTE($G2,"x",REPT(" ",99)),COLUMN(B2)*99-98,99)))</f>
        <v>#VALUE!</v>
      </c>
      <c r="J2" s="18" t="e">
        <f>VLOOKUP(E2,D2数据库!C:K,2,0)</f>
        <v>#N/A</v>
      </c>
      <c r="K2" s="18" t="e">
        <f>VLOOKUP(E2,D2数据库!C:K,3,0)</f>
        <v>#N/A</v>
      </c>
      <c r="L2" s="19" t="e">
        <f>(F2/1000)*C2</f>
        <v>#VALUE!</v>
      </c>
      <c r="M2" s="18" t="e">
        <f>VLOOKUP(E2,D2数据库!C:K,4,0)</f>
        <v>#N/A</v>
      </c>
      <c r="N2" s="18" t="e">
        <f>VLOOKUP(E2,D2数据库!C:K,5,0)</f>
        <v>#N/A</v>
      </c>
      <c r="O2" s="18"/>
      <c r="P2" s="18" t="e">
        <f>VLOOKUP(E2,D2数据库!C:K,6,0)</f>
        <v>#N/A</v>
      </c>
      <c r="Q2" s="18" t="e">
        <f>VLOOKUP(E2,D2数据库!C:K,7,0)</f>
        <v>#N/A</v>
      </c>
      <c r="R2" s="19">
        <f>IF(G2="",0,(H2/1000)*(I2/1000)*C2)</f>
        <v>0</v>
      </c>
      <c r="S2" s="18" t="e">
        <f>VLOOKUP(E2,D2数据库!C:K,8,0)</f>
        <v>#N/A</v>
      </c>
      <c r="T2" s="18" t="e">
        <f>VLOOKUP(E2,D2数据库!C:K,9,0)</f>
        <v>#N/A</v>
      </c>
      <c r="U2" s="18"/>
    </row>
    <row r="3" spans="1:21" x14ac:dyDescent="0.25">
      <c r="A3" s="22"/>
      <c r="B3" s="3"/>
      <c r="C3" s="3"/>
      <c r="D3" s="3"/>
      <c r="E3" s="18" t="str">
        <f t="shared" si="0"/>
        <v/>
      </c>
      <c r="F3" s="18" t="e">
        <f t="shared" si="1"/>
        <v>#VALUE!</v>
      </c>
      <c r="G3" s="18" t="str">
        <f t="shared" ref="G3:G7" si="3">(TRIM(MID(SUBSTITUTE($B3,"-",REPT(" ",99)),COLUMN(D3)*99-98,99)))</f>
        <v/>
      </c>
      <c r="H3" s="18" t="e">
        <f t="shared" si="2"/>
        <v>#VALUE!</v>
      </c>
      <c r="I3" s="18" t="e">
        <f t="shared" ref="I3:I7" si="4">VALUE(TRIM(MID(SUBSTITUTE($G3,"x",REPT(" ",99)),COLUMN(B3)*99-98,99)))</f>
        <v>#VALUE!</v>
      </c>
      <c r="J3" s="18" t="e">
        <f>VLOOKUP(E3,D2数据库!C:K,2,0)</f>
        <v>#N/A</v>
      </c>
      <c r="K3" s="18" t="e">
        <f>VLOOKUP(E3,D2数据库!C:K,3,0)</f>
        <v>#N/A</v>
      </c>
      <c r="L3" s="19" t="e">
        <f t="shared" ref="L3:L66" si="5">(F3/1000)*C3</f>
        <v>#VALUE!</v>
      </c>
      <c r="M3" s="18" t="e">
        <f>VLOOKUP(E3,D2数据库!C:K,4,0)</f>
        <v>#N/A</v>
      </c>
      <c r="N3" s="18" t="e">
        <f>VLOOKUP(E3,D2数据库!C:K,5,0)</f>
        <v>#N/A</v>
      </c>
      <c r="O3" s="18"/>
      <c r="P3" s="18" t="e">
        <f>VLOOKUP(E3,D2数据库!C:K,6,0)</f>
        <v>#N/A</v>
      </c>
      <c r="Q3" s="18" t="e">
        <f>VLOOKUP(E3,D2数据库!C:K,7,0)</f>
        <v>#N/A</v>
      </c>
      <c r="R3" s="19">
        <f t="shared" ref="R3:R66" si="6">IF(G3="",0,(H3/1000)*(I3/1000)*C3)</f>
        <v>0</v>
      </c>
      <c r="S3" s="18" t="e">
        <f>VLOOKUP(E3,D2数据库!C:K,8,0)</f>
        <v>#N/A</v>
      </c>
      <c r="T3" s="18" t="e">
        <f>VLOOKUP(E3,D2数据库!C:K,9,0)</f>
        <v>#N/A</v>
      </c>
      <c r="U3" s="18"/>
    </row>
    <row r="4" spans="1:21" x14ac:dyDescent="0.25">
      <c r="A4" s="22"/>
      <c r="B4" s="3"/>
      <c r="C4" s="3"/>
      <c r="D4" s="3"/>
      <c r="E4" s="18" t="str">
        <f t="shared" si="0"/>
        <v/>
      </c>
      <c r="F4" s="18" t="e">
        <f t="shared" si="1"/>
        <v>#VALUE!</v>
      </c>
      <c r="G4" s="18" t="str">
        <f t="shared" si="3"/>
        <v/>
      </c>
      <c r="H4" s="18" t="e">
        <f t="shared" si="2"/>
        <v>#VALUE!</v>
      </c>
      <c r="I4" s="18" t="e">
        <f t="shared" si="4"/>
        <v>#VALUE!</v>
      </c>
      <c r="J4" s="18" t="e">
        <f>VLOOKUP(E4,D2数据库!C:K,2,0)</f>
        <v>#N/A</v>
      </c>
      <c r="K4" s="18" t="e">
        <f>VLOOKUP(E4,D2数据库!C:K,3,0)</f>
        <v>#N/A</v>
      </c>
      <c r="L4" s="19" t="e">
        <f t="shared" si="5"/>
        <v>#VALUE!</v>
      </c>
      <c r="M4" s="18" t="e">
        <f>VLOOKUP(E4,D2数据库!C:K,4,0)</f>
        <v>#N/A</v>
      </c>
      <c r="N4" s="18" t="e">
        <f>VLOOKUP(E4,D2数据库!C:K,5,0)</f>
        <v>#N/A</v>
      </c>
      <c r="O4" s="18"/>
      <c r="P4" s="18" t="e">
        <f>VLOOKUP(E4,D2数据库!C:K,6,0)</f>
        <v>#N/A</v>
      </c>
      <c r="Q4" s="18" t="e">
        <f>VLOOKUP(E4,D2数据库!C:K,7,0)</f>
        <v>#N/A</v>
      </c>
      <c r="R4" s="19">
        <f t="shared" si="6"/>
        <v>0</v>
      </c>
      <c r="S4" s="18" t="e">
        <f>VLOOKUP(E4,D2数据库!C:K,8,0)</f>
        <v>#N/A</v>
      </c>
      <c r="T4" s="18" t="e">
        <f>VLOOKUP(E4,D2数据库!C:K,9,0)</f>
        <v>#N/A</v>
      </c>
      <c r="U4" s="18"/>
    </row>
    <row r="5" spans="1:21" x14ac:dyDescent="0.25">
      <c r="A5" s="22"/>
      <c r="B5" s="3"/>
      <c r="C5" s="3"/>
      <c r="D5" s="3"/>
      <c r="E5" s="18" t="str">
        <f t="shared" si="0"/>
        <v/>
      </c>
      <c r="F5" s="18" t="e">
        <f t="shared" si="1"/>
        <v>#VALUE!</v>
      </c>
      <c r="G5" s="18" t="str">
        <f t="shared" si="3"/>
        <v/>
      </c>
      <c r="H5" s="18" t="e">
        <f t="shared" si="2"/>
        <v>#VALUE!</v>
      </c>
      <c r="I5" s="18" t="e">
        <f t="shared" si="4"/>
        <v>#VALUE!</v>
      </c>
      <c r="J5" s="18" t="e">
        <f>VLOOKUP(E5,D2数据库!C:K,2,0)</f>
        <v>#N/A</v>
      </c>
      <c r="K5" s="18" t="e">
        <f>VLOOKUP(E5,D2数据库!C:K,3,0)</f>
        <v>#N/A</v>
      </c>
      <c r="L5" s="19" t="e">
        <f t="shared" si="5"/>
        <v>#VALUE!</v>
      </c>
      <c r="M5" s="18" t="e">
        <f>VLOOKUP(E5,D2数据库!C:K,4,0)</f>
        <v>#N/A</v>
      </c>
      <c r="N5" s="18" t="e">
        <f>VLOOKUP(E5,D2数据库!C:K,5,0)</f>
        <v>#N/A</v>
      </c>
      <c r="O5" s="18"/>
      <c r="P5" s="18" t="e">
        <f>VLOOKUP(E5,D2数据库!C:K,6,0)</f>
        <v>#N/A</v>
      </c>
      <c r="Q5" s="18" t="e">
        <f>VLOOKUP(E5,D2数据库!C:K,7,0)</f>
        <v>#N/A</v>
      </c>
      <c r="R5" s="19">
        <f t="shared" si="6"/>
        <v>0</v>
      </c>
      <c r="S5" s="18" t="e">
        <f>VLOOKUP(E5,D2数据库!C:K,8,0)</f>
        <v>#N/A</v>
      </c>
      <c r="T5" s="18" t="e">
        <f>VLOOKUP(E5,D2数据库!C:K,9,0)</f>
        <v>#N/A</v>
      </c>
      <c r="U5" s="18"/>
    </row>
    <row r="6" spans="1:21" x14ac:dyDescent="0.25">
      <c r="A6" s="22"/>
      <c r="B6" s="3"/>
      <c r="C6" s="3"/>
      <c r="D6" s="3"/>
      <c r="E6" s="18" t="str">
        <f t="shared" si="0"/>
        <v/>
      </c>
      <c r="F6" s="18" t="e">
        <f t="shared" si="1"/>
        <v>#VALUE!</v>
      </c>
      <c r="G6" s="18" t="str">
        <f t="shared" si="3"/>
        <v/>
      </c>
      <c r="H6" s="18" t="e">
        <f t="shared" si="2"/>
        <v>#VALUE!</v>
      </c>
      <c r="I6" s="18" t="e">
        <f t="shared" si="4"/>
        <v>#VALUE!</v>
      </c>
      <c r="J6" s="18" t="e">
        <f>VLOOKUP(E6,D2数据库!C:K,2,0)</f>
        <v>#N/A</v>
      </c>
      <c r="K6" s="18" t="e">
        <f>VLOOKUP(E6,D2数据库!C:K,3,0)</f>
        <v>#N/A</v>
      </c>
      <c r="L6" s="19" t="e">
        <f t="shared" si="5"/>
        <v>#VALUE!</v>
      </c>
      <c r="M6" s="18" t="e">
        <f>VLOOKUP(E6,D2数据库!C:K,4,0)</f>
        <v>#N/A</v>
      </c>
      <c r="N6" s="18" t="e">
        <f>VLOOKUP(E6,D2数据库!C:K,5,0)</f>
        <v>#N/A</v>
      </c>
      <c r="O6" s="18"/>
      <c r="P6" s="18" t="e">
        <f>VLOOKUP(E6,D2数据库!C:K,6,0)</f>
        <v>#N/A</v>
      </c>
      <c r="Q6" s="18" t="e">
        <f>VLOOKUP(E6,D2数据库!C:K,7,0)</f>
        <v>#N/A</v>
      </c>
      <c r="R6" s="19">
        <f t="shared" si="6"/>
        <v>0</v>
      </c>
      <c r="S6" s="18" t="e">
        <f>VLOOKUP(E6,D2数据库!C:K,8,0)</f>
        <v>#N/A</v>
      </c>
      <c r="T6" s="18" t="e">
        <f>VLOOKUP(E6,D2数据库!C:K,9,0)</f>
        <v>#N/A</v>
      </c>
      <c r="U6" s="18"/>
    </row>
    <row r="7" spans="1:21" x14ac:dyDescent="0.25">
      <c r="A7" s="22"/>
      <c r="B7" s="3"/>
      <c r="C7" s="3"/>
      <c r="D7" s="3"/>
      <c r="E7" s="18" t="str">
        <f t="shared" si="0"/>
        <v/>
      </c>
      <c r="F7" s="18" t="e">
        <f t="shared" si="1"/>
        <v>#VALUE!</v>
      </c>
      <c r="G7" s="18" t="str">
        <f t="shared" si="3"/>
        <v/>
      </c>
      <c r="H7" s="18" t="e">
        <f t="shared" si="2"/>
        <v>#VALUE!</v>
      </c>
      <c r="I7" s="18" t="e">
        <f t="shared" si="4"/>
        <v>#VALUE!</v>
      </c>
      <c r="J7" s="18" t="e">
        <f>VLOOKUP(E7,D2数据库!C:K,2,0)</f>
        <v>#N/A</v>
      </c>
      <c r="K7" s="18" t="e">
        <f>VLOOKUP(E7,D2数据库!C:K,3,0)</f>
        <v>#N/A</v>
      </c>
      <c r="L7" s="19" t="e">
        <f t="shared" si="5"/>
        <v>#VALUE!</v>
      </c>
      <c r="M7" s="18" t="e">
        <f>VLOOKUP(E7,D2数据库!C:K,4,0)</f>
        <v>#N/A</v>
      </c>
      <c r="N7" s="18" t="e">
        <f>VLOOKUP(E7,D2数据库!C:K,5,0)</f>
        <v>#N/A</v>
      </c>
      <c r="O7" s="18"/>
      <c r="P7" s="18" t="e">
        <f>VLOOKUP(E7,D2数据库!C:K,6,0)</f>
        <v>#N/A</v>
      </c>
      <c r="Q7" s="18" t="e">
        <f>VLOOKUP(E7,D2数据库!C:K,7,0)</f>
        <v>#N/A</v>
      </c>
      <c r="R7" s="19">
        <f t="shared" si="6"/>
        <v>0</v>
      </c>
      <c r="S7" s="18" t="e">
        <f>VLOOKUP(E7,D2数据库!C:K,8,0)</f>
        <v>#N/A</v>
      </c>
      <c r="T7" s="18" t="e">
        <f>VLOOKUP(E7,D2数据库!C:K,9,0)</f>
        <v>#N/A</v>
      </c>
      <c r="U7" s="18"/>
    </row>
    <row r="8" spans="1:21" x14ac:dyDescent="0.25">
      <c r="A8" s="22"/>
      <c r="B8" s="3"/>
      <c r="C8" s="3"/>
      <c r="D8" s="3"/>
      <c r="E8" s="18" t="str">
        <f t="shared" ref="E8:E71" si="7">(TRIM(MID(SUBSTITUTE($B8,"-",REPT(" ",99)),COLUMN(B8)*99-98,99)))</f>
        <v/>
      </c>
      <c r="F8" s="18" t="e">
        <f t="shared" ref="F8:F71" si="8">VALUE(TRIM(MID(SUBSTITUTE($B8,"-",REPT(" ",99)),COLUMN(C8)*99-98,99)))</f>
        <v>#VALUE!</v>
      </c>
      <c r="G8" s="18" t="str">
        <f t="shared" ref="G8:G71" si="9">(TRIM(MID(SUBSTITUTE($B8,"-",REPT(" ",99)),COLUMN(D8)*99-98,99)))</f>
        <v/>
      </c>
      <c r="H8" s="18" t="e">
        <f t="shared" ref="H8:H71" si="10">VALUE(TRIM(MID(SUBSTITUTE($G8,"x",REPT(" ",99)),COLUMN(A8)*99-98,99)))</f>
        <v>#VALUE!</v>
      </c>
      <c r="I8" s="18" t="e">
        <f t="shared" ref="I8:I71" si="11">VALUE(TRIM(MID(SUBSTITUTE($G8,"x",REPT(" ",99)),COLUMN(B8)*99-98,99)))</f>
        <v>#VALUE!</v>
      </c>
      <c r="J8" s="18" t="e">
        <f>VLOOKUP(E8,D2数据库!C:K,2,0)</f>
        <v>#N/A</v>
      </c>
      <c r="K8" s="18" t="e">
        <f>VLOOKUP(E8,D2数据库!C:K,3,0)</f>
        <v>#N/A</v>
      </c>
      <c r="L8" s="19" t="e">
        <f t="shared" si="5"/>
        <v>#VALUE!</v>
      </c>
      <c r="M8" s="18" t="e">
        <f>VLOOKUP(E8,D2数据库!C:K,4,0)</f>
        <v>#N/A</v>
      </c>
      <c r="N8" s="18" t="e">
        <f>VLOOKUP(E8,D2数据库!C:K,5,0)</f>
        <v>#N/A</v>
      </c>
      <c r="O8" s="18"/>
      <c r="P8" s="18" t="e">
        <f>VLOOKUP(E8,D2数据库!C:K,6,0)</f>
        <v>#N/A</v>
      </c>
      <c r="Q8" s="18" t="e">
        <f>VLOOKUP(E8,D2数据库!C:K,7,0)</f>
        <v>#N/A</v>
      </c>
      <c r="R8" s="19">
        <f t="shared" si="6"/>
        <v>0</v>
      </c>
      <c r="S8" s="18" t="e">
        <f>VLOOKUP(E8,D2数据库!C:K,8,0)</f>
        <v>#N/A</v>
      </c>
      <c r="T8" s="18" t="e">
        <f>VLOOKUP(E8,D2数据库!C:K,9,0)</f>
        <v>#N/A</v>
      </c>
      <c r="U8" s="18"/>
    </row>
    <row r="9" spans="1:21" x14ac:dyDescent="0.25">
      <c r="A9" s="22"/>
      <c r="B9" s="3"/>
      <c r="C9" s="3"/>
      <c r="D9" s="3"/>
      <c r="E9" s="18" t="str">
        <f t="shared" si="7"/>
        <v/>
      </c>
      <c r="F9" s="18" t="e">
        <f t="shared" si="8"/>
        <v>#VALUE!</v>
      </c>
      <c r="G9" s="18" t="str">
        <f t="shared" si="9"/>
        <v/>
      </c>
      <c r="H9" s="18" t="e">
        <f t="shared" si="10"/>
        <v>#VALUE!</v>
      </c>
      <c r="I9" s="18" t="e">
        <f t="shared" si="11"/>
        <v>#VALUE!</v>
      </c>
      <c r="J9" s="18" t="e">
        <f>VLOOKUP(E9,D2数据库!C:K,2,0)</f>
        <v>#N/A</v>
      </c>
      <c r="K9" s="18" t="e">
        <f>VLOOKUP(E9,D2数据库!C:K,3,0)</f>
        <v>#N/A</v>
      </c>
      <c r="L9" s="19" t="e">
        <f t="shared" si="5"/>
        <v>#VALUE!</v>
      </c>
      <c r="M9" s="18" t="e">
        <f>VLOOKUP(E9,D2数据库!C:K,4,0)</f>
        <v>#N/A</v>
      </c>
      <c r="N9" s="18" t="e">
        <f>VLOOKUP(E9,D2数据库!C:K,5,0)</f>
        <v>#N/A</v>
      </c>
      <c r="O9" s="18"/>
      <c r="P9" s="18" t="e">
        <f>VLOOKUP(E9,D2数据库!C:K,6,0)</f>
        <v>#N/A</v>
      </c>
      <c r="Q9" s="18" t="e">
        <f>VLOOKUP(E9,D2数据库!C:K,7,0)</f>
        <v>#N/A</v>
      </c>
      <c r="R9" s="19">
        <f t="shared" si="6"/>
        <v>0</v>
      </c>
      <c r="S9" s="18" t="e">
        <f>VLOOKUP(E9,D2数据库!C:K,8,0)</f>
        <v>#N/A</v>
      </c>
      <c r="T9" s="18" t="e">
        <f>VLOOKUP(E9,D2数据库!C:K,9,0)</f>
        <v>#N/A</v>
      </c>
      <c r="U9" s="18"/>
    </row>
    <row r="10" spans="1:21" x14ac:dyDescent="0.25">
      <c r="A10" s="22"/>
      <c r="B10" s="3"/>
      <c r="C10" s="3"/>
      <c r="D10" s="3"/>
      <c r="E10" s="18" t="str">
        <f t="shared" si="7"/>
        <v/>
      </c>
      <c r="F10" s="18" t="e">
        <f t="shared" si="8"/>
        <v>#VALUE!</v>
      </c>
      <c r="G10" s="18" t="str">
        <f t="shared" si="9"/>
        <v/>
      </c>
      <c r="H10" s="18" t="e">
        <f t="shared" si="10"/>
        <v>#VALUE!</v>
      </c>
      <c r="I10" s="18" t="e">
        <f t="shared" si="11"/>
        <v>#VALUE!</v>
      </c>
      <c r="J10" s="18" t="e">
        <f>VLOOKUP(E10,D2数据库!C:K,2,0)</f>
        <v>#N/A</v>
      </c>
      <c r="K10" s="18" t="e">
        <f>VLOOKUP(E10,D2数据库!C:K,3,0)</f>
        <v>#N/A</v>
      </c>
      <c r="L10" s="19" t="e">
        <f t="shared" si="5"/>
        <v>#VALUE!</v>
      </c>
      <c r="M10" s="18" t="e">
        <f>VLOOKUP(E10,D2数据库!C:K,4,0)</f>
        <v>#N/A</v>
      </c>
      <c r="N10" s="18" t="e">
        <f>VLOOKUP(E10,D2数据库!C:K,5,0)</f>
        <v>#N/A</v>
      </c>
      <c r="O10" s="18"/>
      <c r="P10" s="18" t="e">
        <f>VLOOKUP(E10,D2数据库!C:K,6,0)</f>
        <v>#N/A</v>
      </c>
      <c r="Q10" s="18" t="e">
        <f>VLOOKUP(E10,D2数据库!C:K,7,0)</f>
        <v>#N/A</v>
      </c>
      <c r="R10" s="19">
        <f t="shared" si="6"/>
        <v>0</v>
      </c>
      <c r="S10" s="18" t="e">
        <f>VLOOKUP(E10,D2数据库!C:K,8,0)</f>
        <v>#N/A</v>
      </c>
      <c r="T10" s="18" t="e">
        <f>VLOOKUP(E10,D2数据库!C:K,9,0)</f>
        <v>#N/A</v>
      </c>
      <c r="U10" s="18"/>
    </row>
    <row r="11" spans="1:21" x14ac:dyDescent="0.25">
      <c r="A11" s="22"/>
      <c r="B11" s="3"/>
      <c r="C11" s="3"/>
      <c r="D11" s="3"/>
      <c r="E11" s="18" t="str">
        <f t="shared" si="7"/>
        <v/>
      </c>
      <c r="F11" s="18" t="e">
        <f t="shared" si="8"/>
        <v>#VALUE!</v>
      </c>
      <c r="G11" s="18" t="str">
        <f t="shared" si="9"/>
        <v/>
      </c>
      <c r="H11" s="18" t="e">
        <f t="shared" si="10"/>
        <v>#VALUE!</v>
      </c>
      <c r="I11" s="18" t="e">
        <f t="shared" si="11"/>
        <v>#VALUE!</v>
      </c>
      <c r="J11" s="18" t="e">
        <f>VLOOKUP(E11,D2数据库!C:K,2,0)</f>
        <v>#N/A</v>
      </c>
      <c r="K11" s="18" t="e">
        <f>VLOOKUP(E11,D2数据库!C:K,3,0)</f>
        <v>#N/A</v>
      </c>
      <c r="L11" s="19" t="e">
        <f t="shared" si="5"/>
        <v>#VALUE!</v>
      </c>
      <c r="M11" s="18" t="e">
        <f>VLOOKUP(E11,D2数据库!C:K,4,0)</f>
        <v>#N/A</v>
      </c>
      <c r="N11" s="18" t="e">
        <f>VLOOKUP(E11,D2数据库!C:K,5,0)</f>
        <v>#N/A</v>
      </c>
      <c r="O11" s="18"/>
      <c r="P11" s="18" t="e">
        <f>VLOOKUP(E11,D2数据库!C:K,6,0)</f>
        <v>#N/A</v>
      </c>
      <c r="Q11" s="18" t="e">
        <f>VLOOKUP(E11,D2数据库!C:K,7,0)</f>
        <v>#N/A</v>
      </c>
      <c r="R11" s="19">
        <f t="shared" si="6"/>
        <v>0</v>
      </c>
      <c r="S11" s="18" t="e">
        <f>VLOOKUP(E11,D2数据库!C:K,8,0)</f>
        <v>#N/A</v>
      </c>
      <c r="T11" s="18" t="e">
        <f>VLOOKUP(E11,D2数据库!C:K,9,0)</f>
        <v>#N/A</v>
      </c>
      <c r="U11" s="18"/>
    </row>
    <row r="12" spans="1:21" x14ac:dyDescent="0.25">
      <c r="A12" s="22"/>
      <c r="B12" s="3"/>
      <c r="C12" s="3"/>
      <c r="D12" s="3"/>
      <c r="E12" s="18" t="str">
        <f t="shared" si="7"/>
        <v/>
      </c>
      <c r="F12" s="18" t="e">
        <f t="shared" si="8"/>
        <v>#VALUE!</v>
      </c>
      <c r="G12" s="18" t="str">
        <f t="shared" si="9"/>
        <v/>
      </c>
      <c r="H12" s="18" t="e">
        <f t="shared" si="10"/>
        <v>#VALUE!</v>
      </c>
      <c r="I12" s="18" t="e">
        <f t="shared" si="11"/>
        <v>#VALUE!</v>
      </c>
      <c r="J12" s="18" t="e">
        <f>VLOOKUP(E12,D2数据库!C:K,2,0)</f>
        <v>#N/A</v>
      </c>
      <c r="K12" s="18" t="e">
        <f>VLOOKUP(E12,D2数据库!C:K,3,0)</f>
        <v>#N/A</v>
      </c>
      <c r="L12" s="19" t="e">
        <f t="shared" si="5"/>
        <v>#VALUE!</v>
      </c>
      <c r="M12" s="18" t="e">
        <f>VLOOKUP(E12,D2数据库!C:K,4,0)</f>
        <v>#N/A</v>
      </c>
      <c r="N12" s="18" t="e">
        <f>VLOOKUP(E12,D2数据库!C:K,5,0)</f>
        <v>#N/A</v>
      </c>
      <c r="O12" s="18"/>
      <c r="P12" s="18" t="e">
        <f>VLOOKUP(E12,D2数据库!C:K,6,0)</f>
        <v>#N/A</v>
      </c>
      <c r="Q12" s="18" t="e">
        <f>VLOOKUP(E12,D2数据库!C:K,7,0)</f>
        <v>#N/A</v>
      </c>
      <c r="R12" s="19">
        <f t="shared" si="6"/>
        <v>0</v>
      </c>
      <c r="S12" s="18" t="e">
        <f>VLOOKUP(E12,D2数据库!C:K,8,0)</f>
        <v>#N/A</v>
      </c>
      <c r="T12" s="18" t="e">
        <f>VLOOKUP(E12,D2数据库!C:K,9,0)</f>
        <v>#N/A</v>
      </c>
      <c r="U12" s="18"/>
    </row>
    <row r="13" spans="1:21" x14ac:dyDescent="0.25">
      <c r="A13" s="22"/>
      <c r="B13" s="3"/>
      <c r="C13" s="3"/>
      <c r="D13" s="3"/>
      <c r="E13" s="18" t="str">
        <f t="shared" si="7"/>
        <v/>
      </c>
      <c r="F13" s="18" t="e">
        <f t="shared" si="8"/>
        <v>#VALUE!</v>
      </c>
      <c r="G13" s="18" t="str">
        <f t="shared" si="9"/>
        <v/>
      </c>
      <c r="H13" s="18" t="e">
        <f t="shared" si="10"/>
        <v>#VALUE!</v>
      </c>
      <c r="I13" s="18" t="e">
        <f t="shared" si="11"/>
        <v>#VALUE!</v>
      </c>
      <c r="J13" s="18" t="e">
        <f>VLOOKUP(E13,D2数据库!C:K,2,0)</f>
        <v>#N/A</v>
      </c>
      <c r="K13" s="18" t="e">
        <f>VLOOKUP(E13,D2数据库!C:K,3,0)</f>
        <v>#N/A</v>
      </c>
      <c r="L13" s="19" t="e">
        <f t="shared" si="5"/>
        <v>#VALUE!</v>
      </c>
      <c r="M13" s="18" t="e">
        <f>VLOOKUP(E13,D2数据库!C:K,4,0)</f>
        <v>#N/A</v>
      </c>
      <c r="N13" s="18" t="e">
        <f>VLOOKUP(E13,D2数据库!C:K,5,0)</f>
        <v>#N/A</v>
      </c>
      <c r="O13" s="18"/>
      <c r="P13" s="18" t="e">
        <f>VLOOKUP(E13,D2数据库!C:K,6,0)</f>
        <v>#N/A</v>
      </c>
      <c r="Q13" s="18" t="e">
        <f>VLOOKUP(E13,D2数据库!C:K,7,0)</f>
        <v>#N/A</v>
      </c>
      <c r="R13" s="19">
        <f t="shared" si="6"/>
        <v>0</v>
      </c>
      <c r="S13" s="18" t="e">
        <f>VLOOKUP(E13,D2数据库!C:K,8,0)</f>
        <v>#N/A</v>
      </c>
      <c r="T13" s="18" t="e">
        <f>VLOOKUP(E13,D2数据库!C:K,9,0)</f>
        <v>#N/A</v>
      </c>
      <c r="U13" s="18"/>
    </row>
    <row r="14" spans="1:21" x14ac:dyDescent="0.25">
      <c r="A14" s="22"/>
      <c r="B14" s="3"/>
      <c r="C14" s="3"/>
      <c r="D14" s="3"/>
      <c r="E14" s="18" t="str">
        <f t="shared" si="7"/>
        <v/>
      </c>
      <c r="F14" s="18" t="e">
        <f t="shared" si="8"/>
        <v>#VALUE!</v>
      </c>
      <c r="G14" s="18" t="str">
        <f t="shared" si="9"/>
        <v/>
      </c>
      <c r="H14" s="18" t="e">
        <f t="shared" si="10"/>
        <v>#VALUE!</v>
      </c>
      <c r="I14" s="18" t="e">
        <f t="shared" si="11"/>
        <v>#VALUE!</v>
      </c>
      <c r="J14" s="18" t="e">
        <f>VLOOKUP(E14,D2数据库!C:K,2,0)</f>
        <v>#N/A</v>
      </c>
      <c r="K14" s="18" t="e">
        <f>VLOOKUP(E14,D2数据库!C:K,3,0)</f>
        <v>#N/A</v>
      </c>
      <c r="L14" s="19" t="e">
        <f t="shared" si="5"/>
        <v>#VALUE!</v>
      </c>
      <c r="M14" s="18" t="e">
        <f>VLOOKUP(E14,D2数据库!C:K,4,0)</f>
        <v>#N/A</v>
      </c>
      <c r="N14" s="18" t="e">
        <f>VLOOKUP(E14,D2数据库!C:K,5,0)</f>
        <v>#N/A</v>
      </c>
      <c r="O14" s="18"/>
      <c r="P14" s="18" t="e">
        <f>VLOOKUP(E14,D2数据库!C:K,6,0)</f>
        <v>#N/A</v>
      </c>
      <c r="Q14" s="18" t="e">
        <f>VLOOKUP(E14,D2数据库!C:K,7,0)</f>
        <v>#N/A</v>
      </c>
      <c r="R14" s="19">
        <f t="shared" si="6"/>
        <v>0</v>
      </c>
      <c r="S14" s="18" t="e">
        <f>VLOOKUP(E14,D2数据库!C:K,8,0)</f>
        <v>#N/A</v>
      </c>
      <c r="T14" s="18" t="e">
        <f>VLOOKUP(E14,D2数据库!C:K,9,0)</f>
        <v>#N/A</v>
      </c>
      <c r="U14" s="18"/>
    </row>
    <row r="15" spans="1:21" x14ac:dyDescent="0.25">
      <c r="A15" s="22"/>
      <c r="B15" s="3"/>
      <c r="C15" s="3"/>
      <c r="D15" s="3"/>
      <c r="E15" s="18" t="str">
        <f t="shared" si="7"/>
        <v/>
      </c>
      <c r="F15" s="18" t="e">
        <f t="shared" si="8"/>
        <v>#VALUE!</v>
      </c>
      <c r="G15" s="18" t="str">
        <f t="shared" si="9"/>
        <v/>
      </c>
      <c r="H15" s="18" t="e">
        <f t="shared" si="10"/>
        <v>#VALUE!</v>
      </c>
      <c r="I15" s="18" t="e">
        <f t="shared" si="11"/>
        <v>#VALUE!</v>
      </c>
      <c r="J15" s="18" t="e">
        <f>VLOOKUP(E15,D2数据库!C:K,2,0)</f>
        <v>#N/A</v>
      </c>
      <c r="K15" s="18" t="e">
        <f>VLOOKUP(E15,D2数据库!C:K,3,0)</f>
        <v>#N/A</v>
      </c>
      <c r="L15" s="19" t="e">
        <f t="shared" si="5"/>
        <v>#VALUE!</v>
      </c>
      <c r="M15" s="18" t="e">
        <f>VLOOKUP(E15,D2数据库!C:K,4,0)</f>
        <v>#N/A</v>
      </c>
      <c r="N15" s="18" t="e">
        <f>VLOOKUP(E15,D2数据库!C:K,5,0)</f>
        <v>#N/A</v>
      </c>
      <c r="O15" s="18"/>
      <c r="P15" s="18" t="e">
        <f>VLOOKUP(E15,D2数据库!C:K,6,0)</f>
        <v>#N/A</v>
      </c>
      <c r="Q15" s="18" t="e">
        <f>VLOOKUP(E15,D2数据库!C:K,7,0)</f>
        <v>#N/A</v>
      </c>
      <c r="R15" s="19">
        <f t="shared" si="6"/>
        <v>0</v>
      </c>
      <c r="S15" s="18" t="e">
        <f>VLOOKUP(E15,D2数据库!C:K,8,0)</f>
        <v>#N/A</v>
      </c>
      <c r="T15" s="18" t="e">
        <f>VLOOKUP(E15,D2数据库!C:K,9,0)</f>
        <v>#N/A</v>
      </c>
      <c r="U15" s="18"/>
    </row>
    <row r="16" spans="1:21" x14ac:dyDescent="0.25">
      <c r="A16" s="22"/>
      <c r="B16" s="3"/>
      <c r="C16" s="3"/>
      <c r="D16" s="3"/>
      <c r="E16" s="18" t="str">
        <f t="shared" si="7"/>
        <v/>
      </c>
      <c r="F16" s="18" t="e">
        <f t="shared" si="8"/>
        <v>#VALUE!</v>
      </c>
      <c r="G16" s="18" t="str">
        <f t="shared" si="9"/>
        <v/>
      </c>
      <c r="H16" s="18" t="e">
        <f t="shared" si="10"/>
        <v>#VALUE!</v>
      </c>
      <c r="I16" s="18" t="e">
        <f t="shared" si="11"/>
        <v>#VALUE!</v>
      </c>
      <c r="J16" s="18" t="e">
        <f>VLOOKUP(E16,D2数据库!C:K,2,0)</f>
        <v>#N/A</v>
      </c>
      <c r="K16" s="18" t="e">
        <f>VLOOKUP(E16,D2数据库!C:K,3,0)</f>
        <v>#N/A</v>
      </c>
      <c r="L16" s="19" t="e">
        <f t="shared" si="5"/>
        <v>#VALUE!</v>
      </c>
      <c r="M16" s="18" t="e">
        <f>VLOOKUP(E16,D2数据库!C:K,4,0)</f>
        <v>#N/A</v>
      </c>
      <c r="N16" s="18" t="e">
        <f>VLOOKUP(E16,D2数据库!C:K,5,0)</f>
        <v>#N/A</v>
      </c>
      <c r="O16" s="18"/>
      <c r="P16" s="18" t="e">
        <f>VLOOKUP(E16,D2数据库!C:K,6,0)</f>
        <v>#N/A</v>
      </c>
      <c r="Q16" s="18" t="e">
        <f>VLOOKUP(E16,D2数据库!C:K,7,0)</f>
        <v>#N/A</v>
      </c>
      <c r="R16" s="19">
        <f t="shared" si="6"/>
        <v>0</v>
      </c>
      <c r="S16" s="18" t="e">
        <f>VLOOKUP(E16,D2数据库!C:K,8,0)</f>
        <v>#N/A</v>
      </c>
      <c r="T16" s="18" t="e">
        <f>VLOOKUP(E16,D2数据库!C:K,9,0)</f>
        <v>#N/A</v>
      </c>
      <c r="U16" s="18"/>
    </row>
    <row r="17" spans="1:21" x14ac:dyDescent="0.25">
      <c r="A17" s="22"/>
      <c r="B17" s="3"/>
      <c r="C17" s="3"/>
      <c r="D17" s="3"/>
      <c r="E17" s="18" t="str">
        <f t="shared" si="7"/>
        <v/>
      </c>
      <c r="F17" s="18" t="e">
        <f t="shared" si="8"/>
        <v>#VALUE!</v>
      </c>
      <c r="G17" s="18" t="str">
        <f t="shared" si="9"/>
        <v/>
      </c>
      <c r="H17" s="18" t="e">
        <f t="shared" si="10"/>
        <v>#VALUE!</v>
      </c>
      <c r="I17" s="18" t="e">
        <f t="shared" si="11"/>
        <v>#VALUE!</v>
      </c>
      <c r="J17" s="18" t="e">
        <f>VLOOKUP(E17,D2数据库!C:K,2,0)</f>
        <v>#N/A</v>
      </c>
      <c r="K17" s="18" t="e">
        <f>VLOOKUP(E17,D2数据库!C:K,3,0)</f>
        <v>#N/A</v>
      </c>
      <c r="L17" s="19" t="e">
        <f t="shared" si="5"/>
        <v>#VALUE!</v>
      </c>
      <c r="M17" s="18" t="e">
        <f>VLOOKUP(E17,D2数据库!C:K,4,0)</f>
        <v>#N/A</v>
      </c>
      <c r="N17" s="18" t="e">
        <f>VLOOKUP(E17,D2数据库!C:K,5,0)</f>
        <v>#N/A</v>
      </c>
      <c r="O17" s="18"/>
      <c r="P17" s="18" t="e">
        <f>VLOOKUP(E17,D2数据库!C:K,6,0)</f>
        <v>#N/A</v>
      </c>
      <c r="Q17" s="18" t="e">
        <f>VLOOKUP(E17,D2数据库!C:K,7,0)</f>
        <v>#N/A</v>
      </c>
      <c r="R17" s="19">
        <f t="shared" si="6"/>
        <v>0</v>
      </c>
      <c r="S17" s="18" t="e">
        <f>VLOOKUP(E17,D2数据库!C:K,8,0)</f>
        <v>#N/A</v>
      </c>
      <c r="T17" s="18" t="e">
        <f>VLOOKUP(E17,D2数据库!C:K,9,0)</f>
        <v>#N/A</v>
      </c>
      <c r="U17" s="18"/>
    </row>
    <row r="18" spans="1:21" x14ac:dyDescent="0.25">
      <c r="A18" s="22"/>
      <c r="B18" s="3"/>
      <c r="C18" s="3"/>
      <c r="D18" s="3"/>
      <c r="E18" s="18" t="str">
        <f t="shared" si="7"/>
        <v/>
      </c>
      <c r="F18" s="18" t="e">
        <f t="shared" si="8"/>
        <v>#VALUE!</v>
      </c>
      <c r="G18" s="18" t="str">
        <f t="shared" si="9"/>
        <v/>
      </c>
      <c r="H18" s="18" t="e">
        <f t="shared" si="10"/>
        <v>#VALUE!</v>
      </c>
      <c r="I18" s="18" t="e">
        <f t="shared" si="11"/>
        <v>#VALUE!</v>
      </c>
      <c r="J18" s="18" t="e">
        <f>VLOOKUP(E18,D2数据库!C:K,2,0)</f>
        <v>#N/A</v>
      </c>
      <c r="K18" s="18" t="e">
        <f>VLOOKUP(E18,D2数据库!C:K,3,0)</f>
        <v>#N/A</v>
      </c>
      <c r="L18" s="19" t="e">
        <f t="shared" si="5"/>
        <v>#VALUE!</v>
      </c>
      <c r="M18" s="18" t="e">
        <f>VLOOKUP(E18,D2数据库!C:K,4,0)</f>
        <v>#N/A</v>
      </c>
      <c r="N18" s="18" t="e">
        <f>VLOOKUP(E18,D2数据库!C:K,5,0)</f>
        <v>#N/A</v>
      </c>
      <c r="O18" s="18"/>
      <c r="P18" s="18" t="e">
        <f>VLOOKUP(E18,D2数据库!C:K,6,0)</f>
        <v>#N/A</v>
      </c>
      <c r="Q18" s="18" t="e">
        <f>VLOOKUP(E18,D2数据库!C:K,7,0)</f>
        <v>#N/A</v>
      </c>
      <c r="R18" s="19">
        <f t="shared" si="6"/>
        <v>0</v>
      </c>
      <c r="S18" s="18" t="e">
        <f>VLOOKUP(E18,D2数据库!C:K,8,0)</f>
        <v>#N/A</v>
      </c>
      <c r="T18" s="18" t="e">
        <f>VLOOKUP(E18,D2数据库!C:K,9,0)</f>
        <v>#N/A</v>
      </c>
      <c r="U18" s="18"/>
    </row>
    <row r="19" spans="1:21" x14ac:dyDescent="0.25">
      <c r="A19" s="22"/>
      <c r="B19" s="3"/>
      <c r="C19" s="3"/>
      <c r="D19" s="3"/>
      <c r="E19" s="18" t="str">
        <f t="shared" si="7"/>
        <v/>
      </c>
      <c r="F19" s="18" t="e">
        <f t="shared" si="8"/>
        <v>#VALUE!</v>
      </c>
      <c r="G19" s="18" t="str">
        <f t="shared" si="9"/>
        <v/>
      </c>
      <c r="H19" s="18" t="e">
        <f t="shared" si="10"/>
        <v>#VALUE!</v>
      </c>
      <c r="I19" s="18" t="e">
        <f t="shared" si="11"/>
        <v>#VALUE!</v>
      </c>
      <c r="J19" s="18" t="e">
        <f>VLOOKUP(E19,D2数据库!C:K,2,0)</f>
        <v>#N/A</v>
      </c>
      <c r="K19" s="18" t="e">
        <f>VLOOKUP(E19,D2数据库!C:K,3,0)</f>
        <v>#N/A</v>
      </c>
      <c r="L19" s="19" t="e">
        <f t="shared" si="5"/>
        <v>#VALUE!</v>
      </c>
      <c r="M19" s="18" t="e">
        <f>VLOOKUP(E19,D2数据库!C:K,4,0)</f>
        <v>#N/A</v>
      </c>
      <c r="N19" s="18" t="e">
        <f>VLOOKUP(E19,D2数据库!C:K,5,0)</f>
        <v>#N/A</v>
      </c>
      <c r="O19" s="18"/>
      <c r="P19" s="18" t="e">
        <f>VLOOKUP(E19,D2数据库!C:K,6,0)</f>
        <v>#N/A</v>
      </c>
      <c r="Q19" s="18" t="e">
        <f>VLOOKUP(E19,D2数据库!C:K,7,0)</f>
        <v>#N/A</v>
      </c>
      <c r="R19" s="19">
        <f t="shared" si="6"/>
        <v>0</v>
      </c>
      <c r="S19" s="18" t="e">
        <f>VLOOKUP(E19,D2数据库!C:K,8,0)</f>
        <v>#N/A</v>
      </c>
      <c r="T19" s="18" t="e">
        <f>VLOOKUP(E19,D2数据库!C:K,9,0)</f>
        <v>#N/A</v>
      </c>
      <c r="U19" s="18"/>
    </row>
    <row r="20" spans="1:21" x14ac:dyDescent="0.25">
      <c r="A20" s="22"/>
      <c r="B20" s="3"/>
      <c r="C20" s="3"/>
      <c r="D20" s="3"/>
      <c r="E20" s="18" t="str">
        <f t="shared" si="7"/>
        <v/>
      </c>
      <c r="F20" s="18" t="e">
        <f t="shared" si="8"/>
        <v>#VALUE!</v>
      </c>
      <c r="G20" s="18" t="str">
        <f t="shared" si="9"/>
        <v/>
      </c>
      <c r="H20" s="18" t="e">
        <f t="shared" si="10"/>
        <v>#VALUE!</v>
      </c>
      <c r="I20" s="18" t="e">
        <f t="shared" si="11"/>
        <v>#VALUE!</v>
      </c>
      <c r="J20" s="18" t="e">
        <f>VLOOKUP(E20,D2数据库!C:K,2,0)</f>
        <v>#N/A</v>
      </c>
      <c r="K20" s="18" t="e">
        <f>VLOOKUP(E20,D2数据库!C:K,3,0)</f>
        <v>#N/A</v>
      </c>
      <c r="L20" s="19" t="e">
        <f t="shared" si="5"/>
        <v>#VALUE!</v>
      </c>
      <c r="M20" s="18" t="e">
        <f>VLOOKUP(E20,D2数据库!C:K,4,0)</f>
        <v>#N/A</v>
      </c>
      <c r="N20" s="18" t="e">
        <f>VLOOKUP(E20,D2数据库!C:K,5,0)</f>
        <v>#N/A</v>
      </c>
      <c r="O20" s="18"/>
      <c r="P20" s="18" t="e">
        <f>VLOOKUP(E20,D2数据库!C:K,6,0)</f>
        <v>#N/A</v>
      </c>
      <c r="Q20" s="18" t="e">
        <f>VLOOKUP(E20,D2数据库!C:K,7,0)</f>
        <v>#N/A</v>
      </c>
      <c r="R20" s="19">
        <f t="shared" si="6"/>
        <v>0</v>
      </c>
      <c r="S20" s="18" t="e">
        <f>VLOOKUP(E20,D2数据库!C:K,8,0)</f>
        <v>#N/A</v>
      </c>
      <c r="T20" s="18" t="e">
        <f>VLOOKUP(E20,D2数据库!C:K,9,0)</f>
        <v>#N/A</v>
      </c>
      <c r="U20" s="18"/>
    </row>
    <row r="21" spans="1:21" x14ac:dyDescent="0.25">
      <c r="A21" s="22"/>
      <c r="B21" s="3"/>
      <c r="C21" s="3"/>
      <c r="D21" s="3"/>
      <c r="E21" s="18" t="str">
        <f t="shared" si="7"/>
        <v/>
      </c>
      <c r="F21" s="18" t="e">
        <f t="shared" si="8"/>
        <v>#VALUE!</v>
      </c>
      <c r="G21" s="18" t="str">
        <f t="shared" si="9"/>
        <v/>
      </c>
      <c r="H21" s="18" t="e">
        <f t="shared" si="10"/>
        <v>#VALUE!</v>
      </c>
      <c r="I21" s="18" t="e">
        <f t="shared" si="11"/>
        <v>#VALUE!</v>
      </c>
      <c r="J21" s="18" t="e">
        <f>VLOOKUP(E21,D2数据库!C:K,2,0)</f>
        <v>#N/A</v>
      </c>
      <c r="K21" s="18" t="e">
        <f>VLOOKUP(E21,D2数据库!C:K,3,0)</f>
        <v>#N/A</v>
      </c>
      <c r="L21" s="19" t="e">
        <f t="shared" si="5"/>
        <v>#VALUE!</v>
      </c>
      <c r="M21" s="18" t="e">
        <f>VLOOKUP(E21,D2数据库!C:K,4,0)</f>
        <v>#N/A</v>
      </c>
      <c r="N21" s="18" t="e">
        <f>VLOOKUP(E21,D2数据库!C:K,5,0)</f>
        <v>#N/A</v>
      </c>
      <c r="O21" s="18"/>
      <c r="P21" s="18" t="e">
        <f>VLOOKUP(E21,D2数据库!C:K,6,0)</f>
        <v>#N/A</v>
      </c>
      <c r="Q21" s="18" t="e">
        <f>VLOOKUP(E21,D2数据库!C:K,7,0)</f>
        <v>#N/A</v>
      </c>
      <c r="R21" s="19">
        <f t="shared" si="6"/>
        <v>0</v>
      </c>
      <c r="S21" s="18" t="e">
        <f>VLOOKUP(E21,D2数据库!C:K,8,0)</f>
        <v>#N/A</v>
      </c>
      <c r="T21" s="18" t="e">
        <f>VLOOKUP(E21,D2数据库!C:K,9,0)</f>
        <v>#N/A</v>
      </c>
      <c r="U21" s="18"/>
    </row>
    <row r="22" spans="1:21" x14ac:dyDescent="0.25">
      <c r="A22" s="22"/>
      <c r="B22" s="3"/>
      <c r="C22" s="3"/>
      <c r="D22" s="3"/>
      <c r="E22" s="18" t="str">
        <f t="shared" si="7"/>
        <v/>
      </c>
      <c r="F22" s="18" t="e">
        <f t="shared" si="8"/>
        <v>#VALUE!</v>
      </c>
      <c r="G22" s="18" t="str">
        <f t="shared" si="9"/>
        <v/>
      </c>
      <c r="H22" s="18" t="e">
        <f t="shared" si="10"/>
        <v>#VALUE!</v>
      </c>
      <c r="I22" s="18" t="e">
        <f t="shared" si="11"/>
        <v>#VALUE!</v>
      </c>
      <c r="J22" s="18" t="e">
        <f>VLOOKUP(E22,D2数据库!C:K,2,0)</f>
        <v>#N/A</v>
      </c>
      <c r="K22" s="18" t="e">
        <f>VLOOKUP(E22,D2数据库!C:K,3,0)</f>
        <v>#N/A</v>
      </c>
      <c r="L22" s="19" t="e">
        <f t="shared" si="5"/>
        <v>#VALUE!</v>
      </c>
      <c r="M22" s="18" t="e">
        <f>VLOOKUP(E22,D2数据库!C:K,4,0)</f>
        <v>#N/A</v>
      </c>
      <c r="N22" s="18" t="e">
        <f>VLOOKUP(E22,D2数据库!C:K,5,0)</f>
        <v>#N/A</v>
      </c>
      <c r="O22" s="18"/>
      <c r="P22" s="18" t="e">
        <f>VLOOKUP(E22,D2数据库!C:K,6,0)</f>
        <v>#N/A</v>
      </c>
      <c r="Q22" s="18" t="e">
        <f>VLOOKUP(E22,D2数据库!C:K,7,0)</f>
        <v>#N/A</v>
      </c>
      <c r="R22" s="19">
        <f t="shared" si="6"/>
        <v>0</v>
      </c>
      <c r="S22" s="18" t="e">
        <f>VLOOKUP(E22,D2数据库!C:K,8,0)</f>
        <v>#N/A</v>
      </c>
      <c r="T22" s="18" t="e">
        <f>VLOOKUP(E22,D2数据库!C:K,9,0)</f>
        <v>#N/A</v>
      </c>
      <c r="U22" s="18"/>
    </row>
    <row r="23" spans="1:21" x14ac:dyDescent="0.25">
      <c r="A23" s="22"/>
      <c r="B23" s="3"/>
      <c r="C23" s="3"/>
      <c r="D23" s="3"/>
      <c r="E23" s="18" t="str">
        <f t="shared" si="7"/>
        <v/>
      </c>
      <c r="F23" s="18" t="e">
        <f t="shared" si="8"/>
        <v>#VALUE!</v>
      </c>
      <c r="G23" s="18" t="str">
        <f t="shared" si="9"/>
        <v/>
      </c>
      <c r="H23" s="18" t="e">
        <f t="shared" si="10"/>
        <v>#VALUE!</v>
      </c>
      <c r="I23" s="18" t="e">
        <f t="shared" si="11"/>
        <v>#VALUE!</v>
      </c>
      <c r="J23" s="18" t="e">
        <f>VLOOKUP(E23,D2数据库!C:K,2,0)</f>
        <v>#N/A</v>
      </c>
      <c r="K23" s="18" t="e">
        <f>VLOOKUP(E23,D2数据库!C:K,3,0)</f>
        <v>#N/A</v>
      </c>
      <c r="L23" s="19" t="e">
        <f t="shared" si="5"/>
        <v>#VALUE!</v>
      </c>
      <c r="M23" s="18" t="e">
        <f>VLOOKUP(E23,D2数据库!C:K,4,0)</f>
        <v>#N/A</v>
      </c>
      <c r="N23" s="18" t="e">
        <f>VLOOKUP(E23,D2数据库!C:K,5,0)</f>
        <v>#N/A</v>
      </c>
      <c r="O23" s="18"/>
      <c r="P23" s="18" t="e">
        <f>VLOOKUP(E23,D2数据库!C:K,6,0)</f>
        <v>#N/A</v>
      </c>
      <c r="Q23" s="18" t="e">
        <f>VLOOKUP(E23,D2数据库!C:K,7,0)</f>
        <v>#N/A</v>
      </c>
      <c r="R23" s="19">
        <f t="shared" si="6"/>
        <v>0</v>
      </c>
      <c r="S23" s="18" t="e">
        <f>VLOOKUP(E23,D2数据库!C:K,8,0)</f>
        <v>#N/A</v>
      </c>
      <c r="T23" s="18" t="e">
        <f>VLOOKUP(E23,D2数据库!C:K,9,0)</f>
        <v>#N/A</v>
      </c>
      <c r="U23" s="18"/>
    </row>
    <row r="24" spans="1:21" x14ac:dyDescent="0.25">
      <c r="A24" s="22"/>
      <c r="B24" s="3"/>
      <c r="C24" s="3"/>
      <c r="D24" s="3"/>
      <c r="E24" s="18" t="str">
        <f t="shared" si="7"/>
        <v/>
      </c>
      <c r="F24" s="18" t="e">
        <f t="shared" si="8"/>
        <v>#VALUE!</v>
      </c>
      <c r="G24" s="18" t="str">
        <f t="shared" si="9"/>
        <v/>
      </c>
      <c r="H24" s="18" t="e">
        <f t="shared" si="10"/>
        <v>#VALUE!</v>
      </c>
      <c r="I24" s="18" t="e">
        <f t="shared" si="11"/>
        <v>#VALUE!</v>
      </c>
      <c r="J24" s="18" t="e">
        <f>VLOOKUP(E24,D2数据库!C:K,2,0)</f>
        <v>#N/A</v>
      </c>
      <c r="K24" s="18" t="e">
        <f>VLOOKUP(E24,D2数据库!C:K,3,0)</f>
        <v>#N/A</v>
      </c>
      <c r="L24" s="19" t="e">
        <f t="shared" si="5"/>
        <v>#VALUE!</v>
      </c>
      <c r="M24" s="18" t="e">
        <f>VLOOKUP(E24,D2数据库!C:K,4,0)</f>
        <v>#N/A</v>
      </c>
      <c r="N24" s="18" t="e">
        <f>VLOOKUP(E24,D2数据库!C:K,5,0)</f>
        <v>#N/A</v>
      </c>
      <c r="O24" s="18"/>
      <c r="P24" s="18" t="e">
        <f>VLOOKUP(E24,D2数据库!C:K,6,0)</f>
        <v>#N/A</v>
      </c>
      <c r="Q24" s="18" t="e">
        <f>VLOOKUP(E24,D2数据库!C:K,7,0)</f>
        <v>#N/A</v>
      </c>
      <c r="R24" s="19">
        <f t="shared" si="6"/>
        <v>0</v>
      </c>
      <c r="S24" s="18" t="e">
        <f>VLOOKUP(E24,D2数据库!C:K,8,0)</f>
        <v>#N/A</v>
      </c>
      <c r="T24" s="18" t="e">
        <f>VLOOKUP(E24,D2数据库!C:K,9,0)</f>
        <v>#N/A</v>
      </c>
      <c r="U24" s="18"/>
    </row>
    <row r="25" spans="1:21" x14ac:dyDescent="0.25">
      <c r="A25" s="22"/>
      <c r="B25" s="3"/>
      <c r="C25" s="3"/>
      <c r="D25" s="3"/>
      <c r="E25" s="18" t="str">
        <f t="shared" si="7"/>
        <v/>
      </c>
      <c r="F25" s="18" t="e">
        <f t="shared" si="8"/>
        <v>#VALUE!</v>
      </c>
      <c r="G25" s="18" t="str">
        <f t="shared" si="9"/>
        <v/>
      </c>
      <c r="H25" s="18" t="e">
        <f t="shared" si="10"/>
        <v>#VALUE!</v>
      </c>
      <c r="I25" s="18" t="e">
        <f t="shared" si="11"/>
        <v>#VALUE!</v>
      </c>
      <c r="J25" s="18" t="e">
        <f>VLOOKUP(E25,D2数据库!C:K,2,0)</f>
        <v>#N/A</v>
      </c>
      <c r="K25" s="18" t="e">
        <f>VLOOKUP(E25,D2数据库!C:K,3,0)</f>
        <v>#N/A</v>
      </c>
      <c r="L25" s="19" t="e">
        <f t="shared" si="5"/>
        <v>#VALUE!</v>
      </c>
      <c r="M25" s="18" t="e">
        <f>VLOOKUP(E25,D2数据库!C:K,4,0)</f>
        <v>#N/A</v>
      </c>
      <c r="N25" s="18" t="e">
        <f>VLOOKUP(E25,D2数据库!C:K,5,0)</f>
        <v>#N/A</v>
      </c>
      <c r="O25" s="18"/>
      <c r="P25" s="18" t="e">
        <f>VLOOKUP(E25,D2数据库!C:K,6,0)</f>
        <v>#N/A</v>
      </c>
      <c r="Q25" s="18" t="e">
        <f>VLOOKUP(E25,D2数据库!C:K,7,0)</f>
        <v>#N/A</v>
      </c>
      <c r="R25" s="19">
        <f t="shared" si="6"/>
        <v>0</v>
      </c>
      <c r="S25" s="18" t="e">
        <f>VLOOKUP(E25,D2数据库!C:K,8,0)</f>
        <v>#N/A</v>
      </c>
      <c r="T25" s="18" t="e">
        <f>VLOOKUP(E25,D2数据库!C:K,9,0)</f>
        <v>#N/A</v>
      </c>
      <c r="U25" s="18"/>
    </row>
    <row r="26" spans="1:21" x14ac:dyDescent="0.25">
      <c r="A26" s="22"/>
      <c r="B26" s="3"/>
      <c r="C26" s="3"/>
      <c r="D26" s="3"/>
      <c r="E26" s="18" t="str">
        <f t="shared" si="7"/>
        <v/>
      </c>
      <c r="F26" s="18" t="e">
        <f t="shared" si="8"/>
        <v>#VALUE!</v>
      </c>
      <c r="G26" s="18" t="str">
        <f t="shared" si="9"/>
        <v/>
      </c>
      <c r="H26" s="18" t="e">
        <f t="shared" si="10"/>
        <v>#VALUE!</v>
      </c>
      <c r="I26" s="18" t="e">
        <f t="shared" si="11"/>
        <v>#VALUE!</v>
      </c>
      <c r="J26" s="18" t="e">
        <f>VLOOKUP(E26,D2数据库!C:K,2,0)</f>
        <v>#N/A</v>
      </c>
      <c r="K26" s="18" t="e">
        <f>VLOOKUP(E26,D2数据库!C:K,3,0)</f>
        <v>#N/A</v>
      </c>
      <c r="L26" s="19" t="e">
        <f t="shared" si="5"/>
        <v>#VALUE!</v>
      </c>
      <c r="M26" s="18" t="e">
        <f>VLOOKUP(E26,D2数据库!C:K,4,0)</f>
        <v>#N/A</v>
      </c>
      <c r="N26" s="18" t="e">
        <f>VLOOKUP(E26,D2数据库!C:K,5,0)</f>
        <v>#N/A</v>
      </c>
      <c r="O26" s="18"/>
      <c r="P26" s="18" t="e">
        <f>VLOOKUP(E26,D2数据库!C:K,6,0)</f>
        <v>#N/A</v>
      </c>
      <c r="Q26" s="18" t="e">
        <f>VLOOKUP(E26,D2数据库!C:K,7,0)</f>
        <v>#N/A</v>
      </c>
      <c r="R26" s="19">
        <f t="shared" si="6"/>
        <v>0</v>
      </c>
      <c r="S26" s="18" t="e">
        <f>VLOOKUP(E26,D2数据库!C:K,8,0)</f>
        <v>#N/A</v>
      </c>
      <c r="T26" s="18" t="e">
        <f>VLOOKUP(E26,D2数据库!C:K,9,0)</f>
        <v>#N/A</v>
      </c>
      <c r="U26" s="18"/>
    </row>
    <row r="27" spans="1:21" x14ac:dyDescent="0.25">
      <c r="A27" s="22"/>
      <c r="B27" s="3"/>
      <c r="C27" s="3"/>
      <c r="D27" s="3"/>
      <c r="E27" s="18" t="str">
        <f t="shared" si="7"/>
        <v/>
      </c>
      <c r="F27" s="18" t="e">
        <f t="shared" si="8"/>
        <v>#VALUE!</v>
      </c>
      <c r="G27" s="18" t="str">
        <f t="shared" si="9"/>
        <v/>
      </c>
      <c r="H27" s="18" t="e">
        <f t="shared" si="10"/>
        <v>#VALUE!</v>
      </c>
      <c r="I27" s="18" t="e">
        <f t="shared" si="11"/>
        <v>#VALUE!</v>
      </c>
      <c r="J27" s="18" t="e">
        <f>VLOOKUP(E27,D2数据库!C:K,2,0)</f>
        <v>#N/A</v>
      </c>
      <c r="K27" s="18" t="e">
        <f>VLOOKUP(E27,D2数据库!C:K,3,0)</f>
        <v>#N/A</v>
      </c>
      <c r="L27" s="19" t="e">
        <f t="shared" si="5"/>
        <v>#VALUE!</v>
      </c>
      <c r="M27" s="18" t="e">
        <f>VLOOKUP(E27,D2数据库!C:K,4,0)</f>
        <v>#N/A</v>
      </c>
      <c r="N27" s="18" t="e">
        <f>VLOOKUP(E27,D2数据库!C:K,5,0)</f>
        <v>#N/A</v>
      </c>
      <c r="O27" s="18"/>
      <c r="P27" s="18" t="e">
        <f>VLOOKUP(E27,D2数据库!C:K,6,0)</f>
        <v>#N/A</v>
      </c>
      <c r="Q27" s="18" t="e">
        <f>VLOOKUP(E27,D2数据库!C:K,7,0)</f>
        <v>#N/A</v>
      </c>
      <c r="R27" s="19">
        <f t="shared" si="6"/>
        <v>0</v>
      </c>
      <c r="S27" s="18" t="e">
        <f>VLOOKUP(E27,D2数据库!C:K,8,0)</f>
        <v>#N/A</v>
      </c>
      <c r="T27" s="18" t="e">
        <f>VLOOKUP(E27,D2数据库!C:K,9,0)</f>
        <v>#N/A</v>
      </c>
      <c r="U27" s="18"/>
    </row>
    <row r="28" spans="1:21" x14ac:dyDescent="0.25">
      <c r="A28" s="22"/>
      <c r="B28" s="3"/>
      <c r="C28" s="3"/>
      <c r="D28" s="3"/>
      <c r="E28" s="18" t="str">
        <f t="shared" si="7"/>
        <v/>
      </c>
      <c r="F28" s="18" t="e">
        <f t="shared" si="8"/>
        <v>#VALUE!</v>
      </c>
      <c r="G28" s="18" t="str">
        <f t="shared" si="9"/>
        <v/>
      </c>
      <c r="H28" s="18" t="e">
        <f t="shared" si="10"/>
        <v>#VALUE!</v>
      </c>
      <c r="I28" s="18" t="e">
        <f t="shared" si="11"/>
        <v>#VALUE!</v>
      </c>
      <c r="J28" s="18" t="e">
        <f>VLOOKUP(E28,D2数据库!C:K,2,0)</f>
        <v>#N/A</v>
      </c>
      <c r="K28" s="18" t="e">
        <f>VLOOKUP(E28,D2数据库!C:K,3,0)</f>
        <v>#N/A</v>
      </c>
      <c r="L28" s="19" t="e">
        <f t="shared" si="5"/>
        <v>#VALUE!</v>
      </c>
      <c r="M28" s="18" t="e">
        <f>VLOOKUP(E28,D2数据库!C:K,4,0)</f>
        <v>#N/A</v>
      </c>
      <c r="N28" s="18" t="e">
        <f>VLOOKUP(E28,D2数据库!C:K,5,0)</f>
        <v>#N/A</v>
      </c>
      <c r="O28" s="18"/>
      <c r="P28" s="18" t="e">
        <f>VLOOKUP(E28,D2数据库!C:K,6,0)</f>
        <v>#N/A</v>
      </c>
      <c r="Q28" s="18" t="e">
        <f>VLOOKUP(E28,D2数据库!C:K,7,0)</f>
        <v>#N/A</v>
      </c>
      <c r="R28" s="19">
        <f t="shared" si="6"/>
        <v>0</v>
      </c>
      <c r="S28" s="18" t="e">
        <f>VLOOKUP(E28,D2数据库!C:K,8,0)</f>
        <v>#N/A</v>
      </c>
      <c r="T28" s="18" t="e">
        <f>VLOOKUP(E28,D2数据库!C:K,9,0)</f>
        <v>#N/A</v>
      </c>
      <c r="U28" s="18"/>
    </row>
    <row r="29" spans="1:21" x14ac:dyDescent="0.25">
      <c r="A29" s="22"/>
      <c r="B29" s="3"/>
      <c r="C29" s="3"/>
      <c r="D29" s="3"/>
      <c r="E29" s="18" t="str">
        <f t="shared" si="7"/>
        <v/>
      </c>
      <c r="F29" s="18" t="e">
        <f t="shared" si="8"/>
        <v>#VALUE!</v>
      </c>
      <c r="G29" s="18" t="str">
        <f t="shared" si="9"/>
        <v/>
      </c>
      <c r="H29" s="18" t="e">
        <f t="shared" si="10"/>
        <v>#VALUE!</v>
      </c>
      <c r="I29" s="18" t="e">
        <f t="shared" si="11"/>
        <v>#VALUE!</v>
      </c>
      <c r="J29" s="18" t="e">
        <f>VLOOKUP(E29,D2数据库!C:K,2,0)</f>
        <v>#N/A</v>
      </c>
      <c r="K29" s="18" t="e">
        <f>VLOOKUP(E29,D2数据库!C:K,3,0)</f>
        <v>#N/A</v>
      </c>
      <c r="L29" s="19" t="e">
        <f t="shared" si="5"/>
        <v>#VALUE!</v>
      </c>
      <c r="M29" s="18" t="e">
        <f>VLOOKUP(E29,D2数据库!C:K,4,0)</f>
        <v>#N/A</v>
      </c>
      <c r="N29" s="18" t="e">
        <f>VLOOKUP(E29,D2数据库!C:K,5,0)</f>
        <v>#N/A</v>
      </c>
      <c r="O29" s="18"/>
      <c r="P29" s="18" t="e">
        <f>VLOOKUP(E29,D2数据库!C:K,6,0)</f>
        <v>#N/A</v>
      </c>
      <c r="Q29" s="18" t="e">
        <f>VLOOKUP(E29,D2数据库!C:K,7,0)</f>
        <v>#N/A</v>
      </c>
      <c r="R29" s="19">
        <f t="shared" si="6"/>
        <v>0</v>
      </c>
      <c r="S29" s="18" t="e">
        <f>VLOOKUP(E29,D2数据库!C:K,8,0)</f>
        <v>#N/A</v>
      </c>
      <c r="T29" s="18" t="e">
        <f>VLOOKUP(E29,D2数据库!C:K,9,0)</f>
        <v>#N/A</v>
      </c>
      <c r="U29" s="18"/>
    </row>
    <row r="30" spans="1:21" x14ac:dyDescent="0.25">
      <c r="A30" s="22"/>
      <c r="B30" s="3"/>
      <c r="C30" s="3"/>
      <c r="D30" s="3"/>
      <c r="E30" s="18" t="str">
        <f t="shared" si="7"/>
        <v/>
      </c>
      <c r="F30" s="18" t="e">
        <f t="shared" si="8"/>
        <v>#VALUE!</v>
      </c>
      <c r="G30" s="18" t="str">
        <f t="shared" si="9"/>
        <v/>
      </c>
      <c r="H30" s="18" t="e">
        <f t="shared" si="10"/>
        <v>#VALUE!</v>
      </c>
      <c r="I30" s="18" t="e">
        <f t="shared" si="11"/>
        <v>#VALUE!</v>
      </c>
      <c r="J30" s="18" t="e">
        <f>VLOOKUP(E30,D2数据库!C:K,2,0)</f>
        <v>#N/A</v>
      </c>
      <c r="K30" s="18" t="e">
        <f>VLOOKUP(E30,D2数据库!C:K,3,0)</f>
        <v>#N/A</v>
      </c>
      <c r="L30" s="19" t="e">
        <f t="shared" si="5"/>
        <v>#VALUE!</v>
      </c>
      <c r="M30" s="18" t="e">
        <f>VLOOKUP(E30,D2数据库!C:K,4,0)</f>
        <v>#N/A</v>
      </c>
      <c r="N30" s="18" t="e">
        <f>VLOOKUP(E30,D2数据库!C:K,5,0)</f>
        <v>#N/A</v>
      </c>
      <c r="O30" s="18"/>
      <c r="P30" s="18" t="e">
        <f>VLOOKUP(E30,D2数据库!C:K,6,0)</f>
        <v>#N/A</v>
      </c>
      <c r="Q30" s="18" t="e">
        <f>VLOOKUP(E30,D2数据库!C:K,7,0)</f>
        <v>#N/A</v>
      </c>
      <c r="R30" s="19">
        <f t="shared" si="6"/>
        <v>0</v>
      </c>
      <c r="S30" s="18" t="e">
        <f>VLOOKUP(E30,D2数据库!C:K,8,0)</f>
        <v>#N/A</v>
      </c>
      <c r="T30" s="18" t="e">
        <f>VLOOKUP(E30,D2数据库!C:K,9,0)</f>
        <v>#N/A</v>
      </c>
      <c r="U30" s="18"/>
    </row>
    <row r="31" spans="1:21" x14ac:dyDescent="0.25">
      <c r="A31" s="22"/>
      <c r="B31" s="3"/>
      <c r="C31" s="3"/>
      <c r="D31" s="3"/>
      <c r="E31" s="18" t="str">
        <f t="shared" si="7"/>
        <v/>
      </c>
      <c r="F31" s="18" t="e">
        <f t="shared" si="8"/>
        <v>#VALUE!</v>
      </c>
      <c r="G31" s="18" t="str">
        <f t="shared" si="9"/>
        <v/>
      </c>
      <c r="H31" s="18" t="e">
        <f t="shared" si="10"/>
        <v>#VALUE!</v>
      </c>
      <c r="I31" s="18" t="e">
        <f t="shared" si="11"/>
        <v>#VALUE!</v>
      </c>
      <c r="J31" s="18" t="e">
        <f>VLOOKUP(E31,D2数据库!C:K,2,0)</f>
        <v>#N/A</v>
      </c>
      <c r="K31" s="18" t="e">
        <f>VLOOKUP(E31,D2数据库!C:K,3,0)</f>
        <v>#N/A</v>
      </c>
      <c r="L31" s="19" t="e">
        <f t="shared" si="5"/>
        <v>#VALUE!</v>
      </c>
      <c r="M31" s="18" t="e">
        <f>VLOOKUP(E31,D2数据库!C:K,4,0)</f>
        <v>#N/A</v>
      </c>
      <c r="N31" s="18" t="e">
        <f>VLOOKUP(E31,D2数据库!C:K,5,0)</f>
        <v>#N/A</v>
      </c>
      <c r="O31" s="18"/>
      <c r="P31" s="18" t="e">
        <f>VLOOKUP(E31,D2数据库!C:K,6,0)</f>
        <v>#N/A</v>
      </c>
      <c r="Q31" s="18" t="e">
        <f>VLOOKUP(E31,D2数据库!C:K,7,0)</f>
        <v>#N/A</v>
      </c>
      <c r="R31" s="19">
        <f t="shared" si="6"/>
        <v>0</v>
      </c>
      <c r="S31" s="18" t="e">
        <f>VLOOKUP(E31,D2数据库!C:K,8,0)</f>
        <v>#N/A</v>
      </c>
      <c r="T31" s="18" t="e">
        <f>VLOOKUP(E31,D2数据库!C:K,9,0)</f>
        <v>#N/A</v>
      </c>
      <c r="U31" s="18"/>
    </row>
    <row r="32" spans="1:21" x14ac:dyDescent="0.25">
      <c r="A32" s="22"/>
      <c r="B32" s="3"/>
      <c r="C32" s="3"/>
      <c r="D32" s="3"/>
      <c r="E32" s="18" t="str">
        <f t="shared" si="7"/>
        <v/>
      </c>
      <c r="F32" s="18" t="e">
        <f t="shared" si="8"/>
        <v>#VALUE!</v>
      </c>
      <c r="G32" s="18" t="str">
        <f t="shared" si="9"/>
        <v/>
      </c>
      <c r="H32" s="18" t="e">
        <f t="shared" si="10"/>
        <v>#VALUE!</v>
      </c>
      <c r="I32" s="18" t="e">
        <f t="shared" si="11"/>
        <v>#VALUE!</v>
      </c>
      <c r="J32" s="18" t="e">
        <f>VLOOKUP(E32,D2数据库!C:K,2,0)</f>
        <v>#N/A</v>
      </c>
      <c r="K32" s="18" t="e">
        <f>VLOOKUP(E32,D2数据库!C:K,3,0)</f>
        <v>#N/A</v>
      </c>
      <c r="L32" s="19" t="e">
        <f t="shared" si="5"/>
        <v>#VALUE!</v>
      </c>
      <c r="M32" s="18" t="e">
        <f>VLOOKUP(E32,D2数据库!C:K,4,0)</f>
        <v>#N/A</v>
      </c>
      <c r="N32" s="18" t="e">
        <f>VLOOKUP(E32,D2数据库!C:K,5,0)</f>
        <v>#N/A</v>
      </c>
      <c r="O32" s="18"/>
      <c r="P32" s="18" t="e">
        <f>VLOOKUP(E32,D2数据库!C:K,6,0)</f>
        <v>#N/A</v>
      </c>
      <c r="Q32" s="18" t="e">
        <f>VLOOKUP(E32,D2数据库!C:K,7,0)</f>
        <v>#N/A</v>
      </c>
      <c r="R32" s="19">
        <f t="shared" si="6"/>
        <v>0</v>
      </c>
      <c r="S32" s="18" t="e">
        <f>VLOOKUP(E32,D2数据库!C:K,8,0)</f>
        <v>#N/A</v>
      </c>
      <c r="T32" s="18" t="e">
        <f>VLOOKUP(E32,D2数据库!C:K,9,0)</f>
        <v>#N/A</v>
      </c>
      <c r="U32" s="18"/>
    </row>
    <row r="33" spans="1:21" x14ac:dyDescent="0.25">
      <c r="A33" s="22"/>
      <c r="B33" s="3"/>
      <c r="C33" s="3"/>
      <c r="D33" s="3"/>
      <c r="E33" s="18" t="str">
        <f t="shared" si="7"/>
        <v/>
      </c>
      <c r="F33" s="18" t="e">
        <f t="shared" si="8"/>
        <v>#VALUE!</v>
      </c>
      <c r="G33" s="18" t="str">
        <f t="shared" si="9"/>
        <v/>
      </c>
      <c r="H33" s="18" t="e">
        <f t="shared" si="10"/>
        <v>#VALUE!</v>
      </c>
      <c r="I33" s="18" t="e">
        <f t="shared" si="11"/>
        <v>#VALUE!</v>
      </c>
      <c r="J33" s="18" t="e">
        <f>VLOOKUP(E33,D2数据库!C:K,2,0)</f>
        <v>#N/A</v>
      </c>
      <c r="K33" s="18" t="e">
        <f>VLOOKUP(E33,D2数据库!C:K,3,0)</f>
        <v>#N/A</v>
      </c>
      <c r="L33" s="19" t="e">
        <f t="shared" si="5"/>
        <v>#VALUE!</v>
      </c>
      <c r="M33" s="18" t="e">
        <f>VLOOKUP(E33,D2数据库!C:K,4,0)</f>
        <v>#N/A</v>
      </c>
      <c r="N33" s="18" t="e">
        <f>VLOOKUP(E33,D2数据库!C:K,5,0)</f>
        <v>#N/A</v>
      </c>
      <c r="O33" s="18"/>
      <c r="P33" s="18" t="e">
        <f>VLOOKUP(E33,D2数据库!C:K,6,0)</f>
        <v>#N/A</v>
      </c>
      <c r="Q33" s="18" t="e">
        <f>VLOOKUP(E33,D2数据库!C:K,7,0)</f>
        <v>#N/A</v>
      </c>
      <c r="R33" s="19">
        <f t="shared" si="6"/>
        <v>0</v>
      </c>
      <c r="S33" s="18" t="e">
        <f>VLOOKUP(E33,D2数据库!C:K,8,0)</f>
        <v>#N/A</v>
      </c>
      <c r="T33" s="18" t="e">
        <f>VLOOKUP(E33,D2数据库!C:K,9,0)</f>
        <v>#N/A</v>
      </c>
      <c r="U33" s="18"/>
    </row>
    <row r="34" spans="1:21" x14ac:dyDescent="0.25">
      <c r="A34" s="22"/>
      <c r="B34" s="3"/>
      <c r="C34" s="3"/>
      <c r="D34" s="3"/>
      <c r="E34" s="18" t="str">
        <f t="shared" si="7"/>
        <v/>
      </c>
      <c r="F34" s="18" t="e">
        <f t="shared" si="8"/>
        <v>#VALUE!</v>
      </c>
      <c r="G34" s="18" t="str">
        <f t="shared" si="9"/>
        <v/>
      </c>
      <c r="H34" s="18" t="e">
        <f t="shared" si="10"/>
        <v>#VALUE!</v>
      </c>
      <c r="I34" s="18" t="e">
        <f t="shared" si="11"/>
        <v>#VALUE!</v>
      </c>
      <c r="J34" s="18" t="e">
        <f>VLOOKUP(E34,D2数据库!C:K,2,0)</f>
        <v>#N/A</v>
      </c>
      <c r="K34" s="18" t="e">
        <f>VLOOKUP(E34,D2数据库!C:K,3,0)</f>
        <v>#N/A</v>
      </c>
      <c r="L34" s="19" t="e">
        <f t="shared" si="5"/>
        <v>#VALUE!</v>
      </c>
      <c r="M34" s="18" t="e">
        <f>VLOOKUP(E34,D2数据库!C:K,4,0)</f>
        <v>#N/A</v>
      </c>
      <c r="N34" s="18" t="e">
        <f>VLOOKUP(E34,D2数据库!C:K,5,0)</f>
        <v>#N/A</v>
      </c>
      <c r="O34" s="18"/>
      <c r="P34" s="18" t="e">
        <f>VLOOKUP(E34,D2数据库!C:K,6,0)</f>
        <v>#N/A</v>
      </c>
      <c r="Q34" s="18" t="e">
        <f>VLOOKUP(E34,D2数据库!C:K,7,0)</f>
        <v>#N/A</v>
      </c>
      <c r="R34" s="19">
        <f t="shared" si="6"/>
        <v>0</v>
      </c>
      <c r="S34" s="18" t="e">
        <f>VLOOKUP(E34,D2数据库!C:K,8,0)</f>
        <v>#N/A</v>
      </c>
      <c r="T34" s="18" t="e">
        <f>VLOOKUP(E34,D2数据库!C:K,9,0)</f>
        <v>#N/A</v>
      </c>
      <c r="U34" s="18"/>
    </row>
    <row r="35" spans="1:21" x14ac:dyDescent="0.25">
      <c r="A35" s="22"/>
      <c r="B35" s="3"/>
      <c r="C35" s="3"/>
      <c r="D35" s="3"/>
      <c r="E35" s="18" t="str">
        <f t="shared" si="7"/>
        <v/>
      </c>
      <c r="F35" s="18" t="e">
        <f t="shared" si="8"/>
        <v>#VALUE!</v>
      </c>
      <c r="G35" s="18" t="str">
        <f t="shared" si="9"/>
        <v/>
      </c>
      <c r="H35" s="18" t="e">
        <f t="shared" si="10"/>
        <v>#VALUE!</v>
      </c>
      <c r="I35" s="18" t="e">
        <f t="shared" si="11"/>
        <v>#VALUE!</v>
      </c>
      <c r="J35" s="18" t="e">
        <f>VLOOKUP(E35,D2数据库!C:K,2,0)</f>
        <v>#N/A</v>
      </c>
      <c r="K35" s="18" t="e">
        <f>VLOOKUP(E35,D2数据库!C:K,3,0)</f>
        <v>#N/A</v>
      </c>
      <c r="L35" s="19" t="e">
        <f t="shared" si="5"/>
        <v>#VALUE!</v>
      </c>
      <c r="M35" s="18" t="e">
        <f>VLOOKUP(E35,D2数据库!C:K,4,0)</f>
        <v>#N/A</v>
      </c>
      <c r="N35" s="18" t="e">
        <f>VLOOKUP(E35,D2数据库!C:K,5,0)</f>
        <v>#N/A</v>
      </c>
      <c r="O35" s="18"/>
      <c r="P35" s="18" t="e">
        <f>VLOOKUP(E35,D2数据库!C:K,6,0)</f>
        <v>#N/A</v>
      </c>
      <c r="Q35" s="18" t="e">
        <f>VLOOKUP(E35,D2数据库!C:K,7,0)</f>
        <v>#N/A</v>
      </c>
      <c r="R35" s="19">
        <f t="shared" si="6"/>
        <v>0</v>
      </c>
      <c r="S35" s="18" t="e">
        <f>VLOOKUP(E35,D2数据库!C:K,8,0)</f>
        <v>#N/A</v>
      </c>
      <c r="T35" s="18" t="e">
        <f>VLOOKUP(E35,D2数据库!C:K,9,0)</f>
        <v>#N/A</v>
      </c>
      <c r="U35" s="18"/>
    </row>
    <row r="36" spans="1:21" x14ac:dyDescent="0.25">
      <c r="A36" s="22"/>
      <c r="B36" s="3"/>
      <c r="C36" s="3"/>
      <c r="D36" s="3"/>
      <c r="E36" s="18" t="str">
        <f t="shared" si="7"/>
        <v/>
      </c>
      <c r="F36" s="18" t="e">
        <f t="shared" si="8"/>
        <v>#VALUE!</v>
      </c>
      <c r="G36" s="18" t="str">
        <f t="shared" si="9"/>
        <v/>
      </c>
      <c r="H36" s="18" t="e">
        <f t="shared" si="10"/>
        <v>#VALUE!</v>
      </c>
      <c r="I36" s="18" t="e">
        <f t="shared" si="11"/>
        <v>#VALUE!</v>
      </c>
      <c r="J36" s="18" t="e">
        <f>VLOOKUP(E36,D2数据库!C:K,2,0)</f>
        <v>#N/A</v>
      </c>
      <c r="K36" s="18" t="e">
        <f>VLOOKUP(E36,D2数据库!C:K,3,0)</f>
        <v>#N/A</v>
      </c>
      <c r="L36" s="19" t="e">
        <f t="shared" si="5"/>
        <v>#VALUE!</v>
      </c>
      <c r="M36" s="18" t="e">
        <f>VLOOKUP(E36,D2数据库!C:K,4,0)</f>
        <v>#N/A</v>
      </c>
      <c r="N36" s="18" t="e">
        <f>VLOOKUP(E36,D2数据库!C:K,5,0)</f>
        <v>#N/A</v>
      </c>
      <c r="O36" s="18"/>
      <c r="P36" s="18" t="e">
        <f>VLOOKUP(E36,D2数据库!C:K,6,0)</f>
        <v>#N/A</v>
      </c>
      <c r="Q36" s="18" t="e">
        <f>VLOOKUP(E36,D2数据库!C:K,7,0)</f>
        <v>#N/A</v>
      </c>
      <c r="R36" s="19">
        <f t="shared" si="6"/>
        <v>0</v>
      </c>
      <c r="S36" s="18" t="e">
        <f>VLOOKUP(E36,D2数据库!C:K,8,0)</f>
        <v>#N/A</v>
      </c>
      <c r="T36" s="18" t="e">
        <f>VLOOKUP(E36,D2数据库!C:K,9,0)</f>
        <v>#N/A</v>
      </c>
      <c r="U36" s="18"/>
    </row>
    <row r="37" spans="1:21" x14ac:dyDescent="0.25">
      <c r="A37" s="22"/>
      <c r="B37" s="3"/>
      <c r="C37" s="3"/>
      <c r="D37" s="3"/>
      <c r="E37" s="18" t="str">
        <f t="shared" si="7"/>
        <v/>
      </c>
      <c r="F37" s="18" t="e">
        <f t="shared" si="8"/>
        <v>#VALUE!</v>
      </c>
      <c r="G37" s="18" t="str">
        <f t="shared" si="9"/>
        <v/>
      </c>
      <c r="H37" s="18" t="e">
        <f t="shared" si="10"/>
        <v>#VALUE!</v>
      </c>
      <c r="I37" s="18" t="e">
        <f t="shared" si="11"/>
        <v>#VALUE!</v>
      </c>
      <c r="J37" s="18" t="e">
        <f>VLOOKUP(E37,D2数据库!C:K,2,0)</f>
        <v>#N/A</v>
      </c>
      <c r="K37" s="18" t="e">
        <f>VLOOKUP(E37,D2数据库!C:K,3,0)</f>
        <v>#N/A</v>
      </c>
      <c r="L37" s="19" t="e">
        <f t="shared" si="5"/>
        <v>#VALUE!</v>
      </c>
      <c r="M37" s="18" t="e">
        <f>VLOOKUP(E37,D2数据库!C:K,4,0)</f>
        <v>#N/A</v>
      </c>
      <c r="N37" s="18" t="e">
        <f>VLOOKUP(E37,D2数据库!C:K,5,0)</f>
        <v>#N/A</v>
      </c>
      <c r="O37" s="18"/>
      <c r="P37" s="18" t="e">
        <f>VLOOKUP(E37,D2数据库!C:K,6,0)</f>
        <v>#N/A</v>
      </c>
      <c r="Q37" s="18" t="e">
        <f>VLOOKUP(E37,D2数据库!C:K,7,0)</f>
        <v>#N/A</v>
      </c>
      <c r="R37" s="19">
        <f t="shared" si="6"/>
        <v>0</v>
      </c>
      <c r="S37" s="18" t="e">
        <f>VLOOKUP(E37,D2数据库!C:K,8,0)</f>
        <v>#N/A</v>
      </c>
      <c r="T37" s="18" t="e">
        <f>VLOOKUP(E37,D2数据库!C:K,9,0)</f>
        <v>#N/A</v>
      </c>
      <c r="U37" s="18"/>
    </row>
    <row r="38" spans="1:21" x14ac:dyDescent="0.25">
      <c r="A38" s="22"/>
      <c r="B38" s="3"/>
      <c r="C38" s="3"/>
      <c r="D38" s="3"/>
      <c r="E38" s="18" t="str">
        <f t="shared" si="7"/>
        <v/>
      </c>
      <c r="F38" s="18" t="e">
        <f t="shared" si="8"/>
        <v>#VALUE!</v>
      </c>
      <c r="G38" s="18" t="str">
        <f t="shared" si="9"/>
        <v/>
      </c>
      <c r="H38" s="18" t="e">
        <f t="shared" si="10"/>
        <v>#VALUE!</v>
      </c>
      <c r="I38" s="18" t="e">
        <f t="shared" si="11"/>
        <v>#VALUE!</v>
      </c>
      <c r="J38" s="18" t="e">
        <f>VLOOKUP(E38,D2数据库!C:K,2,0)</f>
        <v>#N/A</v>
      </c>
      <c r="K38" s="18" t="e">
        <f>VLOOKUP(E38,D2数据库!C:K,3,0)</f>
        <v>#N/A</v>
      </c>
      <c r="L38" s="19" t="e">
        <f t="shared" si="5"/>
        <v>#VALUE!</v>
      </c>
      <c r="M38" s="18" t="e">
        <f>VLOOKUP(E38,D2数据库!C:K,4,0)</f>
        <v>#N/A</v>
      </c>
      <c r="N38" s="18" t="e">
        <f>VLOOKUP(E38,D2数据库!C:K,5,0)</f>
        <v>#N/A</v>
      </c>
      <c r="O38" s="18"/>
      <c r="P38" s="18" t="e">
        <f>VLOOKUP(E38,D2数据库!C:K,6,0)</f>
        <v>#N/A</v>
      </c>
      <c r="Q38" s="18" t="e">
        <f>VLOOKUP(E38,D2数据库!C:K,7,0)</f>
        <v>#N/A</v>
      </c>
      <c r="R38" s="19">
        <f t="shared" si="6"/>
        <v>0</v>
      </c>
      <c r="S38" s="18" t="e">
        <f>VLOOKUP(E38,D2数据库!C:K,8,0)</f>
        <v>#N/A</v>
      </c>
      <c r="T38" s="18" t="e">
        <f>VLOOKUP(E38,D2数据库!C:K,9,0)</f>
        <v>#N/A</v>
      </c>
      <c r="U38" s="18"/>
    </row>
    <row r="39" spans="1:21" x14ac:dyDescent="0.25">
      <c r="A39" s="22"/>
      <c r="B39" s="3"/>
      <c r="C39" s="3"/>
      <c r="D39" s="3"/>
      <c r="E39" s="18" t="str">
        <f t="shared" si="7"/>
        <v/>
      </c>
      <c r="F39" s="18" t="e">
        <f t="shared" si="8"/>
        <v>#VALUE!</v>
      </c>
      <c r="G39" s="18" t="str">
        <f t="shared" si="9"/>
        <v/>
      </c>
      <c r="H39" s="18" t="e">
        <f t="shared" si="10"/>
        <v>#VALUE!</v>
      </c>
      <c r="I39" s="18" t="e">
        <f t="shared" si="11"/>
        <v>#VALUE!</v>
      </c>
      <c r="J39" s="18" t="e">
        <f>VLOOKUP(E39,D2数据库!C:K,2,0)</f>
        <v>#N/A</v>
      </c>
      <c r="K39" s="18" t="e">
        <f>VLOOKUP(E39,D2数据库!C:K,3,0)</f>
        <v>#N/A</v>
      </c>
      <c r="L39" s="19" t="e">
        <f t="shared" si="5"/>
        <v>#VALUE!</v>
      </c>
      <c r="M39" s="18" t="e">
        <f>VLOOKUP(E39,D2数据库!C:K,4,0)</f>
        <v>#N/A</v>
      </c>
      <c r="N39" s="18" t="e">
        <f>VLOOKUP(E39,D2数据库!C:K,5,0)</f>
        <v>#N/A</v>
      </c>
      <c r="O39" s="18"/>
      <c r="P39" s="18" t="e">
        <f>VLOOKUP(E39,D2数据库!C:K,6,0)</f>
        <v>#N/A</v>
      </c>
      <c r="Q39" s="18" t="e">
        <f>VLOOKUP(E39,D2数据库!C:K,7,0)</f>
        <v>#N/A</v>
      </c>
      <c r="R39" s="19">
        <f t="shared" si="6"/>
        <v>0</v>
      </c>
      <c r="S39" s="18" t="e">
        <f>VLOOKUP(E39,D2数据库!C:K,8,0)</f>
        <v>#N/A</v>
      </c>
      <c r="T39" s="18" t="e">
        <f>VLOOKUP(E39,D2数据库!C:K,9,0)</f>
        <v>#N/A</v>
      </c>
      <c r="U39" s="18"/>
    </row>
    <row r="40" spans="1:21" x14ac:dyDescent="0.25">
      <c r="A40" s="22"/>
      <c r="B40" s="3"/>
      <c r="C40" s="3"/>
      <c r="D40" s="3"/>
      <c r="E40" s="18" t="str">
        <f t="shared" si="7"/>
        <v/>
      </c>
      <c r="F40" s="18" t="e">
        <f t="shared" si="8"/>
        <v>#VALUE!</v>
      </c>
      <c r="G40" s="18" t="str">
        <f t="shared" si="9"/>
        <v/>
      </c>
      <c r="H40" s="18" t="e">
        <f t="shared" si="10"/>
        <v>#VALUE!</v>
      </c>
      <c r="I40" s="18" t="e">
        <f t="shared" si="11"/>
        <v>#VALUE!</v>
      </c>
      <c r="J40" s="18" t="e">
        <f>VLOOKUP(E40,D2数据库!C:K,2,0)</f>
        <v>#N/A</v>
      </c>
      <c r="K40" s="18" t="e">
        <f>VLOOKUP(E40,D2数据库!C:K,3,0)</f>
        <v>#N/A</v>
      </c>
      <c r="L40" s="19" t="e">
        <f t="shared" si="5"/>
        <v>#VALUE!</v>
      </c>
      <c r="M40" s="18" t="e">
        <f>VLOOKUP(E40,D2数据库!C:K,4,0)</f>
        <v>#N/A</v>
      </c>
      <c r="N40" s="18" t="e">
        <f>VLOOKUP(E40,D2数据库!C:K,5,0)</f>
        <v>#N/A</v>
      </c>
      <c r="O40" s="18"/>
      <c r="P40" s="18" t="e">
        <f>VLOOKUP(E40,D2数据库!C:K,6,0)</f>
        <v>#N/A</v>
      </c>
      <c r="Q40" s="18" t="e">
        <f>VLOOKUP(E40,D2数据库!C:K,7,0)</f>
        <v>#N/A</v>
      </c>
      <c r="R40" s="19">
        <f t="shared" si="6"/>
        <v>0</v>
      </c>
      <c r="S40" s="18" t="e">
        <f>VLOOKUP(E40,D2数据库!C:K,8,0)</f>
        <v>#N/A</v>
      </c>
      <c r="T40" s="18" t="e">
        <f>VLOOKUP(E40,D2数据库!C:K,9,0)</f>
        <v>#N/A</v>
      </c>
      <c r="U40" s="18"/>
    </row>
    <row r="41" spans="1:21" x14ac:dyDescent="0.25">
      <c r="A41" s="22"/>
      <c r="B41" s="3"/>
      <c r="C41" s="3"/>
      <c r="D41" s="3"/>
      <c r="E41" s="18" t="str">
        <f t="shared" si="7"/>
        <v/>
      </c>
      <c r="F41" s="18" t="e">
        <f t="shared" si="8"/>
        <v>#VALUE!</v>
      </c>
      <c r="G41" s="18" t="str">
        <f t="shared" si="9"/>
        <v/>
      </c>
      <c r="H41" s="18" t="e">
        <f t="shared" si="10"/>
        <v>#VALUE!</v>
      </c>
      <c r="I41" s="18" t="e">
        <f t="shared" si="11"/>
        <v>#VALUE!</v>
      </c>
      <c r="J41" s="18" t="e">
        <f>VLOOKUP(E41,D2数据库!C:K,2,0)</f>
        <v>#N/A</v>
      </c>
      <c r="K41" s="18" t="e">
        <f>VLOOKUP(E41,D2数据库!C:K,3,0)</f>
        <v>#N/A</v>
      </c>
      <c r="L41" s="19" t="e">
        <f t="shared" si="5"/>
        <v>#VALUE!</v>
      </c>
      <c r="M41" s="18" t="e">
        <f>VLOOKUP(E41,D2数据库!C:K,4,0)</f>
        <v>#N/A</v>
      </c>
      <c r="N41" s="18" t="e">
        <f>VLOOKUP(E41,D2数据库!C:K,5,0)</f>
        <v>#N/A</v>
      </c>
      <c r="O41" s="18"/>
      <c r="P41" s="18" t="e">
        <f>VLOOKUP(E41,D2数据库!C:K,6,0)</f>
        <v>#N/A</v>
      </c>
      <c r="Q41" s="18" t="e">
        <f>VLOOKUP(E41,D2数据库!C:K,7,0)</f>
        <v>#N/A</v>
      </c>
      <c r="R41" s="19">
        <f t="shared" si="6"/>
        <v>0</v>
      </c>
      <c r="S41" s="18" t="e">
        <f>VLOOKUP(E41,D2数据库!C:K,8,0)</f>
        <v>#N/A</v>
      </c>
      <c r="T41" s="18" t="e">
        <f>VLOOKUP(E41,D2数据库!C:K,9,0)</f>
        <v>#N/A</v>
      </c>
      <c r="U41" s="18"/>
    </row>
    <row r="42" spans="1:21" x14ac:dyDescent="0.25">
      <c r="A42" s="22"/>
      <c r="B42" s="3"/>
      <c r="C42" s="3"/>
      <c r="D42" s="3"/>
      <c r="E42" s="18" t="str">
        <f t="shared" si="7"/>
        <v/>
      </c>
      <c r="F42" s="18" t="e">
        <f t="shared" si="8"/>
        <v>#VALUE!</v>
      </c>
      <c r="G42" s="18" t="str">
        <f t="shared" si="9"/>
        <v/>
      </c>
      <c r="H42" s="18" t="e">
        <f t="shared" si="10"/>
        <v>#VALUE!</v>
      </c>
      <c r="I42" s="18" t="e">
        <f t="shared" si="11"/>
        <v>#VALUE!</v>
      </c>
      <c r="J42" s="18" t="e">
        <f>VLOOKUP(E42,D2数据库!C:K,2,0)</f>
        <v>#N/A</v>
      </c>
      <c r="K42" s="18" t="e">
        <f>VLOOKUP(E42,D2数据库!C:K,3,0)</f>
        <v>#N/A</v>
      </c>
      <c r="L42" s="19" t="e">
        <f t="shared" si="5"/>
        <v>#VALUE!</v>
      </c>
      <c r="M42" s="18" t="e">
        <f>VLOOKUP(E42,D2数据库!C:K,4,0)</f>
        <v>#N/A</v>
      </c>
      <c r="N42" s="18" t="e">
        <f>VLOOKUP(E42,D2数据库!C:K,5,0)</f>
        <v>#N/A</v>
      </c>
      <c r="O42" s="18"/>
      <c r="P42" s="18" t="e">
        <f>VLOOKUP(E42,D2数据库!C:K,6,0)</f>
        <v>#N/A</v>
      </c>
      <c r="Q42" s="18" t="e">
        <f>VLOOKUP(E42,D2数据库!C:K,7,0)</f>
        <v>#N/A</v>
      </c>
      <c r="R42" s="19">
        <f t="shared" si="6"/>
        <v>0</v>
      </c>
      <c r="S42" s="18" t="e">
        <f>VLOOKUP(E42,D2数据库!C:K,8,0)</f>
        <v>#N/A</v>
      </c>
      <c r="T42" s="18" t="e">
        <f>VLOOKUP(E42,D2数据库!C:K,9,0)</f>
        <v>#N/A</v>
      </c>
      <c r="U42" s="18"/>
    </row>
    <row r="43" spans="1:21" x14ac:dyDescent="0.25">
      <c r="A43" s="22"/>
      <c r="B43" s="3"/>
      <c r="C43" s="3"/>
      <c r="D43" s="3"/>
      <c r="E43" s="18" t="str">
        <f t="shared" si="7"/>
        <v/>
      </c>
      <c r="F43" s="18" t="e">
        <f t="shared" si="8"/>
        <v>#VALUE!</v>
      </c>
      <c r="G43" s="18" t="str">
        <f t="shared" si="9"/>
        <v/>
      </c>
      <c r="H43" s="18" t="e">
        <f t="shared" si="10"/>
        <v>#VALUE!</v>
      </c>
      <c r="I43" s="18" t="e">
        <f t="shared" si="11"/>
        <v>#VALUE!</v>
      </c>
      <c r="J43" s="18" t="e">
        <f>VLOOKUP(E43,D2数据库!C:K,2,0)</f>
        <v>#N/A</v>
      </c>
      <c r="K43" s="18" t="e">
        <f>VLOOKUP(E43,D2数据库!C:K,3,0)</f>
        <v>#N/A</v>
      </c>
      <c r="L43" s="19" t="e">
        <f t="shared" si="5"/>
        <v>#VALUE!</v>
      </c>
      <c r="M43" s="18" t="e">
        <f>VLOOKUP(E43,D2数据库!C:K,4,0)</f>
        <v>#N/A</v>
      </c>
      <c r="N43" s="18" t="e">
        <f>VLOOKUP(E43,D2数据库!C:K,5,0)</f>
        <v>#N/A</v>
      </c>
      <c r="O43" s="18"/>
      <c r="P43" s="18" t="e">
        <f>VLOOKUP(E43,D2数据库!C:K,6,0)</f>
        <v>#N/A</v>
      </c>
      <c r="Q43" s="18" t="e">
        <f>VLOOKUP(E43,D2数据库!C:K,7,0)</f>
        <v>#N/A</v>
      </c>
      <c r="R43" s="19">
        <f t="shared" si="6"/>
        <v>0</v>
      </c>
      <c r="S43" s="18" t="e">
        <f>VLOOKUP(E43,D2数据库!C:K,8,0)</f>
        <v>#N/A</v>
      </c>
      <c r="T43" s="18" t="e">
        <f>VLOOKUP(E43,D2数据库!C:K,9,0)</f>
        <v>#N/A</v>
      </c>
      <c r="U43" s="18"/>
    </row>
    <row r="44" spans="1:21" x14ac:dyDescent="0.25">
      <c r="A44" s="22"/>
      <c r="B44" s="3"/>
      <c r="C44" s="3"/>
      <c r="D44" s="3"/>
      <c r="E44" s="18" t="str">
        <f t="shared" si="7"/>
        <v/>
      </c>
      <c r="F44" s="18" t="e">
        <f t="shared" si="8"/>
        <v>#VALUE!</v>
      </c>
      <c r="G44" s="18" t="str">
        <f t="shared" si="9"/>
        <v/>
      </c>
      <c r="H44" s="18" t="e">
        <f t="shared" si="10"/>
        <v>#VALUE!</v>
      </c>
      <c r="I44" s="18" t="e">
        <f t="shared" si="11"/>
        <v>#VALUE!</v>
      </c>
      <c r="J44" s="18" t="e">
        <f>VLOOKUP(E44,D2数据库!C:K,2,0)</f>
        <v>#N/A</v>
      </c>
      <c r="K44" s="18" t="e">
        <f>VLOOKUP(E44,D2数据库!C:K,3,0)</f>
        <v>#N/A</v>
      </c>
      <c r="L44" s="19" t="e">
        <f t="shared" si="5"/>
        <v>#VALUE!</v>
      </c>
      <c r="M44" s="18" t="e">
        <f>VLOOKUP(E44,D2数据库!C:K,4,0)</f>
        <v>#N/A</v>
      </c>
      <c r="N44" s="18" t="e">
        <f>VLOOKUP(E44,D2数据库!C:K,5,0)</f>
        <v>#N/A</v>
      </c>
      <c r="O44" s="18"/>
      <c r="P44" s="18" t="e">
        <f>VLOOKUP(E44,D2数据库!C:K,6,0)</f>
        <v>#N/A</v>
      </c>
      <c r="Q44" s="18" t="e">
        <f>VLOOKUP(E44,D2数据库!C:K,7,0)</f>
        <v>#N/A</v>
      </c>
      <c r="R44" s="19">
        <f t="shared" si="6"/>
        <v>0</v>
      </c>
      <c r="S44" s="18" t="e">
        <f>VLOOKUP(E44,D2数据库!C:K,8,0)</f>
        <v>#N/A</v>
      </c>
      <c r="T44" s="18" t="e">
        <f>VLOOKUP(E44,D2数据库!C:K,9,0)</f>
        <v>#N/A</v>
      </c>
      <c r="U44" s="18"/>
    </row>
    <row r="45" spans="1:21" x14ac:dyDescent="0.25">
      <c r="A45" s="22"/>
      <c r="B45" s="3"/>
      <c r="C45" s="3"/>
      <c r="D45" s="3"/>
      <c r="E45" s="18" t="str">
        <f t="shared" si="7"/>
        <v/>
      </c>
      <c r="F45" s="18" t="e">
        <f t="shared" si="8"/>
        <v>#VALUE!</v>
      </c>
      <c r="G45" s="18" t="str">
        <f t="shared" si="9"/>
        <v/>
      </c>
      <c r="H45" s="18" t="e">
        <f t="shared" si="10"/>
        <v>#VALUE!</v>
      </c>
      <c r="I45" s="18" t="e">
        <f t="shared" si="11"/>
        <v>#VALUE!</v>
      </c>
      <c r="J45" s="18" t="e">
        <f>VLOOKUP(E45,D2数据库!C:K,2,0)</f>
        <v>#N/A</v>
      </c>
      <c r="K45" s="18" t="e">
        <f>VLOOKUP(E45,D2数据库!C:K,3,0)</f>
        <v>#N/A</v>
      </c>
      <c r="L45" s="19" t="e">
        <f t="shared" si="5"/>
        <v>#VALUE!</v>
      </c>
      <c r="M45" s="18" t="e">
        <f>VLOOKUP(E45,D2数据库!C:K,4,0)</f>
        <v>#N/A</v>
      </c>
      <c r="N45" s="18" t="e">
        <f>VLOOKUP(E45,D2数据库!C:K,5,0)</f>
        <v>#N/A</v>
      </c>
      <c r="O45" s="18"/>
      <c r="P45" s="18" t="e">
        <f>VLOOKUP(E45,D2数据库!C:K,6,0)</f>
        <v>#N/A</v>
      </c>
      <c r="Q45" s="18" t="e">
        <f>VLOOKUP(E45,D2数据库!C:K,7,0)</f>
        <v>#N/A</v>
      </c>
      <c r="R45" s="19">
        <f t="shared" si="6"/>
        <v>0</v>
      </c>
      <c r="S45" s="18" t="e">
        <f>VLOOKUP(E45,D2数据库!C:K,8,0)</f>
        <v>#N/A</v>
      </c>
      <c r="T45" s="18" t="e">
        <f>VLOOKUP(E45,D2数据库!C:K,9,0)</f>
        <v>#N/A</v>
      </c>
      <c r="U45" s="18"/>
    </row>
    <row r="46" spans="1:21" x14ac:dyDescent="0.25">
      <c r="A46" s="22"/>
      <c r="B46" s="3"/>
      <c r="C46" s="3"/>
      <c r="D46" s="3"/>
      <c r="E46" s="18" t="str">
        <f t="shared" si="7"/>
        <v/>
      </c>
      <c r="F46" s="18" t="e">
        <f t="shared" si="8"/>
        <v>#VALUE!</v>
      </c>
      <c r="G46" s="18" t="str">
        <f t="shared" si="9"/>
        <v/>
      </c>
      <c r="H46" s="18" t="e">
        <f t="shared" si="10"/>
        <v>#VALUE!</v>
      </c>
      <c r="I46" s="18" t="e">
        <f t="shared" si="11"/>
        <v>#VALUE!</v>
      </c>
      <c r="J46" s="18" t="e">
        <f>VLOOKUP(E46,D2数据库!C:K,2,0)</f>
        <v>#N/A</v>
      </c>
      <c r="K46" s="18" t="e">
        <f>VLOOKUP(E46,D2数据库!C:K,3,0)</f>
        <v>#N/A</v>
      </c>
      <c r="L46" s="19" t="e">
        <f t="shared" si="5"/>
        <v>#VALUE!</v>
      </c>
      <c r="M46" s="18" t="e">
        <f>VLOOKUP(E46,D2数据库!C:K,4,0)</f>
        <v>#N/A</v>
      </c>
      <c r="N46" s="18" t="e">
        <f>VLOOKUP(E46,D2数据库!C:K,5,0)</f>
        <v>#N/A</v>
      </c>
      <c r="O46" s="18"/>
      <c r="P46" s="18" t="e">
        <f>VLOOKUP(E46,D2数据库!C:K,6,0)</f>
        <v>#N/A</v>
      </c>
      <c r="Q46" s="18" t="e">
        <f>VLOOKUP(E46,D2数据库!C:K,7,0)</f>
        <v>#N/A</v>
      </c>
      <c r="R46" s="19">
        <f t="shared" si="6"/>
        <v>0</v>
      </c>
      <c r="S46" s="18" t="e">
        <f>VLOOKUP(E46,D2数据库!C:K,8,0)</f>
        <v>#N/A</v>
      </c>
      <c r="T46" s="18" t="e">
        <f>VLOOKUP(E46,D2数据库!C:K,9,0)</f>
        <v>#N/A</v>
      </c>
      <c r="U46" s="18"/>
    </row>
    <row r="47" spans="1:21" x14ac:dyDescent="0.25">
      <c r="A47" s="22"/>
      <c r="B47" s="3"/>
      <c r="C47" s="3"/>
      <c r="D47" s="3"/>
      <c r="E47" s="18" t="str">
        <f t="shared" si="7"/>
        <v/>
      </c>
      <c r="F47" s="18" t="e">
        <f t="shared" si="8"/>
        <v>#VALUE!</v>
      </c>
      <c r="G47" s="18" t="str">
        <f t="shared" si="9"/>
        <v/>
      </c>
      <c r="H47" s="18" t="e">
        <f t="shared" si="10"/>
        <v>#VALUE!</v>
      </c>
      <c r="I47" s="18" t="e">
        <f t="shared" si="11"/>
        <v>#VALUE!</v>
      </c>
      <c r="J47" s="18" t="e">
        <f>VLOOKUP(E47,D2数据库!C:K,2,0)</f>
        <v>#N/A</v>
      </c>
      <c r="K47" s="18" t="e">
        <f>VLOOKUP(E47,D2数据库!C:K,3,0)</f>
        <v>#N/A</v>
      </c>
      <c r="L47" s="19" t="e">
        <f t="shared" si="5"/>
        <v>#VALUE!</v>
      </c>
      <c r="M47" s="18" t="e">
        <f>VLOOKUP(E47,D2数据库!C:K,4,0)</f>
        <v>#N/A</v>
      </c>
      <c r="N47" s="18" t="e">
        <f>VLOOKUP(E47,D2数据库!C:K,5,0)</f>
        <v>#N/A</v>
      </c>
      <c r="O47" s="18"/>
      <c r="P47" s="18" t="e">
        <f>VLOOKUP(E47,D2数据库!C:K,6,0)</f>
        <v>#N/A</v>
      </c>
      <c r="Q47" s="18" t="e">
        <f>VLOOKUP(E47,D2数据库!C:K,7,0)</f>
        <v>#N/A</v>
      </c>
      <c r="R47" s="19">
        <f t="shared" si="6"/>
        <v>0</v>
      </c>
      <c r="S47" s="18" t="e">
        <f>VLOOKUP(E47,D2数据库!C:K,8,0)</f>
        <v>#N/A</v>
      </c>
      <c r="T47" s="18" t="e">
        <f>VLOOKUP(E47,D2数据库!C:K,9,0)</f>
        <v>#N/A</v>
      </c>
      <c r="U47" s="18"/>
    </row>
    <row r="48" spans="1:21" x14ac:dyDescent="0.25">
      <c r="A48" s="22"/>
      <c r="B48" s="3"/>
      <c r="C48" s="3"/>
      <c r="D48" s="3"/>
      <c r="E48" s="18" t="str">
        <f t="shared" si="7"/>
        <v/>
      </c>
      <c r="F48" s="18" t="e">
        <f t="shared" si="8"/>
        <v>#VALUE!</v>
      </c>
      <c r="G48" s="18" t="str">
        <f t="shared" si="9"/>
        <v/>
      </c>
      <c r="H48" s="18" t="e">
        <f t="shared" si="10"/>
        <v>#VALUE!</v>
      </c>
      <c r="I48" s="18" t="e">
        <f t="shared" si="11"/>
        <v>#VALUE!</v>
      </c>
      <c r="J48" s="18" t="e">
        <f>VLOOKUP(E48,D2数据库!C:K,2,0)</f>
        <v>#N/A</v>
      </c>
      <c r="K48" s="18" t="e">
        <f>VLOOKUP(E48,D2数据库!C:K,3,0)</f>
        <v>#N/A</v>
      </c>
      <c r="L48" s="19" t="e">
        <f t="shared" si="5"/>
        <v>#VALUE!</v>
      </c>
      <c r="M48" s="18" t="e">
        <f>VLOOKUP(E48,D2数据库!C:K,4,0)</f>
        <v>#N/A</v>
      </c>
      <c r="N48" s="18" t="e">
        <f>VLOOKUP(E48,D2数据库!C:K,5,0)</f>
        <v>#N/A</v>
      </c>
      <c r="O48" s="18"/>
      <c r="P48" s="18" t="e">
        <f>VLOOKUP(E48,D2数据库!C:K,6,0)</f>
        <v>#N/A</v>
      </c>
      <c r="Q48" s="18" t="e">
        <f>VLOOKUP(E48,D2数据库!C:K,7,0)</f>
        <v>#N/A</v>
      </c>
      <c r="R48" s="19">
        <f t="shared" si="6"/>
        <v>0</v>
      </c>
      <c r="S48" s="18" t="e">
        <f>VLOOKUP(E48,D2数据库!C:K,8,0)</f>
        <v>#N/A</v>
      </c>
      <c r="T48" s="18" t="e">
        <f>VLOOKUP(E48,D2数据库!C:K,9,0)</f>
        <v>#N/A</v>
      </c>
      <c r="U48" s="18"/>
    </row>
    <row r="49" spans="1:21" x14ac:dyDescent="0.25">
      <c r="A49" s="22"/>
      <c r="B49" s="3"/>
      <c r="C49" s="3"/>
      <c r="D49" s="3"/>
      <c r="E49" s="18" t="str">
        <f t="shared" si="7"/>
        <v/>
      </c>
      <c r="F49" s="18" t="e">
        <f t="shared" si="8"/>
        <v>#VALUE!</v>
      </c>
      <c r="G49" s="18" t="str">
        <f t="shared" si="9"/>
        <v/>
      </c>
      <c r="H49" s="18" t="e">
        <f t="shared" si="10"/>
        <v>#VALUE!</v>
      </c>
      <c r="I49" s="18" t="e">
        <f t="shared" si="11"/>
        <v>#VALUE!</v>
      </c>
      <c r="J49" s="18" t="e">
        <f>VLOOKUP(E49,D2数据库!C:K,2,0)</f>
        <v>#N/A</v>
      </c>
      <c r="K49" s="18" t="e">
        <f>VLOOKUP(E49,D2数据库!C:K,3,0)</f>
        <v>#N/A</v>
      </c>
      <c r="L49" s="19" t="e">
        <f t="shared" si="5"/>
        <v>#VALUE!</v>
      </c>
      <c r="M49" s="18" t="e">
        <f>VLOOKUP(E49,D2数据库!C:K,4,0)</f>
        <v>#N/A</v>
      </c>
      <c r="N49" s="18" t="e">
        <f>VLOOKUP(E49,D2数据库!C:K,5,0)</f>
        <v>#N/A</v>
      </c>
      <c r="O49" s="18"/>
      <c r="P49" s="18" t="e">
        <f>VLOOKUP(E49,D2数据库!C:K,6,0)</f>
        <v>#N/A</v>
      </c>
      <c r="Q49" s="18" t="e">
        <f>VLOOKUP(E49,D2数据库!C:K,7,0)</f>
        <v>#N/A</v>
      </c>
      <c r="R49" s="19">
        <f t="shared" si="6"/>
        <v>0</v>
      </c>
      <c r="S49" s="18" t="e">
        <f>VLOOKUP(E49,D2数据库!C:K,8,0)</f>
        <v>#N/A</v>
      </c>
      <c r="T49" s="18" t="e">
        <f>VLOOKUP(E49,D2数据库!C:K,9,0)</f>
        <v>#N/A</v>
      </c>
      <c r="U49" s="18"/>
    </row>
    <row r="50" spans="1:21" x14ac:dyDescent="0.25">
      <c r="A50" s="22"/>
      <c r="B50" s="3"/>
      <c r="C50" s="3"/>
      <c r="D50" s="3"/>
      <c r="E50" s="18" t="str">
        <f t="shared" si="7"/>
        <v/>
      </c>
      <c r="F50" s="18" t="e">
        <f t="shared" si="8"/>
        <v>#VALUE!</v>
      </c>
      <c r="G50" s="18" t="str">
        <f t="shared" si="9"/>
        <v/>
      </c>
      <c r="H50" s="18" t="e">
        <f t="shared" si="10"/>
        <v>#VALUE!</v>
      </c>
      <c r="I50" s="18" t="e">
        <f t="shared" si="11"/>
        <v>#VALUE!</v>
      </c>
      <c r="J50" s="18" t="e">
        <f>VLOOKUP(E50,D2数据库!C:K,2,0)</f>
        <v>#N/A</v>
      </c>
      <c r="K50" s="18" t="e">
        <f>VLOOKUP(E50,D2数据库!C:K,3,0)</f>
        <v>#N/A</v>
      </c>
      <c r="L50" s="19" t="e">
        <f t="shared" si="5"/>
        <v>#VALUE!</v>
      </c>
      <c r="M50" s="18" t="e">
        <f>VLOOKUP(E50,D2数据库!C:K,4,0)</f>
        <v>#N/A</v>
      </c>
      <c r="N50" s="18" t="e">
        <f>VLOOKUP(E50,D2数据库!C:K,5,0)</f>
        <v>#N/A</v>
      </c>
      <c r="O50" s="18"/>
      <c r="P50" s="18" t="e">
        <f>VLOOKUP(E50,D2数据库!C:K,6,0)</f>
        <v>#N/A</v>
      </c>
      <c r="Q50" s="18" t="e">
        <f>VLOOKUP(E50,D2数据库!C:K,7,0)</f>
        <v>#N/A</v>
      </c>
      <c r="R50" s="19">
        <f t="shared" si="6"/>
        <v>0</v>
      </c>
      <c r="S50" s="18" t="e">
        <f>VLOOKUP(E50,D2数据库!C:K,8,0)</f>
        <v>#N/A</v>
      </c>
      <c r="T50" s="18" t="e">
        <f>VLOOKUP(E50,D2数据库!C:K,9,0)</f>
        <v>#N/A</v>
      </c>
      <c r="U50" s="18"/>
    </row>
    <row r="51" spans="1:21" x14ac:dyDescent="0.25">
      <c r="A51" s="22"/>
      <c r="B51" s="3"/>
      <c r="C51" s="3"/>
      <c r="D51" s="3"/>
      <c r="E51" s="18" t="str">
        <f t="shared" si="7"/>
        <v/>
      </c>
      <c r="F51" s="18" t="e">
        <f t="shared" si="8"/>
        <v>#VALUE!</v>
      </c>
      <c r="G51" s="18" t="str">
        <f t="shared" si="9"/>
        <v/>
      </c>
      <c r="H51" s="18" t="e">
        <f t="shared" si="10"/>
        <v>#VALUE!</v>
      </c>
      <c r="I51" s="18" t="e">
        <f t="shared" si="11"/>
        <v>#VALUE!</v>
      </c>
      <c r="J51" s="18" t="e">
        <f>VLOOKUP(E51,D2数据库!C:K,2,0)</f>
        <v>#N/A</v>
      </c>
      <c r="K51" s="18" t="e">
        <f>VLOOKUP(E51,D2数据库!C:K,3,0)</f>
        <v>#N/A</v>
      </c>
      <c r="L51" s="19" t="e">
        <f t="shared" si="5"/>
        <v>#VALUE!</v>
      </c>
      <c r="M51" s="18" t="e">
        <f>VLOOKUP(E51,D2数据库!C:K,4,0)</f>
        <v>#N/A</v>
      </c>
      <c r="N51" s="18" t="e">
        <f>VLOOKUP(E51,D2数据库!C:K,5,0)</f>
        <v>#N/A</v>
      </c>
      <c r="O51" s="18"/>
      <c r="P51" s="18" t="e">
        <f>VLOOKUP(E51,D2数据库!C:K,6,0)</f>
        <v>#N/A</v>
      </c>
      <c r="Q51" s="18" t="e">
        <f>VLOOKUP(E51,D2数据库!C:K,7,0)</f>
        <v>#N/A</v>
      </c>
      <c r="R51" s="19">
        <f t="shared" si="6"/>
        <v>0</v>
      </c>
      <c r="S51" s="18" t="e">
        <f>VLOOKUP(E51,D2数据库!C:K,8,0)</f>
        <v>#N/A</v>
      </c>
      <c r="T51" s="18" t="e">
        <f>VLOOKUP(E51,D2数据库!C:K,9,0)</f>
        <v>#N/A</v>
      </c>
      <c r="U51" s="18"/>
    </row>
    <row r="52" spans="1:21" x14ac:dyDescent="0.25">
      <c r="A52" s="22"/>
      <c r="B52" s="3"/>
      <c r="C52" s="3"/>
      <c r="D52" s="3"/>
      <c r="E52" s="18" t="str">
        <f t="shared" si="7"/>
        <v/>
      </c>
      <c r="F52" s="18" t="e">
        <f t="shared" si="8"/>
        <v>#VALUE!</v>
      </c>
      <c r="G52" s="18" t="str">
        <f t="shared" si="9"/>
        <v/>
      </c>
      <c r="H52" s="18" t="e">
        <f t="shared" si="10"/>
        <v>#VALUE!</v>
      </c>
      <c r="I52" s="18" t="e">
        <f t="shared" si="11"/>
        <v>#VALUE!</v>
      </c>
      <c r="J52" s="18" t="e">
        <f>VLOOKUP(E52,D2数据库!C:K,2,0)</f>
        <v>#N/A</v>
      </c>
      <c r="K52" s="18" t="e">
        <f>VLOOKUP(E52,D2数据库!C:K,3,0)</f>
        <v>#N/A</v>
      </c>
      <c r="L52" s="19" t="e">
        <f t="shared" si="5"/>
        <v>#VALUE!</v>
      </c>
      <c r="M52" s="18" t="e">
        <f>VLOOKUP(E52,D2数据库!C:K,4,0)</f>
        <v>#N/A</v>
      </c>
      <c r="N52" s="18" t="e">
        <f>VLOOKUP(E52,D2数据库!C:K,5,0)</f>
        <v>#N/A</v>
      </c>
      <c r="O52" s="18"/>
      <c r="P52" s="18" t="e">
        <f>VLOOKUP(E52,D2数据库!C:K,6,0)</f>
        <v>#N/A</v>
      </c>
      <c r="Q52" s="18" t="e">
        <f>VLOOKUP(E52,D2数据库!C:K,7,0)</f>
        <v>#N/A</v>
      </c>
      <c r="R52" s="19">
        <f t="shared" si="6"/>
        <v>0</v>
      </c>
      <c r="S52" s="18" t="e">
        <f>VLOOKUP(E52,D2数据库!C:K,8,0)</f>
        <v>#N/A</v>
      </c>
      <c r="T52" s="18" t="e">
        <f>VLOOKUP(E52,D2数据库!C:K,9,0)</f>
        <v>#N/A</v>
      </c>
      <c r="U52" s="18"/>
    </row>
    <row r="53" spans="1:21" x14ac:dyDescent="0.25">
      <c r="A53" s="22"/>
      <c r="B53" s="3"/>
      <c r="C53" s="3"/>
      <c r="D53" s="3"/>
      <c r="E53" s="18" t="str">
        <f t="shared" si="7"/>
        <v/>
      </c>
      <c r="F53" s="18" t="e">
        <f t="shared" si="8"/>
        <v>#VALUE!</v>
      </c>
      <c r="G53" s="18" t="str">
        <f t="shared" si="9"/>
        <v/>
      </c>
      <c r="H53" s="18" t="e">
        <f t="shared" si="10"/>
        <v>#VALUE!</v>
      </c>
      <c r="I53" s="18" t="e">
        <f t="shared" si="11"/>
        <v>#VALUE!</v>
      </c>
      <c r="J53" s="18" t="e">
        <f>VLOOKUP(E53,D2数据库!C:K,2,0)</f>
        <v>#N/A</v>
      </c>
      <c r="K53" s="18" t="e">
        <f>VLOOKUP(E53,D2数据库!C:K,3,0)</f>
        <v>#N/A</v>
      </c>
      <c r="L53" s="19" t="e">
        <f t="shared" si="5"/>
        <v>#VALUE!</v>
      </c>
      <c r="M53" s="18" t="e">
        <f>VLOOKUP(E53,D2数据库!C:K,4,0)</f>
        <v>#N/A</v>
      </c>
      <c r="N53" s="18" t="e">
        <f>VLOOKUP(E53,D2数据库!C:K,5,0)</f>
        <v>#N/A</v>
      </c>
      <c r="O53" s="18"/>
      <c r="P53" s="18" t="e">
        <f>VLOOKUP(E53,D2数据库!C:K,6,0)</f>
        <v>#N/A</v>
      </c>
      <c r="Q53" s="18" t="e">
        <f>VLOOKUP(E53,D2数据库!C:K,7,0)</f>
        <v>#N/A</v>
      </c>
      <c r="R53" s="19">
        <f t="shared" si="6"/>
        <v>0</v>
      </c>
      <c r="S53" s="18" t="e">
        <f>VLOOKUP(E53,D2数据库!C:K,8,0)</f>
        <v>#N/A</v>
      </c>
      <c r="T53" s="18" t="e">
        <f>VLOOKUP(E53,D2数据库!C:K,9,0)</f>
        <v>#N/A</v>
      </c>
      <c r="U53" s="18"/>
    </row>
    <row r="54" spans="1:21" x14ac:dyDescent="0.25">
      <c r="A54" s="22"/>
      <c r="B54" s="3"/>
      <c r="C54" s="3"/>
      <c r="D54" s="3"/>
      <c r="E54" s="18" t="str">
        <f t="shared" si="7"/>
        <v/>
      </c>
      <c r="F54" s="18" t="e">
        <f t="shared" si="8"/>
        <v>#VALUE!</v>
      </c>
      <c r="G54" s="18" t="str">
        <f t="shared" si="9"/>
        <v/>
      </c>
      <c r="H54" s="18" t="e">
        <f t="shared" si="10"/>
        <v>#VALUE!</v>
      </c>
      <c r="I54" s="18" t="e">
        <f t="shared" si="11"/>
        <v>#VALUE!</v>
      </c>
      <c r="J54" s="18" t="e">
        <f>VLOOKUP(E54,D2数据库!C:K,2,0)</f>
        <v>#N/A</v>
      </c>
      <c r="K54" s="18" t="e">
        <f>VLOOKUP(E54,D2数据库!C:K,3,0)</f>
        <v>#N/A</v>
      </c>
      <c r="L54" s="19" t="e">
        <f t="shared" si="5"/>
        <v>#VALUE!</v>
      </c>
      <c r="M54" s="18" t="e">
        <f>VLOOKUP(E54,D2数据库!C:K,4,0)</f>
        <v>#N/A</v>
      </c>
      <c r="N54" s="18" t="e">
        <f>VLOOKUP(E54,D2数据库!C:K,5,0)</f>
        <v>#N/A</v>
      </c>
      <c r="O54" s="18"/>
      <c r="P54" s="18" t="e">
        <f>VLOOKUP(E54,D2数据库!C:K,6,0)</f>
        <v>#N/A</v>
      </c>
      <c r="Q54" s="18" t="e">
        <f>VLOOKUP(E54,D2数据库!C:K,7,0)</f>
        <v>#N/A</v>
      </c>
      <c r="R54" s="19">
        <f t="shared" si="6"/>
        <v>0</v>
      </c>
      <c r="S54" s="18" t="e">
        <f>VLOOKUP(E54,D2数据库!C:K,8,0)</f>
        <v>#N/A</v>
      </c>
      <c r="T54" s="18" t="e">
        <f>VLOOKUP(E54,D2数据库!C:K,9,0)</f>
        <v>#N/A</v>
      </c>
      <c r="U54" s="18"/>
    </row>
    <row r="55" spans="1:21" x14ac:dyDescent="0.25">
      <c r="A55" s="22"/>
      <c r="B55" s="3"/>
      <c r="C55" s="3"/>
      <c r="D55" s="3"/>
      <c r="E55" s="18" t="str">
        <f t="shared" si="7"/>
        <v/>
      </c>
      <c r="F55" s="18" t="e">
        <f t="shared" si="8"/>
        <v>#VALUE!</v>
      </c>
      <c r="G55" s="18" t="str">
        <f t="shared" si="9"/>
        <v/>
      </c>
      <c r="H55" s="18" t="e">
        <f t="shared" si="10"/>
        <v>#VALUE!</v>
      </c>
      <c r="I55" s="18" t="e">
        <f t="shared" si="11"/>
        <v>#VALUE!</v>
      </c>
      <c r="J55" s="18" t="e">
        <f>VLOOKUP(E55,D2数据库!C:K,2,0)</f>
        <v>#N/A</v>
      </c>
      <c r="K55" s="18" t="e">
        <f>VLOOKUP(E55,D2数据库!C:K,3,0)</f>
        <v>#N/A</v>
      </c>
      <c r="L55" s="19" t="e">
        <f t="shared" si="5"/>
        <v>#VALUE!</v>
      </c>
      <c r="M55" s="18" t="e">
        <f>VLOOKUP(E55,D2数据库!C:K,4,0)</f>
        <v>#N/A</v>
      </c>
      <c r="N55" s="18" t="e">
        <f>VLOOKUP(E55,D2数据库!C:K,5,0)</f>
        <v>#N/A</v>
      </c>
      <c r="O55" s="18"/>
      <c r="P55" s="18" t="e">
        <f>VLOOKUP(E55,D2数据库!C:K,6,0)</f>
        <v>#N/A</v>
      </c>
      <c r="Q55" s="18" t="e">
        <f>VLOOKUP(E55,D2数据库!C:K,7,0)</f>
        <v>#N/A</v>
      </c>
      <c r="R55" s="19">
        <f t="shared" si="6"/>
        <v>0</v>
      </c>
      <c r="S55" s="18" t="e">
        <f>VLOOKUP(E55,D2数据库!C:K,8,0)</f>
        <v>#N/A</v>
      </c>
      <c r="T55" s="18" t="e">
        <f>VLOOKUP(E55,D2数据库!C:K,9,0)</f>
        <v>#N/A</v>
      </c>
      <c r="U55" s="18"/>
    </row>
    <row r="56" spans="1:21" x14ac:dyDescent="0.25">
      <c r="A56" s="22"/>
      <c r="B56" s="3"/>
      <c r="C56" s="3"/>
      <c r="D56" s="3"/>
      <c r="E56" s="18" t="str">
        <f t="shared" si="7"/>
        <v/>
      </c>
      <c r="F56" s="18" t="e">
        <f t="shared" si="8"/>
        <v>#VALUE!</v>
      </c>
      <c r="G56" s="18" t="str">
        <f t="shared" si="9"/>
        <v/>
      </c>
      <c r="H56" s="18" t="e">
        <f t="shared" si="10"/>
        <v>#VALUE!</v>
      </c>
      <c r="I56" s="18" t="e">
        <f t="shared" si="11"/>
        <v>#VALUE!</v>
      </c>
      <c r="J56" s="18" t="e">
        <f>VLOOKUP(E56,D2数据库!C:K,2,0)</f>
        <v>#N/A</v>
      </c>
      <c r="K56" s="18" t="e">
        <f>VLOOKUP(E56,D2数据库!C:K,3,0)</f>
        <v>#N/A</v>
      </c>
      <c r="L56" s="19" t="e">
        <f t="shared" si="5"/>
        <v>#VALUE!</v>
      </c>
      <c r="M56" s="18" t="e">
        <f>VLOOKUP(E56,D2数据库!C:K,4,0)</f>
        <v>#N/A</v>
      </c>
      <c r="N56" s="18" t="e">
        <f>VLOOKUP(E56,D2数据库!C:K,5,0)</f>
        <v>#N/A</v>
      </c>
      <c r="O56" s="18"/>
      <c r="P56" s="18" t="e">
        <f>VLOOKUP(E56,D2数据库!C:K,6,0)</f>
        <v>#N/A</v>
      </c>
      <c r="Q56" s="18" t="e">
        <f>VLOOKUP(E56,D2数据库!C:K,7,0)</f>
        <v>#N/A</v>
      </c>
      <c r="R56" s="19">
        <f t="shared" si="6"/>
        <v>0</v>
      </c>
      <c r="S56" s="18" t="e">
        <f>VLOOKUP(E56,D2数据库!C:K,8,0)</f>
        <v>#N/A</v>
      </c>
      <c r="T56" s="18" t="e">
        <f>VLOOKUP(E56,D2数据库!C:K,9,0)</f>
        <v>#N/A</v>
      </c>
      <c r="U56" s="18"/>
    </row>
    <row r="57" spans="1:21" x14ac:dyDescent="0.25">
      <c r="A57" s="22"/>
      <c r="B57" s="3"/>
      <c r="C57" s="3"/>
      <c r="D57" s="3"/>
      <c r="E57" s="18" t="str">
        <f t="shared" si="7"/>
        <v/>
      </c>
      <c r="F57" s="18" t="e">
        <f t="shared" si="8"/>
        <v>#VALUE!</v>
      </c>
      <c r="G57" s="18" t="str">
        <f t="shared" si="9"/>
        <v/>
      </c>
      <c r="H57" s="18" t="e">
        <f t="shared" si="10"/>
        <v>#VALUE!</v>
      </c>
      <c r="I57" s="18" t="e">
        <f t="shared" si="11"/>
        <v>#VALUE!</v>
      </c>
      <c r="J57" s="18" t="e">
        <f>VLOOKUP(E57,D2数据库!C:K,2,0)</f>
        <v>#N/A</v>
      </c>
      <c r="K57" s="18" t="e">
        <f>VLOOKUP(E57,D2数据库!C:K,3,0)</f>
        <v>#N/A</v>
      </c>
      <c r="L57" s="19" t="e">
        <f t="shared" si="5"/>
        <v>#VALUE!</v>
      </c>
      <c r="M57" s="18" t="e">
        <f>VLOOKUP(E57,D2数据库!C:K,4,0)</f>
        <v>#N/A</v>
      </c>
      <c r="N57" s="18" t="e">
        <f>VLOOKUP(E57,D2数据库!C:K,5,0)</f>
        <v>#N/A</v>
      </c>
      <c r="O57" s="18"/>
      <c r="P57" s="18" t="e">
        <f>VLOOKUP(E57,D2数据库!C:K,6,0)</f>
        <v>#N/A</v>
      </c>
      <c r="Q57" s="18" t="e">
        <f>VLOOKUP(E57,D2数据库!C:K,7,0)</f>
        <v>#N/A</v>
      </c>
      <c r="R57" s="19">
        <f t="shared" si="6"/>
        <v>0</v>
      </c>
      <c r="S57" s="18" t="e">
        <f>VLOOKUP(E57,D2数据库!C:K,8,0)</f>
        <v>#N/A</v>
      </c>
      <c r="T57" s="18" t="e">
        <f>VLOOKUP(E57,D2数据库!C:K,9,0)</f>
        <v>#N/A</v>
      </c>
      <c r="U57" s="18"/>
    </row>
    <row r="58" spans="1:21" x14ac:dyDescent="0.25">
      <c r="A58" s="22"/>
      <c r="B58" s="3"/>
      <c r="C58" s="3"/>
      <c r="D58" s="3"/>
      <c r="E58" s="18" t="str">
        <f t="shared" si="7"/>
        <v/>
      </c>
      <c r="F58" s="18" t="e">
        <f t="shared" si="8"/>
        <v>#VALUE!</v>
      </c>
      <c r="G58" s="18" t="str">
        <f t="shared" si="9"/>
        <v/>
      </c>
      <c r="H58" s="18" t="e">
        <f t="shared" si="10"/>
        <v>#VALUE!</v>
      </c>
      <c r="I58" s="18" t="e">
        <f t="shared" si="11"/>
        <v>#VALUE!</v>
      </c>
      <c r="J58" s="18" t="e">
        <f>VLOOKUP(E58,D2数据库!C:K,2,0)</f>
        <v>#N/A</v>
      </c>
      <c r="K58" s="18" t="e">
        <f>VLOOKUP(E58,D2数据库!C:K,3,0)</f>
        <v>#N/A</v>
      </c>
      <c r="L58" s="19" t="e">
        <f t="shared" si="5"/>
        <v>#VALUE!</v>
      </c>
      <c r="M58" s="18" t="e">
        <f>VLOOKUP(E58,D2数据库!C:K,4,0)</f>
        <v>#N/A</v>
      </c>
      <c r="N58" s="18" t="e">
        <f>VLOOKUP(E58,D2数据库!C:K,5,0)</f>
        <v>#N/A</v>
      </c>
      <c r="O58" s="18"/>
      <c r="P58" s="18" t="e">
        <f>VLOOKUP(E58,D2数据库!C:K,6,0)</f>
        <v>#N/A</v>
      </c>
      <c r="Q58" s="18" t="e">
        <f>VLOOKUP(E58,D2数据库!C:K,7,0)</f>
        <v>#N/A</v>
      </c>
      <c r="R58" s="19">
        <f t="shared" si="6"/>
        <v>0</v>
      </c>
      <c r="S58" s="18" t="e">
        <f>VLOOKUP(E58,D2数据库!C:K,8,0)</f>
        <v>#N/A</v>
      </c>
      <c r="T58" s="18" t="e">
        <f>VLOOKUP(E58,D2数据库!C:K,9,0)</f>
        <v>#N/A</v>
      </c>
      <c r="U58" s="18"/>
    </row>
    <row r="59" spans="1:21" x14ac:dyDescent="0.25">
      <c r="A59" s="22"/>
      <c r="B59" s="3"/>
      <c r="C59" s="3"/>
      <c r="D59" s="3"/>
      <c r="E59" s="18" t="str">
        <f t="shared" si="7"/>
        <v/>
      </c>
      <c r="F59" s="18" t="e">
        <f t="shared" si="8"/>
        <v>#VALUE!</v>
      </c>
      <c r="G59" s="18" t="str">
        <f t="shared" si="9"/>
        <v/>
      </c>
      <c r="H59" s="18" t="e">
        <f t="shared" si="10"/>
        <v>#VALUE!</v>
      </c>
      <c r="I59" s="18" t="e">
        <f t="shared" si="11"/>
        <v>#VALUE!</v>
      </c>
      <c r="J59" s="18" t="e">
        <f>VLOOKUP(E59,D2数据库!C:K,2,0)</f>
        <v>#N/A</v>
      </c>
      <c r="K59" s="18" t="e">
        <f>VLOOKUP(E59,D2数据库!C:K,3,0)</f>
        <v>#N/A</v>
      </c>
      <c r="L59" s="19" t="e">
        <f t="shared" si="5"/>
        <v>#VALUE!</v>
      </c>
      <c r="M59" s="18" t="e">
        <f>VLOOKUP(E59,D2数据库!C:K,4,0)</f>
        <v>#N/A</v>
      </c>
      <c r="N59" s="18" t="e">
        <f>VLOOKUP(E59,D2数据库!C:K,5,0)</f>
        <v>#N/A</v>
      </c>
      <c r="O59" s="18"/>
      <c r="P59" s="18" t="e">
        <f>VLOOKUP(E59,D2数据库!C:K,6,0)</f>
        <v>#N/A</v>
      </c>
      <c r="Q59" s="18" t="e">
        <f>VLOOKUP(E59,D2数据库!C:K,7,0)</f>
        <v>#N/A</v>
      </c>
      <c r="R59" s="19">
        <f t="shared" si="6"/>
        <v>0</v>
      </c>
      <c r="S59" s="18" t="e">
        <f>VLOOKUP(E59,D2数据库!C:K,8,0)</f>
        <v>#N/A</v>
      </c>
      <c r="T59" s="18" t="e">
        <f>VLOOKUP(E59,D2数据库!C:K,9,0)</f>
        <v>#N/A</v>
      </c>
      <c r="U59" s="18"/>
    </row>
    <row r="60" spans="1:21" x14ac:dyDescent="0.25">
      <c r="A60" s="22"/>
      <c r="B60" s="3"/>
      <c r="C60" s="3"/>
      <c r="D60" s="3"/>
      <c r="E60" s="18" t="str">
        <f t="shared" si="7"/>
        <v/>
      </c>
      <c r="F60" s="18" t="e">
        <f t="shared" si="8"/>
        <v>#VALUE!</v>
      </c>
      <c r="G60" s="18" t="str">
        <f t="shared" si="9"/>
        <v/>
      </c>
      <c r="H60" s="18" t="e">
        <f t="shared" si="10"/>
        <v>#VALUE!</v>
      </c>
      <c r="I60" s="18" t="e">
        <f t="shared" si="11"/>
        <v>#VALUE!</v>
      </c>
      <c r="J60" s="18" t="e">
        <f>VLOOKUP(E60,D2数据库!C:K,2,0)</f>
        <v>#N/A</v>
      </c>
      <c r="K60" s="18" t="e">
        <f>VLOOKUP(E60,D2数据库!C:K,3,0)</f>
        <v>#N/A</v>
      </c>
      <c r="L60" s="19" t="e">
        <f t="shared" si="5"/>
        <v>#VALUE!</v>
      </c>
      <c r="M60" s="18" t="e">
        <f>VLOOKUP(E60,D2数据库!C:K,4,0)</f>
        <v>#N/A</v>
      </c>
      <c r="N60" s="18" t="e">
        <f>VLOOKUP(E60,D2数据库!C:K,5,0)</f>
        <v>#N/A</v>
      </c>
      <c r="O60" s="18"/>
      <c r="P60" s="18" t="e">
        <f>VLOOKUP(E60,D2数据库!C:K,6,0)</f>
        <v>#N/A</v>
      </c>
      <c r="Q60" s="18" t="e">
        <f>VLOOKUP(E60,D2数据库!C:K,7,0)</f>
        <v>#N/A</v>
      </c>
      <c r="R60" s="19">
        <f t="shared" si="6"/>
        <v>0</v>
      </c>
      <c r="S60" s="18" t="e">
        <f>VLOOKUP(E60,D2数据库!C:K,8,0)</f>
        <v>#N/A</v>
      </c>
      <c r="T60" s="18" t="e">
        <f>VLOOKUP(E60,D2数据库!C:K,9,0)</f>
        <v>#N/A</v>
      </c>
      <c r="U60" s="18"/>
    </row>
    <row r="61" spans="1:21" x14ac:dyDescent="0.25">
      <c r="A61" s="22"/>
      <c r="B61" s="3"/>
      <c r="C61" s="3"/>
      <c r="D61" s="3"/>
      <c r="E61" s="18" t="str">
        <f t="shared" si="7"/>
        <v/>
      </c>
      <c r="F61" s="18" t="e">
        <f t="shared" si="8"/>
        <v>#VALUE!</v>
      </c>
      <c r="G61" s="18" t="str">
        <f t="shared" si="9"/>
        <v/>
      </c>
      <c r="H61" s="18" t="e">
        <f t="shared" si="10"/>
        <v>#VALUE!</v>
      </c>
      <c r="I61" s="18" t="e">
        <f t="shared" si="11"/>
        <v>#VALUE!</v>
      </c>
      <c r="J61" s="18" t="e">
        <f>VLOOKUP(E61,D2数据库!C:K,2,0)</f>
        <v>#N/A</v>
      </c>
      <c r="K61" s="18" t="e">
        <f>VLOOKUP(E61,D2数据库!C:K,3,0)</f>
        <v>#N/A</v>
      </c>
      <c r="L61" s="19" t="e">
        <f t="shared" si="5"/>
        <v>#VALUE!</v>
      </c>
      <c r="M61" s="18" t="e">
        <f>VLOOKUP(E61,D2数据库!C:K,4,0)</f>
        <v>#N/A</v>
      </c>
      <c r="N61" s="18" t="e">
        <f>VLOOKUP(E61,D2数据库!C:K,5,0)</f>
        <v>#N/A</v>
      </c>
      <c r="O61" s="18"/>
      <c r="P61" s="18" t="e">
        <f>VLOOKUP(E61,D2数据库!C:K,6,0)</f>
        <v>#N/A</v>
      </c>
      <c r="Q61" s="18" t="e">
        <f>VLOOKUP(E61,D2数据库!C:K,7,0)</f>
        <v>#N/A</v>
      </c>
      <c r="R61" s="19">
        <f t="shared" si="6"/>
        <v>0</v>
      </c>
      <c r="S61" s="18" t="e">
        <f>VLOOKUP(E61,D2数据库!C:K,8,0)</f>
        <v>#N/A</v>
      </c>
      <c r="T61" s="18" t="e">
        <f>VLOOKUP(E61,D2数据库!C:K,9,0)</f>
        <v>#N/A</v>
      </c>
      <c r="U61" s="18"/>
    </row>
    <row r="62" spans="1:21" x14ac:dyDescent="0.25">
      <c r="A62" s="22"/>
      <c r="B62" s="3"/>
      <c r="C62" s="3"/>
      <c r="D62" s="3"/>
      <c r="E62" s="18" t="str">
        <f t="shared" si="7"/>
        <v/>
      </c>
      <c r="F62" s="18" t="e">
        <f t="shared" si="8"/>
        <v>#VALUE!</v>
      </c>
      <c r="G62" s="18" t="str">
        <f t="shared" si="9"/>
        <v/>
      </c>
      <c r="H62" s="18" t="e">
        <f t="shared" si="10"/>
        <v>#VALUE!</v>
      </c>
      <c r="I62" s="18" t="e">
        <f t="shared" si="11"/>
        <v>#VALUE!</v>
      </c>
      <c r="J62" s="18" t="e">
        <f>VLOOKUP(E62,D2数据库!C:K,2,0)</f>
        <v>#N/A</v>
      </c>
      <c r="K62" s="18" t="e">
        <f>VLOOKUP(E62,D2数据库!C:K,3,0)</f>
        <v>#N/A</v>
      </c>
      <c r="L62" s="19" t="e">
        <f t="shared" si="5"/>
        <v>#VALUE!</v>
      </c>
      <c r="M62" s="18" t="e">
        <f>VLOOKUP(E62,D2数据库!C:K,4,0)</f>
        <v>#N/A</v>
      </c>
      <c r="N62" s="18" t="e">
        <f>VLOOKUP(E62,D2数据库!C:K,5,0)</f>
        <v>#N/A</v>
      </c>
      <c r="O62" s="18"/>
      <c r="P62" s="18" t="e">
        <f>VLOOKUP(E62,D2数据库!C:K,6,0)</f>
        <v>#N/A</v>
      </c>
      <c r="Q62" s="18" t="e">
        <f>VLOOKUP(E62,D2数据库!C:K,7,0)</f>
        <v>#N/A</v>
      </c>
      <c r="R62" s="19">
        <f t="shared" si="6"/>
        <v>0</v>
      </c>
      <c r="S62" s="18" t="e">
        <f>VLOOKUP(E62,D2数据库!C:K,8,0)</f>
        <v>#N/A</v>
      </c>
      <c r="T62" s="18" t="e">
        <f>VLOOKUP(E62,D2数据库!C:K,9,0)</f>
        <v>#N/A</v>
      </c>
      <c r="U62" s="18"/>
    </row>
    <row r="63" spans="1:21" x14ac:dyDescent="0.25">
      <c r="A63" s="22"/>
      <c r="B63" s="3"/>
      <c r="C63" s="3"/>
      <c r="D63" s="3"/>
      <c r="E63" s="18" t="str">
        <f t="shared" si="7"/>
        <v/>
      </c>
      <c r="F63" s="18" t="e">
        <f t="shared" si="8"/>
        <v>#VALUE!</v>
      </c>
      <c r="G63" s="18" t="str">
        <f t="shared" si="9"/>
        <v/>
      </c>
      <c r="H63" s="18" t="e">
        <f t="shared" si="10"/>
        <v>#VALUE!</v>
      </c>
      <c r="I63" s="18" t="e">
        <f t="shared" si="11"/>
        <v>#VALUE!</v>
      </c>
      <c r="J63" s="18" t="e">
        <f>VLOOKUP(E63,D2数据库!C:K,2,0)</f>
        <v>#N/A</v>
      </c>
      <c r="K63" s="18" t="e">
        <f>VLOOKUP(E63,D2数据库!C:K,3,0)</f>
        <v>#N/A</v>
      </c>
      <c r="L63" s="19" t="e">
        <f t="shared" si="5"/>
        <v>#VALUE!</v>
      </c>
      <c r="M63" s="18" t="e">
        <f>VLOOKUP(E63,D2数据库!C:K,4,0)</f>
        <v>#N/A</v>
      </c>
      <c r="N63" s="18" t="e">
        <f>VLOOKUP(E63,D2数据库!C:K,5,0)</f>
        <v>#N/A</v>
      </c>
      <c r="O63" s="18"/>
      <c r="P63" s="18" t="e">
        <f>VLOOKUP(E63,D2数据库!C:K,6,0)</f>
        <v>#N/A</v>
      </c>
      <c r="Q63" s="18" t="e">
        <f>VLOOKUP(E63,D2数据库!C:K,7,0)</f>
        <v>#N/A</v>
      </c>
      <c r="R63" s="19">
        <f t="shared" si="6"/>
        <v>0</v>
      </c>
      <c r="S63" s="18" t="e">
        <f>VLOOKUP(E63,D2数据库!C:K,8,0)</f>
        <v>#N/A</v>
      </c>
      <c r="T63" s="18" t="e">
        <f>VLOOKUP(E63,D2数据库!C:K,9,0)</f>
        <v>#N/A</v>
      </c>
      <c r="U63" s="18"/>
    </row>
    <row r="64" spans="1:21" x14ac:dyDescent="0.25">
      <c r="A64" s="22"/>
      <c r="B64" s="3"/>
      <c r="C64" s="3"/>
      <c r="D64" s="3"/>
      <c r="E64" s="18" t="str">
        <f t="shared" si="7"/>
        <v/>
      </c>
      <c r="F64" s="18" t="e">
        <f t="shared" si="8"/>
        <v>#VALUE!</v>
      </c>
      <c r="G64" s="18" t="str">
        <f t="shared" si="9"/>
        <v/>
      </c>
      <c r="H64" s="18" t="e">
        <f t="shared" si="10"/>
        <v>#VALUE!</v>
      </c>
      <c r="I64" s="18" t="e">
        <f t="shared" si="11"/>
        <v>#VALUE!</v>
      </c>
      <c r="J64" s="18" t="e">
        <f>VLOOKUP(E64,D2数据库!C:K,2,0)</f>
        <v>#N/A</v>
      </c>
      <c r="K64" s="18" t="e">
        <f>VLOOKUP(E64,D2数据库!C:K,3,0)</f>
        <v>#N/A</v>
      </c>
      <c r="L64" s="19" t="e">
        <f t="shared" si="5"/>
        <v>#VALUE!</v>
      </c>
      <c r="M64" s="18" t="e">
        <f>VLOOKUP(E64,D2数据库!C:K,4,0)</f>
        <v>#N/A</v>
      </c>
      <c r="N64" s="18" t="e">
        <f>VLOOKUP(E64,D2数据库!C:K,5,0)</f>
        <v>#N/A</v>
      </c>
      <c r="O64" s="18"/>
      <c r="P64" s="18" t="e">
        <f>VLOOKUP(E64,D2数据库!C:K,6,0)</f>
        <v>#N/A</v>
      </c>
      <c r="Q64" s="18" t="e">
        <f>VLOOKUP(E64,D2数据库!C:K,7,0)</f>
        <v>#N/A</v>
      </c>
      <c r="R64" s="19">
        <f t="shared" si="6"/>
        <v>0</v>
      </c>
      <c r="S64" s="18" t="e">
        <f>VLOOKUP(E64,D2数据库!C:K,8,0)</f>
        <v>#N/A</v>
      </c>
      <c r="T64" s="18" t="e">
        <f>VLOOKUP(E64,D2数据库!C:K,9,0)</f>
        <v>#N/A</v>
      </c>
      <c r="U64" s="18"/>
    </row>
    <row r="65" spans="1:21" x14ac:dyDescent="0.25">
      <c r="A65" s="22"/>
      <c r="B65" s="3"/>
      <c r="C65" s="3"/>
      <c r="D65" s="3"/>
      <c r="E65" s="18" t="str">
        <f t="shared" si="7"/>
        <v/>
      </c>
      <c r="F65" s="18" t="e">
        <f t="shared" si="8"/>
        <v>#VALUE!</v>
      </c>
      <c r="G65" s="18" t="str">
        <f t="shared" si="9"/>
        <v/>
      </c>
      <c r="H65" s="18" t="e">
        <f t="shared" si="10"/>
        <v>#VALUE!</v>
      </c>
      <c r="I65" s="18" t="e">
        <f t="shared" si="11"/>
        <v>#VALUE!</v>
      </c>
      <c r="J65" s="18" t="e">
        <f>VLOOKUP(E65,D2数据库!C:K,2,0)</f>
        <v>#N/A</v>
      </c>
      <c r="K65" s="18" t="e">
        <f>VLOOKUP(E65,D2数据库!C:K,3,0)</f>
        <v>#N/A</v>
      </c>
      <c r="L65" s="19" t="e">
        <f t="shared" si="5"/>
        <v>#VALUE!</v>
      </c>
      <c r="M65" s="18" t="e">
        <f>VLOOKUP(E65,D2数据库!C:K,4,0)</f>
        <v>#N/A</v>
      </c>
      <c r="N65" s="18" t="e">
        <f>VLOOKUP(E65,D2数据库!C:K,5,0)</f>
        <v>#N/A</v>
      </c>
      <c r="O65" s="18"/>
      <c r="P65" s="18" t="e">
        <f>VLOOKUP(E65,D2数据库!C:K,6,0)</f>
        <v>#N/A</v>
      </c>
      <c r="Q65" s="18" t="e">
        <f>VLOOKUP(E65,D2数据库!C:K,7,0)</f>
        <v>#N/A</v>
      </c>
      <c r="R65" s="19">
        <f t="shared" si="6"/>
        <v>0</v>
      </c>
      <c r="S65" s="18" t="e">
        <f>VLOOKUP(E65,D2数据库!C:K,8,0)</f>
        <v>#N/A</v>
      </c>
      <c r="T65" s="18" t="e">
        <f>VLOOKUP(E65,D2数据库!C:K,9,0)</f>
        <v>#N/A</v>
      </c>
      <c r="U65" s="18"/>
    </row>
    <row r="66" spans="1:21" x14ac:dyDescent="0.25">
      <c r="A66" s="22"/>
      <c r="B66" s="3"/>
      <c r="C66" s="3"/>
      <c r="D66" s="3"/>
      <c r="E66" s="18" t="str">
        <f t="shared" si="7"/>
        <v/>
      </c>
      <c r="F66" s="18" t="e">
        <f t="shared" si="8"/>
        <v>#VALUE!</v>
      </c>
      <c r="G66" s="18" t="str">
        <f t="shared" si="9"/>
        <v/>
      </c>
      <c r="H66" s="18" t="e">
        <f t="shared" si="10"/>
        <v>#VALUE!</v>
      </c>
      <c r="I66" s="18" t="e">
        <f t="shared" si="11"/>
        <v>#VALUE!</v>
      </c>
      <c r="J66" s="18" t="e">
        <f>VLOOKUP(E66,D2数据库!C:K,2,0)</f>
        <v>#N/A</v>
      </c>
      <c r="K66" s="18" t="e">
        <f>VLOOKUP(E66,D2数据库!C:K,3,0)</f>
        <v>#N/A</v>
      </c>
      <c r="L66" s="19" t="e">
        <f t="shared" si="5"/>
        <v>#VALUE!</v>
      </c>
      <c r="M66" s="18" t="e">
        <f>VLOOKUP(E66,D2数据库!C:K,4,0)</f>
        <v>#N/A</v>
      </c>
      <c r="N66" s="18" t="e">
        <f>VLOOKUP(E66,D2数据库!C:K,5,0)</f>
        <v>#N/A</v>
      </c>
      <c r="O66" s="18"/>
      <c r="P66" s="18" t="e">
        <f>VLOOKUP(E66,D2数据库!C:K,6,0)</f>
        <v>#N/A</v>
      </c>
      <c r="Q66" s="18" t="e">
        <f>VLOOKUP(E66,D2数据库!C:K,7,0)</f>
        <v>#N/A</v>
      </c>
      <c r="R66" s="19">
        <f t="shared" si="6"/>
        <v>0</v>
      </c>
      <c r="S66" s="18" t="e">
        <f>VLOOKUP(E66,D2数据库!C:K,8,0)</f>
        <v>#N/A</v>
      </c>
      <c r="T66" s="18" t="e">
        <f>VLOOKUP(E66,D2数据库!C:K,9,0)</f>
        <v>#N/A</v>
      </c>
      <c r="U66" s="18"/>
    </row>
    <row r="67" spans="1:21" x14ac:dyDescent="0.25">
      <c r="A67" s="22"/>
      <c r="B67" s="3"/>
      <c r="C67" s="3"/>
      <c r="D67" s="3"/>
      <c r="E67" s="18" t="str">
        <f t="shared" si="7"/>
        <v/>
      </c>
      <c r="F67" s="18" t="e">
        <f t="shared" si="8"/>
        <v>#VALUE!</v>
      </c>
      <c r="G67" s="18" t="str">
        <f t="shared" si="9"/>
        <v/>
      </c>
      <c r="H67" s="18" t="e">
        <f t="shared" si="10"/>
        <v>#VALUE!</v>
      </c>
      <c r="I67" s="18" t="e">
        <f t="shared" si="11"/>
        <v>#VALUE!</v>
      </c>
      <c r="J67" s="18" t="e">
        <f>VLOOKUP(E67,D2数据库!C:K,2,0)</f>
        <v>#N/A</v>
      </c>
      <c r="K67" s="18" t="e">
        <f>VLOOKUP(E67,D2数据库!C:K,3,0)</f>
        <v>#N/A</v>
      </c>
      <c r="L67" s="19" t="e">
        <f t="shared" ref="L67:L100" si="12">(F67/1000)*C67</f>
        <v>#VALUE!</v>
      </c>
      <c r="M67" s="18" t="e">
        <f>VLOOKUP(E67,D2数据库!C:K,4,0)</f>
        <v>#N/A</v>
      </c>
      <c r="N67" s="18" t="e">
        <f>VLOOKUP(E67,D2数据库!C:K,5,0)</f>
        <v>#N/A</v>
      </c>
      <c r="O67" s="18"/>
      <c r="P67" s="18" t="e">
        <f>VLOOKUP(E67,D2数据库!C:K,6,0)</f>
        <v>#N/A</v>
      </c>
      <c r="Q67" s="18" t="e">
        <f>VLOOKUP(E67,D2数据库!C:K,7,0)</f>
        <v>#N/A</v>
      </c>
      <c r="R67" s="19">
        <f t="shared" ref="R67:R100" si="13">IF(G67="",0,(H67/1000)*(I67/1000)*C67)</f>
        <v>0</v>
      </c>
      <c r="S67" s="18" t="e">
        <f>VLOOKUP(E67,D2数据库!C:K,8,0)</f>
        <v>#N/A</v>
      </c>
      <c r="T67" s="18" t="e">
        <f>VLOOKUP(E67,D2数据库!C:K,9,0)</f>
        <v>#N/A</v>
      </c>
      <c r="U67" s="18"/>
    </row>
    <row r="68" spans="1:21" x14ac:dyDescent="0.25">
      <c r="A68" s="22"/>
      <c r="B68" s="3"/>
      <c r="C68" s="3"/>
      <c r="D68" s="3"/>
      <c r="E68" s="18" t="str">
        <f t="shared" si="7"/>
        <v/>
      </c>
      <c r="F68" s="18" t="e">
        <f t="shared" si="8"/>
        <v>#VALUE!</v>
      </c>
      <c r="G68" s="18" t="str">
        <f t="shared" si="9"/>
        <v/>
      </c>
      <c r="H68" s="18" t="e">
        <f t="shared" si="10"/>
        <v>#VALUE!</v>
      </c>
      <c r="I68" s="18" t="e">
        <f t="shared" si="11"/>
        <v>#VALUE!</v>
      </c>
      <c r="J68" s="18" t="e">
        <f>VLOOKUP(E68,D2数据库!C:K,2,0)</f>
        <v>#N/A</v>
      </c>
      <c r="K68" s="18" t="e">
        <f>VLOOKUP(E68,D2数据库!C:K,3,0)</f>
        <v>#N/A</v>
      </c>
      <c r="L68" s="19" t="e">
        <f t="shared" si="12"/>
        <v>#VALUE!</v>
      </c>
      <c r="M68" s="18" t="e">
        <f>VLOOKUP(E68,D2数据库!C:K,4,0)</f>
        <v>#N/A</v>
      </c>
      <c r="N68" s="18" t="e">
        <f>VLOOKUP(E68,D2数据库!C:K,5,0)</f>
        <v>#N/A</v>
      </c>
      <c r="O68" s="18"/>
      <c r="P68" s="18" t="e">
        <f>VLOOKUP(E68,D2数据库!C:K,6,0)</f>
        <v>#N/A</v>
      </c>
      <c r="Q68" s="18" t="e">
        <f>VLOOKUP(E68,D2数据库!C:K,7,0)</f>
        <v>#N/A</v>
      </c>
      <c r="R68" s="19">
        <f t="shared" si="13"/>
        <v>0</v>
      </c>
      <c r="S68" s="18" t="e">
        <f>VLOOKUP(E68,D2数据库!C:K,8,0)</f>
        <v>#N/A</v>
      </c>
      <c r="T68" s="18" t="e">
        <f>VLOOKUP(E68,D2数据库!C:K,9,0)</f>
        <v>#N/A</v>
      </c>
      <c r="U68" s="18"/>
    </row>
    <row r="69" spans="1:21" x14ac:dyDescent="0.25">
      <c r="A69" s="22"/>
      <c r="B69" s="3"/>
      <c r="C69" s="3"/>
      <c r="D69" s="3"/>
      <c r="E69" s="18" t="str">
        <f t="shared" si="7"/>
        <v/>
      </c>
      <c r="F69" s="18" t="e">
        <f t="shared" si="8"/>
        <v>#VALUE!</v>
      </c>
      <c r="G69" s="18" t="str">
        <f t="shared" si="9"/>
        <v/>
      </c>
      <c r="H69" s="18" t="e">
        <f t="shared" si="10"/>
        <v>#VALUE!</v>
      </c>
      <c r="I69" s="18" t="e">
        <f t="shared" si="11"/>
        <v>#VALUE!</v>
      </c>
      <c r="J69" s="18" t="e">
        <f>VLOOKUP(E69,D2数据库!C:K,2,0)</f>
        <v>#N/A</v>
      </c>
      <c r="K69" s="18" t="e">
        <f>VLOOKUP(E69,D2数据库!C:K,3,0)</f>
        <v>#N/A</v>
      </c>
      <c r="L69" s="19" t="e">
        <f t="shared" si="12"/>
        <v>#VALUE!</v>
      </c>
      <c r="M69" s="18" t="e">
        <f>VLOOKUP(E69,D2数据库!C:K,4,0)</f>
        <v>#N/A</v>
      </c>
      <c r="N69" s="18" t="e">
        <f>VLOOKUP(E69,D2数据库!C:K,5,0)</f>
        <v>#N/A</v>
      </c>
      <c r="O69" s="18"/>
      <c r="P69" s="18" t="e">
        <f>VLOOKUP(E69,D2数据库!C:K,6,0)</f>
        <v>#N/A</v>
      </c>
      <c r="Q69" s="18" t="e">
        <f>VLOOKUP(E69,D2数据库!C:K,7,0)</f>
        <v>#N/A</v>
      </c>
      <c r="R69" s="19">
        <f t="shared" si="13"/>
        <v>0</v>
      </c>
      <c r="S69" s="18" t="e">
        <f>VLOOKUP(E69,D2数据库!C:K,8,0)</f>
        <v>#N/A</v>
      </c>
      <c r="T69" s="18" t="e">
        <f>VLOOKUP(E69,D2数据库!C:K,9,0)</f>
        <v>#N/A</v>
      </c>
      <c r="U69" s="18"/>
    </row>
    <row r="70" spans="1:21" x14ac:dyDescent="0.25">
      <c r="A70" s="22"/>
      <c r="B70" s="3"/>
      <c r="C70" s="3"/>
      <c r="D70" s="3"/>
      <c r="E70" s="18" t="str">
        <f t="shared" si="7"/>
        <v/>
      </c>
      <c r="F70" s="18" t="e">
        <f t="shared" si="8"/>
        <v>#VALUE!</v>
      </c>
      <c r="G70" s="18" t="str">
        <f t="shared" si="9"/>
        <v/>
      </c>
      <c r="H70" s="18" t="e">
        <f t="shared" si="10"/>
        <v>#VALUE!</v>
      </c>
      <c r="I70" s="18" t="e">
        <f t="shared" si="11"/>
        <v>#VALUE!</v>
      </c>
      <c r="J70" s="18" t="e">
        <f>VLOOKUP(E70,D2数据库!C:K,2,0)</f>
        <v>#N/A</v>
      </c>
      <c r="K70" s="18" t="e">
        <f>VLOOKUP(E70,D2数据库!C:K,3,0)</f>
        <v>#N/A</v>
      </c>
      <c r="L70" s="19" t="e">
        <f t="shared" si="12"/>
        <v>#VALUE!</v>
      </c>
      <c r="M70" s="18" t="e">
        <f>VLOOKUP(E70,D2数据库!C:K,4,0)</f>
        <v>#N/A</v>
      </c>
      <c r="N70" s="18" t="e">
        <f>VLOOKUP(E70,D2数据库!C:K,5,0)</f>
        <v>#N/A</v>
      </c>
      <c r="O70" s="18"/>
      <c r="P70" s="18" t="e">
        <f>VLOOKUP(E70,D2数据库!C:K,6,0)</f>
        <v>#N/A</v>
      </c>
      <c r="Q70" s="18" t="e">
        <f>VLOOKUP(E70,D2数据库!C:K,7,0)</f>
        <v>#N/A</v>
      </c>
      <c r="R70" s="19">
        <f t="shared" si="13"/>
        <v>0</v>
      </c>
      <c r="S70" s="18" t="e">
        <f>VLOOKUP(E70,D2数据库!C:K,8,0)</f>
        <v>#N/A</v>
      </c>
      <c r="T70" s="18" t="e">
        <f>VLOOKUP(E70,D2数据库!C:K,9,0)</f>
        <v>#N/A</v>
      </c>
      <c r="U70" s="18"/>
    </row>
    <row r="71" spans="1:21" x14ac:dyDescent="0.25">
      <c r="A71" s="22"/>
      <c r="B71" s="3"/>
      <c r="C71" s="3"/>
      <c r="D71" s="3"/>
      <c r="E71" s="18" t="str">
        <f t="shared" si="7"/>
        <v/>
      </c>
      <c r="F71" s="18" t="e">
        <f t="shared" si="8"/>
        <v>#VALUE!</v>
      </c>
      <c r="G71" s="18" t="str">
        <f t="shared" si="9"/>
        <v/>
      </c>
      <c r="H71" s="18" t="e">
        <f t="shared" si="10"/>
        <v>#VALUE!</v>
      </c>
      <c r="I71" s="18" t="e">
        <f t="shared" si="11"/>
        <v>#VALUE!</v>
      </c>
      <c r="J71" s="18" t="e">
        <f>VLOOKUP(E71,D2数据库!C:K,2,0)</f>
        <v>#N/A</v>
      </c>
      <c r="K71" s="18" t="e">
        <f>VLOOKUP(E71,D2数据库!C:K,3,0)</f>
        <v>#N/A</v>
      </c>
      <c r="L71" s="19" t="e">
        <f t="shared" si="12"/>
        <v>#VALUE!</v>
      </c>
      <c r="M71" s="18" t="e">
        <f>VLOOKUP(E71,D2数据库!C:K,4,0)</f>
        <v>#N/A</v>
      </c>
      <c r="N71" s="18" t="e">
        <f>VLOOKUP(E71,D2数据库!C:K,5,0)</f>
        <v>#N/A</v>
      </c>
      <c r="O71" s="18"/>
      <c r="P71" s="18" t="e">
        <f>VLOOKUP(E71,D2数据库!C:K,6,0)</f>
        <v>#N/A</v>
      </c>
      <c r="Q71" s="18" t="e">
        <f>VLOOKUP(E71,D2数据库!C:K,7,0)</f>
        <v>#N/A</v>
      </c>
      <c r="R71" s="19">
        <f t="shared" si="13"/>
        <v>0</v>
      </c>
      <c r="S71" s="18" t="e">
        <f>VLOOKUP(E71,D2数据库!C:K,8,0)</f>
        <v>#N/A</v>
      </c>
      <c r="T71" s="18" t="e">
        <f>VLOOKUP(E71,D2数据库!C:K,9,0)</f>
        <v>#N/A</v>
      </c>
      <c r="U71" s="18"/>
    </row>
    <row r="72" spans="1:21" x14ac:dyDescent="0.25">
      <c r="A72" s="22"/>
      <c r="B72" s="3"/>
      <c r="C72" s="3"/>
      <c r="D72" s="3"/>
      <c r="E72" s="18" t="str">
        <f t="shared" ref="E72:E100" si="14">(TRIM(MID(SUBSTITUTE($B72,"-",REPT(" ",99)),COLUMN(B72)*99-98,99)))</f>
        <v/>
      </c>
      <c r="F72" s="18" t="e">
        <f t="shared" ref="F72:F100" si="15">VALUE(TRIM(MID(SUBSTITUTE($B72,"-",REPT(" ",99)),COLUMN(C72)*99-98,99)))</f>
        <v>#VALUE!</v>
      </c>
      <c r="G72" s="18" t="str">
        <f t="shared" ref="G72:G100" si="16">(TRIM(MID(SUBSTITUTE($B72,"-",REPT(" ",99)),COLUMN(D72)*99-98,99)))</f>
        <v/>
      </c>
      <c r="H72" s="18" t="e">
        <f t="shared" ref="H72:H100" si="17">VALUE(TRIM(MID(SUBSTITUTE($G72,"x",REPT(" ",99)),COLUMN(A72)*99-98,99)))</f>
        <v>#VALUE!</v>
      </c>
      <c r="I72" s="18" t="e">
        <f t="shared" ref="I72:I100" si="18">VALUE(TRIM(MID(SUBSTITUTE($G72,"x",REPT(" ",99)),COLUMN(B72)*99-98,99)))</f>
        <v>#VALUE!</v>
      </c>
      <c r="J72" s="18" t="e">
        <f>VLOOKUP(E72,D2数据库!C:K,2,0)</f>
        <v>#N/A</v>
      </c>
      <c r="K72" s="18" t="e">
        <f>VLOOKUP(E72,D2数据库!C:K,3,0)</f>
        <v>#N/A</v>
      </c>
      <c r="L72" s="19" t="e">
        <f t="shared" si="12"/>
        <v>#VALUE!</v>
      </c>
      <c r="M72" s="18" t="e">
        <f>VLOOKUP(E72,D2数据库!C:K,4,0)</f>
        <v>#N/A</v>
      </c>
      <c r="N72" s="18" t="e">
        <f>VLOOKUP(E72,D2数据库!C:K,5,0)</f>
        <v>#N/A</v>
      </c>
      <c r="O72" s="18"/>
      <c r="P72" s="18" t="e">
        <f>VLOOKUP(E72,D2数据库!C:K,6,0)</f>
        <v>#N/A</v>
      </c>
      <c r="Q72" s="18" t="e">
        <f>VLOOKUP(E72,D2数据库!C:K,7,0)</f>
        <v>#N/A</v>
      </c>
      <c r="R72" s="19">
        <f t="shared" si="13"/>
        <v>0</v>
      </c>
      <c r="S72" s="18" t="e">
        <f>VLOOKUP(E72,D2数据库!C:K,8,0)</f>
        <v>#N/A</v>
      </c>
      <c r="T72" s="18" t="e">
        <f>VLOOKUP(E72,D2数据库!C:K,9,0)</f>
        <v>#N/A</v>
      </c>
      <c r="U72" s="18"/>
    </row>
    <row r="73" spans="1:21" x14ac:dyDescent="0.25">
      <c r="A73" s="22"/>
      <c r="B73" s="3"/>
      <c r="C73" s="3"/>
      <c r="D73" s="3"/>
      <c r="E73" s="18" t="str">
        <f t="shared" si="14"/>
        <v/>
      </c>
      <c r="F73" s="18" t="e">
        <f t="shared" si="15"/>
        <v>#VALUE!</v>
      </c>
      <c r="G73" s="18" t="str">
        <f t="shared" si="16"/>
        <v/>
      </c>
      <c r="H73" s="18" t="e">
        <f t="shared" si="17"/>
        <v>#VALUE!</v>
      </c>
      <c r="I73" s="18" t="e">
        <f t="shared" si="18"/>
        <v>#VALUE!</v>
      </c>
      <c r="J73" s="18" t="e">
        <f>VLOOKUP(E73,D2数据库!C:K,2,0)</f>
        <v>#N/A</v>
      </c>
      <c r="K73" s="18" t="e">
        <f>VLOOKUP(E73,D2数据库!C:K,3,0)</f>
        <v>#N/A</v>
      </c>
      <c r="L73" s="19" t="e">
        <f t="shared" si="12"/>
        <v>#VALUE!</v>
      </c>
      <c r="M73" s="18" t="e">
        <f>VLOOKUP(E73,D2数据库!C:K,4,0)</f>
        <v>#N/A</v>
      </c>
      <c r="N73" s="18" t="e">
        <f>VLOOKUP(E73,D2数据库!C:K,5,0)</f>
        <v>#N/A</v>
      </c>
      <c r="O73" s="18"/>
      <c r="P73" s="18" t="e">
        <f>VLOOKUP(E73,D2数据库!C:K,6,0)</f>
        <v>#N/A</v>
      </c>
      <c r="Q73" s="18" t="e">
        <f>VLOOKUP(E73,D2数据库!C:K,7,0)</f>
        <v>#N/A</v>
      </c>
      <c r="R73" s="19">
        <f t="shared" si="13"/>
        <v>0</v>
      </c>
      <c r="S73" s="18" t="e">
        <f>VLOOKUP(E73,D2数据库!C:K,8,0)</f>
        <v>#N/A</v>
      </c>
      <c r="T73" s="18" t="e">
        <f>VLOOKUP(E73,D2数据库!C:K,9,0)</f>
        <v>#N/A</v>
      </c>
      <c r="U73" s="18"/>
    </row>
    <row r="74" spans="1:21" x14ac:dyDescent="0.25">
      <c r="A74" s="22"/>
      <c r="B74" s="3"/>
      <c r="C74" s="3"/>
      <c r="D74" s="3"/>
      <c r="E74" s="18" t="str">
        <f t="shared" si="14"/>
        <v/>
      </c>
      <c r="F74" s="18" t="e">
        <f t="shared" si="15"/>
        <v>#VALUE!</v>
      </c>
      <c r="G74" s="18" t="str">
        <f t="shared" si="16"/>
        <v/>
      </c>
      <c r="H74" s="18" t="e">
        <f t="shared" si="17"/>
        <v>#VALUE!</v>
      </c>
      <c r="I74" s="18" t="e">
        <f t="shared" si="18"/>
        <v>#VALUE!</v>
      </c>
      <c r="J74" s="18" t="e">
        <f>VLOOKUP(E74,D2数据库!C:K,2,0)</f>
        <v>#N/A</v>
      </c>
      <c r="K74" s="18" t="e">
        <f>VLOOKUP(E74,D2数据库!C:K,3,0)</f>
        <v>#N/A</v>
      </c>
      <c r="L74" s="19" t="e">
        <f t="shared" si="12"/>
        <v>#VALUE!</v>
      </c>
      <c r="M74" s="18" t="e">
        <f>VLOOKUP(E74,D2数据库!C:K,4,0)</f>
        <v>#N/A</v>
      </c>
      <c r="N74" s="18" t="e">
        <f>VLOOKUP(E74,D2数据库!C:K,5,0)</f>
        <v>#N/A</v>
      </c>
      <c r="O74" s="18"/>
      <c r="P74" s="18" t="e">
        <f>VLOOKUP(E74,D2数据库!C:K,6,0)</f>
        <v>#N/A</v>
      </c>
      <c r="Q74" s="18" t="e">
        <f>VLOOKUP(E74,D2数据库!C:K,7,0)</f>
        <v>#N/A</v>
      </c>
      <c r="R74" s="19">
        <f t="shared" si="13"/>
        <v>0</v>
      </c>
      <c r="S74" s="18" t="e">
        <f>VLOOKUP(E74,D2数据库!C:K,8,0)</f>
        <v>#N/A</v>
      </c>
      <c r="T74" s="18" t="e">
        <f>VLOOKUP(E74,D2数据库!C:K,9,0)</f>
        <v>#N/A</v>
      </c>
      <c r="U74" s="18"/>
    </row>
    <row r="75" spans="1:21" x14ac:dyDescent="0.25">
      <c r="A75" s="22"/>
      <c r="B75" s="3"/>
      <c r="C75" s="3"/>
      <c r="D75" s="3"/>
      <c r="E75" s="18" t="str">
        <f t="shared" si="14"/>
        <v/>
      </c>
      <c r="F75" s="18" t="e">
        <f t="shared" si="15"/>
        <v>#VALUE!</v>
      </c>
      <c r="G75" s="18" t="str">
        <f t="shared" si="16"/>
        <v/>
      </c>
      <c r="H75" s="18" t="e">
        <f t="shared" si="17"/>
        <v>#VALUE!</v>
      </c>
      <c r="I75" s="18" t="e">
        <f t="shared" si="18"/>
        <v>#VALUE!</v>
      </c>
      <c r="J75" s="18" t="e">
        <f>VLOOKUP(E75,D2数据库!C:K,2,0)</f>
        <v>#N/A</v>
      </c>
      <c r="K75" s="18" t="e">
        <f>VLOOKUP(E75,D2数据库!C:K,3,0)</f>
        <v>#N/A</v>
      </c>
      <c r="L75" s="19" t="e">
        <f t="shared" si="12"/>
        <v>#VALUE!</v>
      </c>
      <c r="M75" s="18" t="e">
        <f>VLOOKUP(E75,D2数据库!C:K,4,0)</f>
        <v>#N/A</v>
      </c>
      <c r="N75" s="18" t="e">
        <f>VLOOKUP(E75,D2数据库!C:K,5,0)</f>
        <v>#N/A</v>
      </c>
      <c r="O75" s="18"/>
      <c r="P75" s="18" t="e">
        <f>VLOOKUP(E75,D2数据库!C:K,6,0)</f>
        <v>#N/A</v>
      </c>
      <c r="Q75" s="18" t="e">
        <f>VLOOKUP(E75,D2数据库!C:K,7,0)</f>
        <v>#N/A</v>
      </c>
      <c r="R75" s="19">
        <f t="shared" si="13"/>
        <v>0</v>
      </c>
      <c r="S75" s="18" t="e">
        <f>VLOOKUP(E75,D2数据库!C:K,8,0)</f>
        <v>#N/A</v>
      </c>
      <c r="T75" s="18" t="e">
        <f>VLOOKUP(E75,D2数据库!C:K,9,0)</f>
        <v>#N/A</v>
      </c>
      <c r="U75" s="18"/>
    </row>
    <row r="76" spans="1:21" x14ac:dyDescent="0.25">
      <c r="A76" s="22"/>
      <c r="B76" s="3"/>
      <c r="C76" s="3"/>
      <c r="D76" s="3"/>
      <c r="E76" s="18" t="str">
        <f t="shared" si="14"/>
        <v/>
      </c>
      <c r="F76" s="18" t="e">
        <f t="shared" si="15"/>
        <v>#VALUE!</v>
      </c>
      <c r="G76" s="18" t="str">
        <f t="shared" si="16"/>
        <v/>
      </c>
      <c r="H76" s="18" t="e">
        <f t="shared" si="17"/>
        <v>#VALUE!</v>
      </c>
      <c r="I76" s="18" t="e">
        <f t="shared" si="18"/>
        <v>#VALUE!</v>
      </c>
      <c r="J76" s="18" t="e">
        <f>VLOOKUP(E76,D2数据库!C:K,2,0)</f>
        <v>#N/A</v>
      </c>
      <c r="K76" s="18" t="e">
        <f>VLOOKUP(E76,D2数据库!C:K,3,0)</f>
        <v>#N/A</v>
      </c>
      <c r="L76" s="19" t="e">
        <f t="shared" si="12"/>
        <v>#VALUE!</v>
      </c>
      <c r="M76" s="18" t="e">
        <f>VLOOKUP(E76,D2数据库!C:K,4,0)</f>
        <v>#N/A</v>
      </c>
      <c r="N76" s="18" t="e">
        <f>VLOOKUP(E76,D2数据库!C:K,5,0)</f>
        <v>#N/A</v>
      </c>
      <c r="O76" s="18"/>
      <c r="P76" s="18" t="e">
        <f>VLOOKUP(E76,D2数据库!C:K,6,0)</f>
        <v>#N/A</v>
      </c>
      <c r="Q76" s="18" t="e">
        <f>VLOOKUP(E76,D2数据库!C:K,7,0)</f>
        <v>#N/A</v>
      </c>
      <c r="R76" s="19">
        <f t="shared" si="13"/>
        <v>0</v>
      </c>
      <c r="S76" s="18" t="e">
        <f>VLOOKUP(E76,D2数据库!C:K,8,0)</f>
        <v>#N/A</v>
      </c>
      <c r="T76" s="18" t="e">
        <f>VLOOKUP(E76,D2数据库!C:K,9,0)</f>
        <v>#N/A</v>
      </c>
      <c r="U76" s="18"/>
    </row>
    <row r="77" spans="1:21" x14ac:dyDescent="0.25">
      <c r="A77" s="22"/>
      <c r="B77" s="3"/>
      <c r="C77" s="3"/>
      <c r="D77" s="3"/>
      <c r="E77" s="18" t="str">
        <f t="shared" si="14"/>
        <v/>
      </c>
      <c r="F77" s="18" t="e">
        <f t="shared" si="15"/>
        <v>#VALUE!</v>
      </c>
      <c r="G77" s="18" t="str">
        <f t="shared" si="16"/>
        <v/>
      </c>
      <c r="H77" s="18" t="e">
        <f t="shared" si="17"/>
        <v>#VALUE!</v>
      </c>
      <c r="I77" s="18" t="e">
        <f t="shared" si="18"/>
        <v>#VALUE!</v>
      </c>
      <c r="J77" s="18" t="e">
        <f>VLOOKUP(E77,D2数据库!C:K,2,0)</f>
        <v>#N/A</v>
      </c>
      <c r="K77" s="18" t="e">
        <f>VLOOKUP(E77,D2数据库!C:K,3,0)</f>
        <v>#N/A</v>
      </c>
      <c r="L77" s="19" t="e">
        <f t="shared" si="12"/>
        <v>#VALUE!</v>
      </c>
      <c r="M77" s="18" t="e">
        <f>VLOOKUP(E77,D2数据库!C:K,4,0)</f>
        <v>#N/A</v>
      </c>
      <c r="N77" s="18" t="e">
        <f>VLOOKUP(E77,D2数据库!C:K,5,0)</f>
        <v>#N/A</v>
      </c>
      <c r="O77" s="18"/>
      <c r="P77" s="18" t="e">
        <f>VLOOKUP(E77,D2数据库!C:K,6,0)</f>
        <v>#N/A</v>
      </c>
      <c r="Q77" s="18" t="e">
        <f>VLOOKUP(E77,D2数据库!C:K,7,0)</f>
        <v>#N/A</v>
      </c>
      <c r="R77" s="19">
        <f t="shared" si="13"/>
        <v>0</v>
      </c>
      <c r="S77" s="18" t="e">
        <f>VLOOKUP(E77,D2数据库!C:K,8,0)</f>
        <v>#N/A</v>
      </c>
      <c r="T77" s="18" t="e">
        <f>VLOOKUP(E77,D2数据库!C:K,9,0)</f>
        <v>#N/A</v>
      </c>
      <c r="U77" s="18"/>
    </row>
    <row r="78" spans="1:21" x14ac:dyDescent="0.25">
      <c r="A78" s="22"/>
      <c r="B78" s="3"/>
      <c r="C78" s="3"/>
      <c r="D78" s="3"/>
      <c r="E78" s="18" t="str">
        <f t="shared" si="14"/>
        <v/>
      </c>
      <c r="F78" s="18" t="e">
        <f t="shared" si="15"/>
        <v>#VALUE!</v>
      </c>
      <c r="G78" s="18" t="str">
        <f t="shared" si="16"/>
        <v/>
      </c>
      <c r="H78" s="18" t="e">
        <f t="shared" si="17"/>
        <v>#VALUE!</v>
      </c>
      <c r="I78" s="18" t="e">
        <f t="shared" si="18"/>
        <v>#VALUE!</v>
      </c>
      <c r="J78" s="18" t="e">
        <f>VLOOKUP(E78,D2数据库!C:K,2,0)</f>
        <v>#N/A</v>
      </c>
      <c r="K78" s="18" t="e">
        <f>VLOOKUP(E78,D2数据库!C:K,3,0)</f>
        <v>#N/A</v>
      </c>
      <c r="L78" s="19" t="e">
        <f t="shared" si="12"/>
        <v>#VALUE!</v>
      </c>
      <c r="M78" s="18" t="e">
        <f>VLOOKUP(E78,D2数据库!C:K,4,0)</f>
        <v>#N/A</v>
      </c>
      <c r="N78" s="18" t="e">
        <f>VLOOKUP(E78,D2数据库!C:K,5,0)</f>
        <v>#N/A</v>
      </c>
      <c r="O78" s="18"/>
      <c r="P78" s="18" t="e">
        <f>VLOOKUP(E78,D2数据库!C:K,6,0)</f>
        <v>#N/A</v>
      </c>
      <c r="Q78" s="18" t="e">
        <f>VLOOKUP(E78,D2数据库!C:K,7,0)</f>
        <v>#N/A</v>
      </c>
      <c r="R78" s="19">
        <f t="shared" si="13"/>
        <v>0</v>
      </c>
      <c r="S78" s="18" t="e">
        <f>VLOOKUP(E78,D2数据库!C:K,8,0)</f>
        <v>#N/A</v>
      </c>
      <c r="T78" s="18" t="e">
        <f>VLOOKUP(E78,D2数据库!C:K,9,0)</f>
        <v>#N/A</v>
      </c>
      <c r="U78" s="18"/>
    </row>
    <row r="79" spans="1:21" x14ac:dyDescent="0.25">
      <c r="A79" s="22"/>
      <c r="B79" s="3"/>
      <c r="C79" s="3"/>
      <c r="D79" s="3"/>
      <c r="E79" s="18" t="str">
        <f t="shared" si="14"/>
        <v/>
      </c>
      <c r="F79" s="18" t="e">
        <f t="shared" si="15"/>
        <v>#VALUE!</v>
      </c>
      <c r="G79" s="18" t="str">
        <f t="shared" si="16"/>
        <v/>
      </c>
      <c r="H79" s="18" t="e">
        <f t="shared" si="17"/>
        <v>#VALUE!</v>
      </c>
      <c r="I79" s="18" t="e">
        <f t="shared" si="18"/>
        <v>#VALUE!</v>
      </c>
      <c r="J79" s="18" t="e">
        <f>VLOOKUP(E79,D2数据库!C:K,2,0)</f>
        <v>#N/A</v>
      </c>
      <c r="K79" s="18" t="e">
        <f>VLOOKUP(E79,D2数据库!C:K,3,0)</f>
        <v>#N/A</v>
      </c>
      <c r="L79" s="19" t="e">
        <f t="shared" si="12"/>
        <v>#VALUE!</v>
      </c>
      <c r="M79" s="18" t="e">
        <f>VLOOKUP(E79,D2数据库!C:K,4,0)</f>
        <v>#N/A</v>
      </c>
      <c r="N79" s="18" t="e">
        <f>VLOOKUP(E79,D2数据库!C:K,5,0)</f>
        <v>#N/A</v>
      </c>
      <c r="O79" s="18"/>
      <c r="P79" s="18" t="e">
        <f>VLOOKUP(E79,D2数据库!C:K,6,0)</f>
        <v>#N/A</v>
      </c>
      <c r="Q79" s="18" t="e">
        <f>VLOOKUP(E79,D2数据库!C:K,7,0)</f>
        <v>#N/A</v>
      </c>
      <c r="R79" s="19">
        <f t="shared" si="13"/>
        <v>0</v>
      </c>
      <c r="S79" s="18" t="e">
        <f>VLOOKUP(E79,D2数据库!C:K,8,0)</f>
        <v>#N/A</v>
      </c>
      <c r="T79" s="18" t="e">
        <f>VLOOKUP(E79,D2数据库!C:K,9,0)</f>
        <v>#N/A</v>
      </c>
      <c r="U79" s="18"/>
    </row>
    <row r="80" spans="1:21" x14ac:dyDescent="0.25">
      <c r="A80" s="22"/>
      <c r="B80" s="3"/>
      <c r="C80" s="3"/>
      <c r="D80" s="3"/>
      <c r="E80" s="18" t="str">
        <f t="shared" si="14"/>
        <v/>
      </c>
      <c r="F80" s="18" t="e">
        <f t="shared" si="15"/>
        <v>#VALUE!</v>
      </c>
      <c r="G80" s="18" t="str">
        <f t="shared" si="16"/>
        <v/>
      </c>
      <c r="H80" s="18" t="e">
        <f t="shared" si="17"/>
        <v>#VALUE!</v>
      </c>
      <c r="I80" s="18" t="e">
        <f t="shared" si="18"/>
        <v>#VALUE!</v>
      </c>
      <c r="J80" s="18" t="e">
        <f>VLOOKUP(E80,D2数据库!C:K,2,0)</f>
        <v>#N/A</v>
      </c>
      <c r="K80" s="18" t="e">
        <f>VLOOKUP(E80,D2数据库!C:K,3,0)</f>
        <v>#N/A</v>
      </c>
      <c r="L80" s="19" t="e">
        <f t="shared" si="12"/>
        <v>#VALUE!</v>
      </c>
      <c r="M80" s="18" t="e">
        <f>VLOOKUP(E80,D2数据库!C:K,4,0)</f>
        <v>#N/A</v>
      </c>
      <c r="N80" s="18" t="e">
        <f>VLOOKUP(E80,D2数据库!C:K,5,0)</f>
        <v>#N/A</v>
      </c>
      <c r="O80" s="18"/>
      <c r="P80" s="18" t="e">
        <f>VLOOKUP(E80,D2数据库!C:K,6,0)</f>
        <v>#N/A</v>
      </c>
      <c r="Q80" s="18" t="e">
        <f>VLOOKUP(E80,D2数据库!C:K,7,0)</f>
        <v>#N/A</v>
      </c>
      <c r="R80" s="19">
        <f t="shared" si="13"/>
        <v>0</v>
      </c>
      <c r="S80" s="18" t="e">
        <f>VLOOKUP(E80,D2数据库!C:K,8,0)</f>
        <v>#N/A</v>
      </c>
      <c r="T80" s="18" t="e">
        <f>VLOOKUP(E80,D2数据库!C:K,9,0)</f>
        <v>#N/A</v>
      </c>
      <c r="U80" s="18"/>
    </row>
    <row r="81" spans="1:21" x14ac:dyDescent="0.25">
      <c r="A81" s="22"/>
      <c r="B81" s="3"/>
      <c r="C81" s="3"/>
      <c r="D81" s="3"/>
      <c r="E81" s="18" t="str">
        <f t="shared" si="14"/>
        <v/>
      </c>
      <c r="F81" s="18" t="e">
        <f t="shared" si="15"/>
        <v>#VALUE!</v>
      </c>
      <c r="G81" s="18" t="str">
        <f t="shared" si="16"/>
        <v/>
      </c>
      <c r="H81" s="18" t="e">
        <f t="shared" si="17"/>
        <v>#VALUE!</v>
      </c>
      <c r="I81" s="18" t="e">
        <f t="shared" si="18"/>
        <v>#VALUE!</v>
      </c>
      <c r="J81" s="18" t="e">
        <f>VLOOKUP(E81,D2数据库!C:K,2,0)</f>
        <v>#N/A</v>
      </c>
      <c r="K81" s="18" t="e">
        <f>VLOOKUP(E81,D2数据库!C:K,3,0)</f>
        <v>#N/A</v>
      </c>
      <c r="L81" s="19" t="e">
        <f t="shared" si="12"/>
        <v>#VALUE!</v>
      </c>
      <c r="M81" s="18" t="e">
        <f>VLOOKUP(E81,D2数据库!C:K,4,0)</f>
        <v>#N/A</v>
      </c>
      <c r="N81" s="18" t="e">
        <f>VLOOKUP(E81,D2数据库!C:K,5,0)</f>
        <v>#N/A</v>
      </c>
      <c r="O81" s="18"/>
      <c r="P81" s="18" t="e">
        <f>VLOOKUP(E81,D2数据库!C:K,6,0)</f>
        <v>#N/A</v>
      </c>
      <c r="Q81" s="18" t="e">
        <f>VLOOKUP(E81,D2数据库!C:K,7,0)</f>
        <v>#N/A</v>
      </c>
      <c r="R81" s="19">
        <f t="shared" si="13"/>
        <v>0</v>
      </c>
      <c r="S81" s="18" t="e">
        <f>VLOOKUP(E81,D2数据库!C:K,8,0)</f>
        <v>#N/A</v>
      </c>
      <c r="T81" s="18" t="e">
        <f>VLOOKUP(E81,D2数据库!C:K,9,0)</f>
        <v>#N/A</v>
      </c>
      <c r="U81" s="18"/>
    </row>
    <row r="82" spans="1:21" x14ac:dyDescent="0.25">
      <c r="A82" s="22"/>
      <c r="B82" s="3"/>
      <c r="C82" s="3"/>
      <c r="D82" s="3"/>
      <c r="E82" s="18" t="str">
        <f t="shared" si="14"/>
        <v/>
      </c>
      <c r="F82" s="18" t="e">
        <f t="shared" si="15"/>
        <v>#VALUE!</v>
      </c>
      <c r="G82" s="18" t="str">
        <f t="shared" si="16"/>
        <v/>
      </c>
      <c r="H82" s="18" t="e">
        <f t="shared" si="17"/>
        <v>#VALUE!</v>
      </c>
      <c r="I82" s="18" t="e">
        <f t="shared" si="18"/>
        <v>#VALUE!</v>
      </c>
      <c r="J82" s="18" t="e">
        <f>VLOOKUP(E82,D2数据库!C:K,2,0)</f>
        <v>#N/A</v>
      </c>
      <c r="K82" s="18" t="e">
        <f>VLOOKUP(E82,D2数据库!C:K,3,0)</f>
        <v>#N/A</v>
      </c>
      <c r="L82" s="19" t="e">
        <f t="shared" si="12"/>
        <v>#VALUE!</v>
      </c>
      <c r="M82" s="18" t="e">
        <f>VLOOKUP(E82,D2数据库!C:K,4,0)</f>
        <v>#N/A</v>
      </c>
      <c r="N82" s="18" t="e">
        <f>VLOOKUP(E82,D2数据库!C:K,5,0)</f>
        <v>#N/A</v>
      </c>
      <c r="O82" s="18"/>
      <c r="P82" s="18" t="e">
        <f>VLOOKUP(E82,D2数据库!C:K,6,0)</f>
        <v>#N/A</v>
      </c>
      <c r="Q82" s="18" t="e">
        <f>VLOOKUP(E82,D2数据库!C:K,7,0)</f>
        <v>#N/A</v>
      </c>
      <c r="R82" s="19">
        <f t="shared" si="13"/>
        <v>0</v>
      </c>
      <c r="S82" s="18" t="e">
        <f>VLOOKUP(E82,D2数据库!C:K,8,0)</f>
        <v>#N/A</v>
      </c>
      <c r="T82" s="18" t="e">
        <f>VLOOKUP(E82,D2数据库!C:K,9,0)</f>
        <v>#N/A</v>
      </c>
      <c r="U82" s="18"/>
    </row>
    <row r="83" spans="1:21" x14ac:dyDescent="0.25">
      <c r="A83" s="22"/>
      <c r="B83" s="3"/>
      <c r="C83" s="3"/>
      <c r="D83" s="3"/>
      <c r="E83" s="18" t="str">
        <f t="shared" si="14"/>
        <v/>
      </c>
      <c r="F83" s="18" t="e">
        <f t="shared" si="15"/>
        <v>#VALUE!</v>
      </c>
      <c r="G83" s="18" t="str">
        <f t="shared" si="16"/>
        <v/>
      </c>
      <c r="H83" s="18" t="e">
        <f t="shared" si="17"/>
        <v>#VALUE!</v>
      </c>
      <c r="I83" s="18" t="e">
        <f t="shared" si="18"/>
        <v>#VALUE!</v>
      </c>
      <c r="J83" s="18" t="e">
        <f>VLOOKUP(E83,D2数据库!C:K,2,0)</f>
        <v>#N/A</v>
      </c>
      <c r="K83" s="18" t="e">
        <f>VLOOKUP(E83,D2数据库!C:K,3,0)</f>
        <v>#N/A</v>
      </c>
      <c r="L83" s="19" t="e">
        <f t="shared" si="12"/>
        <v>#VALUE!</v>
      </c>
      <c r="M83" s="18" t="e">
        <f>VLOOKUP(E83,D2数据库!C:K,4,0)</f>
        <v>#N/A</v>
      </c>
      <c r="N83" s="18" t="e">
        <f>VLOOKUP(E83,D2数据库!C:K,5,0)</f>
        <v>#N/A</v>
      </c>
      <c r="O83" s="18"/>
      <c r="P83" s="18" t="e">
        <f>VLOOKUP(E83,D2数据库!C:K,6,0)</f>
        <v>#N/A</v>
      </c>
      <c r="Q83" s="18" t="e">
        <f>VLOOKUP(E83,D2数据库!C:K,7,0)</f>
        <v>#N/A</v>
      </c>
      <c r="R83" s="19">
        <f t="shared" si="13"/>
        <v>0</v>
      </c>
      <c r="S83" s="18" t="e">
        <f>VLOOKUP(E83,D2数据库!C:K,8,0)</f>
        <v>#N/A</v>
      </c>
      <c r="T83" s="18" t="e">
        <f>VLOOKUP(E83,D2数据库!C:K,9,0)</f>
        <v>#N/A</v>
      </c>
      <c r="U83" s="18"/>
    </row>
    <row r="84" spans="1:21" x14ac:dyDescent="0.25">
      <c r="A84" s="22"/>
      <c r="B84" s="3"/>
      <c r="C84" s="3"/>
      <c r="D84" s="3"/>
      <c r="E84" s="18" t="str">
        <f t="shared" si="14"/>
        <v/>
      </c>
      <c r="F84" s="18" t="e">
        <f t="shared" si="15"/>
        <v>#VALUE!</v>
      </c>
      <c r="G84" s="18" t="str">
        <f t="shared" si="16"/>
        <v/>
      </c>
      <c r="H84" s="18" t="e">
        <f t="shared" si="17"/>
        <v>#VALUE!</v>
      </c>
      <c r="I84" s="18" t="e">
        <f t="shared" si="18"/>
        <v>#VALUE!</v>
      </c>
      <c r="J84" s="18" t="e">
        <f>VLOOKUP(E84,D2数据库!C:K,2,0)</f>
        <v>#N/A</v>
      </c>
      <c r="K84" s="18" t="e">
        <f>VLOOKUP(E84,D2数据库!C:K,3,0)</f>
        <v>#N/A</v>
      </c>
      <c r="L84" s="19" t="e">
        <f t="shared" si="12"/>
        <v>#VALUE!</v>
      </c>
      <c r="M84" s="18" t="e">
        <f>VLOOKUP(E84,D2数据库!C:K,4,0)</f>
        <v>#N/A</v>
      </c>
      <c r="N84" s="18" t="e">
        <f>VLOOKUP(E84,D2数据库!C:K,5,0)</f>
        <v>#N/A</v>
      </c>
      <c r="O84" s="18"/>
      <c r="P84" s="18" t="e">
        <f>VLOOKUP(E84,D2数据库!C:K,6,0)</f>
        <v>#N/A</v>
      </c>
      <c r="Q84" s="18" t="e">
        <f>VLOOKUP(E84,D2数据库!C:K,7,0)</f>
        <v>#N/A</v>
      </c>
      <c r="R84" s="19">
        <f t="shared" si="13"/>
        <v>0</v>
      </c>
      <c r="S84" s="18" t="e">
        <f>VLOOKUP(E84,D2数据库!C:K,8,0)</f>
        <v>#N/A</v>
      </c>
      <c r="T84" s="18" t="e">
        <f>VLOOKUP(E84,D2数据库!C:K,9,0)</f>
        <v>#N/A</v>
      </c>
      <c r="U84" s="18"/>
    </row>
    <row r="85" spans="1:21" x14ac:dyDescent="0.25">
      <c r="A85" s="22"/>
      <c r="B85" s="3"/>
      <c r="C85" s="3"/>
      <c r="D85" s="3"/>
      <c r="E85" s="18" t="str">
        <f t="shared" si="14"/>
        <v/>
      </c>
      <c r="F85" s="18" t="e">
        <f t="shared" si="15"/>
        <v>#VALUE!</v>
      </c>
      <c r="G85" s="18" t="str">
        <f t="shared" si="16"/>
        <v/>
      </c>
      <c r="H85" s="18" t="e">
        <f t="shared" si="17"/>
        <v>#VALUE!</v>
      </c>
      <c r="I85" s="18" t="e">
        <f t="shared" si="18"/>
        <v>#VALUE!</v>
      </c>
      <c r="J85" s="18" t="e">
        <f>VLOOKUP(E85,D2数据库!C:K,2,0)</f>
        <v>#N/A</v>
      </c>
      <c r="K85" s="18" t="e">
        <f>VLOOKUP(E85,D2数据库!C:K,3,0)</f>
        <v>#N/A</v>
      </c>
      <c r="L85" s="19" t="e">
        <f t="shared" si="12"/>
        <v>#VALUE!</v>
      </c>
      <c r="M85" s="18" t="e">
        <f>VLOOKUP(E85,D2数据库!C:K,4,0)</f>
        <v>#N/A</v>
      </c>
      <c r="N85" s="18" t="e">
        <f>VLOOKUP(E85,D2数据库!C:K,5,0)</f>
        <v>#N/A</v>
      </c>
      <c r="O85" s="18"/>
      <c r="P85" s="18" t="e">
        <f>VLOOKUP(E85,D2数据库!C:K,6,0)</f>
        <v>#N/A</v>
      </c>
      <c r="Q85" s="18" t="e">
        <f>VLOOKUP(E85,D2数据库!C:K,7,0)</f>
        <v>#N/A</v>
      </c>
      <c r="R85" s="19">
        <f t="shared" si="13"/>
        <v>0</v>
      </c>
      <c r="S85" s="18" t="e">
        <f>VLOOKUP(E85,D2数据库!C:K,8,0)</f>
        <v>#N/A</v>
      </c>
      <c r="T85" s="18" t="e">
        <f>VLOOKUP(E85,D2数据库!C:K,9,0)</f>
        <v>#N/A</v>
      </c>
      <c r="U85" s="18"/>
    </row>
    <row r="86" spans="1:21" x14ac:dyDescent="0.25">
      <c r="A86" s="22"/>
      <c r="B86" s="3"/>
      <c r="C86" s="3"/>
      <c r="D86" s="3"/>
      <c r="E86" s="18" t="str">
        <f t="shared" si="14"/>
        <v/>
      </c>
      <c r="F86" s="18" t="e">
        <f t="shared" si="15"/>
        <v>#VALUE!</v>
      </c>
      <c r="G86" s="18" t="str">
        <f t="shared" si="16"/>
        <v/>
      </c>
      <c r="H86" s="18" t="e">
        <f t="shared" si="17"/>
        <v>#VALUE!</v>
      </c>
      <c r="I86" s="18" t="e">
        <f t="shared" si="18"/>
        <v>#VALUE!</v>
      </c>
      <c r="J86" s="18" t="e">
        <f>VLOOKUP(E86,D2数据库!C:K,2,0)</f>
        <v>#N/A</v>
      </c>
      <c r="K86" s="18" t="e">
        <f>VLOOKUP(E86,D2数据库!C:K,3,0)</f>
        <v>#N/A</v>
      </c>
      <c r="L86" s="19" t="e">
        <f t="shared" si="12"/>
        <v>#VALUE!</v>
      </c>
      <c r="M86" s="18" t="e">
        <f>VLOOKUP(E86,D2数据库!C:K,4,0)</f>
        <v>#N/A</v>
      </c>
      <c r="N86" s="18" t="e">
        <f>VLOOKUP(E86,D2数据库!C:K,5,0)</f>
        <v>#N/A</v>
      </c>
      <c r="O86" s="18"/>
      <c r="P86" s="18" t="e">
        <f>VLOOKUP(E86,D2数据库!C:K,6,0)</f>
        <v>#N/A</v>
      </c>
      <c r="Q86" s="18" t="e">
        <f>VLOOKUP(E86,D2数据库!C:K,7,0)</f>
        <v>#N/A</v>
      </c>
      <c r="R86" s="19">
        <f t="shared" si="13"/>
        <v>0</v>
      </c>
      <c r="S86" s="18" t="e">
        <f>VLOOKUP(E86,D2数据库!C:K,8,0)</f>
        <v>#N/A</v>
      </c>
      <c r="T86" s="18" t="e">
        <f>VLOOKUP(E86,D2数据库!C:K,9,0)</f>
        <v>#N/A</v>
      </c>
      <c r="U86" s="18"/>
    </row>
    <row r="87" spans="1:21" x14ac:dyDescent="0.25">
      <c r="A87" s="22"/>
      <c r="B87" s="3"/>
      <c r="C87" s="3"/>
      <c r="D87" s="3"/>
      <c r="E87" s="18" t="str">
        <f t="shared" si="14"/>
        <v/>
      </c>
      <c r="F87" s="18" t="e">
        <f t="shared" si="15"/>
        <v>#VALUE!</v>
      </c>
      <c r="G87" s="18" t="str">
        <f t="shared" si="16"/>
        <v/>
      </c>
      <c r="H87" s="18" t="e">
        <f t="shared" si="17"/>
        <v>#VALUE!</v>
      </c>
      <c r="I87" s="18" t="e">
        <f t="shared" si="18"/>
        <v>#VALUE!</v>
      </c>
      <c r="J87" s="18" t="e">
        <f>VLOOKUP(E87,D2数据库!C:K,2,0)</f>
        <v>#N/A</v>
      </c>
      <c r="K87" s="18" t="e">
        <f>VLOOKUP(E87,D2数据库!C:K,3,0)</f>
        <v>#N/A</v>
      </c>
      <c r="L87" s="19" t="e">
        <f t="shared" si="12"/>
        <v>#VALUE!</v>
      </c>
      <c r="M87" s="18" t="e">
        <f>VLOOKUP(E87,D2数据库!C:K,4,0)</f>
        <v>#N/A</v>
      </c>
      <c r="N87" s="18" t="e">
        <f>VLOOKUP(E87,D2数据库!C:K,5,0)</f>
        <v>#N/A</v>
      </c>
      <c r="O87" s="18"/>
      <c r="P87" s="18" t="e">
        <f>VLOOKUP(E87,D2数据库!C:K,6,0)</f>
        <v>#N/A</v>
      </c>
      <c r="Q87" s="18" t="e">
        <f>VLOOKUP(E87,D2数据库!C:K,7,0)</f>
        <v>#N/A</v>
      </c>
      <c r="R87" s="19">
        <f t="shared" si="13"/>
        <v>0</v>
      </c>
      <c r="S87" s="18" t="e">
        <f>VLOOKUP(E87,D2数据库!C:K,8,0)</f>
        <v>#N/A</v>
      </c>
      <c r="T87" s="18" t="e">
        <f>VLOOKUP(E87,D2数据库!C:K,9,0)</f>
        <v>#N/A</v>
      </c>
      <c r="U87" s="18"/>
    </row>
    <row r="88" spans="1:21" x14ac:dyDescent="0.25">
      <c r="A88" s="22"/>
      <c r="B88" s="3"/>
      <c r="C88" s="3"/>
      <c r="D88" s="3"/>
      <c r="E88" s="18" t="str">
        <f t="shared" si="14"/>
        <v/>
      </c>
      <c r="F88" s="18" t="e">
        <f t="shared" si="15"/>
        <v>#VALUE!</v>
      </c>
      <c r="G88" s="18" t="str">
        <f t="shared" si="16"/>
        <v/>
      </c>
      <c r="H88" s="18" t="e">
        <f t="shared" si="17"/>
        <v>#VALUE!</v>
      </c>
      <c r="I88" s="18" t="e">
        <f t="shared" si="18"/>
        <v>#VALUE!</v>
      </c>
      <c r="J88" s="18" t="e">
        <f>VLOOKUP(E88,D2数据库!C:K,2,0)</f>
        <v>#N/A</v>
      </c>
      <c r="K88" s="18" t="e">
        <f>VLOOKUP(E88,D2数据库!C:K,3,0)</f>
        <v>#N/A</v>
      </c>
      <c r="L88" s="19" t="e">
        <f t="shared" si="12"/>
        <v>#VALUE!</v>
      </c>
      <c r="M88" s="18" t="e">
        <f>VLOOKUP(E88,D2数据库!C:K,4,0)</f>
        <v>#N/A</v>
      </c>
      <c r="N88" s="18" t="e">
        <f>VLOOKUP(E88,D2数据库!C:K,5,0)</f>
        <v>#N/A</v>
      </c>
      <c r="O88" s="18"/>
      <c r="P88" s="18" t="e">
        <f>VLOOKUP(E88,D2数据库!C:K,6,0)</f>
        <v>#N/A</v>
      </c>
      <c r="Q88" s="18" t="e">
        <f>VLOOKUP(E88,D2数据库!C:K,7,0)</f>
        <v>#N/A</v>
      </c>
      <c r="R88" s="19">
        <f t="shared" si="13"/>
        <v>0</v>
      </c>
      <c r="S88" s="18" t="e">
        <f>VLOOKUP(E88,D2数据库!C:K,8,0)</f>
        <v>#N/A</v>
      </c>
      <c r="T88" s="18" t="e">
        <f>VLOOKUP(E88,D2数据库!C:K,9,0)</f>
        <v>#N/A</v>
      </c>
      <c r="U88" s="18"/>
    </row>
    <row r="89" spans="1:21" x14ac:dyDescent="0.25">
      <c r="A89" s="22"/>
      <c r="B89" s="3"/>
      <c r="C89" s="3"/>
      <c r="D89" s="3"/>
      <c r="E89" s="18" t="str">
        <f t="shared" si="14"/>
        <v/>
      </c>
      <c r="F89" s="18" t="e">
        <f t="shared" si="15"/>
        <v>#VALUE!</v>
      </c>
      <c r="G89" s="18" t="str">
        <f t="shared" si="16"/>
        <v/>
      </c>
      <c r="H89" s="18" t="e">
        <f t="shared" si="17"/>
        <v>#VALUE!</v>
      </c>
      <c r="I89" s="18" t="e">
        <f t="shared" si="18"/>
        <v>#VALUE!</v>
      </c>
      <c r="J89" s="18" t="e">
        <f>VLOOKUP(E89,D2数据库!C:K,2,0)</f>
        <v>#N/A</v>
      </c>
      <c r="K89" s="18" t="e">
        <f>VLOOKUP(E89,D2数据库!C:K,3,0)</f>
        <v>#N/A</v>
      </c>
      <c r="L89" s="19" t="e">
        <f t="shared" si="12"/>
        <v>#VALUE!</v>
      </c>
      <c r="M89" s="18" t="e">
        <f>VLOOKUP(E89,D2数据库!C:K,4,0)</f>
        <v>#N/A</v>
      </c>
      <c r="N89" s="18" t="e">
        <f>VLOOKUP(E89,D2数据库!C:K,5,0)</f>
        <v>#N/A</v>
      </c>
      <c r="O89" s="18"/>
      <c r="P89" s="18" t="e">
        <f>VLOOKUP(E89,D2数据库!C:K,6,0)</f>
        <v>#N/A</v>
      </c>
      <c r="Q89" s="18" t="e">
        <f>VLOOKUP(E89,D2数据库!C:K,7,0)</f>
        <v>#N/A</v>
      </c>
      <c r="R89" s="19">
        <f t="shared" si="13"/>
        <v>0</v>
      </c>
      <c r="S89" s="18" t="e">
        <f>VLOOKUP(E89,D2数据库!C:K,8,0)</f>
        <v>#N/A</v>
      </c>
      <c r="T89" s="18" t="e">
        <f>VLOOKUP(E89,D2数据库!C:K,9,0)</f>
        <v>#N/A</v>
      </c>
      <c r="U89" s="18"/>
    </row>
    <row r="90" spans="1:21" x14ac:dyDescent="0.25">
      <c r="A90" s="22"/>
      <c r="B90" s="3"/>
      <c r="C90" s="3"/>
      <c r="D90" s="3"/>
      <c r="E90" s="18" t="str">
        <f t="shared" si="14"/>
        <v/>
      </c>
      <c r="F90" s="18" t="e">
        <f t="shared" si="15"/>
        <v>#VALUE!</v>
      </c>
      <c r="G90" s="18" t="str">
        <f t="shared" si="16"/>
        <v/>
      </c>
      <c r="H90" s="18" t="e">
        <f t="shared" si="17"/>
        <v>#VALUE!</v>
      </c>
      <c r="I90" s="18" t="e">
        <f t="shared" si="18"/>
        <v>#VALUE!</v>
      </c>
      <c r="J90" s="18" t="e">
        <f>VLOOKUP(E90,D2数据库!C:K,2,0)</f>
        <v>#N/A</v>
      </c>
      <c r="K90" s="18" t="e">
        <f>VLOOKUP(E90,D2数据库!C:K,3,0)</f>
        <v>#N/A</v>
      </c>
      <c r="L90" s="19" t="e">
        <f t="shared" si="12"/>
        <v>#VALUE!</v>
      </c>
      <c r="M90" s="18" t="e">
        <f>VLOOKUP(E90,D2数据库!C:K,4,0)</f>
        <v>#N/A</v>
      </c>
      <c r="N90" s="18" t="e">
        <f>VLOOKUP(E90,D2数据库!C:K,5,0)</f>
        <v>#N/A</v>
      </c>
      <c r="O90" s="18"/>
      <c r="P90" s="18" t="e">
        <f>VLOOKUP(E90,D2数据库!C:K,6,0)</f>
        <v>#N/A</v>
      </c>
      <c r="Q90" s="18" t="e">
        <f>VLOOKUP(E90,D2数据库!C:K,7,0)</f>
        <v>#N/A</v>
      </c>
      <c r="R90" s="19">
        <f t="shared" si="13"/>
        <v>0</v>
      </c>
      <c r="S90" s="18" t="e">
        <f>VLOOKUP(E90,D2数据库!C:K,8,0)</f>
        <v>#N/A</v>
      </c>
      <c r="T90" s="18" t="e">
        <f>VLOOKUP(E90,D2数据库!C:K,9,0)</f>
        <v>#N/A</v>
      </c>
      <c r="U90" s="18"/>
    </row>
    <row r="91" spans="1:21" x14ac:dyDescent="0.25">
      <c r="A91" s="22"/>
      <c r="B91" s="3"/>
      <c r="C91" s="3"/>
      <c r="D91" s="3"/>
      <c r="E91" s="18" t="str">
        <f t="shared" si="14"/>
        <v/>
      </c>
      <c r="F91" s="18" t="e">
        <f t="shared" si="15"/>
        <v>#VALUE!</v>
      </c>
      <c r="G91" s="18" t="str">
        <f t="shared" si="16"/>
        <v/>
      </c>
      <c r="H91" s="18" t="e">
        <f t="shared" si="17"/>
        <v>#VALUE!</v>
      </c>
      <c r="I91" s="18" t="e">
        <f t="shared" si="18"/>
        <v>#VALUE!</v>
      </c>
      <c r="J91" s="18" t="e">
        <f>VLOOKUP(E91,D2数据库!C:K,2,0)</f>
        <v>#N/A</v>
      </c>
      <c r="K91" s="18" t="e">
        <f>VLOOKUP(E91,D2数据库!C:K,3,0)</f>
        <v>#N/A</v>
      </c>
      <c r="L91" s="19" t="e">
        <f t="shared" si="12"/>
        <v>#VALUE!</v>
      </c>
      <c r="M91" s="18" t="e">
        <f>VLOOKUP(E91,D2数据库!C:K,4,0)</f>
        <v>#N/A</v>
      </c>
      <c r="N91" s="18" t="e">
        <f>VLOOKUP(E91,D2数据库!C:K,5,0)</f>
        <v>#N/A</v>
      </c>
      <c r="O91" s="18"/>
      <c r="P91" s="18" t="e">
        <f>VLOOKUP(E91,D2数据库!C:K,6,0)</f>
        <v>#N/A</v>
      </c>
      <c r="Q91" s="18" t="e">
        <f>VLOOKUP(E91,D2数据库!C:K,7,0)</f>
        <v>#N/A</v>
      </c>
      <c r="R91" s="19">
        <f t="shared" si="13"/>
        <v>0</v>
      </c>
      <c r="S91" s="18" t="e">
        <f>VLOOKUP(E91,D2数据库!C:K,8,0)</f>
        <v>#N/A</v>
      </c>
      <c r="T91" s="18" t="e">
        <f>VLOOKUP(E91,D2数据库!C:K,9,0)</f>
        <v>#N/A</v>
      </c>
      <c r="U91" s="18"/>
    </row>
    <row r="92" spans="1:21" x14ac:dyDescent="0.25">
      <c r="A92" s="22"/>
      <c r="B92" s="3"/>
      <c r="C92" s="3"/>
      <c r="D92" s="3"/>
      <c r="E92" s="18" t="str">
        <f t="shared" si="14"/>
        <v/>
      </c>
      <c r="F92" s="18" t="e">
        <f t="shared" si="15"/>
        <v>#VALUE!</v>
      </c>
      <c r="G92" s="18" t="str">
        <f t="shared" si="16"/>
        <v/>
      </c>
      <c r="H92" s="18" t="e">
        <f t="shared" si="17"/>
        <v>#VALUE!</v>
      </c>
      <c r="I92" s="18" t="e">
        <f t="shared" si="18"/>
        <v>#VALUE!</v>
      </c>
      <c r="J92" s="18" t="e">
        <f>VLOOKUP(E92,D2数据库!C:K,2,0)</f>
        <v>#N/A</v>
      </c>
      <c r="K92" s="18" t="e">
        <f>VLOOKUP(E92,D2数据库!C:K,3,0)</f>
        <v>#N/A</v>
      </c>
      <c r="L92" s="19" t="e">
        <f t="shared" si="12"/>
        <v>#VALUE!</v>
      </c>
      <c r="M92" s="18" t="e">
        <f>VLOOKUP(E92,D2数据库!C:K,4,0)</f>
        <v>#N/A</v>
      </c>
      <c r="N92" s="18" t="e">
        <f>VLOOKUP(E92,D2数据库!C:K,5,0)</f>
        <v>#N/A</v>
      </c>
      <c r="O92" s="18"/>
      <c r="P92" s="18" t="e">
        <f>VLOOKUP(E92,D2数据库!C:K,6,0)</f>
        <v>#N/A</v>
      </c>
      <c r="Q92" s="18" t="e">
        <f>VLOOKUP(E92,D2数据库!C:K,7,0)</f>
        <v>#N/A</v>
      </c>
      <c r="R92" s="19">
        <f t="shared" si="13"/>
        <v>0</v>
      </c>
      <c r="S92" s="18" t="e">
        <f>VLOOKUP(E92,D2数据库!C:K,8,0)</f>
        <v>#N/A</v>
      </c>
      <c r="T92" s="18" t="e">
        <f>VLOOKUP(E92,D2数据库!C:K,9,0)</f>
        <v>#N/A</v>
      </c>
      <c r="U92" s="18"/>
    </row>
    <row r="93" spans="1:21" x14ac:dyDescent="0.25">
      <c r="A93" s="22"/>
      <c r="B93" s="3"/>
      <c r="C93" s="3"/>
      <c r="D93" s="3"/>
      <c r="E93" s="18" t="str">
        <f t="shared" si="14"/>
        <v/>
      </c>
      <c r="F93" s="18" t="e">
        <f t="shared" si="15"/>
        <v>#VALUE!</v>
      </c>
      <c r="G93" s="18" t="str">
        <f t="shared" si="16"/>
        <v/>
      </c>
      <c r="H93" s="18" t="e">
        <f t="shared" si="17"/>
        <v>#VALUE!</v>
      </c>
      <c r="I93" s="18" t="e">
        <f t="shared" si="18"/>
        <v>#VALUE!</v>
      </c>
      <c r="J93" s="18" t="e">
        <f>VLOOKUP(E93,D2数据库!C:K,2,0)</f>
        <v>#N/A</v>
      </c>
      <c r="K93" s="18" t="e">
        <f>VLOOKUP(E93,D2数据库!C:K,3,0)</f>
        <v>#N/A</v>
      </c>
      <c r="L93" s="19" t="e">
        <f t="shared" si="12"/>
        <v>#VALUE!</v>
      </c>
      <c r="M93" s="18" t="e">
        <f>VLOOKUP(E93,D2数据库!C:K,4,0)</f>
        <v>#N/A</v>
      </c>
      <c r="N93" s="18" t="e">
        <f>VLOOKUP(E93,D2数据库!C:K,5,0)</f>
        <v>#N/A</v>
      </c>
      <c r="O93" s="18"/>
      <c r="P93" s="18" t="e">
        <f>VLOOKUP(E93,D2数据库!C:K,6,0)</f>
        <v>#N/A</v>
      </c>
      <c r="Q93" s="18" t="e">
        <f>VLOOKUP(E93,D2数据库!C:K,7,0)</f>
        <v>#N/A</v>
      </c>
      <c r="R93" s="19">
        <f t="shared" si="13"/>
        <v>0</v>
      </c>
      <c r="S93" s="18" t="e">
        <f>VLOOKUP(E93,D2数据库!C:K,8,0)</f>
        <v>#N/A</v>
      </c>
      <c r="T93" s="18" t="e">
        <f>VLOOKUP(E93,D2数据库!C:K,9,0)</f>
        <v>#N/A</v>
      </c>
      <c r="U93" s="18"/>
    </row>
    <row r="94" spans="1:21" x14ac:dyDescent="0.25">
      <c r="A94" s="22"/>
      <c r="B94" s="3"/>
      <c r="C94" s="3"/>
      <c r="D94" s="3"/>
      <c r="E94" s="18" t="str">
        <f t="shared" si="14"/>
        <v/>
      </c>
      <c r="F94" s="18" t="e">
        <f t="shared" si="15"/>
        <v>#VALUE!</v>
      </c>
      <c r="G94" s="18" t="str">
        <f t="shared" si="16"/>
        <v/>
      </c>
      <c r="H94" s="18" t="e">
        <f t="shared" si="17"/>
        <v>#VALUE!</v>
      </c>
      <c r="I94" s="18" t="e">
        <f t="shared" si="18"/>
        <v>#VALUE!</v>
      </c>
      <c r="J94" s="18" t="e">
        <f>VLOOKUP(E94,D2数据库!C:K,2,0)</f>
        <v>#N/A</v>
      </c>
      <c r="K94" s="18" t="e">
        <f>VLOOKUP(E94,D2数据库!C:K,3,0)</f>
        <v>#N/A</v>
      </c>
      <c r="L94" s="19" t="e">
        <f t="shared" si="12"/>
        <v>#VALUE!</v>
      </c>
      <c r="M94" s="18" t="e">
        <f>VLOOKUP(E94,D2数据库!C:K,4,0)</f>
        <v>#N/A</v>
      </c>
      <c r="N94" s="18" t="e">
        <f>VLOOKUP(E94,D2数据库!C:K,5,0)</f>
        <v>#N/A</v>
      </c>
      <c r="O94" s="18"/>
      <c r="P94" s="18" t="e">
        <f>VLOOKUP(E94,D2数据库!C:K,6,0)</f>
        <v>#N/A</v>
      </c>
      <c r="Q94" s="18" t="e">
        <f>VLOOKUP(E94,D2数据库!C:K,7,0)</f>
        <v>#N/A</v>
      </c>
      <c r="R94" s="19">
        <f t="shared" si="13"/>
        <v>0</v>
      </c>
      <c r="S94" s="18" t="e">
        <f>VLOOKUP(E94,D2数据库!C:K,8,0)</f>
        <v>#N/A</v>
      </c>
      <c r="T94" s="18" t="e">
        <f>VLOOKUP(E94,D2数据库!C:K,9,0)</f>
        <v>#N/A</v>
      </c>
      <c r="U94" s="18"/>
    </row>
    <row r="95" spans="1:21" x14ac:dyDescent="0.25">
      <c r="A95" s="22"/>
      <c r="B95" s="3"/>
      <c r="C95" s="3"/>
      <c r="D95" s="3"/>
      <c r="E95" s="18" t="str">
        <f t="shared" si="14"/>
        <v/>
      </c>
      <c r="F95" s="18" t="e">
        <f t="shared" si="15"/>
        <v>#VALUE!</v>
      </c>
      <c r="G95" s="18" t="str">
        <f t="shared" si="16"/>
        <v/>
      </c>
      <c r="H95" s="18" t="e">
        <f t="shared" si="17"/>
        <v>#VALUE!</v>
      </c>
      <c r="I95" s="18" t="e">
        <f t="shared" si="18"/>
        <v>#VALUE!</v>
      </c>
      <c r="J95" s="18" t="e">
        <f>VLOOKUP(E95,D2数据库!C:K,2,0)</f>
        <v>#N/A</v>
      </c>
      <c r="K95" s="18" t="e">
        <f>VLOOKUP(E95,D2数据库!C:K,3,0)</f>
        <v>#N/A</v>
      </c>
      <c r="L95" s="19" t="e">
        <f t="shared" si="12"/>
        <v>#VALUE!</v>
      </c>
      <c r="M95" s="18" t="e">
        <f>VLOOKUP(E95,D2数据库!C:K,4,0)</f>
        <v>#N/A</v>
      </c>
      <c r="N95" s="18" t="e">
        <f>VLOOKUP(E95,D2数据库!C:K,5,0)</f>
        <v>#N/A</v>
      </c>
      <c r="O95" s="18"/>
      <c r="P95" s="18" t="e">
        <f>VLOOKUP(E95,D2数据库!C:K,6,0)</f>
        <v>#N/A</v>
      </c>
      <c r="Q95" s="18" t="e">
        <f>VLOOKUP(E95,D2数据库!C:K,7,0)</f>
        <v>#N/A</v>
      </c>
      <c r="R95" s="19">
        <f t="shared" si="13"/>
        <v>0</v>
      </c>
      <c r="S95" s="18" t="e">
        <f>VLOOKUP(E95,D2数据库!C:K,8,0)</f>
        <v>#N/A</v>
      </c>
      <c r="T95" s="18" t="e">
        <f>VLOOKUP(E95,D2数据库!C:K,9,0)</f>
        <v>#N/A</v>
      </c>
      <c r="U95" s="18"/>
    </row>
    <row r="96" spans="1:21" x14ac:dyDescent="0.25">
      <c r="A96" s="22"/>
      <c r="B96" s="3"/>
      <c r="C96" s="3"/>
      <c r="D96" s="3"/>
      <c r="E96" s="18" t="str">
        <f t="shared" si="14"/>
        <v/>
      </c>
      <c r="F96" s="18" t="e">
        <f t="shared" si="15"/>
        <v>#VALUE!</v>
      </c>
      <c r="G96" s="18" t="str">
        <f t="shared" si="16"/>
        <v/>
      </c>
      <c r="H96" s="18" t="e">
        <f t="shared" si="17"/>
        <v>#VALUE!</v>
      </c>
      <c r="I96" s="18" t="e">
        <f t="shared" si="18"/>
        <v>#VALUE!</v>
      </c>
      <c r="J96" s="18" t="e">
        <f>VLOOKUP(E96,D2数据库!C:K,2,0)</f>
        <v>#N/A</v>
      </c>
      <c r="K96" s="18" t="e">
        <f>VLOOKUP(E96,D2数据库!C:K,3,0)</f>
        <v>#N/A</v>
      </c>
      <c r="L96" s="19" t="e">
        <f t="shared" si="12"/>
        <v>#VALUE!</v>
      </c>
      <c r="M96" s="18" t="e">
        <f>VLOOKUP(E96,D2数据库!C:K,4,0)</f>
        <v>#N/A</v>
      </c>
      <c r="N96" s="18" t="e">
        <f>VLOOKUP(E96,D2数据库!C:K,5,0)</f>
        <v>#N/A</v>
      </c>
      <c r="O96" s="18"/>
      <c r="P96" s="18" t="e">
        <f>VLOOKUP(E96,D2数据库!C:K,6,0)</f>
        <v>#N/A</v>
      </c>
      <c r="Q96" s="18" t="e">
        <f>VLOOKUP(E96,D2数据库!C:K,7,0)</f>
        <v>#N/A</v>
      </c>
      <c r="R96" s="19">
        <f t="shared" si="13"/>
        <v>0</v>
      </c>
      <c r="S96" s="18" t="e">
        <f>VLOOKUP(E96,D2数据库!C:K,8,0)</f>
        <v>#N/A</v>
      </c>
      <c r="T96" s="18" t="e">
        <f>VLOOKUP(E96,D2数据库!C:K,9,0)</f>
        <v>#N/A</v>
      </c>
      <c r="U96" s="18"/>
    </row>
    <row r="97" spans="1:21" x14ac:dyDescent="0.25">
      <c r="A97" s="22"/>
      <c r="B97" s="3"/>
      <c r="C97" s="3"/>
      <c r="D97" s="3"/>
      <c r="E97" s="18" t="str">
        <f t="shared" si="14"/>
        <v/>
      </c>
      <c r="F97" s="18" t="e">
        <f t="shared" si="15"/>
        <v>#VALUE!</v>
      </c>
      <c r="G97" s="18" t="str">
        <f t="shared" si="16"/>
        <v/>
      </c>
      <c r="H97" s="18" t="e">
        <f t="shared" si="17"/>
        <v>#VALUE!</v>
      </c>
      <c r="I97" s="18" t="e">
        <f t="shared" si="18"/>
        <v>#VALUE!</v>
      </c>
      <c r="J97" s="18" t="e">
        <f>VLOOKUP(E97,D2数据库!C:K,2,0)</f>
        <v>#N/A</v>
      </c>
      <c r="K97" s="18" t="e">
        <f>VLOOKUP(E97,D2数据库!C:K,3,0)</f>
        <v>#N/A</v>
      </c>
      <c r="L97" s="19" t="e">
        <f t="shared" si="12"/>
        <v>#VALUE!</v>
      </c>
      <c r="M97" s="18" t="e">
        <f>VLOOKUP(E97,D2数据库!C:K,4,0)</f>
        <v>#N/A</v>
      </c>
      <c r="N97" s="18" t="e">
        <f>VLOOKUP(E97,D2数据库!C:K,5,0)</f>
        <v>#N/A</v>
      </c>
      <c r="O97" s="18"/>
      <c r="P97" s="18" t="e">
        <f>VLOOKUP(E97,D2数据库!C:K,6,0)</f>
        <v>#N/A</v>
      </c>
      <c r="Q97" s="18" t="e">
        <f>VLOOKUP(E97,D2数据库!C:K,7,0)</f>
        <v>#N/A</v>
      </c>
      <c r="R97" s="19">
        <f t="shared" si="13"/>
        <v>0</v>
      </c>
      <c r="S97" s="18" t="e">
        <f>VLOOKUP(E97,D2数据库!C:K,8,0)</f>
        <v>#N/A</v>
      </c>
      <c r="T97" s="18" t="e">
        <f>VLOOKUP(E97,D2数据库!C:K,9,0)</f>
        <v>#N/A</v>
      </c>
      <c r="U97" s="18"/>
    </row>
    <row r="98" spans="1:21" x14ac:dyDescent="0.25">
      <c r="A98" s="22"/>
      <c r="B98" s="3"/>
      <c r="C98" s="3"/>
      <c r="D98" s="3"/>
      <c r="E98" s="18" t="str">
        <f t="shared" si="14"/>
        <v/>
      </c>
      <c r="F98" s="18" t="e">
        <f t="shared" si="15"/>
        <v>#VALUE!</v>
      </c>
      <c r="G98" s="18" t="str">
        <f t="shared" si="16"/>
        <v/>
      </c>
      <c r="H98" s="18" t="e">
        <f t="shared" si="17"/>
        <v>#VALUE!</v>
      </c>
      <c r="I98" s="18" t="e">
        <f t="shared" si="18"/>
        <v>#VALUE!</v>
      </c>
      <c r="J98" s="18" t="e">
        <f>VLOOKUP(E98,D2数据库!C:K,2,0)</f>
        <v>#N/A</v>
      </c>
      <c r="K98" s="18" t="e">
        <f>VLOOKUP(E98,D2数据库!C:K,3,0)</f>
        <v>#N/A</v>
      </c>
      <c r="L98" s="19" t="e">
        <f t="shared" si="12"/>
        <v>#VALUE!</v>
      </c>
      <c r="M98" s="18" t="e">
        <f>VLOOKUP(E98,D2数据库!C:K,4,0)</f>
        <v>#N/A</v>
      </c>
      <c r="N98" s="18" t="e">
        <f>VLOOKUP(E98,D2数据库!C:K,5,0)</f>
        <v>#N/A</v>
      </c>
      <c r="O98" s="18"/>
      <c r="P98" s="18" t="e">
        <f>VLOOKUP(E98,D2数据库!C:K,6,0)</f>
        <v>#N/A</v>
      </c>
      <c r="Q98" s="18" t="e">
        <f>VLOOKUP(E98,D2数据库!C:K,7,0)</f>
        <v>#N/A</v>
      </c>
      <c r="R98" s="19">
        <f t="shared" si="13"/>
        <v>0</v>
      </c>
      <c r="S98" s="18" t="e">
        <f>VLOOKUP(E98,D2数据库!C:K,8,0)</f>
        <v>#N/A</v>
      </c>
      <c r="T98" s="18" t="e">
        <f>VLOOKUP(E98,D2数据库!C:K,9,0)</f>
        <v>#N/A</v>
      </c>
      <c r="U98" s="18"/>
    </row>
    <row r="99" spans="1:21" x14ac:dyDescent="0.25">
      <c r="A99" s="22"/>
      <c r="B99" s="3"/>
      <c r="C99" s="3"/>
      <c r="D99" s="3"/>
      <c r="E99" s="18" t="str">
        <f t="shared" si="14"/>
        <v/>
      </c>
      <c r="F99" s="18" t="e">
        <f t="shared" si="15"/>
        <v>#VALUE!</v>
      </c>
      <c r="G99" s="18" t="str">
        <f t="shared" si="16"/>
        <v/>
      </c>
      <c r="H99" s="18" t="e">
        <f t="shared" si="17"/>
        <v>#VALUE!</v>
      </c>
      <c r="I99" s="18" t="e">
        <f t="shared" si="18"/>
        <v>#VALUE!</v>
      </c>
      <c r="J99" s="18" t="e">
        <f>VLOOKUP(E99,D2数据库!C:K,2,0)</f>
        <v>#N/A</v>
      </c>
      <c r="K99" s="18" t="e">
        <f>VLOOKUP(E99,D2数据库!C:K,3,0)</f>
        <v>#N/A</v>
      </c>
      <c r="L99" s="19" t="e">
        <f t="shared" si="12"/>
        <v>#VALUE!</v>
      </c>
      <c r="M99" s="18" t="e">
        <f>VLOOKUP(E99,D2数据库!C:K,4,0)</f>
        <v>#N/A</v>
      </c>
      <c r="N99" s="18" t="e">
        <f>VLOOKUP(E99,D2数据库!C:K,5,0)</f>
        <v>#N/A</v>
      </c>
      <c r="O99" s="18"/>
      <c r="P99" s="18" t="e">
        <f>VLOOKUP(E99,D2数据库!C:K,6,0)</f>
        <v>#N/A</v>
      </c>
      <c r="Q99" s="18" t="e">
        <f>VLOOKUP(E99,D2数据库!C:K,7,0)</f>
        <v>#N/A</v>
      </c>
      <c r="R99" s="19">
        <f t="shared" si="13"/>
        <v>0</v>
      </c>
      <c r="S99" s="18" t="e">
        <f>VLOOKUP(E99,D2数据库!C:K,8,0)</f>
        <v>#N/A</v>
      </c>
      <c r="T99" s="18" t="e">
        <f>VLOOKUP(E99,D2数据库!C:K,9,0)</f>
        <v>#N/A</v>
      </c>
      <c r="U99" s="18"/>
    </row>
    <row r="100" spans="1:21" x14ac:dyDescent="0.25">
      <c r="A100" s="22"/>
      <c r="B100" s="3"/>
      <c r="C100" s="3"/>
      <c r="D100" s="3"/>
      <c r="E100" s="18" t="str">
        <f t="shared" si="14"/>
        <v/>
      </c>
      <c r="F100" s="18" t="e">
        <f t="shared" si="15"/>
        <v>#VALUE!</v>
      </c>
      <c r="G100" s="18" t="str">
        <f t="shared" si="16"/>
        <v/>
      </c>
      <c r="H100" s="18" t="e">
        <f t="shared" si="17"/>
        <v>#VALUE!</v>
      </c>
      <c r="I100" s="18" t="e">
        <f t="shared" si="18"/>
        <v>#VALUE!</v>
      </c>
      <c r="J100" s="18" t="e">
        <f>VLOOKUP(E100,D2数据库!C:K,2,0)</f>
        <v>#N/A</v>
      </c>
      <c r="K100" s="18" t="e">
        <f>VLOOKUP(E100,D2数据库!C:K,3,0)</f>
        <v>#N/A</v>
      </c>
      <c r="L100" s="19" t="e">
        <f t="shared" si="12"/>
        <v>#VALUE!</v>
      </c>
      <c r="M100" s="18" t="e">
        <f>VLOOKUP(E100,D2数据库!C:K,4,0)</f>
        <v>#N/A</v>
      </c>
      <c r="N100" s="18" t="e">
        <f>VLOOKUP(E100,D2数据库!C:K,5,0)</f>
        <v>#N/A</v>
      </c>
      <c r="O100" s="18"/>
      <c r="P100" s="18" t="e">
        <f>VLOOKUP(E100,D2数据库!C:K,6,0)</f>
        <v>#N/A</v>
      </c>
      <c r="Q100" s="18" t="e">
        <f>VLOOKUP(E100,D2数据库!C:K,7,0)</f>
        <v>#N/A</v>
      </c>
      <c r="R100" s="19">
        <f t="shared" si="13"/>
        <v>0</v>
      </c>
      <c r="S100" s="18" t="e">
        <f>VLOOKUP(E100,D2数据库!C:K,8,0)</f>
        <v>#N/A</v>
      </c>
      <c r="T100" s="18" t="e">
        <f>VLOOKUP(E100,D2数据库!C:K,9,0)</f>
        <v>#N/A</v>
      </c>
      <c r="U100" s="18"/>
    </row>
  </sheetData>
  <sheetProtection algorithmName="SHA-512" hashValue="8zqMl8Hy++dmJG18TrM/XzSZo9FPsV9M/laXG+xXRHweS+tRNdoVw730JJ1o2IP1/4Q8Da1PHP2EdOTsCucExg==" saltValue="+UADyEe8+EhNVdtqbf7kr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ignoredErrors>
    <ignoredError sqref="F2 F3:F7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2257-2F4D-4E33-85FC-6D18B586E34D}">
  <sheetPr codeName="Sheet31"/>
  <dimension ref="A1:K11"/>
  <sheetViews>
    <sheetView workbookViewId="0"/>
  </sheetViews>
  <sheetFormatPr defaultRowHeight="14" x14ac:dyDescent="0.25"/>
  <cols>
    <col min="1" max="1" width="16.90625" bestFit="1" customWidth="1"/>
    <col min="2" max="2" width="9.26953125" style="35" bestFit="1" customWidth="1"/>
    <col min="5" max="5" width="15.7265625" bestFit="1" customWidth="1"/>
    <col min="7" max="7" width="6.26953125" bestFit="1" customWidth="1"/>
  </cols>
  <sheetData>
    <row r="1" spans="1:11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4" t="s">
        <v>134</v>
      </c>
      <c r="I1" s="85"/>
      <c r="J1" s="85"/>
      <c r="K1" s="85"/>
    </row>
    <row r="2" spans="1:11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13</v>
      </c>
      <c r="J2" s="1" t="s">
        <v>3</v>
      </c>
      <c r="K2" s="1" t="s">
        <v>4</v>
      </c>
    </row>
    <row r="3" spans="1:11" ht="15.5" x14ac:dyDescent="0.25">
      <c r="A3" s="3" t="s">
        <v>127</v>
      </c>
      <c r="B3" s="3" t="s">
        <v>117</v>
      </c>
      <c r="C3" s="1" t="s">
        <v>6</v>
      </c>
      <c r="D3" s="1" t="s">
        <v>93</v>
      </c>
      <c r="E3" s="3" t="s">
        <v>152</v>
      </c>
      <c r="F3" s="1" t="s">
        <v>15</v>
      </c>
      <c r="G3" s="1" t="s">
        <v>7</v>
      </c>
      <c r="H3" s="3" t="s">
        <v>116</v>
      </c>
      <c r="I3" s="7" t="s">
        <v>139</v>
      </c>
      <c r="J3" s="1" t="s">
        <v>16</v>
      </c>
      <c r="K3" s="1" t="s">
        <v>7</v>
      </c>
    </row>
    <row r="4" spans="1:11" ht="15.5" x14ac:dyDescent="0.25">
      <c r="A4" s="3"/>
      <c r="B4" s="3"/>
      <c r="C4" s="1" t="s">
        <v>17</v>
      </c>
      <c r="D4" s="1" t="s">
        <v>93</v>
      </c>
      <c r="E4" s="1" t="s">
        <v>18</v>
      </c>
      <c r="F4" s="1" t="s">
        <v>15</v>
      </c>
      <c r="G4" s="1" t="s">
        <v>7</v>
      </c>
      <c r="H4" s="3" t="s">
        <v>116</v>
      </c>
      <c r="I4" s="7" t="s">
        <v>139</v>
      </c>
      <c r="J4" s="1" t="s">
        <v>16</v>
      </c>
      <c r="K4" s="1" t="s">
        <v>7</v>
      </c>
    </row>
    <row r="5" spans="1:11" ht="15.5" x14ac:dyDescent="0.25">
      <c r="A5" s="3"/>
      <c r="B5" s="3"/>
      <c r="C5" s="1" t="s">
        <v>8</v>
      </c>
      <c r="D5" s="1" t="s">
        <v>93</v>
      </c>
      <c r="E5" s="1" t="s">
        <v>19</v>
      </c>
      <c r="F5" s="1" t="s">
        <v>15</v>
      </c>
      <c r="G5" s="1" t="s">
        <v>7</v>
      </c>
      <c r="H5" s="3" t="s">
        <v>116</v>
      </c>
      <c r="I5" s="7" t="s">
        <v>139</v>
      </c>
      <c r="J5" s="1" t="s">
        <v>16</v>
      </c>
      <c r="K5" s="1" t="s">
        <v>7</v>
      </c>
    </row>
    <row r="6" spans="1:11" ht="15.5" x14ac:dyDescent="0.25">
      <c r="A6" s="3"/>
      <c r="B6" s="3"/>
      <c r="C6" s="1" t="s">
        <v>9</v>
      </c>
      <c r="D6" s="1" t="s">
        <v>23</v>
      </c>
      <c r="E6" s="3" t="s">
        <v>118</v>
      </c>
      <c r="F6" s="1" t="s">
        <v>15</v>
      </c>
      <c r="G6" s="1" t="s">
        <v>7</v>
      </c>
      <c r="H6" s="3" t="s">
        <v>116</v>
      </c>
      <c r="I6" s="7" t="s">
        <v>139</v>
      </c>
      <c r="J6" s="1" t="s">
        <v>16</v>
      </c>
      <c r="K6" s="1" t="s">
        <v>7</v>
      </c>
    </row>
    <row r="7" spans="1:11" ht="15.5" x14ac:dyDescent="0.25">
      <c r="A7" s="3"/>
      <c r="B7" s="3"/>
      <c r="C7" s="1" t="s">
        <v>10</v>
      </c>
      <c r="D7" s="1" t="s">
        <v>23</v>
      </c>
      <c r="E7" s="1" t="s">
        <v>24</v>
      </c>
      <c r="F7" s="1" t="s">
        <v>15</v>
      </c>
      <c r="G7" s="1" t="s">
        <v>7</v>
      </c>
      <c r="H7" s="3" t="s">
        <v>116</v>
      </c>
      <c r="I7" s="7" t="s">
        <v>139</v>
      </c>
      <c r="J7" s="1" t="s">
        <v>16</v>
      </c>
      <c r="K7" s="1" t="s">
        <v>7</v>
      </c>
    </row>
    <row r="8" spans="1:11" ht="15.5" x14ac:dyDescent="0.25">
      <c r="A8" s="3"/>
      <c r="B8" s="3"/>
      <c r="C8" s="3" t="s">
        <v>120</v>
      </c>
      <c r="D8" s="1" t="s">
        <v>20</v>
      </c>
      <c r="E8" s="3" t="s">
        <v>119</v>
      </c>
      <c r="F8" s="1" t="s">
        <v>15</v>
      </c>
      <c r="G8" s="1" t="s">
        <v>7</v>
      </c>
      <c r="H8" s="3" t="s">
        <v>116</v>
      </c>
      <c r="I8" s="7" t="s">
        <v>139</v>
      </c>
      <c r="J8" s="1" t="s">
        <v>16</v>
      </c>
      <c r="K8" s="1" t="s">
        <v>7</v>
      </c>
    </row>
    <row r="9" spans="1:11" ht="15.5" x14ac:dyDescent="0.25">
      <c r="A9" s="3"/>
      <c r="B9" s="3"/>
      <c r="C9" s="6" t="s">
        <v>121</v>
      </c>
      <c r="D9" s="1" t="s">
        <v>20</v>
      </c>
      <c r="E9" s="9" t="s">
        <v>21</v>
      </c>
      <c r="F9" s="1" t="s">
        <v>15</v>
      </c>
      <c r="G9" s="1" t="s">
        <v>7</v>
      </c>
      <c r="H9" s="3" t="s">
        <v>116</v>
      </c>
      <c r="I9" s="7" t="s">
        <v>139</v>
      </c>
      <c r="J9" s="1" t="s">
        <v>16</v>
      </c>
      <c r="K9" s="1" t="s">
        <v>7</v>
      </c>
    </row>
    <row r="10" spans="1:11" ht="15.5" x14ac:dyDescent="0.25">
      <c r="A10" s="3"/>
      <c r="B10" s="3"/>
      <c r="C10" s="6" t="s">
        <v>122</v>
      </c>
      <c r="D10" s="1" t="s">
        <v>20</v>
      </c>
      <c r="E10" s="9" t="s">
        <v>22</v>
      </c>
      <c r="F10" s="1" t="s">
        <v>15</v>
      </c>
      <c r="G10" s="1" t="s">
        <v>7</v>
      </c>
      <c r="H10" s="3" t="s">
        <v>116</v>
      </c>
      <c r="I10" s="7" t="s">
        <v>139</v>
      </c>
      <c r="J10" s="1" t="s">
        <v>16</v>
      </c>
      <c r="K10" s="1" t="s">
        <v>7</v>
      </c>
    </row>
    <row r="11" spans="1:11" ht="15.5" x14ac:dyDescent="0.25">
      <c r="A11" s="3"/>
      <c r="B11" s="3"/>
      <c r="C11" s="3" t="s">
        <v>123</v>
      </c>
      <c r="D11" s="1" t="s">
        <v>20</v>
      </c>
      <c r="E11" s="10" t="s">
        <v>124</v>
      </c>
      <c r="F11" s="1" t="s">
        <v>15</v>
      </c>
      <c r="G11" s="1" t="s">
        <v>7</v>
      </c>
      <c r="H11" s="3" t="s">
        <v>116</v>
      </c>
      <c r="I11" s="7" t="s">
        <v>139</v>
      </c>
      <c r="J11" s="1" t="s">
        <v>16</v>
      </c>
      <c r="K11" s="1" t="s">
        <v>7</v>
      </c>
    </row>
  </sheetData>
  <sheetProtection algorithmName="SHA-512" hashValue="fnKdXzepE+VT7pN23SrOSeeu7WfBh6hN+tCcJBIqZRN8/SlVdXhmY+PAnG9gCuQFoF2ROcOkdgGn93RkKw8VuA==" saltValue="w2f8JaI5mUzM0MLYlaqNCg==" spinCount="100000" sheet="1" objects="1" scenarios="1"/>
  <mergeCells count="2">
    <mergeCell ref="C1:G1"/>
    <mergeCell ref="H1:K1"/>
  </mergeCells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FA985-8E6A-41FC-9CBF-FCDA8ECA2AA4}">
  <sheetPr codeName="Sheet32"/>
  <dimension ref="A1:M100"/>
  <sheetViews>
    <sheetView workbookViewId="0">
      <selection activeCell="J2" sqref="J2"/>
    </sheetView>
  </sheetViews>
  <sheetFormatPr defaultRowHeight="14" x14ac:dyDescent="0.25"/>
  <cols>
    <col min="1" max="1" width="16.90625" style="23" bestFit="1" customWidth="1"/>
    <col min="2" max="2" width="15.6328125" style="35" customWidth="1"/>
    <col min="5" max="6" width="8.7265625" style="20"/>
    <col min="7" max="7" width="13.6328125" style="20" bestFit="1" customWidth="1"/>
    <col min="8" max="8" width="16.90625" style="20" bestFit="1" customWidth="1"/>
    <col min="9" max="9" width="14.6328125" style="20" bestFit="1" customWidth="1"/>
    <col min="10" max="10" width="9.26953125" style="20" bestFit="1" customWidth="1"/>
    <col min="11" max="13" width="8.7265625" style="20"/>
  </cols>
  <sheetData>
    <row r="1" spans="1:13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137</v>
      </c>
      <c r="F1" s="18" t="s">
        <v>125</v>
      </c>
      <c r="G1" s="18" t="s">
        <v>126</v>
      </c>
      <c r="H1" s="18" t="s">
        <v>48</v>
      </c>
      <c r="I1" s="18" t="s">
        <v>82</v>
      </c>
      <c r="J1" s="19" t="s">
        <v>79</v>
      </c>
      <c r="K1" s="18" t="s">
        <v>3</v>
      </c>
      <c r="L1" s="18" t="s">
        <v>160</v>
      </c>
      <c r="M1" s="18" t="s">
        <v>5</v>
      </c>
    </row>
    <row r="2" spans="1:13" x14ac:dyDescent="0.25">
      <c r="A2" s="22"/>
      <c r="B2" s="3"/>
      <c r="C2" s="3"/>
      <c r="D2" s="3"/>
      <c r="E2" s="18" t="str">
        <f t="shared" ref="E2:F7" si="0">TRIM(MID(SUBSTITUTE($B2,"-",REPT(" ",99)),COLUMN(B2)*99-98,99))</f>
        <v/>
      </c>
      <c r="F2" s="18" t="str">
        <f t="shared" si="0"/>
        <v/>
      </c>
      <c r="G2" s="18" t="e">
        <f>VALUE(TRIM(MID(SUBSTITUTE($B2,"-",REPT(" ",99)),COLUMN(D2)*99-98,99)))</f>
        <v>#VALUE!</v>
      </c>
      <c r="H2" s="18" t="e">
        <f>VLOOKUP(F2,D3数据库!C:G,2,0)</f>
        <v>#N/A</v>
      </c>
      <c r="I2" s="18" t="e">
        <f>VLOOKUP(F2,D3数据库!C:G,3,0)</f>
        <v>#N/A</v>
      </c>
      <c r="J2" s="19" t="e">
        <f>(G2/1000)*C2</f>
        <v>#VALUE!</v>
      </c>
      <c r="K2" s="18" t="e">
        <f>VLOOKUP(F2,D3数据库!C:G,4,0)</f>
        <v>#N/A</v>
      </c>
      <c r="L2" s="18" t="e">
        <f>VLOOKUP(F2,D3数据库!C:G,5,0)</f>
        <v>#N/A</v>
      </c>
      <c r="M2" s="18"/>
    </row>
    <row r="3" spans="1:13" x14ac:dyDescent="0.25">
      <c r="A3" s="22"/>
      <c r="B3" s="3"/>
      <c r="C3" s="3"/>
      <c r="D3" s="3"/>
      <c r="E3" s="18" t="str">
        <f t="shared" si="0"/>
        <v/>
      </c>
      <c r="F3" s="18" t="str">
        <f t="shared" si="0"/>
        <v/>
      </c>
      <c r="G3" s="18" t="e">
        <f t="shared" ref="G3:G7" si="1">VALUE(TRIM(MID(SUBSTITUTE($B3,"-",REPT(" ",99)),COLUMN(D3)*99-98,99)))</f>
        <v>#VALUE!</v>
      </c>
      <c r="H3" s="18" t="e">
        <f>VLOOKUP(F3,D3数据库!C:G,2,0)</f>
        <v>#N/A</v>
      </c>
      <c r="I3" s="18" t="e">
        <f>VLOOKUP(F3,D3数据库!C:G,3,0)</f>
        <v>#N/A</v>
      </c>
      <c r="J3" s="19" t="e">
        <f t="shared" ref="J3:J66" si="2">(G3/1000)*C3</f>
        <v>#VALUE!</v>
      </c>
      <c r="K3" s="18" t="e">
        <f>VLOOKUP(F3,D3数据库!C:G,4,0)</f>
        <v>#N/A</v>
      </c>
      <c r="L3" s="18" t="e">
        <f>VLOOKUP(F3,D3数据库!C:G,5,0)</f>
        <v>#N/A</v>
      </c>
      <c r="M3" s="18"/>
    </row>
    <row r="4" spans="1:13" x14ac:dyDescent="0.25">
      <c r="A4" s="22"/>
      <c r="B4" s="3"/>
      <c r="C4" s="3"/>
      <c r="D4" s="3"/>
      <c r="E4" s="18" t="str">
        <f t="shared" si="0"/>
        <v/>
      </c>
      <c r="F4" s="18" t="str">
        <f t="shared" si="0"/>
        <v/>
      </c>
      <c r="G4" s="18" t="e">
        <f t="shared" si="1"/>
        <v>#VALUE!</v>
      </c>
      <c r="H4" s="18" t="e">
        <f>VLOOKUP(F4,D3数据库!C:G,2,0)</f>
        <v>#N/A</v>
      </c>
      <c r="I4" s="18" t="e">
        <f>VLOOKUP(F4,D3数据库!C:G,3,0)</f>
        <v>#N/A</v>
      </c>
      <c r="J4" s="19" t="e">
        <f t="shared" si="2"/>
        <v>#VALUE!</v>
      </c>
      <c r="K4" s="18" t="e">
        <f>VLOOKUP(F4,D3数据库!C:G,4,0)</f>
        <v>#N/A</v>
      </c>
      <c r="L4" s="18" t="e">
        <f>VLOOKUP(F4,D3数据库!C:G,5,0)</f>
        <v>#N/A</v>
      </c>
      <c r="M4" s="18"/>
    </row>
    <row r="5" spans="1:13" x14ac:dyDescent="0.25">
      <c r="A5" s="22"/>
      <c r="B5" s="3"/>
      <c r="C5" s="3"/>
      <c r="D5" s="3"/>
      <c r="E5" s="18" t="str">
        <f t="shared" si="0"/>
        <v/>
      </c>
      <c r="F5" s="18" t="str">
        <f t="shared" si="0"/>
        <v/>
      </c>
      <c r="G5" s="18" t="e">
        <f t="shared" si="1"/>
        <v>#VALUE!</v>
      </c>
      <c r="H5" s="18" t="e">
        <f>VLOOKUP(F5,D3数据库!C:G,2,0)</f>
        <v>#N/A</v>
      </c>
      <c r="I5" s="18" t="e">
        <f>VLOOKUP(F5,D3数据库!C:G,3,0)</f>
        <v>#N/A</v>
      </c>
      <c r="J5" s="19" t="e">
        <f t="shared" si="2"/>
        <v>#VALUE!</v>
      </c>
      <c r="K5" s="18" t="e">
        <f>VLOOKUP(F5,D3数据库!C:G,4,0)</f>
        <v>#N/A</v>
      </c>
      <c r="L5" s="18" t="e">
        <f>VLOOKUP(F5,D3数据库!C:G,5,0)</f>
        <v>#N/A</v>
      </c>
      <c r="M5" s="18"/>
    </row>
    <row r="6" spans="1:13" x14ac:dyDescent="0.25">
      <c r="A6" s="22"/>
      <c r="B6" s="3"/>
      <c r="C6" s="3"/>
      <c r="D6" s="3"/>
      <c r="E6" s="18" t="str">
        <f t="shared" si="0"/>
        <v/>
      </c>
      <c r="F6" s="18" t="str">
        <f t="shared" si="0"/>
        <v/>
      </c>
      <c r="G6" s="18" t="e">
        <f t="shared" si="1"/>
        <v>#VALUE!</v>
      </c>
      <c r="H6" s="18" t="e">
        <f>VLOOKUP(F6,D3数据库!C:G,2,0)</f>
        <v>#N/A</v>
      </c>
      <c r="I6" s="18" t="e">
        <f>VLOOKUP(F6,D3数据库!C:G,3,0)</f>
        <v>#N/A</v>
      </c>
      <c r="J6" s="19" t="e">
        <f t="shared" si="2"/>
        <v>#VALUE!</v>
      </c>
      <c r="K6" s="18" t="e">
        <f>VLOOKUP(F6,D3数据库!C:G,4,0)</f>
        <v>#N/A</v>
      </c>
      <c r="L6" s="18" t="e">
        <f>VLOOKUP(F6,D3数据库!C:G,5,0)</f>
        <v>#N/A</v>
      </c>
      <c r="M6" s="18"/>
    </row>
    <row r="7" spans="1:13" x14ac:dyDescent="0.25">
      <c r="A7" s="22"/>
      <c r="B7" s="3"/>
      <c r="C7" s="3"/>
      <c r="D7" s="3"/>
      <c r="E7" s="18" t="str">
        <f t="shared" si="0"/>
        <v/>
      </c>
      <c r="F7" s="18" t="str">
        <f t="shared" si="0"/>
        <v/>
      </c>
      <c r="G7" s="18" t="e">
        <f t="shared" si="1"/>
        <v>#VALUE!</v>
      </c>
      <c r="H7" s="18" t="e">
        <f>VLOOKUP(F7,D3数据库!C:G,2,0)</f>
        <v>#N/A</v>
      </c>
      <c r="I7" s="18" t="e">
        <f>VLOOKUP(F7,D3数据库!C:G,3,0)</f>
        <v>#N/A</v>
      </c>
      <c r="J7" s="19" t="e">
        <f t="shared" si="2"/>
        <v>#VALUE!</v>
      </c>
      <c r="K7" s="18" t="e">
        <f>VLOOKUP(F7,D3数据库!C:G,4,0)</f>
        <v>#N/A</v>
      </c>
      <c r="L7" s="18" t="e">
        <f>VLOOKUP(F7,D3数据库!C:G,5,0)</f>
        <v>#N/A</v>
      </c>
      <c r="M7" s="18"/>
    </row>
    <row r="8" spans="1:13" x14ac:dyDescent="0.25">
      <c r="A8" s="22"/>
      <c r="B8" s="3"/>
      <c r="C8" s="3"/>
      <c r="D8" s="3"/>
      <c r="E8" s="18" t="str">
        <f t="shared" ref="E8:E71" si="3">TRIM(MID(SUBSTITUTE($B8,"-",REPT(" ",99)),COLUMN(B8)*99-98,99))</f>
        <v/>
      </c>
      <c r="F8" s="18" t="str">
        <f t="shared" ref="F8:F71" si="4">TRIM(MID(SUBSTITUTE($B8,"-",REPT(" ",99)),COLUMN(C8)*99-98,99))</f>
        <v/>
      </c>
      <c r="G8" s="18" t="e">
        <f t="shared" ref="G8:G71" si="5">VALUE(TRIM(MID(SUBSTITUTE($B8,"-",REPT(" ",99)),COLUMN(D8)*99-98,99)))</f>
        <v>#VALUE!</v>
      </c>
      <c r="H8" s="18" t="e">
        <f>VLOOKUP(F8,D3数据库!C:G,2,0)</f>
        <v>#N/A</v>
      </c>
      <c r="I8" s="18" t="e">
        <f>VLOOKUP(F8,D3数据库!C:G,3,0)</f>
        <v>#N/A</v>
      </c>
      <c r="J8" s="19" t="e">
        <f t="shared" si="2"/>
        <v>#VALUE!</v>
      </c>
      <c r="K8" s="18" t="e">
        <f>VLOOKUP(F8,D3数据库!C:G,4,0)</f>
        <v>#N/A</v>
      </c>
      <c r="L8" s="18" t="e">
        <f>VLOOKUP(F8,D3数据库!C:G,5,0)</f>
        <v>#N/A</v>
      </c>
      <c r="M8" s="18"/>
    </row>
    <row r="9" spans="1:13" x14ac:dyDescent="0.25">
      <c r="A9" s="22"/>
      <c r="B9" s="3"/>
      <c r="C9" s="3"/>
      <c r="D9" s="3"/>
      <c r="E9" s="18" t="str">
        <f t="shared" si="3"/>
        <v/>
      </c>
      <c r="F9" s="18" t="str">
        <f t="shared" si="4"/>
        <v/>
      </c>
      <c r="G9" s="18" t="e">
        <f t="shared" si="5"/>
        <v>#VALUE!</v>
      </c>
      <c r="H9" s="18" t="e">
        <f>VLOOKUP(F9,D3数据库!C:G,2,0)</f>
        <v>#N/A</v>
      </c>
      <c r="I9" s="18" t="e">
        <f>VLOOKUP(F9,D3数据库!C:G,3,0)</f>
        <v>#N/A</v>
      </c>
      <c r="J9" s="19" t="e">
        <f t="shared" si="2"/>
        <v>#VALUE!</v>
      </c>
      <c r="K9" s="18" t="e">
        <f>VLOOKUP(F9,D3数据库!C:G,4,0)</f>
        <v>#N/A</v>
      </c>
      <c r="L9" s="18" t="e">
        <f>VLOOKUP(F9,D3数据库!C:G,5,0)</f>
        <v>#N/A</v>
      </c>
      <c r="M9" s="18"/>
    </row>
    <row r="10" spans="1:13" x14ac:dyDescent="0.25">
      <c r="A10" s="22"/>
      <c r="B10" s="3"/>
      <c r="C10" s="3"/>
      <c r="D10" s="3"/>
      <c r="E10" s="18" t="str">
        <f t="shared" si="3"/>
        <v/>
      </c>
      <c r="F10" s="18" t="str">
        <f t="shared" si="4"/>
        <v/>
      </c>
      <c r="G10" s="18" t="e">
        <f t="shared" si="5"/>
        <v>#VALUE!</v>
      </c>
      <c r="H10" s="18" t="e">
        <f>VLOOKUP(F10,D3数据库!C:G,2,0)</f>
        <v>#N/A</v>
      </c>
      <c r="I10" s="18" t="e">
        <f>VLOOKUP(F10,D3数据库!C:G,3,0)</f>
        <v>#N/A</v>
      </c>
      <c r="J10" s="19" t="e">
        <f t="shared" si="2"/>
        <v>#VALUE!</v>
      </c>
      <c r="K10" s="18" t="e">
        <f>VLOOKUP(F10,D3数据库!C:G,4,0)</f>
        <v>#N/A</v>
      </c>
      <c r="L10" s="18" t="e">
        <f>VLOOKUP(F10,D3数据库!C:G,5,0)</f>
        <v>#N/A</v>
      </c>
      <c r="M10" s="18"/>
    </row>
    <row r="11" spans="1:13" x14ac:dyDescent="0.25">
      <c r="A11" s="22"/>
      <c r="B11" s="3"/>
      <c r="C11" s="3"/>
      <c r="D11" s="3"/>
      <c r="E11" s="18" t="str">
        <f t="shared" si="3"/>
        <v/>
      </c>
      <c r="F11" s="18" t="str">
        <f t="shared" si="4"/>
        <v/>
      </c>
      <c r="G11" s="18" t="e">
        <f t="shared" si="5"/>
        <v>#VALUE!</v>
      </c>
      <c r="H11" s="18" t="e">
        <f>VLOOKUP(F11,D3数据库!C:G,2,0)</f>
        <v>#N/A</v>
      </c>
      <c r="I11" s="18" t="e">
        <f>VLOOKUP(F11,D3数据库!C:G,3,0)</f>
        <v>#N/A</v>
      </c>
      <c r="J11" s="19" t="e">
        <f t="shared" si="2"/>
        <v>#VALUE!</v>
      </c>
      <c r="K11" s="18" t="e">
        <f>VLOOKUP(F11,D3数据库!C:G,4,0)</f>
        <v>#N/A</v>
      </c>
      <c r="L11" s="18" t="e">
        <f>VLOOKUP(F11,D3数据库!C:G,5,0)</f>
        <v>#N/A</v>
      </c>
      <c r="M11" s="18"/>
    </row>
    <row r="12" spans="1:13" x14ac:dyDescent="0.25">
      <c r="A12" s="22"/>
      <c r="B12" s="3"/>
      <c r="C12" s="3"/>
      <c r="D12" s="3"/>
      <c r="E12" s="18" t="str">
        <f t="shared" si="3"/>
        <v/>
      </c>
      <c r="F12" s="18" t="str">
        <f t="shared" si="4"/>
        <v/>
      </c>
      <c r="G12" s="18" t="e">
        <f t="shared" si="5"/>
        <v>#VALUE!</v>
      </c>
      <c r="H12" s="18" t="e">
        <f>VLOOKUP(F12,D3数据库!C:G,2,0)</f>
        <v>#N/A</v>
      </c>
      <c r="I12" s="18" t="e">
        <f>VLOOKUP(F12,D3数据库!C:G,3,0)</f>
        <v>#N/A</v>
      </c>
      <c r="J12" s="19" t="e">
        <f t="shared" si="2"/>
        <v>#VALUE!</v>
      </c>
      <c r="K12" s="18" t="e">
        <f>VLOOKUP(F12,D3数据库!C:G,4,0)</f>
        <v>#N/A</v>
      </c>
      <c r="L12" s="18" t="e">
        <f>VLOOKUP(F12,D3数据库!C:G,5,0)</f>
        <v>#N/A</v>
      </c>
      <c r="M12" s="18"/>
    </row>
    <row r="13" spans="1:13" x14ac:dyDescent="0.25">
      <c r="A13" s="22"/>
      <c r="B13" s="3"/>
      <c r="C13" s="3"/>
      <c r="D13" s="3"/>
      <c r="E13" s="18" t="str">
        <f t="shared" si="3"/>
        <v/>
      </c>
      <c r="F13" s="18" t="str">
        <f t="shared" si="4"/>
        <v/>
      </c>
      <c r="G13" s="18" t="e">
        <f t="shared" si="5"/>
        <v>#VALUE!</v>
      </c>
      <c r="H13" s="18" t="e">
        <f>VLOOKUP(F13,D3数据库!C:G,2,0)</f>
        <v>#N/A</v>
      </c>
      <c r="I13" s="18" t="e">
        <f>VLOOKUP(F13,D3数据库!C:G,3,0)</f>
        <v>#N/A</v>
      </c>
      <c r="J13" s="19" t="e">
        <f t="shared" si="2"/>
        <v>#VALUE!</v>
      </c>
      <c r="K13" s="18" t="e">
        <f>VLOOKUP(F13,D3数据库!C:G,4,0)</f>
        <v>#N/A</v>
      </c>
      <c r="L13" s="18" t="e">
        <f>VLOOKUP(F13,D3数据库!C:G,5,0)</f>
        <v>#N/A</v>
      </c>
      <c r="M13" s="18"/>
    </row>
    <row r="14" spans="1:13" x14ac:dyDescent="0.25">
      <c r="A14" s="22"/>
      <c r="B14" s="3"/>
      <c r="C14" s="3"/>
      <c r="D14" s="3"/>
      <c r="E14" s="18" t="str">
        <f t="shared" si="3"/>
        <v/>
      </c>
      <c r="F14" s="18" t="str">
        <f t="shared" si="4"/>
        <v/>
      </c>
      <c r="G14" s="18" t="e">
        <f t="shared" si="5"/>
        <v>#VALUE!</v>
      </c>
      <c r="H14" s="18" t="e">
        <f>VLOOKUP(F14,D3数据库!C:G,2,0)</f>
        <v>#N/A</v>
      </c>
      <c r="I14" s="18" t="e">
        <f>VLOOKUP(F14,D3数据库!C:G,3,0)</f>
        <v>#N/A</v>
      </c>
      <c r="J14" s="19" t="e">
        <f t="shared" si="2"/>
        <v>#VALUE!</v>
      </c>
      <c r="K14" s="18" t="e">
        <f>VLOOKUP(F14,D3数据库!C:G,4,0)</f>
        <v>#N/A</v>
      </c>
      <c r="L14" s="18" t="e">
        <f>VLOOKUP(F14,D3数据库!C:G,5,0)</f>
        <v>#N/A</v>
      </c>
      <c r="M14" s="18"/>
    </row>
    <row r="15" spans="1:13" x14ac:dyDescent="0.25">
      <c r="A15" s="22"/>
      <c r="B15" s="3"/>
      <c r="C15" s="3"/>
      <c r="D15" s="3"/>
      <c r="E15" s="18" t="str">
        <f t="shared" si="3"/>
        <v/>
      </c>
      <c r="F15" s="18" t="str">
        <f t="shared" si="4"/>
        <v/>
      </c>
      <c r="G15" s="18" t="e">
        <f t="shared" si="5"/>
        <v>#VALUE!</v>
      </c>
      <c r="H15" s="18" t="e">
        <f>VLOOKUP(F15,D3数据库!C:G,2,0)</f>
        <v>#N/A</v>
      </c>
      <c r="I15" s="18" t="e">
        <f>VLOOKUP(F15,D3数据库!C:G,3,0)</f>
        <v>#N/A</v>
      </c>
      <c r="J15" s="19" t="e">
        <f t="shared" si="2"/>
        <v>#VALUE!</v>
      </c>
      <c r="K15" s="18" t="e">
        <f>VLOOKUP(F15,D3数据库!C:G,4,0)</f>
        <v>#N/A</v>
      </c>
      <c r="L15" s="18" t="e">
        <f>VLOOKUP(F15,D3数据库!C:G,5,0)</f>
        <v>#N/A</v>
      </c>
      <c r="M15" s="18"/>
    </row>
    <row r="16" spans="1:13" x14ac:dyDescent="0.25">
      <c r="A16" s="22"/>
      <c r="B16" s="3"/>
      <c r="C16" s="3"/>
      <c r="D16" s="3"/>
      <c r="E16" s="18" t="str">
        <f t="shared" si="3"/>
        <v/>
      </c>
      <c r="F16" s="18" t="str">
        <f t="shared" si="4"/>
        <v/>
      </c>
      <c r="G16" s="18" t="e">
        <f t="shared" si="5"/>
        <v>#VALUE!</v>
      </c>
      <c r="H16" s="18" t="e">
        <f>VLOOKUP(F16,D3数据库!C:G,2,0)</f>
        <v>#N/A</v>
      </c>
      <c r="I16" s="18" t="e">
        <f>VLOOKUP(F16,D3数据库!C:G,3,0)</f>
        <v>#N/A</v>
      </c>
      <c r="J16" s="19" t="e">
        <f t="shared" si="2"/>
        <v>#VALUE!</v>
      </c>
      <c r="K16" s="18" t="e">
        <f>VLOOKUP(F16,D3数据库!C:G,4,0)</f>
        <v>#N/A</v>
      </c>
      <c r="L16" s="18" t="e">
        <f>VLOOKUP(F16,D3数据库!C:G,5,0)</f>
        <v>#N/A</v>
      </c>
      <c r="M16" s="18"/>
    </row>
    <row r="17" spans="1:13" x14ac:dyDescent="0.25">
      <c r="A17" s="22"/>
      <c r="B17" s="3"/>
      <c r="C17" s="3"/>
      <c r="D17" s="3"/>
      <c r="E17" s="18" t="str">
        <f t="shared" si="3"/>
        <v/>
      </c>
      <c r="F17" s="18" t="str">
        <f t="shared" si="4"/>
        <v/>
      </c>
      <c r="G17" s="18" t="e">
        <f t="shared" si="5"/>
        <v>#VALUE!</v>
      </c>
      <c r="H17" s="18" t="e">
        <f>VLOOKUP(F17,D3数据库!C:G,2,0)</f>
        <v>#N/A</v>
      </c>
      <c r="I17" s="18" t="e">
        <f>VLOOKUP(F17,D3数据库!C:G,3,0)</f>
        <v>#N/A</v>
      </c>
      <c r="J17" s="19" t="e">
        <f t="shared" si="2"/>
        <v>#VALUE!</v>
      </c>
      <c r="K17" s="18" t="e">
        <f>VLOOKUP(F17,D3数据库!C:G,4,0)</f>
        <v>#N/A</v>
      </c>
      <c r="L17" s="18" t="e">
        <f>VLOOKUP(F17,D3数据库!C:G,5,0)</f>
        <v>#N/A</v>
      </c>
      <c r="M17" s="18"/>
    </row>
    <row r="18" spans="1:13" x14ac:dyDescent="0.25">
      <c r="A18" s="22"/>
      <c r="B18" s="3"/>
      <c r="C18" s="3"/>
      <c r="D18" s="3"/>
      <c r="E18" s="18" t="str">
        <f t="shared" si="3"/>
        <v/>
      </c>
      <c r="F18" s="18" t="str">
        <f t="shared" si="4"/>
        <v/>
      </c>
      <c r="G18" s="18" t="e">
        <f t="shared" si="5"/>
        <v>#VALUE!</v>
      </c>
      <c r="H18" s="18" t="e">
        <f>VLOOKUP(F18,D3数据库!C:G,2,0)</f>
        <v>#N/A</v>
      </c>
      <c r="I18" s="18" t="e">
        <f>VLOOKUP(F18,D3数据库!C:G,3,0)</f>
        <v>#N/A</v>
      </c>
      <c r="J18" s="19" t="e">
        <f t="shared" si="2"/>
        <v>#VALUE!</v>
      </c>
      <c r="K18" s="18" t="e">
        <f>VLOOKUP(F18,D3数据库!C:G,4,0)</f>
        <v>#N/A</v>
      </c>
      <c r="L18" s="18" t="e">
        <f>VLOOKUP(F18,D3数据库!C:G,5,0)</f>
        <v>#N/A</v>
      </c>
      <c r="M18" s="18"/>
    </row>
    <row r="19" spans="1:13" x14ac:dyDescent="0.25">
      <c r="A19" s="22"/>
      <c r="B19" s="3"/>
      <c r="C19" s="3"/>
      <c r="D19" s="3"/>
      <c r="E19" s="18" t="str">
        <f t="shared" si="3"/>
        <v/>
      </c>
      <c r="F19" s="18" t="str">
        <f t="shared" si="4"/>
        <v/>
      </c>
      <c r="G19" s="18" t="e">
        <f t="shared" si="5"/>
        <v>#VALUE!</v>
      </c>
      <c r="H19" s="18" t="e">
        <f>VLOOKUP(F19,D3数据库!C:G,2,0)</f>
        <v>#N/A</v>
      </c>
      <c r="I19" s="18" t="e">
        <f>VLOOKUP(F19,D3数据库!C:G,3,0)</f>
        <v>#N/A</v>
      </c>
      <c r="J19" s="19" t="e">
        <f t="shared" si="2"/>
        <v>#VALUE!</v>
      </c>
      <c r="K19" s="18" t="e">
        <f>VLOOKUP(F19,D3数据库!C:G,4,0)</f>
        <v>#N/A</v>
      </c>
      <c r="L19" s="18" t="e">
        <f>VLOOKUP(F19,D3数据库!C:G,5,0)</f>
        <v>#N/A</v>
      </c>
      <c r="M19" s="18"/>
    </row>
    <row r="20" spans="1:13" x14ac:dyDescent="0.25">
      <c r="A20" s="22"/>
      <c r="B20" s="3"/>
      <c r="C20" s="3"/>
      <c r="D20" s="3"/>
      <c r="E20" s="18" t="str">
        <f t="shared" si="3"/>
        <v/>
      </c>
      <c r="F20" s="18" t="str">
        <f t="shared" si="4"/>
        <v/>
      </c>
      <c r="G20" s="18" t="e">
        <f t="shared" si="5"/>
        <v>#VALUE!</v>
      </c>
      <c r="H20" s="18" t="e">
        <f>VLOOKUP(F20,D3数据库!C:G,2,0)</f>
        <v>#N/A</v>
      </c>
      <c r="I20" s="18" t="e">
        <f>VLOOKUP(F20,D3数据库!C:G,3,0)</f>
        <v>#N/A</v>
      </c>
      <c r="J20" s="19" t="e">
        <f t="shared" si="2"/>
        <v>#VALUE!</v>
      </c>
      <c r="K20" s="18" t="e">
        <f>VLOOKUP(F20,D3数据库!C:G,4,0)</f>
        <v>#N/A</v>
      </c>
      <c r="L20" s="18" t="e">
        <f>VLOOKUP(F20,D3数据库!C:G,5,0)</f>
        <v>#N/A</v>
      </c>
      <c r="M20" s="18"/>
    </row>
    <row r="21" spans="1:13" x14ac:dyDescent="0.25">
      <c r="A21" s="22"/>
      <c r="B21" s="3"/>
      <c r="C21" s="3"/>
      <c r="D21" s="3"/>
      <c r="E21" s="18" t="str">
        <f t="shared" si="3"/>
        <v/>
      </c>
      <c r="F21" s="18" t="str">
        <f t="shared" si="4"/>
        <v/>
      </c>
      <c r="G21" s="18" t="e">
        <f t="shared" si="5"/>
        <v>#VALUE!</v>
      </c>
      <c r="H21" s="18" t="e">
        <f>VLOOKUP(F21,D3数据库!C:G,2,0)</f>
        <v>#N/A</v>
      </c>
      <c r="I21" s="18" t="e">
        <f>VLOOKUP(F21,D3数据库!C:G,3,0)</f>
        <v>#N/A</v>
      </c>
      <c r="J21" s="19" t="e">
        <f t="shared" si="2"/>
        <v>#VALUE!</v>
      </c>
      <c r="K21" s="18" t="e">
        <f>VLOOKUP(F21,D3数据库!C:G,4,0)</f>
        <v>#N/A</v>
      </c>
      <c r="L21" s="18" t="e">
        <f>VLOOKUP(F21,D3数据库!C:G,5,0)</f>
        <v>#N/A</v>
      </c>
      <c r="M21" s="18"/>
    </row>
    <row r="22" spans="1:13" x14ac:dyDescent="0.25">
      <c r="A22" s="22"/>
      <c r="B22" s="3"/>
      <c r="C22" s="3"/>
      <c r="D22" s="3"/>
      <c r="E22" s="18" t="str">
        <f t="shared" si="3"/>
        <v/>
      </c>
      <c r="F22" s="18" t="str">
        <f t="shared" si="4"/>
        <v/>
      </c>
      <c r="G22" s="18" t="e">
        <f t="shared" si="5"/>
        <v>#VALUE!</v>
      </c>
      <c r="H22" s="18" t="e">
        <f>VLOOKUP(F22,D3数据库!C:G,2,0)</f>
        <v>#N/A</v>
      </c>
      <c r="I22" s="18" t="e">
        <f>VLOOKUP(F22,D3数据库!C:G,3,0)</f>
        <v>#N/A</v>
      </c>
      <c r="J22" s="19" t="e">
        <f t="shared" si="2"/>
        <v>#VALUE!</v>
      </c>
      <c r="K22" s="18" t="e">
        <f>VLOOKUP(F22,D3数据库!C:G,4,0)</f>
        <v>#N/A</v>
      </c>
      <c r="L22" s="18" t="e">
        <f>VLOOKUP(F22,D3数据库!C:G,5,0)</f>
        <v>#N/A</v>
      </c>
      <c r="M22" s="18"/>
    </row>
    <row r="23" spans="1:13" x14ac:dyDescent="0.25">
      <c r="A23" s="22"/>
      <c r="B23" s="3"/>
      <c r="C23" s="3"/>
      <c r="D23" s="3"/>
      <c r="E23" s="18" t="str">
        <f t="shared" si="3"/>
        <v/>
      </c>
      <c r="F23" s="18" t="str">
        <f t="shared" si="4"/>
        <v/>
      </c>
      <c r="G23" s="18" t="e">
        <f t="shared" si="5"/>
        <v>#VALUE!</v>
      </c>
      <c r="H23" s="18" t="e">
        <f>VLOOKUP(F23,D3数据库!C:G,2,0)</f>
        <v>#N/A</v>
      </c>
      <c r="I23" s="18" t="e">
        <f>VLOOKUP(F23,D3数据库!C:G,3,0)</f>
        <v>#N/A</v>
      </c>
      <c r="J23" s="19" t="e">
        <f t="shared" si="2"/>
        <v>#VALUE!</v>
      </c>
      <c r="K23" s="18" t="e">
        <f>VLOOKUP(F23,D3数据库!C:G,4,0)</f>
        <v>#N/A</v>
      </c>
      <c r="L23" s="18" t="e">
        <f>VLOOKUP(F23,D3数据库!C:G,5,0)</f>
        <v>#N/A</v>
      </c>
      <c r="M23" s="18"/>
    </row>
    <row r="24" spans="1:13" x14ac:dyDescent="0.25">
      <c r="A24" s="22"/>
      <c r="B24" s="3"/>
      <c r="C24" s="3"/>
      <c r="D24" s="3"/>
      <c r="E24" s="18" t="str">
        <f t="shared" si="3"/>
        <v/>
      </c>
      <c r="F24" s="18" t="str">
        <f t="shared" si="4"/>
        <v/>
      </c>
      <c r="G24" s="18" t="e">
        <f t="shared" si="5"/>
        <v>#VALUE!</v>
      </c>
      <c r="H24" s="18" t="e">
        <f>VLOOKUP(F24,D3数据库!C:G,2,0)</f>
        <v>#N/A</v>
      </c>
      <c r="I24" s="18" t="e">
        <f>VLOOKUP(F24,D3数据库!C:G,3,0)</f>
        <v>#N/A</v>
      </c>
      <c r="J24" s="19" t="e">
        <f t="shared" si="2"/>
        <v>#VALUE!</v>
      </c>
      <c r="K24" s="18" t="e">
        <f>VLOOKUP(F24,D3数据库!C:G,4,0)</f>
        <v>#N/A</v>
      </c>
      <c r="L24" s="18" t="e">
        <f>VLOOKUP(F24,D3数据库!C:G,5,0)</f>
        <v>#N/A</v>
      </c>
      <c r="M24" s="18"/>
    </row>
    <row r="25" spans="1:13" x14ac:dyDescent="0.25">
      <c r="A25" s="22"/>
      <c r="B25" s="3"/>
      <c r="C25" s="3"/>
      <c r="D25" s="3"/>
      <c r="E25" s="18" t="str">
        <f t="shared" si="3"/>
        <v/>
      </c>
      <c r="F25" s="18" t="str">
        <f t="shared" si="4"/>
        <v/>
      </c>
      <c r="G25" s="18" t="e">
        <f t="shared" si="5"/>
        <v>#VALUE!</v>
      </c>
      <c r="H25" s="18" t="e">
        <f>VLOOKUP(F25,D3数据库!C:G,2,0)</f>
        <v>#N/A</v>
      </c>
      <c r="I25" s="18" t="e">
        <f>VLOOKUP(F25,D3数据库!C:G,3,0)</f>
        <v>#N/A</v>
      </c>
      <c r="J25" s="19" t="e">
        <f t="shared" si="2"/>
        <v>#VALUE!</v>
      </c>
      <c r="K25" s="18" t="e">
        <f>VLOOKUP(F25,D3数据库!C:G,4,0)</f>
        <v>#N/A</v>
      </c>
      <c r="L25" s="18" t="e">
        <f>VLOOKUP(F25,D3数据库!C:G,5,0)</f>
        <v>#N/A</v>
      </c>
      <c r="M25" s="18"/>
    </row>
    <row r="26" spans="1:13" x14ac:dyDescent="0.25">
      <c r="A26" s="22"/>
      <c r="B26" s="3"/>
      <c r="C26" s="3"/>
      <c r="D26" s="3"/>
      <c r="E26" s="18" t="str">
        <f t="shared" si="3"/>
        <v/>
      </c>
      <c r="F26" s="18" t="str">
        <f t="shared" si="4"/>
        <v/>
      </c>
      <c r="G26" s="18" t="e">
        <f t="shared" si="5"/>
        <v>#VALUE!</v>
      </c>
      <c r="H26" s="18" t="e">
        <f>VLOOKUP(F26,D3数据库!C:G,2,0)</f>
        <v>#N/A</v>
      </c>
      <c r="I26" s="18" t="e">
        <f>VLOOKUP(F26,D3数据库!C:G,3,0)</f>
        <v>#N/A</v>
      </c>
      <c r="J26" s="19" t="e">
        <f t="shared" si="2"/>
        <v>#VALUE!</v>
      </c>
      <c r="K26" s="18" t="e">
        <f>VLOOKUP(F26,D3数据库!C:G,4,0)</f>
        <v>#N/A</v>
      </c>
      <c r="L26" s="18" t="e">
        <f>VLOOKUP(F26,D3数据库!C:G,5,0)</f>
        <v>#N/A</v>
      </c>
      <c r="M26" s="18"/>
    </row>
    <row r="27" spans="1:13" x14ac:dyDescent="0.25">
      <c r="A27" s="22"/>
      <c r="B27" s="3"/>
      <c r="C27" s="3"/>
      <c r="D27" s="3"/>
      <c r="E27" s="18" t="str">
        <f t="shared" si="3"/>
        <v/>
      </c>
      <c r="F27" s="18" t="str">
        <f t="shared" si="4"/>
        <v/>
      </c>
      <c r="G27" s="18" t="e">
        <f t="shared" si="5"/>
        <v>#VALUE!</v>
      </c>
      <c r="H27" s="18" t="e">
        <f>VLOOKUP(F27,D3数据库!C:G,2,0)</f>
        <v>#N/A</v>
      </c>
      <c r="I27" s="18" t="e">
        <f>VLOOKUP(F27,D3数据库!C:G,3,0)</f>
        <v>#N/A</v>
      </c>
      <c r="J27" s="19" t="e">
        <f t="shared" si="2"/>
        <v>#VALUE!</v>
      </c>
      <c r="K27" s="18" t="e">
        <f>VLOOKUP(F27,D3数据库!C:G,4,0)</f>
        <v>#N/A</v>
      </c>
      <c r="L27" s="18" t="e">
        <f>VLOOKUP(F27,D3数据库!C:G,5,0)</f>
        <v>#N/A</v>
      </c>
      <c r="M27" s="18"/>
    </row>
    <row r="28" spans="1:13" x14ac:dyDescent="0.25">
      <c r="A28" s="22"/>
      <c r="B28" s="3"/>
      <c r="C28" s="3"/>
      <c r="D28" s="3"/>
      <c r="E28" s="18" t="str">
        <f t="shared" si="3"/>
        <v/>
      </c>
      <c r="F28" s="18" t="str">
        <f t="shared" si="4"/>
        <v/>
      </c>
      <c r="G28" s="18" t="e">
        <f t="shared" si="5"/>
        <v>#VALUE!</v>
      </c>
      <c r="H28" s="18" t="e">
        <f>VLOOKUP(F28,D3数据库!C:G,2,0)</f>
        <v>#N/A</v>
      </c>
      <c r="I28" s="18" t="e">
        <f>VLOOKUP(F28,D3数据库!C:G,3,0)</f>
        <v>#N/A</v>
      </c>
      <c r="J28" s="19" t="e">
        <f t="shared" si="2"/>
        <v>#VALUE!</v>
      </c>
      <c r="K28" s="18" t="e">
        <f>VLOOKUP(F28,D3数据库!C:G,4,0)</f>
        <v>#N/A</v>
      </c>
      <c r="L28" s="18" t="e">
        <f>VLOOKUP(F28,D3数据库!C:G,5,0)</f>
        <v>#N/A</v>
      </c>
      <c r="M28" s="18"/>
    </row>
    <row r="29" spans="1:13" x14ac:dyDescent="0.25">
      <c r="A29" s="22"/>
      <c r="B29" s="3"/>
      <c r="C29" s="3"/>
      <c r="D29" s="3"/>
      <c r="E29" s="18" t="str">
        <f t="shared" si="3"/>
        <v/>
      </c>
      <c r="F29" s="18" t="str">
        <f t="shared" si="4"/>
        <v/>
      </c>
      <c r="G29" s="18" t="e">
        <f t="shared" si="5"/>
        <v>#VALUE!</v>
      </c>
      <c r="H29" s="18" t="e">
        <f>VLOOKUP(F29,D3数据库!C:G,2,0)</f>
        <v>#N/A</v>
      </c>
      <c r="I29" s="18" t="e">
        <f>VLOOKUP(F29,D3数据库!C:G,3,0)</f>
        <v>#N/A</v>
      </c>
      <c r="J29" s="19" t="e">
        <f t="shared" si="2"/>
        <v>#VALUE!</v>
      </c>
      <c r="K29" s="18" t="e">
        <f>VLOOKUP(F29,D3数据库!C:G,4,0)</f>
        <v>#N/A</v>
      </c>
      <c r="L29" s="18" t="e">
        <f>VLOOKUP(F29,D3数据库!C:G,5,0)</f>
        <v>#N/A</v>
      </c>
      <c r="M29" s="18"/>
    </row>
    <row r="30" spans="1:13" x14ac:dyDescent="0.25">
      <c r="A30" s="22"/>
      <c r="B30" s="3"/>
      <c r="C30" s="3"/>
      <c r="D30" s="3"/>
      <c r="E30" s="18" t="str">
        <f t="shared" si="3"/>
        <v/>
      </c>
      <c r="F30" s="18" t="str">
        <f t="shared" si="4"/>
        <v/>
      </c>
      <c r="G30" s="18" t="e">
        <f t="shared" si="5"/>
        <v>#VALUE!</v>
      </c>
      <c r="H30" s="18" t="e">
        <f>VLOOKUP(F30,D3数据库!C:G,2,0)</f>
        <v>#N/A</v>
      </c>
      <c r="I30" s="18" t="e">
        <f>VLOOKUP(F30,D3数据库!C:G,3,0)</f>
        <v>#N/A</v>
      </c>
      <c r="J30" s="19" t="e">
        <f t="shared" si="2"/>
        <v>#VALUE!</v>
      </c>
      <c r="K30" s="18" t="e">
        <f>VLOOKUP(F30,D3数据库!C:G,4,0)</f>
        <v>#N/A</v>
      </c>
      <c r="L30" s="18" t="e">
        <f>VLOOKUP(F30,D3数据库!C:G,5,0)</f>
        <v>#N/A</v>
      </c>
      <c r="M30" s="18"/>
    </row>
    <row r="31" spans="1:13" x14ac:dyDescent="0.25">
      <c r="A31" s="22"/>
      <c r="B31" s="3"/>
      <c r="C31" s="3"/>
      <c r="D31" s="3"/>
      <c r="E31" s="18" t="str">
        <f t="shared" si="3"/>
        <v/>
      </c>
      <c r="F31" s="18" t="str">
        <f t="shared" si="4"/>
        <v/>
      </c>
      <c r="G31" s="18" t="e">
        <f t="shared" si="5"/>
        <v>#VALUE!</v>
      </c>
      <c r="H31" s="18" t="e">
        <f>VLOOKUP(F31,D3数据库!C:G,2,0)</f>
        <v>#N/A</v>
      </c>
      <c r="I31" s="18" t="e">
        <f>VLOOKUP(F31,D3数据库!C:G,3,0)</f>
        <v>#N/A</v>
      </c>
      <c r="J31" s="19" t="e">
        <f t="shared" si="2"/>
        <v>#VALUE!</v>
      </c>
      <c r="K31" s="18" t="e">
        <f>VLOOKUP(F31,D3数据库!C:G,4,0)</f>
        <v>#N/A</v>
      </c>
      <c r="L31" s="18" t="e">
        <f>VLOOKUP(F31,D3数据库!C:G,5,0)</f>
        <v>#N/A</v>
      </c>
      <c r="M31" s="18"/>
    </row>
    <row r="32" spans="1:13" x14ac:dyDescent="0.25">
      <c r="A32" s="22"/>
      <c r="B32" s="3"/>
      <c r="C32" s="3"/>
      <c r="D32" s="3"/>
      <c r="E32" s="18" t="str">
        <f t="shared" si="3"/>
        <v/>
      </c>
      <c r="F32" s="18" t="str">
        <f t="shared" si="4"/>
        <v/>
      </c>
      <c r="G32" s="18" t="e">
        <f t="shared" si="5"/>
        <v>#VALUE!</v>
      </c>
      <c r="H32" s="18" t="e">
        <f>VLOOKUP(F32,D3数据库!C:G,2,0)</f>
        <v>#N/A</v>
      </c>
      <c r="I32" s="18" t="e">
        <f>VLOOKUP(F32,D3数据库!C:G,3,0)</f>
        <v>#N/A</v>
      </c>
      <c r="J32" s="19" t="e">
        <f t="shared" si="2"/>
        <v>#VALUE!</v>
      </c>
      <c r="K32" s="18" t="e">
        <f>VLOOKUP(F32,D3数据库!C:G,4,0)</f>
        <v>#N/A</v>
      </c>
      <c r="L32" s="18" t="e">
        <f>VLOOKUP(F32,D3数据库!C:G,5,0)</f>
        <v>#N/A</v>
      </c>
      <c r="M32" s="18"/>
    </row>
    <row r="33" spans="1:13" x14ac:dyDescent="0.25">
      <c r="A33" s="22"/>
      <c r="B33" s="3"/>
      <c r="C33" s="3"/>
      <c r="D33" s="3"/>
      <c r="E33" s="18" t="str">
        <f t="shared" si="3"/>
        <v/>
      </c>
      <c r="F33" s="18" t="str">
        <f t="shared" si="4"/>
        <v/>
      </c>
      <c r="G33" s="18" t="e">
        <f t="shared" si="5"/>
        <v>#VALUE!</v>
      </c>
      <c r="H33" s="18" t="e">
        <f>VLOOKUP(F33,D3数据库!C:G,2,0)</f>
        <v>#N/A</v>
      </c>
      <c r="I33" s="18" t="e">
        <f>VLOOKUP(F33,D3数据库!C:G,3,0)</f>
        <v>#N/A</v>
      </c>
      <c r="J33" s="19" t="e">
        <f t="shared" si="2"/>
        <v>#VALUE!</v>
      </c>
      <c r="K33" s="18" t="e">
        <f>VLOOKUP(F33,D3数据库!C:G,4,0)</f>
        <v>#N/A</v>
      </c>
      <c r="L33" s="18" t="e">
        <f>VLOOKUP(F33,D3数据库!C:G,5,0)</f>
        <v>#N/A</v>
      </c>
      <c r="M33" s="18"/>
    </row>
    <row r="34" spans="1:13" x14ac:dyDescent="0.25">
      <c r="A34" s="22"/>
      <c r="B34" s="3"/>
      <c r="C34" s="3"/>
      <c r="D34" s="3"/>
      <c r="E34" s="18" t="str">
        <f t="shared" si="3"/>
        <v/>
      </c>
      <c r="F34" s="18" t="str">
        <f t="shared" si="4"/>
        <v/>
      </c>
      <c r="G34" s="18" t="e">
        <f t="shared" si="5"/>
        <v>#VALUE!</v>
      </c>
      <c r="H34" s="18" t="e">
        <f>VLOOKUP(F34,D3数据库!C:G,2,0)</f>
        <v>#N/A</v>
      </c>
      <c r="I34" s="18" t="e">
        <f>VLOOKUP(F34,D3数据库!C:G,3,0)</f>
        <v>#N/A</v>
      </c>
      <c r="J34" s="19" t="e">
        <f t="shared" si="2"/>
        <v>#VALUE!</v>
      </c>
      <c r="K34" s="18" t="e">
        <f>VLOOKUP(F34,D3数据库!C:G,4,0)</f>
        <v>#N/A</v>
      </c>
      <c r="L34" s="18" t="e">
        <f>VLOOKUP(F34,D3数据库!C:G,5,0)</f>
        <v>#N/A</v>
      </c>
      <c r="M34" s="18"/>
    </row>
    <row r="35" spans="1:13" x14ac:dyDescent="0.25">
      <c r="A35" s="22"/>
      <c r="B35" s="3"/>
      <c r="C35" s="3"/>
      <c r="D35" s="3"/>
      <c r="E35" s="18" t="str">
        <f t="shared" si="3"/>
        <v/>
      </c>
      <c r="F35" s="18" t="str">
        <f t="shared" si="4"/>
        <v/>
      </c>
      <c r="G35" s="18" t="e">
        <f t="shared" si="5"/>
        <v>#VALUE!</v>
      </c>
      <c r="H35" s="18" t="e">
        <f>VLOOKUP(F35,D3数据库!C:G,2,0)</f>
        <v>#N/A</v>
      </c>
      <c r="I35" s="18" t="e">
        <f>VLOOKUP(F35,D3数据库!C:G,3,0)</f>
        <v>#N/A</v>
      </c>
      <c r="J35" s="19" t="e">
        <f t="shared" si="2"/>
        <v>#VALUE!</v>
      </c>
      <c r="K35" s="18" t="e">
        <f>VLOOKUP(F35,D3数据库!C:G,4,0)</f>
        <v>#N/A</v>
      </c>
      <c r="L35" s="18" t="e">
        <f>VLOOKUP(F35,D3数据库!C:G,5,0)</f>
        <v>#N/A</v>
      </c>
      <c r="M35" s="18"/>
    </row>
    <row r="36" spans="1:13" x14ac:dyDescent="0.25">
      <c r="A36" s="22"/>
      <c r="B36" s="3"/>
      <c r="C36" s="3"/>
      <c r="D36" s="3"/>
      <c r="E36" s="18" t="str">
        <f t="shared" si="3"/>
        <v/>
      </c>
      <c r="F36" s="18" t="str">
        <f t="shared" si="4"/>
        <v/>
      </c>
      <c r="G36" s="18" t="e">
        <f t="shared" si="5"/>
        <v>#VALUE!</v>
      </c>
      <c r="H36" s="18" t="e">
        <f>VLOOKUP(F36,D3数据库!C:G,2,0)</f>
        <v>#N/A</v>
      </c>
      <c r="I36" s="18" t="e">
        <f>VLOOKUP(F36,D3数据库!C:G,3,0)</f>
        <v>#N/A</v>
      </c>
      <c r="J36" s="19" t="e">
        <f t="shared" si="2"/>
        <v>#VALUE!</v>
      </c>
      <c r="K36" s="18" t="e">
        <f>VLOOKUP(F36,D3数据库!C:G,4,0)</f>
        <v>#N/A</v>
      </c>
      <c r="L36" s="18" t="e">
        <f>VLOOKUP(F36,D3数据库!C:G,5,0)</f>
        <v>#N/A</v>
      </c>
      <c r="M36" s="18"/>
    </row>
    <row r="37" spans="1:13" x14ac:dyDescent="0.25">
      <c r="A37" s="22"/>
      <c r="B37" s="3"/>
      <c r="C37" s="3"/>
      <c r="D37" s="3"/>
      <c r="E37" s="18" t="str">
        <f t="shared" si="3"/>
        <v/>
      </c>
      <c r="F37" s="18" t="str">
        <f t="shared" si="4"/>
        <v/>
      </c>
      <c r="G37" s="18" t="e">
        <f t="shared" si="5"/>
        <v>#VALUE!</v>
      </c>
      <c r="H37" s="18" t="e">
        <f>VLOOKUP(F37,D3数据库!C:G,2,0)</f>
        <v>#N/A</v>
      </c>
      <c r="I37" s="18" t="e">
        <f>VLOOKUP(F37,D3数据库!C:G,3,0)</f>
        <v>#N/A</v>
      </c>
      <c r="J37" s="19" t="e">
        <f t="shared" si="2"/>
        <v>#VALUE!</v>
      </c>
      <c r="K37" s="18" t="e">
        <f>VLOOKUP(F37,D3数据库!C:G,4,0)</f>
        <v>#N/A</v>
      </c>
      <c r="L37" s="18" t="e">
        <f>VLOOKUP(F37,D3数据库!C:G,5,0)</f>
        <v>#N/A</v>
      </c>
      <c r="M37" s="18"/>
    </row>
    <row r="38" spans="1:13" x14ac:dyDescent="0.25">
      <c r="A38" s="22"/>
      <c r="B38" s="3"/>
      <c r="C38" s="3"/>
      <c r="D38" s="3"/>
      <c r="E38" s="18" t="str">
        <f t="shared" si="3"/>
        <v/>
      </c>
      <c r="F38" s="18" t="str">
        <f t="shared" si="4"/>
        <v/>
      </c>
      <c r="G38" s="18" t="e">
        <f t="shared" si="5"/>
        <v>#VALUE!</v>
      </c>
      <c r="H38" s="18" t="e">
        <f>VLOOKUP(F38,D3数据库!C:G,2,0)</f>
        <v>#N/A</v>
      </c>
      <c r="I38" s="18" t="e">
        <f>VLOOKUP(F38,D3数据库!C:G,3,0)</f>
        <v>#N/A</v>
      </c>
      <c r="J38" s="19" t="e">
        <f t="shared" si="2"/>
        <v>#VALUE!</v>
      </c>
      <c r="K38" s="18" t="e">
        <f>VLOOKUP(F38,D3数据库!C:G,4,0)</f>
        <v>#N/A</v>
      </c>
      <c r="L38" s="18" t="e">
        <f>VLOOKUP(F38,D3数据库!C:G,5,0)</f>
        <v>#N/A</v>
      </c>
      <c r="M38" s="18"/>
    </row>
    <row r="39" spans="1:13" x14ac:dyDescent="0.25">
      <c r="A39" s="22"/>
      <c r="B39" s="3"/>
      <c r="C39" s="3"/>
      <c r="D39" s="3"/>
      <c r="E39" s="18" t="str">
        <f t="shared" si="3"/>
        <v/>
      </c>
      <c r="F39" s="18" t="str">
        <f t="shared" si="4"/>
        <v/>
      </c>
      <c r="G39" s="18" t="e">
        <f t="shared" si="5"/>
        <v>#VALUE!</v>
      </c>
      <c r="H39" s="18" t="e">
        <f>VLOOKUP(F39,D3数据库!C:G,2,0)</f>
        <v>#N/A</v>
      </c>
      <c r="I39" s="18" t="e">
        <f>VLOOKUP(F39,D3数据库!C:G,3,0)</f>
        <v>#N/A</v>
      </c>
      <c r="J39" s="19" t="e">
        <f t="shared" si="2"/>
        <v>#VALUE!</v>
      </c>
      <c r="K39" s="18" t="e">
        <f>VLOOKUP(F39,D3数据库!C:G,4,0)</f>
        <v>#N/A</v>
      </c>
      <c r="L39" s="18" t="e">
        <f>VLOOKUP(F39,D3数据库!C:G,5,0)</f>
        <v>#N/A</v>
      </c>
      <c r="M39" s="18"/>
    </row>
    <row r="40" spans="1:13" x14ac:dyDescent="0.25">
      <c r="A40" s="22"/>
      <c r="B40" s="3"/>
      <c r="C40" s="3"/>
      <c r="D40" s="3"/>
      <c r="E40" s="18" t="str">
        <f t="shared" si="3"/>
        <v/>
      </c>
      <c r="F40" s="18" t="str">
        <f t="shared" si="4"/>
        <v/>
      </c>
      <c r="G40" s="18" t="e">
        <f t="shared" si="5"/>
        <v>#VALUE!</v>
      </c>
      <c r="H40" s="18" t="e">
        <f>VLOOKUP(F40,D3数据库!C:G,2,0)</f>
        <v>#N/A</v>
      </c>
      <c r="I40" s="18" t="e">
        <f>VLOOKUP(F40,D3数据库!C:G,3,0)</f>
        <v>#N/A</v>
      </c>
      <c r="J40" s="19" t="e">
        <f t="shared" si="2"/>
        <v>#VALUE!</v>
      </c>
      <c r="K40" s="18" t="e">
        <f>VLOOKUP(F40,D3数据库!C:G,4,0)</f>
        <v>#N/A</v>
      </c>
      <c r="L40" s="18" t="e">
        <f>VLOOKUP(F40,D3数据库!C:G,5,0)</f>
        <v>#N/A</v>
      </c>
      <c r="M40" s="18"/>
    </row>
    <row r="41" spans="1:13" x14ac:dyDescent="0.25">
      <c r="A41" s="22"/>
      <c r="B41" s="3"/>
      <c r="C41" s="3"/>
      <c r="D41" s="3"/>
      <c r="E41" s="18" t="str">
        <f t="shared" si="3"/>
        <v/>
      </c>
      <c r="F41" s="18" t="str">
        <f t="shared" si="4"/>
        <v/>
      </c>
      <c r="G41" s="18" t="e">
        <f t="shared" si="5"/>
        <v>#VALUE!</v>
      </c>
      <c r="H41" s="18" t="e">
        <f>VLOOKUP(F41,D3数据库!C:G,2,0)</f>
        <v>#N/A</v>
      </c>
      <c r="I41" s="18" t="e">
        <f>VLOOKUP(F41,D3数据库!C:G,3,0)</f>
        <v>#N/A</v>
      </c>
      <c r="J41" s="19" t="e">
        <f t="shared" si="2"/>
        <v>#VALUE!</v>
      </c>
      <c r="K41" s="18" t="e">
        <f>VLOOKUP(F41,D3数据库!C:G,4,0)</f>
        <v>#N/A</v>
      </c>
      <c r="L41" s="18" t="e">
        <f>VLOOKUP(F41,D3数据库!C:G,5,0)</f>
        <v>#N/A</v>
      </c>
      <c r="M41" s="18"/>
    </row>
    <row r="42" spans="1:13" x14ac:dyDescent="0.25">
      <c r="A42" s="22"/>
      <c r="B42" s="3"/>
      <c r="C42" s="3"/>
      <c r="D42" s="3"/>
      <c r="E42" s="18" t="str">
        <f t="shared" si="3"/>
        <v/>
      </c>
      <c r="F42" s="18" t="str">
        <f t="shared" si="4"/>
        <v/>
      </c>
      <c r="G42" s="18" t="e">
        <f t="shared" si="5"/>
        <v>#VALUE!</v>
      </c>
      <c r="H42" s="18" t="e">
        <f>VLOOKUP(F42,D3数据库!C:G,2,0)</f>
        <v>#N/A</v>
      </c>
      <c r="I42" s="18" t="e">
        <f>VLOOKUP(F42,D3数据库!C:G,3,0)</f>
        <v>#N/A</v>
      </c>
      <c r="J42" s="19" t="e">
        <f t="shared" si="2"/>
        <v>#VALUE!</v>
      </c>
      <c r="K42" s="18" t="e">
        <f>VLOOKUP(F42,D3数据库!C:G,4,0)</f>
        <v>#N/A</v>
      </c>
      <c r="L42" s="18" t="e">
        <f>VLOOKUP(F42,D3数据库!C:G,5,0)</f>
        <v>#N/A</v>
      </c>
      <c r="M42" s="18"/>
    </row>
    <row r="43" spans="1:13" x14ac:dyDescent="0.25">
      <c r="A43" s="22"/>
      <c r="B43" s="3"/>
      <c r="C43" s="3"/>
      <c r="D43" s="3"/>
      <c r="E43" s="18" t="str">
        <f t="shared" si="3"/>
        <v/>
      </c>
      <c r="F43" s="18" t="str">
        <f t="shared" si="4"/>
        <v/>
      </c>
      <c r="G43" s="18" t="e">
        <f t="shared" si="5"/>
        <v>#VALUE!</v>
      </c>
      <c r="H43" s="18" t="e">
        <f>VLOOKUP(F43,D3数据库!C:G,2,0)</f>
        <v>#N/A</v>
      </c>
      <c r="I43" s="18" t="e">
        <f>VLOOKUP(F43,D3数据库!C:G,3,0)</f>
        <v>#N/A</v>
      </c>
      <c r="J43" s="19" t="e">
        <f t="shared" si="2"/>
        <v>#VALUE!</v>
      </c>
      <c r="K43" s="18" t="e">
        <f>VLOOKUP(F43,D3数据库!C:G,4,0)</f>
        <v>#N/A</v>
      </c>
      <c r="L43" s="18" t="e">
        <f>VLOOKUP(F43,D3数据库!C:G,5,0)</f>
        <v>#N/A</v>
      </c>
      <c r="M43" s="18"/>
    </row>
    <row r="44" spans="1:13" x14ac:dyDescent="0.25">
      <c r="A44" s="22"/>
      <c r="B44" s="3"/>
      <c r="C44" s="3"/>
      <c r="D44" s="3"/>
      <c r="E44" s="18" t="str">
        <f t="shared" si="3"/>
        <v/>
      </c>
      <c r="F44" s="18" t="str">
        <f t="shared" si="4"/>
        <v/>
      </c>
      <c r="G44" s="18" t="e">
        <f t="shared" si="5"/>
        <v>#VALUE!</v>
      </c>
      <c r="H44" s="18" t="e">
        <f>VLOOKUP(F44,D3数据库!C:G,2,0)</f>
        <v>#N/A</v>
      </c>
      <c r="I44" s="18" t="e">
        <f>VLOOKUP(F44,D3数据库!C:G,3,0)</f>
        <v>#N/A</v>
      </c>
      <c r="J44" s="19" t="e">
        <f t="shared" si="2"/>
        <v>#VALUE!</v>
      </c>
      <c r="K44" s="18" t="e">
        <f>VLOOKUP(F44,D3数据库!C:G,4,0)</f>
        <v>#N/A</v>
      </c>
      <c r="L44" s="18" t="e">
        <f>VLOOKUP(F44,D3数据库!C:G,5,0)</f>
        <v>#N/A</v>
      </c>
      <c r="M44" s="18"/>
    </row>
    <row r="45" spans="1:13" x14ac:dyDescent="0.25">
      <c r="A45" s="22"/>
      <c r="B45" s="3"/>
      <c r="C45" s="3"/>
      <c r="D45" s="3"/>
      <c r="E45" s="18" t="str">
        <f t="shared" si="3"/>
        <v/>
      </c>
      <c r="F45" s="18" t="str">
        <f t="shared" si="4"/>
        <v/>
      </c>
      <c r="G45" s="18" t="e">
        <f t="shared" si="5"/>
        <v>#VALUE!</v>
      </c>
      <c r="H45" s="18" t="e">
        <f>VLOOKUP(F45,D3数据库!C:G,2,0)</f>
        <v>#N/A</v>
      </c>
      <c r="I45" s="18" t="e">
        <f>VLOOKUP(F45,D3数据库!C:G,3,0)</f>
        <v>#N/A</v>
      </c>
      <c r="J45" s="19" t="e">
        <f t="shared" si="2"/>
        <v>#VALUE!</v>
      </c>
      <c r="K45" s="18" t="e">
        <f>VLOOKUP(F45,D3数据库!C:G,4,0)</f>
        <v>#N/A</v>
      </c>
      <c r="L45" s="18" t="e">
        <f>VLOOKUP(F45,D3数据库!C:G,5,0)</f>
        <v>#N/A</v>
      </c>
      <c r="M45" s="18"/>
    </row>
    <row r="46" spans="1:13" x14ac:dyDescent="0.25">
      <c r="A46" s="22"/>
      <c r="B46" s="3"/>
      <c r="C46" s="3"/>
      <c r="D46" s="3"/>
      <c r="E46" s="18" t="str">
        <f t="shared" si="3"/>
        <v/>
      </c>
      <c r="F46" s="18" t="str">
        <f t="shared" si="4"/>
        <v/>
      </c>
      <c r="G46" s="18" t="e">
        <f t="shared" si="5"/>
        <v>#VALUE!</v>
      </c>
      <c r="H46" s="18" t="e">
        <f>VLOOKUP(F46,D3数据库!C:G,2,0)</f>
        <v>#N/A</v>
      </c>
      <c r="I46" s="18" t="e">
        <f>VLOOKUP(F46,D3数据库!C:G,3,0)</f>
        <v>#N/A</v>
      </c>
      <c r="J46" s="19" t="e">
        <f t="shared" si="2"/>
        <v>#VALUE!</v>
      </c>
      <c r="K46" s="18" t="e">
        <f>VLOOKUP(F46,D3数据库!C:G,4,0)</f>
        <v>#N/A</v>
      </c>
      <c r="L46" s="18" t="e">
        <f>VLOOKUP(F46,D3数据库!C:G,5,0)</f>
        <v>#N/A</v>
      </c>
      <c r="M46" s="18"/>
    </row>
    <row r="47" spans="1:13" x14ac:dyDescent="0.25">
      <c r="A47" s="22"/>
      <c r="B47" s="3"/>
      <c r="C47" s="3"/>
      <c r="D47" s="3"/>
      <c r="E47" s="18" t="str">
        <f t="shared" si="3"/>
        <v/>
      </c>
      <c r="F47" s="18" t="str">
        <f t="shared" si="4"/>
        <v/>
      </c>
      <c r="G47" s="18" t="e">
        <f t="shared" si="5"/>
        <v>#VALUE!</v>
      </c>
      <c r="H47" s="18" t="e">
        <f>VLOOKUP(F47,D3数据库!C:G,2,0)</f>
        <v>#N/A</v>
      </c>
      <c r="I47" s="18" t="e">
        <f>VLOOKUP(F47,D3数据库!C:G,3,0)</f>
        <v>#N/A</v>
      </c>
      <c r="J47" s="19" t="e">
        <f t="shared" si="2"/>
        <v>#VALUE!</v>
      </c>
      <c r="K47" s="18" t="e">
        <f>VLOOKUP(F47,D3数据库!C:G,4,0)</f>
        <v>#N/A</v>
      </c>
      <c r="L47" s="18" t="e">
        <f>VLOOKUP(F47,D3数据库!C:G,5,0)</f>
        <v>#N/A</v>
      </c>
      <c r="M47" s="18"/>
    </row>
    <row r="48" spans="1:13" x14ac:dyDescent="0.25">
      <c r="A48" s="22"/>
      <c r="B48" s="3"/>
      <c r="C48" s="3"/>
      <c r="D48" s="3"/>
      <c r="E48" s="18" t="str">
        <f t="shared" si="3"/>
        <v/>
      </c>
      <c r="F48" s="18" t="str">
        <f t="shared" si="4"/>
        <v/>
      </c>
      <c r="G48" s="18" t="e">
        <f t="shared" si="5"/>
        <v>#VALUE!</v>
      </c>
      <c r="H48" s="18" t="e">
        <f>VLOOKUP(F48,D3数据库!C:G,2,0)</f>
        <v>#N/A</v>
      </c>
      <c r="I48" s="18" t="e">
        <f>VLOOKUP(F48,D3数据库!C:G,3,0)</f>
        <v>#N/A</v>
      </c>
      <c r="J48" s="19" t="e">
        <f t="shared" si="2"/>
        <v>#VALUE!</v>
      </c>
      <c r="K48" s="18" t="e">
        <f>VLOOKUP(F48,D3数据库!C:G,4,0)</f>
        <v>#N/A</v>
      </c>
      <c r="L48" s="18" t="e">
        <f>VLOOKUP(F48,D3数据库!C:G,5,0)</f>
        <v>#N/A</v>
      </c>
      <c r="M48" s="18"/>
    </row>
    <row r="49" spans="1:13" x14ac:dyDescent="0.25">
      <c r="A49" s="22"/>
      <c r="B49" s="3"/>
      <c r="C49" s="3"/>
      <c r="D49" s="3"/>
      <c r="E49" s="18" t="str">
        <f t="shared" si="3"/>
        <v/>
      </c>
      <c r="F49" s="18" t="str">
        <f t="shared" si="4"/>
        <v/>
      </c>
      <c r="G49" s="18" t="e">
        <f t="shared" si="5"/>
        <v>#VALUE!</v>
      </c>
      <c r="H49" s="18" t="e">
        <f>VLOOKUP(F49,D3数据库!C:G,2,0)</f>
        <v>#N/A</v>
      </c>
      <c r="I49" s="18" t="e">
        <f>VLOOKUP(F49,D3数据库!C:G,3,0)</f>
        <v>#N/A</v>
      </c>
      <c r="J49" s="19" t="e">
        <f t="shared" si="2"/>
        <v>#VALUE!</v>
      </c>
      <c r="K49" s="18" t="e">
        <f>VLOOKUP(F49,D3数据库!C:G,4,0)</f>
        <v>#N/A</v>
      </c>
      <c r="L49" s="18" t="e">
        <f>VLOOKUP(F49,D3数据库!C:G,5,0)</f>
        <v>#N/A</v>
      </c>
      <c r="M49" s="18"/>
    </row>
    <row r="50" spans="1:13" x14ac:dyDescent="0.25">
      <c r="A50" s="22"/>
      <c r="B50" s="3"/>
      <c r="C50" s="3"/>
      <c r="D50" s="3"/>
      <c r="E50" s="18" t="str">
        <f t="shared" si="3"/>
        <v/>
      </c>
      <c r="F50" s="18" t="str">
        <f t="shared" si="4"/>
        <v/>
      </c>
      <c r="G50" s="18" t="e">
        <f t="shared" si="5"/>
        <v>#VALUE!</v>
      </c>
      <c r="H50" s="18" t="e">
        <f>VLOOKUP(F50,D3数据库!C:G,2,0)</f>
        <v>#N/A</v>
      </c>
      <c r="I50" s="18" t="e">
        <f>VLOOKUP(F50,D3数据库!C:G,3,0)</f>
        <v>#N/A</v>
      </c>
      <c r="J50" s="19" t="e">
        <f t="shared" si="2"/>
        <v>#VALUE!</v>
      </c>
      <c r="K50" s="18" t="e">
        <f>VLOOKUP(F50,D3数据库!C:G,4,0)</f>
        <v>#N/A</v>
      </c>
      <c r="L50" s="18" t="e">
        <f>VLOOKUP(F50,D3数据库!C:G,5,0)</f>
        <v>#N/A</v>
      </c>
      <c r="M50" s="18"/>
    </row>
    <row r="51" spans="1:13" x14ac:dyDescent="0.25">
      <c r="A51" s="22"/>
      <c r="B51" s="3"/>
      <c r="C51" s="3"/>
      <c r="D51" s="3"/>
      <c r="E51" s="18" t="str">
        <f t="shared" si="3"/>
        <v/>
      </c>
      <c r="F51" s="18" t="str">
        <f t="shared" si="4"/>
        <v/>
      </c>
      <c r="G51" s="18" t="e">
        <f t="shared" si="5"/>
        <v>#VALUE!</v>
      </c>
      <c r="H51" s="18" t="e">
        <f>VLOOKUP(F51,D3数据库!C:G,2,0)</f>
        <v>#N/A</v>
      </c>
      <c r="I51" s="18" t="e">
        <f>VLOOKUP(F51,D3数据库!C:G,3,0)</f>
        <v>#N/A</v>
      </c>
      <c r="J51" s="19" t="e">
        <f t="shared" si="2"/>
        <v>#VALUE!</v>
      </c>
      <c r="K51" s="18" t="e">
        <f>VLOOKUP(F51,D3数据库!C:G,4,0)</f>
        <v>#N/A</v>
      </c>
      <c r="L51" s="18" t="e">
        <f>VLOOKUP(F51,D3数据库!C:G,5,0)</f>
        <v>#N/A</v>
      </c>
      <c r="M51" s="18"/>
    </row>
    <row r="52" spans="1:13" x14ac:dyDescent="0.25">
      <c r="A52" s="22"/>
      <c r="B52" s="3"/>
      <c r="C52" s="3"/>
      <c r="D52" s="3"/>
      <c r="E52" s="18" t="str">
        <f t="shared" si="3"/>
        <v/>
      </c>
      <c r="F52" s="18" t="str">
        <f t="shared" si="4"/>
        <v/>
      </c>
      <c r="G52" s="18" t="e">
        <f t="shared" si="5"/>
        <v>#VALUE!</v>
      </c>
      <c r="H52" s="18" t="e">
        <f>VLOOKUP(F52,D3数据库!C:G,2,0)</f>
        <v>#N/A</v>
      </c>
      <c r="I52" s="18" t="e">
        <f>VLOOKUP(F52,D3数据库!C:G,3,0)</f>
        <v>#N/A</v>
      </c>
      <c r="J52" s="19" t="e">
        <f t="shared" si="2"/>
        <v>#VALUE!</v>
      </c>
      <c r="K52" s="18" t="e">
        <f>VLOOKUP(F52,D3数据库!C:G,4,0)</f>
        <v>#N/A</v>
      </c>
      <c r="L52" s="18" t="e">
        <f>VLOOKUP(F52,D3数据库!C:G,5,0)</f>
        <v>#N/A</v>
      </c>
      <c r="M52" s="18"/>
    </row>
    <row r="53" spans="1:13" x14ac:dyDescent="0.25">
      <c r="A53" s="22"/>
      <c r="B53" s="3"/>
      <c r="C53" s="3"/>
      <c r="D53" s="3"/>
      <c r="E53" s="18" t="str">
        <f t="shared" si="3"/>
        <v/>
      </c>
      <c r="F53" s="18" t="str">
        <f t="shared" si="4"/>
        <v/>
      </c>
      <c r="G53" s="18" t="e">
        <f t="shared" si="5"/>
        <v>#VALUE!</v>
      </c>
      <c r="H53" s="18" t="e">
        <f>VLOOKUP(F53,D3数据库!C:G,2,0)</f>
        <v>#N/A</v>
      </c>
      <c r="I53" s="18" t="e">
        <f>VLOOKUP(F53,D3数据库!C:G,3,0)</f>
        <v>#N/A</v>
      </c>
      <c r="J53" s="19" t="e">
        <f t="shared" si="2"/>
        <v>#VALUE!</v>
      </c>
      <c r="K53" s="18" t="e">
        <f>VLOOKUP(F53,D3数据库!C:G,4,0)</f>
        <v>#N/A</v>
      </c>
      <c r="L53" s="18" t="e">
        <f>VLOOKUP(F53,D3数据库!C:G,5,0)</f>
        <v>#N/A</v>
      </c>
      <c r="M53" s="18"/>
    </row>
    <row r="54" spans="1:13" x14ac:dyDescent="0.25">
      <c r="A54" s="22"/>
      <c r="B54" s="3"/>
      <c r="C54" s="3"/>
      <c r="D54" s="3"/>
      <c r="E54" s="18" t="str">
        <f t="shared" si="3"/>
        <v/>
      </c>
      <c r="F54" s="18" t="str">
        <f t="shared" si="4"/>
        <v/>
      </c>
      <c r="G54" s="18" t="e">
        <f t="shared" si="5"/>
        <v>#VALUE!</v>
      </c>
      <c r="H54" s="18" t="e">
        <f>VLOOKUP(F54,D3数据库!C:G,2,0)</f>
        <v>#N/A</v>
      </c>
      <c r="I54" s="18" t="e">
        <f>VLOOKUP(F54,D3数据库!C:G,3,0)</f>
        <v>#N/A</v>
      </c>
      <c r="J54" s="19" t="e">
        <f t="shared" si="2"/>
        <v>#VALUE!</v>
      </c>
      <c r="K54" s="18" t="e">
        <f>VLOOKUP(F54,D3数据库!C:G,4,0)</f>
        <v>#N/A</v>
      </c>
      <c r="L54" s="18" t="e">
        <f>VLOOKUP(F54,D3数据库!C:G,5,0)</f>
        <v>#N/A</v>
      </c>
      <c r="M54" s="18"/>
    </row>
    <row r="55" spans="1:13" x14ac:dyDescent="0.25">
      <c r="A55" s="22"/>
      <c r="B55" s="3"/>
      <c r="C55" s="3"/>
      <c r="D55" s="3"/>
      <c r="E55" s="18" t="str">
        <f t="shared" si="3"/>
        <v/>
      </c>
      <c r="F55" s="18" t="str">
        <f t="shared" si="4"/>
        <v/>
      </c>
      <c r="G55" s="18" t="e">
        <f t="shared" si="5"/>
        <v>#VALUE!</v>
      </c>
      <c r="H55" s="18" t="e">
        <f>VLOOKUP(F55,D3数据库!C:G,2,0)</f>
        <v>#N/A</v>
      </c>
      <c r="I55" s="18" t="e">
        <f>VLOOKUP(F55,D3数据库!C:G,3,0)</f>
        <v>#N/A</v>
      </c>
      <c r="J55" s="19" t="e">
        <f t="shared" si="2"/>
        <v>#VALUE!</v>
      </c>
      <c r="K55" s="18" t="e">
        <f>VLOOKUP(F55,D3数据库!C:G,4,0)</f>
        <v>#N/A</v>
      </c>
      <c r="L55" s="18" t="e">
        <f>VLOOKUP(F55,D3数据库!C:G,5,0)</f>
        <v>#N/A</v>
      </c>
      <c r="M55" s="18"/>
    </row>
    <row r="56" spans="1:13" x14ac:dyDescent="0.25">
      <c r="A56" s="22"/>
      <c r="B56" s="3"/>
      <c r="C56" s="3"/>
      <c r="D56" s="3"/>
      <c r="E56" s="18" t="str">
        <f t="shared" si="3"/>
        <v/>
      </c>
      <c r="F56" s="18" t="str">
        <f t="shared" si="4"/>
        <v/>
      </c>
      <c r="G56" s="18" t="e">
        <f t="shared" si="5"/>
        <v>#VALUE!</v>
      </c>
      <c r="H56" s="18" t="e">
        <f>VLOOKUP(F56,D3数据库!C:G,2,0)</f>
        <v>#N/A</v>
      </c>
      <c r="I56" s="18" t="e">
        <f>VLOOKUP(F56,D3数据库!C:G,3,0)</f>
        <v>#N/A</v>
      </c>
      <c r="J56" s="19" t="e">
        <f t="shared" si="2"/>
        <v>#VALUE!</v>
      </c>
      <c r="K56" s="18" t="e">
        <f>VLOOKUP(F56,D3数据库!C:G,4,0)</f>
        <v>#N/A</v>
      </c>
      <c r="L56" s="18" t="e">
        <f>VLOOKUP(F56,D3数据库!C:G,5,0)</f>
        <v>#N/A</v>
      </c>
      <c r="M56" s="18"/>
    </row>
    <row r="57" spans="1:13" x14ac:dyDescent="0.25">
      <c r="A57" s="22"/>
      <c r="B57" s="3"/>
      <c r="C57" s="3"/>
      <c r="D57" s="3"/>
      <c r="E57" s="18" t="str">
        <f t="shared" si="3"/>
        <v/>
      </c>
      <c r="F57" s="18" t="str">
        <f t="shared" si="4"/>
        <v/>
      </c>
      <c r="G57" s="18" t="e">
        <f t="shared" si="5"/>
        <v>#VALUE!</v>
      </c>
      <c r="H57" s="18" t="e">
        <f>VLOOKUP(F57,D3数据库!C:G,2,0)</f>
        <v>#N/A</v>
      </c>
      <c r="I57" s="18" t="e">
        <f>VLOOKUP(F57,D3数据库!C:G,3,0)</f>
        <v>#N/A</v>
      </c>
      <c r="J57" s="19" t="e">
        <f t="shared" si="2"/>
        <v>#VALUE!</v>
      </c>
      <c r="K57" s="18" t="e">
        <f>VLOOKUP(F57,D3数据库!C:G,4,0)</f>
        <v>#N/A</v>
      </c>
      <c r="L57" s="18" t="e">
        <f>VLOOKUP(F57,D3数据库!C:G,5,0)</f>
        <v>#N/A</v>
      </c>
      <c r="M57" s="18"/>
    </row>
    <row r="58" spans="1:13" x14ac:dyDescent="0.25">
      <c r="A58" s="22"/>
      <c r="B58" s="3"/>
      <c r="C58" s="3"/>
      <c r="D58" s="3"/>
      <c r="E58" s="18" t="str">
        <f t="shared" si="3"/>
        <v/>
      </c>
      <c r="F58" s="18" t="str">
        <f t="shared" si="4"/>
        <v/>
      </c>
      <c r="G58" s="18" t="e">
        <f t="shared" si="5"/>
        <v>#VALUE!</v>
      </c>
      <c r="H58" s="18" t="e">
        <f>VLOOKUP(F58,D3数据库!C:G,2,0)</f>
        <v>#N/A</v>
      </c>
      <c r="I58" s="18" t="e">
        <f>VLOOKUP(F58,D3数据库!C:G,3,0)</f>
        <v>#N/A</v>
      </c>
      <c r="J58" s="19" t="e">
        <f t="shared" si="2"/>
        <v>#VALUE!</v>
      </c>
      <c r="K58" s="18" t="e">
        <f>VLOOKUP(F58,D3数据库!C:G,4,0)</f>
        <v>#N/A</v>
      </c>
      <c r="L58" s="18" t="e">
        <f>VLOOKUP(F58,D3数据库!C:G,5,0)</f>
        <v>#N/A</v>
      </c>
      <c r="M58" s="18"/>
    </row>
    <row r="59" spans="1:13" x14ac:dyDescent="0.25">
      <c r="A59" s="22"/>
      <c r="B59" s="3"/>
      <c r="C59" s="3"/>
      <c r="D59" s="3"/>
      <c r="E59" s="18" t="str">
        <f t="shared" si="3"/>
        <v/>
      </c>
      <c r="F59" s="18" t="str">
        <f t="shared" si="4"/>
        <v/>
      </c>
      <c r="G59" s="18" t="e">
        <f t="shared" si="5"/>
        <v>#VALUE!</v>
      </c>
      <c r="H59" s="18" t="e">
        <f>VLOOKUP(F59,D3数据库!C:G,2,0)</f>
        <v>#N/A</v>
      </c>
      <c r="I59" s="18" t="e">
        <f>VLOOKUP(F59,D3数据库!C:G,3,0)</f>
        <v>#N/A</v>
      </c>
      <c r="J59" s="19" t="e">
        <f t="shared" si="2"/>
        <v>#VALUE!</v>
      </c>
      <c r="K59" s="18" t="e">
        <f>VLOOKUP(F59,D3数据库!C:G,4,0)</f>
        <v>#N/A</v>
      </c>
      <c r="L59" s="18" t="e">
        <f>VLOOKUP(F59,D3数据库!C:G,5,0)</f>
        <v>#N/A</v>
      </c>
      <c r="M59" s="18"/>
    </row>
    <row r="60" spans="1:13" x14ac:dyDescent="0.25">
      <c r="A60" s="22"/>
      <c r="B60" s="3"/>
      <c r="C60" s="3"/>
      <c r="D60" s="3"/>
      <c r="E60" s="18" t="str">
        <f t="shared" si="3"/>
        <v/>
      </c>
      <c r="F60" s="18" t="str">
        <f t="shared" si="4"/>
        <v/>
      </c>
      <c r="G60" s="18" t="e">
        <f t="shared" si="5"/>
        <v>#VALUE!</v>
      </c>
      <c r="H60" s="18" t="e">
        <f>VLOOKUP(F60,D3数据库!C:G,2,0)</f>
        <v>#N/A</v>
      </c>
      <c r="I60" s="18" t="e">
        <f>VLOOKUP(F60,D3数据库!C:G,3,0)</f>
        <v>#N/A</v>
      </c>
      <c r="J60" s="19" t="e">
        <f t="shared" si="2"/>
        <v>#VALUE!</v>
      </c>
      <c r="K60" s="18" t="e">
        <f>VLOOKUP(F60,D3数据库!C:G,4,0)</f>
        <v>#N/A</v>
      </c>
      <c r="L60" s="18" t="e">
        <f>VLOOKUP(F60,D3数据库!C:G,5,0)</f>
        <v>#N/A</v>
      </c>
      <c r="M60" s="18"/>
    </row>
    <row r="61" spans="1:13" x14ac:dyDescent="0.25">
      <c r="A61" s="22"/>
      <c r="B61" s="3"/>
      <c r="C61" s="3"/>
      <c r="D61" s="3"/>
      <c r="E61" s="18" t="str">
        <f t="shared" si="3"/>
        <v/>
      </c>
      <c r="F61" s="18" t="str">
        <f t="shared" si="4"/>
        <v/>
      </c>
      <c r="G61" s="18" t="e">
        <f t="shared" si="5"/>
        <v>#VALUE!</v>
      </c>
      <c r="H61" s="18" t="e">
        <f>VLOOKUP(F61,D3数据库!C:G,2,0)</f>
        <v>#N/A</v>
      </c>
      <c r="I61" s="18" t="e">
        <f>VLOOKUP(F61,D3数据库!C:G,3,0)</f>
        <v>#N/A</v>
      </c>
      <c r="J61" s="19" t="e">
        <f t="shared" si="2"/>
        <v>#VALUE!</v>
      </c>
      <c r="K61" s="18" t="e">
        <f>VLOOKUP(F61,D3数据库!C:G,4,0)</f>
        <v>#N/A</v>
      </c>
      <c r="L61" s="18" t="e">
        <f>VLOOKUP(F61,D3数据库!C:G,5,0)</f>
        <v>#N/A</v>
      </c>
      <c r="M61" s="18"/>
    </row>
    <row r="62" spans="1:13" x14ac:dyDescent="0.25">
      <c r="A62" s="22"/>
      <c r="B62" s="3"/>
      <c r="C62" s="3"/>
      <c r="D62" s="3"/>
      <c r="E62" s="18" t="str">
        <f t="shared" si="3"/>
        <v/>
      </c>
      <c r="F62" s="18" t="str">
        <f t="shared" si="4"/>
        <v/>
      </c>
      <c r="G62" s="18" t="e">
        <f t="shared" si="5"/>
        <v>#VALUE!</v>
      </c>
      <c r="H62" s="18" t="e">
        <f>VLOOKUP(F62,D3数据库!C:G,2,0)</f>
        <v>#N/A</v>
      </c>
      <c r="I62" s="18" t="e">
        <f>VLOOKUP(F62,D3数据库!C:G,3,0)</f>
        <v>#N/A</v>
      </c>
      <c r="J62" s="19" t="e">
        <f t="shared" si="2"/>
        <v>#VALUE!</v>
      </c>
      <c r="K62" s="18" t="e">
        <f>VLOOKUP(F62,D3数据库!C:G,4,0)</f>
        <v>#N/A</v>
      </c>
      <c r="L62" s="18" t="e">
        <f>VLOOKUP(F62,D3数据库!C:G,5,0)</f>
        <v>#N/A</v>
      </c>
      <c r="M62" s="18"/>
    </row>
    <row r="63" spans="1:13" x14ac:dyDescent="0.25">
      <c r="A63" s="22"/>
      <c r="B63" s="3"/>
      <c r="C63" s="3"/>
      <c r="D63" s="3"/>
      <c r="E63" s="18" t="str">
        <f t="shared" si="3"/>
        <v/>
      </c>
      <c r="F63" s="18" t="str">
        <f t="shared" si="4"/>
        <v/>
      </c>
      <c r="G63" s="18" t="e">
        <f t="shared" si="5"/>
        <v>#VALUE!</v>
      </c>
      <c r="H63" s="18" t="e">
        <f>VLOOKUP(F63,D3数据库!C:G,2,0)</f>
        <v>#N/A</v>
      </c>
      <c r="I63" s="18" t="e">
        <f>VLOOKUP(F63,D3数据库!C:G,3,0)</f>
        <v>#N/A</v>
      </c>
      <c r="J63" s="19" t="e">
        <f t="shared" si="2"/>
        <v>#VALUE!</v>
      </c>
      <c r="K63" s="18" t="e">
        <f>VLOOKUP(F63,D3数据库!C:G,4,0)</f>
        <v>#N/A</v>
      </c>
      <c r="L63" s="18" t="e">
        <f>VLOOKUP(F63,D3数据库!C:G,5,0)</f>
        <v>#N/A</v>
      </c>
      <c r="M63" s="18"/>
    </row>
    <row r="64" spans="1:13" x14ac:dyDescent="0.25">
      <c r="A64" s="22"/>
      <c r="B64" s="3"/>
      <c r="C64" s="3"/>
      <c r="D64" s="3"/>
      <c r="E64" s="18" t="str">
        <f t="shared" si="3"/>
        <v/>
      </c>
      <c r="F64" s="18" t="str">
        <f t="shared" si="4"/>
        <v/>
      </c>
      <c r="G64" s="18" t="e">
        <f t="shared" si="5"/>
        <v>#VALUE!</v>
      </c>
      <c r="H64" s="18" t="e">
        <f>VLOOKUP(F64,D3数据库!C:G,2,0)</f>
        <v>#N/A</v>
      </c>
      <c r="I64" s="18" t="e">
        <f>VLOOKUP(F64,D3数据库!C:G,3,0)</f>
        <v>#N/A</v>
      </c>
      <c r="J64" s="19" t="e">
        <f t="shared" si="2"/>
        <v>#VALUE!</v>
      </c>
      <c r="K64" s="18" t="e">
        <f>VLOOKUP(F64,D3数据库!C:G,4,0)</f>
        <v>#N/A</v>
      </c>
      <c r="L64" s="18" t="e">
        <f>VLOOKUP(F64,D3数据库!C:G,5,0)</f>
        <v>#N/A</v>
      </c>
      <c r="M64" s="18"/>
    </row>
    <row r="65" spans="1:13" x14ac:dyDescent="0.25">
      <c r="A65" s="22"/>
      <c r="B65" s="3"/>
      <c r="C65" s="3"/>
      <c r="D65" s="3"/>
      <c r="E65" s="18" t="str">
        <f t="shared" si="3"/>
        <v/>
      </c>
      <c r="F65" s="18" t="str">
        <f t="shared" si="4"/>
        <v/>
      </c>
      <c r="G65" s="18" t="e">
        <f t="shared" si="5"/>
        <v>#VALUE!</v>
      </c>
      <c r="H65" s="18" t="e">
        <f>VLOOKUP(F65,D3数据库!C:G,2,0)</f>
        <v>#N/A</v>
      </c>
      <c r="I65" s="18" t="e">
        <f>VLOOKUP(F65,D3数据库!C:G,3,0)</f>
        <v>#N/A</v>
      </c>
      <c r="J65" s="19" t="e">
        <f t="shared" si="2"/>
        <v>#VALUE!</v>
      </c>
      <c r="K65" s="18" t="e">
        <f>VLOOKUP(F65,D3数据库!C:G,4,0)</f>
        <v>#N/A</v>
      </c>
      <c r="L65" s="18" t="e">
        <f>VLOOKUP(F65,D3数据库!C:G,5,0)</f>
        <v>#N/A</v>
      </c>
      <c r="M65" s="18"/>
    </row>
    <row r="66" spans="1:13" x14ac:dyDescent="0.25">
      <c r="A66" s="22"/>
      <c r="B66" s="3"/>
      <c r="C66" s="3"/>
      <c r="D66" s="3"/>
      <c r="E66" s="18" t="str">
        <f t="shared" si="3"/>
        <v/>
      </c>
      <c r="F66" s="18" t="str">
        <f t="shared" si="4"/>
        <v/>
      </c>
      <c r="G66" s="18" t="e">
        <f t="shared" si="5"/>
        <v>#VALUE!</v>
      </c>
      <c r="H66" s="18" t="e">
        <f>VLOOKUP(F66,D3数据库!C:G,2,0)</f>
        <v>#N/A</v>
      </c>
      <c r="I66" s="18" t="e">
        <f>VLOOKUP(F66,D3数据库!C:G,3,0)</f>
        <v>#N/A</v>
      </c>
      <c r="J66" s="19" t="e">
        <f t="shared" si="2"/>
        <v>#VALUE!</v>
      </c>
      <c r="K66" s="18" t="e">
        <f>VLOOKUP(F66,D3数据库!C:G,4,0)</f>
        <v>#N/A</v>
      </c>
      <c r="L66" s="18" t="e">
        <f>VLOOKUP(F66,D3数据库!C:G,5,0)</f>
        <v>#N/A</v>
      </c>
      <c r="M66" s="18"/>
    </row>
    <row r="67" spans="1:13" x14ac:dyDescent="0.25">
      <c r="A67" s="22"/>
      <c r="B67" s="3"/>
      <c r="C67" s="3"/>
      <c r="D67" s="3"/>
      <c r="E67" s="18" t="str">
        <f t="shared" si="3"/>
        <v/>
      </c>
      <c r="F67" s="18" t="str">
        <f t="shared" si="4"/>
        <v/>
      </c>
      <c r="G67" s="18" t="e">
        <f t="shared" si="5"/>
        <v>#VALUE!</v>
      </c>
      <c r="H67" s="18" t="e">
        <f>VLOOKUP(F67,D3数据库!C:G,2,0)</f>
        <v>#N/A</v>
      </c>
      <c r="I67" s="18" t="e">
        <f>VLOOKUP(F67,D3数据库!C:G,3,0)</f>
        <v>#N/A</v>
      </c>
      <c r="J67" s="19" t="e">
        <f t="shared" ref="J67:J100" si="6">(G67/1000)*C67</f>
        <v>#VALUE!</v>
      </c>
      <c r="K67" s="18" t="e">
        <f>VLOOKUP(F67,D3数据库!C:G,4,0)</f>
        <v>#N/A</v>
      </c>
      <c r="L67" s="18" t="e">
        <f>VLOOKUP(F67,D3数据库!C:G,5,0)</f>
        <v>#N/A</v>
      </c>
      <c r="M67" s="18"/>
    </row>
    <row r="68" spans="1:13" x14ac:dyDescent="0.25">
      <c r="A68" s="22"/>
      <c r="B68" s="3"/>
      <c r="C68" s="3"/>
      <c r="D68" s="3"/>
      <c r="E68" s="18" t="str">
        <f t="shared" si="3"/>
        <v/>
      </c>
      <c r="F68" s="18" t="str">
        <f t="shared" si="4"/>
        <v/>
      </c>
      <c r="G68" s="18" t="e">
        <f t="shared" si="5"/>
        <v>#VALUE!</v>
      </c>
      <c r="H68" s="18" t="e">
        <f>VLOOKUP(F68,D3数据库!C:G,2,0)</f>
        <v>#N/A</v>
      </c>
      <c r="I68" s="18" t="e">
        <f>VLOOKUP(F68,D3数据库!C:G,3,0)</f>
        <v>#N/A</v>
      </c>
      <c r="J68" s="19" t="e">
        <f t="shared" si="6"/>
        <v>#VALUE!</v>
      </c>
      <c r="K68" s="18" t="e">
        <f>VLOOKUP(F68,D3数据库!C:G,4,0)</f>
        <v>#N/A</v>
      </c>
      <c r="L68" s="18" t="e">
        <f>VLOOKUP(F68,D3数据库!C:G,5,0)</f>
        <v>#N/A</v>
      </c>
      <c r="M68" s="18"/>
    </row>
    <row r="69" spans="1:13" x14ac:dyDescent="0.25">
      <c r="A69" s="22"/>
      <c r="B69" s="3"/>
      <c r="C69" s="3"/>
      <c r="D69" s="3"/>
      <c r="E69" s="18" t="str">
        <f t="shared" si="3"/>
        <v/>
      </c>
      <c r="F69" s="18" t="str">
        <f t="shared" si="4"/>
        <v/>
      </c>
      <c r="G69" s="18" t="e">
        <f t="shared" si="5"/>
        <v>#VALUE!</v>
      </c>
      <c r="H69" s="18" t="e">
        <f>VLOOKUP(F69,D3数据库!C:G,2,0)</f>
        <v>#N/A</v>
      </c>
      <c r="I69" s="18" t="e">
        <f>VLOOKUP(F69,D3数据库!C:G,3,0)</f>
        <v>#N/A</v>
      </c>
      <c r="J69" s="19" t="e">
        <f t="shared" si="6"/>
        <v>#VALUE!</v>
      </c>
      <c r="K69" s="18" t="e">
        <f>VLOOKUP(F69,D3数据库!C:G,4,0)</f>
        <v>#N/A</v>
      </c>
      <c r="L69" s="18" t="e">
        <f>VLOOKUP(F69,D3数据库!C:G,5,0)</f>
        <v>#N/A</v>
      </c>
      <c r="M69" s="18"/>
    </row>
    <row r="70" spans="1:13" x14ac:dyDescent="0.25">
      <c r="A70" s="22"/>
      <c r="B70" s="3"/>
      <c r="C70" s="3"/>
      <c r="D70" s="3"/>
      <c r="E70" s="18" t="str">
        <f t="shared" si="3"/>
        <v/>
      </c>
      <c r="F70" s="18" t="str">
        <f t="shared" si="4"/>
        <v/>
      </c>
      <c r="G70" s="18" t="e">
        <f t="shared" si="5"/>
        <v>#VALUE!</v>
      </c>
      <c r="H70" s="18" t="e">
        <f>VLOOKUP(F70,D3数据库!C:G,2,0)</f>
        <v>#N/A</v>
      </c>
      <c r="I70" s="18" t="e">
        <f>VLOOKUP(F70,D3数据库!C:G,3,0)</f>
        <v>#N/A</v>
      </c>
      <c r="J70" s="19" t="e">
        <f t="shared" si="6"/>
        <v>#VALUE!</v>
      </c>
      <c r="K70" s="18" t="e">
        <f>VLOOKUP(F70,D3数据库!C:G,4,0)</f>
        <v>#N/A</v>
      </c>
      <c r="L70" s="18" t="e">
        <f>VLOOKUP(F70,D3数据库!C:G,5,0)</f>
        <v>#N/A</v>
      </c>
      <c r="M70" s="18"/>
    </row>
    <row r="71" spans="1:13" x14ac:dyDescent="0.25">
      <c r="A71" s="22"/>
      <c r="B71" s="3"/>
      <c r="C71" s="3"/>
      <c r="D71" s="3"/>
      <c r="E71" s="18" t="str">
        <f t="shared" si="3"/>
        <v/>
      </c>
      <c r="F71" s="18" t="str">
        <f t="shared" si="4"/>
        <v/>
      </c>
      <c r="G71" s="18" t="e">
        <f t="shared" si="5"/>
        <v>#VALUE!</v>
      </c>
      <c r="H71" s="18" t="e">
        <f>VLOOKUP(F71,D3数据库!C:G,2,0)</f>
        <v>#N/A</v>
      </c>
      <c r="I71" s="18" t="e">
        <f>VLOOKUP(F71,D3数据库!C:G,3,0)</f>
        <v>#N/A</v>
      </c>
      <c r="J71" s="19" t="e">
        <f t="shared" si="6"/>
        <v>#VALUE!</v>
      </c>
      <c r="K71" s="18" t="e">
        <f>VLOOKUP(F71,D3数据库!C:G,4,0)</f>
        <v>#N/A</v>
      </c>
      <c r="L71" s="18" t="e">
        <f>VLOOKUP(F71,D3数据库!C:G,5,0)</f>
        <v>#N/A</v>
      </c>
      <c r="M71" s="18"/>
    </row>
    <row r="72" spans="1:13" x14ac:dyDescent="0.25">
      <c r="A72" s="22"/>
      <c r="B72" s="3"/>
      <c r="C72" s="3"/>
      <c r="D72" s="3"/>
      <c r="E72" s="18" t="str">
        <f t="shared" ref="E72:E100" si="7">TRIM(MID(SUBSTITUTE($B72,"-",REPT(" ",99)),COLUMN(B72)*99-98,99))</f>
        <v/>
      </c>
      <c r="F72" s="18" t="str">
        <f t="shared" ref="F72:F100" si="8">TRIM(MID(SUBSTITUTE($B72,"-",REPT(" ",99)),COLUMN(C72)*99-98,99))</f>
        <v/>
      </c>
      <c r="G72" s="18" t="e">
        <f t="shared" ref="G72:G100" si="9">VALUE(TRIM(MID(SUBSTITUTE($B72,"-",REPT(" ",99)),COLUMN(D72)*99-98,99)))</f>
        <v>#VALUE!</v>
      </c>
      <c r="H72" s="18" t="e">
        <f>VLOOKUP(F72,D3数据库!C:G,2,0)</f>
        <v>#N/A</v>
      </c>
      <c r="I72" s="18" t="e">
        <f>VLOOKUP(F72,D3数据库!C:G,3,0)</f>
        <v>#N/A</v>
      </c>
      <c r="J72" s="19" t="e">
        <f t="shared" si="6"/>
        <v>#VALUE!</v>
      </c>
      <c r="K72" s="18" t="e">
        <f>VLOOKUP(F72,D3数据库!C:G,4,0)</f>
        <v>#N/A</v>
      </c>
      <c r="L72" s="18" t="e">
        <f>VLOOKUP(F72,D3数据库!C:G,5,0)</f>
        <v>#N/A</v>
      </c>
      <c r="M72" s="18"/>
    </row>
    <row r="73" spans="1:13" x14ac:dyDescent="0.25">
      <c r="A73" s="22"/>
      <c r="B73" s="3"/>
      <c r="C73" s="3"/>
      <c r="D73" s="3"/>
      <c r="E73" s="18" t="str">
        <f t="shared" si="7"/>
        <v/>
      </c>
      <c r="F73" s="18" t="str">
        <f t="shared" si="8"/>
        <v/>
      </c>
      <c r="G73" s="18" t="e">
        <f t="shared" si="9"/>
        <v>#VALUE!</v>
      </c>
      <c r="H73" s="18" t="e">
        <f>VLOOKUP(F73,D3数据库!C:G,2,0)</f>
        <v>#N/A</v>
      </c>
      <c r="I73" s="18" t="e">
        <f>VLOOKUP(F73,D3数据库!C:G,3,0)</f>
        <v>#N/A</v>
      </c>
      <c r="J73" s="19" t="e">
        <f t="shared" si="6"/>
        <v>#VALUE!</v>
      </c>
      <c r="K73" s="18" t="e">
        <f>VLOOKUP(F73,D3数据库!C:G,4,0)</f>
        <v>#N/A</v>
      </c>
      <c r="L73" s="18" t="e">
        <f>VLOOKUP(F73,D3数据库!C:G,5,0)</f>
        <v>#N/A</v>
      </c>
      <c r="M73" s="18"/>
    </row>
    <row r="74" spans="1:13" x14ac:dyDescent="0.25">
      <c r="A74" s="22"/>
      <c r="B74" s="3"/>
      <c r="C74" s="3"/>
      <c r="D74" s="3"/>
      <c r="E74" s="18" t="str">
        <f t="shared" si="7"/>
        <v/>
      </c>
      <c r="F74" s="18" t="str">
        <f t="shared" si="8"/>
        <v/>
      </c>
      <c r="G74" s="18" t="e">
        <f t="shared" si="9"/>
        <v>#VALUE!</v>
      </c>
      <c r="H74" s="18" t="e">
        <f>VLOOKUP(F74,D3数据库!C:G,2,0)</f>
        <v>#N/A</v>
      </c>
      <c r="I74" s="18" t="e">
        <f>VLOOKUP(F74,D3数据库!C:G,3,0)</f>
        <v>#N/A</v>
      </c>
      <c r="J74" s="19" t="e">
        <f t="shared" si="6"/>
        <v>#VALUE!</v>
      </c>
      <c r="K74" s="18" t="e">
        <f>VLOOKUP(F74,D3数据库!C:G,4,0)</f>
        <v>#N/A</v>
      </c>
      <c r="L74" s="18" t="e">
        <f>VLOOKUP(F74,D3数据库!C:G,5,0)</f>
        <v>#N/A</v>
      </c>
      <c r="M74" s="18"/>
    </row>
    <row r="75" spans="1:13" x14ac:dyDescent="0.25">
      <c r="A75" s="22"/>
      <c r="B75" s="3"/>
      <c r="C75" s="3"/>
      <c r="D75" s="3"/>
      <c r="E75" s="18" t="str">
        <f t="shared" si="7"/>
        <v/>
      </c>
      <c r="F75" s="18" t="str">
        <f t="shared" si="8"/>
        <v/>
      </c>
      <c r="G75" s="18" t="e">
        <f t="shared" si="9"/>
        <v>#VALUE!</v>
      </c>
      <c r="H75" s="18" t="e">
        <f>VLOOKUP(F75,D3数据库!C:G,2,0)</f>
        <v>#N/A</v>
      </c>
      <c r="I75" s="18" t="e">
        <f>VLOOKUP(F75,D3数据库!C:G,3,0)</f>
        <v>#N/A</v>
      </c>
      <c r="J75" s="19" t="e">
        <f t="shared" si="6"/>
        <v>#VALUE!</v>
      </c>
      <c r="K75" s="18" t="e">
        <f>VLOOKUP(F75,D3数据库!C:G,4,0)</f>
        <v>#N/A</v>
      </c>
      <c r="L75" s="18" t="e">
        <f>VLOOKUP(F75,D3数据库!C:G,5,0)</f>
        <v>#N/A</v>
      </c>
      <c r="M75" s="18"/>
    </row>
    <row r="76" spans="1:13" x14ac:dyDescent="0.25">
      <c r="A76" s="22"/>
      <c r="B76" s="3"/>
      <c r="C76" s="3"/>
      <c r="D76" s="3"/>
      <c r="E76" s="18" t="str">
        <f t="shared" si="7"/>
        <v/>
      </c>
      <c r="F76" s="18" t="str">
        <f t="shared" si="8"/>
        <v/>
      </c>
      <c r="G76" s="18" t="e">
        <f t="shared" si="9"/>
        <v>#VALUE!</v>
      </c>
      <c r="H76" s="18" t="e">
        <f>VLOOKUP(F76,D3数据库!C:G,2,0)</f>
        <v>#N/A</v>
      </c>
      <c r="I76" s="18" t="e">
        <f>VLOOKUP(F76,D3数据库!C:G,3,0)</f>
        <v>#N/A</v>
      </c>
      <c r="J76" s="19" t="e">
        <f t="shared" si="6"/>
        <v>#VALUE!</v>
      </c>
      <c r="K76" s="18" t="e">
        <f>VLOOKUP(F76,D3数据库!C:G,4,0)</f>
        <v>#N/A</v>
      </c>
      <c r="L76" s="18" t="e">
        <f>VLOOKUP(F76,D3数据库!C:G,5,0)</f>
        <v>#N/A</v>
      </c>
      <c r="M76" s="18"/>
    </row>
    <row r="77" spans="1:13" x14ac:dyDescent="0.25">
      <c r="A77" s="22"/>
      <c r="B77" s="3"/>
      <c r="C77" s="3"/>
      <c r="D77" s="3"/>
      <c r="E77" s="18" t="str">
        <f t="shared" si="7"/>
        <v/>
      </c>
      <c r="F77" s="18" t="str">
        <f t="shared" si="8"/>
        <v/>
      </c>
      <c r="G77" s="18" t="e">
        <f t="shared" si="9"/>
        <v>#VALUE!</v>
      </c>
      <c r="H77" s="18" t="e">
        <f>VLOOKUP(F77,D3数据库!C:G,2,0)</f>
        <v>#N/A</v>
      </c>
      <c r="I77" s="18" t="e">
        <f>VLOOKUP(F77,D3数据库!C:G,3,0)</f>
        <v>#N/A</v>
      </c>
      <c r="J77" s="19" t="e">
        <f t="shared" si="6"/>
        <v>#VALUE!</v>
      </c>
      <c r="K77" s="18" t="e">
        <f>VLOOKUP(F77,D3数据库!C:G,4,0)</f>
        <v>#N/A</v>
      </c>
      <c r="L77" s="18" t="e">
        <f>VLOOKUP(F77,D3数据库!C:G,5,0)</f>
        <v>#N/A</v>
      </c>
      <c r="M77" s="18"/>
    </row>
    <row r="78" spans="1:13" x14ac:dyDescent="0.25">
      <c r="A78" s="22"/>
      <c r="B78" s="3"/>
      <c r="C78" s="3"/>
      <c r="D78" s="3"/>
      <c r="E78" s="18" t="str">
        <f t="shared" si="7"/>
        <v/>
      </c>
      <c r="F78" s="18" t="str">
        <f t="shared" si="8"/>
        <v/>
      </c>
      <c r="G78" s="18" t="e">
        <f t="shared" si="9"/>
        <v>#VALUE!</v>
      </c>
      <c r="H78" s="18" t="e">
        <f>VLOOKUP(F78,D3数据库!C:G,2,0)</f>
        <v>#N/A</v>
      </c>
      <c r="I78" s="18" t="e">
        <f>VLOOKUP(F78,D3数据库!C:G,3,0)</f>
        <v>#N/A</v>
      </c>
      <c r="J78" s="19" t="e">
        <f t="shared" si="6"/>
        <v>#VALUE!</v>
      </c>
      <c r="K78" s="18" t="e">
        <f>VLOOKUP(F78,D3数据库!C:G,4,0)</f>
        <v>#N/A</v>
      </c>
      <c r="L78" s="18" t="e">
        <f>VLOOKUP(F78,D3数据库!C:G,5,0)</f>
        <v>#N/A</v>
      </c>
      <c r="M78" s="18"/>
    </row>
    <row r="79" spans="1:13" x14ac:dyDescent="0.25">
      <c r="A79" s="22"/>
      <c r="B79" s="3"/>
      <c r="C79" s="3"/>
      <c r="D79" s="3"/>
      <c r="E79" s="18" t="str">
        <f t="shared" si="7"/>
        <v/>
      </c>
      <c r="F79" s="18" t="str">
        <f t="shared" si="8"/>
        <v/>
      </c>
      <c r="G79" s="18" t="e">
        <f t="shared" si="9"/>
        <v>#VALUE!</v>
      </c>
      <c r="H79" s="18" t="e">
        <f>VLOOKUP(F79,D3数据库!C:G,2,0)</f>
        <v>#N/A</v>
      </c>
      <c r="I79" s="18" t="e">
        <f>VLOOKUP(F79,D3数据库!C:G,3,0)</f>
        <v>#N/A</v>
      </c>
      <c r="J79" s="19" t="e">
        <f t="shared" si="6"/>
        <v>#VALUE!</v>
      </c>
      <c r="K79" s="18" t="e">
        <f>VLOOKUP(F79,D3数据库!C:G,4,0)</f>
        <v>#N/A</v>
      </c>
      <c r="L79" s="18" t="e">
        <f>VLOOKUP(F79,D3数据库!C:G,5,0)</f>
        <v>#N/A</v>
      </c>
      <c r="M79" s="18"/>
    </row>
    <row r="80" spans="1:13" x14ac:dyDescent="0.25">
      <c r="A80" s="22"/>
      <c r="B80" s="3"/>
      <c r="C80" s="3"/>
      <c r="D80" s="3"/>
      <c r="E80" s="18" t="str">
        <f t="shared" si="7"/>
        <v/>
      </c>
      <c r="F80" s="18" t="str">
        <f t="shared" si="8"/>
        <v/>
      </c>
      <c r="G80" s="18" t="e">
        <f t="shared" si="9"/>
        <v>#VALUE!</v>
      </c>
      <c r="H80" s="18" t="e">
        <f>VLOOKUP(F80,D3数据库!C:G,2,0)</f>
        <v>#N/A</v>
      </c>
      <c r="I80" s="18" t="e">
        <f>VLOOKUP(F80,D3数据库!C:G,3,0)</f>
        <v>#N/A</v>
      </c>
      <c r="J80" s="19" t="e">
        <f t="shared" si="6"/>
        <v>#VALUE!</v>
      </c>
      <c r="K80" s="18" t="e">
        <f>VLOOKUP(F80,D3数据库!C:G,4,0)</f>
        <v>#N/A</v>
      </c>
      <c r="L80" s="18" t="e">
        <f>VLOOKUP(F80,D3数据库!C:G,5,0)</f>
        <v>#N/A</v>
      </c>
      <c r="M80" s="18"/>
    </row>
    <row r="81" spans="1:13" x14ac:dyDescent="0.25">
      <c r="A81" s="22"/>
      <c r="B81" s="3"/>
      <c r="C81" s="3"/>
      <c r="D81" s="3"/>
      <c r="E81" s="18" t="str">
        <f t="shared" si="7"/>
        <v/>
      </c>
      <c r="F81" s="18" t="str">
        <f t="shared" si="8"/>
        <v/>
      </c>
      <c r="G81" s="18" t="e">
        <f t="shared" si="9"/>
        <v>#VALUE!</v>
      </c>
      <c r="H81" s="18" t="e">
        <f>VLOOKUP(F81,D3数据库!C:G,2,0)</f>
        <v>#N/A</v>
      </c>
      <c r="I81" s="18" t="e">
        <f>VLOOKUP(F81,D3数据库!C:G,3,0)</f>
        <v>#N/A</v>
      </c>
      <c r="J81" s="19" t="e">
        <f t="shared" si="6"/>
        <v>#VALUE!</v>
      </c>
      <c r="K81" s="18" t="e">
        <f>VLOOKUP(F81,D3数据库!C:G,4,0)</f>
        <v>#N/A</v>
      </c>
      <c r="L81" s="18" t="e">
        <f>VLOOKUP(F81,D3数据库!C:G,5,0)</f>
        <v>#N/A</v>
      </c>
      <c r="M81" s="18"/>
    </row>
    <row r="82" spans="1:13" x14ac:dyDescent="0.25">
      <c r="A82" s="22"/>
      <c r="B82" s="3"/>
      <c r="C82" s="3"/>
      <c r="D82" s="3"/>
      <c r="E82" s="18" t="str">
        <f t="shared" si="7"/>
        <v/>
      </c>
      <c r="F82" s="18" t="str">
        <f t="shared" si="8"/>
        <v/>
      </c>
      <c r="G82" s="18" t="e">
        <f t="shared" si="9"/>
        <v>#VALUE!</v>
      </c>
      <c r="H82" s="18" t="e">
        <f>VLOOKUP(F82,D3数据库!C:G,2,0)</f>
        <v>#N/A</v>
      </c>
      <c r="I82" s="18" t="e">
        <f>VLOOKUP(F82,D3数据库!C:G,3,0)</f>
        <v>#N/A</v>
      </c>
      <c r="J82" s="19" t="e">
        <f t="shared" si="6"/>
        <v>#VALUE!</v>
      </c>
      <c r="K82" s="18" t="e">
        <f>VLOOKUP(F82,D3数据库!C:G,4,0)</f>
        <v>#N/A</v>
      </c>
      <c r="L82" s="18" t="e">
        <f>VLOOKUP(F82,D3数据库!C:G,5,0)</f>
        <v>#N/A</v>
      </c>
      <c r="M82" s="18"/>
    </row>
    <row r="83" spans="1:13" x14ac:dyDescent="0.25">
      <c r="A83" s="22"/>
      <c r="B83" s="3"/>
      <c r="C83" s="3"/>
      <c r="D83" s="3"/>
      <c r="E83" s="18" t="str">
        <f t="shared" si="7"/>
        <v/>
      </c>
      <c r="F83" s="18" t="str">
        <f t="shared" si="8"/>
        <v/>
      </c>
      <c r="G83" s="18" t="e">
        <f t="shared" si="9"/>
        <v>#VALUE!</v>
      </c>
      <c r="H83" s="18" t="e">
        <f>VLOOKUP(F83,D3数据库!C:G,2,0)</f>
        <v>#N/A</v>
      </c>
      <c r="I83" s="18" t="e">
        <f>VLOOKUP(F83,D3数据库!C:G,3,0)</f>
        <v>#N/A</v>
      </c>
      <c r="J83" s="19" t="e">
        <f t="shared" si="6"/>
        <v>#VALUE!</v>
      </c>
      <c r="K83" s="18" t="e">
        <f>VLOOKUP(F83,D3数据库!C:G,4,0)</f>
        <v>#N/A</v>
      </c>
      <c r="L83" s="18" t="e">
        <f>VLOOKUP(F83,D3数据库!C:G,5,0)</f>
        <v>#N/A</v>
      </c>
      <c r="M83" s="18"/>
    </row>
    <row r="84" spans="1:13" x14ac:dyDescent="0.25">
      <c r="A84" s="22"/>
      <c r="B84" s="3"/>
      <c r="C84" s="3"/>
      <c r="D84" s="3"/>
      <c r="E84" s="18" t="str">
        <f t="shared" si="7"/>
        <v/>
      </c>
      <c r="F84" s="18" t="str">
        <f t="shared" si="8"/>
        <v/>
      </c>
      <c r="G84" s="18" t="e">
        <f t="shared" si="9"/>
        <v>#VALUE!</v>
      </c>
      <c r="H84" s="18" t="e">
        <f>VLOOKUP(F84,D3数据库!C:G,2,0)</f>
        <v>#N/A</v>
      </c>
      <c r="I84" s="18" t="e">
        <f>VLOOKUP(F84,D3数据库!C:G,3,0)</f>
        <v>#N/A</v>
      </c>
      <c r="J84" s="19" t="e">
        <f t="shared" si="6"/>
        <v>#VALUE!</v>
      </c>
      <c r="K84" s="18" t="e">
        <f>VLOOKUP(F84,D3数据库!C:G,4,0)</f>
        <v>#N/A</v>
      </c>
      <c r="L84" s="18" t="e">
        <f>VLOOKUP(F84,D3数据库!C:G,5,0)</f>
        <v>#N/A</v>
      </c>
      <c r="M84" s="18"/>
    </row>
    <row r="85" spans="1:13" x14ac:dyDescent="0.25">
      <c r="A85" s="22"/>
      <c r="B85" s="3"/>
      <c r="C85" s="3"/>
      <c r="D85" s="3"/>
      <c r="E85" s="18" t="str">
        <f t="shared" si="7"/>
        <v/>
      </c>
      <c r="F85" s="18" t="str">
        <f t="shared" si="8"/>
        <v/>
      </c>
      <c r="G85" s="18" t="e">
        <f t="shared" si="9"/>
        <v>#VALUE!</v>
      </c>
      <c r="H85" s="18" t="e">
        <f>VLOOKUP(F85,D3数据库!C:G,2,0)</f>
        <v>#N/A</v>
      </c>
      <c r="I85" s="18" t="e">
        <f>VLOOKUP(F85,D3数据库!C:G,3,0)</f>
        <v>#N/A</v>
      </c>
      <c r="J85" s="19" t="e">
        <f t="shared" si="6"/>
        <v>#VALUE!</v>
      </c>
      <c r="K85" s="18" t="e">
        <f>VLOOKUP(F85,D3数据库!C:G,4,0)</f>
        <v>#N/A</v>
      </c>
      <c r="L85" s="18" t="e">
        <f>VLOOKUP(F85,D3数据库!C:G,5,0)</f>
        <v>#N/A</v>
      </c>
      <c r="M85" s="18"/>
    </row>
    <row r="86" spans="1:13" x14ac:dyDescent="0.25">
      <c r="A86" s="22"/>
      <c r="B86" s="3"/>
      <c r="C86" s="3"/>
      <c r="D86" s="3"/>
      <c r="E86" s="18" t="str">
        <f t="shared" si="7"/>
        <v/>
      </c>
      <c r="F86" s="18" t="str">
        <f t="shared" si="8"/>
        <v/>
      </c>
      <c r="G86" s="18" t="e">
        <f t="shared" si="9"/>
        <v>#VALUE!</v>
      </c>
      <c r="H86" s="18" t="e">
        <f>VLOOKUP(F86,D3数据库!C:G,2,0)</f>
        <v>#N/A</v>
      </c>
      <c r="I86" s="18" t="e">
        <f>VLOOKUP(F86,D3数据库!C:G,3,0)</f>
        <v>#N/A</v>
      </c>
      <c r="J86" s="19" t="e">
        <f t="shared" si="6"/>
        <v>#VALUE!</v>
      </c>
      <c r="K86" s="18" t="e">
        <f>VLOOKUP(F86,D3数据库!C:G,4,0)</f>
        <v>#N/A</v>
      </c>
      <c r="L86" s="18" t="e">
        <f>VLOOKUP(F86,D3数据库!C:G,5,0)</f>
        <v>#N/A</v>
      </c>
      <c r="M86" s="18"/>
    </row>
    <row r="87" spans="1:13" x14ac:dyDescent="0.25">
      <c r="A87" s="22"/>
      <c r="B87" s="3"/>
      <c r="C87" s="3"/>
      <c r="D87" s="3"/>
      <c r="E87" s="18" t="str">
        <f t="shared" si="7"/>
        <v/>
      </c>
      <c r="F87" s="18" t="str">
        <f t="shared" si="8"/>
        <v/>
      </c>
      <c r="G87" s="18" t="e">
        <f t="shared" si="9"/>
        <v>#VALUE!</v>
      </c>
      <c r="H87" s="18" t="e">
        <f>VLOOKUP(F87,D3数据库!C:G,2,0)</f>
        <v>#N/A</v>
      </c>
      <c r="I87" s="18" t="e">
        <f>VLOOKUP(F87,D3数据库!C:G,3,0)</f>
        <v>#N/A</v>
      </c>
      <c r="J87" s="19" t="e">
        <f t="shared" si="6"/>
        <v>#VALUE!</v>
      </c>
      <c r="K87" s="18" t="e">
        <f>VLOOKUP(F87,D3数据库!C:G,4,0)</f>
        <v>#N/A</v>
      </c>
      <c r="L87" s="18" t="e">
        <f>VLOOKUP(F87,D3数据库!C:G,5,0)</f>
        <v>#N/A</v>
      </c>
      <c r="M87" s="18"/>
    </row>
    <row r="88" spans="1:13" x14ac:dyDescent="0.25">
      <c r="A88" s="22"/>
      <c r="B88" s="3"/>
      <c r="C88" s="3"/>
      <c r="D88" s="3"/>
      <c r="E88" s="18" t="str">
        <f t="shared" si="7"/>
        <v/>
      </c>
      <c r="F88" s="18" t="str">
        <f t="shared" si="8"/>
        <v/>
      </c>
      <c r="G88" s="18" t="e">
        <f t="shared" si="9"/>
        <v>#VALUE!</v>
      </c>
      <c r="H88" s="18" t="e">
        <f>VLOOKUP(F88,D3数据库!C:G,2,0)</f>
        <v>#N/A</v>
      </c>
      <c r="I88" s="18" t="e">
        <f>VLOOKUP(F88,D3数据库!C:G,3,0)</f>
        <v>#N/A</v>
      </c>
      <c r="J88" s="19" t="e">
        <f t="shared" si="6"/>
        <v>#VALUE!</v>
      </c>
      <c r="K88" s="18" t="e">
        <f>VLOOKUP(F88,D3数据库!C:G,4,0)</f>
        <v>#N/A</v>
      </c>
      <c r="L88" s="18" t="e">
        <f>VLOOKUP(F88,D3数据库!C:G,5,0)</f>
        <v>#N/A</v>
      </c>
      <c r="M88" s="18"/>
    </row>
    <row r="89" spans="1:13" x14ac:dyDescent="0.25">
      <c r="A89" s="22"/>
      <c r="B89" s="3"/>
      <c r="C89" s="3"/>
      <c r="D89" s="3"/>
      <c r="E89" s="18" t="str">
        <f t="shared" si="7"/>
        <v/>
      </c>
      <c r="F89" s="18" t="str">
        <f t="shared" si="8"/>
        <v/>
      </c>
      <c r="G89" s="18" t="e">
        <f t="shared" si="9"/>
        <v>#VALUE!</v>
      </c>
      <c r="H89" s="18" t="e">
        <f>VLOOKUP(F89,D3数据库!C:G,2,0)</f>
        <v>#N/A</v>
      </c>
      <c r="I89" s="18" t="e">
        <f>VLOOKUP(F89,D3数据库!C:G,3,0)</f>
        <v>#N/A</v>
      </c>
      <c r="J89" s="19" t="e">
        <f t="shared" si="6"/>
        <v>#VALUE!</v>
      </c>
      <c r="K89" s="18" t="e">
        <f>VLOOKUP(F89,D3数据库!C:G,4,0)</f>
        <v>#N/A</v>
      </c>
      <c r="L89" s="18" t="e">
        <f>VLOOKUP(F89,D3数据库!C:G,5,0)</f>
        <v>#N/A</v>
      </c>
      <c r="M89" s="18"/>
    </row>
    <row r="90" spans="1:13" x14ac:dyDescent="0.25">
      <c r="A90" s="22"/>
      <c r="B90" s="3"/>
      <c r="C90" s="3"/>
      <c r="D90" s="3"/>
      <c r="E90" s="18" t="str">
        <f t="shared" si="7"/>
        <v/>
      </c>
      <c r="F90" s="18" t="str">
        <f t="shared" si="8"/>
        <v/>
      </c>
      <c r="G90" s="18" t="e">
        <f t="shared" si="9"/>
        <v>#VALUE!</v>
      </c>
      <c r="H90" s="18" t="e">
        <f>VLOOKUP(F90,D3数据库!C:G,2,0)</f>
        <v>#N/A</v>
      </c>
      <c r="I90" s="18" t="e">
        <f>VLOOKUP(F90,D3数据库!C:G,3,0)</f>
        <v>#N/A</v>
      </c>
      <c r="J90" s="19" t="e">
        <f t="shared" si="6"/>
        <v>#VALUE!</v>
      </c>
      <c r="K90" s="18" t="e">
        <f>VLOOKUP(F90,D3数据库!C:G,4,0)</f>
        <v>#N/A</v>
      </c>
      <c r="L90" s="18" t="e">
        <f>VLOOKUP(F90,D3数据库!C:G,5,0)</f>
        <v>#N/A</v>
      </c>
      <c r="M90" s="18"/>
    </row>
    <row r="91" spans="1:13" x14ac:dyDescent="0.25">
      <c r="A91" s="22"/>
      <c r="B91" s="3"/>
      <c r="C91" s="3"/>
      <c r="D91" s="3"/>
      <c r="E91" s="18" t="str">
        <f t="shared" si="7"/>
        <v/>
      </c>
      <c r="F91" s="18" t="str">
        <f t="shared" si="8"/>
        <v/>
      </c>
      <c r="G91" s="18" t="e">
        <f t="shared" si="9"/>
        <v>#VALUE!</v>
      </c>
      <c r="H91" s="18" t="e">
        <f>VLOOKUP(F91,D3数据库!C:G,2,0)</f>
        <v>#N/A</v>
      </c>
      <c r="I91" s="18" t="e">
        <f>VLOOKUP(F91,D3数据库!C:G,3,0)</f>
        <v>#N/A</v>
      </c>
      <c r="J91" s="19" t="e">
        <f t="shared" si="6"/>
        <v>#VALUE!</v>
      </c>
      <c r="K91" s="18" t="e">
        <f>VLOOKUP(F91,D3数据库!C:G,4,0)</f>
        <v>#N/A</v>
      </c>
      <c r="L91" s="18" t="e">
        <f>VLOOKUP(F91,D3数据库!C:G,5,0)</f>
        <v>#N/A</v>
      </c>
      <c r="M91" s="18"/>
    </row>
    <row r="92" spans="1:13" x14ac:dyDescent="0.25">
      <c r="A92" s="22"/>
      <c r="B92" s="3"/>
      <c r="C92" s="3"/>
      <c r="D92" s="3"/>
      <c r="E92" s="18" t="str">
        <f t="shared" si="7"/>
        <v/>
      </c>
      <c r="F92" s="18" t="str">
        <f t="shared" si="8"/>
        <v/>
      </c>
      <c r="G92" s="18" t="e">
        <f t="shared" si="9"/>
        <v>#VALUE!</v>
      </c>
      <c r="H92" s="18" t="e">
        <f>VLOOKUP(F92,D3数据库!C:G,2,0)</f>
        <v>#N/A</v>
      </c>
      <c r="I92" s="18" t="e">
        <f>VLOOKUP(F92,D3数据库!C:G,3,0)</f>
        <v>#N/A</v>
      </c>
      <c r="J92" s="19" t="e">
        <f t="shared" si="6"/>
        <v>#VALUE!</v>
      </c>
      <c r="K92" s="18" t="e">
        <f>VLOOKUP(F92,D3数据库!C:G,4,0)</f>
        <v>#N/A</v>
      </c>
      <c r="L92" s="18" t="e">
        <f>VLOOKUP(F92,D3数据库!C:G,5,0)</f>
        <v>#N/A</v>
      </c>
      <c r="M92" s="18"/>
    </row>
    <row r="93" spans="1:13" x14ac:dyDescent="0.25">
      <c r="A93" s="22"/>
      <c r="B93" s="3"/>
      <c r="C93" s="3"/>
      <c r="D93" s="3"/>
      <c r="E93" s="18" t="str">
        <f t="shared" si="7"/>
        <v/>
      </c>
      <c r="F93" s="18" t="str">
        <f t="shared" si="8"/>
        <v/>
      </c>
      <c r="G93" s="18" t="e">
        <f t="shared" si="9"/>
        <v>#VALUE!</v>
      </c>
      <c r="H93" s="18" t="e">
        <f>VLOOKUP(F93,D3数据库!C:G,2,0)</f>
        <v>#N/A</v>
      </c>
      <c r="I93" s="18" t="e">
        <f>VLOOKUP(F93,D3数据库!C:G,3,0)</f>
        <v>#N/A</v>
      </c>
      <c r="J93" s="19" t="e">
        <f t="shared" si="6"/>
        <v>#VALUE!</v>
      </c>
      <c r="K93" s="18" t="e">
        <f>VLOOKUP(F93,D3数据库!C:G,4,0)</f>
        <v>#N/A</v>
      </c>
      <c r="L93" s="18" t="e">
        <f>VLOOKUP(F93,D3数据库!C:G,5,0)</f>
        <v>#N/A</v>
      </c>
      <c r="M93" s="18"/>
    </row>
    <row r="94" spans="1:13" x14ac:dyDescent="0.25">
      <c r="A94" s="22"/>
      <c r="B94" s="3"/>
      <c r="C94" s="3"/>
      <c r="D94" s="3"/>
      <c r="E94" s="18" t="str">
        <f t="shared" si="7"/>
        <v/>
      </c>
      <c r="F94" s="18" t="str">
        <f t="shared" si="8"/>
        <v/>
      </c>
      <c r="G94" s="18" t="e">
        <f t="shared" si="9"/>
        <v>#VALUE!</v>
      </c>
      <c r="H94" s="18" t="e">
        <f>VLOOKUP(F94,D3数据库!C:G,2,0)</f>
        <v>#N/A</v>
      </c>
      <c r="I94" s="18" t="e">
        <f>VLOOKUP(F94,D3数据库!C:G,3,0)</f>
        <v>#N/A</v>
      </c>
      <c r="J94" s="19" t="e">
        <f t="shared" si="6"/>
        <v>#VALUE!</v>
      </c>
      <c r="K94" s="18" t="e">
        <f>VLOOKUP(F94,D3数据库!C:G,4,0)</f>
        <v>#N/A</v>
      </c>
      <c r="L94" s="18" t="e">
        <f>VLOOKUP(F94,D3数据库!C:G,5,0)</f>
        <v>#N/A</v>
      </c>
      <c r="M94" s="18"/>
    </row>
    <row r="95" spans="1:13" x14ac:dyDescent="0.25">
      <c r="A95" s="22"/>
      <c r="B95" s="3"/>
      <c r="C95" s="3"/>
      <c r="D95" s="3"/>
      <c r="E95" s="18" t="str">
        <f t="shared" si="7"/>
        <v/>
      </c>
      <c r="F95" s="18" t="str">
        <f t="shared" si="8"/>
        <v/>
      </c>
      <c r="G95" s="18" t="e">
        <f t="shared" si="9"/>
        <v>#VALUE!</v>
      </c>
      <c r="H95" s="18" t="e">
        <f>VLOOKUP(F95,D3数据库!C:G,2,0)</f>
        <v>#N/A</v>
      </c>
      <c r="I95" s="18" t="e">
        <f>VLOOKUP(F95,D3数据库!C:G,3,0)</f>
        <v>#N/A</v>
      </c>
      <c r="J95" s="19" t="e">
        <f t="shared" si="6"/>
        <v>#VALUE!</v>
      </c>
      <c r="K95" s="18" t="e">
        <f>VLOOKUP(F95,D3数据库!C:G,4,0)</f>
        <v>#N/A</v>
      </c>
      <c r="L95" s="18" t="e">
        <f>VLOOKUP(F95,D3数据库!C:G,5,0)</f>
        <v>#N/A</v>
      </c>
      <c r="M95" s="18"/>
    </row>
    <row r="96" spans="1:13" x14ac:dyDescent="0.25">
      <c r="A96" s="22"/>
      <c r="B96" s="3"/>
      <c r="C96" s="3"/>
      <c r="D96" s="3"/>
      <c r="E96" s="18" t="str">
        <f t="shared" si="7"/>
        <v/>
      </c>
      <c r="F96" s="18" t="str">
        <f t="shared" si="8"/>
        <v/>
      </c>
      <c r="G96" s="18" t="e">
        <f t="shared" si="9"/>
        <v>#VALUE!</v>
      </c>
      <c r="H96" s="18" t="e">
        <f>VLOOKUP(F96,D3数据库!C:G,2,0)</f>
        <v>#N/A</v>
      </c>
      <c r="I96" s="18" t="e">
        <f>VLOOKUP(F96,D3数据库!C:G,3,0)</f>
        <v>#N/A</v>
      </c>
      <c r="J96" s="19" t="e">
        <f t="shared" si="6"/>
        <v>#VALUE!</v>
      </c>
      <c r="K96" s="18" t="e">
        <f>VLOOKUP(F96,D3数据库!C:G,4,0)</f>
        <v>#N/A</v>
      </c>
      <c r="L96" s="18" t="e">
        <f>VLOOKUP(F96,D3数据库!C:G,5,0)</f>
        <v>#N/A</v>
      </c>
      <c r="M96" s="18"/>
    </row>
    <row r="97" spans="1:13" x14ac:dyDescent="0.25">
      <c r="A97" s="22"/>
      <c r="B97" s="3"/>
      <c r="C97" s="3"/>
      <c r="D97" s="3"/>
      <c r="E97" s="18" t="str">
        <f t="shared" si="7"/>
        <v/>
      </c>
      <c r="F97" s="18" t="str">
        <f t="shared" si="8"/>
        <v/>
      </c>
      <c r="G97" s="18" t="e">
        <f t="shared" si="9"/>
        <v>#VALUE!</v>
      </c>
      <c r="H97" s="18" t="e">
        <f>VLOOKUP(F97,D3数据库!C:G,2,0)</f>
        <v>#N/A</v>
      </c>
      <c r="I97" s="18" t="e">
        <f>VLOOKUP(F97,D3数据库!C:G,3,0)</f>
        <v>#N/A</v>
      </c>
      <c r="J97" s="19" t="e">
        <f t="shared" si="6"/>
        <v>#VALUE!</v>
      </c>
      <c r="K97" s="18" t="e">
        <f>VLOOKUP(F97,D3数据库!C:G,4,0)</f>
        <v>#N/A</v>
      </c>
      <c r="L97" s="18" t="e">
        <f>VLOOKUP(F97,D3数据库!C:G,5,0)</f>
        <v>#N/A</v>
      </c>
      <c r="M97" s="18"/>
    </row>
    <row r="98" spans="1:13" x14ac:dyDescent="0.25">
      <c r="A98" s="22"/>
      <c r="B98" s="3"/>
      <c r="C98" s="3"/>
      <c r="D98" s="3"/>
      <c r="E98" s="18" t="str">
        <f t="shared" si="7"/>
        <v/>
      </c>
      <c r="F98" s="18" t="str">
        <f t="shared" si="8"/>
        <v/>
      </c>
      <c r="G98" s="18" t="e">
        <f t="shared" si="9"/>
        <v>#VALUE!</v>
      </c>
      <c r="H98" s="18" t="e">
        <f>VLOOKUP(F98,D3数据库!C:G,2,0)</f>
        <v>#N/A</v>
      </c>
      <c r="I98" s="18" t="e">
        <f>VLOOKUP(F98,D3数据库!C:G,3,0)</f>
        <v>#N/A</v>
      </c>
      <c r="J98" s="19" t="e">
        <f t="shared" si="6"/>
        <v>#VALUE!</v>
      </c>
      <c r="K98" s="18" t="e">
        <f>VLOOKUP(F98,D3数据库!C:G,4,0)</f>
        <v>#N/A</v>
      </c>
      <c r="L98" s="18" t="e">
        <f>VLOOKUP(F98,D3数据库!C:G,5,0)</f>
        <v>#N/A</v>
      </c>
      <c r="M98" s="18"/>
    </row>
    <row r="99" spans="1:13" x14ac:dyDescent="0.25">
      <c r="A99" s="22"/>
      <c r="B99" s="3"/>
      <c r="C99" s="3"/>
      <c r="D99" s="3"/>
      <c r="E99" s="18" t="str">
        <f t="shared" si="7"/>
        <v/>
      </c>
      <c r="F99" s="18" t="str">
        <f t="shared" si="8"/>
        <v/>
      </c>
      <c r="G99" s="18" t="e">
        <f t="shared" si="9"/>
        <v>#VALUE!</v>
      </c>
      <c r="H99" s="18" t="e">
        <f>VLOOKUP(F99,D3数据库!C:G,2,0)</f>
        <v>#N/A</v>
      </c>
      <c r="I99" s="18" t="e">
        <f>VLOOKUP(F99,D3数据库!C:G,3,0)</f>
        <v>#N/A</v>
      </c>
      <c r="J99" s="19" t="e">
        <f t="shared" si="6"/>
        <v>#VALUE!</v>
      </c>
      <c r="K99" s="18" t="e">
        <f>VLOOKUP(F99,D3数据库!C:G,4,0)</f>
        <v>#N/A</v>
      </c>
      <c r="L99" s="18" t="e">
        <f>VLOOKUP(F99,D3数据库!C:G,5,0)</f>
        <v>#N/A</v>
      </c>
      <c r="M99" s="18"/>
    </row>
    <row r="100" spans="1:13" x14ac:dyDescent="0.25">
      <c r="A100" s="22"/>
      <c r="B100" s="3"/>
      <c r="C100" s="3"/>
      <c r="D100" s="3"/>
      <c r="E100" s="18" t="str">
        <f t="shared" si="7"/>
        <v/>
      </c>
      <c r="F100" s="18" t="str">
        <f t="shared" si="8"/>
        <v/>
      </c>
      <c r="G100" s="18" t="e">
        <f t="shared" si="9"/>
        <v>#VALUE!</v>
      </c>
      <c r="H100" s="18" t="e">
        <f>VLOOKUP(F100,D3数据库!C:G,2,0)</f>
        <v>#N/A</v>
      </c>
      <c r="I100" s="18" t="e">
        <f>VLOOKUP(F100,D3数据库!C:G,3,0)</f>
        <v>#N/A</v>
      </c>
      <c r="J100" s="19" t="e">
        <f t="shared" si="6"/>
        <v>#VALUE!</v>
      </c>
      <c r="K100" s="18" t="e">
        <f>VLOOKUP(F100,D3数据库!C:G,4,0)</f>
        <v>#N/A</v>
      </c>
      <c r="L100" s="18" t="e">
        <f>VLOOKUP(F100,D3数据库!C:G,5,0)</f>
        <v>#N/A</v>
      </c>
      <c r="M100" s="18"/>
    </row>
  </sheetData>
  <sheetProtection algorithmName="SHA-512" hashValue="Bc/p3kanf0SXRbircDTS98IRdue3/4m7lh1aZPbqVl581kwU3aQlowMGynxUfSmX1vRpd3+PDJDUxZbzC+P+Lw==" saltValue="YpO9AbWxJY2WkAiKmRzyyg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F4D0F-1E77-4FB1-8381-FFF58D8F0B9E}">
  <sheetPr codeName="Sheet33"/>
  <dimension ref="A1:G9"/>
  <sheetViews>
    <sheetView workbookViewId="0"/>
  </sheetViews>
  <sheetFormatPr defaultRowHeight="14" x14ac:dyDescent="0.25"/>
  <cols>
    <col min="1" max="1" width="16.90625" bestFit="1" customWidth="1"/>
    <col min="2" max="2" width="8.7265625" style="35"/>
  </cols>
  <sheetData>
    <row r="1" spans="1:7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</row>
    <row r="2" spans="1: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</row>
    <row r="3" spans="1:7" x14ac:dyDescent="0.25">
      <c r="A3" s="3" t="s">
        <v>128</v>
      </c>
      <c r="B3" s="3" t="s">
        <v>129</v>
      </c>
      <c r="C3" s="1" t="s">
        <v>6</v>
      </c>
      <c r="D3" s="1" t="s">
        <v>93</v>
      </c>
      <c r="E3" s="3" t="s">
        <v>152</v>
      </c>
      <c r="F3" s="1" t="s">
        <v>15</v>
      </c>
      <c r="G3" s="1" t="s">
        <v>7</v>
      </c>
    </row>
    <row r="4" spans="1:7" x14ac:dyDescent="0.25">
      <c r="A4" s="3"/>
      <c r="B4" s="1"/>
      <c r="C4" s="1" t="s">
        <v>17</v>
      </c>
      <c r="D4" s="1" t="s">
        <v>93</v>
      </c>
      <c r="E4" s="1" t="s">
        <v>18</v>
      </c>
      <c r="F4" s="1" t="s">
        <v>15</v>
      </c>
      <c r="G4" s="1" t="s">
        <v>7</v>
      </c>
    </row>
    <row r="5" spans="1:7" x14ac:dyDescent="0.25">
      <c r="A5" s="3"/>
      <c r="B5" s="1"/>
      <c r="C5" s="1" t="s">
        <v>8</v>
      </c>
      <c r="D5" s="1" t="s">
        <v>93</v>
      </c>
      <c r="E5" s="1" t="s">
        <v>19</v>
      </c>
      <c r="F5" s="1" t="s">
        <v>15</v>
      </c>
      <c r="G5" s="1" t="s">
        <v>7</v>
      </c>
    </row>
    <row r="6" spans="1:7" x14ac:dyDescent="0.25">
      <c r="A6" s="3"/>
      <c r="B6" s="1"/>
      <c r="C6" s="1" t="s">
        <v>9</v>
      </c>
      <c r="D6" s="1" t="s">
        <v>23</v>
      </c>
      <c r="E6" s="3" t="s">
        <v>118</v>
      </c>
      <c r="F6" s="1" t="s">
        <v>15</v>
      </c>
      <c r="G6" s="1" t="s">
        <v>7</v>
      </c>
    </row>
    <row r="7" spans="1:7" x14ac:dyDescent="0.25">
      <c r="A7" s="3"/>
      <c r="B7" s="1"/>
      <c r="C7" s="1" t="s">
        <v>10</v>
      </c>
      <c r="D7" s="1" t="s">
        <v>23</v>
      </c>
      <c r="E7" s="1" t="s">
        <v>24</v>
      </c>
      <c r="F7" s="1" t="s">
        <v>15</v>
      </c>
      <c r="G7" s="1" t="s">
        <v>7</v>
      </c>
    </row>
    <row r="8" spans="1:7" x14ac:dyDescent="0.25">
      <c r="A8" s="3"/>
      <c r="B8" s="1"/>
      <c r="C8" s="1" t="s">
        <v>120</v>
      </c>
      <c r="D8" s="1" t="s">
        <v>23</v>
      </c>
      <c r="E8" s="3" t="s">
        <v>130</v>
      </c>
      <c r="F8" s="1" t="s">
        <v>15</v>
      </c>
      <c r="G8" s="1" t="s">
        <v>7</v>
      </c>
    </row>
    <row r="9" spans="1:7" x14ac:dyDescent="0.25">
      <c r="A9" s="3"/>
      <c r="B9" s="1"/>
      <c r="C9" s="1" t="s">
        <v>121</v>
      </c>
      <c r="D9" s="1" t="s">
        <v>23</v>
      </c>
      <c r="E9" s="3" t="s">
        <v>131</v>
      </c>
      <c r="F9" s="1" t="s">
        <v>15</v>
      </c>
      <c r="G9" s="1" t="s">
        <v>7</v>
      </c>
    </row>
  </sheetData>
  <sheetProtection algorithmName="SHA-512" hashValue="symNrzkQ/jxFeCV1OalLD0avzUeUse+cMEvZ6Xkyqo9og8zOx3C0ZouDYoCoNY4Tpxi497NKjYG8vXfjMmXPXw==" saltValue="kA18RJ/N06A+guX2oPqMbQ==" spinCount="100000" sheet="1" objects="1" scenarios="1"/>
  <mergeCells count="1">
    <mergeCell ref="C1:G1"/>
  </mergeCells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DD34F-49D1-473D-B99C-1C914F49A1E5}">
  <sheetPr codeName="Sheet34"/>
  <dimension ref="A1:V100"/>
  <sheetViews>
    <sheetView zoomScale="85" zoomScaleNormal="85" workbookViewId="0">
      <selection activeCell="X13" sqref="X13"/>
    </sheetView>
  </sheetViews>
  <sheetFormatPr defaultRowHeight="14" x14ac:dyDescent="0.25"/>
  <cols>
    <col min="1" max="1" width="17.26953125" style="23" bestFit="1" customWidth="1"/>
    <col min="2" max="2" width="18.08984375" style="35" bestFit="1" customWidth="1"/>
    <col min="3" max="4" width="5.453125" bestFit="1" customWidth="1"/>
    <col min="5" max="6" width="5.453125" style="20" bestFit="1" customWidth="1"/>
    <col min="7" max="7" width="14.08984375" style="20" bestFit="1" customWidth="1"/>
    <col min="8" max="8" width="7.90625" style="20" bestFit="1" customWidth="1"/>
    <col min="9" max="9" width="11.7265625" style="20" bestFit="1" customWidth="1"/>
    <col min="10" max="10" width="7.90625" style="20" bestFit="1" customWidth="1"/>
    <col min="11" max="11" width="7.453125" style="20" bestFit="1" customWidth="1"/>
    <col min="12" max="12" width="5.453125" style="20" bestFit="1" customWidth="1"/>
    <col min="13" max="13" width="6.90625" style="20" bestFit="1" customWidth="1"/>
    <col min="14" max="14" width="5.453125" style="20" bestFit="1" customWidth="1"/>
    <col min="15" max="15" width="11.7265625" style="20" bestFit="1" customWidth="1"/>
    <col min="16" max="16" width="6.7265625" style="20" bestFit="1" customWidth="1"/>
    <col min="17" max="17" width="9.6328125" style="20" bestFit="1" customWidth="1"/>
    <col min="18" max="18" width="13" style="20" bestFit="1" customWidth="1"/>
    <col min="19" max="19" width="7.453125" style="20" bestFit="1" customWidth="1"/>
    <col min="20" max="20" width="5.453125" style="20" bestFit="1" customWidth="1"/>
    <col min="21" max="21" width="6.90625" style="20" bestFit="1" customWidth="1"/>
    <col min="22" max="22" width="5.453125" style="20" bestFit="1" customWidth="1"/>
  </cols>
  <sheetData>
    <row r="1" spans="1:22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126</v>
      </c>
      <c r="H1" s="18" t="s">
        <v>138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8" t="s">
        <v>140</v>
      </c>
      <c r="R1" s="18" t="s">
        <v>141</v>
      </c>
      <c r="S1" s="19" t="s">
        <v>79</v>
      </c>
      <c r="T1" s="18" t="s">
        <v>3</v>
      </c>
      <c r="U1" s="18" t="s">
        <v>160</v>
      </c>
      <c r="V1" s="18" t="s">
        <v>5</v>
      </c>
    </row>
    <row r="2" spans="1:22" x14ac:dyDescent="0.25">
      <c r="A2" s="22">
        <v>3</v>
      </c>
      <c r="B2" s="3" t="s">
        <v>1039</v>
      </c>
      <c r="C2" s="3">
        <v>2</v>
      </c>
      <c r="D2" s="3" t="s">
        <v>499</v>
      </c>
      <c r="E2" s="18">
        <f>VALUE(TRIM(MID(SUBSTITUTE($B2,"-",REPT(" ",99)),COLUMN(B2)*99-98,99)))</f>
        <v>2</v>
      </c>
      <c r="F2" s="18" t="str">
        <f t="shared" ref="F2:F7" si="0">TRIM(MID(SUBSTITUTE($B2,"-",REPT(" ",99)),COLUMN(C2)*99-98,99))</f>
        <v>D</v>
      </c>
      <c r="G2" s="18">
        <f>VALUE(TRIM(MID(SUBSTITUTE($B2,"-",REPT(" ",99)),COLUMN(D2)*99-98,99)))</f>
        <v>1000</v>
      </c>
      <c r="H2" s="18">
        <f>VALUE(TRIM(MID(SUBSTITUTE($B2,"-",REPT(" ",99)),COLUMN(E2)*99-98,99)))</f>
        <v>200</v>
      </c>
      <c r="I2" s="18" t="str">
        <f>VLOOKUP(F2,D4数据库!C:L,2,0)</f>
        <v>槽钢</v>
      </c>
      <c r="J2" s="18" t="str">
        <f>VLOOKUP(F2,D4数据库!C:L,3,0)</f>
        <v>[12.6</v>
      </c>
      <c r="K2" s="19">
        <f>(G2/1000)*C2</f>
        <v>2</v>
      </c>
      <c r="L2" s="18" t="str">
        <f>VLOOKUP(F2,D4数据库!C:G,4,0)</f>
        <v>m</v>
      </c>
      <c r="M2" s="18" t="str">
        <f>VLOOKUP(F2,D4数据库!C:L,5,0)</f>
        <v>Q235B</v>
      </c>
      <c r="N2" s="18"/>
      <c r="O2" s="18" t="str">
        <f>VLOOKUP(F2,D4数据库!C:L,6,0)</f>
        <v>钢板</v>
      </c>
      <c r="P2" s="18" t="str">
        <f>VLOOKUP(F2,D4数据库!C:L,7,0)</f>
        <v>δ=10</v>
      </c>
      <c r="Q2" s="18">
        <f>VLOOKUP(E2,D4数据库!N:O,2,0)</f>
        <v>1</v>
      </c>
      <c r="R2" s="18">
        <f>VLOOKUP(F2,D4数据库!C:L,8,0)</f>
        <v>100</v>
      </c>
      <c r="S2" s="19">
        <f>IF(H2="",0,(H2/1000)*(R2/1000)*Q2*C2)</f>
        <v>4.0000000000000008E-2</v>
      </c>
      <c r="T2" s="18" t="str">
        <f>VLOOKUP(F2,D4数据库!C:L,9,0)</f>
        <v>m²</v>
      </c>
      <c r="U2" s="18" t="str">
        <f>VLOOKUP(F2,D4数据库!C:L,10,0)</f>
        <v>Q235B</v>
      </c>
      <c r="V2" s="18"/>
    </row>
    <row r="3" spans="1:22" x14ac:dyDescent="0.25">
      <c r="A3" s="22">
        <v>4</v>
      </c>
      <c r="B3" s="3" t="s">
        <v>1039</v>
      </c>
      <c r="C3" s="3">
        <v>2</v>
      </c>
      <c r="D3" s="3" t="s">
        <v>499</v>
      </c>
      <c r="E3" s="18">
        <f t="shared" ref="E3:E7" si="1">VALUE(TRIM(MID(SUBSTITUTE($B3,"-",REPT(" ",99)),COLUMN(B3)*99-98,99)))</f>
        <v>2</v>
      </c>
      <c r="F3" s="18" t="str">
        <f t="shared" si="0"/>
        <v>D</v>
      </c>
      <c r="G3" s="18">
        <f t="shared" ref="G3:G7" si="2">VALUE(TRIM(MID(SUBSTITUTE($B3,"-",REPT(" ",99)),COLUMN(D3)*99-98,99)))</f>
        <v>1000</v>
      </c>
      <c r="H3" s="18">
        <f t="shared" ref="H3:H7" si="3">VALUE(TRIM(MID(SUBSTITUTE($B3,"-",REPT(" ",99)),COLUMN(E3)*99-98,99)))</f>
        <v>200</v>
      </c>
      <c r="I3" s="18" t="str">
        <f>VLOOKUP(F3,D4数据库!C:L,2,0)</f>
        <v>槽钢</v>
      </c>
      <c r="J3" s="18" t="str">
        <f>VLOOKUP(F3,D4数据库!C:L,3,0)</f>
        <v>[12.6</v>
      </c>
      <c r="K3" s="19">
        <f t="shared" ref="K3:K66" si="4">(G3/1000)*C3</f>
        <v>2</v>
      </c>
      <c r="L3" s="18" t="str">
        <f>VLOOKUP(F3,D4数据库!C:G,4,0)</f>
        <v>m</v>
      </c>
      <c r="M3" s="18" t="str">
        <f>VLOOKUP(F3,D4数据库!C:L,5,0)</f>
        <v>Q235B</v>
      </c>
      <c r="N3" s="18"/>
      <c r="O3" s="18" t="str">
        <f>VLOOKUP(F3,D4数据库!C:L,6,0)</f>
        <v>钢板</v>
      </c>
      <c r="P3" s="18" t="str">
        <f>VLOOKUP(F3,D4数据库!C:L,7,0)</f>
        <v>δ=10</v>
      </c>
      <c r="Q3" s="18">
        <f>VLOOKUP(E3,D4数据库!N:O,2,0)</f>
        <v>1</v>
      </c>
      <c r="R3" s="18">
        <f>VLOOKUP(F3,D4数据库!C:L,8,0)</f>
        <v>100</v>
      </c>
      <c r="S3" s="19">
        <f t="shared" ref="S3:S66" si="5">IF(H3="",0,(H3/1000)*(R3/1000)*Q3*C3)</f>
        <v>4.0000000000000008E-2</v>
      </c>
      <c r="T3" s="18" t="str">
        <f>VLOOKUP(F3,D4数据库!C:L,9,0)</f>
        <v>m²</v>
      </c>
      <c r="U3" s="18" t="str">
        <f>VLOOKUP(F3,D4数据库!C:L,10,0)</f>
        <v>Q235B</v>
      </c>
      <c r="V3" s="18"/>
    </row>
    <row r="4" spans="1:22" x14ac:dyDescent="0.25">
      <c r="A4" s="22"/>
      <c r="B4" s="3"/>
      <c r="C4" s="3"/>
      <c r="D4" s="3"/>
      <c r="E4" s="18" t="e">
        <f t="shared" si="1"/>
        <v>#VALUE!</v>
      </c>
      <c r="F4" s="18" t="str">
        <f t="shared" si="0"/>
        <v/>
      </c>
      <c r="G4" s="18" t="e">
        <f t="shared" si="2"/>
        <v>#VALUE!</v>
      </c>
      <c r="H4" s="18" t="e">
        <f t="shared" si="3"/>
        <v>#VALUE!</v>
      </c>
      <c r="I4" s="18" t="e">
        <f>VLOOKUP(F4,D4数据库!C:L,2,0)</f>
        <v>#N/A</v>
      </c>
      <c r="J4" s="18" t="e">
        <f>VLOOKUP(F4,D4数据库!C:L,3,0)</f>
        <v>#N/A</v>
      </c>
      <c r="K4" s="19" t="e">
        <f t="shared" si="4"/>
        <v>#VALUE!</v>
      </c>
      <c r="L4" s="18" t="e">
        <f>VLOOKUP(F4,D4数据库!C:G,4,0)</f>
        <v>#N/A</v>
      </c>
      <c r="M4" s="18" t="e">
        <f>VLOOKUP(F4,D4数据库!C:L,5,0)</f>
        <v>#N/A</v>
      </c>
      <c r="N4" s="18"/>
      <c r="O4" s="18" t="e">
        <f>VLOOKUP(F4,D4数据库!C:L,6,0)</f>
        <v>#N/A</v>
      </c>
      <c r="P4" s="18" t="e">
        <f>VLOOKUP(F4,D4数据库!C:L,7,0)</f>
        <v>#N/A</v>
      </c>
      <c r="Q4" s="18" t="e">
        <f>VLOOKUP(E4,D4数据库!N:O,2,0)</f>
        <v>#VALUE!</v>
      </c>
      <c r="R4" s="18" t="e">
        <f>VLOOKUP(F4,D4数据库!C:L,8,0)</f>
        <v>#N/A</v>
      </c>
      <c r="S4" s="19" t="e">
        <f t="shared" si="5"/>
        <v>#VALUE!</v>
      </c>
      <c r="T4" s="18" t="e">
        <f>VLOOKUP(F4,D4数据库!C:L,9,0)</f>
        <v>#N/A</v>
      </c>
      <c r="U4" s="18" t="e">
        <f>VLOOKUP(F4,D4数据库!C:L,10,0)</f>
        <v>#N/A</v>
      </c>
      <c r="V4" s="18"/>
    </row>
    <row r="5" spans="1:22" x14ac:dyDescent="0.25">
      <c r="A5" s="22"/>
      <c r="B5" s="3"/>
      <c r="C5" s="3"/>
      <c r="D5" s="3"/>
      <c r="E5" s="18" t="e">
        <f t="shared" si="1"/>
        <v>#VALUE!</v>
      </c>
      <c r="F5" s="18" t="str">
        <f t="shared" si="0"/>
        <v/>
      </c>
      <c r="G5" s="18" t="e">
        <f t="shared" si="2"/>
        <v>#VALUE!</v>
      </c>
      <c r="H5" s="18" t="e">
        <f t="shared" si="3"/>
        <v>#VALUE!</v>
      </c>
      <c r="I5" s="18" t="e">
        <f>VLOOKUP(F5,D4数据库!C:L,2,0)</f>
        <v>#N/A</v>
      </c>
      <c r="J5" s="18" t="e">
        <f>VLOOKUP(F5,D4数据库!C:L,3,0)</f>
        <v>#N/A</v>
      </c>
      <c r="K5" s="19" t="e">
        <f t="shared" si="4"/>
        <v>#VALUE!</v>
      </c>
      <c r="L5" s="18" t="e">
        <f>VLOOKUP(F5,D4数据库!C:G,4,0)</f>
        <v>#N/A</v>
      </c>
      <c r="M5" s="18" t="e">
        <f>VLOOKUP(F5,D4数据库!C:L,5,0)</f>
        <v>#N/A</v>
      </c>
      <c r="N5" s="18"/>
      <c r="O5" s="18" t="e">
        <f>VLOOKUP(F5,D4数据库!C:L,6,0)</f>
        <v>#N/A</v>
      </c>
      <c r="P5" s="18" t="e">
        <f>VLOOKUP(F5,D4数据库!C:L,7,0)</f>
        <v>#N/A</v>
      </c>
      <c r="Q5" s="18" t="e">
        <f>VLOOKUP(E5,D4数据库!N:O,2,0)</f>
        <v>#VALUE!</v>
      </c>
      <c r="R5" s="18" t="e">
        <f>VLOOKUP(F5,D4数据库!C:L,8,0)</f>
        <v>#N/A</v>
      </c>
      <c r="S5" s="19" t="e">
        <f t="shared" si="5"/>
        <v>#VALUE!</v>
      </c>
      <c r="T5" s="18" t="e">
        <f>VLOOKUP(F5,D4数据库!C:L,9,0)</f>
        <v>#N/A</v>
      </c>
      <c r="U5" s="18" t="e">
        <f>VLOOKUP(F5,D4数据库!C:L,10,0)</f>
        <v>#N/A</v>
      </c>
      <c r="V5" s="18"/>
    </row>
    <row r="6" spans="1:22" x14ac:dyDescent="0.25">
      <c r="A6" s="22"/>
      <c r="B6" s="3"/>
      <c r="C6" s="3"/>
      <c r="D6" s="3"/>
      <c r="E6" s="18" t="e">
        <f t="shared" si="1"/>
        <v>#VALUE!</v>
      </c>
      <c r="F6" s="18" t="str">
        <f t="shared" si="0"/>
        <v/>
      </c>
      <c r="G6" s="18" t="e">
        <f t="shared" si="2"/>
        <v>#VALUE!</v>
      </c>
      <c r="H6" s="18" t="e">
        <f t="shared" si="3"/>
        <v>#VALUE!</v>
      </c>
      <c r="I6" s="18" t="e">
        <f>VLOOKUP(F6,D4数据库!C:L,2,0)</f>
        <v>#N/A</v>
      </c>
      <c r="J6" s="18" t="e">
        <f>VLOOKUP(F6,D4数据库!C:L,3,0)</f>
        <v>#N/A</v>
      </c>
      <c r="K6" s="19" t="e">
        <f t="shared" si="4"/>
        <v>#VALUE!</v>
      </c>
      <c r="L6" s="18" t="e">
        <f>VLOOKUP(F6,D4数据库!C:G,4,0)</f>
        <v>#N/A</v>
      </c>
      <c r="M6" s="18" t="e">
        <f>VLOOKUP(F6,D4数据库!C:L,5,0)</f>
        <v>#N/A</v>
      </c>
      <c r="N6" s="18"/>
      <c r="O6" s="18" t="e">
        <f>VLOOKUP(F6,D4数据库!C:L,6,0)</f>
        <v>#N/A</v>
      </c>
      <c r="P6" s="18" t="e">
        <f>VLOOKUP(F6,D4数据库!C:L,7,0)</f>
        <v>#N/A</v>
      </c>
      <c r="Q6" s="18" t="e">
        <f>VLOOKUP(E6,D4数据库!N:O,2,0)</f>
        <v>#VALUE!</v>
      </c>
      <c r="R6" s="18" t="e">
        <f>VLOOKUP(F6,D4数据库!C:L,8,0)</f>
        <v>#N/A</v>
      </c>
      <c r="S6" s="19" t="e">
        <f t="shared" si="5"/>
        <v>#VALUE!</v>
      </c>
      <c r="T6" s="18" t="e">
        <f>VLOOKUP(F6,D4数据库!C:L,9,0)</f>
        <v>#N/A</v>
      </c>
      <c r="U6" s="18" t="e">
        <f>VLOOKUP(F6,D4数据库!C:L,10,0)</f>
        <v>#N/A</v>
      </c>
      <c r="V6" s="18"/>
    </row>
    <row r="7" spans="1:22" x14ac:dyDescent="0.25">
      <c r="A7" s="22"/>
      <c r="B7" s="3"/>
      <c r="C7" s="3"/>
      <c r="D7" s="3"/>
      <c r="E7" s="18" t="e">
        <f t="shared" si="1"/>
        <v>#VALUE!</v>
      </c>
      <c r="F7" s="18" t="str">
        <f t="shared" si="0"/>
        <v/>
      </c>
      <c r="G7" s="18" t="e">
        <f t="shared" si="2"/>
        <v>#VALUE!</v>
      </c>
      <c r="H7" s="18" t="e">
        <f t="shared" si="3"/>
        <v>#VALUE!</v>
      </c>
      <c r="I7" s="18" t="e">
        <f>VLOOKUP(F7,D4数据库!C:L,2,0)</f>
        <v>#N/A</v>
      </c>
      <c r="J7" s="18" t="e">
        <f>VLOOKUP(F7,D4数据库!C:L,3,0)</f>
        <v>#N/A</v>
      </c>
      <c r="K7" s="19" t="e">
        <f t="shared" si="4"/>
        <v>#VALUE!</v>
      </c>
      <c r="L7" s="18" t="e">
        <f>VLOOKUP(F7,D4数据库!C:G,4,0)</f>
        <v>#N/A</v>
      </c>
      <c r="M7" s="18" t="e">
        <f>VLOOKUP(F7,D4数据库!C:L,5,0)</f>
        <v>#N/A</v>
      </c>
      <c r="N7" s="18"/>
      <c r="O7" s="18" t="e">
        <f>VLOOKUP(F7,D4数据库!C:L,6,0)</f>
        <v>#N/A</v>
      </c>
      <c r="P7" s="18" t="e">
        <f>VLOOKUP(F7,D4数据库!C:L,7,0)</f>
        <v>#N/A</v>
      </c>
      <c r="Q7" s="18" t="e">
        <f>VLOOKUP(E7,D4数据库!N:O,2,0)</f>
        <v>#VALUE!</v>
      </c>
      <c r="R7" s="18" t="e">
        <f>VLOOKUP(F7,D4数据库!C:L,8,0)</f>
        <v>#N/A</v>
      </c>
      <c r="S7" s="19" t="e">
        <f t="shared" si="5"/>
        <v>#VALUE!</v>
      </c>
      <c r="T7" s="18" t="e">
        <f>VLOOKUP(F7,D4数据库!C:L,9,0)</f>
        <v>#N/A</v>
      </c>
      <c r="U7" s="18" t="e">
        <f>VLOOKUP(F7,D4数据库!C:L,10,0)</f>
        <v>#N/A</v>
      </c>
      <c r="V7" s="18"/>
    </row>
    <row r="8" spans="1:22" x14ac:dyDescent="0.25">
      <c r="A8" s="22"/>
      <c r="B8" s="3"/>
      <c r="C8" s="3"/>
      <c r="D8" s="3"/>
      <c r="E8" s="18" t="e">
        <f t="shared" ref="E8:E71" si="6">VALUE(TRIM(MID(SUBSTITUTE($B8,"-",REPT(" ",99)),COLUMN(B8)*99-98,99)))</f>
        <v>#VALUE!</v>
      </c>
      <c r="F8" s="18" t="str">
        <f t="shared" ref="F8:F71" si="7">TRIM(MID(SUBSTITUTE($B8,"-",REPT(" ",99)),COLUMN(C8)*99-98,99))</f>
        <v/>
      </c>
      <c r="G8" s="18" t="e">
        <f t="shared" ref="G8:G71" si="8">VALUE(TRIM(MID(SUBSTITUTE($B8,"-",REPT(" ",99)),COLUMN(D8)*99-98,99)))</f>
        <v>#VALUE!</v>
      </c>
      <c r="H8" s="18" t="e">
        <f t="shared" ref="H8:H71" si="9">VALUE(TRIM(MID(SUBSTITUTE($B8,"-",REPT(" ",99)),COLUMN(E8)*99-98,99)))</f>
        <v>#VALUE!</v>
      </c>
      <c r="I8" s="18" t="e">
        <f>VLOOKUP(F8,D4数据库!C:L,2,0)</f>
        <v>#N/A</v>
      </c>
      <c r="J8" s="18" t="e">
        <f>VLOOKUP(F8,D4数据库!C:L,3,0)</f>
        <v>#N/A</v>
      </c>
      <c r="K8" s="19" t="e">
        <f t="shared" si="4"/>
        <v>#VALUE!</v>
      </c>
      <c r="L8" s="18" t="e">
        <f>VLOOKUP(F8,D4数据库!C:G,4,0)</f>
        <v>#N/A</v>
      </c>
      <c r="M8" s="18" t="e">
        <f>VLOOKUP(F8,D4数据库!C:L,5,0)</f>
        <v>#N/A</v>
      </c>
      <c r="N8" s="18"/>
      <c r="O8" s="18" t="e">
        <f>VLOOKUP(F8,D4数据库!C:L,6,0)</f>
        <v>#N/A</v>
      </c>
      <c r="P8" s="18" t="e">
        <f>VLOOKUP(F8,D4数据库!C:L,7,0)</f>
        <v>#N/A</v>
      </c>
      <c r="Q8" s="18" t="e">
        <f>VLOOKUP(E8,D4数据库!N:O,2,0)</f>
        <v>#VALUE!</v>
      </c>
      <c r="R8" s="18" t="e">
        <f>VLOOKUP(F8,D4数据库!C:L,8,0)</f>
        <v>#N/A</v>
      </c>
      <c r="S8" s="19" t="e">
        <f t="shared" si="5"/>
        <v>#VALUE!</v>
      </c>
      <c r="T8" s="18" t="e">
        <f>VLOOKUP(F8,D4数据库!C:L,9,0)</f>
        <v>#N/A</v>
      </c>
      <c r="U8" s="18" t="e">
        <f>VLOOKUP(F8,D4数据库!C:L,10,0)</f>
        <v>#N/A</v>
      </c>
      <c r="V8" s="18"/>
    </row>
    <row r="9" spans="1:22" x14ac:dyDescent="0.25">
      <c r="A9" s="22"/>
      <c r="B9" s="3"/>
      <c r="C9" s="3"/>
      <c r="D9" s="3"/>
      <c r="E9" s="18" t="e">
        <f t="shared" si="6"/>
        <v>#VALUE!</v>
      </c>
      <c r="F9" s="18" t="str">
        <f t="shared" si="7"/>
        <v/>
      </c>
      <c r="G9" s="18" t="e">
        <f t="shared" si="8"/>
        <v>#VALUE!</v>
      </c>
      <c r="H9" s="18" t="e">
        <f t="shared" si="9"/>
        <v>#VALUE!</v>
      </c>
      <c r="I9" s="18" t="e">
        <f>VLOOKUP(F9,D4数据库!C:L,2,0)</f>
        <v>#N/A</v>
      </c>
      <c r="J9" s="18" t="e">
        <f>VLOOKUP(F9,D4数据库!C:L,3,0)</f>
        <v>#N/A</v>
      </c>
      <c r="K9" s="19" t="e">
        <f t="shared" si="4"/>
        <v>#VALUE!</v>
      </c>
      <c r="L9" s="18" t="e">
        <f>VLOOKUP(F9,D4数据库!C:G,4,0)</f>
        <v>#N/A</v>
      </c>
      <c r="M9" s="18" t="e">
        <f>VLOOKUP(F9,D4数据库!C:L,5,0)</f>
        <v>#N/A</v>
      </c>
      <c r="N9" s="18"/>
      <c r="O9" s="18" t="e">
        <f>VLOOKUP(F9,D4数据库!C:L,6,0)</f>
        <v>#N/A</v>
      </c>
      <c r="P9" s="18" t="e">
        <f>VLOOKUP(F9,D4数据库!C:L,7,0)</f>
        <v>#N/A</v>
      </c>
      <c r="Q9" s="18" t="e">
        <f>VLOOKUP(E9,D4数据库!N:O,2,0)</f>
        <v>#VALUE!</v>
      </c>
      <c r="R9" s="18" t="e">
        <f>VLOOKUP(F9,D4数据库!C:L,8,0)</f>
        <v>#N/A</v>
      </c>
      <c r="S9" s="19" t="e">
        <f t="shared" si="5"/>
        <v>#VALUE!</v>
      </c>
      <c r="T9" s="18" t="e">
        <f>VLOOKUP(F9,D4数据库!C:L,9,0)</f>
        <v>#N/A</v>
      </c>
      <c r="U9" s="18" t="e">
        <f>VLOOKUP(F9,D4数据库!C:L,10,0)</f>
        <v>#N/A</v>
      </c>
      <c r="V9" s="18"/>
    </row>
    <row r="10" spans="1:22" x14ac:dyDescent="0.25">
      <c r="A10" s="22"/>
      <c r="B10" s="3"/>
      <c r="C10" s="3"/>
      <c r="D10" s="3"/>
      <c r="E10" s="18" t="e">
        <f t="shared" si="6"/>
        <v>#VALUE!</v>
      </c>
      <c r="F10" s="18" t="str">
        <f t="shared" si="7"/>
        <v/>
      </c>
      <c r="G10" s="18" t="e">
        <f t="shared" si="8"/>
        <v>#VALUE!</v>
      </c>
      <c r="H10" s="18" t="e">
        <f t="shared" si="9"/>
        <v>#VALUE!</v>
      </c>
      <c r="I10" s="18" t="e">
        <f>VLOOKUP(F10,D4数据库!C:L,2,0)</f>
        <v>#N/A</v>
      </c>
      <c r="J10" s="18" t="e">
        <f>VLOOKUP(F10,D4数据库!C:L,3,0)</f>
        <v>#N/A</v>
      </c>
      <c r="K10" s="19" t="e">
        <f t="shared" si="4"/>
        <v>#VALUE!</v>
      </c>
      <c r="L10" s="18" t="e">
        <f>VLOOKUP(F10,D4数据库!C:G,4,0)</f>
        <v>#N/A</v>
      </c>
      <c r="M10" s="18" t="e">
        <f>VLOOKUP(F10,D4数据库!C:L,5,0)</f>
        <v>#N/A</v>
      </c>
      <c r="N10" s="18"/>
      <c r="O10" s="18" t="e">
        <f>VLOOKUP(F10,D4数据库!C:L,6,0)</f>
        <v>#N/A</v>
      </c>
      <c r="P10" s="18" t="e">
        <f>VLOOKUP(F10,D4数据库!C:L,7,0)</f>
        <v>#N/A</v>
      </c>
      <c r="Q10" s="18" t="e">
        <f>VLOOKUP(E10,D4数据库!N:O,2,0)</f>
        <v>#VALUE!</v>
      </c>
      <c r="R10" s="18" t="e">
        <f>VLOOKUP(F10,D4数据库!C:L,8,0)</f>
        <v>#N/A</v>
      </c>
      <c r="S10" s="19" t="e">
        <f t="shared" si="5"/>
        <v>#VALUE!</v>
      </c>
      <c r="T10" s="18" t="e">
        <f>VLOOKUP(F10,D4数据库!C:L,9,0)</f>
        <v>#N/A</v>
      </c>
      <c r="U10" s="18" t="e">
        <f>VLOOKUP(F10,D4数据库!C:L,10,0)</f>
        <v>#N/A</v>
      </c>
      <c r="V10" s="18"/>
    </row>
    <row r="11" spans="1:22" x14ac:dyDescent="0.25">
      <c r="A11" s="22"/>
      <c r="B11" s="3"/>
      <c r="C11" s="3"/>
      <c r="D11" s="3"/>
      <c r="E11" s="18" t="e">
        <f t="shared" si="6"/>
        <v>#VALUE!</v>
      </c>
      <c r="F11" s="18" t="str">
        <f t="shared" si="7"/>
        <v/>
      </c>
      <c r="G11" s="18" t="e">
        <f t="shared" si="8"/>
        <v>#VALUE!</v>
      </c>
      <c r="H11" s="18" t="e">
        <f t="shared" si="9"/>
        <v>#VALUE!</v>
      </c>
      <c r="I11" s="18" t="e">
        <f>VLOOKUP(F11,D4数据库!C:L,2,0)</f>
        <v>#N/A</v>
      </c>
      <c r="J11" s="18" t="e">
        <f>VLOOKUP(F11,D4数据库!C:L,3,0)</f>
        <v>#N/A</v>
      </c>
      <c r="K11" s="19" t="e">
        <f t="shared" si="4"/>
        <v>#VALUE!</v>
      </c>
      <c r="L11" s="18" t="e">
        <f>VLOOKUP(F11,D4数据库!C:G,4,0)</f>
        <v>#N/A</v>
      </c>
      <c r="M11" s="18" t="e">
        <f>VLOOKUP(F11,D4数据库!C:L,5,0)</f>
        <v>#N/A</v>
      </c>
      <c r="N11" s="18"/>
      <c r="O11" s="18" t="e">
        <f>VLOOKUP(F11,D4数据库!C:L,6,0)</f>
        <v>#N/A</v>
      </c>
      <c r="P11" s="18" t="e">
        <f>VLOOKUP(F11,D4数据库!C:L,7,0)</f>
        <v>#N/A</v>
      </c>
      <c r="Q11" s="18" t="e">
        <f>VLOOKUP(E11,D4数据库!N:O,2,0)</f>
        <v>#VALUE!</v>
      </c>
      <c r="R11" s="18" t="e">
        <f>VLOOKUP(F11,D4数据库!C:L,8,0)</f>
        <v>#N/A</v>
      </c>
      <c r="S11" s="19" t="e">
        <f t="shared" si="5"/>
        <v>#VALUE!</v>
      </c>
      <c r="T11" s="18" t="e">
        <f>VLOOKUP(F11,D4数据库!C:L,9,0)</f>
        <v>#N/A</v>
      </c>
      <c r="U11" s="18" t="e">
        <f>VLOOKUP(F11,D4数据库!C:L,10,0)</f>
        <v>#N/A</v>
      </c>
      <c r="V11" s="18"/>
    </row>
    <row r="12" spans="1:22" x14ac:dyDescent="0.25">
      <c r="A12" s="22"/>
      <c r="B12" s="3"/>
      <c r="C12" s="3"/>
      <c r="D12" s="3"/>
      <c r="E12" s="18" t="e">
        <f t="shared" si="6"/>
        <v>#VALUE!</v>
      </c>
      <c r="F12" s="18" t="str">
        <f t="shared" si="7"/>
        <v/>
      </c>
      <c r="G12" s="18" t="e">
        <f t="shared" si="8"/>
        <v>#VALUE!</v>
      </c>
      <c r="H12" s="18" t="e">
        <f t="shared" si="9"/>
        <v>#VALUE!</v>
      </c>
      <c r="I12" s="18" t="e">
        <f>VLOOKUP(F12,D4数据库!C:L,2,0)</f>
        <v>#N/A</v>
      </c>
      <c r="J12" s="18" t="e">
        <f>VLOOKUP(F12,D4数据库!C:L,3,0)</f>
        <v>#N/A</v>
      </c>
      <c r="K12" s="19" t="e">
        <f t="shared" si="4"/>
        <v>#VALUE!</v>
      </c>
      <c r="L12" s="18" t="e">
        <f>VLOOKUP(F12,D4数据库!C:G,4,0)</f>
        <v>#N/A</v>
      </c>
      <c r="M12" s="18" t="e">
        <f>VLOOKUP(F12,D4数据库!C:L,5,0)</f>
        <v>#N/A</v>
      </c>
      <c r="N12" s="18"/>
      <c r="O12" s="18" t="e">
        <f>VLOOKUP(F12,D4数据库!C:L,6,0)</f>
        <v>#N/A</v>
      </c>
      <c r="P12" s="18" t="e">
        <f>VLOOKUP(F12,D4数据库!C:L,7,0)</f>
        <v>#N/A</v>
      </c>
      <c r="Q12" s="18" t="e">
        <f>VLOOKUP(E12,D4数据库!N:O,2,0)</f>
        <v>#VALUE!</v>
      </c>
      <c r="R12" s="18" t="e">
        <f>VLOOKUP(F12,D4数据库!C:L,8,0)</f>
        <v>#N/A</v>
      </c>
      <c r="S12" s="19" t="e">
        <f t="shared" si="5"/>
        <v>#VALUE!</v>
      </c>
      <c r="T12" s="18" t="e">
        <f>VLOOKUP(F12,D4数据库!C:L,9,0)</f>
        <v>#N/A</v>
      </c>
      <c r="U12" s="18" t="e">
        <f>VLOOKUP(F12,D4数据库!C:L,10,0)</f>
        <v>#N/A</v>
      </c>
      <c r="V12" s="18"/>
    </row>
    <row r="13" spans="1:22" x14ac:dyDescent="0.25">
      <c r="A13" s="22"/>
      <c r="B13" s="3"/>
      <c r="C13" s="3"/>
      <c r="D13" s="3"/>
      <c r="E13" s="18" t="e">
        <f t="shared" si="6"/>
        <v>#VALUE!</v>
      </c>
      <c r="F13" s="18" t="str">
        <f t="shared" si="7"/>
        <v/>
      </c>
      <c r="G13" s="18" t="e">
        <f t="shared" si="8"/>
        <v>#VALUE!</v>
      </c>
      <c r="H13" s="18" t="e">
        <f t="shared" si="9"/>
        <v>#VALUE!</v>
      </c>
      <c r="I13" s="18" t="e">
        <f>VLOOKUP(F13,D4数据库!C:L,2,0)</f>
        <v>#N/A</v>
      </c>
      <c r="J13" s="18" t="e">
        <f>VLOOKUP(F13,D4数据库!C:L,3,0)</f>
        <v>#N/A</v>
      </c>
      <c r="K13" s="19" t="e">
        <f t="shared" si="4"/>
        <v>#VALUE!</v>
      </c>
      <c r="L13" s="18" t="e">
        <f>VLOOKUP(F13,D4数据库!C:G,4,0)</f>
        <v>#N/A</v>
      </c>
      <c r="M13" s="18" t="e">
        <f>VLOOKUP(F13,D4数据库!C:L,5,0)</f>
        <v>#N/A</v>
      </c>
      <c r="N13" s="18"/>
      <c r="O13" s="18" t="e">
        <f>VLOOKUP(F13,D4数据库!C:L,6,0)</f>
        <v>#N/A</v>
      </c>
      <c r="P13" s="18" t="e">
        <f>VLOOKUP(F13,D4数据库!C:L,7,0)</f>
        <v>#N/A</v>
      </c>
      <c r="Q13" s="18" t="e">
        <f>VLOOKUP(E13,D4数据库!N:O,2,0)</f>
        <v>#VALUE!</v>
      </c>
      <c r="R13" s="18" t="e">
        <f>VLOOKUP(F13,D4数据库!C:L,8,0)</f>
        <v>#N/A</v>
      </c>
      <c r="S13" s="19" t="e">
        <f t="shared" si="5"/>
        <v>#VALUE!</v>
      </c>
      <c r="T13" s="18" t="e">
        <f>VLOOKUP(F13,D4数据库!C:L,9,0)</f>
        <v>#N/A</v>
      </c>
      <c r="U13" s="18" t="e">
        <f>VLOOKUP(F13,D4数据库!C:L,10,0)</f>
        <v>#N/A</v>
      </c>
      <c r="V13" s="18"/>
    </row>
    <row r="14" spans="1:22" x14ac:dyDescent="0.25">
      <c r="A14" s="22"/>
      <c r="B14" s="3"/>
      <c r="C14" s="3"/>
      <c r="D14" s="3"/>
      <c r="E14" s="18" t="e">
        <f t="shared" si="6"/>
        <v>#VALUE!</v>
      </c>
      <c r="F14" s="18" t="str">
        <f t="shared" si="7"/>
        <v/>
      </c>
      <c r="G14" s="18" t="e">
        <f t="shared" si="8"/>
        <v>#VALUE!</v>
      </c>
      <c r="H14" s="18" t="e">
        <f t="shared" si="9"/>
        <v>#VALUE!</v>
      </c>
      <c r="I14" s="18" t="e">
        <f>VLOOKUP(F14,D4数据库!C:L,2,0)</f>
        <v>#N/A</v>
      </c>
      <c r="J14" s="18" t="e">
        <f>VLOOKUP(F14,D4数据库!C:L,3,0)</f>
        <v>#N/A</v>
      </c>
      <c r="K14" s="19" t="e">
        <f t="shared" si="4"/>
        <v>#VALUE!</v>
      </c>
      <c r="L14" s="18" t="e">
        <f>VLOOKUP(F14,D4数据库!C:G,4,0)</f>
        <v>#N/A</v>
      </c>
      <c r="M14" s="18" t="e">
        <f>VLOOKUP(F14,D4数据库!C:L,5,0)</f>
        <v>#N/A</v>
      </c>
      <c r="N14" s="18"/>
      <c r="O14" s="18" t="e">
        <f>VLOOKUP(F14,D4数据库!C:L,6,0)</f>
        <v>#N/A</v>
      </c>
      <c r="P14" s="18" t="e">
        <f>VLOOKUP(F14,D4数据库!C:L,7,0)</f>
        <v>#N/A</v>
      </c>
      <c r="Q14" s="18" t="e">
        <f>VLOOKUP(E14,D4数据库!N:O,2,0)</f>
        <v>#VALUE!</v>
      </c>
      <c r="R14" s="18" t="e">
        <f>VLOOKUP(F14,D4数据库!C:L,8,0)</f>
        <v>#N/A</v>
      </c>
      <c r="S14" s="19" t="e">
        <f t="shared" si="5"/>
        <v>#VALUE!</v>
      </c>
      <c r="T14" s="18" t="e">
        <f>VLOOKUP(F14,D4数据库!C:L,9,0)</f>
        <v>#N/A</v>
      </c>
      <c r="U14" s="18" t="e">
        <f>VLOOKUP(F14,D4数据库!C:L,10,0)</f>
        <v>#N/A</v>
      </c>
      <c r="V14" s="18"/>
    </row>
    <row r="15" spans="1:22" x14ac:dyDescent="0.25">
      <c r="A15" s="22"/>
      <c r="B15" s="3"/>
      <c r="C15" s="3"/>
      <c r="D15" s="3"/>
      <c r="E15" s="18" t="e">
        <f t="shared" si="6"/>
        <v>#VALUE!</v>
      </c>
      <c r="F15" s="18" t="str">
        <f t="shared" si="7"/>
        <v/>
      </c>
      <c r="G15" s="18" t="e">
        <f t="shared" si="8"/>
        <v>#VALUE!</v>
      </c>
      <c r="H15" s="18" t="e">
        <f t="shared" si="9"/>
        <v>#VALUE!</v>
      </c>
      <c r="I15" s="18" t="e">
        <f>VLOOKUP(F15,D4数据库!C:L,2,0)</f>
        <v>#N/A</v>
      </c>
      <c r="J15" s="18" t="e">
        <f>VLOOKUP(F15,D4数据库!C:L,3,0)</f>
        <v>#N/A</v>
      </c>
      <c r="K15" s="19" t="e">
        <f t="shared" si="4"/>
        <v>#VALUE!</v>
      </c>
      <c r="L15" s="18" t="e">
        <f>VLOOKUP(F15,D4数据库!C:G,4,0)</f>
        <v>#N/A</v>
      </c>
      <c r="M15" s="18" t="e">
        <f>VLOOKUP(F15,D4数据库!C:L,5,0)</f>
        <v>#N/A</v>
      </c>
      <c r="N15" s="18"/>
      <c r="O15" s="18" t="e">
        <f>VLOOKUP(F15,D4数据库!C:L,6,0)</f>
        <v>#N/A</v>
      </c>
      <c r="P15" s="18" t="e">
        <f>VLOOKUP(F15,D4数据库!C:L,7,0)</f>
        <v>#N/A</v>
      </c>
      <c r="Q15" s="18" t="e">
        <f>VLOOKUP(E15,D4数据库!N:O,2,0)</f>
        <v>#VALUE!</v>
      </c>
      <c r="R15" s="18" t="e">
        <f>VLOOKUP(F15,D4数据库!C:L,8,0)</f>
        <v>#N/A</v>
      </c>
      <c r="S15" s="19" t="e">
        <f t="shared" si="5"/>
        <v>#VALUE!</v>
      </c>
      <c r="T15" s="18" t="e">
        <f>VLOOKUP(F15,D4数据库!C:L,9,0)</f>
        <v>#N/A</v>
      </c>
      <c r="U15" s="18" t="e">
        <f>VLOOKUP(F15,D4数据库!C:L,10,0)</f>
        <v>#N/A</v>
      </c>
      <c r="V15" s="18"/>
    </row>
    <row r="16" spans="1:22" x14ac:dyDescent="0.25">
      <c r="A16" s="22"/>
      <c r="B16" s="3"/>
      <c r="C16" s="3"/>
      <c r="D16" s="3"/>
      <c r="E16" s="18" t="e">
        <f t="shared" si="6"/>
        <v>#VALUE!</v>
      </c>
      <c r="F16" s="18" t="str">
        <f t="shared" si="7"/>
        <v/>
      </c>
      <c r="G16" s="18" t="e">
        <f t="shared" si="8"/>
        <v>#VALUE!</v>
      </c>
      <c r="H16" s="18" t="e">
        <f t="shared" si="9"/>
        <v>#VALUE!</v>
      </c>
      <c r="I16" s="18" t="e">
        <f>VLOOKUP(F16,D4数据库!C:L,2,0)</f>
        <v>#N/A</v>
      </c>
      <c r="J16" s="18" t="e">
        <f>VLOOKUP(F16,D4数据库!C:L,3,0)</f>
        <v>#N/A</v>
      </c>
      <c r="K16" s="19" t="e">
        <f t="shared" si="4"/>
        <v>#VALUE!</v>
      </c>
      <c r="L16" s="18" t="e">
        <f>VLOOKUP(F16,D4数据库!C:G,4,0)</f>
        <v>#N/A</v>
      </c>
      <c r="M16" s="18" t="e">
        <f>VLOOKUP(F16,D4数据库!C:L,5,0)</f>
        <v>#N/A</v>
      </c>
      <c r="N16" s="18"/>
      <c r="O16" s="18" t="e">
        <f>VLOOKUP(F16,D4数据库!C:L,6,0)</f>
        <v>#N/A</v>
      </c>
      <c r="P16" s="18" t="e">
        <f>VLOOKUP(F16,D4数据库!C:L,7,0)</f>
        <v>#N/A</v>
      </c>
      <c r="Q16" s="18" t="e">
        <f>VLOOKUP(E16,D4数据库!N:O,2,0)</f>
        <v>#VALUE!</v>
      </c>
      <c r="R16" s="18" t="e">
        <f>VLOOKUP(F16,D4数据库!C:L,8,0)</f>
        <v>#N/A</v>
      </c>
      <c r="S16" s="19" t="e">
        <f t="shared" si="5"/>
        <v>#VALUE!</v>
      </c>
      <c r="T16" s="18" t="e">
        <f>VLOOKUP(F16,D4数据库!C:L,9,0)</f>
        <v>#N/A</v>
      </c>
      <c r="U16" s="18" t="e">
        <f>VLOOKUP(F16,D4数据库!C:L,10,0)</f>
        <v>#N/A</v>
      </c>
      <c r="V16" s="18"/>
    </row>
    <row r="17" spans="1:22" x14ac:dyDescent="0.25">
      <c r="A17" s="22"/>
      <c r="B17" s="3"/>
      <c r="C17" s="3"/>
      <c r="D17" s="3"/>
      <c r="E17" s="18" t="e">
        <f t="shared" si="6"/>
        <v>#VALUE!</v>
      </c>
      <c r="F17" s="18" t="str">
        <f t="shared" si="7"/>
        <v/>
      </c>
      <c r="G17" s="18" t="e">
        <f t="shared" si="8"/>
        <v>#VALUE!</v>
      </c>
      <c r="H17" s="18" t="e">
        <f t="shared" si="9"/>
        <v>#VALUE!</v>
      </c>
      <c r="I17" s="18" t="e">
        <f>VLOOKUP(F17,D4数据库!C:L,2,0)</f>
        <v>#N/A</v>
      </c>
      <c r="J17" s="18" t="e">
        <f>VLOOKUP(F17,D4数据库!C:L,3,0)</f>
        <v>#N/A</v>
      </c>
      <c r="K17" s="19" t="e">
        <f t="shared" si="4"/>
        <v>#VALUE!</v>
      </c>
      <c r="L17" s="18" t="e">
        <f>VLOOKUP(F17,D4数据库!C:G,4,0)</f>
        <v>#N/A</v>
      </c>
      <c r="M17" s="18" t="e">
        <f>VLOOKUP(F17,D4数据库!C:L,5,0)</f>
        <v>#N/A</v>
      </c>
      <c r="N17" s="18"/>
      <c r="O17" s="18" t="e">
        <f>VLOOKUP(F17,D4数据库!C:L,6,0)</f>
        <v>#N/A</v>
      </c>
      <c r="P17" s="18" t="e">
        <f>VLOOKUP(F17,D4数据库!C:L,7,0)</f>
        <v>#N/A</v>
      </c>
      <c r="Q17" s="18" t="e">
        <f>VLOOKUP(E17,D4数据库!N:O,2,0)</f>
        <v>#VALUE!</v>
      </c>
      <c r="R17" s="18" t="e">
        <f>VLOOKUP(F17,D4数据库!C:L,8,0)</f>
        <v>#N/A</v>
      </c>
      <c r="S17" s="19" t="e">
        <f t="shared" si="5"/>
        <v>#VALUE!</v>
      </c>
      <c r="T17" s="18" t="e">
        <f>VLOOKUP(F17,D4数据库!C:L,9,0)</f>
        <v>#N/A</v>
      </c>
      <c r="U17" s="18" t="e">
        <f>VLOOKUP(F17,D4数据库!C:L,10,0)</f>
        <v>#N/A</v>
      </c>
      <c r="V17" s="18"/>
    </row>
    <row r="18" spans="1:22" x14ac:dyDescent="0.25">
      <c r="A18" s="22"/>
      <c r="B18" s="3"/>
      <c r="C18" s="3"/>
      <c r="D18" s="3"/>
      <c r="E18" s="18" t="e">
        <f t="shared" si="6"/>
        <v>#VALUE!</v>
      </c>
      <c r="F18" s="18" t="str">
        <f t="shared" si="7"/>
        <v/>
      </c>
      <c r="G18" s="18" t="e">
        <f t="shared" si="8"/>
        <v>#VALUE!</v>
      </c>
      <c r="H18" s="18" t="e">
        <f t="shared" si="9"/>
        <v>#VALUE!</v>
      </c>
      <c r="I18" s="18" t="e">
        <f>VLOOKUP(F18,D4数据库!C:L,2,0)</f>
        <v>#N/A</v>
      </c>
      <c r="J18" s="18" t="e">
        <f>VLOOKUP(F18,D4数据库!C:L,3,0)</f>
        <v>#N/A</v>
      </c>
      <c r="K18" s="19" t="e">
        <f t="shared" si="4"/>
        <v>#VALUE!</v>
      </c>
      <c r="L18" s="18" t="e">
        <f>VLOOKUP(F18,D4数据库!C:G,4,0)</f>
        <v>#N/A</v>
      </c>
      <c r="M18" s="18" t="e">
        <f>VLOOKUP(F18,D4数据库!C:L,5,0)</f>
        <v>#N/A</v>
      </c>
      <c r="N18" s="18"/>
      <c r="O18" s="18" t="e">
        <f>VLOOKUP(F18,D4数据库!C:L,6,0)</f>
        <v>#N/A</v>
      </c>
      <c r="P18" s="18" t="e">
        <f>VLOOKUP(F18,D4数据库!C:L,7,0)</f>
        <v>#N/A</v>
      </c>
      <c r="Q18" s="18" t="e">
        <f>VLOOKUP(E18,D4数据库!N:O,2,0)</f>
        <v>#VALUE!</v>
      </c>
      <c r="R18" s="18" t="e">
        <f>VLOOKUP(F18,D4数据库!C:L,8,0)</f>
        <v>#N/A</v>
      </c>
      <c r="S18" s="19" t="e">
        <f t="shared" si="5"/>
        <v>#VALUE!</v>
      </c>
      <c r="T18" s="18" t="e">
        <f>VLOOKUP(F18,D4数据库!C:L,9,0)</f>
        <v>#N/A</v>
      </c>
      <c r="U18" s="18" t="e">
        <f>VLOOKUP(F18,D4数据库!C:L,10,0)</f>
        <v>#N/A</v>
      </c>
      <c r="V18" s="18"/>
    </row>
    <row r="19" spans="1:22" x14ac:dyDescent="0.25">
      <c r="A19" s="22"/>
      <c r="B19" s="3"/>
      <c r="C19" s="3"/>
      <c r="D19" s="3"/>
      <c r="E19" s="18" t="e">
        <f t="shared" si="6"/>
        <v>#VALUE!</v>
      </c>
      <c r="F19" s="18" t="str">
        <f t="shared" si="7"/>
        <v/>
      </c>
      <c r="G19" s="18" t="e">
        <f t="shared" si="8"/>
        <v>#VALUE!</v>
      </c>
      <c r="H19" s="18" t="e">
        <f t="shared" si="9"/>
        <v>#VALUE!</v>
      </c>
      <c r="I19" s="18" t="e">
        <f>VLOOKUP(F19,D4数据库!C:L,2,0)</f>
        <v>#N/A</v>
      </c>
      <c r="J19" s="18" t="e">
        <f>VLOOKUP(F19,D4数据库!C:L,3,0)</f>
        <v>#N/A</v>
      </c>
      <c r="K19" s="19" t="e">
        <f t="shared" si="4"/>
        <v>#VALUE!</v>
      </c>
      <c r="L19" s="18" t="e">
        <f>VLOOKUP(F19,D4数据库!C:G,4,0)</f>
        <v>#N/A</v>
      </c>
      <c r="M19" s="18" t="e">
        <f>VLOOKUP(F19,D4数据库!C:L,5,0)</f>
        <v>#N/A</v>
      </c>
      <c r="N19" s="18"/>
      <c r="O19" s="18" t="e">
        <f>VLOOKUP(F19,D4数据库!C:L,6,0)</f>
        <v>#N/A</v>
      </c>
      <c r="P19" s="18" t="e">
        <f>VLOOKUP(F19,D4数据库!C:L,7,0)</f>
        <v>#N/A</v>
      </c>
      <c r="Q19" s="18" t="e">
        <f>VLOOKUP(E19,D4数据库!N:O,2,0)</f>
        <v>#VALUE!</v>
      </c>
      <c r="R19" s="18" t="e">
        <f>VLOOKUP(F19,D4数据库!C:L,8,0)</f>
        <v>#N/A</v>
      </c>
      <c r="S19" s="19" t="e">
        <f t="shared" si="5"/>
        <v>#VALUE!</v>
      </c>
      <c r="T19" s="18" t="e">
        <f>VLOOKUP(F19,D4数据库!C:L,9,0)</f>
        <v>#N/A</v>
      </c>
      <c r="U19" s="18" t="e">
        <f>VLOOKUP(F19,D4数据库!C:L,10,0)</f>
        <v>#N/A</v>
      </c>
      <c r="V19" s="18"/>
    </row>
    <row r="20" spans="1:22" x14ac:dyDescent="0.25">
      <c r="A20" s="22"/>
      <c r="B20" s="3"/>
      <c r="C20" s="3"/>
      <c r="D20" s="3"/>
      <c r="E20" s="18" t="e">
        <f t="shared" si="6"/>
        <v>#VALUE!</v>
      </c>
      <c r="F20" s="18" t="str">
        <f t="shared" si="7"/>
        <v/>
      </c>
      <c r="G20" s="18" t="e">
        <f t="shared" si="8"/>
        <v>#VALUE!</v>
      </c>
      <c r="H20" s="18" t="e">
        <f t="shared" si="9"/>
        <v>#VALUE!</v>
      </c>
      <c r="I20" s="18" t="e">
        <f>VLOOKUP(F20,D4数据库!C:L,2,0)</f>
        <v>#N/A</v>
      </c>
      <c r="J20" s="18" t="e">
        <f>VLOOKUP(F20,D4数据库!C:L,3,0)</f>
        <v>#N/A</v>
      </c>
      <c r="K20" s="19" t="e">
        <f t="shared" si="4"/>
        <v>#VALUE!</v>
      </c>
      <c r="L20" s="18" t="e">
        <f>VLOOKUP(F20,D4数据库!C:G,4,0)</f>
        <v>#N/A</v>
      </c>
      <c r="M20" s="18" t="e">
        <f>VLOOKUP(F20,D4数据库!C:L,5,0)</f>
        <v>#N/A</v>
      </c>
      <c r="N20" s="18"/>
      <c r="O20" s="18" t="e">
        <f>VLOOKUP(F20,D4数据库!C:L,6,0)</f>
        <v>#N/A</v>
      </c>
      <c r="P20" s="18" t="e">
        <f>VLOOKUP(F20,D4数据库!C:L,7,0)</f>
        <v>#N/A</v>
      </c>
      <c r="Q20" s="18" t="e">
        <f>VLOOKUP(E20,D4数据库!N:O,2,0)</f>
        <v>#VALUE!</v>
      </c>
      <c r="R20" s="18" t="e">
        <f>VLOOKUP(F20,D4数据库!C:L,8,0)</f>
        <v>#N/A</v>
      </c>
      <c r="S20" s="19" t="e">
        <f t="shared" si="5"/>
        <v>#VALUE!</v>
      </c>
      <c r="T20" s="18" t="e">
        <f>VLOOKUP(F20,D4数据库!C:L,9,0)</f>
        <v>#N/A</v>
      </c>
      <c r="U20" s="18" t="e">
        <f>VLOOKUP(F20,D4数据库!C:L,10,0)</f>
        <v>#N/A</v>
      </c>
      <c r="V20" s="18"/>
    </row>
    <row r="21" spans="1:22" x14ac:dyDescent="0.25">
      <c r="A21" s="22"/>
      <c r="B21" s="3"/>
      <c r="C21" s="3"/>
      <c r="D21" s="3"/>
      <c r="E21" s="18" t="e">
        <f t="shared" si="6"/>
        <v>#VALUE!</v>
      </c>
      <c r="F21" s="18" t="str">
        <f t="shared" si="7"/>
        <v/>
      </c>
      <c r="G21" s="18" t="e">
        <f t="shared" si="8"/>
        <v>#VALUE!</v>
      </c>
      <c r="H21" s="18" t="e">
        <f t="shared" si="9"/>
        <v>#VALUE!</v>
      </c>
      <c r="I21" s="18" t="e">
        <f>VLOOKUP(F21,D4数据库!C:L,2,0)</f>
        <v>#N/A</v>
      </c>
      <c r="J21" s="18" t="e">
        <f>VLOOKUP(F21,D4数据库!C:L,3,0)</f>
        <v>#N/A</v>
      </c>
      <c r="K21" s="19" t="e">
        <f t="shared" si="4"/>
        <v>#VALUE!</v>
      </c>
      <c r="L21" s="18" t="e">
        <f>VLOOKUP(F21,D4数据库!C:G,4,0)</f>
        <v>#N/A</v>
      </c>
      <c r="M21" s="18" t="e">
        <f>VLOOKUP(F21,D4数据库!C:L,5,0)</f>
        <v>#N/A</v>
      </c>
      <c r="N21" s="18"/>
      <c r="O21" s="18" t="e">
        <f>VLOOKUP(F21,D4数据库!C:L,6,0)</f>
        <v>#N/A</v>
      </c>
      <c r="P21" s="18" t="e">
        <f>VLOOKUP(F21,D4数据库!C:L,7,0)</f>
        <v>#N/A</v>
      </c>
      <c r="Q21" s="18" t="e">
        <f>VLOOKUP(E21,D4数据库!N:O,2,0)</f>
        <v>#VALUE!</v>
      </c>
      <c r="R21" s="18" t="e">
        <f>VLOOKUP(F21,D4数据库!C:L,8,0)</f>
        <v>#N/A</v>
      </c>
      <c r="S21" s="19" t="e">
        <f t="shared" si="5"/>
        <v>#VALUE!</v>
      </c>
      <c r="T21" s="18" t="e">
        <f>VLOOKUP(F21,D4数据库!C:L,9,0)</f>
        <v>#N/A</v>
      </c>
      <c r="U21" s="18" t="e">
        <f>VLOOKUP(F21,D4数据库!C:L,10,0)</f>
        <v>#N/A</v>
      </c>
      <c r="V21" s="18"/>
    </row>
    <row r="22" spans="1:22" x14ac:dyDescent="0.25">
      <c r="A22" s="22"/>
      <c r="B22" s="3"/>
      <c r="C22" s="3"/>
      <c r="D22" s="3"/>
      <c r="E22" s="18" t="e">
        <f t="shared" si="6"/>
        <v>#VALUE!</v>
      </c>
      <c r="F22" s="18" t="str">
        <f t="shared" si="7"/>
        <v/>
      </c>
      <c r="G22" s="18" t="e">
        <f t="shared" si="8"/>
        <v>#VALUE!</v>
      </c>
      <c r="H22" s="18" t="e">
        <f t="shared" si="9"/>
        <v>#VALUE!</v>
      </c>
      <c r="I22" s="18" t="e">
        <f>VLOOKUP(F22,D4数据库!C:L,2,0)</f>
        <v>#N/A</v>
      </c>
      <c r="J22" s="18" t="e">
        <f>VLOOKUP(F22,D4数据库!C:L,3,0)</f>
        <v>#N/A</v>
      </c>
      <c r="K22" s="19" t="e">
        <f t="shared" si="4"/>
        <v>#VALUE!</v>
      </c>
      <c r="L22" s="18" t="e">
        <f>VLOOKUP(F22,D4数据库!C:G,4,0)</f>
        <v>#N/A</v>
      </c>
      <c r="M22" s="18" t="e">
        <f>VLOOKUP(F22,D4数据库!C:L,5,0)</f>
        <v>#N/A</v>
      </c>
      <c r="N22" s="18"/>
      <c r="O22" s="18" t="e">
        <f>VLOOKUP(F22,D4数据库!C:L,6,0)</f>
        <v>#N/A</v>
      </c>
      <c r="P22" s="18" t="e">
        <f>VLOOKUP(F22,D4数据库!C:L,7,0)</f>
        <v>#N/A</v>
      </c>
      <c r="Q22" s="18" t="e">
        <f>VLOOKUP(E22,D4数据库!N:O,2,0)</f>
        <v>#VALUE!</v>
      </c>
      <c r="R22" s="18" t="e">
        <f>VLOOKUP(F22,D4数据库!C:L,8,0)</f>
        <v>#N/A</v>
      </c>
      <c r="S22" s="19" t="e">
        <f t="shared" si="5"/>
        <v>#VALUE!</v>
      </c>
      <c r="T22" s="18" t="e">
        <f>VLOOKUP(F22,D4数据库!C:L,9,0)</f>
        <v>#N/A</v>
      </c>
      <c r="U22" s="18" t="e">
        <f>VLOOKUP(F22,D4数据库!C:L,10,0)</f>
        <v>#N/A</v>
      </c>
      <c r="V22" s="18"/>
    </row>
    <row r="23" spans="1:22" x14ac:dyDescent="0.25">
      <c r="A23" s="22"/>
      <c r="B23" s="3"/>
      <c r="C23" s="3"/>
      <c r="D23" s="3"/>
      <c r="E23" s="18" t="e">
        <f t="shared" si="6"/>
        <v>#VALUE!</v>
      </c>
      <c r="F23" s="18" t="str">
        <f t="shared" si="7"/>
        <v/>
      </c>
      <c r="G23" s="18" t="e">
        <f t="shared" si="8"/>
        <v>#VALUE!</v>
      </c>
      <c r="H23" s="18" t="e">
        <f t="shared" si="9"/>
        <v>#VALUE!</v>
      </c>
      <c r="I23" s="18" t="e">
        <f>VLOOKUP(F23,D4数据库!C:L,2,0)</f>
        <v>#N/A</v>
      </c>
      <c r="J23" s="18" t="e">
        <f>VLOOKUP(F23,D4数据库!C:L,3,0)</f>
        <v>#N/A</v>
      </c>
      <c r="K23" s="19" t="e">
        <f t="shared" si="4"/>
        <v>#VALUE!</v>
      </c>
      <c r="L23" s="18" t="e">
        <f>VLOOKUP(F23,D4数据库!C:G,4,0)</f>
        <v>#N/A</v>
      </c>
      <c r="M23" s="18" t="e">
        <f>VLOOKUP(F23,D4数据库!C:L,5,0)</f>
        <v>#N/A</v>
      </c>
      <c r="N23" s="18"/>
      <c r="O23" s="18" t="e">
        <f>VLOOKUP(F23,D4数据库!C:L,6,0)</f>
        <v>#N/A</v>
      </c>
      <c r="P23" s="18" t="e">
        <f>VLOOKUP(F23,D4数据库!C:L,7,0)</f>
        <v>#N/A</v>
      </c>
      <c r="Q23" s="18" t="e">
        <f>VLOOKUP(E23,D4数据库!N:O,2,0)</f>
        <v>#VALUE!</v>
      </c>
      <c r="R23" s="18" t="e">
        <f>VLOOKUP(F23,D4数据库!C:L,8,0)</f>
        <v>#N/A</v>
      </c>
      <c r="S23" s="19" t="e">
        <f t="shared" si="5"/>
        <v>#VALUE!</v>
      </c>
      <c r="T23" s="18" t="e">
        <f>VLOOKUP(F23,D4数据库!C:L,9,0)</f>
        <v>#N/A</v>
      </c>
      <c r="U23" s="18" t="e">
        <f>VLOOKUP(F23,D4数据库!C:L,10,0)</f>
        <v>#N/A</v>
      </c>
      <c r="V23" s="18"/>
    </row>
    <row r="24" spans="1:22" x14ac:dyDescent="0.25">
      <c r="A24" s="22"/>
      <c r="B24" s="3"/>
      <c r="C24" s="3"/>
      <c r="D24" s="3"/>
      <c r="E24" s="18" t="e">
        <f t="shared" si="6"/>
        <v>#VALUE!</v>
      </c>
      <c r="F24" s="18" t="str">
        <f t="shared" si="7"/>
        <v/>
      </c>
      <c r="G24" s="18" t="e">
        <f t="shared" si="8"/>
        <v>#VALUE!</v>
      </c>
      <c r="H24" s="18" t="e">
        <f t="shared" si="9"/>
        <v>#VALUE!</v>
      </c>
      <c r="I24" s="18" t="e">
        <f>VLOOKUP(F24,D4数据库!C:L,2,0)</f>
        <v>#N/A</v>
      </c>
      <c r="J24" s="18" t="e">
        <f>VLOOKUP(F24,D4数据库!C:L,3,0)</f>
        <v>#N/A</v>
      </c>
      <c r="K24" s="19" t="e">
        <f t="shared" si="4"/>
        <v>#VALUE!</v>
      </c>
      <c r="L24" s="18" t="e">
        <f>VLOOKUP(F24,D4数据库!C:G,4,0)</f>
        <v>#N/A</v>
      </c>
      <c r="M24" s="18" t="e">
        <f>VLOOKUP(F24,D4数据库!C:L,5,0)</f>
        <v>#N/A</v>
      </c>
      <c r="N24" s="18"/>
      <c r="O24" s="18" t="e">
        <f>VLOOKUP(F24,D4数据库!C:L,6,0)</f>
        <v>#N/A</v>
      </c>
      <c r="P24" s="18" t="e">
        <f>VLOOKUP(F24,D4数据库!C:L,7,0)</f>
        <v>#N/A</v>
      </c>
      <c r="Q24" s="18" t="e">
        <f>VLOOKUP(E24,D4数据库!N:O,2,0)</f>
        <v>#VALUE!</v>
      </c>
      <c r="R24" s="18" t="e">
        <f>VLOOKUP(F24,D4数据库!C:L,8,0)</f>
        <v>#N/A</v>
      </c>
      <c r="S24" s="19" t="e">
        <f t="shared" si="5"/>
        <v>#VALUE!</v>
      </c>
      <c r="T24" s="18" t="e">
        <f>VLOOKUP(F24,D4数据库!C:L,9,0)</f>
        <v>#N/A</v>
      </c>
      <c r="U24" s="18" t="e">
        <f>VLOOKUP(F24,D4数据库!C:L,10,0)</f>
        <v>#N/A</v>
      </c>
      <c r="V24" s="18"/>
    </row>
    <row r="25" spans="1:22" x14ac:dyDescent="0.25">
      <c r="A25" s="22"/>
      <c r="B25" s="3"/>
      <c r="C25" s="3"/>
      <c r="D25" s="3"/>
      <c r="E25" s="18" t="e">
        <f t="shared" si="6"/>
        <v>#VALUE!</v>
      </c>
      <c r="F25" s="18" t="str">
        <f t="shared" si="7"/>
        <v/>
      </c>
      <c r="G25" s="18" t="e">
        <f t="shared" si="8"/>
        <v>#VALUE!</v>
      </c>
      <c r="H25" s="18" t="e">
        <f t="shared" si="9"/>
        <v>#VALUE!</v>
      </c>
      <c r="I25" s="18" t="e">
        <f>VLOOKUP(F25,D4数据库!C:L,2,0)</f>
        <v>#N/A</v>
      </c>
      <c r="J25" s="18" t="e">
        <f>VLOOKUP(F25,D4数据库!C:L,3,0)</f>
        <v>#N/A</v>
      </c>
      <c r="K25" s="19" t="e">
        <f t="shared" si="4"/>
        <v>#VALUE!</v>
      </c>
      <c r="L25" s="18" t="e">
        <f>VLOOKUP(F25,D4数据库!C:G,4,0)</f>
        <v>#N/A</v>
      </c>
      <c r="M25" s="18" t="e">
        <f>VLOOKUP(F25,D4数据库!C:L,5,0)</f>
        <v>#N/A</v>
      </c>
      <c r="N25" s="18"/>
      <c r="O25" s="18" t="e">
        <f>VLOOKUP(F25,D4数据库!C:L,6,0)</f>
        <v>#N/A</v>
      </c>
      <c r="P25" s="18" t="e">
        <f>VLOOKUP(F25,D4数据库!C:L,7,0)</f>
        <v>#N/A</v>
      </c>
      <c r="Q25" s="18" t="e">
        <f>VLOOKUP(E25,D4数据库!N:O,2,0)</f>
        <v>#VALUE!</v>
      </c>
      <c r="R25" s="18" t="e">
        <f>VLOOKUP(F25,D4数据库!C:L,8,0)</f>
        <v>#N/A</v>
      </c>
      <c r="S25" s="19" t="e">
        <f t="shared" si="5"/>
        <v>#VALUE!</v>
      </c>
      <c r="T25" s="18" t="e">
        <f>VLOOKUP(F25,D4数据库!C:L,9,0)</f>
        <v>#N/A</v>
      </c>
      <c r="U25" s="18" t="e">
        <f>VLOOKUP(F25,D4数据库!C:L,10,0)</f>
        <v>#N/A</v>
      </c>
      <c r="V25" s="18"/>
    </row>
    <row r="26" spans="1:22" x14ac:dyDescent="0.25">
      <c r="A26" s="22"/>
      <c r="B26" s="3"/>
      <c r="C26" s="3"/>
      <c r="D26" s="3"/>
      <c r="E26" s="18" t="e">
        <f t="shared" si="6"/>
        <v>#VALUE!</v>
      </c>
      <c r="F26" s="18" t="str">
        <f t="shared" si="7"/>
        <v/>
      </c>
      <c r="G26" s="18" t="e">
        <f t="shared" si="8"/>
        <v>#VALUE!</v>
      </c>
      <c r="H26" s="18" t="e">
        <f t="shared" si="9"/>
        <v>#VALUE!</v>
      </c>
      <c r="I26" s="18" t="e">
        <f>VLOOKUP(F26,D4数据库!C:L,2,0)</f>
        <v>#N/A</v>
      </c>
      <c r="J26" s="18" t="e">
        <f>VLOOKUP(F26,D4数据库!C:L,3,0)</f>
        <v>#N/A</v>
      </c>
      <c r="K26" s="19" t="e">
        <f t="shared" si="4"/>
        <v>#VALUE!</v>
      </c>
      <c r="L26" s="18" t="e">
        <f>VLOOKUP(F26,D4数据库!C:G,4,0)</f>
        <v>#N/A</v>
      </c>
      <c r="M26" s="18" t="e">
        <f>VLOOKUP(F26,D4数据库!C:L,5,0)</f>
        <v>#N/A</v>
      </c>
      <c r="N26" s="18"/>
      <c r="O26" s="18" t="e">
        <f>VLOOKUP(F26,D4数据库!C:L,6,0)</f>
        <v>#N/A</v>
      </c>
      <c r="P26" s="18" t="e">
        <f>VLOOKUP(F26,D4数据库!C:L,7,0)</f>
        <v>#N/A</v>
      </c>
      <c r="Q26" s="18" t="e">
        <f>VLOOKUP(E26,D4数据库!N:O,2,0)</f>
        <v>#VALUE!</v>
      </c>
      <c r="R26" s="18" t="e">
        <f>VLOOKUP(F26,D4数据库!C:L,8,0)</f>
        <v>#N/A</v>
      </c>
      <c r="S26" s="19" t="e">
        <f t="shared" si="5"/>
        <v>#VALUE!</v>
      </c>
      <c r="T26" s="18" t="e">
        <f>VLOOKUP(F26,D4数据库!C:L,9,0)</f>
        <v>#N/A</v>
      </c>
      <c r="U26" s="18" t="e">
        <f>VLOOKUP(F26,D4数据库!C:L,10,0)</f>
        <v>#N/A</v>
      </c>
      <c r="V26" s="18"/>
    </row>
    <row r="27" spans="1:22" x14ac:dyDescent="0.25">
      <c r="A27" s="22"/>
      <c r="B27" s="3"/>
      <c r="C27" s="3"/>
      <c r="D27" s="3"/>
      <c r="E27" s="18" t="e">
        <f t="shared" si="6"/>
        <v>#VALUE!</v>
      </c>
      <c r="F27" s="18" t="str">
        <f t="shared" si="7"/>
        <v/>
      </c>
      <c r="G27" s="18" t="e">
        <f t="shared" si="8"/>
        <v>#VALUE!</v>
      </c>
      <c r="H27" s="18" t="e">
        <f t="shared" si="9"/>
        <v>#VALUE!</v>
      </c>
      <c r="I27" s="18" t="e">
        <f>VLOOKUP(F27,D4数据库!C:L,2,0)</f>
        <v>#N/A</v>
      </c>
      <c r="J27" s="18" t="e">
        <f>VLOOKUP(F27,D4数据库!C:L,3,0)</f>
        <v>#N/A</v>
      </c>
      <c r="K27" s="19" t="e">
        <f t="shared" si="4"/>
        <v>#VALUE!</v>
      </c>
      <c r="L27" s="18" t="e">
        <f>VLOOKUP(F27,D4数据库!C:G,4,0)</f>
        <v>#N/A</v>
      </c>
      <c r="M27" s="18" t="e">
        <f>VLOOKUP(F27,D4数据库!C:L,5,0)</f>
        <v>#N/A</v>
      </c>
      <c r="N27" s="18"/>
      <c r="O27" s="18" t="e">
        <f>VLOOKUP(F27,D4数据库!C:L,6,0)</f>
        <v>#N/A</v>
      </c>
      <c r="P27" s="18" t="e">
        <f>VLOOKUP(F27,D4数据库!C:L,7,0)</f>
        <v>#N/A</v>
      </c>
      <c r="Q27" s="18" t="e">
        <f>VLOOKUP(E27,D4数据库!N:O,2,0)</f>
        <v>#VALUE!</v>
      </c>
      <c r="R27" s="18" t="e">
        <f>VLOOKUP(F27,D4数据库!C:L,8,0)</f>
        <v>#N/A</v>
      </c>
      <c r="S27" s="19" t="e">
        <f t="shared" si="5"/>
        <v>#VALUE!</v>
      </c>
      <c r="T27" s="18" t="e">
        <f>VLOOKUP(F27,D4数据库!C:L,9,0)</f>
        <v>#N/A</v>
      </c>
      <c r="U27" s="18" t="e">
        <f>VLOOKUP(F27,D4数据库!C:L,10,0)</f>
        <v>#N/A</v>
      </c>
      <c r="V27" s="18"/>
    </row>
    <row r="28" spans="1:22" x14ac:dyDescent="0.25">
      <c r="A28" s="22"/>
      <c r="B28" s="3"/>
      <c r="C28" s="3"/>
      <c r="D28" s="3"/>
      <c r="E28" s="18" t="e">
        <f t="shared" si="6"/>
        <v>#VALUE!</v>
      </c>
      <c r="F28" s="18" t="str">
        <f t="shared" si="7"/>
        <v/>
      </c>
      <c r="G28" s="18" t="e">
        <f t="shared" si="8"/>
        <v>#VALUE!</v>
      </c>
      <c r="H28" s="18" t="e">
        <f t="shared" si="9"/>
        <v>#VALUE!</v>
      </c>
      <c r="I28" s="18" t="e">
        <f>VLOOKUP(F28,D4数据库!C:L,2,0)</f>
        <v>#N/A</v>
      </c>
      <c r="J28" s="18" t="e">
        <f>VLOOKUP(F28,D4数据库!C:L,3,0)</f>
        <v>#N/A</v>
      </c>
      <c r="K28" s="19" t="e">
        <f t="shared" si="4"/>
        <v>#VALUE!</v>
      </c>
      <c r="L28" s="18" t="e">
        <f>VLOOKUP(F28,D4数据库!C:G,4,0)</f>
        <v>#N/A</v>
      </c>
      <c r="M28" s="18" t="e">
        <f>VLOOKUP(F28,D4数据库!C:L,5,0)</f>
        <v>#N/A</v>
      </c>
      <c r="N28" s="18"/>
      <c r="O28" s="18" t="e">
        <f>VLOOKUP(F28,D4数据库!C:L,6,0)</f>
        <v>#N/A</v>
      </c>
      <c r="P28" s="18" t="e">
        <f>VLOOKUP(F28,D4数据库!C:L,7,0)</f>
        <v>#N/A</v>
      </c>
      <c r="Q28" s="18" t="e">
        <f>VLOOKUP(E28,D4数据库!N:O,2,0)</f>
        <v>#VALUE!</v>
      </c>
      <c r="R28" s="18" t="e">
        <f>VLOOKUP(F28,D4数据库!C:L,8,0)</f>
        <v>#N/A</v>
      </c>
      <c r="S28" s="19" t="e">
        <f t="shared" si="5"/>
        <v>#VALUE!</v>
      </c>
      <c r="T28" s="18" t="e">
        <f>VLOOKUP(F28,D4数据库!C:L,9,0)</f>
        <v>#N/A</v>
      </c>
      <c r="U28" s="18" t="e">
        <f>VLOOKUP(F28,D4数据库!C:L,10,0)</f>
        <v>#N/A</v>
      </c>
      <c r="V28" s="18"/>
    </row>
    <row r="29" spans="1:22" x14ac:dyDescent="0.25">
      <c r="A29" s="22"/>
      <c r="B29" s="3"/>
      <c r="C29" s="3"/>
      <c r="D29" s="3"/>
      <c r="E29" s="18" t="e">
        <f t="shared" si="6"/>
        <v>#VALUE!</v>
      </c>
      <c r="F29" s="18" t="str">
        <f t="shared" si="7"/>
        <v/>
      </c>
      <c r="G29" s="18" t="e">
        <f t="shared" si="8"/>
        <v>#VALUE!</v>
      </c>
      <c r="H29" s="18" t="e">
        <f t="shared" si="9"/>
        <v>#VALUE!</v>
      </c>
      <c r="I29" s="18" t="e">
        <f>VLOOKUP(F29,D4数据库!C:L,2,0)</f>
        <v>#N/A</v>
      </c>
      <c r="J29" s="18" t="e">
        <f>VLOOKUP(F29,D4数据库!C:L,3,0)</f>
        <v>#N/A</v>
      </c>
      <c r="K29" s="19" t="e">
        <f t="shared" si="4"/>
        <v>#VALUE!</v>
      </c>
      <c r="L29" s="18" t="e">
        <f>VLOOKUP(F29,D4数据库!C:G,4,0)</f>
        <v>#N/A</v>
      </c>
      <c r="M29" s="18" t="e">
        <f>VLOOKUP(F29,D4数据库!C:L,5,0)</f>
        <v>#N/A</v>
      </c>
      <c r="N29" s="18"/>
      <c r="O29" s="18" t="e">
        <f>VLOOKUP(F29,D4数据库!C:L,6,0)</f>
        <v>#N/A</v>
      </c>
      <c r="P29" s="18" t="e">
        <f>VLOOKUP(F29,D4数据库!C:L,7,0)</f>
        <v>#N/A</v>
      </c>
      <c r="Q29" s="18" t="e">
        <f>VLOOKUP(E29,D4数据库!N:O,2,0)</f>
        <v>#VALUE!</v>
      </c>
      <c r="R29" s="18" t="e">
        <f>VLOOKUP(F29,D4数据库!C:L,8,0)</f>
        <v>#N/A</v>
      </c>
      <c r="S29" s="19" t="e">
        <f t="shared" si="5"/>
        <v>#VALUE!</v>
      </c>
      <c r="T29" s="18" t="e">
        <f>VLOOKUP(F29,D4数据库!C:L,9,0)</f>
        <v>#N/A</v>
      </c>
      <c r="U29" s="18" t="e">
        <f>VLOOKUP(F29,D4数据库!C:L,10,0)</f>
        <v>#N/A</v>
      </c>
      <c r="V29" s="18"/>
    </row>
    <row r="30" spans="1:22" x14ac:dyDescent="0.25">
      <c r="A30" s="22"/>
      <c r="B30" s="3"/>
      <c r="C30" s="3"/>
      <c r="D30" s="3"/>
      <c r="E30" s="18" t="e">
        <f t="shared" si="6"/>
        <v>#VALUE!</v>
      </c>
      <c r="F30" s="18" t="str">
        <f t="shared" si="7"/>
        <v/>
      </c>
      <c r="G30" s="18" t="e">
        <f t="shared" si="8"/>
        <v>#VALUE!</v>
      </c>
      <c r="H30" s="18" t="e">
        <f t="shared" si="9"/>
        <v>#VALUE!</v>
      </c>
      <c r="I30" s="18" t="e">
        <f>VLOOKUP(F30,D4数据库!C:L,2,0)</f>
        <v>#N/A</v>
      </c>
      <c r="J30" s="18" t="e">
        <f>VLOOKUP(F30,D4数据库!C:L,3,0)</f>
        <v>#N/A</v>
      </c>
      <c r="K30" s="19" t="e">
        <f t="shared" si="4"/>
        <v>#VALUE!</v>
      </c>
      <c r="L30" s="18" t="e">
        <f>VLOOKUP(F30,D4数据库!C:G,4,0)</f>
        <v>#N/A</v>
      </c>
      <c r="M30" s="18" t="e">
        <f>VLOOKUP(F30,D4数据库!C:L,5,0)</f>
        <v>#N/A</v>
      </c>
      <c r="N30" s="18"/>
      <c r="O30" s="18" t="e">
        <f>VLOOKUP(F30,D4数据库!C:L,6,0)</f>
        <v>#N/A</v>
      </c>
      <c r="P30" s="18" t="e">
        <f>VLOOKUP(F30,D4数据库!C:L,7,0)</f>
        <v>#N/A</v>
      </c>
      <c r="Q30" s="18" t="e">
        <f>VLOOKUP(E30,D4数据库!N:O,2,0)</f>
        <v>#VALUE!</v>
      </c>
      <c r="R30" s="18" t="e">
        <f>VLOOKUP(F30,D4数据库!C:L,8,0)</f>
        <v>#N/A</v>
      </c>
      <c r="S30" s="19" t="e">
        <f t="shared" si="5"/>
        <v>#VALUE!</v>
      </c>
      <c r="T30" s="18" t="e">
        <f>VLOOKUP(F30,D4数据库!C:L,9,0)</f>
        <v>#N/A</v>
      </c>
      <c r="U30" s="18" t="e">
        <f>VLOOKUP(F30,D4数据库!C:L,10,0)</f>
        <v>#N/A</v>
      </c>
      <c r="V30" s="18"/>
    </row>
    <row r="31" spans="1:22" x14ac:dyDescent="0.25">
      <c r="A31" s="22"/>
      <c r="B31" s="3"/>
      <c r="C31" s="3"/>
      <c r="D31" s="3"/>
      <c r="E31" s="18" t="e">
        <f t="shared" si="6"/>
        <v>#VALUE!</v>
      </c>
      <c r="F31" s="18" t="str">
        <f t="shared" si="7"/>
        <v/>
      </c>
      <c r="G31" s="18" t="e">
        <f t="shared" si="8"/>
        <v>#VALUE!</v>
      </c>
      <c r="H31" s="18" t="e">
        <f t="shared" si="9"/>
        <v>#VALUE!</v>
      </c>
      <c r="I31" s="18" t="e">
        <f>VLOOKUP(F31,D4数据库!C:L,2,0)</f>
        <v>#N/A</v>
      </c>
      <c r="J31" s="18" t="e">
        <f>VLOOKUP(F31,D4数据库!C:L,3,0)</f>
        <v>#N/A</v>
      </c>
      <c r="K31" s="19" t="e">
        <f t="shared" si="4"/>
        <v>#VALUE!</v>
      </c>
      <c r="L31" s="18" t="e">
        <f>VLOOKUP(F31,D4数据库!C:G,4,0)</f>
        <v>#N/A</v>
      </c>
      <c r="M31" s="18" t="e">
        <f>VLOOKUP(F31,D4数据库!C:L,5,0)</f>
        <v>#N/A</v>
      </c>
      <c r="N31" s="18"/>
      <c r="O31" s="18" t="e">
        <f>VLOOKUP(F31,D4数据库!C:L,6,0)</f>
        <v>#N/A</v>
      </c>
      <c r="P31" s="18" t="e">
        <f>VLOOKUP(F31,D4数据库!C:L,7,0)</f>
        <v>#N/A</v>
      </c>
      <c r="Q31" s="18" t="e">
        <f>VLOOKUP(E31,D4数据库!N:O,2,0)</f>
        <v>#VALUE!</v>
      </c>
      <c r="R31" s="18" t="e">
        <f>VLOOKUP(F31,D4数据库!C:L,8,0)</f>
        <v>#N/A</v>
      </c>
      <c r="S31" s="19" t="e">
        <f t="shared" si="5"/>
        <v>#VALUE!</v>
      </c>
      <c r="T31" s="18" t="e">
        <f>VLOOKUP(F31,D4数据库!C:L,9,0)</f>
        <v>#N/A</v>
      </c>
      <c r="U31" s="18" t="e">
        <f>VLOOKUP(F31,D4数据库!C:L,10,0)</f>
        <v>#N/A</v>
      </c>
      <c r="V31" s="18"/>
    </row>
    <row r="32" spans="1:22" x14ac:dyDescent="0.25">
      <c r="A32" s="22"/>
      <c r="B32" s="3"/>
      <c r="C32" s="3"/>
      <c r="D32" s="3"/>
      <c r="E32" s="18" t="e">
        <f t="shared" si="6"/>
        <v>#VALUE!</v>
      </c>
      <c r="F32" s="18" t="str">
        <f t="shared" si="7"/>
        <v/>
      </c>
      <c r="G32" s="18" t="e">
        <f t="shared" si="8"/>
        <v>#VALUE!</v>
      </c>
      <c r="H32" s="18" t="e">
        <f t="shared" si="9"/>
        <v>#VALUE!</v>
      </c>
      <c r="I32" s="18" t="e">
        <f>VLOOKUP(F32,D4数据库!C:L,2,0)</f>
        <v>#N/A</v>
      </c>
      <c r="J32" s="18" t="e">
        <f>VLOOKUP(F32,D4数据库!C:L,3,0)</f>
        <v>#N/A</v>
      </c>
      <c r="K32" s="19" t="e">
        <f t="shared" si="4"/>
        <v>#VALUE!</v>
      </c>
      <c r="L32" s="18" t="e">
        <f>VLOOKUP(F32,D4数据库!C:G,4,0)</f>
        <v>#N/A</v>
      </c>
      <c r="M32" s="18" t="e">
        <f>VLOOKUP(F32,D4数据库!C:L,5,0)</f>
        <v>#N/A</v>
      </c>
      <c r="N32" s="18"/>
      <c r="O32" s="18" t="e">
        <f>VLOOKUP(F32,D4数据库!C:L,6,0)</f>
        <v>#N/A</v>
      </c>
      <c r="P32" s="18" t="e">
        <f>VLOOKUP(F32,D4数据库!C:L,7,0)</f>
        <v>#N/A</v>
      </c>
      <c r="Q32" s="18" t="e">
        <f>VLOOKUP(E32,D4数据库!N:O,2,0)</f>
        <v>#VALUE!</v>
      </c>
      <c r="R32" s="18" t="e">
        <f>VLOOKUP(F32,D4数据库!C:L,8,0)</f>
        <v>#N/A</v>
      </c>
      <c r="S32" s="19" t="e">
        <f t="shared" si="5"/>
        <v>#VALUE!</v>
      </c>
      <c r="T32" s="18" t="e">
        <f>VLOOKUP(F32,D4数据库!C:L,9,0)</f>
        <v>#N/A</v>
      </c>
      <c r="U32" s="18" t="e">
        <f>VLOOKUP(F32,D4数据库!C:L,10,0)</f>
        <v>#N/A</v>
      </c>
      <c r="V32" s="18"/>
    </row>
    <row r="33" spans="1:22" x14ac:dyDescent="0.25">
      <c r="A33" s="22"/>
      <c r="B33" s="3"/>
      <c r="C33" s="3"/>
      <c r="D33" s="3"/>
      <c r="E33" s="18" t="e">
        <f t="shared" si="6"/>
        <v>#VALUE!</v>
      </c>
      <c r="F33" s="18" t="str">
        <f t="shared" si="7"/>
        <v/>
      </c>
      <c r="G33" s="18" t="e">
        <f t="shared" si="8"/>
        <v>#VALUE!</v>
      </c>
      <c r="H33" s="18" t="e">
        <f t="shared" si="9"/>
        <v>#VALUE!</v>
      </c>
      <c r="I33" s="18" t="e">
        <f>VLOOKUP(F33,D4数据库!C:L,2,0)</f>
        <v>#N/A</v>
      </c>
      <c r="J33" s="18" t="e">
        <f>VLOOKUP(F33,D4数据库!C:L,3,0)</f>
        <v>#N/A</v>
      </c>
      <c r="K33" s="19" t="e">
        <f t="shared" si="4"/>
        <v>#VALUE!</v>
      </c>
      <c r="L33" s="18" t="e">
        <f>VLOOKUP(F33,D4数据库!C:G,4,0)</f>
        <v>#N/A</v>
      </c>
      <c r="M33" s="18" t="e">
        <f>VLOOKUP(F33,D4数据库!C:L,5,0)</f>
        <v>#N/A</v>
      </c>
      <c r="N33" s="18"/>
      <c r="O33" s="18" t="e">
        <f>VLOOKUP(F33,D4数据库!C:L,6,0)</f>
        <v>#N/A</v>
      </c>
      <c r="P33" s="18" t="e">
        <f>VLOOKUP(F33,D4数据库!C:L,7,0)</f>
        <v>#N/A</v>
      </c>
      <c r="Q33" s="18" t="e">
        <f>VLOOKUP(E33,D4数据库!N:O,2,0)</f>
        <v>#VALUE!</v>
      </c>
      <c r="R33" s="18" t="e">
        <f>VLOOKUP(F33,D4数据库!C:L,8,0)</f>
        <v>#N/A</v>
      </c>
      <c r="S33" s="19" t="e">
        <f t="shared" si="5"/>
        <v>#VALUE!</v>
      </c>
      <c r="T33" s="18" t="e">
        <f>VLOOKUP(F33,D4数据库!C:L,9,0)</f>
        <v>#N/A</v>
      </c>
      <c r="U33" s="18" t="e">
        <f>VLOOKUP(F33,D4数据库!C:L,10,0)</f>
        <v>#N/A</v>
      </c>
      <c r="V33" s="18"/>
    </row>
    <row r="34" spans="1:22" x14ac:dyDescent="0.25">
      <c r="A34" s="22"/>
      <c r="B34" s="3"/>
      <c r="C34" s="3"/>
      <c r="D34" s="3"/>
      <c r="E34" s="18" t="e">
        <f t="shared" si="6"/>
        <v>#VALUE!</v>
      </c>
      <c r="F34" s="18" t="str">
        <f t="shared" si="7"/>
        <v/>
      </c>
      <c r="G34" s="18" t="e">
        <f t="shared" si="8"/>
        <v>#VALUE!</v>
      </c>
      <c r="H34" s="18" t="e">
        <f t="shared" si="9"/>
        <v>#VALUE!</v>
      </c>
      <c r="I34" s="18" t="e">
        <f>VLOOKUP(F34,D4数据库!C:L,2,0)</f>
        <v>#N/A</v>
      </c>
      <c r="J34" s="18" t="e">
        <f>VLOOKUP(F34,D4数据库!C:L,3,0)</f>
        <v>#N/A</v>
      </c>
      <c r="K34" s="19" t="e">
        <f t="shared" si="4"/>
        <v>#VALUE!</v>
      </c>
      <c r="L34" s="18" t="e">
        <f>VLOOKUP(F34,D4数据库!C:G,4,0)</f>
        <v>#N/A</v>
      </c>
      <c r="M34" s="18" t="e">
        <f>VLOOKUP(F34,D4数据库!C:L,5,0)</f>
        <v>#N/A</v>
      </c>
      <c r="N34" s="18"/>
      <c r="O34" s="18" t="e">
        <f>VLOOKUP(F34,D4数据库!C:L,6,0)</f>
        <v>#N/A</v>
      </c>
      <c r="P34" s="18" t="e">
        <f>VLOOKUP(F34,D4数据库!C:L,7,0)</f>
        <v>#N/A</v>
      </c>
      <c r="Q34" s="18" t="e">
        <f>VLOOKUP(E34,D4数据库!N:O,2,0)</f>
        <v>#VALUE!</v>
      </c>
      <c r="R34" s="18" t="e">
        <f>VLOOKUP(F34,D4数据库!C:L,8,0)</f>
        <v>#N/A</v>
      </c>
      <c r="S34" s="19" t="e">
        <f t="shared" si="5"/>
        <v>#VALUE!</v>
      </c>
      <c r="T34" s="18" t="e">
        <f>VLOOKUP(F34,D4数据库!C:L,9,0)</f>
        <v>#N/A</v>
      </c>
      <c r="U34" s="18" t="e">
        <f>VLOOKUP(F34,D4数据库!C:L,10,0)</f>
        <v>#N/A</v>
      </c>
      <c r="V34" s="18"/>
    </row>
    <row r="35" spans="1:22" x14ac:dyDescent="0.25">
      <c r="A35" s="22"/>
      <c r="B35" s="3"/>
      <c r="C35" s="3"/>
      <c r="D35" s="3"/>
      <c r="E35" s="18" t="e">
        <f t="shared" si="6"/>
        <v>#VALUE!</v>
      </c>
      <c r="F35" s="18" t="str">
        <f t="shared" si="7"/>
        <v/>
      </c>
      <c r="G35" s="18" t="e">
        <f t="shared" si="8"/>
        <v>#VALUE!</v>
      </c>
      <c r="H35" s="18" t="e">
        <f t="shared" si="9"/>
        <v>#VALUE!</v>
      </c>
      <c r="I35" s="18" t="e">
        <f>VLOOKUP(F35,D4数据库!C:L,2,0)</f>
        <v>#N/A</v>
      </c>
      <c r="J35" s="18" t="e">
        <f>VLOOKUP(F35,D4数据库!C:L,3,0)</f>
        <v>#N/A</v>
      </c>
      <c r="K35" s="19" t="e">
        <f t="shared" si="4"/>
        <v>#VALUE!</v>
      </c>
      <c r="L35" s="18" t="e">
        <f>VLOOKUP(F35,D4数据库!C:G,4,0)</f>
        <v>#N/A</v>
      </c>
      <c r="M35" s="18" t="e">
        <f>VLOOKUP(F35,D4数据库!C:L,5,0)</f>
        <v>#N/A</v>
      </c>
      <c r="N35" s="18"/>
      <c r="O35" s="18" t="e">
        <f>VLOOKUP(F35,D4数据库!C:L,6,0)</f>
        <v>#N/A</v>
      </c>
      <c r="P35" s="18" t="e">
        <f>VLOOKUP(F35,D4数据库!C:L,7,0)</f>
        <v>#N/A</v>
      </c>
      <c r="Q35" s="18" t="e">
        <f>VLOOKUP(E35,D4数据库!N:O,2,0)</f>
        <v>#VALUE!</v>
      </c>
      <c r="R35" s="18" t="e">
        <f>VLOOKUP(F35,D4数据库!C:L,8,0)</f>
        <v>#N/A</v>
      </c>
      <c r="S35" s="19" t="e">
        <f t="shared" si="5"/>
        <v>#VALUE!</v>
      </c>
      <c r="T35" s="18" t="e">
        <f>VLOOKUP(F35,D4数据库!C:L,9,0)</f>
        <v>#N/A</v>
      </c>
      <c r="U35" s="18" t="e">
        <f>VLOOKUP(F35,D4数据库!C:L,10,0)</f>
        <v>#N/A</v>
      </c>
      <c r="V35" s="18"/>
    </row>
    <row r="36" spans="1:22" x14ac:dyDescent="0.25">
      <c r="A36" s="22"/>
      <c r="B36" s="3"/>
      <c r="C36" s="3"/>
      <c r="D36" s="3"/>
      <c r="E36" s="18" t="e">
        <f t="shared" si="6"/>
        <v>#VALUE!</v>
      </c>
      <c r="F36" s="18" t="str">
        <f t="shared" si="7"/>
        <v/>
      </c>
      <c r="G36" s="18" t="e">
        <f t="shared" si="8"/>
        <v>#VALUE!</v>
      </c>
      <c r="H36" s="18" t="e">
        <f t="shared" si="9"/>
        <v>#VALUE!</v>
      </c>
      <c r="I36" s="18" t="e">
        <f>VLOOKUP(F36,D4数据库!C:L,2,0)</f>
        <v>#N/A</v>
      </c>
      <c r="J36" s="18" t="e">
        <f>VLOOKUP(F36,D4数据库!C:L,3,0)</f>
        <v>#N/A</v>
      </c>
      <c r="K36" s="19" t="e">
        <f t="shared" si="4"/>
        <v>#VALUE!</v>
      </c>
      <c r="L36" s="18" t="e">
        <f>VLOOKUP(F36,D4数据库!C:G,4,0)</f>
        <v>#N/A</v>
      </c>
      <c r="M36" s="18" t="e">
        <f>VLOOKUP(F36,D4数据库!C:L,5,0)</f>
        <v>#N/A</v>
      </c>
      <c r="N36" s="18"/>
      <c r="O36" s="18" t="e">
        <f>VLOOKUP(F36,D4数据库!C:L,6,0)</f>
        <v>#N/A</v>
      </c>
      <c r="P36" s="18" t="e">
        <f>VLOOKUP(F36,D4数据库!C:L,7,0)</f>
        <v>#N/A</v>
      </c>
      <c r="Q36" s="18" t="e">
        <f>VLOOKUP(E36,D4数据库!N:O,2,0)</f>
        <v>#VALUE!</v>
      </c>
      <c r="R36" s="18" t="e">
        <f>VLOOKUP(F36,D4数据库!C:L,8,0)</f>
        <v>#N/A</v>
      </c>
      <c r="S36" s="19" t="e">
        <f t="shared" si="5"/>
        <v>#VALUE!</v>
      </c>
      <c r="T36" s="18" t="e">
        <f>VLOOKUP(F36,D4数据库!C:L,9,0)</f>
        <v>#N/A</v>
      </c>
      <c r="U36" s="18" t="e">
        <f>VLOOKUP(F36,D4数据库!C:L,10,0)</f>
        <v>#N/A</v>
      </c>
      <c r="V36" s="18"/>
    </row>
    <row r="37" spans="1:22" x14ac:dyDescent="0.25">
      <c r="A37" s="22"/>
      <c r="B37" s="3"/>
      <c r="C37" s="3"/>
      <c r="D37" s="3"/>
      <c r="E37" s="18" t="e">
        <f t="shared" si="6"/>
        <v>#VALUE!</v>
      </c>
      <c r="F37" s="18" t="str">
        <f t="shared" si="7"/>
        <v/>
      </c>
      <c r="G37" s="18" t="e">
        <f t="shared" si="8"/>
        <v>#VALUE!</v>
      </c>
      <c r="H37" s="18" t="e">
        <f t="shared" si="9"/>
        <v>#VALUE!</v>
      </c>
      <c r="I37" s="18" t="e">
        <f>VLOOKUP(F37,D4数据库!C:L,2,0)</f>
        <v>#N/A</v>
      </c>
      <c r="J37" s="18" t="e">
        <f>VLOOKUP(F37,D4数据库!C:L,3,0)</f>
        <v>#N/A</v>
      </c>
      <c r="K37" s="19" t="e">
        <f t="shared" si="4"/>
        <v>#VALUE!</v>
      </c>
      <c r="L37" s="18" t="e">
        <f>VLOOKUP(F37,D4数据库!C:G,4,0)</f>
        <v>#N/A</v>
      </c>
      <c r="M37" s="18" t="e">
        <f>VLOOKUP(F37,D4数据库!C:L,5,0)</f>
        <v>#N/A</v>
      </c>
      <c r="N37" s="18"/>
      <c r="O37" s="18" t="e">
        <f>VLOOKUP(F37,D4数据库!C:L,6,0)</f>
        <v>#N/A</v>
      </c>
      <c r="P37" s="18" t="e">
        <f>VLOOKUP(F37,D4数据库!C:L,7,0)</f>
        <v>#N/A</v>
      </c>
      <c r="Q37" s="18" t="e">
        <f>VLOOKUP(E37,D4数据库!N:O,2,0)</f>
        <v>#VALUE!</v>
      </c>
      <c r="R37" s="18" t="e">
        <f>VLOOKUP(F37,D4数据库!C:L,8,0)</f>
        <v>#N/A</v>
      </c>
      <c r="S37" s="19" t="e">
        <f t="shared" si="5"/>
        <v>#VALUE!</v>
      </c>
      <c r="T37" s="18" t="e">
        <f>VLOOKUP(F37,D4数据库!C:L,9,0)</f>
        <v>#N/A</v>
      </c>
      <c r="U37" s="18" t="e">
        <f>VLOOKUP(F37,D4数据库!C:L,10,0)</f>
        <v>#N/A</v>
      </c>
      <c r="V37" s="18"/>
    </row>
    <row r="38" spans="1:22" x14ac:dyDescent="0.25">
      <c r="A38" s="22"/>
      <c r="B38" s="3"/>
      <c r="C38" s="3"/>
      <c r="D38" s="3"/>
      <c r="E38" s="18" t="e">
        <f t="shared" si="6"/>
        <v>#VALUE!</v>
      </c>
      <c r="F38" s="18" t="str">
        <f t="shared" si="7"/>
        <v/>
      </c>
      <c r="G38" s="18" t="e">
        <f t="shared" si="8"/>
        <v>#VALUE!</v>
      </c>
      <c r="H38" s="18" t="e">
        <f t="shared" si="9"/>
        <v>#VALUE!</v>
      </c>
      <c r="I38" s="18" t="e">
        <f>VLOOKUP(F38,D4数据库!C:L,2,0)</f>
        <v>#N/A</v>
      </c>
      <c r="J38" s="18" t="e">
        <f>VLOOKUP(F38,D4数据库!C:L,3,0)</f>
        <v>#N/A</v>
      </c>
      <c r="K38" s="19" t="e">
        <f t="shared" si="4"/>
        <v>#VALUE!</v>
      </c>
      <c r="L38" s="18" t="e">
        <f>VLOOKUP(F38,D4数据库!C:G,4,0)</f>
        <v>#N/A</v>
      </c>
      <c r="M38" s="18" t="e">
        <f>VLOOKUP(F38,D4数据库!C:L,5,0)</f>
        <v>#N/A</v>
      </c>
      <c r="N38" s="18"/>
      <c r="O38" s="18" t="e">
        <f>VLOOKUP(F38,D4数据库!C:L,6,0)</f>
        <v>#N/A</v>
      </c>
      <c r="P38" s="18" t="e">
        <f>VLOOKUP(F38,D4数据库!C:L,7,0)</f>
        <v>#N/A</v>
      </c>
      <c r="Q38" s="18" t="e">
        <f>VLOOKUP(E38,D4数据库!N:O,2,0)</f>
        <v>#VALUE!</v>
      </c>
      <c r="R38" s="18" t="e">
        <f>VLOOKUP(F38,D4数据库!C:L,8,0)</f>
        <v>#N/A</v>
      </c>
      <c r="S38" s="19" t="e">
        <f t="shared" si="5"/>
        <v>#VALUE!</v>
      </c>
      <c r="T38" s="18" t="e">
        <f>VLOOKUP(F38,D4数据库!C:L,9,0)</f>
        <v>#N/A</v>
      </c>
      <c r="U38" s="18" t="e">
        <f>VLOOKUP(F38,D4数据库!C:L,10,0)</f>
        <v>#N/A</v>
      </c>
      <c r="V38" s="18"/>
    </row>
    <row r="39" spans="1:22" x14ac:dyDescent="0.25">
      <c r="A39" s="22"/>
      <c r="B39" s="3"/>
      <c r="C39" s="3"/>
      <c r="D39" s="3"/>
      <c r="E39" s="18" t="e">
        <f t="shared" si="6"/>
        <v>#VALUE!</v>
      </c>
      <c r="F39" s="18" t="str">
        <f t="shared" si="7"/>
        <v/>
      </c>
      <c r="G39" s="18" t="e">
        <f t="shared" si="8"/>
        <v>#VALUE!</v>
      </c>
      <c r="H39" s="18" t="e">
        <f t="shared" si="9"/>
        <v>#VALUE!</v>
      </c>
      <c r="I39" s="18" t="e">
        <f>VLOOKUP(F39,D4数据库!C:L,2,0)</f>
        <v>#N/A</v>
      </c>
      <c r="J39" s="18" t="e">
        <f>VLOOKUP(F39,D4数据库!C:L,3,0)</f>
        <v>#N/A</v>
      </c>
      <c r="K39" s="19" t="e">
        <f t="shared" si="4"/>
        <v>#VALUE!</v>
      </c>
      <c r="L39" s="18" t="e">
        <f>VLOOKUP(F39,D4数据库!C:G,4,0)</f>
        <v>#N/A</v>
      </c>
      <c r="M39" s="18" t="e">
        <f>VLOOKUP(F39,D4数据库!C:L,5,0)</f>
        <v>#N/A</v>
      </c>
      <c r="N39" s="18"/>
      <c r="O39" s="18" t="e">
        <f>VLOOKUP(F39,D4数据库!C:L,6,0)</f>
        <v>#N/A</v>
      </c>
      <c r="P39" s="18" t="e">
        <f>VLOOKUP(F39,D4数据库!C:L,7,0)</f>
        <v>#N/A</v>
      </c>
      <c r="Q39" s="18" t="e">
        <f>VLOOKUP(E39,D4数据库!N:O,2,0)</f>
        <v>#VALUE!</v>
      </c>
      <c r="R39" s="18" t="e">
        <f>VLOOKUP(F39,D4数据库!C:L,8,0)</f>
        <v>#N/A</v>
      </c>
      <c r="S39" s="19" t="e">
        <f t="shared" si="5"/>
        <v>#VALUE!</v>
      </c>
      <c r="T39" s="18" t="e">
        <f>VLOOKUP(F39,D4数据库!C:L,9,0)</f>
        <v>#N/A</v>
      </c>
      <c r="U39" s="18" t="e">
        <f>VLOOKUP(F39,D4数据库!C:L,10,0)</f>
        <v>#N/A</v>
      </c>
      <c r="V39" s="18"/>
    </row>
    <row r="40" spans="1:22" x14ac:dyDescent="0.25">
      <c r="A40" s="22"/>
      <c r="B40" s="3"/>
      <c r="C40" s="3"/>
      <c r="D40" s="3"/>
      <c r="E40" s="18" t="e">
        <f t="shared" si="6"/>
        <v>#VALUE!</v>
      </c>
      <c r="F40" s="18" t="str">
        <f t="shared" si="7"/>
        <v/>
      </c>
      <c r="G40" s="18" t="e">
        <f t="shared" si="8"/>
        <v>#VALUE!</v>
      </c>
      <c r="H40" s="18" t="e">
        <f t="shared" si="9"/>
        <v>#VALUE!</v>
      </c>
      <c r="I40" s="18" t="e">
        <f>VLOOKUP(F40,D4数据库!C:L,2,0)</f>
        <v>#N/A</v>
      </c>
      <c r="J40" s="18" t="e">
        <f>VLOOKUP(F40,D4数据库!C:L,3,0)</f>
        <v>#N/A</v>
      </c>
      <c r="K40" s="19" t="e">
        <f t="shared" si="4"/>
        <v>#VALUE!</v>
      </c>
      <c r="L40" s="18" t="e">
        <f>VLOOKUP(F40,D4数据库!C:G,4,0)</f>
        <v>#N/A</v>
      </c>
      <c r="M40" s="18" t="e">
        <f>VLOOKUP(F40,D4数据库!C:L,5,0)</f>
        <v>#N/A</v>
      </c>
      <c r="N40" s="18"/>
      <c r="O40" s="18" t="e">
        <f>VLOOKUP(F40,D4数据库!C:L,6,0)</f>
        <v>#N/A</v>
      </c>
      <c r="P40" s="18" t="e">
        <f>VLOOKUP(F40,D4数据库!C:L,7,0)</f>
        <v>#N/A</v>
      </c>
      <c r="Q40" s="18" t="e">
        <f>VLOOKUP(E40,D4数据库!N:O,2,0)</f>
        <v>#VALUE!</v>
      </c>
      <c r="R40" s="18" t="e">
        <f>VLOOKUP(F40,D4数据库!C:L,8,0)</f>
        <v>#N/A</v>
      </c>
      <c r="S40" s="19" t="e">
        <f t="shared" si="5"/>
        <v>#VALUE!</v>
      </c>
      <c r="T40" s="18" t="e">
        <f>VLOOKUP(F40,D4数据库!C:L,9,0)</f>
        <v>#N/A</v>
      </c>
      <c r="U40" s="18" t="e">
        <f>VLOOKUP(F40,D4数据库!C:L,10,0)</f>
        <v>#N/A</v>
      </c>
      <c r="V40" s="18"/>
    </row>
    <row r="41" spans="1:22" x14ac:dyDescent="0.25">
      <c r="A41" s="22"/>
      <c r="B41" s="3"/>
      <c r="C41" s="3"/>
      <c r="D41" s="3"/>
      <c r="E41" s="18" t="e">
        <f t="shared" si="6"/>
        <v>#VALUE!</v>
      </c>
      <c r="F41" s="18" t="str">
        <f t="shared" si="7"/>
        <v/>
      </c>
      <c r="G41" s="18" t="e">
        <f t="shared" si="8"/>
        <v>#VALUE!</v>
      </c>
      <c r="H41" s="18" t="e">
        <f t="shared" si="9"/>
        <v>#VALUE!</v>
      </c>
      <c r="I41" s="18" t="e">
        <f>VLOOKUP(F41,D4数据库!C:L,2,0)</f>
        <v>#N/A</v>
      </c>
      <c r="J41" s="18" t="e">
        <f>VLOOKUP(F41,D4数据库!C:L,3,0)</f>
        <v>#N/A</v>
      </c>
      <c r="K41" s="19" t="e">
        <f t="shared" si="4"/>
        <v>#VALUE!</v>
      </c>
      <c r="L41" s="18" t="e">
        <f>VLOOKUP(F41,D4数据库!C:G,4,0)</f>
        <v>#N/A</v>
      </c>
      <c r="M41" s="18" t="e">
        <f>VLOOKUP(F41,D4数据库!C:L,5,0)</f>
        <v>#N/A</v>
      </c>
      <c r="N41" s="18"/>
      <c r="O41" s="18" t="e">
        <f>VLOOKUP(F41,D4数据库!C:L,6,0)</f>
        <v>#N/A</v>
      </c>
      <c r="P41" s="18" t="e">
        <f>VLOOKUP(F41,D4数据库!C:L,7,0)</f>
        <v>#N/A</v>
      </c>
      <c r="Q41" s="18" t="e">
        <f>VLOOKUP(E41,D4数据库!N:O,2,0)</f>
        <v>#VALUE!</v>
      </c>
      <c r="R41" s="18" t="e">
        <f>VLOOKUP(F41,D4数据库!C:L,8,0)</f>
        <v>#N/A</v>
      </c>
      <c r="S41" s="19" t="e">
        <f t="shared" si="5"/>
        <v>#VALUE!</v>
      </c>
      <c r="T41" s="18" t="e">
        <f>VLOOKUP(F41,D4数据库!C:L,9,0)</f>
        <v>#N/A</v>
      </c>
      <c r="U41" s="18" t="e">
        <f>VLOOKUP(F41,D4数据库!C:L,10,0)</f>
        <v>#N/A</v>
      </c>
      <c r="V41" s="18"/>
    </row>
    <row r="42" spans="1:22" x14ac:dyDescent="0.25">
      <c r="A42" s="22"/>
      <c r="B42" s="3"/>
      <c r="C42" s="3"/>
      <c r="D42" s="3"/>
      <c r="E42" s="18" t="e">
        <f t="shared" si="6"/>
        <v>#VALUE!</v>
      </c>
      <c r="F42" s="18" t="str">
        <f t="shared" si="7"/>
        <v/>
      </c>
      <c r="G42" s="18" t="e">
        <f t="shared" si="8"/>
        <v>#VALUE!</v>
      </c>
      <c r="H42" s="18" t="e">
        <f t="shared" si="9"/>
        <v>#VALUE!</v>
      </c>
      <c r="I42" s="18" t="e">
        <f>VLOOKUP(F42,D4数据库!C:L,2,0)</f>
        <v>#N/A</v>
      </c>
      <c r="J42" s="18" t="e">
        <f>VLOOKUP(F42,D4数据库!C:L,3,0)</f>
        <v>#N/A</v>
      </c>
      <c r="K42" s="19" t="e">
        <f t="shared" si="4"/>
        <v>#VALUE!</v>
      </c>
      <c r="L42" s="18" t="e">
        <f>VLOOKUP(F42,D4数据库!C:G,4,0)</f>
        <v>#N/A</v>
      </c>
      <c r="M42" s="18" t="e">
        <f>VLOOKUP(F42,D4数据库!C:L,5,0)</f>
        <v>#N/A</v>
      </c>
      <c r="N42" s="18"/>
      <c r="O42" s="18" t="e">
        <f>VLOOKUP(F42,D4数据库!C:L,6,0)</f>
        <v>#N/A</v>
      </c>
      <c r="P42" s="18" t="e">
        <f>VLOOKUP(F42,D4数据库!C:L,7,0)</f>
        <v>#N/A</v>
      </c>
      <c r="Q42" s="18" t="e">
        <f>VLOOKUP(E42,D4数据库!N:O,2,0)</f>
        <v>#VALUE!</v>
      </c>
      <c r="R42" s="18" t="e">
        <f>VLOOKUP(F42,D4数据库!C:L,8,0)</f>
        <v>#N/A</v>
      </c>
      <c r="S42" s="19" t="e">
        <f t="shared" si="5"/>
        <v>#VALUE!</v>
      </c>
      <c r="T42" s="18" t="e">
        <f>VLOOKUP(F42,D4数据库!C:L,9,0)</f>
        <v>#N/A</v>
      </c>
      <c r="U42" s="18" t="e">
        <f>VLOOKUP(F42,D4数据库!C:L,10,0)</f>
        <v>#N/A</v>
      </c>
      <c r="V42" s="18"/>
    </row>
    <row r="43" spans="1:22" x14ac:dyDescent="0.25">
      <c r="A43" s="22"/>
      <c r="B43" s="3"/>
      <c r="C43" s="3"/>
      <c r="D43" s="3"/>
      <c r="E43" s="18" t="e">
        <f t="shared" si="6"/>
        <v>#VALUE!</v>
      </c>
      <c r="F43" s="18" t="str">
        <f t="shared" si="7"/>
        <v/>
      </c>
      <c r="G43" s="18" t="e">
        <f t="shared" si="8"/>
        <v>#VALUE!</v>
      </c>
      <c r="H43" s="18" t="e">
        <f t="shared" si="9"/>
        <v>#VALUE!</v>
      </c>
      <c r="I43" s="18" t="e">
        <f>VLOOKUP(F43,D4数据库!C:L,2,0)</f>
        <v>#N/A</v>
      </c>
      <c r="J43" s="18" t="e">
        <f>VLOOKUP(F43,D4数据库!C:L,3,0)</f>
        <v>#N/A</v>
      </c>
      <c r="K43" s="19" t="e">
        <f t="shared" si="4"/>
        <v>#VALUE!</v>
      </c>
      <c r="L43" s="18" t="e">
        <f>VLOOKUP(F43,D4数据库!C:G,4,0)</f>
        <v>#N/A</v>
      </c>
      <c r="M43" s="18" t="e">
        <f>VLOOKUP(F43,D4数据库!C:L,5,0)</f>
        <v>#N/A</v>
      </c>
      <c r="N43" s="18"/>
      <c r="O43" s="18" t="e">
        <f>VLOOKUP(F43,D4数据库!C:L,6,0)</f>
        <v>#N/A</v>
      </c>
      <c r="P43" s="18" t="e">
        <f>VLOOKUP(F43,D4数据库!C:L,7,0)</f>
        <v>#N/A</v>
      </c>
      <c r="Q43" s="18" t="e">
        <f>VLOOKUP(E43,D4数据库!N:O,2,0)</f>
        <v>#VALUE!</v>
      </c>
      <c r="R43" s="18" t="e">
        <f>VLOOKUP(F43,D4数据库!C:L,8,0)</f>
        <v>#N/A</v>
      </c>
      <c r="S43" s="19" t="e">
        <f t="shared" si="5"/>
        <v>#VALUE!</v>
      </c>
      <c r="T43" s="18" t="e">
        <f>VLOOKUP(F43,D4数据库!C:L,9,0)</f>
        <v>#N/A</v>
      </c>
      <c r="U43" s="18" t="e">
        <f>VLOOKUP(F43,D4数据库!C:L,10,0)</f>
        <v>#N/A</v>
      </c>
      <c r="V43" s="18"/>
    </row>
    <row r="44" spans="1:22" x14ac:dyDescent="0.25">
      <c r="A44" s="22"/>
      <c r="B44" s="3"/>
      <c r="C44" s="3"/>
      <c r="D44" s="3"/>
      <c r="E44" s="18" t="e">
        <f t="shared" si="6"/>
        <v>#VALUE!</v>
      </c>
      <c r="F44" s="18" t="str">
        <f t="shared" si="7"/>
        <v/>
      </c>
      <c r="G44" s="18" t="e">
        <f t="shared" si="8"/>
        <v>#VALUE!</v>
      </c>
      <c r="H44" s="18" t="e">
        <f t="shared" si="9"/>
        <v>#VALUE!</v>
      </c>
      <c r="I44" s="18" t="e">
        <f>VLOOKUP(F44,D4数据库!C:L,2,0)</f>
        <v>#N/A</v>
      </c>
      <c r="J44" s="18" t="e">
        <f>VLOOKUP(F44,D4数据库!C:L,3,0)</f>
        <v>#N/A</v>
      </c>
      <c r="K44" s="19" t="e">
        <f t="shared" si="4"/>
        <v>#VALUE!</v>
      </c>
      <c r="L44" s="18" t="e">
        <f>VLOOKUP(F44,D4数据库!C:G,4,0)</f>
        <v>#N/A</v>
      </c>
      <c r="M44" s="18" t="e">
        <f>VLOOKUP(F44,D4数据库!C:L,5,0)</f>
        <v>#N/A</v>
      </c>
      <c r="N44" s="18"/>
      <c r="O44" s="18" t="e">
        <f>VLOOKUP(F44,D4数据库!C:L,6,0)</f>
        <v>#N/A</v>
      </c>
      <c r="P44" s="18" t="e">
        <f>VLOOKUP(F44,D4数据库!C:L,7,0)</f>
        <v>#N/A</v>
      </c>
      <c r="Q44" s="18" t="e">
        <f>VLOOKUP(E44,D4数据库!N:O,2,0)</f>
        <v>#VALUE!</v>
      </c>
      <c r="R44" s="18" t="e">
        <f>VLOOKUP(F44,D4数据库!C:L,8,0)</f>
        <v>#N/A</v>
      </c>
      <c r="S44" s="19" t="e">
        <f t="shared" si="5"/>
        <v>#VALUE!</v>
      </c>
      <c r="T44" s="18" t="e">
        <f>VLOOKUP(F44,D4数据库!C:L,9,0)</f>
        <v>#N/A</v>
      </c>
      <c r="U44" s="18" t="e">
        <f>VLOOKUP(F44,D4数据库!C:L,10,0)</f>
        <v>#N/A</v>
      </c>
      <c r="V44" s="18"/>
    </row>
    <row r="45" spans="1:22" x14ac:dyDescent="0.25">
      <c r="A45" s="22"/>
      <c r="B45" s="3"/>
      <c r="C45" s="3"/>
      <c r="D45" s="3"/>
      <c r="E45" s="18" t="e">
        <f t="shared" si="6"/>
        <v>#VALUE!</v>
      </c>
      <c r="F45" s="18" t="str">
        <f t="shared" si="7"/>
        <v/>
      </c>
      <c r="G45" s="18" t="e">
        <f t="shared" si="8"/>
        <v>#VALUE!</v>
      </c>
      <c r="H45" s="18" t="e">
        <f t="shared" si="9"/>
        <v>#VALUE!</v>
      </c>
      <c r="I45" s="18" t="e">
        <f>VLOOKUP(F45,D4数据库!C:L,2,0)</f>
        <v>#N/A</v>
      </c>
      <c r="J45" s="18" t="e">
        <f>VLOOKUP(F45,D4数据库!C:L,3,0)</f>
        <v>#N/A</v>
      </c>
      <c r="K45" s="19" t="e">
        <f t="shared" si="4"/>
        <v>#VALUE!</v>
      </c>
      <c r="L45" s="18" t="e">
        <f>VLOOKUP(F45,D4数据库!C:G,4,0)</f>
        <v>#N/A</v>
      </c>
      <c r="M45" s="18" t="e">
        <f>VLOOKUP(F45,D4数据库!C:L,5,0)</f>
        <v>#N/A</v>
      </c>
      <c r="N45" s="18"/>
      <c r="O45" s="18" t="e">
        <f>VLOOKUP(F45,D4数据库!C:L,6,0)</f>
        <v>#N/A</v>
      </c>
      <c r="P45" s="18" t="e">
        <f>VLOOKUP(F45,D4数据库!C:L,7,0)</f>
        <v>#N/A</v>
      </c>
      <c r="Q45" s="18" t="e">
        <f>VLOOKUP(E45,D4数据库!N:O,2,0)</f>
        <v>#VALUE!</v>
      </c>
      <c r="R45" s="18" t="e">
        <f>VLOOKUP(F45,D4数据库!C:L,8,0)</f>
        <v>#N/A</v>
      </c>
      <c r="S45" s="19" t="e">
        <f t="shared" si="5"/>
        <v>#VALUE!</v>
      </c>
      <c r="T45" s="18" t="e">
        <f>VLOOKUP(F45,D4数据库!C:L,9,0)</f>
        <v>#N/A</v>
      </c>
      <c r="U45" s="18" t="e">
        <f>VLOOKUP(F45,D4数据库!C:L,10,0)</f>
        <v>#N/A</v>
      </c>
      <c r="V45" s="18"/>
    </row>
    <row r="46" spans="1:22" x14ac:dyDescent="0.25">
      <c r="A46" s="22"/>
      <c r="B46" s="3"/>
      <c r="C46" s="3"/>
      <c r="D46" s="3"/>
      <c r="E46" s="18" t="e">
        <f t="shared" si="6"/>
        <v>#VALUE!</v>
      </c>
      <c r="F46" s="18" t="str">
        <f t="shared" si="7"/>
        <v/>
      </c>
      <c r="G46" s="18" t="e">
        <f t="shared" si="8"/>
        <v>#VALUE!</v>
      </c>
      <c r="H46" s="18" t="e">
        <f t="shared" si="9"/>
        <v>#VALUE!</v>
      </c>
      <c r="I46" s="18" t="e">
        <f>VLOOKUP(F46,D4数据库!C:L,2,0)</f>
        <v>#N/A</v>
      </c>
      <c r="J46" s="18" t="e">
        <f>VLOOKUP(F46,D4数据库!C:L,3,0)</f>
        <v>#N/A</v>
      </c>
      <c r="K46" s="19" t="e">
        <f t="shared" si="4"/>
        <v>#VALUE!</v>
      </c>
      <c r="L46" s="18" t="e">
        <f>VLOOKUP(F46,D4数据库!C:G,4,0)</f>
        <v>#N/A</v>
      </c>
      <c r="M46" s="18" t="e">
        <f>VLOOKUP(F46,D4数据库!C:L,5,0)</f>
        <v>#N/A</v>
      </c>
      <c r="N46" s="18"/>
      <c r="O46" s="18" t="e">
        <f>VLOOKUP(F46,D4数据库!C:L,6,0)</f>
        <v>#N/A</v>
      </c>
      <c r="P46" s="18" t="e">
        <f>VLOOKUP(F46,D4数据库!C:L,7,0)</f>
        <v>#N/A</v>
      </c>
      <c r="Q46" s="18" t="e">
        <f>VLOOKUP(E46,D4数据库!N:O,2,0)</f>
        <v>#VALUE!</v>
      </c>
      <c r="R46" s="18" t="e">
        <f>VLOOKUP(F46,D4数据库!C:L,8,0)</f>
        <v>#N/A</v>
      </c>
      <c r="S46" s="19" t="e">
        <f t="shared" si="5"/>
        <v>#VALUE!</v>
      </c>
      <c r="T46" s="18" t="e">
        <f>VLOOKUP(F46,D4数据库!C:L,9,0)</f>
        <v>#N/A</v>
      </c>
      <c r="U46" s="18" t="e">
        <f>VLOOKUP(F46,D4数据库!C:L,10,0)</f>
        <v>#N/A</v>
      </c>
      <c r="V46" s="18"/>
    </row>
    <row r="47" spans="1:22" x14ac:dyDescent="0.25">
      <c r="A47" s="22"/>
      <c r="B47" s="3"/>
      <c r="C47" s="3"/>
      <c r="D47" s="3"/>
      <c r="E47" s="18" t="e">
        <f t="shared" si="6"/>
        <v>#VALUE!</v>
      </c>
      <c r="F47" s="18" t="str">
        <f t="shared" si="7"/>
        <v/>
      </c>
      <c r="G47" s="18" t="e">
        <f t="shared" si="8"/>
        <v>#VALUE!</v>
      </c>
      <c r="H47" s="18" t="e">
        <f t="shared" si="9"/>
        <v>#VALUE!</v>
      </c>
      <c r="I47" s="18" t="e">
        <f>VLOOKUP(F47,D4数据库!C:L,2,0)</f>
        <v>#N/A</v>
      </c>
      <c r="J47" s="18" t="e">
        <f>VLOOKUP(F47,D4数据库!C:L,3,0)</f>
        <v>#N/A</v>
      </c>
      <c r="K47" s="19" t="e">
        <f t="shared" si="4"/>
        <v>#VALUE!</v>
      </c>
      <c r="L47" s="18" t="e">
        <f>VLOOKUP(F47,D4数据库!C:G,4,0)</f>
        <v>#N/A</v>
      </c>
      <c r="M47" s="18" t="e">
        <f>VLOOKUP(F47,D4数据库!C:L,5,0)</f>
        <v>#N/A</v>
      </c>
      <c r="N47" s="18"/>
      <c r="O47" s="18" t="e">
        <f>VLOOKUP(F47,D4数据库!C:L,6,0)</f>
        <v>#N/A</v>
      </c>
      <c r="P47" s="18" t="e">
        <f>VLOOKUP(F47,D4数据库!C:L,7,0)</f>
        <v>#N/A</v>
      </c>
      <c r="Q47" s="18" t="e">
        <f>VLOOKUP(E47,D4数据库!N:O,2,0)</f>
        <v>#VALUE!</v>
      </c>
      <c r="R47" s="18" t="e">
        <f>VLOOKUP(F47,D4数据库!C:L,8,0)</f>
        <v>#N/A</v>
      </c>
      <c r="S47" s="19" t="e">
        <f t="shared" si="5"/>
        <v>#VALUE!</v>
      </c>
      <c r="T47" s="18" t="e">
        <f>VLOOKUP(F47,D4数据库!C:L,9,0)</f>
        <v>#N/A</v>
      </c>
      <c r="U47" s="18" t="e">
        <f>VLOOKUP(F47,D4数据库!C:L,10,0)</f>
        <v>#N/A</v>
      </c>
      <c r="V47" s="18"/>
    </row>
    <row r="48" spans="1:22" x14ac:dyDescent="0.25">
      <c r="A48" s="22"/>
      <c r="B48" s="3"/>
      <c r="C48" s="3"/>
      <c r="D48" s="3"/>
      <c r="E48" s="18" t="e">
        <f t="shared" si="6"/>
        <v>#VALUE!</v>
      </c>
      <c r="F48" s="18" t="str">
        <f t="shared" si="7"/>
        <v/>
      </c>
      <c r="G48" s="18" t="e">
        <f t="shared" si="8"/>
        <v>#VALUE!</v>
      </c>
      <c r="H48" s="18" t="e">
        <f t="shared" si="9"/>
        <v>#VALUE!</v>
      </c>
      <c r="I48" s="18" t="e">
        <f>VLOOKUP(F48,D4数据库!C:L,2,0)</f>
        <v>#N/A</v>
      </c>
      <c r="J48" s="18" t="e">
        <f>VLOOKUP(F48,D4数据库!C:L,3,0)</f>
        <v>#N/A</v>
      </c>
      <c r="K48" s="19" t="e">
        <f t="shared" si="4"/>
        <v>#VALUE!</v>
      </c>
      <c r="L48" s="18" t="e">
        <f>VLOOKUP(F48,D4数据库!C:G,4,0)</f>
        <v>#N/A</v>
      </c>
      <c r="M48" s="18" t="e">
        <f>VLOOKUP(F48,D4数据库!C:L,5,0)</f>
        <v>#N/A</v>
      </c>
      <c r="N48" s="18"/>
      <c r="O48" s="18" t="e">
        <f>VLOOKUP(F48,D4数据库!C:L,6,0)</f>
        <v>#N/A</v>
      </c>
      <c r="P48" s="18" t="e">
        <f>VLOOKUP(F48,D4数据库!C:L,7,0)</f>
        <v>#N/A</v>
      </c>
      <c r="Q48" s="18" t="e">
        <f>VLOOKUP(E48,D4数据库!N:O,2,0)</f>
        <v>#VALUE!</v>
      </c>
      <c r="R48" s="18" t="e">
        <f>VLOOKUP(F48,D4数据库!C:L,8,0)</f>
        <v>#N/A</v>
      </c>
      <c r="S48" s="19" t="e">
        <f t="shared" si="5"/>
        <v>#VALUE!</v>
      </c>
      <c r="T48" s="18" t="e">
        <f>VLOOKUP(F48,D4数据库!C:L,9,0)</f>
        <v>#N/A</v>
      </c>
      <c r="U48" s="18" t="e">
        <f>VLOOKUP(F48,D4数据库!C:L,10,0)</f>
        <v>#N/A</v>
      </c>
      <c r="V48" s="18"/>
    </row>
    <row r="49" spans="1:22" x14ac:dyDescent="0.25">
      <c r="A49" s="22"/>
      <c r="B49" s="3"/>
      <c r="C49" s="3"/>
      <c r="D49" s="3"/>
      <c r="E49" s="18" t="e">
        <f t="shared" si="6"/>
        <v>#VALUE!</v>
      </c>
      <c r="F49" s="18" t="str">
        <f t="shared" si="7"/>
        <v/>
      </c>
      <c r="G49" s="18" t="e">
        <f t="shared" si="8"/>
        <v>#VALUE!</v>
      </c>
      <c r="H49" s="18" t="e">
        <f t="shared" si="9"/>
        <v>#VALUE!</v>
      </c>
      <c r="I49" s="18" t="e">
        <f>VLOOKUP(F49,D4数据库!C:L,2,0)</f>
        <v>#N/A</v>
      </c>
      <c r="J49" s="18" t="e">
        <f>VLOOKUP(F49,D4数据库!C:L,3,0)</f>
        <v>#N/A</v>
      </c>
      <c r="K49" s="19" t="e">
        <f t="shared" si="4"/>
        <v>#VALUE!</v>
      </c>
      <c r="L49" s="18" t="e">
        <f>VLOOKUP(F49,D4数据库!C:G,4,0)</f>
        <v>#N/A</v>
      </c>
      <c r="M49" s="18" t="e">
        <f>VLOOKUP(F49,D4数据库!C:L,5,0)</f>
        <v>#N/A</v>
      </c>
      <c r="N49" s="18"/>
      <c r="O49" s="18" t="e">
        <f>VLOOKUP(F49,D4数据库!C:L,6,0)</f>
        <v>#N/A</v>
      </c>
      <c r="P49" s="18" t="e">
        <f>VLOOKUP(F49,D4数据库!C:L,7,0)</f>
        <v>#N/A</v>
      </c>
      <c r="Q49" s="18" t="e">
        <f>VLOOKUP(E49,D4数据库!N:O,2,0)</f>
        <v>#VALUE!</v>
      </c>
      <c r="R49" s="18" t="e">
        <f>VLOOKUP(F49,D4数据库!C:L,8,0)</f>
        <v>#N/A</v>
      </c>
      <c r="S49" s="19" t="e">
        <f t="shared" si="5"/>
        <v>#VALUE!</v>
      </c>
      <c r="T49" s="18" t="e">
        <f>VLOOKUP(F49,D4数据库!C:L,9,0)</f>
        <v>#N/A</v>
      </c>
      <c r="U49" s="18" t="e">
        <f>VLOOKUP(F49,D4数据库!C:L,10,0)</f>
        <v>#N/A</v>
      </c>
      <c r="V49" s="18"/>
    </row>
    <row r="50" spans="1:22" x14ac:dyDescent="0.25">
      <c r="A50" s="22"/>
      <c r="B50" s="3"/>
      <c r="C50" s="3"/>
      <c r="D50" s="3"/>
      <c r="E50" s="18" t="e">
        <f t="shared" si="6"/>
        <v>#VALUE!</v>
      </c>
      <c r="F50" s="18" t="str">
        <f t="shared" si="7"/>
        <v/>
      </c>
      <c r="G50" s="18" t="e">
        <f t="shared" si="8"/>
        <v>#VALUE!</v>
      </c>
      <c r="H50" s="18" t="e">
        <f t="shared" si="9"/>
        <v>#VALUE!</v>
      </c>
      <c r="I50" s="18" t="e">
        <f>VLOOKUP(F50,D4数据库!C:L,2,0)</f>
        <v>#N/A</v>
      </c>
      <c r="J50" s="18" t="e">
        <f>VLOOKUP(F50,D4数据库!C:L,3,0)</f>
        <v>#N/A</v>
      </c>
      <c r="K50" s="19" t="e">
        <f t="shared" si="4"/>
        <v>#VALUE!</v>
      </c>
      <c r="L50" s="18" t="e">
        <f>VLOOKUP(F50,D4数据库!C:G,4,0)</f>
        <v>#N/A</v>
      </c>
      <c r="M50" s="18" t="e">
        <f>VLOOKUP(F50,D4数据库!C:L,5,0)</f>
        <v>#N/A</v>
      </c>
      <c r="N50" s="18"/>
      <c r="O50" s="18" t="e">
        <f>VLOOKUP(F50,D4数据库!C:L,6,0)</f>
        <v>#N/A</v>
      </c>
      <c r="P50" s="18" t="e">
        <f>VLOOKUP(F50,D4数据库!C:L,7,0)</f>
        <v>#N/A</v>
      </c>
      <c r="Q50" s="18" t="e">
        <f>VLOOKUP(E50,D4数据库!N:O,2,0)</f>
        <v>#VALUE!</v>
      </c>
      <c r="R50" s="18" t="e">
        <f>VLOOKUP(F50,D4数据库!C:L,8,0)</f>
        <v>#N/A</v>
      </c>
      <c r="S50" s="19" t="e">
        <f t="shared" si="5"/>
        <v>#VALUE!</v>
      </c>
      <c r="T50" s="18" t="e">
        <f>VLOOKUP(F50,D4数据库!C:L,9,0)</f>
        <v>#N/A</v>
      </c>
      <c r="U50" s="18" t="e">
        <f>VLOOKUP(F50,D4数据库!C:L,10,0)</f>
        <v>#N/A</v>
      </c>
      <c r="V50" s="18"/>
    </row>
    <row r="51" spans="1:22" x14ac:dyDescent="0.25">
      <c r="A51" s="22"/>
      <c r="B51" s="3"/>
      <c r="C51" s="3"/>
      <c r="D51" s="3"/>
      <c r="E51" s="18" t="e">
        <f t="shared" si="6"/>
        <v>#VALUE!</v>
      </c>
      <c r="F51" s="18" t="str">
        <f t="shared" si="7"/>
        <v/>
      </c>
      <c r="G51" s="18" t="e">
        <f t="shared" si="8"/>
        <v>#VALUE!</v>
      </c>
      <c r="H51" s="18" t="e">
        <f t="shared" si="9"/>
        <v>#VALUE!</v>
      </c>
      <c r="I51" s="18" t="e">
        <f>VLOOKUP(F51,D4数据库!C:L,2,0)</f>
        <v>#N/A</v>
      </c>
      <c r="J51" s="18" t="e">
        <f>VLOOKUP(F51,D4数据库!C:L,3,0)</f>
        <v>#N/A</v>
      </c>
      <c r="K51" s="19" t="e">
        <f t="shared" si="4"/>
        <v>#VALUE!</v>
      </c>
      <c r="L51" s="18" t="e">
        <f>VLOOKUP(F51,D4数据库!C:G,4,0)</f>
        <v>#N/A</v>
      </c>
      <c r="M51" s="18" t="e">
        <f>VLOOKUP(F51,D4数据库!C:L,5,0)</f>
        <v>#N/A</v>
      </c>
      <c r="N51" s="18"/>
      <c r="O51" s="18" t="e">
        <f>VLOOKUP(F51,D4数据库!C:L,6,0)</f>
        <v>#N/A</v>
      </c>
      <c r="P51" s="18" t="e">
        <f>VLOOKUP(F51,D4数据库!C:L,7,0)</f>
        <v>#N/A</v>
      </c>
      <c r="Q51" s="18" t="e">
        <f>VLOOKUP(E51,D4数据库!N:O,2,0)</f>
        <v>#VALUE!</v>
      </c>
      <c r="R51" s="18" t="e">
        <f>VLOOKUP(F51,D4数据库!C:L,8,0)</f>
        <v>#N/A</v>
      </c>
      <c r="S51" s="19" t="e">
        <f t="shared" si="5"/>
        <v>#VALUE!</v>
      </c>
      <c r="T51" s="18" t="e">
        <f>VLOOKUP(F51,D4数据库!C:L,9,0)</f>
        <v>#N/A</v>
      </c>
      <c r="U51" s="18" t="e">
        <f>VLOOKUP(F51,D4数据库!C:L,10,0)</f>
        <v>#N/A</v>
      </c>
      <c r="V51" s="18"/>
    </row>
    <row r="52" spans="1:22" x14ac:dyDescent="0.25">
      <c r="A52" s="22"/>
      <c r="B52" s="3"/>
      <c r="C52" s="3"/>
      <c r="D52" s="3"/>
      <c r="E52" s="18" t="e">
        <f t="shared" si="6"/>
        <v>#VALUE!</v>
      </c>
      <c r="F52" s="18" t="str">
        <f t="shared" si="7"/>
        <v/>
      </c>
      <c r="G52" s="18" t="e">
        <f t="shared" si="8"/>
        <v>#VALUE!</v>
      </c>
      <c r="H52" s="18" t="e">
        <f t="shared" si="9"/>
        <v>#VALUE!</v>
      </c>
      <c r="I52" s="18" t="e">
        <f>VLOOKUP(F52,D4数据库!C:L,2,0)</f>
        <v>#N/A</v>
      </c>
      <c r="J52" s="18" t="e">
        <f>VLOOKUP(F52,D4数据库!C:L,3,0)</f>
        <v>#N/A</v>
      </c>
      <c r="K52" s="19" t="e">
        <f t="shared" si="4"/>
        <v>#VALUE!</v>
      </c>
      <c r="L52" s="18" t="e">
        <f>VLOOKUP(F52,D4数据库!C:G,4,0)</f>
        <v>#N/A</v>
      </c>
      <c r="M52" s="18" t="e">
        <f>VLOOKUP(F52,D4数据库!C:L,5,0)</f>
        <v>#N/A</v>
      </c>
      <c r="N52" s="18"/>
      <c r="O52" s="18" t="e">
        <f>VLOOKUP(F52,D4数据库!C:L,6,0)</f>
        <v>#N/A</v>
      </c>
      <c r="P52" s="18" t="e">
        <f>VLOOKUP(F52,D4数据库!C:L,7,0)</f>
        <v>#N/A</v>
      </c>
      <c r="Q52" s="18" t="e">
        <f>VLOOKUP(E52,D4数据库!N:O,2,0)</f>
        <v>#VALUE!</v>
      </c>
      <c r="R52" s="18" t="e">
        <f>VLOOKUP(F52,D4数据库!C:L,8,0)</f>
        <v>#N/A</v>
      </c>
      <c r="S52" s="19" t="e">
        <f t="shared" si="5"/>
        <v>#VALUE!</v>
      </c>
      <c r="T52" s="18" t="e">
        <f>VLOOKUP(F52,D4数据库!C:L,9,0)</f>
        <v>#N/A</v>
      </c>
      <c r="U52" s="18" t="e">
        <f>VLOOKUP(F52,D4数据库!C:L,10,0)</f>
        <v>#N/A</v>
      </c>
      <c r="V52" s="18"/>
    </row>
    <row r="53" spans="1:22" x14ac:dyDescent="0.25">
      <c r="A53" s="22"/>
      <c r="B53" s="3"/>
      <c r="C53" s="3"/>
      <c r="D53" s="3"/>
      <c r="E53" s="18" t="e">
        <f t="shared" si="6"/>
        <v>#VALUE!</v>
      </c>
      <c r="F53" s="18" t="str">
        <f t="shared" si="7"/>
        <v/>
      </c>
      <c r="G53" s="18" t="e">
        <f t="shared" si="8"/>
        <v>#VALUE!</v>
      </c>
      <c r="H53" s="18" t="e">
        <f t="shared" si="9"/>
        <v>#VALUE!</v>
      </c>
      <c r="I53" s="18" t="e">
        <f>VLOOKUP(F53,D4数据库!C:L,2,0)</f>
        <v>#N/A</v>
      </c>
      <c r="J53" s="18" t="e">
        <f>VLOOKUP(F53,D4数据库!C:L,3,0)</f>
        <v>#N/A</v>
      </c>
      <c r="K53" s="19" t="e">
        <f t="shared" si="4"/>
        <v>#VALUE!</v>
      </c>
      <c r="L53" s="18" t="e">
        <f>VLOOKUP(F53,D4数据库!C:G,4,0)</f>
        <v>#N/A</v>
      </c>
      <c r="M53" s="18" t="e">
        <f>VLOOKUP(F53,D4数据库!C:L,5,0)</f>
        <v>#N/A</v>
      </c>
      <c r="N53" s="18"/>
      <c r="O53" s="18" t="e">
        <f>VLOOKUP(F53,D4数据库!C:L,6,0)</f>
        <v>#N/A</v>
      </c>
      <c r="P53" s="18" t="e">
        <f>VLOOKUP(F53,D4数据库!C:L,7,0)</f>
        <v>#N/A</v>
      </c>
      <c r="Q53" s="18" t="e">
        <f>VLOOKUP(E53,D4数据库!N:O,2,0)</f>
        <v>#VALUE!</v>
      </c>
      <c r="R53" s="18" t="e">
        <f>VLOOKUP(F53,D4数据库!C:L,8,0)</f>
        <v>#N/A</v>
      </c>
      <c r="S53" s="19" t="e">
        <f t="shared" si="5"/>
        <v>#VALUE!</v>
      </c>
      <c r="T53" s="18" t="e">
        <f>VLOOKUP(F53,D4数据库!C:L,9,0)</f>
        <v>#N/A</v>
      </c>
      <c r="U53" s="18" t="e">
        <f>VLOOKUP(F53,D4数据库!C:L,10,0)</f>
        <v>#N/A</v>
      </c>
      <c r="V53" s="18"/>
    </row>
    <row r="54" spans="1:22" x14ac:dyDescent="0.25">
      <c r="A54" s="22"/>
      <c r="B54" s="3"/>
      <c r="C54" s="3"/>
      <c r="D54" s="3"/>
      <c r="E54" s="18" t="e">
        <f t="shared" si="6"/>
        <v>#VALUE!</v>
      </c>
      <c r="F54" s="18" t="str">
        <f t="shared" si="7"/>
        <v/>
      </c>
      <c r="G54" s="18" t="e">
        <f t="shared" si="8"/>
        <v>#VALUE!</v>
      </c>
      <c r="H54" s="18" t="e">
        <f t="shared" si="9"/>
        <v>#VALUE!</v>
      </c>
      <c r="I54" s="18" t="e">
        <f>VLOOKUP(F54,D4数据库!C:L,2,0)</f>
        <v>#N/A</v>
      </c>
      <c r="J54" s="18" t="e">
        <f>VLOOKUP(F54,D4数据库!C:L,3,0)</f>
        <v>#N/A</v>
      </c>
      <c r="K54" s="19" t="e">
        <f t="shared" si="4"/>
        <v>#VALUE!</v>
      </c>
      <c r="L54" s="18" t="e">
        <f>VLOOKUP(F54,D4数据库!C:G,4,0)</f>
        <v>#N/A</v>
      </c>
      <c r="M54" s="18" t="e">
        <f>VLOOKUP(F54,D4数据库!C:L,5,0)</f>
        <v>#N/A</v>
      </c>
      <c r="N54" s="18"/>
      <c r="O54" s="18" t="e">
        <f>VLOOKUP(F54,D4数据库!C:L,6,0)</f>
        <v>#N/A</v>
      </c>
      <c r="P54" s="18" t="e">
        <f>VLOOKUP(F54,D4数据库!C:L,7,0)</f>
        <v>#N/A</v>
      </c>
      <c r="Q54" s="18" t="e">
        <f>VLOOKUP(E54,D4数据库!N:O,2,0)</f>
        <v>#VALUE!</v>
      </c>
      <c r="R54" s="18" t="e">
        <f>VLOOKUP(F54,D4数据库!C:L,8,0)</f>
        <v>#N/A</v>
      </c>
      <c r="S54" s="19" t="e">
        <f t="shared" si="5"/>
        <v>#VALUE!</v>
      </c>
      <c r="T54" s="18" t="e">
        <f>VLOOKUP(F54,D4数据库!C:L,9,0)</f>
        <v>#N/A</v>
      </c>
      <c r="U54" s="18" t="e">
        <f>VLOOKUP(F54,D4数据库!C:L,10,0)</f>
        <v>#N/A</v>
      </c>
      <c r="V54" s="18"/>
    </row>
    <row r="55" spans="1:22" x14ac:dyDescent="0.25">
      <c r="A55" s="22"/>
      <c r="B55" s="3"/>
      <c r="C55" s="3"/>
      <c r="D55" s="3"/>
      <c r="E55" s="18" t="e">
        <f t="shared" si="6"/>
        <v>#VALUE!</v>
      </c>
      <c r="F55" s="18" t="str">
        <f t="shared" si="7"/>
        <v/>
      </c>
      <c r="G55" s="18" t="e">
        <f t="shared" si="8"/>
        <v>#VALUE!</v>
      </c>
      <c r="H55" s="18" t="e">
        <f t="shared" si="9"/>
        <v>#VALUE!</v>
      </c>
      <c r="I55" s="18" t="e">
        <f>VLOOKUP(F55,D4数据库!C:L,2,0)</f>
        <v>#N/A</v>
      </c>
      <c r="J55" s="18" t="e">
        <f>VLOOKUP(F55,D4数据库!C:L,3,0)</f>
        <v>#N/A</v>
      </c>
      <c r="K55" s="19" t="e">
        <f t="shared" si="4"/>
        <v>#VALUE!</v>
      </c>
      <c r="L55" s="18" t="e">
        <f>VLOOKUP(F55,D4数据库!C:G,4,0)</f>
        <v>#N/A</v>
      </c>
      <c r="M55" s="18" t="e">
        <f>VLOOKUP(F55,D4数据库!C:L,5,0)</f>
        <v>#N/A</v>
      </c>
      <c r="N55" s="18"/>
      <c r="O55" s="18" t="e">
        <f>VLOOKUP(F55,D4数据库!C:L,6,0)</f>
        <v>#N/A</v>
      </c>
      <c r="P55" s="18" t="e">
        <f>VLOOKUP(F55,D4数据库!C:L,7,0)</f>
        <v>#N/A</v>
      </c>
      <c r="Q55" s="18" t="e">
        <f>VLOOKUP(E55,D4数据库!N:O,2,0)</f>
        <v>#VALUE!</v>
      </c>
      <c r="R55" s="18" t="e">
        <f>VLOOKUP(F55,D4数据库!C:L,8,0)</f>
        <v>#N/A</v>
      </c>
      <c r="S55" s="19" t="e">
        <f t="shared" si="5"/>
        <v>#VALUE!</v>
      </c>
      <c r="T55" s="18" t="e">
        <f>VLOOKUP(F55,D4数据库!C:L,9,0)</f>
        <v>#N/A</v>
      </c>
      <c r="U55" s="18" t="e">
        <f>VLOOKUP(F55,D4数据库!C:L,10,0)</f>
        <v>#N/A</v>
      </c>
      <c r="V55" s="18"/>
    </row>
    <row r="56" spans="1:22" x14ac:dyDescent="0.25">
      <c r="A56" s="22"/>
      <c r="B56" s="3"/>
      <c r="C56" s="3"/>
      <c r="D56" s="3"/>
      <c r="E56" s="18" t="e">
        <f t="shared" si="6"/>
        <v>#VALUE!</v>
      </c>
      <c r="F56" s="18" t="str">
        <f t="shared" si="7"/>
        <v/>
      </c>
      <c r="G56" s="18" t="e">
        <f t="shared" si="8"/>
        <v>#VALUE!</v>
      </c>
      <c r="H56" s="18" t="e">
        <f t="shared" si="9"/>
        <v>#VALUE!</v>
      </c>
      <c r="I56" s="18" t="e">
        <f>VLOOKUP(F56,D4数据库!C:L,2,0)</f>
        <v>#N/A</v>
      </c>
      <c r="J56" s="18" t="e">
        <f>VLOOKUP(F56,D4数据库!C:L,3,0)</f>
        <v>#N/A</v>
      </c>
      <c r="K56" s="19" t="e">
        <f t="shared" si="4"/>
        <v>#VALUE!</v>
      </c>
      <c r="L56" s="18" t="e">
        <f>VLOOKUP(F56,D4数据库!C:G,4,0)</f>
        <v>#N/A</v>
      </c>
      <c r="M56" s="18" t="e">
        <f>VLOOKUP(F56,D4数据库!C:L,5,0)</f>
        <v>#N/A</v>
      </c>
      <c r="N56" s="18"/>
      <c r="O56" s="18" t="e">
        <f>VLOOKUP(F56,D4数据库!C:L,6,0)</f>
        <v>#N/A</v>
      </c>
      <c r="P56" s="18" t="e">
        <f>VLOOKUP(F56,D4数据库!C:L,7,0)</f>
        <v>#N/A</v>
      </c>
      <c r="Q56" s="18" t="e">
        <f>VLOOKUP(E56,D4数据库!N:O,2,0)</f>
        <v>#VALUE!</v>
      </c>
      <c r="R56" s="18" t="e">
        <f>VLOOKUP(F56,D4数据库!C:L,8,0)</f>
        <v>#N/A</v>
      </c>
      <c r="S56" s="19" t="e">
        <f t="shared" si="5"/>
        <v>#VALUE!</v>
      </c>
      <c r="T56" s="18" t="e">
        <f>VLOOKUP(F56,D4数据库!C:L,9,0)</f>
        <v>#N/A</v>
      </c>
      <c r="U56" s="18" t="e">
        <f>VLOOKUP(F56,D4数据库!C:L,10,0)</f>
        <v>#N/A</v>
      </c>
      <c r="V56" s="18"/>
    </row>
    <row r="57" spans="1:22" x14ac:dyDescent="0.25">
      <c r="A57" s="22"/>
      <c r="B57" s="3"/>
      <c r="C57" s="3"/>
      <c r="D57" s="3"/>
      <c r="E57" s="18" t="e">
        <f t="shared" si="6"/>
        <v>#VALUE!</v>
      </c>
      <c r="F57" s="18" t="str">
        <f t="shared" si="7"/>
        <v/>
      </c>
      <c r="G57" s="18" t="e">
        <f t="shared" si="8"/>
        <v>#VALUE!</v>
      </c>
      <c r="H57" s="18" t="e">
        <f t="shared" si="9"/>
        <v>#VALUE!</v>
      </c>
      <c r="I57" s="18" t="e">
        <f>VLOOKUP(F57,D4数据库!C:L,2,0)</f>
        <v>#N/A</v>
      </c>
      <c r="J57" s="18" t="e">
        <f>VLOOKUP(F57,D4数据库!C:L,3,0)</f>
        <v>#N/A</v>
      </c>
      <c r="K57" s="19" t="e">
        <f t="shared" si="4"/>
        <v>#VALUE!</v>
      </c>
      <c r="L57" s="18" t="e">
        <f>VLOOKUP(F57,D4数据库!C:G,4,0)</f>
        <v>#N/A</v>
      </c>
      <c r="M57" s="18" t="e">
        <f>VLOOKUP(F57,D4数据库!C:L,5,0)</f>
        <v>#N/A</v>
      </c>
      <c r="N57" s="18"/>
      <c r="O57" s="18" t="e">
        <f>VLOOKUP(F57,D4数据库!C:L,6,0)</f>
        <v>#N/A</v>
      </c>
      <c r="P57" s="18" t="e">
        <f>VLOOKUP(F57,D4数据库!C:L,7,0)</f>
        <v>#N/A</v>
      </c>
      <c r="Q57" s="18" t="e">
        <f>VLOOKUP(E57,D4数据库!N:O,2,0)</f>
        <v>#VALUE!</v>
      </c>
      <c r="R57" s="18" t="e">
        <f>VLOOKUP(F57,D4数据库!C:L,8,0)</f>
        <v>#N/A</v>
      </c>
      <c r="S57" s="19" t="e">
        <f t="shared" si="5"/>
        <v>#VALUE!</v>
      </c>
      <c r="T57" s="18" t="e">
        <f>VLOOKUP(F57,D4数据库!C:L,9,0)</f>
        <v>#N/A</v>
      </c>
      <c r="U57" s="18" t="e">
        <f>VLOOKUP(F57,D4数据库!C:L,10,0)</f>
        <v>#N/A</v>
      </c>
      <c r="V57" s="18"/>
    </row>
    <row r="58" spans="1:22" x14ac:dyDescent="0.25">
      <c r="A58" s="22"/>
      <c r="B58" s="3"/>
      <c r="C58" s="3"/>
      <c r="D58" s="3"/>
      <c r="E58" s="18" t="e">
        <f t="shared" si="6"/>
        <v>#VALUE!</v>
      </c>
      <c r="F58" s="18" t="str">
        <f t="shared" si="7"/>
        <v/>
      </c>
      <c r="G58" s="18" t="e">
        <f t="shared" si="8"/>
        <v>#VALUE!</v>
      </c>
      <c r="H58" s="18" t="e">
        <f t="shared" si="9"/>
        <v>#VALUE!</v>
      </c>
      <c r="I58" s="18" t="e">
        <f>VLOOKUP(F58,D4数据库!C:L,2,0)</f>
        <v>#N/A</v>
      </c>
      <c r="J58" s="18" t="e">
        <f>VLOOKUP(F58,D4数据库!C:L,3,0)</f>
        <v>#N/A</v>
      </c>
      <c r="K58" s="19" t="e">
        <f t="shared" si="4"/>
        <v>#VALUE!</v>
      </c>
      <c r="L58" s="18" t="e">
        <f>VLOOKUP(F58,D4数据库!C:G,4,0)</f>
        <v>#N/A</v>
      </c>
      <c r="M58" s="18" t="e">
        <f>VLOOKUP(F58,D4数据库!C:L,5,0)</f>
        <v>#N/A</v>
      </c>
      <c r="N58" s="18"/>
      <c r="O58" s="18" t="e">
        <f>VLOOKUP(F58,D4数据库!C:L,6,0)</f>
        <v>#N/A</v>
      </c>
      <c r="P58" s="18" t="e">
        <f>VLOOKUP(F58,D4数据库!C:L,7,0)</f>
        <v>#N/A</v>
      </c>
      <c r="Q58" s="18" t="e">
        <f>VLOOKUP(E58,D4数据库!N:O,2,0)</f>
        <v>#VALUE!</v>
      </c>
      <c r="R58" s="18" t="e">
        <f>VLOOKUP(F58,D4数据库!C:L,8,0)</f>
        <v>#N/A</v>
      </c>
      <c r="S58" s="19" t="e">
        <f t="shared" si="5"/>
        <v>#VALUE!</v>
      </c>
      <c r="T58" s="18" t="e">
        <f>VLOOKUP(F58,D4数据库!C:L,9,0)</f>
        <v>#N/A</v>
      </c>
      <c r="U58" s="18" t="e">
        <f>VLOOKUP(F58,D4数据库!C:L,10,0)</f>
        <v>#N/A</v>
      </c>
      <c r="V58" s="18"/>
    </row>
    <row r="59" spans="1:22" x14ac:dyDescent="0.25">
      <c r="A59" s="22"/>
      <c r="B59" s="3"/>
      <c r="C59" s="3"/>
      <c r="D59" s="3"/>
      <c r="E59" s="18" t="e">
        <f t="shared" si="6"/>
        <v>#VALUE!</v>
      </c>
      <c r="F59" s="18" t="str">
        <f t="shared" si="7"/>
        <v/>
      </c>
      <c r="G59" s="18" t="e">
        <f t="shared" si="8"/>
        <v>#VALUE!</v>
      </c>
      <c r="H59" s="18" t="e">
        <f t="shared" si="9"/>
        <v>#VALUE!</v>
      </c>
      <c r="I59" s="18" t="e">
        <f>VLOOKUP(F59,D4数据库!C:L,2,0)</f>
        <v>#N/A</v>
      </c>
      <c r="J59" s="18" t="e">
        <f>VLOOKUP(F59,D4数据库!C:L,3,0)</f>
        <v>#N/A</v>
      </c>
      <c r="K59" s="19" t="e">
        <f t="shared" si="4"/>
        <v>#VALUE!</v>
      </c>
      <c r="L59" s="18" t="e">
        <f>VLOOKUP(F59,D4数据库!C:G,4,0)</f>
        <v>#N/A</v>
      </c>
      <c r="M59" s="18" t="e">
        <f>VLOOKUP(F59,D4数据库!C:L,5,0)</f>
        <v>#N/A</v>
      </c>
      <c r="N59" s="18"/>
      <c r="O59" s="18" t="e">
        <f>VLOOKUP(F59,D4数据库!C:L,6,0)</f>
        <v>#N/A</v>
      </c>
      <c r="P59" s="18" t="e">
        <f>VLOOKUP(F59,D4数据库!C:L,7,0)</f>
        <v>#N/A</v>
      </c>
      <c r="Q59" s="18" t="e">
        <f>VLOOKUP(E59,D4数据库!N:O,2,0)</f>
        <v>#VALUE!</v>
      </c>
      <c r="R59" s="18" t="e">
        <f>VLOOKUP(F59,D4数据库!C:L,8,0)</f>
        <v>#N/A</v>
      </c>
      <c r="S59" s="19" t="e">
        <f t="shared" si="5"/>
        <v>#VALUE!</v>
      </c>
      <c r="T59" s="18" t="e">
        <f>VLOOKUP(F59,D4数据库!C:L,9,0)</f>
        <v>#N/A</v>
      </c>
      <c r="U59" s="18" t="e">
        <f>VLOOKUP(F59,D4数据库!C:L,10,0)</f>
        <v>#N/A</v>
      </c>
      <c r="V59" s="18"/>
    </row>
    <row r="60" spans="1:22" x14ac:dyDescent="0.25">
      <c r="A60" s="22"/>
      <c r="B60" s="3"/>
      <c r="C60" s="3"/>
      <c r="D60" s="3"/>
      <c r="E60" s="18" t="e">
        <f t="shared" si="6"/>
        <v>#VALUE!</v>
      </c>
      <c r="F60" s="18" t="str">
        <f t="shared" si="7"/>
        <v/>
      </c>
      <c r="G60" s="18" t="e">
        <f t="shared" si="8"/>
        <v>#VALUE!</v>
      </c>
      <c r="H60" s="18" t="e">
        <f t="shared" si="9"/>
        <v>#VALUE!</v>
      </c>
      <c r="I60" s="18" t="e">
        <f>VLOOKUP(F60,D4数据库!C:L,2,0)</f>
        <v>#N/A</v>
      </c>
      <c r="J60" s="18" t="e">
        <f>VLOOKUP(F60,D4数据库!C:L,3,0)</f>
        <v>#N/A</v>
      </c>
      <c r="K60" s="19" t="e">
        <f t="shared" si="4"/>
        <v>#VALUE!</v>
      </c>
      <c r="L60" s="18" t="e">
        <f>VLOOKUP(F60,D4数据库!C:G,4,0)</f>
        <v>#N/A</v>
      </c>
      <c r="M60" s="18" t="e">
        <f>VLOOKUP(F60,D4数据库!C:L,5,0)</f>
        <v>#N/A</v>
      </c>
      <c r="N60" s="18"/>
      <c r="O60" s="18" t="e">
        <f>VLOOKUP(F60,D4数据库!C:L,6,0)</f>
        <v>#N/A</v>
      </c>
      <c r="P60" s="18" t="e">
        <f>VLOOKUP(F60,D4数据库!C:L,7,0)</f>
        <v>#N/A</v>
      </c>
      <c r="Q60" s="18" t="e">
        <f>VLOOKUP(E60,D4数据库!N:O,2,0)</f>
        <v>#VALUE!</v>
      </c>
      <c r="R60" s="18" t="e">
        <f>VLOOKUP(F60,D4数据库!C:L,8,0)</f>
        <v>#N/A</v>
      </c>
      <c r="S60" s="19" t="e">
        <f t="shared" si="5"/>
        <v>#VALUE!</v>
      </c>
      <c r="T60" s="18" t="e">
        <f>VLOOKUP(F60,D4数据库!C:L,9,0)</f>
        <v>#N/A</v>
      </c>
      <c r="U60" s="18" t="e">
        <f>VLOOKUP(F60,D4数据库!C:L,10,0)</f>
        <v>#N/A</v>
      </c>
      <c r="V60" s="18"/>
    </row>
    <row r="61" spans="1:22" x14ac:dyDescent="0.25">
      <c r="A61" s="22"/>
      <c r="B61" s="3"/>
      <c r="C61" s="3"/>
      <c r="D61" s="3"/>
      <c r="E61" s="18" t="e">
        <f t="shared" si="6"/>
        <v>#VALUE!</v>
      </c>
      <c r="F61" s="18" t="str">
        <f t="shared" si="7"/>
        <v/>
      </c>
      <c r="G61" s="18" t="e">
        <f t="shared" si="8"/>
        <v>#VALUE!</v>
      </c>
      <c r="H61" s="18" t="e">
        <f t="shared" si="9"/>
        <v>#VALUE!</v>
      </c>
      <c r="I61" s="18" t="e">
        <f>VLOOKUP(F61,D4数据库!C:L,2,0)</f>
        <v>#N/A</v>
      </c>
      <c r="J61" s="18" t="e">
        <f>VLOOKUP(F61,D4数据库!C:L,3,0)</f>
        <v>#N/A</v>
      </c>
      <c r="K61" s="19" t="e">
        <f t="shared" si="4"/>
        <v>#VALUE!</v>
      </c>
      <c r="L61" s="18" t="e">
        <f>VLOOKUP(F61,D4数据库!C:G,4,0)</f>
        <v>#N/A</v>
      </c>
      <c r="M61" s="18" t="e">
        <f>VLOOKUP(F61,D4数据库!C:L,5,0)</f>
        <v>#N/A</v>
      </c>
      <c r="N61" s="18"/>
      <c r="O61" s="18" t="e">
        <f>VLOOKUP(F61,D4数据库!C:L,6,0)</f>
        <v>#N/A</v>
      </c>
      <c r="P61" s="18" t="e">
        <f>VLOOKUP(F61,D4数据库!C:L,7,0)</f>
        <v>#N/A</v>
      </c>
      <c r="Q61" s="18" t="e">
        <f>VLOOKUP(E61,D4数据库!N:O,2,0)</f>
        <v>#VALUE!</v>
      </c>
      <c r="R61" s="18" t="e">
        <f>VLOOKUP(F61,D4数据库!C:L,8,0)</f>
        <v>#N/A</v>
      </c>
      <c r="S61" s="19" t="e">
        <f t="shared" si="5"/>
        <v>#VALUE!</v>
      </c>
      <c r="T61" s="18" t="e">
        <f>VLOOKUP(F61,D4数据库!C:L,9,0)</f>
        <v>#N/A</v>
      </c>
      <c r="U61" s="18" t="e">
        <f>VLOOKUP(F61,D4数据库!C:L,10,0)</f>
        <v>#N/A</v>
      </c>
      <c r="V61" s="18"/>
    </row>
    <row r="62" spans="1:22" x14ac:dyDescent="0.25">
      <c r="A62" s="22"/>
      <c r="B62" s="3"/>
      <c r="C62" s="3"/>
      <c r="D62" s="3"/>
      <c r="E62" s="18" t="e">
        <f t="shared" si="6"/>
        <v>#VALUE!</v>
      </c>
      <c r="F62" s="18" t="str">
        <f t="shared" si="7"/>
        <v/>
      </c>
      <c r="G62" s="18" t="e">
        <f t="shared" si="8"/>
        <v>#VALUE!</v>
      </c>
      <c r="H62" s="18" t="e">
        <f t="shared" si="9"/>
        <v>#VALUE!</v>
      </c>
      <c r="I62" s="18" t="e">
        <f>VLOOKUP(F62,D4数据库!C:L,2,0)</f>
        <v>#N/A</v>
      </c>
      <c r="J62" s="18" t="e">
        <f>VLOOKUP(F62,D4数据库!C:L,3,0)</f>
        <v>#N/A</v>
      </c>
      <c r="K62" s="19" t="e">
        <f t="shared" si="4"/>
        <v>#VALUE!</v>
      </c>
      <c r="L62" s="18" t="e">
        <f>VLOOKUP(F62,D4数据库!C:G,4,0)</f>
        <v>#N/A</v>
      </c>
      <c r="M62" s="18" t="e">
        <f>VLOOKUP(F62,D4数据库!C:L,5,0)</f>
        <v>#N/A</v>
      </c>
      <c r="N62" s="18"/>
      <c r="O62" s="18" t="e">
        <f>VLOOKUP(F62,D4数据库!C:L,6,0)</f>
        <v>#N/A</v>
      </c>
      <c r="P62" s="18" t="e">
        <f>VLOOKUP(F62,D4数据库!C:L,7,0)</f>
        <v>#N/A</v>
      </c>
      <c r="Q62" s="18" t="e">
        <f>VLOOKUP(E62,D4数据库!N:O,2,0)</f>
        <v>#VALUE!</v>
      </c>
      <c r="R62" s="18" t="e">
        <f>VLOOKUP(F62,D4数据库!C:L,8,0)</f>
        <v>#N/A</v>
      </c>
      <c r="S62" s="19" t="e">
        <f t="shared" si="5"/>
        <v>#VALUE!</v>
      </c>
      <c r="T62" s="18" t="e">
        <f>VLOOKUP(F62,D4数据库!C:L,9,0)</f>
        <v>#N/A</v>
      </c>
      <c r="U62" s="18" t="e">
        <f>VLOOKUP(F62,D4数据库!C:L,10,0)</f>
        <v>#N/A</v>
      </c>
      <c r="V62" s="18"/>
    </row>
    <row r="63" spans="1:22" x14ac:dyDescent="0.25">
      <c r="A63" s="22"/>
      <c r="B63" s="3"/>
      <c r="C63" s="3"/>
      <c r="D63" s="3"/>
      <c r="E63" s="18" t="e">
        <f t="shared" si="6"/>
        <v>#VALUE!</v>
      </c>
      <c r="F63" s="18" t="str">
        <f t="shared" si="7"/>
        <v/>
      </c>
      <c r="G63" s="18" t="e">
        <f t="shared" si="8"/>
        <v>#VALUE!</v>
      </c>
      <c r="H63" s="18" t="e">
        <f t="shared" si="9"/>
        <v>#VALUE!</v>
      </c>
      <c r="I63" s="18" t="e">
        <f>VLOOKUP(F63,D4数据库!C:L,2,0)</f>
        <v>#N/A</v>
      </c>
      <c r="J63" s="18" t="e">
        <f>VLOOKUP(F63,D4数据库!C:L,3,0)</f>
        <v>#N/A</v>
      </c>
      <c r="K63" s="19" t="e">
        <f t="shared" si="4"/>
        <v>#VALUE!</v>
      </c>
      <c r="L63" s="18" t="e">
        <f>VLOOKUP(F63,D4数据库!C:G,4,0)</f>
        <v>#N/A</v>
      </c>
      <c r="M63" s="18" t="e">
        <f>VLOOKUP(F63,D4数据库!C:L,5,0)</f>
        <v>#N/A</v>
      </c>
      <c r="N63" s="18"/>
      <c r="O63" s="18" t="e">
        <f>VLOOKUP(F63,D4数据库!C:L,6,0)</f>
        <v>#N/A</v>
      </c>
      <c r="P63" s="18" t="e">
        <f>VLOOKUP(F63,D4数据库!C:L,7,0)</f>
        <v>#N/A</v>
      </c>
      <c r="Q63" s="18" t="e">
        <f>VLOOKUP(E63,D4数据库!N:O,2,0)</f>
        <v>#VALUE!</v>
      </c>
      <c r="R63" s="18" t="e">
        <f>VLOOKUP(F63,D4数据库!C:L,8,0)</f>
        <v>#N/A</v>
      </c>
      <c r="S63" s="19" t="e">
        <f t="shared" si="5"/>
        <v>#VALUE!</v>
      </c>
      <c r="T63" s="18" t="e">
        <f>VLOOKUP(F63,D4数据库!C:L,9,0)</f>
        <v>#N/A</v>
      </c>
      <c r="U63" s="18" t="e">
        <f>VLOOKUP(F63,D4数据库!C:L,10,0)</f>
        <v>#N/A</v>
      </c>
      <c r="V63" s="18"/>
    </row>
    <row r="64" spans="1:22" x14ac:dyDescent="0.25">
      <c r="A64" s="22"/>
      <c r="B64" s="3"/>
      <c r="C64" s="3"/>
      <c r="D64" s="3"/>
      <c r="E64" s="18" t="e">
        <f t="shared" si="6"/>
        <v>#VALUE!</v>
      </c>
      <c r="F64" s="18" t="str">
        <f t="shared" si="7"/>
        <v/>
      </c>
      <c r="G64" s="18" t="e">
        <f t="shared" si="8"/>
        <v>#VALUE!</v>
      </c>
      <c r="H64" s="18" t="e">
        <f t="shared" si="9"/>
        <v>#VALUE!</v>
      </c>
      <c r="I64" s="18" t="e">
        <f>VLOOKUP(F64,D4数据库!C:L,2,0)</f>
        <v>#N/A</v>
      </c>
      <c r="J64" s="18" t="e">
        <f>VLOOKUP(F64,D4数据库!C:L,3,0)</f>
        <v>#N/A</v>
      </c>
      <c r="K64" s="19" t="e">
        <f t="shared" si="4"/>
        <v>#VALUE!</v>
      </c>
      <c r="L64" s="18" t="e">
        <f>VLOOKUP(F64,D4数据库!C:G,4,0)</f>
        <v>#N/A</v>
      </c>
      <c r="M64" s="18" t="e">
        <f>VLOOKUP(F64,D4数据库!C:L,5,0)</f>
        <v>#N/A</v>
      </c>
      <c r="N64" s="18"/>
      <c r="O64" s="18" t="e">
        <f>VLOOKUP(F64,D4数据库!C:L,6,0)</f>
        <v>#N/A</v>
      </c>
      <c r="P64" s="18" t="e">
        <f>VLOOKUP(F64,D4数据库!C:L,7,0)</f>
        <v>#N/A</v>
      </c>
      <c r="Q64" s="18" t="e">
        <f>VLOOKUP(E64,D4数据库!N:O,2,0)</f>
        <v>#VALUE!</v>
      </c>
      <c r="R64" s="18" t="e">
        <f>VLOOKUP(F64,D4数据库!C:L,8,0)</f>
        <v>#N/A</v>
      </c>
      <c r="S64" s="19" t="e">
        <f t="shared" si="5"/>
        <v>#VALUE!</v>
      </c>
      <c r="T64" s="18" t="e">
        <f>VLOOKUP(F64,D4数据库!C:L,9,0)</f>
        <v>#N/A</v>
      </c>
      <c r="U64" s="18" t="e">
        <f>VLOOKUP(F64,D4数据库!C:L,10,0)</f>
        <v>#N/A</v>
      </c>
      <c r="V64" s="18"/>
    </row>
    <row r="65" spans="1:22" x14ac:dyDescent="0.25">
      <c r="A65" s="22"/>
      <c r="B65" s="3"/>
      <c r="C65" s="3"/>
      <c r="D65" s="3"/>
      <c r="E65" s="18" t="e">
        <f t="shared" si="6"/>
        <v>#VALUE!</v>
      </c>
      <c r="F65" s="18" t="str">
        <f t="shared" si="7"/>
        <v/>
      </c>
      <c r="G65" s="18" t="e">
        <f t="shared" si="8"/>
        <v>#VALUE!</v>
      </c>
      <c r="H65" s="18" t="e">
        <f t="shared" si="9"/>
        <v>#VALUE!</v>
      </c>
      <c r="I65" s="18" t="e">
        <f>VLOOKUP(F65,D4数据库!C:L,2,0)</f>
        <v>#N/A</v>
      </c>
      <c r="J65" s="18" t="e">
        <f>VLOOKUP(F65,D4数据库!C:L,3,0)</f>
        <v>#N/A</v>
      </c>
      <c r="K65" s="19" t="e">
        <f t="shared" si="4"/>
        <v>#VALUE!</v>
      </c>
      <c r="L65" s="18" t="e">
        <f>VLOOKUP(F65,D4数据库!C:G,4,0)</f>
        <v>#N/A</v>
      </c>
      <c r="M65" s="18" t="e">
        <f>VLOOKUP(F65,D4数据库!C:L,5,0)</f>
        <v>#N/A</v>
      </c>
      <c r="N65" s="18"/>
      <c r="O65" s="18" t="e">
        <f>VLOOKUP(F65,D4数据库!C:L,6,0)</f>
        <v>#N/A</v>
      </c>
      <c r="P65" s="18" t="e">
        <f>VLOOKUP(F65,D4数据库!C:L,7,0)</f>
        <v>#N/A</v>
      </c>
      <c r="Q65" s="18" t="e">
        <f>VLOOKUP(E65,D4数据库!N:O,2,0)</f>
        <v>#VALUE!</v>
      </c>
      <c r="R65" s="18" t="e">
        <f>VLOOKUP(F65,D4数据库!C:L,8,0)</f>
        <v>#N/A</v>
      </c>
      <c r="S65" s="19" t="e">
        <f t="shared" si="5"/>
        <v>#VALUE!</v>
      </c>
      <c r="T65" s="18" t="e">
        <f>VLOOKUP(F65,D4数据库!C:L,9,0)</f>
        <v>#N/A</v>
      </c>
      <c r="U65" s="18" t="e">
        <f>VLOOKUP(F65,D4数据库!C:L,10,0)</f>
        <v>#N/A</v>
      </c>
      <c r="V65" s="18"/>
    </row>
    <row r="66" spans="1:22" x14ac:dyDescent="0.25">
      <c r="A66" s="22"/>
      <c r="B66" s="3"/>
      <c r="C66" s="3"/>
      <c r="D66" s="3"/>
      <c r="E66" s="18" t="e">
        <f t="shared" si="6"/>
        <v>#VALUE!</v>
      </c>
      <c r="F66" s="18" t="str">
        <f t="shared" si="7"/>
        <v/>
      </c>
      <c r="G66" s="18" t="e">
        <f t="shared" si="8"/>
        <v>#VALUE!</v>
      </c>
      <c r="H66" s="18" t="e">
        <f t="shared" si="9"/>
        <v>#VALUE!</v>
      </c>
      <c r="I66" s="18" t="e">
        <f>VLOOKUP(F66,D4数据库!C:L,2,0)</f>
        <v>#N/A</v>
      </c>
      <c r="J66" s="18" t="e">
        <f>VLOOKUP(F66,D4数据库!C:L,3,0)</f>
        <v>#N/A</v>
      </c>
      <c r="K66" s="19" t="e">
        <f t="shared" si="4"/>
        <v>#VALUE!</v>
      </c>
      <c r="L66" s="18" t="e">
        <f>VLOOKUP(F66,D4数据库!C:G,4,0)</f>
        <v>#N/A</v>
      </c>
      <c r="M66" s="18" t="e">
        <f>VLOOKUP(F66,D4数据库!C:L,5,0)</f>
        <v>#N/A</v>
      </c>
      <c r="N66" s="18"/>
      <c r="O66" s="18" t="e">
        <f>VLOOKUP(F66,D4数据库!C:L,6,0)</f>
        <v>#N/A</v>
      </c>
      <c r="P66" s="18" t="e">
        <f>VLOOKUP(F66,D4数据库!C:L,7,0)</f>
        <v>#N/A</v>
      </c>
      <c r="Q66" s="18" t="e">
        <f>VLOOKUP(E66,D4数据库!N:O,2,0)</f>
        <v>#VALUE!</v>
      </c>
      <c r="R66" s="18" t="e">
        <f>VLOOKUP(F66,D4数据库!C:L,8,0)</f>
        <v>#N/A</v>
      </c>
      <c r="S66" s="19" t="e">
        <f t="shared" si="5"/>
        <v>#VALUE!</v>
      </c>
      <c r="T66" s="18" t="e">
        <f>VLOOKUP(F66,D4数据库!C:L,9,0)</f>
        <v>#N/A</v>
      </c>
      <c r="U66" s="18" t="e">
        <f>VLOOKUP(F66,D4数据库!C:L,10,0)</f>
        <v>#N/A</v>
      </c>
      <c r="V66" s="18"/>
    </row>
    <row r="67" spans="1:22" x14ac:dyDescent="0.25">
      <c r="A67" s="22"/>
      <c r="B67" s="3"/>
      <c r="C67" s="3"/>
      <c r="D67" s="3"/>
      <c r="E67" s="18" t="e">
        <f t="shared" si="6"/>
        <v>#VALUE!</v>
      </c>
      <c r="F67" s="18" t="str">
        <f t="shared" si="7"/>
        <v/>
      </c>
      <c r="G67" s="18" t="e">
        <f t="shared" si="8"/>
        <v>#VALUE!</v>
      </c>
      <c r="H67" s="18" t="e">
        <f t="shared" si="9"/>
        <v>#VALUE!</v>
      </c>
      <c r="I67" s="18" t="e">
        <f>VLOOKUP(F67,D4数据库!C:L,2,0)</f>
        <v>#N/A</v>
      </c>
      <c r="J67" s="18" t="e">
        <f>VLOOKUP(F67,D4数据库!C:L,3,0)</f>
        <v>#N/A</v>
      </c>
      <c r="K67" s="19" t="e">
        <f t="shared" ref="K67:K100" si="10">(G67/1000)*C67</f>
        <v>#VALUE!</v>
      </c>
      <c r="L67" s="18" t="e">
        <f>VLOOKUP(F67,D4数据库!C:G,4,0)</f>
        <v>#N/A</v>
      </c>
      <c r="M67" s="18" t="e">
        <f>VLOOKUP(F67,D4数据库!C:L,5,0)</f>
        <v>#N/A</v>
      </c>
      <c r="N67" s="18"/>
      <c r="O67" s="18" t="e">
        <f>VLOOKUP(F67,D4数据库!C:L,6,0)</f>
        <v>#N/A</v>
      </c>
      <c r="P67" s="18" t="e">
        <f>VLOOKUP(F67,D4数据库!C:L,7,0)</f>
        <v>#N/A</v>
      </c>
      <c r="Q67" s="18" t="e">
        <f>VLOOKUP(E67,D4数据库!N:O,2,0)</f>
        <v>#VALUE!</v>
      </c>
      <c r="R67" s="18" t="e">
        <f>VLOOKUP(F67,D4数据库!C:L,8,0)</f>
        <v>#N/A</v>
      </c>
      <c r="S67" s="19" t="e">
        <f t="shared" ref="S67:S100" si="11">IF(H67="",0,(H67/1000)*(R67/1000)*Q67*C67)</f>
        <v>#VALUE!</v>
      </c>
      <c r="T67" s="18" t="e">
        <f>VLOOKUP(F67,D4数据库!C:L,9,0)</f>
        <v>#N/A</v>
      </c>
      <c r="U67" s="18" t="e">
        <f>VLOOKUP(F67,D4数据库!C:L,10,0)</f>
        <v>#N/A</v>
      </c>
      <c r="V67" s="18"/>
    </row>
    <row r="68" spans="1:22" x14ac:dyDescent="0.25">
      <c r="A68" s="22"/>
      <c r="B68" s="3"/>
      <c r="C68" s="3"/>
      <c r="D68" s="3"/>
      <c r="E68" s="18" t="e">
        <f t="shared" si="6"/>
        <v>#VALUE!</v>
      </c>
      <c r="F68" s="18" t="str">
        <f t="shared" si="7"/>
        <v/>
      </c>
      <c r="G68" s="18" t="e">
        <f t="shared" si="8"/>
        <v>#VALUE!</v>
      </c>
      <c r="H68" s="18" t="e">
        <f t="shared" si="9"/>
        <v>#VALUE!</v>
      </c>
      <c r="I68" s="18" t="e">
        <f>VLOOKUP(F68,D4数据库!C:L,2,0)</f>
        <v>#N/A</v>
      </c>
      <c r="J68" s="18" t="e">
        <f>VLOOKUP(F68,D4数据库!C:L,3,0)</f>
        <v>#N/A</v>
      </c>
      <c r="K68" s="19" t="e">
        <f t="shared" si="10"/>
        <v>#VALUE!</v>
      </c>
      <c r="L68" s="18" t="e">
        <f>VLOOKUP(F68,D4数据库!C:G,4,0)</f>
        <v>#N/A</v>
      </c>
      <c r="M68" s="18" t="e">
        <f>VLOOKUP(F68,D4数据库!C:L,5,0)</f>
        <v>#N/A</v>
      </c>
      <c r="N68" s="18"/>
      <c r="O68" s="18" t="e">
        <f>VLOOKUP(F68,D4数据库!C:L,6,0)</f>
        <v>#N/A</v>
      </c>
      <c r="P68" s="18" t="e">
        <f>VLOOKUP(F68,D4数据库!C:L,7,0)</f>
        <v>#N/A</v>
      </c>
      <c r="Q68" s="18" t="e">
        <f>VLOOKUP(E68,D4数据库!N:O,2,0)</f>
        <v>#VALUE!</v>
      </c>
      <c r="R68" s="18" t="e">
        <f>VLOOKUP(F68,D4数据库!C:L,8,0)</f>
        <v>#N/A</v>
      </c>
      <c r="S68" s="19" t="e">
        <f t="shared" si="11"/>
        <v>#VALUE!</v>
      </c>
      <c r="T68" s="18" t="e">
        <f>VLOOKUP(F68,D4数据库!C:L,9,0)</f>
        <v>#N/A</v>
      </c>
      <c r="U68" s="18" t="e">
        <f>VLOOKUP(F68,D4数据库!C:L,10,0)</f>
        <v>#N/A</v>
      </c>
      <c r="V68" s="18"/>
    </row>
    <row r="69" spans="1:22" x14ac:dyDescent="0.25">
      <c r="A69" s="22"/>
      <c r="B69" s="3"/>
      <c r="C69" s="3"/>
      <c r="D69" s="3"/>
      <c r="E69" s="18" t="e">
        <f t="shared" si="6"/>
        <v>#VALUE!</v>
      </c>
      <c r="F69" s="18" t="str">
        <f t="shared" si="7"/>
        <v/>
      </c>
      <c r="G69" s="18" t="e">
        <f t="shared" si="8"/>
        <v>#VALUE!</v>
      </c>
      <c r="H69" s="18" t="e">
        <f t="shared" si="9"/>
        <v>#VALUE!</v>
      </c>
      <c r="I69" s="18" t="e">
        <f>VLOOKUP(F69,D4数据库!C:L,2,0)</f>
        <v>#N/A</v>
      </c>
      <c r="J69" s="18" t="e">
        <f>VLOOKUP(F69,D4数据库!C:L,3,0)</f>
        <v>#N/A</v>
      </c>
      <c r="K69" s="19" t="e">
        <f t="shared" si="10"/>
        <v>#VALUE!</v>
      </c>
      <c r="L69" s="18" t="e">
        <f>VLOOKUP(F69,D4数据库!C:G,4,0)</f>
        <v>#N/A</v>
      </c>
      <c r="M69" s="18" t="e">
        <f>VLOOKUP(F69,D4数据库!C:L,5,0)</f>
        <v>#N/A</v>
      </c>
      <c r="N69" s="18"/>
      <c r="O69" s="18" t="e">
        <f>VLOOKUP(F69,D4数据库!C:L,6,0)</f>
        <v>#N/A</v>
      </c>
      <c r="P69" s="18" t="e">
        <f>VLOOKUP(F69,D4数据库!C:L,7,0)</f>
        <v>#N/A</v>
      </c>
      <c r="Q69" s="18" t="e">
        <f>VLOOKUP(E69,D4数据库!N:O,2,0)</f>
        <v>#VALUE!</v>
      </c>
      <c r="R69" s="18" t="e">
        <f>VLOOKUP(F69,D4数据库!C:L,8,0)</f>
        <v>#N/A</v>
      </c>
      <c r="S69" s="19" t="e">
        <f t="shared" si="11"/>
        <v>#VALUE!</v>
      </c>
      <c r="T69" s="18" t="e">
        <f>VLOOKUP(F69,D4数据库!C:L,9,0)</f>
        <v>#N/A</v>
      </c>
      <c r="U69" s="18" t="e">
        <f>VLOOKUP(F69,D4数据库!C:L,10,0)</f>
        <v>#N/A</v>
      </c>
      <c r="V69" s="18"/>
    </row>
    <row r="70" spans="1:22" x14ac:dyDescent="0.25">
      <c r="A70" s="22"/>
      <c r="B70" s="3"/>
      <c r="C70" s="3"/>
      <c r="D70" s="3"/>
      <c r="E70" s="18" t="e">
        <f t="shared" si="6"/>
        <v>#VALUE!</v>
      </c>
      <c r="F70" s="18" t="str">
        <f t="shared" si="7"/>
        <v/>
      </c>
      <c r="G70" s="18" t="e">
        <f t="shared" si="8"/>
        <v>#VALUE!</v>
      </c>
      <c r="H70" s="18" t="e">
        <f t="shared" si="9"/>
        <v>#VALUE!</v>
      </c>
      <c r="I70" s="18" t="e">
        <f>VLOOKUP(F70,D4数据库!C:L,2,0)</f>
        <v>#N/A</v>
      </c>
      <c r="J70" s="18" t="e">
        <f>VLOOKUP(F70,D4数据库!C:L,3,0)</f>
        <v>#N/A</v>
      </c>
      <c r="K70" s="19" t="e">
        <f t="shared" si="10"/>
        <v>#VALUE!</v>
      </c>
      <c r="L70" s="18" t="e">
        <f>VLOOKUP(F70,D4数据库!C:G,4,0)</f>
        <v>#N/A</v>
      </c>
      <c r="M70" s="18" t="e">
        <f>VLOOKUP(F70,D4数据库!C:L,5,0)</f>
        <v>#N/A</v>
      </c>
      <c r="N70" s="18"/>
      <c r="O70" s="18" t="e">
        <f>VLOOKUP(F70,D4数据库!C:L,6,0)</f>
        <v>#N/A</v>
      </c>
      <c r="P70" s="18" t="e">
        <f>VLOOKUP(F70,D4数据库!C:L,7,0)</f>
        <v>#N/A</v>
      </c>
      <c r="Q70" s="18" t="e">
        <f>VLOOKUP(E70,D4数据库!N:O,2,0)</f>
        <v>#VALUE!</v>
      </c>
      <c r="R70" s="18" t="e">
        <f>VLOOKUP(F70,D4数据库!C:L,8,0)</f>
        <v>#N/A</v>
      </c>
      <c r="S70" s="19" t="e">
        <f t="shared" si="11"/>
        <v>#VALUE!</v>
      </c>
      <c r="T70" s="18" t="e">
        <f>VLOOKUP(F70,D4数据库!C:L,9,0)</f>
        <v>#N/A</v>
      </c>
      <c r="U70" s="18" t="e">
        <f>VLOOKUP(F70,D4数据库!C:L,10,0)</f>
        <v>#N/A</v>
      </c>
      <c r="V70" s="18"/>
    </row>
    <row r="71" spans="1:22" x14ac:dyDescent="0.25">
      <c r="A71" s="22"/>
      <c r="B71" s="3"/>
      <c r="C71" s="3"/>
      <c r="D71" s="3"/>
      <c r="E71" s="18" t="e">
        <f t="shared" si="6"/>
        <v>#VALUE!</v>
      </c>
      <c r="F71" s="18" t="str">
        <f t="shared" si="7"/>
        <v/>
      </c>
      <c r="G71" s="18" t="e">
        <f t="shared" si="8"/>
        <v>#VALUE!</v>
      </c>
      <c r="H71" s="18" t="e">
        <f t="shared" si="9"/>
        <v>#VALUE!</v>
      </c>
      <c r="I71" s="18" t="e">
        <f>VLOOKUP(F71,D4数据库!C:L,2,0)</f>
        <v>#N/A</v>
      </c>
      <c r="J71" s="18" t="e">
        <f>VLOOKUP(F71,D4数据库!C:L,3,0)</f>
        <v>#N/A</v>
      </c>
      <c r="K71" s="19" t="e">
        <f t="shared" si="10"/>
        <v>#VALUE!</v>
      </c>
      <c r="L71" s="18" t="e">
        <f>VLOOKUP(F71,D4数据库!C:G,4,0)</f>
        <v>#N/A</v>
      </c>
      <c r="M71" s="18" t="e">
        <f>VLOOKUP(F71,D4数据库!C:L,5,0)</f>
        <v>#N/A</v>
      </c>
      <c r="N71" s="18"/>
      <c r="O71" s="18" t="e">
        <f>VLOOKUP(F71,D4数据库!C:L,6,0)</f>
        <v>#N/A</v>
      </c>
      <c r="P71" s="18" t="e">
        <f>VLOOKUP(F71,D4数据库!C:L,7,0)</f>
        <v>#N/A</v>
      </c>
      <c r="Q71" s="18" t="e">
        <f>VLOOKUP(E71,D4数据库!N:O,2,0)</f>
        <v>#VALUE!</v>
      </c>
      <c r="R71" s="18" t="e">
        <f>VLOOKUP(F71,D4数据库!C:L,8,0)</f>
        <v>#N/A</v>
      </c>
      <c r="S71" s="19" t="e">
        <f t="shared" si="11"/>
        <v>#VALUE!</v>
      </c>
      <c r="T71" s="18" t="e">
        <f>VLOOKUP(F71,D4数据库!C:L,9,0)</f>
        <v>#N/A</v>
      </c>
      <c r="U71" s="18" t="e">
        <f>VLOOKUP(F71,D4数据库!C:L,10,0)</f>
        <v>#N/A</v>
      </c>
      <c r="V71" s="18"/>
    </row>
    <row r="72" spans="1:22" x14ac:dyDescent="0.25">
      <c r="A72" s="22"/>
      <c r="B72" s="3"/>
      <c r="C72" s="3"/>
      <c r="D72" s="3"/>
      <c r="E72" s="18" t="e">
        <f t="shared" ref="E72:E100" si="12">VALUE(TRIM(MID(SUBSTITUTE($B72,"-",REPT(" ",99)),COLUMN(B72)*99-98,99)))</f>
        <v>#VALUE!</v>
      </c>
      <c r="F72" s="18" t="str">
        <f t="shared" ref="F72:F100" si="13">TRIM(MID(SUBSTITUTE($B72,"-",REPT(" ",99)),COLUMN(C72)*99-98,99))</f>
        <v/>
      </c>
      <c r="G72" s="18" t="e">
        <f t="shared" ref="G72:G100" si="14">VALUE(TRIM(MID(SUBSTITUTE($B72,"-",REPT(" ",99)),COLUMN(D72)*99-98,99)))</f>
        <v>#VALUE!</v>
      </c>
      <c r="H72" s="18" t="e">
        <f t="shared" ref="H72:H100" si="15">VALUE(TRIM(MID(SUBSTITUTE($B72,"-",REPT(" ",99)),COLUMN(E72)*99-98,99)))</f>
        <v>#VALUE!</v>
      </c>
      <c r="I72" s="18" t="e">
        <f>VLOOKUP(F72,D4数据库!C:L,2,0)</f>
        <v>#N/A</v>
      </c>
      <c r="J72" s="18" t="e">
        <f>VLOOKUP(F72,D4数据库!C:L,3,0)</f>
        <v>#N/A</v>
      </c>
      <c r="K72" s="19" t="e">
        <f t="shared" si="10"/>
        <v>#VALUE!</v>
      </c>
      <c r="L72" s="18" t="e">
        <f>VLOOKUP(F72,D4数据库!C:G,4,0)</f>
        <v>#N/A</v>
      </c>
      <c r="M72" s="18" t="e">
        <f>VLOOKUP(F72,D4数据库!C:L,5,0)</f>
        <v>#N/A</v>
      </c>
      <c r="N72" s="18"/>
      <c r="O72" s="18" t="e">
        <f>VLOOKUP(F72,D4数据库!C:L,6,0)</f>
        <v>#N/A</v>
      </c>
      <c r="P72" s="18" t="e">
        <f>VLOOKUP(F72,D4数据库!C:L,7,0)</f>
        <v>#N/A</v>
      </c>
      <c r="Q72" s="18" t="e">
        <f>VLOOKUP(E72,D4数据库!N:O,2,0)</f>
        <v>#VALUE!</v>
      </c>
      <c r="R72" s="18" t="e">
        <f>VLOOKUP(F72,D4数据库!C:L,8,0)</f>
        <v>#N/A</v>
      </c>
      <c r="S72" s="19" t="e">
        <f t="shared" si="11"/>
        <v>#VALUE!</v>
      </c>
      <c r="T72" s="18" t="e">
        <f>VLOOKUP(F72,D4数据库!C:L,9,0)</f>
        <v>#N/A</v>
      </c>
      <c r="U72" s="18" t="e">
        <f>VLOOKUP(F72,D4数据库!C:L,10,0)</f>
        <v>#N/A</v>
      </c>
      <c r="V72" s="18"/>
    </row>
    <row r="73" spans="1:22" x14ac:dyDescent="0.25">
      <c r="A73" s="22"/>
      <c r="B73" s="3"/>
      <c r="C73" s="3"/>
      <c r="D73" s="3"/>
      <c r="E73" s="18" t="e">
        <f t="shared" si="12"/>
        <v>#VALUE!</v>
      </c>
      <c r="F73" s="18" t="str">
        <f t="shared" si="13"/>
        <v/>
      </c>
      <c r="G73" s="18" t="e">
        <f t="shared" si="14"/>
        <v>#VALUE!</v>
      </c>
      <c r="H73" s="18" t="e">
        <f t="shared" si="15"/>
        <v>#VALUE!</v>
      </c>
      <c r="I73" s="18" t="e">
        <f>VLOOKUP(F73,D4数据库!C:L,2,0)</f>
        <v>#N/A</v>
      </c>
      <c r="J73" s="18" t="e">
        <f>VLOOKUP(F73,D4数据库!C:L,3,0)</f>
        <v>#N/A</v>
      </c>
      <c r="K73" s="19" t="e">
        <f t="shared" si="10"/>
        <v>#VALUE!</v>
      </c>
      <c r="L73" s="18" t="e">
        <f>VLOOKUP(F73,D4数据库!C:G,4,0)</f>
        <v>#N/A</v>
      </c>
      <c r="M73" s="18" t="e">
        <f>VLOOKUP(F73,D4数据库!C:L,5,0)</f>
        <v>#N/A</v>
      </c>
      <c r="N73" s="18"/>
      <c r="O73" s="18" t="e">
        <f>VLOOKUP(F73,D4数据库!C:L,6,0)</f>
        <v>#N/A</v>
      </c>
      <c r="P73" s="18" t="e">
        <f>VLOOKUP(F73,D4数据库!C:L,7,0)</f>
        <v>#N/A</v>
      </c>
      <c r="Q73" s="18" t="e">
        <f>VLOOKUP(E73,D4数据库!N:O,2,0)</f>
        <v>#VALUE!</v>
      </c>
      <c r="R73" s="18" t="e">
        <f>VLOOKUP(F73,D4数据库!C:L,8,0)</f>
        <v>#N/A</v>
      </c>
      <c r="S73" s="19" t="e">
        <f t="shared" si="11"/>
        <v>#VALUE!</v>
      </c>
      <c r="T73" s="18" t="e">
        <f>VLOOKUP(F73,D4数据库!C:L,9,0)</f>
        <v>#N/A</v>
      </c>
      <c r="U73" s="18" t="e">
        <f>VLOOKUP(F73,D4数据库!C:L,10,0)</f>
        <v>#N/A</v>
      </c>
      <c r="V73" s="18"/>
    </row>
    <row r="74" spans="1:22" x14ac:dyDescent="0.25">
      <c r="A74" s="22"/>
      <c r="B74" s="3"/>
      <c r="C74" s="3"/>
      <c r="D74" s="3"/>
      <c r="E74" s="18" t="e">
        <f t="shared" si="12"/>
        <v>#VALUE!</v>
      </c>
      <c r="F74" s="18" t="str">
        <f t="shared" si="13"/>
        <v/>
      </c>
      <c r="G74" s="18" t="e">
        <f t="shared" si="14"/>
        <v>#VALUE!</v>
      </c>
      <c r="H74" s="18" t="e">
        <f t="shared" si="15"/>
        <v>#VALUE!</v>
      </c>
      <c r="I74" s="18" t="e">
        <f>VLOOKUP(F74,D4数据库!C:L,2,0)</f>
        <v>#N/A</v>
      </c>
      <c r="J74" s="18" t="e">
        <f>VLOOKUP(F74,D4数据库!C:L,3,0)</f>
        <v>#N/A</v>
      </c>
      <c r="K74" s="19" t="e">
        <f t="shared" si="10"/>
        <v>#VALUE!</v>
      </c>
      <c r="L74" s="18" t="e">
        <f>VLOOKUP(F74,D4数据库!C:G,4,0)</f>
        <v>#N/A</v>
      </c>
      <c r="M74" s="18" t="e">
        <f>VLOOKUP(F74,D4数据库!C:L,5,0)</f>
        <v>#N/A</v>
      </c>
      <c r="N74" s="18"/>
      <c r="O74" s="18" t="e">
        <f>VLOOKUP(F74,D4数据库!C:L,6,0)</f>
        <v>#N/A</v>
      </c>
      <c r="P74" s="18" t="e">
        <f>VLOOKUP(F74,D4数据库!C:L,7,0)</f>
        <v>#N/A</v>
      </c>
      <c r="Q74" s="18" t="e">
        <f>VLOOKUP(E74,D4数据库!N:O,2,0)</f>
        <v>#VALUE!</v>
      </c>
      <c r="R74" s="18" t="e">
        <f>VLOOKUP(F74,D4数据库!C:L,8,0)</f>
        <v>#N/A</v>
      </c>
      <c r="S74" s="19" t="e">
        <f t="shared" si="11"/>
        <v>#VALUE!</v>
      </c>
      <c r="T74" s="18" t="e">
        <f>VLOOKUP(F74,D4数据库!C:L,9,0)</f>
        <v>#N/A</v>
      </c>
      <c r="U74" s="18" t="e">
        <f>VLOOKUP(F74,D4数据库!C:L,10,0)</f>
        <v>#N/A</v>
      </c>
      <c r="V74" s="18"/>
    </row>
    <row r="75" spans="1:22" x14ac:dyDescent="0.25">
      <c r="A75" s="22"/>
      <c r="B75" s="3"/>
      <c r="C75" s="3"/>
      <c r="D75" s="3"/>
      <c r="E75" s="18" t="e">
        <f t="shared" si="12"/>
        <v>#VALUE!</v>
      </c>
      <c r="F75" s="18" t="str">
        <f t="shared" si="13"/>
        <v/>
      </c>
      <c r="G75" s="18" t="e">
        <f t="shared" si="14"/>
        <v>#VALUE!</v>
      </c>
      <c r="H75" s="18" t="e">
        <f t="shared" si="15"/>
        <v>#VALUE!</v>
      </c>
      <c r="I75" s="18" t="e">
        <f>VLOOKUP(F75,D4数据库!C:L,2,0)</f>
        <v>#N/A</v>
      </c>
      <c r="J75" s="18" t="e">
        <f>VLOOKUP(F75,D4数据库!C:L,3,0)</f>
        <v>#N/A</v>
      </c>
      <c r="K75" s="19" t="e">
        <f t="shared" si="10"/>
        <v>#VALUE!</v>
      </c>
      <c r="L75" s="18" t="e">
        <f>VLOOKUP(F75,D4数据库!C:G,4,0)</f>
        <v>#N/A</v>
      </c>
      <c r="M75" s="18" t="e">
        <f>VLOOKUP(F75,D4数据库!C:L,5,0)</f>
        <v>#N/A</v>
      </c>
      <c r="N75" s="18"/>
      <c r="O75" s="18" t="e">
        <f>VLOOKUP(F75,D4数据库!C:L,6,0)</f>
        <v>#N/A</v>
      </c>
      <c r="P75" s="18" t="e">
        <f>VLOOKUP(F75,D4数据库!C:L,7,0)</f>
        <v>#N/A</v>
      </c>
      <c r="Q75" s="18" t="e">
        <f>VLOOKUP(E75,D4数据库!N:O,2,0)</f>
        <v>#VALUE!</v>
      </c>
      <c r="R75" s="18" t="e">
        <f>VLOOKUP(F75,D4数据库!C:L,8,0)</f>
        <v>#N/A</v>
      </c>
      <c r="S75" s="19" t="e">
        <f t="shared" si="11"/>
        <v>#VALUE!</v>
      </c>
      <c r="T75" s="18" t="e">
        <f>VLOOKUP(F75,D4数据库!C:L,9,0)</f>
        <v>#N/A</v>
      </c>
      <c r="U75" s="18" t="e">
        <f>VLOOKUP(F75,D4数据库!C:L,10,0)</f>
        <v>#N/A</v>
      </c>
      <c r="V75" s="18"/>
    </row>
    <row r="76" spans="1:22" x14ac:dyDescent="0.25">
      <c r="A76" s="22"/>
      <c r="B76" s="3"/>
      <c r="C76" s="3"/>
      <c r="D76" s="3"/>
      <c r="E76" s="18" t="e">
        <f t="shared" si="12"/>
        <v>#VALUE!</v>
      </c>
      <c r="F76" s="18" t="str">
        <f t="shared" si="13"/>
        <v/>
      </c>
      <c r="G76" s="18" t="e">
        <f t="shared" si="14"/>
        <v>#VALUE!</v>
      </c>
      <c r="H76" s="18" t="e">
        <f t="shared" si="15"/>
        <v>#VALUE!</v>
      </c>
      <c r="I76" s="18" t="e">
        <f>VLOOKUP(F76,D4数据库!C:L,2,0)</f>
        <v>#N/A</v>
      </c>
      <c r="J76" s="18" t="e">
        <f>VLOOKUP(F76,D4数据库!C:L,3,0)</f>
        <v>#N/A</v>
      </c>
      <c r="K76" s="19" t="e">
        <f t="shared" si="10"/>
        <v>#VALUE!</v>
      </c>
      <c r="L76" s="18" t="e">
        <f>VLOOKUP(F76,D4数据库!C:G,4,0)</f>
        <v>#N/A</v>
      </c>
      <c r="M76" s="18" t="e">
        <f>VLOOKUP(F76,D4数据库!C:L,5,0)</f>
        <v>#N/A</v>
      </c>
      <c r="N76" s="18"/>
      <c r="O76" s="18" t="e">
        <f>VLOOKUP(F76,D4数据库!C:L,6,0)</f>
        <v>#N/A</v>
      </c>
      <c r="P76" s="18" t="e">
        <f>VLOOKUP(F76,D4数据库!C:L,7,0)</f>
        <v>#N/A</v>
      </c>
      <c r="Q76" s="18" t="e">
        <f>VLOOKUP(E76,D4数据库!N:O,2,0)</f>
        <v>#VALUE!</v>
      </c>
      <c r="R76" s="18" t="e">
        <f>VLOOKUP(F76,D4数据库!C:L,8,0)</f>
        <v>#N/A</v>
      </c>
      <c r="S76" s="19" t="e">
        <f t="shared" si="11"/>
        <v>#VALUE!</v>
      </c>
      <c r="T76" s="18" t="e">
        <f>VLOOKUP(F76,D4数据库!C:L,9,0)</f>
        <v>#N/A</v>
      </c>
      <c r="U76" s="18" t="e">
        <f>VLOOKUP(F76,D4数据库!C:L,10,0)</f>
        <v>#N/A</v>
      </c>
      <c r="V76" s="18"/>
    </row>
    <row r="77" spans="1:22" x14ac:dyDescent="0.25">
      <c r="A77" s="22"/>
      <c r="B77" s="3"/>
      <c r="C77" s="3"/>
      <c r="D77" s="3"/>
      <c r="E77" s="18" t="e">
        <f t="shared" si="12"/>
        <v>#VALUE!</v>
      </c>
      <c r="F77" s="18" t="str">
        <f t="shared" si="13"/>
        <v/>
      </c>
      <c r="G77" s="18" t="e">
        <f t="shared" si="14"/>
        <v>#VALUE!</v>
      </c>
      <c r="H77" s="18" t="e">
        <f t="shared" si="15"/>
        <v>#VALUE!</v>
      </c>
      <c r="I77" s="18" t="e">
        <f>VLOOKUP(F77,D4数据库!C:L,2,0)</f>
        <v>#N/A</v>
      </c>
      <c r="J77" s="18" t="e">
        <f>VLOOKUP(F77,D4数据库!C:L,3,0)</f>
        <v>#N/A</v>
      </c>
      <c r="K77" s="19" t="e">
        <f t="shared" si="10"/>
        <v>#VALUE!</v>
      </c>
      <c r="L77" s="18" t="e">
        <f>VLOOKUP(F77,D4数据库!C:G,4,0)</f>
        <v>#N/A</v>
      </c>
      <c r="M77" s="18" t="e">
        <f>VLOOKUP(F77,D4数据库!C:L,5,0)</f>
        <v>#N/A</v>
      </c>
      <c r="N77" s="18"/>
      <c r="O77" s="18" t="e">
        <f>VLOOKUP(F77,D4数据库!C:L,6,0)</f>
        <v>#N/A</v>
      </c>
      <c r="P77" s="18" t="e">
        <f>VLOOKUP(F77,D4数据库!C:L,7,0)</f>
        <v>#N/A</v>
      </c>
      <c r="Q77" s="18" t="e">
        <f>VLOOKUP(E77,D4数据库!N:O,2,0)</f>
        <v>#VALUE!</v>
      </c>
      <c r="R77" s="18" t="e">
        <f>VLOOKUP(F77,D4数据库!C:L,8,0)</f>
        <v>#N/A</v>
      </c>
      <c r="S77" s="19" t="e">
        <f t="shared" si="11"/>
        <v>#VALUE!</v>
      </c>
      <c r="T77" s="18" t="e">
        <f>VLOOKUP(F77,D4数据库!C:L,9,0)</f>
        <v>#N/A</v>
      </c>
      <c r="U77" s="18" t="e">
        <f>VLOOKUP(F77,D4数据库!C:L,10,0)</f>
        <v>#N/A</v>
      </c>
      <c r="V77" s="18"/>
    </row>
    <row r="78" spans="1:22" x14ac:dyDescent="0.25">
      <c r="A78" s="22"/>
      <c r="B78" s="3"/>
      <c r="C78" s="3"/>
      <c r="D78" s="3"/>
      <c r="E78" s="18" t="e">
        <f t="shared" si="12"/>
        <v>#VALUE!</v>
      </c>
      <c r="F78" s="18" t="str">
        <f t="shared" si="13"/>
        <v/>
      </c>
      <c r="G78" s="18" t="e">
        <f t="shared" si="14"/>
        <v>#VALUE!</v>
      </c>
      <c r="H78" s="18" t="e">
        <f t="shared" si="15"/>
        <v>#VALUE!</v>
      </c>
      <c r="I78" s="18" t="e">
        <f>VLOOKUP(F78,D4数据库!C:L,2,0)</f>
        <v>#N/A</v>
      </c>
      <c r="J78" s="18" t="e">
        <f>VLOOKUP(F78,D4数据库!C:L,3,0)</f>
        <v>#N/A</v>
      </c>
      <c r="K78" s="19" t="e">
        <f t="shared" si="10"/>
        <v>#VALUE!</v>
      </c>
      <c r="L78" s="18" t="e">
        <f>VLOOKUP(F78,D4数据库!C:G,4,0)</f>
        <v>#N/A</v>
      </c>
      <c r="M78" s="18" t="e">
        <f>VLOOKUP(F78,D4数据库!C:L,5,0)</f>
        <v>#N/A</v>
      </c>
      <c r="N78" s="18"/>
      <c r="O78" s="18" t="e">
        <f>VLOOKUP(F78,D4数据库!C:L,6,0)</f>
        <v>#N/A</v>
      </c>
      <c r="P78" s="18" t="e">
        <f>VLOOKUP(F78,D4数据库!C:L,7,0)</f>
        <v>#N/A</v>
      </c>
      <c r="Q78" s="18" t="e">
        <f>VLOOKUP(E78,D4数据库!N:O,2,0)</f>
        <v>#VALUE!</v>
      </c>
      <c r="R78" s="18" t="e">
        <f>VLOOKUP(F78,D4数据库!C:L,8,0)</f>
        <v>#N/A</v>
      </c>
      <c r="S78" s="19" t="e">
        <f t="shared" si="11"/>
        <v>#VALUE!</v>
      </c>
      <c r="T78" s="18" t="e">
        <f>VLOOKUP(F78,D4数据库!C:L,9,0)</f>
        <v>#N/A</v>
      </c>
      <c r="U78" s="18" t="e">
        <f>VLOOKUP(F78,D4数据库!C:L,10,0)</f>
        <v>#N/A</v>
      </c>
      <c r="V78" s="18"/>
    </row>
    <row r="79" spans="1:22" x14ac:dyDescent="0.25">
      <c r="A79" s="22"/>
      <c r="B79" s="3"/>
      <c r="C79" s="3"/>
      <c r="D79" s="3"/>
      <c r="E79" s="18" t="e">
        <f t="shared" si="12"/>
        <v>#VALUE!</v>
      </c>
      <c r="F79" s="18" t="str">
        <f t="shared" si="13"/>
        <v/>
      </c>
      <c r="G79" s="18" t="e">
        <f t="shared" si="14"/>
        <v>#VALUE!</v>
      </c>
      <c r="H79" s="18" t="e">
        <f t="shared" si="15"/>
        <v>#VALUE!</v>
      </c>
      <c r="I79" s="18" t="e">
        <f>VLOOKUP(F79,D4数据库!C:L,2,0)</f>
        <v>#N/A</v>
      </c>
      <c r="J79" s="18" t="e">
        <f>VLOOKUP(F79,D4数据库!C:L,3,0)</f>
        <v>#N/A</v>
      </c>
      <c r="K79" s="19" t="e">
        <f t="shared" si="10"/>
        <v>#VALUE!</v>
      </c>
      <c r="L79" s="18" t="e">
        <f>VLOOKUP(F79,D4数据库!C:G,4,0)</f>
        <v>#N/A</v>
      </c>
      <c r="M79" s="18" t="e">
        <f>VLOOKUP(F79,D4数据库!C:L,5,0)</f>
        <v>#N/A</v>
      </c>
      <c r="N79" s="18"/>
      <c r="O79" s="18" t="e">
        <f>VLOOKUP(F79,D4数据库!C:L,6,0)</f>
        <v>#N/A</v>
      </c>
      <c r="P79" s="18" t="e">
        <f>VLOOKUP(F79,D4数据库!C:L,7,0)</f>
        <v>#N/A</v>
      </c>
      <c r="Q79" s="18" t="e">
        <f>VLOOKUP(E79,D4数据库!N:O,2,0)</f>
        <v>#VALUE!</v>
      </c>
      <c r="R79" s="18" t="e">
        <f>VLOOKUP(F79,D4数据库!C:L,8,0)</f>
        <v>#N/A</v>
      </c>
      <c r="S79" s="19" t="e">
        <f t="shared" si="11"/>
        <v>#VALUE!</v>
      </c>
      <c r="T79" s="18" t="e">
        <f>VLOOKUP(F79,D4数据库!C:L,9,0)</f>
        <v>#N/A</v>
      </c>
      <c r="U79" s="18" t="e">
        <f>VLOOKUP(F79,D4数据库!C:L,10,0)</f>
        <v>#N/A</v>
      </c>
      <c r="V79" s="18"/>
    </row>
    <row r="80" spans="1:22" x14ac:dyDescent="0.25">
      <c r="A80" s="22"/>
      <c r="B80" s="3"/>
      <c r="C80" s="3"/>
      <c r="D80" s="3"/>
      <c r="E80" s="18" t="e">
        <f t="shared" si="12"/>
        <v>#VALUE!</v>
      </c>
      <c r="F80" s="18" t="str">
        <f t="shared" si="13"/>
        <v/>
      </c>
      <c r="G80" s="18" t="e">
        <f t="shared" si="14"/>
        <v>#VALUE!</v>
      </c>
      <c r="H80" s="18" t="e">
        <f t="shared" si="15"/>
        <v>#VALUE!</v>
      </c>
      <c r="I80" s="18" t="e">
        <f>VLOOKUP(F80,D4数据库!C:L,2,0)</f>
        <v>#N/A</v>
      </c>
      <c r="J80" s="18" t="e">
        <f>VLOOKUP(F80,D4数据库!C:L,3,0)</f>
        <v>#N/A</v>
      </c>
      <c r="K80" s="19" t="e">
        <f t="shared" si="10"/>
        <v>#VALUE!</v>
      </c>
      <c r="L80" s="18" t="e">
        <f>VLOOKUP(F80,D4数据库!C:G,4,0)</f>
        <v>#N/A</v>
      </c>
      <c r="M80" s="18" t="e">
        <f>VLOOKUP(F80,D4数据库!C:L,5,0)</f>
        <v>#N/A</v>
      </c>
      <c r="N80" s="18"/>
      <c r="O80" s="18" t="e">
        <f>VLOOKUP(F80,D4数据库!C:L,6,0)</f>
        <v>#N/A</v>
      </c>
      <c r="P80" s="18" t="e">
        <f>VLOOKUP(F80,D4数据库!C:L,7,0)</f>
        <v>#N/A</v>
      </c>
      <c r="Q80" s="18" t="e">
        <f>VLOOKUP(E80,D4数据库!N:O,2,0)</f>
        <v>#VALUE!</v>
      </c>
      <c r="R80" s="18" t="e">
        <f>VLOOKUP(F80,D4数据库!C:L,8,0)</f>
        <v>#N/A</v>
      </c>
      <c r="S80" s="19" t="e">
        <f t="shared" si="11"/>
        <v>#VALUE!</v>
      </c>
      <c r="T80" s="18" t="e">
        <f>VLOOKUP(F80,D4数据库!C:L,9,0)</f>
        <v>#N/A</v>
      </c>
      <c r="U80" s="18" t="e">
        <f>VLOOKUP(F80,D4数据库!C:L,10,0)</f>
        <v>#N/A</v>
      </c>
      <c r="V80" s="18"/>
    </row>
    <row r="81" spans="1:22" x14ac:dyDescent="0.25">
      <c r="A81" s="22"/>
      <c r="B81" s="3"/>
      <c r="C81" s="3"/>
      <c r="D81" s="3"/>
      <c r="E81" s="18" t="e">
        <f t="shared" si="12"/>
        <v>#VALUE!</v>
      </c>
      <c r="F81" s="18" t="str">
        <f t="shared" si="13"/>
        <v/>
      </c>
      <c r="G81" s="18" t="e">
        <f t="shared" si="14"/>
        <v>#VALUE!</v>
      </c>
      <c r="H81" s="18" t="e">
        <f t="shared" si="15"/>
        <v>#VALUE!</v>
      </c>
      <c r="I81" s="18" t="e">
        <f>VLOOKUP(F81,D4数据库!C:L,2,0)</f>
        <v>#N/A</v>
      </c>
      <c r="J81" s="18" t="e">
        <f>VLOOKUP(F81,D4数据库!C:L,3,0)</f>
        <v>#N/A</v>
      </c>
      <c r="K81" s="19" t="e">
        <f t="shared" si="10"/>
        <v>#VALUE!</v>
      </c>
      <c r="L81" s="18" t="e">
        <f>VLOOKUP(F81,D4数据库!C:G,4,0)</f>
        <v>#N/A</v>
      </c>
      <c r="M81" s="18" t="e">
        <f>VLOOKUP(F81,D4数据库!C:L,5,0)</f>
        <v>#N/A</v>
      </c>
      <c r="N81" s="18"/>
      <c r="O81" s="18" t="e">
        <f>VLOOKUP(F81,D4数据库!C:L,6,0)</f>
        <v>#N/A</v>
      </c>
      <c r="P81" s="18" t="e">
        <f>VLOOKUP(F81,D4数据库!C:L,7,0)</f>
        <v>#N/A</v>
      </c>
      <c r="Q81" s="18" t="e">
        <f>VLOOKUP(E81,D4数据库!N:O,2,0)</f>
        <v>#VALUE!</v>
      </c>
      <c r="R81" s="18" t="e">
        <f>VLOOKUP(F81,D4数据库!C:L,8,0)</f>
        <v>#N/A</v>
      </c>
      <c r="S81" s="19" t="e">
        <f t="shared" si="11"/>
        <v>#VALUE!</v>
      </c>
      <c r="T81" s="18" t="e">
        <f>VLOOKUP(F81,D4数据库!C:L,9,0)</f>
        <v>#N/A</v>
      </c>
      <c r="U81" s="18" t="e">
        <f>VLOOKUP(F81,D4数据库!C:L,10,0)</f>
        <v>#N/A</v>
      </c>
      <c r="V81" s="18"/>
    </row>
    <row r="82" spans="1:22" x14ac:dyDescent="0.25">
      <c r="A82" s="22"/>
      <c r="B82" s="3"/>
      <c r="C82" s="3"/>
      <c r="D82" s="3"/>
      <c r="E82" s="18" t="e">
        <f t="shared" si="12"/>
        <v>#VALUE!</v>
      </c>
      <c r="F82" s="18" t="str">
        <f t="shared" si="13"/>
        <v/>
      </c>
      <c r="G82" s="18" t="e">
        <f t="shared" si="14"/>
        <v>#VALUE!</v>
      </c>
      <c r="H82" s="18" t="e">
        <f t="shared" si="15"/>
        <v>#VALUE!</v>
      </c>
      <c r="I82" s="18" t="e">
        <f>VLOOKUP(F82,D4数据库!C:L,2,0)</f>
        <v>#N/A</v>
      </c>
      <c r="J82" s="18" t="e">
        <f>VLOOKUP(F82,D4数据库!C:L,3,0)</f>
        <v>#N/A</v>
      </c>
      <c r="K82" s="19" t="e">
        <f t="shared" si="10"/>
        <v>#VALUE!</v>
      </c>
      <c r="L82" s="18" t="e">
        <f>VLOOKUP(F82,D4数据库!C:G,4,0)</f>
        <v>#N/A</v>
      </c>
      <c r="M82" s="18" t="e">
        <f>VLOOKUP(F82,D4数据库!C:L,5,0)</f>
        <v>#N/A</v>
      </c>
      <c r="N82" s="18"/>
      <c r="O82" s="18" t="e">
        <f>VLOOKUP(F82,D4数据库!C:L,6,0)</f>
        <v>#N/A</v>
      </c>
      <c r="P82" s="18" t="e">
        <f>VLOOKUP(F82,D4数据库!C:L,7,0)</f>
        <v>#N/A</v>
      </c>
      <c r="Q82" s="18" t="e">
        <f>VLOOKUP(E82,D4数据库!N:O,2,0)</f>
        <v>#VALUE!</v>
      </c>
      <c r="R82" s="18" t="e">
        <f>VLOOKUP(F82,D4数据库!C:L,8,0)</f>
        <v>#N/A</v>
      </c>
      <c r="S82" s="19" t="e">
        <f t="shared" si="11"/>
        <v>#VALUE!</v>
      </c>
      <c r="T82" s="18" t="e">
        <f>VLOOKUP(F82,D4数据库!C:L,9,0)</f>
        <v>#N/A</v>
      </c>
      <c r="U82" s="18" t="e">
        <f>VLOOKUP(F82,D4数据库!C:L,10,0)</f>
        <v>#N/A</v>
      </c>
      <c r="V82" s="18"/>
    </row>
    <row r="83" spans="1:22" x14ac:dyDescent="0.25">
      <c r="A83" s="22"/>
      <c r="B83" s="3"/>
      <c r="C83" s="3"/>
      <c r="D83" s="3"/>
      <c r="E83" s="18" t="e">
        <f t="shared" si="12"/>
        <v>#VALUE!</v>
      </c>
      <c r="F83" s="18" t="str">
        <f t="shared" si="13"/>
        <v/>
      </c>
      <c r="G83" s="18" t="e">
        <f t="shared" si="14"/>
        <v>#VALUE!</v>
      </c>
      <c r="H83" s="18" t="e">
        <f t="shared" si="15"/>
        <v>#VALUE!</v>
      </c>
      <c r="I83" s="18" t="e">
        <f>VLOOKUP(F83,D4数据库!C:L,2,0)</f>
        <v>#N/A</v>
      </c>
      <c r="J83" s="18" t="e">
        <f>VLOOKUP(F83,D4数据库!C:L,3,0)</f>
        <v>#N/A</v>
      </c>
      <c r="K83" s="19" t="e">
        <f t="shared" si="10"/>
        <v>#VALUE!</v>
      </c>
      <c r="L83" s="18" t="e">
        <f>VLOOKUP(F83,D4数据库!C:G,4,0)</f>
        <v>#N/A</v>
      </c>
      <c r="M83" s="18" t="e">
        <f>VLOOKUP(F83,D4数据库!C:L,5,0)</f>
        <v>#N/A</v>
      </c>
      <c r="N83" s="18"/>
      <c r="O83" s="18" t="e">
        <f>VLOOKUP(F83,D4数据库!C:L,6,0)</f>
        <v>#N/A</v>
      </c>
      <c r="P83" s="18" t="e">
        <f>VLOOKUP(F83,D4数据库!C:L,7,0)</f>
        <v>#N/A</v>
      </c>
      <c r="Q83" s="18" t="e">
        <f>VLOOKUP(E83,D4数据库!N:O,2,0)</f>
        <v>#VALUE!</v>
      </c>
      <c r="R83" s="18" t="e">
        <f>VLOOKUP(F83,D4数据库!C:L,8,0)</f>
        <v>#N/A</v>
      </c>
      <c r="S83" s="19" t="e">
        <f t="shared" si="11"/>
        <v>#VALUE!</v>
      </c>
      <c r="T83" s="18" t="e">
        <f>VLOOKUP(F83,D4数据库!C:L,9,0)</f>
        <v>#N/A</v>
      </c>
      <c r="U83" s="18" t="e">
        <f>VLOOKUP(F83,D4数据库!C:L,10,0)</f>
        <v>#N/A</v>
      </c>
      <c r="V83" s="18"/>
    </row>
    <row r="84" spans="1:22" x14ac:dyDescent="0.25">
      <c r="A84" s="22"/>
      <c r="B84" s="3"/>
      <c r="C84" s="3"/>
      <c r="D84" s="3"/>
      <c r="E84" s="18" t="e">
        <f t="shared" si="12"/>
        <v>#VALUE!</v>
      </c>
      <c r="F84" s="18" t="str">
        <f t="shared" si="13"/>
        <v/>
      </c>
      <c r="G84" s="18" t="e">
        <f t="shared" si="14"/>
        <v>#VALUE!</v>
      </c>
      <c r="H84" s="18" t="e">
        <f t="shared" si="15"/>
        <v>#VALUE!</v>
      </c>
      <c r="I84" s="18" t="e">
        <f>VLOOKUP(F84,D4数据库!C:L,2,0)</f>
        <v>#N/A</v>
      </c>
      <c r="J84" s="18" t="e">
        <f>VLOOKUP(F84,D4数据库!C:L,3,0)</f>
        <v>#N/A</v>
      </c>
      <c r="K84" s="19" t="e">
        <f t="shared" si="10"/>
        <v>#VALUE!</v>
      </c>
      <c r="L84" s="18" t="e">
        <f>VLOOKUP(F84,D4数据库!C:G,4,0)</f>
        <v>#N/A</v>
      </c>
      <c r="M84" s="18" t="e">
        <f>VLOOKUP(F84,D4数据库!C:L,5,0)</f>
        <v>#N/A</v>
      </c>
      <c r="N84" s="18"/>
      <c r="O84" s="18" t="e">
        <f>VLOOKUP(F84,D4数据库!C:L,6,0)</f>
        <v>#N/A</v>
      </c>
      <c r="P84" s="18" t="e">
        <f>VLOOKUP(F84,D4数据库!C:L,7,0)</f>
        <v>#N/A</v>
      </c>
      <c r="Q84" s="18" t="e">
        <f>VLOOKUP(E84,D4数据库!N:O,2,0)</f>
        <v>#VALUE!</v>
      </c>
      <c r="R84" s="18" t="e">
        <f>VLOOKUP(F84,D4数据库!C:L,8,0)</f>
        <v>#N/A</v>
      </c>
      <c r="S84" s="19" t="e">
        <f t="shared" si="11"/>
        <v>#VALUE!</v>
      </c>
      <c r="T84" s="18" t="e">
        <f>VLOOKUP(F84,D4数据库!C:L,9,0)</f>
        <v>#N/A</v>
      </c>
      <c r="U84" s="18" t="e">
        <f>VLOOKUP(F84,D4数据库!C:L,10,0)</f>
        <v>#N/A</v>
      </c>
      <c r="V84" s="18"/>
    </row>
    <row r="85" spans="1:22" x14ac:dyDescent="0.25">
      <c r="A85" s="22"/>
      <c r="B85" s="3"/>
      <c r="C85" s="3"/>
      <c r="D85" s="3"/>
      <c r="E85" s="18" t="e">
        <f t="shared" si="12"/>
        <v>#VALUE!</v>
      </c>
      <c r="F85" s="18" t="str">
        <f t="shared" si="13"/>
        <v/>
      </c>
      <c r="G85" s="18" t="e">
        <f t="shared" si="14"/>
        <v>#VALUE!</v>
      </c>
      <c r="H85" s="18" t="e">
        <f t="shared" si="15"/>
        <v>#VALUE!</v>
      </c>
      <c r="I85" s="18" t="e">
        <f>VLOOKUP(F85,D4数据库!C:L,2,0)</f>
        <v>#N/A</v>
      </c>
      <c r="J85" s="18" t="e">
        <f>VLOOKUP(F85,D4数据库!C:L,3,0)</f>
        <v>#N/A</v>
      </c>
      <c r="K85" s="19" t="e">
        <f t="shared" si="10"/>
        <v>#VALUE!</v>
      </c>
      <c r="L85" s="18" t="e">
        <f>VLOOKUP(F85,D4数据库!C:G,4,0)</f>
        <v>#N/A</v>
      </c>
      <c r="M85" s="18" t="e">
        <f>VLOOKUP(F85,D4数据库!C:L,5,0)</f>
        <v>#N/A</v>
      </c>
      <c r="N85" s="18"/>
      <c r="O85" s="18" t="e">
        <f>VLOOKUP(F85,D4数据库!C:L,6,0)</f>
        <v>#N/A</v>
      </c>
      <c r="P85" s="18" t="e">
        <f>VLOOKUP(F85,D4数据库!C:L,7,0)</f>
        <v>#N/A</v>
      </c>
      <c r="Q85" s="18" t="e">
        <f>VLOOKUP(E85,D4数据库!N:O,2,0)</f>
        <v>#VALUE!</v>
      </c>
      <c r="R85" s="18" t="e">
        <f>VLOOKUP(F85,D4数据库!C:L,8,0)</f>
        <v>#N/A</v>
      </c>
      <c r="S85" s="19" t="e">
        <f t="shared" si="11"/>
        <v>#VALUE!</v>
      </c>
      <c r="T85" s="18" t="e">
        <f>VLOOKUP(F85,D4数据库!C:L,9,0)</f>
        <v>#N/A</v>
      </c>
      <c r="U85" s="18" t="e">
        <f>VLOOKUP(F85,D4数据库!C:L,10,0)</f>
        <v>#N/A</v>
      </c>
      <c r="V85" s="18"/>
    </row>
    <row r="86" spans="1:22" x14ac:dyDescent="0.25">
      <c r="A86" s="22"/>
      <c r="B86" s="3"/>
      <c r="C86" s="3"/>
      <c r="D86" s="3"/>
      <c r="E86" s="18" t="e">
        <f t="shared" si="12"/>
        <v>#VALUE!</v>
      </c>
      <c r="F86" s="18" t="str">
        <f t="shared" si="13"/>
        <v/>
      </c>
      <c r="G86" s="18" t="e">
        <f t="shared" si="14"/>
        <v>#VALUE!</v>
      </c>
      <c r="H86" s="18" t="e">
        <f t="shared" si="15"/>
        <v>#VALUE!</v>
      </c>
      <c r="I86" s="18" t="e">
        <f>VLOOKUP(F86,D4数据库!C:L,2,0)</f>
        <v>#N/A</v>
      </c>
      <c r="J86" s="18" t="e">
        <f>VLOOKUP(F86,D4数据库!C:L,3,0)</f>
        <v>#N/A</v>
      </c>
      <c r="K86" s="19" t="e">
        <f t="shared" si="10"/>
        <v>#VALUE!</v>
      </c>
      <c r="L86" s="18" t="e">
        <f>VLOOKUP(F86,D4数据库!C:G,4,0)</f>
        <v>#N/A</v>
      </c>
      <c r="M86" s="18" t="e">
        <f>VLOOKUP(F86,D4数据库!C:L,5,0)</f>
        <v>#N/A</v>
      </c>
      <c r="N86" s="18"/>
      <c r="O86" s="18" t="e">
        <f>VLOOKUP(F86,D4数据库!C:L,6,0)</f>
        <v>#N/A</v>
      </c>
      <c r="P86" s="18" t="e">
        <f>VLOOKUP(F86,D4数据库!C:L,7,0)</f>
        <v>#N/A</v>
      </c>
      <c r="Q86" s="18" t="e">
        <f>VLOOKUP(E86,D4数据库!N:O,2,0)</f>
        <v>#VALUE!</v>
      </c>
      <c r="R86" s="18" t="e">
        <f>VLOOKUP(F86,D4数据库!C:L,8,0)</f>
        <v>#N/A</v>
      </c>
      <c r="S86" s="19" t="e">
        <f t="shared" si="11"/>
        <v>#VALUE!</v>
      </c>
      <c r="T86" s="18" t="e">
        <f>VLOOKUP(F86,D4数据库!C:L,9,0)</f>
        <v>#N/A</v>
      </c>
      <c r="U86" s="18" t="e">
        <f>VLOOKUP(F86,D4数据库!C:L,10,0)</f>
        <v>#N/A</v>
      </c>
      <c r="V86" s="18"/>
    </row>
    <row r="87" spans="1:22" x14ac:dyDescent="0.25">
      <c r="A87" s="22"/>
      <c r="B87" s="3"/>
      <c r="C87" s="3"/>
      <c r="D87" s="3"/>
      <c r="E87" s="18" t="e">
        <f t="shared" si="12"/>
        <v>#VALUE!</v>
      </c>
      <c r="F87" s="18" t="str">
        <f t="shared" si="13"/>
        <v/>
      </c>
      <c r="G87" s="18" t="e">
        <f t="shared" si="14"/>
        <v>#VALUE!</v>
      </c>
      <c r="H87" s="18" t="e">
        <f t="shared" si="15"/>
        <v>#VALUE!</v>
      </c>
      <c r="I87" s="18" t="e">
        <f>VLOOKUP(F87,D4数据库!C:L,2,0)</f>
        <v>#N/A</v>
      </c>
      <c r="J87" s="18" t="e">
        <f>VLOOKUP(F87,D4数据库!C:L,3,0)</f>
        <v>#N/A</v>
      </c>
      <c r="K87" s="19" t="e">
        <f t="shared" si="10"/>
        <v>#VALUE!</v>
      </c>
      <c r="L87" s="18" t="e">
        <f>VLOOKUP(F87,D4数据库!C:G,4,0)</f>
        <v>#N/A</v>
      </c>
      <c r="M87" s="18" t="e">
        <f>VLOOKUP(F87,D4数据库!C:L,5,0)</f>
        <v>#N/A</v>
      </c>
      <c r="N87" s="18"/>
      <c r="O87" s="18" t="e">
        <f>VLOOKUP(F87,D4数据库!C:L,6,0)</f>
        <v>#N/A</v>
      </c>
      <c r="P87" s="18" t="e">
        <f>VLOOKUP(F87,D4数据库!C:L,7,0)</f>
        <v>#N/A</v>
      </c>
      <c r="Q87" s="18" t="e">
        <f>VLOOKUP(E87,D4数据库!N:O,2,0)</f>
        <v>#VALUE!</v>
      </c>
      <c r="R87" s="18" t="e">
        <f>VLOOKUP(F87,D4数据库!C:L,8,0)</f>
        <v>#N/A</v>
      </c>
      <c r="S87" s="19" t="e">
        <f t="shared" si="11"/>
        <v>#VALUE!</v>
      </c>
      <c r="T87" s="18" t="e">
        <f>VLOOKUP(F87,D4数据库!C:L,9,0)</f>
        <v>#N/A</v>
      </c>
      <c r="U87" s="18" t="e">
        <f>VLOOKUP(F87,D4数据库!C:L,10,0)</f>
        <v>#N/A</v>
      </c>
      <c r="V87" s="18"/>
    </row>
    <row r="88" spans="1:22" x14ac:dyDescent="0.25">
      <c r="A88" s="22"/>
      <c r="B88" s="3"/>
      <c r="C88" s="3"/>
      <c r="D88" s="3"/>
      <c r="E88" s="18" t="e">
        <f t="shared" si="12"/>
        <v>#VALUE!</v>
      </c>
      <c r="F88" s="18" t="str">
        <f t="shared" si="13"/>
        <v/>
      </c>
      <c r="G88" s="18" t="e">
        <f t="shared" si="14"/>
        <v>#VALUE!</v>
      </c>
      <c r="H88" s="18" t="e">
        <f t="shared" si="15"/>
        <v>#VALUE!</v>
      </c>
      <c r="I88" s="18" t="e">
        <f>VLOOKUP(F88,D4数据库!C:L,2,0)</f>
        <v>#N/A</v>
      </c>
      <c r="J88" s="18" t="e">
        <f>VLOOKUP(F88,D4数据库!C:L,3,0)</f>
        <v>#N/A</v>
      </c>
      <c r="K88" s="19" t="e">
        <f t="shared" si="10"/>
        <v>#VALUE!</v>
      </c>
      <c r="L88" s="18" t="e">
        <f>VLOOKUP(F88,D4数据库!C:G,4,0)</f>
        <v>#N/A</v>
      </c>
      <c r="M88" s="18" t="e">
        <f>VLOOKUP(F88,D4数据库!C:L,5,0)</f>
        <v>#N/A</v>
      </c>
      <c r="N88" s="18"/>
      <c r="O88" s="18" t="e">
        <f>VLOOKUP(F88,D4数据库!C:L,6,0)</f>
        <v>#N/A</v>
      </c>
      <c r="P88" s="18" t="e">
        <f>VLOOKUP(F88,D4数据库!C:L,7,0)</f>
        <v>#N/A</v>
      </c>
      <c r="Q88" s="18" t="e">
        <f>VLOOKUP(E88,D4数据库!N:O,2,0)</f>
        <v>#VALUE!</v>
      </c>
      <c r="R88" s="18" t="e">
        <f>VLOOKUP(F88,D4数据库!C:L,8,0)</f>
        <v>#N/A</v>
      </c>
      <c r="S88" s="19" t="e">
        <f t="shared" si="11"/>
        <v>#VALUE!</v>
      </c>
      <c r="T88" s="18" t="e">
        <f>VLOOKUP(F88,D4数据库!C:L,9,0)</f>
        <v>#N/A</v>
      </c>
      <c r="U88" s="18" t="e">
        <f>VLOOKUP(F88,D4数据库!C:L,10,0)</f>
        <v>#N/A</v>
      </c>
      <c r="V88" s="18"/>
    </row>
    <row r="89" spans="1:22" x14ac:dyDescent="0.25">
      <c r="A89" s="22"/>
      <c r="B89" s="3"/>
      <c r="C89" s="3"/>
      <c r="D89" s="3"/>
      <c r="E89" s="18" t="e">
        <f t="shared" si="12"/>
        <v>#VALUE!</v>
      </c>
      <c r="F89" s="18" t="str">
        <f t="shared" si="13"/>
        <v/>
      </c>
      <c r="G89" s="18" t="e">
        <f t="shared" si="14"/>
        <v>#VALUE!</v>
      </c>
      <c r="H89" s="18" t="e">
        <f t="shared" si="15"/>
        <v>#VALUE!</v>
      </c>
      <c r="I89" s="18" t="e">
        <f>VLOOKUP(F89,D4数据库!C:L,2,0)</f>
        <v>#N/A</v>
      </c>
      <c r="J89" s="18" t="e">
        <f>VLOOKUP(F89,D4数据库!C:L,3,0)</f>
        <v>#N/A</v>
      </c>
      <c r="K89" s="19" t="e">
        <f t="shared" si="10"/>
        <v>#VALUE!</v>
      </c>
      <c r="L89" s="18" t="e">
        <f>VLOOKUP(F89,D4数据库!C:G,4,0)</f>
        <v>#N/A</v>
      </c>
      <c r="M89" s="18" t="e">
        <f>VLOOKUP(F89,D4数据库!C:L,5,0)</f>
        <v>#N/A</v>
      </c>
      <c r="N89" s="18"/>
      <c r="O89" s="18" t="e">
        <f>VLOOKUP(F89,D4数据库!C:L,6,0)</f>
        <v>#N/A</v>
      </c>
      <c r="P89" s="18" t="e">
        <f>VLOOKUP(F89,D4数据库!C:L,7,0)</f>
        <v>#N/A</v>
      </c>
      <c r="Q89" s="18" t="e">
        <f>VLOOKUP(E89,D4数据库!N:O,2,0)</f>
        <v>#VALUE!</v>
      </c>
      <c r="R89" s="18" t="e">
        <f>VLOOKUP(F89,D4数据库!C:L,8,0)</f>
        <v>#N/A</v>
      </c>
      <c r="S89" s="19" t="e">
        <f t="shared" si="11"/>
        <v>#VALUE!</v>
      </c>
      <c r="T89" s="18" t="e">
        <f>VLOOKUP(F89,D4数据库!C:L,9,0)</f>
        <v>#N/A</v>
      </c>
      <c r="U89" s="18" t="e">
        <f>VLOOKUP(F89,D4数据库!C:L,10,0)</f>
        <v>#N/A</v>
      </c>
      <c r="V89" s="18"/>
    </row>
    <row r="90" spans="1:22" x14ac:dyDescent="0.25">
      <c r="A90" s="22"/>
      <c r="B90" s="3"/>
      <c r="C90" s="3"/>
      <c r="D90" s="3"/>
      <c r="E90" s="18" t="e">
        <f t="shared" si="12"/>
        <v>#VALUE!</v>
      </c>
      <c r="F90" s="18" t="str">
        <f t="shared" si="13"/>
        <v/>
      </c>
      <c r="G90" s="18" t="e">
        <f t="shared" si="14"/>
        <v>#VALUE!</v>
      </c>
      <c r="H90" s="18" t="e">
        <f t="shared" si="15"/>
        <v>#VALUE!</v>
      </c>
      <c r="I90" s="18" t="e">
        <f>VLOOKUP(F90,D4数据库!C:L,2,0)</f>
        <v>#N/A</v>
      </c>
      <c r="J90" s="18" t="e">
        <f>VLOOKUP(F90,D4数据库!C:L,3,0)</f>
        <v>#N/A</v>
      </c>
      <c r="K90" s="19" t="e">
        <f t="shared" si="10"/>
        <v>#VALUE!</v>
      </c>
      <c r="L90" s="18" t="e">
        <f>VLOOKUP(F90,D4数据库!C:G,4,0)</f>
        <v>#N/A</v>
      </c>
      <c r="M90" s="18" t="e">
        <f>VLOOKUP(F90,D4数据库!C:L,5,0)</f>
        <v>#N/A</v>
      </c>
      <c r="N90" s="18"/>
      <c r="O90" s="18" t="e">
        <f>VLOOKUP(F90,D4数据库!C:L,6,0)</f>
        <v>#N/A</v>
      </c>
      <c r="P90" s="18" t="e">
        <f>VLOOKUP(F90,D4数据库!C:L,7,0)</f>
        <v>#N/A</v>
      </c>
      <c r="Q90" s="18" t="e">
        <f>VLOOKUP(E90,D4数据库!N:O,2,0)</f>
        <v>#VALUE!</v>
      </c>
      <c r="R90" s="18" t="e">
        <f>VLOOKUP(F90,D4数据库!C:L,8,0)</f>
        <v>#N/A</v>
      </c>
      <c r="S90" s="19" t="e">
        <f t="shared" si="11"/>
        <v>#VALUE!</v>
      </c>
      <c r="T90" s="18" t="e">
        <f>VLOOKUP(F90,D4数据库!C:L,9,0)</f>
        <v>#N/A</v>
      </c>
      <c r="U90" s="18" t="e">
        <f>VLOOKUP(F90,D4数据库!C:L,10,0)</f>
        <v>#N/A</v>
      </c>
      <c r="V90" s="18"/>
    </row>
    <row r="91" spans="1:22" x14ac:dyDescent="0.25">
      <c r="A91" s="22"/>
      <c r="B91" s="3"/>
      <c r="C91" s="3"/>
      <c r="D91" s="3"/>
      <c r="E91" s="18" t="e">
        <f t="shared" si="12"/>
        <v>#VALUE!</v>
      </c>
      <c r="F91" s="18" t="str">
        <f t="shared" si="13"/>
        <v/>
      </c>
      <c r="G91" s="18" t="e">
        <f t="shared" si="14"/>
        <v>#VALUE!</v>
      </c>
      <c r="H91" s="18" t="e">
        <f t="shared" si="15"/>
        <v>#VALUE!</v>
      </c>
      <c r="I91" s="18" t="e">
        <f>VLOOKUP(F91,D4数据库!C:L,2,0)</f>
        <v>#N/A</v>
      </c>
      <c r="J91" s="18" t="e">
        <f>VLOOKUP(F91,D4数据库!C:L,3,0)</f>
        <v>#N/A</v>
      </c>
      <c r="K91" s="19" t="e">
        <f t="shared" si="10"/>
        <v>#VALUE!</v>
      </c>
      <c r="L91" s="18" t="e">
        <f>VLOOKUP(F91,D4数据库!C:G,4,0)</f>
        <v>#N/A</v>
      </c>
      <c r="M91" s="18" t="e">
        <f>VLOOKUP(F91,D4数据库!C:L,5,0)</f>
        <v>#N/A</v>
      </c>
      <c r="N91" s="18"/>
      <c r="O91" s="18" t="e">
        <f>VLOOKUP(F91,D4数据库!C:L,6,0)</f>
        <v>#N/A</v>
      </c>
      <c r="P91" s="18" t="e">
        <f>VLOOKUP(F91,D4数据库!C:L,7,0)</f>
        <v>#N/A</v>
      </c>
      <c r="Q91" s="18" t="e">
        <f>VLOOKUP(E91,D4数据库!N:O,2,0)</f>
        <v>#VALUE!</v>
      </c>
      <c r="R91" s="18" t="e">
        <f>VLOOKUP(F91,D4数据库!C:L,8,0)</f>
        <v>#N/A</v>
      </c>
      <c r="S91" s="19" t="e">
        <f t="shared" si="11"/>
        <v>#VALUE!</v>
      </c>
      <c r="T91" s="18" t="e">
        <f>VLOOKUP(F91,D4数据库!C:L,9,0)</f>
        <v>#N/A</v>
      </c>
      <c r="U91" s="18" t="e">
        <f>VLOOKUP(F91,D4数据库!C:L,10,0)</f>
        <v>#N/A</v>
      </c>
      <c r="V91" s="18"/>
    </row>
    <row r="92" spans="1:22" x14ac:dyDescent="0.25">
      <c r="A92" s="22"/>
      <c r="B92" s="3"/>
      <c r="C92" s="3"/>
      <c r="D92" s="3"/>
      <c r="E92" s="18" t="e">
        <f t="shared" si="12"/>
        <v>#VALUE!</v>
      </c>
      <c r="F92" s="18" t="str">
        <f t="shared" si="13"/>
        <v/>
      </c>
      <c r="G92" s="18" t="e">
        <f t="shared" si="14"/>
        <v>#VALUE!</v>
      </c>
      <c r="H92" s="18" t="e">
        <f t="shared" si="15"/>
        <v>#VALUE!</v>
      </c>
      <c r="I92" s="18" t="e">
        <f>VLOOKUP(F92,D4数据库!C:L,2,0)</f>
        <v>#N/A</v>
      </c>
      <c r="J92" s="18" t="e">
        <f>VLOOKUP(F92,D4数据库!C:L,3,0)</f>
        <v>#N/A</v>
      </c>
      <c r="K92" s="19" t="e">
        <f t="shared" si="10"/>
        <v>#VALUE!</v>
      </c>
      <c r="L92" s="18" t="e">
        <f>VLOOKUP(F92,D4数据库!C:G,4,0)</f>
        <v>#N/A</v>
      </c>
      <c r="M92" s="18" t="e">
        <f>VLOOKUP(F92,D4数据库!C:L,5,0)</f>
        <v>#N/A</v>
      </c>
      <c r="N92" s="18"/>
      <c r="O92" s="18" t="e">
        <f>VLOOKUP(F92,D4数据库!C:L,6,0)</f>
        <v>#N/A</v>
      </c>
      <c r="P92" s="18" t="e">
        <f>VLOOKUP(F92,D4数据库!C:L,7,0)</f>
        <v>#N/A</v>
      </c>
      <c r="Q92" s="18" t="e">
        <f>VLOOKUP(E92,D4数据库!N:O,2,0)</f>
        <v>#VALUE!</v>
      </c>
      <c r="R92" s="18" t="e">
        <f>VLOOKUP(F92,D4数据库!C:L,8,0)</f>
        <v>#N/A</v>
      </c>
      <c r="S92" s="19" t="e">
        <f t="shared" si="11"/>
        <v>#VALUE!</v>
      </c>
      <c r="T92" s="18" t="e">
        <f>VLOOKUP(F92,D4数据库!C:L,9,0)</f>
        <v>#N/A</v>
      </c>
      <c r="U92" s="18" t="e">
        <f>VLOOKUP(F92,D4数据库!C:L,10,0)</f>
        <v>#N/A</v>
      </c>
      <c r="V92" s="18"/>
    </row>
    <row r="93" spans="1:22" x14ac:dyDescent="0.25">
      <c r="A93" s="22"/>
      <c r="B93" s="3"/>
      <c r="C93" s="3"/>
      <c r="D93" s="3"/>
      <c r="E93" s="18" t="e">
        <f t="shared" si="12"/>
        <v>#VALUE!</v>
      </c>
      <c r="F93" s="18" t="str">
        <f t="shared" si="13"/>
        <v/>
      </c>
      <c r="G93" s="18" t="e">
        <f t="shared" si="14"/>
        <v>#VALUE!</v>
      </c>
      <c r="H93" s="18" t="e">
        <f t="shared" si="15"/>
        <v>#VALUE!</v>
      </c>
      <c r="I93" s="18" t="e">
        <f>VLOOKUP(F93,D4数据库!C:L,2,0)</f>
        <v>#N/A</v>
      </c>
      <c r="J93" s="18" t="e">
        <f>VLOOKUP(F93,D4数据库!C:L,3,0)</f>
        <v>#N/A</v>
      </c>
      <c r="K93" s="19" t="e">
        <f t="shared" si="10"/>
        <v>#VALUE!</v>
      </c>
      <c r="L93" s="18" t="e">
        <f>VLOOKUP(F93,D4数据库!C:G,4,0)</f>
        <v>#N/A</v>
      </c>
      <c r="M93" s="18" t="e">
        <f>VLOOKUP(F93,D4数据库!C:L,5,0)</f>
        <v>#N/A</v>
      </c>
      <c r="N93" s="18"/>
      <c r="O93" s="18" t="e">
        <f>VLOOKUP(F93,D4数据库!C:L,6,0)</f>
        <v>#N/A</v>
      </c>
      <c r="P93" s="18" t="e">
        <f>VLOOKUP(F93,D4数据库!C:L,7,0)</f>
        <v>#N/A</v>
      </c>
      <c r="Q93" s="18" t="e">
        <f>VLOOKUP(E93,D4数据库!N:O,2,0)</f>
        <v>#VALUE!</v>
      </c>
      <c r="R93" s="18" t="e">
        <f>VLOOKUP(F93,D4数据库!C:L,8,0)</f>
        <v>#N/A</v>
      </c>
      <c r="S93" s="19" t="e">
        <f t="shared" si="11"/>
        <v>#VALUE!</v>
      </c>
      <c r="T93" s="18" t="e">
        <f>VLOOKUP(F93,D4数据库!C:L,9,0)</f>
        <v>#N/A</v>
      </c>
      <c r="U93" s="18" t="e">
        <f>VLOOKUP(F93,D4数据库!C:L,10,0)</f>
        <v>#N/A</v>
      </c>
      <c r="V93" s="18"/>
    </row>
    <row r="94" spans="1:22" x14ac:dyDescent="0.25">
      <c r="A94" s="22"/>
      <c r="B94" s="3"/>
      <c r="C94" s="3"/>
      <c r="D94" s="3"/>
      <c r="E94" s="18" t="e">
        <f t="shared" si="12"/>
        <v>#VALUE!</v>
      </c>
      <c r="F94" s="18" t="str">
        <f t="shared" si="13"/>
        <v/>
      </c>
      <c r="G94" s="18" t="e">
        <f t="shared" si="14"/>
        <v>#VALUE!</v>
      </c>
      <c r="H94" s="18" t="e">
        <f t="shared" si="15"/>
        <v>#VALUE!</v>
      </c>
      <c r="I94" s="18" t="e">
        <f>VLOOKUP(F94,D4数据库!C:L,2,0)</f>
        <v>#N/A</v>
      </c>
      <c r="J94" s="18" t="e">
        <f>VLOOKUP(F94,D4数据库!C:L,3,0)</f>
        <v>#N/A</v>
      </c>
      <c r="K94" s="19" t="e">
        <f t="shared" si="10"/>
        <v>#VALUE!</v>
      </c>
      <c r="L94" s="18" t="e">
        <f>VLOOKUP(F94,D4数据库!C:G,4,0)</f>
        <v>#N/A</v>
      </c>
      <c r="M94" s="18" t="e">
        <f>VLOOKUP(F94,D4数据库!C:L,5,0)</f>
        <v>#N/A</v>
      </c>
      <c r="N94" s="18"/>
      <c r="O94" s="18" t="e">
        <f>VLOOKUP(F94,D4数据库!C:L,6,0)</f>
        <v>#N/A</v>
      </c>
      <c r="P94" s="18" t="e">
        <f>VLOOKUP(F94,D4数据库!C:L,7,0)</f>
        <v>#N/A</v>
      </c>
      <c r="Q94" s="18" t="e">
        <f>VLOOKUP(E94,D4数据库!N:O,2,0)</f>
        <v>#VALUE!</v>
      </c>
      <c r="R94" s="18" t="e">
        <f>VLOOKUP(F94,D4数据库!C:L,8,0)</f>
        <v>#N/A</v>
      </c>
      <c r="S94" s="19" t="e">
        <f t="shared" si="11"/>
        <v>#VALUE!</v>
      </c>
      <c r="T94" s="18" t="e">
        <f>VLOOKUP(F94,D4数据库!C:L,9,0)</f>
        <v>#N/A</v>
      </c>
      <c r="U94" s="18" t="e">
        <f>VLOOKUP(F94,D4数据库!C:L,10,0)</f>
        <v>#N/A</v>
      </c>
      <c r="V94" s="18"/>
    </row>
    <row r="95" spans="1:22" x14ac:dyDescent="0.25">
      <c r="A95" s="22"/>
      <c r="B95" s="3"/>
      <c r="C95" s="3"/>
      <c r="D95" s="3"/>
      <c r="E95" s="18" t="e">
        <f t="shared" si="12"/>
        <v>#VALUE!</v>
      </c>
      <c r="F95" s="18" t="str">
        <f t="shared" si="13"/>
        <v/>
      </c>
      <c r="G95" s="18" t="e">
        <f t="shared" si="14"/>
        <v>#VALUE!</v>
      </c>
      <c r="H95" s="18" t="e">
        <f t="shared" si="15"/>
        <v>#VALUE!</v>
      </c>
      <c r="I95" s="18" t="e">
        <f>VLOOKUP(F95,D4数据库!C:L,2,0)</f>
        <v>#N/A</v>
      </c>
      <c r="J95" s="18" t="e">
        <f>VLOOKUP(F95,D4数据库!C:L,3,0)</f>
        <v>#N/A</v>
      </c>
      <c r="K95" s="19" t="e">
        <f t="shared" si="10"/>
        <v>#VALUE!</v>
      </c>
      <c r="L95" s="18" t="e">
        <f>VLOOKUP(F95,D4数据库!C:G,4,0)</f>
        <v>#N/A</v>
      </c>
      <c r="M95" s="18" t="e">
        <f>VLOOKUP(F95,D4数据库!C:L,5,0)</f>
        <v>#N/A</v>
      </c>
      <c r="N95" s="18"/>
      <c r="O95" s="18" t="e">
        <f>VLOOKUP(F95,D4数据库!C:L,6,0)</f>
        <v>#N/A</v>
      </c>
      <c r="P95" s="18" t="e">
        <f>VLOOKUP(F95,D4数据库!C:L,7,0)</f>
        <v>#N/A</v>
      </c>
      <c r="Q95" s="18" t="e">
        <f>VLOOKUP(E95,D4数据库!N:O,2,0)</f>
        <v>#VALUE!</v>
      </c>
      <c r="R95" s="18" t="e">
        <f>VLOOKUP(F95,D4数据库!C:L,8,0)</f>
        <v>#N/A</v>
      </c>
      <c r="S95" s="19" t="e">
        <f t="shared" si="11"/>
        <v>#VALUE!</v>
      </c>
      <c r="T95" s="18" t="e">
        <f>VLOOKUP(F95,D4数据库!C:L,9,0)</f>
        <v>#N/A</v>
      </c>
      <c r="U95" s="18" t="e">
        <f>VLOOKUP(F95,D4数据库!C:L,10,0)</f>
        <v>#N/A</v>
      </c>
      <c r="V95" s="18"/>
    </row>
    <row r="96" spans="1:22" x14ac:dyDescent="0.25">
      <c r="A96" s="22"/>
      <c r="B96" s="3"/>
      <c r="C96" s="3"/>
      <c r="D96" s="3"/>
      <c r="E96" s="18" t="e">
        <f t="shared" si="12"/>
        <v>#VALUE!</v>
      </c>
      <c r="F96" s="18" t="str">
        <f t="shared" si="13"/>
        <v/>
      </c>
      <c r="G96" s="18" t="e">
        <f t="shared" si="14"/>
        <v>#VALUE!</v>
      </c>
      <c r="H96" s="18" t="e">
        <f t="shared" si="15"/>
        <v>#VALUE!</v>
      </c>
      <c r="I96" s="18" t="e">
        <f>VLOOKUP(F96,D4数据库!C:L,2,0)</f>
        <v>#N/A</v>
      </c>
      <c r="J96" s="18" t="e">
        <f>VLOOKUP(F96,D4数据库!C:L,3,0)</f>
        <v>#N/A</v>
      </c>
      <c r="K96" s="19" t="e">
        <f t="shared" si="10"/>
        <v>#VALUE!</v>
      </c>
      <c r="L96" s="18" t="e">
        <f>VLOOKUP(F96,D4数据库!C:G,4,0)</f>
        <v>#N/A</v>
      </c>
      <c r="M96" s="18" t="e">
        <f>VLOOKUP(F96,D4数据库!C:L,5,0)</f>
        <v>#N/A</v>
      </c>
      <c r="N96" s="18"/>
      <c r="O96" s="18" t="e">
        <f>VLOOKUP(F96,D4数据库!C:L,6,0)</f>
        <v>#N/A</v>
      </c>
      <c r="P96" s="18" t="e">
        <f>VLOOKUP(F96,D4数据库!C:L,7,0)</f>
        <v>#N/A</v>
      </c>
      <c r="Q96" s="18" t="e">
        <f>VLOOKUP(E96,D4数据库!N:O,2,0)</f>
        <v>#VALUE!</v>
      </c>
      <c r="R96" s="18" t="e">
        <f>VLOOKUP(F96,D4数据库!C:L,8,0)</f>
        <v>#N/A</v>
      </c>
      <c r="S96" s="19" t="e">
        <f t="shared" si="11"/>
        <v>#VALUE!</v>
      </c>
      <c r="T96" s="18" t="e">
        <f>VLOOKUP(F96,D4数据库!C:L,9,0)</f>
        <v>#N/A</v>
      </c>
      <c r="U96" s="18" t="e">
        <f>VLOOKUP(F96,D4数据库!C:L,10,0)</f>
        <v>#N/A</v>
      </c>
      <c r="V96" s="18"/>
    </row>
    <row r="97" spans="1:22" x14ac:dyDescent="0.25">
      <c r="A97" s="22"/>
      <c r="B97" s="3"/>
      <c r="C97" s="3"/>
      <c r="D97" s="3"/>
      <c r="E97" s="18" t="e">
        <f t="shared" si="12"/>
        <v>#VALUE!</v>
      </c>
      <c r="F97" s="18" t="str">
        <f t="shared" si="13"/>
        <v/>
      </c>
      <c r="G97" s="18" t="e">
        <f t="shared" si="14"/>
        <v>#VALUE!</v>
      </c>
      <c r="H97" s="18" t="e">
        <f t="shared" si="15"/>
        <v>#VALUE!</v>
      </c>
      <c r="I97" s="18" t="e">
        <f>VLOOKUP(F97,D4数据库!C:L,2,0)</f>
        <v>#N/A</v>
      </c>
      <c r="J97" s="18" t="e">
        <f>VLOOKUP(F97,D4数据库!C:L,3,0)</f>
        <v>#N/A</v>
      </c>
      <c r="K97" s="19" t="e">
        <f t="shared" si="10"/>
        <v>#VALUE!</v>
      </c>
      <c r="L97" s="18" t="e">
        <f>VLOOKUP(F97,D4数据库!C:G,4,0)</f>
        <v>#N/A</v>
      </c>
      <c r="M97" s="18" t="e">
        <f>VLOOKUP(F97,D4数据库!C:L,5,0)</f>
        <v>#N/A</v>
      </c>
      <c r="N97" s="18"/>
      <c r="O97" s="18" t="e">
        <f>VLOOKUP(F97,D4数据库!C:L,6,0)</f>
        <v>#N/A</v>
      </c>
      <c r="P97" s="18" t="e">
        <f>VLOOKUP(F97,D4数据库!C:L,7,0)</f>
        <v>#N/A</v>
      </c>
      <c r="Q97" s="18" t="e">
        <f>VLOOKUP(E97,D4数据库!N:O,2,0)</f>
        <v>#VALUE!</v>
      </c>
      <c r="R97" s="18" t="e">
        <f>VLOOKUP(F97,D4数据库!C:L,8,0)</f>
        <v>#N/A</v>
      </c>
      <c r="S97" s="19" t="e">
        <f t="shared" si="11"/>
        <v>#VALUE!</v>
      </c>
      <c r="T97" s="18" t="e">
        <f>VLOOKUP(F97,D4数据库!C:L,9,0)</f>
        <v>#N/A</v>
      </c>
      <c r="U97" s="18" t="e">
        <f>VLOOKUP(F97,D4数据库!C:L,10,0)</f>
        <v>#N/A</v>
      </c>
      <c r="V97" s="18"/>
    </row>
    <row r="98" spans="1:22" x14ac:dyDescent="0.25">
      <c r="A98" s="22"/>
      <c r="B98" s="3"/>
      <c r="C98" s="3"/>
      <c r="D98" s="3"/>
      <c r="E98" s="18" t="e">
        <f t="shared" si="12"/>
        <v>#VALUE!</v>
      </c>
      <c r="F98" s="18" t="str">
        <f t="shared" si="13"/>
        <v/>
      </c>
      <c r="G98" s="18" t="e">
        <f t="shared" si="14"/>
        <v>#VALUE!</v>
      </c>
      <c r="H98" s="18" t="e">
        <f t="shared" si="15"/>
        <v>#VALUE!</v>
      </c>
      <c r="I98" s="18" t="e">
        <f>VLOOKUP(F98,D4数据库!C:L,2,0)</f>
        <v>#N/A</v>
      </c>
      <c r="J98" s="18" t="e">
        <f>VLOOKUP(F98,D4数据库!C:L,3,0)</f>
        <v>#N/A</v>
      </c>
      <c r="K98" s="19" t="e">
        <f t="shared" si="10"/>
        <v>#VALUE!</v>
      </c>
      <c r="L98" s="18" t="e">
        <f>VLOOKUP(F98,D4数据库!C:G,4,0)</f>
        <v>#N/A</v>
      </c>
      <c r="M98" s="18" t="e">
        <f>VLOOKUP(F98,D4数据库!C:L,5,0)</f>
        <v>#N/A</v>
      </c>
      <c r="N98" s="18"/>
      <c r="O98" s="18" t="e">
        <f>VLOOKUP(F98,D4数据库!C:L,6,0)</f>
        <v>#N/A</v>
      </c>
      <c r="P98" s="18" t="e">
        <f>VLOOKUP(F98,D4数据库!C:L,7,0)</f>
        <v>#N/A</v>
      </c>
      <c r="Q98" s="18" t="e">
        <f>VLOOKUP(E98,D4数据库!N:O,2,0)</f>
        <v>#VALUE!</v>
      </c>
      <c r="R98" s="18" t="e">
        <f>VLOOKUP(F98,D4数据库!C:L,8,0)</f>
        <v>#N/A</v>
      </c>
      <c r="S98" s="19" t="e">
        <f t="shared" si="11"/>
        <v>#VALUE!</v>
      </c>
      <c r="T98" s="18" t="e">
        <f>VLOOKUP(F98,D4数据库!C:L,9,0)</f>
        <v>#N/A</v>
      </c>
      <c r="U98" s="18" t="e">
        <f>VLOOKUP(F98,D4数据库!C:L,10,0)</f>
        <v>#N/A</v>
      </c>
      <c r="V98" s="18"/>
    </row>
    <row r="99" spans="1:22" x14ac:dyDescent="0.25">
      <c r="A99" s="22"/>
      <c r="B99" s="3"/>
      <c r="C99" s="3"/>
      <c r="D99" s="3"/>
      <c r="E99" s="18" t="e">
        <f t="shared" si="12"/>
        <v>#VALUE!</v>
      </c>
      <c r="F99" s="18" t="str">
        <f t="shared" si="13"/>
        <v/>
      </c>
      <c r="G99" s="18" t="e">
        <f t="shared" si="14"/>
        <v>#VALUE!</v>
      </c>
      <c r="H99" s="18" t="e">
        <f t="shared" si="15"/>
        <v>#VALUE!</v>
      </c>
      <c r="I99" s="18" t="e">
        <f>VLOOKUP(F99,D4数据库!C:L,2,0)</f>
        <v>#N/A</v>
      </c>
      <c r="J99" s="18" t="e">
        <f>VLOOKUP(F99,D4数据库!C:L,3,0)</f>
        <v>#N/A</v>
      </c>
      <c r="K99" s="19" t="e">
        <f t="shared" si="10"/>
        <v>#VALUE!</v>
      </c>
      <c r="L99" s="18" t="e">
        <f>VLOOKUP(F99,D4数据库!C:G,4,0)</f>
        <v>#N/A</v>
      </c>
      <c r="M99" s="18" t="e">
        <f>VLOOKUP(F99,D4数据库!C:L,5,0)</f>
        <v>#N/A</v>
      </c>
      <c r="N99" s="18"/>
      <c r="O99" s="18" t="e">
        <f>VLOOKUP(F99,D4数据库!C:L,6,0)</f>
        <v>#N/A</v>
      </c>
      <c r="P99" s="18" t="e">
        <f>VLOOKUP(F99,D4数据库!C:L,7,0)</f>
        <v>#N/A</v>
      </c>
      <c r="Q99" s="18" t="e">
        <f>VLOOKUP(E99,D4数据库!N:O,2,0)</f>
        <v>#VALUE!</v>
      </c>
      <c r="R99" s="18" t="e">
        <f>VLOOKUP(F99,D4数据库!C:L,8,0)</f>
        <v>#N/A</v>
      </c>
      <c r="S99" s="19" t="e">
        <f t="shared" si="11"/>
        <v>#VALUE!</v>
      </c>
      <c r="T99" s="18" t="e">
        <f>VLOOKUP(F99,D4数据库!C:L,9,0)</f>
        <v>#N/A</v>
      </c>
      <c r="U99" s="18" t="e">
        <f>VLOOKUP(F99,D4数据库!C:L,10,0)</f>
        <v>#N/A</v>
      </c>
      <c r="V99" s="18"/>
    </row>
    <row r="100" spans="1:22" x14ac:dyDescent="0.25">
      <c r="A100" s="22"/>
      <c r="B100" s="3"/>
      <c r="C100" s="3"/>
      <c r="D100" s="3"/>
      <c r="E100" s="18" t="e">
        <f t="shared" si="12"/>
        <v>#VALUE!</v>
      </c>
      <c r="F100" s="18" t="str">
        <f t="shared" si="13"/>
        <v/>
      </c>
      <c r="G100" s="18" t="e">
        <f t="shared" si="14"/>
        <v>#VALUE!</v>
      </c>
      <c r="H100" s="18" t="e">
        <f t="shared" si="15"/>
        <v>#VALUE!</v>
      </c>
      <c r="I100" s="18" t="e">
        <f>VLOOKUP(F100,D4数据库!C:L,2,0)</f>
        <v>#N/A</v>
      </c>
      <c r="J100" s="18" t="e">
        <f>VLOOKUP(F100,D4数据库!C:L,3,0)</f>
        <v>#N/A</v>
      </c>
      <c r="K100" s="19" t="e">
        <f t="shared" si="10"/>
        <v>#VALUE!</v>
      </c>
      <c r="L100" s="18" t="e">
        <f>VLOOKUP(F100,D4数据库!C:G,4,0)</f>
        <v>#N/A</v>
      </c>
      <c r="M100" s="18" t="e">
        <f>VLOOKUP(F100,D4数据库!C:L,5,0)</f>
        <v>#N/A</v>
      </c>
      <c r="N100" s="18"/>
      <c r="O100" s="18" t="e">
        <f>VLOOKUP(F100,D4数据库!C:L,6,0)</f>
        <v>#N/A</v>
      </c>
      <c r="P100" s="18" t="e">
        <f>VLOOKUP(F100,D4数据库!C:L,7,0)</f>
        <v>#N/A</v>
      </c>
      <c r="Q100" s="18" t="e">
        <f>VLOOKUP(E100,D4数据库!N:O,2,0)</f>
        <v>#VALUE!</v>
      </c>
      <c r="R100" s="18" t="e">
        <f>VLOOKUP(F100,D4数据库!C:L,8,0)</f>
        <v>#N/A</v>
      </c>
      <c r="S100" s="19" t="e">
        <f t="shared" si="11"/>
        <v>#VALUE!</v>
      </c>
      <c r="T100" s="18" t="e">
        <f>VLOOKUP(F100,D4数据库!C:L,9,0)</f>
        <v>#N/A</v>
      </c>
      <c r="U100" s="18" t="e">
        <f>VLOOKUP(F100,D4数据库!C:L,10,0)</f>
        <v>#N/A</v>
      </c>
      <c r="V100" s="18"/>
    </row>
  </sheetData>
  <sheetProtection algorithmName="SHA-512" hashValue="h8cA4mD4UAYJkkp8oX0ZUnMdpExgei4yGY51+UMO2JS01F4aZVLzjoG0E4r71phd6xVPr9zbXhKVC+6VgarLMw==" saltValue="bmGihNGd1Y0eEetN0YnGz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ignoredErrors>
    <ignoredError sqref="E2:E7 F2:F7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1F92-408D-4968-939C-03409856E5E8}">
  <sheetPr codeName="Sheet35"/>
  <dimension ref="A1:O6"/>
  <sheetViews>
    <sheetView workbookViewId="0"/>
  </sheetViews>
  <sheetFormatPr defaultRowHeight="14" x14ac:dyDescent="0.25"/>
  <cols>
    <col min="1" max="1" width="16.90625" bestFit="1" customWidth="1"/>
    <col min="2" max="2" width="8.7265625" style="35"/>
  </cols>
  <sheetData>
    <row r="1" spans="1:15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4" t="s">
        <v>134</v>
      </c>
      <c r="I1" s="85"/>
      <c r="J1" s="85"/>
      <c r="K1" s="85"/>
      <c r="L1" s="85"/>
      <c r="M1" s="12"/>
      <c r="N1" s="86" t="s">
        <v>134</v>
      </c>
      <c r="O1" s="87"/>
    </row>
    <row r="2" spans="1:15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13</v>
      </c>
      <c r="J2" s="3" t="s">
        <v>89</v>
      </c>
      <c r="K2" s="1" t="s">
        <v>3</v>
      </c>
      <c r="L2" s="1" t="s">
        <v>4</v>
      </c>
      <c r="M2" s="13"/>
      <c r="N2" s="1" t="s">
        <v>135</v>
      </c>
      <c r="O2" s="5" t="s">
        <v>0</v>
      </c>
    </row>
    <row r="3" spans="1:15" ht="15" x14ac:dyDescent="0.25">
      <c r="A3" s="3" t="s">
        <v>132</v>
      </c>
      <c r="B3" s="3" t="s">
        <v>133</v>
      </c>
      <c r="C3" s="1" t="s">
        <v>6</v>
      </c>
      <c r="D3" s="1" t="s">
        <v>93</v>
      </c>
      <c r="E3" s="1" t="s">
        <v>14</v>
      </c>
      <c r="F3" s="1" t="s">
        <v>15</v>
      </c>
      <c r="G3" s="1" t="s">
        <v>7</v>
      </c>
      <c r="H3" s="3"/>
      <c r="I3" s="8"/>
      <c r="J3" s="1"/>
      <c r="K3" s="1"/>
      <c r="L3" s="1" t="s">
        <v>7</v>
      </c>
      <c r="M3" s="13"/>
      <c r="N3" s="1"/>
      <c r="O3" s="5"/>
    </row>
    <row r="4" spans="1:15" ht="15" x14ac:dyDescent="0.25">
      <c r="A4" s="3"/>
      <c r="B4" s="1"/>
      <c r="C4" s="1" t="s">
        <v>17</v>
      </c>
      <c r="D4" s="1" t="s">
        <v>93</v>
      </c>
      <c r="E4" s="1" t="s">
        <v>18</v>
      </c>
      <c r="F4" s="1" t="s">
        <v>15</v>
      </c>
      <c r="G4" s="1" t="s">
        <v>7</v>
      </c>
      <c r="H4" s="3"/>
      <c r="I4" s="8"/>
      <c r="J4" s="1"/>
      <c r="K4" s="1"/>
      <c r="L4" s="1" t="s">
        <v>7</v>
      </c>
      <c r="M4" s="13"/>
      <c r="N4" s="1"/>
      <c r="O4" s="5"/>
    </row>
    <row r="5" spans="1:15" ht="15.5" x14ac:dyDescent="0.25">
      <c r="A5" s="3"/>
      <c r="B5" s="1"/>
      <c r="C5" s="1" t="s">
        <v>8</v>
      </c>
      <c r="D5" s="1" t="s">
        <v>93</v>
      </c>
      <c r="E5" s="1" t="s">
        <v>19</v>
      </c>
      <c r="F5" s="1" t="s">
        <v>15</v>
      </c>
      <c r="G5" s="1" t="s">
        <v>7</v>
      </c>
      <c r="H5" s="3" t="s">
        <v>116</v>
      </c>
      <c r="I5" s="7" t="s">
        <v>139</v>
      </c>
      <c r="J5" s="1">
        <v>100</v>
      </c>
      <c r="K5" s="1" t="s">
        <v>16</v>
      </c>
      <c r="L5" s="1" t="s">
        <v>7</v>
      </c>
      <c r="M5" s="14"/>
      <c r="N5" s="1">
        <v>1</v>
      </c>
      <c r="O5" s="5">
        <v>2</v>
      </c>
    </row>
    <row r="6" spans="1:15" ht="15.5" x14ac:dyDescent="0.25">
      <c r="A6" s="3"/>
      <c r="B6" s="1"/>
      <c r="C6" s="1" t="s">
        <v>9</v>
      </c>
      <c r="D6" s="1" t="s">
        <v>23</v>
      </c>
      <c r="E6" s="3" t="s">
        <v>118</v>
      </c>
      <c r="F6" s="1" t="s">
        <v>15</v>
      </c>
      <c r="G6" s="1" t="s">
        <v>7</v>
      </c>
      <c r="H6" s="3" t="s">
        <v>116</v>
      </c>
      <c r="I6" s="7" t="s">
        <v>139</v>
      </c>
      <c r="J6" s="1">
        <v>100</v>
      </c>
      <c r="K6" s="1" t="s">
        <v>16</v>
      </c>
      <c r="L6" s="1" t="s">
        <v>7</v>
      </c>
      <c r="M6" s="14"/>
      <c r="N6" s="1">
        <v>2</v>
      </c>
      <c r="O6" s="5">
        <v>1</v>
      </c>
    </row>
  </sheetData>
  <sheetProtection algorithmName="SHA-512" hashValue="yFRfCktfICyHPfqwF9LMinzBNh6hTMYg5OsqNTCiOezcQMaxM7Dwvr7AD7NcbKpwruOiIDjGHHKvCO4GxQCdwg==" saltValue="YJ2t6BPglv/v3InSa4+mNg==" spinCount="100000" sheet="1" objects="1" scenarios="1"/>
  <mergeCells count="3">
    <mergeCell ref="C1:G1"/>
    <mergeCell ref="H1:L1"/>
    <mergeCell ref="N1:O1"/>
  </mergeCells>
  <phoneticPr fontId="6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2F843-0D95-44E5-984D-902F0DCAA670}">
  <sheetPr codeName="Sheet36"/>
  <dimension ref="A1:AC100"/>
  <sheetViews>
    <sheetView topLeftCell="I1" workbookViewId="0">
      <selection activeCell="V15" sqref="V15"/>
    </sheetView>
  </sheetViews>
  <sheetFormatPr defaultRowHeight="14" x14ac:dyDescent="0.25"/>
  <cols>
    <col min="1" max="1" width="16.90625" style="23" bestFit="1" customWidth="1"/>
    <col min="2" max="2" width="30.26953125" style="35" customWidth="1"/>
    <col min="5" max="5" width="8.90625" style="20" bestFit="1" customWidth="1"/>
    <col min="6" max="6" width="8.7265625" style="20"/>
    <col min="7" max="7" width="13.6328125" style="20" bestFit="1" customWidth="1"/>
    <col min="8" max="11" width="13.453125" style="20" customWidth="1"/>
    <col min="12" max="12" width="11.36328125" style="20" bestFit="1" customWidth="1"/>
    <col min="13" max="13" width="14.6328125" style="20" bestFit="1" customWidth="1"/>
    <col min="14" max="14" width="9.26953125" style="20" bestFit="1" customWidth="1"/>
    <col min="15" max="15" width="8.7265625" style="20"/>
    <col min="16" max="16" width="10.26953125" style="20" bestFit="1" customWidth="1"/>
    <col min="17" max="17" width="8.7265625" style="20"/>
    <col min="18" max="18" width="16.90625" style="20" bestFit="1" customWidth="1"/>
    <col min="19" max="19" width="9.26953125" style="20" bestFit="1" customWidth="1"/>
    <col min="20" max="20" width="8.90625" style="20" bestFit="1" customWidth="1"/>
    <col min="21" max="21" width="8.7265625" style="20"/>
    <col min="22" max="22" width="10.26953125" style="20" bestFit="1" customWidth="1"/>
    <col min="23" max="23" width="8.7265625" style="20"/>
    <col min="24" max="24" width="16.90625" style="20" bestFit="1" customWidth="1"/>
    <col min="25" max="25" width="5.26953125" style="20" bestFit="1" customWidth="1"/>
    <col min="26" max="26" width="8.36328125" style="20" bestFit="1" customWidth="1"/>
    <col min="27" max="27" width="8.7265625" style="20"/>
    <col min="28" max="28" width="10.26953125" style="20" bestFit="1" customWidth="1"/>
    <col min="29" max="29" width="8.7265625" style="20"/>
  </cols>
  <sheetData>
    <row r="1" spans="1:29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150</v>
      </c>
      <c r="H1" s="18" t="s">
        <v>151</v>
      </c>
      <c r="I1" s="18" t="s">
        <v>153</v>
      </c>
      <c r="J1" s="18" t="s">
        <v>154</v>
      </c>
      <c r="K1" s="18" t="s">
        <v>155</v>
      </c>
      <c r="L1" s="18" t="s">
        <v>48</v>
      </c>
      <c r="M1" s="18" t="s">
        <v>82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9" t="s">
        <v>79</v>
      </c>
      <c r="U1" s="18" t="s">
        <v>3</v>
      </c>
      <c r="V1" s="18" t="s">
        <v>160</v>
      </c>
      <c r="W1" s="18" t="s">
        <v>5</v>
      </c>
      <c r="X1" s="18" t="s">
        <v>48</v>
      </c>
      <c r="Y1" s="18" t="s">
        <v>82</v>
      </c>
      <c r="Z1" s="19" t="s">
        <v>79</v>
      </c>
      <c r="AA1" s="18" t="s">
        <v>3</v>
      </c>
      <c r="AB1" s="18" t="s">
        <v>160</v>
      </c>
      <c r="AC1" s="18" t="s">
        <v>5</v>
      </c>
    </row>
    <row r="2" spans="1:29" x14ac:dyDescent="0.25">
      <c r="A2" s="22">
        <v>5</v>
      </c>
      <c r="B2" s="55" t="s">
        <v>1040</v>
      </c>
      <c r="C2" s="3">
        <v>2</v>
      </c>
      <c r="D2" s="3" t="s">
        <v>501</v>
      </c>
      <c r="E2" s="18">
        <f>VALUE(TRIM(MID(SUBSTITUTE($B2,"-",REPT(" ",99)),COLUMN(B2)*99-98,99)))</f>
        <v>2</v>
      </c>
      <c r="F2" s="18" t="str">
        <f t="shared" ref="F2:F7" si="0">TRIM(MID(SUBSTITUTE($B2,"-",REPT(" ",99)),COLUMN(C2)*99-98,99))</f>
        <v>D</v>
      </c>
      <c r="G2" s="18">
        <f>VALUE(TRIM(MID(SUBSTITUTE($B2,"-",REPT(" ",99)),COLUMN(D2)*99-98,99)))</f>
        <v>1000</v>
      </c>
      <c r="H2" s="18">
        <f>VALUE(TRIM(MID(SUBSTITUTE($B2,"-",REPT(" ",99)),COLUMN(E2)*99-98,99)))</f>
        <v>1150</v>
      </c>
      <c r="I2" s="18" t="str">
        <f>(TRIM(MID(SUBSTITUTE($B2,"-",REPT(" ",99)),COLUMN(F2)*99-98,99)))</f>
        <v>200x300</v>
      </c>
      <c r="J2" s="18">
        <f>VALUE(TRIM(MID(SUBSTITUTE($I2,"x",REPT(" ",99)),COLUMN(A2)*99-98,99)))</f>
        <v>200</v>
      </c>
      <c r="K2" s="18">
        <f>VALUE(TRIM(MID(SUBSTITUTE($I2,"x",REPT(" ",99)),COLUMN(B2)*99-98,99)))</f>
        <v>300</v>
      </c>
      <c r="L2" s="18" t="str">
        <f>VLOOKUP(F2,D5数据库!C:O,2,0)</f>
        <v>H型钢</v>
      </c>
      <c r="M2" s="18" t="str">
        <f>VLOOKUP(F2,D5数据库!C:O,3,0)</f>
        <v>H250x250x9x14</v>
      </c>
      <c r="N2" s="19">
        <f>(H2/1000)*C2</f>
        <v>2.2999999999999998</v>
      </c>
      <c r="O2" s="18" t="str">
        <f>VLOOKUP(F2,D5数据库!C:O,4,0)</f>
        <v>m</v>
      </c>
      <c r="P2" s="18" t="str">
        <f>VLOOKUP(F2,D5数据库!C:O,5,0)</f>
        <v>Q235B</v>
      </c>
      <c r="Q2" s="18"/>
      <c r="R2" s="18" t="str">
        <f>VLOOKUP(F2,D5数据库!C:O,6,0)</f>
        <v>角钢</v>
      </c>
      <c r="S2" s="18" t="str">
        <f>VLOOKUP(F2,D5数据库!C:O,7,0)</f>
        <v>∠200x14</v>
      </c>
      <c r="T2" s="19">
        <f t="shared" ref="T2:T33" si="1">((G2/1000)^2+(G2/1000)^2)^0.5*C2</f>
        <v>2.8284271247461903</v>
      </c>
      <c r="U2" s="18" t="str">
        <f>VLOOKUP(F2,D5数据库!C:K,8,0)</f>
        <v>m</v>
      </c>
      <c r="V2" s="18" t="str">
        <f>VLOOKUP(F2,D5数据库!C:O,9,0)</f>
        <v>Q235B</v>
      </c>
      <c r="W2" s="18"/>
      <c r="X2" s="18" t="str">
        <f>VLOOKUP(F2,D5数据库!C:O,10,0)</f>
        <v>钢板</v>
      </c>
      <c r="Y2" s="18" t="str">
        <f>VLOOKUP(F2,D5数据库!C:O,11,0)</f>
        <v>δ=10</v>
      </c>
      <c r="Z2" s="19">
        <f>IF(I2="",0,(J2/1000)*(K2/1000)*C2)</f>
        <v>0.12</v>
      </c>
      <c r="AA2" s="18" t="str">
        <f>VLOOKUP(F2,D5数据库!C:O,12,0)</f>
        <v>m²</v>
      </c>
      <c r="AB2" s="18" t="str">
        <f>VLOOKUP(F2,D5数据库!C:O,13,0)</f>
        <v>Q235B</v>
      </c>
      <c r="AC2" s="18"/>
    </row>
    <row r="3" spans="1:29" x14ac:dyDescent="0.25">
      <c r="A3" s="22"/>
      <c r="B3" s="3"/>
      <c r="C3" s="3"/>
      <c r="D3" s="3"/>
      <c r="E3" s="18" t="e">
        <f t="shared" ref="E3:E7" si="2">VALUE(TRIM(MID(SUBSTITUTE($B3,"-",REPT(" ",99)),COLUMN(B3)*99-98,99)))</f>
        <v>#VALUE!</v>
      </c>
      <c r="F3" s="18" t="str">
        <f t="shared" si="0"/>
        <v/>
      </c>
      <c r="G3" s="18" t="e">
        <f t="shared" ref="G3:G7" si="3">VALUE(TRIM(MID(SUBSTITUTE($B3,"-",REPT(" ",99)),COLUMN(D3)*99-98,99)))</f>
        <v>#VALUE!</v>
      </c>
      <c r="H3" s="18" t="e">
        <f t="shared" ref="H3:H7" si="4">VALUE(TRIM(MID(SUBSTITUTE($B3,"-",REPT(" ",99)),COLUMN(E3)*99-98,99)))</f>
        <v>#VALUE!</v>
      </c>
      <c r="I3" s="18" t="str">
        <f t="shared" ref="I3:I7" si="5">(TRIM(MID(SUBSTITUTE($B3,"-",REPT(" ",99)),COLUMN(F3)*99-98,99)))</f>
        <v/>
      </c>
      <c r="J3" s="18" t="e">
        <f t="shared" ref="J3:J7" si="6">VALUE(TRIM(MID(SUBSTITUTE($I3,"x",REPT(" ",99)),COLUMN(A3)*99-98,99)))</f>
        <v>#VALUE!</v>
      </c>
      <c r="K3" s="18" t="e">
        <f t="shared" ref="K3:K7" si="7">VALUE(TRIM(MID(SUBSTITUTE($I3,"x",REPT(" ",99)),COLUMN(B3)*99-98,99)))</f>
        <v>#VALUE!</v>
      </c>
      <c r="L3" s="18" t="e">
        <f>VLOOKUP(F3,D5数据库!C:O,2,0)</f>
        <v>#N/A</v>
      </c>
      <c r="M3" s="18" t="e">
        <f>VLOOKUP(F3,D5数据库!C:O,3,0)</f>
        <v>#N/A</v>
      </c>
      <c r="N3" s="19" t="e">
        <f t="shared" ref="N3:N66" si="8">(H3/1000)*C3</f>
        <v>#VALUE!</v>
      </c>
      <c r="O3" s="18" t="e">
        <f>VLOOKUP(F3,D5数据库!C:O,4,0)</f>
        <v>#N/A</v>
      </c>
      <c r="P3" s="18" t="e">
        <f>VLOOKUP(F3,D5数据库!C:O,5,0)</f>
        <v>#N/A</v>
      </c>
      <c r="Q3" s="18"/>
      <c r="R3" s="18" t="e">
        <f>VLOOKUP(F3,D5数据库!C:O,6,0)</f>
        <v>#N/A</v>
      </c>
      <c r="S3" s="18" t="e">
        <f>VLOOKUP(F3,D5数据库!C:O,7,0)</f>
        <v>#N/A</v>
      </c>
      <c r="T3" s="19" t="e">
        <f t="shared" si="1"/>
        <v>#VALUE!</v>
      </c>
      <c r="U3" s="18" t="e">
        <f>VLOOKUP(F3,D5数据库!C:K,8,0)</f>
        <v>#N/A</v>
      </c>
      <c r="V3" s="18" t="e">
        <f>VLOOKUP(F3,D5数据库!C:O,9,0)</f>
        <v>#N/A</v>
      </c>
      <c r="W3" s="18"/>
      <c r="X3" s="18" t="e">
        <f>VLOOKUP(F3,D5数据库!C:O,10,0)</f>
        <v>#N/A</v>
      </c>
      <c r="Y3" s="18" t="e">
        <f>VLOOKUP(F3,D5数据库!C:O,11,0)</f>
        <v>#N/A</v>
      </c>
      <c r="Z3" s="19">
        <f t="shared" ref="Z3:Z66" si="9">IF(I3="",0,(J3/1000)*(K3/1000)*C3)</f>
        <v>0</v>
      </c>
      <c r="AA3" s="18" t="e">
        <f>VLOOKUP(F3,D5数据库!C:O,12,0)</f>
        <v>#N/A</v>
      </c>
      <c r="AB3" s="18" t="e">
        <f>VLOOKUP(F3,D5数据库!C:O,13,0)</f>
        <v>#N/A</v>
      </c>
      <c r="AC3" s="18"/>
    </row>
    <row r="4" spans="1:29" x14ac:dyDescent="0.25">
      <c r="A4" s="22"/>
      <c r="B4" s="3"/>
      <c r="C4" s="3"/>
      <c r="D4" s="3"/>
      <c r="E4" s="18" t="e">
        <f t="shared" si="2"/>
        <v>#VALUE!</v>
      </c>
      <c r="F4" s="18" t="str">
        <f t="shared" si="0"/>
        <v/>
      </c>
      <c r="G4" s="18" t="e">
        <f t="shared" si="3"/>
        <v>#VALUE!</v>
      </c>
      <c r="H4" s="18" t="e">
        <f t="shared" si="4"/>
        <v>#VALUE!</v>
      </c>
      <c r="I4" s="18" t="str">
        <f t="shared" si="5"/>
        <v/>
      </c>
      <c r="J4" s="18" t="e">
        <f t="shared" si="6"/>
        <v>#VALUE!</v>
      </c>
      <c r="K4" s="18" t="e">
        <f t="shared" si="7"/>
        <v>#VALUE!</v>
      </c>
      <c r="L4" s="18" t="e">
        <f>VLOOKUP(F4,D5数据库!C:O,2,0)</f>
        <v>#N/A</v>
      </c>
      <c r="M4" s="18" t="e">
        <f>VLOOKUP(F4,D5数据库!C:O,3,0)</f>
        <v>#N/A</v>
      </c>
      <c r="N4" s="19" t="e">
        <f t="shared" si="8"/>
        <v>#VALUE!</v>
      </c>
      <c r="O4" s="18" t="e">
        <f>VLOOKUP(F4,D5数据库!C:O,4,0)</f>
        <v>#N/A</v>
      </c>
      <c r="P4" s="18" t="e">
        <f>VLOOKUP(F4,D5数据库!C:O,5,0)</f>
        <v>#N/A</v>
      </c>
      <c r="Q4" s="18"/>
      <c r="R4" s="18" t="e">
        <f>VLOOKUP(F4,D5数据库!C:O,6,0)</f>
        <v>#N/A</v>
      </c>
      <c r="S4" s="18" t="e">
        <f>VLOOKUP(F4,D5数据库!C:O,7,0)</f>
        <v>#N/A</v>
      </c>
      <c r="T4" s="19" t="e">
        <f t="shared" si="1"/>
        <v>#VALUE!</v>
      </c>
      <c r="U4" s="18" t="e">
        <f>VLOOKUP(F4,D5数据库!C:K,8,0)</f>
        <v>#N/A</v>
      </c>
      <c r="V4" s="18" t="e">
        <f>VLOOKUP(F4,D5数据库!C:O,9,0)</f>
        <v>#N/A</v>
      </c>
      <c r="W4" s="18"/>
      <c r="X4" s="18" t="e">
        <f>VLOOKUP(F4,D5数据库!C:O,10,0)</f>
        <v>#N/A</v>
      </c>
      <c r="Y4" s="18" t="e">
        <f>VLOOKUP(F4,D5数据库!C:O,11,0)</f>
        <v>#N/A</v>
      </c>
      <c r="Z4" s="19">
        <f t="shared" si="9"/>
        <v>0</v>
      </c>
      <c r="AA4" s="18" t="e">
        <f>VLOOKUP(F4,D5数据库!C:O,12,0)</f>
        <v>#N/A</v>
      </c>
      <c r="AB4" s="18" t="e">
        <f>VLOOKUP(F4,D5数据库!C:O,13,0)</f>
        <v>#N/A</v>
      </c>
      <c r="AC4" s="18"/>
    </row>
    <row r="5" spans="1:29" x14ac:dyDescent="0.25">
      <c r="A5" s="22"/>
      <c r="B5" s="3"/>
      <c r="C5" s="3"/>
      <c r="D5" s="3"/>
      <c r="E5" s="18" t="e">
        <f t="shared" si="2"/>
        <v>#VALUE!</v>
      </c>
      <c r="F5" s="18" t="str">
        <f t="shared" si="0"/>
        <v/>
      </c>
      <c r="G5" s="18" t="e">
        <f t="shared" si="3"/>
        <v>#VALUE!</v>
      </c>
      <c r="H5" s="18" t="e">
        <f t="shared" si="4"/>
        <v>#VALUE!</v>
      </c>
      <c r="I5" s="18" t="str">
        <f t="shared" si="5"/>
        <v/>
      </c>
      <c r="J5" s="18" t="e">
        <f t="shared" si="6"/>
        <v>#VALUE!</v>
      </c>
      <c r="K5" s="18" t="e">
        <f t="shared" si="7"/>
        <v>#VALUE!</v>
      </c>
      <c r="L5" s="18" t="e">
        <f>VLOOKUP(F5,D5数据库!C:O,2,0)</f>
        <v>#N/A</v>
      </c>
      <c r="M5" s="18" t="e">
        <f>VLOOKUP(F5,D5数据库!C:O,3,0)</f>
        <v>#N/A</v>
      </c>
      <c r="N5" s="19" t="e">
        <f t="shared" si="8"/>
        <v>#VALUE!</v>
      </c>
      <c r="O5" s="18" t="e">
        <f>VLOOKUP(F5,D5数据库!C:O,4,0)</f>
        <v>#N/A</v>
      </c>
      <c r="P5" s="18" t="e">
        <f>VLOOKUP(F5,D5数据库!C:O,5,0)</f>
        <v>#N/A</v>
      </c>
      <c r="Q5" s="18"/>
      <c r="R5" s="18" t="e">
        <f>VLOOKUP(F5,D5数据库!C:O,6,0)</f>
        <v>#N/A</v>
      </c>
      <c r="S5" s="18" t="e">
        <f>VLOOKUP(F5,D5数据库!C:O,7,0)</f>
        <v>#N/A</v>
      </c>
      <c r="T5" s="19" t="e">
        <f t="shared" si="1"/>
        <v>#VALUE!</v>
      </c>
      <c r="U5" s="18" t="e">
        <f>VLOOKUP(F5,D5数据库!C:K,8,0)</f>
        <v>#N/A</v>
      </c>
      <c r="V5" s="18" t="e">
        <f>VLOOKUP(F5,D5数据库!C:O,9,0)</f>
        <v>#N/A</v>
      </c>
      <c r="W5" s="18"/>
      <c r="X5" s="18" t="e">
        <f>VLOOKUP(F5,D5数据库!C:O,10,0)</f>
        <v>#N/A</v>
      </c>
      <c r="Y5" s="18" t="e">
        <f>VLOOKUP(F5,D5数据库!C:O,11,0)</f>
        <v>#N/A</v>
      </c>
      <c r="Z5" s="19">
        <f t="shared" si="9"/>
        <v>0</v>
      </c>
      <c r="AA5" s="18" t="e">
        <f>VLOOKUP(F5,D5数据库!C:O,12,0)</f>
        <v>#N/A</v>
      </c>
      <c r="AB5" s="18" t="e">
        <f>VLOOKUP(F5,D5数据库!C:O,13,0)</f>
        <v>#N/A</v>
      </c>
      <c r="AC5" s="18"/>
    </row>
    <row r="6" spans="1:29" x14ac:dyDescent="0.25">
      <c r="A6" s="22"/>
      <c r="B6" s="3"/>
      <c r="C6" s="3"/>
      <c r="D6" s="3"/>
      <c r="E6" s="18" t="e">
        <f t="shared" si="2"/>
        <v>#VALUE!</v>
      </c>
      <c r="F6" s="18" t="str">
        <f t="shared" si="0"/>
        <v/>
      </c>
      <c r="G6" s="18" t="e">
        <f t="shared" si="3"/>
        <v>#VALUE!</v>
      </c>
      <c r="H6" s="18" t="e">
        <f t="shared" si="4"/>
        <v>#VALUE!</v>
      </c>
      <c r="I6" s="18" t="str">
        <f t="shared" si="5"/>
        <v/>
      </c>
      <c r="J6" s="18" t="e">
        <f t="shared" si="6"/>
        <v>#VALUE!</v>
      </c>
      <c r="K6" s="18" t="e">
        <f t="shared" si="7"/>
        <v>#VALUE!</v>
      </c>
      <c r="L6" s="18" t="e">
        <f>VLOOKUP(F6,D5数据库!C:O,2,0)</f>
        <v>#N/A</v>
      </c>
      <c r="M6" s="18" t="e">
        <f>VLOOKUP(F6,D5数据库!C:O,3,0)</f>
        <v>#N/A</v>
      </c>
      <c r="N6" s="19" t="e">
        <f t="shared" si="8"/>
        <v>#VALUE!</v>
      </c>
      <c r="O6" s="18" t="e">
        <f>VLOOKUP(F6,D5数据库!C:O,4,0)</f>
        <v>#N/A</v>
      </c>
      <c r="P6" s="18" t="e">
        <f>VLOOKUP(F6,D5数据库!C:O,5,0)</f>
        <v>#N/A</v>
      </c>
      <c r="Q6" s="18"/>
      <c r="R6" s="18" t="e">
        <f>VLOOKUP(F6,D5数据库!C:O,6,0)</f>
        <v>#N/A</v>
      </c>
      <c r="S6" s="18" t="e">
        <f>VLOOKUP(F6,D5数据库!C:O,7,0)</f>
        <v>#N/A</v>
      </c>
      <c r="T6" s="19" t="e">
        <f t="shared" si="1"/>
        <v>#VALUE!</v>
      </c>
      <c r="U6" s="18" t="e">
        <f>VLOOKUP(F6,D5数据库!C:K,8,0)</f>
        <v>#N/A</v>
      </c>
      <c r="V6" s="18" t="e">
        <f>VLOOKUP(F6,D5数据库!C:O,9,0)</f>
        <v>#N/A</v>
      </c>
      <c r="W6" s="18"/>
      <c r="X6" s="18" t="e">
        <f>VLOOKUP(F6,D5数据库!C:O,10,0)</f>
        <v>#N/A</v>
      </c>
      <c r="Y6" s="18" t="e">
        <f>VLOOKUP(F6,D5数据库!C:O,11,0)</f>
        <v>#N/A</v>
      </c>
      <c r="Z6" s="19">
        <f t="shared" si="9"/>
        <v>0</v>
      </c>
      <c r="AA6" s="18" t="e">
        <f>VLOOKUP(F6,D5数据库!C:O,12,0)</f>
        <v>#N/A</v>
      </c>
      <c r="AB6" s="18" t="e">
        <f>VLOOKUP(F6,D5数据库!C:O,13,0)</f>
        <v>#N/A</v>
      </c>
      <c r="AC6" s="18"/>
    </row>
    <row r="7" spans="1:29" x14ac:dyDescent="0.25">
      <c r="A7" s="22"/>
      <c r="B7" s="3"/>
      <c r="C7" s="3"/>
      <c r="D7" s="3"/>
      <c r="E7" s="18" t="e">
        <f t="shared" si="2"/>
        <v>#VALUE!</v>
      </c>
      <c r="F7" s="18" t="str">
        <f t="shared" si="0"/>
        <v/>
      </c>
      <c r="G7" s="18" t="e">
        <f t="shared" si="3"/>
        <v>#VALUE!</v>
      </c>
      <c r="H7" s="18" t="e">
        <f t="shared" si="4"/>
        <v>#VALUE!</v>
      </c>
      <c r="I7" s="18" t="str">
        <f t="shared" si="5"/>
        <v/>
      </c>
      <c r="J7" s="18" t="e">
        <f t="shared" si="6"/>
        <v>#VALUE!</v>
      </c>
      <c r="K7" s="18" t="e">
        <f t="shared" si="7"/>
        <v>#VALUE!</v>
      </c>
      <c r="L7" s="18" t="e">
        <f>VLOOKUP(F7,D5数据库!C:O,2,0)</f>
        <v>#N/A</v>
      </c>
      <c r="M7" s="18" t="e">
        <f>VLOOKUP(F7,D5数据库!C:O,3,0)</f>
        <v>#N/A</v>
      </c>
      <c r="N7" s="19" t="e">
        <f t="shared" si="8"/>
        <v>#VALUE!</v>
      </c>
      <c r="O7" s="18" t="e">
        <f>VLOOKUP(F7,D5数据库!C:O,4,0)</f>
        <v>#N/A</v>
      </c>
      <c r="P7" s="18" t="e">
        <f>VLOOKUP(F7,D5数据库!C:O,5,0)</f>
        <v>#N/A</v>
      </c>
      <c r="Q7" s="18"/>
      <c r="R7" s="18" t="e">
        <f>VLOOKUP(F7,D5数据库!C:O,6,0)</f>
        <v>#N/A</v>
      </c>
      <c r="S7" s="18" t="e">
        <f>VLOOKUP(F7,D5数据库!C:O,7,0)</f>
        <v>#N/A</v>
      </c>
      <c r="T7" s="19" t="e">
        <f t="shared" si="1"/>
        <v>#VALUE!</v>
      </c>
      <c r="U7" s="18" t="e">
        <f>VLOOKUP(F7,D5数据库!C:K,8,0)</f>
        <v>#N/A</v>
      </c>
      <c r="V7" s="18" t="e">
        <f>VLOOKUP(F7,D5数据库!C:O,9,0)</f>
        <v>#N/A</v>
      </c>
      <c r="W7" s="18"/>
      <c r="X7" s="18" t="e">
        <f>VLOOKUP(F7,D5数据库!C:O,10,0)</f>
        <v>#N/A</v>
      </c>
      <c r="Y7" s="18" t="e">
        <f>VLOOKUP(F7,D5数据库!C:O,11,0)</f>
        <v>#N/A</v>
      </c>
      <c r="Z7" s="19">
        <f t="shared" si="9"/>
        <v>0</v>
      </c>
      <c r="AA7" s="18" t="e">
        <f>VLOOKUP(F7,D5数据库!C:O,12,0)</f>
        <v>#N/A</v>
      </c>
      <c r="AB7" s="18" t="e">
        <f>VLOOKUP(F7,D5数据库!C:O,13,0)</f>
        <v>#N/A</v>
      </c>
      <c r="AC7" s="18"/>
    </row>
    <row r="8" spans="1:29" x14ac:dyDescent="0.25">
      <c r="A8" s="22"/>
      <c r="B8" s="3"/>
      <c r="C8" s="3"/>
      <c r="D8" s="3"/>
      <c r="E8" s="18" t="e">
        <f t="shared" ref="E8:E71" si="10">VALUE(TRIM(MID(SUBSTITUTE($B8,"-",REPT(" ",99)),COLUMN(B8)*99-98,99)))</f>
        <v>#VALUE!</v>
      </c>
      <c r="F8" s="18" t="str">
        <f t="shared" ref="F8:F71" si="11">TRIM(MID(SUBSTITUTE($B8,"-",REPT(" ",99)),COLUMN(C8)*99-98,99))</f>
        <v/>
      </c>
      <c r="G8" s="18" t="e">
        <f t="shared" ref="G8:G71" si="12">VALUE(TRIM(MID(SUBSTITUTE($B8,"-",REPT(" ",99)),COLUMN(D8)*99-98,99)))</f>
        <v>#VALUE!</v>
      </c>
      <c r="H8" s="18" t="e">
        <f t="shared" ref="H8:H71" si="13">VALUE(TRIM(MID(SUBSTITUTE($B8,"-",REPT(" ",99)),COLUMN(E8)*99-98,99)))</f>
        <v>#VALUE!</v>
      </c>
      <c r="I8" s="18" t="str">
        <f t="shared" ref="I8:I71" si="14">(TRIM(MID(SUBSTITUTE($B8,"-",REPT(" ",99)),COLUMN(F8)*99-98,99)))</f>
        <v/>
      </c>
      <c r="J8" s="18" t="e">
        <f t="shared" ref="J8:J71" si="15">VALUE(TRIM(MID(SUBSTITUTE($I8,"x",REPT(" ",99)),COLUMN(A8)*99-98,99)))</f>
        <v>#VALUE!</v>
      </c>
      <c r="K8" s="18" t="e">
        <f t="shared" ref="K8:K71" si="16">VALUE(TRIM(MID(SUBSTITUTE($I8,"x",REPT(" ",99)),COLUMN(B8)*99-98,99)))</f>
        <v>#VALUE!</v>
      </c>
      <c r="L8" s="18" t="e">
        <f>VLOOKUP(F8,D5数据库!C:O,2,0)</f>
        <v>#N/A</v>
      </c>
      <c r="M8" s="18" t="e">
        <f>VLOOKUP(F8,D5数据库!C:O,3,0)</f>
        <v>#N/A</v>
      </c>
      <c r="N8" s="19" t="e">
        <f t="shared" si="8"/>
        <v>#VALUE!</v>
      </c>
      <c r="O8" s="18" t="e">
        <f>VLOOKUP(F8,D5数据库!C:O,4,0)</f>
        <v>#N/A</v>
      </c>
      <c r="P8" s="18" t="e">
        <f>VLOOKUP(F8,D5数据库!C:O,5,0)</f>
        <v>#N/A</v>
      </c>
      <c r="Q8" s="18"/>
      <c r="R8" s="18" t="e">
        <f>VLOOKUP(F8,D5数据库!C:O,6,0)</f>
        <v>#N/A</v>
      </c>
      <c r="S8" s="18" t="e">
        <f>VLOOKUP(F8,D5数据库!C:O,7,0)</f>
        <v>#N/A</v>
      </c>
      <c r="T8" s="19" t="e">
        <f t="shared" si="1"/>
        <v>#VALUE!</v>
      </c>
      <c r="U8" s="18" t="e">
        <f>VLOOKUP(F8,D5数据库!C:K,8,0)</f>
        <v>#N/A</v>
      </c>
      <c r="V8" s="18" t="e">
        <f>VLOOKUP(F8,D5数据库!C:O,9,0)</f>
        <v>#N/A</v>
      </c>
      <c r="W8" s="18"/>
      <c r="X8" s="18" t="e">
        <f>VLOOKUP(F8,D5数据库!C:O,10,0)</f>
        <v>#N/A</v>
      </c>
      <c r="Y8" s="18" t="e">
        <f>VLOOKUP(F8,D5数据库!C:O,11,0)</f>
        <v>#N/A</v>
      </c>
      <c r="Z8" s="19">
        <f t="shared" si="9"/>
        <v>0</v>
      </c>
      <c r="AA8" s="18" t="e">
        <f>VLOOKUP(F8,D5数据库!C:O,12,0)</f>
        <v>#N/A</v>
      </c>
      <c r="AB8" s="18" t="e">
        <f>VLOOKUP(F8,D5数据库!C:O,13,0)</f>
        <v>#N/A</v>
      </c>
      <c r="AC8" s="18"/>
    </row>
    <row r="9" spans="1:29" x14ac:dyDescent="0.25">
      <c r="A9" s="22"/>
      <c r="B9" s="3"/>
      <c r="C9" s="3"/>
      <c r="D9" s="3"/>
      <c r="E9" s="18" t="e">
        <f t="shared" si="10"/>
        <v>#VALUE!</v>
      </c>
      <c r="F9" s="18" t="str">
        <f t="shared" si="11"/>
        <v/>
      </c>
      <c r="G9" s="18" t="e">
        <f t="shared" si="12"/>
        <v>#VALUE!</v>
      </c>
      <c r="H9" s="18" t="e">
        <f t="shared" si="13"/>
        <v>#VALUE!</v>
      </c>
      <c r="I9" s="18" t="str">
        <f t="shared" si="14"/>
        <v/>
      </c>
      <c r="J9" s="18" t="e">
        <f t="shared" si="15"/>
        <v>#VALUE!</v>
      </c>
      <c r="K9" s="18" t="e">
        <f t="shared" si="16"/>
        <v>#VALUE!</v>
      </c>
      <c r="L9" s="18" t="e">
        <f>VLOOKUP(F9,D5数据库!C:O,2,0)</f>
        <v>#N/A</v>
      </c>
      <c r="M9" s="18" t="e">
        <f>VLOOKUP(F9,D5数据库!C:O,3,0)</f>
        <v>#N/A</v>
      </c>
      <c r="N9" s="19" t="e">
        <f t="shared" si="8"/>
        <v>#VALUE!</v>
      </c>
      <c r="O9" s="18" t="e">
        <f>VLOOKUP(F9,D5数据库!C:O,4,0)</f>
        <v>#N/A</v>
      </c>
      <c r="P9" s="18" t="e">
        <f>VLOOKUP(F9,D5数据库!C:O,5,0)</f>
        <v>#N/A</v>
      </c>
      <c r="Q9" s="18"/>
      <c r="R9" s="18" t="e">
        <f>VLOOKUP(F9,D5数据库!C:O,6,0)</f>
        <v>#N/A</v>
      </c>
      <c r="S9" s="18" t="e">
        <f>VLOOKUP(F9,D5数据库!C:O,7,0)</f>
        <v>#N/A</v>
      </c>
      <c r="T9" s="19" t="e">
        <f t="shared" si="1"/>
        <v>#VALUE!</v>
      </c>
      <c r="U9" s="18" t="e">
        <f>VLOOKUP(F9,D5数据库!C:K,8,0)</f>
        <v>#N/A</v>
      </c>
      <c r="V9" s="18" t="e">
        <f>VLOOKUP(F9,D5数据库!C:O,9,0)</f>
        <v>#N/A</v>
      </c>
      <c r="W9" s="18"/>
      <c r="X9" s="18" t="e">
        <f>VLOOKUP(F9,D5数据库!C:O,10,0)</f>
        <v>#N/A</v>
      </c>
      <c r="Y9" s="18" t="e">
        <f>VLOOKUP(F9,D5数据库!C:O,11,0)</f>
        <v>#N/A</v>
      </c>
      <c r="Z9" s="19">
        <f t="shared" si="9"/>
        <v>0</v>
      </c>
      <c r="AA9" s="18" t="e">
        <f>VLOOKUP(F9,D5数据库!C:O,12,0)</f>
        <v>#N/A</v>
      </c>
      <c r="AB9" s="18" t="e">
        <f>VLOOKUP(F9,D5数据库!C:O,13,0)</f>
        <v>#N/A</v>
      </c>
      <c r="AC9" s="18"/>
    </row>
    <row r="10" spans="1:29" x14ac:dyDescent="0.25">
      <c r="A10" s="22"/>
      <c r="B10" s="3"/>
      <c r="C10" s="3"/>
      <c r="D10" s="3"/>
      <c r="E10" s="18" t="e">
        <f t="shared" si="10"/>
        <v>#VALUE!</v>
      </c>
      <c r="F10" s="18" t="str">
        <f t="shared" si="11"/>
        <v/>
      </c>
      <c r="G10" s="18" t="e">
        <f t="shared" si="12"/>
        <v>#VALUE!</v>
      </c>
      <c r="H10" s="18" t="e">
        <f t="shared" si="13"/>
        <v>#VALUE!</v>
      </c>
      <c r="I10" s="18" t="str">
        <f t="shared" si="14"/>
        <v/>
      </c>
      <c r="J10" s="18" t="e">
        <f t="shared" si="15"/>
        <v>#VALUE!</v>
      </c>
      <c r="K10" s="18" t="e">
        <f t="shared" si="16"/>
        <v>#VALUE!</v>
      </c>
      <c r="L10" s="18" t="e">
        <f>VLOOKUP(F10,D5数据库!C:O,2,0)</f>
        <v>#N/A</v>
      </c>
      <c r="M10" s="18" t="e">
        <f>VLOOKUP(F10,D5数据库!C:O,3,0)</f>
        <v>#N/A</v>
      </c>
      <c r="N10" s="19" t="e">
        <f t="shared" si="8"/>
        <v>#VALUE!</v>
      </c>
      <c r="O10" s="18" t="e">
        <f>VLOOKUP(F10,D5数据库!C:O,4,0)</f>
        <v>#N/A</v>
      </c>
      <c r="P10" s="18" t="e">
        <f>VLOOKUP(F10,D5数据库!C:O,5,0)</f>
        <v>#N/A</v>
      </c>
      <c r="Q10" s="18"/>
      <c r="R10" s="18" t="e">
        <f>VLOOKUP(F10,D5数据库!C:O,6,0)</f>
        <v>#N/A</v>
      </c>
      <c r="S10" s="18" t="e">
        <f>VLOOKUP(F10,D5数据库!C:O,7,0)</f>
        <v>#N/A</v>
      </c>
      <c r="T10" s="19" t="e">
        <f t="shared" si="1"/>
        <v>#VALUE!</v>
      </c>
      <c r="U10" s="18" t="e">
        <f>VLOOKUP(F10,D5数据库!C:K,8,0)</f>
        <v>#N/A</v>
      </c>
      <c r="V10" s="18" t="e">
        <f>VLOOKUP(F10,D5数据库!C:O,9,0)</f>
        <v>#N/A</v>
      </c>
      <c r="W10" s="18"/>
      <c r="X10" s="18" t="e">
        <f>VLOOKUP(F10,D5数据库!C:O,10,0)</f>
        <v>#N/A</v>
      </c>
      <c r="Y10" s="18" t="e">
        <f>VLOOKUP(F10,D5数据库!C:O,11,0)</f>
        <v>#N/A</v>
      </c>
      <c r="Z10" s="19">
        <f t="shared" si="9"/>
        <v>0</v>
      </c>
      <c r="AA10" s="18" t="e">
        <f>VLOOKUP(F10,D5数据库!C:O,12,0)</f>
        <v>#N/A</v>
      </c>
      <c r="AB10" s="18" t="e">
        <f>VLOOKUP(F10,D5数据库!C:O,13,0)</f>
        <v>#N/A</v>
      </c>
      <c r="AC10" s="18"/>
    </row>
    <row r="11" spans="1:29" x14ac:dyDescent="0.25">
      <c r="A11" s="22"/>
      <c r="B11" s="3"/>
      <c r="C11" s="3"/>
      <c r="D11" s="3"/>
      <c r="E11" s="18" t="e">
        <f t="shared" si="10"/>
        <v>#VALUE!</v>
      </c>
      <c r="F11" s="18" t="str">
        <f t="shared" si="11"/>
        <v/>
      </c>
      <c r="G11" s="18" t="e">
        <f t="shared" si="12"/>
        <v>#VALUE!</v>
      </c>
      <c r="H11" s="18" t="e">
        <f t="shared" si="13"/>
        <v>#VALUE!</v>
      </c>
      <c r="I11" s="18" t="str">
        <f t="shared" si="14"/>
        <v/>
      </c>
      <c r="J11" s="18" t="e">
        <f t="shared" si="15"/>
        <v>#VALUE!</v>
      </c>
      <c r="K11" s="18" t="e">
        <f t="shared" si="16"/>
        <v>#VALUE!</v>
      </c>
      <c r="L11" s="18" t="e">
        <f>VLOOKUP(F11,D5数据库!C:O,2,0)</f>
        <v>#N/A</v>
      </c>
      <c r="M11" s="18" t="e">
        <f>VLOOKUP(F11,D5数据库!C:O,3,0)</f>
        <v>#N/A</v>
      </c>
      <c r="N11" s="19" t="e">
        <f t="shared" si="8"/>
        <v>#VALUE!</v>
      </c>
      <c r="O11" s="18" t="e">
        <f>VLOOKUP(F11,D5数据库!C:O,4,0)</f>
        <v>#N/A</v>
      </c>
      <c r="P11" s="18" t="e">
        <f>VLOOKUP(F11,D5数据库!C:O,5,0)</f>
        <v>#N/A</v>
      </c>
      <c r="Q11" s="18"/>
      <c r="R11" s="18" t="e">
        <f>VLOOKUP(F11,D5数据库!C:O,6,0)</f>
        <v>#N/A</v>
      </c>
      <c r="S11" s="18" t="e">
        <f>VLOOKUP(F11,D5数据库!C:O,7,0)</f>
        <v>#N/A</v>
      </c>
      <c r="T11" s="19" t="e">
        <f t="shared" si="1"/>
        <v>#VALUE!</v>
      </c>
      <c r="U11" s="18" t="e">
        <f>VLOOKUP(F11,D5数据库!C:K,8,0)</f>
        <v>#N/A</v>
      </c>
      <c r="V11" s="18" t="e">
        <f>VLOOKUP(F11,D5数据库!C:O,9,0)</f>
        <v>#N/A</v>
      </c>
      <c r="W11" s="18"/>
      <c r="X11" s="18" t="e">
        <f>VLOOKUP(F11,D5数据库!C:O,10,0)</f>
        <v>#N/A</v>
      </c>
      <c r="Y11" s="18" t="e">
        <f>VLOOKUP(F11,D5数据库!C:O,11,0)</f>
        <v>#N/A</v>
      </c>
      <c r="Z11" s="19">
        <f t="shared" si="9"/>
        <v>0</v>
      </c>
      <c r="AA11" s="18" t="e">
        <f>VLOOKUP(F11,D5数据库!C:O,12,0)</f>
        <v>#N/A</v>
      </c>
      <c r="AB11" s="18" t="e">
        <f>VLOOKUP(F11,D5数据库!C:O,13,0)</f>
        <v>#N/A</v>
      </c>
      <c r="AC11" s="18"/>
    </row>
    <row r="12" spans="1:29" x14ac:dyDescent="0.25">
      <c r="A12" s="22"/>
      <c r="B12" s="3"/>
      <c r="C12" s="3"/>
      <c r="D12" s="3"/>
      <c r="E12" s="18" t="e">
        <f t="shared" si="10"/>
        <v>#VALUE!</v>
      </c>
      <c r="F12" s="18" t="str">
        <f t="shared" si="11"/>
        <v/>
      </c>
      <c r="G12" s="18" t="e">
        <f t="shared" si="12"/>
        <v>#VALUE!</v>
      </c>
      <c r="H12" s="18" t="e">
        <f t="shared" si="13"/>
        <v>#VALUE!</v>
      </c>
      <c r="I12" s="18" t="str">
        <f t="shared" si="14"/>
        <v/>
      </c>
      <c r="J12" s="18" t="e">
        <f t="shared" si="15"/>
        <v>#VALUE!</v>
      </c>
      <c r="K12" s="18" t="e">
        <f t="shared" si="16"/>
        <v>#VALUE!</v>
      </c>
      <c r="L12" s="18" t="e">
        <f>VLOOKUP(F12,D5数据库!C:O,2,0)</f>
        <v>#N/A</v>
      </c>
      <c r="M12" s="18" t="e">
        <f>VLOOKUP(F12,D5数据库!C:O,3,0)</f>
        <v>#N/A</v>
      </c>
      <c r="N12" s="19" t="e">
        <f t="shared" si="8"/>
        <v>#VALUE!</v>
      </c>
      <c r="O12" s="18" t="e">
        <f>VLOOKUP(F12,D5数据库!C:O,4,0)</f>
        <v>#N/A</v>
      </c>
      <c r="P12" s="18" t="e">
        <f>VLOOKUP(F12,D5数据库!C:O,5,0)</f>
        <v>#N/A</v>
      </c>
      <c r="Q12" s="18"/>
      <c r="R12" s="18" t="e">
        <f>VLOOKUP(F12,D5数据库!C:O,6,0)</f>
        <v>#N/A</v>
      </c>
      <c r="S12" s="18" t="e">
        <f>VLOOKUP(F12,D5数据库!C:O,7,0)</f>
        <v>#N/A</v>
      </c>
      <c r="T12" s="19" t="e">
        <f t="shared" si="1"/>
        <v>#VALUE!</v>
      </c>
      <c r="U12" s="18" t="e">
        <f>VLOOKUP(F12,D5数据库!C:K,8,0)</f>
        <v>#N/A</v>
      </c>
      <c r="V12" s="18" t="e">
        <f>VLOOKUP(F12,D5数据库!C:O,9,0)</f>
        <v>#N/A</v>
      </c>
      <c r="W12" s="18"/>
      <c r="X12" s="18" t="e">
        <f>VLOOKUP(F12,D5数据库!C:O,10,0)</f>
        <v>#N/A</v>
      </c>
      <c r="Y12" s="18" t="e">
        <f>VLOOKUP(F12,D5数据库!C:O,11,0)</f>
        <v>#N/A</v>
      </c>
      <c r="Z12" s="19">
        <f t="shared" si="9"/>
        <v>0</v>
      </c>
      <c r="AA12" s="18" t="e">
        <f>VLOOKUP(F12,D5数据库!C:O,12,0)</f>
        <v>#N/A</v>
      </c>
      <c r="AB12" s="18" t="e">
        <f>VLOOKUP(F12,D5数据库!C:O,13,0)</f>
        <v>#N/A</v>
      </c>
      <c r="AC12" s="18"/>
    </row>
    <row r="13" spans="1:29" x14ac:dyDescent="0.25">
      <c r="A13" s="22"/>
      <c r="B13" s="3"/>
      <c r="C13" s="3"/>
      <c r="D13" s="3"/>
      <c r="E13" s="18" t="e">
        <f t="shared" si="10"/>
        <v>#VALUE!</v>
      </c>
      <c r="F13" s="18" t="str">
        <f t="shared" si="11"/>
        <v/>
      </c>
      <c r="G13" s="18" t="e">
        <f t="shared" si="12"/>
        <v>#VALUE!</v>
      </c>
      <c r="H13" s="18" t="e">
        <f t="shared" si="13"/>
        <v>#VALUE!</v>
      </c>
      <c r="I13" s="18" t="str">
        <f t="shared" si="14"/>
        <v/>
      </c>
      <c r="J13" s="18" t="e">
        <f t="shared" si="15"/>
        <v>#VALUE!</v>
      </c>
      <c r="K13" s="18" t="e">
        <f t="shared" si="16"/>
        <v>#VALUE!</v>
      </c>
      <c r="L13" s="18" t="e">
        <f>VLOOKUP(F13,D5数据库!C:O,2,0)</f>
        <v>#N/A</v>
      </c>
      <c r="M13" s="18" t="e">
        <f>VLOOKUP(F13,D5数据库!C:O,3,0)</f>
        <v>#N/A</v>
      </c>
      <c r="N13" s="19" t="e">
        <f t="shared" si="8"/>
        <v>#VALUE!</v>
      </c>
      <c r="O13" s="18" t="e">
        <f>VLOOKUP(F13,D5数据库!C:O,4,0)</f>
        <v>#N/A</v>
      </c>
      <c r="P13" s="18" t="e">
        <f>VLOOKUP(F13,D5数据库!C:O,5,0)</f>
        <v>#N/A</v>
      </c>
      <c r="Q13" s="18"/>
      <c r="R13" s="18" t="e">
        <f>VLOOKUP(F13,D5数据库!C:O,6,0)</f>
        <v>#N/A</v>
      </c>
      <c r="S13" s="18" t="e">
        <f>VLOOKUP(F13,D5数据库!C:O,7,0)</f>
        <v>#N/A</v>
      </c>
      <c r="T13" s="19" t="e">
        <f t="shared" si="1"/>
        <v>#VALUE!</v>
      </c>
      <c r="U13" s="18" t="e">
        <f>VLOOKUP(F13,D5数据库!C:K,8,0)</f>
        <v>#N/A</v>
      </c>
      <c r="V13" s="18" t="e">
        <f>VLOOKUP(F13,D5数据库!C:O,9,0)</f>
        <v>#N/A</v>
      </c>
      <c r="W13" s="18"/>
      <c r="X13" s="18" t="e">
        <f>VLOOKUP(F13,D5数据库!C:O,10,0)</f>
        <v>#N/A</v>
      </c>
      <c r="Y13" s="18" t="e">
        <f>VLOOKUP(F13,D5数据库!C:O,11,0)</f>
        <v>#N/A</v>
      </c>
      <c r="Z13" s="19">
        <f t="shared" si="9"/>
        <v>0</v>
      </c>
      <c r="AA13" s="18" t="e">
        <f>VLOOKUP(F13,D5数据库!C:O,12,0)</f>
        <v>#N/A</v>
      </c>
      <c r="AB13" s="18" t="e">
        <f>VLOOKUP(F13,D5数据库!C:O,13,0)</f>
        <v>#N/A</v>
      </c>
      <c r="AC13" s="18"/>
    </row>
    <row r="14" spans="1:29" x14ac:dyDescent="0.25">
      <c r="A14" s="22"/>
      <c r="B14" s="3"/>
      <c r="C14" s="3"/>
      <c r="D14" s="3"/>
      <c r="E14" s="18" t="e">
        <f t="shared" si="10"/>
        <v>#VALUE!</v>
      </c>
      <c r="F14" s="18" t="str">
        <f t="shared" si="11"/>
        <v/>
      </c>
      <c r="G14" s="18" t="e">
        <f t="shared" si="12"/>
        <v>#VALUE!</v>
      </c>
      <c r="H14" s="18" t="e">
        <f t="shared" si="13"/>
        <v>#VALUE!</v>
      </c>
      <c r="I14" s="18" t="str">
        <f t="shared" si="14"/>
        <v/>
      </c>
      <c r="J14" s="18" t="e">
        <f t="shared" si="15"/>
        <v>#VALUE!</v>
      </c>
      <c r="K14" s="18" t="e">
        <f t="shared" si="16"/>
        <v>#VALUE!</v>
      </c>
      <c r="L14" s="18" t="e">
        <f>VLOOKUP(F14,D5数据库!C:O,2,0)</f>
        <v>#N/A</v>
      </c>
      <c r="M14" s="18" t="e">
        <f>VLOOKUP(F14,D5数据库!C:O,3,0)</f>
        <v>#N/A</v>
      </c>
      <c r="N14" s="19" t="e">
        <f t="shared" si="8"/>
        <v>#VALUE!</v>
      </c>
      <c r="O14" s="18" t="e">
        <f>VLOOKUP(F14,D5数据库!C:O,4,0)</f>
        <v>#N/A</v>
      </c>
      <c r="P14" s="18" t="e">
        <f>VLOOKUP(F14,D5数据库!C:O,5,0)</f>
        <v>#N/A</v>
      </c>
      <c r="Q14" s="18"/>
      <c r="R14" s="18" t="e">
        <f>VLOOKUP(F14,D5数据库!C:O,6,0)</f>
        <v>#N/A</v>
      </c>
      <c r="S14" s="18" t="e">
        <f>VLOOKUP(F14,D5数据库!C:O,7,0)</f>
        <v>#N/A</v>
      </c>
      <c r="T14" s="19" t="e">
        <f t="shared" si="1"/>
        <v>#VALUE!</v>
      </c>
      <c r="U14" s="18" t="e">
        <f>VLOOKUP(F14,D5数据库!C:K,8,0)</f>
        <v>#N/A</v>
      </c>
      <c r="V14" s="18" t="e">
        <f>VLOOKUP(F14,D5数据库!C:O,9,0)</f>
        <v>#N/A</v>
      </c>
      <c r="W14" s="18"/>
      <c r="X14" s="18" t="e">
        <f>VLOOKUP(F14,D5数据库!C:O,10,0)</f>
        <v>#N/A</v>
      </c>
      <c r="Y14" s="18" t="e">
        <f>VLOOKUP(F14,D5数据库!C:O,11,0)</f>
        <v>#N/A</v>
      </c>
      <c r="Z14" s="19">
        <f t="shared" si="9"/>
        <v>0</v>
      </c>
      <c r="AA14" s="18" t="e">
        <f>VLOOKUP(F14,D5数据库!C:O,12,0)</f>
        <v>#N/A</v>
      </c>
      <c r="AB14" s="18" t="e">
        <f>VLOOKUP(F14,D5数据库!C:O,13,0)</f>
        <v>#N/A</v>
      </c>
      <c r="AC14" s="18"/>
    </row>
    <row r="15" spans="1:29" x14ac:dyDescent="0.25">
      <c r="A15" s="22"/>
      <c r="B15" s="3"/>
      <c r="C15" s="3"/>
      <c r="D15" s="3"/>
      <c r="E15" s="18" t="e">
        <f t="shared" si="10"/>
        <v>#VALUE!</v>
      </c>
      <c r="F15" s="18" t="str">
        <f t="shared" si="11"/>
        <v/>
      </c>
      <c r="G15" s="18" t="e">
        <f t="shared" si="12"/>
        <v>#VALUE!</v>
      </c>
      <c r="H15" s="18" t="e">
        <f t="shared" si="13"/>
        <v>#VALUE!</v>
      </c>
      <c r="I15" s="18" t="str">
        <f t="shared" si="14"/>
        <v/>
      </c>
      <c r="J15" s="18" t="e">
        <f t="shared" si="15"/>
        <v>#VALUE!</v>
      </c>
      <c r="K15" s="18" t="e">
        <f t="shared" si="16"/>
        <v>#VALUE!</v>
      </c>
      <c r="L15" s="18" t="e">
        <f>VLOOKUP(F15,D5数据库!C:O,2,0)</f>
        <v>#N/A</v>
      </c>
      <c r="M15" s="18" t="e">
        <f>VLOOKUP(F15,D5数据库!C:O,3,0)</f>
        <v>#N/A</v>
      </c>
      <c r="N15" s="19" t="e">
        <f t="shared" si="8"/>
        <v>#VALUE!</v>
      </c>
      <c r="O15" s="18" t="e">
        <f>VLOOKUP(F15,D5数据库!C:O,4,0)</f>
        <v>#N/A</v>
      </c>
      <c r="P15" s="18" t="e">
        <f>VLOOKUP(F15,D5数据库!C:O,5,0)</f>
        <v>#N/A</v>
      </c>
      <c r="Q15" s="18"/>
      <c r="R15" s="18" t="e">
        <f>VLOOKUP(F15,D5数据库!C:O,6,0)</f>
        <v>#N/A</v>
      </c>
      <c r="S15" s="18" t="e">
        <f>VLOOKUP(F15,D5数据库!C:O,7,0)</f>
        <v>#N/A</v>
      </c>
      <c r="T15" s="19" t="e">
        <f t="shared" si="1"/>
        <v>#VALUE!</v>
      </c>
      <c r="U15" s="18" t="e">
        <f>VLOOKUP(F15,D5数据库!C:K,8,0)</f>
        <v>#N/A</v>
      </c>
      <c r="V15" s="18" t="e">
        <f>VLOOKUP(F15,D5数据库!C:O,9,0)</f>
        <v>#N/A</v>
      </c>
      <c r="W15" s="18"/>
      <c r="X15" s="18" t="e">
        <f>VLOOKUP(F15,D5数据库!C:O,10,0)</f>
        <v>#N/A</v>
      </c>
      <c r="Y15" s="18" t="e">
        <f>VLOOKUP(F15,D5数据库!C:O,11,0)</f>
        <v>#N/A</v>
      </c>
      <c r="Z15" s="19">
        <f t="shared" si="9"/>
        <v>0</v>
      </c>
      <c r="AA15" s="18" t="e">
        <f>VLOOKUP(F15,D5数据库!C:O,12,0)</f>
        <v>#N/A</v>
      </c>
      <c r="AB15" s="18" t="e">
        <f>VLOOKUP(F15,D5数据库!C:O,13,0)</f>
        <v>#N/A</v>
      </c>
      <c r="AC15" s="18"/>
    </row>
    <row r="16" spans="1:29" x14ac:dyDescent="0.25">
      <c r="A16" s="22"/>
      <c r="B16" s="3"/>
      <c r="C16" s="3"/>
      <c r="D16" s="3"/>
      <c r="E16" s="18" t="e">
        <f t="shared" si="10"/>
        <v>#VALUE!</v>
      </c>
      <c r="F16" s="18" t="str">
        <f t="shared" si="11"/>
        <v/>
      </c>
      <c r="G16" s="18" t="e">
        <f t="shared" si="12"/>
        <v>#VALUE!</v>
      </c>
      <c r="H16" s="18" t="e">
        <f t="shared" si="13"/>
        <v>#VALUE!</v>
      </c>
      <c r="I16" s="18" t="str">
        <f t="shared" si="14"/>
        <v/>
      </c>
      <c r="J16" s="18" t="e">
        <f t="shared" si="15"/>
        <v>#VALUE!</v>
      </c>
      <c r="K16" s="18" t="e">
        <f t="shared" si="16"/>
        <v>#VALUE!</v>
      </c>
      <c r="L16" s="18" t="e">
        <f>VLOOKUP(F16,D5数据库!C:O,2,0)</f>
        <v>#N/A</v>
      </c>
      <c r="M16" s="18" t="e">
        <f>VLOOKUP(F16,D5数据库!C:O,3,0)</f>
        <v>#N/A</v>
      </c>
      <c r="N16" s="19" t="e">
        <f t="shared" si="8"/>
        <v>#VALUE!</v>
      </c>
      <c r="O16" s="18" t="e">
        <f>VLOOKUP(F16,D5数据库!C:O,4,0)</f>
        <v>#N/A</v>
      </c>
      <c r="P16" s="18" t="e">
        <f>VLOOKUP(F16,D5数据库!C:O,5,0)</f>
        <v>#N/A</v>
      </c>
      <c r="Q16" s="18"/>
      <c r="R16" s="18" t="e">
        <f>VLOOKUP(F16,D5数据库!C:O,6,0)</f>
        <v>#N/A</v>
      </c>
      <c r="S16" s="18" t="e">
        <f>VLOOKUP(F16,D5数据库!C:O,7,0)</f>
        <v>#N/A</v>
      </c>
      <c r="T16" s="19" t="e">
        <f t="shared" si="1"/>
        <v>#VALUE!</v>
      </c>
      <c r="U16" s="18" t="e">
        <f>VLOOKUP(F16,D5数据库!C:K,8,0)</f>
        <v>#N/A</v>
      </c>
      <c r="V16" s="18" t="e">
        <f>VLOOKUP(F16,D5数据库!C:O,9,0)</f>
        <v>#N/A</v>
      </c>
      <c r="W16" s="18"/>
      <c r="X16" s="18" t="e">
        <f>VLOOKUP(F16,D5数据库!C:O,10,0)</f>
        <v>#N/A</v>
      </c>
      <c r="Y16" s="18" t="e">
        <f>VLOOKUP(F16,D5数据库!C:O,11,0)</f>
        <v>#N/A</v>
      </c>
      <c r="Z16" s="19">
        <f t="shared" si="9"/>
        <v>0</v>
      </c>
      <c r="AA16" s="18" t="e">
        <f>VLOOKUP(F16,D5数据库!C:O,12,0)</f>
        <v>#N/A</v>
      </c>
      <c r="AB16" s="18" t="e">
        <f>VLOOKUP(F16,D5数据库!C:O,13,0)</f>
        <v>#N/A</v>
      </c>
      <c r="AC16" s="18"/>
    </row>
    <row r="17" spans="1:29" x14ac:dyDescent="0.25">
      <c r="A17" s="22"/>
      <c r="B17" s="3"/>
      <c r="C17" s="3"/>
      <c r="D17" s="3"/>
      <c r="E17" s="18" t="e">
        <f t="shared" si="10"/>
        <v>#VALUE!</v>
      </c>
      <c r="F17" s="18" t="str">
        <f t="shared" si="11"/>
        <v/>
      </c>
      <c r="G17" s="18" t="e">
        <f t="shared" si="12"/>
        <v>#VALUE!</v>
      </c>
      <c r="H17" s="18" t="e">
        <f t="shared" si="13"/>
        <v>#VALUE!</v>
      </c>
      <c r="I17" s="18" t="str">
        <f t="shared" si="14"/>
        <v/>
      </c>
      <c r="J17" s="18" t="e">
        <f t="shared" si="15"/>
        <v>#VALUE!</v>
      </c>
      <c r="K17" s="18" t="e">
        <f t="shared" si="16"/>
        <v>#VALUE!</v>
      </c>
      <c r="L17" s="18" t="e">
        <f>VLOOKUP(F17,D5数据库!C:O,2,0)</f>
        <v>#N/A</v>
      </c>
      <c r="M17" s="18" t="e">
        <f>VLOOKUP(F17,D5数据库!C:O,3,0)</f>
        <v>#N/A</v>
      </c>
      <c r="N17" s="19" t="e">
        <f t="shared" si="8"/>
        <v>#VALUE!</v>
      </c>
      <c r="O17" s="18" t="e">
        <f>VLOOKUP(F17,D5数据库!C:O,4,0)</f>
        <v>#N/A</v>
      </c>
      <c r="P17" s="18" t="e">
        <f>VLOOKUP(F17,D5数据库!C:O,5,0)</f>
        <v>#N/A</v>
      </c>
      <c r="Q17" s="18"/>
      <c r="R17" s="18" t="e">
        <f>VLOOKUP(F17,D5数据库!C:O,6,0)</f>
        <v>#N/A</v>
      </c>
      <c r="S17" s="18" t="e">
        <f>VLOOKUP(F17,D5数据库!C:O,7,0)</f>
        <v>#N/A</v>
      </c>
      <c r="T17" s="19" t="e">
        <f t="shared" si="1"/>
        <v>#VALUE!</v>
      </c>
      <c r="U17" s="18" t="e">
        <f>VLOOKUP(F17,D5数据库!C:K,8,0)</f>
        <v>#N/A</v>
      </c>
      <c r="V17" s="18" t="e">
        <f>VLOOKUP(F17,D5数据库!C:O,9,0)</f>
        <v>#N/A</v>
      </c>
      <c r="W17" s="18"/>
      <c r="X17" s="18" t="e">
        <f>VLOOKUP(F17,D5数据库!C:O,10,0)</f>
        <v>#N/A</v>
      </c>
      <c r="Y17" s="18" t="e">
        <f>VLOOKUP(F17,D5数据库!C:O,11,0)</f>
        <v>#N/A</v>
      </c>
      <c r="Z17" s="19">
        <f t="shared" si="9"/>
        <v>0</v>
      </c>
      <c r="AA17" s="18" t="e">
        <f>VLOOKUP(F17,D5数据库!C:O,12,0)</f>
        <v>#N/A</v>
      </c>
      <c r="AB17" s="18" t="e">
        <f>VLOOKUP(F17,D5数据库!C:O,13,0)</f>
        <v>#N/A</v>
      </c>
      <c r="AC17" s="18"/>
    </row>
    <row r="18" spans="1:29" x14ac:dyDescent="0.25">
      <c r="A18" s="22"/>
      <c r="B18" s="3"/>
      <c r="C18" s="3"/>
      <c r="D18" s="3"/>
      <c r="E18" s="18" t="e">
        <f t="shared" si="10"/>
        <v>#VALUE!</v>
      </c>
      <c r="F18" s="18" t="str">
        <f t="shared" si="11"/>
        <v/>
      </c>
      <c r="G18" s="18" t="e">
        <f t="shared" si="12"/>
        <v>#VALUE!</v>
      </c>
      <c r="H18" s="18" t="e">
        <f t="shared" si="13"/>
        <v>#VALUE!</v>
      </c>
      <c r="I18" s="18" t="str">
        <f t="shared" si="14"/>
        <v/>
      </c>
      <c r="J18" s="18" t="e">
        <f t="shared" si="15"/>
        <v>#VALUE!</v>
      </c>
      <c r="K18" s="18" t="e">
        <f t="shared" si="16"/>
        <v>#VALUE!</v>
      </c>
      <c r="L18" s="18" t="e">
        <f>VLOOKUP(F18,D5数据库!C:O,2,0)</f>
        <v>#N/A</v>
      </c>
      <c r="M18" s="18" t="e">
        <f>VLOOKUP(F18,D5数据库!C:O,3,0)</f>
        <v>#N/A</v>
      </c>
      <c r="N18" s="19" t="e">
        <f t="shared" si="8"/>
        <v>#VALUE!</v>
      </c>
      <c r="O18" s="18" t="e">
        <f>VLOOKUP(F18,D5数据库!C:O,4,0)</f>
        <v>#N/A</v>
      </c>
      <c r="P18" s="18" t="e">
        <f>VLOOKUP(F18,D5数据库!C:O,5,0)</f>
        <v>#N/A</v>
      </c>
      <c r="Q18" s="18"/>
      <c r="R18" s="18" t="e">
        <f>VLOOKUP(F18,D5数据库!C:O,6,0)</f>
        <v>#N/A</v>
      </c>
      <c r="S18" s="18" t="e">
        <f>VLOOKUP(F18,D5数据库!C:O,7,0)</f>
        <v>#N/A</v>
      </c>
      <c r="T18" s="19" t="e">
        <f t="shared" si="1"/>
        <v>#VALUE!</v>
      </c>
      <c r="U18" s="18" t="e">
        <f>VLOOKUP(F18,D5数据库!C:K,8,0)</f>
        <v>#N/A</v>
      </c>
      <c r="V18" s="18" t="e">
        <f>VLOOKUP(F18,D5数据库!C:O,9,0)</f>
        <v>#N/A</v>
      </c>
      <c r="W18" s="18"/>
      <c r="X18" s="18" t="e">
        <f>VLOOKUP(F18,D5数据库!C:O,10,0)</f>
        <v>#N/A</v>
      </c>
      <c r="Y18" s="18" t="e">
        <f>VLOOKUP(F18,D5数据库!C:O,11,0)</f>
        <v>#N/A</v>
      </c>
      <c r="Z18" s="19">
        <f t="shared" si="9"/>
        <v>0</v>
      </c>
      <c r="AA18" s="18" t="e">
        <f>VLOOKUP(F18,D5数据库!C:O,12,0)</f>
        <v>#N/A</v>
      </c>
      <c r="AB18" s="18" t="e">
        <f>VLOOKUP(F18,D5数据库!C:O,13,0)</f>
        <v>#N/A</v>
      </c>
      <c r="AC18" s="18"/>
    </row>
    <row r="19" spans="1:29" x14ac:dyDescent="0.25">
      <c r="A19" s="22"/>
      <c r="B19" s="3"/>
      <c r="C19" s="3"/>
      <c r="D19" s="3"/>
      <c r="E19" s="18" t="e">
        <f t="shared" si="10"/>
        <v>#VALUE!</v>
      </c>
      <c r="F19" s="18" t="str">
        <f t="shared" si="11"/>
        <v/>
      </c>
      <c r="G19" s="18" t="e">
        <f t="shared" si="12"/>
        <v>#VALUE!</v>
      </c>
      <c r="H19" s="18" t="e">
        <f t="shared" si="13"/>
        <v>#VALUE!</v>
      </c>
      <c r="I19" s="18" t="str">
        <f t="shared" si="14"/>
        <v/>
      </c>
      <c r="J19" s="18" t="e">
        <f t="shared" si="15"/>
        <v>#VALUE!</v>
      </c>
      <c r="K19" s="18" t="e">
        <f t="shared" si="16"/>
        <v>#VALUE!</v>
      </c>
      <c r="L19" s="18" t="e">
        <f>VLOOKUP(F19,D5数据库!C:O,2,0)</f>
        <v>#N/A</v>
      </c>
      <c r="M19" s="18" t="e">
        <f>VLOOKUP(F19,D5数据库!C:O,3,0)</f>
        <v>#N/A</v>
      </c>
      <c r="N19" s="19" t="e">
        <f t="shared" si="8"/>
        <v>#VALUE!</v>
      </c>
      <c r="O19" s="18" t="e">
        <f>VLOOKUP(F19,D5数据库!C:O,4,0)</f>
        <v>#N/A</v>
      </c>
      <c r="P19" s="18" t="e">
        <f>VLOOKUP(F19,D5数据库!C:O,5,0)</f>
        <v>#N/A</v>
      </c>
      <c r="Q19" s="18"/>
      <c r="R19" s="18" t="e">
        <f>VLOOKUP(F19,D5数据库!C:O,6,0)</f>
        <v>#N/A</v>
      </c>
      <c r="S19" s="18" t="e">
        <f>VLOOKUP(F19,D5数据库!C:O,7,0)</f>
        <v>#N/A</v>
      </c>
      <c r="T19" s="19" t="e">
        <f t="shared" si="1"/>
        <v>#VALUE!</v>
      </c>
      <c r="U19" s="18" t="e">
        <f>VLOOKUP(F19,D5数据库!C:K,8,0)</f>
        <v>#N/A</v>
      </c>
      <c r="V19" s="18" t="e">
        <f>VLOOKUP(F19,D5数据库!C:O,9,0)</f>
        <v>#N/A</v>
      </c>
      <c r="W19" s="18"/>
      <c r="X19" s="18" t="e">
        <f>VLOOKUP(F19,D5数据库!C:O,10,0)</f>
        <v>#N/A</v>
      </c>
      <c r="Y19" s="18" t="e">
        <f>VLOOKUP(F19,D5数据库!C:O,11,0)</f>
        <v>#N/A</v>
      </c>
      <c r="Z19" s="19">
        <f t="shared" si="9"/>
        <v>0</v>
      </c>
      <c r="AA19" s="18" t="e">
        <f>VLOOKUP(F19,D5数据库!C:O,12,0)</f>
        <v>#N/A</v>
      </c>
      <c r="AB19" s="18" t="e">
        <f>VLOOKUP(F19,D5数据库!C:O,13,0)</f>
        <v>#N/A</v>
      </c>
      <c r="AC19" s="18"/>
    </row>
    <row r="20" spans="1:29" x14ac:dyDescent="0.25">
      <c r="A20" s="22"/>
      <c r="B20" s="3"/>
      <c r="C20" s="3"/>
      <c r="D20" s="3"/>
      <c r="E20" s="18" t="e">
        <f t="shared" si="10"/>
        <v>#VALUE!</v>
      </c>
      <c r="F20" s="18" t="str">
        <f t="shared" si="11"/>
        <v/>
      </c>
      <c r="G20" s="18" t="e">
        <f t="shared" si="12"/>
        <v>#VALUE!</v>
      </c>
      <c r="H20" s="18" t="e">
        <f t="shared" si="13"/>
        <v>#VALUE!</v>
      </c>
      <c r="I20" s="18" t="str">
        <f t="shared" si="14"/>
        <v/>
      </c>
      <c r="J20" s="18" t="e">
        <f t="shared" si="15"/>
        <v>#VALUE!</v>
      </c>
      <c r="K20" s="18" t="e">
        <f t="shared" si="16"/>
        <v>#VALUE!</v>
      </c>
      <c r="L20" s="18" t="e">
        <f>VLOOKUP(F20,D5数据库!C:O,2,0)</f>
        <v>#N/A</v>
      </c>
      <c r="M20" s="18" t="e">
        <f>VLOOKUP(F20,D5数据库!C:O,3,0)</f>
        <v>#N/A</v>
      </c>
      <c r="N20" s="19" t="e">
        <f t="shared" si="8"/>
        <v>#VALUE!</v>
      </c>
      <c r="O20" s="18" t="e">
        <f>VLOOKUP(F20,D5数据库!C:O,4,0)</f>
        <v>#N/A</v>
      </c>
      <c r="P20" s="18" t="e">
        <f>VLOOKUP(F20,D5数据库!C:O,5,0)</f>
        <v>#N/A</v>
      </c>
      <c r="Q20" s="18"/>
      <c r="R20" s="18" t="e">
        <f>VLOOKUP(F20,D5数据库!C:O,6,0)</f>
        <v>#N/A</v>
      </c>
      <c r="S20" s="18" t="e">
        <f>VLOOKUP(F20,D5数据库!C:O,7,0)</f>
        <v>#N/A</v>
      </c>
      <c r="T20" s="19" t="e">
        <f t="shared" si="1"/>
        <v>#VALUE!</v>
      </c>
      <c r="U20" s="18" t="e">
        <f>VLOOKUP(F20,D5数据库!C:K,8,0)</f>
        <v>#N/A</v>
      </c>
      <c r="V20" s="18" t="e">
        <f>VLOOKUP(F20,D5数据库!C:O,9,0)</f>
        <v>#N/A</v>
      </c>
      <c r="W20" s="18"/>
      <c r="X20" s="18" t="e">
        <f>VLOOKUP(F20,D5数据库!C:O,10,0)</f>
        <v>#N/A</v>
      </c>
      <c r="Y20" s="18" t="e">
        <f>VLOOKUP(F20,D5数据库!C:O,11,0)</f>
        <v>#N/A</v>
      </c>
      <c r="Z20" s="19">
        <f t="shared" si="9"/>
        <v>0</v>
      </c>
      <c r="AA20" s="18" t="e">
        <f>VLOOKUP(F20,D5数据库!C:O,12,0)</f>
        <v>#N/A</v>
      </c>
      <c r="AB20" s="18" t="e">
        <f>VLOOKUP(F20,D5数据库!C:O,13,0)</f>
        <v>#N/A</v>
      </c>
      <c r="AC20" s="18"/>
    </row>
    <row r="21" spans="1:29" x14ac:dyDescent="0.25">
      <c r="A21" s="22"/>
      <c r="B21" s="3"/>
      <c r="C21" s="3"/>
      <c r="D21" s="3"/>
      <c r="E21" s="18" t="e">
        <f t="shared" si="10"/>
        <v>#VALUE!</v>
      </c>
      <c r="F21" s="18" t="str">
        <f t="shared" si="11"/>
        <v/>
      </c>
      <c r="G21" s="18" t="e">
        <f t="shared" si="12"/>
        <v>#VALUE!</v>
      </c>
      <c r="H21" s="18" t="e">
        <f t="shared" si="13"/>
        <v>#VALUE!</v>
      </c>
      <c r="I21" s="18" t="str">
        <f t="shared" si="14"/>
        <v/>
      </c>
      <c r="J21" s="18" t="e">
        <f t="shared" si="15"/>
        <v>#VALUE!</v>
      </c>
      <c r="K21" s="18" t="e">
        <f t="shared" si="16"/>
        <v>#VALUE!</v>
      </c>
      <c r="L21" s="18" t="e">
        <f>VLOOKUP(F21,D5数据库!C:O,2,0)</f>
        <v>#N/A</v>
      </c>
      <c r="M21" s="18" t="e">
        <f>VLOOKUP(F21,D5数据库!C:O,3,0)</f>
        <v>#N/A</v>
      </c>
      <c r="N21" s="19" t="e">
        <f t="shared" si="8"/>
        <v>#VALUE!</v>
      </c>
      <c r="O21" s="18" t="e">
        <f>VLOOKUP(F21,D5数据库!C:O,4,0)</f>
        <v>#N/A</v>
      </c>
      <c r="P21" s="18" t="e">
        <f>VLOOKUP(F21,D5数据库!C:O,5,0)</f>
        <v>#N/A</v>
      </c>
      <c r="Q21" s="18"/>
      <c r="R21" s="18" t="e">
        <f>VLOOKUP(F21,D5数据库!C:O,6,0)</f>
        <v>#N/A</v>
      </c>
      <c r="S21" s="18" t="e">
        <f>VLOOKUP(F21,D5数据库!C:O,7,0)</f>
        <v>#N/A</v>
      </c>
      <c r="T21" s="19" t="e">
        <f t="shared" si="1"/>
        <v>#VALUE!</v>
      </c>
      <c r="U21" s="18" t="e">
        <f>VLOOKUP(F21,D5数据库!C:K,8,0)</f>
        <v>#N/A</v>
      </c>
      <c r="V21" s="18" t="e">
        <f>VLOOKUP(F21,D5数据库!C:O,9,0)</f>
        <v>#N/A</v>
      </c>
      <c r="W21" s="18"/>
      <c r="X21" s="18" t="e">
        <f>VLOOKUP(F21,D5数据库!C:O,10,0)</f>
        <v>#N/A</v>
      </c>
      <c r="Y21" s="18" t="e">
        <f>VLOOKUP(F21,D5数据库!C:O,11,0)</f>
        <v>#N/A</v>
      </c>
      <c r="Z21" s="19">
        <f t="shared" si="9"/>
        <v>0</v>
      </c>
      <c r="AA21" s="18" t="e">
        <f>VLOOKUP(F21,D5数据库!C:O,12,0)</f>
        <v>#N/A</v>
      </c>
      <c r="AB21" s="18" t="e">
        <f>VLOOKUP(F21,D5数据库!C:O,13,0)</f>
        <v>#N/A</v>
      </c>
      <c r="AC21" s="18"/>
    </row>
    <row r="22" spans="1:29" x14ac:dyDescent="0.25">
      <c r="A22" s="22"/>
      <c r="B22" s="3"/>
      <c r="C22" s="3"/>
      <c r="D22" s="3"/>
      <c r="E22" s="18" t="e">
        <f t="shared" si="10"/>
        <v>#VALUE!</v>
      </c>
      <c r="F22" s="18" t="str">
        <f t="shared" si="11"/>
        <v/>
      </c>
      <c r="G22" s="18" t="e">
        <f t="shared" si="12"/>
        <v>#VALUE!</v>
      </c>
      <c r="H22" s="18" t="e">
        <f t="shared" si="13"/>
        <v>#VALUE!</v>
      </c>
      <c r="I22" s="18" t="str">
        <f t="shared" si="14"/>
        <v/>
      </c>
      <c r="J22" s="18" t="e">
        <f t="shared" si="15"/>
        <v>#VALUE!</v>
      </c>
      <c r="K22" s="18" t="e">
        <f t="shared" si="16"/>
        <v>#VALUE!</v>
      </c>
      <c r="L22" s="18" t="e">
        <f>VLOOKUP(F22,D5数据库!C:O,2,0)</f>
        <v>#N/A</v>
      </c>
      <c r="M22" s="18" t="e">
        <f>VLOOKUP(F22,D5数据库!C:O,3,0)</f>
        <v>#N/A</v>
      </c>
      <c r="N22" s="19" t="e">
        <f t="shared" si="8"/>
        <v>#VALUE!</v>
      </c>
      <c r="O22" s="18" t="e">
        <f>VLOOKUP(F22,D5数据库!C:O,4,0)</f>
        <v>#N/A</v>
      </c>
      <c r="P22" s="18" t="e">
        <f>VLOOKUP(F22,D5数据库!C:O,5,0)</f>
        <v>#N/A</v>
      </c>
      <c r="Q22" s="18"/>
      <c r="R22" s="18" t="e">
        <f>VLOOKUP(F22,D5数据库!C:O,6,0)</f>
        <v>#N/A</v>
      </c>
      <c r="S22" s="18" t="e">
        <f>VLOOKUP(F22,D5数据库!C:O,7,0)</f>
        <v>#N/A</v>
      </c>
      <c r="T22" s="19" t="e">
        <f t="shared" si="1"/>
        <v>#VALUE!</v>
      </c>
      <c r="U22" s="18" t="e">
        <f>VLOOKUP(F22,D5数据库!C:K,8,0)</f>
        <v>#N/A</v>
      </c>
      <c r="V22" s="18" t="e">
        <f>VLOOKUP(F22,D5数据库!C:O,9,0)</f>
        <v>#N/A</v>
      </c>
      <c r="W22" s="18"/>
      <c r="X22" s="18" t="e">
        <f>VLOOKUP(F22,D5数据库!C:O,10,0)</f>
        <v>#N/A</v>
      </c>
      <c r="Y22" s="18" t="e">
        <f>VLOOKUP(F22,D5数据库!C:O,11,0)</f>
        <v>#N/A</v>
      </c>
      <c r="Z22" s="19">
        <f t="shared" si="9"/>
        <v>0</v>
      </c>
      <c r="AA22" s="18" t="e">
        <f>VLOOKUP(F22,D5数据库!C:O,12,0)</f>
        <v>#N/A</v>
      </c>
      <c r="AB22" s="18" t="e">
        <f>VLOOKUP(F22,D5数据库!C:O,13,0)</f>
        <v>#N/A</v>
      </c>
      <c r="AC22" s="18"/>
    </row>
    <row r="23" spans="1:29" x14ac:dyDescent="0.25">
      <c r="A23" s="22"/>
      <c r="B23" s="3"/>
      <c r="C23" s="3"/>
      <c r="D23" s="3"/>
      <c r="E23" s="18" t="e">
        <f t="shared" si="10"/>
        <v>#VALUE!</v>
      </c>
      <c r="F23" s="18" t="str">
        <f t="shared" si="11"/>
        <v/>
      </c>
      <c r="G23" s="18" t="e">
        <f t="shared" si="12"/>
        <v>#VALUE!</v>
      </c>
      <c r="H23" s="18" t="e">
        <f t="shared" si="13"/>
        <v>#VALUE!</v>
      </c>
      <c r="I23" s="18" t="str">
        <f t="shared" si="14"/>
        <v/>
      </c>
      <c r="J23" s="18" t="e">
        <f t="shared" si="15"/>
        <v>#VALUE!</v>
      </c>
      <c r="K23" s="18" t="e">
        <f t="shared" si="16"/>
        <v>#VALUE!</v>
      </c>
      <c r="L23" s="18" t="e">
        <f>VLOOKUP(F23,D5数据库!C:O,2,0)</f>
        <v>#N/A</v>
      </c>
      <c r="M23" s="18" t="e">
        <f>VLOOKUP(F23,D5数据库!C:O,3,0)</f>
        <v>#N/A</v>
      </c>
      <c r="N23" s="19" t="e">
        <f t="shared" si="8"/>
        <v>#VALUE!</v>
      </c>
      <c r="O23" s="18" t="e">
        <f>VLOOKUP(F23,D5数据库!C:O,4,0)</f>
        <v>#N/A</v>
      </c>
      <c r="P23" s="18" t="e">
        <f>VLOOKUP(F23,D5数据库!C:O,5,0)</f>
        <v>#N/A</v>
      </c>
      <c r="Q23" s="18"/>
      <c r="R23" s="18" t="e">
        <f>VLOOKUP(F23,D5数据库!C:O,6,0)</f>
        <v>#N/A</v>
      </c>
      <c r="S23" s="18" t="e">
        <f>VLOOKUP(F23,D5数据库!C:O,7,0)</f>
        <v>#N/A</v>
      </c>
      <c r="T23" s="19" t="e">
        <f t="shared" si="1"/>
        <v>#VALUE!</v>
      </c>
      <c r="U23" s="18" t="e">
        <f>VLOOKUP(F23,D5数据库!C:K,8,0)</f>
        <v>#N/A</v>
      </c>
      <c r="V23" s="18" t="e">
        <f>VLOOKUP(F23,D5数据库!C:O,9,0)</f>
        <v>#N/A</v>
      </c>
      <c r="W23" s="18"/>
      <c r="X23" s="18" t="e">
        <f>VLOOKUP(F23,D5数据库!C:O,10,0)</f>
        <v>#N/A</v>
      </c>
      <c r="Y23" s="18" t="e">
        <f>VLOOKUP(F23,D5数据库!C:O,11,0)</f>
        <v>#N/A</v>
      </c>
      <c r="Z23" s="19">
        <f t="shared" si="9"/>
        <v>0</v>
      </c>
      <c r="AA23" s="18" t="e">
        <f>VLOOKUP(F23,D5数据库!C:O,12,0)</f>
        <v>#N/A</v>
      </c>
      <c r="AB23" s="18" t="e">
        <f>VLOOKUP(F23,D5数据库!C:O,13,0)</f>
        <v>#N/A</v>
      </c>
      <c r="AC23" s="18"/>
    </row>
    <row r="24" spans="1:29" x14ac:dyDescent="0.25">
      <c r="A24" s="22"/>
      <c r="B24" s="3"/>
      <c r="C24" s="3"/>
      <c r="D24" s="3"/>
      <c r="E24" s="18" t="e">
        <f t="shared" si="10"/>
        <v>#VALUE!</v>
      </c>
      <c r="F24" s="18" t="str">
        <f t="shared" si="11"/>
        <v/>
      </c>
      <c r="G24" s="18" t="e">
        <f t="shared" si="12"/>
        <v>#VALUE!</v>
      </c>
      <c r="H24" s="18" t="e">
        <f t="shared" si="13"/>
        <v>#VALUE!</v>
      </c>
      <c r="I24" s="18" t="str">
        <f t="shared" si="14"/>
        <v/>
      </c>
      <c r="J24" s="18" t="e">
        <f t="shared" si="15"/>
        <v>#VALUE!</v>
      </c>
      <c r="K24" s="18" t="e">
        <f t="shared" si="16"/>
        <v>#VALUE!</v>
      </c>
      <c r="L24" s="18" t="e">
        <f>VLOOKUP(F24,D5数据库!C:O,2,0)</f>
        <v>#N/A</v>
      </c>
      <c r="M24" s="18" t="e">
        <f>VLOOKUP(F24,D5数据库!C:O,3,0)</f>
        <v>#N/A</v>
      </c>
      <c r="N24" s="19" t="e">
        <f t="shared" si="8"/>
        <v>#VALUE!</v>
      </c>
      <c r="O24" s="18" t="e">
        <f>VLOOKUP(F24,D5数据库!C:O,4,0)</f>
        <v>#N/A</v>
      </c>
      <c r="P24" s="18" t="e">
        <f>VLOOKUP(F24,D5数据库!C:O,5,0)</f>
        <v>#N/A</v>
      </c>
      <c r="Q24" s="18"/>
      <c r="R24" s="18" t="e">
        <f>VLOOKUP(F24,D5数据库!C:O,6,0)</f>
        <v>#N/A</v>
      </c>
      <c r="S24" s="18" t="e">
        <f>VLOOKUP(F24,D5数据库!C:O,7,0)</f>
        <v>#N/A</v>
      </c>
      <c r="T24" s="19" t="e">
        <f t="shared" si="1"/>
        <v>#VALUE!</v>
      </c>
      <c r="U24" s="18" t="e">
        <f>VLOOKUP(F24,D5数据库!C:K,8,0)</f>
        <v>#N/A</v>
      </c>
      <c r="V24" s="18" t="e">
        <f>VLOOKUP(F24,D5数据库!C:O,9,0)</f>
        <v>#N/A</v>
      </c>
      <c r="W24" s="18"/>
      <c r="X24" s="18" t="e">
        <f>VLOOKUP(F24,D5数据库!C:O,10,0)</f>
        <v>#N/A</v>
      </c>
      <c r="Y24" s="18" t="e">
        <f>VLOOKUP(F24,D5数据库!C:O,11,0)</f>
        <v>#N/A</v>
      </c>
      <c r="Z24" s="19">
        <f t="shared" si="9"/>
        <v>0</v>
      </c>
      <c r="AA24" s="18" t="e">
        <f>VLOOKUP(F24,D5数据库!C:O,12,0)</f>
        <v>#N/A</v>
      </c>
      <c r="AB24" s="18" t="e">
        <f>VLOOKUP(F24,D5数据库!C:O,13,0)</f>
        <v>#N/A</v>
      </c>
      <c r="AC24" s="18"/>
    </row>
    <row r="25" spans="1:29" x14ac:dyDescent="0.25">
      <c r="A25" s="22"/>
      <c r="B25" s="3"/>
      <c r="C25" s="3"/>
      <c r="D25" s="3"/>
      <c r="E25" s="18" t="e">
        <f t="shared" si="10"/>
        <v>#VALUE!</v>
      </c>
      <c r="F25" s="18" t="str">
        <f t="shared" si="11"/>
        <v/>
      </c>
      <c r="G25" s="18" t="e">
        <f t="shared" si="12"/>
        <v>#VALUE!</v>
      </c>
      <c r="H25" s="18" t="e">
        <f t="shared" si="13"/>
        <v>#VALUE!</v>
      </c>
      <c r="I25" s="18" t="str">
        <f t="shared" si="14"/>
        <v/>
      </c>
      <c r="J25" s="18" t="e">
        <f t="shared" si="15"/>
        <v>#VALUE!</v>
      </c>
      <c r="K25" s="18" t="e">
        <f t="shared" si="16"/>
        <v>#VALUE!</v>
      </c>
      <c r="L25" s="18" t="e">
        <f>VLOOKUP(F25,D5数据库!C:O,2,0)</f>
        <v>#N/A</v>
      </c>
      <c r="M25" s="18" t="e">
        <f>VLOOKUP(F25,D5数据库!C:O,3,0)</f>
        <v>#N/A</v>
      </c>
      <c r="N25" s="19" t="e">
        <f t="shared" si="8"/>
        <v>#VALUE!</v>
      </c>
      <c r="O25" s="18" t="e">
        <f>VLOOKUP(F25,D5数据库!C:O,4,0)</f>
        <v>#N/A</v>
      </c>
      <c r="P25" s="18" t="e">
        <f>VLOOKUP(F25,D5数据库!C:O,5,0)</f>
        <v>#N/A</v>
      </c>
      <c r="Q25" s="18"/>
      <c r="R25" s="18" t="e">
        <f>VLOOKUP(F25,D5数据库!C:O,6,0)</f>
        <v>#N/A</v>
      </c>
      <c r="S25" s="18" t="e">
        <f>VLOOKUP(F25,D5数据库!C:O,7,0)</f>
        <v>#N/A</v>
      </c>
      <c r="T25" s="19" t="e">
        <f t="shared" si="1"/>
        <v>#VALUE!</v>
      </c>
      <c r="U25" s="18" t="e">
        <f>VLOOKUP(F25,D5数据库!C:K,8,0)</f>
        <v>#N/A</v>
      </c>
      <c r="V25" s="18" t="e">
        <f>VLOOKUP(F25,D5数据库!C:O,9,0)</f>
        <v>#N/A</v>
      </c>
      <c r="W25" s="18"/>
      <c r="X25" s="18" t="e">
        <f>VLOOKUP(F25,D5数据库!C:O,10,0)</f>
        <v>#N/A</v>
      </c>
      <c r="Y25" s="18" t="e">
        <f>VLOOKUP(F25,D5数据库!C:O,11,0)</f>
        <v>#N/A</v>
      </c>
      <c r="Z25" s="19">
        <f t="shared" si="9"/>
        <v>0</v>
      </c>
      <c r="AA25" s="18" t="e">
        <f>VLOOKUP(F25,D5数据库!C:O,12,0)</f>
        <v>#N/A</v>
      </c>
      <c r="AB25" s="18" t="e">
        <f>VLOOKUP(F25,D5数据库!C:O,13,0)</f>
        <v>#N/A</v>
      </c>
      <c r="AC25" s="18"/>
    </row>
    <row r="26" spans="1:29" x14ac:dyDescent="0.25">
      <c r="A26" s="22"/>
      <c r="B26" s="3"/>
      <c r="C26" s="3"/>
      <c r="D26" s="3"/>
      <c r="E26" s="18" t="e">
        <f t="shared" si="10"/>
        <v>#VALUE!</v>
      </c>
      <c r="F26" s="18" t="str">
        <f t="shared" si="11"/>
        <v/>
      </c>
      <c r="G26" s="18" t="e">
        <f t="shared" si="12"/>
        <v>#VALUE!</v>
      </c>
      <c r="H26" s="18" t="e">
        <f t="shared" si="13"/>
        <v>#VALUE!</v>
      </c>
      <c r="I26" s="18" t="str">
        <f t="shared" si="14"/>
        <v/>
      </c>
      <c r="J26" s="18" t="e">
        <f t="shared" si="15"/>
        <v>#VALUE!</v>
      </c>
      <c r="K26" s="18" t="e">
        <f t="shared" si="16"/>
        <v>#VALUE!</v>
      </c>
      <c r="L26" s="18" t="e">
        <f>VLOOKUP(F26,D5数据库!C:O,2,0)</f>
        <v>#N/A</v>
      </c>
      <c r="M26" s="18" t="e">
        <f>VLOOKUP(F26,D5数据库!C:O,3,0)</f>
        <v>#N/A</v>
      </c>
      <c r="N26" s="19" t="e">
        <f t="shared" si="8"/>
        <v>#VALUE!</v>
      </c>
      <c r="O26" s="18" t="e">
        <f>VLOOKUP(F26,D5数据库!C:O,4,0)</f>
        <v>#N/A</v>
      </c>
      <c r="P26" s="18" t="e">
        <f>VLOOKUP(F26,D5数据库!C:O,5,0)</f>
        <v>#N/A</v>
      </c>
      <c r="Q26" s="18"/>
      <c r="R26" s="18" t="e">
        <f>VLOOKUP(F26,D5数据库!C:O,6,0)</f>
        <v>#N/A</v>
      </c>
      <c r="S26" s="18" t="e">
        <f>VLOOKUP(F26,D5数据库!C:O,7,0)</f>
        <v>#N/A</v>
      </c>
      <c r="T26" s="19" t="e">
        <f t="shared" si="1"/>
        <v>#VALUE!</v>
      </c>
      <c r="U26" s="18" t="e">
        <f>VLOOKUP(F26,D5数据库!C:K,8,0)</f>
        <v>#N/A</v>
      </c>
      <c r="V26" s="18" t="e">
        <f>VLOOKUP(F26,D5数据库!C:O,9,0)</f>
        <v>#N/A</v>
      </c>
      <c r="W26" s="18"/>
      <c r="X26" s="18" t="e">
        <f>VLOOKUP(F26,D5数据库!C:O,10,0)</f>
        <v>#N/A</v>
      </c>
      <c r="Y26" s="18" t="e">
        <f>VLOOKUP(F26,D5数据库!C:O,11,0)</f>
        <v>#N/A</v>
      </c>
      <c r="Z26" s="19">
        <f t="shared" si="9"/>
        <v>0</v>
      </c>
      <c r="AA26" s="18" t="e">
        <f>VLOOKUP(F26,D5数据库!C:O,12,0)</f>
        <v>#N/A</v>
      </c>
      <c r="AB26" s="18" t="e">
        <f>VLOOKUP(F26,D5数据库!C:O,13,0)</f>
        <v>#N/A</v>
      </c>
      <c r="AC26" s="18"/>
    </row>
    <row r="27" spans="1:29" x14ac:dyDescent="0.25">
      <c r="A27" s="22"/>
      <c r="B27" s="3"/>
      <c r="C27" s="3"/>
      <c r="D27" s="3"/>
      <c r="E27" s="18" t="e">
        <f t="shared" si="10"/>
        <v>#VALUE!</v>
      </c>
      <c r="F27" s="18" t="str">
        <f t="shared" si="11"/>
        <v/>
      </c>
      <c r="G27" s="18" t="e">
        <f t="shared" si="12"/>
        <v>#VALUE!</v>
      </c>
      <c r="H27" s="18" t="e">
        <f t="shared" si="13"/>
        <v>#VALUE!</v>
      </c>
      <c r="I27" s="18" t="str">
        <f t="shared" si="14"/>
        <v/>
      </c>
      <c r="J27" s="18" t="e">
        <f t="shared" si="15"/>
        <v>#VALUE!</v>
      </c>
      <c r="K27" s="18" t="e">
        <f t="shared" si="16"/>
        <v>#VALUE!</v>
      </c>
      <c r="L27" s="18" t="e">
        <f>VLOOKUP(F27,D5数据库!C:O,2,0)</f>
        <v>#N/A</v>
      </c>
      <c r="M27" s="18" t="e">
        <f>VLOOKUP(F27,D5数据库!C:O,3,0)</f>
        <v>#N/A</v>
      </c>
      <c r="N27" s="19" t="e">
        <f t="shared" si="8"/>
        <v>#VALUE!</v>
      </c>
      <c r="O27" s="18" t="e">
        <f>VLOOKUP(F27,D5数据库!C:O,4,0)</f>
        <v>#N/A</v>
      </c>
      <c r="P27" s="18" t="e">
        <f>VLOOKUP(F27,D5数据库!C:O,5,0)</f>
        <v>#N/A</v>
      </c>
      <c r="Q27" s="18"/>
      <c r="R27" s="18" t="e">
        <f>VLOOKUP(F27,D5数据库!C:O,6,0)</f>
        <v>#N/A</v>
      </c>
      <c r="S27" s="18" t="e">
        <f>VLOOKUP(F27,D5数据库!C:O,7,0)</f>
        <v>#N/A</v>
      </c>
      <c r="T27" s="19" t="e">
        <f t="shared" si="1"/>
        <v>#VALUE!</v>
      </c>
      <c r="U27" s="18" t="e">
        <f>VLOOKUP(F27,D5数据库!C:K,8,0)</f>
        <v>#N/A</v>
      </c>
      <c r="V27" s="18" t="e">
        <f>VLOOKUP(F27,D5数据库!C:O,9,0)</f>
        <v>#N/A</v>
      </c>
      <c r="W27" s="18"/>
      <c r="X27" s="18" t="e">
        <f>VLOOKUP(F27,D5数据库!C:O,10,0)</f>
        <v>#N/A</v>
      </c>
      <c r="Y27" s="18" t="e">
        <f>VLOOKUP(F27,D5数据库!C:O,11,0)</f>
        <v>#N/A</v>
      </c>
      <c r="Z27" s="19">
        <f t="shared" si="9"/>
        <v>0</v>
      </c>
      <c r="AA27" s="18" t="e">
        <f>VLOOKUP(F27,D5数据库!C:O,12,0)</f>
        <v>#N/A</v>
      </c>
      <c r="AB27" s="18" t="e">
        <f>VLOOKUP(F27,D5数据库!C:O,13,0)</f>
        <v>#N/A</v>
      </c>
      <c r="AC27" s="18"/>
    </row>
    <row r="28" spans="1:29" x14ac:dyDescent="0.25">
      <c r="A28" s="22"/>
      <c r="B28" s="3"/>
      <c r="C28" s="3"/>
      <c r="D28" s="3"/>
      <c r="E28" s="18" t="e">
        <f t="shared" si="10"/>
        <v>#VALUE!</v>
      </c>
      <c r="F28" s="18" t="str">
        <f t="shared" si="11"/>
        <v/>
      </c>
      <c r="G28" s="18" t="e">
        <f t="shared" si="12"/>
        <v>#VALUE!</v>
      </c>
      <c r="H28" s="18" t="e">
        <f t="shared" si="13"/>
        <v>#VALUE!</v>
      </c>
      <c r="I28" s="18" t="str">
        <f t="shared" si="14"/>
        <v/>
      </c>
      <c r="J28" s="18" t="e">
        <f t="shared" si="15"/>
        <v>#VALUE!</v>
      </c>
      <c r="K28" s="18" t="e">
        <f t="shared" si="16"/>
        <v>#VALUE!</v>
      </c>
      <c r="L28" s="18" t="e">
        <f>VLOOKUP(F28,D5数据库!C:O,2,0)</f>
        <v>#N/A</v>
      </c>
      <c r="M28" s="18" t="e">
        <f>VLOOKUP(F28,D5数据库!C:O,3,0)</f>
        <v>#N/A</v>
      </c>
      <c r="N28" s="19" t="e">
        <f t="shared" si="8"/>
        <v>#VALUE!</v>
      </c>
      <c r="O28" s="18" t="e">
        <f>VLOOKUP(F28,D5数据库!C:O,4,0)</f>
        <v>#N/A</v>
      </c>
      <c r="P28" s="18" t="e">
        <f>VLOOKUP(F28,D5数据库!C:O,5,0)</f>
        <v>#N/A</v>
      </c>
      <c r="Q28" s="18"/>
      <c r="R28" s="18" t="e">
        <f>VLOOKUP(F28,D5数据库!C:O,6,0)</f>
        <v>#N/A</v>
      </c>
      <c r="S28" s="18" t="e">
        <f>VLOOKUP(F28,D5数据库!C:O,7,0)</f>
        <v>#N/A</v>
      </c>
      <c r="T28" s="19" t="e">
        <f t="shared" si="1"/>
        <v>#VALUE!</v>
      </c>
      <c r="U28" s="18" t="e">
        <f>VLOOKUP(F28,D5数据库!C:K,8,0)</f>
        <v>#N/A</v>
      </c>
      <c r="V28" s="18" t="e">
        <f>VLOOKUP(F28,D5数据库!C:O,9,0)</f>
        <v>#N/A</v>
      </c>
      <c r="W28" s="18"/>
      <c r="X28" s="18" t="e">
        <f>VLOOKUP(F28,D5数据库!C:O,10,0)</f>
        <v>#N/A</v>
      </c>
      <c r="Y28" s="18" t="e">
        <f>VLOOKUP(F28,D5数据库!C:O,11,0)</f>
        <v>#N/A</v>
      </c>
      <c r="Z28" s="19">
        <f t="shared" si="9"/>
        <v>0</v>
      </c>
      <c r="AA28" s="18" t="e">
        <f>VLOOKUP(F28,D5数据库!C:O,12,0)</f>
        <v>#N/A</v>
      </c>
      <c r="AB28" s="18" t="e">
        <f>VLOOKUP(F28,D5数据库!C:O,13,0)</f>
        <v>#N/A</v>
      </c>
      <c r="AC28" s="18"/>
    </row>
    <row r="29" spans="1:29" x14ac:dyDescent="0.25">
      <c r="A29" s="22"/>
      <c r="B29" s="3"/>
      <c r="C29" s="3"/>
      <c r="D29" s="3"/>
      <c r="E29" s="18" t="e">
        <f t="shared" si="10"/>
        <v>#VALUE!</v>
      </c>
      <c r="F29" s="18" t="str">
        <f t="shared" si="11"/>
        <v/>
      </c>
      <c r="G29" s="18" t="e">
        <f t="shared" si="12"/>
        <v>#VALUE!</v>
      </c>
      <c r="H29" s="18" t="e">
        <f t="shared" si="13"/>
        <v>#VALUE!</v>
      </c>
      <c r="I29" s="18" t="str">
        <f t="shared" si="14"/>
        <v/>
      </c>
      <c r="J29" s="18" t="e">
        <f t="shared" si="15"/>
        <v>#VALUE!</v>
      </c>
      <c r="K29" s="18" t="e">
        <f t="shared" si="16"/>
        <v>#VALUE!</v>
      </c>
      <c r="L29" s="18" t="e">
        <f>VLOOKUP(F29,D5数据库!C:O,2,0)</f>
        <v>#N/A</v>
      </c>
      <c r="M29" s="18" t="e">
        <f>VLOOKUP(F29,D5数据库!C:O,3,0)</f>
        <v>#N/A</v>
      </c>
      <c r="N29" s="19" t="e">
        <f t="shared" si="8"/>
        <v>#VALUE!</v>
      </c>
      <c r="O29" s="18" t="e">
        <f>VLOOKUP(F29,D5数据库!C:O,4,0)</f>
        <v>#N/A</v>
      </c>
      <c r="P29" s="18" t="e">
        <f>VLOOKUP(F29,D5数据库!C:O,5,0)</f>
        <v>#N/A</v>
      </c>
      <c r="Q29" s="18"/>
      <c r="R29" s="18" t="e">
        <f>VLOOKUP(F29,D5数据库!C:O,6,0)</f>
        <v>#N/A</v>
      </c>
      <c r="S29" s="18" t="e">
        <f>VLOOKUP(F29,D5数据库!C:O,7,0)</f>
        <v>#N/A</v>
      </c>
      <c r="T29" s="19" t="e">
        <f t="shared" si="1"/>
        <v>#VALUE!</v>
      </c>
      <c r="U29" s="18" t="e">
        <f>VLOOKUP(F29,D5数据库!C:K,8,0)</f>
        <v>#N/A</v>
      </c>
      <c r="V29" s="18" t="e">
        <f>VLOOKUP(F29,D5数据库!C:O,9,0)</f>
        <v>#N/A</v>
      </c>
      <c r="W29" s="18"/>
      <c r="X29" s="18" t="e">
        <f>VLOOKUP(F29,D5数据库!C:O,10,0)</f>
        <v>#N/A</v>
      </c>
      <c r="Y29" s="18" t="e">
        <f>VLOOKUP(F29,D5数据库!C:O,11,0)</f>
        <v>#N/A</v>
      </c>
      <c r="Z29" s="19">
        <f t="shared" si="9"/>
        <v>0</v>
      </c>
      <c r="AA29" s="18" t="e">
        <f>VLOOKUP(F29,D5数据库!C:O,12,0)</f>
        <v>#N/A</v>
      </c>
      <c r="AB29" s="18" t="e">
        <f>VLOOKUP(F29,D5数据库!C:O,13,0)</f>
        <v>#N/A</v>
      </c>
      <c r="AC29" s="18"/>
    </row>
    <row r="30" spans="1:29" x14ac:dyDescent="0.25">
      <c r="A30" s="22"/>
      <c r="B30" s="3"/>
      <c r="C30" s="3"/>
      <c r="D30" s="3"/>
      <c r="E30" s="18" t="e">
        <f t="shared" si="10"/>
        <v>#VALUE!</v>
      </c>
      <c r="F30" s="18" t="str">
        <f t="shared" si="11"/>
        <v/>
      </c>
      <c r="G30" s="18" t="e">
        <f t="shared" si="12"/>
        <v>#VALUE!</v>
      </c>
      <c r="H30" s="18" t="e">
        <f t="shared" si="13"/>
        <v>#VALUE!</v>
      </c>
      <c r="I30" s="18" t="str">
        <f t="shared" si="14"/>
        <v/>
      </c>
      <c r="J30" s="18" t="e">
        <f t="shared" si="15"/>
        <v>#VALUE!</v>
      </c>
      <c r="K30" s="18" t="e">
        <f t="shared" si="16"/>
        <v>#VALUE!</v>
      </c>
      <c r="L30" s="18" t="e">
        <f>VLOOKUP(F30,D5数据库!C:O,2,0)</f>
        <v>#N/A</v>
      </c>
      <c r="M30" s="18" t="e">
        <f>VLOOKUP(F30,D5数据库!C:O,3,0)</f>
        <v>#N/A</v>
      </c>
      <c r="N30" s="19" t="e">
        <f t="shared" si="8"/>
        <v>#VALUE!</v>
      </c>
      <c r="O30" s="18" t="e">
        <f>VLOOKUP(F30,D5数据库!C:O,4,0)</f>
        <v>#N/A</v>
      </c>
      <c r="P30" s="18" t="e">
        <f>VLOOKUP(F30,D5数据库!C:O,5,0)</f>
        <v>#N/A</v>
      </c>
      <c r="Q30" s="18"/>
      <c r="R30" s="18" t="e">
        <f>VLOOKUP(F30,D5数据库!C:O,6,0)</f>
        <v>#N/A</v>
      </c>
      <c r="S30" s="18" t="e">
        <f>VLOOKUP(F30,D5数据库!C:O,7,0)</f>
        <v>#N/A</v>
      </c>
      <c r="T30" s="19" t="e">
        <f t="shared" si="1"/>
        <v>#VALUE!</v>
      </c>
      <c r="U30" s="18" t="e">
        <f>VLOOKUP(F30,D5数据库!C:K,8,0)</f>
        <v>#N/A</v>
      </c>
      <c r="V30" s="18" t="e">
        <f>VLOOKUP(F30,D5数据库!C:O,9,0)</f>
        <v>#N/A</v>
      </c>
      <c r="W30" s="18"/>
      <c r="X30" s="18" t="e">
        <f>VLOOKUP(F30,D5数据库!C:O,10,0)</f>
        <v>#N/A</v>
      </c>
      <c r="Y30" s="18" t="e">
        <f>VLOOKUP(F30,D5数据库!C:O,11,0)</f>
        <v>#N/A</v>
      </c>
      <c r="Z30" s="19">
        <f t="shared" si="9"/>
        <v>0</v>
      </c>
      <c r="AA30" s="18" t="e">
        <f>VLOOKUP(F30,D5数据库!C:O,12,0)</f>
        <v>#N/A</v>
      </c>
      <c r="AB30" s="18" t="e">
        <f>VLOOKUP(F30,D5数据库!C:O,13,0)</f>
        <v>#N/A</v>
      </c>
      <c r="AC30" s="18"/>
    </row>
    <row r="31" spans="1:29" x14ac:dyDescent="0.25">
      <c r="A31" s="22"/>
      <c r="B31" s="3"/>
      <c r="C31" s="3"/>
      <c r="D31" s="3"/>
      <c r="E31" s="18" t="e">
        <f t="shared" si="10"/>
        <v>#VALUE!</v>
      </c>
      <c r="F31" s="18" t="str">
        <f t="shared" si="11"/>
        <v/>
      </c>
      <c r="G31" s="18" t="e">
        <f t="shared" si="12"/>
        <v>#VALUE!</v>
      </c>
      <c r="H31" s="18" t="e">
        <f t="shared" si="13"/>
        <v>#VALUE!</v>
      </c>
      <c r="I31" s="18" t="str">
        <f t="shared" si="14"/>
        <v/>
      </c>
      <c r="J31" s="18" t="e">
        <f t="shared" si="15"/>
        <v>#VALUE!</v>
      </c>
      <c r="K31" s="18" t="e">
        <f t="shared" si="16"/>
        <v>#VALUE!</v>
      </c>
      <c r="L31" s="18" t="e">
        <f>VLOOKUP(F31,D5数据库!C:O,2,0)</f>
        <v>#N/A</v>
      </c>
      <c r="M31" s="18" t="e">
        <f>VLOOKUP(F31,D5数据库!C:O,3,0)</f>
        <v>#N/A</v>
      </c>
      <c r="N31" s="19" t="e">
        <f t="shared" si="8"/>
        <v>#VALUE!</v>
      </c>
      <c r="O31" s="18" t="e">
        <f>VLOOKUP(F31,D5数据库!C:O,4,0)</f>
        <v>#N/A</v>
      </c>
      <c r="P31" s="18" t="e">
        <f>VLOOKUP(F31,D5数据库!C:O,5,0)</f>
        <v>#N/A</v>
      </c>
      <c r="Q31" s="18"/>
      <c r="R31" s="18" t="e">
        <f>VLOOKUP(F31,D5数据库!C:O,6,0)</f>
        <v>#N/A</v>
      </c>
      <c r="S31" s="18" t="e">
        <f>VLOOKUP(F31,D5数据库!C:O,7,0)</f>
        <v>#N/A</v>
      </c>
      <c r="T31" s="19" t="e">
        <f t="shared" si="1"/>
        <v>#VALUE!</v>
      </c>
      <c r="U31" s="18" t="e">
        <f>VLOOKUP(F31,D5数据库!C:K,8,0)</f>
        <v>#N/A</v>
      </c>
      <c r="V31" s="18" t="e">
        <f>VLOOKUP(F31,D5数据库!C:O,9,0)</f>
        <v>#N/A</v>
      </c>
      <c r="W31" s="18"/>
      <c r="X31" s="18" t="e">
        <f>VLOOKUP(F31,D5数据库!C:O,10,0)</f>
        <v>#N/A</v>
      </c>
      <c r="Y31" s="18" t="e">
        <f>VLOOKUP(F31,D5数据库!C:O,11,0)</f>
        <v>#N/A</v>
      </c>
      <c r="Z31" s="19">
        <f t="shared" si="9"/>
        <v>0</v>
      </c>
      <c r="AA31" s="18" t="e">
        <f>VLOOKUP(F31,D5数据库!C:O,12,0)</f>
        <v>#N/A</v>
      </c>
      <c r="AB31" s="18" t="e">
        <f>VLOOKUP(F31,D5数据库!C:O,13,0)</f>
        <v>#N/A</v>
      </c>
      <c r="AC31" s="18"/>
    </row>
    <row r="32" spans="1:29" x14ac:dyDescent="0.25">
      <c r="A32" s="22"/>
      <c r="B32" s="3"/>
      <c r="C32" s="3"/>
      <c r="D32" s="3"/>
      <c r="E32" s="18" t="e">
        <f t="shared" si="10"/>
        <v>#VALUE!</v>
      </c>
      <c r="F32" s="18" t="str">
        <f t="shared" si="11"/>
        <v/>
      </c>
      <c r="G32" s="18" t="e">
        <f t="shared" si="12"/>
        <v>#VALUE!</v>
      </c>
      <c r="H32" s="18" t="e">
        <f t="shared" si="13"/>
        <v>#VALUE!</v>
      </c>
      <c r="I32" s="18" t="str">
        <f t="shared" si="14"/>
        <v/>
      </c>
      <c r="J32" s="18" t="e">
        <f t="shared" si="15"/>
        <v>#VALUE!</v>
      </c>
      <c r="K32" s="18" t="e">
        <f t="shared" si="16"/>
        <v>#VALUE!</v>
      </c>
      <c r="L32" s="18" t="e">
        <f>VLOOKUP(F32,D5数据库!C:O,2,0)</f>
        <v>#N/A</v>
      </c>
      <c r="M32" s="18" t="e">
        <f>VLOOKUP(F32,D5数据库!C:O,3,0)</f>
        <v>#N/A</v>
      </c>
      <c r="N32" s="19" t="e">
        <f t="shared" si="8"/>
        <v>#VALUE!</v>
      </c>
      <c r="O32" s="18" t="e">
        <f>VLOOKUP(F32,D5数据库!C:O,4,0)</f>
        <v>#N/A</v>
      </c>
      <c r="P32" s="18" t="e">
        <f>VLOOKUP(F32,D5数据库!C:O,5,0)</f>
        <v>#N/A</v>
      </c>
      <c r="Q32" s="18"/>
      <c r="R32" s="18" t="e">
        <f>VLOOKUP(F32,D5数据库!C:O,6,0)</f>
        <v>#N/A</v>
      </c>
      <c r="S32" s="18" t="e">
        <f>VLOOKUP(F32,D5数据库!C:O,7,0)</f>
        <v>#N/A</v>
      </c>
      <c r="T32" s="19" t="e">
        <f t="shared" si="1"/>
        <v>#VALUE!</v>
      </c>
      <c r="U32" s="18" t="e">
        <f>VLOOKUP(F32,D5数据库!C:K,8,0)</f>
        <v>#N/A</v>
      </c>
      <c r="V32" s="18" t="e">
        <f>VLOOKUP(F32,D5数据库!C:O,9,0)</f>
        <v>#N/A</v>
      </c>
      <c r="W32" s="18"/>
      <c r="X32" s="18" t="e">
        <f>VLOOKUP(F32,D5数据库!C:O,10,0)</f>
        <v>#N/A</v>
      </c>
      <c r="Y32" s="18" t="e">
        <f>VLOOKUP(F32,D5数据库!C:O,11,0)</f>
        <v>#N/A</v>
      </c>
      <c r="Z32" s="19">
        <f t="shared" si="9"/>
        <v>0</v>
      </c>
      <c r="AA32" s="18" t="e">
        <f>VLOOKUP(F32,D5数据库!C:O,12,0)</f>
        <v>#N/A</v>
      </c>
      <c r="AB32" s="18" t="e">
        <f>VLOOKUP(F32,D5数据库!C:O,13,0)</f>
        <v>#N/A</v>
      </c>
      <c r="AC32" s="18"/>
    </row>
    <row r="33" spans="1:29" x14ac:dyDescent="0.25">
      <c r="A33" s="22"/>
      <c r="B33" s="3"/>
      <c r="C33" s="3"/>
      <c r="D33" s="3"/>
      <c r="E33" s="18" t="e">
        <f t="shared" si="10"/>
        <v>#VALUE!</v>
      </c>
      <c r="F33" s="18" t="str">
        <f t="shared" si="11"/>
        <v/>
      </c>
      <c r="G33" s="18" t="e">
        <f t="shared" si="12"/>
        <v>#VALUE!</v>
      </c>
      <c r="H33" s="18" t="e">
        <f t="shared" si="13"/>
        <v>#VALUE!</v>
      </c>
      <c r="I33" s="18" t="str">
        <f t="shared" si="14"/>
        <v/>
      </c>
      <c r="J33" s="18" t="e">
        <f t="shared" si="15"/>
        <v>#VALUE!</v>
      </c>
      <c r="K33" s="18" t="e">
        <f t="shared" si="16"/>
        <v>#VALUE!</v>
      </c>
      <c r="L33" s="18" t="e">
        <f>VLOOKUP(F33,D5数据库!C:O,2,0)</f>
        <v>#N/A</v>
      </c>
      <c r="M33" s="18" t="e">
        <f>VLOOKUP(F33,D5数据库!C:O,3,0)</f>
        <v>#N/A</v>
      </c>
      <c r="N33" s="19" t="e">
        <f t="shared" si="8"/>
        <v>#VALUE!</v>
      </c>
      <c r="O33" s="18" t="e">
        <f>VLOOKUP(F33,D5数据库!C:O,4,0)</f>
        <v>#N/A</v>
      </c>
      <c r="P33" s="18" t="e">
        <f>VLOOKUP(F33,D5数据库!C:O,5,0)</f>
        <v>#N/A</v>
      </c>
      <c r="Q33" s="18"/>
      <c r="R33" s="18" t="e">
        <f>VLOOKUP(F33,D5数据库!C:O,6,0)</f>
        <v>#N/A</v>
      </c>
      <c r="S33" s="18" t="e">
        <f>VLOOKUP(F33,D5数据库!C:O,7,0)</f>
        <v>#N/A</v>
      </c>
      <c r="T33" s="19" t="e">
        <f t="shared" si="1"/>
        <v>#VALUE!</v>
      </c>
      <c r="U33" s="18" t="e">
        <f>VLOOKUP(F33,D5数据库!C:K,8,0)</f>
        <v>#N/A</v>
      </c>
      <c r="V33" s="18" t="e">
        <f>VLOOKUP(F33,D5数据库!C:O,9,0)</f>
        <v>#N/A</v>
      </c>
      <c r="W33" s="18"/>
      <c r="X33" s="18" t="e">
        <f>VLOOKUP(F33,D5数据库!C:O,10,0)</f>
        <v>#N/A</v>
      </c>
      <c r="Y33" s="18" t="e">
        <f>VLOOKUP(F33,D5数据库!C:O,11,0)</f>
        <v>#N/A</v>
      </c>
      <c r="Z33" s="19">
        <f t="shared" si="9"/>
        <v>0</v>
      </c>
      <c r="AA33" s="18" t="e">
        <f>VLOOKUP(F33,D5数据库!C:O,12,0)</f>
        <v>#N/A</v>
      </c>
      <c r="AB33" s="18" t="e">
        <f>VLOOKUP(F33,D5数据库!C:O,13,0)</f>
        <v>#N/A</v>
      </c>
      <c r="AC33" s="18"/>
    </row>
    <row r="34" spans="1:29" x14ac:dyDescent="0.25">
      <c r="A34" s="22"/>
      <c r="B34" s="3"/>
      <c r="C34" s="3"/>
      <c r="D34" s="3"/>
      <c r="E34" s="18" t="e">
        <f t="shared" si="10"/>
        <v>#VALUE!</v>
      </c>
      <c r="F34" s="18" t="str">
        <f t="shared" si="11"/>
        <v/>
      </c>
      <c r="G34" s="18" t="e">
        <f t="shared" si="12"/>
        <v>#VALUE!</v>
      </c>
      <c r="H34" s="18" t="e">
        <f t="shared" si="13"/>
        <v>#VALUE!</v>
      </c>
      <c r="I34" s="18" t="str">
        <f t="shared" si="14"/>
        <v/>
      </c>
      <c r="J34" s="18" t="e">
        <f t="shared" si="15"/>
        <v>#VALUE!</v>
      </c>
      <c r="K34" s="18" t="e">
        <f t="shared" si="16"/>
        <v>#VALUE!</v>
      </c>
      <c r="L34" s="18" t="e">
        <f>VLOOKUP(F34,D5数据库!C:O,2,0)</f>
        <v>#N/A</v>
      </c>
      <c r="M34" s="18" t="e">
        <f>VLOOKUP(F34,D5数据库!C:O,3,0)</f>
        <v>#N/A</v>
      </c>
      <c r="N34" s="19" t="e">
        <f t="shared" si="8"/>
        <v>#VALUE!</v>
      </c>
      <c r="O34" s="18" t="e">
        <f>VLOOKUP(F34,D5数据库!C:O,4,0)</f>
        <v>#N/A</v>
      </c>
      <c r="P34" s="18" t="e">
        <f>VLOOKUP(F34,D5数据库!C:O,5,0)</f>
        <v>#N/A</v>
      </c>
      <c r="Q34" s="18"/>
      <c r="R34" s="18" t="e">
        <f>VLOOKUP(F34,D5数据库!C:O,6,0)</f>
        <v>#N/A</v>
      </c>
      <c r="S34" s="18" t="e">
        <f>VLOOKUP(F34,D5数据库!C:O,7,0)</f>
        <v>#N/A</v>
      </c>
      <c r="T34" s="19" t="e">
        <f t="shared" ref="T34:T65" si="17">((G34/1000)^2+(G34/1000)^2)^0.5*C34</f>
        <v>#VALUE!</v>
      </c>
      <c r="U34" s="18" t="e">
        <f>VLOOKUP(F34,D5数据库!C:K,8,0)</f>
        <v>#N/A</v>
      </c>
      <c r="V34" s="18" t="e">
        <f>VLOOKUP(F34,D5数据库!C:O,9,0)</f>
        <v>#N/A</v>
      </c>
      <c r="W34" s="18"/>
      <c r="X34" s="18" t="e">
        <f>VLOOKUP(F34,D5数据库!C:O,10,0)</f>
        <v>#N/A</v>
      </c>
      <c r="Y34" s="18" t="e">
        <f>VLOOKUP(F34,D5数据库!C:O,11,0)</f>
        <v>#N/A</v>
      </c>
      <c r="Z34" s="19">
        <f t="shared" si="9"/>
        <v>0</v>
      </c>
      <c r="AA34" s="18" t="e">
        <f>VLOOKUP(F34,D5数据库!C:O,12,0)</f>
        <v>#N/A</v>
      </c>
      <c r="AB34" s="18" t="e">
        <f>VLOOKUP(F34,D5数据库!C:O,13,0)</f>
        <v>#N/A</v>
      </c>
      <c r="AC34" s="18"/>
    </row>
    <row r="35" spans="1:29" x14ac:dyDescent="0.25">
      <c r="A35" s="22"/>
      <c r="B35" s="3"/>
      <c r="C35" s="3"/>
      <c r="D35" s="3"/>
      <c r="E35" s="18" t="e">
        <f t="shared" si="10"/>
        <v>#VALUE!</v>
      </c>
      <c r="F35" s="18" t="str">
        <f t="shared" si="11"/>
        <v/>
      </c>
      <c r="G35" s="18" t="e">
        <f t="shared" si="12"/>
        <v>#VALUE!</v>
      </c>
      <c r="H35" s="18" t="e">
        <f t="shared" si="13"/>
        <v>#VALUE!</v>
      </c>
      <c r="I35" s="18" t="str">
        <f t="shared" si="14"/>
        <v/>
      </c>
      <c r="J35" s="18" t="e">
        <f t="shared" si="15"/>
        <v>#VALUE!</v>
      </c>
      <c r="K35" s="18" t="e">
        <f t="shared" si="16"/>
        <v>#VALUE!</v>
      </c>
      <c r="L35" s="18" t="e">
        <f>VLOOKUP(F35,D5数据库!C:O,2,0)</f>
        <v>#N/A</v>
      </c>
      <c r="M35" s="18" t="e">
        <f>VLOOKUP(F35,D5数据库!C:O,3,0)</f>
        <v>#N/A</v>
      </c>
      <c r="N35" s="19" t="e">
        <f t="shared" si="8"/>
        <v>#VALUE!</v>
      </c>
      <c r="O35" s="18" t="e">
        <f>VLOOKUP(F35,D5数据库!C:O,4,0)</f>
        <v>#N/A</v>
      </c>
      <c r="P35" s="18" t="e">
        <f>VLOOKUP(F35,D5数据库!C:O,5,0)</f>
        <v>#N/A</v>
      </c>
      <c r="Q35" s="18"/>
      <c r="R35" s="18" t="e">
        <f>VLOOKUP(F35,D5数据库!C:O,6,0)</f>
        <v>#N/A</v>
      </c>
      <c r="S35" s="18" t="e">
        <f>VLOOKUP(F35,D5数据库!C:O,7,0)</f>
        <v>#N/A</v>
      </c>
      <c r="T35" s="19" t="e">
        <f t="shared" si="17"/>
        <v>#VALUE!</v>
      </c>
      <c r="U35" s="18" t="e">
        <f>VLOOKUP(F35,D5数据库!C:K,8,0)</f>
        <v>#N/A</v>
      </c>
      <c r="V35" s="18" t="e">
        <f>VLOOKUP(F35,D5数据库!C:O,9,0)</f>
        <v>#N/A</v>
      </c>
      <c r="W35" s="18"/>
      <c r="X35" s="18" t="e">
        <f>VLOOKUP(F35,D5数据库!C:O,10,0)</f>
        <v>#N/A</v>
      </c>
      <c r="Y35" s="18" t="e">
        <f>VLOOKUP(F35,D5数据库!C:O,11,0)</f>
        <v>#N/A</v>
      </c>
      <c r="Z35" s="19">
        <f t="shared" si="9"/>
        <v>0</v>
      </c>
      <c r="AA35" s="18" t="e">
        <f>VLOOKUP(F35,D5数据库!C:O,12,0)</f>
        <v>#N/A</v>
      </c>
      <c r="AB35" s="18" t="e">
        <f>VLOOKUP(F35,D5数据库!C:O,13,0)</f>
        <v>#N/A</v>
      </c>
      <c r="AC35" s="18"/>
    </row>
    <row r="36" spans="1:29" x14ac:dyDescent="0.25">
      <c r="A36" s="22"/>
      <c r="B36" s="3"/>
      <c r="C36" s="3"/>
      <c r="D36" s="3"/>
      <c r="E36" s="18" t="e">
        <f t="shared" si="10"/>
        <v>#VALUE!</v>
      </c>
      <c r="F36" s="18" t="str">
        <f t="shared" si="11"/>
        <v/>
      </c>
      <c r="G36" s="18" t="e">
        <f t="shared" si="12"/>
        <v>#VALUE!</v>
      </c>
      <c r="H36" s="18" t="e">
        <f t="shared" si="13"/>
        <v>#VALUE!</v>
      </c>
      <c r="I36" s="18" t="str">
        <f t="shared" si="14"/>
        <v/>
      </c>
      <c r="J36" s="18" t="e">
        <f t="shared" si="15"/>
        <v>#VALUE!</v>
      </c>
      <c r="K36" s="18" t="e">
        <f t="shared" si="16"/>
        <v>#VALUE!</v>
      </c>
      <c r="L36" s="18" t="e">
        <f>VLOOKUP(F36,D5数据库!C:O,2,0)</f>
        <v>#N/A</v>
      </c>
      <c r="M36" s="18" t="e">
        <f>VLOOKUP(F36,D5数据库!C:O,3,0)</f>
        <v>#N/A</v>
      </c>
      <c r="N36" s="19" t="e">
        <f t="shared" si="8"/>
        <v>#VALUE!</v>
      </c>
      <c r="O36" s="18" t="e">
        <f>VLOOKUP(F36,D5数据库!C:O,4,0)</f>
        <v>#N/A</v>
      </c>
      <c r="P36" s="18" t="e">
        <f>VLOOKUP(F36,D5数据库!C:O,5,0)</f>
        <v>#N/A</v>
      </c>
      <c r="Q36" s="18"/>
      <c r="R36" s="18" t="e">
        <f>VLOOKUP(F36,D5数据库!C:O,6,0)</f>
        <v>#N/A</v>
      </c>
      <c r="S36" s="18" t="e">
        <f>VLOOKUP(F36,D5数据库!C:O,7,0)</f>
        <v>#N/A</v>
      </c>
      <c r="T36" s="19" t="e">
        <f t="shared" si="17"/>
        <v>#VALUE!</v>
      </c>
      <c r="U36" s="18" t="e">
        <f>VLOOKUP(F36,D5数据库!C:K,8,0)</f>
        <v>#N/A</v>
      </c>
      <c r="V36" s="18" t="e">
        <f>VLOOKUP(F36,D5数据库!C:O,9,0)</f>
        <v>#N/A</v>
      </c>
      <c r="W36" s="18"/>
      <c r="X36" s="18" t="e">
        <f>VLOOKUP(F36,D5数据库!C:O,10,0)</f>
        <v>#N/A</v>
      </c>
      <c r="Y36" s="18" t="e">
        <f>VLOOKUP(F36,D5数据库!C:O,11,0)</f>
        <v>#N/A</v>
      </c>
      <c r="Z36" s="19">
        <f t="shared" si="9"/>
        <v>0</v>
      </c>
      <c r="AA36" s="18" t="e">
        <f>VLOOKUP(F36,D5数据库!C:O,12,0)</f>
        <v>#N/A</v>
      </c>
      <c r="AB36" s="18" t="e">
        <f>VLOOKUP(F36,D5数据库!C:O,13,0)</f>
        <v>#N/A</v>
      </c>
      <c r="AC36" s="18"/>
    </row>
    <row r="37" spans="1:29" x14ac:dyDescent="0.25">
      <c r="A37" s="22"/>
      <c r="B37" s="3"/>
      <c r="C37" s="3"/>
      <c r="D37" s="3"/>
      <c r="E37" s="18" t="e">
        <f t="shared" si="10"/>
        <v>#VALUE!</v>
      </c>
      <c r="F37" s="18" t="str">
        <f t="shared" si="11"/>
        <v/>
      </c>
      <c r="G37" s="18" t="e">
        <f t="shared" si="12"/>
        <v>#VALUE!</v>
      </c>
      <c r="H37" s="18" t="e">
        <f t="shared" si="13"/>
        <v>#VALUE!</v>
      </c>
      <c r="I37" s="18" t="str">
        <f t="shared" si="14"/>
        <v/>
      </c>
      <c r="J37" s="18" t="e">
        <f t="shared" si="15"/>
        <v>#VALUE!</v>
      </c>
      <c r="K37" s="18" t="e">
        <f t="shared" si="16"/>
        <v>#VALUE!</v>
      </c>
      <c r="L37" s="18" t="e">
        <f>VLOOKUP(F37,D5数据库!C:O,2,0)</f>
        <v>#N/A</v>
      </c>
      <c r="M37" s="18" t="e">
        <f>VLOOKUP(F37,D5数据库!C:O,3,0)</f>
        <v>#N/A</v>
      </c>
      <c r="N37" s="19" t="e">
        <f t="shared" si="8"/>
        <v>#VALUE!</v>
      </c>
      <c r="O37" s="18" t="e">
        <f>VLOOKUP(F37,D5数据库!C:O,4,0)</f>
        <v>#N/A</v>
      </c>
      <c r="P37" s="18" t="e">
        <f>VLOOKUP(F37,D5数据库!C:O,5,0)</f>
        <v>#N/A</v>
      </c>
      <c r="Q37" s="18"/>
      <c r="R37" s="18" t="e">
        <f>VLOOKUP(F37,D5数据库!C:O,6,0)</f>
        <v>#N/A</v>
      </c>
      <c r="S37" s="18" t="e">
        <f>VLOOKUP(F37,D5数据库!C:O,7,0)</f>
        <v>#N/A</v>
      </c>
      <c r="T37" s="19" t="e">
        <f t="shared" si="17"/>
        <v>#VALUE!</v>
      </c>
      <c r="U37" s="18" t="e">
        <f>VLOOKUP(F37,D5数据库!C:K,8,0)</f>
        <v>#N/A</v>
      </c>
      <c r="V37" s="18" t="e">
        <f>VLOOKUP(F37,D5数据库!C:O,9,0)</f>
        <v>#N/A</v>
      </c>
      <c r="W37" s="18"/>
      <c r="X37" s="18" t="e">
        <f>VLOOKUP(F37,D5数据库!C:O,10,0)</f>
        <v>#N/A</v>
      </c>
      <c r="Y37" s="18" t="e">
        <f>VLOOKUP(F37,D5数据库!C:O,11,0)</f>
        <v>#N/A</v>
      </c>
      <c r="Z37" s="19">
        <f t="shared" si="9"/>
        <v>0</v>
      </c>
      <c r="AA37" s="18" t="e">
        <f>VLOOKUP(F37,D5数据库!C:O,12,0)</f>
        <v>#N/A</v>
      </c>
      <c r="AB37" s="18" t="e">
        <f>VLOOKUP(F37,D5数据库!C:O,13,0)</f>
        <v>#N/A</v>
      </c>
      <c r="AC37" s="18"/>
    </row>
    <row r="38" spans="1:29" x14ac:dyDescent="0.25">
      <c r="A38" s="22"/>
      <c r="B38" s="3"/>
      <c r="C38" s="3"/>
      <c r="D38" s="3"/>
      <c r="E38" s="18" t="e">
        <f t="shared" si="10"/>
        <v>#VALUE!</v>
      </c>
      <c r="F38" s="18" t="str">
        <f t="shared" si="11"/>
        <v/>
      </c>
      <c r="G38" s="18" t="e">
        <f t="shared" si="12"/>
        <v>#VALUE!</v>
      </c>
      <c r="H38" s="18" t="e">
        <f t="shared" si="13"/>
        <v>#VALUE!</v>
      </c>
      <c r="I38" s="18" t="str">
        <f t="shared" si="14"/>
        <v/>
      </c>
      <c r="J38" s="18" t="e">
        <f t="shared" si="15"/>
        <v>#VALUE!</v>
      </c>
      <c r="K38" s="18" t="e">
        <f t="shared" si="16"/>
        <v>#VALUE!</v>
      </c>
      <c r="L38" s="18" t="e">
        <f>VLOOKUP(F38,D5数据库!C:O,2,0)</f>
        <v>#N/A</v>
      </c>
      <c r="M38" s="18" t="e">
        <f>VLOOKUP(F38,D5数据库!C:O,3,0)</f>
        <v>#N/A</v>
      </c>
      <c r="N38" s="19" t="e">
        <f t="shared" si="8"/>
        <v>#VALUE!</v>
      </c>
      <c r="O38" s="18" t="e">
        <f>VLOOKUP(F38,D5数据库!C:O,4,0)</f>
        <v>#N/A</v>
      </c>
      <c r="P38" s="18" t="e">
        <f>VLOOKUP(F38,D5数据库!C:O,5,0)</f>
        <v>#N/A</v>
      </c>
      <c r="Q38" s="18"/>
      <c r="R38" s="18" t="e">
        <f>VLOOKUP(F38,D5数据库!C:O,6,0)</f>
        <v>#N/A</v>
      </c>
      <c r="S38" s="18" t="e">
        <f>VLOOKUP(F38,D5数据库!C:O,7,0)</f>
        <v>#N/A</v>
      </c>
      <c r="T38" s="19" t="e">
        <f t="shared" si="17"/>
        <v>#VALUE!</v>
      </c>
      <c r="U38" s="18" t="e">
        <f>VLOOKUP(F38,D5数据库!C:K,8,0)</f>
        <v>#N/A</v>
      </c>
      <c r="V38" s="18" t="e">
        <f>VLOOKUP(F38,D5数据库!C:O,9,0)</f>
        <v>#N/A</v>
      </c>
      <c r="W38" s="18"/>
      <c r="X38" s="18" t="e">
        <f>VLOOKUP(F38,D5数据库!C:O,10,0)</f>
        <v>#N/A</v>
      </c>
      <c r="Y38" s="18" t="e">
        <f>VLOOKUP(F38,D5数据库!C:O,11,0)</f>
        <v>#N/A</v>
      </c>
      <c r="Z38" s="19">
        <f t="shared" si="9"/>
        <v>0</v>
      </c>
      <c r="AA38" s="18" t="e">
        <f>VLOOKUP(F38,D5数据库!C:O,12,0)</f>
        <v>#N/A</v>
      </c>
      <c r="AB38" s="18" t="e">
        <f>VLOOKUP(F38,D5数据库!C:O,13,0)</f>
        <v>#N/A</v>
      </c>
      <c r="AC38" s="18"/>
    </row>
    <row r="39" spans="1:29" x14ac:dyDescent="0.25">
      <c r="A39" s="22"/>
      <c r="B39" s="3"/>
      <c r="C39" s="3"/>
      <c r="D39" s="3"/>
      <c r="E39" s="18" t="e">
        <f t="shared" si="10"/>
        <v>#VALUE!</v>
      </c>
      <c r="F39" s="18" t="str">
        <f t="shared" si="11"/>
        <v/>
      </c>
      <c r="G39" s="18" t="e">
        <f t="shared" si="12"/>
        <v>#VALUE!</v>
      </c>
      <c r="H39" s="18" t="e">
        <f t="shared" si="13"/>
        <v>#VALUE!</v>
      </c>
      <c r="I39" s="18" t="str">
        <f t="shared" si="14"/>
        <v/>
      </c>
      <c r="J39" s="18" t="e">
        <f t="shared" si="15"/>
        <v>#VALUE!</v>
      </c>
      <c r="K39" s="18" t="e">
        <f t="shared" si="16"/>
        <v>#VALUE!</v>
      </c>
      <c r="L39" s="18" t="e">
        <f>VLOOKUP(F39,D5数据库!C:O,2,0)</f>
        <v>#N/A</v>
      </c>
      <c r="M39" s="18" t="e">
        <f>VLOOKUP(F39,D5数据库!C:O,3,0)</f>
        <v>#N/A</v>
      </c>
      <c r="N39" s="19" t="e">
        <f t="shared" si="8"/>
        <v>#VALUE!</v>
      </c>
      <c r="O39" s="18" t="e">
        <f>VLOOKUP(F39,D5数据库!C:O,4,0)</f>
        <v>#N/A</v>
      </c>
      <c r="P39" s="18" t="e">
        <f>VLOOKUP(F39,D5数据库!C:O,5,0)</f>
        <v>#N/A</v>
      </c>
      <c r="Q39" s="18"/>
      <c r="R39" s="18" t="e">
        <f>VLOOKUP(F39,D5数据库!C:O,6,0)</f>
        <v>#N/A</v>
      </c>
      <c r="S39" s="18" t="e">
        <f>VLOOKUP(F39,D5数据库!C:O,7,0)</f>
        <v>#N/A</v>
      </c>
      <c r="T39" s="19" t="e">
        <f t="shared" si="17"/>
        <v>#VALUE!</v>
      </c>
      <c r="U39" s="18" t="e">
        <f>VLOOKUP(F39,D5数据库!C:K,8,0)</f>
        <v>#N/A</v>
      </c>
      <c r="V39" s="18" t="e">
        <f>VLOOKUP(F39,D5数据库!C:O,9,0)</f>
        <v>#N/A</v>
      </c>
      <c r="W39" s="18"/>
      <c r="X39" s="18" t="e">
        <f>VLOOKUP(F39,D5数据库!C:O,10,0)</f>
        <v>#N/A</v>
      </c>
      <c r="Y39" s="18" t="e">
        <f>VLOOKUP(F39,D5数据库!C:O,11,0)</f>
        <v>#N/A</v>
      </c>
      <c r="Z39" s="19">
        <f t="shared" si="9"/>
        <v>0</v>
      </c>
      <c r="AA39" s="18" t="e">
        <f>VLOOKUP(F39,D5数据库!C:O,12,0)</f>
        <v>#N/A</v>
      </c>
      <c r="AB39" s="18" t="e">
        <f>VLOOKUP(F39,D5数据库!C:O,13,0)</f>
        <v>#N/A</v>
      </c>
      <c r="AC39" s="18"/>
    </row>
    <row r="40" spans="1:29" x14ac:dyDescent="0.25">
      <c r="A40" s="22"/>
      <c r="B40" s="3"/>
      <c r="C40" s="3"/>
      <c r="D40" s="3"/>
      <c r="E40" s="18" t="e">
        <f t="shared" si="10"/>
        <v>#VALUE!</v>
      </c>
      <c r="F40" s="18" t="str">
        <f t="shared" si="11"/>
        <v/>
      </c>
      <c r="G40" s="18" t="e">
        <f t="shared" si="12"/>
        <v>#VALUE!</v>
      </c>
      <c r="H40" s="18" t="e">
        <f t="shared" si="13"/>
        <v>#VALUE!</v>
      </c>
      <c r="I40" s="18" t="str">
        <f t="shared" si="14"/>
        <v/>
      </c>
      <c r="J40" s="18" t="e">
        <f t="shared" si="15"/>
        <v>#VALUE!</v>
      </c>
      <c r="K40" s="18" t="e">
        <f t="shared" si="16"/>
        <v>#VALUE!</v>
      </c>
      <c r="L40" s="18" t="e">
        <f>VLOOKUP(F40,D5数据库!C:O,2,0)</f>
        <v>#N/A</v>
      </c>
      <c r="M40" s="18" t="e">
        <f>VLOOKUP(F40,D5数据库!C:O,3,0)</f>
        <v>#N/A</v>
      </c>
      <c r="N40" s="19" t="e">
        <f t="shared" si="8"/>
        <v>#VALUE!</v>
      </c>
      <c r="O40" s="18" t="e">
        <f>VLOOKUP(F40,D5数据库!C:O,4,0)</f>
        <v>#N/A</v>
      </c>
      <c r="P40" s="18" t="e">
        <f>VLOOKUP(F40,D5数据库!C:O,5,0)</f>
        <v>#N/A</v>
      </c>
      <c r="Q40" s="18"/>
      <c r="R40" s="18" t="e">
        <f>VLOOKUP(F40,D5数据库!C:O,6,0)</f>
        <v>#N/A</v>
      </c>
      <c r="S40" s="18" t="e">
        <f>VLOOKUP(F40,D5数据库!C:O,7,0)</f>
        <v>#N/A</v>
      </c>
      <c r="T40" s="19" t="e">
        <f t="shared" si="17"/>
        <v>#VALUE!</v>
      </c>
      <c r="U40" s="18" t="e">
        <f>VLOOKUP(F40,D5数据库!C:K,8,0)</f>
        <v>#N/A</v>
      </c>
      <c r="V40" s="18" t="e">
        <f>VLOOKUP(F40,D5数据库!C:O,9,0)</f>
        <v>#N/A</v>
      </c>
      <c r="W40" s="18"/>
      <c r="X40" s="18" t="e">
        <f>VLOOKUP(F40,D5数据库!C:O,10,0)</f>
        <v>#N/A</v>
      </c>
      <c r="Y40" s="18" t="e">
        <f>VLOOKUP(F40,D5数据库!C:O,11,0)</f>
        <v>#N/A</v>
      </c>
      <c r="Z40" s="19">
        <f t="shared" si="9"/>
        <v>0</v>
      </c>
      <c r="AA40" s="18" t="e">
        <f>VLOOKUP(F40,D5数据库!C:O,12,0)</f>
        <v>#N/A</v>
      </c>
      <c r="AB40" s="18" t="e">
        <f>VLOOKUP(F40,D5数据库!C:O,13,0)</f>
        <v>#N/A</v>
      </c>
      <c r="AC40" s="18"/>
    </row>
    <row r="41" spans="1:29" x14ac:dyDescent="0.25">
      <c r="A41" s="22"/>
      <c r="B41" s="3"/>
      <c r="C41" s="3"/>
      <c r="D41" s="3"/>
      <c r="E41" s="18" t="e">
        <f t="shared" si="10"/>
        <v>#VALUE!</v>
      </c>
      <c r="F41" s="18" t="str">
        <f t="shared" si="11"/>
        <v/>
      </c>
      <c r="G41" s="18" t="e">
        <f t="shared" si="12"/>
        <v>#VALUE!</v>
      </c>
      <c r="H41" s="18" t="e">
        <f t="shared" si="13"/>
        <v>#VALUE!</v>
      </c>
      <c r="I41" s="18" t="str">
        <f t="shared" si="14"/>
        <v/>
      </c>
      <c r="J41" s="18" t="e">
        <f t="shared" si="15"/>
        <v>#VALUE!</v>
      </c>
      <c r="K41" s="18" t="e">
        <f t="shared" si="16"/>
        <v>#VALUE!</v>
      </c>
      <c r="L41" s="18" t="e">
        <f>VLOOKUP(F41,D5数据库!C:O,2,0)</f>
        <v>#N/A</v>
      </c>
      <c r="M41" s="18" t="e">
        <f>VLOOKUP(F41,D5数据库!C:O,3,0)</f>
        <v>#N/A</v>
      </c>
      <c r="N41" s="19" t="e">
        <f t="shared" si="8"/>
        <v>#VALUE!</v>
      </c>
      <c r="O41" s="18" t="e">
        <f>VLOOKUP(F41,D5数据库!C:O,4,0)</f>
        <v>#N/A</v>
      </c>
      <c r="P41" s="18" t="e">
        <f>VLOOKUP(F41,D5数据库!C:O,5,0)</f>
        <v>#N/A</v>
      </c>
      <c r="Q41" s="18"/>
      <c r="R41" s="18" t="e">
        <f>VLOOKUP(F41,D5数据库!C:O,6,0)</f>
        <v>#N/A</v>
      </c>
      <c r="S41" s="18" t="e">
        <f>VLOOKUP(F41,D5数据库!C:O,7,0)</f>
        <v>#N/A</v>
      </c>
      <c r="T41" s="19" t="e">
        <f t="shared" si="17"/>
        <v>#VALUE!</v>
      </c>
      <c r="U41" s="18" t="e">
        <f>VLOOKUP(F41,D5数据库!C:K,8,0)</f>
        <v>#N/A</v>
      </c>
      <c r="V41" s="18" t="e">
        <f>VLOOKUP(F41,D5数据库!C:O,9,0)</f>
        <v>#N/A</v>
      </c>
      <c r="W41" s="18"/>
      <c r="X41" s="18" t="e">
        <f>VLOOKUP(F41,D5数据库!C:O,10,0)</f>
        <v>#N/A</v>
      </c>
      <c r="Y41" s="18" t="e">
        <f>VLOOKUP(F41,D5数据库!C:O,11,0)</f>
        <v>#N/A</v>
      </c>
      <c r="Z41" s="19">
        <f t="shared" si="9"/>
        <v>0</v>
      </c>
      <c r="AA41" s="18" t="e">
        <f>VLOOKUP(F41,D5数据库!C:O,12,0)</f>
        <v>#N/A</v>
      </c>
      <c r="AB41" s="18" t="e">
        <f>VLOOKUP(F41,D5数据库!C:O,13,0)</f>
        <v>#N/A</v>
      </c>
      <c r="AC41" s="18"/>
    </row>
    <row r="42" spans="1:29" x14ac:dyDescent="0.25">
      <c r="A42" s="22"/>
      <c r="B42" s="3"/>
      <c r="C42" s="3"/>
      <c r="D42" s="3"/>
      <c r="E42" s="18" t="e">
        <f t="shared" si="10"/>
        <v>#VALUE!</v>
      </c>
      <c r="F42" s="18" t="str">
        <f t="shared" si="11"/>
        <v/>
      </c>
      <c r="G42" s="18" t="e">
        <f t="shared" si="12"/>
        <v>#VALUE!</v>
      </c>
      <c r="H42" s="18" t="e">
        <f t="shared" si="13"/>
        <v>#VALUE!</v>
      </c>
      <c r="I42" s="18" t="str">
        <f t="shared" si="14"/>
        <v/>
      </c>
      <c r="J42" s="18" t="e">
        <f t="shared" si="15"/>
        <v>#VALUE!</v>
      </c>
      <c r="K42" s="18" t="e">
        <f t="shared" si="16"/>
        <v>#VALUE!</v>
      </c>
      <c r="L42" s="18" t="e">
        <f>VLOOKUP(F42,D5数据库!C:O,2,0)</f>
        <v>#N/A</v>
      </c>
      <c r="M42" s="18" t="e">
        <f>VLOOKUP(F42,D5数据库!C:O,3,0)</f>
        <v>#N/A</v>
      </c>
      <c r="N42" s="19" t="e">
        <f t="shared" si="8"/>
        <v>#VALUE!</v>
      </c>
      <c r="O42" s="18" t="e">
        <f>VLOOKUP(F42,D5数据库!C:O,4,0)</f>
        <v>#N/A</v>
      </c>
      <c r="P42" s="18" t="e">
        <f>VLOOKUP(F42,D5数据库!C:O,5,0)</f>
        <v>#N/A</v>
      </c>
      <c r="Q42" s="18"/>
      <c r="R42" s="18" t="e">
        <f>VLOOKUP(F42,D5数据库!C:O,6,0)</f>
        <v>#N/A</v>
      </c>
      <c r="S42" s="18" t="e">
        <f>VLOOKUP(F42,D5数据库!C:O,7,0)</f>
        <v>#N/A</v>
      </c>
      <c r="T42" s="19" t="e">
        <f t="shared" si="17"/>
        <v>#VALUE!</v>
      </c>
      <c r="U42" s="18" t="e">
        <f>VLOOKUP(F42,D5数据库!C:K,8,0)</f>
        <v>#N/A</v>
      </c>
      <c r="V42" s="18" t="e">
        <f>VLOOKUP(F42,D5数据库!C:O,9,0)</f>
        <v>#N/A</v>
      </c>
      <c r="W42" s="18"/>
      <c r="X42" s="18" t="e">
        <f>VLOOKUP(F42,D5数据库!C:O,10,0)</f>
        <v>#N/A</v>
      </c>
      <c r="Y42" s="18" t="e">
        <f>VLOOKUP(F42,D5数据库!C:O,11,0)</f>
        <v>#N/A</v>
      </c>
      <c r="Z42" s="19">
        <f t="shared" si="9"/>
        <v>0</v>
      </c>
      <c r="AA42" s="18" t="e">
        <f>VLOOKUP(F42,D5数据库!C:O,12,0)</f>
        <v>#N/A</v>
      </c>
      <c r="AB42" s="18" t="e">
        <f>VLOOKUP(F42,D5数据库!C:O,13,0)</f>
        <v>#N/A</v>
      </c>
      <c r="AC42" s="18"/>
    </row>
    <row r="43" spans="1:29" x14ac:dyDescent="0.25">
      <c r="A43" s="22"/>
      <c r="B43" s="3"/>
      <c r="C43" s="3"/>
      <c r="D43" s="3"/>
      <c r="E43" s="18" t="e">
        <f t="shared" si="10"/>
        <v>#VALUE!</v>
      </c>
      <c r="F43" s="18" t="str">
        <f t="shared" si="11"/>
        <v/>
      </c>
      <c r="G43" s="18" t="e">
        <f t="shared" si="12"/>
        <v>#VALUE!</v>
      </c>
      <c r="H43" s="18" t="e">
        <f t="shared" si="13"/>
        <v>#VALUE!</v>
      </c>
      <c r="I43" s="18" t="str">
        <f t="shared" si="14"/>
        <v/>
      </c>
      <c r="J43" s="18" t="e">
        <f t="shared" si="15"/>
        <v>#VALUE!</v>
      </c>
      <c r="K43" s="18" t="e">
        <f t="shared" si="16"/>
        <v>#VALUE!</v>
      </c>
      <c r="L43" s="18" t="e">
        <f>VLOOKUP(F43,D5数据库!C:O,2,0)</f>
        <v>#N/A</v>
      </c>
      <c r="M43" s="18" t="e">
        <f>VLOOKUP(F43,D5数据库!C:O,3,0)</f>
        <v>#N/A</v>
      </c>
      <c r="N43" s="19" t="e">
        <f t="shared" si="8"/>
        <v>#VALUE!</v>
      </c>
      <c r="O43" s="18" t="e">
        <f>VLOOKUP(F43,D5数据库!C:O,4,0)</f>
        <v>#N/A</v>
      </c>
      <c r="P43" s="18" t="e">
        <f>VLOOKUP(F43,D5数据库!C:O,5,0)</f>
        <v>#N/A</v>
      </c>
      <c r="Q43" s="18"/>
      <c r="R43" s="18" t="e">
        <f>VLOOKUP(F43,D5数据库!C:O,6,0)</f>
        <v>#N/A</v>
      </c>
      <c r="S43" s="18" t="e">
        <f>VLOOKUP(F43,D5数据库!C:O,7,0)</f>
        <v>#N/A</v>
      </c>
      <c r="T43" s="19" t="e">
        <f t="shared" si="17"/>
        <v>#VALUE!</v>
      </c>
      <c r="U43" s="18" t="e">
        <f>VLOOKUP(F43,D5数据库!C:K,8,0)</f>
        <v>#N/A</v>
      </c>
      <c r="V43" s="18" t="e">
        <f>VLOOKUP(F43,D5数据库!C:O,9,0)</f>
        <v>#N/A</v>
      </c>
      <c r="W43" s="18"/>
      <c r="X43" s="18" t="e">
        <f>VLOOKUP(F43,D5数据库!C:O,10,0)</f>
        <v>#N/A</v>
      </c>
      <c r="Y43" s="18" t="e">
        <f>VLOOKUP(F43,D5数据库!C:O,11,0)</f>
        <v>#N/A</v>
      </c>
      <c r="Z43" s="19">
        <f t="shared" si="9"/>
        <v>0</v>
      </c>
      <c r="AA43" s="18" t="e">
        <f>VLOOKUP(F43,D5数据库!C:O,12,0)</f>
        <v>#N/A</v>
      </c>
      <c r="AB43" s="18" t="e">
        <f>VLOOKUP(F43,D5数据库!C:O,13,0)</f>
        <v>#N/A</v>
      </c>
      <c r="AC43" s="18"/>
    </row>
    <row r="44" spans="1:29" x14ac:dyDescent="0.25">
      <c r="A44" s="22"/>
      <c r="B44" s="3"/>
      <c r="C44" s="3"/>
      <c r="D44" s="3"/>
      <c r="E44" s="18" t="e">
        <f t="shared" si="10"/>
        <v>#VALUE!</v>
      </c>
      <c r="F44" s="18" t="str">
        <f t="shared" si="11"/>
        <v/>
      </c>
      <c r="G44" s="18" t="e">
        <f t="shared" si="12"/>
        <v>#VALUE!</v>
      </c>
      <c r="H44" s="18" t="e">
        <f t="shared" si="13"/>
        <v>#VALUE!</v>
      </c>
      <c r="I44" s="18" t="str">
        <f t="shared" si="14"/>
        <v/>
      </c>
      <c r="J44" s="18" t="e">
        <f t="shared" si="15"/>
        <v>#VALUE!</v>
      </c>
      <c r="K44" s="18" t="e">
        <f t="shared" si="16"/>
        <v>#VALUE!</v>
      </c>
      <c r="L44" s="18" t="e">
        <f>VLOOKUP(F44,D5数据库!C:O,2,0)</f>
        <v>#N/A</v>
      </c>
      <c r="M44" s="18" t="e">
        <f>VLOOKUP(F44,D5数据库!C:O,3,0)</f>
        <v>#N/A</v>
      </c>
      <c r="N44" s="19" t="e">
        <f t="shared" si="8"/>
        <v>#VALUE!</v>
      </c>
      <c r="O44" s="18" t="e">
        <f>VLOOKUP(F44,D5数据库!C:O,4,0)</f>
        <v>#N/A</v>
      </c>
      <c r="P44" s="18" t="e">
        <f>VLOOKUP(F44,D5数据库!C:O,5,0)</f>
        <v>#N/A</v>
      </c>
      <c r="Q44" s="18"/>
      <c r="R44" s="18" t="e">
        <f>VLOOKUP(F44,D5数据库!C:O,6,0)</f>
        <v>#N/A</v>
      </c>
      <c r="S44" s="18" t="e">
        <f>VLOOKUP(F44,D5数据库!C:O,7,0)</f>
        <v>#N/A</v>
      </c>
      <c r="T44" s="19" t="e">
        <f t="shared" si="17"/>
        <v>#VALUE!</v>
      </c>
      <c r="U44" s="18" t="e">
        <f>VLOOKUP(F44,D5数据库!C:K,8,0)</f>
        <v>#N/A</v>
      </c>
      <c r="V44" s="18" t="e">
        <f>VLOOKUP(F44,D5数据库!C:O,9,0)</f>
        <v>#N/A</v>
      </c>
      <c r="W44" s="18"/>
      <c r="X44" s="18" t="e">
        <f>VLOOKUP(F44,D5数据库!C:O,10,0)</f>
        <v>#N/A</v>
      </c>
      <c r="Y44" s="18" t="e">
        <f>VLOOKUP(F44,D5数据库!C:O,11,0)</f>
        <v>#N/A</v>
      </c>
      <c r="Z44" s="19">
        <f t="shared" si="9"/>
        <v>0</v>
      </c>
      <c r="AA44" s="18" t="e">
        <f>VLOOKUP(F44,D5数据库!C:O,12,0)</f>
        <v>#N/A</v>
      </c>
      <c r="AB44" s="18" t="e">
        <f>VLOOKUP(F44,D5数据库!C:O,13,0)</f>
        <v>#N/A</v>
      </c>
      <c r="AC44" s="18"/>
    </row>
    <row r="45" spans="1:29" x14ac:dyDescent="0.25">
      <c r="A45" s="22"/>
      <c r="B45" s="3"/>
      <c r="C45" s="3"/>
      <c r="D45" s="3"/>
      <c r="E45" s="18" t="e">
        <f t="shared" si="10"/>
        <v>#VALUE!</v>
      </c>
      <c r="F45" s="18" t="str">
        <f t="shared" si="11"/>
        <v/>
      </c>
      <c r="G45" s="18" t="e">
        <f t="shared" si="12"/>
        <v>#VALUE!</v>
      </c>
      <c r="H45" s="18" t="e">
        <f t="shared" si="13"/>
        <v>#VALUE!</v>
      </c>
      <c r="I45" s="18" t="str">
        <f t="shared" si="14"/>
        <v/>
      </c>
      <c r="J45" s="18" t="e">
        <f t="shared" si="15"/>
        <v>#VALUE!</v>
      </c>
      <c r="K45" s="18" t="e">
        <f t="shared" si="16"/>
        <v>#VALUE!</v>
      </c>
      <c r="L45" s="18" t="e">
        <f>VLOOKUP(F45,D5数据库!C:O,2,0)</f>
        <v>#N/A</v>
      </c>
      <c r="M45" s="18" t="e">
        <f>VLOOKUP(F45,D5数据库!C:O,3,0)</f>
        <v>#N/A</v>
      </c>
      <c r="N45" s="19" t="e">
        <f t="shared" si="8"/>
        <v>#VALUE!</v>
      </c>
      <c r="O45" s="18" t="e">
        <f>VLOOKUP(F45,D5数据库!C:O,4,0)</f>
        <v>#N/A</v>
      </c>
      <c r="P45" s="18" t="e">
        <f>VLOOKUP(F45,D5数据库!C:O,5,0)</f>
        <v>#N/A</v>
      </c>
      <c r="Q45" s="18"/>
      <c r="R45" s="18" t="e">
        <f>VLOOKUP(F45,D5数据库!C:O,6,0)</f>
        <v>#N/A</v>
      </c>
      <c r="S45" s="18" t="e">
        <f>VLOOKUP(F45,D5数据库!C:O,7,0)</f>
        <v>#N/A</v>
      </c>
      <c r="T45" s="19" t="e">
        <f t="shared" si="17"/>
        <v>#VALUE!</v>
      </c>
      <c r="U45" s="18" t="e">
        <f>VLOOKUP(F45,D5数据库!C:K,8,0)</f>
        <v>#N/A</v>
      </c>
      <c r="V45" s="18" t="e">
        <f>VLOOKUP(F45,D5数据库!C:O,9,0)</f>
        <v>#N/A</v>
      </c>
      <c r="W45" s="18"/>
      <c r="X45" s="18" t="e">
        <f>VLOOKUP(F45,D5数据库!C:O,10,0)</f>
        <v>#N/A</v>
      </c>
      <c r="Y45" s="18" t="e">
        <f>VLOOKUP(F45,D5数据库!C:O,11,0)</f>
        <v>#N/A</v>
      </c>
      <c r="Z45" s="19">
        <f t="shared" si="9"/>
        <v>0</v>
      </c>
      <c r="AA45" s="18" t="e">
        <f>VLOOKUP(F45,D5数据库!C:O,12,0)</f>
        <v>#N/A</v>
      </c>
      <c r="AB45" s="18" t="e">
        <f>VLOOKUP(F45,D5数据库!C:O,13,0)</f>
        <v>#N/A</v>
      </c>
      <c r="AC45" s="18"/>
    </row>
    <row r="46" spans="1:29" x14ac:dyDescent="0.25">
      <c r="A46" s="22"/>
      <c r="B46" s="3"/>
      <c r="C46" s="3"/>
      <c r="D46" s="3"/>
      <c r="E46" s="18" t="e">
        <f t="shared" si="10"/>
        <v>#VALUE!</v>
      </c>
      <c r="F46" s="18" t="str">
        <f t="shared" si="11"/>
        <v/>
      </c>
      <c r="G46" s="18" t="e">
        <f t="shared" si="12"/>
        <v>#VALUE!</v>
      </c>
      <c r="H46" s="18" t="e">
        <f t="shared" si="13"/>
        <v>#VALUE!</v>
      </c>
      <c r="I46" s="18" t="str">
        <f t="shared" si="14"/>
        <v/>
      </c>
      <c r="J46" s="18" t="e">
        <f t="shared" si="15"/>
        <v>#VALUE!</v>
      </c>
      <c r="K46" s="18" t="e">
        <f t="shared" si="16"/>
        <v>#VALUE!</v>
      </c>
      <c r="L46" s="18" t="e">
        <f>VLOOKUP(F46,D5数据库!C:O,2,0)</f>
        <v>#N/A</v>
      </c>
      <c r="M46" s="18" t="e">
        <f>VLOOKUP(F46,D5数据库!C:O,3,0)</f>
        <v>#N/A</v>
      </c>
      <c r="N46" s="19" t="e">
        <f t="shared" si="8"/>
        <v>#VALUE!</v>
      </c>
      <c r="O46" s="18" t="e">
        <f>VLOOKUP(F46,D5数据库!C:O,4,0)</f>
        <v>#N/A</v>
      </c>
      <c r="P46" s="18" t="e">
        <f>VLOOKUP(F46,D5数据库!C:O,5,0)</f>
        <v>#N/A</v>
      </c>
      <c r="Q46" s="18"/>
      <c r="R46" s="18" t="e">
        <f>VLOOKUP(F46,D5数据库!C:O,6,0)</f>
        <v>#N/A</v>
      </c>
      <c r="S46" s="18" t="e">
        <f>VLOOKUP(F46,D5数据库!C:O,7,0)</f>
        <v>#N/A</v>
      </c>
      <c r="T46" s="19" t="e">
        <f t="shared" si="17"/>
        <v>#VALUE!</v>
      </c>
      <c r="U46" s="18" t="e">
        <f>VLOOKUP(F46,D5数据库!C:K,8,0)</f>
        <v>#N/A</v>
      </c>
      <c r="V46" s="18" t="e">
        <f>VLOOKUP(F46,D5数据库!C:O,9,0)</f>
        <v>#N/A</v>
      </c>
      <c r="W46" s="18"/>
      <c r="X46" s="18" t="e">
        <f>VLOOKUP(F46,D5数据库!C:O,10,0)</f>
        <v>#N/A</v>
      </c>
      <c r="Y46" s="18" t="e">
        <f>VLOOKUP(F46,D5数据库!C:O,11,0)</f>
        <v>#N/A</v>
      </c>
      <c r="Z46" s="19">
        <f t="shared" si="9"/>
        <v>0</v>
      </c>
      <c r="AA46" s="18" t="e">
        <f>VLOOKUP(F46,D5数据库!C:O,12,0)</f>
        <v>#N/A</v>
      </c>
      <c r="AB46" s="18" t="e">
        <f>VLOOKUP(F46,D5数据库!C:O,13,0)</f>
        <v>#N/A</v>
      </c>
      <c r="AC46" s="18"/>
    </row>
    <row r="47" spans="1:29" x14ac:dyDescent="0.25">
      <c r="A47" s="22"/>
      <c r="B47" s="3"/>
      <c r="C47" s="3"/>
      <c r="D47" s="3"/>
      <c r="E47" s="18" t="e">
        <f t="shared" si="10"/>
        <v>#VALUE!</v>
      </c>
      <c r="F47" s="18" t="str">
        <f t="shared" si="11"/>
        <v/>
      </c>
      <c r="G47" s="18" t="e">
        <f t="shared" si="12"/>
        <v>#VALUE!</v>
      </c>
      <c r="H47" s="18" t="e">
        <f t="shared" si="13"/>
        <v>#VALUE!</v>
      </c>
      <c r="I47" s="18" t="str">
        <f t="shared" si="14"/>
        <v/>
      </c>
      <c r="J47" s="18" t="e">
        <f t="shared" si="15"/>
        <v>#VALUE!</v>
      </c>
      <c r="K47" s="18" t="e">
        <f t="shared" si="16"/>
        <v>#VALUE!</v>
      </c>
      <c r="L47" s="18" t="e">
        <f>VLOOKUP(F47,D5数据库!C:O,2,0)</f>
        <v>#N/A</v>
      </c>
      <c r="M47" s="18" t="e">
        <f>VLOOKUP(F47,D5数据库!C:O,3,0)</f>
        <v>#N/A</v>
      </c>
      <c r="N47" s="19" t="e">
        <f t="shared" si="8"/>
        <v>#VALUE!</v>
      </c>
      <c r="O47" s="18" t="e">
        <f>VLOOKUP(F47,D5数据库!C:O,4,0)</f>
        <v>#N/A</v>
      </c>
      <c r="P47" s="18" t="e">
        <f>VLOOKUP(F47,D5数据库!C:O,5,0)</f>
        <v>#N/A</v>
      </c>
      <c r="Q47" s="18"/>
      <c r="R47" s="18" t="e">
        <f>VLOOKUP(F47,D5数据库!C:O,6,0)</f>
        <v>#N/A</v>
      </c>
      <c r="S47" s="18" t="e">
        <f>VLOOKUP(F47,D5数据库!C:O,7,0)</f>
        <v>#N/A</v>
      </c>
      <c r="T47" s="19" t="e">
        <f t="shared" si="17"/>
        <v>#VALUE!</v>
      </c>
      <c r="U47" s="18" t="e">
        <f>VLOOKUP(F47,D5数据库!C:K,8,0)</f>
        <v>#N/A</v>
      </c>
      <c r="V47" s="18" t="e">
        <f>VLOOKUP(F47,D5数据库!C:O,9,0)</f>
        <v>#N/A</v>
      </c>
      <c r="W47" s="18"/>
      <c r="X47" s="18" t="e">
        <f>VLOOKUP(F47,D5数据库!C:O,10,0)</f>
        <v>#N/A</v>
      </c>
      <c r="Y47" s="18" t="e">
        <f>VLOOKUP(F47,D5数据库!C:O,11,0)</f>
        <v>#N/A</v>
      </c>
      <c r="Z47" s="19">
        <f t="shared" si="9"/>
        <v>0</v>
      </c>
      <c r="AA47" s="18" t="e">
        <f>VLOOKUP(F47,D5数据库!C:O,12,0)</f>
        <v>#N/A</v>
      </c>
      <c r="AB47" s="18" t="e">
        <f>VLOOKUP(F47,D5数据库!C:O,13,0)</f>
        <v>#N/A</v>
      </c>
      <c r="AC47" s="18"/>
    </row>
    <row r="48" spans="1:29" x14ac:dyDescent="0.25">
      <c r="A48" s="22"/>
      <c r="B48" s="3"/>
      <c r="C48" s="3"/>
      <c r="D48" s="3"/>
      <c r="E48" s="18" t="e">
        <f t="shared" si="10"/>
        <v>#VALUE!</v>
      </c>
      <c r="F48" s="18" t="str">
        <f t="shared" si="11"/>
        <v/>
      </c>
      <c r="G48" s="18" t="e">
        <f t="shared" si="12"/>
        <v>#VALUE!</v>
      </c>
      <c r="H48" s="18" t="e">
        <f t="shared" si="13"/>
        <v>#VALUE!</v>
      </c>
      <c r="I48" s="18" t="str">
        <f t="shared" si="14"/>
        <v/>
      </c>
      <c r="J48" s="18" t="e">
        <f t="shared" si="15"/>
        <v>#VALUE!</v>
      </c>
      <c r="K48" s="18" t="e">
        <f t="shared" si="16"/>
        <v>#VALUE!</v>
      </c>
      <c r="L48" s="18" t="e">
        <f>VLOOKUP(F48,D5数据库!C:O,2,0)</f>
        <v>#N/A</v>
      </c>
      <c r="M48" s="18" t="e">
        <f>VLOOKUP(F48,D5数据库!C:O,3,0)</f>
        <v>#N/A</v>
      </c>
      <c r="N48" s="19" t="e">
        <f t="shared" si="8"/>
        <v>#VALUE!</v>
      </c>
      <c r="O48" s="18" t="e">
        <f>VLOOKUP(F48,D5数据库!C:O,4,0)</f>
        <v>#N/A</v>
      </c>
      <c r="P48" s="18" t="e">
        <f>VLOOKUP(F48,D5数据库!C:O,5,0)</f>
        <v>#N/A</v>
      </c>
      <c r="Q48" s="18"/>
      <c r="R48" s="18" t="e">
        <f>VLOOKUP(F48,D5数据库!C:O,6,0)</f>
        <v>#N/A</v>
      </c>
      <c r="S48" s="18" t="e">
        <f>VLOOKUP(F48,D5数据库!C:O,7,0)</f>
        <v>#N/A</v>
      </c>
      <c r="T48" s="19" t="e">
        <f t="shared" si="17"/>
        <v>#VALUE!</v>
      </c>
      <c r="U48" s="18" t="e">
        <f>VLOOKUP(F48,D5数据库!C:K,8,0)</f>
        <v>#N/A</v>
      </c>
      <c r="V48" s="18" t="e">
        <f>VLOOKUP(F48,D5数据库!C:O,9,0)</f>
        <v>#N/A</v>
      </c>
      <c r="W48" s="18"/>
      <c r="X48" s="18" t="e">
        <f>VLOOKUP(F48,D5数据库!C:O,10,0)</f>
        <v>#N/A</v>
      </c>
      <c r="Y48" s="18" t="e">
        <f>VLOOKUP(F48,D5数据库!C:O,11,0)</f>
        <v>#N/A</v>
      </c>
      <c r="Z48" s="19">
        <f t="shared" si="9"/>
        <v>0</v>
      </c>
      <c r="AA48" s="18" t="e">
        <f>VLOOKUP(F48,D5数据库!C:O,12,0)</f>
        <v>#N/A</v>
      </c>
      <c r="AB48" s="18" t="e">
        <f>VLOOKUP(F48,D5数据库!C:O,13,0)</f>
        <v>#N/A</v>
      </c>
      <c r="AC48" s="18"/>
    </row>
    <row r="49" spans="1:29" x14ac:dyDescent="0.25">
      <c r="A49" s="22"/>
      <c r="B49" s="3"/>
      <c r="C49" s="3"/>
      <c r="D49" s="3"/>
      <c r="E49" s="18" t="e">
        <f t="shared" si="10"/>
        <v>#VALUE!</v>
      </c>
      <c r="F49" s="18" t="str">
        <f t="shared" si="11"/>
        <v/>
      </c>
      <c r="G49" s="18" t="e">
        <f t="shared" si="12"/>
        <v>#VALUE!</v>
      </c>
      <c r="H49" s="18" t="e">
        <f t="shared" si="13"/>
        <v>#VALUE!</v>
      </c>
      <c r="I49" s="18" t="str">
        <f t="shared" si="14"/>
        <v/>
      </c>
      <c r="J49" s="18" t="e">
        <f t="shared" si="15"/>
        <v>#VALUE!</v>
      </c>
      <c r="K49" s="18" t="e">
        <f t="shared" si="16"/>
        <v>#VALUE!</v>
      </c>
      <c r="L49" s="18" t="e">
        <f>VLOOKUP(F49,D5数据库!C:O,2,0)</f>
        <v>#N/A</v>
      </c>
      <c r="M49" s="18" t="e">
        <f>VLOOKUP(F49,D5数据库!C:O,3,0)</f>
        <v>#N/A</v>
      </c>
      <c r="N49" s="19" t="e">
        <f t="shared" si="8"/>
        <v>#VALUE!</v>
      </c>
      <c r="O49" s="18" t="e">
        <f>VLOOKUP(F49,D5数据库!C:O,4,0)</f>
        <v>#N/A</v>
      </c>
      <c r="P49" s="18" t="e">
        <f>VLOOKUP(F49,D5数据库!C:O,5,0)</f>
        <v>#N/A</v>
      </c>
      <c r="Q49" s="18"/>
      <c r="R49" s="18" t="e">
        <f>VLOOKUP(F49,D5数据库!C:O,6,0)</f>
        <v>#N/A</v>
      </c>
      <c r="S49" s="18" t="e">
        <f>VLOOKUP(F49,D5数据库!C:O,7,0)</f>
        <v>#N/A</v>
      </c>
      <c r="T49" s="19" t="e">
        <f t="shared" si="17"/>
        <v>#VALUE!</v>
      </c>
      <c r="U49" s="18" t="e">
        <f>VLOOKUP(F49,D5数据库!C:K,8,0)</f>
        <v>#N/A</v>
      </c>
      <c r="V49" s="18" t="e">
        <f>VLOOKUP(F49,D5数据库!C:O,9,0)</f>
        <v>#N/A</v>
      </c>
      <c r="W49" s="18"/>
      <c r="X49" s="18" t="e">
        <f>VLOOKUP(F49,D5数据库!C:O,10,0)</f>
        <v>#N/A</v>
      </c>
      <c r="Y49" s="18" t="e">
        <f>VLOOKUP(F49,D5数据库!C:O,11,0)</f>
        <v>#N/A</v>
      </c>
      <c r="Z49" s="19">
        <f t="shared" si="9"/>
        <v>0</v>
      </c>
      <c r="AA49" s="18" t="e">
        <f>VLOOKUP(F49,D5数据库!C:O,12,0)</f>
        <v>#N/A</v>
      </c>
      <c r="AB49" s="18" t="e">
        <f>VLOOKUP(F49,D5数据库!C:O,13,0)</f>
        <v>#N/A</v>
      </c>
      <c r="AC49" s="18"/>
    </row>
    <row r="50" spans="1:29" x14ac:dyDescent="0.25">
      <c r="A50" s="22"/>
      <c r="B50" s="3"/>
      <c r="C50" s="3"/>
      <c r="D50" s="3"/>
      <c r="E50" s="18" t="e">
        <f t="shared" si="10"/>
        <v>#VALUE!</v>
      </c>
      <c r="F50" s="18" t="str">
        <f t="shared" si="11"/>
        <v/>
      </c>
      <c r="G50" s="18" t="e">
        <f t="shared" si="12"/>
        <v>#VALUE!</v>
      </c>
      <c r="H50" s="18" t="e">
        <f t="shared" si="13"/>
        <v>#VALUE!</v>
      </c>
      <c r="I50" s="18" t="str">
        <f t="shared" si="14"/>
        <v/>
      </c>
      <c r="J50" s="18" t="e">
        <f t="shared" si="15"/>
        <v>#VALUE!</v>
      </c>
      <c r="K50" s="18" t="e">
        <f t="shared" si="16"/>
        <v>#VALUE!</v>
      </c>
      <c r="L50" s="18" t="e">
        <f>VLOOKUP(F50,D5数据库!C:O,2,0)</f>
        <v>#N/A</v>
      </c>
      <c r="M50" s="18" t="e">
        <f>VLOOKUP(F50,D5数据库!C:O,3,0)</f>
        <v>#N/A</v>
      </c>
      <c r="N50" s="19" t="e">
        <f t="shared" si="8"/>
        <v>#VALUE!</v>
      </c>
      <c r="O50" s="18" t="e">
        <f>VLOOKUP(F50,D5数据库!C:O,4,0)</f>
        <v>#N/A</v>
      </c>
      <c r="P50" s="18" t="e">
        <f>VLOOKUP(F50,D5数据库!C:O,5,0)</f>
        <v>#N/A</v>
      </c>
      <c r="Q50" s="18"/>
      <c r="R50" s="18" t="e">
        <f>VLOOKUP(F50,D5数据库!C:O,6,0)</f>
        <v>#N/A</v>
      </c>
      <c r="S50" s="18" t="e">
        <f>VLOOKUP(F50,D5数据库!C:O,7,0)</f>
        <v>#N/A</v>
      </c>
      <c r="T50" s="19" t="e">
        <f t="shared" si="17"/>
        <v>#VALUE!</v>
      </c>
      <c r="U50" s="18" t="e">
        <f>VLOOKUP(F50,D5数据库!C:K,8,0)</f>
        <v>#N/A</v>
      </c>
      <c r="V50" s="18" t="e">
        <f>VLOOKUP(F50,D5数据库!C:O,9,0)</f>
        <v>#N/A</v>
      </c>
      <c r="W50" s="18"/>
      <c r="X50" s="18" t="e">
        <f>VLOOKUP(F50,D5数据库!C:O,10,0)</f>
        <v>#N/A</v>
      </c>
      <c r="Y50" s="18" t="e">
        <f>VLOOKUP(F50,D5数据库!C:O,11,0)</f>
        <v>#N/A</v>
      </c>
      <c r="Z50" s="19">
        <f t="shared" si="9"/>
        <v>0</v>
      </c>
      <c r="AA50" s="18" t="e">
        <f>VLOOKUP(F50,D5数据库!C:O,12,0)</f>
        <v>#N/A</v>
      </c>
      <c r="AB50" s="18" t="e">
        <f>VLOOKUP(F50,D5数据库!C:O,13,0)</f>
        <v>#N/A</v>
      </c>
      <c r="AC50" s="18"/>
    </row>
    <row r="51" spans="1:29" x14ac:dyDescent="0.25">
      <c r="A51" s="22"/>
      <c r="B51" s="3"/>
      <c r="C51" s="3"/>
      <c r="D51" s="3"/>
      <c r="E51" s="18" t="e">
        <f t="shared" si="10"/>
        <v>#VALUE!</v>
      </c>
      <c r="F51" s="18" t="str">
        <f t="shared" si="11"/>
        <v/>
      </c>
      <c r="G51" s="18" t="e">
        <f t="shared" si="12"/>
        <v>#VALUE!</v>
      </c>
      <c r="H51" s="18" t="e">
        <f t="shared" si="13"/>
        <v>#VALUE!</v>
      </c>
      <c r="I51" s="18" t="str">
        <f t="shared" si="14"/>
        <v/>
      </c>
      <c r="J51" s="18" t="e">
        <f t="shared" si="15"/>
        <v>#VALUE!</v>
      </c>
      <c r="K51" s="18" t="e">
        <f t="shared" si="16"/>
        <v>#VALUE!</v>
      </c>
      <c r="L51" s="18" t="e">
        <f>VLOOKUP(F51,D5数据库!C:O,2,0)</f>
        <v>#N/A</v>
      </c>
      <c r="M51" s="18" t="e">
        <f>VLOOKUP(F51,D5数据库!C:O,3,0)</f>
        <v>#N/A</v>
      </c>
      <c r="N51" s="19" t="e">
        <f t="shared" si="8"/>
        <v>#VALUE!</v>
      </c>
      <c r="O51" s="18" t="e">
        <f>VLOOKUP(F51,D5数据库!C:O,4,0)</f>
        <v>#N/A</v>
      </c>
      <c r="P51" s="18" t="e">
        <f>VLOOKUP(F51,D5数据库!C:O,5,0)</f>
        <v>#N/A</v>
      </c>
      <c r="Q51" s="18"/>
      <c r="R51" s="18" t="e">
        <f>VLOOKUP(F51,D5数据库!C:O,6,0)</f>
        <v>#N/A</v>
      </c>
      <c r="S51" s="18" t="e">
        <f>VLOOKUP(F51,D5数据库!C:O,7,0)</f>
        <v>#N/A</v>
      </c>
      <c r="T51" s="19" t="e">
        <f t="shared" si="17"/>
        <v>#VALUE!</v>
      </c>
      <c r="U51" s="18" t="e">
        <f>VLOOKUP(F51,D5数据库!C:K,8,0)</f>
        <v>#N/A</v>
      </c>
      <c r="V51" s="18" t="e">
        <f>VLOOKUP(F51,D5数据库!C:O,9,0)</f>
        <v>#N/A</v>
      </c>
      <c r="W51" s="18"/>
      <c r="X51" s="18" t="e">
        <f>VLOOKUP(F51,D5数据库!C:O,10,0)</f>
        <v>#N/A</v>
      </c>
      <c r="Y51" s="18" t="e">
        <f>VLOOKUP(F51,D5数据库!C:O,11,0)</f>
        <v>#N/A</v>
      </c>
      <c r="Z51" s="19">
        <f t="shared" si="9"/>
        <v>0</v>
      </c>
      <c r="AA51" s="18" t="e">
        <f>VLOOKUP(F51,D5数据库!C:O,12,0)</f>
        <v>#N/A</v>
      </c>
      <c r="AB51" s="18" t="e">
        <f>VLOOKUP(F51,D5数据库!C:O,13,0)</f>
        <v>#N/A</v>
      </c>
      <c r="AC51" s="18"/>
    </row>
    <row r="52" spans="1:29" x14ac:dyDescent="0.25">
      <c r="A52" s="22"/>
      <c r="B52" s="3"/>
      <c r="C52" s="3"/>
      <c r="D52" s="3"/>
      <c r="E52" s="18" t="e">
        <f t="shared" si="10"/>
        <v>#VALUE!</v>
      </c>
      <c r="F52" s="18" t="str">
        <f t="shared" si="11"/>
        <v/>
      </c>
      <c r="G52" s="18" t="e">
        <f t="shared" si="12"/>
        <v>#VALUE!</v>
      </c>
      <c r="H52" s="18" t="e">
        <f t="shared" si="13"/>
        <v>#VALUE!</v>
      </c>
      <c r="I52" s="18" t="str">
        <f t="shared" si="14"/>
        <v/>
      </c>
      <c r="J52" s="18" t="e">
        <f t="shared" si="15"/>
        <v>#VALUE!</v>
      </c>
      <c r="K52" s="18" t="e">
        <f t="shared" si="16"/>
        <v>#VALUE!</v>
      </c>
      <c r="L52" s="18" t="e">
        <f>VLOOKUP(F52,D5数据库!C:O,2,0)</f>
        <v>#N/A</v>
      </c>
      <c r="M52" s="18" t="e">
        <f>VLOOKUP(F52,D5数据库!C:O,3,0)</f>
        <v>#N/A</v>
      </c>
      <c r="N52" s="19" t="e">
        <f t="shared" si="8"/>
        <v>#VALUE!</v>
      </c>
      <c r="O52" s="18" t="e">
        <f>VLOOKUP(F52,D5数据库!C:O,4,0)</f>
        <v>#N/A</v>
      </c>
      <c r="P52" s="18" t="e">
        <f>VLOOKUP(F52,D5数据库!C:O,5,0)</f>
        <v>#N/A</v>
      </c>
      <c r="Q52" s="18"/>
      <c r="R52" s="18" t="e">
        <f>VLOOKUP(F52,D5数据库!C:O,6,0)</f>
        <v>#N/A</v>
      </c>
      <c r="S52" s="18" t="e">
        <f>VLOOKUP(F52,D5数据库!C:O,7,0)</f>
        <v>#N/A</v>
      </c>
      <c r="T52" s="19" t="e">
        <f t="shared" si="17"/>
        <v>#VALUE!</v>
      </c>
      <c r="U52" s="18" t="e">
        <f>VLOOKUP(F52,D5数据库!C:K,8,0)</f>
        <v>#N/A</v>
      </c>
      <c r="V52" s="18" t="e">
        <f>VLOOKUP(F52,D5数据库!C:O,9,0)</f>
        <v>#N/A</v>
      </c>
      <c r="W52" s="18"/>
      <c r="X52" s="18" t="e">
        <f>VLOOKUP(F52,D5数据库!C:O,10,0)</f>
        <v>#N/A</v>
      </c>
      <c r="Y52" s="18" t="e">
        <f>VLOOKUP(F52,D5数据库!C:O,11,0)</f>
        <v>#N/A</v>
      </c>
      <c r="Z52" s="19">
        <f t="shared" si="9"/>
        <v>0</v>
      </c>
      <c r="AA52" s="18" t="e">
        <f>VLOOKUP(F52,D5数据库!C:O,12,0)</f>
        <v>#N/A</v>
      </c>
      <c r="AB52" s="18" t="e">
        <f>VLOOKUP(F52,D5数据库!C:O,13,0)</f>
        <v>#N/A</v>
      </c>
      <c r="AC52" s="18"/>
    </row>
    <row r="53" spans="1:29" x14ac:dyDescent="0.25">
      <c r="A53" s="22"/>
      <c r="B53" s="3"/>
      <c r="C53" s="3"/>
      <c r="D53" s="3"/>
      <c r="E53" s="18" t="e">
        <f t="shared" si="10"/>
        <v>#VALUE!</v>
      </c>
      <c r="F53" s="18" t="str">
        <f t="shared" si="11"/>
        <v/>
      </c>
      <c r="G53" s="18" t="e">
        <f t="shared" si="12"/>
        <v>#VALUE!</v>
      </c>
      <c r="H53" s="18" t="e">
        <f t="shared" si="13"/>
        <v>#VALUE!</v>
      </c>
      <c r="I53" s="18" t="str">
        <f t="shared" si="14"/>
        <v/>
      </c>
      <c r="J53" s="18" t="e">
        <f t="shared" si="15"/>
        <v>#VALUE!</v>
      </c>
      <c r="K53" s="18" t="e">
        <f t="shared" si="16"/>
        <v>#VALUE!</v>
      </c>
      <c r="L53" s="18" t="e">
        <f>VLOOKUP(F53,D5数据库!C:O,2,0)</f>
        <v>#N/A</v>
      </c>
      <c r="M53" s="18" t="e">
        <f>VLOOKUP(F53,D5数据库!C:O,3,0)</f>
        <v>#N/A</v>
      </c>
      <c r="N53" s="19" t="e">
        <f t="shared" si="8"/>
        <v>#VALUE!</v>
      </c>
      <c r="O53" s="18" t="e">
        <f>VLOOKUP(F53,D5数据库!C:O,4,0)</f>
        <v>#N/A</v>
      </c>
      <c r="P53" s="18" t="e">
        <f>VLOOKUP(F53,D5数据库!C:O,5,0)</f>
        <v>#N/A</v>
      </c>
      <c r="Q53" s="18"/>
      <c r="R53" s="18" t="e">
        <f>VLOOKUP(F53,D5数据库!C:O,6,0)</f>
        <v>#N/A</v>
      </c>
      <c r="S53" s="18" t="e">
        <f>VLOOKUP(F53,D5数据库!C:O,7,0)</f>
        <v>#N/A</v>
      </c>
      <c r="T53" s="19" t="e">
        <f t="shared" si="17"/>
        <v>#VALUE!</v>
      </c>
      <c r="U53" s="18" t="e">
        <f>VLOOKUP(F53,D5数据库!C:K,8,0)</f>
        <v>#N/A</v>
      </c>
      <c r="V53" s="18" t="e">
        <f>VLOOKUP(F53,D5数据库!C:O,9,0)</f>
        <v>#N/A</v>
      </c>
      <c r="W53" s="18"/>
      <c r="X53" s="18" t="e">
        <f>VLOOKUP(F53,D5数据库!C:O,10,0)</f>
        <v>#N/A</v>
      </c>
      <c r="Y53" s="18" t="e">
        <f>VLOOKUP(F53,D5数据库!C:O,11,0)</f>
        <v>#N/A</v>
      </c>
      <c r="Z53" s="19">
        <f t="shared" si="9"/>
        <v>0</v>
      </c>
      <c r="AA53" s="18" t="e">
        <f>VLOOKUP(F53,D5数据库!C:O,12,0)</f>
        <v>#N/A</v>
      </c>
      <c r="AB53" s="18" t="e">
        <f>VLOOKUP(F53,D5数据库!C:O,13,0)</f>
        <v>#N/A</v>
      </c>
      <c r="AC53" s="18"/>
    </row>
    <row r="54" spans="1:29" x14ac:dyDescent="0.25">
      <c r="A54" s="22"/>
      <c r="B54" s="3"/>
      <c r="C54" s="3"/>
      <c r="D54" s="3"/>
      <c r="E54" s="18" t="e">
        <f t="shared" si="10"/>
        <v>#VALUE!</v>
      </c>
      <c r="F54" s="18" t="str">
        <f t="shared" si="11"/>
        <v/>
      </c>
      <c r="G54" s="18" t="e">
        <f t="shared" si="12"/>
        <v>#VALUE!</v>
      </c>
      <c r="H54" s="18" t="e">
        <f t="shared" si="13"/>
        <v>#VALUE!</v>
      </c>
      <c r="I54" s="18" t="str">
        <f t="shared" si="14"/>
        <v/>
      </c>
      <c r="J54" s="18" t="e">
        <f t="shared" si="15"/>
        <v>#VALUE!</v>
      </c>
      <c r="K54" s="18" t="e">
        <f t="shared" si="16"/>
        <v>#VALUE!</v>
      </c>
      <c r="L54" s="18" t="e">
        <f>VLOOKUP(F54,D5数据库!C:O,2,0)</f>
        <v>#N/A</v>
      </c>
      <c r="M54" s="18" t="e">
        <f>VLOOKUP(F54,D5数据库!C:O,3,0)</f>
        <v>#N/A</v>
      </c>
      <c r="N54" s="19" t="e">
        <f t="shared" si="8"/>
        <v>#VALUE!</v>
      </c>
      <c r="O54" s="18" t="e">
        <f>VLOOKUP(F54,D5数据库!C:O,4,0)</f>
        <v>#N/A</v>
      </c>
      <c r="P54" s="18" t="e">
        <f>VLOOKUP(F54,D5数据库!C:O,5,0)</f>
        <v>#N/A</v>
      </c>
      <c r="Q54" s="18"/>
      <c r="R54" s="18" t="e">
        <f>VLOOKUP(F54,D5数据库!C:O,6,0)</f>
        <v>#N/A</v>
      </c>
      <c r="S54" s="18" t="e">
        <f>VLOOKUP(F54,D5数据库!C:O,7,0)</f>
        <v>#N/A</v>
      </c>
      <c r="T54" s="19" t="e">
        <f t="shared" si="17"/>
        <v>#VALUE!</v>
      </c>
      <c r="U54" s="18" t="e">
        <f>VLOOKUP(F54,D5数据库!C:K,8,0)</f>
        <v>#N/A</v>
      </c>
      <c r="V54" s="18" t="e">
        <f>VLOOKUP(F54,D5数据库!C:O,9,0)</f>
        <v>#N/A</v>
      </c>
      <c r="W54" s="18"/>
      <c r="X54" s="18" t="e">
        <f>VLOOKUP(F54,D5数据库!C:O,10,0)</f>
        <v>#N/A</v>
      </c>
      <c r="Y54" s="18" t="e">
        <f>VLOOKUP(F54,D5数据库!C:O,11,0)</f>
        <v>#N/A</v>
      </c>
      <c r="Z54" s="19">
        <f t="shared" si="9"/>
        <v>0</v>
      </c>
      <c r="AA54" s="18" t="e">
        <f>VLOOKUP(F54,D5数据库!C:O,12,0)</f>
        <v>#N/A</v>
      </c>
      <c r="AB54" s="18" t="e">
        <f>VLOOKUP(F54,D5数据库!C:O,13,0)</f>
        <v>#N/A</v>
      </c>
      <c r="AC54" s="18"/>
    </row>
    <row r="55" spans="1:29" x14ac:dyDescent="0.25">
      <c r="A55" s="22"/>
      <c r="B55" s="3"/>
      <c r="C55" s="3"/>
      <c r="D55" s="3"/>
      <c r="E55" s="18" t="e">
        <f t="shared" si="10"/>
        <v>#VALUE!</v>
      </c>
      <c r="F55" s="18" t="str">
        <f t="shared" si="11"/>
        <v/>
      </c>
      <c r="G55" s="18" t="e">
        <f t="shared" si="12"/>
        <v>#VALUE!</v>
      </c>
      <c r="H55" s="18" t="e">
        <f t="shared" si="13"/>
        <v>#VALUE!</v>
      </c>
      <c r="I55" s="18" t="str">
        <f t="shared" si="14"/>
        <v/>
      </c>
      <c r="J55" s="18" t="e">
        <f t="shared" si="15"/>
        <v>#VALUE!</v>
      </c>
      <c r="K55" s="18" t="e">
        <f t="shared" si="16"/>
        <v>#VALUE!</v>
      </c>
      <c r="L55" s="18" t="e">
        <f>VLOOKUP(F55,D5数据库!C:O,2,0)</f>
        <v>#N/A</v>
      </c>
      <c r="M55" s="18" t="e">
        <f>VLOOKUP(F55,D5数据库!C:O,3,0)</f>
        <v>#N/A</v>
      </c>
      <c r="N55" s="19" t="e">
        <f t="shared" si="8"/>
        <v>#VALUE!</v>
      </c>
      <c r="O55" s="18" t="e">
        <f>VLOOKUP(F55,D5数据库!C:O,4,0)</f>
        <v>#N/A</v>
      </c>
      <c r="P55" s="18" t="e">
        <f>VLOOKUP(F55,D5数据库!C:O,5,0)</f>
        <v>#N/A</v>
      </c>
      <c r="Q55" s="18"/>
      <c r="R55" s="18" t="e">
        <f>VLOOKUP(F55,D5数据库!C:O,6,0)</f>
        <v>#N/A</v>
      </c>
      <c r="S55" s="18" t="e">
        <f>VLOOKUP(F55,D5数据库!C:O,7,0)</f>
        <v>#N/A</v>
      </c>
      <c r="T55" s="19" t="e">
        <f t="shared" si="17"/>
        <v>#VALUE!</v>
      </c>
      <c r="U55" s="18" t="e">
        <f>VLOOKUP(F55,D5数据库!C:K,8,0)</f>
        <v>#N/A</v>
      </c>
      <c r="V55" s="18" t="e">
        <f>VLOOKUP(F55,D5数据库!C:O,9,0)</f>
        <v>#N/A</v>
      </c>
      <c r="W55" s="18"/>
      <c r="X55" s="18" t="e">
        <f>VLOOKUP(F55,D5数据库!C:O,10,0)</f>
        <v>#N/A</v>
      </c>
      <c r="Y55" s="18" t="e">
        <f>VLOOKUP(F55,D5数据库!C:O,11,0)</f>
        <v>#N/A</v>
      </c>
      <c r="Z55" s="19">
        <f t="shared" si="9"/>
        <v>0</v>
      </c>
      <c r="AA55" s="18" t="e">
        <f>VLOOKUP(F55,D5数据库!C:O,12,0)</f>
        <v>#N/A</v>
      </c>
      <c r="AB55" s="18" t="e">
        <f>VLOOKUP(F55,D5数据库!C:O,13,0)</f>
        <v>#N/A</v>
      </c>
      <c r="AC55" s="18"/>
    </row>
    <row r="56" spans="1:29" x14ac:dyDescent="0.25">
      <c r="A56" s="22"/>
      <c r="B56" s="3"/>
      <c r="C56" s="3"/>
      <c r="D56" s="3"/>
      <c r="E56" s="18" t="e">
        <f t="shared" si="10"/>
        <v>#VALUE!</v>
      </c>
      <c r="F56" s="18" t="str">
        <f t="shared" si="11"/>
        <v/>
      </c>
      <c r="G56" s="18" t="e">
        <f t="shared" si="12"/>
        <v>#VALUE!</v>
      </c>
      <c r="H56" s="18" t="e">
        <f t="shared" si="13"/>
        <v>#VALUE!</v>
      </c>
      <c r="I56" s="18" t="str">
        <f t="shared" si="14"/>
        <v/>
      </c>
      <c r="J56" s="18" t="e">
        <f t="shared" si="15"/>
        <v>#VALUE!</v>
      </c>
      <c r="K56" s="18" t="e">
        <f t="shared" si="16"/>
        <v>#VALUE!</v>
      </c>
      <c r="L56" s="18" t="e">
        <f>VLOOKUP(F56,D5数据库!C:O,2,0)</f>
        <v>#N/A</v>
      </c>
      <c r="M56" s="18" t="e">
        <f>VLOOKUP(F56,D5数据库!C:O,3,0)</f>
        <v>#N/A</v>
      </c>
      <c r="N56" s="19" t="e">
        <f t="shared" si="8"/>
        <v>#VALUE!</v>
      </c>
      <c r="O56" s="18" t="e">
        <f>VLOOKUP(F56,D5数据库!C:O,4,0)</f>
        <v>#N/A</v>
      </c>
      <c r="P56" s="18" t="e">
        <f>VLOOKUP(F56,D5数据库!C:O,5,0)</f>
        <v>#N/A</v>
      </c>
      <c r="Q56" s="18"/>
      <c r="R56" s="18" t="e">
        <f>VLOOKUP(F56,D5数据库!C:O,6,0)</f>
        <v>#N/A</v>
      </c>
      <c r="S56" s="18" t="e">
        <f>VLOOKUP(F56,D5数据库!C:O,7,0)</f>
        <v>#N/A</v>
      </c>
      <c r="T56" s="19" t="e">
        <f t="shared" si="17"/>
        <v>#VALUE!</v>
      </c>
      <c r="U56" s="18" t="e">
        <f>VLOOKUP(F56,D5数据库!C:K,8,0)</f>
        <v>#N/A</v>
      </c>
      <c r="V56" s="18" t="e">
        <f>VLOOKUP(F56,D5数据库!C:O,9,0)</f>
        <v>#N/A</v>
      </c>
      <c r="W56" s="18"/>
      <c r="X56" s="18" t="e">
        <f>VLOOKUP(F56,D5数据库!C:O,10,0)</f>
        <v>#N/A</v>
      </c>
      <c r="Y56" s="18" t="e">
        <f>VLOOKUP(F56,D5数据库!C:O,11,0)</f>
        <v>#N/A</v>
      </c>
      <c r="Z56" s="19">
        <f t="shared" si="9"/>
        <v>0</v>
      </c>
      <c r="AA56" s="18" t="e">
        <f>VLOOKUP(F56,D5数据库!C:O,12,0)</f>
        <v>#N/A</v>
      </c>
      <c r="AB56" s="18" t="e">
        <f>VLOOKUP(F56,D5数据库!C:O,13,0)</f>
        <v>#N/A</v>
      </c>
      <c r="AC56" s="18"/>
    </row>
    <row r="57" spans="1:29" x14ac:dyDescent="0.25">
      <c r="A57" s="22"/>
      <c r="B57" s="3"/>
      <c r="C57" s="3"/>
      <c r="D57" s="3"/>
      <c r="E57" s="18" t="e">
        <f t="shared" si="10"/>
        <v>#VALUE!</v>
      </c>
      <c r="F57" s="18" t="str">
        <f t="shared" si="11"/>
        <v/>
      </c>
      <c r="G57" s="18" t="e">
        <f t="shared" si="12"/>
        <v>#VALUE!</v>
      </c>
      <c r="H57" s="18" t="e">
        <f t="shared" si="13"/>
        <v>#VALUE!</v>
      </c>
      <c r="I57" s="18" t="str">
        <f t="shared" si="14"/>
        <v/>
      </c>
      <c r="J57" s="18" t="e">
        <f t="shared" si="15"/>
        <v>#VALUE!</v>
      </c>
      <c r="K57" s="18" t="e">
        <f t="shared" si="16"/>
        <v>#VALUE!</v>
      </c>
      <c r="L57" s="18" t="e">
        <f>VLOOKUP(F57,D5数据库!C:O,2,0)</f>
        <v>#N/A</v>
      </c>
      <c r="M57" s="18" t="e">
        <f>VLOOKUP(F57,D5数据库!C:O,3,0)</f>
        <v>#N/A</v>
      </c>
      <c r="N57" s="19" t="e">
        <f t="shared" si="8"/>
        <v>#VALUE!</v>
      </c>
      <c r="O57" s="18" t="e">
        <f>VLOOKUP(F57,D5数据库!C:O,4,0)</f>
        <v>#N/A</v>
      </c>
      <c r="P57" s="18" t="e">
        <f>VLOOKUP(F57,D5数据库!C:O,5,0)</f>
        <v>#N/A</v>
      </c>
      <c r="Q57" s="18"/>
      <c r="R57" s="18" t="e">
        <f>VLOOKUP(F57,D5数据库!C:O,6,0)</f>
        <v>#N/A</v>
      </c>
      <c r="S57" s="18" t="e">
        <f>VLOOKUP(F57,D5数据库!C:O,7,0)</f>
        <v>#N/A</v>
      </c>
      <c r="T57" s="19" t="e">
        <f t="shared" si="17"/>
        <v>#VALUE!</v>
      </c>
      <c r="U57" s="18" t="e">
        <f>VLOOKUP(F57,D5数据库!C:K,8,0)</f>
        <v>#N/A</v>
      </c>
      <c r="V57" s="18" t="e">
        <f>VLOOKUP(F57,D5数据库!C:O,9,0)</f>
        <v>#N/A</v>
      </c>
      <c r="W57" s="18"/>
      <c r="X57" s="18" t="e">
        <f>VLOOKUP(F57,D5数据库!C:O,10,0)</f>
        <v>#N/A</v>
      </c>
      <c r="Y57" s="18" t="e">
        <f>VLOOKUP(F57,D5数据库!C:O,11,0)</f>
        <v>#N/A</v>
      </c>
      <c r="Z57" s="19">
        <f t="shared" si="9"/>
        <v>0</v>
      </c>
      <c r="AA57" s="18" t="e">
        <f>VLOOKUP(F57,D5数据库!C:O,12,0)</f>
        <v>#N/A</v>
      </c>
      <c r="AB57" s="18" t="e">
        <f>VLOOKUP(F57,D5数据库!C:O,13,0)</f>
        <v>#N/A</v>
      </c>
      <c r="AC57" s="18"/>
    </row>
    <row r="58" spans="1:29" x14ac:dyDescent="0.25">
      <c r="A58" s="22"/>
      <c r="B58" s="3"/>
      <c r="C58" s="3"/>
      <c r="D58" s="3"/>
      <c r="E58" s="18" t="e">
        <f t="shared" si="10"/>
        <v>#VALUE!</v>
      </c>
      <c r="F58" s="18" t="str">
        <f t="shared" si="11"/>
        <v/>
      </c>
      <c r="G58" s="18" t="e">
        <f t="shared" si="12"/>
        <v>#VALUE!</v>
      </c>
      <c r="H58" s="18" t="e">
        <f t="shared" si="13"/>
        <v>#VALUE!</v>
      </c>
      <c r="I58" s="18" t="str">
        <f t="shared" si="14"/>
        <v/>
      </c>
      <c r="J58" s="18" t="e">
        <f t="shared" si="15"/>
        <v>#VALUE!</v>
      </c>
      <c r="K58" s="18" t="e">
        <f t="shared" si="16"/>
        <v>#VALUE!</v>
      </c>
      <c r="L58" s="18" t="e">
        <f>VLOOKUP(F58,D5数据库!C:O,2,0)</f>
        <v>#N/A</v>
      </c>
      <c r="M58" s="18" t="e">
        <f>VLOOKUP(F58,D5数据库!C:O,3,0)</f>
        <v>#N/A</v>
      </c>
      <c r="N58" s="19" t="e">
        <f t="shared" si="8"/>
        <v>#VALUE!</v>
      </c>
      <c r="O58" s="18" t="e">
        <f>VLOOKUP(F58,D5数据库!C:O,4,0)</f>
        <v>#N/A</v>
      </c>
      <c r="P58" s="18" t="e">
        <f>VLOOKUP(F58,D5数据库!C:O,5,0)</f>
        <v>#N/A</v>
      </c>
      <c r="Q58" s="18"/>
      <c r="R58" s="18" t="e">
        <f>VLOOKUP(F58,D5数据库!C:O,6,0)</f>
        <v>#N/A</v>
      </c>
      <c r="S58" s="18" t="e">
        <f>VLOOKUP(F58,D5数据库!C:O,7,0)</f>
        <v>#N/A</v>
      </c>
      <c r="T58" s="19" t="e">
        <f t="shared" si="17"/>
        <v>#VALUE!</v>
      </c>
      <c r="U58" s="18" t="e">
        <f>VLOOKUP(F58,D5数据库!C:K,8,0)</f>
        <v>#N/A</v>
      </c>
      <c r="V58" s="18" t="e">
        <f>VLOOKUP(F58,D5数据库!C:O,9,0)</f>
        <v>#N/A</v>
      </c>
      <c r="W58" s="18"/>
      <c r="X58" s="18" t="e">
        <f>VLOOKUP(F58,D5数据库!C:O,10,0)</f>
        <v>#N/A</v>
      </c>
      <c r="Y58" s="18" t="e">
        <f>VLOOKUP(F58,D5数据库!C:O,11,0)</f>
        <v>#N/A</v>
      </c>
      <c r="Z58" s="19">
        <f t="shared" si="9"/>
        <v>0</v>
      </c>
      <c r="AA58" s="18" t="e">
        <f>VLOOKUP(F58,D5数据库!C:O,12,0)</f>
        <v>#N/A</v>
      </c>
      <c r="AB58" s="18" t="e">
        <f>VLOOKUP(F58,D5数据库!C:O,13,0)</f>
        <v>#N/A</v>
      </c>
      <c r="AC58" s="18"/>
    </row>
    <row r="59" spans="1:29" x14ac:dyDescent="0.25">
      <c r="A59" s="22"/>
      <c r="B59" s="3"/>
      <c r="C59" s="3"/>
      <c r="D59" s="3"/>
      <c r="E59" s="18" t="e">
        <f t="shared" si="10"/>
        <v>#VALUE!</v>
      </c>
      <c r="F59" s="18" t="str">
        <f t="shared" si="11"/>
        <v/>
      </c>
      <c r="G59" s="18" t="e">
        <f t="shared" si="12"/>
        <v>#VALUE!</v>
      </c>
      <c r="H59" s="18" t="e">
        <f t="shared" si="13"/>
        <v>#VALUE!</v>
      </c>
      <c r="I59" s="18" t="str">
        <f t="shared" si="14"/>
        <v/>
      </c>
      <c r="J59" s="18" t="e">
        <f t="shared" si="15"/>
        <v>#VALUE!</v>
      </c>
      <c r="K59" s="18" t="e">
        <f t="shared" si="16"/>
        <v>#VALUE!</v>
      </c>
      <c r="L59" s="18" t="e">
        <f>VLOOKUP(F59,D5数据库!C:O,2,0)</f>
        <v>#N/A</v>
      </c>
      <c r="M59" s="18" t="e">
        <f>VLOOKUP(F59,D5数据库!C:O,3,0)</f>
        <v>#N/A</v>
      </c>
      <c r="N59" s="19" t="e">
        <f t="shared" si="8"/>
        <v>#VALUE!</v>
      </c>
      <c r="O59" s="18" t="e">
        <f>VLOOKUP(F59,D5数据库!C:O,4,0)</f>
        <v>#N/A</v>
      </c>
      <c r="P59" s="18" t="e">
        <f>VLOOKUP(F59,D5数据库!C:O,5,0)</f>
        <v>#N/A</v>
      </c>
      <c r="Q59" s="18"/>
      <c r="R59" s="18" t="e">
        <f>VLOOKUP(F59,D5数据库!C:O,6,0)</f>
        <v>#N/A</v>
      </c>
      <c r="S59" s="18" t="e">
        <f>VLOOKUP(F59,D5数据库!C:O,7,0)</f>
        <v>#N/A</v>
      </c>
      <c r="T59" s="19" t="e">
        <f t="shared" si="17"/>
        <v>#VALUE!</v>
      </c>
      <c r="U59" s="18" t="e">
        <f>VLOOKUP(F59,D5数据库!C:K,8,0)</f>
        <v>#N/A</v>
      </c>
      <c r="V59" s="18" t="e">
        <f>VLOOKUP(F59,D5数据库!C:O,9,0)</f>
        <v>#N/A</v>
      </c>
      <c r="W59" s="18"/>
      <c r="X59" s="18" t="e">
        <f>VLOOKUP(F59,D5数据库!C:O,10,0)</f>
        <v>#N/A</v>
      </c>
      <c r="Y59" s="18" t="e">
        <f>VLOOKUP(F59,D5数据库!C:O,11,0)</f>
        <v>#N/A</v>
      </c>
      <c r="Z59" s="19">
        <f t="shared" si="9"/>
        <v>0</v>
      </c>
      <c r="AA59" s="18" t="e">
        <f>VLOOKUP(F59,D5数据库!C:O,12,0)</f>
        <v>#N/A</v>
      </c>
      <c r="AB59" s="18" t="e">
        <f>VLOOKUP(F59,D5数据库!C:O,13,0)</f>
        <v>#N/A</v>
      </c>
      <c r="AC59" s="18"/>
    </row>
    <row r="60" spans="1:29" x14ac:dyDescent="0.25">
      <c r="A60" s="22"/>
      <c r="B60" s="3"/>
      <c r="C60" s="3"/>
      <c r="D60" s="3"/>
      <c r="E60" s="18" t="e">
        <f t="shared" si="10"/>
        <v>#VALUE!</v>
      </c>
      <c r="F60" s="18" t="str">
        <f t="shared" si="11"/>
        <v/>
      </c>
      <c r="G60" s="18" t="e">
        <f t="shared" si="12"/>
        <v>#VALUE!</v>
      </c>
      <c r="H60" s="18" t="e">
        <f t="shared" si="13"/>
        <v>#VALUE!</v>
      </c>
      <c r="I60" s="18" t="str">
        <f t="shared" si="14"/>
        <v/>
      </c>
      <c r="J60" s="18" t="e">
        <f t="shared" si="15"/>
        <v>#VALUE!</v>
      </c>
      <c r="K60" s="18" t="e">
        <f t="shared" si="16"/>
        <v>#VALUE!</v>
      </c>
      <c r="L60" s="18" t="e">
        <f>VLOOKUP(F60,D5数据库!C:O,2,0)</f>
        <v>#N/A</v>
      </c>
      <c r="M60" s="18" t="e">
        <f>VLOOKUP(F60,D5数据库!C:O,3,0)</f>
        <v>#N/A</v>
      </c>
      <c r="N60" s="19" t="e">
        <f t="shared" si="8"/>
        <v>#VALUE!</v>
      </c>
      <c r="O60" s="18" t="e">
        <f>VLOOKUP(F60,D5数据库!C:O,4,0)</f>
        <v>#N/A</v>
      </c>
      <c r="P60" s="18" t="e">
        <f>VLOOKUP(F60,D5数据库!C:O,5,0)</f>
        <v>#N/A</v>
      </c>
      <c r="Q60" s="18"/>
      <c r="R60" s="18" t="e">
        <f>VLOOKUP(F60,D5数据库!C:O,6,0)</f>
        <v>#N/A</v>
      </c>
      <c r="S60" s="18" t="e">
        <f>VLOOKUP(F60,D5数据库!C:O,7,0)</f>
        <v>#N/A</v>
      </c>
      <c r="T60" s="19" t="e">
        <f t="shared" si="17"/>
        <v>#VALUE!</v>
      </c>
      <c r="U60" s="18" t="e">
        <f>VLOOKUP(F60,D5数据库!C:K,8,0)</f>
        <v>#N/A</v>
      </c>
      <c r="V60" s="18" t="e">
        <f>VLOOKUP(F60,D5数据库!C:O,9,0)</f>
        <v>#N/A</v>
      </c>
      <c r="W60" s="18"/>
      <c r="X60" s="18" t="e">
        <f>VLOOKUP(F60,D5数据库!C:O,10,0)</f>
        <v>#N/A</v>
      </c>
      <c r="Y60" s="18" t="e">
        <f>VLOOKUP(F60,D5数据库!C:O,11,0)</f>
        <v>#N/A</v>
      </c>
      <c r="Z60" s="19">
        <f t="shared" si="9"/>
        <v>0</v>
      </c>
      <c r="AA60" s="18" t="e">
        <f>VLOOKUP(F60,D5数据库!C:O,12,0)</f>
        <v>#N/A</v>
      </c>
      <c r="AB60" s="18" t="e">
        <f>VLOOKUP(F60,D5数据库!C:O,13,0)</f>
        <v>#N/A</v>
      </c>
      <c r="AC60" s="18"/>
    </row>
    <row r="61" spans="1:29" x14ac:dyDescent="0.25">
      <c r="A61" s="22"/>
      <c r="B61" s="3"/>
      <c r="C61" s="3"/>
      <c r="D61" s="3"/>
      <c r="E61" s="18" t="e">
        <f t="shared" si="10"/>
        <v>#VALUE!</v>
      </c>
      <c r="F61" s="18" t="str">
        <f t="shared" si="11"/>
        <v/>
      </c>
      <c r="G61" s="18" t="e">
        <f t="shared" si="12"/>
        <v>#VALUE!</v>
      </c>
      <c r="H61" s="18" t="e">
        <f t="shared" si="13"/>
        <v>#VALUE!</v>
      </c>
      <c r="I61" s="18" t="str">
        <f t="shared" si="14"/>
        <v/>
      </c>
      <c r="J61" s="18" t="e">
        <f t="shared" si="15"/>
        <v>#VALUE!</v>
      </c>
      <c r="K61" s="18" t="e">
        <f t="shared" si="16"/>
        <v>#VALUE!</v>
      </c>
      <c r="L61" s="18" t="e">
        <f>VLOOKUP(F61,D5数据库!C:O,2,0)</f>
        <v>#N/A</v>
      </c>
      <c r="M61" s="18" t="e">
        <f>VLOOKUP(F61,D5数据库!C:O,3,0)</f>
        <v>#N/A</v>
      </c>
      <c r="N61" s="19" t="e">
        <f t="shared" si="8"/>
        <v>#VALUE!</v>
      </c>
      <c r="O61" s="18" t="e">
        <f>VLOOKUP(F61,D5数据库!C:O,4,0)</f>
        <v>#N/A</v>
      </c>
      <c r="P61" s="18" t="e">
        <f>VLOOKUP(F61,D5数据库!C:O,5,0)</f>
        <v>#N/A</v>
      </c>
      <c r="Q61" s="18"/>
      <c r="R61" s="18" t="e">
        <f>VLOOKUP(F61,D5数据库!C:O,6,0)</f>
        <v>#N/A</v>
      </c>
      <c r="S61" s="18" t="e">
        <f>VLOOKUP(F61,D5数据库!C:O,7,0)</f>
        <v>#N/A</v>
      </c>
      <c r="T61" s="19" t="e">
        <f t="shared" si="17"/>
        <v>#VALUE!</v>
      </c>
      <c r="U61" s="18" t="e">
        <f>VLOOKUP(F61,D5数据库!C:K,8,0)</f>
        <v>#N/A</v>
      </c>
      <c r="V61" s="18" t="e">
        <f>VLOOKUP(F61,D5数据库!C:O,9,0)</f>
        <v>#N/A</v>
      </c>
      <c r="W61" s="18"/>
      <c r="X61" s="18" t="e">
        <f>VLOOKUP(F61,D5数据库!C:O,10,0)</f>
        <v>#N/A</v>
      </c>
      <c r="Y61" s="18" t="e">
        <f>VLOOKUP(F61,D5数据库!C:O,11,0)</f>
        <v>#N/A</v>
      </c>
      <c r="Z61" s="19">
        <f t="shared" si="9"/>
        <v>0</v>
      </c>
      <c r="AA61" s="18" t="e">
        <f>VLOOKUP(F61,D5数据库!C:O,12,0)</f>
        <v>#N/A</v>
      </c>
      <c r="AB61" s="18" t="e">
        <f>VLOOKUP(F61,D5数据库!C:O,13,0)</f>
        <v>#N/A</v>
      </c>
      <c r="AC61" s="18"/>
    </row>
    <row r="62" spans="1:29" x14ac:dyDescent="0.25">
      <c r="A62" s="22"/>
      <c r="B62" s="3"/>
      <c r="C62" s="3"/>
      <c r="D62" s="3"/>
      <c r="E62" s="18" t="e">
        <f t="shared" si="10"/>
        <v>#VALUE!</v>
      </c>
      <c r="F62" s="18" t="str">
        <f t="shared" si="11"/>
        <v/>
      </c>
      <c r="G62" s="18" t="e">
        <f t="shared" si="12"/>
        <v>#VALUE!</v>
      </c>
      <c r="H62" s="18" t="e">
        <f t="shared" si="13"/>
        <v>#VALUE!</v>
      </c>
      <c r="I62" s="18" t="str">
        <f t="shared" si="14"/>
        <v/>
      </c>
      <c r="J62" s="18" t="e">
        <f t="shared" si="15"/>
        <v>#VALUE!</v>
      </c>
      <c r="K62" s="18" t="e">
        <f t="shared" si="16"/>
        <v>#VALUE!</v>
      </c>
      <c r="L62" s="18" t="e">
        <f>VLOOKUP(F62,D5数据库!C:O,2,0)</f>
        <v>#N/A</v>
      </c>
      <c r="M62" s="18" t="e">
        <f>VLOOKUP(F62,D5数据库!C:O,3,0)</f>
        <v>#N/A</v>
      </c>
      <c r="N62" s="19" t="e">
        <f t="shared" si="8"/>
        <v>#VALUE!</v>
      </c>
      <c r="O62" s="18" t="e">
        <f>VLOOKUP(F62,D5数据库!C:O,4,0)</f>
        <v>#N/A</v>
      </c>
      <c r="P62" s="18" t="e">
        <f>VLOOKUP(F62,D5数据库!C:O,5,0)</f>
        <v>#N/A</v>
      </c>
      <c r="Q62" s="18"/>
      <c r="R62" s="18" t="e">
        <f>VLOOKUP(F62,D5数据库!C:O,6,0)</f>
        <v>#N/A</v>
      </c>
      <c r="S62" s="18" t="e">
        <f>VLOOKUP(F62,D5数据库!C:O,7,0)</f>
        <v>#N/A</v>
      </c>
      <c r="T62" s="19" t="e">
        <f t="shared" si="17"/>
        <v>#VALUE!</v>
      </c>
      <c r="U62" s="18" t="e">
        <f>VLOOKUP(F62,D5数据库!C:K,8,0)</f>
        <v>#N/A</v>
      </c>
      <c r="V62" s="18" t="e">
        <f>VLOOKUP(F62,D5数据库!C:O,9,0)</f>
        <v>#N/A</v>
      </c>
      <c r="W62" s="18"/>
      <c r="X62" s="18" t="e">
        <f>VLOOKUP(F62,D5数据库!C:O,10,0)</f>
        <v>#N/A</v>
      </c>
      <c r="Y62" s="18" t="e">
        <f>VLOOKUP(F62,D5数据库!C:O,11,0)</f>
        <v>#N/A</v>
      </c>
      <c r="Z62" s="19">
        <f t="shared" si="9"/>
        <v>0</v>
      </c>
      <c r="AA62" s="18" t="e">
        <f>VLOOKUP(F62,D5数据库!C:O,12,0)</f>
        <v>#N/A</v>
      </c>
      <c r="AB62" s="18" t="e">
        <f>VLOOKUP(F62,D5数据库!C:O,13,0)</f>
        <v>#N/A</v>
      </c>
      <c r="AC62" s="18"/>
    </row>
    <row r="63" spans="1:29" x14ac:dyDescent="0.25">
      <c r="A63" s="22"/>
      <c r="B63" s="3"/>
      <c r="C63" s="3"/>
      <c r="D63" s="3"/>
      <c r="E63" s="18" t="e">
        <f t="shared" si="10"/>
        <v>#VALUE!</v>
      </c>
      <c r="F63" s="18" t="str">
        <f t="shared" si="11"/>
        <v/>
      </c>
      <c r="G63" s="18" t="e">
        <f t="shared" si="12"/>
        <v>#VALUE!</v>
      </c>
      <c r="H63" s="18" t="e">
        <f t="shared" si="13"/>
        <v>#VALUE!</v>
      </c>
      <c r="I63" s="18" t="str">
        <f t="shared" si="14"/>
        <v/>
      </c>
      <c r="J63" s="18" t="e">
        <f t="shared" si="15"/>
        <v>#VALUE!</v>
      </c>
      <c r="K63" s="18" t="e">
        <f t="shared" si="16"/>
        <v>#VALUE!</v>
      </c>
      <c r="L63" s="18" t="e">
        <f>VLOOKUP(F63,D5数据库!C:O,2,0)</f>
        <v>#N/A</v>
      </c>
      <c r="M63" s="18" t="e">
        <f>VLOOKUP(F63,D5数据库!C:O,3,0)</f>
        <v>#N/A</v>
      </c>
      <c r="N63" s="19" t="e">
        <f t="shared" si="8"/>
        <v>#VALUE!</v>
      </c>
      <c r="O63" s="18" t="e">
        <f>VLOOKUP(F63,D5数据库!C:O,4,0)</f>
        <v>#N/A</v>
      </c>
      <c r="P63" s="18" t="e">
        <f>VLOOKUP(F63,D5数据库!C:O,5,0)</f>
        <v>#N/A</v>
      </c>
      <c r="Q63" s="18"/>
      <c r="R63" s="18" t="e">
        <f>VLOOKUP(F63,D5数据库!C:O,6,0)</f>
        <v>#N/A</v>
      </c>
      <c r="S63" s="18" t="e">
        <f>VLOOKUP(F63,D5数据库!C:O,7,0)</f>
        <v>#N/A</v>
      </c>
      <c r="T63" s="19" t="e">
        <f t="shared" si="17"/>
        <v>#VALUE!</v>
      </c>
      <c r="U63" s="18" t="e">
        <f>VLOOKUP(F63,D5数据库!C:K,8,0)</f>
        <v>#N/A</v>
      </c>
      <c r="V63" s="18" t="e">
        <f>VLOOKUP(F63,D5数据库!C:O,9,0)</f>
        <v>#N/A</v>
      </c>
      <c r="W63" s="18"/>
      <c r="X63" s="18" t="e">
        <f>VLOOKUP(F63,D5数据库!C:O,10,0)</f>
        <v>#N/A</v>
      </c>
      <c r="Y63" s="18" t="e">
        <f>VLOOKUP(F63,D5数据库!C:O,11,0)</f>
        <v>#N/A</v>
      </c>
      <c r="Z63" s="19">
        <f t="shared" si="9"/>
        <v>0</v>
      </c>
      <c r="AA63" s="18" t="e">
        <f>VLOOKUP(F63,D5数据库!C:O,12,0)</f>
        <v>#N/A</v>
      </c>
      <c r="AB63" s="18" t="e">
        <f>VLOOKUP(F63,D5数据库!C:O,13,0)</f>
        <v>#N/A</v>
      </c>
      <c r="AC63" s="18"/>
    </row>
    <row r="64" spans="1:29" x14ac:dyDescent="0.25">
      <c r="A64" s="22"/>
      <c r="B64" s="3"/>
      <c r="C64" s="3"/>
      <c r="D64" s="3"/>
      <c r="E64" s="18" t="e">
        <f t="shared" si="10"/>
        <v>#VALUE!</v>
      </c>
      <c r="F64" s="18" t="str">
        <f t="shared" si="11"/>
        <v/>
      </c>
      <c r="G64" s="18" t="e">
        <f t="shared" si="12"/>
        <v>#VALUE!</v>
      </c>
      <c r="H64" s="18" t="e">
        <f t="shared" si="13"/>
        <v>#VALUE!</v>
      </c>
      <c r="I64" s="18" t="str">
        <f t="shared" si="14"/>
        <v/>
      </c>
      <c r="J64" s="18" t="e">
        <f t="shared" si="15"/>
        <v>#VALUE!</v>
      </c>
      <c r="K64" s="18" t="e">
        <f t="shared" si="16"/>
        <v>#VALUE!</v>
      </c>
      <c r="L64" s="18" t="e">
        <f>VLOOKUP(F64,D5数据库!C:O,2,0)</f>
        <v>#N/A</v>
      </c>
      <c r="M64" s="18" t="e">
        <f>VLOOKUP(F64,D5数据库!C:O,3,0)</f>
        <v>#N/A</v>
      </c>
      <c r="N64" s="19" t="e">
        <f t="shared" si="8"/>
        <v>#VALUE!</v>
      </c>
      <c r="O64" s="18" t="e">
        <f>VLOOKUP(F64,D5数据库!C:O,4,0)</f>
        <v>#N/A</v>
      </c>
      <c r="P64" s="18" t="e">
        <f>VLOOKUP(F64,D5数据库!C:O,5,0)</f>
        <v>#N/A</v>
      </c>
      <c r="Q64" s="18"/>
      <c r="R64" s="18" t="e">
        <f>VLOOKUP(F64,D5数据库!C:O,6,0)</f>
        <v>#N/A</v>
      </c>
      <c r="S64" s="18" t="e">
        <f>VLOOKUP(F64,D5数据库!C:O,7,0)</f>
        <v>#N/A</v>
      </c>
      <c r="T64" s="19" t="e">
        <f t="shared" si="17"/>
        <v>#VALUE!</v>
      </c>
      <c r="U64" s="18" t="e">
        <f>VLOOKUP(F64,D5数据库!C:K,8,0)</f>
        <v>#N/A</v>
      </c>
      <c r="V64" s="18" t="e">
        <f>VLOOKUP(F64,D5数据库!C:O,9,0)</f>
        <v>#N/A</v>
      </c>
      <c r="W64" s="18"/>
      <c r="X64" s="18" t="e">
        <f>VLOOKUP(F64,D5数据库!C:O,10,0)</f>
        <v>#N/A</v>
      </c>
      <c r="Y64" s="18" t="e">
        <f>VLOOKUP(F64,D5数据库!C:O,11,0)</f>
        <v>#N/A</v>
      </c>
      <c r="Z64" s="19">
        <f t="shared" si="9"/>
        <v>0</v>
      </c>
      <c r="AA64" s="18" t="e">
        <f>VLOOKUP(F64,D5数据库!C:O,12,0)</f>
        <v>#N/A</v>
      </c>
      <c r="AB64" s="18" t="e">
        <f>VLOOKUP(F64,D5数据库!C:O,13,0)</f>
        <v>#N/A</v>
      </c>
      <c r="AC64" s="18"/>
    </row>
    <row r="65" spans="1:29" x14ac:dyDescent="0.25">
      <c r="A65" s="22"/>
      <c r="B65" s="3"/>
      <c r="C65" s="3"/>
      <c r="D65" s="3"/>
      <c r="E65" s="18" t="e">
        <f t="shared" si="10"/>
        <v>#VALUE!</v>
      </c>
      <c r="F65" s="18" t="str">
        <f t="shared" si="11"/>
        <v/>
      </c>
      <c r="G65" s="18" t="e">
        <f t="shared" si="12"/>
        <v>#VALUE!</v>
      </c>
      <c r="H65" s="18" t="e">
        <f t="shared" si="13"/>
        <v>#VALUE!</v>
      </c>
      <c r="I65" s="18" t="str">
        <f t="shared" si="14"/>
        <v/>
      </c>
      <c r="J65" s="18" t="e">
        <f t="shared" si="15"/>
        <v>#VALUE!</v>
      </c>
      <c r="K65" s="18" t="e">
        <f t="shared" si="16"/>
        <v>#VALUE!</v>
      </c>
      <c r="L65" s="18" t="e">
        <f>VLOOKUP(F65,D5数据库!C:O,2,0)</f>
        <v>#N/A</v>
      </c>
      <c r="M65" s="18" t="e">
        <f>VLOOKUP(F65,D5数据库!C:O,3,0)</f>
        <v>#N/A</v>
      </c>
      <c r="N65" s="19" t="e">
        <f t="shared" si="8"/>
        <v>#VALUE!</v>
      </c>
      <c r="O65" s="18" t="e">
        <f>VLOOKUP(F65,D5数据库!C:O,4,0)</f>
        <v>#N/A</v>
      </c>
      <c r="P65" s="18" t="e">
        <f>VLOOKUP(F65,D5数据库!C:O,5,0)</f>
        <v>#N/A</v>
      </c>
      <c r="Q65" s="18"/>
      <c r="R65" s="18" t="e">
        <f>VLOOKUP(F65,D5数据库!C:O,6,0)</f>
        <v>#N/A</v>
      </c>
      <c r="S65" s="18" t="e">
        <f>VLOOKUP(F65,D5数据库!C:O,7,0)</f>
        <v>#N/A</v>
      </c>
      <c r="T65" s="19" t="e">
        <f t="shared" si="17"/>
        <v>#VALUE!</v>
      </c>
      <c r="U65" s="18" t="e">
        <f>VLOOKUP(F65,D5数据库!C:K,8,0)</f>
        <v>#N/A</v>
      </c>
      <c r="V65" s="18" t="e">
        <f>VLOOKUP(F65,D5数据库!C:O,9,0)</f>
        <v>#N/A</v>
      </c>
      <c r="W65" s="18"/>
      <c r="X65" s="18" t="e">
        <f>VLOOKUP(F65,D5数据库!C:O,10,0)</f>
        <v>#N/A</v>
      </c>
      <c r="Y65" s="18" t="e">
        <f>VLOOKUP(F65,D5数据库!C:O,11,0)</f>
        <v>#N/A</v>
      </c>
      <c r="Z65" s="19">
        <f t="shared" si="9"/>
        <v>0</v>
      </c>
      <c r="AA65" s="18" t="e">
        <f>VLOOKUP(F65,D5数据库!C:O,12,0)</f>
        <v>#N/A</v>
      </c>
      <c r="AB65" s="18" t="e">
        <f>VLOOKUP(F65,D5数据库!C:O,13,0)</f>
        <v>#N/A</v>
      </c>
      <c r="AC65" s="18"/>
    </row>
    <row r="66" spans="1:29" x14ac:dyDescent="0.25">
      <c r="A66" s="22"/>
      <c r="B66" s="3"/>
      <c r="C66" s="3"/>
      <c r="D66" s="3"/>
      <c r="E66" s="18" t="e">
        <f t="shared" si="10"/>
        <v>#VALUE!</v>
      </c>
      <c r="F66" s="18" t="str">
        <f t="shared" si="11"/>
        <v/>
      </c>
      <c r="G66" s="18" t="e">
        <f t="shared" si="12"/>
        <v>#VALUE!</v>
      </c>
      <c r="H66" s="18" t="e">
        <f t="shared" si="13"/>
        <v>#VALUE!</v>
      </c>
      <c r="I66" s="18" t="str">
        <f t="shared" si="14"/>
        <v/>
      </c>
      <c r="J66" s="18" t="e">
        <f t="shared" si="15"/>
        <v>#VALUE!</v>
      </c>
      <c r="K66" s="18" t="e">
        <f t="shared" si="16"/>
        <v>#VALUE!</v>
      </c>
      <c r="L66" s="18" t="e">
        <f>VLOOKUP(F66,D5数据库!C:O,2,0)</f>
        <v>#N/A</v>
      </c>
      <c r="M66" s="18" t="e">
        <f>VLOOKUP(F66,D5数据库!C:O,3,0)</f>
        <v>#N/A</v>
      </c>
      <c r="N66" s="19" t="e">
        <f t="shared" si="8"/>
        <v>#VALUE!</v>
      </c>
      <c r="O66" s="18" t="e">
        <f>VLOOKUP(F66,D5数据库!C:O,4,0)</f>
        <v>#N/A</v>
      </c>
      <c r="P66" s="18" t="e">
        <f>VLOOKUP(F66,D5数据库!C:O,5,0)</f>
        <v>#N/A</v>
      </c>
      <c r="Q66" s="18"/>
      <c r="R66" s="18" t="e">
        <f>VLOOKUP(F66,D5数据库!C:O,6,0)</f>
        <v>#N/A</v>
      </c>
      <c r="S66" s="18" t="e">
        <f>VLOOKUP(F66,D5数据库!C:O,7,0)</f>
        <v>#N/A</v>
      </c>
      <c r="T66" s="19" t="e">
        <f t="shared" ref="T66:T100" si="18">((G66/1000)^2+(G66/1000)^2)^0.5*C66</f>
        <v>#VALUE!</v>
      </c>
      <c r="U66" s="18" t="e">
        <f>VLOOKUP(F66,D5数据库!C:K,8,0)</f>
        <v>#N/A</v>
      </c>
      <c r="V66" s="18" t="e">
        <f>VLOOKUP(F66,D5数据库!C:O,9,0)</f>
        <v>#N/A</v>
      </c>
      <c r="W66" s="18"/>
      <c r="X66" s="18" t="e">
        <f>VLOOKUP(F66,D5数据库!C:O,10,0)</f>
        <v>#N/A</v>
      </c>
      <c r="Y66" s="18" t="e">
        <f>VLOOKUP(F66,D5数据库!C:O,11,0)</f>
        <v>#N/A</v>
      </c>
      <c r="Z66" s="19">
        <f t="shared" si="9"/>
        <v>0</v>
      </c>
      <c r="AA66" s="18" t="e">
        <f>VLOOKUP(F66,D5数据库!C:O,12,0)</f>
        <v>#N/A</v>
      </c>
      <c r="AB66" s="18" t="e">
        <f>VLOOKUP(F66,D5数据库!C:O,13,0)</f>
        <v>#N/A</v>
      </c>
      <c r="AC66" s="18"/>
    </row>
    <row r="67" spans="1:29" x14ac:dyDescent="0.25">
      <c r="A67" s="22"/>
      <c r="B67" s="3"/>
      <c r="C67" s="3"/>
      <c r="D67" s="3"/>
      <c r="E67" s="18" t="e">
        <f t="shared" si="10"/>
        <v>#VALUE!</v>
      </c>
      <c r="F67" s="18" t="str">
        <f t="shared" si="11"/>
        <v/>
      </c>
      <c r="G67" s="18" t="e">
        <f t="shared" si="12"/>
        <v>#VALUE!</v>
      </c>
      <c r="H67" s="18" t="e">
        <f t="shared" si="13"/>
        <v>#VALUE!</v>
      </c>
      <c r="I67" s="18" t="str">
        <f t="shared" si="14"/>
        <v/>
      </c>
      <c r="J67" s="18" t="e">
        <f t="shared" si="15"/>
        <v>#VALUE!</v>
      </c>
      <c r="K67" s="18" t="e">
        <f t="shared" si="16"/>
        <v>#VALUE!</v>
      </c>
      <c r="L67" s="18" t="e">
        <f>VLOOKUP(F67,D5数据库!C:O,2,0)</f>
        <v>#N/A</v>
      </c>
      <c r="M67" s="18" t="e">
        <f>VLOOKUP(F67,D5数据库!C:O,3,0)</f>
        <v>#N/A</v>
      </c>
      <c r="N67" s="19" t="e">
        <f t="shared" ref="N67:N100" si="19">(H67/1000)*C67</f>
        <v>#VALUE!</v>
      </c>
      <c r="O67" s="18" t="e">
        <f>VLOOKUP(F67,D5数据库!C:O,4,0)</f>
        <v>#N/A</v>
      </c>
      <c r="P67" s="18" t="e">
        <f>VLOOKUP(F67,D5数据库!C:O,5,0)</f>
        <v>#N/A</v>
      </c>
      <c r="Q67" s="18"/>
      <c r="R67" s="18" t="e">
        <f>VLOOKUP(F67,D5数据库!C:O,6,0)</f>
        <v>#N/A</v>
      </c>
      <c r="S67" s="18" t="e">
        <f>VLOOKUP(F67,D5数据库!C:O,7,0)</f>
        <v>#N/A</v>
      </c>
      <c r="T67" s="19" t="e">
        <f t="shared" si="18"/>
        <v>#VALUE!</v>
      </c>
      <c r="U67" s="18" t="e">
        <f>VLOOKUP(F67,D5数据库!C:K,8,0)</f>
        <v>#N/A</v>
      </c>
      <c r="V67" s="18" t="e">
        <f>VLOOKUP(F67,D5数据库!C:O,9,0)</f>
        <v>#N/A</v>
      </c>
      <c r="W67" s="18"/>
      <c r="X67" s="18" t="e">
        <f>VLOOKUP(F67,D5数据库!C:O,10,0)</f>
        <v>#N/A</v>
      </c>
      <c r="Y67" s="18" t="e">
        <f>VLOOKUP(F67,D5数据库!C:O,11,0)</f>
        <v>#N/A</v>
      </c>
      <c r="Z67" s="19">
        <f t="shared" ref="Z67:Z100" si="20">IF(I67="",0,(J67/1000)*(K67/1000)*C67)</f>
        <v>0</v>
      </c>
      <c r="AA67" s="18" t="e">
        <f>VLOOKUP(F67,D5数据库!C:O,12,0)</f>
        <v>#N/A</v>
      </c>
      <c r="AB67" s="18" t="e">
        <f>VLOOKUP(F67,D5数据库!C:O,13,0)</f>
        <v>#N/A</v>
      </c>
      <c r="AC67" s="18"/>
    </row>
    <row r="68" spans="1:29" x14ac:dyDescent="0.25">
      <c r="A68" s="22"/>
      <c r="B68" s="3"/>
      <c r="C68" s="3"/>
      <c r="D68" s="3"/>
      <c r="E68" s="18" t="e">
        <f t="shared" si="10"/>
        <v>#VALUE!</v>
      </c>
      <c r="F68" s="18" t="str">
        <f t="shared" si="11"/>
        <v/>
      </c>
      <c r="G68" s="18" t="e">
        <f t="shared" si="12"/>
        <v>#VALUE!</v>
      </c>
      <c r="H68" s="18" t="e">
        <f t="shared" si="13"/>
        <v>#VALUE!</v>
      </c>
      <c r="I68" s="18" t="str">
        <f t="shared" si="14"/>
        <v/>
      </c>
      <c r="J68" s="18" t="e">
        <f t="shared" si="15"/>
        <v>#VALUE!</v>
      </c>
      <c r="K68" s="18" t="e">
        <f t="shared" si="16"/>
        <v>#VALUE!</v>
      </c>
      <c r="L68" s="18" t="e">
        <f>VLOOKUP(F68,D5数据库!C:O,2,0)</f>
        <v>#N/A</v>
      </c>
      <c r="M68" s="18" t="e">
        <f>VLOOKUP(F68,D5数据库!C:O,3,0)</f>
        <v>#N/A</v>
      </c>
      <c r="N68" s="19" t="e">
        <f t="shared" si="19"/>
        <v>#VALUE!</v>
      </c>
      <c r="O68" s="18" t="e">
        <f>VLOOKUP(F68,D5数据库!C:O,4,0)</f>
        <v>#N/A</v>
      </c>
      <c r="P68" s="18" t="e">
        <f>VLOOKUP(F68,D5数据库!C:O,5,0)</f>
        <v>#N/A</v>
      </c>
      <c r="Q68" s="18"/>
      <c r="R68" s="18" t="e">
        <f>VLOOKUP(F68,D5数据库!C:O,6,0)</f>
        <v>#N/A</v>
      </c>
      <c r="S68" s="18" t="e">
        <f>VLOOKUP(F68,D5数据库!C:O,7,0)</f>
        <v>#N/A</v>
      </c>
      <c r="T68" s="19" t="e">
        <f t="shared" si="18"/>
        <v>#VALUE!</v>
      </c>
      <c r="U68" s="18" t="e">
        <f>VLOOKUP(F68,D5数据库!C:K,8,0)</f>
        <v>#N/A</v>
      </c>
      <c r="V68" s="18" t="e">
        <f>VLOOKUP(F68,D5数据库!C:O,9,0)</f>
        <v>#N/A</v>
      </c>
      <c r="W68" s="18"/>
      <c r="X68" s="18" t="e">
        <f>VLOOKUP(F68,D5数据库!C:O,10,0)</f>
        <v>#N/A</v>
      </c>
      <c r="Y68" s="18" t="e">
        <f>VLOOKUP(F68,D5数据库!C:O,11,0)</f>
        <v>#N/A</v>
      </c>
      <c r="Z68" s="19">
        <f t="shared" si="20"/>
        <v>0</v>
      </c>
      <c r="AA68" s="18" t="e">
        <f>VLOOKUP(F68,D5数据库!C:O,12,0)</f>
        <v>#N/A</v>
      </c>
      <c r="AB68" s="18" t="e">
        <f>VLOOKUP(F68,D5数据库!C:O,13,0)</f>
        <v>#N/A</v>
      </c>
      <c r="AC68" s="18"/>
    </row>
    <row r="69" spans="1:29" x14ac:dyDescent="0.25">
      <c r="A69" s="22"/>
      <c r="B69" s="3"/>
      <c r="C69" s="3"/>
      <c r="D69" s="3"/>
      <c r="E69" s="18" t="e">
        <f t="shared" si="10"/>
        <v>#VALUE!</v>
      </c>
      <c r="F69" s="18" t="str">
        <f t="shared" si="11"/>
        <v/>
      </c>
      <c r="G69" s="18" t="e">
        <f t="shared" si="12"/>
        <v>#VALUE!</v>
      </c>
      <c r="H69" s="18" t="e">
        <f t="shared" si="13"/>
        <v>#VALUE!</v>
      </c>
      <c r="I69" s="18" t="str">
        <f t="shared" si="14"/>
        <v/>
      </c>
      <c r="J69" s="18" t="e">
        <f t="shared" si="15"/>
        <v>#VALUE!</v>
      </c>
      <c r="K69" s="18" t="e">
        <f t="shared" si="16"/>
        <v>#VALUE!</v>
      </c>
      <c r="L69" s="18" t="e">
        <f>VLOOKUP(F69,D5数据库!C:O,2,0)</f>
        <v>#N/A</v>
      </c>
      <c r="M69" s="18" t="e">
        <f>VLOOKUP(F69,D5数据库!C:O,3,0)</f>
        <v>#N/A</v>
      </c>
      <c r="N69" s="19" t="e">
        <f t="shared" si="19"/>
        <v>#VALUE!</v>
      </c>
      <c r="O69" s="18" t="e">
        <f>VLOOKUP(F69,D5数据库!C:O,4,0)</f>
        <v>#N/A</v>
      </c>
      <c r="P69" s="18" t="e">
        <f>VLOOKUP(F69,D5数据库!C:O,5,0)</f>
        <v>#N/A</v>
      </c>
      <c r="Q69" s="18"/>
      <c r="R69" s="18" t="e">
        <f>VLOOKUP(F69,D5数据库!C:O,6,0)</f>
        <v>#N/A</v>
      </c>
      <c r="S69" s="18" t="e">
        <f>VLOOKUP(F69,D5数据库!C:O,7,0)</f>
        <v>#N/A</v>
      </c>
      <c r="T69" s="19" t="e">
        <f t="shared" si="18"/>
        <v>#VALUE!</v>
      </c>
      <c r="U69" s="18" t="e">
        <f>VLOOKUP(F69,D5数据库!C:K,8,0)</f>
        <v>#N/A</v>
      </c>
      <c r="V69" s="18" t="e">
        <f>VLOOKUP(F69,D5数据库!C:O,9,0)</f>
        <v>#N/A</v>
      </c>
      <c r="W69" s="18"/>
      <c r="X69" s="18" t="e">
        <f>VLOOKUP(F69,D5数据库!C:O,10,0)</f>
        <v>#N/A</v>
      </c>
      <c r="Y69" s="18" t="e">
        <f>VLOOKUP(F69,D5数据库!C:O,11,0)</f>
        <v>#N/A</v>
      </c>
      <c r="Z69" s="19">
        <f t="shared" si="20"/>
        <v>0</v>
      </c>
      <c r="AA69" s="18" t="e">
        <f>VLOOKUP(F69,D5数据库!C:O,12,0)</f>
        <v>#N/A</v>
      </c>
      <c r="AB69" s="18" t="e">
        <f>VLOOKUP(F69,D5数据库!C:O,13,0)</f>
        <v>#N/A</v>
      </c>
      <c r="AC69" s="18"/>
    </row>
    <row r="70" spans="1:29" x14ac:dyDescent="0.25">
      <c r="A70" s="22"/>
      <c r="B70" s="3"/>
      <c r="C70" s="3"/>
      <c r="D70" s="3"/>
      <c r="E70" s="18" t="e">
        <f t="shared" si="10"/>
        <v>#VALUE!</v>
      </c>
      <c r="F70" s="18" t="str">
        <f t="shared" si="11"/>
        <v/>
      </c>
      <c r="G70" s="18" t="e">
        <f t="shared" si="12"/>
        <v>#VALUE!</v>
      </c>
      <c r="H70" s="18" t="e">
        <f t="shared" si="13"/>
        <v>#VALUE!</v>
      </c>
      <c r="I70" s="18" t="str">
        <f t="shared" si="14"/>
        <v/>
      </c>
      <c r="J70" s="18" t="e">
        <f t="shared" si="15"/>
        <v>#VALUE!</v>
      </c>
      <c r="K70" s="18" t="e">
        <f t="shared" si="16"/>
        <v>#VALUE!</v>
      </c>
      <c r="L70" s="18" t="e">
        <f>VLOOKUP(F70,D5数据库!C:O,2,0)</f>
        <v>#N/A</v>
      </c>
      <c r="M70" s="18" t="e">
        <f>VLOOKUP(F70,D5数据库!C:O,3,0)</f>
        <v>#N/A</v>
      </c>
      <c r="N70" s="19" t="e">
        <f t="shared" si="19"/>
        <v>#VALUE!</v>
      </c>
      <c r="O70" s="18" t="e">
        <f>VLOOKUP(F70,D5数据库!C:O,4,0)</f>
        <v>#N/A</v>
      </c>
      <c r="P70" s="18" t="e">
        <f>VLOOKUP(F70,D5数据库!C:O,5,0)</f>
        <v>#N/A</v>
      </c>
      <c r="Q70" s="18"/>
      <c r="R70" s="18" t="e">
        <f>VLOOKUP(F70,D5数据库!C:O,6,0)</f>
        <v>#N/A</v>
      </c>
      <c r="S70" s="18" t="e">
        <f>VLOOKUP(F70,D5数据库!C:O,7,0)</f>
        <v>#N/A</v>
      </c>
      <c r="T70" s="19" t="e">
        <f t="shared" si="18"/>
        <v>#VALUE!</v>
      </c>
      <c r="U70" s="18" t="e">
        <f>VLOOKUP(F70,D5数据库!C:K,8,0)</f>
        <v>#N/A</v>
      </c>
      <c r="V70" s="18" t="e">
        <f>VLOOKUP(F70,D5数据库!C:O,9,0)</f>
        <v>#N/A</v>
      </c>
      <c r="W70" s="18"/>
      <c r="X70" s="18" t="e">
        <f>VLOOKUP(F70,D5数据库!C:O,10,0)</f>
        <v>#N/A</v>
      </c>
      <c r="Y70" s="18" t="e">
        <f>VLOOKUP(F70,D5数据库!C:O,11,0)</f>
        <v>#N/A</v>
      </c>
      <c r="Z70" s="19">
        <f t="shared" si="20"/>
        <v>0</v>
      </c>
      <c r="AA70" s="18" t="e">
        <f>VLOOKUP(F70,D5数据库!C:O,12,0)</f>
        <v>#N/A</v>
      </c>
      <c r="AB70" s="18" t="e">
        <f>VLOOKUP(F70,D5数据库!C:O,13,0)</f>
        <v>#N/A</v>
      </c>
      <c r="AC70" s="18"/>
    </row>
    <row r="71" spans="1:29" x14ac:dyDescent="0.25">
      <c r="A71" s="22"/>
      <c r="B71" s="3"/>
      <c r="C71" s="3"/>
      <c r="D71" s="3"/>
      <c r="E71" s="18" t="e">
        <f t="shared" si="10"/>
        <v>#VALUE!</v>
      </c>
      <c r="F71" s="18" t="str">
        <f t="shared" si="11"/>
        <v/>
      </c>
      <c r="G71" s="18" t="e">
        <f t="shared" si="12"/>
        <v>#VALUE!</v>
      </c>
      <c r="H71" s="18" t="e">
        <f t="shared" si="13"/>
        <v>#VALUE!</v>
      </c>
      <c r="I71" s="18" t="str">
        <f t="shared" si="14"/>
        <v/>
      </c>
      <c r="J71" s="18" t="e">
        <f t="shared" si="15"/>
        <v>#VALUE!</v>
      </c>
      <c r="K71" s="18" t="e">
        <f t="shared" si="16"/>
        <v>#VALUE!</v>
      </c>
      <c r="L71" s="18" t="e">
        <f>VLOOKUP(F71,D5数据库!C:O,2,0)</f>
        <v>#N/A</v>
      </c>
      <c r="M71" s="18" t="e">
        <f>VLOOKUP(F71,D5数据库!C:O,3,0)</f>
        <v>#N/A</v>
      </c>
      <c r="N71" s="19" t="e">
        <f t="shared" si="19"/>
        <v>#VALUE!</v>
      </c>
      <c r="O71" s="18" t="e">
        <f>VLOOKUP(F71,D5数据库!C:O,4,0)</f>
        <v>#N/A</v>
      </c>
      <c r="P71" s="18" t="e">
        <f>VLOOKUP(F71,D5数据库!C:O,5,0)</f>
        <v>#N/A</v>
      </c>
      <c r="Q71" s="18"/>
      <c r="R71" s="18" t="e">
        <f>VLOOKUP(F71,D5数据库!C:O,6,0)</f>
        <v>#N/A</v>
      </c>
      <c r="S71" s="18" t="e">
        <f>VLOOKUP(F71,D5数据库!C:O,7,0)</f>
        <v>#N/A</v>
      </c>
      <c r="T71" s="19" t="e">
        <f t="shared" si="18"/>
        <v>#VALUE!</v>
      </c>
      <c r="U71" s="18" t="e">
        <f>VLOOKUP(F71,D5数据库!C:K,8,0)</f>
        <v>#N/A</v>
      </c>
      <c r="V71" s="18" t="e">
        <f>VLOOKUP(F71,D5数据库!C:O,9,0)</f>
        <v>#N/A</v>
      </c>
      <c r="W71" s="18"/>
      <c r="X71" s="18" t="e">
        <f>VLOOKUP(F71,D5数据库!C:O,10,0)</f>
        <v>#N/A</v>
      </c>
      <c r="Y71" s="18" t="e">
        <f>VLOOKUP(F71,D5数据库!C:O,11,0)</f>
        <v>#N/A</v>
      </c>
      <c r="Z71" s="19">
        <f t="shared" si="20"/>
        <v>0</v>
      </c>
      <c r="AA71" s="18" t="e">
        <f>VLOOKUP(F71,D5数据库!C:O,12,0)</f>
        <v>#N/A</v>
      </c>
      <c r="AB71" s="18" t="e">
        <f>VLOOKUP(F71,D5数据库!C:O,13,0)</f>
        <v>#N/A</v>
      </c>
      <c r="AC71" s="18"/>
    </row>
    <row r="72" spans="1:29" x14ac:dyDescent="0.25">
      <c r="A72" s="22"/>
      <c r="B72" s="3"/>
      <c r="C72" s="3"/>
      <c r="D72" s="3"/>
      <c r="E72" s="18" t="e">
        <f t="shared" ref="E72:E100" si="21">VALUE(TRIM(MID(SUBSTITUTE($B72,"-",REPT(" ",99)),COLUMN(B72)*99-98,99)))</f>
        <v>#VALUE!</v>
      </c>
      <c r="F72" s="18" t="str">
        <f t="shared" ref="F72:F100" si="22">TRIM(MID(SUBSTITUTE($B72,"-",REPT(" ",99)),COLUMN(C72)*99-98,99))</f>
        <v/>
      </c>
      <c r="G72" s="18" t="e">
        <f t="shared" ref="G72:G100" si="23">VALUE(TRIM(MID(SUBSTITUTE($B72,"-",REPT(" ",99)),COLUMN(D72)*99-98,99)))</f>
        <v>#VALUE!</v>
      </c>
      <c r="H72" s="18" t="e">
        <f t="shared" ref="H72:H100" si="24">VALUE(TRIM(MID(SUBSTITUTE($B72,"-",REPT(" ",99)),COLUMN(E72)*99-98,99)))</f>
        <v>#VALUE!</v>
      </c>
      <c r="I72" s="18" t="str">
        <f t="shared" ref="I72:I100" si="25">(TRIM(MID(SUBSTITUTE($B72,"-",REPT(" ",99)),COLUMN(F72)*99-98,99)))</f>
        <v/>
      </c>
      <c r="J72" s="18" t="e">
        <f t="shared" ref="J72:J100" si="26">VALUE(TRIM(MID(SUBSTITUTE($I72,"x",REPT(" ",99)),COLUMN(A72)*99-98,99)))</f>
        <v>#VALUE!</v>
      </c>
      <c r="K72" s="18" t="e">
        <f t="shared" ref="K72:K100" si="27">VALUE(TRIM(MID(SUBSTITUTE($I72,"x",REPT(" ",99)),COLUMN(B72)*99-98,99)))</f>
        <v>#VALUE!</v>
      </c>
      <c r="L72" s="18" t="e">
        <f>VLOOKUP(F72,D5数据库!C:O,2,0)</f>
        <v>#N/A</v>
      </c>
      <c r="M72" s="18" t="e">
        <f>VLOOKUP(F72,D5数据库!C:O,3,0)</f>
        <v>#N/A</v>
      </c>
      <c r="N72" s="19" t="e">
        <f t="shared" si="19"/>
        <v>#VALUE!</v>
      </c>
      <c r="O72" s="18" t="e">
        <f>VLOOKUP(F72,D5数据库!C:O,4,0)</f>
        <v>#N/A</v>
      </c>
      <c r="P72" s="18" t="e">
        <f>VLOOKUP(F72,D5数据库!C:O,5,0)</f>
        <v>#N/A</v>
      </c>
      <c r="Q72" s="18"/>
      <c r="R72" s="18" t="e">
        <f>VLOOKUP(F72,D5数据库!C:O,6,0)</f>
        <v>#N/A</v>
      </c>
      <c r="S72" s="18" t="e">
        <f>VLOOKUP(F72,D5数据库!C:O,7,0)</f>
        <v>#N/A</v>
      </c>
      <c r="T72" s="19" t="e">
        <f t="shared" si="18"/>
        <v>#VALUE!</v>
      </c>
      <c r="U72" s="18" t="e">
        <f>VLOOKUP(F72,D5数据库!C:K,8,0)</f>
        <v>#N/A</v>
      </c>
      <c r="V72" s="18" t="e">
        <f>VLOOKUP(F72,D5数据库!C:O,9,0)</f>
        <v>#N/A</v>
      </c>
      <c r="W72" s="18"/>
      <c r="X72" s="18" t="e">
        <f>VLOOKUP(F72,D5数据库!C:O,10,0)</f>
        <v>#N/A</v>
      </c>
      <c r="Y72" s="18" t="e">
        <f>VLOOKUP(F72,D5数据库!C:O,11,0)</f>
        <v>#N/A</v>
      </c>
      <c r="Z72" s="19">
        <f t="shared" si="20"/>
        <v>0</v>
      </c>
      <c r="AA72" s="18" t="e">
        <f>VLOOKUP(F72,D5数据库!C:O,12,0)</f>
        <v>#N/A</v>
      </c>
      <c r="AB72" s="18" t="e">
        <f>VLOOKUP(F72,D5数据库!C:O,13,0)</f>
        <v>#N/A</v>
      </c>
      <c r="AC72" s="18"/>
    </row>
    <row r="73" spans="1:29" x14ac:dyDescent="0.25">
      <c r="A73" s="22"/>
      <c r="B73" s="3"/>
      <c r="C73" s="3"/>
      <c r="D73" s="3"/>
      <c r="E73" s="18" t="e">
        <f t="shared" si="21"/>
        <v>#VALUE!</v>
      </c>
      <c r="F73" s="18" t="str">
        <f t="shared" si="22"/>
        <v/>
      </c>
      <c r="G73" s="18" t="e">
        <f t="shared" si="23"/>
        <v>#VALUE!</v>
      </c>
      <c r="H73" s="18" t="e">
        <f t="shared" si="24"/>
        <v>#VALUE!</v>
      </c>
      <c r="I73" s="18" t="str">
        <f t="shared" si="25"/>
        <v/>
      </c>
      <c r="J73" s="18" t="e">
        <f t="shared" si="26"/>
        <v>#VALUE!</v>
      </c>
      <c r="K73" s="18" t="e">
        <f t="shared" si="27"/>
        <v>#VALUE!</v>
      </c>
      <c r="L73" s="18" t="e">
        <f>VLOOKUP(F73,D5数据库!C:O,2,0)</f>
        <v>#N/A</v>
      </c>
      <c r="M73" s="18" t="e">
        <f>VLOOKUP(F73,D5数据库!C:O,3,0)</f>
        <v>#N/A</v>
      </c>
      <c r="N73" s="19" t="e">
        <f t="shared" si="19"/>
        <v>#VALUE!</v>
      </c>
      <c r="O73" s="18" t="e">
        <f>VLOOKUP(F73,D5数据库!C:O,4,0)</f>
        <v>#N/A</v>
      </c>
      <c r="P73" s="18" t="e">
        <f>VLOOKUP(F73,D5数据库!C:O,5,0)</f>
        <v>#N/A</v>
      </c>
      <c r="Q73" s="18"/>
      <c r="R73" s="18" t="e">
        <f>VLOOKUP(F73,D5数据库!C:O,6,0)</f>
        <v>#N/A</v>
      </c>
      <c r="S73" s="18" t="e">
        <f>VLOOKUP(F73,D5数据库!C:O,7,0)</f>
        <v>#N/A</v>
      </c>
      <c r="T73" s="19" t="e">
        <f t="shared" si="18"/>
        <v>#VALUE!</v>
      </c>
      <c r="U73" s="18" t="e">
        <f>VLOOKUP(F73,D5数据库!C:K,8,0)</f>
        <v>#N/A</v>
      </c>
      <c r="V73" s="18" t="e">
        <f>VLOOKUP(F73,D5数据库!C:O,9,0)</f>
        <v>#N/A</v>
      </c>
      <c r="W73" s="18"/>
      <c r="X73" s="18" t="e">
        <f>VLOOKUP(F73,D5数据库!C:O,10,0)</f>
        <v>#N/A</v>
      </c>
      <c r="Y73" s="18" t="e">
        <f>VLOOKUP(F73,D5数据库!C:O,11,0)</f>
        <v>#N/A</v>
      </c>
      <c r="Z73" s="19">
        <f t="shared" si="20"/>
        <v>0</v>
      </c>
      <c r="AA73" s="18" t="e">
        <f>VLOOKUP(F73,D5数据库!C:O,12,0)</f>
        <v>#N/A</v>
      </c>
      <c r="AB73" s="18" t="e">
        <f>VLOOKUP(F73,D5数据库!C:O,13,0)</f>
        <v>#N/A</v>
      </c>
      <c r="AC73" s="18"/>
    </row>
    <row r="74" spans="1:29" x14ac:dyDescent="0.25">
      <c r="A74" s="22"/>
      <c r="B74" s="3"/>
      <c r="C74" s="3"/>
      <c r="D74" s="3"/>
      <c r="E74" s="18" t="e">
        <f t="shared" si="21"/>
        <v>#VALUE!</v>
      </c>
      <c r="F74" s="18" t="str">
        <f t="shared" si="22"/>
        <v/>
      </c>
      <c r="G74" s="18" t="e">
        <f t="shared" si="23"/>
        <v>#VALUE!</v>
      </c>
      <c r="H74" s="18" t="e">
        <f t="shared" si="24"/>
        <v>#VALUE!</v>
      </c>
      <c r="I74" s="18" t="str">
        <f t="shared" si="25"/>
        <v/>
      </c>
      <c r="J74" s="18" t="e">
        <f t="shared" si="26"/>
        <v>#VALUE!</v>
      </c>
      <c r="K74" s="18" t="e">
        <f t="shared" si="27"/>
        <v>#VALUE!</v>
      </c>
      <c r="L74" s="18" t="e">
        <f>VLOOKUP(F74,D5数据库!C:O,2,0)</f>
        <v>#N/A</v>
      </c>
      <c r="M74" s="18" t="e">
        <f>VLOOKUP(F74,D5数据库!C:O,3,0)</f>
        <v>#N/A</v>
      </c>
      <c r="N74" s="19" t="e">
        <f t="shared" si="19"/>
        <v>#VALUE!</v>
      </c>
      <c r="O74" s="18" t="e">
        <f>VLOOKUP(F74,D5数据库!C:O,4,0)</f>
        <v>#N/A</v>
      </c>
      <c r="P74" s="18" t="e">
        <f>VLOOKUP(F74,D5数据库!C:O,5,0)</f>
        <v>#N/A</v>
      </c>
      <c r="Q74" s="18"/>
      <c r="R74" s="18" t="e">
        <f>VLOOKUP(F74,D5数据库!C:O,6,0)</f>
        <v>#N/A</v>
      </c>
      <c r="S74" s="18" t="e">
        <f>VLOOKUP(F74,D5数据库!C:O,7,0)</f>
        <v>#N/A</v>
      </c>
      <c r="T74" s="19" t="e">
        <f t="shared" si="18"/>
        <v>#VALUE!</v>
      </c>
      <c r="U74" s="18" t="e">
        <f>VLOOKUP(F74,D5数据库!C:K,8,0)</f>
        <v>#N/A</v>
      </c>
      <c r="V74" s="18" t="e">
        <f>VLOOKUP(F74,D5数据库!C:O,9,0)</f>
        <v>#N/A</v>
      </c>
      <c r="W74" s="18"/>
      <c r="X74" s="18" t="e">
        <f>VLOOKUP(F74,D5数据库!C:O,10,0)</f>
        <v>#N/A</v>
      </c>
      <c r="Y74" s="18" t="e">
        <f>VLOOKUP(F74,D5数据库!C:O,11,0)</f>
        <v>#N/A</v>
      </c>
      <c r="Z74" s="19">
        <f t="shared" si="20"/>
        <v>0</v>
      </c>
      <c r="AA74" s="18" t="e">
        <f>VLOOKUP(F74,D5数据库!C:O,12,0)</f>
        <v>#N/A</v>
      </c>
      <c r="AB74" s="18" t="e">
        <f>VLOOKUP(F74,D5数据库!C:O,13,0)</f>
        <v>#N/A</v>
      </c>
      <c r="AC74" s="18"/>
    </row>
    <row r="75" spans="1:29" x14ac:dyDescent="0.25">
      <c r="A75" s="22"/>
      <c r="B75" s="3"/>
      <c r="C75" s="3"/>
      <c r="D75" s="3"/>
      <c r="E75" s="18" t="e">
        <f t="shared" si="21"/>
        <v>#VALUE!</v>
      </c>
      <c r="F75" s="18" t="str">
        <f t="shared" si="22"/>
        <v/>
      </c>
      <c r="G75" s="18" t="e">
        <f t="shared" si="23"/>
        <v>#VALUE!</v>
      </c>
      <c r="H75" s="18" t="e">
        <f t="shared" si="24"/>
        <v>#VALUE!</v>
      </c>
      <c r="I75" s="18" t="str">
        <f t="shared" si="25"/>
        <v/>
      </c>
      <c r="J75" s="18" t="e">
        <f t="shared" si="26"/>
        <v>#VALUE!</v>
      </c>
      <c r="K75" s="18" t="e">
        <f t="shared" si="27"/>
        <v>#VALUE!</v>
      </c>
      <c r="L75" s="18" t="e">
        <f>VLOOKUP(F75,D5数据库!C:O,2,0)</f>
        <v>#N/A</v>
      </c>
      <c r="M75" s="18" t="e">
        <f>VLOOKUP(F75,D5数据库!C:O,3,0)</f>
        <v>#N/A</v>
      </c>
      <c r="N75" s="19" t="e">
        <f t="shared" si="19"/>
        <v>#VALUE!</v>
      </c>
      <c r="O75" s="18" t="e">
        <f>VLOOKUP(F75,D5数据库!C:O,4,0)</f>
        <v>#N/A</v>
      </c>
      <c r="P75" s="18" t="e">
        <f>VLOOKUP(F75,D5数据库!C:O,5,0)</f>
        <v>#N/A</v>
      </c>
      <c r="Q75" s="18"/>
      <c r="R75" s="18" t="e">
        <f>VLOOKUP(F75,D5数据库!C:O,6,0)</f>
        <v>#N/A</v>
      </c>
      <c r="S75" s="18" t="e">
        <f>VLOOKUP(F75,D5数据库!C:O,7,0)</f>
        <v>#N/A</v>
      </c>
      <c r="T75" s="19" t="e">
        <f t="shared" si="18"/>
        <v>#VALUE!</v>
      </c>
      <c r="U75" s="18" t="e">
        <f>VLOOKUP(F75,D5数据库!C:K,8,0)</f>
        <v>#N/A</v>
      </c>
      <c r="V75" s="18" t="e">
        <f>VLOOKUP(F75,D5数据库!C:O,9,0)</f>
        <v>#N/A</v>
      </c>
      <c r="W75" s="18"/>
      <c r="X75" s="18" t="e">
        <f>VLOOKUP(F75,D5数据库!C:O,10,0)</f>
        <v>#N/A</v>
      </c>
      <c r="Y75" s="18" t="e">
        <f>VLOOKUP(F75,D5数据库!C:O,11,0)</f>
        <v>#N/A</v>
      </c>
      <c r="Z75" s="19">
        <f t="shared" si="20"/>
        <v>0</v>
      </c>
      <c r="AA75" s="18" t="e">
        <f>VLOOKUP(F75,D5数据库!C:O,12,0)</f>
        <v>#N/A</v>
      </c>
      <c r="AB75" s="18" t="e">
        <f>VLOOKUP(F75,D5数据库!C:O,13,0)</f>
        <v>#N/A</v>
      </c>
      <c r="AC75" s="18"/>
    </row>
    <row r="76" spans="1:29" x14ac:dyDescent="0.25">
      <c r="A76" s="22"/>
      <c r="B76" s="3"/>
      <c r="C76" s="3"/>
      <c r="D76" s="3"/>
      <c r="E76" s="18" t="e">
        <f t="shared" si="21"/>
        <v>#VALUE!</v>
      </c>
      <c r="F76" s="18" t="str">
        <f t="shared" si="22"/>
        <v/>
      </c>
      <c r="G76" s="18" t="e">
        <f t="shared" si="23"/>
        <v>#VALUE!</v>
      </c>
      <c r="H76" s="18" t="e">
        <f t="shared" si="24"/>
        <v>#VALUE!</v>
      </c>
      <c r="I76" s="18" t="str">
        <f t="shared" si="25"/>
        <v/>
      </c>
      <c r="J76" s="18" t="e">
        <f t="shared" si="26"/>
        <v>#VALUE!</v>
      </c>
      <c r="K76" s="18" t="e">
        <f t="shared" si="27"/>
        <v>#VALUE!</v>
      </c>
      <c r="L76" s="18" t="e">
        <f>VLOOKUP(F76,D5数据库!C:O,2,0)</f>
        <v>#N/A</v>
      </c>
      <c r="M76" s="18" t="e">
        <f>VLOOKUP(F76,D5数据库!C:O,3,0)</f>
        <v>#N/A</v>
      </c>
      <c r="N76" s="19" t="e">
        <f t="shared" si="19"/>
        <v>#VALUE!</v>
      </c>
      <c r="O76" s="18" t="e">
        <f>VLOOKUP(F76,D5数据库!C:O,4,0)</f>
        <v>#N/A</v>
      </c>
      <c r="P76" s="18" t="e">
        <f>VLOOKUP(F76,D5数据库!C:O,5,0)</f>
        <v>#N/A</v>
      </c>
      <c r="Q76" s="18"/>
      <c r="R76" s="18" t="e">
        <f>VLOOKUP(F76,D5数据库!C:O,6,0)</f>
        <v>#N/A</v>
      </c>
      <c r="S76" s="18" t="e">
        <f>VLOOKUP(F76,D5数据库!C:O,7,0)</f>
        <v>#N/A</v>
      </c>
      <c r="T76" s="19" t="e">
        <f t="shared" si="18"/>
        <v>#VALUE!</v>
      </c>
      <c r="U76" s="18" t="e">
        <f>VLOOKUP(F76,D5数据库!C:K,8,0)</f>
        <v>#N/A</v>
      </c>
      <c r="V76" s="18" t="e">
        <f>VLOOKUP(F76,D5数据库!C:O,9,0)</f>
        <v>#N/A</v>
      </c>
      <c r="W76" s="18"/>
      <c r="X76" s="18" t="e">
        <f>VLOOKUP(F76,D5数据库!C:O,10,0)</f>
        <v>#N/A</v>
      </c>
      <c r="Y76" s="18" t="e">
        <f>VLOOKUP(F76,D5数据库!C:O,11,0)</f>
        <v>#N/A</v>
      </c>
      <c r="Z76" s="19">
        <f t="shared" si="20"/>
        <v>0</v>
      </c>
      <c r="AA76" s="18" t="e">
        <f>VLOOKUP(F76,D5数据库!C:O,12,0)</f>
        <v>#N/A</v>
      </c>
      <c r="AB76" s="18" t="e">
        <f>VLOOKUP(F76,D5数据库!C:O,13,0)</f>
        <v>#N/A</v>
      </c>
      <c r="AC76" s="18"/>
    </row>
    <row r="77" spans="1:29" x14ac:dyDescent="0.25">
      <c r="A77" s="22"/>
      <c r="B77" s="3"/>
      <c r="C77" s="3"/>
      <c r="D77" s="3"/>
      <c r="E77" s="18" t="e">
        <f t="shared" si="21"/>
        <v>#VALUE!</v>
      </c>
      <c r="F77" s="18" t="str">
        <f t="shared" si="22"/>
        <v/>
      </c>
      <c r="G77" s="18" t="e">
        <f t="shared" si="23"/>
        <v>#VALUE!</v>
      </c>
      <c r="H77" s="18" t="e">
        <f t="shared" si="24"/>
        <v>#VALUE!</v>
      </c>
      <c r="I77" s="18" t="str">
        <f t="shared" si="25"/>
        <v/>
      </c>
      <c r="J77" s="18" t="e">
        <f t="shared" si="26"/>
        <v>#VALUE!</v>
      </c>
      <c r="K77" s="18" t="e">
        <f t="shared" si="27"/>
        <v>#VALUE!</v>
      </c>
      <c r="L77" s="18" t="e">
        <f>VLOOKUP(F77,D5数据库!C:O,2,0)</f>
        <v>#N/A</v>
      </c>
      <c r="M77" s="18" t="e">
        <f>VLOOKUP(F77,D5数据库!C:O,3,0)</f>
        <v>#N/A</v>
      </c>
      <c r="N77" s="19" t="e">
        <f t="shared" si="19"/>
        <v>#VALUE!</v>
      </c>
      <c r="O77" s="18" t="e">
        <f>VLOOKUP(F77,D5数据库!C:O,4,0)</f>
        <v>#N/A</v>
      </c>
      <c r="P77" s="18" t="e">
        <f>VLOOKUP(F77,D5数据库!C:O,5,0)</f>
        <v>#N/A</v>
      </c>
      <c r="Q77" s="18"/>
      <c r="R77" s="18" t="e">
        <f>VLOOKUP(F77,D5数据库!C:O,6,0)</f>
        <v>#N/A</v>
      </c>
      <c r="S77" s="18" t="e">
        <f>VLOOKUP(F77,D5数据库!C:O,7,0)</f>
        <v>#N/A</v>
      </c>
      <c r="T77" s="19" t="e">
        <f t="shared" si="18"/>
        <v>#VALUE!</v>
      </c>
      <c r="U77" s="18" t="e">
        <f>VLOOKUP(F77,D5数据库!C:K,8,0)</f>
        <v>#N/A</v>
      </c>
      <c r="V77" s="18" t="e">
        <f>VLOOKUP(F77,D5数据库!C:O,9,0)</f>
        <v>#N/A</v>
      </c>
      <c r="W77" s="18"/>
      <c r="X77" s="18" t="e">
        <f>VLOOKUP(F77,D5数据库!C:O,10,0)</f>
        <v>#N/A</v>
      </c>
      <c r="Y77" s="18" t="e">
        <f>VLOOKUP(F77,D5数据库!C:O,11,0)</f>
        <v>#N/A</v>
      </c>
      <c r="Z77" s="19">
        <f t="shared" si="20"/>
        <v>0</v>
      </c>
      <c r="AA77" s="18" t="e">
        <f>VLOOKUP(F77,D5数据库!C:O,12,0)</f>
        <v>#N/A</v>
      </c>
      <c r="AB77" s="18" t="e">
        <f>VLOOKUP(F77,D5数据库!C:O,13,0)</f>
        <v>#N/A</v>
      </c>
      <c r="AC77" s="18"/>
    </row>
    <row r="78" spans="1:29" x14ac:dyDescent="0.25">
      <c r="A78" s="22"/>
      <c r="B78" s="3"/>
      <c r="C78" s="3"/>
      <c r="D78" s="3"/>
      <c r="E78" s="18" t="e">
        <f t="shared" si="21"/>
        <v>#VALUE!</v>
      </c>
      <c r="F78" s="18" t="str">
        <f t="shared" si="22"/>
        <v/>
      </c>
      <c r="G78" s="18" t="e">
        <f t="shared" si="23"/>
        <v>#VALUE!</v>
      </c>
      <c r="H78" s="18" t="e">
        <f t="shared" si="24"/>
        <v>#VALUE!</v>
      </c>
      <c r="I78" s="18" t="str">
        <f t="shared" si="25"/>
        <v/>
      </c>
      <c r="J78" s="18" t="e">
        <f t="shared" si="26"/>
        <v>#VALUE!</v>
      </c>
      <c r="K78" s="18" t="e">
        <f t="shared" si="27"/>
        <v>#VALUE!</v>
      </c>
      <c r="L78" s="18" t="e">
        <f>VLOOKUP(F78,D5数据库!C:O,2,0)</f>
        <v>#N/A</v>
      </c>
      <c r="M78" s="18" t="e">
        <f>VLOOKUP(F78,D5数据库!C:O,3,0)</f>
        <v>#N/A</v>
      </c>
      <c r="N78" s="19" t="e">
        <f t="shared" si="19"/>
        <v>#VALUE!</v>
      </c>
      <c r="O78" s="18" t="e">
        <f>VLOOKUP(F78,D5数据库!C:O,4,0)</f>
        <v>#N/A</v>
      </c>
      <c r="P78" s="18" t="e">
        <f>VLOOKUP(F78,D5数据库!C:O,5,0)</f>
        <v>#N/A</v>
      </c>
      <c r="Q78" s="18"/>
      <c r="R78" s="18" t="e">
        <f>VLOOKUP(F78,D5数据库!C:O,6,0)</f>
        <v>#N/A</v>
      </c>
      <c r="S78" s="18" t="e">
        <f>VLOOKUP(F78,D5数据库!C:O,7,0)</f>
        <v>#N/A</v>
      </c>
      <c r="T78" s="19" t="e">
        <f t="shared" si="18"/>
        <v>#VALUE!</v>
      </c>
      <c r="U78" s="18" t="e">
        <f>VLOOKUP(F78,D5数据库!C:K,8,0)</f>
        <v>#N/A</v>
      </c>
      <c r="V78" s="18" t="e">
        <f>VLOOKUP(F78,D5数据库!C:O,9,0)</f>
        <v>#N/A</v>
      </c>
      <c r="W78" s="18"/>
      <c r="X78" s="18" t="e">
        <f>VLOOKUP(F78,D5数据库!C:O,10,0)</f>
        <v>#N/A</v>
      </c>
      <c r="Y78" s="18" t="e">
        <f>VLOOKUP(F78,D5数据库!C:O,11,0)</f>
        <v>#N/A</v>
      </c>
      <c r="Z78" s="19">
        <f t="shared" si="20"/>
        <v>0</v>
      </c>
      <c r="AA78" s="18" t="e">
        <f>VLOOKUP(F78,D5数据库!C:O,12,0)</f>
        <v>#N/A</v>
      </c>
      <c r="AB78" s="18" t="e">
        <f>VLOOKUP(F78,D5数据库!C:O,13,0)</f>
        <v>#N/A</v>
      </c>
      <c r="AC78" s="18"/>
    </row>
    <row r="79" spans="1:29" x14ac:dyDescent="0.25">
      <c r="A79" s="22"/>
      <c r="B79" s="3"/>
      <c r="C79" s="3"/>
      <c r="D79" s="3"/>
      <c r="E79" s="18" t="e">
        <f t="shared" si="21"/>
        <v>#VALUE!</v>
      </c>
      <c r="F79" s="18" t="str">
        <f t="shared" si="22"/>
        <v/>
      </c>
      <c r="G79" s="18" t="e">
        <f t="shared" si="23"/>
        <v>#VALUE!</v>
      </c>
      <c r="H79" s="18" t="e">
        <f t="shared" si="24"/>
        <v>#VALUE!</v>
      </c>
      <c r="I79" s="18" t="str">
        <f t="shared" si="25"/>
        <v/>
      </c>
      <c r="J79" s="18" t="e">
        <f t="shared" si="26"/>
        <v>#VALUE!</v>
      </c>
      <c r="K79" s="18" t="e">
        <f t="shared" si="27"/>
        <v>#VALUE!</v>
      </c>
      <c r="L79" s="18" t="e">
        <f>VLOOKUP(F79,D5数据库!C:O,2,0)</f>
        <v>#N/A</v>
      </c>
      <c r="M79" s="18" t="e">
        <f>VLOOKUP(F79,D5数据库!C:O,3,0)</f>
        <v>#N/A</v>
      </c>
      <c r="N79" s="19" t="e">
        <f t="shared" si="19"/>
        <v>#VALUE!</v>
      </c>
      <c r="O79" s="18" t="e">
        <f>VLOOKUP(F79,D5数据库!C:O,4,0)</f>
        <v>#N/A</v>
      </c>
      <c r="P79" s="18" t="e">
        <f>VLOOKUP(F79,D5数据库!C:O,5,0)</f>
        <v>#N/A</v>
      </c>
      <c r="Q79" s="18"/>
      <c r="R79" s="18" t="e">
        <f>VLOOKUP(F79,D5数据库!C:O,6,0)</f>
        <v>#N/A</v>
      </c>
      <c r="S79" s="18" t="e">
        <f>VLOOKUP(F79,D5数据库!C:O,7,0)</f>
        <v>#N/A</v>
      </c>
      <c r="T79" s="19" t="e">
        <f t="shared" si="18"/>
        <v>#VALUE!</v>
      </c>
      <c r="U79" s="18" t="e">
        <f>VLOOKUP(F79,D5数据库!C:K,8,0)</f>
        <v>#N/A</v>
      </c>
      <c r="V79" s="18" t="e">
        <f>VLOOKUP(F79,D5数据库!C:O,9,0)</f>
        <v>#N/A</v>
      </c>
      <c r="W79" s="18"/>
      <c r="X79" s="18" t="e">
        <f>VLOOKUP(F79,D5数据库!C:O,10,0)</f>
        <v>#N/A</v>
      </c>
      <c r="Y79" s="18" t="e">
        <f>VLOOKUP(F79,D5数据库!C:O,11,0)</f>
        <v>#N/A</v>
      </c>
      <c r="Z79" s="19">
        <f t="shared" si="20"/>
        <v>0</v>
      </c>
      <c r="AA79" s="18" t="e">
        <f>VLOOKUP(F79,D5数据库!C:O,12,0)</f>
        <v>#N/A</v>
      </c>
      <c r="AB79" s="18" t="e">
        <f>VLOOKUP(F79,D5数据库!C:O,13,0)</f>
        <v>#N/A</v>
      </c>
      <c r="AC79" s="18"/>
    </row>
    <row r="80" spans="1:29" x14ac:dyDescent="0.25">
      <c r="A80" s="22"/>
      <c r="B80" s="3"/>
      <c r="C80" s="3"/>
      <c r="D80" s="3"/>
      <c r="E80" s="18" t="e">
        <f t="shared" si="21"/>
        <v>#VALUE!</v>
      </c>
      <c r="F80" s="18" t="str">
        <f t="shared" si="22"/>
        <v/>
      </c>
      <c r="G80" s="18" t="e">
        <f t="shared" si="23"/>
        <v>#VALUE!</v>
      </c>
      <c r="H80" s="18" t="e">
        <f t="shared" si="24"/>
        <v>#VALUE!</v>
      </c>
      <c r="I80" s="18" t="str">
        <f t="shared" si="25"/>
        <v/>
      </c>
      <c r="J80" s="18" t="e">
        <f t="shared" si="26"/>
        <v>#VALUE!</v>
      </c>
      <c r="K80" s="18" t="e">
        <f t="shared" si="27"/>
        <v>#VALUE!</v>
      </c>
      <c r="L80" s="18" t="e">
        <f>VLOOKUP(F80,D5数据库!C:O,2,0)</f>
        <v>#N/A</v>
      </c>
      <c r="M80" s="18" t="e">
        <f>VLOOKUP(F80,D5数据库!C:O,3,0)</f>
        <v>#N/A</v>
      </c>
      <c r="N80" s="19" t="e">
        <f t="shared" si="19"/>
        <v>#VALUE!</v>
      </c>
      <c r="O80" s="18" t="e">
        <f>VLOOKUP(F80,D5数据库!C:O,4,0)</f>
        <v>#N/A</v>
      </c>
      <c r="P80" s="18" t="e">
        <f>VLOOKUP(F80,D5数据库!C:O,5,0)</f>
        <v>#N/A</v>
      </c>
      <c r="Q80" s="18"/>
      <c r="R80" s="18" t="e">
        <f>VLOOKUP(F80,D5数据库!C:O,6,0)</f>
        <v>#N/A</v>
      </c>
      <c r="S80" s="18" t="e">
        <f>VLOOKUP(F80,D5数据库!C:O,7,0)</f>
        <v>#N/A</v>
      </c>
      <c r="T80" s="19" t="e">
        <f t="shared" si="18"/>
        <v>#VALUE!</v>
      </c>
      <c r="U80" s="18" t="e">
        <f>VLOOKUP(F80,D5数据库!C:K,8,0)</f>
        <v>#N/A</v>
      </c>
      <c r="V80" s="18" t="e">
        <f>VLOOKUP(F80,D5数据库!C:O,9,0)</f>
        <v>#N/A</v>
      </c>
      <c r="W80" s="18"/>
      <c r="X80" s="18" t="e">
        <f>VLOOKUP(F80,D5数据库!C:O,10,0)</f>
        <v>#N/A</v>
      </c>
      <c r="Y80" s="18" t="e">
        <f>VLOOKUP(F80,D5数据库!C:O,11,0)</f>
        <v>#N/A</v>
      </c>
      <c r="Z80" s="19">
        <f t="shared" si="20"/>
        <v>0</v>
      </c>
      <c r="AA80" s="18" t="e">
        <f>VLOOKUP(F80,D5数据库!C:O,12,0)</f>
        <v>#N/A</v>
      </c>
      <c r="AB80" s="18" t="e">
        <f>VLOOKUP(F80,D5数据库!C:O,13,0)</f>
        <v>#N/A</v>
      </c>
      <c r="AC80" s="18"/>
    </row>
    <row r="81" spans="1:29" x14ac:dyDescent="0.25">
      <c r="A81" s="22"/>
      <c r="B81" s="3"/>
      <c r="C81" s="3"/>
      <c r="D81" s="3"/>
      <c r="E81" s="18" t="e">
        <f t="shared" si="21"/>
        <v>#VALUE!</v>
      </c>
      <c r="F81" s="18" t="str">
        <f t="shared" si="22"/>
        <v/>
      </c>
      <c r="G81" s="18" t="e">
        <f t="shared" si="23"/>
        <v>#VALUE!</v>
      </c>
      <c r="H81" s="18" t="e">
        <f t="shared" si="24"/>
        <v>#VALUE!</v>
      </c>
      <c r="I81" s="18" t="str">
        <f t="shared" si="25"/>
        <v/>
      </c>
      <c r="J81" s="18" t="e">
        <f t="shared" si="26"/>
        <v>#VALUE!</v>
      </c>
      <c r="K81" s="18" t="e">
        <f t="shared" si="27"/>
        <v>#VALUE!</v>
      </c>
      <c r="L81" s="18" t="e">
        <f>VLOOKUP(F81,D5数据库!C:O,2,0)</f>
        <v>#N/A</v>
      </c>
      <c r="M81" s="18" t="e">
        <f>VLOOKUP(F81,D5数据库!C:O,3,0)</f>
        <v>#N/A</v>
      </c>
      <c r="N81" s="19" t="e">
        <f t="shared" si="19"/>
        <v>#VALUE!</v>
      </c>
      <c r="O81" s="18" t="e">
        <f>VLOOKUP(F81,D5数据库!C:O,4,0)</f>
        <v>#N/A</v>
      </c>
      <c r="P81" s="18" t="e">
        <f>VLOOKUP(F81,D5数据库!C:O,5,0)</f>
        <v>#N/A</v>
      </c>
      <c r="Q81" s="18"/>
      <c r="R81" s="18" t="e">
        <f>VLOOKUP(F81,D5数据库!C:O,6,0)</f>
        <v>#N/A</v>
      </c>
      <c r="S81" s="18" t="e">
        <f>VLOOKUP(F81,D5数据库!C:O,7,0)</f>
        <v>#N/A</v>
      </c>
      <c r="T81" s="19" t="e">
        <f t="shared" si="18"/>
        <v>#VALUE!</v>
      </c>
      <c r="U81" s="18" t="e">
        <f>VLOOKUP(F81,D5数据库!C:K,8,0)</f>
        <v>#N/A</v>
      </c>
      <c r="V81" s="18" t="e">
        <f>VLOOKUP(F81,D5数据库!C:O,9,0)</f>
        <v>#N/A</v>
      </c>
      <c r="W81" s="18"/>
      <c r="X81" s="18" t="e">
        <f>VLOOKUP(F81,D5数据库!C:O,10,0)</f>
        <v>#N/A</v>
      </c>
      <c r="Y81" s="18" t="e">
        <f>VLOOKUP(F81,D5数据库!C:O,11,0)</f>
        <v>#N/A</v>
      </c>
      <c r="Z81" s="19">
        <f t="shared" si="20"/>
        <v>0</v>
      </c>
      <c r="AA81" s="18" t="e">
        <f>VLOOKUP(F81,D5数据库!C:O,12,0)</f>
        <v>#N/A</v>
      </c>
      <c r="AB81" s="18" t="e">
        <f>VLOOKUP(F81,D5数据库!C:O,13,0)</f>
        <v>#N/A</v>
      </c>
      <c r="AC81" s="18"/>
    </row>
    <row r="82" spans="1:29" x14ac:dyDescent="0.25">
      <c r="A82" s="22"/>
      <c r="B82" s="3"/>
      <c r="C82" s="3"/>
      <c r="D82" s="3"/>
      <c r="E82" s="18" t="e">
        <f t="shared" si="21"/>
        <v>#VALUE!</v>
      </c>
      <c r="F82" s="18" t="str">
        <f t="shared" si="22"/>
        <v/>
      </c>
      <c r="G82" s="18" t="e">
        <f t="shared" si="23"/>
        <v>#VALUE!</v>
      </c>
      <c r="H82" s="18" t="e">
        <f t="shared" si="24"/>
        <v>#VALUE!</v>
      </c>
      <c r="I82" s="18" t="str">
        <f t="shared" si="25"/>
        <v/>
      </c>
      <c r="J82" s="18" t="e">
        <f t="shared" si="26"/>
        <v>#VALUE!</v>
      </c>
      <c r="K82" s="18" t="e">
        <f t="shared" si="27"/>
        <v>#VALUE!</v>
      </c>
      <c r="L82" s="18" t="e">
        <f>VLOOKUP(F82,D5数据库!C:O,2,0)</f>
        <v>#N/A</v>
      </c>
      <c r="M82" s="18" t="e">
        <f>VLOOKUP(F82,D5数据库!C:O,3,0)</f>
        <v>#N/A</v>
      </c>
      <c r="N82" s="19" t="e">
        <f t="shared" si="19"/>
        <v>#VALUE!</v>
      </c>
      <c r="O82" s="18" t="e">
        <f>VLOOKUP(F82,D5数据库!C:O,4,0)</f>
        <v>#N/A</v>
      </c>
      <c r="P82" s="18" t="e">
        <f>VLOOKUP(F82,D5数据库!C:O,5,0)</f>
        <v>#N/A</v>
      </c>
      <c r="Q82" s="18"/>
      <c r="R82" s="18" t="e">
        <f>VLOOKUP(F82,D5数据库!C:O,6,0)</f>
        <v>#N/A</v>
      </c>
      <c r="S82" s="18" t="e">
        <f>VLOOKUP(F82,D5数据库!C:O,7,0)</f>
        <v>#N/A</v>
      </c>
      <c r="T82" s="19" t="e">
        <f t="shared" si="18"/>
        <v>#VALUE!</v>
      </c>
      <c r="U82" s="18" t="e">
        <f>VLOOKUP(F82,D5数据库!C:K,8,0)</f>
        <v>#N/A</v>
      </c>
      <c r="V82" s="18" t="e">
        <f>VLOOKUP(F82,D5数据库!C:O,9,0)</f>
        <v>#N/A</v>
      </c>
      <c r="W82" s="18"/>
      <c r="X82" s="18" t="e">
        <f>VLOOKUP(F82,D5数据库!C:O,10,0)</f>
        <v>#N/A</v>
      </c>
      <c r="Y82" s="18" t="e">
        <f>VLOOKUP(F82,D5数据库!C:O,11,0)</f>
        <v>#N/A</v>
      </c>
      <c r="Z82" s="19">
        <f t="shared" si="20"/>
        <v>0</v>
      </c>
      <c r="AA82" s="18" t="e">
        <f>VLOOKUP(F82,D5数据库!C:O,12,0)</f>
        <v>#N/A</v>
      </c>
      <c r="AB82" s="18" t="e">
        <f>VLOOKUP(F82,D5数据库!C:O,13,0)</f>
        <v>#N/A</v>
      </c>
      <c r="AC82" s="18"/>
    </row>
    <row r="83" spans="1:29" x14ac:dyDescent="0.25">
      <c r="A83" s="22"/>
      <c r="B83" s="3"/>
      <c r="C83" s="3"/>
      <c r="D83" s="3"/>
      <c r="E83" s="18" t="e">
        <f t="shared" si="21"/>
        <v>#VALUE!</v>
      </c>
      <c r="F83" s="18" t="str">
        <f t="shared" si="22"/>
        <v/>
      </c>
      <c r="G83" s="18" t="e">
        <f t="shared" si="23"/>
        <v>#VALUE!</v>
      </c>
      <c r="H83" s="18" t="e">
        <f t="shared" si="24"/>
        <v>#VALUE!</v>
      </c>
      <c r="I83" s="18" t="str">
        <f t="shared" si="25"/>
        <v/>
      </c>
      <c r="J83" s="18" t="e">
        <f t="shared" si="26"/>
        <v>#VALUE!</v>
      </c>
      <c r="K83" s="18" t="e">
        <f t="shared" si="27"/>
        <v>#VALUE!</v>
      </c>
      <c r="L83" s="18" t="e">
        <f>VLOOKUP(F83,D5数据库!C:O,2,0)</f>
        <v>#N/A</v>
      </c>
      <c r="M83" s="18" t="e">
        <f>VLOOKUP(F83,D5数据库!C:O,3,0)</f>
        <v>#N/A</v>
      </c>
      <c r="N83" s="19" t="e">
        <f t="shared" si="19"/>
        <v>#VALUE!</v>
      </c>
      <c r="O83" s="18" t="e">
        <f>VLOOKUP(F83,D5数据库!C:O,4,0)</f>
        <v>#N/A</v>
      </c>
      <c r="P83" s="18" t="e">
        <f>VLOOKUP(F83,D5数据库!C:O,5,0)</f>
        <v>#N/A</v>
      </c>
      <c r="Q83" s="18"/>
      <c r="R83" s="18" t="e">
        <f>VLOOKUP(F83,D5数据库!C:O,6,0)</f>
        <v>#N/A</v>
      </c>
      <c r="S83" s="18" t="e">
        <f>VLOOKUP(F83,D5数据库!C:O,7,0)</f>
        <v>#N/A</v>
      </c>
      <c r="T83" s="19" t="e">
        <f t="shared" si="18"/>
        <v>#VALUE!</v>
      </c>
      <c r="U83" s="18" t="e">
        <f>VLOOKUP(F83,D5数据库!C:K,8,0)</f>
        <v>#N/A</v>
      </c>
      <c r="V83" s="18" t="e">
        <f>VLOOKUP(F83,D5数据库!C:O,9,0)</f>
        <v>#N/A</v>
      </c>
      <c r="W83" s="18"/>
      <c r="X83" s="18" t="e">
        <f>VLOOKUP(F83,D5数据库!C:O,10,0)</f>
        <v>#N/A</v>
      </c>
      <c r="Y83" s="18" t="e">
        <f>VLOOKUP(F83,D5数据库!C:O,11,0)</f>
        <v>#N/A</v>
      </c>
      <c r="Z83" s="19">
        <f t="shared" si="20"/>
        <v>0</v>
      </c>
      <c r="AA83" s="18" t="e">
        <f>VLOOKUP(F83,D5数据库!C:O,12,0)</f>
        <v>#N/A</v>
      </c>
      <c r="AB83" s="18" t="e">
        <f>VLOOKUP(F83,D5数据库!C:O,13,0)</f>
        <v>#N/A</v>
      </c>
      <c r="AC83" s="18"/>
    </row>
    <row r="84" spans="1:29" x14ac:dyDescent="0.25">
      <c r="A84" s="22"/>
      <c r="B84" s="3"/>
      <c r="C84" s="3"/>
      <c r="D84" s="3"/>
      <c r="E84" s="18" t="e">
        <f t="shared" si="21"/>
        <v>#VALUE!</v>
      </c>
      <c r="F84" s="18" t="str">
        <f t="shared" si="22"/>
        <v/>
      </c>
      <c r="G84" s="18" t="e">
        <f t="shared" si="23"/>
        <v>#VALUE!</v>
      </c>
      <c r="H84" s="18" t="e">
        <f t="shared" si="24"/>
        <v>#VALUE!</v>
      </c>
      <c r="I84" s="18" t="str">
        <f t="shared" si="25"/>
        <v/>
      </c>
      <c r="J84" s="18" t="e">
        <f t="shared" si="26"/>
        <v>#VALUE!</v>
      </c>
      <c r="K84" s="18" t="e">
        <f t="shared" si="27"/>
        <v>#VALUE!</v>
      </c>
      <c r="L84" s="18" t="e">
        <f>VLOOKUP(F84,D5数据库!C:O,2,0)</f>
        <v>#N/A</v>
      </c>
      <c r="M84" s="18" t="e">
        <f>VLOOKUP(F84,D5数据库!C:O,3,0)</f>
        <v>#N/A</v>
      </c>
      <c r="N84" s="19" t="e">
        <f t="shared" si="19"/>
        <v>#VALUE!</v>
      </c>
      <c r="O84" s="18" t="e">
        <f>VLOOKUP(F84,D5数据库!C:O,4,0)</f>
        <v>#N/A</v>
      </c>
      <c r="P84" s="18" t="e">
        <f>VLOOKUP(F84,D5数据库!C:O,5,0)</f>
        <v>#N/A</v>
      </c>
      <c r="Q84" s="18"/>
      <c r="R84" s="18" t="e">
        <f>VLOOKUP(F84,D5数据库!C:O,6,0)</f>
        <v>#N/A</v>
      </c>
      <c r="S84" s="18" t="e">
        <f>VLOOKUP(F84,D5数据库!C:O,7,0)</f>
        <v>#N/A</v>
      </c>
      <c r="T84" s="19" t="e">
        <f t="shared" si="18"/>
        <v>#VALUE!</v>
      </c>
      <c r="U84" s="18" t="e">
        <f>VLOOKUP(F84,D5数据库!C:K,8,0)</f>
        <v>#N/A</v>
      </c>
      <c r="V84" s="18" t="e">
        <f>VLOOKUP(F84,D5数据库!C:O,9,0)</f>
        <v>#N/A</v>
      </c>
      <c r="W84" s="18"/>
      <c r="X84" s="18" t="e">
        <f>VLOOKUP(F84,D5数据库!C:O,10,0)</f>
        <v>#N/A</v>
      </c>
      <c r="Y84" s="18" t="e">
        <f>VLOOKUP(F84,D5数据库!C:O,11,0)</f>
        <v>#N/A</v>
      </c>
      <c r="Z84" s="19">
        <f t="shared" si="20"/>
        <v>0</v>
      </c>
      <c r="AA84" s="18" t="e">
        <f>VLOOKUP(F84,D5数据库!C:O,12,0)</f>
        <v>#N/A</v>
      </c>
      <c r="AB84" s="18" t="e">
        <f>VLOOKUP(F84,D5数据库!C:O,13,0)</f>
        <v>#N/A</v>
      </c>
      <c r="AC84" s="18"/>
    </row>
    <row r="85" spans="1:29" x14ac:dyDescent="0.25">
      <c r="A85" s="22"/>
      <c r="B85" s="3"/>
      <c r="C85" s="3"/>
      <c r="D85" s="3"/>
      <c r="E85" s="18" t="e">
        <f t="shared" si="21"/>
        <v>#VALUE!</v>
      </c>
      <c r="F85" s="18" t="str">
        <f t="shared" si="22"/>
        <v/>
      </c>
      <c r="G85" s="18" t="e">
        <f t="shared" si="23"/>
        <v>#VALUE!</v>
      </c>
      <c r="H85" s="18" t="e">
        <f t="shared" si="24"/>
        <v>#VALUE!</v>
      </c>
      <c r="I85" s="18" t="str">
        <f t="shared" si="25"/>
        <v/>
      </c>
      <c r="J85" s="18" t="e">
        <f t="shared" si="26"/>
        <v>#VALUE!</v>
      </c>
      <c r="K85" s="18" t="e">
        <f t="shared" si="27"/>
        <v>#VALUE!</v>
      </c>
      <c r="L85" s="18" t="e">
        <f>VLOOKUP(F85,D5数据库!C:O,2,0)</f>
        <v>#N/A</v>
      </c>
      <c r="M85" s="18" t="e">
        <f>VLOOKUP(F85,D5数据库!C:O,3,0)</f>
        <v>#N/A</v>
      </c>
      <c r="N85" s="19" t="e">
        <f t="shared" si="19"/>
        <v>#VALUE!</v>
      </c>
      <c r="O85" s="18" t="e">
        <f>VLOOKUP(F85,D5数据库!C:O,4,0)</f>
        <v>#N/A</v>
      </c>
      <c r="P85" s="18" t="e">
        <f>VLOOKUP(F85,D5数据库!C:O,5,0)</f>
        <v>#N/A</v>
      </c>
      <c r="Q85" s="18"/>
      <c r="R85" s="18" t="e">
        <f>VLOOKUP(F85,D5数据库!C:O,6,0)</f>
        <v>#N/A</v>
      </c>
      <c r="S85" s="18" t="e">
        <f>VLOOKUP(F85,D5数据库!C:O,7,0)</f>
        <v>#N/A</v>
      </c>
      <c r="T85" s="19" t="e">
        <f t="shared" si="18"/>
        <v>#VALUE!</v>
      </c>
      <c r="U85" s="18" t="e">
        <f>VLOOKUP(F85,D5数据库!C:K,8,0)</f>
        <v>#N/A</v>
      </c>
      <c r="V85" s="18" t="e">
        <f>VLOOKUP(F85,D5数据库!C:O,9,0)</f>
        <v>#N/A</v>
      </c>
      <c r="W85" s="18"/>
      <c r="X85" s="18" t="e">
        <f>VLOOKUP(F85,D5数据库!C:O,10,0)</f>
        <v>#N/A</v>
      </c>
      <c r="Y85" s="18" t="e">
        <f>VLOOKUP(F85,D5数据库!C:O,11,0)</f>
        <v>#N/A</v>
      </c>
      <c r="Z85" s="19">
        <f t="shared" si="20"/>
        <v>0</v>
      </c>
      <c r="AA85" s="18" t="e">
        <f>VLOOKUP(F85,D5数据库!C:O,12,0)</f>
        <v>#N/A</v>
      </c>
      <c r="AB85" s="18" t="e">
        <f>VLOOKUP(F85,D5数据库!C:O,13,0)</f>
        <v>#N/A</v>
      </c>
      <c r="AC85" s="18"/>
    </row>
    <row r="86" spans="1:29" x14ac:dyDescent="0.25">
      <c r="A86" s="22"/>
      <c r="B86" s="3"/>
      <c r="C86" s="3"/>
      <c r="D86" s="3"/>
      <c r="E86" s="18" t="e">
        <f t="shared" si="21"/>
        <v>#VALUE!</v>
      </c>
      <c r="F86" s="18" t="str">
        <f t="shared" si="22"/>
        <v/>
      </c>
      <c r="G86" s="18" t="e">
        <f t="shared" si="23"/>
        <v>#VALUE!</v>
      </c>
      <c r="H86" s="18" t="e">
        <f t="shared" si="24"/>
        <v>#VALUE!</v>
      </c>
      <c r="I86" s="18" t="str">
        <f t="shared" si="25"/>
        <v/>
      </c>
      <c r="J86" s="18" t="e">
        <f t="shared" si="26"/>
        <v>#VALUE!</v>
      </c>
      <c r="K86" s="18" t="e">
        <f t="shared" si="27"/>
        <v>#VALUE!</v>
      </c>
      <c r="L86" s="18" t="e">
        <f>VLOOKUP(F86,D5数据库!C:O,2,0)</f>
        <v>#N/A</v>
      </c>
      <c r="M86" s="18" t="e">
        <f>VLOOKUP(F86,D5数据库!C:O,3,0)</f>
        <v>#N/A</v>
      </c>
      <c r="N86" s="19" t="e">
        <f t="shared" si="19"/>
        <v>#VALUE!</v>
      </c>
      <c r="O86" s="18" t="e">
        <f>VLOOKUP(F86,D5数据库!C:O,4,0)</f>
        <v>#N/A</v>
      </c>
      <c r="P86" s="18" t="e">
        <f>VLOOKUP(F86,D5数据库!C:O,5,0)</f>
        <v>#N/A</v>
      </c>
      <c r="Q86" s="18"/>
      <c r="R86" s="18" t="e">
        <f>VLOOKUP(F86,D5数据库!C:O,6,0)</f>
        <v>#N/A</v>
      </c>
      <c r="S86" s="18" t="e">
        <f>VLOOKUP(F86,D5数据库!C:O,7,0)</f>
        <v>#N/A</v>
      </c>
      <c r="T86" s="19" t="e">
        <f t="shared" si="18"/>
        <v>#VALUE!</v>
      </c>
      <c r="U86" s="18" t="e">
        <f>VLOOKUP(F86,D5数据库!C:K,8,0)</f>
        <v>#N/A</v>
      </c>
      <c r="V86" s="18" t="e">
        <f>VLOOKUP(F86,D5数据库!C:O,9,0)</f>
        <v>#N/A</v>
      </c>
      <c r="W86" s="18"/>
      <c r="X86" s="18" t="e">
        <f>VLOOKUP(F86,D5数据库!C:O,10,0)</f>
        <v>#N/A</v>
      </c>
      <c r="Y86" s="18" t="e">
        <f>VLOOKUP(F86,D5数据库!C:O,11,0)</f>
        <v>#N/A</v>
      </c>
      <c r="Z86" s="19">
        <f t="shared" si="20"/>
        <v>0</v>
      </c>
      <c r="AA86" s="18" t="e">
        <f>VLOOKUP(F86,D5数据库!C:O,12,0)</f>
        <v>#N/A</v>
      </c>
      <c r="AB86" s="18" t="e">
        <f>VLOOKUP(F86,D5数据库!C:O,13,0)</f>
        <v>#N/A</v>
      </c>
      <c r="AC86" s="18"/>
    </row>
    <row r="87" spans="1:29" x14ac:dyDescent="0.25">
      <c r="A87" s="22"/>
      <c r="B87" s="3"/>
      <c r="C87" s="3"/>
      <c r="D87" s="3"/>
      <c r="E87" s="18" t="e">
        <f t="shared" si="21"/>
        <v>#VALUE!</v>
      </c>
      <c r="F87" s="18" t="str">
        <f t="shared" si="22"/>
        <v/>
      </c>
      <c r="G87" s="18" t="e">
        <f t="shared" si="23"/>
        <v>#VALUE!</v>
      </c>
      <c r="H87" s="18" t="e">
        <f t="shared" si="24"/>
        <v>#VALUE!</v>
      </c>
      <c r="I87" s="18" t="str">
        <f t="shared" si="25"/>
        <v/>
      </c>
      <c r="J87" s="18" t="e">
        <f t="shared" si="26"/>
        <v>#VALUE!</v>
      </c>
      <c r="K87" s="18" t="e">
        <f t="shared" si="27"/>
        <v>#VALUE!</v>
      </c>
      <c r="L87" s="18" t="e">
        <f>VLOOKUP(F87,D5数据库!C:O,2,0)</f>
        <v>#N/A</v>
      </c>
      <c r="M87" s="18" t="e">
        <f>VLOOKUP(F87,D5数据库!C:O,3,0)</f>
        <v>#N/A</v>
      </c>
      <c r="N87" s="19" t="e">
        <f t="shared" si="19"/>
        <v>#VALUE!</v>
      </c>
      <c r="O87" s="18" t="e">
        <f>VLOOKUP(F87,D5数据库!C:O,4,0)</f>
        <v>#N/A</v>
      </c>
      <c r="P87" s="18" t="e">
        <f>VLOOKUP(F87,D5数据库!C:O,5,0)</f>
        <v>#N/A</v>
      </c>
      <c r="Q87" s="18"/>
      <c r="R87" s="18" t="e">
        <f>VLOOKUP(F87,D5数据库!C:O,6,0)</f>
        <v>#N/A</v>
      </c>
      <c r="S87" s="18" t="e">
        <f>VLOOKUP(F87,D5数据库!C:O,7,0)</f>
        <v>#N/A</v>
      </c>
      <c r="T87" s="19" t="e">
        <f t="shared" si="18"/>
        <v>#VALUE!</v>
      </c>
      <c r="U87" s="18" t="e">
        <f>VLOOKUP(F87,D5数据库!C:K,8,0)</f>
        <v>#N/A</v>
      </c>
      <c r="V87" s="18" t="e">
        <f>VLOOKUP(F87,D5数据库!C:O,9,0)</f>
        <v>#N/A</v>
      </c>
      <c r="W87" s="18"/>
      <c r="X87" s="18" t="e">
        <f>VLOOKUP(F87,D5数据库!C:O,10,0)</f>
        <v>#N/A</v>
      </c>
      <c r="Y87" s="18" t="e">
        <f>VLOOKUP(F87,D5数据库!C:O,11,0)</f>
        <v>#N/A</v>
      </c>
      <c r="Z87" s="19">
        <f t="shared" si="20"/>
        <v>0</v>
      </c>
      <c r="AA87" s="18" t="e">
        <f>VLOOKUP(F87,D5数据库!C:O,12,0)</f>
        <v>#N/A</v>
      </c>
      <c r="AB87" s="18" t="e">
        <f>VLOOKUP(F87,D5数据库!C:O,13,0)</f>
        <v>#N/A</v>
      </c>
      <c r="AC87" s="18"/>
    </row>
    <row r="88" spans="1:29" x14ac:dyDescent="0.25">
      <c r="A88" s="22"/>
      <c r="B88" s="3"/>
      <c r="C88" s="3"/>
      <c r="D88" s="3"/>
      <c r="E88" s="18" t="e">
        <f t="shared" si="21"/>
        <v>#VALUE!</v>
      </c>
      <c r="F88" s="18" t="str">
        <f t="shared" si="22"/>
        <v/>
      </c>
      <c r="G88" s="18" t="e">
        <f t="shared" si="23"/>
        <v>#VALUE!</v>
      </c>
      <c r="H88" s="18" t="e">
        <f t="shared" si="24"/>
        <v>#VALUE!</v>
      </c>
      <c r="I88" s="18" t="str">
        <f t="shared" si="25"/>
        <v/>
      </c>
      <c r="J88" s="18" t="e">
        <f t="shared" si="26"/>
        <v>#VALUE!</v>
      </c>
      <c r="K88" s="18" t="e">
        <f t="shared" si="27"/>
        <v>#VALUE!</v>
      </c>
      <c r="L88" s="18" t="e">
        <f>VLOOKUP(F88,D5数据库!C:O,2,0)</f>
        <v>#N/A</v>
      </c>
      <c r="M88" s="18" t="e">
        <f>VLOOKUP(F88,D5数据库!C:O,3,0)</f>
        <v>#N/A</v>
      </c>
      <c r="N88" s="19" t="e">
        <f t="shared" si="19"/>
        <v>#VALUE!</v>
      </c>
      <c r="O88" s="18" t="e">
        <f>VLOOKUP(F88,D5数据库!C:O,4,0)</f>
        <v>#N/A</v>
      </c>
      <c r="P88" s="18" t="e">
        <f>VLOOKUP(F88,D5数据库!C:O,5,0)</f>
        <v>#N/A</v>
      </c>
      <c r="Q88" s="18"/>
      <c r="R88" s="18" t="e">
        <f>VLOOKUP(F88,D5数据库!C:O,6,0)</f>
        <v>#N/A</v>
      </c>
      <c r="S88" s="18" t="e">
        <f>VLOOKUP(F88,D5数据库!C:O,7,0)</f>
        <v>#N/A</v>
      </c>
      <c r="T88" s="19" t="e">
        <f t="shared" si="18"/>
        <v>#VALUE!</v>
      </c>
      <c r="U88" s="18" t="e">
        <f>VLOOKUP(F88,D5数据库!C:K,8,0)</f>
        <v>#N/A</v>
      </c>
      <c r="V88" s="18" t="e">
        <f>VLOOKUP(F88,D5数据库!C:O,9,0)</f>
        <v>#N/A</v>
      </c>
      <c r="W88" s="18"/>
      <c r="X88" s="18" t="e">
        <f>VLOOKUP(F88,D5数据库!C:O,10,0)</f>
        <v>#N/A</v>
      </c>
      <c r="Y88" s="18" t="e">
        <f>VLOOKUP(F88,D5数据库!C:O,11,0)</f>
        <v>#N/A</v>
      </c>
      <c r="Z88" s="19">
        <f t="shared" si="20"/>
        <v>0</v>
      </c>
      <c r="AA88" s="18" t="e">
        <f>VLOOKUP(F88,D5数据库!C:O,12,0)</f>
        <v>#N/A</v>
      </c>
      <c r="AB88" s="18" t="e">
        <f>VLOOKUP(F88,D5数据库!C:O,13,0)</f>
        <v>#N/A</v>
      </c>
      <c r="AC88" s="18"/>
    </row>
    <row r="89" spans="1:29" x14ac:dyDescent="0.25">
      <c r="A89" s="22"/>
      <c r="B89" s="3"/>
      <c r="C89" s="3"/>
      <c r="D89" s="3"/>
      <c r="E89" s="18" t="e">
        <f t="shared" si="21"/>
        <v>#VALUE!</v>
      </c>
      <c r="F89" s="18" t="str">
        <f t="shared" si="22"/>
        <v/>
      </c>
      <c r="G89" s="18" t="e">
        <f t="shared" si="23"/>
        <v>#VALUE!</v>
      </c>
      <c r="H89" s="18" t="e">
        <f t="shared" si="24"/>
        <v>#VALUE!</v>
      </c>
      <c r="I89" s="18" t="str">
        <f t="shared" si="25"/>
        <v/>
      </c>
      <c r="J89" s="18" t="e">
        <f t="shared" si="26"/>
        <v>#VALUE!</v>
      </c>
      <c r="K89" s="18" t="e">
        <f t="shared" si="27"/>
        <v>#VALUE!</v>
      </c>
      <c r="L89" s="18" t="e">
        <f>VLOOKUP(F89,D5数据库!C:O,2,0)</f>
        <v>#N/A</v>
      </c>
      <c r="M89" s="18" t="e">
        <f>VLOOKUP(F89,D5数据库!C:O,3,0)</f>
        <v>#N/A</v>
      </c>
      <c r="N89" s="19" t="e">
        <f t="shared" si="19"/>
        <v>#VALUE!</v>
      </c>
      <c r="O89" s="18" t="e">
        <f>VLOOKUP(F89,D5数据库!C:O,4,0)</f>
        <v>#N/A</v>
      </c>
      <c r="P89" s="18" t="e">
        <f>VLOOKUP(F89,D5数据库!C:O,5,0)</f>
        <v>#N/A</v>
      </c>
      <c r="Q89" s="18"/>
      <c r="R89" s="18" t="e">
        <f>VLOOKUP(F89,D5数据库!C:O,6,0)</f>
        <v>#N/A</v>
      </c>
      <c r="S89" s="18" t="e">
        <f>VLOOKUP(F89,D5数据库!C:O,7,0)</f>
        <v>#N/A</v>
      </c>
      <c r="T89" s="19" t="e">
        <f t="shared" si="18"/>
        <v>#VALUE!</v>
      </c>
      <c r="U89" s="18" t="e">
        <f>VLOOKUP(F89,D5数据库!C:K,8,0)</f>
        <v>#N/A</v>
      </c>
      <c r="V89" s="18" t="e">
        <f>VLOOKUP(F89,D5数据库!C:O,9,0)</f>
        <v>#N/A</v>
      </c>
      <c r="W89" s="18"/>
      <c r="X89" s="18" t="e">
        <f>VLOOKUP(F89,D5数据库!C:O,10,0)</f>
        <v>#N/A</v>
      </c>
      <c r="Y89" s="18" t="e">
        <f>VLOOKUP(F89,D5数据库!C:O,11,0)</f>
        <v>#N/A</v>
      </c>
      <c r="Z89" s="19">
        <f t="shared" si="20"/>
        <v>0</v>
      </c>
      <c r="AA89" s="18" t="e">
        <f>VLOOKUP(F89,D5数据库!C:O,12,0)</f>
        <v>#N/A</v>
      </c>
      <c r="AB89" s="18" t="e">
        <f>VLOOKUP(F89,D5数据库!C:O,13,0)</f>
        <v>#N/A</v>
      </c>
      <c r="AC89" s="18"/>
    </row>
    <row r="90" spans="1:29" x14ac:dyDescent="0.25">
      <c r="A90" s="22"/>
      <c r="B90" s="3"/>
      <c r="C90" s="3"/>
      <c r="D90" s="3"/>
      <c r="E90" s="18" t="e">
        <f t="shared" si="21"/>
        <v>#VALUE!</v>
      </c>
      <c r="F90" s="18" t="str">
        <f t="shared" si="22"/>
        <v/>
      </c>
      <c r="G90" s="18" t="e">
        <f t="shared" si="23"/>
        <v>#VALUE!</v>
      </c>
      <c r="H90" s="18" t="e">
        <f t="shared" si="24"/>
        <v>#VALUE!</v>
      </c>
      <c r="I90" s="18" t="str">
        <f t="shared" si="25"/>
        <v/>
      </c>
      <c r="J90" s="18" t="e">
        <f t="shared" si="26"/>
        <v>#VALUE!</v>
      </c>
      <c r="K90" s="18" t="e">
        <f t="shared" si="27"/>
        <v>#VALUE!</v>
      </c>
      <c r="L90" s="18" t="e">
        <f>VLOOKUP(F90,D5数据库!C:O,2,0)</f>
        <v>#N/A</v>
      </c>
      <c r="M90" s="18" t="e">
        <f>VLOOKUP(F90,D5数据库!C:O,3,0)</f>
        <v>#N/A</v>
      </c>
      <c r="N90" s="19" t="e">
        <f t="shared" si="19"/>
        <v>#VALUE!</v>
      </c>
      <c r="O90" s="18" t="e">
        <f>VLOOKUP(F90,D5数据库!C:O,4,0)</f>
        <v>#N/A</v>
      </c>
      <c r="P90" s="18" t="e">
        <f>VLOOKUP(F90,D5数据库!C:O,5,0)</f>
        <v>#N/A</v>
      </c>
      <c r="Q90" s="18"/>
      <c r="R90" s="18" t="e">
        <f>VLOOKUP(F90,D5数据库!C:O,6,0)</f>
        <v>#N/A</v>
      </c>
      <c r="S90" s="18" t="e">
        <f>VLOOKUP(F90,D5数据库!C:O,7,0)</f>
        <v>#N/A</v>
      </c>
      <c r="T90" s="19" t="e">
        <f t="shared" si="18"/>
        <v>#VALUE!</v>
      </c>
      <c r="U90" s="18" t="e">
        <f>VLOOKUP(F90,D5数据库!C:K,8,0)</f>
        <v>#N/A</v>
      </c>
      <c r="V90" s="18" t="e">
        <f>VLOOKUP(F90,D5数据库!C:O,9,0)</f>
        <v>#N/A</v>
      </c>
      <c r="W90" s="18"/>
      <c r="X90" s="18" t="e">
        <f>VLOOKUP(F90,D5数据库!C:O,10,0)</f>
        <v>#N/A</v>
      </c>
      <c r="Y90" s="18" t="e">
        <f>VLOOKUP(F90,D5数据库!C:O,11,0)</f>
        <v>#N/A</v>
      </c>
      <c r="Z90" s="19">
        <f t="shared" si="20"/>
        <v>0</v>
      </c>
      <c r="AA90" s="18" t="e">
        <f>VLOOKUP(F90,D5数据库!C:O,12,0)</f>
        <v>#N/A</v>
      </c>
      <c r="AB90" s="18" t="e">
        <f>VLOOKUP(F90,D5数据库!C:O,13,0)</f>
        <v>#N/A</v>
      </c>
      <c r="AC90" s="18"/>
    </row>
    <row r="91" spans="1:29" x14ac:dyDescent="0.25">
      <c r="A91" s="22"/>
      <c r="B91" s="3"/>
      <c r="C91" s="3"/>
      <c r="D91" s="3"/>
      <c r="E91" s="18" t="e">
        <f t="shared" si="21"/>
        <v>#VALUE!</v>
      </c>
      <c r="F91" s="18" t="str">
        <f t="shared" si="22"/>
        <v/>
      </c>
      <c r="G91" s="18" t="e">
        <f t="shared" si="23"/>
        <v>#VALUE!</v>
      </c>
      <c r="H91" s="18" t="e">
        <f t="shared" si="24"/>
        <v>#VALUE!</v>
      </c>
      <c r="I91" s="18" t="str">
        <f t="shared" si="25"/>
        <v/>
      </c>
      <c r="J91" s="18" t="e">
        <f t="shared" si="26"/>
        <v>#VALUE!</v>
      </c>
      <c r="K91" s="18" t="e">
        <f t="shared" si="27"/>
        <v>#VALUE!</v>
      </c>
      <c r="L91" s="18" t="e">
        <f>VLOOKUP(F91,D5数据库!C:O,2,0)</f>
        <v>#N/A</v>
      </c>
      <c r="M91" s="18" t="e">
        <f>VLOOKUP(F91,D5数据库!C:O,3,0)</f>
        <v>#N/A</v>
      </c>
      <c r="N91" s="19" t="e">
        <f t="shared" si="19"/>
        <v>#VALUE!</v>
      </c>
      <c r="O91" s="18" t="e">
        <f>VLOOKUP(F91,D5数据库!C:O,4,0)</f>
        <v>#N/A</v>
      </c>
      <c r="P91" s="18" t="e">
        <f>VLOOKUP(F91,D5数据库!C:O,5,0)</f>
        <v>#N/A</v>
      </c>
      <c r="Q91" s="18"/>
      <c r="R91" s="18" t="e">
        <f>VLOOKUP(F91,D5数据库!C:O,6,0)</f>
        <v>#N/A</v>
      </c>
      <c r="S91" s="18" t="e">
        <f>VLOOKUP(F91,D5数据库!C:O,7,0)</f>
        <v>#N/A</v>
      </c>
      <c r="T91" s="19" t="e">
        <f t="shared" si="18"/>
        <v>#VALUE!</v>
      </c>
      <c r="U91" s="18" t="e">
        <f>VLOOKUP(F91,D5数据库!C:K,8,0)</f>
        <v>#N/A</v>
      </c>
      <c r="V91" s="18" t="e">
        <f>VLOOKUP(F91,D5数据库!C:O,9,0)</f>
        <v>#N/A</v>
      </c>
      <c r="W91" s="18"/>
      <c r="X91" s="18" t="e">
        <f>VLOOKUP(F91,D5数据库!C:O,10,0)</f>
        <v>#N/A</v>
      </c>
      <c r="Y91" s="18" t="e">
        <f>VLOOKUP(F91,D5数据库!C:O,11,0)</f>
        <v>#N/A</v>
      </c>
      <c r="Z91" s="19">
        <f t="shared" si="20"/>
        <v>0</v>
      </c>
      <c r="AA91" s="18" t="e">
        <f>VLOOKUP(F91,D5数据库!C:O,12,0)</f>
        <v>#N/A</v>
      </c>
      <c r="AB91" s="18" t="e">
        <f>VLOOKUP(F91,D5数据库!C:O,13,0)</f>
        <v>#N/A</v>
      </c>
      <c r="AC91" s="18"/>
    </row>
    <row r="92" spans="1:29" x14ac:dyDescent="0.25">
      <c r="A92" s="22"/>
      <c r="B92" s="3"/>
      <c r="C92" s="3"/>
      <c r="D92" s="3"/>
      <c r="E92" s="18" t="e">
        <f t="shared" si="21"/>
        <v>#VALUE!</v>
      </c>
      <c r="F92" s="18" t="str">
        <f t="shared" si="22"/>
        <v/>
      </c>
      <c r="G92" s="18" t="e">
        <f t="shared" si="23"/>
        <v>#VALUE!</v>
      </c>
      <c r="H92" s="18" t="e">
        <f t="shared" si="24"/>
        <v>#VALUE!</v>
      </c>
      <c r="I92" s="18" t="str">
        <f t="shared" si="25"/>
        <v/>
      </c>
      <c r="J92" s="18" t="e">
        <f t="shared" si="26"/>
        <v>#VALUE!</v>
      </c>
      <c r="K92" s="18" t="e">
        <f t="shared" si="27"/>
        <v>#VALUE!</v>
      </c>
      <c r="L92" s="18" t="e">
        <f>VLOOKUP(F92,D5数据库!C:O,2,0)</f>
        <v>#N/A</v>
      </c>
      <c r="M92" s="18" t="e">
        <f>VLOOKUP(F92,D5数据库!C:O,3,0)</f>
        <v>#N/A</v>
      </c>
      <c r="N92" s="19" t="e">
        <f t="shared" si="19"/>
        <v>#VALUE!</v>
      </c>
      <c r="O92" s="18" t="e">
        <f>VLOOKUP(F92,D5数据库!C:O,4,0)</f>
        <v>#N/A</v>
      </c>
      <c r="P92" s="18" t="e">
        <f>VLOOKUP(F92,D5数据库!C:O,5,0)</f>
        <v>#N/A</v>
      </c>
      <c r="Q92" s="18"/>
      <c r="R92" s="18" t="e">
        <f>VLOOKUP(F92,D5数据库!C:O,6,0)</f>
        <v>#N/A</v>
      </c>
      <c r="S92" s="18" t="e">
        <f>VLOOKUP(F92,D5数据库!C:O,7,0)</f>
        <v>#N/A</v>
      </c>
      <c r="T92" s="19" t="e">
        <f t="shared" si="18"/>
        <v>#VALUE!</v>
      </c>
      <c r="U92" s="18" t="e">
        <f>VLOOKUP(F92,D5数据库!C:K,8,0)</f>
        <v>#N/A</v>
      </c>
      <c r="V92" s="18" t="e">
        <f>VLOOKUP(F92,D5数据库!C:O,9,0)</f>
        <v>#N/A</v>
      </c>
      <c r="W92" s="18"/>
      <c r="X92" s="18" t="e">
        <f>VLOOKUP(F92,D5数据库!C:O,10,0)</f>
        <v>#N/A</v>
      </c>
      <c r="Y92" s="18" t="e">
        <f>VLOOKUP(F92,D5数据库!C:O,11,0)</f>
        <v>#N/A</v>
      </c>
      <c r="Z92" s="19">
        <f t="shared" si="20"/>
        <v>0</v>
      </c>
      <c r="AA92" s="18" t="e">
        <f>VLOOKUP(F92,D5数据库!C:O,12,0)</f>
        <v>#N/A</v>
      </c>
      <c r="AB92" s="18" t="e">
        <f>VLOOKUP(F92,D5数据库!C:O,13,0)</f>
        <v>#N/A</v>
      </c>
      <c r="AC92" s="18"/>
    </row>
    <row r="93" spans="1:29" x14ac:dyDescent="0.25">
      <c r="A93" s="22"/>
      <c r="B93" s="3"/>
      <c r="C93" s="3"/>
      <c r="D93" s="3"/>
      <c r="E93" s="18" t="e">
        <f t="shared" si="21"/>
        <v>#VALUE!</v>
      </c>
      <c r="F93" s="18" t="str">
        <f t="shared" si="22"/>
        <v/>
      </c>
      <c r="G93" s="18" t="e">
        <f t="shared" si="23"/>
        <v>#VALUE!</v>
      </c>
      <c r="H93" s="18" t="e">
        <f t="shared" si="24"/>
        <v>#VALUE!</v>
      </c>
      <c r="I93" s="18" t="str">
        <f t="shared" si="25"/>
        <v/>
      </c>
      <c r="J93" s="18" t="e">
        <f t="shared" si="26"/>
        <v>#VALUE!</v>
      </c>
      <c r="K93" s="18" t="e">
        <f t="shared" si="27"/>
        <v>#VALUE!</v>
      </c>
      <c r="L93" s="18" t="e">
        <f>VLOOKUP(F93,D5数据库!C:O,2,0)</f>
        <v>#N/A</v>
      </c>
      <c r="M93" s="18" t="e">
        <f>VLOOKUP(F93,D5数据库!C:O,3,0)</f>
        <v>#N/A</v>
      </c>
      <c r="N93" s="19" t="e">
        <f t="shared" si="19"/>
        <v>#VALUE!</v>
      </c>
      <c r="O93" s="18" t="e">
        <f>VLOOKUP(F93,D5数据库!C:O,4,0)</f>
        <v>#N/A</v>
      </c>
      <c r="P93" s="18" t="e">
        <f>VLOOKUP(F93,D5数据库!C:O,5,0)</f>
        <v>#N/A</v>
      </c>
      <c r="Q93" s="18"/>
      <c r="R93" s="18" t="e">
        <f>VLOOKUP(F93,D5数据库!C:O,6,0)</f>
        <v>#N/A</v>
      </c>
      <c r="S93" s="18" t="e">
        <f>VLOOKUP(F93,D5数据库!C:O,7,0)</f>
        <v>#N/A</v>
      </c>
      <c r="T93" s="19" t="e">
        <f t="shared" si="18"/>
        <v>#VALUE!</v>
      </c>
      <c r="U93" s="18" t="e">
        <f>VLOOKUP(F93,D5数据库!C:K,8,0)</f>
        <v>#N/A</v>
      </c>
      <c r="V93" s="18" t="e">
        <f>VLOOKUP(F93,D5数据库!C:O,9,0)</f>
        <v>#N/A</v>
      </c>
      <c r="W93" s="18"/>
      <c r="X93" s="18" t="e">
        <f>VLOOKUP(F93,D5数据库!C:O,10,0)</f>
        <v>#N/A</v>
      </c>
      <c r="Y93" s="18" t="e">
        <f>VLOOKUP(F93,D5数据库!C:O,11,0)</f>
        <v>#N/A</v>
      </c>
      <c r="Z93" s="19">
        <f t="shared" si="20"/>
        <v>0</v>
      </c>
      <c r="AA93" s="18" t="e">
        <f>VLOOKUP(F93,D5数据库!C:O,12,0)</f>
        <v>#N/A</v>
      </c>
      <c r="AB93" s="18" t="e">
        <f>VLOOKUP(F93,D5数据库!C:O,13,0)</f>
        <v>#N/A</v>
      </c>
      <c r="AC93" s="18"/>
    </row>
    <row r="94" spans="1:29" x14ac:dyDescent="0.25">
      <c r="A94" s="22"/>
      <c r="B94" s="3"/>
      <c r="C94" s="3"/>
      <c r="D94" s="3"/>
      <c r="E94" s="18" t="e">
        <f t="shared" si="21"/>
        <v>#VALUE!</v>
      </c>
      <c r="F94" s="18" t="str">
        <f t="shared" si="22"/>
        <v/>
      </c>
      <c r="G94" s="18" t="e">
        <f t="shared" si="23"/>
        <v>#VALUE!</v>
      </c>
      <c r="H94" s="18" t="e">
        <f t="shared" si="24"/>
        <v>#VALUE!</v>
      </c>
      <c r="I94" s="18" t="str">
        <f t="shared" si="25"/>
        <v/>
      </c>
      <c r="J94" s="18" t="e">
        <f t="shared" si="26"/>
        <v>#VALUE!</v>
      </c>
      <c r="K94" s="18" t="e">
        <f t="shared" si="27"/>
        <v>#VALUE!</v>
      </c>
      <c r="L94" s="18" t="e">
        <f>VLOOKUP(F94,D5数据库!C:O,2,0)</f>
        <v>#N/A</v>
      </c>
      <c r="M94" s="18" t="e">
        <f>VLOOKUP(F94,D5数据库!C:O,3,0)</f>
        <v>#N/A</v>
      </c>
      <c r="N94" s="19" t="e">
        <f t="shared" si="19"/>
        <v>#VALUE!</v>
      </c>
      <c r="O94" s="18" t="e">
        <f>VLOOKUP(F94,D5数据库!C:O,4,0)</f>
        <v>#N/A</v>
      </c>
      <c r="P94" s="18" t="e">
        <f>VLOOKUP(F94,D5数据库!C:O,5,0)</f>
        <v>#N/A</v>
      </c>
      <c r="Q94" s="18"/>
      <c r="R94" s="18" t="e">
        <f>VLOOKUP(F94,D5数据库!C:O,6,0)</f>
        <v>#N/A</v>
      </c>
      <c r="S94" s="18" t="e">
        <f>VLOOKUP(F94,D5数据库!C:O,7,0)</f>
        <v>#N/A</v>
      </c>
      <c r="T94" s="19" t="e">
        <f t="shared" si="18"/>
        <v>#VALUE!</v>
      </c>
      <c r="U94" s="18" t="e">
        <f>VLOOKUP(F94,D5数据库!C:K,8,0)</f>
        <v>#N/A</v>
      </c>
      <c r="V94" s="18" t="e">
        <f>VLOOKUP(F94,D5数据库!C:O,9,0)</f>
        <v>#N/A</v>
      </c>
      <c r="W94" s="18"/>
      <c r="X94" s="18" t="e">
        <f>VLOOKUP(F94,D5数据库!C:O,10,0)</f>
        <v>#N/A</v>
      </c>
      <c r="Y94" s="18" t="e">
        <f>VLOOKUP(F94,D5数据库!C:O,11,0)</f>
        <v>#N/A</v>
      </c>
      <c r="Z94" s="19">
        <f t="shared" si="20"/>
        <v>0</v>
      </c>
      <c r="AA94" s="18" t="e">
        <f>VLOOKUP(F94,D5数据库!C:O,12,0)</f>
        <v>#N/A</v>
      </c>
      <c r="AB94" s="18" t="e">
        <f>VLOOKUP(F94,D5数据库!C:O,13,0)</f>
        <v>#N/A</v>
      </c>
      <c r="AC94" s="18"/>
    </row>
    <row r="95" spans="1:29" x14ac:dyDescent="0.25">
      <c r="A95" s="22"/>
      <c r="B95" s="3"/>
      <c r="C95" s="3"/>
      <c r="D95" s="3"/>
      <c r="E95" s="18" t="e">
        <f t="shared" si="21"/>
        <v>#VALUE!</v>
      </c>
      <c r="F95" s="18" t="str">
        <f t="shared" si="22"/>
        <v/>
      </c>
      <c r="G95" s="18" t="e">
        <f t="shared" si="23"/>
        <v>#VALUE!</v>
      </c>
      <c r="H95" s="18" t="e">
        <f t="shared" si="24"/>
        <v>#VALUE!</v>
      </c>
      <c r="I95" s="18" t="str">
        <f t="shared" si="25"/>
        <v/>
      </c>
      <c r="J95" s="18" t="e">
        <f t="shared" si="26"/>
        <v>#VALUE!</v>
      </c>
      <c r="K95" s="18" t="e">
        <f t="shared" si="27"/>
        <v>#VALUE!</v>
      </c>
      <c r="L95" s="18" t="e">
        <f>VLOOKUP(F95,D5数据库!C:O,2,0)</f>
        <v>#N/A</v>
      </c>
      <c r="M95" s="18" t="e">
        <f>VLOOKUP(F95,D5数据库!C:O,3,0)</f>
        <v>#N/A</v>
      </c>
      <c r="N95" s="19" t="e">
        <f t="shared" si="19"/>
        <v>#VALUE!</v>
      </c>
      <c r="O95" s="18" t="e">
        <f>VLOOKUP(F95,D5数据库!C:O,4,0)</f>
        <v>#N/A</v>
      </c>
      <c r="P95" s="18" t="e">
        <f>VLOOKUP(F95,D5数据库!C:O,5,0)</f>
        <v>#N/A</v>
      </c>
      <c r="Q95" s="18"/>
      <c r="R95" s="18" t="e">
        <f>VLOOKUP(F95,D5数据库!C:O,6,0)</f>
        <v>#N/A</v>
      </c>
      <c r="S95" s="18" t="e">
        <f>VLOOKUP(F95,D5数据库!C:O,7,0)</f>
        <v>#N/A</v>
      </c>
      <c r="T95" s="19" t="e">
        <f t="shared" si="18"/>
        <v>#VALUE!</v>
      </c>
      <c r="U95" s="18" t="e">
        <f>VLOOKUP(F95,D5数据库!C:K,8,0)</f>
        <v>#N/A</v>
      </c>
      <c r="V95" s="18" t="e">
        <f>VLOOKUP(F95,D5数据库!C:O,9,0)</f>
        <v>#N/A</v>
      </c>
      <c r="W95" s="18"/>
      <c r="X95" s="18" t="e">
        <f>VLOOKUP(F95,D5数据库!C:O,10,0)</f>
        <v>#N/A</v>
      </c>
      <c r="Y95" s="18" t="e">
        <f>VLOOKUP(F95,D5数据库!C:O,11,0)</f>
        <v>#N/A</v>
      </c>
      <c r="Z95" s="19">
        <f t="shared" si="20"/>
        <v>0</v>
      </c>
      <c r="AA95" s="18" t="e">
        <f>VLOOKUP(F95,D5数据库!C:O,12,0)</f>
        <v>#N/A</v>
      </c>
      <c r="AB95" s="18" t="e">
        <f>VLOOKUP(F95,D5数据库!C:O,13,0)</f>
        <v>#N/A</v>
      </c>
      <c r="AC95" s="18"/>
    </row>
    <row r="96" spans="1:29" x14ac:dyDescent="0.25">
      <c r="A96" s="22"/>
      <c r="B96" s="3"/>
      <c r="C96" s="3"/>
      <c r="D96" s="3"/>
      <c r="E96" s="18" t="e">
        <f t="shared" si="21"/>
        <v>#VALUE!</v>
      </c>
      <c r="F96" s="18" t="str">
        <f t="shared" si="22"/>
        <v/>
      </c>
      <c r="G96" s="18" t="e">
        <f t="shared" si="23"/>
        <v>#VALUE!</v>
      </c>
      <c r="H96" s="18" t="e">
        <f t="shared" si="24"/>
        <v>#VALUE!</v>
      </c>
      <c r="I96" s="18" t="str">
        <f t="shared" si="25"/>
        <v/>
      </c>
      <c r="J96" s="18" t="e">
        <f t="shared" si="26"/>
        <v>#VALUE!</v>
      </c>
      <c r="K96" s="18" t="e">
        <f t="shared" si="27"/>
        <v>#VALUE!</v>
      </c>
      <c r="L96" s="18" t="e">
        <f>VLOOKUP(F96,D5数据库!C:O,2,0)</f>
        <v>#N/A</v>
      </c>
      <c r="M96" s="18" t="e">
        <f>VLOOKUP(F96,D5数据库!C:O,3,0)</f>
        <v>#N/A</v>
      </c>
      <c r="N96" s="19" t="e">
        <f t="shared" si="19"/>
        <v>#VALUE!</v>
      </c>
      <c r="O96" s="18" t="e">
        <f>VLOOKUP(F96,D5数据库!C:O,4,0)</f>
        <v>#N/A</v>
      </c>
      <c r="P96" s="18" t="e">
        <f>VLOOKUP(F96,D5数据库!C:O,5,0)</f>
        <v>#N/A</v>
      </c>
      <c r="Q96" s="18"/>
      <c r="R96" s="18" t="e">
        <f>VLOOKUP(F96,D5数据库!C:O,6,0)</f>
        <v>#N/A</v>
      </c>
      <c r="S96" s="18" t="e">
        <f>VLOOKUP(F96,D5数据库!C:O,7,0)</f>
        <v>#N/A</v>
      </c>
      <c r="T96" s="19" t="e">
        <f t="shared" si="18"/>
        <v>#VALUE!</v>
      </c>
      <c r="U96" s="18" t="e">
        <f>VLOOKUP(F96,D5数据库!C:K,8,0)</f>
        <v>#N/A</v>
      </c>
      <c r="V96" s="18" t="e">
        <f>VLOOKUP(F96,D5数据库!C:O,9,0)</f>
        <v>#N/A</v>
      </c>
      <c r="W96" s="18"/>
      <c r="X96" s="18" t="e">
        <f>VLOOKUP(F96,D5数据库!C:O,10,0)</f>
        <v>#N/A</v>
      </c>
      <c r="Y96" s="18" t="e">
        <f>VLOOKUP(F96,D5数据库!C:O,11,0)</f>
        <v>#N/A</v>
      </c>
      <c r="Z96" s="19">
        <f t="shared" si="20"/>
        <v>0</v>
      </c>
      <c r="AA96" s="18" t="e">
        <f>VLOOKUP(F96,D5数据库!C:O,12,0)</f>
        <v>#N/A</v>
      </c>
      <c r="AB96" s="18" t="e">
        <f>VLOOKUP(F96,D5数据库!C:O,13,0)</f>
        <v>#N/A</v>
      </c>
      <c r="AC96" s="18"/>
    </row>
    <row r="97" spans="1:29" x14ac:dyDescent="0.25">
      <c r="A97" s="22"/>
      <c r="B97" s="3"/>
      <c r="C97" s="3"/>
      <c r="D97" s="3"/>
      <c r="E97" s="18" t="e">
        <f t="shared" si="21"/>
        <v>#VALUE!</v>
      </c>
      <c r="F97" s="18" t="str">
        <f t="shared" si="22"/>
        <v/>
      </c>
      <c r="G97" s="18" t="e">
        <f t="shared" si="23"/>
        <v>#VALUE!</v>
      </c>
      <c r="H97" s="18" t="e">
        <f t="shared" si="24"/>
        <v>#VALUE!</v>
      </c>
      <c r="I97" s="18" t="str">
        <f t="shared" si="25"/>
        <v/>
      </c>
      <c r="J97" s="18" t="e">
        <f t="shared" si="26"/>
        <v>#VALUE!</v>
      </c>
      <c r="K97" s="18" t="e">
        <f t="shared" si="27"/>
        <v>#VALUE!</v>
      </c>
      <c r="L97" s="18" t="e">
        <f>VLOOKUP(F97,D5数据库!C:O,2,0)</f>
        <v>#N/A</v>
      </c>
      <c r="M97" s="18" t="e">
        <f>VLOOKUP(F97,D5数据库!C:O,3,0)</f>
        <v>#N/A</v>
      </c>
      <c r="N97" s="19" t="e">
        <f t="shared" si="19"/>
        <v>#VALUE!</v>
      </c>
      <c r="O97" s="18" t="e">
        <f>VLOOKUP(F97,D5数据库!C:O,4,0)</f>
        <v>#N/A</v>
      </c>
      <c r="P97" s="18" t="e">
        <f>VLOOKUP(F97,D5数据库!C:O,5,0)</f>
        <v>#N/A</v>
      </c>
      <c r="Q97" s="18"/>
      <c r="R97" s="18" t="e">
        <f>VLOOKUP(F97,D5数据库!C:O,6,0)</f>
        <v>#N/A</v>
      </c>
      <c r="S97" s="18" t="e">
        <f>VLOOKUP(F97,D5数据库!C:O,7,0)</f>
        <v>#N/A</v>
      </c>
      <c r="T97" s="19" t="e">
        <f t="shared" si="18"/>
        <v>#VALUE!</v>
      </c>
      <c r="U97" s="18" t="e">
        <f>VLOOKUP(F97,D5数据库!C:K,8,0)</f>
        <v>#N/A</v>
      </c>
      <c r="V97" s="18" t="e">
        <f>VLOOKUP(F97,D5数据库!C:O,9,0)</f>
        <v>#N/A</v>
      </c>
      <c r="W97" s="18"/>
      <c r="X97" s="18" t="e">
        <f>VLOOKUP(F97,D5数据库!C:O,10,0)</f>
        <v>#N/A</v>
      </c>
      <c r="Y97" s="18" t="e">
        <f>VLOOKUP(F97,D5数据库!C:O,11,0)</f>
        <v>#N/A</v>
      </c>
      <c r="Z97" s="19">
        <f t="shared" si="20"/>
        <v>0</v>
      </c>
      <c r="AA97" s="18" t="e">
        <f>VLOOKUP(F97,D5数据库!C:O,12,0)</f>
        <v>#N/A</v>
      </c>
      <c r="AB97" s="18" t="e">
        <f>VLOOKUP(F97,D5数据库!C:O,13,0)</f>
        <v>#N/A</v>
      </c>
      <c r="AC97" s="18"/>
    </row>
    <row r="98" spans="1:29" x14ac:dyDescent="0.25">
      <c r="A98" s="22"/>
      <c r="B98" s="3"/>
      <c r="C98" s="3"/>
      <c r="D98" s="3"/>
      <c r="E98" s="18" t="e">
        <f t="shared" si="21"/>
        <v>#VALUE!</v>
      </c>
      <c r="F98" s="18" t="str">
        <f t="shared" si="22"/>
        <v/>
      </c>
      <c r="G98" s="18" t="e">
        <f t="shared" si="23"/>
        <v>#VALUE!</v>
      </c>
      <c r="H98" s="18" t="e">
        <f t="shared" si="24"/>
        <v>#VALUE!</v>
      </c>
      <c r="I98" s="18" t="str">
        <f t="shared" si="25"/>
        <v/>
      </c>
      <c r="J98" s="18" t="e">
        <f t="shared" si="26"/>
        <v>#VALUE!</v>
      </c>
      <c r="K98" s="18" t="e">
        <f t="shared" si="27"/>
        <v>#VALUE!</v>
      </c>
      <c r="L98" s="18" t="e">
        <f>VLOOKUP(F98,D5数据库!C:O,2,0)</f>
        <v>#N/A</v>
      </c>
      <c r="M98" s="18" t="e">
        <f>VLOOKUP(F98,D5数据库!C:O,3,0)</f>
        <v>#N/A</v>
      </c>
      <c r="N98" s="19" t="e">
        <f t="shared" si="19"/>
        <v>#VALUE!</v>
      </c>
      <c r="O98" s="18" t="e">
        <f>VLOOKUP(F98,D5数据库!C:O,4,0)</f>
        <v>#N/A</v>
      </c>
      <c r="P98" s="18" t="e">
        <f>VLOOKUP(F98,D5数据库!C:O,5,0)</f>
        <v>#N/A</v>
      </c>
      <c r="Q98" s="18"/>
      <c r="R98" s="18" t="e">
        <f>VLOOKUP(F98,D5数据库!C:O,6,0)</f>
        <v>#N/A</v>
      </c>
      <c r="S98" s="18" t="e">
        <f>VLOOKUP(F98,D5数据库!C:O,7,0)</f>
        <v>#N/A</v>
      </c>
      <c r="T98" s="19" t="e">
        <f t="shared" si="18"/>
        <v>#VALUE!</v>
      </c>
      <c r="U98" s="18" t="e">
        <f>VLOOKUP(F98,D5数据库!C:K,8,0)</f>
        <v>#N/A</v>
      </c>
      <c r="V98" s="18" t="e">
        <f>VLOOKUP(F98,D5数据库!C:O,9,0)</f>
        <v>#N/A</v>
      </c>
      <c r="W98" s="18"/>
      <c r="X98" s="18" t="e">
        <f>VLOOKUP(F98,D5数据库!C:O,10,0)</f>
        <v>#N/A</v>
      </c>
      <c r="Y98" s="18" t="e">
        <f>VLOOKUP(F98,D5数据库!C:O,11,0)</f>
        <v>#N/A</v>
      </c>
      <c r="Z98" s="19">
        <f t="shared" si="20"/>
        <v>0</v>
      </c>
      <c r="AA98" s="18" t="e">
        <f>VLOOKUP(F98,D5数据库!C:O,12,0)</f>
        <v>#N/A</v>
      </c>
      <c r="AB98" s="18" t="e">
        <f>VLOOKUP(F98,D5数据库!C:O,13,0)</f>
        <v>#N/A</v>
      </c>
      <c r="AC98" s="18"/>
    </row>
    <row r="99" spans="1:29" x14ac:dyDescent="0.25">
      <c r="A99" s="22"/>
      <c r="B99" s="3"/>
      <c r="C99" s="3"/>
      <c r="D99" s="3"/>
      <c r="E99" s="18" t="e">
        <f t="shared" si="21"/>
        <v>#VALUE!</v>
      </c>
      <c r="F99" s="18" t="str">
        <f t="shared" si="22"/>
        <v/>
      </c>
      <c r="G99" s="18" t="e">
        <f t="shared" si="23"/>
        <v>#VALUE!</v>
      </c>
      <c r="H99" s="18" t="e">
        <f t="shared" si="24"/>
        <v>#VALUE!</v>
      </c>
      <c r="I99" s="18" t="str">
        <f t="shared" si="25"/>
        <v/>
      </c>
      <c r="J99" s="18" t="e">
        <f t="shared" si="26"/>
        <v>#VALUE!</v>
      </c>
      <c r="K99" s="18" t="e">
        <f t="shared" si="27"/>
        <v>#VALUE!</v>
      </c>
      <c r="L99" s="18" t="e">
        <f>VLOOKUP(F99,D5数据库!C:O,2,0)</f>
        <v>#N/A</v>
      </c>
      <c r="M99" s="18" t="e">
        <f>VLOOKUP(F99,D5数据库!C:O,3,0)</f>
        <v>#N/A</v>
      </c>
      <c r="N99" s="19" t="e">
        <f t="shared" si="19"/>
        <v>#VALUE!</v>
      </c>
      <c r="O99" s="18" t="e">
        <f>VLOOKUP(F99,D5数据库!C:O,4,0)</f>
        <v>#N/A</v>
      </c>
      <c r="P99" s="18" t="e">
        <f>VLOOKUP(F99,D5数据库!C:O,5,0)</f>
        <v>#N/A</v>
      </c>
      <c r="Q99" s="18"/>
      <c r="R99" s="18" t="e">
        <f>VLOOKUP(F99,D5数据库!C:O,6,0)</f>
        <v>#N/A</v>
      </c>
      <c r="S99" s="18" t="e">
        <f>VLOOKUP(F99,D5数据库!C:O,7,0)</f>
        <v>#N/A</v>
      </c>
      <c r="T99" s="19" t="e">
        <f t="shared" si="18"/>
        <v>#VALUE!</v>
      </c>
      <c r="U99" s="18" t="e">
        <f>VLOOKUP(F99,D5数据库!C:K,8,0)</f>
        <v>#N/A</v>
      </c>
      <c r="V99" s="18" t="e">
        <f>VLOOKUP(F99,D5数据库!C:O,9,0)</f>
        <v>#N/A</v>
      </c>
      <c r="W99" s="18"/>
      <c r="X99" s="18" t="e">
        <f>VLOOKUP(F99,D5数据库!C:O,10,0)</f>
        <v>#N/A</v>
      </c>
      <c r="Y99" s="18" t="e">
        <f>VLOOKUP(F99,D5数据库!C:O,11,0)</f>
        <v>#N/A</v>
      </c>
      <c r="Z99" s="19">
        <f t="shared" si="20"/>
        <v>0</v>
      </c>
      <c r="AA99" s="18" t="e">
        <f>VLOOKUP(F99,D5数据库!C:O,12,0)</f>
        <v>#N/A</v>
      </c>
      <c r="AB99" s="18" t="e">
        <f>VLOOKUP(F99,D5数据库!C:O,13,0)</f>
        <v>#N/A</v>
      </c>
      <c r="AC99" s="18"/>
    </row>
    <row r="100" spans="1:29" x14ac:dyDescent="0.25">
      <c r="A100" s="22"/>
      <c r="B100" s="3"/>
      <c r="C100" s="3"/>
      <c r="D100" s="3"/>
      <c r="E100" s="18" t="e">
        <f t="shared" si="21"/>
        <v>#VALUE!</v>
      </c>
      <c r="F100" s="18" t="str">
        <f t="shared" si="22"/>
        <v/>
      </c>
      <c r="G100" s="18" t="e">
        <f t="shared" si="23"/>
        <v>#VALUE!</v>
      </c>
      <c r="H100" s="18" t="e">
        <f t="shared" si="24"/>
        <v>#VALUE!</v>
      </c>
      <c r="I100" s="18" t="str">
        <f t="shared" si="25"/>
        <v/>
      </c>
      <c r="J100" s="18" t="e">
        <f t="shared" si="26"/>
        <v>#VALUE!</v>
      </c>
      <c r="K100" s="18" t="e">
        <f t="shared" si="27"/>
        <v>#VALUE!</v>
      </c>
      <c r="L100" s="18" t="e">
        <f>VLOOKUP(F100,D5数据库!C:O,2,0)</f>
        <v>#N/A</v>
      </c>
      <c r="M100" s="18" t="e">
        <f>VLOOKUP(F100,D5数据库!C:O,3,0)</f>
        <v>#N/A</v>
      </c>
      <c r="N100" s="19" t="e">
        <f t="shared" si="19"/>
        <v>#VALUE!</v>
      </c>
      <c r="O100" s="18" t="e">
        <f>VLOOKUP(F100,D5数据库!C:O,4,0)</f>
        <v>#N/A</v>
      </c>
      <c r="P100" s="18" t="e">
        <f>VLOOKUP(F100,D5数据库!C:O,5,0)</f>
        <v>#N/A</v>
      </c>
      <c r="Q100" s="18"/>
      <c r="R100" s="18" t="e">
        <f>VLOOKUP(F100,D5数据库!C:O,6,0)</f>
        <v>#N/A</v>
      </c>
      <c r="S100" s="18" t="e">
        <f>VLOOKUP(F100,D5数据库!C:O,7,0)</f>
        <v>#N/A</v>
      </c>
      <c r="T100" s="19" t="e">
        <f t="shared" si="18"/>
        <v>#VALUE!</v>
      </c>
      <c r="U100" s="18" t="e">
        <f>VLOOKUP(F100,D5数据库!C:K,8,0)</f>
        <v>#N/A</v>
      </c>
      <c r="V100" s="18" t="e">
        <f>VLOOKUP(F100,D5数据库!C:O,9,0)</f>
        <v>#N/A</v>
      </c>
      <c r="W100" s="18"/>
      <c r="X100" s="18" t="e">
        <f>VLOOKUP(F100,D5数据库!C:O,10,0)</f>
        <v>#N/A</v>
      </c>
      <c r="Y100" s="18" t="e">
        <f>VLOOKUP(F100,D5数据库!C:O,11,0)</f>
        <v>#N/A</v>
      </c>
      <c r="Z100" s="19">
        <f t="shared" si="20"/>
        <v>0</v>
      </c>
      <c r="AA100" s="18" t="e">
        <f>VLOOKUP(F100,D5数据库!C:O,12,0)</f>
        <v>#N/A</v>
      </c>
      <c r="AB100" s="18" t="e">
        <f>VLOOKUP(F100,D5数据库!C:O,13,0)</f>
        <v>#N/A</v>
      </c>
      <c r="AC100" s="18"/>
    </row>
  </sheetData>
  <sheetProtection algorithmName="SHA-512" hashValue="K2rKpc8adqFKEkLu/rO8QEuNUJoy95eiyWEeZBrJsoCWNbt5uOT/Suy3z6faf9ShIDT/lnZ61FtmbkRHXLHw3Q==" saltValue="0TRC+lO3HfttxmYfujpdE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pageSetup paperSize="9" orientation="portrait" copies="0" r:id="rId1"/>
  <ignoredErrors>
    <ignoredError sqref="E2:E7 F2:F7" 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1160-68F6-41B6-AA0F-A82ACE0DB751}">
  <sheetPr codeName="Sheet37"/>
  <dimension ref="A1:O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5.7265625" bestFit="1" customWidth="1"/>
    <col min="7" max="7" width="6.26953125" bestFit="1" customWidth="1"/>
    <col min="9" max="9" width="15.7265625" bestFit="1" customWidth="1"/>
  </cols>
  <sheetData>
    <row r="1" spans="1:15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76" t="s">
        <v>144</v>
      </c>
      <c r="I1" s="83"/>
      <c r="J1" s="83"/>
      <c r="K1" s="83"/>
      <c r="L1" s="84" t="s">
        <v>134</v>
      </c>
      <c r="M1" s="85"/>
      <c r="N1" s="85"/>
      <c r="O1" s="85"/>
    </row>
    <row r="2" spans="1:15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1" t="s">
        <v>3</v>
      </c>
      <c r="K2" s="1" t="s">
        <v>4</v>
      </c>
      <c r="L2" s="1" t="s">
        <v>12</v>
      </c>
      <c r="M2" s="1" t="s">
        <v>13</v>
      </c>
      <c r="N2" s="1" t="s">
        <v>3</v>
      </c>
      <c r="O2" s="1" t="s">
        <v>4</v>
      </c>
    </row>
    <row r="3" spans="1:15" ht="15.5" x14ac:dyDescent="0.25">
      <c r="A3" s="3" t="s">
        <v>143</v>
      </c>
      <c r="B3" s="3" t="s">
        <v>142</v>
      </c>
      <c r="C3" s="1" t="s">
        <v>6</v>
      </c>
      <c r="D3" s="1" t="s">
        <v>20</v>
      </c>
      <c r="E3" s="3" t="s">
        <v>119</v>
      </c>
      <c r="F3" s="1" t="s">
        <v>15</v>
      </c>
      <c r="G3" s="1" t="s">
        <v>7</v>
      </c>
      <c r="H3" s="3" t="s">
        <v>149</v>
      </c>
      <c r="I3" s="3" t="s">
        <v>145</v>
      </c>
      <c r="J3" s="1" t="s">
        <v>15</v>
      </c>
      <c r="K3" s="1" t="s">
        <v>7</v>
      </c>
      <c r="L3" s="3" t="s">
        <v>116</v>
      </c>
      <c r="M3" s="7" t="s">
        <v>139</v>
      </c>
      <c r="N3" s="1" t="s">
        <v>16</v>
      </c>
      <c r="O3" s="1" t="s">
        <v>7</v>
      </c>
    </row>
    <row r="4" spans="1:15" ht="15.5" x14ac:dyDescent="0.25">
      <c r="A4" s="3"/>
      <c r="B4" s="3"/>
      <c r="C4" s="1" t="s">
        <v>17</v>
      </c>
      <c r="D4" s="1" t="s">
        <v>20</v>
      </c>
      <c r="E4" s="9" t="s">
        <v>21</v>
      </c>
      <c r="F4" s="1" t="s">
        <v>15</v>
      </c>
      <c r="G4" s="1" t="s">
        <v>7</v>
      </c>
      <c r="H4" s="3" t="s">
        <v>149</v>
      </c>
      <c r="I4" s="3" t="s">
        <v>146</v>
      </c>
      <c r="J4" s="1" t="s">
        <v>15</v>
      </c>
      <c r="K4" s="1" t="s">
        <v>7</v>
      </c>
      <c r="L4" s="3" t="s">
        <v>116</v>
      </c>
      <c r="M4" s="7" t="s">
        <v>139</v>
      </c>
      <c r="N4" s="1" t="s">
        <v>16</v>
      </c>
      <c r="O4" s="1" t="s">
        <v>7</v>
      </c>
    </row>
    <row r="5" spans="1:15" ht="15.5" x14ac:dyDescent="0.25">
      <c r="A5" s="3"/>
      <c r="B5" s="3"/>
      <c r="C5" s="1" t="s">
        <v>8</v>
      </c>
      <c r="D5" s="1" t="s">
        <v>20</v>
      </c>
      <c r="E5" s="9" t="s">
        <v>22</v>
      </c>
      <c r="F5" s="1" t="s">
        <v>15</v>
      </c>
      <c r="G5" s="1" t="s">
        <v>7</v>
      </c>
      <c r="H5" s="3" t="s">
        <v>149</v>
      </c>
      <c r="I5" s="3" t="s">
        <v>147</v>
      </c>
      <c r="J5" s="1" t="s">
        <v>15</v>
      </c>
      <c r="K5" s="1" t="s">
        <v>7</v>
      </c>
      <c r="L5" s="3" t="s">
        <v>116</v>
      </c>
      <c r="M5" s="7" t="s">
        <v>139</v>
      </c>
      <c r="N5" s="1" t="s">
        <v>16</v>
      </c>
      <c r="O5" s="1" t="s">
        <v>7</v>
      </c>
    </row>
    <row r="6" spans="1:15" ht="15.5" x14ac:dyDescent="0.25">
      <c r="A6" s="3"/>
      <c r="B6" s="3"/>
      <c r="C6" s="1" t="s">
        <v>9</v>
      </c>
      <c r="D6" s="1" t="s">
        <v>20</v>
      </c>
      <c r="E6" s="10" t="s">
        <v>124</v>
      </c>
      <c r="F6" s="1" t="s">
        <v>15</v>
      </c>
      <c r="G6" s="1" t="s">
        <v>7</v>
      </c>
      <c r="H6" s="3" t="s">
        <v>149</v>
      </c>
      <c r="I6" s="3" t="s">
        <v>148</v>
      </c>
      <c r="J6" s="1" t="s">
        <v>15</v>
      </c>
      <c r="K6" s="1" t="s">
        <v>7</v>
      </c>
      <c r="L6" s="3" t="s">
        <v>116</v>
      </c>
      <c r="M6" s="7" t="s">
        <v>139</v>
      </c>
      <c r="N6" s="1" t="s">
        <v>16</v>
      </c>
      <c r="O6" s="1" t="s">
        <v>7</v>
      </c>
    </row>
  </sheetData>
  <sheetProtection algorithmName="SHA-512" hashValue="eZCdYF13kZjg18QwVQBUmbgJht6Uz0uGvglxFYr1efgrt15FZKjw2PJmCNRoKDQR+tvZ3f33sMz/DYvnIIuAjg==" saltValue="XxTacfTKXjMiwRXsh6imZQ==" spinCount="100000" sheet="1" objects="1" scenarios="1"/>
  <mergeCells count="3">
    <mergeCell ref="C1:G1"/>
    <mergeCell ref="H1:K1"/>
    <mergeCell ref="L1:O1"/>
  </mergeCells>
  <phoneticPr fontId="6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CAE7B-90F6-4C9F-B01B-2CC85D90677C}">
  <sheetPr codeName="Sheet38"/>
  <dimension ref="A1:T100"/>
  <sheetViews>
    <sheetView topLeftCell="B1" workbookViewId="0"/>
  </sheetViews>
  <sheetFormatPr defaultColWidth="8.7265625" defaultRowHeight="14" x14ac:dyDescent="0.25"/>
  <cols>
    <col min="1" max="1" width="16.90625" style="23" bestFit="1" customWidth="1"/>
    <col min="2" max="2" width="26.453125" style="49" bestFit="1" customWidth="1"/>
    <col min="3" max="4" width="8.7265625" style="23"/>
    <col min="5" max="5" width="8.90625" style="20" bestFit="1" customWidth="1"/>
    <col min="6" max="6" width="5.26953125" style="20" bestFit="1" customWidth="1"/>
    <col min="7" max="7" width="12.36328125" style="20" customWidth="1"/>
    <col min="8" max="8" width="11.453125" style="20" customWidth="1"/>
    <col min="9" max="9" width="16.90625" style="20" bestFit="1" customWidth="1"/>
    <col min="10" max="10" width="8.7265625" style="20"/>
    <col min="11" max="11" width="9.26953125" style="20" bestFit="1" customWidth="1"/>
    <col min="12" max="12" width="8.7265625" style="20"/>
    <col min="13" max="13" width="10.453125" style="20" customWidth="1"/>
    <col min="14" max="14" width="8.7265625" style="20"/>
    <col min="15" max="15" width="16.90625" style="20" bestFit="1" customWidth="1"/>
    <col min="16" max="16" width="8.7265625" style="20"/>
    <col min="17" max="17" width="8.90625" style="20" bestFit="1" customWidth="1"/>
    <col min="18" max="18" width="8.7265625" style="20"/>
    <col min="19" max="19" width="10.36328125" style="20" customWidth="1"/>
    <col min="20" max="20" width="8.7265625" style="20"/>
    <col min="21" max="16384" width="8.7265625" style="23"/>
  </cols>
  <sheetData>
    <row r="1" spans="1:20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136</v>
      </c>
      <c r="F1" s="18" t="s">
        <v>125</v>
      </c>
      <c r="G1" s="18" t="s">
        <v>150</v>
      </c>
      <c r="H1" s="18" t="s">
        <v>151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9" t="s">
        <v>79</v>
      </c>
      <c r="R1" s="18" t="s">
        <v>3</v>
      </c>
      <c r="S1" s="18" t="s">
        <v>160</v>
      </c>
      <c r="T1" s="18" t="s">
        <v>5</v>
      </c>
    </row>
    <row r="2" spans="1:20" x14ac:dyDescent="0.25">
      <c r="A2" s="22">
        <v>6</v>
      </c>
      <c r="B2" s="22" t="s">
        <v>1041</v>
      </c>
      <c r="C2" s="22">
        <v>2</v>
      </c>
      <c r="D2" s="22" t="s">
        <v>503</v>
      </c>
      <c r="E2" s="18">
        <f>VALUE(TRIM(MID(SUBSTITUTE($B2,"-",REPT(" ",99)),COLUMN(B2)*99-98,99)))</f>
        <v>1</v>
      </c>
      <c r="F2" s="18" t="str">
        <f t="shared" ref="F2:F7" si="0">TRIM(MID(SUBSTITUTE($B2,"-",REPT(" ",99)),COLUMN(C2)*99-98,99))</f>
        <v>D</v>
      </c>
      <c r="G2" s="18">
        <f>VALUE(TRIM(MID(SUBSTITUTE($B2,"-",REPT(" ",99)),COLUMN(D2)*99-98,99)))</f>
        <v>600</v>
      </c>
      <c r="H2" s="18">
        <f>VALUE(TRIM(MID(SUBSTITUTE($B2,"-",REPT(" ",99)),COLUMN(E2)*99-98,99)))</f>
        <v>750</v>
      </c>
      <c r="I2" s="18" t="str">
        <f>VLOOKUP(F2,D6数据库!C:O,2,0)</f>
        <v>槽钢</v>
      </c>
      <c r="J2" s="18" t="str">
        <f>VLOOKUP(F2,D6数据库!C:O,3,0)</f>
        <v>[25a</v>
      </c>
      <c r="K2" s="19">
        <f>(H2/1000)*C2</f>
        <v>1.5</v>
      </c>
      <c r="L2" s="18" t="str">
        <f>VLOOKUP(F2,D6数据库!C:O,4,0)</f>
        <v>m</v>
      </c>
      <c r="M2" s="18" t="str">
        <f>VLOOKUP(F2,D6数据库!C:O,5,0)</f>
        <v>Q235B</v>
      </c>
      <c r="N2" s="18"/>
      <c r="O2" s="18" t="str">
        <f>VLOOKUP(F2,D6数据库!C:O,6,0)</f>
        <v>槽钢</v>
      </c>
      <c r="P2" s="18" t="str">
        <f>VLOOKUP(F2,D6数据库!C:O,7,0)</f>
        <v>[20a</v>
      </c>
      <c r="Q2" s="19">
        <f>((G2/1000)^2+(G2/1000)^2)^0.5*C2</f>
        <v>1.697056274847714</v>
      </c>
      <c r="R2" s="18" t="str">
        <f>VLOOKUP(F2,D6数据库!C:K,8,0)</f>
        <v>m</v>
      </c>
      <c r="S2" s="18" t="str">
        <f>VLOOKUP(F2,D6数据库!C:O,9,0)</f>
        <v>Q235B</v>
      </c>
      <c r="T2" s="18"/>
    </row>
    <row r="3" spans="1:20" x14ac:dyDescent="0.25">
      <c r="A3" s="22"/>
      <c r="B3" s="22"/>
      <c r="C3" s="22"/>
      <c r="D3" s="22"/>
      <c r="E3" s="18" t="e">
        <f t="shared" ref="E3:E7" si="1">VALUE(TRIM(MID(SUBSTITUTE($B3,"-",REPT(" ",99)),COLUMN(B3)*99-98,99)))</f>
        <v>#VALUE!</v>
      </c>
      <c r="F3" s="18" t="str">
        <f t="shared" si="0"/>
        <v/>
      </c>
      <c r="G3" s="18" t="e">
        <f t="shared" ref="G3:H7" si="2">VALUE(TRIM(MID(SUBSTITUTE($B3,"-",REPT(" ",99)),COLUMN(D3)*99-98,99)))</f>
        <v>#VALUE!</v>
      </c>
      <c r="H3" s="18" t="e">
        <f t="shared" si="2"/>
        <v>#VALUE!</v>
      </c>
      <c r="I3" s="18" t="e">
        <f>VLOOKUP(F3,D6数据库!C:O,2,0)</f>
        <v>#N/A</v>
      </c>
      <c r="J3" s="18" t="e">
        <f>VLOOKUP(F3,D6数据库!C:O,3,0)</f>
        <v>#N/A</v>
      </c>
      <c r="K3" s="19" t="e">
        <f t="shared" ref="K3:K66" si="3">(H3/1000)*C3</f>
        <v>#VALUE!</v>
      </c>
      <c r="L3" s="18" t="e">
        <f>VLOOKUP(F3,D6数据库!C:O,4,0)</f>
        <v>#N/A</v>
      </c>
      <c r="M3" s="18" t="e">
        <f>VLOOKUP(F3,D6数据库!C:O,5,0)</f>
        <v>#N/A</v>
      </c>
      <c r="N3" s="18"/>
      <c r="O3" s="18" t="e">
        <f>VLOOKUP(F3,D6数据库!C:O,6,0)</f>
        <v>#N/A</v>
      </c>
      <c r="P3" s="18" t="e">
        <f>VLOOKUP(F3,D6数据库!C:O,7,0)</f>
        <v>#N/A</v>
      </c>
      <c r="Q3" s="19" t="e">
        <f t="shared" ref="Q3:Q66" si="4">((G3/1000)^2+(G3/1000)^2)^0.5*C3</f>
        <v>#VALUE!</v>
      </c>
      <c r="R3" s="18" t="e">
        <f>VLOOKUP(F3,D6数据库!C:K,8,0)</f>
        <v>#N/A</v>
      </c>
      <c r="S3" s="18" t="e">
        <f>VLOOKUP(F3,D6数据库!C:O,9,0)</f>
        <v>#N/A</v>
      </c>
      <c r="T3" s="18"/>
    </row>
    <row r="4" spans="1:20" x14ac:dyDescent="0.25">
      <c r="A4" s="22"/>
      <c r="B4" s="22"/>
      <c r="C4" s="22"/>
      <c r="D4" s="22"/>
      <c r="E4" s="18" t="e">
        <f t="shared" si="1"/>
        <v>#VALUE!</v>
      </c>
      <c r="F4" s="18" t="str">
        <f t="shared" si="0"/>
        <v/>
      </c>
      <c r="G4" s="18" t="e">
        <f t="shared" si="2"/>
        <v>#VALUE!</v>
      </c>
      <c r="H4" s="18" t="e">
        <f t="shared" si="2"/>
        <v>#VALUE!</v>
      </c>
      <c r="I4" s="18" t="e">
        <f>VLOOKUP(F4,D6数据库!C:O,2,0)</f>
        <v>#N/A</v>
      </c>
      <c r="J4" s="18" t="e">
        <f>VLOOKUP(F4,D6数据库!C:O,3,0)</f>
        <v>#N/A</v>
      </c>
      <c r="K4" s="19" t="e">
        <f t="shared" si="3"/>
        <v>#VALUE!</v>
      </c>
      <c r="L4" s="18" t="e">
        <f>VLOOKUP(F4,D6数据库!C:O,4,0)</f>
        <v>#N/A</v>
      </c>
      <c r="M4" s="18" t="e">
        <f>VLOOKUP(F4,D6数据库!C:O,5,0)</f>
        <v>#N/A</v>
      </c>
      <c r="N4" s="18"/>
      <c r="O4" s="18" t="e">
        <f>VLOOKUP(F4,D6数据库!C:O,6,0)</f>
        <v>#N/A</v>
      </c>
      <c r="P4" s="18" t="e">
        <f>VLOOKUP(F4,D6数据库!C:O,7,0)</f>
        <v>#N/A</v>
      </c>
      <c r="Q4" s="19" t="e">
        <f t="shared" si="4"/>
        <v>#VALUE!</v>
      </c>
      <c r="R4" s="18" t="e">
        <f>VLOOKUP(F4,D6数据库!C:K,8,0)</f>
        <v>#N/A</v>
      </c>
      <c r="S4" s="18" t="e">
        <f>VLOOKUP(F4,D6数据库!C:O,9,0)</f>
        <v>#N/A</v>
      </c>
      <c r="T4" s="18"/>
    </row>
    <row r="5" spans="1:20" x14ac:dyDescent="0.25">
      <c r="A5" s="22"/>
      <c r="B5" s="22"/>
      <c r="C5" s="22"/>
      <c r="D5" s="22"/>
      <c r="E5" s="18" t="e">
        <f t="shared" si="1"/>
        <v>#VALUE!</v>
      </c>
      <c r="F5" s="18" t="str">
        <f t="shared" si="0"/>
        <v/>
      </c>
      <c r="G5" s="18" t="e">
        <f t="shared" si="2"/>
        <v>#VALUE!</v>
      </c>
      <c r="H5" s="18" t="e">
        <f t="shared" si="2"/>
        <v>#VALUE!</v>
      </c>
      <c r="I5" s="18" t="e">
        <f>VLOOKUP(F5,D6数据库!C:O,2,0)</f>
        <v>#N/A</v>
      </c>
      <c r="J5" s="18" t="e">
        <f>VLOOKUP(F5,D6数据库!C:O,3,0)</f>
        <v>#N/A</v>
      </c>
      <c r="K5" s="19" t="e">
        <f t="shared" si="3"/>
        <v>#VALUE!</v>
      </c>
      <c r="L5" s="18" t="e">
        <f>VLOOKUP(F5,D6数据库!C:O,4,0)</f>
        <v>#N/A</v>
      </c>
      <c r="M5" s="18" t="e">
        <f>VLOOKUP(F5,D6数据库!C:O,5,0)</f>
        <v>#N/A</v>
      </c>
      <c r="N5" s="18"/>
      <c r="O5" s="18" t="e">
        <f>VLOOKUP(F5,D6数据库!C:O,6,0)</f>
        <v>#N/A</v>
      </c>
      <c r="P5" s="18" t="e">
        <f>VLOOKUP(F5,D6数据库!C:O,7,0)</f>
        <v>#N/A</v>
      </c>
      <c r="Q5" s="19" t="e">
        <f t="shared" si="4"/>
        <v>#VALUE!</v>
      </c>
      <c r="R5" s="18" t="e">
        <f>VLOOKUP(F5,D6数据库!C:K,8,0)</f>
        <v>#N/A</v>
      </c>
      <c r="S5" s="18" t="e">
        <f>VLOOKUP(F5,D6数据库!C:O,9,0)</f>
        <v>#N/A</v>
      </c>
      <c r="T5" s="18"/>
    </row>
    <row r="6" spans="1:20" x14ac:dyDescent="0.25">
      <c r="A6" s="22"/>
      <c r="B6" s="22"/>
      <c r="C6" s="22"/>
      <c r="D6" s="22"/>
      <c r="E6" s="18" t="e">
        <f t="shared" si="1"/>
        <v>#VALUE!</v>
      </c>
      <c r="F6" s="18" t="str">
        <f t="shared" si="0"/>
        <v/>
      </c>
      <c r="G6" s="18" t="e">
        <f t="shared" si="2"/>
        <v>#VALUE!</v>
      </c>
      <c r="H6" s="18" t="e">
        <f t="shared" si="2"/>
        <v>#VALUE!</v>
      </c>
      <c r="I6" s="18" t="e">
        <f>VLOOKUP(F6,D6数据库!C:O,2,0)</f>
        <v>#N/A</v>
      </c>
      <c r="J6" s="18" t="e">
        <f>VLOOKUP(F6,D6数据库!C:O,3,0)</f>
        <v>#N/A</v>
      </c>
      <c r="K6" s="19" t="e">
        <f t="shared" si="3"/>
        <v>#VALUE!</v>
      </c>
      <c r="L6" s="18" t="e">
        <f>VLOOKUP(F6,D6数据库!C:O,4,0)</f>
        <v>#N/A</v>
      </c>
      <c r="M6" s="18" t="e">
        <f>VLOOKUP(F6,D6数据库!C:O,5,0)</f>
        <v>#N/A</v>
      </c>
      <c r="N6" s="18"/>
      <c r="O6" s="18" t="e">
        <f>VLOOKUP(F6,D6数据库!C:O,6,0)</f>
        <v>#N/A</v>
      </c>
      <c r="P6" s="18" t="e">
        <f>VLOOKUP(F6,D6数据库!C:O,7,0)</f>
        <v>#N/A</v>
      </c>
      <c r="Q6" s="19" t="e">
        <f t="shared" si="4"/>
        <v>#VALUE!</v>
      </c>
      <c r="R6" s="18" t="e">
        <f>VLOOKUP(F6,D6数据库!C:K,8,0)</f>
        <v>#N/A</v>
      </c>
      <c r="S6" s="18" t="e">
        <f>VLOOKUP(F6,D6数据库!C:O,9,0)</f>
        <v>#N/A</v>
      </c>
      <c r="T6" s="18"/>
    </row>
    <row r="7" spans="1:20" x14ac:dyDescent="0.25">
      <c r="A7" s="22"/>
      <c r="B7" s="22"/>
      <c r="C7" s="22"/>
      <c r="D7" s="22"/>
      <c r="E7" s="18" t="e">
        <f t="shared" si="1"/>
        <v>#VALUE!</v>
      </c>
      <c r="F7" s="18" t="str">
        <f t="shared" si="0"/>
        <v/>
      </c>
      <c r="G7" s="18" t="e">
        <f t="shared" si="2"/>
        <v>#VALUE!</v>
      </c>
      <c r="H7" s="18" t="e">
        <f t="shared" si="2"/>
        <v>#VALUE!</v>
      </c>
      <c r="I7" s="18" t="e">
        <f>VLOOKUP(F7,D6数据库!C:O,2,0)</f>
        <v>#N/A</v>
      </c>
      <c r="J7" s="18" t="e">
        <f>VLOOKUP(F7,D6数据库!C:O,3,0)</f>
        <v>#N/A</v>
      </c>
      <c r="K7" s="19" t="e">
        <f t="shared" si="3"/>
        <v>#VALUE!</v>
      </c>
      <c r="L7" s="18" t="e">
        <f>VLOOKUP(F7,D6数据库!C:O,4,0)</f>
        <v>#N/A</v>
      </c>
      <c r="M7" s="18" t="e">
        <f>VLOOKUP(F7,D6数据库!C:O,5,0)</f>
        <v>#N/A</v>
      </c>
      <c r="N7" s="18"/>
      <c r="O7" s="18" t="e">
        <f>VLOOKUP(F7,D6数据库!C:O,6,0)</f>
        <v>#N/A</v>
      </c>
      <c r="P7" s="18" t="e">
        <f>VLOOKUP(F7,D6数据库!C:O,7,0)</f>
        <v>#N/A</v>
      </c>
      <c r="Q7" s="19" t="e">
        <f t="shared" si="4"/>
        <v>#VALUE!</v>
      </c>
      <c r="R7" s="18" t="e">
        <f>VLOOKUP(F7,D6数据库!C:K,8,0)</f>
        <v>#N/A</v>
      </c>
      <c r="S7" s="18" t="e">
        <f>VLOOKUP(F7,D6数据库!C:O,9,0)</f>
        <v>#N/A</v>
      </c>
      <c r="T7" s="18"/>
    </row>
    <row r="8" spans="1:20" x14ac:dyDescent="0.25">
      <c r="A8" s="22"/>
      <c r="B8" s="22"/>
      <c r="C8" s="22"/>
      <c r="D8" s="22"/>
      <c r="E8" s="18" t="e">
        <f t="shared" ref="E8:E71" si="5">VALUE(TRIM(MID(SUBSTITUTE($B8,"-",REPT(" ",99)),COLUMN(B8)*99-98,99)))</f>
        <v>#VALUE!</v>
      </c>
      <c r="F8" s="18" t="str">
        <f t="shared" ref="F8:F71" si="6">TRIM(MID(SUBSTITUTE($B8,"-",REPT(" ",99)),COLUMN(C8)*99-98,99))</f>
        <v/>
      </c>
      <c r="G8" s="18" t="e">
        <f t="shared" ref="G8:G71" si="7">VALUE(TRIM(MID(SUBSTITUTE($B8,"-",REPT(" ",99)),COLUMN(D8)*99-98,99)))</f>
        <v>#VALUE!</v>
      </c>
      <c r="H8" s="18" t="e">
        <f t="shared" ref="H8:H71" si="8">VALUE(TRIM(MID(SUBSTITUTE($B8,"-",REPT(" ",99)),COLUMN(E8)*99-98,99)))</f>
        <v>#VALUE!</v>
      </c>
      <c r="I8" s="18" t="e">
        <f>VLOOKUP(F8,D6数据库!C:O,2,0)</f>
        <v>#N/A</v>
      </c>
      <c r="J8" s="18" t="e">
        <f>VLOOKUP(F8,D6数据库!C:O,3,0)</f>
        <v>#N/A</v>
      </c>
      <c r="K8" s="19" t="e">
        <f t="shared" si="3"/>
        <v>#VALUE!</v>
      </c>
      <c r="L8" s="18" t="e">
        <f>VLOOKUP(F8,D6数据库!C:O,4,0)</f>
        <v>#N/A</v>
      </c>
      <c r="M8" s="18" t="e">
        <f>VLOOKUP(F8,D6数据库!C:O,5,0)</f>
        <v>#N/A</v>
      </c>
      <c r="N8" s="18"/>
      <c r="O8" s="18" t="e">
        <f>VLOOKUP(F8,D6数据库!C:O,6,0)</f>
        <v>#N/A</v>
      </c>
      <c r="P8" s="18" t="e">
        <f>VLOOKUP(F8,D6数据库!C:O,7,0)</f>
        <v>#N/A</v>
      </c>
      <c r="Q8" s="19" t="e">
        <f t="shared" si="4"/>
        <v>#VALUE!</v>
      </c>
      <c r="R8" s="18" t="e">
        <f>VLOOKUP(F8,D6数据库!C:K,8,0)</f>
        <v>#N/A</v>
      </c>
      <c r="S8" s="18" t="e">
        <f>VLOOKUP(F8,D6数据库!C:O,9,0)</f>
        <v>#N/A</v>
      </c>
      <c r="T8" s="18"/>
    </row>
    <row r="9" spans="1:20" x14ac:dyDescent="0.25">
      <c r="A9" s="22"/>
      <c r="B9" s="22"/>
      <c r="C9" s="22"/>
      <c r="D9" s="22"/>
      <c r="E9" s="18" t="e">
        <f t="shared" si="5"/>
        <v>#VALUE!</v>
      </c>
      <c r="F9" s="18" t="str">
        <f t="shared" si="6"/>
        <v/>
      </c>
      <c r="G9" s="18" t="e">
        <f t="shared" si="7"/>
        <v>#VALUE!</v>
      </c>
      <c r="H9" s="18" t="e">
        <f t="shared" si="8"/>
        <v>#VALUE!</v>
      </c>
      <c r="I9" s="18" t="e">
        <f>VLOOKUP(F9,D6数据库!C:O,2,0)</f>
        <v>#N/A</v>
      </c>
      <c r="J9" s="18" t="e">
        <f>VLOOKUP(F9,D6数据库!C:O,3,0)</f>
        <v>#N/A</v>
      </c>
      <c r="K9" s="19" t="e">
        <f t="shared" si="3"/>
        <v>#VALUE!</v>
      </c>
      <c r="L9" s="18" t="e">
        <f>VLOOKUP(F9,D6数据库!C:O,4,0)</f>
        <v>#N/A</v>
      </c>
      <c r="M9" s="18" t="e">
        <f>VLOOKUP(F9,D6数据库!C:O,5,0)</f>
        <v>#N/A</v>
      </c>
      <c r="N9" s="18"/>
      <c r="O9" s="18" t="e">
        <f>VLOOKUP(F9,D6数据库!C:O,6,0)</f>
        <v>#N/A</v>
      </c>
      <c r="P9" s="18" t="e">
        <f>VLOOKUP(F9,D6数据库!C:O,7,0)</f>
        <v>#N/A</v>
      </c>
      <c r="Q9" s="19" t="e">
        <f t="shared" si="4"/>
        <v>#VALUE!</v>
      </c>
      <c r="R9" s="18" t="e">
        <f>VLOOKUP(F9,D6数据库!C:K,8,0)</f>
        <v>#N/A</v>
      </c>
      <c r="S9" s="18" t="e">
        <f>VLOOKUP(F9,D6数据库!C:O,9,0)</f>
        <v>#N/A</v>
      </c>
      <c r="T9" s="18"/>
    </row>
    <row r="10" spans="1:20" x14ac:dyDescent="0.25">
      <c r="A10" s="22"/>
      <c r="B10" s="22"/>
      <c r="C10" s="22"/>
      <c r="D10" s="22"/>
      <c r="E10" s="18" t="e">
        <f t="shared" si="5"/>
        <v>#VALUE!</v>
      </c>
      <c r="F10" s="18" t="str">
        <f t="shared" si="6"/>
        <v/>
      </c>
      <c r="G10" s="18" t="e">
        <f t="shared" si="7"/>
        <v>#VALUE!</v>
      </c>
      <c r="H10" s="18" t="e">
        <f t="shared" si="8"/>
        <v>#VALUE!</v>
      </c>
      <c r="I10" s="18" t="e">
        <f>VLOOKUP(F10,D6数据库!C:O,2,0)</f>
        <v>#N/A</v>
      </c>
      <c r="J10" s="18" t="e">
        <f>VLOOKUP(F10,D6数据库!C:O,3,0)</f>
        <v>#N/A</v>
      </c>
      <c r="K10" s="19" t="e">
        <f t="shared" si="3"/>
        <v>#VALUE!</v>
      </c>
      <c r="L10" s="18" t="e">
        <f>VLOOKUP(F10,D6数据库!C:O,4,0)</f>
        <v>#N/A</v>
      </c>
      <c r="M10" s="18" t="e">
        <f>VLOOKUP(F10,D6数据库!C:O,5,0)</f>
        <v>#N/A</v>
      </c>
      <c r="N10" s="18"/>
      <c r="O10" s="18" t="e">
        <f>VLOOKUP(F10,D6数据库!C:O,6,0)</f>
        <v>#N/A</v>
      </c>
      <c r="P10" s="18" t="e">
        <f>VLOOKUP(F10,D6数据库!C:O,7,0)</f>
        <v>#N/A</v>
      </c>
      <c r="Q10" s="19" t="e">
        <f t="shared" si="4"/>
        <v>#VALUE!</v>
      </c>
      <c r="R10" s="18" t="e">
        <f>VLOOKUP(F10,D6数据库!C:K,8,0)</f>
        <v>#N/A</v>
      </c>
      <c r="S10" s="18" t="e">
        <f>VLOOKUP(F10,D6数据库!C:O,9,0)</f>
        <v>#N/A</v>
      </c>
      <c r="T10" s="18"/>
    </row>
    <row r="11" spans="1:20" x14ac:dyDescent="0.25">
      <c r="A11" s="22"/>
      <c r="B11" s="22"/>
      <c r="C11" s="22"/>
      <c r="D11" s="22"/>
      <c r="E11" s="18" t="e">
        <f t="shared" si="5"/>
        <v>#VALUE!</v>
      </c>
      <c r="F11" s="18" t="str">
        <f t="shared" si="6"/>
        <v/>
      </c>
      <c r="G11" s="18" t="e">
        <f t="shared" si="7"/>
        <v>#VALUE!</v>
      </c>
      <c r="H11" s="18" t="e">
        <f t="shared" si="8"/>
        <v>#VALUE!</v>
      </c>
      <c r="I11" s="18" t="e">
        <f>VLOOKUP(F11,D6数据库!C:O,2,0)</f>
        <v>#N/A</v>
      </c>
      <c r="J11" s="18" t="e">
        <f>VLOOKUP(F11,D6数据库!C:O,3,0)</f>
        <v>#N/A</v>
      </c>
      <c r="K11" s="19" t="e">
        <f t="shared" si="3"/>
        <v>#VALUE!</v>
      </c>
      <c r="L11" s="18" t="e">
        <f>VLOOKUP(F11,D6数据库!C:O,4,0)</f>
        <v>#N/A</v>
      </c>
      <c r="M11" s="18" t="e">
        <f>VLOOKUP(F11,D6数据库!C:O,5,0)</f>
        <v>#N/A</v>
      </c>
      <c r="N11" s="18"/>
      <c r="O11" s="18" t="e">
        <f>VLOOKUP(F11,D6数据库!C:O,6,0)</f>
        <v>#N/A</v>
      </c>
      <c r="P11" s="18" t="e">
        <f>VLOOKUP(F11,D6数据库!C:O,7,0)</f>
        <v>#N/A</v>
      </c>
      <c r="Q11" s="19" t="e">
        <f t="shared" si="4"/>
        <v>#VALUE!</v>
      </c>
      <c r="R11" s="18" t="e">
        <f>VLOOKUP(F11,D6数据库!C:K,8,0)</f>
        <v>#N/A</v>
      </c>
      <c r="S11" s="18" t="e">
        <f>VLOOKUP(F11,D6数据库!C:O,9,0)</f>
        <v>#N/A</v>
      </c>
      <c r="T11" s="18"/>
    </row>
    <row r="12" spans="1:20" x14ac:dyDescent="0.25">
      <c r="A12" s="22"/>
      <c r="B12" s="22"/>
      <c r="C12" s="22"/>
      <c r="D12" s="22"/>
      <c r="E12" s="18" t="e">
        <f t="shared" si="5"/>
        <v>#VALUE!</v>
      </c>
      <c r="F12" s="18" t="str">
        <f t="shared" si="6"/>
        <v/>
      </c>
      <c r="G12" s="18" t="e">
        <f t="shared" si="7"/>
        <v>#VALUE!</v>
      </c>
      <c r="H12" s="18" t="e">
        <f t="shared" si="8"/>
        <v>#VALUE!</v>
      </c>
      <c r="I12" s="18" t="e">
        <f>VLOOKUP(F12,D6数据库!C:O,2,0)</f>
        <v>#N/A</v>
      </c>
      <c r="J12" s="18" t="e">
        <f>VLOOKUP(F12,D6数据库!C:O,3,0)</f>
        <v>#N/A</v>
      </c>
      <c r="K12" s="19" t="e">
        <f t="shared" si="3"/>
        <v>#VALUE!</v>
      </c>
      <c r="L12" s="18" t="e">
        <f>VLOOKUP(F12,D6数据库!C:O,4,0)</f>
        <v>#N/A</v>
      </c>
      <c r="M12" s="18" t="e">
        <f>VLOOKUP(F12,D6数据库!C:O,5,0)</f>
        <v>#N/A</v>
      </c>
      <c r="N12" s="18"/>
      <c r="O12" s="18" t="e">
        <f>VLOOKUP(F12,D6数据库!C:O,6,0)</f>
        <v>#N/A</v>
      </c>
      <c r="P12" s="18" t="e">
        <f>VLOOKUP(F12,D6数据库!C:O,7,0)</f>
        <v>#N/A</v>
      </c>
      <c r="Q12" s="19" t="e">
        <f t="shared" si="4"/>
        <v>#VALUE!</v>
      </c>
      <c r="R12" s="18" t="e">
        <f>VLOOKUP(F12,D6数据库!C:K,8,0)</f>
        <v>#N/A</v>
      </c>
      <c r="S12" s="18" t="e">
        <f>VLOOKUP(F12,D6数据库!C:O,9,0)</f>
        <v>#N/A</v>
      </c>
      <c r="T12" s="18"/>
    </row>
    <row r="13" spans="1:20" x14ac:dyDescent="0.25">
      <c r="A13" s="22"/>
      <c r="B13" s="22"/>
      <c r="C13" s="22"/>
      <c r="D13" s="22"/>
      <c r="E13" s="18" t="e">
        <f t="shared" si="5"/>
        <v>#VALUE!</v>
      </c>
      <c r="F13" s="18" t="str">
        <f t="shared" si="6"/>
        <v/>
      </c>
      <c r="G13" s="18" t="e">
        <f t="shared" si="7"/>
        <v>#VALUE!</v>
      </c>
      <c r="H13" s="18" t="e">
        <f t="shared" si="8"/>
        <v>#VALUE!</v>
      </c>
      <c r="I13" s="18" t="e">
        <f>VLOOKUP(F13,D6数据库!C:O,2,0)</f>
        <v>#N/A</v>
      </c>
      <c r="J13" s="18" t="e">
        <f>VLOOKUP(F13,D6数据库!C:O,3,0)</f>
        <v>#N/A</v>
      </c>
      <c r="K13" s="19" t="e">
        <f t="shared" si="3"/>
        <v>#VALUE!</v>
      </c>
      <c r="L13" s="18" t="e">
        <f>VLOOKUP(F13,D6数据库!C:O,4,0)</f>
        <v>#N/A</v>
      </c>
      <c r="M13" s="18" t="e">
        <f>VLOOKUP(F13,D6数据库!C:O,5,0)</f>
        <v>#N/A</v>
      </c>
      <c r="N13" s="18"/>
      <c r="O13" s="18" t="e">
        <f>VLOOKUP(F13,D6数据库!C:O,6,0)</f>
        <v>#N/A</v>
      </c>
      <c r="P13" s="18" t="e">
        <f>VLOOKUP(F13,D6数据库!C:O,7,0)</f>
        <v>#N/A</v>
      </c>
      <c r="Q13" s="19" t="e">
        <f t="shared" si="4"/>
        <v>#VALUE!</v>
      </c>
      <c r="R13" s="18" t="e">
        <f>VLOOKUP(F13,D6数据库!C:K,8,0)</f>
        <v>#N/A</v>
      </c>
      <c r="S13" s="18" t="e">
        <f>VLOOKUP(F13,D6数据库!C:O,9,0)</f>
        <v>#N/A</v>
      </c>
      <c r="T13" s="18"/>
    </row>
    <row r="14" spans="1:20" x14ac:dyDescent="0.25">
      <c r="A14" s="22"/>
      <c r="B14" s="22"/>
      <c r="C14" s="22"/>
      <c r="D14" s="22"/>
      <c r="E14" s="18" t="e">
        <f t="shared" si="5"/>
        <v>#VALUE!</v>
      </c>
      <c r="F14" s="18" t="str">
        <f t="shared" si="6"/>
        <v/>
      </c>
      <c r="G14" s="18" t="e">
        <f t="shared" si="7"/>
        <v>#VALUE!</v>
      </c>
      <c r="H14" s="18" t="e">
        <f t="shared" si="8"/>
        <v>#VALUE!</v>
      </c>
      <c r="I14" s="18" t="e">
        <f>VLOOKUP(F14,D6数据库!C:O,2,0)</f>
        <v>#N/A</v>
      </c>
      <c r="J14" s="18" t="e">
        <f>VLOOKUP(F14,D6数据库!C:O,3,0)</f>
        <v>#N/A</v>
      </c>
      <c r="K14" s="19" t="e">
        <f t="shared" si="3"/>
        <v>#VALUE!</v>
      </c>
      <c r="L14" s="18" t="e">
        <f>VLOOKUP(F14,D6数据库!C:O,4,0)</f>
        <v>#N/A</v>
      </c>
      <c r="M14" s="18" t="e">
        <f>VLOOKUP(F14,D6数据库!C:O,5,0)</f>
        <v>#N/A</v>
      </c>
      <c r="N14" s="18"/>
      <c r="O14" s="18" t="e">
        <f>VLOOKUP(F14,D6数据库!C:O,6,0)</f>
        <v>#N/A</v>
      </c>
      <c r="P14" s="18" t="e">
        <f>VLOOKUP(F14,D6数据库!C:O,7,0)</f>
        <v>#N/A</v>
      </c>
      <c r="Q14" s="19" t="e">
        <f t="shared" si="4"/>
        <v>#VALUE!</v>
      </c>
      <c r="R14" s="18" t="e">
        <f>VLOOKUP(F14,D6数据库!C:K,8,0)</f>
        <v>#N/A</v>
      </c>
      <c r="S14" s="18" t="e">
        <f>VLOOKUP(F14,D6数据库!C:O,9,0)</f>
        <v>#N/A</v>
      </c>
      <c r="T14" s="18"/>
    </row>
    <row r="15" spans="1:20" x14ac:dyDescent="0.25">
      <c r="A15" s="22"/>
      <c r="B15" s="22"/>
      <c r="C15" s="22"/>
      <c r="D15" s="22"/>
      <c r="E15" s="18" t="e">
        <f t="shared" si="5"/>
        <v>#VALUE!</v>
      </c>
      <c r="F15" s="18" t="str">
        <f t="shared" si="6"/>
        <v/>
      </c>
      <c r="G15" s="18" t="e">
        <f t="shared" si="7"/>
        <v>#VALUE!</v>
      </c>
      <c r="H15" s="18" t="e">
        <f t="shared" si="8"/>
        <v>#VALUE!</v>
      </c>
      <c r="I15" s="18" t="e">
        <f>VLOOKUP(F15,D6数据库!C:O,2,0)</f>
        <v>#N/A</v>
      </c>
      <c r="J15" s="18" t="e">
        <f>VLOOKUP(F15,D6数据库!C:O,3,0)</f>
        <v>#N/A</v>
      </c>
      <c r="K15" s="19" t="e">
        <f t="shared" si="3"/>
        <v>#VALUE!</v>
      </c>
      <c r="L15" s="18" t="e">
        <f>VLOOKUP(F15,D6数据库!C:O,4,0)</f>
        <v>#N/A</v>
      </c>
      <c r="M15" s="18" t="e">
        <f>VLOOKUP(F15,D6数据库!C:O,5,0)</f>
        <v>#N/A</v>
      </c>
      <c r="N15" s="18"/>
      <c r="O15" s="18" t="e">
        <f>VLOOKUP(F15,D6数据库!C:O,6,0)</f>
        <v>#N/A</v>
      </c>
      <c r="P15" s="18" t="e">
        <f>VLOOKUP(F15,D6数据库!C:O,7,0)</f>
        <v>#N/A</v>
      </c>
      <c r="Q15" s="19" t="e">
        <f t="shared" si="4"/>
        <v>#VALUE!</v>
      </c>
      <c r="R15" s="18" t="e">
        <f>VLOOKUP(F15,D6数据库!C:K,8,0)</f>
        <v>#N/A</v>
      </c>
      <c r="S15" s="18" t="e">
        <f>VLOOKUP(F15,D6数据库!C:O,9,0)</f>
        <v>#N/A</v>
      </c>
      <c r="T15" s="18"/>
    </row>
    <row r="16" spans="1:20" x14ac:dyDescent="0.25">
      <c r="A16" s="22"/>
      <c r="B16" s="22"/>
      <c r="C16" s="22"/>
      <c r="D16" s="22"/>
      <c r="E16" s="18" t="e">
        <f t="shared" si="5"/>
        <v>#VALUE!</v>
      </c>
      <c r="F16" s="18" t="str">
        <f t="shared" si="6"/>
        <v/>
      </c>
      <c r="G16" s="18" t="e">
        <f t="shared" si="7"/>
        <v>#VALUE!</v>
      </c>
      <c r="H16" s="18" t="e">
        <f t="shared" si="8"/>
        <v>#VALUE!</v>
      </c>
      <c r="I16" s="18" t="e">
        <f>VLOOKUP(F16,D6数据库!C:O,2,0)</f>
        <v>#N/A</v>
      </c>
      <c r="J16" s="18" t="e">
        <f>VLOOKUP(F16,D6数据库!C:O,3,0)</f>
        <v>#N/A</v>
      </c>
      <c r="K16" s="19" t="e">
        <f t="shared" si="3"/>
        <v>#VALUE!</v>
      </c>
      <c r="L16" s="18" t="e">
        <f>VLOOKUP(F16,D6数据库!C:O,4,0)</f>
        <v>#N/A</v>
      </c>
      <c r="M16" s="18" t="e">
        <f>VLOOKUP(F16,D6数据库!C:O,5,0)</f>
        <v>#N/A</v>
      </c>
      <c r="N16" s="18"/>
      <c r="O16" s="18" t="e">
        <f>VLOOKUP(F16,D6数据库!C:O,6,0)</f>
        <v>#N/A</v>
      </c>
      <c r="P16" s="18" t="e">
        <f>VLOOKUP(F16,D6数据库!C:O,7,0)</f>
        <v>#N/A</v>
      </c>
      <c r="Q16" s="19" t="e">
        <f t="shared" si="4"/>
        <v>#VALUE!</v>
      </c>
      <c r="R16" s="18" t="e">
        <f>VLOOKUP(F16,D6数据库!C:K,8,0)</f>
        <v>#N/A</v>
      </c>
      <c r="S16" s="18" t="e">
        <f>VLOOKUP(F16,D6数据库!C:O,9,0)</f>
        <v>#N/A</v>
      </c>
      <c r="T16" s="18"/>
    </row>
    <row r="17" spans="1:20" x14ac:dyDescent="0.25">
      <c r="A17" s="22"/>
      <c r="B17" s="22"/>
      <c r="C17" s="22"/>
      <c r="D17" s="22"/>
      <c r="E17" s="18" t="e">
        <f t="shared" si="5"/>
        <v>#VALUE!</v>
      </c>
      <c r="F17" s="18" t="str">
        <f t="shared" si="6"/>
        <v/>
      </c>
      <c r="G17" s="18" t="e">
        <f t="shared" si="7"/>
        <v>#VALUE!</v>
      </c>
      <c r="H17" s="18" t="e">
        <f t="shared" si="8"/>
        <v>#VALUE!</v>
      </c>
      <c r="I17" s="18" t="e">
        <f>VLOOKUP(F17,D6数据库!C:O,2,0)</f>
        <v>#N/A</v>
      </c>
      <c r="J17" s="18" t="e">
        <f>VLOOKUP(F17,D6数据库!C:O,3,0)</f>
        <v>#N/A</v>
      </c>
      <c r="K17" s="19" t="e">
        <f t="shared" si="3"/>
        <v>#VALUE!</v>
      </c>
      <c r="L17" s="18" t="e">
        <f>VLOOKUP(F17,D6数据库!C:O,4,0)</f>
        <v>#N/A</v>
      </c>
      <c r="M17" s="18" t="e">
        <f>VLOOKUP(F17,D6数据库!C:O,5,0)</f>
        <v>#N/A</v>
      </c>
      <c r="N17" s="18"/>
      <c r="O17" s="18" t="e">
        <f>VLOOKUP(F17,D6数据库!C:O,6,0)</f>
        <v>#N/A</v>
      </c>
      <c r="P17" s="18" t="e">
        <f>VLOOKUP(F17,D6数据库!C:O,7,0)</f>
        <v>#N/A</v>
      </c>
      <c r="Q17" s="19" t="e">
        <f t="shared" si="4"/>
        <v>#VALUE!</v>
      </c>
      <c r="R17" s="18" t="e">
        <f>VLOOKUP(F17,D6数据库!C:K,8,0)</f>
        <v>#N/A</v>
      </c>
      <c r="S17" s="18" t="e">
        <f>VLOOKUP(F17,D6数据库!C:O,9,0)</f>
        <v>#N/A</v>
      </c>
      <c r="T17" s="18"/>
    </row>
    <row r="18" spans="1:20" x14ac:dyDescent="0.25">
      <c r="A18" s="22"/>
      <c r="B18" s="22"/>
      <c r="C18" s="22"/>
      <c r="D18" s="22"/>
      <c r="E18" s="18" t="e">
        <f t="shared" si="5"/>
        <v>#VALUE!</v>
      </c>
      <c r="F18" s="18" t="str">
        <f t="shared" si="6"/>
        <v/>
      </c>
      <c r="G18" s="18" t="e">
        <f t="shared" si="7"/>
        <v>#VALUE!</v>
      </c>
      <c r="H18" s="18" t="e">
        <f t="shared" si="8"/>
        <v>#VALUE!</v>
      </c>
      <c r="I18" s="18" t="e">
        <f>VLOOKUP(F18,D6数据库!C:O,2,0)</f>
        <v>#N/A</v>
      </c>
      <c r="J18" s="18" t="e">
        <f>VLOOKUP(F18,D6数据库!C:O,3,0)</f>
        <v>#N/A</v>
      </c>
      <c r="K18" s="19" t="e">
        <f t="shared" si="3"/>
        <v>#VALUE!</v>
      </c>
      <c r="L18" s="18" t="e">
        <f>VLOOKUP(F18,D6数据库!C:O,4,0)</f>
        <v>#N/A</v>
      </c>
      <c r="M18" s="18" t="e">
        <f>VLOOKUP(F18,D6数据库!C:O,5,0)</f>
        <v>#N/A</v>
      </c>
      <c r="N18" s="18"/>
      <c r="O18" s="18" t="e">
        <f>VLOOKUP(F18,D6数据库!C:O,6,0)</f>
        <v>#N/A</v>
      </c>
      <c r="P18" s="18" t="e">
        <f>VLOOKUP(F18,D6数据库!C:O,7,0)</f>
        <v>#N/A</v>
      </c>
      <c r="Q18" s="19" t="e">
        <f t="shared" si="4"/>
        <v>#VALUE!</v>
      </c>
      <c r="R18" s="18" t="e">
        <f>VLOOKUP(F18,D6数据库!C:K,8,0)</f>
        <v>#N/A</v>
      </c>
      <c r="S18" s="18" t="e">
        <f>VLOOKUP(F18,D6数据库!C:O,9,0)</f>
        <v>#N/A</v>
      </c>
      <c r="T18" s="18"/>
    </row>
    <row r="19" spans="1:20" x14ac:dyDescent="0.25">
      <c r="A19" s="22"/>
      <c r="B19" s="22"/>
      <c r="C19" s="22"/>
      <c r="D19" s="22"/>
      <c r="E19" s="18" t="e">
        <f t="shared" si="5"/>
        <v>#VALUE!</v>
      </c>
      <c r="F19" s="18" t="str">
        <f t="shared" si="6"/>
        <v/>
      </c>
      <c r="G19" s="18" t="e">
        <f t="shared" si="7"/>
        <v>#VALUE!</v>
      </c>
      <c r="H19" s="18" t="e">
        <f t="shared" si="8"/>
        <v>#VALUE!</v>
      </c>
      <c r="I19" s="18" t="e">
        <f>VLOOKUP(F19,D6数据库!C:O,2,0)</f>
        <v>#N/A</v>
      </c>
      <c r="J19" s="18" t="e">
        <f>VLOOKUP(F19,D6数据库!C:O,3,0)</f>
        <v>#N/A</v>
      </c>
      <c r="K19" s="19" t="e">
        <f t="shared" si="3"/>
        <v>#VALUE!</v>
      </c>
      <c r="L19" s="18" t="e">
        <f>VLOOKUP(F19,D6数据库!C:O,4,0)</f>
        <v>#N/A</v>
      </c>
      <c r="M19" s="18" t="e">
        <f>VLOOKUP(F19,D6数据库!C:O,5,0)</f>
        <v>#N/A</v>
      </c>
      <c r="N19" s="18"/>
      <c r="O19" s="18" t="e">
        <f>VLOOKUP(F19,D6数据库!C:O,6,0)</f>
        <v>#N/A</v>
      </c>
      <c r="P19" s="18" t="e">
        <f>VLOOKUP(F19,D6数据库!C:O,7,0)</f>
        <v>#N/A</v>
      </c>
      <c r="Q19" s="19" t="e">
        <f t="shared" si="4"/>
        <v>#VALUE!</v>
      </c>
      <c r="R19" s="18" t="e">
        <f>VLOOKUP(F19,D6数据库!C:K,8,0)</f>
        <v>#N/A</v>
      </c>
      <c r="S19" s="18" t="e">
        <f>VLOOKUP(F19,D6数据库!C:O,9,0)</f>
        <v>#N/A</v>
      </c>
      <c r="T19" s="18"/>
    </row>
    <row r="20" spans="1:20" x14ac:dyDescent="0.25">
      <c r="A20" s="22"/>
      <c r="B20" s="22"/>
      <c r="C20" s="22"/>
      <c r="D20" s="22"/>
      <c r="E20" s="18" t="e">
        <f t="shared" si="5"/>
        <v>#VALUE!</v>
      </c>
      <c r="F20" s="18" t="str">
        <f t="shared" si="6"/>
        <v/>
      </c>
      <c r="G20" s="18" t="e">
        <f t="shared" si="7"/>
        <v>#VALUE!</v>
      </c>
      <c r="H20" s="18" t="e">
        <f t="shared" si="8"/>
        <v>#VALUE!</v>
      </c>
      <c r="I20" s="18" t="e">
        <f>VLOOKUP(F20,D6数据库!C:O,2,0)</f>
        <v>#N/A</v>
      </c>
      <c r="J20" s="18" t="e">
        <f>VLOOKUP(F20,D6数据库!C:O,3,0)</f>
        <v>#N/A</v>
      </c>
      <c r="K20" s="19" t="e">
        <f t="shared" si="3"/>
        <v>#VALUE!</v>
      </c>
      <c r="L20" s="18" t="e">
        <f>VLOOKUP(F20,D6数据库!C:O,4,0)</f>
        <v>#N/A</v>
      </c>
      <c r="M20" s="18" t="e">
        <f>VLOOKUP(F20,D6数据库!C:O,5,0)</f>
        <v>#N/A</v>
      </c>
      <c r="N20" s="18"/>
      <c r="O20" s="18" t="e">
        <f>VLOOKUP(F20,D6数据库!C:O,6,0)</f>
        <v>#N/A</v>
      </c>
      <c r="P20" s="18" t="e">
        <f>VLOOKUP(F20,D6数据库!C:O,7,0)</f>
        <v>#N/A</v>
      </c>
      <c r="Q20" s="19" t="e">
        <f t="shared" si="4"/>
        <v>#VALUE!</v>
      </c>
      <c r="R20" s="18" t="e">
        <f>VLOOKUP(F20,D6数据库!C:K,8,0)</f>
        <v>#N/A</v>
      </c>
      <c r="S20" s="18" t="e">
        <f>VLOOKUP(F20,D6数据库!C:O,9,0)</f>
        <v>#N/A</v>
      </c>
      <c r="T20" s="18"/>
    </row>
    <row r="21" spans="1:20" x14ac:dyDescent="0.25">
      <c r="A21" s="22"/>
      <c r="B21" s="22"/>
      <c r="C21" s="22"/>
      <c r="D21" s="22"/>
      <c r="E21" s="18" t="e">
        <f t="shared" si="5"/>
        <v>#VALUE!</v>
      </c>
      <c r="F21" s="18" t="str">
        <f t="shared" si="6"/>
        <v/>
      </c>
      <c r="G21" s="18" t="e">
        <f t="shared" si="7"/>
        <v>#VALUE!</v>
      </c>
      <c r="H21" s="18" t="e">
        <f t="shared" si="8"/>
        <v>#VALUE!</v>
      </c>
      <c r="I21" s="18" t="e">
        <f>VLOOKUP(F21,D6数据库!C:O,2,0)</f>
        <v>#N/A</v>
      </c>
      <c r="J21" s="18" t="e">
        <f>VLOOKUP(F21,D6数据库!C:O,3,0)</f>
        <v>#N/A</v>
      </c>
      <c r="K21" s="19" t="e">
        <f t="shared" si="3"/>
        <v>#VALUE!</v>
      </c>
      <c r="L21" s="18" t="e">
        <f>VLOOKUP(F21,D6数据库!C:O,4,0)</f>
        <v>#N/A</v>
      </c>
      <c r="M21" s="18" t="e">
        <f>VLOOKUP(F21,D6数据库!C:O,5,0)</f>
        <v>#N/A</v>
      </c>
      <c r="N21" s="18"/>
      <c r="O21" s="18" t="e">
        <f>VLOOKUP(F21,D6数据库!C:O,6,0)</f>
        <v>#N/A</v>
      </c>
      <c r="P21" s="18" t="e">
        <f>VLOOKUP(F21,D6数据库!C:O,7,0)</f>
        <v>#N/A</v>
      </c>
      <c r="Q21" s="19" t="e">
        <f t="shared" si="4"/>
        <v>#VALUE!</v>
      </c>
      <c r="R21" s="18" t="e">
        <f>VLOOKUP(F21,D6数据库!C:K,8,0)</f>
        <v>#N/A</v>
      </c>
      <c r="S21" s="18" t="e">
        <f>VLOOKUP(F21,D6数据库!C:O,9,0)</f>
        <v>#N/A</v>
      </c>
      <c r="T21" s="18"/>
    </row>
    <row r="22" spans="1:20" x14ac:dyDescent="0.25">
      <c r="A22" s="22"/>
      <c r="B22" s="22"/>
      <c r="C22" s="22"/>
      <c r="D22" s="22"/>
      <c r="E22" s="18" t="e">
        <f t="shared" si="5"/>
        <v>#VALUE!</v>
      </c>
      <c r="F22" s="18" t="str">
        <f t="shared" si="6"/>
        <v/>
      </c>
      <c r="G22" s="18" t="e">
        <f t="shared" si="7"/>
        <v>#VALUE!</v>
      </c>
      <c r="H22" s="18" t="e">
        <f t="shared" si="8"/>
        <v>#VALUE!</v>
      </c>
      <c r="I22" s="18" t="e">
        <f>VLOOKUP(F22,D6数据库!C:O,2,0)</f>
        <v>#N/A</v>
      </c>
      <c r="J22" s="18" t="e">
        <f>VLOOKUP(F22,D6数据库!C:O,3,0)</f>
        <v>#N/A</v>
      </c>
      <c r="K22" s="19" t="e">
        <f t="shared" si="3"/>
        <v>#VALUE!</v>
      </c>
      <c r="L22" s="18" t="e">
        <f>VLOOKUP(F22,D6数据库!C:O,4,0)</f>
        <v>#N/A</v>
      </c>
      <c r="M22" s="18" t="e">
        <f>VLOOKUP(F22,D6数据库!C:O,5,0)</f>
        <v>#N/A</v>
      </c>
      <c r="N22" s="18"/>
      <c r="O22" s="18" t="e">
        <f>VLOOKUP(F22,D6数据库!C:O,6,0)</f>
        <v>#N/A</v>
      </c>
      <c r="P22" s="18" t="e">
        <f>VLOOKUP(F22,D6数据库!C:O,7,0)</f>
        <v>#N/A</v>
      </c>
      <c r="Q22" s="19" t="e">
        <f t="shared" si="4"/>
        <v>#VALUE!</v>
      </c>
      <c r="R22" s="18" t="e">
        <f>VLOOKUP(F22,D6数据库!C:K,8,0)</f>
        <v>#N/A</v>
      </c>
      <c r="S22" s="18" t="e">
        <f>VLOOKUP(F22,D6数据库!C:O,9,0)</f>
        <v>#N/A</v>
      </c>
      <c r="T22" s="18"/>
    </row>
    <row r="23" spans="1:20" x14ac:dyDescent="0.25">
      <c r="A23" s="22"/>
      <c r="B23" s="22"/>
      <c r="C23" s="22"/>
      <c r="D23" s="22"/>
      <c r="E23" s="18" t="e">
        <f t="shared" si="5"/>
        <v>#VALUE!</v>
      </c>
      <c r="F23" s="18" t="str">
        <f t="shared" si="6"/>
        <v/>
      </c>
      <c r="G23" s="18" t="e">
        <f t="shared" si="7"/>
        <v>#VALUE!</v>
      </c>
      <c r="H23" s="18" t="e">
        <f t="shared" si="8"/>
        <v>#VALUE!</v>
      </c>
      <c r="I23" s="18" t="e">
        <f>VLOOKUP(F23,D6数据库!C:O,2,0)</f>
        <v>#N/A</v>
      </c>
      <c r="J23" s="18" t="e">
        <f>VLOOKUP(F23,D6数据库!C:O,3,0)</f>
        <v>#N/A</v>
      </c>
      <c r="K23" s="19" t="e">
        <f t="shared" si="3"/>
        <v>#VALUE!</v>
      </c>
      <c r="L23" s="18" t="e">
        <f>VLOOKUP(F23,D6数据库!C:O,4,0)</f>
        <v>#N/A</v>
      </c>
      <c r="M23" s="18" t="e">
        <f>VLOOKUP(F23,D6数据库!C:O,5,0)</f>
        <v>#N/A</v>
      </c>
      <c r="N23" s="18"/>
      <c r="O23" s="18" t="e">
        <f>VLOOKUP(F23,D6数据库!C:O,6,0)</f>
        <v>#N/A</v>
      </c>
      <c r="P23" s="18" t="e">
        <f>VLOOKUP(F23,D6数据库!C:O,7,0)</f>
        <v>#N/A</v>
      </c>
      <c r="Q23" s="19" t="e">
        <f t="shared" si="4"/>
        <v>#VALUE!</v>
      </c>
      <c r="R23" s="18" t="e">
        <f>VLOOKUP(F23,D6数据库!C:K,8,0)</f>
        <v>#N/A</v>
      </c>
      <c r="S23" s="18" t="e">
        <f>VLOOKUP(F23,D6数据库!C:O,9,0)</f>
        <v>#N/A</v>
      </c>
      <c r="T23" s="18"/>
    </row>
    <row r="24" spans="1:20" x14ac:dyDescent="0.25">
      <c r="A24" s="22"/>
      <c r="B24" s="22"/>
      <c r="C24" s="22"/>
      <c r="D24" s="22"/>
      <c r="E24" s="18" t="e">
        <f t="shared" si="5"/>
        <v>#VALUE!</v>
      </c>
      <c r="F24" s="18" t="str">
        <f t="shared" si="6"/>
        <v/>
      </c>
      <c r="G24" s="18" t="e">
        <f t="shared" si="7"/>
        <v>#VALUE!</v>
      </c>
      <c r="H24" s="18" t="e">
        <f t="shared" si="8"/>
        <v>#VALUE!</v>
      </c>
      <c r="I24" s="18" t="e">
        <f>VLOOKUP(F24,D6数据库!C:O,2,0)</f>
        <v>#N/A</v>
      </c>
      <c r="J24" s="18" t="e">
        <f>VLOOKUP(F24,D6数据库!C:O,3,0)</f>
        <v>#N/A</v>
      </c>
      <c r="K24" s="19" t="e">
        <f t="shared" si="3"/>
        <v>#VALUE!</v>
      </c>
      <c r="L24" s="18" t="e">
        <f>VLOOKUP(F24,D6数据库!C:O,4,0)</f>
        <v>#N/A</v>
      </c>
      <c r="M24" s="18" t="e">
        <f>VLOOKUP(F24,D6数据库!C:O,5,0)</f>
        <v>#N/A</v>
      </c>
      <c r="N24" s="18"/>
      <c r="O24" s="18" t="e">
        <f>VLOOKUP(F24,D6数据库!C:O,6,0)</f>
        <v>#N/A</v>
      </c>
      <c r="P24" s="18" t="e">
        <f>VLOOKUP(F24,D6数据库!C:O,7,0)</f>
        <v>#N/A</v>
      </c>
      <c r="Q24" s="19" t="e">
        <f t="shared" si="4"/>
        <v>#VALUE!</v>
      </c>
      <c r="R24" s="18" t="e">
        <f>VLOOKUP(F24,D6数据库!C:K,8,0)</f>
        <v>#N/A</v>
      </c>
      <c r="S24" s="18" t="e">
        <f>VLOOKUP(F24,D6数据库!C:O,9,0)</f>
        <v>#N/A</v>
      </c>
      <c r="T24" s="18"/>
    </row>
    <row r="25" spans="1:20" x14ac:dyDescent="0.25">
      <c r="A25" s="22"/>
      <c r="B25" s="22"/>
      <c r="C25" s="22"/>
      <c r="D25" s="22"/>
      <c r="E25" s="18" t="e">
        <f t="shared" si="5"/>
        <v>#VALUE!</v>
      </c>
      <c r="F25" s="18" t="str">
        <f t="shared" si="6"/>
        <v/>
      </c>
      <c r="G25" s="18" t="e">
        <f t="shared" si="7"/>
        <v>#VALUE!</v>
      </c>
      <c r="H25" s="18" t="e">
        <f t="shared" si="8"/>
        <v>#VALUE!</v>
      </c>
      <c r="I25" s="18" t="e">
        <f>VLOOKUP(F25,D6数据库!C:O,2,0)</f>
        <v>#N/A</v>
      </c>
      <c r="J25" s="18" t="e">
        <f>VLOOKUP(F25,D6数据库!C:O,3,0)</f>
        <v>#N/A</v>
      </c>
      <c r="K25" s="19" t="e">
        <f t="shared" si="3"/>
        <v>#VALUE!</v>
      </c>
      <c r="L25" s="18" t="e">
        <f>VLOOKUP(F25,D6数据库!C:O,4,0)</f>
        <v>#N/A</v>
      </c>
      <c r="M25" s="18" t="e">
        <f>VLOOKUP(F25,D6数据库!C:O,5,0)</f>
        <v>#N/A</v>
      </c>
      <c r="N25" s="18"/>
      <c r="O25" s="18" t="e">
        <f>VLOOKUP(F25,D6数据库!C:O,6,0)</f>
        <v>#N/A</v>
      </c>
      <c r="P25" s="18" t="e">
        <f>VLOOKUP(F25,D6数据库!C:O,7,0)</f>
        <v>#N/A</v>
      </c>
      <c r="Q25" s="19" t="e">
        <f t="shared" si="4"/>
        <v>#VALUE!</v>
      </c>
      <c r="R25" s="18" t="e">
        <f>VLOOKUP(F25,D6数据库!C:K,8,0)</f>
        <v>#N/A</v>
      </c>
      <c r="S25" s="18" t="e">
        <f>VLOOKUP(F25,D6数据库!C:O,9,0)</f>
        <v>#N/A</v>
      </c>
      <c r="T25" s="18"/>
    </row>
    <row r="26" spans="1:20" x14ac:dyDescent="0.25">
      <c r="A26" s="22"/>
      <c r="B26" s="22"/>
      <c r="C26" s="22"/>
      <c r="D26" s="22"/>
      <c r="E26" s="18" t="e">
        <f t="shared" si="5"/>
        <v>#VALUE!</v>
      </c>
      <c r="F26" s="18" t="str">
        <f t="shared" si="6"/>
        <v/>
      </c>
      <c r="G26" s="18" t="e">
        <f t="shared" si="7"/>
        <v>#VALUE!</v>
      </c>
      <c r="H26" s="18" t="e">
        <f t="shared" si="8"/>
        <v>#VALUE!</v>
      </c>
      <c r="I26" s="18" t="e">
        <f>VLOOKUP(F26,D6数据库!C:O,2,0)</f>
        <v>#N/A</v>
      </c>
      <c r="J26" s="18" t="e">
        <f>VLOOKUP(F26,D6数据库!C:O,3,0)</f>
        <v>#N/A</v>
      </c>
      <c r="K26" s="19" t="e">
        <f t="shared" si="3"/>
        <v>#VALUE!</v>
      </c>
      <c r="L26" s="18" t="e">
        <f>VLOOKUP(F26,D6数据库!C:O,4,0)</f>
        <v>#N/A</v>
      </c>
      <c r="M26" s="18" t="e">
        <f>VLOOKUP(F26,D6数据库!C:O,5,0)</f>
        <v>#N/A</v>
      </c>
      <c r="N26" s="18"/>
      <c r="O26" s="18" t="e">
        <f>VLOOKUP(F26,D6数据库!C:O,6,0)</f>
        <v>#N/A</v>
      </c>
      <c r="P26" s="18" t="e">
        <f>VLOOKUP(F26,D6数据库!C:O,7,0)</f>
        <v>#N/A</v>
      </c>
      <c r="Q26" s="19" t="e">
        <f t="shared" si="4"/>
        <v>#VALUE!</v>
      </c>
      <c r="R26" s="18" t="e">
        <f>VLOOKUP(F26,D6数据库!C:K,8,0)</f>
        <v>#N/A</v>
      </c>
      <c r="S26" s="18" t="e">
        <f>VLOOKUP(F26,D6数据库!C:O,9,0)</f>
        <v>#N/A</v>
      </c>
      <c r="T26" s="18"/>
    </row>
    <row r="27" spans="1:20" x14ac:dyDescent="0.25">
      <c r="A27" s="22"/>
      <c r="B27" s="22"/>
      <c r="C27" s="22"/>
      <c r="D27" s="22"/>
      <c r="E27" s="18" t="e">
        <f t="shared" si="5"/>
        <v>#VALUE!</v>
      </c>
      <c r="F27" s="18" t="str">
        <f t="shared" si="6"/>
        <v/>
      </c>
      <c r="G27" s="18" t="e">
        <f t="shared" si="7"/>
        <v>#VALUE!</v>
      </c>
      <c r="H27" s="18" t="e">
        <f t="shared" si="8"/>
        <v>#VALUE!</v>
      </c>
      <c r="I27" s="18" t="e">
        <f>VLOOKUP(F27,D6数据库!C:O,2,0)</f>
        <v>#N/A</v>
      </c>
      <c r="J27" s="18" t="e">
        <f>VLOOKUP(F27,D6数据库!C:O,3,0)</f>
        <v>#N/A</v>
      </c>
      <c r="K27" s="19" t="e">
        <f t="shared" si="3"/>
        <v>#VALUE!</v>
      </c>
      <c r="L27" s="18" t="e">
        <f>VLOOKUP(F27,D6数据库!C:O,4,0)</f>
        <v>#N/A</v>
      </c>
      <c r="M27" s="18" t="e">
        <f>VLOOKUP(F27,D6数据库!C:O,5,0)</f>
        <v>#N/A</v>
      </c>
      <c r="N27" s="18"/>
      <c r="O27" s="18" t="e">
        <f>VLOOKUP(F27,D6数据库!C:O,6,0)</f>
        <v>#N/A</v>
      </c>
      <c r="P27" s="18" t="e">
        <f>VLOOKUP(F27,D6数据库!C:O,7,0)</f>
        <v>#N/A</v>
      </c>
      <c r="Q27" s="19" t="e">
        <f t="shared" si="4"/>
        <v>#VALUE!</v>
      </c>
      <c r="R27" s="18" t="e">
        <f>VLOOKUP(F27,D6数据库!C:K,8,0)</f>
        <v>#N/A</v>
      </c>
      <c r="S27" s="18" t="e">
        <f>VLOOKUP(F27,D6数据库!C:O,9,0)</f>
        <v>#N/A</v>
      </c>
      <c r="T27" s="18"/>
    </row>
    <row r="28" spans="1:20" x14ac:dyDescent="0.25">
      <c r="A28" s="22"/>
      <c r="B28" s="22"/>
      <c r="C28" s="22"/>
      <c r="D28" s="22"/>
      <c r="E28" s="18" t="e">
        <f t="shared" si="5"/>
        <v>#VALUE!</v>
      </c>
      <c r="F28" s="18" t="str">
        <f t="shared" si="6"/>
        <v/>
      </c>
      <c r="G28" s="18" t="e">
        <f t="shared" si="7"/>
        <v>#VALUE!</v>
      </c>
      <c r="H28" s="18" t="e">
        <f t="shared" si="8"/>
        <v>#VALUE!</v>
      </c>
      <c r="I28" s="18" t="e">
        <f>VLOOKUP(F28,D6数据库!C:O,2,0)</f>
        <v>#N/A</v>
      </c>
      <c r="J28" s="18" t="e">
        <f>VLOOKUP(F28,D6数据库!C:O,3,0)</f>
        <v>#N/A</v>
      </c>
      <c r="K28" s="19" t="e">
        <f t="shared" si="3"/>
        <v>#VALUE!</v>
      </c>
      <c r="L28" s="18" t="e">
        <f>VLOOKUP(F28,D6数据库!C:O,4,0)</f>
        <v>#N/A</v>
      </c>
      <c r="M28" s="18" t="e">
        <f>VLOOKUP(F28,D6数据库!C:O,5,0)</f>
        <v>#N/A</v>
      </c>
      <c r="N28" s="18"/>
      <c r="O28" s="18" t="e">
        <f>VLOOKUP(F28,D6数据库!C:O,6,0)</f>
        <v>#N/A</v>
      </c>
      <c r="P28" s="18" t="e">
        <f>VLOOKUP(F28,D6数据库!C:O,7,0)</f>
        <v>#N/A</v>
      </c>
      <c r="Q28" s="19" t="e">
        <f t="shared" si="4"/>
        <v>#VALUE!</v>
      </c>
      <c r="R28" s="18" t="e">
        <f>VLOOKUP(F28,D6数据库!C:K,8,0)</f>
        <v>#N/A</v>
      </c>
      <c r="S28" s="18" t="e">
        <f>VLOOKUP(F28,D6数据库!C:O,9,0)</f>
        <v>#N/A</v>
      </c>
      <c r="T28" s="18"/>
    </row>
    <row r="29" spans="1:20" x14ac:dyDescent="0.25">
      <c r="A29" s="22"/>
      <c r="B29" s="22"/>
      <c r="C29" s="22"/>
      <c r="D29" s="22"/>
      <c r="E29" s="18" t="e">
        <f t="shared" si="5"/>
        <v>#VALUE!</v>
      </c>
      <c r="F29" s="18" t="str">
        <f t="shared" si="6"/>
        <v/>
      </c>
      <c r="G29" s="18" t="e">
        <f t="shared" si="7"/>
        <v>#VALUE!</v>
      </c>
      <c r="H29" s="18" t="e">
        <f t="shared" si="8"/>
        <v>#VALUE!</v>
      </c>
      <c r="I29" s="18" t="e">
        <f>VLOOKUP(F29,D6数据库!C:O,2,0)</f>
        <v>#N/A</v>
      </c>
      <c r="J29" s="18" t="e">
        <f>VLOOKUP(F29,D6数据库!C:O,3,0)</f>
        <v>#N/A</v>
      </c>
      <c r="K29" s="19" t="e">
        <f t="shared" si="3"/>
        <v>#VALUE!</v>
      </c>
      <c r="L29" s="18" t="e">
        <f>VLOOKUP(F29,D6数据库!C:O,4,0)</f>
        <v>#N/A</v>
      </c>
      <c r="M29" s="18" t="e">
        <f>VLOOKUP(F29,D6数据库!C:O,5,0)</f>
        <v>#N/A</v>
      </c>
      <c r="N29" s="18"/>
      <c r="O29" s="18" t="e">
        <f>VLOOKUP(F29,D6数据库!C:O,6,0)</f>
        <v>#N/A</v>
      </c>
      <c r="P29" s="18" t="e">
        <f>VLOOKUP(F29,D6数据库!C:O,7,0)</f>
        <v>#N/A</v>
      </c>
      <c r="Q29" s="19" t="e">
        <f t="shared" si="4"/>
        <v>#VALUE!</v>
      </c>
      <c r="R29" s="18" t="e">
        <f>VLOOKUP(F29,D6数据库!C:K,8,0)</f>
        <v>#N/A</v>
      </c>
      <c r="S29" s="18" t="e">
        <f>VLOOKUP(F29,D6数据库!C:O,9,0)</f>
        <v>#N/A</v>
      </c>
      <c r="T29" s="18"/>
    </row>
    <row r="30" spans="1:20" x14ac:dyDescent="0.25">
      <c r="A30" s="22"/>
      <c r="B30" s="22"/>
      <c r="C30" s="22"/>
      <c r="D30" s="22"/>
      <c r="E30" s="18" t="e">
        <f t="shared" si="5"/>
        <v>#VALUE!</v>
      </c>
      <c r="F30" s="18" t="str">
        <f t="shared" si="6"/>
        <v/>
      </c>
      <c r="G30" s="18" t="e">
        <f t="shared" si="7"/>
        <v>#VALUE!</v>
      </c>
      <c r="H30" s="18" t="e">
        <f t="shared" si="8"/>
        <v>#VALUE!</v>
      </c>
      <c r="I30" s="18" t="e">
        <f>VLOOKUP(F30,D6数据库!C:O,2,0)</f>
        <v>#N/A</v>
      </c>
      <c r="J30" s="18" t="e">
        <f>VLOOKUP(F30,D6数据库!C:O,3,0)</f>
        <v>#N/A</v>
      </c>
      <c r="K30" s="19" t="e">
        <f t="shared" si="3"/>
        <v>#VALUE!</v>
      </c>
      <c r="L30" s="18" t="e">
        <f>VLOOKUP(F30,D6数据库!C:O,4,0)</f>
        <v>#N/A</v>
      </c>
      <c r="M30" s="18" t="e">
        <f>VLOOKUP(F30,D6数据库!C:O,5,0)</f>
        <v>#N/A</v>
      </c>
      <c r="N30" s="18"/>
      <c r="O30" s="18" t="e">
        <f>VLOOKUP(F30,D6数据库!C:O,6,0)</f>
        <v>#N/A</v>
      </c>
      <c r="P30" s="18" t="e">
        <f>VLOOKUP(F30,D6数据库!C:O,7,0)</f>
        <v>#N/A</v>
      </c>
      <c r="Q30" s="19" t="e">
        <f t="shared" si="4"/>
        <v>#VALUE!</v>
      </c>
      <c r="R30" s="18" t="e">
        <f>VLOOKUP(F30,D6数据库!C:K,8,0)</f>
        <v>#N/A</v>
      </c>
      <c r="S30" s="18" t="e">
        <f>VLOOKUP(F30,D6数据库!C:O,9,0)</f>
        <v>#N/A</v>
      </c>
      <c r="T30" s="18"/>
    </row>
    <row r="31" spans="1:20" x14ac:dyDescent="0.25">
      <c r="A31" s="22"/>
      <c r="B31" s="22"/>
      <c r="C31" s="22"/>
      <c r="D31" s="22"/>
      <c r="E31" s="18" t="e">
        <f t="shared" si="5"/>
        <v>#VALUE!</v>
      </c>
      <c r="F31" s="18" t="str">
        <f t="shared" si="6"/>
        <v/>
      </c>
      <c r="G31" s="18" t="e">
        <f t="shared" si="7"/>
        <v>#VALUE!</v>
      </c>
      <c r="H31" s="18" t="e">
        <f t="shared" si="8"/>
        <v>#VALUE!</v>
      </c>
      <c r="I31" s="18" t="e">
        <f>VLOOKUP(F31,D6数据库!C:O,2,0)</f>
        <v>#N/A</v>
      </c>
      <c r="J31" s="18" t="e">
        <f>VLOOKUP(F31,D6数据库!C:O,3,0)</f>
        <v>#N/A</v>
      </c>
      <c r="K31" s="19" t="e">
        <f t="shared" si="3"/>
        <v>#VALUE!</v>
      </c>
      <c r="L31" s="18" t="e">
        <f>VLOOKUP(F31,D6数据库!C:O,4,0)</f>
        <v>#N/A</v>
      </c>
      <c r="M31" s="18" t="e">
        <f>VLOOKUP(F31,D6数据库!C:O,5,0)</f>
        <v>#N/A</v>
      </c>
      <c r="N31" s="18"/>
      <c r="O31" s="18" t="e">
        <f>VLOOKUP(F31,D6数据库!C:O,6,0)</f>
        <v>#N/A</v>
      </c>
      <c r="P31" s="18" t="e">
        <f>VLOOKUP(F31,D6数据库!C:O,7,0)</f>
        <v>#N/A</v>
      </c>
      <c r="Q31" s="19" t="e">
        <f t="shared" si="4"/>
        <v>#VALUE!</v>
      </c>
      <c r="R31" s="18" t="e">
        <f>VLOOKUP(F31,D6数据库!C:K,8,0)</f>
        <v>#N/A</v>
      </c>
      <c r="S31" s="18" t="e">
        <f>VLOOKUP(F31,D6数据库!C:O,9,0)</f>
        <v>#N/A</v>
      </c>
      <c r="T31" s="18"/>
    </row>
    <row r="32" spans="1:20" x14ac:dyDescent="0.25">
      <c r="A32" s="22"/>
      <c r="B32" s="22"/>
      <c r="C32" s="22"/>
      <c r="D32" s="22"/>
      <c r="E32" s="18" t="e">
        <f t="shared" si="5"/>
        <v>#VALUE!</v>
      </c>
      <c r="F32" s="18" t="str">
        <f t="shared" si="6"/>
        <v/>
      </c>
      <c r="G32" s="18" t="e">
        <f t="shared" si="7"/>
        <v>#VALUE!</v>
      </c>
      <c r="H32" s="18" t="e">
        <f t="shared" si="8"/>
        <v>#VALUE!</v>
      </c>
      <c r="I32" s="18" t="e">
        <f>VLOOKUP(F32,D6数据库!C:O,2,0)</f>
        <v>#N/A</v>
      </c>
      <c r="J32" s="18" t="e">
        <f>VLOOKUP(F32,D6数据库!C:O,3,0)</f>
        <v>#N/A</v>
      </c>
      <c r="K32" s="19" t="e">
        <f t="shared" si="3"/>
        <v>#VALUE!</v>
      </c>
      <c r="L32" s="18" t="e">
        <f>VLOOKUP(F32,D6数据库!C:O,4,0)</f>
        <v>#N/A</v>
      </c>
      <c r="M32" s="18" t="e">
        <f>VLOOKUP(F32,D6数据库!C:O,5,0)</f>
        <v>#N/A</v>
      </c>
      <c r="N32" s="18"/>
      <c r="O32" s="18" t="e">
        <f>VLOOKUP(F32,D6数据库!C:O,6,0)</f>
        <v>#N/A</v>
      </c>
      <c r="P32" s="18" t="e">
        <f>VLOOKUP(F32,D6数据库!C:O,7,0)</f>
        <v>#N/A</v>
      </c>
      <c r="Q32" s="19" t="e">
        <f t="shared" si="4"/>
        <v>#VALUE!</v>
      </c>
      <c r="R32" s="18" t="e">
        <f>VLOOKUP(F32,D6数据库!C:K,8,0)</f>
        <v>#N/A</v>
      </c>
      <c r="S32" s="18" t="e">
        <f>VLOOKUP(F32,D6数据库!C:O,9,0)</f>
        <v>#N/A</v>
      </c>
      <c r="T32" s="18"/>
    </row>
    <row r="33" spans="1:20" x14ac:dyDescent="0.25">
      <c r="A33" s="22"/>
      <c r="B33" s="22"/>
      <c r="C33" s="22"/>
      <c r="D33" s="22"/>
      <c r="E33" s="18" t="e">
        <f t="shared" si="5"/>
        <v>#VALUE!</v>
      </c>
      <c r="F33" s="18" t="str">
        <f t="shared" si="6"/>
        <v/>
      </c>
      <c r="G33" s="18" t="e">
        <f t="shared" si="7"/>
        <v>#VALUE!</v>
      </c>
      <c r="H33" s="18" t="e">
        <f t="shared" si="8"/>
        <v>#VALUE!</v>
      </c>
      <c r="I33" s="18" t="e">
        <f>VLOOKUP(F33,D6数据库!C:O,2,0)</f>
        <v>#N/A</v>
      </c>
      <c r="J33" s="18" t="e">
        <f>VLOOKUP(F33,D6数据库!C:O,3,0)</f>
        <v>#N/A</v>
      </c>
      <c r="K33" s="19" t="e">
        <f t="shared" si="3"/>
        <v>#VALUE!</v>
      </c>
      <c r="L33" s="18" t="e">
        <f>VLOOKUP(F33,D6数据库!C:O,4,0)</f>
        <v>#N/A</v>
      </c>
      <c r="M33" s="18" t="e">
        <f>VLOOKUP(F33,D6数据库!C:O,5,0)</f>
        <v>#N/A</v>
      </c>
      <c r="N33" s="18"/>
      <c r="O33" s="18" t="e">
        <f>VLOOKUP(F33,D6数据库!C:O,6,0)</f>
        <v>#N/A</v>
      </c>
      <c r="P33" s="18" t="e">
        <f>VLOOKUP(F33,D6数据库!C:O,7,0)</f>
        <v>#N/A</v>
      </c>
      <c r="Q33" s="19" t="e">
        <f t="shared" si="4"/>
        <v>#VALUE!</v>
      </c>
      <c r="R33" s="18" t="e">
        <f>VLOOKUP(F33,D6数据库!C:K,8,0)</f>
        <v>#N/A</v>
      </c>
      <c r="S33" s="18" t="e">
        <f>VLOOKUP(F33,D6数据库!C:O,9,0)</f>
        <v>#N/A</v>
      </c>
      <c r="T33" s="18"/>
    </row>
    <row r="34" spans="1:20" x14ac:dyDescent="0.25">
      <c r="A34" s="22"/>
      <c r="B34" s="22"/>
      <c r="C34" s="22"/>
      <c r="D34" s="22"/>
      <c r="E34" s="18" t="e">
        <f t="shared" si="5"/>
        <v>#VALUE!</v>
      </c>
      <c r="F34" s="18" t="str">
        <f t="shared" si="6"/>
        <v/>
      </c>
      <c r="G34" s="18" t="e">
        <f t="shared" si="7"/>
        <v>#VALUE!</v>
      </c>
      <c r="H34" s="18" t="e">
        <f t="shared" si="8"/>
        <v>#VALUE!</v>
      </c>
      <c r="I34" s="18" t="e">
        <f>VLOOKUP(F34,D6数据库!C:O,2,0)</f>
        <v>#N/A</v>
      </c>
      <c r="J34" s="18" t="e">
        <f>VLOOKUP(F34,D6数据库!C:O,3,0)</f>
        <v>#N/A</v>
      </c>
      <c r="K34" s="19" t="e">
        <f t="shared" si="3"/>
        <v>#VALUE!</v>
      </c>
      <c r="L34" s="18" t="e">
        <f>VLOOKUP(F34,D6数据库!C:O,4,0)</f>
        <v>#N/A</v>
      </c>
      <c r="M34" s="18" t="e">
        <f>VLOOKUP(F34,D6数据库!C:O,5,0)</f>
        <v>#N/A</v>
      </c>
      <c r="N34" s="18"/>
      <c r="O34" s="18" t="e">
        <f>VLOOKUP(F34,D6数据库!C:O,6,0)</f>
        <v>#N/A</v>
      </c>
      <c r="P34" s="18" t="e">
        <f>VLOOKUP(F34,D6数据库!C:O,7,0)</f>
        <v>#N/A</v>
      </c>
      <c r="Q34" s="19" t="e">
        <f t="shared" si="4"/>
        <v>#VALUE!</v>
      </c>
      <c r="R34" s="18" t="e">
        <f>VLOOKUP(F34,D6数据库!C:K,8,0)</f>
        <v>#N/A</v>
      </c>
      <c r="S34" s="18" t="e">
        <f>VLOOKUP(F34,D6数据库!C:O,9,0)</f>
        <v>#N/A</v>
      </c>
      <c r="T34" s="18"/>
    </row>
    <row r="35" spans="1:20" x14ac:dyDescent="0.25">
      <c r="A35" s="22"/>
      <c r="B35" s="22"/>
      <c r="C35" s="22"/>
      <c r="D35" s="22"/>
      <c r="E35" s="18" t="e">
        <f t="shared" si="5"/>
        <v>#VALUE!</v>
      </c>
      <c r="F35" s="18" t="str">
        <f t="shared" si="6"/>
        <v/>
      </c>
      <c r="G35" s="18" t="e">
        <f t="shared" si="7"/>
        <v>#VALUE!</v>
      </c>
      <c r="H35" s="18" t="e">
        <f t="shared" si="8"/>
        <v>#VALUE!</v>
      </c>
      <c r="I35" s="18" t="e">
        <f>VLOOKUP(F35,D6数据库!C:O,2,0)</f>
        <v>#N/A</v>
      </c>
      <c r="J35" s="18" t="e">
        <f>VLOOKUP(F35,D6数据库!C:O,3,0)</f>
        <v>#N/A</v>
      </c>
      <c r="K35" s="19" t="e">
        <f t="shared" si="3"/>
        <v>#VALUE!</v>
      </c>
      <c r="L35" s="18" t="e">
        <f>VLOOKUP(F35,D6数据库!C:O,4,0)</f>
        <v>#N/A</v>
      </c>
      <c r="M35" s="18" t="e">
        <f>VLOOKUP(F35,D6数据库!C:O,5,0)</f>
        <v>#N/A</v>
      </c>
      <c r="N35" s="18"/>
      <c r="O35" s="18" t="e">
        <f>VLOOKUP(F35,D6数据库!C:O,6,0)</f>
        <v>#N/A</v>
      </c>
      <c r="P35" s="18" t="e">
        <f>VLOOKUP(F35,D6数据库!C:O,7,0)</f>
        <v>#N/A</v>
      </c>
      <c r="Q35" s="19" t="e">
        <f t="shared" si="4"/>
        <v>#VALUE!</v>
      </c>
      <c r="R35" s="18" t="e">
        <f>VLOOKUP(F35,D6数据库!C:K,8,0)</f>
        <v>#N/A</v>
      </c>
      <c r="S35" s="18" t="e">
        <f>VLOOKUP(F35,D6数据库!C:O,9,0)</f>
        <v>#N/A</v>
      </c>
      <c r="T35" s="18"/>
    </row>
    <row r="36" spans="1:20" x14ac:dyDescent="0.25">
      <c r="A36" s="22"/>
      <c r="B36" s="22"/>
      <c r="C36" s="22"/>
      <c r="D36" s="22"/>
      <c r="E36" s="18" t="e">
        <f t="shared" si="5"/>
        <v>#VALUE!</v>
      </c>
      <c r="F36" s="18" t="str">
        <f t="shared" si="6"/>
        <v/>
      </c>
      <c r="G36" s="18" t="e">
        <f t="shared" si="7"/>
        <v>#VALUE!</v>
      </c>
      <c r="H36" s="18" t="e">
        <f t="shared" si="8"/>
        <v>#VALUE!</v>
      </c>
      <c r="I36" s="18" t="e">
        <f>VLOOKUP(F36,D6数据库!C:O,2,0)</f>
        <v>#N/A</v>
      </c>
      <c r="J36" s="18" t="e">
        <f>VLOOKUP(F36,D6数据库!C:O,3,0)</f>
        <v>#N/A</v>
      </c>
      <c r="K36" s="19" t="e">
        <f t="shared" si="3"/>
        <v>#VALUE!</v>
      </c>
      <c r="L36" s="18" t="e">
        <f>VLOOKUP(F36,D6数据库!C:O,4,0)</f>
        <v>#N/A</v>
      </c>
      <c r="M36" s="18" t="e">
        <f>VLOOKUP(F36,D6数据库!C:O,5,0)</f>
        <v>#N/A</v>
      </c>
      <c r="N36" s="18"/>
      <c r="O36" s="18" t="e">
        <f>VLOOKUP(F36,D6数据库!C:O,6,0)</f>
        <v>#N/A</v>
      </c>
      <c r="P36" s="18" t="e">
        <f>VLOOKUP(F36,D6数据库!C:O,7,0)</f>
        <v>#N/A</v>
      </c>
      <c r="Q36" s="19" t="e">
        <f t="shared" si="4"/>
        <v>#VALUE!</v>
      </c>
      <c r="R36" s="18" t="e">
        <f>VLOOKUP(F36,D6数据库!C:K,8,0)</f>
        <v>#N/A</v>
      </c>
      <c r="S36" s="18" t="e">
        <f>VLOOKUP(F36,D6数据库!C:O,9,0)</f>
        <v>#N/A</v>
      </c>
      <c r="T36" s="18"/>
    </row>
    <row r="37" spans="1:20" x14ac:dyDescent="0.25">
      <c r="A37" s="22"/>
      <c r="B37" s="22"/>
      <c r="C37" s="22"/>
      <c r="D37" s="22"/>
      <c r="E37" s="18" t="e">
        <f t="shared" si="5"/>
        <v>#VALUE!</v>
      </c>
      <c r="F37" s="18" t="str">
        <f t="shared" si="6"/>
        <v/>
      </c>
      <c r="G37" s="18" t="e">
        <f t="shared" si="7"/>
        <v>#VALUE!</v>
      </c>
      <c r="H37" s="18" t="e">
        <f t="shared" si="8"/>
        <v>#VALUE!</v>
      </c>
      <c r="I37" s="18" t="e">
        <f>VLOOKUP(F37,D6数据库!C:O,2,0)</f>
        <v>#N/A</v>
      </c>
      <c r="J37" s="18" t="e">
        <f>VLOOKUP(F37,D6数据库!C:O,3,0)</f>
        <v>#N/A</v>
      </c>
      <c r="K37" s="19" t="e">
        <f t="shared" si="3"/>
        <v>#VALUE!</v>
      </c>
      <c r="L37" s="18" t="e">
        <f>VLOOKUP(F37,D6数据库!C:O,4,0)</f>
        <v>#N/A</v>
      </c>
      <c r="M37" s="18" t="e">
        <f>VLOOKUP(F37,D6数据库!C:O,5,0)</f>
        <v>#N/A</v>
      </c>
      <c r="N37" s="18"/>
      <c r="O37" s="18" t="e">
        <f>VLOOKUP(F37,D6数据库!C:O,6,0)</f>
        <v>#N/A</v>
      </c>
      <c r="P37" s="18" t="e">
        <f>VLOOKUP(F37,D6数据库!C:O,7,0)</f>
        <v>#N/A</v>
      </c>
      <c r="Q37" s="19" t="e">
        <f t="shared" si="4"/>
        <v>#VALUE!</v>
      </c>
      <c r="R37" s="18" t="e">
        <f>VLOOKUP(F37,D6数据库!C:K,8,0)</f>
        <v>#N/A</v>
      </c>
      <c r="S37" s="18" t="e">
        <f>VLOOKUP(F37,D6数据库!C:O,9,0)</f>
        <v>#N/A</v>
      </c>
      <c r="T37" s="18"/>
    </row>
    <row r="38" spans="1:20" x14ac:dyDescent="0.25">
      <c r="A38" s="22"/>
      <c r="B38" s="22"/>
      <c r="C38" s="22"/>
      <c r="D38" s="22"/>
      <c r="E38" s="18" t="e">
        <f t="shared" si="5"/>
        <v>#VALUE!</v>
      </c>
      <c r="F38" s="18" t="str">
        <f t="shared" si="6"/>
        <v/>
      </c>
      <c r="G38" s="18" t="e">
        <f t="shared" si="7"/>
        <v>#VALUE!</v>
      </c>
      <c r="H38" s="18" t="e">
        <f t="shared" si="8"/>
        <v>#VALUE!</v>
      </c>
      <c r="I38" s="18" t="e">
        <f>VLOOKUP(F38,D6数据库!C:O,2,0)</f>
        <v>#N/A</v>
      </c>
      <c r="J38" s="18" t="e">
        <f>VLOOKUP(F38,D6数据库!C:O,3,0)</f>
        <v>#N/A</v>
      </c>
      <c r="K38" s="19" t="e">
        <f t="shared" si="3"/>
        <v>#VALUE!</v>
      </c>
      <c r="L38" s="18" t="e">
        <f>VLOOKUP(F38,D6数据库!C:O,4,0)</f>
        <v>#N/A</v>
      </c>
      <c r="M38" s="18" t="e">
        <f>VLOOKUP(F38,D6数据库!C:O,5,0)</f>
        <v>#N/A</v>
      </c>
      <c r="N38" s="18"/>
      <c r="O38" s="18" t="e">
        <f>VLOOKUP(F38,D6数据库!C:O,6,0)</f>
        <v>#N/A</v>
      </c>
      <c r="P38" s="18" t="e">
        <f>VLOOKUP(F38,D6数据库!C:O,7,0)</f>
        <v>#N/A</v>
      </c>
      <c r="Q38" s="19" t="e">
        <f t="shared" si="4"/>
        <v>#VALUE!</v>
      </c>
      <c r="R38" s="18" t="e">
        <f>VLOOKUP(F38,D6数据库!C:K,8,0)</f>
        <v>#N/A</v>
      </c>
      <c r="S38" s="18" t="e">
        <f>VLOOKUP(F38,D6数据库!C:O,9,0)</f>
        <v>#N/A</v>
      </c>
      <c r="T38" s="18"/>
    </row>
    <row r="39" spans="1:20" x14ac:dyDescent="0.25">
      <c r="A39" s="22"/>
      <c r="B39" s="22"/>
      <c r="C39" s="22"/>
      <c r="D39" s="22"/>
      <c r="E39" s="18" t="e">
        <f t="shared" si="5"/>
        <v>#VALUE!</v>
      </c>
      <c r="F39" s="18" t="str">
        <f t="shared" si="6"/>
        <v/>
      </c>
      <c r="G39" s="18" t="e">
        <f t="shared" si="7"/>
        <v>#VALUE!</v>
      </c>
      <c r="H39" s="18" t="e">
        <f t="shared" si="8"/>
        <v>#VALUE!</v>
      </c>
      <c r="I39" s="18" t="e">
        <f>VLOOKUP(F39,D6数据库!C:O,2,0)</f>
        <v>#N/A</v>
      </c>
      <c r="J39" s="18" t="e">
        <f>VLOOKUP(F39,D6数据库!C:O,3,0)</f>
        <v>#N/A</v>
      </c>
      <c r="K39" s="19" t="e">
        <f t="shared" si="3"/>
        <v>#VALUE!</v>
      </c>
      <c r="L39" s="18" t="e">
        <f>VLOOKUP(F39,D6数据库!C:O,4,0)</f>
        <v>#N/A</v>
      </c>
      <c r="M39" s="18" t="e">
        <f>VLOOKUP(F39,D6数据库!C:O,5,0)</f>
        <v>#N/A</v>
      </c>
      <c r="N39" s="18"/>
      <c r="O39" s="18" t="e">
        <f>VLOOKUP(F39,D6数据库!C:O,6,0)</f>
        <v>#N/A</v>
      </c>
      <c r="P39" s="18" t="e">
        <f>VLOOKUP(F39,D6数据库!C:O,7,0)</f>
        <v>#N/A</v>
      </c>
      <c r="Q39" s="19" t="e">
        <f t="shared" si="4"/>
        <v>#VALUE!</v>
      </c>
      <c r="R39" s="18" t="e">
        <f>VLOOKUP(F39,D6数据库!C:K,8,0)</f>
        <v>#N/A</v>
      </c>
      <c r="S39" s="18" t="e">
        <f>VLOOKUP(F39,D6数据库!C:O,9,0)</f>
        <v>#N/A</v>
      </c>
      <c r="T39" s="18"/>
    </row>
    <row r="40" spans="1:20" x14ac:dyDescent="0.25">
      <c r="A40" s="22"/>
      <c r="B40" s="22"/>
      <c r="C40" s="22"/>
      <c r="D40" s="22"/>
      <c r="E40" s="18" t="e">
        <f t="shared" si="5"/>
        <v>#VALUE!</v>
      </c>
      <c r="F40" s="18" t="str">
        <f t="shared" si="6"/>
        <v/>
      </c>
      <c r="G40" s="18" t="e">
        <f t="shared" si="7"/>
        <v>#VALUE!</v>
      </c>
      <c r="H40" s="18" t="e">
        <f t="shared" si="8"/>
        <v>#VALUE!</v>
      </c>
      <c r="I40" s="18" t="e">
        <f>VLOOKUP(F40,D6数据库!C:O,2,0)</f>
        <v>#N/A</v>
      </c>
      <c r="J40" s="18" t="e">
        <f>VLOOKUP(F40,D6数据库!C:O,3,0)</f>
        <v>#N/A</v>
      </c>
      <c r="K40" s="19" t="e">
        <f t="shared" si="3"/>
        <v>#VALUE!</v>
      </c>
      <c r="L40" s="18" t="e">
        <f>VLOOKUP(F40,D6数据库!C:O,4,0)</f>
        <v>#N/A</v>
      </c>
      <c r="M40" s="18" t="e">
        <f>VLOOKUP(F40,D6数据库!C:O,5,0)</f>
        <v>#N/A</v>
      </c>
      <c r="N40" s="18"/>
      <c r="O40" s="18" t="e">
        <f>VLOOKUP(F40,D6数据库!C:O,6,0)</f>
        <v>#N/A</v>
      </c>
      <c r="P40" s="18" t="e">
        <f>VLOOKUP(F40,D6数据库!C:O,7,0)</f>
        <v>#N/A</v>
      </c>
      <c r="Q40" s="19" t="e">
        <f t="shared" si="4"/>
        <v>#VALUE!</v>
      </c>
      <c r="R40" s="18" t="e">
        <f>VLOOKUP(F40,D6数据库!C:K,8,0)</f>
        <v>#N/A</v>
      </c>
      <c r="S40" s="18" t="e">
        <f>VLOOKUP(F40,D6数据库!C:O,9,0)</f>
        <v>#N/A</v>
      </c>
      <c r="T40" s="18"/>
    </row>
    <row r="41" spans="1:20" x14ac:dyDescent="0.25">
      <c r="A41" s="22"/>
      <c r="B41" s="22"/>
      <c r="C41" s="22"/>
      <c r="D41" s="22"/>
      <c r="E41" s="18" t="e">
        <f t="shared" si="5"/>
        <v>#VALUE!</v>
      </c>
      <c r="F41" s="18" t="str">
        <f t="shared" si="6"/>
        <v/>
      </c>
      <c r="G41" s="18" t="e">
        <f t="shared" si="7"/>
        <v>#VALUE!</v>
      </c>
      <c r="H41" s="18" t="e">
        <f t="shared" si="8"/>
        <v>#VALUE!</v>
      </c>
      <c r="I41" s="18" t="e">
        <f>VLOOKUP(F41,D6数据库!C:O,2,0)</f>
        <v>#N/A</v>
      </c>
      <c r="J41" s="18" t="e">
        <f>VLOOKUP(F41,D6数据库!C:O,3,0)</f>
        <v>#N/A</v>
      </c>
      <c r="K41" s="19" t="e">
        <f t="shared" si="3"/>
        <v>#VALUE!</v>
      </c>
      <c r="L41" s="18" t="e">
        <f>VLOOKUP(F41,D6数据库!C:O,4,0)</f>
        <v>#N/A</v>
      </c>
      <c r="M41" s="18" t="e">
        <f>VLOOKUP(F41,D6数据库!C:O,5,0)</f>
        <v>#N/A</v>
      </c>
      <c r="N41" s="18"/>
      <c r="O41" s="18" t="e">
        <f>VLOOKUP(F41,D6数据库!C:O,6,0)</f>
        <v>#N/A</v>
      </c>
      <c r="P41" s="18" t="e">
        <f>VLOOKUP(F41,D6数据库!C:O,7,0)</f>
        <v>#N/A</v>
      </c>
      <c r="Q41" s="19" t="e">
        <f t="shared" si="4"/>
        <v>#VALUE!</v>
      </c>
      <c r="R41" s="18" t="e">
        <f>VLOOKUP(F41,D6数据库!C:K,8,0)</f>
        <v>#N/A</v>
      </c>
      <c r="S41" s="18" t="e">
        <f>VLOOKUP(F41,D6数据库!C:O,9,0)</f>
        <v>#N/A</v>
      </c>
      <c r="T41" s="18"/>
    </row>
    <row r="42" spans="1:20" x14ac:dyDescent="0.25">
      <c r="A42" s="22"/>
      <c r="B42" s="22"/>
      <c r="C42" s="22"/>
      <c r="D42" s="22"/>
      <c r="E42" s="18" t="e">
        <f t="shared" si="5"/>
        <v>#VALUE!</v>
      </c>
      <c r="F42" s="18" t="str">
        <f t="shared" si="6"/>
        <v/>
      </c>
      <c r="G42" s="18" t="e">
        <f t="shared" si="7"/>
        <v>#VALUE!</v>
      </c>
      <c r="H42" s="18" t="e">
        <f t="shared" si="8"/>
        <v>#VALUE!</v>
      </c>
      <c r="I42" s="18" t="e">
        <f>VLOOKUP(F42,D6数据库!C:O,2,0)</f>
        <v>#N/A</v>
      </c>
      <c r="J42" s="18" t="e">
        <f>VLOOKUP(F42,D6数据库!C:O,3,0)</f>
        <v>#N/A</v>
      </c>
      <c r="K42" s="19" t="e">
        <f t="shared" si="3"/>
        <v>#VALUE!</v>
      </c>
      <c r="L42" s="18" t="e">
        <f>VLOOKUP(F42,D6数据库!C:O,4,0)</f>
        <v>#N/A</v>
      </c>
      <c r="M42" s="18" t="e">
        <f>VLOOKUP(F42,D6数据库!C:O,5,0)</f>
        <v>#N/A</v>
      </c>
      <c r="N42" s="18"/>
      <c r="O42" s="18" t="e">
        <f>VLOOKUP(F42,D6数据库!C:O,6,0)</f>
        <v>#N/A</v>
      </c>
      <c r="P42" s="18" t="e">
        <f>VLOOKUP(F42,D6数据库!C:O,7,0)</f>
        <v>#N/A</v>
      </c>
      <c r="Q42" s="19" t="e">
        <f t="shared" si="4"/>
        <v>#VALUE!</v>
      </c>
      <c r="R42" s="18" t="e">
        <f>VLOOKUP(F42,D6数据库!C:K,8,0)</f>
        <v>#N/A</v>
      </c>
      <c r="S42" s="18" t="e">
        <f>VLOOKUP(F42,D6数据库!C:O,9,0)</f>
        <v>#N/A</v>
      </c>
      <c r="T42" s="18"/>
    </row>
    <row r="43" spans="1:20" x14ac:dyDescent="0.25">
      <c r="A43" s="22"/>
      <c r="B43" s="22"/>
      <c r="C43" s="22"/>
      <c r="D43" s="22"/>
      <c r="E43" s="18" t="e">
        <f t="shared" si="5"/>
        <v>#VALUE!</v>
      </c>
      <c r="F43" s="18" t="str">
        <f t="shared" si="6"/>
        <v/>
      </c>
      <c r="G43" s="18" t="e">
        <f t="shared" si="7"/>
        <v>#VALUE!</v>
      </c>
      <c r="H43" s="18" t="e">
        <f t="shared" si="8"/>
        <v>#VALUE!</v>
      </c>
      <c r="I43" s="18" t="e">
        <f>VLOOKUP(F43,D6数据库!C:O,2,0)</f>
        <v>#N/A</v>
      </c>
      <c r="J43" s="18" t="e">
        <f>VLOOKUP(F43,D6数据库!C:O,3,0)</f>
        <v>#N/A</v>
      </c>
      <c r="K43" s="19" t="e">
        <f t="shared" si="3"/>
        <v>#VALUE!</v>
      </c>
      <c r="L43" s="18" t="e">
        <f>VLOOKUP(F43,D6数据库!C:O,4,0)</f>
        <v>#N/A</v>
      </c>
      <c r="M43" s="18" t="e">
        <f>VLOOKUP(F43,D6数据库!C:O,5,0)</f>
        <v>#N/A</v>
      </c>
      <c r="N43" s="18"/>
      <c r="O43" s="18" t="e">
        <f>VLOOKUP(F43,D6数据库!C:O,6,0)</f>
        <v>#N/A</v>
      </c>
      <c r="P43" s="18" t="e">
        <f>VLOOKUP(F43,D6数据库!C:O,7,0)</f>
        <v>#N/A</v>
      </c>
      <c r="Q43" s="19" t="e">
        <f t="shared" si="4"/>
        <v>#VALUE!</v>
      </c>
      <c r="R43" s="18" t="e">
        <f>VLOOKUP(F43,D6数据库!C:K,8,0)</f>
        <v>#N/A</v>
      </c>
      <c r="S43" s="18" t="e">
        <f>VLOOKUP(F43,D6数据库!C:O,9,0)</f>
        <v>#N/A</v>
      </c>
      <c r="T43" s="18"/>
    </row>
    <row r="44" spans="1:20" x14ac:dyDescent="0.25">
      <c r="A44" s="22"/>
      <c r="B44" s="22"/>
      <c r="C44" s="22"/>
      <c r="D44" s="22"/>
      <c r="E44" s="18" t="e">
        <f t="shared" si="5"/>
        <v>#VALUE!</v>
      </c>
      <c r="F44" s="18" t="str">
        <f t="shared" si="6"/>
        <v/>
      </c>
      <c r="G44" s="18" t="e">
        <f t="shared" si="7"/>
        <v>#VALUE!</v>
      </c>
      <c r="H44" s="18" t="e">
        <f t="shared" si="8"/>
        <v>#VALUE!</v>
      </c>
      <c r="I44" s="18" t="e">
        <f>VLOOKUP(F44,D6数据库!C:O,2,0)</f>
        <v>#N/A</v>
      </c>
      <c r="J44" s="18" t="e">
        <f>VLOOKUP(F44,D6数据库!C:O,3,0)</f>
        <v>#N/A</v>
      </c>
      <c r="K44" s="19" t="e">
        <f t="shared" si="3"/>
        <v>#VALUE!</v>
      </c>
      <c r="L44" s="18" t="e">
        <f>VLOOKUP(F44,D6数据库!C:O,4,0)</f>
        <v>#N/A</v>
      </c>
      <c r="M44" s="18" t="e">
        <f>VLOOKUP(F44,D6数据库!C:O,5,0)</f>
        <v>#N/A</v>
      </c>
      <c r="N44" s="18"/>
      <c r="O44" s="18" t="e">
        <f>VLOOKUP(F44,D6数据库!C:O,6,0)</f>
        <v>#N/A</v>
      </c>
      <c r="P44" s="18" t="e">
        <f>VLOOKUP(F44,D6数据库!C:O,7,0)</f>
        <v>#N/A</v>
      </c>
      <c r="Q44" s="19" t="e">
        <f t="shared" si="4"/>
        <v>#VALUE!</v>
      </c>
      <c r="R44" s="18" t="e">
        <f>VLOOKUP(F44,D6数据库!C:K,8,0)</f>
        <v>#N/A</v>
      </c>
      <c r="S44" s="18" t="e">
        <f>VLOOKUP(F44,D6数据库!C:O,9,0)</f>
        <v>#N/A</v>
      </c>
      <c r="T44" s="18"/>
    </row>
    <row r="45" spans="1:20" x14ac:dyDescent="0.25">
      <c r="A45" s="22"/>
      <c r="B45" s="22"/>
      <c r="C45" s="22"/>
      <c r="D45" s="22"/>
      <c r="E45" s="18" t="e">
        <f t="shared" si="5"/>
        <v>#VALUE!</v>
      </c>
      <c r="F45" s="18" t="str">
        <f t="shared" si="6"/>
        <v/>
      </c>
      <c r="G45" s="18" t="e">
        <f t="shared" si="7"/>
        <v>#VALUE!</v>
      </c>
      <c r="H45" s="18" t="e">
        <f t="shared" si="8"/>
        <v>#VALUE!</v>
      </c>
      <c r="I45" s="18" t="e">
        <f>VLOOKUP(F45,D6数据库!C:O,2,0)</f>
        <v>#N/A</v>
      </c>
      <c r="J45" s="18" t="e">
        <f>VLOOKUP(F45,D6数据库!C:O,3,0)</f>
        <v>#N/A</v>
      </c>
      <c r="K45" s="19" t="e">
        <f t="shared" si="3"/>
        <v>#VALUE!</v>
      </c>
      <c r="L45" s="18" t="e">
        <f>VLOOKUP(F45,D6数据库!C:O,4,0)</f>
        <v>#N/A</v>
      </c>
      <c r="M45" s="18" t="e">
        <f>VLOOKUP(F45,D6数据库!C:O,5,0)</f>
        <v>#N/A</v>
      </c>
      <c r="N45" s="18"/>
      <c r="O45" s="18" t="e">
        <f>VLOOKUP(F45,D6数据库!C:O,6,0)</f>
        <v>#N/A</v>
      </c>
      <c r="P45" s="18" t="e">
        <f>VLOOKUP(F45,D6数据库!C:O,7,0)</f>
        <v>#N/A</v>
      </c>
      <c r="Q45" s="19" t="e">
        <f t="shared" si="4"/>
        <v>#VALUE!</v>
      </c>
      <c r="R45" s="18" t="e">
        <f>VLOOKUP(F45,D6数据库!C:K,8,0)</f>
        <v>#N/A</v>
      </c>
      <c r="S45" s="18" t="e">
        <f>VLOOKUP(F45,D6数据库!C:O,9,0)</f>
        <v>#N/A</v>
      </c>
      <c r="T45" s="18"/>
    </row>
    <row r="46" spans="1:20" x14ac:dyDescent="0.25">
      <c r="A46" s="22"/>
      <c r="B46" s="22"/>
      <c r="C46" s="22"/>
      <c r="D46" s="22"/>
      <c r="E46" s="18" t="e">
        <f t="shared" si="5"/>
        <v>#VALUE!</v>
      </c>
      <c r="F46" s="18" t="str">
        <f t="shared" si="6"/>
        <v/>
      </c>
      <c r="G46" s="18" t="e">
        <f t="shared" si="7"/>
        <v>#VALUE!</v>
      </c>
      <c r="H46" s="18" t="e">
        <f t="shared" si="8"/>
        <v>#VALUE!</v>
      </c>
      <c r="I46" s="18" t="e">
        <f>VLOOKUP(F46,D6数据库!C:O,2,0)</f>
        <v>#N/A</v>
      </c>
      <c r="J46" s="18" t="e">
        <f>VLOOKUP(F46,D6数据库!C:O,3,0)</f>
        <v>#N/A</v>
      </c>
      <c r="K46" s="19" t="e">
        <f t="shared" si="3"/>
        <v>#VALUE!</v>
      </c>
      <c r="L46" s="18" t="e">
        <f>VLOOKUP(F46,D6数据库!C:O,4,0)</f>
        <v>#N/A</v>
      </c>
      <c r="M46" s="18" t="e">
        <f>VLOOKUP(F46,D6数据库!C:O,5,0)</f>
        <v>#N/A</v>
      </c>
      <c r="N46" s="18"/>
      <c r="O46" s="18" t="e">
        <f>VLOOKUP(F46,D6数据库!C:O,6,0)</f>
        <v>#N/A</v>
      </c>
      <c r="P46" s="18" t="e">
        <f>VLOOKUP(F46,D6数据库!C:O,7,0)</f>
        <v>#N/A</v>
      </c>
      <c r="Q46" s="19" t="e">
        <f t="shared" si="4"/>
        <v>#VALUE!</v>
      </c>
      <c r="R46" s="18" t="e">
        <f>VLOOKUP(F46,D6数据库!C:K,8,0)</f>
        <v>#N/A</v>
      </c>
      <c r="S46" s="18" t="e">
        <f>VLOOKUP(F46,D6数据库!C:O,9,0)</f>
        <v>#N/A</v>
      </c>
      <c r="T46" s="18"/>
    </row>
    <row r="47" spans="1:20" x14ac:dyDescent="0.25">
      <c r="A47" s="22"/>
      <c r="B47" s="22"/>
      <c r="C47" s="22"/>
      <c r="D47" s="22"/>
      <c r="E47" s="18" t="e">
        <f t="shared" si="5"/>
        <v>#VALUE!</v>
      </c>
      <c r="F47" s="18" t="str">
        <f t="shared" si="6"/>
        <v/>
      </c>
      <c r="G47" s="18" t="e">
        <f t="shared" si="7"/>
        <v>#VALUE!</v>
      </c>
      <c r="H47" s="18" t="e">
        <f t="shared" si="8"/>
        <v>#VALUE!</v>
      </c>
      <c r="I47" s="18" t="e">
        <f>VLOOKUP(F47,D6数据库!C:O,2,0)</f>
        <v>#N/A</v>
      </c>
      <c r="J47" s="18" t="e">
        <f>VLOOKUP(F47,D6数据库!C:O,3,0)</f>
        <v>#N/A</v>
      </c>
      <c r="K47" s="19" t="e">
        <f t="shared" si="3"/>
        <v>#VALUE!</v>
      </c>
      <c r="L47" s="18" t="e">
        <f>VLOOKUP(F47,D6数据库!C:O,4,0)</f>
        <v>#N/A</v>
      </c>
      <c r="M47" s="18" t="e">
        <f>VLOOKUP(F47,D6数据库!C:O,5,0)</f>
        <v>#N/A</v>
      </c>
      <c r="N47" s="18"/>
      <c r="O47" s="18" t="e">
        <f>VLOOKUP(F47,D6数据库!C:O,6,0)</f>
        <v>#N/A</v>
      </c>
      <c r="P47" s="18" t="e">
        <f>VLOOKUP(F47,D6数据库!C:O,7,0)</f>
        <v>#N/A</v>
      </c>
      <c r="Q47" s="19" t="e">
        <f t="shared" si="4"/>
        <v>#VALUE!</v>
      </c>
      <c r="R47" s="18" t="e">
        <f>VLOOKUP(F47,D6数据库!C:K,8,0)</f>
        <v>#N/A</v>
      </c>
      <c r="S47" s="18" t="e">
        <f>VLOOKUP(F47,D6数据库!C:O,9,0)</f>
        <v>#N/A</v>
      </c>
      <c r="T47" s="18"/>
    </row>
    <row r="48" spans="1:20" x14ac:dyDescent="0.25">
      <c r="A48" s="22"/>
      <c r="B48" s="22"/>
      <c r="C48" s="22"/>
      <c r="D48" s="22"/>
      <c r="E48" s="18" t="e">
        <f t="shared" si="5"/>
        <v>#VALUE!</v>
      </c>
      <c r="F48" s="18" t="str">
        <f t="shared" si="6"/>
        <v/>
      </c>
      <c r="G48" s="18" t="e">
        <f t="shared" si="7"/>
        <v>#VALUE!</v>
      </c>
      <c r="H48" s="18" t="e">
        <f t="shared" si="8"/>
        <v>#VALUE!</v>
      </c>
      <c r="I48" s="18" t="e">
        <f>VLOOKUP(F48,D6数据库!C:O,2,0)</f>
        <v>#N/A</v>
      </c>
      <c r="J48" s="18" t="e">
        <f>VLOOKUP(F48,D6数据库!C:O,3,0)</f>
        <v>#N/A</v>
      </c>
      <c r="K48" s="19" t="e">
        <f t="shared" si="3"/>
        <v>#VALUE!</v>
      </c>
      <c r="L48" s="18" t="e">
        <f>VLOOKUP(F48,D6数据库!C:O,4,0)</f>
        <v>#N/A</v>
      </c>
      <c r="M48" s="18" t="e">
        <f>VLOOKUP(F48,D6数据库!C:O,5,0)</f>
        <v>#N/A</v>
      </c>
      <c r="N48" s="18"/>
      <c r="O48" s="18" t="e">
        <f>VLOOKUP(F48,D6数据库!C:O,6,0)</f>
        <v>#N/A</v>
      </c>
      <c r="P48" s="18" t="e">
        <f>VLOOKUP(F48,D6数据库!C:O,7,0)</f>
        <v>#N/A</v>
      </c>
      <c r="Q48" s="19" t="e">
        <f t="shared" si="4"/>
        <v>#VALUE!</v>
      </c>
      <c r="R48" s="18" t="e">
        <f>VLOOKUP(F48,D6数据库!C:K,8,0)</f>
        <v>#N/A</v>
      </c>
      <c r="S48" s="18" t="e">
        <f>VLOOKUP(F48,D6数据库!C:O,9,0)</f>
        <v>#N/A</v>
      </c>
      <c r="T48" s="18"/>
    </row>
    <row r="49" spans="1:20" x14ac:dyDescent="0.25">
      <c r="A49" s="22"/>
      <c r="B49" s="22"/>
      <c r="C49" s="22"/>
      <c r="D49" s="22"/>
      <c r="E49" s="18" t="e">
        <f t="shared" si="5"/>
        <v>#VALUE!</v>
      </c>
      <c r="F49" s="18" t="str">
        <f t="shared" si="6"/>
        <v/>
      </c>
      <c r="G49" s="18" t="e">
        <f t="shared" si="7"/>
        <v>#VALUE!</v>
      </c>
      <c r="H49" s="18" t="e">
        <f t="shared" si="8"/>
        <v>#VALUE!</v>
      </c>
      <c r="I49" s="18" t="e">
        <f>VLOOKUP(F49,D6数据库!C:O,2,0)</f>
        <v>#N/A</v>
      </c>
      <c r="J49" s="18" t="e">
        <f>VLOOKUP(F49,D6数据库!C:O,3,0)</f>
        <v>#N/A</v>
      </c>
      <c r="K49" s="19" t="e">
        <f t="shared" si="3"/>
        <v>#VALUE!</v>
      </c>
      <c r="L49" s="18" t="e">
        <f>VLOOKUP(F49,D6数据库!C:O,4,0)</f>
        <v>#N/A</v>
      </c>
      <c r="M49" s="18" t="e">
        <f>VLOOKUP(F49,D6数据库!C:O,5,0)</f>
        <v>#N/A</v>
      </c>
      <c r="N49" s="18"/>
      <c r="O49" s="18" t="e">
        <f>VLOOKUP(F49,D6数据库!C:O,6,0)</f>
        <v>#N/A</v>
      </c>
      <c r="P49" s="18" t="e">
        <f>VLOOKUP(F49,D6数据库!C:O,7,0)</f>
        <v>#N/A</v>
      </c>
      <c r="Q49" s="19" t="e">
        <f t="shared" si="4"/>
        <v>#VALUE!</v>
      </c>
      <c r="R49" s="18" t="e">
        <f>VLOOKUP(F49,D6数据库!C:K,8,0)</f>
        <v>#N/A</v>
      </c>
      <c r="S49" s="18" t="e">
        <f>VLOOKUP(F49,D6数据库!C:O,9,0)</f>
        <v>#N/A</v>
      </c>
      <c r="T49" s="18"/>
    </row>
    <row r="50" spans="1:20" x14ac:dyDescent="0.25">
      <c r="A50" s="22"/>
      <c r="B50" s="22"/>
      <c r="C50" s="22"/>
      <c r="D50" s="22"/>
      <c r="E50" s="18" t="e">
        <f t="shared" si="5"/>
        <v>#VALUE!</v>
      </c>
      <c r="F50" s="18" t="str">
        <f t="shared" si="6"/>
        <v/>
      </c>
      <c r="G50" s="18" t="e">
        <f t="shared" si="7"/>
        <v>#VALUE!</v>
      </c>
      <c r="H50" s="18" t="e">
        <f t="shared" si="8"/>
        <v>#VALUE!</v>
      </c>
      <c r="I50" s="18" t="e">
        <f>VLOOKUP(F50,D6数据库!C:O,2,0)</f>
        <v>#N/A</v>
      </c>
      <c r="J50" s="18" t="e">
        <f>VLOOKUP(F50,D6数据库!C:O,3,0)</f>
        <v>#N/A</v>
      </c>
      <c r="K50" s="19" t="e">
        <f t="shared" si="3"/>
        <v>#VALUE!</v>
      </c>
      <c r="L50" s="18" t="e">
        <f>VLOOKUP(F50,D6数据库!C:O,4,0)</f>
        <v>#N/A</v>
      </c>
      <c r="M50" s="18" t="e">
        <f>VLOOKUP(F50,D6数据库!C:O,5,0)</f>
        <v>#N/A</v>
      </c>
      <c r="N50" s="18"/>
      <c r="O50" s="18" t="e">
        <f>VLOOKUP(F50,D6数据库!C:O,6,0)</f>
        <v>#N/A</v>
      </c>
      <c r="P50" s="18" t="e">
        <f>VLOOKUP(F50,D6数据库!C:O,7,0)</f>
        <v>#N/A</v>
      </c>
      <c r="Q50" s="19" t="e">
        <f t="shared" si="4"/>
        <v>#VALUE!</v>
      </c>
      <c r="R50" s="18" t="e">
        <f>VLOOKUP(F50,D6数据库!C:K,8,0)</f>
        <v>#N/A</v>
      </c>
      <c r="S50" s="18" t="e">
        <f>VLOOKUP(F50,D6数据库!C:O,9,0)</f>
        <v>#N/A</v>
      </c>
      <c r="T50" s="18"/>
    </row>
    <row r="51" spans="1:20" x14ac:dyDescent="0.25">
      <c r="A51" s="22"/>
      <c r="B51" s="22"/>
      <c r="C51" s="22"/>
      <c r="D51" s="22"/>
      <c r="E51" s="18" t="e">
        <f t="shared" si="5"/>
        <v>#VALUE!</v>
      </c>
      <c r="F51" s="18" t="str">
        <f t="shared" si="6"/>
        <v/>
      </c>
      <c r="G51" s="18" t="e">
        <f t="shared" si="7"/>
        <v>#VALUE!</v>
      </c>
      <c r="H51" s="18" t="e">
        <f t="shared" si="8"/>
        <v>#VALUE!</v>
      </c>
      <c r="I51" s="18" t="e">
        <f>VLOOKUP(F51,D6数据库!C:O,2,0)</f>
        <v>#N/A</v>
      </c>
      <c r="J51" s="18" t="e">
        <f>VLOOKUP(F51,D6数据库!C:O,3,0)</f>
        <v>#N/A</v>
      </c>
      <c r="K51" s="19" t="e">
        <f t="shared" si="3"/>
        <v>#VALUE!</v>
      </c>
      <c r="L51" s="18" t="e">
        <f>VLOOKUP(F51,D6数据库!C:O,4,0)</f>
        <v>#N/A</v>
      </c>
      <c r="M51" s="18" t="e">
        <f>VLOOKUP(F51,D6数据库!C:O,5,0)</f>
        <v>#N/A</v>
      </c>
      <c r="N51" s="18"/>
      <c r="O51" s="18" t="e">
        <f>VLOOKUP(F51,D6数据库!C:O,6,0)</f>
        <v>#N/A</v>
      </c>
      <c r="P51" s="18" t="e">
        <f>VLOOKUP(F51,D6数据库!C:O,7,0)</f>
        <v>#N/A</v>
      </c>
      <c r="Q51" s="19" t="e">
        <f t="shared" si="4"/>
        <v>#VALUE!</v>
      </c>
      <c r="R51" s="18" t="e">
        <f>VLOOKUP(F51,D6数据库!C:K,8,0)</f>
        <v>#N/A</v>
      </c>
      <c r="S51" s="18" t="e">
        <f>VLOOKUP(F51,D6数据库!C:O,9,0)</f>
        <v>#N/A</v>
      </c>
      <c r="T51" s="18"/>
    </row>
    <row r="52" spans="1:20" x14ac:dyDescent="0.25">
      <c r="A52" s="22"/>
      <c r="B52" s="22"/>
      <c r="C52" s="22"/>
      <c r="D52" s="22"/>
      <c r="E52" s="18" t="e">
        <f t="shared" si="5"/>
        <v>#VALUE!</v>
      </c>
      <c r="F52" s="18" t="str">
        <f t="shared" si="6"/>
        <v/>
      </c>
      <c r="G52" s="18" t="e">
        <f t="shared" si="7"/>
        <v>#VALUE!</v>
      </c>
      <c r="H52" s="18" t="e">
        <f t="shared" si="8"/>
        <v>#VALUE!</v>
      </c>
      <c r="I52" s="18" t="e">
        <f>VLOOKUP(F52,D6数据库!C:O,2,0)</f>
        <v>#N/A</v>
      </c>
      <c r="J52" s="18" t="e">
        <f>VLOOKUP(F52,D6数据库!C:O,3,0)</f>
        <v>#N/A</v>
      </c>
      <c r="K52" s="19" t="e">
        <f t="shared" si="3"/>
        <v>#VALUE!</v>
      </c>
      <c r="L52" s="18" t="e">
        <f>VLOOKUP(F52,D6数据库!C:O,4,0)</f>
        <v>#N/A</v>
      </c>
      <c r="M52" s="18" t="e">
        <f>VLOOKUP(F52,D6数据库!C:O,5,0)</f>
        <v>#N/A</v>
      </c>
      <c r="N52" s="18"/>
      <c r="O52" s="18" t="e">
        <f>VLOOKUP(F52,D6数据库!C:O,6,0)</f>
        <v>#N/A</v>
      </c>
      <c r="P52" s="18" t="e">
        <f>VLOOKUP(F52,D6数据库!C:O,7,0)</f>
        <v>#N/A</v>
      </c>
      <c r="Q52" s="19" t="e">
        <f t="shared" si="4"/>
        <v>#VALUE!</v>
      </c>
      <c r="R52" s="18" t="e">
        <f>VLOOKUP(F52,D6数据库!C:K,8,0)</f>
        <v>#N/A</v>
      </c>
      <c r="S52" s="18" t="e">
        <f>VLOOKUP(F52,D6数据库!C:O,9,0)</f>
        <v>#N/A</v>
      </c>
      <c r="T52" s="18"/>
    </row>
    <row r="53" spans="1:20" x14ac:dyDescent="0.25">
      <c r="A53" s="22"/>
      <c r="B53" s="22"/>
      <c r="C53" s="22"/>
      <c r="D53" s="22"/>
      <c r="E53" s="18" t="e">
        <f t="shared" si="5"/>
        <v>#VALUE!</v>
      </c>
      <c r="F53" s="18" t="str">
        <f t="shared" si="6"/>
        <v/>
      </c>
      <c r="G53" s="18" t="e">
        <f t="shared" si="7"/>
        <v>#VALUE!</v>
      </c>
      <c r="H53" s="18" t="e">
        <f t="shared" si="8"/>
        <v>#VALUE!</v>
      </c>
      <c r="I53" s="18" t="e">
        <f>VLOOKUP(F53,D6数据库!C:O,2,0)</f>
        <v>#N/A</v>
      </c>
      <c r="J53" s="18" t="e">
        <f>VLOOKUP(F53,D6数据库!C:O,3,0)</f>
        <v>#N/A</v>
      </c>
      <c r="K53" s="19" t="e">
        <f t="shared" si="3"/>
        <v>#VALUE!</v>
      </c>
      <c r="L53" s="18" t="e">
        <f>VLOOKUP(F53,D6数据库!C:O,4,0)</f>
        <v>#N/A</v>
      </c>
      <c r="M53" s="18" t="e">
        <f>VLOOKUP(F53,D6数据库!C:O,5,0)</f>
        <v>#N/A</v>
      </c>
      <c r="N53" s="18"/>
      <c r="O53" s="18" t="e">
        <f>VLOOKUP(F53,D6数据库!C:O,6,0)</f>
        <v>#N/A</v>
      </c>
      <c r="P53" s="18" t="e">
        <f>VLOOKUP(F53,D6数据库!C:O,7,0)</f>
        <v>#N/A</v>
      </c>
      <c r="Q53" s="19" t="e">
        <f t="shared" si="4"/>
        <v>#VALUE!</v>
      </c>
      <c r="R53" s="18" t="e">
        <f>VLOOKUP(F53,D6数据库!C:K,8,0)</f>
        <v>#N/A</v>
      </c>
      <c r="S53" s="18" t="e">
        <f>VLOOKUP(F53,D6数据库!C:O,9,0)</f>
        <v>#N/A</v>
      </c>
      <c r="T53" s="18"/>
    </row>
    <row r="54" spans="1:20" x14ac:dyDescent="0.25">
      <c r="A54" s="22"/>
      <c r="B54" s="22"/>
      <c r="C54" s="22"/>
      <c r="D54" s="22"/>
      <c r="E54" s="18" t="e">
        <f t="shared" si="5"/>
        <v>#VALUE!</v>
      </c>
      <c r="F54" s="18" t="str">
        <f t="shared" si="6"/>
        <v/>
      </c>
      <c r="G54" s="18" t="e">
        <f t="shared" si="7"/>
        <v>#VALUE!</v>
      </c>
      <c r="H54" s="18" t="e">
        <f t="shared" si="8"/>
        <v>#VALUE!</v>
      </c>
      <c r="I54" s="18" t="e">
        <f>VLOOKUP(F54,D6数据库!C:O,2,0)</f>
        <v>#N/A</v>
      </c>
      <c r="J54" s="18" t="e">
        <f>VLOOKUP(F54,D6数据库!C:O,3,0)</f>
        <v>#N/A</v>
      </c>
      <c r="K54" s="19" t="e">
        <f t="shared" si="3"/>
        <v>#VALUE!</v>
      </c>
      <c r="L54" s="18" t="e">
        <f>VLOOKUP(F54,D6数据库!C:O,4,0)</f>
        <v>#N/A</v>
      </c>
      <c r="M54" s="18" t="e">
        <f>VLOOKUP(F54,D6数据库!C:O,5,0)</f>
        <v>#N/A</v>
      </c>
      <c r="N54" s="18"/>
      <c r="O54" s="18" t="e">
        <f>VLOOKUP(F54,D6数据库!C:O,6,0)</f>
        <v>#N/A</v>
      </c>
      <c r="P54" s="18" t="e">
        <f>VLOOKUP(F54,D6数据库!C:O,7,0)</f>
        <v>#N/A</v>
      </c>
      <c r="Q54" s="19" t="e">
        <f t="shared" si="4"/>
        <v>#VALUE!</v>
      </c>
      <c r="R54" s="18" t="e">
        <f>VLOOKUP(F54,D6数据库!C:K,8,0)</f>
        <v>#N/A</v>
      </c>
      <c r="S54" s="18" t="e">
        <f>VLOOKUP(F54,D6数据库!C:O,9,0)</f>
        <v>#N/A</v>
      </c>
      <c r="T54" s="18"/>
    </row>
    <row r="55" spans="1:20" x14ac:dyDescent="0.25">
      <c r="A55" s="22"/>
      <c r="B55" s="22"/>
      <c r="C55" s="22"/>
      <c r="D55" s="22"/>
      <c r="E55" s="18" t="e">
        <f t="shared" si="5"/>
        <v>#VALUE!</v>
      </c>
      <c r="F55" s="18" t="str">
        <f t="shared" si="6"/>
        <v/>
      </c>
      <c r="G55" s="18" t="e">
        <f t="shared" si="7"/>
        <v>#VALUE!</v>
      </c>
      <c r="H55" s="18" t="e">
        <f t="shared" si="8"/>
        <v>#VALUE!</v>
      </c>
      <c r="I55" s="18" t="e">
        <f>VLOOKUP(F55,D6数据库!C:O,2,0)</f>
        <v>#N/A</v>
      </c>
      <c r="J55" s="18" t="e">
        <f>VLOOKUP(F55,D6数据库!C:O,3,0)</f>
        <v>#N/A</v>
      </c>
      <c r="K55" s="19" t="e">
        <f t="shared" si="3"/>
        <v>#VALUE!</v>
      </c>
      <c r="L55" s="18" t="e">
        <f>VLOOKUP(F55,D6数据库!C:O,4,0)</f>
        <v>#N/A</v>
      </c>
      <c r="M55" s="18" t="e">
        <f>VLOOKUP(F55,D6数据库!C:O,5,0)</f>
        <v>#N/A</v>
      </c>
      <c r="N55" s="18"/>
      <c r="O55" s="18" t="e">
        <f>VLOOKUP(F55,D6数据库!C:O,6,0)</f>
        <v>#N/A</v>
      </c>
      <c r="P55" s="18" t="e">
        <f>VLOOKUP(F55,D6数据库!C:O,7,0)</f>
        <v>#N/A</v>
      </c>
      <c r="Q55" s="19" t="e">
        <f t="shared" si="4"/>
        <v>#VALUE!</v>
      </c>
      <c r="R55" s="18" t="e">
        <f>VLOOKUP(F55,D6数据库!C:K,8,0)</f>
        <v>#N/A</v>
      </c>
      <c r="S55" s="18" t="e">
        <f>VLOOKUP(F55,D6数据库!C:O,9,0)</f>
        <v>#N/A</v>
      </c>
      <c r="T55" s="18"/>
    </row>
    <row r="56" spans="1:20" x14ac:dyDescent="0.25">
      <c r="A56" s="22"/>
      <c r="B56" s="22"/>
      <c r="C56" s="22"/>
      <c r="D56" s="22"/>
      <c r="E56" s="18" t="e">
        <f t="shared" si="5"/>
        <v>#VALUE!</v>
      </c>
      <c r="F56" s="18" t="str">
        <f t="shared" si="6"/>
        <v/>
      </c>
      <c r="G56" s="18" t="e">
        <f t="shared" si="7"/>
        <v>#VALUE!</v>
      </c>
      <c r="H56" s="18" t="e">
        <f t="shared" si="8"/>
        <v>#VALUE!</v>
      </c>
      <c r="I56" s="18" t="e">
        <f>VLOOKUP(F56,D6数据库!C:O,2,0)</f>
        <v>#N/A</v>
      </c>
      <c r="J56" s="18" t="e">
        <f>VLOOKUP(F56,D6数据库!C:O,3,0)</f>
        <v>#N/A</v>
      </c>
      <c r="K56" s="19" t="e">
        <f t="shared" si="3"/>
        <v>#VALUE!</v>
      </c>
      <c r="L56" s="18" t="e">
        <f>VLOOKUP(F56,D6数据库!C:O,4,0)</f>
        <v>#N/A</v>
      </c>
      <c r="M56" s="18" t="e">
        <f>VLOOKUP(F56,D6数据库!C:O,5,0)</f>
        <v>#N/A</v>
      </c>
      <c r="N56" s="18"/>
      <c r="O56" s="18" t="e">
        <f>VLOOKUP(F56,D6数据库!C:O,6,0)</f>
        <v>#N/A</v>
      </c>
      <c r="P56" s="18" t="e">
        <f>VLOOKUP(F56,D6数据库!C:O,7,0)</f>
        <v>#N/A</v>
      </c>
      <c r="Q56" s="19" t="e">
        <f t="shared" si="4"/>
        <v>#VALUE!</v>
      </c>
      <c r="R56" s="18" t="e">
        <f>VLOOKUP(F56,D6数据库!C:K,8,0)</f>
        <v>#N/A</v>
      </c>
      <c r="S56" s="18" t="e">
        <f>VLOOKUP(F56,D6数据库!C:O,9,0)</f>
        <v>#N/A</v>
      </c>
      <c r="T56" s="18"/>
    </row>
    <row r="57" spans="1:20" x14ac:dyDescent="0.25">
      <c r="A57" s="22"/>
      <c r="B57" s="22"/>
      <c r="C57" s="22"/>
      <c r="D57" s="22"/>
      <c r="E57" s="18" t="e">
        <f t="shared" si="5"/>
        <v>#VALUE!</v>
      </c>
      <c r="F57" s="18" t="str">
        <f t="shared" si="6"/>
        <v/>
      </c>
      <c r="G57" s="18" t="e">
        <f t="shared" si="7"/>
        <v>#VALUE!</v>
      </c>
      <c r="H57" s="18" t="e">
        <f t="shared" si="8"/>
        <v>#VALUE!</v>
      </c>
      <c r="I57" s="18" t="e">
        <f>VLOOKUP(F57,D6数据库!C:O,2,0)</f>
        <v>#N/A</v>
      </c>
      <c r="J57" s="18" t="e">
        <f>VLOOKUP(F57,D6数据库!C:O,3,0)</f>
        <v>#N/A</v>
      </c>
      <c r="K57" s="19" t="e">
        <f t="shared" si="3"/>
        <v>#VALUE!</v>
      </c>
      <c r="L57" s="18" t="e">
        <f>VLOOKUP(F57,D6数据库!C:O,4,0)</f>
        <v>#N/A</v>
      </c>
      <c r="M57" s="18" t="e">
        <f>VLOOKUP(F57,D6数据库!C:O,5,0)</f>
        <v>#N/A</v>
      </c>
      <c r="N57" s="18"/>
      <c r="O57" s="18" t="e">
        <f>VLOOKUP(F57,D6数据库!C:O,6,0)</f>
        <v>#N/A</v>
      </c>
      <c r="P57" s="18" t="e">
        <f>VLOOKUP(F57,D6数据库!C:O,7,0)</f>
        <v>#N/A</v>
      </c>
      <c r="Q57" s="19" t="e">
        <f t="shared" si="4"/>
        <v>#VALUE!</v>
      </c>
      <c r="R57" s="18" t="e">
        <f>VLOOKUP(F57,D6数据库!C:K,8,0)</f>
        <v>#N/A</v>
      </c>
      <c r="S57" s="18" t="e">
        <f>VLOOKUP(F57,D6数据库!C:O,9,0)</f>
        <v>#N/A</v>
      </c>
      <c r="T57" s="18"/>
    </row>
    <row r="58" spans="1:20" x14ac:dyDescent="0.25">
      <c r="A58" s="22"/>
      <c r="B58" s="22"/>
      <c r="C58" s="22"/>
      <c r="D58" s="22"/>
      <c r="E58" s="18" t="e">
        <f t="shared" si="5"/>
        <v>#VALUE!</v>
      </c>
      <c r="F58" s="18" t="str">
        <f t="shared" si="6"/>
        <v/>
      </c>
      <c r="G58" s="18" t="e">
        <f t="shared" si="7"/>
        <v>#VALUE!</v>
      </c>
      <c r="H58" s="18" t="e">
        <f t="shared" si="8"/>
        <v>#VALUE!</v>
      </c>
      <c r="I58" s="18" t="e">
        <f>VLOOKUP(F58,D6数据库!C:O,2,0)</f>
        <v>#N/A</v>
      </c>
      <c r="J58" s="18" t="e">
        <f>VLOOKUP(F58,D6数据库!C:O,3,0)</f>
        <v>#N/A</v>
      </c>
      <c r="K58" s="19" t="e">
        <f t="shared" si="3"/>
        <v>#VALUE!</v>
      </c>
      <c r="L58" s="18" t="e">
        <f>VLOOKUP(F58,D6数据库!C:O,4,0)</f>
        <v>#N/A</v>
      </c>
      <c r="M58" s="18" t="e">
        <f>VLOOKUP(F58,D6数据库!C:O,5,0)</f>
        <v>#N/A</v>
      </c>
      <c r="N58" s="18"/>
      <c r="O58" s="18" t="e">
        <f>VLOOKUP(F58,D6数据库!C:O,6,0)</f>
        <v>#N/A</v>
      </c>
      <c r="P58" s="18" t="e">
        <f>VLOOKUP(F58,D6数据库!C:O,7,0)</f>
        <v>#N/A</v>
      </c>
      <c r="Q58" s="19" t="e">
        <f t="shared" si="4"/>
        <v>#VALUE!</v>
      </c>
      <c r="R58" s="18" t="e">
        <f>VLOOKUP(F58,D6数据库!C:K,8,0)</f>
        <v>#N/A</v>
      </c>
      <c r="S58" s="18" t="e">
        <f>VLOOKUP(F58,D6数据库!C:O,9,0)</f>
        <v>#N/A</v>
      </c>
      <c r="T58" s="18"/>
    </row>
    <row r="59" spans="1:20" x14ac:dyDescent="0.25">
      <c r="A59" s="22"/>
      <c r="B59" s="22"/>
      <c r="C59" s="22"/>
      <c r="D59" s="22"/>
      <c r="E59" s="18" t="e">
        <f t="shared" si="5"/>
        <v>#VALUE!</v>
      </c>
      <c r="F59" s="18" t="str">
        <f t="shared" si="6"/>
        <v/>
      </c>
      <c r="G59" s="18" t="e">
        <f t="shared" si="7"/>
        <v>#VALUE!</v>
      </c>
      <c r="H59" s="18" t="e">
        <f t="shared" si="8"/>
        <v>#VALUE!</v>
      </c>
      <c r="I59" s="18" t="e">
        <f>VLOOKUP(F59,D6数据库!C:O,2,0)</f>
        <v>#N/A</v>
      </c>
      <c r="J59" s="18" t="e">
        <f>VLOOKUP(F59,D6数据库!C:O,3,0)</f>
        <v>#N/A</v>
      </c>
      <c r="K59" s="19" t="e">
        <f t="shared" si="3"/>
        <v>#VALUE!</v>
      </c>
      <c r="L59" s="18" t="e">
        <f>VLOOKUP(F59,D6数据库!C:O,4,0)</f>
        <v>#N/A</v>
      </c>
      <c r="M59" s="18" t="e">
        <f>VLOOKUP(F59,D6数据库!C:O,5,0)</f>
        <v>#N/A</v>
      </c>
      <c r="N59" s="18"/>
      <c r="O59" s="18" t="e">
        <f>VLOOKUP(F59,D6数据库!C:O,6,0)</f>
        <v>#N/A</v>
      </c>
      <c r="P59" s="18" t="e">
        <f>VLOOKUP(F59,D6数据库!C:O,7,0)</f>
        <v>#N/A</v>
      </c>
      <c r="Q59" s="19" t="e">
        <f t="shared" si="4"/>
        <v>#VALUE!</v>
      </c>
      <c r="R59" s="18" t="e">
        <f>VLOOKUP(F59,D6数据库!C:K,8,0)</f>
        <v>#N/A</v>
      </c>
      <c r="S59" s="18" t="e">
        <f>VLOOKUP(F59,D6数据库!C:O,9,0)</f>
        <v>#N/A</v>
      </c>
      <c r="T59" s="18"/>
    </row>
    <row r="60" spans="1:20" x14ac:dyDescent="0.25">
      <c r="A60" s="22"/>
      <c r="B60" s="22"/>
      <c r="C60" s="22"/>
      <c r="D60" s="22"/>
      <c r="E60" s="18" t="e">
        <f t="shared" si="5"/>
        <v>#VALUE!</v>
      </c>
      <c r="F60" s="18" t="str">
        <f t="shared" si="6"/>
        <v/>
      </c>
      <c r="G60" s="18" t="e">
        <f t="shared" si="7"/>
        <v>#VALUE!</v>
      </c>
      <c r="H60" s="18" t="e">
        <f t="shared" si="8"/>
        <v>#VALUE!</v>
      </c>
      <c r="I60" s="18" t="e">
        <f>VLOOKUP(F60,D6数据库!C:O,2,0)</f>
        <v>#N/A</v>
      </c>
      <c r="J60" s="18" t="e">
        <f>VLOOKUP(F60,D6数据库!C:O,3,0)</f>
        <v>#N/A</v>
      </c>
      <c r="K60" s="19" t="e">
        <f t="shared" si="3"/>
        <v>#VALUE!</v>
      </c>
      <c r="L60" s="18" t="e">
        <f>VLOOKUP(F60,D6数据库!C:O,4,0)</f>
        <v>#N/A</v>
      </c>
      <c r="M60" s="18" t="e">
        <f>VLOOKUP(F60,D6数据库!C:O,5,0)</f>
        <v>#N/A</v>
      </c>
      <c r="N60" s="18"/>
      <c r="O60" s="18" t="e">
        <f>VLOOKUP(F60,D6数据库!C:O,6,0)</f>
        <v>#N/A</v>
      </c>
      <c r="P60" s="18" t="e">
        <f>VLOOKUP(F60,D6数据库!C:O,7,0)</f>
        <v>#N/A</v>
      </c>
      <c r="Q60" s="19" t="e">
        <f t="shared" si="4"/>
        <v>#VALUE!</v>
      </c>
      <c r="R60" s="18" t="e">
        <f>VLOOKUP(F60,D6数据库!C:K,8,0)</f>
        <v>#N/A</v>
      </c>
      <c r="S60" s="18" t="e">
        <f>VLOOKUP(F60,D6数据库!C:O,9,0)</f>
        <v>#N/A</v>
      </c>
      <c r="T60" s="18"/>
    </row>
    <row r="61" spans="1:20" x14ac:dyDescent="0.25">
      <c r="A61" s="22"/>
      <c r="B61" s="22"/>
      <c r="C61" s="22"/>
      <c r="D61" s="22"/>
      <c r="E61" s="18" t="e">
        <f t="shared" si="5"/>
        <v>#VALUE!</v>
      </c>
      <c r="F61" s="18" t="str">
        <f t="shared" si="6"/>
        <v/>
      </c>
      <c r="G61" s="18" t="e">
        <f t="shared" si="7"/>
        <v>#VALUE!</v>
      </c>
      <c r="H61" s="18" t="e">
        <f t="shared" si="8"/>
        <v>#VALUE!</v>
      </c>
      <c r="I61" s="18" t="e">
        <f>VLOOKUP(F61,D6数据库!C:O,2,0)</f>
        <v>#N/A</v>
      </c>
      <c r="J61" s="18" t="e">
        <f>VLOOKUP(F61,D6数据库!C:O,3,0)</f>
        <v>#N/A</v>
      </c>
      <c r="K61" s="19" t="e">
        <f t="shared" si="3"/>
        <v>#VALUE!</v>
      </c>
      <c r="L61" s="18" t="e">
        <f>VLOOKUP(F61,D6数据库!C:O,4,0)</f>
        <v>#N/A</v>
      </c>
      <c r="M61" s="18" t="e">
        <f>VLOOKUP(F61,D6数据库!C:O,5,0)</f>
        <v>#N/A</v>
      </c>
      <c r="N61" s="18"/>
      <c r="O61" s="18" t="e">
        <f>VLOOKUP(F61,D6数据库!C:O,6,0)</f>
        <v>#N/A</v>
      </c>
      <c r="P61" s="18" t="e">
        <f>VLOOKUP(F61,D6数据库!C:O,7,0)</f>
        <v>#N/A</v>
      </c>
      <c r="Q61" s="19" t="e">
        <f t="shared" si="4"/>
        <v>#VALUE!</v>
      </c>
      <c r="R61" s="18" t="e">
        <f>VLOOKUP(F61,D6数据库!C:K,8,0)</f>
        <v>#N/A</v>
      </c>
      <c r="S61" s="18" t="e">
        <f>VLOOKUP(F61,D6数据库!C:O,9,0)</f>
        <v>#N/A</v>
      </c>
      <c r="T61" s="18"/>
    </row>
    <row r="62" spans="1:20" x14ac:dyDescent="0.25">
      <c r="A62" s="22"/>
      <c r="B62" s="22"/>
      <c r="C62" s="22"/>
      <c r="D62" s="22"/>
      <c r="E62" s="18" t="e">
        <f t="shared" si="5"/>
        <v>#VALUE!</v>
      </c>
      <c r="F62" s="18" t="str">
        <f t="shared" si="6"/>
        <v/>
      </c>
      <c r="G62" s="18" t="e">
        <f t="shared" si="7"/>
        <v>#VALUE!</v>
      </c>
      <c r="H62" s="18" t="e">
        <f t="shared" si="8"/>
        <v>#VALUE!</v>
      </c>
      <c r="I62" s="18" t="e">
        <f>VLOOKUP(F62,D6数据库!C:O,2,0)</f>
        <v>#N/A</v>
      </c>
      <c r="J62" s="18" t="e">
        <f>VLOOKUP(F62,D6数据库!C:O,3,0)</f>
        <v>#N/A</v>
      </c>
      <c r="K62" s="19" t="e">
        <f t="shared" si="3"/>
        <v>#VALUE!</v>
      </c>
      <c r="L62" s="18" t="e">
        <f>VLOOKUP(F62,D6数据库!C:O,4,0)</f>
        <v>#N/A</v>
      </c>
      <c r="M62" s="18" t="e">
        <f>VLOOKUP(F62,D6数据库!C:O,5,0)</f>
        <v>#N/A</v>
      </c>
      <c r="N62" s="18"/>
      <c r="O62" s="18" t="e">
        <f>VLOOKUP(F62,D6数据库!C:O,6,0)</f>
        <v>#N/A</v>
      </c>
      <c r="P62" s="18" t="e">
        <f>VLOOKUP(F62,D6数据库!C:O,7,0)</f>
        <v>#N/A</v>
      </c>
      <c r="Q62" s="19" t="e">
        <f t="shared" si="4"/>
        <v>#VALUE!</v>
      </c>
      <c r="R62" s="18" t="e">
        <f>VLOOKUP(F62,D6数据库!C:K,8,0)</f>
        <v>#N/A</v>
      </c>
      <c r="S62" s="18" t="e">
        <f>VLOOKUP(F62,D6数据库!C:O,9,0)</f>
        <v>#N/A</v>
      </c>
      <c r="T62" s="18"/>
    </row>
    <row r="63" spans="1:20" x14ac:dyDescent="0.25">
      <c r="A63" s="22"/>
      <c r="B63" s="22"/>
      <c r="C63" s="22"/>
      <c r="D63" s="22"/>
      <c r="E63" s="18" t="e">
        <f t="shared" si="5"/>
        <v>#VALUE!</v>
      </c>
      <c r="F63" s="18" t="str">
        <f t="shared" si="6"/>
        <v/>
      </c>
      <c r="G63" s="18" t="e">
        <f t="shared" si="7"/>
        <v>#VALUE!</v>
      </c>
      <c r="H63" s="18" t="e">
        <f t="shared" si="8"/>
        <v>#VALUE!</v>
      </c>
      <c r="I63" s="18" t="e">
        <f>VLOOKUP(F63,D6数据库!C:O,2,0)</f>
        <v>#N/A</v>
      </c>
      <c r="J63" s="18" t="e">
        <f>VLOOKUP(F63,D6数据库!C:O,3,0)</f>
        <v>#N/A</v>
      </c>
      <c r="K63" s="19" t="e">
        <f t="shared" si="3"/>
        <v>#VALUE!</v>
      </c>
      <c r="L63" s="18" t="e">
        <f>VLOOKUP(F63,D6数据库!C:O,4,0)</f>
        <v>#N/A</v>
      </c>
      <c r="M63" s="18" t="e">
        <f>VLOOKUP(F63,D6数据库!C:O,5,0)</f>
        <v>#N/A</v>
      </c>
      <c r="N63" s="18"/>
      <c r="O63" s="18" t="e">
        <f>VLOOKUP(F63,D6数据库!C:O,6,0)</f>
        <v>#N/A</v>
      </c>
      <c r="P63" s="18" t="e">
        <f>VLOOKUP(F63,D6数据库!C:O,7,0)</f>
        <v>#N/A</v>
      </c>
      <c r="Q63" s="19" t="e">
        <f t="shared" si="4"/>
        <v>#VALUE!</v>
      </c>
      <c r="R63" s="18" t="e">
        <f>VLOOKUP(F63,D6数据库!C:K,8,0)</f>
        <v>#N/A</v>
      </c>
      <c r="S63" s="18" t="e">
        <f>VLOOKUP(F63,D6数据库!C:O,9,0)</f>
        <v>#N/A</v>
      </c>
      <c r="T63" s="18"/>
    </row>
    <row r="64" spans="1:20" x14ac:dyDescent="0.25">
      <c r="A64" s="22"/>
      <c r="B64" s="22"/>
      <c r="C64" s="22"/>
      <c r="D64" s="22"/>
      <c r="E64" s="18" t="e">
        <f t="shared" si="5"/>
        <v>#VALUE!</v>
      </c>
      <c r="F64" s="18" t="str">
        <f t="shared" si="6"/>
        <v/>
      </c>
      <c r="G64" s="18" t="e">
        <f t="shared" si="7"/>
        <v>#VALUE!</v>
      </c>
      <c r="H64" s="18" t="e">
        <f t="shared" si="8"/>
        <v>#VALUE!</v>
      </c>
      <c r="I64" s="18" t="e">
        <f>VLOOKUP(F64,D6数据库!C:O,2,0)</f>
        <v>#N/A</v>
      </c>
      <c r="J64" s="18" t="e">
        <f>VLOOKUP(F64,D6数据库!C:O,3,0)</f>
        <v>#N/A</v>
      </c>
      <c r="K64" s="19" t="e">
        <f t="shared" si="3"/>
        <v>#VALUE!</v>
      </c>
      <c r="L64" s="18" t="e">
        <f>VLOOKUP(F64,D6数据库!C:O,4,0)</f>
        <v>#N/A</v>
      </c>
      <c r="M64" s="18" t="e">
        <f>VLOOKUP(F64,D6数据库!C:O,5,0)</f>
        <v>#N/A</v>
      </c>
      <c r="N64" s="18"/>
      <c r="O64" s="18" t="e">
        <f>VLOOKUP(F64,D6数据库!C:O,6,0)</f>
        <v>#N/A</v>
      </c>
      <c r="P64" s="18" t="e">
        <f>VLOOKUP(F64,D6数据库!C:O,7,0)</f>
        <v>#N/A</v>
      </c>
      <c r="Q64" s="19" t="e">
        <f t="shared" si="4"/>
        <v>#VALUE!</v>
      </c>
      <c r="R64" s="18" t="e">
        <f>VLOOKUP(F64,D6数据库!C:K,8,0)</f>
        <v>#N/A</v>
      </c>
      <c r="S64" s="18" t="e">
        <f>VLOOKUP(F64,D6数据库!C:O,9,0)</f>
        <v>#N/A</v>
      </c>
      <c r="T64" s="18"/>
    </row>
    <row r="65" spans="1:20" x14ac:dyDescent="0.25">
      <c r="A65" s="22"/>
      <c r="B65" s="22"/>
      <c r="C65" s="22"/>
      <c r="D65" s="22"/>
      <c r="E65" s="18" t="e">
        <f t="shared" si="5"/>
        <v>#VALUE!</v>
      </c>
      <c r="F65" s="18" t="str">
        <f t="shared" si="6"/>
        <v/>
      </c>
      <c r="G65" s="18" t="e">
        <f t="shared" si="7"/>
        <v>#VALUE!</v>
      </c>
      <c r="H65" s="18" t="e">
        <f t="shared" si="8"/>
        <v>#VALUE!</v>
      </c>
      <c r="I65" s="18" t="e">
        <f>VLOOKUP(F65,D6数据库!C:O,2,0)</f>
        <v>#N/A</v>
      </c>
      <c r="J65" s="18" t="e">
        <f>VLOOKUP(F65,D6数据库!C:O,3,0)</f>
        <v>#N/A</v>
      </c>
      <c r="K65" s="19" t="e">
        <f t="shared" si="3"/>
        <v>#VALUE!</v>
      </c>
      <c r="L65" s="18" t="e">
        <f>VLOOKUP(F65,D6数据库!C:O,4,0)</f>
        <v>#N/A</v>
      </c>
      <c r="M65" s="18" t="e">
        <f>VLOOKUP(F65,D6数据库!C:O,5,0)</f>
        <v>#N/A</v>
      </c>
      <c r="N65" s="18"/>
      <c r="O65" s="18" t="e">
        <f>VLOOKUP(F65,D6数据库!C:O,6,0)</f>
        <v>#N/A</v>
      </c>
      <c r="P65" s="18" t="e">
        <f>VLOOKUP(F65,D6数据库!C:O,7,0)</f>
        <v>#N/A</v>
      </c>
      <c r="Q65" s="19" t="e">
        <f t="shared" si="4"/>
        <v>#VALUE!</v>
      </c>
      <c r="R65" s="18" t="e">
        <f>VLOOKUP(F65,D6数据库!C:K,8,0)</f>
        <v>#N/A</v>
      </c>
      <c r="S65" s="18" t="e">
        <f>VLOOKUP(F65,D6数据库!C:O,9,0)</f>
        <v>#N/A</v>
      </c>
      <c r="T65" s="18"/>
    </row>
    <row r="66" spans="1:20" x14ac:dyDescent="0.25">
      <c r="A66" s="22"/>
      <c r="B66" s="22"/>
      <c r="C66" s="22"/>
      <c r="D66" s="22"/>
      <c r="E66" s="18" t="e">
        <f t="shared" si="5"/>
        <v>#VALUE!</v>
      </c>
      <c r="F66" s="18" t="str">
        <f t="shared" si="6"/>
        <v/>
      </c>
      <c r="G66" s="18" t="e">
        <f t="shared" si="7"/>
        <v>#VALUE!</v>
      </c>
      <c r="H66" s="18" t="e">
        <f t="shared" si="8"/>
        <v>#VALUE!</v>
      </c>
      <c r="I66" s="18" t="e">
        <f>VLOOKUP(F66,D6数据库!C:O,2,0)</f>
        <v>#N/A</v>
      </c>
      <c r="J66" s="18" t="e">
        <f>VLOOKUP(F66,D6数据库!C:O,3,0)</f>
        <v>#N/A</v>
      </c>
      <c r="K66" s="19" t="e">
        <f t="shared" si="3"/>
        <v>#VALUE!</v>
      </c>
      <c r="L66" s="18" t="e">
        <f>VLOOKUP(F66,D6数据库!C:O,4,0)</f>
        <v>#N/A</v>
      </c>
      <c r="M66" s="18" t="e">
        <f>VLOOKUP(F66,D6数据库!C:O,5,0)</f>
        <v>#N/A</v>
      </c>
      <c r="N66" s="18"/>
      <c r="O66" s="18" t="e">
        <f>VLOOKUP(F66,D6数据库!C:O,6,0)</f>
        <v>#N/A</v>
      </c>
      <c r="P66" s="18" t="e">
        <f>VLOOKUP(F66,D6数据库!C:O,7,0)</f>
        <v>#N/A</v>
      </c>
      <c r="Q66" s="19" t="e">
        <f t="shared" si="4"/>
        <v>#VALUE!</v>
      </c>
      <c r="R66" s="18" t="e">
        <f>VLOOKUP(F66,D6数据库!C:K,8,0)</f>
        <v>#N/A</v>
      </c>
      <c r="S66" s="18" t="e">
        <f>VLOOKUP(F66,D6数据库!C:O,9,0)</f>
        <v>#N/A</v>
      </c>
      <c r="T66" s="18"/>
    </row>
    <row r="67" spans="1:20" x14ac:dyDescent="0.25">
      <c r="A67" s="22"/>
      <c r="B67" s="22"/>
      <c r="C67" s="22"/>
      <c r="D67" s="22"/>
      <c r="E67" s="18" t="e">
        <f t="shared" si="5"/>
        <v>#VALUE!</v>
      </c>
      <c r="F67" s="18" t="str">
        <f t="shared" si="6"/>
        <v/>
      </c>
      <c r="G67" s="18" t="e">
        <f t="shared" si="7"/>
        <v>#VALUE!</v>
      </c>
      <c r="H67" s="18" t="e">
        <f t="shared" si="8"/>
        <v>#VALUE!</v>
      </c>
      <c r="I67" s="18" t="e">
        <f>VLOOKUP(F67,D6数据库!C:O,2,0)</f>
        <v>#N/A</v>
      </c>
      <c r="J67" s="18" t="e">
        <f>VLOOKUP(F67,D6数据库!C:O,3,0)</f>
        <v>#N/A</v>
      </c>
      <c r="K67" s="19" t="e">
        <f t="shared" ref="K67:K100" si="9">(H67/1000)*C67</f>
        <v>#VALUE!</v>
      </c>
      <c r="L67" s="18" t="e">
        <f>VLOOKUP(F67,D6数据库!C:O,4,0)</f>
        <v>#N/A</v>
      </c>
      <c r="M67" s="18" t="e">
        <f>VLOOKUP(F67,D6数据库!C:O,5,0)</f>
        <v>#N/A</v>
      </c>
      <c r="N67" s="18"/>
      <c r="O67" s="18" t="e">
        <f>VLOOKUP(F67,D6数据库!C:O,6,0)</f>
        <v>#N/A</v>
      </c>
      <c r="P67" s="18" t="e">
        <f>VLOOKUP(F67,D6数据库!C:O,7,0)</f>
        <v>#N/A</v>
      </c>
      <c r="Q67" s="19" t="e">
        <f t="shared" ref="Q67:Q100" si="10">((G67/1000)^2+(G67/1000)^2)^0.5*C67</f>
        <v>#VALUE!</v>
      </c>
      <c r="R67" s="18" t="e">
        <f>VLOOKUP(F67,D6数据库!C:K,8,0)</f>
        <v>#N/A</v>
      </c>
      <c r="S67" s="18" t="e">
        <f>VLOOKUP(F67,D6数据库!C:O,9,0)</f>
        <v>#N/A</v>
      </c>
      <c r="T67" s="18"/>
    </row>
    <row r="68" spans="1:20" x14ac:dyDescent="0.25">
      <c r="A68" s="22"/>
      <c r="B68" s="22"/>
      <c r="C68" s="22"/>
      <c r="D68" s="22"/>
      <c r="E68" s="18" t="e">
        <f t="shared" si="5"/>
        <v>#VALUE!</v>
      </c>
      <c r="F68" s="18" t="str">
        <f t="shared" si="6"/>
        <v/>
      </c>
      <c r="G68" s="18" t="e">
        <f t="shared" si="7"/>
        <v>#VALUE!</v>
      </c>
      <c r="H68" s="18" t="e">
        <f t="shared" si="8"/>
        <v>#VALUE!</v>
      </c>
      <c r="I68" s="18" t="e">
        <f>VLOOKUP(F68,D6数据库!C:O,2,0)</f>
        <v>#N/A</v>
      </c>
      <c r="J68" s="18" t="e">
        <f>VLOOKUP(F68,D6数据库!C:O,3,0)</f>
        <v>#N/A</v>
      </c>
      <c r="K68" s="19" t="e">
        <f t="shared" si="9"/>
        <v>#VALUE!</v>
      </c>
      <c r="L68" s="18" t="e">
        <f>VLOOKUP(F68,D6数据库!C:O,4,0)</f>
        <v>#N/A</v>
      </c>
      <c r="M68" s="18" t="e">
        <f>VLOOKUP(F68,D6数据库!C:O,5,0)</f>
        <v>#N/A</v>
      </c>
      <c r="N68" s="18"/>
      <c r="O68" s="18" t="e">
        <f>VLOOKUP(F68,D6数据库!C:O,6,0)</f>
        <v>#N/A</v>
      </c>
      <c r="P68" s="18" t="e">
        <f>VLOOKUP(F68,D6数据库!C:O,7,0)</f>
        <v>#N/A</v>
      </c>
      <c r="Q68" s="19" t="e">
        <f t="shared" si="10"/>
        <v>#VALUE!</v>
      </c>
      <c r="R68" s="18" t="e">
        <f>VLOOKUP(F68,D6数据库!C:K,8,0)</f>
        <v>#N/A</v>
      </c>
      <c r="S68" s="18" t="e">
        <f>VLOOKUP(F68,D6数据库!C:O,9,0)</f>
        <v>#N/A</v>
      </c>
      <c r="T68" s="18"/>
    </row>
    <row r="69" spans="1:20" x14ac:dyDescent="0.25">
      <c r="A69" s="22"/>
      <c r="B69" s="22"/>
      <c r="C69" s="22"/>
      <c r="D69" s="22"/>
      <c r="E69" s="18" t="e">
        <f t="shared" si="5"/>
        <v>#VALUE!</v>
      </c>
      <c r="F69" s="18" t="str">
        <f t="shared" si="6"/>
        <v/>
      </c>
      <c r="G69" s="18" t="e">
        <f t="shared" si="7"/>
        <v>#VALUE!</v>
      </c>
      <c r="H69" s="18" t="e">
        <f t="shared" si="8"/>
        <v>#VALUE!</v>
      </c>
      <c r="I69" s="18" t="e">
        <f>VLOOKUP(F69,D6数据库!C:O,2,0)</f>
        <v>#N/A</v>
      </c>
      <c r="J69" s="18" t="e">
        <f>VLOOKUP(F69,D6数据库!C:O,3,0)</f>
        <v>#N/A</v>
      </c>
      <c r="K69" s="19" t="e">
        <f t="shared" si="9"/>
        <v>#VALUE!</v>
      </c>
      <c r="L69" s="18" t="e">
        <f>VLOOKUP(F69,D6数据库!C:O,4,0)</f>
        <v>#N/A</v>
      </c>
      <c r="M69" s="18" t="e">
        <f>VLOOKUP(F69,D6数据库!C:O,5,0)</f>
        <v>#N/A</v>
      </c>
      <c r="N69" s="18"/>
      <c r="O69" s="18" t="e">
        <f>VLOOKUP(F69,D6数据库!C:O,6,0)</f>
        <v>#N/A</v>
      </c>
      <c r="P69" s="18" t="e">
        <f>VLOOKUP(F69,D6数据库!C:O,7,0)</f>
        <v>#N/A</v>
      </c>
      <c r="Q69" s="19" t="e">
        <f t="shared" si="10"/>
        <v>#VALUE!</v>
      </c>
      <c r="R69" s="18" t="e">
        <f>VLOOKUP(F69,D6数据库!C:K,8,0)</f>
        <v>#N/A</v>
      </c>
      <c r="S69" s="18" t="e">
        <f>VLOOKUP(F69,D6数据库!C:O,9,0)</f>
        <v>#N/A</v>
      </c>
      <c r="T69" s="18"/>
    </row>
    <row r="70" spans="1:20" x14ac:dyDescent="0.25">
      <c r="A70" s="22"/>
      <c r="B70" s="22"/>
      <c r="C70" s="22"/>
      <c r="D70" s="22"/>
      <c r="E70" s="18" t="e">
        <f t="shared" si="5"/>
        <v>#VALUE!</v>
      </c>
      <c r="F70" s="18" t="str">
        <f t="shared" si="6"/>
        <v/>
      </c>
      <c r="G70" s="18" t="e">
        <f t="shared" si="7"/>
        <v>#VALUE!</v>
      </c>
      <c r="H70" s="18" t="e">
        <f t="shared" si="8"/>
        <v>#VALUE!</v>
      </c>
      <c r="I70" s="18" t="e">
        <f>VLOOKUP(F70,D6数据库!C:O,2,0)</f>
        <v>#N/A</v>
      </c>
      <c r="J70" s="18" t="e">
        <f>VLOOKUP(F70,D6数据库!C:O,3,0)</f>
        <v>#N/A</v>
      </c>
      <c r="K70" s="19" t="e">
        <f t="shared" si="9"/>
        <v>#VALUE!</v>
      </c>
      <c r="L70" s="18" t="e">
        <f>VLOOKUP(F70,D6数据库!C:O,4,0)</f>
        <v>#N/A</v>
      </c>
      <c r="M70" s="18" t="e">
        <f>VLOOKUP(F70,D6数据库!C:O,5,0)</f>
        <v>#N/A</v>
      </c>
      <c r="N70" s="18"/>
      <c r="O70" s="18" t="e">
        <f>VLOOKUP(F70,D6数据库!C:O,6,0)</f>
        <v>#N/A</v>
      </c>
      <c r="P70" s="18" t="e">
        <f>VLOOKUP(F70,D6数据库!C:O,7,0)</f>
        <v>#N/A</v>
      </c>
      <c r="Q70" s="19" t="e">
        <f t="shared" si="10"/>
        <v>#VALUE!</v>
      </c>
      <c r="R70" s="18" t="e">
        <f>VLOOKUP(F70,D6数据库!C:K,8,0)</f>
        <v>#N/A</v>
      </c>
      <c r="S70" s="18" t="e">
        <f>VLOOKUP(F70,D6数据库!C:O,9,0)</f>
        <v>#N/A</v>
      </c>
      <c r="T70" s="18"/>
    </row>
    <row r="71" spans="1:20" x14ac:dyDescent="0.25">
      <c r="A71" s="22"/>
      <c r="B71" s="22"/>
      <c r="C71" s="22"/>
      <c r="D71" s="22"/>
      <c r="E71" s="18" t="e">
        <f t="shared" si="5"/>
        <v>#VALUE!</v>
      </c>
      <c r="F71" s="18" t="str">
        <f t="shared" si="6"/>
        <v/>
      </c>
      <c r="G71" s="18" t="e">
        <f t="shared" si="7"/>
        <v>#VALUE!</v>
      </c>
      <c r="H71" s="18" t="e">
        <f t="shared" si="8"/>
        <v>#VALUE!</v>
      </c>
      <c r="I71" s="18" t="e">
        <f>VLOOKUP(F71,D6数据库!C:O,2,0)</f>
        <v>#N/A</v>
      </c>
      <c r="J71" s="18" t="e">
        <f>VLOOKUP(F71,D6数据库!C:O,3,0)</f>
        <v>#N/A</v>
      </c>
      <c r="K71" s="19" t="e">
        <f t="shared" si="9"/>
        <v>#VALUE!</v>
      </c>
      <c r="L71" s="18" t="e">
        <f>VLOOKUP(F71,D6数据库!C:O,4,0)</f>
        <v>#N/A</v>
      </c>
      <c r="M71" s="18" t="e">
        <f>VLOOKUP(F71,D6数据库!C:O,5,0)</f>
        <v>#N/A</v>
      </c>
      <c r="N71" s="18"/>
      <c r="O71" s="18" t="e">
        <f>VLOOKUP(F71,D6数据库!C:O,6,0)</f>
        <v>#N/A</v>
      </c>
      <c r="P71" s="18" t="e">
        <f>VLOOKUP(F71,D6数据库!C:O,7,0)</f>
        <v>#N/A</v>
      </c>
      <c r="Q71" s="19" t="e">
        <f t="shared" si="10"/>
        <v>#VALUE!</v>
      </c>
      <c r="R71" s="18" t="e">
        <f>VLOOKUP(F71,D6数据库!C:K,8,0)</f>
        <v>#N/A</v>
      </c>
      <c r="S71" s="18" t="e">
        <f>VLOOKUP(F71,D6数据库!C:O,9,0)</f>
        <v>#N/A</v>
      </c>
      <c r="T71" s="18"/>
    </row>
    <row r="72" spans="1:20" x14ac:dyDescent="0.25">
      <c r="A72" s="22"/>
      <c r="B72" s="22"/>
      <c r="C72" s="22"/>
      <c r="D72" s="22"/>
      <c r="E72" s="18" t="e">
        <f t="shared" ref="E72:E100" si="11">VALUE(TRIM(MID(SUBSTITUTE($B72,"-",REPT(" ",99)),COLUMN(B72)*99-98,99)))</f>
        <v>#VALUE!</v>
      </c>
      <c r="F72" s="18" t="str">
        <f t="shared" ref="F72:F100" si="12">TRIM(MID(SUBSTITUTE($B72,"-",REPT(" ",99)),COLUMN(C72)*99-98,99))</f>
        <v/>
      </c>
      <c r="G72" s="18" t="e">
        <f t="shared" ref="G72:G100" si="13">VALUE(TRIM(MID(SUBSTITUTE($B72,"-",REPT(" ",99)),COLUMN(D72)*99-98,99)))</f>
        <v>#VALUE!</v>
      </c>
      <c r="H72" s="18" t="e">
        <f t="shared" ref="H72:H100" si="14">VALUE(TRIM(MID(SUBSTITUTE($B72,"-",REPT(" ",99)),COLUMN(E72)*99-98,99)))</f>
        <v>#VALUE!</v>
      </c>
      <c r="I72" s="18" t="e">
        <f>VLOOKUP(F72,D6数据库!C:O,2,0)</f>
        <v>#N/A</v>
      </c>
      <c r="J72" s="18" t="e">
        <f>VLOOKUP(F72,D6数据库!C:O,3,0)</f>
        <v>#N/A</v>
      </c>
      <c r="K72" s="19" t="e">
        <f t="shared" si="9"/>
        <v>#VALUE!</v>
      </c>
      <c r="L72" s="18" t="e">
        <f>VLOOKUP(F72,D6数据库!C:O,4,0)</f>
        <v>#N/A</v>
      </c>
      <c r="M72" s="18" t="e">
        <f>VLOOKUP(F72,D6数据库!C:O,5,0)</f>
        <v>#N/A</v>
      </c>
      <c r="N72" s="18"/>
      <c r="O72" s="18" t="e">
        <f>VLOOKUP(F72,D6数据库!C:O,6,0)</f>
        <v>#N/A</v>
      </c>
      <c r="P72" s="18" t="e">
        <f>VLOOKUP(F72,D6数据库!C:O,7,0)</f>
        <v>#N/A</v>
      </c>
      <c r="Q72" s="19" t="e">
        <f t="shared" si="10"/>
        <v>#VALUE!</v>
      </c>
      <c r="R72" s="18" t="e">
        <f>VLOOKUP(F72,D6数据库!C:K,8,0)</f>
        <v>#N/A</v>
      </c>
      <c r="S72" s="18" t="e">
        <f>VLOOKUP(F72,D6数据库!C:O,9,0)</f>
        <v>#N/A</v>
      </c>
      <c r="T72" s="18"/>
    </row>
    <row r="73" spans="1:20" x14ac:dyDescent="0.25">
      <c r="A73" s="22"/>
      <c r="B73" s="22"/>
      <c r="C73" s="22"/>
      <c r="D73" s="22"/>
      <c r="E73" s="18" t="e">
        <f t="shared" si="11"/>
        <v>#VALUE!</v>
      </c>
      <c r="F73" s="18" t="str">
        <f t="shared" si="12"/>
        <v/>
      </c>
      <c r="G73" s="18" t="e">
        <f t="shared" si="13"/>
        <v>#VALUE!</v>
      </c>
      <c r="H73" s="18" t="e">
        <f t="shared" si="14"/>
        <v>#VALUE!</v>
      </c>
      <c r="I73" s="18" t="e">
        <f>VLOOKUP(F73,D6数据库!C:O,2,0)</f>
        <v>#N/A</v>
      </c>
      <c r="J73" s="18" t="e">
        <f>VLOOKUP(F73,D6数据库!C:O,3,0)</f>
        <v>#N/A</v>
      </c>
      <c r="K73" s="19" t="e">
        <f t="shared" si="9"/>
        <v>#VALUE!</v>
      </c>
      <c r="L73" s="18" t="e">
        <f>VLOOKUP(F73,D6数据库!C:O,4,0)</f>
        <v>#N/A</v>
      </c>
      <c r="M73" s="18" t="e">
        <f>VLOOKUP(F73,D6数据库!C:O,5,0)</f>
        <v>#N/A</v>
      </c>
      <c r="N73" s="18"/>
      <c r="O73" s="18" t="e">
        <f>VLOOKUP(F73,D6数据库!C:O,6,0)</f>
        <v>#N/A</v>
      </c>
      <c r="P73" s="18" t="e">
        <f>VLOOKUP(F73,D6数据库!C:O,7,0)</f>
        <v>#N/A</v>
      </c>
      <c r="Q73" s="19" t="e">
        <f t="shared" si="10"/>
        <v>#VALUE!</v>
      </c>
      <c r="R73" s="18" t="e">
        <f>VLOOKUP(F73,D6数据库!C:K,8,0)</f>
        <v>#N/A</v>
      </c>
      <c r="S73" s="18" t="e">
        <f>VLOOKUP(F73,D6数据库!C:O,9,0)</f>
        <v>#N/A</v>
      </c>
      <c r="T73" s="18"/>
    </row>
    <row r="74" spans="1:20" x14ac:dyDescent="0.25">
      <c r="A74" s="22"/>
      <c r="B74" s="22"/>
      <c r="C74" s="22"/>
      <c r="D74" s="22"/>
      <c r="E74" s="18" t="e">
        <f t="shared" si="11"/>
        <v>#VALUE!</v>
      </c>
      <c r="F74" s="18" t="str">
        <f t="shared" si="12"/>
        <v/>
      </c>
      <c r="G74" s="18" t="e">
        <f t="shared" si="13"/>
        <v>#VALUE!</v>
      </c>
      <c r="H74" s="18" t="e">
        <f t="shared" si="14"/>
        <v>#VALUE!</v>
      </c>
      <c r="I74" s="18" t="e">
        <f>VLOOKUP(F74,D6数据库!C:O,2,0)</f>
        <v>#N/A</v>
      </c>
      <c r="J74" s="18" t="e">
        <f>VLOOKUP(F74,D6数据库!C:O,3,0)</f>
        <v>#N/A</v>
      </c>
      <c r="K74" s="19" t="e">
        <f t="shared" si="9"/>
        <v>#VALUE!</v>
      </c>
      <c r="L74" s="18" t="e">
        <f>VLOOKUP(F74,D6数据库!C:O,4,0)</f>
        <v>#N/A</v>
      </c>
      <c r="M74" s="18" t="e">
        <f>VLOOKUP(F74,D6数据库!C:O,5,0)</f>
        <v>#N/A</v>
      </c>
      <c r="N74" s="18"/>
      <c r="O74" s="18" t="e">
        <f>VLOOKUP(F74,D6数据库!C:O,6,0)</f>
        <v>#N/A</v>
      </c>
      <c r="P74" s="18" t="e">
        <f>VLOOKUP(F74,D6数据库!C:O,7,0)</f>
        <v>#N/A</v>
      </c>
      <c r="Q74" s="19" t="e">
        <f t="shared" si="10"/>
        <v>#VALUE!</v>
      </c>
      <c r="R74" s="18" t="e">
        <f>VLOOKUP(F74,D6数据库!C:K,8,0)</f>
        <v>#N/A</v>
      </c>
      <c r="S74" s="18" t="e">
        <f>VLOOKUP(F74,D6数据库!C:O,9,0)</f>
        <v>#N/A</v>
      </c>
      <c r="T74" s="18"/>
    </row>
    <row r="75" spans="1:20" x14ac:dyDescent="0.25">
      <c r="A75" s="22"/>
      <c r="B75" s="22"/>
      <c r="C75" s="22"/>
      <c r="D75" s="22"/>
      <c r="E75" s="18" t="e">
        <f t="shared" si="11"/>
        <v>#VALUE!</v>
      </c>
      <c r="F75" s="18" t="str">
        <f t="shared" si="12"/>
        <v/>
      </c>
      <c r="G75" s="18" t="e">
        <f t="shared" si="13"/>
        <v>#VALUE!</v>
      </c>
      <c r="H75" s="18" t="e">
        <f t="shared" si="14"/>
        <v>#VALUE!</v>
      </c>
      <c r="I75" s="18" t="e">
        <f>VLOOKUP(F75,D6数据库!C:O,2,0)</f>
        <v>#N/A</v>
      </c>
      <c r="J75" s="18" t="e">
        <f>VLOOKUP(F75,D6数据库!C:O,3,0)</f>
        <v>#N/A</v>
      </c>
      <c r="K75" s="19" t="e">
        <f t="shared" si="9"/>
        <v>#VALUE!</v>
      </c>
      <c r="L75" s="18" t="e">
        <f>VLOOKUP(F75,D6数据库!C:O,4,0)</f>
        <v>#N/A</v>
      </c>
      <c r="M75" s="18" t="e">
        <f>VLOOKUP(F75,D6数据库!C:O,5,0)</f>
        <v>#N/A</v>
      </c>
      <c r="N75" s="18"/>
      <c r="O75" s="18" t="e">
        <f>VLOOKUP(F75,D6数据库!C:O,6,0)</f>
        <v>#N/A</v>
      </c>
      <c r="P75" s="18" t="e">
        <f>VLOOKUP(F75,D6数据库!C:O,7,0)</f>
        <v>#N/A</v>
      </c>
      <c r="Q75" s="19" t="e">
        <f t="shared" si="10"/>
        <v>#VALUE!</v>
      </c>
      <c r="R75" s="18" t="e">
        <f>VLOOKUP(F75,D6数据库!C:K,8,0)</f>
        <v>#N/A</v>
      </c>
      <c r="S75" s="18" t="e">
        <f>VLOOKUP(F75,D6数据库!C:O,9,0)</f>
        <v>#N/A</v>
      </c>
      <c r="T75" s="18"/>
    </row>
    <row r="76" spans="1:20" x14ac:dyDescent="0.25">
      <c r="A76" s="22"/>
      <c r="B76" s="22"/>
      <c r="C76" s="22"/>
      <c r="D76" s="22"/>
      <c r="E76" s="18" t="e">
        <f t="shared" si="11"/>
        <v>#VALUE!</v>
      </c>
      <c r="F76" s="18" t="str">
        <f t="shared" si="12"/>
        <v/>
      </c>
      <c r="G76" s="18" t="e">
        <f t="shared" si="13"/>
        <v>#VALUE!</v>
      </c>
      <c r="H76" s="18" t="e">
        <f t="shared" si="14"/>
        <v>#VALUE!</v>
      </c>
      <c r="I76" s="18" t="e">
        <f>VLOOKUP(F76,D6数据库!C:O,2,0)</f>
        <v>#N/A</v>
      </c>
      <c r="J76" s="18" t="e">
        <f>VLOOKUP(F76,D6数据库!C:O,3,0)</f>
        <v>#N/A</v>
      </c>
      <c r="K76" s="19" t="e">
        <f t="shared" si="9"/>
        <v>#VALUE!</v>
      </c>
      <c r="L76" s="18" t="e">
        <f>VLOOKUP(F76,D6数据库!C:O,4,0)</f>
        <v>#N/A</v>
      </c>
      <c r="M76" s="18" t="e">
        <f>VLOOKUP(F76,D6数据库!C:O,5,0)</f>
        <v>#N/A</v>
      </c>
      <c r="N76" s="18"/>
      <c r="O76" s="18" t="e">
        <f>VLOOKUP(F76,D6数据库!C:O,6,0)</f>
        <v>#N/A</v>
      </c>
      <c r="P76" s="18" t="e">
        <f>VLOOKUP(F76,D6数据库!C:O,7,0)</f>
        <v>#N/A</v>
      </c>
      <c r="Q76" s="19" t="e">
        <f t="shared" si="10"/>
        <v>#VALUE!</v>
      </c>
      <c r="R76" s="18" t="e">
        <f>VLOOKUP(F76,D6数据库!C:K,8,0)</f>
        <v>#N/A</v>
      </c>
      <c r="S76" s="18" t="e">
        <f>VLOOKUP(F76,D6数据库!C:O,9,0)</f>
        <v>#N/A</v>
      </c>
      <c r="T76" s="18"/>
    </row>
    <row r="77" spans="1:20" x14ac:dyDescent="0.25">
      <c r="A77" s="22"/>
      <c r="B77" s="22"/>
      <c r="C77" s="22"/>
      <c r="D77" s="22"/>
      <c r="E77" s="18" t="e">
        <f t="shared" si="11"/>
        <v>#VALUE!</v>
      </c>
      <c r="F77" s="18" t="str">
        <f t="shared" si="12"/>
        <v/>
      </c>
      <c r="G77" s="18" t="e">
        <f t="shared" si="13"/>
        <v>#VALUE!</v>
      </c>
      <c r="H77" s="18" t="e">
        <f t="shared" si="14"/>
        <v>#VALUE!</v>
      </c>
      <c r="I77" s="18" t="e">
        <f>VLOOKUP(F77,D6数据库!C:O,2,0)</f>
        <v>#N/A</v>
      </c>
      <c r="J77" s="18" t="e">
        <f>VLOOKUP(F77,D6数据库!C:O,3,0)</f>
        <v>#N/A</v>
      </c>
      <c r="K77" s="19" t="e">
        <f t="shared" si="9"/>
        <v>#VALUE!</v>
      </c>
      <c r="L77" s="18" t="e">
        <f>VLOOKUP(F77,D6数据库!C:O,4,0)</f>
        <v>#N/A</v>
      </c>
      <c r="M77" s="18" t="e">
        <f>VLOOKUP(F77,D6数据库!C:O,5,0)</f>
        <v>#N/A</v>
      </c>
      <c r="N77" s="18"/>
      <c r="O77" s="18" t="e">
        <f>VLOOKUP(F77,D6数据库!C:O,6,0)</f>
        <v>#N/A</v>
      </c>
      <c r="P77" s="18" t="e">
        <f>VLOOKUP(F77,D6数据库!C:O,7,0)</f>
        <v>#N/A</v>
      </c>
      <c r="Q77" s="19" t="e">
        <f t="shared" si="10"/>
        <v>#VALUE!</v>
      </c>
      <c r="R77" s="18" t="e">
        <f>VLOOKUP(F77,D6数据库!C:K,8,0)</f>
        <v>#N/A</v>
      </c>
      <c r="S77" s="18" t="e">
        <f>VLOOKUP(F77,D6数据库!C:O,9,0)</f>
        <v>#N/A</v>
      </c>
      <c r="T77" s="18"/>
    </row>
    <row r="78" spans="1:20" x14ac:dyDescent="0.25">
      <c r="A78" s="22"/>
      <c r="B78" s="22"/>
      <c r="C78" s="22"/>
      <c r="D78" s="22"/>
      <c r="E78" s="18" t="e">
        <f t="shared" si="11"/>
        <v>#VALUE!</v>
      </c>
      <c r="F78" s="18" t="str">
        <f t="shared" si="12"/>
        <v/>
      </c>
      <c r="G78" s="18" t="e">
        <f t="shared" si="13"/>
        <v>#VALUE!</v>
      </c>
      <c r="H78" s="18" t="e">
        <f t="shared" si="14"/>
        <v>#VALUE!</v>
      </c>
      <c r="I78" s="18" t="e">
        <f>VLOOKUP(F78,D6数据库!C:O,2,0)</f>
        <v>#N/A</v>
      </c>
      <c r="J78" s="18" t="e">
        <f>VLOOKUP(F78,D6数据库!C:O,3,0)</f>
        <v>#N/A</v>
      </c>
      <c r="K78" s="19" t="e">
        <f t="shared" si="9"/>
        <v>#VALUE!</v>
      </c>
      <c r="L78" s="18" t="e">
        <f>VLOOKUP(F78,D6数据库!C:O,4,0)</f>
        <v>#N/A</v>
      </c>
      <c r="M78" s="18" t="e">
        <f>VLOOKUP(F78,D6数据库!C:O,5,0)</f>
        <v>#N/A</v>
      </c>
      <c r="N78" s="18"/>
      <c r="O78" s="18" t="e">
        <f>VLOOKUP(F78,D6数据库!C:O,6,0)</f>
        <v>#N/A</v>
      </c>
      <c r="P78" s="18" t="e">
        <f>VLOOKUP(F78,D6数据库!C:O,7,0)</f>
        <v>#N/A</v>
      </c>
      <c r="Q78" s="19" t="e">
        <f t="shared" si="10"/>
        <v>#VALUE!</v>
      </c>
      <c r="R78" s="18" t="e">
        <f>VLOOKUP(F78,D6数据库!C:K,8,0)</f>
        <v>#N/A</v>
      </c>
      <c r="S78" s="18" t="e">
        <f>VLOOKUP(F78,D6数据库!C:O,9,0)</f>
        <v>#N/A</v>
      </c>
      <c r="T78" s="18"/>
    </row>
    <row r="79" spans="1:20" x14ac:dyDescent="0.25">
      <c r="A79" s="22"/>
      <c r="B79" s="22"/>
      <c r="C79" s="22"/>
      <c r="D79" s="22"/>
      <c r="E79" s="18" t="e">
        <f t="shared" si="11"/>
        <v>#VALUE!</v>
      </c>
      <c r="F79" s="18" t="str">
        <f t="shared" si="12"/>
        <v/>
      </c>
      <c r="G79" s="18" t="e">
        <f t="shared" si="13"/>
        <v>#VALUE!</v>
      </c>
      <c r="H79" s="18" t="e">
        <f t="shared" si="14"/>
        <v>#VALUE!</v>
      </c>
      <c r="I79" s="18" t="e">
        <f>VLOOKUP(F79,D6数据库!C:O,2,0)</f>
        <v>#N/A</v>
      </c>
      <c r="J79" s="18" t="e">
        <f>VLOOKUP(F79,D6数据库!C:O,3,0)</f>
        <v>#N/A</v>
      </c>
      <c r="K79" s="19" t="e">
        <f t="shared" si="9"/>
        <v>#VALUE!</v>
      </c>
      <c r="L79" s="18" t="e">
        <f>VLOOKUP(F79,D6数据库!C:O,4,0)</f>
        <v>#N/A</v>
      </c>
      <c r="M79" s="18" t="e">
        <f>VLOOKUP(F79,D6数据库!C:O,5,0)</f>
        <v>#N/A</v>
      </c>
      <c r="N79" s="18"/>
      <c r="O79" s="18" t="e">
        <f>VLOOKUP(F79,D6数据库!C:O,6,0)</f>
        <v>#N/A</v>
      </c>
      <c r="P79" s="18" t="e">
        <f>VLOOKUP(F79,D6数据库!C:O,7,0)</f>
        <v>#N/A</v>
      </c>
      <c r="Q79" s="19" t="e">
        <f t="shared" si="10"/>
        <v>#VALUE!</v>
      </c>
      <c r="R79" s="18" t="e">
        <f>VLOOKUP(F79,D6数据库!C:K,8,0)</f>
        <v>#N/A</v>
      </c>
      <c r="S79" s="18" t="e">
        <f>VLOOKUP(F79,D6数据库!C:O,9,0)</f>
        <v>#N/A</v>
      </c>
      <c r="T79" s="18"/>
    </row>
    <row r="80" spans="1:20" x14ac:dyDescent="0.25">
      <c r="A80" s="22"/>
      <c r="B80" s="22"/>
      <c r="C80" s="22"/>
      <c r="D80" s="22"/>
      <c r="E80" s="18" t="e">
        <f t="shared" si="11"/>
        <v>#VALUE!</v>
      </c>
      <c r="F80" s="18" t="str">
        <f t="shared" si="12"/>
        <v/>
      </c>
      <c r="G80" s="18" t="e">
        <f t="shared" si="13"/>
        <v>#VALUE!</v>
      </c>
      <c r="H80" s="18" t="e">
        <f t="shared" si="14"/>
        <v>#VALUE!</v>
      </c>
      <c r="I80" s="18" t="e">
        <f>VLOOKUP(F80,D6数据库!C:O,2,0)</f>
        <v>#N/A</v>
      </c>
      <c r="J80" s="18" t="e">
        <f>VLOOKUP(F80,D6数据库!C:O,3,0)</f>
        <v>#N/A</v>
      </c>
      <c r="K80" s="19" t="e">
        <f t="shared" si="9"/>
        <v>#VALUE!</v>
      </c>
      <c r="L80" s="18" t="e">
        <f>VLOOKUP(F80,D6数据库!C:O,4,0)</f>
        <v>#N/A</v>
      </c>
      <c r="M80" s="18" t="e">
        <f>VLOOKUP(F80,D6数据库!C:O,5,0)</f>
        <v>#N/A</v>
      </c>
      <c r="N80" s="18"/>
      <c r="O80" s="18" t="e">
        <f>VLOOKUP(F80,D6数据库!C:O,6,0)</f>
        <v>#N/A</v>
      </c>
      <c r="P80" s="18" t="e">
        <f>VLOOKUP(F80,D6数据库!C:O,7,0)</f>
        <v>#N/A</v>
      </c>
      <c r="Q80" s="19" t="e">
        <f t="shared" si="10"/>
        <v>#VALUE!</v>
      </c>
      <c r="R80" s="18" t="e">
        <f>VLOOKUP(F80,D6数据库!C:K,8,0)</f>
        <v>#N/A</v>
      </c>
      <c r="S80" s="18" t="e">
        <f>VLOOKUP(F80,D6数据库!C:O,9,0)</f>
        <v>#N/A</v>
      </c>
      <c r="T80" s="18"/>
    </row>
    <row r="81" spans="1:20" x14ac:dyDescent="0.25">
      <c r="A81" s="22"/>
      <c r="B81" s="22"/>
      <c r="C81" s="22"/>
      <c r="D81" s="22"/>
      <c r="E81" s="18" t="e">
        <f t="shared" si="11"/>
        <v>#VALUE!</v>
      </c>
      <c r="F81" s="18" t="str">
        <f t="shared" si="12"/>
        <v/>
      </c>
      <c r="G81" s="18" t="e">
        <f t="shared" si="13"/>
        <v>#VALUE!</v>
      </c>
      <c r="H81" s="18" t="e">
        <f t="shared" si="14"/>
        <v>#VALUE!</v>
      </c>
      <c r="I81" s="18" t="e">
        <f>VLOOKUP(F81,D6数据库!C:O,2,0)</f>
        <v>#N/A</v>
      </c>
      <c r="J81" s="18" t="e">
        <f>VLOOKUP(F81,D6数据库!C:O,3,0)</f>
        <v>#N/A</v>
      </c>
      <c r="K81" s="19" t="e">
        <f t="shared" si="9"/>
        <v>#VALUE!</v>
      </c>
      <c r="L81" s="18" t="e">
        <f>VLOOKUP(F81,D6数据库!C:O,4,0)</f>
        <v>#N/A</v>
      </c>
      <c r="M81" s="18" t="e">
        <f>VLOOKUP(F81,D6数据库!C:O,5,0)</f>
        <v>#N/A</v>
      </c>
      <c r="N81" s="18"/>
      <c r="O81" s="18" t="e">
        <f>VLOOKUP(F81,D6数据库!C:O,6,0)</f>
        <v>#N/A</v>
      </c>
      <c r="P81" s="18" t="e">
        <f>VLOOKUP(F81,D6数据库!C:O,7,0)</f>
        <v>#N/A</v>
      </c>
      <c r="Q81" s="19" t="e">
        <f t="shared" si="10"/>
        <v>#VALUE!</v>
      </c>
      <c r="R81" s="18" t="e">
        <f>VLOOKUP(F81,D6数据库!C:K,8,0)</f>
        <v>#N/A</v>
      </c>
      <c r="S81" s="18" t="e">
        <f>VLOOKUP(F81,D6数据库!C:O,9,0)</f>
        <v>#N/A</v>
      </c>
      <c r="T81" s="18"/>
    </row>
    <row r="82" spans="1:20" x14ac:dyDescent="0.25">
      <c r="A82" s="22"/>
      <c r="B82" s="22"/>
      <c r="C82" s="22"/>
      <c r="D82" s="22"/>
      <c r="E82" s="18" t="e">
        <f t="shared" si="11"/>
        <v>#VALUE!</v>
      </c>
      <c r="F82" s="18" t="str">
        <f t="shared" si="12"/>
        <v/>
      </c>
      <c r="G82" s="18" t="e">
        <f t="shared" si="13"/>
        <v>#VALUE!</v>
      </c>
      <c r="H82" s="18" t="e">
        <f t="shared" si="14"/>
        <v>#VALUE!</v>
      </c>
      <c r="I82" s="18" t="e">
        <f>VLOOKUP(F82,D6数据库!C:O,2,0)</f>
        <v>#N/A</v>
      </c>
      <c r="J82" s="18" t="e">
        <f>VLOOKUP(F82,D6数据库!C:O,3,0)</f>
        <v>#N/A</v>
      </c>
      <c r="K82" s="19" t="e">
        <f t="shared" si="9"/>
        <v>#VALUE!</v>
      </c>
      <c r="L82" s="18" t="e">
        <f>VLOOKUP(F82,D6数据库!C:O,4,0)</f>
        <v>#N/A</v>
      </c>
      <c r="M82" s="18" t="e">
        <f>VLOOKUP(F82,D6数据库!C:O,5,0)</f>
        <v>#N/A</v>
      </c>
      <c r="N82" s="18"/>
      <c r="O82" s="18" t="e">
        <f>VLOOKUP(F82,D6数据库!C:O,6,0)</f>
        <v>#N/A</v>
      </c>
      <c r="P82" s="18" t="e">
        <f>VLOOKUP(F82,D6数据库!C:O,7,0)</f>
        <v>#N/A</v>
      </c>
      <c r="Q82" s="19" t="e">
        <f t="shared" si="10"/>
        <v>#VALUE!</v>
      </c>
      <c r="R82" s="18" t="e">
        <f>VLOOKUP(F82,D6数据库!C:K,8,0)</f>
        <v>#N/A</v>
      </c>
      <c r="S82" s="18" t="e">
        <f>VLOOKUP(F82,D6数据库!C:O,9,0)</f>
        <v>#N/A</v>
      </c>
      <c r="T82" s="18"/>
    </row>
    <row r="83" spans="1:20" x14ac:dyDescent="0.25">
      <c r="A83" s="22"/>
      <c r="B83" s="22"/>
      <c r="C83" s="22"/>
      <c r="D83" s="22"/>
      <c r="E83" s="18" t="e">
        <f t="shared" si="11"/>
        <v>#VALUE!</v>
      </c>
      <c r="F83" s="18" t="str">
        <f t="shared" si="12"/>
        <v/>
      </c>
      <c r="G83" s="18" t="e">
        <f t="shared" si="13"/>
        <v>#VALUE!</v>
      </c>
      <c r="H83" s="18" t="e">
        <f t="shared" si="14"/>
        <v>#VALUE!</v>
      </c>
      <c r="I83" s="18" t="e">
        <f>VLOOKUP(F83,D6数据库!C:O,2,0)</f>
        <v>#N/A</v>
      </c>
      <c r="J83" s="18" t="e">
        <f>VLOOKUP(F83,D6数据库!C:O,3,0)</f>
        <v>#N/A</v>
      </c>
      <c r="K83" s="19" t="e">
        <f t="shared" si="9"/>
        <v>#VALUE!</v>
      </c>
      <c r="L83" s="18" t="e">
        <f>VLOOKUP(F83,D6数据库!C:O,4,0)</f>
        <v>#N/A</v>
      </c>
      <c r="M83" s="18" t="e">
        <f>VLOOKUP(F83,D6数据库!C:O,5,0)</f>
        <v>#N/A</v>
      </c>
      <c r="N83" s="18"/>
      <c r="O83" s="18" t="e">
        <f>VLOOKUP(F83,D6数据库!C:O,6,0)</f>
        <v>#N/A</v>
      </c>
      <c r="P83" s="18" t="e">
        <f>VLOOKUP(F83,D6数据库!C:O,7,0)</f>
        <v>#N/A</v>
      </c>
      <c r="Q83" s="19" t="e">
        <f t="shared" si="10"/>
        <v>#VALUE!</v>
      </c>
      <c r="R83" s="18" t="e">
        <f>VLOOKUP(F83,D6数据库!C:K,8,0)</f>
        <v>#N/A</v>
      </c>
      <c r="S83" s="18" t="e">
        <f>VLOOKUP(F83,D6数据库!C:O,9,0)</f>
        <v>#N/A</v>
      </c>
      <c r="T83" s="18"/>
    </row>
    <row r="84" spans="1:20" x14ac:dyDescent="0.25">
      <c r="A84" s="22"/>
      <c r="B84" s="22"/>
      <c r="C84" s="22"/>
      <c r="D84" s="22"/>
      <c r="E84" s="18" t="e">
        <f t="shared" si="11"/>
        <v>#VALUE!</v>
      </c>
      <c r="F84" s="18" t="str">
        <f t="shared" si="12"/>
        <v/>
      </c>
      <c r="G84" s="18" t="e">
        <f t="shared" si="13"/>
        <v>#VALUE!</v>
      </c>
      <c r="H84" s="18" t="e">
        <f t="shared" si="14"/>
        <v>#VALUE!</v>
      </c>
      <c r="I84" s="18" t="e">
        <f>VLOOKUP(F84,D6数据库!C:O,2,0)</f>
        <v>#N/A</v>
      </c>
      <c r="J84" s="18" t="e">
        <f>VLOOKUP(F84,D6数据库!C:O,3,0)</f>
        <v>#N/A</v>
      </c>
      <c r="K84" s="19" t="e">
        <f t="shared" si="9"/>
        <v>#VALUE!</v>
      </c>
      <c r="L84" s="18" t="e">
        <f>VLOOKUP(F84,D6数据库!C:O,4,0)</f>
        <v>#N/A</v>
      </c>
      <c r="M84" s="18" t="e">
        <f>VLOOKUP(F84,D6数据库!C:O,5,0)</f>
        <v>#N/A</v>
      </c>
      <c r="N84" s="18"/>
      <c r="O84" s="18" t="e">
        <f>VLOOKUP(F84,D6数据库!C:O,6,0)</f>
        <v>#N/A</v>
      </c>
      <c r="P84" s="18" t="e">
        <f>VLOOKUP(F84,D6数据库!C:O,7,0)</f>
        <v>#N/A</v>
      </c>
      <c r="Q84" s="19" t="e">
        <f t="shared" si="10"/>
        <v>#VALUE!</v>
      </c>
      <c r="R84" s="18" t="e">
        <f>VLOOKUP(F84,D6数据库!C:K,8,0)</f>
        <v>#N/A</v>
      </c>
      <c r="S84" s="18" t="e">
        <f>VLOOKUP(F84,D6数据库!C:O,9,0)</f>
        <v>#N/A</v>
      </c>
      <c r="T84" s="18"/>
    </row>
    <row r="85" spans="1:20" x14ac:dyDescent="0.25">
      <c r="A85" s="22"/>
      <c r="B85" s="22"/>
      <c r="C85" s="22"/>
      <c r="D85" s="22"/>
      <c r="E85" s="18" t="e">
        <f t="shared" si="11"/>
        <v>#VALUE!</v>
      </c>
      <c r="F85" s="18" t="str">
        <f t="shared" si="12"/>
        <v/>
      </c>
      <c r="G85" s="18" t="e">
        <f t="shared" si="13"/>
        <v>#VALUE!</v>
      </c>
      <c r="H85" s="18" t="e">
        <f t="shared" si="14"/>
        <v>#VALUE!</v>
      </c>
      <c r="I85" s="18" t="e">
        <f>VLOOKUP(F85,D6数据库!C:O,2,0)</f>
        <v>#N/A</v>
      </c>
      <c r="J85" s="18" t="e">
        <f>VLOOKUP(F85,D6数据库!C:O,3,0)</f>
        <v>#N/A</v>
      </c>
      <c r="K85" s="19" t="e">
        <f t="shared" si="9"/>
        <v>#VALUE!</v>
      </c>
      <c r="L85" s="18" t="e">
        <f>VLOOKUP(F85,D6数据库!C:O,4,0)</f>
        <v>#N/A</v>
      </c>
      <c r="M85" s="18" t="e">
        <f>VLOOKUP(F85,D6数据库!C:O,5,0)</f>
        <v>#N/A</v>
      </c>
      <c r="N85" s="18"/>
      <c r="O85" s="18" t="e">
        <f>VLOOKUP(F85,D6数据库!C:O,6,0)</f>
        <v>#N/A</v>
      </c>
      <c r="P85" s="18" t="e">
        <f>VLOOKUP(F85,D6数据库!C:O,7,0)</f>
        <v>#N/A</v>
      </c>
      <c r="Q85" s="19" t="e">
        <f t="shared" si="10"/>
        <v>#VALUE!</v>
      </c>
      <c r="R85" s="18" t="e">
        <f>VLOOKUP(F85,D6数据库!C:K,8,0)</f>
        <v>#N/A</v>
      </c>
      <c r="S85" s="18" t="e">
        <f>VLOOKUP(F85,D6数据库!C:O,9,0)</f>
        <v>#N/A</v>
      </c>
      <c r="T85" s="18"/>
    </row>
    <row r="86" spans="1:20" x14ac:dyDescent="0.25">
      <c r="A86" s="22"/>
      <c r="B86" s="22"/>
      <c r="C86" s="22"/>
      <c r="D86" s="22"/>
      <c r="E86" s="18" t="e">
        <f t="shared" si="11"/>
        <v>#VALUE!</v>
      </c>
      <c r="F86" s="18" t="str">
        <f t="shared" si="12"/>
        <v/>
      </c>
      <c r="G86" s="18" t="e">
        <f t="shared" si="13"/>
        <v>#VALUE!</v>
      </c>
      <c r="H86" s="18" t="e">
        <f t="shared" si="14"/>
        <v>#VALUE!</v>
      </c>
      <c r="I86" s="18" t="e">
        <f>VLOOKUP(F86,D6数据库!C:O,2,0)</f>
        <v>#N/A</v>
      </c>
      <c r="J86" s="18" t="e">
        <f>VLOOKUP(F86,D6数据库!C:O,3,0)</f>
        <v>#N/A</v>
      </c>
      <c r="K86" s="19" t="e">
        <f t="shared" si="9"/>
        <v>#VALUE!</v>
      </c>
      <c r="L86" s="18" t="e">
        <f>VLOOKUP(F86,D6数据库!C:O,4,0)</f>
        <v>#N/A</v>
      </c>
      <c r="M86" s="18" t="e">
        <f>VLOOKUP(F86,D6数据库!C:O,5,0)</f>
        <v>#N/A</v>
      </c>
      <c r="N86" s="18"/>
      <c r="O86" s="18" t="e">
        <f>VLOOKUP(F86,D6数据库!C:O,6,0)</f>
        <v>#N/A</v>
      </c>
      <c r="P86" s="18" t="e">
        <f>VLOOKUP(F86,D6数据库!C:O,7,0)</f>
        <v>#N/A</v>
      </c>
      <c r="Q86" s="19" t="e">
        <f t="shared" si="10"/>
        <v>#VALUE!</v>
      </c>
      <c r="R86" s="18" t="e">
        <f>VLOOKUP(F86,D6数据库!C:K,8,0)</f>
        <v>#N/A</v>
      </c>
      <c r="S86" s="18" t="e">
        <f>VLOOKUP(F86,D6数据库!C:O,9,0)</f>
        <v>#N/A</v>
      </c>
      <c r="T86" s="18"/>
    </row>
    <row r="87" spans="1:20" x14ac:dyDescent="0.25">
      <c r="A87" s="22"/>
      <c r="B87" s="22"/>
      <c r="C87" s="22"/>
      <c r="D87" s="22"/>
      <c r="E87" s="18" t="e">
        <f t="shared" si="11"/>
        <v>#VALUE!</v>
      </c>
      <c r="F87" s="18" t="str">
        <f t="shared" si="12"/>
        <v/>
      </c>
      <c r="G87" s="18" t="e">
        <f t="shared" si="13"/>
        <v>#VALUE!</v>
      </c>
      <c r="H87" s="18" t="e">
        <f t="shared" si="14"/>
        <v>#VALUE!</v>
      </c>
      <c r="I87" s="18" t="e">
        <f>VLOOKUP(F87,D6数据库!C:O,2,0)</f>
        <v>#N/A</v>
      </c>
      <c r="J87" s="18" t="e">
        <f>VLOOKUP(F87,D6数据库!C:O,3,0)</f>
        <v>#N/A</v>
      </c>
      <c r="K87" s="19" t="e">
        <f t="shared" si="9"/>
        <v>#VALUE!</v>
      </c>
      <c r="L87" s="18" t="e">
        <f>VLOOKUP(F87,D6数据库!C:O,4,0)</f>
        <v>#N/A</v>
      </c>
      <c r="M87" s="18" t="e">
        <f>VLOOKUP(F87,D6数据库!C:O,5,0)</f>
        <v>#N/A</v>
      </c>
      <c r="N87" s="18"/>
      <c r="O87" s="18" t="e">
        <f>VLOOKUP(F87,D6数据库!C:O,6,0)</f>
        <v>#N/A</v>
      </c>
      <c r="P87" s="18" t="e">
        <f>VLOOKUP(F87,D6数据库!C:O,7,0)</f>
        <v>#N/A</v>
      </c>
      <c r="Q87" s="19" t="e">
        <f t="shared" si="10"/>
        <v>#VALUE!</v>
      </c>
      <c r="R87" s="18" t="e">
        <f>VLOOKUP(F87,D6数据库!C:K,8,0)</f>
        <v>#N/A</v>
      </c>
      <c r="S87" s="18" t="e">
        <f>VLOOKUP(F87,D6数据库!C:O,9,0)</f>
        <v>#N/A</v>
      </c>
      <c r="T87" s="18"/>
    </row>
    <row r="88" spans="1:20" x14ac:dyDescent="0.25">
      <c r="A88" s="22"/>
      <c r="B88" s="22"/>
      <c r="C88" s="22"/>
      <c r="D88" s="22"/>
      <c r="E88" s="18" t="e">
        <f t="shared" si="11"/>
        <v>#VALUE!</v>
      </c>
      <c r="F88" s="18" t="str">
        <f t="shared" si="12"/>
        <v/>
      </c>
      <c r="G88" s="18" t="e">
        <f t="shared" si="13"/>
        <v>#VALUE!</v>
      </c>
      <c r="H88" s="18" t="e">
        <f t="shared" si="14"/>
        <v>#VALUE!</v>
      </c>
      <c r="I88" s="18" t="e">
        <f>VLOOKUP(F88,D6数据库!C:O,2,0)</f>
        <v>#N/A</v>
      </c>
      <c r="J88" s="18" t="e">
        <f>VLOOKUP(F88,D6数据库!C:O,3,0)</f>
        <v>#N/A</v>
      </c>
      <c r="K88" s="19" t="e">
        <f t="shared" si="9"/>
        <v>#VALUE!</v>
      </c>
      <c r="L88" s="18" t="e">
        <f>VLOOKUP(F88,D6数据库!C:O,4,0)</f>
        <v>#N/A</v>
      </c>
      <c r="M88" s="18" t="e">
        <f>VLOOKUP(F88,D6数据库!C:O,5,0)</f>
        <v>#N/A</v>
      </c>
      <c r="N88" s="18"/>
      <c r="O88" s="18" t="e">
        <f>VLOOKUP(F88,D6数据库!C:O,6,0)</f>
        <v>#N/A</v>
      </c>
      <c r="P88" s="18" t="e">
        <f>VLOOKUP(F88,D6数据库!C:O,7,0)</f>
        <v>#N/A</v>
      </c>
      <c r="Q88" s="19" t="e">
        <f t="shared" si="10"/>
        <v>#VALUE!</v>
      </c>
      <c r="R88" s="18" t="e">
        <f>VLOOKUP(F88,D6数据库!C:K,8,0)</f>
        <v>#N/A</v>
      </c>
      <c r="S88" s="18" t="e">
        <f>VLOOKUP(F88,D6数据库!C:O,9,0)</f>
        <v>#N/A</v>
      </c>
      <c r="T88" s="18"/>
    </row>
    <row r="89" spans="1:20" x14ac:dyDescent="0.25">
      <c r="A89" s="22"/>
      <c r="B89" s="22"/>
      <c r="C89" s="22"/>
      <c r="D89" s="22"/>
      <c r="E89" s="18" t="e">
        <f t="shared" si="11"/>
        <v>#VALUE!</v>
      </c>
      <c r="F89" s="18" t="str">
        <f t="shared" si="12"/>
        <v/>
      </c>
      <c r="G89" s="18" t="e">
        <f t="shared" si="13"/>
        <v>#VALUE!</v>
      </c>
      <c r="H89" s="18" t="e">
        <f t="shared" si="14"/>
        <v>#VALUE!</v>
      </c>
      <c r="I89" s="18" t="e">
        <f>VLOOKUP(F89,D6数据库!C:O,2,0)</f>
        <v>#N/A</v>
      </c>
      <c r="J89" s="18" t="e">
        <f>VLOOKUP(F89,D6数据库!C:O,3,0)</f>
        <v>#N/A</v>
      </c>
      <c r="K89" s="19" t="e">
        <f t="shared" si="9"/>
        <v>#VALUE!</v>
      </c>
      <c r="L89" s="18" t="e">
        <f>VLOOKUP(F89,D6数据库!C:O,4,0)</f>
        <v>#N/A</v>
      </c>
      <c r="M89" s="18" t="e">
        <f>VLOOKUP(F89,D6数据库!C:O,5,0)</f>
        <v>#N/A</v>
      </c>
      <c r="N89" s="18"/>
      <c r="O89" s="18" t="e">
        <f>VLOOKUP(F89,D6数据库!C:O,6,0)</f>
        <v>#N/A</v>
      </c>
      <c r="P89" s="18" t="e">
        <f>VLOOKUP(F89,D6数据库!C:O,7,0)</f>
        <v>#N/A</v>
      </c>
      <c r="Q89" s="19" t="e">
        <f t="shared" si="10"/>
        <v>#VALUE!</v>
      </c>
      <c r="R89" s="18" t="e">
        <f>VLOOKUP(F89,D6数据库!C:K,8,0)</f>
        <v>#N/A</v>
      </c>
      <c r="S89" s="18" t="e">
        <f>VLOOKUP(F89,D6数据库!C:O,9,0)</f>
        <v>#N/A</v>
      </c>
      <c r="T89" s="18"/>
    </row>
    <row r="90" spans="1:20" x14ac:dyDescent="0.25">
      <c r="A90" s="22"/>
      <c r="B90" s="22"/>
      <c r="C90" s="22"/>
      <c r="D90" s="22"/>
      <c r="E90" s="18" t="e">
        <f t="shared" si="11"/>
        <v>#VALUE!</v>
      </c>
      <c r="F90" s="18" t="str">
        <f t="shared" si="12"/>
        <v/>
      </c>
      <c r="G90" s="18" t="e">
        <f t="shared" si="13"/>
        <v>#VALUE!</v>
      </c>
      <c r="H90" s="18" t="e">
        <f t="shared" si="14"/>
        <v>#VALUE!</v>
      </c>
      <c r="I90" s="18" t="e">
        <f>VLOOKUP(F90,D6数据库!C:O,2,0)</f>
        <v>#N/A</v>
      </c>
      <c r="J90" s="18" t="e">
        <f>VLOOKUP(F90,D6数据库!C:O,3,0)</f>
        <v>#N/A</v>
      </c>
      <c r="K90" s="19" t="e">
        <f t="shared" si="9"/>
        <v>#VALUE!</v>
      </c>
      <c r="L90" s="18" t="e">
        <f>VLOOKUP(F90,D6数据库!C:O,4,0)</f>
        <v>#N/A</v>
      </c>
      <c r="M90" s="18" t="e">
        <f>VLOOKUP(F90,D6数据库!C:O,5,0)</f>
        <v>#N/A</v>
      </c>
      <c r="N90" s="18"/>
      <c r="O90" s="18" t="e">
        <f>VLOOKUP(F90,D6数据库!C:O,6,0)</f>
        <v>#N/A</v>
      </c>
      <c r="P90" s="18" t="e">
        <f>VLOOKUP(F90,D6数据库!C:O,7,0)</f>
        <v>#N/A</v>
      </c>
      <c r="Q90" s="19" t="e">
        <f t="shared" si="10"/>
        <v>#VALUE!</v>
      </c>
      <c r="R90" s="18" t="e">
        <f>VLOOKUP(F90,D6数据库!C:K,8,0)</f>
        <v>#N/A</v>
      </c>
      <c r="S90" s="18" t="e">
        <f>VLOOKUP(F90,D6数据库!C:O,9,0)</f>
        <v>#N/A</v>
      </c>
      <c r="T90" s="18"/>
    </row>
    <row r="91" spans="1:20" x14ac:dyDescent="0.25">
      <c r="A91" s="22"/>
      <c r="B91" s="22"/>
      <c r="C91" s="22"/>
      <c r="D91" s="22"/>
      <c r="E91" s="18" t="e">
        <f t="shared" si="11"/>
        <v>#VALUE!</v>
      </c>
      <c r="F91" s="18" t="str">
        <f t="shared" si="12"/>
        <v/>
      </c>
      <c r="G91" s="18" t="e">
        <f t="shared" si="13"/>
        <v>#VALUE!</v>
      </c>
      <c r="H91" s="18" t="e">
        <f t="shared" si="14"/>
        <v>#VALUE!</v>
      </c>
      <c r="I91" s="18" t="e">
        <f>VLOOKUP(F91,D6数据库!C:O,2,0)</f>
        <v>#N/A</v>
      </c>
      <c r="J91" s="18" t="e">
        <f>VLOOKUP(F91,D6数据库!C:O,3,0)</f>
        <v>#N/A</v>
      </c>
      <c r="K91" s="19" t="e">
        <f t="shared" si="9"/>
        <v>#VALUE!</v>
      </c>
      <c r="L91" s="18" t="e">
        <f>VLOOKUP(F91,D6数据库!C:O,4,0)</f>
        <v>#N/A</v>
      </c>
      <c r="M91" s="18" t="e">
        <f>VLOOKUP(F91,D6数据库!C:O,5,0)</f>
        <v>#N/A</v>
      </c>
      <c r="N91" s="18"/>
      <c r="O91" s="18" t="e">
        <f>VLOOKUP(F91,D6数据库!C:O,6,0)</f>
        <v>#N/A</v>
      </c>
      <c r="P91" s="18" t="e">
        <f>VLOOKUP(F91,D6数据库!C:O,7,0)</f>
        <v>#N/A</v>
      </c>
      <c r="Q91" s="19" t="e">
        <f t="shared" si="10"/>
        <v>#VALUE!</v>
      </c>
      <c r="R91" s="18" t="e">
        <f>VLOOKUP(F91,D6数据库!C:K,8,0)</f>
        <v>#N/A</v>
      </c>
      <c r="S91" s="18" t="e">
        <f>VLOOKUP(F91,D6数据库!C:O,9,0)</f>
        <v>#N/A</v>
      </c>
      <c r="T91" s="18"/>
    </row>
    <row r="92" spans="1:20" x14ac:dyDescent="0.25">
      <c r="A92" s="22"/>
      <c r="B92" s="22"/>
      <c r="C92" s="22"/>
      <c r="D92" s="22"/>
      <c r="E92" s="18" t="e">
        <f t="shared" si="11"/>
        <v>#VALUE!</v>
      </c>
      <c r="F92" s="18" t="str">
        <f t="shared" si="12"/>
        <v/>
      </c>
      <c r="G92" s="18" t="e">
        <f t="shared" si="13"/>
        <v>#VALUE!</v>
      </c>
      <c r="H92" s="18" t="e">
        <f t="shared" si="14"/>
        <v>#VALUE!</v>
      </c>
      <c r="I92" s="18" t="e">
        <f>VLOOKUP(F92,D6数据库!C:O,2,0)</f>
        <v>#N/A</v>
      </c>
      <c r="J92" s="18" t="e">
        <f>VLOOKUP(F92,D6数据库!C:O,3,0)</f>
        <v>#N/A</v>
      </c>
      <c r="K92" s="19" t="e">
        <f t="shared" si="9"/>
        <v>#VALUE!</v>
      </c>
      <c r="L92" s="18" t="e">
        <f>VLOOKUP(F92,D6数据库!C:O,4,0)</f>
        <v>#N/A</v>
      </c>
      <c r="M92" s="18" t="e">
        <f>VLOOKUP(F92,D6数据库!C:O,5,0)</f>
        <v>#N/A</v>
      </c>
      <c r="N92" s="18"/>
      <c r="O92" s="18" t="e">
        <f>VLOOKUP(F92,D6数据库!C:O,6,0)</f>
        <v>#N/A</v>
      </c>
      <c r="P92" s="18" t="e">
        <f>VLOOKUP(F92,D6数据库!C:O,7,0)</f>
        <v>#N/A</v>
      </c>
      <c r="Q92" s="19" t="e">
        <f t="shared" si="10"/>
        <v>#VALUE!</v>
      </c>
      <c r="R92" s="18" t="e">
        <f>VLOOKUP(F92,D6数据库!C:K,8,0)</f>
        <v>#N/A</v>
      </c>
      <c r="S92" s="18" t="e">
        <f>VLOOKUP(F92,D6数据库!C:O,9,0)</f>
        <v>#N/A</v>
      </c>
      <c r="T92" s="18"/>
    </row>
    <row r="93" spans="1:20" x14ac:dyDescent="0.25">
      <c r="A93" s="22"/>
      <c r="B93" s="22"/>
      <c r="C93" s="22"/>
      <c r="D93" s="22"/>
      <c r="E93" s="18" t="e">
        <f t="shared" si="11"/>
        <v>#VALUE!</v>
      </c>
      <c r="F93" s="18" t="str">
        <f t="shared" si="12"/>
        <v/>
      </c>
      <c r="G93" s="18" t="e">
        <f t="shared" si="13"/>
        <v>#VALUE!</v>
      </c>
      <c r="H93" s="18" t="e">
        <f t="shared" si="14"/>
        <v>#VALUE!</v>
      </c>
      <c r="I93" s="18" t="e">
        <f>VLOOKUP(F93,D6数据库!C:O,2,0)</f>
        <v>#N/A</v>
      </c>
      <c r="J93" s="18" t="e">
        <f>VLOOKUP(F93,D6数据库!C:O,3,0)</f>
        <v>#N/A</v>
      </c>
      <c r="K93" s="19" t="e">
        <f t="shared" si="9"/>
        <v>#VALUE!</v>
      </c>
      <c r="L93" s="18" t="e">
        <f>VLOOKUP(F93,D6数据库!C:O,4,0)</f>
        <v>#N/A</v>
      </c>
      <c r="M93" s="18" t="e">
        <f>VLOOKUP(F93,D6数据库!C:O,5,0)</f>
        <v>#N/A</v>
      </c>
      <c r="N93" s="18"/>
      <c r="O93" s="18" t="e">
        <f>VLOOKUP(F93,D6数据库!C:O,6,0)</f>
        <v>#N/A</v>
      </c>
      <c r="P93" s="18" t="e">
        <f>VLOOKUP(F93,D6数据库!C:O,7,0)</f>
        <v>#N/A</v>
      </c>
      <c r="Q93" s="19" t="e">
        <f t="shared" si="10"/>
        <v>#VALUE!</v>
      </c>
      <c r="R93" s="18" t="e">
        <f>VLOOKUP(F93,D6数据库!C:K,8,0)</f>
        <v>#N/A</v>
      </c>
      <c r="S93" s="18" t="e">
        <f>VLOOKUP(F93,D6数据库!C:O,9,0)</f>
        <v>#N/A</v>
      </c>
      <c r="T93" s="18"/>
    </row>
    <row r="94" spans="1:20" x14ac:dyDescent="0.25">
      <c r="A94" s="22"/>
      <c r="B94" s="22"/>
      <c r="C94" s="22"/>
      <c r="D94" s="22"/>
      <c r="E94" s="18" t="e">
        <f t="shared" si="11"/>
        <v>#VALUE!</v>
      </c>
      <c r="F94" s="18" t="str">
        <f t="shared" si="12"/>
        <v/>
      </c>
      <c r="G94" s="18" t="e">
        <f t="shared" si="13"/>
        <v>#VALUE!</v>
      </c>
      <c r="H94" s="18" t="e">
        <f t="shared" si="14"/>
        <v>#VALUE!</v>
      </c>
      <c r="I94" s="18" t="e">
        <f>VLOOKUP(F94,D6数据库!C:O,2,0)</f>
        <v>#N/A</v>
      </c>
      <c r="J94" s="18" t="e">
        <f>VLOOKUP(F94,D6数据库!C:O,3,0)</f>
        <v>#N/A</v>
      </c>
      <c r="K94" s="19" t="e">
        <f t="shared" si="9"/>
        <v>#VALUE!</v>
      </c>
      <c r="L94" s="18" t="e">
        <f>VLOOKUP(F94,D6数据库!C:O,4,0)</f>
        <v>#N/A</v>
      </c>
      <c r="M94" s="18" t="e">
        <f>VLOOKUP(F94,D6数据库!C:O,5,0)</f>
        <v>#N/A</v>
      </c>
      <c r="N94" s="18"/>
      <c r="O94" s="18" t="e">
        <f>VLOOKUP(F94,D6数据库!C:O,6,0)</f>
        <v>#N/A</v>
      </c>
      <c r="P94" s="18" t="e">
        <f>VLOOKUP(F94,D6数据库!C:O,7,0)</f>
        <v>#N/A</v>
      </c>
      <c r="Q94" s="19" t="e">
        <f t="shared" si="10"/>
        <v>#VALUE!</v>
      </c>
      <c r="R94" s="18" t="e">
        <f>VLOOKUP(F94,D6数据库!C:K,8,0)</f>
        <v>#N/A</v>
      </c>
      <c r="S94" s="18" t="e">
        <f>VLOOKUP(F94,D6数据库!C:O,9,0)</f>
        <v>#N/A</v>
      </c>
      <c r="T94" s="18"/>
    </row>
    <row r="95" spans="1:20" x14ac:dyDescent="0.25">
      <c r="A95" s="22"/>
      <c r="B95" s="22"/>
      <c r="C95" s="22"/>
      <c r="D95" s="22"/>
      <c r="E95" s="18" t="e">
        <f t="shared" si="11"/>
        <v>#VALUE!</v>
      </c>
      <c r="F95" s="18" t="str">
        <f t="shared" si="12"/>
        <v/>
      </c>
      <c r="G95" s="18" t="e">
        <f t="shared" si="13"/>
        <v>#VALUE!</v>
      </c>
      <c r="H95" s="18" t="e">
        <f t="shared" si="14"/>
        <v>#VALUE!</v>
      </c>
      <c r="I95" s="18" t="e">
        <f>VLOOKUP(F95,D6数据库!C:O,2,0)</f>
        <v>#N/A</v>
      </c>
      <c r="J95" s="18" t="e">
        <f>VLOOKUP(F95,D6数据库!C:O,3,0)</f>
        <v>#N/A</v>
      </c>
      <c r="K95" s="19" t="e">
        <f t="shared" si="9"/>
        <v>#VALUE!</v>
      </c>
      <c r="L95" s="18" t="e">
        <f>VLOOKUP(F95,D6数据库!C:O,4,0)</f>
        <v>#N/A</v>
      </c>
      <c r="M95" s="18" t="e">
        <f>VLOOKUP(F95,D6数据库!C:O,5,0)</f>
        <v>#N/A</v>
      </c>
      <c r="N95" s="18"/>
      <c r="O95" s="18" t="e">
        <f>VLOOKUP(F95,D6数据库!C:O,6,0)</f>
        <v>#N/A</v>
      </c>
      <c r="P95" s="18" t="e">
        <f>VLOOKUP(F95,D6数据库!C:O,7,0)</f>
        <v>#N/A</v>
      </c>
      <c r="Q95" s="19" t="e">
        <f t="shared" si="10"/>
        <v>#VALUE!</v>
      </c>
      <c r="R95" s="18" t="e">
        <f>VLOOKUP(F95,D6数据库!C:K,8,0)</f>
        <v>#N/A</v>
      </c>
      <c r="S95" s="18" t="e">
        <f>VLOOKUP(F95,D6数据库!C:O,9,0)</f>
        <v>#N/A</v>
      </c>
      <c r="T95" s="18"/>
    </row>
    <row r="96" spans="1:20" x14ac:dyDescent="0.25">
      <c r="A96" s="22"/>
      <c r="B96" s="22"/>
      <c r="C96" s="22"/>
      <c r="D96" s="22"/>
      <c r="E96" s="18" t="e">
        <f t="shared" si="11"/>
        <v>#VALUE!</v>
      </c>
      <c r="F96" s="18" t="str">
        <f t="shared" si="12"/>
        <v/>
      </c>
      <c r="G96" s="18" t="e">
        <f t="shared" si="13"/>
        <v>#VALUE!</v>
      </c>
      <c r="H96" s="18" t="e">
        <f t="shared" si="14"/>
        <v>#VALUE!</v>
      </c>
      <c r="I96" s="18" t="e">
        <f>VLOOKUP(F96,D6数据库!C:O,2,0)</f>
        <v>#N/A</v>
      </c>
      <c r="J96" s="18" t="e">
        <f>VLOOKUP(F96,D6数据库!C:O,3,0)</f>
        <v>#N/A</v>
      </c>
      <c r="K96" s="19" t="e">
        <f t="shared" si="9"/>
        <v>#VALUE!</v>
      </c>
      <c r="L96" s="18" t="e">
        <f>VLOOKUP(F96,D6数据库!C:O,4,0)</f>
        <v>#N/A</v>
      </c>
      <c r="M96" s="18" t="e">
        <f>VLOOKUP(F96,D6数据库!C:O,5,0)</f>
        <v>#N/A</v>
      </c>
      <c r="N96" s="18"/>
      <c r="O96" s="18" t="e">
        <f>VLOOKUP(F96,D6数据库!C:O,6,0)</f>
        <v>#N/A</v>
      </c>
      <c r="P96" s="18" t="e">
        <f>VLOOKUP(F96,D6数据库!C:O,7,0)</f>
        <v>#N/A</v>
      </c>
      <c r="Q96" s="19" t="e">
        <f t="shared" si="10"/>
        <v>#VALUE!</v>
      </c>
      <c r="R96" s="18" t="e">
        <f>VLOOKUP(F96,D6数据库!C:K,8,0)</f>
        <v>#N/A</v>
      </c>
      <c r="S96" s="18" t="e">
        <f>VLOOKUP(F96,D6数据库!C:O,9,0)</f>
        <v>#N/A</v>
      </c>
      <c r="T96" s="18"/>
    </row>
    <row r="97" spans="1:20" x14ac:dyDescent="0.25">
      <c r="A97" s="22"/>
      <c r="B97" s="22"/>
      <c r="C97" s="22"/>
      <c r="D97" s="22"/>
      <c r="E97" s="18" t="e">
        <f t="shared" si="11"/>
        <v>#VALUE!</v>
      </c>
      <c r="F97" s="18" t="str">
        <f t="shared" si="12"/>
        <v/>
      </c>
      <c r="G97" s="18" t="e">
        <f t="shared" si="13"/>
        <v>#VALUE!</v>
      </c>
      <c r="H97" s="18" t="e">
        <f t="shared" si="14"/>
        <v>#VALUE!</v>
      </c>
      <c r="I97" s="18" t="e">
        <f>VLOOKUP(F97,D6数据库!C:O,2,0)</f>
        <v>#N/A</v>
      </c>
      <c r="J97" s="18" t="e">
        <f>VLOOKUP(F97,D6数据库!C:O,3,0)</f>
        <v>#N/A</v>
      </c>
      <c r="K97" s="19" t="e">
        <f t="shared" si="9"/>
        <v>#VALUE!</v>
      </c>
      <c r="L97" s="18" t="e">
        <f>VLOOKUP(F97,D6数据库!C:O,4,0)</f>
        <v>#N/A</v>
      </c>
      <c r="M97" s="18" t="e">
        <f>VLOOKUP(F97,D6数据库!C:O,5,0)</f>
        <v>#N/A</v>
      </c>
      <c r="N97" s="18"/>
      <c r="O97" s="18" t="e">
        <f>VLOOKUP(F97,D6数据库!C:O,6,0)</f>
        <v>#N/A</v>
      </c>
      <c r="P97" s="18" t="e">
        <f>VLOOKUP(F97,D6数据库!C:O,7,0)</f>
        <v>#N/A</v>
      </c>
      <c r="Q97" s="19" t="e">
        <f t="shared" si="10"/>
        <v>#VALUE!</v>
      </c>
      <c r="R97" s="18" t="e">
        <f>VLOOKUP(F97,D6数据库!C:K,8,0)</f>
        <v>#N/A</v>
      </c>
      <c r="S97" s="18" t="e">
        <f>VLOOKUP(F97,D6数据库!C:O,9,0)</f>
        <v>#N/A</v>
      </c>
      <c r="T97" s="18"/>
    </row>
    <row r="98" spans="1:20" x14ac:dyDescent="0.25">
      <c r="A98" s="22"/>
      <c r="B98" s="22"/>
      <c r="C98" s="22"/>
      <c r="D98" s="22"/>
      <c r="E98" s="18" t="e">
        <f t="shared" si="11"/>
        <v>#VALUE!</v>
      </c>
      <c r="F98" s="18" t="str">
        <f t="shared" si="12"/>
        <v/>
      </c>
      <c r="G98" s="18" t="e">
        <f t="shared" si="13"/>
        <v>#VALUE!</v>
      </c>
      <c r="H98" s="18" t="e">
        <f t="shared" si="14"/>
        <v>#VALUE!</v>
      </c>
      <c r="I98" s="18" t="e">
        <f>VLOOKUP(F98,D6数据库!C:O,2,0)</f>
        <v>#N/A</v>
      </c>
      <c r="J98" s="18" t="e">
        <f>VLOOKUP(F98,D6数据库!C:O,3,0)</f>
        <v>#N/A</v>
      </c>
      <c r="K98" s="19" t="e">
        <f t="shared" si="9"/>
        <v>#VALUE!</v>
      </c>
      <c r="L98" s="18" t="e">
        <f>VLOOKUP(F98,D6数据库!C:O,4,0)</f>
        <v>#N/A</v>
      </c>
      <c r="M98" s="18" t="e">
        <f>VLOOKUP(F98,D6数据库!C:O,5,0)</f>
        <v>#N/A</v>
      </c>
      <c r="N98" s="18"/>
      <c r="O98" s="18" t="e">
        <f>VLOOKUP(F98,D6数据库!C:O,6,0)</f>
        <v>#N/A</v>
      </c>
      <c r="P98" s="18" t="e">
        <f>VLOOKUP(F98,D6数据库!C:O,7,0)</f>
        <v>#N/A</v>
      </c>
      <c r="Q98" s="19" t="e">
        <f t="shared" si="10"/>
        <v>#VALUE!</v>
      </c>
      <c r="R98" s="18" t="e">
        <f>VLOOKUP(F98,D6数据库!C:K,8,0)</f>
        <v>#N/A</v>
      </c>
      <c r="S98" s="18" t="e">
        <f>VLOOKUP(F98,D6数据库!C:O,9,0)</f>
        <v>#N/A</v>
      </c>
      <c r="T98" s="18"/>
    </row>
    <row r="99" spans="1:20" x14ac:dyDescent="0.25">
      <c r="A99" s="22"/>
      <c r="B99" s="22"/>
      <c r="C99" s="22"/>
      <c r="D99" s="22"/>
      <c r="E99" s="18" t="e">
        <f t="shared" si="11"/>
        <v>#VALUE!</v>
      </c>
      <c r="F99" s="18" t="str">
        <f t="shared" si="12"/>
        <v/>
      </c>
      <c r="G99" s="18" t="e">
        <f t="shared" si="13"/>
        <v>#VALUE!</v>
      </c>
      <c r="H99" s="18" t="e">
        <f t="shared" si="14"/>
        <v>#VALUE!</v>
      </c>
      <c r="I99" s="18" t="e">
        <f>VLOOKUP(F99,D6数据库!C:O,2,0)</f>
        <v>#N/A</v>
      </c>
      <c r="J99" s="18" t="e">
        <f>VLOOKUP(F99,D6数据库!C:O,3,0)</f>
        <v>#N/A</v>
      </c>
      <c r="K99" s="19" t="e">
        <f t="shared" si="9"/>
        <v>#VALUE!</v>
      </c>
      <c r="L99" s="18" t="e">
        <f>VLOOKUP(F99,D6数据库!C:O,4,0)</f>
        <v>#N/A</v>
      </c>
      <c r="M99" s="18" t="e">
        <f>VLOOKUP(F99,D6数据库!C:O,5,0)</f>
        <v>#N/A</v>
      </c>
      <c r="N99" s="18"/>
      <c r="O99" s="18" t="e">
        <f>VLOOKUP(F99,D6数据库!C:O,6,0)</f>
        <v>#N/A</v>
      </c>
      <c r="P99" s="18" t="e">
        <f>VLOOKUP(F99,D6数据库!C:O,7,0)</f>
        <v>#N/A</v>
      </c>
      <c r="Q99" s="19" t="e">
        <f t="shared" si="10"/>
        <v>#VALUE!</v>
      </c>
      <c r="R99" s="18" t="e">
        <f>VLOOKUP(F99,D6数据库!C:K,8,0)</f>
        <v>#N/A</v>
      </c>
      <c r="S99" s="18" t="e">
        <f>VLOOKUP(F99,D6数据库!C:O,9,0)</f>
        <v>#N/A</v>
      </c>
      <c r="T99" s="18"/>
    </row>
    <row r="100" spans="1:20" x14ac:dyDescent="0.25">
      <c r="A100" s="22"/>
      <c r="B100" s="22"/>
      <c r="C100" s="22"/>
      <c r="D100" s="22"/>
      <c r="E100" s="18" t="e">
        <f t="shared" si="11"/>
        <v>#VALUE!</v>
      </c>
      <c r="F100" s="18" t="str">
        <f t="shared" si="12"/>
        <v/>
      </c>
      <c r="G100" s="18" t="e">
        <f t="shared" si="13"/>
        <v>#VALUE!</v>
      </c>
      <c r="H100" s="18" t="e">
        <f t="shared" si="14"/>
        <v>#VALUE!</v>
      </c>
      <c r="I100" s="18" t="e">
        <f>VLOOKUP(F100,D6数据库!C:O,2,0)</f>
        <v>#N/A</v>
      </c>
      <c r="J100" s="18" t="e">
        <f>VLOOKUP(F100,D6数据库!C:O,3,0)</f>
        <v>#N/A</v>
      </c>
      <c r="K100" s="19" t="e">
        <f t="shared" si="9"/>
        <v>#VALUE!</v>
      </c>
      <c r="L100" s="18" t="e">
        <f>VLOOKUP(F100,D6数据库!C:O,4,0)</f>
        <v>#N/A</v>
      </c>
      <c r="M100" s="18" t="e">
        <f>VLOOKUP(F100,D6数据库!C:O,5,0)</f>
        <v>#N/A</v>
      </c>
      <c r="N100" s="18"/>
      <c r="O100" s="18" t="e">
        <f>VLOOKUP(F100,D6数据库!C:O,6,0)</f>
        <v>#N/A</v>
      </c>
      <c r="P100" s="18" t="e">
        <f>VLOOKUP(F100,D6数据库!C:O,7,0)</f>
        <v>#N/A</v>
      </c>
      <c r="Q100" s="19" t="e">
        <f t="shared" si="10"/>
        <v>#VALUE!</v>
      </c>
      <c r="R100" s="18" t="e">
        <f>VLOOKUP(F100,D6数据库!C:K,8,0)</f>
        <v>#N/A</v>
      </c>
      <c r="S100" s="18" t="e">
        <f>VLOOKUP(F100,D6数据库!C:O,9,0)</f>
        <v>#N/A</v>
      </c>
      <c r="T100" s="18"/>
    </row>
  </sheetData>
  <sheetProtection algorithmName="SHA-512" hashValue="b0TOuL/l4/UVvlM6XL5SAT2/OhhSnmyXSPI4VHiCzXy0rQgQvxtd95079qhgg+d5KemOGMYvATETkkufMaOxxg==" saltValue="pwK5umQCymCquRrjH1H2y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035F-B0E5-40C1-B95B-D0A956288208}">
  <sheetPr codeName="Sheet39"/>
  <dimension ref="A1:K6"/>
  <sheetViews>
    <sheetView workbookViewId="0"/>
  </sheetViews>
  <sheetFormatPr defaultRowHeight="14" x14ac:dyDescent="0.25"/>
  <cols>
    <col min="1" max="1" width="16.90625" bestFit="1" customWidth="1"/>
    <col min="2" max="2" width="8.7265625" style="35"/>
  </cols>
  <sheetData>
    <row r="1" spans="1:11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76" t="s">
        <v>144</v>
      </c>
      <c r="I1" s="83"/>
      <c r="J1" s="83"/>
      <c r="K1" s="83"/>
    </row>
    <row r="2" spans="1:11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1" t="s">
        <v>3</v>
      </c>
      <c r="K2" s="1" t="s">
        <v>4</v>
      </c>
    </row>
    <row r="3" spans="1:11" x14ac:dyDescent="0.25">
      <c r="A3" s="3" t="s">
        <v>157</v>
      </c>
      <c r="B3" s="3" t="s">
        <v>156</v>
      </c>
      <c r="C3" s="1" t="s">
        <v>6</v>
      </c>
      <c r="D3" s="1" t="s">
        <v>23</v>
      </c>
      <c r="E3" s="3" t="s">
        <v>118</v>
      </c>
      <c r="F3" s="1" t="s">
        <v>15</v>
      </c>
      <c r="G3" s="1" t="s">
        <v>7</v>
      </c>
      <c r="H3" s="1" t="s">
        <v>23</v>
      </c>
      <c r="I3" s="3" t="s">
        <v>158</v>
      </c>
      <c r="J3" s="1" t="s">
        <v>15</v>
      </c>
      <c r="K3" s="1" t="s">
        <v>7</v>
      </c>
    </row>
    <row r="4" spans="1:11" x14ac:dyDescent="0.25">
      <c r="A4" s="3"/>
      <c r="B4" s="1"/>
      <c r="C4" s="1" t="s">
        <v>17</v>
      </c>
      <c r="D4" s="1" t="s">
        <v>23</v>
      </c>
      <c r="E4" s="1" t="s">
        <v>24</v>
      </c>
      <c r="F4" s="1" t="s">
        <v>15</v>
      </c>
      <c r="G4" s="1" t="s">
        <v>7</v>
      </c>
      <c r="H4" s="1" t="s">
        <v>23</v>
      </c>
      <c r="I4" s="3" t="s">
        <v>118</v>
      </c>
      <c r="J4" s="1" t="s">
        <v>15</v>
      </c>
      <c r="K4" s="1" t="s">
        <v>7</v>
      </c>
    </row>
    <row r="5" spans="1:11" x14ac:dyDescent="0.25">
      <c r="A5" s="3"/>
      <c r="B5" s="1"/>
      <c r="C5" s="1" t="s">
        <v>8</v>
      </c>
      <c r="D5" s="1" t="s">
        <v>23</v>
      </c>
      <c r="E5" s="3" t="s">
        <v>130</v>
      </c>
      <c r="F5" s="1" t="s">
        <v>15</v>
      </c>
      <c r="G5" s="1" t="s">
        <v>7</v>
      </c>
      <c r="H5" s="1" t="s">
        <v>23</v>
      </c>
      <c r="I5" s="3" t="s">
        <v>159</v>
      </c>
      <c r="J5" s="1" t="s">
        <v>15</v>
      </c>
      <c r="K5" s="1" t="s">
        <v>7</v>
      </c>
    </row>
    <row r="6" spans="1:11" x14ac:dyDescent="0.25">
      <c r="A6" s="3"/>
      <c r="B6" s="1"/>
      <c r="C6" s="1" t="s">
        <v>9</v>
      </c>
      <c r="D6" s="1" t="s">
        <v>23</v>
      </c>
      <c r="E6" s="3" t="s">
        <v>131</v>
      </c>
      <c r="F6" s="1" t="s">
        <v>15</v>
      </c>
      <c r="G6" s="1" t="s">
        <v>7</v>
      </c>
      <c r="H6" s="1" t="s">
        <v>23</v>
      </c>
      <c r="I6" s="3" t="s">
        <v>130</v>
      </c>
      <c r="J6" s="1" t="s">
        <v>15</v>
      </c>
      <c r="K6" s="1" t="s">
        <v>7</v>
      </c>
    </row>
  </sheetData>
  <sheetProtection algorithmName="SHA-512" hashValue="O12VtB4utqzaDP0ZZbyqCx3v39yluA+DzPvtOQIh1uWo696snAf1d8PxLwFjMuhji/Bgx05+pjIEyKBtSiCcCA==" saltValue="IdeNeHK84PZXa2nPINhBfg==" spinCount="100000" sheet="1" objects="1" scenarios="1"/>
  <mergeCells count="2">
    <mergeCell ref="C1:G1"/>
    <mergeCell ref="H1:K1"/>
  </mergeCells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4D1E0-4FB2-476C-BEE6-A2A09533BE61}">
  <sheetPr codeName="Sheet9"/>
  <dimension ref="A1:N100"/>
  <sheetViews>
    <sheetView workbookViewId="0">
      <selection activeCell="D2" sqref="D2"/>
    </sheetView>
  </sheetViews>
  <sheetFormatPr defaultRowHeight="14" x14ac:dyDescent="0.25"/>
  <cols>
    <col min="1" max="1" width="16.90625" style="23" bestFit="1" customWidth="1"/>
    <col min="2" max="2" width="15.7265625" style="35" bestFit="1" customWidth="1"/>
    <col min="7" max="8" width="10.26953125" bestFit="1" customWidth="1"/>
    <col min="9" max="9" width="11.36328125" bestFit="1" customWidth="1"/>
    <col min="10" max="10" width="15.7265625" bestFit="1" customWidth="1"/>
  </cols>
  <sheetData>
    <row r="1" spans="1:14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136</v>
      </c>
      <c r="F1" s="18" t="s">
        <v>125</v>
      </c>
      <c r="G1" s="18" t="s">
        <v>166</v>
      </c>
      <c r="H1" s="18" t="s">
        <v>167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</row>
    <row r="2" spans="1:14" x14ac:dyDescent="0.25">
      <c r="A2" s="22">
        <v>7</v>
      </c>
      <c r="B2" s="22" t="s">
        <v>1042</v>
      </c>
      <c r="C2" s="22">
        <v>2</v>
      </c>
      <c r="D2" s="22" t="s">
        <v>505</v>
      </c>
      <c r="E2" s="18">
        <f>VALUE(TRIM(MID(SUBSTITUTE($B2,"-",REPT(" ",99)),COLUMN(B2)*99-98,99)))</f>
        <v>1</v>
      </c>
      <c r="F2" s="18" t="str">
        <f t="shared" ref="F2:F9" si="0">TRIM(MID(SUBSTITUTE($B2,"-",REPT(" ",99)),COLUMN(C2)*99-98,99))</f>
        <v>E</v>
      </c>
      <c r="G2" s="18">
        <f>VALUE(TRIM(MID(SUBSTITUTE($B2,"-",REPT(" ",99)),COLUMN(D2)*99-98,99)))</f>
        <v>600</v>
      </c>
      <c r="H2" s="18">
        <f>VALUE(TRIM(MID(SUBSTITUTE($B2,"-",REPT(" ",99)),COLUMN(E2)*99-98,99)))</f>
        <v>750</v>
      </c>
      <c r="I2" s="18" t="str">
        <f>VLOOKUP(F2,D7数据库!C:G,2,0)</f>
        <v>H型钢</v>
      </c>
      <c r="J2" s="18" t="str">
        <f>VLOOKUP(F2,D7数据库!C:G,3,0)</f>
        <v>H125x125x6.5x9</v>
      </c>
      <c r="K2" s="19">
        <f>(G2+H2)/1000*C2</f>
        <v>2.7</v>
      </c>
      <c r="L2" s="18" t="str">
        <f>VLOOKUP(F2,D7数据库!C:G,4,0)</f>
        <v>m</v>
      </c>
      <c r="M2" s="18" t="str">
        <f>VLOOKUP(F2,D7数据库!C:G,5,0)</f>
        <v>Q235B</v>
      </c>
      <c r="N2" s="18"/>
    </row>
    <row r="3" spans="1:14" x14ac:dyDescent="0.25">
      <c r="A3" s="22"/>
      <c r="B3" s="22"/>
      <c r="C3" s="22"/>
      <c r="D3" s="22"/>
      <c r="E3" s="18" t="e">
        <f t="shared" ref="E3:E9" si="1">VALUE(TRIM(MID(SUBSTITUTE($B3,"-",REPT(" ",99)),COLUMN(B3)*99-98,99)))</f>
        <v>#VALUE!</v>
      </c>
      <c r="F3" s="18" t="str">
        <f t="shared" si="0"/>
        <v/>
      </c>
      <c r="G3" s="18" t="e">
        <f t="shared" ref="G3:H9" si="2">VALUE(TRIM(MID(SUBSTITUTE($B3,"-",REPT(" ",99)),COLUMN(D3)*99-98,99)))</f>
        <v>#VALUE!</v>
      </c>
      <c r="H3" s="18" t="e">
        <f t="shared" si="2"/>
        <v>#VALUE!</v>
      </c>
      <c r="I3" s="18" t="e">
        <f>VLOOKUP(F3,D7数据库!C:G,2,0)</f>
        <v>#N/A</v>
      </c>
      <c r="J3" s="18" t="e">
        <f>VLOOKUP(F3,D7数据库!C:G,3,0)</f>
        <v>#N/A</v>
      </c>
      <c r="K3" s="19" t="e">
        <f t="shared" ref="K3:K66" si="3">(G3+H3)/1000*C3</f>
        <v>#VALUE!</v>
      </c>
      <c r="L3" s="18" t="e">
        <f>VLOOKUP(F3,D7数据库!C:G,4,0)</f>
        <v>#N/A</v>
      </c>
      <c r="M3" s="18" t="e">
        <f>VLOOKUP(F3,D7数据库!C:G,5,0)</f>
        <v>#N/A</v>
      </c>
      <c r="N3" s="18"/>
    </row>
    <row r="4" spans="1:14" x14ac:dyDescent="0.25">
      <c r="A4" s="22"/>
      <c r="B4" s="22"/>
      <c r="C4" s="22"/>
      <c r="D4" s="22"/>
      <c r="E4" s="18" t="e">
        <f t="shared" si="1"/>
        <v>#VALUE!</v>
      </c>
      <c r="F4" s="18" t="str">
        <f t="shared" si="0"/>
        <v/>
      </c>
      <c r="G4" s="18" t="e">
        <f t="shared" si="2"/>
        <v>#VALUE!</v>
      </c>
      <c r="H4" s="18" t="e">
        <f t="shared" si="2"/>
        <v>#VALUE!</v>
      </c>
      <c r="I4" s="18" t="e">
        <f>VLOOKUP(F4,D7数据库!C:G,2,0)</f>
        <v>#N/A</v>
      </c>
      <c r="J4" s="18" t="e">
        <f>VLOOKUP(F4,D7数据库!C:G,3,0)</f>
        <v>#N/A</v>
      </c>
      <c r="K4" s="19" t="e">
        <f t="shared" si="3"/>
        <v>#VALUE!</v>
      </c>
      <c r="L4" s="18" t="e">
        <f>VLOOKUP(F4,D7数据库!C:G,4,0)</f>
        <v>#N/A</v>
      </c>
      <c r="M4" s="18" t="e">
        <f>VLOOKUP(F4,D7数据库!C:G,5,0)</f>
        <v>#N/A</v>
      </c>
      <c r="N4" s="18"/>
    </row>
    <row r="5" spans="1:14" x14ac:dyDescent="0.25">
      <c r="A5" s="22"/>
      <c r="B5" s="22"/>
      <c r="C5" s="22"/>
      <c r="D5" s="22"/>
      <c r="E5" s="18" t="e">
        <f t="shared" si="1"/>
        <v>#VALUE!</v>
      </c>
      <c r="F5" s="18" t="str">
        <f t="shared" si="0"/>
        <v/>
      </c>
      <c r="G5" s="18" t="e">
        <f t="shared" si="2"/>
        <v>#VALUE!</v>
      </c>
      <c r="H5" s="18" t="e">
        <f t="shared" si="2"/>
        <v>#VALUE!</v>
      </c>
      <c r="I5" s="18" t="e">
        <f>VLOOKUP(F5,D7数据库!C:G,2,0)</f>
        <v>#N/A</v>
      </c>
      <c r="J5" s="18" t="e">
        <f>VLOOKUP(F5,D7数据库!C:G,3,0)</f>
        <v>#N/A</v>
      </c>
      <c r="K5" s="19" t="e">
        <f t="shared" si="3"/>
        <v>#VALUE!</v>
      </c>
      <c r="L5" s="18" t="e">
        <f>VLOOKUP(F5,D7数据库!C:G,4,0)</f>
        <v>#N/A</v>
      </c>
      <c r="M5" s="18" t="e">
        <f>VLOOKUP(F5,D7数据库!C:G,5,0)</f>
        <v>#N/A</v>
      </c>
      <c r="N5" s="18"/>
    </row>
    <row r="6" spans="1:14" x14ac:dyDescent="0.25">
      <c r="A6" s="22"/>
      <c r="B6" s="22"/>
      <c r="C6" s="22"/>
      <c r="D6" s="22"/>
      <c r="E6" s="18" t="e">
        <f t="shared" si="1"/>
        <v>#VALUE!</v>
      </c>
      <c r="F6" s="18" t="str">
        <f t="shared" si="0"/>
        <v/>
      </c>
      <c r="G6" s="18" t="e">
        <f t="shared" si="2"/>
        <v>#VALUE!</v>
      </c>
      <c r="H6" s="18" t="e">
        <f t="shared" si="2"/>
        <v>#VALUE!</v>
      </c>
      <c r="I6" s="18" t="e">
        <f>VLOOKUP(F6,D7数据库!C:G,2,0)</f>
        <v>#N/A</v>
      </c>
      <c r="J6" s="18" t="e">
        <f>VLOOKUP(F6,D7数据库!C:G,3,0)</f>
        <v>#N/A</v>
      </c>
      <c r="K6" s="19" t="e">
        <f t="shared" si="3"/>
        <v>#VALUE!</v>
      </c>
      <c r="L6" s="18" t="e">
        <f>VLOOKUP(F6,D7数据库!C:G,4,0)</f>
        <v>#N/A</v>
      </c>
      <c r="M6" s="18" t="e">
        <f>VLOOKUP(F6,D7数据库!C:G,5,0)</f>
        <v>#N/A</v>
      </c>
      <c r="N6" s="18"/>
    </row>
    <row r="7" spans="1:14" x14ac:dyDescent="0.25">
      <c r="A7" s="22"/>
      <c r="B7" s="22"/>
      <c r="C7" s="22"/>
      <c r="D7" s="22"/>
      <c r="E7" s="18" t="e">
        <f t="shared" si="1"/>
        <v>#VALUE!</v>
      </c>
      <c r="F7" s="18" t="str">
        <f t="shared" si="0"/>
        <v/>
      </c>
      <c r="G7" s="18" t="e">
        <f t="shared" si="2"/>
        <v>#VALUE!</v>
      </c>
      <c r="H7" s="18" t="e">
        <f t="shared" si="2"/>
        <v>#VALUE!</v>
      </c>
      <c r="I7" s="18" t="e">
        <f>VLOOKUP(F7,D7数据库!C:G,2,0)</f>
        <v>#N/A</v>
      </c>
      <c r="J7" s="18" t="e">
        <f>VLOOKUP(F7,D7数据库!C:G,3,0)</f>
        <v>#N/A</v>
      </c>
      <c r="K7" s="19" t="e">
        <f t="shared" si="3"/>
        <v>#VALUE!</v>
      </c>
      <c r="L7" s="18" t="e">
        <f>VLOOKUP(F7,D7数据库!C:G,4,0)</f>
        <v>#N/A</v>
      </c>
      <c r="M7" s="18" t="e">
        <f>VLOOKUP(F7,D7数据库!C:G,5,0)</f>
        <v>#N/A</v>
      </c>
      <c r="N7" s="18"/>
    </row>
    <row r="8" spans="1:14" x14ac:dyDescent="0.25">
      <c r="A8" s="22"/>
      <c r="B8" s="22"/>
      <c r="C8" s="22"/>
      <c r="D8" s="22"/>
      <c r="E8" s="18" t="e">
        <f t="shared" si="1"/>
        <v>#VALUE!</v>
      </c>
      <c r="F8" s="18" t="str">
        <f t="shared" si="0"/>
        <v/>
      </c>
      <c r="G8" s="18" t="e">
        <f t="shared" si="2"/>
        <v>#VALUE!</v>
      </c>
      <c r="H8" s="18" t="e">
        <f t="shared" si="2"/>
        <v>#VALUE!</v>
      </c>
      <c r="I8" s="18" t="e">
        <f>VLOOKUP(F8,D7数据库!C:G,2,0)</f>
        <v>#N/A</v>
      </c>
      <c r="J8" s="18" t="e">
        <f>VLOOKUP(F8,D7数据库!C:G,3,0)</f>
        <v>#N/A</v>
      </c>
      <c r="K8" s="19" t="e">
        <f t="shared" si="3"/>
        <v>#VALUE!</v>
      </c>
      <c r="L8" s="18" t="e">
        <f>VLOOKUP(F8,D7数据库!C:G,4,0)</f>
        <v>#N/A</v>
      </c>
      <c r="M8" s="18" t="e">
        <f>VLOOKUP(F8,D7数据库!C:G,5,0)</f>
        <v>#N/A</v>
      </c>
      <c r="N8" s="18"/>
    </row>
    <row r="9" spans="1:14" x14ac:dyDescent="0.25">
      <c r="A9" s="22"/>
      <c r="B9" s="22"/>
      <c r="C9" s="22"/>
      <c r="D9" s="22"/>
      <c r="E9" s="18" t="e">
        <f t="shared" si="1"/>
        <v>#VALUE!</v>
      </c>
      <c r="F9" s="18" t="str">
        <f t="shared" si="0"/>
        <v/>
      </c>
      <c r="G9" s="18" t="e">
        <f t="shared" si="2"/>
        <v>#VALUE!</v>
      </c>
      <c r="H9" s="18" t="e">
        <f t="shared" si="2"/>
        <v>#VALUE!</v>
      </c>
      <c r="I9" s="18" t="e">
        <f>VLOOKUP(F9,D7数据库!C:G,2,0)</f>
        <v>#N/A</v>
      </c>
      <c r="J9" s="18" t="e">
        <f>VLOOKUP(F9,D7数据库!C:G,3,0)</f>
        <v>#N/A</v>
      </c>
      <c r="K9" s="19" t="e">
        <f t="shared" si="3"/>
        <v>#VALUE!</v>
      </c>
      <c r="L9" s="18" t="e">
        <f>VLOOKUP(F9,D7数据库!C:G,4,0)</f>
        <v>#N/A</v>
      </c>
      <c r="M9" s="18" t="e">
        <f>VLOOKUP(F9,D7数据库!C:G,5,0)</f>
        <v>#N/A</v>
      </c>
      <c r="N9" s="18"/>
    </row>
    <row r="10" spans="1:14" x14ac:dyDescent="0.25">
      <c r="A10" s="22"/>
      <c r="B10" s="22"/>
      <c r="C10" s="22"/>
      <c r="D10" s="22"/>
      <c r="E10" s="18" t="e">
        <f t="shared" ref="E10:E73" si="4">VALUE(TRIM(MID(SUBSTITUTE($B10,"-",REPT(" ",99)),COLUMN(B10)*99-98,99)))</f>
        <v>#VALUE!</v>
      </c>
      <c r="F10" s="18" t="str">
        <f t="shared" ref="F10:F73" si="5">TRIM(MID(SUBSTITUTE($B10,"-",REPT(" ",99)),COLUMN(C10)*99-98,99))</f>
        <v/>
      </c>
      <c r="G10" s="18" t="e">
        <f t="shared" ref="G10:G73" si="6">VALUE(TRIM(MID(SUBSTITUTE($B10,"-",REPT(" ",99)),COLUMN(D10)*99-98,99)))</f>
        <v>#VALUE!</v>
      </c>
      <c r="H10" s="18" t="e">
        <f t="shared" ref="H10:H73" si="7">VALUE(TRIM(MID(SUBSTITUTE($B10,"-",REPT(" ",99)),COLUMN(E10)*99-98,99)))</f>
        <v>#VALUE!</v>
      </c>
      <c r="I10" s="18" t="e">
        <f>VLOOKUP(F10,D7数据库!C:G,2,0)</f>
        <v>#N/A</v>
      </c>
      <c r="J10" s="18" t="e">
        <f>VLOOKUP(F10,D7数据库!C:G,3,0)</f>
        <v>#N/A</v>
      </c>
      <c r="K10" s="19" t="e">
        <f t="shared" si="3"/>
        <v>#VALUE!</v>
      </c>
      <c r="L10" s="18" t="e">
        <f>VLOOKUP(F10,D7数据库!C:G,4,0)</f>
        <v>#N/A</v>
      </c>
      <c r="M10" s="18" t="e">
        <f>VLOOKUP(F10,D7数据库!C:G,5,0)</f>
        <v>#N/A</v>
      </c>
      <c r="N10" s="18"/>
    </row>
    <row r="11" spans="1:14" x14ac:dyDescent="0.25">
      <c r="A11" s="22"/>
      <c r="B11" s="22"/>
      <c r="C11" s="22"/>
      <c r="D11" s="22"/>
      <c r="E11" s="18" t="e">
        <f t="shared" si="4"/>
        <v>#VALUE!</v>
      </c>
      <c r="F11" s="18" t="str">
        <f t="shared" si="5"/>
        <v/>
      </c>
      <c r="G11" s="18" t="e">
        <f t="shared" si="6"/>
        <v>#VALUE!</v>
      </c>
      <c r="H11" s="18" t="e">
        <f t="shared" si="7"/>
        <v>#VALUE!</v>
      </c>
      <c r="I11" s="18" t="e">
        <f>VLOOKUP(F11,D7数据库!C:G,2,0)</f>
        <v>#N/A</v>
      </c>
      <c r="J11" s="18" t="e">
        <f>VLOOKUP(F11,D7数据库!C:G,3,0)</f>
        <v>#N/A</v>
      </c>
      <c r="K11" s="19" t="e">
        <f t="shared" si="3"/>
        <v>#VALUE!</v>
      </c>
      <c r="L11" s="18" t="e">
        <f>VLOOKUP(F11,D7数据库!C:G,4,0)</f>
        <v>#N/A</v>
      </c>
      <c r="M11" s="18" t="e">
        <f>VLOOKUP(F11,D7数据库!C:G,5,0)</f>
        <v>#N/A</v>
      </c>
      <c r="N11" s="18"/>
    </row>
    <row r="12" spans="1:14" x14ac:dyDescent="0.25">
      <c r="A12" s="22"/>
      <c r="B12" s="22"/>
      <c r="C12" s="22"/>
      <c r="D12" s="22"/>
      <c r="E12" s="18" t="e">
        <f t="shared" si="4"/>
        <v>#VALUE!</v>
      </c>
      <c r="F12" s="18" t="str">
        <f t="shared" si="5"/>
        <v/>
      </c>
      <c r="G12" s="18" t="e">
        <f t="shared" si="6"/>
        <v>#VALUE!</v>
      </c>
      <c r="H12" s="18" t="e">
        <f t="shared" si="7"/>
        <v>#VALUE!</v>
      </c>
      <c r="I12" s="18" t="e">
        <f>VLOOKUP(F12,D7数据库!C:G,2,0)</f>
        <v>#N/A</v>
      </c>
      <c r="J12" s="18" t="e">
        <f>VLOOKUP(F12,D7数据库!C:G,3,0)</f>
        <v>#N/A</v>
      </c>
      <c r="K12" s="19" t="e">
        <f t="shared" si="3"/>
        <v>#VALUE!</v>
      </c>
      <c r="L12" s="18" t="e">
        <f>VLOOKUP(F12,D7数据库!C:G,4,0)</f>
        <v>#N/A</v>
      </c>
      <c r="M12" s="18" t="e">
        <f>VLOOKUP(F12,D7数据库!C:G,5,0)</f>
        <v>#N/A</v>
      </c>
      <c r="N12" s="18"/>
    </row>
    <row r="13" spans="1:14" x14ac:dyDescent="0.25">
      <c r="A13" s="22"/>
      <c r="B13" s="22"/>
      <c r="C13" s="22"/>
      <c r="D13" s="22"/>
      <c r="E13" s="18" t="e">
        <f t="shared" si="4"/>
        <v>#VALUE!</v>
      </c>
      <c r="F13" s="18" t="str">
        <f t="shared" si="5"/>
        <v/>
      </c>
      <c r="G13" s="18" t="e">
        <f t="shared" si="6"/>
        <v>#VALUE!</v>
      </c>
      <c r="H13" s="18" t="e">
        <f t="shared" si="7"/>
        <v>#VALUE!</v>
      </c>
      <c r="I13" s="18" t="e">
        <f>VLOOKUP(F13,D7数据库!C:G,2,0)</f>
        <v>#N/A</v>
      </c>
      <c r="J13" s="18" t="e">
        <f>VLOOKUP(F13,D7数据库!C:G,3,0)</f>
        <v>#N/A</v>
      </c>
      <c r="K13" s="19" t="e">
        <f t="shared" si="3"/>
        <v>#VALUE!</v>
      </c>
      <c r="L13" s="18" t="e">
        <f>VLOOKUP(F13,D7数据库!C:G,4,0)</f>
        <v>#N/A</v>
      </c>
      <c r="M13" s="18" t="e">
        <f>VLOOKUP(F13,D7数据库!C:G,5,0)</f>
        <v>#N/A</v>
      </c>
      <c r="N13" s="18"/>
    </row>
    <row r="14" spans="1:14" x14ac:dyDescent="0.25">
      <c r="A14" s="22"/>
      <c r="B14" s="22"/>
      <c r="C14" s="22"/>
      <c r="D14" s="22"/>
      <c r="E14" s="18" t="e">
        <f t="shared" si="4"/>
        <v>#VALUE!</v>
      </c>
      <c r="F14" s="18" t="str">
        <f t="shared" si="5"/>
        <v/>
      </c>
      <c r="G14" s="18" t="e">
        <f t="shared" si="6"/>
        <v>#VALUE!</v>
      </c>
      <c r="H14" s="18" t="e">
        <f t="shared" si="7"/>
        <v>#VALUE!</v>
      </c>
      <c r="I14" s="18" t="e">
        <f>VLOOKUP(F14,D7数据库!C:G,2,0)</f>
        <v>#N/A</v>
      </c>
      <c r="J14" s="18" t="e">
        <f>VLOOKUP(F14,D7数据库!C:G,3,0)</f>
        <v>#N/A</v>
      </c>
      <c r="K14" s="19" t="e">
        <f t="shared" si="3"/>
        <v>#VALUE!</v>
      </c>
      <c r="L14" s="18" t="e">
        <f>VLOOKUP(F14,D7数据库!C:G,4,0)</f>
        <v>#N/A</v>
      </c>
      <c r="M14" s="18" t="e">
        <f>VLOOKUP(F14,D7数据库!C:G,5,0)</f>
        <v>#N/A</v>
      </c>
      <c r="N14" s="18"/>
    </row>
    <row r="15" spans="1:14" x14ac:dyDescent="0.25">
      <c r="A15" s="22"/>
      <c r="B15" s="22"/>
      <c r="C15" s="22"/>
      <c r="D15" s="22"/>
      <c r="E15" s="18" t="e">
        <f t="shared" si="4"/>
        <v>#VALUE!</v>
      </c>
      <c r="F15" s="18" t="str">
        <f t="shared" si="5"/>
        <v/>
      </c>
      <c r="G15" s="18" t="e">
        <f t="shared" si="6"/>
        <v>#VALUE!</v>
      </c>
      <c r="H15" s="18" t="e">
        <f t="shared" si="7"/>
        <v>#VALUE!</v>
      </c>
      <c r="I15" s="18" t="e">
        <f>VLOOKUP(F15,D7数据库!C:G,2,0)</f>
        <v>#N/A</v>
      </c>
      <c r="J15" s="18" t="e">
        <f>VLOOKUP(F15,D7数据库!C:G,3,0)</f>
        <v>#N/A</v>
      </c>
      <c r="K15" s="19" t="e">
        <f t="shared" si="3"/>
        <v>#VALUE!</v>
      </c>
      <c r="L15" s="18" t="e">
        <f>VLOOKUP(F15,D7数据库!C:G,4,0)</f>
        <v>#N/A</v>
      </c>
      <c r="M15" s="18" t="e">
        <f>VLOOKUP(F15,D7数据库!C:G,5,0)</f>
        <v>#N/A</v>
      </c>
      <c r="N15" s="18"/>
    </row>
    <row r="16" spans="1:14" x14ac:dyDescent="0.25">
      <c r="A16" s="22"/>
      <c r="B16" s="22"/>
      <c r="C16" s="22"/>
      <c r="D16" s="22"/>
      <c r="E16" s="18" t="e">
        <f t="shared" si="4"/>
        <v>#VALUE!</v>
      </c>
      <c r="F16" s="18" t="str">
        <f t="shared" si="5"/>
        <v/>
      </c>
      <c r="G16" s="18" t="e">
        <f t="shared" si="6"/>
        <v>#VALUE!</v>
      </c>
      <c r="H16" s="18" t="e">
        <f t="shared" si="7"/>
        <v>#VALUE!</v>
      </c>
      <c r="I16" s="18" t="e">
        <f>VLOOKUP(F16,D7数据库!C:G,2,0)</f>
        <v>#N/A</v>
      </c>
      <c r="J16" s="18" t="e">
        <f>VLOOKUP(F16,D7数据库!C:G,3,0)</f>
        <v>#N/A</v>
      </c>
      <c r="K16" s="19" t="e">
        <f t="shared" si="3"/>
        <v>#VALUE!</v>
      </c>
      <c r="L16" s="18" t="e">
        <f>VLOOKUP(F16,D7数据库!C:G,4,0)</f>
        <v>#N/A</v>
      </c>
      <c r="M16" s="18" t="e">
        <f>VLOOKUP(F16,D7数据库!C:G,5,0)</f>
        <v>#N/A</v>
      </c>
      <c r="N16" s="18"/>
    </row>
    <row r="17" spans="1:14" x14ac:dyDescent="0.25">
      <c r="A17" s="22"/>
      <c r="B17" s="22"/>
      <c r="C17" s="22"/>
      <c r="D17" s="22"/>
      <c r="E17" s="18" t="e">
        <f t="shared" si="4"/>
        <v>#VALUE!</v>
      </c>
      <c r="F17" s="18" t="str">
        <f t="shared" si="5"/>
        <v/>
      </c>
      <c r="G17" s="18" t="e">
        <f t="shared" si="6"/>
        <v>#VALUE!</v>
      </c>
      <c r="H17" s="18" t="e">
        <f t="shared" si="7"/>
        <v>#VALUE!</v>
      </c>
      <c r="I17" s="18" t="e">
        <f>VLOOKUP(F17,D7数据库!C:G,2,0)</f>
        <v>#N/A</v>
      </c>
      <c r="J17" s="18" t="e">
        <f>VLOOKUP(F17,D7数据库!C:G,3,0)</f>
        <v>#N/A</v>
      </c>
      <c r="K17" s="19" t="e">
        <f t="shared" si="3"/>
        <v>#VALUE!</v>
      </c>
      <c r="L17" s="18" t="e">
        <f>VLOOKUP(F17,D7数据库!C:G,4,0)</f>
        <v>#N/A</v>
      </c>
      <c r="M17" s="18" t="e">
        <f>VLOOKUP(F17,D7数据库!C:G,5,0)</f>
        <v>#N/A</v>
      </c>
      <c r="N17" s="18"/>
    </row>
    <row r="18" spans="1:14" x14ac:dyDescent="0.25">
      <c r="A18" s="22"/>
      <c r="B18" s="22"/>
      <c r="C18" s="22"/>
      <c r="D18" s="22"/>
      <c r="E18" s="18" t="e">
        <f t="shared" si="4"/>
        <v>#VALUE!</v>
      </c>
      <c r="F18" s="18" t="str">
        <f t="shared" si="5"/>
        <v/>
      </c>
      <c r="G18" s="18" t="e">
        <f t="shared" si="6"/>
        <v>#VALUE!</v>
      </c>
      <c r="H18" s="18" t="e">
        <f t="shared" si="7"/>
        <v>#VALUE!</v>
      </c>
      <c r="I18" s="18" t="e">
        <f>VLOOKUP(F18,D7数据库!C:G,2,0)</f>
        <v>#N/A</v>
      </c>
      <c r="J18" s="18" t="e">
        <f>VLOOKUP(F18,D7数据库!C:G,3,0)</f>
        <v>#N/A</v>
      </c>
      <c r="K18" s="19" t="e">
        <f t="shared" si="3"/>
        <v>#VALUE!</v>
      </c>
      <c r="L18" s="18" t="e">
        <f>VLOOKUP(F18,D7数据库!C:G,4,0)</f>
        <v>#N/A</v>
      </c>
      <c r="M18" s="18" t="e">
        <f>VLOOKUP(F18,D7数据库!C:G,5,0)</f>
        <v>#N/A</v>
      </c>
      <c r="N18" s="18"/>
    </row>
    <row r="19" spans="1:14" x14ac:dyDescent="0.25">
      <c r="A19" s="22"/>
      <c r="B19" s="22"/>
      <c r="C19" s="22"/>
      <c r="D19" s="22"/>
      <c r="E19" s="18" t="e">
        <f t="shared" si="4"/>
        <v>#VALUE!</v>
      </c>
      <c r="F19" s="18" t="str">
        <f t="shared" si="5"/>
        <v/>
      </c>
      <c r="G19" s="18" t="e">
        <f t="shared" si="6"/>
        <v>#VALUE!</v>
      </c>
      <c r="H19" s="18" t="e">
        <f t="shared" si="7"/>
        <v>#VALUE!</v>
      </c>
      <c r="I19" s="18" t="e">
        <f>VLOOKUP(F19,D7数据库!C:G,2,0)</f>
        <v>#N/A</v>
      </c>
      <c r="J19" s="18" t="e">
        <f>VLOOKUP(F19,D7数据库!C:G,3,0)</f>
        <v>#N/A</v>
      </c>
      <c r="K19" s="19" t="e">
        <f t="shared" si="3"/>
        <v>#VALUE!</v>
      </c>
      <c r="L19" s="18" t="e">
        <f>VLOOKUP(F19,D7数据库!C:G,4,0)</f>
        <v>#N/A</v>
      </c>
      <c r="M19" s="18" t="e">
        <f>VLOOKUP(F19,D7数据库!C:G,5,0)</f>
        <v>#N/A</v>
      </c>
      <c r="N19" s="18"/>
    </row>
    <row r="20" spans="1:14" x14ac:dyDescent="0.25">
      <c r="A20" s="22"/>
      <c r="B20" s="22"/>
      <c r="C20" s="22"/>
      <c r="D20" s="22"/>
      <c r="E20" s="18" t="e">
        <f t="shared" si="4"/>
        <v>#VALUE!</v>
      </c>
      <c r="F20" s="18" t="str">
        <f t="shared" si="5"/>
        <v/>
      </c>
      <c r="G20" s="18" t="e">
        <f t="shared" si="6"/>
        <v>#VALUE!</v>
      </c>
      <c r="H20" s="18" t="e">
        <f t="shared" si="7"/>
        <v>#VALUE!</v>
      </c>
      <c r="I20" s="18" t="e">
        <f>VLOOKUP(F20,D7数据库!C:G,2,0)</f>
        <v>#N/A</v>
      </c>
      <c r="J20" s="18" t="e">
        <f>VLOOKUP(F20,D7数据库!C:G,3,0)</f>
        <v>#N/A</v>
      </c>
      <c r="K20" s="19" t="e">
        <f t="shared" si="3"/>
        <v>#VALUE!</v>
      </c>
      <c r="L20" s="18" t="e">
        <f>VLOOKUP(F20,D7数据库!C:G,4,0)</f>
        <v>#N/A</v>
      </c>
      <c r="M20" s="18" t="e">
        <f>VLOOKUP(F20,D7数据库!C:G,5,0)</f>
        <v>#N/A</v>
      </c>
      <c r="N20" s="18"/>
    </row>
    <row r="21" spans="1:14" x14ac:dyDescent="0.25">
      <c r="A21" s="22"/>
      <c r="B21" s="22"/>
      <c r="C21" s="22"/>
      <c r="D21" s="22"/>
      <c r="E21" s="18" t="e">
        <f t="shared" si="4"/>
        <v>#VALUE!</v>
      </c>
      <c r="F21" s="18" t="str">
        <f t="shared" si="5"/>
        <v/>
      </c>
      <c r="G21" s="18" t="e">
        <f t="shared" si="6"/>
        <v>#VALUE!</v>
      </c>
      <c r="H21" s="18" t="e">
        <f t="shared" si="7"/>
        <v>#VALUE!</v>
      </c>
      <c r="I21" s="18" t="e">
        <f>VLOOKUP(F21,D7数据库!C:G,2,0)</f>
        <v>#N/A</v>
      </c>
      <c r="J21" s="18" t="e">
        <f>VLOOKUP(F21,D7数据库!C:G,3,0)</f>
        <v>#N/A</v>
      </c>
      <c r="K21" s="19" t="e">
        <f t="shared" si="3"/>
        <v>#VALUE!</v>
      </c>
      <c r="L21" s="18" t="e">
        <f>VLOOKUP(F21,D7数据库!C:G,4,0)</f>
        <v>#N/A</v>
      </c>
      <c r="M21" s="18" t="e">
        <f>VLOOKUP(F21,D7数据库!C:G,5,0)</f>
        <v>#N/A</v>
      </c>
      <c r="N21" s="18"/>
    </row>
    <row r="22" spans="1:14" x14ac:dyDescent="0.25">
      <c r="A22" s="22"/>
      <c r="B22" s="22"/>
      <c r="C22" s="22"/>
      <c r="D22" s="22"/>
      <c r="E22" s="18" t="e">
        <f t="shared" si="4"/>
        <v>#VALUE!</v>
      </c>
      <c r="F22" s="18" t="str">
        <f t="shared" si="5"/>
        <v/>
      </c>
      <c r="G22" s="18" t="e">
        <f t="shared" si="6"/>
        <v>#VALUE!</v>
      </c>
      <c r="H22" s="18" t="e">
        <f t="shared" si="7"/>
        <v>#VALUE!</v>
      </c>
      <c r="I22" s="18" t="e">
        <f>VLOOKUP(F22,D7数据库!C:G,2,0)</f>
        <v>#N/A</v>
      </c>
      <c r="J22" s="18" t="e">
        <f>VLOOKUP(F22,D7数据库!C:G,3,0)</f>
        <v>#N/A</v>
      </c>
      <c r="K22" s="19" t="e">
        <f t="shared" si="3"/>
        <v>#VALUE!</v>
      </c>
      <c r="L22" s="18" t="e">
        <f>VLOOKUP(F22,D7数据库!C:G,4,0)</f>
        <v>#N/A</v>
      </c>
      <c r="M22" s="18" t="e">
        <f>VLOOKUP(F22,D7数据库!C:G,5,0)</f>
        <v>#N/A</v>
      </c>
      <c r="N22" s="18"/>
    </row>
    <row r="23" spans="1:14" x14ac:dyDescent="0.25">
      <c r="A23" s="22"/>
      <c r="B23" s="22"/>
      <c r="C23" s="22"/>
      <c r="D23" s="22"/>
      <c r="E23" s="18" t="e">
        <f t="shared" si="4"/>
        <v>#VALUE!</v>
      </c>
      <c r="F23" s="18" t="str">
        <f t="shared" si="5"/>
        <v/>
      </c>
      <c r="G23" s="18" t="e">
        <f t="shared" si="6"/>
        <v>#VALUE!</v>
      </c>
      <c r="H23" s="18" t="e">
        <f t="shared" si="7"/>
        <v>#VALUE!</v>
      </c>
      <c r="I23" s="18" t="e">
        <f>VLOOKUP(F23,D7数据库!C:G,2,0)</f>
        <v>#N/A</v>
      </c>
      <c r="J23" s="18" t="e">
        <f>VLOOKUP(F23,D7数据库!C:G,3,0)</f>
        <v>#N/A</v>
      </c>
      <c r="K23" s="19" t="e">
        <f t="shared" si="3"/>
        <v>#VALUE!</v>
      </c>
      <c r="L23" s="18" t="e">
        <f>VLOOKUP(F23,D7数据库!C:G,4,0)</f>
        <v>#N/A</v>
      </c>
      <c r="M23" s="18" t="e">
        <f>VLOOKUP(F23,D7数据库!C:G,5,0)</f>
        <v>#N/A</v>
      </c>
      <c r="N23" s="18"/>
    </row>
    <row r="24" spans="1:14" x14ac:dyDescent="0.25">
      <c r="A24" s="22"/>
      <c r="B24" s="22"/>
      <c r="C24" s="22"/>
      <c r="D24" s="22"/>
      <c r="E24" s="18" t="e">
        <f t="shared" si="4"/>
        <v>#VALUE!</v>
      </c>
      <c r="F24" s="18" t="str">
        <f t="shared" si="5"/>
        <v/>
      </c>
      <c r="G24" s="18" t="e">
        <f t="shared" si="6"/>
        <v>#VALUE!</v>
      </c>
      <c r="H24" s="18" t="e">
        <f t="shared" si="7"/>
        <v>#VALUE!</v>
      </c>
      <c r="I24" s="18" t="e">
        <f>VLOOKUP(F24,D7数据库!C:G,2,0)</f>
        <v>#N/A</v>
      </c>
      <c r="J24" s="18" t="e">
        <f>VLOOKUP(F24,D7数据库!C:G,3,0)</f>
        <v>#N/A</v>
      </c>
      <c r="K24" s="19" t="e">
        <f t="shared" si="3"/>
        <v>#VALUE!</v>
      </c>
      <c r="L24" s="18" t="e">
        <f>VLOOKUP(F24,D7数据库!C:G,4,0)</f>
        <v>#N/A</v>
      </c>
      <c r="M24" s="18" t="e">
        <f>VLOOKUP(F24,D7数据库!C:G,5,0)</f>
        <v>#N/A</v>
      </c>
      <c r="N24" s="18"/>
    </row>
    <row r="25" spans="1:14" x14ac:dyDescent="0.25">
      <c r="A25" s="22"/>
      <c r="B25" s="22"/>
      <c r="C25" s="22"/>
      <c r="D25" s="22"/>
      <c r="E25" s="18" t="e">
        <f t="shared" si="4"/>
        <v>#VALUE!</v>
      </c>
      <c r="F25" s="18" t="str">
        <f t="shared" si="5"/>
        <v/>
      </c>
      <c r="G25" s="18" t="e">
        <f t="shared" si="6"/>
        <v>#VALUE!</v>
      </c>
      <c r="H25" s="18" t="e">
        <f t="shared" si="7"/>
        <v>#VALUE!</v>
      </c>
      <c r="I25" s="18" t="e">
        <f>VLOOKUP(F25,D7数据库!C:G,2,0)</f>
        <v>#N/A</v>
      </c>
      <c r="J25" s="18" t="e">
        <f>VLOOKUP(F25,D7数据库!C:G,3,0)</f>
        <v>#N/A</v>
      </c>
      <c r="K25" s="19" t="e">
        <f t="shared" si="3"/>
        <v>#VALUE!</v>
      </c>
      <c r="L25" s="18" t="e">
        <f>VLOOKUP(F25,D7数据库!C:G,4,0)</f>
        <v>#N/A</v>
      </c>
      <c r="M25" s="18" t="e">
        <f>VLOOKUP(F25,D7数据库!C:G,5,0)</f>
        <v>#N/A</v>
      </c>
      <c r="N25" s="18"/>
    </row>
    <row r="26" spans="1:14" x14ac:dyDescent="0.25">
      <c r="A26" s="22"/>
      <c r="B26" s="22"/>
      <c r="C26" s="22"/>
      <c r="D26" s="22"/>
      <c r="E26" s="18" t="e">
        <f t="shared" si="4"/>
        <v>#VALUE!</v>
      </c>
      <c r="F26" s="18" t="str">
        <f t="shared" si="5"/>
        <v/>
      </c>
      <c r="G26" s="18" t="e">
        <f t="shared" si="6"/>
        <v>#VALUE!</v>
      </c>
      <c r="H26" s="18" t="e">
        <f t="shared" si="7"/>
        <v>#VALUE!</v>
      </c>
      <c r="I26" s="18" t="e">
        <f>VLOOKUP(F26,D7数据库!C:G,2,0)</f>
        <v>#N/A</v>
      </c>
      <c r="J26" s="18" t="e">
        <f>VLOOKUP(F26,D7数据库!C:G,3,0)</f>
        <v>#N/A</v>
      </c>
      <c r="K26" s="19" t="e">
        <f t="shared" si="3"/>
        <v>#VALUE!</v>
      </c>
      <c r="L26" s="18" t="e">
        <f>VLOOKUP(F26,D7数据库!C:G,4,0)</f>
        <v>#N/A</v>
      </c>
      <c r="M26" s="18" t="e">
        <f>VLOOKUP(F26,D7数据库!C:G,5,0)</f>
        <v>#N/A</v>
      </c>
      <c r="N26" s="18"/>
    </row>
    <row r="27" spans="1:14" x14ac:dyDescent="0.25">
      <c r="A27" s="22"/>
      <c r="B27" s="22"/>
      <c r="C27" s="22"/>
      <c r="D27" s="22"/>
      <c r="E27" s="18" t="e">
        <f t="shared" si="4"/>
        <v>#VALUE!</v>
      </c>
      <c r="F27" s="18" t="str">
        <f t="shared" si="5"/>
        <v/>
      </c>
      <c r="G27" s="18" t="e">
        <f t="shared" si="6"/>
        <v>#VALUE!</v>
      </c>
      <c r="H27" s="18" t="e">
        <f t="shared" si="7"/>
        <v>#VALUE!</v>
      </c>
      <c r="I27" s="18" t="e">
        <f>VLOOKUP(F27,D7数据库!C:G,2,0)</f>
        <v>#N/A</v>
      </c>
      <c r="J27" s="18" t="e">
        <f>VLOOKUP(F27,D7数据库!C:G,3,0)</f>
        <v>#N/A</v>
      </c>
      <c r="K27" s="19" t="e">
        <f t="shared" si="3"/>
        <v>#VALUE!</v>
      </c>
      <c r="L27" s="18" t="e">
        <f>VLOOKUP(F27,D7数据库!C:G,4,0)</f>
        <v>#N/A</v>
      </c>
      <c r="M27" s="18" t="e">
        <f>VLOOKUP(F27,D7数据库!C:G,5,0)</f>
        <v>#N/A</v>
      </c>
      <c r="N27" s="18"/>
    </row>
    <row r="28" spans="1:14" x14ac:dyDescent="0.25">
      <c r="A28" s="22"/>
      <c r="B28" s="22"/>
      <c r="C28" s="22"/>
      <c r="D28" s="22"/>
      <c r="E28" s="18" t="e">
        <f t="shared" si="4"/>
        <v>#VALUE!</v>
      </c>
      <c r="F28" s="18" t="str">
        <f t="shared" si="5"/>
        <v/>
      </c>
      <c r="G28" s="18" t="e">
        <f t="shared" si="6"/>
        <v>#VALUE!</v>
      </c>
      <c r="H28" s="18" t="e">
        <f t="shared" si="7"/>
        <v>#VALUE!</v>
      </c>
      <c r="I28" s="18" t="e">
        <f>VLOOKUP(F28,D7数据库!C:G,2,0)</f>
        <v>#N/A</v>
      </c>
      <c r="J28" s="18" t="e">
        <f>VLOOKUP(F28,D7数据库!C:G,3,0)</f>
        <v>#N/A</v>
      </c>
      <c r="K28" s="19" t="e">
        <f t="shared" si="3"/>
        <v>#VALUE!</v>
      </c>
      <c r="L28" s="18" t="e">
        <f>VLOOKUP(F28,D7数据库!C:G,4,0)</f>
        <v>#N/A</v>
      </c>
      <c r="M28" s="18" t="e">
        <f>VLOOKUP(F28,D7数据库!C:G,5,0)</f>
        <v>#N/A</v>
      </c>
      <c r="N28" s="18"/>
    </row>
    <row r="29" spans="1:14" x14ac:dyDescent="0.25">
      <c r="A29" s="22"/>
      <c r="B29" s="22"/>
      <c r="C29" s="22"/>
      <c r="D29" s="22"/>
      <c r="E29" s="18" t="e">
        <f t="shared" si="4"/>
        <v>#VALUE!</v>
      </c>
      <c r="F29" s="18" t="str">
        <f t="shared" si="5"/>
        <v/>
      </c>
      <c r="G29" s="18" t="e">
        <f t="shared" si="6"/>
        <v>#VALUE!</v>
      </c>
      <c r="H29" s="18" t="e">
        <f t="shared" si="7"/>
        <v>#VALUE!</v>
      </c>
      <c r="I29" s="18" t="e">
        <f>VLOOKUP(F29,D7数据库!C:G,2,0)</f>
        <v>#N/A</v>
      </c>
      <c r="J29" s="18" t="e">
        <f>VLOOKUP(F29,D7数据库!C:G,3,0)</f>
        <v>#N/A</v>
      </c>
      <c r="K29" s="19" t="e">
        <f t="shared" si="3"/>
        <v>#VALUE!</v>
      </c>
      <c r="L29" s="18" t="e">
        <f>VLOOKUP(F29,D7数据库!C:G,4,0)</f>
        <v>#N/A</v>
      </c>
      <c r="M29" s="18" t="e">
        <f>VLOOKUP(F29,D7数据库!C:G,5,0)</f>
        <v>#N/A</v>
      </c>
      <c r="N29" s="18"/>
    </row>
    <row r="30" spans="1:14" x14ac:dyDescent="0.25">
      <c r="A30" s="22"/>
      <c r="B30" s="22"/>
      <c r="C30" s="22"/>
      <c r="D30" s="22"/>
      <c r="E30" s="18" t="e">
        <f t="shared" si="4"/>
        <v>#VALUE!</v>
      </c>
      <c r="F30" s="18" t="str">
        <f t="shared" si="5"/>
        <v/>
      </c>
      <c r="G30" s="18" t="e">
        <f t="shared" si="6"/>
        <v>#VALUE!</v>
      </c>
      <c r="H30" s="18" t="e">
        <f t="shared" si="7"/>
        <v>#VALUE!</v>
      </c>
      <c r="I30" s="18" t="e">
        <f>VLOOKUP(F30,D7数据库!C:G,2,0)</f>
        <v>#N/A</v>
      </c>
      <c r="J30" s="18" t="e">
        <f>VLOOKUP(F30,D7数据库!C:G,3,0)</f>
        <v>#N/A</v>
      </c>
      <c r="K30" s="19" t="e">
        <f t="shared" si="3"/>
        <v>#VALUE!</v>
      </c>
      <c r="L30" s="18" t="e">
        <f>VLOOKUP(F30,D7数据库!C:G,4,0)</f>
        <v>#N/A</v>
      </c>
      <c r="M30" s="18" t="e">
        <f>VLOOKUP(F30,D7数据库!C:G,5,0)</f>
        <v>#N/A</v>
      </c>
      <c r="N30" s="18"/>
    </row>
    <row r="31" spans="1:14" x14ac:dyDescent="0.25">
      <c r="A31" s="22"/>
      <c r="B31" s="22"/>
      <c r="C31" s="22"/>
      <c r="D31" s="22"/>
      <c r="E31" s="18" t="e">
        <f t="shared" si="4"/>
        <v>#VALUE!</v>
      </c>
      <c r="F31" s="18" t="str">
        <f t="shared" si="5"/>
        <v/>
      </c>
      <c r="G31" s="18" t="e">
        <f t="shared" si="6"/>
        <v>#VALUE!</v>
      </c>
      <c r="H31" s="18" t="e">
        <f t="shared" si="7"/>
        <v>#VALUE!</v>
      </c>
      <c r="I31" s="18" t="e">
        <f>VLOOKUP(F31,D7数据库!C:G,2,0)</f>
        <v>#N/A</v>
      </c>
      <c r="J31" s="18" t="e">
        <f>VLOOKUP(F31,D7数据库!C:G,3,0)</f>
        <v>#N/A</v>
      </c>
      <c r="K31" s="19" t="e">
        <f t="shared" si="3"/>
        <v>#VALUE!</v>
      </c>
      <c r="L31" s="18" t="e">
        <f>VLOOKUP(F31,D7数据库!C:G,4,0)</f>
        <v>#N/A</v>
      </c>
      <c r="M31" s="18" t="e">
        <f>VLOOKUP(F31,D7数据库!C:G,5,0)</f>
        <v>#N/A</v>
      </c>
      <c r="N31" s="18"/>
    </row>
    <row r="32" spans="1:14" x14ac:dyDescent="0.25">
      <c r="A32" s="22"/>
      <c r="B32" s="22"/>
      <c r="C32" s="22"/>
      <c r="D32" s="22"/>
      <c r="E32" s="18" t="e">
        <f t="shared" si="4"/>
        <v>#VALUE!</v>
      </c>
      <c r="F32" s="18" t="str">
        <f t="shared" si="5"/>
        <v/>
      </c>
      <c r="G32" s="18" t="e">
        <f t="shared" si="6"/>
        <v>#VALUE!</v>
      </c>
      <c r="H32" s="18" t="e">
        <f t="shared" si="7"/>
        <v>#VALUE!</v>
      </c>
      <c r="I32" s="18" t="e">
        <f>VLOOKUP(F32,D7数据库!C:G,2,0)</f>
        <v>#N/A</v>
      </c>
      <c r="J32" s="18" t="e">
        <f>VLOOKUP(F32,D7数据库!C:G,3,0)</f>
        <v>#N/A</v>
      </c>
      <c r="K32" s="19" t="e">
        <f t="shared" si="3"/>
        <v>#VALUE!</v>
      </c>
      <c r="L32" s="18" t="e">
        <f>VLOOKUP(F32,D7数据库!C:G,4,0)</f>
        <v>#N/A</v>
      </c>
      <c r="M32" s="18" t="e">
        <f>VLOOKUP(F32,D7数据库!C:G,5,0)</f>
        <v>#N/A</v>
      </c>
      <c r="N32" s="18"/>
    </row>
    <row r="33" spans="1:14" x14ac:dyDescent="0.25">
      <c r="A33" s="22"/>
      <c r="B33" s="22"/>
      <c r="C33" s="22"/>
      <c r="D33" s="22"/>
      <c r="E33" s="18" t="e">
        <f t="shared" si="4"/>
        <v>#VALUE!</v>
      </c>
      <c r="F33" s="18" t="str">
        <f t="shared" si="5"/>
        <v/>
      </c>
      <c r="G33" s="18" t="e">
        <f t="shared" si="6"/>
        <v>#VALUE!</v>
      </c>
      <c r="H33" s="18" t="e">
        <f t="shared" si="7"/>
        <v>#VALUE!</v>
      </c>
      <c r="I33" s="18" t="e">
        <f>VLOOKUP(F33,D7数据库!C:G,2,0)</f>
        <v>#N/A</v>
      </c>
      <c r="J33" s="18" t="e">
        <f>VLOOKUP(F33,D7数据库!C:G,3,0)</f>
        <v>#N/A</v>
      </c>
      <c r="K33" s="19" t="e">
        <f t="shared" si="3"/>
        <v>#VALUE!</v>
      </c>
      <c r="L33" s="18" t="e">
        <f>VLOOKUP(F33,D7数据库!C:G,4,0)</f>
        <v>#N/A</v>
      </c>
      <c r="M33" s="18" t="e">
        <f>VLOOKUP(F33,D7数据库!C:G,5,0)</f>
        <v>#N/A</v>
      </c>
      <c r="N33" s="18"/>
    </row>
    <row r="34" spans="1:14" x14ac:dyDescent="0.25">
      <c r="A34" s="22"/>
      <c r="B34" s="22"/>
      <c r="C34" s="22"/>
      <c r="D34" s="22"/>
      <c r="E34" s="18" t="e">
        <f t="shared" si="4"/>
        <v>#VALUE!</v>
      </c>
      <c r="F34" s="18" t="str">
        <f t="shared" si="5"/>
        <v/>
      </c>
      <c r="G34" s="18" t="e">
        <f t="shared" si="6"/>
        <v>#VALUE!</v>
      </c>
      <c r="H34" s="18" t="e">
        <f t="shared" si="7"/>
        <v>#VALUE!</v>
      </c>
      <c r="I34" s="18" t="e">
        <f>VLOOKUP(F34,D7数据库!C:G,2,0)</f>
        <v>#N/A</v>
      </c>
      <c r="J34" s="18" t="e">
        <f>VLOOKUP(F34,D7数据库!C:G,3,0)</f>
        <v>#N/A</v>
      </c>
      <c r="K34" s="19" t="e">
        <f t="shared" si="3"/>
        <v>#VALUE!</v>
      </c>
      <c r="L34" s="18" t="e">
        <f>VLOOKUP(F34,D7数据库!C:G,4,0)</f>
        <v>#N/A</v>
      </c>
      <c r="M34" s="18" t="e">
        <f>VLOOKUP(F34,D7数据库!C:G,5,0)</f>
        <v>#N/A</v>
      </c>
      <c r="N34" s="18"/>
    </row>
    <row r="35" spans="1:14" x14ac:dyDescent="0.25">
      <c r="A35" s="22"/>
      <c r="B35" s="22"/>
      <c r="C35" s="22"/>
      <c r="D35" s="22"/>
      <c r="E35" s="18" t="e">
        <f t="shared" si="4"/>
        <v>#VALUE!</v>
      </c>
      <c r="F35" s="18" t="str">
        <f t="shared" si="5"/>
        <v/>
      </c>
      <c r="G35" s="18" t="e">
        <f t="shared" si="6"/>
        <v>#VALUE!</v>
      </c>
      <c r="H35" s="18" t="e">
        <f t="shared" si="7"/>
        <v>#VALUE!</v>
      </c>
      <c r="I35" s="18" t="e">
        <f>VLOOKUP(F35,D7数据库!C:G,2,0)</f>
        <v>#N/A</v>
      </c>
      <c r="J35" s="18" t="e">
        <f>VLOOKUP(F35,D7数据库!C:G,3,0)</f>
        <v>#N/A</v>
      </c>
      <c r="K35" s="19" t="e">
        <f t="shared" si="3"/>
        <v>#VALUE!</v>
      </c>
      <c r="L35" s="18" t="e">
        <f>VLOOKUP(F35,D7数据库!C:G,4,0)</f>
        <v>#N/A</v>
      </c>
      <c r="M35" s="18" t="e">
        <f>VLOOKUP(F35,D7数据库!C:G,5,0)</f>
        <v>#N/A</v>
      </c>
      <c r="N35" s="18"/>
    </row>
    <row r="36" spans="1:14" x14ac:dyDescent="0.25">
      <c r="A36" s="22"/>
      <c r="B36" s="22"/>
      <c r="C36" s="22"/>
      <c r="D36" s="22"/>
      <c r="E36" s="18" t="e">
        <f t="shared" si="4"/>
        <v>#VALUE!</v>
      </c>
      <c r="F36" s="18" t="str">
        <f t="shared" si="5"/>
        <v/>
      </c>
      <c r="G36" s="18" t="e">
        <f t="shared" si="6"/>
        <v>#VALUE!</v>
      </c>
      <c r="H36" s="18" t="e">
        <f t="shared" si="7"/>
        <v>#VALUE!</v>
      </c>
      <c r="I36" s="18" t="e">
        <f>VLOOKUP(F36,D7数据库!C:G,2,0)</f>
        <v>#N/A</v>
      </c>
      <c r="J36" s="18" t="e">
        <f>VLOOKUP(F36,D7数据库!C:G,3,0)</f>
        <v>#N/A</v>
      </c>
      <c r="K36" s="19" t="e">
        <f t="shared" si="3"/>
        <v>#VALUE!</v>
      </c>
      <c r="L36" s="18" t="e">
        <f>VLOOKUP(F36,D7数据库!C:G,4,0)</f>
        <v>#N/A</v>
      </c>
      <c r="M36" s="18" t="e">
        <f>VLOOKUP(F36,D7数据库!C:G,5,0)</f>
        <v>#N/A</v>
      </c>
      <c r="N36" s="18"/>
    </row>
    <row r="37" spans="1:14" x14ac:dyDescent="0.25">
      <c r="A37" s="22"/>
      <c r="B37" s="22"/>
      <c r="C37" s="22"/>
      <c r="D37" s="22"/>
      <c r="E37" s="18" t="e">
        <f t="shared" si="4"/>
        <v>#VALUE!</v>
      </c>
      <c r="F37" s="18" t="str">
        <f t="shared" si="5"/>
        <v/>
      </c>
      <c r="G37" s="18" t="e">
        <f t="shared" si="6"/>
        <v>#VALUE!</v>
      </c>
      <c r="H37" s="18" t="e">
        <f t="shared" si="7"/>
        <v>#VALUE!</v>
      </c>
      <c r="I37" s="18" t="e">
        <f>VLOOKUP(F37,D7数据库!C:G,2,0)</f>
        <v>#N/A</v>
      </c>
      <c r="J37" s="18" t="e">
        <f>VLOOKUP(F37,D7数据库!C:G,3,0)</f>
        <v>#N/A</v>
      </c>
      <c r="K37" s="19" t="e">
        <f t="shared" si="3"/>
        <v>#VALUE!</v>
      </c>
      <c r="L37" s="18" t="e">
        <f>VLOOKUP(F37,D7数据库!C:G,4,0)</f>
        <v>#N/A</v>
      </c>
      <c r="M37" s="18" t="e">
        <f>VLOOKUP(F37,D7数据库!C:G,5,0)</f>
        <v>#N/A</v>
      </c>
      <c r="N37" s="18"/>
    </row>
    <row r="38" spans="1:14" x14ac:dyDescent="0.25">
      <c r="A38" s="22"/>
      <c r="B38" s="22"/>
      <c r="C38" s="22"/>
      <c r="D38" s="22"/>
      <c r="E38" s="18" t="e">
        <f t="shared" si="4"/>
        <v>#VALUE!</v>
      </c>
      <c r="F38" s="18" t="str">
        <f t="shared" si="5"/>
        <v/>
      </c>
      <c r="G38" s="18" t="e">
        <f t="shared" si="6"/>
        <v>#VALUE!</v>
      </c>
      <c r="H38" s="18" t="e">
        <f t="shared" si="7"/>
        <v>#VALUE!</v>
      </c>
      <c r="I38" s="18" t="e">
        <f>VLOOKUP(F38,D7数据库!C:G,2,0)</f>
        <v>#N/A</v>
      </c>
      <c r="J38" s="18" t="e">
        <f>VLOOKUP(F38,D7数据库!C:G,3,0)</f>
        <v>#N/A</v>
      </c>
      <c r="K38" s="19" t="e">
        <f t="shared" si="3"/>
        <v>#VALUE!</v>
      </c>
      <c r="L38" s="18" t="e">
        <f>VLOOKUP(F38,D7数据库!C:G,4,0)</f>
        <v>#N/A</v>
      </c>
      <c r="M38" s="18" t="e">
        <f>VLOOKUP(F38,D7数据库!C:G,5,0)</f>
        <v>#N/A</v>
      </c>
      <c r="N38" s="18"/>
    </row>
    <row r="39" spans="1:14" x14ac:dyDescent="0.25">
      <c r="A39" s="22"/>
      <c r="B39" s="22"/>
      <c r="C39" s="22"/>
      <c r="D39" s="22"/>
      <c r="E39" s="18" t="e">
        <f t="shared" si="4"/>
        <v>#VALUE!</v>
      </c>
      <c r="F39" s="18" t="str">
        <f t="shared" si="5"/>
        <v/>
      </c>
      <c r="G39" s="18" t="e">
        <f t="shared" si="6"/>
        <v>#VALUE!</v>
      </c>
      <c r="H39" s="18" t="e">
        <f t="shared" si="7"/>
        <v>#VALUE!</v>
      </c>
      <c r="I39" s="18" t="e">
        <f>VLOOKUP(F39,D7数据库!C:G,2,0)</f>
        <v>#N/A</v>
      </c>
      <c r="J39" s="18" t="e">
        <f>VLOOKUP(F39,D7数据库!C:G,3,0)</f>
        <v>#N/A</v>
      </c>
      <c r="K39" s="19" t="e">
        <f t="shared" si="3"/>
        <v>#VALUE!</v>
      </c>
      <c r="L39" s="18" t="e">
        <f>VLOOKUP(F39,D7数据库!C:G,4,0)</f>
        <v>#N/A</v>
      </c>
      <c r="M39" s="18" t="e">
        <f>VLOOKUP(F39,D7数据库!C:G,5,0)</f>
        <v>#N/A</v>
      </c>
      <c r="N39" s="18"/>
    </row>
    <row r="40" spans="1:14" x14ac:dyDescent="0.25">
      <c r="A40" s="22"/>
      <c r="B40" s="22"/>
      <c r="C40" s="22"/>
      <c r="D40" s="22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>VLOOKUP(F40,D7数据库!C:G,2,0)</f>
        <v>#N/A</v>
      </c>
      <c r="J40" s="18" t="e">
        <f>VLOOKUP(F40,D7数据库!C:G,3,0)</f>
        <v>#N/A</v>
      </c>
      <c r="K40" s="19" t="e">
        <f t="shared" si="3"/>
        <v>#VALUE!</v>
      </c>
      <c r="L40" s="18" t="e">
        <f>VLOOKUP(F40,D7数据库!C:G,4,0)</f>
        <v>#N/A</v>
      </c>
      <c r="M40" s="18" t="e">
        <f>VLOOKUP(F40,D7数据库!C:G,5,0)</f>
        <v>#N/A</v>
      </c>
      <c r="N40" s="18"/>
    </row>
    <row r="41" spans="1:14" x14ac:dyDescent="0.25">
      <c r="A41" s="22"/>
      <c r="B41" s="22"/>
      <c r="C41" s="22"/>
      <c r="D41" s="22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>VLOOKUP(F41,D7数据库!C:G,2,0)</f>
        <v>#N/A</v>
      </c>
      <c r="J41" s="18" t="e">
        <f>VLOOKUP(F41,D7数据库!C:G,3,0)</f>
        <v>#N/A</v>
      </c>
      <c r="K41" s="19" t="e">
        <f t="shared" si="3"/>
        <v>#VALUE!</v>
      </c>
      <c r="L41" s="18" t="e">
        <f>VLOOKUP(F41,D7数据库!C:G,4,0)</f>
        <v>#N/A</v>
      </c>
      <c r="M41" s="18" t="e">
        <f>VLOOKUP(F41,D7数据库!C:G,5,0)</f>
        <v>#N/A</v>
      </c>
      <c r="N41" s="18"/>
    </row>
    <row r="42" spans="1:14" x14ac:dyDescent="0.25">
      <c r="A42" s="22"/>
      <c r="B42" s="22"/>
      <c r="C42" s="22"/>
      <c r="D42" s="22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>VLOOKUP(F42,D7数据库!C:G,2,0)</f>
        <v>#N/A</v>
      </c>
      <c r="J42" s="18" t="e">
        <f>VLOOKUP(F42,D7数据库!C:G,3,0)</f>
        <v>#N/A</v>
      </c>
      <c r="K42" s="19" t="e">
        <f t="shared" si="3"/>
        <v>#VALUE!</v>
      </c>
      <c r="L42" s="18" t="e">
        <f>VLOOKUP(F42,D7数据库!C:G,4,0)</f>
        <v>#N/A</v>
      </c>
      <c r="M42" s="18" t="e">
        <f>VLOOKUP(F42,D7数据库!C:G,5,0)</f>
        <v>#N/A</v>
      </c>
      <c r="N42" s="18"/>
    </row>
    <row r="43" spans="1:14" x14ac:dyDescent="0.25">
      <c r="A43" s="22"/>
      <c r="B43" s="22"/>
      <c r="C43" s="22"/>
      <c r="D43" s="22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>VLOOKUP(F43,D7数据库!C:G,2,0)</f>
        <v>#N/A</v>
      </c>
      <c r="J43" s="18" t="e">
        <f>VLOOKUP(F43,D7数据库!C:G,3,0)</f>
        <v>#N/A</v>
      </c>
      <c r="K43" s="19" t="e">
        <f t="shared" si="3"/>
        <v>#VALUE!</v>
      </c>
      <c r="L43" s="18" t="e">
        <f>VLOOKUP(F43,D7数据库!C:G,4,0)</f>
        <v>#N/A</v>
      </c>
      <c r="M43" s="18" t="e">
        <f>VLOOKUP(F43,D7数据库!C:G,5,0)</f>
        <v>#N/A</v>
      </c>
      <c r="N43" s="18"/>
    </row>
    <row r="44" spans="1:14" x14ac:dyDescent="0.25">
      <c r="A44" s="22"/>
      <c r="B44" s="22"/>
      <c r="C44" s="22"/>
      <c r="D44" s="22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>VLOOKUP(F44,D7数据库!C:G,2,0)</f>
        <v>#N/A</v>
      </c>
      <c r="J44" s="18" t="e">
        <f>VLOOKUP(F44,D7数据库!C:G,3,0)</f>
        <v>#N/A</v>
      </c>
      <c r="K44" s="19" t="e">
        <f t="shared" si="3"/>
        <v>#VALUE!</v>
      </c>
      <c r="L44" s="18" t="e">
        <f>VLOOKUP(F44,D7数据库!C:G,4,0)</f>
        <v>#N/A</v>
      </c>
      <c r="M44" s="18" t="e">
        <f>VLOOKUP(F44,D7数据库!C:G,5,0)</f>
        <v>#N/A</v>
      </c>
      <c r="N44" s="18"/>
    </row>
    <row r="45" spans="1:14" x14ac:dyDescent="0.25">
      <c r="A45" s="22"/>
      <c r="B45" s="22"/>
      <c r="C45" s="22"/>
      <c r="D45" s="22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>VLOOKUP(F45,D7数据库!C:G,2,0)</f>
        <v>#N/A</v>
      </c>
      <c r="J45" s="18" t="e">
        <f>VLOOKUP(F45,D7数据库!C:G,3,0)</f>
        <v>#N/A</v>
      </c>
      <c r="K45" s="19" t="e">
        <f t="shared" si="3"/>
        <v>#VALUE!</v>
      </c>
      <c r="L45" s="18" t="e">
        <f>VLOOKUP(F45,D7数据库!C:G,4,0)</f>
        <v>#N/A</v>
      </c>
      <c r="M45" s="18" t="e">
        <f>VLOOKUP(F45,D7数据库!C:G,5,0)</f>
        <v>#N/A</v>
      </c>
      <c r="N45" s="18"/>
    </row>
    <row r="46" spans="1:14" x14ac:dyDescent="0.25">
      <c r="A46" s="22"/>
      <c r="B46" s="22"/>
      <c r="C46" s="22"/>
      <c r="D46" s="22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>VLOOKUP(F46,D7数据库!C:G,2,0)</f>
        <v>#N/A</v>
      </c>
      <c r="J46" s="18" t="e">
        <f>VLOOKUP(F46,D7数据库!C:G,3,0)</f>
        <v>#N/A</v>
      </c>
      <c r="K46" s="19" t="e">
        <f t="shared" si="3"/>
        <v>#VALUE!</v>
      </c>
      <c r="L46" s="18" t="e">
        <f>VLOOKUP(F46,D7数据库!C:G,4,0)</f>
        <v>#N/A</v>
      </c>
      <c r="M46" s="18" t="e">
        <f>VLOOKUP(F46,D7数据库!C:G,5,0)</f>
        <v>#N/A</v>
      </c>
      <c r="N46" s="18"/>
    </row>
    <row r="47" spans="1:14" x14ac:dyDescent="0.25">
      <c r="A47" s="22"/>
      <c r="B47" s="22"/>
      <c r="C47" s="22"/>
      <c r="D47" s="22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>VLOOKUP(F47,D7数据库!C:G,2,0)</f>
        <v>#N/A</v>
      </c>
      <c r="J47" s="18" t="e">
        <f>VLOOKUP(F47,D7数据库!C:G,3,0)</f>
        <v>#N/A</v>
      </c>
      <c r="K47" s="19" t="e">
        <f t="shared" si="3"/>
        <v>#VALUE!</v>
      </c>
      <c r="L47" s="18" t="e">
        <f>VLOOKUP(F47,D7数据库!C:G,4,0)</f>
        <v>#N/A</v>
      </c>
      <c r="M47" s="18" t="e">
        <f>VLOOKUP(F47,D7数据库!C:G,5,0)</f>
        <v>#N/A</v>
      </c>
      <c r="N47" s="18"/>
    </row>
    <row r="48" spans="1:14" x14ac:dyDescent="0.25">
      <c r="A48" s="22"/>
      <c r="B48" s="22"/>
      <c r="C48" s="22"/>
      <c r="D48" s="22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>VLOOKUP(F48,D7数据库!C:G,2,0)</f>
        <v>#N/A</v>
      </c>
      <c r="J48" s="18" t="e">
        <f>VLOOKUP(F48,D7数据库!C:G,3,0)</f>
        <v>#N/A</v>
      </c>
      <c r="K48" s="19" t="e">
        <f t="shared" si="3"/>
        <v>#VALUE!</v>
      </c>
      <c r="L48" s="18" t="e">
        <f>VLOOKUP(F48,D7数据库!C:G,4,0)</f>
        <v>#N/A</v>
      </c>
      <c r="M48" s="18" t="e">
        <f>VLOOKUP(F48,D7数据库!C:G,5,0)</f>
        <v>#N/A</v>
      </c>
      <c r="N48" s="18"/>
    </row>
    <row r="49" spans="1:14" x14ac:dyDescent="0.25">
      <c r="A49" s="22"/>
      <c r="B49" s="22"/>
      <c r="C49" s="22"/>
      <c r="D49" s="22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>VLOOKUP(F49,D7数据库!C:G,2,0)</f>
        <v>#N/A</v>
      </c>
      <c r="J49" s="18" t="e">
        <f>VLOOKUP(F49,D7数据库!C:G,3,0)</f>
        <v>#N/A</v>
      </c>
      <c r="K49" s="19" t="e">
        <f t="shared" si="3"/>
        <v>#VALUE!</v>
      </c>
      <c r="L49" s="18" t="e">
        <f>VLOOKUP(F49,D7数据库!C:G,4,0)</f>
        <v>#N/A</v>
      </c>
      <c r="M49" s="18" t="e">
        <f>VLOOKUP(F49,D7数据库!C:G,5,0)</f>
        <v>#N/A</v>
      </c>
      <c r="N49" s="18"/>
    </row>
    <row r="50" spans="1:14" x14ac:dyDescent="0.25">
      <c r="A50" s="22"/>
      <c r="B50" s="22"/>
      <c r="C50" s="22"/>
      <c r="D50" s="22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>VLOOKUP(F50,D7数据库!C:G,2,0)</f>
        <v>#N/A</v>
      </c>
      <c r="J50" s="18" t="e">
        <f>VLOOKUP(F50,D7数据库!C:G,3,0)</f>
        <v>#N/A</v>
      </c>
      <c r="K50" s="19" t="e">
        <f t="shared" si="3"/>
        <v>#VALUE!</v>
      </c>
      <c r="L50" s="18" t="e">
        <f>VLOOKUP(F50,D7数据库!C:G,4,0)</f>
        <v>#N/A</v>
      </c>
      <c r="M50" s="18" t="e">
        <f>VLOOKUP(F50,D7数据库!C:G,5,0)</f>
        <v>#N/A</v>
      </c>
      <c r="N50" s="18"/>
    </row>
    <row r="51" spans="1:14" x14ac:dyDescent="0.25">
      <c r="A51" s="22"/>
      <c r="B51" s="22"/>
      <c r="C51" s="22"/>
      <c r="D51" s="22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>VLOOKUP(F51,D7数据库!C:G,2,0)</f>
        <v>#N/A</v>
      </c>
      <c r="J51" s="18" t="e">
        <f>VLOOKUP(F51,D7数据库!C:G,3,0)</f>
        <v>#N/A</v>
      </c>
      <c r="K51" s="19" t="e">
        <f t="shared" si="3"/>
        <v>#VALUE!</v>
      </c>
      <c r="L51" s="18" t="e">
        <f>VLOOKUP(F51,D7数据库!C:G,4,0)</f>
        <v>#N/A</v>
      </c>
      <c r="M51" s="18" t="e">
        <f>VLOOKUP(F51,D7数据库!C:G,5,0)</f>
        <v>#N/A</v>
      </c>
      <c r="N51" s="18"/>
    </row>
    <row r="52" spans="1:14" x14ac:dyDescent="0.25">
      <c r="A52" s="22"/>
      <c r="B52" s="22"/>
      <c r="C52" s="22"/>
      <c r="D52" s="22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>VLOOKUP(F52,D7数据库!C:G,2,0)</f>
        <v>#N/A</v>
      </c>
      <c r="J52" s="18" t="e">
        <f>VLOOKUP(F52,D7数据库!C:G,3,0)</f>
        <v>#N/A</v>
      </c>
      <c r="K52" s="19" t="e">
        <f t="shared" si="3"/>
        <v>#VALUE!</v>
      </c>
      <c r="L52" s="18" t="e">
        <f>VLOOKUP(F52,D7数据库!C:G,4,0)</f>
        <v>#N/A</v>
      </c>
      <c r="M52" s="18" t="e">
        <f>VLOOKUP(F52,D7数据库!C:G,5,0)</f>
        <v>#N/A</v>
      </c>
      <c r="N52" s="18"/>
    </row>
    <row r="53" spans="1:14" x14ac:dyDescent="0.25">
      <c r="A53" s="22"/>
      <c r="B53" s="22"/>
      <c r="C53" s="22"/>
      <c r="D53" s="22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>VLOOKUP(F53,D7数据库!C:G,2,0)</f>
        <v>#N/A</v>
      </c>
      <c r="J53" s="18" t="e">
        <f>VLOOKUP(F53,D7数据库!C:G,3,0)</f>
        <v>#N/A</v>
      </c>
      <c r="K53" s="19" t="e">
        <f t="shared" si="3"/>
        <v>#VALUE!</v>
      </c>
      <c r="L53" s="18" t="e">
        <f>VLOOKUP(F53,D7数据库!C:G,4,0)</f>
        <v>#N/A</v>
      </c>
      <c r="M53" s="18" t="e">
        <f>VLOOKUP(F53,D7数据库!C:G,5,0)</f>
        <v>#N/A</v>
      </c>
      <c r="N53" s="18"/>
    </row>
    <row r="54" spans="1:14" x14ac:dyDescent="0.25">
      <c r="A54" s="22"/>
      <c r="B54" s="22"/>
      <c r="C54" s="22"/>
      <c r="D54" s="22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>VLOOKUP(F54,D7数据库!C:G,2,0)</f>
        <v>#N/A</v>
      </c>
      <c r="J54" s="18" t="e">
        <f>VLOOKUP(F54,D7数据库!C:G,3,0)</f>
        <v>#N/A</v>
      </c>
      <c r="K54" s="19" t="e">
        <f t="shared" si="3"/>
        <v>#VALUE!</v>
      </c>
      <c r="L54" s="18" t="e">
        <f>VLOOKUP(F54,D7数据库!C:G,4,0)</f>
        <v>#N/A</v>
      </c>
      <c r="M54" s="18" t="e">
        <f>VLOOKUP(F54,D7数据库!C:G,5,0)</f>
        <v>#N/A</v>
      </c>
      <c r="N54" s="18"/>
    </row>
    <row r="55" spans="1:14" x14ac:dyDescent="0.25">
      <c r="A55" s="22"/>
      <c r="B55" s="22"/>
      <c r="C55" s="22"/>
      <c r="D55" s="22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>VLOOKUP(F55,D7数据库!C:G,2,0)</f>
        <v>#N/A</v>
      </c>
      <c r="J55" s="18" t="e">
        <f>VLOOKUP(F55,D7数据库!C:G,3,0)</f>
        <v>#N/A</v>
      </c>
      <c r="K55" s="19" t="e">
        <f t="shared" si="3"/>
        <v>#VALUE!</v>
      </c>
      <c r="L55" s="18" t="e">
        <f>VLOOKUP(F55,D7数据库!C:G,4,0)</f>
        <v>#N/A</v>
      </c>
      <c r="M55" s="18" t="e">
        <f>VLOOKUP(F55,D7数据库!C:G,5,0)</f>
        <v>#N/A</v>
      </c>
      <c r="N55" s="18"/>
    </row>
    <row r="56" spans="1:14" x14ac:dyDescent="0.25">
      <c r="A56" s="22"/>
      <c r="B56" s="22"/>
      <c r="C56" s="22"/>
      <c r="D56" s="22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>VLOOKUP(F56,D7数据库!C:G,2,0)</f>
        <v>#N/A</v>
      </c>
      <c r="J56" s="18" t="e">
        <f>VLOOKUP(F56,D7数据库!C:G,3,0)</f>
        <v>#N/A</v>
      </c>
      <c r="K56" s="19" t="e">
        <f t="shared" si="3"/>
        <v>#VALUE!</v>
      </c>
      <c r="L56" s="18" t="e">
        <f>VLOOKUP(F56,D7数据库!C:G,4,0)</f>
        <v>#N/A</v>
      </c>
      <c r="M56" s="18" t="e">
        <f>VLOOKUP(F56,D7数据库!C:G,5,0)</f>
        <v>#N/A</v>
      </c>
      <c r="N56" s="18"/>
    </row>
    <row r="57" spans="1:14" x14ac:dyDescent="0.25">
      <c r="A57" s="22"/>
      <c r="B57" s="22"/>
      <c r="C57" s="22"/>
      <c r="D57" s="22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>VLOOKUP(F57,D7数据库!C:G,2,0)</f>
        <v>#N/A</v>
      </c>
      <c r="J57" s="18" t="e">
        <f>VLOOKUP(F57,D7数据库!C:G,3,0)</f>
        <v>#N/A</v>
      </c>
      <c r="K57" s="19" t="e">
        <f t="shared" si="3"/>
        <v>#VALUE!</v>
      </c>
      <c r="L57" s="18" t="e">
        <f>VLOOKUP(F57,D7数据库!C:G,4,0)</f>
        <v>#N/A</v>
      </c>
      <c r="M57" s="18" t="e">
        <f>VLOOKUP(F57,D7数据库!C:G,5,0)</f>
        <v>#N/A</v>
      </c>
      <c r="N57" s="18"/>
    </row>
    <row r="58" spans="1:14" x14ac:dyDescent="0.25">
      <c r="A58" s="22"/>
      <c r="B58" s="22"/>
      <c r="C58" s="22"/>
      <c r="D58" s="22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>VLOOKUP(F58,D7数据库!C:G,2,0)</f>
        <v>#N/A</v>
      </c>
      <c r="J58" s="18" t="e">
        <f>VLOOKUP(F58,D7数据库!C:G,3,0)</f>
        <v>#N/A</v>
      </c>
      <c r="K58" s="19" t="e">
        <f t="shared" si="3"/>
        <v>#VALUE!</v>
      </c>
      <c r="L58" s="18" t="e">
        <f>VLOOKUP(F58,D7数据库!C:G,4,0)</f>
        <v>#N/A</v>
      </c>
      <c r="M58" s="18" t="e">
        <f>VLOOKUP(F58,D7数据库!C:G,5,0)</f>
        <v>#N/A</v>
      </c>
      <c r="N58" s="18"/>
    </row>
    <row r="59" spans="1:14" x14ac:dyDescent="0.25">
      <c r="A59" s="22"/>
      <c r="B59" s="22"/>
      <c r="C59" s="22"/>
      <c r="D59" s="22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>VLOOKUP(F59,D7数据库!C:G,2,0)</f>
        <v>#N/A</v>
      </c>
      <c r="J59" s="18" t="e">
        <f>VLOOKUP(F59,D7数据库!C:G,3,0)</f>
        <v>#N/A</v>
      </c>
      <c r="K59" s="19" t="e">
        <f t="shared" si="3"/>
        <v>#VALUE!</v>
      </c>
      <c r="L59" s="18" t="e">
        <f>VLOOKUP(F59,D7数据库!C:G,4,0)</f>
        <v>#N/A</v>
      </c>
      <c r="M59" s="18" t="e">
        <f>VLOOKUP(F59,D7数据库!C:G,5,0)</f>
        <v>#N/A</v>
      </c>
      <c r="N59" s="18"/>
    </row>
    <row r="60" spans="1:14" x14ac:dyDescent="0.25">
      <c r="A60" s="22"/>
      <c r="B60" s="22"/>
      <c r="C60" s="22"/>
      <c r="D60" s="22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>VLOOKUP(F60,D7数据库!C:G,2,0)</f>
        <v>#N/A</v>
      </c>
      <c r="J60" s="18" t="e">
        <f>VLOOKUP(F60,D7数据库!C:G,3,0)</f>
        <v>#N/A</v>
      </c>
      <c r="K60" s="19" t="e">
        <f t="shared" si="3"/>
        <v>#VALUE!</v>
      </c>
      <c r="L60" s="18" t="e">
        <f>VLOOKUP(F60,D7数据库!C:G,4,0)</f>
        <v>#N/A</v>
      </c>
      <c r="M60" s="18" t="e">
        <f>VLOOKUP(F60,D7数据库!C:G,5,0)</f>
        <v>#N/A</v>
      </c>
      <c r="N60" s="18"/>
    </row>
    <row r="61" spans="1:14" x14ac:dyDescent="0.25">
      <c r="A61" s="22"/>
      <c r="B61" s="22"/>
      <c r="C61" s="22"/>
      <c r="D61" s="22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>VLOOKUP(F61,D7数据库!C:G,2,0)</f>
        <v>#N/A</v>
      </c>
      <c r="J61" s="18" t="e">
        <f>VLOOKUP(F61,D7数据库!C:G,3,0)</f>
        <v>#N/A</v>
      </c>
      <c r="K61" s="19" t="e">
        <f t="shared" si="3"/>
        <v>#VALUE!</v>
      </c>
      <c r="L61" s="18" t="e">
        <f>VLOOKUP(F61,D7数据库!C:G,4,0)</f>
        <v>#N/A</v>
      </c>
      <c r="M61" s="18" t="e">
        <f>VLOOKUP(F61,D7数据库!C:G,5,0)</f>
        <v>#N/A</v>
      </c>
      <c r="N61" s="18"/>
    </row>
    <row r="62" spans="1:14" x14ac:dyDescent="0.25">
      <c r="A62" s="22"/>
      <c r="B62" s="22"/>
      <c r="C62" s="22"/>
      <c r="D62" s="22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>VLOOKUP(F62,D7数据库!C:G,2,0)</f>
        <v>#N/A</v>
      </c>
      <c r="J62" s="18" t="e">
        <f>VLOOKUP(F62,D7数据库!C:G,3,0)</f>
        <v>#N/A</v>
      </c>
      <c r="K62" s="19" t="e">
        <f t="shared" si="3"/>
        <v>#VALUE!</v>
      </c>
      <c r="L62" s="18" t="e">
        <f>VLOOKUP(F62,D7数据库!C:G,4,0)</f>
        <v>#N/A</v>
      </c>
      <c r="M62" s="18" t="e">
        <f>VLOOKUP(F62,D7数据库!C:G,5,0)</f>
        <v>#N/A</v>
      </c>
      <c r="N62" s="18"/>
    </row>
    <row r="63" spans="1:14" x14ac:dyDescent="0.25">
      <c r="A63" s="22"/>
      <c r="B63" s="22"/>
      <c r="C63" s="22"/>
      <c r="D63" s="22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>VLOOKUP(F63,D7数据库!C:G,2,0)</f>
        <v>#N/A</v>
      </c>
      <c r="J63" s="18" t="e">
        <f>VLOOKUP(F63,D7数据库!C:G,3,0)</f>
        <v>#N/A</v>
      </c>
      <c r="K63" s="19" t="e">
        <f t="shared" si="3"/>
        <v>#VALUE!</v>
      </c>
      <c r="L63" s="18" t="e">
        <f>VLOOKUP(F63,D7数据库!C:G,4,0)</f>
        <v>#N/A</v>
      </c>
      <c r="M63" s="18" t="e">
        <f>VLOOKUP(F63,D7数据库!C:G,5,0)</f>
        <v>#N/A</v>
      </c>
      <c r="N63" s="18"/>
    </row>
    <row r="64" spans="1:14" x14ac:dyDescent="0.25">
      <c r="A64" s="22"/>
      <c r="B64" s="22"/>
      <c r="C64" s="22"/>
      <c r="D64" s="22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>VLOOKUP(F64,D7数据库!C:G,2,0)</f>
        <v>#N/A</v>
      </c>
      <c r="J64" s="18" t="e">
        <f>VLOOKUP(F64,D7数据库!C:G,3,0)</f>
        <v>#N/A</v>
      </c>
      <c r="K64" s="19" t="e">
        <f t="shared" si="3"/>
        <v>#VALUE!</v>
      </c>
      <c r="L64" s="18" t="e">
        <f>VLOOKUP(F64,D7数据库!C:G,4,0)</f>
        <v>#N/A</v>
      </c>
      <c r="M64" s="18" t="e">
        <f>VLOOKUP(F64,D7数据库!C:G,5,0)</f>
        <v>#N/A</v>
      </c>
      <c r="N64" s="18"/>
    </row>
    <row r="65" spans="1:14" x14ac:dyDescent="0.25">
      <c r="A65" s="22"/>
      <c r="B65" s="22"/>
      <c r="C65" s="22"/>
      <c r="D65" s="22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>VLOOKUP(F65,D7数据库!C:G,2,0)</f>
        <v>#N/A</v>
      </c>
      <c r="J65" s="18" t="e">
        <f>VLOOKUP(F65,D7数据库!C:G,3,0)</f>
        <v>#N/A</v>
      </c>
      <c r="K65" s="19" t="e">
        <f t="shared" si="3"/>
        <v>#VALUE!</v>
      </c>
      <c r="L65" s="18" t="e">
        <f>VLOOKUP(F65,D7数据库!C:G,4,0)</f>
        <v>#N/A</v>
      </c>
      <c r="M65" s="18" t="e">
        <f>VLOOKUP(F65,D7数据库!C:G,5,0)</f>
        <v>#N/A</v>
      </c>
      <c r="N65" s="18"/>
    </row>
    <row r="66" spans="1:14" x14ac:dyDescent="0.25">
      <c r="A66" s="22"/>
      <c r="B66" s="22"/>
      <c r="C66" s="22"/>
      <c r="D66" s="22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>VLOOKUP(F66,D7数据库!C:G,2,0)</f>
        <v>#N/A</v>
      </c>
      <c r="J66" s="18" t="e">
        <f>VLOOKUP(F66,D7数据库!C:G,3,0)</f>
        <v>#N/A</v>
      </c>
      <c r="K66" s="19" t="e">
        <f t="shared" si="3"/>
        <v>#VALUE!</v>
      </c>
      <c r="L66" s="18" t="e">
        <f>VLOOKUP(F66,D7数据库!C:G,4,0)</f>
        <v>#N/A</v>
      </c>
      <c r="M66" s="18" t="e">
        <f>VLOOKUP(F66,D7数据库!C:G,5,0)</f>
        <v>#N/A</v>
      </c>
      <c r="N66" s="18"/>
    </row>
    <row r="67" spans="1:14" x14ac:dyDescent="0.25">
      <c r="A67" s="22"/>
      <c r="B67" s="22"/>
      <c r="C67" s="22"/>
      <c r="D67" s="22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>VLOOKUP(F67,D7数据库!C:G,2,0)</f>
        <v>#N/A</v>
      </c>
      <c r="J67" s="18" t="e">
        <f>VLOOKUP(F67,D7数据库!C:G,3,0)</f>
        <v>#N/A</v>
      </c>
      <c r="K67" s="19" t="e">
        <f t="shared" ref="K67:K100" si="8">(G67+H67)/1000*C67</f>
        <v>#VALUE!</v>
      </c>
      <c r="L67" s="18" t="e">
        <f>VLOOKUP(F67,D7数据库!C:G,4,0)</f>
        <v>#N/A</v>
      </c>
      <c r="M67" s="18" t="e">
        <f>VLOOKUP(F67,D7数据库!C:G,5,0)</f>
        <v>#N/A</v>
      </c>
      <c r="N67" s="18"/>
    </row>
    <row r="68" spans="1:14" x14ac:dyDescent="0.25">
      <c r="A68" s="22"/>
      <c r="B68" s="22"/>
      <c r="C68" s="22"/>
      <c r="D68" s="22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>VLOOKUP(F68,D7数据库!C:G,2,0)</f>
        <v>#N/A</v>
      </c>
      <c r="J68" s="18" t="e">
        <f>VLOOKUP(F68,D7数据库!C:G,3,0)</f>
        <v>#N/A</v>
      </c>
      <c r="K68" s="19" t="e">
        <f t="shared" si="8"/>
        <v>#VALUE!</v>
      </c>
      <c r="L68" s="18" t="e">
        <f>VLOOKUP(F68,D7数据库!C:G,4,0)</f>
        <v>#N/A</v>
      </c>
      <c r="M68" s="18" t="e">
        <f>VLOOKUP(F68,D7数据库!C:G,5,0)</f>
        <v>#N/A</v>
      </c>
      <c r="N68" s="18"/>
    </row>
    <row r="69" spans="1:14" x14ac:dyDescent="0.25">
      <c r="A69" s="22"/>
      <c r="B69" s="22"/>
      <c r="C69" s="22"/>
      <c r="D69" s="22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>VLOOKUP(F69,D7数据库!C:G,2,0)</f>
        <v>#N/A</v>
      </c>
      <c r="J69" s="18" t="e">
        <f>VLOOKUP(F69,D7数据库!C:G,3,0)</f>
        <v>#N/A</v>
      </c>
      <c r="K69" s="19" t="e">
        <f t="shared" si="8"/>
        <v>#VALUE!</v>
      </c>
      <c r="L69" s="18" t="e">
        <f>VLOOKUP(F69,D7数据库!C:G,4,0)</f>
        <v>#N/A</v>
      </c>
      <c r="M69" s="18" t="e">
        <f>VLOOKUP(F69,D7数据库!C:G,5,0)</f>
        <v>#N/A</v>
      </c>
      <c r="N69" s="18"/>
    </row>
    <row r="70" spans="1:14" x14ac:dyDescent="0.25">
      <c r="A70" s="22"/>
      <c r="B70" s="22"/>
      <c r="C70" s="22"/>
      <c r="D70" s="22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>VLOOKUP(F70,D7数据库!C:G,2,0)</f>
        <v>#N/A</v>
      </c>
      <c r="J70" s="18" t="e">
        <f>VLOOKUP(F70,D7数据库!C:G,3,0)</f>
        <v>#N/A</v>
      </c>
      <c r="K70" s="19" t="e">
        <f t="shared" si="8"/>
        <v>#VALUE!</v>
      </c>
      <c r="L70" s="18" t="e">
        <f>VLOOKUP(F70,D7数据库!C:G,4,0)</f>
        <v>#N/A</v>
      </c>
      <c r="M70" s="18" t="e">
        <f>VLOOKUP(F70,D7数据库!C:G,5,0)</f>
        <v>#N/A</v>
      </c>
      <c r="N70" s="18"/>
    </row>
    <row r="71" spans="1:14" x14ac:dyDescent="0.25">
      <c r="A71" s="22"/>
      <c r="B71" s="22"/>
      <c r="C71" s="22"/>
      <c r="D71" s="22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>VLOOKUP(F71,D7数据库!C:G,2,0)</f>
        <v>#N/A</v>
      </c>
      <c r="J71" s="18" t="e">
        <f>VLOOKUP(F71,D7数据库!C:G,3,0)</f>
        <v>#N/A</v>
      </c>
      <c r="K71" s="19" t="e">
        <f t="shared" si="8"/>
        <v>#VALUE!</v>
      </c>
      <c r="L71" s="18" t="e">
        <f>VLOOKUP(F71,D7数据库!C:G,4,0)</f>
        <v>#N/A</v>
      </c>
      <c r="M71" s="18" t="e">
        <f>VLOOKUP(F71,D7数据库!C:G,5,0)</f>
        <v>#N/A</v>
      </c>
      <c r="N71" s="18"/>
    </row>
    <row r="72" spans="1:14" x14ac:dyDescent="0.25">
      <c r="A72" s="22"/>
      <c r="B72" s="22"/>
      <c r="C72" s="22"/>
      <c r="D72" s="22"/>
      <c r="E72" s="18" t="e">
        <f t="shared" si="4"/>
        <v>#VALUE!</v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>VLOOKUP(F72,D7数据库!C:G,2,0)</f>
        <v>#N/A</v>
      </c>
      <c r="J72" s="18" t="e">
        <f>VLOOKUP(F72,D7数据库!C:G,3,0)</f>
        <v>#N/A</v>
      </c>
      <c r="K72" s="19" t="e">
        <f t="shared" si="8"/>
        <v>#VALUE!</v>
      </c>
      <c r="L72" s="18" t="e">
        <f>VLOOKUP(F72,D7数据库!C:G,4,0)</f>
        <v>#N/A</v>
      </c>
      <c r="M72" s="18" t="e">
        <f>VLOOKUP(F72,D7数据库!C:G,5,0)</f>
        <v>#N/A</v>
      </c>
      <c r="N72" s="18"/>
    </row>
    <row r="73" spans="1:14" x14ac:dyDescent="0.25">
      <c r="A73" s="22"/>
      <c r="B73" s="22"/>
      <c r="C73" s="22"/>
      <c r="D73" s="22"/>
      <c r="E73" s="18" t="e">
        <f t="shared" si="4"/>
        <v>#VALUE!</v>
      </c>
      <c r="F73" s="18" t="str">
        <f t="shared" si="5"/>
        <v/>
      </c>
      <c r="G73" s="18" t="e">
        <f t="shared" si="6"/>
        <v>#VALUE!</v>
      </c>
      <c r="H73" s="18" t="e">
        <f t="shared" si="7"/>
        <v>#VALUE!</v>
      </c>
      <c r="I73" s="18" t="e">
        <f>VLOOKUP(F73,D7数据库!C:G,2,0)</f>
        <v>#N/A</v>
      </c>
      <c r="J73" s="18" t="e">
        <f>VLOOKUP(F73,D7数据库!C:G,3,0)</f>
        <v>#N/A</v>
      </c>
      <c r="K73" s="19" t="e">
        <f t="shared" si="8"/>
        <v>#VALUE!</v>
      </c>
      <c r="L73" s="18" t="e">
        <f>VLOOKUP(F73,D7数据库!C:G,4,0)</f>
        <v>#N/A</v>
      </c>
      <c r="M73" s="18" t="e">
        <f>VLOOKUP(F73,D7数据库!C:G,5,0)</f>
        <v>#N/A</v>
      </c>
      <c r="N73" s="18"/>
    </row>
    <row r="74" spans="1:14" x14ac:dyDescent="0.25">
      <c r="A74" s="22"/>
      <c r="B74" s="22"/>
      <c r="C74" s="22"/>
      <c r="D74" s="22"/>
      <c r="E74" s="18" t="e">
        <f t="shared" ref="E74:E100" si="9">VALUE(TRIM(MID(SUBSTITUTE($B74,"-",REPT(" ",99)),COLUMN(B74)*99-98,99)))</f>
        <v>#VALUE!</v>
      </c>
      <c r="F74" s="18" t="str">
        <f t="shared" ref="F74:F100" si="10">TRIM(MID(SUBSTITUTE($B74,"-",REPT(" ",99)),COLUMN(C74)*99-98,99))</f>
        <v/>
      </c>
      <c r="G74" s="18" t="e">
        <f t="shared" ref="G74:G100" si="11">VALUE(TRIM(MID(SUBSTITUTE($B74,"-",REPT(" ",99)),COLUMN(D74)*99-98,99)))</f>
        <v>#VALUE!</v>
      </c>
      <c r="H74" s="18" t="e">
        <f t="shared" ref="H74:H100" si="12">VALUE(TRIM(MID(SUBSTITUTE($B74,"-",REPT(" ",99)),COLUMN(E74)*99-98,99)))</f>
        <v>#VALUE!</v>
      </c>
      <c r="I74" s="18" t="e">
        <f>VLOOKUP(F74,D7数据库!C:G,2,0)</f>
        <v>#N/A</v>
      </c>
      <c r="J74" s="18" t="e">
        <f>VLOOKUP(F74,D7数据库!C:G,3,0)</f>
        <v>#N/A</v>
      </c>
      <c r="K74" s="19" t="e">
        <f t="shared" si="8"/>
        <v>#VALUE!</v>
      </c>
      <c r="L74" s="18" t="e">
        <f>VLOOKUP(F74,D7数据库!C:G,4,0)</f>
        <v>#N/A</v>
      </c>
      <c r="M74" s="18" t="e">
        <f>VLOOKUP(F74,D7数据库!C:G,5,0)</f>
        <v>#N/A</v>
      </c>
      <c r="N74" s="18"/>
    </row>
    <row r="75" spans="1:14" x14ac:dyDescent="0.25">
      <c r="A75" s="22"/>
      <c r="B75" s="22"/>
      <c r="C75" s="22"/>
      <c r="D75" s="22"/>
      <c r="E75" s="18" t="e">
        <f t="shared" si="9"/>
        <v>#VALUE!</v>
      </c>
      <c r="F75" s="18" t="str">
        <f t="shared" si="10"/>
        <v/>
      </c>
      <c r="G75" s="18" t="e">
        <f t="shared" si="11"/>
        <v>#VALUE!</v>
      </c>
      <c r="H75" s="18" t="e">
        <f t="shared" si="12"/>
        <v>#VALUE!</v>
      </c>
      <c r="I75" s="18" t="e">
        <f>VLOOKUP(F75,D7数据库!C:G,2,0)</f>
        <v>#N/A</v>
      </c>
      <c r="J75" s="18" t="e">
        <f>VLOOKUP(F75,D7数据库!C:G,3,0)</f>
        <v>#N/A</v>
      </c>
      <c r="K75" s="19" t="e">
        <f t="shared" si="8"/>
        <v>#VALUE!</v>
      </c>
      <c r="L75" s="18" t="e">
        <f>VLOOKUP(F75,D7数据库!C:G,4,0)</f>
        <v>#N/A</v>
      </c>
      <c r="M75" s="18" t="e">
        <f>VLOOKUP(F75,D7数据库!C:G,5,0)</f>
        <v>#N/A</v>
      </c>
      <c r="N75" s="18"/>
    </row>
    <row r="76" spans="1:14" x14ac:dyDescent="0.25">
      <c r="A76" s="22"/>
      <c r="B76" s="22"/>
      <c r="C76" s="22"/>
      <c r="D76" s="22"/>
      <c r="E76" s="18" t="e">
        <f t="shared" si="9"/>
        <v>#VALUE!</v>
      </c>
      <c r="F76" s="18" t="str">
        <f t="shared" si="10"/>
        <v/>
      </c>
      <c r="G76" s="18" t="e">
        <f t="shared" si="11"/>
        <v>#VALUE!</v>
      </c>
      <c r="H76" s="18" t="e">
        <f t="shared" si="12"/>
        <v>#VALUE!</v>
      </c>
      <c r="I76" s="18" t="e">
        <f>VLOOKUP(F76,D7数据库!C:G,2,0)</f>
        <v>#N/A</v>
      </c>
      <c r="J76" s="18" t="e">
        <f>VLOOKUP(F76,D7数据库!C:G,3,0)</f>
        <v>#N/A</v>
      </c>
      <c r="K76" s="19" t="e">
        <f t="shared" si="8"/>
        <v>#VALUE!</v>
      </c>
      <c r="L76" s="18" t="e">
        <f>VLOOKUP(F76,D7数据库!C:G,4,0)</f>
        <v>#N/A</v>
      </c>
      <c r="M76" s="18" t="e">
        <f>VLOOKUP(F76,D7数据库!C:G,5,0)</f>
        <v>#N/A</v>
      </c>
      <c r="N76" s="18"/>
    </row>
    <row r="77" spans="1:14" x14ac:dyDescent="0.25">
      <c r="A77" s="22"/>
      <c r="B77" s="22"/>
      <c r="C77" s="22"/>
      <c r="D77" s="22"/>
      <c r="E77" s="18" t="e">
        <f t="shared" si="9"/>
        <v>#VALUE!</v>
      </c>
      <c r="F77" s="18" t="str">
        <f t="shared" si="10"/>
        <v/>
      </c>
      <c r="G77" s="18" t="e">
        <f t="shared" si="11"/>
        <v>#VALUE!</v>
      </c>
      <c r="H77" s="18" t="e">
        <f t="shared" si="12"/>
        <v>#VALUE!</v>
      </c>
      <c r="I77" s="18" t="e">
        <f>VLOOKUP(F77,D7数据库!C:G,2,0)</f>
        <v>#N/A</v>
      </c>
      <c r="J77" s="18" t="e">
        <f>VLOOKUP(F77,D7数据库!C:G,3,0)</f>
        <v>#N/A</v>
      </c>
      <c r="K77" s="19" t="e">
        <f t="shared" si="8"/>
        <v>#VALUE!</v>
      </c>
      <c r="L77" s="18" t="e">
        <f>VLOOKUP(F77,D7数据库!C:G,4,0)</f>
        <v>#N/A</v>
      </c>
      <c r="M77" s="18" t="e">
        <f>VLOOKUP(F77,D7数据库!C:G,5,0)</f>
        <v>#N/A</v>
      </c>
      <c r="N77" s="18"/>
    </row>
    <row r="78" spans="1:14" x14ac:dyDescent="0.25">
      <c r="A78" s="22"/>
      <c r="B78" s="22"/>
      <c r="C78" s="22"/>
      <c r="D78" s="22"/>
      <c r="E78" s="18" t="e">
        <f t="shared" si="9"/>
        <v>#VALUE!</v>
      </c>
      <c r="F78" s="18" t="str">
        <f t="shared" si="10"/>
        <v/>
      </c>
      <c r="G78" s="18" t="e">
        <f t="shared" si="11"/>
        <v>#VALUE!</v>
      </c>
      <c r="H78" s="18" t="e">
        <f t="shared" si="12"/>
        <v>#VALUE!</v>
      </c>
      <c r="I78" s="18" t="e">
        <f>VLOOKUP(F78,D7数据库!C:G,2,0)</f>
        <v>#N/A</v>
      </c>
      <c r="J78" s="18" t="e">
        <f>VLOOKUP(F78,D7数据库!C:G,3,0)</f>
        <v>#N/A</v>
      </c>
      <c r="K78" s="19" t="e">
        <f t="shared" si="8"/>
        <v>#VALUE!</v>
      </c>
      <c r="L78" s="18" t="e">
        <f>VLOOKUP(F78,D7数据库!C:G,4,0)</f>
        <v>#N/A</v>
      </c>
      <c r="M78" s="18" t="e">
        <f>VLOOKUP(F78,D7数据库!C:G,5,0)</f>
        <v>#N/A</v>
      </c>
      <c r="N78" s="18"/>
    </row>
    <row r="79" spans="1:14" x14ac:dyDescent="0.25">
      <c r="A79" s="22"/>
      <c r="B79" s="22"/>
      <c r="C79" s="22"/>
      <c r="D79" s="22"/>
      <c r="E79" s="18" t="e">
        <f t="shared" si="9"/>
        <v>#VALUE!</v>
      </c>
      <c r="F79" s="18" t="str">
        <f t="shared" si="10"/>
        <v/>
      </c>
      <c r="G79" s="18" t="e">
        <f t="shared" si="11"/>
        <v>#VALUE!</v>
      </c>
      <c r="H79" s="18" t="e">
        <f t="shared" si="12"/>
        <v>#VALUE!</v>
      </c>
      <c r="I79" s="18" t="e">
        <f>VLOOKUP(F79,D7数据库!C:G,2,0)</f>
        <v>#N/A</v>
      </c>
      <c r="J79" s="18" t="e">
        <f>VLOOKUP(F79,D7数据库!C:G,3,0)</f>
        <v>#N/A</v>
      </c>
      <c r="K79" s="19" t="e">
        <f t="shared" si="8"/>
        <v>#VALUE!</v>
      </c>
      <c r="L79" s="18" t="e">
        <f>VLOOKUP(F79,D7数据库!C:G,4,0)</f>
        <v>#N/A</v>
      </c>
      <c r="M79" s="18" t="e">
        <f>VLOOKUP(F79,D7数据库!C:G,5,0)</f>
        <v>#N/A</v>
      </c>
      <c r="N79" s="18"/>
    </row>
    <row r="80" spans="1:14" x14ac:dyDescent="0.25">
      <c r="A80" s="22"/>
      <c r="B80" s="22"/>
      <c r="C80" s="22"/>
      <c r="D80" s="22"/>
      <c r="E80" s="18" t="e">
        <f t="shared" si="9"/>
        <v>#VALUE!</v>
      </c>
      <c r="F80" s="18" t="str">
        <f t="shared" si="10"/>
        <v/>
      </c>
      <c r="G80" s="18" t="e">
        <f t="shared" si="11"/>
        <v>#VALUE!</v>
      </c>
      <c r="H80" s="18" t="e">
        <f t="shared" si="12"/>
        <v>#VALUE!</v>
      </c>
      <c r="I80" s="18" t="e">
        <f>VLOOKUP(F80,D7数据库!C:G,2,0)</f>
        <v>#N/A</v>
      </c>
      <c r="J80" s="18" t="e">
        <f>VLOOKUP(F80,D7数据库!C:G,3,0)</f>
        <v>#N/A</v>
      </c>
      <c r="K80" s="19" t="e">
        <f t="shared" si="8"/>
        <v>#VALUE!</v>
      </c>
      <c r="L80" s="18" t="e">
        <f>VLOOKUP(F80,D7数据库!C:G,4,0)</f>
        <v>#N/A</v>
      </c>
      <c r="M80" s="18" t="e">
        <f>VLOOKUP(F80,D7数据库!C:G,5,0)</f>
        <v>#N/A</v>
      </c>
      <c r="N80" s="18"/>
    </row>
    <row r="81" spans="1:14" x14ac:dyDescent="0.25">
      <c r="A81" s="22"/>
      <c r="B81" s="22"/>
      <c r="C81" s="22"/>
      <c r="D81" s="22"/>
      <c r="E81" s="18" t="e">
        <f t="shared" si="9"/>
        <v>#VALUE!</v>
      </c>
      <c r="F81" s="18" t="str">
        <f t="shared" si="10"/>
        <v/>
      </c>
      <c r="G81" s="18" t="e">
        <f t="shared" si="11"/>
        <v>#VALUE!</v>
      </c>
      <c r="H81" s="18" t="e">
        <f t="shared" si="12"/>
        <v>#VALUE!</v>
      </c>
      <c r="I81" s="18" t="e">
        <f>VLOOKUP(F81,D7数据库!C:G,2,0)</f>
        <v>#N/A</v>
      </c>
      <c r="J81" s="18" t="e">
        <f>VLOOKUP(F81,D7数据库!C:G,3,0)</f>
        <v>#N/A</v>
      </c>
      <c r="K81" s="19" t="e">
        <f t="shared" si="8"/>
        <v>#VALUE!</v>
      </c>
      <c r="L81" s="18" t="e">
        <f>VLOOKUP(F81,D7数据库!C:G,4,0)</f>
        <v>#N/A</v>
      </c>
      <c r="M81" s="18" t="e">
        <f>VLOOKUP(F81,D7数据库!C:G,5,0)</f>
        <v>#N/A</v>
      </c>
      <c r="N81" s="18"/>
    </row>
    <row r="82" spans="1:14" x14ac:dyDescent="0.25">
      <c r="A82" s="22"/>
      <c r="B82" s="22"/>
      <c r="C82" s="22"/>
      <c r="D82" s="22"/>
      <c r="E82" s="18" t="e">
        <f t="shared" si="9"/>
        <v>#VALUE!</v>
      </c>
      <c r="F82" s="18" t="str">
        <f t="shared" si="10"/>
        <v/>
      </c>
      <c r="G82" s="18" t="e">
        <f t="shared" si="11"/>
        <v>#VALUE!</v>
      </c>
      <c r="H82" s="18" t="e">
        <f t="shared" si="12"/>
        <v>#VALUE!</v>
      </c>
      <c r="I82" s="18" t="e">
        <f>VLOOKUP(F82,D7数据库!C:G,2,0)</f>
        <v>#N/A</v>
      </c>
      <c r="J82" s="18" t="e">
        <f>VLOOKUP(F82,D7数据库!C:G,3,0)</f>
        <v>#N/A</v>
      </c>
      <c r="K82" s="19" t="e">
        <f t="shared" si="8"/>
        <v>#VALUE!</v>
      </c>
      <c r="L82" s="18" t="e">
        <f>VLOOKUP(F82,D7数据库!C:G,4,0)</f>
        <v>#N/A</v>
      </c>
      <c r="M82" s="18" t="e">
        <f>VLOOKUP(F82,D7数据库!C:G,5,0)</f>
        <v>#N/A</v>
      </c>
      <c r="N82" s="18"/>
    </row>
    <row r="83" spans="1:14" x14ac:dyDescent="0.25">
      <c r="A83" s="22"/>
      <c r="B83" s="22"/>
      <c r="C83" s="22"/>
      <c r="D83" s="22"/>
      <c r="E83" s="18" t="e">
        <f t="shared" si="9"/>
        <v>#VALUE!</v>
      </c>
      <c r="F83" s="18" t="str">
        <f t="shared" si="10"/>
        <v/>
      </c>
      <c r="G83" s="18" t="e">
        <f t="shared" si="11"/>
        <v>#VALUE!</v>
      </c>
      <c r="H83" s="18" t="e">
        <f t="shared" si="12"/>
        <v>#VALUE!</v>
      </c>
      <c r="I83" s="18" t="e">
        <f>VLOOKUP(F83,D7数据库!C:G,2,0)</f>
        <v>#N/A</v>
      </c>
      <c r="J83" s="18" t="e">
        <f>VLOOKUP(F83,D7数据库!C:G,3,0)</f>
        <v>#N/A</v>
      </c>
      <c r="K83" s="19" t="e">
        <f t="shared" si="8"/>
        <v>#VALUE!</v>
      </c>
      <c r="L83" s="18" t="e">
        <f>VLOOKUP(F83,D7数据库!C:G,4,0)</f>
        <v>#N/A</v>
      </c>
      <c r="M83" s="18" t="e">
        <f>VLOOKUP(F83,D7数据库!C:G,5,0)</f>
        <v>#N/A</v>
      </c>
      <c r="N83" s="18"/>
    </row>
    <row r="84" spans="1:14" x14ac:dyDescent="0.25">
      <c r="A84" s="22"/>
      <c r="B84" s="22"/>
      <c r="C84" s="22"/>
      <c r="D84" s="22"/>
      <c r="E84" s="18" t="e">
        <f t="shared" si="9"/>
        <v>#VALUE!</v>
      </c>
      <c r="F84" s="18" t="str">
        <f t="shared" si="10"/>
        <v/>
      </c>
      <c r="G84" s="18" t="e">
        <f t="shared" si="11"/>
        <v>#VALUE!</v>
      </c>
      <c r="H84" s="18" t="e">
        <f t="shared" si="12"/>
        <v>#VALUE!</v>
      </c>
      <c r="I84" s="18" t="e">
        <f>VLOOKUP(F84,D7数据库!C:G,2,0)</f>
        <v>#N/A</v>
      </c>
      <c r="J84" s="18" t="e">
        <f>VLOOKUP(F84,D7数据库!C:G,3,0)</f>
        <v>#N/A</v>
      </c>
      <c r="K84" s="19" t="e">
        <f t="shared" si="8"/>
        <v>#VALUE!</v>
      </c>
      <c r="L84" s="18" t="e">
        <f>VLOOKUP(F84,D7数据库!C:G,4,0)</f>
        <v>#N/A</v>
      </c>
      <c r="M84" s="18" t="e">
        <f>VLOOKUP(F84,D7数据库!C:G,5,0)</f>
        <v>#N/A</v>
      </c>
      <c r="N84" s="18"/>
    </row>
    <row r="85" spans="1:14" x14ac:dyDescent="0.25">
      <c r="A85" s="22"/>
      <c r="B85" s="22"/>
      <c r="C85" s="22"/>
      <c r="D85" s="22"/>
      <c r="E85" s="18" t="e">
        <f t="shared" si="9"/>
        <v>#VALUE!</v>
      </c>
      <c r="F85" s="18" t="str">
        <f t="shared" si="10"/>
        <v/>
      </c>
      <c r="G85" s="18" t="e">
        <f t="shared" si="11"/>
        <v>#VALUE!</v>
      </c>
      <c r="H85" s="18" t="e">
        <f t="shared" si="12"/>
        <v>#VALUE!</v>
      </c>
      <c r="I85" s="18" t="e">
        <f>VLOOKUP(F85,D7数据库!C:G,2,0)</f>
        <v>#N/A</v>
      </c>
      <c r="J85" s="18" t="e">
        <f>VLOOKUP(F85,D7数据库!C:G,3,0)</f>
        <v>#N/A</v>
      </c>
      <c r="K85" s="19" t="e">
        <f t="shared" si="8"/>
        <v>#VALUE!</v>
      </c>
      <c r="L85" s="18" t="e">
        <f>VLOOKUP(F85,D7数据库!C:G,4,0)</f>
        <v>#N/A</v>
      </c>
      <c r="M85" s="18" t="e">
        <f>VLOOKUP(F85,D7数据库!C:G,5,0)</f>
        <v>#N/A</v>
      </c>
      <c r="N85" s="18"/>
    </row>
    <row r="86" spans="1:14" x14ac:dyDescent="0.25">
      <c r="A86" s="22"/>
      <c r="B86" s="22"/>
      <c r="C86" s="22"/>
      <c r="D86" s="22"/>
      <c r="E86" s="18" t="e">
        <f t="shared" si="9"/>
        <v>#VALUE!</v>
      </c>
      <c r="F86" s="18" t="str">
        <f t="shared" si="10"/>
        <v/>
      </c>
      <c r="G86" s="18" t="e">
        <f t="shared" si="11"/>
        <v>#VALUE!</v>
      </c>
      <c r="H86" s="18" t="e">
        <f t="shared" si="12"/>
        <v>#VALUE!</v>
      </c>
      <c r="I86" s="18" t="e">
        <f>VLOOKUP(F86,D7数据库!C:G,2,0)</f>
        <v>#N/A</v>
      </c>
      <c r="J86" s="18" t="e">
        <f>VLOOKUP(F86,D7数据库!C:G,3,0)</f>
        <v>#N/A</v>
      </c>
      <c r="K86" s="19" t="e">
        <f t="shared" si="8"/>
        <v>#VALUE!</v>
      </c>
      <c r="L86" s="18" t="e">
        <f>VLOOKUP(F86,D7数据库!C:G,4,0)</f>
        <v>#N/A</v>
      </c>
      <c r="M86" s="18" t="e">
        <f>VLOOKUP(F86,D7数据库!C:G,5,0)</f>
        <v>#N/A</v>
      </c>
      <c r="N86" s="18"/>
    </row>
    <row r="87" spans="1:14" x14ac:dyDescent="0.25">
      <c r="A87" s="22"/>
      <c r="B87" s="22"/>
      <c r="C87" s="22"/>
      <c r="D87" s="22"/>
      <c r="E87" s="18" t="e">
        <f t="shared" si="9"/>
        <v>#VALUE!</v>
      </c>
      <c r="F87" s="18" t="str">
        <f t="shared" si="10"/>
        <v/>
      </c>
      <c r="G87" s="18" t="e">
        <f t="shared" si="11"/>
        <v>#VALUE!</v>
      </c>
      <c r="H87" s="18" t="e">
        <f t="shared" si="12"/>
        <v>#VALUE!</v>
      </c>
      <c r="I87" s="18" t="e">
        <f>VLOOKUP(F87,D7数据库!C:G,2,0)</f>
        <v>#N/A</v>
      </c>
      <c r="J87" s="18" t="e">
        <f>VLOOKUP(F87,D7数据库!C:G,3,0)</f>
        <v>#N/A</v>
      </c>
      <c r="K87" s="19" t="e">
        <f t="shared" si="8"/>
        <v>#VALUE!</v>
      </c>
      <c r="L87" s="18" t="e">
        <f>VLOOKUP(F87,D7数据库!C:G,4,0)</f>
        <v>#N/A</v>
      </c>
      <c r="M87" s="18" t="e">
        <f>VLOOKUP(F87,D7数据库!C:G,5,0)</f>
        <v>#N/A</v>
      </c>
      <c r="N87" s="18"/>
    </row>
    <row r="88" spans="1:14" x14ac:dyDescent="0.25">
      <c r="A88" s="22"/>
      <c r="B88" s="22"/>
      <c r="C88" s="22"/>
      <c r="D88" s="22"/>
      <c r="E88" s="18" t="e">
        <f t="shared" si="9"/>
        <v>#VALUE!</v>
      </c>
      <c r="F88" s="18" t="str">
        <f t="shared" si="10"/>
        <v/>
      </c>
      <c r="G88" s="18" t="e">
        <f t="shared" si="11"/>
        <v>#VALUE!</v>
      </c>
      <c r="H88" s="18" t="e">
        <f t="shared" si="12"/>
        <v>#VALUE!</v>
      </c>
      <c r="I88" s="18" t="e">
        <f>VLOOKUP(F88,D7数据库!C:G,2,0)</f>
        <v>#N/A</v>
      </c>
      <c r="J88" s="18" t="e">
        <f>VLOOKUP(F88,D7数据库!C:G,3,0)</f>
        <v>#N/A</v>
      </c>
      <c r="K88" s="19" t="e">
        <f t="shared" si="8"/>
        <v>#VALUE!</v>
      </c>
      <c r="L88" s="18" t="e">
        <f>VLOOKUP(F88,D7数据库!C:G,4,0)</f>
        <v>#N/A</v>
      </c>
      <c r="M88" s="18" t="e">
        <f>VLOOKUP(F88,D7数据库!C:G,5,0)</f>
        <v>#N/A</v>
      </c>
      <c r="N88" s="18"/>
    </row>
    <row r="89" spans="1:14" x14ac:dyDescent="0.25">
      <c r="A89" s="22"/>
      <c r="B89" s="22"/>
      <c r="C89" s="22"/>
      <c r="D89" s="22"/>
      <c r="E89" s="18" t="e">
        <f t="shared" si="9"/>
        <v>#VALUE!</v>
      </c>
      <c r="F89" s="18" t="str">
        <f t="shared" si="10"/>
        <v/>
      </c>
      <c r="G89" s="18" t="e">
        <f t="shared" si="11"/>
        <v>#VALUE!</v>
      </c>
      <c r="H89" s="18" t="e">
        <f t="shared" si="12"/>
        <v>#VALUE!</v>
      </c>
      <c r="I89" s="18" t="e">
        <f>VLOOKUP(F89,D7数据库!C:G,2,0)</f>
        <v>#N/A</v>
      </c>
      <c r="J89" s="18" t="e">
        <f>VLOOKUP(F89,D7数据库!C:G,3,0)</f>
        <v>#N/A</v>
      </c>
      <c r="K89" s="19" t="e">
        <f t="shared" si="8"/>
        <v>#VALUE!</v>
      </c>
      <c r="L89" s="18" t="e">
        <f>VLOOKUP(F89,D7数据库!C:G,4,0)</f>
        <v>#N/A</v>
      </c>
      <c r="M89" s="18" t="e">
        <f>VLOOKUP(F89,D7数据库!C:G,5,0)</f>
        <v>#N/A</v>
      </c>
      <c r="N89" s="18"/>
    </row>
    <row r="90" spans="1:14" x14ac:dyDescent="0.25">
      <c r="A90" s="22"/>
      <c r="B90" s="22"/>
      <c r="C90" s="22"/>
      <c r="D90" s="22"/>
      <c r="E90" s="18" t="e">
        <f t="shared" si="9"/>
        <v>#VALUE!</v>
      </c>
      <c r="F90" s="18" t="str">
        <f t="shared" si="10"/>
        <v/>
      </c>
      <c r="G90" s="18" t="e">
        <f t="shared" si="11"/>
        <v>#VALUE!</v>
      </c>
      <c r="H90" s="18" t="e">
        <f t="shared" si="12"/>
        <v>#VALUE!</v>
      </c>
      <c r="I90" s="18" t="e">
        <f>VLOOKUP(F90,D7数据库!C:G,2,0)</f>
        <v>#N/A</v>
      </c>
      <c r="J90" s="18" t="e">
        <f>VLOOKUP(F90,D7数据库!C:G,3,0)</f>
        <v>#N/A</v>
      </c>
      <c r="K90" s="19" t="e">
        <f t="shared" si="8"/>
        <v>#VALUE!</v>
      </c>
      <c r="L90" s="18" t="e">
        <f>VLOOKUP(F90,D7数据库!C:G,4,0)</f>
        <v>#N/A</v>
      </c>
      <c r="M90" s="18" t="e">
        <f>VLOOKUP(F90,D7数据库!C:G,5,0)</f>
        <v>#N/A</v>
      </c>
      <c r="N90" s="18"/>
    </row>
    <row r="91" spans="1:14" x14ac:dyDescent="0.25">
      <c r="A91" s="22"/>
      <c r="B91" s="22"/>
      <c r="C91" s="22"/>
      <c r="D91" s="22"/>
      <c r="E91" s="18" t="e">
        <f t="shared" si="9"/>
        <v>#VALUE!</v>
      </c>
      <c r="F91" s="18" t="str">
        <f t="shared" si="10"/>
        <v/>
      </c>
      <c r="G91" s="18" t="e">
        <f t="shared" si="11"/>
        <v>#VALUE!</v>
      </c>
      <c r="H91" s="18" t="e">
        <f t="shared" si="12"/>
        <v>#VALUE!</v>
      </c>
      <c r="I91" s="18" t="e">
        <f>VLOOKUP(F91,D7数据库!C:G,2,0)</f>
        <v>#N/A</v>
      </c>
      <c r="J91" s="18" t="e">
        <f>VLOOKUP(F91,D7数据库!C:G,3,0)</f>
        <v>#N/A</v>
      </c>
      <c r="K91" s="19" t="e">
        <f t="shared" si="8"/>
        <v>#VALUE!</v>
      </c>
      <c r="L91" s="18" t="e">
        <f>VLOOKUP(F91,D7数据库!C:G,4,0)</f>
        <v>#N/A</v>
      </c>
      <c r="M91" s="18" t="e">
        <f>VLOOKUP(F91,D7数据库!C:G,5,0)</f>
        <v>#N/A</v>
      </c>
      <c r="N91" s="18"/>
    </row>
    <row r="92" spans="1:14" x14ac:dyDescent="0.25">
      <c r="A92" s="22"/>
      <c r="B92" s="22"/>
      <c r="C92" s="22"/>
      <c r="D92" s="22"/>
      <c r="E92" s="18" t="e">
        <f t="shared" si="9"/>
        <v>#VALUE!</v>
      </c>
      <c r="F92" s="18" t="str">
        <f t="shared" si="10"/>
        <v/>
      </c>
      <c r="G92" s="18" t="e">
        <f t="shared" si="11"/>
        <v>#VALUE!</v>
      </c>
      <c r="H92" s="18" t="e">
        <f t="shared" si="12"/>
        <v>#VALUE!</v>
      </c>
      <c r="I92" s="18" t="e">
        <f>VLOOKUP(F92,D7数据库!C:G,2,0)</f>
        <v>#N/A</v>
      </c>
      <c r="J92" s="18" t="e">
        <f>VLOOKUP(F92,D7数据库!C:G,3,0)</f>
        <v>#N/A</v>
      </c>
      <c r="K92" s="19" t="e">
        <f t="shared" si="8"/>
        <v>#VALUE!</v>
      </c>
      <c r="L92" s="18" t="e">
        <f>VLOOKUP(F92,D7数据库!C:G,4,0)</f>
        <v>#N/A</v>
      </c>
      <c r="M92" s="18" t="e">
        <f>VLOOKUP(F92,D7数据库!C:G,5,0)</f>
        <v>#N/A</v>
      </c>
      <c r="N92" s="18"/>
    </row>
    <row r="93" spans="1:14" x14ac:dyDescent="0.25">
      <c r="A93" s="22"/>
      <c r="B93" s="22"/>
      <c r="C93" s="22"/>
      <c r="D93" s="22"/>
      <c r="E93" s="18" t="e">
        <f t="shared" si="9"/>
        <v>#VALUE!</v>
      </c>
      <c r="F93" s="18" t="str">
        <f t="shared" si="10"/>
        <v/>
      </c>
      <c r="G93" s="18" t="e">
        <f t="shared" si="11"/>
        <v>#VALUE!</v>
      </c>
      <c r="H93" s="18" t="e">
        <f t="shared" si="12"/>
        <v>#VALUE!</v>
      </c>
      <c r="I93" s="18" t="e">
        <f>VLOOKUP(F93,D7数据库!C:G,2,0)</f>
        <v>#N/A</v>
      </c>
      <c r="J93" s="18" t="e">
        <f>VLOOKUP(F93,D7数据库!C:G,3,0)</f>
        <v>#N/A</v>
      </c>
      <c r="K93" s="19" t="e">
        <f t="shared" si="8"/>
        <v>#VALUE!</v>
      </c>
      <c r="L93" s="18" t="e">
        <f>VLOOKUP(F93,D7数据库!C:G,4,0)</f>
        <v>#N/A</v>
      </c>
      <c r="M93" s="18" t="e">
        <f>VLOOKUP(F93,D7数据库!C:G,5,0)</f>
        <v>#N/A</v>
      </c>
      <c r="N93" s="18"/>
    </row>
    <row r="94" spans="1:14" x14ac:dyDescent="0.25">
      <c r="A94" s="22"/>
      <c r="B94" s="22"/>
      <c r="C94" s="22"/>
      <c r="D94" s="22"/>
      <c r="E94" s="18" t="e">
        <f t="shared" si="9"/>
        <v>#VALUE!</v>
      </c>
      <c r="F94" s="18" t="str">
        <f t="shared" si="10"/>
        <v/>
      </c>
      <c r="G94" s="18" t="e">
        <f t="shared" si="11"/>
        <v>#VALUE!</v>
      </c>
      <c r="H94" s="18" t="e">
        <f t="shared" si="12"/>
        <v>#VALUE!</v>
      </c>
      <c r="I94" s="18" t="e">
        <f>VLOOKUP(F94,D7数据库!C:G,2,0)</f>
        <v>#N/A</v>
      </c>
      <c r="J94" s="18" t="e">
        <f>VLOOKUP(F94,D7数据库!C:G,3,0)</f>
        <v>#N/A</v>
      </c>
      <c r="K94" s="19" t="e">
        <f t="shared" si="8"/>
        <v>#VALUE!</v>
      </c>
      <c r="L94" s="18" t="e">
        <f>VLOOKUP(F94,D7数据库!C:G,4,0)</f>
        <v>#N/A</v>
      </c>
      <c r="M94" s="18" t="e">
        <f>VLOOKUP(F94,D7数据库!C:G,5,0)</f>
        <v>#N/A</v>
      </c>
      <c r="N94" s="18"/>
    </row>
    <row r="95" spans="1:14" x14ac:dyDescent="0.25">
      <c r="A95" s="22"/>
      <c r="B95" s="22"/>
      <c r="C95" s="22"/>
      <c r="D95" s="22"/>
      <c r="E95" s="18" t="e">
        <f t="shared" si="9"/>
        <v>#VALUE!</v>
      </c>
      <c r="F95" s="18" t="str">
        <f t="shared" si="10"/>
        <v/>
      </c>
      <c r="G95" s="18" t="e">
        <f t="shared" si="11"/>
        <v>#VALUE!</v>
      </c>
      <c r="H95" s="18" t="e">
        <f t="shared" si="12"/>
        <v>#VALUE!</v>
      </c>
      <c r="I95" s="18" t="e">
        <f>VLOOKUP(F95,D7数据库!C:G,2,0)</f>
        <v>#N/A</v>
      </c>
      <c r="J95" s="18" t="e">
        <f>VLOOKUP(F95,D7数据库!C:G,3,0)</f>
        <v>#N/A</v>
      </c>
      <c r="K95" s="19" t="e">
        <f t="shared" si="8"/>
        <v>#VALUE!</v>
      </c>
      <c r="L95" s="18" t="e">
        <f>VLOOKUP(F95,D7数据库!C:G,4,0)</f>
        <v>#N/A</v>
      </c>
      <c r="M95" s="18" t="e">
        <f>VLOOKUP(F95,D7数据库!C:G,5,0)</f>
        <v>#N/A</v>
      </c>
      <c r="N95" s="18"/>
    </row>
    <row r="96" spans="1:14" x14ac:dyDescent="0.25">
      <c r="A96" s="22"/>
      <c r="B96" s="22"/>
      <c r="C96" s="22"/>
      <c r="D96" s="22"/>
      <c r="E96" s="18" t="e">
        <f t="shared" si="9"/>
        <v>#VALUE!</v>
      </c>
      <c r="F96" s="18" t="str">
        <f t="shared" si="10"/>
        <v/>
      </c>
      <c r="G96" s="18" t="e">
        <f t="shared" si="11"/>
        <v>#VALUE!</v>
      </c>
      <c r="H96" s="18" t="e">
        <f t="shared" si="12"/>
        <v>#VALUE!</v>
      </c>
      <c r="I96" s="18" t="e">
        <f>VLOOKUP(F96,D7数据库!C:G,2,0)</f>
        <v>#N/A</v>
      </c>
      <c r="J96" s="18" t="e">
        <f>VLOOKUP(F96,D7数据库!C:G,3,0)</f>
        <v>#N/A</v>
      </c>
      <c r="K96" s="19" t="e">
        <f t="shared" si="8"/>
        <v>#VALUE!</v>
      </c>
      <c r="L96" s="18" t="e">
        <f>VLOOKUP(F96,D7数据库!C:G,4,0)</f>
        <v>#N/A</v>
      </c>
      <c r="M96" s="18" t="e">
        <f>VLOOKUP(F96,D7数据库!C:G,5,0)</f>
        <v>#N/A</v>
      </c>
      <c r="N96" s="18"/>
    </row>
    <row r="97" spans="1:14" x14ac:dyDescent="0.25">
      <c r="A97" s="22"/>
      <c r="B97" s="22"/>
      <c r="C97" s="22"/>
      <c r="D97" s="22"/>
      <c r="E97" s="18" t="e">
        <f t="shared" si="9"/>
        <v>#VALUE!</v>
      </c>
      <c r="F97" s="18" t="str">
        <f t="shared" si="10"/>
        <v/>
      </c>
      <c r="G97" s="18" t="e">
        <f t="shared" si="11"/>
        <v>#VALUE!</v>
      </c>
      <c r="H97" s="18" t="e">
        <f t="shared" si="12"/>
        <v>#VALUE!</v>
      </c>
      <c r="I97" s="18" t="e">
        <f>VLOOKUP(F97,D7数据库!C:G,2,0)</f>
        <v>#N/A</v>
      </c>
      <c r="J97" s="18" t="e">
        <f>VLOOKUP(F97,D7数据库!C:G,3,0)</f>
        <v>#N/A</v>
      </c>
      <c r="K97" s="19" t="e">
        <f t="shared" si="8"/>
        <v>#VALUE!</v>
      </c>
      <c r="L97" s="18" t="e">
        <f>VLOOKUP(F97,D7数据库!C:G,4,0)</f>
        <v>#N/A</v>
      </c>
      <c r="M97" s="18" t="e">
        <f>VLOOKUP(F97,D7数据库!C:G,5,0)</f>
        <v>#N/A</v>
      </c>
      <c r="N97" s="18"/>
    </row>
    <row r="98" spans="1:14" x14ac:dyDescent="0.25">
      <c r="A98" s="22"/>
      <c r="B98" s="22"/>
      <c r="C98" s="22"/>
      <c r="D98" s="22"/>
      <c r="E98" s="18" t="e">
        <f t="shared" si="9"/>
        <v>#VALUE!</v>
      </c>
      <c r="F98" s="18" t="str">
        <f t="shared" si="10"/>
        <v/>
      </c>
      <c r="G98" s="18" t="e">
        <f t="shared" si="11"/>
        <v>#VALUE!</v>
      </c>
      <c r="H98" s="18" t="e">
        <f t="shared" si="12"/>
        <v>#VALUE!</v>
      </c>
      <c r="I98" s="18" t="e">
        <f>VLOOKUP(F98,D7数据库!C:G,2,0)</f>
        <v>#N/A</v>
      </c>
      <c r="J98" s="18" t="e">
        <f>VLOOKUP(F98,D7数据库!C:G,3,0)</f>
        <v>#N/A</v>
      </c>
      <c r="K98" s="19" t="e">
        <f t="shared" si="8"/>
        <v>#VALUE!</v>
      </c>
      <c r="L98" s="18" t="e">
        <f>VLOOKUP(F98,D7数据库!C:G,4,0)</f>
        <v>#N/A</v>
      </c>
      <c r="M98" s="18" t="e">
        <f>VLOOKUP(F98,D7数据库!C:G,5,0)</f>
        <v>#N/A</v>
      </c>
      <c r="N98" s="18"/>
    </row>
    <row r="99" spans="1:14" x14ac:dyDescent="0.25">
      <c r="A99" s="22"/>
      <c r="B99" s="22"/>
      <c r="C99" s="22"/>
      <c r="D99" s="22"/>
      <c r="E99" s="18" t="e">
        <f t="shared" si="9"/>
        <v>#VALUE!</v>
      </c>
      <c r="F99" s="18" t="str">
        <f t="shared" si="10"/>
        <v/>
      </c>
      <c r="G99" s="18" t="e">
        <f t="shared" si="11"/>
        <v>#VALUE!</v>
      </c>
      <c r="H99" s="18" t="e">
        <f t="shared" si="12"/>
        <v>#VALUE!</v>
      </c>
      <c r="I99" s="18" t="e">
        <f>VLOOKUP(F99,D7数据库!C:G,2,0)</f>
        <v>#N/A</v>
      </c>
      <c r="J99" s="18" t="e">
        <f>VLOOKUP(F99,D7数据库!C:G,3,0)</f>
        <v>#N/A</v>
      </c>
      <c r="K99" s="19" t="e">
        <f t="shared" si="8"/>
        <v>#VALUE!</v>
      </c>
      <c r="L99" s="18" t="e">
        <f>VLOOKUP(F99,D7数据库!C:G,4,0)</f>
        <v>#N/A</v>
      </c>
      <c r="M99" s="18" t="e">
        <f>VLOOKUP(F99,D7数据库!C:G,5,0)</f>
        <v>#N/A</v>
      </c>
      <c r="N99" s="18"/>
    </row>
    <row r="100" spans="1:14" x14ac:dyDescent="0.25">
      <c r="A100" s="22"/>
      <c r="B100" s="22"/>
      <c r="C100" s="22"/>
      <c r="D100" s="22"/>
      <c r="E100" s="18" t="e">
        <f t="shared" si="9"/>
        <v>#VALUE!</v>
      </c>
      <c r="F100" s="18" t="str">
        <f t="shared" si="10"/>
        <v/>
      </c>
      <c r="G100" s="18" t="e">
        <f t="shared" si="11"/>
        <v>#VALUE!</v>
      </c>
      <c r="H100" s="18" t="e">
        <f t="shared" si="12"/>
        <v>#VALUE!</v>
      </c>
      <c r="I100" s="18" t="e">
        <f>VLOOKUP(F100,D7数据库!C:G,2,0)</f>
        <v>#N/A</v>
      </c>
      <c r="J100" s="18" t="e">
        <f>VLOOKUP(F100,D7数据库!C:G,3,0)</f>
        <v>#N/A</v>
      </c>
      <c r="K100" s="19" t="e">
        <f t="shared" si="8"/>
        <v>#VALUE!</v>
      </c>
      <c r="L100" s="18" t="e">
        <f>VLOOKUP(F100,D7数据库!C:G,4,0)</f>
        <v>#N/A</v>
      </c>
      <c r="M100" s="18" t="e">
        <f>VLOOKUP(F100,D7数据库!C:G,5,0)</f>
        <v>#N/A</v>
      </c>
      <c r="N100" s="18"/>
    </row>
  </sheetData>
  <sheetProtection algorithmName="SHA-512" hashValue="/L/x95x3KMOlE5xNbPtORxyYRZZaMPF2BKpOyYFOxk0H7DcZQ8sL+lW/+CDCQoYpLpjlKVRuNpManS5KBE4+9w==" saltValue="b1vV8tTlFq5TaXiYb0jrSA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ignoredErrors>
    <ignoredError sqref="F2:F100 E2:E100 D1:E1" formula="1"/>
  </ignoredError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C8DA9-A61B-4EAC-B72A-B63EFB30D14F}">
  <sheetPr codeName="Sheet10"/>
  <dimension ref="A1:G8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5.7265625" bestFit="1" customWidth="1"/>
  </cols>
  <sheetData>
    <row r="1" spans="1:7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</row>
    <row r="2" spans="1: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</row>
    <row r="3" spans="1:7" x14ac:dyDescent="0.25">
      <c r="A3" s="3" t="s">
        <v>162</v>
      </c>
      <c r="B3" s="3" t="s">
        <v>163</v>
      </c>
      <c r="C3" s="1" t="s">
        <v>6</v>
      </c>
      <c r="D3" s="1" t="s">
        <v>93</v>
      </c>
      <c r="E3" s="1" t="s">
        <v>14</v>
      </c>
      <c r="F3" s="1" t="s">
        <v>15</v>
      </c>
      <c r="G3" s="1" t="s">
        <v>7</v>
      </c>
    </row>
    <row r="4" spans="1:7" x14ac:dyDescent="0.25">
      <c r="A4" s="3"/>
      <c r="B4" s="1"/>
      <c r="C4" s="1" t="s">
        <v>17</v>
      </c>
      <c r="D4" s="1" t="s">
        <v>93</v>
      </c>
      <c r="E4" s="1" t="s">
        <v>18</v>
      </c>
      <c r="F4" s="1" t="s">
        <v>15</v>
      </c>
      <c r="G4" s="1" t="s">
        <v>7</v>
      </c>
    </row>
    <row r="5" spans="1:7" x14ac:dyDescent="0.25">
      <c r="A5" s="3"/>
      <c r="B5" s="1"/>
      <c r="C5" s="1" t="s">
        <v>8</v>
      </c>
      <c r="D5" s="1" t="s">
        <v>93</v>
      </c>
      <c r="E5" s="1" t="s">
        <v>19</v>
      </c>
      <c r="F5" s="1" t="s">
        <v>15</v>
      </c>
      <c r="G5" s="1" t="s">
        <v>7</v>
      </c>
    </row>
    <row r="6" spans="1:7" x14ac:dyDescent="0.25">
      <c r="A6" s="3"/>
      <c r="B6" s="1"/>
      <c r="C6" s="1" t="s">
        <v>9</v>
      </c>
      <c r="D6" s="1" t="s">
        <v>23</v>
      </c>
      <c r="E6" s="3" t="s">
        <v>164</v>
      </c>
      <c r="F6" s="1" t="s">
        <v>15</v>
      </c>
      <c r="G6" s="1" t="s">
        <v>7</v>
      </c>
    </row>
    <row r="7" spans="1:7" x14ac:dyDescent="0.25">
      <c r="C7" s="3" t="s">
        <v>165</v>
      </c>
      <c r="D7" s="1" t="s">
        <v>20</v>
      </c>
      <c r="E7" s="3" t="s">
        <v>119</v>
      </c>
      <c r="F7" s="1" t="s">
        <v>15</v>
      </c>
      <c r="G7" s="1" t="s">
        <v>7</v>
      </c>
    </row>
    <row r="8" spans="1:7" x14ac:dyDescent="0.25">
      <c r="C8" s="3" t="s">
        <v>120</v>
      </c>
      <c r="D8" s="1" t="s">
        <v>20</v>
      </c>
      <c r="E8" s="9" t="s">
        <v>21</v>
      </c>
      <c r="F8" s="1" t="s">
        <v>15</v>
      </c>
      <c r="G8" s="1" t="s">
        <v>7</v>
      </c>
    </row>
  </sheetData>
  <sheetProtection algorithmName="SHA-512" hashValue="YE2FnTHLUSlh3LSTVQFv0AH09p4pSEgB7BrnpGrFUcO6jpdOF0pyMA2LDL3fmAm07prKqQNOeMwhACOMZFw3Fg==" saltValue="23MjP4vrVC0cTXoxuHkkIg==" spinCount="100000" sheet="1" objects="1" scenarios="1"/>
  <mergeCells count="1">
    <mergeCell ref="C1:G1"/>
  </mergeCells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AE-0F9E-4203-A9BA-B57C4EA87847}">
  <sheetPr codeName="Sheet40"/>
  <dimension ref="A1:N100"/>
  <sheetViews>
    <sheetView workbookViewId="0">
      <selection activeCell="K2" sqref="K2"/>
    </sheetView>
  </sheetViews>
  <sheetFormatPr defaultRowHeight="14" x14ac:dyDescent="0.25"/>
  <cols>
    <col min="1" max="1" width="16.90625" style="23" bestFit="1" customWidth="1"/>
    <col min="2" max="2" width="15.7265625" style="35" bestFit="1" customWidth="1"/>
    <col min="9" max="9" width="11.36328125" bestFit="1" customWidth="1"/>
    <col min="10" max="10" width="15.7265625" bestFit="1" customWidth="1"/>
    <col min="13" max="13" width="6.26953125" bestFit="1" customWidth="1"/>
  </cols>
  <sheetData>
    <row r="1" spans="1:14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136</v>
      </c>
      <c r="F1" s="18" t="s">
        <v>125</v>
      </c>
      <c r="G1" s="18" t="s">
        <v>166</v>
      </c>
      <c r="H1" s="18" t="s">
        <v>167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</row>
    <row r="2" spans="1:14" x14ac:dyDescent="0.25">
      <c r="A2" s="22">
        <v>8</v>
      </c>
      <c r="B2" s="22" t="s">
        <v>1043</v>
      </c>
      <c r="C2" s="22">
        <v>2</v>
      </c>
      <c r="D2" s="22" t="s">
        <v>507</v>
      </c>
      <c r="E2" s="18">
        <f>VALUE(TRIM(MID(SUBSTITUTE($B2,"-",REPT(" ",99)),COLUMN(B2)*99-98,99)))</f>
        <v>1</v>
      </c>
      <c r="F2" s="18" t="str">
        <f t="shared" ref="F2:F16" si="0">TRIM(MID(SUBSTITUTE($B2,"-",REPT(" ",99)),COLUMN(C2)*99-98,99))</f>
        <v>E</v>
      </c>
      <c r="G2" s="18">
        <f>VALUE(TRIM(MID(SUBSTITUTE($B2,"-",REPT(" ",99)),COLUMN(D2)*99-98,99)))</f>
        <v>600</v>
      </c>
      <c r="H2" s="18">
        <f>VALUE(TRIM(MID(SUBSTITUTE($B2,"-",REPT(" ",99)),COLUMN(E2)*99-98,99)))</f>
        <v>750</v>
      </c>
      <c r="I2" s="18" t="str">
        <f>VLOOKUP(F2,D8数据库!C:G,2,0)</f>
        <v>槽钢</v>
      </c>
      <c r="J2" s="18" t="str">
        <f>VLOOKUP(F2,D8数据库!C:G,3,0)</f>
        <v>[20a</v>
      </c>
      <c r="K2" s="19">
        <f>((2*G2+H2)/1000)*C2</f>
        <v>3.9</v>
      </c>
      <c r="L2" s="18" t="str">
        <f>VLOOKUP(F2,D8数据库!C:G,4,0)</f>
        <v>m</v>
      </c>
      <c r="M2" s="18" t="str">
        <f>VLOOKUP(F2,D8数据库!C:G,5,0)</f>
        <v>Q235B</v>
      </c>
      <c r="N2" s="18"/>
    </row>
    <row r="3" spans="1:14" x14ac:dyDescent="0.25">
      <c r="A3" s="22"/>
      <c r="B3" s="22"/>
      <c r="C3" s="22"/>
      <c r="D3" s="22"/>
      <c r="E3" s="18" t="e">
        <f t="shared" ref="E3:E16" si="1">VALUE(TRIM(MID(SUBSTITUTE($B3,"-",REPT(" ",99)),COLUMN(B3)*99-98,99)))</f>
        <v>#VALUE!</v>
      </c>
      <c r="F3" s="18" t="str">
        <f t="shared" si="0"/>
        <v/>
      </c>
      <c r="G3" s="18" t="e">
        <f t="shared" ref="G3:H16" si="2">VALUE(TRIM(MID(SUBSTITUTE($B3,"-",REPT(" ",99)),COLUMN(D3)*99-98,99)))</f>
        <v>#VALUE!</v>
      </c>
      <c r="H3" s="18" t="e">
        <f t="shared" si="2"/>
        <v>#VALUE!</v>
      </c>
      <c r="I3" s="18" t="e">
        <f>VLOOKUP(F3,D8数据库!C:G,2,0)</f>
        <v>#N/A</v>
      </c>
      <c r="J3" s="18" t="e">
        <f>VLOOKUP(F3,D8数据库!C:G,3,0)</f>
        <v>#N/A</v>
      </c>
      <c r="K3" s="19" t="e">
        <f t="shared" ref="K3:K66" si="3">((2*G3+H3)/1000)*C3</f>
        <v>#VALUE!</v>
      </c>
      <c r="L3" s="18" t="e">
        <f>VLOOKUP(F3,D8数据库!C:G,4,0)</f>
        <v>#N/A</v>
      </c>
      <c r="M3" s="18" t="e">
        <f>VLOOKUP(F3,D8数据库!C:G,5,0)</f>
        <v>#N/A</v>
      </c>
      <c r="N3" s="18"/>
    </row>
    <row r="4" spans="1:14" x14ac:dyDescent="0.25">
      <c r="A4" s="22"/>
      <c r="B4" s="22"/>
      <c r="C4" s="22"/>
      <c r="D4" s="22"/>
      <c r="E4" s="18" t="e">
        <f t="shared" si="1"/>
        <v>#VALUE!</v>
      </c>
      <c r="F4" s="18" t="str">
        <f t="shared" si="0"/>
        <v/>
      </c>
      <c r="G4" s="18" t="e">
        <f t="shared" si="2"/>
        <v>#VALUE!</v>
      </c>
      <c r="H4" s="18" t="e">
        <f t="shared" si="2"/>
        <v>#VALUE!</v>
      </c>
      <c r="I4" s="18" t="e">
        <f>VLOOKUP(F4,D8数据库!C:G,2,0)</f>
        <v>#N/A</v>
      </c>
      <c r="J4" s="18" t="e">
        <f>VLOOKUP(F4,D8数据库!C:G,3,0)</f>
        <v>#N/A</v>
      </c>
      <c r="K4" s="19" t="e">
        <f t="shared" si="3"/>
        <v>#VALUE!</v>
      </c>
      <c r="L4" s="18" t="e">
        <f>VLOOKUP(F4,D8数据库!C:G,4,0)</f>
        <v>#N/A</v>
      </c>
      <c r="M4" s="18" t="e">
        <f>VLOOKUP(F4,D8数据库!C:G,5,0)</f>
        <v>#N/A</v>
      </c>
      <c r="N4" s="18"/>
    </row>
    <row r="5" spans="1:14" x14ac:dyDescent="0.25">
      <c r="A5" s="22"/>
      <c r="B5" s="22"/>
      <c r="C5" s="22"/>
      <c r="D5" s="22"/>
      <c r="E5" s="18" t="e">
        <f t="shared" si="1"/>
        <v>#VALUE!</v>
      </c>
      <c r="F5" s="18" t="str">
        <f t="shared" si="0"/>
        <v/>
      </c>
      <c r="G5" s="18" t="e">
        <f t="shared" si="2"/>
        <v>#VALUE!</v>
      </c>
      <c r="H5" s="18" t="e">
        <f t="shared" si="2"/>
        <v>#VALUE!</v>
      </c>
      <c r="I5" s="18" t="e">
        <f>VLOOKUP(F5,D8数据库!C:G,2,0)</f>
        <v>#N/A</v>
      </c>
      <c r="J5" s="18" t="e">
        <f>VLOOKUP(F5,D8数据库!C:G,3,0)</f>
        <v>#N/A</v>
      </c>
      <c r="K5" s="19" t="e">
        <f t="shared" si="3"/>
        <v>#VALUE!</v>
      </c>
      <c r="L5" s="18" t="e">
        <f>VLOOKUP(F5,D8数据库!C:G,4,0)</f>
        <v>#N/A</v>
      </c>
      <c r="M5" s="18" t="e">
        <f>VLOOKUP(F5,D8数据库!C:G,5,0)</f>
        <v>#N/A</v>
      </c>
      <c r="N5" s="18"/>
    </row>
    <row r="6" spans="1:14" x14ac:dyDescent="0.25">
      <c r="A6" s="22"/>
      <c r="B6" s="22"/>
      <c r="C6" s="22"/>
      <c r="D6" s="22"/>
      <c r="E6" s="18" t="e">
        <f t="shared" si="1"/>
        <v>#VALUE!</v>
      </c>
      <c r="F6" s="18" t="str">
        <f t="shared" si="0"/>
        <v/>
      </c>
      <c r="G6" s="18" t="e">
        <f t="shared" si="2"/>
        <v>#VALUE!</v>
      </c>
      <c r="H6" s="18" t="e">
        <f t="shared" si="2"/>
        <v>#VALUE!</v>
      </c>
      <c r="I6" s="18" t="e">
        <f>VLOOKUP(F6,D8数据库!C:G,2,0)</f>
        <v>#N/A</v>
      </c>
      <c r="J6" s="18" t="e">
        <f>VLOOKUP(F6,D8数据库!C:G,3,0)</f>
        <v>#N/A</v>
      </c>
      <c r="K6" s="19" t="e">
        <f t="shared" si="3"/>
        <v>#VALUE!</v>
      </c>
      <c r="L6" s="18" t="e">
        <f>VLOOKUP(F6,D8数据库!C:G,4,0)</f>
        <v>#N/A</v>
      </c>
      <c r="M6" s="18" t="e">
        <f>VLOOKUP(F6,D8数据库!C:G,5,0)</f>
        <v>#N/A</v>
      </c>
      <c r="N6" s="18"/>
    </row>
    <row r="7" spans="1:14" x14ac:dyDescent="0.25">
      <c r="A7" s="22"/>
      <c r="B7" s="22"/>
      <c r="C7" s="22"/>
      <c r="D7" s="22"/>
      <c r="E7" s="18" t="e">
        <f t="shared" si="1"/>
        <v>#VALUE!</v>
      </c>
      <c r="F7" s="18" t="str">
        <f t="shared" si="0"/>
        <v/>
      </c>
      <c r="G7" s="18" t="e">
        <f t="shared" si="2"/>
        <v>#VALUE!</v>
      </c>
      <c r="H7" s="18" t="e">
        <f t="shared" si="2"/>
        <v>#VALUE!</v>
      </c>
      <c r="I7" s="18" t="e">
        <f>VLOOKUP(F7,D8数据库!C:G,2,0)</f>
        <v>#N/A</v>
      </c>
      <c r="J7" s="18" t="e">
        <f>VLOOKUP(F7,D8数据库!C:G,3,0)</f>
        <v>#N/A</v>
      </c>
      <c r="K7" s="19" t="e">
        <f t="shared" si="3"/>
        <v>#VALUE!</v>
      </c>
      <c r="L7" s="18" t="e">
        <f>VLOOKUP(F7,D8数据库!C:G,4,0)</f>
        <v>#N/A</v>
      </c>
      <c r="M7" s="18" t="e">
        <f>VLOOKUP(F7,D8数据库!C:G,5,0)</f>
        <v>#N/A</v>
      </c>
      <c r="N7" s="18"/>
    </row>
    <row r="8" spans="1:14" x14ac:dyDescent="0.25">
      <c r="A8" s="22"/>
      <c r="B8" s="22"/>
      <c r="C8" s="22"/>
      <c r="D8" s="22"/>
      <c r="E8" s="18" t="e">
        <f t="shared" si="1"/>
        <v>#VALUE!</v>
      </c>
      <c r="F8" s="18" t="str">
        <f t="shared" si="0"/>
        <v/>
      </c>
      <c r="G8" s="18" t="e">
        <f t="shared" si="2"/>
        <v>#VALUE!</v>
      </c>
      <c r="H8" s="18" t="e">
        <f t="shared" si="2"/>
        <v>#VALUE!</v>
      </c>
      <c r="I8" s="18" t="e">
        <f>VLOOKUP(F8,D8数据库!C:G,2,0)</f>
        <v>#N/A</v>
      </c>
      <c r="J8" s="18" t="e">
        <f>VLOOKUP(F8,D8数据库!C:G,3,0)</f>
        <v>#N/A</v>
      </c>
      <c r="K8" s="19" t="e">
        <f t="shared" si="3"/>
        <v>#VALUE!</v>
      </c>
      <c r="L8" s="18" t="e">
        <f>VLOOKUP(F8,D8数据库!C:G,4,0)</f>
        <v>#N/A</v>
      </c>
      <c r="M8" s="18" t="e">
        <f>VLOOKUP(F8,D8数据库!C:G,5,0)</f>
        <v>#N/A</v>
      </c>
      <c r="N8" s="18"/>
    </row>
    <row r="9" spans="1:14" x14ac:dyDescent="0.25">
      <c r="A9" s="22"/>
      <c r="B9" s="22"/>
      <c r="C9" s="22"/>
      <c r="D9" s="22"/>
      <c r="E9" s="18" t="e">
        <f t="shared" si="1"/>
        <v>#VALUE!</v>
      </c>
      <c r="F9" s="18" t="str">
        <f t="shared" si="0"/>
        <v/>
      </c>
      <c r="G9" s="18" t="e">
        <f t="shared" si="2"/>
        <v>#VALUE!</v>
      </c>
      <c r="H9" s="18" t="e">
        <f t="shared" si="2"/>
        <v>#VALUE!</v>
      </c>
      <c r="I9" s="18" t="e">
        <f>VLOOKUP(F9,D8数据库!C:G,2,0)</f>
        <v>#N/A</v>
      </c>
      <c r="J9" s="18" t="e">
        <f>VLOOKUP(F9,D8数据库!C:G,3,0)</f>
        <v>#N/A</v>
      </c>
      <c r="K9" s="19" t="e">
        <f t="shared" si="3"/>
        <v>#VALUE!</v>
      </c>
      <c r="L9" s="18" t="e">
        <f>VLOOKUP(F9,D8数据库!C:G,4,0)</f>
        <v>#N/A</v>
      </c>
      <c r="M9" s="18" t="e">
        <f>VLOOKUP(F9,D8数据库!C:G,5,0)</f>
        <v>#N/A</v>
      </c>
      <c r="N9" s="18"/>
    </row>
    <row r="10" spans="1:14" x14ac:dyDescent="0.25">
      <c r="A10" s="22"/>
      <c r="B10" s="22"/>
      <c r="C10" s="22"/>
      <c r="D10" s="22"/>
      <c r="E10" s="18" t="e">
        <f t="shared" si="1"/>
        <v>#VALUE!</v>
      </c>
      <c r="F10" s="18" t="str">
        <f t="shared" si="0"/>
        <v/>
      </c>
      <c r="G10" s="18" t="e">
        <f t="shared" si="2"/>
        <v>#VALUE!</v>
      </c>
      <c r="H10" s="18" t="e">
        <f t="shared" si="2"/>
        <v>#VALUE!</v>
      </c>
      <c r="I10" s="18" t="e">
        <f>VLOOKUP(F10,D8数据库!C:G,2,0)</f>
        <v>#N/A</v>
      </c>
      <c r="J10" s="18" t="e">
        <f>VLOOKUP(F10,D8数据库!C:G,3,0)</f>
        <v>#N/A</v>
      </c>
      <c r="K10" s="19" t="e">
        <f t="shared" si="3"/>
        <v>#VALUE!</v>
      </c>
      <c r="L10" s="18" t="e">
        <f>VLOOKUP(F10,D8数据库!C:G,4,0)</f>
        <v>#N/A</v>
      </c>
      <c r="M10" s="18" t="e">
        <f>VLOOKUP(F10,D8数据库!C:G,5,0)</f>
        <v>#N/A</v>
      </c>
      <c r="N10" s="18"/>
    </row>
    <row r="11" spans="1:14" x14ac:dyDescent="0.25">
      <c r="A11" s="22"/>
      <c r="B11" s="22"/>
      <c r="C11" s="22"/>
      <c r="D11" s="22"/>
      <c r="E11" s="18" t="e">
        <f t="shared" si="1"/>
        <v>#VALUE!</v>
      </c>
      <c r="F11" s="18" t="str">
        <f t="shared" si="0"/>
        <v/>
      </c>
      <c r="G11" s="18" t="e">
        <f t="shared" si="2"/>
        <v>#VALUE!</v>
      </c>
      <c r="H11" s="18" t="e">
        <f t="shared" si="2"/>
        <v>#VALUE!</v>
      </c>
      <c r="I11" s="18" t="e">
        <f>VLOOKUP(F11,D8数据库!C:G,2,0)</f>
        <v>#N/A</v>
      </c>
      <c r="J11" s="18" t="e">
        <f>VLOOKUP(F11,D8数据库!C:G,3,0)</f>
        <v>#N/A</v>
      </c>
      <c r="K11" s="19" t="e">
        <f t="shared" si="3"/>
        <v>#VALUE!</v>
      </c>
      <c r="L11" s="18" t="e">
        <f>VLOOKUP(F11,D8数据库!C:G,4,0)</f>
        <v>#N/A</v>
      </c>
      <c r="M11" s="18" t="e">
        <f>VLOOKUP(F11,D8数据库!C:G,5,0)</f>
        <v>#N/A</v>
      </c>
      <c r="N11" s="18"/>
    </row>
    <row r="12" spans="1:14" x14ac:dyDescent="0.25">
      <c r="A12" s="22"/>
      <c r="B12" s="22"/>
      <c r="C12" s="22"/>
      <c r="D12" s="22"/>
      <c r="E12" s="18" t="e">
        <f t="shared" si="1"/>
        <v>#VALUE!</v>
      </c>
      <c r="F12" s="18" t="str">
        <f t="shared" si="0"/>
        <v/>
      </c>
      <c r="G12" s="18" t="e">
        <f t="shared" si="2"/>
        <v>#VALUE!</v>
      </c>
      <c r="H12" s="18" t="e">
        <f t="shared" si="2"/>
        <v>#VALUE!</v>
      </c>
      <c r="I12" s="18" t="e">
        <f>VLOOKUP(F12,D8数据库!C:G,2,0)</f>
        <v>#N/A</v>
      </c>
      <c r="J12" s="18" t="e">
        <f>VLOOKUP(F12,D8数据库!C:G,3,0)</f>
        <v>#N/A</v>
      </c>
      <c r="K12" s="19" t="e">
        <f t="shared" si="3"/>
        <v>#VALUE!</v>
      </c>
      <c r="L12" s="18" t="e">
        <f>VLOOKUP(F12,D8数据库!C:G,4,0)</f>
        <v>#N/A</v>
      </c>
      <c r="M12" s="18" t="e">
        <f>VLOOKUP(F12,D8数据库!C:G,5,0)</f>
        <v>#N/A</v>
      </c>
      <c r="N12" s="18"/>
    </row>
    <row r="13" spans="1:14" x14ac:dyDescent="0.25">
      <c r="A13" s="22"/>
      <c r="B13" s="22"/>
      <c r="C13" s="22"/>
      <c r="D13" s="22"/>
      <c r="E13" s="18" t="e">
        <f t="shared" si="1"/>
        <v>#VALUE!</v>
      </c>
      <c r="F13" s="18" t="str">
        <f t="shared" si="0"/>
        <v/>
      </c>
      <c r="G13" s="18" t="e">
        <f t="shared" si="2"/>
        <v>#VALUE!</v>
      </c>
      <c r="H13" s="18" t="e">
        <f t="shared" si="2"/>
        <v>#VALUE!</v>
      </c>
      <c r="I13" s="18" t="e">
        <f>VLOOKUP(F13,D8数据库!C:G,2,0)</f>
        <v>#N/A</v>
      </c>
      <c r="J13" s="18" t="e">
        <f>VLOOKUP(F13,D8数据库!C:G,3,0)</f>
        <v>#N/A</v>
      </c>
      <c r="K13" s="19" t="e">
        <f t="shared" si="3"/>
        <v>#VALUE!</v>
      </c>
      <c r="L13" s="18" t="e">
        <f>VLOOKUP(F13,D8数据库!C:G,4,0)</f>
        <v>#N/A</v>
      </c>
      <c r="M13" s="18" t="e">
        <f>VLOOKUP(F13,D8数据库!C:G,5,0)</f>
        <v>#N/A</v>
      </c>
      <c r="N13" s="18"/>
    </row>
    <row r="14" spans="1:14" x14ac:dyDescent="0.25">
      <c r="A14" s="22"/>
      <c r="B14" s="22"/>
      <c r="C14" s="22"/>
      <c r="D14" s="22"/>
      <c r="E14" s="18" t="e">
        <f t="shared" si="1"/>
        <v>#VALUE!</v>
      </c>
      <c r="F14" s="18" t="str">
        <f t="shared" si="0"/>
        <v/>
      </c>
      <c r="G14" s="18" t="e">
        <f t="shared" si="2"/>
        <v>#VALUE!</v>
      </c>
      <c r="H14" s="18" t="e">
        <f t="shared" si="2"/>
        <v>#VALUE!</v>
      </c>
      <c r="I14" s="18" t="e">
        <f>VLOOKUP(F14,D8数据库!C:G,2,0)</f>
        <v>#N/A</v>
      </c>
      <c r="J14" s="18" t="e">
        <f>VLOOKUP(F14,D8数据库!C:G,3,0)</f>
        <v>#N/A</v>
      </c>
      <c r="K14" s="19" t="e">
        <f t="shared" si="3"/>
        <v>#VALUE!</v>
      </c>
      <c r="L14" s="18" t="e">
        <f>VLOOKUP(F14,D8数据库!C:G,4,0)</f>
        <v>#N/A</v>
      </c>
      <c r="M14" s="18" t="e">
        <f>VLOOKUP(F14,D8数据库!C:G,5,0)</f>
        <v>#N/A</v>
      </c>
      <c r="N14" s="18"/>
    </row>
    <row r="15" spans="1:14" x14ac:dyDescent="0.25">
      <c r="A15" s="22"/>
      <c r="B15" s="22"/>
      <c r="C15" s="22"/>
      <c r="D15" s="22"/>
      <c r="E15" s="18" t="e">
        <f t="shared" si="1"/>
        <v>#VALUE!</v>
      </c>
      <c r="F15" s="18" t="str">
        <f t="shared" si="0"/>
        <v/>
      </c>
      <c r="G15" s="18" t="e">
        <f t="shared" si="2"/>
        <v>#VALUE!</v>
      </c>
      <c r="H15" s="18" t="e">
        <f t="shared" si="2"/>
        <v>#VALUE!</v>
      </c>
      <c r="I15" s="18" t="e">
        <f>VLOOKUP(F15,D8数据库!C:G,2,0)</f>
        <v>#N/A</v>
      </c>
      <c r="J15" s="18" t="e">
        <f>VLOOKUP(F15,D8数据库!C:G,3,0)</f>
        <v>#N/A</v>
      </c>
      <c r="K15" s="19" t="e">
        <f t="shared" si="3"/>
        <v>#VALUE!</v>
      </c>
      <c r="L15" s="18" t="e">
        <f>VLOOKUP(F15,D8数据库!C:G,4,0)</f>
        <v>#N/A</v>
      </c>
      <c r="M15" s="18" t="e">
        <f>VLOOKUP(F15,D8数据库!C:G,5,0)</f>
        <v>#N/A</v>
      </c>
      <c r="N15" s="18"/>
    </row>
    <row r="16" spans="1:14" x14ac:dyDescent="0.25">
      <c r="A16" s="22"/>
      <c r="B16" s="22"/>
      <c r="C16" s="22"/>
      <c r="D16" s="22"/>
      <c r="E16" s="18" t="e">
        <f t="shared" si="1"/>
        <v>#VALUE!</v>
      </c>
      <c r="F16" s="18" t="str">
        <f t="shared" si="0"/>
        <v/>
      </c>
      <c r="G16" s="18" t="e">
        <f t="shared" si="2"/>
        <v>#VALUE!</v>
      </c>
      <c r="H16" s="18" t="e">
        <f t="shared" si="2"/>
        <v>#VALUE!</v>
      </c>
      <c r="I16" s="18" t="e">
        <f>VLOOKUP(F16,D8数据库!C:G,2,0)</f>
        <v>#N/A</v>
      </c>
      <c r="J16" s="18" t="e">
        <f>VLOOKUP(F16,D8数据库!C:G,3,0)</f>
        <v>#N/A</v>
      </c>
      <c r="K16" s="19" t="e">
        <f t="shared" si="3"/>
        <v>#VALUE!</v>
      </c>
      <c r="L16" s="18" t="e">
        <f>VLOOKUP(F16,D8数据库!C:G,4,0)</f>
        <v>#N/A</v>
      </c>
      <c r="M16" s="18" t="e">
        <f>VLOOKUP(F16,D8数据库!C:G,5,0)</f>
        <v>#N/A</v>
      </c>
      <c r="N16" s="18"/>
    </row>
    <row r="17" spans="1:14" x14ac:dyDescent="0.25">
      <c r="A17" s="22"/>
      <c r="B17" s="22"/>
      <c r="C17" s="22"/>
      <c r="D17" s="22"/>
      <c r="E17" s="18" t="e">
        <f t="shared" ref="E17:E80" si="4">VALUE(TRIM(MID(SUBSTITUTE($B17,"-",REPT(" ",99)),COLUMN(B17)*99-98,99)))</f>
        <v>#VALUE!</v>
      </c>
      <c r="F17" s="18" t="str">
        <f t="shared" ref="F17:F80" si="5">TRIM(MID(SUBSTITUTE($B17,"-",REPT(" ",99)),COLUMN(C17)*99-98,99))</f>
        <v/>
      </c>
      <c r="G17" s="18" t="e">
        <f t="shared" ref="G17:G80" si="6">VALUE(TRIM(MID(SUBSTITUTE($B17,"-",REPT(" ",99)),COLUMN(D17)*99-98,99)))</f>
        <v>#VALUE!</v>
      </c>
      <c r="H17" s="18" t="e">
        <f t="shared" ref="H17:H80" si="7">VALUE(TRIM(MID(SUBSTITUTE($B17,"-",REPT(" ",99)),COLUMN(E17)*99-98,99)))</f>
        <v>#VALUE!</v>
      </c>
      <c r="I17" s="18" t="e">
        <f>VLOOKUP(F17,D8数据库!C:G,2,0)</f>
        <v>#N/A</v>
      </c>
      <c r="J17" s="18" t="e">
        <f>VLOOKUP(F17,D8数据库!C:G,3,0)</f>
        <v>#N/A</v>
      </c>
      <c r="K17" s="19" t="e">
        <f t="shared" si="3"/>
        <v>#VALUE!</v>
      </c>
      <c r="L17" s="18" t="e">
        <f>VLOOKUP(F17,D8数据库!C:G,4,0)</f>
        <v>#N/A</v>
      </c>
      <c r="M17" s="18" t="e">
        <f>VLOOKUP(F17,D8数据库!C:G,5,0)</f>
        <v>#N/A</v>
      </c>
      <c r="N17" s="18"/>
    </row>
    <row r="18" spans="1:14" x14ac:dyDescent="0.25">
      <c r="A18" s="22"/>
      <c r="B18" s="22"/>
      <c r="C18" s="22"/>
      <c r="D18" s="22"/>
      <c r="E18" s="18" t="e">
        <f t="shared" si="4"/>
        <v>#VALUE!</v>
      </c>
      <c r="F18" s="18" t="str">
        <f t="shared" si="5"/>
        <v/>
      </c>
      <c r="G18" s="18" t="e">
        <f t="shared" si="6"/>
        <v>#VALUE!</v>
      </c>
      <c r="H18" s="18" t="e">
        <f t="shared" si="7"/>
        <v>#VALUE!</v>
      </c>
      <c r="I18" s="18" t="e">
        <f>VLOOKUP(F18,D8数据库!C:G,2,0)</f>
        <v>#N/A</v>
      </c>
      <c r="J18" s="18" t="e">
        <f>VLOOKUP(F18,D8数据库!C:G,3,0)</f>
        <v>#N/A</v>
      </c>
      <c r="K18" s="19" t="e">
        <f t="shared" si="3"/>
        <v>#VALUE!</v>
      </c>
      <c r="L18" s="18" t="e">
        <f>VLOOKUP(F18,D8数据库!C:G,4,0)</f>
        <v>#N/A</v>
      </c>
      <c r="M18" s="18" t="e">
        <f>VLOOKUP(F18,D8数据库!C:G,5,0)</f>
        <v>#N/A</v>
      </c>
      <c r="N18" s="18"/>
    </row>
    <row r="19" spans="1:14" x14ac:dyDescent="0.25">
      <c r="A19" s="22"/>
      <c r="B19" s="22"/>
      <c r="C19" s="22"/>
      <c r="D19" s="22"/>
      <c r="E19" s="18" t="e">
        <f t="shared" si="4"/>
        <v>#VALUE!</v>
      </c>
      <c r="F19" s="18" t="str">
        <f t="shared" si="5"/>
        <v/>
      </c>
      <c r="G19" s="18" t="e">
        <f t="shared" si="6"/>
        <v>#VALUE!</v>
      </c>
      <c r="H19" s="18" t="e">
        <f t="shared" si="7"/>
        <v>#VALUE!</v>
      </c>
      <c r="I19" s="18" t="e">
        <f>VLOOKUP(F19,D8数据库!C:G,2,0)</f>
        <v>#N/A</v>
      </c>
      <c r="J19" s="18" t="e">
        <f>VLOOKUP(F19,D8数据库!C:G,3,0)</f>
        <v>#N/A</v>
      </c>
      <c r="K19" s="19" t="e">
        <f t="shared" si="3"/>
        <v>#VALUE!</v>
      </c>
      <c r="L19" s="18" t="e">
        <f>VLOOKUP(F19,D8数据库!C:G,4,0)</f>
        <v>#N/A</v>
      </c>
      <c r="M19" s="18" t="e">
        <f>VLOOKUP(F19,D8数据库!C:G,5,0)</f>
        <v>#N/A</v>
      </c>
      <c r="N19" s="18"/>
    </row>
    <row r="20" spans="1:14" x14ac:dyDescent="0.25">
      <c r="A20" s="22"/>
      <c r="B20" s="22"/>
      <c r="C20" s="22"/>
      <c r="D20" s="22"/>
      <c r="E20" s="18" t="e">
        <f t="shared" si="4"/>
        <v>#VALUE!</v>
      </c>
      <c r="F20" s="18" t="str">
        <f t="shared" si="5"/>
        <v/>
      </c>
      <c r="G20" s="18" t="e">
        <f t="shared" si="6"/>
        <v>#VALUE!</v>
      </c>
      <c r="H20" s="18" t="e">
        <f t="shared" si="7"/>
        <v>#VALUE!</v>
      </c>
      <c r="I20" s="18" t="e">
        <f>VLOOKUP(F20,D8数据库!C:G,2,0)</f>
        <v>#N/A</v>
      </c>
      <c r="J20" s="18" t="e">
        <f>VLOOKUP(F20,D8数据库!C:G,3,0)</f>
        <v>#N/A</v>
      </c>
      <c r="K20" s="19" t="e">
        <f t="shared" si="3"/>
        <v>#VALUE!</v>
      </c>
      <c r="L20" s="18" t="e">
        <f>VLOOKUP(F20,D8数据库!C:G,4,0)</f>
        <v>#N/A</v>
      </c>
      <c r="M20" s="18" t="e">
        <f>VLOOKUP(F20,D8数据库!C:G,5,0)</f>
        <v>#N/A</v>
      </c>
      <c r="N20" s="18"/>
    </row>
    <row r="21" spans="1:14" x14ac:dyDescent="0.25">
      <c r="A21" s="22"/>
      <c r="B21" s="22"/>
      <c r="C21" s="22"/>
      <c r="D21" s="22"/>
      <c r="E21" s="18" t="e">
        <f t="shared" si="4"/>
        <v>#VALUE!</v>
      </c>
      <c r="F21" s="18" t="str">
        <f t="shared" si="5"/>
        <v/>
      </c>
      <c r="G21" s="18" t="e">
        <f t="shared" si="6"/>
        <v>#VALUE!</v>
      </c>
      <c r="H21" s="18" t="e">
        <f t="shared" si="7"/>
        <v>#VALUE!</v>
      </c>
      <c r="I21" s="18" t="e">
        <f>VLOOKUP(F21,D8数据库!C:G,2,0)</f>
        <v>#N/A</v>
      </c>
      <c r="J21" s="18" t="e">
        <f>VLOOKUP(F21,D8数据库!C:G,3,0)</f>
        <v>#N/A</v>
      </c>
      <c r="K21" s="19" t="e">
        <f t="shared" si="3"/>
        <v>#VALUE!</v>
      </c>
      <c r="L21" s="18" t="e">
        <f>VLOOKUP(F21,D8数据库!C:G,4,0)</f>
        <v>#N/A</v>
      </c>
      <c r="M21" s="18" t="e">
        <f>VLOOKUP(F21,D8数据库!C:G,5,0)</f>
        <v>#N/A</v>
      </c>
      <c r="N21" s="18"/>
    </row>
    <row r="22" spans="1:14" x14ac:dyDescent="0.25">
      <c r="A22" s="22"/>
      <c r="B22" s="22"/>
      <c r="C22" s="22"/>
      <c r="D22" s="22"/>
      <c r="E22" s="18" t="e">
        <f t="shared" si="4"/>
        <v>#VALUE!</v>
      </c>
      <c r="F22" s="18" t="str">
        <f t="shared" si="5"/>
        <v/>
      </c>
      <c r="G22" s="18" t="e">
        <f t="shared" si="6"/>
        <v>#VALUE!</v>
      </c>
      <c r="H22" s="18" t="e">
        <f t="shared" si="7"/>
        <v>#VALUE!</v>
      </c>
      <c r="I22" s="18" t="e">
        <f>VLOOKUP(F22,D8数据库!C:G,2,0)</f>
        <v>#N/A</v>
      </c>
      <c r="J22" s="18" t="e">
        <f>VLOOKUP(F22,D8数据库!C:G,3,0)</f>
        <v>#N/A</v>
      </c>
      <c r="K22" s="19" t="e">
        <f t="shared" si="3"/>
        <v>#VALUE!</v>
      </c>
      <c r="L22" s="18" t="e">
        <f>VLOOKUP(F22,D8数据库!C:G,4,0)</f>
        <v>#N/A</v>
      </c>
      <c r="M22" s="18" t="e">
        <f>VLOOKUP(F22,D8数据库!C:G,5,0)</f>
        <v>#N/A</v>
      </c>
      <c r="N22" s="18"/>
    </row>
    <row r="23" spans="1:14" x14ac:dyDescent="0.25">
      <c r="A23" s="22"/>
      <c r="B23" s="22"/>
      <c r="C23" s="22"/>
      <c r="D23" s="22"/>
      <c r="E23" s="18" t="e">
        <f t="shared" si="4"/>
        <v>#VALUE!</v>
      </c>
      <c r="F23" s="18" t="str">
        <f t="shared" si="5"/>
        <v/>
      </c>
      <c r="G23" s="18" t="e">
        <f t="shared" si="6"/>
        <v>#VALUE!</v>
      </c>
      <c r="H23" s="18" t="e">
        <f t="shared" si="7"/>
        <v>#VALUE!</v>
      </c>
      <c r="I23" s="18" t="e">
        <f>VLOOKUP(F23,D8数据库!C:G,2,0)</f>
        <v>#N/A</v>
      </c>
      <c r="J23" s="18" t="e">
        <f>VLOOKUP(F23,D8数据库!C:G,3,0)</f>
        <v>#N/A</v>
      </c>
      <c r="K23" s="19" t="e">
        <f t="shared" si="3"/>
        <v>#VALUE!</v>
      </c>
      <c r="L23" s="18" t="e">
        <f>VLOOKUP(F23,D8数据库!C:G,4,0)</f>
        <v>#N/A</v>
      </c>
      <c r="M23" s="18" t="e">
        <f>VLOOKUP(F23,D8数据库!C:G,5,0)</f>
        <v>#N/A</v>
      </c>
      <c r="N23" s="18"/>
    </row>
    <row r="24" spans="1:14" x14ac:dyDescent="0.25">
      <c r="A24" s="22"/>
      <c r="B24" s="22"/>
      <c r="C24" s="22"/>
      <c r="D24" s="22"/>
      <c r="E24" s="18" t="e">
        <f t="shared" si="4"/>
        <v>#VALUE!</v>
      </c>
      <c r="F24" s="18" t="str">
        <f t="shared" si="5"/>
        <v/>
      </c>
      <c r="G24" s="18" t="e">
        <f t="shared" si="6"/>
        <v>#VALUE!</v>
      </c>
      <c r="H24" s="18" t="e">
        <f t="shared" si="7"/>
        <v>#VALUE!</v>
      </c>
      <c r="I24" s="18" t="e">
        <f>VLOOKUP(F24,D8数据库!C:G,2,0)</f>
        <v>#N/A</v>
      </c>
      <c r="J24" s="18" t="e">
        <f>VLOOKUP(F24,D8数据库!C:G,3,0)</f>
        <v>#N/A</v>
      </c>
      <c r="K24" s="19" t="e">
        <f t="shared" si="3"/>
        <v>#VALUE!</v>
      </c>
      <c r="L24" s="18" t="e">
        <f>VLOOKUP(F24,D8数据库!C:G,4,0)</f>
        <v>#N/A</v>
      </c>
      <c r="M24" s="18" t="e">
        <f>VLOOKUP(F24,D8数据库!C:G,5,0)</f>
        <v>#N/A</v>
      </c>
      <c r="N24" s="18"/>
    </row>
    <row r="25" spans="1:14" x14ac:dyDescent="0.25">
      <c r="A25" s="22"/>
      <c r="B25" s="22"/>
      <c r="C25" s="22"/>
      <c r="D25" s="22"/>
      <c r="E25" s="18" t="e">
        <f t="shared" si="4"/>
        <v>#VALUE!</v>
      </c>
      <c r="F25" s="18" t="str">
        <f t="shared" si="5"/>
        <v/>
      </c>
      <c r="G25" s="18" t="e">
        <f t="shared" si="6"/>
        <v>#VALUE!</v>
      </c>
      <c r="H25" s="18" t="e">
        <f t="shared" si="7"/>
        <v>#VALUE!</v>
      </c>
      <c r="I25" s="18" t="e">
        <f>VLOOKUP(F25,D8数据库!C:G,2,0)</f>
        <v>#N/A</v>
      </c>
      <c r="J25" s="18" t="e">
        <f>VLOOKUP(F25,D8数据库!C:G,3,0)</f>
        <v>#N/A</v>
      </c>
      <c r="K25" s="19" t="e">
        <f t="shared" si="3"/>
        <v>#VALUE!</v>
      </c>
      <c r="L25" s="18" t="e">
        <f>VLOOKUP(F25,D8数据库!C:G,4,0)</f>
        <v>#N/A</v>
      </c>
      <c r="M25" s="18" t="e">
        <f>VLOOKUP(F25,D8数据库!C:G,5,0)</f>
        <v>#N/A</v>
      </c>
      <c r="N25" s="18"/>
    </row>
    <row r="26" spans="1:14" x14ac:dyDescent="0.25">
      <c r="A26" s="22"/>
      <c r="B26" s="22"/>
      <c r="C26" s="22"/>
      <c r="D26" s="22"/>
      <c r="E26" s="18" t="e">
        <f t="shared" si="4"/>
        <v>#VALUE!</v>
      </c>
      <c r="F26" s="18" t="str">
        <f t="shared" si="5"/>
        <v/>
      </c>
      <c r="G26" s="18" t="e">
        <f t="shared" si="6"/>
        <v>#VALUE!</v>
      </c>
      <c r="H26" s="18" t="e">
        <f t="shared" si="7"/>
        <v>#VALUE!</v>
      </c>
      <c r="I26" s="18" t="e">
        <f>VLOOKUP(F26,D8数据库!C:G,2,0)</f>
        <v>#N/A</v>
      </c>
      <c r="J26" s="18" t="e">
        <f>VLOOKUP(F26,D8数据库!C:G,3,0)</f>
        <v>#N/A</v>
      </c>
      <c r="K26" s="19" t="e">
        <f t="shared" si="3"/>
        <v>#VALUE!</v>
      </c>
      <c r="L26" s="18" t="e">
        <f>VLOOKUP(F26,D8数据库!C:G,4,0)</f>
        <v>#N/A</v>
      </c>
      <c r="M26" s="18" t="e">
        <f>VLOOKUP(F26,D8数据库!C:G,5,0)</f>
        <v>#N/A</v>
      </c>
      <c r="N26" s="18"/>
    </row>
    <row r="27" spans="1:14" x14ac:dyDescent="0.25">
      <c r="A27" s="22"/>
      <c r="B27" s="22"/>
      <c r="C27" s="22"/>
      <c r="D27" s="22"/>
      <c r="E27" s="18" t="e">
        <f t="shared" si="4"/>
        <v>#VALUE!</v>
      </c>
      <c r="F27" s="18" t="str">
        <f t="shared" si="5"/>
        <v/>
      </c>
      <c r="G27" s="18" t="e">
        <f t="shared" si="6"/>
        <v>#VALUE!</v>
      </c>
      <c r="H27" s="18" t="e">
        <f t="shared" si="7"/>
        <v>#VALUE!</v>
      </c>
      <c r="I27" s="18" t="e">
        <f>VLOOKUP(F27,D8数据库!C:G,2,0)</f>
        <v>#N/A</v>
      </c>
      <c r="J27" s="18" t="e">
        <f>VLOOKUP(F27,D8数据库!C:G,3,0)</f>
        <v>#N/A</v>
      </c>
      <c r="K27" s="19" t="e">
        <f t="shared" si="3"/>
        <v>#VALUE!</v>
      </c>
      <c r="L27" s="18" t="e">
        <f>VLOOKUP(F27,D8数据库!C:G,4,0)</f>
        <v>#N/A</v>
      </c>
      <c r="M27" s="18" t="e">
        <f>VLOOKUP(F27,D8数据库!C:G,5,0)</f>
        <v>#N/A</v>
      </c>
      <c r="N27" s="18"/>
    </row>
    <row r="28" spans="1:14" x14ac:dyDescent="0.25">
      <c r="A28" s="22"/>
      <c r="B28" s="22"/>
      <c r="C28" s="22"/>
      <c r="D28" s="22"/>
      <c r="E28" s="18" t="e">
        <f t="shared" si="4"/>
        <v>#VALUE!</v>
      </c>
      <c r="F28" s="18" t="str">
        <f t="shared" si="5"/>
        <v/>
      </c>
      <c r="G28" s="18" t="e">
        <f t="shared" si="6"/>
        <v>#VALUE!</v>
      </c>
      <c r="H28" s="18" t="e">
        <f t="shared" si="7"/>
        <v>#VALUE!</v>
      </c>
      <c r="I28" s="18" t="e">
        <f>VLOOKUP(F28,D8数据库!C:G,2,0)</f>
        <v>#N/A</v>
      </c>
      <c r="J28" s="18" t="e">
        <f>VLOOKUP(F28,D8数据库!C:G,3,0)</f>
        <v>#N/A</v>
      </c>
      <c r="K28" s="19" t="e">
        <f t="shared" si="3"/>
        <v>#VALUE!</v>
      </c>
      <c r="L28" s="18" t="e">
        <f>VLOOKUP(F28,D8数据库!C:G,4,0)</f>
        <v>#N/A</v>
      </c>
      <c r="M28" s="18" t="e">
        <f>VLOOKUP(F28,D8数据库!C:G,5,0)</f>
        <v>#N/A</v>
      </c>
      <c r="N28" s="18"/>
    </row>
    <row r="29" spans="1:14" x14ac:dyDescent="0.25">
      <c r="A29" s="22"/>
      <c r="B29" s="22"/>
      <c r="C29" s="22"/>
      <c r="D29" s="22"/>
      <c r="E29" s="18" t="e">
        <f t="shared" si="4"/>
        <v>#VALUE!</v>
      </c>
      <c r="F29" s="18" t="str">
        <f t="shared" si="5"/>
        <v/>
      </c>
      <c r="G29" s="18" t="e">
        <f t="shared" si="6"/>
        <v>#VALUE!</v>
      </c>
      <c r="H29" s="18" t="e">
        <f t="shared" si="7"/>
        <v>#VALUE!</v>
      </c>
      <c r="I29" s="18" t="e">
        <f>VLOOKUP(F29,D8数据库!C:G,2,0)</f>
        <v>#N/A</v>
      </c>
      <c r="J29" s="18" t="e">
        <f>VLOOKUP(F29,D8数据库!C:G,3,0)</f>
        <v>#N/A</v>
      </c>
      <c r="K29" s="19" t="e">
        <f t="shared" si="3"/>
        <v>#VALUE!</v>
      </c>
      <c r="L29" s="18" t="e">
        <f>VLOOKUP(F29,D8数据库!C:G,4,0)</f>
        <v>#N/A</v>
      </c>
      <c r="M29" s="18" t="e">
        <f>VLOOKUP(F29,D8数据库!C:G,5,0)</f>
        <v>#N/A</v>
      </c>
      <c r="N29" s="18"/>
    </row>
    <row r="30" spans="1:14" x14ac:dyDescent="0.25">
      <c r="A30" s="22"/>
      <c r="B30" s="22"/>
      <c r="C30" s="22"/>
      <c r="D30" s="22"/>
      <c r="E30" s="18" t="e">
        <f t="shared" si="4"/>
        <v>#VALUE!</v>
      </c>
      <c r="F30" s="18" t="str">
        <f t="shared" si="5"/>
        <v/>
      </c>
      <c r="G30" s="18" t="e">
        <f t="shared" si="6"/>
        <v>#VALUE!</v>
      </c>
      <c r="H30" s="18" t="e">
        <f t="shared" si="7"/>
        <v>#VALUE!</v>
      </c>
      <c r="I30" s="18" t="e">
        <f>VLOOKUP(F30,D8数据库!C:G,2,0)</f>
        <v>#N/A</v>
      </c>
      <c r="J30" s="18" t="e">
        <f>VLOOKUP(F30,D8数据库!C:G,3,0)</f>
        <v>#N/A</v>
      </c>
      <c r="K30" s="19" t="e">
        <f t="shared" si="3"/>
        <v>#VALUE!</v>
      </c>
      <c r="L30" s="18" t="e">
        <f>VLOOKUP(F30,D8数据库!C:G,4,0)</f>
        <v>#N/A</v>
      </c>
      <c r="M30" s="18" t="e">
        <f>VLOOKUP(F30,D8数据库!C:G,5,0)</f>
        <v>#N/A</v>
      </c>
      <c r="N30" s="18"/>
    </row>
    <row r="31" spans="1:14" x14ac:dyDescent="0.25">
      <c r="A31" s="22"/>
      <c r="B31" s="22"/>
      <c r="C31" s="22"/>
      <c r="D31" s="22"/>
      <c r="E31" s="18" t="e">
        <f t="shared" si="4"/>
        <v>#VALUE!</v>
      </c>
      <c r="F31" s="18" t="str">
        <f t="shared" si="5"/>
        <v/>
      </c>
      <c r="G31" s="18" t="e">
        <f t="shared" si="6"/>
        <v>#VALUE!</v>
      </c>
      <c r="H31" s="18" t="e">
        <f t="shared" si="7"/>
        <v>#VALUE!</v>
      </c>
      <c r="I31" s="18" t="e">
        <f>VLOOKUP(F31,D8数据库!C:G,2,0)</f>
        <v>#N/A</v>
      </c>
      <c r="J31" s="18" t="e">
        <f>VLOOKUP(F31,D8数据库!C:G,3,0)</f>
        <v>#N/A</v>
      </c>
      <c r="K31" s="19" t="e">
        <f t="shared" si="3"/>
        <v>#VALUE!</v>
      </c>
      <c r="L31" s="18" t="e">
        <f>VLOOKUP(F31,D8数据库!C:G,4,0)</f>
        <v>#N/A</v>
      </c>
      <c r="M31" s="18" t="e">
        <f>VLOOKUP(F31,D8数据库!C:G,5,0)</f>
        <v>#N/A</v>
      </c>
      <c r="N31" s="18"/>
    </row>
    <row r="32" spans="1:14" x14ac:dyDescent="0.25">
      <c r="A32" s="22"/>
      <c r="B32" s="22"/>
      <c r="C32" s="22"/>
      <c r="D32" s="22"/>
      <c r="E32" s="18" t="e">
        <f t="shared" si="4"/>
        <v>#VALUE!</v>
      </c>
      <c r="F32" s="18" t="str">
        <f t="shared" si="5"/>
        <v/>
      </c>
      <c r="G32" s="18" t="e">
        <f t="shared" si="6"/>
        <v>#VALUE!</v>
      </c>
      <c r="H32" s="18" t="e">
        <f t="shared" si="7"/>
        <v>#VALUE!</v>
      </c>
      <c r="I32" s="18" t="e">
        <f>VLOOKUP(F32,D8数据库!C:G,2,0)</f>
        <v>#N/A</v>
      </c>
      <c r="J32" s="18" t="e">
        <f>VLOOKUP(F32,D8数据库!C:G,3,0)</f>
        <v>#N/A</v>
      </c>
      <c r="K32" s="19" t="e">
        <f t="shared" si="3"/>
        <v>#VALUE!</v>
      </c>
      <c r="L32" s="18" t="e">
        <f>VLOOKUP(F32,D8数据库!C:G,4,0)</f>
        <v>#N/A</v>
      </c>
      <c r="M32" s="18" t="e">
        <f>VLOOKUP(F32,D8数据库!C:G,5,0)</f>
        <v>#N/A</v>
      </c>
      <c r="N32" s="18"/>
    </row>
    <row r="33" spans="1:14" x14ac:dyDescent="0.25">
      <c r="A33" s="22"/>
      <c r="B33" s="22"/>
      <c r="C33" s="22"/>
      <c r="D33" s="22"/>
      <c r="E33" s="18" t="e">
        <f t="shared" si="4"/>
        <v>#VALUE!</v>
      </c>
      <c r="F33" s="18" t="str">
        <f t="shared" si="5"/>
        <v/>
      </c>
      <c r="G33" s="18" t="e">
        <f t="shared" si="6"/>
        <v>#VALUE!</v>
      </c>
      <c r="H33" s="18" t="e">
        <f t="shared" si="7"/>
        <v>#VALUE!</v>
      </c>
      <c r="I33" s="18" t="e">
        <f>VLOOKUP(F33,D8数据库!C:G,2,0)</f>
        <v>#N/A</v>
      </c>
      <c r="J33" s="18" t="e">
        <f>VLOOKUP(F33,D8数据库!C:G,3,0)</f>
        <v>#N/A</v>
      </c>
      <c r="K33" s="19" t="e">
        <f t="shared" si="3"/>
        <v>#VALUE!</v>
      </c>
      <c r="L33" s="18" t="e">
        <f>VLOOKUP(F33,D8数据库!C:G,4,0)</f>
        <v>#N/A</v>
      </c>
      <c r="M33" s="18" t="e">
        <f>VLOOKUP(F33,D8数据库!C:G,5,0)</f>
        <v>#N/A</v>
      </c>
      <c r="N33" s="18"/>
    </row>
    <row r="34" spans="1:14" x14ac:dyDescent="0.25">
      <c r="A34" s="22"/>
      <c r="B34" s="22"/>
      <c r="C34" s="22"/>
      <c r="D34" s="22"/>
      <c r="E34" s="18" t="e">
        <f t="shared" si="4"/>
        <v>#VALUE!</v>
      </c>
      <c r="F34" s="18" t="str">
        <f t="shared" si="5"/>
        <v/>
      </c>
      <c r="G34" s="18" t="e">
        <f t="shared" si="6"/>
        <v>#VALUE!</v>
      </c>
      <c r="H34" s="18" t="e">
        <f t="shared" si="7"/>
        <v>#VALUE!</v>
      </c>
      <c r="I34" s="18" t="e">
        <f>VLOOKUP(F34,D8数据库!C:G,2,0)</f>
        <v>#N/A</v>
      </c>
      <c r="J34" s="18" t="e">
        <f>VLOOKUP(F34,D8数据库!C:G,3,0)</f>
        <v>#N/A</v>
      </c>
      <c r="K34" s="19" t="e">
        <f t="shared" si="3"/>
        <v>#VALUE!</v>
      </c>
      <c r="L34" s="18" t="e">
        <f>VLOOKUP(F34,D8数据库!C:G,4,0)</f>
        <v>#N/A</v>
      </c>
      <c r="M34" s="18" t="e">
        <f>VLOOKUP(F34,D8数据库!C:G,5,0)</f>
        <v>#N/A</v>
      </c>
      <c r="N34" s="18"/>
    </row>
    <row r="35" spans="1:14" x14ac:dyDescent="0.25">
      <c r="A35" s="22"/>
      <c r="B35" s="22"/>
      <c r="C35" s="22"/>
      <c r="D35" s="22"/>
      <c r="E35" s="18" t="e">
        <f t="shared" si="4"/>
        <v>#VALUE!</v>
      </c>
      <c r="F35" s="18" t="str">
        <f t="shared" si="5"/>
        <v/>
      </c>
      <c r="G35" s="18" t="e">
        <f t="shared" si="6"/>
        <v>#VALUE!</v>
      </c>
      <c r="H35" s="18" t="e">
        <f t="shared" si="7"/>
        <v>#VALUE!</v>
      </c>
      <c r="I35" s="18" t="e">
        <f>VLOOKUP(F35,D8数据库!C:G,2,0)</f>
        <v>#N/A</v>
      </c>
      <c r="J35" s="18" t="e">
        <f>VLOOKUP(F35,D8数据库!C:G,3,0)</f>
        <v>#N/A</v>
      </c>
      <c r="K35" s="19" t="e">
        <f t="shared" si="3"/>
        <v>#VALUE!</v>
      </c>
      <c r="L35" s="18" t="e">
        <f>VLOOKUP(F35,D8数据库!C:G,4,0)</f>
        <v>#N/A</v>
      </c>
      <c r="M35" s="18" t="e">
        <f>VLOOKUP(F35,D8数据库!C:G,5,0)</f>
        <v>#N/A</v>
      </c>
      <c r="N35" s="18"/>
    </row>
    <row r="36" spans="1:14" x14ac:dyDescent="0.25">
      <c r="A36" s="22"/>
      <c r="B36" s="22"/>
      <c r="C36" s="22"/>
      <c r="D36" s="22"/>
      <c r="E36" s="18" t="e">
        <f t="shared" si="4"/>
        <v>#VALUE!</v>
      </c>
      <c r="F36" s="18" t="str">
        <f t="shared" si="5"/>
        <v/>
      </c>
      <c r="G36" s="18" t="e">
        <f t="shared" si="6"/>
        <v>#VALUE!</v>
      </c>
      <c r="H36" s="18" t="e">
        <f t="shared" si="7"/>
        <v>#VALUE!</v>
      </c>
      <c r="I36" s="18" t="e">
        <f>VLOOKUP(F36,D8数据库!C:G,2,0)</f>
        <v>#N/A</v>
      </c>
      <c r="J36" s="18" t="e">
        <f>VLOOKUP(F36,D8数据库!C:G,3,0)</f>
        <v>#N/A</v>
      </c>
      <c r="K36" s="19" t="e">
        <f t="shared" si="3"/>
        <v>#VALUE!</v>
      </c>
      <c r="L36" s="18" t="e">
        <f>VLOOKUP(F36,D8数据库!C:G,4,0)</f>
        <v>#N/A</v>
      </c>
      <c r="M36" s="18" t="e">
        <f>VLOOKUP(F36,D8数据库!C:G,5,0)</f>
        <v>#N/A</v>
      </c>
      <c r="N36" s="18"/>
    </row>
    <row r="37" spans="1:14" x14ac:dyDescent="0.25">
      <c r="A37" s="22"/>
      <c r="B37" s="22"/>
      <c r="C37" s="22"/>
      <c r="D37" s="22"/>
      <c r="E37" s="18" t="e">
        <f t="shared" si="4"/>
        <v>#VALUE!</v>
      </c>
      <c r="F37" s="18" t="str">
        <f t="shared" si="5"/>
        <v/>
      </c>
      <c r="G37" s="18" t="e">
        <f t="shared" si="6"/>
        <v>#VALUE!</v>
      </c>
      <c r="H37" s="18" t="e">
        <f t="shared" si="7"/>
        <v>#VALUE!</v>
      </c>
      <c r="I37" s="18" t="e">
        <f>VLOOKUP(F37,D8数据库!C:G,2,0)</f>
        <v>#N/A</v>
      </c>
      <c r="J37" s="18" t="e">
        <f>VLOOKUP(F37,D8数据库!C:G,3,0)</f>
        <v>#N/A</v>
      </c>
      <c r="K37" s="19" t="e">
        <f t="shared" si="3"/>
        <v>#VALUE!</v>
      </c>
      <c r="L37" s="18" t="e">
        <f>VLOOKUP(F37,D8数据库!C:G,4,0)</f>
        <v>#N/A</v>
      </c>
      <c r="M37" s="18" t="e">
        <f>VLOOKUP(F37,D8数据库!C:G,5,0)</f>
        <v>#N/A</v>
      </c>
      <c r="N37" s="18"/>
    </row>
    <row r="38" spans="1:14" x14ac:dyDescent="0.25">
      <c r="A38" s="22"/>
      <c r="B38" s="22"/>
      <c r="C38" s="22"/>
      <c r="D38" s="22"/>
      <c r="E38" s="18" t="e">
        <f t="shared" si="4"/>
        <v>#VALUE!</v>
      </c>
      <c r="F38" s="18" t="str">
        <f t="shared" si="5"/>
        <v/>
      </c>
      <c r="G38" s="18" t="e">
        <f t="shared" si="6"/>
        <v>#VALUE!</v>
      </c>
      <c r="H38" s="18" t="e">
        <f t="shared" si="7"/>
        <v>#VALUE!</v>
      </c>
      <c r="I38" s="18" t="e">
        <f>VLOOKUP(F38,D8数据库!C:G,2,0)</f>
        <v>#N/A</v>
      </c>
      <c r="J38" s="18" t="e">
        <f>VLOOKUP(F38,D8数据库!C:G,3,0)</f>
        <v>#N/A</v>
      </c>
      <c r="K38" s="19" t="e">
        <f t="shared" si="3"/>
        <v>#VALUE!</v>
      </c>
      <c r="L38" s="18" t="e">
        <f>VLOOKUP(F38,D8数据库!C:G,4,0)</f>
        <v>#N/A</v>
      </c>
      <c r="M38" s="18" t="e">
        <f>VLOOKUP(F38,D8数据库!C:G,5,0)</f>
        <v>#N/A</v>
      </c>
      <c r="N38" s="18"/>
    </row>
    <row r="39" spans="1:14" x14ac:dyDescent="0.25">
      <c r="A39" s="22"/>
      <c r="B39" s="22"/>
      <c r="C39" s="22"/>
      <c r="D39" s="22"/>
      <c r="E39" s="18" t="e">
        <f t="shared" si="4"/>
        <v>#VALUE!</v>
      </c>
      <c r="F39" s="18" t="str">
        <f t="shared" si="5"/>
        <v/>
      </c>
      <c r="G39" s="18" t="e">
        <f t="shared" si="6"/>
        <v>#VALUE!</v>
      </c>
      <c r="H39" s="18" t="e">
        <f t="shared" si="7"/>
        <v>#VALUE!</v>
      </c>
      <c r="I39" s="18" t="e">
        <f>VLOOKUP(F39,D8数据库!C:G,2,0)</f>
        <v>#N/A</v>
      </c>
      <c r="J39" s="18" t="e">
        <f>VLOOKUP(F39,D8数据库!C:G,3,0)</f>
        <v>#N/A</v>
      </c>
      <c r="K39" s="19" t="e">
        <f t="shared" si="3"/>
        <v>#VALUE!</v>
      </c>
      <c r="L39" s="18" t="e">
        <f>VLOOKUP(F39,D8数据库!C:G,4,0)</f>
        <v>#N/A</v>
      </c>
      <c r="M39" s="18" t="e">
        <f>VLOOKUP(F39,D8数据库!C:G,5,0)</f>
        <v>#N/A</v>
      </c>
      <c r="N39" s="18"/>
    </row>
    <row r="40" spans="1:14" x14ac:dyDescent="0.25">
      <c r="A40" s="22"/>
      <c r="B40" s="22"/>
      <c r="C40" s="22"/>
      <c r="D40" s="22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>VLOOKUP(F40,D8数据库!C:G,2,0)</f>
        <v>#N/A</v>
      </c>
      <c r="J40" s="18" t="e">
        <f>VLOOKUP(F40,D8数据库!C:G,3,0)</f>
        <v>#N/A</v>
      </c>
      <c r="K40" s="19" t="e">
        <f t="shared" si="3"/>
        <v>#VALUE!</v>
      </c>
      <c r="L40" s="18" t="e">
        <f>VLOOKUP(F40,D8数据库!C:G,4,0)</f>
        <v>#N/A</v>
      </c>
      <c r="M40" s="18" t="e">
        <f>VLOOKUP(F40,D8数据库!C:G,5,0)</f>
        <v>#N/A</v>
      </c>
      <c r="N40" s="18"/>
    </row>
    <row r="41" spans="1:14" x14ac:dyDescent="0.25">
      <c r="A41" s="22"/>
      <c r="B41" s="22"/>
      <c r="C41" s="22"/>
      <c r="D41" s="22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>VLOOKUP(F41,D8数据库!C:G,2,0)</f>
        <v>#N/A</v>
      </c>
      <c r="J41" s="18" t="e">
        <f>VLOOKUP(F41,D8数据库!C:G,3,0)</f>
        <v>#N/A</v>
      </c>
      <c r="K41" s="19" t="e">
        <f t="shared" si="3"/>
        <v>#VALUE!</v>
      </c>
      <c r="L41" s="18" t="e">
        <f>VLOOKUP(F41,D8数据库!C:G,4,0)</f>
        <v>#N/A</v>
      </c>
      <c r="M41" s="18" t="e">
        <f>VLOOKUP(F41,D8数据库!C:G,5,0)</f>
        <v>#N/A</v>
      </c>
      <c r="N41" s="18"/>
    </row>
    <row r="42" spans="1:14" x14ac:dyDescent="0.25">
      <c r="A42" s="22"/>
      <c r="B42" s="22"/>
      <c r="C42" s="22"/>
      <c r="D42" s="22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>VLOOKUP(F42,D8数据库!C:G,2,0)</f>
        <v>#N/A</v>
      </c>
      <c r="J42" s="18" t="e">
        <f>VLOOKUP(F42,D8数据库!C:G,3,0)</f>
        <v>#N/A</v>
      </c>
      <c r="K42" s="19" t="e">
        <f t="shared" si="3"/>
        <v>#VALUE!</v>
      </c>
      <c r="L42" s="18" t="e">
        <f>VLOOKUP(F42,D8数据库!C:G,4,0)</f>
        <v>#N/A</v>
      </c>
      <c r="M42" s="18" t="e">
        <f>VLOOKUP(F42,D8数据库!C:G,5,0)</f>
        <v>#N/A</v>
      </c>
      <c r="N42" s="18"/>
    </row>
    <row r="43" spans="1:14" x14ac:dyDescent="0.25">
      <c r="A43" s="22"/>
      <c r="B43" s="22"/>
      <c r="C43" s="22"/>
      <c r="D43" s="22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>VLOOKUP(F43,D8数据库!C:G,2,0)</f>
        <v>#N/A</v>
      </c>
      <c r="J43" s="18" t="e">
        <f>VLOOKUP(F43,D8数据库!C:G,3,0)</f>
        <v>#N/A</v>
      </c>
      <c r="K43" s="19" t="e">
        <f t="shared" si="3"/>
        <v>#VALUE!</v>
      </c>
      <c r="L43" s="18" t="e">
        <f>VLOOKUP(F43,D8数据库!C:G,4,0)</f>
        <v>#N/A</v>
      </c>
      <c r="M43" s="18" t="e">
        <f>VLOOKUP(F43,D8数据库!C:G,5,0)</f>
        <v>#N/A</v>
      </c>
      <c r="N43" s="18"/>
    </row>
    <row r="44" spans="1:14" x14ac:dyDescent="0.25">
      <c r="A44" s="22"/>
      <c r="B44" s="22"/>
      <c r="C44" s="22"/>
      <c r="D44" s="22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>VLOOKUP(F44,D8数据库!C:G,2,0)</f>
        <v>#N/A</v>
      </c>
      <c r="J44" s="18" t="e">
        <f>VLOOKUP(F44,D8数据库!C:G,3,0)</f>
        <v>#N/A</v>
      </c>
      <c r="K44" s="19" t="e">
        <f t="shared" si="3"/>
        <v>#VALUE!</v>
      </c>
      <c r="L44" s="18" t="e">
        <f>VLOOKUP(F44,D8数据库!C:G,4,0)</f>
        <v>#N/A</v>
      </c>
      <c r="M44" s="18" t="e">
        <f>VLOOKUP(F44,D8数据库!C:G,5,0)</f>
        <v>#N/A</v>
      </c>
      <c r="N44" s="18"/>
    </row>
    <row r="45" spans="1:14" x14ac:dyDescent="0.25">
      <c r="A45" s="22"/>
      <c r="B45" s="22"/>
      <c r="C45" s="22"/>
      <c r="D45" s="22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>VLOOKUP(F45,D8数据库!C:G,2,0)</f>
        <v>#N/A</v>
      </c>
      <c r="J45" s="18" t="e">
        <f>VLOOKUP(F45,D8数据库!C:G,3,0)</f>
        <v>#N/A</v>
      </c>
      <c r="K45" s="19" t="e">
        <f t="shared" si="3"/>
        <v>#VALUE!</v>
      </c>
      <c r="L45" s="18" t="e">
        <f>VLOOKUP(F45,D8数据库!C:G,4,0)</f>
        <v>#N/A</v>
      </c>
      <c r="M45" s="18" t="e">
        <f>VLOOKUP(F45,D8数据库!C:G,5,0)</f>
        <v>#N/A</v>
      </c>
      <c r="N45" s="18"/>
    </row>
    <row r="46" spans="1:14" x14ac:dyDescent="0.25">
      <c r="A46" s="22"/>
      <c r="B46" s="22"/>
      <c r="C46" s="22"/>
      <c r="D46" s="22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>VLOOKUP(F46,D8数据库!C:G,2,0)</f>
        <v>#N/A</v>
      </c>
      <c r="J46" s="18" t="e">
        <f>VLOOKUP(F46,D8数据库!C:G,3,0)</f>
        <v>#N/A</v>
      </c>
      <c r="K46" s="19" t="e">
        <f t="shared" si="3"/>
        <v>#VALUE!</v>
      </c>
      <c r="L46" s="18" t="e">
        <f>VLOOKUP(F46,D8数据库!C:G,4,0)</f>
        <v>#N/A</v>
      </c>
      <c r="M46" s="18" t="e">
        <f>VLOOKUP(F46,D8数据库!C:G,5,0)</f>
        <v>#N/A</v>
      </c>
      <c r="N46" s="18"/>
    </row>
    <row r="47" spans="1:14" x14ac:dyDescent="0.25">
      <c r="A47" s="22"/>
      <c r="B47" s="22"/>
      <c r="C47" s="22"/>
      <c r="D47" s="22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>VLOOKUP(F47,D8数据库!C:G,2,0)</f>
        <v>#N/A</v>
      </c>
      <c r="J47" s="18" t="e">
        <f>VLOOKUP(F47,D8数据库!C:G,3,0)</f>
        <v>#N/A</v>
      </c>
      <c r="K47" s="19" t="e">
        <f t="shared" si="3"/>
        <v>#VALUE!</v>
      </c>
      <c r="L47" s="18" t="e">
        <f>VLOOKUP(F47,D8数据库!C:G,4,0)</f>
        <v>#N/A</v>
      </c>
      <c r="M47" s="18" t="e">
        <f>VLOOKUP(F47,D8数据库!C:G,5,0)</f>
        <v>#N/A</v>
      </c>
      <c r="N47" s="18"/>
    </row>
    <row r="48" spans="1:14" x14ac:dyDescent="0.25">
      <c r="A48" s="22"/>
      <c r="B48" s="22"/>
      <c r="C48" s="22"/>
      <c r="D48" s="22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>VLOOKUP(F48,D8数据库!C:G,2,0)</f>
        <v>#N/A</v>
      </c>
      <c r="J48" s="18" t="e">
        <f>VLOOKUP(F48,D8数据库!C:G,3,0)</f>
        <v>#N/A</v>
      </c>
      <c r="K48" s="19" t="e">
        <f t="shared" si="3"/>
        <v>#VALUE!</v>
      </c>
      <c r="L48" s="18" t="e">
        <f>VLOOKUP(F48,D8数据库!C:G,4,0)</f>
        <v>#N/A</v>
      </c>
      <c r="M48" s="18" t="e">
        <f>VLOOKUP(F48,D8数据库!C:G,5,0)</f>
        <v>#N/A</v>
      </c>
      <c r="N48" s="18"/>
    </row>
    <row r="49" spans="1:14" x14ac:dyDescent="0.25">
      <c r="A49" s="22"/>
      <c r="B49" s="22"/>
      <c r="C49" s="22"/>
      <c r="D49" s="22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>VLOOKUP(F49,D8数据库!C:G,2,0)</f>
        <v>#N/A</v>
      </c>
      <c r="J49" s="18" t="e">
        <f>VLOOKUP(F49,D8数据库!C:G,3,0)</f>
        <v>#N/A</v>
      </c>
      <c r="K49" s="19" t="e">
        <f t="shared" si="3"/>
        <v>#VALUE!</v>
      </c>
      <c r="L49" s="18" t="e">
        <f>VLOOKUP(F49,D8数据库!C:G,4,0)</f>
        <v>#N/A</v>
      </c>
      <c r="M49" s="18" t="e">
        <f>VLOOKUP(F49,D8数据库!C:G,5,0)</f>
        <v>#N/A</v>
      </c>
      <c r="N49" s="18"/>
    </row>
    <row r="50" spans="1:14" x14ac:dyDescent="0.25">
      <c r="A50" s="22"/>
      <c r="B50" s="22"/>
      <c r="C50" s="22"/>
      <c r="D50" s="22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>VLOOKUP(F50,D8数据库!C:G,2,0)</f>
        <v>#N/A</v>
      </c>
      <c r="J50" s="18" t="e">
        <f>VLOOKUP(F50,D8数据库!C:G,3,0)</f>
        <v>#N/A</v>
      </c>
      <c r="K50" s="19" t="e">
        <f t="shared" si="3"/>
        <v>#VALUE!</v>
      </c>
      <c r="L50" s="18" t="e">
        <f>VLOOKUP(F50,D8数据库!C:G,4,0)</f>
        <v>#N/A</v>
      </c>
      <c r="M50" s="18" t="e">
        <f>VLOOKUP(F50,D8数据库!C:G,5,0)</f>
        <v>#N/A</v>
      </c>
      <c r="N50" s="18"/>
    </row>
    <row r="51" spans="1:14" x14ac:dyDescent="0.25">
      <c r="A51" s="22"/>
      <c r="B51" s="22"/>
      <c r="C51" s="22"/>
      <c r="D51" s="22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>VLOOKUP(F51,D8数据库!C:G,2,0)</f>
        <v>#N/A</v>
      </c>
      <c r="J51" s="18" t="e">
        <f>VLOOKUP(F51,D8数据库!C:G,3,0)</f>
        <v>#N/A</v>
      </c>
      <c r="K51" s="19" t="e">
        <f t="shared" si="3"/>
        <v>#VALUE!</v>
      </c>
      <c r="L51" s="18" t="e">
        <f>VLOOKUP(F51,D8数据库!C:G,4,0)</f>
        <v>#N/A</v>
      </c>
      <c r="M51" s="18" t="e">
        <f>VLOOKUP(F51,D8数据库!C:G,5,0)</f>
        <v>#N/A</v>
      </c>
      <c r="N51" s="18"/>
    </row>
    <row r="52" spans="1:14" x14ac:dyDescent="0.25">
      <c r="A52" s="22"/>
      <c r="B52" s="22"/>
      <c r="C52" s="22"/>
      <c r="D52" s="22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>VLOOKUP(F52,D8数据库!C:G,2,0)</f>
        <v>#N/A</v>
      </c>
      <c r="J52" s="18" t="e">
        <f>VLOOKUP(F52,D8数据库!C:G,3,0)</f>
        <v>#N/A</v>
      </c>
      <c r="K52" s="19" t="e">
        <f t="shared" si="3"/>
        <v>#VALUE!</v>
      </c>
      <c r="L52" s="18" t="e">
        <f>VLOOKUP(F52,D8数据库!C:G,4,0)</f>
        <v>#N/A</v>
      </c>
      <c r="M52" s="18" t="e">
        <f>VLOOKUP(F52,D8数据库!C:G,5,0)</f>
        <v>#N/A</v>
      </c>
      <c r="N52" s="18"/>
    </row>
    <row r="53" spans="1:14" x14ac:dyDescent="0.25">
      <c r="A53" s="22"/>
      <c r="B53" s="22"/>
      <c r="C53" s="22"/>
      <c r="D53" s="22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>VLOOKUP(F53,D8数据库!C:G,2,0)</f>
        <v>#N/A</v>
      </c>
      <c r="J53" s="18" t="e">
        <f>VLOOKUP(F53,D8数据库!C:G,3,0)</f>
        <v>#N/A</v>
      </c>
      <c r="K53" s="19" t="e">
        <f t="shared" si="3"/>
        <v>#VALUE!</v>
      </c>
      <c r="L53" s="18" t="e">
        <f>VLOOKUP(F53,D8数据库!C:G,4,0)</f>
        <v>#N/A</v>
      </c>
      <c r="M53" s="18" t="e">
        <f>VLOOKUP(F53,D8数据库!C:G,5,0)</f>
        <v>#N/A</v>
      </c>
      <c r="N53" s="18"/>
    </row>
    <row r="54" spans="1:14" x14ac:dyDescent="0.25">
      <c r="A54" s="22"/>
      <c r="B54" s="22"/>
      <c r="C54" s="22"/>
      <c r="D54" s="22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>VLOOKUP(F54,D8数据库!C:G,2,0)</f>
        <v>#N/A</v>
      </c>
      <c r="J54" s="18" t="e">
        <f>VLOOKUP(F54,D8数据库!C:G,3,0)</f>
        <v>#N/A</v>
      </c>
      <c r="K54" s="19" t="e">
        <f t="shared" si="3"/>
        <v>#VALUE!</v>
      </c>
      <c r="L54" s="18" t="e">
        <f>VLOOKUP(F54,D8数据库!C:G,4,0)</f>
        <v>#N/A</v>
      </c>
      <c r="M54" s="18" t="e">
        <f>VLOOKUP(F54,D8数据库!C:G,5,0)</f>
        <v>#N/A</v>
      </c>
      <c r="N54" s="18"/>
    </row>
    <row r="55" spans="1:14" x14ac:dyDescent="0.25">
      <c r="A55" s="22"/>
      <c r="B55" s="22"/>
      <c r="C55" s="22"/>
      <c r="D55" s="22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>VLOOKUP(F55,D8数据库!C:G,2,0)</f>
        <v>#N/A</v>
      </c>
      <c r="J55" s="18" t="e">
        <f>VLOOKUP(F55,D8数据库!C:G,3,0)</f>
        <v>#N/A</v>
      </c>
      <c r="K55" s="19" t="e">
        <f t="shared" si="3"/>
        <v>#VALUE!</v>
      </c>
      <c r="L55" s="18" t="e">
        <f>VLOOKUP(F55,D8数据库!C:G,4,0)</f>
        <v>#N/A</v>
      </c>
      <c r="M55" s="18" t="e">
        <f>VLOOKUP(F55,D8数据库!C:G,5,0)</f>
        <v>#N/A</v>
      </c>
      <c r="N55" s="18"/>
    </row>
    <row r="56" spans="1:14" x14ac:dyDescent="0.25">
      <c r="A56" s="22"/>
      <c r="B56" s="22"/>
      <c r="C56" s="22"/>
      <c r="D56" s="22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>VLOOKUP(F56,D8数据库!C:G,2,0)</f>
        <v>#N/A</v>
      </c>
      <c r="J56" s="18" t="e">
        <f>VLOOKUP(F56,D8数据库!C:G,3,0)</f>
        <v>#N/A</v>
      </c>
      <c r="K56" s="19" t="e">
        <f t="shared" si="3"/>
        <v>#VALUE!</v>
      </c>
      <c r="L56" s="18" t="e">
        <f>VLOOKUP(F56,D8数据库!C:G,4,0)</f>
        <v>#N/A</v>
      </c>
      <c r="M56" s="18" t="e">
        <f>VLOOKUP(F56,D8数据库!C:G,5,0)</f>
        <v>#N/A</v>
      </c>
      <c r="N56" s="18"/>
    </row>
    <row r="57" spans="1:14" x14ac:dyDescent="0.25">
      <c r="A57" s="22"/>
      <c r="B57" s="22"/>
      <c r="C57" s="22"/>
      <c r="D57" s="22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>VLOOKUP(F57,D8数据库!C:G,2,0)</f>
        <v>#N/A</v>
      </c>
      <c r="J57" s="18" t="e">
        <f>VLOOKUP(F57,D8数据库!C:G,3,0)</f>
        <v>#N/A</v>
      </c>
      <c r="K57" s="19" t="e">
        <f t="shared" si="3"/>
        <v>#VALUE!</v>
      </c>
      <c r="L57" s="18" t="e">
        <f>VLOOKUP(F57,D8数据库!C:G,4,0)</f>
        <v>#N/A</v>
      </c>
      <c r="M57" s="18" t="e">
        <f>VLOOKUP(F57,D8数据库!C:G,5,0)</f>
        <v>#N/A</v>
      </c>
      <c r="N57" s="18"/>
    </row>
    <row r="58" spans="1:14" x14ac:dyDescent="0.25">
      <c r="A58" s="22"/>
      <c r="B58" s="22"/>
      <c r="C58" s="22"/>
      <c r="D58" s="22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>VLOOKUP(F58,D8数据库!C:G,2,0)</f>
        <v>#N/A</v>
      </c>
      <c r="J58" s="18" t="e">
        <f>VLOOKUP(F58,D8数据库!C:G,3,0)</f>
        <v>#N/A</v>
      </c>
      <c r="K58" s="19" t="e">
        <f t="shared" si="3"/>
        <v>#VALUE!</v>
      </c>
      <c r="L58" s="18" t="e">
        <f>VLOOKUP(F58,D8数据库!C:G,4,0)</f>
        <v>#N/A</v>
      </c>
      <c r="M58" s="18" t="e">
        <f>VLOOKUP(F58,D8数据库!C:G,5,0)</f>
        <v>#N/A</v>
      </c>
      <c r="N58" s="18"/>
    </row>
    <row r="59" spans="1:14" x14ac:dyDescent="0.25">
      <c r="A59" s="22"/>
      <c r="B59" s="22"/>
      <c r="C59" s="22"/>
      <c r="D59" s="22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>VLOOKUP(F59,D8数据库!C:G,2,0)</f>
        <v>#N/A</v>
      </c>
      <c r="J59" s="18" t="e">
        <f>VLOOKUP(F59,D8数据库!C:G,3,0)</f>
        <v>#N/A</v>
      </c>
      <c r="K59" s="19" t="e">
        <f t="shared" si="3"/>
        <v>#VALUE!</v>
      </c>
      <c r="L59" s="18" t="e">
        <f>VLOOKUP(F59,D8数据库!C:G,4,0)</f>
        <v>#N/A</v>
      </c>
      <c r="M59" s="18" t="e">
        <f>VLOOKUP(F59,D8数据库!C:G,5,0)</f>
        <v>#N/A</v>
      </c>
      <c r="N59" s="18"/>
    </row>
    <row r="60" spans="1:14" x14ac:dyDescent="0.25">
      <c r="A60" s="22"/>
      <c r="B60" s="22"/>
      <c r="C60" s="22"/>
      <c r="D60" s="22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>VLOOKUP(F60,D8数据库!C:G,2,0)</f>
        <v>#N/A</v>
      </c>
      <c r="J60" s="18" t="e">
        <f>VLOOKUP(F60,D8数据库!C:G,3,0)</f>
        <v>#N/A</v>
      </c>
      <c r="K60" s="19" t="e">
        <f t="shared" si="3"/>
        <v>#VALUE!</v>
      </c>
      <c r="L60" s="18" t="e">
        <f>VLOOKUP(F60,D8数据库!C:G,4,0)</f>
        <v>#N/A</v>
      </c>
      <c r="M60" s="18" t="e">
        <f>VLOOKUP(F60,D8数据库!C:G,5,0)</f>
        <v>#N/A</v>
      </c>
      <c r="N60" s="18"/>
    </row>
    <row r="61" spans="1:14" x14ac:dyDescent="0.25">
      <c r="A61" s="22"/>
      <c r="B61" s="22"/>
      <c r="C61" s="22"/>
      <c r="D61" s="22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>VLOOKUP(F61,D8数据库!C:G,2,0)</f>
        <v>#N/A</v>
      </c>
      <c r="J61" s="18" t="e">
        <f>VLOOKUP(F61,D8数据库!C:G,3,0)</f>
        <v>#N/A</v>
      </c>
      <c r="K61" s="19" t="e">
        <f t="shared" si="3"/>
        <v>#VALUE!</v>
      </c>
      <c r="L61" s="18" t="e">
        <f>VLOOKUP(F61,D8数据库!C:G,4,0)</f>
        <v>#N/A</v>
      </c>
      <c r="M61" s="18" t="e">
        <f>VLOOKUP(F61,D8数据库!C:G,5,0)</f>
        <v>#N/A</v>
      </c>
      <c r="N61" s="18"/>
    </row>
    <row r="62" spans="1:14" x14ac:dyDescent="0.25">
      <c r="A62" s="22"/>
      <c r="B62" s="22"/>
      <c r="C62" s="22"/>
      <c r="D62" s="22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>VLOOKUP(F62,D8数据库!C:G,2,0)</f>
        <v>#N/A</v>
      </c>
      <c r="J62" s="18" t="e">
        <f>VLOOKUP(F62,D8数据库!C:G,3,0)</f>
        <v>#N/A</v>
      </c>
      <c r="K62" s="19" t="e">
        <f t="shared" si="3"/>
        <v>#VALUE!</v>
      </c>
      <c r="L62" s="18" t="e">
        <f>VLOOKUP(F62,D8数据库!C:G,4,0)</f>
        <v>#N/A</v>
      </c>
      <c r="M62" s="18" t="e">
        <f>VLOOKUP(F62,D8数据库!C:G,5,0)</f>
        <v>#N/A</v>
      </c>
      <c r="N62" s="18"/>
    </row>
    <row r="63" spans="1:14" x14ac:dyDescent="0.25">
      <c r="A63" s="22"/>
      <c r="B63" s="22"/>
      <c r="C63" s="22"/>
      <c r="D63" s="22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>VLOOKUP(F63,D8数据库!C:G,2,0)</f>
        <v>#N/A</v>
      </c>
      <c r="J63" s="18" t="e">
        <f>VLOOKUP(F63,D8数据库!C:G,3,0)</f>
        <v>#N/A</v>
      </c>
      <c r="K63" s="19" t="e">
        <f t="shared" si="3"/>
        <v>#VALUE!</v>
      </c>
      <c r="L63" s="18" t="e">
        <f>VLOOKUP(F63,D8数据库!C:G,4,0)</f>
        <v>#N/A</v>
      </c>
      <c r="M63" s="18" t="e">
        <f>VLOOKUP(F63,D8数据库!C:G,5,0)</f>
        <v>#N/A</v>
      </c>
      <c r="N63" s="18"/>
    </row>
    <row r="64" spans="1:14" x14ac:dyDescent="0.25">
      <c r="A64" s="22"/>
      <c r="B64" s="22"/>
      <c r="C64" s="22"/>
      <c r="D64" s="22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>VLOOKUP(F64,D8数据库!C:G,2,0)</f>
        <v>#N/A</v>
      </c>
      <c r="J64" s="18" t="e">
        <f>VLOOKUP(F64,D8数据库!C:G,3,0)</f>
        <v>#N/A</v>
      </c>
      <c r="K64" s="19" t="e">
        <f t="shared" si="3"/>
        <v>#VALUE!</v>
      </c>
      <c r="L64" s="18" t="e">
        <f>VLOOKUP(F64,D8数据库!C:G,4,0)</f>
        <v>#N/A</v>
      </c>
      <c r="M64" s="18" t="e">
        <f>VLOOKUP(F64,D8数据库!C:G,5,0)</f>
        <v>#N/A</v>
      </c>
      <c r="N64" s="18"/>
    </row>
    <row r="65" spans="1:14" x14ac:dyDescent="0.25">
      <c r="A65" s="22"/>
      <c r="B65" s="22"/>
      <c r="C65" s="22"/>
      <c r="D65" s="22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>VLOOKUP(F65,D8数据库!C:G,2,0)</f>
        <v>#N/A</v>
      </c>
      <c r="J65" s="18" t="e">
        <f>VLOOKUP(F65,D8数据库!C:G,3,0)</f>
        <v>#N/A</v>
      </c>
      <c r="K65" s="19" t="e">
        <f t="shared" si="3"/>
        <v>#VALUE!</v>
      </c>
      <c r="L65" s="18" t="e">
        <f>VLOOKUP(F65,D8数据库!C:G,4,0)</f>
        <v>#N/A</v>
      </c>
      <c r="M65" s="18" t="e">
        <f>VLOOKUP(F65,D8数据库!C:G,5,0)</f>
        <v>#N/A</v>
      </c>
      <c r="N65" s="18"/>
    </row>
    <row r="66" spans="1:14" x14ac:dyDescent="0.25">
      <c r="A66" s="22"/>
      <c r="B66" s="22"/>
      <c r="C66" s="22"/>
      <c r="D66" s="22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>VLOOKUP(F66,D8数据库!C:G,2,0)</f>
        <v>#N/A</v>
      </c>
      <c r="J66" s="18" t="e">
        <f>VLOOKUP(F66,D8数据库!C:G,3,0)</f>
        <v>#N/A</v>
      </c>
      <c r="K66" s="19" t="e">
        <f t="shared" si="3"/>
        <v>#VALUE!</v>
      </c>
      <c r="L66" s="18" t="e">
        <f>VLOOKUP(F66,D8数据库!C:G,4,0)</f>
        <v>#N/A</v>
      </c>
      <c r="M66" s="18" t="e">
        <f>VLOOKUP(F66,D8数据库!C:G,5,0)</f>
        <v>#N/A</v>
      </c>
      <c r="N66" s="18"/>
    </row>
    <row r="67" spans="1:14" x14ac:dyDescent="0.25">
      <c r="A67" s="22"/>
      <c r="B67" s="22"/>
      <c r="C67" s="22"/>
      <c r="D67" s="22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>VLOOKUP(F67,D8数据库!C:G,2,0)</f>
        <v>#N/A</v>
      </c>
      <c r="J67" s="18" t="e">
        <f>VLOOKUP(F67,D8数据库!C:G,3,0)</f>
        <v>#N/A</v>
      </c>
      <c r="K67" s="19" t="e">
        <f t="shared" ref="K67:K100" si="8">((2*G67+H67)/1000)*C67</f>
        <v>#VALUE!</v>
      </c>
      <c r="L67" s="18" t="e">
        <f>VLOOKUP(F67,D8数据库!C:G,4,0)</f>
        <v>#N/A</v>
      </c>
      <c r="M67" s="18" t="e">
        <f>VLOOKUP(F67,D8数据库!C:G,5,0)</f>
        <v>#N/A</v>
      </c>
      <c r="N67" s="18"/>
    </row>
    <row r="68" spans="1:14" x14ac:dyDescent="0.25">
      <c r="A68" s="22"/>
      <c r="B68" s="22"/>
      <c r="C68" s="22"/>
      <c r="D68" s="22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>VLOOKUP(F68,D8数据库!C:G,2,0)</f>
        <v>#N/A</v>
      </c>
      <c r="J68" s="18" t="e">
        <f>VLOOKUP(F68,D8数据库!C:G,3,0)</f>
        <v>#N/A</v>
      </c>
      <c r="K68" s="19" t="e">
        <f t="shared" si="8"/>
        <v>#VALUE!</v>
      </c>
      <c r="L68" s="18" t="e">
        <f>VLOOKUP(F68,D8数据库!C:G,4,0)</f>
        <v>#N/A</v>
      </c>
      <c r="M68" s="18" t="e">
        <f>VLOOKUP(F68,D8数据库!C:G,5,0)</f>
        <v>#N/A</v>
      </c>
      <c r="N68" s="18"/>
    </row>
    <row r="69" spans="1:14" x14ac:dyDescent="0.25">
      <c r="A69" s="22"/>
      <c r="B69" s="22"/>
      <c r="C69" s="22"/>
      <c r="D69" s="22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>VLOOKUP(F69,D8数据库!C:G,2,0)</f>
        <v>#N/A</v>
      </c>
      <c r="J69" s="18" t="e">
        <f>VLOOKUP(F69,D8数据库!C:G,3,0)</f>
        <v>#N/A</v>
      </c>
      <c r="K69" s="19" t="e">
        <f t="shared" si="8"/>
        <v>#VALUE!</v>
      </c>
      <c r="L69" s="18" t="e">
        <f>VLOOKUP(F69,D8数据库!C:G,4,0)</f>
        <v>#N/A</v>
      </c>
      <c r="M69" s="18" t="e">
        <f>VLOOKUP(F69,D8数据库!C:G,5,0)</f>
        <v>#N/A</v>
      </c>
      <c r="N69" s="18"/>
    </row>
    <row r="70" spans="1:14" x14ac:dyDescent="0.25">
      <c r="A70" s="22"/>
      <c r="B70" s="22"/>
      <c r="C70" s="22"/>
      <c r="D70" s="22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>VLOOKUP(F70,D8数据库!C:G,2,0)</f>
        <v>#N/A</v>
      </c>
      <c r="J70" s="18" t="e">
        <f>VLOOKUP(F70,D8数据库!C:G,3,0)</f>
        <v>#N/A</v>
      </c>
      <c r="K70" s="19" t="e">
        <f t="shared" si="8"/>
        <v>#VALUE!</v>
      </c>
      <c r="L70" s="18" t="e">
        <f>VLOOKUP(F70,D8数据库!C:G,4,0)</f>
        <v>#N/A</v>
      </c>
      <c r="M70" s="18" t="e">
        <f>VLOOKUP(F70,D8数据库!C:G,5,0)</f>
        <v>#N/A</v>
      </c>
      <c r="N70" s="18"/>
    </row>
    <row r="71" spans="1:14" x14ac:dyDescent="0.25">
      <c r="A71" s="22"/>
      <c r="B71" s="22"/>
      <c r="C71" s="22"/>
      <c r="D71" s="22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>VLOOKUP(F71,D8数据库!C:G,2,0)</f>
        <v>#N/A</v>
      </c>
      <c r="J71" s="18" t="e">
        <f>VLOOKUP(F71,D8数据库!C:G,3,0)</f>
        <v>#N/A</v>
      </c>
      <c r="K71" s="19" t="e">
        <f t="shared" si="8"/>
        <v>#VALUE!</v>
      </c>
      <c r="L71" s="18" t="e">
        <f>VLOOKUP(F71,D8数据库!C:G,4,0)</f>
        <v>#N/A</v>
      </c>
      <c r="M71" s="18" t="e">
        <f>VLOOKUP(F71,D8数据库!C:G,5,0)</f>
        <v>#N/A</v>
      </c>
      <c r="N71" s="18"/>
    </row>
    <row r="72" spans="1:14" x14ac:dyDescent="0.25">
      <c r="A72" s="22"/>
      <c r="B72" s="22"/>
      <c r="C72" s="22"/>
      <c r="D72" s="22"/>
      <c r="E72" s="18" t="e">
        <f t="shared" si="4"/>
        <v>#VALUE!</v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>VLOOKUP(F72,D8数据库!C:G,2,0)</f>
        <v>#N/A</v>
      </c>
      <c r="J72" s="18" t="e">
        <f>VLOOKUP(F72,D8数据库!C:G,3,0)</f>
        <v>#N/A</v>
      </c>
      <c r="K72" s="19" t="e">
        <f t="shared" si="8"/>
        <v>#VALUE!</v>
      </c>
      <c r="L72" s="18" t="e">
        <f>VLOOKUP(F72,D8数据库!C:G,4,0)</f>
        <v>#N/A</v>
      </c>
      <c r="M72" s="18" t="e">
        <f>VLOOKUP(F72,D8数据库!C:G,5,0)</f>
        <v>#N/A</v>
      </c>
      <c r="N72" s="18"/>
    </row>
    <row r="73" spans="1:14" x14ac:dyDescent="0.25">
      <c r="A73" s="22"/>
      <c r="B73" s="22"/>
      <c r="C73" s="22"/>
      <c r="D73" s="22"/>
      <c r="E73" s="18" t="e">
        <f t="shared" si="4"/>
        <v>#VALUE!</v>
      </c>
      <c r="F73" s="18" t="str">
        <f t="shared" si="5"/>
        <v/>
      </c>
      <c r="G73" s="18" t="e">
        <f t="shared" si="6"/>
        <v>#VALUE!</v>
      </c>
      <c r="H73" s="18" t="e">
        <f t="shared" si="7"/>
        <v>#VALUE!</v>
      </c>
      <c r="I73" s="18" t="e">
        <f>VLOOKUP(F73,D8数据库!C:G,2,0)</f>
        <v>#N/A</v>
      </c>
      <c r="J73" s="18" t="e">
        <f>VLOOKUP(F73,D8数据库!C:G,3,0)</f>
        <v>#N/A</v>
      </c>
      <c r="K73" s="19" t="e">
        <f t="shared" si="8"/>
        <v>#VALUE!</v>
      </c>
      <c r="L73" s="18" t="e">
        <f>VLOOKUP(F73,D8数据库!C:G,4,0)</f>
        <v>#N/A</v>
      </c>
      <c r="M73" s="18" t="e">
        <f>VLOOKUP(F73,D8数据库!C:G,5,0)</f>
        <v>#N/A</v>
      </c>
      <c r="N73" s="18"/>
    </row>
    <row r="74" spans="1:14" x14ac:dyDescent="0.25">
      <c r="A74" s="22"/>
      <c r="B74" s="22"/>
      <c r="C74" s="22"/>
      <c r="D74" s="22"/>
      <c r="E74" s="18" t="e">
        <f t="shared" si="4"/>
        <v>#VALUE!</v>
      </c>
      <c r="F74" s="18" t="str">
        <f t="shared" si="5"/>
        <v/>
      </c>
      <c r="G74" s="18" t="e">
        <f t="shared" si="6"/>
        <v>#VALUE!</v>
      </c>
      <c r="H74" s="18" t="e">
        <f t="shared" si="7"/>
        <v>#VALUE!</v>
      </c>
      <c r="I74" s="18" t="e">
        <f>VLOOKUP(F74,D8数据库!C:G,2,0)</f>
        <v>#N/A</v>
      </c>
      <c r="J74" s="18" t="e">
        <f>VLOOKUP(F74,D8数据库!C:G,3,0)</f>
        <v>#N/A</v>
      </c>
      <c r="K74" s="19" t="e">
        <f t="shared" si="8"/>
        <v>#VALUE!</v>
      </c>
      <c r="L74" s="18" t="e">
        <f>VLOOKUP(F74,D8数据库!C:G,4,0)</f>
        <v>#N/A</v>
      </c>
      <c r="M74" s="18" t="e">
        <f>VLOOKUP(F74,D8数据库!C:G,5,0)</f>
        <v>#N/A</v>
      </c>
      <c r="N74" s="18"/>
    </row>
    <row r="75" spans="1:14" x14ac:dyDescent="0.25">
      <c r="A75" s="22"/>
      <c r="B75" s="22"/>
      <c r="C75" s="22"/>
      <c r="D75" s="22"/>
      <c r="E75" s="18" t="e">
        <f t="shared" si="4"/>
        <v>#VALUE!</v>
      </c>
      <c r="F75" s="18" t="str">
        <f t="shared" si="5"/>
        <v/>
      </c>
      <c r="G75" s="18" t="e">
        <f t="shared" si="6"/>
        <v>#VALUE!</v>
      </c>
      <c r="H75" s="18" t="e">
        <f t="shared" si="7"/>
        <v>#VALUE!</v>
      </c>
      <c r="I75" s="18" t="e">
        <f>VLOOKUP(F75,D8数据库!C:G,2,0)</f>
        <v>#N/A</v>
      </c>
      <c r="J75" s="18" t="e">
        <f>VLOOKUP(F75,D8数据库!C:G,3,0)</f>
        <v>#N/A</v>
      </c>
      <c r="K75" s="19" t="e">
        <f t="shared" si="8"/>
        <v>#VALUE!</v>
      </c>
      <c r="L75" s="18" t="e">
        <f>VLOOKUP(F75,D8数据库!C:G,4,0)</f>
        <v>#N/A</v>
      </c>
      <c r="M75" s="18" t="e">
        <f>VLOOKUP(F75,D8数据库!C:G,5,0)</f>
        <v>#N/A</v>
      </c>
      <c r="N75" s="18"/>
    </row>
    <row r="76" spans="1:14" x14ac:dyDescent="0.25">
      <c r="A76" s="22"/>
      <c r="B76" s="22"/>
      <c r="C76" s="22"/>
      <c r="D76" s="22"/>
      <c r="E76" s="18" t="e">
        <f t="shared" si="4"/>
        <v>#VALUE!</v>
      </c>
      <c r="F76" s="18" t="str">
        <f t="shared" si="5"/>
        <v/>
      </c>
      <c r="G76" s="18" t="e">
        <f t="shared" si="6"/>
        <v>#VALUE!</v>
      </c>
      <c r="H76" s="18" t="e">
        <f t="shared" si="7"/>
        <v>#VALUE!</v>
      </c>
      <c r="I76" s="18" t="e">
        <f>VLOOKUP(F76,D8数据库!C:G,2,0)</f>
        <v>#N/A</v>
      </c>
      <c r="J76" s="18" t="e">
        <f>VLOOKUP(F76,D8数据库!C:G,3,0)</f>
        <v>#N/A</v>
      </c>
      <c r="K76" s="19" t="e">
        <f t="shared" si="8"/>
        <v>#VALUE!</v>
      </c>
      <c r="L76" s="18" t="e">
        <f>VLOOKUP(F76,D8数据库!C:G,4,0)</f>
        <v>#N/A</v>
      </c>
      <c r="M76" s="18" t="e">
        <f>VLOOKUP(F76,D8数据库!C:G,5,0)</f>
        <v>#N/A</v>
      </c>
      <c r="N76" s="18"/>
    </row>
    <row r="77" spans="1:14" x14ac:dyDescent="0.25">
      <c r="A77" s="22"/>
      <c r="B77" s="22"/>
      <c r="C77" s="22"/>
      <c r="D77" s="22"/>
      <c r="E77" s="18" t="e">
        <f t="shared" si="4"/>
        <v>#VALUE!</v>
      </c>
      <c r="F77" s="18" t="str">
        <f t="shared" si="5"/>
        <v/>
      </c>
      <c r="G77" s="18" t="e">
        <f t="shared" si="6"/>
        <v>#VALUE!</v>
      </c>
      <c r="H77" s="18" t="e">
        <f t="shared" si="7"/>
        <v>#VALUE!</v>
      </c>
      <c r="I77" s="18" t="e">
        <f>VLOOKUP(F77,D8数据库!C:G,2,0)</f>
        <v>#N/A</v>
      </c>
      <c r="J77" s="18" t="e">
        <f>VLOOKUP(F77,D8数据库!C:G,3,0)</f>
        <v>#N/A</v>
      </c>
      <c r="K77" s="19" t="e">
        <f t="shared" si="8"/>
        <v>#VALUE!</v>
      </c>
      <c r="L77" s="18" t="e">
        <f>VLOOKUP(F77,D8数据库!C:G,4,0)</f>
        <v>#N/A</v>
      </c>
      <c r="M77" s="18" t="e">
        <f>VLOOKUP(F77,D8数据库!C:G,5,0)</f>
        <v>#N/A</v>
      </c>
      <c r="N77" s="18"/>
    </row>
    <row r="78" spans="1:14" x14ac:dyDescent="0.25">
      <c r="A78" s="22"/>
      <c r="B78" s="22"/>
      <c r="C78" s="22"/>
      <c r="D78" s="22"/>
      <c r="E78" s="18" t="e">
        <f t="shared" si="4"/>
        <v>#VALUE!</v>
      </c>
      <c r="F78" s="18" t="str">
        <f t="shared" si="5"/>
        <v/>
      </c>
      <c r="G78" s="18" t="e">
        <f t="shared" si="6"/>
        <v>#VALUE!</v>
      </c>
      <c r="H78" s="18" t="e">
        <f t="shared" si="7"/>
        <v>#VALUE!</v>
      </c>
      <c r="I78" s="18" t="e">
        <f>VLOOKUP(F78,D8数据库!C:G,2,0)</f>
        <v>#N/A</v>
      </c>
      <c r="J78" s="18" t="e">
        <f>VLOOKUP(F78,D8数据库!C:G,3,0)</f>
        <v>#N/A</v>
      </c>
      <c r="K78" s="19" t="e">
        <f t="shared" si="8"/>
        <v>#VALUE!</v>
      </c>
      <c r="L78" s="18" t="e">
        <f>VLOOKUP(F78,D8数据库!C:G,4,0)</f>
        <v>#N/A</v>
      </c>
      <c r="M78" s="18" t="e">
        <f>VLOOKUP(F78,D8数据库!C:G,5,0)</f>
        <v>#N/A</v>
      </c>
      <c r="N78" s="18"/>
    </row>
    <row r="79" spans="1:14" x14ac:dyDescent="0.25">
      <c r="A79" s="22"/>
      <c r="B79" s="22"/>
      <c r="C79" s="22"/>
      <c r="D79" s="22"/>
      <c r="E79" s="18" t="e">
        <f t="shared" si="4"/>
        <v>#VALUE!</v>
      </c>
      <c r="F79" s="18" t="str">
        <f t="shared" si="5"/>
        <v/>
      </c>
      <c r="G79" s="18" t="e">
        <f t="shared" si="6"/>
        <v>#VALUE!</v>
      </c>
      <c r="H79" s="18" t="e">
        <f t="shared" si="7"/>
        <v>#VALUE!</v>
      </c>
      <c r="I79" s="18" t="e">
        <f>VLOOKUP(F79,D8数据库!C:G,2,0)</f>
        <v>#N/A</v>
      </c>
      <c r="J79" s="18" t="e">
        <f>VLOOKUP(F79,D8数据库!C:G,3,0)</f>
        <v>#N/A</v>
      </c>
      <c r="K79" s="19" t="e">
        <f t="shared" si="8"/>
        <v>#VALUE!</v>
      </c>
      <c r="L79" s="18" t="e">
        <f>VLOOKUP(F79,D8数据库!C:G,4,0)</f>
        <v>#N/A</v>
      </c>
      <c r="M79" s="18" t="e">
        <f>VLOOKUP(F79,D8数据库!C:G,5,0)</f>
        <v>#N/A</v>
      </c>
      <c r="N79" s="18"/>
    </row>
    <row r="80" spans="1:14" x14ac:dyDescent="0.25">
      <c r="A80" s="22"/>
      <c r="B80" s="22"/>
      <c r="C80" s="22"/>
      <c r="D80" s="22"/>
      <c r="E80" s="18" t="e">
        <f t="shared" si="4"/>
        <v>#VALUE!</v>
      </c>
      <c r="F80" s="18" t="str">
        <f t="shared" si="5"/>
        <v/>
      </c>
      <c r="G80" s="18" t="e">
        <f t="shared" si="6"/>
        <v>#VALUE!</v>
      </c>
      <c r="H80" s="18" t="e">
        <f t="shared" si="7"/>
        <v>#VALUE!</v>
      </c>
      <c r="I80" s="18" t="e">
        <f>VLOOKUP(F80,D8数据库!C:G,2,0)</f>
        <v>#N/A</v>
      </c>
      <c r="J80" s="18" t="e">
        <f>VLOOKUP(F80,D8数据库!C:G,3,0)</f>
        <v>#N/A</v>
      </c>
      <c r="K80" s="19" t="e">
        <f t="shared" si="8"/>
        <v>#VALUE!</v>
      </c>
      <c r="L80" s="18" t="e">
        <f>VLOOKUP(F80,D8数据库!C:G,4,0)</f>
        <v>#N/A</v>
      </c>
      <c r="M80" s="18" t="e">
        <f>VLOOKUP(F80,D8数据库!C:G,5,0)</f>
        <v>#N/A</v>
      </c>
      <c r="N80" s="18"/>
    </row>
    <row r="81" spans="1:14" x14ac:dyDescent="0.25">
      <c r="A81" s="22"/>
      <c r="B81" s="22"/>
      <c r="C81" s="22"/>
      <c r="D81" s="22"/>
      <c r="E81" s="18" t="e">
        <f t="shared" ref="E81:E100" si="9">VALUE(TRIM(MID(SUBSTITUTE($B81,"-",REPT(" ",99)),COLUMN(B81)*99-98,99)))</f>
        <v>#VALUE!</v>
      </c>
      <c r="F81" s="18" t="str">
        <f t="shared" ref="F81:F100" si="10">TRIM(MID(SUBSTITUTE($B81,"-",REPT(" ",99)),COLUMN(C81)*99-98,99))</f>
        <v/>
      </c>
      <c r="G81" s="18" t="e">
        <f t="shared" ref="G81:G100" si="11">VALUE(TRIM(MID(SUBSTITUTE($B81,"-",REPT(" ",99)),COLUMN(D81)*99-98,99)))</f>
        <v>#VALUE!</v>
      </c>
      <c r="H81" s="18" t="e">
        <f t="shared" ref="H81:H100" si="12">VALUE(TRIM(MID(SUBSTITUTE($B81,"-",REPT(" ",99)),COLUMN(E81)*99-98,99)))</f>
        <v>#VALUE!</v>
      </c>
      <c r="I81" s="18" t="e">
        <f>VLOOKUP(F81,D8数据库!C:G,2,0)</f>
        <v>#N/A</v>
      </c>
      <c r="J81" s="18" t="e">
        <f>VLOOKUP(F81,D8数据库!C:G,3,0)</f>
        <v>#N/A</v>
      </c>
      <c r="K81" s="19" t="e">
        <f t="shared" si="8"/>
        <v>#VALUE!</v>
      </c>
      <c r="L81" s="18" t="e">
        <f>VLOOKUP(F81,D8数据库!C:G,4,0)</f>
        <v>#N/A</v>
      </c>
      <c r="M81" s="18" t="e">
        <f>VLOOKUP(F81,D8数据库!C:G,5,0)</f>
        <v>#N/A</v>
      </c>
      <c r="N81" s="18"/>
    </row>
    <row r="82" spans="1:14" x14ac:dyDescent="0.25">
      <c r="A82" s="22"/>
      <c r="B82" s="22"/>
      <c r="C82" s="22"/>
      <c r="D82" s="22"/>
      <c r="E82" s="18" t="e">
        <f t="shared" si="9"/>
        <v>#VALUE!</v>
      </c>
      <c r="F82" s="18" t="str">
        <f t="shared" si="10"/>
        <v/>
      </c>
      <c r="G82" s="18" t="e">
        <f t="shared" si="11"/>
        <v>#VALUE!</v>
      </c>
      <c r="H82" s="18" t="e">
        <f t="shared" si="12"/>
        <v>#VALUE!</v>
      </c>
      <c r="I82" s="18" t="e">
        <f>VLOOKUP(F82,D8数据库!C:G,2,0)</f>
        <v>#N/A</v>
      </c>
      <c r="J82" s="18" t="e">
        <f>VLOOKUP(F82,D8数据库!C:G,3,0)</f>
        <v>#N/A</v>
      </c>
      <c r="K82" s="19" t="e">
        <f t="shared" si="8"/>
        <v>#VALUE!</v>
      </c>
      <c r="L82" s="18" t="e">
        <f>VLOOKUP(F82,D8数据库!C:G,4,0)</f>
        <v>#N/A</v>
      </c>
      <c r="M82" s="18" t="e">
        <f>VLOOKUP(F82,D8数据库!C:G,5,0)</f>
        <v>#N/A</v>
      </c>
      <c r="N82" s="18"/>
    </row>
    <row r="83" spans="1:14" x14ac:dyDescent="0.25">
      <c r="A83" s="22"/>
      <c r="B83" s="22"/>
      <c r="C83" s="22"/>
      <c r="D83" s="22"/>
      <c r="E83" s="18" t="e">
        <f t="shared" si="9"/>
        <v>#VALUE!</v>
      </c>
      <c r="F83" s="18" t="str">
        <f t="shared" si="10"/>
        <v/>
      </c>
      <c r="G83" s="18" t="e">
        <f t="shared" si="11"/>
        <v>#VALUE!</v>
      </c>
      <c r="H83" s="18" t="e">
        <f t="shared" si="12"/>
        <v>#VALUE!</v>
      </c>
      <c r="I83" s="18" t="e">
        <f>VLOOKUP(F83,D8数据库!C:G,2,0)</f>
        <v>#N/A</v>
      </c>
      <c r="J83" s="18" t="e">
        <f>VLOOKUP(F83,D8数据库!C:G,3,0)</f>
        <v>#N/A</v>
      </c>
      <c r="K83" s="19" t="e">
        <f t="shared" si="8"/>
        <v>#VALUE!</v>
      </c>
      <c r="L83" s="18" t="e">
        <f>VLOOKUP(F83,D8数据库!C:G,4,0)</f>
        <v>#N/A</v>
      </c>
      <c r="M83" s="18" t="e">
        <f>VLOOKUP(F83,D8数据库!C:G,5,0)</f>
        <v>#N/A</v>
      </c>
      <c r="N83" s="18"/>
    </row>
    <row r="84" spans="1:14" x14ac:dyDescent="0.25">
      <c r="A84" s="22"/>
      <c r="B84" s="22"/>
      <c r="C84" s="22"/>
      <c r="D84" s="22"/>
      <c r="E84" s="18" t="e">
        <f t="shared" si="9"/>
        <v>#VALUE!</v>
      </c>
      <c r="F84" s="18" t="str">
        <f t="shared" si="10"/>
        <v/>
      </c>
      <c r="G84" s="18" t="e">
        <f t="shared" si="11"/>
        <v>#VALUE!</v>
      </c>
      <c r="H84" s="18" t="e">
        <f t="shared" si="12"/>
        <v>#VALUE!</v>
      </c>
      <c r="I84" s="18" t="e">
        <f>VLOOKUP(F84,D8数据库!C:G,2,0)</f>
        <v>#N/A</v>
      </c>
      <c r="J84" s="18" t="e">
        <f>VLOOKUP(F84,D8数据库!C:G,3,0)</f>
        <v>#N/A</v>
      </c>
      <c r="K84" s="19" t="e">
        <f t="shared" si="8"/>
        <v>#VALUE!</v>
      </c>
      <c r="L84" s="18" t="e">
        <f>VLOOKUP(F84,D8数据库!C:G,4,0)</f>
        <v>#N/A</v>
      </c>
      <c r="M84" s="18" t="e">
        <f>VLOOKUP(F84,D8数据库!C:G,5,0)</f>
        <v>#N/A</v>
      </c>
      <c r="N84" s="18"/>
    </row>
    <row r="85" spans="1:14" x14ac:dyDescent="0.25">
      <c r="A85" s="22"/>
      <c r="B85" s="22"/>
      <c r="C85" s="22"/>
      <c r="D85" s="22"/>
      <c r="E85" s="18" t="e">
        <f t="shared" si="9"/>
        <v>#VALUE!</v>
      </c>
      <c r="F85" s="18" t="str">
        <f t="shared" si="10"/>
        <v/>
      </c>
      <c r="G85" s="18" t="e">
        <f t="shared" si="11"/>
        <v>#VALUE!</v>
      </c>
      <c r="H85" s="18" t="e">
        <f t="shared" si="12"/>
        <v>#VALUE!</v>
      </c>
      <c r="I85" s="18" t="e">
        <f>VLOOKUP(F85,D8数据库!C:G,2,0)</f>
        <v>#N/A</v>
      </c>
      <c r="J85" s="18" t="e">
        <f>VLOOKUP(F85,D8数据库!C:G,3,0)</f>
        <v>#N/A</v>
      </c>
      <c r="K85" s="19" t="e">
        <f t="shared" si="8"/>
        <v>#VALUE!</v>
      </c>
      <c r="L85" s="18" t="e">
        <f>VLOOKUP(F85,D8数据库!C:G,4,0)</f>
        <v>#N/A</v>
      </c>
      <c r="M85" s="18" t="e">
        <f>VLOOKUP(F85,D8数据库!C:G,5,0)</f>
        <v>#N/A</v>
      </c>
      <c r="N85" s="18"/>
    </row>
    <row r="86" spans="1:14" x14ac:dyDescent="0.25">
      <c r="A86" s="22"/>
      <c r="B86" s="22"/>
      <c r="C86" s="22"/>
      <c r="D86" s="22"/>
      <c r="E86" s="18" t="e">
        <f t="shared" si="9"/>
        <v>#VALUE!</v>
      </c>
      <c r="F86" s="18" t="str">
        <f t="shared" si="10"/>
        <v/>
      </c>
      <c r="G86" s="18" t="e">
        <f t="shared" si="11"/>
        <v>#VALUE!</v>
      </c>
      <c r="H86" s="18" t="e">
        <f t="shared" si="12"/>
        <v>#VALUE!</v>
      </c>
      <c r="I86" s="18" t="e">
        <f>VLOOKUP(F86,D8数据库!C:G,2,0)</f>
        <v>#N/A</v>
      </c>
      <c r="J86" s="18" t="e">
        <f>VLOOKUP(F86,D8数据库!C:G,3,0)</f>
        <v>#N/A</v>
      </c>
      <c r="K86" s="19" t="e">
        <f t="shared" si="8"/>
        <v>#VALUE!</v>
      </c>
      <c r="L86" s="18" t="e">
        <f>VLOOKUP(F86,D8数据库!C:G,4,0)</f>
        <v>#N/A</v>
      </c>
      <c r="M86" s="18" t="e">
        <f>VLOOKUP(F86,D8数据库!C:G,5,0)</f>
        <v>#N/A</v>
      </c>
      <c r="N86" s="18"/>
    </row>
    <row r="87" spans="1:14" x14ac:dyDescent="0.25">
      <c r="A87" s="22"/>
      <c r="B87" s="22"/>
      <c r="C87" s="22"/>
      <c r="D87" s="22"/>
      <c r="E87" s="18" t="e">
        <f t="shared" si="9"/>
        <v>#VALUE!</v>
      </c>
      <c r="F87" s="18" t="str">
        <f t="shared" si="10"/>
        <v/>
      </c>
      <c r="G87" s="18" t="e">
        <f t="shared" si="11"/>
        <v>#VALUE!</v>
      </c>
      <c r="H87" s="18" t="e">
        <f t="shared" si="12"/>
        <v>#VALUE!</v>
      </c>
      <c r="I87" s="18" t="e">
        <f>VLOOKUP(F87,D8数据库!C:G,2,0)</f>
        <v>#N/A</v>
      </c>
      <c r="J87" s="18" t="e">
        <f>VLOOKUP(F87,D8数据库!C:G,3,0)</f>
        <v>#N/A</v>
      </c>
      <c r="K87" s="19" t="e">
        <f t="shared" si="8"/>
        <v>#VALUE!</v>
      </c>
      <c r="L87" s="18" t="e">
        <f>VLOOKUP(F87,D8数据库!C:G,4,0)</f>
        <v>#N/A</v>
      </c>
      <c r="M87" s="18" t="e">
        <f>VLOOKUP(F87,D8数据库!C:G,5,0)</f>
        <v>#N/A</v>
      </c>
      <c r="N87" s="18"/>
    </row>
    <row r="88" spans="1:14" x14ac:dyDescent="0.25">
      <c r="A88" s="22"/>
      <c r="B88" s="22"/>
      <c r="C88" s="22"/>
      <c r="D88" s="22"/>
      <c r="E88" s="18" t="e">
        <f t="shared" si="9"/>
        <v>#VALUE!</v>
      </c>
      <c r="F88" s="18" t="str">
        <f t="shared" si="10"/>
        <v/>
      </c>
      <c r="G88" s="18" t="e">
        <f t="shared" si="11"/>
        <v>#VALUE!</v>
      </c>
      <c r="H88" s="18" t="e">
        <f t="shared" si="12"/>
        <v>#VALUE!</v>
      </c>
      <c r="I88" s="18" t="e">
        <f>VLOOKUP(F88,D8数据库!C:G,2,0)</f>
        <v>#N/A</v>
      </c>
      <c r="J88" s="18" t="e">
        <f>VLOOKUP(F88,D8数据库!C:G,3,0)</f>
        <v>#N/A</v>
      </c>
      <c r="K88" s="19" t="e">
        <f t="shared" si="8"/>
        <v>#VALUE!</v>
      </c>
      <c r="L88" s="18" t="e">
        <f>VLOOKUP(F88,D8数据库!C:G,4,0)</f>
        <v>#N/A</v>
      </c>
      <c r="M88" s="18" t="e">
        <f>VLOOKUP(F88,D8数据库!C:G,5,0)</f>
        <v>#N/A</v>
      </c>
      <c r="N88" s="18"/>
    </row>
    <row r="89" spans="1:14" x14ac:dyDescent="0.25">
      <c r="A89" s="22"/>
      <c r="B89" s="22"/>
      <c r="C89" s="22"/>
      <c r="D89" s="22"/>
      <c r="E89" s="18" t="e">
        <f t="shared" si="9"/>
        <v>#VALUE!</v>
      </c>
      <c r="F89" s="18" t="str">
        <f t="shared" si="10"/>
        <v/>
      </c>
      <c r="G89" s="18" t="e">
        <f t="shared" si="11"/>
        <v>#VALUE!</v>
      </c>
      <c r="H89" s="18" t="e">
        <f t="shared" si="12"/>
        <v>#VALUE!</v>
      </c>
      <c r="I89" s="18" t="e">
        <f>VLOOKUP(F89,D8数据库!C:G,2,0)</f>
        <v>#N/A</v>
      </c>
      <c r="J89" s="18" t="e">
        <f>VLOOKUP(F89,D8数据库!C:G,3,0)</f>
        <v>#N/A</v>
      </c>
      <c r="K89" s="19" t="e">
        <f t="shared" si="8"/>
        <v>#VALUE!</v>
      </c>
      <c r="L89" s="18" t="e">
        <f>VLOOKUP(F89,D8数据库!C:G,4,0)</f>
        <v>#N/A</v>
      </c>
      <c r="M89" s="18" t="e">
        <f>VLOOKUP(F89,D8数据库!C:G,5,0)</f>
        <v>#N/A</v>
      </c>
      <c r="N89" s="18"/>
    </row>
    <row r="90" spans="1:14" x14ac:dyDescent="0.25">
      <c r="A90" s="22"/>
      <c r="B90" s="22"/>
      <c r="C90" s="22"/>
      <c r="D90" s="22"/>
      <c r="E90" s="18" t="e">
        <f t="shared" si="9"/>
        <v>#VALUE!</v>
      </c>
      <c r="F90" s="18" t="str">
        <f t="shared" si="10"/>
        <v/>
      </c>
      <c r="G90" s="18" t="e">
        <f t="shared" si="11"/>
        <v>#VALUE!</v>
      </c>
      <c r="H90" s="18" t="e">
        <f t="shared" si="12"/>
        <v>#VALUE!</v>
      </c>
      <c r="I90" s="18" t="e">
        <f>VLOOKUP(F90,D8数据库!C:G,2,0)</f>
        <v>#N/A</v>
      </c>
      <c r="J90" s="18" t="e">
        <f>VLOOKUP(F90,D8数据库!C:G,3,0)</f>
        <v>#N/A</v>
      </c>
      <c r="K90" s="19" t="e">
        <f t="shared" si="8"/>
        <v>#VALUE!</v>
      </c>
      <c r="L90" s="18" t="e">
        <f>VLOOKUP(F90,D8数据库!C:G,4,0)</f>
        <v>#N/A</v>
      </c>
      <c r="M90" s="18" t="e">
        <f>VLOOKUP(F90,D8数据库!C:G,5,0)</f>
        <v>#N/A</v>
      </c>
      <c r="N90" s="18"/>
    </row>
    <row r="91" spans="1:14" x14ac:dyDescent="0.25">
      <c r="A91" s="22"/>
      <c r="B91" s="22"/>
      <c r="C91" s="22"/>
      <c r="D91" s="22"/>
      <c r="E91" s="18" t="e">
        <f t="shared" si="9"/>
        <v>#VALUE!</v>
      </c>
      <c r="F91" s="18" t="str">
        <f t="shared" si="10"/>
        <v/>
      </c>
      <c r="G91" s="18" t="e">
        <f t="shared" si="11"/>
        <v>#VALUE!</v>
      </c>
      <c r="H91" s="18" t="e">
        <f t="shared" si="12"/>
        <v>#VALUE!</v>
      </c>
      <c r="I91" s="18" t="e">
        <f>VLOOKUP(F91,D8数据库!C:G,2,0)</f>
        <v>#N/A</v>
      </c>
      <c r="J91" s="18" t="e">
        <f>VLOOKUP(F91,D8数据库!C:G,3,0)</f>
        <v>#N/A</v>
      </c>
      <c r="K91" s="19" t="e">
        <f t="shared" si="8"/>
        <v>#VALUE!</v>
      </c>
      <c r="L91" s="18" t="e">
        <f>VLOOKUP(F91,D8数据库!C:G,4,0)</f>
        <v>#N/A</v>
      </c>
      <c r="M91" s="18" t="e">
        <f>VLOOKUP(F91,D8数据库!C:G,5,0)</f>
        <v>#N/A</v>
      </c>
      <c r="N91" s="18"/>
    </row>
    <row r="92" spans="1:14" x14ac:dyDescent="0.25">
      <c r="A92" s="22"/>
      <c r="B92" s="22"/>
      <c r="C92" s="22"/>
      <c r="D92" s="22"/>
      <c r="E92" s="18" t="e">
        <f t="shared" si="9"/>
        <v>#VALUE!</v>
      </c>
      <c r="F92" s="18" t="str">
        <f t="shared" si="10"/>
        <v/>
      </c>
      <c r="G92" s="18" t="e">
        <f t="shared" si="11"/>
        <v>#VALUE!</v>
      </c>
      <c r="H92" s="18" t="e">
        <f t="shared" si="12"/>
        <v>#VALUE!</v>
      </c>
      <c r="I92" s="18" t="e">
        <f>VLOOKUP(F92,D8数据库!C:G,2,0)</f>
        <v>#N/A</v>
      </c>
      <c r="J92" s="18" t="e">
        <f>VLOOKUP(F92,D8数据库!C:G,3,0)</f>
        <v>#N/A</v>
      </c>
      <c r="K92" s="19" t="e">
        <f t="shared" si="8"/>
        <v>#VALUE!</v>
      </c>
      <c r="L92" s="18" t="e">
        <f>VLOOKUP(F92,D8数据库!C:G,4,0)</f>
        <v>#N/A</v>
      </c>
      <c r="M92" s="18" t="e">
        <f>VLOOKUP(F92,D8数据库!C:G,5,0)</f>
        <v>#N/A</v>
      </c>
      <c r="N92" s="18"/>
    </row>
    <row r="93" spans="1:14" x14ac:dyDescent="0.25">
      <c r="A93" s="22"/>
      <c r="B93" s="22"/>
      <c r="C93" s="22"/>
      <c r="D93" s="22"/>
      <c r="E93" s="18" t="e">
        <f t="shared" si="9"/>
        <v>#VALUE!</v>
      </c>
      <c r="F93" s="18" t="str">
        <f t="shared" si="10"/>
        <v/>
      </c>
      <c r="G93" s="18" t="e">
        <f t="shared" si="11"/>
        <v>#VALUE!</v>
      </c>
      <c r="H93" s="18" t="e">
        <f t="shared" si="12"/>
        <v>#VALUE!</v>
      </c>
      <c r="I93" s="18" t="e">
        <f>VLOOKUP(F93,D8数据库!C:G,2,0)</f>
        <v>#N/A</v>
      </c>
      <c r="J93" s="18" t="e">
        <f>VLOOKUP(F93,D8数据库!C:G,3,0)</f>
        <v>#N/A</v>
      </c>
      <c r="K93" s="19" t="e">
        <f t="shared" si="8"/>
        <v>#VALUE!</v>
      </c>
      <c r="L93" s="18" t="e">
        <f>VLOOKUP(F93,D8数据库!C:G,4,0)</f>
        <v>#N/A</v>
      </c>
      <c r="M93" s="18" t="e">
        <f>VLOOKUP(F93,D8数据库!C:G,5,0)</f>
        <v>#N/A</v>
      </c>
      <c r="N93" s="18"/>
    </row>
    <row r="94" spans="1:14" x14ac:dyDescent="0.25">
      <c r="A94" s="22"/>
      <c r="B94" s="22"/>
      <c r="C94" s="22"/>
      <c r="D94" s="22"/>
      <c r="E94" s="18" t="e">
        <f t="shared" si="9"/>
        <v>#VALUE!</v>
      </c>
      <c r="F94" s="18" t="str">
        <f t="shared" si="10"/>
        <v/>
      </c>
      <c r="G94" s="18" t="e">
        <f t="shared" si="11"/>
        <v>#VALUE!</v>
      </c>
      <c r="H94" s="18" t="e">
        <f t="shared" si="12"/>
        <v>#VALUE!</v>
      </c>
      <c r="I94" s="18" t="e">
        <f>VLOOKUP(F94,D8数据库!C:G,2,0)</f>
        <v>#N/A</v>
      </c>
      <c r="J94" s="18" t="e">
        <f>VLOOKUP(F94,D8数据库!C:G,3,0)</f>
        <v>#N/A</v>
      </c>
      <c r="K94" s="19" t="e">
        <f t="shared" si="8"/>
        <v>#VALUE!</v>
      </c>
      <c r="L94" s="18" t="e">
        <f>VLOOKUP(F94,D8数据库!C:G,4,0)</f>
        <v>#N/A</v>
      </c>
      <c r="M94" s="18" t="e">
        <f>VLOOKUP(F94,D8数据库!C:G,5,0)</f>
        <v>#N/A</v>
      </c>
      <c r="N94" s="18"/>
    </row>
    <row r="95" spans="1:14" x14ac:dyDescent="0.25">
      <c r="A95" s="22"/>
      <c r="B95" s="22"/>
      <c r="C95" s="22"/>
      <c r="D95" s="22"/>
      <c r="E95" s="18" t="e">
        <f t="shared" si="9"/>
        <v>#VALUE!</v>
      </c>
      <c r="F95" s="18" t="str">
        <f t="shared" si="10"/>
        <v/>
      </c>
      <c r="G95" s="18" t="e">
        <f t="shared" si="11"/>
        <v>#VALUE!</v>
      </c>
      <c r="H95" s="18" t="e">
        <f t="shared" si="12"/>
        <v>#VALUE!</v>
      </c>
      <c r="I95" s="18" t="e">
        <f>VLOOKUP(F95,D8数据库!C:G,2,0)</f>
        <v>#N/A</v>
      </c>
      <c r="J95" s="18" t="e">
        <f>VLOOKUP(F95,D8数据库!C:G,3,0)</f>
        <v>#N/A</v>
      </c>
      <c r="K95" s="19" t="e">
        <f t="shared" si="8"/>
        <v>#VALUE!</v>
      </c>
      <c r="L95" s="18" t="e">
        <f>VLOOKUP(F95,D8数据库!C:G,4,0)</f>
        <v>#N/A</v>
      </c>
      <c r="M95" s="18" t="e">
        <f>VLOOKUP(F95,D8数据库!C:G,5,0)</f>
        <v>#N/A</v>
      </c>
      <c r="N95" s="18"/>
    </row>
    <row r="96" spans="1:14" x14ac:dyDescent="0.25">
      <c r="A96" s="22"/>
      <c r="B96" s="22"/>
      <c r="C96" s="22"/>
      <c r="D96" s="22"/>
      <c r="E96" s="18" t="e">
        <f t="shared" si="9"/>
        <v>#VALUE!</v>
      </c>
      <c r="F96" s="18" t="str">
        <f t="shared" si="10"/>
        <v/>
      </c>
      <c r="G96" s="18" t="e">
        <f t="shared" si="11"/>
        <v>#VALUE!</v>
      </c>
      <c r="H96" s="18" t="e">
        <f t="shared" si="12"/>
        <v>#VALUE!</v>
      </c>
      <c r="I96" s="18" t="e">
        <f>VLOOKUP(F96,D8数据库!C:G,2,0)</f>
        <v>#N/A</v>
      </c>
      <c r="J96" s="18" t="e">
        <f>VLOOKUP(F96,D8数据库!C:G,3,0)</f>
        <v>#N/A</v>
      </c>
      <c r="K96" s="19" t="e">
        <f t="shared" si="8"/>
        <v>#VALUE!</v>
      </c>
      <c r="L96" s="18" t="e">
        <f>VLOOKUP(F96,D8数据库!C:G,4,0)</f>
        <v>#N/A</v>
      </c>
      <c r="M96" s="18" t="e">
        <f>VLOOKUP(F96,D8数据库!C:G,5,0)</f>
        <v>#N/A</v>
      </c>
      <c r="N96" s="18"/>
    </row>
    <row r="97" spans="1:14" x14ac:dyDescent="0.25">
      <c r="A97" s="22"/>
      <c r="B97" s="22"/>
      <c r="C97" s="22"/>
      <c r="D97" s="22"/>
      <c r="E97" s="18" t="e">
        <f t="shared" si="9"/>
        <v>#VALUE!</v>
      </c>
      <c r="F97" s="18" t="str">
        <f t="shared" si="10"/>
        <v/>
      </c>
      <c r="G97" s="18" t="e">
        <f t="shared" si="11"/>
        <v>#VALUE!</v>
      </c>
      <c r="H97" s="18" t="e">
        <f t="shared" si="12"/>
        <v>#VALUE!</v>
      </c>
      <c r="I97" s="18" t="e">
        <f>VLOOKUP(F97,D8数据库!C:G,2,0)</f>
        <v>#N/A</v>
      </c>
      <c r="J97" s="18" t="e">
        <f>VLOOKUP(F97,D8数据库!C:G,3,0)</f>
        <v>#N/A</v>
      </c>
      <c r="K97" s="19" t="e">
        <f t="shared" si="8"/>
        <v>#VALUE!</v>
      </c>
      <c r="L97" s="18" t="e">
        <f>VLOOKUP(F97,D8数据库!C:G,4,0)</f>
        <v>#N/A</v>
      </c>
      <c r="M97" s="18" t="e">
        <f>VLOOKUP(F97,D8数据库!C:G,5,0)</f>
        <v>#N/A</v>
      </c>
      <c r="N97" s="18"/>
    </row>
    <row r="98" spans="1:14" x14ac:dyDescent="0.25">
      <c r="A98" s="22"/>
      <c r="B98" s="22"/>
      <c r="C98" s="22"/>
      <c r="D98" s="22"/>
      <c r="E98" s="18" t="e">
        <f t="shared" si="9"/>
        <v>#VALUE!</v>
      </c>
      <c r="F98" s="18" t="str">
        <f t="shared" si="10"/>
        <v/>
      </c>
      <c r="G98" s="18" t="e">
        <f t="shared" si="11"/>
        <v>#VALUE!</v>
      </c>
      <c r="H98" s="18" t="e">
        <f t="shared" si="12"/>
        <v>#VALUE!</v>
      </c>
      <c r="I98" s="18" t="e">
        <f>VLOOKUP(F98,D8数据库!C:G,2,0)</f>
        <v>#N/A</v>
      </c>
      <c r="J98" s="18" t="e">
        <f>VLOOKUP(F98,D8数据库!C:G,3,0)</f>
        <v>#N/A</v>
      </c>
      <c r="K98" s="19" t="e">
        <f t="shared" si="8"/>
        <v>#VALUE!</v>
      </c>
      <c r="L98" s="18" t="e">
        <f>VLOOKUP(F98,D8数据库!C:G,4,0)</f>
        <v>#N/A</v>
      </c>
      <c r="M98" s="18" t="e">
        <f>VLOOKUP(F98,D8数据库!C:G,5,0)</f>
        <v>#N/A</v>
      </c>
      <c r="N98" s="18"/>
    </row>
    <row r="99" spans="1:14" x14ac:dyDescent="0.25">
      <c r="A99" s="22"/>
      <c r="B99" s="22"/>
      <c r="C99" s="22"/>
      <c r="D99" s="22"/>
      <c r="E99" s="18" t="e">
        <f t="shared" si="9"/>
        <v>#VALUE!</v>
      </c>
      <c r="F99" s="18" t="str">
        <f t="shared" si="10"/>
        <v/>
      </c>
      <c r="G99" s="18" t="e">
        <f t="shared" si="11"/>
        <v>#VALUE!</v>
      </c>
      <c r="H99" s="18" t="e">
        <f t="shared" si="12"/>
        <v>#VALUE!</v>
      </c>
      <c r="I99" s="18" t="e">
        <f>VLOOKUP(F99,D8数据库!C:G,2,0)</f>
        <v>#N/A</v>
      </c>
      <c r="J99" s="18" t="e">
        <f>VLOOKUP(F99,D8数据库!C:G,3,0)</f>
        <v>#N/A</v>
      </c>
      <c r="K99" s="19" t="e">
        <f t="shared" si="8"/>
        <v>#VALUE!</v>
      </c>
      <c r="L99" s="18" t="e">
        <f>VLOOKUP(F99,D8数据库!C:G,4,0)</f>
        <v>#N/A</v>
      </c>
      <c r="M99" s="18" t="e">
        <f>VLOOKUP(F99,D8数据库!C:G,5,0)</f>
        <v>#N/A</v>
      </c>
      <c r="N99" s="18"/>
    </row>
    <row r="100" spans="1:14" x14ac:dyDescent="0.25">
      <c r="A100" s="22"/>
      <c r="B100" s="22"/>
      <c r="C100" s="22"/>
      <c r="D100" s="22"/>
      <c r="E100" s="18" t="e">
        <f t="shared" si="9"/>
        <v>#VALUE!</v>
      </c>
      <c r="F100" s="18" t="str">
        <f t="shared" si="10"/>
        <v/>
      </c>
      <c r="G100" s="18" t="e">
        <f t="shared" si="11"/>
        <v>#VALUE!</v>
      </c>
      <c r="H100" s="18" t="e">
        <f t="shared" si="12"/>
        <v>#VALUE!</v>
      </c>
      <c r="I100" s="18" t="e">
        <f>VLOOKUP(F100,D8数据库!C:G,2,0)</f>
        <v>#N/A</v>
      </c>
      <c r="J100" s="18" t="e">
        <f>VLOOKUP(F100,D8数据库!C:G,3,0)</f>
        <v>#N/A</v>
      </c>
      <c r="K100" s="19" t="e">
        <f t="shared" si="8"/>
        <v>#VALUE!</v>
      </c>
      <c r="L100" s="18" t="e">
        <f>VLOOKUP(F100,D8数据库!C:G,4,0)</f>
        <v>#N/A</v>
      </c>
      <c r="M100" s="18" t="e">
        <f>VLOOKUP(F100,D8数据库!C:G,5,0)</f>
        <v>#N/A</v>
      </c>
      <c r="N100" s="18"/>
    </row>
  </sheetData>
  <sheetProtection algorithmName="SHA-512" hashValue="e+4U5gO4RMQJ9y/krWhRCzhov4FHbbP9CKEu/7x1Z32wMmPFxj3+htO1DH34XDoRhwocLPlq6EWMkfjRdjQ3PA==" saltValue="Za42cgdFNHpFvQnJ/RgL8A==" spinCount="100000" sheet="1" objects="1" scenarios="1"/>
  <protectedRanges>
    <protectedRange sqref="A2:D1000" name="区域1"/>
  </protectedRanges>
  <phoneticPr fontId="5" type="noConversion"/>
  <pageMargins left="0.7" right="0.7" top="0.75" bottom="0.75" header="0.3" footer="0.3"/>
  <ignoredErrors>
    <ignoredError sqref="E2:E16 F2:F16 E17:E100" formula="1"/>
  </ignoredError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0337E-52F6-491D-B11F-645199AE97F3}">
  <sheetPr codeName="Sheet41"/>
  <dimension ref="A1:G7"/>
  <sheetViews>
    <sheetView workbookViewId="0"/>
  </sheetViews>
  <sheetFormatPr defaultRowHeight="14" x14ac:dyDescent="0.25"/>
  <cols>
    <col min="1" max="1" width="16.90625" bestFit="1" customWidth="1"/>
    <col min="2" max="2" width="8.7265625" style="35"/>
    <col min="4" max="4" width="6.26953125" bestFit="1" customWidth="1"/>
    <col min="5" max="5" width="15.7265625" bestFit="1" customWidth="1"/>
  </cols>
  <sheetData>
    <row r="1" spans="1:7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</row>
    <row r="2" spans="1: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</row>
    <row r="3" spans="1:7" x14ac:dyDescent="0.25">
      <c r="A3" s="3" t="s">
        <v>168</v>
      </c>
      <c r="B3" s="3" t="s">
        <v>169</v>
      </c>
      <c r="C3" s="1" t="s">
        <v>6</v>
      </c>
      <c r="D3" s="1" t="s">
        <v>93</v>
      </c>
      <c r="E3" s="1" t="s">
        <v>14</v>
      </c>
      <c r="F3" s="1" t="s">
        <v>15</v>
      </c>
      <c r="G3" s="1" t="s">
        <v>7</v>
      </c>
    </row>
    <row r="4" spans="1:7" x14ac:dyDescent="0.25">
      <c r="A4" s="3"/>
      <c r="B4" s="1"/>
      <c r="C4" s="1" t="s">
        <v>17</v>
      </c>
      <c r="D4" s="1" t="s">
        <v>93</v>
      </c>
      <c r="E4" s="1" t="s">
        <v>18</v>
      </c>
      <c r="F4" s="1" t="s">
        <v>15</v>
      </c>
      <c r="G4" s="1" t="s">
        <v>7</v>
      </c>
    </row>
    <row r="5" spans="1:7" x14ac:dyDescent="0.25">
      <c r="A5" s="3"/>
      <c r="B5" s="1"/>
      <c r="C5" s="1" t="s">
        <v>8</v>
      </c>
      <c r="D5" s="1" t="s">
        <v>93</v>
      </c>
      <c r="E5" s="1" t="s">
        <v>19</v>
      </c>
      <c r="F5" s="1" t="s">
        <v>15</v>
      </c>
      <c r="G5" s="1" t="s">
        <v>7</v>
      </c>
    </row>
    <row r="6" spans="1:7" x14ac:dyDescent="0.25">
      <c r="A6" s="3"/>
      <c r="B6" s="1"/>
      <c r="C6" s="1" t="s">
        <v>9</v>
      </c>
      <c r="D6" s="1" t="s">
        <v>23</v>
      </c>
      <c r="E6" s="3" t="s">
        <v>159</v>
      </c>
      <c r="F6" s="1" t="s">
        <v>15</v>
      </c>
      <c r="G6" s="1" t="s">
        <v>7</v>
      </c>
    </row>
    <row r="7" spans="1:7" x14ac:dyDescent="0.25">
      <c r="C7" s="3" t="s">
        <v>165</v>
      </c>
      <c r="D7" s="1" t="s">
        <v>23</v>
      </c>
      <c r="E7" s="3" t="s">
        <v>130</v>
      </c>
      <c r="F7" s="1" t="s">
        <v>15</v>
      </c>
      <c r="G7" s="1" t="s">
        <v>7</v>
      </c>
    </row>
  </sheetData>
  <sheetProtection algorithmName="SHA-512" hashValue="EHcLpqks3PLzHQjVuFeuxAiWyx2oDjPafQpP25piDy7zXgmePFX6sY/F3gv4mDd8S9r8jufmrbmQLBCqoimrBw==" saltValue="E8N5h/+hp7xpMsXU+nhzxQ==" spinCount="100000" sheet="1" objects="1" scenarios="1"/>
  <mergeCells count="1">
    <mergeCell ref="C1:G1"/>
  </mergeCells>
  <phoneticPr fontId="5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006BF-5D1C-47C1-B7B4-EB5398A5329A}">
  <sheetPr codeName="Sheet42"/>
  <dimension ref="A1:V100"/>
  <sheetViews>
    <sheetView topLeftCell="B1" workbookViewId="0">
      <selection activeCell="P11" sqref="P11"/>
    </sheetView>
  </sheetViews>
  <sheetFormatPr defaultRowHeight="14" x14ac:dyDescent="0.25"/>
  <cols>
    <col min="1" max="1" width="16.90625" style="23" bestFit="1" customWidth="1"/>
    <col min="2" max="2" width="23.26953125" style="35" bestFit="1" customWidth="1"/>
    <col min="6" max="6" width="13.453125" bestFit="1" customWidth="1"/>
    <col min="7" max="7" width="13.453125" customWidth="1"/>
    <col min="8" max="8" width="13.453125" bestFit="1" customWidth="1"/>
    <col min="9" max="10" width="10.26953125" bestFit="1" customWidth="1"/>
    <col min="11" max="11" width="11.36328125" bestFit="1" customWidth="1"/>
    <col min="12" max="12" width="9.26953125" bestFit="1" customWidth="1"/>
    <col min="17" max="17" width="11.36328125" bestFit="1" customWidth="1"/>
    <col min="19" max="19" width="7.26953125" bestFit="1" customWidth="1"/>
  </cols>
  <sheetData>
    <row r="1" spans="1:22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166</v>
      </c>
      <c r="G1" s="18" t="s">
        <v>167</v>
      </c>
      <c r="H1" s="18" t="s">
        <v>153</v>
      </c>
      <c r="I1" s="18" t="s">
        <v>154</v>
      </c>
      <c r="J1" s="18" t="s">
        <v>155</v>
      </c>
      <c r="K1" s="18" t="s">
        <v>48</v>
      </c>
      <c r="L1" s="18" t="s">
        <v>82</v>
      </c>
      <c r="M1" s="19" t="s">
        <v>79</v>
      </c>
      <c r="N1" s="18" t="s">
        <v>3</v>
      </c>
      <c r="O1" s="18" t="s">
        <v>160</v>
      </c>
      <c r="P1" s="18" t="s">
        <v>5</v>
      </c>
      <c r="Q1" s="18" t="s">
        <v>48</v>
      </c>
      <c r="R1" s="18" t="s">
        <v>82</v>
      </c>
      <c r="S1" s="19" t="s">
        <v>79</v>
      </c>
      <c r="T1" s="18" t="s">
        <v>3</v>
      </c>
      <c r="U1" s="18" t="s">
        <v>160</v>
      </c>
      <c r="V1" s="18" t="s">
        <v>5</v>
      </c>
    </row>
    <row r="2" spans="1:22" x14ac:dyDescent="0.25">
      <c r="A2" s="22">
        <v>9</v>
      </c>
      <c r="B2" s="55" t="s">
        <v>1044</v>
      </c>
      <c r="C2" s="3">
        <v>2</v>
      </c>
      <c r="D2" s="3" t="s">
        <v>509</v>
      </c>
      <c r="E2" s="18" t="str">
        <f t="shared" ref="E2:E6" si="0">(TRIM(MID(SUBSTITUTE($B2,"-",REPT(" ",99)),COLUMN(B2)*99-98,99)))</f>
        <v>E</v>
      </c>
      <c r="F2" s="18">
        <f t="shared" ref="F2:F6" si="1">VALUE(TRIM(MID(SUBSTITUTE($B2,"-",REPT(" ",99)),COLUMN(C2)*99-98,99)))</f>
        <v>1000</v>
      </c>
      <c r="G2" s="18">
        <f t="shared" ref="G2" si="2">VALUE(TRIM(MID(SUBSTITUTE($B2,"-",REPT(" ",99)),COLUMN(D2)*99-98,99)))</f>
        <v>800</v>
      </c>
      <c r="H2" s="18" t="str">
        <f>(TRIM(MID(SUBSTITUTE($B2,"-",REPT(" ",99)),COLUMN(E2)*99-98,99)))</f>
        <v>200x300</v>
      </c>
      <c r="I2" s="18">
        <f>VALUE(TRIM(MID(SUBSTITUTE($H2,"x",REPT(" ",99)),COLUMN(A2)*99-98,99)))</f>
        <v>200</v>
      </c>
      <c r="J2" s="18">
        <f>VALUE(TRIM(MID(SUBSTITUTE($H2,"x",REPT(" ",99)),COLUMN(B2)*99-98,99)))</f>
        <v>300</v>
      </c>
      <c r="K2" s="18" t="str">
        <f>VLOOKUP(E2,D9数据库!C:K,2,0)</f>
        <v>槽钢</v>
      </c>
      <c r="L2" s="18" t="str">
        <f>VLOOKUP(E2,D9数据库!C:K,3,0)</f>
        <v>[20a</v>
      </c>
      <c r="M2" s="19">
        <f>((F2+G2)/1000)*C2</f>
        <v>3.6</v>
      </c>
      <c r="N2" s="18" t="str">
        <f>VLOOKUP(E2,D9数据库!C:K,4,0)</f>
        <v>m</v>
      </c>
      <c r="O2" s="18" t="str">
        <f>VLOOKUP(E2,D9数据库!C:K,5,0)</f>
        <v>Q235B</v>
      </c>
      <c r="P2" s="18"/>
      <c r="Q2" s="18" t="str">
        <f>VLOOKUP(E2,D9数据库!C:K,6,0)</f>
        <v>钢板</v>
      </c>
      <c r="R2" s="18" t="str">
        <f>VLOOKUP(E2,D9数据库!C:K,7,0)</f>
        <v>δ=10</v>
      </c>
      <c r="S2" s="19">
        <f>IF(H2="",0,(I2/1000)*(J2/1000)*C2)</f>
        <v>0.12</v>
      </c>
      <c r="T2" s="18" t="str">
        <f>VLOOKUP(E2,D9数据库!C:K,8,0)</f>
        <v>m²</v>
      </c>
      <c r="U2" s="18" t="str">
        <f>VLOOKUP(E2,D9数据库!C:K,9,0)</f>
        <v>Q235B</v>
      </c>
      <c r="V2" s="18"/>
    </row>
    <row r="3" spans="1:22" x14ac:dyDescent="0.25">
      <c r="A3" s="22"/>
      <c r="B3" s="3"/>
      <c r="C3" s="3"/>
      <c r="D3" s="3"/>
      <c r="E3" s="18" t="str">
        <f t="shared" si="0"/>
        <v/>
      </c>
      <c r="F3" s="18" t="e">
        <f t="shared" si="1"/>
        <v>#VALUE!</v>
      </c>
      <c r="G3" s="18" t="str">
        <f t="shared" ref="G3:G66" si="3">(TRIM(MID(SUBSTITUTE($B3,"-",REPT(" ",99)),COLUMN(C3)*99-98,99)))</f>
        <v/>
      </c>
      <c r="H3" s="18" t="str">
        <f t="shared" ref="H3:H66" si="4">(TRIM(MID(SUBSTITUTE($B3,"-",REPT(" ",99)),COLUMN(E3)*99-98,99)))</f>
        <v/>
      </c>
      <c r="I3" s="18" t="e">
        <f t="shared" ref="I3:I66" si="5">VALUE(TRIM(MID(SUBSTITUTE($H3,"x",REPT(" ",99)),COLUMN(A3)*99-98,99)))</f>
        <v>#VALUE!</v>
      </c>
      <c r="J3" s="18" t="e">
        <f t="shared" ref="J3:J66" si="6">VALUE(TRIM(MID(SUBSTITUTE($H3,"x",REPT(" ",99)),COLUMN(B3)*99-98,99)))</f>
        <v>#VALUE!</v>
      </c>
      <c r="K3" s="18" t="e">
        <f>VLOOKUP(E3,D9数据库!C:K,2,0)</f>
        <v>#N/A</v>
      </c>
      <c r="L3" s="18" t="e">
        <f>VLOOKUP(E3,D9数据库!C:K,3,0)</f>
        <v>#N/A</v>
      </c>
      <c r="M3" s="19" t="e">
        <f t="shared" ref="M3:M66" si="7">((F3+G3)/1000)*C3</f>
        <v>#VALUE!</v>
      </c>
      <c r="N3" s="18" t="e">
        <f>VLOOKUP(E3,D9数据库!C:K,4,0)</f>
        <v>#N/A</v>
      </c>
      <c r="O3" s="18" t="e">
        <f>VLOOKUP(E3,D9数据库!C:K,5,0)</f>
        <v>#N/A</v>
      </c>
      <c r="P3" s="18"/>
      <c r="Q3" s="18" t="e">
        <f>VLOOKUP(E3,D9数据库!C:K,6,0)</f>
        <v>#N/A</v>
      </c>
      <c r="R3" s="18" t="e">
        <f>VLOOKUP(E3,D9数据库!C:K,7,0)</f>
        <v>#N/A</v>
      </c>
      <c r="S3" s="19">
        <f t="shared" ref="S3:S66" si="8">IF(H3="",0,(I3/1000)*(J3/1000)*C3)</f>
        <v>0</v>
      </c>
      <c r="T3" s="18" t="e">
        <f>VLOOKUP(E3,D9数据库!C:K,8,0)</f>
        <v>#N/A</v>
      </c>
      <c r="U3" s="18" t="e">
        <f>VLOOKUP(E3,D9数据库!C:K,9,0)</f>
        <v>#N/A</v>
      </c>
      <c r="V3" s="18"/>
    </row>
    <row r="4" spans="1:22" x14ac:dyDescent="0.25">
      <c r="A4" s="22"/>
      <c r="B4" s="3"/>
      <c r="C4" s="3"/>
      <c r="D4" s="3"/>
      <c r="E4" s="18" t="str">
        <f t="shared" si="0"/>
        <v/>
      </c>
      <c r="F4" s="18" t="e">
        <f t="shared" si="1"/>
        <v>#VALUE!</v>
      </c>
      <c r="G4" s="18" t="str">
        <f t="shared" si="3"/>
        <v/>
      </c>
      <c r="H4" s="18" t="str">
        <f t="shared" si="4"/>
        <v/>
      </c>
      <c r="I4" s="18" t="e">
        <f t="shared" si="5"/>
        <v>#VALUE!</v>
      </c>
      <c r="J4" s="18" t="e">
        <f t="shared" si="6"/>
        <v>#VALUE!</v>
      </c>
      <c r="K4" s="18" t="e">
        <f>VLOOKUP(E4,D9数据库!C:K,2,0)</f>
        <v>#N/A</v>
      </c>
      <c r="L4" s="18" t="e">
        <f>VLOOKUP(E4,D9数据库!C:K,3,0)</f>
        <v>#N/A</v>
      </c>
      <c r="M4" s="19" t="e">
        <f t="shared" si="7"/>
        <v>#VALUE!</v>
      </c>
      <c r="N4" s="18" t="e">
        <f>VLOOKUP(E4,D9数据库!C:K,4,0)</f>
        <v>#N/A</v>
      </c>
      <c r="O4" s="18" t="e">
        <f>VLOOKUP(E4,D9数据库!C:K,5,0)</f>
        <v>#N/A</v>
      </c>
      <c r="P4" s="18"/>
      <c r="Q4" s="18" t="e">
        <f>VLOOKUP(E4,D9数据库!C:K,6,0)</f>
        <v>#N/A</v>
      </c>
      <c r="R4" s="18" t="e">
        <f>VLOOKUP(E4,D9数据库!C:K,7,0)</f>
        <v>#N/A</v>
      </c>
      <c r="S4" s="19">
        <f t="shared" si="8"/>
        <v>0</v>
      </c>
      <c r="T4" s="18" t="e">
        <f>VLOOKUP(E4,D9数据库!C:K,8,0)</f>
        <v>#N/A</v>
      </c>
      <c r="U4" s="18" t="e">
        <f>VLOOKUP(E4,D9数据库!C:K,9,0)</f>
        <v>#N/A</v>
      </c>
      <c r="V4" s="18"/>
    </row>
    <row r="5" spans="1:22" x14ac:dyDescent="0.25">
      <c r="A5" s="22"/>
      <c r="B5" s="3"/>
      <c r="C5" s="3"/>
      <c r="D5" s="3"/>
      <c r="E5" s="18" t="str">
        <f t="shared" si="0"/>
        <v/>
      </c>
      <c r="F5" s="18" t="e">
        <f t="shared" si="1"/>
        <v>#VALUE!</v>
      </c>
      <c r="G5" s="18" t="str">
        <f t="shared" si="3"/>
        <v/>
      </c>
      <c r="H5" s="18" t="str">
        <f t="shared" si="4"/>
        <v/>
      </c>
      <c r="I5" s="18" t="e">
        <f t="shared" si="5"/>
        <v>#VALUE!</v>
      </c>
      <c r="J5" s="18" t="e">
        <f t="shared" si="6"/>
        <v>#VALUE!</v>
      </c>
      <c r="K5" s="18" t="e">
        <f>VLOOKUP(E5,D9数据库!C:K,2,0)</f>
        <v>#N/A</v>
      </c>
      <c r="L5" s="18" t="e">
        <f>VLOOKUP(E5,D9数据库!C:K,3,0)</f>
        <v>#N/A</v>
      </c>
      <c r="M5" s="19" t="e">
        <f t="shared" si="7"/>
        <v>#VALUE!</v>
      </c>
      <c r="N5" s="18" t="e">
        <f>VLOOKUP(E5,D9数据库!C:K,4,0)</f>
        <v>#N/A</v>
      </c>
      <c r="O5" s="18" t="e">
        <f>VLOOKUP(E5,D9数据库!C:K,5,0)</f>
        <v>#N/A</v>
      </c>
      <c r="P5" s="18"/>
      <c r="Q5" s="18" t="e">
        <f>VLOOKUP(E5,D9数据库!C:K,6,0)</f>
        <v>#N/A</v>
      </c>
      <c r="R5" s="18" t="e">
        <f>VLOOKUP(E5,D9数据库!C:K,7,0)</f>
        <v>#N/A</v>
      </c>
      <c r="S5" s="19">
        <f t="shared" si="8"/>
        <v>0</v>
      </c>
      <c r="T5" s="18" t="e">
        <f>VLOOKUP(E5,D9数据库!C:K,8,0)</f>
        <v>#N/A</v>
      </c>
      <c r="U5" s="18" t="e">
        <f>VLOOKUP(E5,D9数据库!C:K,9,0)</f>
        <v>#N/A</v>
      </c>
      <c r="V5" s="18"/>
    </row>
    <row r="6" spans="1:22" x14ac:dyDescent="0.25">
      <c r="A6" s="22"/>
      <c r="B6" s="3"/>
      <c r="C6" s="3"/>
      <c r="D6" s="3"/>
      <c r="E6" s="18" t="str">
        <f t="shared" si="0"/>
        <v/>
      </c>
      <c r="F6" s="18" t="e">
        <f t="shared" si="1"/>
        <v>#VALUE!</v>
      </c>
      <c r="G6" s="18" t="str">
        <f t="shared" si="3"/>
        <v/>
      </c>
      <c r="H6" s="18" t="str">
        <f t="shared" si="4"/>
        <v/>
      </c>
      <c r="I6" s="18" t="e">
        <f t="shared" si="5"/>
        <v>#VALUE!</v>
      </c>
      <c r="J6" s="18" t="e">
        <f t="shared" si="6"/>
        <v>#VALUE!</v>
      </c>
      <c r="K6" s="18" t="e">
        <f>VLOOKUP(E6,D9数据库!C:K,2,0)</f>
        <v>#N/A</v>
      </c>
      <c r="L6" s="18" t="e">
        <f>VLOOKUP(E6,D9数据库!C:K,3,0)</f>
        <v>#N/A</v>
      </c>
      <c r="M6" s="19" t="e">
        <f t="shared" si="7"/>
        <v>#VALUE!</v>
      </c>
      <c r="N6" s="18" t="e">
        <f>VLOOKUP(E6,D9数据库!C:K,4,0)</f>
        <v>#N/A</v>
      </c>
      <c r="O6" s="18" t="e">
        <f>VLOOKUP(E6,D9数据库!C:K,5,0)</f>
        <v>#N/A</v>
      </c>
      <c r="P6" s="18"/>
      <c r="Q6" s="18" t="e">
        <f>VLOOKUP(E6,D9数据库!C:K,6,0)</f>
        <v>#N/A</v>
      </c>
      <c r="R6" s="18" t="e">
        <f>VLOOKUP(E6,D9数据库!C:K,7,0)</f>
        <v>#N/A</v>
      </c>
      <c r="S6" s="19">
        <f t="shared" si="8"/>
        <v>0</v>
      </c>
      <c r="T6" s="18" t="e">
        <f>VLOOKUP(E6,D9数据库!C:K,8,0)</f>
        <v>#N/A</v>
      </c>
      <c r="U6" s="18" t="e">
        <f>VLOOKUP(E6,D9数据库!C:K,9,0)</f>
        <v>#N/A</v>
      </c>
      <c r="V6" s="18"/>
    </row>
    <row r="7" spans="1:22" x14ac:dyDescent="0.25">
      <c r="A7" s="22"/>
      <c r="B7" s="3"/>
      <c r="C7" s="3"/>
      <c r="D7" s="3"/>
      <c r="E7" s="18" t="str">
        <f t="shared" ref="E7:E70" si="9">(TRIM(MID(SUBSTITUTE($B7,"-",REPT(" ",99)),COLUMN(B7)*99-98,99)))</f>
        <v/>
      </c>
      <c r="F7" s="18" t="e">
        <f t="shared" ref="F7:F70" si="10">VALUE(TRIM(MID(SUBSTITUTE($B7,"-",REPT(" ",99)),COLUMN(C7)*99-98,99)))</f>
        <v>#VALUE!</v>
      </c>
      <c r="G7" s="18" t="str">
        <f t="shared" si="3"/>
        <v/>
      </c>
      <c r="H7" s="18" t="str">
        <f t="shared" si="4"/>
        <v/>
      </c>
      <c r="I7" s="18" t="e">
        <f t="shared" si="5"/>
        <v>#VALUE!</v>
      </c>
      <c r="J7" s="18" t="e">
        <f t="shared" si="6"/>
        <v>#VALUE!</v>
      </c>
      <c r="K7" s="18" t="e">
        <f>VLOOKUP(E7,D9数据库!C:K,2,0)</f>
        <v>#N/A</v>
      </c>
      <c r="L7" s="18" t="e">
        <f>VLOOKUP(E7,D9数据库!C:K,3,0)</f>
        <v>#N/A</v>
      </c>
      <c r="M7" s="19" t="e">
        <f t="shared" si="7"/>
        <v>#VALUE!</v>
      </c>
      <c r="N7" s="18" t="e">
        <f>VLOOKUP(E7,D9数据库!C:K,4,0)</f>
        <v>#N/A</v>
      </c>
      <c r="O7" s="18" t="e">
        <f>VLOOKUP(E7,D9数据库!C:K,5,0)</f>
        <v>#N/A</v>
      </c>
      <c r="P7" s="18"/>
      <c r="Q7" s="18" t="e">
        <f>VLOOKUP(E7,D9数据库!C:K,6,0)</f>
        <v>#N/A</v>
      </c>
      <c r="R7" s="18" t="e">
        <f>VLOOKUP(E7,D9数据库!C:K,7,0)</f>
        <v>#N/A</v>
      </c>
      <c r="S7" s="19">
        <f t="shared" si="8"/>
        <v>0</v>
      </c>
      <c r="T7" s="18" t="e">
        <f>VLOOKUP(E7,D9数据库!C:K,8,0)</f>
        <v>#N/A</v>
      </c>
      <c r="U7" s="18" t="e">
        <f>VLOOKUP(E7,D9数据库!C:K,9,0)</f>
        <v>#N/A</v>
      </c>
      <c r="V7" s="18"/>
    </row>
    <row r="8" spans="1:22" x14ac:dyDescent="0.25">
      <c r="A8" s="22"/>
      <c r="B8" s="3"/>
      <c r="C8" s="3"/>
      <c r="D8" s="3"/>
      <c r="E8" s="18" t="str">
        <f t="shared" si="9"/>
        <v/>
      </c>
      <c r="F8" s="18" t="e">
        <f t="shared" si="10"/>
        <v>#VALUE!</v>
      </c>
      <c r="G8" s="18" t="str">
        <f t="shared" si="3"/>
        <v/>
      </c>
      <c r="H8" s="18" t="str">
        <f t="shared" si="4"/>
        <v/>
      </c>
      <c r="I8" s="18" t="e">
        <f t="shared" si="5"/>
        <v>#VALUE!</v>
      </c>
      <c r="J8" s="18" t="e">
        <f t="shared" si="6"/>
        <v>#VALUE!</v>
      </c>
      <c r="K8" s="18" t="e">
        <f>VLOOKUP(E8,D9数据库!C:K,2,0)</f>
        <v>#N/A</v>
      </c>
      <c r="L8" s="18" t="e">
        <f>VLOOKUP(E8,D9数据库!C:K,3,0)</f>
        <v>#N/A</v>
      </c>
      <c r="M8" s="19" t="e">
        <f t="shared" si="7"/>
        <v>#VALUE!</v>
      </c>
      <c r="N8" s="18" t="e">
        <f>VLOOKUP(E8,D9数据库!C:K,4,0)</f>
        <v>#N/A</v>
      </c>
      <c r="O8" s="18" t="e">
        <f>VLOOKUP(E8,D9数据库!C:K,5,0)</f>
        <v>#N/A</v>
      </c>
      <c r="P8" s="18"/>
      <c r="Q8" s="18" t="e">
        <f>VLOOKUP(E8,D9数据库!C:K,6,0)</f>
        <v>#N/A</v>
      </c>
      <c r="R8" s="18" t="e">
        <f>VLOOKUP(E8,D9数据库!C:K,7,0)</f>
        <v>#N/A</v>
      </c>
      <c r="S8" s="19">
        <f t="shared" si="8"/>
        <v>0</v>
      </c>
      <c r="T8" s="18" t="e">
        <f>VLOOKUP(E8,D9数据库!C:K,8,0)</f>
        <v>#N/A</v>
      </c>
      <c r="U8" s="18" t="e">
        <f>VLOOKUP(E8,D9数据库!C:K,9,0)</f>
        <v>#N/A</v>
      </c>
      <c r="V8" s="18"/>
    </row>
    <row r="9" spans="1:22" x14ac:dyDescent="0.25">
      <c r="A9" s="22"/>
      <c r="B9" s="3"/>
      <c r="C9" s="3"/>
      <c r="D9" s="3"/>
      <c r="E9" s="18" t="str">
        <f t="shared" si="9"/>
        <v/>
      </c>
      <c r="F9" s="18" t="e">
        <f t="shared" si="10"/>
        <v>#VALUE!</v>
      </c>
      <c r="G9" s="18" t="str">
        <f t="shared" si="3"/>
        <v/>
      </c>
      <c r="H9" s="18" t="str">
        <f t="shared" si="4"/>
        <v/>
      </c>
      <c r="I9" s="18" t="e">
        <f t="shared" si="5"/>
        <v>#VALUE!</v>
      </c>
      <c r="J9" s="18" t="e">
        <f t="shared" si="6"/>
        <v>#VALUE!</v>
      </c>
      <c r="K9" s="18" t="e">
        <f>VLOOKUP(E9,D9数据库!C:K,2,0)</f>
        <v>#N/A</v>
      </c>
      <c r="L9" s="18" t="e">
        <f>VLOOKUP(E9,D9数据库!C:K,3,0)</f>
        <v>#N/A</v>
      </c>
      <c r="M9" s="19" t="e">
        <f t="shared" si="7"/>
        <v>#VALUE!</v>
      </c>
      <c r="N9" s="18" t="e">
        <f>VLOOKUP(E9,D9数据库!C:K,4,0)</f>
        <v>#N/A</v>
      </c>
      <c r="O9" s="18" t="e">
        <f>VLOOKUP(E9,D9数据库!C:K,5,0)</f>
        <v>#N/A</v>
      </c>
      <c r="P9" s="18"/>
      <c r="Q9" s="18" t="e">
        <f>VLOOKUP(E9,D9数据库!C:K,6,0)</f>
        <v>#N/A</v>
      </c>
      <c r="R9" s="18" t="e">
        <f>VLOOKUP(E9,D9数据库!C:K,7,0)</f>
        <v>#N/A</v>
      </c>
      <c r="S9" s="19">
        <f t="shared" si="8"/>
        <v>0</v>
      </c>
      <c r="T9" s="18" t="e">
        <f>VLOOKUP(E9,D9数据库!C:K,8,0)</f>
        <v>#N/A</v>
      </c>
      <c r="U9" s="18" t="e">
        <f>VLOOKUP(E9,D9数据库!C:K,9,0)</f>
        <v>#N/A</v>
      </c>
      <c r="V9" s="18"/>
    </row>
    <row r="10" spans="1:22" x14ac:dyDescent="0.25">
      <c r="A10" s="22"/>
      <c r="B10" s="3"/>
      <c r="C10" s="3"/>
      <c r="D10" s="3"/>
      <c r="E10" s="18" t="str">
        <f t="shared" si="9"/>
        <v/>
      </c>
      <c r="F10" s="18" t="e">
        <f t="shared" si="10"/>
        <v>#VALUE!</v>
      </c>
      <c r="G10" s="18" t="str">
        <f t="shared" si="3"/>
        <v/>
      </c>
      <c r="H10" s="18" t="str">
        <f t="shared" si="4"/>
        <v/>
      </c>
      <c r="I10" s="18" t="e">
        <f t="shared" si="5"/>
        <v>#VALUE!</v>
      </c>
      <c r="J10" s="18" t="e">
        <f t="shared" si="6"/>
        <v>#VALUE!</v>
      </c>
      <c r="K10" s="18" t="e">
        <f>VLOOKUP(E10,D9数据库!C:K,2,0)</f>
        <v>#N/A</v>
      </c>
      <c r="L10" s="18" t="e">
        <f>VLOOKUP(E10,D9数据库!C:K,3,0)</f>
        <v>#N/A</v>
      </c>
      <c r="M10" s="19" t="e">
        <f t="shared" si="7"/>
        <v>#VALUE!</v>
      </c>
      <c r="N10" s="18" t="e">
        <f>VLOOKUP(E10,D9数据库!C:K,4,0)</f>
        <v>#N/A</v>
      </c>
      <c r="O10" s="18" t="e">
        <f>VLOOKUP(E10,D9数据库!C:K,5,0)</f>
        <v>#N/A</v>
      </c>
      <c r="P10" s="18"/>
      <c r="Q10" s="18" t="e">
        <f>VLOOKUP(E10,D9数据库!C:K,6,0)</f>
        <v>#N/A</v>
      </c>
      <c r="R10" s="18" t="e">
        <f>VLOOKUP(E10,D9数据库!C:K,7,0)</f>
        <v>#N/A</v>
      </c>
      <c r="S10" s="19">
        <f t="shared" si="8"/>
        <v>0</v>
      </c>
      <c r="T10" s="18" t="e">
        <f>VLOOKUP(E10,D9数据库!C:K,8,0)</f>
        <v>#N/A</v>
      </c>
      <c r="U10" s="18" t="e">
        <f>VLOOKUP(E10,D9数据库!C:K,9,0)</f>
        <v>#N/A</v>
      </c>
      <c r="V10" s="18"/>
    </row>
    <row r="11" spans="1:22" x14ac:dyDescent="0.25">
      <c r="A11" s="22"/>
      <c r="B11" s="3"/>
      <c r="C11" s="3"/>
      <c r="D11" s="3"/>
      <c r="E11" s="18" t="str">
        <f t="shared" si="9"/>
        <v/>
      </c>
      <c r="F11" s="18" t="e">
        <f t="shared" si="10"/>
        <v>#VALUE!</v>
      </c>
      <c r="G11" s="18" t="str">
        <f t="shared" si="3"/>
        <v/>
      </c>
      <c r="H11" s="18" t="str">
        <f t="shared" si="4"/>
        <v/>
      </c>
      <c r="I11" s="18" t="e">
        <f t="shared" si="5"/>
        <v>#VALUE!</v>
      </c>
      <c r="J11" s="18" t="e">
        <f t="shared" si="6"/>
        <v>#VALUE!</v>
      </c>
      <c r="K11" s="18" t="e">
        <f>VLOOKUP(E11,D9数据库!C:K,2,0)</f>
        <v>#N/A</v>
      </c>
      <c r="L11" s="18" t="e">
        <f>VLOOKUP(E11,D9数据库!C:K,3,0)</f>
        <v>#N/A</v>
      </c>
      <c r="M11" s="19" t="e">
        <f t="shared" si="7"/>
        <v>#VALUE!</v>
      </c>
      <c r="N11" s="18" t="e">
        <f>VLOOKUP(E11,D9数据库!C:K,4,0)</f>
        <v>#N/A</v>
      </c>
      <c r="O11" s="18" t="e">
        <f>VLOOKUP(E11,D9数据库!C:K,5,0)</f>
        <v>#N/A</v>
      </c>
      <c r="P11" s="18"/>
      <c r="Q11" s="18" t="e">
        <f>VLOOKUP(E11,D9数据库!C:K,6,0)</f>
        <v>#N/A</v>
      </c>
      <c r="R11" s="18" t="e">
        <f>VLOOKUP(E11,D9数据库!C:K,7,0)</f>
        <v>#N/A</v>
      </c>
      <c r="S11" s="19">
        <f t="shared" si="8"/>
        <v>0</v>
      </c>
      <c r="T11" s="18" t="e">
        <f>VLOOKUP(E11,D9数据库!C:K,8,0)</f>
        <v>#N/A</v>
      </c>
      <c r="U11" s="18" t="e">
        <f>VLOOKUP(E11,D9数据库!C:K,9,0)</f>
        <v>#N/A</v>
      </c>
      <c r="V11" s="18"/>
    </row>
    <row r="12" spans="1:22" x14ac:dyDescent="0.25">
      <c r="A12" s="22"/>
      <c r="B12" s="3"/>
      <c r="C12" s="3"/>
      <c r="D12" s="3"/>
      <c r="E12" s="18" t="str">
        <f t="shared" si="9"/>
        <v/>
      </c>
      <c r="F12" s="18" t="e">
        <f t="shared" si="10"/>
        <v>#VALUE!</v>
      </c>
      <c r="G12" s="18" t="str">
        <f t="shared" si="3"/>
        <v/>
      </c>
      <c r="H12" s="18" t="str">
        <f t="shared" si="4"/>
        <v/>
      </c>
      <c r="I12" s="18" t="e">
        <f t="shared" si="5"/>
        <v>#VALUE!</v>
      </c>
      <c r="J12" s="18" t="e">
        <f t="shared" si="6"/>
        <v>#VALUE!</v>
      </c>
      <c r="K12" s="18" t="e">
        <f>VLOOKUP(E12,D9数据库!C:K,2,0)</f>
        <v>#N/A</v>
      </c>
      <c r="L12" s="18" t="e">
        <f>VLOOKUP(E12,D9数据库!C:K,3,0)</f>
        <v>#N/A</v>
      </c>
      <c r="M12" s="19" t="e">
        <f t="shared" si="7"/>
        <v>#VALUE!</v>
      </c>
      <c r="N12" s="18" t="e">
        <f>VLOOKUP(E12,D9数据库!C:K,4,0)</f>
        <v>#N/A</v>
      </c>
      <c r="O12" s="18" t="e">
        <f>VLOOKUP(E12,D9数据库!C:K,5,0)</f>
        <v>#N/A</v>
      </c>
      <c r="P12" s="18"/>
      <c r="Q12" s="18" t="e">
        <f>VLOOKUP(E12,D9数据库!C:K,6,0)</f>
        <v>#N/A</v>
      </c>
      <c r="R12" s="18" t="e">
        <f>VLOOKUP(E12,D9数据库!C:K,7,0)</f>
        <v>#N/A</v>
      </c>
      <c r="S12" s="19">
        <f t="shared" si="8"/>
        <v>0</v>
      </c>
      <c r="T12" s="18" t="e">
        <f>VLOOKUP(E12,D9数据库!C:K,8,0)</f>
        <v>#N/A</v>
      </c>
      <c r="U12" s="18" t="e">
        <f>VLOOKUP(E12,D9数据库!C:K,9,0)</f>
        <v>#N/A</v>
      </c>
      <c r="V12" s="18"/>
    </row>
    <row r="13" spans="1:22" x14ac:dyDescent="0.25">
      <c r="A13" s="22"/>
      <c r="B13" s="3"/>
      <c r="C13" s="3"/>
      <c r="D13" s="3"/>
      <c r="E13" s="18" t="str">
        <f t="shared" si="9"/>
        <v/>
      </c>
      <c r="F13" s="18" t="e">
        <f t="shared" si="10"/>
        <v>#VALUE!</v>
      </c>
      <c r="G13" s="18" t="str">
        <f t="shared" si="3"/>
        <v/>
      </c>
      <c r="H13" s="18" t="str">
        <f t="shared" si="4"/>
        <v/>
      </c>
      <c r="I13" s="18" t="e">
        <f t="shared" si="5"/>
        <v>#VALUE!</v>
      </c>
      <c r="J13" s="18" t="e">
        <f t="shared" si="6"/>
        <v>#VALUE!</v>
      </c>
      <c r="K13" s="18" t="e">
        <f>VLOOKUP(E13,D9数据库!C:K,2,0)</f>
        <v>#N/A</v>
      </c>
      <c r="L13" s="18" t="e">
        <f>VLOOKUP(E13,D9数据库!C:K,3,0)</f>
        <v>#N/A</v>
      </c>
      <c r="M13" s="19" t="e">
        <f t="shared" si="7"/>
        <v>#VALUE!</v>
      </c>
      <c r="N13" s="18" t="e">
        <f>VLOOKUP(E13,D9数据库!C:K,4,0)</f>
        <v>#N/A</v>
      </c>
      <c r="O13" s="18" t="e">
        <f>VLOOKUP(E13,D9数据库!C:K,5,0)</f>
        <v>#N/A</v>
      </c>
      <c r="P13" s="18"/>
      <c r="Q13" s="18" t="e">
        <f>VLOOKUP(E13,D9数据库!C:K,6,0)</f>
        <v>#N/A</v>
      </c>
      <c r="R13" s="18" t="e">
        <f>VLOOKUP(E13,D9数据库!C:K,7,0)</f>
        <v>#N/A</v>
      </c>
      <c r="S13" s="19">
        <f t="shared" si="8"/>
        <v>0</v>
      </c>
      <c r="T13" s="18" t="e">
        <f>VLOOKUP(E13,D9数据库!C:K,8,0)</f>
        <v>#N/A</v>
      </c>
      <c r="U13" s="18" t="e">
        <f>VLOOKUP(E13,D9数据库!C:K,9,0)</f>
        <v>#N/A</v>
      </c>
      <c r="V13" s="18"/>
    </row>
    <row r="14" spans="1:22" x14ac:dyDescent="0.25">
      <c r="A14" s="22"/>
      <c r="B14" s="3"/>
      <c r="C14" s="3"/>
      <c r="D14" s="3"/>
      <c r="E14" s="18" t="str">
        <f t="shared" si="9"/>
        <v/>
      </c>
      <c r="F14" s="18" t="e">
        <f t="shared" si="10"/>
        <v>#VALUE!</v>
      </c>
      <c r="G14" s="18" t="str">
        <f t="shared" si="3"/>
        <v/>
      </c>
      <c r="H14" s="18" t="str">
        <f t="shared" si="4"/>
        <v/>
      </c>
      <c r="I14" s="18" t="e">
        <f t="shared" si="5"/>
        <v>#VALUE!</v>
      </c>
      <c r="J14" s="18" t="e">
        <f t="shared" si="6"/>
        <v>#VALUE!</v>
      </c>
      <c r="K14" s="18" t="e">
        <f>VLOOKUP(E14,D9数据库!C:K,2,0)</f>
        <v>#N/A</v>
      </c>
      <c r="L14" s="18" t="e">
        <f>VLOOKUP(E14,D9数据库!C:K,3,0)</f>
        <v>#N/A</v>
      </c>
      <c r="M14" s="19" t="e">
        <f t="shared" si="7"/>
        <v>#VALUE!</v>
      </c>
      <c r="N14" s="18" t="e">
        <f>VLOOKUP(E14,D9数据库!C:K,4,0)</f>
        <v>#N/A</v>
      </c>
      <c r="O14" s="18" t="e">
        <f>VLOOKUP(E14,D9数据库!C:K,5,0)</f>
        <v>#N/A</v>
      </c>
      <c r="P14" s="18"/>
      <c r="Q14" s="18" t="e">
        <f>VLOOKUP(E14,D9数据库!C:K,6,0)</f>
        <v>#N/A</v>
      </c>
      <c r="R14" s="18" t="e">
        <f>VLOOKUP(E14,D9数据库!C:K,7,0)</f>
        <v>#N/A</v>
      </c>
      <c r="S14" s="19">
        <f t="shared" si="8"/>
        <v>0</v>
      </c>
      <c r="T14" s="18" t="e">
        <f>VLOOKUP(E14,D9数据库!C:K,8,0)</f>
        <v>#N/A</v>
      </c>
      <c r="U14" s="18" t="e">
        <f>VLOOKUP(E14,D9数据库!C:K,9,0)</f>
        <v>#N/A</v>
      </c>
      <c r="V14" s="18"/>
    </row>
    <row r="15" spans="1:22" x14ac:dyDescent="0.25">
      <c r="A15" s="22"/>
      <c r="B15" s="3"/>
      <c r="C15" s="3"/>
      <c r="D15" s="3"/>
      <c r="E15" s="18" t="str">
        <f t="shared" si="9"/>
        <v/>
      </c>
      <c r="F15" s="18" t="e">
        <f t="shared" si="10"/>
        <v>#VALUE!</v>
      </c>
      <c r="G15" s="18" t="str">
        <f t="shared" si="3"/>
        <v/>
      </c>
      <c r="H15" s="18" t="str">
        <f t="shared" si="4"/>
        <v/>
      </c>
      <c r="I15" s="18" t="e">
        <f t="shared" si="5"/>
        <v>#VALUE!</v>
      </c>
      <c r="J15" s="18" t="e">
        <f t="shared" si="6"/>
        <v>#VALUE!</v>
      </c>
      <c r="K15" s="18" t="e">
        <f>VLOOKUP(E15,D9数据库!C:K,2,0)</f>
        <v>#N/A</v>
      </c>
      <c r="L15" s="18" t="e">
        <f>VLOOKUP(E15,D9数据库!C:K,3,0)</f>
        <v>#N/A</v>
      </c>
      <c r="M15" s="19" t="e">
        <f t="shared" si="7"/>
        <v>#VALUE!</v>
      </c>
      <c r="N15" s="18" t="e">
        <f>VLOOKUP(E15,D9数据库!C:K,4,0)</f>
        <v>#N/A</v>
      </c>
      <c r="O15" s="18" t="e">
        <f>VLOOKUP(E15,D9数据库!C:K,5,0)</f>
        <v>#N/A</v>
      </c>
      <c r="P15" s="18"/>
      <c r="Q15" s="18" t="e">
        <f>VLOOKUP(E15,D9数据库!C:K,6,0)</f>
        <v>#N/A</v>
      </c>
      <c r="R15" s="18" t="e">
        <f>VLOOKUP(E15,D9数据库!C:K,7,0)</f>
        <v>#N/A</v>
      </c>
      <c r="S15" s="19">
        <f t="shared" si="8"/>
        <v>0</v>
      </c>
      <c r="T15" s="18" t="e">
        <f>VLOOKUP(E15,D9数据库!C:K,8,0)</f>
        <v>#N/A</v>
      </c>
      <c r="U15" s="18" t="e">
        <f>VLOOKUP(E15,D9数据库!C:K,9,0)</f>
        <v>#N/A</v>
      </c>
      <c r="V15" s="18"/>
    </row>
    <row r="16" spans="1:22" x14ac:dyDescent="0.25">
      <c r="A16" s="22"/>
      <c r="B16" s="3"/>
      <c r="C16" s="3"/>
      <c r="D16" s="3"/>
      <c r="E16" s="18" t="str">
        <f t="shared" si="9"/>
        <v/>
      </c>
      <c r="F16" s="18" t="e">
        <f t="shared" si="10"/>
        <v>#VALUE!</v>
      </c>
      <c r="G16" s="18" t="str">
        <f t="shared" si="3"/>
        <v/>
      </c>
      <c r="H16" s="18" t="str">
        <f t="shared" si="4"/>
        <v/>
      </c>
      <c r="I16" s="18" t="e">
        <f t="shared" si="5"/>
        <v>#VALUE!</v>
      </c>
      <c r="J16" s="18" t="e">
        <f t="shared" si="6"/>
        <v>#VALUE!</v>
      </c>
      <c r="K16" s="18" t="e">
        <f>VLOOKUP(E16,D9数据库!C:K,2,0)</f>
        <v>#N/A</v>
      </c>
      <c r="L16" s="18" t="e">
        <f>VLOOKUP(E16,D9数据库!C:K,3,0)</f>
        <v>#N/A</v>
      </c>
      <c r="M16" s="19" t="e">
        <f t="shared" si="7"/>
        <v>#VALUE!</v>
      </c>
      <c r="N16" s="18" t="e">
        <f>VLOOKUP(E16,D9数据库!C:K,4,0)</f>
        <v>#N/A</v>
      </c>
      <c r="O16" s="18" t="e">
        <f>VLOOKUP(E16,D9数据库!C:K,5,0)</f>
        <v>#N/A</v>
      </c>
      <c r="P16" s="18"/>
      <c r="Q16" s="18" t="e">
        <f>VLOOKUP(E16,D9数据库!C:K,6,0)</f>
        <v>#N/A</v>
      </c>
      <c r="R16" s="18" t="e">
        <f>VLOOKUP(E16,D9数据库!C:K,7,0)</f>
        <v>#N/A</v>
      </c>
      <c r="S16" s="19">
        <f t="shared" si="8"/>
        <v>0</v>
      </c>
      <c r="T16" s="18" t="e">
        <f>VLOOKUP(E16,D9数据库!C:K,8,0)</f>
        <v>#N/A</v>
      </c>
      <c r="U16" s="18" t="e">
        <f>VLOOKUP(E16,D9数据库!C:K,9,0)</f>
        <v>#N/A</v>
      </c>
      <c r="V16" s="18"/>
    </row>
    <row r="17" spans="1:22" x14ac:dyDescent="0.25">
      <c r="A17" s="22"/>
      <c r="B17" s="3"/>
      <c r="C17" s="3"/>
      <c r="D17" s="3"/>
      <c r="E17" s="18" t="str">
        <f t="shared" si="9"/>
        <v/>
      </c>
      <c r="F17" s="18" t="e">
        <f t="shared" si="10"/>
        <v>#VALUE!</v>
      </c>
      <c r="G17" s="18" t="str">
        <f t="shared" si="3"/>
        <v/>
      </c>
      <c r="H17" s="18" t="str">
        <f t="shared" si="4"/>
        <v/>
      </c>
      <c r="I17" s="18" t="e">
        <f t="shared" si="5"/>
        <v>#VALUE!</v>
      </c>
      <c r="J17" s="18" t="e">
        <f t="shared" si="6"/>
        <v>#VALUE!</v>
      </c>
      <c r="K17" s="18" t="e">
        <f>VLOOKUP(E17,D9数据库!C:K,2,0)</f>
        <v>#N/A</v>
      </c>
      <c r="L17" s="18" t="e">
        <f>VLOOKUP(E17,D9数据库!C:K,3,0)</f>
        <v>#N/A</v>
      </c>
      <c r="M17" s="19" t="e">
        <f t="shared" si="7"/>
        <v>#VALUE!</v>
      </c>
      <c r="N17" s="18" t="e">
        <f>VLOOKUP(E17,D9数据库!C:K,4,0)</f>
        <v>#N/A</v>
      </c>
      <c r="O17" s="18" t="e">
        <f>VLOOKUP(E17,D9数据库!C:K,5,0)</f>
        <v>#N/A</v>
      </c>
      <c r="P17" s="18"/>
      <c r="Q17" s="18" t="e">
        <f>VLOOKUP(E17,D9数据库!C:K,6,0)</f>
        <v>#N/A</v>
      </c>
      <c r="R17" s="18" t="e">
        <f>VLOOKUP(E17,D9数据库!C:K,7,0)</f>
        <v>#N/A</v>
      </c>
      <c r="S17" s="19">
        <f t="shared" si="8"/>
        <v>0</v>
      </c>
      <c r="T17" s="18" t="e">
        <f>VLOOKUP(E17,D9数据库!C:K,8,0)</f>
        <v>#N/A</v>
      </c>
      <c r="U17" s="18" t="e">
        <f>VLOOKUP(E17,D9数据库!C:K,9,0)</f>
        <v>#N/A</v>
      </c>
      <c r="V17" s="18"/>
    </row>
    <row r="18" spans="1:22" x14ac:dyDescent="0.25">
      <c r="A18" s="22"/>
      <c r="B18" s="3"/>
      <c r="C18" s="3"/>
      <c r="D18" s="3"/>
      <c r="E18" s="18" t="str">
        <f t="shared" si="9"/>
        <v/>
      </c>
      <c r="F18" s="18" t="e">
        <f t="shared" si="10"/>
        <v>#VALUE!</v>
      </c>
      <c r="G18" s="18" t="str">
        <f t="shared" si="3"/>
        <v/>
      </c>
      <c r="H18" s="18" t="str">
        <f t="shared" si="4"/>
        <v/>
      </c>
      <c r="I18" s="18" t="e">
        <f t="shared" si="5"/>
        <v>#VALUE!</v>
      </c>
      <c r="J18" s="18" t="e">
        <f t="shared" si="6"/>
        <v>#VALUE!</v>
      </c>
      <c r="K18" s="18" t="e">
        <f>VLOOKUP(E18,D9数据库!C:K,2,0)</f>
        <v>#N/A</v>
      </c>
      <c r="L18" s="18" t="e">
        <f>VLOOKUP(E18,D9数据库!C:K,3,0)</f>
        <v>#N/A</v>
      </c>
      <c r="M18" s="19" t="e">
        <f t="shared" si="7"/>
        <v>#VALUE!</v>
      </c>
      <c r="N18" s="18" t="e">
        <f>VLOOKUP(E18,D9数据库!C:K,4,0)</f>
        <v>#N/A</v>
      </c>
      <c r="O18" s="18" t="e">
        <f>VLOOKUP(E18,D9数据库!C:K,5,0)</f>
        <v>#N/A</v>
      </c>
      <c r="P18" s="18"/>
      <c r="Q18" s="18" t="e">
        <f>VLOOKUP(E18,D9数据库!C:K,6,0)</f>
        <v>#N/A</v>
      </c>
      <c r="R18" s="18" t="e">
        <f>VLOOKUP(E18,D9数据库!C:K,7,0)</f>
        <v>#N/A</v>
      </c>
      <c r="S18" s="19">
        <f t="shared" si="8"/>
        <v>0</v>
      </c>
      <c r="T18" s="18" t="e">
        <f>VLOOKUP(E18,D9数据库!C:K,8,0)</f>
        <v>#N/A</v>
      </c>
      <c r="U18" s="18" t="e">
        <f>VLOOKUP(E18,D9数据库!C:K,9,0)</f>
        <v>#N/A</v>
      </c>
      <c r="V18" s="18"/>
    </row>
    <row r="19" spans="1:22" x14ac:dyDescent="0.25">
      <c r="A19" s="22"/>
      <c r="B19" s="3"/>
      <c r="C19" s="3"/>
      <c r="D19" s="3"/>
      <c r="E19" s="18" t="str">
        <f t="shared" si="9"/>
        <v/>
      </c>
      <c r="F19" s="18" t="e">
        <f t="shared" si="10"/>
        <v>#VALUE!</v>
      </c>
      <c r="G19" s="18" t="str">
        <f t="shared" si="3"/>
        <v/>
      </c>
      <c r="H19" s="18" t="str">
        <f t="shared" si="4"/>
        <v/>
      </c>
      <c r="I19" s="18" t="e">
        <f t="shared" si="5"/>
        <v>#VALUE!</v>
      </c>
      <c r="J19" s="18" t="e">
        <f t="shared" si="6"/>
        <v>#VALUE!</v>
      </c>
      <c r="K19" s="18" t="e">
        <f>VLOOKUP(E19,D9数据库!C:K,2,0)</f>
        <v>#N/A</v>
      </c>
      <c r="L19" s="18" t="e">
        <f>VLOOKUP(E19,D9数据库!C:K,3,0)</f>
        <v>#N/A</v>
      </c>
      <c r="M19" s="19" t="e">
        <f t="shared" si="7"/>
        <v>#VALUE!</v>
      </c>
      <c r="N19" s="18" t="e">
        <f>VLOOKUP(E19,D9数据库!C:K,4,0)</f>
        <v>#N/A</v>
      </c>
      <c r="O19" s="18" t="e">
        <f>VLOOKUP(E19,D9数据库!C:K,5,0)</f>
        <v>#N/A</v>
      </c>
      <c r="P19" s="18"/>
      <c r="Q19" s="18" t="e">
        <f>VLOOKUP(E19,D9数据库!C:K,6,0)</f>
        <v>#N/A</v>
      </c>
      <c r="R19" s="18" t="e">
        <f>VLOOKUP(E19,D9数据库!C:K,7,0)</f>
        <v>#N/A</v>
      </c>
      <c r="S19" s="19">
        <f t="shared" si="8"/>
        <v>0</v>
      </c>
      <c r="T19" s="18" t="e">
        <f>VLOOKUP(E19,D9数据库!C:K,8,0)</f>
        <v>#N/A</v>
      </c>
      <c r="U19" s="18" t="e">
        <f>VLOOKUP(E19,D9数据库!C:K,9,0)</f>
        <v>#N/A</v>
      </c>
      <c r="V19" s="18"/>
    </row>
    <row r="20" spans="1:22" x14ac:dyDescent="0.25">
      <c r="A20" s="22"/>
      <c r="B20" s="3"/>
      <c r="C20" s="3"/>
      <c r="D20" s="3"/>
      <c r="E20" s="18" t="str">
        <f t="shared" si="9"/>
        <v/>
      </c>
      <c r="F20" s="18" t="e">
        <f t="shared" si="10"/>
        <v>#VALUE!</v>
      </c>
      <c r="G20" s="18" t="str">
        <f t="shared" si="3"/>
        <v/>
      </c>
      <c r="H20" s="18" t="str">
        <f t="shared" si="4"/>
        <v/>
      </c>
      <c r="I20" s="18" t="e">
        <f t="shared" si="5"/>
        <v>#VALUE!</v>
      </c>
      <c r="J20" s="18" t="e">
        <f t="shared" si="6"/>
        <v>#VALUE!</v>
      </c>
      <c r="K20" s="18" t="e">
        <f>VLOOKUP(E20,D9数据库!C:K,2,0)</f>
        <v>#N/A</v>
      </c>
      <c r="L20" s="18" t="e">
        <f>VLOOKUP(E20,D9数据库!C:K,3,0)</f>
        <v>#N/A</v>
      </c>
      <c r="M20" s="19" t="e">
        <f t="shared" si="7"/>
        <v>#VALUE!</v>
      </c>
      <c r="N20" s="18" t="e">
        <f>VLOOKUP(E20,D9数据库!C:K,4,0)</f>
        <v>#N/A</v>
      </c>
      <c r="O20" s="18" t="e">
        <f>VLOOKUP(E20,D9数据库!C:K,5,0)</f>
        <v>#N/A</v>
      </c>
      <c r="P20" s="18"/>
      <c r="Q20" s="18" t="e">
        <f>VLOOKUP(E20,D9数据库!C:K,6,0)</f>
        <v>#N/A</v>
      </c>
      <c r="R20" s="18" t="e">
        <f>VLOOKUP(E20,D9数据库!C:K,7,0)</f>
        <v>#N/A</v>
      </c>
      <c r="S20" s="19">
        <f t="shared" si="8"/>
        <v>0</v>
      </c>
      <c r="T20" s="18" t="e">
        <f>VLOOKUP(E20,D9数据库!C:K,8,0)</f>
        <v>#N/A</v>
      </c>
      <c r="U20" s="18" t="e">
        <f>VLOOKUP(E20,D9数据库!C:K,9,0)</f>
        <v>#N/A</v>
      </c>
      <c r="V20" s="18"/>
    </row>
    <row r="21" spans="1:22" x14ac:dyDescent="0.25">
      <c r="A21" s="22"/>
      <c r="B21" s="3"/>
      <c r="C21" s="3"/>
      <c r="D21" s="3"/>
      <c r="E21" s="18" t="str">
        <f t="shared" si="9"/>
        <v/>
      </c>
      <c r="F21" s="18" t="e">
        <f t="shared" si="10"/>
        <v>#VALUE!</v>
      </c>
      <c r="G21" s="18" t="str">
        <f t="shared" si="3"/>
        <v/>
      </c>
      <c r="H21" s="18" t="str">
        <f t="shared" si="4"/>
        <v/>
      </c>
      <c r="I21" s="18" t="e">
        <f t="shared" si="5"/>
        <v>#VALUE!</v>
      </c>
      <c r="J21" s="18" t="e">
        <f t="shared" si="6"/>
        <v>#VALUE!</v>
      </c>
      <c r="K21" s="18" t="e">
        <f>VLOOKUP(E21,D9数据库!C:K,2,0)</f>
        <v>#N/A</v>
      </c>
      <c r="L21" s="18" t="e">
        <f>VLOOKUP(E21,D9数据库!C:K,3,0)</f>
        <v>#N/A</v>
      </c>
      <c r="M21" s="19" t="e">
        <f t="shared" si="7"/>
        <v>#VALUE!</v>
      </c>
      <c r="N21" s="18" t="e">
        <f>VLOOKUP(E21,D9数据库!C:K,4,0)</f>
        <v>#N/A</v>
      </c>
      <c r="O21" s="18" t="e">
        <f>VLOOKUP(E21,D9数据库!C:K,5,0)</f>
        <v>#N/A</v>
      </c>
      <c r="P21" s="18"/>
      <c r="Q21" s="18" t="e">
        <f>VLOOKUP(E21,D9数据库!C:K,6,0)</f>
        <v>#N/A</v>
      </c>
      <c r="R21" s="18" t="e">
        <f>VLOOKUP(E21,D9数据库!C:K,7,0)</f>
        <v>#N/A</v>
      </c>
      <c r="S21" s="19">
        <f t="shared" si="8"/>
        <v>0</v>
      </c>
      <c r="T21" s="18" t="e">
        <f>VLOOKUP(E21,D9数据库!C:K,8,0)</f>
        <v>#N/A</v>
      </c>
      <c r="U21" s="18" t="e">
        <f>VLOOKUP(E21,D9数据库!C:K,9,0)</f>
        <v>#N/A</v>
      </c>
      <c r="V21" s="18"/>
    </row>
    <row r="22" spans="1:22" x14ac:dyDescent="0.25">
      <c r="A22" s="22"/>
      <c r="B22" s="3"/>
      <c r="C22" s="3"/>
      <c r="D22" s="3"/>
      <c r="E22" s="18" t="str">
        <f t="shared" si="9"/>
        <v/>
      </c>
      <c r="F22" s="18" t="e">
        <f t="shared" si="10"/>
        <v>#VALUE!</v>
      </c>
      <c r="G22" s="18" t="str">
        <f t="shared" si="3"/>
        <v/>
      </c>
      <c r="H22" s="18" t="str">
        <f t="shared" si="4"/>
        <v/>
      </c>
      <c r="I22" s="18" t="e">
        <f t="shared" si="5"/>
        <v>#VALUE!</v>
      </c>
      <c r="J22" s="18" t="e">
        <f t="shared" si="6"/>
        <v>#VALUE!</v>
      </c>
      <c r="K22" s="18" t="e">
        <f>VLOOKUP(E22,D9数据库!C:K,2,0)</f>
        <v>#N/A</v>
      </c>
      <c r="L22" s="18" t="e">
        <f>VLOOKUP(E22,D9数据库!C:K,3,0)</f>
        <v>#N/A</v>
      </c>
      <c r="M22" s="19" t="e">
        <f t="shared" si="7"/>
        <v>#VALUE!</v>
      </c>
      <c r="N22" s="18" t="e">
        <f>VLOOKUP(E22,D9数据库!C:K,4,0)</f>
        <v>#N/A</v>
      </c>
      <c r="O22" s="18" t="e">
        <f>VLOOKUP(E22,D9数据库!C:K,5,0)</f>
        <v>#N/A</v>
      </c>
      <c r="P22" s="18"/>
      <c r="Q22" s="18" t="e">
        <f>VLOOKUP(E22,D9数据库!C:K,6,0)</f>
        <v>#N/A</v>
      </c>
      <c r="R22" s="18" t="e">
        <f>VLOOKUP(E22,D9数据库!C:K,7,0)</f>
        <v>#N/A</v>
      </c>
      <c r="S22" s="19">
        <f t="shared" si="8"/>
        <v>0</v>
      </c>
      <c r="T22" s="18" t="e">
        <f>VLOOKUP(E22,D9数据库!C:K,8,0)</f>
        <v>#N/A</v>
      </c>
      <c r="U22" s="18" t="e">
        <f>VLOOKUP(E22,D9数据库!C:K,9,0)</f>
        <v>#N/A</v>
      </c>
      <c r="V22" s="18"/>
    </row>
    <row r="23" spans="1:22" x14ac:dyDescent="0.25">
      <c r="A23" s="22"/>
      <c r="B23" s="3"/>
      <c r="C23" s="3"/>
      <c r="D23" s="3"/>
      <c r="E23" s="18" t="str">
        <f t="shared" si="9"/>
        <v/>
      </c>
      <c r="F23" s="18" t="e">
        <f t="shared" si="10"/>
        <v>#VALUE!</v>
      </c>
      <c r="G23" s="18" t="str">
        <f t="shared" si="3"/>
        <v/>
      </c>
      <c r="H23" s="18" t="str">
        <f t="shared" si="4"/>
        <v/>
      </c>
      <c r="I23" s="18" t="e">
        <f t="shared" si="5"/>
        <v>#VALUE!</v>
      </c>
      <c r="J23" s="18" t="e">
        <f t="shared" si="6"/>
        <v>#VALUE!</v>
      </c>
      <c r="K23" s="18" t="e">
        <f>VLOOKUP(E23,D9数据库!C:K,2,0)</f>
        <v>#N/A</v>
      </c>
      <c r="L23" s="18" t="e">
        <f>VLOOKUP(E23,D9数据库!C:K,3,0)</f>
        <v>#N/A</v>
      </c>
      <c r="M23" s="19" t="e">
        <f t="shared" si="7"/>
        <v>#VALUE!</v>
      </c>
      <c r="N23" s="18" t="e">
        <f>VLOOKUP(E23,D9数据库!C:K,4,0)</f>
        <v>#N/A</v>
      </c>
      <c r="O23" s="18" t="e">
        <f>VLOOKUP(E23,D9数据库!C:K,5,0)</f>
        <v>#N/A</v>
      </c>
      <c r="P23" s="18"/>
      <c r="Q23" s="18" t="e">
        <f>VLOOKUP(E23,D9数据库!C:K,6,0)</f>
        <v>#N/A</v>
      </c>
      <c r="R23" s="18" t="e">
        <f>VLOOKUP(E23,D9数据库!C:K,7,0)</f>
        <v>#N/A</v>
      </c>
      <c r="S23" s="19">
        <f t="shared" si="8"/>
        <v>0</v>
      </c>
      <c r="T23" s="18" t="e">
        <f>VLOOKUP(E23,D9数据库!C:K,8,0)</f>
        <v>#N/A</v>
      </c>
      <c r="U23" s="18" t="e">
        <f>VLOOKUP(E23,D9数据库!C:K,9,0)</f>
        <v>#N/A</v>
      </c>
      <c r="V23" s="18"/>
    </row>
    <row r="24" spans="1:22" x14ac:dyDescent="0.25">
      <c r="A24" s="22"/>
      <c r="B24" s="3"/>
      <c r="C24" s="3"/>
      <c r="D24" s="3"/>
      <c r="E24" s="18" t="str">
        <f t="shared" si="9"/>
        <v/>
      </c>
      <c r="F24" s="18" t="e">
        <f t="shared" si="10"/>
        <v>#VALUE!</v>
      </c>
      <c r="G24" s="18" t="str">
        <f t="shared" si="3"/>
        <v/>
      </c>
      <c r="H24" s="18" t="str">
        <f t="shared" si="4"/>
        <v/>
      </c>
      <c r="I24" s="18" t="e">
        <f t="shared" si="5"/>
        <v>#VALUE!</v>
      </c>
      <c r="J24" s="18" t="e">
        <f t="shared" si="6"/>
        <v>#VALUE!</v>
      </c>
      <c r="K24" s="18" t="e">
        <f>VLOOKUP(E24,D9数据库!C:K,2,0)</f>
        <v>#N/A</v>
      </c>
      <c r="L24" s="18" t="e">
        <f>VLOOKUP(E24,D9数据库!C:K,3,0)</f>
        <v>#N/A</v>
      </c>
      <c r="M24" s="19" t="e">
        <f t="shared" si="7"/>
        <v>#VALUE!</v>
      </c>
      <c r="N24" s="18" t="e">
        <f>VLOOKUP(E24,D9数据库!C:K,4,0)</f>
        <v>#N/A</v>
      </c>
      <c r="O24" s="18" t="e">
        <f>VLOOKUP(E24,D9数据库!C:K,5,0)</f>
        <v>#N/A</v>
      </c>
      <c r="P24" s="18"/>
      <c r="Q24" s="18" t="e">
        <f>VLOOKUP(E24,D9数据库!C:K,6,0)</f>
        <v>#N/A</v>
      </c>
      <c r="R24" s="18" t="e">
        <f>VLOOKUP(E24,D9数据库!C:K,7,0)</f>
        <v>#N/A</v>
      </c>
      <c r="S24" s="19">
        <f t="shared" si="8"/>
        <v>0</v>
      </c>
      <c r="T24" s="18" t="e">
        <f>VLOOKUP(E24,D9数据库!C:K,8,0)</f>
        <v>#N/A</v>
      </c>
      <c r="U24" s="18" t="e">
        <f>VLOOKUP(E24,D9数据库!C:K,9,0)</f>
        <v>#N/A</v>
      </c>
      <c r="V24" s="18"/>
    </row>
    <row r="25" spans="1:22" x14ac:dyDescent="0.25">
      <c r="A25" s="22"/>
      <c r="B25" s="3"/>
      <c r="C25" s="3"/>
      <c r="D25" s="3"/>
      <c r="E25" s="18" t="str">
        <f t="shared" si="9"/>
        <v/>
      </c>
      <c r="F25" s="18" t="e">
        <f t="shared" si="10"/>
        <v>#VALUE!</v>
      </c>
      <c r="G25" s="18" t="str">
        <f t="shared" si="3"/>
        <v/>
      </c>
      <c r="H25" s="18" t="str">
        <f t="shared" si="4"/>
        <v/>
      </c>
      <c r="I25" s="18" t="e">
        <f t="shared" si="5"/>
        <v>#VALUE!</v>
      </c>
      <c r="J25" s="18" t="e">
        <f t="shared" si="6"/>
        <v>#VALUE!</v>
      </c>
      <c r="K25" s="18" t="e">
        <f>VLOOKUP(E25,D9数据库!C:K,2,0)</f>
        <v>#N/A</v>
      </c>
      <c r="L25" s="18" t="e">
        <f>VLOOKUP(E25,D9数据库!C:K,3,0)</f>
        <v>#N/A</v>
      </c>
      <c r="M25" s="19" t="e">
        <f t="shared" si="7"/>
        <v>#VALUE!</v>
      </c>
      <c r="N25" s="18" t="e">
        <f>VLOOKUP(E25,D9数据库!C:K,4,0)</f>
        <v>#N/A</v>
      </c>
      <c r="O25" s="18" t="e">
        <f>VLOOKUP(E25,D9数据库!C:K,5,0)</f>
        <v>#N/A</v>
      </c>
      <c r="P25" s="18"/>
      <c r="Q25" s="18" t="e">
        <f>VLOOKUP(E25,D9数据库!C:K,6,0)</f>
        <v>#N/A</v>
      </c>
      <c r="R25" s="18" t="e">
        <f>VLOOKUP(E25,D9数据库!C:K,7,0)</f>
        <v>#N/A</v>
      </c>
      <c r="S25" s="19">
        <f t="shared" si="8"/>
        <v>0</v>
      </c>
      <c r="T25" s="18" t="e">
        <f>VLOOKUP(E25,D9数据库!C:K,8,0)</f>
        <v>#N/A</v>
      </c>
      <c r="U25" s="18" t="e">
        <f>VLOOKUP(E25,D9数据库!C:K,9,0)</f>
        <v>#N/A</v>
      </c>
      <c r="V25" s="18"/>
    </row>
    <row r="26" spans="1:22" x14ac:dyDescent="0.25">
      <c r="A26" s="22"/>
      <c r="B26" s="3"/>
      <c r="C26" s="3"/>
      <c r="D26" s="3"/>
      <c r="E26" s="18" t="str">
        <f t="shared" si="9"/>
        <v/>
      </c>
      <c r="F26" s="18" t="e">
        <f t="shared" si="10"/>
        <v>#VALUE!</v>
      </c>
      <c r="G26" s="18" t="str">
        <f t="shared" si="3"/>
        <v/>
      </c>
      <c r="H26" s="18" t="str">
        <f t="shared" si="4"/>
        <v/>
      </c>
      <c r="I26" s="18" t="e">
        <f t="shared" si="5"/>
        <v>#VALUE!</v>
      </c>
      <c r="J26" s="18" t="e">
        <f t="shared" si="6"/>
        <v>#VALUE!</v>
      </c>
      <c r="K26" s="18" t="e">
        <f>VLOOKUP(E26,D9数据库!C:K,2,0)</f>
        <v>#N/A</v>
      </c>
      <c r="L26" s="18" t="e">
        <f>VLOOKUP(E26,D9数据库!C:K,3,0)</f>
        <v>#N/A</v>
      </c>
      <c r="M26" s="19" t="e">
        <f t="shared" si="7"/>
        <v>#VALUE!</v>
      </c>
      <c r="N26" s="18" t="e">
        <f>VLOOKUP(E26,D9数据库!C:K,4,0)</f>
        <v>#N/A</v>
      </c>
      <c r="O26" s="18" t="e">
        <f>VLOOKUP(E26,D9数据库!C:K,5,0)</f>
        <v>#N/A</v>
      </c>
      <c r="P26" s="18"/>
      <c r="Q26" s="18" t="e">
        <f>VLOOKUP(E26,D9数据库!C:K,6,0)</f>
        <v>#N/A</v>
      </c>
      <c r="R26" s="18" t="e">
        <f>VLOOKUP(E26,D9数据库!C:K,7,0)</f>
        <v>#N/A</v>
      </c>
      <c r="S26" s="19">
        <f t="shared" si="8"/>
        <v>0</v>
      </c>
      <c r="T26" s="18" t="e">
        <f>VLOOKUP(E26,D9数据库!C:K,8,0)</f>
        <v>#N/A</v>
      </c>
      <c r="U26" s="18" t="e">
        <f>VLOOKUP(E26,D9数据库!C:K,9,0)</f>
        <v>#N/A</v>
      </c>
      <c r="V26" s="18"/>
    </row>
    <row r="27" spans="1:22" x14ac:dyDescent="0.25">
      <c r="A27" s="22"/>
      <c r="B27" s="3"/>
      <c r="C27" s="3"/>
      <c r="D27" s="3"/>
      <c r="E27" s="18" t="str">
        <f t="shared" si="9"/>
        <v/>
      </c>
      <c r="F27" s="18" t="e">
        <f t="shared" si="10"/>
        <v>#VALUE!</v>
      </c>
      <c r="G27" s="18" t="str">
        <f t="shared" si="3"/>
        <v/>
      </c>
      <c r="H27" s="18" t="str">
        <f t="shared" si="4"/>
        <v/>
      </c>
      <c r="I27" s="18" t="e">
        <f t="shared" si="5"/>
        <v>#VALUE!</v>
      </c>
      <c r="J27" s="18" t="e">
        <f t="shared" si="6"/>
        <v>#VALUE!</v>
      </c>
      <c r="K27" s="18" t="e">
        <f>VLOOKUP(E27,D9数据库!C:K,2,0)</f>
        <v>#N/A</v>
      </c>
      <c r="L27" s="18" t="e">
        <f>VLOOKUP(E27,D9数据库!C:K,3,0)</f>
        <v>#N/A</v>
      </c>
      <c r="M27" s="19" t="e">
        <f t="shared" si="7"/>
        <v>#VALUE!</v>
      </c>
      <c r="N27" s="18" t="e">
        <f>VLOOKUP(E27,D9数据库!C:K,4,0)</f>
        <v>#N/A</v>
      </c>
      <c r="O27" s="18" t="e">
        <f>VLOOKUP(E27,D9数据库!C:K,5,0)</f>
        <v>#N/A</v>
      </c>
      <c r="P27" s="18"/>
      <c r="Q27" s="18" t="e">
        <f>VLOOKUP(E27,D9数据库!C:K,6,0)</f>
        <v>#N/A</v>
      </c>
      <c r="R27" s="18" t="e">
        <f>VLOOKUP(E27,D9数据库!C:K,7,0)</f>
        <v>#N/A</v>
      </c>
      <c r="S27" s="19">
        <f t="shared" si="8"/>
        <v>0</v>
      </c>
      <c r="T27" s="18" t="e">
        <f>VLOOKUP(E27,D9数据库!C:K,8,0)</f>
        <v>#N/A</v>
      </c>
      <c r="U27" s="18" t="e">
        <f>VLOOKUP(E27,D9数据库!C:K,9,0)</f>
        <v>#N/A</v>
      </c>
      <c r="V27" s="18"/>
    </row>
    <row r="28" spans="1:22" x14ac:dyDescent="0.25">
      <c r="A28" s="22"/>
      <c r="B28" s="3"/>
      <c r="C28" s="3"/>
      <c r="D28" s="3"/>
      <c r="E28" s="18" t="str">
        <f t="shared" si="9"/>
        <v/>
      </c>
      <c r="F28" s="18" t="e">
        <f t="shared" si="10"/>
        <v>#VALUE!</v>
      </c>
      <c r="G28" s="18" t="str">
        <f t="shared" si="3"/>
        <v/>
      </c>
      <c r="H28" s="18" t="str">
        <f t="shared" si="4"/>
        <v/>
      </c>
      <c r="I28" s="18" t="e">
        <f t="shared" si="5"/>
        <v>#VALUE!</v>
      </c>
      <c r="J28" s="18" t="e">
        <f t="shared" si="6"/>
        <v>#VALUE!</v>
      </c>
      <c r="K28" s="18" t="e">
        <f>VLOOKUP(E28,D9数据库!C:K,2,0)</f>
        <v>#N/A</v>
      </c>
      <c r="L28" s="18" t="e">
        <f>VLOOKUP(E28,D9数据库!C:K,3,0)</f>
        <v>#N/A</v>
      </c>
      <c r="M28" s="19" t="e">
        <f t="shared" si="7"/>
        <v>#VALUE!</v>
      </c>
      <c r="N28" s="18" t="e">
        <f>VLOOKUP(E28,D9数据库!C:K,4,0)</f>
        <v>#N/A</v>
      </c>
      <c r="O28" s="18" t="e">
        <f>VLOOKUP(E28,D9数据库!C:K,5,0)</f>
        <v>#N/A</v>
      </c>
      <c r="P28" s="18"/>
      <c r="Q28" s="18" t="e">
        <f>VLOOKUP(E28,D9数据库!C:K,6,0)</f>
        <v>#N/A</v>
      </c>
      <c r="R28" s="18" t="e">
        <f>VLOOKUP(E28,D9数据库!C:K,7,0)</f>
        <v>#N/A</v>
      </c>
      <c r="S28" s="19">
        <f t="shared" si="8"/>
        <v>0</v>
      </c>
      <c r="T28" s="18" t="e">
        <f>VLOOKUP(E28,D9数据库!C:K,8,0)</f>
        <v>#N/A</v>
      </c>
      <c r="U28" s="18" t="e">
        <f>VLOOKUP(E28,D9数据库!C:K,9,0)</f>
        <v>#N/A</v>
      </c>
      <c r="V28" s="18"/>
    </row>
    <row r="29" spans="1:22" x14ac:dyDescent="0.25">
      <c r="A29" s="22"/>
      <c r="B29" s="3"/>
      <c r="C29" s="3"/>
      <c r="D29" s="3"/>
      <c r="E29" s="18" t="str">
        <f t="shared" si="9"/>
        <v/>
      </c>
      <c r="F29" s="18" t="e">
        <f t="shared" si="10"/>
        <v>#VALUE!</v>
      </c>
      <c r="G29" s="18" t="str">
        <f t="shared" si="3"/>
        <v/>
      </c>
      <c r="H29" s="18" t="str">
        <f t="shared" si="4"/>
        <v/>
      </c>
      <c r="I29" s="18" t="e">
        <f t="shared" si="5"/>
        <v>#VALUE!</v>
      </c>
      <c r="J29" s="18" t="e">
        <f t="shared" si="6"/>
        <v>#VALUE!</v>
      </c>
      <c r="K29" s="18" t="e">
        <f>VLOOKUP(E29,D9数据库!C:K,2,0)</f>
        <v>#N/A</v>
      </c>
      <c r="L29" s="18" t="e">
        <f>VLOOKUP(E29,D9数据库!C:K,3,0)</f>
        <v>#N/A</v>
      </c>
      <c r="M29" s="19" t="e">
        <f t="shared" si="7"/>
        <v>#VALUE!</v>
      </c>
      <c r="N29" s="18" t="e">
        <f>VLOOKUP(E29,D9数据库!C:K,4,0)</f>
        <v>#N/A</v>
      </c>
      <c r="O29" s="18" t="e">
        <f>VLOOKUP(E29,D9数据库!C:K,5,0)</f>
        <v>#N/A</v>
      </c>
      <c r="P29" s="18"/>
      <c r="Q29" s="18" t="e">
        <f>VLOOKUP(E29,D9数据库!C:K,6,0)</f>
        <v>#N/A</v>
      </c>
      <c r="R29" s="18" t="e">
        <f>VLOOKUP(E29,D9数据库!C:K,7,0)</f>
        <v>#N/A</v>
      </c>
      <c r="S29" s="19">
        <f t="shared" si="8"/>
        <v>0</v>
      </c>
      <c r="T29" s="18" t="e">
        <f>VLOOKUP(E29,D9数据库!C:K,8,0)</f>
        <v>#N/A</v>
      </c>
      <c r="U29" s="18" t="e">
        <f>VLOOKUP(E29,D9数据库!C:K,9,0)</f>
        <v>#N/A</v>
      </c>
      <c r="V29" s="18"/>
    </row>
    <row r="30" spans="1:22" x14ac:dyDescent="0.25">
      <c r="A30" s="22"/>
      <c r="B30" s="3"/>
      <c r="C30" s="3"/>
      <c r="D30" s="3"/>
      <c r="E30" s="18" t="str">
        <f t="shared" si="9"/>
        <v/>
      </c>
      <c r="F30" s="18" t="e">
        <f t="shared" si="10"/>
        <v>#VALUE!</v>
      </c>
      <c r="G30" s="18" t="str">
        <f t="shared" si="3"/>
        <v/>
      </c>
      <c r="H30" s="18" t="str">
        <f t="shared" si="4"/>
        <v/>
      </c>
      <c r="I30" s="18" t="e">
        <f t="shared" si="5"/>
        <v>#VALUE!</v>
      </c>
      <c r="J30" s="18" t="e">
        <f t="shared" si="6"/>
        <v>#VALUE!</v>
      </c>
      <c r="K30" s="18" t="e">
        <f>VLOOKUP(E30,D9数据库!C:K,2,0)</f>
        <v>#N/A</v>
      </c>
      <c r="L30" s="18" t="e">
        <f>VLOOKUP(E30,D9数据库!C:K,3,0)</f>
        <v>#N/A</v>
      </c>
      <c r="M30" s="19" t="e">
        <f t="shared" si="7"/>
        <v>#VALUE!</v>
      </c>
      <c r="N30" s="18" t="e">
        <f>VLOOKUP(E30,D9数据库!C:K,4,0)</f>
        <v>#N/A</v>
      </c>
      <c r="O30" s="18" t="e">
        <f>VLOOKUP(E30,D9数据库!C:K,5,0)</f>
        <v>#N/A</v>
      </c>
      <c r="P30" s="18"/>
      <c r="Q30" s="18" t="e">
        <f>VLOOKUP(E30,D9数据库!C:K,6,0)</f>
        <v>#N/A</v>
      </c>
      <c r="R30" s="18" t="e">
        <f>VLOOKUP(E30,D9数据库!C:K,7,0)</f>
        <v>#N/A</v>
      </c>
      <c r="S30" s="19">
        <f t="shared" si="8"/>
        <v>0</v>
      </c>
      <c r="T30" s="18" t="e">
        <f>VLOOKUP(E30,D9数据库!C:K,8,0)</f>
        <v>#N/A</v>
      </c>
      <c r="U30" s="18" t="e">
        <f>VLOOKUP(E30,D9数据库!C:K,9,0)</f>
        <v>#N/A</v>
      </c>
      <c r="V30" s="18"/>
    </row>
    <row r="31" spans="1:22" x14ac:dyDescent="0.25">
      <c r="A31" s="22"/>
      <c r="B31" s="3"/>
      <c r="C31" s="3"/>
      <c r="D31" s="3"/>
      <c r="E31" s="18" t="str">
        <f t="shared" si="9"/>
        <v/>
      </c>
      <c r="F31" s="18" t="e">
        <f t="shared" si="10"/>
        <v>#VALUE!</v>
      </c>
      <c r="G31" s="18" t="str">
        <f t="shared" si="3"/>
        <v/>
      </c>
      <c r="H31" s="18" t="str">
        <f t="shared" si="4"/>
        <v/>
      </c>
      <c r="I31" s="18" t="e">
        <f t="shared" si="5"/>
        <v>#VALUE!</v>
      </c>
      <c r="J31" s="18" t="e">
        <f t="shared" si="6"/>
        <v>#VALUE!</v>
      </c>
      <c r="K31" s="18" t="e">
        <f>VLOOKUP(E31,D9数据库!C:K,2,0)</f>
        <v>#N/A</v>
      </c>
      <c r="L31" s="18" t="e">
        <f>VLOOKUP(E31,D9数据库!C:K,3,0)</f>
        <v>#N/A</v>
      </c>
      <c r="M31" s="19" t="e">
        <f t="shared" si="7"/>
        <v>#VALUE!</v>
      </c>
      <c r="N31" s="18" t="e">
        <f>VLOOKUP(E31,D9数据库!C:K,4,0)</f>
        <v>#N/A</v>
      </c>
      <c r="O31" s="18" t="e">
        <f>VLOOKUP(E31,D9数据库!C:K,5,0)</f>
        <v>#N/A</v>
      </c>
      <c r="P31" s="18"/>
      <c r="Q31" s="18" t="e">
        <f>VLOOKUP(E31,D9数据库!C:K,6,0)</f>
        <v>#N/A</v>
      </c>
      <c r="R31" s="18" t="e">
        <f>VLOOKUP(E31,D9数据库!C:K,7,0)</f>
        <v>#N/A</v>
      </c>
      <c r="S31" s="19">
        <f t="shared" si="8"/>
        <v>0</v>
      </c>
      <c r="T31" s="18" t="e">
        <f>VLOOKUP(E31,D9数据库!C:K,8,0)</f>
        <v>#N/A</v>
      </c>
      <c r="U31" s="18" t="e">
        <f>VLOOKUP(E31,D9数据库!C:K,9,0)</f>
        <v>#N/A</v>
      </c>
      <c r="V31" s="18"/>
    </row>
    <row r="32" spans="1:22" x14ac:dyDescent="0.25">
      <c r="A32" s="22"/>
      <c r="B32" s="3"/>
      <c r="C32" s="3"/>
      <c r="D32" s="3"/>
      <c r="E32" s="18" t="str">
        <f t="shared" si="9"/>
        <v/>
      </c>
      <c r="F32" s="18" t="e">
        <f t="shared" si="10"/>
        <v>#VALUE!</v>
      </c>
      <c r="G32" s="18" t="str">
        <f t="shared" si="3"/>
        <v/>
      </c>
      <c r="H32" s="18" t="str">
        <f t="shared" si="4"/>
        <v/>
      </c>
      <c r="I32" s="18" t="e">
        <f t="shared" si="5"/>
        <v>#VALUE!</v>
      </c>
      <c r="J32" s="18" t="e">
        <f t="shared" si="6"/>
        <v>#VALUE!</v>
      </c>
      <c r="K32" s="18" t="e">
        <f>VLOOKUP(E32,D9数据库!C:K,2,0)</f>
        <v>#N/A</v>
      </c>
      <c r="L32" s="18" t="e">
        <f>VLOOKUP(E32,D9数据库!C:K,3,0)</f>
        <v>#N/A</v>
      </c>
      <c r="M32" s="19" t="e">
        <f t="shared" si="7"/>
        <v>#VALUE!</v>
      </c>
      <c r="N32" s="18" t="e">
        <f>VLOOKUP(E32,D9数据库!C:K,4,0)</f>
        <v>#N/A</v>
      </c>
      <c r="O32" s="18" t="e">
        <f>VLOOKUP(E32,D9数据库!C:K,5,0)</f>
        <v>#N/A</v>
      </c>
      <c r="P32" s="18"/>
      <c r="Q32" s="18" t="e">
        <f>VLOOKUP(E32,D9数据库!C:K,6,0)</f>
        <v>#N/A</v>
      </c>
      <c r="R32" s="18" t="e">
        <f>VLOOKUP(E32,D9数据库!C:K,7,0)</f>
        <v>#N/A</v>
      </c>
      <c r="S32" s="19">
        <f t="shared" si="8"/>
        <v>0</v>
      </c>
      <c r="T32" s="18" t="e">
        <f>VLOOKUP(E32,D9数据库!C:K,8,0)</f>
        <v>#N/A</v>
      </c>
      <c r="U32" s="18" t="e">
        <f>VLOOKUP(E32,D9数据库!C:K,9,0)</f>
        <v>#N/A</v>
      </c>
      <c r="V32" s="18"/>
    </row>
    <row r="33" spans="1:22" x14ac:dyDescent="0.25">
      <c r="A33" s="22"/>
      <c r="B33" s="3"/>
      <c r="C33" s="3"/>
      <c r="D33" s="3"/>
      <c r="E33" s="18" t="str">
        <f t="shared" si="9"/>
        <v/>
      </c>
      <c r="F33" s="18" t="e">
        <f t="shared" si="10"/>
        <v>#VALUE!</v>
      </c>
      <c r="G33" s="18" t="str">
        <f t="shared" si="3"/>
        <v/>
      </c>
      <c r="H33" s="18" t="str">
        <f t="shared" si="4"/>
        <v/>
      </c>
      <c r="I33" s="18" t="e">
        <f t="shared" si="5"/>
        <v>#VALUE!</v>
      </c>
      <c r="J33" s="18" t="e">
        <f t="shared" si="6"/>
        <v>#VALUE!</v>
      </c>
      <c r="K33" s="18" t="e">
        <f>VLOOKUP(E33,D9数据库!C:K,2,0)</f>
        <v>#N/A</v>
      </c>
      <c r="L33" s="18" t="e">
        <f>VLOOKUP(E33,D9数据库!C:K,3,0)</f>
        <v>#N/A</v>
      </c>
      <c r="M33" s="19" t="e">
        <f t="shared" si="7"/>
        <v>#VALUE!</v>
      </c>
      <c r="N33" s="18" t="e">
        <f>VLOOKUP(E33,D9数据库!C:K,4,0)</f>
        <v>#N/A</v>
      </c>
      <c r="O33" s="18" t="e">
        <f>VLOOKUP(E33,D9数据库!C:K,5,0)</f>
        <v>#N/A</v>
      </c>
      <c r="P33" s="18"/>
      <c r="Q33" s="18" t="e">
        <f>VLOOKUP(E33,D9数据库!C:K,6,0)</f>
        <v>#N/A</v>
      </c>
      <c r="R33" s="18" t="e">
        <f>VLOOKUP(E33,D9数据库!C:K,7,0)</f>
        <v>#N/A</v>
      </c>
      <c r="S33" s="19">
        <f t="shared" si="8"/>
        <v>0</v>
      </c>
      <c r="T33" s="18" t="e">
        <f>VLOOKUP(E33,D9数据库!C:K,8,0)</f>
        <v>#N/A</v>
      </c>
      <c r="U33" s="18" t="e">
        <f>VLOOKUP(E33,D9数据库!C:K,9,0)</f>
        <v>#N/A</v>
      </c>
      <c r="V33" s="18"/>
    </row>
    <row r="34" spans="1:22" x14ac:dyDescent="0.25">
      <c r="A34" s="22"/>
      <c r="B34" s="3"/>
      <c r="C34" s="3"/>
      <c r="D34" s="3"/>
      <c r="E34" s="18" t="str">
        <f t="shared" si="9"/>
        <v/>
      </c>
      <c r="F34" s="18" t="e">
        <f t="shared" si="10"/>
        <v>#VALUE!</v>
      </c>
      <c r="G34" s="18" t="str">
        <f t="shared" si="3"/>
        <v/>
      </c>
      <c r="H34" s="18" t="str">
        <f t="shared" si="4"/>
        <v/>
      </c>
      <c r="I34" s="18" t="e">
        <f t="shared" si="5"/>
        <v>#VALUE!</v>
      </c>
      <c r="J34" s="18" t="e">
        <f t="shared" si="6"/>
        <v>#VALUE!</v>
      </c>
      <c r="K34" s="18" t="e">
        <f>VLOOKUP(E34,D9数据库!C:K,2,0)</f>
        <v>#N/A</v>
      </c>
      <c r="L34" s="18" t="e">
        <f>VLOOKUP(E34,D9数据库!C:K,3,0)</f>
        <v>#N/A</v>
      </c>
      <c r="M34" s="19" t="e">
        <f t="shared" si="7"/>
        <v>#VALUE!</v>
      </c>
      <c r="N34" s="18" t="e">
        <f>VLOOKUP(E34,D9数据库!C:K,4,0)</f>
        <v>#N/A</v>
      </c>
      <c r="O34" s="18" t="e">
        <f>VLOOKUP(E34,D9数据库!C:K,5,0)</f>
        <v>#N/A</v>
      </c>
      <c r="P34" s="18"/>
      <c r="Q34" s="18" t="e">
        <f>VLOOKUP(E34,D9数据库!C:K,6,0)</f>
        <v>#N/A</v>
      </c>
      <c r="R34" s="18" t="e">
        <f>VLOOKUP(E34,D9数据库!C:K,7,0)</f>
        <v>#N/A</v>
      </c>
      <c r="S34" s="19">
        <f t="shared" si="8"/>
        <v>0</v>
      </c>
      <c r="T34" s="18" t="e">
        <f>VLOOKUP(E34,D9数据库!C:K,8,0)</f>
        <v>#N/A</v>
      </c>
      <c r="U34" s="18" t="e">
        <f>VLOOKUP(E34,D9数据库!C:K,9,0)</f>
        <v>#N/A</v>
      </c>
      <c r="V34" s="18"/>
    </row>
    <row r="35" spans="1:22" x14ac:dyDescent="0.25">
      <c r="A35" s="22"/>
      <c r="B35" s="3"/>
      <c r="C35" s="3"/>
      <c r="D35" s="3"/>
      <c r="E35" s="18" t="str">
        <f t="shared" si="9"/>
        <v/>
      </c>
      <c r="F35" s="18" t="e">
        <f t="shared" si="10"/>
        <v>#VALUE!</v>
      </c>
      <c r="G35" s="18" t="str">
        <f t="shared" si="3"/>
        <v/>
      </c>
      <c r="H35" s="18" t="str">
        <f t="shared" si="4"/>
        <v/>
      </c>
      <c r="I35" s="18" t="e">
        <f t="shared" si="5"/>
        <v>#VALUE!</v>
      </c>
      <c r="J35" s="18" t="e">
        <f t="shared" si="6"/>
        <v>#VALUE!</v>
      </c>
      <c r="K35" s="18" t="e">
        <f>VLOOKUP(E35,D9数据库!C:K,2,0)</f>
        <v>#N/A</v>
      </c>
      <c r="L35" s="18" t="e">
        <f>VLOOKUP(E35,D9数据库!C:K,3,0)</f>
        <v>#N/A</v>
      </c>
      <c r="M35" s="19" t="e">
        <f t="shared" si="7"/>
        <v>#VALUE!</v>
      </c>
      <c r="N35" s="18" t="e">
        <f>VLOOKUP(E35,D9数据库!C:K,4,0)</f>
        <v>#N/A</v>
      </c>
      <c r="O35" s="18" t="e">
        <f>VLOOKUP(E35,D9数据库!C:K,5,0)</f>
        <v>#N/A</v>
      </c>
      <c r="P35" s="18"/>
      <c r="Q35" s="18" t="e">
        <f>VLOOKUP(E35,D9数据库!C:K,6,0)</f>
        <v>#N/A</v>
      </c>
      <c r="R35" s="18" t="e">
        <f>VLOOKUP(E35,D9数据库!C:K,7,0)</f>
        <v>#N/A</v>
      </c>
      <c r="S35" s="19">
        <f t="shared" si="8"/>
        <v>0</v>
      </c>
      <c r="T35" s="18" t="e">
        <f>VLOOKUP(E35,D9数据库!C:K,8,0)</f>
        <v>#N/A</v>
      </c>
      <c r="U35" s="18" t="e">
        <f>VLOOKUP(E35,D9数据库!C:K,9,0)</f>
        <v>#N/A</v>
      </c>
      <c r="V35" s="18"/>
    </row>
    <row r="36" spans="1:22" x14ac:dyDescent="0.25">
      <c r="A36" s="22"/>
      <c r="B36" s="3"/>
      <c r="C36" s="3"/>
      <c r="D36" s="3"/>
      <c r="E36" s="18" t="str">
        <f t="shared" si="9"/>
        <v/>
      </c>
      <c r="F36" s="18" t="e">
        <f t="shared" si="10"/>
        <v>#VALUE!</v>
      </c>
      <c r="G36" s="18" t="str">
        <f t="shared" si="3"/>
        <v/>
      </c>
      <c r="H36" s="18" t="str">
        <f t="shared" si="4"/>
        <v/>
      </c>
      <c r="I36" s="18" t="e">
        <f t="shared" si="5"/>
        <v>#VALUE!</v>
      </c>
      <c r="J36" s="18" t="e">
        <f t="shared" si="6"/>
        <v>#VALUE!</v>
      </c>
      <c r="K36" s="18" t="e">
        <f>VLOOKUP(E36,D9数据库!C:K,2,0)</f>
        <v>#N/A</v>
      </c>
      <c r="L36" s="18" t="e">
        <f>VLOOKUP(E36,D9数据库!C:K,3,0)</f>
        <v>#N/A</v>
      </c>
      <c r="M36" s="19" t="e">
        <f t="shared" si="7"/>
        <v>#VALUE!</v>
      </c>
      <c r="N36" s="18" t="e">
        <f>VLOOKUP(E36,D9数据库!C:K,4,0)</f>
        <v>#N/A</v>
      </c>
      <c r="O36" s="18" t="e">
        <f>VLOOKUP(E36,D9数据库!C:K,5,0)</f>
        <v>#N/A</v>
      </c>
      <c r="P36" s="18"/>
      <c r="Q36" s="18" t="e">
        <f>VLOOKUP(E36,D9数据库!C:K,6,0)</f>
        <v>#N/A</v>
      </c>
      <c r="R36" s="18" t="e">
        <f>VLOOKUP(E36,D9数据库!C:K,7,0)</f>
        <v>#N/A</v>
      </c>
      <c r="S36" s="19">
        <f t="shared" si="8"/>
        <v>0</v>
      </c>
      <c r="T36" s="18" t="e">
        <f>VLOOKUP(E36,D9数据库!C:K,8,0)</f>
        <v>#N/A</v>
      </c>
      <c r="U36" s="18" t="e">
        <f>VLOOKUP(E36,D9数据库!C:K,9,0)</f>
        <v>#N/A</v>
      </c>
      <c r="V36" s="18"/>
    </row>
    <row r="37" spans="1:22" x14ac:dyDescent="0.25">
      <c r="A37" s="22"/>
      <c r="B37" s="3"/>
      <c r="C37" s="3"/>
      <c r="D37" s="3"/>
      <c r="E37" s="18" t="str">
        <f t="shared" si="9"/>
        <v/>
      </c>
      <c r="F37" s="18" t="e">
        <f t="shared" si="10"/>
        <v>#VALUE!</v>
      </c>
      <c r="G37" s="18" t="str">
        <f t="shared" si="3"/>
        <v/>
      </c>
      <c r="H37" s="18" t="str">
        <f t="shared" si="4"/>
        <v/>
      </c>
      <c r="I37" s="18" t="e">
        <f t="shared" si="5"/>
        <v>#VALUE!</v>
      </c>
      <c r="J37" s="18" t="e">
        <f t="shared" si="6"/>
        <v>#VALUE!</v>
      </c>
      <c r="K37" s="18" t="e">
        <f>VLOOKUP(E37,D9数据库!C:K,2,0)</f>
        <v>#N/A</v>
      </c>
      <c r="L37" s="18" t="e">
        <f>VLOOKUP(E37,D9数据库!C:K,3,0)</f>
        <v>#N/A</v>
      </c>
      <c r="M37" s="19" t="e">
        <f t="shared" si="7"/>
        <v>#VALUE!</v>
      </c>
      <c r="N37" s="18" t="e">
        <f>VLOOKUP(E37,D9数据库!C:K,4,0)</f>
        <v>#N/A</v>
      </c>
      <c r="O37" s="18" t="e">
        <f>VLOOKUP(E37,D9数据库!C:K,5,0)</f>
        <v>#N/A</v>
      </c>
      <c r="P37" s="18"/>
      <c r="Q37" s="18" t="e">
        <f>VLOOKUP(E37,D9数据库!C:K,6,0)</f>
        <v>#N/A</v>
      </c>
      <c r="R37" s="18" t="e">
        <f>VLOOKUP(E37,D9数据库!C:K,7,0)</f>
        <v>#N/A</v>
      </c>
      <c r="S37" s="19">
        <f t="shared" si="8"/>
        <v>0</v>
      </c>
      <c r="T37" s="18" t="e">
        <f>VLOOKUP(E37,D9数据库!C:K,8,0)</f>
        <v>#N/A</v>
      </c>
      <c r="U37" s="18" t="e">
        <f>VLOOKUP(E37,D9数据库!C:K,9,0)</f>
        <v>#N/A</v>
      </c>
      <c r="V37" s="18"/>
    </row>
    <row r="38" spans="1:22" x14ac:dyDescent="0.25">
      <c r="A38" s="22"/>
      <c r="B38" s="3"/>
      <c r="C38" s="3"/>
      <c r="D38" s="3"/>
      <c r="E38" s="18" t="str">
        <f t="shared" si="9"/>
        <v/>
      </c>
      <c r="F38" s="18" t="e">
        <f t="shared" si="10"/>
        <v>#VALUE!</v>
      </c>
      <c r="G38" s="18" t="str">
        <f t="shared" si="3"/>
        <v/>
      </c>
      <c r="H38" s="18" t="str">
        <f t="shared" si="4"/>
        <v/>
      </c>
      <c r="I38" s="18" t="e">
        <f t="shared" si="5"/>
        <v>#VALUE!</v>
      </c>
      <c r="J38" s="18" t="e">
        <f t="shared" si="6"/>
        <v>#VALUE!</v>
      </c>
      <c r="K38" s="18" t="e">
        <f>VLOOKUP(E38,D9数据库!C:K,2,0)</f>
        <v>#N/A</v>
      </c>
      <c r="L38" s="18" t="e">
        <f>VLOOKUP(E38,D9数据库!C:K,3,0)</f>
        <v>#N/A</v>
      </c>
      <c r="M38" s="19" t="e">
        <f t="shared" si="7"/>
        <v>#VALUE!</v>
      </c>
      <c r="N38" s="18" t="e">
        <f>VLOOKUP(E38,D9数据库!C:K,4,0)</f>
        <v>#N/A</v>
      </c>
      <c r="O38" s="18" t="e">
        <f>VLOOKUP(E38,D9数据库!C:K,5,0)</f>
        <v>#N/A</v>
      </c>
      <c r="P38" s="18"/>
      <c r="Q38" s="18" t="e">
        <f>VLOOKUP(E38,D9数据库!C:K,6,0)</f>
        <v>#N/A</v>
      </c>
      <c r="R38" s="18" t="e">
        <f>VLOOKUP(E38,D9数据库!C:K,7,0)</f>
        <v>#N/A</v>
      </c>
      <c r="S38" s="19">
        <f t="shared" si="8"/>
        <v>0</v>
      </c>
      <c r="T38" s="18" t="e">
        <f>VLOOKUP(E38,D9数据库!C:K,8,0)</f>
        <v>#N/A</v>
      </c>
      <c r="U38" s="18" t="e">
        <f>VLOOKUP(E38,D9数据库!C:K,9,0)</f>
        <v>#N/A</v>
      </c>
      <c r="V38" s="18"/>
    </row>
    <row r="39" spans="1:22" x14ac:dyDescent="0.25">
      <c r="A39" s="22"/>
      <c r="B39" s="3"/>
      <c r="C39" s="3"/>
      <c r="D39" s="3"/>
      <c r="E39" s="18" t="str">
        <f t="shared" si="9"/>
        <v/>
      </c>
      <c r="F39" s="18" t="e">
        <f t="shared" si="10"/>
        <v>#VALUE!</v>
      </c>
      <c r="G39" s="18" t="str">
        <f t="shared" si="3"/>
        <v/>
      </c>
      <c r="H39" s="18" t="str">
        <f t="shared" si="4"/>
        <v/>
      </c>
      <c r="I39" s="18" t="e">
        <f t="shared" si="5"/>
        <v>#VALUE!</v>
      </c>
      <c r="J39" s="18" t="e">
        <f t="shared" si="6"/>
        <v>#VALUE!</v>
      </c>
      <c r="K39" s="18" t="e">
        <f>VLOOKUP(E39,D9数据库!C:K,2,0)</f>
        <v>#N/A</v>
      </c>
      <c r="L39" s="18" t="e">
        <f>VLOOKUP(E39,D9数据库!C:K,3,0)</f>
        <v>#N/A</v>
      </c>
      <c r="M39" s="19" t="e">
        <f t="shared" si="7"/>
        <v>#VALUE!</v>
      </c>
      <c r="N39" s="18" t="e">
        <f>VLOOKUP(E39,D9数据库!C:K,4,0)</f>
        <v>#N/A</v>
      </c>
      <c r="O39" s="18" t="e">
        <f>VLOOKUP(E39,D9数据库!C:K,5,0)</f>
        <v>#N/A</v>
      </c>
      <c r="P39" s="18"/>
      <c r="Q39" s="18" t="e">
        <f>VLOOKUP(E39,D9数据库!C:K,6,0)</f>
        <v>#N/A</v>
      </c>
      <c r="R39" s="18" t="e">
        <f>VLOOKUP(E39,D9数据库!C:K,7,0)</f>
        <v>#N/A</v>
      </c>
      <c r="S39" s="19">
        <f t="shared" si="8"/>
        <v>0</v>
      </c>
      <c r="T39" s="18" t="e">
        <f>VLOOKUP(E39,D9数据库!C:K,8,0)</f>
        <v>#N/A</v>
      </c>
      <c r="U39" s="18" t="e">
        <f>VLOOKUP(E39,D9数据库!C:K,9,0)</f>
        <v>#N/A</v>
      </c>
      <c r="V39" s="18"/>
    </row>
    <row r="40" spans="1:22" x14ac:dyDescent="0.25">
      <c r="A40" s="22"/>
      <c r="B40" s="3"/>
      <c r="C40" s="3"/>
      <c r="D40" s="3"/>
      <c r="E40" s="18" t="str">
        <f t="shared" si="9"/>
        <v/>
      </c>
      <c r="F40" s="18" t="e">
        <f t="shared" si="10"/>
        <v>#VALUE!</v>
      </c>
      <c r="G40" s="18" t="str">
        <f t="shared" si="3"/>
        <v/>
      </c>
      <c r="H40" s="18" t="str">
        <f t="shared" si="4"/>
        <v/>
      </c>
      <c r="I40" s="18" t="e">
        <f t="shared" si="5"/>
        <v>#VALUE!</v>
      </c>
      <c r="J40" s="18" t="e">
        <f t="shared" si="6"/>
        <v>#VALUE!</v>
      </c>
      <c r="K40" s="18" t="e">
        <f>VLOOKUP(E40,D9数据库!C:K,2,0)</f>
        <v>#N/A</v>
      </c>
      <c r="L40" s="18" t="e">
        <f>VLOOKUP(E40,D9数据库!C:K,3,0)</f>
        <v>#N/A</v>
      </c>
      <c r="M40" s="19" t="e">
        <f t="shared" si="7"/>
        <v>#VALUE!</v>
      </c>
      <c r="N40" s="18" t="e">
        <f>VLOOKUP(E40,D9数据库!C:K,4,0)</f>
        <v>#N/A</v>
      </c>
      <c r="O40" s="18" t="e">
        <f>VLOOKUP(E40,D9数据库!C:K,5,0)</f>
        <v>#N/A</v>
      </c>
      <c r="P40" s="18"/>
      <c r="Q40" s="18" t="e">
        <f>VLOOKUP(E40,D9数据库!C:K,6,0)</f>
        <v>#N/A</v>
      </c>
      <c r="R40" s="18" t="e">
        <f>VLOOKUP(E40,D9数据库!C:K,7,0)</f>
        <v>#N/A</v>
      </c>
      <c r="S40" s="19">
        <f t="shared" si="8"/>
        <v>0</v>
      </c>
      <c r="T40" s="18" t="e">
        <f>VLOOKUP(E40,D9数据库!C:K,8,0)</f>
        <v>#N/A</v>
      </c>
      <c r="U40" s="18" t="e">
        <f>VLOOKUP(E40,D9数据库!C:K,9,0)</f>
        <v>#N/A</v>
      </c>
      <c r="V40" s="18"/>
    </row>
    <row r="41" spans="1:22" x14ac:dyDescent="0.25">
      <c r="A41" s="22"/>
      <c r="B41" s="3"/>
      <c r="C41" s="3"/>
      <c r="D41" s="3"/>
      <c r="E41" s="18" t="str">
        <f t="shared" si="9"/>
        <v/>
      </c>
      <c r="F41" s="18" t="e">
        <f t="shared" si="10"/>
        <v>#VALUE!</v>
      </c>
      <c r="G41" s="18" t="str">
        <f t="shared" si="3"/>
        <v/>
      </c>
      <c r="H41" s="18" t="str">
        <f t="shared" si="4"/>
        <v/>
      </c>
      <c r="I41" s="18" t="e">
        <f t="shared" si="5"/>
        <v>#VALUE!</v>
      </c>
      <c r="J41" s="18" t="e">
        <f t="shared" si="6"/>
        <v>#VALUE!</v>
      </c>
      <c r="K41" s="18" t="e">
        <f>VLOOKUP(E41,D9数据库!C:K,2,0)</f>
        <v>#N/A</v>
      </c>
      <c r="L41" s="18" t="e">
        <f>VLOOKUP(E41,D9数据库!C:K,3,0)</f>
        <v>#N/A</v>
      </c>
      <c r="M41" s="19" t="e">
        <f t="shared" si="7"/>
        <v>#VALUE!</v>
      </c>
      <c r="N41" s="18" t="e">
        <f>VLOOKUP(E41,D9数据库!C:K,4,0)</f>
        <v>#N/A</v>
      </c>
      <c r="O41" s="18" t="e">
        <f>VLOOKUP(E41,D9数据库!C:K,5,0)</f>
        <v>#N/A</v>
      </c>
      <c r="P41" s="18"/>
      <c r="Q41" s="18" t="e">
        <f>VLOOKUP(E41,D9数据库!C:K,6,0)</f>
        <v>#N/A</v>
      </c>
      <c r="R41" s="18" t="e">
        <f>VLOOKUP(E41,D9数据库!C:K,7,0)</f>
        <v>#N/A</v>
      </c>
      <c r="S41" s="19">
        <f t="shared" si="8"/>
        <v>0</v>
      </c>
      <c r="T41" s="18" t="e">
        <f>VLOOKUP(E41,D9数据库!C:K,8,0)</f>
        <v>#N/A</v>
      </c>
      <c r="U41" s="18" t="e">
        <f>VLOOKUP(E41,D9数据库!C:K,9,0)</f>
        <v>#N/A</v>
      </c>
      <c r="V41" s="18"/>
    </row>
    <row r="42" spans="1:22" x14ac:dyDescent="0.25">
      <c r="A42" s="22"/>
      <c r="B42" s="3"/>
      <c r="C42" s="3"/>
      <c r="D42" s="3"/>
      <c r="E42" s="18" t="str">
        <f t="shared" si="9"/>
        <v/>
      </c>
      <c r="F42" s="18" t="e">
        <f t="shared" si="10"/>
        <v>#VALUE!</v>
      </c>
      <c r="G42" s="18" t="str">
        <f t="shared" si="3"/>
        <v/>
      </c>
      <c r="H42" s="18" t="str">
        <f t="shared" si="4"/>
        <v/>
      </c>
      <c r="I42" s="18" t="e">
        <f t="shared" si="5"/>
        <v>#VALUE!</v>
      </c>
      <c r="J42" s="18" t="e">
        <f t="shared" si="6"/>
        <v>#VALUE!</v>
      </c>
      <c r="K42" s="18" t="e">
        <f>VLOOKUP(E42,D9数据库!C:K,2,0)</f>
        <v>#N/A</v>
      </c>
      <c r="L42" s="18" t="e">
        <f>VLOOKUP(E42,D9数据库!C:K,3,0)</f>
        <v>#N/A</v>
      </c>
      <c r="M42" s="19" t="e">
        <f t="shared" si="7"/>
        <v>#VALUE!</v>
      </c>
      <c r="N42" s="18" t="e">
        <f>VLOOKUP(E42,D9数据库!C:K,4,0)</f>
        <v>#N/A</v>
      </c>
      <c r="O42" s="18" t="e">
        <f>VLOOKUP(E42,D9数据库!C:K,5,0)</f>
        <v>#N/A</v>
      </c>
      <c r="P42" s="18"/>
      <c r="Q42" s="18" t="e">
        <f>VLOOKUP(E42,D9数据库!C:K,6,0)</f>
        <v>#N/A</v>
      </c>
      <c r="R42" s="18" t="e">
        <f>VLOOKUP(E42,D9数据库!C:K,7,0)</f>
        <v>#N/A</v>
      </c>
      <c r="S42" s="19">
        <f t="shared" si="8"/>
        <v>0</v>
      </c>
      <c r="T42" s="18" t="e">
        <f>VLOOKUP(E42,D9数据库!C:K,8,0)</f>
        <v>#N/A</v>
      </c>
      <c r="U42" s="18" t="e">
        <f>VLOOKUP(E42,D9数据库!C:K,9,0)</f>
        <v>#N/A</v>
      </c>
      <c r="V42" s="18"/>
    </row>
    <row r="43" spans="1:22" x14ac:dyDescent="0.25">
      <c r="A43" s="22"/>
      <c r="B43" s="3"/>
      <c r="C43" s="3"/>
      <c r="D43" s="3"/>
      <c r="E43" s="18" t="str">
        <f t="shared" si="9"/>
        <v/>
      </c>
      <c r="F43" s="18" t="e">
        <f t="shared" si="10"/>
        <v>#VALUE!</v>
      </c>
      <c r="G43" s="18" t="str">
        <f t="shared" si="3"/>
        <v/>
      </c>
      <c r="H43" s="18" t="str">
        <f t="shared" si="4"/>
        <v/>
      </c>
      <c r="I43" s="18" t="e">
        <f t="shared" si="5"/>
        <v>#VALUE!</v>
      </c>
      <c r="J43" s="18" t="e">
        <f t="shared" si="6"/>
        <v>#VALUE!</v>
      </c>
      <c r="K43" s="18" t="e">
        <f>VLOOKUP(E43,D9数据库!C:K,2,0)</f>
        <v>#N/A</v>
      </c>
      <c r="L43" s="18" t="e">
        <f>VLOOKUP(E43,D9数据库!C:K,3,0)</f>
        <v>#N/A</v>
      </c>
      <c r="M43" s="19" t="e">
        <f t="shared" si="7"/>
        <v>#VALUE!</v>
      </c>
      <c r="N43" s="18" t="e">
        <f>VLOOKUP(E43,D9数据库!C:K,4,0)</f>
        <v>#N/A</v>
      </c>
      <c r="O43" s="18" t="e">
        <f>VLOOKUP(E43,D9数据库!C:K,5,0)</f>
        <v>#N/A</v>
      </c>
      <c r="P43" s="18"/>
      <c r="Q43" s="18" t="e">
        <f>VLOOKUP(E43,D9数据库!C:K,6,0)</f>
        <v>#N/A</v>
      </c>
      <c r="R43" s="18" t="e">
        <f>VLOOKUP(E43,D9数据库!C:K,7,0)</f>
        <v>#N/A</v>
      </c>
      <c r="S43" s="19">
        <f t="shared" si="8"/>
        <v>0</v>
      </c>
      <c r="T43" s="18" t="e">
        <f>VLOOKUP(E43,D9数据库!C:K,8,0)</f>
        <v>#N/A</v>
      </c>
      <c r="U43" s="18" t="e">
        <f>VLOOKUP(E43,D9数据库!C:K,9,0)</f>
        <v>#N/A</v>
      </c>
      <c r="V43" s="18"/>
    </row>
    <row r="44" spans="1:22" x14ac:dyDescent="0.25">
      <c r="A44" s="22"/>
      <c r="B44" s="3"/>
      <c r="C44" s="3"/>
      <c r="D44" s="3"/>
      <c r="E44" s="18" t="str">
        <f t="shared" si="9"/>
        <v/>
      </c>
      <c r="F44" s="18" t="e">
        <f t="shared" si="10"/>
        <v>#VALUE!</v>
      </c>
      <c r="G44" s="18" t="str">
        <f t="shared" si="3"/>
        <v/>
      </c>
      <c r="H44" s="18" t="str">
        <f t="shared" si="4"/>
        <v/>
      </c>
      <c r="I44" s="18" t="e">
        <f t="shared" si="5"/>
        <v>#VALUE!</v>
      </c>
      <c r="J44" s="18" t="e">
        <f t="shared" si="6"/>
        <v>#VALUE!</v>
      </c>
      <c r="K44" s="18" t="e">
        <f>VLOOKUP(E44,D9数据库!C:K,2,0)</f>
        <v>#N/A</v>
      </c>
      <c r="L44" s="18" t="e">
        <f>VLOOKUP(E44,D9数据库!C:K,3,0)</f>
        <v>#N/A</v>
      </c>
      <c r="M44" s="19" t="e">
        <f t="shared" si="7"/>
        <v>#VALUE!</v>
      </c>
      <c r="N44" s="18" t="e">
        <f>VLOOKUP(E44,D9数据库!C:K,4,0)</f>
        <v>#N/A</v>
      </c>
      <c r="O44" s="18" t="e">
        <f>VLOOKUP(E44,D9数据库!C:K,5,0)</f>
        <v>#N/A</v>
      </c>
      <c r="P44" s="18"/>
      <c r="Q44" s="18" t="e">
        <f>VLOOKUP(E44,D9数据库!C:K,6,0)</f>
        <v>#N/A</v>
      </c>
      <c r="R44" s="18" t="e">
        <f>VLOOKUP(E44,D9数据库!C:K,7,0)</f>
        <v>#N/A</v>
      </c>
      <c r="S44" s="19">
        <f t="shared" si="8"/>
        <v>0</v>
      </c>
      <c r="T44" s="18" t="e">
        <f>VLOOKUP(E44,D9数据库!C:K,8,0)</f>
        <v>#N/A</v>
      </c>
      <c r="U44" s="18" t="e">
        <f>VLOOKUP(E44,D9数据库!C:K,9,0)</f>
        <v>#N/A</v>
      </c>
      <c r="V44" s="18"/>
    </row>
    <row r="45" spans="1:22" x14ac:dyDescent="0.25">
      <c r="A45" s="22"/>
      <c r="B45" s="3"/>
      <c r="C45" s="3"/>
      <c r="D45" s="3"/>
      <c r="E45" s="18" t="str">
        <f t="shared" si="9"/>
        <v/>
      </c>
      <c r="F45" s="18" t="e">
        <f t="shared" si="10"/>
        <v>#VALUE!</v>
      </c>
      <c r="G45" s="18" t="str">
        <f t="shared" si="3"/>
        <v/>
      </c>
      <c r="H45" s="18" t="str">
        <f t="shared" si="4"/>
        <v/>
      </c>
      <c r="I45" s="18" t="e">
        <f t="shared" si="5"/>
        <v>#VALUE!</v>
      </c>
      <c r="J45" s="18" t="e">
        <f t="shared" si="6"/>
        <v>#VALUE!</v>
      </c>
      <c r="K45" s="18" t="e">
        <f>VLOOKUP(E45,D9数据库!C:K,2,0)</f>
        <v>#N/A</v>
      </c>
      <c r="L45" s="18" t="e">
        <f>VLOOKUP(E45,D9数据库!C:K,3,0)</f>
        <v>#N/A</v>
      </c>
      <c r="M45" s="19" t="e">
        <f t="shared" si="7"/>
        <v>#VALUE!</v>
      </c>
      <c r="N45" s="18" t="e">
        <f>VLOOKUP(E45,D9数据库!C:K,4,0)</f>
        <v>#N/A</v>
      </c>
      <c r="O45" s="18" t="e">
        <f>VLOOKUP(E45,D9数据库!C:K,5,0)</f>
        <v>#N/A</v>
      </c>
      <c r="P45" s="18"/>
      <c r="Q45" s="18" t="e">
        <f>VLOOKUP(E45,D9数据库!C:K,6,0)</f>
        <v>#N/A</v>
      </c>
      <c r="R45" s="18" t="e">
        <f>VLOOKUP(E45,D9数据库!C:K,7,0)</f>
        <v>#N/A</v>
      </c>
      <c r="S45" s="19">
        <f t="shared" si="8"/>
        <v>0</v>
      </c>
      <c r="T45" s="18" t="e">
        <f>VLOOKUP(E45,D9数据库!C:K,8,0)</f>
        <v>#N/A</v>
      </c>
      <c r="U45" s="18" t="e">
        <f>VLOOKUP(E45,D9数据库!C:K,9,0)</f>
        <v>#N/A</v>
      </c>
      <c r="V45" s="18"/>
    </row>
    <row r="46" spans="1:22" x14ac:dyDescent="0.25">
      <c r="A46" s="22"/>
      <c r="B46" s="3"/>
      <c r="C46" s="3"/>
      <c r="D46" s="3"/>
      <c r="E46" s="18" t="str">
        <f t="shared" si="9"/>
        <v/>
      </c>
      <c r="F46" s="18" t="e">
        <f t="shared" si="10"/>
        <v>#VALUE!</v>
      </c>
      <c r="G46" s="18" t="str">
        <f t="shared" si="3"/>
        <v/>
      </c>
      <c r="H46" s="18" t="str">
        <f t="shared" si="4"/>
        <v/>
      </c>
      <c r="I46" s="18" t="e">
        <f t="shared" si="5"/>
        <v>#VALUE!</v>
      </c>
      <c r="J46" s="18" t="e">
        <f t="shared" si="6"/>
        <v>#VALUE!</v>
      </c>
      <c r="K46" s="18" t="e">
        <f>VLOOKUP(E46,D9数据库!C:K,2,0)</f>
        <v>#N/A</v>
      </c>
      <c r="L46" s="18" t="e">
        <f>VLOOKUP(E46,D9数据库!C:K,3,0)</f>
        <v>#N/A</v>
      </c>
      <c r="M46" s="19" t="e">
        <f t="shared" si="7"/>
        <v>#VALUE!</v>
      </c>
      <c r="N46" s="18" t="e">
        <f>VLOOKUP(E46,D9数据库!C:K,4,0)</f>
        <v>#N/A</v>
      </c>
      <c r="O46" s="18" t="e">
        <f>VLOOKUP(E46,D9数据库!C:K,5,0)</f>
        <v>#N/A</v>
      </c>
      <c r="P46" s="18"/>
      <c r="Q46" s="18" t="e">
        <f>VLOOKUP(E46,D9数据库!C:K,6,0)</f>
        <v>#N/A</v>
      </c>
      <c r="R46" s="18" t="e">
        <f>VLOOKUP(E46,D9数据库!C:K,7,0)</f>
        <v>#N/A</v>
      </c>
      <c r="S46" s="19">
        <f t="shared" si="8"/>
        <v>0</v>
      </c>
      <c r="T46" s="18" t="e">
        <f>VLOOKUP(E46,D9数据库!C:K,8,0)</f>
        <v>#N/A</v>
      </c>
      <c r="U46" s="18" t="e">
        <f>VLOOKUP(E46,D9数据库!C:K,9,0)</f>
        <v>#N/A</v>
      </c>
      <c r="V46" s="18"/>
    </row>
    <row r="47" spans="1:22" x14ac:dyDescent="0.25">
      <c r="A47" s="22"/>
      <c r="B47" s="3"/>
      <c r="C47" s="3"/>
      <c r="D47" s="3"/>
      <c r="E47" s="18" t="str">
        <f t="shared" si="9"/>
        <v/>
      </c>
      <c r="F47" s="18" t="e">
        <f t="shared" si="10"/>
        <v>#VALUE!</v>
      </c>
      <c r="G47" s="18" t="str">
        <f t="shared" si="3"/>
        <v/>
      </c>
      <c r="H47" s="18" t="str">
        <f t="shared" si="4"/>
        <v/>
      </c>
      <c r="I47" s="18" t="e">
        <f t="shared" si="5"/>
        <v>#VALUE!</v>
      </c>
      <c r="J47" s="18" t="e">
        <f t="shared" si="6"/>
        <v>#VALUE!</v>
      </c>
      <c r="K47" s="18" t="e">
        <f>VLOOKUP(E47,D9数据库!C:K,2,0)</f>
        <v>#N/A</v>
      </c>
      <c r="L47" s="18" t="e">
        <f>VLOOKUP(E47,D9数据库!C:K,3,0)</f>
        <v>#N/A</v>
      </c>
      <c r="M47" s="19" t="e">
        <f t="shared" si="7"/>
        <v>#VALUE!</v>
      </c>
      <c r="N47" s="18" t="e">
        <f>VLOOKUP(E47,D9数据库!C:K,4,0)</f>
        <v>#N/A</v>
      </c>
      <c r="O47" s="18" t="e">
        <f>VLOOKUP(E47,D9数据库!C:K,5,0)</f>
        <v>#N/A</v>
      </c>
      <c r="P47" s="18"/>
      <c r="Q47" s="18" t="e">
        <f>VLOOKUP(E47,D9数据库!C:K,6,0)</f>
        <v>#N/A</v>
      </c>
      <c r="R47" s="18" t="e">
        <f>VLOOKUP(E47,D9数据库!C:K,7,0)</f>
        <v>#N/A</v>
      </c>
      <c r="S47" s="19">
        <f t="shared" si="8"/>
        <v>0</v>
      </c>
      <c r="T47" s="18" t="e">
        <f>VLOOKUP(E47,D9数据库!C:K,8,0)</f>
        <v>#N/A</v>
      </c>
      <c r="U47" s="18" t="e">
        <f>VLOOKUP(E47,D9数据库!C:K,9,0)</f>
        <v>#N/A</v>
      </c>
      <c r="V47" s="18"/>
    </row>
    <row r="48" spans="1:22" x14ac:dyDescent="0.25">
      <c r="A48" s="22"/>
      <c r="B48" s="3"/>
      <c r="C48" s="3"/>
      <c r="D48" s="3"/>
      <c r="E48" s="18" t="str">
        <f t="shared" si="9"/>
        <v/>
      </c>
      <c r="F48" s="18" t="e">
        <f t="shared" si="10"/>
        <v>#VALUE!</v>
      </c>
      <c r="G48" s="18" t="str">
        <f t="shared" si="3"/>
        <v/>
      </c>
      <c r="H48" s="18" t="str">
        <f t="shared" si="4"/>
        <v/>
      </c>
      <c r="I48" s="18" t="e">
        <f t="shared" si="5"/>
        <v>#VALUE!</v>
      </c>
      <c r="J48" s="18" t="e">
        <f t="shared" si="6"/>
        <v>#VALUE!</v>
      </c>
      <c r="K48" s="18" t="e">
        <f>VLOOKUP(E48,D9数据库!C:K,2,0)</f>
        <v>#N/A</v>
      </c>
      <c r="L48" s="18" t="e">
        <f>VLOOKUP(E48,D9数据库!C:K,3,0)</f>
        <v>#N/A</v>
      </c>
      <c r="M48" s="19" t="e">
        <f t="shared" si="7"/>
        <v>#VALUE!</v>
      </c>
      <c r="N48" s="18" t="e">
        <f>VLOOKUP(E48,D9数据库!C:K,4,0)</f>
        <v>#N/A</v>
      </c>
      <c r="O48" s="18" t="e">
        <f>VLOOKUP(E48,D9数据库!C:K,5,0)</f>
        <v>#N/A</v>
      </c>
      <c r="P48" s="18"/>
      <c r="Q48" s="18" t="e">
        <f>VLOOKUP(E48,D9数据库!C:K,6,0)</f>
        <v>#N/A</v>
      </c>
      <c r="R48" s="18" t="e">
        <f>VLOOKUP(E48,D9数据库!C:K,7,0)</f>
        <v>#N/A</v>
      </c>
      <c r="S48" s="19">
        <f t="shared" si="8"/>
        <v>0</v>
      </c>
      <c r="T48" s="18" t="e">
        <f>VLOOKUP(E48,D9数据库!C:K,8,0)</f>
        <v>#N/A</v>
      </c>
      <c r="U48" s="18" t="e">
        <f>VLOOKUP(E48,D9数据库!C:K,9,0)</f>
        <v>#N/A</v>
      </c>
      <c r="V48" s="18"/>
    </row>
    <row r="49" spans="1:22" x14ac:dyDescent="0.25">
      <c r="A49" s="22"/>
      <c r="B49" s="3"/>
      <c r="C49" s="3"/>
      <c r="D49" s="3"/>
      <c r="E49" s="18" t="str">
        <f t="shared" si="9"/>
        <v/>
      </c>
      <c r="F49" s="18" t="e">
        <f t="shared" si="10"/>
        <v>#VALUE!</v>
      </c>
      <c r="G49" s="18" t="str">
        <f t="shared" si="3"/>
        <v/>
      </c>
      <c r="H49" s="18" t="str">
        <f t="shared" si="4"/>
        <v/>
      </c>
      <c r="I49" s="18" t="e">
        <f t="shared" si="5"/>
        <v>#VALUE!</v>
      </c>
      <c r="J49" s="18" t="e">
        <f t="shared" si="6"/>
        <v>#VALUE!</v>
      </c>
      <c r="K49" s="18" t="e">
        <f>VLOOKUP(E49,D9数据库!C:K,2,0)</f>
        <v>#N/A</v>
      </c>
      <c r="L49" s="18" t="e">
        <f>VLOOKUP(E49,D9数据库!C:K,3,0)</f>
        <v>#N/A</v>
      </c>
      <c r="M49" s="19" t="e">
        <f t="shared" si="7"/>
        <v>#VALUE!</v>
      </c>
      <c r="N49" s="18" t="e">
        <f>VLOOKUP(E49,D9数据库!C:K,4,0)</f>
        <v>#N/A</v>
      </c>
      <c r="O49" s="18" t="e">
        <f>VLOOKUP(E49,D9数据库!C:K,5,0)</f>
        <v>#N/A</v>
      </c>
      <c r="P49" s="18"/>
      <c r="Q49" s="18" t="e">
        <f>VLOOKUP(E49,D9数据库!C:K,6,0)</f>
        <v>#N/A</v>
      </c>
      <c r="R49" s="18" t="e">
        <f>VLOOKUP(E49,D9数据库!C:K,7,0)</f>
        <v>#N/A</v>
      </c>
      <c r="S49" s="19">
        <f t="shared" si="8"/>
        <v>0</v>
      </c>
      <c r="T49" s="18" t="e">
        <f>VLOOKUP(E49,D9数据库!C:K,8,0)</f>
        <v>#N/A</v>
      </c>
      <c r="U49" s="18" t="e">
        <f>VLOOKUP(E49,D9数据库!C:K,9,0)</f>
        <v>#N/A</v>
      </c>
      <c r="V49" s="18"/>
    </row>
    <row r="50" spans="1:22" x14ac:dyDescent="0.25">
      <c r="A50" s="22"/>
      <c r="B50" s="3"/>
      <c r="C50" s="3"/>
      <c r="D50" s="3"/>
      <c r="E50" s="18" t="str">
        <f t="shared" si="9"/>
        <v/>
      </c>
      <c r="F50" s="18" t="e">
        <f t="shared" si="10"/>
        <v>#VALUE!</v>
      </c>
      <c r="G50" s="18" t="str">
        <f t="shared" si="3"/>
        <v/>
      </c>
      <c r="H50" s="18" t="str">
        <f t="shared" si="4"/>
        <v/>
      </c>
      <c r="I50" s="18" t="e">
        <f t="shared" si="5"/>
        <v>#VALUE!</v>
      </c>
      <c r="J50" s="18" t="e">
        <f t="shared" si="6"/>
        <v>#VALUE!</v>
      </c>
      <c r="K50" s="18" t="e">
        <f>VLOOKUP(E50,D9数据库!C:K,2,0)</f>
        <v>#N/A</v>
      </c>
      <c r="L50" s="18" t="e">
        <f>VLOOKUP(E50,D9数据库!C:K,3,0)</f>
        <v>#N/A</v>
      </c>
      <c r="M50" s="19" t="e">
        <f t="shared" si="7"/>
        <v>#VALUE!</v>
      </c>
      <c r="N50" s="18" t="e">
        <f>VLOOKUP(E50,D9数据库!C:K,4,0)</f>
        <v>#N/A</v>
      </c>
      <c r="O50" s="18" t="e">
        <f>VLOOKUP(E50,D9数据库!C:K,5,0)</f>
        <v>#N/A</v>
      </c>
      <c r="P50" s="18"/>
      <c r="Q50" s="18" t="e">
        <f>VLOOKUP(E50,D9数据库!C:K,6,0)</f>
        <v>#N/A</v>
      </c>
      <c r="R50" s="18" t="e">
        <f>VLOOKUP(E50,D9数据库!C:K,7,0)</f>
        <v>#N/A</v>
      </c>
      <c r="S50" s="19">
        <f t="shared" si="8"/>
        <v>0</v>
      </c>
      <c r="T50" s="18" t="e">
        <f>VLOOKUP(E50,D9数据库!C:K,8,0)</f>
        <v>#N/A</v>
      </c>
      <c r="U50" s="18" t="e">
        <f>VLOOKUP(E50,D9数据库!C:K,9,0)</f>
        <v>#N/A</v>
      </c>
      <c r="V50" s="18"/>
    </row>
    <row r="51" spans="1:22" x14ac:dyDescent="0.25">
      <c r="A51" s="22"/>
      <c r="B51" s="3"/>
      <c r="C51" s="3"/>
      <c r="D51" s="3"/>
      <c r="E51" s="18" t="str">
        <f t="shared" si="9"/>
        <v/>
      </c>
      <c r="F51" s="18" t="e">
        <f t="shared" si="10"/>
        <v>#VALUE!</v>
      </c>
      <c r="G51" s="18" t="str">
        <f t="shared" si="3"/>
        <v/>
      </c>
      <c r="H51" s="18" t="str">
        <f t="shared" si="4"/>
        <v/>
      </c>
      <c r="I51" s="18" t="e">
        <f t="shared" si="5"/>
        <v>#VALUE!</v>
      </c>
      <c r="J51" s="18" t="e">
        <f t="shared" si="6"/>
        <v>#VALUE!</v>
      </c>
      <c r="K51" s="18" t="e">
        <f>VLOOKUP(E51,D9数据库!C:K,2,0)</f>
        <v>#N/A</v>
      </c>
      <c r="L51" s="18" t="e">
        <f>VLOOKUP(E51,D9数据库!C:K,3,0)</f>
        <v>#N/A</v>
      </c>
      <c r="M51" s="19" t="e">
        <f t="shared" si="7"/>
        <v>#VALUE!</v>
      </c>
      <c r="N51" s="18" t="e">
        <f>VLOOKUP(E51,D9数据库!C:K,4,0)</f>
        <v>#N/A</v>
      </c>
      <c r="O51" s="18" t="e">
        <f>VLOOKUP(E51,D9数据库!C:K,5,0)</f>
        <v>#N/A</v>
      </c>
      <c r="P51" s="18"/>
      <c r="Q51" s="18" t="e">
        <f>VLOOKUP(E51,D9数据库!C:K,6,0)</f>
        <v>#N/A</v>
      </c>
      <c r="R51" s="18" t="e">
        <f>VLOOKUP(E51,D9数据库!C:K,7,0)</f>
        <v>#N/A</v>
      </c>
      <c r="S51" s="19">
        <f t="shared" si="8"/>
        <v>0</v>
      </c>
      <c r="T51" s="18" t="e">
        <f>VLOOKUP(E51,D9数据库!C:K,8,0)</f>
        <v>#N/A</v>
      </c>
      <c r="U51" s="18" t="e">
        <f>VLOOKUP(E51,D9数据库!C:K,9,0)</f>
        <v>#N/A</v>
      </c>
      <c r="V51" s="18"/>
    </row>
    <row r="52" spans="1:22" x14ac:dyDescent="0.25">
      <c r="A52" s="22"/>
      <c r="B52" s="3"/>
      <c r="C52" s="3"/>
      <c r="D52" s="3"/>
      <c r="E52" s="18" t="str">
        <f t="shared" si="9"/>
        <v/>
      </c>
      <c r="F52" s="18" t="e">
        <f t="shared" si="10"/>
        <v>#VALUE!</v>
      </c>
      <c r="G52" s="18" t="str">
        <f t="shared" si="3"/>
        <v/>
      </c>
      <c r="H52" s="18" t="str">
        <f t="shared" si="4"/>
        <v/>
      </c>
      <c r="I52" s="18" t="e">
        <f t="shared" si="5"/>
        <v>#VALUE!</v>
      </c>
      <c r="J52" s="18" t="e">
        <f t="shared" si="6"/>
        <v>#VALUE!</v>
      </c>
      <c r="K52" s="18" t="e">
        <f>VLOOKUP(E52,D9数据库!C:K,2,0)</f>
        <v>#N/A</v>
      </c>
      <c r="L52" s="18" t="e">
        <f>VLOOKUP(E52,D9数据库!C:K,3,0)</f>
        <v>#N/A</v>
      </c>
      <c r="M52" s="19" t="e">
        <f t="shared" si="7"/>
        <v>#VALUE!</v>
      </c>
      <c r="N52" s="18" t="e">
        <f>VLOOKUP(E52,D9数据库!C:K,4,0)</f>
        <v>#N/A</v>
      </c>
      <c r="O52" s="18" t="e">
        <f>VLOOKUP(E52,D9数据库!C:K,5,0)</f>
        <v>#N/A</v>
      </c>
      <c r="P52" s="18"/>
      <c r="Q52" s="18" t="e">
        <f>VLOOKUP(E52,D9数据库!C:K,6,0)</f>
        <v>#N/A</v>
      </c>
      <c r="R52" s="18" t="e">
        <f>VLOOKUP(E52,D9数据库!C:K,7,0)</f>
        <v>#N/A</v>
      </c>
      <c r="S52" s="19">
        <f t="shared" si="8"/>
        <v>0</v>
      </c>
      <c r="T52" s="18" t="e">
        <f>VLOOKUP(E52,D9数据库!C:K,8,0)</f>
        <v>#N/A</v>
      </c>
      <c r="U52" s="18" t="e">
        <f>VLOOKUP(E52,D9数据库!C:K,9,0)</f>
        <v>#N/A</v>
      </c>
      <c r="V52" s="18"/>
    </row>
    <row r="53" spans="1:22" x14ac:dyDescent="0.25">
      <c r="A53" s="22"/>
      <c r="B53" s="3"/>
      <c r="C53" s="3"/>
      <c r="D53" s="3"/>
      <c r="E53" s="18" t="str">
        <f t="shared" si="9"/>
        <v/>
      </c>
      <c r="F53" s="18" t="e">
        <f t="shared" si="10"/>
        <v>#VALUE!</v>
      </c>
      <c r="G53" s="18" t="str">
        <f t="shared" si="3"/>
        <v/>
      </c>
      <c r="H53" s="18" t="str">
        <f t="shared" si="4"/>
        <v/>
      </c>
      <c r="I53" s="18" t="e">
        <f t="shared" si="5"/>
        <v>#VALUE!</v>
      </c>
      <c r="J53" s="18" t="e">
        <f t="shared" si="6"/>
        <v>#VALUE!</v>
      </c>
      <c r="K53" s="18" t="e">
        <f>VLOOKUP(E53,D9数据库!C:K,2,0)</f>
        <v>#N/A</v>
      </c>
      <c r="L53" s="18" t="e">
        <f>VLOOKUP(E53,D9数据库!C:K,3,0)</f>
        <v>#N/A</v>
      </c>
      <c r="M53" s="19" t="e">
        <f t="shared" si="7"/>
        <v>#VALUE!</v>
      </c>
      <c r="N53" s="18" t="e">
        <f>VLOOKUP(E53,D9数据库!C:K,4,0)</f>
        <v>#N/A</v>
      </c>
      <c r="O53" s="18" t="e">
        <f>VLOOKUP(E53,D9数据库!C:K,5,0)</f>
        <v>#N/A</v>
      </c>
      <c r="P53" s="18"/>
      <c r="Q53" s="18" t="e">
        <f>VLOOKUP(E53,D9数据库!C:K,6,0)</f>
        <v>#N/A</v>
      </c>
      <c r="R53" s="18" t="e">
        <f>VLOOKUP(E53,D9数据库!C:K,7,0)</f>
        <v>#N/A</v>
      </c>
      <c r="S53" s="19">
        <f t="shared" si="8"/>
        <v>0</v>
      </c>
      <c r="T53" s="18" t="e">
        <f>VLOOKUP(E53,D9数据库!C:K,8,0)</f>
        <v>#N/A</v>
      </c>
      <c r="U53" s="18" t="e">
        <f>VLOOKUP(E53,D9数据库!C:K,9,0)</f>
        <v>#N/A</v>
      </c>
      <c r="V53" s="18"/>
    </row>
    <row r="54" spans="1:22" x14ac:dyDescent="0.25">
      <c r="A54" s="22"/>
      <c r="B54" s="3"/>
      <c r="C54" s="3"/>
      <c r="D54" s="3"/>
      <c r="E54" s="18" t="str">
        <f t="shared" si="9"/>
        <v/>
      </c>
      <c r="F54" s="18" t="e">
        <f t="shared" si="10"/>
        <v>#VALUE!</v>
      </c>
      <c r="G54" s="18" t="str">
        <f t="shared" si="3"/>
        <v/>
      </c>
      <c r="H54" s="18" t="str">
        <f t="shared" si="4"/>
        <v/>
      </c>
      <c r="I54" s="18" t="e">
        <f t="shared" si="5"/>
        <v>#VALUE!</v>
      </c>
      <c r="J54" s="18" t="e">
        <f t="shared" si="6"/>
        <v>#VALUE!</v>
      </c>
      <c r="K54" s="18" t="e">
        <f>VLOOKUP(E54,D9数据库!C:K,2,0)</f>
        <v>#N/A</v>
      </c>
      <c r="L54" s="18" t="e">
        <f>VLOOKUP(E54,D9数据库!C:K,3,0)</f>
        <v>#N/A</v>
      </c>
      <c r="M54" s="19" t="e">
        <f t="shared" si="7"/>
        <v>#VALUE!</v>
      </c>
      <c r="N54" s="18" t="e">
        <f>VLOOKUP(E54,D9数据库!C:K,4,0)</f>
        <v>#N/A</v>
      </c>
      <c r="O54" s="18" t="e">
        <f>VLOOKUP(E54,D9数据库!C:K,5,0)</f>
        <v>#N/A</v>
      </c>
      <c r="P54" s="18"/>
      <c r="Q54" s="18" t="e">
        <f>VLOOKUP(E54,D9数据库!C:K,6,0)</f>
        <v>#N/A</v>
      </c>
      <c r="R54" s="18" t="e">
        <f>VLOOKUP(E54,D9数据库!C:K,7,0)</f>
        <v>#N/A</v>
      </c>
      <c r="S54" s="19">
        <f t="shared" si="8"/>
        <v>0</v>
      </c>
      <c r="T54" s="18" t="e">
        <f>VLOOKUP(E54,D9数据库!C:K,8,0)</f>
        <v>#N/A</v>
      </c>
      <c r="U54" s="18" t="e">
        <f>VLOOKUP(E54,D9数据库!C:K,9,0)</f>
        <v>#N/A</v>
      </c>
      <c r="V54" s="18"/>
    </row>
    <row r="55" spans="1:22" x14ac:dyDescent="0.25">
      <c r="A55" s="22"/>
      <c r="B55" s="3"/>
      <c r="C55" s="3"/>
      <c r="D55" s="3"/>
      <c r="E55" s="18" t="str">
        <f t="shared" si="9"/>
        <v/>
      </c>
      <c r="F55" s="18" t="e">
        <f t="shared" si="10"/>
        <v>#VALUE!</v>
      </c>
      <c r="G55" s="18" t="str">
        <f t="shared" si="3"/>
        <v/>
      </c>
      <c r="H55" s="18" t="str">
        <f t="shared" si="4"/>
        <v/>
      </c>
      <c r="I55" s="18" t="e">
        <f t="shared" si="5"/>
        <v>#VALUE!</v>
      </c>
      <c r="J55" s="18" t="e">
        <f t="shared" si="6"/>
        <v>#VALUE!</v>
      </c>
      <c r="K55" s="18" t="e">
        <f>VLOOKUP(E55,D9数据库!C:K,2,0)</f>
        <v>#N/A</v>
      </c>
      <c r="L55" s="18" t="e">
        <f>VLOOKUP(E55,D9数据库!C:K,3,0)</f>
        <v>#N/A</v>
      </c>
      <c r="M55" s="19" t="e">
        <f t="shared" si="7"/>
        <v>#VALUE!</v>
      </c>
      <c r="N55" s="18" t="e">
        <f>VLOOKUP(E55,D9数据库!C:K,4,0)</f>
        <v>#N/A</v>
      </c>
      <c r="O55" s="18" t="e">
        <f>VLOOKUP(E55,D9数据库!C:K,5,0)</f>
        <v>#N/A</v>
      </c>
      <c r="P55" s="18"/>
      <c r="Q55" s="18" t="e">
        <f>VLOOKUP(E55,D9数据库!C:K,6,0)</f>
        <v>#N/A</v>
      </c>
      <c r="R55" s="18" t="e">
        <f>VLOOKUP(E55,D9数据库!C:K,7,0)</f>
        <v>#N/A</v>
      </c>
      <c r="S55" s="19">
        <f t="shared" si="8"/>
        <v>0</v>
      </c>
      <c r="T55" s="18" t="e">
        <f>VLOOKUP(E55,D9数据库!C:K,8,0)</f>
        <v>#N/A</v>
      </c>
      <c r="U55" s="18" t="e">
        <f>VLOOKUP(E55,D9数据库!C:K,9,0)</f>
        <v>#N/A</v>
      </c>
      <c r="V55" s="18"/>
    </row>
    <row r="56" spans="1:22" x14ac:dyDescent="0.25">
      <c r="A56" s="22"/>
      <c r="B56" s="3"/>
      <c r="C56" s="3"/>
      <c r="D56" s="3"/>
      <c r="E56" s="18" t="str">
        <f t="shared" si="9"/>
        <v/>
      </c>
      <c r="F56" s="18" t="e">
        <f t="shared" si="10"/>
        <v>#VALUE!</v>
      </c>
      <c r="G56" s="18" t="str">
        <f t="shared" si="3"/>
        <v/>
      </c>
      <c r="H56" s="18" t="str">
        <f t="shared" si="4"/>
        <v/>
      </c>
      <c r="I56" s="18" t="e">
        <f t="shared" si="5"/>
        <v>#VALUE!</v>
      </c>
      <c r="J56" s="18" t="e">
        <f t="shared" si="6"/>
        <v>#VALUE!</v>
      </c>
      <c r="K56" s="18" t="e">
        <f>VLOOKUP(E56,D9数据库!C:K,2,0)</f>
        <v>#N/A</v>
      </c>
      <c r="L56" s="18" t="e">
        <f>VLOOKUP(E56,D9数据库!C:K,3,0)</f>
        <v>#N/A</v>
      </c>
      <c r="M56" s="19" t="e">
        <f t="shared" si="7"/>
        <v>#VALUE!</v>
      </c>
      <c r="N56" s="18" t="e">
        <f>VLOOKUP(E56,D9数据库!C:K,4,0)</f>
        <v>#N/A</v>
      </c>
      <c r="O56" s="18" t="e">
        <f>VLOOKUP(E56,D9数据库!C:K,5,0)</f>
        <v>#N/A</v>
      </c>
      <c r="P56" s="18"/>
      <c r="Q56" s="18" t="e">
        <f>VLOOKUP(E56,D9数据库!C:K,6,0)</f>
        <v>#N/A</v>
      </c>
      <c r="R56" s="18" t="e">
        <f>VLOOKUP(E56,D9数据库!C:K,7,0)</f>
        <v>#N/A</v>
      </c>
      <c r="S56" s="19">
        <f t="shared" si="8"/>
        <v>0</v>
      </c>
      <c r="T56" s="18" t="e">
        <f>VLOOKUP(E56,D9数据库!C:K,8,0)</f>
        <v>#N/A</v>
      </c>
      <c r="U56" s="18" t="e">
        <f>VLOOKUP(E56,D9数据库!C:K,9,0)</f>
        <v>#N/A</v>
      </c>
      <c r="V56" s="18"/>
    </row>
    <row r="57" spans="1:22" x14ac:dyDescent="0.25">
      <c r="A57" s="22"/>
      <c r="B57" s="3"/>
      <c r="C57" s="3"/>
      <c r="D57" s="3"/>
      <c r="E57" s="18" t="str">
        <f t="shared" si="9"/>
        <v/>
      </c>
      <c r="F57" s="18" t="e">
        <f t="shared" si="10"/>
        <v>#VALUE!</v>
      </c>
      <c r="G57" s="18" t="str">
        <f t="shared" si="3"/>
        <v/>
      </c>
      <c r="H57" s="18" t="str">
        <f t="shared" si="4"/>
        <v/>
      </c>
      <c r="I57" s="18" t="e">
        <f t="shared" si="5"/>
        <v>#VALUE!</v>
      </c>
      <c r="J57" s="18" t="e">
        <f t="shared" si="6"/>
        <v>#VALUE!</v>
      </c>
      <c r="K57" s="18" t="e">
        <f>VLOOKUP(E57,D9数据库!C:K,2,0)</f>
        <v>#N/A</v>
      </c>
      <c r="L57" s="18" t="e">
        <f>VLOOKUP(E57,D9数据库!C:K,3,0)</f>
        <v>#N/A</v>
      </c>
      <c r="M57" s="19" t="e">
        <f t="shared" si="7"/>
        <v>#VALUE!</v>
      </c>
      <c r="N57" s="18" t="e">
        <f>VLOOKUP(E57,D9数据库!C:K,4,0)</f>
        <v>#N/A</v>
      </c>
      <c r="O57" s="18" t="e">
        <f>VLOOKUP(E57,D9数据库!C:K,5,0)</f>
        <v>#N/A</v>
      </c>
      <c r="P57" s="18"/>
      <c r="Q57" s="18" t="e">
        <f>VLOOKUP(E57,D9数据库!C:K,6,0)</f>
        <v>#N/A</v>
      </c>
      <c r="R57" s="18" t="e">
        <f>VLOOKUP(E57,D9数据库!C:K,7,0)</f>
        <v>#N/A</v>
      </c>
      <c r="S57" s="19">
        <f t="shared" si="8"/>
        <v>0</v>
      </c>
      <c r="T57" s="18" t="e">
        <f>VLOOKUP(E57,D9数据库!C:K,8,0)</f>
        <v>#N/A</v>
      </c>
      <c r="U57" s="18" t="e">
        <f>VLOOKUP(E57,D9数据库!C:K,9,0)</f>
        <v>#N/A</v>
      </c>
      <c r="V57" s="18"/>
    </row>
    <row r="58" spans="1:22" x14ac:dyDescent="0.25">
      <c r="A58" s="22"/>
      <c r="B58" s="3"/>
      <c r="C58" s="3"/>
      <c r="D58" s="3"/>
      <c r="E58" s="18" t="str">
        <f t="shared" si="9"/>
        <v/>
      </c>
      <c r="F58" s="18" t="e">
        <f t="shared" si="10"/>
        <v>#VALUE!</v>
      </c>
      <c r="G58" s="18" t="str">
        <f t="shared" si="3"/>
        <v/>
      </c>
      <c r="H58" s="18" t="str">
        <f t="shared" si="4"/>
        <v/>
      </c>
      <c r="I58" s="18" t="e">
        <f t="shared" si="5"/>
        <v>#VALUE!</v>
      </c>
      <c r="J58" s="18" t="e">
        <f t="shared" si="6"/>
        <v>#VALUE!</v>
      </c>
      <c r="K58" s="18" t="e">
        <f>VLOOKUP(E58,D9数据库!C:K,2,0)</f>
        <v>#N/A</v>
      </c>
      <c r="L58" s="18" t="e">
        <f>VLOOKUP(E58,D9数据库!C:K,3,0)</f>
        <v>#N/A</v>
      </c>
      <c r="M58" s="19" t="e">
        <f t="shared" si="7"/>
        <v>#VALUE!</v>
      </c>
      <c r="N58" s="18" t="e">
        <f>VLOOKUP(E58,D9数据库!C:K,4,0)</f>
        <v>#N/A</v>
      </c>
      <c r="O58" s="18" t="e">
        <f>VLOOKUP(E58,D9数据库!C:K,5,0)</f>
        <v>#N/A</v>
      </c>
      <c r="P58" s="18"/>
      <c r="Q58" s="18" t="e">
        <f>VLOOKUP(E58,D9数据库!C:K,6,0)</f>
        <v>#N/A</v>
      </c>
      <c r="R58" s="18" t="e">
        <f>VLOOKUP(E58,D9数据库!C:K,7,0)</f>
        <v>#N/A</v>
      </c>
      <c r="S58" s="19">
        <f t="shared" si="8"/>
        <v>0</v>
      </c>
      <c r="T58" s="18" t="e">
        <f>VLOOKUP(E58,D9数据库!C:K,8,0)</f>
        <v>#N/A</v>
      </c>
      <c r="U58" s="18" t="e">
        <f>VLOOKUP(E58,D9数据库!C:K,9,0)</f>
        <v>#N/A</v>
      </c>
      <c r="V58" s="18"/>
    </row>
    <row r="59" spans="1:22" x14ac:dyDescent="0.25">
      <c r="A59" s="22"/>
      <c r="B59" s="3"/>
      <c r="C59" s="3"/>
      <c r="D59" s="3"/>
      <c r="E59" s="18" t="str">
        <f t="shared" si="9"/>
        <v/>
      </c>
      <c r="F59" s="18" t="e">
        <f t="shared" si="10"/>
        <v>#VALUE!</v>
      </c>
      <c r="G59" s="18" t="str">
        <f t="shared" si="3"/>
        <v/>
      </c>
      <c r="H59" s="18" t="str">
        <f t="shared" si="4"/>
        <v/>
      </c>
      <c r="I59" s="18" t="e">
        <f t="shared" si="5"/>
        <v>#VALUE!</v>
      </c>
      <c r="J59" s="18" t="e">
        <f t="shared" si="6"/>
        <v>#VALUE!</v>
      </c>
      <c r="K59" s="18" t="e">
        <f>VLOOKUP(E59,D9数据库!C:K,2,0)</f>
        <v>#N/A</v>
      </c>
      <c r="L59" s="18" t="e">
        <f>VLOOKUP(E59,D9数据库!C:K,3,0)</f>
        <v>#N/A</v>
      </c>
      <c r="M59" s="19" t="e">
        <f t="shared" si="7"/>
        <v>#VALUE!</v>
      </c>
      <c r="N59" s="18" t="e">
        <f>VLOOKUP(E59,D9数据库!C:K,4,0)</f>
        <v>#N/A</v>
      </c>
      <c r="O59" s="18" t="e">
        <f>VLOOKUP(E59,D9数据库!C:K,5,0)</f>
        <v>#N/A</v>
      </c>
      <c r="P59" s="18"/>
      <c r="Q59" s="18" t="e">
        <f>VLOOKUP(E59,D9数据库!C:K,6,0)</f>
        <v>#N/A</v>
      </c>
      <c r="R59" s="18" t="e">
        <f>VLOOKUP(E59,D9数据库!C:K,7,0)</f>
        <v>#N/A</v>
      </c>
      <c r="S59" s="19">
        <f t="shared" si="8"/>
        <v>0</v>
      </c>
      <c r="T59" s="18" t="e">
        <f>VLOOKUP(E59,D9数据库!C:K,8,0)</f>
        <v>#N/A</v>
      </c>
      <c r="U59" s="18" t="e">
        <f>VLOOKUP(E59,D9数据库!C:K,9,0)</f>
        <v>#N/A</v>
      </c>
      <c r="V59" s="18"/>
    </row>
    <row r="60" spans="1:22" x14ac:dyDescent="0.25">
      <c r="A60" s="22"/>
      <c r="B60" s="3"/>
      <c r="C60" s="3"/>
      <c r="D60" s="3"/>
      <c r="E60" s="18" t="str">
        <f t="shared" si="9"/>
        <v/>
      </c>
      <c r="F60" s="18" t="e">
        <f t="shared" si="10"/>
        <v>#VALUE!</v>
      </c>
      <c r="G60" s="18" t="str">
        <f t="shared" si="3"/>
        <v/>
      </c>
      <c r="H60" s="18" t="str">
        <f t="shared" si="4"/>
        <v/>
      </c>
      <c r="I60" s="18" t="e">
        <f t="shared" si="5"/>
        <v>#VALUE!</v>
      </c>
      <c r="J60" s="18" t="e">
        <f t="shared" si="6"/>
        <v>#VALUE!</v>
      </c>
      <c r="K60" s="18" t="e">
        <f>VLOOKUP(E60,D9数据库!C:K,2,0)</f>
        <v>#N/A</v>
      </c>
      <c r="L60" s="18" t="e">
        <f>VLOOKUP(E60,D9数据库!C:K,3,0)</f>
        <v>#N/A</v>
      </c>
      <c r="M60" s="19" t="e">
        <f t="shared" si="7"/>
        <v>#VALUE!</v>
      </c>
      <c r="N60" s="18" t="e">
        <f>VLOOKUP(E60,D9数据库!C:K,4,0)</f>
        <v>#N/A</v>
      </c>
      <c r="O60" s="18" t="e">
        <f>VLOOKUP(E60,D9数据库!C:K,5,0)</f>
        <v>#N/A</v>
      </c>
      <c r="P60" s="18"/>
      <c r="Q60" s="18" t="e">
        <f>VLOOKUP(E60,D9数据库!C:K,6,0)</f>
        <v>#N/A</v>
      </c>
      <c r="R60" s="18" t="e">
        <f>VLOOKUP(E60,D9数据库!C:K,7,0)</f>
        <v>#N/A</v>
      </c>
      <c r="S60" s="19">
        <f t="shared" si="8"/>
        <v>0</v>
      </c>
      <c r="T60" s="18" t="e">
        <f>VLOOKUP(E60,D9数据库!C:K,8,0)</f>
        <v>#N/A</v>
      </c>
      <c r="U60" s="18" t="e">
        <f>VLOOKUP(E60,D9数据库!C:K,9,0)</f>
        <v>#N/A</v>
      </c>
      <c r="V60" s="18"/>
    </row>
    <row r="61" spans="1:22" x14ac:dyDescent="0.25">
      <c r="A61" s="22"/>
      <c r="B61" s="3"/>
      <c r="C61" s="3"/>
      <c r="D61" s="3"/>
      <c r="E61" s="18" t="str">
        <f t="shared" si="9"/>
        <v/>
      </c>
      <c r="F61" s="18" t="e">
        <f t="shared" si="10"/>
        <v>#VALUE!</v>
      </c>
      <c r="G61" s="18" t="str">
        <f t="shared" si="3"/>
        <v/>
      </c>
      <c r="H61" s="18" t="str">
        <f t="shared" si="4"/>
        <v/>
      </c>
      <c r="I61" s="18" t="e">
        <f t="shared" si="5"/>
        <v>#VALUE!</v>
      </c>
      <c r="J61" s="18" t="e">
        <f t="shared" si="6"/>
        <v>#VALUE!</v>
      </c>
      <c r="K61" s="18" t="e">
        <f>VLOOKUP(E61,D9数据库!C:K,2,0)</f>
        <v>#N/A</v>
      </c>
      <c r="L61" s="18" t="e">
        <f>VLOOKUP(E61,D9数据库!C:K,3,0)</f>
        <v>#N/A</v>
      </c>
      <c r="M61" s="19" t="e">
        <f t="shared" si="7"/>
        <v>#VALUE!</v>
      </c>
      <c r="N61" s="18" t="e">
        <f>VLOOKUP(E61,D9数据库!C:K,4,0)</f>
        <v>#N/A</v>
      </c>
      <c r="O61" s="18" t="e">
        <f>VLOOKUP(E61,D9数据库!C:K,5,0)</f>
        <v>#N/A</v>
      </c>
      <c r="P61" s="18"/>
      <c r="Q61" s="18" t="e">
        <f>VLOOKUP(E61,D9数据库!C:K,6,0)</f>
        <v>#N/A</v>
      </c>
      <c r="R61" s="18" t="e">
        <f>VLOOKUP(E61,D9数据库!C:K,7,0)</f>
        <v>#N/A</v>
      </c>
      <c r="S61" s="19">
        <f t="shared" si="8"/>
        <v>0</v>
      </c>
      <c r="T61" s="18" t="e">
        <f>VLOOKUP(E61,D9数据库!C:K,8,0)</f>
        <v>#N/A</v>
      </c>
      <c r="U61" s="18" t="e">
        <f>VLOOKUP(E61,D9数据库!C:K,9,0)</f>
        <v>#N/A</v>
      </c>
      <c r="V61" s="18"/>
    </row>
    <row r="62" spans="1:22" x14ac:dyDescent="0.25">
      <c r="A62" s="22"/>
      <c r="B62" s="3"/>
      <c r="C62" s="3"/>
      <c r="D62" s="3"/>
      <c r="E62" s="18" t="str">
        <f t="shared" si="9"/>
        <v/>
      </c>
      <c r="F62" s="18" t="e">
        <f t="shared" si="10"/>
        <v>#VALUE!</v>
      </c>
      <c r="G62" s="18" t="str">
        <f t="shared" si="3"/>
        <v/>
      </c>
      <c r="H62" s="18" t="str">
        <f t="shared" si="4"/>
        <v/>
      </c>
      <c r="I62" s="18" t="e">
        <f t="shared" si="5"/>
        <v>#VALUE!</v>
      </c>
      <c r="J62" s="18" t="e">
        <f t="shared" si="6"/>
        <v>#VALUE!</v>
      </c>
      <c r="K62" s="18" t="e">
        <f>VLOOKUP(E62,D9数据库!C:K,2,0)</f>
        <v>#N/A</v>
      </c>
      <c r="L62" s="18" t="e">
        <f>VLOOKUP(E62,D9数据库!C:K,3,0)</f>
        <v>#N/A</v>
      </c>
      <c r="M62" s="19" t="e">
        <f t="shared" si="7"/>
        <v>#VALUE!</v>
      </c>
      <c r="N62" s="18" t="e">
        <f>VLOOKUP(E62,D9数据库!C:K,4,0)</f>
        <v>#N/A</v>
      </c>
      <c r="O62" s="18" t="e">
        <f>VLOOKUP(E62,D9数据库!C:K,5,0)</f>
        <v>#N/A</v>
      </c>
      <c r="P62" s="18"/>
      <c r="Q62" s="18" t="e">
        <f>VLOOKUP(E62,D9数据库!C:K,6,0)</f>
        <v>#N/A</v>
      </c>
      <c r="R62" s="18" t="e">
        <f>VLOOKUP(E62,D9数据库!C:K,7,0)</f>
        <v>#N/A</v>
      </c>
      <c r="S62" s="19">
        <f t="shared" si="8"/>
        <v>0</v>
      </c>
      <c r="T62" s="18" t="e">
        <f>VLOOKUP(E62,D9数据库!C:K,8,0)</f>
        <v>#N/A</v>
      </c>
      <c r="U62" s="18" t="e">
        <f>VLOOKUP(E62,D9数据库!C:K,9,0)</f>
        <v>#N/A</v>
      </c>
      <c r="V62" s="18"/>
    </row>
    <row r="63" spans="1:22" x14ac:dyDescent="0.25">
      <c r="A63" s="22"/>
      <c r="B63" s="3"/>
      <c r="C63" s="3"/>
      <c r="D63" s="3"/>
      <c r="E63" s="18" t="str">
        <f t="shared" si="9"/>
        <v/>
      </c>
      <c r="F63" s="18" t="e">
        <f t="shared" si="10"/>
        <v>#VALUE!</v>
      </c>
      <c r="G63" s="18" t="str">
        <f t="shared" si="3"/>
        <v/>
      </c>
      <c r="H63" s="18" t="str">
        <f t="shared" si="4"/>
        <v/>
      </c>
      <c r="I63" s="18" t="e">
        <f t="shared" si="5"/>
        <v>#VALUE!</v>
      </c>
      <c r="J63" s="18" t="e">
        <f t="shared" si="6"/>
        <v>#VALUE!</v>
      </c>
      <c r="K63" s="18" t="e">
        <f>VLOOKUP(E63,D9数据库!C:K,2,0)</f>
        <v>#N/A</v>
      </c>
      <c r="L63" s="18" t="e">
        <f>VLOOKUP(E63,D9数据库!C:K,3,0)</f>
        <v>#N/A</v>
      </c>
      <c r="M63" s="19" t="e">
        <f t="shared" si="7"/>
        <v>#VALUE!</v>
      </c>
      <c r="N63" s="18" t="e">
        <f>VLOOKUP(E63,D9数据库!C:K,4,0)</f>
        <v>#N/A</v>
      </c>
      <c r="O63" s="18" t="e">
        <f>VLOOKUP(E63,D9数据库!C:K,5,0)</f>
        <v>#N/A</v>
      </c>
      <c r="P63" s="18"/>
      <c r="Q63" s="18" t="e">
        <f>VLOOKUP(E63,D9数据库!C:K,6,0)</f>
        <v>#N/A</v>
      </c>
      <c r="R63" s="18" t="e">
        <f>VLOOKUP(E63,D9数据库!C:K,7,0)</f>
        <v>#N/A</v>
      </c>
      <c r="S63" s="19">
        <f t="shared" si="8"/>
        <v>0</v>
      </c>
      <c r="T63" s="18" t="e">
        <f>VLOOKUP(E63,D9数据库!C:K,8,0)</f>
        <v>#N/A</v>
      </c>
      <c r="U63" s="18" t="e">
        <f>VLOOKUP(E63,D9数据库!C:K,9,0)</f>
        <v>#N/A</v>
      </c>
      <c r="V63" s="18"/>
    </row>
    <row r="64" spans="1:22" x14ac:dyDescent="0.25">
      <c r="A64" s="22"/>
      <c r="B64" s="3"/>
      <c r="C64" s="3"/>
      <c r="D64" s="3"/>
      <c r="E64" s="18" t="str">
        <f t="shared" si="9"/>
        <v/>
      </c>
      <c r="F64" s="18" t="e">
        <f t="shared" si="10"/>
        <v>#VALUE!</v>
      </c>
      <c r="G64" s="18" t="str">
        <f t="shared" si="3"/>
        <v/>
      </c>
      <c r="H64" s="18" t="str">
        <f t="shared" si="4"/>
        <v/>
      </c>
      <c r="I64" s="18" t="e">
        <f t="shared" si="5"/>
        <v>#VALUE!</v>
      </c>
      <c r="J64" s="18" t="e">
        <f t="shared" si="6"/>
        <v>#VALUE!</v>
      </c>
      <c r="K64" s="18" t="e">
        <f>VLOOKUP(E64,D9数据库!C:K,2,0)</f>
        <v>#N/A</v>
      </c>
      <c r="L64" s="18" t="e">
        <f>VLOOKUP(E64,D9数据库!C:K,3,0)</f>
        <v>#N/A</v>
      </c>
      <c r="M64" s="19" t="e">
        <f t="shared" si="7"/>
        <v>#VALUE!</v>
      </c>
      <c r="N64" s="18" t="e">
        <f>VLOOKUP(E64,D9数据库!C:K,4,0)</f>
        <v>#N/A</v>
      </c>
      <c r="O64" s="18" t="e">
        <f>VLOOKUP(E64,D9数据库!C:K,5,0)</f>
        <v>#N/A</v>
      </c>
      <c r="P64" s="18"/>
      <c r="Q64" s="18" t="e">
        <f>VLOOKUP(E64,D9数据库!C:K,6,0)</f>
        <v>#N/A</v>
      </c>
      <c r="R64" s="18" t="e">
        <f>VLOOKUP(E64,D9数据库!C:K,7,0)</f>
        <v>#N/A</v>
      </c>
      <c r="S64" s="19">
        <f t="shared" si="8"/>
        <v>0</v>
      </c>
      <c r="T64" s="18" t="e">
        <f>VLOOKUP(E64,D9数据库!C:K,8,0)</f>
        <v>#N/A</v>
      </c>
      <c r="U64" s="18" t="e">
        <f>VLOOKUP(E64,D9数据库!C:K,9,0)</f>
        <v>#N/A</v>
      </c>
      <c r="V64" s="18"/>
    </row>
    <row r="65" spans="1:22" x14ac:dyDescent="0.25">
      <c r="A65" s="22"/>
      <c r="B65" s="3"/>
      <c r="C65" s="3"/>
      <c r="D65" s="3"/>
      <c r="E65" s="18" t="str">
        <f t="shared" si="9"/>
        <v/>
      </c>
      <c r="F65" s="18" t="e">
        <f t="shared" si="10"/>
        <v>#VALUE!</v>
      </c>
      <c r="G65" s="18" t="str">
        <f t="shared" si="3"/>
        <v/>
      </c>
      <c r="H65" s="18" t="str">
        <f t="shared" si="4"/>
        <v/>
      </c>
      <c r="I65" s="18" t="e">
        <f t="shared" si="5"/>
        <v>#VALUE!</v>
      </c>
      <c r="J65" s="18" t="e">
        <f t="shared" si="6"/>
        <v>#VALUE!</v>
      </c>
      <c r="K65" s="18" t="e">
        <f>VLOOKUP(E65,D9数据库!C:K,2,0)</f>
        <v>#N/A</v>
      </c>
      <c r="L65" s="18" t="e">
        <f>VLOOKUP(E65,D9数据库!C:K,3,0)</f>
        <v>#N/A</v>
      </c>
      <c r="M65" s="19" t="e">
        <f t="shared" si="7"/>
        <v>#VALUE!</v>
      </c>
      <c r="N65" s="18" t="e">
        <f>VLOOKUP(E65,D9数据库!C:K,4,0)</f>
        <v>#N/A</v>
      </c>
      <c r="O65" s="18" t="e">
        <f>VLOOKUP(E65,D9数据库!C:K,5,0)</f>
        <v>#N/A</v>
      </c>
      <c r="P65" s="18"/>
      <c r="Q65" s="18" t="e">
        <f>VLOOKUP(E65,D9数据库!C:K,6,0)</f>
        <v>#N/A</v>
      </c>
      <c r="R65" s="18" t="e">
        <f>VLOOKUP(E65,D9数据库!C:K,7,0)</f>
        <v>#N/A</v>
      </c>
      <c r="S65" s="19">
        <f t="shared" si="8"/>
        <v>0</v>
      </c>
      <c r="T65" s="18" t="e">
        <f>VLOOKUP(E65,D9数据库!C:K,8,0)</f>
        <v>#N/A</v>
      </c>
      <c r="U65" s="18" t="e">
        <f>VLOOKUP(E65,D9数据库!C:K,9,0)</f>
        <v>#N/A</v>
      </c>
      <c r="V65" s="18"/>
    </row>
    <row r="66" spans="1:22" x14ac:dyDescent="0.25">
      <c r="A66" s="22"/>
      <c r="B66" s="3"/>
      <c r="C66" s="3"/>
      <c r="D66" s="3"/>
      <c r="E66" s="18" t="str">
        <f t="shared" si="9"/>
        <v/>
      </c>
      <c r="F66" s="18" t="e">
        <f t="shared" si="10"/>
        <v>#VALUE!</v>
      </c>
      <c r="G66" s="18" t="str">
        <f t="shared" si="3"/>
        <v/>
      </c>
      <c r="H66" s="18" t="str">
        <f t="shared" si="4"/>
        <v/>
      </c>
      <c r="I66" s="18" t="e">
        <f t="shared" si="5"/>
        <v>#VALUE!</v>
      </c>
      <c r="J66" s="18" t="e">
        <f t="shared" si="6"/>
        <v>#VALUE!</v>
      </c>
      <c r="K66" s="18" t="e">
        <f>VLOOKUP(E66,D9数据库!C:K,2,0)</f>
        <v>#N/A</v>
      </c>
      <c r="L66" s="18" t="e">
        <f>VLOOKUP(E66,D9数据库!C:K,3,0)</f>
        <v>#N/A</v>
      </c>
      <c r="M66" s="19" t="e">
        <f t="shared" si="7"/>
        <v>#VALUE!</v>
      </c>
      <c r="N66" s="18" t="e">
        <f>VLOOKUP(E66,D9数据库!C:K,4,0)</f>
        <v>#N/A</v>
      </c>
      <c r="O66" s="18" t="e">
        <f>VLOOKUP(E66,D9数据库!C:K,5,0)</f>
        <v>#N/A</v>
      </c>
      <c r="P66" s="18"/>
      <c r="Q66" s="18" t="e">
        <f>VLOOKUP(E66,D9数据库!C:K,6,0)</f>
        <v>#N/A</v>
      </c>
      <c r="R66" s="18" t="e">
        <f>VLOOKUP(E66,D9数据库!C:K,7,0)</f>
        <v>#N/A</v>
      </c>
      <c r="S66" s="19">
        <f t="shared" si="8"/>
        <v>0</v>
      </c>
      <c r="T66" s="18" t="e">
        <f>VLOOKUP(E66,D9数据库!C:K,8,0)</f>
        <v>#N/A</v>
      </c>
      <c r="U66" s="18" t="e">
        <f>VLOOKUP(E66,D9数据库!C:K,9,0)</f>
        <v>#N/A</v>
      </c>
      <c r="V66" s="18"/>
    </row>
    <row r="67" spans="1:22" x14ac:dyDescent="0.25">
      <c r="A67" s="22"/>
      <c r="B67" s="3"/>
      <c r="C67" s="3"/>
      <c r="D67" s="3"/>
      <c r="E67" s="18" t="str">
        <f t="shared" si="9"/>
        <v/>
      </c>
      <c r="F67" s="18" t="e">
        <f t="shared" si="10"/>
        <v>#VALUE!</v>
      </c>
      <c r="G67" s="18" t="str">
        <f t="shared" ref="G67:G100" si="11">(TRIM(MID(SUBSTITUTE($B67,"-",REPT(" ",99)),COLUMN(C67)*99-98,99)))</f>
        <v/>
      </c>
      <c r="H67" s="18" t="str">
        <f t="shared" ref="H67:H100" si="12">(TRIM(MID(SUBSTITUTE($B67,"-",REPT(" ",99)),COLUMN(E67)*99-98,99)))</f>
        <v/>
      </c>
      <c r="I67" s="18" t="e">
        <f t="shared" ref="I67:I100" si="13">VALUE(TRIM(MID(SUBSTITUTE($H67,"x",REPT(" ",99)),COLUMN(A67)*99-98,99)))</f>
        <v>#VALUE!</v>
      </c>
      <c r="J67" s="18" t="e">
        <f t="shared" ref="J67:J100" si="14">VALUE(TRIM(MID(SUBSTITUTE($H67,"x",REPT(" ",99)),COLUMN(B67)*99-98,99)))</f>
        <v>#VALUE!</v>
      </c>
      <c r="K67" s="18" t="e">
        <f>VLOOKUP(E67,D9数据库!C:K,2,0)</f>
        <v>#N/A</v>
      </c>
      <c r="L67" s="18" t="e">
        <f>VLOOKUP(E67,D9数据库!C:K,3,0)</f>
        <v>#N/A</v>
      </c>
      <c r="M67" s="19" t="e">
        <f t="shared" ref="M67:M100" si="15">((F67+G67)/1000)*C67</f>
        <v>#VALUE!</v>
      </c>
      <c r="N67" s="18" t="e">
        <f>VLOOKUP(E67,D9数据库!C:K,4,0)</f>
        <v>#N/A</v>
      </c>
      <c r="O67" s="18" t="e">
        <f>VLOOKUP(E67,D9数据库!C:K,5,0)</f>
        <v>#N/A</v>
      </c>
      <c r="P67" s="18"/>
      <c r="Q67" s="18" t="e">
        <f>VLOOKUP(E67,D9数据库!C:K,6,0)</f>
        <v>#N/A</v>
      </c>
      <c r="R67" s="18" t="e">
        <f>VLOOKUP(E67,D9数据库!C:K,7,0)</f>
        <v>#N/A</v>
      </c>
      <c r="S67" s="19">
        <f t="shared" ref="S67:S100" si="16">IF(H67="",0,(I67/1000)*(J67/1000)*C67)</f>
        <v>0</v>
      </c>
      <c r="T67" s="18" t="e">
        <f>VLOOKUP(E67,D9数据库!C:K,8,0)</f>
        <v>#N/A</v>
      </c>
      <c r="U67" s="18" t="e">
        <f>VLOOKUP(E67,D9数据库!C:K,9,0)</f>
        <v>#N/A</v>
      </c>
      <c r="V67" s="18"/>
    </row>
    <row r="68" spans="1:22" x14ac:dyDescent="0.25">
      <c r="A68" s="22"/>
      <c r="B68" s="3"/>
      <c r="C68" s="3"/>
      <c r="D68" s="3"/>
      <c r="E68" s="18" t="str">
        <f t="shared" si="9"/>
        <v/>
      </c>
      <c r="F68" s="18" t="e">
        <f t="shared" si="10"/>
        <v>#VALUE!</v>
      </c>
      <c r="G68" s="18" t="str">
        <f t="shared" si="11"/>
        <v/>
      </c>
      <c r="H68" s="18" t="str">
        <f t="shared" si="12"/>
        <v/>
      </c>
      <c r="I68" s="18" t="e">
        <f t="shared" si="13"/>
        <v>#VALUE!</v>
      </c>
      <c r="J68" s="18" t="e">
        <f t="shared" si="14"/>
        <v>#VALUE!</v>
      </c>
      <c r="K68" s="18" t="e">
        <f>VLOOKUP(E68,D9数据库!C:K,2,0)</f>
        <v>#N/A</v>
      </c>
      <c r="L68" s="18" t="e">
        <f>VLOOKUP(E68,D9数据库!C:K,3,0)</f>
        <v>#N/A</v>
      </c>
      <c r="M68" s="19" t="e">
        <f t="shared" si="15"/>
        <v>#VALUE!</v>
      </c>
      <c r="N68" s="18" t="e">
        <f>VLOOKUP(E68,D9数据库!C:K,4,0)</f>
        <v>#N/A</v>
      </c>
      <c r="O68" s="18" t="e">
        <f>VLOOKUP(E68,D9数据库!C:K,5,0)</f>
        <v>#N/A</v>
      </c>
      <c r="P68" s="18"/>
      <c r="Q68" s="18" t="e">
        <f>VLOOKUP(E68,D9数据库!C:K,6,0)</f>
        <v>#N/A</v>
      </c>
      <c r="R68" s="18" t="e">
        <f>VLOOKUP(E68,D9数据库!C:K,7,0)</f>
        <v>#N/A</v>
      </c>
      <c r="S68" s="19">
        <f t="shared" si="16"/>
        <v>0</v>
      </c>
      <c r="T68" s="18" t="e">
        <f>VLOOKUP(E68,D9数据库!C:K,8,0)</f>
        <v>#N/A</v>
      </c>
      <c r="U68" s="18" t="e">
        <f>VLOOKUP(E68,D9数据库!C:K,9,0)</f>
        <v>#N/A</v>
      </c>
      <c r="V68" s="18"/>
    </row>
    <row r="69" spans="1:22" x14ac:dyDescent="0.25">
      <c r="A69" s="22"/>
      <c r="B69" s="3"/>
      <c r="C69" s="3"/>
      <c r="D69" s="3"/>
      <c r="E69" s="18" t="str">
        <f t="shared" si="9"/>
        <v/>
      </c>
      <c r="F69" s="18" t="e">
        <f t="shared" si="10"/>
        <v>#VALUE!</v>
      </c>
      <c r="G69" s="18" t="str">
        <f t="shared" si="11"/>
        <v/>
      </c>
      <c r="H69" s="18" t="str">
        <f t="shared" si="12"/>
        <v/>
      </c>
      <c r="I69" s="18" t="e">
        <f t="shared" si="13"/>
        <v>#VALUE!</v>
      </c>
      <c r="J69" s="18" t="e">
        <f t="shared" si="14"/>
        <v>#VALUE!</v>
      </c>
      <c r="K69" s="18" t="e">
        <f>VLOOKUP(E69,D9数据库!C:K,2,0)</f>
        <v>#N/A</v>
      </c>
      <c r="L69" s="18" t="e">
        <f>VLOOKUP(E69,D9数据库!C:K,3,0)</f>
        <v>#N/A</v>
      </c>
      <c r="M69" s="19" t="e">
        <f t="shared" si="15"/>
        <v>#VALUE!</v>
      </c>
      <c r="N69" s="18" t="e">
        <f>VLOOKUP(E69,D9数据库!C:K,4,0)</f>
        <v>#N/A</v>
      </c>
      <c r="O69" s="18" t="e">
        <f>VLOOKUP(E69,D9数据库!C:K,5,0)</f>
        <v>#N/A</v>
      </c>
      <c r="P69" s="18"/>
      <c r="Q69" s="18" t="e">
        <f>VLOOKUP(E69,D9数据库!C:K,6,0)</f>
        <v>#N/A</v>
      </c>
      <c r="R69" s="18" t="e">
        <f>VLOOKUP(E69,D9数据库!C:K,7,0)</f>
        <v>#N/A</v>
      </c>
      <c r="S69" s="19">
        <f t="shared" si="16"/>
        <v>0</v>
      </c>
      <c r="T69" s="18" t="e">
        <f>VLOOKUP(E69,D9数据库!C:K,8,0)</f>
        <v>#N/A</v>
      </c>
      <c r="U69" s="18" t="e">
        <f>VLOOKUP(E69,D9数据库!C:K,9,0)</f>
        <v>#N/A</v>
      </c>
      <c r="V69" s="18"/>
    </row>
    <row r="70" spans="1:22" x14ac:dyDescent="0.25">
      <c r="A70" s="22"/>
      <c r="B70" s="3"/>
      <c r="C70" s="3"/>
      <c r="D70" s="3"/>
      <c r="E70" s="18" t="str">
        <f t="shared" si="9"/>
        <v/>
      </c>
      <c r="F70" s="18" t="e">
        <f t="shared" si="10"/>
        <v>#VALUE!</v>
      </c>
      <c r="G70" s="18" t="str">
        <f t="shared" si="11"/>
        <v/>
      </c>
      <c r="H70" s="18" t="str">
        <f t="shared" si="12"/>
        <v/>
      </c>
      <c r="I70" s="18" t="e">
        <f t="shared" si="13"/>
        <v>#VALUE!</v>
      </c>
      <c r="J70" s="18" t="e">
        <f t="shared" si="14"/>
        <v>#VALUE!</v>
      </c>
      <c r="K70" s="18" t="e">
        <f>VLOOKUP(E70,D9数据库!C:K,2,0)</f>
        <v>#N/A</v>
      </c>
      <c r="L70" s="18" t="e">
        <f>VLOOKUP(E70,D9数据库!C:K,3,0)</f>
        <v>#N/A</v>
      </c>
      <c r="M70" s="19" t="e">
        <f t="shared" si="15"/>
        <v>#VALUE!</v>
      </c>
      <c r="N70" s="18" t="e">
        <f>VLOOKUP(E70,D9数据库!C:K,4,0)</f>
        <v>#N/A</v>
      </c>
      <c r="O70" s="18" t="e">
        <f>VLOOKUP(E70,D9数据库!C:K,5,0)</f>
        <v>#N/A</v>
      </c>
      <c r="P70" s="18"/>
      <c r="Q70" s="18" t="e">
        <f>VLOOKUP(E70,D9数据库!C:K,6,0)</f>
        <v>#N/A</v>
      </c>
      <c r="R70" s="18" t="e">
        <f>VLOOKUP(E70,D9数据库!C:K,7,0)</f>
        <v>#N/A</v>
      </c>
      <c r="S70" s="19">
        <f t="shared" si="16"/>
        <v>0</v>
      </c>
      <c r="T70" s="18" t="e">
        <f>VLOOKUP(E70,D9数据库!C:K,8,0)</f>
        <v>#N/A</v>
      </c>
      <c r="U70" s="18" t="e">
        <f>VLOOKUP(E70,D9数据库!C:K,9,0)</f>
        <v>#N/A</v>
      </c>
      <c r="V70" s="18"/>
    </row>
    <row r="71" spans="1:22" x14ac:dyDescent="0.25">
      <c r="A71" s="22"/>
      <c r="B71" s="3"/>
      <c r="C71" s="3"/>
      <c r="D71" s="3"/>
      <c r="E71" s="18" t="str">
        <f t="shared" ref="E71:E100" si="17">(TRIM(MID(SUBSTITUTE($B71,"-",REPT(" ",99)),COLUMN(B71)*99-98,99)))</f>
        <v/>
      </c>
      <c r="F71" s="18" t="e">
        <f t="shared" ref="F71:F100" si="18">VALUE(TRIM(MID(SUBSTITUTE($B71,"-",REPT(" ",99)),COLUMN(C71)*99-98,99)))</f>
        <v>#VALUE!</v>
      </c>
      <c r="G71" s="18" t="str">
        <f t="shared" si="11"/>
        <v/>
      </c>
      <c r="H71" s="18" t="str">
        <f t="shared" si="12"/>
        <v/>
      </c>
      <c r="I71" s="18" t="e">
        <f t="shared" si="13"/>
        <v>#VALUE!</v>
      </c>
      <c r="J71" s="18" t="e">
        <f t="shared" si="14"/>
        <v>#VALUE!</v>
      </c>
      <c r="K71" s="18" t="e">
        <f>VLOOKUP(E71,D9数据库!C:K,2,0)</f>
        <v>#N/A</v>
      </c>
      <c r="L71" s="18" t="e">
        <f>VLOOKUP(E71,D9数据库!C:K,3,0)</f>
        <v>#N/A</v>
      </c>
      <c r="M71" s="19" t="e">
        <f t="shared" si="15"/>
        <v>#VALUE!</v>
      </c>
      <c r="N71" s="18" t="e">
        <f>VLOOKUP(E71,D9数据库!C:K,4,0)</f>
        <v>#N/A</v>
      </c>
      <c r="O71" s="18" t="e">
        <f>VLOOKUP(E71,D9数据库!C:K,5,0)</f>
        <v>#N/A</v>
      </c>
      <c r="P71" s="18"/>
      <c r="Q71" s="18" t="e">
        <f>VLOOKUP(E71,D9数据库!C:K,6,0)</f>
        <v>#N/A</v>
      </c>
      <c r="R71" s="18" t="e">
        <f>VLOOKUP(E71,D9数据库!C:K,7,0)</f>
        <v>#N/A</v>
      </c>
      <c r="S71" s="19">
        <f t="shared" si="16"/>
        <v>0</v>
      </c>
      <c r="T71" s="18" t="e">
        <f>VLOOKUP(E71,D9数据库!C:K,8,0)</f>
        <v>#N/A</v>
      </c>
      <c r="U71" s="18" t="e">
        <f>VLOOKUP(E71,D9数据库!C:K,9,0)</f>
        <v>#N/A</v>
      </c>
      <c r="V71" s="18"/>
    </row>
    <row r="72" spans="1:22" x14ac:dyDescent="0.25">
      <c r="A72" s="22"/>
      <c r="B72" s="3"/>
      <c r="C72" s="3"/>
      <c r="D72" s="3"/>
      <c r="E72" s="18" t="str">
        <f t="shared" si="17"/>
        <v/>
      </c>
      <c r="F72" s="18" t="e">
        <f t="shared" si="18"/>
        <v>#VALUE!</v>
      </c>
      <c r="G72" s="18" t="str">
        <f t="shared" si="11"/>
        <v/>
      </c>
      <c r="H72" s="18" t="str">
        <f t="shared" si="12"/>
        <v/>
      </c>
      <c r="I72" s="18" t="e">
        <f t="shared" si="13"/>
        <v>#VALUE!</v>
      </c>
      <c r="J72" s="18" t="e">
        <f t="shared" si="14"/>
        <v>#VALUE!</v>
      </c>
      <c r="K72" s="18" t="e">
        <f>VLOOKUP(E72,D9数据库!C:K,2,0)</f>
        <v>#N/A</v>
      </c>
      <c r="L72" s="18" t="e">
        <f>VLOOKUP(E72,D9数据库!C:K,3,0)</f>
        <v>#N/A</v>
      </c>
      <c r="M72" s="19" t="e">
        <f t="shared" si="15"/>
        <v>#VALUE!</v>
      </c>
      <c r="N72" s="18" t="e">
        <f>VLOOKUP(E72,D9数据库!C:K,4,0)</f>
        <v>#N/A</v>
      </c>
      <c r="O72" s="18" t="e">
        <f>VLOOKUP(E72,D9数据库!C:K,5,0)</f>
        <v>#N/A</v>
      </c>
      <c r="P72" s="18"/>
      <c r="Q72" s="18" t="e">
        <f>VLOOKUP(E72,D9数据库!C:K,6,0)</f>
        <v>#N/A</v>
      </c>
      <c r="R72" s="18" t="e">
        <f>VLOOKUP(E72,D9数据库!C:K,7,0)</f>
        <v>#N/A</v>
      </c>
      <c r="S72" s="19">
        <f t="shared" si="16"/>
        <v>0</v>
      </c>
      <c r="T72" s="18" t="e">
        <f>VLOOKUP(E72,D9数据库!C:K,8,0)</f>
        <v>#N/A</v>
      </c>
      <c r="U72" s="18" t="e">
        <f>VLOOKUP(E72,D9数据库!C:K,9,0)</f>
        <v>#N/A</v>
      </c>
      <c r="V72" s="18"/>
    </row>
    <row r="73" spans="1:22" x14ac:dyDescent="0.25">
      <c r="A73" s="22"/>
      <c r="B73" s="3"/>
      <c r="C73" s="3"/>
      <c r="D73" s="3"/>
      <c r="E73" s="18" t="str">
        <f t="shared" si="17"/>
        <v/>
      </c>
      <c r="F73" s="18" t="e">
        <f t="shared" si="18"/>
        <v>#VALUE!</v>
      </c>
      <c r="G73" s="18" t="str">
        <f t="shared" si="11"/>
        <v/>
      </c>
      <c r="H73" s="18" t="str">
        <f t="shared" si="12"/>
        <v/>
      </c>
      <c r="I73" s="18" t="e">
        <f t="shared" si="13"/>
        <v>#VALUE!</v>
      </c>
      <c r="J73" s="18" t="e">
        <f t="shared" si="14"/>
        <v>#VALUE!</v>
      </c>
      <c r="K73" s="18" t="e">
        <f>VLOOKUP(E73,D9数据库!C:K,2,0)</f>
        <v>#N/A</v>
      </c>
      <c r="L73" s="18" t="e">
        <f>VLOOKUP(E73,D9数据库!C:K,3,0)</f>
        <v>#N/A</v>
      </c>
      <c r="M73" s="19" t="e">
        <f t="shared" si="15"/>
        <v>#VALUE!</v>
      </c>
      <c r="N73" s="18" t="e">
        <f>VLOOKUP(E73,D9数据库!C:K,4,0)</f>
        <v>#N/A</v>
      </c>
      <c r="O73" s="18" t="e">
        <f>VLOOKUP(E73,D9数据库!C:K,5,0)</f>
        <v>#N/A</v>
      </c>
      <c r="P73" s="18"/>
      <c r="Q73" s="18" t="e">
        <f>VLOOKUP(E73,D9数据库!C:K,6,0)</f>
        <v>#N/A</v>
      </c>
      <c r="R73" s="18" t="e">
        <f>VLOOKUP(E73,D9数据库!C:K,7,0)</f>
        <v>#N/A</v>
      </c>
      <c r="S73" s="19">
        <f t="shared" si="16"/>
        <v>0</v>
      </c>
      <c r="T73" s="18" t="e">
        <f>VLOOKUP(E73,D9数据库!C:K,8,0)</f>
        <v>#N/A</v>
      </c>
      <c r="U73" s="18" t="e">
        <f>VLOOKUP(E73,D9数据库!C:K,9,0)</f>
        <v>#N/A</v>
      </c>
      <c r="V73" s="18"/>
    </row>
    <row r="74" spans="1:22" x14ac:dyDescent="0.25">
      <c r="A74" s="22"/>
      <c r="B74" s="3"/>
      <c r="C74" s="3"/>
      <c r="D74" s="3"/>
      <c r="E74" s="18" t="str">
        <f t="shared" si="17"/>
        <v/>
      </c>
      <c r="F74" s="18" t="e">
        <f t="shared" si="18"/>
        <v>#VALUE!</v>
      </c>
      <c r="G74" s="18" t="str">
        <f t="shared" si="11"/>
        <v/>
      </c>
      <c r="H74" s="18" t="str">
        <f t="shared" si="12"/>
        <v/>
      </c>
      <c r="I74" s="18" t="e">
        <f t="shared" si="13"/>
        <v>#VALUE!</v>
      </c>
      <c r="J74" s="18" t="e">
        <f t="shared" si="14"/>
        <v>#VALUE!</v>
      </c>
      <c r="K74" s="18" t="e">
        <f>VLOOKUP(E74,D9数据库!C:K,2,0)</f>
        <v>#N/A</v>
      </c>
      <c r="L74" s="18" t="e">
        <f>VLOOKUP(E74,D9数据库!C:K,3,0)</f>
        <v>#N/A</v>
      </c>
      <c r="M74" s="19" t="e">
        <f t="shared" si="15"/>
        <v>#VALUE!</v>
      </c>
      <c r="N74" s="18" t="e">
        <f>VLOOKUP(E74,D9数据库!C:K,4,0)</f>
        <v>#N/A</v>
      </c>
      <c r="O74" s="18" t="e">
        <f>VLOOKUP(E74,D9数据库!C:K,5,0)</f>
        <v>#N/A</v>
      </c>
      <c r="P74" s="18"/>
      <c r="Q74" s="18" t="e">
        <f>VLOOKUP(E74,D9数据库!C:K,6,0)</f>
        <v>#N/A</v>
      </c>
      <c r="R74" s="18" t="e">
        <f>VLOOKUP(E74,D9数据库!C:K,7,0)</f>
        <v>#N/A</v>
      </c>
      <c r="S74" s="19">
        <f t="shared" si="16"/>
        <v>0</v>
      </c>
      <c r="T74" s="18" t="e">
        <f>VLOOKUP(E74,D9数据库!C:K,8,0)</f>
        <v>#N/A</v>
      </c>
      <c r="U74" s="18" t="e">
        <f>VLOOKUP(E74,D9数据库!C:K,9,0)</f>
        <v>#N/A</v>
      </c>
      <c r="V74" s="18"/>
    </row>
    <row r="75" spans="1:22" x14ac:dyDescent="0.25">
      <c r="A75" s="22"/>
      <c r="B75" s="3"/>
      <c r="C75" s="3"/>
      <c r="D75" s="3"/>
      <c r="E75" s="18" t="str">
        <f t="shared" si="17"/>
        <v/>
      </c>
      <c r="F75" s="18" t="e">
        <f t="shared" si="18"/>
        <v>#VALUE!</v>
      </c>
      <c r="G75" s="18" t="str">
        <f t="shared" si="11"/>
        <v/>
      </c>
      <c r="H75" s="18" t="str">
        <f t="shared" si="12"/>
        <v/>
      </c>
      <c r="I75" s="18" t="e">
        <f t="shared" si="13"/>
        <v>#VALUE!</v>
      </c>
      <c r="J75" s="18" t="e">
        <f t="shared" si="14"/>
        <v>#VALUE!</v>
      </c>
      <c r="K75" s="18" t="e">
        <f>VLOOKUP(E75,D9数据库!C:K,2,0)</f>
        <v>#N/A</v>
      </c>
      <c r="L75" s="18" t="e">
        <f>VLOOKUP(E75,D9数据库!C:K,3,0)</f>
        <v>#N/A</v>
      </c>
      <c r="M75" s="19" t="e">
        <f t="shared" si="15"/>
        <v>#VALUE!</v>
      </c>
      <c r="N75" s="18" t="e">
        <f>VLOOKUP(E75,D9数据库!C:K,4,0)</f>
        <v>#N/A</v>
      </c>
      <c r="O75" s="18" t="e">
        <f>VLOOKUP(E75,D9数据库!C:K,5,0)</f>
        <v>#N/A</v>
      </c>
      <c r="P75" s="18"/>
      <c r="Q75" s="18" t="e">
        <f>VLOOKUP(E75,D9数据库!C:K,6,0)</f>
        <v>#N/A</v>
      </c>
      <c r="R75" s="18" t="e">
        <f>VLOOKUP(E75,D9数据库!C:K,7,0)</f>
        <v>#N/A</v>
      </c>
      <c r="S75" s="19">
        <f t="shared" si="16"/>
        <v>0</v>
      </c>
      <c r="T75" s="18" t="e">
        <f>VLOOKUP(E75,D9数据库!C:K,8,0)</f>
        <v>#N/A</v>
      </c>
      <c r="U75" s="18" t="e">
        <f>VLOOKUP(E75,D9数据库!C:K,9,0)</f>
        <v>#N/A</v>
      </c>
      <c r="V75" s="18"/>
    </row>
    <row r="76" spans="1:22" x14ac:dyDescent="0.25">
      <c r="A76" s="22"/>
      <c r="B76" s="3"/>
      <c r="C76" s="3"/>
      <c r="D76" s="3"/>
      <c r="E76" s="18" t="str">
        <f t="shared" si="17"/>
        <v/>
      </c>
      <c r="F76" s="18" t="e">
        <f t="shared" si="18"/>
        <v>#VALUE!</v>
      </c>
      <c r="G76" s="18" t="str">
        <f t="shared" si="11"/>
        <v/>
      </c>
      <c r="H76" s="18" t="str">
        <f t="shared" si="12"/>
        <v/>
      </c>
      <c r="I76" s="18" t="e">
        <f t="shared" si="13"/>
        <v>#VALUE!</v>
      </c>
      <c r="J76" s="18" t="e">
        <f t="shared" si="14"/>
        <v>#VALUE!</v>
      </c>
      <c r="K76" s="18" t="e">
        <f>VLOOKUP(E76,D9数据库!C:K,2,0)</f>
        <v>#N/A</v>
      </c>
      <c r="L76" s="18" t="e">
        <f>VLOOKUP(E76,D9数据库!C:K,3,0)</f>
        <v>#N/A</v>
      </c>
      <c r="M76" s="19" t="e">
        <f t="shared" si="15"/>
        <v>#VALUE!</v>
      </c>
      <c r="N76" s="18" t="e">
        <f>VLOOKUP(E76,D9数据库!C:K,4,0)</f>
        <v>#N/A</v>
      </c>
      <c r="O76" s="18" t="e">
        <f>VLOOKUP(E76,D9数据库!C:K,5,0)</f>
        <v>#N/A</v>
      </c>
      <c r="P76" s="18"/>
      <c r="Q76" s="18" t="e">
        <f>VLOOKUP(E76,D9数据库!C:K,6,0)</f>
        <v>#N/A</v>
      </c>
      <c r="R76" s="18" t="e">
        <f>VLOOKUP(E76,D9数据库!C:K,7,0)</f>
        <v>#N/A</v>
      </c>
      <c r="S76" s="19">
        <f t="shared" si="16"/>
        <v>0</v>
      </c>
      <c r="T76" s="18" t="e">
        <f>VLOOKUP(E76,D9数据库!C:K,8,0)</f>
        <v>#N/A</v>
      </c>
      <c r="U76" s="18" t="e">
        <f>VLOOKUP(E76,D9数据库!C:K,9,0)</f>
        <v>#N/A</v>
      </c>
      <c r="V76" s="18"/>
    </row>
    <row r="77" spans="1:22" x14ac:dyDescent="0.25">
      <c r="A77" s="22"/>
      <c r="B77" s="3"/>
      <c r="C77" s="3"/>
      <c r="D77" s="3"/>
      <c r="E77" s="18" t="str">
        <f t="shared" si="17"/>
        <v/>
      </c>
      <c r="F77" s="18" t="e">
        <f t="shared" si="18"/>
        <v>#VALUE!</v>
      </c>
      <c r="G77" s="18" t="str">
        <f t="shared" si="11"/>
        <v/>
      </c>
      <c r="H77" s="18" t="str">
        <f t="shared" si="12"/>
        <v/>
      </c>
      <c r="I77" s="18" t="e">
        <f t="shared" si="13"/>
        <v>#VALUE!</v>
      </c>
      <c r="J77" s="18" t="e">
        <f t="shared" si="14"/>
        <v>#VALUE!</v>
      </c>
      <c r="K77" s="18" t="e">
        <f>VLOOKUP(E77,D9数据库!C:K,2,0)</f>
        <v>#N/A</v>
      </c>
      <c r="L77" s="18" t="e">
        <f>VLOOKUP(E77,D9数据库!C:K,3,0)</f>
        <v>#N/A</v>
      </c>
      <c r="M77" s="19" t="e">
        <f t="shared" si="15"/>
        <v>#VALUE!</v>
      </c>
      <c r="N77" s="18" t="e">
        <f>VLOOKUP(E77,D9数据库!C:K,4,0)</f>
        <v>#N/A</v>
      </c>
      <c r="O77" s="18" t="e">
        <f>VLOOKUP(E77,D9数据库!C:K,5,0)</f>
        <v>#N/A</v>
      </c>
      <c r="P77" s="18"/>
      <c r="Q77" s="18" t="e">
        <f>VLOOKUP(E77,D9数据库!C:K,6,0)</f>
        <v>#N/A</v>
      </c>
      <c r="R77" s="18" t="e">
        <f>VLOOKUP(E77,D9数据库!C:K,7,0)</f>
        <v>#N/A</v>
      </c>
      <c r="S77" s="19">
        <f t="shared" si="16"/>
        <v>0</v>
      </c>
      <c r="T77" s="18" t="e">
        <f>VLOOKUP(E77,D9数据库!C:K,8,0)</f>
        <v>#N/A</v>
      </c>
      <c r="U77" s="18" t="e">
        <f>VLOOKUP(E77,D9数据库!C:K,9,0)</f>
        <v>#N/A</v>
      </c>
      <c r="V77" s="18"/>
    </row>
    <row r="78" spans="1:22" x14ac:dyDescent="0.25">
      <c r="A78" s="22"/>
      <c r="B78" s="3"/>
      <c r="C78" s="3"/>
      <c r="D78" s="3"/>
      <c r="E78" s="18" t="str">
        <f t="shared" si="17"/>
        <v/>
      </c>
      <c r="F78" s="18" t="e">
        <f t="shared" si="18"/>
        <v>#VALUE!</v>
      </c>
      <c r="G78" s="18" t="str">
        <f t="shared" si="11"/>
        <v/>
      </c>
      <c r="H78" s="18" t="str">
        <f t="shared" si="12"/>
        <v/>
      </c>
      <c r="I78" s="18" t="e">
        <f t="shared" si="13"/>
        <v>#VALUE!</v>
      </c>
      <c r="J78" s="18" t="e">
        <f t="shared" si="14"/>
        <v>#VALUE!</v>
      </c>
      <c r="K78" s="18" t="e">
        <f>VLOOKUP(E78,D9数据库!C:K,2,0)</f>
        <v>#N/A</v>
      </c>
      <c r="L78" s="18" t="e">
        <f>VLOOKUP(E78,D9数据库!C:K,3,0)</f>
        <v>#N/A</v>
      </c>
      <c r="M78" s="19" t="e">
        <f t="shared" si="15"/>
        <v>#VALUE!</v>
      </c>
      <c r="N78" s="18" t="e">
        <f>VLOOKUP(E78,D9数据库!C:K,4,0)</f>
        <v>#N/A</v>
      </c>
      <c r="O78" s="18" t="e">
        <f>VLOOKUP(E78,D9数据库!C:K,5,0)</f>
        <v>#N/A</v>
      </c>
      <c r="P78" s="18"/>
      <c r="Q78" s="18" t="e">
        <f>VLOOKUP(E78,D9数据库!C:K,6,0)</f>
        <v>#N/A</v>
      </c>
      <c r="R78" s="18" t="e">
        <f>VLOOKUP(E78,D9数据库!C:K,7,0)</f>
        <v>#N/A</v>
      </c>
      <c r="S78" s="19">
        <f t="shared" si="16"/>
        <v>0</v>
      </c>
      <c r="T78" s="18" t="e">
        <f>VLOOKUP(E78,D9数据库!C:K,8,0)</f>
        <v>#N/A</v>
      </c>
      <c r="U78" s="18" t="e">
        <f>VLOOKUP(E78,D9数据库!C:K,9,0)</f>
        <v>#N/A</v>
      </c>
      <c r="V78" s="18"/>
    </row>
    <row r="79" spans="1:22" x14ac:dyDescent="0.25">
      <c r="A79" s="22"/>
      <c r="B79" s="3"/>
      <c r="C79" s="3"/>
      <c r="D79" s="3"/>
      <c r="E79" s="18" t="str">
        <f t="shared" si="17"/>
        <v/>
      </c>
      <c r="F79" s="18" t="e">
        <f t="shared" si="18"/>
        <v>#VALUE!</v>
      </c>
      <c r="G79" s="18" t="str">
        <f t="shared" si="11"/>
        <v/>
      </c>
      <c r="H79" s="18" t="str">
        <f t="shared" si="12"/>
        <v/>
      </c>
      <c r="I79" s="18" t="e">
        <f t="shared" si="13"/>
        <v>#VALUE!</v>
      </c>
      <c r="J79" s="18" t="e">
        <f t="shared" si="14"/>
        <v>#VALUE!</v>
      </c>
      <c r="K79" s="18" t="e">
        <f>VLOOKUP(E79,D9数据库!C:K,2,0)</f>
        <v>#N/A</v>
      </c>
      <c r="L79" s="18" t="e">
        <f>VLOOKUP(E79,D9数据库!C:K,3,0)</f>
        <v>#N/A</v>
      </c>
      <c r="M79" s="19" t="e">
        <f t="shared" si="15"/>
        <v>#VALUE!</v>
      </c>
      <c r="N79" s="18" t="e">
        <f>VLOOKUP(E79,D9数据库!C:K,4,0)</f>
        <v>#N/A</v>
      </c>
      <c r="O79" s="18" t="e">
        <f>VLOOKUP(E79,D9数据库!C:K,5,0)</f>
        <v>#N/A</v>
      </c>
      <c r="P79" s="18"/>
      <c r="Q79" s="18" t="e">
        <f>VLOOKUP(E79,D9数据库!C:K,6,0)</f>
        <v>#N/A</v>
      </c>
      <c r="R79" s="18" t="e">
        <f>VLOOKUP(E79,D9数据库!C:K,7,0)</f>
        <v>#N/A</v>
      </c>
      <c r="S79" s="19">
        <f t="shared" si="16"/>
        <v>0</v>
      </c>
      <c r="T79" s="18" t="e">
        <f>VLOOKUP(E79,D9数据库!C:K,8,0)</f>
        <v>#N/A</v>
      </c>
      <c r="U79" s="18" t="e">
        <f>VLOOKUP(E79,D9数据库!C:K,9,0)</f>
        <v>#N/A</v>
      </c>
      <c r="V79" s="18"/>
    </row>
    <row r="80" spans="1:22" x14ac:dyDescent="0.25">
      <c r="A80" s="22"/>
      <c r="B80" s="3"/>
      <c r="C80" s="3"/>
      <c r="D80" s="3"/>
      <c r="E80" s="18" t="str">
        <f t="shared" si="17"/>
        <v/>
      </c>
      <c r="F80" s="18" t="e">
        <f t="shared" si="18"/>
        <v>#VALUE!</v>
      </c>
      <c r="G80" s="18" t="str">
        <f t="shared" si="11"/>
        <v/>
      </c>
      <c r="H80" s="18" t="str">
        <f t="shared" si="12"/>
        <v/>
      </c>
      <c r="I80" s="18" t="e">
        <f t="shared" si="13"/>
        <v>#VALUE!</v>
      </c>
      <c r="J80" s="18" t="e">
        <f t="shared" si="14"/>
        <v>#VALUE!</v>
      </c>
      <c r="K80" s="18" t="e">
        <f>VLOOKUP(E80,D9数据库!C:K,2,0)</f>
        <v>#N/A</v>
      </c>
      <c r="L80" s="18" t="e">
        <f>VLOOKUP(E80,D9数据库!C:K,3,0)</f>
        <v>#N/A</v>
      </c>
      <c r="M80" s="19" t="e">
        <f t="shared" si="15"/>
        <v>#VALUE!</v>
      </c>
      <c r="N80" s="18" t="e">
        <f>VLOOKUP(E80,D9数据库!C:K,4,0)</f>
        <v>#N/A</v>
      </c>
      <c r="O80" s="18" t="e">
        <f>VLOOKUP(E80,D9数据库!C:K,5,0)</f>
        <v>#N/A</v>
      </c>
      <c r="P80" s="18"/>
      <c r="Q80" s="18" t="e">
        <f>VLOOKUP(E80,D9数据库!C:K,6,0)</f>
        <v>#N/A</v>
      </c>
      <c r="R80" s="18" t="e">
        <f>VLOOKUP(E80,D9数据库!C:K,7,0)</f>
        <v>#N/A</v>
      </c>
      <c r="S80" s="19">
        <f t="shared" si="16"/>
        <v>0</v>
      </c>
      <c r="T80" s="18" t="e">
        <f>VLOOKUP(E80,D9数据库!C:K,8,0)</f>
        <v>#N/A</v>
      </c>
      <c r="U80" s="18" t="e">
        <f>VLOOKUP(E80,D9数据库!C:K,9,0)</f>
        <v>#N/A</v>
      </c>
      <c r="V80" s="18"/>
    </row>
    <row r="81" spans="1:22" x14ac:dyDescent="0.25">
      <c r="A81" s="22"/>
      <c r="B81" s="3"/>
      <c r="C81" s="3"/>
      <c r="D81" s="3"/>
      <c r="E81" s="18" t="str">
        <f t="shared" si="17"/>
        <v/>
      </c>
      <c r="F81" s="18" t="e">
        <f t="shared" si="18"/>
        <v>#VALUE!</v>
      </c>
      <c r="G81" s="18" t="str">
        <f t="shared" si="11"/>
        <v/>
      </c>
      <c r="H81" s="18" t="str">
        <f t="shared" si="12"/>
        <v/>
      </c>
      <c r="I81" s="18" t="e">
        <f t="shared" si="13"/>
        <v>#VALUE!</v>
      </c>
      <c r="J81" s="18" t="e">
        <f t="shared" si="14"/>
        <v>#VALUE!</v>
      </c>
      <c r="K81" s="18" t="e">
        <f>VLOOKUP(E81,D9数据库!C:K,2,0)</f>
        <v>#N/A</v>
      </c>
      <c r="L81" s="18" t="e">
        <f>VLOOKUP(E81,D9数据库!C:K,3,0)</f>
        <v>#N/A</v>
      </c>
      <c r="M81" s="19" t="e">
        <f t="shared" si="15"/>
        <v>#VALUE!</v>
      </c>
      <c r="N81" s="18" t="e">
        <f>VLOOKUP(E81,D9数据库!C:K,4,0)</f>
        <v>#N/A</v>
      </c>
      <c r="O81" s="18" t="e">
        <f>VLOOKUP(E81,D9数据库!C:K,5,0)</f>
        <v>#N/A</v>
      </c>
      <c r="P81" s="18"/>
      <c r="Q81" s="18" t="e">
        <f>VLOOKUP(E81,D9数据库!C:K,6,0)</f>
        <v>#N/A</v>
      </c>
      <c r="R81" s="18" t="e">
        <f>VLOOKUP(E81,D9数据库!C:K,7,0)</f>
        <v>#N/A</v>
      </c>
      <c r="S81" s="19">
        <f t="shared" si="16"/>
        <v>0</v>
      </c>
      <c r="T81" s="18" t="e">
        <f>VLOOKUP(E81,D9数据库!C:K,8,0)</f>
        <v>#N/A</v>
      </c>
      <c r="U81" s="18" t="e">
        <f>VLOOKUP(E81,D9数据库!C:K,9,0)</f>
        <v>#N/A</v>
      </c>
      <c r="V81" s="18"/>
    </row>
    <row r="82" spans="1:22" x14ac:dyDescent="0.25">
      <c r="A82" s="22"/>
      <c r="B82" s="3"/>
      <c r="C82" s="3"/>
      <c r="D82" s="3"/>
      <c r="E82" s="18" t="str">
        <f t="shared" si="17"/>
        <v/>
      </c>
      <c r="F82" s="18" t="e">
        <f t="shared" si="18"/>
        <v>#VALUE!</v>
      </c>
      <c r="G82" s="18" t="str">
        <f t="shared" si="11"/>
        <v/>
      </c>
      <c r="H82" s="18" t="str">
        <f t="shared" si="12"/>
        <v/>
      </c>
      <c r="I82" s="18" t="e">
        <f t="shared" si="13"/>
        <v>#VALUE!</v>
      </c>
      <c r="J82" s="18" t="e">
        <f t="shared" si="14"/>
        <v>#VALUE!</v>
      </c>
      <c r="K82" s="18" t="e">
        <f>VLOOKUP(E82,D9数据库!C:K,2,0)</f>
        <v>#N/A</v>
      </c>
      <c r="L82" s="18" t="e">
        <f>VLOOKUP(E82,D9数据库!C:K,3,0)</f>
        <v>#N/A</v>
      </c>
      <c r="M82" s="19" t="e">
        <f t="shared" si="15"/>
        <v>#VALUE!</v>
      </c>
      <c r="N82" s="18" t="e">
        <f>VLOOKUP(E82,D9数据库!C:K,4,0)</f>
        <v>#N/A</v>
      </c>
      <c r="O82" s="18" t="e">
        <f>VLOOKUP(E82,D9数据库!C:K,5,0)</f>
        <v>#N/A</v>
      </c>
      <c r="P82" s="18"/>
      <c r="Q82" s="18" t="e">
        <f>VLOOKUP(E82,D9数据库!C:K,6,0)</f>
        <v>#N/A</v>
      </c>
      <c r="R82" s="18" t="e">
        <f>VLOOKUP(E82,D9数据库!C:K,7,0)</f>
        <v>#N/A</v>
      </c>
      <c r="S82" s="19">
        <f t="shared" si="16"/>
        <v>0</v>
      </c>
      <c r="T82" s="18" t="e">
        <f>VLOOKUP(E82,D9数据库!C:K,8,0)</f>
        <v>#N/A</v>
      </c>
      <c r="U82" s="18" t="e">
        <f>VLOOKUP(E82,D9数据库!C:K,9,0)</f>
        <v>#N/A</v>
      </c>
      <c r="V82" s="18"/>
    </row>
    <row r="83" spans="1:22" x14ac:dyDescent="0.25">
      <c r="A83" s="22"/>
      <c r="B83" s="3"/>
      <c r="C83" s="3"/>
      <c r="D83" s="3"/>
      <c r="E83" s="18" t="str">
        <f t="shared" si="17"/>
        <v/>
      </c>
      <c r="F83" s="18" t="e">
        <f t="shared" si="18"/>
        <v>#VALUE!</v>
      </c>
      <c r="G83" s="18" t="str">
        <f t="shared" si="11"/>
        <v/>
      </c>
      <c r="H83" s="18" t="str">
        <f t="shared" si="12"/>
        <v/>
      </c>
      <c r="I83" s="18" t="e">
        <f t="shared" si="13"/>
        <v>#VALUE!</v>
      </c>
      <c r="J83" s="18" t="e">
        <f t="shared" si="14"/>
        <v>#VALUE!</v>
      </c>
      <c r="K83" s="18" t="e">
        <f>VLOOKUP(E83,D9数据库!C:K,2,0)</f>
        <v>#N/A</v>
      </c>
      <c r="L83" s="18" t="e">
        <f>VLOOKUP(E83,D9数据库!C:K,3,0)</f>
        <v>#N/A</v>
      </c>
      <c r="M83" s="19" t="e">
        <f t="shared" si="15"/>
        <v>#VALUE!</v>
      </c>
      <c r="N83" s="18" t="e">
        <f>VLOOKUP(E83,D9数据库!C:K,4,0)</f>
        <v>#N/A</v>
      </c>
      <c r="O83" s="18" t="e">
        <f>VLOOKUP(E83,D9数据库!C:K,5,0)</f>
        <v>#N/A</v>
      </c>
      <c r="P83" s="18"/>
      <c r="Q83" s="18" t="e">
        <f>VLOOKUP(E83,D9数据库!C:K,6,0)</f>
        <v>#N/A</v>
      </c>
      <c r="R83" s="18" t="e">
        <f>VLOOKUP(E83,D9数据库!C:K,7,0)</f>
        <v>#N/A</v>
      </c>
      <c r="S83" s="19">
        <f t="shared" si="16"/>
        <v>0</v>
      </c>
      <c r="T83" s="18" t="e">
        <f>VLOOKUP(E83,D9数据库!C:K,8,0)</f>
        <v>#N/A</v>
      </c>
      <c r="U83" s="18" t="e">
        <f>VLOOKUP(E83,D9数据库!C:K,9,0)</f>
        <v>#N/A</v>
      </c>
      <c r="V83" s="18"/>
    </row>
    <row r="84" spans="1:22" x14ac:dyDescent="0.25">
      <c r="A84" s="22"/>
      <c r="B84" s="3"/>
      <c r="C84" s="3"/>
      <c r="D84" s="3"/>
      <c r="E84" s="18" t="str">
        <f t="shared" si="17"/>
        <v/>
      </c>
      <c r="F84" s="18" t="e">
        <f t="shared" si="18"/>
        <v>#VALUE!</v>
      </c>
      <c r="G84" s="18" t="str">
        <f t="shared" si="11"/>
        <v/>
      </c>
      <c r="H84" s="18" t="str">
        <f t="shared" si="12"/>
        <v/>
      </c>
      <c r="I84" s="18" t="e">
        <f t="shared" si="13"/>
        <v>#VALUE!</v>
      </c>
      <c r="J84" s="18" t="e">
        <f t="shared" si="14"/>
        <v>#VALUE!</v>
      </c>
      <c r="K84" s="18" t="e">
        <f>VLOOKUP(E84,D9数据库!C:K,2,0)</f>
        <v>#N/A</v>
      </c>
      <c r="L84" s="18" t="e">
        <f>VLOOKUP(E84,D9数据库!C:K,3,0)</f>
        <v>#N/A</v>
      </c>
      <c r="M84" s="19" t="e">
        <f t="shared" si="15"/>
        <v>#VALUE!</v>
      </c>
      <c r="N84" s="18" t="e">
        <f>VLOOKUP(E84,D9数据库!C:K,4,0)</f>
        <v>#N/A</v>
      </c>
      <c r="O84" s="18" t="e">
        <f>VLOOKUP(E84,D9数据库!C:K,5,0)</f>
        <v>#N/A</v>
      </c>
      <c r="P84" s="18"/>
      <c r="Q84" s="18" t="e">
        <f>VLOOKUP(E84,D9数据库!C:K,6,0)</f>
        <v>#N/A</v>
      </c>
      <c r="R84" s="18" t="e">
        <f>VLOOKUP(E84,D9数据库!C:K,7,0)</f>
        <v>#N/A</v>
      </c>
      <c r="S84" s="19">
        <f t="shared" si="16"/>
        <v>0</v>
      </c>
      <c r="T84" s="18" t="e">
        <f>VLOOKUP(E84,D9数据库!C:K,8,0)</f>
        <v>#N/A</v>
      </c>
      <c r="U84" s="18" t="e">
        <f>VLOOKUP(E84,D9数据库!C:K,9,0)</f>
        <v>#N/A</v>
      </c>
      <c r="V84" s="18"/>
    </row>
    <row r="85" spans="1:22" x14ac:dyDescent="0.25">
      <c r="A85" s="22"/>
      <c r="B85" s="3"/>
      <c r="C85" s="3"/>
      <c r="D85" s="3"/>
      <c r="E85" s="18" t="str">
        <f t="shared" si="17"/>
        <v/>
      </c>
      <c r="F85" s="18" t="e">
        <f t="shared" si="18"/>
        <v>#VALUE!</v>
      </c>
      <c r="G85" s="18" t="str">
        <f t="shared" si="11"/>
        <v/>
      </c>
      <c r="H85" s="18" t="str">
        <f t="shared" si="12"/>
        <v/>
      </c>
      <c r="I85" s="18" t="e">
        <f t="shared" si="13"/>
        <v>#VALUE!</v>
      </c>
      <c r="J85" s="18" t="e">
        <f t="shared" si="14"/>
        <v>#VALUE!</v>
      </c>
      <c r="K85" s="18" t="e">
        <f>VLOOKUP(E85,D9数据库!C:K,2,0)</f>
        <v>#N/A</v>
      </c>
      <c r="L85" s="18" t="e">
        <f>VLOOKUP(E85,D9数据库!C:K,3,0)</f>
        <v>#N/A</v>
      </c>
      <c r="M85" s="19" t="e">
        <f t="shared" si="15"/>
        <v>#VALUE!</v>
      </c>
      <c r="N85" s="18" t="e">
        <f>VLOOKUP(E85,D9数据库!C:K,4,0)</f>
        <v>#N/A</v>
      </c>
      <c r="O85" s="18" t="e">
        <f>VLOOKUP(E85,D9数据库!C:K,5,0)</f>
        <v>#N/A</v>
      </c>
      <c r="P85" s="18"/>
      <c r="Q85" s="18" t="e">
        <f>VLOOKUP(E85,D9数据库!C:K,6,0)</f>
        <v>#N/A</v>
      </c>
      <c r="R85" s="18" t="e">
        <f>VLOOKUP(E85,D9数据库!C:K,7,0)</f>
        <v>#N/A</v>
      </c>
      <c r="S85" s="19">
        <f t="shared" si="16"/>
        <v>0</v>
      </c>
      <c r="T85" s="18" t="e">
        <f>VLOOKUP(E85,D9数据库!C:K,8,0)</f>
        <v>#N/A</v>
      </c>
      <c r="U85" s="18" t="e">
        <f>VLOOKUP(E85,D9数据库!C:K,9,0)</f>
        <v>#N/A</v>
      </c>
      <c r="V85" s="18"/>
    </row>
    <row r="86" spans="1:22" x14ac:dyDescent="0.25">
      <c r="A86" s="22"/>
      <c r="B86" s="3"/>
      <c r="C86" s="3"/>
      <c r="D86" s="3"/>
      <c r="E86" s="18" t="str">
        <f t="shared" si="17"/>
        <v/>
      </c>
      <c r="F86" s="18" t="e">
        <f t="shared" si="18"/>
        <v>#VALUE!</v>
      </c>
      <c r="G86" s="18" t="str">
        <f t="shared" si="11"/>
        <v/>
      </c>
      <c r="H86" s="18" t="str">
        <f t="shared" si="12"/>
        <v/>
      </c>
      <c r="I86" s="18" t="e">
        <f t="shared" si="13"/>
        <v>#VALUE!</v>
      </c>
      <c r="J86" s="18" t="e">
        <f t="shared" si="14"/>
        <v>#VALUE!</v>
      </c>
      <c r="K86" s="18" t="e">
        <f>VLOOKUP(E86,D9数据库!C:K,2,0)</f>
        <v>#N/A</v>
      </c>
      <c r="L86" s="18" t="e">
        <f>VLOOKUP(E86,D9数据库!C:K,3,0)</f>
        <v>#N/A</v>
      </c>
      <c r="M86" s="19" t="e">
        <f t="shared" si="15"/>
        <v>#VALUE!</v>
      </c>
      <c r="N86" s="18" t="e">
        <f>VLOOKUP(E86,D9数据库!C:K,4,0)</f>
        <v>#N/A</v>
      </c>
      <c r="O86" s="18" t="e">
        <f>VLOOKUP(E86,D9数据库!C:K,5,0)</f>
        <v>#N/A</v>
      </c>
      <c r="P86" s="18"/>
      <c r="Q86" s="18" t="e">
        <f>VLOOKUP(E86,D9数据库!C:K,6,0)</f>
        <v>#N/A</v>
      </c>
      <c r="R86" s="18" t="e">
        <f>VLOOKUP(E86,D9数据库!C:K,7,0)</f>
        <v>#N/A</v>
      </c>
      <c r="S86" s="19">
        <f t="shared" si="16"/>
        <v>0</v>
      </c>
      <c r="T86" s="18" t="e">
        <f>VLOOKUP(E86,D9数据库!C:K,8,0)</f>
        <v>#N/A</v>
      </c>
      <c r="U86" s="18" t="e">
        <f>VLOOKUP(E86,D9数据库!C:K,9,0)</f>
        <v>#N/A</v>
      </c>
      <c r="V86" s="18"/>
    </row>
    <row r="87" spans="1:22" x14ac:dyDescent="0.25">
      <c r="A87" s="22"/>
      <c r="B87" s="3"/>
      <c r="C87" s="3"/>
      <c r="D87" s="3"/>
      <c r="E87" s="18" t="str">
        <f t="shared" si="17"/>
        <v/>
      </c>
      <c r="F87" s="18" t="e">
        <f t="shared" si="18"/>
        <v>#VALUE!</v>
      </c>
      <c r="G87" s="18" t="str">
        <f t="shared" si="11"/>
        <v/>
      </c>
      <c r="H87" s="18" t="str">
        <f t="shared" si="12"/>
        <v/>
      </c>
      <c r="I87" s="18" t="e">
        <f t="shared" si="13"/>
        <v>#VALUE!</v>
      </c>
      <c r="J87" s="18" t="e">
        <f t="shared" si="14"/>
        <v>#VALUE!</v>
      </c>
      <c r="K87" s="18" t="e">
        <f>VLOOKUP(E87,D9数据库!C:K,2,0)</f>
        <v>#N/A</v>
      </c>
      <c r="L87" s="18" t="e">
        <f>VLOOKUP(E87,D9数据库!C:K,3,0)</f>
        <v>#N/A</v>
      </c>
      <c r="M87" s="19" t="e">
        <f t="shared" si="15"/>
        <v>#VALUE!</v>
      </c>
      <c r="N87" s="18" t="e">
        <f>VLOOKUP(E87,D9数据库!C:K,4,0)</f>
        <v>#N/A</v>
      </c>
      <c r="O87" s="18" t="e">
        <f>VLOOKUP(E87,D9数据库!C:K,5,0)</f>
        <v>#N/A</v>
      </c>
      <c r="P87" s="18"/>
      <c r="Q87" s="18" t="e">
        <f>VLOOKUP(E87,D9数据库!C:K,6,0)</f>
        <v>#N/A</v>
      </c>
      <c r="R87" s="18" t="e">
        <f>VLOOKUP(E87,D9数据库!C:K,7,0)</f>
        <v>#N/A</v>
      </c>
      <c r="S87" s="19">
        <f t="shared" si="16"/>
        <v>0</v>
      </c>
      <c r="T87" s="18" t="e">
        <f>VLOOKUP(E87,D9数据库!C:K,8,0)</f>
        <v>#N/A</v>
      </c>
      <c r="U87" s="18" t="e">
        <f>VLOOKUP(E87,D9数据库!C:K,9,0)</f>
        <v>#N/A</v>
      </c>
      <c r="V87" s="18"/>
    </row>
    <row r="88" spans="1:22" x14ac:dyDescent="0.25">
      <c r="A88" s="22"/>
      <c r="B88" s="3"/>
      <c r="C88" s="3"/>
      <c r="D88" s="3"/>
      <c r="E88" s="18" t="str">
        <f t="shared" si="17"/>
        <v/>
      </c>
      <c r="F88" s="18" t="e">
        <f t="shared" si="18"/>
        <v>#VALUE!</v>
      </c>
      <c r="G88" s="18" t="str">
        <f t="shared" si="11"/>
        <v/>
      </c>
      <c r="H88" s="18" t="str">
        <f t="shared" si="12"/>
        <v/>
      </c>
      <c r="I88" s="18" t="e">
        <f t="shared" si="13"/>
        <v>#VALUE!</v>
      </c>
      <c r="J88" s="18" t="e">
        <f t="shared" si="14"/>
        <v>#VALUE!</v>
      </c>
      <c r="K88" s="18" t="e">
        <f>VLOOKUP(E88,D9数据库!C:K,2,0)</f>
        <v>#N/A</v>
      </c>
      <c r="L88" s="18" t="e">
        <f>VLOOKUP(E88,D9数据库!C:K,3,0)</f>
        <v>#N/A</v>
      </c>
      <c r="M88" s="19" t="e">
        <f t="shared" si="15"/>
        <v>#VALUE!</v>
      </c>
      <c r="N88" s="18" t="e">
        <f>VLOOKUP(E88,D9数据库!C:K,4,0)</f>
        <v>#N/A</v>
      </c>
      <c r="O88" s="18" t="e">
        <f>VLOOKUP(E88,D9数据库!C:K,5,0)</f>
        <v>#N/A</v>
      </c>
      <c r="P88" s="18"/>
      <c r="Q88" s="18" t="e">
        <f>VLOOKUP(E88,D9数据库!C:K,6,0)</f>
        <v>#N/A</v>
      </c>
      <c r="R88" s="18" t="e">
        <f>VLOOKUP(E88,D9数据库!C:K,7,0)</f>
        <v>#N/A</v>
      </c>
      <c r="S88" s="19">
        <f t="shared" si="16"/>
        <v>0</v>
      </c>
      <c r="T88" s="18" t="e">
        <f>VLOOKUP(E88,D9数据库!C:K,8,0)</f>
        <v>#N/A</v>
      </c>
      <c r="U88" s="18" t="e">
        <f>VLOOKUP(E88,D9数据库!C:K,9,0)</f>
        <v>#N/A</v>
      </c>
      <c r="V88" s="18"/>
    </row>
    <row r="89" spans="1:22" x14ac:dyDescent="0.25">
      <c r="A89" s="22"/>
      <c r="B89" s="3"/>
      <c r="C89" s="3"/>
      <c r="D89" s="3"/>
      <c r="E89" s="18" t="str">
        <f t="shared" si="17"/>
        <v/>
      </c>
      <c r="F89" s="18" t="e">
        <f t="shared" si="18"/>
        <v>#VALUE!</v>
      </c>
      <c r="G89" s="18" t="str">
        <f t="shared" si="11"/>
        <v/>
      </c>
      <c r="H89" s="18" t="str">
        <f t="shared" si="12"/>
        <v/>
      </c>
      <c r="I89" s="18" t="e">
        <f t="shared" si="13"/>
        <v>#VALUE!</v>
      </c>
      <c r="J89" s="18" t="e">
        <f t="shared" si="14"/>
        <v>#VALUE!</v>
      </c>
      <c r="K89" s="18" t="e">
        <f>VLOOKUP(E89,D9数据库!C:K,2,0)</f>
        <v>#N/A</v>
      </c>
      <c r="L89" s="18" t="e">
        <f>VLOOKUP(E89,D9数据库!C:K,3,0)</f>
        <v>#N/A</v>
      </c>
      <c r="M89" s="19" t="e">
        <f t="shared" si="15"/>
        <v>#VALUE!</v>
      </c>
      <c r="N89" s="18" t="e">
        <f>VLOOKUP(E89,D9数据库!C:K,4,0)</f>
        <v>#N/A</v>
      </c>
      <c r="O89" s="18" t="e">
        <f>VLOOKUP(E89,D9数据库!C:K,5,0)</f>
        <v>#N/A</v>
      </c>
      <c r="P89" s="18"/>
      <c r="Q89" s="18" t="e">
        <f>VLOOKUP(E89,D9数据库!C:K,6,0)</f>
        <v>#N/A</v>
      </c>
      <c r="R89" s="18" t="e">
        <f>VLOOKUP(E89,D9数据库!C:K,7,0)</f>
        <v>#N/A</v>
      </c>
      <c r="S89" s="19">
        <f t="shared" si="16"/>
        <v>0</v>
      </c>
      <c r="T89" s="18" t="e">
        <f>VLOOKUP(E89,D9数据库!C:K,8,0)</f>
        <v>#N/A</v>
      </c>
      <c r="U89" s="18" t="e">
        <f>VLOOKUP(E89,D9数据库!C:K,9,0)</f>
        <v>#N/A</v>
      </c>
      <c r="V89" s="18"/>
    </row>
    <row r="90" spans="1:22" x14ac:dyDescent="0.25">
      <c r="A90" s="22"/>
      <c r="B90" s="3"/>
      <c r="C90" s="3"/>
      <c r="D90" s="3"/>
      <c r="E90" s="18" t="str">
        <f t="shared" si="17"/>
        <v/>
      </c>
      <c r="F90" s="18" t="e">
        <f t="shared" si="18"/>
        <v>#VALUE!</v>
      </c>
      <c r="G90" s="18" t="str">
        <f t="shared" si="11"/>
        <v/>
      </c>
      <c r="H90" s="18" t="str">
        <f t="shared" si="12"/>
        <v/>
      </c>
      <c r="I90" s="18" t="e">
        <f t="shared" si="13"/>
        <v>#VALUE!</v>
      </c>
      <c r="J90" s="18" t="e">
        <f t="shared" si="14"/>
        <v>#VALUE!</v>
      </c>
      <c r="K90" s="18" t="e">
        <f>VLOOKUP(E90,D9数据库!C:K,2,0)</f>
        <v>#N/A</v>
      </c>
      <c r="L90" s="18" t="e">
        <f>VLOOKUP(E90,D9数据库!C:K,3,0)</f>
        <v>#N/A</v>
      </c>
      <c r="M90" s="19" t="e">
        <f t="shared" si="15"/>
        <v>#VALUE!</v>
      </c>
      <c r="N90" s="18" t="e">
        <f>VLOOKUP(E90,D9数据库!C:K,4,0)</f>
        <v>#N/A</v>
      </c>
      <c r="O90" s="18" t="e">
        <f>VLOOKUP(E90,D9数据库!C:K,5,0)</f>
        <v>#N/A</v>
      </c>
      <c r="P90" s="18"/>
      <c r="Q90" s="18" t="e">
        <f>VLOOKUP(E90,D9数据库!C:K,6,0)</f>
        <v>#N/A</v>
      </c>
      <c r="R90" s="18" t="e">
        <f>VLOOKUP(E90,D9数据库!C:K,7,0)</f>
        <v>#N/A</v>
      </c>
      <c r="S90" s="19">
        <f t="shared" si="16"/>
        <v>0</v>
      </c>
      <c r="T90" s="18" t="e">
        <f>VLOOKUP(E90,D9数据库!C:K,8,0)</f>
        <v>#N/A</v>
      </c>
      <c r="U90" s="18" t="e">
        <f>VLOOKUP(E90,D9数据库!C:K,9,0)</f>
        <v>#N/A</v>
      </c>
      <c r="V90" s="18"/>
    </row>
    <row r="91" spans="1:22" x14ac:dyDescent="0.25">
      <c r="A91" s="22"/>
      <c r="B91" s="3"/>
      <c r="C91" s="3"/>
      <c r="D91" s="3"/>
      <c r="E91" s="18" t="str">
        <f t="shared" si="17"/>
        <v/>
      </c>
      <c r="F91" s="18" t="e">
        <f t="shared" si="18"/>
        <v>#VALUE!</v>
      </c>
      <c r="G91" s="18" t="str">
        <f t="shared" si="11"/>
        <v/>
      </c>
      <c r="H91" s="18" t="str">
        <f t="shared" si="12"/>
        <v/>
      </c>
      <c r="I91" s="18" t="e">
        <f t="shared" si="13"/>
        <v>#VALUE!</v>
      </c>
      <c r="J91" s="18" t="e">
        <f t="shared" si="14"/>
        <v>#VALUE!</v>
      </c>
      <c r="K91" s="18" t="e">
        <f>VLOOKUP(E91,D9数据库!C:K,2,0)</f>
        <v>#N/A</v>
      </c>
      <c r="L91" s="18" t="e">
        <f>VLOOKUP(E91,D9数据库!C:K,3,0)</f>
        <v>#N/A</v>
      </c>
      <c r="M91" s="19" t="e">
        <f t="shared" si="15"/>
        <v>#VALUE!</v>
      </c>
      <c r="N91" s="18" t="e">
        <f>VLOOKUP(E91,D9数据库!C:K,4,0)</f>
        <v>#N/A</v>
      </c>
      <c r="O91" s="18" t="e">
        <f>VLOOKUP(E91,D9数据库!C:K,5,0)</f>
        <v>#N/A</v>
      </c>
      <c r="P91" s="18"/>
      <c r="Q91" s="18" t="e">
        <f>VLOOKUP(E91,D9数据库!C:K,6,0)</f>
        <v>#N/A</v>
      </c>
      <c r="R91" s="18" t="e">
        <f>VLOOKUP(E91,D9数据库!C:K,7,0)</f>
        <v>#N/A</v>
      </c>
      <c r="S91" s="19">
        <f t="shared" si="16"/>
        <v>0</v>
      </c>
      <c r="T91" s="18" t="e">
        <f>VLOOKUP(E91,D9数据库!C:K,8,0)</f>
        <v>#N/A</v>
      </c>
      <c r="U91" s="18" t="e">
        <f>VLOOKUP(E91,D9数据库!C:K,9,0)</f>
        <v>#N/A</v>
      </c>
      <c r="V91" s="18"/>
    </row>
    <row r="92" spans="1:22" x14ac:dyDescent="0.25">
      <c r="A92" s="22"/>
      <c r="B92" s="3"/>
      <c r="C92" s="3"/>
      <c r="D92" s="3"/>
      <c r="E92" s="18" t="str">
        <f t="shared" si="17"/>
        <v/>
      </c>
      <c r="F92" s="18" t="e">
        <f t="shared" si="18"/>
        <v>#VALUE!</v>
      </c>
      <c r="G92" s="18" t="str">
        <f t="shared" si="11"/>
        <v/>
      </c>
      <c r="H92" s="18" t="str">
        <f t="shared" si="12"/>
        <v/>
      </c>
      <c r="I92" s="18" t="e">
        <f t="shared" si="13"/>
        <v>#VALUE!</v>
      </c>
      <c r="J92" s="18" t="e">
        <f t="shared" si="14"/>
        <v>#VALUE!</v>
      </c>
      <c r="K92" s="18" t="e">
        <f>VLOOKUP(E92,D9数据库!C:K,2,0)</f>
        <v>#N/A</v>
      </c>
      <c r="L92" s="18" t="e">
        <f>VLOOKUP(E92,D9数据库!C:K,3,0)</f>
        <v>#N/A</v>
      </c>
      <c r="M92" s="19" t="e">
        <f t="shared" si="15"/>
        <v>#VALUE!</v>
      </c>
      <c r="N92" s="18" t="e">
        <f>VLOOKUP(E92,D9数据库!C:K,4,0)</f>
        <v>#N/A</v>
      </c>
      <c r="O92" s="18" t="e">
        <f>VLOOKUP(E92,D9数据库!C:K,5,0)</f>
        <v>#N/A</v>
      </c>
      <c r="P92" s="18"/>
      <c r="Q92" s="18" t="e">
        <f>VLOOKUP(E92,D9数据库!C:K,6,0)</f>
        <v>#N/A</v>
      </c>
      <c r="R92" s="18" t="e">
        <f>VLOOKUP(E92,D9数据库!C:K,7,0)</f>
        <v>#N/A</v>
      </c>
      <c r="S92" s="19">
        <f t="shared" si="16"/>
        <v>0</v>
      </c>
      <c r="T92" s="18" t="e">
        <f>VLOOKUP(E92,D9数据库!C:K,8,0)</f>
        <v>#N/A</v>
      </c>
      <c r="U92" s="18" t="e">
        <f>VLOOKUP(E92,D9数据库!C:K,9,0)</f>
        <v>#N/A</v>
      </c>
      <c r="V92" s="18"/>
    </row>
    <row r="93" spans="1:22" x14ac:dyDescent="0.25">
      <c r="A93" s="22"/>
      <c r="B93" s="3"/>
      <c r="C93" s="3"/>
      <c r="D93" s="3"/>
      <c r="E93" s="18" t="str">
        <f t="shared" si="17"/>
        <v/>
      </c>
      <c r="F93" s="18" t="e">
        <f t="shared" si="18"/>
        <v>#VALUE!</v>
      </c>
      <c r="G93" s="18" t="str">
        <f t="shared" si="11"/>
        <v/>
      </c>
      <c r="H93" s="18" t="str">
        <f t="shared" si="12"/>
        <v/>
      </c>
      <c r="I93" s="18" t="e">
        <f t="shared" si="13"/>
        <v>#VALUE!</v>
      </c>
      <c r="J93" s="18" t="e">
        <f t="shared" si="14"/>
        <v>#VALUE!</v>
      </c>
      <c r="K93" s="18" t="e">
        <f>VLOOKUP(E93,D9数据库!C:K,2,0)</f>
        <v>#N/A</v>
      </c>
      <c r="L93" s="18" t="e">
        <f>VLOOKUP(E93,D9数据库!C:K,3,0)</f>
        <v>#N/A</v>
      </c>
      <c r="M93" s="19" t="e">
        <f t="shared" si="15"/>
        <v>#VALUE!</v>
      </c>
      <c r="N93" s="18" t="e">
        <f>VLOOKUP(E93,D9数据库!C:K,4,0)</f>
        <v>#N/A</v>
      </c>
      <c r="O93" s="18" t="e">
        <f>VLOOKUP(E93,D9数据库!C:K,5,0)</f>
        <v>#N/A</v>
      </c>
      <c r="P93" s="18"/>
      <c r="Q93" s="18" t="e">
        <f>VLOOKUP(E93,D9数据库!C:K,6,0)</f>
        <v>#N/A</v>
      </c>
      <c r="R93" s="18" t="e">
        <f>VLOOKUP(E93,D9数据库!C:K,7,0)</f>
        <v>#N/A</v>
      </c>
      <c r="S93" s="19">
        <f t="shared" si="16"/>
        <v>0</v>
      </c>
      <c r="T93" s="18" t="e">
        <f>VLOOKUP(E93,D9数据库!C:K,8,0)</f>
        <v>#N/A</v>
      </c>
      <c r="U93" s="18" t="e">
        <f>VLOOKUP(E93,D9数据库!C:K,9,0)</f>
        <v>#N/A</v>
      </c>
      <c r="V93" s="18"/>
    </row>
    <row r="94" spans="1:22" x14ac:dyDescent="0.25">
      <c r="A94" s="22"/>
      <c r="B94" s="3"/>
      <c r="C94" s="3"/>
      <c r="D94" s="3"/>
      <c r="E94" s="18" t="str">
        <f t="shared" si="17"/>
        <v/>
      </c>
      <c r="F94" s="18" t="e">
        <f t="shared" si="18"/>
        <v>#VALUE!</v>
      </c>
      <c r="G94" s="18" t="str">
        <f t="shared" si="11"/>
        <v/>
      </c>
      <c r="H94" s="18" t="str">
        <f t="shared" si="12"/>
        <v/>
      </c>
      <c r="I94" s="18" t="e">
        <f t="shared" si="13"/>
        <v>#VALUE!</v>
      </c>
      <c r="J94" s="18" t="e">
        <f t="shared" si="14"/>
        <v>#VALUE!</v>
      </c>
      <c r="K94" s="18" t="e">
        <f>VLOOKUP(E94,D9数据库!C:K,2,0)</f>
        <v>#N/A</v>
      </c>
      <c r="L94" s="18" t="e">
        <f>VLOOKUP(E94,D9数据库!C:K,3,0)</f>
        <v>#N/A</v>
      </c>
      <c r="M94" s="19" t="e">
        <f t="shared" si="15"/>
        <v>#VALUE!</v>
      </c>
      <c r="N94" s="18" t="e">
        <f>VLOOKUP(E94,D9数据库!C:K,4,0)</f>
        <v>#N/A</v>
      </c>
      <c r="O94" s="18" t="e">
        <f>VLOOKUP(E94,D9数据库!C:K,5,0)</f>
        <v>#N/A</v>
      </c>
      <c r="P94" s="18"/>
      <c r="Q94" s="18" t="e">
        <f>VLOOKUP(E94,D9数据库!C:K,6,0)</f>
        <v>#N/A</v>
      </c>
      <c r="R94" s="18" t="e">
        <f>VLOOKUP(E94,D9数据库!C:K,7,0)</f>
        <v>#N/A</v>
      </c>
      <c r="S94" s="19">
        <f t="shared" si="16"/>
        <v>0</v>
      </c>
      <c r="T94" s="18" t="e">
        <f>VLOOKUP(E94,D9数据库!C:K,8,0)</f>
        <v>#N/A</v>
      </c>
      <c r="U94" s="18" t="e">
        <f>VLOOKUP(E94,D9数据库!C:K,9,0)</f>
        <v>#N/A</v>
      </c>
      <c r="V94" s="18"/>
    </row>
    <row r="95" spans="1:22" x14ac:dyDescent="0.25">
      <c r="A95" s="22"/>
      <c r="B95" s="3"/>
      <c r="C95" s="3"/>
      <c r="D95" s="3"/>
      <c r="E95" s="18" t="str">
        <f t="shared" si="17"/>
        <v/>
      </c>
      <c r="F95" s="18" t="e">
        <f t="shared" si="18"/>
        <v>#VALUE!</v>
      </c>
      <c r="G95" s="18" t="str">
        <f t="shared" si="11"/>
        <v/>
      </c>
      <c r="H95" s="18" t="str">
        <f t="shared" si="12"/>
        <v/>
      </c>
      <c r="I95" s="18" t="e">
        <f t="shared" si="13"/>
        <v>#VALUE!</v>
      </c>
      <c r="J95" s="18" t="e">
        <f t="shared" si="14"/>
        <v>#VALUE!</v>
      </c>
      <c r="K95" s="18" t="e">
        <f>VLOOKUP(E95,D9数据库!C:K,2,0)</f>
        <v>#N/A</v>
      </c>
      <c r="L95" s="18" t="e">
        <f>VLOOKUP(E95,D9数据库!C:K,3,0)</f>
        <v>#N/A</v>
      </c>
      <c r="M95" s="19" t="e">
        <f t="shared" si="15"/>
        <v>#VALUE!</v>
      </c>
      <c r="N95" s="18" t="e">
        <f>VLOOKUP(E95,D9数据库!C:K,4,0)</f>
        <v>#N/A</v>
      </c>
      <c r="O95" s="18" t="e">
        <f>VLOOKUP(E95,D9数据库!C:K,5,0)</f>
        <v>#N/A</v>
      </c>
      <c r="P95" s="18"/>
      <c r="Q95" s="18" t="e">
        <f>VLOOKUP(E95,D9数据库!C:K,6,0)</f>
        <v>#N/A</v>
      </c>
      <c r="R95" s="18" t="e">
        <f>VLOOKUP(E95,D9数据库!C:K,7,0)</f>
        <v>#N/A</v>
      </c>
      <c r="S95" s="19">
        <f t="shared" si="16"/>
        <v>0</v>
      </c>
      <c r="T95" s="18" t="e">
        <f>VLOOKUP(E95,D9数据库!C:K,8,0)</f>
        <v>#N/A</v>
      </c>
      <c r="U95" s="18" t="e">
        <f>VLOOKUP(E95,D9数据库!C:K,9,0)</f>
        <v>#N/A</v>
      </c>
      <c r="V95" s="18"/>
    </row>
    <row r="96" spans="1:22" x14ac:dyDescent="0.25">
      <c r="A96" s="22"/>
      <c r="B96" s="3"/>
      <c r="C96" s="3"/>
      <c r="D96" s="3"/>
      <c r="E96" s="18" t="str">
        <f t="shared" si="17"/>
        <v/>
      </c>
      <c r="F96" s="18" t="e">
        <f t="shared" si="18"/>
        <v>#VALUE!</v>
      </c>
      <c r="G96" s="18" t="str">
        <f t="shared" si="11"/>
        <v/>
      </c>
      <c r="H96" s="18" t="str">
        <f t="shared" si="12"/>
        <v/>
      </c>
      <c r="I96" s="18" t="e">
        <f t="shared" si="13"/>
        <v>#VALUE!</v>
      </c>
      <c r="J96" s="18" t="e">
        <f t="shared" si="14"/>
        <v>#VALUE!</v>
      </c>
      <c r="K96" s="18" t="e">
        <f>VLOOKUP(E96,D9数据库!C:K,2,0)</f>
        <v>#N/A</v>
      </c>
      <c r="L96" s="18" t="e">
        <f>VLOOKUP(E96,D9数据库!C:K,3,0)</f>
        <v>#N/A</v>
      </c>
      <c r="M96" s="19" t="e">
        <f t="shared" si="15"/>
        <v>#VALUE!</v>
      </c>
      <c r="N96" s="18" t="e">
        <f>VLOOKUP(E96,D9数据库!C:K,4,0)</f>
        <v>#N/A</v>
      </c>
      <c r="O96" s="18" t="e">
        <f>VLOOKUP(E96,D9数据库!C:K,5,0)</f>
        <v>#N/A</v>
      </c>
      <c r="P96" s="18"/>
      <c r="Q96" s="18" t="e">
        <f>VLOOKUP(E96,D9数据库!C:K,6,0)</f>
        <v>#N/A</v>
      </c>
      <c r="R96" s="18" t="e">
        <f>VLOOKUP(E96,D9数据库!C:K,7,0)</f>
        <v>#N/A</v>
      </c>
      <c r="S96" s="19">
        <f t="shared" si="16"/>
        <v>0</v>
      </c>
      <c r="T96" s="18" t="e">
        <f>VLOOKUP(E96,D9数据库!C:K,8,0)</f>
        <v>#N/A</v>
      </c>
      <c r="U96" s="18" t="e">
        <f>VLOOKUP(E96,D9数据库!C:K,9,0)</f>
        <v>#N/A</v>
      </c>
      <c r="V96" s="18"/>
    </row>
    <row r="97" spans="1:22" x14ac:dyDescent="0.25">
      <c r="A97" s="22"/>
      <c r="B97" s="3"/>
      <c r="C97" s="3"/>
      <c r="D97" s="3"/>
      <c r="E97" s="18" t="str">
        <f t="shared" si="17"/>
        <v/>
      </c>
      <c r="F97" s="18" t="e">
        <f t="shared" si="18"/>
        <v>#VALUE!</v>
      </c>
      <c r="G97" s="18" t="str">
        <f t="shared" si="11"/>
        <v/>
      </c>
      <c r="H97" s="18" t="str">
        <f t="shared" si="12"/>
        <v/>
      </c>
      <c r="I97" s="18" t="e">
        <f t="shared" si="13"/>
        <v>#VALUE!</v>
      </c>
      <c r="J97" s="18" t="e">
        <f t="shared" si="14"/>
        <v>#VALUE!</v>
      </c>
      <c r="K97" s="18" t="e">
        <f>VLOOKUP(E97,D9数据库!C:K,2,0)</f>
        <v>#N/A</v>
      </c>
      <c r="L97" s="18" t="e">
        <f>VLOOKUP(E97,D9数据库!C:K,3,0)</f>
        <v>#N/A</v>
      </c>
      <c r="M97" s="19" t="e">
        <f t="shared" si="15"/>
        <v>#VALUE!</v>
      </c>
      <c r="N97" s="18" t="e">
        <f>VLOOKUP(E97,D9数据库!C:K,4,0)</f>
        <v>#N/A</v>
      </c>
      <c r="O97" s="18" t="e">
        <f>VLOOKUP(E97,D9数据库!C:K,5,0)</f>
        <v>#N/A</v>
      </c>
      <c r="P97" s="18"/>
      <c r="Q97" s="18" t="e">
        <f>VLOOKUP(E97,D9数据库!C:K,6,0)</f>
        <v>#N/A</v>
      </c>
      <c r="R97" s="18" t="e">
        <f>VLOOKUP(E97,D9数据库!C:K,7,0)</f>
        <v>#N/A</v>
      </c>
      <c r="S97" s="19">
        <f t="shared" si="16"/>
        <v>0</v>
      </c>
      <c r="T97" s="18" t="e">
        <f>VLOOKUP(E97,D9数据库!C:K,8,0)</f>
        <v>#N/A</v>
      </c>
      <c r="U97" s="18" t="e">
        <f>VLOOKUP(E97,D9数据库!C:K,9,0)</f>
        <v>#N/A</v>
      </c>
      <c r="V97" s="18"/>
    </row>
    <row r="98" spans="1:22" x14ac:dyDescent="0.25">
      <c r="A98" s="22"/>
      <c r="B98" s="3"/>
      <c r="C98" s="3"/>
      <c r="D98" s="3"/>
      <c r="E98" s="18" t="str">
        <f t="shared" si="17"/>
        <v/>
      </c>
      <c r="F98" s="18" t="e">
        <f t="shared" si="18"/>
        <v>#VALUE!</v>
      </c>
      <c r="G98" s="18" t="str">
        <f t="shared" si="11"/>
        <v/>
      </c>
      <c r="H98" s="18" t="str">
        <f t="shared" si="12"/>
        <v/>
      </c>
      <c r="I98" s="18" t="e">
        <f t="shared" si="13"/>
        <v>#VALUE!</v>
      </c>
      <c r="J98" s="18" t="e">
        <f t="shared" si="14"/>
        <v>#VALUE!</v>
      </c>
      <c r="K98" s="18" t="e">
        <f>VLOOKUP(E98,D9数据库!C:K,2,0)</f>
        <v>#N/A</v>
      </c>
      <c r="L98" s="18" t="e">
        <f>VLOOKUP(E98,D9数据库!C:K,3,0)</f>
        <v>#N/A</v>
      </c>
      <c r="M98" s="19" t="e">
        <f t="shared" si="15"/>
        <v>#VALUE!</v>
      </c>
      <c r="N98" s="18" t="e">
        <f>VLOOKUP(E98,D9数据库!C:K,4,0)</f>
        <v>#N/A</v>
      </c>
      <c r="O98" s="18" t="e">
        <f>VLOOKUP(E98,D9数据库!C:K,5,0)</f>
        <v>#N/A</v>
      </c>
      <c r="P98" s="18"/>
      <c r="Q98" s="18" t="e">
        <f>VLOOKUP(E98,D9数据库!C:K,6,0)</f>
        <v>#N/A</v>
      </c>
      <c r="R98" s="18" t="e">
        <f>VLOOKUP(E98,D9数据库!C:K,7,0)</f>
        <v>#N/A</v>
      </c>
      <c r="S98" s="19">
        <f t="shared" si="16"/>
        <v>0</v>
      </c>
      <c r="T98" s="18" t="e">
        <f>VLOOKUP(E98,D9数据库!C:K,8,0)</f>
        <v>#N/A</v>
      </c>
      <c r="U98" s="18" t="e">
        <f>VLOOKUP(E98,D9数据库!C:K,9,0)</f>
        <v>#N/A</v>
      </c>
      <c r="V98" s="18"/>
    </row>
    <row r="99" spans="1:22" x14ac:dyDescent="0.25">
      <c r="A99" s="22"/>
      <c r="B99" s="3"/>
      <c r="C99" s="3"/>
      <c r="D99" s="3"/>
      <c r="E99" s="18" t="str">
        <f t="shared" si="17"/>
        <v/>
      </c>
      <c r="F99" s="18" t="e">
        <f t="shared" si="18"/>
        <v>#VALUE!</v>
      </c>
      <c r="G99" s="18" t="str">
        <f t="shared" si="11"/>
        <v/>
      </c>
      <c r="H99" s="18" t="str">
        <f t="shared" si="12"/>
        <v/>
      </c>
      <c r="I99" s="18" t="e">
        <f t="shared" si="13"/>
        <v>#VALUE!</v>
      </c>
      <c r="J99" s="18" t="e">
        <f t="shared" si="14"/>
        <v>#VALUE!</v>
      </c>
      <c r="K99" s="18" t="e">
        <f>VLOOKUP(E99,D9数据库!C:K,2,0)</f>
        <v>#N/A</v>
      </c>
      <c r="L99" s="18" t="e">
        <f>VLOOKUP(E99,D9数据库!C:K,3,0)</f>
        <v>#N/A</v>
      </c>
      <c r="M99" s="19" t="e">
        <f t="shared" si="15"/>
        <v>#VALUE!</v>
      </c>
      <c r="N99" s="18" t="e">
        <f>VLOOKUP(E99,D9数据库!C:K,4,0)</f>
        <v>#N/A</v>
      </c>
      <c r="O99" s="18" t="e">
        <f>VLOOKUP(E99,D9数据库!C:K,5,0)</f>
        <v>#N/A</v>
      </c>
      <c r="P99" s="18"/>
      <c r="Q99" s="18" t="e">
        <f>VLOOKUP(E99,D9数据库!C:K,6,0)</f>
        <v>#N/A</v>
      </c>
      <c r="R99" s="18" t="e">
        <f>VLOOKUP(E99,D9数据库!C:K,7,0)</f>
        <v>#N/A</v>
      </c>
      <c r="S99" s="19">
        <f t="shared" si="16"/>
        <v>0</v>
      </c>
      <c r="T99" s="18" t="e">
        <f>VLOOKUP(E99,D9数据库!C:K,8,0)</f>
        <v>#N/A</v>
      </c>
      <c r="U99" s="18" t="e">
        <f>VLOOKUP(E99,D9数据库!C:K,9,0)</f>
        <v>#N/A</v>
      </c>
      <c r="V99" s="18"/>
    </row>
    <row r="100" spans="1:22" x14ac:dyDescent="0.25">
      <c r="A100" s="22"/>
      <c r="B100" s="3"/>
      <c r="C100" s="3"/>
      <c r="D100" s="3"/>
      <c r="E100" s="18" t="str">
        <f t="shared" si="17"/>
        <v/>
      </c>
      <c r="F100" s="18" t="e">
        <f t="shared" si="18"/>
        <v>#VALUE!</v>
      </c>
      <c r="G100" s="18" t="str">
        <f t="shared" si="11"/>
        <v/>
      </c>
      <c r="H100" s="18" t="str">
        <f t="shared" si="12"/>
        <v/>
      </c>
      <c r="I100" s="18" t="e">
        <f t="shared" si="13"/>
        <v>#VALUE!</v>
      </c>
      <c r="J100" s="18" t="e">
        <f t="shared" si="14"/>
        <v>#VALUE!</v>
      </c>
      <c r="K100" s="18" t="e">
        <f>VLOOKUP(E100,D9数据库!C:K,2,0)</f>
        <v>#N/A</v>
      </c>
      <c r="L100" s="18" t="e">
        <f>VLOOKUP(E100,D9数据库!C:K,3,0)</f>
        <v>#N/A</v>
      </c>
      <c r="M100" s="19" t="e">
        <f t="shared" si="15"/>
        <v>#VALUE!</v>
      </c>
      <c r="N100" s="18" t="e">
        <f>VLOOKUP(E100,D9数据库!C:K,4,0)</f>
        <v>#N/A</v>
      </c>
      <c r="O100" s="18" t="e">
        <f>VLOOKUP(E100,D9数据库!C:K,5,0)</f>
        <v>#N/A</v>
      </c>
      <c r="P100" s="18"/>
      <c r="Q100" s="18" t="e">
        <f>VLOOKUP(E100,D9数据库!C:K,6,0)</f>
        <v>#N/A</v>
      </c>
      <c r="R100" s="18" t="e">
        <f>VLOOKUP(E100,D9数据库!C:K,7,0)</f>
        <v>#N/A</v>
      </c>
      <c r="S100" s="19">
        <f t="shared" si="16"/>
        <v>0</v>
      </c>
      <c r="T100" s="18" t="e">
        <f>VLOOKUP(E100,D9数据库!C:K,8,0)</f>
        <v>#N/A</v>
      </c>
      <c r="U100" s="18" t="e">
        <f>VLOOKUP(E100,D9数据库!C:K,9,0)</f>
        <v>#N/A</v>
      </c>
      <c r="V100" s="18"/>
    </row>
  </sheetData>
  <sheetProtection algorithmName="SHA-512" hashValue="rKi1Lz/uqo1REjPaetdlwi1qtHVgKaI/sWIsIWmEf9VrNhj5OFaxITSLikHEdUdgA88zDsjSt/bVG4tlbKHnzw==" saltValue="gnhQGljrkBa6iPnoAajjk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ignoredErrors>
    <ignoredError sqref="F2:F6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A2D68-5927-4206-9F4C-058D8B5F4BB7}">
  <sheetPr codeName="Sheet43"/>
  <dimension ref="A1:K7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9.26953125" bestFit="1" customWidth="1"/>
  </cols>
  <sheetData>
    <row r="1" spans="1:11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6" t="s">
        <v>134</v>
      </c>
      <c r="I1" s="86"/>
      <c r="J1" s="86"/>
      <c r="K1" s="86"/>
    </row>
    <row r="2" spans="1:11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13</v>
      </c>
      <c r="J2" s="1" t="s">
        <v>3</v>
      </c>
      <c r="K2" s="1" t="s">
        <v>4</v>
      </c>
    </row>
    <row r="3" spans="1:11" ht="15.5" x14ac:dyDescent="0.25">
      <c r="A3" s="3" t="s">
        <v>170</v>
      </c>
      <c r="B3" s="3" t="s">
        <v>171</v>
      </c>
      <c r="C3" s="1" t="s">
        <v>6</v>
      </c>
      <c r="D3" s="1" t="s">
        <v>93</v>
      </c>
      <c r="E3" s="1" t="s">
        <v>14</v>
      </c>
      <c r="F3" s="1" t="s">
        <v>15</v>
      </c>
      <c r="G3" s="1" t="s">
        <v>7</v>
      </c>
      <c r="H3" s="3" t="s">
        <v>116</v>
      </c>
      <c r="I3" s="7" t="s">
        <v>139</v>
      </c>
      <c r="J3" s="1" t="s">
        <v>16</v>
      </c>
      <c r="K3" s="1" t="s">
        <v>7</v>
      </c>
    </row>
    <row r="4" spans="1:11" ht="15.5" x14ac:dyDescent="0.25">
      <c r="A4" s="3"/>
      <c r="B4" s="1"/>
      <c r="C4" s="1" t="s">
        <v>17</v>
      </c>
      <c r="D4" s="1" t="s">
        <v>93</v>
      </c>
      <c r="E4" s="1" t="s">
        <v>18</v>
      </c>
      <c r="F4" s="1" t="s">
        <v>15</v>
      </c>
      <c r="G4" s="1" t="s">
        <v>7</v>
      </c>
      <c r="H4" s="3" t="s">
        <v>116</v>
      </c>
      <c r="I4" s="7" t="s">
        <v>139</v>
      </c>
      <c r="J4" s="1" t="s">
        <v>16</v>
      </c>
      <c r="K4" s="1" t="s">
        <v>7</v>
      </c>
    </row>
    <row r="5" spans="1:11" ht="15.5" x14ac:dyDescent="0.25">
      <c r="A5" s="3"/>
      <c r="B5" s="1"/>
      <c r="C5" s="1" t="s">
        <v>8</v>
      </c>
      <c r="D5" s="1" t="s">
        <v>93</v>
      </c>
      <c r="E5" s="1" t="s">
        <v>19</v>
      </c>
      <c r="F5" s="1" t="s">
        <v>15</v>
      </c>
      <c r="G5" s="1" t="s">
        <v>7</v>
      </c>
      <c r="H5" s="3" t="s">
        <v>116</v>
      </c>
      <c r="I5" s="7" t="s">
        <v>139</v>
      </c>
      <c r="J5" s="1" t="s">
        <v>16</v>
      </c>
      <c r="K5" s="1" t="s">
        <v>7</v>
      </c>
    </row>
    <row r="6" spans="1:11" ht="15.5" x14ac:dyDescent="0.25">
      <c r="A6" s="3"/>
      <c r="B6" s="1"/>
      <c r="C6" s="1" t="s">
        <v>9</v>
      </c>
      <c r="D6" s="1" t="s">
        <v>23</v>
      </c>
      <c r="E6" s="3" t="s">
        <v>159</v>
      </c>
      <c r="F6" s="1" t="s">
        <v>15</v>
      </c>
      <c r="G6" s="1" t="s">
        <v>7</v>
      </c>
      <c r="H6" s="3" t="s">
        <v>116</v>
      </c>
      <c r="I6" s="7" t="s">
        <v>139</v>
      </c>
      <c r="J6" s="1" t="s">
        <v>16</v>
      </c>
      <c r="K6" s="1" t="s">
        <v>7</v>
      </c>
    </row>
    <row r="7" spans="1:11" ht="15.5" x14ac:dyDescent="0.25">
      <c r="C7" s="3" t="s">
        <v>165</v>
      </c>
      <c r="D7" s="1" t="s">
        <v>23</v>
      </c>
      <c r="E7" s="3" t="s">
        <v>130</v>
      </c>
      <c r="F7" s="1" t="s">
        <v>15</v>
      </c>
      <c r="G7" s="1" t="s">
        <v>7</v>
      </c>
      <c r="H7" s="3" t="s">
        <v>116</v>
      </c>
      <c r="I7" s="7" t="s">
        <v>139</v>
      </c>
      <c r="J7" s="1" t="s">
        <v>16</v>
      </c>
      <c r="K7" s="1" t="s">
        <v>7</v>
      </c>
    </row>
  </sheetData>
  <sheetProtection algorithmName="SHA-512" hashValue="DtiYF0JOoMZJVyp2IfXriUvfSZKxHOR2AKAWCemHtRDkDPPEvrqVnrGjcL+dYlUUl+OpzfAaXwIk1nX5oNdt3g==" saltValue="WruR54re6caDvu8hJGhAGg==" spinCount="100000" sheet="1" objects="1" scenarios="1"/>
  <mergeCells count="2">
    <mergeCell ref="C1:G1"/>
    <mergeCell ref="H1:K1"/>
  </mergeCells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8E0D9-6A90-4DEB-B6B0-1B5C8C3D98D8}">
  <sheetPr codeName="Sheet44"/>
  <dimension ref="A1:X100"/>
  <sheetViews>
    <sheetView topLeftCell="B1" workbookViewId="0">
      <selection activeCell="T11" sqref="T11"/>
    </sheetView>
  </sheetViews>
  <sheetFormatPr defaultRowHeight="14" x14ac:dyDescent="0.25"/>
  <cols>
    <col min="1" max="1" width="16.90625" style="23" bestFit="1" customWidth="1"/>
    <col min="2" max="2" width="32.08984375" style="35" customWidth="1"/>
    <col min="3" max="6" width="5.26953125" bestFit="1" customWidth="1"/>
    <col min="7" max="7" width="13.453125" bestFit="1" customWidth="1"/>
    <col min="8" max="8" width="7.90625" customWidth="1"/>
    <col min="9" max="9" width="7.6328125" customWidth="1"/>
    <col min="10" max="10" width="13.453125" bestFit="1" customWidth="1"/>
    <col min="11" max="12" width="10.26953125" bestFit="1" customWidth="1"/>
    <col min="13" max="13" width="11.36328125" bestFit="1" customWidth="1"/>
    <col min="14" max="14" width="14.6328125" bestFit="1" customWidth="1"/>
    <col min="16" max="16" width="5.26953125" bestFit="1" customWidth="1"/>
    <col min="18" max="18" width="5.26953125" bestFit="1" customWidth="1"/>
    <col min="19" max="19" width="11.36328125" bestFit="1" customWidth="1"/>
    <col min="21" max="21" width="8.26953125" bestFit="1" customWidth="1"/>
    <col min="22" max="22" width="5.26953125" bestFit="1" customWidth="1"/>
    <col min="23" max="23" width="6.26953125" bestFit="1" customWidth="1"/>
    <col min="24" max="24" width="5.26953125" bestFit="1" customWidth="1"/>
  </cols>
  <sheetData>
    <row r="1" spans="1:24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186</v>
      </c>
      <c r="H1" s="18" t="s">
        <v>167</v>
      </c>
      <c r="I1" s="18" t="s">
        <v>187</v>
      </c>
      <c r="J1" s="18" t="s">
        <v>153</v>
      </c>
      <c r="K1" s="18" t="s">
        <v>154</v>
      </c>
      <c r="L1" s="18" t="s">
        <v>155</v>
      </c>
      <c r="M1" s="18" t="s">
        <v>48</v>
      </c>
      <c r="N1" s="18" t="s">
        <v>82</v>
      </c>
      <c r="O1" s="19" t="s">
        <v>79</v>
      </c>
      <c r="P1" s="18" t="s">
        <v>3</v>
      </c>
      <c r="Q1" s="18" t="s">
        <v>160</v>
      </c>
      <c r="R1" s="18" t="s">
        <v>5</v>
      </c>
      <c r="S1" s="18" t="s">
        <v>48</v>
      </c>
      <c r="T1" s="18" t="s">
        <v>82</v>
      </c>
      <c r="U1" s="19" t="s">
        <v>79</v>
      </c>
      <c r="V1" s="18" t="s">
        <v>3</v>
      </c>
      <c r="W1" s="18" t="s">
        <v>160</v>
      </c>
      <c r="X1" s="18" t="s">
        <v>5</v>
      </c>
    </row>
    <row r="2" spans="1:24" x14ac:dyDescent="0.25">
      <c r="A2" s="22">
        <v>10</v>
      </c>
      <c r="B2" s="3" t="s">
        <v>1045</v>
      </c>
      <c r="C2" s="3">
        <v>2</v>
      </c>
      <c r="D2" s="3" t="s">
        <v>511</v>
      </c>
      <c r="E2" s="18" t="str">
        <f t="shared" ref="E2:G21" si="0">(TRIM(MID(SUBSTITUTE($B2,"-",REPT(" ",99)),COLUMN(B2)*99-98,99)))</f>
        <v>1</v>
      </c>
      <c r="F2" s="18" t="str">
        <f t="shared" si="0"/>
        <v>A1</v>
      </c>
      <c r="G2" s="18" t="str">
        <f t="shared" si="0"/>
        <v>A</v>
      </c>
      <c r="H2" s="18">
        <f>VALUE(TRIM(MID(SUBSTITUTE($B2,"-",REPT(" ",99)),COLUMN(E2)*99-98,99)))</f>
        <v>1000</v>
      </c>
      <c r="I2" s="18">
        <f>VALUE(TRIM(MID(SUBSTITUTE($B2,"-",REPT(" ",99)),COLUMN(F2)*99-98,99)))</f>
        <v>800</v>
      </c>
      <c r="J2" s="18" t="str">
        <f>(TRIM(MID(SUBSTITUTE($B2,"-",REPT(" ",99)),COLUMN(G2)*99-98,99)))</f>
        <v>200x300</v>
      </c>
      <c r="K2" s="18">
        <f t="shared" ref="K2:K21" si="1">VALUE(TRIM(MID(SUBSTITUTE($J2,"x",REPT(" ",99)),COLUMN(A2)*99-98,99)))</f>
        <v>200</v>
      </c>
      <c r="L2" s="18">
        <f t="shared" ref="L2:L21" si="2">VALUE(TRIM(MID(SUBSTITUTE($J2,"x",REPT(" ",99)),COLUMN(B2)*99-98,99)))</f>
        <v>300</v>
      </c>
      <c r="M2" s="18" t="str">
        <f>VLOOKUP(F2,D10数据库!C:K,2,0)</f>
        <v>角钢</v>
      </c>
      <c r="N2" s="18" t="str">
        <f>VLOOKUP(F2,D10数据库!C:K,3,0)</f>
        <v>∠50x6</v>
      </c>
      <c r="O2" s="19">
        <f>((H2+I2)/1000)*C2</f>
        <v>3.6</v>
      </c>
      <c r="P2" s="18" t="str">
        <f>VLOOKUP(F2,D10数据库!C:K,4,0)</f>
        <v>m</v>
      </c>
      <c r="Q2" s="18" t="str">
        <f>VLOOKUP(F2,D10数据库!C:K,5,0)</f>
        <v>Q235B</v>
      </c>
      <c r="R2" s="18"/>
      <c r="S2" s="18" t="str">
        <f>VLOOKUP(F2,D10数据库!C:K,6,0)</f>
        <v>钢板</v>
      </c>
      <c r="T2" s="18" t="str">
        <f>VLOOKUP(F2,D10数据库!C:K,7,0)</f>
        <v>δ=10</v>
      </c>
      <c r="U2" s="19">
        <f>IF(J2="",0,(K2/1000)*(L2/1000)*C2)</f>
        <v>0.12</v>
      </c>
      <c r="V2" s="18" t="str">
        <f>VLOOKUP(F2,D10数据库!C:K,8,0)</f>
        <v>m²</v>
      </c>
      <c r="W2" s="18" t="str">
        <f>VLOOKUP(F2,D10数据库!C:K,9,0)</f>
        <v>Q235B</v>
      </c>
      <c r="X2" s="18"/>
    </row>
    <row r="3" spans="1:24" x14ac:dyDescent="0.25">
      <c r="A3" s="22"/>
      <c r="B3" s="3"/>
      <c r="C3" s="3"/>
      <c r="D3" s="3"/>
      <c r="E3" s="18" t="str">
        <f t="shared" si="0"/>
        <v/>
      </c>
      <c r="F3" s="18" t="str">
        <f t="shared" si="0"/>
        <v/>
      </c>
      <c r="G3" s="18" t="str">
        <f t="shared" si="0"/>
        <v/>
      </c>
      <c r="H3" s="18" t="e">
        <f t="shared" ref="H3:H21" si="3">VALUE(TRIM(MID(SUBSTITUTE($B3,"-",REPT(" ",99)),COLUMN(E3)*99-98,99)))</f>
        <v>#VALUE!</v>
      </c>
      <c r="I3" s="18" t="e">
        <f t="shared" ref="I3:I21" si="4">VALUE(TRIM(MID(SUBSTITUTE($B3,"-",REPT(" ",99)),COLUMN(F3)*99-98,99)))</f>
        <v>#VALUE!</v>
      </c>
      <c r="J3" s="18" t="str">
        <f t="shared" ref="J3:J21" si="5">(TRIM(MID(SUBSTITUTE($B3,"-",REPT(" ",99)),COLUMN(G3)*99-98,99)))</f>
        <v/>
      </c>
      <c r="K3" s="18" t="e">
        <f t="shared" si="1"/>
        <v>#VALUE!</v>
      </c>
      <c r="L3" s="18" t="e">
        <f t="shared" si="2"/>
        <v>#VALUE!</v>
      </c>
      <c r="M3" s="18" t="e">
        <f>VLOOKUP(F3,D10数据库!C:K,2,0)</f>
        <v>#N/A</v>
      </c>
      <c r="N3" s="18" t="e">
        <f>VLOOKUP(F3,D10数据库!C:K,3,0)</f>
        <v>#N/A</v>
      </c>
      <c r="O3" s="19" t="e">
        <f t="shared" ref="O3:O66" si="6">((H3+I3)/1000)*C3</f>
        <v>#VALUE!</v>
      </c>
      <c r="P3" s="18" t="e">
        <f>VLOOKUP(F3,D10数据库!C:K,4,0)</f>
        <v>#N/A</v>
      </c>
      <c r="Q3" s="18" t="e">
        <f>VLOOKUP(F3,D10数据库!C:K,5,0)</f>
        <v>#N/A</v>
      </c>
      <c r="R3" s="18"/>
      <c r="S3" s="18" t="e">
        <f>VLOOKUP(F3,D10数据库!C:K,6,0)</f>
        <v>#N/A</v>
      </c>
      <c r="T3" s="18" t="e">
        <f>VLOOKUP(F3,D10数据库!C:K,7,0)</f>
        <v>#N/A</v>
      </c>
      <c r="U3" s="19">
        <f t="shared" ref="U3:U66" si="7">IF(J3="",0,(K3/1000)*(L3/1000)*C3)</f>
        <v>0</v>
      </c>
      <c r="V3" s="18" t="e">
        <f>VLOOKUP(F3,D10数据库!C:K,8,0)</f>
        <v>#N/A</v>
      </c>
      <c r="W3" s="18" t="e">
        <f>VLOOKUP(F3,D10数据库!C:K,9,0)</f>
        <v>#N/A</v>
      </c>
      <c r="X3" s="18"/>
    </row>
    <row r="4" spans="1:24" x14ac:dyDescent="0.25">
      <c r="A4" s="22"/>
      <c r="B4" s="3"/>
      <c r="C4" s="3"/>
      <c r="D4" s="3"/>
      <c r="E4" s="18" t="str">
        <f t="shared" si="0"/>
        <v/>
      </c>
      <c r="F4" s="18" t="str">
        <f t="shared" si="0"/>
        <v/>
      </c>
      <c r="G4" s="18" t="str">
        <f t="shared" si="0"/>
        <v/>
      </c>
      <c r="H4" s="18" t="e">
        <f t="shared" si="3"/>
        <v>#VALUE!</v>
      </c>
      <c r="I4" s="18" t="e">
        <f t="shared" si="4"/>
        <v>#VALUE!</v>
      </c>
      <c r="J4" s="18" t="str">
        <f t="shared" si="5"/>
        <v/>
      </c>
      <c r="K4" s="18" t="e">
        <f t="shared" si="1"/>
        <v>#VALUE!</v>
      </c>
      <c r="L4" s="18" t="e">
        <f t="shared" si="2"/>
        <v>#VALUE!</v>
      </c>
      <c r="M4" s="18" t="e">
        <f>VLOOKUP(F4,D10数据库!C:K,2,0)</f>
        <v>#N/A</v>
      </c>
      <c r="N4" s="18" t="e">
        <f>VLOOKUP(F4,D10数据库!C:K,3,0)</f>
        <v>#N/A</v>
      </c>
      <c r="O4" s="19" t="e">
        <f t="shared" si="6"/>
        <v>#VALUE!</v>
      </c>
      <c r="P4" s="18" t="e">
        <f>VLOOKUP(F4,D10数据库!C:K,4,0)</f>
        <v>#N/A</v>
      </c>
      <c r="Q4" s="18" t="e">
        <f>VLOOKUP(F4,D10数据库!C:K,5,0)</f>
        <v>#N/A</v>
      </c>
      <c r="R4" s="18"/>
      <c r="S4" s="18" t="e">
        <f>VLOOKUP(F4,D10数据库!C:K,6,0)</f>
        <v>#N/A</v>
      </c>
      <c r="T4" s="18" t="e">
        <f>VLOOKUP(F4,D10数据库!C:K,7,0)</f>
        <v>#N/A</v>
      </c>
      <c r="U4" s="19">
        <f t="shared" si="7"/>
        <v>0</v>
      </c>
      <c r="V4" s="18" t="e">
        <f>VLOOKUP(F4,D10数据库!C:K,8,0)</f>
        <v>#N/A</v>
      </c>
      <c r="W4" s="18" t="e">
        <f>VLOOKUP(F4,D10数据库!C:K,9,0)</f>
        <v>#N/A</v>
      </c>
      <c r="X4" s="18"/>
    </row>
    <row r="5" spans="1:24" x14ac:dyDescent="0.25">
      <c r="A5" s="22"/>
      <c r="B5" s="3"/>
      <c r="C5" s="3"/>
      <c r="D5" s="3"/>
      <c r="E5" s="18" t="str">
        <f t="shared" si="0"/>
        <v/>
      </c>
      <c r="F5" s="18" t="str">
        <f t="shared" si="0"/>
        <v/>
      </c>
      <c r="G5" s="18" t="str">
        <f t="shared" si="0"/>
        <v/>
      </c>
      <c r="H5" s="18" t="e">
        <f t="shared" si="3"/>
        <v>#VALUE!</v>
      </c>
      <c r="I5" s="18" t="e">
        <f t="shared" si="4"/>
        <v>#VALUE!</v>
      </c>
      <c r="J5" s="18" t="str">
        <f t="shared" si="5"/>
        <v/>
      </c>
      <c r="K5" s="18" t="e">
        <f t="shared" si="1"/>
        <v>#VALUE!</v>
      </c>
      <c r="L5" s="18" t="e">
        <f t="shared" si="2"/>
        <v>#VALUE!</v>
      </c>
      <c r="M5" s="18" t="e">
        <f>VLOOKUP(F5,D10数据库!C:K,2,0)</f>
        <v>#N/A</v>
      </c>
      <c r="N5" s="18" t="e">
        <f>VLOOKUP(F5,D10数据库!C:K,3,0)</f>
        <v>#N/A</v>
      </c>
      <c r="O5" s="19" t="e">
        <f t="shared" si="6"/>
        <v>#VALUE!</v>
      </c>
      <c r="P5" s="18" t="e">
        <f>VLOOKUP(F5,D10数据库!C:K,4,0)</f>
        <v>#N/A</v>
      </c>
      <c r="Q5" s="18" t="e">
        <f>VLOOKUP(F5,D10数据库!C:K,5,0)</f>
        <v>#N/A</v>
      </c>
      <c r="R5" s="18"/>
      <c r="S5" s="18" t="e">
        <f>VLOOKUP(F5,D10数据库!C:K,6,0)</f>
        <v>#N/A</v>
      </c>
      <c r="T5" s="18" t="e">
        <f>VLOOKUP(F5,D10数据库!C:K,7,0)</f>
        <v>#N/A</v>
      </c>
      <c r="U5" s="19">
        <f t="shared" si="7"/>
        <v>0</v>
      </c>
      <c r="V5" s="18" t="e">
        <f>VLOOKUP(F5,D10数据库!C:K,8,0)</f>
        <v>#N/A</v>
      </c>
      <c r="W5" s="18" t="e">
        <f>VLOOKUP(F5,D10数据库!C:K,9,0)</f>
        <v>#N/A</v>
      </c>
      <c r="X5" s="18"/>
    </row>
    <row r="6" spans="1:24" x14ac:dyDescent="0.25">
      <c r="A6" s="22"/>
      <c r="B6" s="3"/>
      <c r="C6" s="3"/>
      <c r="D6" s="3"/>
      <c r="E6" s="18" t="str">
        <f t="shared" si="0"/>
        <v/>
      </c>
      <c r="F6" s="18" t="str">
        <f t="shared" si="0"/>
        <v/>
      </c>
      <c r="G6" s="18" t="str">
        <f t="shared" si="0"/>
        <v/>
      </c>
      <c r="H6" s="18" t="e">
        <f t="shared" si="3"/>
        <v>#VALUE!</v>
      </c>
      <c r="I6" s="18" t="e">
        <f t="shared" si="4"/>
        <v>#VALUE!</v>
      </c>
      <c r="J6" s="18" t="str">
        <f t="shared" si="5"/>
        <v/>
      </c>
      <c r="K6" s="18" t="e">
        <f t="shared" si="1"/>
        <v>#VALUE!</v>
      </c>
      <c r="L6" s="18" t="e">
        <f t="shared" si="2"/>
        <v>#VALUE!</v>
      </c>
      <c r="M6" s="18" t="e">
        <f>VLOOKUP(F6,D10数据库!C:K,2,0)</f>
        <v>#N/A</v>
      </c>
      <c r="N6" s="18" t="e">
        <f>VLOOKUP(F6,D10数据库!C:K,3,0)</f>
        <v>#N/A</v>
      </c>
      <c r="O6" s="19" t="e">
        <f t="shared" si="6"/>
        <v>#VALUE!</v>
      </c>
      <c r="P6" s="18" t="e">
        <f>VLOOKUP(F6,D10数据库!C:K,4,0)</f>
        <v>#N/A</v>
      </c>
      <c r="Q6" s="18" t="e">
        <f>VLOOKUP(F6,D10数据库!C:K,5,0)</f>
        <v>#N/A</v>
      </c>
      <c r="R6" s="18"/>
      <c r="S6" s="18" t="e">
        <f>VLOOKUP(F6,D10数据库!C:K,6,0)</f>
        <v>#N/A</v>
      </c>
      <c r="T6" s="18" t="e">
        <f>VLOOKUP(F6,D10数据库!C:K,7,0)</f>
        <v>#N/A</v>
      </c>
      <c r="U6" s="19">
        <f t="shared" si="7"/>
        <v>0</v>
      </c>
      <c r="V6" s="18" t="e">
        <f>VLOOKUP(F6,D10数据库!C:K,8,0)</f>
        <v>#N/A</v>
      </c>
      <c r="W6" s="18" t="e">
        <f>VLOOKUP(F6,D10数据库!C:K,9,0)</f>
        <v>#N/A</v>
      </c>
      <c r="X6" s="18"/>
    </row>
    <row r="7" spans="1:24" x14ac:dyDescent="0.25">
      <c r="A7" s="22"/>
      <c r="B7" s="3"/>
      <c r="C7" s="3"/>
      <c r="D7" s="3"/>
      <c r="E7" s="18" t="str">
        <f t="shared" si="0"/>
        <v/>
      </c>
      <c r="F7" s="18" t="str">
        <f t="shared" si="0"/>
        <v/>
      </c>
      <c r="G7" s="18" t="str">
        <f t="shared" si="0"/>
        <v/>
      </c>
      <c r="H7" s="18" t="e">
        <f t="shared" si="3"/>
        <v>#VALUE!</v>
      </c>
      <c r="I7" s="18" t="e">
        <f t="shared" si="4"/>
        <v>#VALUE!</v>
      </c>
      <c r="J7" s="18" t="str">
        <f t="shared" si="5"/>
        <v/>
      </c>
      <c r="K7" s="18" t="e">
        <f t="shared" si="1"/>
        <v>#VALUE!</v>
      </c>
      <c r="L7" s="18" t="e">
        <f t="shared" si="2"/>
        <v>#VALUE!</v>
      </c>
      <c r="M7" s="18" t="e">
        <f>VLOOKUP(F7,D10数据库!C:K,2,0)</f>
        <v>#N/A</v>
      </c>
      <c r="N7" s="18" t="e">
        <f>VLOOKUP(F7,D10数据库!C:K,3,0)</f>
        <v>#N/A</v>
      </c>
      <c r="O7" s="19" t="e">
        <f t="shared" si="6"/>
        <v>#VALUE!</v>
      </c>
      <c r="P7" s="18" t="e">
        <f>VLOOKUP(F7,D10数据库!C:K,4,0)</f>
        <v>#N/A</v>
      </c>
      <c r="Q7" s="18" t="e">
        <f>VLOOKUP(F7,D10数据库!C:K,5,0)</f>
        <v>#N/A</v>
      </c>
      <c r="R7" s="18"/>
      <c r="S7" s="18" t="e">
        <f>VLOOKUP(F7,D10数据库!C:K,6,0)</f>
        <v>#N/A</v>
      </c>
      <c r="T7" s="18" t="e">
        <f>VLOOKUP(F7,D10数据库!C:K,7,0)</f>
        <v>#N/A</v>
      </c>
      <c r="U7" s="19">
        <f t="shared" si="7"/>
        <v>0</v>
      </c>
      <c r="V7" s="18" t="e">
        <f>VLOOKUP(F7,D10数据库!C:K,8,0)</f>
        <v>#N/A</v>
      </c>
      <c r="W7" s="18" t="e">
        <f>VLOOKUP(F7,D10数据库!C:K,9,0)</f>
        <v>#N/A</v>
      </c>
      <c r="X7" s="18"/>
    </row>
    <row r="8" spans="1:24" x14ac:dyDescent="0.25">
      <c r="A8" s="22"/>
      <c r="B8" s="3"/>
      <c r="C8" s="3"/>
      <c r="D8" s="3"/>
      <c r="E8" s="18" t="str">
        <f t="shared" si="0"/>
        <v/>
      </c>
      <c r="F8" s="18" t="str">
        <f t="shared" si="0"/>
        <v/>
      </c>
      <c r="G8" s="18" t="str">
        <f t="shared" si="0"/>
        <v/>
      </c>
      <c r="H8" s="18" t="e">
        <f t="shared" si="3"/>
        <v>#VALUE!</v>
      </c>
      <c r="I8" s="18" t="e">
        <f t="shared" si="4"/>
        <v>#VALUE!</v>
      </c>
      <c r="J8" s="18" t="str">
        <f t="shared" si="5"/>
        <v/>
      </c>
      <c r="K8" s="18" t="e">
        <f t="shared" si="1"/>
        <v>#VALUE!</v>
      </c>
      <c r="L8" s="18" t="e">
        <f t="shared" si="2"/>
        <v>#VALUE!</v>
      </c>
      <c r="M8" s="18" t="e">
        <f>VLOOKUP(F8,D10数据库!C:K,2,0)</f>
        <v>#N/A</v>
      </c>
      <c r="N8" s="18" t="e">
        <f>VLOOKUP(F8,D10数据库!C:K,3,0)</f>
        <v>#N/A</v>
      </c>
      <c r="O8" s="19" t="e">
        <f t="shared" si="6"/>
        <v>#VALUE!</v>
      </c>
      <c r="P8" s="18" t="e">
        <f>VLOOKUP(F8,D10数据库!C:K,4,0)</f>
        <v>#N/A</v>
      </c>
      <c r="Q8" s="18" t="e">
        <f>VLOOKUP(F8,D10数据库!C:K,5,0)</f>
        <v>#N/A</v>
      </c>
      <c r="R8" s="18"/>
      <c r="S8" s="18" t="e">
        <f>VLOOKUP(F8,D10数据库!C:K,6,0)</f>
        <v>#N/A</v>
      </c>
      <c r="T8" s="18" t="e">
        <f>VLOOKUP(F8,D10数据库!C:K,7,0)</f>
        <v>#N/A</v>
      </c>
      <c r="U8" s="19">
        <f t="shared" si="7"/>
        <v>0</v>
      </c>
      <c r="V8" s="18" t="e">
        <f>VLOOKUP(F8,D10数据库!C:K,8,0)</f>
        <v>#N/A</v>
      </c>
      <c r="W8" s="18" t="e">
        <f>VLOOKUP(F8,D10数据库!C:K,9,0)</f>
        <v>#N/A</v>
      </c>
      <c r="X8" s="18"/>
    </row>
    <row r="9" spans="1:24" x14ac:dyDescent="0.25">
      <c r="A9" s="22"/>
      <c r="B9" s="3"/>
      <c r="C9" s="3"/>
      <c r="D9" s="3"/>
      <c r="E9" s="18" t="str">
        <f t="shared" si="0"/>
        <v/>
      </c>
      <c r="F9" s="18" t="str">
        <f t="shared" si="0"/>
        <v/>
      </c>
      <c r="G9" s="18" t="str">
        <f t="shared" si="0"/>
        <v/>
      </c>
      <c r="H9" s="18" t="e">
        <f t="shared" si="3"/>
        <v>#VALUE!</v>
      </c>
      <c r="I9" s="18" t="e">
        <f t="shared" si="4"/>
        <v>#VALUE!</v>
      </c>
      <c r="J9" s="18" t="str">
        <f t="shared" si="5"/>
        <v/>
      </c>
      <c r="K9" s="18" t="e">
        <f t="shared" si="1"/>
        <v>#VALUE!</v>
      </c>
      <c r="L9" s="18" t="e">
        <f t="shared" si="2"/>
        <v>#VALUE!</v>
      </c>
      <c r="M9" s="18" t="e">
        <f>VLOOKUP(F9,D10数据库!C:K,2,0)</f>
        <v>#N/A</v>
      </c>
      <c r="N9" s="18" t="e">
        <f>VLOOKUP(F9,D10数据库!C:K,3,0)</f>
        <v>#N/A</v>
      </c>
      <c r="O9" s="19" t="e">
        <f t="shared" si="6"/>
        <v>#VALUE!</v>
      </c>
      <c r="P9" s="18" t="e">
        <f>VLOOKUP(F9,D10数据库!C:K,4,0)</f>
        <v>#N/A</v>
      </c>
      <c r="Q9" s="18" t="e">
        <f>VLOOKUP(F9,D10数据库!C:K,5,0)</f>
        <v>#N/A</v>
      </c>
      <c r="R9" s="18"/>
      <c r="S9" s="18" t="e">
        <f>VLOOKUP(F9,D10数据库!C:K,6,0)</f>
        <v>#N/A</v>
      </c>
      <c r="T9" s="18" t="e">
        <f>VLOOKUP(F9,D10数据库!C:K,7,0)</f>
        <v>#N/A</v>
      </c>
      <c r="U9" s="19">
        <f t="shared" si="7"/>
        <v>0</v>
      </c>
      <c r="V9" s="18" t="e">
        <f>VLOOKUP(F9,D10数据库!C:K,8,0)</f>
        <v>#N/A</v>
      </c>
      <c r="W9" s="18" t="e">
        <f>VLOOKUP(F9,D10数据库!C:K,9,0)</f>
        <v>#N/A</v>
      </c>
      <c r="X9" s="18"/>
    </row>
    <row r="10" spans="1:24" x14ac:dyDescent="0.25">
      <c r="A10" s="22"/>
      <c r="B10" s="3"/>
      <c r="C10" s="3"/>
      <c r="D10" s="3"/>
      <c r="E10" s="18" t="str">
        <f t="shared" si="0"/>
        <v/>
      </c>
      <c r="F10" s="18" t="str">
        <f t="shared" si="0"/>
        <v/>
      </c>
      <c r="G10" s="18" t="str">
        <f t="shared" si="0"/>
        <v/>
      </c>
      <c r="H10" s="18" t="e">
        <f t="shared" si="3"/>
        <v>#VALUE!</v>
      </c>
      <c r="I10" s="18" t="e">
        <f t="shared" si="4"/>
        <v>#VALUE!</v>
      </c>
      <c r="J10" s="18" t="str">
        <f t="shared" si="5"/>
        <v/>
      </c>
      <c r="K10" s="18" t="e">
        <f t="shared" si="1"/>
        <v>#VALUE!</v>
      </c>
      <c r="L10" s="18" t="e">
        <f t="shared" si="2"/>
        <v>#VALUE!</v>
      </c>
      <c r="M10" s="18" t="e">
        <f>VLOOKUP(F10,D10数据库!C:K,2,0)</f>
        <v>#N/A</v>
      </c>
      <c r="N10" s="18" t="e">
        <f>VLOOKUP(F10,D10数据库!C:K,3,0)</f>
        <v>#N/A</v>
      </c>
      <c r="O10" s="19" t="e">
        <f t="shared" si="6"/>
        <v>#VALUE!</v>
      </c>
      <c r="P10" s="18" t="e">
        <f>VLOOKUP(F10,D10数据库!C:K,4,0)</f>
        <v>#N/A</v>
      </c>
      <c r="Q10" s="18" t="e">
        <f>VLOOKUP(F10,D10数据库!C:K,5,0)</f>
        <v>#N/A</v>
      </c>
      <c r="R10" s="18"/>
      <c r="S10" s="18" t="e">
        <f>VLOOKUP(F10,D10数据库!C:K,6,0)</f>
        <v>#N/A</v>
      </c>
      <c r="T10" s="18" t="e">
        <f>VLOOKUP(F10,D10数据库!C:K,7,0)</f>
        <v>#N/A</v>
      </c>
      <c r="U10" s="19">
        <f t="shared" si="7"/>
        <v>0</v>
      </c>
      <c r="V10" s="18" t="e">
        <f>VLOOKUP(F10,D10数据库!C:K,8,0)</f>
        <v>#N/A</v>
      </c>
      <c r="W10" s="18" t="e">
        <f>VLOOKUP(F10,D10数据库!C:K,9,0)</f>
        <v>#N/A</v>
      </c>
      <c r="X10" s="18"/>
    </row>
    <row r="11" spans="1:24" x14ac:dyDescent="0.25">
      <c r="A11" s="22"/>
      <c r="B11" s="3"/>
      <c r="C11" s="3"/>
      <c r="D11" s="3"/>
      <c r="E11" s="18" t="str">
        <f t="shared" si="0"/>
        <v/>
      </c>
      <c r="F11" s="18" t="str">
        <f t="shared" si="0"/>
        <v/>
      </c>
      <c r="G11" s="18" t="str">
        <f t="shared" si="0"/>
        <v/>
      </c>
      <c r="H11" s="18" t="e">
        <f t="shared" si="3"/>
        <v>#VALUE!</v>
      </c>
      <c r="I11" s="18" t="e">
        <f t="shared" si="4"/>
        <v>#VALUE!</v>
      </c>
      <c r="J11" s="18" t="str">
        <f t="shared" si="5"/>
        <v/>
      </c>
      <c r="K11" s="18" t="e">
        <f t="shared" si="1"/>
        <v>#VALUE!</v>
      </c>
      <c r="L11" s="18" t="e">
        <f t="shared" si="2"/>
        <v>#VALUE!</v>
      </c>
      <c r="M11" s="18" t="e">
        <f>VLOOKUP(F11,D10数据库!C:K,2,0)</f>
        <v>#N/A</v>
      </c>
      <c r="N11" s="18" t="e">
        <f>VLOOKUP(F11,D10数据库!C:K,3,0)</f>
        <v>#N/A</v>
      </c>
      <c r="O11" s="19" t="e">
        <f t="shared" si="6"/>
        <v>#VALUE!</v>
      </c>
      <c r="P11" s="18" t="e">
        <f>VLOOKUP(F11,D10数据库!C:K,4,0)</f>
        <v>#N/A</v>
      </c>
      <c r="Q11" s="18" t="e">
        <f>VLOOKUP(F11,D10数据库!C:K,5,0)</f>
        <v>#N/A</v>
      </c>
      <c r="R11" s="18"/>
      <c r="S11" s="18" t="e">
        <f>VLOOKUP(F11,D10数据库!C:K,6,0)</f>
        <v>#N/A</v>
      </c>
      <c r="T11" s="18" t="e">
        <f>VLOOKUP(F11,D10数据库!C:K,7,0)</f>
        <v>#N/A</v>
      </c>
      <c r="U11" s="19">
        <f t="shared" si="7"/>
        <v>0</v>
      </c>
      <c r="V11" s="18" t="e">
        <f>VLOOKUP(F11,D10数据库!C:K,8,0)</f>
        <v>#N/A</v>
      </c>
      <c r="W11" s="18" t="e">
        <f>VLOOKUP(F11,D10数据库!C:K,9,0)</f>
        <v>#N/A</v>
      </c>
      <c r="X11" s="18"/>
    </row>
    <row r="12" spans="1:24" x14ac:dyDescent="0.25">
      <c r="A12" s="22"/>
      <c r="B12" s="3"/>
      <c r="C12" s="3"/>
      <c r="D12" s="3"/>
      <c r="E12" s="18" t="str">
        <f t="shared" si="0"/>
        <v/>
      </c>
      <c r="F12" s="18" t="str">
        <f t="shared" si="0"/>
        <v/>
      </c>
      <c r="G12" s="18" t="str">
        <f t="shared" si="0"/>
        <v/>
      </c>
      <c r="H12" s="18" t="e">
        <f t="shared" si="3"/>
        <v>#VALUE!</v>
      </c>
      <c r="I12" s="18" t="e">
        <f t="shared" si="4"/>
        <v>#VALUE!</v>
      </c>
      <c r="J12" s="18" t="str">
        <f t="shared" si="5"/>
        <v/>
      </c>
      <c r="K12" s="18" t="e">
        <f t="shared" si="1"/>
        <v>#VALUE!</v>
      </c>
      <c r="L12" s="18" t="e">
        <f t="shared" si="2"/>
        <v>#VALUE!</v>
      </c>
      <c r="M12" s="18" t="e">
        <f>VLOOKUP(F12,D10数据库!C:K,2,0)</f>
        <v>#N/A</v>
      </c>
      <c r="N12" s="18" t="e">
        <f>VLOOKUP(F12,D10数据库!C:K,3,0)</f>
        <v>#N/A</v>
      </c>
      <c r="O12" s="19" t="e">
        <f t="shared" si="6"/>
        <v>#VALUE!</v>
      </c>
      <c r="P12" s="18" t="e">
        <f>VLOOKUP(F12,D10数据库!C:K,4,0)</f>
        <v>#N/A</v>
      </c>
      <c r="Q12" s="18" t="e">
        <f>VLOOKUP(F12,D10数据库!C:K,5,0)</f>
        <v>#N/A</v>
      </c>
      <c r="R12" s="18"/>
      <c r="S12" s="18" t="e">
        <f>VLOOKUP(F12,D10数据库!C:K,6,0)</f>
        <v>#N/A</v>
      </c>
      <c r="T12" s="18" t="e">
        <f>VLOOKUP(F12,D10数据库!C:K,7,0)</f>
        <v>#N/A</v>
      </c>
      <c r="U12" s="19">
        <f t="shared" si="7"/>
        <v>0</v>
      </c>
      <c r="V12" s="18" t="e">
        <f>VLOOKUP(F12,D10数据库!C:K,8,0)</f>
        <v>#N/A</v>
      </c>
      <c r="W12" s="18" t="e">
        <f>VLOOKUP(F12,D10数据库!C:K,9,0)</f>
        <v>#N/A</v>
      </c>
      <c r="X12" s="18"/>
    </row>
    <row r="13" spans="1:24" x14ac:dyDescent="0.25">
      <c r="A13" s="22"/>
      <c r="B13" s="3"/>
      <c r="C13" s="3"/>
      <c r="D13" s="3"/>
      <c r="E13" s="18" t="str">
        <f t="shared" si="0"/>
        <v/>
      </c>
      <c r="F13" s="18" t="str">
        <f t="shared" si="0"/>
        <v/>
      </c>
      <c r="G13" s="18" t="str">
        <f t="shared" si="0"/>
        <v/>
      </c>
      <c r="H13" s="18" t="e">
        <f t="shared" si="3"/>
        <v>#VALUE!</v>
      </c>
      <c r="I13" s="18" t="e">
        <f t="shared" si="4"/>
        <v>#VALUE!</v>
      </c>
      <c r="J13" s="18" t="str">
        <f t="shared" si="5"/>
        <v/>
      </c>
      <c r="K13" s="18" t="e">
        <f t="shared" si="1"/>
        <v>#VALUE!</v>
      </c>
      <c r="L13" s="18" t="e">
        <f t="shared" si="2"/>
        <v>#VALUE!</v>
      </c>
      <c r="M13" s="18" t="e">
        <f>VLOOKUP(F13,D10数据库!C:K,2,0)</f>
        <v>#N/A</v>
      </c>
      <c r="N13" s="18" t="e">
        <f>VLOOKUP(F13,D10数据库!C:K,3,0)</f>
        <v>#N/A</v>
      </c>
      <c r="O13" s="19" t="e">
        <f t="shared" si="6"/>
        <v>#VALUE!</v>
      </c>
      <c r="P13" s="18" t="e">
        <f>VLOOKUP(F13,D10数据库!C:K,4,0)</f>
        <v>#N/A</v>
      </c>
      <c r="Q13" s="18" t="e">
        <f>VLOOKUP(F13,D10数据库!C:K,5,0)</f>
        <v>#N/A</v>
      </c>
      <c r="R13" s="18"/>
      <c r="S13" s="18" t="e">
        <f>VLOOKUP(F13,D10数据库!C:K,6,0)</f>
        <v>#N/A</v>
      </c>
      <c r="T13" s="18" t="e">
        <f>VLOOKUP(F13,D10数据库!C:K,7,0)</f>
        <v>#N/A</v>
      </c>
      <c r="U13" s="19">
        <f t="shared" si="7"/>
        <v>0</v>
      </c>
      <c r="V13" s="18" t="e">
        <f>VLOOKUP(F13,D10数据库!C:K,8,0)</f>
        <v>#N/A</v>
      </c>
      <c r="W13" s="18" t="e">
        <f>VLOOKUP(F13,D10数据库!C:K,9,0)</f>
        <v>#N/A</v>
      </c>
      <c r="X13" s="18"/>
    </row>
    <row r="14" spans="1:24" x14ac:dyDescent="0.25">
      <c r="A14" s="22"/>
      <c r="B14" s="3"/>
      <c r="C14" s="3"/>
      <c r="D14" s="3"/>
      <c r="E14" s="18" t="str">
        <f t="shared" si="0"/>
        <v/>
      </c>
      <c r="F14" s="18" t="str">
        <f t="shared" si="0"/>
        <v/>
      </c>
      <c r="G14" s="18" t="str">
        <f t="shared" si="0"/>
        <v/>
      </c>
      <c r="H14" s="18" t="e">
        <f t="shared" si="3"/>
        <v>#VALUE!</v>
      </c>
      <c r="I14" s="18" t="e">
        <f t="shared" si="4"/>
        <v>#VALUE!</v>
      </c>
      <c r="J14" s="18" t="str">
        <f t="shared" si="5"/>
        <v/>
      </c>
      <c r="K14" s="18" t="e">
        <f t="shared" si="1"/>
        <v>#VALUE!</v>
      </c>
      <c r="L14" s="18" t="e">
        <f t="shared" si="2"/>
        <v>#VALUE!</v>
      </c>
      <c r="M14" s="18" t="e">
        <f>VLOOKUP(F14,D10数据库!C:K,2,0)</f>
        <v>#N/A</v>
      </c>
      <c r="N14" s="18" t="e">
        <f>VLOOKUP(F14,D10数据库!C:K,3,0)</f>
        <v>#N/A</v>
      </c>
      <c r="O14" s="19" t="e">
        <f t="shared" si="6"/>
        <v>#VALUE!</v>
      </c>
      <c r="P14" s="18" t="e">
        <f>VLOOKUP(F14,D10数据库!C:K,4,0)</f>
        <v>#N/A</v>
      </c>
      <c r="Q14" s="18" t="e">
        <f>VLOOKUP(F14,D10数据库!C:K,5,0)</f>
        <v>#N/A</v>
      </c>
      <c r="R14" s="18"/>
      <c r="S14" s="18" t="e">
        <f>VLOOKUP(F14,D10数据库!C:K,6,0)</f>
        <v>#N/A</v>
      </c>
      <c r="T14" s="18" t="e">
        <f>VLOOKUP(F14,D10数据库!C:K,7,0)</f>
        <v>#N/A</v>
      </c>
      <c r="U14" s="19">
        <f t="shared" si="7"/>
        <v>0</v>
      </c>
      <c r="V14" s="18" t="e">
        <f>VLOOKUP(F14,D10数据库!C:K,8,0)</f>
        <v>#N/A</v>
      </c>
      <c r="W14" s="18" t="e">
        <f>VLOOKUP(F14,D10数据库!C:K,9,0)</f>
        <v>#N/A</v>
      </c>
      <c r="X14" s="18"/>
    </row>
    <row r="15" spans="1:24" x14ac:dyDescent="0.25">
      <c r="A15" s="22"/>
      <c r="B15" s="3"/>
      <c r="C15" s="3"/>
      <c r="D15" s="3"/>
      <c r="E15" s="18" t="str">
        <f t="shared" si="0"/>
        <v/>
      </c>
      <c r="F15" s="18" t="str">
        <f t="shared" si="0"/>
        <v/>
      </c>
      <c r="G15" s="18" t="str">
        <f t="shared" si="0"/>
        <v/>
      </c>
      <c r="H15" s="18" t="e">
        <f t="shared" si="3"/>
        <v>#VALUE!</v>
      </c>
      <c r="I15" s="18" t="e">
        <f t="shared" si="4"/>
        <v>#VALUE!</v>
      </c>
      <c r="J15" s="18" t="str">
        <f t="shared" si="5"/>
        <v/>
      </c>
      <c r="K15" s="18" t="e">
        <f t="shared" si="1"/>
        <v>#VALUE!</v>
      </c>
      <c r="L15" s="18" t="e">
        <f t="shared" si="2"/>
        <v>#VALUE!</v>
      </c>
      <c r="M15" s="18" t="e">
        <f>VLOOKUP(F15,D10数据库!C:K,2,0)</f>
        <v>#N/A</v>
      </c>
      <c r="N15" s="18" t="e">
        <f>VLOOKUP(F15,D10数据库!C:K,3,0)</f>
        <v>#N/A</v>
      </c>
      <c r="O15" s="19" t="e">
        <f t="shared" si="6"/>
        <v>#VALUE!</v>
      </c>
      <c r="P15" s="18" t="e">
        <f>VLOOKUP(F15,D10数据库!C:K,4,0)</f>
        <v>#N/A</v>
      </c>
      <c r="Q15" s="18" t="e">
        <f>VLOOKUP(F15,D10数据库!C:K,5,0)</f>
        <v>#N/A</v>
      </c>
      <c r="R15" s="18"/>
      <c r="S15" s="18" t="e">
        <f>VLOOKUP(F15,D10数据库!C:K,6,0)</f>
        <v>#N/A</v>
      </c>
      <c r="T15" s="18" t="e">
        <f>VLOOKUP(F15,D10数据库!C:K,7,0)</f>
        <v>#N/A</v>
      </c>
      <c r="U15" s="19">
        <f t="shared" si="7"/>
        <v>0</v>
      </c>
      <c r="V15" s="18" t="e">
        <f>VLOOKUP(F15,D10数据库!C:K,8,0)</f>
        <v>#N/A</v>
      </c>
      <c r="W15" s="18" t="e">
        <f>VLOOKUP(F15,D10数据库!C:K,9,0)</f>
        <v>#N/A</v>
      </c>
      <c r="X15" s="18"/>
    </row>
    <row r="16" spans="1:24" x14ac:dyDescent="0.25">
      <c r="A16" s="22"/>
      <c r="B16" s="3"/>
      <c r="C16" s="3"/>
      <c r="D16" s="3"/>
      <c r="E16" s="18" t="str">
        <f t="shared" si="0"/>
        <v/>
      </c>
      <c r="F16" s="18" t="str">
        <f t="shared" si="0"/>
        <v/>
      </c>
      <c r="G16" s="18" t="str">
        <f t="shared" si="0"/>
        <v/>
      </c>
      <c r="H16" s="18" t="e">
        <f t="shared" si="3"/>
        <v>#VALUE!</v>
      </c>
      <c r="I16" s="18" t="e">
        <f t="shared" si="4"/>
        <v>#VALUE!</v>
      </c>
      <c r="J16" s="18" t="str">
        <f t="shared" si="5"/>
        <v/>
      </c>
      <c r="K16" s="18" t="e">
        <f t="shared" si="1"/>
        <v>#VALUE!</v>
      </c>
      <c r="L16" s="18" t="e">
        <f t="shared" si="2"/>
        <v>#VALUE!</v>
      </c>
      <c r="M16" s="18" t="e">
        <f>VLOOKUP(F16,D10数据库!C:K,2,0)</f>
        <v>#N/A</v>
      </c>
      <c r="N16" s="18" t="e">
        <f>VLOOKUP(F16,D10数据库!C:K,3,0)</f>
        <v>#N/A</v>
      </c>
      <c r="O16" s="19" t="e">
        <f t="shared" si="6"/>
        <v>#VALUE!</v>
      </c>
      <c r="P16" s="18" t="e">
        <f>VLOOKUP(F16,D10数据库!C:K,4,0)</f>
        <v>#N/A</v>
      </c>
      <c r="Q16" s="18" t="e">
        <f>VLOOKUP(F16,D10数据库!C:K,5,0)</f>
        <v>#N/A</v>
      </c>
      <c r="R16" s="18"/>
      <c r="S16" s="18" t="e">
        <f>VLOOKUP(F16,D10数据库!C:K,6,0)</f>
        <v>#N/A</v>
      </c>
      <c r="T16" s="18" t="e">
        <f>VLOOKUP(F16,D10数据库!C:K,7,0)</f>
        <v>#N/A</v>
      </c>
      <c r="U16" s="19">
        <f t="shared" si="7"/>
        <v>0</v>
      </c>
      <c r="V16" s="18" t="e">
        <f>VLOOKUP(F16,D10数据库!C:K,8,0)</f>
        <v>#N/A</v>
      </c>
      <c r="W16" s="18" t="e">
        <f>VLOOKUP(F16,D10数据库!C:K,9,0)</f>
        <v>#N/A</v>
      </c>
      <c r="X16" s="18"/>
    </row>
    <row r="17" spans="1:24" x14ac:dyDescent="0.25">
      <c r="A17" s="22"/>
      <c r="B17" s="3"/>
      <c r="C17" s="3"/>
      <c r="D17" s="3"/>
      <c r="E17" s="18" t="str">
        <f t="shared" si="0"/>
        <v/>
      </c>
      <c r="F17" s="18" t="str">
        <f t="shared" si="0"/>
        <v/>
      </c>
      <c r="G17" s="18" t="str">
        <f t="shared" si="0"/>
        <v/>
      </c>
      <c r="H17" s="18" t="e">
        <f t="shared" si="3"/>
        <v>#VALUE!</v>
      </c>
      <c r="I17" s="18" t="e">
        <f t="shared" si="4"/>
        <v>#VALUE!</v>
      </c>
      <c r="J17" s="18" t="str">
        <f t="shared" si="5"/>
        <v/>
      </c>
      <c r="K17" s="18" t="e">
        <f t="shared" si="1"/>
        <v>#VALUE!</v>
      </c>
      <c r="L17" s="18" t="e">
        <f t="shared" si="2"/>
        <v>#VALUE!</v>
      </c>
      <c r="M17" s="18" t="e">
        <f>VLOOKUP(F17,D10数据库!C:K,2,0)</f>
        <v>#N/A</v>
      </c>
      <c r="N17" s="18" t="e">
        <f>VLOOKUP(F17,D10数据库!C:K,3,0)</f>
        <v>#N/A</v>
      </c>
      <c r="O17" s="19" t="e">
        <f t="shared" si="6"/>
        <v>#VALUE!</v>
      </c>
      <c r="P17" s="18" t="e">
        <f>VLOOKUP(F17,D10数据库!C:K,4,0)</f>
        <v>#N/A</v>
      </c>
      <c r="Q17" s="18" t="e">
        <f>VLOOKUP(F17,D10数据库!C:K,5,0)</f>
        <v>#N/A</v>
      </c>
      <c r="R17" s="18"/>
      <c r="S17" s="18" t="e">
        <f>VLOOKUP(F17,D10数据库!C:K,6,0)</f>
        <v>#N/A</v>
      </c>
      <c r="T17" s="18" t="e">
        <f>VLOOKUP(F17,D10数据库!C:K,7,0)</f>
        <v>#N/A</v>
      </c>
      <c r="U17" s="19">
        <f t="shared" si="7"/>
        <v>0</v>
      </c>
      <c r="V17" s="18" t="e">
        <f>VLOOKUP(F17,D10数据库!C:K,8,0)</f>
        <v>#N/A</v>
      </c>
      <c r="W17" s="18" t="e">
        <f>VLOOKUP(F17,D10数据库!C:K,9,0)</f>
        <v>#N/A</v>
      </c>
      <c r="X17" s="18"/>
    </row>
    <row r="18" spans="1:24" x14ac:dyDescent="0.25">
      <c r="A18" s="22"/>
      <c r="B18" s="3"/>
      <c r="C18" s="3"/>
      <c r="D18" s="3"/>
      <c r="E18" s="18" t="str">
        <f t="shared" si="0"/>
        <v/>
      </c>
      <c r="F18" s="18" t="str">
        <f t="shared" si="0"/>
        <v/>
      </c>
      <c r="G18" s="18" t="str">
        <f t="shared" si="0"/>
        <v/>
      </c>
      <c r="H18" s="18" t="e">
        <f t="shared" si="3"/>
        <v>#VALUE!</v>
      </c>
      <c r="I18" s="18" t="e">
        <f t="shared" si="4"/>
        <v>#VALUE!</v>
      </c>
      <c r="J18" s="18" t="str">
        <f t="shared" si="5"/>
        <v/>
      </c>
      <c r="K18" s="18" t="e">
        <f t="shared" si="1"/>
        <v>#VALUE!</v>
      </c>
      <c r="L18" s="18" t="e">
        <f t="shared" si="2"/>
        <v>#VALUE!</v>
      </c>
      <c r="M18" s="18" t="e">
        <f>VLOOKUP(F18,D10数据库!C:K,2,0)</f>
        <v>#N/A</v>
      </c>
      <c r="N18" s="18" t="e">
        <f>VLOOKUP(F18,D10数据库!C:K,3,0)</f>
        <v>#N/A</v>
      </c>
      <c r="O18" s="19" t="e">
        <f t="shared" si="6"/>
        <v>#VALUE!</v>
      </c>
      <c r="P18" s="18" t="e">
        <f>VLOOKUP(F18,D10数据库!C:K,4,0)</f>
        <v>#N/A</v>
      </c>
      <c r="Q18" s="18" t="e">
        <f>VLOOKUP(F18,D10数据库!C:K,5,0)</f>
        <v>#N/A</v>
      </c>
      <c r="R18" s="18"/>
      <c r="S18" s="18" t="e">
        <f>VLOOKUP(F18,D10数据库!C:K,6,0)</f>
        <v>#N/A</v>
      </c>
      <c r="T18" s="18" t="e">
        <f>VLOOKUP(F18,D10数据库!C:K,7,0)</f>
        <v>#N/A</v>
      </c>
      <c r="U18" s="19">
        <f t="shared" si="7"/>
        <v>0</v>
      </c>
      <c r="V18" s="18" t="e">
        <f>VLOOKUP(F18,D10数据库!C:K,8,0)</f>
        <v>#N/A</v>
      </c>
      <c r="W18" s="18" t="e">
        <f>VLOOKUP(F18,D10数据库!C:K,9,0)</f>
        <v>#N/A</v>
      </c>
      <c r="X18" s="18"/>
    </row>
    <row r="19" spans="1:24" x14ac:dyDescent="0.25">
      <c r="A19" s="22"/>
      <c r="B19" s="3"/>
      <c r="C19" s="3"/>
      <c r="D19" s="3"/>
      <c r="E19" s="18" t="str">
        <f t="shared" si="0"/>
        <v/>
      </c>
      <c r="F19" s="18" t="str">
        <f t="shared" si="0"/>
        <v/>
      </c>
      <c r="G19" s="18" t="str">
        <f t="shared" si="0"/>
        <v/>
      </c>
      <c r="H19" s="18" t="e">
        <f t="shared" si="3"/>
        <v>#VALUE!</v>
      </c>
      <c r="I19" s="18" t="e">
        <f t="shared" si="4"/>
        <v>#VALUE!</v>
      </c>
      <c r="J19" s="18" t="str">
        <f t="shared" si="5"/>
        <v/>
      </c>
      <c r="K19" s="18" t="e">
        <f t="shared" si="1"/>
        <v>#VALUE!</v>
      </c>
      <c r="L19" s="18" t="e">
        <f t="shared" si="2"/>
        <v>#VALUE!</v>
      </c>
      <c r="M19" s="18" t="e">
        <f>VLOOKUP(F19,D10数据库!C:K,2,0)</f>
        <v>#N/A</v>
      </c>
      <c r="N19" s="18" t="e">
        <f>VLOOKUP(F19,D10数据库!C:K,3,0)</f>
        <v>#N/A</v>
      </c>
      <c r="O19" s="19" t="e">
        <f t="shared" si="6"/>
        <v>#VALUE!</v>
      </c>
      <c r="P19" s="18" t="e">
        <f>VLOOKUP(F19,D10数据库!C:K,4,0)</f>
        <v>#N/A</v>
      </c>
      <c r="Q19" s="18" t="e">
        <f>VLOOKUP(F19,D10数据库!C:K,5,0)</f>
        <v>#N/A</v>
      </c>
      <c r="R19" s="18"/>
      <c r="S19" s="18" t="e">
        <f>VLOOKUP(F19,D10数据库!C:K,6,0)</f>
        <v>#N/A</v>
      </c>
      <c r="T19" s="18" t="e">
        <f>VLOOKUP(F19,D10数据库!C:K,7,0)</f>
        <v>#N/A</v>
      </c>
      <c r="U19" s="19">
        <f t="shared" si="7"/>
        <v>0</v>
      </c>
      <c r="V19" s="18" t="e">
        <f>VLOOKUP(F19,D10数据库!C:K,8,0)</f>
        <v>#N/A</v>
      </c>
      <c r="W19" s="18" t="e">
        <f>VLOOKUP(F19,D10数据库!C:K,9,0)</f>
        <v>#N/A</v>
      </c>
      <c r="X19" s="18"/>
    </row>
    <row r="20" spans="1:24" x14ac:dyDescent="0.25">
      <c r="A20" s="22"/>
      <c r="B20" s="3"/>
      <c r="C20" s="3"/>
      <c r="D20" s="3"/>
      <c r="E20" s="18" t="str">
        <f t="shared" si="0"/>
        <v/>
      </c>
      <c r="F20" s="18" t="str">
        <f t="shared" si="0"/>
        <v/>
      </c>
      <c r="G20" s="18" t="str">
        <f t="shared" si="0"/>
        <v/>
      </c>
      <c r="H20" s="18" t="e">
        <f t="shared" si="3"/>
        <v>#VALUE!</v>
      </c>
      <c r="I20" s="18" t="e">
        <f t="shared" si="4"/>
        <v>#VALUE!</v>
      </c>
      <c r="J20" s="18" t="str">
        <f t="shared" si="5"/>
        <v/>
      </c>
      <c r="K20" s="18" t="e">
        <f t="shared" si="1"/>
        <v>#VALUE!</v>
      </c>
      <c r="L20" s="18" t="e">
        <f t="shared" si="2"/>
        <v>#VALUE!</v>
      </c>
      <c r="M20" s="18" t="e">
        <f>VLOOKUP(F20,D10数据库!C:K,2,0)</f>
        <v>#N/A</v>
      </c>
      <c r="N20" s="18" t="e">
        <f>VLOOKUP(F20,D10数据库!C:K,3,0)</f>
        <v>#N/A</v>
      </c>
      <c r="O20" s="19" t="e">
        <f t="shared" si="6"/>
        <v>#VALUE!</v>
      </c>
      <c r="P20" s="18" t="e">
        <f>VLOOKUP(F20,D10数据库!C:K,4,0)</f>
        <v>#N/A</v>
      </c>
      <c r="Q20" s="18" t="e">
        <f>VLOOKUP(F20,D10数据库!C:K,5,0)</f>
        <v>#N/A</v>
      </c>
      <c r="R20" s="18"/>
      <c r="S20" s="18" t="e">
        <f>VLOOKUP(F20,D10数据库!C:K,6,0)</f>
        <v>#N/A</v>
      </c>
      <c r="T20" s="18" t="e">
        <f>VLOOKUP(F20,D10数据库!C:K,7,0)</f>
        <v>#N/A</v>
      </c>
      <c r="U20" s="19">
        <f t="shared" si="7"/>
        <v>0</v>
      </c>
      <c r="V20" s="18" t="e">
        <f>VLOOKUP(F20,D10数据库!C:K,8,0)</f>
        <v>#N/A</v>
      </c>
      <c r="W20" s="18" t="e">
        <f>VLOOKUP(F20,D10数据库!C:K,9,0)</f>
        <v>#N/A</v>
      </c>
      <c r="X20" s="18"/>
    </row>
    <row r="21" spans="1:24" x14ac:dyDescent="0.25">
      <c r="A21" s="22"/>
      <c r="B21" s="3"/>
      <c r="C21" s="3"/>
      <c r="D21" s="3"/>
      <c r="E21" s="18" t="str">
        <f t="shared" si="0"/>
        <v/>
      </c>
      <c r="F21" s="18" t="str">
        <f t="shared" si="0"/>
        <v/>
      </c>
      <c r="G21" s="18" t="str">
        <f t="shared" si="0"/>
        <v/>
      </c>
      <c r="H21" s="18" t="e">
        <f t="shared" si="3"/>
        <v>#VALUE!</v>
      </c>
      <c r="I21" s="18" t="e">
        <f t="shared" si="4"/>
        <v>#VALUE!</v>
      </c>
      <c r="J21" s="18" t="str">
        <f t="shared" si="5"/>
        <v/>
      </c>
      <c r="K21" s="18" t="e">
        <f t="shared" si="1"/>
        <v>#VALUE!</v>
      </c>
      <c r="L21" s="18" t="e">
        <f t="shared" si="2"/>
        <v>#VALUE!</v>
      </c>
      <c r="M21" s="18" t="e">
        <f>VLOOKUP(F21,D10数据库!C:K,2,0)</f>
        <v>#N/A</v>
      </c>
      <c r="N21" s="18" t="e">
        <f>VLOOKUP(F21,D10数据库!C:K,3,0)</f>
        <v>#N/A</v>
      </c>
      <c r="O21" s="19" t="e">
        <f t="shared" si="6"/>
        <v>#VALUE!</v>
      </c>
      <c r="P21" s="18" t="e">
        <f>VLOOKUP(F21,D10数据库!C:K,4,0)</f>
        <v>#N/A</v>
      </c>
      <c r="Q21" s="18" t="e">
        <f>VLOOKUP(F21,D10数据库!C:K,5,0)</f>
        <v>#N/A</v>
      </c>
      <c r="R21" s="18"/>
      <c r="S21" s="18" t="e">
        <f>VLOOKUP(F21,D10数据库!C:K,6,0)</f>
        <v>#N/A</v>
      </c>
      <c r="T21" s="18" t="e">
        <f>VLOOKUP(F21,D10数据库!C:K,7,0)</f>
        <v>#N/A</v>
      </c>
      <c r="U21" s="19">
        <f t="shared" si="7"/>
        <v>0</v>
      </c>
      <c r="V21" s="18" t="e">
        <f>VLOOKUP(F21,D10数据库!C:K,8,0)</f>
        <v>#N/A</v>
      </c>
      <c r="W21" s="18" t="e">
        <f>VLOOKUP(F21,D10数据库!C:K,9,0)</f>
        <v>#N/A</v>
      </c>
      <c r="X21" s="18"/>
    </row>
    <row r="22" spans="1:24" x14ac:dyDescent="0.25">
      <c r="A22" s="22"/>
      <c r="B22" s="3"/>
      <c r="C22" s="3"/>
      <c r="D22" s="3"/>
      <c r="E22" s="18" t="str">
        <f t="shared" ref="E22:E85" si="8">(TRIM(MID(SUBSTITUTE($B22,"-",REPT(" ",99)),COLUMN(B22)*99-98,99)))</f>
        <v/>
      </c>
      <c r="F22" s="18" t="str">
        <f t="shared" ref="F22:F85" si="9">(TRIM(MID(SUBSTITUTE($B22,"-",REPT(" ",99)),COLUMN(C22)*99-98,99)))</f>
        <v/>
      </c>
      <c r="G22" s="18" t="str">
        <f t="shared" ref="G22:G85" si="10">(TRIM(MID(SUBSTITUTE($B22,"-",REPT(" ",99)),COLUMN(D22)*99-98,99)))</f>
        <v/>
      </c>
      <c r="H22" s="18" t="e">
        <f t="shared" ref="H22:H85" si="11">VALUE(TRIM(MID(SUBSTITUTE($B22,"-",REPT(" ",99)),COLUMN(E22)*99-98,99)))</f>
        <v>#VALUE!</v>
      </c>
      <c r="I22" s="18" t="e">
        <f t="shared" ref="I22:I85" si="12">VALUE(TRIM(MID(SUBSTITUTE($B22,"-",REPT(" ",99)),COLUMN(F22)*99-98,99)))</f>
        <v>#VALUE!</v>
      </c>
      <c r="J22" s="18" t="str">
        <f t="shared" ref="J22:J85" si="13">(TRIM(MID(SUBSTITUTE($B22,"-",REPT(" ",99)),COLUMN(G22)*99-98,99)))</f>
        <v/>
      </c>
      <c r="K22" s="18" t="e">
        <f t="shared" ref="K22:K85" si="14">VALUE(TRIM(MID(SUBSTITUTE($J22,"x",REPT(" ",99)),COLUMN(A22)*99-98,99)))</f>
        <v>#VALUE!</v>
      </c>
      <c r="L22" s="18" t="e">
        <f t="shared" ref="L22:L85" si="15">VALUE(TRIM(MID(SUBSTITUTE($J22,"x",REPT(" ",99)),COLUMN(B22)*99-98,99)))</f>
        <v>#VALUE!</v>
      </c>
      <c r="M22" s="18" t="e">
        <f>VLOOKUP(F22,D10数据库!C:K,2,0)</f>
        <v>#N/A</v>
      </c>
      <c r="N22" s="18" t="e">
        <f>VLOOKUP(F22,D10数据库!C:K,3,0)</f>
        <v>#N/A</v>
      </c>
      <c r="O22" s="19" t="e">
        <f t="shared" si="6"/>
        <v>#VALUE!</v>
      </c>
      <c r="P22" s="18" t="e">
        <f>VLOOKUP(F22,D10数据库!C:K,4,0)</f>
        <v>#N/A</v>
      </c>
      <c r="Q22" s="18" t="e">
        <f>VLOOKUP(F22,D10数据库!C:K,5,0)</f>
        <v>#N/A</v>
      </c>
      <c r="R22" s="18"/>
      <c r="S22" s="18" t="e">
        <f>VLOOKUP(F22,D10数据库!C:K,6,0)</f>
        <v>#N/A</v>
      </c>
      <c r="T22" s="18" t="e">
        <f>VLOOKUP(F22,D10数据库!C:K,7,0)</f>
        <v>#N/A</v>
      </c>
      <c r="U22" s="19">
        <f t="shared" si="7"/>
        <v>0</v>
      </c>
      <c r="V22" s="18" t="e">
        <f>VLOOKUP(F22,D10数据库!C:K,8,0)</f>
        <v>#N/A</v>
      </c>
      <c r="W22" s="18" t="e">
        <f>VLOOKUP(F22,D10数据库!C:K,9,0)</f>
        <v>#N/A</v>
      </c>
      <c r="X22" s="18"/>
    </row>
    <row r="23" spans="1:24" x14ac:dyDescent="0.25">
      <c r="A23" s="22"/>
      <c r="B23" s="3"/>
      <c r="C23" s="3"/>
      <c r="D23" s="3"/>
      <c r="E23" s="18" t="str">
        <f t="shared" si="8"/>
        <v/>
      </c>
      <c r="F23" s="18" t="str">
        <f t="shared" si="9"/>
        <v/>
      </c>
      <c r="G23" s="18" t="str">
        <f t="shared" si="10"/>
        <v/>
      </c>
      <c r="H23" s="18" t="e">
        <f t="shared" si="11"/>
        <v>#VALUE!</v>
      </c>
      <c r="I23" s="18" t="e">
        <f t="shared" si="12"/>
        <v>#VALUE!</v>
      </c>
      <c r="J23" s="18" t="str">
        <f t="shared" si="13"/>
        <v/>
      </c>
      <c r="K23" s="18" t="e">
        <f t="shared" si="14"/>
        <v>#VALUE!</v>
      </c>
      <c r="L23" s="18" t="e">
        <f t="shared" si="15"/>
        <v>#VALUE!</v>
      </c>
      <c r="M23" s="18" t="e">
        <f>VLOOKUP(F23,D10数据库!C:K,2,0)</f>
        <v>#N/A</v>
      </c>
      <c r="N23" s="18" t="e">
        <f>VLOOKUP(F23,D10数据库!C:K,3,0)</f>
        <v>#N/A</v>
      </c>
      <c r="O23" s="19" t="e">
        <f t="shared" si="6"/>
        <v>#VALUE!</v>
      </c>
      <c r="P23" s="18" t="e">
        <f>VLOOKUP(F23,D10数据库!C:K,4,0)</f>
        <v>#N/A</v>
      </c>
      <c r="Q23" s="18" t="e">
        <f>VLOOKUP(F23,D10数据库!C:K,5,0)</f>
        <v>#N/A</v>
      </c>
      <c r="R23" s="18"/>
      <c r="S23" s="18" t="e">
        <f>VLOOKUP(F23,D10数据库!C:K,6,0)</f>
        <v>#N/A</v>
      </c>
      <c r="T23" s="18" t="e">
        <f>VLOOKUP(F23,D10数据库!C:K,7,0)</f>
        <v>#N/A</v>
      </c>
      <c r="U23" s="19">
        <f t="shared" si="7"/>
        <v>0</v>
      </c>
      <c r="V23" s="18" t="e">
        <f>VLOOKUP(F23,D10数据库!C:K,8,0)</f>
        <v>#N/A</v>
      </c>
      <c r="W23" s="18" t="e">
        <f>VLOOKUP(F23,D10数据库!C:K,9,0)</f>
        <v>#N/A</v>
      </c>
      <c r="X23" s="18"/>
    </row>
    <row r="24" spans="1:24" x14ac:dyDescent="0.25">
      <c r="A24" s="22"/>
      <c r="B24" s="3"/>
      <c r="C24" s="3"/>
      <c r="D24" s="3"/>
      <c r="E24" s="18" t="str">
        <f t="shared" si="8"/>
        <v/>
      </c>
      <c r="F24" s="18" t="str">
        <f t="shared" si="9"/>
        <v/>
      </c>
      <c r="G24" s="18" t="str">
        <f t="shared" si="10"/>
        <v/>
      </c>
      <c r="H24" s="18" t="e">
        <f t="shared" si="11"/>
        <v>#VALUE!</v>
      </c>
      <c r="I24" s="18" t="e">
        <f t="shared" si="12"/>
        <v>#VALUE!</v>
      </c>
      <c r="J24" s="18" t="str">
        <f t="shared" si="13"/>
        <v/>
      </c>
      <c r="K24" s="18" t="e">
        <f t="shared" si="14"/>
        <v>#VALUE!</v>
      </c>
      <c r="L24" s="18" t="e">
        <f t="shared" si="15"/>
        <v>#VALUE!</v>
      </c>
      <c r="M24" s="18" t="e">
        <f>VLOOKUP(F24,D10数据库!C:K,2,0)</f>
        <v>#N/A</v>
      </c>
      <c r="N24" s="18" t="e">
        <f>VLOOKUP(F24,D10数据库!C:K,3,0)</f>
        <v>#N/A</v>
      </c>
      <c r="O24" s="19" t="e">
        <f t="shared" si="6"/>
        <v>#VALUE!</v>
      </c>
      <c r="P24" s="18" t="e">
        <f>VLOOKUP(F24,D10数据库!C:K,4,0)</f>
        <v>#N/A</v>
      </c>
      <c r="Q24" s="18" t="e">
        <f>VLOOKUP(F24,D10数据库!C:K,5,0)</f>
        <v>#N/A</v>
      </c>
      <c r="R24" s="18"/>
      <c r="S24" s="18" t="e">
        <f>VLOOKUP(F24,D10数据库!C:K,6,0)</f>
        <v>#N/A</v>
      </c>
      <c r="T24" s="18" t="e">
        <f>VLOOKUP(F24,D10数据库!C:K,7,0)</f>
        <v>#N/A</v>
      </c>
      <c r="U24" s="19">
        <f t="shared" si="7"/>
        <v>0</v>
      </c>
      <c r="V24" s="18" t="e">
        <f>VLOOKUP(F24,D10数据库!C:K,8,0)</f>
        <v>#N/A</v>
      </c>
      <c r="W24" s="18" t="e">
        <f>VLOOKUP(F24,D10数据库!C:K,9,0)</f>
        <v>#N/A</v>
      </c>
      <c r="X24" s="18"/>
    </row>
    <row r="25" spans="1:24" x14ac:dyDescent="0.25">
      <c r="A25" s="22"/>
      <c r="B25" s="3"/>
      <c r="C25" s="3"/>
      <c r="D25" s="3"/>
      <c r="E25" s="18" t="str">
        <f t="shared" si="8"/>
        <v/>
      </c>
      <c r="F25" s="18" t="str">
        <f t="shared" si="9"/>
        <v/>
      </c>
      <c r="G25" s="18" t="str">
        <f t="shared" si="10"/>
        <v/>
      </c>
      <c r="H25" s="18" t="e">
        <f t="shared" si="11"/>
        <v>#VALUE!</v>
      </c>
      <c r="I25" s="18" t="e">
        <f t="shared" si="12"/>
        <v>#VALUE!</v>
      </c>
      <c r="J25" s="18" t="str">
        <f t="shared" si="13"/>
        <v/>
      </c>
      <c r="K25" s="18" t="e">
        <f t="shared" si="14"/>
        <v>#VALUE!</v>
      </c>
      <c r="L25" s="18" t="e">
        <f t="shared" si="15"/>
        <v>#VALUE!</v>
      </c>
      <c r="M25" s="18" t="e">
        <f>VLOOKUP(F25,D10数据库!C:K,2,0)</f>
        <v>#N/A</v>
      </c>
      <c r="N25" s="18" t="e">
        <f>VLOOKUP(F25,D10数据库!C:K,3,0)</f>
        <v>#N/A</v>
      </c>
      <c r="O25" s="19" t="e">
        <f t="shared" si="6"/>
        <v>#VALUE!</v>
      </c>
      <c r="P25" s="18" t="e">
        <f>VLOOKUP(F25,D10数据库!C:K,4,0)</f>
        <v>#N/A</v>
      </c>
      <c r="Q25" s="18" t="e">
        <f>VLOOKUP(F25,D10数据库!C:K,5,0)</f>
        <v>#N/A</v>
      </c>
      <c r="R25" s="18"/>
      <c r="S25" s="18" t="e">
        <f>VLOOKUP(F25,D10数据库!C:K,6,0)</f>
        <v>#N/A</v>
      </c>
      <c r="T25" s="18" t="e">
        <f>VLOOKUP(F25,D10数据库!C:K,7,0)</f>
        <v>#N/A</v>
      </c>
      <c r="U25" s="19">
        <f t="shared" si="7"/>
        <v>0</v>
      </c>
      <c r="V25" s="18" t="e">
        <f>VLOOKUP(F25,D10数据库!C:K,8,0)</f>
        <v>#N/A</v>
      </c>
      <c r="W25" s="18" t="e">
        <f>VLOOKUP(F25,D10数据库!C:K,9,0)</f>
        <v>#N/A</v>
      </c>
      <c r="X25" s="18"/>
    </row>
    <row r="26" spans="1:24" x14ac:dyDescent="0.25">
      <c r="A26" s="22"/>
      <c r="B26" s="3"/>
      <c r="C26" s="3"/>
      <c r="D26" s="3"/>
      <c r="E26" s="18" t="str">
        <f t="shared" si="8"/>
        <v/>
      </c>
      <c r="F26" s="18" t="str">
        <f t="shared" si="9"/>
        <v/>
      </c>
      <c r="G26" s="18" t="str">
        <f t="shared" si="10"/>
        <v/>
      </c>
      <c r="H26" s="18" t="e">
        <f t="shared" si="11"/>
        <v>#VALUE!</v>
      </c>
      <c r="I26" s="18" t="e">
        <f t="shared" si="12"/>
        <v>#VALUE!</v>
      </c>
      <c r="J26" s="18" t="str">
        <f t="shared" si="13"/>
        <v/>
      </c>
      <c r="K26" s="18" t="e">
        <f t="shared" si="14"/>
        <v>#VALUE!</v>
      </c>
      <c r="L26" s="18" t="e">
        <f t="shared" si="15"/>
        <v>#VALUE!</v>
      </c>
      <c r="M26" s="18" t="e">
        <f>VLOOKUP(F26,D10数据库!C:K,2,0)</f>
        <v>#N/A</v>
      </c>
      <c r="N26" s="18" t="e">
        <f>VLOOKUP(F26,D10数据库!C:K,3,0)</f>
        <v>#N/A</v>
      </c>
      <c r="O26" s="19" t="e">
        <f t="shared" si="6"/>
        <v>#VALUE!</v>
      </c>
      <c r="P26" s="18" t="e">
        <f>VLOOKUP(F26,D10数据库!C:K,4,0)</f>
        <v>#N/A</v>
      </c>
      <c r="Q26" s="18" t="e">
        <f>VLOOKUP(F26,D10数据库!C:K,5,0)</f>
        <v>#N/A</v>
      </c>
      <c r="R26" s="18"/>
      <c r="S26" s="18" t="e">
        <f>VLOOKUP(F26,D10数据库!C:K,6,0)</f>
        <v>#N/A</v>
      </c>
      <c r="T26" s="18" t="e">
        <f>VLOOKUP(F26,D10数据库!C:K,7,0)</f>
        <v>#N/A</v>
      </c>
      <c r="U26" s="19">
        <f t="shared" si="7"/>
        <v>0</v>
      </c>
      <c r="V26" s="18" t="e">
        <f>VLOOKUP(F26,D10数据库!C:K,8,0)</f>
        <v>#N/A</v>
      </c>
      <c r="W26" s="18" t="e">
        <f>VLOOKUP(F26,D10数据库!C:K,9,0)</f>
        <v>#N/A</v>
      </c>
      <c r="X26" s="18"/>
    </row>
    <row r="27" spans="1:24" x14ac:dyDescent="0.25">
      <c r="A27" s="22"/>
      <c r="B27" s="3"/>
      <c r="C27" s="3"/>
      <c r="D27" s="3"/>
      <c r="E27" s="18" t="str">
        <f t="shared" si="8"/>
        <v/>
      </c>
      <c r="F27" s="18" t="str">
        <f t="shared" si="9"/>
        <v/>
      </c>
      <c r="G27" s="18" t="str">
        <f t="shared" si="10"/>
        <v/>
      </c>
      <c r="H27" s="18" t="e">
        <f t="shared" si="11"/>
        <v>#VALUE!</v>
      </c>
      <c r="I27" s="18" t="e">
        <f t="shared" si="12"/>
        <v>#VALUE!</v>
      </c>
      <c r="J27" s="18" t="str">
        <f t="shared" si="13"/>
        <v/>
      </c>
      <c r="K27" s="18" t="e">
        <f t="shared" si="14"/>
        <v>#VALUE!</v>
      </c>
      <c r="L27" s="18" t="e">
        <f t="shared" si="15"/>
        <v>#VALUE!</v>
      </c>
      <c r="M27" s="18" t="e">
        <f>VLOOKUP(F27,D10数据库!C:K,2,0)</f>
        <v>#N/A</v>
      </c>
      <c r="N27" s="18" t="e">
        <f>VLOOKUP(F27,D10数据库!C:K,3,0)</f>
        <v>#N/A</v>
      </c>
      <c r="O27" s="19" t="e">
        <f t="shared" si="6"/>
        <v>#VALUE!</v>
      </c>
      <c r="P27" s="18" t="e">
        <f>VLOOKUP(F27,D10数据库!C:K,4,0)</f>
        <v>#N/A</v>
      </c>
      <c r="Q27" s="18" t="e">
        <f>VLOOKUP(F27,D10数据库!C:K,5,0)</f>
        <v>#N/A</v>
      </c>
      <c r="R27" s="18"/>
      <c r="S27" s="18" t="e">
        <f>VLOOKUP(F27,D10数据库!C:K,6,0)</f>
        <v>#N/A</v>
      </c>
      <c r="T27" s="18" t="e">
        <f>VLOOKUP(F27,D10数据库!C:K,7,0)</f>
        <v>#N/A</v>
      </c>
      <c r="U27" s="19">
        <f t="shared" si="7"/>
        <v>0</v>
      </c>
      <c r="V27" s="18" t="e">
        <f>VLOOKUP(F27,D10数据库!C:K,8,0)</f>
        <v>#N/A</v>
      </c>
      <c r="W27" s="18" t="e">
        <f>VLOOKUP(F27,D10数据库!C:K,9,0)</f>
        <v>#N/A</v>
      </c>
      <c r="X27" s="18"/>
    </row>
    <row r="28" spans="1:24" x14ac:dyDescent="0.25">
      <c r="A28" s="22"/>
      <c r="B28" s="3"/>
      <c r="C28" s="3"/>
      <c r="D28" s="3"/>
      <c r="E28" s="18" t="str">
        <f t="shared" si="8"/>
        <v/>
      </c>
      <c r="F28" s="18" t="str">
        <f t="shared" si="9"/>
        <v/>
      </c>
      <c r="G28" s="18" t="str">
        <f t="shared" si="10"/>
        <v/>
      </c>
      <c r="H28" s="18" t="e">
        <f t="shared" si="11"/>
        <v>#VALUE!</v>
      </c>
      <c r="I28" s="18" t="e">
        <f t="shared" si="12"/>
        <v>#VALUE!</v>
      </c>
      <c r="J28" s="18" t="str">
        <f t="shared" si="13"/>
        <v/>
      </c>
      <c r="K28" s="18" t="e">
        <f t="shared" si="14"/>
        <v>#VALUE!</v>
      </c>
      <c r="L28" s="18" t="e">
        <f t="shared" si="15"/>
        <v>#VALUE!</v>
      </c>
      <c r="M28" s="18" t="e">
        <f>VLOOKUP(F28,D10数据库!C:K,2,0)</f>
        <v>#N/A</v>
      </c>
      <c r="N28" s="18" t="e">
        <f>VLOOKUP(F28,D10数据库!C:K,3,0)</f>
        <v>#N/A</v>
      </c>
      <c r="O28" s="19" t="e">
        <f t="shared" si="6"/>
        <v>#VALUE!</v>
      </c>
      <c r="P28" s="18" t="e">
        <f>VLOOKUP(F28,D10数据库!C:K,4,0)</f>
        <v>#N/A</v>
      </c>
      <c r="Q28" s="18" t="e">
        <f>VLOOKUP(F28,D10数据库!C:K,5,0)</f>
        <v>#N/A</v>
      </c>
      <c r="R28" s="18"/>
      <c r="S28" s="18" t="e">
        <f>VLOOKUP(F28,D10数据库!C:K,6,0)</f>
        <v>#N/A</v>
      </c>
      <c r="T28" s="18" t="e">
        <f>VLOOKUP(F28,D10数据库!C:K,7,0)</f>
        <v>#N/A</v>
      </c>
      <c r="U28" s="19">
        <f t="shared" si="7"/>
        <v>0</v>
      </c>
      <c r="V28" s="18" t="e">
        <f>VLOOKUP(F28,D10数据库!C:K,8,0)</f>
        <v>#N/A</v>
      </c>
      <c r="W28" s="18" t="e">
        <f>VLOOKUP(F28,D10数据库!C:K,9,0)</f>
        <v>#N/A</v>
      </c>
      <c r="X28" s="18"/>
    </row>
    <row r="29" spans="1:24" x14ac:dyDescent="0.25">
      <c r="A29" s="22"/>
      <c r="B29" s="3"/>
      <c r="C29" s="3"/>
      <c r="D29" s="3"/>
      <c r="E29" s="18" t="str">
        <f t="shared" si="8"/>
        <v/>
      </c>
      <c r="F29" s="18" t="str">
        <f t="shared" si="9"/>
        <v/>
      </c>
      <c r="G29" s="18" t="str">
        <f t="shared" si="10"/>
        <v/>
      </c>
      <c r="H29" s="18" t="e">
        <f t="shared" si="11"/>
        <v>#VALUE!</v>
      </c>
      <c r="I29" s="18" t="e">
        <f t="shared" si="12"/>
        <v>#VALUE!</v>
      </c>
      <c r="J29" s="18" t="str">
        <f t="shared" si="13"/>
        <v/>
      </c>
      <c r="K29" s="18" t="e">
        <f t="shared" si="14"/>
        <v>#VALUE!</v>
      </c>
      <c r="L29" s="18" t="e">
        <f t="shared" si="15"/>
        <v>#VALUE!</v>
      </c>
      <c r="M29" s="18" t="e">
        <f>VLOOKUP(F29,D10数据库!C:K,2,0)</f>
        <v>#N/A</v>
      </c>
      <c r="N29" s="18" t="e">
        <f>VLOOKUP(F29,D10数据库!C:K,3,0)</f>
        <v>#N/A</v>
      </c>
      <c r="O29" s="19" t="e">
        <f t="shared" si="6"/>
        <v>#VALUE!</v>
      </c>
      <c r="P29" s="18" t="e">
        <f>VLOOKUP(F29,D10数据库!C:K,4,0)</f>
        <v>#N/A</v>
      </c>
      <c r="Q29" s="18" t="e">
        <f>VLOOKUP(F29,D10数据库!C:K,5,0)</f>
        <v>#N/A</v>
      </c>
      <c r="R29" s="18"/>
      <c r="S29" s="18" t="e">
        <f>VLOOKUP(F29,D10数据库!C:K,6,0)</f>
        <v>#N/A</v>
      </c>
      <c r="T29" s="18" t="e">
        <f>VLOOKUP(F29,D10数据库!C:K,7,0)</f>
        <v>#N/A</v>
      </c>
      <c r="U29" s="19">
        <f t="shared" si="7"/>
        <v>0</v>
      </c>
      <c r="V29" s="18" t="e">
        <f>VLOOKUP(F29,D10数据库!C:K,8,0)</f>
        <v>#N/A</v>
      </c>
      <c r="W29" s="18" t="e">
        <f>VLOOKUP(F29,D10数据库!C:K,9,0)</f>
        <v>#N/A</v>
      </c>
      <c r="X29" s="18"/>
    </row>
    <row r="30" spans="1:24" x14ac:dyDescent="0.25">
      <c r="A30" s="22"/>
      <c r="B30" s="3"/>
      <c r="C30" s="3"/>
      <c r="D30" s="3"/>
      <c r="E30" s="18" t="str">
        <f t="shared" si="8"/>
        <v/>
      </c>
      <c r="F30" s="18" t="str">
        <f t="shared" si="9"/>
        <v/>
      </c>
      <c r="G30" s="18" t="str">
        <f t="shared" si="10"/>
        <v/>
      </c>
      <c r="H30" s="18" t="e">
        <f t="shared" si="11"/>
        <v>#VALUE!</v>
      </c>
      <c r="I30" s="18" t="e">
        <f t="shared" si="12"/>
        <v>#VALUE!</v>
      </c>
      <c r="J30" s="18" t="str">
        <f t="shared" si="13"/>
        <v/>
      </c>
      <c r="K30" s="18" t="e">
        <f t="shared" si="14"/>
        <v>#VALUE!</v>
      </c>
      <c r="L30" s="18" t="e">
        <f t="shared" si="15"/>
        <v>#VALUE!</v>
      </c>
      <c r="M30" s="18" t="e">
        <f>VLOOKUP(F30,D10数据库!C:K,2,0)</f>
        <v>#N/A</v>
      </c>
      <c r="N30" s="18" t="e">
        <f>VLOOKUP(F30,D10数据库!C:K,3,0)</f>
        <v>#N/A</v>
      </c>
      <c r="O30" s="19" t="e">
        <f t="shared" si="6"/>
        <v>#VALUE!</v>
      </c>
      <c r="P30" s="18" t="e">
        <f>VLOOKUP(F30,D10数据库!C:K,4,0)</f>
        <v>#N/A</v>
      </c>
      <c r="Q30" s="18" t="e">
        <f>VLOOKUP(F30,D10数据库!C:K,5,0)</f>
        <v>#N/A</v>
      </c>
      <c r="R30" s="18"/>
      <c r="S30" s="18" t="e">
        <f>VLOOKUP(F30,D10数据库!C:K,6,0)</f>
        <v>#N/A</v>
      </c>
      <c r="T30" s="18" t="e">
        <f>VLOOKUP(F30,D10数据库!C:K,7,0)</f>
        <v>#N/A</v>
      </c>
      <c r="U30" s="19">
        <f t="shared" si="7"/>
        <v>0</v>
      </c>
      <c r="V30" s="18" t="e">
        <f>VLOOKUP(F30,D10数据库!C:K,8,0)</f>
        <v>#N/A</v>
      </c>
      <c r="W30" s="18" t="e">
        <f>VLOOKUP(F30,D10数据库!C:K,9,0)</f>
        <v>#N/A</v>
      </c>
      <c r="X30" s="18"/>
    </row>
    <row r="31" spans="1:24" x14ac:dyDescent="0.25">
      <c r="A31" s="22"/>
      <c r="B31" s="3"/>
      <c r="C31" s="3"/>
      <c r="D31" s="3"/>
      <c r="E31" s="18" t="str">
        <f t="shared" si="8"/>
        <v/>
      </c>
      <c r="F31" s="18" t="str">
        <f t="shared" si="9"/>
        <v/>
      </c>
      <c r="G31" s="18" t="str">
        <f t="shared" si="10"/>
        <v/>
      </c>
      <c r="H31" s="18" t="e">
        <f t="shared" si="11"/>
        <v>#VALUE!</v>
      </c>
      <c r="I31" s="18" t="e">
        <f t="shared" si="12"/>
        <v>#VALUE!</v>
      </c>
      <c r="J31" s="18" t="str">
        <f t="shared" si="13"/>
        <v/>
      </c>
      <c r="K31" s="18" t="e">
        <f t="shared" si="14"/>
        <v>#VALUE!</v>
      </c>
      <c r="L31" s="18" t="e">
        <f t="shared" si="15"/>
        <v>#VALUE!</v>
      </c>
      <c r="M31" s="18" t="e">
        <f>VLOOKUP(F31,D10数据库!C:K,2,0)</f>
        <v>#N/A</v>
      </c>
      <c r="N31" s="18" t="e">
        <f>VLOOKUP(F31,D10数据库!C:K,3,0)</f>
        <v>#N/A</v>
      </c>
      <c r="O31" s="19" t="e">
        <f t="shared" si="6"/>
        <v>#VALUE!</v>
      </c>
      <c r="P31" s="18" t="e">
        <f>VLOOKUP(F31,D10数据库!C:K,4,0)</f>
        <v>#N/A</v>
      </c>
      <c r="Q31" s="18" t="e">
        <f>VLOOKUP(F31,D10数据库!C:K,5,0)</f>
        <v>#N/A</v>
      </c>
      <c r="R31" s="18"/>
      <c r="S31" s="18" t="e">
        <f>VLOOKUP(F31,D10数据库!C:K,6,0)</f>
        <v>#N/A</v>
      </c>
      <c r="T31" s="18" t="e">
        <f>VLOOKUP(F31,D10数据库!C:K,7,0)</f>
        <v>#N/A</v>
      </c>
      <c r="U31" s="19">
        <f t="shared" si="7"/>
        <v>0</v>
      </c>
      <c r="V31" s="18" t="e">
        <f>VLOOKUP(F31,D10数据库!C:K,8,0)</f>
        <v>#N/A</v>
      </c>
      <c r="W31" s="18" t="e">
        <f>VLOOKUP(F31,D10数据库!C:K,9,0)</f>
        <v>#N/A</v>
      </c>
      <c r="X31" s="18"/>
    </row>
    <row r="32" spans="1:24" x14ac:dyDescent="0.25">
      <c r="A32" s="22"/>
      <c r="B32" s="3"/>
      <c r="C32" s="3"/>
      <c r="D32" s="3"/>
      <c r="E32" s="18" t="str">
        <f t="shared" si="8"/>
        <v/>
      </c>
      <c r="F32" s="18" t="str">
        <f t="shared" si="9"/>
        <v/>
      </c>
      <c r="G32" s="18" t="str">
        <f t="shared" si="10"/>
        <v/>
      </c>
      <c r="H32" s="18" t="e">
        <f t="shared" si="11"/>
        <v>#VALUE!</v>
      </c>
      <c r="I32" s="18" t="e">
        <f t="shared" si="12"/>
        <v>#VALUE!</v>
      </c>
      <c r="J32" s="18" t="str">
        <f t="shared" si="13"/>
        <v/>
      </c>
      <c r="K32" s="18" t="e">
        <f t="shared" si="14"/>
        <v>#VALUE!</v>
      </c>
      <c r="L32" s="18" t="e">
        <f t="shared" si="15"/>
        <v>#VALUE!</v>
      </c>
      <c r="M32" s="18" t="e">
        <f>VLOOKUP(F32,D10数据库!C:K,2,0)</f>
        <v>#N/A</v>
      </c>
      <c r="N32" s="18" t="e">
        <f>VLOOKUP(F32,D10数据库!C:K,3,0)</f>
        <v>#N/A</v>
      </c>
      <c r="O32" s="19" t="e">
        <f t="shared" si="6"/>
        <v>#VALUE!</v>
      </c>
      <c r="P32" s="18" t="e">
        <f>VLOOKUP(F32,D10数据库!C:K,4,0)</f>
        <v>#N/A</v>
      </c>
      <c r="Q32" s="18" t="e">
        <f>VLOOKUP(F32,D10数据库!C:K,5,0)</f>
        <v>#N/A</v>
      </c>
      <c r="R32" s="18"/>
      <c r="S32" s="18" t="e">
        <f>VLOOKUP(F32,D10数据库!C:K,6,0)</f>
        <v>#N/A</v>
      </c>
      <c r="T32" s="18" t="e">
        <f>VLOOKUP(F32,D10数据库!C:K,7,0)</f>
        <v>#N/A</v>
      </c>
      <c r="U32" s="19">
        <f t="shared" si="7"/>
        <v>0</v>
      </c>
      <c r="V32" s="18" t="e">
        <f>VLOOKUP(F32,D10数据库!C:K,8,0)</f>
        <v>#N/A</v>
      </c>
      <c r="W32" s="18" t="e">
        <f>VLOOKUP(F32,D10数据库!C:K,9,0)</f>
        <v>#N/A</v>
      </c>
      <c r="X32" s="18"/>
    </row>
    <row r="33" spans="1:24" x14ac:dyDescent="0.25">
      <c r="A33" s="22"/>
      <c r="B33" s="3"/>
      <c r="C33" s="3"/>
      <c r="D33" s="3"/>
      <c r="E33" s="18" t="str">
        <f t="shared" si="8"/>
        <v/>
      </c>
      <c r="F33" s="18" t="str">
        <f t="shared" si="9"/>
        <v/>
      </c>
      <c r="G33" s="18" t="str">
        <f t="shared" si="10"/>
        <v/>
      </c>
      <c r="H33" s="18" t="e">
        <f t="shared" si="11"/>
        <v>#VALUE!</v>
      </c>
      <c r="I33" s="18" t="e">
        <f t="shared" si="12"/>
        <v>#VALUE!</v>
      </c>
      <c r="J33" s="18" t="str">
        <f t="shared" si="13"/>
        <v/>
      </c>
      <c r="K33" s="18" t="e">
        <f t="shared" si="14"/>
        <v>#VALUE!</v>
      </c>
      <c r="L33" s="18" t="e">
        <f t="shared" si="15"/>
        <v>#VALUE!</v>
      </c>
      <c r="M33" s="18" t="e">
        <f>VLOOKUP(F33,D10数据库!C:K,2,0)</f>
        <v>#N/A</v>
      </c>
      <c r="N33" s="18" t="e">
        <f>VLOOKUP(F33,D10数据库!C:K,3,0)</f>
        <v>#N/A</v>
      </c>
      <c r="O33" s="19" t="e">
        <f t="shared" si="6"/>
        <v>#VALUE!</v>
      </c>
      <c r="P33" s="18" t="e">
        <f>VLOOKUP(F33,D10数据库!C:K,4,0)</f>
        <v>#N/A</v>
      </c>
      <c r="Q33" s="18" t="e">
        <f>VLOOKUP(F33,D10数据库!C:K,5,0)</f>
        <v>#N/A</v>
      </c>
      <c r="R33" s="18"/>
      <c r="S33" s="18" t="e">
        <f>VLOOKUP(F33,D10数据库!C:K,6,0)</f>
        <v>#N/A</v>
      </c>
      <c r="T33" s="18" t="e">
        <f>VLOOKUP(F33,D10数据库!C:K,7,0)</f>
        <v>#N/A</v>
      </c>
      <c r="U33" s="19">
        <f t="shared" si="7"/>
        <v>0</v>
      </c>
      <c r="V33" s="18" t="e">
        <f>VLOOKUP(F33,D10数据库!C:K,8,0)</f>
        <v>#N/A</v>
      </c>
      <c r="W33" s="18" t="e">
        <f>VLOOKUP(F33,D10数据库!C:K,9,0)</f>
        <v>#N/A</v>
      </c>
      <c r="X33" s="18"/>
    </row>
    <row r="34" spans="1:24" x14ac:dyDescent="0.25">
      <c r="A34" s="22"/>
      <c r="B34" s="3"/>
      <c r="C34" s="3"/>
      <c r="D34" s="3"/>
      <c r="E34" s="18" t="str">
        <f t="shared" si="8"/>
        <v/>
      </c>
      <c r="F34" s="18" t="str">
        <f t="shared" si="9"/>
        <v/>
      </c>
      <c r="G34" s="18" t="str">
        <f t="shared" si="10"/>
        <v/>
      </c>
      <c r="H34" s="18" t="e">
        <f t="shared" si="11"/>
        <v>#VALUE!</v>
      </c>
      <c r="I34" s="18" t="e">
        <f t="shared" si="12"/>
        <v>#VALUE!</v>
      </c>
      <c r="J34" s="18" t="str">
        <f t="shared" si="13"/>
        <v/>
      </c>
      <c r="K34" s="18" t="e">
        <f t="shared" si="14"/>
        <v>#VALUE!</v>
      </c>
      <c r="L34" s="18" t="e">
        <f t="shared" si="15"/>
        <v>#VALUE!</v>
      </c>
      <c r="M34" s="18" t="e">
        <f>VLOOKUP(F34,D10数据库!C:K,2,0)</f>
        <v>#N/A</v>
      </c>
      <c r="N34" s="18" t="e">
        <f>VLOOKUP(F34,D10数据库!C:K,3,0)</f>
        <v>#N/A</v>
      </c>
      <c r="O34" s="19" t="e">
        <f t="shared" si="6"/>
        <v>#VALUE!</v>
      </c>
      <c r="P34" s="18" t="e">
        <f>VLOOKUP(F34,D10数据库!C:K,4,0)</f>
        <v>#N/A</v>
      </c>
      <c r="Q34" s="18" t="e">
        <f>VLOOKUP(F34,D10数据库!C:K,5,0)</f>
        <v>#N/A</v>
      </c>
      <c r="R34" s="18"/>
      <c r="S34" s="18" t="e">
        <f>VLOOKUP(F34,D10数据库!C:K,6,0)</f>
        <v>#N/A</v>
      </c>
      <c r="T34" s="18" t="e">
        <f>VLOOKUP(F34,D10数据库!C:K,7,0)</f>
        <v>#N/A</v>
      </c>
      <c r="U34" s="19">
        <f t="shared" si="7"/>
        <v>0</v>
      </c>
      <c r="V34" s="18" t="e">
        <f>VLOOKUP(F34,D10数据库!C:K,8,0)</f>
        <v>#N/A</v>
      </c>
      <c r="W34" s="18" t="e">
        <f>VLOOKUP(F34,D10数据库!C:K,9,0)</f>
        <v>#N/A</v>
      </c>
      <c r="X34" s="18"/>
    </row>
    <row r="35" spans="1:24" x14ac:dyDescent="0.25">
      <c r="A35" s="22"/>
      <c r="B35" s="3"/>
      <c r="C35" s="3"/>
      <c r="D35" s="3"/>
      <c r="E35" s="18" t="str">
        <f t="shared" si="8"/>
        <v/>
      </c>
      <c r="F35" s="18" t="str">
        <f t="shared" si="9"/>
        <v/>
      </c>
      <c r="G35" s="18" t="str">
        <f t="shared" si="10"/>
        <v/>
      </c>
      <c r="H35" s="18" t="e">
        <f t="shared" si="11"/>
        <v>#VALUE!</v>
      </c>
      <c r="I35" s="18" t="e">
        <f t="shared" si="12"/>
        <v>#VALUE!</v>
      </c>
      <c r="J35" s="18" t="str">
        <f t="shared" si="13"/>
        <v/>
      </c>
      <c r="K35" s="18" t="e">
        <f t="shared" si="14"/>
        <v>#VALUE!</v>
      </c>
      <c r="L35" s="18" t="e">
        <f t="shared" si="15"/>
        <v>#VALUE!</v>
      </c>
      <c r="M35" s="18" t="e">
        <f>VLOOKUP(F35,D10数据库!C:K,2,0)</f>
        <v>#N/A</v>
      </c>
      <c r="N35" s="18" t="e">
        <f>VLOOKUP(F35,D10数据库!C:K,3,0)</f>
        <v>#N/A</v>
      </c>
      <c r="O35" s="19" t="e">
        <f t="shared" si="6"/>
        <v>#VALUE!</v>
      </c>
      <c r="P35" s="18" t="e">
        <f>VLOOKUP(F35,D10数据库!C:K,4,0)</f>
        <v>#N/A</v>
      </c>
      <c r="Q35" s="18" t="e">
        <f>VLOOKUP(F35,D10数据库!C:K,5,0)</f>
        <v>#N/A</v>
      </c>
      <c r="R35" s="18"/>
      <c r="S35" s="18" t="e">
        <f>VLOOKUP(F35,D10数据库!C:K,6,0)</f>
        <v>#N/A</v>
      </c>
      <c r="T35" s="18" t="e">
        <f>VLOOKUP(F35,D10数据库!C:K,7,0)</f>
        <v>#N/A</v>
      </c>
      <c r="U35" s="19">
        <f t="shared" si="7"/>
        <v>0</v>
      </c>
      <c r="V35" s="18" t="e">
        <f>VLOOKUP(F35,D10数据库!C:K,8,0)</f>
        <v>#N/A</v>
      </c>
      <c r="W35" s="18" t="e">
        <f>VLOOKUP(F35,D10数据库!C:K,9,0)</f>
        <v>#N/A</v>
      </c>
      <c r="X35" s="18"/>
    </row>
    <row r="36" spans="1:24" x14ac:dyDescent="0.25">
      <c r="A36" s="22"/>
      <c r="B36" s="3"/>
      <c r="C36" s="3"/>
      <c r="D36" s="3"/>
      <c r="E36" s="18" t="str">
        <f t="shared" si="8"/>
        <v/>
      </c>
      <c r="F36" s="18" t="str">
        <f t="shared" si="9"/>
        <v/>
      </c>
      <c r="G36" s="18" t="str">
        <f t="shared" si="10"/>
        <v/>
      </c>
      <c r="H36" s="18" t="e">
        <f t="shared" si="11"/>
        <v>#VALUE!</v>
      </c>
      <c r="I36" s="18" t="e">
        <f t="shared" si="12"/>
        <v>#VALUE!</v>
      </c>
      <c r="J36" s="18" t="str">
        <f t="shared" si="13"/>
        <v/>
      </c>
      <c r="K36" s="18" t="e">
        <f t="shared" si="14"/>
        <v>#VALUE!</v>
      </c>
      <c r="L36" s="18" t="e">
        <f t="shared" si="15"/>
        <v>#VALUE!</v>
      </c>
      <c r="M36" s="18" t="e">
        <f>VLOOKUP(F36,D10数据库!C:K,2,0)</f>
        <v>#N/A</v>
      </c>
      <c r="N36" s="18" t="e">
        <f>VLOOKUP(F36,D10数据库!C:K,3,0)</f>
        <v>#N/A</v>
      </c>
      <c r="O36" s="19" t="e">
        <f t="shared" si="6"/>
        <v>#VALUE!</v>
      </c>
      <c r="P36" s="18" t="e">
        <f>VLOOKUP(F36,D10数据库!C:K,4,0)</f>
        <v>#N/A</v>
      </c>
      <c r="Q36" s="18" t="e">
        <f>VLOOKUP(F36,D10数据库!C:K,5,0)</f>
        <v>#N/A</v>
      </c>
      <c r="R36" s="18"/>
      <c r="S36" s="18" t="e">
        <f>VLOOKUP(F36,D10数据库!C:K,6,0)</f>
        <v>#N/A</v>
      </c>
      <c r="T36" s="18" t="e">
        <f>VLOOKUP(F36,D10数据库!C:K,7,0)</f>
        <v>#N/A</v>
      </c>
      <c r="U36" s="19">
        <f t="shared" si="7"/>
        <v>0</v>
      </c>
      <c r="V36" s="18" t="e">
        <f>VLOOKUP(F36,D10数据库!C:K,8,0)</f>
        <v>#N/A</v>
      </c>
      <c r="W36" s="18" t="e">
        <f>VLOOKUP(F36,D10数据库!C:K,9,0)</f>
        <v>#N/A</v>
      </c>
      <c r="X36" s="18"/>
    </row>
    <row r="37" spans="1:24" x14ac:dyDescent="0.25">
      <c r="A37" s="22"/>
      <c r="B37" s="3"/>
      <c r="C37" s="3"/>
      <c r="D37" s="3"/>
      <c r="E37" s="18" t="str">
        <f t="shared" si="8"/>
        <v/>
      </c>
      <c r="F37" s="18" t="str">
        <f t="shared" si="9"/>
        <v/>
      </c>
      <c r="G37" s="18" t="str">
        <f t="shared" si="10"/>
        <v/>
      </c>
      <c r="H37" s="18" t="e">
        <f t="shared" si="11"/>
        <v>#VALUE!</v>
      </c>
      <c r="I37" s="18" t="e">
        <f t="shared" si="12"/>
        <v>#VALUE!</v>
      </c>
      <c r="J37" s="18" t="str">
        <f t="shared" si="13"/>
        <v/>
      </c>
      <c r="K37" s="18" t="e">
        <f t="shared" si="14"/>
        <v>#VALUE!</v>
      </c>
      <c r="L37" s="18" t="e">
        <f t="shared" si="15"/>
        <v>#VALUE!</v>
      </c>
      <c r="M37" s="18" t="e">
        <f>VLOOKUP(F37,D10数据库!C:K,2,0)</f>
        <v>#N/A</v>
      </c>
      <c r="N37" s="18" t="e">
        <f>VLOOKUP(F37,D10数据库!C:K,3,0)</f>
        <v>#N/A</v>
      </c>
      <c r="O37" s="19" t="e">
        <f t="shared" si="6"/>
        <v>#VALUE!</v>
      </c>
      <c r="P37" s="18" t="e">
        <f>VLOOKUP(F37,D10数据库!C:K,4,0)</f>
        <v>#N/A</v>
      </c>
      <c r="Q37" s="18" t="e">
        <f>VLOOKUP(F37,D10数据库!C:K,5,0)</f>
        <v>#N/A</v>
      </c>
      <c r="R37" s="18"/>
      <c r="S37" s="18" t="e">
        <f>VLOOKUP(F37,D10数据库!C:K,6,0)</f>
        <v>#N/A</v>
      </c>
      <c r="T37" s="18" t="e">
        <f>VLOOKUP(F37,D10数据库!C:K,7,0)</f>
        <v>#N/A</v>
      </c>
      <c r="U37" s="19">
        <f t="shared" si="7"/>
        <v>0</v>
      </c>
      <c r="V37" s="18" t="e">
        <f>VLOOKUP(F37,D10数据库!C:K,8,0)</f>
        <v>#N/A</v>
      </c>
      <c r="W37" s="18" t="e">
        <f>VLOOKUP(F37,D10数据库!C:K,9,0)</f>
        <v>#N/A</v>
      </c>
      <c r="X37" s="18"/>
    </row>
    <row r="38" spans="1:24" x14ac:dyDescent="0.25">
      <c r="A38" s="22"/>
      <c r="B38" s="3"/>
      <c r="C38" s="3"/>
      <c r="D38" s="3"/>
      <c r="E38" s="18" t="str">
        <f t="shared" si="8"/>
        <v/>
      </c>
      <c r="F38" s="18" t="str">
        <f t="shared" si="9"/>
        <v/>
      </c>
      <c r="G38" s="18" t="str">
        <f t="shared" si="10"/>
        <v/>
      </c>
      <c r="H38" s="18" t="e">
        <f t="shared" si="11"/>
        <v>#VALUE!</v>
      </c>
      <c r="I38" s="18" t="e">
        <f t="shared" si="12"/>
        <v>#VALUE!</v>
      </c>
      <c r="J38" s="18" t="str">
        <f t="shared" si="13"/>
        <v/>
      </c>
      <c r="K38" s="18" t="e">
        <f t="shared" si="14"/>
        <v>#VALUE!</v>
      </c>
      <c r="L38" s="18" t="e">
        <f t="shared" si="15"/>
        <v>#VALUE!</v>
      </c>
      <c r="M38" s="18" t="e">
        <f>VLOOKUP(F38,D10数据库!C:K,2,0)</f>
        <v>#N/A</v>
      </c>
      <c r="N38" s="18" t="e">
        <f>VLOOKUP(F38,D10数据库!C:K,3,0)</f>
        <v>#N/A</v>
      </c>
      <c r="O38" s="19" t="e">
        <f t="shared" si="6"/>
        <v>#VALUE!</v>
      </c>
      <c r="P38" s="18" t="e">
        <f>VLOOKUP(F38,D10数据库!C:K,4,0)</f>
        <v>#N/A</v>
      </c>
      <c r="Q38" s="18" t="e">
        <f>VLOOKUP(F38,D10数据库!C:K,5,0)</f>
        <v>#N/A</v>
      </c>
      <c r="R38" s="18"/>
      <c r="S38" s="18" t="e">
        <f>VLOOKUP(F38,D10数据库!C:K,6,0)</f>
        <v>#N/A</v>
      </c>
      <c r="T38" s="18" t="e">
        <f>VLOOKUP(F38,D10数据库!C:K,7,0)</f>
        <v>#N/A</v>
      </c>
      <c r="U38" s="19">
        <f t="shared" si="7"/>
        <v>0</v>
      </c>
      <c r="V38" s="18" t="e">
        <f>VLOOKUP(F38,D10数据库!C:K,8,0)</f>
        <v>#N/A</v>
      </c>
      <c r="W38" s="18" t="e">
        <f>VLOOKUP(F38,D10数据库!C:K,9,0)</f>
        <v>#N/A</v>
      </c>
      <c r="X38" s="18"/>
    </row>
    <row r="39" spans="1:24" x14ac:dyDescent="0.25">
      <c r="A39" s="22"/>
      <c r="B39" s="3"/>
      <c r="C39" s="3"/>
      <c r="D39" s="3"/>
      <c r="E39" s="18" t="str">
        <f t="shared" si="8"/>
        <v/>
      </c>
      <c r="F39" s="18" t="str">
        <f t="shared" si="9"/>
        <v/>
      </c>
      <c r="G39" s="18" t="str">
        <f t="shared" si="10"/>
        <v/>
      </c>
      <c r="H39" s="18" t="e">
        <f t="shared" si="11"/>
        <v>#VALUE!</v>
      </c>
      <c r="I39" s="18" t="e">
        <f t="shared" si="12"/>
        <v>#VALUE!</v>
      </c>
      <c r="J39" s="18" t="str">
        <f t="shared" si="13"/>
        <v/>
      </c>
      <c r="K39" s="18" t="e">
        <f t="shared" si="14"/>
        <v>#VALUE!</v>
      </c>
      <c r="L39" s="18" t="e">
        <f t="shared" si="15"/>
        <v>#VALUE!</v>
      </c>
      <c r="M39" s="18" t="e">
        <f>VLOOKUP(F39,D10数据库!C:K,2,0)</f>
        <v>#N/A</v>
      </c>
      <c r="N39" s="18" t="e">
        <f>VLOOKUP(F39,D10数据库!C:K,3,0)</f>
        <v>#N/A</v>
      </c>
      <c r="O39" s="19" t="e">
        <f t="shared" si="6"/>
        <v>#VALUE!</v>
      </c>
      <c r="P39" s="18" t="e">
        <f>VLOOKUP(F39,D10数据库!C:K,4,0)</f>
        <v>#N/A</v>
      </c>
      <c r="Q39" s="18" t="e">
        <f>VLOOKUP(F39,D10数据库!C:K,5,0)</f>
        <v>#N/A</v>
      </c>
      <c r="R39" s="18"/>
      <c r="S39" s="18" t="e">
        <f>VLOOKUP(F39,D10数据库!C:K,6,0)</f>
        <v>#N/A</v>
      </c>
      <c r="T39" s="18" t="e">
        <f>VLOOKUP(F39,D10数据库!C:K,7,0)</f>
        <v>#N/A</v>
      </c>
      <c r="U39" s="19">
        <f t="shared" si="7"/>
        <v>0</v>
      </c>
      <c r="V39" s="18" t="e">
        <f>VLOOKUP(F39,D10数据库!C:K,8,0)</f>
        <v>#N/A</v>
      </c>
      <c r="W39" s="18" t="e">
        <f>VLOOKUP(F39,D10数据库!C:K,9,0)</f>
        <v>#N/A</v>
      </c>
      <c r="X39" s="18"/>
    </row>
    <row r="40" spans="1:24" x14ac:dyDescent="0.25">
      <c r="A40" s="22"/>
      <c r="B40" s="3"/>
      <c r="C40" s="3"/>
      <c r="D40" s="3"/>
      <c r="E40" s="18" t="str">
        <f t="shared" si="8"/>
        <v/>
      </c>
      <c r="F40" s="18" t="str">
        <f t="shared" si="9"/>
        <v/>
      </c>
      <c r="G40" s="18" t="str">
        <f t="shared" si="10"/>
        <v/>
      </c>
      <c r="H40" s="18" t="e">
        <f t="shared" si="11"/>
        <v>#VALUE!</v>
      </c>
      <c r="I40" s="18" t="e">
        <f t="shared" si="12"/>
        <v>#VALUE!</v>
      </c>
      <c r="J40" s="18" t="str">
        <f t="shared" si="13"/>
        <v/>
      </c>
      <c r="K40" s="18" t="e">
        <f t="shared" si="14"/>
        <v>#VALUE!</v>
      </c>
      <c r="L40" s="18" t="e">
        <f t="shared" si="15"/>
        <v>#VALUE!</v>
      </c>
      <c r="M40" s="18" t="e">
        <f>VLOOKUP(F40,D10数据库!C:K,2,0)</f>
        <v>#N/A</v>
      </c>
      <c r="N40" s="18" t="e">
        <f>VLOOKUP(F40,D10数据库!C:K,3,0)</f>
        <v>#N/A</v>
      </c>
      <c r="O40" s="19" t="e">
        <f t="shared" si="6"/>
        <v>#VALUE!</v>
      </c>
      <c r="P40" s="18" t="e">
        <f>VLOOKUP(F40,D10数据库!C:K,4,0)</f>
        <v>#N/A</v>
      </c>
      <c r="Q40" s="18" t="e">
        <f>VLOOKUP(F40,D10数据库!C:K,5,0)</f>
        <v>#N/A</v>
      </c>
      <c r="R40" s="18"/>
      <c r="S40" s="18" t="e">
        <f>VLOOKUP(F40,D10数据库!C:K,6,0)</f>
        <v>#N/A</v>
      </c>
      <c r="T40" s="18" t="e">
        <f>VLOOKUP(F40,D10数据库!C:K,7,0)</f>
        <v>#N/A</v>
      </c>
      <c r="U40" s="19">
        <f t="shared" si="7"/>
        <v>0</v>
      </c>
      <c r="V40" s="18" t="e">
        <f>VLOOKUP(F40,D10数据库!C:K,8,0)</f>
        <v>#N/A</v>
      </c>
      <c r="W40" s="18" t="e">
        <f>VLOOKUP(F40,D10数据库!C:K,9,0)</f>
        <v>#N/A</v>
      </c>
      <c r="X40" s="18"/>
    </row>
    <row r="41" spans="1:24" x14ac:dyDescent="0.25">
      <c r="A41" s="22"/>
      <c r="B41" s="3"/>
      <c r="C41" s="3"/>
      <c r="D41" s="3"/>
      <c r="E41" s="18" t="str">
        <f t="shared" si="8"/>
        <v/>
      </c>
      <c r="F41" s="18" t="str">
        <f t="shared" si="9"/>
        <v/>
      </c>
      <c r="G41" s="18" t="str">
        <f t="shared" si="10"/>
        <v/>
      </c>
      <c r="H41" s="18" t="e">
        <f t="shared" si="11"/>
        <v>#VALUE!</v>
      </c>
      <c r="I41" s="18" t="e">
        <f t="shared" si="12"/>
        <v>#VALUE!</v>
      </c>
      <c r="J41" s="18" t="str">
        <f t="shared" si="13"/>
        <v/>
      </c>
      <c r="K41" s="18" t="e">
        <f t="shared" si="14"/>
        <v>#VALUE!</v>
      </c>
      <c r="L41" s="18" t="e">
        <f t="shared" si="15"/>
        <v>#VALUE!</v>
      </c>
      <c r="M41" s="18" t="e">
        <f>VLOOKUP(F41,D10数据库!C:K,2,0)</f>
        <v>#N/A</v>
      </c>
      <c r="N41" s="18" t="e">
        <f>VLOOKUP(F41,D10数据库!C:K,3,0)</f>
        <v>#N/A</v>
      </c>
      <c r="O41" s="19" t="e">
        <f t="shared" si="6"/>
        <v>#VALUE!</v>
      </c>
      <c r="P41" s="18" t="e">
        <f>VLOOKUP(F41,D10数据库!C:K,4,0)</f>
        <v>#N/A</v>
      </c>
      <c r="Q41" s="18" t="e">
        <f>VLOOKUP(F41,D10数据库!C:K,5,0)</f>
        <v>#N/A</v>
      </c>
      <c r="R41" s="18"/>
      <c r="S41" s="18" t="e">
        <f>VLOOKUP(F41,D10数据库!C:K,6,0)</f>
        <v>#N/A</v>
      </c>
      <c r="T41" s="18" t="e">
        <f>VLOOKUP(F41,D10数据库!C:K,7,0)</f>
        <v>#N/A</v>
      </c>
      <c r="U41" s="19">
        <f t="shared" si="7"/>
        <v>0</v>
      </c>
      <c r="V41" s="18" t="e">
        <f>VLOOKUP(F41,D10数据库!C:K,8,0)</f>
        <v>#N/A</v>
      </c>
      <c r="W41" s="18" t="e">
        <f>VLOOKUP(F41,D10数据库!C:K,9,0)</f>
        <v>#N/A</v>
      </c>
      <c r="X41" s="18"/>
    </row>
    <row r="42" spans="1:24" x14ac:dyDescent="0.25">
      <c r="A42" s="22"/>
      <c r="B42" s="3"/>
      <c r="C42" s="3"/>
      <c r="D42" s="3"/>
      <c r="E42" s="18" t="str">
        <f t="shared" si="8"/>
        <v/>
      </c>
      <c r="F42" s="18" t="str">
        <f t="shared" si="9"/>
        <v/>
      </c>
      <c r="G42" s="18" t="str">
        <f t="shared" si="10"/>
        <v/>
      </c>
      <c r="H42" s="18" t="e">
        <f t="shared" si="11"/>
        <v>#VALUE!</v>
      </c>
      <c r="I42" s="18" t="e">
        <f t="shared" si="12"/>
        <v>#VALUE!</v>
      </c>
      <c r="J42" s="18" t="str">
        <f t="shared" si="13"/>
        <v/>
      </c>
      <c r="K42" s="18" t="e">
        <f t="shared" si="14"/>
        <v>#VALUE!</v>
      </c>
      <c r="L42" s="18" t="e">
        <f t="shared" si="15"/>
        <v>#VALUE!</v>
      </c>
      <c r="M42" s="18" t="e">
        <f>VLOOKUP(F42,D10数据库!C:K,2,0)</f>
        <v>#N/A</v>
      </c>
      <c r="N42" s="18" t="e">
        <f>VLOOKUP(F42,D10数据库!C:K,3,0)</f>
        <v>#N/A</v>
      </c>
      <c r="O42" s="19" t="e">
        <f t="shared" si="6"/>
        <v>#VALUE!</v>
      </c>
      <c r="P42" s="18" t="e">
        <f>VLOOKUP(F42,D10数据库!C:K,4,0)</f>
        <v>#N/A</v>
      </c>
      <c r="Q42" s="18" t="e">
        <f>VLOOKUP(F42,D10数据库!C:K,5,0)</f>
        <v>#N/A</v>
      </c>
      <c r="R42" s="18"/>
      <c r="S42" s="18" t="e">
        <f>VLOOKUP(F42,D10数据库!C:K,6,0)</f>
        <v>#N/A</v>
      </c>
      <c r="T42" s="18" t="e">
        <f>VLOOKUP(F42,D10数据库!C:K,7,0)</f>
        <v>#N/A</v>
      </c>
      <c r="U42" s="19">
        <f t="shared" si="7"/>
        <v>0</v>
      </c>
      <c r="V42" s="18" t="e">
        <f>VLOOKUP(F42,D10数据库!C:K,8,0)</f>
        <v>#N/A</v>
      </c>
      <c r="W42" s="18" t="e">
        <f>VLOOKUP(F42,D10数据库!C:K,9,0)</f>
        <v>#N/A</v>
      </c>
      <c r="X42" s="18"/>
    </row>
    <row r="43" spans="1:24" x14ac:dyDescent="0.25">
      <c r="A43" s="22"/>
      <c r="B43" s="3"/>
      <c r="C43" s="3"/>
      <c r="D43" s="3"/>
      <c r="E43" s="18" t="str">
        <f t="shared" si="8"/>
        <v/>
      </c>
      <c r="F43" s="18" t="str">
        <f t="shared" si="9"/>
        <v/>
      </c>
      <c r="G43" s="18" t="str">
        <f t="shared" si="10"/>
        <v/>
      </c>
      <c r="H43" s="18" t="e">
        <f t="shared" si="11"/>
        <v>#VALUE!</v>
      </c>
      <c r="I43" s="18" t="e">
        <f t="shared" si="12"/>
        <v>#VALUE!</v>
      </c>
      <c r="J43" s="18" t="str">
        <f t="shared" si="13"/>
        <v/>
      </c>
      <c r="K43" s="18" t="e">
        <f t="shared" si="14"/>
        <v>#VALUE!</v>
      </c>
      <c r="L43" s="18" t="e">
        <f t="shared" si="15"/>
        <v>#VALUE!</v>
      </c>
      <c r="M43" s="18" t="e">
        <f>VLOOKUP(F43,D10数据库!C:K,2,0)</f>
        <v>#N/A</v>
      </c>
      <c r="N43" s="18" t="e">
        <f>VLOOKUP(F43,D10数据库!C:K,3,0)</f>
        <v>#N/A</v>
      </c>
      <c r="O43" s="19" t="e">
        <f t="shared" si="6"/>
        <v>#VALUE!</v>
      </c>
      <c r="P43" s="18" t="e">
        <f>VLOOKUP(F43,D10数据库!C:K,4,0)</f>
        <v>#N/A</v>
      </c>
      <c r="Q43" s="18" t="e">
        <f>VLOOKUP(F43,D10数据库!C:K,5,0)</f>
        <v>#N/A</v>
      </c>
      <c r="R43" s="18"/>
      <c r="S43" s="18" t="e">
        <f>VLOOKUP(F43,D10数据库!C:K,6,0)</f>
        <v>#N/A</v>
      </c>
      <c r="T43" s="18" t="e">
        <f>VLOOKUP(F43,D10数据库!C:K,7,0)</f>
        <v>#N/A</v>
      </c>
      <c r="U43" s="19">
        <f t="shared" si="7"/>
        <v>0</v>
      </c>
      <c r="V43" s="18" t="e">
        <f>VLOOKUP(F43,D10数据库!C:K,8,0)</f>
        <v>#N/A</v>
      </c>
      <c r="W43" s="18" t="e">
        <f>VLOOKUP(F43,D10数据库!C:K,9,0)</f>
        <v>#N/A</v>
      </c>
      <c r="X43" s="18"/>
    </row>
    <row r="44" spans="1:24" x14ac:dyDescent="0.25">
      <c r="A44" s="22"/>
      <c r="B44" s="3"/>
      <c r="C44" s="3"/>
      <c r="D44" s="3"/>
      <c r="E44" s="18" t="str">
        <f t="shared" si="8"/>
        <v/>
      </c>
      <c r="F44" s="18" t="str">
        <f t="shared" si="9"/>
        <v/>
      </c>
      <c r="G44" s="18" t="str">
        <f t="shared" si="10"/>
        <v/>
      </c>
      <c r="H44" s="18" t="e">
        <f t="shared" si="11"/>
        <v>#VALUE!</v>
      </c>
      <c r="I44" s="18" t="e">
        <f t="shared" si="12"/>
        <v>#VALUE!</v>
      </c>
      <c r="J44" s="18" t="str">
        <f t="shared" si="13"/>
        <v/>
      </c>
      <c r="K44" s="18" t="e">
        <f t="shared" si="14"/>
        <v>#VALUE!</v>
      </c>
      <c r="L44" s="18" t="e">
        <f t="shared" si="15"/>
        <v>#VALUE!</v>
      </c>
      <c r="M44" s="18" t="e">
        <f>VLOOKUP(F44,D10数据库!C:K,2,0)</f>
        <v>#N/A</v>
      </c>
      <c r="N44" s="18" t="e">
        <f>VLOOKUP(F44,D10数据库!C:K,3,0)</f>
        <v>#N/A</v>
      </c>
      <c r="O44" s="19" t="e">
        <f t="shared" si="6"/>
        <v>#VALUE!</v>
      </c>
      <c r="P44" s="18" t="e">
        <f>VLOOKUP(F44,D10数据库!C:K,4,0)</f>
        <v>#N/A</v>
      </c>
      <c r="Q44" s="18" t="e">
        <f>VLOOKUP(F44,D10数据库!C:K,5,0)</f>
        <v>#N/A</v>
      </c>
      <c r="R44" s="18"/>
      <c r="S44" s="18" t="e">
        <f>VLOOKUP(F44,D10数据库!C:K,6,0)</f>
        <v>#N/A</v>
      </c>
      <c r="T44" s="18" t="e">
        <f>VLOOKUP(F44,D10数据库!C:K,7,0)</f>
        <v>#N/A</v>
      </c>
      <c r="U44" s="19">
        <f t="shared" si="7"/>
        <v>0</v>
      </c>
      <c r="V44" s="18" t="e">
        <f>VLOOKUP(F44,D10数据库!C:K,8,0)</f>
        <v>#N/A</v>
      </c>
      <c r="W44" s="18" t="e">
        <f>VLOOKUP(F44,D10数据库!C:K,9,0)</f>
        <v>#N/A</v>
      </c>
      <c r="X44" s="18"/>
    </row>
    <row r="45" spans="1:24" x14ac:dyDescent="0.25">
      <c r="A45" s="22"/>
      <c r="B45" s="3"/>
      <c r="C45" s="3"/>
      <c r="D45" s="3"/>
      <c r="E45" s="18" t="str">
        <f t="shared" si="8"/>
        <v/>
      </c>
      <c r="F45" s="18" t="str">
        <f t="shared" si="9"/>
        <v/>
      </c>
      <c r="G45" s="18" t="str">
        <f t="shared" si="10"/>
        <v/>
      </c>
      <c r="H45" s="18" t="e">
        <f t="shared" si="11"/>
        <v>#VALUE!</v>
      </c>
      <c r="I45" s="18" t="e">
        <f t="shared" si="12"/>
        <v>#VALUE!</v>
      </c>
      <c r="J45" s="18" t="str">
        <f t="shared" si="13"/>
        <v/>
      </c>
      <c r="K45" s="18" t="e">
        <f t="shared" si="14"/>
        <v>#VALUE!</v>
      </c>
      <c r="L45" s="18" t="e">
        <f t="shared" si="15"/>
        <v>#VALUE!</v>
      </c>
      <c r="M45" s="18" t="e">
        <f>VLOOKUP(F45,D10数据库!C:K,2,0)</f>
        <v>#N/A</v>
      </c>
      <c r="N45" s="18" t="e">
        <f>VLOOKUP(F45,D10数据库!C:K,3,0)</f>
        <v>#N/A</v>
      </c>
      <c r="O45" s="19" t="e">
        <f t="shared" si="6"/>
        <v>#VALUE!</v>
      </c>
      <c r="P45" s="18" t="e">
        <f>VLOOKUP(F45,D10数据库!C:K,4,0)</f>
        <v>#N/A</v>
      </c>
      <c r="Q45" s="18" t="e">
        <f>VLOOKUP(F45,D10数据库!C:K,5,0)</f>
        <v>#N/A</v>
      </c>
      <c r="R45" s="18"/>
      <c r="S45" s="18" t="e">
        <f>VLOOKUP(F45,D10数据库!C:K,6,0)</f>
        <v>#N/A</v>
      </c>
      <c r="T45" s="18" t="e">
        <f>VLOOKUP(F45,D10数据库!C:K,7,0)</f>
        <v>#N/A</v>
      </c>
      <c r="U45" s="19">
        <f t="shared" si="7"/>
        <v>0</v>
      </c>
      <c r="V45" s="18" t="e">
        <f>VLOOKUP(F45,D10数据库!C:K,8,0)</f>
        <v>#N/A</v>
      </c>
      <c r="W45" s="18" t="e">
        <f>VLOOKUP(F45,D10数据库!C:K,9,0)</f>
        <v>#N/A</v>
      </c>
      <c r="X45" s="18"/>
    </row>
    <row r="46" spans="1:24" x14ac:dyDescent="0.25">
      <c r="A46" s="22"/>
      <c r="B46" s="3"/>
      <c r="C46" s="3"/>
      <c r="D46" s="3"/>
      <c r="E46" s="18" t="str">
        <f t="shared" si="8"/>
        <v/>
      </c>
      <c r="F46" s="18" t="str">
        <f t="shared" si="9"/>
        <v/>
      </c>
      <c r="G46" s="18" t="str">
        <f t="shared" si="10"/>
        <v/>
      </c>
      <c r="H46" s="18" t="e">
        <f t="shared" si="11"/>
        <v>#VALUE!</v>
      </c>
      <c r="I46" s="18" t="e">
        <f t="shared" si="12"/>
        <v>#VALUE!</v>
      </c>
      <c r="J46" s="18" t="str">
        <f t="shared" si="13"/>
        <v/>
      </c>
      <c r="K46" s="18" t="e">
        <f t="shared" si="14"/>
        <v>#VALUE!</v>
      </c>
      <c r="L46" s="18" t="e">
        <f t="shared" si="15"/>
        <v>#VALUE!</v>
      </c>
      <c r="M46" s="18" t="e">
        <f>VLOOKUP(F46,D10数据库!C:K,2,0)</f>
        <v>#N/A</v>
      </c>
      <c r="N46" s="18" t="e">
        <f>VLOOKUP(F46,D10数据库!C:K,3,0)</f>
        <v>#N/A</v>
      </c>
      <c r="O46" s="19" t="e">
        <f t="shared" si="6"/>
        <v>#VALUE!</v>
      </c>
      <c r="P46" s="18" t="e">
        <f>VLOOKUP(F46,D10数据库!C:K,4,0)</f>
        <v>#N/A</v>
      </c>
      <c r="Q46" s="18" t="e">
        <f>VLOOKUP(F46,D10数据库!C:K,5,0)</f>
        <v>#N/A</v>
      </c>
      <c r="R46" s="18"/>
      <c r="S46" s="18" t="e">
        <f>VLOOKUP(F46,D10数据库!C:K,6,0)</f>
        <v>#N/A</v>
      </c>
      <c r="T46" s="18" t="e">
        <f>VLOOKUP(F46,D10数据库!C:K,7,0)</f>
        <v>#N/A</v>
      </c>
      <c r="U46" s="19">
        <f t="shared" si="7"/>
        <v>0</v>
      </c>
      <c r="V46" s="18" t="e">
        <f>VLOOKUP(F46,D10数据库!C:K,8,0)</f>
        <v>#N/A</v>
      </c>
      <c r="W46" s="18" t="e">
        <f>VLOOKUP(F46,D10数据库!C:K,9,0)</f>
        <v>#N/A</v>
      </c>
      <c r="X46" s="18"/>
    </row>
    <row r="47" spans="1:24" x14ac:dyDescent="0.25">
      <c r="A47" s="22"/>
      <c r="B47" s="3"/>
      <c r="C47" s="3"/>
      <c r="D47" s="3"/>
      <c r="E47" s="18" t="str">
        <f t="shared" si="8"/>
        <v/>
      </c>
      <c r="F47" s="18" t="str">
        <f t="shared" si="9"/>
        <v/>
      </c>
      <c r="G47" s="18" t="str">
        <f t="shared" si="10"/>
        <v/>
      </c>
      <c r="H47" s="18" t="e">
        <f t="shared" si="11"/>
        <v>#VALUE!</v>
      </c>
      <c r="I47" s="18" t="e">
        <f t="shared" si="12"/>
        <v>#VALUE!</v>
      </c>
      <c r="J47" s="18" t="str">
        <f t="shared" si="13"/>
        <v/>
      </c>
      <c r="K47" s="18" t="e">
        <f t="shared" si="14"/>
        <v>#VALUE!</v>
      </c>
      <c r="L47" s="18" t="e">
        <f t="shared" si="15"/>
        <v>#VALUE!</v>
      </c>
      <c r="M47" s="18" t="e">
        <f>VLOOKUP(F47,D10数据库!C:K,2,0)</f>
        <v>#N/A</v>
      </c>
      <c r="N47" s="18" t="e">
        <f>VLOOKUP(F47,D10数据库!C:K,3,0)</f>
        <v>#N/A</v>
      </c>
      <c r="O47" s="19" t="e">
        <f t="shared" si="6"/>
        <v>#VALUE!</v>
      </c>
      <c r="P47" s="18" t="e">
        <f>VLOOKUP(F47,D10数据库!C:K,4,0)</f>
        <v>#N/A</v>
      </c>
      <c r="Q47" s="18" t="e">
        <f>VLOOKUP(F47,D10数据库!C:K,5,0)</f>
        <v>#N/A</v>
      </c>
      <c r="R47" s="18"/>
      <c r="S47" s="18" t="e">
        <f>VLOOKUP(F47,D10数据库!C:K,6,0)</f>
        <v>#N/A</v>
      </c>
      <c r="T47" s="18" t="e">
        <f>VLOOKUP(F47,D10数据库!C:K,7,0)</f>
        <v>#N/A</v>
      </c>
      <c r="U47" s="19">
        <f t="shared" si="7"/>
        <v>0</v>
      </c>
      <c r="V47" s="18" t="e">
        <f>VLOOKUP(F47,D10数据库!C:K,8,0)</f>
        <v>#N/A</v>
      </c>
      <c r="W47" s="18" t="e">
        <f>VLOOKUP(F47,D10数据库!C:K,9,0)</f>
        <v>#N/A</v>
      </c>
      <c r="X47" s="18"/>
    </row>
    <row r="48" spans="1:24" x14ac:dyDescent="0.25">
      <c r="A48" s="22"/>
      <c r="B48" s="3"/>
      <c r="C48" s="3"/>
      <c r="D48" s="3"/>
      <c r="E48" s="18" t="str">
        <f t="shared" si="8"/>
        <v/>
      </c>
      <c r="F48" s="18" t="str">
        <f t="shared" si="9"/>
        <v/>
      </c>
      <c r="G48" s="18" t="str">
        <f t="shared" si="10"/>
        <v/>
      </c>
      <c r="H48" s="18" t="e">
        <f t="shared" si="11"/>
        <v>#VALUE!</v>
      </c>
      <c r="I48" s="18" t="e">
        <f t="shared" si="12"/>
        <v>#VALUE!</v>
      </c>
      <c r="J48" s="18" t="str">
        <f t="shared" si="13"/>
        <v/>
      </c>
      <c r="K48" s="18" t="e">
        <f t="shared" si="14"/>
        <v>#VALUE!</v>
      </c>
      <c r="L48" s="18" t="e">
        <f t="shared" si="15"/>
        <v>#VALUE!</v>
      </c>
      <c r="M48" s="18" t="e">
        <f>VLOOKUP(F48,D10数据库!C:K,2,0)</f>
        <v>#N/A</v>
      </c>
      <c r="N48" s="18" t="e">
        <f>VLOOKUP(F48,D10数据库!C:K,3,0)</f>
        <v>#N/A</v>
      </c>
      <c r="O48" s="19" t="e">
        <f t="shared" si="6"/>
        <v>#VALUE!</v>
      </c>
      <c r="P48" s="18" t="e">
        <f>VLOOKUP(F48,D10数据库!C:K,4,0)</f>
        <v>#N/A</v>
      </c>
      <c r="Q48" s="18" t="e">
        <f>VLOOKUP(F48,D10数据库!C:K,5,0)</f>
        <v>#N/A</v>
      </c>
      <c r="R48" s="18"/>
      <c r="S48" s="18" t="e">
        <f>VLOOKUP(F48,D10数据库!C:K,6,0)</f>
        <v>#N/A</v>
      </c>
      <c r="T48" s="18" t="e">
        <f>VLOOKUP(F48,D10数据库!C:K,7,0)</f>
        <v>#N/A</v>
      </c>
      <c r="U48" s="19">
        <f t="shared" si="7"/>
        <v>0</v>
      </c>
      <c r="V48" s="18" t="e">
        <f>VLOOKUP(F48,D10数据库!C:K,8,0)</f>
        <v>#N/A</v>
      </c>
      <c r="W48" s="18" t="e">
        <f>VLOOKUP(F48,D10数据库!C:K,9,0)</f>
        <v>#N/A</v>
      </c>
      <c r="X48" s="18"/>
    </row>
    <row r="49" spans="1:24" x14ac:dyDescent="0.25">
      <c r="A49" s="22"/>
      <c r="B49" s="3"/>
      <c r="C49" s="3"/>
      <c r="D49" s="3"/>
      <c r="E49" s="18" t="str">
        <f t="shared" si="8"/>
        <v/>
      </c>
      <c r="F49" s="18" t="str">
        <f t="shared" si="9"/>
        <v/>
      </c>
      <c r="G49" s="18" t="str">
        <f t="shared" si="10"/>
        <v/>
      </c>
      <c r="H49" s="18" t="e">
        <f t="shared" si="11"/>
        <v>#VALUE!</v>
      </c>
      <c r="I49" s="18" t="e">
        <f t="shared" si="12"/>
        <v>#VALUE!</v>
      </c>
      <c r="J49" s="18" t="str">
        <f t="shared" si="13"/>
        <v/>
      </c>
      <c r="K49" s="18" t="e">
        <f t="shared" si="14"/>
        <v>#VALUE!</v>
      </c>
      <c r="L49" s="18" t="e">
        <f t="shared" si="15"/>
        <v>#VALUE!</v>
      </c>
      <c r="M49" s="18" t="e">
        <f>VLOOKUP(F49,D10数据库!C:K,2,0)</f>
        <v>#N/A</v>
      </c>
      <c r="N49" s="18" t="e">
        <f>VLOOKUP(F49,D10数据库!C:K,3,0)</f>
        <v>#N/A</v>
      </c>
      <c r="O49" s="19" t="e">
        <f t="shared" si="6"/>
        <v>#VALUE!</v>
      </c>
      <c r="P49" s="18" t="e">
        <f>VLOOKUP(F49,D10数据库!C:K,4,0)</f>
        <v>#N/A</v>
      </c>
      <c r="Q49" s="18" t="e">
        <f>VLOOKUP(F49,D10数据库!C:K,5,0)</f>
        <v>#N/A</v>
      </c>
      <c r="R49" s="18"/>
      <c r="S49" s="18" t="e">
        <f>VLOOKUP(F49,D10数据库!C:K,6,0)</f>
        <v>#N/A</v>
      </c>
      <c r="T49" s="18" t="e">
        <f>VLOOKUP(F49,D10数据库!C:K,7,0)</f>
        <v>#N/A</v>
      </c>
      <c r="U49" s="19">
        <f t="shared" si="7"/>
        <v>0</v>
      </c>
      <c r="V49" s="18" t="e">
        <f>VLOOKUP(F49,D10数据库!C:K,8,0)</f>
        <v>#N/A</v>
      </c>
      <c r="W49" s="18" t="e">
        <f>VLOOKUP(F49,D10数据库!C:K,9,0)</f>
        <v>#N/A</v>
      </c>
      <c r="X49" s="18"/>
    </row>
    <row r="50" spans="1:24" x14ac:dyDescent="0.25">
      <c r="A50" s="22"/>
      <c r="B50" s="3"/>
      <c r="C50" s="3"/>
      <c r="D50" s="3"/>
      <c r="E50" s="18" t="str">
        <f t="shared" si="8"/>
        <v/>
      </c>
      <c r="F50" s="18" t="str">
        <f t="shared" si="9"/>
        <v/>
      </c>
      <c r="G50" s="18" t="str">
        <f t="shared" si="10"/>
        <v/>
      </c>
      <c r="H50" s="18" t="e">
        <f t="shared" si="11"/>
        <v>#VALUE!</v>
      </c>
      <c r="I50" s="18" t="e">
        <f t="shared" si="12"/>
        <v>#VALUE!</v>
      </c>
      <c r="J50" s="18" t="str">
        <f t="shared" si="13"/>
        <v/>
      </c>
      <c r="K50" s="18" t="e">
        <f t="shared" si="14"/>
        <v>#VALUE!</v>
      </c>
      <c r="L50" s="18" t="e">
        <f t="shared" si="15"/>
        <v>#VALUE!</v>
      </c>
      <c r="M50" s="18" t="e">
        <f>VLOOKUP(F50,D10数据库!C:K,2,0)</f>
        <v>#N/A</v>
      </c>
      <c r="N50" s="18" t="e">
        <f>VLOOKUP(F50,D10数据库!C:K,3,0)</f>
        <v>#N/A</v>
      </c>
      <c r="O50" s="19" t="e">
        <f t="shared" si="6"/>
        <v>#VALUE!</v>
      </c>
      <c r="P50" s="18" t="e">
        <f>VLOOKUP(F50,D10数据库!C:K,4,0)</f>
        <v>#N/A</v>
      </c>
      <c r="Q50" s="18" t="e">
        <f>VLOOKUP(F50,D10数据库!C:K,5,0)</f>
        <v>#N/A</v>
      </c>
      <c r="R50" s="18"/>
      <c r="S50" s="18" t="e">
        <f>VLOOKUP(F50,D10数据库!C:K,6,0)</f>
        <v>#N/A</v>
      </c>
      <c r="T50" s="18" t="e">
        <f>VLOOKUP(F50,D10数据库!C:K,7,0)</f>
        <v>#N/A</v>
      </c>
      <c r="U50" s="19">
        <f t="shared" si="7"/>
        <v>0</v>
      </c>
      <c r="V50" s="18" t="e">
        <f>VLOOKUP(F50,D10数据库!C:K,8,0)</f>
        <v>#N/A</v>
      </c>
      <c r="W50" s="18" t="e">
        <f>VLOOKUP(F50,D10数据库!C:K,9,0)</f>
        <v>#N/A</v>
      </c>
      <c r="X50" s="18"/>
    </row>
    <row r="51" spans="1:24" x14ac:dyDescent="0.25">
      <c r="A51" s="22"/>
      <c r="B51" s="3"/>
      <c r="C51" s="3"/>
      <c r="D51" s="3"/>
      <c r="E51" s="18" t="str">
        <f t="shared" si="8"/>
        <v/>
      </c>
      <c r="F51" s="18" t="str">
        <f t="shared" si="9"/>
        <v/>
      </c>
      <c r="G51" s="18" t="str">
        <f t="shared" si="10"/>
        <v/>
      </c>
      <c r="H51" s="18" t="e">
        <f t="shared" si="11"/>
        <v>#VALUE!</v>
      </c>
      <c r="I51" s="18" t="e">
        <f t="shared" si="12"/>
        <v>#VALUE!</v>
      </c>
      <c r="J51" s="18" t="str">
        <f t="shared" si="13"/>
        <v/>
      </c>
      <c r="K51" s="18" t="e">
        <f t="shared" si="14"/>
        <v>#VALUE!</v>
      </c>
      <c r="L51" s="18" t="e">
        <f t="shared" si="15"/>
        <v>#VALUE!</v>
      </c>
      <c r="M51" s="18" t="e">
        <f>VLOOKUP(F51,D10数据库!C:K,2,0)</f>
        <v>#N/A</v>
      </c>
      <c r="N51" s="18" t="e">
        <f>VLOOKUP(F51,D10数据库!C:K,3,0)</f>
        <v>#N/A</v>
      </c>
      <c r="O51" s="19" t="e">
        <f t="shared" si="6"/>
        <v>#VALUE!</v>
      </c>
      <c r="P51" s="18" t="e">
        <f>VLOOKUP(F51,D10数据库!C:K,4,0)</f>
        <v>#N/A</v>
      </c>
      <c r="Q51" s="18" t="e">
        <f>VLOOKUP(F51,D10数据库!C:K,5,0)</f>
        <v>#N/A</v>
      </c>
      <c r="R51" s="18"/>
      <c r="S51" s="18" t="e">
        <f>VLOOKUP(F51,D10数据库!C:K,6,0)</f>
        <v>#N/A</v>
      </c>
      <c r="T51" s="18" t="e">
        <f>VLOOKUP(F51,D10数据库!C:K,7,0)</f>
        <v>#N/A</v>
      </c>
      <c r="U51" s="19">
        <f t="shared" si="7"/>
        <v>0</v>
      </c>
      <c r="V51" s="18" t="e">
        <f>VLOOKUP(F51,D10数据库!C:K,8,0)</f>
        <v>#N/A</v>
      </c>
      <c r="W51" s="18" t="e">
        <f>VLOOKUP(F51,D10数据库!C:K,9,0)</f>
        <v>#N/A</v>
      </c>
      <c r="X51" s="18"/>
    </row>
    <row r="52" spans="1:24" x14ac:dyDescent="0.25">
      <c r="A52" s="22"/>
      <c r="B52" s="3"/>
      <c r="C52" s="3"/>
      <c r="D52" s="3"/>
      <c r="E52" s="18" t="str">
        <f t="shared" si="8"/>
        <v/>
      </c>
      <c r="F52" s="18" t="str">
        <f t="shared" si="9"/>
        <v/>
      </c>
      <c r="G52" s="18" t="str">
        <f t="shared" si="10"/>
        <v/>
      </c>
      <c r="H52" s="18" t="e">
        <f t="shared" si="11"/>
        <v>#VALUE!</v>
      </c>
      <c r="I52" s="18" t="e">
        <f t="shared" si="12"/>
        <v>#VALUE!</v>
      </c>
      <c r="J52" s="18" t="str">
        <f t="shared" si="13"/>
        <v/>
      </c>
      <c r="K52" s="18" t="e">
        <f t="shared" si="14"/>
        <v>#VALUE!</v>
      </c>
      <c r="L52" s="18" t="e">
        <f t="shared" si="15"/>
        <v>#VALUE!</v>
      </c>
      <c r="M52" s="18" t="e">
        <f>VLOOKUP(F52,D10数据库!C:K,2,0)</f>
        <v>#N/A</v>
      </c>
      <c r="N52" s="18" t="e">
        <f>VLOOKUP(F52,D10数据库!C:K,3,0)</f>
        <v>#N/A</v>
      </c>
      <c r="O52" s="19" t="e">
        <f t="shared" si="6"/>
        <v>#VALUE!</v>
      </c>
      <c r="P52" s="18" t="e">
        <f>VLOOKUP(F52,D10数据库!C:K,4,0)</f>
        <v>#N/A</v>
      </c>
      <c r="Q52" s="18" t="e">
        <f>VLOOKUP(F52,D10数据库!C:K,5,0)</f>
        <v>#N/A</v>
      </c>
      <c r="R52" s="18"/>
      <c r="S52" s="18" t="e">
        <f>VLOOKUP(F52,D10数据库!C:K,6,0)</f>
        <v>#N/A</v>
      </c>
      <c r="T52" s="18" t="e">
        <f>VLOOKUP(F52,D10数据库!C:K,7,0)</f>
        <v>#N/A</v>
      </c>
      <c r="U52" s="19">
        <f t="shared" si="7"/>
        <v>0</v>
      </c>
      <c r="V52" s="18" t="e">
        <f>VLOOKUP(F52,D10数据库!C:K,8,0)</f>
        <v>#N/A</v>
      </c>
      <c r="W52" s="18" t="e">
        <f>VLOOKUP(F52,D10数据库!C:K,9,0)</f>
        <v>#N/A</v>
      </c>
      <c r="X52" s="18"/>
    </row>
    <row r="53" spans="1:24" x14ac:dyDescent="0.25">
      <c r="A53" s="22"/>
      <c r="B53" s="3"/>
      <c r="C53" s="3"/>
      <c r="D53" s="3"/>
      <c r="E53" s="18" t="str">
        <f t="shared" si="8"/>
        <v/>
      </c>
      <c r="F53" s="18" t="str">
        <f t="shared" si="9"/>
        <v/>
      </c>
      <c r="G53" s="18" t="str">
        <f t="shared" si="10"/>
        <v/>
      </c>
      <c r="H53" s="18" t="e">
        <f t="shared" si="11"/>
        <v>#VALUE!</v>
      </c>
      <c r="I53" s="18" t="e">
        <f t="shared" si="12"/>
        <v>#VALUE!</v>
      </c>
      <c r="J53" s="18" t="str">
        <f t="shared" si="13"/>
        <v/>
      </c>
      <c r="K53" s="18" t="e">
        <f t="shared" si="14"/>
        <v>#VALUE!</v>
      </c>
      <c r="L53" s="18" t="e">
        <f t="shared" si="15"/>
        <v>#VALUE!</v>
      </c>
      <c r="M53" s="18" t="e">
        <f>VLOOKUP(F53,D10数据库!C:K,2,0)</f>
        <v>#N/A</v>
      </c>
      <c r="N53" s="18" t="e">
        <f>VLOOKUP(F53,D10数据库!C:K,3,0)</f>
        <v>#N/A</v>
      </c>
      <c r="O53" s="19" t="e">
        <f t="shared" si="6"/>
        <v>#VALUE!</v>
      </c>
      <c r="P53" s="18" t="e">
        <f>VLOOKUP(F53,D10数据库!C:K,4,0)</f>
        <v>#N/A</v>
      </c>
      <c r="Q53" s="18" t="e">
        <f>VLOOKUP(F53,D10数据库!C:K,5,0)</f>
        <v>#N/A</v>
      </c>
      <c r="R53" s="18"/>
      <c r="S53" s="18" t="e">
        <f>VLOOKUP(F53,D10数据库!C:K,6,0)</f>
        <v>#N/A</v>
      </c>
      <c r="T53" s="18" t="e">
        <f>VLOOKUP(F53,D10数据库!C:K,7,0)</f>
        <v>#N/A</v>
      </c>
      <c r="U53" s="19">
        <f t="shared" si="7"/>
        <v>0</v>
      </c>
      <c r="V53" s="18" t="e">
        <f>VLOOKUP(F53,D10数据库!C:K,8,0)</f>
        <v>#N/A</v>
      </c>
      <c r="W53" s="18" t="e">
        <f>VLOOKUP(F53,D10数据库!C:K,9,0)</f>
        <v>#N/A</v>
      </c>
      <c r="X53" s="18"/>
    </row>
    <row r="54" spans="1:24" x14ac:dyDescent="0.25">
      <c r="A54" s="22"/>
      <c r="B54" s="3"/>
      <c r="C54" s="3"/>
      <c r="D54" s="3"/>
      <c r="E54" s="18" t="str">
        <f t="shared" si="8"/>
        <v/>
      </c>
      <c r="F54" s="18" t="str">
        <f t="shared" si="9"/>
        <v/>
      </c>
      <c r="G54" s="18" t="str">
        <f t="shared" si="10"/>
        <v/>
      </c>
      <c r="H54" s="18" t="e">
        <f t="shared" si="11"/>
        <v>#VALUE!</v>
      </c>
      <c r="I54" s="18" t="e">
        <f t="shared" si="12"/>
        <v>#VALUE!</v>
      </c>
      <c r="J54" s="18" t="str">
        <f t="shared" si="13"/>
        <v/>
      </c>
      <c r="K54" s="18" t="e">
        <f t="shared" si="14"/>
        <v>#VALUE!</v>
      </c>
      <c r="L54" s="18" t="e">
        <f t="shared" si="15"/>
        <v>#VALUE!</v>
      </c>
      <c r="M54" s="18" t="e">
        <f>VLOOKUP(F54,D10数据库!C:K,2,0)</f>
        <v>#N/A</v>
      </c>
      <c r="N54" s="18" t="e">
        <f>VLOOKUP(F54,D10数据库!C:K,3,0)</f>
        <v>#N/A</v>
      </c>
      <c r="O54" s="19" t="e">
        <f t="shared" si="6"/>
        <v>#VALUE!</v>
      </c>
      <c r="P54" s="18" t="e">
        <f>VLOOKUP(F54,D10数据库!C:K,4,0)</f>
        <v>#N/A</v>
      </c>
      <c r="Q54" s="18" t="e">
        <f>VLOOKUP(F54,D10数据库!C:K,5,0)</f>
        <v>#N/A</v>
      </c>
      <c r="R54" s="18"/>
      <c r="S54" s="18" t="e">
        <f>VLOOKUP(F54,D10数据库!C:K,6,0)</f>
        <v>#N/A</v>
      </c>
      <c r="T54" s="18" t="e">
        <f>VLOOKUP(F54,D10数据库!C:K,7,0)</f>
        <v>#N/A</v>
      </c>
      <c r="U54" s="19">
        <f t="shared" si="7"/>
        <v>0</v>
      </c>
      <c r="V54" s="18" t="e">
        <f>VLOOKUP(F54,D10数据库!C:K,8,0)</f>
        <v>#N/A</v>
      </c>
      <c r="W54" s="18" t="e">
        <f>VLOOKUP(F54,D10数据库!C:K,9,0)</f>
        <v>#N/A</v>
      </c>
      <c r="X54" s="18"/>
    </row>
    <row r="55" spans="1:24" x14ac:dyDescent="0.25">
      <c r="A55" s="22"/>
      <c r="B55" s="3"/>
      <c r="C55" s="3"/>
      <c r="D55" s="3"/>
      <c r="E55" s="18" t="str">
        <f t="shared" si="8"/>
        <v/>
      </c>
      <c r="F55" s="18" t="str">
        <f t="shared" si="9"/>
        <v/>
      </c>
      <c r="G55" s="18" t="str">
        <f t="shared" si="10"/>
        <v/>
      </c>
      <c r="H55" s="18" t="e">
        <f t="shared" si="11"/>
        <v>#VALUE!</v>
      </c>
      <c r="I55" s="18" t="e">
        <f t="shared" si="12"/>
        <v>#VALUE!</v>
      </c>
      <c r="J55" s="18" t="str">
        <f t="shared" si="13"/>
        <v/>
      </c>
      <c r="K55" s="18" t="e">
        <f t="shared" si="14"/>
        <v>#VALUE!</v>
      </c>
      <c r="L55" s="18" t="e">
        <f t="shared" si="15"/>
        <v>#VALUE!</v>
      </c>
      <c r="M55" s="18" t="e">
        <f>VLOOKUP(F55,D10数据库!C:K,2,0)</f>
        <v>#N/A</v>
      </c>
      <c r="N55" s="18" t="e">
        <f>VLOOKUP(F55,D10数据库!C:K,3,0)</f>
        <v>#N/A</v>
      </c>
      <c r="O55" s="19" t="e">
        <f t="shared" si="6"/>
        <v>#VALUE!</v>
      </c>
      <c r="P55" s="18" t="e">
        <f>VLOOKUP(F55,D10数据库!C:K,4,0)</f>
        <v>#N/A</v>
      </c>
      <c r="Q55" s="18" t="e">
        <f>VLOOKUP(F55,D10数据库!C:K,5,0)</f>
        <v>#N/A</v>
      </c>
      <c r="R55" s="18"/>
      <c r="S55" s="18" t="e">
        <f>VLOOKUP(F55,D10数据库!C:K,6,0)</f>
        <v>#N/A</v>
      </c>
      <c r="T55" s="18" t="e">
        <f>VLOOKUP(F55,D10数据库!C:K,7,0)</f>
        <v>#N/A</v>
      </c>
      <c r="U55" s="19">
        <f t="shared" si="7"/>
        <v>0</v>
      </c>
      <c r="V55" s="18" t="e">
        <f>VLOOKUP(F55,D10数据库!C:K,8,0)</f>
        <v>#N/A</v>
      </c>
      <c r="W55" s="18" t="e">
        <f>VLOOKUP(F55,D10数据库!C:K,9,0)</f>
        <v>#N/A</v>
      </c>
      <c r="X55" s="18"/>
    </row>
    <row r="56" spans="1:24" x14ac:dyDescent="0.25">
      <c r="A56" s="22"/>
      <c r="B56" s="3"/>
      <c r="C56" s="3"/>
      <c r="D56" s="3"/>
      <c r="E56" s="18" t="str">
        <f t="shared" si="8"/>
        <v/>
      </c>
      <c r="F56" s="18" t="str">
        <f t="shared" si="9"/>
        <v/>
      </c>
      <c r="G56" s="18" t="str">
        <f t="shared" si="10"/>
        <v/>
      </c>
      <c r="H56" s="18" t="e">
        <f t="shared" si="11"/>
        <v>#VALUE!</v>
      </c>
      <c r="I56" s="18" t="e">
        <f t="shared" si="12"/>
        <v>#VALUE!</v>
      </c>
      <c r="J56" s="18" t="str">
        <f t="shared" si="13"/>
        <v/>
      </c>
      <c r="K56" s="18" t="e">
        <f t="shared" si="14"/>
        <v>#VALUE!</v>
      </c>
      <c r="L56" s="18" t="e">
        <f t="shared" si="15"/>
        <v>#VALUE!</v>
      </c>
      <c r="M56" s="18" t="e">
        <f>VLOOKUP(F56,D10数据库!C:K,2,0)</f>
        <v>#N/A</v>
      </c>
      <c r="N56" s="18" t="e">
        <f>VLOOKUP(F56,D10数据库!C:K,3,0)</f>
        <v>#N/A</v>
      </c>
      <c r="O56" s="19" t="e">
        <f t="shared" si="6"/>
        <v>#VALUE!</v>
      </c>
      <c r="P56" s="18" t="e">
        <f>VLOOKUP(F56,D10数据库!C:K,4,0)</f>
        <v>#N/A</v>
      </c>
      <c r="Q56" s="18" t="e">
        <f>VLOOKUP(F56,D10数据库!C:K,5,0)</f>
        <v>#N/A</v>
      </c>
      <c r="R56" s="18"/>
      <c r="S56" s="18" t="e">
        <f>VLOOKUP(F56,D10数据库!C:K,6,0)</f>
        <v>#N/A</v>
      </c>
      <c r="T56" s="18" t="e">
        <f>VLOOKUP(F56,D10数据库!C:K,7,0)</f>
        <v>#N/A</v>
      </c>
      <c r="U56" s="19">
        <f t="shared" si="7"/>
        <v>0</v>
      </c>
      <c r="V56" s="18" t="e">
        <f>VLOOKUP(F56,D10数据库!C:K,8,0)</f>
        <v>#N/A</v>
      </c>
      <c r="W56" s="18" t="e">
        <f>VLOOKUP(F56,D10数据库!C:K,9,0)</f>
        <v>#N/A</v>
      </c>
      <c r="X56" s="18"/>
    </row>
    <row r="57" spans="1:24" x14ac:dyDescent="0.25">
      <c r="A57" s="22"/>
      <c r="B57" s="3"/>
      <c r="C57" s="3"/>
      <c r="D57" s="3"/>
      <c r="E57" s="18" t="str">
        <f t="shared" si="8"/>
        <v/>
      </c>
      <c r="F57" s="18" t="str">
        <f t="shared" si="9"/>
        <v/>
      </c>
      <c r="G57" s="18" t="str">
        <f t="shared" si="10"/>
        <v/>
      </c>
      <c r="H57" s="18" t="e">
        <f t="shared" si="11"/>
        <v>#VALUE!</v>
      </c>
      <c r="I57" s="18" t="e">
        <f t="shared" si="12"/>
        <v>#VALUE!</v>
      </c>
      <c r="J57" s="18" t="str">
        <f t="shared" si="13"/>
        <v/>
      </c>
      <c r="K57" s="18" t="e">
        <f t="shared" si="14"/>
        <v>#VALUE!</v>
      </c>
      <c r="L57" s="18" t="e">
        <f t="shared" si="15"/>
        <v>#VALUE!</v>
      </c>
      <c r="M57" s="18" t="e">
        <f>VLOOKUP(F57,D10数据库!C:K,2,0)</f>
        <v>#N/A</v>
      </c>
      <c r="N57" s="18" t="e">
        <f>VLOOKUP(F57,D10数据库!C:K,3,0)</f>
        <v>#N/A</v>
      </c>
      <c r="O57" s="19" t="e">
        <f t="shared" si="6"/>
        <v>#VALUE!</v>
      </c>
      <c r="P57" s="18" t="e">
        <f>VLOOKUP(F57,D10数据库!C:K,4,0)</f>
        <v>#N/A</v>
      </c>
      <c r="Q57" s="18" t="e">
        <f>VLOOKUP(F57,D10数据库!C:K,5,0)</f>
        <v>#N/A</v>
      </c>
      <c r="R57" s="18"/>
      <c r="S57" s="18" t="e">
        <f>VLOOKUP(F57,D10数据库!C:K,6,0)</f>
        <v>#N/A</v>
      </c>
      <c r="T57" s="18" t="e">
        <f>VLOOKUP(F57,D10数据库!C:K,7,0)</f>
        <v>#N/A</v>
      </c>
      <c r="U57" s="19">
        <f t="shared" si="7"/>
        <v>0</v>
      </c>
      <c r="V57" s="18" t="e">
        <f>VLOOKUP(F57,D10数据库!C:K,8,0)</f>
        <v>#N/A</v>
      </c>
      <c r="W57" s="18" t="e">
        <f>VLOOKUP(F57,D10数据库!C:K,9,0)</f>
        <v>#N/A</v>
      </c>
      <c r="X57" s="18"/>
    </row>
    <row r="58" spans="1:24" x14ac:dyDescent="0.25">
      <c r="A58" s="22"/>
      <c r="B58" s="3"/>
      <c r="C58" s="3"/>
      <c r="D58" s="3"/>
      <c r="E58" s="18" t="str">
        <f t="shared" si="8"/>
        <v/>
      </c>
      <c r="F58" s="18" t="str">
        <f t="shared" si="9"/>
        <v/>
      </c>
      <c r="G58" s="18" t="str">
        <f t="shared" si="10"/>
        <v/>
      </c>
      <c r="H58" s="18" t="e">
        <f t="shared" si="11"/>
        <v>#VALUE!</v>
      </c>
      <c r="I58" s="18" t="e">
        <f t="shared" si="12"/>
        <v>#VALUE!</v>
      </c>
      <c r="J58" s="18" t="str">
        <f t="shared" si="13"/>
        <v/>
      </c>
      <c r="K58" s="18" t="e">
        <f t="shared" si="14"/>
        <v>#VALUE!</v>
      </c>
      <c r="L58" s="18" t="e">
        <f t="shared" si="15"/>
        <v>#VALUE!</v>
      </c>
      <c r="M58" s="18" t="e">
        <f>VLOOKUP(F58,D10数据库!C:K,2,0)</f>
        <v>#N/A</v>
      </c>
      <c r="N58" s="18" t="e">
        <f>VLOOKUP(F58,D10数据库!C:K,3,0)</f>
        <v>#N/A</v>
      </c>
      <c r="O58" s="19" t="e">
        <f t="shared" si="6"/>
        <v>#VALUE!</v>
      </c>
      <c r="P58" s="18" t="e">
        <f>VLOOKUP(F58,D10数据库!C:K,4,0)</f>
        <v>#N/A</v>
      </c>
      <c r="Q58" s="18" t="e">
        <f>VLOOKUP(F58,D10数据库!C:K,5,0)</f>
        <v>#N/A</v>
      </c>
      <c r="R58" s="18"/>
      <c r="S58" s="18" t="e">
        <f>VLOOKUP(F58,D10数据库!C:K,6,0)</f>
        <v>#N/A</v>
      </c>
      <c r="T58" s="18" t="e">
        <f>VLOOKUP(F58,D10数据库!C:K,7,0)</f>
        <v>#N/A</v>
      </c>
      <c r="U58" s="19">
        <f t="shared" si="7"/>
        <v>0</v>
      </c>
      <c r="V58" s="18" t="e">
        <f>VLOOKUP(F58,D10数据库!C:K,8,0)</f>
        <v>#N/A</v>
      </c>
      <c r="W58" s="18" t="e">
        <f>VLOOKUP(F58,D10数据库!C:K,9,0)</f>
        <v>#N/A</v>
      </c>
      <c r="X58" s="18"/>
    </row>
    <row r="59" spans="1:24" x14ac:dyDescent="0.25">
      <c r="A59" s="22"/>
      <c r="B59" s="3"/>
      <c r="C59" s="3"/>
      <c r="D59" s="3"/>
      <c r="E59" s="18" t="str">
        <f t="shared" si="8"/>
        <v/>
      </c>
      <c r="F59" s="18" t="str">
        <f t="shared" si="9"/>
        <v/>
      </c>
      <c r="G59" s="18" t="str">
        <f t="shared" si="10"/>
        <v/>
      </c>
      <c r="H59" s="18" t="e">
        <f t="shared" si="11"/>
        <v>#VALUE!</v>
      </c>
      <c r="I59" s="18" t="e">
        <f t="shared" si="12"/>
        <v>#VALUE!</v>
      </c>
      <c r="J59" s="18" t="str">
        <f t="shared" si="13"/>
        <v/>
      </c>
      <c r="K59" s="18" t="e">
        <f t="shared" si="14"/>
        <v>#VALUE!</v>
      </c>
      <c r="L59" s="18" t="e">
        <f t="shared" si="15"/>
        <v>#VALUE!</v>
      </c>
      <c r="M59" s="18" t="e">
        <f>VLOOKUP(F59,D10数据库!C:K,2,0)</f>
        <v>#N/A</v>
      </c>
      <c r="N59" s="18" t="e">
        <f>VLOOKUP(F59,D10数据库!C:K,3,0)</f>
        <v>#N/A</v>
      </c>
      <c r="O59" s="19" t="e">
        <f t="shared" si="6"/>
        <v>#VALUE!</v>
      </c>
      <c r="P59" s="18" t="e">
        <f>VLOOKUP(F59,D10数据库!C:K,4,0)</f>
        <v>#N/A</v>
      </c>
      <c r="Q59" s="18" t="e">
        <f>VLOOKUP(F59,D10数据库!C:K,5,0)</f>
        <v>#N/A</v>
      </c>
      <c r="R59" s="18"/>
      <c r="S59" s="18" t="e">
        <f>VLOOKUP(F59,D10数据库!C:K,6,0)</f>
        <v>#N/A</v>
      </c>
      <c r="T59" s="18" t="e">
        <f>VLOOKUP(F59,D10数据库!C:K,7,0)</f>
        <v>#N/A</v>
      </c>
      <c r="U59" s="19">
        <f t="shared" si="7"/>
        <v>0</v>
      </c>
      <c r="V59" s="18" t="e">
        <f>VLOOKUP(F59,D10数据库!C:K,8,0)</f>
        <v>#N/A</v>
      </c>
      <c r="W59" s="18" t="e">
        <f>VLOOKUP(F59,D10数据库!C:K,9,0)</f>
        <v>#N/A</v>
      </c>
      <c r="X59" s="18"/>
    </row>
    <row r="60" spans="1:24" x14ac:dyDescent="0.25">
      <c r="A60" s="22"/>
      <c r="B60" s="3"/>
      <c r="C60" s="3"/>
      <c r="D60" s="3"/>
      <c r="E60" s="18" t="str">
        <f t="shared" si="8"/>
        <v/>
      </c>
      <c r="F60" s="18" t="str">
        <f t="shared" si="9"/>
        <v/>
      </c>
      <c r="G60" s="18" t="str">
        <f t="shared" si="10"/>
        <v/>
      </c>
      <c r="H60" s="18" t="e">
        <f t="shared" si="11"/>
        <v>#VALUE!</v>
      </c>
      <c r="I60" s="18" t="e">
        <f t="shared" si="12"/>
        <v>#VALUE!</v>
      </c>
      <c r="J60" s="18" t="str">
        <f t="shared" si="13"/>
        <v/>
      </c>
      <c r="K60" s="18" t="e">
        <f t="shared" si="14"/>
        <v>#VALUE!</v>
      </c>
      <c r="L60" s="18" t="e">
        <f t="shared" si="15"/>
        <v>#VALUE!</v>
      </c>
      <c r="M60" s="18" t="e">
        <f>VLOOKUP(F60,D10数据库!C:K,2,0)</f>
        <v>#N/A</v>
      </c>
      <c r="N60" s="18" t="e">
        <f>VLOOKUP(F60,D10数据库!C:K,3,0)</f>
        <v>#N/A</v>
      </c>
      <c r="O60" s="19" t="e">
        <f t="shared" si="6"/>
        <v>#VALUE!</v>
      </c>
      <c r="P60" s="18" t="e">
        <f>VLOOKUP(F60,D10数据库!C:K,4,0)</f>
        <v>#N/A</v>
      </c>
      <c r="Q60" s="18" t="e">
        <f>VLOOKUP(F60,D10数据库!C:K,5,0)</f>
        <v>#N/A</v>
      </c>
      <c r="R60" s="18"/>
      <c r="S60" s="18" t="e">
        <f>VLOOKUP(F60,D10数据库!C:K,6,0)</f>
        <v>#N/A</v>
      </c>
      <c r="T60" s="18" t="e">
        <f>VLOOKUP(F60,D10数据库!C:K,7,0)</f>
        <v>#N/A</v>
      </c>
      <c r="U60" s="19">
        <f t="shared" si="7"/>
        <v>0</v>
      </c>
      <c r="V60" s="18" t="e">
        <f>VLOOKUP(F60,D10数据库!C:K,8,0)</f>
        <v>#N/A</v>
      </c>
      <c r="W60" s="18" t="e">
        <f>VLOOKUP(F60,D10数据库!C:K,9,0)</f>
        <v>#N/A</v>
      </c>
      <c r="X60" s="18"/>
    </row>
    <row r="61" spans="1:24" x14ac:dyDescent="0.25">
      <c r="A61" s="22"/>
      <c r="B61" s="3"/>
      <c r="C61" s="3"/>
      <c r="D61" s="3"/>
      <c r="E61" s="18" t="str">
        <f t="shared" si="8"/>
        <v/>
      </c>
      <c r="F61" s="18" t="str">
        <f t="shared" si="9"/>
        <v/>
      </c>
      <c r="G61" s="18" t="str">
        <f t="shared" si="10"/>
        <v/>
      </c>
      <c r="H61" s="18" t="e">
        <f t="shared" si="11"/>
        <v>#VALUE!</v>
      </c>
      <c r="I61" s="18" t="e">
        <f t="shared" si="12"/>
        <v>#VALUE!</v>
      </c>
      <c r="J61" s="18" t="str">
        <f t="shared" si="13"/>
        <v/>
      </c>
      <c r="K61" s="18" t="e">
        <f t="shared" si="14"/>
        <v>#VALUE!</v>
      </c>
      <c r="L61" s="18" t="e">
        <f t="shared" si="15"/>
        <v>#VALUE!</v>
      </c>
      <c r="M61" s="18" t="e">
        <f>VLOOKUP(F61,D10数据库!C:K,2,0)</f>
        <v>#N/A</v>
      </c>
      <c r="N61" s="18" t="e">
        <f>VLOOKUP(F61,D10数据库!C:K,3,0)</f>
        <v>#N/A</v>
      </c>
      <c r="O61" s="19" t="e">
        <f t="shared" si="6"/>
        <v>#VALUE!</v>
      </c>
      <c r="P61" s="18" t="e">
        <f>VLOOKUP(F61,D10数据库!C:K,4,0)</f>
        <v>#N/A</v>
      </c>
      <c r="Q61" s="18" t="e">
        <f>VLOOKUP(F61,D10数据库!C:K,5,0)</f>
        <v>#N/A</v>
      </c>
      <c r="R61" s="18"/>
      <c r="S61" s="18" t="e">
        <f>VLOOKUP(F61,D10数据库!C:K,6,0)</f>
        <v>#N/A</v>
      </c>
      <c r="T61" s="18" t="e">
        <f>VLOOKUP(F61,D10数据库!C:K,7,0)</f>
        <v>#N/A</v>
      </c>
      <c r="U61" s="19">
        <f t="shared" si="7"/>
        <v>0</v>
      </c>
      <c r="V61" s="18" t="e">
        <f>VLOOKUP(F61,D10数据库!C:K,8,0)</f>
        <v>#N/A</v>
      </c>
      <c r="W61" s="18" t="e">
        <f>VLOOKUP(F61,D10数据库!C:K,9,0)</f>
        <v>#N/A</v>
      </c>
      <c r="X61" s="18"/>
    </row>
    <row r="62" spans="1:24" x14ac:dyDescent="0.25">
      <c r="A62" s="22"/>
      <c r="B62" s="3"/>
      <c r="C62" s="3"/>
      <c r="D62" s="3"/>
      <c r="E62" s="18" t="str">
        <f t="shared" si="8"/>
        <v/>
      </c>
      <c r="F62" s="18" t="str">
        <f t="shared" si="9"/>
        <v/>
      </c>
      <c r="G62" s="18" t="str">
        <f t="shared" si="10"/>
        <v/>
      </c>
      <c r="H62" s="18" t="e">
        <f t="shared" si="11"/>
        <v>#VALUE!</v>
      </c>
      <c r="I62" s="18" t="e">
        <f t="shared" si="12"/>
        <v>#VALUE!</v>
      </c>
      <c r="J62" s="18" t="str">
        <f t="shared" si="13"/>
        <v/>
      </c>
      <c r="K62" s="18" t="e">
        <f t="shared" si="14"/>
        <v>#VALUE!</v>
      </c>
      <c r="L62" s="18" t="e">
        <f t="shared" si="15"/>
        <v>#VALUE!</v>
      </c>
      <c r="M62" s="18" t="e">
        <f>VLOOKUP(F62,D10数据库!C:K,2,0)</f>
        <v>#N/A</v>
      </c>
      <c r="N62" s="18" t="e">
        <f>VLOOKUP(F62,D10数据库!C:K,3,0)</f>
        <v>#N/A</v>
      </c>
      <c r="O62" s="19" t="e">
        <f t="shared" si="6"/>
        <v>#VALUE!</v>
      </c>
      <c r="P62" s="18" t="e">
        <f>VLOOKUP(F62,D10数据库!C:K,4,0)</f>
        <v>#N/A</v>
      </c>
      <c r="Q62" s="18" t="e">
        <f>VLOOKUP(F62,D10数据库!C:K,5,0)</f>
        <v>#N/A</v>
      </c>
      <c r="R62" s="18"/>
      <c r="S62" s="18" t="e">
        <f>VLOOKUP(F62,D10数据库!C:K,6,0)</f>
        <v>#N/A</v>
      </c>
      <c r="T62" s="18" t="e">
        <f>VLOOKUP(F62,D10数据库!C:K,7,0)</f>
        <v>#N/A</v>
      </c>
      <c r="U62" s="19">
        <f t="shared" si="7"/>
        <v>0</v>
      </c>
      <c r="V62" s="18" t="e">
        <f>VLOOKUP(F62,D10数据库!C:K,8,0)</f>
        <v>#N/A</v>
      </c>
      <c r="W62" s="18" t="e">
        <f>VLOOKUP(F62,D10数据库!C:K,9,0)</f>
        <v>#N/A</v>
      </c>
      <c r="X62" s="18"/>
    </row>
    <row r="63" spans="1:24" x14ac:dyDescent="0.25">
      <c r="A63" s="22"/>
      <c r="B63" s="3"/>
      <c r="C63" s="3"/>
      <c r="D63" s="3"/>
      <c r="E63" s="18" t="str">
        <f t="shared" si="8"/>
        <v/>
      </c>
      <c r="F63" s="18" t="str">
        <f t="shared" si="9"/>
        <v/>
      </c>
      <c r="G63" s="18" t="str">
        <f t="shared" si="10"/>
        <v/>
      </c>
      <c r="H63" s="18" t="e">
        <f t="shared" si="11"/>
        <v>#VALUE!</v>
      </c>
      <c r="I63" s="18" t="e">
        <f t="shared" si="12"/>
        <v>#VALUE!</v>
      </c>
      <c r="J63" s="18" t="str">
        <f t="shared" si="13"/>
        <v/>
      </c>
      <c r="K63" s="18" t="e">
        <f t="shared" si="14"/>
        <v>#VALUE!</v>
      </c>
      <c r="L63" s="18" t="e">
        <f t="shared" si="15"/>
        <v>#VALUE!</v>
      </c>
      <c r="M63" s="18" t="e">
        <f>VLOOKUP(F63,D10数据库!C:K,2,0)</f>
        <v>#N/A</v>
      </c>
      <c r="N63" s="18" t="e">
        <f>VLOOKUP(F63,D10数据库!C:K,3,0)</f>
        <v>#N/A</v>
      </c>
      <c r="O63" s="19" t="e">
        <f t="shared" si="6"/>
        <v>#VALUE!</v>
      </c>
      <c r="P63" s="18" t="e">
        <f>VLOOKUP(F63,D10数据库!C:K,4,0)</f>
        <v>#N/A</v>
      </c>
      <c r="Q63" s="18" t="e">
        <f>VLOOKUP(F63,D10数据库!C:K,5,0)</f>
        <v>#N/A</v>
      </c>
      <c r="R63" s="18"/>
      <c r="S63" s="18" t="e">
        <f>VLOOKUP(F63,D10数据库!C:K,6,0)</f>
        <v>#N/A</v>
      </c>
      <c r="T63" s="18" t="e">
        <f>VLOOKUP(F63,D10数据库!C:K,7,0)</f>
        <v>#N/A</v>
      </c>
      <c r="U63" s="19">
        <f t="shared" si="7"/>
        <v>0</v>
      </c>
      <c r="V63" s="18" t="e">
        <f>VLOOKUP(F63,D10数据库!C:K,8,0)</f>
        <v>#N/A</v>
      </c>
      <c r="W63" s="18" t="e">
        <f>VLOOKUP(F63,D10数据库!C:K,9,0)</f>
        <v>#N/A</v>
      </c>
      <c r="X63" s="18"/>
    </row>
    <row r="64" spans="1:24" x14ac:dyDescent="0.25">
      <c r="A64" s="22"/>
      <c r="B64" s="3"/>
      <c r="C64" s="3"/>
      <c r="D64" s="3"/>
      <c r="E64" s="18" t="str">
        <f t="shared" si="8"/>
        <v/>
      </c>
      <c r="F64" s="18" t="str">
        <f t="shared" si="9"/>
        <v/>
      </c>
      <c r="G64" s="18" t="str">
        <f t="shared" si="10"/>
        <v/>
      </c>
      <c r="H64" s="18" t="e">
        <f t="shared" si="11"/>
        <v>#VALUE!</v>
      </c>
      <c r="I64" s="18" t="e">
        <f t="shared" si="12"/>
        <v>#VALUE!</v>
      </c>
      <c r="J64" s="18" t="str">
        <f t="shared" si="13"/>
        <v/>
      </c>
      <c r="K64" s="18" t="e">
        <f t="shared" si="14"/>
        <v>#VALUE!</v>
      </c>
      <c r="L64" s="18" t="e">
        <f t="shared" si="15"/>
        <v>#VALUE!</v>
      </c>
      <c r="M64" s="18" t="e">
        <f>VLOOKUP(F64,D10数据库!C:K,2,0)</f>
        <v>#N/A</v>
      </c>
      <c r="N64" s="18" t="e">
        <f>VLOOKUP(F64,D10数据库!C:K,3,0)</f>
        <v>#N/A</v>
      </c>
      <c r="O64" s="19" t="e">
        <f t="shared" si="6"/>
        <v>#VALUE!</v>
      </c>
      <c r="P64" s="18" t="e">
        <f>VLOOKUP(F64,D10数据库!C:K,4,0)</f>
        <v>#N/A</v>
      </c>
      <c r="Q64" s="18" t="e">
        <f>VLOOKUP(F64,D10数据库!C:K,5,0)</f>
        <v>#N/A</v>
      </c>
      <c r="R64" s="18"/>
      <c r="S64" s="18" t="e">
        <f>VLOOKUP(F64,D10数据库!C:K,6,0)</f>
        <v>#N/A</v>
      </c>
      <c r="T64" s="18" t="e">
        <f>VLOOKUP(F64,D10数据库!C:K,7,0)</f>
        <v>#N/A</v>
      </c>
      <c r="U64" s="19">
        <f t="shared" si="7"/>
        <v>0</v>
      </c>
      <c r="V64" s="18" t="e">
        <f>VLOOKUP(F64,D10数据库!C:K,8,0)</f>
        <v>#N/A</v>
      </c>
      <c r="W64" s="18" t="e">
        <f>VLOOKUP(F64,D10数据库!C:K,9,0)</f>
        <v>#N/A</v>
      </c>
      <c r="X64" s="18"/>
    </row>
    <row r="65" spans="1:24" x14ac:dyDescent="0.25">
      <c r="A65" s="22"/>
      <c r="B65" s="3"/>
      <c r="C65" s="3"/>
      <c r="D65" s="3"/>
      <c r="E65" s="18" t="str">
        <f t="shared" si="8"/>
        <v/>
      </c>
      <c r="F65" s="18" t="str">
        <f t="shared" si="9"/>
        <v/>
      </c>
      <c r="G65" s="18" t="str">
        <f t="shared" si="10"/>
        <v/>
      </c>
      <c r="H65" s="18" t="e">
        <f t="shared" si="11"/>
        <v>#VALUE!</v>
      </c>
      <c r="I65" s="18" t="e">
        <f t="shared" si="12"/>
        <v>#VALUE!</v>
      </c>
      <c r="J65" s="18" t="str">
        <f t="shared" si="13"/>
        <v/>
      </c>
      <c r="K65" s="18" t="e">
        <f t="shared" si="14"/>
        <v>#VALUE!</v>
      </c>
      <c r="L65" s="18" t="e">
        <f t="shared" si="15"/>
        <v>#VALUE!</v>
      </c>
      <c r="M65" s="18" t="e">
        <f>VLOOKUP(F65,D10数据库!C:K,2,0)</f>
        <v>#N/A</v>
      </c>
      <c r="N65" s="18" t="e">
        <f>VLOOKUP(F65,D10数据库!C:K,3,0)</f>
        <v>#N/A</v>
      </c>
      <c r="O65" s="19" t="e">
        <f t="shared" si="6"/>
        <v>#VALUE!</v>
      </c>
      <c r="P65" s="18" t="e">
        <f>VLOOKUP(F65,D10数据库!C:K,4,0)</f>
        <v>#N/A</v>
      </c>
      <c r="Q65" s="18" t="e">
        <f>VLOOKUP(F65,D10数据库!C:K,5,0)</f>
        <v>#N/A</v>
      </c>
      <c r="R65" s="18"/>
      <c r="S65" s="18" t="e">
        <f>VLOOKUP(F65,D10数据库!C:K,6,0)</f>
        <v>#N/A</v>
      </c>
      <c r="T65" s="18" t="e">
        <f>VLOOKUP(F65,D10数据库!C:K,7,0)</f>
        <v>#N/A</v>
      </c>
      <c r="U65" s="19">
        <f t="shared" si="7"/>
        <v>0</v>
      </c>
      <c r="V65" s="18" t="e">
        <f>VLOOKUP(F65,D10数据库!C:K,8,0)</f>
        <v>#N/A</v>
      </c>
      <c r="W65" s="18" t="e">
        <f>VLOOKUP(F65,D10数据库!C:K,9,0)</f>
        <v>#N/A</v>
      </c>
      <c r="X65" s="18"/>
    </row>
    <row r="66" spans="1:24" x14ac:dyDescent="0.25">
      <c r="A66" s="22"/>
      <c r="B66" s="3"/>
      <c r="C66" s="3"/>
      <c r="D66" s="3"/>
      <c r="E66" s="18" t="str">
        <f t="shared" si="8"/>
        <v/>
      </c>
      <c r="F66" s="18" t="str">
        <f t="shared" si="9"/>
        <v/>
      </c>
      <c r="G66" s="18" t="str">
        <f t="shared" si="10"/>
        <v/>
      </c>
      <c r="H66" s="18" t="e">
        <f t="shared" si="11"/>
        <v>#VALUE!</v>
      </c>
      <c r="I66" s="18" t="e">
        <f t="shared" si="12"/>
        <v>#VALUE!</v>
      </c>
      <c r="J66" s="18" t="str">
        <f t="shared" si="13"/>
        <v/>
      </c>
      <c r="K66" s="18" t="e">
        <f t="shared" si="14"/>
        <v>#VALUE!</v>
      </c>
      <c r="L66" s="18" t="e">
        <f t="shared" si="15"/>
        <v>#VALUE!</v>
      </c>
      <c r="M66" s="18" t="e">
        <f>VLOOKUP(F66,D10数据库!C:K,2,0)</f>
        <v>#N/A</v>
      </c>
      <c r="N66" s="18" t="e">
        <f>VLOOKUP(F66,D10数据库!C:K,3,0)</f>
        <v>#N/A</v>
      </c>
      <c r="O66" s="19" t="e">
        <f t="shared" si="6"/>
        <v>#VALUE!</v>
      </c>
      <c r="P66" s="18" t="e">
        <f>VLOOKUP(F66,D10数据库!C:K,4,0)</f>
        <v>#N/A</v>
      </c>
      <c r="Q66" s="18" t="e">
        <f>VLOOKUP(F66,D10数据库!C:K,5,0)</f>
        <v>#N/A</v>
      </c>
      <c r="R66" s="18"/>
      <c r="S66" s="18" t="e">
        <f>VLOOKUP(F66,D10数据库!C:K,6,0)</f>
        <v>#N/A</v>
      </c>
      <c r="T66" s="18" t="e">
        <f>VLOOKUP(F66,D10数据库!C:K,7,0)</f>
        <v>#N/A</v>
      </c>
      <c r="U66" s="19">
        <f t="shared" si="7"/>
        <v>0</v>
      </c>
      <c r="V66" s="18" t="e">
        <f>VLOOKUP(F66,D10数据库!C:K,8,0)</f>
        <v>#N/A</v>
      </c>
      <c r="W66" s="18" t="e">
        <f>VLOOKUP(F66,D10数据库!C:K,9,0)</f>
        <v>#N/A</v>
      </c>
      <c r="X66" s="18"/>
    </row>
    <row r="67" spans="1:24" x14ac:dyDescent="0.25">
      <c r="A67" s="22"/>
      <c r="B67" s="3"/>
      <c r="C67" s="3"/>
      <c r="D67" s="3"/>
      <c r="E67" s="18" t="str">
        <f t="shared" si="8"/>
        <v/>
      </c>
      <c r="F67" s="18" t="str">
        <f t="shared" si="9"/>
        <v/>
      </c>
      <c r="G67" s="18" t="str">
        <f t="shared" si="10"/>
        <v/>
      </c>
      <c r="H67" s="18" t="e">
        <f t="shared" si="11"/>
        <v>#VALUE!</v>
      </c>
      <c r="I67" s="18" t="e">
        <f t="shared" si="12"/>
        <v>#VALUE!</v>
      </c>
      <c r="J67" s="18" t="str">
        <f t="shared" si="13"/>
        <v/>
      </c>
      <c r="K67" s="18" t="e">
        <f t="shared" si="14"/>
        <v>#VALUE!</v>
      </c>
      <c r="L67" s="18" t="e">
        <f t="shared" si="15"/>
        <v>#VALUE!</v>
      </c>
      <c r="M67" s="18" t="e">
        <f>VLOOKUP(F67,D10数据库!C:K,2,0)</f>
        <v>#N/A</v>
      </c>
      <c r="N67" s="18" t="e">
        <f>VLOOKUP(F67,D10数据库!C:K,3,0)</f>
        <v>#N/A</v>
      </c>
      <c r="O67" s="19" t="e">
        <f t="shared" ref="O67:O100" si="16">((H67+I67)/1000)*C67</f>
        <v>#VALUE!</v>
      </c>
      <c r="P67" s="18" t="e">
        <f>VLOOKUP(F67,D10数据库!C:K,4,0)</f>
        <v>#N/A</v>
      </c>
      <c r="Q67" s="18" t="e">
        <f>VLOOKUP(F67,D10数据库!C:K,5,0)</f>
        <v>#N/A</v>
      </c>
      <c r="R67" s="18"/>
      <c r="S67" s="18" t="e">
        <f>VLOOKUP(F67,D10数据库!C:K,6,0)</f>
        <v>#N/A</v>
      </c>
      <c r="T67" s="18" t="e">
        <f>VLOOKUP(F67,D10数据库!C:K,7,0)</f>
        <v>#N/A</v>
      </c>
      <c r="U67" s="19">
        <f t="shared" ref="U67:U100" si="17">IF(J67="",0,(K67/1000)*(L67/1000)*C67)</f>
        <v>0</v>
      </c>
      <c r="V67" s="18" t="e">
        <f>VLOOKUP(F67,D10数据库!C:K,8,0)</f>
        <v>#N/A</v>
      </c>
      <c r="W67" s="18" t="e">
        <f>VLOOKUP(F67,D10数据库!C:K,9,0)</f>
        <v>#N/A</v>
      </c>
      <c r="X67" s="18"/>
    </row>
    <row r="68" spans="1:24" x14ac:dyDescent="0.25">
      <c r="A68" s="22"/>
      <c r="B68" s="3"/>
      <c r="C68" s="3"/>
      <c r="D68" s="3"/>
      <c r="E68" s="18" t="str">
        <f t="shared" si="8"/>
        <v/>
      </c>
      <c r="F68" s="18" t="str">
        <f t="shared" si="9"/>
        <v/>
      </c>
      <c r="G68" s="18" t="str">
        <f t="shared" si="10"/>
        <v/>
      </c>
      <c r="H68" s="18" t="e">
        <f t="shared" si="11"/>
        <v>#VALUE!</v>
      </c>
      <c r="I68" s="18" t="e">
        <f t="shared" si="12"/>
        <v>#VALUE!</v>
      </c>
      <c r="J68" s="18" t="str">
        <f t="shared" si="13"/>
        <v/>
      </c>
      <c r="K68" s="18" t="e">
        <f t="shared" si="14"/>
        <v>#VALUE!</v>
      </c>
      <c r="L68" s="18" t="e">
        <f t="shared" si="15"/>
        <v>#VALUE!</v>
      </c>
      <c r="M68" s="18" t="e">
        <f>VLOOKUP(F68,D10数据库!C:K,2,0)</f>
        <v>#N/A</v>
      </c>
      <c r="N68" s="18" t="e">
        <f>VLOOKUP(F68,D10数据库!C:K,3,0)</f>
        <v>#N/A</v>
      </c>
      <c r="O68" s="19" t="e">
        <f t="shared" si="16"/>
        <v>#VALUE!</v>
      </c>
      <c r="P68" s="18" t="e">
        <f>VLOOKUP(F68,D10数据库!C:K,4,0)</f>
        <v>#N/A</v>
      </c>
      <c r="Q68" s="18" t="e">
        <f>VLOOKUP(F68,D10数据库!C:K,5,0)</f>
        <v>#N/A</v>
      </c>
      <c r="R68" s="18"/>
      <c r="S68" s="18" t="e">
        <f>VLOOKUP(F68,D10数据库!C:K,6,0)</f>
        <v>#N/A</v>
      </c>
      <c r="T68" s="18" t="e">
        <f>VLOOKUP(F68,D10数据库!C:K,7,0)</f>
        <v>#N/A</v>
      </c>
      <c r="U68" s="19">
        <f t="shared" si="17"/>
        <v>0</v>
      </c>
      <c r="V68" s="18" t="e">
        <f>VLOOKUP(F68,D10数据库!C:K,8,0)</f>
        <v>#N/A</v>
      </c>
      <c r="W68" s="18" t="e">
        <f>VLOOKUP(F68,D10数据库!C:K,9,0)</f>
        <v>#N/A</v>
      </c>
      <c r="X68" s="18"/>
    </row>
    <row r="69" spans="1:24" x14ac:dyDescent="0.25">
      <c r="A69" s="22"/>
      <c r="B69" s="3"/>
      <c r="C69" s="3"/>
      <c r="D69" s="3"/>
      <c r="E69" s="18" t="str">
        <f t="shared" si="8"/>
        <v/>
      </c>
      <c r="F69" s="18" t="str">
        <f t="shared" si="9"/>
        <v/>
      </c>
      <c r="G69" s="18" t="str">
        <f t="shared" si="10"/>
        <v/>
      </c>
      <c r="H69" s="18" t="e">
        <f t="shared" si="11"/>
        <v>#VALUE!</v>
      </c>
      <c r="I69" s="18" t="e">
        <f t="shared" si="12"/>
        <v>#VALUE!</v>
      </c>
      <c r="J69" s="18" t="str">
        <f t="shared" si="13"/>
        <v/>
      </c>
      <c r="K69" s="18" t="e">
        <f t="shared" si="14"/>
        <v>#VALUE!</v>
      </c>
      <c r="L69" s="18" t="e">
        <f t="shared" si="15"/>
        <v>#VALUE!</v>
      </c>
      <c r="M69" s="18" t="e">
        <f>VLOOKUP(F69,D10数据库!C:K,2,0)</f>
        <v>#N/A</v>
      </c>
      <c r="N69" s="18" t="e">
        <f>VLOOKUP(F69,D10数据库!C:K,3,0)</f>
        <v>#N/A</v>
      </c>
      <c r="O69" s="19" t="e">
        <f t="shared" si="16"/>
        <v>#VALUE!</v>
      </c>
      <c r="P69" s="18" t="e">
        <f>VLOOKUP(F69,D10数据库!C:K,4,0)</f>
        <v>#N/A</v>
      </c>
      <c r="Q69" s="18" t="e">
        <f>VLOOKUP(F69,D10数据库!C:K,5,0)</f>
        <v>#N/A</v>
      </c>
      <c r="R69" s="18"/>
      <c r="S69" s="18" t="e">
        <f>VLOOKUP(F69,D10数据库!C:K,6,0)</f>
        <v>#N/A</v>
      </c>
      <c r="T69" s="18" t="e">
        <f>VLOOKUP(F69,D10数据库!C:K,7,0)</f>
        <v>#N/A</v>
      </c>
      <c r="U69" s="19">
        <f t="shared" si="17"/>
        <v>0</v>
      </c>
      <c r="V69" s="18" t="e">
        <f>VLOOKUP(F69,D10数据库!C:K,8,0)</f>
        <v>#N/A</v>
      </c>
      <c r="W69" s="18" t="e">
        <f>VLOOKUP(F69,D10数据库!C:K,9,0)</f>
        <v>#N/A</v>
      </c>
      <c r="X69" s="18"/>
    </row>
    <row r="70" spans="1:24" x14ac:dyDescent="0.25">
      <c r="A70" s="22"/>
      <c r="B70" s="3"/>
      <c r="C70" s="3"/>
      <c r="D70" s="3"/>
      <c r="E70" s="18" t="str">
        <f t="shared" si="8"/>
        <v/>
      </c>
      <c r="F70" s="18" t="str">
        <f t="shared" si="9"/>
        <v/>
      </c>
      <c r="G70" s="18" t="str">
        <f t="shared" si="10"/>
        <v/>
      </c>
      <c r="H70" s="18" t="e">
        <f t="shared" si="11"/>
        <v>#VALUE!</v>
      </c>
      <c r="I70" s="18" t="e">
        <f t="shared" si="12"/>
        <v>#VALUE!</v>
      </c>
      <c r="J70" s="18" t="str">
        <f t="shared" si="13"/>
        <v/>
      </c>
      <c r="K70" s="18" t="e">
        <f t="shared" si="14"/>
        <v>#VALUE!</v>
      </c>
      <c r="L70" s="18" t="e">
        <f t="shared" si="15"/>
        <v>#VALUE!</v>
      </c>
      <c r="M70" s="18" t="e">
        <f>VLOOKUP(F70,D10数据库!C:K,2,0)</f>
        <v>#N/A</v>
      </c>
      <c r="N70" s="18" t="e">
        <f>VLOOKUP(F70,D10数据库!C:K,3,0)</f>
        <v>#N/A</v>
      </c>
      <c r="O70" s="19" t="e">
        <f t="shared" si="16"/>
        <v>#VALUE!</v>
      </c>
      <c r="P70" s="18" t="e">
        <f>VLOOKUP(F70,D10数据库!C:K,4,0)</f>
        <v>#N/A</v>
      </c>
      <c r="Q70" s="18" t="e">
        <f>VLOOKUP(F70,D10数据库!C:K,5,0)</f>
        <v>#N/A</v>
      </c>
      <c r="R70" s="18"/>
      <c r="S70" s="18" t="e">
        <f>VLOOKUP(F70,D10数据库!C:K,6,0)</f>
        <v>#N/A</v>
      </c>
      <c r="T70" s="18" t="e">
        <f>VLOOKUP(F70,D10数据库!C:K,7,0)</f>
        <v>#N/A</v>
      </c>
      <c r="U70" s="19">
        <f t="shared" si="17"/>
        <v>0</v>
      </c>
      <c r="V70" s="18" t="e">
        <f>VLOOKUP(F70,D10数据库!C:K,8,0)</f>
        <v>#N/A</v>
      </c>
      <c r="W70" s="18" t="e">
        <f>VLOOKUP(F70,D10数据库!C:K,9,0)</f>
        <v>#N/A</v>
      </c>
      <c r="X70" s="18"/>
    </row>
    <row r="71" spans="1:24" x14ac:dyDescent="0.25">
      <c r="A71" s="22"/>
      <c r="B71" s="3"/>
      <c r="C71" s="3"/>
      <c r="D71" s="3"/>
      <c r="E71" s="18" t="str">
        <f t="shared" si="8"/>
        <v/>
      </c>
      <c r="F71" s="18" t="str">
        <f t="shared" si="9"/>
        <v/>
      </c>
      <c r="G71" s="18" t="str">
        <f t="shared" si="10"/>
        <v/>
      </c>
      <c r="H71" s="18" t="e">
        <f t="shared" si="11"/>
        <v>#VALUE!</v>
      </c>
      <c r="I71" s="18" t="e">
        <f t="shared" si="12"/>
        <v>#VALUE!</v>
      </c>
      <c r="J71" s="18" t="str">
        <f t="shared" si="13"/>
        <v/>
      </c>
      <c r="K71" s="18" t="e">
        <f t="shared" si="14"/>
        <v>#VALUE!</v>
      </c>
      <c r="L71" s="18" t="e">
        <f t="shared" si="15"/>
        <v>#VALUE!</v>
      </c>
      <c r="M71" s="18" t="e">
        <f>VLOOKUP(F71,D10数据库!C:K,2,0)</f>
        <v>#N/A</v>
      </c>
      <c r="N71" s="18" t="e">
        <f>VLOOKUP(F71,D10数据库!C:K,3,0)</f>
        <v>#N/A</v>
      </c>
      <c r="O71" s="19" t="e">
        <f t="shared" si="16"/>
        <v>#VALUE!</v>
      </c>
      <c r="P71" s="18" t="e">
        <f>VLOOKUP(F71,D10数据库!C:K,4,0)</f>
        <v>#N/A</v>
      </c>
      <c r="Q71" s="18" t="e">
        <f>VLOOKUP(F71,D10数据库!C:K,5,0)</f>
        <v>#N/A</v>
      </c>
      <c r="R71" s="18"/>
      <c r="S71" s="18" t="e">
        <f>VLOOKUP(F71,D10数据库!C:K,6,0)</f>
        <v>#N/A</v>
      </c>
      <c r="T71" s="18" t="e">
        <f>VLOOKUP(F71,D10数据库!C:K,7,0)</f>
        <v>#N/A</v>
      </c>
      <c r="U71" s="19">
        <f t="shared" si="17"/>
        <v>0</v>
      </c>
      <c r="V71" s="18" t="e">
        <f>VLOOKUP(F71,D10数据库!C:K,8,0)</f>
        <v>#N/A</v>
      </c>
      <c r="W71" s="18" t="e">
        <f>VLOOKUP(F71,D10数据库!C:K,9,0)</f>
        <v>#N/A</v>
      </c>
      <c r="X71" s="18"/>
    </row>
    <row r="72" spans="1:24" x14ac:dyDescent="0.25">
      <c r="A72" s="22"/>
      <c r="B72" s="3"/>
      <c r="C72" s="3"/>
      <c r="D72" s="3"/>
      <c r="E72" s="18" t="str">
        <f t="shared" si="8"/>
        <v/>
      </c>
      <c r="F72" s="18" t="str">
        <f t="shared" si="9"/>
        <v/>
      </c>
      <c r="G72" s="18" t="str">
        <f t="shared" si="10"/>
        <v/>
      </c>
      <c r="H72" s="18" t="e">
        <f t="shared" si="11"/>
        <v>#VALUE!</v>
      </c>
      <c r="I72" s="18" t="e">
        <f t="shared" si="12"/>
        <v>#VALUE!</v>
      </c>
      <c r="J72" s="18" t="str">
        <f t="shared" si="13"/>
        <v/>
      </c>
      <c r="K72" s="18" t="e">
        <f t="shared" si="14"/>
        <v>#VALUE!</v>
      </c>
      <c r="L72" s="18" t="e">
        <f t="shared" si="15"/>
        <v>#VALUE!</v>
      </c>
      <c r="M72" s="18" t="e">
        <f>VLOOKUP(F72,D10数据库!C:K,2,0)</f>
        <v>#N/A</v>
      </c>
      <c r="N72" s="18" t="e">
        <f>VLOOKUP(F72,D10数据库!C:K,3,0)</f>
        <v>#N/A</v>
      </c>
      <c r="O72" s="19" t="e">
        <f t="shared" si="16"/>
        <v>#VALUE!</v>
      </c>
      <c r="P72" s="18" t="e">
        <f>VLOOKUP(F72,D10数据库!C:K,4,0)</f>
        <v>#N/A</v>
      </c>
      <c r="Q72" s="18" t="e">
        <f>VLOOKUP(F72,D10数据库!C:K,5,0)</f>
        <v>#N/A</v>
      </c>
      <c r="R72" s="18"/>
      <c r="S72" s="18" t="e">
        <f>VLOOKUP(F72,D10数据库!C:K,6,0)</f>
        <v>#N/A</v>
      </c>
      <c r="T72" s="18" t="e">
        <f>VLOOKUP(F72,D10数据库!C:K,7,0)</f>
        <v>#N/A</v>
      </c>
      <c r="U72" s="19">
        <f t="shared" si="17"/>
        <v>0</v>
      </c>
      <c r="V72" s="18" t="e">
        <f>VLOOKUP(F72,D10数据库!C:K,8,0)</f>
        <v>#N/A</v>
      </c>
      <c r="W72" s="18" t="e">
        <f>VLOOKUP(F72,D10数据库!C:K,9,0)</f>
        <v>#N/A</v>
      </c>
      <c r="X72" s="18"/>
    </row>
    <row r="73" spans="1:24" x14ac:dyDescent="0.25">
      <c r="A73" s="22"/>
      <c r="B73" s="3"/>
      <c r="C73" s="3"/>
      <c r="D73" s="3"/>
      <c r="E73" s="18" t="str">
        <f t="shared" si="8"/>
        <v/>
      </c>
      <c r="F73" s="18" t="str">
        <f t="shared" si="9"/>
        <v/>
      </c>
      <c r="G73" s="18" t="str">
        <f t="shared" si="10"/>
        <v/>
      </c>
      <c r="H73" s="18" t="e">
        <f t="shared" si="11"/>
        <v>#VALUE!</v>
      </c>
      <c r="I73" s="18" t="e">
        <f t="shared" si="12"/>
        <v>#VALUE!</v>
      </c>
      <c r="J73" s="18" t="str">
        <f t="shared" si="13"/>
        <v/>
      </c>
      <c r="K73" s="18" t="e">
        <f t="shared" si="14"/>
        <v>#VALUE!</v>
      </c>
      <c r="L73" s="18" t="e">
        <f t="shared" si="15"/>
        <v>#VALUE!</v>
      </c>
      <c r="M73" s="18" t="e">
        <f>VLOOKUP(F73,D10数据库!C:K,2,0)</f>
        <v>#N/A</v>
      </c>
      <c r="N73" s="18" t="e">
        <f>VLOOKUP(F73,D10数据库!C:K,3,0)</f>
        <v>#N/A</v>
      </c>
      <c r="O73" s="19" t="e">
        <f t="shared" si="16"/>
        <v>#VALUE!</v>
      </c>
      <c r="P73" s="18" t="e">
        <f>VLOOKUP(F73,D10数据库!C:K,4,0)</f>
        <v>#N/A</v>
      </c>
      <c r="Q73" s="18" t="e">
        <f>VLOOKUP(F73,D10数据库!C:K,5,0)</f>
        <v>#N/A</v>
      </c>
      <c r="R73" s="18"/>
      <c r="S73" s="18" t="e">
        <f>VLOOKUP(F73,D10数据库!C:K,6,0)</f>
        <v>#N/A</v>
      </c>
      <c r="T73" s="18" t="e">
        <f>VLOOKUP(F73,D10数据库!C:K,7,0)</f>
        <v>#N/A</v>
      </c>
      <c r="U73" s="19">
        <f t="shared" si="17"/>
        <v>0</v>
      </c>
      <c r="V73" s="18" t="e">
        <f>VLOOKUP(F73,D10数据库!C:K,8,0)</f>
        <v>#N/A</v>
      </c>
      <c r="W73" s="18" t="e">
        <f>VLOOKUP(F73,D10数据库!C:K,9,0)</f>
        <v>#N/A</v>
      </c>
      <c r="X73" s="18"/>
    </row>
    <row r="74" spans="1:24" x14ac:dyDescent="0.25">
      <c r="A74" s="22"/>
      <c r="B74" s="3"/>
      <c r="C74" s="3"/>
      <c r="D74" s="3"/>
      <c r="E74" s="18" t="str">
        <f t="shared" si="8"/>
        <v/>
      </c>
      <c r="F74" s="18" t="str">
        <f t="shared" si="9"/>
        <v/>
      </c>
      <c r="G74" s="18" t="str">
        <f t="shared" si="10"/>
        <v/>
      </c>
      <c r="H74" s="18" t="e">
        <f t="shared" si="11"/>
        <v>#VALUE!</v>
      </c>
      <c r="I74" s="18" t="e">
        <f t="shared" si="12"/>
        <v>#VALUE!</v>
      </c>
      <c r="J74" s="18" t="str">
        <f t="shared" si="13"/>
        <v/>
      </c>
      <c r="K74" s="18" t="e">
        <f t="shared" si="14"/>
        <v>#VALUE!</v>
      </c>
      <c r="L74" s="18" t="e">
        <f t="shared" si="15"/>
        <v>#VALUE!</v>
      </c>
      <c r="M74" s="18" t="e">
        <f>VLOOKUP(F74,D10数据库!C:K,2,0)</f>
        <v>#N/A</v>
      </c>
      <c r="N74" s="18" t="e">
        <f>VLOOKUP(F74,D10数据库!C:K,3,0)</f>
        <v>#N/A</v>
      </c>
      <c r="O74" s="19" t="e">
        <f t="shared" si="16"/>
        <v>#VALUE!</v>
      </c>
      <c r="P74" s="18" t="e">
        <f>VLOOKUP(F74,D10数据库!C:K,4,0)</f>
        <v>#N/A</v>
      </c>
      <c r="Q74" s="18" t="e">
        <f>VLOOKUP(F74,D10数据库!C:K,5,0)</f>
        <v>#N/A</v>
      </c>
      <c r="R74" s="18"/>
      <c r="S74" s="18" t="e">
        <f>VLOOKUP(F74,D10数据库!C:K,6,0)</f>
        <v>#N/A</v>
      </c>
      <c r="T74" s="18" t="e">
        <f>VLOOKUP(F74,D10数据库!C:K,7,0)</f>
        <v>#N/A</v>
      </c>
      <c r="U74" s="19">
        <f t="shared" si="17"/>
        <v>0</v>
      </c>
      <c r="V74" s="18" t="e">
        <f>VLOOKUP(F74,D10数据库!C:K,8,0)</f>
        <v>#N/A</v>
      </c>
      <c r="W74" s="18" t="e">
        <f>VLOOKUP(F74,D10数据库!C:K,9,0)</f>
        <v>#N/A</v>
      </c>
      <c r="X74" s="18"/>
    </row>
    <row r="75" spans="1:24" x14ac:dyDescent="0.25">
      <c r="A75" s="22"/>
      <c r="B75" s="3"/>
      <c r="C75" s="3"/>
      <c r="D75" s="3"/>
      <c r="E75" s="18" t="str">
        <f t="shared" si="8"/>
        <v/>
      </c>
      <c r="F75" s="18" t="str">
        <f t="shared" si="9"/>
        <v/>
      </c>
      <c r="G75" s="18" t="str">
        <f t="shared" si="10"/>
        <v/>
      </c>
      <c r="H75" s="18" t="e">
        <f t="shared" si="11"/>
        <v>#VALUE!</v>
      </c>
      <c r="I75" s="18" t="e">
        <f t="shared" si="12"/>
        <v>#VALUE!</v>
      </c>
      <c r="J75" s="18" t="str">
        <f t="shared" si="13"/>
        <v/>
      </c>
      <c r="K75" s="18" t="e">
        <f t="shared" si="14"/>
        <v>#VALUE!</v>
      </c>
      <c r="L75" s="18" t="e">
        <f t="shared" si="15"/>
        <v>#VALUE!</v>
      </c>
      <c r="M75" s="18" t="e">
        <f>VLOOKUP(F75,D10数据库!C:K,2,0)</f>
        <v>#N/A</v>
      </c>
      <c r="N75" s="18" t="e">
        <f>VLOOKUP(F75,D10数据库!C:K,3,0)</f>
        <v>#N/A</v>
      </c>
      <c r="O75" s="19" t="e">
        <f t="shared" si="16"/>
        <v>#VALUE!</v>
      </c>
      <c r="P75" s="18" t="e">
        <f>VLOOKUP(F75,D10数据库!C:K,4,0)</f>
        <v>#N/A</v>
      </c>
      <c r="Q75" s="18" t="e">
        <f>VLOOKUP(F75,D10数据库!C:K,5,0)</f>
        <v>#N/A</v>
      </c>
      <c r="R75" s="18"/>
      <c r="S75" s="18" t="e">
        <f>VLOOKUP(F75,D10数据库!C:K,6,0)</f>
        <v>#N/A</v>
      </c>
      <c r="T75" s="18" t="e">
        <f>VLOOKUP(F75,D10数据库!C:K,7,0)</f>
        <v>#N/A</v>
      </c>
      <c r="U75" s="19">
        <f t="shared" si="17"/>
        <v>0</v>
      </c>
      <c r="V75" s="18" t="e">
        <f>VLOOKUP(F75,D10数据库!C:K,8,0)</f>
        <v>#N/A</v>
      </c>
      <c r="W75" s="18" t="e">
        <f>VLOOKUP(F75,D10数据库!C:K,9,0)</f>
        <v>#N/A</v>
      </c>
      <c r="X75" s="18"/>
    </row>
    <row r="76" spans="1:24" x14ac:dyDescent="0.25">
      <c r="A76" s="22"/>
      <c r="B76" s="3"/>
      <c r="C76" s="3"/>
      <c r="D76" s="3"/>
      <c r="E76" s="18" t="str">
        <f t="shared" si="8"/>
        <v/>
      </c>
      <c r="F76" s="18" t="str">
        <f t="shared" si="9"/>
        <v/>
      </c>
      <c r="G76" s="18" t="str">
        <f t="shared" si="10"/>
        <v/>
      </c>
      <c r="H76" s="18" t="e">
        <f t="shared" si="11"/>
        <v>#VALUE!</v>
      </c>
      <c r="I76" s="18" t="e">
        <f t="shared" si="12"/>
        <v>#VALUE!</v>
      </c>
      <c r="J76" s="18" t="str">
        <f t="shared" si="13"/>
        <v/>
      </c>
      <c r="K76" s="18" t="e">
        <f t="shared" si="14"/>
        <v>#VALUE!</v>
      </c>
      <c r="L76" s="18" t="e">
        <f t="shared" si="15"/>
        <v>#VALUE!</v>
      </c>
      <c r="M76" s="18" t="e">
        <f>VLOOKUP(F76,D10数据库!C:K,2,0)</f>
        <v>#N/A</v>
      </c>
      <c r="N76" s="18" t="e">
        <f>VLOOKUP(F76,D10数据库!C:K,3,0)</f>
        <v>#N/A</v>
      </c>
      <c r="O76" s="19" t="e">
        <f t="shared" si="16"/>
        <v>#VALUE!</v>
      </c>
      <c r="P76" s="18" t="e">
        <f>VLOOKUP(F76,D10数据库!C:K,4,0)</f>
        <v>#N/A</v>
      </c>
      <c r="Q76" s="18" t="e">
        <f>VLOOKUP(F76,D10数据库!C:K,5,0)</f>
        <v>#N/A</v>
      </c>
      <c r="R76" s="18"/>
      <c r="S76" s="18" t="e">
        <f>VLOOKUP(F76,D10数据库!C:K,6,0)</f>
        <v>#N/A</v>
      </c>
      <c r="T76" s="18" t="e">
        <f>VLOOKUP(F76,D10数据库!C:K,7,0)</f>
        <v>#N/A</v>
      </c>
      <c r="U76" s="19">
        <f t="shared" si="17"/>
        <v>0</v>
      </c>
      <c r="V76" s="18" t="e">
        <f>VLOOKUP(F76,D10数据库!C:K,8,0)</f>
        <v>#N/A</v>
      </c>
      <c r="W76" s="18" t="e">
        <f>VLOOKUP(F76,D10数据库!C:K,9,0)</f>
        <v>#N/A</v>
      </c>
      <c r="X76" s="18"/>
    </row>
    <row r="77" spans="1:24" x14ac:dyDescent="0.25">
      <c r="A77" s="22"/>
      <c r="B77" s="3"/>
      <c r="C77" s="3"/>
      <c r="D77" s="3"/>
      <c r="E77" s="18" t="str">
        <f t="shared" si="8"/>
        <v/>
      </c>
      <c r="F77" s="18" t="str">
        <f t="shared" si="9"/>
        <v/>
      </c>
      <c r="G77" s="18" t="str">
        <f t="shared" si="10"/>
        <v/>
      </c>
      <c r="H77" s="18" t="e">
        <f t="shared" si="11"/>
        <v>#VALUE!</v>
      </c>
      <c r="I77" s="18" t="e">
        <f t="shared" si="12"/>
        <v>#VALUE!</v>
      </c>
      <c r="J77" s="18" t="str">
        <f t="shared" si="13"/>
        <v/>
      </c>
      <c r="K77" s="18" t="e">
        <f t="shared" si="14"/>
        <v>#VALUE!</v>
      </c>
      <c r="L77" s="18" t="e">
        <f t="shared" si="15"/>
        <v>#VALUE!</v>
      </c>
      <c r="M77" s="18" t="e">
        <f>VLOOKUP(F77,D10数据库!C:K,2,0)</f>
        <v>#N/A</v>
      </c>
      <c r="N77" s="18" t="e">
        <f>VLOOKUP(F77,D10数据库!C:K,3,0)</f>
        <v>#N/A</v>
      </c>
      <c r="O77" s="19" t="e">
        <f t="shared" si="16"/>
        <v>#VALUE!</v>
      </c>
      <c r="P77" s="18" t="e">
        <f>VLOOKUP(F77,D10数据库!C:K,4,0)</f>
        <v>#N/A</v>
      </c>
      <c r="Q77" s="18" t="e">
        <f>VLOOKUP(F77,D10数据库!C:K,5,0)</f>
        <v>#N/A</v>
      </c>
      <c r="R77" s="18"/>
      <c r="S77" s="18" t="e">
        <f>VLOOKUP(F77,D10数据库!C:K,6,0)</f>
        <v>#N/A</v>
      </c>
      <c r="T77" s="18" t="e">
        <f>VLOOKUP(F77,D10数据库!C:K,7,0)</f>
        <v>#N/A</v>
      </c>
      <c r="U77" s="19">
        <f t="shared" si="17"/>
        <v>0</v>
      </c>
      <c r="V77" s="18" t="e">
        <f>VLOOKUP(F77,D10数据库!C:K,8,0)</f>
        <v>#N/A</v>
      </c>
      <c r="W77" s="18" t="e">
        <f>VLOOKUP(F77,D10数据库!C:K,9,0)</f>
        <v>#N/A</v>
      </c>
      <c r="X77" s="18"/>
    </row>
    <row r="78" spans="1:24" x14ac:dyDescent="0.25">
      <c r="A78" s="22"/>
      <c r="B78" s="3"/>
      <c r="C78" s="3"/>
      <c r="D78" s="3"/>
      <c r="E78" s="18" t="str">
        <f t="shared" si="8"/>
        <v/>
      </c>
      <c r="F78" s="18" t="str">
        <f t="shared" si="9"/>
        <v/>
      </c>
      <c r="G78" s="18" t="str">
        <f t="shared" si="10"/>
        <v/>
      </c>
      <c r="H78" s="18" t="e">
        <f t="shared" si="11"/>
        <v>#VALUE!</v>
      </c>
      <c r="I78" s="18" t="e">
        <f t="shared" si="12"/>
        <v>#VALUE!</v>
      </c>
      <c r="J78" s="18" t="str">
        <f t="shared" si="13"/>
        <v/>
      </c>
      <c r="K78" s="18" t="e">
        <f t="shared" si="14"/>
        <v>#VALUE!</v>
      </c>
      <c r="L78" s="18" t="e">
        <f t="shared" si="15"/>
        <v>#VALUE!</v>
      </c>
      <c r="M78" s="18" t="e">
        <f>VLOOKUP(F78,D10数据库!C:K,2,0)</f>
        <v>#N/A</v>
      </c>
      <c r="N78" s="18" t="e">
        <f>VLOOKUP(F78,D10数据库!C:K,3,0)</f>
        <v>#N/A</v>
      </c>
      <c r="O78" s="19" t="e">
        <f t="shared" si="16"/>
        <v>#VALUE!</v>
      </c>
      <c r="P78" s="18" t="e">
        <f>VLOOKUP(F78,D10数据库!C:K,4,0)</f>
        <v>#N/A</v>
      </c>
      <c r="Q78" s="18" t="e">
        <f>VLOOKUP(F78,D10数据库!C:K,5,0)</f>
        <v>#N/A</v>
      </c>
      <c r="R78" s="18"/>
      <c r="S78" s="18" t="e">
        <f>VLOOKUP(F78,D10数据库!C:K,6,0)</f>
        <v>#N/A</v>
      </c>
      <c r="T78" s="18" t="e">
        <f>VLOOKUP(F78,D10数据库!C:K,7,0)</f>
        <v>#N/A</v>
      </c>
      <c r="U78" s="19">
        <f t="shared" si="17"/>
        <v>0</v>
      </c>
      <c r="V78" s="18" t="e">
        <f>VLOOKUP(F78,D10数据库!C:K,8,0)</f>
        <v>#N/A</v>
      </c>
      <c r="W78" s="18" t="e">
        <f>VLOOKUP(F78,D10数据库!C:K,9,0)</f>
        <v>#N/A</v>
      </c>
      <c r="X78" s="18"/>
    </row>
    <row r="79" spans="1:24" x14ac:dyDescent="0.25">
      <c r="A79" s="22"/>
      <c r="B79" s="3"/>
      <c r="C79" s="3"/>
      <c r="D79" s="3"/>
      <c r="E79" s="18" t="str">
        <f t="shared" si="8"/>
        <v/>
      </c>
      <c r="F79" s="18" t="str">
        <f t="shared" si="9"/>
        <v/>
      </c>
      <c r="G79" s="18" t="str">
        <f t="shared" si="10"/>
        <v/>
      </c>
      <c r="H79" s="18" t="e">
        <f t="shared" si="11"/>
        <v>#VALUE!</v>
      </c>
      <c r="I79" s="18" t="e">
        <f t="shared" si="12"/>
        <v>#VALUE!</v>
      </c>
      <c r="J79" s="18" t="str">
        <f t="shared" si="13"/>
        <v/>
      </c>
      <c r="K79" s="18" t="e">
        <f t="shared" si="14"/>
        <v>#VALUE!</v>
      </c>
      <c r="L79" s="18" t="e">
        <f t="shared" si="15"/>
        <v>#VALUE!</v>
      </c>
      <c r="M79" s="18" t="e">
        <f>VLOOKUP(F79,D10数据库!C:K,2,0)</f>
        <v>#N/A</v>
      </c>
      <c r="N79" s="18" t="e">
        <f>VLOOKUP(F79,D10数据库!C:K,3,0)</f>
        <v>#N/A</v>
      </c>
      <c r="O79" s="19" t="e">
        <f t="shared" si="16"/>
        <v>#VALUE!</v>
      </c>
      <c r="P79" s="18" t="e">
        <f>VLOOKUP(F79,D10数据库!C:K,4,0)</f>
        <v>#N/A</v>
      </c>
      <c r="Q79" s="18" t="e">
        <f>VLOOKUP(F79,D10数据库!C:K,5,0)</f>
        <v>#N/A</v>
      </c>
      <c r="R79" s="18"/>
      <c r="S79" s="18" t="e">
        <f>VLOOKUP(F79,D10数据库!C:K,6,0)</f>
        <v>#N/A</v>
      </c>
      <c r="T79" s="18" t="e">
        <f>VLOOKUP(F79,D10数据库!C:K,7,0)</f>
        <v>#N/A</v>
      </c>
      <c r="U79" s="19">
        <f t="shared" si="17"/>
        <v>0</v>
      </c>
      <c r="V79" s="18" t="e">
        <f>VLOOKUP(F79,D10数据库!C:K,8,0)</f>
        <v>#N/A</v>
      </c>
      <c r="W79" s="18" t="e">
        <f>VLOOKUP(F79,D10数据库!C:K,9,0)</f>
        <v>#N/A</v>
      </c>
      <c r="X79" s="18"/>
    </row>
    <row r="80" spans="1:24" x14ac:dyDescent="0.25">
      <c r="A80" s="22"/>
      <c r="B80" s="3"/>
      <c r="C80" s="3"/>
      <c r="D80" s="3"/>
      <c r="E80" s="18" t="str">
        <f t="shared" si="8"/>
        <v/>
      </c>
      <c r="F80" s="18" t="str">
        <f t="shared" si="9"/>
        <v/>
      </c>
      <c r="G80" s="18" t="str">
        <f t="shared" si="10"/>
        <v/>
      </c>
      <c r="H80" s="18" t="e">
        <f t="shared" si="11"/>
        <v>#VALUE!</v>
      </c>
      <c r="I80" s="18" t="e">
        <f t="shared" si="12"/>
        <v>#VALUE!</v>
      </c>
      <c r="J80" s="18" t="str">
        <f t="shared" si="13"/>
        <v/>
      </c>
      <c r="K80" s="18" t="e">
        <f t="shared" si="14"/>
        <v>#VALUE!</v>
      </c>
      <c r="L80" s="18" t="e">
        <f t="shared" si="15"/>
        <v>#VALUE!</v>
      </c>
      <c r="M80" s="18" t="e">
        <f>VLOOKUP(F80,D10数据库!C:K,2,0)</f>
        <v>#N/A</v>
      </c>
      <c r="N80" s="18" t="e">
        <f>VLOOKUP(F80,D10数据库!C:K,3,0)</f>
        <v>#N/A</v>
      </c>
      <c r="O80" s="19" t="e">
        <f t="shared" si="16"/>
        <v>#VALUE!</v>
      </c>
      <c r="P80" s="18" t="e">
        <f>VLOOKUP(F80,D10数据库!C:K,4,0)</f>
        <v>#N/A</v>
      </c>
      <c r="Q80" s="18" t="e">
        <f>VLOOKUP(F80,D10数据库!C:K,5,0)</f>
        <v>#N/A</v>
      </c>
      <c r="R80" s="18"/>
      <c r="S80" s="18" t="e">
        <f>VLOOKUP(F80,D10数据库!C:K,6,0)</f>
        <v>#N/A</v>
      </c>
      <c r="T80" s="18" t="e">
        <f>VLOOKUP(F80,D10数据库!C:K,7,0)</f>
        <v>#N/A</v>
      </c>
      <c r="U80" s="19">
        <f t="shared" si="17"/>
        <v>0</v>
      </c>
      <c r="V80" s="18" t="e">
        <f>VLOOKUP(F80,D10数据库!C:K,8,0)</f>
        <v>#N/A</v>
      </c>
      <c r="W80" s="18" t="e">
        <f>VLOOKUP(F80,D10数据库!C:K,9,0)</f>
        <v>#N/A</v>
      </c>
      <c r="X80" s="18"/>
    </row>
    <row r="81" spans="1:24" x14ac:dyDescent="0.25">
      <c r="A81" s="22"/>
      <c r="B81" s="3"/>
      <c r="C81" s="3"/>
      <c r="D81" s="3"/>
      <c r="E81" s="18" t="str">
        <f t="shared" si="8"/>
        <v/>
      </c>
      <c r="F81" s="18" t="str">
        <f t="shared" si="9"/>
        <v/>
      </c>
      <c r="G81" s="18" t="str">
        <f t="shared" si="10"/>
        <v/>
      </c>
      <c r="H81" s="18" t="e">
        <f t="shared" si="11"/>
        <v>#VALUE!</v>
      </c>
      <c r="I81" s="18" t="e">
        <f t="shared" si="12"/>
        <v>#VALUE!</v>
      </c>
      <c r="J81" s="18" t="str">
        <f t="shared" si="13"/>
        <v/>
      </c>
      <c r="K81" s="18" t="e">
        <f t="shared" si="14"/>
        <v>#VALUE!</v>
      </c>
      <c r="L81" s="18" t="e">
        <f t="shared" si="15"/>
        <v>#VALUE!</v>
      </c>
      <c r="M81" s="18" t="e">
        <f>VLOOKUP(F81,D10数据库!C:K,2,0)</f>
        <v>#N/A</v>
      </c>
      <c r="N81" s="18" t="e">
        <f>VLOOKUP(F81,D10数据库!C:K,3,0)</f>
        <v>#N/A</v>
      </c>
      <c r="O81" s="19" t="e">
        <f t="shared" si="16"/>
        <v>#VALUE!</v>
      </c>
      <c r="P81" s="18" t="e">
        <f>VLOOKUP(F81,D10数据库!C:K,4,0)</f>
        <v>#N/A</v>
      </c>
      <c r="Q81" s="18" t="e">
        <f>VLOOKUP(F81,D10数据库!C:K,5,0)</f>
        <v>#N/A</v>
      </c>
      <c r="R81" s="18"/>
      <c r="S81" s="18" t="e">
        <f>VLOOKUP(F81,D10数据库!C:K,6,0)</f>
        <v>#N/A</v>
      </c>
      <c r="T81" s="18" t="e">
        <f>VLOOKUP(F81,D10数据库!C:K,7,0)</f>
        <v>#N/A</v>
      </c>
      <c r="U81" s="19">
        <f t="shared" si="17"/>
        <v>0</v>
      </c>
      <c r="V81" s="18" t="e">
        <f>VLOOKUP(F81,D10数据库!C:K,8,0)</f>
        <v>#N/A</v>
      </c>
      <c r="W81" s="18" t="e">
        <f>VLOOKUP(F81,D10数据库!C:K,9,0)</f>
        <v>#N/A</v>
      </c>
      <c r="X81" s="18"/>
    </row>
    <row r="82" spans="1:24" x14ac:dyDescent="0.25">
      <c r="A82" s="22"/>
      <c r="B82" s="3"/>
      <c r="C82" s="3"/>
      <c r="D82" s="3"/>
      <c r="E82" s="18" t="str">
        <f t="shared" si="8"/>
        <v/>
      </c>
      <c r="F82" s="18" t="str">
        <f t="shared" si="9"/>
        <v/>
      </c>
      <c r="G82" s="18" t="str">
        <f t="shared" si="10"/>
        <v/>
      </c>
      <c r="H82" s="18" t="e">
        <f t="shared" si="11"/>
        <v>#VALUE!</v>
      </c>
      <c r="I82" s="18" t="e">
        <f t="shared" si="12"/>
        <v>#VALUE!</v>
      </c>
      <c r="J82" s="18" t="str">
        <f t="shared" si="13"/>
        <v/>
      </c>
      <c r="K82" s="18" t="e">
        <f t="shared" si="14"/>
        <v>#VALUE!</v>
      </c>
      <c r="L82" s="18" t="e">
        <f t="shared" si="15"/>
        <v>#VALUE!</v>
      </c>
      <c r="M82" s="18" t="e">
        <f>VLOOKUP(F82,D10数据库!C:K,2,0)</f>
        <v>#N/A</v>
      </c>
      <c r="N82" s="18" t="e">
        <f>VLOOKUP(F82,D10数据库!C:K,3,0)</f>
        <v>#N/A</v>
      </c>
      <c r="O82" s="19" t="e">
        <f t="shared" si="16"/>
        <v>#VALUE!</v>
      </c>
      <c r="P82" s="18" t="e">
        <f>VLOOKUP(F82,D10数据库!C:K,4,0)</f>
        <v>#N/A</v>
      </c>
      <c r="Q82" s="18" t="e">
        <f>VLOOKUP(F82,D10数据库!C:K,5,0)</f>
        <v>#N/A</v>
      </c>
      <c r="R82" s="18"/>
      <c r="S82" s="18" t="e">
        <f>VLOOKUP(F82,D10数据库!C:K,6,0)</f>
        <v>#N/A</v>
      </c>
      <c r="T82" s="18" t="e">
        <f>VLOOKUP(F82,D10数据库!C:K,7,0)</f>
        <v>#N/A</v>
      </c>
      <c r="U82" s="19">
        <f t="shared" si="17"/>
        <v>0</v>
      </c>
      <c r="V82" s="18" t="e">
        <f>VLOOKUP(F82,D10数据库!C:K,8,0)</f>
        <v>#N/A</v>
      </c>
      <c r="W82" s="18" t="e">
        <f>VLOOKUP(F82,D10数据库!C:K,9,0)</f>
        <v>#N/A</v>
      </c>
      <c r="X82" s="18"/>
    </row>
    <row r="83" spans="1:24" x14ac:dyDescent="0.25">
      <c r="A83" s="22"/>
      <c r="B83" s="3"/>
      <c r="C83" s="3"/>
      <c r="D83" s="3"/>
      <c r="E83" s="18" t="str">
        <f t="shared" si="8"/>
        <v/>
      </c>
      <c r="F83" s="18" t="str">
        <f t="shared" si="9"/>
        <v/>
      </c>
      <c r="G83" s="18" t="str">
        <f t="shared" si="10"/>
        <v/>
      </c>
      <c r="H83" s="18" t="e">
        <f t="shared" si="11"/>
        <v>#VALUE!</v>
      </c>
      <c r="I83" s="18" t="e">
        <f t="shared" si="12"/>
        <v>#VALUE!</v>
      </c>
      <c r="J83" s="18" t="str">
        <f t="shared" si="13"/>
        <v/>
      </c>
      <c r="K83" s="18" t="e">
        <f t="shared" si="14"/>
        <v>#VALUE!</v>
      </c>
      <c r="L83" s="18" t="e">
        <f t="shared" si="15"/>
        <v>#VALUE!</v>
      </c>
      <c r="M83" s="18" t="e">
        <f>VLOOKUP(F83,D10数据库!C:K,2,0)</f>
        <v>#N/A</v>
      </c>
      <c r="N83" s="18" t="e">
        <f>VLOOKUP(F83,D10数据库!C:K,3,0)</f>
        <v>#N/A</v>
      </c>
      <c r="O83" s="19" t="e">
        <f t="shared" si="16"/>
        <v>#VALUE!</v>
      </c>
      <c r="P83" s="18" t="e">
        <f>VLOOKUP(F83,D10数据库!C:K,4,0)</f>
        <v>#N/A</v>
      </c>
      <c r="Q83" s="18" t="e">
        <f>VLOOKUP(F83,D10数据库!C:K,5,0)</f>
        <v>#N/A</v>
      </c>
      <c r="R83" s="18"/>
      <c r="S83" s="18" t="e">
        <f>VLOOKUP(F83,D10数据库!C:K,6,0)</f>
        <v>#N/A</v>
      </c>
      <c r="T83" s="18" t="e">
        <f>VLOOKUP(F83,D10数据库!C:K,7,0)</f>
        <v>#N/A</v>
      </c>
      <c r="U83" s="19">
        <f t="shared" si="17"/>
        <v>0</v>
      </c>
      <c r="V83" s="18" t="e">
        <f>VLOOKUP(F83,D10数据库!C:K,8,0)</f>
        <v>#N/A</v>
      </c>
      <c r="W83" s="18" t="e">
        <f>VLOOKUP(F83,D10数据库!C:K,9,0)</f>
        <v>#N/A</v>
      </c>
      <c r="X83" s="18"/>
    </row>
    <row r="84" spans="1:24" x14ac:dyDescent="0.25">
      <c r="A84" s="22"/>
      <c r="B84" s="3"/>
      <c r="C84" s="3"/>
      <c r="D84" s="3"/>
      <c r="E84" s="18" t="str">
        <f t="shared" si="8"/>
        <v/>
      </c>
      <c r="F84" s="18" t="str">
        <f t="shared" si="9"/>
        <v/>
      </c>
      <c r="G84" s="18" t="str">
        <f t="shared" si="10"/>
        <v/>
      </c>
      <c r="H84" s="18" t="e">
        <f t="shared" si="11"/>
        <v>#VALUE!</v>
      </c>
      <c r="I84" s="18" t="e">
        <f t="shared" si="12"/>
        <v>#VALUE!</v>
      </c>
      <c r="J84" s="18" t="str">
        <f t="shared" si="13"/>
        <v/>
      </c>
      <c r="K84" s="18" t="e">
        <f t="shared" si="14"/>
        <v>#VALUE!</v>
      </c>
      <c r="L84" s="18" t="e">
        <f t="shared" si="15"/>
        <v>#VALUE!</v>
      </c>
      <c r="M84" s="18" t="e">
        <f>VLOOKUP(F84,D10数据库!C:K,2,0)</f>
        <v>#N/A</v>
      </c>
      <c r="N84" s="18" t="e">
        <f>VLOOKUP(F84,D10数据库!C:K,3,0)</f>
        <v>#N/A</v>
      </c>
      <c r="O84" s="19" t="e">
        <f t="shared" si="16"/>
        <v>#VALUE!</v>
      </c>
      <c r="P84" s="18" t="e">
        <f>VLOOKUP(F84,D10数据库!C:K,4,0)</f>
        <v>#N/A</v>
      </c>
      <c r="Q84" s="18" t="e">
        <f>VLOOKUP(F84,D10数据库!C:K,5,0)</f>
        <v>#N/A</v>
      </c>
      <c r="R84" s="18"/>
      <c r="S84" s="18" t="e">
        <f>VLOOKUP(F84,D10数据库!C:K,6,0)</f>
        <v>#N/A</v>
      </c>
      <c r="T84" s="18" t="e">
        <f>VLOOKUP(F84,D10数据库!C:K,7,0)</f>
        <v>#N/A</v>
      </c>
      <c r="U84" s="19">
        <f t="shared" si="17"/>
        <v>0</v>
      </c>
      <c r="V84" s="18" t="e">
        <f>VLOOKUP(F84,D10数据库!C:K,8,0)</f>
        <v>#N/A</v>
      </c>
      <c r="W84" s="18" t="e">
        <f>VLOOKUP(F84,D10数据库!C:K,9,0)</f>
        <v>#N/A</v>
      </c>
      <c r="X84" s="18"/>
    </row>
    <row r="85" spans="1:24" x14ac:dyDescent="0.25">
      <c r="A85" s="22"/>
      <c r="B85" s="3"/>
      <c r="C85" s="3"/>
      <c r="D85" s="3"/>
      <c r="E85" s="18" t="str">
        <f t="shared" si="8"/>
        <v/>
      </c>
      <c r="F85" s="18" t="str">
        <f t="shared" si="9"/>
        <v/>
      </c>
      <c r="G85" s="18" t="str">
        <f t="shared" si="10"/>
        <v/>
      </c>
      <c r="H85" s="18" t="e">
        <f t="shared" si="11"/>
        <v>#VALUE!</v>
      </c>
      <c r="I85" s="18" t="e">
        <f t="shared" si="12"/>
        <v>#VALUE!</v>
      </c>
      <c r="J85" s="18" t="str">
        <f t="shared" si="13"/>
        <v/>
      </c>
      <c r="K85" s="18" t="e">
        <f t="shared" si="14"/>
        <v>#VALUE!</v>
      </c>
      <c r="L85" s="18" t="e">
        <f t="shared" si="15"/>
        <v>#VALUE!</v>
      </c>
      <c r="M85" s="18" t="e">
        <f>VLOOKUP(F85,D10数据库!C:K,2,0)</f>
        <v>#N/A</v>
      </c>
      <c r="N85" s="18" t="e">
        <f>VLOOKUP(F85,D10数据库!C:K,3,0)</f>
        <v>#N/A</v>
      </c>
      <c r="O85" s="19" t="e">
        <f t="shared" si="16"/>
        <v>#VALUE!</v>
      </c>
      <c r="P85" s="18" t="e">
        <f>VLOOKUP(F85,D10数据库!C:K,4,0)</f>
        <v>#N/A</v>
      </c>
      <c r="Q85" s="18" t="e">
        <f>VLOOKUP(F85,D10数据库!C:K,5,0)</f>
        <v>#N/A</v>
      </c>
      <c r="R85" s="18"/>
      <c r="S85" s="18" t="e">
        <f>VLOOKUP(F85,D10数据库!C:K,6,0)</f>
        <v>#N/A</v>
      </c>
      <c r="T85" s="18" t="e">
        <f>VLOOKUP(F85,D10数据库!C:K,7,0)</f>
        <v>#N/A</v>
      </c>
      <c r="U85" s="19">
        <f t="shared" si="17"/>
        <v>0</v>
      </c>
      <c r="V85" s="18" t="e">
        <f>VLOOKUP(F85,D10数据库!C:K,8,0)</f>
        <v>#N/A</v>
      </c>
      <c r="W85" s="18" t="e">
        <f>VLOOKUP(F85,D10数据库!C:K,9,0)</f>
        <v>#N/A</v>
      </c>
      <c r="X85" s="18"/>
    </row>
    <row r="86" spans="1:24" x14ac:dyDescent="0.25">
      <c r="A86" s="22"/>
      <c r="B86" s="3"/>
      <c r="C86" s="3"/>
      <c r="D86" s="3"/>
      <c r="E86" s="18" t="str">
        <f t="shared" ref="E86:E100" si="18">(TRIM(MID(SUBSTITUTE($B86,"-",REPT(" ",99)),COLUMN(B86)*99-98,99)))</f>
        <v/>
      </c>
      <c r="F86" s="18" t="str">
        <f t="shared" ref="F86:F100" si="19">(TRIM(MID(SUBSTITUTE($B86,"-",REPT(" ",99)),COLUMN(C86)*99-98,99)))</f>
        <v/>
      </c>
      <c r="G86" s="18" t="str">
        <f t="shared" ref="G86:G100" si="20">(TRIM(MID(SUBSTITUTE($B86,"-",REPT(" ",99)),COLUMN(D86)*99-98,99)))</f>
        <v/>
      </c>
      <c r="H86" s="18" t="e">
        <f t="shared" ref="H86:H100" si="21">VALUE(TRIM(MID(SUBSTITUTE($B86,"-",REPT(" ",99)),COLUMN(E86)*99-98,99)))</f>
        <v>#VALUE!</v>
      </c>
      <c r="I86" s="18" t="e">
        <f t="shared" ref="I86:I100" si="22">VALUE(TRIM(MID(SUBSTITUTE($B86,"-",REPT(" ",99)),COLUMN(F86)*99-98,99)))</f>
        <v>#VALUE!</v>
      </c>
      <c r="J86" s="18" t="str">
        <f t="shared" ref="J86:J100" si="23">(TRIM(MID(SUBSTITUTE($B86,"-",REPT(" ",99)),COLUMN(G86)*99-98,99)))</f>
        <v/>
      </c>
      <c r="K86" s="18" t="e">
        <f t="shared" ref="K86:K100" si="24">VALUE(TRIM(MID(SUBSTITUTE($J86,"x",REPT(" ",99)),COLUMN(A86)*99-98,99)))</f>
        <v>#VALUE!</v>
      </c>
      <c r="L86" s="18" t="e">
        <f t="shared" ref="L86:L100" si="25">VALUE(TRIM(MID(SUBSTITUTE($J86,"x",REPT(" ",99)),COLUMN(B86)*99-98,99)))</f>
        <v>#VALUE!</v>
      </c>
      <c r="M86" s="18" t="e">
        <f>VLOOKUP(F86,D10数据库!C:K,2,0)</f>
        <v>#N/A</v>
      </c>
      <c r="N86" s="18" t="e">
        <f>VLOOKUP(F86,D10数据库!C:K,3,0)</f>
        <v>#N/A</v>
      </c>
      <c r="O86" s="19" t="e">
        <f t="shared" si="16"/>
        <v>#VALUE!</v>
      </c>
      <c r="P86" s="18" t="e">
        <f>VLOOKUP(F86,D10数据库!C:K,4,0)</f>
        <v>#N/A</v>
      </c>
      <c r="Q86" s="18" t="e">
        <f>VLOOKUP(F86,D10数据库!C:K,5,0)</f>
        <v>#N/A</v>
      </c>
      <c r="R86" s="18"/>
      <c r="S86" s="18" t="e">
        <f>VLOOKUP(F86,D10数据库!C:K,6,0)</f>
        <v>#N/A</v>
      </c>
      <c r="T86" s="18" t="e">
        <f>VLOOKUP(F86,D10数据库!C:K,7,0)</f>
        <v>#N/A</v>
      </c>
      <c r="U86" s="19">
        <f t="shared" si="17"/>
        <v>0</v>
      </c>
      <c r="V86" s="18" t="e">
        <f>VLOOKUP(F86,D10数据库!C:K,8,0)</f>
        <v>#N/A</v>
      </c>
      <c r="W86" s="18" t="e">
        <f>VLOOKUP(F86,D10数据库!C:K,9,0)</f>
        <v>#N/A</v>
      </c>
      <c r="X86" s="18"/>
    </row>
    <row r="87" spans="1:24" x14ac:dyDescent="0.25">
      <c r="A87" s="22"/>
      <c r="B87" s="3"/>
      <c r="C87" s="3"/>
      <c r="D87" s="3"/>
      <c r="E87" s="18" t="str">
        <f t="shared" si="18"/>
        <v/>
      </c>
      <c r="F87" s="18" t="str">
        <f t="shared" si="19"/>
        <v/>
      </c>
      <c r="G87" s="18" t="str">
        <f t="shared" si="20"/>
        <v/>
      </c>
      <c r="H87" s="18" t="e">
        <f t="shared" si="21"/>
        <v>#VALUE!</v>
      </c>
      <c r="I87" s="18" t="e">
        <f t="shared" si="22"/>
        <v>#VALUE!</v>
      </c>
      <c r="J87" s="18" t="str">
        <f t="shared" si="23"/>
        <v/>
      </c>
      <c r="K87" s="18" t="e">
        <f t="shared" si="24"/>
        <v>#VALUE!</v>
      </c>
      <c r="L87" s="18" t="e">
        <f t="shared" si="25"/>
        <v>#VALUE!</v>
      </c>
      <c r="M87" s="18" t="e">
        <f>VLOOKUP(F87,D10数据库!C:K,2,0)</f>
        <v>#N/A</v>
      </c>
      <c r="N87" s="18" t="e">
        <f>VLOOKUP(F87,D10数据库!C:K,3,0)</f>
        <v>#N/A</v>
      </c>
      <c r="O87" s="19" t="e">
        <f t="shared" si="16"/>
        <v>#VALUE!</v>
      </c>
      <c r="P87" s="18" t="e">
        <f>VLOOKUP(F87,D10数据库!C:K,4,0)</f>
        <v>#N/A</v>
      </c>
      <c r="Q87" s="18" t="e">
        <f>VLOOKUP(F87,D10数据库!C:K,5,0)</f>
        <v>#N/A</v>
      </c>
      <c r="R87" s="18"/>
      <c r="S87" s="18" t="e">
        <f>VLOOKUP(F87,D10数据库!C:K,6,0)</f>
        <v>#N/A</v>
      </c>
      <c r="T87" s="18" t="e">
        <f>VLOOKUP(F87,D10数据库!C:K,7,0)</f>
        <v>#N/A</v>
      </c>
      <c r="U87" s="19">
        <f t="shared" si="17"/>
        <v>0</v>
      </c>
      <c r="V87" s="18" t="e">
        <f>VLOOKUP(F87,D10数据库!C:K,8,0)</f>
        <v>#N/A</v>
      </c>
      <c r="W87" s="18" t="e">
        <f>VLOOKUP(F87,D10数据库!C:K,9,0)</f>
        <v>#N/A</v>
      </c>
      <c r="X87" s="18"/>
    </row>
    <row r="88" spans="1:24" x14ac:dyDescent="0.25">
      <c r="A88" s="22"/>
      <c r="B88" s="3"/>
      <c r="C88" s="3"/>
      <c r="D88" s="3"/>
      <c r="E88" s="18" t="str">
        <f t="shared" si="18"/>
        <v/>
      </c>
      <c r="F88" s="18" t="str">
        <f t="shared" si="19"/>
        <v/>
      </c>
      <c r="G88" s="18" t="str">
        <f t="shared" si="20"/>
        <v/>
      </c>
      <c r="H88" s="18" t="e">
        <f t="shared" si="21"/>
        <v>#VALUE!</v>
      </c>
      <c r="I88" s="18" t="e">
        <f t="shared" si="22"/>
        <v>#VALUE!</v>
      </c>
      <c r="J88" s="18" t="str">
        <f t="shared" si="23"/>
        <v/>
      </c>
      <c r="K88" s="18" t="e">
        <f t="shared" si="24"/>
        <v>#VALUE!</v>
      </c>
      <c r="L88" s="18" t="e">
        <f t="shared" si="25"/>
        <v>#VALUE!</v>
      </c>
      <c r="M88" s="18" t="e">
        <f>VLOOKUP(F88,D10数据库!C:K,2,0)</f>
        <v>#N/A</v>
      </c>
      <c r="N88" s="18" t="e">
        <f>VLOOKUP(F88,D10数据库!C:K,3,0)</f>
        <v>#N/A</v>
      </c>
      <c r="O88" s="19" t="e">
        <f t="shared" si="16"/>
        <v>#VALUE!</v>
      </c>
      <c r="P88" s="18" t="e">
        <f>VLOOKUP(F88,D10数据库!C:K,4,0)</f>
        <v>#N/A</v>
      </c>
      <c r="Q88" s="18" t="e">
        <f>VLOOKUP(F88,D10数据库!C:K,5,0)</f>
        <v>#N/A</v>
      </c>
      <c r="R88" s="18"/>
      <c r="S88" s="18" t="e">
        <f>VLOOKUP(F88,D10数据库!C:K,6,0)</f>
        <v>#N/A</v>
      </c>
      <c r="T88" s="18" t="e">
        <f>VLOOKUP(F88,D10数据库!C:K,7,0)</f>
        <v>#N/A</v>
      </c>
      <c r="U88" s="19">
        <f t="shared" si="17"/>
        <v>0</v>
      </c>
      <c r="V88" s="18" t="e">
        <f>VLOOKUP(F88,D10数据库!C:K,8,0)</f>
        <v>#N/A</v>
      </c>
      <c r="W88" s="18" t="e">
        <f>VLOOKUP(F88,D10数据库!C:K,9,0)</f>
        <v>#N/A</v>
      </c>
      <c r="X88" s="18"/>
    </row>
    <row r="89" spans="1:24" x14ac:dyDescent="0.25">
      <c r="A89" s="22"/>
      <c r="B89" s="3"/>
      <c r="C89" s="3"/>
      <c r="D89" s="3"/>
      <c r="E89" s="18" t="str">
        <f t="shared" si="18"/>
        <v/>
      </c>
      <c r="F89" s="18" t="str">
        <f t="shared" si="19"/>
        <v/>
      </c>
      <c r="G89" s="18" t="str">
        <f t="shared" si="20"/>
        <v/>
      </c>
      <c r="H89" s="18" t="e">
        <f t="shared" si="21"/>
        <v>#VALUE!</v>
      </c>
      <c r="I89" s="18" t="e">
        <f t="shared" si="22"/>
        <v>#VALUE!</v>
      </c>
      <c r="J89" s="18" t="str">
        <f t="shared" si="23"/>
        <v/>
      </c>
      <c r="K89" s="18" t="e">
        <f t="shared" si="24"/>
        <v>#VALUE!</v>
      </c>
      <c r="L89" s="18" t="e">
        <f t="shared" si="25"/>
        <v>#VALUE!</v>
      </c>
      <c r="M89" s="18" t="e">
        <f>VLOOKUP(F89,D10数据库!C:K,2,0)</f>
        <v>#N/A</v>
      </c>
      <c r="N89" s="18" t="e">
        <f>VLOOKUP(F89,D10数据库!C:K,3,0)</f>
        <v>#N/A</v>
      </c>
      <c r="O89" s="19" t="e">
        <f t="shared" si="16"/>
        <v>#VALUE!</v>
      </c>
      <c r="P89" s="18" t="e">
        <f>VLOOKUP(F89,D10数据库!C:K,4,0)</f>
        <v>#N/A</v>
      </c>
      <c r="Q89" s="18" t="e">
        <f>VLOOKUP(F89,D10数据库!C:K,5,0)</f>
        <v>#N/A</v>
      </c>
      <c r="R89" s="18"/>
      <c r="S89" s="18" t="e">
        <f>VLOOKUP(F89,D10数据库!C:K,6,0)</f>
        <v>#N/A</v>
      </c>
      <c r="T89" s="18" t="e">
        <f>VLOOKUP(F89,D10数据库!C:K,7,0)</f>
        <v>#N/A</v>
      </c>
      <c r="U89" s="19">
        <f t="shared" si="17"/>
        <v>0</v>
      </c>
      <c r="V89" s="18" t="e">
        <f>VLOOKUP(F89,D10数据库!C:K,8,0)</f>
        <v>#N/A</v>
      </c>
      <c r="W89" s="18" t="e">
        <f>VLOOKUP(F89,D10数据库!C:K,9,0)</f>
        <v>#N/A</v>
      </c>
      <c r="X89" s="18"/>
    </row>
    <row r="90" spans="1:24" x14ac:dyDescent="0.25">
      <c r="A90" s="22"/>
      <c r="B90" s="3"/>
      <c r="C90" s="3"/>
      <c r="D90" s="3"/>
      <c r="E90" s="18" t="str">
        <f t="shared" si="18"/>
        <v/>
      </c>
      <c r="F90" s="18" t="str">
        <f t="shared" si="19"/>
        <v/>
      </c>
      <c r="G90" s="18" t="str">
        <f t="shared" si="20"/>
        <v/>
      </c>
      <c r="H90" s="18" t="e">
        <f t="shared" si="21"/>
        <v>#VALUE!</v>
      </c>
      <c r="I90" s="18" t="e">
        <f t="shared" si="22"/>
        <v>#VALUE!</v>
      </c>
      <c r="J90" s="18" t="str">
        <f t="shared" si="23"/>
        <v/>
      </c>
      <c r="K90" s="18" t="e">
        <f t="shared" si="24"/>
        <v>#VALUE!</v>
      </c>
      <c r="L90" s="18" t="e">
        <f t="shared" si="25"/>
        <v>#VALUE!</v>
      </c>
      <c r="M90" s="18" t="e">
        <f>VLOOKUP(F90,D10数据库!C:K,2,0)</f>
        <v>#N/A</v>
      </c>
      <c r="N90" s="18" t="e">
        <f>VLOOKUP(F90,D10数据库!C:K,3,0)</f>
        <v>#N/A</v>
      </c>
      <c r="O90" s="19" t="e">
        <f t="shared" si="16"/>
        <v>#VALUE!</v>
      </c>
      <c r="P90" s="18" t="e">
        <f>VLOOKUP(F90,D10数据库!C:K,4,0)</f>
        <v>#N/A</v>
      </c>
      <c r="Q90" s="18" t="e">
        <f>VLOOKUP(F90,D10数据库!C:K,5,0)</f>
        <v>#N/A</v>
      </c>
      <c r="R90" s="18"/>
      <c r="S90" s="18" t="e">
        <f>VLOOKUP(F90,D10数据库!C:K,6,0)</f>
        <v>#N/A</v>
      </c>
      <c r="T90" s="18" t="e">
        <f>VLOOKUP(F90,D10数据库!C:K,7,0)</f>
        <v>#N/A</v>
      </c>
      <c r="U90" s="19">
        <f t="shared" si="17"/>
        <v>0</v>
      </c>
      <c r="V90" s="18" t="e">
        <f>VLOOKUP(F90,D10数据库!C:K,8,0)</f>
        <v>#N/A</v>
      </c>
      <c r="W90" s="18" t="e">
        <f>VLOOKUP(F90,D10数据库!C:K,9,0)</f>
        <v>#N/A</v>
      </c>
      <c r="X90" s="18"/>
    </row>
    <row r="91" spans="1:24" x14ac:dyDescent="0.25">
      <c r="A91" s="22"/>
      <c r="B91" s="3"/>
      <c r="C91" s="3"/>
      <c r="D91" s="3"/>
      <c r="E91" s="18" t="str">
        <f t="shared" si="18"/>
        <v/>
      </c>
      <c r="F91" s="18" t="str">
        <f t="shared" si="19"/>
        <v/>
      </c>
      <c r="G91" s="18" t="str">
        <f t="shared" si="20"/>
        <v/>
      </c>
      <c r="H91" s="18" t="e">
        <f t="shared" si="21"/>
        <v>#VALUE!</v>
      </c>
      <c r="I91" s="18" t="e">
        <f t="shared" si="22"/>
        <v>#VALUE!</v>
      </c>
      <c r="J91" s="18" t="str">
        <f t="shared" si="23"/>
        <v/>
      </c>
      <c r="K91" s="18" t="e">
        <f t="shared" si="24"/>
        <v>#VALUE!</v>
      </c>
      <c r="L91" s="18" t="e">
        <f t="shared" si="25"/>
        <v>#VALUE!</v>
      </c>
      <c r="M91" s="18" t="e">
        <f>VLOOKUP(F91,D10数据库!C:K,2,0)</f>
        <v>#N/A</v>
      </c>
      <c r="N91" s="18" t="e">
        <f>VLOOKUP(F91,D10数据库!C:K,3,0)</f>
        <v>#N/A</v>
      </c>
      <c r="O91" s="19" t="e">
        <f t="shared" si="16"/>
        <v>#VALUE!</v>
      </c>
      <c r="P91" s="18" t="e">
        <f>VLOOKUP(F91,D10数据库!C:K,4,0)</f>
        <v>#N/A</v>
      </c>
      <c r="Q91" s="18" t="e">
        <f>VLOOKUP(F91,D10数据库!C:K,5,0)</f>
        <v>#N/A</v>
      </c>
      <c r="R91" s="18"/>
      <c r="S91" s="18" t="e">
        <f>VLOOKUP(F91,D10数据库!C:K,6,0)</f>
        <v>#N/A</v>
      </c>
      <c r="T91" s="18" t="e">
        <f>VLOOKUP(F91,D10数据库!C:K,7,0)</f>
        <v>#N/A</v>
      </c>
      <c r="U91" s="19">
        <f t="shared" si="17"/>
        <v>0</v>
      </c>
      <c r="V91" s="18" t="e">
        <f>VLOOKUP(F91,D10数据库!C:K,8,0)</f>
        <v>#N/A</v>
      </c>
      <c r="W91" s="18" t="e">
        <f>VLOOKUP(F91,D10数据库!C:K,9,0)</f>
        <v>#N/A</v>
      </c>
      <c r="X91" s="18"/>
    </row>
    <row r="92" spans="1:24" x14ac:dyDescent="0.25">
      <c r="A92" s="22"/>
      <c r="B92" s="3"/>
      <c r="C92" s="3"/>
      <c r="D92" s="3"/>
      <c r="E92" s="18" t="str">
        <f t="shared" si="18"/>
        <v/>
      </c>
      <c r="F92" s="18" t="str">
        <f t="shared" si="19"/>
        <v/>
      </c>
      <c r="G92" s="18" t="str">
        <f t="shared" si="20"/>
        <v/>
      </c>
      <c r="H92" s="18" t="e">
        <f t="shared" si="21"/>
        <v>#VALUE!</v>
      </c>
      <c r="I92" s="18" t="e">
        <f t="shared" si="22"/>
        <v>#VALUE!</v>
      </c>
      <c r="J92" s="18" t="str">
        <f t="shared" si="23"/>
        <v/>
      </c>
      <c r="K92" s="18" t="e">
        <f t="shared" si="24"/>
        <v>#VALUE!</v>
      </c>
      <c r="L92" s="18" t="e">
        <f t="shared" si="25"/>
        <v>#VALUE!</v>
      </c>
      <c r="M92" s="18" t="e">
        <f>VLOOKUP(F92,D10数据库!C:K,2,0)</f>
        <v>#N/A</v>
      </c>
      <c r="N92" s="18" t="e">
        <f>VLOOKUP(F92,D10数据库!C:K,3,0)</f>
        <v>#N/A</v>
      </c>
      <c r="O92" s="19" t="e">
        <f t="shared" si="16"/>
        <v>#VALUE!</v>
      </c>
      <c r="P92" s="18" t="e">
        <f>VLOOKUP(F92,D10数据库!C:K,4,0)</f>
        <v>#N/A</v>
      </c>
      <c r="Q92" s="18" t="e">
        <f>VLOOKUP(F92,D10数据库!C:K,5,0)</f>
        <v>#N/A</v>
      </c>
      <c r="R92" s="18"/>
      <c r="S92" s="18" t="e">
        <f>VLOOKUP(F92,D10数据库!C:K,6,0)</f>
        <v>#N/A</v>
      </c>
      <c r="T92" s="18" t="e">
        <f>VLOOKUP(F92,D10数据库!C:K,7,0)</f>
        <v>#N/A</v>
      </c>
      <c r="U92" s="19">
        <f t="shared" si="17"/>
        <v>0</v>
      </c>
      <c r="V92" s="18" t="e">
        <f>VLOOKUP(F92,D10数据库!C:K,8,0)</f>
        <v>#N/A</v>
      </c>
      <c r="W92" s="18" t="e">
        <f>VLOOKUP(F92,D10数据库!C:K,9,0)</f>
        <v>#N/A</v>
      </c>
      <c r="X92" s="18"/>
    </row>
    <row r="93" spans="1:24" x14ac:dyDescent="0.25">
      <c r="A93" s="22"/>
      <c r="B93" s="3"/>
      <c r="C93" s="3"/>
      <c r="D93" s="3"/>
      <c r="E93" s="18" t="str">
        <f t="shared" si="18"/>
        <v/>
      </c>
      <c r="F93" s="18" t="str">
        <f t="shared" si="19"/>
        <v/>
      </c>
      <c r="G93" s="18" t="str">
        <f t="shared" si="20"/>
        <v/>
      </c>
      <c r="H93" s="18" t="e">
        <f t="shared" si="21"/>
        <v>#VALUE!</v>
      </c>
      <c r="I93" s="18" t="e">
        <f t="shared" si="22"/>
        <v>#VALUE!</v>
      </c>
      <c r="J93" s="18" t="str">
        <f t="shared" si="23"/>
        <v/>
      </c>
      <c r="K93" s="18" t="e">
        <f t="shared" si="24"/>
        <v>#VALUE!</v>
      </c>
      <c r="L93" s="18" t="e">
        <f t="shared" si="25"/>
        <v>#VALUE!</v>
      </c>
      <c r="M93" s="18" t="e">
        <f>VLOOKUP(F93,D10数据库!C:K,2,0)</f>
        <v>#N/A</v>
      </c>
      <c r="N93" s="18" t="e">
        <f>VLOOKUP(F93,D10数据库!C:K,3,0)</f>
        <v>#N/A</v>
      </c>
      <c r="O93" s="19" t="e">
        <f t="shared" si="16"/>
        <v>#VALUE!</v>
      </c>
      <c r="P93" s="18" t="e">
        <f>VLOOKUP(F93,D10数据库!C:K,4,0)</f>
        <v>#N/A</v>
      </c>
      <c r="Q93" s="18" t="e">
        <f>VLOOKUP(F93,D10数据库!C:K,5,0)</f>
        <v>#N/A</v>
      </c>
      <c r="R93" s="18"/>
      <c r="S93" s="18" t="e">
        <f>VLOOKUP(F93,D10数据库!C:K,6,0)</f>
        <v>#N/A</v>
      </c>
      <c r="T93" s="18" t="e">
        <f>VLOOKUP(F93,D10数据库!C:K,7,0)</f>
        <v>#N/A</v>
      </c>
      <c r="U93" s="19">
        <f t="shared" si="17"/>
        <v>0</v>
      </c>
      <c r="V93" s="18" t="e">
        <f>VLOOKUP(F93,D10数据库!C:K,8,0)</f>
        <v>#N/A</v>
      </c>
      <c r="W93" s="18" t="e">
        <f>VLOOKUP(F93,D10数据库!C:K,9,0)</f>
        <v>#N/A</v>
      </c>
      <c r="X93" s="18"/>
    </row>
    <row r="94" spans="1:24" x14ac:dyDescent="0.25">
      <c r="A94" s="22"/>
      <c r="B94" s="3"/>
      <c r="C94" s="3"/>
      <c r="D94" s="3"/>
      <c r="E94" s="18" t="str">
        <f t="shared" si="18"/>
        <v/>
      </c>
      <c r="F94" s="18" t="str">
        <f t="shared" si="19"/>
        <v/>
      </c>
      <c r="G94" s="18" t="str">
        <f t="shared" si="20"/>
        <v/>
      </c>
      <c r="H94" s="18" t="e">
        <f t="shared" si="21"/>
        <v>#VALUE!</v>
      </c>
      <c r="I94" s="18" t="e">
        <f t="shared" si="22"/>
        <v>#VALUE!</v>
      </c>
      <c r="J94" s="18" t="str">
        <f t="shared" si="23"/>
        <v/>
      </c>
      <c r="K94" s="18" t="e">
        <f t="shared" si="24"/>
        <v>#VALUE!</v>
      </c>
      <c r="L94" s="18" t="e">
        <f t="shared" si="25"/>
        <v>#VALUE!</v>
      </c>
      <c r="M94" s="18" t="e">
        <f>VLOOKUP(F94,D10数据库!C:K,2,0)</f>
        <v>#N/A</v>
      </c>
      <c r="N94" s="18" t="e">
        <f>VLOOKUP(F94,D10数据库!C:K,3,0)</f>
        <v>#N/A</v>
      </c>
      <c r="O94" s="19" t="e">
        <f t="shared" si="16"/>
        <v>#VALUE!</v>
      </c>
      <c r="P94" s="18" t="e">
        <f>VLOOKUP(F94,D10数据库!C:K,4,0)</f>
        <v>#N/A</v>
      </c>
      <c r="Q94" s="18" t="e">
        <f>VLOOKUP(F94,D10数据库!C:K,5,0)</f>
        <v>#N/A</v>
      </c>
      <c r="R94" s="18"/>
      <c r="S94" s="18" t="e">
        <f>VLOOKUP(F94,D10数据库!C:K,6,0)</f>
        <v>#N/A</v>
      </c>
      <c r="T94" s="18" t="e">
        <f>VLOOKUP(F94,D10数据库!C:K,7,0)</f>
        <v>#N/A</v>
      </c>
      <c r="U94" s="19">
        <f t="shared" si="17"/>
        <v>0</v>
      </c>
      <c r="V94" s="18" t="e">
        <f>VLOOKUP(F94,D10数据库!C:K,8,0)</f>
        <v>#N/A</v>
      </c>
      <c r="W94" s="18" t="e">
        <f>VLOOKUP(F94,D10数据库!C:K,9,0)</f>
        <v>#N/A</v>
      </c>
      <c r="X94" s="18"/>
    </row>
    <row r="95" spans="1:24" x14ac:dyDescent="0.25">
      <c r="A95" s="22"/>
      <c r="B95" s="3"/>
      <c r="C95" s="3"/>
      <c r="D95" s="3"/>
      <c r="E95" s="18" t="str">
        <f t="shared" si="18"/>
        <v/>
      </c>
      <c r="F95" s="18" t="str">
        <f t="shared" si="19"/>
        <v/>
      </c>
      <c r="G95" s="18" t="str">
        <f t="shared" si="20"/>
        <v/>
      </c>
      <c r="H95" s="18" t="e">
        <f t="shared" si="21"/>
        <v>#VALUE!</v>
      </c>
      <c r="I95" s="18" t="e">
        <f t="shared" si="22"/>
        <v>#VALUE!</v>
      </c>
      <c r="J95" s="18" t="str">
        <f t="shared" si="23"/>
        <v/>
      </c>
      <c r="K95" s="18" t="e">
        <f t="shared" si="24"/>
        <v>#VALUE!</v>
      </c>
      <c r="L95" s="18" t="e">
        <f t="shared" si="25"/>
        <v>#VALUE!</v>
      </c>
      <c r="M95" s="18" t="e">
        <f>VLOOKUP(F95,D10数据库!C:K,2,0)</f>
        <v>#N/A</v>
      </c>
      <c r="N95" s="18" t="e">
        <f>VLOOKUP(F95,D10数据库!C:K,3,0)</f>
        <v>#N/A</v>
      </c>
      <c r="O95" s="19" t="e">
        <f t="shared" si="16"/>
        <v>#VALUE!</v>
      </c>
      <c r="P95" s="18" t="e">
        <f>VLOOKUP(F95,D10数据库!C:K,4,0)</f>
        <v>#N/A</v>
      </c>
      <c r="Q95" s="18" t="e">
        <f>VLOOKUP(F95,D10数据库!C:K,5,0)</f>
        <v>#N/A</v>
      </c>
      <c r="R95" s="18"/>
      <c r="S95" s="18" t="e">
        <f>VLOOKUP(F95,D10数据库!C:K,6,0)</f>
        <v>#N/A</v>
      </c>
      <c r="T95" s="18" t="e">
        <f>VLOOKUP(F95,D10数据库!C:K,7,0)</f>
        <v>#N/A</v>
      </c>
      <c r="U95" s="19">
        <f t="shared" si="17"/>
        <v>0</v>
      </c>
      <c r="V95" s="18" t="e">
        <f>VLOOKUP(F95,D10数据库!C:K,8,0)</f>
        <v>#N/A</v>
      </c>
      <c r="W95" s="18" t="e">
        <f>VLOOKUP(F95,D10数据库!C:K,9,0)</f>
        <v>#N/A</v>
      </c>
      <c r="X95" s="18"/>
    </row>
    <row r="96" spans="1:24" x14ac:dyDescent="0.25">
      <c r="A96" s="22"/>
      <c r="B96" s="3"/>
      <c r="C96" s="3"/>
      <c r="D96" s="3"/>
      <c r="E96" s="18" t="str">
        <f t="shared" si="18"/>
        <v/>
      </c>
      <c r="F96" s="18" t="str">
        <f t="shared" si="19"/>
        <v/>
      </c>
      <c r="G96" s="18" t="str">
        <f t="shared" si="20"/>
        <v/>
      </c>
      <c r="H96" s="18" t="e">
        <f t="shared" si="21"/>
        <v>#VALUE!</v>
      </c>
      <c r="I96" s="18" t="e">
        <f t="shared" si="22"/>
        <v>#VALUE!</v>
      </c>
      <c r="J96" s="18" t="str">
        <f t="shared" si="23"/>
        <v/>
      </c>
      <c r="K96" s="18" t="e">
        <f t="shared" si="24"/>
        <v>#VALUE!</v>
      </c>
      <c r="L96" s="18" t="e">
        <f t="shared" si="25"/>
        <v>#VALUE!</v>
      </c>
      <c r="M96" s="18" t="e">
        <f>VLOOKUP(F96,D10数据库!C:K,2,0)</f>
        <v>#N/A</v>
      </c>
      <c r="N96" s="18" t="e">
        <f>VLOOKUP(F96,D10数据库!C:K,3,0)</f>
        <v>#N/A</v>
      </c>
      <c r="O96" s="19" t="e">
        <f t="shared" si="16"/>
        <v>#VALUE!</v>
      </c>
      <c r="P96" s="18" t="e">
        <f>VLOOKUP(F96,D10数据库!C:K,4,0)</f>
        <v>#N/A</v>
      </c>
      <c r="Q96" s="18" t="e">
        <f>VLOOKUP(F96,D10数据库!C:K,5,0)</f>
        <v>#N/A</v>
      </c>
      <c r="R96" s="18"/>
      <c r="S96" s="18" t="e">
        <f>VLOOKUP(F96,D10数据库!C:K,6,0)</f>
        <v>#N/A</v>
      </c>
      <c r="T96" s="18" t="e">
        <f>VLOOKUP(F96,D10数据库!C:K,7,0)</f>
        <v>#N/A</v>
      </c>
      <c r="U96" s="19">
        <f t="shared" si="17"/>
        <v>0</v>
      </c>
      <c r="V96" s="18" t="e">
        <f>VLOOKUP(F96,D10数据库!C:K,8,0)</f>
        <v>#N/A</v>
      </c>
      <c r="W96" s="18" t="e">
        <f>VLOOKUP(F96,D10数据库!C:K,9,0)</f>
        <v>#N/A</v>
      </c>
      <c r="X96" s="18"/>
    </row>
    <row r="97" spans="1:24" x14ac:dyDescent="0.25">
      <c r="A97" s="22"/>
      <c r="B97" s="3"/>
      <c r="C97" s="3"/>
      <c r="D97" s="3"/>
      <c r="E97" s="18" t="str">
        <f t="shared" si="18"/>
        <v/>
      </c>
      <c r="F97" s="18" t="str">
        <f t="shared" si="19"/>
        <v/>
      </c>
      <c r="G97" s="18" t="str">
        <f t="shared" si="20"/>
        <v/>
      </c>
      <c r="H97" s="18" t="e">
        <f t="shared" si="21"/>
        <v>#VALUE!</v>
      </c>
      <c r="I97" s="18" t="e">
        <f t="shared" si="22"/>
        <v>#VALUE!</v>
      </c>
      <c r="J97" s="18" t="str">
        <f t="shared" si="23"/>
        <v/>
      </c>
      <c r="K97" s="18" t="e">
        <f t="shared" si="24"/>
        <v>#VALUE!</v>
      </c>
      <c r="L97" s="18" t="e">
        <f t="shared" si="25"/>
        <v>#VALUE!</v>
      </c>
      <c r="M97" s="18" t="e">
        <f>VLOOKUP(F97,D10数据库!C:K,2,0)</f>
        <v>#N/A</v>
      </c>
      <c r="N97" s="18" t="e">
        <f>VLOOKUP(F97,D10数据库!C:K,3,0)</f>
        <v>#N/A</v>
      </c>
      <c r="O97" s="19" t="e">
        <f t="shared" si="16"/>
        <v>#VALUE!</v>
      </c>
      <c r="P97" s="18" t="e">
        <f>VLOOKUP(F97,D10数据库!C:K,4,0)</f>
        <v>#N/A</v>
      </c>
      <c r="Q97" s="18" t="e">
        <f>VLOOKUP(F97,D10数据库!C:K,5,0)</f>
        <v>#N/A</v>
      </c>
      <c r="R97" s="18"/>
      <c r="S97" s="18" t="e">
        <f>VLOOKUP(F97,D10数据库!C:K,6,0)</f>
        <v>#N/A</v>
      </c>
      <c r="T97" s="18" t="e">
        <f>VLOOKUP(F97,D10数据库!C:K,7,0)</f>
        <v>#N/A</v>
      </c>
      <c r="U97" s="19">
        <f t="shared" si="17"/>
        <v>0</v>
      </c>
      <c r="V97" s="18" t="e">
        <f>VLOOKUP(F97,D10数据库!C:K,8,0)</f>
        <v>#N/A</v>
      </c>
      <c r="W97" s="18" t="e">
        <f>VLOOKUP(F97,D10数据库!C:K,9,0)</f>
        <v>#N/A</v>
      </c>
      <c r="X97" s="18"/>
    </row>
    <row r="98" spans="1:24" x14ac:dyDescent="0.25">
      <c r="A98" s="22"/>
      <c r="B98" s="3"/>
      <c r="C98" s="3"/>
      <c r="D98" s="3"/>
      <c r="E98" s="18" t="str">
        <f t="shared" si="18"/>
        <v/>
      </c>
      <c r="F98" s="18" t="str">
        <f t="shared" si="19"/>
        <v/>
      </c>
      <c r="G98" s="18" t="str">
        <f t="shared" si="20"/>
        <v/>
      </c>
      <c r="H98" s="18" t="e">
        <f t="shared" si="21"/>
        <v>#VALUE!</v>
      </c>
      <c r="I98" s="18" t="e">
        <f t="shared" si="22"/>
        <v>#VALUE!</v>
      </c>
      <c r="J98" s="18" t="str">
        <f t="shared" si="23"/>
        <v/>
      </c>
      <c r="K98" s="18" t="e">
        <f t="shared" si="24"/>
        <v>#VALUE!</v>
      </c>
      <c r="L98" s="18" t="e">
        <f t="shared" si="25"/>
        <v>#VALUE!</v>
      </c>
      <c r="M98" s="18" t="e">
        <f>VLOOKUP(F98,D10数据库!C:K,2,0)</f>
        <v>#N/A</v>
      </c>
      <c r="N98" s="18" t="e">
        <f>VLOOKUP(F98,D10数据库!C:K,3,0)</f>
        <v>#N/A</v>
      </c>
      <c r="O98" s="19" t="e">
        <f t="shared" si="16"/>
        <v>#VALUE!</v>
      </c>
      <c r="P98" s="18" t="e">
        <f>VLOOKUP(F98,D10数据库!C:K,4,0)</f>
        <v>#N/A</v>
      </c>
      <c r="Q98" s="18" t="e">
        <f>VLOOKUP(F98,D10数据库!C:K,5,0)</f>
        <v>#N/A</v>
      </c>
      <c r="R98" s="18"/>
      <c r="S98" s="18" t="e">
        <f>VLOOKUP(F98,D10数据库!C:K,6,0)</f>
        <v>#N/A</v>
      </c>
      <c r="T98" s="18" t="e">
        <f>VLOOKUP(F98,D10数据库!C:K,7,0)</f>
        <v>#N/A</v>
      </c>
      <c r="U98" s="19">
        <f t="shared" si="17"/>
        <v>0</v>
      </c>
      <c r="V98" s="18" t="e">
        <f>VLOOKUP(F98,D10数据库!C:K,8,0)</f>
        <v>#N/A</v>
      </c>
      <c r="W98" s="18" t="e">
        <f>VLOOKUP(F98,D10数据库!C:K,9,0)</f>
        <v>#N/A</v>
      </c>
      <c r="X98" s="18"/>
    </row>
    <row r="99" spans="1:24" x14ac:dyDescent="0.25">
      <c r="A99" s="22"/>
      <c r="B99" s="3"/>
      <c r="C99" s="3"/>
      <c r="D99" s="3"/>
      <c r="E99" s="18" t="str">
        <f t="shared" si="18"/>
        <v/>
      </c>
      <c r="F99" s="18" t="str">
        <f t="shared" si="19"/>
        <v/>
      </c>
      <c r="G99" s="18" t="str">
        <f t="shared" si="20"/>
        <v/>
      </c>
      <c r="H99" s="18" t="e">
        <f t="shared" si="21"/>
        <v>#VALUE!</v>
      </c>
      <c r="I99" s="18" t="e">
        <f t="shared" si="22"/>
        <v>#VALUE!</v>
      </c>
      <c r="J99" s="18" t="str">
        <f t="shared" si="23"/>
        <v/>
      </c>
      <c r="K99" s="18" t="e">
        <f t="shared" si="24"/>
        <v>#VALUE!</v>
      </c>
      <c r="L99" s="18" t="e">
        <f t="shared" si="25"/>
        <v>#VALUE!</v>
      </c>
      <c r="M99" s="18" t="e">
        <f>VLOOKUP(F99,D10数据库!C:K,2,0)</f>
        <v>#N/A</v>
      </c>
      <c r="N99" s="18" t="e">
        <f>VLOOKUP(F99,D10数据库!C:K,3,0)</f>
        <v>#N/A</v>
      </c>
      <c r="O99" s="19" t="e">
        <f t="shared" si="16"/>
        <v>#VALUE!</v>
      </c>
      <c r="P99" s="18" t="e">
        <f>VLOOKUP(F99,D10数据库!C:K,4,0)</f>
        <v>#N/A</v>
      </c>
      <c r="Q99" s="18" t="e">
        <f>VLOOKUP(F99,D10数据库!C:K,5,0)</f>
        <v>#N/A</v>
      </c>
      <c r="R99" s="18"/>
      <c r="S99" s="18" t="e">
        <f>VLOOKUP(F99,D10数据库!C:K,6,0)</f>
        <v>#N/A</v>
      </c>
      <c r="T99" s="18" t="e">
        <f>VLOOKUP(F99,D10数据库!C:K,7,0)</f>
        <v>#N/A</v>
      </c>
      <c r="U99" s="19">
        <f t="shared" si="17"/>
        <v>0</v>
      </c>
      <c r="V99" s="18" t="e">
        <f>VLOOKUP(F99,D10数据库!C:K,8,0)</f>
        <v>#N/A</v>
      </c>
      <c r="W99" s="18" t="e">
        <f>VLOOKUP(F99,D10数据库!C:K,9,0)</f>
        <v>#N/A</v>
      </c>
      <c r="X99" s="18"/>
    </row>
    <row r="100" spans="1:24" x14ac:dyDescent="0.25">
      <c r="A100" s="22"/>
      <c r="B100" s="3"/>
      <c r="C100" s="3"/>
      <c r="D100" s="3"/>
      <c r="E100" s="18" t="str">
        <f t="shared" si="18"/>
        <v/>
      </c>
      <c r="F100" s="18" t="str">
        <f t="shared" si="19"/>
        <v/>
      </c>
      <c r="G100" s="18" t="str">
        <f t="shared" si="20"/>
        <v/>
      </c>
      <c r="H100" s="18" t="e">
        <f t="shared" si="21"/>
        <v>#VALUE!</v>
      </c>
      <c r="I100" s="18" t="e">
        <f t="shared" si="22"/>
        <v>#VALUE!</v>
      </c>
      <c r="J100" s="18" t="str">
        <f t="shared" si="23"/>
        <v/>
      </c>
      <c r="K100" s="18" t="e">
        <f t="shared" si="24"/>
        <v>#VALUE!</v>
      </c>
      <c r="L100" s="18" t="e">
        <f t="shared" si="25"/>
        <v>#VALUE!</v>
      </c>
      <c r="M100" s="18" t="e">
        <f>VLOOKUP(F100,D10数据库!C:K,2,0)</f>
        <v>#N/A</v>
      </c>
      <c r="N100" s="18" t="e">
        <f>VLOOKUP(F100,D10数据库!C:K,3,0)</f>
        <v>#N/A</v>
      </c>
      <c r="O100" s="19" t="e">
        <f t="shared" si="16"/>
        <v>#VALUE!</v>
      </c>
      <c r="P100" s="18" t="e">
        <f>VLOOKUP(F100,D10数据库!C:K,4,0)</f>
        <v>#N/A</v>
      </c>
      <c r="Q100" s="18" t="e">
        <f>VLOOKUP(F100,D10数据库!C:K,5,0)</f>
        <v>#N/A</v>
      </c>
      <c r="R100" s="18"/>
      <c r="S100" s="18" t="e">
        <f>VLOOKUP(F100,D10数据库!C:K,6,0)</f>
        <v>#N/A</v>
      </c>
      <c r="T100" s="18" t="e">
        <f>VLOOKUP(F100,D10数据库!C:K,7,0)</f>
        <v>#N/A</v>
      </c>
      <c r="U100" s="19">
        <f t="shared" si="17"/>
        <v>0</v>
      </c>
      <c r="V100" s="18" t="e">
        <f>VLOOKUP(F100,D10数据库!C:K,8,0)</f>
        <v>#N/A</v>
      </c>
      <c r="W100" s="18" t="e">
        <f>VLOOKUP(F100,D10数据库!C:K,9,0)</f>
        <v>#N/A</v>
      </c>
      <c r="X100" s="18"/>
    </row>
  </sheetData>
  <sheetProtection algorithmName="SHA-512" hashValue="mET0EZr4SQjTNDfF7hYMa6sF6VZpWdWLRDE9kYowQyl4YhzXfr4+sUI39/TgGkni/XbL5fn+896q8wNMS2+Qaw==" saltValue="GnBVWAkFOxcHKlDpx/c43Q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5B55D-1667-4FF6-9B79-1D0F20AA0ED1}">
  <sheetPr codeName="Sheet45"/>
  <dimension ref="A1:K14"/>
  <sheetViews>
    <sheetView workbookViewId="0"/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5.26953125" bestFit="1" customWidth="1"/>
    <col min="4" max="4" width="6.26953125" bestFit="1" customWidth="1"/>
    <col min="5" max="5" width="14.6328125" bestFit="1" customWidth="1"/>
    <col min="6" max="6" width="5.26953125" bestFit="1" customWidth="1"/>
    <col min="7" max="7" width="6.26953125" bestFit="1" customWidth="1"/>
    <col min="8" max="8" width="5.26953125" bestFit="1" customWidth="1"/>
    <col min="9" max="9" width="5.7265625" bestFit="1" customWidth="1"/>
    <col min="10" max="10" width="5.26953125" bestFit="1" customWidth="1"/>
    <col min="11" max="11" width="6.26953125" bestFit="1" customWidth="1"/>
  </cols>
  <sheetData>
    <row r="1" spans="1:11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6" t="s">
        <v>134</v>
      </c>
      <c r="I1" s="86"/>
      <c r="J1" s="86"/>
      <c r="K1" s="86"/>
    </row>
    <row r="2" spans="1:11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13</v>
      </c>
      <c r="J2" s="1" t="s">
        <v>3</v>
      </c>
      <c r="K2" s="1" t="s">
        <v>4</v>
      </c>
    </row>
    <row r="3" spans="1:11" ht="15.5" x14ac:dyDescent="0.25">
      <c r="A3" s="3" t="s">
        <v>179</v>
      </c>
      <c r="B3" s="3" t="s">
        <v>180</v>
      </c>
      <c r="C3" s="3" t="s">
        <v>172</v>
      </c>
      <c r="D3" s="1" t="s">
        <v>93</v>
      </c>
      <c r="E3" s="1" t="s">
        <v>14</v>
      </c>
      <c r="F3" s="1" t="s">
        <v>15</v>
      </c>
      <c r="G3" s="1" t="s">
        <v>7</v>
      </c>
      <c r="H3" s="3" t="s">
        <v>116</v>
      </c>
      <c r="I3" s="7" t="s">
        <v>139</v>
      </c>
      <c r="J3" s="1" t="s">
        <v>16</v>
      </c>
      <c r="K3" s="1" t="s">
        <v>7</v>
      </c>
    </row>
    <row r="4" spans="1:11" ht="15.5" x14ac:dyDescent="0.25">
      <c r="A4" s="3"/>
      <c r="B4" s="1"/>
      <c r="C4" s="3" t="s">
        <v>28</v>
      </c>
      <c r="D4" s="1" t="s">
        <v>93</v>
      </c>
      <c r="E4" s="1" t="s">
        <v>18</v>
      </c>
      <c r="F4" s="1" t="s">
        <v>15</v>
      </c>
      <c r="G4" s="1" t="s">
        <v>7</v>
      </c>
      <c r="H4" s="3" t="s">
        <v>116</v>
      </c>
      <c r="I4" s="7" t="s">
        <v>139</v>
      </c>
      <c r="J4" s="1" t="s">
        <v>16</v>
      </c>
      <c r="K4" s="1" t="s">
        <v>7</v>
      </c>
    </row>
    <row r="5" spans="1:11" ht="15.5" x14ac:dyDescent="0.25">
      <c r="A5" s="3"/>
      <c r="B5" s="1"/>
      <c r="C5" s="3" t="s">
        <v>29</v>
      </c>
      <c r="D5" s="1" t="s">
        <v>93</v>
      </c>
      <c r="E5" s="1" t="s">
        <v>19</v>
      </c>
      <c r="F5" s="1" t="s">
        <v>15</v>
      </c>
      <c r="G5" s="1" t="s">
        <v>7</v>
      </c>
      <c r="H5" s="3" t="s">
        <v>116</v>
      </c>
      <c r="I5" s="7" t="s">
        <v>139</v>
      </c>
      <c r="J5" s="1" t="s">
        <v>16</v>
      </c>
      <c r="K5" s="1" t="s">
        <v>7</v>
      </c>
    </row>
    <row r="6" spans="1:11" ht="15.5" x14ac:dyDescent="0.25">
      <c r="A6" s="3"/>
      <c r="B6" s="1"/>
      <c r="C6" s="3" t="s">
        <v>173</v>
      </c>
      <c r="D6" s="1" t="s">
        <v>93</v>
      </c>
      <c r="E6" s="3" t="s">
        <v>146</v>
      </c>
      <c r="F6" s="1" t="s">
        <v>15</v>
      </c>
      <c r="G6" s="1" t="s">
        <v>7</v>
      </c>
      <c r="H6" s="3" t="s">
        <v>116</v>
      </c>
      <c r="I6" s="7" t="s">
        <v>139</v>
      </c>
      <c r="J6" s="1" t="s">
        <v>16</v>
      </c>
      <c r="K6" s="1" t="s">
        <v>7</v>
      </c>
    </row>
    <row r="7" spans="1:11" ht="15.5" x14ac:dyDescent="0.25">
      <c r="C7" s="3" t="s">
        <v>174</v>
      </c>
      <c r="D7" s="1" t="s">
        <v>23</v>
      </c>
      <c r="E7" s="3" t="s">
        <v>158</v>
      </c>
      <c r="F7" s="1" t="s">
        <v>15</v>
      </c>
      <c r="G7" s="1" t="s">
        <v>7</v>
      </c>
      <c r="H7" s="3" t="s">
        <v>116</v>
      </c>
      <c r="I7" s="7" t="s">
        <v>139</v>
      </c>
      <c r="J7" s="1" t="s">
        <v>16</v>
      </c>
      <c r="K7" s="1" t="s">
        <v>7</v>
      </c>
    </row>
    <row r="8" spans="1:11" ht="15.5" x14ac:dyDescent="0.25">
      <c r="C8" s="3" t="s">
        <v>25</v>
      </c>
      <c r="D8" s="3" t="s">
        <v>23</v>
      </c>
      <c r="E8" s="3" t="s">
        <v>118</v>
      </c>
      <c r="F8" s="3" t="s">
        <v>15</v>
      </c>
      <c r="G8" s="3" t="s">
        <v>7</v>
      </c>
      <c r="H8" s="3" t="s">
        <v>116</v>
      </c>
      <c r="I8" s="3" t="s">
        <v>139</v>
      </c>
      <c r="J8" s="3" t="s">
        <v>16</v>
      </c>
      <c r="K8" s="3" t="s">
        <v>7</v>
      </c>
    </row>
    <row r="9" spans="1:11" ht="15.5" x14ac:dyDescent="0.25">
      <c r="C9" s="3" t="s">
        <v>31</v>
      </c>
      <c r="D9" s="3" t="s">
        <v>23</v>
      </c>
      <c r="E9" s="3" t="s">
        <v>159</v>
      </c>
      <c r="F9" s="3" t="s">
        <v>15</v>
      </c>
      <c r="G9" s="3" t="s">
        <v>7</v>
      </c>
      <c r="H9" s="3" t="s">
        <v>116</v>
      </c>
      <c r="I9" s="3" t="s">
        <v>139</v>
      </c>
      <c r="J9" s="3" t="s">
        <v>16</v>
      </c>
      <c r="K9" s="3" t="s">
        <v>7</v>
      </c>
    </row>
    <row r="10" spans="1:11" ht="15.5" x14ac:dyDescent="0.25">
      <c r="C10" s="3" t="s">
        <v>26</v>
      </c>
      <c r="D10" s="3" t="s">
        <v>23</v>
      </c>
      <c r="E10" s="3" t="s">
        <v>130</v>
      </c>
      <c r="F10" s="3" t="s">
        <v>15</v>
      </c>
      <c r="G10" s="3" t="s">
        <v>7</v>
      </c>
      <c r="H10" s="3" t="s">
        <v>116</v>
      </c>
      <c r="I10" s="3" t="s">
        <v>139</v>
      </c>
      <c r="J10" s="3" t="s">
        <v>16</v>
      </c>
      <c r="K10" s="3" t="s">
        <v>7</v>
      </c>
    </row>
    <row r="11" spans="1:11" ht="15.5" x14ac:dyDescent="0.25">
      <c r="C11" s="3" t="s">
        <v>175</v>
      </c>
      <c r="D11" s="3" t="s">
        <v>181</v>
      </c>
      <c r="E11" s="3" t="s">
        <v>182</v>
      </c>
      <c r="F11" s="3" t="s">
        <v>15</v>
      </c>
      <c r="G11" s="3" t="s">
        <v>7</v>
      </c>
      <c r="H11" s="3" t="s">
        <v>116</v>
      </c>
      <c r="I11" s="3" t="s">
        <v>139</v>
      </c>
      <c r="J11" s="3" t="s">
        <v>16</v>
      </c>
      <c r="K11" s="3" t="s">
        <v>7</v>
      </c>
    </row>
    <row r="12" spans="1:11" ht="15.5" x14ac:dyDescent="0.25">
      <c r="C12" s="3" t="s">
        <v>176</v>
      </c>
      <c r="D12" s="3" t="s">
        <v>181</v>
      </c>
      <c r="E12" s="3" t="s">
        <v>183</v>
      </c>
      <c r="F12" s="3" t="s">
        <v>15</v>
      </c>
      <c r="G12" s="3" t="s">
        <v>7</v>
      </c>
      <c r="H12" s="3" t="s">
        <v>116</v>
      </c>
      <c r="I12" s="3" t="s">
        <v>139</v>
      </c>
      <c r="J12" s="3" t="s">
        <v>16</v>
      </c>
      <c r="K12" s="3" t="s">
        <v>7</v>
      </c>
    </row>
    <row r="13" spans="1:11" ht="15.5" x14ac:dyDescent="0.25">
      <c r="C13" s="3" t="s">
        <v>177</v>
      </c>
      <c r="D13" s="3" t="s">
        <v>181</v>
      </c>
      <c r="E13" s="3" t="s">
        <v>184</v>
      </c>
      <c r="F13" s="3" t="s">
        <v>15</v>
      </c>
      <c r="G13" s="3" t="s">
        <v>7</v>
      </c>
      <c r="H13" s="3" t="s">
        <v>116</v>
      </c>
      <c r="I13" s="3" t="s">
        <v>139</v>
      </c>
      <c r="J13" s="3" t="s">
        <v>16</v>
      </c>
      <c r="K13" s="3" t="s">
        <v>7</v>
      </c>
    </row>
    <row r="14" spans="1:11" ht="15.5" x14ac:dyDescent="0.25">
      <c r="C14" s="3" t="s">
        <v>178</v>
      </c>
      <c r="D14" s="3" t="s">
        <v>181</v>
      </c>
      <c r="E14" s="3" t="s">
        <v>185</v>
      </c>
      <c r="F14" s="3" t="s">
        <v>15</v>
      </c>
      <c r="G14" s="3" t="s">
        <v>7</v>
      </c>
      <c r="H14" s="3" t="s">
        <v>116</v>
      </c>
      <c r="I14" s="3" t="s">
        <v>139</v>
      </c>
      <c r="J14" s="3" t="s">
        <v>16</v>
      </c>
      <c r="K14" s="3" t="s">
        <v>7</v>
      </c>
    </row>
  </sheetData>
  <sheetProtection algorithmName="SHA-512" hashValue="4KO9Hb23F24gfvfSV4/vibUiCneeNuzs3nrYvTVc4xrK/v5OZ4xMcHUUkyXUI2fFfPwk4neWZbzlm3ByAy7NpA==" saltValue="XcXnOkj1EMCjW3QAc6OvpA==" spinCount="100000" sheet="1" objects="1" scenarios="1"/>
  <mergeCells count="2">
    <mergeCell ref="C1:G1"/>
    <mergeCell ref="H1:K1"/>
  </mergeCells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64A3F-FCD8-490F-9B71-919323FA6BD5}">
  <sheetPr codeName="Sheet46"/>
  <dimension ref="A1:O100"/>
  <sheetViews>
    <sheetView workbookViewId="0">
      <selection activeCell="G2" sqref="G2"/>
    </sheetView>
  </sheetViews>
  <sheetFormatPr defaultRowHeight="14" x14ac:dyDescent="0.25"/>
  <cols>
    <col min="1" max="1" width="16.90625" style="23" bestFit="1" customWidth="1"/>
    <col min="2" max="2" width="18.36328125" style="35" customWidth="1"/>
    <col min="9" max="9" width="11.36328125" bestFit="1" customWidth="1"/>
    <col min="10" max="10" width="14.6328125" bestFit="1" customWidth="1"/>
    <col min="11" max="11" width="14.6328125" customWidth="1"/>
    <col min="13" max="13" width="5.26953125" bestFit="1" customWidth="1"/>
    <col min="14" max="14" width="6.26953125" bestFit="1" customWidth="1"/>
    <col min="15" max="15" width="5.26953125" bestFit="1" customWidth="1"/>
  </cols>
  <sheetData>
    <row r="1" spans="1:15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136</v>
      </c>
      <c r="F1" s="18" t="s">
        <v>125</v>
      </c>
      <c r="G1" s="18" t="s">
        <v>166</v>
      </c>
      <c r="H1" s="18" t="s">
        <v>187</v>
      </c>
      <c r="I1" s="18" t="s">
        <v>48</v>
      </c>
      <c r="J1" s="18" t="s">
        <v>82</v>
      </c>
      <c r="K1" s="18" t="s">
        <v>217</v>
      </c>
      <c r="L1" s="19" t="s">
        <v>79</v>
      </c>
      <c r="M1" s="18" t="s">
        <v>3</v>
      </c>
      <c r="N1" s="18" t="s">
        <v>160</v>
      </c>
      <c r="O1" s="18" t="s">
        <v>5</v>
      </c>
    </row>
    <row r="2" spans="1:15" x14ac:dyDescent="0.25">
      <c r="A2" s="22">
        <v>11</v>
      </c>
      <c r="B2" s="22" t="s">
        <v>1046</v>
      </c>
      <c r="C2" s="22">
        <v>2</v>
      </c>
      <c r="D2" s="22" t="s">
        <v>513</v>
      </c>
      <c r="E2" s="18">
        <f>VALUE(TRIM(MID(SUBSTITUTE($B2,"-",REPT(" ",99)),COLUMN(B2)*99-98,99)))</f>
        <v>4</v>
      </c>
      <c r="F2" s="18" t="str">
        <f t="shared" ref="F2:F8" si="0">TRIM(MID(SUBSTITUTE($B2,"-",REPT(" ",99)),COLUMN(C2)*99-98,99))</f>
        <v>A</v>
      </c>
      <c r="G2" s="18">
        <f>VALUE(TRIM(MID(SUBSTITUTE($B2,"-",REPT(" ",99)),COLUMN(D2)*99-98,99)))</f>
        <v>600</v>
      </c>
      <c r="H2" s="18">
        <f>VALUE(TRIM(MID(SUBSTITUTE($B2,"-",REPT(" ",99)),COLUMN(E2)*99-98,99)))</f>
        <v>750</v>
      </c>
      <c r="I2" s="18" t="str">
        <f>VLOOKUP(F2,D11数据库!C:G,2,0)</f>
        <v>H型钢</v>
      </c>
      <c r="J2" s="18" t="str">
        <f>VLOOKUP(F2,D11数据库!C:G,3,0)</f>
        <v>H100x100x6x8</v>
      </c>
      <c r="K2" s="18">
        <f>VLOOKUP(E2,D11数据库!J:K,2,0)</f>
        <v>2</v>
      </c>
      <c r="L2" s="19">
        <f>((G2/1000)*K2)*C2</f>
        <v>2.4</v>
      </c>
      <c r="M2" s="18" t="str">
        <f>VLOOKUP(F2,D11数据库!C:G,4,0)</f>
        <v>m</v>
      </c>
      <c r="N2" s="18" t="str">
        <f>VLOOKUP(F2,D11数据库!C:G,5,0)</f>
        <v>Q235B</v>
      </c>
      <c r="O2" s="18"/>
    </row>
    <row r="3" spans="1:15" x14ac:dyDescent="0.25">
      <c r="A3" s="22"/>
      <c r="B3" s="22"/>
      <c r="C3" s="22"/>
      <c r="D3" s="22"/>
      <c r="E3" s="18" t="e">
        <f t="shared" ref="E3:E8" si="1">VALUE(TRIM(MID(SUBSTITUTE($B3,"-",REPT(" ",99)),COLUMN(B3)*99-98,99)))</f>
        <v>#VALUE!</v>
      </c>
      <c r="F3" s="18" t="str">
        <f t="shared" si="0"/>
        <v/>
      </c>
      <c r="G3" s="18" t="e">
        <f t="shared" ref="G3:H8" si="2">VALUE(TRIM(MID(SUBSTITUTE($B3,"-",REPT(" ",99)),COLUMN(D3)*99-98,99)))</f>
        <v>#VALUE!</v>
      </c>
      <c r="H3" s="18" t="e">
        <f t="shared" si="2"/>
        <v>#VALUE!</v>
      </c>
      <c r="I3" s="18" t="e">
        <f>VLOOKUP(F3,D11数据库!C:G,2,0)</f>
        <v>#N/A</v>
      </c>
      <c r="J3" s="18" t="e">
        <f>VLOOKUP(F3,D11数据库!C:G,3,0)</f>
        <v>#N/A</v>
      </c>
      <c r="K3" s="18" t="e">
        <f>VLOOKUP(E3,D11数据库!J:K,2,0)</f>
        <v>#VALUE!</v>
      </c>
      <c r="L3" s="19" t="e">
        <f t="shared" ref="L3:L66" si="3">((G3/1000)*K3)*C3</f>
        <v>#VALUE!</v>
      </c>
      <c r="M3" s="18" t="e">
        <f>VLOOKUP(F3,D11数据库!C:G,4,0)</f>
        <v>#N/A</v>
      </c>
      <c r="N3" s="18" t="e">
        <f>VLOOKUP(F3,D11数据库!C:G,5,0)</f>
        <v>#N/A</v>
      </c>
      <c r="O3" s="18"/>
    </row>
    <row r="4" spans="1:15" x14ac:dyDescent="0.25">
      <c r="A4" s="22"/>
      <c r="B4" s="22"/>
      <c r="C4" s="22"/>
      <c r="D4" s="22"/>
      <c r="E4" s="18" t="e">
        <f t="shared" si="1"/>
        <v>#VALUE!</v>
      </c>
      <c r="F4" s="18" t="str">
        <f t="shared" si="0"/>
        <v/>
      </c>
      <c r="G4" s="18" t="e">
        <f t="shared" si="2"/>
        <v>#VALUE!</v>
      </c>
      <c r="H4" s="18" t="e">
        <f t="shared" si="2"/>
        <v>#VALUE!</v>
      </c>
      <c r="I4" s="18" t="e">
        <f>VLOOKUP(F4,D11数据库!C:G,2,0)</f>
        <v>#N/A</v>
      </c>
      <c r="J4" s="18" t="e">
        <f>VLOOKUP(F4,D11数据库!C:G,3,0)</f>
        <v>#N/A</v>
      </c>
      <c r="K4" s="18" t="e">
        <f>VLOOKUP(E4,D11数据库!J:K,2,0)</f>
        <v>#VALUE!</v>
      </c>
      <c r="L4" s="19" t="e">
        <f t="shared" si="3"/>
        <v>#VALUE!</v>
      </c>
      <c r="M4" s="18" t="e">
        <f>VLOOKUP(F4,D11数据库!C:G,4,0)</f>
        <v>#N/A</v>
      </c>
      <c r="N4" s="18" t="e">
        <f>VLOOKUP(F4,D11数据库!C:G,5,0)</f>
        <v>#N/A</v>
      </c>
      <c r="O4" s="18"/>
    </row>
    <row r="5" spans="1:15" x14ac:dyDescent="0.25">
      <c r="A5" s="22"/>
      <c r="B5" s="22"/>
      <c r="C5" s="22"/>
      <c r="D5" s="22"/>
      <c r="E5" s="18" t="e">
        <f t="shared" si="1"/>
        <v>#VALUE!</v>
      </c>
      <c r="F5" s="18" t="str">
        <f t="shared" si="0"/>
        <v/>
      </c>
      <c r="G5" s="18" t="e">
        <f t="shared" si="2"/>
        <v>#VALUE!</v>
      </c>
      <c r="H5" s="18" t="e">
        <f t="shared" si="2"/>
        <v>#VALUE!</v>
      </c>
      <c r="I5" s="18" t="e">
        <f>VLOOKUP(F5,D11数据库!C:G,2,0)</f>
        <v>#N/A</v>
      </c>
      <c r="J5" s="18" t="e">
        <f>VLOOKUP(F5,D11数据库!C:G,3,0)</f>
        <v>#N/A</v>
      </c>
      <c r="K5" s="18" t="e">
        <f>VLOOKUP(E5,D11数据库!J:K,2,0)</f>
        <v>#VALUE!</v>
      </c>
      <c r="L5" s="19" t="e">
        <f t="shared" si="3"/>
        <v>#VALUE!</v>
      </c>
      <c r="M5" s="18" t="e">
        <f>VLOOKUP(F5,D11数据库!C:G,4,0)</f>
        <v>#N/A</v>
      </c>
      <c r="N5" s="18" t="e">
        <f>VLOOKUP(F5,D11数据库!C:G,5,0)</f>
        <v>#N/A</v>
      </c>
      <c r="O5" s="18"/>
    </row>
    <row r="6" spans="1:15" x14ac:dyDescent="0.25">
      <c r="A6" s="22"/>
      <c r="B6" s="22"/>
      <c r="C6" s="22"/>
      <c r="D6" s="22"/>
      <c r="E6" s="18" t="e">
        <f t="shared" si="1"/>
        <v>#VALUE!</v>
      </c>
      <c r="F6" s="18" t="str">
        <f t="shared" si="0"/>
        <v/>
      </c>
      <c r="G6" s="18" t="e">
        <f t="shared" si="2"/>
        <v>#VALUE!</v>
      </c>
      <c r="H6" s="18" t="e">
        <f t="shared" si="2"/>
        <v>#VALUE!</v>
      </c>
      <c r="I6" s="18" t="e">
        <f>VLOOKUP(F6,D11数据库!C:G,2,0)</f>
        <v>#N/A</v>
      </c>
      <c r="J6" s="18" t="e">
        <f>VLOOKUP(F6,D11数据库!C:G,3,0)</f>
        <v>#N/A</v>
      </c>
      <c r="K6" s="18" t="e">
        <f>VLOOKUP(E6,D11数据库!J:K,2,0)</f>
        <v>#VALUE!</v>
      </c>
      <c r="L6" s="19" t="e">
        <f t="shared" si="3"/>
        <v>#VALUE!</v>
      </c>
      <c r="M6" s="18" t="e">
        <f>VLOOKUP(F6,D11数据库!C:G,4,0)</f>
        <v>#N/A</v>
      </c>
      <c r="N6" s="18" t="e">
        <f>VLOOKUP(F6,D11数据库!C:G,5,0)</f>
        <v>#N/A</v>
      </c>
      <c r="O6" s="18"/>
    </row>
    <row r="7" spans="1:15" x14ac:dyDescent="0.25">
      <c r="A7" s="22"/>
      <c r="B7" s="22"/>
      <c r="C7" s="22"/>
      <c r="D7" s="22"/>
      <c r="E7" s="18" t="e">
        <f t="shared" si="1"/>
        <v>#VALUE!</v>
      </c>
      <c r="F7" s="18" t="str">
        <f t="shared" si="0"/>
        <v/>
      </c>
      <c r="G7" s="18" t="e">
        <f t="shared" si="2"/>
        <v>#VALUE!</v>
      </c>
      <c r="H7" s="18" t="e">
        <f t="shared" si="2"/>
        <v>#VALUE!</v>
      </c>
      <c r="I7" s="18" t="e">
        <f>VLOOKUP(F7,D11数据库!C:G,2,0)</f>
        <v>#N/A</v>
      </c>
      <c r="J7" s="18" t="e">
        <f>VLOOKUP(F7,D11数据库!C:G,3,0)</f>
        <v>#N/A</v>
      </c>
      <c r="K7" s="18" t="e">
        <f>VLOOKUP(E7,D11数据库!J:K,2,0)</f>
        <v>#VALUE!</v>
      </c>
      <c r="L7" s="19" t="e">
        <f t="shared" si="3"/>
        <v>#VALUE!</v>
      </c>
      <c r="M7" s="18" t="e">
        <f>VLOOKUP(F7,D11数据库!C:G,4,0)</f>
        <v>#N/A</v>
      </c>
      <c r="N7" s="18" t="e">
        <f>VLOOKUP(F7,D11数据库!C:G,5,0)</f>
        <v>#N/A</v>
      </c>
      <c r="O7" s="18"/>
    </row>
    <row r="8" spans="1:15" x14ac:dyDescent="0.25">
      <c r="A8" s="22"/>
      <c r="B8" s="22"/>
      <c r="C8" s="22"/>
      <c r="D8" s="22"/>
      <c r="E8" s="18" t="e">
        <f t="shared" si="1"/>
        <v>#VALUE!</v>
      </c>
      <c r="F8" s="18" t="str">
        <f t="shared" si="0"/>
        <v/>
      </c>
      <c r="G8" s="18" t="e">
        <f t="shared" si="2"/>
        <v>#VALUE!</v>
      </c>
      <c r="H8" s="18" t="e">
        <f t="shared" si="2"/>
        <v>#VALUE!</v>
      </c>
      <c r="I8" s="18" t="e">
        <f>VLOOKUP(F8,D11数据库!C:G,2,0)</f>
        <v>#N/A</v>
      </c>
      <c r="J8" s="18" t="e">
        <f>VLOOKUP(F8,D11数据库!C:G,3,0)</f>
        <v>#N/A</v>
      </c>
      <c r="K8" s="18" t="e">
        <f>VLOOKUP(E8,D11数据库!J:K,2,0)</f>
        <v>#VALUE!</v>
      </c>
      <c r="L8" s="19" t="e">
        <f t="shared" si="3"/>
        <v>#VALUE!</v>
      </c>
      <c r="M8" s="18" t="e">
        <f>VLOOKUP(F8,D11数据库!C:G,4,0)</f>
        <v>#N/A</v>
      </c>
      <c r="N8" s="18" t="e">
        <f>VLOOKUP(F8,D11数据库!C:G,5,0)</f>
        <v>#N/A</v>
      </c>
      <c r="O8" s="18"/>
    </row>
    <row r="9" spans="1:15" x14ac:dyDescent="0.25">
      <c r="A9" s="22"/>
      <c r="B9" s="22"/>
      <c r="C9" s="22"/>
      <c r="D9" s="22"/>
      <c r="E9" s="18" t="e">
        <f t="shared" ref="E9:E72" si="4">VALUE(TRIM(MID(SUBSTITUTE($B9,"-",REPT(" ",99)),COLUMN(B9)*99-98,99)))</f>
        <v>#VALUE!</v>
      </c>
      <c r="F9" s="18" t="str">
        <f t="shared" ref="F9:F72" si="5">TRIM(MID(SUBSTITUTE($B9,"-",REPT(" ",99)),COLUMN(C9)*99-98,99))</f>
        <v/>
      </c>
      <c r="G9" s="18" t="e">
        <f t="shared" ref="G9:G72" si="6">VALUE(TRIM(MID(SUBSTITUTE($B9,"-",REPT(" ",99)),COLUMN(D9)*99-98,99)))</f>
        <v>#VALUE!</v>
      </c>
      <c r="H9" s="18" t="e">
        <f t="shared" ref="H9:H72" si="7">VALUE(TRIM(MID(SUBSTITUTE($B9,"-",REPT(" ",99)),COLUMN(E9)*99-98,99)))</f>
        <v>#VALUE!</v>
      </c>
      <c r="I9" s="18" t="e">
        <f>VLOOKUP(F9,D11数据库!C:G,2,0)</f>
        <v>#N/A</v>
      </c>
      <c r="J9" s="18" t="e">
        <f>VLOOKUP(F9,D11数据库!C:G,3,0)</f>
        <v>#N/A</v>
      </c>
      <c r="K9" s="18" t="e">
        <f>VLOOKUP(E9,D11数据库!J:K,2,0)</f>
        <v>#VALUE!</v>
      </c>
      <c r="L9" s="19" t="e">
        <f t="shared" si="3"/>
        <v>#VALUE!</v>
      </c>
      <c r="M9" s="18" t="e">
        <f>VLOOKUP(F9,D11数据库!C:G,4,0)</f>
        <v>#N/A</v>
      </c>
      <c r="N9" s="18" t="e">
        <f>VLOOKUP(F9,D11数据库!C:G,5,0)</f>
        <v>#N/A</v>
      </c>
      <c r="O9" s="18"/>
    </row>
    <row r="10" spans="1:15" x14ac:dyDescent="0.25">
      <c r="A10" s="22"/>
      <c r="B10" s="22"/>
      <c r="C10" s="22"/>
      <c r="D10" s="22"/>
      <c r="E10" s="18" t="e">
        <f t="shared" si="4"/>
        <v>#VALUE!</v>
      </c>
      <c r="F10" s="18" t="str">
        <f t="shared" si="5"/>
        <v/>
      </c>
      <c r="G10" s="18" t="e">
        <f t="shared" si="6"/>
        <v>#VALUE!</v>
      </c>
      <c r="H10" s="18" t="e">
        <f t="shared" si="7"/>
        <v>#VALUE!</v>
      </c>
      <c r="I10" s="18" t="e">
        <f>VLOOKUP(F10,D11数据库!C:G,2,0)</f>
        <v>#N/A</v>
      </c>
      <c r="J10" s="18" t="e">
        <f>VLOOKUP(F10,D11数据库!C:G,3,0)</f>
        <v>#N/A</v>
      </c>
      <c r="K10" s="18" t="e">
        <f>VLOOKUP(E10,D11数据库!J:K,2,0)</f>
        <v>#VALUE!</v>
      </c>
      <c r="L10" s="19" t="e">
        <f t="shared" si="3"/>
        <v>#VALUE!</v>
      </c>
      <c r="M10" s="18" t="e">
        <f>VLOOKUP(F10,D11数据库!C:G,4,0)</f>
        <v>#N/A</v>
      </c>
      <c r="N10" s="18" t="e">
        <f>VLOOKUP(F10,D11数据库!C:G,5,0)</f>
        <v>#N/A</v>
      </c>
      <c r="O10" s="18"/>
    </row>
    <row r="11" spans="1:15" x14ac:dyDescent="0.25">
      <c r="A11" s="22"/>
      <c r="B11" s="22"/>
      <c r="C11" s="22"/>
      <c r="D11" s="22"/>
      <c r="E11" s="18" t="e">
        <f t="shared" si="4"/>
        <v>#VALUE!</v>
      </c>
      <c r="F11" s="18" t="str">
        <f t="shared" si="5"/>
        <v/>
      </c>
      <c r="G11" s="18" t="e">
        <f t="shared" si="6"/>
        <v>#VALUE!</v>
      </c>
      <c r="H11" s="18" t="e">
        <f t="shared" si="7"/>
        <v>#VALUE!</v>
      </c>
      <c r="I11" s="18" t="e">
        <f>VLOOKUP(F11,D11数据库!C:G,2,0)</f>
        <v>#N/A</v>
      </c>
      <c r="J11" s="18" t="e">
        <f>VLOOKUP(F11,D11数据库!C:G,3,0)</f>
        <v>#N/A</v>
      </c>
      <c r="K11" s="18" t="e">
        <f>VLOOKUP(E11,D11数据库!J:K,2,0)</f>
        <v>#VALUE!</v>
      </c>
      <c r="L11" s="19" t="e">
        <f t="shared" si="3"/>
        <v>#VALUE!</v>
      </c>
      <c r="M11" s="18" t="e">
        <f>VLOOKUP(F11,D11数据库!C:G,4,0)</f>
        <v>#N/A</v>
      </c>
      <c r="N11" s="18" t="e">
        <f>VLOOKUP(F11,D11数据库!C:G,5,0)</f>
        <v>#N/A</v>
      </c>
      <c r="O11" s="18"/>
    </row>
    <row r="12" spans="1:15" x14ac:dyDescent="0.25">
      <c r="A12" s="22"/>
      <c r="B12" s="22"/>
      <c r="C12" s="22"/>
      <c r="D12" s="22"/>
      <c r="E12" s="18" t="e">
        <f t="shared" si="4"/>
        <v>#VALUE!</v>
      </c>
      <c r="F12" s="18" t="str">
        <f t="shared" si="5"/>
        <v/>
      </c>
      <c r="G12" s="18" t="e">
        <f t="shared" si="6"/>
        <v>#VALUE!</v>
      </c>
      <c r="H12" s="18" t="e">
        <f t="shared" si="7"/>
        <v>#VALUE!</v>
      </c>
      <c r="I12" s="18" t="e">
        <f>VLOOKUP(F12,D11数据库!C:G,2,0)</f>
        <v>#N/A</v>
      </c>
      <c r="J12" s="18" t="e">
        <f>VLOOKUP(F12,D11数据库!C:G,3,0)</f>
        <v>#N/A</v>
      </c>
      <c r="K12" s="18" t="e">
        <f>VLOOKUP(E12,D11数据库!J:K,2,0)</f>
        <v>#VALUE!</v>
      </c>
      <c r="L12" s="19" t="e">
        <f t="shared" si="3"/>
        <v>#VALUE!</v>
      </c>
      <c r="M12" s="18" t="e">
        <f>VLOOKUP(F12,D11数据库!C:G,4,0)</f>
        <v>#N/A</v>
      </c>
      <c r="N12" s="18" t="e">
        <f>VLOOKUP(F12,D11数据库!C:G,5,0)</f>
        <v>#N/A</v>
      </c>
      <c r="O12" s="18"/>
    </row>
    <row r="13" spans="1:15" x14ac:dyDescent="0.25">
      <c r="A13" s="22"/>
      <c r="B13" s="22"/>
      <c r="C13" s="22"/>
      <c r="D13" s="22"/>
      <c r="E13" s="18" t="e">
        <f t="shared" si="4"/>
        <v>#VALUE!</v>
      </c>
      <c r="F13" s="18" t="str">
        <f t="shared" si="5"/>
        <v/>
      </c>
      <c r="G13" s="18" t="e">
        <f t="shared" si="6"/>
        <v>#VALUE!</v>
      </c>
      <c r="H13" s="18" t="e">
        <f t="shared" si="7"/>
        <v>#VALUE!</v>
      </c>
      <c r="I13" s="18" t="e">
        <f>VLOOKUP(F13,D11数据库!C:G,2,0)</f>
        <v>#N/A</v>
      </c>
      <c r="J13" s="18" t="e">
        <f>VLOOKUP(F13,D11数据库!C:G,3,0)</f>
        <v>#N/A</v>
      </c>
      <c r="K13" s="18" t="e">
        <f>VLOOKUP(E13,D11数据库!J:K,2,0)</f>
        <v>#VALUE!</v>
      </c>
      <c r="L13" s="19" t="e">
        <f t="shared" si="3"/>
        <v>#VALUE!</v>
      </c>
      <c r="M13" s="18" t="e">
        <f>VLOOKUP(F13,D11数据库!C:G,4,0)</f>
        <v>#N/A</v>
      </c>
      <c r="N13" s="18" t="e">
        <f>VLOOKUP(F13,D11数据库!C:G,5,0)</f>
        <v>#N/A</v>
      </c>
      <c r="O13" s="18"/>
    </row>
    <row r="14" spans="1:15" x14ac:dyDescent="0.25">
      <c r="A14" s="22"/>
      <c r="B14" s="22"/>
      <c r="C14" s="22"/>
      <c r="D14" s="22"/>
      <c r="E14" s="18" t="e">
        <f t="shared" si="4"/>
        <v>#VALUE!</v>
      </c>
      <c r="F14" s="18" t="str">
        <f t="shared" si="5"/>
        <v/>
      </c>
      <c r="G14" s="18" t="e">
        <f t="shared" si="6"/>
        <v>#VALUE!</v>
      </c>
      <c r="H14" s="18" t="e">
        <f t="shared" si="7"/>
        <v>#VALUE!</v>
      </c>
      <c r="I14" s="18" t="e">
        <f>VLOOKUP(F14,D11数据库!C:G,2,0)</f>
        <v>#N/A</v>
      </c>
      <c r="J14" s="18" t="e">
        <f>VLOOKUP(F14,D11数据库!C:G,3,0)</f>
        <v>#N/A</v>
      </c>
      <c r="K14" s="18" t="e">
        <f>VLOOKUP(E14,D11数据库!J:K,2,0)</f>
        <v>#VALUE!</v>
      </c>
      <c r="L14" s="19" t="e">
        <f t="shared" si="3"/>
        <v>#VALUE!</v>
      </c>
      <c r="M14" s="18" t="e">
        <f>VLOOKUP(F14,D11数据库!C:G,4,0)</f>
        <v>#N/A</v>
      </c>
      <c r="N14" s="18" t="e">
        <f>VLOOKUP(F14,D11数据库!C:G,5,0)</f>
        <v>#N/A</v>
      </c>
      <c r="O14" s="18"/>
    </row>
    <row r="15" spans="1:15" x14ac:dyDescent="0.25">
      <c r="A15" s="22"/>
      <c r="B15" s="22"/>
      <c r="C15" s="22"/>
      <c r="D15" s="22"/>
      <c r="E15" s="18" t="e">
        <f t="shared" si="4"/>
        <v>#VALUE!</v>
      </c>
      <c r="F15" s="18" t="str">
        <f t="shared" si="5"/>
        <v/>
      </c>
      <c r="G15" s="18" t="e">
        <f t="shared" si="6"/>
        <v>#VALUE!</v>
      </c>
      <c r="H15" s="18" t="e">
        <f t="shared" si="7"/>
        <v>#VALUE!</v>
      </c>
      <c r="I15" s="18" t="e">
        <f>VLOOKUP(F15,D11数据库!C:G,2,0)</f>
        <v>#N/A</v>
      </c>
      <c r="J15" s="18" t="e">
        <f>VLOOKUP(F15,D11数据库!C:G,3,0)</f>
        <v>#N/A</v>
      </c>
      <c r="K15" s="18" t="e">
        <f>VLOOKUP(E15,D11数据库!J:K,2,0)</f>
        <v>#VALUE!</v>
      </c>
      <c r="L15" s="19" t="e">
        <f t="shared" si="3"/>
        <v>#VALUE!</v>
      </c>
      <c r="M15" s="18" t="e">
        <f>VLOOKUP(F15,D11数据库!C:G,4,0)</f>
        <v>#N/A</v>
      </c>
      <c r="N15" s="18" t="e">
        <f>VLOOKUP(F15,D11数据库!C:G,5,0)</f>
        <v>#N/A</v>
      </c>
      <c r="O15" s="18"/>
    </row>
    <row r="16" spans="1:15" x14ac:dyDescent="0.25">
      <c r="A16" s="22"/>
      <c r="B16" s="22"/>
      <c r="C16" s="22"/>
      <c r="D16" s="22"/>
      <c r="E16" s="18" t="e">
        <f t="shared" si="4"/>
        <v>#VALUE!</v>
      </c>
      <c r="F16" s="18" t="str">
        <f t="shared" si="5"/>
        <v/>
      </c>
      <c r="G16" s="18" t="e">
        <f t="shared" si="6"/>
        <v>#VALUE!</v>
      </c>
      <c r="H16" s="18" t="e">
        <f t="shared" si="7"/>
        <v>#VALUE!</v>
      </c>
      <c r="I16" s="18" t="e">
        <f>VLOOKUP(F16,D11数据库!C:G,2,0)</f>
        <v>#N/A</v>
      </c>
      <c r="J16" s="18" t="e">
        <f>VLOOKUP(F16,D11数据库!C:G,3,0)</f>
        <v>#N/A</v>
      </c>
      <c r="K16" s="18" t="e">
        <f>VLOOKUP(E16,D11数据库!J:K,2,0)</f>
        <v>#VALUE!</v>
      </c>
      <c r="L16" s="19" t="e">
        <f t="shared" si="3"/>
        <v>#VALUE!</v>
      </c>
      <c r="M16" s="18" t="e">
        <f>VLOOKUP(F16,D11数据库!C:G,4,0)</f>
        <v>#N/A</v>
      </c>
      <c r="N16" s="18" t="e">
        <f>VLOOKUP(F16,D11数据库!C:G,5,0)</f>
        <v>#N/A</v>
      </c>
      <c r="O16" s="18"/>
    </row>
    <row r="17" spans="1:15" x14ac:dyDescent="0.25">
      <c r="A17" s="22"/>
      <c r="B17" s="22"/>
      <c r="C17" s="22"/>
      <c r="D17" s="22"/>
      <c r="E17" s="18" t="e">
        <f t="shared" si="4"/>
        <v>#VALUE!</v>
      </c>
      <c r="F17" s="18" t="str">
        <f t="shared" si="5"/>
        <v/>
      </c>
      <c r="G17" s="18" t="e">
        <f t="shared" si="6"/>
        <v>#VALUE!</v>
      </c>
      <c r="H17" s="18" t="e">
        <f t="shared" si="7"/>
        <v>#VALUE!</v>
      </c>
      <c r="I17" s="18" t="e">
        <f>VLOOKUP(F17,D11数据库!C:G,2,0)</f>
        <v>#N/A</v>
      </c>
      <c r="J17" s="18" t="e">
        <f>VLOOKUP(F17,D11数据库!C:G,3,0)</f>
        <v>#N/A</v>
      </c>
      <c r="K17" s="18" t="e">
        <f>VLOOKUP(E17,D11数据库!J:K,2,0)</f>
        <v>#VALUE!</v>
      </c>
      <c r="L17" s="19" t="e">
        <f t="shared" si="3"/>
        <v>#VALUE!</v>
      </c>
      <c r="M17" s="18" t="e">
        <f>VLOOKUP(F17,D11数据库!C:G,4,0)</f>
        <v>#N/A</v>
      </c>
      <c r="N17" s="18" t="e">
        <f>VLOOKUP(F17,D11数据库!C:G,5,0)</f>
        <v>#N/A</v>
      </c>
      <c r="O17" s="18"/>
    </row>
    <row r="18" spans="1:15" x14ac:dyDescent="0.25">
      <c r="A18" s="22"/>
      <c r="B18" s="22"/>
      <c r="C18" s="22"/>
      <c r="D18" s="22"/>
      <c r="E18" s="18" t="e">
        <f t="shared" si="4"/>
        <v>#VALUE!</v>
      </c>
      <c r="F18" s="18" t="str">
        <f t="shared" si="5"/>
        <v/>
      </c>
      <c r="G18" s="18" t="e">
        <f t="shared" si="6"/>
        <v>#VALUE!</v>
      </c>
      <c r="H18" s="18" t="e">
        <f t="shared" si="7"/>
        <v>#VALUE!</v>
      </c>
      <c r="I18" s="18" t="e">
        <f>VLOOKUP(F18,D11数据库!C:G,2,0)</f>
        <v>#N/A</v>
      </c>
      <c r="J18" s="18" t="e">
        <f>VLOOKUP(F18,D11数据库!C:G,3,0)</f>
        <v>#N/A</v>
      </c>
      <c r="K18" s="18" t="e">
        <f>VLOOKUP(E18,D11数据库!J:K,2,0)</f>
        <v>#VALUE!</v>
      </c>
      <c r="L18" s="19" t="e">
        <f t="shared" si="3"/>
        <v>#VALUE!</v>
      </c>
      <c r="M18" s="18" t="e">
        <f>VLOOKUP(F18,D11数据库!C:G,4,0)</f>
        <v>#N/A</v>
      </c>
      <c r="N18" s="18" t="e">
        <f>VLOOKUP(F18,D11数据库!C:G,5,0)</f>
        <v>#N/A</v>
      </c>
      <c r="O18" s="18"/>
    </row>
    <row r="19" spans="1:15" x14ac:dyDescent="0.25">
      <c r="A19" s="22"/>
      <c r="B19" s="22"/>
      <c r="C19" s="22"/>
      <c r="D19" s="22"/>
      <c r="E19" s="18" t="e">
        <f t="shared" si="4"/>
        <v>#VALUE!</v>
      </c>
      <c r="F19" s="18" t="str">
        <f t="shared" si="5"/>
        <v/>
      </c>
      <c r="G19" s="18" t="e">
        <f t="shared" si="6"/>
        <v>#VALUE!</v>
      </c>
      <c r="H19" s="18" t="e">
        <f t="shared" si="7"/>
        <v>#VALUE!</v>
      </c>
      <c r="I19" s="18" t="e">
        <f>VLOOKUP(F19,D11数据库!C:G,2,0)</f>
        <v>#N/A</v>
      </c>
      <c r="J19" s="18" t="e">
        <f>VLOOKUP(F19,D11数据库!C:G,3,0)</f>
        <v>#N/A</v>
      </c>
      <c r="K19" s="18" t="e">
        <f>VLOOKUP(E19,D11数据库!J:K,2,0)</f>
        <v>#VALUE!</v>
      </c>
      <c r="L19" s="19" t="e">
        <f t="shared" si="3"/>
        <v>#VALUE!</v>
      </c>
      <c r="M19" s="18" t="e">
        <f>VLOOKUP(F19,D11数据库!C:G,4,0)</f>
        <v>#N/A</v>
      </c>
      <c r="N19" s="18" t="e">
        <f>VLOOKUP(F19,D11数据库!C:G,5,0)</f>
        <v>#N/A</v>
      </c>
      <c r="O19" s="18"/>
    </row>
    <row r="20" spans="1:15" x14ac:dyDescent="0.25">
      <c r="A20" s="22"/>
      <c r="B20" s="22"/>
      <c r="C20" s="22"/>
      <c r="D20" s="22"/>
      <c r="E20" s="18" t="e">
        <f t="shared" si="4"/>
        <v>#VALUE!</v>
      </c>
      <c r="F20" s="18" t="str">
        <f t="shared" si="5"/>
        <v/>
      </c>
      <c r="G20" s="18" t="e">
        <f t="shared" si="6"/>
        <v>#VALUE!</v>
      </c>
      <c r="H20" s="18" t="e">
        <f t="shared" si="7"/>
        <v>#VALUE!</v>
      </c>
      <c r="I20" s="18" t="e">
        <f>VLOOKUP(F20,D11数据库!C:G,2,0)</f>
        <v>#N/A</v>
      </c>
      <c r="J20" s="18" t="e">
        <f>VLOOKUP(F20,D11数据库!C:G,3,0)</f>
        <v>#N/A</v>
      </c>
      <c r="K20" s="18" t="e">
        <f>VLOOKUP(E20,D11数据库!J:K,2,0)</f>
        <v>#VALUE!</v>
      </c>
      <c r="L20" s="19" t="e">
        <f t="shared" si="3"/>
        <v>#VALUE!</v>
      </c>
      <c r="M20" s="18" t="e">
        <f>VLOOKUP(F20,D11数据库!C:G,4,0)</f>
        <v>#N/A</v>
      </c>
      <c r="N20" s="18" t="e">
        <f>VLOOKUP(F20,D11数据库!C:G,5,0)</f>
        <v>#N/A</v>
      </c>
      <c r="O20" s="18"/>
    </row>
    <row r="21" spans="1:15" x14ac:dyDescent="0.25">
      <c r="A21" s="22"/>
      <c r="B21" s="22"/>
      <c r="C21" s="22"/>
      <c r="D21" s="22"/>
      <c r="E21" s="18" t="e">
        <f t="shared" si="4"/>
        <v>#VALUE!</v>
      </c>
      <c r="F21" s="18" t="str">
        <f t="shared" si="5"/>
        <v/>
      </c>
      <c r="G21" s="18" t="e">
        <f t="shared" si="6"/>
        <v>#VALUE!</v>
      </c>
      <c r="H21" s="18" t="e">
        <f t="shared" si="7"/>
        <v>#VALUE!</v>
      </c>
      <c r="I21" s="18" t="e">
        <f>VLOOKUP(F21,D11数据库!C:G,2,0)</f>
        <v>#N/A</v>
      </c>
      <c r="J21" s="18" t="e">
        <f>VLOOKUP(F21,D11数据库!C:G,3,0)</f>
        <v>#N/A</v>
      </c>
      <c r="K21" s="18" t="e">
        <f>VLOOKUP(E21,D11数据库!J:K,2,0)</f>
        <v>#VALUE!</v>
      </c>
      <c r="L21" s="19" t="e">
        <f t="shared" si="3"/>
        <v>#VALUE!</v>
      </c>
      <c r="M21" s="18" t="e">
        <f>VLOOKUP(F21,D11数据库!C:G,4,0)</f>
        <v>#N/A</v>
      </c>
      <c r="N21" s="18" t="e">
        <f>VLOOKUP(F21,D11数据库!C:G,5,0)</f>
        <v>#N/A</v>
      </c>
      <c r="O21" s="18"/>
    </row>
    <row r="22" spans="1:15" x14ac:dyDescent="0.25">
      <c r="A22" s="22"/>
      <c r="B22" s="22"/>
      <c r="C22" s="22"/>
      <c r="D22" s="22"/>
      <c r="E22" s="18" t="e">
        <f t="shared" si="4"/>
        <v>#VALUE!</v>
      </c>
      <c r="F22" s="18" t="str">
        <f t="shared" si="5"/>
        <v/>
      </c>
      <c r="G22" s="18" t="e">
        <f t="shared" si="6"/>
        <v>#VALUE!</v>
      </c>
      <c r="H22" s="18" t="e">
        <f t="shared" si="7"/>
        <v>#VALUE!</v>
      </c>
      <c r="I22" s="18" t="e">
        <f>VLOOKUP(F22,D11数据库!C:G,2,0)</f>
        <v>#N/A</v>
      </c>
      <c r="J22" s="18" t="e">
        <f>VLOOKUP(F22,D11数据库!C:G,3,0)</f>
        <v>#N/A</v>
      </c>
      <c r="K22" s="18" t="e">
        <f>VLOOKUP(E22,D11数据库!J:K,2,0)</f>
        <v>#VALUE!</v>
      </c>
      <c r="L22" s="19" t="e">
        <f t="shared" si="3"/>
        <v>#VALUE!</v>
      </c>
      <c r="M22" s="18" t="e">
        <f>VLOOKUP(F22,D11数据库!C:G,4,0)</f>
        <v>#N/A</v>
      </c>
      <c r="N22" s="18" t="e">
        <f>VLOOKUP(F22,D11数据库!C:G,5,0)</f>
        <v>#N/A</v>
      </c>
      <c r="O22" s="18"/>
    </row>
    <row r="23" spans="1:15" x14ac:dyDescent="0.25">
      <c r="A23" s="22"/>
      <c r="B23" s="22"/>
      <c r="C23" s="22"/>
      <c r="D23" s="22"/>
      <c r="E23" s="18" t="e">
        <f t="shared" si="4"/>
        <v>#VALUE!</v>
      </c>
      <c r="F23" s="18" t="str">
        <f t="shared" si="5"/>
        <v/>
      </c>
      <c r="G23" s="18" t="e">
        <f t="shared" si="6"/>
        <v>#VALUE!</v>
      </c>
      <c r="H23" s="18" t="e">
        <f t="shared" si="7"/>
        <v>#VALUE!</v>
      </c>
      <c r="I23" s="18" t="e">
        <f>VLOOKUP(F23,D11数据库!C:G,2,0)</f>
        <v>#N/A</v>
      </c>
      <c r="J23" s="18" t="e">
        <f>VLOOKUP(F23,D11数据库!C:G,3,0)</f>
        <v>#N/A</v>
      </c>
      <c r="K23" s="18" t="e">
        <f>VLOOKUP(E23,D11数据库!J:K,2,0)</f>
        <v>#VALUE!</v>
      </c>
      <c r="L23" s="19" t="e">
        <f t="shared" si="3"/>
        <v>#VALUE!</v>
      </c>
      <c r="M23" s="18" t="e">
        <f>VLOOKUP(F23,D11数据库!C:G,4,0)</f>
        <v>#N/A</v>
      </c>
      <c r="N23" s="18" t="e">
        <f>VLOOKUP(F23,D11数据库!C:G,5,0)</f>
        <v>#N/A</v>
      </c>
      <c r="O23" s="18"/>
    </row>
    <row r="24" spans="1:15" x14ac:dyDescent="0.25">
      <c r="A24" s="22"/>
      <c r="B24" s="22"/>
      <c r="C24" s="22"/>
      <c r="D24" s="22"/>
      <c r="E24" s="18" t="e">
        <f t="shared" si="4"/>
        <v>#VALUE!</v>
      </c>
      <c r="F24" s="18" t="str">
        <f t="shared" si="5"/>
        <v/>
      </c>
      <c r="G24" s="18" t="e">
        <f t="shared" si="6"/>
        <v>#VALUE!</v>
      </c>
      <c r="H24" s="18" t="e">
        <f t="shared" si="7"/>
        <v>#VALUE!</v>
      </c>
      <c r="I24" s="18" t="e">
        <f>VLOOKUP(F24,D11数据库!C:G,2,0)</f>
        <v>#N/A</v>
      </c>
      <c r="J24" s="18" t="e">
        <f>VLOOKUP(F24,D11数据库!C:G,3,0)</f>
        <v>#N/A</v>
      </c>
      <c r="K24" s="18" t="e">
        <f>VLOOKUP(E24,D11数据库!J:K,2,0)</f>
        <v>#VALUE!</v>
      </c>
      <c r="L24" s="19" t="e">
        <f t="shared" si="3"/>
        <v>#VALUE!</v>
      </c>
      <c r="M24" s="18" t="e">
        <f>VLOOKUP(F24,D11数据库!C:G,4,0)</f>
        <v>#N/A</v>
      </c>
      <c r="N24" s="18" t="e">
        <f>VLOOKUP(F24,D11数据库!C:G,5,0)</f>
        <v>#N/A</v>
      </c>
      <c r="O24" s="18"/>
    </row>
    <row r="25" spans="1:15" x14ac:dyDescent="0.25">
      <c r="A25" s="22"/>
      <c r="B25" s="22"/>
      <c r="C25" s="22"/>
      <c r="D25" s="22"/>
      <c r="E25" s="18" t="e">
        <f t="shared" si="4"/>
        <v>#VALUE!</v>
      </c>
      <c r="F25" s="18" t="str">
        <f t="shared" si="5"/>
        <v/>
      </c>
      <c r="G25" s="18" t="e">
        <f t="shared" si="6"/>
        <v>#VALUE!</v>
      </c>
      <c r="H25" s="18" t="e">
        <f t="shared" si="7"/>
        <v>#VALUE!</v>
      </c>
      <c r="I25" s="18" t="e">
        <f>VLOOKUP(F25,D11数据库!C:G,2,0)</f>
        <v>#N/A</v>
      </c>
      <c r="J25" s="18" t="e">
        <f>VLOOKUP(F25,D11数据库!C:G,3,0)</f>
        <v>#N/A</v>
      </c>
      <c r="K25" s="18" t="e">
        <f>VLOOKUP(E25,D11数据库!J:K,2,0)</f>
        <v>#VALUE!</v>
      </c>
      <c r="L25" s="19" t="e">
        <f t="shared" si="3"/>
        <v>#VALUE!</v>
      </c>
      <c r="M25" s="18" t="e">
        <f>VLOOKUP(F25,D11数据库!C:G,4,0)</f>
        <v>#N/A</v>
      </c>
      <c r="N25" s="18" t="e">
        <f>VLOOKUP(F25,D11数据库!C:G,5,0)</f>
        <v>#N/A</v>
      </c>
      <c r="O25" s="18"/>
    </row>
    <row r="26" spans="1:15" x14ac:dyDescent="0.25">
      <c r="A26" s="22"/>
      <c r="B26" s="22"/>
      <c r="C26" s="22"/>
      <c r="D26" s="22"/>
      <c r="E26" s="18" t="e">
        <f t="shared" si="4"/>
        <v>#VALUE!</v>
      </c>
      <c r="F26" s="18" t="str">
        <f t="shared" si="5"/>
        <v/>
      </c>
      <c r="G26" s="18" t="e">
        <f t="shared" si="6"/>
        <v>#VALUE!</v>
      </c>
      <c r="H26" s="18" t="e">
        <f t="shared" si="7"/>
        <v>#VALUE!</v>
      </c>
      <c r="I26" s="18" t="e">
        <f>VLOOKUP(F26,D11数据库!C:G,2,0)</f>
        <v>#N/A</v>
      </c>
      <c r="J26" s="18" t="e">
        <f>VLOOKUP(F26,D11数据库!C:G,3,0)</f>
        <v>#N/A</v>
      </c>
      <c r="K26" s="18" t="e">
        <f>VLOOKUP(E26,D11数据库!J:K,2,0)</f>
        <v>#VALUE!</v>
      </c>
      <c r="L26" s="19" t="e">
        <f t="shared" si="3"/>
        <v>#VALUE!</v>
      </c>
      <c r="M26" s="18" t="e">
        <f>VLOOKUP(F26,D11数据库!C:G,4,0)</f>
        <v>#N/A</v>
      </c>
      <c r="N26" s="18" t="e">
        <f>VLOOKUP(F26,D11数据库!C:G,5,0)</f>
        <v>#N/A</v>
      </c>
      <c r="O26" s="18"/>
    </row>
    <row r="27" spans="1:15" x14ac:dyDescent="0.25">
      <c r="A27" s="22"/>
      <c r="B27" s="22"/>
      <c r="C27" s="22"/>
      <c r="D27" s="22"/>
      <c r="E27" s="18" t="e">
        <f t="shared" si="4"/>
        <v>#VALUE!</v>
      </c>
      <c r="F27" s="18" t="str">
        <f t="shared" si="5"/>
        <v/>
      </c>
      <c r="G27" s="18" t="e">
        <f t="shared" si="6"/>
        <v>#VALUE!</v>
      </c>
      <c r="H27" s="18" t="e">
        <f t="shared" si="7"/>
        <v>#VALUE!</v>
      </c>
      <c r="I27" s="18" t="e">
        <f>VLOOKUP(F27,D11数据库!C:G,2,0)</f>
        <v>#N/A</v>
      </c>
      <c r="J27" s="18" t="e">
        <f>VLOOKUP(F27,D11数据库!C:G,3,0)</f>
        <v>#N/A</v>
      </c>
      <c r="K27" s="18" t="e">
        <f>VLOOKUP(E27,D11数据库!J:K,2,0)</f>
        <v>#VALUE!</v>
      </c>
      <c r="L27" s="19" t="e">
        <f t="shared" si="3"/>
        <v>#VALUE!</v>
      </c>
      <c r="M27" s="18" t="e">
        <f>VLOOKUP(F27,D11数据库!C:G,4,0)</f>
        <v>#N/A</v>
      </c>
      <c r="N27" s="18" t="e">
        <f>VLOOKUP(F27,D11数据库!C:G,5,0)</f>
        <v>#N/A</v>
      </c>
      <c r="O27" s="18"/>
    </row>
    <row r="28" spans="1:15" x14ac:dyDescent="0.25">
      <c r="A28" s="22"/>
      <c r="B28" s="22"/>
      <c r="C28" s="22"/>
      <c r="D28" s="22"/>
      <c r="E28" s="18" t="e">
        <f t="shared" si="4"/>
        <v>#VALUE!</v>
      </c>
      <c r="F28" s="18" t="str">
        <f t="shared" si="5"/>
        <v/>
      </c>
      <c r="G28" s="18" t="e">
        <f t="shared" si="6"/>
        <v>#VALUE!</v>
      </c>
      <c r="H28" s="18" t="e">
        <f t="shared" si="7"/>
        <v>#VALUE!</v>
      </c>
      <c r="I28" s="18" t="e">
        <f>VLOOKUP(F28,D11数据库!C:G,2,0)</f>
        <v>#N/A</v>
      </c>
      <c r="J28" s="18" t="e">
        <f>VLOOKUP(F28,D11数据库!C:G,3,0)</f>
        <v>#N/A</v>
      </c>
      <c r="K28" s="18" t="e">
        <f>VLOOKUP(E28,D11数据库!J:K,2,0)</f>
        <v>#VALUE!</v>
      </c>
      <c r="L28" s="19" t="e">
        <f t="shared" si="3"/>
        <v>#VALUE!</v>
      </c>
      <c r="M28" s="18" t="e">
        <f>VLOOKUP(F28,D11数据库!C:G,4,0)</f>
        <v>#N/A</v>
      </c>
      <c r="N28" s="18" t="e">
        <f>VLOOKUP(F28,D11数据库!C:G,5,0)</f>
        <v>#N/A</v>
      </c>
      <c r="O28" s="18"/>
    </row>
    <row r="29" spans="1:15" x14ac:dyDescent="0.25">
      <c r="A29" s="22"/>
      <c r="B29" s="22"/>
      <c r="C29" s="22"/>
      <c r="D29" s="22"/>
      <c r="E29" s="18" t="e">
        <f t="shared" si="4"/>
        <v>#VALUE!</v>
      </c>
      <c r="F29" s="18" t="str">
        <f t="shared" si="5"/>
        <v/>
      </c>
      <c r="G29" s="18" t="e">
        <f t="shared" si="6"/>
        <v>#VALUE!</v>
      </c>
      <c r="H29" s="18" t="e">
        <f t="shared" si="7"/>
        <v>#VALUE!</v>
      </c>
      <c r="I29" s="18" t="e">
        <f>VLOOKUP(F29,D11数据库!C:G,2,0)</f>
        <v>#N/A</v>
      </c>
      <c r="J29" s="18" t="e">
        <f>VLOOKUP(F29,D11数据库!C:G,3,0)</f>
        <v>#N/A</v>
      </c>
      <c r="K29" s="18" t="e">
        <f>VLOOKUP(E29,D11数据库!J:K,2,0)</f>
        <v>#VALUE!</v>
      </c>
      <c r="L29" s="19" t="e">
        <f t="shared" si="3"/>
        <v>#VALUE!</v>
      </c>
      <c r="M29" s="18" t="e">
        <f>VLOOKUP(F29,D11数据库!C:G,4,0)</f>
        <v>#N/A</v>
      </c>
      <c r="N29" s="18" t="e">
        <f>VLOOKUP(F29,D11数据库!C:G,5,0)</f>
        <v>#N/A</v>
      </c>
      <c r="O29" s="18"/>
    </row>
    <row r="30" spans="1:15" x14ac:dyDescent="0.25">
      <c r="A30" s="22"/>
      <c r="B30" s="22"/>
      <c r="C30" s="22"/>
      <c r="D30" s="22"/>
      <c r="E30" s="18" t="e">
        <f t="shared" si="4"/>
        <v>#VALUE!</v>
      </c>
      <c r="F30" s="18" t="str">
        <f t="shared" si="5"/>
        <v/>
      </c>
      <c r="G30" s="18" t="e">
        <f t="shared" si="6"/>
        <v>#VALUE!</v>
      </c>
      <c r="H30" s="18" t="e">
        <f t="shared" si="7"/>
        <v>#VALUE!</v>
      </c>
      <c r="I30" s="18" t="e">
        <f>VLOOKUP(F30,D11数据库!C:G,2,0)</f>
        <v>#N/A</v>
      </c>
      <c r="J30" s="18" t="e">
        <f>VLOOKUP(F30,D11数据库!C:G,3,0)</f>
        <v>#N/A</v>
      </c>
      <c r="K30" s="18" t="e">
        <f>VLOOKUP(E30,D11数据库!J:K,2,0)</f>
        <v>#VALUE!</v>
      </c>
      <c r="L30" s="19" t="e">
        <f t="shared" si="3"/>
        <v>#VALUE!</v>
      </c>
      <c r="M30" s="18" t="e">
        <f>VLOOKUP(F30,D11数据库!C:G,4,0)</f>
        <v>#N/A</v>
      </c>
      <c r="N30" s="18" t="e">
        <f>VLOOKUP(F30,D11数据库!C:G,5,0)</f>
        <v>#N/A</v>
      </c>
      <c r="O30" s="18"/>
    </row>
    <row r="31" spans="1:15" x14ac:dyDescent="0.25">
      <c r="A31" s="22"/>
      <c r="B31" s="22"/>
      <c r="C31" s="22"/>
      <c r="D31" s="22"/>
      <c r="E31" s="18" t="e">
        <f t="shared" si="4"/>
        <v>#VALUE!</v>
      </c>
      <c r="F31" s="18" t="str">
        <f t="shared" si="5"/>
        <v/>
      </c>
      <c r="G31" s="18" t="e">
        <f t="shared" si="6"/>
        <v>#VALUE!</v>
      </c>
      <c r="H31" s="18" t="e">
        <f t="shared" si="7"/>
        <v>#VALUE!</v>
      </c>
      <c r="I31" s="18" t="e">
        <f>VLOOKUP(F31,D11数据库!C:G,2,0)</f>
        <v>#N/A</v>
      </c>
      <c r="J31" s="18" t="e">
        <f>VLOOKUP(F31,D11数据库!C:G,3,0)</f>
        <v>#N/A</v>
      </c>
      <c r="K31" s="18" t="e">
        <f>VLOOKUP(E31,D11数据库!J:K,2,0)</f>
        <v>#VALUE!</v>
      </c>
      <c r="L31" s="19" t="e">
        <f t="shared" si="3"/>
        <v>#VALUE!</v>
      </c>
      <c r="M31" s="18" t="e">
        <f>VLOOKUP(F31,D11数据库!C:G,4,0)</f>
        <v>#N/A</v>
      </c>
      <c r="N31" s="18" t="e">
        <f>VLOOKUP(F31,D11数据库!C:G,5,0)</f>
        <v>#N/A</v>
      </c>
      <c r="O31" s="18"/>
    </row>
    <row r="32" spans="1:15" x14ac:dyDescent="0.25">
      <c r="A32" s="22"/>
      <c r="B32" s="22"/>
      <c r="C32" s="22"/>
      <c r="D32" s="22"/>
      <c r="E32" s="18" t="e">
        <f t="shared" si="4"/>
        <v>#VALUE!</v>
      </c>
      <c r="F32" s="18" t="str">
        <f t="shared" si="5"/>
        <v/>
      </c>
      <c r="G32" s="18" t="e">
        <f t="shared" si="6"/>
        <v>#VALUE!</v>
      </c>
      <c r="H32" s="18" t="e">
        <f t="shared" si="7"/>
        <v>#VALUE!</v>
      </c>
      <c r="I32" s="18" t="e">
        <f>VLOOKUP(F32,D11数据库!C:G,2,0)</f>
        <v>#N/A</v>
      </c>
      <c r="J32" s="18" t="e">
        <f>VLOOKUP(F32,D11数据库!C:G,3,0)</f>
        <v>#N/A</v>
      </c>
      <c r="K32" s="18" t="e">
        <f>VLOOKUP(E32,D11数据库!J:K,2,0)</f>
        <v>#VALUE!</v>
      </c>
      <c r="L32" s="19" t="e">
        <f t="shared" si="3"/>
        <v>#VALUE!</v>
      </c>
      <c r="M32" s="18" t="e">
        <f>VLOOKUP(F32,D11数据库!C:G,4,0)</f>
        <v>#N/A</v>
      </c>
      <c r="N32" s="18" t="e">
        <f>VLOOKUP(F32,D11数据库!C:G,5,0)</f>
        <v>#N/A</v>
      </c>
      <c r="O32" s="18"/>
    </row>
    <row r="33" spans="1:15" x14ac:dyDescent="0.25">
      <c r="A33" s="22"/>
      <c r="B33" s="22"/>
      <c r="C33" s="22"/>
      <c r="D33" s="22"/>
      <c r="E33" s="18" t="e">
        <f t="shared" si="4"/>
        <v>#VALUE!</v>
      </c>
      <c r="F33" s="18" t="str">
        <f t="shared" si="5"/>
        <v/>
      </c>
      <c r="G33" s="18" t="e">
        <f t="shared" si="6"/>
        <v>#VALUE!</v>
      </c>
      <c r="H33" s="18" t="e">
        <f t="shared" si="7"/>
        <v>#VALUE!</v>
      </c>
      <c r="I33" s="18" t="e">
        <f>VLOOKUP(F33,D11数据库!C:G,2,0)</f>
        <v>#N/A</v>
      </c>
      <c r="J33" s="18" t="e">
        <f>VLOOKUP(F33,D11数据库!C:G,3,0)</f>
        <v>#N/A</v>
      </c>
      <c r="K33" s="18" t="e">
        <f>VLOOKUP(E33,D11数据库!J:K,2,0)</f>
        <v>#VALUE!</v>
      </c>
      <c r="L33" s="19" t="e">
        <f t="shared" si="3"/>
        <v>#VALUE!</v>
      </c>
      <c r="M33" s="18" t="e">
        <f>VLOOKUP(F33,D11数据库!C:G,4,0)</f>
        <v>#N/A</v>
      </c>
      <c r="N33" s="18" t="e">
        <f>VLOOKUP(F33,D11数据库!C:G,5,0)</f>
        <v>#N/A</v>
      </c>
      <c r="O33" s="18"/>
    </row>
    <row r="34" spans="1:15" x14ac:dyDescent="0.25">
      <c r="A34" s="22"/>
      <c r="B34" s="22"/>
      <c r="C34" s="22"/>
      <c r="D34" s="22"/>
      <c r="E34" s="18" t="e">
        <f t="shared" si="4"/>
        <v>#VALUE!</v>
      </c>
      <c r="F34" s="18" t="str">
        <f t="shared" si="5"/>
        <v/>
      </c>
      <c r="G34" s="18" t="e">
        <f t="shared" si="6"/>
        <v>#VALUE!</v>
      </c>
      <c r="H34" s="18" t="e">
        <f t="shared" si="7"/>
        <v>#VALUE!</v>
      </c>
      <c r="I34" s="18" t="e">
        <f>VLOOKUP(F34,D11数据库!C:G,2,0)</f>
        <v>#N/A</v>
      </c>
      <c r="J34" s="18" t="e">
        <f>VLOOKUP(F34,D11数据库!C:G,3,0)</f>
        <v>#N/A</v>
      </c>
      <c r="K34" s="18" t="e">
        <f>VLOOKUP(E34,D11数据库!J:K,2,0)</f>
        <v>#VALUE!</v>
      </c>
      <c r="L34" s="19" t="e">
        <f t="shared" si="3"/>
        <v>#VALUE!</v>
      </c>
      <c r="M34" s="18" t="e">
        <f>VLOOKUP(F34,D11数据库!C:G,4,0)</f>
        <v>#N/A</v>
      </c>
      <c r="N34" s="18" t="e">
        <f>VLOOKUP(F34,D11数据库!C:G,5,0)</f>
        <v>#N/A</v>
      </c>
      <c r="O34" s="18"/>
    </row>
    <row r="35" spans="1:15" x14ac:dyDescent="0.25">
      <c r="A35" s="22"/>
      <c r="B35" s="22"/>
      <c r="C35" s="22"/>
      <c r="D35" s="22"/>
      <c r="E35" s="18" t="e">
        <f t="shared" si="4"/>
        <v>#VALUE!</v>
      </c>
      <c r="F35" s="18" t="str">
        <f t="shared" si="5"/>
        <v/>
      </c>
      <c r="G35" s="18" t="e">
        <f t="shared" si="6"/>
        <v>#VALUE!</v>
      </c>
      <c r="H35" s="18" t="e">
        <f t="shared" si="7"/>
        <v>#VALUE!</v>
      </c>
      <c r="I35" s="18" t="e">
        <f>VLOOKUP(F35,D11数据库!C:G,2,0)</f>
        <v>#N/A</v>
      </c>
      <c r="J35" s="18" t="e">
        <f>VLOOKUP(F35,D11数据库!C:G,3,0)</f>
        <v>#N/A</v>
      </c>
      <c r="K35" s="18" t="e">
        <f>VLOOKUP(E35,D11数据库!J:K,2,0)</f>
        <v>#VALUE!</v>
      </c>
      <c r="L35" s="19" t="e">
        <f t="shared" si="3"/>
        <v>#VALUE!</v>
      </c>
      <c r="M35" s="18" t="e">
        <f>VLOOKUP(F35,D11数据库!C:G,4,0)</f>
        <v>#N/A</v>
      </c>
      <c r="N35" s="18" t="e">
        <f>VLOOKUP(F35,D11数据库!C:G,5,0)</f>
        <v>#N/A</v>
      </c>
      <c r="O35" s="18"/>
    </row>
    <row r="36" spans="1:15" x14ac:dyDescent="0.25">
      <c r="A36" s="22"/>
      <c r="B36" s="22"/>
      <c r="C36" s="22"/>
      <c r="D36" s="22"/>
      <c r="E36" s="18" t="e">
        <f t="shared" si="4"/>
        <v>#VALUE!</v>
      </c>
      <c r="F36" s="18" t="str">
        <f t="shared" si="5"/>
        <v/>
      </c>
      <c r="G36" s="18" t="e">
        <f t="shared" si="6"/>
        <v>#VALUE!</v>
      </c>
      <c r="H36" s="18" t="e">
        <f t="shared" si="7"/>
        <v>#VALUE!</v>
      </c>
      <c r="I36" s="18" t="e">
        <f>VLOOKUP(F36,D11数据库!C:G,2,0)</f>
        <v>#N/A</v>
      </c>
      <c r="J36" s="18" t="e">
        <f>VLOOKUP(F36,D11数据库!C:G,3,0)</f>
        <v>#N/A</v>
      </c>
      <c r="K36" s="18" t="e">
        <f>VLOOKUP(E36,D11数据库!J:K,2,0)</f>
        <v>#VALUE!</v>
      </c>
      <c r="L36" s="19" t="e">
        <f t="shared" si="3"/>
        <v>#VALUE!</v>
      </c>
      <c r="M36" s="18" t="e">
        <f>VLOOKUP(F36,D11数据库!C:G,4,0)</f>
        <v>#N/A</v>
      </c>
      <c r="N36" s="18" t="e">
        <f>VLOOKUP(F36,D11数据库!C:G,5,0)</f>
        <v>#N/A</v>
      </c>
      <c r="O36" s="18"/>
    </row>
    <row r="37" spans="1:15" x14ac:dyDescent="0.25">
      <c r="A37" s="22"/>
      <c r="B37" s="22"/>
      <c r="C37" s="22"/>
      <c r="D37" s="22"/>
      <c r="E37" s="18" t="e">
        <f t="shared" si="4"/>
        <v>#VALUE!</v>
      </c>
      <c r="F37" s="18" t="str">
        <f t="shared" si="5"/>
        <v/>
      </c>
      <c r="G37" s="18" t="e">
        <f t="shared" si="6"/>
        <v>#VALUE!</v>
      </c>
      <c r="H37" s="18" t="e">
        <f t="shared" si="7"/>
        <v>#VALUE!</v>
      </c>
      <c r="I37" s="18" t="e">
        <f>VLOOKUP(F37,D11数据库!C:G,2,0)</f>
        <v>#N/A</v>
      </c>
      <c r="J37" s="18" t="e">
        <f>VLOOKUP(F37,D11数据库!C:G,3,0)</f>
        <v>#N/A</v>
      </c>
      <c r="K37" s="18" t="e">
        <f>VLOOKUP(E37,D11数据库!J:K,2,0)</f>
        <v>#VALUE!</v>
      </c>
      <c r="L37" s="19" t="e">
        <f t="shared" si="3"/>
        <v>#VALUE!</v>
      </c>
      <c r="M37" s="18" t="e">
        <f>VLOOKUP(F37,D11数据库!C:G,4,0)</f>
        <v>#N/A</v>
      </c>
      <c r="N37" s="18" t="e">
        <f>VLOOKUP(F37,D11数据库!C:G,5,0)</f>
        <v>#N/A</v>
      </c>
      <c r="O37" s="18"/>
    </row>
    <row r="38" spans="1:15" x14ac:dyDescent="0.25">
      <c r="A38" s="22"/>
      <c r="B38" s="22"/>
      <c r="C38" s="22"/>
      <c r="D38" s="22"/>
      <c r="E38" s="18" t="e">
        <f t="shared" si="4"/>
        <v>#VALUE!</v>
      </c>
      <c r="F38" s="18" t="str">
        <f t="shared" si="5"/>
        <v/>
      </c>
      <c r="G38" s="18" t="e">
        <f t="shared" si="6"/>
        <v>#VALUE!</v>
      </c>
      <c r="H38" s="18" t="e">
        <f t="shared" si="7"/>
        <v>#VALUE!</v>
      </c>
      <c r="I38" s="18" t="e">
        <f>VLOOKUP(F38,D11数据库!C:G,2,0)</f>
        <v>#N/A</v>
      </c>
      <c r="J38" s="18" t="e">
        <f>VLOOKUP(F38,D11数据库!C:G,3,0)</f>
        <v>#N/A</v>
      </c>
      <c r="K38" s="18" t="e">
        <f>VLOOKUP(E38,D11数据库!J:K,2,0)</f>
        <v>#VALUE!</v>
      </c>
      <c r="L38" s="19" t="e">
        <f t="shared" si="3"/>
        <v>#VALUE!</v>
      </c>
      <c r="M38" s="18" t="e">
        <f>VLOOKUP(F38,D11数据库!C:G,4,0)</f>
        <v>#N/A</v>
      </c>
      <c r="N38" s="18" t="e">
        <f>VLOOKUP(F38,D11数据库!C:G,5,0)</f>
        <v>#N/A</v>
      </c>
      <c r="O38" s="18"/>
    </row>
    <row r="39" spans="1:15" x14ac:dyDescent="0.25">
      <c r="A39" s="22"/>
      <c r="B39" s="22"/>
      <c r="C39" s="22"/>
      <c r="D39" s="22"/>
      <c r="E39" s="18" t="e">
        <f t="shared" si="4"/>
        <v>#VALUE!</v>
      </c>
      <c r="F39" s="18" t="str">
        <f t="shared" si="5"/>
        <v/>
      </c>
      <c r="G39" s="18" t="e">
        <f t="shared" si="6"/>
        <v>#VALUE!</v>
      </c>
      <c r="H39" s="18" t="e">
        <f t="shared" si="7"/>
        <v>#VALUE!</v>
      </c>
      <c r="I39" s="18" t="e">
        <f>VLOOKUP(F39,D11数据库!C:G,2,0)</f>
        <v>#N/A</v>
      </c>
      <c r="J39" s="18" t="e">
        <f>VLOOKUP(F39,D11数据库!C:G,3,0)</f>
        <v>#N/A</v>
      </c>
      <c r="K39" s="18" t="e">
        <f>VLOOKUP(E39,D11数据库!J:K,2,0)</f>
        <v>#VALUE!</v>
      </c>
      <c r="L39" s="19" t="e">
        <f t="shared" si="3"/>
        <v>#VALUE!</v>
      </c>
      <c r="M39" s="18" t="e">
        <f>VLOOKUP(F39,D11数据库!C:G,4,0)</f>
        <v>#N/A</v>
      </c>
      <c r="N39" s="18" t="e">
        <f>VLOOKUP(F39,D11数据库!C:G,5,0)</f>
        <v>#N/A</v>
      </c>
      <c r="O39" s="18"/>
    </row>
    <row r="40" spans="1:15" x14ac:dyDescent="0.25">
      <c r="A40" s="22"/>
      <c r="B40" s="22"/>
      <c r="C40" s="22"/>
      <c r="D40" s="22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>VLOOKUP(F40,D11数据库!C:G,2,0)</f>
        <v>#N/A</v>
      </c>
      <c r="J40" s="18" t="e">
        <f>VLOOKUP(F40,D11数据库!C:G,3,0)</f>
        <v>#N/A</v>
      </c>
      <c r="K40" s="18" t="e">
        <f>VLOOKUP(E40,D11数据库!J:K,2,0)</f>
        <v>#VALUE!</v>
      </c>
      <c r="L40" s="19" t="e">
        <f t="shared" si="3"/>
        <v>#VALUE!</v>
      </c>
      <c r="M40" s="18" t="e">
        <f>VLOOKUP(F40,D11数据库!C:G,4,0)</f>
        <v>#N/A</v>
      </c>
      <c r="N40" s="18" t="e">
        <f>VLOOKUP(F40,D11数据库!C:G,5,0)</f>
        <v>#N/A</v>
      </c>
      <c r="O40" s="18"/>
    </row>
    <row r="41" spans="1:15" x14ac:dyDescent="0.25">
      <c r="A41" s="22"/>
      <c r="B41" s="22"/>
      <c r="C41" s="22"/>
      <c r="D41" s="22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>VLOOKUP(F41,D11数据库!C:G,2,0)</f>
        <v>#N/A</v>
      </c>
      <c r="J41" s="18" t="e">
        <f>VLOOKUP(F41,D11数据库!C:G,3,0)</f>
        <v>#N/A</v>
      </c>
      <c r="K41" s="18" t="e">
        <f>VLOOKUP(E41,D11数据库!J:K,2,0)</f>
        <v>#VALUE!</v>
      </c>
      <c r="L41" s="19" t="e">
        <f t="shared" si="3"/>
        <v>#VALUE!</v>
      </c>
      <c r="M41" s="18" t="e">
        <f>VLOOKUP(F41,D11数据库!C:G,4,0)</f>
        <v>#N/A</v>
      </c>
      <c r="N41" s="18" t="e">
        <f>VLOOKUP(F41,D11数据库!C:G,5,0)</f>
        <v>#N/A</v>
      </c>
      <c r="O41" s="18"/>
    </row>
    <row r="42" spans="1:15" x14ac:dyDescent="0.25">
      <c r="A42" s="22"/>
      <c r="B42" s="22"/>
      <c r="C42" s="22"/>
      <c r="D42" s="22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>VLOOKUP(F42,D11数据库!C:G,2,0)</f>
        <v>#N/A</v>
      </c>
      <c r="J42" s="18" t="e">
        <f>VLOOKUP(F42,D11数据库!C:G,3,0)</f>
        <v>#N/A</v>
      </c>
      <c r="K42" s="18" t="e">
        <f>VLOOKUP(E42,D11数据库!J:K,2,0)</f>
        <v>#VALUE!</v>
      </c>
      <c r="L42" s="19" t="e">
        <f t="shared" si="3"/>
        <v>#VALUE!</v>
      </c>
      <c r="M42" s="18" t="e">
        <f>VLOOKUP(F42,D11数据库!C:G,4,0)</f>
        <v>#N/A</v>
      </c>
      <c r="N42" s="18" t="e">
        <f>VLOOKUP(F42,D11数据库!C:G,5,0)</f>
        <v>#N/A</v>
      </c>
      <c r="O42" s="18"/>
    </row>
    <row r="43" spans="1:15" x14ac:dyDescent="0.25">
      <c r="A43" s="22"/>
      <c r="B43" s="22"/>
      <c r="C43" s="22"/>
      <c r="D43" s="22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>VLOOKUP(F43,D11数据库!C:G,2,0)</f>
        <v>#N/A</v>
      </c>
      <c r="J43" s="18" t="e">
        <f>VLOOKUP(F43,D11数据库!C:G,3,0)</f>
        <v>#N/A</v>
      </c>
      <c r="K43" s="18" t="e">
        <f>VLOOKUP(E43,D11数据库!J:K,2,0)</f>
        <v>#VALUE!</v>
      </c>
      <c r="L43" s="19" t="e">
        <f t="shared" si="3"/>
        <v>#VALUE!</v>
      </c>
      <c r="M43" s="18" t="e">
        <f>VLOOKUP(F43,D11数据库!C:G,4,0)</f>
        <v>#N/A</v>
      </c>
      <c r="N43" s="18" t="e">
        <f>VLOOKUP(F43,D11数据库!C:G,5,0)</f>
        <v>#N/A</v>
      </c>
      <c r="O43" s="18"/>
    </row>
    <row r="44" spans="1:15" x14ac:dyDescent="0.25">
      <c r="A44" s="22"/>
      <c r="B44" s="22"/>
      <c r="C44" s="22"/>
      <c r="D44" s="22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>VLOOKUP(F44,D11数据库!C:G,2,0)</f>
        <v>#N/A</v>
      </c>
      <c r="J44" s="18" t="e">
        <f>VLOOKUP(F44,D11数据库!C:G,3,0)</f>
        <v>#N/A</v>
      </c>
      <c r="K44" s="18" t="e">
        <f>VLOOKUP(E44,D11数据库!J:K,2,0)</f>
        <v>#VALUE!</v>
      </c>
      <c r="L44" s="19" t="e">
        <f t="shared" si="3"/>
        <v>#VALUE!</v>
      </c>
      <c r="M44" s="18" t="e">
        <f>VLOOKUP(F44,D11数据库!C:G,4,0)</f>
        <v>#N/A</v>
      </c>
      <c r="N44" s="18" t="e">
        <f>VLOOKUP(F44,D11数据库!C:G,5,0)</f>
        <v>#N/A</v>
      </c>
      <c r="O44" s="18"/>
    </row>
    <row r="45" spans="1:15" x14ac:dyDescent="0.25">
      <c r="A45" s="22"/>
      <c r="B45" s="22"/>
      <c r="C45" s="22"/>
      <c r="D45" s="22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>VLOOKUP(F45,D11数据库!C:G,2,0)</f>
        <v>#N/A</v>
      </c>
      <c r="J45" s="18" t="e">
        <f>VLOOKUP(F45,D11数据库!C:G,3,0)</f>
        <v>#N/A</v>
      </c>
      <c r="K45" s="18" t="e">
        <f>VLOOKUP(E45,D11数据库!J:K,2,0)</f>
        <v>#VALUE!</v>
      </c>
      <c r="L45" s="19" t="e">
        <f t="shared" si="3"/>
        <v>#VALUE!</v>
      </c>
      <c r="M45" s="18" t="e">
        <f>VLOOKUP(F45,D11数据库!C:G,4,0)</f>
        <v>#N/A</v>
      </c>
      <c r="N45" s="18" t="e">
        <f>VLOOKUP(F45,D11数据库!C:G,5,0)</f>
        <v>#N/A</v>
      </c>
      <c r="O45" s="18"/>
    </row>
    <row r="46" spans="1:15" x14ac:dyDescent="0.25">
      <c r="A46" s="22"/>
      <c r="B46" s="22"/>
      <c r="C46" s="22"/>
      <c r="D46" s="22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>VLOOKUP(F46,D11数据库!C:G,2,0)</f>
        <v>#N/A</v>
      </c>
      <c r="J46" s="18" t="e">
        <f>VLOOKUP(F46,D11数据库!C:G,3,0)</f>
        <v>#N/A</v>
      </c>
      <c r="K46" s="18" t="e">
        <f>VLOOKUP(E46,D11数据库!J:K,2,0)</f>
        <v>#VALUE!</v>
      </c>
      <c r="L46" s="19" t="e">
        <f t="shared" si="3"/>
        <v>#VALUE!</v>
      </c>
      <c r="M46" s="18" t="e">
        <f>VLOOKUP(F46,D11数据库!C:G,4,0)</f>
        <v>#N/A</v>
      </c>
      <c r="N46" s="18" t="e">
        <f>VLOOKUP(F46,D11数据库!C:G,5,0)</f>
        <v>#N/A</v>
      </c>
      <c r="O46" s="18"/>
    </row>
    <row r="47" spans="1:15" x14ac:dyDescent="0.25">
      <c r="A47" s="22"/>
      <c r="B47" s="22"/>
      <c r="C47" s="22"/>
      <c r="D47" s="22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>VLOOKUP(F47,D11数据库!C:G,2,0)</f>
        <v>#N/A</v>
      </c>
      <c r="J47" s="18" t="e">
        <f>VLOOKUP(F47,D11数据库!C:G,3,0)</f>
        <v>#N/A</v>
      </c>
      <c r="K47" s="18" t="e">
        <f>VLOOKUP(E47,D11数据库!J:K,2,0)</f>
        <v>#VALUE!</v>
      </c>
      <c r="L47" s="19" t="e">
        <f t="shared" si="3"/>
        <v>#VALUE!</v>
      </c>
      <c r="M47" s="18" t="e">
        <f>VLOOKUP(F47,D11数据库!C:G,4,0)</f>
        <v>#N/A</v>
      </c>
      <c r="N47" s="18" t="e">
        <f>VLOOKUP(F47,D11数据库!C:G,5,0)</f>
        <v>#N/A</v>
      </c>
      <c r="O47" s="18"/>
    </row>
    <row r="48" spans="1:15" x14ac:dyDescent="0.25">
      <c r="A48" s="22"/>
      <c r="B48" s="22"/>
      <c r="C48" s="22"/>
      <c r="D48" s="22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>VLOOKUP(F48,D11数据库!C:G,2,0)</f>
        <v>#N/A</v>
      </c>
      <c r="J48" s="18" t="e">
        <f>VLOOKUP(F48,D11数据库!C:G,3,0)</f>
        <v>#N/A</v>
      </c>
      <c r="K48" s="18" t="e">
        <f>VLOOKUP(E48,D11数据库!J:K,2,0)</f>
        <v>#VALUE!</v>
      </c>
      <c r="L48" s="19" t="e">
        <f t="shared" si="3"/>
        <v>#VALUE!</v>
      </c>
      <c r="M48" s="18" t="e">
        <f>VLOOKUP(F48,D11数据库!C:G,4,0)</f>
        <v>#N/A</v>
      </c>
      <c r="N48" s="18" t="e">
        <f>VLOOKUP(F48,D11数据库!C:G,5,0)</f>
        <v>#N/A</v>
      </c>
      <c r="O48" s="18"/>
    </row>
    <row r="49" spans="1:15" x14ac:dyDescent="0.25">
      <c r="A49" s="22"/>
      <c r="B49" s="22"/>
      <c r="C49" s="22"/>
      <c r="D49" s="22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>VLOOKUP(F49,D11数据库!C:G,2,0)</f>
        <v>#N/A</v>
      </c>
      <c r="J49" s="18" t="e">
        <f>VLOOKUP(F49,D11数据库!C:G,3,0)</f>
        <v>#N/A</v>
      </c>
      <c r="K49" s="18" t="e">
        <f>VLOOKUP(E49,D11数据库!J:K,2,0)</f>
        <v>#VALUE!</v>
      </c>
      <c r="L49" s="19" t="e">
        <f t="shared" si="3"/>
        <v>#VALUE!</v>
      </c>
      <c r="M49" s="18" t="e">
        <f>VLOOKUP(F49,D11数据库!C:G,4,0)</f>
        <v>#N/A</v>
      </c>
      <c r="N49" s="18" t="e">
        <f>VLOOKUP(F49,D11数据库!C:G,5,0)</f>
        <v>#N/A</v>
      </c>
      <c r="O49" s="18"/>
    </row>
    <row r="50" spans="1:15" x14ac:dyDescent="0.25">
      <c r="A50" s="22"/>
      <c r="B50" s="22"/>
      <c r="C50" s="22"/>
      <c r="D50" s="22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>VLOOKUP(F50,D11数据库!C:G,2,0)</f>
        <v>#N/A</v>
      </c>
      <c r="J50" s="18" t="e">
        <f>VLOOKUP(F50,D11数据库!C:G,3,0)</f>
        <v>#N/A</v>
      </c>
      <c r="K50" s="18" t="e">
        <f>VLOOKUP(E50,D11数据库!J:K,2,0)</f>
        <v>#VALUE!</v>
      </c>
      <c r="L50" s="19" t="e">
        <f t="shared" si="3"/>
        <v>#VALUE!</v>
      </c>
      <c r="M50" s="18" t="e">
        <f>VLOOKUP(F50,D11数据库!C:G,4,0)</f>
        <v>#N/A</v>
      </c>
      <c r="N50" s="18" t="e">
        <f>VLOOKUP(F50,D11数据库!C:G,5,0)</f>
        <v>#N/A</v>
      </c>
      <c r="O50" s="18"/>
    </row>
    <row r="51" spans="1:15" x14ac:dyDescent="0.25">
      <c r="A51" s="22"/>
      <c r="B51" s="22"/>
      <c r="C51" s="22"/>
      <c r="D51" s="22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>VLOOKUP(F51,D11数据库!C:G,2,0)</f>
        <v>#N/A</v>
      </c>
      <c r="J51" s="18" t="e">
        <f>VLOOKUP(F51,D11数据库!C:G,3,0)</f>
        <v>#N/A</v>
      </c>
      <c r="K51" s="18" t="e">
        <f>VLOOKUP(E51,D11数据库!J:K,2,0)</f>
        <v>#VALUE!</v>
      </c>
      <c r="L51" s="19" t="e">
        <f t="shared" si="3"/>
        <v>#VALUE!</v>
      </c>
      <c r="M51" s="18" t="e">
        <f>VLOOKUP(F51,D11数据库!C:G,4,0)</f>
        <v>#N/A</v>
      </c>
      <c r="N51" s="18" t="e">
        <f>VLOOKUP(F51,D11数据库!C:G,5,0)</f>
        <v>#N/A</v>
      </c>
      <c r="O51" s="18"/>
    </row>
    <row r="52" spans="1:15" x14ac:dyDescent="0.25">
      <c r="A52" s="22"/>
      <c r="B52" s="22"/>
      <c r="C52" s="22"/>
      <c r="D52" s="22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>VLOOKUP(F52,D11数据库!C:G,2,0)</f>
        <v>#N/A</v>
      </c>
      <c r="J52" s="18" t="e">
        <f>VLOOKUP(F52,D11数据库!C:G,3,0)</f>
        <v>#N/A</v>
      </c>
      <c r="K52" s="18" t="e">
        <f>VLOOKUP(E52,D11数据库!J:K,2,0)</f>
        <v>#VALUE!</v>
      </c>
      <c r="L52" s="19" t="e">
        <f t="shared" si="3"/>
        <v>#VALUE!</v>
      </c>
      <c r="M52" s="18" t="e">
        <f>VLOOKUP(F52,D11数据库!C:G,4,0)</f>
        <v>#N/A</v>
      </c>
      <c r="N52" s="18" t="e">
        <f>VLOOKUP(F52,D11数据库!C:G,5,0)</f>
        <v>#N/A</v>
      </c>
      <c r="O52" s="18"/>
    </row>
    <row r="53" spans="1:15" x14ac:dyDescent="0.25">
      <c r="A53" s="22"/>
      <c r="B53" s="22"/>
      <c r="C53" s="22"/>
      <c r="D53" s="22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>VLOOKUP(F53,D11数据库!C:G,2,0)</f>
        <v>#N/A</v>
      </c>
      <c r="J53" s="18" t="e">
        <f>VLOOKUP(F53,D11数据库!C:G,3,0)</f>
        <v>#N/A</v>
      </c>
      <c r="K53" s="18" t="e">
        <f>VLOOKUP(E53,D11数据库!J:K,2,0)</f>
        <v>#VALUE!</v>
      </c>
      <c r="L53" s="19" t="e">
        <f t="shared" si="3"/>
        <v>#VALUE!</v>
      </c>
      <c r="M53" s="18" t="e">
        <f>VLOOKUP(F53,D11数据库!C:G,4,0)</f>
        <v>#N/A</v>
      </c>
      <c r="N53" s="18" t="e">
        <f>VLOOKUP(F53,D11数据库!C:G,5,0)</f>
        <v>#N/A</v>
      </c>
      <c r="O53" s="18"/>
    </row>
    <row r="54" spans="1:15" x14ac:dyDescent="0.25">
      <c r="A54" s="22"/>
      <c r="B54" s="22"/>
      <c r="C54" s="22"/>
      <c r="D54" s="22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>VLOOKUP(F54,D11数据库!C:G,2,0)</f>
        <v>#N/A</v>
      </c>
      <c r="J54" s="18" t="e">
        <f>VLOOKUP(F54,D11数据库!C:G,3,0)</f>
        <v>#N/A</v>
      </c>
      <c r="K54" s="18" t="e">
        <f>VLOOKUP(E54,D11数据库!J:K,2,0)</f>
        <v>#VALUE!</v>
      </c>
      <c r="L54" s="19" t="e">
        <f t="shared" si="3"/>
        <v>#VALUE!</v>
      </c>
      <c r="M54" s="18" t="e">
        <f>VLOOKUP(F54,D11数据库!C:G,4,0)</f>
        <v>#N/A</v>
      </c>
      <c r="N54" s="18" t="e">
        <f>VLOOKUP(F54,D11数据库!C:G,5,0)</f>
        <v>#N/A</v>
      </c>
      <c r="O54" s="18"/>
    </row>
    <row r="55" spans="1:15" x14ac:dyDescent="0.25">
      <c r="A55" s="22"/>
      <c r="B55" s="22"/>
      <c r="C55" s="22"/>
      <c r="D55" s="22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>VLOOKUP(F55,D11数据库!C:G,2,0)</f>
        <v>#N/A</v>
      </c>
      <c r="J55" s="18" t="e">
        <f>VLOOKUP(F55,D11数据库!C:G,3,0)</f>
        <v>#N/A</v>
      </c>
      <c r="K55" s="18" t="e">
        <f>VLOOKUP(E55,D11数据库!J:K,2,0)</f>
        <v>#VALUE!</v>
      </c>
      <c r="L55" s="19" t="e">
        <f t="shared" si="3"/>
        <v>#VALUE!</v>
      </c>
      <c r="M55" s="18" t="e">
        <f>VLOOKUP(F55,D11数据库!C:G,4,0)</f>
        <v>#N/A</v>
      </c>
      <c r="N55" s="18" t="e">
        <f>VLOOKUP(F55,D11数据库!C:G,5,0)</f>
        <v>#N/A</v>
      </c>
      <c r="O55" s="18"/>
    </row>
    <row r="56" spans="1:15" x14ac:dyDescent="0.25">
      <c r="A56" s="22"/>
      <c r="B56" s="22"/>
      <c r="C56" s="22"/>
      <c r="D56" s="22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>VLOOKUP(F56,D11数据库!C:G,2,0)</f>
        <v>#N/A</v>
      </c>
      <c r="J56" s="18" t="e">
        <f>VLOOKUP(F56,D11数据库!C:G,3,0)</f>
        <v>#N/A</v>
      </c>
      <c r="K56" s="18" t="e">
        <f>VLOOKUP(E56,D11数据库!J:K,2,0)</f>
        <v>#VALUE!</v>
      </c>
      <c r="L56" s="19" t="e">
        <f t="shared" si="3"/>
        <v>#VALUE!</v>
      </c>
      <c r="M56" s="18" t="e">
        <f>VLOOKUP(F56,D11数据库!C:G,4,0)</f>
        <v>#N/A</v>
      </c>
      <c r="N56" s="18" t="e">
        <f>VLOOKUP(F56,D11数据库!C:G,5,0)</f>
        <v>#N/A</v>
      </c>
      <c r="O56" s="18"/>
    </row>
    <row r="57" spans="1:15" x14ac:dyDescent="0.25">
      <c r="A57" s="22"/>
      <c r="B57" s="22"/>
      <c r="C57" s="22"/>
      <c r="D57" s="22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>VLOOKUP(F57,D11数据库!C:G,2,0)</f>
        <v>#N/A</v>
      </c>
      <c r="J57" s="18" t="e">
        <f>VLOOKUP(F57,D11数据库!C:G,3,0)</f>
        <v>#N/A</v>
      </c>
      <c r="K57" s="18" t="e">
        <f>VLOOKUP(E57,D11数据库!J:K,2,0)</f>
        <v>#VALUE!</v>
      </c>
      <c r="L57" s="19" t="e">
        <f t="shared" si="3"/>
        <v>#VALUE!</v>
      </c>
      <c r="M57" s="18" t="e">
        <f>VLOOKUP(F57,D11数据库!C:G,4,0)</f>
        <v>#N/A</v>
      </c>
      <c r="N57" s="18" t="e">
        <f>VLOOKUP(F57,D11数据库!C:G,5,0)</f>
        <v>#N/A</v>
      </c>
      <c r="O57" s="18"/>
    </row>
    <row r="58" spans="1:15" x14ac:dyDescent="0.25">
      <c r="A58" s="22"/>
      <c r="B58" s="22"/>
      <c r="C58" s="22"/>
      <c r="D58" s="22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>VLOOKUP(F58,D11数据库!C:G,2,0)</f>
        <v>#N/A</v>
      </c>
      <c r="J58" s="18" t="e">
        <f>VLOOKUP(F58,D11数据库!C:G,3,0)</f>
        <v>#N/A</v>
      </c>
      <c r="K58" s="18" t="e">
        <f>VLOOKUP(E58,D11数据库!J:K,2,0)</f>
        <v>#VALUE!</v>
      </c>
      <c r="L58" s="19" t="e">
        <f t="shared" si="3"/>
        <v>#VALUE!</v>
      </c>
      <c r="M58" s="18" t="e">
        <f>VLOOKUP(F58,D11数据库!C:G,4,0)</f>
        <v>#N/A</v>
      </c>
      <c r="N58" s="18" t="e">
        <f>VLOOKUP(F58,D11数据库!C:G,5,0)</f>
        <v>#N/A</v>
      </c>
      <c r="O58" s="18"/>
    </row>
    <row r="59" spans="1:15" x14ac:dyDescent="0.25">
      <c r="A59" s="22"/>
      <c r="B59" s="22"/>
      <c r="C59" s="22"/>
      <c r="D59" s="22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>VLOOKUP(F59,D11数据库!C:G,2,0)</f>
        <v>#N/A</v>
      </c>
      <c r="J59" s="18" t="e">
        <f>VLOOKUP(F59,D11数据库!C:G,3,0)</f>
        <v>#N/A</v>
      </c>
      <c r="K59" s="18" t="e">
        <f>VLOOKUP(E59,D11数据库!J:K,2,0)</f>
        <v>#VALUE!</v>
      </c>
      <c r="L59" s="19" t="e">
        <f t="shared" si="3"/>
        <v>#VALUE!</v>
      </c>
      <c r="M59" s="18" t="e">
        <f>VLOOKUP(F59,D11数据库!C:G,4,0)</f>
        <v>#N/A</v>
      </c>
      <c r="N59" s="18" t="e">
        <f>VLOOKUP(F59,D11数据库!C:G,5,0)</f>
        <v>#N/A</v>
      </c>
      <c r="O59" s="18"/>
    </row>
    <row r="60" spans="1:15" x14ac:dyDescent="0.25">
      <c r="A60" s="22"/>
      <c r="B60" s="22"/>
      <c r="C60" s="22"/>
      <c r="D60" s="22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>VLOOKUP(F60,D11数据库!C:G,2,0)</f>
        <v>#N/A</v>
      </c>
      <c r="J60" s="18" t="e">
        <f>VLOOKUP(F60,D11数据库!C:G,3,0)</f>
        <v>#N/A</v>
      </c>
      <c r="K60" s="18" t="e">
        <f>VLOOKUP(E60,D11数据库!J:K,2,0)</f>
        <v>#VALUE!</v>
      </c>
      <c r="L60" s="19" t="e">
        <f t="shared" si="3"/>
        <v>#VALUE!</v>
      </c>
      <c r="M60" s="18" t="e">
        <f>VLOOKUP(F60,D11数据库!C:G,4,0)</f>
        <v>#N/A</v>
      </c>
      <c r="N60" s="18" t="e">
        <f>VLOOKUP(F60,D11数据库!C:G,5,0)</f>
        <v>#N/A</v>
      </c>
      <c r="O60" s="18"/>
    </row>
    <row r="61" spans="1:15" x14ac:dyDescent="0.25">
      <c r="A61" s="22"/>
      <c r="B61" s="22"/>
      <c r="C61" s="22"/>
      <c r="D61" s="22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>VLOOKUP(F61,D11数据库!C:G,2,0)</f>
        <v>#N/A</v>
      </c>
      <c r="J61" s="18" t="e">
        <f>VLOOKUP(F61,D11数据库!C:G,3,0)</f>
        <v>#N/A</v>
      </c>
      <c r="K61" s="18" t="e">
        <f>VLOOKUP(E61,D11数据库!J:K,2,0)</f>
        <v>#VALUE!</v>
      </c>
      <c r="L61" s="19" t="e">
        <f t="shared" si="3"/>
        <v>#VALUE!</v>
      </c>
      <c r="M61" s="18" t="e">
        <f>VLOOKUP(F61,D11数据库!C:G,4,0)</f>
        <v>#N/A</v>
      </c>
      <c r="N61" s="18" t="e">
        <f>VLOOKUP(F61,D11数据库!C:G,5,0)</f>
        <v>#N/A</v>
      </c>
      <c r="O61" s="18"/>
    </row>
    <row r="62" spans="1:15" x14ac:dyDescent="0.25">
      <c r="A62" s="22"/>
      <c r="B62" s="22"/>
      <c r="C62" s="22"/>
      <c r="D62" s="22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>VLOOKUP(F62,D11数据库!C:G,2,0)</f>
        <v>#N/A</v>
      </c>
      <c r="J62" s="18" t="e">
        <f>VLOOKUP(F62,D11数据库!C:G,3,0)</f>
        <v>#N/A</v>
      </c>
      <c r="K62" s="18" t="e">
        <f>VLOOKUP(E62,D11数据库!J:K,2,0)</f>
        <v>#VALUE!</v>
      </c>
      <c r="L62" s="19" t="e">
        <f t="shared" si="3"/>
        <v>#VALUE!</v>
      </c>
      <c r="M62" s="18" t="e">
        <f>VLOOKUP(F62,D11数据库!C:G,4,0)</f>
        <v>#N/A</v>
      </c>
      <c r="N62" s="18" t="e">
        <f>VLOOKUP(F62,D11数据库!C:G,5,0)</f>
        <v>#N/A</v>
      </c>
      <c r="O62" s="18"/>
    </row>
    <row r="63" spans="1:15" x14ac:dyDescent="0.25">
      <c r="A63" s="22"/>
      <c r="B63" s="22"/>
      <c r="C63" s="22"/>
      <c r="D63" s="22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>VLOOKUP(F63,D11数据库!C:G,2,0)</f>
        <v>#N/A</v>
      </c>
      <c r="J63" s="18" t="e">
        <f>VLOOKUP(F63,D11数据库!C:G,3,0)</f>
        <v>#N/A</v>
      </c>
      <c r="K63" s="18" t="e">
        <f>VLOOKUP(E63,D11数据库!J:K,2,0)</f>
        <v>#VALUE!</v>
      </c>
      <c r="L63" s="19" t="e">
        <f t="shared" si="3"/>
        <v>#VALUE!</v>
      </c>
      <c r="M63" s="18" t="e">
        <f>VLOOKUP(F63,D11数据库!C:G,4,0)</f>
        <v>#N/A</v>
      </c>
      <c r="N63" s="18" t="e">
        <f>VLOOKUP(F63,D11数据库!C:G,5,0)</f>
        <v>#N/A</v>
      </c>
      <c r="O63" s="18"/>
    </row>
    <row r="64" spans="1:15" x14ac:dyDescent="0.25">
      <c r="A64" s="22"/>
      <c r="B64" s="22"/>
      <c r="C64" s="22"/>
      <c r="D64" s="22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>VLOOKUP(F64,D11数据库!C:G,2,0)</f>
        <v>#N/A</v>
      </c>
      <c r="J64" s="18" t="e">
        <f>VLOOKUP(F64,D11数据库!C:G,3,0)</f>
        <v>#N/A</v>
      </c>
      <c r="K64" s="18" t="e">
        <f>VLOOKUP(E64,D11数据库!J:K,2,0)</f>
        <v>#VALUE!</v>
      </c>
      <c r="L64" s="19" t="e">
        <f t="shared" si="3"/>
        <v>#VALUE!</v>
      </c>
      <c r="M64" s="18" t="e">
        <f>VLOOKUP(F64,D11数据库!C:G,4,0)</f>
        <v>#N/A</v>
      </c>
      <c r="N64" s="18" t="e">
        <f>VLOOKUP(F64,D11数据库!C:G,5,0)</f>
        <v>#N/A</v>
      </c>
      <c r="O64" s="18"/>
    </row>
    <row r="65" spans="1:15" x14ac:dyDescent="0.25">
      <c r="A65" s="22"/>
      <c r="B65" s="22"/>
      <c r="C65" s="22"/>
      <c r="D65" s="22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>VLOOKUP(F65,D11数据库!C:G,2,0)</f>
        <v>#N/A</v>
      </c>
      <c r="J65" s="18" t="e">
        <f>VLOOKUP(F65,D11数据库!C:G,3,0)</f>
        <v>#N/A</v>
      </c>
      <c r="K65" s="18" t="e">
        <f>VLOOKUP(E65,D11数据库!J:K,2,0)</f>
        <v>#VALUE!</v>
      </c>
      <c r="L65" s="19" t="e">
        <f t="shared" si="3"/>
        <v>#VALUE!</v>
      </c>
      <c r="M65" s="18" t="e">
        <f>VLOOKUP(F65,D11数据库!C:G,4,0)</f>
        <v>#N/A</v>
      </c>
      <c r="N65" s="18" t="e">
        <f>VLOOKUP(F65,D11数据库!C:G,5,0)</f>
        <v>#N/A</v>
      </c>
      <c r="O65" s="18"/>
    </row>
    <row r="66" spans="1:15" x14ac:dyDescent="0.25">
      <c r="A66" s="22"/>
      <c r="B66" s="22"/>
      <c r="C66" s="22"/>
      <c r="D66" s="22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>VLOOKUP(F66,D11数据库!C:G,2,0)</f>
        <v>#N/A</v>
      </c>
      <c r="J66" s="18" t="e">
        <f>VLOOKUP(F66,D11数据库!C:G,3,0)</f>
        <v>#N/A</v>
      </c>
      <c r="K66" s="18" t="e">
        <f>VLOOKUP(E66,D11数据库!J:K,2,0)</f>
        <v>#VALUE!</v>
      </c>
      <c r="L66" s="19" t="e">
        <f t="shared" si="3"/>
        <v>#VALUE!</v>
      </c>
      <c r="M66" s="18" t="e">
        <f>VLOOKUP(F66,D11数据库!C:G,4,0)</f>
        <v>#N/A</v>
      </c>
      <c r="N66" s="18" t="e">
        <f>VLOOKUP(F66,D11数据库!C:G,5,0)</f>
        <v>#N/A</v>
      </c>
      <c r="O66" s="18"/>
    </row>
    <row r="67" spans="1:15" x14ac:dyDescent="0.25">
      <c r="A67" s="22"/>
      <c r="B67" s="22"/>
      <c r="C67" s="22"/>
      <c r="D67" s="22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>VLOOKUP(F67,D11数据库!C:G,2,0)</f>
        <v>#N/A</v>
      </c>
      <c r="J67" s="18" t="e">
        <f>VLOOKUP(F67,D11数据库!C:G,3,0)</f>
        <v>#N/A</v>
      </c>
      <c r="K67" s="18" t="e">
        <f>VLOOKUP(E67,D11数据库!J:K,2,0)</f>
        <v>#VALUE!</v>
      </c>
      <c r="L67" s="19" t="e">
        <f t="shared" ref="L67:L100" si="8">((G67/1000)*K67)*C67</f>
        <v>#VALUE!</v>
      </c>
      <c r="M67" s="18" t="e">
        <f>VLOOKUP(F67,D11数据库!C:G,4,0)</f>
        <v>#N/A</v>
      </c>
      <c r="N67" s="18" t="e">
        <f>VLOOKUP(F67,D11数据库!C:G,5,0)</f>
        <v>#N/A</v>
      </c>
      <c r="O67" s="18"/>
    </row>
    <row r="68" spans="1:15" x14ac:dyDescent="0.25">
      <c r="A68" s="22"/>
      <c r="B68" s="22"/>
      <c r="C68" s="22"/>
      <c r="D68" s="22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>VLOOKUP(F68,D11数据库!C:G,2,0)</f>
        <v>#N/A</v>
      </c>
      <c r="J68" s="18" t="e">
        <f>VLOOKUP(F68,D11数据库!C:G,3,0)</f>
        <v>#N/A</v>
      </c>
      <c r="K68" s="18" t="e">
        <f>VLOOKUP(E68,D11数据库!J:K,2,0)</f>
        <v>#VALUE!</v>
      </c>
      <c r="L68" s="19" t="e">
        <f t="shared" si="8"/>
        <v>#VALUE!</v>
      </c>
      <c r="M68" s="18" t="e">
        <f>VLOOKUP(F68,D11数据库!C:G,4,0)</f>
        <v>#N/A</v>
      </c>
      <c r="N68" s="18" t="e">
        <f>VLOOKUP(F68,D11数据库!C:G,5,0)</f>
        <v>#N/A</v>
      </c>
      <c r="O68" s="18"/>
    </row>
    <row r="69" spans="1:15" x14ac:dyDescent="0.25">
      <c r="A69" s="22"/>
      <c r="B69" s="22"/>
      <c r="C69" s="22"/>
      <c r="D69" s="22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>VLOOKUP(F69,D11数据库!C:G,2,0)</f>
        <v>#N/A</v>
      </c>
      <c r="J69" s="18" t="e">
        <f>VLOOKUP(F69,D11数据库!C:G,3,0)</f>
        <v>#N/A</v>
      </c>
      <c r="K69" s="18" t="e">
        <f>VLOOKUP(E69,D11数据库!J:K,2,0)</f>
        <v>#VALUE!</v>
      </c>
      <c r="L69" s="19" t="e">
        <f t="shared" si="8"/>
        <v>#VALUE!</v>
      </c>
      <c r="M69" s="18" t="e">
        <f>VLOOKUP(F69,D11数据库!C:G,4,0)</f>
        <v>#N/A</v>
      </c>
      <c r="N69" s="18" t="e">
        <f>VLOOKUP(F69,D11数据库!C:G,5,0)</f>
        <v>#N/A</v>
      </c>
      <c r="O69" s="18"/>
    </row>
    <row r="70" spans="1:15" x14ac:dyDescent="0.25">
      <c r="A70" s="22"/>
      <c r="B70" s="22"/>
      <c r="C70" s="22"/>
      <c r="D70" s="22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>VLOOKUP(F70,D11数据库!C:G,2,0)</f>
        <v>#N/A</v>
      </c>
      <c r="J70" s="18" t="e">
        <f>VLOOKUP(F70,D11数据库!C:G,3,0)</f>
        <v>#N/A</v>
      </c>
      <c r="K70" s="18" t="e">
        <f>VLOOKUP(E70,D11数据库!J:K,2,0)</f>
        <v>#VALUE!</v>
      </c>
      <c r="L70" s="19" t="e">
        <f t="shared" si="8"/>
        <v>#VALUE!</v>
      </c>
      <c r="M70" s="18" t="e">
        <f>VLOOKUP(F70,D11数据库!C:G,4,0)</f>
        <v>#N/A</v>
      </c>
      <c r="N70" s="18" t="e">
        <f>VLOOKUP(F70,D11数据库!C:G,5,0)</f>
        <v>#N/A</v>
      </c>
      <c r="O70" s="18"/>
    </row>
    <row r="71" spans="1:15" x14ac:dyDescent="0.25">
      <c r="A71" s="22"/>
      <c r="B71" s="22"/>
      <c r="C71" s="22"/>
      <c r="D71" s="22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>VLOOKUP(F71,D11数据库!C:G,2,0)</f>
        <v>#N/A</v>
      </c>
      <c r="J71" s="18" t="e">
        <f>VLOOKUP(F71,D11数据库!C:G,3,0)</f>
        <v>#N/A</v>
      </c>
      <c r="K71" s="18" t="e">
        <f>VLOOKUP(E71,D11数据库!J:K,2,0)</f>
        <v>#VALUE!</v>
      </c>
      <c r="L71" s="19" t="e">
        <f t="shared" si="8"/>
        <v>#VALUE!</v>
      </c>
      <c r="M71" s="18" t="e">
        <f>VLOOKUP(F71,D11数据库!C:G,4,0)</f>
        <v>#N/A</v>
      </c>
      <c r="N71" s="18" t="e">
        <f>VLOOKUP(F71,D11数据库!C:G,5,0)</f>
        <v>#N/A</v>
      </c>
      <c r="O71" s="18"/>
    </row>
    <row r="72" spans="1:15" x14ac:dyDescent="0.25">
      <c r="A72" s="22"/>
      <c r="B72" s="22"/>
      <c r="C72" s="22"/>
      <c r="D72" s="22"/>
      <c r="E72" s="18" t="e">
        <f t="shared" si="4"/>
        <v>#VALUE!</v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>VLOOKUP(F72,D11数据库!C:G,2,0)</f>
        <v>#N/A</v>
      </c>
      <c r="J72" s="18" t="e">
        <f>VLOOKUP(F72,D11数据库!C:G,3,0)</f>
        <v>#N/A</v>
      </c>
      <c r="K72" s="18" t="e">
        <f>VLOOKUP(E72,D11数据库!J:K,2,0)</f>
        <v>#VALUE!</v>
      </c>
      <c r="L72" s="19" t="e">
        <f t="shared" si="8"/>
        <v>#VALUE!</v>
      </c>
      <c r="M72" s="18" t="e">
        <f>VLOOKUP(F72,D11数据库!C:G,4,0)</f>
        <v>#N/A</v>
      </c>
      <c r="N72" s="18" t="e">
        <f>VLOOKUP(F72,D11数据库!C:G,5,0)</f>
        <v>#N/A</v>
      </c>
      <c r="O72" s="18"/>
    </row>
    <row r="73" spans="1:15" x14ac:dyDescent="0.25">
      <c r="A73" s="22"/>
      <c r="B73" s="22"/>
      <c r="C73" s="22"/>
      <c r="D73" s="22"/>
      <c r="E73" s="18" t="e">
        <f t="shared" ref="E73:E100" si="9">VALUE(TRIM(MID(SUBSTITUTE($B73,"-",REPT(" ",99)),COLUMN(B73)*99-98,99)))</f>
        <v>#VALUE!</v>
      </c>
      <c r="F73" s="18" t="str">
        <f t="shared" ref="F73:F100" si="10">TRIM(MID(SUBSTITUTE($B73,"-",REPT(" ",99)),COLUMN(C73)*99-98,99))</f>
        <v/>
      </c>
      <c r="G73" s="18" t="e">
        <f t="shared" ref="G73:G100" si="11">VALUE(TRIM(MID(SUBSTITUTE($B73,"-",REPT(" ",99)),COLUMN(D73)*99-98,99)))</f>
        <v>#VALUE!</v>
      </c>
      <c r="H73" s="18" t="e">
        <f t="shared" ref="H73:H100" si="12">VALUE(TRIM(MID(SUBSTITUTE($B73,"-",REPT(" ",99)),COLUMN(E73)*99-98,99)))</f>
        <v>#VALUE!</v>
      </c>
      <c r="I73" s="18" t="e">
        <f>VLOOKUP(F73,D11数据库!C:G,2,0)</f>
        <v>#N/A</v>
      </c>
      <c r="J73" s="18" t="e">
        <f>VLOOKUP(F73,D11数据库!C:G,3,0)</f>
        <v>#N/A</v>
      </c>
      <c r="K73" s="18" t="e">
        <f>VLOOKUP(E73,D11数据库!J:K,2,0)</f>
        <v>#VALUE!</v>
      </c>
      <c r="L73" s="19" t="e">
        <f t="shared" si="8"/>
        <v>#VALUE!</v>
      </c>
      <c r="M73" s="18" t="e">
        <f>VLOOKUP(F73,D11数据库!C:G,4,0)</f>
        <v>#N/A</v>
      </c>
      <c r="N73" s="18" t="e">
        <f>VLOOKUP(F73,D11数据库!C:G,5,0)</f>
        <v>#N/A</v>
      </c>
      <c r="O73" s="18"/>
    </row>
    <row r="74" spans="1:15" x14ac:dyDescent="0.25">
      <c r="A74" s="22"/>
      <c r="B74" s="22"/>
      <c r="C74" s="22"/>
      <c r="D74" s="22"/>
      <c r="E74" s="18" t="e">
        <f t="shared" si="9"/>
        <v>#VALUE!</v>
      </c>
      <c r="F74" s="18" t="str">
        <f t="shared" si="10"/>
        <v/>
      </c>
      <c r="G74" s="18" t="e">
        <f t="shared" si="11"/>
        <v>#VALUE!</v>
      </c>
      <c r="H74" s="18" t="e">
        <f t="shared" si="12"/>
        <v>#VALUE!</v>
      </c>
      <c r="I74" s="18" t="e">
        <f>VLOOKUP(F74,D11数据库!C:G,2,0)</f>
        <v>#N/A</v>
      </c>
      <c r="J74" s="18" t="e">
        <f>VLOOKUP(F74,D11数据库!C:G,3,0)</f>
        <v>#N/A</v>
      </c>
      <c r="K74" s="18" t="e">
        <f>VLOOKUP(E74,D11数据库!J:K,2,0)</f>
        <v>#VALUE!</v>
      </c>
      <c r="L74" s="19" t="e">
        <f t="shared" si="8"/>
        <v>#VALUE!</v>
      </c>
      <c r="M74" s="18" t="e">
        <f>VLOOKUP(F74,D11数据库!C:G,4,0)</f>
        <v>#N/A</v>
      </c>
      <c r="N74" s="18" t="e">
        <f>VLOOKUP(F74,D11数据库!C:G,5,0)</f>
        <v>#N/A</v>
      </c>
      <c r="O74" s="18"/>
    </row>
    <row r="75" spans="1:15" x14ac:dyDescent="0.25">
      <c r="A75" s="22"/>
      <c r="B75" s="22"/>
      <c r="C75" s="22"/>
      <c r="D75" s="22"/>
      <c r="E75" s="18" t="e">
        <f t="shared" si="9"/>
        <v>#VALUE!</v>
      </c>
      <c r="F75" s="18" t="str">
        <f t="shared" si="10"/>
        <v/>
      </c>
      <c r="G75" s="18" t="e">
        <f t="shared" si="11"/>
        <v>#VALUE!</v>
      </c>
      <c r="H75" s="18" t="e">
        <f t="shared" si="12"/>
        <v>#VALUE!</v>
      </c>
      <c r="I75" s="18" t="e">
        <f>VLOOKUP(F75,D11数据库!C:G,2,0)</f>
        <v>#N/A</v>
      </c>
      <c r="J75" s="18" t="e">
        <f>VLOOKUP(F75,D11数据库!C:G,3,0)</f>
        <v>#N/A</v>
      </c>
      <c r="K75" s="18" t="e">
        <f>VLOOKUP(E75,D11数据库!J:K,2,0)</f>
        <v>#VALUE!</v>
      </c>
      <c r="L75" s="19" t="e">
        <f t="shared" si="8"/>
        <v>#VALUE!</v>
      </c>
      <c r="M75" s="18" t="e">
        <f>VLOOKUP(F75,D11数据库!C:G,4,0)</f>
        <v>#N/A</v>
      </c>
      <c r="N75" s="18" t="e">
        <f>VLOOKUP(F75,D11数据库!C:G,5,0)</f>
        <v>#N/A</v>
      </c>
      <c r="O75" s="18"/>
    </row>
    <row r="76" spans="1:15" x14ac:dyDescent="0.25">
      <c r="A76" s="22"/>
      <c r="B76" s="22"/>
      <c r="C76" s="22"/>
      <c r="D76" s="22"/>
      <c r="E76" s="18" t="e">
        <f t="shared" si="9"/>
        <v>#VALUE!</v>
      </c>
      <c r="F76" s="18" t="str">
        <f t="shared" si="10"/>
        <v/>
      </c>
      <c r="G76" s="18" t="e">
        <f t="shared" si="11"/>
        <v>#VALUE!</v>
      </c>
      <c r="H76" s="18" t="e">
        <f t="shared" si="12"/>
        <v>#VALUE!</v>
      </c>
      <c r="I76" s="18" t="e">
        <f>VLOOKUP(F76,D11数据库!C:G,2,0)</f>
        <v>#N/A</v>
      </c>
      <c r="J76" s="18" t="e">
        <f>VLOOKUP(F76,D11数据库!C:G,3,0)</f>
        <v>#N/A</v>
      </c>
      <c r="K76" s="18" t="e">
        <f>VLOOKUP(E76,D11数据库!J:K,2,0)</f>
        <v>#VALUE!</v>
      </c>
      <c r="L76" s="19" t="e">
        <f t="shared" si="8"/>
        <v>#VALUE!</v>
      </c>
      <c r="M76" s="18" t="e">
        <f>VLOOKUP(F76,D11数据库!C:G,4,0)</f>
        <v>#N/A</v>
      </c>
      <c r="N76" s="18" t="e">
        <f>VLOOKUP(F76,D11数据库!C:G,5,0)</f>
        <v>#N/A</v>
      </c>
      <c r="O76" s="18"/>
    </row>
    <row r="77" spans="1:15" x14ac:dyDescent="0.25">
      <c r="A77" s="22"/>
      <c r="B77" s="22"/>
      <c r="C77" s="22"/>
      <c r="D77" s="22"/>
      <c r="E77" s="18" t="e">
        <f t="shared" si="9"/>
        <v>#VALUE!</v>
      </c>
      <c r="F77" s="18" t="str">
        <f t="shared" si="10"/>
        <v/>
      </c>
      <c r="G77" s="18" t="e">
        <f t="shared" si="11"/>
        <v>#VALUE!</v>
      </c>
      <c r="H77" s="18" t="e">
        <f t="shared" si="12"/>
        <v>#VALUE!</v>
      </c>
      <c r="I77" s="18" t="e">
        <f>VLOOKUP(F77,D11数据库!C:G,2,0)</f>
        <v>#N/A</v>
      </c>
      <c r="J77" s="18" t="e">
        <f>VLOOKUP(F77,D11数据库!C:G,3,0)</f>
        <v>#N/A</v>
      </c>
      <c r="K77" s="18" t="e">
        <f>VLOOKUP(E77,D11数据库!J:K,2,0)</f>
        <v>#VALUE!</v>
      </c>
      <c r="L77" s="19" t="e">
        <f t="shared" si="8"/>
        <v>#VALUE!</v>
      </c>
      <c r="M77" s="18" t="e">
        <f>VLOOKUP(F77,D11数据库!C:G,4,0)</f>
        <v>#N/A</v>
      </c>
      <c r="N77" s="18" t="e">
        <f>VLOOKUP(F77,D11数据库!C:G,5,0)</f>
        <v>#N/A</v>
      </c>
      <c r="O77" s="18"/>
    </row>
    <row r="78" spans="1:15" x14ac:dyDescent="0.25">
      <c r="A78" s="22"/>
      <c r="B78" s="22"/>
      <c r="C78" s="22"/>
      <c r="D78" s="22"/>
      <c r="E78" s="18" t="e">
        <f t="shared" si="9"/>
        <v>#VALUE!</v>
      </c>
      <c r="F78" s="18" t="str">
        <f t="shared" si="10"/>
        <v/>
      </c>
      <c r="G78" s="18" t="e">
        <f t="shared" si="11"/>
        <v>#VALUE!</v>
      </c>
      <c r="H78" s="18" t="e">
        <f t="shared" si="12"/>
        <v>#VALUE!</v>
      </c>
      <c r="I78" s="18" t="e">
        <f>VLOOKUP(F78,D11数据库!C:G,2,0)</f>
        <v>#N/A</v>
      </c>
      <c r="J78" s="18" t="e">
        <f>VLOOKUP(F78,D11数据库!C:G,3,0)</f>
        <v>#N/A</v>
      </c>
      <c r="K78" s="18" t="e">
        <f>VLOOKUP(E78,D11数据库!J:K,2,0)</f>
        <v>#VALUE!</v>
      </c>
      <c r="L78" s="19" t="e">
        <f t="shared" si="8"/>
        <v>#VALUE!</v>
      </c>
      <c r="M78" s="18" t="e">
        <f>VLOOKUP(F78,D11数据库!C:G,4,0)</f>
        <v>#N/A</v>
      </c>
      <c r="N78" s="18" t="e">
        <f>VLOOKUP(F78,D11数据库!C:G,5,0)</f>
        <v>#N/A</v>
      </c>
      <c r="O78" s="18"/>
    </row>
    <row r="79" spans="1:15" x14ac:dyDescent="0.25">
      <c r="A79" s="22"/>
      <c r="B79" s="22"/>
      <c r="C79" s="22"/>
      <c r="D79" s="22"/>
      <c r="E79" s="18" t="e">
        <f t="shared" si="9"/>
        <v>#VALUE!</v>
      </c>
      <c r="F79" s="18" t="str">
        <f t="shared" si="10"/>
        <v/>
      </c>
      <c r="G79" s="18" t="e">
        <f t="shared" si="11"/>
        <v>#VALUE!</v>
      </c>
      <c r="H79" s="18" t="e">
        <f t="shared" si="12"/>
        <v>#VALUE!</v>
      </c>
      <c r="I79" s="18" t="e">
        <f>VLOOKUP(F79,D11数据库!C:G,2,0)</f>
        <v>#N/A</v>
      </c>
      <c r="J79" s="18" t="e">
        <f>VLOOKUP(F79,D11数据库!C:G,3,0)</f>
        <v>#N/A</v>
      </c>
      <c r="K79" s="18" t="e">
        <f>VLOOKUP(E79,D11数据库!J:K,2,0)</f>
        <v>#VALUE!</v>
      </c>
      <c r="L79" s="19" t="e">
        <f t="shared" si="8"/>
        <v>#VALUE!</v>
      </c>
      <c r="M79" s="18" t="e">
        <f>VLOOKUP(F79,D11数据库!C:G,4,0)</f>
        <v>#N/A</v>
      </c>
      <c r="N79" s="18" t="e">
        <f>VLOOKUP(F79,D11数据库!C:G,5,0)</f>
        <v>#N/A</v>
      </c>
      <c r="O79" s="18"/>
    </row>
    <row r="80" spans="1:15" x14ac:dyDescent="0.25">
      <c r="A80" s="22"/>
      <c r="B80" s="22"/>
      <c r="C80" s="22"/>
      <c r="D80" s="22"/>
      <c r="E80" s="18" t="e">
        <f t="shared" si="9"/>
        <v>#VALUE!</v>
      </c>
      <c r="F80" s="18" t="str">
        <f t="shared" si="10"/>
        <v/>
      </c>
      <c r="G80" s="18" t="e">
        <f t="shared" si="11"/>
        <v>#VALUE!</v>
      </c>
      <c r="H80" s="18" t="e">
        <f t="shared" si="12"/>
        <v>#VALUE!</v>
      </c>
      <c r="I80" s="18" t="e">
        <f>VLOOKUP(F80,D11数据库!C:G,2,0)</f>
        <v>#N/A</v>
      </c>
      <c r="J80" s="18" t="e">
        <f>VLOOKUP(F80,D11数据库!C:G,3,0)</f>
        <v>#N/A</v>
      </c>
      <c r="K80" s="18" t="e">
        <f>VLOOKUP(E80,D11数据库!J:K,2,0)</f>
        <v>#VALUE!</v>
      </c>
      <c r="L80" s="19" t="e">
        <f t="shared" si="8"/>
        <v>#VALUE!</v>
      </c>
      <c r="M80" s="18" t="e">
        <f>VLOOKUP(F80,D11数据库!C:G,4,0)</f>
        <v>#N/A</v>
      </c>
      <c r="N80" s="18" t="e">
        <f>VLOOKUP(F80,D11数据库!C:G,5,0)</f>
        <v>#N/A</v>
      </c>
      <c r="O80" s="18"/>
    </row>
    <row r="81" spans="1:15" x14ac:dyDescent="0.25">
      <c r="A81" s="22"/>
      <c r="B81" s="22"/>
      <c r="C81" s="22"/>
      <c r="D81" s="22"/>
      <c r="E81" s="18" t="e">
        <f t="shared" si="9"/>
        <v>#VALUE!</v>
      </c>
      <c r="F81" s="18" t="str">
        <f t="shared" si="10"/>
        <v/>
      </c>
      <c r="G81" s="18" t="e">
        <f t="shared" si="11"/>
        <v>#VALUE!</v>
      </c>
      <c r="H81" s="18" t="e">
        <f t="shared" si="12"/>
        <v>#VALUE!</v>
      </c>
      <c r="I81" s="18" t="e">
        <f>VLOOKUP(F81,D11数据库!C:G,2,0)</f>
        <v>#N/A</v>
      </c>
      <c r="J81" s="18" t="e">
        <f>VLOOKUP(F81,D11数据库!C:G,3,0)</f>
        <v>#N/A</v>
      </c>
      <c r="K81" s="18" t="e">
        <f>VLOOKUP(E81,D11数据库!J:K,2,0)</f>
        <v>#VALUE!</v>
      </c>
      <c r="L81" s="19" t="e">
        <f t="shared" si="8"/>
        <v>#VALUE!</v>
      </c>
      <c r="M81" s="18" t="e">
        <f>VLOOKUP(F81,D11数据库!C:G,4,0)</f>
        <v>#N/A</v>
      </c>
      <c r="N81" s="18" t="e">
        <f>VLOOKUP(F81,D11数据库!C:G,5,0)</f>
        <v>#N/A</v>
      </c>
      <c r="O81" s="18"/>
    </row>
    <row r="82" spans="1:15" x14ac:dyDescent="0.25">
      <c r="A82" s="22"/>
      <c r="B82" s="22"/>
      <c r="C82" s="22"/>
      <c r="D82" s="22"/>
      <c r="E82" s="18" t="e">
        <f t="shared" si="9"/>
        <v>#VALUE!</v>
      </c>
      <c r="F82" s="18" t="str">
        <f t="shared" si="10"/>
        <v/>
      </c>
      <c r="G82" s="18" t="e">
        <f t="shared" si="11"/>
        <v>#VALUE!</v>
      </c>
      <c r="H82" s="18" t="e">
        <f t="shared" si="12"/>
        <v>#VALUE!</v>
      </c>
      <c r="I82" s="18" t="e">
        <f>VLOOKUP(F82,D11数据库!C:G,2,0)</f>
        <v>#N/A</v>
      </c>
      <c r="J82" s="18" t="e">
        <f>VLOOKUP(F82,D11数据库!C:G,3,0)</f>
        <v>#N/A</v>
      </c>
      <c r="K82" s="18" t="e">
        <f>VLOOKUP(E82,D11数据库!J:K,2,0)</f>
        <v>#VALUE!</v>
      </c>
      <c r="L82" s="19" t="e">
        <f t="shared" si="8"/>
        <v>#VALUE!</v>
      </c>
      <c r="M82" s="18" t="e">
        <f>VLOOKUP(F82,D11数据库!C:G,4,0)</f>
        <v>#N/A</v>
      </c>
      <c r="N82" s="18" t="e">
        <f>VLOOKUP(F82,D11数据库!C:G,5,0)</f>
        <v>#N/A</v>
      </c>
      <c r="O82" s="18"/>
    </row>
    <row r="83" spans="1:15" x14ac:dyDescent="0.25">
      <c r="A83" s="22"/>
      <c r="B83" s="22"/>
      <c r="C83" s="22"/>
      <c r="D83" s="22"/>
      <c r="E83" s="18" t="e">
        <f t="shared" si="9"/>
        <v>#VALUE!</v>
      </c>
      <c r="F83" s="18" t="str">
        <f t="shared" si="10"/>
        <v/>
      </c>
      <c r="G83" s="18" t="e">
        <f t="shared" si="11"/>
        <v>#VALUE!</v>
      </c>
      <c r="H83" s="18" t="e">
        <f t="shared" si="12"/>
        <v>#VALUE!</v>
      </c>
      <c r="I83" s="18" t="e">
        <f>VLOOKUP(F83,D11数据库!C:G,2,0)</f>
        <v>#N/A</v>
      </c>
      <c r="J83" s="18" t="e">
        <f>VLOOKUP(F83,D11数据库!C:G,3,0)</f>
        <v>#N/A</v>
      </c>
      <c r="K83" s="18" t="e">
        <f>VLOOKUP(E83,D11数据库!J:K,2,0)</f>
        <v>#VALUE!</v>
      </c>
      <c r="L83" s="19" t="e">
        <f t="shared" si="8"/>
        <v>#VALUE!</v>
      </c>
      <c r="M83" s="18" t="e">
        <f>VLOOKUP(F83,D11数据库!C:G,4,0)</f>
        <v>#N/A</v>
      </c>
      <c r="N83" s="18" t="e">
        <f>VLOOKUP(F83,D11数据库!C:G,5,0)</f>
        <v>#N/A</v>
      </c>
      <c r="O83" s="18"/>
    </row>
    <row r="84" spans="1:15" x14ac:dyDescent="0.25">
      <c r="A84" s="22"/>
      <c r="B84" s="22"/>
      <c r="C84" s="22"/>
      <c r="D84" s="22"/>
      <c r="E84" s="18" t="e">
        <f t="shared" si="9"/>
        <v>#VALUE!</v>
      </c>
      <c r="F84" s="18" t="str">
        <f t="shared" si="10"/>
        <v/>
      </c>
      <c r="G84" s="18" t="e">
        <f t="shared" si="11"/>
        <v>#VALUE!</v>
      </c>
      <c r="H84" s="18" t="e">
        <f t="shared" si="12"/>
        <v>#VALUE!</v>
      </c>
      <c r="I84" s="18" t="e">
        <f>VLOOKUP(F84,D11数据库!C:G,2,0)</f>
        <v>#N/A</v>
      </c>
      <c r="J84" s="18" t="e">
        <f>VLOOKUP(F84,D11数据库!C:G,3,0)</f>
        <v>#N/A</v>
      </c>
      <c r="K84" s="18" t="e">
        <f>VLOOKUP(E84,D11数据库!J:K,2,0)</f>
        <v>#VALUE!</v>
      </c>
      <c r="L84" s="19" t="e">
        <f t="shared" si="8"/>
        <v>#VALUE!</v>
      </c>
      <c r="M84" s="18" t="e">
        <f>VLOOKUP(F84,D11数据库!C:G,4,0)</f>
        <v>#N/A</v>
      </c>
      <c r="N84" s="18" t="e">
        <f>VLOOKUP(F84,D11数据库!C:G,5,0)</f>
        <v>#N/A</v>
      </c>
      <c r="O84" s="18"/>
    </row>
    <row r="85" spans="1:15" x14ac:dyDescent="0.25">
      <c r="A85" s="22"/>
      <c r="B85" s="22"/>
      <c r="C85" s="22"/>
      <c r="D85" s="22"/>
      <c r="E85" s="18" t="e">
        <f t="shared" si="9"/>
        <v>#VALUE!</v>
      </c>
      <c r="F85" s="18" t="str">
        <f t="shared" si="10"/>
        <v/>
      </c>
      <c r="G85" s="18" t="e">
        <f t="shared" si="11"/>
        <v>#VALUE!</v>
      </c>
      <c r="H85" s="18" t="e">
        <f t="shared" si="12"/>
        <v>#VALUE!</v>
      </c>
      <c r="I85" s="18" t="e">
        <f>VLOOKUP(F85,D11数据库!C:G,2,0)</f>
        <v>#N/A</v>
      </c>
      <c r="J85" s="18" t="e">
        <f>VLOOKUP(F85,D11数据库!C:G,3,0)</f>
        <v>#N/A</v>
      </c>
      <c r="K85" s="18" t="e">
        <f>VLOOKUP(E85,D11数据库!J:K,2,0)</f>
        <v>#VALUE!</v>
      </c>
      <c r="L85" s="19" t="e">
        <f t="shared" si="8"/>
        <v>#VALUE!</v>
      </c>
      <c r="M85" s="18" t="e">
        <f>VLOOKUP(F85,D11数据库!C:G,4,0)</f>
        <v>#N/A</v>
      </c>
      <c r="N85" s="18" t="e">
        <f>VLOOKUP(F85,D11数据库!C:G,5,0)</f>
        <v>#N/A</v>
      </c>
      <c r="O85" s="18"/>
    </row>
    <row r="86" spans="1:15" x14ac:dyDescent="0.25">
      <c r="A86" s="22"/>
      <c r="B86" s="22"/>
      <c r="C86" s="22"/>
      <c r="D86" s="22"/>
      <c r="E86" s="18" t="e">
        <f t="shared" si="9"/>
        <v>#VALUE!</v>
      </c>
      <c r="F86" s="18" t="str">
        <f t="shared" si="10"/>
        <v/>
      </c>
      <c r="G86" s="18" t="e">
        <f t="shared" si="11"/>
        <v>#VALUE!</v>
      </c>
      <c r="H86" s="18" t="e">
        <f t="shared" si="12"/>
        <v>#VALUE!</v>
      </c>
      <c r="I86" s="18" t="e">
        <f>VLOOKUP(F86,D11数据库!C:G,2,0)</f>
        <v>#N/A</v>
      </c>
      <c r="J86" s="18" t="e">
        <f>VLOOKUP(F86,D11数据库!C:G,3,0)</f>
        <v>#N/A</v>
      </c>
      <c r="K86" s="18" t="e">
        <f>VLOOKUP(E86,D11数据库!J:K,2,0)</f>
        <v>#VALUE!</v>
      </c>
      <c r="L86" s="19" t="e">
        <f t="shared" si="8"/>
        <v>#VALUE!</v>
      </c>
      <c r="M86" s="18" t="e">
        <f>VLOOKUP(F86,D11数据库!C:G,4,0)</f>
        <v>#N/A</v>
      </c>
      <c r="N86" s="18" t="e">
        <f>VLOOKUP(F86,D11数据库!C:G,5,0)</f>
        <v>#N/A</v>
      </c>
      <c r="O86" s="18"/>
    </row>
    <row r="87" spans="1:15" x14ac:dyDescent="0.25">
      <c r="A87" s="22"/>
      <c r="B87" s="22"/>
      <c r="C87" s="22"/>
      <c r="D87" s="22"/>
      <c r="E87" s="18" t="e">
        <f t="shared" si="9"/>
        <v>#VALUE!</v>
      </c>
      <c r="F87" s="18" t="str">
        <f t="shared" si="10"/>
        <v/>
      </c>
      <c r="G87" s="18" t="e">
        <f t="shared" si="11"/>
        <v>#VALUE!</v>
      </c>
      <c r="H87" s="18" t="e">
        <f t="shared" si="12"/>
        <v>#VALUE!</v>
      </c>
      <c r="I87" s="18" t="e">
        <f>VLOOKUP(F87,D11数据库!C:G,2,0)</f>
        <v>#N/A</v>
      </c>
      <c r="J87" s="18" t="e">
        <f>VLOOKUP(F87,D11数据库!C:G,3,0)</f>
        <v>#N/A</v>
      </c>
      <c r="K87" s="18" t="e">
        <f>VLOOKUP(E87,D11数据库!J:K,2,0)</f>
        <v>#VALUE!</v>
      </c>
      <c r="L87" s="19" t="e">
        <f t="shared" si="8"/>
        <v>#VALUE!</v>
      </c>
      <c r="M87" s="18" t="e">
        <f>VLOOKUP(F87,D11数据库!C:G,4,0)</f>
        <v>#N/A</v>
      </c>
      <c r="N87" s="18" t="e">
        <f>VLOOKUP(F87,D11数据库!C:G,5,0)</f>
        <v>#N/A</v>
      </c>
      <c r="O87" s="18"/>
    </row>
    <row r="88" spans="1:15" x14ac:dyDescent="0.25">
      <c r="A88" s="22"/>
      <c r="B88" s="22"/>
      <c r="C88" s="22"/>
      <c r="D88" s="22"/>
      <c r="E88" s="18" t="e">
        <f t="shared" si="9"/>
        <v>#VALUE!</v>
      </c>
      <c r="F88" s="18" t="str">
        <f t="shared" si="10"/>
        <v/>
      </c>
      <c r="G88" s="18" t="e">
        <f t="shared" si="11"/>
        <v>#VALUE!</v>
      </c>
      <c r="H88" s="18" t="e">
        <f t="shared" si="12"/>
        <v>#VALUE!</v>
      </c>
      <c r="I88" s="18" t="e">
        <f>VLOOKUP(F88,D11数据库!C:G,2,0)</f>
        <v>#N/A</v>
      </c>
      <c r="J88" s="18" t="e">
        <f>VLOOKUP(F88,D11数据库!C:G,3,0)</f>
        <v>#N/A</v>
      </c>
      <c r="K88" s="18" t="e">
        <f>VLOOKUP(E88,D11数据库!J:K,2,0)</f>
        <v>#VALUE!</v>
      </c>
      <c r="L88" s="19" t="e">
        <f t="shared" si="8"/>
        <v>#VALUE!</v>
      </c>
      <c r="M88" s="18" t="e">
        <f>VLOOKUP(F88,D11数据库!C:G,4,0)</f>
        <v>#N/A</v>
      </c>
      <c r="N88" s="18" t="e">
        <f>VLOOKUP(F88,D11数据库!C:G,5,0)</f>
        <v>#N/A</v>
      </c>
      <c r="O88" s="18"/>
    </row>
    <row r="89" spans="1:15" x14ac:dyDescent="0.25">
      <c r="A89" s="22"/>
      <c r="B89" s="22"/>
      <c r="C89" s="22"/>
      <c r="D89" s="22"/>
      <c r="E89" s="18" t="e">
        <f t="shared" si="9"/>
        <v>#VALUE!</v>
      </c>
      <c r="F89" s="18" t="str">
        <f t="shared" si="10"/>
        <v/>
      </c>
      <c r="G89" s="18" t="e">
        <f t="shared" si="11"/>
        <v>#VALUE!</v>
      </c>
      <c r="H89" s="18" t="e">
        <f t="shared" si="12"/>
        <v>#VALUE!</v>
      </c>
      <c r="I89" s="18" t="e">
        <f>VLOOKUP(F89,D11数据库!C:G,2,0)</f>
        <v>#N/A</v>
      </c>
      <c r="J89" s="18" t="e">
        <f>VLOOKUP(F89,D11数据库!C:G,3,0)</f>
        <v>#N/A</v>
      </c>
      <c r="K89" s="18" t="e">
        <f>VLOOKUP(E89,D11数据库!J:K,2,0)</f>
        <v>#VALUE!</v>
      </c>
      <c r="L89" s="19" t="e">
        <f t="shared" si="8"/>
        <v>#VALUE!</v>
      </c>
      <c r="M89" s="18" t="e">
        <f>VLOOKUP(F89,D11数据库!C:G,4,0)</f>
        <v>#N/A</v>
      </c>
      <c r="N89" s="18" t="e">
        <f>VLOOKUP(F89,D11数据库!C:G,5,0)</f>
        <v>#N/A</v>
      </c>
      <c r="O89" s="18"/>
    </row>
    <row r="90" spans="1:15" x14ac:dyDescent="0.25">
      <c r="A90" s="22"/>
      <c r="B90" s="22"/>
      <c r="C90" s="22"/>
      <c r="D90" s="22"/>
      <c r="E90" s="18" t="e">
        <f t="shared" si="9"/>
        <v>#VALUE!</v>
      </c>
      <c r="F90" s="18" t="str">
        <f t="shared" si="10"/>
        <v/>
      </c>
      <c r="G90" s="18" t="e">
        <f t="shared" si="11"/>
        <v>#VALUE!</v>
      </c>
      <c r="H90" s="18" t="e">
        <f t="shared" si="12"/>
        <v>#VALUE!</v>
      </c>
      <c r="I90" s="18" t="e">
        <f>VLOOKUP(F90,D11数据库!C:G,2,0)</f>
        <v>#N/A</v>
      </c>
      <c r="J90" s="18" t="e">
        <f>VLOOKUP(F90,D11数据库!C:G,3,0)</f>
        <v>#N/A</v>
      </c>
      <c r="K90" s="18" t="e">
        <f>VLOOKUP(E90,D11数据库!J:K,2,0)</f>
        <v>#VALUE!</v>
      </c>
      <c r="L90" s="19" t="e">
        <f t="shared" si="8"/>
        <v>#VALUE!</v>
      </c>
      <c r="M90" s="18" t="e">
        <f>VLOOKUP(F90,D11数据库!C:G,4,0)</f>
        <v>#N/A</v>
      </c>
      <c r="N90" s="18" t="e">
        <f>VLOOKUP(F90,D11数据库!C:G,5,0)</f>
        <v>#N/A</v>
      </c>
      <c r="O90" s="18"/>
    </row>
    <row r="91" spans="1:15" x14ac:dyDescent="0.25">
      <c r="A91" s="22"/>
      <c r="B91" s="22"/>
      <c r="C91" s="22"/>
      <c r="D91" s="22"/>
      <c r="E91" s="18" t="e">
        <f t="shared" si="9"/>
        <v>#VALUE!</v>
      </c>
      <c r="F91" s="18" t="str">
        <f t="shared" si="10"/>
        <v/>
      </c>
      <c r="G91" s="18" t="e">
        <f t="shared" si="11"/>
        <v>#VALUE!</v>
      </c>
      <c r="H91" s="18" t="e">
        <f t="shared" si="12"/>
        <v>#VALUE!</v>
      </c>
      <c r="I91" s="18" t="e">
        <f>VLOOKUP(F91,D11数据库!C:G,2,0)</f>
        <v>#N/A</v>
      </c>
      <c r="J91" s="18" t="e">
        <f>VLOOKUP(F91,D11数据库!C:G,3,0)</f>
        <v>#N/A</v>
      </c>
      <c r="K91" s="18" t="e">
        <f>VLOOKUP(E91,D11数据库!J:K,2,0)</f>
        <v>#VALUE!</v>
      </c>
      <c r="L91" s="19" t="e">
        <f t="shared" si="8"/>
        <v>#VALUE!</v>
      </c>
      <c r="M91" s="18" t="e">
        <f>VLOOKUP(F91,D11数据库!C:G,4,0)</f>
        <v>#N/A</v>
      </c>
      <c r="N91" s="18" t="e">
        <f>VLOOKUP(F91,D11数据库!C:G,5,0)</f>
        <v>#N/A</v>
      </c>
      <c r="O91" s="18"/>
    </row>
    <row r="92" spans="1:15" x14ac:dyDescent="0.25">
      <c r="A92" s="22"/>
      <c r="B92" s="22"/>
      <c r="C92" s="22"/>
      <c r="D92" s="22"/>
      <c r="E92" s="18" t="e">
        <f t="shared" si="9"/>
        <v>#VALUE!</v>
      </c>
      <c r="F92" s="18" t="str">
        <f t="shared" si="10"/>
        <v/>
      </c>
      <c r="G92" s="18" t="e">
        <f t="shared" si="11"/>
        <v>#VALUE!</v>
      </c>
      <c r="H92" s="18" t="e">
        <f t="shared" si="12"/>
        <v>#VALUE!</v>
      </c>
      <c r="I92" s="18" t="e">
        <f>VLOOKUP(F92,D11数据库!C:G,2,0)</f>
        <v>#N/A</v>
      </c>
      <c r="J92" s="18" t="e">
        <f>VLOOKUP(F92,D11数据库!C:G,3,0)</f>
        <v>#N/A</v>
      </c>
      <c r="K92" s="18" t="e">
        <f>VLOOKUP(E92,D11数据库!J:K,2,0)</f>
        <v>#VALUE!</v>
      </c>
      <c r="L92" s="19" t="e">
        <f t="shared" si="8"/>
        <v>#VALUE!</v>
      </c>
      <c r="M92" s="18" t="e">
        <f>VLOOKUP(F92,D11数据库!C:G,4,0)</f>
        <v>#N/A</v>
      </c>
      <c r="N92" s="18" t="e">
        <f>VLOOKUP(F92,D11数据库!C:G,5,0)</f>
        <v>#N/A</v>
      </c>
      <c r="O92" s="18"/>
    </row>
    <row r="93" spans="1:15" x14ac:dyDescent="0.25">
      <c r="A93" s="22"/>
      <c r="B93" s="22"/>
      <c r="C93" s="22"/>
      <c r="D93" s="22"/>
      <c r="E93" s="18" t="e">
        <f t="shared" si="9"/>
        <v>#VALUE!</v>
      </c>
      <c r="F93" s="18" t="str">
        <f t="shared" si="10"/>
        <v/>
      </c>
      <c r="G93" s="18" t="e">
        <f t="shared" si="11"/>
        <v>#VALUE!</v>
      </c>
      <c r="H93" s="18" t="e">
        <f t="shared" si="12"/>
        <v>#VALUE!</v>
      </c>
      <c r="I93" s="18" t="e">
        <f>VLOOKUP(F93,D11数据库!C:G,2,0)</f>
        <v>#N/A</v>
      </c>
      <c r="J93" s="18" t="e">
        <f>VLOOKUP(F93,D11数据库!C:G,3,0)</f>
        <v>#N/A</v>
      </c>
      <c r="K93" s="18" t="e">
        <f>VLOOKUP(E93,D11数据库!J:K,2,0)</f>
        <v>#VALUE!</v>
      </c>
      <c r="L93" s="19" t="e">
        <f t="shared" si="8"/>
        <v>#VALUE!</v>
      </c>
      <c r="M93" s="18" t="e">
        <f>VLOOKUP(F93,D11数据库!C:G,4,0)</f>
        <v>#N/A</v>
      </c>
      <c r="N93" s="18" t="e">
        <f>VLOOKUP(F93,D11数据库!C:G,5,0)</f>
        <v>#N/A</v>
      </c>
      <c r="O93" s="18"/>
    </row>
    <row r="94" spans="1:15" x14ac:dyDescent="0.25">
      <c r="A94" s="22"/>
      <c r="B94" s="22"/>
      <c r="C94" s="22"/>
      <c r="D94" s="22"/>
      <c r="E94" s="18" t="e">
        <f t="shared" si="9"/>
        <v>#VALUE!</v>
      </c>
      <c r="F94" s="18" t="str">
        <f t="shared" si="10"/>
        <v/>
      </c>
      <c r="G94" s="18" t="e">
        <f t="shared" si="11"/>
        <v>#VALUE!</v>
      </c>
      <c r="H94" s="18" t="e">
        <f t="shared" si="12"/>
        <v>#VALUE!</v>
      </c>
      <c r="I94" s="18" t="e">
        <f>VLOOKUP(F94,D11数据库!C:G,2,0)</f>
        <v>#N/A</v>
      </c>
      <c r="J94" s="18" t="e">
        <f>VLOOKUP(F94,D11数据库!C:G,3,0)</f>
        <v>#N/A</v>
      </c>
      <c r="K94" s="18" t="e">
        <f>VLOOKUP(E94,D11数据库!J:K,2,0)</f>
        <v>#VALUE!</v>
      </c>
      <c r="L94" s="19" t="e">
        <f t="shared" si="8"/>
        <v>#VALUE!</v>
      </c>
      <c r="M94" s="18" t="e">
        <f>VLOOKUP(F94,D11数据库!C:G,4,0)</f>
        <v>#N/A</v>
      </c>
      <c r="N94" s="18" t="e">
        <f>VLOOKUP(F94,D11数据库!C:G,5,0)</f>
        <v>#N/A</v>
      </c>
      <c r="O94" s="18"/>
    </row>
    <row r="95" spans="1:15" x14ac:dyDescent="0.25">
      <c r="A95" s="22"/>
      <c r="B95" s="22"/>
      <c r="C95" s="22"/>
      <c r="D95" s="22"/>
      <c r="E95" s="18" t="e">
        <f t="shared" si="9"/>
        <v>#VALUE!</v>
      </c>
      <c r="F95" s="18" t="str">
        <f t="shared" si="10"/>
        <v/>
      </c>
      <c r="G95" s="18" t="e">
        <f t="shared" si="11"/>
        <v>#VALUE!</v>
      </c>
      <c r="H95" s="18" t="e">
        <f t="shared" si="12"/>
        <v>#VALUE!</v>
      </c>
      <c r="I95" s="18" t="e">
        <f>VLOOKUP(F95,D11数据库!C:G,2,0)</f>
        <v>#N/A</v>
      </c>
      <c r="J95" s="18" t="e">
        <f>VLOOKUP(F95,D11数据库!C:G,3,0)</f>
        <v>#N/A</v>
      </c>
      <c r="K95" s="18" t="e">
        <f>VLOOKUP(E95,D11数据库!J:K,2,0)</f>
        <v>#VALUE!</v>
      </c>
      <c r="L95" s="19" t="e">
        <f t="shared" si="8"/>
        <v>#VALUE!</v>
      </c>
      <c r="M95" s="18" t="e">
        <f>VLOOKUP(F95,D11数据库!C:G,4,0)</f>
        <v>#N/A</v>
      </c>
      <c r="N95" s="18" t="e">
        <f>VLOOKUP(F95,D11数据库!C:G,5,0)</f>
        <v>#N/A</v>
      </c>
      <c r="O95" s="18"/>
    </row>
    <row r="96" spans="1:15" x14ac:dyDescent="0.25">
      <c r="A96" s="22"/>
      <c r="B96" s="22"/>
      <c r="C96" s="22"/>
      <c r="D96" s="22"/>
      <c r="E96" s="18" t="e">
        <f t="shared" si="9"/>
        <v>#VALUE!</v>
      </c>
      <c r="F96" s="18" t="str">
        <f t="shared" si="10"/>
        <v/>
      </c>
      <c r="G96" s="18" t="e">
        <f t="shared" si="11"/>
        <v>#VALUE!</v>
      </c>
      <c r="H96" s="18" t="e">
        <f t="shared" si="12"/>
        <v>#VALUE!</v>
      </c>
      <c r="I96" s="18" t="e">
        <f>VLOOKUP(F96,D11数据库!C:G,2,0)</f>
        <v>#N/A</v>
      </c>
      <c r="J96" s="18" t="e">
        <f>VLOOKUP(F96,D11数据库!C:G,3,0)</f>
        <v>#N/A</v>
      </c>
      <c r="K96" s="18" t="e">
        <f>VLOOKUP(E96,D11数据库!J:K,2,0)</f>
        <v>#VALUE!</v>
      </c>
      <c r="L96" s="19" t="e">
        <f t="shared" si="8"/>
        <v>#VALUE!</v>
      </c>
      <c r="M96" s="18" t="e">
        <f>VLOOKUP(F96,D11数据库!C:G,4,0)</f>
        <v>#N/A</v>
      </c>
      <c r="N96" s="18" t="e">
        <f>VLOOKUP(F96,D11数据库!C:G,5,0)</f>
        <v>#N/A</v>
      </c>
      <c r="O96" s="18"/>
    </row>
    <row r="97" spans="1:15" x14ac:dyDescent="0.25">
      <c r="A97" s="22"/>
      <c r="B97" s="22"/>
      <c r="C97" s="22"/>
      <c r="D97" s="22"/>
      <c r="E97" s="18" t="e">
        <f t="shared" si="9"/>
        <v>#VALUE!</v>
      </c>
      <c r="F97" s="18" t="str">
        <f t="shared" si="10"/>
        <v/>
      </c>
      <c r="G97" s="18" t="e">
        <f t="shared" si="11"/>
        <v>#VALUE!</v>
      </c>
      <c r="H97" s="18" t="e">
        <f t="shared" si="12"/>
        <v>#VALUE!</v>
      </c>
      <c r="I97" s="18" t="e">
        <f>VLOOKUP(F97,D11数据库!C:G,2,0)</f>
        <v>#N/A</v>
      </c>
      <c r="J97" s="18" t="e">
        <f>VLOOKUP(F97,D11数据库!C:G,3,0)</f>
        <v>#N/A</v>
      </c>
      <c r="K97" s="18" t="e">
        <f>VLOOKUP(E97,D11数据库!J:K,2,0)</f>
        <v>#VALUE!</v>
      </c>
      <c r="L97" s="19" t="e">
        <f t="shared" si="8"/>
        <v>#VALUE!</v>
      </c>
      <c r="M97" s="18" t="e">
        <f>VLOOKUP(F97,D11数据库!C:G,4,0)</f>
        <v>#N/A</v>
      </c>
      <c r="N97" s="18" t="e">
        <f>VLOOKUP(F97,D11数据库!C:G,5,0)</f>
        <v>#N/A</v>
      </c>
      <c r="O97" s="18"/>
    </row>
    <row r="98" spans="1:15" x14ac:dyDescent="0.25">
      <c r="A98" s="22"/>
      <c r="B98" s="22"/>
      <c r="C98" s="22"/>
      <c r="D98" s="22"/>
      <c r="E98" s="18" t="e">
        <f t="shared" si="9"/>
        <v>#VALUE!</v>
      </c>
      <c r="F98" s="18" t="str">
        <f t="shared" si="10"/>
        <v/>
      </c>
      <c r="G98" s="18" t="e">
        <f t="shared" si="11"/>
        <v>#VALUE!</v>
      </c>
      <c r="H98" s="18" t="e">
        <f t="shared" si="12"/>
        <v>#VALUE!</v>
      </c>
      <c r="I98" s="18" t="e">
        <f>VLOOKUP(F98,D11数据库!C:G,2,0)</f>
        <v>#N/A</v>
      </c>
      <c r="J98" s="18" t="e">
        <f>VLOOKUP(F98,D11数据库!C:G,3,0)</f>
        <v>#N/A</v>
      </c>
      <c r="K98" s="18" t="e">
        <f>VLOOKUP(E98,D11数据库!J:K,2,0)</f>
        <v>#VALUE!</v>
      </c>
      <c r="L98" s="19" t="e">
        <f t="shared" si="8"/>
        <v>#VALUE!</v>
      </c>
      <c r="M98" s="18" t="e">
        <f>VLOOKUP(F98,D11数据库!C:G,4,0)</f>
        <v>#N/A</v>
      </c>
      <c r="N98" s="18" t="e">
        <f>VLOOKUP(F98,D11数据库!C:G,5,0)</f>
        <v>#N/A</v>
      </c>
      <c r="O98" s="18"/>
    </row>
    <row r="99" spans="1:15" x14ac:dyDescent="0.25">
      <c r="A99" s="22"/>
      <c r="B99" s="22"/>
      <c r="C99" s="22"/>
      <c r="D99" s="22"/>
      <c r="E99" s="18" t="e">
        <f t="shared" si="9"/>
        <v>#VALUE!</v>
      </c>
      <c r="F99" s="18" t="str">
        <f t="shared" si="10"/>
        <v/>
      </c>
      <c r="G99" s="18" t="e">
        <f t="shared" si="11"/>
        <v>#VALUE!</v>
      </c>
      <c r="H99" s="18" t="e">
        <f t="shared" si="12"/>
        <v>#VALUE!</v>
      </c>
      <c r="I99" s="18" t="e">
        <f>VLOOKUP(F99,D11数据库!C:G,2,0)</f>
        <v>#N/A</v>
      </c>
      <c r="J99" s="18" t="e">
        <f>VLOOKUP(F99,D11数据库!C:G,3,0)</f>
        <v>#N/A</v>
      </c>
      <c r="K99" s="18" t="e">
        <f>VLOOKUP(E99,D11数据库!J:K,2,0)</f>
        <v>#VALUE!</v>
      </c>
      <c r="L99" s="19" t="e">
        <f t="shared" si="8"/>
        <v>#VALUE!</v>
      </c>
      <c r="M99" s="18" t="e">
        <f>VLOOKUP(F99,D11数据库!C:G,4,0)</f>
        <v>#N/A</v>
      </c>
      <c r="N99" s="18" t="e">
        <f>VLOOKUP(F99,D11数据库!C:G,5,0)</f>
        <v>#N/A</v>
      </c>
      <c r="O99" s="18"/>
    </row>
    <row r="100" spans="1:15" x14ac:dyDescent="0.25">
      <c r="A100" s="22"/>
      <c r="B100" s="22"/>
      <c r="C100" s="22"/>
      <c r="D100" s="22"/>
      <c r="E100" s="18" t="e">
        <f t="shared" si="9"/>
        <v>#VALUE!</v>
      </c>
      <c r="F100" s="18" t="str">
        <f t="shared" si="10"/>
        <v/>
      </c>
      <c r="G100" s="18" t="e">
        <f t="shared" si="11"/>
        <v>#VALUE!</v>
      </c>
      <c r="H100" s="18" t="e">
        <f t="shared" si="12"/>
        <v>#VALUE!</v>
      </c>
      <c r="I100" s="18" t="e">
        <f>VLOOKUP(F100,D11数据库!C:G,2,0)</f>
        <v>#N/A</v>
      </c>
      <c r="J100" s="18" t="e">
        <f>VLOOKUP(F100,D11数据库!C:G,3,0)</f>
        <v>#N/A</v>
      </c>
      <c r="K100" s="18" t="e">
        <f>VLOOKUP(E100,D11数据库!J:K,2,0)</f>
        <v>#VALUE!</v>
      </c>
      <c r="L100" s="19" t="e">
        <f t="shared" si="8"/>
        <v>#VALUE!</v>
      </c>
      <c r="M100" s="18" t="e">
        <f>VLOOKUP(F100,D11数据库!C:G,4,0)</f>
        <v>#N/A</v>
      </c>
      <c r="N100" s="18" t="e">
        <f>VLOOKUP(F100,D11数据库!C:G,5,0)</f>
        <v>#N/A</v>
      </c>
      <c r="O100" s="18"/>
    </row>
  </sheetData>
  <sheetProtection algorithmName="SHA-512" hashValue="D/r3KHdyMjFPWWXdAJB7TYdfFDXcA3jJwYzTvnl1TYtig/vAe9Ei/LJegw9WSLHLU16UMIqY9uFqtJbREGZ31w==" saltValue="AUy/eQu/CfWhsgd7wNvCP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ignoredErrors>
    <ignoredError sqref="E2:E8 F2:F8 E9:E100 F9:F100" formula="1"/>
  </ignoredError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C8E9E-2E7F-400E-9458-80601F1C2EEC}">
  <sheetPr codeName="Sheet47"/>
  <dimension ref="A1:K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5" max="5" width="14.6328125" bestFit="1" customWidth="1"/>
  </cols>
  <sheetData>
    <row r="1" spans="1:11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J1" s="86" t="s">
        <v>217</v>
      </c>
      <c r="K1" s="86"/>
    </row>
    <row r="2" spans="1:11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J2" s="3" t="s">
        <v>136</v>
      </c>
      <c r="K2" s="24" t="s">
        <v>32</v>
      </c>
    </row>
    <row r="3" spans="1:11" x14ac:dyDescent="0.25">
      <c r="A3" s="3" t="s">
        <v>190</v>
      </c>
      <c r="B3" s="3" t="s">
        <v>189</v>
      </c>
      <c r="C3" s="3" t="s">
        <v>191</v>
      </c>
      <c r="D3" s="3" t="s">
        <v>181</v>
      </c>
      <c r="E3" s="3" t="s">
        <v>196</v>
      </c>
      <c r="F3" s="3" t="s">
        <v>15</v>
      </c>
      <c r="G3" s="3" t="s">
        <v>7</v>
      </c>
      <c r="J3" s="5">
        <v>1</v>
      </c>
      <c r="K3" s="5">
        <v>1</v>
      </c>
    </row>
    <row r="4" spans="1:11" x14ac:dyDescent="0.25">
      <c r="A4" s="3"/>
      <c r="B4" s="1"/>
      <c r="C4" s="3" t="s">
        <v>192</v>
      </c>
      <c r="D4" s="3" t="s">
        <v>181</v>
      </c>
      <c r="E4" s="3" t="s">
        <v>188</v>
      </c>
      <c r="F4" s="3" t="s">
        <v>15</v>
      </c>
      <c r="G4" s="3" t="s">
        <v>7</v>
      </c>
      <c r="J4" s="5">
        <v>1</v>
      </c>
      <c r="K4" s="5">
        <v>1</v>
      </c>
    </row>
    <row r="5" spans="1:11" x14ac:dyDescent="0.25">
      <c r="A5" s="3"/>
      <c r="B5" s="1"/>
      <c r="C5" s="3" t="s">
        <v>193</v>
      </c>
      <c r="D5" s="3" t="s">
        <v>181</v>
      </c>
      <c r="E5" s="3" t="s">
        <v>195</v>
      </c>
      <c r="F5" s="3" t="s">
        <v>15</v>
      </c>
      <c r="G5" s="3" t="s">
        <v>7</v>
      </c>
      <c r="J5" s="5">
        <v>3</v>
      </c>
      <c r="K5" s="5">
        <v>2</v>
      </c>
    </row>
    <row r="6" spans="1:11" x14ac:dyDescent="0.25">
      <c r="A6" s="3"/>
      <c r="B6" s="1"/>
      <c r="C6" s="3" t="s">
        <v>194</v>
      </c>
      <c r="D6" s="3" t="s">
        <v>181</v>
      </c>
      <c r="E6" s="3" t="s">
        <v>124</v>
      </c>
      <c r="F6" s="3" t="s">
        <v>15</v>
      </c>
      <c r="G6" s="3" t="s">
        <v>7</v>
      </c>
      <c r="J6" s="5">
        <v>4</v>
      </c>
      <c r="K6" s="5">
        <v>2</v>
      </c>
    </row>
  </sheetData>
  <sheetProtection algorithmName="SHA-512" hashValue="nccjEhfMebQBJ5+KXNyDd0HhoI/hn/ZNTsIZaAWgN7zP3LXB/7nj51NLz1NXGEgG/pMWOJXsI9TIg3XRtFyy5g==" saltValue="iwsdOsopHwCm0TfpTJdWCA==" spinCount="100000" sheet="1" objects="1" scenarios="1"/>
  <mergeCells count="2">
    <mergeCell ref="C1:G1"/>
    <mergeCell ref="J1:K1"/>
  </mergeCells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401B-01EC-4D37-B661-595EA17E1B16}">
  <sheetPr codeName="Sheet48"/>
  <dimension ref="A1:N100"/>
  <sheetViews>
    <sheetView workbookViewId="0"/>
  </sheetViews>
  <sheetFormatPr defaultRowHeight="14" x14ac:dyDescent="0.25"/>
  <cols>
    <col min="1" max="1" width="16.90625" style="23" bestFit="1" customWidth="1"/>
    <col min="2" max="2" width="19" style="35" customWidth="1"/>
    <col min="9" max="9" width="11.36328125" bestFit="1" customWidth="1"/>
    <col min="10" max="10" width="14.6328125" bestFit="1" customWidth="1"/>
  </cols>
  <sheetData>
    <row r="1" spans="1:14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136</v>
      </c>
      <c r="F1" s="18" t="s">
        <v>125</v>
      </c>
      <c r="G1" s="18" t="s">
        <v>166</v>
      </c>
      <c r="H1" s="18" t="s">
        <v>167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</row>
    <row r="2" spans="1:14" x14ac:dyDescent="0.25">
      <c r="A2" s="22">
        <v>12</v>
      </c>
      <c r="B2" s="22" t="s">
        <v>1047</v>
      </c>
      <c r="C2" s="22">
        <v>2</v>
      </c>
      <c r="D2" s="22" t="s">
        <v>515</v>
      </c>
      <c r="E2" s="18">
        <f>VALUE(TRIM(MID(SUBSTITUTE($B2,"-",REPT(" ",99)),COLUMN(B2)*99-98,99)))</f>
        <v>1</v>
      </c>
      <c r="F2" s="18" t="str">
        <f t="shared" ref="F2:F18" si="0">TRIM(MID(SUBSTITUTE($B2,"-",REPT(" ",99)),COLUMN(C2)*99-98,99))</f>
        <v>G</v>
      </c>
      <c r="G2" s="18">
        <f>VALUE(TRIM(MID(SUBSTITUTE($B2,"-",REPT(" ",99)),COLUMN(D2)*99-98,99)))</f>
        <v>600</v>
      </c>
      <c r="H2" s="18">
        <f>VALUE(TRIM(MID(SUBSTITUTE($B2,"-",REPT(" ",99)),COLUMN(E2)*99-98,99)))</f>
        <v>750</v>
      </c>
      <c r="I2" s="18" t="str">
        <f>VLOOKUP(F2,D12数据库!C:G,2,0)</f>
        <v>H型钢</v>
      </c>
      <c r="J2" s="18" t="str">
        <f>VLOOKUP(F2,D12数据库!C:G,3,0)</f>
        <v>H250x250x9x14</v>
      </c>
      <c r="K2" s="19">
        <f>((G2+H2)/1000)*C2</f>
        <v>2.7</v>
      </c>
      <c r="L2" s="18" t="str">
        <f>VLOOKUP(F2,D12数据库!C:G,4,0)</f>
        <v>m</v>
      </c>
      <c r="M2" s="18" t="str">
        <f>VLOOKUP(F2,D12数据库!C:G,5,0)</f>
        <v>Q235B</v>
      </c>
      <c r="N2" s="18"/>
    </row>
    <row r="3" spans="1:14" x14ac:dyDescent="0.25">
      <c r="A3" s="22"/>
      <c r="B3" s="22"/>
      <c r="C3" s="22"/>
      <c r="D3" s="22"/>
      <c r="E3" s="18" t="e">
        <f t="shared" ref="E3:E18" si="1">VALUE(TRIM(MID(SUBSTITUTE($B3,"-",REPT(" ",99)),COLUMN(B3)*99-98,99)))</f>
        <v>#VALUE!</v>
      </c>
      <c r="F3" s="18" t="str">
        <f t="shared" si="0"/>
        <v/>
      </c>
      <c r="G3" s="18" t="e">
        <f t="shared" ref="G3:H18" si="2">VALUE(TRIM(MID(SUBSTITUTE($B3,"-",REPT(" ",99)),COLUMN(D3)*99-98,99)))</f>
        <v>#VALUE!</v>
      </c>
      <c r="H3" s="18" t="e">
        <f t="shared" si="2"/>
        <v>#VALUE!</v>
      </c>
      <c r="I3" s="18" t="e">
        <f>VLOOKUP(F3,D12数据库!C:G,2,0)</f>
        <v>#N/A</v>
      </c>
      <c r="J3" s="18" t="e">
        <f>VLOOKUP(F3,D12数据库!C:G,3,0)</f>
        <v>#N/A</v>
      </c>
      <c r="K3" s="19" t="e">
        <f t="shared" ref="K3:K66" si="3">((G3+H3)/1000)*C3</f>
        <v>#VALUE!</v>
      </c>
      <c r="L3" s="18" t="e">
        <f>VLOOKUP(F3,D12数据库!C:G,4,0)</f>
        <v>#N/A</v>
      </c>
      <c r="M3" s="18" t="e">
        <f>VLOOKUP(F3,D12数据库!C:G,5,0)</f>
        <v>#N/A</v>
      </c>
      <c r="N3" s="18"/>
    </row>
    <row r="4" spans="1:14" x14ac:dyDescent="0.25">
      <c r="A4" s="22"/>
      <c r="B4" s="22"/>
      <c r="C4" s="22"/>
      <c r="D4" s="22"/>
      <c r="E4" s="18" t="e">
        <f t="shared" si="1"/>
        <v>#VALUE!</v>
      </c>
      <c r="F4" s="18" t="str">
        <f t="shared" si="0"/>
        <v/>
      </c>
      <c r="G4" s="18" t="e">
        <f t="shared" si="2"/>
        <v>#VALUE!</v>
      </c>
      <c r="H4" s="18" t="e">
        <f t="shared" si="2"/>
        <v>#VALUE!</v>
      </c>
      <c r="I4" s="18" t="e">
        <f>VLOOKUP(F4,D12数据库!C:G,2,0)</f>
        <v>#N/A</v>
      </c>
      <c r="J4" s="18" t="e">
        <f>VLOOKUP(F4,D12数据库!C:G,3,0)</f>
        <v>#N/A</v>
      </c>
      <c r="K4" s="19" t="e">
        <f t="shared" si="3"/>
        <v>#VALUE!</v>
      </c>
      <c r="L4" s="18" t="e">
        <f>VLOOKUP(F4,D12数据库!C:G,4,0)</f>
        <v>#N/A</v>
      </c>
      <c r="M4" s="18" t="e">
        <f>VLOOKUP(F4,D12数据库!C:G,5,0)</f>
        <v>#N/A</v>
      </c>
      <c r="N4" s="18"/>
    </row>
    <row r="5" spans="1:14" x14ac:dyDescent="0.25">
      <c r="A5" s="22"/>
      <c r="B5" s="22"/>
      <c r="C5" s="22"/>
      <c r="D5" s="22"/>
      <c r="E5" s="18" t="e">
        <f t="shared" si="1"/>
        <v>#VALUE!</v>
      </c>
      <c r="F5" s="18" t="str">
        <f t="shared" si="0"/>
        <v/>
      </c>
      <c r="G5" s="18" t="e">
        <f t="shared" si="2"/>
        <v>#VALUE!</v>
      </c>
      <c r="H5" s="18" t="e">
        <f t="shared" si="2"/>
        <v>#VALUE!</v>
      </c>
      <c r="I5" s="18" t="e">
        <f>VLOOKUP(F5,D12数据库!C:G,2,0)</f>
        <v>#N/A</v>
      </c>
      <c r="J5" s="18" t="e">
        <f>VLOOKUP(F5,D12数据库!C:G,3,0)</f>
        <v>#N/A</v>
      </c>
      <c r="K5" s="19" t="e">
        <f t="shared" si="3"/>
        <v>#VALUE!</v>
      </c>
      <c r="L5" s="18" t="e">
        <f>VLOOKUP(F5,D12数据库!C:G,4,0)</f>
        <v>#N/A</v>
      </c>
      <c r="M5" s="18" t="e">
        <f>VLOOKUP(F5,D12数据库!C:G,5,0)</f>
        <v>#N/A</v>
      </c>
      <c r="N5" s="18"/>
    </row>
    <row r="6" spans="1:14" x14ac:dyDescent="0.25">
      <c r="A6" s="22"/>
      <c r="B6" s="22"/>
      <c r="C6" s="22"/>
      <c r="D6" s="22"/>
      <c r="E6" s="18" t="e">
        <f t="shared" si="1"/>
        <v>#VALUE!</v>
      </c>
      <c r="F6" s="18" t="str">
        <f t="shared" si="0"/>
        <v/>
      </c>
      <c r="G6" s="18" t="e">
        <f t="shared" si="2"/>
        <v>#VALUE!</v>
      </c>
      <c r="H6" s="18" t="e">
        <f t="shared" si="2"/>
        <v>#VALUE!</v>
      </c>
      <c r="I6" s="18" t="e">
        <f>VLOOKUP(F6,D12数据库!C:G,2,0)</f>
        <v>#N/A</v>
      </c>
      <c r="J6" s="18" t="e">
        <f>VLOOKUP(F6,D12数据库!C:G,3,0)</f>
        <v>#N/A</v>
      </c>
      <c r="K6" s="19" t="e">
        <f t="shared" si="3"/>
        <v>#VALUE!</v>
      </c>
      <c r="L6" s="18" t="e">
        <f>VLOOKUP(F6,D12数据库!C:G,4,0)</f>
        <v>#N/A</v>
      </c>
      <c r="M6" s="18" t="e">
        <f>VLOOKUP(F6,D12数据库!C:G,5,0)</f>
        <v>#N/A</v>
      </c>
      <c r="N6" s="18"/>
    </row>
    <row r="7" spans="1:14" x14ac:dyDescent="0.25">
      <c r="A7" s="22"/>
      <c r="B7" s="22"/>
      <c r="C7" s="22"/>
      <c r="D7" s="22"/>
      <c r="E7" s="18" t="e">
        <f t="shared" si="1"/>
        <v>#VALUE!</v>
      </c>
      <c r="F7" s="18" t="str">
        <f t="shared" si="0"/>
        <v/>
      </c>
      <c r="G7" s="18" t="e">
        <f t="shared" si="2"/>
        <v>#VALUE!</v>
      </c>
      <c r="H7" s="18" t="e">
        <f t="shared" si="2"/>
        <v>#VALUE!</v>
      </c>
      <c r="I7" s="18" t="e">
        <f>VLOOKUP(F7,D12数据库!C:G,2,0)</f>
        <v>#N/A</v>
      </c>
      <c r="J7" s="18" t="e">
        <f>VLOOKUP(F7,D12数据库!C:G,3,0)</f>
        <v>#N/A</v>
      </c>
      <c r="K7" s="19" t="e">
        <f t="shared" si="3"/>
        <v>#VALUE!</v>
      </c>
      <c r="L7" s="18" t="e">
        <f>VLOOKUP(F7,D12数据库!C:G,4,0)</f>
        <v>#N/A</v>
      </c>
      <c r="M7" s="18" t="e">
        <f>VLOOKUP(F7,D12数据库!C:G,5,0)</f>
        <v>#N/A</v>
      </c>
      <c r="N7" s="18"/>
    </row>
    <row r="8" spans="1:14" x14ac:dyDescent="0.25">
      <c r="A8" s="22"/>
      <c r="B8" s="22"/>
      <c r="C8" s="22"/>
      <c r="D8" s="22"/>
      <c r="E8" s="18" t="e">
        <f t="shared" si="1"/>
        <v>#VALUE!</v>
      </c>
      <c r="F8" s="18" t="str">
        <f t="shared" si="0"/>
        <v/>
      </c>
      <c r="G8" s="18" t="e">
        <f t="shared" si="2"/>
        <v>#VALUE!</v>
      </c>
      <c r="H8" s="18" t="e">
        <f t="shared" si="2"/>
        <v>#VALUE!</v>
      </c>
      <c r="I8" s="18" t="e">
        <f>VLOOKUP(F8,D12数据库!C:G,2,0)</f>
        <v>#N/A</v>
      </c>
      <c r="J8" s="18" t="e">
        <f>VLOOKUP(F8,D12数据库!C:G,3,0)</f>
        <v>#N/A</v>
      </c>
      <c r="K8" s="19" t="e">
        <f t="shared" si="3"/>
        <v>#VALUE!</v>
      </c>
      <c r="L8" s="18" t="e">
        <f>VLOOKUP(F8,D12数据库!C:G,4,0)</f>
        <v>#N/A</v>
      </c>
      <c r="M8" s="18" t="e">
        <f>VLOOKUP(F8,D12数据库!C:G,5,0)</f>
        <v>#N/A</v>
      </c>
      <c r="N8" s="18"/>
    </row>
    <row r="9" spans="1:14" x14ac:dyDescent="0.25">
      <c r="A9" s="22"/>
      <c r="B9" s="22"/>
      <c r="C9" s="22"/>
      <c r="D9" s="22"/>
      <c r="E9" s="18" t="e">
        <f t="shared" si="1"/>
        <v>#VALUE!</v>
      </c>
      <c r="F9" s="18" t="str">
        <f t="shared" si="0"/>
        <v/>
      </c>
      <c r="G9" s="18" t="e">
        <f t="shared" si="2"/>
        <v>#VALUE!</v>
      </c>
      <c r="H9" s="18" t="e">
        <f t="shared" si="2"/>
        <v>#VALUE!</v>
      </c>
      <c r="I9" s="18" t="e">
        <f>VLOOKUP(F9,D12数据库!C:G,2,0)</f>
        <v>#N/A</v>
      </c>
      <c r="J9" s="18" t="e">
        <f>VLOOKUP(F9,D12数据库!C:G,3,0)</f>
        <v>#N/A</v>
      </c>
      <c r="K9" s="19" t="e">
        <f t="shared" si="3"/>
        <v>#VALUE!</v>
      </c>
      <c r="L9" s="18" t="e">
        <f>VLOOKUP(F9,D12数据库!C:G,4,0)</f>
        <v>#N/A</v>
      </c>
      <c r="M9" s="18" t="e">
        <f>VLOOKUP(F9,D12数据库!C:G,5,0)</f>
        <v>#N/A</v>
      </c>
      <c r="N9" s="18"/>
    </row>
    <row r="10" spans="1:14" x14ac:dyDescent="0.25">
      <c r="A10" s="22"/>
      <c r="B10" s="22"/>
      <c r="C10" s="22"/>
      <c r="D10" s="22"/>
      <c r="E10" s="18" t="e">
        <f t="shared" si="1"/>
        <v>#VALUE!</v>
      </c>
      <c r="F10" s="18" t="str">
        <f t="shared" si="0"/>
        <v/>
      </c>
      <c r="G10" s="18" t="e">
        <f t="shared" si="2"/>
        <v>#VALUE!</v>
      </c>
      <c r="H10" s="18" t="e">
        <f t="shared" si="2"/>
        <v>#VALUE!</v>
      </c>
      <c r="I10" s="18" t="e">
        <f>VLOOKUP(F10,D12数据库!C:G,2,0)</f>
        <v>#N/A</v>
      </c>
      <c r="J10" s="18" t="e">
        <f>VLOOKUP(F10,D12数据库!C:G,3,0)</f>
        <v>#N/A</v>
      </c>
      <c r="K10" s="19" t="e">
        <f t="shared" si="3"/>
        <v>#VALUE!</v>
      </c>
      <c r="L10" s="18" t="e">
        <f>VLOOKUP(F10,D12数据库!C:G,4,0)</f>
        <v>#N/A</v>
      </c>
      <c r="M10" s="18" t="e">
        <f>VLOOKUP(F10,D12数据库!C:G,5,0)</f>
        <v>#N/A</v>
      </c>
      <c r="N10" s="18"/>
    </row>
    <row r="11" spans="1:14" x14ac:dyDescent="0.25">
      <c r="A11" s="22"/>
      <c r="B11" s="22"/>
      <c r="C11" s="22"/>
      <c r="D11" s="22"/>
      <c r="E11" s="18" t="e">
        <f t="shared" si="1"/>
        <v>#VALUE!</v>
      </c>
      <c r="F11" s="18" t="str">
        <f t="shared" si="0"/>
        <v/>
      </c>
      <c r="G11" s="18" t="e">
        <f t="shared" si="2"/>
        <v>#VALUE!</v>
      </c>
      <c r="H11" s="18" t="e">
        <f t="shared" si="2"/>
        <v>#VALUE!</v>
      </c>
      <c r="I11" s="18" t="e">
        <f>VLOOKUP(F11,D12数据库!C:G,2,0)</f>
        <v>#N/A</v>
      </c>
      <c r="J11" s="18" t="e">
        <f>VLOOKUP(F11,D12数据库!C:G,3,0)</f>
        <v>#N/A</v>
      </c>
      <c r="K11" s="19" t="e">
        <f t="shared" si="3"/>
        <v>#VALUE!</v>
      </c>
      <c r="L11" s="18" t="e">
        <f>VLOOKUP(F11,D12数据库!C:G,4,0)</f>
        <v>#N/A</v>
      </c>
      <c r="M11" s="18" t="e">
        <f>VLOOKUP(F11,D12数据库!C:G,5,0)</f>
        <v>#N/A</v>
      </c>
      <c r="N11" s="18"/>
    </row>
    <row r="12" spans="1:14" x14ac:dyDescent="0.25">
      <c r="A12" s="22"/>
      <c r="B12" s="22"/>
      <c r="C12" s="22"/>
      <c r="D12" s="22"/>
      <c r="E12" s="18" t="e">
        <f t="shared" si="1"/>
        <v>#VALUE!</v>
      </c>
      <c r="F12" s="18" t="str">
        <f t="shared" si="0"/>
        <v/>
      </c>
      <c r="G12" s="18" t="e">
        <f t="shared" si="2"/>
        <v>#VALUE!</v>
      </c>
      <c r="H12" s="18" t="e">
        <f t="shared" si="2"/>
        <v>#VALUE!</v>
      </c>
      <c r="I12" s="18" t="e">
        <f>VLOOKUP(F12,D12数据库!C:G,2,0)</f>
        <v>#N/A</v>
      </c>
      <c r="J12" s="18" t="e">
        <f>VLOOKUP(F12,D12数据库!C:G,3,0)</f>
        <v>#N/A</v>
      </c>
      <c r="K12" s="19" t="e">
        <f t="shared" si="3"/>
        <v>#VALUE!</v>
      </c>
      <c r="L12" s="18" t="e">
        <f>VLOOKUP(F12,D12数据库!C:G,4,0)</f>
        <v>#N/A</v>
      </c>
      <c r="M12" s="18" t="e">
        <f>VLOOKUP(F12,D12数据库!C:G,5,0)</f>
        <v>#N/A</v>
      </c>
      <c r="N12" s="18"/>
    </row>
    <row r="13" spans="1:14" x14ac:dyDescent="0.25">
      <c r="A13" s="22"/>
      <c r="B13" s="22"/>
      <c r="C13" s="22"/>
      <c r="D13" s="22"/>
      <c r="E13" s="18" t="e">
        <f t="shared" si="1"/>
        <v>#VALUE!</v>
      </c>
      <c r="F13" s="18" t="str">
        <f t="shared" si="0"/>
        <v/>
      </c>
      <c r="G13" s="18" t="e">
        <f t="shared" si="2"/>
        <v>#VALUE!</v>
      </c>
      <c r="H13" s="18" t="e">
        <f t="shared" si="2"/>
        <v>#VALUE!</v>
      </c>
      <c r="I13" s="18" t="e">
        <f>VLOOKUP(F13,D12数据库!C:G,2,0)</f>
        <v>#N/A</v>
      </c>
      <c r="J13" s="18" t="e">
        <f>VLOOKUP(F13,D12数据库!C:G,3,0)</f>
        <v>#N/A</v>
      </c>
      <c r="K13" s="19" t="e">
        <f t="shared" si="3"/>
        <v>#VALUE!</v>
      </c>
      <c r="L13" s="18" t="e">
        <f>VLOOKUP(F13,D12数据库!C:G,4,0)</f>
        <v>#N/A</v>
      </c>
      <c r="M13" s="18" t="e">
        <f>VLOOKUP(F13,D12数据库!C:G,5,0)</f>
        <v>#N/A</v>
      </c>
      <c r="N13" s="18"/>
    </row>
    <row r="14" spans="1:14" x14ac:dyDescent="0.25">
      <c r="A14" s="22"/>
      <c r="B14" s="22"/>
      <c r="C14" s="22"/>
      <c r="D14" s="22"/>
      <c r="E14" s="18" t="e">
        <f t="shared" si="1"/>
        <v>#VALUE!</v>
      </c>
      <c r="F14" s="18" t="str">
        <f t="shared" si="0"/>
        <v/>
      </c>
      <c r="G14" s="18" t="e">
        <f t="shared" si="2"/>
        <v>#VALUE!</v>
      </c>
      <c r="H14" s="18" t="e">
        <f t="shared" si="2"/>
        <v>#VALUE!</v>
      </c>
      <c r="I14" s="18" t="e">
        <f>VLOOKUP(F14,D12数据库!C:G,2,0)</f>
        <v>#N/A</v>
      </c>
      <c r="J14" s="18" t="e">
        <f>VLOOKUP(F14,D12数据库!C:G,3,0)</f>
        <v>#N/A</v>
      </c>
      <c r="K14" s="19" t="e">
        <f t="shared" si="3"/>
        <v>#VALUE!</v>
      </c>
      <c r="L14" s="18" t="e">
        <f>VLOOKUP(F14,D12数据库!C:G,4,0)</f>
        <v>#N/A</v>
      </c>
      <c r="M14" s="18" t="e">
        <f>VLOOKUP(F14,D12数据库!C:G,5,0)</f>
        <v>#N/A</v>
      </c>
      <c r="N14" s="18"/>
    </row>
    <row r="15" spans="1:14" x14ac:dyDescent="0.25">
      <c r="A15" s="22"/>
      <c r="B15" s="22"/>
      <c r="C15" s="22"/>
      <c r="D15" s="22"/>
      <c r="E15" s="18" t="e">
        <f t="shared" si="1"/>
        <v>#VALUE!</v>
      </c>
      <c r="F15" s="18" t="str">
        <f t="shared" si="0"/>
        <v/>
      </c>
      <c r="G15" s="18" t="e">
        <f t="shared" si="2"/>
        <v>#VALUE!</v>
      </c>
      <c r="H15" s="18" t="e">
        <f t="shared" si="2"/>
        <v>#VALUE!</v>
      </c>
      <c r="I15" s="18" t="e">
        <f>VLOOKUP(F15,D12数据库!C:G,2,0)</f>
        <v>#N/A</v>
      </c>
      <c r="J15" s="18" t="e">
        <f>VLOOKUP(F15,D12数据库!C:G,3,0)</f>
        <v>#N/A</v>
      </c>
      <c r="K15" s="19" t="e">
        <f t="shared" si="3"/>
        <v>#VALUE!</v>
      </c>
      <c r="L15" s="18" t="e">
        <f>VLOOKUP(F15,D12数据库!C:G,4,0)</f>
        <v>#N/A</v>
      </c>
      <c r="M15" s="18" t="e">
        <f>VLOOKUP(F15,D12数据库!C:G,5,0)</f>
        <v>#N/A</v>
      </c>
      <c r="N15" s="18"/>
    </row>
    <row r="16" spans="1:14" x14ac:dyDescent="0.25">
      <c r="A16" s="22"/>
      <c r="B16" s="22"/>
      <c r="C16" s="22"/>
      <c r="D16" s="22"/>
      <c r="E16" s="18" t="e">
        <f t="shared" si="1"/>
        <v>#VALUE!</v>
      </c>
      <c r="F16" s="18" t="str">
        <f t="shared" si="0"/>
        <v/>
      </c>
      <c r="G16" s="18" t="e">
        <f t="shared" si="2"/>
        <v>#VALUE!</v>
      </c>
      <c r="H16" s="18" t="e">
        <f t="shared" si="2"/>
        <v>#VALUE!</v>
      </c>
      <c r="I16" s="18" t="e">
        <f>VLOOKUP(F16,D12数据库!C:G,2,0)</f>
        <v>#N/A</v>
      </c>
      <c r="J16" s="18" t="e">
        <f>VLOOKUP(F16,D12数据库!C:G,3,0)</f>
        <v>#N/A</v>
      </c>
      <c r="K16" s="19" t="e">
        <f t="shared" si="3"/>
        <v>#VALUE!</v>
      </c>
      <c r="L16" s="18" t="e">
        <f>VLOOKUP(F16,D12数据库!C:G,4,0)</f>
        <v>#N/A</v>
      </c>
      <c r="M16" s="18" t="e">
        <f>VLOOKUP(F16,D12数据库!C:G,5,0)</f>
        <v>#N/A</v>
      </c>
      <c r="N16" s="18"/>
    </row>
    <row r="17" spans="1:14" x14ac:dyDescent="0.25">
      <c r="A17" s="22"/>
      <c r="B17" s="22"/>
      <c r="C17" s="22"/>
      <c r="D17" s="22"/>
      <c r="E17" s="18" t="e">
        <f t="shared" si="1"/>
        <v>#VALUE!</v>
      </c>
      <c r="F17" s="18" t="str">
        <f t="shared" si="0"/>
        <v/>
      </c>
      <c r="G17" s="18" t="e">
        <f t="shared" si="2"/>
        <v>#VALUE!</v>
      </c>
      <c r="H17" s="18" t="e">
        <f t="shared" si="2"/>
        <v>#VALUE!</v>
      </c>
      <c r="I17" s="18" t="e">
        <f>VLOOKUP(F17,D12数据库!C:G,2,0)</f>
        <v>#N/A</v>
      </c>
      <c r="J17" s="18" t="e">
        <f>VLOOKUP(F17,D12数据库!C:G,3,0)</f>
        <v>#N/A</v>
      </c>
      <c r="K17" s="19" t="e">
        <f t="shared" si="3"/>
        <v>#VALUE!</v>
      </c>
      <c r="L17" s="18" t="e">
        <f>VLOOKUP(F17,D12数据库!C:G,4,0)</f>
        <v>#N/A</v>
      </c>
      <c r="M17" s="18" t="e">
        <f>VLOOKUP(F17,D12数据库!C:G,5,0)</f>
        <v>#N/A</v>
      </c>
      <c r="N17" s="18"/>
    </row>
    <row r="18" spans="1:14" x14ac:dyDescent="0.25">
      <c r="A18" s="22"/>
      <c r="B18" s="22"/>
      <c r="C18" s="22"/>
      <c r="D18" s="22"/>
      <c r="E18" s="18" t="e">
        <f t="shared" si="1"/>
        <v>#VALUE!</v>
      </c>
      <c r="F18" s="18" t="str">
        <f t="shared" si="0"/>
        <v/>
      </c>
      <c r="G18" s="18" t="e">
        <f t="shared" si="2"/>
        <v>#VALUE!</v>
      </c>
      <c r="H18" s="18" t="e">
        <f t="shared" si="2"/>
        <v>#VALUE!</v>
      </c>
      <c r="I18" s="18" t="e">
        <f>VLOOKUP(F18,D12数据库!C:G,2,0)</f>
        <v>#N/A</v>
      </c>
      <c r="J18" s="18" t="e">
        <f>VLOOKUP(F18,D12数据库!C:G,3,0)</f>
        <v>#N/A</v>
      </c>
      <c r="K18" s="19" t="e">
        <f t="shared" si="3"/>
        <v>#VALUE!</v>
      </c>
      <c r="L18" s="18" t="e">
        <f>VLOOKUP(F18,D12数据库!C:G,4,0)</f>
        <v>#N/A</v>
      </c>
      <c r="M18" s="18" t="e">
        <f>VLOOKUP(F18,D12数据库!C:G,5,0)</f>
        <v>#N/A</v>
      </c>
      <c r="N18" s="18"/>
    </row>
    <row r="19" spans="1:14" x14ac:dyDescent="0.25">
      <c r="A19" s="22"/>
      <c r="B19" s="22"/>
      <c r="C19" s="22"/>
      <c r="D19" s="22"/>
      <c r="E19" s="18" t="e">
        <f t="shared" ref="E19:E82" si="4">VALUE(TRIM(MID(SUBSTITUTE($B19,"-",REPT(" ",99)),COLUMN(B19)*99-98,99)))</f>
        <v>#VALUE!</v>
      </c>
      <c r="F19" s="18" t="str">
        <f t="shared" ref="F19:F82" si="5">TRIM(MID(SUBSTITUTE($B19,"-",REPT(" ",99)),COLUMN(C19)*99-98,99))</f>
        <v/>
      </c>
      <c r="G19" s="18" t="e">
        <f t="shared" ref="G19:G82" si="6">VALUE(TRIM(MID(SUBSTITUTE($B19,"-",REPT(" ",99)),COLUMN(D19)*99-98,99)))</f>
        <v>#VALUE!</v>
      </c>
      <c r="H19" s="18" t="e">
        <f t="shared" ref="H19:H82" si="7">VALUE(TRIM(MID(SUBSTITUTE($B19,"-",REPT(" ",99)),COLUMN(E19)*99-98,99)))</f>
        <v>#VALUE!</v>
      </c>
      <c r="I19" s="18" t="e">
        <f>VLOOKUP(F19,D12数据库!C:G,2,0)</f>
        <v>#N/A</v>
      </c>
      <c r="J19" s="18" t="e">
        <f>VLOOKUP(F19,D12数据库!C:G,3,0)</f>
        <v>#N/A</v>
      </c>
      <c r="K19" s="19" t="e">
        <f t="shared" si="3"/>
        <v>#VALUE!</v>
      </c>
      <c r="L19" s="18" t="e">
        <f>VLOOKUP(F19,D12数据库!C:G,4,0)</f>
        <v>#N/A</v>
      </c>
      <c r="M19" s="18" t="e">
        <f>VLOOKUP(F19,D12数据库!C:G,5,0)</f>
        <v>#N/A</v>
      </c>
      <c r="N19" s="18"/>
    </row>
    <row r="20" spans="1:14" x14ac:dyDescent="0.25">
      <c r="A20" s="22"/>
      <c r="B20" s="22"/>
      <c r="C20" s="22"/>
      <c r="D20" s="22"/>
      <c r="E20" s="18" t="e">
        <f t="shared" si="4"/>
        <v>#VALUE!</v>
      </c>
      <c r="F20" s="18" t="str">
        <f t="shared" si="5"/>
        <v/>
      </c>
      <c r="G20" s="18" t="e">
        <f t="shared" si="6"/>
        <v>#VALUE!</v>
      </c>
      <c r="H20" s="18" t="e">
        <f t="shared" si="7"/>
        <v>#VALUE!</v>
      </c>
      <c r="I20" s="18" t="e">
        <f>VLOOKUP(F20,D12数据库!C:G,2,0)</f>
        <v>#N/A</v>
      </c>
      <c r="J20" s="18" t="e">
        <f>VLOOKUP(F20,D12数据库!C:G,3,0)</f>
        <v>#N/A</v>
      </c>
      <c r="K20" s="19" t="e">
        <f t="shared" si="3"/>
        <v>#VALUE!</v>
      </c>
      <c r="L20" s="18" t="e">
        <f>VLOOKUP(F20,D12数据库!C:G,4,0)</f>
        <v>#N/A</v>
      </c>
      <c r="M20" s="18" t="e">
        <f>VLOOKUP(F20,D12数据库!C:G,5,0)</f>
        <v>#N/A</v>
      </c>
      <c r="N20" s="18"/>
    </row>
    <row r="21" spans="1:14" x14ac:dyDescent="0.25">
      <c r="A21" s="22"/>
      <c r="B21" s="22"/>
      <c r="C21" s="22"/>
      <c r="D21" s="22"/>
      <c r="E21" s="18" t="e">
        <f t="shared" si="4"/>
        <v>#VALUE!</v>
      </c>
      <c r="F21" s="18" t="str">
        <f t="shared" si="5"/>
        <v/>
      </c>
      <c r="G21" s="18" t="e">
        <f t="shared" si="6"/>
        <v>#VALUE!</v>
      </c>
      <c r="H21" s="18" t="e">
        <f t="shared" si="7"/>
        <v>#VALUE!</v>
      </c>
      <c r="I21" s="18" t="e">
        <f>VLOOKUP(F21,D12数据库!C:G,2,0)</f>
        <v>#N/A</v>
      </c>
      <c r="J21" s="18" t="e">
        <f>VLOOKUP(F21,D12数据库!C:G,3,0)</f>
        <v>#N/A</v>
      </c>
      <c r="K21" s="19" t="e">
        <f t="shared" si="3"/>
        <v>#VALUE!</v>
      </c>
      <c r="L21" s="18" t="e">
        <f>VLOOKUP(F21,D12数据库!C:G,4,0)</f>
        <v>#N/A</v>
      </c>
      <c r="M21" s="18" t="e">
        <f>VLOOKUP(F21,D12数据库!C:G,5,0)</f>
        <v>#N/A</v>
      </c>
      <c r="N21" s="18"/>
    </row>
    <row r="22" spans="1:14" x14ac:dyDescent="0.25">
      <c r="A22" s="22"/>
      <c r="B22" s="22"/>
      <c r="C22" s="22"/>
      <c r="D22" s="22"/>
      <c r="E22" s="18" t="e">
        <f t="shared" si="4"/>
        <v>#VALUE!</v>
      </c>
      <c r="F22" s="18" t="str">
        <f t="shared" si="5"/>
        <v/>
      </c>
      <c r="G22" s="18" t="e">
        <f t="shared" si="6"/>
        <v>#VALUE!</v>
      </c>
      <c r="H22" s="18" t="e">
        <f t="shared" si="7"/>
        <v>#VALUE!</v>
      </c>
      <c r="I22" s="18" t="e">
        <f>VLOOKUP(F22,D12数据库!C:G,2,0)</f>
        <v>#N/A</v>
      </c>
      <c r="J22" s="18" t="e">
        <f>VLOOKUP(F22,D12数据库!C:G,3,0)</f>
        <v>#N/A</v>
      </c>
      <c r="K22" s="19" t="e">
        <f t="shared" si="3"/>
        <v>#VALUE!</v>
      </c>
      <c r="L22" s="18" t="e">
        <f>VLOOKUP(F22,D12数据库!C:G,4,0)</f>
        <v>#N/A</v>
      </c>
      <c r="M22" s="18" t="e">
        <f>VLOOKUP(F22,D12数据库!C:G,5,0)</f>
        <v>#N/A</v>
      </c>
      <c r="N22" s="18"/>
    </row>
    <row r="23" spans="1:14" x14ac:dyDescent="0.25">
      <c r="A23" s="22"/>
      <c r="B23" s="22"/>
      <c r="C23" s="22"/>
      <c r="D23" s="22"/>
      <c r="E23" s="18" t="e">
        <f t="shared" si="4"/>
        <v>#VALUE!</v>
      </c>
      <c r="F23" s="18" t="str">
        <f t="shared" si="5"/>
        <v/>
      </c>
      <c r="G23" s="18" t="e">
        <f t="shared" si="6"/>
        <v>#VALUE!</v>
      </c>
      <c r="H23" s="18" t="e">
        <f t="shared" si="7"/>
        <v>#VALUE!</v>
      </c>
      <c r="I23" s="18" t="e">
        <f>VLOOKUP(F23,D12数据库!C:G,2,0)</f>
        <v>#N/A</v>
      </c>
      <c r="J23" s="18" t="e">
        <f>VLOOKUP(F23,D12数据库!C:G,3,0)</f>
        <v>#N/A</v>
      </c>
      <c r="K23" s="19" t="e">
        <f t="shared" si="3"/>
        <v>#VALUE!</v>
      </c>
      <c r="L23" s="18" t="e">
        <f>VLOOKUP(F23,D12数据库!C:G,4,0)</f>
        <v>#N/A</v>
      </c>
      <c r="M23" s="18" t="e">
        <f>VLOOKUP(F23,D12数据库!C:G,5,0)</f>
        <v>#N/A</v>
      </c>
      <c r="N23" s="18"/>
    </row>
    <row r="24" spans="1:14" x14ac:dyDescent="0.25">
      <c r="A24" s="22"/>
      <c r="B24" s="22"/>
      <c r="C24" s="22"/>
      <c r="D24" s="22"/>
      <c r="E24" s="18" t="e">
        <f t="shared" si="4"/>
        <v>#VALUE!</v>
      </c>
      <c r="F24" s="18" t="str">
        <f t="shared" si="5"/>
        <v/>
      </c>
      <c r="G24" s="18" t="e">
        <f t="shared" si="6"/>
        <v>#VALUE!</v>
      </c>
      <c r="H24" s="18" t="e">
        <f t="shared" si="7"/>
        <v>#VALUE!</v>
      </c>
      <c r="I24" s="18" t="e">
        <f>VLOOKUP(F24,D12数据库!C:G,2,0)</f>
        <v>#N/A</v>
      </c>
      <c r="J24" s="18" t="e">
        <f>VLOOKUP(F24,D12数据库!C:G,3,0)</f>
        <v>#N/A</v>
      </c>
      <c r="K24" s="19" t="e">
        <f t="shared" si="3"/>
        <v>#VALUE!</v>
      </c>
      <c r="L24" s="18" t="e">
        <f>VLOOKUP(F24,D12数据库!C:G,4,0)</f>
        <v>#N/A</v>
      </c>
      <c r="M24" s="18" t="e">
        <f>VLOOKUP(F24,D12数据库!C:G,5,0)</f>
        <v>#N/A</v>
      </c>
      <c r="N24" s="18"/>
    </row>
    <row r="25" spans="1:14" x14ac:dyDescent="0.25">
      <c r="A25" s="22"/>
      <c r="B25" s="22"/>
      <c r="C25" s="22"/>
      <c r="D25" s="22"/>
      <c r="E25" s="18" t="e">
        <f t="shared" si="4"/>
        <v>#VALUE!</v>
      </c>
      <c r="F25" s="18" t="str">
        <f t="shared" si="5"/>
        <v/>
      </c>
      <c r="G25" s="18" t="e">
        <f t="shared" si="6"/>
        <v>#VALUE!</v>
      </c>
      <c r="H25" s="18" t="e">
        <f t="shared" si="7"/>
        <v>#VALUE!</v>
      </c>
      <c r="I25" s="18" t="e">
        <f>VLOOKUP(F25,D12数据库!C:G,2,0)</f>
        <v>#N/A</v>
      </c>
      <c r="J25" s="18" t="e">
        <f>VLOOKUP(F25,D12数据库!C:G,3,0)</f>
        <v>#N/A</v>
      </c>
      <c r="K25" s="19" t="e">
        <f t="shared" si="3"/>
        <v>#VALUE!</v>
      </c>
      <c r="L25" s="18" t="e">
        <f>VLOOKUP(F25,D12数据库!C:G,4,0)</f>
        <v>#N/A</v>
      </c>
      <c r="M25" s="18" t="e">
        <f>VLOOKUP(F25,D12数据库!C:G,5,0)</f>
        <v>#N/A</v>
      </c>
      <c r="N25" s="18"/>
    </row>
    <row r="26" spans="1:14" x14ac:dyDescent="0.25">
      <c r="A26" s="22"/>
      <c r="B26" s="22"/>
      <c r="C26" s="22"/>
      <c r="D26" s="22"/>
      <c r="E26" s="18" t="e">
        <f t="shared" si="4"/>
        <v>#VALUE!</v>
      </c>
      <c r="F26" s="18" t="str">
        <f t="shared" si="5"/>
        <v/>
      </c>
      <c r="G26" s="18" t="e">
        <f t="shared" si="6"/>
        <v>#VALUE!</v>
      </c>
      <c r="H26" s="18" t="e">
        <f t="shared" si="7"/>
        <v>#VALUE!</v>
      </c>
      <c r="I26" s="18" t="e">
        <f>VLOOKUP(F26,D12数据库!C:G,2,0)</f>
        <v>#N/A</v>
      </c>
      <c r="J26" s="18" t="e">
        <f>VLOOKUP(F26,D12数据库!C:G,3,0)</f>
        <v>#N/A</v>
      </c>
      <c r="K26" s="19" t="e">
        <f t="shared" si="3"/>
        <v>#VALUE!</v>
      </c>
      <c r="L26" s="18" t="e">
        <f>VLOOKUP(F26,D12数据库!C:G,4,0)</f>
        <v>#N/A</v>
      </c>
      <c r="M26" s="18" t="e">
        <f>VLOOKUP(F26,D12数据库!C:G,5,0)</f>
        <v>#N/A</v>
      </c>
      <c r="N26" s="18"/>
    </row>
    <row r="27" spans="1:14" x14ac:dyDescent="0.25">
      <c r="A27" s="22"/>
      <c r="B27" s="22"/>
      <c r="C27" s="22"/>
      <c r="D27" s="22"/>
      <c r="E27" s="18" t="e">
        <f t="shared" si="4"/>
        <v>#VALUE!</v>
      </c>
      <c r="F27" s="18" t="str">
        <f t="shared" si="5"/>
        <v/>
      </c>
      <c r="G27" s="18" t="e">
        <f t="shared" si="6"/>
        <v>#VALUE!</v>
      </c>
      <c r="H27" s="18" t="e">
        <f t="shared" si="7"/>
        <v>#VALUE!</v>
      </c>
      <c r="I27" s="18" t="e">
        <f>VLOOKUP(F27,D12数据库!C:G,2,0)</f>
        <v>#N/A</v>
      </c>
      <c r="J27" s="18" t="e">
        <f>VLOOKUP(F27,D12数据库!C:G,3,0)</f>
        <v>#N/A</v>
      </c>
      <c r="K27" s="19" t="e">
        <f t="shared" si="3"/>
        <v>#VALUE!</v>
      </c>
      <c r="L27" s="18" t="e">
        <f>VLOOKUP(F27,D12数据库!C:G,4,0)</f>
        <v>#N/A</v>
      </c>
      <c r="M27" s="18" t="e">
        <f>VLOOKUP(F27,D12数据库!C:G,5,0)</f>
        <v>#N/A</v>
      </c>
      <c r="N27" s="18"/>
    </row>
    <row r="28" spans="1:14" x14ac:dyDescent="0.25">
      <c r="A28" s="22"/>
      <c r="B28" s="22"/>
      <c r="C28" s="22"/>
      <c r="D28" s="22"/>
      <c r="E28" s="18" t="e">
        <f>VALUE(TRIM(MID(SUBSTITUTE($B28,"-",REPT(" ",99)),COLUMN(B28)*99-98,99)))</f>
        <v>#VALUE!</v>
      </c>
      <c r="F28" s="18" t="str">
        <f t="shared" si="5"/>
        <v/>
      </c>
      <c r="G28" s="18" t="e">
        <f t="shared" si="6"/>
        <v>#VALUE!</v>
      </c>
      <c r="H28" s="18" t="e">
        <f t="shared" si="7"/>
        <v>#VALUE!</v>
      </c>
      <c r="I28" s="18" t="e">
        <f>VLOOKUP(F28,D12数据库!C:G,2,0)</f>
        <v>#N/A</v>
      </c>
      <c r="J28" s="18" t="e">
        <f>VLOOKUP(F28,D12数据库!C:G,3,0)</f>
        <v>#N/A</v>
      </c>
      <c r="K28" s="19" t="e">
        <f t="shared" si="3"/>
        <v>#VALUE!</v>
      </c>
      <c r="L28" s="18" t="e">
        <f>VLOOKUP(F28,D12数据库!C:G,4,0)</f>
        <v>#N/A</v>
      </c>
      <c r="M28" s="18" t="e">
        <f>VLOOKUP(F28,D12数据库!C:G,5,0)</f>
        <v>#N/A</v>
      </c>
      <c r="N28" s="18"/>
    </row>
    <row r="29" spans="1:14" x14ac:dyDescent="0.25">
      <c r="A29" s="22"/>
      <c r="B29" s="22"/>
      <c r="C29" s="22"/>
      <c r="D29" s="22"/>
      <c r="E29" s="18" t="e">
        <f t="shared" si="4"/>
        <v>#VALUE!</v>
      </c>
      <c r="F29" s="18" t="str">
        <f t="shared" si="5"/>
        <v/>
      </c>
      <c r="G29" s="18" t="e">
        <f t="shared" si="6"/>
        <v>#VALUE!</v>
      </c>
      <c r="H29" s="18" t="e">
        <f t="shared" si="7"/>
        <v>#VALUE!</v>
      </c>
      <c r="I29" s="18" t="e">
        <f>VLOOKUP(F29,D12数据库!C:G,2,0)</f>
        <v>#N/A</v>
      </c>
      <c r="J29" s="18" t="e">
        <f>VLOOKUP(F29,D12数据库!C:G,3,0)</f>
        <v>#N/A</v>
      </c>
      <c r="K29" s="19" t="e">
        <f t="shared" si="3"/>
        <v>#VALUE!</v>
      </c>
      <c r="L29" s="18" t="e">
        <f>VLOOKUP(F29,D12数据库!C:G,4,0)</f>
        <v>#N/A</v>
      </c>
      <c r="M29" s="18" t="e">
        <f>VLOOKUP(F29,D12数据库!C:G,5,0)</f>
        <v>#N/A</v>
      </c>
      <c r="N29" s="18"/>
    </row>
    <row r="30" spans="1:14" x14ac:dyDescent="0.25">
      <c r="A30" s="22"/>
      <c r="B30" s="22"/>
      <c r="C30" s="22"/>
      <c r="D30" s="22"/>
      <c r="E30" s="18" t="e">
        <f t="shared" si="4"/>
        <v>#VALUE!</v>
      </c>
      <c r="F30" s="18" t="str">
        <f t="shared" si="5"/>
        <v/>
      </c>
      <c r="G30" s="18" t="e">
        <f t="shared" si="6"/>
        <v>#VALUE!</v>
      </c>
      <c r="H30" s="18" t="e">
        <f t="shared" si="7"/>
        <v>#VALUE!</v>
      </c>
      <c r="I30" s="18" t="e">
        <f>VLOOKUP(F30,D12数据库!C:G,2,0)</f>
        <v>#N/A</v>
      </c>
      <c r="J30" s="18" t="e">
        <f>VLOOKUP(F30,D12数据库!C:G,3,0)</f>
        <v>#N/A</v>
      </c>
      <c r="K30" s="19" t="e">
        <f t="shared" si="3"/>
        <v>#VALUE!</v>
      </c>
      <c r="L30" s="18" t="e">
        <f>VLOOKUP(F30,D12数据库!C:G,4,0)</f>
        <v>#N/A</v>
      </c>
      <c r="M30" s="18" t="e">
        <f>VLOOKUP(F30,D12数据库!C:G,5,0)</f>
        <v>#N/A</v>
      </c>
      <c r="N30" s="18"/>
    </row>
    <row r="31" spans="1:14" x14ac:dyDescent="0.25">
      <c r="A31" s="22"/>
      <c r="B31" s="22"/>
      <c r="C31" s="22"/>
      <c r="D31" s="22"/>
      <c r="E31" s="18" t="e">
        <f t="shared" si="4"/>
        <v>#VALUE!</v>
      </c>
      <c r="F31" s="18" t="str">
        <f t="shared" si="5"/>
        <v/>
      </c>
      <c r="G31" s="18" t="e">
        <f t="shared" si="6"/>
        <v>#VALUE!</v>
      </c>
      <c r="H31" s="18" t="e">
        <f t="shared" si="7"/>
        <v>#VALUE!</v>
      </c>
      <c r="I31" s="18" t="e">
        <f>VLOOKUP(F31,D12数据库!C:G,2,0)</f>
        <v>#N/A</v>
      </c>
      <c r="J31" s="18" t="e">
        <f>VLOOKUP(F31,D12数据库!C:G,3,0)</f>
        <v>#N/A</v>
      </c>
      <c r="K31" s="19" t="e">
        <f t="shared" si="3"/>
        <v>#VALUE!</v>
      </c>
      <c r="L31" s="18" t="e">
        <f>VLOOKUP(F31,D12数据库!C:G,4,0)</f>
        <v>#N/A</v>
      </c>
      <c r="M31" s="18" t="e">
        <f>VLOOKUP(F31,D12数据库!C:G,5,0)</f>
        <v>#N/A</v>
      </c>
      <c r="N31" s="18"/>
    </row>
    <row r="32" spans="1:14" x14ac:dyDescent="0.25">
      <c r="A32" s="22"/>
      <c r="B32" s="22"/>
      <c r="C32" s="22"/>
      <c r="D32" s="22"/>
      <c r="E32" s="18" t="e">
        <f t="shared" si="4"/>
        <v>#VALUE!</v>
      </c>
      <c r="F32" s="18" t="str">
        <f t="shared" si="5"/>
        <v/>
      </c>
      <c r="G32" s="18" t="e">
        <f t="shared" si="6"/>
        <v>#VALUE!</v>
      </c>
      <c r="H32" s="18" t="e">
        <f t="shared" si="7"/>
        <v>#VALUE!</v>
      </c>
      <c r="I32" s="18" t="e">
        <f>VLOOKUP(F32,D12数据库!C:G,2,0)</f>
        <v>#N/A</v>
      </c>
      <c r="J32" s="18" t="e">
        <f>VLOOKUP(F32,D12数据库!C:G,3,0)</f>
        <v>#N/A</v>
      </c>
      <c r="K32" s="19" t="e">
        <f t="shared" si="3"/>
        <v>#VALUE!</v>
      </c>
      <c r="L32" s="18" t="e">
        <f>VLOOKUP(F32,D12数据库!C:G,4,0)</f>
        <v>#N/A</v>
      </c>
      <c r="M32" s="18" t="e">
        <f>VLOOKUP(F32,D12数据库!C:G,5,0)</f>
        <v>#N/A</v>
      </c>
      <c r="N32" s="18"/>
    </row>
    <row r="33" spans="1:14" x14ac:dyDescent="0.25">
      <c r="A33" s="22"/>
      <c r="B33" s="22"/>
      <c r="C33" s="22"/>
      <c r="D33" s="22"/>
      <c r="E33" s="18" t="e">
        <f t="shared" si="4"/>
        <v>#VALUE!</v>
      </c>
      <c r="F33" s="18" t="str">
        <f t="shared" si="5"/>
        <v/>
      </c>
      <c r="G33" s="18" t="e">
        <f t="shared" si="6"/>
        <v>#VALUE!</v>
      </c>
      <c r="H33" s="18" t="e">
        <f t="shared" si="7"/>
        <v>#VALUE!</v>
      </c>
      <c r="I33" s="18" t="e">
        <f>VLOOKUP(F33,D12数据库!C:G,2,0)</f>
        <v>#N/A</v>
      </c>
      <c r="J33" s="18" t="e">
        <f>VLOOKUP(F33,D12数据库!C:G,3,0)</f>
        <v>#N/A</v>
      </c>
      <c r="K33" s="19" t="e">
        <f t="shared" si="3"/>
        <v>#VALUE!</v>
      </c>
      <c r="L33" s="18" t="e">
        <f>VLOOKUP(F33,D12数据库!C:G,4,0)</f>
        <v>#N/A</v>
      </c>
      <c r="M33" s="18" t="e">
        <f>VLOOKUP(F33,D12数据库!C:G,5,0)</f>
        <v>#N/A</v>
      </c>
      <c r="N33" s="18"/>
    </row>
    <row r="34" spans="1:14" x14ac:dyDescent="0.25">
      <c r="A34" s="22"/>
      <c r="B34" s="22"/>
      <c r="C34" s="22"/>
      <c r="D34" s="22"/>
      <c r="E34" s="18" t="e">
        <f t="shared" si="4"/>
        <v>#VALUE!</v>
      </c>
      <c r="F34" s="18" t="str">
        <f t="shared" si="5"/>
        <v/>
      </c>
      <c r="G34" s="18" t="e">
        <f t="shared" si="6"/>
        <v>#VALUE!</v>
      </c>
      <c r="H34" s="18" t="e">
        <f t="shared" si="7"/>
        <v>#VALUE!</v>
      </c>
      <c r="I34" s="18" t="e">
        <f>VLOOKUP(F34,D12数据库!C:G,2,0)</f>
        <v>#N/A</v>
      </c>
      <c r="J34" s="18" t="e">
        <f>VLOOKUP(F34,D12数据库!C:G,3,0)</f>
        <v>#N/A</v>
      </c>
      <c r="K34" s="19" t="e">
        <f t="shared" si="3"/>
        <v>#VALUE!</v>
      </c>
      <c r="L34" s="18" t="e">
        <f>VLOOKUP(F34,D12数据库!C:G,4,0)</f>
        <v>#N/A</v>
      </c>
      <c r="M34" s="18" t="e">
        <f>VLOOKUP(F34,D12数据库!C:G,5,0)</f>
        <v>#N/A</v>
      </c>
      <c r="N34" s="18"/>
    </row>
    <row r="35" spans="1:14" x14ac:dyDescent="0.25">
      <c r="A35" s="22"/>
      <c r="B35" s="22"/>
      <c r="C35" s="22"/>
      <c r="D35" s="22"/>
      <c r="E35" s="18" t="e">
        <f t="shared" si="4"/>
        <v>#VALUE!</v>
      </c>
      <c r="F35" s="18" t="str">
        <f t="shared" si="5"/>
        <v/>
      </c>
      <c r="G35" s="18" t="e">
        <f t="shared" si="6"/>
        <v>#VALUE!</v>
      </c>
      <c r="H35" s="18" t="e">
        <f t="shared" si="7"/>
        <v>#VALUE!</v>
      </c>
      <c r="I35" s="18" t="e">
        <f>VLOOKUP(F35,D12数据库!C:G,2,0)</f>
        <v>#N/A</v>
      </c>
      <c r="J35" s="18" t="e">
        <f>VLOOKUP(F35,D12数据库!C:G,3,0)</f>
        <v>#N/A</v>
      </c>
      <c r="K35" s="19" t="e">
        <f t="shared" si="3"/>
        <v>#VALUE!</v>
      </c>
      <c r="L35" s="18" t="e">
        <f>VLOOKUP(F35,D12数据库!C:G,4,0)</f>
        <v>#N/A</v>
      </c>
      <c r="M35" s="18" t="e">
        <f>VLOOKUP(F35,D12数据库!C:G,5,0)</f>
        <v>#N/A</v>
      </c>
      <c r="N35" s="18"/>
    </row>
    <row r="36" spans="1:14" x14ac:dyDescent="0.25">
      <c r="A36" s="22"/>
      <c r="B36" s="22"/>
      <c r="C36" s="22"/>
      <c r="D36" s="22"/>
      <c r="E36" s="18" t="e">
        <f t="shared" si="4"/>
        <v>#VALUE!</v>
      </c>
      <c r="F36" s="18" t="str">
        <f t="shared" si="5"/>
        <v/>
      </c>
      <c r="G36" s="18" t="e">
        <f t="shared" si="6"/>
        <v>#VALUE!</v>
      </c>
      <c r="H36" s="18" t="e">
        <f t="shared" si="7"/>
        <v>#VALUE!</v>
      </c>
      <c r="I36" s="18" t="e">
        <f>VLOOKUP(F36,D12数据库!C:G,2,0)</f>
        <v>#N/A</v>
      </c>
      <c r="J36" s="18" t="e">
        <f>VLOOKUP(F36,D12数据库!C:G,3,0)</f>
        <v>#N/A</v>
      </c>
      <c r="K36" s="19" t="e">
        <f t="shared" si="3"/>
        <v>#VALUE!</v>
      </c>
      <c r="L36" s="18" t="e">
        <f>VLOOKUP(F36,D12数据库!C:G,4,0)</f>
        <v>#N/A</v>
      </c>
      <c r="M36" s="18" t="e">
        <f>VLOOKUP(F36,D12数据库!C:G,5,0)</f>
        <v>#N/A</v>
      </c>
      <c r="N36" s="18"/>
    </row>
    <row r="37" spans="1:14" x14ac:dyDescent="0.25">
      <c r="A37" s="22"/>
      <c r="B37" s="22"/>
      <c r="C37" s="22"/>
      <c r="D37" s="22"/>
      <c r="E37" s="18" t="e">
        <f t="shared" si="4"/>
        <v>#VALUE!</v>
      </c>
      <c r="F37" s="18" t="str">
        <f t="shared" si="5"/>
        <v/>
      </c>
      <c r="G37" s="18" t="e">
        <f t="shared" si="6"/>
        <v>#VALUE!</v>
      </c>
      <c r="H37" s="18" t="e">
        <f t="shared" si="7"/>
        <v>#VALUE!</v>
      </c>
      <c r="I37" s="18" t="e">
        <f>VLOOKUP(F37,D12数据库!C:G,2,0)</f>
        <v>#N/A</v>
      </c>
      <c r="J37" s="18" t="e">
        <f>VLOOKUP(F37,D12数据库!C:G,3,0)</f>
        <v>#N/A</v>
      </c>
      <c r="K37" s="19" t="e">
        <f t="shared" si="3"/>
        <v>#VALUE!</v>
      </c>
      <c r="L37" s="18" t="e">
        <f>VLOOKUP(F37,D12数据库!C:G,4,0)</f>
        <v>#N/A</v>
      </c>
      <c r="M37" s="18" t="e">
        <f>VLOOKUP(F37,D12数据库!C:G,5,0)</f>
        <v>#N/A</v>
      </c>
      <c r="N37" s="18"/>
    </row>
    <row r="38" spans="1:14" x14ac:dyDescent="0.25">
      <c r="A38" s="22"/>
      <c r="B38" s="22"/>
      <c r="C38" s="22"/>
      <c r="D38" s="22"/>
      <c r="E38" s="18" t="e">
        <f t="shared" si="4"/>
        <v>#VALUE!</v>
      </c>
      <c r="F38" s="18" t="str">
        <f t="shared" si="5"/>
        <v/>
      </c>
      <c r="G38" s="18" t="e">
        <f t="shared" si="6"/>
        <v>#VALUE!</v>
      </c>
      <c r="H38" s="18" t="e">
        <f t="shared" si="7"/>
        <v>#VALUE!</v>
      </c>
      <c r="I38" s="18" t="e">
        <f>VLOOKUP(F38,D12数据库!C:G,2,0)</f>
        <v>#N/A</v>
      </c>
      <c r="J38" s="18" t="e">
        <f>VLOOKUP(F38,D12数据库!C:G,3,0)</f>
        <v>#N/A</v>
      </c>
      <c r="K38" s="19" t="e">
        <f t="shared" si="3"/>
        <v>#VALUE!</v>
      </c>
      <c r="L38" s="18" t="e">
        <f>VLOOKUP(F38,D12数据库!C:G,4,0)</f>
        <v>#N/A</v>
      </c>
      <c r="M38" s="18" t="e">
        <f>VLOOKUP(F38,D12数据库!C:G,5,0)</f>
        <v>#N/A</v>
      </c>
      <c r="N38" s="18"/>
    </row>
    <row r="39" spans="1:14" x14ac:dyDescent="0.25">
      <c r="A39" s="22"/>
      <c r="B39" s="22"/>
      <c r="C39" s="22"/>
      <c r="D39" s="22"/>
      <c r="E39" s="18" t="e">
        <f t="shared" si="4"/>
        <v>#VALUE!</v>
      </c>
      <c r="F39" s="18" t="str">
        <f t="shared" si="5"/>
        <v/>
      </c>
      <c r="G39" s="18" t="e">
        <f t="shared" si="6"/>
        <v>#VALUE!</v>
      </c>
      <c r="H39" s="18" t="e">
        <f t="shared" si="7"/>
        <v>#VALUE!</v>
      </c>
      <c r="I39" s="18" t="e">
        <f>VLOOKUP(F39,D12数据库!C:G,2,0)</f>
        <v>#N/A</v>
      </c>
      <c r="J39" s="18" t="e">
        <f>VLOOKUP(F39,D12数据库!C:G,3,0)</f>
        <v>#N/A</v>
      </c>
      <c r="K39" s="19" t="e">
        <f t="shared" si="3"/>
        <v>#VALUE!</v>
      </c>
      <c r="L39" s="18" t="e">
        <f>VLOOKUP(F39,D12数据库!C:G,4,0)</f>
        <v>#N/A</v>
      </c>
      <c r="M39" s="18" t="e">
        <f>VLOOKUP(F39,D12数据库!C:G,5,0)</f>
        <v>#N/A</v>
      </c>
      <c r="N39" s="18"/>
    </row>
    <row r="40" spans="1:14" x14ac:dyDescent="0.25">
      <c r="A40" s="22"/>
      <c r="B40" s="22"/>
      <c r="C40" s="22"/>
      <c r="D40" s="22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>VLOOKUP(F40,D12数据库!C:G,2,0)</f>
        <v>#N/A</v>
      </c>
      <c r="J40" s="18" t="e">
        <f>VLOOKUP(F40,D12数据库!C:G,3,0)</f>
        <v>#N/A</v>
      </c>
      <c r="K40" s="19" t="e">
        <f t="shared" si="3"/>
        <v>#VALUE!</v>
      </c>
      <c r="L40" s="18" t="e">
        <f>VLOOKUP(F40,D12数据库!C:G,4,0)</f>
        <v>#N/A</v>
      </c>
      <c r="M40" s="18" t="e">
        <f>VLOOKUP(F40,D12数据库!C:G,5,0)</f>
        <v>#N/A</v>
      </c>
      <c r="N40" s="18"/>
    </row>
    <row r="41" spans="1:14" x14ac:dyDescent="0.25">
      <c r="A41" s="22"/>
      <c r="B41" s="22"/>
      <c r="C41" s="22"/>
      <c r="D41" s="22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>VLOOKUP(F41,D12数据库!C:G,2,0)</f>
        <v>#N/A</v>
      </c>
      <c r="J41" s="18" t="e">
        <f>VLOOKUP(F41,D12数据库!C:G,3,0)</f>
        <v>#N/A</v>
      </c>
      <c r="K41" s="19" t="e">
        <f t="shared" si="3"/>
        <v>#VALUE!</v>
      </c>
      <c r="L41" s="18" t="e">
        <f>VLOOKUP(F41,D12数据库!C:G,4,0)</f>
        <v>#N/A</v>
      </c>
      <c r="M41" s="18" t="e">
        <f>VLOOKUP(F41,D12数据库!C:G,5,0)</f>
        <v>#N/A</v>
      </c>
      <c r="N41" s="18"/>
    </row>
    <row r="42" spans="1:14" x14ac:dyDescent="0.25">
      <c r="A42" s="22"/>
      <c r="B42" s="22"/>
      <c r="C42" s="22"/>
      <c r="D42" s="22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>VLOOKUP(F42,D12数据库!C:G,2,0)</f>
        <v>#N/A</v>
      </c>
      <c r="J42" s="18" t="e">
        <f>VLOOKUP(F42,D12数据库!C:G,3,0)</f>
        <v>#N/A</v>
      </c>
      <c r="K42" s="19" t="e">
        <f t="shared" si="3"/>
        <v>#VALUE!</v>
      </c>
      <c r="L42" s="18" t="e">
        <f>VLOOKUP(F42,D12数据库!C:G,4,0)</f>
        <v>#N/A</v>
      </c>
      <c r="M42" s="18" t="e">
        <f>VLOOKUP(F42,D12数据库!C:G,5,0)</f>
        <v>#N/A</v>
      </c>
      <c r="N42" s="18"/>
    </row>
    <row r="43" spans="1:14" x14ac:dyDescent="0.25">
      <c r="A43" s="22"/>
      <c r="B43" s="22"/>
      <c r="C43" s="22"/>
      <c r="D43" s="22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>VLOOKUP(F43,D12数据库!C:G,2,0)</f>
        <v>#N/A</v>
      </c>
      <c r="J43" s="18" t="e">
        <f>VLOOKUP(F43,D12数据库!C:G,3,0)</f>
        <v>#N/A</v>
      </c>
      <c r="K43" s="19" t="e">
        <f t="shared" si="3"/>
        <v>#VALUE!</v>
      </c>
      <c r="L43" s="18" t="e">
        <f>VLOOKUP(F43,D12数据库!C:G,4,0)</f>
        <v>#N/A</v>
      </c>
      <c r="M43" s="18" t="e">
        <f>VLOOKUP(F43,D12数据库!C:G,5,0)</f>
        <v>#N/A</v>
      </c>
      <c r="N43" s="18"/>
    </row>
    <row r="44" spans="1:14" x14ac:dyDescent="0.25">
      <c r="A44" s="22"/>
      <c r="B44" s="22"/>
      <c r="C44" s="22"/>
      <c r="D44" s="22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>VLOOKUP(F44,D12数据库!C:G,2,0)</f>
        <v>#N/A</v>
      </c>
      <c r="J44" s="18" t="e">
        <f>VLOOKUP(F44,D12数据库!C:G,3,0)</f>
        <v>#N/A</v>
      </c>
      <c r="K44" s="19" t="e">
        <f t="shared" si="3"/>
        <v>#VALUE!</v>
      </c>
      <c r="L44" s="18" t="e">
        <f>VLOOKUP(F44,D12数据库!C:G,4,0)</f>
        <v>#N/A</v>
      </c>
      <c r="M44" s="18" t="e">
        <f>VLOOKUP(F44,D12数据库!C:G,5,0)</f>
        <v>#N/A</v>
      </c>
      <c r="N44" s="18"/>
    </row>
    <row r="45" spans="1:14" x14ac:dyDescent="0.25">
      <c r="A45" s="22"/>
      <c r="B45" s="22"/>
      <c r="C45" s="22"/>
      <c r="D45" s="22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>VLOOKUP(F45,D12数据库!C:G,2,0)</f>
        <v>#N/A</v>
      </c>
      <c r="J45" s="18" t="e">
        <f>VLOOKUP(F45,D12数据库!C:G,3,0)</f>
        <v>#N/A</v>
      </c>
      <c r="K45" s="19" t="e">
        <f t="shared" si="3"/>
        <v>#VALUE!</v>
      </c>
      <c r="L45" s="18" t="e">
        <f>VLOOKUP(F45,D12数据库!C:G,4,0)</f>
        <v>#N/A</v>
      </c>
      <c r="M45" s="18" t="e">
        <f>VLOOKUP(F45,D12数据库!C:G,5,0)</f>
        <v>#N/A</v>
      </c>
      <c r="N45" s="18"/>
    </row>
    <row r="46" spans="1:14" x14ac:dyDescent="0.25">
      <c r="A46" s="22"/>
      <c r="B46" s="22"/>
      <c r="C46" s="22"/>
      <c r="D46" s="22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>VLOOKUP(F46,D12数据库!C:G,2,0)</f>
        <v>#N/A</v>
      </c>
      <c r="J46" s="18" t="e">
        <f>VLOOKUP(F46,D12数据库!C:G,3,0)</f>
        <v>#N/A</v>
      </c>
      <c r="K46" s="19" t="e">
        <f t="shared" si="3"/>
        <v>#VALUE!</v>
      </c>
      <c r="L46" s="18" t="e">
        <f>VLOOKUP(F46,D12数据库!C:G,4,0)</f>
        <v>#N/A</v>
      </c>
      <c r="M46" s="18" t="e">
        <f>VLOOKUP(F46,D12数据库!C:G,5,0)</f>
        <v>#N/A</v>
      </c>
      <c r="N46" s="18"/>
    </row>
    <row r="47" spans="1:14" x14ac:dyDescent="0.25">
      <c r="A47" s="22"/>
      <c r="B47" s="22"/>
      <c r="C47" s="22"/>
      <c r="D47" s="22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>VLOOKUP(F47,D12数据库!C:G,2,0)</f>
        <v>#N/A</v>
      </c>
      <c r="J47" s="18" t="e">
        <f>VLOOKUP(F47,D12数据库!C:G,3,0)</f>
        <v>#N/A</v>
      </c>
      <c r="K47" s="19" t="e">
        <f t="shared" si="3"/>
        <v>#VALUE!</v>
      </c>
      <c r="L47" s="18" t="e">
        <f>VLOOKUP(F47,D12数据库!C:G,4,0)</f>
        <v>#N/A</v>
      </c>
      <c r="M47" s="18" t="e">
        <f>VLOOKUP(F47,D12数据库!C:G,5,0)</f>
        <v>#N/A</v>
      </c>
      <c r="N47" s="18"/>
    </row>
    <row r="48" spans="1:14" x14ac:dyDescent="0.25">
      <c r="A48" s="22"/>
      <c r="B48" s="22"/>
      <c r="C48" s="22"/>
      <c r="D48" s="22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>VLOOKUP(F48,D12数据库!C:G,2,0)</f>
        <v>#N/A</v>
      </c>
      <c r="J48" s="18" t="e">
        <f>VLOOKUP(F48,D12数据库!C:G,3,0)</f>
        <v>#N/A</v>
      </c>
      <c r="K48" s="19" t="e">
        <f t="shared" si="3"/>
        <v>#VALUE!</v>
      </c>
      <c r="L48" s="18" t="e">
        <f>VLOOKUP(F48,D12数据库!C:G,4,0)</f>
        <v>#N/A</v>
      </c>
      <c r="M48" s="18" t="e">
        <f>VLOOKUP(F48,D12数据库!C:G,5,0)</f>
        <v>#N/A</v>
      </c>
      <c r="N48" s="18"/>
    </row>
    <row r="49" spans="1:14" x14ac:dyDescent="0.25">
      <c r="A49" s="22"/>
      <c r="B49" s="22"/>
      <c r="C49" s="22"/>
      <c r="D49" s="22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>VLOOKUP(F49,D12数据库!C:G,2,0)</f>
        <v>#N/A</v>
      </c>
      <c r="J49" s="18" t="e">
        <f>VLOOKUP(F49,D12数据库!C:G,3,0)</f>
        <v>#N/A</v>
      </c>
      <c r="K49" s="19" t="e">
        <f t="shared" si="3"/>
        <v>#VALUE!</v>
      </c>
      <c r="L49" s="18" t="e">
        <f>VLOOKUP(F49,D12数据库!C:G,4,0)</f>
        <v>#N/A</v>
      </c>
      <c r="M49" s="18" t="e">
        <f>VLOOKUP(F49,D12数据库!C:G,5,0)</f>
        <v>#N/A</v>
      </c>
      <c r="N49" s="18"/>
    </row>
    <row r="50" spans="1:14" x14ac:dyDescent="0.25">
      <c r="A50" s="22"/>
      <c r="B50" s="22"/>
      <c r="C50" s="22"/>
      <c r="D50" s="22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>VLOOKUP(F50,D12数据库!C:G,2,0)</f>
        <v>#N/A</v>
      </c>
      <c r="J50" s="18" t="e">
        <f>VLOOKUP(F50,D12数据库!C:G,3,0)</f>
        <v>#N/A</v>
      </c>
      <c r="K50" s="19" t="e">
        <f t="shared" si="3"/>
        <v>#VALUE!</v>
      </c>
      <c r="L50" s="18" t="e">
        <f>VLOOKUP(F50,D12数据库!C:G,4,0)</f>
        <v>#N/A</v>
      </c>
      <c r="M50" s="18" t="e">
        <f>VLOOKUP(F50,D12数据库!C:G,5,0)</f>
        <v>#N/A</v>
      </c>
      <c r="N50" s="18"/>
    </row>
    <row r="51" spans="1:14" x14ac:dyDescent="0.25">
      <c r="A51" s="22"/>
      <c r="B51" s="22"/>
      <c r="C51" s="22"/>
      <c r="D51" s="22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>VLOOKUP(F51,D12数据库!C:G,2,0)</f>
        <v>#N/A</v>
      </c>
      <c r="J51" s="18" t="e">
        <f>VLOOKUP(F51,D12数据库!C:G,3,0)</f>
        <v>#N/A</v>
      </c>
      <c r="K51" s="19" t="e">
        <f t="shared" si="3"/>
        <v>#VALUE!</v>
      </c>
      <c r="L51" s="18" t="e">
        <f>VLOOKUP(F51,D12数据库!C:G,4,0)</f>
        <v>#N/A</v>
      </c>
      <c r="M51" s="18" t="e">
        <f>VLOOKUP(F51,D12数据库!C:G,5,0)</f>
        <v>#N/A</v>
      </c>
      <c r="N51" s="18"/>
    </row>
    <row r="52" spans="1:14" x14ac:dyDescent="0.25">
      <c r="A52" s="22"/>
      <c r="B52" s="22"/>
      <c r="C52" s="22"/>
      <c r="D52" s="22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>VLOOKUP(F52,D12数据库!C:G,2,0)</f>
        <v>#N/A</v>
      </c>
      <c r="J52" s="18" t="e">
        <f>VLOOKUP(F52,D12数据库!C:G,3,0)</f>
        <v>#N/A</v>
      </c>
      <c r="K52" s="19" t="e">
        <f t="shared" si="3"/>
        <v>#VALUE!</v>
      </c>
      <c r="L52" s="18" t="e">
        <f>VLOOKUP(F52,D12数据库!C:G,4,0)</f>
        <v>#N/A</v>
      </c>
      <c r="M52" s="18" t="e">
        <f>VLOOKUP(F52,D12数据库!C:G,5,0)</f>
        <v>#N/A</v>
      </c>
      <c r="N52" s="18"/>
    </row>
    <row r="53" spans="1:14" x14ac:dyDescent="0.25">
      <c r="A53" s="22"/>
      <c r="B53" s="22"/>
      <c r="C53" s="22"/>
      <c r="D53" s="22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>VLOOKUP(F53,D12数据库!C:G,2,0)</f>
        <v>#N/A</v>
      </c>
      <c r="J53" s="18" t="e">
        <f>VLOOKUP(F53,D12数据库!C:G,3,0)</f>
        <v>#N/A</v>
      </c>
      <c r="K53" s="19" t="e">
        <f t="shared" si="3"/>
        <v>#VALUE!</v>
      </c>
      <c r="L53" s="18" t="e">
        <f>VLOOKUP(F53,D12数据库!C:G,4,0)</f>
        <v>#N/A</v>
      </c>
      <c r="M53" s="18" t="e">
        <f>VLOOKUP(F53,D12数据库!C:G,5,0)</f>
        <v>#N/A</v>
      </c>
      <c r="N53" s="18"/>
    </row>
    <row r="54" spans="1:14" x14ac:dyDescent="0.25">
      <c r="A54" s="22"/>
      <c r="B54" s="22"/>
      <c r="C54" s="22"/>
      <c r="D54" s="22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>VLOOKUP(F54,D12数据库!C:G,2,0)</f>
        <v>#N/A</v>
      </c>
      <c r="J54" s="18" t="e">
        <f>VLOOKUP(F54,D12数据库!C:G,3,0)</f>
        <v>#N/A</v>
      </c>
      <c r="K54" s="19" t="e">
        <f t="shared" si="3"/>
        <v>#VALUE!</v>
      </c>
      <c r="L54" s="18" t="e">
        <f>VLOOKUP(F54,D12数据库!C:G,4,0)</f>
        <v>#N/A</v>
      </c>
      <c r="M54" s="18" t="e">
        <f>VLOOKUP(F54,D12数据库!C:G,5,0)</f>
        <v>#N/A</v>
      </c>
      <c r="N54" s="18"/>
    </row>
    <row r="55" spans="1:14" x14ac:dyDescent="0.25">
      <c r="A55" s="22"/>
      <c r="B55" s="22"/>
      <c r="C55" s="22"/>
      <c r="D55" s="22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>VLOOKUP(F55,D12数据库!C:G,2,0)</f>
        <v>#N/A</v>
      </c>
      <c r="J55" s="18" t="e">
        <f>VLOOKUP(F55,D12数据库!C:G,3,0)</f>
        <v>#N/A</v>
      </c>
      <c r="K55" s="19" t="e">
        <f t="shared" si="3"/>
        <v>#VALUE!</v>
      </c>
      <c r="L55" s="18" t="e">
        <f>VLOOKUP(F55,D12数据库!C:G,4,0)</f>
        <v>#N/A</v>
      </c>
      <c r="M55" s="18" t="e">
        <f>VLOOKUP(F55,D12数据库!C:G,5,0)</f>
        <v>#N/A</v>
      </c>
      <c r="N55" s="18"/>
    </row>
    <row r="56" spans="1:14" x14ac:dyDescent="0.25">
      <c r="A56" s="22"/>
      <c r="B56" s="22"/>
      <c r="C56" s="22"/>
      <c r="D56" s="22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>VLOOKUP(F56,D12数据库!C:G,2,0)</f>
        <v>#N/A</v>
      </c>
      <c r="J56" s="18" t="e">
        <f>VLOOKUP(F56,D12数据库!C:G,3,0)</f>
        <v>#N/A</v>
      </c>
      <c r="K56" s="19" t="e">
        <f t="shared" si="3"/>
        <v>#VALUE!</v>
      </c>
      <c r="L56" s="18" t="e">
        <f>VLOOKUP(F56,D12数据库!C:G,4,0)</f>
        <v>#N/A</v>
      </c>
      <c r="M56" s="18" t="e">
        <f>VLOOKUP(F56,D12数据库!C:G,5,0)</f>
        <v>#N/A</v>
      </c>
      <c r="N56" s="18"/>
    </row>
    <row r="57" spans="1:14" x14ac:dyDescent="0.25">
      <c r="A57" s="22"/>
      <c r="B57" s="22"/>
      <c r="C57" s="22"/>
      <c r="D57" s="22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>VLOOKUP(F57,D12数据库!C:G,2,0)</f>
        <v>#N/A</v>
      </c>
      <c r="J57" s="18" t="e">
        <f>VLOOKUP(F57,D12数据库!C:G,3,0)</f>
        <v>#N/A</v>
      </c>
      <c r="K57" s="19" t="e">
        <f t="shared" si="3"/>
        <v>#VALUE!</v>
      </c>
      <c r="L57" s="18" t="e">
        <f>VLOOKUP(F57,D12数据库!C:G,4,0)</f>
        <v>#N/A</v>
      </c>
      <c r="M57" s="18" t="e">
        <f>VLOOKUP(F57,D12数据库!C:G,5,0)</f>
        <v>#N/A</v>
      </c>
      <c r="N57" s="18"/>
    </row>
    <row r="58" spans="1:14" x14ac:dyDescent="0.25">
      <c r="A58" s="22"/>
      <c r="B58" s="22"/>
      <c r="C58" s="22"/>
      <c r="D58" s="22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>VLOOKUP(F58,D12数据库!C:G,2,0)</f>
        <v>#N/A</v>
      </c>
      <c r="J58" s="18" t="e">
        <f>VLOOKUP(F58,D12数据库!C:G,3,0)</f>
        <v>#N/A</v>
      </c>
      <c r="K58" s="19" t="e">
        <f t="shared" si="3"/>
        <v>#VALUE!</v>
      </c>
      <c r="L58" s="18" t="e">
        <f>VLOOKUP(F58,D12数据库!C:G,4,0)</f>
        <v>#N/A</v>
      </c>
      <c r="M58" s="18" t="e">
        <f>VLOOKUP(F58,D12数据库!C:G,5,0)</f>
        <v>#N/A</v>
      </c>
      <c r="N58" s="18"/>
    </row>
    <row r="59" spans="1:14" x14ac:dyDescent="0.25">
      <c r="A59" s="22"/>
      <c r="B59" s="22"/>
      <c r="C59" s="22"/>
      <c r="D59" s="22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>VLOOKUP(F59,D12数据库!C:G,2,0)</f>
        <v>#N/A</v>
      </c>
      <c r="J59" s="18" t="e">
        <f>VLOOKUP(F59,D12数据库!C:G,3,0)</f>
        <v>#N/A</v>
      </c>
      <c r="K59" s="19" t="e">
        <f t="shared" si="3"/>
        <v>#VALUE!</v>
      </c>
      <c r="L59" s="18" t="e">
        <f>VLOOKUP(F59,D12数据库!C:G,4,0)</f>
        <v>#N/A</v>
      </c>
      <c r="M59" s="18" t="e">
        <f>VLOOKUP(F59,D12数据库!C:G,5,0)</f>
        <v>#N/A</v>
      </c>
      <c r="N59" s="18"/>
    </row>
    <row r="60" spans="1:14" x14ac:dyDescent="0.25">
      <c r="A60" s="22"/>
      <c r="B60" s="22"/>
      <c r="C60" s="22"/>
      <c r="D60" s="22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>VLOOKUP(F60,D12数据库!C:G,2,0)</f>
        <v>#N/A</v>
      </c>
      <c r="J60" s="18" t="e">
        <f>VLOOKUP(F60,D12数据库!C:G,3,0)</f>
        <v>#N/A</v>
      </c>
      <c r="K60" s="19" t="e">
        <f t="shared" si="3"/>
        <v>#VALUE!</v>
      </c>
      <c r="L60" s="18" t="e">
        <f>VLOOKUP(F60,D12数据库!C:G,4,0)</f>
        <v>#N/A</v>
      </c>
      <c r="M60" s="18" t="e">
        <f>VLOOKUP(F60,D12数据库!C:G,5,0)</f>
        <v>#N/A</v>
      </c>
      <c r="N60" s="18"/>
    </row>
    <row r="61" spans="1:14" x14ac:dyDescent="0.25">
      <c r="A61" s="22"/>
      <c r="B61" s="22"/>
      <c r="C61" s="22"/>
      <c r="D61" s="22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>VLOOKUP(F61,D12数据库!C:G,2,0)</f>
        <v>#N/A</v>
      </c>
      <c r="J61" s="18" t="e">
        <f>VLOOKUP(F61,D12数据库!C:G,3,0)</f>
        <v>#N/A</v>
      </c>
      <c r="K61" s="19" t="e">
        <f t="shared" si="3"/>
        <v>#VALUE!</v>
      </c>
      <c r="L61" s="18" t="e">
        <f>VLOOKUP(F61,D12数据库!C:G,4,0)</f>
        <v>#N/A</v>
      </c>
      <c r="M61" s="18" t="e">
        <f>VLOOKUP(F61,D12数据库!C:G,5,0)</f>
        <v>#N/A</v>
      </c>
      <c r="N61" s="18"/>
    </row>
    <row r="62" spans="1:14" x14ac:dyDescent="0.25">
      <c r="A62" s="22"/>
      <c r="B62" s="22"/>
      <c r="C62" s="22"/>
      <c r="D62" s="22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>VLOOKUP(F62,D12数据库!C:G,2,0)</f>
        <v>#N/A</v>
      </c>
      <c r="J62" s="18" t="e">
        <f>VLOOKUP(F62,D12数据库!C:G,3,0)</f>
        <v>#N/A</v>
      </c>
      <c r="K62" s="19" t="e">
        <f t="shared" si="3"/>
        <v>#VALUE!</v>
      </c>
      <c r="L62" s="18" t="e">
        <f>VLOOKUP(F62,D12数据库!C:G,4,0)</f>
        <v>#N/A</v>
      </c>
      <c r="M62" s="18" t="e">
        <f>VLOOKUP(F62,D12数据库!C:G,5,0)</f>
        <v>#N/A</v>
      </c>
      <c r="N62" s="18"/>
    </row>
    <row r="63" spans="1:14" x14ac:dyDescent="0.25">
      <c r="A63" s="22"/>
      <c r="B63" s="22"/>
      <c r="C63" s="22"/>
      <c r="D63" s="22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>VLOOKUP(F63,D12数据库!C:G,2,0)</f>
        <v>#N/A</v>
      </c>
      <c r="J63" s="18" t="e">
        <f>VLOOKUP(F63,D12数据库!C:G,3,0)</f>
        <v>#N/A</v>
      </c>
      <c r="K63" s="19" t="e">
        <f t="shared" si="3"/>
        <v>#VALUE!</v>
      </c>
      <c r="L63" s="18" t="e">
        <f>VLOOKUP(F63,D12数据库!C:G,4,0)</f>
        <v>#N/A</v>
      </c>
      <c r="M63" s="18" t="e">
        <f>VLOOKUP(F63,D12数据库!C:G,5,0)</f>
        <v>#N/A</v>
      </c>
      <c r="N63" s="18"/>
    </row>
    <row r="64" spans="1:14" x14ac:dyDescent="0.25">
      <c r="A64" s="22"/>
      <c r="B64" s="22"/>
      <c r="C64" s="22"/>
      <c r="D64" s="22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>VLOOKUP(F64,D12数据库!C:G,2,0)</f>
        <v>#N/A</v>
      </c>
      <c r="J64" s="18" t="e">
        <f>VLOOKUP(F64,D12数据库!C:G,3,0)</f>
        <v>#N/A</v>
      </c>
      <c r="K64" s="19" t="e">
        <f t="shared" si="3"/>
        <v>#VALUE!</v>
      </c>
      <c r="L64" s="18" t="e">
        <f>VLOOKUP(F64,D12数据库!C:G,4,0)</f>
        <v>#N/A</v>
      </c>
      <c r="M64" s="18" t="e">
        <f>VLOOKUP(F64,D12数据库!C:G,5,0)</f>
        <v>#N/A</v>
      </c>
      <c r="N64" s="18"/>
    </row>
    <row r="65" spans="1:14" x14ac:dyDescent="0.25">
      <c r="A65" s="22"/>
      <c r="B65" s="22"/>
      <c r="C65" s="22"/>
      <c r="D65" s="22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>VLOOKUP(F65,D12数据库!C:G,2,0)</f>
        <v>#N/A</v>
      </c>
      <c r="J65" s="18" t="e">
        <f>VLOOKUP(F65,D12数据库!C:G,3,0)</f>
        <v>#N/A</v>
      </c>
      <c r="K65" s="19" t="e">
        <f t="shared" si="3"/>
        <v>#VALUE!</v>
      </c>
      <c r="L65" s="18" t="e">
        <f>VLOOKUP(F65,D12数据库!C:G,4,0)</f>
        <v>#N/A</v>
      </c>
      <c r="M65" s="18" t="e">
        <f>VLOOKUP(F65,D12数据库!C:G,5,0)</f>
        <v>#N/A</v>
      </c>
      <c r="N65" s="18"/>
    </row>
    <row r="66" spans="1:14" x14ac:dyDescent="0.25">
      <c r="A66" s="22"/>
      <c r="B66" s="22"/>
      <c r="C66" s="22"/>
      <c r="D66" s="22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>VLOOKUP(F66,D12数据库!C:G,2,0)</f>
        <v>#N/A</v>
      </c>
      <c r="J66" s="18" t="e">
        <f>VLOOKUP(F66,D12数据库!C:G,3,0)</f>
        <v>#N/A</v>
      </c>
      <c r="K66" s="19" t="e">
        <f t="shared" si="3"/>
        <v>#VALUE!</v>
      </c>
      <c r="L66" s="18" t="e">
        <f>VLOOKUP(F66,D12数据库!C:G,4,0)</f>
        <v>#N/A</v>
      </c>
      <c r="M66" s="18" t="e">
        <f>VLOOKUP(F66,D12数据库!C:G,5,0)</f>
        <v>#N/A</v>
      </c>
      <c r="N66" s="18"/>
    </row>
    <row r="67" spans="1:14" x14ac:dyDescent="0.25">
      <c r="A67" s="22"/>
      <c r="B67" s="22"/>
      <c r="C67" s="22"/>
      <c r="D67" s="22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>VLOOKUP(F67,D12数据库!C:G,2,0)</f>
        <v>#N/A</v>
      </c>
      <c r="J67" s="18" t="e">
        <f>VLOOKUP(F67,D12数据库!C:G,3,0)</f>
        <v>#N/A</v>
      </c>
      <c r="K67" s="19" t="e">
        <f t="shared" ref="K67:K100" si="8">((G67+H67)/1000)*C67</f>
        <v>#VALUE!</v>
      </c>
      <c r="L67" s="18" t="e">
        <f>VLOOKUP(F67,D12数据库!C:G,4,0)</f>
        <v>#N/A</v>
      </c>
      <c r="M67" s="18" t="e">
        <f>VLOOKUP(F67,D12数据库!C:G,5,0)</f>
        <v>#N/A</v>
      </c>
      <c r="N67" s="18"/>
    </row>
    <row r="68" spans="1:14" x14ac:dyDescent="0.25">
      <c r="A68" s="22"/>
      <c r="B68" s="22"/>
      <c r="C68" s="22"/>
      <c r="D68" s="22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>VLOOKUP(F68,D12数据库!C:G,2,0)</f>
        <v>#N/A</v>
      </c>
      <c r="J68" s="18" t="e">
        <f>VLOOKUP(F68,D12数据库!C:G,3,0)</f>
        <v>#N/A</v>
      </c>
      <c r="K68" s="19" t="e">
        <f t="shared" si="8"/>
        <v>#VALUE!</v>
      </c>
      <c r="L68" s="18" t="e">
        <f>VLOOKUP(F68,D12数据库!C:G,4,0)</f>
        <v>#N/A</v>
      </c>
      <c r="M68" s="18" t="e">
        <f>VLOOKUP(F68,D12数据库!C:G,5,0)</f>
        <v>#N/A</v>
      </c>
      <c r="N68" s="18"/>
    </row>
    <row r="69" spans="1:14" x14ac:dyDescent="0.25">
      <c r="A69" s="22"/>
      <c r="B69" s="22"/>
      <c r="C69" s="22"/>
      <c r="D69" s="22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>VLOOKUP(F69,D12数据库!C:G,2,0)</f>
        <v>#N/A</v>
      </c>
      <c r="J69" s="18" t="e">
        <f>VLOOKUP(F69,D12数据库!C:G,3,0)</f>
        <v>#N/A</v>
      </c>
      <c r="K69" s="19" t="e">
        <f t="shared" si="8"/>
        <v>#VALUE!</v>
      </c>
      <c r="L69" s="18" t="e">
        <f>VLOOKUP(F69,D12数据库!C:G,4,0)</f>
        <v>#N/A</v>
      </c>
      <c r="M69" s="18" t="e">
        <f>VLOOKUP(F69,D12数据库!C:G,5,0)</f>
        <v>#N/A</v>
      </c>
      <c r="N69" s="18"/>
    </row>
    <row r="70" spans="1:14" x14ac:dyDescent="0.25">
      <c r="A70" s="22"/>
      <c r="B70" s="22"/>
      <c r="C70" s="22"/>
      <c r="D70" s="22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>VLOOKUP(F70,D12数据库!C:G,2,0)</f>
        <v>#N/A</v>
      </c>
      <c r="J70" s="18" t="e">
        <f>VLOOKUP(F70,D12数据库!C:G,3,0)</f>
        <v>#N/A</v>
      </c>
      <c r="K70" s="19" t="e">
        <f t="shared" si="8"/>
        <v>#VALUE!</v>
      </c>
      <c r="L70" s="18" t="e">
        <f>VLOOKUP(F70,D12数据库!C:G,4,0)</f>
        <v>#N/A</v>
      </c>
      <c r="M70" s="18" t="e">
        <f>VLOOKUP(F70,D12数据库!C:G,5,0)</f>
        <v>#N/A</v>
      </c>
      <c r="N70" s="18"/>
    </row>
    <row r="71" spans="1:14" x14ac:dyDescent="0.25">
      <c r="A71" s="22"/>
      <c r="B71" s="22"/>
      <c r="C71" s="22"/>
      <c r="D71" s="22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>VLOOKUP(F71,D12数据库!C:G,2,0)</f>
        <v>#N/A</v>
      </c>
      <c r="J71" s="18" t="e">
        <f>VLOOKUP(F71,D12数据库!C:G,3,0)</f>
        <v>#N/A</v>
      </c>
      <c r="K71" s="19" t="e">
        <f t="shared" si="8"/>
        <v>#VALUE!</v>
      </c>
      <c r="L71" s="18" t="e">
        <f>VLOOKUP(F71,D12数据库!C:G,4,0)</f>
        <v>#N/A</v>
      </c>
      <c r="M71" s="18" t="e">
        <f>VLOOKUP(F71,D12数据库!C:G,5,0)</f>
        <v>#N/A</v>
      </c>
      <c r="N71" s="18"/>
    </row>
    <row r="72" spans="1:14" x14ac:dyDescent="0.25">
      <c r="A72" s="22"/>
      <c r="B72" s="22"/>
      <c r="C72" s="22"/>
      <c r="D72" s="22"/>
      <c r="E72" s="18" t="e">
        <f t="shared" si="4"/>
        <v>#VALUE!</v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>VLOOKUP(F72,D12数据库!C:G,2,0)</f>
        <v>#N/A</v>
      </c>
      <c r="J72" s="18" t="e">
        <f>VLOOKUP(F72,D12数据库!C:G,3,0)</f>
        <v>#N/A</v>
      </c>
      <c r="K72" s="19" t="e">
        <f t="shared" si="8"/>
        <v>#VALUE!</v>
      </c>
      <c r="L72" s="18" t="e">
        <f>VLOOKUP(F72,D12数据库!C:G,4,0)</f>
        <v>#N/A</v>
      </c>
      <c r="M72" s="18" t="e">
        <f>VLOOKUP(F72,D12数据库!C:G,5,0)</f>
        <v>#N/A</v>
      </c>
      <c r="N72" s="18"/>
    </row>
    <row r="73" spans="1:14" x14ac:dyDescent="0.25">
      <c r="A73" s="22"/>
      <c r="B73" s="22"/>
      <c r="C73" s="22"/>
      <c r="D73" s="22"/>
      <c r="E73" s="18" t="e">
        <f t="shared" si="4"/>
        <v>#VALUE!</v>
      </c>
      <c r="F73" s="18" t="str">
        <f t="shared" si="5"/>
        <v/>
      </c>
      <c r="G73" s="18" t="e">
        <f t="shared" si="6"/>
        <v>#VALUE!</v>
      </c>
      <c r="H73" s="18" t="e">
        <f t="shared" si="7"/>
        <v>#VALUE!</v>
      </c>
      <c r="I73" s="18" t="e">
        <f>VLOOKUP(F73,D12数据库!C:G,2,0)</f>
        <v>#N/A</v>
      </c>
      <c r="J73" s="18" t="e">
        <f>VLOOKUP(F73,D12数据库!C:G,3,0)</f>
        <v>#N/A</v>
      </c>
      <c r="K73" s="19" t="e">
        <f t="shared" si="8"/>
        <v>#VALUE!</v>
      </c>
      <c r="L73" s="18" t="e">
        <f>VLOOKUP(F73,D12数据库!C:G,4,0)</f>
        <v>#N/A</v>
      </c>
      <c r="M73" s="18" t="e">
        <f>VLOOKUP(F73,D12数据库!C:G,5,0)</f>
        <v>#N/A</v>
      </c>
      <c r="N73" s="18"/>
    </row>
    <row r="74" spans="1:14" x14ac:dyDescent="0.25">
      <c r="A74" s="22"/>
      <c r="B74" s="22"/>
      <c r="C74" s="22"/>
      <c r="D74" s="22"/>
      <c r="E74" s="18" t="e">
        <f t="shared" si="4"/>
        <v>#VALUE!</v>
      </c>
      <c r="F74" s="18" t="str">
        <f t="shared" si="5"/>
        <v/>
      </c>
      <c r="G74" s="18" t="e">
        <f t="shared" si="6"/>
        <v>#VALUE!</v>
      </c>
      <c r="H74" s="18" t="e">
        <f t="shared" si="7"/>
        <v>#VALUE!</v>
      </c>
      <c r="I74" s="18" t="e">
        <f>VLOOKUP(F74,D12数据库!C:G,2,0)</f>
        <v>#N/A</v>
      </c>
      <c r="J74" s="18" t="e">
        <f>VLOOKUP(F74,D12数据库!C:G,3,0)</f>
        <v>#N/A</v>
      </c>
      <c r="K74" s="19" t="e">
        <f t="shared" si="8"/>
        <v>#VALUE!</v>
      </c>
      <c r="L74" s="18" t="e">
        <f>VLOOKUP(F74,D12数据库!C:G,4,0)</f>
        <v>#N/A</v>
      </c>
      <c r="M74" s="18" t="e">
        <f>VLOOKUP(F74,D12数据库!C:G,5,0)</f>
        <v>#N/A</v>
      </c>
      <c r="N74" s="18"/>
    </row>
    <row r="75" spans="1:14" x14ac:dyDescent="0.25">
      <c r="A75" s="22"/>
      <c r="B75" s="22"/>
      <c r="C75" s="22"/>
      <c r="D75" s="22"/>
      <c r="E75" s="18" t="e">
        <f t="shared" si="4"/>
        <v>#VALUE!</v>
      </c>
      <c r="F75" s="18" t="str">
        <f t="shared" si="5"/>
        <v/>
      </c>
      <c r="G75" s="18" t="e">
        <f t="shared" si="6"/>
        <v>#VALUE!</v>
      </c>
      <c r="H75" s="18" t="e">
        <f t="shared" si="7"/>
        <v>#VALUE!</v>
      </c>
      <c r="I75" s="18" t="e">
        <f>VLOOKUP(F75,D12数据库!C:G,2,0)</f>
        <v>#N/A</v>
      </c>
      <c r="J75" s="18" t="e">
        <f>VLOOKUP(F75,D12数据库!C:G,3,0)</f>
        <v>#N/A</v>
      </c>
      <c r="K75" s="19" t="e">
        <f t="shared" si="8"/>
        <v>#VALUE!</v>
      </c>
      <c r="L75" s="18" t="e">
        <f>VLOOKUP(F75,D12数据库!C:G,4,0)</f>
        <v>#N/A</v>
      </c>
      <c r="M75" s="18" t="e">
        <f>VLOOKUP(F75,D12数据库!C:G,5,0)</f>
        <v>#N/A</v>
      </c>
      <c r="N75" s="18"/>
    </row>
    <row r="76" spans="1:14" x14ac:dyDescent="0.25">
      <c r="A76" s="22"/>
      <c r="B76" s="22"/>
      <c r="C76" s="22"/>
      <c r="D76" s="22"/>
      <c r="E76" s="18" t="e">
        <f t="shared" si="4"/>
        <v>#VALUE!</v>
      </c>
      <c r="F76" s="18" t="str">
        <f t="shared" si="5"/>
        <v/>
      </c>
      <c r="G76" s="18" t="e">
        <f t="shared" si="6"/>
        <v>#VALUE!</v>
      </c>
      <c r="H76" s="18" t="e">
        <f t="shared" si="7"/>
        <v>#VALUE!</v>
      </c>
      <c r="I76" s="18" t="e">
        <f>VLOOKUP(F76,D12数据库!C:G,2,0)</f>
        <v>#N/A</v>
      </c>
      <c r="J76" s="18" t="e">
        <f>VLOOKUP(F76,D12数据库!C:G,3,0)</f>
        <v>#N/A</v>
      </c>
      <c r="K76" s="19" t="e">
        <f t="shared" si="8"/>
        <v>#VALUE!</v>
      </c>
      <c r="L76" s="18" t="e">
        <f>VLOOKUP(F76,D12数据库!C:G,4,0)</f>
        <v>#N/A</v>
      </c>
      <c r="M76" s="18" t="e">
        <f>VLOOKUP(F76,D12数据库!C:G,5,0)</f>
        <v>#N/A</v>
      </c>
      <c r="N76" s="18"/>
    </row>
    <row r="77" spans="1:14" x14ac:dyDescent="0.25">
      <c r="A77" s="22"/>
      <c r="B77" s="22"/>
      <c r="C77" s="22"/>
      <c r="D77" s="22"/>
      <c r="E77" s="18" t="e">
        <f t="shared" si="4"/>
        <v>#VALUE!</v>
      </c>
      <c r="F77" s="18" t="str">
        <f t="shared" si="5"/>
        <v/>
      </c>
      <c r="G77" s="18" t="e">
        <f t="shared" si="6"/>
        <v>#VALUE!</v>
      </c>
      <c r="H77" s="18" t="e">
        <f t="shared" si="7"/>
        <v>#VALUE!</v>
      </c>
      <c r="I77" s="18" t="e">
        <f>VLOOKUP(F77,D12数据库!C:G,2,0)</f>
        <v>#N/A</v>
      </c>
      <c r="J77" s="18" t="e">
        <f>VLOOKUP(F77,D12数据库!C:G,3,0)</f>
        <v>#N/A</v>
      </c>
      <c r="K77" s="19" t="e">
        <f t="shared" si="8"/>
        <v>#VALUE!</v>
      </c>
      <c r="L77" s="18" t="e">
        <f>VLOOKUP(F77,D12数据库!C:G,4,0)</f>
        <v>#N/A</v>
      </c>
      <c r="M77" s="18" t="e">
        <f>VLOOKUP(F77,D12数据库!C:G,5,0)</f>
        <v>#N/A</v>
      </c>
      <c r="N77" s="18"/>
    </row>
    <row r="78" spans="1:14" x14ac:dyDescent="0.25">
      <c r="A78" s="22"/>
      <c r="B78" s="22"/>
      <c r="C78" s="22"/>
      <c r="D78" s="22"/>
      <c r="E78" s="18" t="e">
        <f t="shared" si="4"/>
        <v>#VALUE!</v>
      </c>
      <c r="F78" s="18" t="str">
        <f t="shared" si="5"/>
        <v/>
      </c>
      <c r="G78" s="18" t="e">
        <f t="shared" si="6"/>
        <v>#VALUE!</v>
      </c>
      <c r="H78" s="18" t="e">
        <f t="shared" si="7"/>
        <v>#VALUE!</v>
      </c>
      <c r="I78" s="18" t="e">
        <f>VLOOKUP(F78,D12数据库!C:G,2,0)</f>
        <v>#N/A</v>
      </c>
      <c r="J78" s="18" t="e">
        <f>VLOOKUP(F78,D12数据库!C:G,3,0)</f>
        <v>#N/A</v>
      </c>
      <c r="K78" s="19" t="e">
        <f t="shared" si="8"/>
        <v>#VALUE!</v>
      </c>
      <c r="L78" s="18" t="e">
        <f>VLOOKUP(F78,D12数据库!C:G,4,0)</f>
        <v>#N/A</v>
      </c>
      <c r="M78" s="18" t="e">
        <f>VLOOKUP(F78,D12数据库!C:G,5,0)</f>
        <v>#N/A</v>
      </c>
      <c r="N78" s="18"/>
    </row>
    <row r="79" spans="1:14" x14ac:dyDescent="0.25">
      <c r="A79" s="22"/>
      <c r="B79" s="22"/>
      <c r="C79" s="22"/>
      <c r="D79" s="22"/>
      <c r="E79" s="18" t="e">
        <f t="shared" si="4"/>
        <v>#VALUE!</v>
      </c>
      <c r="F79" s="18" t="str">
        <f t="shared" si="5"/>
        <v/>
      </c>
      <c r="G79" s="18" t="e">
        <f t="shared" si="6"/>
        <v>#VALUE!</v>
      </c>
      <c r="H79" s="18" t="e">
        <f t="shared" si="7"/>
        <v>#VALUE!</v>
      </c>
      <c r="I79" s="18" t="e">
        <f>VLOOKUP(F79,D12数据库!C:G,2,0)</f>
        <v>#N/A</v>
      </c>
      <c r="J79" s="18" t="e">
        <f>VLOOKUP(F79,D12数据库!C:G,3,0)</f>
        <v>#N/A</v>
      </c>
      <c r="K79" s="19" t="e">
        <f t="shared" si="8"/>
        <v>#VALUE!</v>
      </c>
      <c r="L79" s="18" t="e">
        <f>VLOOKUP(F79,D12数据库!C:G,4,0)</f>
        <v>#N/A</v>
      </c>
      <c r="M79" s="18" t="e">
        <f>VLOOKUP(F79,D12数据库!C:G,5,0)</f>
        <v>#N/A</v>
      </c>
      <c r="N79" s="18"/>
    </row>
    <row r="80" spans="1:14" x14ac:dyDescent="0.25">
      <c r="A80" s="22"/>
      <c r="B80" s="22"/>
      <c r="C80" s="22"/>
      <c r="D80" s="22"/>
      <c r="E80" s="18" t="e">
        <f t="shared" si="4"/>
        <v>#VALUE!</v>
      </c>
      <c r="F80" s="18" t="str">
        <f t="shared" si="5"/>
        <v/>
      </c>
      <c r="G80" s="18" t="e">
        <f t="shared" si="6"/>
        <v>#VALUE!</v>
      </c>
      <c r="H80" s="18" t="e">
        <f t="shared" si="7"/>
        <v>#VALUE!</v>
      </c>
      <c r="I80" s="18" t="e">
        <f>VLOOKUP(F80,D12数据库!C:G,2,0)</f>
        <v>#N/A</v>
      </c>
      <c r="J80" s="18" t="e">
        <f>VLOOKUP(F80,D12数据库!C:G,3,0)</f>
        <v>#N/A</v>
      </c>
      <c r="K80" s="19" t="e">
        <f t="shared" si="8"/>
        <v>#VALUE!</v>
      </c>
      <c r="L80" s="18" t="e">
        <f>VLOOKUP(F80,D12数据库!C:G,4,0)</f>
        <v>#N/A</v>
      </c>
      <c r="M80" s="18" t="e">
        <f>VLOOKUP(F80,D12数据库!C:G,5,0)</f>
        <v>#N/A</v>
      </c>
      <c r="N80" s="18"/>
    </row>
    <row r="81" spans="1:14" x14ac:dyDescent="0.25">
      <c r="A81" s="22"/>
      <c r="B81" s="22"/>
      <c r="C81" s="22"/>
      <c r="D81" s="22"/>
      <c r="E81" s="18" t="e">
        <f t="shared" si="4"/>
        <v>#VALUE!</v>
      </c>
      <c r="F81" s="18" t="str">
        <f t="shared" si="5"/>
        <v/>
      </c>
      <c r="G81" s="18" t="e">
        <f t="shared" si="6"/>
        <v>#VALUE!</v>
      </c>
      <c r="H81" s="18" t="e">
        <f t="shared" si="7"/>
        <v>#VALUE!</v>
      </c>
      <c r="I81" s="18" t="e">
        <f>VLOOKUP(F81,D12数据库!C:G,2,0)</f>
        <v>#N/A</v>
      </c>
      <c r="J81" s="18" t="e">
        <f>VLOOKUP(F81,D12数据库!C:G,3,0)</f>
        <v>#N/A</v>
      </c>
      <c r="K81" s="19" t="e">
        <f t="shared" si="8"/>
        <v>#VALUE!</v>
      </c>
      <c r="L81" s="18" t="e">
        <f>VLOOKUP(F81,D12数据库!C:G,4,0)</f>
        <v>#N/A</v>
      </c>
      <c r="M81" s="18" t="e">
        <f>VLOOKUP(F81,D12数据库!C:G,5,0)</f>
        <v>#N/A</v>
      </c>
      <c r="N81" s="18"/>
    </row>
    <row r="82" spans="1:14" x14ac:dyDescent="0.25">
      <c r="A82" s="22"/>
      <c r="B82" s="22"/>
      <c r="C82" s="22"/>
      <c r="D82" s="22"/>
      <c r="E82" s="18" t="e">
        <f t="shared" si="4"/>
        <v>#VALUE!</v>
      </c>
      <c r="F82" s="18" t="str">
        <f t="shared" si="5"/>
        <v/>
      </c>
      <c r="G82" s="18" t="e">
        <f t="shared" si="6"/>
        <v>#VALUE!</v>
      </c>
      <c r="H82" s="18" t="e">
        <f t="shared" si="7"/>
        <v>#VALUE!</v>
      </c>
      <c r="I82" s="18" t="e">
        <f>VLOOKUP(F82,D12数据库!C:G,2,0)</f>
        <v>#N/A</v>
      </c>
      <c r="J82" s="18" t="e">
        <f>VLOOKUP(F82,D12数据库!C:G,3,0)</f>
        <v>#N/A</v>
      </c>
      <c r="K82" s="19" t="e">
        <f t="shared" si="8"/>
        <v>#VALUE!</v>
      </c>
      <c r="L82" s="18" t="e">
        <f>VLOOKUP(F82,D12数据库!C:G,4,0)</f>
        <v>#N/A</v>
      </c>
      <c r="M82" s="18" t="e">
        <f>VLOOKUP(F82,D12数据库!C:G,5,0)</f>
        <v>#N/A</v>
      </c>
      <c r="N82" s="18"/>
    </row>
    <row r="83" spans="1:14" x14ac:dyDescent="0.25">
      <c r="A83" s="22"/>
      <c r="B83" s="22"/>
      <c r="C83" s="22"/>
      <c r="D83" s="22"/>
      <c r="E83" s="18" t="e">
        <f t="shared" ref="E83:E100" si="9">VALUE(TRIM(MID(SUBSTITUTE($B83,"-",REPT(" ",99)),COLUMN(B83)*99-98,99)))</f>
        <v>#VALUE!</v>
      </c>
      <c r="F83" s="18" t="str">
        <f t="shared" ref="F83:F100" si="10">TRIM(MID(SUBSTITUTE($B83,"-",REPT(" ",99)),COLUMN(C83)*99-98,99))</f>
        <v/>
      </c>
      <c r="G83" s="18" t="e">
        <f t="shared" ref="G83:G100" si="11">VALUE(TRIM(MID(SUBSTITUTE($B83,"-",REPT(" ",99)),COLUMN(D83)*99-98,99)))</f>
        <v>#VALUE!</v>
      </c>
      <c r="H83" s="18" t="e">
        <f t="shared" ref="H83:H100" si="12">VALUE(TRIM(MID(SUBSTITUTE($B83,"-",REPT(" ",99)),COLUMN(E83)*99-98,99)))</f>
        <v>#VALUE!</v>
      </c>
      <c r="I83" s="18" t="e">
        <f>VLOOKUP(F83,D12数据库!C:G,2,0)</f>
        <v>#N/A</v>
      </c>
      <c r="J83" s="18" t="e">
        <f>VLOOKUP(F83,D12数据库!C:G,3,0)</f>
        <v>#N/A</v>
      </c>
      <c r="K83" s="19" t="e">
        <f t="shared" si="8"/>
        <v>#VALUE!</v>
      </c>
      <c r="L83" s="18" t="e">
        <f>VLOOKUP(F83,D12数据库!C:G,4,0)</f>
        <v>#N/A</v>
      </c>
      <c r="M83" s="18" t="e">
        <f>VLOOKUP(F83,D12数据库!C:G,5,0)</f>
        <v>#N/A</v>
      </c>
      <c r="N83" s="18"/>
    </row>
    <row r="84" spans="1:14" x14ac:dyDescent="0.25">
      <c r="A84" s="22"/>
      <c r="B84" s="22"/>
      <c r="C84" s="22"/>
      <c r="D84" s="22"/>
      <c r="E84" s="18" t="e">
        <f t="shared" si="9"/>
        <v>#VALUE!</v>
      </c>
      <c r="F84" s="18" t="str">
        <f t="shared" si="10"/>
        <v/>
      </c>
      <c r="G84" s="18" t="e">
        <f t="shared" si="11"/>
        <v>#VALUE!</v>
      </c>
      <c r="H84" s="18" t="e">
        <f t="shared" si="12"/>
        <v>#VALUE!</v>
      </c>
      <c r="I84" s="18" t="e">
        <f>VLOOKUP(F84,D12数据库!C:G,2,0)</f>
        <v>#N/A</v>
      </c>
      <c r="J84" s="18" t="e">
        <f>VLOOKUP(F84,D12数据库!C:G,3,0)</f>
        <v>#N/A</v>
      </c>
      <c r="K84" s="19" t="e">
        <f t="shared" si="8"/>
        <v>#VALUE!</v>
      </c>
      <c r="L84" s="18" t="e">
        <f>VLOOKUP(F84,D12数据库!C:G,4,0)</f>
        <v>#N/A</v>
      </c>
      <c r="M84" s="18" t="e">
        <f>VLOOKUP(F84,D12数据库!C:G,5,0)</f>
        <v>#N/A</v>
      </c>
      <c r="N84" s="18"/>
    </row>
    <row r="85" spans="1:14" x14ac:dyDescent="0.25">
      <c r="A85" s="22"/>
      <c r="B85" s="22"/>
      <c r="C85" s="22"/>
      <c r="D85" s="22"/>
      <c r="E85" s="18" t="e">
        <f t="shared" si="9"/>
        <v>#VALUE!</v>
      </c>
      <c r="F85" s="18" t="str">
        <f t="shared" si="10"/>
        <v/>
      </c>
      <c r="G85" s="18" t="e">
        <f t="shared" si="11"/>
        <v>#VALUE!</v>
      </c>
      <c r="H85" s="18" t="e">
        <f t="shared" si="12"/>
        <v>#VALUE!</v>
      </c>
      <c r="I85" s="18" t="e">
        <f>VLOOKUP(F85,D12数据库!C:G,2,0)</f>
        <v>#N/A</v>
      </c>
      <c r="J85" s="18" t="e">
        <f>VLOOKUP(F85,D12数据库!C:G,3,0)</f>
        <v>#N/A</v>
      </c>
      <c r="K85" s="19" t="e">
        <f t="shared" si="8"/>
        <v>#VALUE!</v>
      </c>
      <c r="L85" s="18" t="e">
        <f>VLOOKUP(F85,D12数据库!C:G,4,0)</f>
        <v>#N/A</v>
      </c>
      <c r="M85" s="18" t="e">
        <f>VLOOKUP(F85,D12数据库!C:G,5,0)</f>
        <v>#N/A</v>
      </c>
      <c r="N85" s="18"/>
    </row>
    <row r="86" spans="1:14" x14ac:dyDescent="0.25">
      <c r="A86" s="22"/>
      <c r="B86" s="22"/>
      <c r="C86" s="22"/>
      <c r="D86" s="22"/>
      <c r="E86" s="18" t="e">
        <f t="shared" si="9"/>
        <v>#VALUE!</v>
      </c>
      <c r="F86" s="18" t="str">
        <f t="shared" si="10"/>
        <v/>
      </c>
      <c r="G86" s="18" t="e">
        <f t="shared" si="11"/>
        <v>#VALUE!</v>
      </c>
      <c r="H86" s="18" t="e">
        <f t="shared" si="12"/>
        <v>#VALUE!</v>
      </c>
      <c r="I86" s="18" t="e">
        <f>VLOOKUP(F86,D12数据库!C:G,2,0)</f>
        <v>#N/A</v>
      </c>
      <c r="J86" s="18" t="e">
        <f>VLOOKUP(F86,D12数据库!C:G,3,0)</f>
        <v>#N/A</v>
      </c>
      <c r="K86" s="19" t="e">
        <f t="shared" si="8"/>
        <v>#VALUE!</v>
      </c>
      <c r="L86" s="18" t="e">
        <f>VLOOKUP(F86,D12数据库!C:G,4,0)</f>
        <v>#N/A</v>
      </c>
      <c r="M86" s="18" t="e">
        <f>VLOOKUP(F86,D12数据库!C:G,5,0)</f>
        <v>#N/A</v>
      </c>
      <c r="N86" s="18"/>
    </row>
    <row r="87" spans="1:14" x14ac:dyDescent="0.25">
      <c r="A87" s="22"/>
      <c r="B87" s="22"/>
      <c r="C87" s="22"/>
      <c r="D87" s="22"/>
      <c r="E87" s="18" t="e">
        <f t="shared" si="9"/>
        <v>#VALUE!</v>
      </c>
      <c r="F87" s="18" t="str">
        <f t="shared" si="10"/>
        <v/>
      </c>
      <c r="G87" s="18" t="e">
        <f t="shared" si="11"/>
        <v>#VALUE!</v>
      </c>
      <c r="H87" s="18" t="e">
        <f t="shared" si="12"/>
        <v>#VALUE!</v>
      </c>
      <c r="I87" s="18" t="e">
        <f>VLOOKUP(F87,D12数据库!C:G,2,0)</f>
        <v>#N/A</v>
      </c>
      <c r="J87" s="18" t="e">
        <f>VLOOKUP(F87,D12数据库!C:G,3,0)</f>
        <v>#N/A</v>
      </c>
      <c r="K87" s="19" t="e">
        <f t="shared" si="8"/>
        <v>#VALUE!</v>
      </c>
      <c r="L87" s="18" t="e">
        <f>VLOOKUP(F87,D12数据库!C:G,4,0)</f>
        <v>#N/A</v>
      </c>
      <c r="M87" s="18" t="e">
        <f>VLOOKUP(F87,D12数据库!C:G,5,0)</f>
        <v>#N/A</v>
      </c>
      <c r="N87" s="18"/>
    </row>
    <row r="88" spans="1:14" x14ac:dyDescent="0.25">
      <c r="A88" s="22"/>
      <c r="B88" s="22"/>
      <c r="C88" s="22"/>
      <c r="D88" s="22"/>
      <c r="E88" s="18" t="e">
        <f t="shared" si="9"/>
        <v>#VALUE!</v>
      </c>
      <c r="F88" s="18" t="str">
        <f t="shared" si="10"/>
        <v/>
      </c>
      <c r="G88" s="18" t="e">
        <f t="shared" si="11"/>
        <v>#VALUE!</v>
      </c>
      <c r="H88" s="18" t="e">
        <f t="shared" si="12"/>
        <v>#VALUE!</v>
      </c>
      <c r="I88" s="18" t="e">
        <f>VLOOKUP(F88,D12数据库!C:G,2,0)</f>
        <v>#N/A</v>
      </c>
      <c r="J88" s="18" t="e">
        <f>VLOOKUP(F88,D12数据库!C:G,3,0)</f>
        <v>#N/A</v>
      </c>
      <c r="K88" s="19" t="e">
        <f t="shared" si="8"/>
        <v>#VALUE!</v>
      </c>
      <c r="L88" s="18" t="e">
        <f>VLOOKUP(F88,D12数据库!C:G,4,0)</f>
        <v>#N/A</v>
      </c>
      <c r="M88" s="18" t="e">
        <f>VLOOKUP(F88,D12数据库!C:G,5,0)</f>
        <v>#N/A</v>
      </c>
      <c r="N88" s="18"/>
    </row>
    <row r="89" spans="1:14" x14ac:dyDescent="0.25">
      <c r="A89" s="22"/>
      <c r="B89" s="22"/>
      <c r="C89" s="22"/>
      <c r="D89" s="22"/>
      <c r="E89" s="18" t="e">
        <f t="shared" si="9"/>
        <v>#VALUE!</v>
      </c>
      <c r="F89" s="18" t="str">
        <f t="shared" si="10"/>
        <v/>
      </c>
      <c r="G89" s="18" t="e">
        <f t="shared" si="11"/>
        <v>#VALUE!</v>
      </c>
      <c r="H89" s="18" t="e">
        <f t="shared" si="12"/>
        <v>#VALUE!</v>
      </c>
      <c r="I89" s="18" t="e">
        <f>VLOOKUP(F89,D12数据库!C:G,2,0)</f>
        <v>#N/A</v>
      </c>
      <c r="J89" s="18" t="e">
        <f>VLOOKUP(F89,D12数据库!C:G,3,0)</f>
        <v>#N/A</v>
      </c>
      <c r="K89" s="19" t="e">
        <f t="shared" si="8"/>
        <v>#VALUE!</v>
      </c>
      <c r="L89" s="18" t="e">
        <f>VLOOKUP(F89,D12数据库!C:G,4,0)</f>
        <v>#N/A</v>
      </c>
      <c r="M89" s="18" t="e">
        <f>VLOOKUP(F89,D12数据库!C:G,5,0)</f>
        <v>#N/A</v>
      </c>
      <c r="N89" s="18"/>
    </row>
    <row r="90" spans="1:14" x14ac:dyDescent="0.25">
      <c r="A90" s="22"/>
      <c r="B90" s="22"/>
      <c r="C90" s="22"/>
      <c r="D90" s="22"/>
      <c r="E90" s="18" t="e">
        <f t="shared" si="9"/>
        <v>#VALUE!</v>
      </c>
      <c r="F90" s="18" t="str">
        <f t="shared" si="10"/>
        <v/>
      </c>
      <c r="G90" s="18" t="e">
        <f t="shared" si="11"/>
        <v>#VALUE!</v>
      </c>
      <c r="H90" s="18" t="e">
        <f t="shared" si="12"/>
        <v>#VALUE!</v>
      </c>
      <c r="I90" s="18" t="e">
        <f>VLOOKUP(F90,D12数据库!C:G,2,0)</f>
        <v>#N/A</v>
      </c>
      <c r="J90" s="18" t="e">
        <f>VLOOKUP(F90,D12数据库!C:G,3,0)</f>
        <v>#N/A</v>
      </c>
      <c r="K90" s="19" t="e">
        <f t="shared" si="8"/>
        <v>#VALUE!</v>
      </c>
      <c r="L90" s="18" t="e">
        <f>VLOOKUP(F90,D12数据库!C:G,4,0)</f>
        <v>#N/A</v>
      </c>
      <c r="M90" s="18" t="e">
        <f>VLOOKUP(F90,D12数据库!C:G,5,0)</f>
        <v>#N/A</v>
      </c>
      <c r="N90" s="18"/>
    </row>
    <row r="91" spans="1:14" x14ac:dyDescent="0.25">
      <c r="A91" s="22"/>
      <c r="B91" s="22"/>
      <c r="C91" s="22"/>
      <c r="D91" s="22"/>
      <c r="E91" s="18" t="e">
        <f t="shared" si="9"/>
        <v>#VALUE!</v>
      </c>
      <c r="F91" s="18" t="str">
        <f t="shared" si="10"/>
        <v/>
      </c>
      <c r="G91" s="18" t="e">
        <f t="shared" si="11"/>
        <v>#VALUE!</v>
      </c>
      <c r="H91" s="18" t="e">
        <f t="shared" si="12"/>
        <v>#VALUE!</v>
      </c>
      <c r="I91" s="18" t="e">
        <f>VLOOKUP(F91,D12数据库!C:G,2,0)</f>
        <v>#N/A</v>
      </c>
      <c r="J91" s="18" t="e">
        <f>VLOOKUP(F91,D12数据库!C:G,3,0)</f>
        <v>#N/A</v>
      </c>
      <c r="K91" s="19" t="e">
        <f t="shared" si="8"/>
        <v>#VALUE!</v>
      </c>
      <c r="L91" s="18" t="e">
        <f>VLOOKUP(F91,D12数据库!C:G,4,0)</f>
        <v>#N/A</v>
      </c>
      <c r="M91" s="18" t="e">
        <f>VLOOKUP(F91,D12数据库!C:G,5,0)</f>
        <v>#N/A</v>
      </c>
      <c r="N91" s="18"/>
    </row>
    <row r="92" spans="1:14" x14ac:dyDescent="0.25">
      <c r="A92" s="22"/>
      <c r="B92" s="22"/>
      <c r="C92" s="22"/>
      <c r="D92" s="22"/>
      <c r="E92" s="18" t="e">
        <f t="shared" si="9"/>
        <v>#VALUE!</v>
      </c>
      <c r="F92" s="18" t="str">
        <f t="shared" si="10"/>
        <v/>
      </c>
      <c r="G92" s="18" t="e">
        <f t="shared" si="11"/>
        <v>#VALUE!</v>
      </c>
      <c r="H92" s="18" t="e">
        <f t="shared" si="12"/>
        <v>#VALUE!</v>
      </c>
      <c r="I92" s="18" t="e">
        <f>VLOOKUP(F92,D12数据库!C:G,2,0)</f>
        <v>#N/A</v>
      </c>
      <c r="J92" s="18" t="e">
        <f>VLOOKUP(F92,D12数据库!C:G,3,0)</f>
        <v>#N/A</v>
      </c>
      <c r="K92" s="19" t="e">
        <f t="shared" si="8"/>
        <v>#VALUE!</v>
      </c>
      <c r="L92" s="18" t="e">
        <f>VLOOKUP(F92,D12数据库!C:G,4,0)</f>
        <v>#N/A</v>
      </c>
      <c r="M92" s="18" t="e">
        <f>VLOOKUP(F92,D12数据库!C:G,5,0)</f>
        <v>#N/A</v>
      </c>
      <c r="N92" s="18"/>
    </row>
    <row r="93" spans="1:14" x14ac:dyDescent="0.25">
      <c r="A93" s="22"/>
      <c r="B93" s="22"/>
      <c r="C93" s="22"/>
      <c r="D93" s="22"/>
      <c r="E93" s="18" t="e">
        <f t="shared" si="9"/>
        <v>#VALUE!</v>
      </c>
      <c r="F93" s="18" t="str">
        <f t="shared" si="10"/>
        <v/>
      </c>
      <c r="G93" s="18" t="e">
        <f t="shared" si="11"/>
        <v>#VALUE!</v>
      </c>
      <c r="H93" s="18" t="e">
        <f t="shared" si="12"/>
        <v>#VALUE!</v>
      </c>
      <c r="I93" s="18" t="e">
        <f>VLOOKUP(F93,D12数据库!C:G,2,0)</f>
        <v>#N/A</v>
      </c>
      <c r="J93" s="18" t="e">
        <f>VLOOKUP(F93,D12数据库!C:G,3,0)</f>
        <v>#N/A</v>
      </c>
      <c r="K93" s="19" t="e">
        <f t="shared" si="8"/>
        <v>#VALUE!</v>
      </c>
      <c r="L93" s="18" t="e">
        <f>VLOOKUP(F93,D12数据库!C:G,4,0)</f>
        <v>#N/A</v>
      </c>
      <c r="M93" s="18" t="e">
        <f>VLOOKUP(F93,D12数据库!C:G,5,0)</f>
        <v>#N/A</v>
      </c>
      <c r="N93" s="18"/>
    </row>
    <row r="94" spans="1:14" x14ac:dyDescent="0.25">
      <c r="A94" s="22"/>
      <c r="B94" s="22"/>
      <c r="C94" s="22"/>
      <c r="D94" s="22"/>
      <c r="E94" s="18" t="e">
        <f t="shared" si="9"/>
        <v>#VALUE!</v>
      </c>
      <c r="F94" s="18" t="str">
        <f t="shared" si="10"/>
        <v/>
      </c>
      <c r="G94" s="18" t="e">
        <f t="shared" si="11"/>
        <v>#VALUE!</v>
      </c>
      <c r="H94" s="18" t="e">
        <f t="shared" si="12"/>
        <v>#VALUE!</v>
      </c>
      <c r="I94" s="18" t="e">
        <f>VLOOKUP(F94,D12数据库!C:G,2,0)</f>
        <v>#N/A</v>
      </c>
      <c r="J94" s="18" t="e">
        <f>VLOOKUP(F94,D12数据库!C:G,3,0)</f>
        <v>#N/A</v>
      </c>
      <c r="K94" s="19" t="e">
        <f t="shared" si="8"/>
        <v>#VALUE!</v>
      </c>
      <c r="L94" s="18" t="e">
        <f>VLOOKUP(F94,D12数据库!C:G,4,0)</f>
        <v>#N/A</v>
      </c>
      <c r="M94" s="18" t="e">
        <f>VLOOKUP(F94,D12数据库!C:G,5,0)</f>
        <v>#N/A</v>
      </c>
      <c r="N94" s="18"/>
    </row>
    <row r="95" spans="1:14" x14ac:dyDescent="0.25">
      <c r="A95" s="22"/>
      <c r="B95" s="22"/>
      <c r="C95" s="22"/>
      <c r="D95" s="22"/>
      <c r="E95" s="18" t="e">
        <f t="shared" si="9"/>
        <v>#VALUE!</v>
      </c>
      <c r="F95" s="18" t="str">
        <f t="shared" si="10"/>
        <v/>
      </c>
      <c r="G95" s="18" t="e">
        <f t="shared" si="11"/>
        <v>#VALUE!</v>
      </c>
      <c r="H95" s="18" t="e">
        <f t="shared" si="12"/>
        <v>#VALUE!</v>
      </c>
      <c r="I95" s="18" t="e">
        <f>VLOOKUP(F95,D12数据库!C:G,2,0)</f>
        <v>#N/A</v>
      </c>
      <c r="J95" s="18" t="e">
        <f>VLOOKUP(F95,D12数据库!C:G,3,0)</f>
        <v>#N/A</v>
      </c>
      <c r="K95" s="19" t="e">
        <f t="shared" si="8"/>
        <v>#VALUE!</v>
      </c>
      <c r="L95" s="18" t="e">
        <f>VLOOKUP(F95,D12数据库!C:G,4,0)</f>
        <v>#N/A</v>
      </c>
      <c r="M95" s="18" t="e">
        <f>VLOOKUP(F95,D12数据库!C:G,5,0)</f>
        <v>#N/A</v>
      </c>
      <c r="N95" s="18"/>
    </row>
    <row r="96" spans="1:14" x14ac:dyDescent="0.25">
      <c r="A96" s="22"/>
      <c r="B96" s="22"/>
      <c r="C96" s="22"/>
      <c r="D96" s="22"/>
      <c r="E96" s="18" t="e">
        <f t="shared" si="9"/>
        <v>#VALUE!</v>
      </c>
      <c r="F96" s="18" t="str">
        <f t="shared" si="10"/>
        <v/>
      </c>
      <c r="G96" s="18" t="e">
        <f t="shared" si="11"/>
        <v>#VALUE!</v>
      </c>
      <c r="H96" s="18" t="e">
        <f t="shared" si="12"/>
        <v>#VALUE!</v>
      </c>
      <c r="I96" s="18" t="e">
        <f>VLOOKUP(F96,D12数据库!C:G,2,0)</f>
        <v>#N/A</v>
      </c>
      <c r="J96" s="18" t="e">
        <f>VLOOKUP(F96,D12数据库!C:G,3,0)</f>
        <v>#N/A</v>
      </c>
      <c r="K96" s="19" t="e">
        <f t="shared" si="8"/>
        <v>#VALUE!</v>
      </c>
      <c r="L96" s="18" t="e">
        <f>VLOOKUP(F96,D12数据库!C:G,4,0)</f>
        <v>#N/A</v>
      </c>
      <c r="M96" s="18" t="e">
        <f>VLOOKUP(F96,D12数据库!C:G,5,0)</f>
        <v>#N/A</v>
      </c>
      <c r="N96" s="18"/>
    </row>
    <row r="97" spans="1:14" x14ac:dyDescent="0.25">
      <c r="A97" s="22"/>
      <c r="B97" s="22"/>
      <c r="C97" s="22"/>
      <c r="D97" s="22"/>
      <c r="E97" s="18" t="e">
        <f t="shared" si="9"/>
        <v>#VALUE!</v>
      </c>
      <c r="F97" s="18" t="str">
        <f t="shared" si="10"/>
        <v/>
      </c>
      <c r="G97" s="18" t="e">
        <f t="shared" si="11"/>
        <v>#VALUE!</v>
      </c>
      <c r="H97" s="18" t="e">
        <f t="shared" si="12"/>
        <v>#VALUE!</v>
      </c>
      <c r="I97" s="18" t="e">
        <f>VLOOKUP(F97,D12数据库!C:G,2,0)</f>
        <v>#N/A</v>
      </c>
      <c r="J97" s="18" t="e">
        <f>VLOOKUP(F97,D12数据库!C:G,3,0)</f>
        <v>#N/A</v>
      </c>
      <c r="K97" s="19" t="e">
        <f t="shared" si="8"/>
        <v>#VALUE!</v>
      </c>
      <c r="L97" s="18" t="e">
        <f>VLOOKUP(F97,D12数据库!C:G,4,0)</f>
        <v>#N/A</v>
      </c>
      <c r="M97" s="18" t="e">
        <f>VLOOKUP(F97,D12数据库!C:G,5,0)</f>
        <v>#N/A</v>
      </c>
      <c r="N97" s="18"/>
    </row>
    <row r="98" spans="1:14" x14ac:dyDescent="0.25">
      <c r="A98" s="22"/>
      <c r="B98" s="22"/>
      <c r="C98" s="22"/>
      <c r="D98" s="22"/>
      <c r="E98" s="18" t="e">
        <f t="shared" si="9"/>
        <v>#VALUE!</v>
      </c>
      <c r="F98" s="18" t="str">
        <f t="shared" si="10"/>
        <v/>
      </c>
      <c r="G98" s="18" t="e">
        <f t="shared" si="11"/>
        <v>#VALUE!</v>
      </c>
      <c r="H98" s="18" t="e">
        <f t="shared" si="12"/>
        <v>#VALUE!</v>
      </c>
      <c r="I98" s="18" t="e">
        <f>VLOOKUP(F98,D12数据库!C:G,2,0)</f>
        <v>#N/A</v>
      </c>
      <c r="J98" s="18" t="e">
        <f>VLOOKUP(F98,D12数据库!C:G,3,0)</f>
        <v>#N/A</v>
      </c>
      <c r="K98" s="19" t="e">
        <f t="shared" si="8"/>
        <v>#VALUE!</v>
      </c>
      <c r="L98" s="18" t="e">
        <f>VLOOKUP(F98,D12数据库!C:G,4,0)</f>
        <v>#N/A</v>
      </c>
      <c r="M98" s="18" t="e">
        <f>VLOOKUP(F98,D12数据库!C:G,5,0)</f>
        <v>#N/A</v>
      </c>
      <c r="N98" s="18"/>
    </row>
    <row r="99" spans="1:14" x14ac:dyDescent="0.25">
      <c r="A99" s="22"/>
      <c r="B99" s="22"/>
      <c r="C99" s="22"/>
      <c r="D99" s="22"/>
      <c r="E99" s="18" t="e">
        <f t="shared" si="9"/>
        <v>#VALUE!</v>
      </c>
      <c r="F99" s="18" t="str">
        <f t="shared" si="10"/>
        <v/>
      </c>
      <c r="G99" s="18" t="e">
        <f t="shared" si="11"/>
        <v>#VALUE!</v>
      </c>
      <c r="H99" s="18" t="e">
        <f t="shared" si="12"/>
        <v>#VALUE!</v>
      </c>
      <c r="I99" s="18" t="e">
        <f>VLOOKUP(F99,D12数据库!C:G,2,0)</f>
        <v>#N/A</v>
      </c>
      <c r="J99" s="18" t="e">
        <f>VLOOKUP(F99,D12数据库!C:G,3,0)</f>
        <v>#N/A</v>
      </c>
      <c r="K99" s="19" t="e">
        <f t="shared" si="8"/>
        <v>#VALUE!</v>
      </c>
      <c r="L99" s="18" t="e">
        <f>VLOOKUP(F99,D12数据库!C:G,4,0)</f>
        <v>#N/A</v>
      </c>
      <c r="M99" s="18" t="e">
        <f>VLOOKUP(F99,D12数据库!C:G,5,0)</f>
        <v>#N/A</v>
      </c>
      <c r="N99" s="18"/>
    </row>
    <row r="100" spans="1:14" x14ac:dyDescent="0.25">
      <c r="A100" s="22"/>
      <c r="B100" s="22"/>
      <c r="C100" s="22"/>
      <c r="D100" s="22"/>
      <c r="E100" s="18" t="e">
        <f t="shared" si="9"/>
        <v>#VALUE!</v>
      </c>
      <c r="F100" s="18" t="str">
        <f t="shared" si="10"/>
        <v/>
      </c>
      <c r="G100" s="18" t="e">
        <f t="shared" si="11"/>
        <v>#VALUE!</v>
      </c>
      <c r="H100" s="18" t="e">
        <f t="shared" si="12"/>
        <v>#VALUE!</v>
      </c>
      <c r="I100" s="18" t="e">
        <f>VLOOKUP(F100,D12数据库!C:G,2,0)</f>
        <v>#N/A</v>
      </c>
      <c r="J100" s="18" t="e">
        <f>VLOOKUP(F100,D12数据库!C:G,3,0)</f>
        <v>#N/A</v>
      </c>
      <c r="K100" s="19" t="e">
        <f t="shared" si="8"/>
        <v>#VALUE!</v>
      </c>
      <c r="L100" s="18" t="e">
        <f>VLOOKUP(F100,D12数据库!C:G,4,0)</f>
        <v>#N/A</v>
      </c>
      <c r="M100" s="18" t="e">
        <f>VLOOKUP(F100,D12数据库!C:G,5,0)</f>
        <v>#N/A</v>
      </c>
      <c r="N100" s="18"/>
    </row>
  </sheetData>
  <sheetProtection algorithmName="SHA-512" hashValue="QHLQIaQ3zh1o+9VZ8fG3phX0HqPFlxth7+E65uFvpqvtJ1QMxp/P9I4FGAfPFlYE09gYnSzl2R8Q4Vu4qMV8BA==" saltValue="ZZzvbAO666Tz90Ce9NBD2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ignoredErrors>
    <ignoredError sqref="E2:E18 F2:F18" formula="1"/>
  </ignoredError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08065-CDB0-4B9C-A373-D6A5F43B2315}">
  <sheetPr codeName="Sheet49"/>
  <dimension ref="A1:G9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5" max="5" width="14.6328125" bestFit="1" customWidth="1"/>
  </cols>
  <sheetData>
    <row r="1" spans="1:7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</row>
    <row r="2" spans="1: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</row>
    <row r="3" spans="1:7" x14ac:dyDescent="0.25">
      <c r="A3" s="3" t="s">
        <v>198</v>
      </c>
      <c r="B3" s="3" t="s">
        <v>197</v>
      </c>
      <c r="C3" s="3" t="s">
        <v>191</v>
      </c>
      <c r="D3" s="1" t="s">
        <v>93</v>
      </c>
      <c r="E3" s="1" t="s">
        <v>14</v>
      </c>
      <c r="F3" s="1" t="s">
        <v>15</v>
      </c>
      <c r="G3" s="1" t="s">
        <v>7</v>
      </c>
    </row>
    <row r="4" spans="1:7" x14ac:dyDescent="0.25">
      <c r="A4" s="3"/>
      <c r="B4" s="1"/>
      <c r="C4" s="3" t="s">
        <v>192</v>
      </c>
      <c r="D4" s="1" t="s">
        <v>93</v>
      </c>
      <c r="E4" s="1" t="s">
        <v>18</v>
      </c>
      <c r="F4" s="1" t="s">
        <v>15</v>
      </c>
      <c r="G4" s="1" t="s">
        <v>7</v>
      </c>
    </row>
    <row r="5" spans="1:7" x14ac:dyDescent="0.25">
      <c r="A5" s="3"/>
      <c r="B5" s="1"/>
      <c r="C5" s="3" t="s">
        <v>193</v>
      </c>
      <c r="D5" s="1" t="s">
        <v>93</v>
      </c>
      <c r="E5" s="1" t="s">
        <v>19</v>
      </c>
      <c r="F5" s="1" t="s">
        <v>15</v>
      </c>
      <c r="G5" s="1" t="s">
        <v>7</v>
      </c>
    </row>
    <row r="6" spans="1:7" x14ac:dyDescent="0.25">
      <c r="A6" s="3"/>
      <c r="B6" s="1"/>
      <c r="C6" s="3" t="s">
        <v>194</v>
      </c>
      <c r="D6" s="3" t="s">
        <v>181</v>
      </c>
      <c r="E6" s="3" t="s">
        <v>196</v>
      </c>
      <c r="F6" s="1" t="s">
        <v>15</v>
      </c>
      <c r="G6" s="1" t="s">
        <v>7</v>
      </c>
    </row>
    <row r="7" spans="1:7" x14ac:dyDescent="0.25">
      <c r="C7" s="3" t="s">
        <v>165</v>
      </c>
      <c r="D7" s="3" t="s">
        <v>181</v>
      </c>
      <c r="E7" s="3" t="s">
        <v>188</v>
      </c>
      <c r="F7" s="3" t="s">
        <v>15</v>
      </c>
      <c r="G7" s="3" t="s">
        <v>7</v>
      </c>
    </row>
    <row r="8" spans="1:7" x14ac:dyDescent="0.25">
      <c r="C8" s="3" t="s">
        <v>120</v>
      </c>
      <c r="D8" s="3" t="s">
        <v>181</v>
      </c>
      <c r="E8" s="3" t="s">
        <v>195</v>
      </c>
      <c r="F8" s="3" t="s">
        <v>15</v>
      </c>
      <c r="G8" s="3" t="s">
        <v>7</v>
      </c>
    </row>
    <row r="9" spans="1:7" x14ac:dyDescent="0.25">
      <c r="C9" s="3" t="s">
        <v>121</v>
      </c>
      <c r="D9" s="3" t="s">
        <v>181</v>
      </c>
      <c r="E9" s="3" t="s">
        <v>124</v>
      </c>
      <c r="F9" s="3" t="s">
        <v>15</v>
      </c>
      <c r="G9" s="3" t="s">
        <v>7</v>
      </c>
    </row>
  </sheetData>
  <sheetProtection algorithmName="SHA-512" hashValue="8OQXdzsS7BbTn97gXdLGjHi0vVJ8Xr/4drOOgnaDjpDhYRU/PLKTXUJtwXOsUlazecFEjdTXWsQHs1FCWsHgRA==" saltValue="2EaDTR9rYYQ2wGCnoIcpSQ==" spinCount="100000" sheet="1" objects="1" scenarios="1"/>
  <mergeCells count="1">
    <mergeCell ref="C1:G1"/>
  </mergeCells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5FD24-0937-421B-B6BC-342645B73368}">
  <sheetPr codeName="Sheet50"/>
  <dimension ref="A1:N100"/>
  <sheetViews>
    <sheetView workbookViewId="0">
      <selection activeCell="M23" sqref="M23"/>
    </sheetView>
  </sheetViews>
  <sheetFormatPr defaultRowHeight="14" x14ac:dyDescent="0.25"/>
  <cols>
    <col min="1" max="1" width="16.90625" style="23" bestFit="1" customWidth="1"/>
    <col min="2" max="2" width="18.36328125" style="35" customWidth="1"/>
    <col min="3" max="4" width="5.26953125" bestFit="1" customWidth="1"/>
    <col min="9" max="9" width="11.36328125" bestFit="1" customWidth="1"/>
    <col min="10" max="10" width="14.6328125" bestFit="1" customWidth="1"/>
  </cols>
  <sheetData>
    <row r="1" spans="1:14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136</v>
      </c>
      <c r="F1" s="18" t="s">
        <v>125</v>
      </c>
      <c r="G1" s="18" t="s">
        <v>166</v>
      </c>
      <c r="H1" s="18" t="s">
        <v>167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</row>
    <row r="2" spans="1:14" x14ac:dyDescent="0.25">
      <c r="A2" s="22">
        <v>13</v>
      </c>
      <c r="B2" s="22" t="s">
        <v>1048</v>
      </c>
      <c r="C2" s="22">
        <v>2</v>
      </c>
      <c r="D2" s="22" t="s">
        <v>517</v>
      </c>
      <c r="E2" s="18">
        <f>VALUE(TRIM(MID(SUBSTITUTE($B2,"-",REPT(" ",99)),COLUMN(B2)*99-98,99)))</f>
        <v>1</v>
      </c>
      <c r="F2" s="18" t="str">
        <f t="shared" ref="F2:F18" si="0">TRIM(MID(SUBSTITUTE($B2,"-",REPT(" ",99)),COLUMN(C2)*99-98,99))</f>
        <v>D</v>
      </c>
      <c r="G2" s="18">
        <f>VALUE(TRIM(MID(SUBSTITUTE($B2,"-",REPT(" ",99)),COLUMN(D2)*99-98,99)))</f>
        <v>600</v>
      </c>
      <c r="H2" s="18">
        <f>VALUE(TRIM(MID(SUBSTITUTE($B2,"-",REPT(" ",99)),COLUMN(E2)*99-98,99)))</f>
        <v>750</v>
      </c>
      <c r="I2" s="18" t="str">
        <f>VLOOKUP(F2,D13数据库!C:G,2,0)</f>
        <v>H型钢</v>
      </c>
      <c r="J2" s="18" t="str">
        <f>VLOOKUP(F2,D13数据库!C:G,3,0)</f>
        <v>H250x250x9x14</v>
      </c>
      <c r="K2" s="19">
        <f>((2*G2+H2)/1000)*C2</f>
        <v>3.9</v>
      </c>
      <c r="L2" s="18" t="str">
        <f>VLOOKUP(F2,D13数据库!C:G,4,0)</f>
        <v>m</v>
      </c>
      <c r="M2" s="18" t="str">
        <f>VLOOKUP(F2,D12数据库!C:G,5,0)</f>
        <v>Q235B</v>
      </c>
      <c r="N2" s="18"/>
    </row>
    <row r="3" spans="1:14" x14ac:dyDescent="0.25">
      <c r="A3" s="22"/>
      <c r="B3" s="22"/>
      <c r="C3" s="22"/>
      <c r="D3" s="22"/>
      <c r="E3" s="18" t="e">
        <f t="shared" ref="E3:E18" si="1">VALUE(TRIM(MID(SUBSTITUTE($B3,"-",REPT(" ",99)),COLUMN(B3)*99-98,99)))</f>
        <v>#VALUE!</v>
      </c>
      <c r="F3" s="18" t="str">
        <f t="shared" si="0"/>
        <v/>
      </c>
      <c r="G3" s="18" t="e">
        <f t="shared" ref="G3:H18" si="2">VALUE(TRIM(MID(SUBSTITUTE($B3,"-",REPT(" ",99)),COLUMN(D3)*99-98,99)))</f>
        <v>#VALUE!</v>
      </c>
      <c r="H3" s="18" t="e">
        <f t="shared" si="2"/>
        <v>#VALUE!</v>
      </c>
      <c r="I3" s="18" t="e">
        <f>VLOOKUP(F3,D13数据库!C:G,2,0)</f>
        <v>#N/A</v>
      </c>
      <c r="J3" s="18" t="e">
        <f>VLOOKUP(F3,D13数据库!C:G,3,0)</f>
        <v>#N/A</v>
      </c>
      <c r="K3" s="19" t="e">
        <f t="shared" ref="K3:K66" si="3">((2*G3+H3)/1000)*C3</f>
        <v>#VALUE!</v>
      </c>
      <c r="L3" s="18" t="e">
        <f>VLOOKUP(F3,D13数据库!C:G,4,0)</f>
        <v>#N/A</v>
      </c>
      <c r="M3" s="18" t="e">
        <f>VLOOKUP(F3,D12数据库!C:G,5,0)</f>
        <v>#N/A</v>
      </c>
      <c r="N3" s="18"/>
    </row>
    <row r="4" spans="1:14" x14ac:dyDescent="0.25">
      <c r="A4" s="22"/>
      <c r="B4" s="22"/>
      <c r="C4" s="22"/>
      <c r="D4" s="22"/>
      <c r="E4" s="18" t="e">
        <f t="shared" si="1"/>
        <v>#VALUE!</v>
      </c>
      <c r="F4" s="18" t="str">
        <f t="shared" si="0"/>
        <v/>
      </c>
      <c r="G4" s="18" t="e">
        <f t="shared" si="2"/>
        <v>#VALUE!</v>
      </c>
      <c r="H4" s="18" t="e">
        <f t="shared" si="2"/>
        <v>#VALUE!</v>
      </c>
      <c r="I4" s="18" t="e">
        <f>VLOOKUP(F4,D13数据库!C:G,2,0)</f>
        <v>#N/A</v>
      </c>
      <c r="J4" s="18" t="e">
        <f>VLOOKUP(F4,D13数据库!C:G,3,0)</f>
        <v>#N/A</v>
      </c>
      <c r="K4" s="19" t="e">
        <f t="shared" si="3"/>
        <v>#VALUE!</v>
      </c>
      <c r="L4" s="18" t="e">
        <f>VLOOKUP(F4,D13数据库!C:G,4,0)</f>
        <v>#N/A</v>
      </c>
      <c r="M4" s="18" t="e">
        <f>VLOOKUP(F4,D12数据库!C:G,5,0)</f>
        <v>#N/A</v>
      </c>
      <c r="N4" s="18"/>
    </row>
    <row r="5" spans="1:14" x14ac:dyDescent="0.25">
      <c r="A5" s="22"/>
      <c r="B5" s="22"/>
      <c r="C5" s="22"/>
      <c r="D5" s="22"/>
      <c r="E5" s="18" t="e">
        <f t="shared" si="1"/>
        <v>#VALUE!</v>
      </c>
      <c r="F5" s="18" t="str">
        <f t="shared" si="0"/>
        <v/>
      </c>
      <c r="G5" s="18" t="e">
        <f t="shared" si="2"/>
        <v>#VALUE!</v>
      </c>
      <c r="H5" s="18" t="e">
        <f t="shared" si="2"/>
        <v>#VALUE!</v>
      </c>
      <c r="I5" s="18" t="e">
        <f>VLOOKUP(F5,D13数据库!C:G,2,0)</f>
        <v>#N/A</v>
      </c>
      <c r="J5" s="18" t="e">
        <f>VLOOKUP(F5,D13数据库!C:G,3,0)</f>
        <v>#N/A</v>
      </c>
      <c r="K5" s="19" t="e">
        <f t="shared" si="3"/>
        <v>#VALUE!</v>
      </c>
      <c r="L5" s="18" t="e">
        <f>VLOOKUP(F5,D13数据库!C:G,4,0)</f>
        <v>#N/A</v>
      </c>
      <c r="M5" s="18" t="e">
        <f>VLOOKUP(F5,D12数据库!C:G,5,0)</f>
        <v>#N/A</v>
      </c>
      <c r="N5" s="18"/>
    </row>
    <row r="6" spans="1:14" x14ac:dyDescent="0.25">
      <c r="A6" s="22"/>
      <c r="B6" s="22"/>
      <c r="C6" s="22"/>
      <c r="D6" s="22"/>
      <c r="E6" s="18" t="e">
        <f t="shared" si="1"/>
        <v>#VALUE!</v>
      </c>
      <c r="F6" s="18" t="str">
        <f t="shared" si="0"/>
        <v/>
      </c>
      <c r="G6" s="18" t="e">
        <f t="shared" si="2"/>
        <v>#VALUE!</v>
      </c>
      <c r="H6" s="18" t="e">
        <f t="shared" si="2"/>
        <v>#VALUE!</v>
      </c>
      <c r="I6" s="18" t="e">
        <f>VLOOKUP(F6,D13数据库!C:G,2,0)</f>
        <v>#N/A</v>
      </c>
      <c r="J6" s="18" t="e">
        <f>VLOOKUP(F6,D13数据库!C:G,3,0)</f>
        <v>#N/A</v>
      </c>
      <c r="K6" s="19" t="e">
        <f t="shared" si="3"/>
        <v>#VALUE!</v>
      </c>
      <c r="L6" s="18" t="e">
        <f>VLOOKUP(F6,D13数据库!C:G,4,0)</f>
        <v>#N/A</v>
      </c>
      <c r="M6" s="18" t="e">
        <f>VLOOKUP(F6,D12数据库!C:G,5,0)</f>
        <v>#N/A</v>
      </c>
      <c r="N6" s="18"/>
    </row>
    <row r="7" spans="1:14" x14ac:dyDescent="0.25">
      <c r="A7" s="22"/>
      <c r="B7" s="22"/>
      <c r="C7" s="22"/>
      <c r="D7" s="22"/>
      <c r="E7" s="18" t="e">
        <f t="shared" si="1"/>
        <v>#VALUE!</v>
      </c>
      <c r="F7" s="18" t="str">
        <f t="shared" si="0"/>
        <v/>
      </c>
      <c r="G7" s="18" t="e">
        <f t="shared" si="2"/>
        <v>#VALUE!</v>
      </c>
      <c r="H7" s="18" t="e">
        <f t="shared" si="2"/>
        <v>#VALUE!</v>
      </c>
      <c r="I7" s="18" t="e">
        <f>VLOOKUP(F7,D13数据库!C:G,2,0)</f>
        <v>#N/A</v>
      </c>
      <c r="J7" s="18" t="e">
        <f>VLOOKUP(F7,D13数据库!C:G,3,0)</f>
        <v>#N/A</v>
      </c>
      <c r="K7" s="19" t="e">
        <f t="shared" si="3"/>
        <v>#VALUE!</v>
      </c>
      <c r="L7" s="18" t="e">
        <f>VLOOKUP(F7,D13数据库!C:G,4,0)</f>
        <v>#N/A</v>
      </c>
      <c r="M7" s="18" t="e">
        <f>VLOOKUP(F7,D12数据库!C:G,5,0)</f>
        <v>#N/A</v>
      </c>
      <c r="N7" s="18"/>
    </row>
    <row r="8" spans="1:14" x14ac:dyDescent="0.25">
      <c r="A8" s="22"/>
      <c r="B8" s="22"/>
      <c r="C8" s="22"/>
      <c r="D8" s="22"/>
      <c r="E8" s="18" t="e">
        <f t="shared" si="1"/>
        <v>#VALUE!</v>
      </c>
      <c r="F8" s="18" t="str">
        <f t="shared" si="0"/>
        <v/>
      </c>
      <c r="G8" s="18" t="e">
        <f t="shared" si="2"/>
        <v>#VALUE!</v>
      </c>
      <c r="H8" s="18" t="e">
        <f t="shared" si="2"/>
        <v>#VALUE!</v>
      </c>
      <c r="I8" s="18" t="e">
        <f>VLOOKUP(F8,D13数据库!C:G,2,0)</f>
        <v>#N/A</v>
      </c>
      <c r="J8" s="18" t="e">
        <f>VLOOKUP(F8,D13数据库!C:G,3,0)</f>
        <v>#N/A</v>
      </c>
      <c r="K8" s="19" t="e">
        <f t="shared" si="3"/>
        <v>#VALUE!</v>
      </c>
      <c r="L8" s="18" t="e">
        <f>VLOOKUP(F8,D13数据库!C:G,4,0)</f>
        <v>#N/A</v>
      </c>
      <c r="M8" s="18" t="e">
        <f>VLOOKUP(F8,D12数据库!C:G,5,0)</f>
        <v>#N/A</v>
      </c>
      <c r="N8" s="18"/>
    </row>
    <row r="9" spans="1:14" x14ac:dyDescent="0.25">
      <c r="A9" s="22"/>
      <c r="B9" s="22"/>
      <c r="C9" s="22"/>
      <c r="D9" s="22"/>
      <c r="E9" s="18" t="e">
        <f t="shared" si="1"/>
        <v>#VALUE!</v>
      </c>
      <c r="F9" s="18" t="str">
        <f t="shared" si="0"/>
        <v/>
      </c>
      <c r="G9" s="18" t="e">
        <f t="shared" si="2"/>
        <v>#VALUE!</v>
      </c>
      <c r="H9" s="18" t="e">
        <f t="shared" si="2"/>
        <v>#VALUE!</v>
      </c>
      <c r="I9" s="18" t="e">
        <f>VLOOKUP(F9,D13数据库!C:G,2,0)</f>
        <v>#N/A</v>
      </c>
      <c r="J9" s="18" t="e">
        <f>VLOOKUP(F9,D13数据库!C:G,3,0)</f>
        <v>#N/A</v>
      </c>
      <c r="K9" s="19" t="e">
        <f t="shared" si="3"/>
        <v>#VALUE!</v>
      </c>
      <c r="L9" s="18" t="e">
        <f>VLOOKUP(F9,D13数据库!C:G,4,0)</f>
        <v>#N/A</v>
      </c>
      <c r="M9" s="18" t="e">
        <f>VLOOKUP(F9,D12数据库!C:G,5,0)</f>
        <v>#N/A</v>
      </c>
      <c r="N9" s="18"/>
    </row>
    <row r="10" spans="1:14" x14ac:dyDescent="0.25">
      <c r="A10" s="22"/>
      <c r="B10" s="22"/>
      <c r="C10" s="22"/>
      <c r="D10" s="22"/>
      <c r="E10" s="18" t="e">
        <f t="shared" si="1"/>
        <v>#VALUE!</v>
      </c>
      <c r="F10" s="18" t="str">
        <f t="shared" si="0"/>
        <v/>
      </c>
      <c r="G10" s="18" t="e">
        <f t="shared" si="2"/>
        <v>#VALUE!</v>
      </c>
      <c r="H10" s="18" t="e">
        <f t="shared" si="2"/>
        <v>#VALUE!</v>
      </c>
      <c r="I10" s="18" t="e">
        <f>VLOOKUP(F10,D13数据库!C:G,2,0)</f>
        <v>#N/A</v>
      </c>
      <c r="J10" s="18" t="e">
        <f>VLOOKUP(F10,D13数据库!C:G,3,0)</f>
        <v>#N/A</v>
      </c>
      <c r="K10" s="19" t="e">
        <f t="shared" si="3"/>
        <v>#VALUE!</v>
      </c>
      <c r="L10" s="18" t="e">
        <f>VLOOKUP(F10,D13数据库!C:G,4,0)</f>
        <v>#N/A</v>
      </c>
      <c r="M10" s="18" t="e">
        <f>VLOOKUP(F10,D12数据库!C:G,5,0)</f>
        <v>#N/A</v>
      </c>
      <c r="N10" s="18"/>
    </row>
    <row r="11" spans="1:14" x14ac:dyDescent="0.25">
      <c r="A11" s="22"/>
      <c r="B11" s="22"/>
      <c r="C11" s="22"/>
      <c r="D11" s="22"/>
      <c r="E11" s="18" t="e">
        <f t="shared" si="1"/>
        <v>#VALUE!</v>
      </c>
      <c r="F11" s="18" t="str">
        <f t="shared" si="0"/>
        <v/>
      </c>
      <c r="G11" s="18" t="e">
        <f t="shared" si="2"/>
        <v>#VALUE!</v>
      </c>
      <c r="H11" s="18" t="e">
        <f t="shared" si="2"/>
        <v>#VALUE!</v>
      </c>
      <c r="I11" s="18" t="e">
        <f>VLOOKUP(F11,D13数据库!C:G,2,0)</f>
        <v>#N/A</v>
      </c>
      <c r="J11" s="18" t="e">
        <f>VLOOKUP(F11,D13数据库!C:G,3,0)</f>
        <v>#N/A</v>
      </c>
      <c r="K11" s="19" t="e">
        <f t="shared" si="3"/>
        <v>#VALUE!</v>
      </c>
      <c r="L11" s="18" t="e">
        <f>VLOOKUP(F11,D13数据库!C:G,4,0)</f>
        <v>#N/A</v>
      </c>
      <c r="M11" s="18" t="e">
        <f>VLOOKUP(F11,D12数据库!C:G,5,0)</f>
        <v>#N/A</v>
      </c>
      <c r="N11" s="18"/>
    </row>
    <row r="12" spans="1:14" x14ac:dyDescent="0.25">
      <c r="A12" s="22"/>
      <c r="B12" s="22"/>
      <c r="C12" s="22"/>
      <c r="D12" s="22"/>
      <c r="E12" s="18" t="e">
        <f t="shared" si="1"/>
        <v>#VALUE!</v>
      </c>
      <c r="F12" s="18" t="str">
        <f t="shared" si="0"/>
        <v/>
      </c>
      <c r="G12" s="18" t="e">
        <f t="shared" si="2"/>
        <v>#VALUE!</v>
      </c>
      <c r="H12" s="18" t="e">
        <f t="shared" si="2"/>
        <v>#VALUE!</v>
      </c>
      <c r="I12" s="18" t="e">
        <f>VLOOKUP(F12,D13数据库!C:G,2,0)</f>
        <v>#N/A</v>
      </c>
      <c r="J12" s="18" t="e">
        <f>VLOOKUP(F12,D13数据库!C:G,3,0)</f>
        <v>#N/A</v>
      </c>
      <c r="K12" s="19" t="e">
        <f t="shared" si="3"/>
        <v>#VALUE!</v>
      </c>
      <c r="L12" s="18" t="e">
        <f>VLOOKUP(F12,D13数据库!C:G,4,0)</f>
        <v>#N/A</v>
      </c>
      <c r="M12" s="18" t="e">
        <f>VLOOKUP(F12,D12数据库!C:G,5,0)</f>
        <v>#N/A</v>
      </c>
      <c r="N12" s="18"/>
    </row>
    <row r="13" spans="1:14" x14ac:dyDescent="0.25">
      <c r="A13" s="22"/>
      <c r="B13" s="22"/>
      <c r="C13" s="22"/>
      <c r="D13" s="22"/>
      <c r="E13" s="18" t="e">
        <f t="shared" si="1"/>
        <v>#VALUE!</v>
      </c>
      <c r="F13" s="18" t="str">
        <f t="shared" si="0"/>
        <v/>
      </c>
      <c r="G13" s="18" t="e">
        <f t="shared" si="2"/>
        <v>#VALUE!</v>
      </c>
      <c r="H13" s="18" t="e">
        <f t="shared" si="2"/>
        <v>#VALUE!</v>
      </c>
      <c r="I13" s="18" t="e">
        <f>VLOOKUP(F13,D13数据库!C:G,2,0)</f>
        <v>#N/A</v>
      </c>
      <c r="J13" s="18" t="e">
        <f>VLOOKUP(F13,D13数据库!C:G,3,0)</f>
        <v>#N/A</v>
      </c>
      <c r="K13" s="19" t="e">
        <f t="shared" si="3"/>
        <v>#VALUE!</v>
      </c>
      <c r="L13" s="18" t="e">
        <f>VLOOKUP(F13,D13数据库!C:G,4,0)</f>
        <v>#N/A</v>
      </c>
      <c r="M13" s="18" t="e">
        <f>VLOOKUP(F13,D12数据库!C:G,5,0)</f>
        <v>#N/A</v>
      </c>
      <c r="N13" s="18"/>
    </row>
    <row r="14" spans="1:14" x14ac:dyDescent="0.25">
      <c r="A14" s="22"/>
      <c r="B14" s="22"/>
      <c r="C14" s="22"/>
      <c r="D14" s="22"/>
      <c r="E14" s="18" t="e">
        <f t="shared" si="1"/>
        <v>#VALUE!</v>
      </c>
      <c r="F14" s="18" t="str">
        <f t="shared" si="0"/>
        <v/>
      </c>
      <c r="G14" s="18" t="e">
        <f t="shared" si="2"/>
        <v>#VALUE!</v>
      </c>
      <c r="H14" s="18" t="e">
        <f t="shared" si="2"/>
        <v>#VALUE!</v>
      </c>
      <c r="I14" s="18" t="e">
        <f>VLOOKUP(F14,D13数据库!C:G,2,0)</f>
        <v>#N/A</v>
      </c>
      <c r="J14" s="18" t="e">
        <f>VLOOKUP(F14,D13数据库!C:G,3,0)</f>
        <v>#N/A</v>
      </c>
      <c r="K14" s="19" t="e">
        <f t="shared" si="3"/>
        <v>#VALUE!</v>
      </c>
      <c r="L14" s="18" t="e">
        <f>VLOOKUP(F14,D13数据库!C:G,4,0)</f>
        <v>#N/A</v>
      </c>
      <c r="M14" s="18" t="e">
        <f>VLOOKUP(F14,D12数据库!C:G,5,0)</f>
        <v>#N/A</v>
      </c>
      <c r="N14" s="18"/>
    </row>
    <row r="15" spans="1:14" x14ac:dyDescent="0.25">
      <c r="A15" s="22"/>
      <c r="B15" s="22"/>
      <c r="C15" s="22"/>
      <c r="D15" s="22"/>
      <c r="E15" s="18" t="e">
        <f t="shared" si="1"/>
        <v>#VALUE!</v>
      </c>
      <c r="F15" s="18" t="str">
        <f t="shared" si="0"/>
        <v/>
      </c>
      <c r="G15" s="18" t="e">
        <f t="shared" si="2"/>
        <v>#VALUE!</v>
      </c>
      <c r="H15" s="18" t="e">
        <f t="shared" si="2"/>
        <v>#VALUE!</v>
      </c>
      <c r="I15" s="18" t="e">
        <f>VLOOKUP(F15,D13数据库!C:G,2,0)</f>
        <v>#N/A</v>
      </c>
      <c r="J15" s="18" t="e">
        <f>VLOOKUP(F15,D13数据库!C:G,3,0)</f>
        <v>#N/A</v>
      </c>
      <c r="K15" s="19" t="e">
        <f t="shared" si="3"/>
        <v>#VALUE!</v>
      </c>
      <c r="L15" s="18" t="e">
        <f>VLOOKUP(F15,D13数据库!C:G,4,0)</f>
        <v>#N/A</v>
      </c>
      <c r="M15" s="18" t="e">
        <f>VLOOKUP(F15,D12数据库!C:G,5,0)</f>
        <v>#N/A</v>
      </c>
      <c r="N15" s="18"/>
    </row>
    <row r="16" spans="1:14" x14ac:dyDescent="0.25">
      <c r="A16" s="22"/>
      <c r="B16" s="22"/>
      <c r="C16" s="22"/>
      <c r="D16" s="22"/>
      <c r="E16" s="18" t="e">
        <f t="shared" si="1"/>
        <v>#VALUE!</v>
      </c>
      <c r="F16" s="18" t="str">
        <f t="shared" si="0"/>
        <v/>
      </c>
      <c r="G16" s="18" t="e">
        <f t="shared" si="2"/>
        <v>#VALUE!</v>
      </c>
      <c r="H16" s="18" t="e">
        <f t="shared" si="2"/>
        <v>#VALUE!</v>
      </c>
      <c r="I16" s="18" t="e">
        <f>VLOOKUP(F16,D13数据库!C:G,2,0)</f>
        <v>#N/A</v>
      </c>
      <c r="J16" s="18" t="e">
        <f>VLOOKUP(F16,D13数据库!C:G,3,0)</f>
        <v>#N/A</v>
      </c>
      <c r="K16" s="19" t="e">
        <f t="shared" si="3"/>
        <v>#VALUE!</v>
      </c>
      <c r="L16" s="18" t="e">
        <f>VLOOKUP(F16,D13数据库!C:G,4,0)</f>
        <v>#N/A</v>
      </c>
      <c r="M16" s="18" t="e">
        <f>VLOOKUP(F16,D12数据库!C:G,5,0)</f>
        <v>#N/A</v>
      </c>
      <c r="N16" s="18"/>
    </row>
    <row r="17" spans="1:14" x14ac:dyDescent="0.25">
      <c r="A17" s="22"/>
      <c r="B17" s="22"/>
      <c r="C17" s="22"/>
      <c r="D17" s="22"/>
      <c r="E17" s="18" t="e">
        <f t="shared" si="1"/>
        <v>#VALUE!</v>
      </c>
      <c r="F17" s="18" t="str">
        <f t="shared" si="0"/>
        <v/>
      </c>
      <c r="G17" s="18" t="e">
        <f t="shared" si="2"/>
        <v>#VALUE!</v>
      </c>
      <c r="H17" s="18" t="e">
        <f t="shared" si="2"/>
        <v>#VALUE!</v>
      </c>
      <c r="I17" s="18" t="e">
        <f>VLOOKUP(F17,D13数据库!C:G,2,0)</f>
        <v>#N/A</v>
      </c>
      <c r="J17" s="18" t="e">
        <f>VLOOKUP(F17,D13数据库!C:G,3,0)</f>
        <v>#N/A</v>
      </c>
      <c r="K17" s="19" t="e">
        <f t="shared" si="3"/>
        <v>#VALUE!</v>
      </c>
      <c r="L17" s="18" t="e">
        <f>VLOOKUP(F17,D13数据库!C:G,4,0)</f>
        <v>#N/A</v>
      </c>
      <c r="M17" s="18" t="e">
        <f>VLOOKUP(F17,D12数据库!C:G,5,0)</f>
        <v>#N/A</v>
      </c>
      <c r="N17" s="18"/>
    </row>
    <row r="18" spans="1:14" x14ac:dyDescent="0.25">
      <c r="A18" s="22"/>
      <c r="B18" s="22"/>
      <c r="C18" s="22"/>
      <c r="D18" s="22"/>
      <c r="E18" s="18" t="e">
        <f t="shared" si="1"/>
        <v>#VALUE!</v>
      </c>
      <c r="F18" s="18" t="str">
        <f t="shared" si="0"/>
        <v/>
      </c>
      <c r="G18" s="18" t="e">
        <f t="shared" si="2"/>
        <v>#VALUE!</v>
      </c>
      <c r="H18" s="18" t="e">
        <f t="shared" si="2"/>
        <v>#VALUE!</v>
      </c>
      <c r="I18" s="18" t="e">
        <f>VLOOKUP(F18,D13数据库!C:G,2,0)</f>
        <v>#N/A</v>
      </c>
      <c r="J18" s="18" t="e">
        <f>VLOOKUP(F18,D13数据库!C:G,3,0)</f>
        <v>#N/A</v>
      </c>
      <c r="K18" s="19" t="e">
        <f t="shared" si="3"/>
        <v>#VALUE!</v>
      </c>
      <c r="L18" s="18" t="e">
        <f>VLOOKUP(F18,D13数据库!C:G,4,0)</f>
        <v>#N/A</v>
      </c>
      <c r="M18" s="18" t="e">
        <f>VLOOKUP(F18,D12数据库!C:G,5,0)</f>
        <v>#N/A</v>
      </c>
      <c r="N18" s="18"/>
    </row>
    <row r="19" spans="1:14" x14ac:dyDescent="0.25">
      <c r="A19" s="22"/>
      <c r="B19" s="22"/>
      <c r="C19" s="22"/>
      <c r="D19" s="22"/>
      <c r="E19" s="18" t="e">
        <f t="shared" ref="E19:E82" si="4">VALUE(TRIM(MID(SUBSTITUTE($B19,"-",REPT(" ",99)),COLUMN(B19)*99-98,99)))</f>
        <v>#VALUE!</v>
      </c>
      <c r="F19" s="18" t="str">
        <f t="shared" ref="F19:F82" si="5">TRIM(MID(SUBSTITUTE($B19,"-",REPT(" ",99)),COLUMN(C19)*99-98,99))</f>
        <v/>
      </c>
      <c r="G19" s="18" t="e">
        <f t="shared" ref="G19:G82" si="6">VALUE(TRIM(MID(SUBSTITUTE($B19,"-",REPT(" ",99)),COLUMN(D19)*99-98,99)))</f>
        <v>#VALUE!</v>
      </c>
      <c r="H19" s="18" t="e">
        <f t="shared" ref="H19:H82" si="7">VALUE(TRIM(MID(SUBSTITUTE($B19,"-",REPT(" ",99)),COLUMN(E19)*99-98,99)))</f>
        <v>#VALUE!</v>
      </c>
      <c r="I19" s="18" t="e">
        <f>VLOOKUP(F19,D13数据库!C:G,2,0)</f>
        <v>#N/A</v>
      </c>
      <c r="J19" s="18" t="e">
        <f>VLOOKUP(F19,D13数据库!C:G,3,0)</f>
        <v>#N/A</v>
      </c>
      <c r="K19" s="19" t="e">
        <f t="shared" si="3"/>
        <v>#VALUE!</v>
      </c>
      <c r="L19" s="18" t="e">
        <f>VLOOKUP(F19,D13数据库!C:G,4,0)</f>
        <v>#N/A</v>
      </c>
      <c r="M19" s="18" t="e">
        <f>VLOOKUP(F19,D12数据库!C:G,5,0)</f>
        <v>#N/A</v>
      </c>
      <c r="N19" s="18"/>
    </row>
    <row r="20" spans="1:14" x14ac:dyDescent="0.25">
      <c r="A20" s="22"/>
      <c r="B20" s="22"/>
      <c r="C20" s="22"/>
      <c r="D20" s="22"/>
      <c r="E20" s="18" t="e">
        <f t="shared" si="4"/>
        <v>#VALUE!</v>
      </c>
      <c r="F20" s="18" t="str">
        <f t="shared" si="5"/>
        <v/>
      </c>
      <c r="G20" s="18" t="e">
        <f t="shared" si="6"/>
        <v>#VALUE!</v>
      </c>
      <c r="H20" s="18" t="e">
        <f t="shared" si="7"/>
        <v>#VALUE!</v>
      </c>
      <c r="I20" s="18" t="e">
        <f>VLOOKUP(F20,D13数据库!C:G,2,0)</f>
        <v>#N/A</v>
      </c>
      <c r="J20" s="18" t="e">
        <f>VLOOKUP(F20,D13数据库!C:G,3,0)</f>
        <v>#N/A</v>
      </c>
      <c r="K20" s="19" t="e">
        <f t="shared" si="3"/>
        <v>#VALUE!</v>
      </c>
      <c r="L20" s="18" t="e">
        <f>VLOOKUP(F20,D13数据库!C:G,4,0)</f>
        <v>#N/A</v>
      </c>
      <c r="M20" s="18" t="e">
        <f>VLOOKUP(F20,D12数据库!C:G,5,0)</f>
        <v>#N/A</v>
      </c>
      <c r="N20" s="18"/>
    </row>
    <row r="21" spans="1:14" x14ac:dyDescent="0.25">
      <c r="A21" s="22"/>
      <c r="B21" s="22"/>
      <c r="C21" s="22"/>
      <c r="D21" s="22"/>
      <c r="E21" s="18" t="e">
        <f t="shared" si="4"/>
        <v>#VALUE!</v>
      </c>
      <c r="F21" s="18" t="str">
        <f t="shared" si="5"/>
        <v/>
      </c>
      <c r="G21" s="18" t="e">
        <f t="shared" si="6"/>
        <v>#VALUE!</v>
      </c>
      <c r="H21" s="18" t="e">
        <f t="shared" si="7"/>
        <v>#VALUE!</v>
      </c>
      <c r="I21" s="18" t="e">
        <f>VLOOKUP(F21,D13数据库!C:G,2,0)</f>
        <v>#N/A</v>
      </c>
      <c r="J21" s="18" t="e">
        <f>VLOOKUP(F21,D13数据库!C:G,3,0)</f>
        <v>#N/A</v>
      </c>
      <c r="K21" s="19" t="e">
        <f t="shared" si="3"/>
        <v>#VALUE!</v>
      </c>
      <c r="L21" s="18" t="e">
        <f>VLOOKUP(F21,D13数据库!C:G,4,0)</f>
        <v>#N/A</v>
      </c>
      <c r="M21" s="18" t="e">
        <f>VLOOKUP(F21,D12数据库!C:G,5,0)</f>
        <v>#N/A</v>
      </c>
      <c r="N21" s="18"/>
    </row>
    <row r="22" spans="1:14" x14ac:dyDescent="0.25">
      <c r="A22" s="22"/>
      <c r="B22" s="22"/>
      <c r="C22" s="22"/>
      <c r="D22" s="22"/>
      <c r="E22" s="18" t="e">
        <f t="shared" si="4"/>
        <v>#VALUE!</v>
      </c>
      <c r="F22" s="18" t="str">
        <f t="shared" si="5"/>
        <v/>
      </c>
      <c r="G22" s="18" t="e">
        <f t="shared" si="6"/>
        <v>#VALUE!</v>
      </c>
      <c r="H22" s="18" t="e">
        <f t="shared" si="7"/>
        <v>#VALUE!</v>
      </c>
      <c r="I22" s="18" t="e">
        <f>VLOOKUP(F22,D13数据库!C:G,2,0)</f>
        <v>#N/A</v>
      </c>
      <c r="J22" s="18" t="e">
        <f>VLOOKUP(F22,D13数据库!C:G,3,0)</f>
        <v>#N/A</v>
      </c>
      <c r="K22" s="19" t="e">
        <f t="shared" si="3"/>
        <v>#VALUE!</v>
      </c>
      <c r="L22" s="18" t="e">
        <f>VLOOKUP(F22,D13数据库!C:G,4,0)</f>
        <v>#N/A</v>
      </c>
      <c r="M22" s="18" t="e">
        <f>VLOOKUP(F22,D12数据库!C:G,5,0)</f>
        <v>#N/A</v>
      </c>
      <c r="N22" s="18"/>
    </row>
    <row r="23" spans="1:14" x14ac:dyDescent="0.25">
      <c r="A23" s="22"/>
      <c r="B23" s="22"/>
      <c r="C23" s="22"/>
      <c r="D23" s="22"/>
      <c r="E23" s="18" t="e">
        <f t="shared" si="4"/>
        <v>#VALUE!</v>
      </c>
      <c r="F23" s="18" t="str">
        <f t="shared" si="5"/>
        <v/>
      </c>
      <c r="G23" s="18" t="e">
        <f t="shared" si="6"/>
        <v>#VALUE!</v>
      </c>
      <c r="H23" s="18" t="e">
        <f t="shared" si="7"/>
        <v>#VALUE!</v>
      </c>
      <c r="I23" s="18" t="e">
        <f>VLOOKUP(F23,D13数据库!C:G,2,0)</f>
        <v>#N/A</v>
      </c>
      <c r="J23" s="18" t="e">
        <f>VLOOKUP(F23,D13数据库!C:G,3,0)</f>
        <v>#N/A</v>
      </c>
      <c r="K23" s="19" t="e">
        <f t="shared" si="3"/>
        <v>#VALUE!</v>
      </c>
      <c r="L23" s="18" t="e">
        <f>VLOOKUP(F23,D13数据库!C:G,4,0)</f>
        <v>#N/A</v>
      </c>
      <c r="M23" s="18" t="e">
        <f>VLOOKUP(F23,D12数据库!C:G,5,0)</f>
        <v>#N/A</v>
      </c>
      <c r="N23" s="18"/>
    </row>
    <row r="24" spans="1:14" x14ac:dyDescent="0.25">
      <c r="A24" s="22"/>
      <c r="B24" s="22"/>
      <c r="C24" s="22"/>
      <c r="D24" s="22"/>
      <c r="E24" s="18" t="e">
        <f t="shared" si="4"/>
        <v>#VALUE!</v>
      </c>
      <c r="F24" s="18" t="str">
        <f t="shared" si="5"/>
        <v/>
      </c>
      <c r="G24" s="18" t="e">
        <f t="shared" si="6"/>
        <v>#VALUE!</v>
      </c>
      <c r="H24" s="18" t="e">
        <f t="shared" si="7"/>
        <v>#VALUE!</v>
      </c>
      <c r="I24" s="18" t="e">
        <f>VLOOKUP(F24,D13数据库!C:G,2,0)</f>
        <v>#N/A</v>
      </c>
      <c r="J24" s="18" t="e">
        <f>VLOOKUP(F24,D13数据库!C:G,3,0)</f>
        <v>#N/A</v>
      </c>
      <c r="K24" s="19" t="e">
        <f t="shared" si="3"/>
        <v>#VALUE!</v>
      </c>
      <c r="L24" s="18" t="e">
        <f>VLOOKUP(F24,D13数据库!C:G,4,0)</f>
        <v>#N/A</v>
      </c>
      <c r="M24" s="18" t="e">
        <f>VLOOKUP(F24,D12数据库!C:G,5,0)</f>
        <v>#N/A</v>
      </c>
      <c r="N24" s="18"/>
    </row>
    <row r="25" spans="1:14" x14ac:dyDescent="0.25">
      <c r="A25" s="22"/>
      <c r="B25" s="22"/>
      <c r="C25" s="22"/>
      <c r="D25" s="22"/>
      <c r="E25" s="18" t="e">
        <f t="shared" si="4"/>
        <v>#VALUE!</v>
      </c>
      <c r="F25" s="18" t="str">
        <f t="shared" si="5"/>
        <v/>
      </c>
      <c r="G25" s="18" t="e">
        <f t="shared" si="6"/>
        <v>#VALUE!</v>
      </c>
      <c r="H25" s="18" t="e">
        <f t="shared" si="7"/>
        <v>#VALUE!</v>
      </c>
      <c r="I25" s="18" t="e">
        <f>VLOOKUP(F25,D13数据库!C:G,2,0)</f>
        <v>#N/A</v>
      </c>
      <c r="J25" s="18" t="e">
        <f>VLOOKUP(F25,D13数据库!C:G,3,0)</f>
        <v>#N/A</v>
      </c>
      <c r="K25" s="19" t="e">
        <f t="shared" si="3"/>
        <v>#VALUE!</v>
      </c>
      <c r="L25" s="18" t="e">
        <f>VLOOKUP(F25,D13数据库!C:G,4,0)</f>
        <v>#N/A</v>
      </c>
      <c r="M25" s="18" t="e">
        <f>VLOOKUP(F25,D12数据库!C:G,5,0)</f>
        <v>#N/A</v>
      </c>
      <c r="N25" s="18"/>
    </row>
    <row r="26" spans="1:14" x14ac:dyDescent="0.25">
      <c r="A26" s="22"/>
      <c r="B26" s="22"/>
      <c r="C26" s="22"/>
      <c r="D26" s="22"/>
      <c r="E26" s="18" t="e">
        <f t="shared" si="4"/>
        <v>#VALUE!</v>
      </c>
      <c r="F26" s="18" t="str">
        <f t="shared" si="5"/>
        <v/>
      </c>
      <c r="G26" s="18" t="e">
        <f t="shared" si="6"/>
        <v>#VALUE!</v>
      </c>
      <c r="H26" s="18" t="e">
        <f t="shared" si="7"/>
        <v>#VALUE!</v>
      </c>
      <c r="I26" s="18" t="e">
        <f>VLOOKUP(F26,D13数据库!C:G,2,0)</f>
        <v>#N/A</v>
      </c>
      <c r="J26" s="18" t="e">
        <f>VLOOKUP(F26,D13数据库!C:G,3,0)</f>
        <v>#N/A</v>
      </c>
      <c r="K26" s="19" t="e">
        <f t="shared" si="3"/>
        <v>#VALUE!</v>
      </c>
      <c r="L26" s="18" t="e">
        <f>VLOOKUP(F26,D13数据库!C:G,4,0)</f>
        <v>#N/A</v>
      </c>
      <c r="M26" s="18" t="e">
        <f>VLOOKUP(F26,D12数据库!C:G,5,0)</f>
        <v>#N/A</v>
      </c>
      <c r="N26" s="18"/>
    </row>
    <row r="27" spans="1:14" x14ac:dyDescent="0.25">
      <c r="A27" s="22"/>
      <c r="B27" s="22"/>
      <c r="C27" s="22"/>
      <c r="D27" s="22"/>
      <c r="E27" s="18" t="e">
        <f t="shared" si="4"/>
        <v>#VALUE!</v>
      </c>
      <c r="F27" s="18" t="str">
        <f t="shared" si="5"/>
        <v/>
      </c>
      <c r="G27" s="18" t="e">
        <f t="shared" si="6"/>
        <v>#VALUE!</v>
      </c>
      <c r="H27" s="18" t="e">
        <f t="shared" si="7"/>
        <v>#VALUE!</v>
      </c>
      <c r="I27" s="18" t="e">
        <f>VLOOKUP(F27,D13数据库!C:G,2,0)</f>
        <v>#N/A</v>
      </c>
      <c r="J27" s="18" t="e">
        <f>VLOOKUP(F27,D13数据库!C:G,3,0)</f>
        <v>#N/A</v>
      </c>
      <c r="K27" s="19" t="e">
        <f t="shared" si="3"/>
        <v>#VALUE!</v>
      </c>
      <c r="L27" s="18" t="e">
        <f>VLOOKUP(F27,D13数据库!C:G,4,0)</f>
        <v>#N/A</v>
      </c>
      <c r="M27" s="18" t="e">
        <f>VLOOKUP(F27,D12数据库!C:G,5,0)</f>
        <v>#N/A</v>
      </c>
      <c r="N27" s="18"/>
    </row>
    <row r="28" spans="1:14" x14ac:dyDescent="0.25">
      <c r="A28" s="22"/>
      <c r="B28" s="22"/>
      <c r="C28" s="22"/>
      <c r="D28" s="22"/>
      <c r="E28" s="18" t="e">
        <f t="shared" si="4"/>
        <v>#VALUE!</v>
      </c>
      <c r="F28" s="18" t="str">
        <f t="shared" si="5"/>
        <v/>
      </c>
      <c r="G28" s="18" t="e">
        <f t="shared" si="6"/>
        <v>#VALUE!</v>
      </c>
      <c r="H28" s="18" t="e">
        <f t="shared" si="7"/>
        <v>#VALUE!</v>
      </c>
      <c r="I28" s="18" t="e">
        <f>VLOOKUP(F28,D13数据库!C:G,2,0)</f>
        <v>#N/A</v>
      </c>
      <c r="J28" s="18" t="e">
        <f>VLOOKUP(F28,D13数据库!C:G,3,0)</f>
        <v>#N/A</v>
      </c>
      <c r="K28" s="19" t="e">
        <f t="shared" si="3"/>
        <v>#VALUE!</v>
      </c>
      <c r="L28" s="18" t="e">
        <f>VLOOKUP(F28,D13数据库!C:G,4,0)</f>
        <v>#N/A</v>
      </c>
      <c r="M28" s="18" t="e">
        <f>VLOOKUP(F28,D12数据库!C:G,5,0)</f>
        <v>#N/A</v>
      </c>
      <c r="N28" s="18"/>
    </row>
    <row r="29" spans="1:14" x14ac:dyDescent="0.25">
      <c r="A29" s="22"/>
      <c r="B29" s="22"/>
      <c r="C29" s="22"/>
      <c r="D29" s="22"/>
      <c r="E29" s="18" t="e">
        <f t="shared" si="4"/>
        <v>#VALUE!</v>
      </c>
      <c r="F29" s="18" t="str">
        <f t="shared" si="5"/>
        <v/>
      </c>
      <c r="G29" s="18" t="e">
        <f t="shared" si="6"/>
        <v>#VALUE!</v>
      </c>
      <c r="H29" s="18" t="e">
        <f t="shared" si="7"/>
        <v>#VALUE!</v>
      </c>
      <c r="I29" s="18" t="e">
        <f>VLOOKUP(F29,D13数据库!C:G,2,0)</f>
        <v>#N/A</v>
      </c>
      <c r="J29" s="18" t="e">
        <f>VLOOKUP(F29,D13数据库!C:G,3,0)</f>
        <v>#N/A</v>
      </c>
      <c r="K29" s="19" t="e">
        <f t="shared" si="3"/>
        <v>#VALUE!</v>
      </c>
      <c r="L29" s="18" t="e">
        <f>VLOOKUP(F29,D13数据库!C:G,4,0)</f>
        <v>#N/A</v>
      </c>
      <c r="M29" s="18" t="e">
        <f>VLOOKUP(F29,D12数据库!C:G,5,0)</f>
        <v>#N/A</v>
      </c>
      <c r="N29" s="18"/>
    </row>
    <row r="30" spans="1:14" x14ac:dyDescent="0.25">
      <c r="A30" s="22"/>
      <c r="B30" s="22"/>
      <c r="C30" s="22"/>
      <c r="D30" s="22"/>
      <c r="E30" s="18" t="e">
        <f t="shared" si="4"/>
        <v>#VALUE!</v>
      </c>
      <c r="F30" s="18" t="str">
        <f t="shared" si="5"/>
        <v/>
      </c>
      <c r="G30" s="18" t="e">
        <f t="shared" si="6"/>
        <v>#VALUE!</v>
      </c>
      <c r="H30" s="18" t="e">
        <f t="shared" si="7"/>
        <v>#VALUE!</v>
      </c>
      <c r="I30" s="18" t="e">
        <f>VLOOKUP(F30,D13数据库!C:G,2,0)</f>
        <v>#N/A</v>
      </c>
      <c r="J30" s="18" t="e">
        <f>VLOOKUP(F30,D13数据库!C:G,3,0)</f>
        <v>#N/A</v>
      </c>
      <c r="K30" s="19" t="e">
        <f t="shared" si="3"/>
        <v>#VALUE!</v>
      </c>
      <c r="L30" s="18" t="e">
        <f>VLOOKUP(F30,D13数据库!C:G,4,0)</f>
        <v>#N/A</v>
      </c>
      <c r="M30" s="18" t="e">
        <f>VLOOKUP(F30,D12数据库!C:G,5,0)</f>
        <v>#N/A</v>
      </c>
      <c r="N30" s="18"/>
    </row>
    <row r="31" spans="1:14" x14ac:dyDescent="0.25">
      <c r="A31" s="22"/>
      <c r="B31" s="22"/>
      <c r="C31" s="22"/>
      <c r="D31" s="22"/>
      <c r="E31" s="18" t="e">
        <f t="shared" si="4"/>
        <v>#VALUE!</v>
      </c>
      <c r="F31" s="18" t="str">
        <f t="shared" si="5"/>
        <v/>
      </c>
      <c r="G31" s="18" t="e">
        <f t="shared" si="6"/>
        <v>#VALUE!</v>
      </c>
      <c r="H31" s="18" t="e">
        <f t="shared" si="7"/>
        <v>#VALUE!</v>
      </c>
      <c r="I31" s="18" t="e">
        <f>VLOOKUP(F31,D13数据库!C:G,2,0)</f>
        <v>#N/A</v>
      </c>
      <c r="J31" s="18" t="e">
        <f>VLOOKUP(F31,D13数据库!C:G,3,0)</f>
        <v>#N/A</v>
      </c>
      <c r="K31" s="19" t="e">
        <f t="shared" si="3"/>
        <v>#VALUE!</v>
      </c>
      <c r="L31" s="18" t="e">
        <f>VLOOKUP(F31,D13数据库!C:G,4,0)</f>
        <v>#N/A</v>
      </c>
      <c r="M31" s="18" t="e">
        <f>VLOOKUP(F31,D12数据库!C:G,5,0)</f>
        <v>#N/A</v>
      </c>
      <c r="N31" s="18"/>
    </row>
    <row r="32" spans="1:14" x14ac:dyDescent="0.25">
      <c r="A32" s="22"/>
      <c r="B32" s="22"/>
      <c r="C32" s="22"/>
      <c r="D32" s="22"/>
      <c r="E32" s="18" t="e">
        <f t="shared" si="4"/>
        <v>#VALUE!</v>
      </c>
      <c r="F32" s="18" t="str">
        <f t="shared" si="5"/>
        <v/>
      </c>
      <c r="G32" s="18" t="e">
        <f t="shared" si="6"/>
        <v>#VALUE!</v>
      </c>
      <c r="H32" s="18" t="e">
        <f t="shared" si="7"/>
        <v>#VALUE!</v>
      </c>
      <c r="I32" s="18" t="e">
        <f>VLOOKUP(F32,D13数据库!C:G,2,0)</f>
        <v>#N/A</v>
      </c>
      <c r="J32" s="18" t="e">
        <f>VLOOKUP(F32,D13数据库!C:G,3,0)</f>
        <v>#N/A</v>
      </c>
      <c r="K32" s="19" t="e">
        <f t="shared" si="3"/>
        <v>#VALUE!</v>
      </c>
      <c r="L32" s="18" t="e">
        <f>VLOOKUP(F32,D13数据库!C:G,4,0)</f>
        <v>#N/A</v>
      </c>
      <c r="M32" s="18" t="e">
        <f>VLOOKUP(F32,D12数据库!C:G,5,0)</f>
        <v>#N/A</v>
      </c>
      <c r="N32" s="18"/>
    </row>
    <row r="33" spans="1:14" x14ac:dyDescent="0.25">
      <c r="A33" s="22"/>
      <c r="B33" s="22"/>
      <c r="C33" s="22"/>
      <c r="D33" s="22"/>
      <c r="E33" s="18" t="e">
        <f t="shared" si="4"/>
        <v>#VALUE!</v>
      </c>
      <c r="F33" s="18" t="str">
        <f t="shared" si="5"/>
        <v/>
      </c>
      <c r="G33" s="18" t="e">
        <f t="shared" si="6"/>
        <v>#VALUE!</v>
      </c>
      <c r="H33" s="18" t="e">
        <f t="shared" si="7"/>
        <v>#VALUE!</v>
      </c>
      <c r="I33" s="18" t="e">
        <f>VLOOKUP(F33,D13数据库!C:G,2,0)</f>
        <v>#N/A</v>
      </c>
      <c r="J33" s="18" t="e">
        <f>VLOOKUP(F33,D13数据库!C:G,3,0)</f>
        <v>#N/A</v>
      </c>
      <c r="K33" s="19" t="e">
        <f t="shared" si="3"/>
        <v>#VALUE!</v>
      </c>
      <c r="L33" s="18" t="e">
        <f>VLOOKUP(F33,D13数据库!C:G,4,0)</f>
        <v>#N/A</v>
      </c>
      <c r="M33" s="18" t="e">
        <f>VLOOKUP(F33,D12数据库!C:G,5,0)</f>
        <v>#N/A</v>
      </c>
      <c r="N33" s="18"/>
    </row>
    <row r="34" spans="1:14" x14ac:dyDescent="0.25">
      <c r="A34" s="22"/>
      <c r="B34" s="22"/>
      <c r="C34" s="22"/>
      <c r="D34" s="22"/>
      <c r="E34" s="18" t="e">
        <f t="shared" si="4"/>
        <v>#VALUE!</v>
      </c>
      <c r="F34" s="18" t="str">
        <f t="shared" si="5"/>
        <v/>
      </c>
      <c r="G34" s="18" t="e">
        <f t="shared" si="6"/>
        <v>#VALUE!</v>
      </c>
      <c r="H34" s="18" t="e">
        <f t="shared" si="7"/>
        <v>#VALUE!</v>
      </c>
      <c r="I34" s="18" t="e">
        <f>VLOOKUP(F34,D13数据库!C:G,2,0)</f>
        <v>#N/A</v>
      </c>
      <c r="J34" s="18" t="e">
        <f>VLOOKUP(F34,D13数据库!C:G,3,0)</f>
        <v>#N/A</v>
      </c>
      <c r="K34" s="19" t="e">
        <f t="shared" si="3"/>
        <v>#VALUE!</v>
      </c>
      <c r="L34" s="18" t="e">
        <f>VLOOKUP(F34,D13数据库!C:G,4,0)</f>
        <v>#N/A</v>
      </c>
      <c r="M34" s="18" t="e">
        <f>VLOOKUP(F34,D12数据库!C:G,5,0)</f>
        <v>#N/A</v>
      </c>
      <c r="N34" s="18"/>
    </row>
    <row r="35" spans="1:14" x14ac:dyDescent="0.25">
      <c r="A35" s="22"/>
      <c r="B35" s="22"/>
      <c r="C35" s="22"/>
      <c r="D35" s="22"/>
      <c r="E35" s="18" t="e">
        <f t="shared" si="4"/>
        <v>#VALUE!</v>
      </c>
      <c r="F35" s="18" t="str">
        <f t="shared" si="5"/>
        <v/>
      </c>
      <c r="G35" s="18" t="e">
        <f t="shared" si="6"/>
        <v>#VALUE!</v>
      </c>
      <c r="H35" s="18" t="e">
        <f t="shared" si="7"/>
        <v>#VALUE!</v>
      </c>
      <c r="I35" s="18" t="e">
        <f>VLOOKUP(F35,D13数据库!C:G,2,0)</f>
        <v>#N/A</v>
      </c>
      <c r="J35" s="18" t="e">
        <f>VLOOKUP(F35,D13数据库!C:G,3,0)</f>
        <v>#N/A</v>
      </c>
      <c r="K35" s="19" t="e">
        <f t="shared" si="3"/>
        <v>#VALUE!</v>
      </c>
      <c r="L35" s="18" t="e">
        <f>VLOOKUP(F35,D13数据库!C:G,4,0)</f>
        <v>#N/A</v>
      </c>
      <c r="M35" s="18" t="e">
        <f>VLOOKUP(F35,D12数据库!C:G,5,0)</f>
        <v>#N/A</v>
      </c>
      <c r="N35" s="18"/>
    </row>
    <row r="36" spans="1:14" x14ac:dyDescent="0.25">
      <c r="A36" s="22"/>
      <c r="B36" s="22"/>
      <c r="C36" s="22"/>
      <c r="D36" s="22"/>
      <c r="E36" s="18" t="e">
        <f t="shared" si="4"/>
        <v>#VALUE!</v>
      </c>
      <c r="F36" s="18" t="str">
        <f t="shared" si="5"/>
        <v/>
      </c>
      <c r="G36" s="18" t="e">
        <f t="shared" si="6"/>
        <v>#VALUE!</v>
      </c>
      <c r="H36" s="18" t="e">
        <f t="shared" si="7"/>
        <v>#VALUE!</v>
      </c>
      <c r="I36" s="18" t="e">
        <f>VLOOKUP(F36,D13数据库!C:G,2,0)</f>
        <v>#N/A</v>
      </c>
      <c r="J36" s="18" t="e">
        <f>VLOOKUP(F36,D13数据库!C:G,3,0)</f>
        <v>#N/A</v>
      </c>
      <c r="K36" s="19" t="e">
        <f t="shared" si="3"/>
        <v>#VALUE!</v>
      </c>
      <c r="L36" s="18" t="e">
        <f>VLOOKUP(F36,D13数据库!C:G,4,0)</f>
        <v>#N/A</v>
      </c>
      <c r="M36" s="18" t="e">
        <f>VLOOKUP(F36,D12数据库!C:G,5,0)</f>
        <v>#N/A</v>
      </c>
      <c r="N36" s="18"/>
    </row>
    <row r="37" spans="1:14" x14ac:dyDescent="0.25">
      <c r="A37" s="22"/>
      <c r="B37" s="22"/>
      <c r="C37" s="22"/>
      <c r="D37" s="22"/>
      <c r="E37" s="18" t="e">
        <f t="shared" si="4"/>
        <v>#VALUE!</v>
      </c>
      <c r="F37" s="18" t="str">
        <f t="shared" si="5"/>
        <v/>
      </c>
      <c r="G37" s="18" t="e">
        <f t="shared" si="6"/>
        <v>#VALUE!</v>
      </c>
      <c r="H37" s="18" t="e">
        <f t="shared" si="7"/>
        <v>#VALUE!</v>
      </c>
      <c r="I37" s="18" t="e">
        <f>VLOOKUP(F37,D13数据库!C:G,2,0)</f>
        <v>#N/A</v>
      </c>
      <c r="J37" s="18" t="e">
        <f>VLOOKUP(F37,D13数据库!C:G,3,0)</f>
        <v>#N/A</v>
      </c>
      <c r="K37" s="19" t="e">
        <f t="shared" si="3"/>
        <v>#VALUE!</v>
      </c>
      <c r="L37" s="18" t="e">
        <f>VLOOKUP(F37,D13数据库!C:G,4,0)</f>
        <v>#N/A</v>
      </c>
      <c r="M37" s="18" t="e">
        <f>VLOOKUP(F37,D12数据库!C:G,5,0)</f>
        <v>#N/A</v>
      </c>
      <c r="N37" s="18"/>
    </row>
    <row r="38" spans="1:14" x14ac:dyDescent="0.25">
      <c r="A38" s="22"/>
      <c r="B38" s="22"/>
      <c r="C38" s="22"/>
      <c r="D38" s="22"/>
      <c r="E38" s="18" t="e">
        <f t="shared" si="4"/>
        <v>#VALUE!</v>
      </c>
      <c r="F38" s="18" t="str">
        <f t="shared" si="5"/>
        <v/>
      </c>
      <c r="G38" s="18" t="e">
        <f t="shared" si="6"/>
        <v>#VALUE!</v>
      </c>
      <c r="H38" s="18" t="e">
        <f t="shared" si="7"/>
        <v>#VALUE!</v>
      </c>
      <c r="I38" s="18" t="e">
        <f>VLOOKUP(F38,D13数据库!C:G,2,0)</f>
        <v>#N/A</v>
      </c>
      <c r="J38" s="18" t="e">
        <f>VLOOKUP(F38,D13数据库!C:G,3,0)</f>
        <v>#N/A</v>
      </c>
      <c r="K38" s="19" t="e">
        <f t="shared" si="3"/>
        <v>#VALUE!</v>
      </c>
      <c r="L38" s="18" t="e">
        <f>VLOOKUP(F38,D13数据库!C:G,4,0)</f>
        <v>#N/A</v>
      </c>
      <c r="M38" s="18" t="e">
        <f>VLOOKUP(F38,D12数据库!C:G,5,0)</f>
        <v>#N/A</v>
      </c>
      <c r="N38" s="18"/>
    </row>
    <row r="39" spans="1:14" x14ac:dyDescent="0.25">
      <c r="A39" s="22"/>
      <c r="B39" s="22"/>
      <c r="C39" s="22"/>
      <c r="D39" s="22"/>
      <c r="E39" s="18" t="e">
        <f t="shared" si="4"/>
        <v>#VALUE!</v>
      </c>
      <c r="F39" s="18" t="str">
        <f t="shared" si="5"/>
        <v/>
      </c>
      <c r="G39" s="18" t="e">
        <f t="shared" si="6"/>
        <v>#VALUE!</v>
      </c>
      <c r="H39" s="18" t="e">
        <f t="shared" si="7"/>
        <v>#VALUE!</v>
      </c>
      <c r="I39" s="18" t="e">
        <f>VLOOKUP(F39,D13数据库!C:G,2,0)</f>
        <v>#N/A</v>
      </c>
      <c r="J39" s="18" t="e">
        <f>VLOOKUP(F39,D13数据库!C:G,3,0)</f>
        <v>#N/A</v>
      </c>
      <c r="K39" s="19" t="e">
        <f t="shared" si="3"/>
        <v>#VALUE!</v>
      </c>
      <c r="L39" s="18" t="e">
        <f>VLOOKUP(F39,D13数据库!C:G,4,0)</f>
        <v>#N/A</v>
      </c>
      <c r="M39" s="18" t="e">
        <f>VLOOKUP(F39,D12数据库!C:G,5,0)</f>
        <v>#N/A</v>
      </c>
      <c r="N39" s="18"/>
    </row>
    <row r="40" spans="1:14" x14ac:dyDescent="0.25">
      <c r="A40" s="22"/>
      <c r="B40" s="22"/>
      <c r="C40" s="22"/>
      <c r="D40" s="22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>VLOOKUP(F40,D13数据库!C:G,2,0)</f>
        <v>#N/A</v>
      </c>
      <c r="J40" s="18" t="e">
        <f>VLOOKUP(F40,D13数据库!C:G,3,0)</f>
        <v>#N/A</v>
      </c>
      <c r="K40" s="19" t="e">
        <f t="shared" si="3"/>
        <v>#VALUE!</v>
      </c>
      <c r="L40" s="18" t="e">
        <f>VLOOKUP(F40,D13数据库!C:G,4,0)</f>
        <v>#N/A</v>
      </c>
      <c r="M40" s="18" t="e">
        <f>VLOOKUP(F40,D12数据库!C:G,5,0)</f>
        <v>#N/A</v>
      </c>
      <c r="N40" s="18"/>
    </row>
    <row r="41" spans="1:14" x14ac:dyDescent="0.25">
      <c r="A41" s="22"/>
      <c r="B41" s="22"/>
      <c r="C41" s="22"/>
      <c r="D41" s="22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>VLOOKUP(F41,D13数据库!C:G,2,0)</f>
        <v>#N/A</v>
      </c>
      <c r="J41" s="18" t="e">
        <f>VLOOKUP(F41,D13数据库!C:G,3,0)</f>
        <v>#N/A</v>
      </c>
      <c r="K41" s="19" t="e">
        <f t="shared" si="3"/>
        <v>#VALUE!</v>
      </c>
      <c r="L41" s="18" t="e">
        <f>VLOOKUP(F41,D13数据库!C:G,4,0)</f>
        <v>#N/A</v>
      </c>
      <c r="M41" s="18" t="e">
        <f>VLOOKUP(F41,D12数据库!C:G,5,0)</f>
        <v>#N/A</v>
      </c>
      <c r="N41" s="18"/>
    </row>
    <row r="42" spans="1:14" x14ac:dyDescent="0.25">
      <c r="A42" s="22"/>
      <c r="B42" s="22"/>
      <c r="C42" s="22"/>
      <c r="D42" s="22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>VLOOKUP(F42,D13数据库!C:G,2,0)</f>
        <v>#N/A</v>
      </c>
      <c r="J42" s="18" t="e">
        <f>VLOOKUP(F42,D13数据库!C:G,3,0)</f>
        <v>#N/A</v>
      </c>
      <c r="K42" s="19" t="e">
        <f t="shared" si="3"/>
        <v>#VALUE!</v>
      </c>
      <c r="L42" s="18" t="e">
        <f>VLOOKUP(F42,D13数据库!C:G,4,0)</f>
        <v>#N/A</v>
      </c>
      <c r="M42" s="18" t="e">
        <f>VLOOKUP(F42,D12数据库!C:G,5,0)</f>
        <v>#N/A</v>
      </c>
      <c r="N42" s="18"/>
    </row>
    <row r="43" spans="1:14" x14ac:dyDescent="0.25">
      <c r="A43" s="22"/>
      <c r="B43" s="22"/>
      <c r="C43" s="22"/>
      <c r="D43" s="22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>VLOOKUP(F43,D13数据库!C:G,2,0)</f>
        <v>#N/A</v>
      </c>
      <c r="J43" s="18" t="e">
        <f>VLOOKUP(F43,D13数据库!C:G,3,0)</f>
        <v>#N/A</v>
      </c>
      <c r="K43" s="19" t="e">
        <f t="shared" si="3"/>
        <v>#VALUE!</v>
      </c>
      <c r="L43" s="18" t="e">
        <f>VLOOKUP(F43,D13数据库!C:G,4,0)</f>
        <v>#N/A</v>
      </c>
      <c r="M43" s="18" t="e">
        <f>VLOOKUP(F43,D12数据库!C:G,5,0)</f>
        <v>#N/A</v>
      </c>
      <c r="N43" s="18"/>
    </row>
    <row r="44" spans="1:14" x14ac:dyDescent="0.25">
      <c r="A44" s="22"/>
      <c r="B44" s="22"/>
      <c r="C44" s="22"/>
      <c r="D44" s="22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>VLOOKUP(F44,D13数据库!C:G,2,0)</f>
        <v>#N/A</v>
      </c>
      <c r="J44" s="18" t="e">
        <f>VLOOKUP(F44,D13数据库!C:G,3,0)</f>
        <v>#N/A</v>
      </c>
      <c r="K44" s="19" t="e">
        <f t="shared" si="3"/>
        <v>#VALUE!</v>
      </c>
      <c r="L44" s="18" t="e">
        <f>VLOOKUP(F44,D13数据库!C:G,4,0)</f>
        <v>#N/A</v>
      </c>
      <c r="M44" s="18" t="e">
        <f>VLOOKUP(F44,D12数据库!C:G,5,0)</f>
        <v>#N/A</v>
      </c>
      <c r="N44" s="18"/>
    </row>
    <row r="45" spans="1:14" x14ac:dyDescent="0.25">
      <c r="A45" s="22"/>
      <c r="B45" s="22"/>
      <c r="C45" s="22"/>
      <c r="D45" s="22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>VLOOKUP(F45,D13数据库!C:G,2,0)</f>
        <v>#N/A</v>
      </c>
      <c r="J45" s="18" t="e">
        <f>VLOOKUP(F45,D13数据库!C:G,3,0)</f>
        <v>#N/A</v>
      </c>
      <c r="K45" s="19" t="e">
        <f t="shared" si="3"/>
        <v>#VALUE!</v>
      </c>
      <c r="L45" s="18" t="e">
        <f>VLOOKUP(F45,D13数据库!C:G,4,0)</f>
        <v>#N/A</v>
      </c>
      <c r="M45" s="18" t="e">
        <f>VLOOKUP(F45,D12数据库!C:G,5,0)</f>
        <v>#N/A</v>
      </c>
      <c r="N45" s="18"/>
    </row>
    <row r="46" spans="1:14" x14ac:dyDescent="0.25">
      <c r="A46" s="22"/>
      <c r="B46" s="22"/>
      <c r="C46" s="22"/>
      <c r="D46" s="22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>VLOOKUP(F46,D13数据库!C:G,2,0)</f>
        <v>#N/A</v>
      </c>
      <c r="J46" s="18" t="e">
        <f>VLOOKUP(F46,D13数据库!C:G,3,0)</f>
        <v>#N/A</v>
      </c>
      <c r="K46" s="19" t="e">
        <f t="shared" si="3"/>
        <v>#VALUE!</v>
      </c>
      <c r="L46" s="18" t="e">
        <f>VLOOKUP(F46,D13数据库!C:G,4,0)</f>
        <v>#N/A</v>
      </c>
      <c r="M46" s="18" t="e">
        <f>VLOOKUP(F46,D12数据库!C:G,5,0)</f>
        <v>#N/A</v>
      </c>
      <c r="N46" s="18"/>
    </row>
    <row r="47" spans="1:14" x14ac:dyDescent="0.25">
      <c r="A47" s="22"/>
      <c r="B47" s="22"/>
      <c r="C47" s="22"/>
      <c r="D47" s="22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>VLOOKUP(F47,D13数据库!C:G,2,0)</f>
        <v>#N/A</v>
      </c>
      <c r="J47" s="18" t="e">
        <f>VLOOKUP(F47,D13数据库!C:G,3,0)</f>
        <v>#N/A</v>
      </c>
      <c r="K47" s="19" t="e">
        <f t="shared" si="3"/>
        <v>#VALUE!</v>
      </c>
      <c r="L47" s="18" t="e">
        <f>VLOOKUP(F47,D13数据库!C:G,4,0)</f>
        <v>#N/A</v>
      </c>
      <c r="M47" s="18" t="e">
        <f>VLOOKUP(F47,D12数据库!C:G,5,0)</f>
        <v>#N/A</v>
      </c>
      <c r="N47" s="18"/>
    </row>
    <row r="48" spans="1:14" x14ac:dyDescent="0.25">
      <c r="A48" s="22"/>
      <c r="B48" s="22"/>
      <c r="C48" s="22"/>
      <c r="D48" s="22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>VLOOKUP(F48,D13数据库!C:G,2,0)</f>
        <v>#N/A</v>
      </c>
      <c r="J48" s="18" t="e">
        <f>VLOOKUP(F48,D13数据库!C:G,3,0)</f>
        <v>#N/A</v>
      </c>
      <c r="K48" s="19" t="e">
        <f t="shared" si="3"/>
        <v>#VALUE!</v>
      </c>
      <c r="L48" s="18" t="e">
        <f>VLOOKUP(F48,D13数据库!C:G,4,0)</f>
        <v>#N/A</v>
      </c>
      <c r="M48" s="18" t="e">
        <f>VLOOKUP(F48,D12数据库!C:G,5,0)</f>
        <v>#N/A</v>
      </c>
      <c r="N48" s="18"/>
    </row>
    <row r="49" spans="1:14" x14ac:dyDescent="0.25">
      <c r="A49" s="22"/>
      <c r="B49" s="22"/>
      <c r="C49" s="22"/>
      <c r="D49" s="22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>VLOOKUP(F49,D13数据库!C:G,2,0)</f>
        <v>#N/A</v>
      </c>
      <c r="J49" s="18" t="e">
        <f>VLOOKUP(F49,D13数据库!C:G,3,0)</f>
        <v>#N/A</v>
      </c>
      <c r="K49" s="19" t="e">
        <f t="shared" si="3"/>
        <v>#VALUE!</v>
      </c>
      <c r="L49" s="18" t="e">
        <f>VLOOKUP(F49,D13数据库!C:G,4,0)</f>
        <v>#N/A</v>
      </c>
      <c r="M49" s="18" t="e">
        <f>VLOOKUP(F49,D12数据库!C:G,5,0)</f>
        <v>#N/A</v>
      </c>
      <c r="N49" s="18"/>
    </row>
    <row r="50" spans="1:14" x14ac:dyDescent="0.25">
      <c r="A50" s="22"/>
      <c r="B50" s="22"/>
      <c r="C50" s="22"/>
      <c r="D50" s="22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>VLOOKUP(F50,D13数据库!C:G,2,0)</f>
        <v>#N/A</v>
      </c>
      <c r="J50" s="18" t="e">
        <f>VLOOKUP(F50,D13数据库!C:G,3,0)</f>
        <v>#N/A</v>
      </c>
      <c r="K50" s="19" t="e">
        <f t="shared" si="3"/>
        <v>#VALUE!</v>
      </c>
      <c r="L50" s="18" t="e">
        <f>VLOOKUP(F50,D13数据库!C:G,4,0)</f>
        <v>#N/A</v>
      </c>
      <c r="M50" s="18" t="e">
        <f>VLOOKUP(F50,D12数据库!C:G,5,0)</f>
        <v>#N/A</v>
      </c>
      <c r="N50" s="18"/>
    </row>
    <row r="51" spans="1:14" x14ac:dyDescent="0.25">
      <c r="A51" s="22"/>
      <c r="B51" s="22"/>
      <c r="C51" s="22"/>
      <c r="D51" s="22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>VLOOKUP(F51,D13数据库!C:G,2,0)</f>
        <v>#N/A</v>
      </c>
      <c r="J51" s="18" t="e">
        <f>VLOOKUP(F51,D13数据库!C:G,3,0)</f>
        <v>#N/A</v>
      </c>
      <c r="K51" s="19" t="e">
        <f t="shared" si="3"/>
        <v>#VALUE!</v>
      </c>
      <c r="L51" s="18" t="e">
        <f>VLOOKUP(F51,D13数据库!C:G,4,0)</f>
        <v>#N/A</v>
      </c>
      <c r="M51" s="18" t="e">
        <f>VLOOKUP(F51,D12数据库!C:G,5,0)</f>
        <v>#N/A</v>
      </c>
      <c r="N51" s="18"/>
    </row>
    <row r="52" spans="1:14" x14ac:dyDescent="0.25">
      <c r="A52" s="22"/>
      <c r="B52" s="22"/>
      <c r="C52" s="22"/>
      <c r="D52" s="22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>VLOOKUP(F52,D13数据库!C:G,2,0)</f>
        <v>#N/A</v>
      </c>
      <c r="J52" s="18" t="e">
        <f>VLOOKUP(F52,D13数据库!C:G,3,0)</f>
        <v>#N/A</v>
      </c>
      <c r="K52" s="19" t="e">
        <f t="shared" si="3"/>
        <v>#VALUE!</v>
      </c>
      <c r="L52" s="18" t="e">
        <f>VLOOKUP(F52,D13数据库!C:G,4,0)</f>
        <v>#N/A</v>
      </c>
      <c r="M52" s="18" t="e">
        <f>VLOOKUP(F52,D12数据库!C:G,5,0)</f>
        <v>#N/A</v>
      </c>
      <c r="N52" s="18"/>
    </row>
    <row r="53" spans="1:14" x14ac:dyDescent="0.25">
      <c r="A53" s="22"/>
      <c r="B53" s="22"/>
      <c r="C53" s="22"/>
      <c r="D53" s="22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>VLOOKUP(F53,D13数据库!C:G,2,0)</f>
        <v>#N/A</v>
      </c>
      <c r="J53" s="18" t="e">
        <f>VLOOKUP(F53,D13数据库!C:G,3,0)</f>
        <v>#N/A</v>
      </c>
      <c r="K53" s="19" t="e">
        <f t="shared" si="3"/>
        <v>#VALUE!</v>
      </c>
      <c r="L53" s="18" t="e">
        <f>VLOOKUP(F53,D13数据库!C:G,4,0)</f>
        <v>#N/A</v>
      </c>
      <c r="M53" s="18" t="e">
        <f>VLOOKUP(F53,D12数据库!C:G,5,0)</f>
        <v>#N/A</v>
      </c>
      <c r="N53" s="18"/>
    </row>
    <row r="54" spans="1:14" x14ac:dyDescent="0.25">
      <c r="A54" s="22"/>
      <c r="B54" s="22"/>
      <c r="C54" s="22"/>
      <c r="D54" s="22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>VLOOKUP(F54,D13数据库!C:G,2,0)</f>
        <v>#N/A</v>
      </c>
      <c r="J54" s="18" t="e">
        <f>VLOOKUP(F54,D13数据库!C:G,3,0)</f>
        <v>#N/A</v>
      </c>
      <c r="K54" s="19" t="e">
        <f t="shared" si="3"/>
        <v>#VALUE!</v>
      </c>
      <c r="L54" s="18" t="e">
        <f>VLOOKUP(F54,D13数据库!C:G,4,0)</f>
        <v>#N/A</v>
      </c>
      <c r="M54" s="18" t="e">
        <f>VLOOKUP(F54,D12数据库!C:G,5,0)</f>
        <v>#N/A</v>
      </c>
      <c r="N54" s="18"/>
    </row>
    <row r="55" spans="1:14" x14ac:dyDescent="0.25">
      <c r="A55" s="22"/>
      <c r="B55" s="22"/>
      <c r="C55" s="22"/>
      <c r="D55" s="22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>VLOOKUP(F55,D13数据库!C:G,2,0)</f>
        <v>#N/A</v>
      </c>
      <c r="J55" s="18" t="e">
        <f>VLOOKUP(F55,D13数据库!C:G,3,0)</f>
        <v>#N/A</v>
      </c>
      <c r="K55" s="19" t="e">
        <f t="shared" si="3"/>
        <v>#VALUE!</v>
      </c>
      <c r="L55" s="18" t="e">
        <f>VLOOKUP(F55,D13数据库!C:G,4,0)</f>
        <v>#N/A</v>
      </c>
      <c r="M55" s="18" t="e">
        <f>VLOOKUP(F55,D12数据库!C:G,5,0)</f>
        <v>#N/A</v>
      </c>
      <c r="N55" s="18"/>
    </row>
    <row r="56" spans="1:14" x14ac:dyDescent="0.25">
      <c r="A56" s="22"/>
      <c r="B56" s="22"/>
      <c r="C56" s="22"/>
      <c r="D56" s="22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>VLOOKUP(F56,D13数据库!C:G,2,0)</f>
        <v>#N/A</v>
      </c>
      <c r="J56" s="18" t="e">
        <f>VLOOKUP(F56,D13数据库!C:G,3,0)</f>
        <v>#N/A</v>
      </c>
      <c r="K56" s="19" t="e">
        <f t="shared" si="3"/>
        <v>#VALUE!</v>
      </c>
      <c r="L56" s="18" t="e">
        <f>VLOOKUP(F56,D13数据库!C:G,4,0)</f>
        <v>#N/A</v>
      </c>
      <c r="M56" s="18" t="e">
        <f>VLOOKUP(F56,D12数据库!C:G,5,0)</f>
        <v>#N/A</v>
      </c>
      <c r="N56" s="18"/>
    </row>
    <row r="57" spans="1:14" x14ac:dyDescent="0.25">
      <c r="A57" s="22"/>
      <c r="B57" s="22"/>
      <c r="C57" s="22"/>
      <c r="D57" s="22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>VLOOKUP(F57,D13数据库!C:G,2,0)</f>
        <v>#N/A</v>
      </c>
      <c r="J57" s="18" t="e">
        <f>VLOOKUP(F57,D13数据库!C:G,3,0)</f>
        <v>#N/A</v>
      </c>
      <c r="K57" s="19" t="e">
        <f t="shared" si="3"/>
        <v>#VALUE!</v>
      </c>
      <c r="L57" s="18" t="e">
        <f>VLOOKUP(F57,D13数据库!C:G,4,0)</f>
        <v>#N/A</v>
      </c>
      <c r="M57" s="18" t="e">
        <f>VLOOKUP(F57,D12数据库!C:G,5,0)</f>
        <v>#N/A</v>
      </c>
      <c r="N57" s="18"/>
    </row>
    <row r="58" spans="1:14" x14ac:dyDescent="0.25">
      <c r="A58" s="22"/>
      <c r="B58" s="22"/>
      <c r="C58" s="22"/>
      <c r="D58" s="22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>VLOOKUP(F58,D13数据库!C:G,2,0)</f>
        <v>#N/A</v>
      </c>
      <c r="J58" s="18" t="e">
        <f>VLOOKUP(F58,D13数据库!C:G,3,0)</f>
        <v>#N/A</v>
      </c>
      <c r="K58" s="19" t="e">
        <f t="shared" si="3"/>
        <v>#VALUE!</v>
      </c>
      <c r="L58" s="18" t="e">
        <f>VLOOKUP(F58,D13数据库!C:G,4,0)</f>
        <v>#N/A</v>
      </c>
      <c r="M58" s="18" t="e">
        <f>VLOOKUP(F58,D12数据库!C:G,5,0)</f>
        <v>#N/A</v>
      </c>
      <c r="N58" s="18"/>
    </row>
    <row r="59" spans="1:14" x14ac:dyDescent="0.25">
      <c r="A59" s="22"/>
      <c r="B59" s="22"/>
      <c r="C59" s="22"/>
      <c r="D59" s="22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>VLOOKUP(F59,D13数据库!C:G,2,0)</f>
        <v>#N/A</v>
      </c>
      <c r="J59" s="18" t="e">
        <f>VLOOKUP(F59,D13数据库!C:G,3,0)</f>
        <v>#N/A</v>
      </c>
      <c r="K59" s="19" t="e">
        <f t="shared" si="3"/>
        <v>#VALUE!</v>
      </c>
      <c r="L59" s="18" t="e">
        <f>VLOOKUP(F59,D13数据库!C:G,4,0)</f>
        <v>#N/A</v>
      </c>
      <c r="M59" s="18" t="e">
        <f>VLOOKUP(F59,D12数据库!C:G,5,0)</f>
        <v>#N/A</v>
      </c>
      <c r="N59" s="18"/>
    </row>
    <row r="60" spans="1:14" x14ac:dyDescent="0.25">
      <c r="A60" s="22"/>
      <c r="B60" s="22"/>
      <c r="C60" s="22"/>
      <c r="D60" s="22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>VLOOKUP(F60,D13数据库!C:G,2,0)</f>
        <v>#N/A</v>
      </c>
      <c r="J60" s="18" t="e">
        <f>VLOOKUP(F60,D13数据库!C:G,3,0)</f>
        <v>#N/A</v>
      </c>
      <c r="K60" s="19" t="e">
        <f t="shared" si="3"/>
        <v>#VALUE!</v>
      </c>
      <c r="L60" s="18" t="e">
        <f>VLOOKUP(F60,D13数据库!C:G,4,0)</f>
        <v>#N/A</v>
      </c>
      <c r="M60" s="18" t="e">
        <f>VLOOKUP(F60,D12数据库!C:G,5,0)</f>
        <v>#N/A</v>
      </c>
      <c r="N60" s="18"/>
    </row>
    <row r="61" spans="1:14" x14ac:dyDescent="0.25">
      <c r="A61" s="22"/>
      <c r="B61" s="22"/>
      <c r="C61" s="22"/>
      <c r="D61" s="22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>VLOOKUP(F61,D13数据库!C:G,2,0)</f>
        <v>#N/A</v>
      </c>
      <c r="J61" s="18" t="e">
        <f>VLOOKUP(F61,D13数据库!C:G,3,0)</f>
        <v>#N/A</v>
      </c>
      <c r="K61" s="19" t="e">
        <f t="shared" si="3"/>
        <v>#VALUE!</v>
      </c>
      <c r="L61" s="18" t="e">
        <f>VLOOKUP(F61,D13数据库!C:G,4,0)</f>
        <v>#N/A</v>
      </c>
      <c r="M61" s="18" t="e">
        <f>VLOOKUP(F61,D12数据库!C:G,5,0)</f>
        <v>#N/A</v>
      </c>
      <c r="N61" s="18"/>
    </row>
    <row r="62" spans="1:14" x14ac:dyDescent="0.25">
      <c r="A62" s="22"/>
      <c r="B62" s="22"/>
      <c r="C62" s="22"/>
      <c r="D62" s="22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>VLOOKUP(F62,D13数据库!C:G,2,0)</f>
        <v>#N/A</v>
      </c>
      <c r="J62" s="18" t="e">
        <f>VLOOKUP(F62,D13数据库!C:G,3,0)</f>
        <v>#N/A</v>
      </c>
      <c r="K62" s="19" t="e">
        <f t="shared" si="3"/>
        <v>#VALUE!</v>
      </c>
      <c r="L62" s="18" t="e">
        <f>VLOOKUP(F62,D13数据库!C:G,4,0)</f>
        <v>#N/A</v>
      </c>
      <c r="M62" s="18" t="e">
        <f>VLOOKUP(F62,D12数据库!C:G,5,0)</f>
        <v>#N/A</v>
      </c>
      <c r="N62" s="18"/>
    </row>
    <row r="63" spans="1:14" x14ac:dyDescent="0.25">
      <c r="A63" s="22"/>
      <c r="B63" s="22"/>
      <c r="C63" s="22"/>
      <c r="D63" s="22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>VLOOKUP(F63,D13数据库!C:G,2,0)</f>
        <v>#N/A</v>
      </c>
      <c r="J63" s="18" t="e">
        <f>VLOOKUP(F63,D13数据库!C:G,3,0)</f>
        <v>#N/A</v>
      </c>
      <c r="K63" s="19" t="e">
        <f t="shared" si="3"/>
        <v>#VALUE!</v>
      </c>
      <c r="L63" s="18" t="e">
        <f>VLOOKUP(F63,D13数据库!C:G,4,0)</f>
        <v>#N/A</v>
      </c>
      <c r="M63" s="18" t="e">
        <f>VLOOKUP(F63,D12数据库!C:G,5,0)</f>
        <v>#N/A</v>
      </c>
      <c r="N63" s="18"/>
    </row>
    <row r="64" spans="1:14" x14ac:dyDescent="0.25">
      <c r="A64" s="22"/>
      <c r="B64" s="22"/>
      <c r="C64" s="22"/>
      <c r="D64" s="22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>VLOOKUP(F64,D13数据库!C:G,2,0)</f>
        <v>#N/A</v>
      </c>
      <c r="J64" s="18" t="e">
        <f>VLOOKUP(F64,D13数据库!C:G,3,0)</f>
        <v>#N/A</v>
      </c>
      <c r="K64" s="19" t="e">
        <f t="shared" si="3"/>
        <v>#VALUE!</v>
      </c>
      <c r="L64" s="18" t="e">
        <f>VLOOKUP(F64,D13数据库!C:G,4,0)</f>
        <v>#N/A</v>
      </c>
      <c r="M64" s="18" t="e">
        <f>VLOOKUP(F64,D12数据库!C:G,5,0)</f>
        <v>#N/A</v>
      </c>
      <c r="N64" s="18"/>
    </row>
    <row r="65" spans="1:14" x14ac:dyDescent="0.25">
      <c r="A65" s="22"/>
      <c r="B65" s="22"/>
      <c r="C65" s="22"/>
      <c r="D65" s="22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>VLOOKUP(F65,D13数据库!C:G,2,0)</f>
        <v>#N/A</v>
      </c>
      <c r="J65" s="18" t="e">
        <f>VLOOKUP(F65,D13数据库!C:G,3,0)</f>
        <v>#N/A</v>
      </c>
      <c r="K65" s="19" t="e">
        <f t="shared" si="3"/>
        <v>#VALUE!</v>
      </c>
      <c r="L65" s="18" t="e">
        <f>VLOOKUP(F65,D13数据库!C:G,4,0)</f>
        <v>#N/A</v>
      </c>
      <c r="M65" s="18" t="e">
        <f>VLOOKUP(F65,D12数据库!C:G,5,0)</f>
        <v>#N/A</v>
      </c>
      <c r="N65" s="18"/>
    </row>
    <row r="66" spans="1:14" x14ac:dyDescent="0.25">
      <c r="A66" s="22"/>
      <c r="B66" s="22"/>
      <c r="C66" s="22"/>
      <c r="D66" s="22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>VLOOKUP(F66,D13数据库!C:G,2,0)</f>
        <v>#N/A</v>
      </c>
      <c r="J66" s="18" t="e">
        <f>VLOOKUP(F66,D13数据库!C:G,3,0)</f>
        <v>#N/A</v>
      </c>
      <c r="K66" s="19" t="e">
        <f t="shared" si="3"/>
        <v>#VALUE!</v>
      </c>
      <c r="L66" s="18" t="e">
        <f>VLOOKUP(F66,D13数据库!C:G,4,0)</f>
        <v>#N/A</v>
      </c>
      <c r="M66" s="18" t="e">
        <f>VLOOKUP(F66,D12数据库!C:G,5,0)</f>
        <v>#N/A</v>
      </c>
      <c r="N66" s="18"/>
    </row>
    <row r="67" spans="1:14" x14ac:dyDescent="0.25">
      <c r="A67" s="22"/>
      <c r="B67" s="22"/>
      <c r="C67" s="22"/>
      <c r="D67" s="22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>VLOOKUP(F67,D13数据库!C:G,2,0)</f>
        <v>#N/A</v>
      </c>
      <c r="J67" s="18" t="e">
        <f>VLOOKUP(F67,D13数据库!C:G,3,0)</f>
        <v>#N/A</v>
      </c>
      <c r="K67" s="19" t="e">
        <f t="shared" ref="K67:K100" si="8">((2*G67+H67)/1000)*C67</f>
        <v>#VALUE!</v>
      </c>
      <c r="L67" s="18" t="e">
        <f>VLOOKUP(F67,D13数据库!C:G,4,0)</f>
        <v>#N/A</v>
      </c>
      <c r="M67" s="18" t="e">
        <f>VLOOKUP(F67,D12数据库!C:G,5,0)</f>
        <v>#N/A</v>
      </c>
      <c r="N67" s="18"/>
    </row>
    <row r="68" spans="1:14" x14ac:dyDescent="0.25">
      <c r="A68" s="22"/>
      <c r="B68" s="22"/>
      <c r="C68" s="22"/>
      <c r="D68" s="22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>VLOOKUP(F68,D13数据库!C:G,2,0)</f>
        <v>#N/A</v>
      </c>
      <c r="J68" s="18" t="e">
        <f>VLOOKUP(F68,D13数据库!C:G,3,0)</f>
        <v>#N/A</v>
      </c>
      <c r="K68" s="19" t="e">
        <f t="shared" si="8"/>
        <v>#VALUE!</v>
      </c>
      <c r="L68" s="18" t="e">
        <f>VLOOKUP(F68,D13数据库!C:G,4,0)</f>
        <v>#N/A</v>
      </c>
      <c r="M68" s="18" t="e">
        <f>VLOOKUP(F68,D12数据库!C:G,5,0)</f>
        <v>#N/A</v>
      </c>
      <c r="N68" s="18"/>
    </row>
    <row r="69" spans="1:14" x14ac:dyDescent="0.25">
      <c r="A69" s="22"/>
      <c r="B69" s="22"/>
      <c r="C69" s="22"/>
      <c r="D69" s="22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>VLOOKUP(F69,D13数据库!C:G,2,0)</f>
        <v>#N/A</v>
      </c>
      <c r="J69" s="18" t="e">
        <f>VLOOKUP(F69,D13数据库!C:G,3,0)</f>
        <v>#N/A</v>
      </c>
      <c r="K69" s="19" t="e">
        <f t="shared" si="8"/>
        <v>#VALUE!</v>
      </c>
      <c r="L69" s="18" t="e">
        <f>VLOOKUP(F69,D13数据库!C:G,4,0)</f>
        <v>#N/A</v>
      </c>
      <c r="M69" s="18" t="e">
        <f>VLOOKUP(F69,D12数据库!C:G,5,0)</f>
        <v>#N/A</v>
      </c>
      <c r="N69" s="18"/>
    </row>
    <row r="70" spans="1:14" x14ac:dyDescent="0.25">
      <c r="A70" s="22"/>
      <c r="B70" s="22"/>
      <c r="C70" s="22"/>
      <c r="D70" s="22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>VLOOKUP(F70,D13数据库!C:G,2,0)</f>
        <v>#N/A</v>
      </c>
      <c r="J70" s="18" t="e">
        <f>VLOOKUP(F70,D13数据库!C:G,3,0)</f>
        <v>#N/A</v>
      </c>
      <c r="K70" s="19" t="e">
        <f t="shared" si="8"/>
        <v>#VALUE!</v>
      </c>
      <c r="L70" s="18" t="e">
        <f>VLOOKUP(F70,D13数据库!C:G,4,0)</f>
        <v>#N/A</v>
      </c>
      <c r="M70" s="18" t="e">
        <f>VLOOKUP(F70,D12数据库!C:G,5,0)</f>
        <v>#N/A</v>
      </c>
      <c r="N70" s="18"/>
    </row>
    <row r="71" spans="1:14" x14ac:dyDescent="0.25">
      <c r="A71" s="22"/>
      <c r="B71" s="22"/>
      <c r="C71" s="22"/>
      <c r="D71" s="22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>VLOOKUP(F71,D13数据库!C:G,2,0)</f>
        <v>#N/A</v>
      </c>
      <c r="J71" s="18" t="e">
        <f>VLOOKUP(F71,D13数据库!C:G,3,0)</f>
        <v>#N/A</v>
      </c>
      <c r="K71" s="19" t="e">
        <f t="shared" si="8"/>
        <v>#VALUE!</v>
      </c>
      <c r="L71" s="18" t="e">
        <f>VLOOKUP(F71,D13数据库!C:G,4,0)</f>
        <v>#N/A</v>
      </c>
      <c r="M71" s="18" t="e">
        <f>VLOOKUP(F71,D12数据库!C:G,5,0)</f>
        <v>#N/A</v>
      </c>
      <c r="N71" s="18"/>
    </row>
    <row r="72" spans="1:14" x14ac:dyDescent="0.25">
      <c r="A72" s="22"/>
      <c r="B72" s="22"/>
      <c r="C72" s="22"/>
      <c r="D72" s="22"/>
      <c r="E72" s="18" t="e">
        <f t="shared" si="4"/>
        <v>#VALUE!</v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>VLOOKUP(F72,D13数据库!C:G,2,0)</f>
        <v>#N/A</v>
      </c>
      <c r="J72" s="18" t="e">
        <f>VLOOKUP(F72,D13数据库!C:G,3,0)</f>
        <v>#N/A</v>
      </c>
      <c r="K72" s="19" t="e">
        <f t="shared" si="8"/>
        <v>#VALUE!</v>
      </c>
      <c r="L72" s="18" t="e">
        <f>VLOOKUP(F72,D13数据库!C:G,4,0)</f>
        <v>#N/A</v>
      </c>
      <c r="M72" s="18" t="e">
        <f>VLOOKUP(F72,D12数据库!C:G,5,0)</f>
        <v>#N/A</v>
      </c>
      <c r="N72" s="18"/>
    </row>
    <row r="73" spans="1:14" x14ac:dyDescent="0.25">
      <c r="A73" s="22"/>
      <c r="B73" s="22"/>
      <c r="C73" s="22"/>
      <c r="D73" s="22"/>
      <c r="E73" s="18" t="e">
        <f t="shared" si="4"/>
        <v>#VALUE!</v>
      </c>
      <c r="F73" s="18" t="str">
        <f t="shared" si="5"/>
        <v/>
      </c>
      <c r="G73" s="18" t="e">
        <f t="shared" si="6"/>
        <v>#VALUE!</v>
      </c>
      <c r="H73" s="18" t="e">
        <f t="shared" si="7"/>
        <v>#VALUE!</v>
      </c>
      <c r="I73" s="18" t="e">
        <f>VLOOKUP(F73,D13数据库!C:G,2,0)</f>
        <v>#N/A</v>
      </c>
      <c r="J73" s="18" t="e">
        <f>VLOOKUP(F73,D13数据库!C:G,3,0)</f>
        <v>#N/A</v>
      </c>
      <c r="K73" s="19" t="e">
        <f t="shared" si="8"/>
        <v>#VALUE!</v>
      </c>
      <c r="L73" s="18" t="e">
        <f>VLOOKUP(F73,D13数据库!C:G,4,0)</f>
        <v>#N/A</v>
      </c>
      <c r="M73" s="18" t="e">
        <f>VLOOKUP(F73,D12数据库!C:G,5,0)</f>
        <v>#N/A</v>
      </c>
      <c r="N73" s="18"/>
    </row>
    <row r="74" spans="1:14" x14ac:dyDescent="0.25">
      <c r="A74" s="22"/>
      <c r="B74" s="22"/>
      <c r="C74" s="22"/>
      <c r="D74" s="22"/>
      <c r="E74" s="18" t="e">
        <f t="shared" si="4"/>
        <v>#VALUE!</v>
      </c>
      <c r="F74" s="18" t="str">
        <f t="shared" si="5"/>
        <v/>
      </c>
      <c r="G74" s="18" t="e">
        <f t="shared" si="6"/>
        <v>#VALUE!</v>
      </c>
      <c r="H74" s="18" t="e">
        <f t="shared" si="7"/>
        <v>#VALUE!</v>
      </c>
      <c r="I74" s="18" t="e">
        <f>VLOOKUP(F74,D13数据库!C:G,2,0)</f>
        <v>#N/A</v>
      </c>
      <c r="J74" s="18" t="e">
        <f>VLOOKUP(F74,D13数据库!C:G,3,0)</f>
        <v>#N/A</v>
      </c>
      <c r="K74" s="19" t="e">
        <f t="shared" si="8"/>
        <v>#VALUE!</v>
      </c>
      <c r="L74" s="18" t="e">
        <f>VLOOKUP(F74,D13数据库!C:G,4,0)</f>
        <v>#N/A</v>
      </c>
      <c r="M74" s="18" t="e">
        <f>VLOOKUP(F74,D12数据库!C:G,5,0)</f>
        <v>#N/A</v>
      </c>
      <c r="N74" s="18"/>
    </row>
    <row r="75" spans="1:14" x14ac:dyDescent="0.25">
      <c r="A75" s="22"/>
      <c r="B75" s="22"/>
      <c r="C75" s="22"/>
      <c r="D75" s="22"/>
      <c r="E75" s="18" t="e">
        <f t="shared" si="4"/>
        <v>#VALUE!</v>
      </c>
      <c r="F75" s="18" t="str">
        <f t="shared" si="5"/>
        <v/>
      </c>
      <c r="G75" s="18" t="e">
        <f t="shared" si="6"/>
        <v>#VALUE!</v>
      </c>
      <c r="H75" s="18" t="e">
        <f t="shared" si="7"/>
        <v>#VALUE!</v>
      </c>
      <c r="I75" s="18" t="e">
        <f>VLOOKUP(F75,D13数据库!C:G,2,0)</f>
        <v>#N/A</v>
      </c>
      <c r="J75" s="18" t="e">
        <f>VLOOKUP(F75,D13数据库!C:G,3,0)</f>
        <v>#N/A</v>
      </c>
      <c r="K75" s="19" t="e">
        <f t="shared" si="8"/>
        <v>#VALUE!</v>
      </c>
      <c r="L75" s="18" t="e">
        <f>VLOOKUP(F75,D13数据库!C:G,4,0)</f>
        <v>#N/A</v>
      </c>
      <c r="M75" s="18" t="e">
        <f>VLOOKUP(F75,D12数据库!C:G,5,0)</f>
        <v>#N/A</v>
      </c>
      <c r="N75" s="18"/>
    </row>
    <row r="76" spans="1:14" x14ac:dyDescent="0.25">
      <c r="A76" s="22"/>
      <c r="B76" s="22"/>
      <c r="C76" s="22"/>
      <c r="D76" s="22"/>
      <c r="E76" s="18" t="e">
        <f t="shared" si="4"/>
        <v>#VALUE!</v>
      </c>
      <c r="F76" s="18" t="str">
        <f t="shared" si="5"/>
        <v/>
      </c>
      <c r="G76" s="18" t="e">
        <f t="shared" si="6"/>
        <v>#VALUE!</v>
      </c>
      <c r="H76" s="18" t="e">
        <f t="shared" si="7"/>
        <v>#VALUE!</v>
      </c>
      <c r="I76" s="18" t="e">
        <f>VLOOKUP(F76,D13数据库!C:G,2,0)</f>
        <v>#N/A</v>
      </c>
      <c r="J76" s="18" t="e">
        <f>VLOOKUP(F76,D13数据库!C:G,3,0)</f>
        <v>#N/A</v>
      </c>
      <c r="K76" s="19" t="e">
        <f t="shared" si="8"/>
        <v>#VALUE!</v>
      </c>
      <c r="L76" s="18" t="e">
        <f>VLOOKUP(F76,D13数据库!C:G,4,0)</f>
        <v>#N/A</v>
      </c>
      <c r="M76" s="18" t="e">
        <f>VLOOKUP(F76,D12数据库!C:G,5,0)</f>
        <v>#N/A</v>
      </c>
      <c r="N76" s="18"/>
    </row>
    <row r="77" spans="1:14" x14ac:dyDescent="0.25">
      <c r="A77" s="22"/>
      <c r="B77" s="22"/>
      <c r="C77" s="22"/>
      <c r="D77" s="22"/>
      <c r="E77" s="18" t="e">
        <f t="shared" si="4"/>
        <v>#VALUE!</v>
      </c>
      <c r="F77" s="18" t="str">
        <f t="shared" si="5"/>
        <v/>
      </c>
      <c r="G77" s="18" t="e">
        <f t="shared" si="6"/>
        <v>#VALUE!</v>
      </c>
      <c r="H77" s="18" t="e">
        <f t="shared" si="7"/>
        <v>#VALUE!</v>
      </c>
      <c r="I77" s="18" t="e">
        <f>VLOOKUP(F77,D13数据库!C:G,2,0)</f>
        <v>#N/A</v>
      </c>
      <c r="J77" s="18" t="e">
        <f>VLOOKUP(F77,D13数据库!C:G,3,0)</f>
        <v>#N/A</v>
      </c>
      <c r="K77" s="19" t="e">
        <f t="shared" si="8"/>
        <v>#VALUE!</v>
      </c>
      <c r="L77" s="18" t="e">
        <f>VLOOKUP(F77,D13数据库!C:G,4,0)</f>
        <v>#N/A</v>
      </c>
      <c r="M77" s="18" t="e">
        <f>VLOOKUP(F77,D12数据库!C:G,5,0)</f>
        <v>#N/A</v>
      </c>
      <c r="N77" s="18"/>
    </row>
    <row r="78" spans="1:14" x14ac:dyDescent="0.25">
      <c r="A78" s="22"/>
      <c r="B78" s="22"/>
      <c r="C78" s="22"/>
      <c r="D78" s="22"/>
      <c r="E78" s="18" t="e">
        <f t="shared" si="4"/>
        <v>#VALUE!</v>
      </c>
      <c r="F78" s="18" t="str">
        <f t="shared" si="5"/>
        <v/>
      </c>
      <c r="G78" s="18" t="e">
        <f t="shared" si="6"/>
        <v>#VALUE!</v>
      </c>
      <c r="H78" s="18" t="e">
        <f t="shared" si="7"/>
        <v>#VALUE!</v>
      </c>
      <c r="I78" s="18" t="e">
        <f>VLOOKUP(F78,D13数据库!C:G,2,0)</f>
        <v>#N/A</v>
      </c>
      <c r="J78" s="18" t="e">
        <f>VLOOKUP(F78,D13数据库!C:G,3,0)</f>
        <v>#N/A</v>
      </c>
      <c r="K78" s="19" t="e">
        <f t="shared" si="8"/>
        <v>#VALUE!</v>
      </c>
      <c r="L78" s="18" t="e">
        <f>VLOOKUP(F78,D13数据库!C:G,4,0)</f>
        <v>#N/A</v>
      </c>
      <c r="M78" s="18" t="e">
        <f>VLOOKUP(F78,D12数据库!C:G,5,0)</f>
        <v>#N/A</v>
      </c>
      <c r="N78" s="18"/>
    </row>
    <row r="79" spans="1:14" x14ac:dyDescent="0.25">
      <c r="A79" s="22"/>
      <c r="B79" s="22"/>
      <c r="C79" s="22"/>
      <c r="D79" s="22"/>
      <c r="E79" s="18" t="e">
        <f t="shared" si="4"/>
        <v>#VALUE!</v>
      </c>
      <c r="F79" s="18" t="str">
        <f t="shared" si="5"/>
        <v/>
      </c>
      <c r="G79" s="18" t="e">
        <f t="shared" si="6"/>
        <v>#VALUE!</v>
      </c>
      <c r="H79" s="18" t="e">
        <f t="shared" si="7"/>
        <v>#VALUE!</v>
      </c>
      <c r="I79" s="18" t="e">
        <f>VLOOKUP(F79,D13数据库!C:G,2,0)</f>
        <v>#N/A</v>
      </c>
      <c r="J79" s="18" t="e">
        <f>VLOOKUP(F79,D13数据库!C:G,3,0)</f>
        <v>#N/A</v>
      </c>
      <c r="K79" s="19" t="e">
        <f t="shared" si="8"/>
        <v>#VALUE!</v>
      </c>
      <c r="L79" s="18" t="e">
        <f>VLOOKUP(F79,D13数据库!C:G,4,0)</f>
        <v>#N/A</v>
      </c>
      <c r="M79" s="18" t="e">
        <f>VLOOKUP(F79,D12数据库!C:G,5,0)</f>
        <v>#N/A</v>
      </c>
      <c r="N79" s="18"/>
    </row>
    <row r="80" spans="1:14" x14ac:dyDescent="0.25">
      <c r="A80" s="22"/>
      <c r="B80" s="22"/>
      <c r="C80" s="22"/>
      <c r="D80" s="22"/>
      <c r="E80" s="18" t="e">
        <f t="shared" si="4"/>
        <v>#VALUE!</v>
      </c>
      <c r="F80" s="18" t="str">
        <f t="shared" si="5"/>
        <v/>
      </c>
      <c r="G80" s="18" t="e">
        <f t="shared" si="6"/>
        <v>#VALUE!</v>
      </c>
      <c r="H80" s="18" t="e">
        <f t="shared" si="7"/>
        <v>#VALUE!</v>
      </c>
      <c r="I80" s="18" t="e">
        <f>VLOOKUP(F80,D13数据库!C:G,2,0)</f>
        <v>#N/A</v>
      </c>
      <c r="J80" s="18" t="e">
        <f>VLOOKUP(F80,D13数据库!C:G,3,0)</f>
        <v>#N/A</v>
      </c>
      <c r="K80" s="19" t="e">
        <f t="shared" si="8"/>
        <v>#VALUE!</v>
      </c>
      <c r="L80" s="18" t="e">
        <f>VLOOKUP(F80,D13数据库!C:G,4,0)</f>
        <v>#N/A</v>
      </c>
      <c r="M80" s="18" t="e">
        <f>VLOOKUP(F80,D12数据库!C:G,5,0)</f>
        <v>#N/A</v>
      </c>
      <c r="N80" s="18"/>
    </row>
    <row r="81" spans="1:14" x14ac:dyDescent="0.25">
      <c r="A81" s="22"/>
      <c r="B81" s="22"/>
      <c r="C81" s="22"/>
      <c r="D81" s="22"/>
      <c r="E81" s="18" t="e">
        <f t="shared" si="4"/>
        <v>#VALUE!</v>
      </c>
      <c r="F81" s="18" t="str">
        <f t="shared" si="5"/>
        <v/>
      </c>
      <c r="G81" s="18" t="e">
        <f t="shared" si="6"/>
        <v>#VALUE!</v>
      </c>
      <c r="H81" s="18" t="e">
        <f t="shared" si="7"/>
        <v>#VALUE!</v>
      </c>
      <c r="I81" s="18" t="e">
        <f>VLOOKUP(F81,D13数据库!C:G,2,0)</f>
        <v>#N/A</v>
      </c>
      <c r="J81" s="18" t="e">
        <f>VLOOKUP(F81,D13数据库!C:G,3,0)</f>
        <v>#N/A</v>
      </c>
      <c r="K81" s="19" t="e">
        <f t="shared" si="8"/>
        <v>#VALUE!</v>
      </c>
      <c r="L81" s="18" t="e">
        <f>VLOOKUP(F81,D13数据库!C:G,4,0)</f>
        <v>#N/A</v>
      </c>
      <c r="M81" s="18" t="e">
        <f>VLOOKUP(F81,D12数据库!C:G,5,0)</f>
        <v>#N/A</v>
      </c>
      <c r="N81" s="18"/>
    </row>
    <row r="82" spans="1:14" x14ac:dyDescent="0.25">
      <c r="A82" s="22"/>
      <c r="B82" s="22"/>
      <c r="C82" s="22"/>
      <c r="D82" s="22"/>
      <c r="E82" s="18" t="e">
        <f t="shared" si="4"/>
        <v>#VALUE!</v>
      </c>
      <c r="F82" s="18" t="str">
        <f t="shared" si="5"/>
        <v/>
      </c>
      <c r="G82" s="18" t="e">
        <f t="shared" si="6"/>
        <v>#VALUE!</v>
      </c>
      <c r="H82" s="18" t="e">
        <f t="shared" si="7"/>
        <v>#VALUE!</v>
      </c>
      <c r="I82" s="18" t="e">
        <f>VLOOKUP(F82,D13数据库!C:G,2,0)</f>
        <v>#N/A</v>
      </c>
      <c r="J82" s="18" t="e">
        <f>VLOOKUP(F82,D13数据库!C:G,3,0)</f>
        <v>#N/A</v>
      </c>
      <c r="K82" s="19" t="e">
        <f t="shared" si="8"/>
        <v>#VALUE!</v>
      </c>
      <c r="L82" s="18" t="e">
        <f>VLOOKUP(F82,D13数据库!C:G,4,0)</f>
        <v>#N/A</v>
      </c>
      <c r="M82" s="18" t="e">
        <f>VLOOKUP(F82,D12数据库!C:G,5,0)</f>
        <v>#N/A</v>
      </c>
      <c r="N82" s="18"/>
    </row>
    <row r="83" spans="1:14" x14ac:dyDescent="0.25">
      <c r="A83" s="22"/>
      <c r="B83" s="22"/>
      <c r="C83" s="22"/>
      <c r="D83" s="22"/>
      <c r="E83" s="18" t="e">
        <f t="shared" ref="E83:E100" si="9">VALUE(TRIM(MID(SUBSTITUTE($B83,"-",REPT(" ",99)),COLUMN(B83)*99-98,99)))</f>
        <v>#VALUE!</v>
      </c>
      <c r="F83" s="18" t="str">
        <f t="shared" ref="F83:F100" si="10">TRIM(MID(SUBSTITUTE($B83,"-",REPT(" ",99)),COLUMN(C83)*99-98,99))</f>
        <v/>
      </c>
      <c r="G83" s="18" t="e">
        <f t="shared" ref="G83:G100" si="11">VALUE(TRIM(MID(SUBSTITUTE($B83,"-",REPT(" ",99)),COLUMN(D83)*99-98,99)))</f>
        <v>#VALUE!</v>
      </c>
      <c r="H83" s="18" t="e">
        <f t="shared" ref="H83:H100" si="12">VALUE(TRIM(MID(SUBSTITUTE($B83,"-",REPT(" ",99)),COLUMN(E83)*99-98,99)))</f>
        <v>#VALUE!</v>
      </c>
      <c r="I83" s="18" t="e">
        <f>VLOOKUP(F83,D13数据库!C:G,2,0)</f>
        <v>#N/A</v>
      </c>
      <c r="J83" s="18" t="e">
        <f>VLOOKUP(F83,D13数据库!C:G,3,0)</f>
        <v>#N/A</v>
      </c>
      <c r="K83" s="19" t="e">
        <f t="shared" si="8"/>
        <v>#VALUE!</v>
      </c>
      <c r="L83" s="18" t="e">
        <f>VLOOKUP(F83,D13数据库!C:G,4,0)</f>
        <v>#N/A</v>
      </c>
      <c r="M83" s="18" t="e">
        <f>VLOOKUP(F83,D12数据库!C:G,5,0)</f>
        <v>#N/A</v>
      </c>
      <c r="N83" s="18"/>
    </row>
    <row r="84" spans="1:14" x14ac:dyDescent="0.25">
      <c r="A84" s="22"/>
      <c r="B84" s="22"/>
      <c r="C84" s="22"/>
      <c r="D84" s="22"/>
      <c r="E84" s="18" t="e">
        <f t="shared" si="9"/>
        <v>#VALUE!</v>
      </c>
      <c r="F84" s="18" t="str">
        <f t="shared" si="10"/>
        <v/>
      </c>
      <c r="G84" s="18" t="e">
        <f t="shared" si="11"/>
        <v>#VALUE!</v>
      </c>
      <c r="H84" s="18" t="e">
        <f t="shared" si="12"/>
        <v>#VALUE!</v>
      </c>
      <c r="I84" s="18" t="e">
        <f>VLOOKUP(F84,D13数据库!C:G,2,0)</f>
        <v>#N/A</v>
      </c>
      <c r="J84" s="18" t="e">
        <f>VLOOKUP(F84,D13数据库!C:G,3,0)</f>
        <v>#N/A</v>
      </c>
      <c r="K84" s="19" t="e">
        <f t="shared" si="8"/>
        <v>#VALUE!</v>
      </c>
      <c r="L84" s="18" t="e">
        <f>VLOOKUP(F84,D13数据库!C:G,4,0)</f>
        <v>#N/A</v>
      </c>
      <c r="M84" s="18" t="e">
        <f>VLOOKUP(F84,D12数据库!C:G,5,0)</f>
        <v>#N/A</v>
      </c>
      <c r="N84" s="18"/>
    </row>
    <row r="85" spans="1:14" x14ac:dyDescent="0.25">
      <c r="A85" s="22"/>
      <c r="B85" s="22"/>
      <c r="C85" s="22"/>
      <c r="D85" s="22"/>
      <c r="E85" s="18" t="e">
        <f t="shared" si="9"/>
        <v>#VALUE!</v>
      </c>
      <c r="F85" s="18" t="str">
        <f t="shared" si="10"/>
        <v/>
      </c>
      <c r="G85" s="18" t="e">
        <f t="shared" si="11"/>
        <v>#VALUE!</v>
      </c>
      <c r="H85" s="18" t="e">
        <f t="shared" si="12"/>
        <v>#VALUE!</v>
      </c>
      <c r="I85" s="18" t="e">
        <f>VLOOKUP(F85,D13数据库!C:G,2,0)</f>
        <v>#N/A</v>
      </c>
      <c r="J85" s="18" t="e">
        <f>VLOOKUP(F85,D13数据库!C:G,3,0)</f>
        <v>#N/A</v>
      </c>
      <c r="K85" s="19" t="e">
        <f t="shared" si="8"/>
        <v>#VALUE!</v>
      </c>
      <c r="L85" s="18" t="e">
        <f>VLOOKUP(F85,D13数据库!C:G,4,0)</f>
        <v>#N/A</v>
      </c>
      <c r="M85" s="18" t="e">
        <f>VLOOKUP(F85,D12数据库!C:G,5,0)</f>
        <v>#N/A</v>
      </c>
      <c r="N85" s="18"/>
    </row>
    <row r="86" spans="1:14" x14ac:dyDescent="0.25">
      <c r="A86" s="22"/>
      <c r="B86" s="22"/>
      <c r="C86" s="22"/>
      <c r="D86" s="22"/>
      <c r="E86" s="18" t="e">
        <f t="shared" si="9"/>
        <v>#VALUE!</v>
      </c>
      <c r="F86" s="18" t="str">
        <f t="shared" si="10"/>
        <v/>
      </c>
      <c r="G86" s="18" t="e">
        <f t="shared" si="11"/>
        <v>#VALUE!</v>
      </c>
      <c r="H86" s="18" t="e">
        <f t="shared" si="12"/>
        <v>#VALUE!</v>
      </c>
      <c r="I86" s="18" t="e">
        <f>VLOOKUP(F86,D13数据库!C:G,2,0)</f>
        <v>#N/A</v>
      </c>
      <c r="J86" s="18" t="e">
        <f>VLOOKUP(F86,D13数据库!C:G,3,0)</f>
        <v>#N/A</v>
      </c>
      <c r="K86" s="19" t="e">
        <f t="shared" si="8"/>
        <v>#VALUE!</v>
      </c>
      <c r="L86" s="18" t="e">
        <f>VLOOKUP(F86,D13数据库!C:G,4,0)</f>
        <v>#N/A</v>
      </c>
      <c r="M86" s="18" t="e">
        <f>VLOOKUP(F86,D12数据库!C:G,5,0)</f>
        <v>#N/A</v>
      </c>
      <c r="N86" s="18"/>
    </row>
    <row r="87" spans="1:14" x14ac:dyDescent="0.25">
      <c r="A87" s="22"/>
      <c r="B87" s="22"/>
      <c r="C87" s="22"/>
      <c r="D87" s="22"/>
      <c r="E87" s="18" t="e">
        <f t="shared" si="9"/>
        <v>#VALUE!</v>
      </c>
      <c r="F87" s="18" t="str">
        <f t="shared" si="10"/>
        <v/>
      </c>
      <c r="G87" s="18" t="e">
        <f t="shared" si="11"/>
        <v>#VALUE!</v>
      </c>
      <c r="H87" s="18" t="e">
        <f t="shared" si="12"/>
        <v>#VALUE!</v>
      </c>
      <c r="I87" s="18" t="e">
        <f>VLOOKUP(F87,D13数据库!C:G,2,0)</f>
        <v>#N/A</v>
      </c>
      <c r="J87" s="18" t="e">
        <f>VLOOKUP(F87,D13数据库!C:G,3,0)</f>
        <v>#N/A</v>
      </c>
      <c r="K87" s="19" t="e">
        <f t="shared" si="8"/>
        <v>#VALUE!</v>
      </c>
      <c r="L87" s="18" t="e">
        <f>VLOOKUP(F87,D13数据库!C:G,4,0)</f>
        <v>#N/A</v>
      </c>
      <c r="M87" s="18" t="e">
        <f>VLOOKUP(F87,D12数据库!C:G,5,0)</f>
        <v>#N/A</v>
      </c>
      <c r="N87" s="18"/>
    </row>
    <row r="88" spans="1:14" x14ac:dyDescent="0.25">
      <c r="A88" s="22"/>
      <c r="B88" s="22"/>
      <c r="C88" s="22"/>
      <c r="D88" s="22"/>
      <c r="E88" s="18" t="e">
        <f t="shared" si="9"/>
        <v>#VALUE!</v>
      </c>
      <c r="F88" s="18" t="str">
        <f t="shared" si="10"/>
        <v/>
      </c>
      <c r="G88" s="18" t="e">
        <f t="shared" si="11"/>
        <v>#VALUE!</v>
      </c>
      <c r="H88" s="18" t="e">
        <f t="shared" si="12"/>
        <v>#VALUE!</v>
      </c>
      <c r="I88" s="18" t="e">
        <f>VLOOKUP(F88,D13数据库!C:G,2,0)</f>
        <v>#N/A</v>
      </c>
      <c r="J88" s="18" t="e">
        <f>VLOOKUP(F88,D13数据库!C:G,3,0)</f>
        <v>#N/A</v>
      </c>
      <c r="K88" s="19" t="e">
        <f t="shared" si="8"/>
        <v>#VALUE!</v>
      </c>
      <c r="L88" s="18" t="e">
        <f>VLOOKUP(F88,D13数据库!C:G,4,0)</f>
        <v>#N/A</v>
      </c>
      <c r="M88" s="18" t="e">
        <f>VLOOKUP(F88,D12数据库!C:G,5,0)</f>
        <v>#N/A</v>
      </c>
      <c r="N88" s="18"/>
    </row>
    <row r="89" spans="1:14" x14ac:dyDescent="0.25">
      <c r="A89" s="22"/>
      <c r="B89" s="22"/>
      <c r="C89" s="22"/>
      <c r="D89" s="22"/>
      <c r="E89" s="18" t="e">
        <f t="shared" si="9"/>
        <v>#VALUE!</v>
      </c>
      <c r="F89" s="18" t="str">
        <f t="shared" si="10"/>
        <v/>
      </c>
      <c r="G89" s="18" t="e">
        <f t="shared" si="11"/>
        <v>#VALUE!</v>
      </c>
      <c r="H89" s="18" t="e">
        <f t="shared" si="12"/>
        <v>#VALUE!</v>
      </c>
      <c r="I89" s="18" t="e">
        <f>VLOOKUP(F89,D13数据库!C:G,2,0)</f>
        <v>#N/A</v>
      </c>
      <c r="J89" s="18" t="e">
        <f>VLOOKUP(F89,D13数据库!C:G,3,0)</f>
        <v>#N/A</v>
      </c>
      <c r="K89" s="19" t="e">
        <f t="shared" si="8"/>
        <v>#VALUE!</v>
      </c>
      <c r="L89" s="18" t="e">
        <f>VLOOKUP(F89,D13数据库!C:G,4,0)</f>
        <v>#N/A</v>
      </c>
      <c r="M89" s="18" t="e">
        <f>VLOOKUP(F89,D12数据库!C:G,5,0)</f>
        <v>#N/A</v>
      </c>
      <c r="N89" s="18"/>
    </row>
    <row r="90" spans="1:14" x14ac:dyDescent="0.25">
      <c r="A90" s="22"/>
      <c r="B90" s="22"/>
      <c r="C90" s="22"/>
      <c r="D90" s="22"/>
      <c r="E90" s="18" t="e">
        <f t="shared" si="9"/>
        <v>#VALUE!</v>
      </c>
      <c r="F90" s="18" t="str">
        <f t="shared" si="10"/>
        <v/>
      </c>
      <c r="G90" s="18" t="e">
        <f t="shared" si="11"/>
        <v>#VALUE!</v>
      </c>
      <c r="H90" s="18" t="e">
        <f t="shared" si="12"/>
        <v>#VALUE!</v>
      </c>
      <c r="I90" s="18" t="e">
        <f>VLOOKUP(F90,D13数据库!C:G,2,0)</f>
        <v>#N/A</v>
      </c>
      <c r="J90" s="18" t="e">
        <f>VLOOKUP(F90,D13数据库!C:G,3,0)</f>
        <v>#N/A</v>
      </c>
      <c r="K90" s="19" t="e">
        <f t="shared" si="8"/>
        <v>#VALUE!</v>
      </c>
      <c r="L90" s="18" t="e">
        <f>VLOOKUP(F90,D13数据库!C:G,4,0)</f>
        <v>#N/A</v>
      </c>
      <c r="M90" s="18" t="e">
        <f>VLOOKUP(F90,D12数据库!C:G,5,0)</f>
        <v>#N/A</v>
      </c>
      <c r="N90" s="18"/>
    </row>
    <row r="91" spans="1:14" x14ac:dyDescent="0.25">
      <c r="A91" s="22"/>
      <c r="B91" s="22"/>
      <c r="C91" s="22"/>
      <c r="D91" s="22"/>
      <c r="E91" s="18" t="e">
        <f t="shared" si="9"/>
        <v>#VALUE!</v>
      </c>
      <c r="F91" s="18" t="str">
        <f t="shared" si="10"/>
        <v/>
      </c>
      <c r="G91" s="18" t="e">
        <f t="shared" si="11"/>
        <v>#VALUE!</v>
      </c>
      <c r="H91" s="18" t="e">
        <f t="shared" si="12"/>
        <v>#VALUE!</v>
      </c>
      <c r="I91" s="18" t="e">
        <f>VLOOKUP(F91,D13数据库!C:G,2,0)</f>
        <v>#N/A</v>
      </c>
      <c r="J91" s="18" t="e">
        <f>VLOOKUP(F91,D13数据库!C:G,3,0)</f>
        <v>#N/A</v>
      </c>
      <c r="K91" s="19" t="e">
        <f t="shared" si="8"/>
        <v>#VALUE!</v>
      </c>
      <c r="L91" s="18" t="e">
        <f>VLOOKUP(F91,D13数据库!C:G,4,0)</f>
        <v>#N/A</v>
      </c>
      <c r="M91" s="18" t="e">
        <f>VLOOKUP(F91,D12数据库!C:G,5,0)</f>
        <v>#N/A</v>
      </c>
      <c r="N91" s="18"/>
    </row>
    <row r="92" spans="1:14" x14ac:dyDescent="0.25">
      <c r="A92" s="22"/>
      <c r="B92" s="22"/>
      <c r="C92" s="22"/>
      <c r="D92" s="22"/>
      <c r="E92" s="18" t="e">
        <f t="shared" si="9"/>
        <v>#VALUE!</v>
      </c>
      <c r="F92" s="18" t="str">
        <f t="shared" si="10"/>
        <v/>
      </c>
      <c r="G92" s="18" t="e">
        <f t="shared" si="11"/>
        <v>#VALUE!</v>
      </c>
      <c r="H92" s="18" t="e">
        <f t="shared" si="12"/>
        <v>#VALUE!</v>
      </c>
      <c r="I92" s="18" t="e">
        <f>VLOOKUP(F92,D13数据库!C:G,2,0)</f>
        <v>#N/A</v>
      </c>
      <c r="J92" s="18" t="e">
        <f>VLOOKUP(F92,D13数据库!C:G,3,0)</f>
        <v>#N/A</v>
      </c>
      <c r="K92" s="19" t="e">
        <f t="shared" si="8"/>
        <v>#VALUE!</v>
      </c>
      <c r="L92" s="18" t="e">
        <f>VLOOKUP(F92,D13数据库!C:G,4,0)</f>
        <v>#N/A</v>
      </c>
      <c r="M92" s="18" t="e">
        <f>VLOOKUP(F92,D12数据库!C:G,5,0)</f>
        <v>#N/A</v>
      </c>
      <c r="N92" s="18"/>
    </row>
    <row r="93" spans="1:14" x14ac:dyDescent="0.25">
      <c r="A93" s="22"/>
      <c r="B93" s="22"/>
      <c r="C93" s="22"/>
      <c r="D93" s="22"/>
      <c r="E93" s="18" t="e">
        <f t="shared" si="9"/>
        <v>#VALUE!</v>
      </c>
      <c r="F93" s="18" t="str">
        <f t="shared" si="10"/>
        <v/>
      </c>
      <c r="G93" s="18" t="e">
        <f t="shared" si="11"/>
        <v>#VALUE!</v>
      </c>
      <c r="H93" s="18" t="e">
        <f t="shared" si="12"/>
        <v>#VALUE!</v>
      </c>
      <c r="I93" s="18" t="e">
        <f>VLOOKUP(F93,D13数据库!C:G,2,0)</f>
        <v>#N/A</v>
      </c>
      <c r="J93" s="18" t="e">
        <f>VLOOKUP(F93,D13数据库!C:G,3,0)</f>
        <v>#N/A</v>
      </c>
      <c r="K93" s="19" t="e">
        <f t="shared" si="8"/>
        <v>#VALUE!</v>
      </c>
      <c r="L93" s="18" t="e">
        <f>VLOOKUP(F93,D13数据库!C:G,4,0)</f>
        <v>#N/A</v>
      </c>
      <c r="M93" s="18" t="e">
        <f>VLOOKUP(F93,D12数据库!C:G,5,0)</f>
        <v>#N/A</v>
      </c>
      <c r="N93" s="18"/>
    </row>
    <row r="94" spans="1:14" x14ac:dyDescent="0.25">
      <c r="A94" s="22"/>
      <c r="B94" s="22"/>
      <c r="C94" s="22"/>
      <c r="D94" s="22"/>
      <c r="E94" s="18" t="e">
        <f t="shared" si="9"/>
        <v>#VALUE!</v>
      </c>
      <c r="F94" s="18" t="str">
        <f t="shared" si="10"/>
        <v/>
      </c>
      <c r="G94" s="18" t="e">
        <f t="shared" si="11"/>
        <v>#VALUE!</v>
      </c>
      <c r="H94" s="18" t="e">
        <f t="shared" si="12"/>
        <v>#VALUE!</v>
      </c>
      <c r="I94" s="18" t="e">
        <f>VLOOKUP(F94,D13数据库!C:G,2,0)</f>
        <v>#N/A</v>
      </c>
      <c r="J94" s="18" t="e">
        <f>VLOOKUP(F94,D13数据库!C:G,3,0)</f>
        <v>#N/A</v>
      </c>
      <c r="K94" s="19" t="e">
        <f t="shared" si="8"/>
        <v>#VALUE!</v>
      </c>
      <c r="L94" s="18" t="e">
        <f>VLOOKUP(F94,D13数据库!C:G,4,0)</f>
        <v>#N/A</v>
      </c>
      <c r="M94" s="18" t="e">
        <f>VLOOKUP(F94,D12数据库!C:G,5,0)</f>
        <v>#N/A</v>
      </c>
      <c r="N94" s="18"/>
    </row>
    <row r="95" spans="1:14" x14ac:dyDescent="0.25">
      <c r="A95" s="22"/>
      <c r="B95" s="22"/>
      <c r="C95" s="22"/>
      <c r="D95" s="22"/>
      <c r="E95" s="18" t="e">
        <f t="shared" si="9"/>
        <v>#VALUE!</v>
      </c>
      <c r="F95" s="18" t="str">
        <f t="shared" si="10"/>
        <v/>
      </c>
      <c r="G95" s="18" t="e">
        <f t="shared" si="11"/>
        <v>#VALUE!</v>
      </c>
      <c r="H95" s="18" t="e">
        <f t="shared" si="12"/>
        <v>#VALUE!</v>
      </c>
      <c r="I95" s="18" t="e">
        <f>VLOOKUP(F95,D13数据库!C:G,2,0)</f>
        <v>#N/A</v>
      </c>
      <c r="J95" s="18" t="e">
        <f>VLOOKUP(F95,D13数据库!C:G,3,0)</f>
        <v>#N/A</v>
      </c>
      <c r="K95" s="19" t="e">
        <f t="shared" si="8"/>
        <v>#VALUE!</v>
      </c>
      <c r="L95" s="18" t="e">
        <f>VLOOKUP(F95,D13数据库!C:G,4,0)</f>
        <v>#N/A</v>
      </c>
      <c r="M95" s="18" t="e">
        <f>VLOOKUP(F95,D12数据库!C:G,5,0)</f>
        <v>#N/A</v>
      </c>
      <c r="N95" s="18"/>
    </row>
    <row r="96" spans="1:14" x14ac:dyDescent="0.25">
      <c r="A96" s="22"/>
      <c r="B96" s="22"/>
      <c r="C96" s="22"/>
      <c r="D96" s="22"/>
      <c r="E96" s="18" t="e">
        <f t="shared" si="9"/>
        <v>#VALUE!</v>
      </c>
      <c r="F96" s="18" t="str">
        <f t="shared" si="10"/>
        <v/>
      </c>
      <c r="G96" s="18" t="e">
        <f t="shared" si="11"/>
        <v>#VALUE!</v>
      </c>
      <c r="H96" s="18" t="e">
        <f t="shared" si="12"/>
        <v>#VALUE!</v>
      </c>
      <c r="I96" s="18" t="e">
        <f>VLOOKUP(F96,D13数据库!C:G,2,0)</f>
        <v>#N/A</v>
      </c>
      <c r="J96" s="18" t="e">
        <f>VLOOKUP(F96,D13数据库!C:G,3,0)</f>
        <v>#N/A</v>
      </c>
      <c r="K96" s="19" t="e">
        <f t="shared" si="8"/>
        <v>#VALUE!</v>
      </c>
      <c r="L96" s="18" t="e">
        <f>VLOOKUP(F96,D13数据库!C:G,4,0)</f>
        <v>#N/A</v>
      </c>
      <c r="M96" s="18" t="e">
        <f>VLOOKUP(F96,D12数据库!C:G,5,0)</f>
        <v>#N/A</v>
      </c>
      <c r="N96" s="18"/>
    </row>
    <row r="97" spans="1:14" x14ac:dyDescent="0.25">
      <c r="A97" s="22"/>
      <c r="B97" s="22"/>
      <c r="C97" s="22"/>
      <c r="D97" s="22"/>
      <c r="E97" s="18" t="e">
        <f t="shared" si="9"/>
        <v>#VALUE!</v>
      </c>
      <c r="F97" s="18" t="str">
        <f t="shared" si="10"/>
        <v/>
      </c>
      <c r="G97" s="18" t="e">
        <f t="shared" si="11"/>
        <v>#VALUE!</v>
      </c>
      <c r="H97" s="18" t="e">
        <f t="shared" si="12"/>
        <v>#VALUE!</v>
      </c>
      <c r="I97" s="18" t="e">
        <f>VLOOKUP(F97,D13数据库!C:G,2,0)</f>
        <v>#N/A</v>
      </c>
      <c r="J97" s="18" t="e">
        <f>VLOOKUP(F97,D13数据库!C:G,3,0)</f>
        <v>#N/A</v>
      </c>
      <c r="K97" s="19" t="e">
        <f t="shared" si="8"/>
        <v>#VALUE!</v>
      </c>
      <c r="L97" s="18" t="e">
        <f>VLOOKUP(F97,D13数据库!C:G,4,0)</f>
        <v>#N/A</v>
      </c>
      <c r="M97" s="18" t="e">
        <f>VLOOKUP(F97,D12数据库!C:G,5,0)</f>
        <v>#N/A</v>
      </c>
      <c r="N97" s="18"/>
    </row>
    <row r="98" spans="1:14" x14ac:dyDescent="0.25">
      <c r="A98" s="22"/>
      <c r="B98" s="22"/>
      <c r="C98" s="22"/>
      <c r="D98" s="22"/>
      <c r="E98" s="18" t="e">
        <f t="shared" si="9"/>
        <v>#VALUE!</v>
      </c>
      <c r="F98" s="18" t="str">
        <f t="shared" si="10"/>
        <v/>
      </c>
      <c r="G98" s="18" t="e">
        <f t="shared" si="11"/>
        <v>#VALUE!</v>
      </c>
      <c r="H98" s="18" t="e">
        <f t="shared" si="12"/>
        <v>#VALUE!</v>
      </c>
      <c r="I98" s="18" t="e">
        <f>VLOOKUP(F98,D13数据库!C:G,2,0)</f>
        <v>#N/A</v>
      </c>
      <c r="J98" s="18" t="e">
        <f>VLOOKUP(F98,D13数据库!C:G,3,0)</f>
        <v>#N/A</v>
      </c>
      <c r="K98" s="19" t="e">
        <f t="shared" si="8"/>
        <v>#VALUE!</v>
      </c>
      <c r="L98" s="18" t="e">
        <f>VLOOKUP(F98,D13数据库!C:G,4,0)</f>
        <v>#N/A</v>
      </c>
      <c r="M98" s="18" t="e">
        <f>VLOOKUP(F98,D12数据库!C:G,5,0)</f>
        <v>#N/A</v>
      </c>
      <c r="N98" s="18"/>
    </row>
    <row r="99" spans="1:14" x14ac:dyDescent="0.25">
      <c r="A99" s="22"/>
      <c r="B99" s="22"/>
      <c r="C99" s="22"/>
      <c r="D99" s="22"/>
      <c r="E99" s="18" t="e">
        <f t="shared" si="9"/>
        <v>#VALUE!</v>
      </c>
      <c r="F99" s="18" t="str">
        <f t="shared" si="10"/>
        <v/>
      </c>
      <c r="G99" s="18" t="e">
        <f t="shared" si="11"/>
        <v>#VALUE!</v>
      </c>
      <c r="H99" s="18" t="e">
        <f t="shared" si="12"/>
        <v>#VALUE!</v>
      </c>
      <c r="I99" s="18" t="e">
        <f>VLOOKUP(F99,D13数据库!C:G,2,0)</f>
        <v>#N/A</v>
      </c>
      <c r="J99" s="18" t="e">
        <f>VLOOKUP(F99,D13数据库!C:G,3,0)</f>
        <v>#N/A</v>
      </c>
      <c r="K99" s="19" t="e">
        <f t="shared" si="8"/>
        <v>#VALUE!</v>
      </c>
      <c r="L99" s="18" t="e">
        <f>VLOOKUP(F99,D13数据库!C:G,4,0)</f>
        <v>#N/A</v>
      </c>
      <c r="M99" s="18" t="e">
        <f>VLOOKUP(F99,D12数据库!C:G,5,0)</f>
        <v>#N/A</v>
      </c>
      <c r="N99" s="18"/>
    </row>
    <row r="100" spans="1:14" x14ac:dyDescent="0.25">
      <c r="A100" s="22"/>
      <c r="B100" s="22"/>
      <c r="C100" s="22"/>
      <c r="D100" s="22"/>
      <c r="E100" s="18" t="e">
        <f t="shared" si="9"/>
        <v>#VALUE!</v>
      </c>
      <c r="F100" s="18" t="str">
        <f t="shared" si="10"/>
        <v/>
      </c>
      <c r="G100" s="18" t="e">
        <f t="shared" si="11"/>
        <v>#VALUE!</v>
      </c>
      <c r="H100" s="18" t="e">
        <f t="shared" si="12"/>
        <v>#VALUE!</v>
      </c>
      <c r="I100" s="18" t="e">
        <f>VLOOKUP(F100,D13数据库!C:G,2,0)</f>
        <v>#N/A</v>
      </c>
      <c r="J100" s="18" t="e">
        <f>VLOOKUP(F100,D13数据库!C:G,3,0)</f>
        <v>#N/A</v>
      </c>
      <c r="K100" s="19" t="e">
        <f t="shared" si="8"/>
        <v>#VALUE!</v>
      </c>
      <c r="L100" s="18" t="e">
        <f>VLOOKUP(F100,D13数据库!C:G,4,0)</f>
        <v>#N/A</v>
      </c>
      <c r="M100" s="18" t="e">
        <f>VLOOKUP(F100,D12数据库!C:G,5,0)</f>
        <v>#N/A</v>
      </c>
      <c r="N100" s="18"/>
    </row>
  </sheetData>
  <sheetProtection algorithmName="SHA-512" hashValue="fAGm7GdGF4AVFZpzMn6c8tAFK+Nf2VkMlhrvMgZLeY9Xml/9fIkmt6kGezJhQt8XEyiagcz5uB496ylG5zDjXg==" saltValue="NE5PacT4SbUggpwZ4qfGWQ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  <ignoredErrors>
    <ignoredError sqref="E2:E18 F2:F18 E19:E100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1C82F-FF8D-473C-A37D-BDB1B04F797F}">
  <sheetPr codeName="Sheet51"/>
  <dimension ref="A1:G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5" max="5" width="14.6328125" bestFit="1" customWidth="1"/>
  </cols>
  <sheetData>
    <row r="1" spans="1:7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</row>
    <row r="2" spans="1: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</row>
    <row r="3" spans="1:7" x14ac:dyDescent="0.25">
      <c r="A3" s="3" t="s">
        <v>199</v>
      </c>
      <c r="B3" s="3" t="s">
        <v>200</v>
      </c>
      <c r="C3" s="3" t="s">
        <v>191</v>
      </c>
      <c r="D3" s="3" t="s">
        <v>181</v>
      </c>
      <c r="E3" s="3" t="s">
        <v>196</v>
      </c>
      <c r="F3" s="1" t="s">
        <v>15</v>
      </c>
      <c r="G3" s="1" t="s">
        <v>7</v>
      </c>
    </row>
    <row r="4" spans="1:7" x14ac:dyDescent="0.25">
      <c r="A4" s="3"/>
      <c r="B4" s="1"/>
      <c r="C4" s="3" t="s">
        <v>192</v>
      </c>
      <c r="D4" s="3" t="s">
        <v>181</v>
      </c>
      <c r="E4" s="3" t="s">
        <v>188</v>
      </c>
      <c r="F4" s="3" t="s">
        <v>15</v>
      </c>
      <c r="G4" s="3" t="s">
        <v>7</v>
      </c>
    </row>
    <row r="5" spans="1:7" x14ac:dyDescent="0.25">
      <c r="A5" s="3"/>
      <c r="B5" s="1"/>
      <c r="C5" s="3" t="s">
        <v>193</v>
      </c>
      <c r="D5" s="3" t="s">
        <v>181</v>
      </c>
      <c r="E5" s="3" t="s">
        <v>195</v>
      </c>
      <c r="F5" s="3" t="s">
        <v>15</v>
      </c>
      <c r="G5" s="3" t="s">
        <v>7</v>
      </c>
    </row>
    <row r="6" spans="1:7" x14ac:dyDescent="0.25">
      <c r="A6" s="3"/>
      <c r="B6" s="1"/>
      <c r="C6" s="3" t="s">
        <v>194</v>
      </c>
      <c r="D6" s="3" t="s">
        <v>181</v>
      </c>
      <c r="E6" s="3" t="s">
        <v>124</v>
      </c>
      <c r="F6" s="3" t="s">
        <v>15</v>
      </c>
      <c r="G6" s="3" t="s">
        <v>7</v>
      </c>
    </row>
  </sheetData>
  <sheetProtection algorithmName="SHA-512" hashValue="aYSiBrXhjAGFwZ0q/zEM19L2Xx3q5fgNR0QY4Q2yWWWtC/XDHJ/UUDFYanA64aegZKIW2+V89Md+/yCk2MqW/g==" saltValue="fEBn4qYknDLXtboAddgzEg==" spinCount="100000" sheet="1" objects="1" scenarios="1"/>
  <mergeCells count="1">
    <mergeCell ref="C1:G1"/>
  </mergeCells>
  <phoneticPr fontId="6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F844A-33A9-4203-B48F-A32364DD9523}">
  <sheetPr codeName="Sheet52"/>
  <dimension ref="A1:V100"/>
  <sheetViews>
    <sheetView workbookViewId="0">
      <selection activeCell="I13" sqref="I13"/>
    </sheetView>
  </sheetViews>
  <sheetFormatPr defaultRowHeight="14" x14ac:dyDescent="0.25"/>
  <cols>
    <col min="1" max="1" width="16.90625" style="23" bestFit="1" customWidth="1"/>
    <col min="2" max="2" width="23.26953125" style="35" bestFit="1" customWidth="1"/>
    <col min="8" max="8" width="13.453125" bestFit="1" customWidth="1"/>
    <col min="9" max="10" width="10.26953125" bestFit="1" customWidth="1"/>
    <col min="11" max="11" width="11.36328125" bestFit="1" customWidth="1"/>
    <col min="12" max="12" width="13.453125" bestFit="1" customWidth="1"/>
    <col min="16" max="16" width="5.26953125" bestFit="1" customWidth="1"/>
    <col min="17" max="17" width="11.36328125" bestFit="1" customWidth="1"/>
    <col min="19" max="19" width="7.26953125" bestFit="1" customWidth="1"/>
    <col min="20" max="20" width="5.26953125" bestFit="1" customWidth="1"/>
    <col min="21" max="21" width="6.26953125" bestFit="1" customWidth="1"/>
    <col min="22" max="22" width="5.26953125" bestFit="1" customWidth="1"/>
  </cols>
  <sheetData>
    <row r="1" spans="1:22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166</v>
      </c>
      <c r="G1" s="18" t="s">
        <v>167</v>
      </c>
      <c r="H1" s="18" t="s">
        <v>153</v>
      </c>
      <c r="I1" s="18" t="s">
        <v>154</v>
      </c>
      <c r="J1" s="18" t="s">
        <v>155</v>
      </c>
      <c r="K1" s="18" t="s">
        <v>48</v>
      </c>
      <c r="L1" s="18" t="s">
        <v>82</v>
      </c>
      <c r="M1" s="19" t="s">
        <v>79</v>
      </c>
      <c r="N1" s="18" t="s">
        <v>3</v>
      </c>
      <c r="O1" s="18" t="s">
        <v>160</v>
      </c>
      <c r="P1" s="18" t="s">
        <v>5</v>
      </c>
      <c r="Q1" s="18" t="s">
        <v>48</v>
      </c>
      <c r="R1" s="18" t="s">
        <v>82</v>
      </c>
      <c r="S1" s="19" t="s">
        <v>79</v>
      </c>
      <c r="T1" s="18" t="s">
        <v>3</v>
      </c>
      <c r="U1" s="18" t="s">
        <v>160</v>
      </c>
      <c r="V1" s="18" t="s">
        <v>5</v>
      </c>
    </row>
    <row r="2" spans="1:22" x14ac:dyDescent="0.25">
      <c r="A2" s="22">
        <v>14</v>
      </c>
      <c r="B2" s="55" t="s">
        <v>1049</v>
      </c>
      <c r="C2" s="3">
        <v>2</v>
      </c>
      <c r="D2" s="3" t="s">
        <v>519</v>
      </c>
      <c r="E2" s="18" t="str">
        <f t="shared" ref="E2:E11" si="0">(TRIM(MID(SUBSTITUTE($B2,"-",REPT(" ",99)),COLUMN(B2)*99-98,99)))</f>
        <v>A</v>
      </c>
      <c r="F2" s="18">
        <f t="shared" ref="F2:G11" si="1">VALUE(TRIM(MID(SUBSTITUTE($B2,"-",REPT(" ",99)),COLUMN(C2)*99-98,99)))</f>
        <v>1000</v>
      </c>
      <c r="G2" s="18">
        <f t="shared" si="1"/>
        <v>800</v>
      </c>
      <c r="H2" s="18" t="str">
        <f>(TRIM(MID(SUBSTITUTE($B2,"-",REPT(" ",99)),COLUMN(E2)*99-98,99)))</f>
        <v>200x300</v>
      </c>
      <c r="I2" s="18">
        <f>VALUE(TRIM(MID(SUBSTITUTE($H2,"x",REPT(" ",99)),COLUMN(A2)*99-98,99)))</f>
        <v>200</v>
      </c>
      <c r="J2" s="18">
        <f>VALUE(TRIM(MID(SUBSTITUTE($H2,"x",REPT(" ",99)),COLUMN(B2)*99-98,99)))</f>
        <v>300</v>
      </c>
      <c r="K2" s="18" t="str">
        <f>VLOOKUP(E2,D14数据库!C:K,2,0)</f>
        <v>H型钢</v>
      </c>
      <c r="L2" s="18" t="str">
        <f>VLOOKUP(E2,D14数据库!C:K,3,0)</f>
        <v>H100x100x6x8</v>
      </c>
      <c r="M2" s="19">
        <f>((F2+G2)/1000)*C2</f>
        <v>3.6</v>
      </c>
      <c r="N2" s="18" t="str">
        <f>VLOOKUP(E2,D14数据库!C:K,4,0)</f>
        <v>m</v>
      </c>
      <c r="O2" s="18" t="str">
        <f>VLOOKUP(E2,D14数据库!C:K,5,0)</f>
        <v>Q235B</v>
      </c>
      <c r="P2" s="18"/>
      <c r="Q2" s="18" t="str">
        <f>VLOOKUP(E2,D14数据库!C:K,6,0)</f>
        <v>钢板</v>
      </c>
      <c r="R2" s="18" t="str">
        <f>VLOOKUP(E2,D14数据库!C:K,7,0)</f>
        <v>δ=10</v>
      </c>
      <c r="S2" s="19">
        <f>IF(H2="",0,(I2/1000)*(J2/1000)*C2*2)</f>
        <v>0.24</v>
      </c>
      <c r="T2" s="18" t="str">
        <f>VLOOKUP(E2,D14数据库!C:K,8,0)</f>
        <v>m²</v>
      </c>
      <c r="U2" s="18" t="str">
        <f>VLOOKUP(E2,D14数据库!C:K,9,0)</f>
        <v>Q235B</v>
      </c>
      <c r="V2" s="18"/>
    </row>
    <row r="3" spans="1:22" x14ac:dyDescent="0.25">
      <c r="A3" s="22"/>
      <c r="B3" s="3"/>
      <c r="C3" s="3"/>
      <c r="D3" s="3"/>
      <c r="E3" s="18" t="str">
        <f t="shared" si="0"/>
        <v/>
      </c>
      <c r="F3" s="18" t="e">
        <f t="shared" si="1"/>
        <v>#VALUE!</v>
      </c>
      <c r="G3" s="18" t="str">
        <f t="shared" ref="G3:G11" si="2">(TRIM(MID(SUBSTITUTE($B3,"-",REPT(" ",99)),COLUMN(C3)*99-98,99)))</f>
        <v/>
      </c>
      <c r="H3" s="18" t="str">
        <f t="shared" ref="H3:H11" si="3">(TRIM(MID(SUBSTITUTE($B3,"-",REPT(" ",99)),COLUMN(E3)*99-98,99)))</f>
        <v/>
      </c>
      <c r="I3" s="18" t="e">
        <f t="shared" ref="I3:J11" si="4">VALUE(TRIM(MID(SUBSTITUTE($H3,"x",REPT(" ",99)),COLUMN(A3)*99-98,99)))</f>
        <v>#VALUE!</v>
      </c>
      <c r="J3" s="18" t="e">
        <f t="shared" si="4"/>
        <v>#VALUE!</v>
      </c>
      <c r="K3" s="18" t="e">
        <f>VLOOKUP(E3,D14数据库!C:K,2,0)</f>
        <v>#N/A</v>
      </c>
      <c r="L3" s="18" t="e">
        <f>VLOOKUP(E3,D14数据库!C:K,3,0)</f>
        <v>#N/A</v>
      </c>
      <c r="M3" s="19" t="e">
        <f t="shared" ref="M3:M66" si="5">((F3+G3)/1000)*C3</f>
        <v>#VALUE!</v>
      </c>
      <c r="N3" s="18" t="e">
        <f>VLOOKUP(E3,D14数据库!C:K,4,0)</f>
        <v>#N/A</v>
      </c>
      <c r="O3" s="18" t="e">
        <f>VLOOKUP(E3,D14数据库!C:K,5,0)</f>
        <v>#N/A</v>
      </c>
      <c r="P3" s="18"/>
      <c r="Q3" s="18" t="e">
        <f>VLOOKUP(E3,D14数据库!C:K,6,0)</f>
        <v>#N/A</v>
      </c>
      <c r="R3" s="18" t="e">
        <f>VLOOKUP(E3,D14数据库!C:K,7,0)</f>
        <v>#N/A</v>
      </c>
      <c r="S3" s="19">
        <f t="shared" ref="S3:S66" si="6">IF(H3="",0,(I3/1000)*(J3/1000)*C3*2)</f>
        <v>0</v>
      </c>
      <c r="T3" s="18" t="e">
        <f>VLOOKUP(E3,D14数据库!C:K,8,0)</f>
        <v>#N/A</v>
      </c>
      <c r="U3" s="18" t="e">
        <f>VLOOKUP(E3,D14数据库!C:K,9,0)</f>
        <v>#N/A</v>
      </c>
      <c r="V3" s="18"/>
    </row>
    <row r="4" spans="1:22" x14ac:dyDescent="0.25">
      <c r="A4" s="22"/>
      <c r="B4" s="3"/>
      <c r="C4" s="3"/>
      <c r="D4" s="3"/>
      <c r="E4" s="18" t="str">
        <f t="shared" si="0"/>
        <v/>
      </c>
      <c r="F4" s="18" t="e">
        <f t="shared" si="1"/>
        <v>#VALUE!</v>
      </c>
      <c r="G4" s="18" t="str">
        <f t="shared" si="2"/>
        <v/>
      </c>
      <c r="H4" s="18" t="str">
        <f t="shared" si="3"/>
        <v/>
      </c>
      <c r="I4" s="18" t="e">
        <f t="shared" si="4"/>
        <v>#VALUE!</v>
      </c>
      <c r="J4" s="18" t="e">
        <f t="shared" si="4"/>
        <v>#VALUE!</v>
      </c>
      <c r="K4" s="18" t="e">
        <f>VLOOKUP(E4,D14数据库!C:K,2,0)</f>
        <v>#N/A</v>
      </c>
      <c r="L4" s="18" t="e">
        <f>VLOOKUP(E4,D14数据库!C:K,3,0)</f>
        <v>#N/A</v>
      </c>
      <c r="M4" s="19" t="e">
        <f t="shared" si="5"/>
        <v>#VALUE!</v>
      </c>
      <c r="N4" s="18" t="e">
        <f>VLOOKUP(E4,D14数据库!C:K,4,0)</f>
        <v>#N/A</v>
      </c>
      <c r="O4" s="18" t="e">
        <f>VLOOKUP(E4,D14数据库!C:K,5,0)</f>
        <v>#N/A</v>
      </c>
      <c r="P4" s="18"/>
      <c r="Q4" s="18" t="e">
        <f>VLOOKUP(E4,D14数据库!C:K,6,0)</f>
        <v>#N/A</v>
      </c>
      <c r="R4" s="18" t="e">
        <f>VLOOKUP(E4,D14数据库!C:K,7,0)</f>
        <v>#N/A</v>
      </c>
      <c r="S4" s="19">
        <f t="shared" si="6"/>
        <v>0</v>
      </c>
      <c r="T4" s="18" t="e">
        <f>VLOOKUP(E4,D14数据库!C:K,8,0)</f>
        <v>#N/A</v>
      </c>
      <c r="U4" s="18" t="e">
        <f>VLOOKUP(E4,D14数据库!C:K,9,0)</f>
        <v>#N/A</v>
      </c>
      <c r="V4" s="18"/>
    </row>
    <row r="5" spans="1:22" x14ac:dyDescent="0.25">
      <c r="A5" s="22"/>
      <c r="B5" s="3"/>
      <c r="C5" s="3"/>
      <c r="D5" s="3"/>
      <c r="E5" s="18" t="str">
        <f t="shared" si="0"/>
        <v/>
      </c>
      <c r="F5" s="18" t="e">
        <f t="shared" si="1"/>
        <v>#VALUE!</v>
      </c>
      <c r="G5" s="18" t="str">
        <f t="shared" si="2"/>
        <v/>
      </c>
      <c r="H5" s="18" t="str">
        <f t="shared" si="3"/>
        <v/>
      </c>
      <c r="I5" s="18" t="e">
        <f t="shared" si="4"/>
        <v>#VALUE!</v>
      </c>
      <c r="J5" s="18" t="e">
        <f t="shared" si="4"/>
        <v>#VALUE!</v>
      </c>
      <c r="K5" s="18" t="e">
        <f>VLOOKUP(E5,D14数据库!C:K,2,0)</f>
        <v>#N/A</v>
      </c>
      <c r="L5" s="18" t="e">
        <f>VLOOKUP(E5,D14数据库!C:K,3,0)</f>
        <v>#N/A</v>
      </c>
      <c r="M5" s="19" t="e">
        <f t="shared" si="5"/>
        <v>#VALUE!</v>
      </c>
      <c r="N5" s="18" t="e">
        <f>VLOOKUP(E5,D14数据库!C:K,4,0)</f>
        <v>#N/A</v>
      </c>
      <c r="O5" s="18" t="e">
        <f>VLOOKUP(E5,D14数据库!C:K,5,0)</f>
        <v>#N/A</v>
      </c>
      <c r="P5" s="18"/>
      <c r="Q5" s="18" t="e">
        <f>VLOOKUP(E5,D14数据库!C:K,6,0)</f>
        <v>#N/A</v>
      </c>
      <c r="R5" s="18" t="e">
        <f>VLOOKUP(E5,D14数据库!C:K,7,0)</f>
        <v>#N/A</v>
      </c>
      <c r="S5" s="19">
        <f t="shared" si="6"/>
        <v>0</v>
      </c>
      <c r="T5" s="18" t="e">
        <f>VLOOKUP(E5,D14数据库!C:K,8,0)</f>
        <v>#N/A</v>
      </c>
      <c r="U5" s="18" t="e">
        <f>VLOOKUP(E5,D14数据库!C:K,9,0)</f>
        <v>#N/A</v>
      </c>
      <c r="V5" s="18"/>
    </row>
    <row r="6" spans="1:22" x14ac:dyDescent="0.25">
      <c r="A6" s="22"/>
      <c r="B6" s="3"/>
      <c r="C6" s="3"/>
      <c r="D6" s="3"/>
      <c r="E6" s="18" t="str">
        <f t="shared" si="0"/>
        <v/>
      </c>
      <c r="F6" s="18" t="e">
        <f t="shared" si="1"/>
        <v>#VALUE!</v>
      </c>
      <c r="G6" s="18" t="str">
        <f t="shared" si="2"/>
        <v/>
      </c>
      <c r="H6" s="18" t="str">
        <f t="shared" si="3"/>
        <v/>
      </c>
      <c r="I6" s="18" t="e">
        <f t="shared" si="4"/>
        <v>#VALUE!</v>
      </c>
      <c r="J6" s="18" t="e">
        <f t="shared" si="4"/>
        <v>#VALUE!</v>
      </c>
      <c r="K6" s="18" t="e">
        <f>VLOOKUP(E6,D14数据库!C:K,2,0)</f>
        <v>#N/A</v>
      </c>
      <c r="L6" s="18" t="e">
        <f>VLOOKUP(E6,D14数据库!C:K,3,0)</f>
        <v>#N/A</v>
      </c>
      <c r="M6" s="19" t="e">
        <f t="shared" si="5"/>
        <v>#VALUE!</v>
      </c>
      <c r="N6" s="18" t="e">
        <f>VLOOKUP(E6,D14数据库!C:K,4,0)</f>
        <v>#N/A</v>
      </c>
      <c r="O6" s="18" t="e">
        <f>VLOOKUP(E6,D14数据库!C:K,5,0)</f>
        <v>#N/A</v>
      </c>
      <c r="P6" s="18"/>
      <c r="Q6" s="18" t="e">
        <f>VLOOKUP(E6,D14数据库!C:K,6,0)</f>
        <v>#N/A</v>
      </c>
      <c r="R6" s="18" t="e">
        <f>VLOOKUP(E6,D14数据库!C:K,7,0)</f>
        <v>#N/A</v>
      </c>
      <c r="S6" s="19">
        <f t="shared" si="6"/>
        <v>0</v>
      </c>
      <c r="T6" s="18" t="e">
        <f>VLOOKUP(E6,D14数据库!C:K,8,0)</f>
        <v>#N/A</v>
      </c>
      <c r="U6" s="18" t="e">
        <f>VLOOKUP(E6,D14数据库!C:K,9,0)</f>
        <v>#N/A</v>
      </c>
      <c r="V6" s="18"/>
    </row>
    <row r="7" spans="1:22" x14ac:dyDescent="0.25">
      <c r="A7" s="22"/>
      <c r="B7" s="3"/>
      <c r="C7" s="3"/>
      <c r="D7" s="3"/>
      <c r="E7" s="18" t="str">
        <f t="shared" si="0"/>
        <v/>
      </c>
      <c r="F7" s="18" t="e">
        <f t="shared" si="1"/>
        <v>#VALUE!</v>
      </c>
      <c r="G7" s="18" t="str">
        <f t="shared" si="2"/>
        <v/>
      </c>
      <c r="H7" s="18" t="str">
        <f t="shared" si="3"/>
        <v/>
      </c>
      <c r="I7" s="18" t="e">
        <f t="shared" si="4"/>
        <v>#VALUE!</v>
      </c>
      <c r="J7" s="18" t="e">
        <f t="shared" si="4"/>
        <v>#VALUE!</v>
      </c>
      <c r="K7" s="18" t="e">
        <f>VLOOKUP(E7,D14数据库!C:K,2,0)</f>
        <v>#N/A</v>
      </c>
      <c r="L7" s="18" t="e">
        <f>VLOOKUP(E7,D14数据库!C:K,3,0)</f>
        <v>#N/A</v>
      </c>
      <c r="M7" s="19" t="e">
        <f t="shared" si="5"/>
        <v>#VALUE!</v>
      </c>
      <c r="N7" s="18" t="e">
        <f>VLOOKUP(E7,D14数据库!C:K,4,0)</f>
        <v>#N/A</v>
      </c>
      <c r="O7" s="18" t="e">
        <f>VLOOKUP(E7,D14数据库!C:K,5,0)</f>
        <v>#N/A</v>
      </c>
      <c r="P7" s="18"/>
      <c r="Q7" s="18" t="e">
        <f>VLOOKUP(E7,D14数据库!C:K,6,0)</f>
        <v>#N/A</v>
      </c>
      <c r="R7" s="18" t="e">
        <f>VLOOKUP(E7,D14数据库!C:K,7,0)</f>
        <v>#N/A</v>
      </c>
      <c r="S7" s="19">
        <f t="shared" si="6"/>
        <v>0</v>
      </c>
      <c r="T7" s="18" t="e">
        <f>VLOOKUP(E7,D14数据库!C:K,8,0)</f>
        <v>#N/A</v>
      </c>
      <c r="U7" s="18" t="e">
        <f>VLOOKUP(E7,D14数据库!C:K,9,0)</f>
        <v>#N/A</v>
      </c>
      <c r="V7" s="18"/>
    </row>
    <row r="8" spans="1:22" x14ac:dyDescent="0.25">
      <c r="A8" s="22"/>
      <c r="B8" s="3"/>
      <c r="C8" s="3"/>
      <c r="D8" s="3"/>
      <c r="E8" s="18" t="str">
        <f t="shared" si="0"/>
        <v/>
      </c>
      <c r="F8" s="18" t="e">
        <f t="shared" si="1"/>
        <v>#VALUE!</v>
      </c>
      <c r="G8" s="18" t="str">
        <f t="shared" si="2"/>
        <v/>
      </c>
      <c r="H8" s="18" t="str">
        <f t="shared" si="3"/>
        <v/>
      </c>
      <c r="I8" s="18" t="e">
        <f t="shared" si="4"/>
        <v>#VALUE!</v>
      </c>
      <c r="J8" s="18" t="e">
        <f t="shared" si="4"/>
        <v>#VALUE!</v>
      </c>
      <c r="K8" s="18" t="e">
        <f>VLOOKUP(E8,D14数据库!C:K,2,0)</f>
        <v>#N/A</v>
      </c>
      <c r="L8" s="18" t="e">
        <f>VLOOKUP(E8,D14数据库!C:K,3,0)</f>
        <v>#N/A</v>
      </c>
      <c r="M8" s="19" t="e">
        <f t="shared" si="5"/>
        <v>#VALUE!</v>
      </c>
      <c r="N8" s="18" t="e">
        <f>VLOOKUP(E8,D14数据库!C:K,4,0)</f>
        <v>#N/A</v>
      </c>
      <c r="O8" s="18" t="e">
        <f>VLOOKUP(E8,D14数据库!C:K,5,0)</f>
        <v>#N/A</v>
      </c>
      <c r="P8" s="18"/>
      <c r="Q8" s="18" t="e">
        <f>VLOOKUP(E8,D14数据库!C:K,6,0)</f>
        <v>#N/A</v>
      </c>
      <c r="R8" s="18" t="e">
        <f>VLOOKUP(E8,D14数据库!C:K,7,0)</f>
        <v>#N/A</v>
      </c>
      <c r="S8" s="19">
        <f t="shared" si="6"/>
        <v>0</v>
      </c>
      <c r="T8" s="18" t="e">
        <f>VLOOKUP(E8,D14数据库!C:K,8,0)</f>
        <v>#N/A</v>
      </c>
      <c r="U8" s="18" t="e">
        <f>VLOOKUP(E8,D14数据库!C:K,9,0)</f>
        <v>#N/A</v>
      </c>
      <c r="V8" s="18"/>
    </row>
    <row r="9" spans="1:22" x14ac:dyDescent="0.25">
      <c r="A9" s="22"/>
      <c r="B9" s="3"/>
      <c r="C9" s="3"/>
      <c r="D9" s="3"/>
      <c r="E9" s="18" t="str">
        <f t="shared" si="0"/>
        <v/>
      </c>
      <c r="F9" s="18" t="e">
        <f t="shared" si="1"/>
        <v>#VALUE!</v>
      </c>
      <c r="G9" s="18" t="str">
        <f t="shared" si="2"/>
        <v/>
      </c>
      <c r="H9" s="18" t="str">
        <f t="shared" si="3"/>
        <v/>
      </c>
      <c r="I9" s="18" t="e">
        <f t="shared" si="4"/>
        <v>#VALUE!</v>
      </c>
      <c r="J9" s="18" t="e">
        <f t="shared" si="4"/>
        <v>#VALUE!</v>
      </c>
      <c r="K9" s="18" t="e">
        <f>VLOOKUP(E9,D14数据库!C:K,2,0)</f>
        <v>#N/A</v>
      </c>
      <c r="L9" s="18" t="e">
        <f>VLOOKUP(E9,D14数据库!C:K,3,0)</f>
        <v>#N/A</v>
      </c>
      <c r="M9" s="19" t="e">
        <f t="shared" si="5"/>
        <v>#VALUE!</v>
      </c>
      <c r="N9" s="18" t="e">
        <f>VLOOKUP(E9,D14数据库!C:K,4,0)</f>
        <v>#N/A</v>
      </c>
      <c r="O9" s="18" t="e">
        <f>VLOOKUP(E9,D14数据库!C:K,5,0)</f>
        <v>#N/A</v>
      </c>
      <c r="P9" s="18"/>
      <c r="Q9" s="18" t="e">
        <f>VLOOKUP(E9,D14数据库!C:K,6,0)</f>
        <v>#N/A</v>
      </c>
      <c r="R9" s="18" t="e">
        <f>VLOOKUP(E9,D14数据库!C:K,7,0)</f>
        <v>#N/A</v>
      </c>
      <c r="S9" s="19">
        <f t="shared" si="6"/>
        <v>0</v>
      </c>
      <c r="T9" s="18" t="e">
        <f>VLOOKUP(E9,D14数据库!C:K,8,0)</f>
        <v>#N/A</v>
      </c>
      <c r="U9" s="18" t="e">
        <f>VLOOKUP(E9,D14数据库!C:K,9,0)</f>
        <v>#N/A</v>
      </c>
      <c r="V9" s="18"/>
    </row>
    <row r="10" spans="1:22" x14ac:dyDescent="0.25">
      <c r="A10" s="22"/>
      <c r="B10" s="3"/>
      <c r="C10" s="3"/>
      <c r="D10" s="3"/>
      <c r="E10" s="18" t="str">
        <f t="shared" si="0"/>
        <v/>
      </c>
      <c r="F10" s="18" t="e">
        <f t="shared" si="1"/>
        <v>#VALUE!</v>
      </c>
      <c r="G10" s="18" t="str">
        <f t="shared" si="2"/>
        <v/>
      </c>
      <c r="H10" s="18" t="str">
        <f t="shared" si="3"/>
        <v/>
      </c>
      <c r="I10" s="18" t="e">
        <f t="shared" si="4"/>
        <v>#VALUE!</v>
      </c>
      <c r="J10" s="18" t="e">
        <f t="shared" si="4"/>
        <v>#VALUE!</v>
      </c>
      <c r="K10" s="18" t="e">
        <f>VLOOKUP(E10,D14数据库!C:K,2,0)</f>
        <v>#N/A</v>
      </c>
      <c r="L10" s="18" t="e">
        <f>VLOOKUP(E10,D14数据库!C:K,3,0)</f>
        <v>#N/A</v>
      </c>
      <c r="M10" s="19" t="e">
        <f t="shared" si="5"/>
        <v>#VALUE!</v>
      </c>
      <c r="N10" s="18" t="e">
        <f>VLOOKUP(E10,D14数据库!C:K,4,0)</f>
        <v>#N/A</v>
      </c>
      <c r="O10" s="18" t="e">
        <f>VLOOKUP(E10,D14数据库!C:K,5,0)</f>
        <v>#N/A</v>
      </c>
      <c r="P10" s="18"/>
      <c r="Q10" s="18" t="e">
        <f>VLOOKUP(E10,D14数据库!C:K,6,0)</f>
        <v>#N/A</v>
      </c>
      <c r="R10" s="18" t="e">
        <f>VLOOKUP(E10,D14数据库!C:K,7,0)</f>
        <v>#N/A</v>
      </c>
      <c r="S10" s="19">
        <f t="shared" si="6"/>
        <v>0</v>
      </c>
      <c r="T10" s="18" t="e">
        <f>VLOOKUP(E10,D14数据库!C:K,8,0)</f>
        <v>#N/A</v>
      </c>
      <c r="U10" s="18" t="e">
        <f>VLOOKUP(E10,D14数据库!C:K,9,0)</f>
        <v>#N/A</v>
      </c>
      <c r="V10" s="18"/>
    </row>
    <row r="11" spans="1:22" x14ac:dyDescent="0.25">
      <c r="A11" s="22"/>
      <c r="B11" s="3"/>
      <c r="C11" s="3"/>
      <c r="D11" s="3"/>
      <c r="E11" s="18" t="str">
        <f t="shared" si="0"/>
        <v/>
      </c>
      <c r="F11" s="18" t="e">
        <f t="shared" si="1"/>
        <v>#VALUE!</v>
      </c>
      <c r="G11" s="18" t="str">
        <f t="shared" si="2"/>
        <v/>
      </c>
      <c r="H11" s="18" t="str">
        <f t="shared" si="3"/>
        <v/>
      </c>
      <c r="I11" s="18" t="e">
        <f t="shared" si="4"/>
        <v>#VALUE!</v>
      </c>
      <c r="J11" s="18" t="e">
        <f t="shared" si="4"/>
        <v>#VALUE!</v>
      </c>
      <c r="K11" s="18" t="e">
        <f>VLOOKUP(E11,D14数据库!C:K,2,0)</f>
        <v>#N/A</v>
      </c>
      <c r="L11" s="18" t="e">
        <f>VLOOKUP(E11,D14数据库!C:K,3,0)</f>
        <v>#N/A</v>
      </c>
      <c r="M11" s="19" t="e">
        <f t="shared" si="5"/>
        <v>#VALUE!</v>
      </c>
      <c r="N11" s="18" t="e">
        <f>VLOOKUP(E11,D14数据库!C:K,4,0)</f>
        <v>#N/A</v>
      </c>
      <c r="O11" s="18" t="e">
        <f>VLOOKUP(E11,D14数据库!C:K,5,0)</f>
        <v>#N/A</v>
      </c>
      <c r="P11" s="18"/>
      <c r="Q11" s="18" t="e">
        <f>VLOOKUP(E11,D14数据库!C:K,6,0)</f>
        <v>#N/A</v>
      </c>
      <c r="R11" s="18" t="e">
        <f>VLOOKUP(E11,D14数据库!C:K,7,0)</f>
        <v>#N/A</v>
      </c>
      <c r="S11" s="19">
        <f t="shared" si="6"/>
        <v>0</v>
      </c>
      <c r="T11" s="18" t="e">
        <f>VLOOKUP(E11,D14数据库!C:K,8,0)</f>
        <v>#N/A</v>
      </c>
      <c r="U11" s="18" t="e">
        <f>VLOOKUP(E11,D14数据库!C:K,9,0)</f>
        <v>#N/A</v>
      </c>
      <c r="V11" s="18"/>
    </row>
    <row r="12" spans="1:22" x14ac:dyDescent="0.25">
      <c r="A12" s="22"/>
      <c r="B12" s="3"/>
      <c r="C12" s="3"/>
      <c r="D12" s="3"/>
      <c r="E12" s="18" t="str">
        <f t="shared" ref="E12:E75" si="7">(TRIM(MID(SUBSTITUTE($B12,"-",REPT(" ",99)),COLUMN(B12)*99-98,99)))</f>
        <v/>
      </c>
      <c r="F12" s="18" t="e">
        <f t="shared" ref="F12:F75" si="8">VALUE(TRIM(MID(SUBSTITUTE($B12,"-",REPT(" ",99)),COLUMN(C12)*99-98,99)))</f>
        <v>#VALUE!</v>
      </c>
      <c r="G12" s="18" t="str">
        <f t="shared" ref="G12:G75" si="9">(TRIM(MID(SUBSTITUTE($B12,"-",REPT(" ",99)),COLUMN(C12)*99-98,99)))</f>
        <v/>
      </c>
      <c r="H12" s="18" t="str">
        <f t="shared" ref="H12:H75" si="10">(TRIM(MID(SUBSTITUTE($B12,"-",REPT(" ",99)),COLUMN(E12)*99-98,99)))</f>
        <v/>
      </c>
      <c r="I12" s="18" t="e">
        <f t="shared" ref="I12:I75" si="11">VALUE(TRIM(MID(SUBSTITUTE($H12,"x",REPT(" ",99)),COLUMN(A12)*99-98,99)))</f>
        <v>#VALUE!</v>
      </c>
      <c r="J12" s="18" t="e">
        <f t="shared" ref="J12:J75" si="12">VALUE(TRIM(MID(SUBSTITUTE($H12,"x",REPT(" ",99)),COLUMN(B12)*99-98,99)))</f>
        <v>#VALUE!</v>
      </c>
      <c r="K12" s="18" t="e">
        <f>VLOOKUP(E12,D14数据库!C:K,2,0)</f>
        <v>#N/A</v>
      </c>
      <c r="L12" s="18" t="e">
        <f>VLOOKUP(E12,D14数据库!C:K,3,0)</f>
        <v>#N/A</v>
      </c>
      <c r="M12" s="19" t="e">
        <f t="shared" si="5"/>
        <v>#VALUE!</v>
      </c>
      <c r="N12" s="18" t="e">
        <f>VLOOKUP(E12,D14数据库!C:K,4,0)</f>
        <v>#N/A</v>
      </c>
      <c r="O12" s="18" t="e">
        <f>VLOOKUP(E12,D14数据库!C:K,5,0)</f>
        <v>#N/A</v>
      </c>
      <c r="P12" s="18"/>
      <c r="Q12" s="18" t="e">
        <f>VLOOKUP(E12,D14数据库!C:K,6,0)</f>
        <v>#N/A</v>
      </c>
      <c r="R12" s="18" t="e">
        <f>VLOOKUP(E12,D14数据库!C:K,7,0)</f>
        <v>#N/A</v>
      </c>
      <c r="S12" s="19">
        <f t="shared" si="6"/>
        <v>0</v>
      </c>
      <c r="T12" s="18" t="e">
        <f>VLOOKUP(E12,D14数据库!C:K,8,0)</f>
        <v>#N/A</v>
      </c>
      <c r="U12" s="18" t="e">
        <f>VLOOKUP(E12,D14数据库!C:K,9,0)</f>
        <v>#N/A</v>
      </c>
      <c r="V12" s="18"/>
    </row>
    <row r="13" spans="1:22" x14ac:dyDescent="0.25">
      <c r="A13" s="22"/>
      <c r="B13" s="3"/>
      <c r="C13" s="3"/>
      <c r="D13" s="3"/>
      <c r="E13" s="18" t="str">
        <f t="shared" si="7"/>
        <v/>
      </c>
      <c r="F13" s="18" t="e">
        <f t="shared" si="8"/>
        <v>#VALUE!</v>
      </c>
      <c r="G13" s="18" t="str">
        <f t="shared" si="9"/>
        <v/>
      </c>
      <c r="H13" s="18" t="str">
        <f t="shared" si="10"/>
        <v/>
      </c>
      <c r="I13" s="18" t="e">
        <f t="shared" si="11"/>
        <v>#VALUE!</v>
      </c>
      <c r="J13" s="18" t="e">
        <f t="shared" si="12"/>
        <v>#VALUE!</v>
      </c>
      <c r="K13" s="18" t="e">
        <f>VLOOKUP(E13,D14数据库!C:K,2,0)</f>
        <v>#N/A</v>
      </c>
      <c r="L13" s="18" t="e">
        <f>VLOOKUP(E13,D14数据库!C:K,3,0)</f>
        <v>#N/A</v>
      </c>
      <c r="M13" s="19" t="e">
        <f t="shared" si="5"/>
        <v>#VALUE!</v>
      </c>
      <c r="N13" s="18" t="e">
        <f>VLOOKUP(E13,D14数据库!C:K,4,0)</f>
        <v>#N/A</v>
      </c>
      <c r="O13" s="18" t="e">
        <f>VLOOKUP(E13,D14数据库!C:K,5,0)</f>
        <v>#N/A</v>
      </c>
      <c r="P13" s="18"/>
      <c r="Q13" s="18" t="e">
        <f>VLOOKUP(E13,D14数据库!C:K,6,0)</f>
        <v>#N/A</v>
      </c>
      <c r="R13" s="18" t="e">
        <f>VLOOKUP(E13,D14数据库!C:K,7,0)</f>
        <v>#N/A</v>
      </c>
      <c r="S13" s="19">
        <f t="shared" si="6"/>
        <v>0</v>
      </c>
      <c r="T13" s="18" t="e">
        <f>VLOOKUP(E13,D14数据库!C:K,8,0)</f>
        <v>#N/A</v>
      </c>
      <c r="U13" s="18" t="e">
        <f>VLOOKUP(E13,D14数据库!C:K,9,0)</f>
        <v>#N/A</v>
      </c>
      <c r="V13" s="18"/>
    </row>
    <row r="14" spans="1:22" x14ac:dyDescent="0.25">
      <c r="A14" s="22"/>
      <c r="B14" s="3"/>
      <c r="C14" s="3"/>
      <c r="D14" s="3"/>
      <c r="E14" s="18" t="str">
        <f t="shared" si="7"/>
        <v/>
      </c>
      <c r="F14" s="18" t="e">
        <f t="shared" si="8"/>
        <v>#VALUE!</v>
      </c>
      <c r="G14" s="18" t="str">
        <f t="shared" si="9"/>
        <v/>
      </c>
      <c r="H14" s="18" t="str">
        <f t="shared" si="10"/>
        <v/>
      </c>
      <c r="I14" s="18" t="e">
        <f t="shared" si="11"/>
        <v>#VALUE!</v>
      </c>
      <c r="J14" s="18" t="e">
        <f t="shared" si="12"/>
        <v>#VALUE!</v>
      </c>
      <c r="K14" s="18" t="e">
        <f>VLOOKUP(E14,D14数据库!C:K,2,0)</f>
        <v>#N/A</v>
      </c>
      <c r="L14" s="18" t="e">
        <f>VLOOKUP(E14,D14数据库!C:K,3,0)</f>
        <v>#N/A</v>
      </c>
      <c r="M14" s="19" t="e">
        <f t="shared" si="5"/>
        <v>#VALUE!</v>
      </c>
      <c r="N14" s="18" t="e">
        <f>VLOOKUP(E14,D14数据库!C:K,4,0)</f>
        <v>#N/A</v>
      </c>
      <c r="O14" s="18" t="e">
        <f>VLOOKUP(E14,D14数据库!C:K,5,0)</f>
        <v>#N/A</v>
      </c>
      <c r="P14" s="18"/>
      <c r="Q14" s="18" t="e">
        <f>VLOOKUP(E14,D14数据库!C:K,6,0)</f>
        <v>#N/A</v>
      </c>
      <c r="R14" s="18" t="e">
        <f>VLOOKUP(E14,D14数据库!C:K,7,0)</f>
        <v>#N/A</v>
      </c>
      <c r="S14" s="19">
        <f t="shared" si="6"/>
        <v>0</v>
      </c>
      <c r="T14" s="18" t="e">
        <f>VLOOKUP(E14,D14数据库!C:K,8,0)</f>
        <v>#N/A</v>
      </c>
      <c r="U14" s="18" t="e">
        <f>VLOOKUP(E14,D14数据库!C:K,9,0)</f>
        <v>#N/A</v>
      </c>
      <c r="V14" s="18"/>
    </row>
    <row r="15" spans="1:22" x14ac:dyDescent="0.25">
      <c r="A15" s="22"/>
      <c r="B15" s="3"/>
      <c r="C15" s="3"/>
      <c r="D15" s="3"/>
      <c r="E15" s="18" t="str">
        <f t="shared" si="7"/>
        <v/>
      </c>
      <c r="F15" s="18" t="e">
        <f t="shared" si="8"/>
        <v>#VALUE!</v>
      </c>
      <c r="G15" s="18" t="str">
        <f t="shared" si="9"/>
        <v/>
      </c>
      <c r="H15" s="18" t="str">
        <f t="shared" si="10"/>
        <v/>
      </c>
      <c r="I15" s="18" t="e">
        <f t="shared" si="11"/>
        <v>#VALUE!</v>
      </c>
      <c r="J15" s="18" t="e">
        <f t="shared" si="12"/>
        <v>#VALUE!</v>
      </c>
      <c r="K15" s="18" t="e">
        <f>VLOOKUP(E15,D14数据库!C:K,2,0)</f>
        <v>#N/A</v>
      </c>
      <c r="L15" s="18" t="e">
        <f>VLOOKUP(E15,D14数据库!C:K,3,0)</f>
        <v>#N/A</v>
      </c>
      <c r="M15" s="19" t="e">
        <f t="shared" si="5"/>
        <v>#VALUE!</v>
      </c>
      <c r="N15" s="18" t="e">
        <f>VLOOKUP(E15,D14数据库!C:K,4,0)</f>
        <v>#N/A</v>
      </c>
      <c r="O15" s="18" t="e">
        <f>VLOOKUP(E15,D14数据库!C:K,5,0)</f>
        <v>#N/A</v>
      </c>
      <c r="P15" s="18"/>
      <c r="Q15" s="18" t="e">
        <f>VLOOKUP(E15,D14数据库!C:K,6,0)</f>
        <v>#N/A</v>
      </c>
      <c r="R15" s="18" t="e">
        <f>VLOOKUP(E15,D14数据库!C:K,7,0)</f>
        <v>#N/A</v>
      </c>
      <c r="S15" s="19">
        <f t="shared" si="6"/>
        <v>0</v>
      </c>
      <c r="T15" s="18" t="e">
        <f>VLOOKUP(E15,D14数据库!C:K,8,0)</f>
        <v>#N/A</v>
      </c>
      <c r="U15" s="18" t="e">
        <f>VLOOKUP(E15,D14数据库!C:K,9,0)</f>
        <v>#N/A</v>
      </c>
      <c r="V15" s="18"/>
    </row>
    <row r="16" spans="1:22" x14ac:dyDescent="0.25">
      <c r="A16" s="22"/>
      <c r="B16" s="3"/>
      <c r="C16" s="3"/>
      <c r="D16" s="3"/>
      <c r="E16" s="18" t="str">
        <f t="shared" si="7"/>
        <v/>
      </c>
      <c r="F16" s="18" t="e">
        <f t="shared" si="8"/>
        <v>#VALUE!</v>
      </c>
      <c r="G16" s="18" t="str">
        <f t="shared" si="9"/>
        <v/>
      </c>
      <c r="H16" s="18" t="str">
        <f t="shared" si="10"/>
        <v/>
      </c>
      <c r="I16" s="18" t="e">
        <f t="shared" si="11"/>
        <v>#VALUE!</v>
      </c>
      <c r="J16" s="18" t="e">
        <f t="shared" si="12"/>
        <v>#VALUE!</v>
      </c>
      <c r="K16" s="18" t="e">
        <f>VLOOKUP(E16,D14数据库!C:K,2,0)</f>
        <v>#N/A</v>
      </c>
      <c r="L16" s="18" t="e">
        <f>VLOOKUP(E16,D14数据库!C:K,3,0)</f>
        <v>#N/A</v>
      </c>
      <c r="M16" s="19" t="e">
        <f t="shared" si="5"/>
        <v>#VALUE!</v>
      </c>
      <c r="N16" s="18" t="e">
        <f>VLOOKUP(E16,D14数据库!C:K,4,0)</f>
        <v>#N/A</v>
      </c>
      <c r="O16" s="18" t="e">
        <f>VLOOKUP(E16,D14数据库!C:K,5,0)</f>
        <v>#N/A</v>
      </c>
      <c r="P16" s="18"/>
      <c r="Q16" s="18" t="e">
        <f>VLOOKUP(E16,D14数据库!C:K,6,0)</f>
        <v>#N/A</v>
      </c>
      <c r="R16" s="18" t="e">
        <f>VLOOKUP(E16,D14数据库!C:K,7,0)</f>
        <v>#N/A</v>
      </c>
      <c r="S16" s="19">
        <f t="shared" si="6"/>
        <v>0</v>
      </c>
      <c r="T16" s="18" t="e">
        <f>VLOOKUP(E16,D14数据库!C:K,8,0)</f>
        <v>#N/A</v>
      </c>
      <c r="U16" s="18" t="e">
        <f>VLOOKUP(E16,D14数据库!C:K,9,0)</f>
        <v>#N/A</v>
      </c>
      <c r="V16" s="18"/>
    </row>
    <row r="17" spans="1:22" x14ac:dyDescent="0.25">
      <c r="A17" s="22"/>
      <c r="B17" s="3"/>
      <c r="C17" s="3"/>
      <c r="D17" s="3"/>
      <c r="E17" s="18" t="str">
        <f t="shared" si="7"/>
        <v/>
      </c>
      <c r="F17" s="18" t="e">
        <f t="shared" si="8"/>
        <v>#VALUE!</v>
      </c>
      <c r="G17" s="18" t="str">
        <f t="shared" si="9"/>
        <v/>
      </c>
      <c r="H17" s="18" t="str">
        <f t="shared" si="10"/>
        <v/>
      </c>
      <c r="I17" s="18" t="e">
        <f t="shared" si="11"/>
        <v>#VALUE!</v>
      </c>
      <c r="J17" s="18" t="e">
        <f t="shared" si="12"/>
        <v>#VALUE!</v>
      </c>
      <c r="K17" s="18" t="e">
        <f>VLOOKUP(E17,D14数据库!C:K,2,0)</f>
        <v>#N/A</v>
      </c>
      <c r="L17" s="18" t="e">
        <f>VLOOKUP(E17,D14数据库!C:K,3,0)</f>
        <v>#N/A</v>
      </c>
      <c r="M17" s="19" t="e">
        <f t="shared" si="5"/>
        <v>#VALUE!</v>
      </c>
      <c r="N17" s="18" t="e">
        <f>VLOOKUP(E17,D14数据库!C:K,4,0)</f>
        <v>#N/A</v>
      </c>
      <c r="O17" s="18" t="e">
        <f>VLOOKUP(E17,D14数据库!C:K,5,0)</f>
        <v>#N/A</v>
      </c>
      <c r="P17" s="18"/>
      <c r="Q17" s="18" t="e">
        <f>VLOOKUP(E17,D14数据库!C:K,6,0)</f>
        <v>#N/A</v>
      </c>
      <c r="R17" s="18" t="e">
        <f>VLOOKUP(E17,D14数据库!C:K,7,0)</f>
        <v>#N/A</v>
      </c>
      <c r="S17" s="19">
        <f t="shared" si="6"/>
        <v>0</v>
      </c>
      <c r="T17" s="18" t="e">
        <f>VLOOKUP(E17,D14数据库!C:K,8,0)</f>
        <v>#N/A</v>
      </c>
      <c r="U17" s="18" t="e">
        <f>VLOOKUP(E17,D14数据库!C:K,9,0)</f>
        <v>#N/A</v>
      </c>
      <c r="V17" s="18"/>
    </row>
    <row r="18" spans="1:22" x14ac:dyDescent="0.25">
      <c r="A18" s="22"/>
      <c r="B18" s="3"/>
      <c r="C18" s="3"/>
      <c r="D18" s="3"/>
      <c r="E18" s="18" t="str">
        <f t="shared" si="7"/>
        <v/>
      </c>
      <c r="F18" s="18" t="e">
        <f t="shared" si="8"/>
        <v>#VALUE!</v>
      </c>
      <c r="G18" s="18" t="str">
        <f t="shared" si="9"/>
        <v/>
      </c>
      <c r="H18" s="18" t="str">
        <f t="shared" si="10"/>
        <v/>
      </c>
      <c r="I18" s="18" t="e">
        <f t="shared" si="11"/>
        <v>#VALUE!</v>
      </c>
      <c r="J18" s="18" t="e">
        <f t="shared" si="12"/>
        <v>#VALUE!</v>
      </c>
      <c r="K18" s="18" t="e">
        <f>VLOOKUP(E18,D14数据库!C:K,2,0)</f>
        <v>#N/A</v>
      </c>
      <c r="L18" s="18" t="e">
        <f>VLOOKUP(E18,D14数据库!C:K,3,0)</f>
        <v>#N/A</v>
      </c>
      <c r="M18" s="19" t="e">
        <f t="shared" si="5"/>
        <v>#VALUE!</v>
      </c>
      <c r="N18" s="18" t="e">
        <f>VLOOKUP(E18,D14数据库!C:K,4,0)</f>
        <v>#N/A</v>
      </c>
      <c r="O18" s="18" t="e">
        <f>VLOOKUP(E18,D14数据库!C:K,5,0)</f>
        <v>#N/A</v>
      </c>
      <c r="P18" s="18"/>
      <c r="Q18" s="18" t="e">
        <f>VLOOKUP(E18,D14数据库!C:K,6,0)</f>
        <v>#N/A</v>
      </c>
      <c r="R18" s="18" t="e">
        <f>VLOOKUP(E18,D14数据库!C:K,7,0)</f>
        <v>#N/A</v>
      </c>
      <c r="S18" s="19">
        <f t="shared" si="6"/>
        <v>0</v>
      </c>
      <c r="T18" s="18" t="e">
        <f>VLOOKUP(E18,D14数据库!C:K,8,0)</f>
        <v>#N/A</v>
      </c>
      <c r="U18" s="18" t="e">
        <f>VLOOKUP(E18,D14数据库!C:K,9,0)</f>
        <v>#N/A</v>
      </c>
      <c r="V18" s="18"/>
    </row>
    <row r="19" spans="1:22" x14ac:dyDescent="0.25">
      <c r="A19" s="22"/>
      <c r="B19" s="3"/>
      <c r="C19" s="3"/>
      <c r="D19" s="3"/>
      <c r="E19" s="18" t="str">
        <f t="shared" si="7"/>
        <v/>
      </c>
      <c r="F19" s="18" t="e">
        <f t="shared" si="8"/>
        <v>#VALUE!</v>
      </c>
      <c r="G19" s="18" t="str">
        <f t="shared" si="9"/>
        <v/>
      </c>
      <c r="H19" s="18" t="str">
        <f t="shared" si="10"/>
        <v/>
      </c>
      <c r="I19" s="18" t="e">
        <f t="shared" si="11"/>
        <v>#VALUE!</v>
      </c>
      <c r="J19" s="18" t="e">
        <f t="shared" si="12"/>
        <v>#VALUE!</v>
      </c>
      <c r="K19" s="18" t="e">
        <f>VLOOKUP(E19,D14数据库!C:K,2,0)</f>
        <v>#N/A</v>
      </c>
      <c r="L19" s="18" t="e">
        <f>VLOOKUP(E19,D14数据库!C:K,3,0)</f>
        <v>#N/A</v>
      </c>
      <c r="M19" s="19" t="e">
        <f t="shared" si="5"/>
        <v>#VALUE!</v>
      </c>
      <c r="N19" s="18" t="e">
        <f>VLOOKUP(E19,D14数据库!C:K,4,0)</f>
        <v>#N/A</v>
      </c>
      <c r="O19" s="18" t="e">
        <f>VLOOKUP(E19,D14数据库!C:K,5,0)</f>
        <v>#N/A</v>
      </c>
      <c r="P19" s="18"/>
      <c r="Q19" s="18" t="e">
        <f>VLOOKUP(E19,D14数据库!C:K,6,0)</f>
        <v>#N/A</v>
      </c>
      <c r="R19" s="18" t="e">
        <f>VLOOKUP(E19,D14数据库!C:K,7,0)</f>
        <v>#N/A</v>
      </c>
      <c r="S19" s="19">
        <f t="shared" si="6"/>
        <v>0</v>
      </c>
      <c r="T19" s="18" t="e">
        <f>VLOOKUP(E19,D14数据库!C:K,8,0)</f>
        <v>#N/A</v>
      </c>
      <c r="U19" s="18" t="e">
        <f>VLOOKUP(E19,D14数据库!C:K,9,0)</f>
        <v>#N/A</v>
      </c>
      <c r="V19" s="18"/>
    </row>
    <row r="20" spans="1:22" x14ac:dyDescent="0.25">
      <c r="A20" s="22"/>
      <c r="B20" s="3"/>
      <c r="C20" s="3"/>
      <c r="D20" s="3"/>
      <c r="E20" s="18" t="str">
        <f t="shared" si="7"/>
        <v/>
      </c>
      <c r="F20" s="18" t="e">
        <f t="shared" si="8"/>
        <v>#VALUE!</v>
      </c>
      <c r="G20" s="18" t="str">
        <f t="shared" si="9"/>
        <v/>
      </c>
      <c r="H20" s="18" t="str">
        <f t="shared" si="10"/>
        <v/>
      </c>
      <c r="I20" s="18" t="e">
        <f t="shared" si="11"/>
        <v>#VALUE!</v>
      </c>
      <c r="J20" s="18" t="e">
        <f t="shared" si="12"/>
        <v>#VALUE!</v>
      </c>
      <c r="K20" s="18" t="e">
        <f>VLOOKUP(E20,D14数据库!C:K,2,0)</f>
        <v>#N/A</v>
      </c>
      <c r="L20" s="18" t="e">
        <f>VLOOKUP(E20,D14数据库!C:K,3,0)</f>
        <v>#N/A</v>
      </c>
      <c r="M20" s="19" t="e">
        <f t="shared" si="5"/>
        <v>#VALUE!</v>
      </c>
      <c r="N20" s="18" t="e">
        <f>VLOOKUP(E20,D14数据库!C:K,4,0)</f>
        <v>#N/A</v>
      </c>
      <c r="O20" s="18" t="e">
        <f>VLOOKUP(E20,D14数据库!C:K,5,0)</f>
        <v>#N/A</v>
      </c>
      <c r="P20" s="18"/>
      <c r="Q20" s="18" t="e">
        <f>VLOOKUP(E20,D14数据库!C:K,6,0)</f>
        <v>#N/A</v>
      </c>
      <c r="R20" s="18" t="e">
        <f>VLOOKUP(E20,D14数据库!C:K,7,0)</f>
        <v>#N/A</v>
      </c>
      <c r="S20" s="19">
        <f t="shared" si="6"/>
        <v>0</v>
      </c>
      <c r="T20" s="18" t="e">
        <f>VLOOKUP(E20,D14数据库!C:K,8,0)</f>
        <v>#N/A</v>
      </c>
      <c r="U20" s="18" t="e">
        <f>VLOOKUP(E20,D14数据库!C:K,9,0)</f>
        <v>#N/A</v>
      </c>
      <c r="V20" s="18"/>
    </row>
    <row r="21" spans="1:22" x14ac:dyDescent="0.25">
      <c r="A21" s="22"/>
      <c r="B21" s="3"/>
      <c r="C21" s="3"/>
      <c r="D21" s="3"/>
      <c r="E21" s="18" t="str">
        <f t="shared" si="7"/>
        <v/>
      </c>
      <c r="F21" s="18" t="e">
        <f t="shared" si="8"/>
        <v>#VALUE!</v>
      </c>
      <c r="G21" s="18" t="str">
        <f t="shared" si="9"/>
        <v/>
      </c>
      <c r="H21" s="18" t="str">
        <f t="shared" si="10"/>
        <v/>
      </c>
      <c r="I21" s="18" t="e">
        <f t="shared" si="11"/>
        <v>#VALUE!</v>
      </c>
      <c r="J21" s="18" t="e">
        <f t="shared" si="12"/>
        <v>#VALUE!</v>
      </c>
      <c r="K21" s="18" t="e">
        <f>VLOOKUP(E21,D14数据库!C:K,2,0)</f>
        <v>#N/A</v>
      </c>
      <c r="L21" s="18" t="e">
        <f>VLOOKUP(E21,D14数据库!C:K,3,0)</f>
        <v>#N/A</v>
      </c>
      <c r="M21" s="19" t="e">
        <f t="shared" si="5"/>
        <v>#VALUE!</v>
      </c>
      <c r="N21" s="18" t="e">
        <f>VLOOKUP(E21,D14数据库!C:K,4,0)</f>
        <v>#N/A</v>
      </c>
      <c r="O21" s="18" t="e">
        <f>VLOOKUP(E21,D14数据库!C:K,5,0)</f>
        <v>#N/A</v>
      </c>
      <c r="P21" s="18"/>
      <c r="Q21" s="18" t="e">
        <f>VLOOKUP(E21,D14数据库!C:K,6,0)</f>
        <v>#N/A</v>
      </c>
      <c r="R21" s="18" t="e">
        <f>VLOOKUP(E21,D14数据库!C:K,7,0)</f>
        <v>#N/A</v>
      </c>
      <c r="S21" s="19">
        <f t="shared" si="6"/>
        <v>0</v>
      </c>
      <c r="T21" s="18" t="e">
        <f>VLOOKUP(E21,D14数据库!C:K,8,0)</f>
        <v>#N/A</v>
      </c>
      <c r="U21" s="18" t="e">
        <f>VLOOKUP(E21,D14数据库!C:K,9,0)</f>
        <v>#N/A</v>
      </c>
      <c r="V21" s="18"/>
    </row>
    <row r="22" spans="1:22" x14ac:dyDescent="0.25">
      <c r="A22" s="22"/>
      <c r="B22" s="3"/>
      <c r="C22" s="3"/>
      <c r="D22" s="3"/>
      <c r="E22" s="18" t="str">
        <f t="shared" si="7"/>
        <v/>
      </c>
      <c r="F22" s="18" t="e">
        <f t="shared" si="8"/>
        <v>#VALUE!</v>
      </c>
      <c r="G22" s="18" t="str">
        <f t="shared" si="9"/>
        <v/>
      </c>
      <c r="H22" s="18" t="str">
        <f t="shared" si="10"/>
        <v/>
      </c>
      <c r="I22" s="18" t="e">
        <f t="shared" si="11"/>
        <v>#VALUE!</v>
      </c>
      <c r="J22" s="18" t="e">
        <f t="shared" si="12"/>
        <v>#VALUE!</v>
      </c>
      <c r="K22" s="18" t="e">
        <f>VLOOKUP(E22,D14数据库!C:K,2,0)</f>
        <v>#N/A</v>
      </c>
      <c r="L22" s="18" t="e">
        <f>VLOOKUP(E22,D14数据库!C:K,3,0)</f>
        <v>#N/A</v>
      </c>
      <c r="M22" s="19" t="e">
        <f t="shared" si="5"/>
        <v>#VALUE!</v>
      </c>
      <c r="N22" s="18" t="e">
        <f>VLOOKUP(E22,D14数据库!C:K,4,0)</f>
        <v>#N/A</v>
      </c>
      <c r="O22" s="18" t="e">
        <f>VLOOKUP(E22,D14数据库!C:K,5,0)</f>
        <v>#N/A</v>
      </c>
      <c r="P22" s="18"/>
      <c r="Q22" s="18" t="e">
        <f>VLOOKUP(E22,D14数据库!C:K,6,0)</f>
        <v>#N/A</v>
      </c>
      <c r="R22" s="18" t="e">
        <f>VLOOKUP(E22,D14数据库!C:K,7,0)</f>
        <v>#N/A</v>
      </c>
      <c r="S22" s="19">
        <f t="shared" si="6"/>
        <v>0</v>
      </c>
      <c r="T22" s="18" t="e">
        <f>VLOOKUP(E22,D14数据库!C:K,8,0)</f>
        <v>#N/A</v>
      </c>
      <c r="U22" s="18" t="e">
        <f>VLOOKUP(E22,D14数据库!C:K,9,0)</f>
        <v>#N/A</v>
      </c>
      <c r="V22" s="18"/>
    </row>
    <row r="23" spans="1:22" x14ac:dyDescent="0.25">
      <c r="A23" s="22"/>
      <c r="B23" s="3"/>
      <c r="C23" s="3"/>
      <c r="D23" s="3"/>
      <c r="E23" s="18" t="str">
        <f t="shared" si="7"/>
        <v/>
      </c>
      <c r="F23" s="18" t="e">
        <f t="shared" si="8"/>
        <v>#VALUE!</v>
      </c>
      <c r="G23" s="18" t="str">
        <f t="shared" si="9"/>
        <v/>
      </c>
      <c r="H23" s="18" t="str">
        <f t="shared" si="10"/>
        <v/>
      </c>
      <c r="I23" s="18" t="e">
        <f t="shared" si="11"/>
        <v>#VALUE!</v>
      </c>
      <c r="J23" s="18" t="e">
        <f t="shared" si="12"/>
        <v>#VALUE!</v>
      </c>
      <c r="K23" s="18" t="e">
        <f>VLOOKUP(E23,D14数据库!C:K,2,0)</f>
        <v>#N/A</v>
      </c>
      <c r="L23" s="18" t="e">
        <f>VLOOKUP(E23,D14数据库!C:K,3,0)</f>
        <v>#N/A</v>
      </c>
      <c r="M23" s="19" t="e">
        <f t="shared" si="5"/>
        <v>#VALUE!</v>
      </c>
      <c r="N23" s="18" t="e">
        <f>VLOOKUP(E23,D14数据库!C:K,4,0)</f>
        <v>#N/A</v>
      </c>
      <c r="O23" s="18" t="e">
        <f>VLOOKUP(E23,D14数据库!C:K,5,0)</f>
        <v>#N/A</v>
      </c>
      <c r="P23" s="18"/>
      <c r="Q23" s="18" t="e">
        <f>VLOOKUP(E23,D14数据库!C:K,6,0)</f>
        <v>#N/A</v>
      </c>
      <c r="R23" s="18" t="e">
        <f>VLOOKUP(E23,D14数据库!C:K,7,0)</f>
        <v>#N/A</v>
      </c>
      <c r="S23" s="19">
        <f t="shared" si="6"/>
        <v>0</v>
      </c>
      <c r="T23" s="18" t="e">
        <f>VLOOKUP(E23,D14数据库!C:K,8,0)</f>
        <v>#N/A</v>
      </c>
      <c r="U23" s="18" t="e">
        <f>VLOOKUP(E23,D14数据库!C:K,9,0)</f>
        <v>#N/A</v>
      </c>
      <c r="V23" s="18"/>
    </row>
    <row r="24" spans="1:22" x14ac:dyDescent="0.25">
      <c r="A24" s="22"/>
      <c r="B24" s="3"/>
      <c r="C24" s="3"/>
      <c r="D24" s="3"/>
      <c r="E24" s="18" t="str">
        <f t="shared" si="7"/>
        <v/>
      </c>
      <c r="F24" s="18" t="e">
        <f t="shared" si="8"/>
        <v>#VALUE!</v>
      </c>
      <c r="G24" s="18" t="str">
        <f t="shared" si="9"/>
        <v/>
      </c>
      <c r="H24" s="18" t="str">
        <f t="shared" si="10"/>
        <v/>
      </c>
      <c r="I24" s="18" t="e">
        <f t="shared" si="11"/>
        <v>#VALUE!</v>
      </c>
      <c r="J24" s="18" t="e">
        <f t="shared" si="12"/>
        <v>#VALUE!</v>
      </c>
      <c r="K24" s="18" t="e">
        <f>VLOOKUP(E24,D14数据库!C:K,2,0)</f>
        <v>#N/A</v>
      </c>
      <c r="L24" s="18" t="e">
        <f>VLOOKUP(E24,D14数据库!C:K,3,0)</f>
        <v>#N/A</v>
      </c>
      <c r="M24" s="19" t="e">
        <f t="shared" si="5"/>
        <v>#VALUE!</v>
      </c>
      <c r="N24" s="18" t="e">
        <f>VLOOKUP(E24,D14数据库!C:K,4,0)</f>
        <v>#N/A</v>
      </c>
      <c r="O24" s="18" t="e">
        <f>VLOOKUP(E24,D14数据库!C:K,5,0)</f>
        <v>#N/A</v>
      </c>
      <c r="P24" s="18"/>
      <c r="Q24" s="18" t="e">
        <f>VLOOKUP(E24,D14数据库!C:K,6,0)</f>
        <v>#N/A</v>
      </c>
      <c r="R24" s="18" t="e">
        <f>VLOOKUP(E24,D14数据库!C:K,7,0)</f>
        <v>#N/A</v>
      </c>
      <c r="S24" s="19">
        <f t="shared" si="6"/>
        <v>0</v>
      </c>
      <c r="T24" s="18" t="e">
        <f>VLOOKUP(E24,D14数据库!C:K,8,0)</f>
        <v>#N/A</v>
      </c>
      <c r="U24" s="18" t="e">
        <f>VLOOKUP(E24,D14数据库!C:K,9,0)</f>
        <v>#N/A</v>
      </c>
      <c r="V24" s="18"/>
    </row>
    <row r="25" spans="1:22" x14ac:dyDescent="0.25">
      <c r="A25" s="22"/>
      <c r="B25" s="3"/>
      <c r="C25" s="3"/>
      <c r="D25" s="3"/>
      <c r="E25" s="18" t="str">
        <f t="shared" si="7"/>
        <v/>
      </c>
      <c r="F25" s="18" t="e">
        <f t="shared" si="8"/>
        <v>#VALUE!</v>
      </c>
      <c r="G25" s="18" t="str">
        <f t="shared" si="9"/>
        <v/>
      </c>
      <c r="H25" s="18" t="str">
        <f t="shared" si="10"/>
        <v/>
      </c>
      <c r="I25" s="18" t="e">
        <f t="shared" si="11"/>
        <v>#VALUE!</v>
      </c>
      <c r="J25" s="18" t="e">
        <f t="shared" si="12"/>
        <v>#VALUE!</v>
      </c>
      <c r="K25" s="18" t="e">
        <f>VLOOKUP(E25,D14数据库!C:K,2,0)</f>
        <v>#N/A</v>
      </c>
      <c r="L25" s="18" t="e">
        <f>VLOOKUP(E25,D14数据库!C:K,3,0)</f>
        <v>#N/A</v>
      </c>
      <c r="M25" s="19" t="e">
        <f t="shared" si="5"/>
        <v>#VALUE!</v>
      </c>
      <c r="N25" s="18" t="e">
        <f>VLOOKUP(E25,D14数据库!C:K,4,0)</f>
        <v>#N/A</v>
      </c>
      <c r="O25" s="18" t="e">
        <f>VLOOKUP(E25,D14数据库!C:K,5,0)</f>
        <v>#N/A</v>
      </c>
      <c r="P25" s="18"/>
      <c r="Q25" s="18" t="e">
        <f>VLOOKUP(E25,D14数据库!C:K,6,0)</f>
        <v>#N/A</v>
      </c>
      <c r="R25" s="18" t="e">
        <f>VLOOKUP(E25,D14数据库!C:K,7,0)</f>
        <v>#N/A</v>
      </c>
      <c r="S25" s="19">
        <f t="shared" si="6"/>
        <v>0</v>
      </c>
      <c r="T25" s="18" t="e">
        <f>VLOOKUP(E25,D14数据库!C:K,8,0)</f>
        <v>#N/A</v>
      </c>
      <c r="U25" s="18" t="e">
        <f>VLOOKUP(E25,D14数据库!C:K,9,0)</f>
        <v>#N/A</v>
      </c>
      <c r="V25" s="18"/>
    </row>
    <row r="26" spans="1:22" x14ac:dyDescent="0.25">
      <c r="A26" s="22"/>
      <c r="B26" s="3"/>
      <c r="C26" s="3"/>
      <c r="D26" s="3"/>
      <c r="E26" s="18" t="str">
        <f t="shared" si="7"/>
        <v/>
      </c>
      <c r="F26" s="18" t="e">
        <f t="shared" si="8"/>
        <v>#VALUE!</v>
      </c>
      <c r="G26" s="18" t="str">
        <f t="shared" si="9"/>
        <v/>
      </c>
      <c r="H26" s="18" t="str">
        <f t="shared" si="10"/>
        <v/>
      </c>
      <c r="I26" s="18" t="e">
        <f t="shared" si="11"/>
        <v>#VALUE!</v>
      </c>
      <c r="J26" s="18" t="e">
        <f t="shared" si="12"/>
        <v>#VALUE!</v>
      </c>
      <c r="K26" s="18" t="e">
        <f>VLOOKUP(E26,D14数据库!C:K,2,0)</f>
        <v>#N/A</v>
      </c>
      <c r="L26" s="18" t="e">
        <f>VLOOKUP(E26,D14数据库!C:K,3,0)</f>
        <v>#N/A</v>
      </c>
      <c r="M26" s="19" t="e">
        <f t="shared" si="5"/>
        <v>#VALUE!</v>
      </c>
      <c r="N26" s="18" t="e">
        <f>VLOOKUP(E26,D14数据库!C:K,4,0)</f>
        <v>#N/A</v>
      </c>
      <c r="O26" s="18" t="e">
        <f>VLOOKUP(E26,D14数据库!C:K,5,0)</f>
        <v>#N/A</v>
      </c>
      <c r="P26" s="18"/>
      <c r="Q26" s="18" t="e">
        <f>VLOOKUP(E26,D14数据库!C:K,6,0)</f>
        <v>#N/A</v>
      </c>
      <c r="R26" s="18" t="e">
        <f>VLOOKUP(E26,D14数据库!C:K,7,0)</f>
        <v>#N/A</v>
      </c>
      <c r="S26" s="19">
        <f t="shared" si="6"/>
        <v>0</v>
      </c>
      <c r="T26" s="18" t="e">
        <f>VLOOKUP(E26,D14数据库!C:K,8,0)</f>
        <v>#N/A</v>
      </c>
      <c r="U26" s="18" t="e">
        <f>VLOOKUP(E26,D14数据库!C:K,9,0)</f>
        <v>#N/A</v>
      </c>
      <c r="V26" s="18"/>
    </row>
    <row r="27" spans="1:22" x14ac:dyDescent="0.25">
      <c r="A27" s="22"/>
      <c r="B27" s="3"/>
      <c r="C27" s="3"/>
      <c r="D27" s="3"/>
      <c r="E27" s="18" t="str">
        <f t="shared" si="7"/>
        <v/>
      </c>
      <c r="F27" s="18" t="e">
        <f t="shared" si="8"/>
        <v>#VALUE!</v>
      </c>
      <c r="G27" s="18" t="str">
        <f t="shared" si="9"/>
        <v/>
      </c>
      <c r="H27" s="18" t="str">
        <f t="shared" si="10"/>
        <v/>
      </c>
      <c r="I27" s="18" t="e">
        <f t="shared" si="11"/>
        <v>#VALUE!</v>
      </c>
      <c r="J27" s="18" t="e">
        <f t="shared" si="12"/>
        <v>#VALUE!</v>
      </c>
      <c r="K27" s="18" t="e">
        <f>VLOOKUP(E27,D14数据库!C:K,2,0)</f>
        <v>#N/A</v>
      </c>
      <c r="L27" s="18" t="e">
        <f>VLOOKUP(E27,D14数据库!C:K,3,0)</f>
        <v>#N/A</v>
      </c>
      <c r="M27" s="19" t="e">
        <f t="shared" si="5"/>
        <v>#VALUE!</v>
      </c>
      <c r="N27" s="18" t="e">
        <f>VLOOKUP(E27,D14数据库!C:K,4,0)</f>
        <v>#N/A</v>
      </c>
      <c r="O27" s="18" t="e">
        <f>VLOOKUP(E27,D14数据库!C:K,5,0)</f>
        <v>#N/A</v>
      </c>
      <c r="P27" s="18"/>
      <c r="Q27" s="18" t="e">
        <f>VLOOKUP(E27,D14数据库!C:K,6,0)</f>
        <v>#N/A</v>
      </c>
      <c r="R27" s="18" t="e">
        <f>VLOOKUP(E27,D14数据库!C:K,7,0)</f>
        <v>#N/A</v>
      </c>
      <c r="S27" s="19">
        <f t="shared" si="6"/>
        <v>0</v>
      </c>
      <c r="T27" s="18" t="e">
        <f>VLOOKUP(E27,D14数据库!C:K,8,0)</f>
        <v>#N/A</v>
      </c>
      <c r="U27" s="18" t="e">
        <f>VLOOKUP(E27,D14数据库!C:K,9,0)</f>
        <v>#N/A</v>
      </c>
      <c r="V27" s="18"/>
    </row>
    <row r="28" spans="1:22" x14ac:dyDescent="0.25">
      <c r="A28" s="22"/>
      <c r="B28" s="3"/>
      <c r="C28" s="3"/>
      <c r="D28" s="3"/>
      <c r="E28" s="18" t="str">
        <f t="shared" si="7"/>
        <v/>
      </c>
      <c r="F28" s="18" t="e">
        <f t="shared" si="8"/>
        <v>#VALUE!</v>
      </c>
      <c r="G28" s="18" t="str">
        <f t="shared" si="9"/>
        <v/>
      </c>
      <c r="H28" s="18" t="str">
        <f t="shared" si="10"/>
        <v/>
      </c>
      <c r="I28" s="18" t="e">
        <f t="shared" si="11"/>
        <v>#VALUE!</v>
      </c>
      <c r="J28" s="18" t="e">
        <f t="shared" si="12"/>
        <v>#VALUE!</v>
      </c>
      <c r="K28" s="18" t="e">
        <f>VLOOKUP(E28,D14数据库!C:K,2,0)</f>
        <v>#N/A</v>
      </c>
      <c r="L28" s="18" t="e">
        <f>VLOOKUP(E28,D14数据库!C:K,3,0)</f>
        <v>#N/A</v>
      </c>
      <c r="M28" s="19" t="e">
        <f t="shared" si="5"/>
        <v>#VALUE!</v>
      </c>
      <c r="N28" s="18" t="e">
        <f>VLOOKUP(E28,D14数据库!C:K,4,0)</f>
        <v>#N/A</v>
      </c>
      <c r="O28" s="18" t="e">
        <f>VLOOKUP(E28,D14数据库!C:K,5,0)</f>
        <v>#N/A</v>
      </c>
      <c r="P28" s="18"/>
      <c r="Q28" s="18" t="e">
        <f>VLOOKUP(E28,D14数据库!C:K,6,0)</f>
        <v>#N/A</v>
      </c>
      <c r="R28" s="18" t="e">
        <f>VLOOKUP(E28,D14数据库!C:K,7,0)</f>
        <v>#N/A</v>
      </c>
      <c r="S28" s="19">
        <f t="shared" si="6"/>
        <v>0</v>
      </c>
      <c r="T28" s="18" t="e">
        <f>VLOOKUP(E28,D14数据库!C:K,8,0)</f>
        <v>#N/A</v>
      </c>
      <c r="U28" s="18" t="e">
        <f>VLOOKUP(E28,D14数据库!C:K,9,0)</f>
        <v>#N/A</v>
      </c>
      <c r="V28" s="18"/>
    </row>
    <row r="29" spans="1:22" x14ac:dyDescent="0.25">
      <c r="A29" s="22"/>
      <c r="B29" s="3"/>
      <c r="C29" s="3"/>
      <c r="D29" s="3"/>
      <c r="E29" s="18" t="str">
        <f t="shared" si="7"/>
        <v/>
      </c>
      <c r="F29" s="18" t="e">
        <f t="shared" si="8"/>
        <v>#VALUE!</v>
      </c>
      <c r="G29" s="18" t="str">
        <f t="shared" si="9"/>
        <v/>
      </c>
      <c r="H29" s="18" t="str">
        <f t="shared" si="10"/>
        <v/>
      </c>
      <c r="I29" s="18" t="e">
        <f t="shared" si="11"/>
        <v>#VALUE!</v>
      </c>
      <c r="J29" s="18" t="e">
        <f t="shared" si="12"/>
        <v>#VALUE!</v>
      </c>
      <c r="K29" s="18" t="e">
        <f>VLOOKUP(E29,D14数据库!C:K,2,0)</f>
        <v>#N/A</v>
      </c>
      <c r="L29" s="18" t="e">
        <f>VLOOKUP(E29,D14数据库!C:K,3,0)</f>
        <v>#N/A</v>
      </c>
      <c r="M29" s="19" t="e">
        <f t="shared" si="5"/>
        <v>#VALUE!</v>
      </c>
      <c r="N29" s="18" t="e">
        <f>VLOOKUP(E29,D14数据库!C:K,4,0)</f>
        <v>#N/A</v>
      </c>
      <c r="O29" s="18" t="e">
        <f>VLOOKUP(E29,D14数据库!C:K,5,0)</f>
        <v>#N/A</v>
      </c>
      <c r="P29" s="18"/>
      <c r="Q29" s="18" t="e">
        <f>VLOOKUP(E29,D14数据库!C:K,6,0)</f>
        <v>#N/A</v>
      </c>
      <c r="R29" s="18" t="e">
        <f>VLOOKUP(E29,D14数据库!C:K,7,0)</f>
        <v>#N/A</v>
      </c>
      <c r="S29" s="19">
        <f t="shared" si="6"/>
        <v>0</v>
      </c>
      <c r="T29" s="18" t="e">
        <f>VLOOKUP(E29,D14数据库!C:K,8,0)</f>
        <v>#N/A</v>
      </c>
      <c r="U29" s="18" t="e">
        <f>VLOOKUP(E29,D14数据库!C:K,9,0)</f>
        <v>#N/A</v>
      </c>
      <c r="V29" s="18"/>
    </row>
    <row r="30" spans="1:22" x14ac:dyDescent="0.25">
      <c r="A30" s="22"/>
      <c r="B30" s="3"/>
      <c r="C30" s="3"/>
      <c r="D30" s="3"/>
      <c r="E30" s="18" t="str">
        <f t="shared" si="7"/>
        <v/>
      </c>
      <c r="F30" s="18" t="e">
        <f t="shared" si="8"/>
        <v>#VALUE!</v>
      </c>
      <c r="G30" s="18" t="str">
        <f t="shared" si="9"/>
        <v/>
      </c>
      <c r="H30" s="18" t="str">
        <f t="shared" si="10"/>
        <v/>
      </c>
      <c r="I30" s="18" t="e">
        <f t="shared" si="11"/>
        <v>#VALUE!</v>
      </c>
      <c r="J30" s="18" t="e">
        <f t="shared" si="12"/>
        <v>#VALUE!</v>
      </c>
      <c r="K30" s="18" t="e">
        <f>VLOOKUP(E30,D14数据库!C:K,2,0)</f>
        <v>#N/A</v>
      </c>
      <c r="L30" s="18" t="e">
        <f>VLOOKUP(E30,D14数据库!C:K,3,0)</f>
        <v>#N/A</v>
      </c>
      <c r="M30" s="19" t="e">
        <f t="shared" si="5"/>
        <v>#VALUE!</v>
      </c>
      <c r="N30" s="18" t="e">
        <f>VLOOKUP(E30,D14数据库!C:K,4,0)</f>
        <v>#N/A</v>
      </c>
      <c r="O30" s="18" t="e">
        <f>VLOOKUP(E30,D14数据库!C:K,5,0)</f>
        <v>#N/A</v>
      </c>
      <c r="P30" s="18"/>
      <c r="Q30" s="18" t="e">
        <f>VLOOKUP(E30,D14数据库!C:K,6,0)</f>
        <v>#N/A</v>
      </c>
      <c r="R30" s="18" t="e">
        <f>VLOOKUP(E30,D14数据库!C:K,7,0)</f>
        <v>#N/A</v>
      </c>
      <c r="S30" s="19">
        <f t="shared" si="6"/>
        <v>0</v>
      </c>
      <c r="T30" s="18" t="e">
        <f>VLOOKUP(E30,D14数据库!C:K,8,0)</f>
        <v>#N/A</v>
      </c>
      <c r="U30" s="18" t="e">
        <f>VLOOKUP(E30,D14数据库!C:K,9,0)</f>
        <v>#N/A</v>
      </c>
      <c r="V30" s="18"/>
    </row>
    <row r="31" spans="1:22" x14ac:dyDescent="0.25">
      <c r="A31" s="22"/>
      <c r="B31" s="3"/>
      <c r="C31" s="3"/>
      <c r="D31" s="3"/>
      <c r="E31" s="18" t="str">
        <f t="shared" si="7"/>
        <v/>
      </c>
      <c r="F31" s="18" t="e">
        <f t="shared" si="8"/>
        <v>#VALUE!</v>
      </c>
      <c r="G31" s="18" t="str">
        <f t="shared" si="9"/>
        <v/>
      </c>
      <c r="H31" s="18" t="str">
        <f t="shared" si="10"/>
        <v/>
      </c>
      <c r="I31" s="18" t="e">
        <f t="shared" si="11"/>
        <v>#VALUE!</v>
      </c>
      <c r="J31" s="18" t="e">
        <f t="shared" si="12"/>
        <v>#VALUE!</v>
      </c>
      <c r="K31" s="18" t="e">
        <f>VLOOKUP(E31,D14数据库!C:K,2,0)</f>
        <v>#N/A</v>
      </c>
      <c r="L31" s="18" t="e">
        <f>VLOOKUP(E31,D14数据库!C:K,3,0)</f>
        <v>#N/A</v>
      </c>
      <c r="M31" s="19" t="e">
        <f t="shared" si="5"/>
        <v>#VALUE!</v>
      </c>
      <c r="N31" s="18" t="e">
        <f>VLOOKUP(E31,D14数据库!C:K,4,0)</f>
        <v>#N/A</v>
      </c>
      <c r="O31" s="18" t="e">
        <f>VLOOKUP(E31,D14数据库!C:K,5,0)</f>
        <v>#N/A</v>
      </c>
      <c r="P31" s="18"/>
      <c r="Q31" s="18" t="e">
        <f>VLOOKUP(E31,D14数据库!C:K,6,0)</f>
        <v>#N/A</v>
      </c>
      <c r="R31" s="18" t="e">
        <f>VLOOKUP(E31,D14数据库!C:K,7,0)</f>
        <v>#N/A</v>
      </c>
      <c r="S31" s="19">
        <f t="shared" si="6"/>
        <v>0</v>
      </c>
      <c r="T31" s="18" t="e">
        <f>VLOOKUP(E31,D14数据库!C:K,8,0)</f>
        <v>#N/A</v>
      </c>
      <c r="U31" s="18" t="e">
        <f>VLOOKUP(E31,D14数据库!C:K,9,0)</f>
        <v>#N/A</v>
      </c>
      <c r="V31" s="18"/>
    </row>
    <row r="32" spans="1:22" x14ac:dyDescent="0.25">
      <c r="A32" s="22"/>
      <c r="B32" s="3"/>
      <c r="C32" s="3"/>
      <c r="D32" s="3"/>
      <c r="E32" s="18" t="str">
        <f t="shared" si="7"/>
        <v/>
      </c>
      <c r="F32" s="18" t="e">
        <f t="shared" si="8"/>
        <v>#VALUE!</v>
      </c>
      <c r="G32" s="18" t="str">
        <f t="shared" si="9"/>
        <v/>
      </c>
      <c r="H32" s="18" t="str">
        <f t="shared" si="10"/>
        <v/>
      </c>
      <c r="I32" s="18" t="e">
        <f t="shared" si="11"/>
        <v>#VALUE!</v>
      </c>
      <c r="J32" s="18" t="e">
        <f t="shared" si="12"/>
        <v>#VALUE!</v>
      </c>
      <c r="K32" s="18" t="e">
        <f>VLOOKUP(E32,D14数据库!C:K,2,0)</f>
        <v>#N/A</v>
      </c>
      <c r="L32" s="18" t="e">
        <f>VLOOKUP(E32,D14数据库!C:K,3,0)</f>
        <v>#N/A</v>
      </c>
      <c r="M32" s="19" t="e">
        <f t="shared" si="5"/>
        <v>#VALUE!</v>
      </c>
      <c r="N32" s="18" t="e">
        <f>VLOOKUP(E32,D14数据库!C:K,4,0)</f>
        <v>#N/A</v>
      </c>
      <c r="O32" s="18" t="e">
        <f>VLOOKUP(E32,D14数据库!C:K,5,0)</f>
        <v>#N/A</v>
      </c>
      <c r="P32" s="18"/>
      <c r="Q32" s="18" t="e">
        <f>VLOOKUP(E32,D14数据库!C:K,6,0)</f>
        <v>#N/A</v>
      </c>
      <c r="R32" s="18" t="e">
        <f>VLOOKUP(E32,D14数据库!C:K,7,0)</f>
        <v>#N/A</v>
      </c>
      <c r="S32" s="19">
        <f t="shared" si="6"/>
        <v>0</v>
      </c>
      <c r="T32" s="18" t="e">
        <f>VLOOKUP(E32,D14数据库!C:K,8,0)</f>
        <v>#N/A</v>
      </c>
      <c r="U32" s="18" t="e">
        <f>VLOOKUP(E32,D14数据库!C:K,9,0)</f>
        <v>#N/A</v>
      </c>
      <c r="V32" s="18"/>
    </row>
    <row r="33" spans="1:22" x14ac:dyDescent="0.25">
      <c r="A33" s="22"/>
      <c r="B33" s="3"/>
      <c r="C33" s="3"/>
      <c r="D33" s="3"/>
      <c r="E33" s="18" t="str">
        <f t="shared" si="7"/>
        <v/>
      </c>
      <c r="F33" s="18" t="e">
        <f t="shared" si="8"/>
        <v>#VALUE!</v>
      </c>
      <c r="G33" s="18" t="str">
        <f t="shared" si="9"/>
        <v/>
      </c>
      <c r="H33" s="18" t="str">
        <f t="shared" si="10"/>
        <v/>
      </c>
      <c r="I33" s="18" t="e">
        <f t="shared" si="11"/>
        <v>#VALUE!</v>
      </c>
      <c r="J33" s="18" t="e">
        <f t="shared" si="12"/>
        <v>#VALUE!</v>
      </c>
      <c r="K33" s="18" t="e">
        <f>VLOOKUP(E33,D14数据库!C:K,2,0)</f>
        <v>#N/A</v>
      </c>
      <c r="L33" s="18" t="e">
        <f>VLOOKUP(E33,D14数据库!C:K,3,0)</f>
        <v>#N/A</v>
      </c>
      <c r="M33" s="19" t="e">
        <f t="shared" si="5"/>
        <v>#VALUE!</v>
      </c>
      <c r="N33" s="18" t="e">
        <f>VLOOKUP(E33,D14数据库!C:K,4,0)</f>
        <v>#N/A</v>
      </c>
      <c r="O33" s="18" t="e">
        <f>VLOOKUP(E33,D14数据库!C:K,5,0)</f>
        <v>#N/A</v>
      </c>
      <c r="P33" s="18"/>
      <c r="Q33" s="18" t="e">
        <f>VLOOKUP(E33,D14数据库!C:K,6,0)</f>
        <v>#N/A</v>
      </c>
      <c r="R33" s="18" t="e">
        <f>VLOOKUP(E33,D14数据库!C:K,7,0)</f>
        <v>#N/A</v>
      </c>
      <c r="S33" s="19">
        <f t="shared" si="6"/>
        <v>0</v>
      </c>
      <c r="T33" s="18" t="e">
        <f>VLOOKUP(E33,D14数据库!C:K,8,0)</f>
        <v>#N/A</v>
      </c>
      <c r="U33" s="18" t="e">
        <f>VLOOKUP(E33,D14数据库!C:K,9,0)</f>
        <v>#N/A</v>
      </c>
      <c r="V33" s="18"/>
    </row>
    <row r="34" spans="1:22" x14ac:dyDescent="0.25">
      <c r="A34" s="22"/>
      <c r="B34" s="3"/>
      <c r="C34" s="3"/>
      <c r="D34" s="3"/>
      <c r="E34" s="18" t="str">
        <f t="shared" si="7"/>
        <v/>
      </c>
      <c r="F34" s="18" t="e">
        <f t="shared" si="8"/>
        <v>#VALUE!</v>
      </c>
      <c r="G34" s="18" t="str">
        <f t="shared" si="9"/>
        <v/>
      </c>
      <c r="H34" s="18" t="str">
        <f t="shared" si="10"/>
        <v/>
      </c>
      <c r="I34" s="18" t="e">
        <f t="shared" si="11"/>
        <v>#VALUE!</v>
      </c>
      <c r="J34" s="18" t="e">
        <f t="shared" si="12"/>
        <v>#VALUE!</v>
      </c>
      <c r="K34" s="18" t="e">
        <f>VLOOKUP(E34,D14数据库!C:K,2,0)</f>
        <v>#N/A</v>
      </c>
      <c r="L34" s="18" t="e">
        <f>VLOOKUP(E34,D14数据库!C:K,3,0)</f>
        <v>#N/A</v>
      </c>
      <c r="M34" s="19" t="e">
        <f t="shared" si="5"/>
        <v>#VALUE!</v>
      </c>
      <c r="N34" s="18" t="e">
        <f>VLOOKUP(E34,D14数据库!C:K,4,0)</f>
        <v>#N/A</v>
      </c>
      <c r="O34" s="18" t="e">
        <f>VLOOKUP(E34,D14数据库!C:K,5,0)</f>
        <v>#N/A</v>
      </c>
      <c r="P34" s="18"/>
      <c r="Q34" s="18" t="e">
        <f>VLOOKUP(E34,D14数据库!C:K,6,0)</f>
        <v>#N/A</v>
      </c>
      <c r="R34" s="18" t="e">
        <f>VLOOKUP(E34,D14数据库!C:K,7,0)</f>
        <v>#N/A</v>
      </c>
      <c r="S34" s="19">
        <f t="shared" si="6"/>
        <v>0</v>
      </c>
      <c r="T34" s="18" t="e">
        <f>VLOOKUP(E34,D14数据库!C:K,8,0)</f>
        <v>#N/A</v>
      </c>
      <c r="U34" s="18" t="e">
        <f>VLOOKUP(E34,D14数据库!C:K,9,0)</f>
        <v>#N/A</v>
      </c>
      <c r="V34" s="18"/>
    </row>
    <row r="35" spans="1:22" x14ac:dyDescent="0.25">
      <c r="A35" s="22"/>
      <c r="B35" s="3"/>
      <c r="C35" s="3"/>
      <c r="D35" s="3"/>
      <c r="E35" s="18" t="str">
        <f t="shared" si="7"/>
        <v/>
      </c>
      <c r="F35" s="18" t="e">
        <f t="shared" si="8"/>
        <v>#VALUE!</v>
      </c>
      <c r="G35" s="18" t="str">
        <f t="shared" si="9"/>
        <v/>
      </c>
      <c r="H35" s="18" t="str">
        <f t="shared" si="10"/>
        <v/>
      </c>
      <c r="I35" s="18" t="e">
        <f t="shared" si="11"/>
        <v>#VALUE!</v>
      </c>
      <c r="J35" s="18" t="e">
        <f t="shared" si="12"/>
        <v>#VALUE!</v>
      </c>
      <c r="K35" s="18" t="e">
        <f>VLOOKUP(E35,D14数据库!C:K,2,0)</f>
        <v>#N/A</v>
      </c>
      <c r="L35" s="18" t="e">
        <f>VLOOKUP(E35,D14数据库!C:K,3,0)</f>
        <v>#N/A</v>
      </c>
      <c r="M35" s="19" t="e">
        <f t="shared" si="5"/>
        <v>#VALUE!</v>
      </c>
      <c r="N35" s="18" t="e">
        <f>VLOOKUP(E35,D14数据库!C:K,4,0)</f>
        <v>#N/A</v>
      </c>
      <c r="O35" s="18" t="e">
        <f>VLOOKUP(E35,D14数据库!C:K,5,0)</f>
        <v>#N/A</v>
      </c>
      <c r="P35" s="18"/>
      <c r="Q35" s="18" t="e">
        <f>VLOOKUP(E35,D14数据库!C:K,6,0)</f>
        <v>#N/A</v>
      </c>
      <c r="R35" s="18" t="e">
        <f>VLOOKUP(E35,D14数据库!C:K,7,0)</f>
        <v>#N/A</v>
      </c>
      <c r="S35" s="19">
        <f t="shared" si="6"/>
        <v>0</v>
      </c>
      <c r="T35" s="18" t="e">
        <f>VLOOKUP(E35,D14数据库!C:K,8,0)</f>
        <v>#N/A</v>
      </c>
      <c r="U35" s="18" t="e">
        <f>VLOOKUP(E35,D14数据库!C:K,9,0)</f>
        <v>#N/A</v>
      </c>
      <c r="V35" s="18"/>
    </row>
    <row r="36" spans="1:22" x14ac:dyDescent="0.25">
      <c r="A36" s="22"/>
      <c r="B36" s="3"/>
      <c r="C36" s="3"/>
      <c r="D36" s="3"/>
      <c r="E36" s="18" t="str">
        <f t="shared" si="7"/>
        <v/>
      </c>
      <c r="F36" s="18" t="e">
        <f t="shared" si="8"/>
        <v>#VALUE!</v>
      </c>
      <c r="G36" s="18" t="str">
        <f t="shared" si="9"/>
        <v/>
      </c>
      <c r="H36" s="18" t="str">
        <f t="shared" si="10"/>
        <v/>
      </c>
      <c r="I36" s="18" t="e">
        <f t="shared" si="11"/>
        <v>#VALUE!</v>
      </c>
      <c r="J36" s="18" t="e">
        <f t="shared" si="12"/>
        <v>#VALUE!</v>
      </c>
      <c r="K36" s="18" t="e">
        <f>VLOOKUP(E36,D14数据库!C:K,2,0)</f>
        <v>#N/A</v>
      </c>
      <c r="L36" s="18" t="e">
        <f>VLOOKUP(E36,D14数据库!C:K,3,0)</f>
        <v>#N/A</v>
      </c>
      <c r="M36" s="19" t="e">
        <f t="shared" si="5"/>
        <v>#VALUE!</v>
      </c>
      <c r="N36" s="18" t="e">
        <f>VLOOKUP(E36,D14数据库!C:K,4,0)</f>
        <v>#N/A</v>
      </c>
      <c r="O36" s="18" t="e">
        <f>VLOOKUP(E36,D14数据库!C:K,5,0)</f>
        <v>#N/A</v>
      </c>
      <c r="P36" s="18"/>
      <c r="Q36" s="18" t="e">
        <f>VLOOKUP(E36,D14数据库!C:K,6,0)</f>
        <v>#N/A</v>
      </c>
      <c r="R36" s="18" t="e">
        <f>VLOOKUP(E36,D14数据库!C:K,7,0)</f>
        <v>#N/A</v>
      </c>
      <c r="S36" s="19">
        <f t="shared" si="6"/>
        <v>0</v>
      </c>
      <c r="T36" s="18" t="e">
        <f>VLOOKUP(E36,D14数据库!C:K,8,0)</f>
        <v>#N/A</v>
      </c>
      <c r="U36" s="18" t="e">
        <f>VLOOKUP(E36,D14数据库!C:K,9,0)</f>
        <v>#N/A</v>
      </c>
      <c r="V36" s="18"/>
    </row>
    <row r="37" spans="1:22" x14ac:dyDescent="0.25">
      <c r="A37" s="22"/>
      <c r="B37" s="3"/>
      <c r="C37" s="3"/>
      <c r="D37" s="3"/>
      <c r="E37" s="18" t="str">
        <f t="shared" si="7"/>
        <v/>
      </c>
      <c r="F37" s="18" t="e">
        <f t="shared" si="8"/>
        <v>#VALUE!</v>
      </c>
      <c r="G37" s="18" t="str">
        <f t="shared" si="9"/>
        <v/>
      </c>
      <c r="H37" s="18" t="str">
        <f t="shared" si="10"/>
        <v/>
      </c>
      <c r="I37" s="18" t="e">
        <f t="shared" si="11"/>
        <v>#VALUE!</v>
      </c>
      <c r="J37" s="18" t="e">
        <f t="shared" si="12"/>
        <v>#VALUE!</v>
      </c>
      <c r="K37" s="18" t="e">
        <f>VLOOKUP(E37,D14数据库!C:K,2,0)</f>
        <v>#N/A</v>
      </c>
      <c r="L37" s="18" t="e">
        <f>VLOOKUP(E37,D14数据库!C:K,3,0)</f>
        <v>#N/A</v>
      </c>
      <c r="M37" s="19" t="e">
        <f t="shared" si="5"/>
        <v>#VALUE!</v>
      </c>
      <c r="N37" s="18" t="e">
        <f>VLOOKUP(E37,D14数据库!C:K,4,0)</f>
        <v>#N/A</v>
      </c>
      <c r="O37" s="18" t="e">
        <f>VLOOKUP(E37,D14数据库!C:K,5,0)</f>
        <v>#N/A</v>
      </c>
      <c r="P37" s="18"/>
      <c r="Q37" s="18" t="e">
        <f>VLOOKUP(E37,D14数据库!C:K,6,0)</f>
        <v>#N/A</v>
      </c>
      <c r="R37" s="18" t="e">
        <f>VLOOKUP(E37,D14数据库!C:K,7,0)</f>
        <v>#N/A</v>
      </c>
      <c r="S37" s="19">
        <f t="shared" si="6"/>
        <v>0</v>
      </c>
      <c r="T37" s="18" t="e">
        <f>VLOOKUP(E37,D14数据库!C:K,8,0)</f>
        <v>#N/A</v>
      </c>
      <c r="U37" s="18" t="e">
        <f>VLOOKUP(E37,D14数据库!C:K,9,0)</f>
        <v>#N/A</v>
      </c>
      <c r="V37" s="18"/>
    </row>
    <row r="38" spans="1:22" x14ac:dyDescent="0.25">
      <c r="A38" s="22"/>
      <c r="B38" s="3"/>
      <c r="C38" s="3"/>
      <c r="D38" s="3"/>
      <c r="E38" s="18" t="str">
        <f t="shared" si="7"/>
        <v/>
      </c>
      <c r="F38" s="18" t="e">
        <f t="shared" si="8"/>
        <v>#VALUE!</v>
      </c>
      <c r="G38" s="18" t="str">
        <f t="shared" si="9"/>
        <v/>
      </c>
      <c r="H38" s="18" t="str">
        <f t="shared" si="10"/>
        <v/>
      </c>
      <c r="I38" s="18" t="e">
        <f t="shared" si="11"/>
        <v>#VALUE!</v>
      </c>
      <c r="J38" s="18" t="e">
        <f t="shared" si="12"/>
        <v>#VALUE!</v>
      </c>
      <c r="K38" s="18" t="e">
        <f>VLOOKUP(E38,D14数据库!C:K,2,0)</f>
        <v>#N/A</v>
      </c>
      <c r="L38" s="18" t="e">
        <f>VLOOKUP(E38,D14数据库!C:K,3,0)</f>
        <v>#N/A</v>
      </c>
      <c r="M38" s="19" t="e">
        <f t="shared" si="5"/>
        <v>#VALUE!</v>
      </c>
      <c r="N38" s="18" t="e">
        <f>VLOOKUP(E38,D14数据库!C:K,4,0)</f>
        <v>#N/A</v>
      </c>
      <c r="O38" s="18" t="e">
        <f>VLOOKUP(E38,D14数据库!C:K,5,0)</f>
        <v>#N/A</v>
      </c>
      <c r="P38" s="18"/>
      <c r="Q38" s="18" t="e">
        <f>VLOOKUP(E38,D14数据库!C:K,6,0)</f>
        <v>#N/A</v>
      </c>
      <c r="R38" s="18" t="e">
        <f>VLOOKUP(E38,D14数据库!C:K,7,0)</f>
        <v>#N/A</v>
      </c>
      <c r="S38" s="19">
        <f t="shared" si="6"/>
        <v>0</v>
      </c>
      <c r="T38" s="18" t="e">
        <f>VLOOKUP(E38,D14数据库!C:K,8,0)</f>
        <v>#N/A</v>
      </c>
      <c r="U38" s="18" t="e">
        <f>VLOOKUP(E38,D14数据库!C:K,9,0)</f>
        <v>#N/A</v>
      </c>
      <c r="V38" s="18"/>
    </row>
    <row r="39" spans="1:22" x14ac:dyDescent="0.25">
      <c r="A39" s="22"/>
      <c r="B39" s="3"/>
      <c r="C39" s="3"/>
      <c r="D39" s="3"/>
      <c r="E39" s="18" t="str">
        <f t="shared" si="7"/>
        <v/>
      </c>
      <c r="F39" s="18" t="e">
        <f t="shared" si="8"/>
        <v>#VALUE!</v>
      </c>
      <c r="G39" s="18" t="str">
        <f t="shared" si="9"/>
        <v/>
      </c>
      <c r="H39" s="18" t="str">
        <f t="shared" si="10"/>
        <v/>
      </c>
      <c r="I39" s="18" t="e">
        <f t="shared" si="11"/>
        <v>#VALUE!</v>
      </c>
      <c r="J39" s="18" t="e">
        <f t="shared" si="12"/>
        <v>#VALUE!</v>
      </c>
      <c r="K39" s="18" t="e">
        <f>VLOOKUP(E39,D14数据库!C:K,2,0)</f>
        <v>#N/A</v>
      </c>
      <c r="L39" s="18" t="e">
        <f>VLOOKUP(E39,D14数据库!C:K,3,0)</f>
        <v>#N/A</v>
      </c>
      <c r="M39" s="19" t="e">
        <f t="shared" si="5"/>
        <v>#VALUE!</v>
      </c>
      <c r="N39" s="18" t="e">
        <f>VLOOKUP(E39,D14数据库!C:K,4,0)</f>
        <v>#N/A</v>
      </c>
      <c r="O39" s="18" t="e">
        <f>VLOOKUP(E39,D14数据库!C:K,5,0)</f>
        <v>#N/A</v>
      </c>
      <c r="P39" s="18"/>
      <c r="Q39" s="18" t="e">
        <f>VLOOKUP(E39,D14数据库!C:K,6,0)</f>
        <v>#N/A</v>
      </c>
      <c r="R39" s="18" t="e">
        <f>VLOOKUP(E39,D14数据库!C:K,7,0)</f>
        <v>#N/A</v>
      </c>
      <c r="S39" s="19">
        <f t="shared" si="6"/>
        <v>0</v>
      </c>
      <c r="T39" s="18" t="e">
        <f>VLOOKUP(E39,D14数据库!C:K,8,0)</f>
        <v>#N/A</v>
      </c>
      <c r="U39" s="18" t="e">
        <f>VLOOKUP(E39,D14数据库!C:K,9,0)</f>
        <v>#N/A</v>
      </c>
      <c r="V39" s="18"/>
    </row>
    <row r="40" spans="1:22" x14ac:dyDescent="0.25">
      <c r="A40" s="22"/>
      <c r="B40" s="3"/>
      <c r="C40" s="3"/>
      <c r="D40" s="3"/>
      <c r="E40" s="18" t="str">
        <f t="shared" si="7"/>
        <v/>
      </c>
      <c r="F40" s="18" t="e">
        <f t="shared" si="8"/>
        <v>#VALUE!</v>
      </c>
      <c r="G40" s="18" t="str">
        <f t="shared" si="9"/>
        <v/>
      </c>
      <c r="H40" s="18" t="str">
        <f t="shared" si="10"/>
        <v/>
      </c>
      <c r="I40" s="18" t="e">
        <f t="shared" si="11"/>
        <v>#VALUE!</v>
      </c>
      <c r="J40" s="18" t="e">
        <f t="shared" si="12"/>
        <v>#VALUE!</v>
      </c>
      <c r="K40" s="18" t="e">
        <f>VLOOKUP(E40,D14数据库!C:K,2,0)</f>
        <v>#N/A</v>
      </c>
      <c r="L40" s="18" t="e">
        <f>VLOOKUP(E40,D14数据库!C:K,3,0)</f>
        <v>#N/A</v>
      </c>
      <c r="M40" s="19" t="e">
        <f t="shared" si="5"/>
        <v>#VALUE!</v>
      </c>
      <c r="N40" s="18" t="e">
        <f>VLOOKUP(E40,D14数据库!C:K,4,0)</f>
        <v>#N/A</v>
      </c>
      <c r="O40" s="18" t="e">
        <f>VLOOKUP(E40,D14数据库!C:K,5,0)</f>
        <v>#N/A</v>
      </c>
      <c r="P40" s="18"/>
      <c r="Q40" s="18" t="e">
        <f>VLOOKUP(E40,D14数据库!C:K,6,0)</f>
        <v>#N/A</v>
      </c>
      <c r="R40" s="18" t="e">
        <f>VLOOKUP(E40,D14数据库!C:K,7,0)</f>
        <v>#N/A</v>
      </c>
      <c r="S40" s="19">
        <f t="shared" si="6"/>
        <v>0</v>
      </c>
      <c r="T40" s="18" t="e">
        <f>VLOOKUP(E40,D14数据库!C:K,8,0)</f>
        <v>#N/A</v>
      </c>
      <c r="U40" s="18" t="e">
        <f>VLOOKUP(E40,D14数据库!C:K,9,0)</f>
        <v>#N/A</v>
      </c>
      <c r="V40" s="18"/>
    </row>
    <row r="41" spans="1:22" x14ac:dyDescent="0.25">
      <c r="A41" s="22"/>
      <c r="B41" s="3"/>
      <c r="C41" s="3"/>
      <c r="D41" s="3"/>
      <c r="E41" s="18" t="str">
        <f t="shared" si="7"/>
        <v/>
      </c>
      <c r="F41" s="18" t="e">
        <f t="shared" si="8"/>
        <v>#VALUE!</v>
      </c>
      <c r="G41" s="18" t="str">
        <f t="shared" si="9"/>
        <v/>
      </c>
      <c r="H41" s="18" t="str">
        <f t="shared" si="10"/>
        <v/>
      </c>
      <c r="I41" s="18" t="e">
        <f t="shared" si="11"/>
        <v>#VALUE!</v>
      </c>
      <c r="J41" s="18" t="e">
        <f t="shared" si="12"/>
        <v>#VALUE!</v>
      </c>
      <c r="K41" s="18" t="e">
        <f>VLOOKUP(E41,D14数据库!C:K,2,0)</f>
        <v>#N/A</v>
      </c>
      <c r="L41" s="18" t="e">
        <f>VLOOKUP(E41,D14数据库!C:K,3,0)</f>
        <v>#N/A</v>
      </c>
      <c r="M41" s="19" t="e">
        <f t="shared" si="5"/>
        <v>#VALUE!</v>
      </c>
      <c r="N41" s="18" t="e">
        <f>VLOOKUP(E41,D14数据库!C:K,4,0)</f>
        <v>#N/A</v>
      </c>
      <c r="O41" s="18" t="e">
        <f>VLOOKUP(E41,D14数据库!C:K,5,0)</f>
        <v>#N/A</v>
      </c>
      <c r="P41" s="18"/>
      <c r="Q41" s="18" t="e">
        <f>VLOOKUP(E41,D14数据库!C:K,6,0)</f>
        <v>#N/A</v>
      </c>
      <c r="R41" s="18" t="e">
        <f>VLOOKUP(E41,D14数据库!C:K,7,0)</f>
        <v>#N/A</v>
      </c>
      <c r="S41" s="19">
        <f t="shared" si="6"/>
        <v>0</v>
      </c>
      <c r="T41" s="18" t="e">
        <f>VLOOKUP(E41,D14数据库!C:K,8,0)</f>
        <v>#N/A</v>
      </c>
      <c r="U41" s="18" t="e">
        <f>VLOOKUP(E41,D14数据库!C:K,9,0)</f>
        <v>#N/A</v>
      </c>
      <c r="V41" s="18"/>
    </row>
    <row r="42" spans="1:22" x14ac:dyDescent="0.25">
      <c r="A42" s="22"/>
      <c r="B42" s="3"/>
      <c r="C42" s="3"/>
      <c r="D42" s="3"/>
      <c r="E42" s="18" t="str">
        <f t="shared" si="7"/>
        <v/>
      </c>
      <c r="F42" s="18" t="e">
        <f t="shared" si="8"/>
        <v>#VALUE!</v>
      </c>
      <c r="G42" s="18" t="str">
        <f t="shared" si="9"/>
        <v/>
      </c>
      <c r="H42" s="18" t="str">
        <f t="shared" si="10"/>
        <v/>
      </c>
      <c r="I42" s="18" t="e">
        <f t="shared" si="11"/>
        <v>#VALUE!</v>
      </c>
      <c r="J42" s="18" t="e">
        <f t="shared" si="12"/>
        <v>#VALUE!</v>
      </c>
      <c r="K42" s="18" t="e">
        <f>VLOOKUP(E42,D14数据库!C:K,2,0)</f>
        <v>#N/A</v>
      </c>
      <c r="L42" s="18" t="e">
        <f>VLOOKUP(E42,D14数据库!C:K,3,0)</f>
        <v>#N/A</v>
      </c>
      <c r="M42" s="19" t="e">
        <f t="shared" si="5"/>
        <v>#VALUE!</v>
      </c>
      <c r="N42" s="18" t="e">
        <f>VLOOKUP(E42,D14数据库!C:K,4,0)</f>
        <v>#N/A</v>
      </c>
      <c r="O42" s="18" t="e">
        <f>VLOOKUP(E42,D14数据库!C:K,5,0)</f>
        <v>#N/A</v>
      </c>
      <c r="P42" s="18"/>
      <c r="Q42" s="18" t="e">
        <f>VLOOKUP(E42,D14数据库!C:K,6,0)</f>
        <v>#N/A</v>
      </c>
      <c r="R42" s="18" t="e">
        <f>VLOOKUP(E42,D14数据库!C:K,7,0)</f>
        <v>#N/A</v>
      </c>
      <c r="S42" s="19">
        <f t="shared" si="6"/>
        <v>0</v>
      </c>
      <c r="T42" s="18" t="e">
        <f>VLOOKUP(E42,D14数据库!C:K,8,0)</f>
        <v>#N/A</v>
      </c>
      <c r="U42" s="18" t="e">
        <f>VLOOKUP(E42,D14数据库!C:K,9,0)</f>
        <v>#N/A</v>
      </c>
      <c r="V42" s="18"/>
    </row>
    <row r="43" spans="1:22" x14ac:dyDescent="0.25">
      <c r="A43" s="22"/>
      <c r="B43" s="3"/>
      <c r="C43" s="3"/>
      <c r="D43" s="3"/>
      <c r="E43" s="18" t="str">
        <f t="shared" si="7"/>
        <v/>
      </c>
      <c r="F43" s="18" t="e">
        <f t="shared" si="8"/>
        <v>#VALUE!</v>
      </c>
      <c r="G43" s="18" t="str">
        <f t="shared" si="9"/>
        <v/>
      </c>
      <c r="H43" s="18" t="str">
        <f t="shared" si="10"/>
        <v/>
      </c>
      <c r="I43" s="18" t="e">
        <f t="shared" si="11"/>
        <v>#VALUE!</v>
      </c>
      <c r="J43" s="18" t="e">
        <f t="shared" si="12"/>
        <v>#VALUE!</v>
      </c>
      <c r="K43" s="18" t="e">
        <f>VLOOKUP(E43,D14数据库!C:K,2,0)</f>
        <v>#N/A</v>
      </c>
      <c r="L43" s="18" t="e">
        <f>VLOOKUP(E43,D14数据库!C:K,3,0)</f>
        <v>#N/A</v>
      </c>
      <c r="M43" s="19" t="e">
        <f t="shared" si="5"/>
        <v>#VALUE!</v>
      </c>
      <c r="N43" s="18" t="e">
        <f>VLOOKUP(E43,D14数据库!C:K,4,0)</f>
        <v>#N/A</v>
      </c>
      <c r="O43" s="18" t="e">
        <f>VLOOKUP(E43,D14数据库!C:K,5,0)</f>
        <v>#N/A</v>
      </c>
      <c r="P43" s="18"/>
      <c r="Q43" s="18" t="e">
        <f>VLOOKUP(E43,D14数据库!C:K,6,0)</f>
        <v>#N/A</v>
      </c>
      <c r="R43" s="18" t="e">
        <f>VLOOKUP(E43,D14数据库!C:K,7,0)</f>
        <v>#N/A</v>
      </c>
      <c r="S43" s="19">
        <f t="shared" si="6"/>
        <v>0</v>
      </c>
      <c r="T43" s="18" t="e">
        <f>VLOOKUP(E43,D14数据库!C:K,8,0)</f>
        <v>#N/A</v>
      </c>
      <c r="U43" s="18" t="e">
        <f>VLOOKUP(E43,D14数据库!C:K,9,0)</f>
        <v>#N/A</v>
      </c>
      <c r="V43" s="18"/>
    </row>
    <row r="44" spans="1:22" x14ac:dyDescent="0.25">
      <c r="A44" s="22"/>
      <c r="B44" s="3"/>
      <c r="C44" s="3"/>
      <c r="D44" s="3"/>
      <c r="E44" s="18" t="str">
        <f t="shared" si="7"/>
        <v/>
      </c>
      <c r="F44" s="18" t="e">
        <f t="shared" si="8"/>
        <v>#VALUE!</v>
      </c>
      <c r="G44" s="18" t="str">
        <f t="shared" si="9"/>
        <v/>
      </c>
      <c r="H44" s="18" t="str">
        <f t="shared" si="10"/>
        <v/>
      </c>
      <c r="I44" s="18" t="e">
        <f t="shared" si="11"/>
        <v>#VALUE!</v>
      </c>
      <c r="J44" s="18" t="e">
        <f t="shared" si="12"/>
        <v>#VALUE!</v>
      </c>
      <c r="K44" s="18" t="e">
        <f>VLOOKUP(E44,D14数据库!C:K,2,0)</f>
        <v>#N/A</v>
      </c>
      <c r="L44" s="18" t="e">
        <f>VLOOKUP(E44,D14数据库!C:K,3,0)</f>
        <v>#N/A</v>
      </c>
      <c r="M44" s="19" t="e">
        <f t="shared" si="5"/>
        <v>#VALUE!</v>
      </c>
      <c r="N44" s="18" t="e">
        <f>VLOOKUP(E44,D14数据库!C:K,4,0)</f>
        <v>#N/A</v>
      </c>
      <c r="O44" s="18" t="e">
        <f>VLOOKUP(E44,D14数据库!C:K,5,0)</f>
        <v>#N/A</v>
      </c>
      <c r="P44" s="18"/>
      <c r="Q44" s="18" t="e">
        <f>VLOOKUP(E44,D14数据库!C:K,6,0)</f>
        <v>#N/A</v>
      </c>
      <c r="R44" s="18" t="e">
        <f>VLOOKUP(E44,D14数据库!C:K,7,0)</f>
        <v>#N/A</v>
      </c>
      <c r="S44" s="19">
        <f t="shared" si="6"/>
        <v>0</v>
      </c>
      <c r="T44" s="18" t="e">
        <f>VLOOKUP(E44,D14数据库!C:K,8,0)</f>
        <v>#N/A</v>
      </c>
      <c r="U44" s="18" t="e">
        <f>VLOOKUP(E44,D14数据库!C:K,9,0)</f>
        <v>#N/A</v>
      </c>
      <c r="V44" s="18"/>
    </row>
    <row r="45" spans="1:22" x14ac:dyDescent="0.25">
      <c r="A45" s="22"/>
      <c r="B45" s="3"/>
      <c r="C45" s="3"/>
      <c r="D45" s="3"/>
      <c r="E45" s="18" t="str">
        <f t="shared" si="7"/>
        <v/>
      </c>
      <c r="F45" s="18" t="e">
        <f t="shared" si="8"/>
        <v>#VALUE!</v>
      </c>
      <c r="G45" s="18" t="str">
        <f t="shared" si="9"/>
        <v/>
      </c>
      <c r="H45" s="18" t="str">
        <f t="shared" si="10"/>
        <v/>
      </c>
      <c r="I45" s="18" t="e">
        <f t="shared" si="11"/>
        <v>#VALUE!</v>
      </c>
      <c r="J45" s="18" t="e">
        <f t="shared" si="12"/>
        <v>#VALUE!</v>
      </c>
      <c r="K45" s="18" t="e">
        <f>VLOOKUP(E45,D14数据库!C:K,2,0)</f>
        <v>#N/A</v>
      </c>
      <c r="L45" s="18" t="e">
        <f>VLOOKUP(E45,D14数据库!C:K,3,0)</f>
        <v>#N/A</v>
      </c>
      <c r="M45" s="19" t="e">
        <f t="shared" si="5"/>
        <v>#VALUE!</v>
      </c>
      <c r="N45" s="18" t="e">
        <f>VLOOKUP(E45,D14数据库!C:K,4,0)</f>
        <v>#N/A</v>
      </c>
      <c r="O45" s="18" t="e">
        <f>VLOOKUP(E45,D14数据库!C:K,5,0)</f>
        <v>#N/A</v>
      </c>
      <c r="P45" s="18"/>
      <c r="Q45" s="18" t="e">
        <f>VLOOKUP(E45,D14数据库!C:K,6,0)</f>
        <v>#N/A</v>
      </c>
      <c r="R45" s="18" t="e">
        <f>VLOOKUP(E45,D14数据库!C:K,7,0)</f>
        <v>#N/A</v>
      </c>
      <c r="S45" s="19">
        <f t="shared" si="6"/>
        <v>0</v>
      </c>
      <c r="T45" s="18" t="e">
        <f>VLOOKUP(E45,D14数据库!C:K,8,0)</f>
        <v>#N/A</v>
      </c>
      <c r="U45" s="18" t="e">
        <f>VLOOKUP(E45,D14数据库!C:K,9,0)</f>
        <v>#N/A</v>
      </c>
      <c r="V45" s="18"/>
    </row>
    <row r="46" spans="1:22" x14ac:dyDescent="0.25">
      <c r="A46" s="22"/>
      <c r="B46" s="3"/>
      <c r="C46" s="3"/>
      <c r="D46" s="3"/>
      <c r="E46" s="18" t="str">
        <f t="shared" si="7"/>
        <v/>
      </c>
      <c r="F46" s="18" t="e">
        <f t="shared" si="8"/>
        <v>#VALUE!</v>
      </c>
      <c r="G46" s="18" t="str">
        <f t="shared" si="9"/>
        <v/>
      </c>
      <c r="H46" s="18" t="str">
        <f t="shared" si="10"/>
        <v/>
      </c>
      <c r="I46" s="18" t="e">
        <f t="shared" si="11"/>
        <v>#VALUE!</v>
      </c>
      <c r="J46" s="18" t="e">
        <f t="shared" si="12"/>
        <v>#VALUE!</v>
      </c>
      <c r="K46" s="18" t="e">
        <f>VLOOKUP(E46,D14数据库!C:K,2,0)</f>
        <v>#N/A</v>
      </c>
      <c r="L46" s="18" t="e">
        <f>VLOOKUP(E46,D14数据库!C:K,3,0)</f>
        <v>#N/A</v>
      </c>
      <c r="M46" s="19" t="e">
        <f t="shared" si="5"/>
        <v>#VALUE!</v>
      </c>
      <c r="N46" s="18" t="e">
        <f>VLOOKUP(E46,D14数据库!C:K,4,0)</f>
        <v>#N/A</v>
      </c>
      <c r="O46" s="18" t="e">
        <f>VLOOKUP(E46,D14数据库!C:K,5,0)</f>
        <v>#N/A</v>
      </c>
      <c r="P46" s="18"/>
      <c r="Q46" s="18" t="e">
        <f>VLOOKUP(E46,D14数据库!C:K,6,0)</f>
        <v>#N/A</v>
      </c>
      <c r="R46" s="18" t="e">
        <f>VLOOKUP(E46,D14数据库!C:K,7,0)</f>
        <v>#N/A</v>
      </c>
      <c r="S46" s="19">
        <f t="shared" si="6"/>
        <v>0</v>
      </c>
      <c r="T46" s="18" t="e">
        <f>VLOOKUP(E46,D14数据库!C:K,8,0)</f>
        <v>#N/A</v>
      </c>
      <c r="U46" s="18" t="e">
        <f>VLOOKUP(E46,D14数据库!C:K,9,0)</f>
        <v>#N/A</v>
      </c>
      <c r="V46" s="18"/>
    </row>
    <row r="47" spans="1:22" x14ac:dyDescent="0.25">
      <c r="A47" s="22"/>
      <c r="B47" s="3"/>
      <c r="C47" s="3"/>
      <c r="D47" s="3"/>
      <c r="E47" s="18" t="str">
        <f t="shared" si="7"/>
        <v/>
      </c>
      <c r="F47" s="18" t="e">
        <f t="shared" si="8"/>
        <v>#VALUE!</v>
      </c>
      <c r="G47" s="18" t="str">
        <f t="shared" si="9"/>
        <v/>
      </c>
      <c r="H47" s="18" t="str">
        <f t="shared" si="10"/>
        <v/>
      </c>
      <c r="I47" s="18" t="e">
        <f t="shared" si="11"/>
        <v>#VALUE!</v>
      </c>
      <c r="J47" s="18" t="e">
        <f t="shared" si="12"/>
        <v>#VALUE!</v>
      </c>
      <c r="K47" s="18" t="e">
        <f>VLOOKUP(E47,D14数据库!C:K,2,0)</f>
        <v>#N/A</v>
      </c>
      <c r="L47" s="18" t="e">
        <f>VLOOKUP(E47,D14数据库!C:K,3,0)</f>
        <v>#N/A</v>
      </c>
      <c r="M47" s="19" t="e">
        <f t="shared" si="5"/>
        <v>#VALUE!</v>
      </c>
      <c r="N47" s="18" t="e">
        <f>VLOOKUP(E47,D14数据库!C:K,4,0)</f>
        <v>#N/A</v>
      </c>
      <c r="O47" s="18" t="e">
        <f>VLOOKUP(E47,D14数据库!C:K,5,0)</f>
        <v>#N/A</v>
      </c>
      <c r="P47" s="18"/>
      <c r="Q47" s="18" t="e">
        <f>VLOOKUP(E47,D14数据库!C:K,6,0)</f>
        <v>#N/A</v>
      </c>
      <c r="R47" s="18" t="e">
        <f>VLOOKUP(E47,D14数据库!C:K,7,0)</f>
        <v>#N/A</v>
      </c>
      <c r="S47" s="19">
        <f t="shared" si="6"/>
        <v>0</v>
      </c>
      <c r="T47" s="18" t="e">
        <f>VLOOKUP(E47,D14数据库!C:K,8,0)</f>
        <v>#N/A</v>
      </c>
      <c r="U47" s="18" t="e">
        <f>VLOOKUP(E47,D14数据库!C:K,9,0)</f>
        <v>#N/A</v>
      </c>
      <c r="V47" s="18"/>
    </row>
    <row r="48" spans="1:22" x14ac:dyDescent="0.25">
      <c r="A48" s="22"/>
      <c r="B48" s="3"/>
      <c r="C48" s="3"/>
      <c r="D48" s="3"/>
      <c r="E48" s="18" t="str">
        <f t="shared" si="7"/>
        <v/>
      </c>
      <c r="F48" s="18" t="e">
        <f t="shared" si="8"/>
        <v>#VALUE!</v>
      </c>
      <c r="G48" s="18" t="str">
        <f t="shared" si="9"/>
        <v/>
      </c>
      <c r="H48" s="18" t="str">
        <f t="shared" si="10"/>
        <v/>
      </c>
      <c r="I48" s="18" t="e">
        <f t="shared" si="11"/>
        <v>#VALUE!</v>
      </c>
      <c r="J48" s="18" t="e">
        <f t="shared" si="12"/>
        <v>#VALUE!</v>
      </c>
      <c r="K48" s="18" t="e">
        <f>VLOOKUP(E48,D14数据库!C:K,2,0)</f>
        <v>#N/A</v>
      </c>
      <c r="L48" s="18" t="e">
        <f>VLOOKUP(E48,D14数据库!C:K,3,0)</f>
        <v>#N/A</v>
      </c>
      <c r="M48" s="19" t="e">
        <f t="shared" si="5"/>
        <v>#VALUE!</v>
      </c>
      <c r="N48" s="18" t="e">
        <f>VLOOKUP(E48,D14数据库!C:K,4,0)</f>
        <v>#N/A</v>
      </c>
      <c r="O48" s="18" t="e">
        <f>VLOOKUP(E48,D14数据库!C:K,5,0)</f>
        <v>#N/A</v>
      </c>
      <c r="P48" s="18"/>
      <c r="Q48" s="18" t="e">
        <f>VLOOKUP(E48,D14数据库!C:K,6,0)</f>
        <v>#N/A</v>
      </c>
      <c r="R48" s="18" t="e">
        <f>VLOOKUP(E48,D14数据库!C:K,7,0)</f>
        <v>#N/A</v>
      </c>
      <c r="S48" s="19">
        <f t="shared" si="6"/>
        <v>0</v>
      </c>
      <c r="T48" s="18" t="e">
        <f>VLOOKUP(E48,D14数据库!C:K,8,0)</f>
        <v>#N/A</v>
      </c>
      <c r="U48" s="18" t="e">
        <f>VLOOKUP(E48,D14数据库!C:K,9,0)</f>
        <v>#N/A</v>
      </c>
      <c r="V48" s="18"/>
    </row>
    <row r="49" spans="1:22" x14ac:dyDescent="0.25">
      <c r="A49" s="22"/>
      <c r="B49" s="3"/>
      <c r="C49" s="3"/>
      <c r="D49" s="3"/>
      <c r="E49" s="18" t="str">
        <f t="shared" si="7"/>
        <v/>
      </c>
      <c r="F49" s="18" t="e">
        <f t="shared" si="8"/>
        <v>#VALUE!</v>
      </c>
      <c r="G49" s="18" t="str">
        <f t="shared" si="9"/>
        <v/>
      </c>
      <c r="H49" s="18" t="str">
        <f t="shared" si="10"/>
        <v/>
      </c>
      <c r="I49" s="18" t="e">
        <f t="shared" si="11"/>
        <v>#VALUE!</v>
      </c>
      <c r="J49" s="18" t="e">
        <f t="shared" si="12"/>
        <v>#VALUE!</v>
      </c>
      <c r="K49" s="18" t="e">
        <f>VLOOKUP(E49,D14数据库!C:K,2,0)</f>
        <v>#N/A</v>
      </c>
      <c r="L49" s="18" t="e">
        <f>VLOOKUP(E49,D14数据库!C:K,3,0)</f>
        <v>#N/A</v>
      </c>
      <c r="M49" s="19" t="e">
        <f t="shared" si="5"/>
        <v>#VALUE!</v>
      </c>
      <c r="N49" s="18" t="e">
        <f>VLOOKUP(E49,D14数据库!C:K,4,0)</f>
        <v>#N/A</v>
      </c>
      <c r="O49" s="18" t="e">
        <f>VLOOKUP(E49,D14数据库!C:K,5,0)</f>
        <v>#N/A</v>
      </c>
      <c r="P49" s="18"/>
      <c r="Q49" s="18" t="e">
        <f>VLOOKUP(E49,D14数据库!C:K,6,0)</f>
        <v>#N/A</v>
      </c>
      <c r="R49" s="18" t="e">
        <f>VLOOKUP(E49,D14数据库!C:K,7,0)</f>
        <v>#N/A</v>
      </c>
      <c r="S49" s="19">
        <f t="shared" si="6"/>
        <v>0</v>
      </c>
      <c r="T49" s="18" t="e">
        <f>VLOOKUP(E49,D14数据库!C:K,8,0)</f>
        <v>#N/A</v>
      </c>
      <c r="U49" s="18" t="e">
        <f>VLOOKUP(E49,D14数据库!C:K,9,0)</f>
        <v>#N/A</v>
      </c>
      <c r="V49" s="18"/>
    </row>
    <row r="50" spans="1:22" x14ac:dyDescent="0.25">
      <c r="A50" s="22"/>
      <c r="B50" s="3"/>
      <c r="C50" s="3"/>
      <c r="D50" s="3"/>
      <c r="E50" s="18" t="str">
        <f t="shared" si="7"/>
        <v/>
      </c>
      <c r="F50" s="18" t="e">
        <f t="shared" si="8"/>
        <v>#VALUE!</v>
      </c>
      <c r="G50" s="18" t="str">
        <f t="shared" si="9"/>
        <v/>
      </c>
      <c r="H50" s="18" t="str">
        <f t="shared" si="10"/>
        <v/>
      </c>
      <c r="I50" s="18" t="e">
        <f t="shared" si="11"/>
        <v>#VALUE!</v>
      </c>
      <c r="J50" s="18" t="e">
        <f t="shared" si="12"/>
        <v>#VALUE!</v>
      </c>
      <c r="K50" s="18" t="e">
        <f>VLOOKUP(E50,D14数据库!C:K,2,0)</f>
        <v>#N/A</v>
      </c>
      <c r="L50" s="18" t="e">
        <f>VLOOKUP(E50,D14数据库!C:K,3,0)</f>
        <v>#N/A</v>
      </c>
      <c r="M50" s="19" t="e">
        <f t="shared" si="5"/>
        <v>#VALUE!</v>
      </c>
      <c r="N50" s="18" t="e">
        <f>VLOOKUP(E50,D14数据库!C:K,4,0)</f>
        <v>#N/A</v>
      </c>
      <c r="O50" s="18" t="e">
        <f>VLOOKUP(E50,D14数据库!C:K,5,0)</f>
        <v>#N/A</v>
      </c>
      <c r="P50" s="18"/>
      <c r="Q50" s="18" t="e">
        <f>VLOOKUP(E50,D14数据库!C:K,6,0)</f>
        <v>#N/A</v>
      </c>
      <c r="R50" s="18" t="e">
        <f>VLOOKUP(E50,D14数据库!C:K,7,0)</f>
        <v>#N/A</v>
      </c>
      <c r="S50" s="19">
        <f t="shared" si="6"/>
        <v>0</v>
      </c>
      <c r="T50" s="18" t="e">
        <f>VLOOKUP(E50,D14数据库!C:K,8,0)</f>
        <v>#N/A</v>
      </c>
      <c r="U50" s="18" t="e">
        <f>VLOOKUP(E50,D14数据库!C:K,9,0)</f>
        <v>#N/A</v>
      </c>
      <c r="V50" s="18"/>
    </row>
    <row r="51" spans="1:22" x14ac:dyDescent="0.25">
      <c r="A51" s="22"/>
      <c r="B51" s="3"/>
      <c r="C51" s="3"/>
      <c r="D51" s="3"/>
      <c r="E51" s="18" t="str">
        <f t="shared" si="7"/>
        <v/>
      </c>
      <c r="F51" s="18" t="e">
        <f t="shared" si="8"/>
        <v>#VALUE!</v>
      </c>
      <c r="G51" s="18" t="str">
        <f t="shared" si="9"/>
        <v/>
      </c>
      <c r="H51" s="18" t="str">
        <f t="shared" si="10"/>
        <v/>
      </c>
      <c r="I51" s="18" t="e">
        <f t="shared" si="11"/>
        <v>#VALUE!</v>
      </c>
      <c r="J51" s="18" t="e">
        <f t="shared" si="12"/>
        <v>#VALUE!</v>
      </c>
      <c r="K51" s="18" t="e">
        <f>VLOOKUP(E51,D14数据库!C:K,2,0)</f>
        <v>#N/A</v>
      </c>
      <c r="L51" s="18" t="e">
        <f>VLOOKUP(E51,D14数据库!C:K,3,0)</f>
        <v>#N/A</v>
      </c>
      <c r="M51" s="19" t="e">
        <f t="shared" si="5"/>
        <v>#VALUE!</v>
      </c>
      <c r="N51" s="18" t="e">
        <f>VLOOKUP(E51,D14数据库!C:K,4,0)</f>
        <v>#N/A</v>
      </c>
      <c r="O51" s="18" t="e">
        <f>VLOOKUP(E51,D14数据库!C:K,5,0)</f>
        <v>#N/A</v>
      </c>
      <c r="P51" s="18"/>
      <c r="Q51" s="18" t="e">
        <f>VLOOKUP(E51,D14数据库!C:K,6,0)</f>
        <v>#N/A</v>
      </c>
      <c r="R51" s="18" t="e">
        <f>VLOOKUP(E51,D14数据库!C:K,7,0)</f>
        <v>#N/A</v>
      </c>
      <c r="S51" s="19">
        <f t="shared" si="6"/>
        <v>0</v>
      </c>
      <c r="T51" s="18" t="e">
        <f>VLOOKUP(E51,D14数据库!C:K,8,0)</f>
        <v>#N/A</v>
      </c>
      <c r="U51" s="18" t="e">
        <f>VLOOKUP(E51,D14数据库!C:K,9,0)</f>
        <v>#N/A</v>
      </c>
      <c r="V51" s="18"/>
    </row>
    <row r="52" spans="1:22" x14ac:dyDescent="0.25">
      <c r="A52" s="22"/>
      <c r="B52" s="3"/>
      <c r="C52" s="3"/>
      <c r="D52" s="3"/>
      <c r="E52" s="18" t="str">
        <f t="shared" si="7"/>
        <v/>
      </c>
      <c r="F52" s="18" t="e">
        <f t="shared" si="8"/>
        <v>#VALUE!</v>
      </c>
      <c r="G52" s="18" t="str">
        <f t="shared" si="9"/>
        <v/>
      </c>
      <c r="H52" s="18" t="str">
        <f t="shared" si="10"/>
        <v/>
      </c>
      <c r="I52" s="18" t="e">
        <f t="shared" si="11"/>
        <v>#VALUE!</v>
      </c>
      <c r="J52" s="18" t="e">
        <f t="shared" si="12"/>
        <v>#VALUE!</v>
      </c>
      <c r="K52" s="18" t="e">
        <f>VLOOKUP(E52,D14数据库!C:K,2,0)</f>
        <v>#N/A</v>
      </c>
      <c r="L52" s="18" t="e">
        <f>VLOOKUP(E52,D14数据库!C:K,3,0)</f>
        <v>#N/A</v>
      </c>
      <c r="M52" s="19" t="e">
        <f t="shared" si="5"/>
        <v>#VALUE!</v>
      </c>
      <c r="N52" s="18" t="e">
        <f>VLOOKUP(E52,D14数据库!C:K,4,0)</f>
        <v>#N/A</v>
      </c>
      <c r="O52" s="18" t="e">
        <f>VLOOKUP(E52,D14数据库!C:K,5,0)</f>
        <v>#N/A</v>
      </c>
      <c r="P52" s="18"/>
      <c r="Q52" s="18" t="e">
        <f>VLOOKUP(E52,D14数据库!C:K,6,0)</f>
        <v>#N/A</v>
      </c>
      <c r="R52" s="18" t="e">
        <f>VLOOKUP(E52,D14数据库!C:K,7,0)</f>
        <v>#N/A</v>
      </c>
      <c r="S52" s="19">
        <f t="shared" si="6"/>
        <v>0</v>
      </c>
      <c r="T52" s="18" t="e">
        <f>VLOOKUP(E52,D14数据库!C:K,8,0)</f>
        <v>#N/A</v>
      </c>
      <c r="U52" s="18" t="e">
        <f>VLOOKUP(E52,D14数据库!C:K,9,0)</f>
        <v>#N/A</v>
      </c>
      <c r="V52" s="18"/>
    </row>
    <row r="53" spans="1:22" x14ac:dyDescent="0.25">
      <c r="A53" s="22"/>
      <c r="B53" s="3"/>
      <c r="C53" s="3"/>
      <c r="D53" s="3"/>
      <c r="E53" s="18" t="str">
        <f t="shared" si="7"/>
        <v/>
      </c>
      <c r="F53" s="18" t="e">
        <f t="shared" si="8"/>
        <v>#VALUE!</v>
      </c>
      <c r="G53" s="18" t="str">
        <f t="shared" si="9"/>
        <v/>
      </c>
      <c r="H53" s="18" t="str">
        <f t="shared" si="10"/>
        <v/>
      </c>
      <c r="I53" s="18" t="e">
        <f t="shared" si="11"/>
        <v>#VALUE!</v>
      </c>
      <c r="J53" s="18" t="e">
        <f t="shared" si="12"/>
        <v>#VALUE!</v>
      </c>
      <c r="K53" s="18" t="e">
        <f>VLOOKUP(E53,D14数据库!C:K,2,0)</f>
        <v>#N/A</v>
      </c>
      <c r="L53" s="18" t="e">
        <f>VLOOKUP(E53,D14数据库!C:K,3,0)</f>
        <v>#N/A</v>
      </c>
      <c r="M53" s="19" t="e">
        <f t="shared" si="5"/>
        <v>#VALUE!</v>
      </c>
      <c r="N53" s="18" t="e">
        <f>VLOOKUP(E53,D14数据库!C:K,4,0)</f>
        <v>#N/A</v>
      </c>
      <c r="O53" s="18" t="e">
        <f>VLOOKUP(E53,D14数据库!C:K,5,0)</f>
        <v>#N/A</v>
      </c>
      <c r="P53" s="18"/>
      <c r="Q53" s="18" t="e">
        <f>VLOOKUP(E53,D14数据库!C:K,6,0)</f>
        <v>#N/A</v>
      </c>
      <c r="R53" s="18" t="e">
        <f>VLOOKUP(E53,D14数据库!C:K,7,0)</f>
        <v>#N/A</v>
      </c>
      <c r="S53" s="19">
        <f t="shared" si="6"/>
        <v>0</v>
      </c>
      <c r="T53" s="18" t="e">
        <f>VLOOKUP(E53,D14数据库!C:K,8,0)</f>
        <v>#N/A</v>
      </c>
      <c r="U53" s="18" t="e">
        <f>VLOOKUP(E53,D14数据库!C:K,9,0)</f>
        <v>#N/A</v>
      </c>
      <c r="V53" s="18"/>
    </row>
    <row r="54" spans="1:22" x14ac:dyDescent="0.25">
      <c r="A54" s="22"/>
      <c r="B54" s="3"/>
      <c r="C54" s="3"/>
      <c r="D54" s="3"/>
      <c r="E54" s="18" t="str">
        <f t="shared" si="7"/>
        <v/>
      </c>
      <c r="F54" s="18" t="e">
        <f t="shared" si="8"/>
        <v>#VALUE!</v>
      </c>
      <c r="G54" s="18" t="str">
        <f t="shared" si="9"/>
        <v/>
      </c>
      <c r="H54" s="18" t="str">
        <f t="shared" si="10"/>
        <v/>
      </c>
      <c r="I54" s="18" t="e">
        <f t="shared" si="11"/>
        <v>#VALUE!</v>
      </c>
      <c r="J54" s="18" t="e">
        <f t="shared" si="12"/>
        <v>#VALUE!</v>
      </c>
      <c r="K54" s="18" t="e">
        <f>VLOOKUP(E54,D14数据库!C:K,2,0)</f>
        <v>#N/A</v>
      </c>
      <c r="L54" s="18" t="e">
        <f>VLOOKUP(E54,D14数据库!C:K,3,0)</f>
        <v>#N/A</v>
      </c>
      <c r="M54" s="19" t="e">
        <f t="shared" si="5"/>
        <v>#VALUE!</v>
      </c>
      <c r="N54" s="18" t="e">
        <f>VLOOKUP(E54,D14数据库!C:K,4,0)</f>
        <v>#N/A</v>
      </c>
      <c r="O54" s="18" t="e">
        <f>VLOOKUP(E54,D14数据库!C:K,5,0)</f>
        <v>#N/A</v>
      </c>
      <c r="P54" s="18"/>
      <c r="Q54" s="18" t="e">
        <f>VLOOKUP(E54,D14数据库!C:K,6,0)</f>
        <v>#N/A</v>
      </c>
      <c r="R54" s="18" t="e">
        <f>VLOOKUP(E54,D14数据库!C:K,7,0)</f>
        <v>#N/A</v>
      </c>
      <c r="S54" s="19">
        <f t="shared" si="6"/>
        <v>0</v>
      </c>
      <c r="T54" s="18" t="e">
        <f>VLOOKUP(E54,D14数据库!C:K,8,0)</f>
        <v>#N/A</v>
      </c>
      <c r="U54" s="18" t="e">
        <f>VLOOKUP(E54,D14数据库!C:K,9,0)</f>
        <v>#N/A</v>
      </c>
      <c r="V54" s="18"/>
    </row>
    <row r="55" spans="1:22" x14ac:dyDescent="0.25">
      <c r="A55" s="22"/>
      <c r="B55" s="3"/>
      <c r="C55" s="3"/>
      <c r="D55" s="3"/>
      <c r="E55" s="18" t="str">
        <f t="shared" si="7"/>
        <v/>
      </c>
      <c r="F55" s="18" t="e">
        <f t="shared" si="8"/>
        <v>#VALUE!</v>
      </c>
      <c r="G55" s="18" t="str">
        <f t="shared" si="9"/>
        <v/>
      </c>
      <c r="H55" s="18" t="str">
        <f t="shared" si="10"/>
        <v/>
      </c>
      <c r="I55" s="18" t="e">
        <f t="shared" si="11"/>
        <v>#VALUE!</v>
      </c>
      <c r="J55" s="18" t="e">
        <f t="shared" si="12"/>
        <v>#VALUE!</v>
      </c>
      <c r="K55" s="18" t="e">
        <f>VLOOKUP(E55,D14数据库!C:K,2,0)</f>
        <v>#N/A</v>
      </c>
      <c r="L55" s="18" t="e">
        <f>VLOOKUP(E55,D14数据库!C:K,3,0)</f>
        <v>#N/A</v>
      </c>
      <c r="M55" s="19" t="e">
        <f t="shared" si="5"/>
        <v>#VALUE!</v>
      </c>
      <c r="N55" s="18" t="e">
        <f>VLOOKUP(E55,D14数据库!C:K,4,0)</f>
        <v>#N/A</v>
      </c>
      <c r="O55" s="18" t="e">
        <f>VLOOKUP(E55,D14数据库!C:K,5,0)</f>
        <v>#N/A</v>
      </c>
      <c r="P55" s="18"/>
      <c r="Q55" s="18" t="e">
        <f>VLOOKUP(E55,D14数据库!C:K,6,0)</f>
        <v>#N/A</v>
      </c>
      <c r="R55" s="18" t="e">
        <f>VLOOKUP(E55,D14数据库!C:K,7,0)</f>
        <v>#N/A</v>
      </c>
      <c r="S55" s="19">
        <f t="shared" si="6"/>
        <v>0</v>
      </c>
      <c r="T55" s="18" t="e">
        <f>VLOOKUP(E55,D14数据库!C:K,8,0)</f>
        <v>#N/A</v>
      </c>
      <c r="U55" s="18" t="e">
        <f>VLOOKUP(E55,D14数据库!C:K,9,0)</f>
        <v>#N/A</v>
      </c>
      <c r="V55" s="18"/>
    </row>
    <row r="56" spans="1:22" x14ac:dyDescent="0.25">
      <c r="A56" s="22"/>
      <c r="B56" s="3"/>
      <c r="C56" s="3"/>
      <c r="D56" s="3"/>
      <c r="E56" s="18" t="str">
        <f t="shared" si="7"/>
        <v/>
      </c>
      <c r="F56" s="18" t="e">
        <f t="shared" si="8"/>
        <v>#VALUE!</v>
      </c>
      <c r="G56" s="18" t="str">
        <f t="shared" si="9"/>
        <v/>
      </c>
      <c r="H56" s="18" t="str">
        <f t="shared" si="10"/>
        <v/>
      </c>
      <c r="I56" s="18" t="e">
        <f t="shared" si="11"/>
        <v>#VALUE!</v>
      </c>
      <c r="J56" s="18" t="e">
        <f t="shared" si="12"/>
        <v>#VALUE!</v>
      </c>
      <c r="K56" s="18" t="e">
        <f>VLOOKUP(E56,D14数据库!C:K,2,0)</f>
        <v>#N/A</v>
      </c>
      <c r="L56" s="18" t="e">
        <f>VLOOKUP(E56,D14数据库!C:K,3,0)</f>
        <v>#N/A</v>
      </c>
      <c r="M56" s="19" t="e">
        <f t="shared" si="5"/>
        <v>#VALUE!</v>
      </c>
      <c r="N56" s="18" t="e">
        <f>VLOOKUP(E56,D14数据库!C:K,4,0)</f>
        <v>#N/A</v>
      </c>
      <c r="O56" s="18" t="e">
        <f>VLOOKUP(E56,D14数据库!C:K,5,0)</f>
        <v>#N/A</v>
      </c>
      <c r="P56" s="18"/>
      <c r="Q56" s="18" t="e">
        <f>VLOOKUP(E56,D14数据库!C:K,6,0)</f>
        <v>#N/A</v>
      </c>
      <c r="R56" s="18" t="e">
        <f>VLOOKUP(E56,D14数据库!C:K,7,0)</f>
        <v>#N/A</v>
      </c>
      <c r="S56" s="19">
        <f t="shared" si="6"/>
        <v>0</v>
      </c>
      <c r="T56" s="18" t="e">
        <f>VLOOKUP(E56,D14数据库!C:K,8,0)</f>
        <v>#N/A</v>
      </c>
      <c r="U56" s="18" t="e">
        <f>VLOOKUP(E56,D14数据库!C:K,9,0)</f>
        <v>#N/A</v>
      </c>
      <c r="V56" s="18"/>
    </row>
    <row r="57" spans="1:22" x14ac:dyDescent="0.25">
      <c r="A57" s="22"/>
      <c r="B57" s="3"/>
      <c r="C57" s="3"/>
      <c r="D57" s="3"/>
      <c r="E57" s="18" t="str">
        <f t="shared" si="7"/>
        <v/>
      </c>
      <c r="F57" s="18" t="e">
        <f t="shared" si="8"/>
        <v>#VALUE!</v>
      </c>
      <c r="G57" s="18" t="str">
        <f t="shared" si="9"/>
        <v/>
      </c>
      <c r="H57" s="18" t="str">
        <f t="shared" si="10"/>
        <v/>
      </c>
      <c r="I57" s="18" t="e">
        <f t="shared" si="11"/>
        <v>#VALUE!</v>
      </c>
      <c r="J57" s="18" t="e">
        <f t="shared" si="12"/>
        <v>#VALUE!</v>
      </c>
      <c r="K57" s="18" t="e">
        <f>VLOOKUP(E57,D14数据库!C:K,2,0)</f>
        <v>#N/A</v>
      </c>
      <c r="L57" s="18" t="e">
        <f>VLOOKUP(E57,D14数据库!C:K,3,0)</f>
        <v>#N/A</v>
      </c>
      <c r="M57" s="19" t="e">
        <f t="shared" si="5"/>
        <v>#VALUE!</v>
      </c>
      <c r="N57" s="18" t="e">
        <f>VLOOKUP(E57,D14数据库!C:K,4,0)</f>
        <v>#N/A</v>
      </c>
      <c r="O57" s="18" t="e">
        <f>VLOOKUP(E57,D14数据库!C:K,5,0)</f>
        <v>#N/A</v>
      </c>
      <c r="P57" s="18"/>
      <c r="Q57" s="18" t="e">
        <f>VLOOKUP(E57,D14数据库!C:K,6,0)</f>
        <v>#N/A</v>
      </c>
      <c r="R57" s="18" t="e">
        <f>VLOOKUP(E57,D14数据库!C:K,7,0)</f>
        <v>#N/A</v>
      </c>
      <c r="S57" s="19">
        <f t="shared" si="6"/>
        <v>0</v>
      </c>
      <c r="T57" s="18" t="e">
        <f>VLOOKUP(E57,D14数据库!C:K,8,0)</f>
        <v>#N/A</v>
      </c>
      <c r="U57" s="18" t="e">
        <f>VLOOKUP(E57,D14数据库!C:K,9,0)</f>
        <v>#N/A</v>
      </c>
      <c r="V57" s="18"/>
    </row>
    <row r="58" spans="1:22" x14ac:dyDescent="0.25">
      <c r="A58" s="22"/>
      <c r="B58" s="3"/>
      <c r="C58" s="3"/>
      <c r="D58" s="3"/>
      <c r="E58" s="18" t="str">
        <f t="shared" si="7"/>
        <v/>
      </c>
      <c r="F58" s="18" t="e">
        <f t="shared" si="8"/>
        <v>#VALUE!</v>
      </c>
      <c r="G58" s="18" t="str">
        <f t="shared" si="9"/>
        <v/>
      </c>
      <c r="H58" s="18" t="str">
        <f t="shared" si="10"/>
        <v/>
      </c>
      <c r="I58" s="18" t="e">
        <f t="shared" si="11"/>
        <v>#VALUE!</v>
      </c>
      <c r="J58" s="18" t="e">
        <f t="shared" si="12"/>
        <v>#VALUE!</v>
      </c>
      <c r="K58" s="18" t="e">
        <f>VLOOKUP(E58,D14数据库!C:K,2,0)</f>
        <v>#N/A</v>
      </c>
      <c r="L58" s="18" t="e">
        <f>VLOOKUP(E58,D14数据库!C:K,3,0)</f>
        <v>#N/A</v>
      </c>
      <c r="M58" s="19" t="e">
        <f t="shared" si="5"/>
        <v>#VALUE!</v>
      </c>
      <c r="N58" s="18" t="e">
        <f>VLOOKUP(E58,D14数据库!C:K,4,0)</f>
        <v>#N/A</v>
      </c>
      <c r="O58" s="18" t="e">
        <f>VLOOKUP(E58,D14数据库!C:K,5,0)</f>
        <v>#N/A</v>
      </c>
      <c r="P58" s="18"/>
      <c r="Q58" s="18" t="e">
        <f>VLOOKUP(E58,D14数据库!C:K,6,0)</f>
        <v>#N/A</v>
      </c>
      <c r="R58" s="18" t="e">
        <f>VLOOKUP(E58,D14数据库!C:K,7,0)</f>
        <v>#N/A</v>
      </c>
      <c r="S58" s="19">
        <f t="shared" si="6"/>
        <v>0</v>
      </c>
      <c r="T58" s="18" t="e">
        <f>VLOOKUP(E58,D14数据库!C:K,8,0)</f>
        <v>#N/A</v>
      </c>
      <c r="U58" s="18" t="e">
        <f>VLOOKUP(E58,D14数据库!C:K,9,0)</f>
        <v>#N/A</v>
      </c>
      <c r="V58" s="18"/>
    </row>
    <row r="59" spans="1:22" x14ac:dyDescent="0.25">
      <c r="A59" s="22"/>
      <c r="B59" s="3"/>
      <c r="C59" s="3"/>
      <c r="D59" s="3"/>
      <c r="E59" s="18" t="str">
        <f t="shared" si="7"/>
        <v/>
      </c>
      <c r="F59" s="18" t="e">
        <f t="shared" si="8"/>
        <v>#VALUE!</v>
      </c>
      <c r="G59" s="18" t="str">
        <f t="shared" si="9"/>
        <v/>
      </c>
      <c r="H59" s="18" t="str">
        <f t="shared" si="10"/>
        <v/>
      </c>
      <c r="I59" s="18" t="e">
        <f t="shared" si="11"/>
        <v>#VALUE!</v>
      </c>
      <c r="J59" s="18" t="e">
        <f t="shared" si="12"/>
        <v>#VALUE!</v>
      </c>
      <c r="K59" s="18" t="e">
        <f>VLOOKUP(E59,D14数据库!C:K,2,0)</f>
        <v>#N/A</v>
      </c>
      <c r="L59" s="18" t="e">
        <f>VLOOKUP(E59,D14数据库!C:K,3,0)</f>
        <v>#N/A</v>
      </c>
      <c r="M59" s="19" t="e">
        <f t="shared" si="5"/>
        <v>#VALUE!</v>
      </c>
      <c r="N59" s="18" t="e">
        <f>VLOOKUP(E59,D14数据库!C:K,4,0)</f>
        <v>#N/A</v>
      </c>
      <c r="O59" s="18" t="e">
        <f>VLOOKUP(E59,D14数据库!C:K,5,0)</f>
        <v>#N/A</v>
      </c>
      <c r="P59" s="18"/>
      <c r="Q59" s="18" t="e">
        <f>VLOOKUP(E59,D14数据库!C:K,6,0)</f>
        <v>#N/A</v>
      </c>
      <c r="R59" s="18" t="e">
        <f>VLOOKUP(E59,D14数据库!C:K,7,0)</f>
        <v>#N/A</v>
      </c>
      <c r="S59" s="19">
        <f t="shared" si="6"/>
        <v>0</v>
      </c>
      <c r="T59" s="18" t="e">
        <f>VLOOKUP(E59,D14数据库!C:K,8,0)</f>
        <v>#N/A</v>
      </c>
      <c r="U59" s="18" t="e">
        <f>VLOOKUP(E59,D14数据库!C:K,9,0)</f>
        <v>#N/A</v>
      </c>
      <c r="V59" s="18"/>
    </row>
    <row r="60" spans="1:22" x14ac:dyDescent="0.25">
      <c r="A60" s="22"/>
      <c r="B60" s="3"/>
      <c r="C60" s="3"/>
      <c r="D60" s="3"/>
      <c r="E60" s="18" t="str">
        <f t="shared" si="7"/>
        <v/>
      </c>
      <c r="F60" s="18" t="e">
        <f t="shared" si="8"/>
        <v>#VALUE!</v>
      </c>
      <c r="G60" s="18" t="str">
        <f t="shared" si="9"/>
        <v/>
      </c>
      <c r="H60" s="18" t="str">
        <f t="shared" si="10"/>
        <v/>
      </c>
      <c r="I60" s="18" t="e">
        <f t="shared" si="11"/>
        <v>#VALUE!</v>
      </c>
      <c r="J60" s="18" t="e">
        <f t="shared" si="12"/>
        <v>#VALUE!</v>
      </c>
      <c r="K60" s="18" t="e">
        <f>VLOOKUP(E60,D14数据库!C:K,2,0)</f>
        <v>#N/A</v>
      </c>
      <c r="L60" s="18" t="e">
        <f>VLOOKUP(E60,D14数据库!C:K,3,0)</f>
        <v>#N/A</v>
      </c>
      <c r="M60" s="19" t="e">
        <f t="shared" si="5"/>
        <v>#VALUE!</v>
      </c>
      <c r="N60" s="18" t="e">
        <f>VLOOKUP(E60,D14数据库!C:K,4,0)</f>
        <v>#N/A</v>
      </c>
      <c r="O60" s="18" t="e">
        <f>VLOOKUP(E60,D14数据库!C:K,5,0)</f>
        <v>#N/A</v>
      </c>
      <c r="P60" s="18"/>
      <c r="Q60" s="18" t="e">
        <f>VLOOKUP(E60,D14数据库!C:K,6,0)</f>
        <v>#N/A</v>
      </c>
      <c r="R60" s="18" t="e">
        <f>VLOOKUP(E60,D14数据库!C:K,7,0)</f>
        <v>#N/A</v>
      </c>
      <c r="S60" s="19">
        <f t="shared" si="6"/>
        <v>0</v>
      </c>
      <c r="T60" s="18" t="e">
        <f>VLOOKUP(E60,D14数据库!C:K,8,0)</f>
        <v>#N/A</v>
      </c>
      <c r="U60" s="18" t="e">
        <f>VLOOKUP(E60,D14数据库!C:K,9,0)</f>
        <v>#N/A</v>
      </c>
      <c r="V60" s="18"/>
    </row>
    <row r="61" spans="1:22" x14ac:dyDescent="0.25">
      <c r="A61" s="22"/>
      <c r="B61" s="3"/>
      <c r="C61" s="3"/>
      <c r="D61" s="3"/>
      <c r="E61" s="18" t="str">
        <f t="shared" si="7"/>
        <v/>
      </c>
      <c r="F61" s="18" t="e">
        <f t="shared" si="8"/>
        <v>#VALUE!</v>
      </c>
      <c r="G61" s="18" t="str">
        <f t="shared" si="9"/>
        <v/>
      </c>
      <c r="H61" s="18" t="str">
        <f t="shared" si="10"/>
        <v/>
      </c>
      <c r="I61" s="18" t="e">
        <f t="shared" si="11"/>
        <v>#VALUE!</v>
      </c>
      <c r="J61" s="18" t="e">
        <f t="shared" si="12"/>
        <v>#VALUE!</v>
      </c>
      <c r="K61" s="18" t="e">
        <f>VLOOKUP(E61,D14数据库!C:K,2,0)</f>
        <v>#N/A</v>
      </c>
      <c r="L61" s="18" t="e">
        <f>VLOOKUP(E61,D14数据库!C:K,3,0)</f>
        <v>#N/A</v>
      </c>
      <c r="M61" s="19" t="e">
        <f t="shared" si="5"/>
        <v>#VALUE!</v>
      </c>
      <c r="N61" s="18" t="e">
        <f>VLOOKUP(E61,D14数据库!C:K,4,0)</f>
        <v>#N/A</v>
      </c>
      <c r="O61" s="18" t="e">
        <f>VLOOKUP(E61,D14数据库!C:K,5,0)</f>
        <v>#N/A</v>
      </c>
      <c r="P61" s="18"/>
      <c r="Q61" s="18" t="e">
        <f>VLOOKUP(E61,D14数据库!C:K,6,0)</f>
        <v>#N/A</v>
      </c>
      <c r="R61" s="18" t="e">
        <f>VLOOKUP(E61,D14数据库!C:K,7,0)</f>
        <v>#N/A</v>
      </c>
      <c r="S61" s="19">
        <f t="shared" si="6"/>
        <v>0</v>
      </c>
      <c r="T61" s="18" t="e">
        <f>VLOOKUP(E61,D14数据库!C:K,8,0)</f>
        <v>#N/A</v>
      </c>
      <c r="U61" s="18" t="e">
        <f>VLOOKUP(E61,D14数据库!C:K,9,0)</f>
        <v>#N/A</v>
      </c>
      <c r="V61" s="18"/>
    </row>
    <row r="62" spans="1:22" x14ac:dyDescent="0.25">
      <c r="A62" s="22"/>
      <c r="B62" s="3"/>
      <c r="C62" s="3"/>
      <c r="D62" s="3"/>
      <c r="E62" s="18" t="str">
        <f t="shared" si="7"/>
        <v/>
      </c>
      <c r="F62" s="18" t="e">
        <f t="shared" si="8"/>
        <v>#VALUE!</v>
      </c>
      <c r="G62" s="18" t="str">
        <f t="shared" si="9"/>
        <v/>
      </c>
      <c r="H62" s="18" t="str">
        <f t="shared" si="10"/>
        <v/>
      </c>
      <c r="I62" s="18" t="e">
        <f t="shared" si="11"/>
        <v>#VALUE!</v>
      </c>
      <c r="J62" s="18" t="e">
        <f t="shared" si="12"/>
        <v>#VALUE!</v>
      </c>
      <c r="K62" s="18" t="e">
        <f>VLOOKUP(E62,D14数据库!C:K,2,0)</f>
        <v>#N/A</v>
      </c>
      <c r="L62" s="18" t="e">
        <f>VLOOKUP(E62,D14数据库!C:K,3,0)</f>
        <v>#N/A</v>
      </c>
      <c r="M62" s="19" t="e">
        <f t="shared" si="5"/>
        <v>#VALUE!</v>
      </c>
      <c r="N62" s="18" t="e">
        <f>VLOOKUP(E62,D14数据库!C:K,4,0)</f>
        <v>#N/A</v>
      </c>
      <c r="O62" s="18" t="e">
        <f>VLOOKUP(E62,D14数据库!C:K,5,0)</f>
        <v>#N/A</v>
      </c>
      <c r="P62" s="18"/>
      <c r="Q62" s="18" t="e">
        <f>VLOOKUP(E62,D14数据库!C:K,6,0)</f>
        <v>#N/A</v>
      </c>
      <c r="R62" s="18" t="e">
        <f>VLOOKUP(E62,D14数据库!C:K,7,0)</f>
        <v>#N/A</v>
      </c>
      <c r="S62" s="19">
        <f t="shared" si="6"/>
        <v>0</v>
      </c>
      <c r="T62" s="18" t="e">
        <f>VLOOKUP(E62,D14数据库!C:K,8,0)</f>
        <v>#N/A</v>
      </c>
      <c r="U62" s="18" t="e">
        <f>VLOOKUP(E62,D14数据库!C:K,9,0)</f>
        <v>#N/A</v>
      </c>
      <c r="V62" s="18"/>
    </row>
    <row r="63" spans="1:22" x14ac:dyDescent="0.25">
      <c r="A63" s="22"/>
      <c r="B63" s="3"/>
      <c r="C63" s="3"/>
      <c r="D63" s="3"/>
      <c r="E63" s="18" t="str">
        <f t="shared" si="7"/>
        <v/>
      </c>
      <c r="F63" s="18" t="e">
        <f t="shared" si="8"/>
        <v>#VALUE!</v>
      </c>
      <c r="G63" s="18" t="str">
        <f t="shared" si="9"/>
        <v/>
      </c>
      <c r="H63" s="18" t="str">
        <f t="shared" si="10"/>
        <v/>
      </c>
      <c r="I63" s="18" t="e">
        <f t="shared" si="11"/>
        <v>#VALUE!</v>
      </c>
      <c r="J63" s="18" t="e">
        <f t="shared" si="12"/>
        <v>#VALUE!</v>
      </c>
      <c r="K63" s="18" t="e">
        <f>VLOOKUP(E63,D14数据库!C:K,2,0)</f>
        <v>#N/A</v>
      </c>
      <c r="L63" s="18" t="e">
        <f>VLOOKUP(E63,D14数据库!C:K,3,0)</f>
        <v>#N/A</v>
      </c>
      <c r="M63" s="19" t="e">
        <f t="shared" si="5"/>
        <v>#VALUE!</v>
      </c>
      <c r="N63" s="18" t="e">
        <f>VLOOKUP(E63,D14数据库!C:K,4,0)</f>
        <v>#N/A</v>
      </c>
      <c r="O63" s="18" t="e">
        <f>VLOOKUP(E63,D14数据库!C:K,5,0)</f>
        <v>#N/A</v>
      </c>
      <c r="P63" s="18"/>
      <c r="Q63" s="18" t="e">
        <f>VLOOKUP(E63,D14数据库!C:K,6,0)</f>
        <v>#N/A</v>
      </c>
      <c r="R63" s="18" t="e">
        <f>VLOOKUP(E63,D14数据库!C:K,7,0)</f>
        <v>#N/A</v>
      </c>
      <c r="S63" s="19">
        <f t="shared" si="6"/>
        <v>0</v>
      </c>
      <c r="T63" s="18" t="e">
        <f>VLOOKUP(E63,D14数据库!C:K,8,0)</f>
        <v>#N/A</v>
      </c>
      <c r="U63" s="18" t="e">
        <f>VLOOKUP(E63,D14数据库!C:K,9,0)</f>
        <v>#N/A</v>
      </c>
      <c r="V63" s="18"/>
    </row>
    <row r="64" spans="1:22" x14ac:dyDescent="0.25">
      <c r="A64" s="22"/>
      <c r="B64" s="3"/>
      <c r="C64" s="3"/>
      <c r="D64" s="3"/>
      <c r="E64" s="18" t="str">
        <f t="shared" si="7"/>
        <v/>
      </c>
      <c r="F64" s="18" t="e">
        <f t="shared" si="8"/>
        <v>#VALUE!</v>
      </c>
      <c r="G64" s="18" t="str">
        <f t="shared" si="9"/>
        <v/>
      </c>
      <c r="H64" s="18" t="str">
        <f t="shared" si="10"/>
        <v/>
      </c>
      <c r="I64" s="18" t="e">
        <f t="shared" si="11"/>
        <v>#VALUE!</v>
      </c>
      <c r="J64" s="18" t="e">
        <f t="shared" si="12"/>
        <v>#VALUE!</v>
      </c>
      <c r="K64" s="18" t="e">
        <f>VLOOKUP(E64,D14数据库!C:K,2,0)</f>
        <v>#N/A</v>
      </c>
      <c r="L64" s="18" t="e">
        <f>VLOOKUP(E64,D14数据库!C:K,3,0)</f>
        <v>#N/A</v>
      </c>
      <c r="M64" s="19" t="e">
        <f t="shared" si="5"/>
        <v>#VALUE!</v>
      </c>
      <c r="N64" s="18" t="e">
        <f>VLOOKUP(E64,D14数据库!C:K,4,0)</f>
        <v>#N/A</v>
      </c>
      <c r="O64" s="18" t="e">
        <f>VLOOKUP(E64,D14数据库!C:K,5,0)</f>
        <v>#N/A</v>
      </c>
      <c r="P64" s="18"/>
      <c r="Q64" s="18" t="e">
        <f>VLOOKUP(E64,D14数据库!C:K,6,0)</f>
        <v>#N/A</v>
      </c>
      <c r="R64" s="18" t="e">
        <f>VLOOKUP(E64,D14数据库!C:K,7,0)</f>
        <v>#N/A</v>
      </c>
      <c r="S64" s="19">
        <f t="shared" si="6"/>
        <v>0</v>
      </c>
      <c r="T64" s="18" t="e">
        <f>VLOOKUP(E64,D14数据库!C:K,8,0)</f>
        <v>#N/A</v>
      </c>
      <c r="U64" s="18" t="e">
        <f>VLOOKUP(E64,D14数据库!C:K,9,0)</f>
        <v>#N/A</v>
      </c>
      <c r="V64" s="18"/>
    </row>
    <row r="65" spans="1:22" x14ac:dyDescent="0.25">
      <c r="A65" s="22"/>
      <c r="B65" s="3"/>
      <c r="C65" s="3"/>
      <c r="D65" s="3"/>
      <c r="E65" s="18" t="str">
        <f t="shared" si="7"/>
        <v/>
      </c>
      <c r="F65" s="18" t="e">
        <f t="shared" si="8"/>
        <v>#VALUE!</v>
      </c>
      <c r="G65" s="18" t="str">
        <f t="shared" si="9"/>
        <v/>
      </c>
      <c r="H65" s="18" t="str">
        <f t="shared" si="10"/>
        <v/>
      </c>
      <c r="I65" s="18" t="e">
        <f t="shared" si="11"/>
        <v>#VALUE!</v>
      </c>
      <c r="J65" s="18" t="e">
        <f t="shared" si="12"/>
        <v>#VALUE!</v>
      </c>
      <c r="K65" s="18" t="e">
        <f>VLOOKUP(E65,D14数据库!C:K,2,0)</f>
        <v>#N/A</v>
      </c>
      <c r="L65" s="18" t="e">
        <f>VLOOKUP(E65,D14数据库!C:K,3,0)</f>
        <v>#N/A</v>
      </c>
      <c r="M65" s="19" t="e">
        <f t="shared" si="5"/>
        <v>#VALUE!</v>
      </c>
      <c r="N65" s="18" t="e">
        <f>VLOOKUP(E65,D14数据库!C:K,4,0)</f>
        <v>#N/A</v>
      </c>
      <c r="O65" s="18" t="e">
        <f>VLOOKUP(E65,D14数据库!C:K,5,0)</f>
        <v>#N/A</v>
      </c>
      <c r="P65" s="18"/>
      <c r="Q65" s="18" t="e">
        <f>VLOOKUP(E65,D14数据库!C:K,6,0)</f>
        <v>#N/A</v>
      </c>
      <c r="R65" s="18" t="e">
        <f>VLOOKUP(E65,D14数据库!C:K,7,0)</f>
        <v>#N/A</v>
      </c>
      <c r="S65" s="19">
        <f t="shared" si="6"/>
        <v>0</v>
      </c>
      <c r="T65" s="18" t="e">
        <f>VLOOKUP(E65,D14数据库!C:K,8,0)</f>
        <v>#N/A</v>
      </c>
      <c r="U65" s="18" t="e">
        <f>VLOOKUP(E65,D14数据库!C:K,9,0)</f>
        <v>#N/A</v>
      </c>
      <c r="V65" s="18"/>
    </row>
    <row r="66" spans="1:22" x14ac:dyDescent="0.25">
      <c r="A66" s="22"/>
      <c r="B66" s="3"/>
      <c r="C66" s="3"/>
      <c r="D66" s="3"/>
      <c r="E66" s="18" t="str">
        <f t="shared" si="7"/>
        <v/>
      </c>
      <c r="F66" s="18" t="e">
        <f t="shared" si="8"/>
        <v>#VALUE!</v>
      </c>
      <c r="G66" s="18" t="str">
        <f t="shared" si="9"/>
        <v/>
      </c>
      <c r="H66" s="18" t="str">
        <f t="shared" si="10"/>
        <v/>
      </c>
      <c r="I66" s="18" t="e">
        <f t="shared" si="11"/>
        <v>#VALUE!</v>
      </c>
      <c r="J66" s="18" t="e">
        <f t="shared" si="12"/>
        <v>#VALUE!</v>
      </c>
      <c r="K66" s="18" t="e">
        <f>VLOOKUP(E66,D14数据库!C:K,2,0)</f>
        <v>#N/A</v>
      </c>
      <c r="L66" s="18" t="e">
        <f>VLOOKUP(E66,D14数据库!C:K,3,0)</f>
        <v>#N/A</v>
      </c>
      <c r="M66" s="19" t="e">
        <f t="shared" si="5"/>
        <v>#VALUE!</v>
      </c>
      <c r="N66" s="18" t="e">
        <f>VLOOKUP(E66,D14数据库!C:K,4,0)</f>
        <v>#N/A</v>
      </c>
      <c r="O66" s="18" t="e">
        <f>VLOOKUP(E66,D14数据库!C:K,5,0)</f>
        <v>#N/A</v>
      </c>
      <c r="P66" s="18"/>
      <c r="Q66" s="18" t="e">
        <f>VLOOKUP(E66,D14数据库!C:K,6,0)</f>
        <v>#N/A</v>
      </c>
      <c r="R66" s="18" t="e">
        <f>VLOOKUP(E66,D14数据库!C:K,7,0)</f>
        <v>#N/A</v>
      </c>
      <c r="S66" s="19">
        <f t="shared" si="6"/>
        <v>0</v>
      </c>
      <c r="T66" s="18" t="e">
        <f>VLOOKUP(E66,D14数据库!C:K,8,0)</f>
        <v>#N/A</v>
      </c>
      <c r="U66" s="18" t="e">
        <f>VLOOKUP(E66,D14数据库!C:K,9,0)</f>
        <v>#N/A</v>
      </c>
      <c r="V66" s="18"/>
    </row>
    <row r="67" spans="1:22" x14ac:dyDescent="0.25">
      <c r="A67" s="22"/>
      <c r="B67" s="3"/>
      <c r="C67" s="3"/>
      <c r="D67" s="3"/>
      <c r="E67" s="18" t="str">
        <f t="shared" si="7"/>
        <v/>
      </c>
      <c r="F67" s="18" t="e">
        <f t="shared" si="8"/>
        <v>#VALUE!</v>
      </c>
      <c r="G67" s="18" t="str">
        <f t="shared" si="9"/>
        <v/>
      </c>
      <c r="H67" s="18" t="str">
        <f t="shared" si="10"/>
        <v/>
      </c>
      <c r="I67" s="18" t="e">
        <f t="shared" si="11"/>
        <v>#VALUE!</v>
      </c>
      <c r="J67" s="18" t="e">
        <f t="shared" si="12"/>
        <v>#VALUE!</v>
      </c>
      <c r="K67" s="18" t="e">
        <f>VLOOKUP(E67,D14数据库!C:K,2,0)</f>
        <v>#N/A</v>
      </c>
      <c r="L67" s="18" t="e">
        <f>VLOOKUP(E67,D14数据库!C:K,3,0)</f>
        <v>#N/A</v>
      </c>
      <c r="M67" s="19" t="e">
        <f t="shared" ref="M67:M100" si="13">((F67+G67)/1000)*C67</f>
        <v>#VALUE!</v>
      </c>
      <c r="N67" s="18" t="e">
        <f>VLOOKUP(E67,D14数据库!C:K,4,0)</f>
        <v>#N/A</v>
      </c>
      <c r="O67" s="18" t="e">
        <f>VLOOKUP(E67,D14数据库!C:K,5,0)</f>
        <v>#N/A</v>
      </c>
      <c r="P67" s="18"/>
      <c r="Q67" s="18" t="e">
        <f>VLOOKUP(E67,D14数据库!C:K,6,0)</f>
        <v>#N/A</v>
      </c>
      <c r="R67" s="18" t="e">
        <f>VLOOKUP(E67,D14数据库!C:K,7,0)</f>
        <v>#N/A</v>
      </c>
      <c r="S67" s="19">
        <f t="shared" ref="S67:S100" si="14">IF(H67="",0,(I67/1000)*(J67/1000)*C67*2)</f>
        <v>0</v>
      </c>
      <c r="T67" s="18" t="e">
        <f>VLOOKUP(E67,D14数据库!C:K,8,0)</f>
        <v>#N/A</v>
      </c>
      <c r="U67" s="18" t="e">
        <f>VLOOKUP(E67,D14数据库!C:K,9,0)</f>
        <v>#N/A</v>
      </c>
      <c r="V67" s="18"/>
    </row>
    <row r="68" spans="1:22" x14ac:dyDescent="0.25">
      <c r="A68" s="22"/>
      <c r="B68" s="3"/>
      <c r="C68" s="3"/>
      <c r="D68" s="3"/>
      <c r="E68" s="18" t="str">
        <f t="shared" si="7"/>
        <v/>
      </c>
      <c r="F68" s="18" t="e">
        <f t="shared" si="8"/>
        <v>#VALUE!</v>
      </c>
      <c r="G68" s="18" t="str">
        <f t="shared" si="9"/>
        <v/>
      </c>
      <c r="H68" s="18" t="str">
        <f t="shared" si="10"/>
        <v/>
      </c>
      <c r="I68" s="18" t="e">
        <f t="shared" si="11"/>
        <v>#VALUE!</v>
      </c>
      <c r="J68" s="18" t="e">
        <f t="shared" si="12"/>
        <v>#VALUE!</v>
      </c>
      <c r="K68" s="18" t="e">
        <f>VLOOKUP(E68,D14数据库!C:K,2,0)</f>
        <v>#N/A</v>
      </c>
      <c r="L68" s="18" t="e">
        <f>VLOOKUP(E68,D14数据库!C:K,3,0)</f>
        <v>#N/A</v>
      </c>
      <c r="M68" s="19" t="e">
        <f t="shared" si="13"/>
        <v>#VALUE!</v>
      </c>
      <c r="N68" s="18" t="e">
        <f>VLOOKUP(E68,D14数据库!C:K,4,0)</f>
        <v>#N/A</v>
      </c>
      <c r="O68" s="18" t="e">
        <f>VLOOKUP(E68,D14数据库!C:K,5,0)</f>
        <v>#N/A</v>
      </c>
      <c r="P68" s="18"/>
      <c r="Q68" s="18" t="e">
        <f>VLOOKUP(E68,D14数据库!C:K,6,0)</f>
        <v>#N/A</v>
      </c>
      <c r="R68" s="18" t="e">
        <f>VLOOKUP(E68,D14数据库!C:K,7,0)</f>
        <v>#N/A</v>
      </c>
      <c r="S68" s="19">
        <f t="shared" si="14"/>
        <v>0</v>
      </c>
      <c r="T68" s="18" t="e">
        <f>VLOOKUP(E68,D14数据库!C:K,8,0)</f>
        <v>#N/A</v>
      </c>
      <c r="U68" s="18" t="e">
        <f>VLOOKUP(E68,D14数据库!C:K,9,0)</f>
        <v>#N/A</v>
      </c>
      <c r="V68" s="18"/>
    </row>
    <row r="69" spans="1:22" x14ac:dyDescent="0.25">
      <c r="A69" s="22"/>
      <c r="B69" s="3"/>
      <c r="C69" s="3"/>
      <c r="D69" s="3"/>
      <c r="E69" s="18" t="str">
        <f t="shared" si="7"/>
        <v/>
      </c>
      <c r="F69" s="18" t="e">
        <f t="shared" si="8"/>
        <v>#VALUE!</v>
      </c>
      <c r="G69" s="18" t="str">
        <f t="shared" si="9"/>
        <v/>
      </c>
      <c r="H69" s="18" t="str">
        <f t="shared" si="10"/>
        <v/>
      </c>
      <c r="I69" s="18" t="e">
        <f t="shared" si="11"/>
        <v>#VALUE!</v>
      </c>
      <c r="J69" s="18" t="e">
        <f t="shared" si="12"/>
        <v>#VALUE!</v>
      </c>
      <c r="K69" s="18" t="e">
        <f>VLOOKUP(E69,D14数据库!C:K,2,0)</f>
        <v>#N/A</v>
      </c>
      <c r="L69" s="18" t="e">
        <f>VLOOKUP(E69,D14数据库!C:K,3,0)</f>
        <v>#N/A</v>
      </c>
      <c r="M69" s="19" t="e">
        <f t="shared" si="13"/>
        <v>#VALUE!</v>
      </c>
      <c r="N69" s="18" t="e">
        <f>VLOOKUP(E69,D14数据库!C:K,4,0)</f>
        <v>#N/A</v>
      </c>
      <c r="O69" s="18" t="e">
        <f>VLOOKUP(E69,D14数据库!C:K,5,0)</f>
        <v>#N/A</v>
      </c>
      <c r="P69" s="18"/>
      <c r="Q69" s="18" t="e">
        <f>VLOOKUP(E69,D14数据库!C:K,6,0)</f>
        <v>#N/A</v>
      </c>
      <c r="R69" s="18" t="e">
        <f>VLOOKUP(E69,D14数据库!C:K,7,0)</f>
        <v>#N/A</v>
      </c>
      <c r="S69" s="19">
        <f t="shared" si="14"/>
        <v>0</v>
      </c>
      <c r="T69" s="18" t="e">
        <f>VLOOKUP(E69,D14数据库!C:K,8,0)</f>
        <v>#N/A</v>
      </c>
      <c r="U69" s="18" t="e">
        <f>VLOOKUP(E69,D14数据库!C:K,9,0)</f>
        <v>#N/A</v>
      </c>
      <c r="V69" s="18"/>
    </row>
    <row r="70" spans="1:22" x14ac:dyDescent="0.25">
      <c r="A70" s="22"/>
      <c r="B70" s="3"/>
      <c r="C70" s="3"/>
      <c r="D70" s="3"/>
      <c r="E70" s="18" t="str">
        <f t="shared" si="7"/>
        <v/>
      </c>
      <c r="F70" s="18" t="e">
        <f t="shared" si="8"/>
        <v>#VALUE!</v>
      </c>
      <c r="G70" s="18" t="str">
        <f t="shared" si="9"/>
        <v/>
      </c>
      <c r="H70" s="18" t="str">
        <f t="shared" si="10"/>
        <v/>
      </c>
      <c r="I70" s="18" t="e">
        <f t="shared" si="11"/>
        <v>#VALUE!</v>
      </c>
      <c r="J70" s="18" t="e">
        <f t="shared" si="12"/>
        <v>#VALUE!</v>
      </c>
      <c r="K70" s="18" t="e">
        <f>VLOOKUP(E70,D14数据库!C:K,2,0)</f>
        <v>#N/A</v>
      </c>
      <c r="L70" s="18" t="e">
        <f>VLOOKUP(E70,D14数据库!C:K,3,0)</f>
        <v>#N/A</v>
      </c>
      <c r="M70" s="19" t="e">
        <f t="shared" si="13"/>
        <v>#VALUE!</v>
      </c>
      <c r="N70" s="18" t="e">
        <f>VLOOKUP(E70,D14数据库!C:K,4,0)</f>
        <v>#N/A</v>
      </c>
      <c r="O70" s="18" t="e">
        <f>VLOOKUP(E70,D14数据库!C:K,5,0)</f>
        <v>#N/A</v>
      </c>
      <c r="P70" s="18"/>
      <c r="Q70" s="18" t="e">
        <f>VLOOKUP(E70,D14数据库!C:K,6,0)</f>
        <v>#N/A</v>
      </c>
      <c r="R70" s="18" t="e">
        <f>VLOOKUP(E70,D14数据库!C:K,7,0)</f>
        <v>#N/A</v>
      </c>
      <c r="S70" s="19">
        <f t="shared" si="14"/>
        <v>0</v>
      </c>
      <c r="T70" s="18" t="e">
        <f>VLOOKUP(E70,D14数据库!C:K,8,0)</f>
        <v>#N/A</v>
      </c>
      <c r="U70" s="18" t="e">
        <f>VLOOKUP(E70,D14数据库!C:K,9,0)</f>
        <v>#N/A</v>
      </c>
      <c r="V70" s="18"/>
    </row>
    <row r="71" spans="1:22" x14ac:dyDescent="0.25">
      <c r="A71" s="22"/>
      <c r="B71" s="3"/>
      <c r="C71" s="3"/>
      <c r="D71" s="3"/>
      <c r="E71" s="18" t="str">
        <f t="shared" si="7"/>
        <v/>
      </c>
      <c r="F71" s="18" t="e">
        <f t="shared" si="8"/>
        <v>#VALUE!</v>
      </c>
      <c r="G71" s="18" t="str">
        <f t="shared" si="9"/>
        <v/>
      </c>
      <c r="H71" s="18" t="str">
        <f t="shared" si="10"/>
        <v/>
      </c>
      <c r="I71" s="18" t="e">
        <f t="shared" si="11"/>
        <v>#VALUE!</v>
      </c>
      <c r="J71" s="18" t="e">
        <f t="shared" si="12"/>
        <v>#VALUE!</v>
      </c>
      <c r="K71" s="18" t="e">
        <f>VLOOKUP(E71,D14数据库!C:K,2,0)</f>
        <v>#N/A</v>
      </c>
      <c r="L71" s="18" t="e">
        <f>VLOOKUP(E71,D14数据库!C:K,3,0)</f>
        <v>#N/A</v>
      </c>
      <c r="M71" s="19" t="e">
        <f t="shared" si="13"/>
        <v>#VALUE!</v>
      </c>
      <c r="N71" s="18" t="e">
        <f>VLOOKUP(E71,D14数据库!C:K,4,0)</f>
        <v>#N/A</v>
      </c>
      <c r="O71" s="18" t="e">
        <f>VLOOKUP(E71,D14数据库!C:K,5,0)</f>
        <v>#N/A</v>
      </c>
      <c r="P71" s="18"/>
      <c r="Q71" s="18" t="e">
        <f>VLOOKUP(E71,D14数据库!C:K,6,0)</f>
        <v>#N/A</v>
      </c>
      <c r="R71" s="18" t="e">
        <f>VLOOKUP(E71,D14数据库!C:K,7,0)</f>
        <v>#N/A</v>
      </c>
      <c r="S71" s="19">
        <f t="shared" si="14"/>
        <v>0</v>
      </c>
      <c r="T71" s="18" t="e">
        <f>VLOOKUP(E71,D14数据库!C:K,8,0)</f>
        <v>#N/A</v>
      </c>
      <c r="U71" s="18" t="e">
        <f>VLOOKUP(E71,D14数据库!C:K,9,0)</f>
        <v>#N/A</v>
      </c>
      <c r="V71" s="18"/>
    </row>
    <row r="72" spans="1:22" x14ac:dyDescent="0.25">
      <c r="A72" s="22"/>
      <c r="B72" s="3"/>
      <c r="C72" s="3"/>
      <c r="D72" s="3"/>
      <c r="E72" s="18" t="str">
        <f t="shared" si="7"/>
        <v/>
      </c>
      <c r="F72" s="18" t="e">
        <f t="shared" si="8"/>
        <v>#VALUE!</v>
      </c>
      <c r="G72" s="18" t="str">
        <f t="shared" si="9"/>
        <v/>
      </c>
      <c r="H72" s="18" t="str">
        <f t="shared" si="10"/>
        <v/>
      </c>
      <c r="I72" s="18" t="e">
        <f t="shared" si="11"/>
        <v>#VALUE!</v>
      </c>
      <c r="J72" s="18" t="e">
        <f t="shared" si="12"/>
        <v>#VALUE!</v>
      </c>
      <c r="K72" s="18" t="e">
        <f>VLOOKUP(E72,D14数据库!C:K,2,0)</f>
        <v>#N/A</v>
      </c>
      <c r="L72" s="18" t="e">
        <f>VLOOKUP(E72,D14数据库!C:K,3,0)</f>
        <v>#N/A</v>
      </c>
      <c r="M72" s="19" t="e">
        <f t="shared" si="13"/>
        <v>#VALUE!</v>
      </c>
      <c r="N72" s="18" t="e">
        <f>VLOOKUP(E72,D14数据库!C:K,4,0)</f>
        <v>#N/A</v>
      </c>
      <c r="O72" s="18" t="e">
        <f>VLOOKUP(E72,D14数据库!C:K,5,0)</f>
        <v>#N/A</v>
      </c>
      <c r="P72" s="18"/>
      <c r="Q72" s="18" t="e">
        <f>VLOOKUP(E72,D14数据库!C:K,6,0)</f>
        <v>#N/A</v>
      </c>
      <c r="R72" s="18" t="e">
        <f>VLOOKUP(E72,D14数据库!C:K,7,0)</f>
        <v>#N/A</v>
      </c>
      <c r="S72" s="19">
        <f t="shared" si="14"/>
        <v>0</v>
      </c>
      <c r="T72" s="18" t="e">
        <f>VLOOKUP(E72,D14数据库!C:K,8,0)</f>
        <v>#N/A</v>
      </c>
      <c r="U72" s="18" t="e">
        <f>VLOOKUP(E72,D14数据库!C:K,9,0)</f>
        <v>#N/A</v>
      </c>
      <c r="V72" s="18"/>
    </row>
    <row r="73" spans="1:22" x14ac:dyDescent="0.25">
      <c r="A73" s="22"/>
      <c r="B73" s="3"/>
      <c r="C73" s="3"/>
      <c r="D73" s="3"/>
      <c r="E73" s="18" t="str">
        <f t="shared" si="7"/>
        <v/>
      </c>
      <c r="F73" s="18" t="e">
        <f t="shared" si="8"/>
        <v>#VALUE!</v>
      </c>
      <c r="G73" s="18" t="str">
        <f t="shared" si="9"/>
        <v/>
      </c>
      <c r="H73" s="18" t="str">
        <f t="shared" si="10"/>
        <v/>
      </c>
      <c r="I73" s="18" t="e">
        <f t="shared" si="11"/>
        <v>#VALUE!</v>
      </c>
      <c r="J73" s="18" t="e">
        <f t="shared" si="12"/>
        <v>#VALUE!</v>
      </c>
      <c r="K73" s="18" t="e">
        <f>VLOOKUP(E73,D14数据库!C:K,2,0)</f>
        <v>#N/A</v>
      </c>
      <c r="L73" s="18" t="e">
        <f>VLOOKUP(E73,D14数据库!C:K,3,0)</f>
        <v>#N/A</v>
      </c>
      <c r="M73" s="19" t="e">
        <f t="shared" si="13"/>
        <v>#VALUE!</v>
      </c>
      <c r="N73" s="18" t="e">
        <f>VLOOKUP(E73,D14数据库!C:K,4,0)</f>
        <v>#N/A</v>
      </c>
      <c r="O73" s="18" t="e">
        <f>VLOOKUP(E73,D14数据库!C:K,5,0)</f>
        <v>#N/A</v>
      </c>
      <c r="P73" s="18"/>
      <c r="Q73" s="18" t="e">
        <f>VLOOKUP(E73,D14数据库!C:K,6,0)</f>
        <v>#N/A</v>
      </c>
      <c r="R73" s="18" t="e">
        <f>VLOOKUP(E73,D14数据库!C:K,7,0)</f>
        <v>#N/A</v>
      </c>
      <c r="S73" s="19">
        <f t="shared" si="14"/>
        <v>0</v>
      </c>
      <c r="T73" s="18" t="e">
        <f>VLOOKUP(E73,D14数据库!C:K,8,0)</f>
        <v>#N/A</v>
      </c>
      <c r="U73" s="18" t="e">
        <f>VLOOKUP(E73,D14数据库!C:K,9,0)</f>
        <v>#N/A</v>
      </c>
      <c r="V73" s="18"/>
    </row>
    <row r="74" spans="1:22" x14ac:dyDescent="0.25">
      <c r="A74" s="22"/>
      <c r="B74" s="3"/>
      <c r="C74" s="3"/>
      <c r="D74" s="3"/>
      <c r="E74" s="18" t="str">
        <f t="shared" si="7"/>
        <v/>
      </c>
      <c r="F74" s="18" t="e">
        <f t="shared" si="8"/>
        <v>#VALUE!</v>
      </c>
      <c r="G74" s="18" t="str">
        <f t="shared" si="9"/>
        <v/>
      </c>
      <c r="H74" s="18" t="str">
        <f t="shared" si="10"/>
        <v/>
      </c>
      <c r="I74" s="18" t="e">
        <f t="shared" si="11"/>
        <v>#VALUE!</v>
      </c>
      <c r="J74" s="18" t="e">
        <f t="shared" si="12"/>
        <v>#VALUE!</v>
      </c>
      <c r="K74" s="18" t="e">
        <f>VLOOKUP(E74,D14数据库!C:K,2,0)</f>
        <v>#N/A</v>
      </c>
      <c r="L74" s="18" t="e">
        <f>VLOOKUP(E74,D14数据库!C:K,3,0)</f>
        <v>#N/A</v>
      </c>
      <c r="M74" s="19" t="e">
        <f t="shared" si="13"/>
        <v>#VALUE!</v>
      </c>
      <c r="N74" s="18" t="e">
        <f>VLOOKUP(E74,D14数据库!C:K,4,0)</f>
        <v>#N/A</v>
      </c>
      <c r="O74" s="18" t="e">
        <f>VLOOKUP(E74,D14数据库!C:K,5,0)</f>
        <v>#N/A</v>
      </c>
      <c r="P74" s="18"/>
      <c r="Q74" s="18" t="e">
        <f>VLOOKUP(E74,D14数据库!C:K,6,0)</f>
        <v>#N/A</v>
      </c>
      <c r="R74" s="18" t="e">
        <f>VLOOKUP(E74,D14数据库!C:K,7,0)</f>
        <v>#N/A</v>
      </c>
      <c r="S74" s="19">
        <f t="shared" si="14"/>
        <v>0</v>
      </c>
      <c r="T74" s="18" t="e">
        <f>VLOOKUP(E74,D14数据库!C:K,8,0)</f>
        <v>#N/A</v>
      </c>
      <c r="U74" s="18" t="e">
        <f>VLOOKUP(E74,D14数据库!C:K,9,0)</f>
        <v>#N/A</v>
      </c>
      <c r="V74" s="18"/>
    </row>
    <row r="75" spans="1:22" x14ac:dyDescent="0.25">
      <c r="A75" s="22"/>
      <c r="B75" s="3"/>
      <c r="C75" s="3"/>
      <c r="D75" s="3"/>
      <c r="E75" s="18" t="str">
        <f t="shared" si="7"/>
        <v/>
      </c>
      <c r="F75" s="18" t="e">
        <f t="shared" si="8"/>
        <v>#VALUE!</v>
      </c>
      <c r="G75" s="18" t="str">
        <f t="shared" si="9"/>
        <v/>
      </c>
      <c r="H75" s="18" t="str">
        <f t="shared" si="10"/>
        <v/>
      </c>
      <c r="I75" s="18" t="e">
        <f t="shared" si="11"/>
        <v>#VALUE!</v>
      </c>
      <c r="J75" s="18" t="e">
        <f t="shared" si="12"/>
        <v>#VALUE!</v>
      </c>
      <c r="K75" s="18" t="e">
        <f>VLOOKUP(E75,D14数据库!C:K,2,0)</f>
        <v>#N/A</v>
      </c>
      <c r="L75" s="18" t="e">
        <f>VLOOKUP(E75,D14数据库!C:K,3,0)</f>
        <v>#N/A</v>
      </c>
      <c r="M75" s="19" t="e">
        <f t="shared" si="13"/>
        <v>#VALUE!</v>
      </c>
      <c r="N75" s="18" t="e">
        <f>VLOOKUP(E75,D14数据库!C:K,4,0)</f>
        <v>#N/A</v>
      </c>
      <c r="O75" s="18" t="e">
        <f>VLOOKUP(E75,D14数据库!C:K,5,0)</f>
        <v>#N/A</v>
      </c>
      <c r="P75" s="18"/>
      <c r="Q75" s="18" t="e">
        <f>VLOOKUP(E75,D14数据库!C:K,6,0)</f>
        <v>#N/A</v>
      </c>
      <c r="R75" s="18" t="e">
        <f>VLOOKUP(E75,D14数据库!C:K,7,0)</f>
        <v>#N/A</v>
      </c>
      <c r="S75" s="19">
        <f t="shared" si="14"/>
        <v>0</v>
      </c>
      <c r="T75" s="18" t="e">
        <f>VLOOKUP(E75,D14数据库!C:K,8,0)</f>
        <v>#N/A</v>
      </c>
      <c r="U75" s="18" t="e">
        <f>VLOOKUP(E75,D14数据库!C:K,9,0)</f>
        <v>#N/A</v>
      </c>
      <c r="V75" s="18"/>
    </row>
    <row r="76" spans="1:22" x14ac:dyDescent="0.25">
      <c r="A76" s="22"/>
      <c r="B76" s="3"/>
      <c r="C76" s="3"/>
      <c r="D76" s="3"/>
      <c r="E76" s="18" t="str">
        <f t="shared" ref="E76:E100" si="15">(TRIM(MID(SUBSTITUTE($B76,"-",REPT(" ",99)),COLUMN(B76)*99-98,99)))</f>
        <v/>
      </c>
      <c r="F76" s="18" t="e">
        <f t="shared" ref="F76:F100" si="16">VALUE(TRIM(MID(SUBSTITUTE($B76,"-",REPT(" ",99)),COLUMN(C76)*99-98,99)))</f>
        <v>#VALUE!</v>
      </c>
      <c r="G76" s="18" t="str">
        <f t="shared" ref="G76:G100" si="17">(TRIM(MID(SUBSTITUTE($B76,"-",REPT(" ",99)),COLUMN(C76)*99-98,99)))</f>
        <v/>
      </c>
      <c r="H76" s="18" t="str">
        <f t="shared" ref="H76:H100" si="18">(TRIM(MID(SUBSTITUTE($B76,"-",REPT(" ",99)),COLUMN(E76)*99-98,99)))</f>
        <v/>
      </c>
      <c r="I76" s="18" t="e">
        <f t="shared" ref="I76:I100" si="19">VALUE(TRIM(MID(SUBSTITUTE($H76,"x",REPT(" ",99)),COLUMN(A76)*99-98,99)))</f>
        <v>#VALUE!</v>
      </c>
      <c r="J76" s="18" t="e">
        <f t="shared" ref="J76:J100" si="20">VALUE(TRIM(MID(SUBSTITUTE($H76,"x",REPT(" ",99)),COLUMN(B76)*99-98,99)))</f>
        <v>#VALUE!</v>
      </c>
      <c r="K76" s="18" t="e">
        <f>VLOOKUP(E76,D14数据库!C:K,2,0)</f>
        <v>#N/A</v>
      </c>
      <c r="L76" s="18" t="e">
        <f>VLOOKUP(E76,D14数据库!C:K,3,0)</f>
        <v>#N/A</v>
      </c>
      <c r="M76" s="19" t="e">
        <f t="shared" si="13"/>
        <v>#VALUE!</v>
      </c>
      <c r="N76" s="18" t="e">
        <f>VLOOKUP(E76,D14数据库!C:K,4,0)</f>
        <v>#N/A</v>
      </c>
      <c r="O76" s="18" t="e">
        <f>VLOOKUP(E76,D14数据库!C:K,5,0)</f>
        <v>#N/A</v>
      </c>
      <c r="P76" s="18"/>
      <c r="Q76" s="18" t="e">
        <f>VLOOKUP(E76,D14数据库!C:K,6,0)</f>
        <v>#N/A</v>
      </c>
      <c r="R76" s="18" t="e">
        <f>VLOOKUP(E76,D14数据库!C:K,7,0)</f>
        <v>#N/A</v>
      </c>
      <c r="S76" s="19">
        <f t="shared" si="14"/>
        <v>0</v>
      </c>
      <c r="T76" s="18" t="e">
        <f>VLOOKUP(E76,D14数据库!C:K,8,0)</f>
        <v>#N/A</v>
      </c>
      <c r="U76" s="18" t="e">
        <f>VLOOKUP(E76,D14数据库!C:K,9,0)</f>
        <v>#N/A</v>
      </c>
      <c r="V76" s="18"/>
    </row>
    <row r="77" spans="1:22" x14ac:dyDescent="0.25">
      <c r="A77" s="22"/>
      <c r="B77" s="3"/>
      <c r="C77" s="3"/>
      <c r="D77" s="3"/>
      <c r="E77" s="18" t="str">
        <f t="shared" si="15"/>
        <v/>
      </c>
      <c r="F77" s="18" t="e">
        <f t="shared" si="16"/>
        <v>#VALUE!</v>
      </c>
      <c r="G77" s="18" t="str">
        <f t="shared" si="17"/>
        <v/>
      </c>
      <c r="H77" s="18" t="str">
        <f t="shared" si="18"/>
        <v/>
      </c>
      <c r="I77" s="18" t="e">
        <f t="shared" si="19"/>
        <v>#VALUE!</v>
      </c>
      <c r="J77" s="18" t="e">
        <f t="shared" si="20"/>
        <v>#VALUE!</v>
      </c>
      <c r="K77" s="18" t="e">
        <f>VLOOKUP(E77,D14数据库!C:K,2,0)</f>
        <v>#N/A</v>
      </c>
      <c r="L77" s="18" t="e">
        <f>VLOOKUP(E77,D14数据库!C:K,3,0)</f>
        <v>#N/A</v>
      </c>
      <c r="M77" s="19" t="e">
        <f t="shared" si="13"/>
        <v>#VALUE!</v>
      </c>
      <c r="N77" s="18" t="e">
        <f>VLOOKUP(E77,D14数据库!C:K,4,0)</f>
        <v>#N/A</v>
      </c>
      <c r="O77" s="18" t="e">
        <f>VLOOKUP(E77,D14数据库!C:K,5,0)</f>
        <v>#N/A</v>
      </c>
      <c r="P77" s="18"/>
      <c r="Q77" s="18" t="e">
        <f>VLOOKUP(E77,D14数据库!C:K,6,0)</f>
        <v>#N/A</v>
      </c>
      <c r="R77" s="18" t="e">
        <f>VLOOKUP(E77,D14数据库!C:K,7,0)</f>
        <v>#N/A</v>
      </c>
      <c r="S77" s="19">
        <f t="shared" si="14"/>
        <v>0</v>
      </c>
      <c r="T77" s="18" t="e">
        <f>VLOOKUP(E77,D14数据库!C:K,8,0)</f>
        <v>#N/A</v>
      </c>
      <c r="U77" s="18" t="e">
        <f>VLOOKUP(E77,D14数据库!C:K,9,0)</f>
        <v>#N/A</v>
      </c>
      <c r="V77" s="18"/>
    </row>
    <row r="78" spans="1:22" x14ac:dyDescent="0.25">
      <c r="A78" s="22"/>
      <c r="B78" s="3"/>
      <c r="C78" s="3"/>
      <c r="D78" s="3"/>
      <c r="E78" s="18" t="str">
        <f t="shared" si="15"/>
        <v/>
      </c>
      <c r="F78" s="18" t="e">
        <f t="shared" si="16"/>
        <v>#VALUE!</v>
      </c>
      <c r="G78" s="18" t="str">
        <f t="shared" si="17"/>
        <v/>
      </c>
      <c r="H78" s="18" t="str">
        <f t="shared" si="18"/>
        <v/>
      </c>
      <c r="I78" s="18" t="e">
        <f t="shared" si="19"/>
        <v>#VALUE!</v>
      </c>
      <c r="J78" s="18" t="e">
        <f t="shared" si="20"/>
        <v>#VALUE!</v>
      </c>
      <c r="K78" s="18" t="e">
        <f>VLOOKUP(E78,D14数据库!C:K,2,0)</f>
        <v>#N/A</v>
      </c>
      <c r="L78" s="18" t="e">
        <f>VLOOKUP(E78,D14数据库!C:K,3,0)</f>
        <v>#N/A</v>
      </c>
      <c r="M78" s="19" t="e">
        <f t="shared" si="13"/>
        <v>#VALUE!</v>
      </c>
      <c r="N78" s="18" t="e">
        <f>VLOOKUP(E78,D14数据库!C:K,4,0)</f>
        <v>#N/A</v>
      </c>
      <c r="O78" s="18" t="e">
        <f>VLOOKUP(E78,D14数据库!C:K,5,0)</f>
        <v>#N/A</v>
      </c>
      <c r="P78" s="18"/>
      <c r="Q78" s="18" t="e">
        <f>VLOOKUP(E78,D14数据库!C:K,6,0)</f>
        <v>#N/A</v>
      </c>
      <c r="R78" s="18" t="e">
        <f>VLOOKUP(E78,D14数据库!C:K,7,0)</f>
        <v>#N/A</v>
      </c>
      <c r="S78" s="19">
        <f t="shared" si="14"/>
        <v>0</v>
      </c>
      <c r="T78" s="18" t="e">
        <f>VLOOKUP(E78,D14数据库!C:K,8,0)</f>
        <v>#N/A</v>
      </c>
      <c r="U78" s="18" t="e">
        <f>VLOOKUP(E78,D14数据库!C:K,9,0)</f>
        <v>#N/A</v>
      </c>
      <c r="V78" s="18"/>
    </row>
    <row r="79" spans="1:22" x14ac:dyDescent="0.25">
      <c r="A79" s="22"/>
      <c r="B79" s="3"/>
      <c r="C79" s="3"/>
      <c r="D79" s="3"/>
      <c r="E79" s="18" t="str">
        <f t="shared" si="15"/>
        <v/>
      </c>
      <c r="F79" s="18" t="e">
        <f t="shared" si="16"/>
        <v>#VALUE!</v>
      </c>
      <c r="G79" s="18" t="str">
        <f t="shared" si="17"/>
        <v/>
      </c>
      <c r="H79" s="18" t="str">
        <f t="shared" si="18"/>
        <v/>
      </c>
      <c r="I79" s="18" t="e">
        <f t="shared" si="19"/>
        <v>#VALUE!</v>
      </c>
      <c r="J79" s="18" t="e">
        <f t="shared" si="20"/>
        <v>#VALUE!</v>
      </c>
      <c r="K79" s="18" t="e">
        <f>VLOOKUP(E79,D14数据库!C:K,2,0)</f>
        <v>#N/A</v>
      </c>
      <c r="L79" s="18" t="e">
        <f>VLOOKUP(E79,D14数据库!C:K,3,0)</f>
        <v>#N/A</v>
      </c>
      <c r="M79" s="19" t="e">
        <f t="shared" si="13"/>
        <v>#VALUE!</v>
      </c>
      <c r="N79" s="18" t="e">
        <f>VLOOKUP(E79,D14数据库!C:K,4,0)</f>
        <v>#N/A</v>
      </c>
      <c r="O79" s="18" t="e">
        <f>VLOOKUP(E79,D14数据库!C:K,5,0)</f>
        <v>#N/A</v>
      </c>
      <c r="P79" s="18"/>
      <c r="Q79" s="18" t="e">
        <f>VLOOKUP(E79,D14数据库!C:K,6,0)</f>
        <v>#N/A</v>
      </c>
      <c r="R79" s="18" t="e">
        <f>VLOOKUP(E79,D14数据库!C:K,7,0)</f>
        <v>#N/A</v>
      </c>
      <c r="S79" s="19">
        <f t="shared" si="14"/>
        <v>0</v>
      </c>
      <c r="T79" s="18" t="e">
        <f>VLOOKUP(E79,D14数据库!C:K,8,0)</f>
        <v>#N/A</v>
      </c>
      <c r="U79" s="18" t="e">
        <f>VLOOKUP(E79,D14数据库!C:K,9,0)</f>
        <v>#N/A</v>
      </c>
      <c r="V79" s="18"/>
    </row>
    <row r="80" spans="1:22" x14ac:dyDescent="0.25">
      <c r="A80" s="22"/>
      <c r="B80" s="3"/>
      <c r="C80" s="3"/>
      <c r="D80" s="3"/>
      <c r="E80" s="18" t="str">
        <f t="shared" si="15"/>
        <v/>
      </c>
      <c r="F80" s="18" t="e">
        <f t="shared" si="16"/>
        <v>#VALUE!</v>
      </c>
      <c r="G80" s="18" t="str">
        <f t="shared" si="17"/>
        <v/>
      </c>
      <c r="H80" s="18" t="str">
        <f t="shared" si="18"/>
        <v/>
      </c>
      <c r="I80" s="18" t="e">
        <f t="shared" si="19"/>
        <v>#VALUE!</v>
      </c>
      <c r="J80" s="18" t="e">
        <f t="shared" si="20"/>
        <v>#VALUE!</v>
      </c>
      <c r="K80" s="18" t="e">
        <f>VLOOKUP(E80,D14数据库!C:K,2,0)</f>
        <v>#N/A</v>
      </c>
      <c r="L80" s="18" t="e">
        <f>VLOOKUP(E80,D14数据库!C:K,3,0)</f>
        <v>#N/A</v>
      </c>
      <c r="M80" s="19" t="e">
        <f t="shared" si="13"/>
        <v>#VALUE!</v>
      </c>
      <c r="N80" s="18" t="e">
        <f>VLOOKUP(E80,D14数据库!C:K,4,0)</f>
        <v>#N/A</v>
      </c>
      <c r="O80" s="18" t="e">
        <f>VLOOKUP(E80,D14数据库!C:K,5,0)</f>
        <v>#N/A</v>
      </c>
      <c r="P80" s="18"/>
      <c r="Q80" s="18" t="e">
        <f>VLOOKUP(E80,D14数据库!C:K,6,0)</f>
        <v>#N/A</v>
      </c>
      <c r="R80" s="18" t="e">
        <f>VLOOKUP(E80,D14数据库!C:K,7,0)</f>
        <v>#N/A</v>
      </c>
      <c r="S80" s="19">
        <f t="shared" si="14"/>
        <v>0</v>
      </c>
      <c r="T80" s="18" t="e">
        <f>VLOOKUP(E80,D14数据库!C:K,8,0)</f>
        <v>#N/A</v>
      </c>
      <c r="U80" s="18" t="e">
        <f>VLOOKUP(E80,D14数据库!C:K,9,0)</f>
        <v>#N/A</v>
      </c>
      <c r="V80" s="18"/>
    </row>
    <row r="81" spans="1:22" x14ac:dyDescent="0.25">
      <c r="A81" s="22"/>
      <c r="B81" s="3"/>
      <c r="C81" s="3"/>
      <c r="D81" s="3"/>
      <c r="E81" s="18" t="str">
        <f t="shared" si="15"/>
        <v/>
      </c>
      <c r="F81" s="18" t="e">
        <f t="shared" si="16"/>
        <v>#VALUE!</v>
      </c>
      <c r="G81" s="18" t="str">
        <f t="shared" si="17"/>
        <v/>
      </c>
      <c r="H81" s="18" t="str">
        <f t="shared" si="18"/>
        <v/>
      </c>
      <c r="I81" s="18" t="e">
        <f t="shared" si="19"/>
        <v>#VALUE!</v>
      </c>
      <c r="J81" s="18" t="e">
        <f t="shared" si="20"/>
        <v>#VALUE!</v>
      </c>
      <c r="K81" s="18" t="e">
        <f>VLOOKUP(E81,D14数据库!C:K,2,0)</f>
        <v>#N/A</v>
      </c>
      <c r="L81" s="18" t="e">
        <f>VLOOKUP(E81,D14数据库!C:K,3,0)</f>
        <v>#N/A</v>
      </c>
      <c r="M81" s="19" t="e">
        <f t="shared" si="13"/>
        <v>#VALUE!</v>
      </c>
      <c r="N81" s="18" t="e">
        <f>VLOOKUP(E81,D14数据库!C:K,4,0)</f>
        <v>#N/A</v>
      </c>
      <c r="O81" s="18" t="e">
        <f>VLOOKUP(E81,D14数据库!C:K,5,0)</f>
        <v>#N/A</v>
      </c>
      <c r="P81" s="18"/>
      <c r="Q81" s="18" t="e">
        <f>VLOOKUP(E81,D14数据库!C:K,6,0)</f>
        <v>#N/A</v>
      </c>
      <c r="R81" s="18" t="e">
        <f>VLOOKUP(E81,D14数据库!C:K,7,0)</f>
        <v>#N/A</v>
      </c>
      <c r="S81" s="19">
        <f t="shared" si="14"/>
        <v>0</v>
      </c>
      <c r="T81" s="18" t="e">
        <f>VLOOKUP(E81,D14数据库!C:K,8,0)</f>
        <v>#N/A</v>
      </c>
      <c r="U81" s="18" t="e">
        <f>VLOOKUP(E81,D14数据库!C:K,9,0)</f>
        <v>#N/A</v>
      </c>
      <c r="V81" s="18"/>
    </row>
    <row r="82" spans="1:22" x14ac:dyDescent="0.25">
      <c r="A82" s="22"/>
      <c r="B82" s="3"/>
      <c r="C82" s="3"/>
      <c r="D82" s="3"/>
      <c r="E82" s="18" t="str">
        <f t="shared" si="15"/>
        <v/>
      </c>
      <c r="F82" s="18" t="e">
        <f t="shared" si="16"/>
        <v>#VALUE!</v>
      </c>
      <c r="G82" s="18" t="str">
        <f t="shared" si="17"/>
        <v/>
      </c>
      <c r="H82" s="18" t="str">
        <f t="shared" si="18"/>
        <v/>
      </c>
      <c r="I82" s="18" t="e">
        <f t="shared" si="19"/>
        <v>#VALUE!</v>
      </c>
      <c r="J82" s="18" t="e">
        <f t="shared" si="20"/>
        <v>#VALUE!</v>
      </c>
      <c r="K82" s="18" t="e">
        <f>VLOOKUP(E82,D14数据库!C:K,2,0)</f>
        <v>#N/A</v>
      </c>
      <c r="L82" s="18" t="e">
        <f>VLOOKUP(E82,D14数据库!C:K,3,0)</f>
        <v>#N/A</v>
      </c>
      <c r="M82" s="19" t="e">
        <f t="shared" si="13"/>
        <v>#VALUE!</v>
      </c>
      <c r="N82" s="18" t="e">
        <f>VLOOKUP(E82,D14数据库!C:K,4,0)</f>
        <v>#N/A</v>
      </c>
      <c r="O82" s="18" t="e">
        <f>VLOOKUP(E82,D14数据库!C:K,5,0)</f>
        <v>#N/A</v>
      </c>
      <c r="P82" s="18"/>
      <c r="Q82" s="18" t="e">
        <f>VLOOKUP(E82,D14数据库!C:K,6,0)</f>
        <v>#N/A</v>
      </c>
      <c r="R82" s="18" t="e">
        <f>VLOOKUP(E82,D14数据库!C:K,7,0)</f>
        <v>#N/A</v>
      </c>
      <c r="S82" s="19">
        <f t="shared" si="14"/>
        <v>0</v>
      </c>
      <c r="T82" s="18" t="e">
        <f>VLOOKUP(E82,D14数据库!C:K,8,0)</f>
        <v>#N/A</v>
      </c>
      <c r="U82" s="18" t="e">
        <f>VLOOKUP(E82,D14数据库!C:K,9,0)</f>
        <v>#N/A</v>
      </c>
      <c r="V82" s="18"/>
    </row>
    <row r="83" spans="1:22" x14ac:dyDescent="0.25">
      <c r="A83" s="22"/>
      <c r="B83" s="3"/>
      <c r="C83" s="3"/>
      <c r="D83" s="3"/>
      <c r="E83" s="18" t="str">
        <f t="shared" si="15"/>
        <v/>
      </c>
      <c r="F83" s="18" t="e">
        <f t="shared" si="16"/>
        <v>#VALUE!</v>
      </c>
      <c r="G83" s="18" t="str">
        <f t="shared" si="17"/>
        <v/>
      </c>
      <c r="H83" s="18" t="str">
        <f t="shared" si="18"/>
        <v/>
      </c>
      <c r="I83" s="18" t="e">
        <f t="shared" si="19"/>
        <v>#VALUE!</v>
      </c>
      <c r="J83" s="18" t="e">
        <f t="shared" si="20"/>
        <v>#VALUE!</v>
      </c>
      <c r="K83" s="18" t="e">
        <f>VLOOKUP(E83,D14数据库!C:K,2,0)</f>
        <v>#N/A</v>
      </c>
      <c r="L83" s="18" t="e">
        <f>VLOOKUP(E83,D14数据库!C:K,3,0)</f>
        <v>#N/A</v>
      </c>
      <c r="M83" s="19" t="e">
        <f t="shared" si="13"/>
        <v>#VALUE!</v>
      </c>
      <c r="N83" s="18" t="e">
        <f>VLOOKUP(E83,D14数据库!C:K,4,0)</f>
        <v>#N/A</v>
      </c>
      <c r="O83" s="18" t="e">
        <f>VLOOKUP(E83,D14数据库!C:K,5,0)</f>
        <v>#N/A</v>
      </c>
      <c r="P83" s="18"/>
      <c r="Q83" s="18" t="e">
        <f>VLOOKUP(E83,D14数据库!C:K,6,0)</f>
        <v>#N/A</v>
      </c>
      <c r="R83" s="18" t="e">
        <f>VLOOKUP(E83,D14数据库!C:K,7,0)</f>
        <v>#N/A</v>
      </c>
      <c r="S83" s="19">
        <f t="shared" si="14"/>
        <v>0</v>
      </c>
      <c r="T83" s="18" t="e">
        <f>VLOOKUP(E83,D14数据库!C:K,8,0)</f>
        <v>#N/A</v>
      </c>
      <c r="U83" s="18" t="e">
        <f>VLOOKUP(E83,D14数据库!C:K,9,0)</f>
        <v>#N/A</v>
      </c>
      <c r="V83" s="18"/>
    </row>
    <row r="84" spans="1:22" x14ac:dyDescent="0.25">
      <c r="A84" s="22"/>
      <c r="B84" s="3"/>
      <c r="C84" s="3"/>
      <c r="D84" s="3"/>
      <c r="E84" s="18" t="str">
        <f t="shared" si="15"/>
        <v/>
      </c>
      <c r="F84" s="18" t="e">
        <f t="shared" si="16"/>
        <v>#VALUE!</v>
      </c>
      <c r="G84" s="18" t="str">
        <f t="shared" si="17"/>
        <v/>
      </c>
      <c r="H84" s="18" t="str">
        <f t="shared" si="18"/>
        <v/>
      </c>
      <c r="I84" s="18" t="e">
        <f t="shared" si="19"/>
        <v>#VALUE!</v>
      </c>
      <c r="J84" s="18" t="e">
        <f t="shared" si="20"/>
        <v>#VALUE!</v>
      </c>
      <c r="K84" s="18" t="e">
        <f>VLOOKUP(E84,D14数据库!C:K,2,0)</f>
        <v>#N/A</v>
      </c>
      <c r="L84" s="18" t="e">
        <f>VLOOKUP(E84,D14数据库!C:K,3,0)</f>
        <v>#N/A</v>
      </c>
      <c r="M84" s="19" t="e">
        <f t="shared" si="13"/>
        <v>#VALUE!</v>
      </c>
      <c r="N84" s="18" t="e">
        <f>VLOOKUP(E84,D14数据库!C:K,4,0)</f>
        <v>#N/A</v>
      </c>
      <c r="O84" s="18" t="e">
        <f>VLOOKUP(E84,D14数据库!C:K,5,0)</f>
        <v>#N/A</v>
      </c>
      <c r="P84" s="18"/>
      <c r="Q84" s="18" t="e">
        <f>VLOOKUP(E84,D14数据库!C:K,6,0)</f>
        <v>#N/A</v>
      </c>
      <c r="R84" s="18" t="e">
        <f>VLOOKUP(E84,D14数据库!C:K,7,0)</f>
        <v>#N/A</v>
      </c>
      <c r="S84" s="19">
        <f t="shared" si="14"/>
        <v>0</v>
      </c>
      <c r="T84" s="18" t="e">
        <f>VLOOKUP(E84,D14数据库!C:K,8,0)</f>
        <v>#N/A</v>
      </c>
      <c r="U84" s="18" t="e">
        <f>VLOOKUP(E84,D14数据库!C:K,9,0)</f>
        <v>#N/A</v>
      </c>
      <c r="V84" s="18"/>
    </row>
    <row r="85" spans="1:22" x14ac:dyDescent="0.25">
      <c r="A85" s="22"/>
      <c r="B85" s="3"/>
      <c r="C85" s="3"/>
      <c r="D85" s="3"/>
      <c r="E85" s="18" t="str">
        <f t="shared" si="15"/>
        <v/>
      </c>
      <c r="F85" s="18" t="e">
        <f t="shared" si="16"/>
        <v>#VALUE!</v>
      </c>
      <c r="G85" s="18" t="str">
        <f t="shared" si="17"/>
        <v/>
      </c>
      <c r="H85" s="18" t="str">
        <f t="shared" si="18"/>
        <v/>
      </c>
      <c r="I85" s="18" t="e">
        <f t="shared" si="19"/>
        <v>#VALUE!</v>
      </c>
      <c r="J85" s="18" t="e">
        <f t="shared" si="20"/>
        <v>#VALUE!</v>
      </c>
      <c r="K85" s="18" t="e">
        <f>VLOOKUP(E85,D14数据库!C:K,2,0)</f>
        <v>#N/A</v>
      </c>
      <c r="L85" s="18" t="e">
        <f>VLOOKUP(E85,D14数据库!C:K,3,0)</f>
        <v>#N/A</v>
      </c>
      <c r="M85" s="19" t="e">
        <f t="shared" si="13"/>
        <v>#VALUE!</v>
      </c>
      <c r="N85" s="18" t="e">
        <f>VLOOKUP(E85,D14数据库!C:K,4,0)</f>
        <v>#N/A</v>
      </c>
      <c r="O85" s="18" t="e">
        <f>VLOOKUP(E85,D14数据库!C:K,5,0)</f>
        <v>#N/A</v>
      </c>
      <c r="P85" s="18"/>
      <c r="Q85" s="18" t="e">
        <f>VLOOKUP(E85,D14数据库!C:K,6,0)</f>
        <v>#N/A</v>
      </c>
      <c r="R85" s="18" t="e">
        <f>VLOOKUP(E85,D14数据库!C:K,7,0)</f>
        <v>#N/A</v>
      </c>
      <c r="S85" s="19">
        <f t="shared" si="14"/>
        <v>0</v>
      </c>
      <c r="T85" s="18" t="e">
        <f>VLOOKUP(E85,D14数据库!C:K,8,0)</f>
        <v>#N/A</v>
      </c>
      <c r="U85" s="18" t="e">
        <f>VLOOKUP(E85,D14数据库!C:K,9,0)</f>
        <v>#N/A</v>
      </c>
      <c r="V85" s="18"/>
    </row>
    <row r="86" spans="1:22" x14ac:dyDescent="0.25">
      <c r="A86" s="22"/>
      <c r="B86" s="3"/>
      <c r="C86" s="3"/>
      <c r="D86" s="3"/>
      <c r="E86" s="18" t="str">
        <f t="shared" si="15"/>
        <v/>
      </c>
      <c r="F86" s="18" t="e">
        <f t="shared" si="16"/>
        <v>#VALUE!</v>
      </c>
      <c r="G86" s="18" t="str">
        <f t="shared" si="17"/>
        <v/>
      </c>
      <c r="H86" s="18" t="str">
        <f t="shared" si="18"/>
        <v/>
      </c>
      <c r="I86" s="18" t="e">
        <f t="shared" si="19"/>
        <v>#VALUE!</v>
      </c>
      <c r="J86" s="18" t="e">
        <f t="shared" si="20"/>
        <v>#VALUE!</v>
      </c>
      <c r="K86" s="18" t="e">
        <f>VLOOKUP(E86,D14数据库!C:K,2,0)</f>
        <v>#N/A</v>
      </c>
      <c r="L86" s="18" t="e">
        <f>VLOOKUP(E86,D14数据库!C:K,3,0)</f>
        <v>#N/A</v>
      </c>
      <c r="M86" s="19" t="e">
        <f t="shared" si="13"/>
        <v>#VALUE!</v>
      </c>
      <c r="N86" s="18" t="e">
        <f>VLOOKUP(E86,D14数据库!C:K,4,0)</f>
        <v>#N/A</v>
      </c>
      <c r="O86" s="18" t="e">
        <f>VLOOKUP(E86,D14数据库!C:K,5,0)</f>
        <v>#N/A</v>
      </c>
      <c r="P86" s="18"/>
      <c r="Q86" s="18" t="e">
        <f>VLOOKUP(E86,D14数据库!C:K,6,0)</f>
        <v>#N/A</v>
      </c>
      <c r="R86" s="18" t="e">
        <f>VLOOKUP(E86,D14数据库!C:K,7,0)</f>
        <v>#N/A</v>
      </c>
      <c r="S86" s="19">
        <f t="shared" si="14"/>
        <v>0</v>
      </c>
      <c r="T86" s="18" t="e">
        <f>VLOOKUP(E86,D14数据库!C:K,8,0)</f>
        <v>#N/A</v>
      </c>
      <c r="U86" s="18" t="e">
        <f>VLOOKUP(E86,D14数据库!C:K,9,0)</f>
        <v>#N/A</v>
      </c>
      <c r="V86" s="18"/>
    </row>
    <row r="87" spans="1:22" x14ac:dyDescent="0.25">
      <c r="A87" s="22"/>
      <c r="B87" s="3"/>
      <c r="C87" s="3"/>
      <c r="D87" s="3"/>
      <c r="E87" s="18" t="str">
        <f t="shared" si="15"/>
        <v/>
      </c>
      <c r="F87" s="18" t="e">
        <f t="shared" si="16"/>
        <v>#VALUE!</v>
      </c>
      <c r="G87" s="18" t="str">
        <f t="shared" si="17"/>
        <v/>
      </c>
      <c r="H87" s="18" t="str">
        <f t="shared" si="18"/>
        <v/>
      </c>
      <c r="I87" s="18" t="e">
        <f t="shared" si="19"/>
        <v>#VALUE!</v>
      </c>
      <c r="J87" s="18" t="e">
        <f t="shared" si="20"/>
        <v>#VALUE!</v>
      </c>
      <c r="K87" s="18" t="e">
        <f>VLOOKUP(E87,D14数据库!C:K,2,0)</f>
        <v>#N/A</v>
      </c>
      <c r="L87" s="18" t="e">
        <f>VLOOKUP(E87,D14数据库!C:K,3,0)</f>
        <v>#N/A</v>
      </c>
      <c r="M87" s="19" t="e">
        <f t="shared" si="13"/>
        <v>#VALUE!</v>
      </c>
      <c r="N87" s="18" t="e">
        <f>VLOOKUP(E87,D14数据库!C:K,4,0)</f>
        <v>#N/A</v>
      </c>
      <c r="O87" s="18" t="e">
        <f>VLOOKUP(E87,D14数据库!C:K,5,0)</f>
        <v>#N/A</v>
      </c>
      <c r="P87" s="18"/>
      <c r="Q87" s="18" t="e">
        <f>VLOOKUP(E87,D14数据库!C:K,6,0)</f>
        <v>#N/A</v>
      </c>
      <c r="R87" s="18" t="e">
        <f>VLOOKUP(E87,D14数据库!C:K,7,0)</f>
        <v>#N/A</v>
      </c>
      <c r="S87" s="19">
        <f t="shared" si="14"/>
        <v>0</v>
      </c>
      <c r="T87" s="18" t="e">
        <f>VLOOKUP(E87,D14数据库!C:K,8,0)</f>
        <v>#N/A</v>
      </c>
      <c r="U87" s="18" t="e">
        <f>VLOOKUP(E87,D14数据库!C:K,9,0)</f>
        <v>#N/A</v>
      </c>
      <c r="V87" s="18"/>
    </row>
    <row r="88" spans="1:22" x14ac:dyDescent="0.25">
      <c r="A88" s="22"/>
      <c r="B88" s="3"/>
      <c r="C88" s="3"/>
      <c r="D88" s="3"/>
      <c r="E88" s="18" t="str">
        <f t="shared" si="15"/>
        <v/>
      </c>
      <c r="F88" s="18" t="e">
        <f t="shared" si="16"/>
        <v>#VALUE!</v>
      </c>
      <c r="G88" s="18" t="str">
        <f t="shared" si="17"/>
        <v/>
      </c>
      <c r="H88" s="18" t="str">
        <f t="shared" si="18"/>
        <v/>
      </c>
      <c r="I88" s="18" t="e">
        <f t="shared" si="19"/>
        <v>#VALUE!</v>
      </c>
      <c r="J88" s="18" t="e">
        <f t="shared" si="20"/>
        <v>#VALUE!</v>
      </c>
      <c r="K88" s="18" t="e">
        <f>VLOOKUP(E88,D14数据库!C:K,2,0)</f>
        <v>#N/A</v>
      </c>
      <c r="L88" s="18" t="e">
        <f>VLOOKUP(E88,D14数据库!C:K,3,0)</f>
        <v>#N/A</v>
      </c>
      <c r="M88" s="19" t="e">
        <f t="shared" si="13"/>
        <v>#VALUE!</v>
      </c>
      <c r="N88" s="18" t="e">
        <f>VLOOKUP(E88,D14数据库!C:K,4,0)</f>
        <v>#N/A</v>
      </c>
      <c r="O88" s="18" t="e">
        <f>VLOOKUP(E88,D14数据库!C:K,5,0)</f>
        <v>#N/A</v>
      </c>
      <c r="P88" s="18"/>
      <c r="Q88" s="18" t="e">
        <f>VLOOKUP(E88,D14数据库!C:K,6,0)</f>
        <v>#N/A</v>
      </c>
      <c r="R88" s="18" t="e">
        <f>VLOOKUP(E88,D14数据库!C:K,7,0)</f>
        <v>#N/A</v>
      </c>
      <c r="S88" s="19">
        <f t="shared" si="14"/>
        <v>0</v>
      </c>
      <c r="T88" s="18" t="e">
        <f>VLOOKUP(E88,D14数据库!C:K,8,0)</f>
        <v>#N/A</v>
      </c>
      <c r="U88" s="18" t="e">
        <f>VLOOKUP(E88,D14数据库!C:K,9,0)</f>
        <v>#N/A</v>
      </c>
      <c r="V88" s="18"/>
    </row>
    <row r="89" spans="1:22" x14ac:dyDescent="0.25">
      <c r="A89" s="22"/>
      <c r="B89" s="3"/>
      <c r="C89" s="3"/>
      <c r="D89" s="3"/>
      <c r="E89" s="18" t="str">
        <f t="shared" si="15"/>
        <v/>
      </c>
      <c r="F89" s="18" t="e">
        <f t="shared" si="16"/>
        <v>#VALUE!</v>
      </c>
      <c r="G89" s="18" t="str">
        <f t="shared" si="17"/>
        <v/>
      </c>
      <c r="H89" s="18" t="str">
        <f t="shared" si="18"/>
        <v/>
      </c>
      <c r="I89" s="18" t="e">
        <f t="shared" si="19"/>
        <v>#VALUE!</v>
      </c>
      <c r="J89" s="18" t="e">
        <f t="shared" si="20"/>
        <v>#VALUE!</v>
      </c>
      <c r="K89" s="18" t="e">
        <f>VLOOKUP(E89,D14数据库!C:K,2,0)</f>
        <v>#N/A</v>
      </c>
      <c r="L89" s="18" t="e">
        <f>VLOOKUP(E89,D14数据库!C:K,3,0)</f>
        <v>#N/A</v>
      </c>
      <c r="M89" s="19" t="e">
        <f t="shared" si="13"/>
        <v>#VALUE!</v>
      </c>
      <c r="N89" s="18" t="e">
        <f>VLOOKUP(E89,D14数据库!C:K,4,0)</f>
        <v>#N/A</v>
      </c>
      <c r="O89" s="18" t="e">
        <f>VLOOKUP(E89,D14数据库!C:K,5,0)</f>
        <v>#N/A</v>
      </c>
      <c r="P89" s="18"/>
      <c r="Q89" s="18" t="e">
        <f>VLOOKUP(E89,D14数据库!C:K,6,0)</f>
        <v>#N/A</v>
      </c>
      <c r="R89" s="18" t="e">
        <f>VLOOKUP(E89,D14数据库!C:K,7,0)</f>
        <v>#N/A</v>
      </c>
      <c r="S89" s="19">
        <f t="shared" si="14"/>
        <v>0</v>
      </c>
      <c r="T89" s="18" t="e">
        <f>VLOOKUP(E89,D14数据库!C:K,8,0)</f>
        <v>#N/A</v>
      </c>
      <c r="U89" s="18" t="e">
        <f>VLOOKUP(E89,D14数据库!C:K,9,0)</f>
        <v>#N/A</v>
      </c>
      <c r="V89" s="18"/>
    </row>
    <row r="90" spans="1:22" x14ac:dyDescent="0.25">
      <c r="A90" s="22"/>
      <c r="B90" s="3"/>
      <c r="C90" s="3"/>
      <c r="D90" s="3"/>
      <c r="E90" s="18" t="str">
        <f t="shared" si="15"/>
        <v/>
      </c>
      <c r="F90" s="18" t="e">
        <f t="shared" si="16"/>
        <v>#VALUE!</v>
      </c>
      <c r="G90" s="18" t="str">
        <f t="shared" si="17"/>
        <v/>
      </c>
      <c r="H90" s="18" t="str">
        <f t="shared" si="18"/>
        <v/>
      </c>
      <c r="I90" s="18" t="e">
        <f t="shared" si="19"/>
        <v>#VALUE!</v>
      </c>
      <c r="J90" s="18" t="e">
        <f t="shared" si="20"/>
        <v>#VALUE!</v>
      </c>
      <c r="K90" s="18" t="e">
        <f>VLOOKUP(E90,D14数据库!C:K,2,0)</f>
        <v>#N/A</v>
      </c>
      <c r="L90" s="18" t="e">
        <f>VLOOKUP(E90,D14数据库!C:K,3,0)</f>
        <v>#N/A</v>
      </c>
      <c r="M90" s="19" t="e">
        <f t="shared" si="13"/>
        <v>#VALUE!</v>
      </c>
      <c r="N90" s="18" t="e">
        <f>VLOOKUP(E90,D14数据库!C:K,4,0)</f>
        <v>#N/A</v>
      </c>
      <c r="O90" s="18" t="e">
        <f>VLOOKUP(E90,D14数据库!C:K,5,0)</f>
        <v>#N/A</v>
      </c>
      <c r="P90" s="18"/>
      <c r="Q90" s="18" t="e">
        <f>VLOOKUP(E90,D14数据库!C:K,6,0)</f>
        <v>#N/A</v>
      </c>
      <c r="R90" s="18" t="e">
        <f>VLOOKUP(E90,D14数据库!C:K,7,0)</f>
        <v>#N/A</v>
      </c>
      <c r="S90" s="19">
        <f t="shared" si="14"/>
        <v>0</v>
      </c>
      <c r="T90" s="18" t="e">
        <f>VLOOKUP(E90,D14数据库!C:K,8,0)</f>
        <v>#N/A</v>
      </c>
      <c r="U90" s="18" t="e">
        <f>VLOOKUP(E90,D14数据库!C:K,9,0)</f>
        <v>#N/A</v>
      </c>
      <c r="V90" s="18"/>
    </row>
    <row r="91" spans="1:22" x14ac:dyDescent="0.25">
      <c r="A91" s="22"/>
      <c r="B91" s="3"/>
      <c r="C91" s="3"/>
      <c r="D91" s="3"/>
      <c r="E91" s="18" t="str">
        <f t="shared" si="15"/>
        <v/>
      </c>
      <c r="F91" s="18" t="e">
        <f t="shared" si="16"/>
        <v>#VALUE!</v>
      </c>
      <c r="G91" s="18" t="str">
        <f t="shared" si="17"/>
        <v/>
      </c>
      <c r="H91" s="18" t="str">
        <f t="shared" si="18"/>
        <v/>
      </c>
      <c r="I91" s="18" t="e">
        <f t="shared" si="19"/>
        <v>#VALUE!</v>
      </c>
      <c r="J91" s="18" t="e">
        <f t="shared" si="20"/>
        <v>#VALUE!</v>
      </c>
      <c r="K91" s="18" t="e">
        <f>VLOOKUP(E91,D14数据库!C:K,2,0)</f>
        <v>#N/A</v>
      </c>
      <c r="L91" s="18" t="e">
        <f>VLOOKUP(E91,D14数据库!C:K,3,0)</f>
        <v>#N/A</v>
      </c>
      <c r="M91" s="19" t="e">
        <f t="shared" si="13"/>
        <v>#VALUE!</v>
      </c>
      <c r="N91" s="18" t="e">
        <f>VLOOKUP(E91,D14数据库!C:K,4,0)</f>
        <v>#N/A</v>
      </c>
      <c r="O91" s="18" t="e">
        <f>VLOOKUP(E91,D14数据库!C:K,5,0)</f>
        <v>#N/A</v>
      </c>
      <c r="P91" s="18"/>
      <c r="Q91" s="18" t="e">
        <f>VLOOKUP(E91,D14数据库!C:K,6,0)</f>
        <v>#N/A</v>
      </c>
      <c r="R91" s="18" t="e">
        <f>VLOOKUP(E91,D14数据库!C:K,7,0)</f>
        <v>#N/A</v>
      </c>
      <c r="S91" s="19">
        <f t="shared" si="14"/>
        <v>0</v>
      </c>
      <c r="T91" s="18" t="e">
        <f>VLOOKUP(E91,D14数据库!C:K,8,0)</f>
        <v>#N/A</v>
      </c>
      <c r="U91" s="18" t="e">
        <f>VLOOKUP(E91,D14数据库!C:K,9,0)</f>
        <v>#N/A</v>
      </c>
      <c r="V91" s="18"/>
    </row>
    <row r="92" spans="1:22" x14ac:dyDescent="0.25">
      <c r="A92" s="22"/>
      <c r="B92" s="3"/>
      <c r="C92" s="3"/>
      <c r="D92" s="3"/>
      <c r="E92" s="18" t="str">
        <f t="shared" si="15"/>
        <v/>
      </c>
      <c r="F92" s="18" t="e">
        <f t="shared" si="16"/>
        <v>#VALUE!</v>
      </c>
      <c r="G92" s="18" t="str">
        <f t="shared" si="17"/>
        <v/>
      </c>
      <c r="H92" s="18" t="str">
        <f t="shared" si="18"/>
        <v/>
      </c>
      <c r="I92" s="18" t="e">
        <f t="shared" si="19"/>
        <v>#VALUE!</v>
      </c>
      <c r="J92" s="18" t="e">
        <f t="shared" si="20"/>
        <v>#VALUE!</v>
      </c>
      <c r="K92" s="18" t="e">
        <f>VLOOKUP(E92,D14数据库!C:K,2,0)</f>
        <v>#N/A</v>
      </c>
      <c r="L92" s="18" t="e">
        <f>VLOOKUP(E92,D14数据库!C:K,3,0)</f>
        <v>#N/A</v>
      </c>
      <c r="M92" s="19" t="e">
        <f t="shared" si="13"/>
        <v>#VALUE!</v>
      </c>
      <c r="N92" s="18" t="e">
        <f>VLOOKUP(E92,D14数据库!C:K,4,0)</f>
        <v>#N/A</v>
      </c>
      <c r="O92" s="18" t="e">
        <f>VLOOKUP(E92,D14数据库!C:K,5,0)</f>
        <v>#N/A</v>
      </c>
      <c r="P92" s="18"/>
      <c r="Q92" s="18" t="e">
        <f>VLOOKUP(E92,D14数据库!C:K,6,0)</f>
        <v>#N/A</v>
      </c>
      <c r="R92" s="18" t="e">
        <f>VLOOKUP(E92,D14数据库!C:K,7,0)</f>
        <v>#N/A</v>
      </c>
      <c r="S92" s="19">
        <f t="shared" si="14"/>
        <v>0</v>
      </c>
      <c r="T92" s="18" t="e">
        <f>VLOOKUP(E92,D14数据库!C:K,8,0)</f>
        <v>#N/A</v>
      </c>
      <c r="U92" s="18" t="e">
        <f>VLOOKUP(E92,D14数据库!C:K,9,0)</f>
        <v>#N/A</v>
      </c>
      <c r="V92" s="18"/>
    </row>
    <row r="93" spans="1:22" x14ac:dyDescent="0.25">
      <c r="A93" s="22"/>
      <c r="B93" s="3"/>
      <c r="C93" s="3"/>
      <c r="D93" s="3"/>
      <c r="E93" s="18" t="str">
        <f t="shared" si="15"/>
        <v/>
      </c>
      <c r="F93" s="18" t="e">
        <f t="shared" si="16"/>
        <v>#VALUE!</v>
      </c>
      <c r="G93" s="18" t="str">
        <f t="shared" si="17"/>
        <v/>
      </c>
      <c r="H93" s="18" t="str">
        <f t="shared" si="18"/>
        <v/>
      </c>
      <c r="I93" s="18" t="e">
        <f t="shared" si="19"/>
        <v>#VALUE!</v>
      </c>
      <c r="J93" s="18" t="e">
        <f t="shared" si="20"/>
        <v>#VALUE!</v>
      </c>
      <c r="K93" s="18" t="e">
        <f>VLOOKUP(E93,D14数据库!C:K,2,0)</f>
        <v>#N/A</v>
      </c>
      <c r="L93" s="18" t="e">
        <f>VLOOKUP(E93,D14数据库!C:K,3,0)</f>
        <v>#N/A</v>
      </c>
      <c r="M93" s="19" t="e">
        <f t="shared" si="13"/>
        <v>#VALUE!</v>
      </c>
      <c r="N93" s="18" t="e">
        <f>VLOOKUP(E93,D14数据库!C:K,4,0)</f>
        <v>#N/A</v>
      </c>
      <c r="O93" s="18" t="e">
        <f>VLOOKUP(E93,D14数据库!C:K,5,0)</f>
        <v>#N/A</v>
      </c>
      <c r="P93" s="18"/>
      <c r="Q93" s="18" t="e">
        <f>VLOOKUP(E93,D14数据库!C:K,6,0)</f>
        <v>#N/A</v>
      </c>
      <c r="R93" s="18" t="e">
        <f>VLOOKUP(E93,D14数据库!C:K,7,0)</f>
        <v>#N/A</v>
      </c>
      <c r="S93" s="19">
        <f t="shared" si="14"/>
        <v>0</v>
      </c>
      <c r="T93" s="18" t="e">
        <f>VLOOKUP(E93,D14数据库!C:K,8,0)</f>
        <v>#N/A</v>
      </c>
      <c r="U93" s="18" t="e">
        <f>VLOOKUP(E93,D14数据库!C:K,9,0)</f>
        <v>#N/A</v>
      </c>
      <c r="V93" s="18"/>
    </row>
    <row r="94" spans="1:22" x14ac:dyDescent="0.25">
      <c r="A94" s="22"/>
      <c r="B94" s="3"/>
      <c r="C94" s="3"/>
      <c r="D94" s="3"/>
      <c r="E94" s="18" t="str">
        <f t="shared" si="15"/>
        <v/>
      </c>
      <c r="F94" s="18" t="e">
        <f t="shared" si="16"/>
        <v>#VALUE!</v>
      </c>
      <c r="G94" s="18" t="str">
        <f t="shared" si="17"/>
        <v/>
      </c>
      <c r="H94" s="18" t="str">
        <f t="shared" si="18"/>
        <v/>
      </c>
      <c r="I94" s="18" t="e">
        <f t="shared" si="19"/>
        <v>#VALUE!</v>
      </c>
      <c r="J94" s="18" t="e">
        <f t="shared" si="20"/>
        <v>#VALUE!</v>
      </c>
      <c r="K94" s="18" t="e">
        <f>VLOOKUP(E94,D14数据库!C:K,2,0)</f>
        <v>#N/A</v>
      </c>
      <c r="L94" s="18" t="e">
        <f>VLOOKUP(E94,D14数据库!C:K,3,0)</f>
        <v>#N/A</v>
      </c>
      <c r="M94" s="19" t="e">
        <f t="shared" si="13"/>
        <v>#VALUE!</v>
      </c>
      <c r="N94" s="18" t="e">
        <f>VLOOKUP(E94,D14数据库!C:K,4,0)</f>
        <v>#N/A</v>
      </c>
      <c r="O94" s="18" t="e">
        <f>VLOOKUP(E94,D14数据库!C:K,5,0)</f>
        <v>#N/A</v>
      </c>
      <c r="P94" s="18"/>
      <c r="Q94" s="18" t="e">
        <f>VLOOKUP(E94,D14数据库!C:K,6,0)</f>
        <v>#N/A</v>
      </c>
      <c r="R94" s="18" t="e">
        <f>VLOOKUP(E94,D14数据库!C:K,7,0)</f>
        <v>#N/A</v>
      </c>
      <c r="S94" s="19">
        <f t="shared" si="14"/>
        <v>0</v>
      </c>
      <c r="T94" s="18" t="e">
        <f>VLOOKUP(E94,D14数据库!C:K,8,0)</f>
        <v>#N/A</v>
      </c>
      <c r="U94" s="18" t="e">
        <f>VLOOKUP(E94,D14数据库!C:K,9,0)</f>
        <v>#N/A</v>
      </c>
      <c r="V94" s="18"/>
    </row>
    <row r="95" spans="1:22" x14ac:dyDescent="0.25">
      <c r="A95" s="22"/>
      <c r="B95" s="3"/>
      <c r="C95" s="3"/>
      <c r="D95" s="3"/>
      <c r="E95" s="18" t="str">
        <f t="shared" si="15"/>
        <v/>
      </c>
      <c r="F95" s="18" t="e">
        <f t="shared" si="16"/>
        <v>#VALUE!</v>
      </c>
      <c r="G95" s="18" t="str">
        <f t="shared" si="17"/>
        <v/>
      </c>
      <c r="H95" s="18" t="str">
        <f t="shared" si="18"/>
        <v/>
      </c>
      <c r="I95" s="18" t="e">
        <f t="shared" si="19"/>
        <v>#VALUE!</v>
      </c>
      <c r="J95" s="18" t="e">
        <f t="shared" si="20"/>
        <v>#VALUE!</v>
      </c>
      <c r="K95" s="18" t="e">
        <f>VLOOKUP(E95,D14数据库!C:K,2,0)</f>
        <v>#N/A</v>
      </c>
      <c r="L95" s="18" t="e">
        <f>VLOOKUP(E95,D14数据库!C:K,3,0)</f>
        <v>#N/A</v>
      </c>
      <c r="M95" s="19" t="e">
        <f t="shared" si="13"/>
        <v>#VALUE!</v>
      </c>
      <c r="N95" s="18" t="e">
        <f>VLOOKUP(E95,D14数据库!C:K,4,0)</f>
        <v>#N/A</v>
      </c>
      <c r="O95" s="18" t="e">
        <f>VLOOKUP(E95,D14数据库!C:K,5,0)</f>
        <v>#N/A</v>
      </c>
      <c r="P95" s="18"/>
      <c r="Q95" s="18" t="e">
        <f>VLOOKUP(E95,D14数据库!C:K,6,0)</f>
        <v>#N/A</v>
      </c>
      <c r="R95" s="18" t="e">
        <f>VLOOKUP(E95,D14数据库!C:K,7,0)</f>
        <v>#N/A</v>
      </c>
      <c r="S95" s="19">
        <f t="shared" si="14"/>
        <v>0</v>
      </c>
      <c r="T95" s="18" t="e">
        <f>VLOOKUP(E95,D14数据库!C:K,8,0)</f>
        <v>#N/A</v>
      </c>
      <c r="U95" s="18" t="e">
        <f>VLOOKUP(E95,D14数据库!C:K,9,0)</f>
        <v>#N/A</v>
      </c>
      <c r="V95" s="18"/>
    </row>
    <row r="96" spans="1:22" x14ac:dyDescent="0.25">
      <c r="A96" s="22"/>
      <c r="B96" s="3"/>
      <c r="C96" s="3"/>
      <c r="D96" s="3"/>
      <c r="E96" s="18" t="str">
        <f t="shared" si="15"/>
        <v/>
      </c>
      <c r="F96" s="18" t="e">
        <f t="shared" si="16"/>
        <v>#VALUE!</v>
      </c>
      <c r="G96" s="18" t="str">
        <f t="shared" si="17"/>
        <v/>
      </c>
      <c r="H96" s="18" t="str">
        <f t="shared" si="18"/>
        <v/>
      </c>
      <c r="I96" s="18" t="e">
        <f t="shared" si="19"/>
        <v>#VALUE!</v>
      </c>
      <c r="J96" s="18" t="e">
        <f t="shared" si="20"/>
        <v>#VALUE!</v>
      </c>
      <c r="K96" s="18" t="e">
        <f>VLOOKUP(E96,D14数据库!C:K,2,0)</f>
        <v>#N/A</v>
      </c>
      <c r="L96" s="18" t="e">
        <f>VLOOKUP(E96,D14数据库!C:K,3,0)</f>
        <v>#N/A</v>
      </c>
      <c r="M96" s="19" t="e">
        <f t="shared" si="13"/>
        <v>#VALUE!</v>
      </c>
      <c r="N96" s="18" t="e">
        <f>VLOOKUP(E96,D14数据库!C:K,4,0)</f>
        <v>#N/A</v>
      </c>
      <c r="O96" s="18" t="e">
        <f>VLOOKUP(E96,D14数据库!C:K,5,0)</f>
        <v>#N/A</v>
      </c>
      <c r="P96" s="18"/>
      <c r="Q96" s="18" t="e">
        <f>VLOOKUP(E96,D14数据库!C:K,6,0)</f>
        <v>#N/A</v>
      </c>
      <c r="R96" s="18" t="e">
        <f>VLOOKUP(E96,D14数据库!C:K,7,0)</f>
        <v>#N/A</v>
      </c>
      <c r="S96" s="19">
        <f t="shared" si="14"/>
        <v>0</v>
      </c>
      <c r="T96" s="18" t="e">
        <f>VLOOKUP(E96,D14数据库!C:K,8,0)</f>
        <v>#N/A</v>
      </c>
      <c r="U96" s="18" t="e">
        <f>VLOOKUP(E96,D14数据库!C:K,9,0)</f>
        <v>#N/A</v>
      </c>
      <c r="V96" s="18"/>
    </row>
    <row r="97" spans="1:22" x14ac:dyDescent="0.25">
      <c r="A97" s="22"/>
      <c r="B97" s="3"/>
      <c r="C97" s="3"/>
      <c r="D97" s="3"/>
      <c r="E97" s="18" t="str">
        <f t="shared" si="15"/>
        <v/>
      </c>
      <c r="F97" s="18" t="e">
        <f t="shared" si="16"/>
        <v>#VALUE!</v>
      </c>
      <c r="G97" s="18" t="str">
        <f t="shared" si="17"/>
        <v/>
      </c>
      <c r="H97" s="18" t="str">
        <f t="shared" si="18"/>
        <v/>
      </c>
      <c r="I97" s="18" t="e">
        <f t="shared" si="19"/>
        <v>#VALUE!</v>
      </c>
      <c r="J97" s="18" t="e">
        <f t="shared" si="20"/>
        <v>#VALUE!</v>
      </c>
      <c r="K97" s="18" t="e">
        <f>VLOOKUP(E97,D14数据库!C:K,2,0)</f>
        <v>#N/A</v>
      </c>
      <c r="L97" s="18" t="e">
        <f>VLOOKUP(E97,D14数据库!C:K,3,0)</f>
        <v>#N/A</v>
      </c>
      <c r="M97" s="19" t="e">
        <f t="shared" si="13"/>
        <v>#VALUE!</v>
      </c>
      <c r="N97" s="18" t="e">
        <f>VLOOKUP(E97,D14数据库!C:K,4,0)</f>
        <v>#N/A</v>
      </c>
      <c r="O97" s="18" t="e">
        <f>VLOOKUP(E97,D14数据库!C:K,5,0)</f>
        <v>#N/A</v>
      </c>
      <c r="P97" s="18"/>
      <c r="Q97" s="18" t="e">
        <f>VLOOKUP(E97,D14数据库!C:K,6,0)</f>
        <v>#N/A</v>
      </c>
      <c r="R97" s="18" t="e">
        <f>VLOOKUP(E97,D14数据库!C:K,7,0)</f>
        <v>#N/A</v>
      </c>
      <c r="S97" s="19">
        <f t="shared" si="14"/>
        <v>0</v>
      </c>
      <c r="T97" s="18" t="e">
        <f>VLOOKUP(E97,D14数据库!C:K,8,0)</f>
        <v>#N/A</v>
      </c>
      <c r="U97" s="18" t="e">
        <f>VLOOKUP(E97,D14数据库!C:K,9,0)</f>
        <v>#N/A</v>
      </c>
      <c r="V97" s="18"/>
    </row>
    <row r="98" spans="1:22" x14ac:dyDescent="0.25">
      <c r="A98" s="22"/>
      <c r="B98" s="3"/>
      <c r="C98" s="3"/>
      <c r="D98" s="3"/>
      <c r="E98" s="18" t="str">
        <f t="shared" si="15"/>
        <v/>
      </c>
      <c r="F98" s="18" t="e">
        <f t="shared" si="16"/>
        <v>#VALUE!</v>
      </c>
      <c r="G98" s="18" t="str">
        <f t="shared" si="17"/>
        <v/>
      </c>
      <c r="H98" s="18" t="str">
        <f t="shared" si="18"/>
        <v/>
      </c>
      <c r="I98" s="18" t="e">
        <f t="shared" si="19"/>
        <v>#VALUE!</v>
      </c>
      <c r="J98" s="18" t="e">
        <f t="shared" si="20"/>
        <v>#VALUE!</v>
      </c>
      <c r="K98" s="18" t="e">
        <f>VLOOKUP(E98,D14数据库!C:K,2,0)</f>
        <v>#N/A</v>
      </c>
      <c r="L98" s="18" t="e">
        <f>VLOOKUP(E98,D14数据库!C:K,3,0)</f>
        <v>#N/A</v>
      </c>
      <c r="M98" s="19" t="e">
        <f t="shared" si="13"/>
        <v>#VALUE!</v>
      </c>
      <c r="N98" s="18" t="e">
        <f>VLOOKUP(E98,D14数据库!C:K,4,0)</f>
        <v>#N/A</v>
      </c>
      <c r="O98" s="18" t="e">
        <f>VLOOKUP(E98,D14数据库!C:K,5,0)</f>
        <v>#N/A</v>
      </c>
      <c r="P98" s="18"/>
      <c r="Q98" s="18" t="e">
        <f>VLOOKUP(E98,D14数据库!C:K,6,0)</f>
        <v>#N/A</v>
      </c>
      <c r="R98" s="18" t="e">
        <f>VLOOKUP(E98,D14数据库!C:K,7,0)</f>
        <v>#N/A</v>
      </c>
      <c r="S98" s="19">
        <f t="shared" si="14"/>
        <v>0</v>
      </c>
      <c r="T98" s="18" t="e">
        <f>VLOOKUP(E98,D14数据库!C:K,8,0)</f>
        <v>#N/A</v>
      </c>
      <c r="U98" s="18" t="e">
        <f>VLOOKUP(E98,D14数据库!C:K,9,0)</f>
        <v>#N/A</v>
      </c>
      <c r="V98" s="18"/>
    </row>
    <row r="99" spans="1:22" x14ac:dyDescent="0.25">
      <c r="A99" s="22"/>
      <c r="B99" s="3"/>
      <c r="C99" s="3"/>
      <c r="D99" s="3"/>
      <c r="E99" s="18" t="str">
        <f t="shared" si="15"/>
        <v/>
      </c>
      <c r="F99" s="18" t="e">
        <f t="shared" si="16"/>
        <v>#VALUE!</v>
      </c>
      <c r="G99" s="18" t="str">
        <f t="shared" si="17"/>
        <v/>
      </c>
      <c r="H99" s="18" t="str">
        <f t="shared" si="18"/>
        <v/>
      </c>
      <c r="I99" s="18" t="e">
        <f t="shared" si="19"/>
        <v>#VALUE!</v>
      </c>
      <c r="J99" s="18" t="e">
        <f t="shared" si="20"/>
        <v>#VALUE!</v>
      </c>
      <c r="K99" s="18" t="e">
        <f>VLOOKUP(E99,D14数据库!C:K,2,0)</f>
        <v>#N/A</v>
      </c>
      <c r="L99" s="18" t="e">
        <f>VLOOKUP(E99,D14数据库!C:K,3,0)</f>
        <v>#N/A</v>
      </c>
      <c r="M99" s="19" t="e">
        <f t="shared" si="13"/>
        <v>#VALUE!</v>
      </c>
      <c r="N99" s="18" t="e">
        <f>VLOOKUP(E99,D14数据库!C:K,4,0)</f>
        <v>#N/A</v>
      </c>
      <c r="O99" s="18" t="e">
        <f>VLOOKUP(E99,D14数据库!C:K,5,0)</f>
        <v>#N/A</v>
      </c>
      <c r="P99" s="18"/>
      <c r="Q99" s="18" t="e">
        <f>VLOOKUP(E99,D14数据库!C:K,6,0)</f>
        <v>#N/A</v>
      </c>
      <c r="R99" s="18" t="e">
        <f>VLOOKUP(E99,D14数据库!C:K,7,0)</f>
        <v>#N/A</v>
      </c>
      <c r="S99" s="19">
        <f t="shared" si="14"/>
        <v>0</v>
      </c>
      <c r="T99" s="18" t="e">
        <f>VLOOKUP(E99,D14数据库!C:K,8,0)</f>
        <v>#N/A</v>
      </c>
      <c r="U99" s="18" t="e">
        <f>VLOOKUP(E99,D14数据库!C:K,9,0)</f>
        <v>#N/A</v>
      </c>
      <c r="V99" s="18"/>
    </row>
    <row r="100" spans="1:22" x14ac:dyDescent="0.25">
      <c r="A100" s="22"/>
      <c r="B100" s="3"/>
      <c r="C100" s="3"/>
      <c r="D100" s="3"/>
      <c r="E100" s="18" t="str">
        <f t="shared" si="15"/>
        <v/>
      </c>
      <c r="F100" s="18" t="e">
        <f t="shared" si="16"/>
        <v>#VALUE!</v>
      </c>
      <c r="G100" s="18" t="str">
        <f t="shared" si="17"/>
        <v/>
      </c>
      <c r="H100" s="18" t="str">
        <f t="shared" si="18"/>
        <v/>
      </c>
      <c r="I100" s="18" t="e">
        <f t="shared" si="19"/>
        <v>#VALUE!</v>
      </c>
      <c r="J100" s="18" t="e">
        <f t="shared" si="20"/>
        <v>#VALUE!</v>
      </c>
      <c r="K100" s="18" t="e">
        <f>VLOOKUP(E100,D14数据库!C:K,2,0)</f>
        <v>#N/A</v>
      </c>
      <c r="L100" s="18" t="e">
        <f>VLOOKUP(E100,D14数据库!C:K,3,0)</f>
        <v>#N/A</v>
      </c>
      <c r="M100" s="19" t="e">
        <f t="shared" si="13"/>
        <v>#VALUE!</v>
      </c>
      <c r="N100" s="18" t="e">
        <f>VLOOKUP(E100,D14数据库!C:K,4,0)</f>
        <v>#N/A</v>
      </c>
      <c r="O100" s="18" t="e">
        <f>VLOOKUP(E100,D14数据库!C:K,5,0)</f>
        <v>#N/A</v>
      </c>
      <c r="P100" s="18"/>
      <c r="Q100" s="18" t="e">
        <f>VLOOKUP(E100,D14数据库!C:K,6,0)</f>
        <v>#N/A</v>
      </c>
      <c r="R100" s="18" t="e">
        <f>VLOOKUP(E100,D14数据库!C:K,7,0)</f>
        <v>#N/A</v>
      </c>
      <c r="S100" s="19">
        <f t="shared" si="14"/>
        <v>0</v>
      </c>
      <c r="T100" s="18" t="e">
        <f>VLOOKUP(E100,D14数据库!C:K,8,0)</f>
        <v>#N/A</v>
      </c>
      <c r="U100" s="18" t="e">
        <f>VLOOKUP(E100,D14数据库!C:K,9,0)</f>
        <v>#N/A</v>
      </c>
      <c r="V100" s="18"/>
    </row>
  </sheetData>
  <sheetProtection algorithmName="SHA-512" hashValue="xeRUAO/KOk/nxRAKUr2CW0Hp0tyFdqSOWvuYGaDn/jAbyUWyJQ2DJma7nmJ54KERsUlXTk84nbMPl2Kz9L92Qw==" saltValue="a4tJ80tKzMTTf7j4BNGyKQ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43944-E6D3-4624-83CD-B593310DFEE1}">
  <sheetPr codeName="Sheet53"/>
  <dimension ref="A1:K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4.6328125" bestFit="1" customWidth="1"/>
  </cols>
  <sheetData>
    <row r="1" spans="1:11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6" t="s">
        <v>134</v>
      </c>
      <c r="I1" s="86"/>
      <c r="J1" s="86"/>
      <c r="K1" s="86"/>
    </row>
    <row r="2" spans="1:11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13</v>
      </c>
      <c r="J2" s="1" t="s">
        <v>3</v>
      </c>
      <c r="K2" s="1" t="s">
        <v>4</v>
      </c>
    </row>
    <row r="3" spans="1:11" ht="15.5" x14ac:dyDescent="0.25">
      <c r="A3" s="3" t="s">
        <v>201</v>
      </c>
      <c r="B3" s="3" t="s">
        <v>202</v>
      </c>
      <c r="C3" s="3" t="s">
        <v>191</v>
      </c>
      <c r="D3" s="3" t="s">
        <v>181</v>
      </c>
      <c r="E3" s="3" t="s">
        <v>196</v>
      </c>
      <c r="F3" s="1" t="s">
        <v>15</v>
      </c>
      <c r="G3" s="1" t="s">
        <v>7</v>
      </c>
      <c r="H3" s="3" t="s">
        <v>116</v>
      </c>
      <c r="I3" s="7" t="s">
        <v>139</v>
      </c>
      <c r="J3" s="1" t="s">
        <v>16</v>
      </c>
      <c r="K3" s="1" t="s">
        <v>7</v>
      </c>
    </row>
    <row r="4" spans="1:11" ht="15.5" x14ac:dyDescent="0.25">
      <c r="A4" s="3"/>
      <c r="B4" s="1"/>
      <c r="C4" s="3" t="s">
        <v>192</v>
      </c>
      <c r="D4" s="3" t="s">
        <v>181</v>
      </c>
      <c r="E4" s="3" t="s">
        <v>188</v>
      </c>
      <c r="F4" s="3" t="s">
        <v>15</v>
      </c>
      <c r="G4" s="3" t="s">
        <v>7</v>
      </c>
      <c r="H4" s="3" t="s">
        <v>116</v>
      </c>
      <c r="I4" s="7" t="s">
        <v>139</v>
      </c>
      <c r="J4" s="1" t="s">
        <v>16</v>
      </c>
      <c r="K4" s="1" t="s">
        <v>7</v>
      </c>
    </row>
    <row r="5" spans="1:11" ht="15.5" x14ac:dyDescent="0.25">
      <c r="A5" s="3"/>
      <c r="B5" s="1"/>
      <c r="C5" s="3" t="s">
        <v>193</v>
      </c>
      <c r="D5" s="3" t="s">
        <v>181</v>
      </c>
      <c r="E5" s="3" t="s">
        <v>195</v>
      </c>
      <c r="F5" s="3" t="s">
        <v>15</v>
      </c>
      <c r="G5" s="3" t="s">
        <v>7</v>
      </c>
      <c r="H5" s="3" t="s">
        <v>116</v>
      </c>
      <c r="I5" s="7" t="s">
        <v>139</v>
      </c>
      <c r="J5" s="1" t="s">
        <v>16</v>
      </c>
      <c r="K5" s="1" t="s">
        <v>7</v>
      </c>
    </row>
    <row r="6" spans="1:11" ht="15.5" x14ac:dyDescent="0.25">
      <c r="A6" s="3"/>
      <c r="B6" s="1"/>
      <c r="C6" s="3" t="s">
        <v>194</v>
      </c>
      <c r="D6" s="3" t="s">
        <v>181</v>
      </c>
      <c r="E6" s="3" t="s">
        <v>124</v>
      </c>
      <c r="F6" s="3" t="s">
        <v>15</v>
      </c>
      <c r="G6" s="3" t="s">
        <v>7</v>
      </c>
      <c r="H6" s="3" t="s">
        <v>116</v>
      </c>
      <c r="I6" s="7" t="s">
        <v>139</v>
      </c>
      <c r="J6" s="1" t="s">
        <v>16</v>
      </c>
      <c r="K6" s="1" t="s">
        <v>7</v>
      </c>
    </row>
  </sheetData>
  <sheetProtection algorithmName="SHA-512" hashValue="CZkKuyxdYGEq9j3PDJlLErc+ywtm0N5ljmhiQPmt1f3wEZj/XOG6tZkjTrQ2xHqpdrAlG2t8dOkA+jH/3Dhvzw==" saltValue="hw2n4H5dGr24h/ISRVm5tw==" spinCount="100000" sheet="1" objects="1" scenarios="1"/>
  <mergeCells count="2">
    <mergeCell ref="C1:G1"/>
    <mergeCell ref="H1:K1"/>
  </mergeCells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DF06-CCAC-4EE4-92EA-6C66E59CEB90}">
  <sheetPr codeName="Sheet54"/>
  <dimension ref="A1:AD100"/>
  <sheetViews>
    <sheetView topLeftCell="G1" workbookViewId="0">
      <selection activeCell="AA2" sqref="AA2:AA100"/>
    </sheetView>
  </sheetViews>
  <sheetFormatPr defaultRowHeight="14" x14ac:dyDescent="0.25"/>
  <cols>
    <col min="1" max="1" width="16.90625" style="23" bestFit="1" customWidth="1"/>
    <col min="2" max="2" width="29.7265625" style="35" bestFit="1" customWidth="1"/>
    <col min="3" max="4" width="5.26953125" bestFit="1" customWidth="1"/>
    <col min="7" max="7" width="13.453125" bestFit="1" customWidth="1"/>
    <col min="10" max="10" width="13.453125" bestFit="1" customWidth="1"/>
    <col min="11" max="12" width="10.26953125" bestFit="1" customWidth="1"/>
    <col min="13" max="13" width="11.36328125" bestFit="1" customWidth="1"/>
    <col min="14" max="14" width="14.6328125" bestFit="1" customWidth="1"/>
    <col min="18" max="18" width="5.26953125" bestFit="1" customWidth="1"/>
    <col min="19" max="19" width="11.36328125" bestFit="1" customWidth="1"/>
    <col min="24" max="24" width="5.26953125" bestFit="1" customWidth="1"/>
    <col min="25" max="25" width="11.36328125" bestFit="1" customWidth="1"/>
    <col min="28" max="28" width="5.26953125" bestFit="1" customWidth="1"/>
    <col min="29" max="29" width="6.26953125" bestFit="1" customWidth="1"/>
    <col min="30" max="30" width="5.26953125" bestFit="1" customWidth="1"/>
  </cols>
  <sheetData>
    <row r="1" spans="1:30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186</v>
      </c>
      <c r="H1" s="18" t="s">
        <v>208</v>
      </c>
      <c r="I1" s="18" t="s">
        <v>209</v>
      </c>
      <c r="J1" s="18" t="s">
        <v>153</v>
      </c>
      <c r="K1" s="18" t="s">
        <v>154</v>
      </c>
      <c r="L1" s="18" t="s">
        <v>155</v>
      </c>
      <c r="M1" s="18" t="s">
        <v>48</v>
      </c>
      <c r="N1" s="18" t="s">
        <v>82</v>
      </c>
      <c r="O1" s="19" t="s">
        <v>79</v>
      </c>
      <c r="P1" s="18" t="s">
        <v>3</v>
      </c>
      <c r="Q1" s="18" t="s">
        <v>160</v>
      </c>
      <c r="R1" s="18" t="s">
        <v>5</v>
      </c>
      <c r="S1" s="18" t="s">
        <v>48</v>
      </c>
      <c r="T1" s="18" t="s">
        <v>82</v>
      </c>
      <c r="U1" s="19" t="s">
        <v>79</v>
      </c>
      <c r="V1" s="18" t="s">
        <v>3</v>
      </c>
      <c r="W1" s="18" t="s">
        <v>160</v>
      </c>
      <c r="X1" s="18" t="s">
        <v>5</v>
      </c>
      <c r="Y1" s="18" t="s">
        <v>48</v>
      </c>
      <c r="Z1" s="18" t="s">
        <v>82</v>
      </c>
      <c r="AA1" s="19" t="s">
        <v>79</v>
      </c>
      <c r="AB1" s="18" t="s">
        <v>3</v>
      </c>
      <c r="AC1" s="18" t="s">
        <v>160</v>
      </c>
      <c r="AD1" s="18" t="s">
        <v>5</v>
      </c>
    </row>
    <row r="2" spans="1:30" x14ac:dyDescent="0.25">
      <c r="A2" s="22">
        <v>15</v>
      </c>
      <c r="B2" s="55" t="s">
        <v>1050</v>
      </c>
      <c r="C2" s="3">
        <v>2</v>
      </c>
      <c r="D2" s="3" t="s">
        <v>521</v>
      </c>
      <c r="E2" s="18">
        <f>VALUE(TRIM(MID(SUBSTITUTE($B2,"-",REPT(" ",99)),COLUMN(B2)*99-98,99)))</f>
        <v>1</v>
      </c>
      <c r="F2" s="18" t="str">
        <f t="shared" ref="F2:G9" si="0">(TRIM(MID(SUBSTITUTE($B2,"-",REPT(" ",99)),COLUMN(C2)*99-98,99)))</f>
        <v>A</v>
      </c>
      <c r="G2" s="18" t="str">
        <f t="shared" si="0"/>
        <v>A</v>
      </c>
      <c r="H2" s="18">
        <f>VALUE(TRIM(MID(SUBSTITUTE($B2,"-",REPT(" ",99)),COLUMN(E2)*99-98,99)))</f>
        <v>1000</v>
      </c>
      <c r="I2" s="18">
        <f>VALUE(TRIM(MID(SUBSTITUTE($B2,"-",REPT(" ",99)),COLUMN(F2)*99-98,99)))</f>
        <v>800</v>
      </c>
      <c r="J2" s="18" t="str">
        <f>(TRIM(MID(SUBSTITUTE($B2,"-",REPT(" ",99)),COLUMN(G2)*99-98,99)))</f>
        <v>200x300</v>
      </c>
      <c r="K2" s="18">
        <f t="shared" ref="K2:L9" si="1">VALUE(TRIM(MID(SUBSTITUTE($J2,"x",REPT(" ",99)),COLUMN(A2)*99-98,99)))</f>
        <v>200</v>
      </c>
      <c r="L2" s="18">
        <f t="shared" si="1"/>
        <v>300</v>
      </c>
      <c r="M2" s="18" t="str">
        <f>VLOOKUP(F2,D15数据库!C:O,2,0)</f>
        <v>角钢</v>
      </c>
      <c r="N2" s="18" t="str">
        <f>VLOOKUP(F2,D15数据库!C:O,3,0)</f>
        <v>∠50x6</v>
      </c>
      <c r="O2" s="19">
        <f>(H2/1000)*C2</f>
        <v>2</v>
      </c>
      <c r="P2" s="18" t="str">
        <f>VLOOKUP(F2,D15数据库!C:O,4,0)</f>
        <v>m</v>
      </c>
      <c r="Q2" s="18" t="str">
        <f>VLOOKUP(F2,D15数据库!C:O,5,0)</f>
        <v>Q235B</v>
      </c>
      <c r="R2" s="18"/>
      <c r="S2" s="18" t="str">
        <f>VLOOKUP(F2,D15数据库!C:O,6,0)</f>
        <v>角钢</v>
      </c>
      <c r="T2" s="18" t="str">
        <f>VLOOKUP(F2,D15数据库!C:O,7,0)</f>
        <v>∠50x6</v>
      </c>
      <c r="U2" s="19">
        <f>(I2/1000)*C2</f>
        <v>1.6</v>
      </c>
      <c r="V2" s="18" t="str">
        <f>VLOOKUP(F2,D15数据库!C:O,8,0)</f>
        <v>m</v>
      </c>
      <c r="W2" s="18" t="str">
        <f>VLOOKUP(F2,D15数据库!C:O,9,0)</f>
        <v>Q235B</v>
      </c>
      <c r="X2" s="18"/>
      <c r="Y2" s="18" t="str">
        <f>VLOOKUP(F2,D15数据库!C:O,10,0)</f>
        <v>钢板</v>
      </c>
      <c r="Z2" s="18" t="str">
        <f>VLOOKUP(F2,D15数据库!C:O,11,0)</f>
        <v>δ=10</v>
      </c>
      <c r="AA2" s="19">
        <f>IF(J2="",0,(K2/1000)*(L2/1000)*C2)</f>
        <v>0.12</v>
      </c>
      <c r="AB2" s="18" t="str">
        <f>VLOOKUP(F2,D15数据库!C:O,12,0)</f>
        <v>m²</v>
      </c>
      <c r="AC2" s="18" t="str">
        <f>VLOOKUP(F2,D15数据库!C:O,13,0)</f>
        <v>Q235B</v>
      </c>
      <c r="AD2" s="18"/>
    </row>
    <row r="3" spans="1:30" x14ac:dyDescent="0.25">
      <c r="A3" s="22"/>
      <c r="B3" s="3"/>
      <c r="C3" s="3"/>
      <c r="D3" s="3"/>
      <c r="E3" s="18" t="e">
        <f t="shared" ref="E3:E66" si="2">VALUE(TRIM(MID(SUBSTITUTE($B3,"-",REPT(" ",99)),COLUMN(B3)*99-98,99)))</f>
        <v>#VALUE!</v>
      </c>
      <c r="F3" s="18" t="str">
        <f t="shared" si="0"/>
        <v/>
      </c>
      <c r="G3" s="18" t="str">
        <f t="shared" si="0"/>
        <v/>
      </c>
      <c r="H3" s="18" t="e">
        <f t="shared" ref="H3:I9" si="3">VALUE(TRIM(MID(SUBSTITUTE($B3,"-",REPT(" ",99)),COLUMN(E3)*99-98,99)))</f>
        <v>#VALUE!</v>
      </c>
      <c r="I3" s="18" t="e">
        <f t="shared" si="3"/>
        <v>#VALUE!</v>
      </c>
      <c r="J3" s="18" t="str">
        <f t="shared" ref="J3:J9" si="4">(TRIM(MID(SUBSTITUTE($B3,"-",REPT(" ",99)),COLUMN(G3)*99-98,99)))</f>
        <v/>
      </c>
      <c r="K3" s="18" t="e">
        <f t="shared" si="1"/>
        <v>#VALUE!</v>
      </c>
      <c r="L3" s="18" t="e">
        <f t="shared" si="1"/>
        <v>#VALUE!</v>
      </c>
      <c r="M3" s="18" t="e">
        <f>VLOOKUP(F3,D15数据库!C:O,2,0)</f>
        <v>#N/A</v>
      </c>
      <c r="N3" s="18" t="e">
        <f>VLOOKUP(F3,D15数据库!C:O,3,0)</f>
        <v>#N/A</v>
      </c>
      <c r="O3" s="19" t="e">
        <f t="shared" ref="O3:O9" si="5">H3/1000</f>
        <v>#VALUE!</v>
      </c>
      <c r="P3" s="18" t="e">
        <f>VLOOKUP(F3,D15数据库!C:O,4,0)</f>
        <v>#N/A</v>
      </c>
      <c r="Q3" s="18" t="e">
        <f>VLOOKUP(F3,D15数据库!C:O,5,0)</f>
        <v>#N/A</v>
      </c>
      <c r="R3" s="18"/>
      <c r="S3" s="18" t="e">
        <f>VLOOKUP(F3,D15数据库!C:O,6,0)</f>
        <v>#N/A</v>
      </c>
      <c r="T3" s="18" t="e">
        <f>VLOOKUP(F3,D15数据库!C:O,7,0)</f>
        <v>#N/A</v>
      </c>
      <c r="U3" s="19" t="e">
        <f t="shared" ref="U3:U66" si="6">(I3/1000)*C3</f>
        <v>#VALUE!</v>
      </c>
      <c r="V3" s="18" t="e">
        <f>VLOOKUP(F3,D15数据库!C:O,8,0)</f>
        <v>#N/A</v>
      </c>
      <c r="W3" s="18" t="e">
        <f>VLOOKUP(F3,D15数据库!C:O,9,0)</f>
        <v>#N/A</v>
      </c>
      <c r="X3" s="18"/>
      <c r="Y3" s="18" t="e">
        <f>VLOOKUP(F3,D15数据库!C:O,10,0)</f>
        <v>#N/A</v>
      </c>
      <c r="Z3" s="18" t="e">
        <f>VLOOKUP(F3,D15数据库!C:O,11,0)</f>
        <v>#N/A</v>
      </c>
      <c r="AA3" s="19">
        <f t="shared" ref="AA3:AA66" si="7">IF(J3="",0,(K3/1000)*(L3/1000)*C3)</f>
        <v>0</v>
      </c>
      <c r="AB3" s="18" t="e">
        <f>VLOOKUP(F3,D15数据库!C:O,12,0)</f>
        <v>#N/A</v>
      </c>
      <c r="AC3" s="18" t="e">
        <f>VLOOKUP(F3,D15数据库!C:O,13,0)</f>
        <v>#N/A</v>
      </c>
      <c r="AD3" s="18"/>
    </row>
    <row r="4" spans="1:30" x14ac:dyDescent="0.25">
      <c r="A4" s="22"/>
      <c r="B4" s="3"/>
      <c r="C4" s="3"/>
      <c r="D4" s="3"/>
      <c r="E4" s="18" t="e">
        <f t="shared" si="2"/>
        <v>#VALUE!</v>
      </c>
      <c r="F4" s="18" t="str">
        <f t="shared" si="0"/>
        <v/>
      </c>
      <c r="G4" s="18" t="str">
        <f t="shared" si="0"/>
        <v/>
      </c>
      <c r="H4" s="18" t="e">
        <f t="shared" si="3"/>
        <v>#VALUE!</v>
      </c>
      <c r="I4" s="18" t="e">
        <f t="shared" si="3"/>
        <v>#VALUE!</v>
      </c>
      <c r="J4" s="18" t="str">
        <f t="shared" si="4"/>
        <v/>
      </c>
      <c r="K4" s="18" t="e">
        <f t="shared" si="1"/>
        <v>#VALUE!</v>
      </c>
      <c r="L4" s="18" t="e">
        <f t="shared" si="1"/>
        <v>#VALUE!</v>
      </c>
      <c r="M4" s="18" t="e">
        <f>VLOOKUP(F4,D15数据库!C:O,2,0)</f>
        <v>#N/A</v>
      </c>
      <c r="N4" s="18" t="e">
        <f>VLOOKUP(F4,D15数据库!C:O,3,0)</f>
        <v>#N/A</v>
      </c>
      <c r="O4" s="19" t="e">
        <f t="shared" si="5"/>
        <v>#VALUE!</v>
      </c>
      <c r="P4" s="18" t="e">
        <f>VLOOKUP(F4,D15数据库!C:O,4,0)</f>
        <v>#N/A</v>
      </c>
      <c r="Q4" s="18" t="e">
        <f>VLOOKUP(F4,D15数据库!C:O,5,0)</f>
        <v>#N/A</v>
      </c>
      <c r="R4" s="18"/>
      <c r="S4" s="18" t="e">
        <f>VLOOKUP(F4,D15数据库!C:O,6,0)</f>
        <v>#N/A</v>
      </c>
      <c r="T4" s="18" t="e">
        <f>VLOOKUP(F4,D15数据库!C:O,7,0)</f>
        <v>#N/A</v>
      </c>
      <c r="U4" s="19" t="e">
        <f t="shared" si="6"/>
        <v>#VALUE!</v>
      </c>
      <c r="V4" s="18" t="e">
        <f>VLOOKUP(F4,D15数据库!C:O,8,0)</f>
        <v>#N/A</v>
      </c>
      <c r="W4" s="18" t="e">
        <f>VLOOKUP(F4,D15数据库!C:O,9,0)</f>
        <v>#N/A</v>
      </c>
      <c r="X4" s="18"/>
      <c r="Y4" s="18" t="e">
        <f>VLOOKUP(F4,D15数据库!C:O,10,0)</f>
        <v>#N/A</v>
      </c>
      <c r="Z4" s="18" t="e">
        <f>VLOOKUP(F4,D15数据库!C:O,11,0)</f>
        <v>#N/A</v>
      </c>
      <c r="AA4" s="19">
        <f t="shared" si="7"/>
        <v>0</v>
      </c>
      <c r="AB4" s="18" t="e">
        <f>VLOOKUP(F4,D15数据库!C:O,12,0)</f>
        <v>#N/A</v>
      </c>
      <c r="AC4" s="18" t="e">
        <f>VLOOKUP(F4,D15数据库!C:O,13,0)</f>
        <v>#N/A</v>
      </c>
      <c r="AD4" s="18"/>
    </row>
    <row r="5" spans="1:30" x14ac:dyDescent="0.25">
      <c r="A5" s="22"/>
      <c r="B5" s="3"/>
      <c r="C5" s="3"/>
      <c r="D5" s="3"/>
      <c r="E5" s="18" t="e">
        <f t="shared" si="2"/>
        <v>#VALUE!</v>
      </c>
      <c r="F5" s="18" t="str">
        <f t="shared" si="0"/>
        <v/>
      </c>
      <c r="G5" s="18" t="str">
        <f t="shared" si="0"/>
        <v/>
      </c>
      <c r="H5" s="18" t="e">
        <f t="shared" si="3"/>
        <v>#VALUE!</v>
      </c>
      <c r="I5" s="18" t="e">
        <f t="shared" si="3"/>
        <v>#VALUE!</v>
      </c>
      <c r="J5" s="18" t="str">
        <f t="shared" si="4"/>
        <v/>
      </c>
      <c r="K5" s="18" t="e">
        <f t="shared" si="1"/>
        <v>#VALUE!</v>
      </c>
      <c r="L5" s="18" t="e">
        <f t="shared" si="1"/>
        <v>#VALUE!</v>
      </c>
      <c r="M5" s="18" t="e">
        <f>VLOOKUP(F5,D15数据库!C:O,2,0)</f>
        <v>#N/A</v>
      </c>
      <c r="N5" s="18" t="e">
        <f>VLOOKUP(F5,D15数据库!C:O,3,0)</f>
        <v>#N/A</v>
      </c>
      <c r="O5" s="19" t="e">
        <f t="shared" si="5"/>
        <v>#VALUE!</v>
      </c>
      <c r="P5" s="18" t="e">
        <f>VLOOKUP(F5,D15数据库!C:O,4,0)</f>
        <v>#N/A</v>
      </c>
      <c r="Q5" s="18" t="e">
        <f>VLOOKUP(F5,D15数据库!C:O,5,0)</f>
        <v>#N/A</v>
      </c>
      <c r="R5" s="18"/>
      <c r="S5" s="18" t="e">
        <f>VLOOKUP(F5,D15数据库!C:O,6,0)</f>
        <v>#N/A</v>
      </c>
      <c r="T5" s="18" t="e">
        <f>VLOOKUP(F5,D15数据库!C:O,7,0)</f>
        <v>#N/A</v>
      </c>
      <c r="U5" s="19" t="e">
        <f t="shared" si="6"/>
        <v>#VALUE!</v>
      </c>
      <c r="V5" s="18" t="e">
        <f>VLOOKUP(F5,D15数据库!C:O,8,0)</f>
        <v>#N/A</v>
      </c>
      <c r="W5" s="18" t="e">
        <f>VLOOKUP(F5,D15数据库!C:O,9,0)</f>
        <v>#N/A</v>
      </c>
      <c r="X5" s="18"/>
      <c r="Y5" s="18" t="e">
        <f>VLOOKUP(F5,D15数据库!C:O,10,0)</f>
        <v>#N/A</v>
      </c>
      <c r="Z5" s="18" t="e">
        <f>VLOOKUP(F5,D15数据库!C:O,11,0)</f>
        <v>#N/A</v>
      </c>
      <c r="AA5" s="19">
        <f t="shared" si="7"/>
        <v>0</v>
      </c>
      <c r="AB5" s="18" t="e">
        <f>VLOOKUP(F5,D15数据库!C:O,12,0)</f>
        <v>#N/A</v>
      </c>
      <c r="AC5" s="18" t="e">
        <f>VLOOKUP(F5,D15数据库!C:O,13,0)</f>
        <v>#N/A</v>
      </c>
      <c r="AD5" s="18"/>
    </row>
    <row r="6" spans="1:30" x14ac:dyDescent="0.25">
      <c r="A6" s="22"/>
      <c r="B6" s="3"/>
      <c r="C6" s="3"/>
      <c r="D6" s="3"/>
      <c r="E6" s="18" t="e">
        <f t="shared" si="2"/>
        <v>#VALUE!</v>
      </c>
      <c r="F6" s="18" t="str">
        <f t="shared" si="0"/>
        <v/>
      </c>
      <c r="G6" s="18" t="str">
        <f t="shared" si="0"/>
        <v/>
      </c>
      <c r="H6" s="18" t="e">
        <f t="shared" si="3"/>
        <v>#VALUE!</v>
      </c>
      <c r="I6" s="18" t="e">
        <f t="shared" si="3"/>
        <v>#VALUE!</v>
      </c>
      <c r="J6" s="18" t="str">
        <f t="shared" si="4"/>
        <v/>
      </c>
      <c r="K6" s="18" t="e">
        <f t="shared" si="1"/>
        <v>#VALUE!</v>
      </c>
      <c r="L6" s="18" t="e">
        <f t="shared" si="1"/>
        <v>#VALUE!</v>
      </c>
      <c r="M6" s="18" t="e">
        <f>VLOOKUP(F6,D15数据库!C:O,2,0)</f>
        <v>#N/A</v>
      </c>
      <c r="N6" s="18" t="e">
        <f>VLOOKUP(F6,D15数据库!C:O,3,0)</f>
        <v>#N/A</v>
      </c>
      <c r="O6" s="19" t="e">
        <f t="shared" si="5"/>
        <v>#VALUE!</v>
      </c>
      <c r="P6" s="18" t="e">
        <f>VLOOKUP(F6,D15数据库!C:O,4,0)</f>
        <v>#N/A</v>
      </c>
      <c r="Q6" s="18" t="e">
        <f>VLOOKUP(F6,D15数据库!C:O,5,0)</f>
        <v>#N/A</v>
      </c>
      <c r="R6" s="18"/>
      <c r="S6" s="18" t="e">
        <f>VLOOKUP(F6,D15数据库!C:O,6,0)</f>
        <v>#N/A</v>
      </c>
      <c r="T6" s="18" t="e">
        <f>VLOOKUP(F6,D15数据库!C:O,7,0)</f>
        <v>#N/A</v>
      </c>
      <c r="U6" s="19" t="e">
        <f t="shared" si="6"/>
        <v>#VALUE!</v>
      </c>
      <c r="V6" s="18" t="e">
        <f>VLOOKUP(F6,D15数据库!C:O,8,0)</f>
        <v>#N/A</v>
      </c>
      <c r="W6" s="18" t="e">
        <f>VLOOKUP(F6,D15数据库!C:O,9,0)</f>
        <v>#N/A</v>
      </c>
      <c r="X6" s="18"/>
      <c r="Y6" s="18" t="e">
        <f>VLOOKUP(F6,D15数据库!C:O,10,0)</f>
        <v>#N/A</v>
      </c>
      <c r="Z6" s="18" t="e">
        <f>VLOOKUP(F6,D15数据库!C:O,11,0)</f>
        <v>#N/A</v>
      </c>
      <c r="AA6" s="19">
        <f t="shared" si="7"/>
        <v>0</v>
      </c>
      <c r="AB6" s="18" t="e">
        <f>VLOOKUP(F6,D15数据库!C:O,12,0)</f>
        <v>#N/A</v>
      </c>
      <c r="AC6" s="18" t="e">
        <f>VLOOKUP(F6,D15数据库!C:O,13,0)</f>
        <v>#N/A</v>
      </c>
      <c r="AD6" s="18"/>
    </row>
    <row r="7" spans="1:30" x14ac:dyDescent="0.25">
      <c r="A7" s="22"/>
      <c r="B7" s="3"/>
      <c r="C7" s="3"/>
      <c r="D7" s="3"/>
      <c r="E7" s="18" t="e">
        <f t="shared" si="2"/>
        <v>#VALUE!</v>
      </c>
      <c r="F7" s="18" t="str">
        <f t="shared" si="0"/>
        <v/>
      </c>
      <c r="G7" s="18" t="str">
        <f t="shared" si="0"/>
        <v/>
      </c>
      <c r="H7" s="18" t="e">
        <f t="shared" si="3"/>
        <v>#VALUE!</v>
      </c>
      <c r="I7" s="18" t="e">
        <f t="shared" si="3"/>
        <v>#VALUE!</v>
      </c>
      <c r="J7" s="18" t="str">
        <f t="shared" si="4"/>
        <v/>
      </c>
      <c r="K7" s="18" t="e">
        <f t="shared" si="1"/>
        <v>#VALUE!</v>
      </c>
      <c r="L7" s="18" t="e">
        <f t="shared" si="1"/>
        <v>#VALUE!</v>
      </c>
      <c r="M7" s="18" t="e">
        <f>VLOOKUP(F7,D15数据库!C:O,2,0)</f>
        <v>#N/A</v>
      </c>
      <c r="N7" s="18" t="e">
        <f>VLOOKUP(F7,D15数据库!C:O,3,0)</f>
        <v>#N/A</v>
      </c>
      <c r="O7" s="19" t="e">
        <f t="shared" si="5"/>
        <v>#VALUE!</v>
      </c>
      <c r="P7" s="18" t="e">
        <f>VLOOKUP(F7,D15数据库!C:O,4,0)</f>
        <v>#N/A</v>
      </c>
      <c r="Q7" s="18" t="e">
        <f>VLOOKUP(F7,D15数据库!C:O,5,0)</f>
        <v>#N/A</v>
      </c>
      <c r="R7" s="18"/>
      <c r="S7" s="18" t="e">
        <f>VLOOKUP(F7,D15数据库!C:O,6,0)</f>
        <v>#N/A</v>
      </c>
      <c r="T7" s="18" t="e">
        <f>VLOOKUP(F7,D15数据库!C:O,7,0)</f>
        <v>#N/A</v>
      </c>
      <c r="U7" s="19" t="e">
        <f t="shared" si="6"/>
        <v>#VALUE!</v>
      </c>
      <c r="V7" s="18" t="e">
        <f>VLOOKUP(F7,D15数据库!C:O,8,0)</f>
        <v>#N/A</v>
      </c>
      <c r="W7" s="18" t="e">
        <f>VLOOKUP(F7,D15数据库!C:O,9,0)</f>
        <v>#N/A</v>
      </c>
      <c r="X7" s="18"/>
      <c r="Y7" s="18" t="e">
        <f>VLOOKUP(F7,D15数据库!C:O,10,0)</f>
        <v>#N/A</v>
      </c>
      <c r="Z7" s="18" t="e">
        <f>VLOOKUP(F7,D15数据库!C:O,11,0)</f>
        <v>#N/A</v>
      </c>
      <c r="AA7" s="19">
        <f t="shared" si="7"/>
        <v>0</v>
      </c>
      <c r="AB7" s="18" t="e">
        <f>VLOOKUP(F7,D15数据库!C:O,12,0)</f>
        <v>#N/A</v>
      </c>
      <c r="AC7" s="18" t="e">
        <f>VLOOKUP(F7,D15数据库!C:O,13,0)</f>
        <v>#N/A</v>
      </c>
      <c r="AD7" s="18"/>
    </row>
    <row r="8" spans="1:30" x14ac:dyDescent="0.25">
      <c r="A8" s="22"/>
      <c r="B8" s="3"/>
      <c r="C8" s="3"/>
      <c r="D8" s="3"/>
      <c r="E8" s="18" t="e">
        <f t="shared" si="2"/>
        <v>#VALUE!</v>
      </c>
      <c r="F8" s="18" t="str">
        <f t="shared" si="0"/>
        <v/>
      </c>
      <c r="G8" s="18" t="str">
        <f t="shared" si="0"/>
        <v/>
      </c>
      <c r="H8" s="18" t="e">
        <f t="shared" si="3"/>
        <v>#VALUE!</v>
      </c>
      <c r="I8" s="18" t="e">
        <f t="shared" si="3"/>
        <v>#VALUE!</v>
      </c>
      <c r="J8" s="18" t="str">
        <f t="shared" si="4"/>
        <v/>
      </c>
      <c r="K8" s="18" t="e">
        <f t="shared" si="1"/>
        <v>#VALUE!</v>
      </c>
      <c r="L8" s="18" t="e">
        <f t="shared" si="1"/>
        <v>#VALUE!</v>
      </c>
      <c r="M8" s="18" t="e">
        <f>VLOOKUP(F8,D15数据库!C:O,2,0)</f>
        <v>#N/A</v>
      </c>
      <c r="N8" s="18" t="e">
        <f>VLOOKUP(F8,D15数据库!C:O,3,0)</f>
        <v>#N/A</v>
      </c>
      <c r="O8" s="19" t="e">
        <f t="shared" si="5"/>
        <v>#VALUE!</v>
      </c>
      <c r="P8" s="18" t="e">
        <f>VLOOKUP(F8,D15数据库!C:O,4,0)</f>
        <v>#N/A</v>
      </c>
      <c r="Q8" s="18" t="e">
        <f>VLOOKUP(F8,D15数据库!C:O,5,0)</f>
        <v>#N/A</v>
      </c>
      <c r="R8" s="18"/>
      <c r="S8" s="18" t="e">
        <f>VLOOKUP(F8,D15数据库!C:O,6,0)</f>
        <v>#N/A</v>
      </c>
      <c r="T8" s="18" t="e">
        <f>VLOOKUP(F8,D15数据库!C:O,7,0)</f>
        <v>#N/A</v>
      </c>
      <c r="U8" s="19" t="e">
        <f t="shared" si="6"/>
        <v>#VALUE!</v>
      </c>
      <c r="V8" s="18" t="e">
        <f>VLOOKUP(F8,D15数据库!C:O,8,0)</f>
        <v>#N/A</v>
      </c>
      <c r="W8" s="18" t="e">
        <f>VLOOKUP(F8,D15数据库!C:O,9,0)</f>
        <v>#N/A</v>
      </c>
      <c r="X8" s="18"/>
      <c r="Y8" s="18" t="e">
        <f>VLOOKUP(F8,D15数据库!C:O,10,0)</f>
        <v>#N/A</v>
      </c>
      <c r="Z8" s="18" t="e">
        <f>VLOOKUP(F8,D15数据库!C:O,11,0)</f>
        <v>#N/A</v>
      </c>
      <c r="AA8" s="19">
        <f t="shared" si="7"/>
        <v>0</v>
      </c>
      <c r="AB8" s="18" t="e">
        <f>VLOOKUP(F8,D15数据库!C:O,12,0)</f>
        <v>#N/A</v>
      </c>
      <c r="AC8" s="18" t="e">
        <f>VLOOKUP(F8,D15数据库!C:O,13,0)</f>
        <v>#N/A</v>
      </c>
      <c r="AD8" s="18"/>
    </row>
    <row r="9" spans="1:30" x14ac:dyDescent="0.25">
      <c r="A9" s="22"/>
      <c r="B9" s="3"/>
      <c r="C9" s="3"/>
      <c r="D9" s="3"/>
      <c r="E9" s="18" t="e">
        <f t="shared" si="2"/>
        <v>#VALUE!</v>
      </c>
      <c r="F9" s="18" t="str">
        <f t="shared" si="0"/>
        <v/>
      </c>
      <c r="G9" s="18" t="str">
        <f t="shared" si="0"/>
        <v/>
      </c>
      <c r="H9" s="18" t="e">
        <f t="shared" si="3"/>
        <v>#VALUE!</v>
      </c>
      <c r="I9" s="18" t="e">
        <f t="shared" si="3"/>
        <v>#VALUE!</v>
      </c>
      <c r="J9" s="18" t="str">
        <f t="shared" si="4"/>
        <v/>
      </c>
      <c r="K9" s="18" t="e">
        <f t="shared" si="1"/>
        <v>#VALUE!</v>
      </c>
      <c r="L9" s="18" t="e">
        <f t="shared" si="1"/>
        <v>#VALUE!</v>
      </c>
      <c r="M9" s="18" t="e">
        <f>VLOOKUP(F9,D15数据库!C:O,2,0)</f>
        <v>#N/A</v>
      </c>
      <c r="N9" s="18" t="e">
        <f>VLOOKUP(F9,D15数据库!C:O,3,0)</f>
        <v>#N/A</v>
      </c>
      <c r="O9" s="19" t="e">
        <f t="shared" si="5"/>
        <v>#VALUE!</v>
      </c>
      <c r="P9" s="18" t="e">
        <f>VLOOKUP(F9,D15数据库!C:O,4,0)</f>
        <v>#N/A</v>
      </c>
      <c r="Q9" s="18" t="e">
        <f>VLOOKUP(F9,D15数据库!C:O,5,0)</f>
        <v>#N/A</v>
      </c>
      <c r="R9" s="18"/>
      <c r="S9" s="18" t="e">
        <f>VLOOKUP(F9,D15数据库!C:O,6,0)</f>
        <v>#N/A</v>
      </c>
      <c r="T9" s="18" t="e">
        <f>VLOOKUP(F9,D15数据库!C:O,7,0)</f>
        <v>#N/A</v>
      </c>
      <c r="U9" s="19" t="e">
        <f t="shared" si="6"/>
        <v>#VALUE!</v>
      </c>
      <c r="V9" s="18" t="e">
        <f>VLOOKUP(F9,D15数据库!C:O,8,0)</f>
        <v>#N/A</v>
      </c>
      <c r="W9" s="18" t="e">
        <f>VLOOKUP(F9,D15数据库!C:O,9,0)</f>
        <v>#N/A</v>
      </c>
      <c r="X9" s="18"/>
      <c r="Y9" s="18" t="e">
        <f>VLOOKUP(F9,D15数据库!C:O,10,0)</f>
        <v>#N/A</v>
      </c>
      <c r="Z9" s="18" t="e">
        <f>VLOOKUP(F9,D15数据库!C:O,11,0)</f>
        <v>#N/A</v>
      </c>
      <c r="AA9" s="19">
        <f t="shared" si="7"/>
        <v>0</v>
      </c>
      <c r="AB9" s="18" t="e">
        <f>VLOOKUP(F9,D15数据库!C:O,12,0)</f>
        <v>#N/A</v>
      </c>
      <c r="AC9" s="18" t="e">
        <f>VLOOKUP(F9,D15数据库!C:O,13,0)</f>
        <v>#N/A</v>
      </c>
      <c r="AD9" s="18"/>
    </row>
    <row r="10" spans="1:30" x14ac:dyDescent="0.25">
      <c r="A10" s="22"/>
      <c r="B10" s="3"/>
      <c r="C10" s="3"/>
      <c r="D10" s="3"/>
      <c r="E10" s="18" t="e">
        <f t="shared" si="2"/>
        <v>#VALUE!</v>
      </c>
      <c r="F10" s="18" t="str">
        <f t="shared" ref="F10:F73" si="8">(TRIM(MID(SUBSTITUTE($B10,"-",REPT(" ",99)),COLUMN(C10)*99-98,99)))</f>
        <v/>
      </c>
      <c r="G10" s="18" t="str">
        <f t="shared" ref="G10:G73" si="9">(TRIM(MID(SUBSTITUTE($B10,"-",REPT(" ",99)),COLUMN(D10)*99-98,99)))</f>
        <v/>
      </c>
      <c r="H10" s="18" t="e">
        <f t="shared" ref="H10:H73" si="10">VALUE(TRIM(MID(SUBSTITUTE($B10,"-",REPT(" ",99)),COLUMN(E10)*99-98,99)))</f>
        <v>#VALUE!</v>
      </c>
      <c r="I10" s="18" t="e">
        <f t="shared" ref="I10:I73" si="11">VALUE(TRIM(MID(SUBSTITUTE($B10,"-",REPT(" ",99)),COLUMN(F10)*99-98,99)))</f>
        <v>#VALUE!</v>
      </c>
      <c r="J10" s="18" t="str">
        <f t="shared" ref="J10:J73" si="12">(TRIM(MID(SUBSTITUTE($B10,"-",REPT(" ",99)),COLUMN(G10)*99-98,99)))</f>
        <v/>
      </c>
      <c r="K10" s="18" t="e">
        <f t="shared" ref="K10:K73" si="13">VALUE(TRIM(MID(SUBSTITUTE($J10,"x",REPT(" ",99)),COLUMN(A10)*99-98,99)))</f>
        <v>#VALUE!</v>
      </c>
      <c r="L10" s="18" t="e">
        <f t="shared" ref="L10:L73" si="14">VALUE(TRIM(MID(SUBSTITUTE($J10,"x",REPT(" ",99)),COLUMN(B10)*99-98,99)))</f>
        <v>#VALUE!</v>
      </c>
      <c r="M10" s="18" t="e">
        <f>VLOOKUP(F10,D15数据库!C:O,2,0)</f>
        <v>#N/A</v>
      </c>
      <c r="N10" s="18" t="e">
        <f>VLOOKUP(F10,D15数据库!C:O,3,0)</f>
        <v>#N/A</v>
      </c>
      <c r="O10" s="19" t="e">
        <f t="shared" ref="O10:O73" si="15">H10/1000</f>
        <v>#VALUE!</v>
      </c>
      <c r="P10" s="18" t="e">
        <f>VLOOKUP(F10,D15数据库!C:O,4,0)</f>
        <v>#N/A</v>
      </c>
      <c r="Q10" s="18" t="e">
        <f>VLOOKUP(F10,D15数据库!C:O,5,0)</f>
        <v>#N/A</v>
      </c>
      <c r="R10" s="18"/>
      <c r="S10" s="18" t="e">
        <f>VLOOKUP(F10,D15数据库!C:O,6,0)</f>
        <v>#N/A</v>
      </c>
      <c r="T10" s="18" t="e">
        <f>VLOOKUP(F10,D15数据库!C:O,7,0)</f>
        <v>#N/A</v>
      </c>
      <c r="U10" s="19" t="e">
        <f t="shared" si="6"/>
        <v>#VALUE!</v>
      </c>
      <c r="V10" s="18" t="e">
        <f>VLOOKUP(F10,D15数据库!C:O,8,0)</f>
        <v>#N/A</v>
      </c>
      <c r="W10" s="18" t="e">
        <f>VLOOKUP(F10,D15数据库!C:O,9,0)</f>
        <v>#N/A</v>
      </c>
      <c r="X10" s="18"/>
      <c r="Y10" s="18" t="e">
        <f>VLOOKUP(F10,D15数据库!C:O,10,0)</f>
        <v>#N/A</v>
      </c>
      <c r="Z10" s="18" t="e">
        <f>VLOOKUP(F10,D15数据库!C:O,11,0)</f>
        <v>#N/A</v>
      </c>
      <c r="AA10" s="19">
        <f t="shared" si="7"/>
        <v>0</v>
      </c>
      <c r="AB10" s="18" t="e">
        <f>VLOOKUP(F10,D15数据库!C:O,12,0)</f>
        <v>#N/A</v>
      </c>
      <c r="AC10" s="18" t="e">
        <f>VLOOKUP(F10,D15数据库!C:O,13,0)</f>
        <v>#N/A</v>
      </c>
      <c r="AD10" s="18"/>
    </row>
    <row r="11" spans="1:30" x14ac:dyDescent="0.25">
      <c r="A11" s="22"/>
      <c r="B11" s="3"/>
      <c r="C11" s="3"/>
      <c r="D11" s="3"/>
      <c r="E11" s="18" t="e">
        <f t="shared" si="2"/>
        <v>#VALUE!</v>
      </c>
      <c r="F11" s="18" t="str">
        <f t="shared" si="8"/>
        <v/>
      </c>
      <c r="G11" s="18" t="str">
        <f t="shared" si="9"/>
        <v/>
      </c>
      <c r="H11" s="18" t="e">
        <f t="shared" si="10"/>
        <v>#VALUE!</v>
      </c>
      <c r="I11" s="18" t="e">
        <f t="shared" si="11"/>
        <v>#VALUE!</v>
      </c>
      <c r="J11" s="18" t="str">
        <f t="shared" si="12"/>
        <v/>
      </c>
      <c r="K11" s="18" t="e">
        <f t="shared" si="13"/>
        <v>#VALUE!</v>
      </c>
      <c r="L11" s="18" t="e">
        <f t="shared" si="14"/>
        <v>#VALUE!</v>
      </c>
      <c r="M11" s="18" t="e">
        <f>VLOOKUP(F11,D15数据库!C:O,2,0)</f>
        <v>#N/A</v>
      </c>
      <c r="N11" s="18" t="e">
        <f>VLOOKUP(F11,D15数据库!C:O,3,0)</f>
        <v>#N/A</v>
      </c>
      <c r="O11" s="19" t="e">
        <f t="shared" si="15"/>
        <v>#VALUE!</v>
      </c>
      <c r="P11" s="18" t="e">
        <f>VLOOKUP(F11,D15数据库!C:O,4,0)</f>
        <v>#N/A</v>
      </c>
      <c r="Q11" s="18" t="e">
        <f>VLOOKUP(F11,D15数据库!C:O,5,0)</f>
        <v>#N/A</v>
      </c>
      <c r="R11" s="18"/>
      <c r="S11" s="18" t="e">
        <f>VLOOKUP(F11,D15数据库!C:O,6,0)</f>
        <v>#N/A</v>
      </c>
      <c r="T11" s="18" t="e">
        <f>VLOOKUP(F11,D15数据库!C:O,7,0)</f>
        <v>#N/A</v>
      </c>
      <c r="U11" s="19" t="e">
        <f t="shared" si="6"/>
        <v>#VALUE!</v>
      </c>
      <c r="V11" s="18" t="e">
        <f>VLOOKUP(F11,D15数据库!C:O,8,0)</f>
        <v>#N/A</v>
      </c>
      <c r="W11" s="18" t="e">
        <f>VLOOKUP(F11,D15数据库!C:O,9,0)</f>
        <v>#N/A</v>
      </c>
      <c r="X11" s="18"/>
      <c r="Y11" s="18" t="e">
        <f>VLOOKUP(F11,D15数据库!C:O,10,0)</f>
        <v>#N/A</v>
      </c>
      <c r="Z11" s="18" t="e">
        <f>VLOOKUP(F11,D15数据库!C:O,11,0)</f>
        <v>#N/A</v>
      </c>
      <c r="AA11" s="19">
        <f t="shared" si="7"/>
        <v>0</v>
      </c>
      <c r="AB11" s="18" t="e">
        <f>VLOOKUP(F11,D15数据库!C:O,12,0)</f>
        <v>#N/A</v>
      </c>
      <c r="AC11" s="18" t="e">
        <f>VLOOKUP(F11,D15数据库!C:O,13,0)</f>
        <v>#N/A</v>
      </c>
      <c r="AD11" s="18"/>
    </row>
    <row r="12" spans="1:30" x14ac:dyDescent="0.25">
      <c r="A12" s="22"/>
      <c r="B12" s="3"/>
      <c r="C12" s="3"/>
      <c r="D12" s="3"/>
      <c r="E12" s="18" t="e">
        <f t="shared" si="2"/>
        <v>#VALUE!</v>
      </c>
      <c r="F12" s="18" t="str">
        <f t="shared" si="8"/>
        <v/>
      </c>
      <c r="G12" s="18" t="str">
        <f t="shared" si="9"/>
        <v/>
      </c>
      <c r="H12" s="18" t="e">
        <f t="shared" si="10"/>
        <v>#VALUE!</v>
      </c>
      <c r="I12" s="18" t="e">
        <f t="shared" si="11"/>
        <v>#VALUE!</v>
      </c>
      <c r="J12" s="18" t="str">
        <f t="shared" si="12"/>
        <v/>
      </c>
      <c r="K12" s="18" t="e">
        <f t="shared" si="13"/>
        <v>#VALUE!</v>
      </c>
      <c r="L12" s="18" t="e">
        <f t="shared" si="14"/>
        <v>#VALUE!</v>
      </c>
      <c r="M12" s="18" t="e">
        <f>VLOOKUP(F12,D15数据库!C:O,2,0)</f>
        <v>#N/A</v>
      </c>
      <c r="N12" s="18" t="e">
        <f>VLOOKUP(F12,D15数据库!C:O,3,0)</f>
        <v>#N/A</v>
      </c>
      <c r="O12" s="19" t="e">
        <f t="shared" si="15"/>
        <v>#VALUE!</v>
      </c>
      <c r="P12" s="18" t="e">
        <f>VLOOKUP(F12,D15数据库!C:O,4,0)</f>
        <v>#N/A</v>
      </c>
      <c r="Q12" s="18" t="e">
        <f>VLOOKUP(F12,D15数据库!C:O,5,0)</f>
        <v>#N/A</v>
      </c>
      <c r="R12" s="18"/>
      <c r="S12" s="18" t="e">
        <f>VLOOKUP(F12,D15数据库!C:O,6,0)</f>
        <v>#N/A</v>
      </c>
      <c r="T12" s="18" t="e">
        <f>VLOOKUP(F12,D15数据库!C:O,7,0)</f>
        <v>#N/A</v>
      </c>
      <c r="U12" s="19" t="e">
        <f t="shared" si="6"/>
        <v>#VALUE!</v>
      </c>
      <c r="V12" s="18" t="e">
        <f>VLOOKUP(F12,D15数据库!C:O,8,0)</f>
        <v>#N/A</v>
      </c>
      <c r="W12" s="18" t="e">
        <f>VLOOKUP(F12,D15数据库!C:O,9,0)</f>
        <v>#N/A</v>
      </c>
      <c r="X12" s="18"/>
      <c r="Y12" s="18" t="e">
        <f>VLOOKUP(F12,D15数据库!C:O,10,0)</f>
        <v>#N/A</v>
      </c>
      <c r="Z12" s="18" t="e">
        <f>VLOOKUP(F12,D15数据库!C:O,11,0)</f>
        <v>#N/A</v>
      </c>
      <c r="AA12" s="19">
        <f t="shared" si="7"/>
        <v>0</v>
      </c>
      <c r="AB12" s="18" t="e">
        <f>VLOOKUP(F12,D15数据库!C:O,12,0)</f>
        <v>#N/A</v>
      </c>
      <c r="AC12" s="18" t="e">
        <f>VLOOKUP(F12,D15数据库!C:O,13,0)</f>
        <v>#N/A</v>
      </c>
      <c r="AD12" s="18"/>
    </row>
    <row r="13" spans="1:30" x14ac:dyDescent="0.25">
      <c r="A13" s="22"/>
      <c r="B13" s="3"/>
      <c r="C13" s="3"/>
      <c r="D13" s="3"/>
      <c r="E13" s="18" t="e">
        <f t="shared" si="2"/>
        <v>#VALUE!</v>
      </c>
      <c r="F13" s="18" t="str">
        <f t="shared" si="8"/>
        <v/>
      </c>
      <c r="G13" s="18" t="str">
        <f t="shared" si="9"/>
        <v/>
      </c>
      <c r="H13" s="18" t="e">
        <f t="shared" si="10"/>
        <v>#VALUE!</v>
      </c>
      <c r="I13" s="18" t="e">
        <f t="shared" si="11"/>
        <v>#VALUE!</v>
      </c>
      <c r="J13" s="18" t="str">
        <f t="shared" si="12"/>
        <v/>
      </c>
      <c r="K13" s="18" t="e">
        <f t="shared" si="13"/>
        <v>#VALUE!</v>
      </c>
      <c r="L13" s="18" t="e">
        <f t="shared" si="14"/>
        <v>#VALUE!</v>
      </c>
      <c r="M13" s="18" t="e">
        <f>VLOOKUP(F13,D15数据库!C:O,2,0)</f>
        <v>#N/A</v>
      </c>
      <c r="N13" s="18" t="e">
        <f>VLOOKUP(F13,D15数据库!C:O,3,0)</f>
        <v>#N/A</v>
      </c>
      <c r="O13" s="19" t="e">
        <f t="shared" si="15"/>
        <v>#VALUE!</v>
      </c>
      <c r="P13" s="18" t="e">
        <f>VLOOKUP(F13,D15数据库!C:O,4,0)</f>
        <v>#N/A</v>
      </c>
      <c r="Q13" s="18" t="e">
        <f>VLOOKUP(F13,D15数据库!C:O,5,0)</f>
        <v>#N/A</v>
      </c>
      <c r="R13" s="18"/>
      <c r="S13" s="18" t="e">
        <f>VLOOKUP(F13,D15数据库!C:O,6,0)</f>
        <v>#N/A</v>
      </c>
      <c r="T13" s="18" t="e">
        <f>VLOOKUP(F13,D15数据库!C:O,7,0)</f>
        <v>#N/A</v>
      </c>
      <c r="U13" s="19" t="e">
        <f t="shared" si="6"/>
        <v>#VALUE!</v>
      </c>
      <c r="V13" s="18" t="e">
        <f>VLOOKUP(F13,D15数据库!C:O,8,0)</f>
        <v>#N/A</v>
      </c>
      <c r="W13" s="18" t="e">
        <f>VLOOKUP(F13,D15数据库!C:O,9,0)</f>
        <v>#N/A</v>
      </c>
      <c r="X13" s="18"/>
      <c r="Y13" s="18" t="e">
        <f>VLOOKUP(F13,D15数据库!C:O,10,0)</f>
        <v>#N/A</v>
      </c>
      <c r="Z13" s="18" t="e">
        <f>VLOOKUP(F13,D15数据库!C:O,11,0)</f>
        <v>#N/A</v>
      </c>
      <c r="AA13" s="19">
        <f t="shared" si="7"/>
        <v>0</v>
      </c>
      <c r="AB13" s="18" t="e">
        <f>VLOOKUP(F13,D15数据库!C:O,12,0)</f>
        <v>#N/A</v>
      </c>
      <c r="AC13" s="18" t="e">
        <f>VLOOKUP(F13,D15数据库!C:O,13,0)</f>
        <v>#N/A</v>
      </c>
      <c r="AD13" s="18"/>
    </row>
    <row r="14" spans="1:30" x14ac:dyDescent="0.25">
      <c r="A14" s="22"/>
      <c r="B14" s="3"/>
      <c r="C14" s="3"/>
      <c r="D14" s="3"/>
      <c r="E14" s="18" t="e">
        <f t="shared" si="2"/>
        <v>#VALUE!</v>
      </c>
      <c r="F14" s="18" t="str">
        <f t="shared" si="8"/>
        <v/>
      </c>
      <c r="G14" s="18" t="str">
        <f t="shared" si="9"/>
        <v/>
      </c>
      <c r="H14" s="18" t="e">
        <f t="shared" si="10"/>
        <v>#VALUE!</v>
      </c>
      <c r="I14" s="18" t="e">
        <f t="shared" si="11"/>
        <v>#VALUE!</v>
      </c>
      <c r="J14" s="18" t="str">
        <f t="shared" si="12"/>
        <v/>
      </c>
      <c r="K14" s="18" t="e">
        <f t="shared" si="13"/>
        <v>#VALUE!</v>
      </c>
      <c r="L14" s="18" t="e">
        <f t="shared" si="14"/>
        <v>#VALUE!</v>
      </c>
      <c r="M14" s="18" t="e">
        <f>VLOOKUP(F14,D15数据库!C:O,2,0)</f>
        <v>#N/A</v>
      </c>
      <c r="N14" s="18" t="e">
        <f>VLOOKUP(F14,D15数据库!C:O,3,0)</f>
        <v>#N/A</v>
      </c>
      <c r="O14" s="19" t="e">
        <f t="shared" si="15"/>
        <v>#VALUE!</v>
      </c>
      <c r="P14" s="18" t="e">
        <f>VLOOKUP(F14,D15数据库!C:O,4,0)</f>
        <v>#N/A</v>
      </c>
      <c r="Q14" s="18" t="e">
        <f>VLOOKUP(F14,D15数据库!C:O,5,0)</f>
        <v>#N/A</v>
      </c>
      <c r="R14" s="18"/>
      <c r="S14" s="18" t="e">
        <f>VLOOKUP(F14,D15数据库!C:O,6,0)</f>
        <v>#N/A</v>
      </c>
      <c r="T14" s="18" t="e">
        <f>VLOOKUP(F14,D15数据库!C:O,7,0)</f>
        <v>#N/A</v>
      </c>
      <c r="U14" s="19" t="e">
        <f t="shared" si="6"/>
        <v>#VALUE!</v>
      </c>
      <c r="V14" s="18" t="e">
        <f>VLOOKUP(F14,D15数据库!C:O,8,0)</f>
        <v>#N/A</v>
      </c>
      <c r="W14" s="18" t="e">
        <f>VLOOKUP(F14,D15数据库!C:O,9,0)</f>
        <v>#N/A</v>
      </c>
      <c r="X14" s="18"/>
      <c r="Y14" s="18" t="e">
        <f>VLOOKUP(F14,D15数据库!C:O,10,0)</f>
        <v>#N/A</v>
      </c>
      <c r="Z14" s="18" t="e">
        <f>VLOOKUP(F14,D15数据库!C:O,11,0)</f>
        <v>#N/A</v>
      </c>
      <c r="AA14" s="19">
        <f t="shared" si="7"/>
        <v>0</v>
      </c>
      <c r="AB14" s="18" t="e">
        <f>VLOOKUP(F14,D15数据库!C:O,12,0)</f>
        <v>#N/A</v>
      </c>
      <c r="AC14" s="18" t="e">
        <f>VLOOKUP(F14,D15数据库!C:O,13,0)</f>
        <v>#N/A</v>
      </c>
      <c r="AD14" s="18"/>
    </row>
    <row r="15" spans="1:30" x14ac:dyDescent="0.25">
      <c r="A15" s="22"/>
      <c r="B15" s="3"/>
      <c r="C15" s="3"/>
      <c r="D15" s="3"/>
      <c r="E15" s="18" t="e">
        <f t="shared" si="2"/>
        <v>#VALUE!</v>
      </c>
      <c r="F15" s="18" t="str">
        <f t="shared" si="8"/>
        <v/>
      </c>
      <c r="G15" s="18" t="str">
        <f t="shared" si="9"/>
        <v/>
      </c>
      <c r="H15" s="18" t="e">
        <f t="shared" si="10"/>
        <v>#VALUE!</v>
      </c>
      <c r="I15" s="18" t="e">
        <f t="shared" si="11"/>
        <v>#VALUE!</v>
      </c>
      <c r="J15" s="18" t="str">
        <f t="shared" si="12"/>
        <v/>
      </c>
      <c r="K15" s="18" t="e">
        <f t="shared" si="13"/>
        <v>#VALUE!</v>
      </c>
      <c r="L15" s="18" t="e">
        <f t="shared" si="14"/>
        <v>#VALUE!</v>
      </c>
      <c r="M15" s="18" t="e">
        <f>VLOOKUP(F15,D15数据库!C:O,2,0)</f>
        <v>#N/A</v>
      </c>
      <c r="N15" s="18" t="e">
        <f>VLOOKUP(F15,D15数据库!C:O,3,0)</f>
        <v>#N/A</v>
      </c>
      <c r="O15" s="19" t="e">
        <f t="shared" si="15"/>
        <v>#VALUE!</v>
      </c>
      <c r="P15" s="18" t="e">
        <f>VLOOKUP(F15,D15数据库!C:O,4,0)</f>
        <v>#N/A</v>
      </c>
      <c r="Q15" s="18" t="e">
        <f>VLOOKUP(F15,D15数据库!C:O,5,0)</f>
        <v>#N/A</v>
      </c>
      <c r="R15" s="18"/>
      <c r="S15" s="18" t="e">
        <f>VLOOKUP(F15,D15数据库!C:O,6,0)</f>
        <v>#N/A</v>
      </c>
      <c r="T15" s="18" t="e">
        <f>VLOOKUP(F15,D15数据库!C:O,7,0)</f>
        <v>#N/A</v>
      </c>
      <c r="U15" s="19" t="e">
        <f t="shared" si="6"/>
        <v>#VALUE!</v>
      </c>
      <c r="V15" s="18" t="e">
        <f>VLOOKUP(F15,D15数据库!C:O,8,0)</f>
        <v>#N/A</v>
      </c>
      <c r="W15" s="18" t="e">
        <f>VLOOKUP(F15,D15数据库!C:O,9,0)</f>
        <v>#N/A</v>
      </c>
      <c r="X15" s="18"/>
      <c r="Y15" s="18" t="e">
        <f>VLOOKUP(F15,D15数据库!C:O,10,0)</f>
        <v>#N/A</v>
      </c>
      <c r="Z15" s="18" t="e">
        <f>VLOOKUP(F15,D15数据库!C:O,11,0)</f>
        <v>#N/A</v>
      </c>
      <c r="AA15" s="19">
        <f t="shared" si="7"/>
        <v>0</v>
      </c>
      <c r="AB15" s="18" t="e">
        <f>VLOOKUP(F15,D15数据库!C:O,12,0)</f>
        <v>#N/A</v>
      </c>
      <c r="AC15" s="18" t="e">
        <f>VLOOKUP(F15,D15数据库!C:O,13,0)</f>
        <v>#N/A</v>
      </c>
      <c r="AD15" s="18"/>
    </row>
    <row r="16" spans="1:30" x14ac:dyDescent="0.25">
      <c r="A16" s="22"/>
      <c r="B16" s="3"/>
      <c r="C16" s="3"/>
      <c r="D16" s="3"/>
      <c r="E16" s="18" t="e">
        <f t="shared" si="2"/>
        <v>#VALUE!</v>
      </c>
      <c r="F16" s="18" t="str">
        <f t="shared" si="8"/>
        <v/>
      </c>
      <c r="G16" s="18" t="str">
        <f t="shared" si="9"/>
        <v/>
      </c>
      <c r="H16" s="18" t="e">
        <f t="shared" si="10"/>
        <v>#VALUE!</v>
      </c>
      <c r="I16" s="18" t="e">
        <f t="shared" si="11"/>
        <v>#VALUE!</v>
      </c>
      <c r="J16" s="18" t="str">
        <f t="shared" si="12"/>
        <v/>
      </c>
      <c r="K16" s="18" t="e">
        <f t="shared" si="13"/>
        <v>#VALUE!</v>
      </c>
      <c r="L16" s="18" t="e">
        <f t="shared" si="14"/>
        <v>#VALUE!</v>
      </c>
      <c r="M16" s="18" t="e">
        <f>VLOOKUP(F16,D15数据库!C:O,2,0)</f>
        <v>#N/A</v>
      </c>
      <c r="N16" s="18" t="e">
        <f>VLOOKUP(F16,D15数据库!C:O,3,0)</f>
        <v>#N/A</v>
      </c>
      <c r="O16" s="19" t="e">
        <f t="shared" si="15"/>
        <v>#VALUE!</v>
      </c>
      <c r="P16" s="18" t="e">
        <f>VLOOKUP(F16,D15数据库!C:O,4,0)</f>
        <v>#N/A</v>
      </c>
      <c r="Q16" s="18" t="e">
        <f>VLOOKUP(F16,D15数据库!C:O,5,0)</f>
        <v>#N/A</v>
      </c>
      <c r="R16" s="18"/>
      <c r="S16" s="18" t="e">
        <f>VLOOKUP(F16,D15数据库!C:O,6,0)</f>
        <v>#N/A</v>
      </c>
      <c r="T16" s="18" t="e">
        <f>VLOOKUP(F16,D15数据库!C:O,7,0)</f>
        <v>#N/A</v>
      </c>
      <c r="U16" s="19" t="e">
        <f t="shared" si="6"/>
        <v>#VALUE!</v>
      </c>
      <c r="V16" s="18" t="e">
        <f>VLOOKUP(F16,D15数据库!C:O,8,0)</f>
        <v>#N/A</v>
      </c>
      <c r="W16" s="18" t="e">
        <f>VLOOKUP(F16,D15数据库!C:O,9,0)</f>
        <v>#N/A</v>
      </c>
      <c r="X16" s="18"/>
      <c r="Y16" s="18" t="e">
        <f>VLOOKUP(F16,D15数据库!C:O,10,0)</f>
        <v>#N/A</v>
      </c>
      <c r="Z16" s="18" t="e">
        <f>VLOOKUP(F16,D15数据库!C:O,11,0)</f>
        <v>#N/A</v>
      </c>
      <c r="AA16" s="19">
        <f t="shared" si="7"/>
        <v>0</v>
      </c>
      <c r="AB16" s="18" t="e">
        <f>VLOOKUP(F16,D15数据库!C:O,12,0)</f>
        <v>#N/A</v>
      </c>
      <c r="AC16" s="18" t="e">
        <f>VLOOKUP(F16,D15数据库!C:O,13,0)</f>
        <v>#N/A</v>
      </c>
      <c r="AD16" s="18"/>
    </row>
    <row r="17" spans="1:30" x14ac:dyDescent="0.25">
      <c r="A17" s="22"/>
      <c r="B17" s="3"/>
      <c r="C17" s="3"/>
      <c r="D17" s="3"/>
      <c r="E17" s="18" t="e">
        <f t="shared" si="2"/>
        <v>#VALUE!</v>
      </c>
      <c r="F17" s="18" t="str">
        <f t="shared" si="8"/>
        <v/>
      </c>
      <c r="G17" s="18" t="str">
        <f t="shared" si="9"/>
        <v/>
      </c>
      <c r="H17" s="18" t="e">
        <f t="shared" si="10"/>
        <v>#VALUE!</v>
      </c>
      <c r="I17" s="18" t="e">
        <f t="shared" si="11"/>
        <v>#VALUE!</v>
      </c>
      <c r="J17" s="18" t="str">
        <f t="shared" si="12"/>
        <v/>
      </c>
      <c r="K17" s="18" t="e">
        <f t="shared" si="13"/>
        <v>#VALUE!</v>
      </c>
      <c r="L17" s="18" t="e">
        <f t="shared" si="14"/>
        <v>#VALUE!</v>
      </c>
      <c r="M17" s="18" t="e">
        <f>VLOOKUP(F17,D15数据库!C:O,2,0)</f>
        <v>#N/A</v>
      </c>
      <c r="N17" s="18" t="e">
        <f>VLOOKUP(F17,D15数据库!C:O,3,0)</f>
        <v>#N/A</v>
      </c>
      <c r="O17" s="19" t="e">
        <f t="shared" si="15"/>
        <v>#VALUE!</v>
      </c>
      <c r="P17" s="18" t="e">
        <f>VLOOKUP(F17,D15数据库!C:O,4,0)</f>
        <v>#N/A</v>
      </c>
      <c r="Q17" s="18" t="e">
        <f>VLOOKUP(F17,D15数据库!C:O,5,0)</f>
        <v>#N/A</v>
      </c>
      <c r="R17" s="18"/>
      <c r="S17" s="18" t="e">
        <f>VLOOKUP(F17,D15数据库!C:O,6,0)</f>
        <v>#N/A</v>
      </c>
      <c r="T17" s="18" t="e">
        <f>VLOOKUP(F17,D15数据库!C:O,7,0)</f>
        <v>#N/A</v>
      </c>
      <c r="U17" s="19" t="e">
        <f t="shared" si="6"/>
        <v>#VALUE!</v>
      </c>
      <c r="V17" s="18" t="e">
        <f>VLOOKUP(F17,D15数据库!C:O,8,0)</f>
        <v>#N/A</v>
      </c>
      <c r="W17" s="18" t="e">
        <f>VLOOKUP(F17,D15数据库!C:O,9,0)</f>
        <v>#N/A</v>
      </c>
      <c r="X17" s="18"/>
      <c r="Y17" s="18" t="e">
        <f>VLOOKUP(F17,D15数据库!C:O,10,0)</f>
        <v>#N/A</v>
      </c>
      <c r="Z17" s="18" t="e">
        <f>VLOOKUP(F17,D15数据库!C:O,11,0)</f>
        <v>#N/A</v>
      </c>
      <c r="AA17" s="19">
        <f t="shared" si="7"/>
        <v>0</v>
      </c>
      <c r="AB17" s="18" t="e">
        <f>VLOOKUP(F17,D15数据库!C:O,12,0)</f>
        <v>#N/A</v>
      </c>
      <c r="AC17" s="18" t="e">
        <f>VLOOKUP(F17,D15数据库!C:O,13,0)</f>
        <v>#N/A</v>
      </c>
      <c r="AD17" s="18"/>
    </row>
    <row r="18" spans="1:30" x14ac:dyDescent="0.25">
      <c r="A18" s="22"/>
      <c r="B18" s="3"/>
      <c r="C18" s="3"/>
      <c r="D18" s="3"/>
      <c r="E18" s="18" t="e">
        <f t="shared" si="2"/>
        <v>#VALUE!</v>
      </c>
      <c r="F18" s="18" t="str">
        <f t="shared" si="8"/>
        <v/>
      </c>
      <c r="G18" s="18" t="str">
        <f t="shared" si="9"/>
        <v/>
      </c>
      <c r="H18" s="18" t="e">
        <f t="shared" si="10"/>
        <v>#VALUE!</v>
      </c>
      <c r="I18" s="18" t="e">
        <f t="shared" si="11"/>
        <v>#VALUE!</v>
      </c>
      <c r="J18" s="18" t="str">
        <f t="shared" si="12"/>
        <v/>
      </c>
      <c r="K18" s="18" t="e">
        <f t="shared" si="13"/>
        <v>#VALUE!</v>
      </c>
      <c r="L18" s="18" t="e">
        <f t="shared" si="14"/>
        <v>#VALUE!</v>
      </c>
      <c r="M18" s="18" t="e">
        <f>VLOOKUP(F18,D15数据库!C:O,2,0)</f>
        <v>#N/A</v>
      </c>
      <c r="N18" s="18" t="e">
        <f>VLOOKUP(F18,D15数据库!C:O,3,0)</f>
        <v>#N/A</v>
      </c>
      <c r="O18" s="19" t="e">
        <f t="shared" si="15"/>
        <v>#VALUE!</v>
      </c>
      <c r="P18" s="18" t="e">
        <f>VLOOKUP(F18,D15数据库!C:O,4,0)</f>
        <v>#N/A</v>
      </c>
      <c r="Q18" s="18" t="e">
        <f>VLOOKUP(F18,D15数据库!C:O,5,0)</f>
        <v>#N/A</v>
      </c>
      <c r="R18" s="18"/>
      <c r="S18" s="18" t="e">
        <f>VLOOKUP(F18,D15数据库!C:O,6,0)</f>
        <v>#N/A</v>
      </c>
      <c r="T18" s="18" t="e">
        <f>VLOOKUP(F18,D15数据库!C:O,7,0)</f>
        <v>#N/A</v>
      </c>
      <c r="U18" s="19" t="e">
        <f t="shared" si="6"/>
        <v>#VALUE!</v>
      </c>
      <c r="V18" s="18" t="e">
        <f>VLOOKUP(F18,D15数据库!C:O,8,0)</f>
        <v>#N/A</v>
      </c>
      <c r="W18" s="18" t="e">
        <f>VLOOKUP(F18,D15数据库!C:O,9,0)</f>
        <v>#N/A</v>
      </c>
      <c r="X18" s="18"/>
      <c r="Y18" s="18" t="e">
        <f>VLOOKUP(F18,D15数据库!C:O,10,0)</f>
        <v>#N/A</v>
      </c>
      <c r="Z18" s="18" t="e">
        <f>VLOOKUP(F18,D15数据库!C:O,11,0)</f>
        <v>#N/A</v>
      </c>
      <c r="AA18" s="19">
        <f t="shared" si="7"/>
        <v>0</v>
      </c>
      <c r="AB18" s="18" t="e">
        <f>VLOOKUP(F18,D15数据库!C:O,12,0)</f>
        <v>#N/A</v>
      </c>
      <c r="AC18" s="18" t="e">
        <f>VLOOKUP(F18,D15数据库!C:O,13,0)</f>
        <v>#N/A</v>
      </c>
      <c r="AD18" s="18"/>
    </row>
    <row r="19" spans="1:30" x14ac:dyDescent="0.25">
      <c r="A19" s="22"/>
      <c r="B19" s="3"/>
      <c r="C19" s="3"/>
      <c r="D19" s="3"/>
      <c r="E19" s="18" t="e">
        <f t="shared" si="2"/>
        <v>#VALUE!</v>
      </c>
      <c r="F19" s="18" t="str">
        <f t="shared" si="8"/>
        <v/>
      </c>
      <c r="G19" s="18" t="str">
        <f t="shared" si="9"/>
        <v/>
      </c>
      <c r="H19" s="18" t="e">
        <f t="shared" si="10"/>
        <v>#VALUE!</v>
      </c>
      <c r="I19" s="18" t="e">
        <f t="shared" si="11"/>
        <v>#VALUE!</v>
      </c>
      <c r="J19" s="18" t="str">
        <f t="shared" si="12"/>
        <v/>
      </c>
      <c r="K19" s="18" t="e">
        <f t="shared" si="13"/>
        <v>#VALUE!</v>
      </c>
      <c r="L19" s="18" t="e">
        <f t="shared" si="14"/>
        <v>#VALUE!</v>
      </c>
      <c r="M19" s="18" t="e">
        <f>VLOOKUP(F19,D15数据库!C:O,2,0)</f>
        <v>#N/A</v>
      </c>
      <c r="N19" s="18" t="e">
        <f>VLOOKUP(F19,D15数据库!C:O,3,0)</f>
        <v>#N/A</v>
      </c>
      <c r="O19" s="19" t="e">
        <f t="shared" si="15"/>
        <v>#VALUE!</v>
      </c>
      <c r="P19" s="18" t="e">
        <f>VLOOKUP(F19,D15数据库!C:O,4,0)</f>
        <v>#N/A</v>
      </c>
      <c r="Q19" s="18" t="e">
        <f>VLOOKUP(F19,D15数据库!C:O,5,0)</f>
        <v>#N/A</v>
      </c>
      <c r="R19" s="18"/>
      <c r="S19" s="18" t="e">
        <f>VLOOKUP(F19,D15数据库!C:O,6,0)</f>
        <v>#N/A</v>
      </c>
      <c r="T19" s="18" t="e">
        <f>VLOOKUP(F19,D15数据库!C:O,7,0)</f>
        <v>#N/A</v>
      </c>
      <c r="U19" s="19" t="e">
        <f t="shared" si="6"/>
        <v>#VALUE!</v>
      </c>
      <c r="V19" s="18" t="e">
        <f>VLOOKUP(F19,D15数据库!C:O,8,0)</f>
        <v>#N/A</v>
      </c>
      <c r="W19" s="18" t="e">
        <f>VLOOKUP(F19,D15数据库!C:O,9,0)</f>
        <v>#N/A</v>
      </c>
      <c r="X19" s="18"/>
      <c r="Y19" s="18" t="e">
        <f>VLOOKUP(F19,D15数据库!C:O,10,0)</f>
        <v>#N/A</v>
      </c>
      <c r="Z19" s="18" t="e">
        <f>VLOOKUP(F19,D15数据库!C:O,11,0)</f>
        <v>#N/A</v>
      </c>
      <c r="AA19" s="19">
        <f t="shared" si="7"/>
        <v>0</v>
      </c>
      <c r="AB19" s="18" t="e">
        <f>VLOOKUP(F19,D15数据库!C:O,12,0)</f>
        <v>#N/A</v>
      </c>
      <c r="AC19" s="18" t="e">
        <f>VLOOKUP(F19,D15数据库!C:O,13,0)</f>
        <v>#N/A</v>
      </c>
      <c r="AD19" s="18"/>
    </row>
    <row r="20" spans="1:30" x14ac:dyDescent="0.25">
      <c r="A20" s="22"/>
      <c r="B20" s="3"/>
      <c r="C20" s="3"/>
      <c r="D20" s="3"/>
      <c r="E20" s="18" t="e">
        <f t="shared" si="2"/>
        <v>#VALUE!</v>
      </c>
      <c r="F20" s="18" t="str">
        <f t="shared" si="8"/>
        <v/>
      </c>
      <c r="G20" s="18" t="str">
        <f t="shared" si="9"/>
        <v/>
      </c>
      <c r="H20" s="18" t="e">
        <f t="shared" si="10"/>
        <v>#VALUE!</v>
      </c>
      <c r="I20" s="18" t="e">
        <f t="shared" si="11"/>
        <v>#VALUE!</v>
      </c>
      <c r="J20" s="18" t="str">
        <f t="shared" si="12"/>
        <v/>
      </c>
      <c r="K20" s="18" t="e">
        <f t="shared" si="13"/>
        <v>#VALUE!</v>
      </c>
      <c r="L20" s="18" t="e">
        <f t="shared" si="14"/>
        <v>#VALUE!</v>
      </c>
      <c r="M20" s="18" t="e">
        <f>VLOOKUP(F20,D15数据库!C:O,2,0)</f>
        <v>#N/A</v>
      </c>
      <c r="N20" s="18" t="e">
        <f>VLOOKUP(F20,D15数据库!C:O,3,0)</f>
        <v>#N/A</v>
      </c>
      <c r="O20" s="19" t="e">
        <f t="shared" si="15"/>
        <v>#VALUE!</v>
      </c>
      <c r="P20" s="18" t="e">
        <f>VLOOKUP(F20,D15数据库!C:O,4,0)</f>
        <v>#N/A</v>
      </c>
      <c r="Q20" s="18" t="e">
        <f>VLOOKUP(F20,D15数据库!C:O,5,0)</f>
        <v>#N/A</v>
      </c>
      <c r="R20" s="18"/>
      <c r="S20" s="18" t="e">
        <f>VLOOKUP(F20,D15数据库!C:O,6,0)</f>
        <v>#N/A</v>
      </c>
      <c r="T20" s="18" t="e">
        <f>VLOOKUP(F20,D15数据库!C:O,7,0)</f>
        <v>#N/A</v>
      </c>
      <c r="U20" s="19" t="e">
        <f t="shared" si="6"/>
        <v>#VALUE!</v>
      </c>
      <c r="V20" s="18" t="e">
        <f>VLOOKUP(F20,D15数据库!C:O,8,0)</f>
        <v>#N/A</v>
      </c>
      <c r="W20" s="18" t="e">
        <f>VLOOKUP(F20,D15数据库!C:O,9,0)</f>
        <v>#N/A</v>
      </c>
      <c r="X20" s="18"/>
      <c r="Y20" s="18" t="e">
        <f>VLOOKUP(F20,D15数据库!C:O,10,0)</f>
        <v>#N/A</v>
      </c>
      <c r="Z20" s="18" t="e">
        <f>VLOOKUP(F20,D15数据库!C:O,11,0)</f>
        <v>#N/A</v>
      </c>
      <c r="AA20" s="19">
        <f t="shared" si="7"/>
        <v>0</v>
      </c>
      <c r="AB20" s="18" t="e">
        <f>VLOOKUP(F20,D15数据库!C:O,12,0)</f>
        <v>#N/A</v>
      </c>
      <c r="AC20" s="18" t="e">
        <f>VLOOKUP(F20,D15数据库!C:O,13,0)</f>
        <v>#N/A</v>
      </c>
      <c r="AD20" s="18"/>
    </row>
    <row r="21" spans="1:30" x14ac:dyDescent="0.25">
      <c r="A21" s="22"/>
      <c r="B21" s="3"/>
      <c r="C21" s="3"/>
      <c r="D21" s="3"/>
      <c r="E21" s="18" t="e">
        <f t="shared" si="2"/>
        <v>#VALUE!</v>
      </c>
      <c r="F21" s="18" t="str">
        <f t="shared" si="8"/>
        <v/>
      </c>
      <c r="G21" s="18" t="str">
        <f t="shared" si="9"/>
        <v/>
      </c>
      <c r="H21" s="18" t="e">
        <f t="shared" si="10"/>
        <v>#VALUE!</v>
      </c>
      <c r="I21" s="18" t="e">
        <f t="shared" si="11"/>
        <v>#VALUE!</v>
      </c>
      <c r="J21" s="18" t="str">
        <f t="shared" si="12"/>
        <v/>
      </c>
      <c r="K21" s="18" t="e">
        <f t="shared" si="13"/>
        <v>#VALUE!</v>
      </c>
      <c r="L21" s="18" t="e">
        <f t="shared" si="14"/>
        <v>#VALUE!</v>
      </c>
      <c r="M21" s="18" t="e">
        <f>VLOOKUP(F21,D15数据库!C:O,2,0)</f>
        <v>#N/A</v>
      </c>
      <c r="N21" s="18" t="e">
        <f>VLOOKUP(F21,D15数据库!C:O,3,0)</f>
        <v>#N/A</v>
      </c>
      <c r="O21" s="19" t="e">
        <f t="shared" si="15"/>
        <v>#VALUE!</v>
      </c>
      <c r="P21" s="18" t="e">
        <f>VLOOKUP(F21,D15数据库!C:O,4,0)</f>
        <v>#N/A</v>
      </c>
      <c r="Q21" s="18" t="e">
        <f>VLOOKUP(F21,D15数据库!C:O,5,0)</f>
        <v>#N/A</v>
      </c>
      <c r="R21" s="18"/>
      <c r="S21" s="18" t="e">
        <f>VLOOKUP(F21,D15数据库!C:O,6,0)</f>
        <v>#N/A</v>
      </c>
      <c r="T21" s="18" t="e">
        <f>VLOOKUP(F21,D15数据库!C:O,7,0)</f>
        <v>#N/A</v>
      </c>
      <c r="U21" s="19" t="e">
        <f t="shared" si="6"/>
        <v>#VALUE!</v>
      </c>
      <c r="V21" s="18" t="e">
        <f>VLOOKUP(F21,D15数据库!C:O,8,0)</f>
        <v>#N/A</v>
      </c>
      <c r="W21" s="18" t="e">
        <f>VLOOKUP(F21,D15数据库!C:O,9,0)</f>
        <v>#N/A</v>
      </c>
      <c r="X21" s="18"/>
      <c r="Y21" s="18" t="e">
        <f>VLOOKUP(F21,D15数据库!C:O,10,0)</f>
        <v>#N/A</v>
      </c>
      <c r="Z21" s="18" t="e">
        <f>VLOOKUP(F21,D15数据库!C:O,11,0)</f>
        <v>#N/A</v>
      </c>
      <c r="AA21" s="19">
        <f t="shared" si="7"/>
        <v>0</v>
      </c>
      <c r="AB21" s="18" t="e">
        <f>VLOOKUP(F21,D15数据库!C:O,12,0)</f>
        <v>#N/A</v>
      </c>
      <c r="AC21" s="18" t="e">
        <f>VLOOKUP(F21,D15数据库!C:O,13,0)</f>
        <v>#N/A</v>
      </c>
      <c r="AD21" s="18"/>
    </row>
    <row r="22" spans="1:30" x14ac:dyDescent="0.25">
      <c r="A22" s="22"/>
      <c r="B22" s="3"/>
      <c r="C22" s="3"/>
      <c r="D22" s="3"/>
      <c r="E22" s="18" t="e">
        <f t="shared" si="2"/>
        <v>#VALUE!</v>
      </c>
      <c r="F22" s="18" t="str">
        <f t="shared" si="8"/>
        <v/>
      </c>
      <c r="G22" s="18" t="str">
        <f t="shared" si="9"/>
        <v/>
      </c>
      <c r="H22" s="18" t="e">
        <f t="shared" si="10"/>
        <v>#VALUE!</v>
      </c>
      <c r="I22" s="18" t="e">
        <f t="shared" si="11"/>
        <v>#VALUE!</v>
      </c>
      <c r="J22" s="18" t="str">
        <f t="shared" si="12"/>
        <v/>
      </c>
      <c r="K22" s="18" t="e">
        <f t="shared" si="13"/>
        <v>#VALUE!</v>
      </c>
      <c r="L22" s="18" t="e">
        <f t="shared" si="14"/>
        <v>#VALUE!</v>
      </c>
      <c r="M22" s="18" t="e">
        <f>VLOOKUP(F22,D15数据库!C:O,2,0)</f>
        <v>#N/A</v>
      </c>
      <c r="N22" s="18" t="e">
        <f>VLOOKUP(F22,D15数据库!C:O,3,0)</f>
        <v>#N/A</v>
      </c>
      <c r="O22" s="19" t="e">
        <f t="shared" si="15"/>
        <v>#VALUE!</v>
      </c>
      <c r="P22" s="18" t="e">
        <f>VLOOKUP(F22,D15数据库!C:O,4,0)</f>
        <v>#N/A</v>
      </c>
      <c r="Q22" s="18" t="e">
        <f>VLOOKUP(F22,D15数据库!C:O,5,0)</f>
        <v>#N/A</v>
      </c>
      <c r="R22" s="18"/>
      <c r="S22" s="18" t="e">
        <f>VLOOKUP(F22,D15数据库!C:O,6,0)</f>
        <v>#N/A</v>
      </c>
      <c r="T22" s="18" t="e">
        <f>VLOOKUP(F22,D15数据库!C:O,7,0)</f>
        <v>#N/A</v>
      </c>
      <c r="U22" s="19" t="e">
        <f t="shared" si="6"/>
        <v>#VALUE!</v>
      </c>
      <c r="V22" s="18" t="e">
        <f>VLOOKUP(F22,D15数据库!C:O,8,0)</f>
        <v>#N/A</v>
      </c>
      <c r="W22" s="18" t="e">
        <f>VLOOKUP(F22,D15数据库!C:O,9,0)</f>
        <v>#N/A</v>
      </c>
      <c r="X22" s="18"/>
      <c r="Y22" s="18" t="e">
        <f>VLOOKUP(F22,D15数据库!C:O,10,0)</f>
        <v>#N/A</v>
      </c>
      <c r="Z22" s="18" t="e">
        <f>VLOOKUP(F22,D15数据库!C:O,11,0)</f>
        <v>#N/A</v>
      </c>
      <c r="AA22" s="19">
        <f t="shared" si="7"/>
        <v>0</v>
      </c>
      <c r="AB22" s="18" t="e">
        <f>VLOOKUP(F22,D15数据库!C:O,12,0)</f>
        <v>#N/A</v>
      </c>
      <c r="AC22" s="18" t="e">
        <f>VLOOKUP(F22,D15数据库!C:O,13,0)</f>
        <v>#N/A</v>
      </c>
      <c r="AD22" s="18"/>
    </row>
    <row r="23" spans="1:30" x14ac:dyDescent="0.25">
      <c r="A23" s="22"/>
      <c r="B23" s="3"/>
      <c r="C23" s="3"/>
      <c r="D23" s="3"/>
      <c r="E23" s="18" t="e">
        <f t="shared" si="2"/>
        <v>#VALUE!</v>
      </c>
      <c r="F23" s="18" t="str">
        <f t="shared" si="8"/>
        <v/>
      </c>
      <c r="G23" s="18" t="str">
        <f t="shared" si="9"/>
        <v/>
      </c>
      <c r="H23" s="18" t="e">
        <f t="shared" si="10"/>
        <v>#VALUE!</v>
      </c>
      <c r="I23" s="18" t="e">
        <f t="shared" si="11"/>
        <v>#VALUE!</v>
      </c>
      <c r="J23" s="18" t="str">
        <f t="shared" si="12"/>
        <v/>
      </c>
      <c r="K23" s="18" t="e">
        <f t="shared" si="13"/>
        <v>#VALUE!</v>
      </c>
      <c r="L23" s="18" t="e">
        <f t="shared" si="14"/>
        <v>#VALUE!</v>
      </c>
      <c r="M23" s="18" t="e">
        <f>VLOOKUP(F23,D15数据库!C:O,2,0)</f>
        <v>#N/A</v>
      </c>
      <c r="N23" s="18" t="e">
        <f>VLOOKUP(F23,D15数据库!C:O,3,0)</f>
        <v>#N/A</v>
      </c>
      <c r="O23" s="19" t="e">
        <f t="shared" si="15"/>
        <v>#VALUE!</v>
      </c>
      <c r="P23" s="18" t="e">
        <f>VLOOKUP(F23,D15数据库!C:O,4,0)</f>
        <v>#N/A</v>
      </c>
      <c r="Q23" s="18" t="e">
        <f>VLOOKUP(F23,D15数据库!C:O,5,0)</f>
        <v>#N/A</v>
      </c>
      <c r="R23" s="18"/>
      <c r="S23" s="18" t="e">
        <f>VLOOKUP(F23,D15数据库!C:O,6,0)</f>
        <v>#N/A</v>
      </c>
      <c r="T23" s="18" t="e">
        <f>VLOOKUP(F23,D15数据库!C:O,7,0)</f>
        <v>#N/A</v>
      </c>
      <c r="U23" s="19" t="e">
        <f t="shared" si="6"/>
        <v>#VALUE!</v>
      </c>
      <c r="V23" s="18" t="e">
        <f>VLOOKUP(F23,D15数据库!C:O,8,0)</f>
        <v>#N/A</v>
      </c>
      <c r="W23" s="18" t="e">
        <f>VLOOKUP(F23,D15数据库!C:O,9,0)</f>
        <v>#N/A</v>
      </c>
      <c r="X23" s="18"/>
      <c r="Y23" s="18" t="e">
        <f>VLOOKUP(F23,D15数据库!C:O,10,0)</f>
        <v>#N/A</v>
      </c>
      <c r="Z23" s="18" t="e">
        <f>VLOOKUP(F23,D15数据库!C:O,11,0)</f>
        <v>#N/A</v>
      </c>
      <c r="AA23" s="19">
        <f t="shared" si="7"/>
        <v>0</v>
      </c>
      <c r="AB23" s="18" t="e">
        <f>VLOOKUP(F23,D15数据库!C:O,12,0)</f>
        <v>#N/A</v>
      </c>
      <c r="AC23" s="18" t="e">
        <f>VLOOKUP(F23,D15数据库!C:O,13,0)</f>
        <v>#N/A</v>
      </c>
      <c r="AD23" s="18"/>
    </row>
    <row r="24" spans="1:30" x14ac:dyDescent="0.25">
      <c r="A24" s="22"/>
      <c r="B24" s="3"/>
      <c r="C24" s="3"/>
      <c r="D24" s="3"/>
      <c r="E24" s="18" t="e">
        <f t="shared" si="2"/>
        <v>#VALUE!</v>
      </c>
      <c r="F24" s="18" t="str">
        <f t="shared" si="8"/>
        <v/>
      </c>
      <c r="G24" s="18" t="str">
        <f t="shared" si="9"/>
        <v/>
      </c>
      <c r="H24" s="18" t="e">
        <f t="shared" si="10"/>
        <v>#VALUE!</v>
      </c>
      <c r="I24" s="18" t="e">
        <f t="shared" si="11"/>
        <v>#VALUE!</v>
      </c>
      <c r="J24" s="18" t="str">
        <f t="shared" si="12"/>
        <v/>
      </c>
      <c r="K24" s="18" t="e">
        <f t="shared" si="13"/>
        <v>#VALUE!</v>
      </c>
      <c r="L24" s="18" t="e">
        <f t="shared" si="14"/>
        <v>#VALUE!</v>
      </c>
      <c r="M24" s="18" t="e">
        <f>VLOOKUP(F24,D15数据库!C:O,2,0)</f>
        <v>#N/A</v>
      </c>
      <c r="N24" s="18" t="e">
        <f>VLOOKUP(F24,D15数据库!C:O,3,0)</f>
        <v>#N/A</v>
      </c>
      <c r="O24" s="19" t="e">
        <f t="shared" si="15"/>
        <v>#VALUE!</v>
      </c>
      <c r="P24" s="18" t="e">
        <f>VLOOKUP(F24,D15数据库!C:O,4,0)</f>
        <v>#N/A</v>
      </c>
      <c r="Q24" s="18" t="e">
        <f>VLOOKUP(F24,D15数据库!C:O,5,0)</f>
        <v>#N/A</v>
      </c>
      <c r="R24" s="18"/>
      <c r="S24" s="18" t="e">
        <f>VLOOKUP(F24,D15数据库!C:O,6,0)</f>
        <v>#N/A</v>
      </c>
      <c r="T24" s="18" t="e">
        <f>VLOOKUP(F24,D15数据库!C:O,7,0)</f>
        <v>#N/A</v>
      </c>
      <c r="U24" s="19" t="e">
        <f t="shared" si="6"/>
        <v>#VALUE!</v>
      </c>
      <c r="V24" s="18" t="e">
        <f>VLOOKUP(F24,D15数据库!C:O,8,0)</f>
        <v>#N/A</v>
      </c>
      <c r="W24" s="18" t="e">
        <f>VLOOKUP(F24,D15数据库!C:O,9,0)</f>
        <v>#N/A</v>
      </c>
      <c r="X24" s="18"/>
      <c r="Y24" s="18" t="e">
        <f>VLOOKUP(F24,D15数据库!C:O,10,0)</f>
        <v>#N/A</v>
      </c>
      <c r="Z24" s="18" t="e">
        <f>VLOOKUP(F24,D15数据库!C:O,11,0)</f>
        <v>#N/A</v>
      </c>
      <c r="AA24" s="19">
        <f t="shared" si="7"/>
        <v>0</v>
      </c>
      <c r="AB24" s="18" t="e">
        <f>VLOOKUP(F24,D15数据库!C:O,12,0)</f>
        <v>#N/A</v>
      </c>
      <c r="AC24" s="18" t="e">
        <f>VLOOKUP(F24,D15数据库!C:O,13,0)</f>
        <v>#N/A</v>
      </c>
      <c r="AD24" s="18"/>
    </row>
    <row r="25" spans="1:30" x14ac:dyDescent="0.25">
      <c r="A25" s="22"/>
      <c r="B25" s="3"/>
      <c r="C25" s="3"/>
      <c r="D25" s="3"/>
      <c r="E25" s="18" t="e">
        <f t="shared" si="2"/>
        <v>#VALUE!</v>
      </c>
      <c r="F25" s="18" t="str">
        <f t="shared" si="8"/>
        <v/>
      </c>
      <c r="G25" s="18" t="str">
        <f t="shared" si="9"/>
        <v/>
      </c>
      <c r="H25" s="18" t="e">
        <f t="shared" si="10"/>
        <v>#VALUE!</v>
      </c>
      <c r="I25" s="18" t="e">
        <f t="shared" si="11"/>
        <v>#VALUE!</v>
      </c>
      <c r="J25" s="18" t="str">
        <f t="shared" si="12"/>
        <v/>
      </c>
      <c r="K25" s="18" t="e">
        <f t="shared" si="13"/>
        <v>#VALUE!</v>
      </c>
      <c r="L25" s="18" t="e">
        <f t="shared" si="14"/>
        <v>#VALUE!</v>
      </c>
      <c r="M25" s="18" t="e">
        <f>VLOOKUP(F25,D15数据库!C:O,2,0)</f>
        <v>#N/A</v>
      </c>
      <c r="N25" s="18" t="e">
        <f>VLOOKUP(F25,D15数据库!C:O,3,0)</f>
        <v>#N/A</v>
      </c>
      <c r="O25" s="19" t="e">
        <f t="shared" si="15"/>
        <v>#VALUE!</v>
      </c>
      <c r="P25" s="18" t="e">
        <f>VLOOKUP(F25,D15数据库!C:O,4,0)</f>
        <v>#N/A</v>
      </c>
      <c r="Q25" s="18" t="e">
        <f>VLOOKUP(F25,D15数据库!C:O,5,0)</f>
        <v>#N/A</v>
      </c>
      <c r="R25" s="18"/>
      <c r="S25" s="18" t="e">
        <f>VLOOKUP(F25,D15数据库!C:O,6,0)</f>
        <v>#N/A</v>
      </c>
      <c r="T25" s="18" t="e">
        <f>VLOOKUP(F25,D15数据库!C:O,7,0)</f>
        <v>#N/A</v>
      </c>
      <c r="U25" s="19" t="e">
        <f t="shared" si="6"/>
        <v>#VALUE!</v>
      </c>
      <c r="V25" s="18" t="e">
        <f>VLOOKUP(F25,D15数据库!C:O,8,0)</f>
        <v>#N/A</v>
      </c>
      <c r="W25" s="18" t="e">
        <f>VLOOKUP(F25,D15数据库!C:O,9,0)</f>
        <v>#N/A</v>
      </c>
      <c r="X25" s="18"/>
      <c r="Y25" s="18" t="e">
        <f>VLOOKUP(F25,D15数据库!C:O,10,0)</f>
        <v>#N/A</v>
      </c>
      <c r="Z25" s="18" t="e">
        <f>VLOOKUP(F25,D15数据库!C:O,11,0)</f>
        <v>#N/A</v>
      </c>
      <c r="AA25" s="19">
        <f t="shared" si="7"/>
        <v>0</v>
      </c>
      <c r="AB25" s="18" t="e">
        <f>VLOOKUP(F25,D15数据库!C:O,12,0)</f>
        <v>#N/A</v>
      </c>
      <c r="AC25" s="18" t="e">
        <f>VLOOKUP(F25,D15数据库!C:O,13,0)</f>
        <v>#N/A</v>
      </c>
      <c r="AD25" s="18"/>
    </row>
    <row r="26" spans="1:30" x14ac:dyDescent="0.25">
      <c r="A26" s="22"/>
      <c r="B26" s="3"/>
      <c r="C26" s="3"/>
      <c r="D26" s="3"/>
      <c r="E26" s="18" t="e">
        <f t="shared" si="2"/>
        <v>#VALUE!</v>
      </c>
      <c r="F26" s="18" t="str">
        <f t="shared" si="8"/>
        <v/>
      </c>
      <c r="G26" s="18" t="str">
        <f t="shared" si="9"/>
        <v/>
      </c>
      <c r="H26" s="18" t="e">
        <f t="shared" si="10"/>
        <v>#VALUE!</v>
      </c>
      <c r="I26" s="18" t="e">
        <f t="shared" si="11"/>
        <v>#VALUE!</v>
      </c>
      <c r="J26" s="18" t="str">
        <f t="shared" si="12"/>
        <v/>
      </c>
      <c r="K26" s="18" t="e">
        <f t="shared" si="13"/>
        <v>#VALUE!</v>
      </c>
      <c r="L26" s="18" t="e">
        <f t="shared" si="14"/>
        <v>#VALUE!</v>
      </c>
      <c r="M26" s="18" t="e">
        <f>VLOOKUP(F26,D15数据库!C:O,2,0)</f>
        <v>#N/A</v>
      </c>
      <c r="N26" s="18" t="e">
        <f>VLOOKUP(F26,D15数据库!C:O,3,0)</f>
        <v>#N/A</v>
      </c>
      <c r="O26" s="19" t="e">
        <f t="shared" si="15"/>
        <v>#VALUE!</v>
      </c>
      <c r="P26" s="18" t="e">
        <f>VLOOKUP(F26,D15数据库!C:O,4,0)</f>
        <v>#N/A</v>
      </c>
      <c r="Q26" s="18" t="e">
        <f>VLOOKUP(F26,D15数据库!C:O,5,0)</f>
        <v>#N/A</v>
      </c>
      <c r="R26" s="18"/>
      <c r="S26" s="18" t="e">
        <f>VLOOKUP(F26,D15数据库!C:O,6,0)</f>
        <v>#N/A</v>
      </c>
      <c r="T26" s="18" t="e">
        <f>VLOOKUP(F26,D15数据库!C:O,7,0)</f>
        <v>#N/A</v>
      </c>
      <c r="U26" s="19" t="e">
        <f t="shared" si="6"/>
        <v>#VALUE!</v>
      </c>
      <c r="V26" s="18" t="e">
        <f>VLOOKUP(F26,D15数据库!C:O,8,0)</f>
        <v>#N/A</v>
      </c>
      <c r="W26" s="18" t="e">
        <f>VLOOKUP(F26,D15数据库!C:O,9,0)</f>
        <v>#N/A</v>
      </c>
      <c r="X26" s="18"/>
      <c r="Y26" s="18" t="e">
        <f>VLOOKUP(F26,D15数据库!C:O,10,0)</f>
        <v>#N/A</v>
      </c>
      <c r="Z26" s="18" t="e">
        <f>VLOOKUP(F26,D15数据库!C:O,11,0)</f>
        <v>#N/A</v>
      </c>
      <c r="AA26" s="19">
        <f t="shared" si="7"/>
        <v>0</v>
      </c>
      <c r="AB26" s="18" t="e">
        <f>VLOOKUP(F26,D15数据库!C:O,12,0)</f>
        <v>#N/A</v>
      </c>
      <c r="AC26" s="18" t="e">
        <f>VLOOKUP(F26,D15数据库!C:O,13,0)</f>
        <v>#N/A</v>
      </c>
      <c r="AD26" s="18"/>
    </row>
    <row r="27" spans="1:30" x14ac:dyDescent="0.25">
      <c r="A27" s="22"/>
      <c r="B27" s="3"/>
      <c r="C27" s="3"/>
      <c r="D27" s="3"/>
      <c r="E27" s="18" t="e">
        <f t="shared" si="2"/>
        <v>#VALUE!</v>
      </c>
      <c r="F27" s="18" t="str">
        <f t="shared" si="8"/>
        <v/>
      </c>
      <c r="G27" s="18" t="str">
        <f t="shared" si="9"/>
        <v/>
      </c>
      <c r="H27" s="18" t="e">
        <f t="shared" si="10"/>
        <v>#VALUE!</v>
      </c>
      <c r="I27" s="18" t="e">
        <f t="shared" si="11"/>
        <v>#VALUE!</v>
      </c>
      <c r="J27" s="18" t="str">
        <f t="shared" si="12"/>
        <v/>
      </c>
      <c r="K27" s="18" t="e">
        <f t="shared" si="13"/>
        <v>#VALUE!</v>
      </c>
      <c r="L27" s="18" t="e">
        <f t="shared" si="14"/>
        <v>#VALUE!</v>
      </c>
      <c r="M27" s="18" t="e">
        <f>VLOOKUP(F27,D15数据库!C:O,2,0)</f>
        <v>#N/A</v>
      </c>
      <c r="N27" s="18" t="e">
        <f>VLOOKUP(F27,D15数据库!C:O,3,0)</f>
        <v>#N/A</v>
      </c>
      <c r="O27" s="19" t="e">
        <f t="shared" si="15"/>
        <v>#VALUE!</v>
      </c>
      <c r="P27" s="18" t="e">
        <f>VLOOKUP(F27,D15数据库!C:O,4,0)</f>
        <v>#N/A</v>
      </c>
      <c r="Q27" s="18" t="e">
        <f>VLOOKUP(F27,D15数据库!C:O,5,0)</f>
        <v>#N/A</v>
      </c>
      <c r="R27" s="18"/>
      <c r="S27" s="18" t="e">
        <f>VLOOKUP(F27,D15数据库!C:O,6,0)</f>
        <v>#N/A</v>
      </c>
      <c r="T27" s="18" t="e">
        <f>VLOOKUP(F27,D15数据库!C:O,7,0)</f>
        <v>#N/A</v>
      </c>
      <c r="U27" s="19" t="e">
        <f t="shared" si="6"/>
        <v>#VALUE!</v>
      </c>
      <c r="V27" s="18" t="e">
        <f>VLOOKUP(F27,D15数据库!C:O,8,0)</f>
        <v>#N/A</v>
      </c>
      <c r="W27" s="18" t="e">
        <f>VLOOKUP(F27,D15数据库!C:O,9,0)</f>
        <v>#N/A</v>
      </c>
      <c r="X27" s="18"/>
      <c r="Y27" s="18" t="e">
        <f>VLOOKUP(F27,D15数据库!C:O,10,0)</f>
        <v>#N/A</v>
      </c>
      <c r="Z27" s="18" t="e">
        <f>VLOOKUP(F27,D15数据库!C:O,11,0)</f>
        <v>#N/A</v>
      </c>
      <c r="AA27" s="19">
        <f t="shared" si="7"/>
        <v>0</v>
      </c>
      <c r="AB27" s="18" t="e">
        <f>VLOOKUP(F27,D15数据库!C:O,12,0)</f>
        <v>#N/A</v>
      </c>
      <c r="AC27" s="18" t="e">
        <f>VLOOKUP(F27,D15数据库!C:O,13,0)</f>
        <v>#N/A</v>
      </c>
      <c r="AD27" s="18"/>
    </row>
    <row r="28" spans="1:30" x14ac:dyDescent="0.25">
      <c r="A28" s="22"/>
      <c r="B28" s="3"/>
      <c r="C28" s="3"/>
      <c r="D28" s="3"/>
      <c r="E28" s="18" t="e">
        <f t="shared" si="2"/>
        <v>#VALUE!</v>
      </c>
      <c r="F28" s="18" t="str">
        <f t="shared" si="8"/>
        <v/>
      </c>
      <c r="G28" s="18" t="str">
        <f t="shared" si="9"/>
        <v/>
      </c>
      <c r="H28" s="18" t="e">
        <f t="shared" si="10"/>
        <v>#VALUE!</v>
      </c>
      <c r="I28" s="18" t="e">
        <f t="shared" si="11"/>
        <v>#VALUE!</v>
      </c>
      <c r="J28" s="18" t="str">
        <f t="shared" si="12"/>
        <v/>
      </c>
      <c r="K28" s="18" t="e">
        <f t="shared" si="13"/>
        <v>#VALUE!</v>
      </c>
      <c r="L28" s="18" t="e">
        <f t="shared" si="14"/>
        <v>#VALUE!</v>
      </c>
      <c r="M28" s="18" t="e">
        <f>VLOOKUP(F28,D15数据库!C:O,2,0)</f>
        <v>#N/A</v>
      </c>
      <c r="N28" s="18" t="e">
        <f>VLOOKUP(F28,D15数据库!C:O,3,0)</f>
        <v>#N/A</v>
      </c>
      <c r="O28" s="19" t="e">
        <f t="shared" si="15"/>
        <v>#VALUE!</v>
      </c>
      <c r="P28" s="18" t="e">
        <f>VLOOKUP(F28,D15数据库!C:O,4,0)</f>
        <v>#N/A</v>
      </c>
      <c r="Q28" s="18" t="e">
        <f>VLOOKUP(F28,D15数据库!C:O,5,0)</f>
        <v>#N/A</v>
      </c>
      <c r="R28" s="18"/>
      <c r="S28" s="18" t="e">
        <f>VLOOKUP(F28,D15数据库!C:O,6,0)</f>
        <v>#N/A</v>
      </c>
      <c r="T28" s="18" t="e">
        <f>VLOOKUP(F28,D15数据库!C:O,7,0)</f>
        <v>#N/A</v>
      </c>
      <c r="U28" s="19" t="e">
        <f t="shared" si="6"/>
        <v>#VALUE!</v>
      </c>
      <c r="V28" s="18" t="e">
        <f>VLOOKUP(F28,D15数据库!C:O,8,0)</f>
        <v>#N/A</v>
      </c>
      <c r="W28" s="18" t="e">
        <f>VLOOKUP(F28,D15数据库!C:O,9,0)</f>
        <v>#N/A</v>
      </c>
      <c r="X28" s="18"/>
      <c r="Y28" s="18" t="e">
        <f>VLOOKUP(F28,D15数据库!C:O,10,0)</f>
        <v>#N/A</v>
      </c>
      <c r="Z28" s="18" t="e">
        <f>VLOOKUP(F28,D15数据库!C:O,11,0)</f>
        <v>#N/A</v>
      </c>
      <c r="AA28" s="19">
        <f t="shared" si="7"/>
        <v>0</v>
      </c>
      <c r="AB28" s="18" t="e">
        <f>VLOOKUP(F28,D15数据库!C:O,12,0)</f>
        <v>#N/A</v>
      </c>
      <c r="AC28" s="18" t="e">
        <f>VLOOKUP(F28,D15数据库!C:O,13,0)</f>
        <v>#N/A</v>
      </c>
      <c r="AD28" s="18"/>
    </row>
    <row r="29" spans="1:30" x14ac:dyDescent="0.25">
      <c r="A29" s="22"/>
      <c r="B29" s="3"/>
      <c r="C29" s="3"/>
      <c r="D29" s="3"/>
      <c r="E29" s="18" t="e">
        <f t="shared" si="2"/>
        <v>#VALUE!</v>
      </c>
      <c r="F29" s="18" t="str">
        <f t="shared" si="8"/>
        <v/>
      </c>
      <c r="G29" s="18" t="str">
        <f t="shared" si="9"/>
        <v/>
      </c>
      <c r="H29" s="18" t="e">
        <f t="shared" si="10"/>
        <v>#VALUE!</v>
      </c>
      <c r="I29" s="18" t="e">
        <f t="shared" si="11"/>
        <v>#VALUE!</v>
      </c>
      <c r="J29" s="18" t="str">
        <f t="shared" si="12"/>
        <v/>
      </c>
      <c r="K29" s="18" t="e">
        <f t="shared" si="13"/>
        <v>#VALUE!</v>
      </c>
      <c r="L29" s="18" t="e">
        <f t="shared" si="14"/>
        <v>#VALUE!</v>
      </c>
      <c r="M29" s="18" t="e">
        <f>VLOOKUP(F29,D15数据库!C:O,2,0)</f>
        <v>#N/A</v>
      </c>
      <c r="N29" s="18" t="e">
        <f>VLOOKUP(F29,D15数据库!C:O,3,0)</f>
        <v>#N/A</v>
      </c>
      <c r="O29" s="19" t="e">
        <f t="shared" si="15"/>
        <v>#VALUE!</v>
      </c>
      <c r="P29" s="18" t="e">
        <f>VLOOKUP(F29,D15数据库!C:O,4,0)</f>
        <v>#N/A</v>
      </c>
      <c r="Q29" s="18" t="e">
        <f>VLOOKUP(F29,D15数据库!C:O,5,0)</f>
        <v>#N/A</v>
      </c>
      <c r="R29" s="18"/>
      <c r="S29" s="18" t="e">
        <f>VLOOKUP(F29,D15数据库!C:O,6,0)</f>
        <v>#N/A</v>
      </c>
      <c r="T29" s="18" t="e">
        <f>VLOOKUP(F29,D15数据库!C:O,7,0)</f>
        <v>#N/A</v>
      </c>
      <c r="U29" s="19" t="e">
        <f t="shared" si="6"/>
        <v>#VALUE!</v>
      </c>
      <c r="V29" s="18" t="e">
        <f>VLOOKUP(F29,D15数据库!C:O,8,0)</f>
        <v>#N/A</v>
      </c>
      <c r="W29" s="18" t="e">
        <f>VLOOKUP(F29,D15数据库!C:O,9,0)</f>
        <v>#N/A</v>
      </c>
      <c r="X29" s="18"/>
      <c r="Y29" s="18" t="e">
        <f>VLOOKUP(F29,D15数据库!C:O,10,0)</f>
        <v>#N/A</v>
      </c>
      <c r="Z29" s="18" t="e">
        <f>VLOOKUP(F29,D15数据库!C:O,11,0)</f>
        <v>#N/A</v>
      </c>
      <c r="AA29" s="19">
        <f t="shared" si="7"/>
        <v>0</v>
      </c>
      <c r="AB29" s="18" t="e">
        <f>VLOOKUP(F29,D15数据库!C:O,12,0)</f>
        <v>#N/A</v>
      </c>
      <c r="AC29" s="18" t="e">
        <f>VLOOKUP(F29,D15数据库!C:O,13,0)</f>
        <v>#N/A</v>
      </c>
      <c r="AD29" s="18"/>
    </row>
    <row r="30" spans="1:30" x14ac:dyDescent="0.25">
      <c r="A30" s="22"/>
      <c r="B30" s="3"/>
      <c r="C30" s="3"/>
      <c r="D30" s="3"/>
      <c r="E30" s="18" t="e">
        <f t="shared" si="2"/>
        <v>#VALUE!</v>
      </c>
      <c r="F30" s="18" t="str">
        <f t="shared" si="8"/>
        <v/>
      </c>
      <c r="G30" s="18" t="str">
        <f t="shared" si="9"/>
        <v/>
      </c>
      <c r="H30" s="18" t="e">
        <f t="shared" si="10"/>
        <v>#VALUE!</v>
      </c>
      <c r="I30" s="18" t="e">
        <f t="shared" si="11"/>
        <v>#VALUE!</v>
      </c>
      <c r="J30" s="18" t="str">
        <f t="shared" si="12"/>
        <v/>
      </c>
      <c r="K30" s="18" t="e">
        <f t="shared" si="13"/>
        <v>#VALUE!</v>
      </c>
      <c r="L30" s="18" t="e">
        <f t="shared" si="14"/>
        <v>#VALUE!</v>
      </c>
      <c r="M30" s="18" t="e">
        <f>VLOOKUP(F30,D15数据库!C:O,2,0)</f>
        <v>#N/A</v>
      </c>
      <c r="N30" s="18" t="e">
        <f>VLOOKUP(F30,D15数据库!C:O,3,0)</f>
        <v>#N/A</v>
      </c>
      <c r="O30" s="19" t="e">
        <f t="shared" si="15"/>
        <v>#VALUE!</v>
      </c>
      <c r="P30" s="18" t="e">
        <f>VLOOKUP(F30,D15数据库!C:O,4,0)</f>
        <v>#N/A</v>
      </c>
      <c r="Q30" s="18" t="e">
        <f>VLOOKUP(F30,D15数据库!C:O,5,0)</f>
        <v>#N/A</v>
      </c>
      <c r="R30" s="18"/>
      <c r="S30" s="18" t="e">
        <f>VLOOKUP(F30,D15数据库!C:O,6,0)</f>
        <v>#N/A</v>
      </c>
      <c r="T30" s="18" t="e">
        <f>VLOOKUP(F30,D15数据库!C:O,7,0)</f>
        <v>#N/A</v>
      </c>
      <c r="U30" s="19" t="e">
        <f t="shared" si="6"/>
        <v>#VALUE!</v>
      </c>
      <c r="V30" s="18" t="e">
        <f>VLOOKUP(F30,D15数据库!C:O,8,0)</f>
        <v>#N/A</v>
      </c>
      <c r="W30" s="18" t="e">
        <f>VLOOKUP(F30,D15数据库!C:O,9,0)</f>
        <v>#N/A</v>
      </c>
      <c r="X30" s="18"/>
      <c r="Y30" s="18" t="e">
        <f>VLOOKUP(F30,D15数据库!C:O,10,0)</f>
        <v>#N/A</v>
      </c>
      <c r="Z30" s="18" t="e">
        <f>VLOOKUP(F30,D15数据库!C:O,11,0)</f>
        <v>#N/A</v>
      </c>
      <c r="AA30" s="19">
        <f t="shared" si="7"/>
        <v>0</v>
      </c>
      <c r="AB30" s="18" t="e">
        <f>VLOOKUP(F30,D15数据库!C:O,12,0)</f>
        <v>#N/A</v>
      </c>
      <c r="AC30" s="18" t="e">
        <f>VLOOKUP(F30,D15数据库!C:O,13,0)</f>
        <v>#N/A</v>
      </c>
      <c r="AD30" s="18"/>
    </row>
    <row r="31" spans="1:30" x14ac:dyDescent="0.25">
      <c r="A31" s="22"/>
      <c r="B31" s="3"/>
      <c r="C31" s="3"/>
      <c r="D31" s="3"/>
      <c r="E31" s="18" t="e">
        <f t="shared" si="2"/>
        <v>#VALUE!</v>
      </c>
      <c r="F31" s="18" t="str">
        <f t="shared" si="8"/>
        <v/>
      </c>
      <c r="G31" s="18" t="str">
        <f t="shared" si="9"/>
        <v/>
      </c>
      <c r="H31" s="18" t="e">
        <f t="shared" si="10"/>
        <v>#VALUE!</v>
      </c>
      <c r="I31" s="18" t="e">
        <f t="shared" si="11"/>
        <v>#VALUE!</v>
      </c>
      <c r="J31" s="18" t="str">
        <f t="shared" si="12"/>
        <v/>
      </c>
      <c r="K31" s="18" t="e">
        <f t="shared" si="13"/>
        <v>#VALUE!</v>
      </c>
      <c r="L31" s="18" t="e">
        <f t="shared" si="14"/>
        <v>#VALUE!</v>
      </c>
      <c r="M31" s="18" t="e">
        <f>VLOOKUP(F31,D15数据库!C:O,2,0)</f>
        <v>#N/A</v>
      </c>
      <c r="N31" s="18" t="e">
        <f>VLOOKUP(F31,D15数据库!C:O,3,0)</f>
        <v>#N/A</v>
      </c>
      <c r="O31" s="19" t="e">
        <f t="shared" si="15"/>
        <v>#VALUE!</v>
      </c>
      <c r="P31" s="18" t="e">
        <f>VLOOKUP(F31,D15数据库!C:O,4,0)</f>
        <v>#N/A</v>
      </c>
      <c r="Q31" s="18" t="e">
        <f>VLOOKUP(F31,D15数据库!C:O,5,0)</f>
        <v>#N/A</v>
      </c>
      <c r="R31" s="18"/>
      <c r="S31" s="18" t="e">
        <f>VLOOKUP(F31,D15数据库!C:O,6,0)</f>
        <v>#N/A</v>
      </c>
      <c r="T31" s="18" t="e">
        <f>VLOOKUP(F31,D15数据库!C:O,7,0)</f>
        <v>#N/A</v>
      </c>
      <c r="U31" s="19" t="e">
        <f t="shared" si="6"/>
        <v>#VALUE!</v>
      </c>
      <c r="V31" s="18" t="e">
        <f>VLOOKUP(F31,D15数据库!C:O,8,0)</f>
        <v>#N/A</v>
      </c>
      <c r="W31" s="18" t="e">
        <f>VLOOKUP(F31,D15数据库!C:O,9,0)</f>
        <v>#N/A</v>
      </c>
      <c r="X31" s="18"/>
      <c r="Y31" s="18" t="e">
        <f>VLOOKUP(F31,D15数据库!C:O,10,0)</f>
        <v>#N/A</v>
      </c>
      <c r="Z31" s="18" t="e">
        <f>VLOOKUP(F31,D15数据库!C:O,11,0)</f>
        <v>#N/A</v>
      </c>
      <c r="AA31" s="19">
        <f t="shared" si="7"/>
        <v>0</v>
      </c>
      <c r="AB31" s="18" t="e">
        <f>VLOOKUP(F31,D15数据库!C:O,12,0)</f>
        <v>#N/A</v>
      </c>
      <c r="AC31" s="18" t="e">
        <f>VLOOKUP(F31,D15数据库!C:O,13,0)</f>
        <v>#N/A</v>
      </c>
      <c r="AD31" s="18"/>
    </row>
    <row r="32" spans="1:30" x14ac:dyDescent="0.25">
      <c r="A32" s="22"/>
      <c r="B32" s="3"/>
      <c r="C32" s="3"/>
      <c r="D32" s="3"/>
      <c r="E32" s="18" t="e">
        <f t="shared" si="2"/>
        <v>#VALUE!</v>
      </c>
      <c r="F32" s="18" t="str">
        <f t="shared" si="8"/>
        <v/>
      </c>
      <c r="G32" s="18" t="str">
        <f t="shared" si="9"/>
        <v/>
      </c>
      <c r="H32" s="18" t="e">
        <f t="shared" si="10"/>
        <v>#VALUE!</v>
      </c>
      <c r="I32" s="18" t="e">
        <f t="shared" si="11"/>
        <v>#VALUE!</v>
      </c>
      <c r="J32" s="18" t="str">
        <f t="shared" si="12"/>
        <v/>
      </c>
      <c r="K32" s="18" t="e">
        <f t="shared" si="13"/>
        <v>#VALUE!</v>
      </c>
      <c r="L32" s="18" t="e">
        <f t="shared" si="14"/>
        <v>#VALUE!</v>
      </c>
      <c r="M32" s="18" t="e">
        <f>VLOOKUP(F32,D15数据库!C:O,2,0)</f>
        <v>#N/A</v>
      </c>
      <c r="N32" s="18" t="e">
        <f>VLOOKUP(F32,D15数据库!C:O,3,0)</f>
        <v>#N/A</v>
      </c>
      <c r="O32" s="19" t="e">
        <f t="shared" si="15"/>
        <v>#VALUE!</v>
      </c>
      <c r="P32" s="18" t="e">
        <f>VLOOKUP(F32,D15数据库!C:O,4,0)</f>
        <v>#N/A</v>
      </c>
      <c r="Q32" s="18" t="e">
        <f>VLOOKUP(F32,D15数据库!C:O,5,0)</f>
        <v>#N/A</v>
      </c>
      <c r="R32" s="18"/>
      <c r="S32" s="18" t="e">
        <f>VLOOKUP(F32,D15数据库!C:O,6,0)</f>
        <v>#N/A</v>
      </c>
      <c r="T32" s="18" t="e">
        <f>VLOOKUP(F32,D15数据库!C:O,7,0)</f>
        <v>#N/A</v>
      </c>
      <c r="U32" s="19" t="e">
        <f t="shared" si="6"/>
        <v>#VALUE!</v>
      </c>
      <c r="V32" s="18" t="e">
        <f>VLOOKUP(F32,D15数据库!C:O,8,0)</f>
        <v>#N/A</v>
      </c>
      <c r="W32" s="18" t="e">
        <f>VLOOKUP(F32,D15数据库!C:O,9,0)</f>
        <v>#N/A</v>
      </c>
      <c r="X32" s="18"/>
      <c r="Y32" s="18" t="e">
        <f>VLOOKUP(F32,D15数据库!C:O,10,0)</f>
        <v>#N/A</v>
      </c>
      <c r="Z32" s="18" t="e">
        <f>VLOOKUP(F32,D15数据库!C:O,11,0)</f>
        <v>#N/A</v>
      </c>
      <c r="AA32" s="19">
        <f t="shared" si="7"/>
        <v>0</v>
      </c>
      <c r="AB32" s="18" t="e">
        <f>VLOOKUP(F32,D15数据库!C:O,12,0)</f>
        <v>#N/A</v>
      </c>
      <c r="AC32" s="18" t="e">
        <f>VLOOKUP(F32,D15数据库!C:O,13,0)</f>
        <v>#N/A</v>
      </c>
      <c r="AD32" s="18"/>
    </row>
    <row r="33" spans="1:30" x14ac:dyDescent="0.25">
      <c r="A33" s="22"/>
      <c r="B33" s="3"/>
      <c r="C33" s="3"/>
      <c r="D33" s="3"/>
      <c r="E33" s="18" t="e">
        <f t="shared" si="2"/>
        <v>#VALUE!</v>
      </c>
      <c r="F33" s="18" t="str">
        <f t="shared" si="8"/>
        <v/>
      </c>
      <c r="G33" s="18" t="str">
        <f t="shared" si="9"/>
        <v/>
      </c>
      <c r="H33" s="18" t="e">
        <f t="shared" si="10"/>
        <v>#VALUE!</v>
      </c>
      <c r="I33" s="18" t="e">
        <f t="shared" si="11"/>
        <v>#VALUE!</v>
      </c>
      <c r="J33" s="18" t="str">
        <f t="shared" si="12"/>
        <v/>
      </c>
      <c r="K33" s="18" t="e">
        <f t="shared" si="13"/>
        <v>#VALUE!</v>
      </c>
      <c r="L33" s="18" t="e">
        <f t="shared" si="14"/>
        <v>#VALUE!</v>
      </c>
      <c r="M33" s="18" t="e">
        <f>VLOOKUP(F33,D15数据库!C:O,2,0)</f>
        <v>#N/A</v>
      </c>
      <c r="N33" s="18" t="e">
        <f>VLOOKUP(F33,D15数据库!C:O,3,0)</f>
        <v>#N/A</v>
      </c>
      <c r="O33" s="19" t="e">
        <f t="shared" si="15"/>
        <v>#VALUE!</v>
      </c>
      <c r="P33" s="18" t="e">
        <f>VLOOKUP(F33,D15数据库!C:O,4,0)</f>
        <v>#N/A</v>
      </c>
      <c r="Q33" s="18" t="e">
        <f>VLOOKUP(F33,D15数据库!C:O,5,0)</f>
        <v>#N/A</v>
      </c>
      <c r="R33" s="18"/>
      <c r="S33" s="18" t="e">
        <f>VLOOKUP(F33,D15数据库!C:O,6,0)</f>
        <v>#N/A</v>
      </c>
      <c r="T33" s="18" t="e">
        <f>VLOOKUP(F33,D15数据库!C:O,7,0)</f>
        <v>#N/A</v>
      </c>
      <c r="U33" s="19" t="e">
        <f t="shared" si="6"/>
        <v>#VALUE!</v>
      </c>
      <c r="V33" s="18" t="e">
        <f>VLOOKUP(F33,D15数据库!C:O,8,0)</f>
        <v>#N/A</v>
      </c>
      <c r="W33" s="18" t="e">
        <f>VLOOKUP(F33,D15数据库!C:O,9,0)</f>
        <v>#N/A</v>
      </c>
      <c r="X33" s="18"/>
      <c r="Y33" s="18" t="e">
        <f>VLOOKUP(F33,D15数据库!C:O,10,0)</f>
        <v>#N/A</v>
      </c>
      <c r="Z33" s="18" t="e">
        <f>VLOOKUP(F33,D15数据库!C:O,11,0)</f>
        <v>#N/A</v>
      </c>
      <c r="AA33" s="19">
        <f t="shared" si="7"/>
        <v>0</v>
      </c>
      <c r="AB33" s="18" t="e">
        <f>VLOOKUP(F33,D15数据库!C:O,12,0)</f>
        <v>#N/A</v>
      </c>
      <c r="AC33" s="18" t="e">
        <f>VLOOKUP(F33,D15数据库!C:O,13,0)</f>
        <v>#N/A</v>
      </c>
      <c r="AD33" s="18"/>
    </row>
    <row r="34" spans="1:30" x14ac:dyDescent="0.25">
      <c r="A34" s="22"/>
      <c r="B34" s="3"/>
      <c r="C34" s="3"/>
      <c r="D34" s="3"/>
      <c r="E34" s="18" t="e">
        <f t="shared" si="2"/>
        <v>#VALUE!</v>
      </c>
      <c r="F34" s="18" t="str">
        <f t="shared" si="8"/>
        <v/>
      </c>
      <c r="G34" s="18" t="str">
        <f t="shared" si="9"/>
        <v/>
      </c>
      <c r="H34" s="18" t="e">
        <f t="shared" si="10"/>
        <v>#VALUE!</v>
      </c>
      <c r="I34" s="18" t="e">
        <f t="shared" si="11"/>
        <v>#VALUE!</v>
      </c>
      <c r="J34" s="18" t="str">
        <f t="shared" si="12"/>
        <v/>
      </c>
      <c r="K34" s="18" t="e">
        <f t="shared" si="13"/>
        <v>#VALUE!</v>
      </c>
      <c r="L34" s="18" t="e">
        <f t="shared" si="14"/>
        <v>#VALUE!</v>
      </c>
      <c r="M34" s="18" t="e">
        <f>VLOOKUP(F34,D15数据库!C:O,2,0)</f>
        <v>#N/A</v>
      </c>
      <c r="N34" s="18" t="e">
        <f>VLOOKUP(F34,D15数据库!C:O,3,0)</f>
        <v>#N/A</v>
      </c>
      <c r="O34" s="19" t="e">
        <f t="shared" si="15"/>
        <v>#VALUE!</v>
      </c>
      <c r="P34" s="18" t="e">
        <f>VLOOKUP(F34,D15数据库!C:O,4,0)</f>
        <v>#N/A</v>
      </c>
      <c r="Q34" s="18" t="e">
        <f>VLOOKUP(F34,D15数据库!C:O,5,0)</f>
        <v>#N/A</v>
      </c>
      <c r="R34" s="18"/>
      <c r="S34" s="18" t="e">
        <f>VLOOKUP(F34,D15数据库!C:O,6,0)</f>
        <v>#N/A</v>
      </c>
      <c r="T34" s="18" t="e">
        <f>VLOOKUP(F34,D15数据库!C:O,7,0)</f>
        <v>#N/A</v>
      </c>
      <c r="U34" s="19" t="e">
        <f t="shared" si="6"/>
        <v>#VALUE!</v>
      </c>
      <c r="V34" s="18" t="e">
        <f>VLOOKUP(F34,D15数据库!C:O,8,0)</f>
        <v>#N/A</v>
      </c>
      <c r="W34" s="18" t="e">
        <f>VLOOKUP(F34,D15数据库!C:O,9,0)</f>
        <v>#N/A</v>
      </c>
      <c r="X34" s="18"/>
      <c r="Y34" s="18" t="e">
        <f>VLOOKUP(F34,D15数据库!C:O,10,0)</f>
        <v>#N/A</v>
      </c>
      <c r="Z34" s="18" t="e">
        <f>VLOOKUP(F34,D15数据库!C:O,11,0)</f>
        <v>#N/A</v>
      </c>
      <c r="AA34" s="19">
        <f t="shared" si="7"/>
        <v>0</v>
      </c>
      <c r="AB34" s="18" t="e">
        <f>VLOOKUP(F34,D15数据库!C:O,12,0)</f>
        <v>#N/A</v>
      </c>
      <c r="AC34" s="18" t="e">
        <f>VLOOKUP(F34,D15数据库!C:O,13,0)</f>
        <v>#N/A</v>
      </c>
      <c r="AD34" s="18"/>
    </row>
    <row r="35" spans="1:30" x14ac:dyDescent="0.25">
      <c r="A35" s="22"/>
      <c r="B35" s="3"/>
      <c r="C35" s="3"/>
      <c r="D35" s="3"/>
      <c r="E35" s="18" t="e">
        <f t="shared" si="2"/>
        <v>#VALUE!</v>
      </c>
      <c r="F35" s="18" t="str">
        <f t="shared" si="8"/>
        <v/>
      </c>
      <c r="G35" s="18" t="str">
        <f t="shared" si="9"/>
        <v/>
      </c>
      <c r="H35" s="18" t="e">
        <f t="shared" si="10"/>
        <v>#VALUE!</v>
      </c>
      <c r="I35" s="18" t="e">
        <f t="shared" si="11"/>
        <v>#VALUE!</v>
      </c>
      <c r="J35" s="18" t="str">
        <f t="shared" si="12"/>
        <v/>
      </c>
      <c r="K35" s="18" t="e">
        <f t="shared" si="13"/>
        <v>#VALUE!</v>
      </c>
      <c r="L35" s="18" t="e">
        <f t="shared" si="14"/>
        <v>#VALUE!</v>
      </c>
      <c r="M35" s="18" t="e">
        <f>VLOOKUP(F35,D15数据库!C:O,2,0)</f>
        <v>#N/A</v>
      </c>
      <c r="N35" s="18" t="e">
        <f>VLOOKUP(F35,D15数据库!C:O,3,0)</f>
        <v>#N/A</v>
      </c>
      <c r="O35" s="19" t="e">
        <f t="shared" si="15"/>
        <v>#VALUE!</v>
      </c>
      <c r="P35" s="18" t="e">
        <f>VLOOKUP(F35,D15数据库!C:O,4,0)</f>
        <v>#N/A</v>
      </c>
      <c r="Q35" s="18" t="e">
        <f>VLOOKUP(F35,D15数据库!C:O,5,0)</f>
        <v>#N/A</v>
      </c>
      <c r="R35" s="18"/>
      <c r="S35" s="18" t="e">
        <f>VLOOKUP(F35,D15数据库!C:O,6,0)</f>
        <v>#N/A</v>
      </c>
      <c r="T35" s="18" t="e">
        <f>VLOOKUP(F35,D15数据库!C:O,7,0)</f>
        <v>#N/A</v>
      </c>
      <c r="U35" s="19" t="e">
        <f t="shared" si="6"/>
        <v>#VALUE!</v>
      </c>
      <c r="V35" s="18" t="e">
        <f>VLOOKUP(F35,D15数据库!C:O,8,0)</f>
        <v>#N/A</v>
      </c>
      <c r="W35" s="18" t="e">
        <f>VLOOKUP(F35,D15数据库!C:O,9,0)</f>
        <v>#N/A</v>
      </c>
      <c r="X35" s="18"/>
      <c r="Y35" s="18" t="e">
        <f>VLOOKUP(F35,D15数据库!C:O,10,0)</f>
        <v>#N/A</v>
      </c>
      <c r="Z35" s="18" t="e">
        <f>VLOOKUP(F35,D15数据库!C:O,11,0)</f>
        <v>#N/A</v>
      </c>
      <c r="AA35" s="19">
        <f t="shared" si="7"/>
        <v>0</v>
      </c>
      <c r="AB35" s="18" t="e">
        <f>VLOOKUP(F35,D15数据库!C:O,12,0)</f>
        <v>#N/A</v>
      </c>
      <c r="AC35" s="18" t="e">
        <f>VLOOKUP(F35,D15数据库!C:O,13,0)</f>
        <v>#N/A</v>
      </c>
      <c r="AD35" s="18"/>
    </row>
    <row r="36" spans="1:30" x14ac:dyDescent="0.25">
      <c r="A36" s="22"/>
      <c r="B36" s="3"/>
      <c r="C36" s="3"/>
      <c r="D36" s="3"/>
      <c r="E36" s="18" t="e">
        <f t="shared" si="2"/>
        <v>#VALUE!</v>
      </c>
      <c r="F36" s="18" t="str">
        <f t="shared" si="8"/>
        <v/>
      </c>
      <c r="G36" s="18" t="str">
        <f t="shared" si="9"/>
        <v/>
      </c>
      <c r="H36" s="18" t="e">
        <f t="shared" si="10"/>
        <v>#VALUE!</v>
      </c>
      <c r="I36" s="18" t="e">
        <f t="shared" si="11"/>
        <v>#VALUE!</v>
      </c>
      <c r="J36" s="18" t="str">
        <f t="shared" si="12"/>
        <v/>
      </c>
      <c r="K36" s="18" t="e">
        <f t="shared" si="13"/>
        <v>#VALUE!</v>
      </c>
      <c r="L36" s="18" t="e">
        <f t="shared" si="14"/>
        <v>#VALUE!</v>
      </c>
      <c r="M36" s="18" t="e">
        <f>VLOOKUP(F36,D15数据库!C:O,2,0)</f>
        <v>#N/A</v>
      </c>
      <c r="N36" s="18" t="e">
        <f>VLOOKUP(F36,D15数据库!C:O,3,0)</f>
        <v>#N/A</v>
      </c>
      <c r="O36" s="19" t="e">
        <f t="shared" si="15"/>
        <v>#VALUE!</v>
      </c>
      <c r="P36" s="18" t="e">
        <f>VLOOKUP(F36,D15数据库!C:O,4,0)</f>
        <v>#N/A</v>
      </c>
      <c r="Q36" s="18" t="e">
        <f>VLOOKUP(F36,D15数据库!C:O,5,0)</f>
        <v>#N/A</v>
      </c>
      <c r="R36" s="18"/>
      <c r="S36" s="18" t="e">
        <f>VLOOKUP(F36,D15数据库!C:O,6,0)</f>
        <v>#N/A</v>
      </c>
      <c r="T36" s="18" t="e">
        <f>VLOOKUP(F36,D15数据库!C:O,7,0)</f>
        <v>#N/A</v>
      </c>
      <c r="U36" s="19" t="e">
        <f t="shared" si="6"/>
        <v>#VALUE!</v>
      </c>
      <c r="V36" s="18" t="e">
        <f>VLOOKUP(F36,D15数据库!C:O,8,0)</f>
        <v>#N/A</v>
      </c>
      <c r="W36" s="18" t="e">
        <f>VLOOKUP(F36,D15数据库!C:O,9,0)</f>
        <v>#N/A</v>
      </c>
      <c r="X36" s="18"/>
      <c r="Y36" s="18" t="e">
        <f>VLOOKUP(F36,D15数据库!C:O,10,0)</f>
        <v>#N/A</v>
      </c>
      <c r="Z36" s="18" t="e">
        <f>VLOOKUP(F36,D15数据库!C:O,11,0)</f>
        <v>#N/A</v>
      </c>
      <c r="AA36" s="19">
        <f t="shared" si="7"/>
        <v>0</v>
      </c>
      <c r="AB36" s="18" t="e">
        <f>VLOOKUP(F36,D15数据库!C:O,12,0)</f>
        <v>#N/A</v>
      </c>
      <c r="AC36" s="18" t="e">
        <f>VLOOKUP(F36,D15数据库!C:O,13,0)</f>
        <v>#N/A</v>
      </c>
      <c r="AD36" s="18"/>
    </row>
    <row r="37" spans="1:30" x14ac:dyDescent="0.25">
      <c r="A37" s="22"/>
      <c r="B37" s="3"/>
      <c r="C37" s="3"/>
      <c r="D37" s="3"/>
      <c r="E37" s="18" t="e">
        <f t="shared" si="2"/>
        <v>#VALUE!</v>
      </c>
      <c r="F37" s="18" t="str">
        <f t="shared" si="8"/>
        <v/>
      </c>
      <c r="G37" s="18" t="str">
        <f t="shared" si="9"/>
        <v/>
      </c>
      <c r="H37" s="18" t="e">
        <f t="shared" si="10"/>
        <v>#VALUE!</v>
      </c>
      <c r="I37" s="18" t="e">
        <f t="shared" si="11"/>
        <v>#VALUE!</v>
      </c>
      <c r="J37" s="18" t="str">
        <f t="shared" si="12"/>
        <v/>
      </c>
      <c r="K37" s="18" t="e">
        <f t="shared" si="13"/>
        <v>#VALUE!</v>
      </c>
      <c r="L37" s="18" t="e">
        <f t="shared" si="14"/>
        <v>#VALUE!</v>
      </c>
      <c r="M37" s="18" t="e">
        <f>VLOOKUP(F37,D15数据库!C:O,2,0)</f>
        <v>#N/A</v>
      </c>
      <c r="N37" s="18" t="e">
        <f>VLOOKUP(F37,D15数据库!C:O,3,0)</f>
        <v>#N/A</v>
      </c>
      <c r="O37" s="19" t="e">
        <f t="shared" si="15"/>
        <v>#VALUE!</v>
      </c>
      <c r="P37" s="18" t="e">
        <f>VLOOKUP(F37,D15数据库!C:O,4,0)</f>
        <v>#N/A</v>
      </c>
      <c r="Q37" s="18" t="e">
        <f>VLOOKUP(F37,D15数据库!C:O,5,0)</f>
        <v>#N/A</v>
      </c>
      <c r="R37" s="18"/>
      <c r="S37" s="18" t="e">
        <f>VLOOKUP(F37,D15数据库!C:O,6,0)</f>
        <v>#N/A</v>
      </c>
      <c r="T37" s="18" t="e">
        <f>VLOOKUP(F37,D15数据库!C:O,7,0)</f>
        <v>#N/A</v>
      </c>
      <c r="U37" s="19" t="e">
        <f t="shared" si="6"/>
        <v>#VALUE!</v>
      </c>
      <c r="V37" s="18" t="e">
        <f>VLOOKUP(F37,D15数据库!C:O,8,0)</f>
        <v>#N/A</v>
      </c>
      <c r="W37" s="18" t="e">
        <f>VLOOKUP(F37,D15数据库!C:O,9,0)</f>
        <v>#N/A</v>
      </c>
      <c r="X37" s="18"/>
      <c r="Y37" s="18" t="e">
        <f>VLOOKUP(F37,D15数据库!C:O,10,0)</f>
        <v>#N/A</v>
      </c>
      <c r="Z37" s="18" t="e">
        <f>VLOOKUP(F37,D15数据库!C:O,11,0)</f>
        <v>#N/A</v>
      </c>
      <c r="AA37" s="19">
        <f t="shared" si="7"/>
        <v>0</v>
      </c>
      <c r="AB37" s="18" t="e">
        <f>VLOOKUP(F37,D15数据库!C:O,12,0)</f>
        <v>#N/A</v>
      </c>
      <c r="AC37" s="18" t="e">
        <f>VLOOKUP(F37,D15数据库!C:O,13,0)</f>
        <v>#N/A</v>
      </c>
      <c r="AD37" s="18"/>
    </row>
    <row r="38" spans="1:30" x14ac:dyDescent="0.25">
      <c r="A38" s="22"/>
      <c r="B38" s="3"/>
      <c r="C38" s="3"/>
      <c r="D38" s="3"/>
      <c r="E38" s="18" t="e">
        <f t="shared" si="2"/>
        <v>#VALUE!</v>
      </c>
      <c r="F38" s="18" t="str">
        <f t="shared" si="8"/>
        <v/>
      </c>
      <c r="G38" s="18" t="str">
        <f t="shared" si="9"/>
        <v/>
      </c>
      <c r="H38" s="18" t="e">
        <f t="shared" si="10"/>
        <v>#VALUE!</v>
      </c>
      <c r="I38" s="18" t="e">
        <f t="shared" si="11"/>
        <v>#VALUE!</v>
      </c>
      <c r="J38" s="18" t="str">
        <f t="shared" si="12"/>
        <v/>
      </c>
      <c r="K38" s="18" t="e">
        <f t="shared" si="13"/>
        <v>#VALUE!</v>
      </c>
      <c r="L38" s="18" t="e">
        <f t="shared" si="14"/>
        <v>#VALUE!</v>
      </c>
      <c r="M38" s="18" t="e">
        <f>VLOOKUP(F38,D15数据库!C:O,2,0)</f>
        <v>#N/A</v>
      </c>
      <c r="N38" s="18" t="e">
        <f>VLOOKUP(F38,D15数据库!C:O,3,0)</f>
        <v>#N/A</v>
      </c>
      <c r="O38" s="19" t="e">
        <f t="shared" si="15"/>
        <v>#VALUE!</v>
      </c>
      <c r="P38" s="18" t="e">
        <f>VLOOKUP(F38,D15数据库!C:O,4,0)</f>
        <v>#N/A</v>
      </c>
      <c r="Q38" s="18" t="e">
        <f>VLOOKUP(F38,D15数据库!C:O,5,0)</f>
        <v>#N/A</v>
      </c>
      <c r="R38" s="18"/>
      <c r="S38" s="18" t="e">
        <f>VLOOKUP(F38,D15数据库!C:O,6,0)</f>
        <v>#N/A</v>
      </c>
      <c r="T38" s="18" t="e">
        <f>VLOOKUP(F38,D15数据库!C:O,7,0)</f>
        <v>#N/A</v>
      </c>
      <c r="U38" s="19" t="e">
        <f t="shared" si="6"/>
        <v>#VALUE!</v>
      </c>
      <c r="V38" s="18" t="e">
        <f>VLOOKUP(F38,D15数据库!C:O,8,0)</f>
        <v>#N/A</v>
      </c>
      <c r="W38" s="18" t="e">
        <f>VLOOKUP(F38,D15数据库!C:O,9,0)</f>
        <v>#N/A</v>
      </c>
      <c r="X38" s="18"/>
      <c r="Y38" s="18" t="e">
        <f>VLOOKUP(F38,D15数据库!C:O,10,0)</f>
        <v>#N/A</v>
      </c>
      <c r="Z38" s="18" t="e">
        <f>VLOOKUP(F38,D15数据库!C:O,11,0)</f>
        <v>#N/A</v>
      </c>
      <c r="AA38" s="19">
        <f t="shared" si="7"/>
        <v>0</v>
      </c>
      <c r="AB38" s="18" t="e">
        <f>VLOOKUP(F38,D15数据库!C:O,12,0)</f>
        <v>#N/A</v>
      </c>
      <c r="AC38" s="18" t="e">
        <f>VLOOKUP(F38,D15数据库!C:O,13,0)</f>
        <v>#N/A</v>
      </c>
      <c r="AD38" s="18"/>
    </row>
    <row r="39" spans="1:30" x14ac:dyDescent="0.25">
      <c r="A39" s="22"/>
      <c r="B39" s="3"/>
      <c r="C39" s="3"/>
      <c r="D39" s="3"/>
      <c r="E39" s="18" t="e">
        <f t="shared" si="2"/>
        <v>#VALUE!</v>
      </c>
      <c r="F39" s="18" t="str">
        <f t="shared" si="8"/>
        <v/>
      </c>
      <c r="G39" s="18" t="str">
        <f t="shared" si="9"/>
        <v/>
      </c>
      <c r="H39" s="18" t="e">
        <f t="shared" si="10"/>
        <v>#VALUE!</v>
      </c>
      <c r="I39" s="18" t="e">
        <f t="shared" si="11"/>
        <v>#VALUE!</v>
      </c>
      <c r="J39" s="18" t="str">
        <f t="shared" si="12"/>
        <v/>
      </c>
      <c r="K39" s="18" t="e">
        <f t="shared" si="13"/>
        <v>#VALUE!</v>
      </c>
      <c r="L39" s="18" t="e">
        <f t="shared" si="14"/>
        <v>#VALUE!</v>
      </c>
      <c r="M39" s="18" t="e">
        <f>VLOOKUP(F39,D15数据库!C:O,2,0)</f>
        <v>#N/A</v>
      </c>
      <c r="N39" s="18" t="e">
        <f>VLOOKUP(F39,D15数据库!C:O,3,0)</f>
        <v>#N/A</v>
      </c>
      <c r="O39" s="19" t="e">
        <f t="shared" si="15"/>
        <v>#VALUE!</v>
      </c>
      <c r="P39" s="18" t="e">
        <f>VLOOKUP(F39,D15数据库!C:O,4,0)</f>
        <v>#N/A</v>
      </c>
      <c r="Q39" s="18" t="e">
        <f>VLOOKUP(F39,D15数据库!C:O,5,0)</f>
        <v>#N/A</v>
      </c>
      <c r="R39" s="18"/>
      <c r="S39" s="18" t="e">
        <f>VLOOKUP(F39,D15数据库!C:O,6,0)</f>
        <v>#N/A</v>
      </c>
      <c r="T39" s="18" t="e">
        <f>VLOOKUP(F39,D15数据库!C:O,7,0)</f>
        <v>#N/A</v>
      </c>
      <c r="U39" s="19" t="e">
        <f t="shared" si="6"/>
        <v>#VALUE!</v>
      </c>
      <c r="V39" s="18" t="e">
        <f>VLOOKUP(F39,D15数据库!C:O,8,0)</f>
        <v>#N/A</v>
      </c>
      <c r="W39" s="18" t="e">
        <f>VLOOKUP(F39,D15数据库!C:O,9,0)</f>
        <v>#N/A</v>
      </c>
      <c r="X39" s="18"/>
      <c r="Y39" s="18" t="e">
        <f>VLOOKUP(F39,D15数据库!C:O,10,0)</f>
        <v>#N/A</v>
      </c>
      <c r="Z39" s="18" t="e">
        <f>VLOOKUP(F39,D15数据库!C:O,11,0)</f>
        <v>#N/A</v>
      </c>
      <c r="AA39" s="19">
        <f t="shared" si="7"/>
        <v>0</v>
      </c>
      <c r="AB39" s="18" t="e">
        <f>VLOOKUP(F39,D15数据库!C:O,12,0)</f>
        <v>#N/A</v>
      </c>
      <c r="AC39" s="18" t="e">
        <f>VLOOKUP(F39,D15数据库!C:O,13,0)</f>
        <v>#N/A</v>
      </c>
      <c r="AD39" s="18"/>
    </row>
    <row r="40" spans="1:30" x14ac:dyDescent="0.25">
      <c r="A40" s="22"/>
      <c r="B40" s="3"/>
      <c r="C40" s="3"/>
      <c r="D40" s="3"/>
      <c r="E40" s="18" t="e">
        <f t="shared" si="2"/>
        <v>#VALUE!</v>
      </c>
      <c r="F40" s="18" t="str">
        <f t="shared" si="8"/>
        <v/>
      </c>
      <c r="G40" s="18" t="str">
        <f t="shared" si="9"/>
        <v/>
      </c>
      <c r="H40" s="18" t="e">
        <f t="shared" si="10"/>
        <v>#VALUE!</v>
      </c>
      <c r="I40" s="18" t="e">
        <f t="shared" si="11"/>
        <v>#VALUE!</v>
      </c>
      <c r="J40" s="18" t="str">
        <f t="shared" si="12"/>
        <v/>
      </c>
      <c r="K40" s="18" t="e">
        <f t="shared" si="13"/>
        <v>#VALUE!</v>
      </c>
      <c r="L40" s="18" t="e">
        <f t="shared" si="14"/>
        <v>#VALUE!</v>
      </c>
      <c r="M40" s="18" t="e">
        <f>VLOOKUP(F40,D15数据库!C:O,2,0)</f>
        <v>#N/A</v>
      </c>
      <c r="N40" s="18" t="e">
        <f>VLOOKUP(F40,D15数据库!C:O,3,0)</f>
        <v>#N/A</v>
      </c>
      <c r="O40" s="19" t="e">
        <f t="shared" si="15"/>
        <v>#VALUE!</v>
      </c>
      <c r="P40" s="18" t="e">
        <f>VLOOKUP(F40,D15数据库!C:O,4,0)</f>
        <v>#N/A</v>
      </c>
      <c r="Q40" s="18" t="e">
        <f>VLOOKUP(F40,D15数据库!C:O,5,0)</f>
        <v>#N/A</v>
      </c>
      <c r="R40" s="18"/>
      <c r="S40" s="18" t="e">
        <f>VLOOKUP(F40,D15数据库!C:O,6,0)</f>
        <v>#N/A</v>
      </c>
      <c r="T40" s="18" t="e">
        <f>VLOOKUP(F40,D15数据库!C:O,7,0)</f>
        <v>#N/A</v>
      </c>
      <c r="U40" s="19" t="e">
        <f t="shared" si="6"/>
        <v>#VALUE!</v>
      </c>
      <c r="V40" s="18" t="e">
        <f>VLOOKUP(F40,D15数据库!C:O,8,0)</f>
        <v>#N/A</v>
      </c>
      <c r="W40" s="18" t="e">
        <f>VLOOKUP(F40,D15数据库!C:O,9,0)</f>
        <v>#N/A</v>
      </c>
      <c r="X40" s="18"/>
      <c r="Y40" s="18" t="e">
        <f>VLOOKUP(F40,D15数据库!C:O,10,0)</f>
        <v>#N/A</v>
      </c>
      <c r="Z40" s="18" t="e">
        <f>VLOOKUP(F40,D15数据库!C:O,11,0)</f>
        <v>#N/A</v>
      </c>
      <c r="AA40" s="19">
        <f t="shared" si="7"/>
        <v>0</v>
      </c>
      <c r="AB40" s="18" t="e">
        <f>VLOOKUP(F40,D15数据库!C:O,12,0)</f>
        <v>#N/A</v>
      </c>
      <c r="AC40" s="18" t="e">
        <f>VLOOKUP(F40,D15数据库!C:O,13,0)</f>
        <v>#N/A</v>
      </c>
      <c r="AD40" s="18"/>
    </row>
    <row r="41" spans="1:30" x14ac:dyDescent="0.25">
      <c r="A41" s="22"/>
      <c r="B41" s="3"/>
      <c r="C41" s="3"/>
      <c r="D41" s="3"/>
      <c r="E41" s="18" t="e">
        <f t="shared" si="2"/>
        <v>#VALUE!</v>
      </c>
      <c r="F41" s="18" t="str">
        <f t="shared" si="8"/>
        <v/>
      </c>
      <c r="G41" s="18" t="str">
        <f t="shared" si="9"/>
        <v/>
      </c>
      <c r="H41" s="18" t="e">
        <f t="shared" si="10"/>
        <v>#VALUE!</v>
      </c>
      <c r="I41" s="18" t="e">
        <f t="shared" si="11"/>
        <v>#VALUE!</v>
      </c>
      <c r="J41" s="18" t="str">
        <f t="shared" si="12"/>
        <v/>
      </c>
      <c r="K41" s="18" t="e">
        <f t="shared" si="13"/>
        <v>#VALUE!</v>
      </c>
      <c r="L41" s="18" t="e">
        <f t="shared" si="14"/>
        <v>#VALUE!</v>
      </c>
      <c r="M41" s="18" t="e">
        <f>VLOOKUP(F41,D15数据库!C:O,2,0)</f>
        <v>#N/A</v>
      </c>
      <c r="N41" s="18" t="e">
        <f>VLOOKUP(F41,D15数据库!C:O,3,0)</f>
        <v>#N/A</v>
      </c>
      <c r="O41" s="19" t="e">
        <f t="shared" si="15"/>
        <v>#VALUE!</v>
      </c>
      <c r="P41" s="18" t="e">
        <f>VLOOKUP(F41,D15数据库!C:O,4,0)</f>
        <v>#N/A</v>
      </c>
      <c r="Q41" s="18" t="e">
        <f>VLOOKUP(F41,D15数据库!C:O,5,0)</f>
        <v>#N/A</v>
      </c>
      <c r="R41" s="18"/>
      <c r="S41" s="18" t="e">
        <f>VLOOKUP(F41,D15数据库!C:O,6,0)</f>
        <v>#N/A</v>
      </c>
      <c r="T41" s="18" t="e">
        <f>VLOOKUP(F41,D15数据库!C:O,7,0)</f>
        <v>#N/A</v>
      </c>
      <c r="U41" s="19" t="e">
        <f t="shared" si="6"/>
        <v>#VALUE!</v>
      </c>
      <c r="V41" s="18" t="e">
        <f>VLOOKUP(F41,D15数据库!C:O,8,0)</f>
        <v>#N/A</v>
      </c>
      <c r="W41" s="18" t="e">
        <f>VLOOKUP(F41,D15数据库!C:O,9,0)</f>
        <v>#N/A</v>
      </c>
      <c r="X41" s="18"/>
      <c r="Y41" s="18" t="e">
        <f>VLOOKUP(F41,D15数据库!C:O,10,0)</f>
        <v>#N/A</v>
      </c>
      <c r="Z41" s="18" t="e">
        <f>VLOOKUP(F41,D15数据库!C:O,11,0)</f>
        <v>#N/A</v>
      </c>
      <c r="AA41" s="19">
        <f t="shared" si="7"/>
        <v>0</v>
      </c>
      <c r="AB41" s="18" t="e">
        <f>VLOOKUP(F41,D15数据库!C:O,12,0)</f>
        <v>#N/A</v>
      </c>
      <c r="AC41" s="18" t="e">
        <f>VLOOKUP(F41,D15数据库!C:O,13,0)</f>
        <v>#N/A</v>
      </c>
      <c r="AD41" s="18"/>
    </row>
    <row r="42" spans="1:30" x14ac:dyDescent="0.25">
      <c r="A42" s="22"/>
      <c r="B42" s="3"/>
      <c r="C42" s="3"/>
      <c r="D42" s="3"/>
      <c r="E42" s="18" t="e">
        <f t="shared" si="2"/>
        <v>#VALUE!</v>
      </c>
      <c r="F42" s="18" t="str">
        <f t="shared" si="8"/>
        <v/>
      </c>
      <c r="G42" s="18" t="str">
        <f t="shared" si="9"/>
        <v/>
      </c>
      <c r="H42" s="18" t="e">
        <f t="shared" si="10"/>
        <v>#VALUE!</v>
      </c>
      <c r="I42" s="18" t="e">
        <f t="shared" si="11"/>
        <v>#VALUE!</v>
      </c>
      <c r="J42" s="18" t="str">
        <f t="shared" si="12"/>
        <v/>
      </c>
      <c r="K42" s="18" t="e">
        <f t="shared" si="13"/>
        <v>#VALUE!</v>
      </c>
      <c r="L42" s="18" t="e">
        <f t="shared" si="14"/>
        <v>#VALUE!</v>
      </c>
      <c r="M42" s="18" t="e">
        <f>VLOOKUP(F42,D15数据库!C:O,2,0)</f>
        <v>#N/A</v>
      </c>
      <c r="N42" s="18" t="e">
        <f>VLOOKUP(F42,D15数据库!C:O,3,0)</f>
        <v>#N/A</v>
      </c>
      <c r="O42" s="19" t="e">
        <f t="shared" si="15"/>
        <v>#VALUE!</v>
      </c>
      <c r="P42" s="18" t="e">
        <f>VLOOKUP(F42,D15数据库!C:O,4,0)</f>
        <v>#N/A</v>
      </c>
      <c r="Q42" s="18" t="e">
        <f>VLOOKUP(F42,D15数据库!C:O,5,0)</f>
        <v>#N/A</v>
      </c>
      <c r="R42" s="18"/>
      <c r="S42" s="18" t="e">
        <f>VLOOKUP(F42,D15数据库!C:O,6,0)</f>
        <v>#N/A</v>
      </c>
      <c r="T42" s="18" t="e">
        <f>VLOOKUP(F42,D15数据库!C:O,7,0)</f>
        <v>#N/A</v>
      </c>
      <c r="U42" s="19" t="e">
        <f t="shared" si="6"/>
        <v>#VALUE!</v>
      </c>
      <c r="V42" s="18" t="e">
        <f>VLOOKUP(F42,D15数据库!C:O,8,0)</f>
        <v>#N/A</v>
      </c>
      <c r="W42" s="18" t="e">
        <f>VLOOKUP(F42,D15数据库!C:O,9,0)</f>
        <v>#N/A</v>
      </c>
      <c r="X42" s="18"/>
      <c r="Y42" s="18" t="e">
        <f>VLOOKUP(F42,D15数据库!C:O,10,0)</f>
        <v>#N/A</v>
      </c>
      <c r="Z42" s="18" t="e">
        <f>VLOOKUP(F42,D15数据库!C:O,11,0)</f>
        <v>#N/A</v>
      </c>
      <c r="AA42" s="19">
        <f t="shared" si="7"/>
        <v>0</v>
      </c>
      <c r="AB42" s="18" t="e">
        <f>VLOOKUP(F42,D15数据库!C:O,12,0)</f>
        <v>#N/A</v>
      </c>
      <c r="AC42" s="18" t="e">
        <f>VLOOKUP(F42,D15数据库!C:O,13,0)</f>
        <v>#N/A</v>
      </c>
      <c r="AD42" s="18"/>
    </row>
    <row r="43" spans="1:30" x14ac:dyDescent="0.25">
      <c r="A43" s="22"/>
      <c r="B43" s="3"/>
      <c r="C43" s="3"/>
      <c r="D43" s="3"/>
      <c r="E43" s="18" t="e">
        <f t="shared" si="2"/>
        <v>#VALUE!</v>
      </c>
      <c r="F43" s="18" t="str">
        <f t="shared" si="8"/>
        <v/>
      </c>
      <c r="G43" s="18" t="str">
        <f t="shared" si="9"/>
        <v/>
      </c>
      <c r="H43" s="18" t="e">
        <f t="shared" si="10"/>
        <v>#VALUE!</v>
      </c>
      <c r="I43" s="18" t="e">
        <f t="shared" si="11"/>
        <v>#VALUE!</v>
      </c>
      <c r="J43" s="18" t="str">
        <f t="shared" si="12"/>
        <v/>
      </c>
      <c r="K43" s="18" t="e">
        <f t="shared" si="13"/>
        <v>#VALUE!</v>
      </c>
      <c r="L43" s="18" t="e">
        <f t="shared" si="14"/>
        <v>#VALUE!</v>
      </c>
      <c r="M43" s="18" t="e">
        <f>VLOOKUP(F43,D15数据库!C:O,2,0)</f>
        <v>#N/A</v>
      </c>
      <c r="N43" s="18" t="e">
        <f>VLOOKUP(F43,D15数据库!C:O,3,0)</f>
        <v>#N/A</v>
      </c>
      <c r="O43" s="19" t="e">
        <f t="shared" si="15"/>
        <v>#VALUE!</v>
      </c>
      <c r="P43" s="18" t="e">
        <f>VLOOKUP(F43,D15数据库!C:O,4,0)</f>
        <v>#N/A</v>
      </c>
      <c r="Q43" s="18" t="e">
        <f>VLOOKUP(F43,D15数据库!C:O,5,0)</f>
        <v>#N/A</v>
      </c>
      <c r="R43" s="18"/>
      <c r="S43" s="18" t="e">
        <f>VLOOKUP(F43,D15数据库!C:O,6,0)</f>
        <v>#N/A</v>
      </c>
      <c r="T43" s="18" t="e">
        <f>VLOOKUP(F43,D15数据库!C:O,7,0)</f>
        <v>#N/A</v>
      </c>
      <c r="U43" s="19" t="e">
        <f t="shared" si="6"/>
        <v>#VALUE!</v>
      </c>
      <c r="V43" s="18" t="e">
        <f>VLOOKUP(F43,D15数据库!C:O,8,0)</f>
        <v>#N/A</v>
      </c>
      <c r="W43" s="18" t="e">
        <f>VLOOKUP(F43,D15数据库!C:O,9,0)</f>
        <v>#N/A</v>
      </c>
      <c r="X43" s="18"/>
      <c r="Y43" s="18" t="e">
        <f>VLOOKUP(F43,D15数据库!C:O,10,0)</f>
        <v>#N/A</v>
      </c>
      <c r="Z43" s="18" t="e">
        <f>VLOOKUP(F43,D15数据库!C:O,11,0)</f>
        <v>#N/A</v>
      </c>
      <c r="AA43" s="19">
        <f t="shared" si="7"/>
        <v>0</v>
      </c>
      <c r="AB43" s="18" t="e">
        <f>VLOOKUP(F43,D15数据库!C:O,12,0)</f>
        <v>#N/A</v>
      </c>
      <c r="AC43" s="18" t="e">
        <f>VLOOKUP(F43,D15数据库!C:O,13,0)</f>
        <v>#N/A</v>
      </c>
      <c r="AD43" s="18"/>
    </row>
    <row r="44" spans="1:30" x14ac:dyDescent="0.25">
      <c r="A44" s="22"/>
      <c r="B44" s="3"/>
      <c r="C44" s="3"/>
      <c r="D44" s="3"/>
      <c r="E44" s="18" t="e">
        <f t="shared" si="2"/>
        <v>#VALUE!</v>
      </c>
      <c r="F44" s="18" t="str">
        <f t="shared" si="8"/>
        <v/>
      </c>
      <c r="G44" s="18" t="str">
        <f t="shared" si="9"/>
        <v/>
      </c>
      <c r="H44" s="18" t="e">
        <f t="shared" si="10"/>
        <v>#VALUE!</v>
      </c>
      <c r="I44" s="18" t="e">
        <f t="shared" si="11"/>
        <v>#VALUE!</v>
      </c>
      <c r="J44" s="18" t="str">
        <f t="shared" si="12"/>
        <v/>
      </c>
      <c r="K44" s="18" t="e">
        <f t="shared" si="13"/>
        <v>#VALUE!</v>
      </c>
      <c r="L44" s="18" t="e">
        <f t="shared" si="14"/>
        <v>#VALUE!</v>
      </c>
      <c r="M44" s="18" t="e">
        <f>VLOOKUP(F44,D15数据库!C:O,2,0)</f>
        <v>#N/A</v>
      </c>
      <c r="N44" s="18" t="e">
        <f>VLOOKUP(F44,D15数据库!C:O,3,0)</f>
        <v>#N/A</v>
      </c>
      <c r="O44" s="19" t="e">
        <f t="shared" si="15"/>
        <v>#VALUE!</v>
      </c>
      <c r="P44" s="18" t="e">
        <f>VLOOKUP(F44,D15数据库!C:O,4,0)</f>
        <v>#N/A</v>
      </c>
      <c r="Q44" s="18" t="e">
        <f>VLOOKUP(F44,D15数据库!C:O,5,0)</f>
        <v>#N/A</v>
      </c>
      <c r="R44" s="18"/>
      <c r="S44" s="18" t="e">
        <f>VLOOKUP(F44,D15数据库!C:O,6,0)</f>
        <v>#N/A</v>
      </c>
      <c r="T44" s="18" t="e">
        <f>VLOOKUP(F44,D15数据库!C:O,7,0)</f>
        <v>#N/A</v>
      </c>
      <c r="U44" s="19" t="e">
        <f t="shared" si="6"/>
        <v>#VALUE!</v>
      </c>
      <c r="V44" s="18" t="e">
        <f>VLOOKUP(F44,D15数据库!C:O,8,0)</f>
        <v>#N/A</v>
      </c>
      <c r="W44" s="18" t="e">
        <f>VLOOKUP(F44,D15数据库!C:O,9,0)</f>
        <v>#N/A</v>
      </c>
      <c r="X44" s="18"/>
      <c r="Y44" s="18" t="e">
        <f>VLOOKUP(F44,D15数据库!C:O,10,0)</f>
        <v>#N/A</v>
      </c>
      <c r="Z44" s="18" t="e">
        <f>VLOOKUP(F44,D15数据库!C:O,11,0)</f>
        <v>#N/A</v>
      </c>
      <c r="AA44" s="19">
        <f t="shared" si="7"/>
        <v>0</v>
      </c>
      <c r="AB44" s="18" t="e">
        <f>VLOOKUP(F44,D15数据库!C:O,12,0)</f>
        <v>#N/A</v>
      </c>
      <c r="AC44" s="18" t="e">
        <f>VLOOKUP(F44,D15数据库!C:O,13,0)</f>
        <v>#N/A</v>
      </c>
      <c r="AD44" s="18"/>
    </row>
    <row r="45" spans="1:30" x14ac:dyDescent="0.25">
      <c r="A45" s="22"/>
      <c r="B45" s="3"/>
      <c r="C45" s="3"/>
      <c r="D45" s="3"/>
      <c r="E45" s="18" t="e">
        <f t="shared" si="2"/>
        <v>#VALUE!</v>
      </c>
      <c r="F45" s="18" t="str">
        <f t="shared" si="8"/>
        <v/>
      </c>
      <c r="G45" s="18" t="str">
        <f t="shared" si="9"/>
        <v/>
      </c>
      <c r="H45" s="18" t="e">
        <f t="shared" si="10"/>
        <v>#VALUE!</v>
      </c>
      <c r="I45" s="18" t="e">
        <f t="shared" si="11"/>
        <v>#VALUE!</v>
      </c>
      <c r="J45" s="18" t="str">
        <f t="shared" si="12"/>
        <v/>
      </c>
      <c r="K45" s="18" t="e">
        <f t="shared" si="13"/>
        <v>#VALUE!</v>
      </c>
      <c r="L45" s="18" t="e">
        <f t="shared" si="14"/>
        <v>#VALUE!</v>
      </c>
      <c r="M45" s="18" t="e">
        <f>VLOOKUP(F45,D15数据库!C:O,2,0)</f>
        <v>#N/A</v>
      </c>
      <c r="N45" s="18" t="e">
        <f>VLOOKUP(F45,D15数据库!C:O,3,0)</f>
        <v>#N/A</v>
      </c>
      <c r="O45" s="19" t="e">
        <f t="shared" si="15"/>
        <v>#VALUE!</v>
      </c>
      <c r="P45" s="18" t="e">
        <f>VLOOKUP(F45,D15数据库!C:O,4,0)</f>
        <v>#N/A</v>
      </c>
      <c r="Q45" s="18" t="e">
        <f>VLOOKUP(F45,D15数据库!C:O,5,0)</f>
        <v>#N/A</v>
      </c>
      <c r="R45" s="18"/>
      <c r="S45" s="18" t="e">
        <f>VLOOKUP(F45,D15数据库!C:O,6,0)</f>
        <v>#N/A</v>
      </c>
      <c r="T45" s="18" t="e">
        <f>VLOOKUP(F45,D15数据库!C:O,7,0)</f>
        <v>#N/A</v>
      </c>
      <c r="U45" s="19" t="e">
        <f t="shared" si="6"/>
        <v>#VALUE!</v>
      </c>
      <c r="V45" s="18" t="e">
        <f>VLOOKUP(F45,D15数据库!C:O,8,0)</f>
        <v>#N/A</v>
      </c>
      <c r="W45" s="18" t="e">
        <f>VLOOKUP(F45,D15数据库!C:O,9,0)</f>
        <v>#N/A</v>
      </c>
      <c r="X45" s="18"/>
      <c r="Y45" s="18" t="e">
        <f>VLOOKUP(F45,D15数据库!C:O,10,0)</f>
        <v>#N/A</v>
      </c>
      <c r="Z45" s="18" t="e">
        <f>VLOOKUP(F45,D15数据库!C:O,11,0)</f>
        <v>#N/A</v>
      </c>
      <c r="AA45" s="19">
        <f t="shared" si="7"/>
        <v>0</v>
      </c>
      <c r="AB45" s="18" t="e">
        <f>VLOOKUP(F45,D15数据库!C:O,12,0)</f>
        <v>#N/A</v>
      </c>
      <c r="AC45" s="18" t="e">
        <f>VLOOKUP(F45,D15数据库!C:O,13,0)</f>
        <v>#N/A</v>
      </c>
      <c r="AD45" s="18"/>
    </row>
    <row r="46" spans="1:30" x14ac:dyDescent="0.25">
      <c r="A46" s="22"/>
      <c r="B46" s="3"/>
      <c r="C46" s="3"/>
      <c r="D46" s="3"/>
      <c r="E46" s="18" t="e">
        <f t="shared" si="2"/>
        <v>#VALUE!</v>
      </c>
      <c r="F46" s="18" t="str">
        <f t="shared" si="8"/>
        <v/>
      </c>
      <c r="G46" s="18" t="str">
        <f t="shared" si="9"/>
        <v/>
      </c>
      <c r="H46" s="18" t="e">
        <f t="shared" si="10"/>
        <v>#VALUE!</v>
      </c>
      <c r="I46" s="18" t="e">
        <f t="shared" si="11"/>
        <v>#VALUE!</v>
      </c>
      <c r="J46" s="18" t="str">
        <f t="shared" si="12"/>
        <v/>
      </c>
      <c r="K46" s="18" t="e">
        <f t="shared" si="13"/>
        <v>#VALUE!</v>
      </c>
      <c r="L46" s="18" t="e">
        <f t="shared" si="14"/>
        <v>#VALUE!</v>
      </c>
      <c r="M46" s="18" t="e">
        <f>VLOOKUP(F46,D15数据库!C:O,2,0)</f>
        <v>#N/A</v>
      </c>
      <c r="N46" s="18" t="e">
        <f>VLOOKUP(F46,D15数据库!C:O,3,0)</f>
        <v>#N/A</v>
      </c>
      <c r="O46" s="19" t="e">
        <f t="shared" si="15"/>
        <v>#VALUE!</v>
      </c>
      <c r="P46" s="18" t="e">
        <f>VLOOKUP(F46,D15数据库!C:O,4,0)</f>
        <v>#N/A</v>
      </c>
      <c r="Q46" s="18" t="e">
        <f>VLOOKUP(F46,D15数据库!C:O,5,0)</f>
        <v>#N/A</v>
      </c>
      <c r="R46" s="18"/>
      <c r="S46" s="18" t="e">
        <f>VLOOKUP(F46,D15数据库!C:O,6,0)</f>
        <v>#N/A</v>
      </c>
      <c r="T46" s="18" t="e">
        <f>VLOOKUP(F46,D15数据库!C:O,7,0)</f>
        <v>#N/A</v>
      </c>
      <c r="U46" s="19" t="e">
        <f t="shared" si="6"/>
        <v>#VALUE!</v>
      </c>
      <c r="V46" s="18" t="e">
        <f>VLOOKUP(F46,D15数据库!C:O,8,0)</f>
        <v>#N/A</v>
      </c>
      <c r="W46" s="18" t="e">
        <f>VLOOKUP(F46,D15数据库!C:O,9,0)</f>
        <v>#N/A</v>
      </c>
      <c r="X46" s="18"/>
      <c r="Y46" s="18" t="e">
        <f>VLOOKUP(F46,D15数据库!C:O,10,0)</f>
        <v>#N/A</v>
      </c>
      <c r="Z46" s="18" t="e">
        <f>VLOOKUP(F46,D15数据库!C:O,11,0)</f>
        <v>#N/A</v>
      </c>
      <c r="AA46" s="19">
        <f t="shared" si="7"/>
        <v>0</v>
      </c>
      <c r="AB46" s="18" t="e">
        <f>VLOOKUP(F46,D15数据库!C:O,12,0)</f>
        <v>#N/A</v>
      </c>
      <c r="AC46" s="18" t="e">
        <f>VLOOKUP(F46,D15数据库!C:O,13,0)</f>
        <v>#N/A</v>
      </c>
      <c r="AD46" s="18"/>
    </row>
    <row r="47" spans="1:30" x14ac:dyDescent="0.25">
      <c r="A47" s="22"/>
      <c r="B47" s="3"/>
      <c r="C47" s="3"/>
      <c r="D47" s="3"/>
      <c r="E47" s="18" t="e">
        <f t="shared" si="2"/>
        <v>#VALUE!</v>
      </c>
      <c r="F47" s="18" t="str">
        <f t="shared" si="8"/>
        <v/>
      </c>
      <c r="G47" s="18" t="str">
        <f t="shared" si="9"/>
        <v/>
      </c>
      <c r="H47" s="18" t="e">
        <f t="shared" si="10"/>
        <v>#VALUE!</v>
      </c>
      <c r="I47" s="18" t="e">
        <f t="shared" si="11"/>
        <v>#VALUE!</v>
      </c>
      <c r="J47" s="18" t="str">
        <f t="shared" si="12"/>
        <v/>
      </c>
      <c r="K47" s="18" t="e">
        <f t="shared" si="13"/>
        <v>#VALUE!</v>
      </c>
      <c r="L47" s="18" t="e">
        <f t="shared" si="14"/>
        <v>#VALUE!</v>
      </c>
      <c r="M47" s="18" t="e">
        <f>VLOOKUP(F47,D15数据库!C:O,2,0)</f>
        <v>#N/A</v>
      </c>
      <c r="N47" s="18" t="e">
        <f>VLOOKUP(F47,D15数据库!C:O,3,0)</f>
        <v>#N/A</v>
      </c>
      <c r="O47" s="19" t="e">
        <f t="shared" si="15"/>
        <v>#VALUE!</v>
      </c>
      <c r="P47" s="18" t="e">
        <f>VLOOKUP(F47,D15数据库!C:O,4,0)</f>
        <v>#N/A</v>
      </c>
      <c r="Q47" s="18" t="e">
        <f>VLOOKUP(F47,D15数据库!C:O,5,0)</f>
        <v>#N/A</v>
      </c>
      <c r="R47" s="18"/>
      <c r="S47" s="18" t="e">
        <f>VLOOKUP(F47,D15数据库!C:O,6,0)</f>
        <v>#N/A</v>
      </c>
      <c r="T47" s="18" t="e">
        <f>VLOOKUP(F47,D15数据库!C:O,7,0)</f>
        <v>#N/A</v>
      </c>
      <c r="U47" s="19" t="e">
        <f t="shared" si="6"/>
        <v>#VALUE!</v>
      </c>
      <c r="V47" s="18" t="e">
        <f>VLOOKUP(F47,D15数据库!C:O,8,0)</f>
        <v>#N/A</v>
      </c>
      <c r="W47" s="18" t="e">
        <f>VLOOKUP(F47,D15数据库!C:O,9,0)</f>
        <v>#N/A</v>
      </c>
      <c r="X47" s="18"/>
      <c r="Y47" s="18" t="e">
        <f>VLOOKUP(F47,D15数据库!C:O,10,0)</f>
        <v>#N/A</v>
      </c>
      <c r="Z47" s="18" t="e">
        <f>VLOOKUP(F47,D15数据库!C:O,11,0)</f>
        <v>#N/A</v>
      </c>
      <c r="AA47" s="19">
        <f t="shared" si="7"/>
        <v>0</v>
      </c>
      <c r="AB47" s="18" t="e">
        <f>VLOOKUP(F47,D15数据库!C:O,12,0)</f>
        <v>#N/A</v>
      </c>
      <c r="AC47" s="18" t="e">
        <f>VLOOKUP(F47,D15数据库!C:O,13,0)</f>
        <v>#N/A</v>
      </c>
      <c r="AD47" s="18"/>
    </row>
    <row r="48" spans="1:30" x14ac:dyDescent="0.25">
      <c r="A48" s="22"/>
      <c r="B48" s="3"/>
      <c r="C48" s="3"/>
      <c r="D48" s="3"/>
      <c r="E48" s="18" t="e">
        <f t="shared" si="2"/>
        <v>#VALUE!</v>
      </c>
      <c r="F48" s="18" t="str">
        <f t="shared" si="8"/>
        <v/>
      </c>
      <c r="G48" s="18" t="str">
        <f t="shared" si="9"/>
        <v/>
      </c>
      <c r="H48" s="18" t="e">
        <f t="shared" si="10"/>
        <v>#VALUE!</v>
      </c>
      <c r="I48" s="18" t="e">
        <f t="shared" si="11"/>
        <v>#VALUE!</v>
      </c>
      <c r="J48" s="18" t="str">
        <f t="shared" si="12"/>
        <v/>
      </c>
      <c r="K48" s="18" t="e">
        <f t="shared" si="13"/>
        <v>#VALUE!</v>
      </c>
      <c r="L48" s="18" t="e">
        <f t="shared" si="14"/>
        <v>#VALUE!</v>
      </c>
      <c r="M48" s="18" t="e">
        <f>VLOOKUP(F48,D15数据库!C:O,2,0)</f>
        <v>#N/A</v>
      </c>
      <c r="N48" s="18" t="e">
        <f>VLOOKUP(F48,D15数据库!C:O,3,0)</f>
        <v>#N/A</v>
      </c>
      <c r="O48" s="19" t="e">
        <f t="shared" si="15"/>
        <v>#VALUE!</v>
      </c>
      <c r="P48" s="18" t="e">
        <f>VLOOKUP(F48,D15数据库!C:O,4,0)</f>
        <v>#N/A</v>
      </c>
      <c r="Q48" s="18" t="e">
        <f>VLOOKUP(F48,D15数据库!C:O,5,0)</f>
        <v>#N/A</v>
      </c>
      <c r="R48" s="18"/>
      <c r="S48" s="18" t="e">
        <f>VLOOKUP(F48,D15数据库!C:O,6,0)</f>
        <v>#N/A</v>
      </c>
      <c r="T48" s="18" t="e">
        <f>VLOOKUP(F48,D15数据库!C:O,7,0)</f>
        <v>#N/A</v>
      </c>
      <c r="U48" s="19" t="e">
        <f t="shared" si="6"/>
        <v>#VALUE!</v>
      </c>
      <c r="V48" s="18" t="e">
        <f>VLOOKUP(F48,D15数据库!C:O,8,0)</f>
        <v>#N/A</v>
      </c>
      <c r="W48" s="18" t="e">
        <f>VLOOKUP(F48,D15数据库!C:O,9,0)</f>
        <v>#N/A</v>
      </c>
      <c r="X48" s="18"/>
      <c r="Y48" s="18" t="e">
        <f>VLOOKUP(F48,D15数据库!C:O,10,0)</f>
        <v>#N/A</v>
      </c>
      <c r="Z48" s="18" t="e">
        <f>VLOOKUP(F48,D15数据库!C:O,11,0)</f>
        <v>#N/A</v>
      </c>
      <c r="AA48" s="19">
        <f t="shared" si="7"/>
        <v>0</v>
      </c>
      <c r="AB48" s="18" t="e">
        <f>VLOOKUP(F48,D15数据库!C:O,12,0)</f>
        <v>#N/A</v>
      </c>
      <c r="AC48" s="18" t="e">
        <f>VLOOKUP(F48,D15数据库!C:O,13,0)</f>
        <v>#N/A</v>
      </c>
      <c r="AD48" s="18"/>
    </row>
    <row r="49" spans="1:30" x14ac:dyDescent="0.25">
      <c r="A49" s="22"/>
      <c r="B49" s="3"/>
      <c r="C49" s="3"/>
      <c r="D49" s="3"/>
      <c r="E49" s="18" t="e">
        <f t="shared" si="2"/>
        <v>#VALUE!</v>
      </c>
      <c r="F49" s="18" t="str">
        <f t="shared" si="8"/>
        <v/>
      </c>
      <c r="G49" s="18" t="str">
        <f t="shared" si="9"/>
        <v/>
      </c>
      <c r="H49" s="18" t="e">
        <f t="shared" si="10"/>
        <v>#VALUE!</v>
      </c>
      <c r="I49" s="18" t="e">
        <f t="shared" si="11"/>
        <v>#VALUE!</v>
      </c>
      <c r="J49" s="18" t="str">
        <f t="shared" si="12"/>
        <v/>
      </c>
      <c r="K49" s="18" t="e">
        <f t="shared" si="13"/>
        <v>#VALUE!</v>
      </c>
      <c r="L49" s="18" t="e">
        <f t="shared" si="14"/>
        <v>#VALUE!</v>
      </c>
      <c r="M49" s="18" t="e">
        <f>VLOOKUP(F49,D15数据库!C:O,2,0)</f>
        <v>#N/A</v>
      </c>
      <c r="N49" s="18" t="e">
        <f>VLOOKUP(F49,D15数据库!C:O,3,0)</f>
        <v>#N/A</v>
      </c>
      <c r="O49" s="19" t="e">
        <f t="shared" si="15"/>
        <v>#VALUE!</v>
      </c>
      <c r="P49" s="18" t="e">
        <f>VLOOKUP(F49,D15数据库!C:O,4,0)</f>
        <v>#N/A</v>
      </c>
      <c r="Q49" s="18" t="e">
        <f>VLOOKUP(F49,D15数据库!C:O,5,0)</f>
        <v>#N/A</v>
      </c>
      <c r="R49" s="18"/>
      <c r="S49" s="18" t="e">
        <f>VLOOKUP(F49,D15数据库!C:O,6,0)</f>
        <v>#N/A</v>
      </c>
      <c r="T49" s="18" t="e">
        <f>VLOOKUP(F49,D15数据库!C:O,7,0)</f>
        <v>#N/A</v>
      </c>
      <c r="U49" s="19" t="e">
        <f t="shared" si="6"/>
        <v>#VALUE!</v>
      </c>
      <c r="V49" s="18" t="e">
        <f>VLOOKUP(F49,D15数据库!C:O,8,0)</f>
        <v>#N/A</v>
      </c>
      <c r="W49" s="18" t="e">
        <f>VLOOKUP(F49,D15数据库!C:O,9,0)</f>
        <v>#N/A</v>
      </c>
      <c r="X49" s="18"/>
      <c r="Y49" s="18" t="e">
        <f>VLOOKUP(F49,D15数据库!C:O,10,0)</f>
        <v>#N/A</v>
      </c>
      <c r="Z49" s="18" t="e">
        <f>VLOOKUP(F49,D15数据库!C:O,11,0)</f>
        <v>#N/A</v>
      </c>
      <c r="AA49" s="19">
        <f t="shared" si="7"/>
        <v>0</v>
      </c>
      <c r="AB49" s="18" t="e">
        <f>VLOOKUP(F49,D15数据库!C:O,12,0)</f>
        <v>#N/A</v>
      </c>
      <c r="AC49" s="18" t="e">
        <f>VLOOKUP(F49,D15数据库!C:O,13,0)</f>
        <v>#N/A</v>
      </c>
      <c r="AD49" s="18"/>
    </row>
    <row r="50" spans="1:30" x14ac:dyDescent="0.25">
      <c r="A50" s="22"/>
      <c r="B50" s="3"/>
      <c r="C50" s="3"/>
      <c r="D50" s="3"/>
      <c r="E50" s="18" t="e">
        <f t="shared" si="2"/>
        <v>#VALUE!</v>
      </c>
      <c r="F50" s="18" t="str">
        <f t="shared" si="8"/>
        <v/>
      </c>
      <c r="G50" s="18" t="str">
        <f t="shared" si="9"/>
        <v/>
      </c>
      <c r="H50" s="18" t="e">
        <f t="shared" si="10"/>
        <v>#VALUE!</v>
      </c>
      <c r="I50" s="18" t="e">
        <f t="shared" si="11"/>
        <v>#VALUE!</v>
      </c>
      <c r="J50" s="18" t="str">
        <f t="shared" si="12"/>
        <v/>
      </c>
      <c r="K50" s="18" t="e">
        <f t="shared" si="13"/>
        <v>#VALUE!</v>
      </c>
      <c r="L50" s="18" t="e">
        <f t="shared" si="14"/>
        <v>#VALUE!</v>
      </c>
      <c r="M50" s="18" t="e">
        <f>VLOOKUP(F50,D15数据库!C:O,2,0)</f>
        <v>#N/A</v>
      </c>
      <c r="N50" s="18" t="e">
        <f>VLOOKUP(F50,D15数据库!C:O,3,0)</f>
        <v>#N/A</v>
      </c>
      <c r="O50" s="19" t="e">
        <f t="shared" si="15"/>
        <v>#VALUE!</v>
      </c>
      <c r="P50" s="18" t="e">
        <f>VLOOKUP(F50,D15数据库!C:O,4,0)</f>
        <v>#N/A</v>
      </c>
      <c r="Q50" s="18" t="e">
        <f>VLOOKUP(F50,D15数据库!C:O,5,0)</f>
        <v>#N/A</v>
      </c>
      <c r="R50" s="18"/>
      <c r="S50" s="18" t="e">
        <f>VLOOKUP(F50,D15数据库!C:O,6,0)</f>
        <v>#N/A</v>
      </c>
      <c r="T50" s="18" t="e">
        <f>VLOOKUP(F50,D15数据库!C:O,7,0)</f>
        <v>#N/A</v>
      </c>
      <c r="U50" s="19" t="e">
        <f t="shared" si="6"/>
        <v>#VALUE!</v>
      </c>
      <c r="V50" s="18" t="e">
        <f>VLOOKUP(F50,D15数据库!C:O,8,0)</f>
        <v>#N/A</v>
      </c>
      <c r="W50" s="18" t="e">
        <f>VLOOKUP(F50,D15数据库!C:O,9,0)</f>
        <v>#N/A</v>
      </c>
      <c r="X50" s="18"/>
      <c r="Y50" s="18" t="e">
        <f>VLOOKUP(F50,D15数据库!C:O,10,0)</f>
        <v>#N/A</v>
      </c>
      <c r="Z50" s="18" t="e">
        <f>VLOOKUP(F50,D15数据库!C:O,11,0)</f>
        <v>#N/A</v>
      </c>
      <c r="AA50" s="19">
        <f t="shared" si="7"/>
        <v>0</v>
      </c>
      <c r="AB50" s="18" t="e">
        <f>VLOOKUP(F50,D15数据库!C:O,12,0)</f>
        <v>#N/A</v>
      </c>
      <c r="AC50" s="18" t="e">
        <f>VLOOKUP(F50,D15数据库!C:O,13,0)</f>
        <v>#N/A</v>
      </c>
      <c r="AD50" s="18"/>
    </row>
    <row r="51" spans="1:30" x14ac:dyDescent="0.25">
      <c r="A51" s="22"/>
      <c r="B51" s="3"/>
      <c r="C51" s="3"/>
      <c r="D51" s="3"/>
      <c r="E51" s="18" t="e">
        <f t="shared" si="2"/>
        <v>#VALUE!</v>
      </c>
      <c r="F51" s="18" t="str">
        <f t="shared" si="8"/>
        <v/>
      </c>
      <c r="G51" s="18" t="str">
        <f t="shared" si="9"/>
        <v/>
      </c>
      <c r="H51" s="18" t="e">
        <f t="shared" si="10"/>
        <v>#VALUE!</v>
      </c>
      <c r="I51" s="18" t="e">
        <f t="shared" si="11"/>
        <v>#VALUE!</v>
      </c>
      <c r="J51" s="18" t="str">
        <f t="shared" si="12"/>
        <v/>
      </c>
      <c r="K51" s="18" t="e">
        <f t="shared" si="13"/>
        <v>#VALUE!</v>
      </c>
      <c r="L51" s="18" t="e">
        <f t="shared" si="14"/>
        <v>#VALUE!</v>
      </c>
      <c r="M51" s="18" t="e">
        <f>VLOOKUP(F51,D15数据库!C:O,2,0)</f>
        <v>#N/A</v>
      </c>
      <c r="N51" s="18" t="e">
        <f>VLOOKUP(F51,D15数据库!C:O,3,0)</f>
        <v>#N/A</v>
      </c>
      <c r="O51" s="19" t="e">
        <f t="shared" si="15"/>
        <v>#VALUE!</v>
      </c>
      <c r="P51" s="18" t="e">
        <f>VLOOKUP(F51,D15数据库!C:O,4,0)</f>
        <v>#N/A</v>
      </c>
      <c r="Q51" s="18" t="e">
        <f>VLOOKUP(F51,D15数据库!C:O,5,0)</f>
        <v>#N/A</v>
      </c>
      <c r="R51" s="18"/>
      <c r="S51" s="18" t="e">
        <f>VLOOKUP(F51,D15数据库!C:O,6,0)</f>
        <v>#N/A</v>
      </c>
      <c r="T51" s="18" t="e">
        <f>VLOOKUP(F51,D15数据库!C:O,7,0)</f>
        <v>#N/A</v>
      </c>
      <c r="U51" s="19" t="e">
        <f t="shared" si="6"/>
        <v>#VALUE!</v>
      </c>
      <c r="V51" s="18" t="e">
        <f>VLOOKUP(F51,D15数据库!C:O,8,0)</f>
        <v>#N/A</v>
      </c>
      <c r="W51" s="18" t="e">
        <f>VLOOKUP(F51,D15数据库!C:O,9,0)</f>
        <v>#N/A</v>
      </c>
      <c r="X51" s="18"/>
      <c r="Y51" s="18" t="e">
        <f>VLOOKUP(F51,D15数据库!C:O,10,0)</f>
        <v>#N/A</v>
      </c>
      <c r="Z51" s="18" t="e">
        <f>VLOOKUP(F51,D15数据库!C:O,11,0)</f>
        <v>#N/A</v>
      </c>
      <c r="AA51" s="19">
        <f t="shared" si="7"/>
        <v>0</v>
      </c>
      <c r="AB51" s="18" t="e">
        <f>VLOOKUP(F51,D15数据库!C:O,12,0)</f>
        <v>#N/A</v>
      </c>
      <c r="AC51" s="18" t="e">
        <f>VLOOKUP(F51,D15数据库!C:O,13,0)</f>
        <v>#N/A</v>
      </c>
      <c r="AD51" s="18"/>
    </row>
    <row r="52" spans="1:30" x14ac:dyDescent="0.25">
      <c r="A52" s="22"/>
      <c r="B52" s="3"/>
      <c r="C52" s="3"/>
      <c r="D52" s="3"/>
      <c r="E52" s="18" t="e">
        <f t="shared" si="2"/>
        <v>#VALUE!</v>
      </c>
      <c r="F52" s="18" t="str">
        <f t="shared" si="8"/>
        <v/>
      </c>
      <c r="G52" s="18" t="str">
        <f t="shared" si="9"/>
        <v/>
      </c>
      <c r="H52" s="18" t="e">
        <f t="shared" si="10"/>
        <v>#VALUE!</v>
      </c>
      <c r="I52" s="18" t="e">
        <f t="shared" si="11"/>
        <v>#VALUE!</v>
      </c>
      <c r="J52" s="18" t="str">
        <f t="shared" si="12"/>
        <v/>
      </c>
      <c r="K52" s="18" t="e">
        <f t="shared" si="13"/>
        <v>#VALUE!</v>
      </c>
      <c r="L52" s="18" t="e">
        <f t="shared" si="14"/>
        <v>#VALUE!</v>
      </c>
      <c r="M52" s="18" t="e">
        <f>VLOOKUP(F52,D15数据库!C:O,2,0)</f>
        <v>#N/A</v>
      </c>
      <c r="N52" s="18" t="e">
        <f>VLOOKUP(F52,D15数据库!C:O,3,0)</f>
        <v>#N/A</v>
      </c>
      <c r="O52" s="19" t="e">
        <f t="shared" si="15"/>
        <v>#VALUE!</v>
      </c>
      <c r="P52" s="18" t="e">
        <f>VLOOKUP(F52,D15数据库!C:O,4,0)</f>
        <v>#N/A</v>
      </c>
      <c r="Q52" s="18" t="e">
        <f>VLOOKUP(F52,D15数据库!C:O,5,0)</f>
        <v>#N/A</v>
      </c>
      <c r="R52" s="18"/>
      <c r="S52" s="18" t="e">
        <f>VLOOKUP(F52,D15数据库!C:O,6,0)</f>
        <v>#N/A</v>
      </c>
      <c r="T52" s="18" t="e">
        <f>VLOOKUP(F52,D15数据库!C:O,7,0)</f>
        <v>#N/A</v>
      </c>
      <c r="U52" s="19" t="e">
        <f t="shared" si="6"/>
        <v>#VALUE!</v>
      </c>
      <c r="V52" s="18" t="e">
        <f>VLOOKUP(F52,D15数据库!C:O,8,0)</f>
        <v>#N/A</v>
      </c>
      <c r="W52" s="18" t="e">
        <f>VLOOKUP(F52,D15数据库!C:O,9,0)</f>
        <v>#N/A</v>
      </c>
      <c r="X52" s="18"/>
      <c r="Y52" s="18" t="e">
        <f>VLOOKUP(F52,D15数据库!C:O,10,0)</f>
        <v>#N/A</v>
      </c>
      <c r="Z52" s="18" t="e">
        <f>VLOOKUP(F52,D15数据库!C:O,11,0)</f>
        <v>#N/A</v>
      </c>
      <c r="AA52" s="19">
        <f t="shared" si="7"/>
        <v>0</v>
      </c>
      <c r="AB52" s="18" t="e">
        <f>VLOOKUP(F52,D15数据库!C:O,12,0)</f>
        <v>#N/A</v>
      </c>
      <c r="AC52" s="18" t="e">
        <f>VLOOKUP(F52,D15数据库!C:O,13,0)</f>
        <v>#N/A</v>
      </c>
      <c r="AD52" s="18"/>
    </row>
    <row r="53" spans="1:30" x14ac:dyDescent="0.25">
      <c r="A53" s="22"/>
      <c r="B53" s="3"/>
      <c r="C53" s="3"/>
      <c r="D53" s="3"/>
      <c r="E53" s="18" t="e">
        <f t="shared" si="2"/>
        <v>#VALUE!</v>
      </c>
      <c r="F53" s="18" t="str">
        <f t="shared" si="8"/>
        <v/>
      </c>
      <c r="G53" s="18" t="str">
        <f t="shared" si="9"/>
        <v/>
      </c>
      <c r="H53" s="18" t="e">
        <f t="shared" si="10"/>
        <v>#VALUE!</v>
      </c>
      <c r="I53" s="18" t="e">
        <f t="shared" si="11"/>
        <v>#VALUE!</v>
      </c>
      <c r="J53" s="18" t="str">
        <f t="shared" si="12"/>
        <v/>
      </c>
      <c r="K53" s="18" t="e">
        <f t="shared" si="13"/>
        <v>#VALUE!</v>
      </c>
      <c r="L53" s="18" t="e">
        <f t="shared" si="14"/>
        <v>#VALUE!</v>
      </c>
      <c r="M53" s="18" t="e">
        <f>VLOOKUP(F53,D15数据库!C:O,2,0)</f>
        <v>#N/A</v>
      </c>
      <c r="N53" s="18" t="e">
        <f>VLOOKUP(F53,D15数据库!C:O,3,0)</f>
        <v>#N/A</v>
      </c>
      <c r="O53" s="19" t="e">
        <f t="shared" si="15"/>
        <v>#VALUE!</v>
      </c>
      <c r="P53" s="18" t="e">
        <f>VLOOKUP(F53,D15数据库!C:O,4,0)</f>
        <v>#N/A</v>
      </c>
      <c r="Q53" s="18" t="e">
        <f>VLOOKUP(F53,D15数据库!C:O,5,0)</f>
        <v>#N/A</v>
      </c>
      <c r="R53" s="18"/>
      <c r="S53" s="18" t="e">
        <f>VLOOKUP(F53,D15数据库!C:O,6,0)</f>
        <v>#N/A</v>
      </c>
      <c r="T53" s="18" t="e">
        <f>VLOOKUP(F53,D15数据库!C:O,7,0)</f>
        <v>#N/A</v>
      </c>
      <c r="U53" s="19" t="e">
        <f t="shared" si="6"/>
        <v>#VALUE!</v>
      </c>
      <c r="V53" s="18" t="e">
        <f>VLOOKUP(F53,D15数据库!C:O,8,0)</f>
        <v>#N/A</v>
      </c>
      <c r="W53" s="18" t="e">
        <f>VLOOKUP(F53,D15数据库!C:O,9,0)</f>
        <v>#N/A</v>
      </c>
      <c r="X53" s="18"/>
      <c r="Y53" s="18" t="e">
        <f>VLOOKUP(F53,D15数据库!C:O,10,0)</f>
        <v>#N/A</v>
      </c>
      <c r="Z53" s="18" t="e">
        <f>VLOOKUP(F53,D15数据库!C:O,11,0)</f>
        <v>#N/A</v>
      </c>
      <c r="AA53" s="19">
        <f t="shared" si="7"/>
        <v>0</v>
      </c>
      <c r="AB53" s="18" t="e">
        <f>VLOOKUP(F53,D15数据库!C:O,12,0)</f>
        <v>#N/A</v>
      </c>
      <c r="AC53" s="18" t="e">
        <f>VLOOKUP(F53,D15数据库!C:O,13,0)</f>
        <v>#N/A</v>
      </c>
      <c r="AD53" s="18"/>
    </row>
    <row r="54" spans="1:30" x14ac:dyDescent="0.25">
      <c r="A54" s="22"/>
      <c r="B54" s="3"/>
      <c r="C54" s="3"/>
      <c r="D54" s="3"/>
      <c r="E54" s="18" t="e">
        <f t="shared" si="2"/>
        <v>#VALUE!</v>
      </c>
      <c r="F54" s="18" t="str">
        <f t="shared" si="8"/>
        <v/>
      </c>
      <c r="G54" s="18" t="str">
        <f t="shared" si="9"/>
        <v/>
      </c>
      <c r="H54" s="18" t="e">
        <f t="shared" si="10"/>
        <v>#VALUE!</v>
      </c>
      <c r="I54" s="18" t="e">
        <f t="shared" si="11"/>
        <v>#VALUE!</v>
      </c>
      <c r="J54" s="18" t="str">
        <f t="shared" si="12"/>
        <v/>
      </c>
      <c r="K54" s="18" t="e">
        <f t="shared" si="13"/>
        <v>#VALUE!</v>
      </c>
      <c r="L54" s="18" t="e">
        <f t="shared" si="14"/>
        <v>#VALUE!</v>
      </c>
      <c r="M54" s="18" t="e">
        <f>VLOOKUP(F54,D15数据库!C:O,2,0)</f>
        <v>#N/A</v>
      </c>
      <c r="N54" s="18" t="e">
        <f>VLOOKUP(F54,D15数据库!C:O,3,0)</f>
        <v>#N/A</v>
      </c>
      <c r="O54" s="19" t="e">
        <f t="shared" si="15"/>
        <v>#VALUE!</v>
      </c>
      <c r="P54" s="18" t="e">
        <f>VLOOKUP(F54,D15数据库!C:O,4,0)</f>
        <v>#N/A</v>
      </c>
      <c r="Q54" s="18" t="e">
        <f>VLOOKUP(F54,D15数据库!C:O,5,0)</f>
        <v>#N/A</v>
      </c>
      <c r="R54" s="18"/>
      <c r="S54" s="18" t="e">
        <f>VLOOKUP(F54,D15数据库!C:O,6,0)</f>
        <v>#N/A</v>
      </c>
      <c r="T54" s="18" t="e">
        <f>VLOOKUP(F54,D15数据库!C:O,7,0)</f>
        <v>#N/A</v>
      </c>
      <c r="U54" s="19" t="e">
        <f t="shared" si="6"/>
        <v>#VALUE!</v>
      </c>
      <c r="V54" s="18" t="e">
        <f>VLOOKUP(F54,D15数据库!C:O,8,0)</f>
        <v>#N/A</v>
      </c>
      <c r="W54" s="18" t="e">
        <f>VLOOKUP(F54,D15数据库!C:O,9,0)</f>
        <v>#N/A</v>
      </c>
      <c r="X54" s="18"/>
      <c r="Y54" s="18" t="e">
        <f>VLOOKUP(F54,D15数据库!C:O,10,0)</f>
        <v>#N/A</v>
      </c>
      <c r="Z54" s="18" t="e">
        <f>VLOOKUP(F54,D15数据库!C:O,11,0)</f>
        <v>#N/A</v>
      </c>
      <c r="AA54" s="19">
        <f t="shared" si="7"/>
        <v>0</v>
      </c>
      <c r="AB54" s="18" t="e">
        <f>VLOOKUP(F54,D15数据库!C:O,12,0)</f>
        <v>#N/A</v>
      </c>
      <c r="AC54" s="18" t="e">
        <f>VLOOKUP(F54,D15数据库!C:O,13,0)</f>
        <v>#N/A</v>
      </c>
      <c r="AD54" s="18"/>
    </row>
    <row r="55" spans="1:30" x14ac:dyDescent="0.25">
      <c r="A55" s="22"/>
      <c r="B55" s="3"/>
      <c r="C55" s="3"/>
      <c r="D55" s="3"/>
      <c r="E55" s="18" t="e">
        <f t="shared" si="2"/>
        <v>#VALUE!</v>
      </c>
      <c r="F55" s="18" t="str">
        <f t="shared" si="8"/>
        <v/>
      </c>
      <c r="G55" s="18" t="str">
        <f t="shared" si="9"/>
        <v/>
      </c>
      <c r="H55" s="18" t="e">
        <f t="shared" si="10"/>
        <v>#VALUE!</v>
      </c>
      <c r="I55" s="18" t="e">
        <f t="shared" si="11"/>
        <v>#VALUE!</v>
      </c>
      <c r="J55" s="18" t="str">
        <f t="shared" si="12"/>
        <v/>
      </c>
      <c r="K55" s="18" t="e">
        <f t="shared" si="13"/>
        <v>#VALUE!</v>
      </c>
      <c r="L55" s="18" t="e">
        <f t="shared" si="14"/>
        <v>#VALUE!</v>
      </c>
      <c r="M55" s="18" t="e">
        <f>VLOOKUP(F55,D15数据库!C:O,2,0)</f>
        <v>#N/A</v>
      </c>
      <c r="N55" s="18" t="e">
        <f>VLOOKUP(F55,D15数据库!C:O,3,0)</f>
        <v>#N/A</v>
      </c>
      <c r="O55" s="19" t="e">
        <f t="shared" si="15"/>
        <v>#VALUE!</v>
      </c>
      <c r="P55" s="18" t="e">
        <f>VLOOKUP(F55,D15数据库!C:O,4,0)</f>
        <v>#N/A</v>
      </c>
      <c r="Q55" s="18" t="e">
        <f>VLOOKUP(F55,D15数据库!C:O,5,0)</f>
        <v>#N/A</v>
      </c>
      <c r="R55" s="18"/>
      <c r="S55" s="18" t="e">
        <f>VLOOKUP(F55,D15数据库!C:O,6,0)</f>
        <v>#N/A</v>
      </c>
      <c r="T55" s="18" t="e">
        <f>VLOOKUP(F55,D15数据库!C:O,7,0)</f>
        <v>#N/A</v>
      </c>
      <c r="U55" s="19" t="e">
        <f t="shared" si="6"/>
        <v>#VALUE!</v>
      </c>
      <c r="V55" s="18" t="e">
        <f>VLOOKUP(F55,D15数据库!C:O,8,0)</f>
        <v>#N/A</v>
      </c>
      <c r="W55" s="18" t="e">
        <f>VLOOKUP(F55,D15数据库!C:O,9,0)</f>
        <v>#N/A</v>
      </c>
      <c r="X55" s="18"/>
      <c r="Y55" s="18" t="e">
        <f>VLOOKUP(F55,D15数据库!C:O,10,0)</f>
        <v>#N/A</v>
      </c>
      <c r="Z55" s="18" t="e">
        <f>VLOOKUP(F55,D15数据库!C:O,11,0)</f>
        <v>#N/A</v>
      </c>
      <c r="AA55" s="19">
        <f t="shared" si="7"/>
        <v>0</v>
      </c>
      <c r="AB55" s="18" t="e">
        <f>VLOOKUP(F55,D15数据库!C:O,12,0)</f>
        <v>#N/A</v>
      </c>
      <c r="AC55" s="18" t="e">
        <f>VLOOKUP(F55,D15数据库!C:O,13,0)</f>
        <v>#N/A</v>
      </c>
      <c r="AD55" s="18"/>
    </row>
    <row r="56" spans="1:30" x14ac:dyDescent="0.25">
      <c r="A56" s="22"/>
      <c r="B56" s="3"/>
      <c r="C56" s="3"/>
      <c r="D56" s="3"/>
      <c r="E56" s="18" t="e">
        <f t="shared" si="2"/>
        <v>#VALUE!</v>
      </c>
      <c r="F56" s="18" t="str">
        <f t="shared" si="8"/>
        <v/>
      </c>
      <c r="G56" s="18" t="str">
        <f t="shared" si="9"/>
        <v/>
      </c>
      <c r="H56" s="18" t="e">
        <f t="shared" si="10"/>
        <v>#VALUE!</v>
      </c>
      <c r="I56" s="18" t="e">
        <f t="shared" si="11"/>
        <v>#VALUE!</v>
      </c>
      <c r="J56" s="18" t="str">
        <f t="shared" si="12"/>
        <v/>
      </c>
      <c r="K56" s="18" t="e">
        <f t="shared" si="13"/>
        <v>#VALUE!</v>
      </c>
      <c r="L56" s="18" t="e">
        <f t="shared" si="14"/>
        <v>#VALUE!</v>
      </c>
      <c r="M56" s="18" t="e">
        <f>VLOOKUP(F56,D15数据库!C:O,2,0)</f>
        <v>#N/A</v>
      </c>
      <c r="N56" s="18" t="e">
        <f>VLOOKUP(F56,D15数据库!C:O,3,0)</f>
        <v>#N/A</v>
      </c>
      <c r="O56" s="19" t="e">
        <f t="shared" si="15"/>
        <v>#VALUE!</v>
      </c>
      <c r="P56" s="18" t="e">
        <f>VLOOKUP(F56,D15数据库!C:O,4,0)</f>
        <v>#N/A</v>
      </c>
      <c r="Q56" s="18" t="e">
        <f>VLOOKUP(F56,D15数据库!C:O,5,0)</f>
        <v>#N/A</v>
      </c>
      <c r="R56" s="18"/>
      <c r="S56" s="18" t="e">
        <f>VLOOKUP(F56,D15数据库!C:O,6,0)</f>
        <v>#N/A</v>
      </c>
      <c r="T56" s="18" t="e">
        <f>VLOOKUP(F56,D15数据库!C:O,7,0)</f>
        <v>#N/A</v>
      </c>
      <c r="U56" s="19" t="e">
        <f t="shared" si="6"/>
        <v>#VALUE!</v>
      </c>
      <c r="V56" s="18" t="e">
        <f>VLOOKUP(F56,D15数据库!C:O,8,0)</f>
        <v>#N/A</v>
      </c>
      <c r="W56" s="18" t="e">
        <f>VLOOKUP(F56,D15数据库!C:O,9,0)</f>
        <v>#N/A</v>
      </c>
      <c r="X56" s="18"/>
      <c r="Y56" s="18" t="e">
        <f>VLOOKUP(F56,D15数据库!C:O,10,0)</f>
        <v>#N/A</v>
      </c>
      <c r="Z56" s="18" t="e">
        <f>VLOOKUP(F56,D15数据库!C:O,11,0)</f>
        <v>#N/A</v>
      </c>
      <c r="AA56" s="19">
        <f t="shared" si="7"/>
        <v>0</v>
      </c>
      <c r="AB56" s="18" t="e">
        <f>VLOOKUP(F56,D15数据库!C:O,12,0)</f>
        <v>#N/A</v>
      </c>
      <c r="AC56" s="18" t="e">
        <f>VLOOKUP(F56,D15数据库!C:O,13,0)</f>
        <v>#N/A</v>
      </c>
      <c r="AD56" s="18"/>
    </row>
    <row r="57" spans="1:30" x14ac:dyDescent="0.25">
      <c r="A57" s="22"/>
      <c r="B57" s="3"/>
      <c r="C57" s="3"/>
      <c r="D57" s="3"/>
      <c r="E57" s="18" t="e">
        <f t="shared" si="2"/>
        <v>#VALUE!</v>
      </c>
      <c r="F57" s="18" t="str">
        <f t="shared" si="8"/>
        <v/>
      </c>
      <c r="G57" s="18" t="str">
        <f t="shared" si="9"/>
        <v/>
      </c>
      <c r="H57" s="18" t="e">
        <f t="shared" si="10"/>
        <v>#VALUE!</v>
      </c>
      <c r="I57" s="18" t="e">
        <f t="shared" si="11"/>
        <v>#VALUE!</v>
      </c>
      <c r="J57" s="18" t="str">
        <f t="shared" si="12"/>
        <v/>
      </c>
      <c r="K57" s="18" t="e">
        <f t="shared" si="13"/>
        <v>#VALUE!</v>
      </c>
      <c r="L57" s="18" t="e">
        <f t="shared" si="14"/>
        <v>#VALUE!</v>
      </c>
      <c r="M57" s="18" t="e">
        <f>VLOOKUP(F57,D15数据库!C:O,2,0)</f>
        <v>#N/A</v>
      </c>
      <c r="N57" s="18" t="e">
        <f>VLOOKUP(F57,D15数据库!C:O,3,0)</f>
        <v>#N/A</v>
      </c>
      <c r="O57" s="19" t="e">
        <f t="shared" si="15"/>
        <v>#VALUE!</v>
      </c>
      <c r="P57" s="18" t="e">
        <f>VLOOKUP(F57,D15数据库!C:O,4,0)</f>
        <v>#N/A</v>
      </c>
      <c r="Q57" s="18" t="e">
        <f>VLOOKUP(F57,D15数据库!C:O,5,0)</f>
        <v>#N/A</v>
      </c>
      <c r="R57" s="18"/>
      <c r="S57" s="18" t="e">
        <f>VLOOKUP(F57,D15数据库!C:O,6,0)</f>
        <v>#N/A</v>
      </c>
      <c r="T57" s="18" t="e">
        <f>VLOOKUP(F57,D15数据库!C:O,7,0)</f>
        <v>#N/A</v>
      </c>
      <c r="U57" s="19" t="e">
        <f t="shared" si="6"/>
        <v>#VALUE!</v>
      </c>
      <c r="V57" s="18" t="e">
        <f>VLOOKUP(F57,D15数据库!C:O,8,0)</f>
        <v>#N/A</v>
      </c>
      <c r="W57" s="18" t="e">
        <f>VLOOKUP(F57,D15数据库!C:O,9,0)</f>
        <v>#N/A</v>
      </c>
      <c r="X57" s="18"/>
      <c r="Y57" s="18" t="e">
        <f>VLOOKUP(F57,D15数据库!C:O,10,0)</f>
        <v>#N/A</v>
      </c>
      <c r="Z57" s="18" t="e">
        <f>VLOOKUP(F57,D15数据库!C:O,11,0)</f>
        <v>#N/A</v>
      </c>
      <c r="AA57" s="19">
        <f t="shared" si="7"/>
        <v>0</v>
      </c>
      <c r="AB57" s="18" t="e">
        <f>VLOOKUP(F57,D15数据库!C:O,12,0)</f>
        <v>#N/A</v>
      </c>
      <c r="AC57" s="18" t="e">
        <f>VLOOKUP(F57,D15数据库!C:O,13,0)</f>
        <v>#N/A</v>
      </c>
      <c r="AD57" s="18"/>
    </row>
    <row r="58" spans="1:30" x14ac:dyDescent="0.25">
      <c r="A58" s="22"/>
      <c r="B58" s="3"/>
      <c r="C58" s="3"/>
      <c r="D58" s="3"/>
      <c r="E58" s="18" t="e">
        <f t="shared" si="2"/>
        <v>#VALUE!</v>
      </c>
      <c r="F58" s="18" t="str">
        <f t="shared" si="8"/>
        <v/>
      </c>
      <c r="G58" s="18" t="str">
        <f t="shared" si="9"/>
        <v/>
      </c>
      <c r="H58" s="18" t="e">
        <f t="shared" si="10"/>
        <v>#VALUE!</v>
      </c>
      <c r="I58" s="18" t="e">
        <f t="shared" si="11"/>
        <v>#VALUE!</v>
      </c>
      <c r="J58" s="18" t="str">
        <f t="shared" si="12"/>
        <v/>
      </c>
      <c r="K58" s="18" t="e">
        <f t="shared" si="13"/>
        <v>#VALUE!</v>
      </c>
      <c r="L58" s="18" t="e">
        <f t="shared" si="14"/>
        <v>#VALUE!</v>
      </c>
      <c r="M58" s="18" t="e">
        <f>VLOOKUP(F58,D15数据库!C:O,2,0)</f>
        <v>#N/A</v>
      </c>
      <c r="N58" s="18" t="e">
        <f>VLOOKUP(F58,D15数据库!C:O,3,0)</f>
        <v>#N/A</v>
      </c>
      <c r="O58" s="19" t="e">
        <f t="shared" si="15"/>
        <v>#VALUE!</v>
      </c>
      <c r="P58" s="18" t="e">
        <f>VLOOKUP(F58,D15数据库!C:O,4,0)</f>
        <v>#N/A</v>
      </c>
      <c r="Q58" s="18" t="e">
        <f>VLOOKUP(F58,D15数据库!C:O,5,0)</f>
        <v>#N/A</v>
      </c>
      <c r="R58" s="18"/>
      <c r="S58" s="18" t="e">
        <f>VLOOKUP(F58,D15数据库!C:O,6,0)</f>
        <v>#N/A</v>
      </c>
      <c r="T58" s="18" t="e">
        <f>VLOOKUP(F58,D15数据库!C:O,7,0)</f>
        <v>#N/A</v>
      </c>
      <c r="U58" s="19" t="e">
        <f t="shared" si="6"/>
        <v>#VALUE!</v>
      </c>
      <c r="V58" s="18" t="e">
        <f>VLOOKUP(F58,D15数据库!C:O,8,0)</f>
        <v>#N/A</v>
      </c>
      <c r="W58" s="18" t="e">
        <f>VLOOKUP(F58,D15数据库!C:O,9,0)</f>
        <v>#N/A</v>
      </c>
      <c r="X58" s="18"/>
      <c r="Y58" s="18" t="e">
        <f>VLOOKUP(F58,D15数据库!C:O,10,0)</f>
        <v>#N/A</v>
      </c>
      <c r="Z58" s="18" t="e">
        <f>VLOOKUP(F58,D15数据库!C:O,11,0)</f>
        <v>#N/A</v>
      </c>
      <c r="AA58" s="19">
        <f t="shared" si="7"/>
        <v>0</v>
      </c>
      <c r="AB58" s="18" t="e">
        <f>VLOOKUP(F58,D15数据库!C:O,12,0)</f>
        <v>#N/A</v>
      </c>
      <c r="AC58" s="18" t="e">
        <f>VLOOKUP(F58,D15数据库!C:O,13,0)</f>
        <v>#N/A</v>
      </c>
      <c r="AD58" s="18"/>
    </row>
    <row r="59" spans="1:30" x14ac:dyDescent="0.25">
      <c r="A59" s="22"/>
      <c r="B59" s="3"/>
      <c r="C59" s="3"/>
      <c r="D59" s="3"/>
      <c r="E59" s="18" t="e">
        <f t="shared" si="2"/>
        <v>#VALUE!</v>
      </c>
      <c r="F59" s="18" t="str">
        <f t="shared" si="8"/>
        <v/>
      </c>
      <c r="G59" s="18" t="str">
        <f t="shared" si="9"/>
        <v/>
      </c>
      <c r="H59" s="18" t="e">
        <f t="shared" si="10"/>
        <v>#VALUE!</v>
      </c>
      <c r="I59" s="18" t="e">
        <f t="shared" si="11"/>
        <v>#VALUE!</v>
      </c>
      <c r="J59" s="18" t="str">
        <f t="shared" si="12"/>
        <v/>
      </c>
      <c r="K59" s="18" t="e">
        <f t="shared" si="13"/>
        <v>#VALUE!</v>
      </c>
      <c r="L59" s="18" t="e">
        <f t="shared" si="14"/>
        <v>#VALUE!</v>
      </c>
      <c r="M59" s="18" t="e">
        <f>VLOOKUP(F59,D15数据库!C:O,2,0)</f>
        <v>#N/A</v>
      </c>
      <c r="N59" s="18" t="e">
        <f>VLOOKUP(F59,D15数据库!C:O,3,0)</f>
        <v>#N/A</v>
      </c>
      <c r="O59" s="19" t="e">
        <f t="shared" si="15"/>
        <v>#VALUE!</v>
      </c>
      <c r="P59" s="18" t="e">
        <f>VLOOKUP(F59,D15数据库!C:O,4,0)</f>
        <v>#N/A</v>
      </c>
      <c r="Q59" s="18" t="e">
        <f>VLOOKUP(F59,D15数据库!C:O,5,0)</f>
        <v>#N/A</v>
      </c>
      <c r="R59" s="18"/>
      <c r="S59" s="18" t="e">
        <f>VLOOKUP(F59,D15数据库!C:O,6,0)</f>
        <v>#N/A</v>
      </c>
      <c r="T59" s="18" t="e">
        <f>VLOOKUP(F59,D15数据库!C:O,7,0)</f>
        <v>#N/A</v>
      </c>
      <c r="U59" s="19" t="e">
        <f t="shared" si="6"/>
        <v>#VALUE!</v>
      </c>
      <c r="V59" s="18" t="e">
        <f>VLOOKUP(F59,D15数据库!C:O,8,0)</f>
        <v>#N/A</v>
      </c>
      <c r="W59" s="18" t="e">
        <f>VLOOKUP(F59,D15数据库!C:O,9,0)</f>
        <v>#N/A</v>
      </c>
      <c r="X59" s="18"/>
      <c r="Y59" s="18" t="e">
        <f>VLOOKUP(F59,D15数据库!C:O,10,0)</f>
        <v>#N/A</v>
      </c>
      <c r="Z59" s="18" t="e">
        <f>VLOOKUP(F59,D15数据库!C:O,11,0)</f>
        <v>#N/A</v>
      </c>
      <c r="AA59" s="19">
        <f t="shared" si="7"/>
        <v>0</v>
      </c>
      <c r="AB59" s="18" t="e">
        <f>VLOOKUP(F59,D15数据库!C:O,12,0)</f>
        <v>#N/A</v>
      </c>
      <c r="AC59" s="18" t="e">
        <f>VLOOKUP(F59,D15数据库!C:O,13,0)</f>
        <v>#N/A</v>
      </c>
      <c r="AD59" s="18"/>
    </row>
    <row r="60" spans="1:30" x14ac:dyDescent="0.25">
      <c r="A60" s="22"/>
      <c r="B60" s="3"/>
      <c r="C60" s="3"/>
      <c r="D60" s="3"/>
      <c r="E60" s="18" t="e">
        <f t="shared" si="2"/>
        <v>#VALUE!</v>
      </c>
      <c r="F60" s="18" t="str">
        <f t="shared" si="8"/>
        <v/>
      </c>
      <c r="G60" s="18" t="str">
        <f t="shared" si="9"/>
        <v/>
      </c>
      <c r="H60" s="18" t="e">
        <f t="shared" si="10"/>
        <v>#VALUE!</v>
      </c>
      <c r="I60" s="18" t="e">
        <f t="shared" si="11"/>
        <v>#VALUE!</v>
      </c>
      <c r="J60" s="18" t="str">
        <f t="shared" si="12"/>
        <v/>
      </c>
      <c r="K60" s="18" t="e">
        <f t="shared" si="13"/>
        <v>#VALUE!</v>
      </c>
      <c r="L60" s="18" t="e">
        <f t="shared" si="14"/>
        <v>#VALUE!</v>
      </c>
      <c r="M60" s="18" t="e">
        <f>VLOOKUP(F60,D15数据库!C:O,2,0)</f>
        <v>#N/A</v>
      </c>
      <c r="N60" s="18" t="e">
        <f>VLOOKUP(F60,D15数据库!C:O,3,0)</f>
        <v>#N/A</v>
      </c>
      <c r="O60" s="19" t="e">
        <f t="shared" si="15"/>
        <v>#VALUE!</v>
      </c>
      <c r="P60" s="18" t="e">
        <f>VLOOKUP(F60,D15数据库!C:O,4,0)</f>
        <v>#N/A</v>
      </c>
      <c r="Q60" s="18" t="e">
        <f>VLOOKUP(F60,D15数据库!C:O,5,0)</f>
        <v>#N/A</v>
      </c>
      <c r="R60" s="18"/>
      <c r="S60" s="18" t="e">
        <f>VLOOKUP(F60,D15数据库!C:O,6,0)</f>
        <v>#N/A</v>
      </c>
      <c r="T60" s="18" t="e">
        <f>VLOOKUP(F60,D15数据库!C:O,7,0)</f>
        <v>#N/A</v>
      </c>
      <c r="U60" s="19" t="e">
        <f t="shared" si="6"/>
        <v>#VALUE!</v>
      </c>
      <c r="V60" s="18" t="e">
        <f>VLOOKUP(F60,D15数据库!C:O,8,0)</f>
        <v>#N/A</v>
      </c>
      <c r="W60" s="18" t="e">
        <f>VLOOKUP(F60,D15数据库!C:O,9,0)</f>
        <v>#N/A</v>
      </c>
      <c r="X60" s="18"/>
      <c r="Y60" s="18" t="e">
        <f>VLOOKUP(F60,D15数据库!C:O,10,0)</f>
        <v>#N/A</v>
      </c>
      <c r="Z60" s="18" t="e">
        <f>VLOOKUP(F60,D15数据库!C:O,11,0)</f>
        <v>#N/A</v>
      </c>
      <c r="AA60" s="19">
        <f t="shared" si="7"/>
        <v>0</v>
      </c>
      <c r="AB60" s="18" t="e">
        <f>VLOOKUP(F60,D15数据库!C:O,12,0)</f>
        <v>#N/A</v>
      </c>
      <c r="AC60" s="18" t="e">
        <f>VLOOKUP(F60,D15数据库!C:O,13,0)</f>
        <v>#N/A</v>
      </c>
      <c r="AD60" s="18"/>
    </row>
    <row r="61" spans="1:30" x14ac:dyDescent="0.25">
      <c r="A61" s="22"/>
      <c r="B61" s="3"/>
      <c r="C61" s="3"/>
      <c r="D61" s="3"/>
      <c r="E61" s="18" t="e">
        <f t="shared" si="2"/>
        <v>#VALUE!</v>
      </c>
      <c r="F61" s="18" t="str">
        <f t="shared" si="8"/>
        <v/>
      </c>
      <c r="G61" s="18" t="str">
        <f t="shared" si="9"/>
        <v/>
      </c>
      <c r="H61" s="18" t="e">
        <f t="shared" si="10"/>
        <v>#VALUE!</v>
      </c>
      <c r="I61" s="18" t="e">
        <f t="shared" si="11"/>
        <v>#VALUE!</v>
      </c>
      <c r="J61" s="18" t="str">
        <f t="shared" si="12"/>
        <v/>
      </c>
      <c r="K61" s="18" t="e">
        <f t="shared" si="13"/>
        <v>#VALUE!</v>
      </c>
      <c r="L61" s="18" t="e">
        <f t="shared" si="14"/>
        <v>#VALUE!</v>
      </c>
      <c r="M61" s="18" t="e">
        <f>VLOOKUP(F61,D15数据库!C:O,2,0)</f>
        <v>#N/A</v>
      </c>
      <c r="N61" s="18" t="e">
        <f>VLOOKUP(F61,D15数据库!C:O,3,0)</f>
        <v>#N/A</v>
      </c>
      <c r="O61" s="19" t="e">
        <f t="shared" si="15"/>
        <v>#VALUE!</v>
      </c>
      <c r="P61" s="18" t="e">
        <f>VLOOKUP(F61,D15数据库!C:O,4,0)</f>
        <v>#N/A</v>
      </c>
      <c r="Q61" s="18" t="e">
        <f>VLOOKUP(F61,D15数据库!C:O,5,0)</f>
        <v>#N/A</v>
      </c>
      <c r="R61" s="18"/>
      <c r="S61" s="18" t="e">
        <f>VLOOKUP(F61,D15数据库!C:O,6,0)</f>
        <v>#N/A</v>
      </c>
      <c r="T61" s="18" t="e">
        <f>VLOOKUP(F61,D15数据库!C:O,7,0)</f>
        <v>#N/A</v>
      </c>
      <c r="U61" s="19" t="e">
        <f t="shared" si="6"/>
        <v>#VALUE!</v>
      </c>
      <c r="V61" s="18" t="e">
        <f>VLOOKUP(F61,D15数据库!C:O,8,0)</f>
        <v>#N/A</v>
      </c>
      <c r="W61" s="18" t="e">
        <f>VLOOKUP(F61,D15数据库!C:O,9,0)</f>
        <v>#N/A</v>
      </c>
      <c r="X61" s="18"/>
      <c r="Y61" s="18" t="e">
        <f>VLOOKUP(F61,D15数据库!C:O,10,0)</f>
        <v>#N/A</v>
      </c>
      <c r="Z61" s="18" t="e">
        <f>VLOOKUP(F61,D15数据库!C:O,11,0)</f>
        <v>#N/A</v>
      </c>
      <c r="AA61" s="19">
        <f t="shared" si="7"/>
        <v>0</v>
      </c>
      <c r="AB61" s="18" t="e">
        <f>VLOOKUP(F61,D15数据库!C:O,12,0)</f>
        <v>#N/A</v>
      </c>
      <c r="AC61" s="18" t="e">
        <f>VLOOKUP(F61,D15数据库!C:O,13,0)</f>
        <v>#N/A</v>
      </c>
      <c r="AD61" s="18"/>
    </row>
    <row r="62" spans="1:30" x14ac:dyDescent="0.25">
      <c r="A62" s="22"/>
      <c r="B62" s="3"/>
      <c r="C62" s="3"/>
      <c r="D62" s="3"/>
      <c r="E62" s="18" t="e">
        <f t="shared" si="2"/>
        <v>#VALUE!</v>
      </c>
      <c r="F62" s="18" t="str">
        <f t="shared" si="8"/>
        <v/>
      </c>
      <c r="G62" s="18" t="str">
        <f t="shared" si="9"/>
        <v/>
      </c>
      <c r="H62" s="18" t="e">
        <f t="shared" si="10"/>
        <v>#VALUE!</v>
      </c>
      <c r="I62" s="18" t="e">
        <f t="shared" si="11"/>
        <v>#VALUE!</v>
      </c>
      <c r="J62" s="18" t="str">
        <f t="shared" si="12"/>
        <v/>
      </c>
      <c r="K62" s="18" t="e">
        <f t="shared" si="13"/>
        <v>#VALUE!</v>
      </c>
      <c r="L62" s="18" t="e">
        <f t="shared" si="14"/>
        <v>#VALUE!</v>
      </c>
      <c r="M62" s="18" t="e">
        <f>VLOOKUP(F62,D15数据库!C:O,2,0)</f>
        <v>#N/A</v>
      </c>
      <c r="N62" s="18" t="e">
        <f>VLOOKUP(F62,D15数据库!C:O,3,0)</f>
        <v>#N/A</v>
      </c>
      <c r="O62" s="19" t="e">
        <f t="shared" si="15"/>
        <v>#VALUE!</v>
      </c>
      <c r="P62" s="18" t="e">
        <f>VLOOKUP(F62,D15数据库!C:O,4,0)</f>
        <v>#N/A</v>
      </c>
      <c r="Q62" s="18" t="e">
        <f>VLOOKUP(F62,D15数据库!C:O,5,0)</f>
        <v>#N/A</v>
      </c>
      <c r="R62" s="18"/>
      <c r="S62" s="18" t="e">
        <f>VLOOKUP(F62,D15数据库!C:O,6,0)</f>
        <v>#N/A</v>
      </c>
      <c r="T62" s="18" t="e">
        <f>VLOOKUP(F62,D15数据库!C:O,7,0)</f>
        <v>#N/A</v>
      </c>
      <c r="U62" s="19" t="e">
        <f t="shared" si="6"/>
        <v>#VALUE!</v>
      </c>
      <c r="V62" s="18" t="e">
        <f>VLOOKUP(F62,D15数据库!C:O,8,0)</f>
        <v>#N/A</v>
      </c>
      <c r="W62" s="18" t="e">
        <f>VLOOKUP(F62,D15数据库!C:O,9,0)</f>
        <v>#N/A</v>
      </c>
      <c r="X62" s="18"/>
      <c r="Y62" s="18" t="e">
        <f>VLOOKUP(F62,D15数据库!C:O,10,0)</f>
        <v>#N/A</v>
      </c>
      <c r="Z62" s="18" t="e">
        <f>VLOOKUP(F62,D15数据库!C:O,11,0)</f>
        <v>#N/A</v>
      </c>
      <c r="AA62" s="19">
        <f t="shared" si="7"/>
        <v>0</v>
      </c>
      <c r="AB62" s="18" t="e">
        <f>VLOOKUP(F62,D15数据库!C:O,12,0)</f>
        <v>#N/A</v>
      </c>
      <c r="AC62" s="18" t="e">
        <f>VLOOKUP(F62,D15数据库!C:O,13,0)</f>
        <v>#N/A</v>
      </c>
      <c r="AD62" s="18"/>
    </row>
    <row r="63" spans="1:30" x14ac:dyDescent="0.25">
      <c r="A63" s="22"/>
      <c r="B63" s="3"/>
      <c r="C63" s="3"/>
      <c r="D63" s="3"/>
      <c r="E63" s="18" t="e">
        <f t="shared" si="2"/>
        <v>#VALUE!</v>
      </c>
      <c r="F63" s="18" t="str">
        <f t="shared" si="8"/>
        <v/>
      </c>
      <c r="G63" s="18" t="str">
        <f t="shared" si="9"/>
        <v/>
      </c>
      <c r="H63" s="18" t="e">
        <f t="shared" si="10"/>
        <v>#VALUE!</v>
      </c>
      <c r="I63" s="18" t="e">
        <f t="shared" si="11"/>
        <v>#VALUE!</v>
      </c>
      <c r="J63" s="18" t="str">
        <f t="shared" si="12"/>
        <v/>
      </c>
      <c r="K63" s="18" t="e">
        <f t="shared" si="13"/>
        <v>#VALUE!</v>
      </c>
      <c r="L63" s="18" t="e">
        <f t="shared" si="14"/>
        <v>#VALUE!</v>
      </c>
      <c r="M63" s="18" t="e">
        <f>VLOOKUP(F63,D15数据库!C:O,2,0)</f>
        <v>#N/A</v>
      </c>
      <c r="N63" s="18" t="e">
        <f>VLOOKUP(F63,D15数据库!C:O,3,0)</f>
        <v>#N/A</v>
      </c>
      <c r="O63" s="19" t="e">
        <f t="shared" si="15"/>
        <v>#VALUE!</v>
      </c>
      <c r="P63" s="18" t="e">
        <f>VLOOKUP(F63,D15数据库!C:O,4,0)</f>
        <v>#N/A</v>
      </c>
      <c r="Q63" s="18" t="e">
        <f>VLOOKUP(F63,D15数据库!C:O,5,0)</f>
        <v>#N/A</v>
      </c>
      <c r="R63" s="18"/>
      <c r="S63" s="18" t="e">
        <f>VLOOKUP(F63,D15数据库!C:O,6,0)</f>
        <v>#N/A</v>
      </c>
      <c r="T63" s="18" t="e">
        <f>VLOOKUP(F63,D15数据库!C:O,7,0)</f>
        <v>#N/A</v>
      </c>
      <c r="U63" s="19" t="e">
        <f t="shared" si="6"/>
        <v>#VALUE!</v>
      </c>
      <c r="V63" s="18" t="e">
        <f>VLOOKUP(F63,D15数据库!C:O,8,0)</f>
        <v>#N/A</v>
      </c>
      <c r="W63" s="18" t="e">
        <f>VLOOKUP(F63,D15数据库!C:O,9,0)</f>
        <v>#N/A</v>
      </c>
      <c r="X63" s="18"/>
      <c r="Y63" s="18" t="e">
        <f>VLOOKUP(F63,D15数据库!C:O,10,0)</f>
        <v>#N/A</v>
      </c>
      <c r="Z63" s="18" t="e">
        <f>VLOOKUP(F63,D15数据库!C:O,11,0)</f>
        <v>#N/A</v>
      </c>
      <c r="AA63" s="19">
        <f t="shared" si="7"/>
        <v>0</v>
      </c>
      <c r="AB63" s="18" t="e">
        <f>VLOOKUP(F63,D15数据库!C:O,12,0)</f>
        <v>#N/A</v>
      </c>
      <c r="AC63" s="18" t="e">
        <f>VLOOKUP(F63,D15数据库!C:O,13,0)</f>
        <v>#N/A</v>
      </c>
      <c r="AD63" s="18"/>
    </row>
    <row r="64" spans="1:30" x14ac:dyDescent="0.25">
      <c r="A64" s="22"/>
      <c r="B64" s="3"/>
      <c r="C64" s="3"/>
      <c r="D64" s="3"/>
      <c r="E64" s="18" t="e">
        <f t="shared" si="2"/>
        <v>#VALUE!</v>
      </c>
      <c r="F64" s="18" t="str">
        <f t="shared" si="8"/>
        <v/>
      </c>
      <c r="G64" s="18" t="str">
        <f t="shared" si="9"/>
        <v/>
      </c>
      <c r="H64" s="18" t="e">
        <f t="shared" si="10"/>
        <v>#VALUE!</v>
      </c>
      <c r="I64" s="18" t="e">
        <f t="shared" si="11"/>
        <v>#VALUE!</v>
      </c>
      <c r="J64" s="18" t="str">
        <f t="shared" si="12"/>
        <v/>
      </c>
      <c r="K64" s="18" t="e">
        <f t="shared" si="13"/>
        <v>#VALUE!</v>
      </c>
      <c r="L64" s="18" t="e">
        <f t="shared" si="14"/>
        <v>#VALUE!</v>
      </c>
      <c r="M64" s="18" t="e">
        <f>VLOOKUP(F64,D15数据库!C:O,2,0)</f>
        <v>#N/A</v>
      </c>
      <c r="N64" s="18" t="e">
        <f>VLOOKUP(F64,D15数据库!C:O,3,0)</f>
        <v>#N/A</v>
      </c>
      <c r="O64" s="19" t="e">
        <f t="shared" si="15"/>
        <v>#VALUE!</v>
      </c>
      <c r="P64" s="18" t="e">
        <f>VLOOKUP(F64,D15数据库!C:O,4,0)</f>
        <v>#N/A</v>
      </c>
      <c r="Q64" s="18" t="e">
        <f>VLOOKUP(F64,D15数据库!C:O,5,0)</f>
        <v>#N/A</v>
      </c>
      <c r="R64" s="18"/>
      <c r="S64" s="18" t="e">
        <f>VLOOKUP(F64,D15数据库!C:O,6,0)</f>
        <v>#N/A</v>
      </c>
      <c r="T64" s="18" t="e">
        <f>VLOOKUP(F64,D15数据库!C:O,7,0)</f>
        <v>#N/A</v>
      </c>
      <c r="U64" s="19" t="e">
        <f t="shared" si="6"/>
        <v>#VALUE!</v>
      </c>
      <c r="V64" s="18" t="e">
        <f>VLOOKUP(F64,D15数据库!C:O,8,0)</f>
        <v>#N/A</v>
      </c>
      <c r="W64" s="18" t="e">
        <f>VLOOKUP(F64,D15数据库!C:O,9,0)</f>
        <v>#N/A</v>
      </c>
      <c r="X64" s="18"/>
      <c r="Y64" s="18" t="e">
        <f>VLOOKUP(F64,D15数据库!C:O,10,0)</f>
        <v>#N/A</v>
      </c>
      <c r="Z64" s="18" t="e">
        <f>VLOOKUP(F64,D15数据库!C:O,11,0)</f>
        <v>#N/A</v>
      </c>
      <c r="AA64" s="19">
        <f t="shared" si="7"/>
        <v>0</v>
      </c>
      <c r="AB64" s="18" t="e">
        <f>VLOOKUP(F64,D15数据库!C:O,12,0)</f>
        <v>#N/A</v>
      </c>
      <c r="AC64" s="18" t="e">
        <f>VLOOKUP(F64,D15数据库!C:O,13,0)</f>
        <v>#N/A</v>
      </c>
      <c r="AD64" s="18"/>
    </row>
    <row r="65" spans="1:30" x14ac:dyDescent="0.25">
      <c r="A65" s="22"/>
      <c r="B65" s="3"/>
      <c r="C65" s="3"/>
      <c r="D65" s="3"/>
      <c r="E65" s="18" t="e">
        <f t="shared" si="2"/>
        <v>#VALUE!</v>
      </c>
      <c r="F65" s="18" t="str">
        <f t="shared" si="8"/>
        <v/>
      </c>
      <c r="G65" s="18" t="str">
        <f t="shared" si="9"/>
        <v/>
      </c>
      <c r="H65" s="18" t="e">
        <f t="shared" si="10"/>
        <v>#VALUE!</v>
      </c>
      <c r="I65" s="18" t="e">
        <f t="shared" si="11"/>
        <v>#VALUE!</v>
      </c>
      <c r="J65" s="18" t="str">
        <f t="shared" si="12"/>
        <v/>
      </c>
      <c r="K65" s="18" t="e">
        <f t="shared" si="13"/>
        <v>#VALUE!</v>
      </c>
      <c r="L65" s="18" t="e">
        <f t="shared" si="14"/>
        <v>#VALUE!</v>
      </c>
      <c r="M65" s="18" t="e">
        <f>VLOOKUP(F65,D15数据库!C:O,2,0)</f>
        <v>#N/A</v>
      </c>
      <c r="N65" s="18" t="e">
        <f>VLOOKUP(F65,D15数据库!C:O,3,0)</f>
        <v>#N/A</v>
      </c>
      <c r="O65" s="19" t="e">
        <f t="shared" si="15"/>
        <v>#VALUE!</v>
      </c>
      <c r="P65" s="18" t="e">
        <f>VLOOKUP(F65,D15数据库!C:O,4,0)</f>
        <v>#N/A</v>
      </c>
      <c r="Q65" s="18" t="e">
        <f>VLOOKUP(F65,D15数据库!C:O,5,0)</f>
        <v>#N/A</v>
      </c>
      <c r="R65" s="18"/>
      <c r="S65" s="18" t="e">
        <f>VLOOKUP(F65,D15数据库!C:O,6,0)</f>
        <v>#N/A</v>
      </c>
      <c r="T65" s="18" t="e">
        <f>VLOOKUP(F65,D15数据库!C:O,7,0)</f>
        <v>#N/A</v>
      </c>
      <c r="U65" s="19" t="e">
        <f t="shared" si="6"/>
        <v>#VALUE!</v>
      </c>
      <c r="V65" s="18" t="e">
        <f>VLOOKUP(F65,D15数据库!C:O,8,0)</f>
        <v>#N/A</v>
      </c>
      <c r="W65" s="18" t="e">
        <f>VLOOKUP(F65,D15数据库!C:O,9,0)</f>
        <v>#N/A</v>
      </c>
      <c r="X65" s="18"/>
      <c r="Y65" s="18" t="e">
        <f>VLOOKUP(F65,D15数据库!C:O,10,0)</f>
        <v>#N/A</v>
      </c>
      <c r="Z65" s="18" t="e">
        <f>VLOOKUP(F65,D15数据库!C:O,11,0)</f>
        <v>#N/A</v>
      </c>
      <c r="AA65" s="19">
        <f t="shared" si="7"/>
        <v>0</v>
      </c>
      <c r="AB65" s="18" t="e">
        <f>VLOOKUP(F65,D15数据库!C:O,12,0)</f>
        <v>#N/A</v>
      </c>
      <c r="AC65" s="18" t="e">
        <f>VLOOKUP(F65,D15数据库!C:O,13,0)</f>
        <v>#N/A</v>
      </c>
      <c r="AD65" s="18"/>
    </row>
    <row r="66" spans="1:30" x14ac:dyDescent="0.25">
      <c r="A66" s="22"/>
      <c r="B66" s="3"/>
      <c r="C66" s="3"/>
      <c r="D66" s="3"/>
      <c r="E66" s="18" t="e">
        <f t="shared" si="2"/>
        <v>#VALUE!</v>
      </c>
      <c r="F66" s="18" t="str">
        <f t="shared" si="8"/>
        <v/>
      </c>
      <c r="G66" s="18" t="str">
        <f t="shared" si="9"/>
        <v/>
      </c>
      <c r="H66" s="18" t="e">
        <f t="shared" si="10"/>
        <v>#VALUE!</v>
      </c>
      <c r="I66" s="18" t="e">
        <f t="shared" si="11"/>
        <v>#VALUE!</v>
      </c>
      <c r="J66" s="18" t="str">
        <f t="shared" si="12"/>
        <v/>
      </c>
      <c r="K66" s="18" t="e">
        <f t="shared" si="13"/>
        <v>#VALUE!</v>
      </c>
      <c r="L66" s="18" t="e">
        <f t="shared" si="14"/>
        <v>#VALUE!</v>
      </c>
      <c r="M66" s="18" t="e">
        <f>VLOOKUP(F66,D15数据库!C:O,2,0)</f>
        <v>#N/A</v>
      </c>
      <c r="N66" s="18" t="e">
        <f>VLOOKUP(F66,D15数据库!C:O,3,0)</f>
        <v>#N/A</v>
      </c>
      <c r="O66" s="19" t="e">
        <f t="shared" si="15"/>
        <v>#VALUE!</v>
      </c>
      <c r="P66" s="18" t="e">
        <f>VLOOKUP(F66,D15数据库!C:O,4,0)</f>
        <v>#N/A</v>
      </c>
      <c r="Q66" s="18" t="e">
        <f>VLOOKUP(F66,D15数据库!C:O,5,0)</f>
        <v>#N/A</v>
      </c>
      <c r="R66" s="18"/>
      <c r="S66" s="18" t="e">
        <f>VLOOKUP(F66,D15数据库!C:O,6,0)</f>
        <v>#N/A</v>
      </c>
      <c r="T66" s="18" t="e">
        <f>VLOOKUP(F66,D15数据库!C:O,7,0)</f>
        <v>#N/A</v>
      </c>
      <c r="U66" s="19" t="e">
        <f t="shared" si="6"/>
        <v>#VALUE!</v>
      </c>
      <c r="V66" s="18" t="e">
        <f>VLOOKUP(F66,D15数据库!C:O,8,0)</f>
        <v>#N/A</v>
      </c>
      <c r="W66" s="18" t="e">
        <f>VLOOKUP(F66,D15数据库!C:O,9,0)</f>
        <v>#N/A</v>
      </c>
      <c r="X66" s="18"/>
      <c r="Y66" s="18" t="e">
        <f>VLOOKUP(F66,D15数据库!C:O,10,0)</f>
        <v>#N/A</v>
      </c>
      <c r="Z66" s="18" t="e">
        <f>VLOOKUP(F66,D15数据库!C:O,11,0)</f>
        <v>#N/A</v>
      </c>
      <c r="AA66" s="19">
        <f t="shared" si="7"/>
        <v>0</v>
      </c>
      <c r="AB66" s="18" t="e">
        <f>VLOOKUP(F66,D15数据库!C:O,12,0)</f>
        <v>#N/A</v>
      </c>
      <c r="AC66" s="18" t="e">
        <f>VLOOKUP(F66,D15数据库!C:O,13,0)</f>
        <v>#N/A</v>
      </c>
      <c r="AD66" s="18"/>
    </row>
    <row r="67" spans="1:30" x14ac:dyDescent="0.25">
      <c r="A67" s="22"/>
      <c r="B67" s="3"/>
      <c r="C67" s="3"/>
      <c r="D67" s="3"/>
      <c r="E67" s="18" t="e">
        <f t="shared" ref="E67:E100" si="16">VALUE(TRIM(MID(SUBSTITUTE($B67,"-",REPT(" ",99)),COLUMN(B67)*99-98,99)))</f>
        <v>#VALUE!</v>
      </c>
      <c r="F67" s="18" t="str">
        <f t="shared" si="8"/>
        <v/>
      </c>
      <c r="G67" s="18" t="str">
        <f t="shared" si="9"/>
        <v/>
      </c>
      <c r="H67" s="18" t="e">
        <f t="shared" si="10"/>
        <v>#VALUE!</v>
      </c>
      <c r="I67" s="18" t="e">
        <f t="shared" si="11"/>
        <v>#VALUE!</v>
      </c>
      <c r="J67" s="18" t="str">
        <f t="shared" si="12"/>
        <v/>
      </c>
      <c r="K67" s="18" t="e">
        <f t="shared" si="13"/>
        <v>#VALUE!</v>
      </c>
      <c r="L67" s="18" t="e">
        <f t="shared" si="14"/>
        <v>#VALUE!</v>
      </c>
      <c r="M67" s="18" t="e">
        <f>VLOOKUP(F67,D15数据库!C:O,2,0)</f>
        <v>#N/A</v>
      </c>
      <c r="N67" s="18" t="e">
        <f>VLOOKUP(F67,D15数据库!C:O,3,0)</f>
        <v>#N/A</v>
      </c>
      <c r="O67" s="19" t="e">
        <f t="shared" si="15"/>
        <v>#VALUE!</v>
      </c>
      <c r="P67" s="18" t="e">
        <f>VLOOKUP(F67,D15数据库!C:O,4,0)</f>
        <v>#N/A</v>
      </c>
      <c r="Q67" s="18" t="e">
        <f>VLOOKUP(F67,D15数据库!C:O,5,0)</f>
        <v>#N/A</v>
      </c>
      <c r="R67" s="18"/>
      <c r="S67" s="18" t="e">
        <f>VLOOKUP(F67,D15数据库!C:O,6,0)</f>
        <v>#N/A</v>
      </c>
      <c r="T67" s="18" t="e">
        <f>VLOOKUP(F67,D15数据库!C:O,7,0)</f>
        <v>#N/A</v>
      </c>
      <c r="U67" s="19" t="e">
        <f t="shared" ref="U67:U100" si="17">(I67/1000)*C67</f>
        <v>#VALUE!</v>
      </c>
      <c r="V67" s="18" t="e">
        <f>VLOOKUP(F67,D15数据库!C:O,8,0)</f>
        <v>#N/A</v>
      </c>
      <c r="W67" s="18" t="e">
        <f>VLOOKUP(F67,D15数据库!C:O,9,0)</f>
        <v>#N/A</v>
      </c>
      <c r="X67" s="18"/>
      <c r="Y67" s="18" t="e">
        <f>VLOOKUP(F67,D15数据库!C:O,10,0)</f>
        <v>#N/A</v>
      </c>
      <c r="Z67" s="18" t="e">
        <f>VLOOKUP(F67,D15数据库!C:O,11,0)</f>
        <v>#N/A</v>
      </c>
      <c r="AA67" s="19">
        <f t="shared" ref="AA67:AA100" si="18">IF(J67="",0,(K67/1000)*(L67/1000)*C67)</f>
        <v>0</v>
      </c>
      <c r="AB67" s="18" t="e">
        <f>VLOOKUP(F67,D15数据库!C:O,12,0)</f>
        <v>#N/A</v>
      </c>
      <c r="AC67" s="18" t="e">
        <f>VLOOKUP(F67,D15数据库!C:O,13,0)</f>
        <v>#N/A</v>
      </c>
      <c r="AD67" s="18"/>
    </row>
    <row r="68" spans="1:30" x14ac:dyDescent="0.25">
      <c r="A68" s="22"/>
      <c r="B68" s="3"/>
      <c r="C68" s="3"/>
      <c r="D68" s="3"/>
      <c r="E68" s="18" t="e">
        <f t="shared" si="16"/>
        <v>#VALUE!</v>
      </c>
      <c r="F68" s="18" t="str">
        <f t="shared" si="8"/>
        <v/>
      </c>
      <c r="G68" s="18" t="str">
        <f t="shared" si="9"/>
        <v/>
      </c>
      <c r="H68" s="18" t="e">
        <f t="shared" si="10"/>
        <v>#VALUE!</v>
      </c>
      <c r="I68" s="18" t="e">
        <f t="shared" si="11"/>
        <v>#VALUE!</v>
      </c>
      <c r="J68" s="18" t="str">
        <f t="shared" si="12"/>
        <v/>
      </c>
      <c r="K68" s="18" t="e">
        <f t="shared" si="13"/>
        <v>#VALUE!</v>
      </c>
      <c r="L68" s="18" t="e">
        <f t="shared" si="14"/>
        <v>#VALUE!</v>
      </c>
      <c r="M68" s="18" t="e">
        <f>VLOOKUP(F68,D15数据库!C:O,2,0)</f>
        <v>#N/A</v>
      </c>
      <c r="N68" s="18" t="e">
        <f>VLOOKUP(F68,D15数据库!C:O,3,0)</f>
        <v>#N/A</v>
      </c>
      <c r="O68" s="19" t="e">
        <f t="shared" si="15"/>
        <v>#VALUE!</v>
      </c>
      <c r="P68" s="18" t="e">
        <f>VLOOKUP(F68,D15数据库!C:O,4,0)</f>
        <v>#N/A</v>
      </c>
      <c r="Q68" s="18" t="e">
        <f>VLOOKUP(F68,D15数据库!C:O,5,0)</f>
        <v>#N/A</v>
      </c>
      <c r="R68" s="18"/>
      <c r="S68" s="18" t="e">
        <f>VLOOKUP(F68,D15数据库!C:O,6,0)</f>
        <v>#N/A</v>
      </c>
      <c r="T68" s="18" t="e">
        <f>VLOOKUP(F68,D15数据库!C:O,7,0)</f>
        <v>#N/A</v>
      </c>
      <c r="U68" s="19" t="e">
        <f t="shared" si="17"/>
        <v>#VALUE!</v>
      </c>
      <c r="V68" s="18" t="e">
        <f>VLOOKUP(F68,D15数据库!C:O,8,0)</f>
        <v>#N/A</v>
      </c>
      <c r="W68" s="18" t="e">
        <f>VLOOKUP(F68,D15数据库!C:O,9,0)</f>
        <v>#N/A</v>
      </c>
      <c r="X68" s="18"/>
      <c r="Y68" s="18" t="e">
        <f>VLOOKUP(F68,D15数据库!C:O,10,0)</f>
        <v>#N/A</v>
      </c>
      <c r="Z68" s="18" t="e">
        <f>VLOOKUP(F68,D15数据库!C:O,11,0)</f>
        <v>#N/A</v>
      </c>
      <c r="AA68" s="19">
        <f t="shared" si="18"/>
        <v>0</v>
      </c>
      <c r="AB68" s="18" t="e">
        <f>VLOOKUP(F68,D15数据库!C:O,12,0)</f>
        <v>#N/A</v>
      </c>
      <c r="AC68" s="18" t="e">
        <f>VLOOKUP(F68,D15数据库!C:O,13,0)</f>
        <v>#N/A</v>
      </c>
      <c r="AD68" s="18"/>
    </row>
    <row r="69" spans="1:30" x14ac:dyDescent="0.25">
      <c r="A69" s="22"/>
      <c r="B69" s="3"/>
      <c r="C69" s="3"/>
      <c r="D69" s="3"/>
      <c r="E69" s="18" t="e">
        <f t="shared" si="16"/>
        <v>#VALUE!</v>
      </c>
      <c r="F69" s="18" t="str">
        <f t="shared" si="8"/>
        <v/>
      </c>
      <c r="G69" s="18" t="str">
        <f t="shared" si="9"/>
        <v/>
      </c>
      <c r="H69" s="18" t="e">
        <f t="shared" si="10"/>
        <v>#VALUE!</v>
      </c>
      <c r="I69" s="18" t="e">
        <f t="shared" si="11"/>
        <v>#VALUE!</v>
      </c>
      <c r="J69" s="18" t="str">
        <f t="shared" si="12"/>
        <v/>
      </c>
      <c r="K69" s="18" t="e">
        <f t="shared" si="13"/>
        <v>#VALUE!</v>
      </c>
      <c r="L69" s="18" t="e">
        <f t="shared" si="14"/>
        <v>#VALUE!</v>
      </c>
      <c r="M69" s="18" t="e">
        <f>VLOOKUP(F69,D15数据库!C:O,2,0)</f>
        <v>#N/A</v>
      </c>
      <c r="N69" s="18" t="e">
        <f>VLOOKUP(F69,D15数据库!C:O,3,0)</f>
        <v>#N/A</v>
      </c>
      <c r="O69" s="19" t="e">
        <f t="shared" si="15"/>
        <v>#VALUE!</v>
      </c>
      <c r="P69" s="18" t="e">
        <f>VLOOKUP(F69,D15数据库!C:O,4,0)</f>
        <v>#N/A</v>
      </c>
      <c r="Q69" s="18" t="e">
        <f>VLOOKUP(F69,D15数据库!C:O,5,0)</f>
        <v>#N/A</v>
      </c>
      <c r="R69" s="18"/>
      <c r="S69" s="18" t="e">
        <f>VLOOKUP(F69,D15数据库!C:O,6,0)</f>
        <v>#N/A</v>
      </c>
      <c r="T69" s="18" t="e">
        <f>VLOOKUP(F69,D15数据库!C:O,7,0)</f>
        <v>#N/A</v>
      </c>
      <c r="U69" s="19" t="e">
        <f t="shared" si="17"/>
        <v>#VALUE!</v>
      </c>
      <c r="V69" s="18" t="e">
        <f>VLOOKUP(F69,D15数据库!C:O,8,0)</f>
        <v>#N/A</v>
      </c>
      <c r="W69" s="18" t="e">
        <f>VLOOKUP(F69,D15数据库!C:O,9,0)</f>
        <v>#N/A</v>
      </c>
      <c r="X69" s="18"/>
      <c r="Y69" s="18" t="e">
        <f>VLOOKUP(F69,D15数据库!C:O,10,0)</f>
        <v>#N/A</v>
      </c>
      <c r="Z69" s="18" t="e">
        <f>VLOOKUP(F69,D15数据库!C:O,11,0)</f>
        <v>#N/A</v>
      </c>
      <c r="AA69" s="19">
        <f t="shared" si="18"/>
        <v>0</v>
      </c>
      <c r="AB69" s="18" t="e">
        <f>VLOOKUP(F69,D15数据库!C:O,12,0)</f>
        <v>#N/A</v>
      </c>
      <c r="AC69" s="18" t="e">
        <f>VLOOKUP(F69,D15数据库!C:O,13,0)</f>
        <v>#N/A</v>
      </c>
      <c r="AD69" s="18"/>
    </row>
    <row r="70" spans="1:30" x14ac:dyDescent="0.25">
      <c r="A70" s="22"/>
      <c r="B70" s="3"/>
      <c r="C70" s="3"/>
      <c r="D70" s="3"/>
      <c r="E70" s="18" t="e">
        <f t="shared" si="16"/>
        <v>#VALUE!</v>
      </c>
      <c r="F70" s="18" t="str">
        <f t="shared" si="8"/>
        <v/>
      </c>
      <c r="G70" s="18" t="str">
        <f t="shared" si="9"/>
        <v/>
      </c>
      <c r="H70" s="18" t="e">
        <f t="shared" si="10"/>
        <v>#VALUE!</v>
      </c>
      <c r="I70" s="18" t="e">
        <f t="shared" si="11"/>
        <v>#VALUE!</v>
      </c>
      <c r="J70" s="18" t="str">
        <f t="shared" si="12"/>
        <v/>
      </c>
      <c r="K70" s="18" t="e">
        <f t="shared" si="13"/>
        <v>#VALUE!</v>
      </c>
      <c r="L70" s="18" t="e">
        <f t="shared" si="14"/>
        <v>#VALUE!</v>
      </c>
      <c r="M70" s="18" t="e">
        <f>VLOOKUP(F70,D15数据库!C:O,2,0)</f>
        <v>#N/A</v>
      </c>
      <c r="N70" s="18" t="e">
        <f>VLOOKUP(F70,D15数据库!C:O,3,0)</f>
        <v>#N/A</v>
      </c>
      <c r="O70" s="19" t="e">
        <f t="shared" si="15"/>
        <v>#VALUE!</v>
      </c>
      <c r="P70" s="18" t="e">
        <f>VLOOKUP(F70,D15数据库!C:O,4,0)</f>
        <v>#N/A</v>
      </c>
      <c r="Q70" s="18" t="e">
        <f>VLOOKUP(F70,D15数据库!C:O,5,0)</f>
        <v>#N/A</v>
      </c>
      <c r="R70" s="18"/>
      <c r="S70" s="18" t="e">
        <f>VLOOKUP(F70,D15数据库!C:O,6,0)</f>
        <v>#N/A</v>
      </c>
      <c r="T70" s="18" t="e">
        <f>VLOOKUP(F70,D15数据库!C:O,7,0)</f>
        <v>#N/A</v>
      </c>
      <c r="U70" s="19" t="e">
        <f t="shared" si="17"/>
        <v>#VALUE!</v>
      </c>
      <c r="V70" s="18" t="e">
        <f>VLOOKUP(F70,D15数据库!C:O,8,0)</f>
        <v>#N/A</v>
      </c>
      <c r="W70" s="18" t="e">
        <f>VLOOKUP(F70,D15数据库!C:O,9,0)</f>
        <v>#N/A</v>
      </c>
      <c r="X70" s="18"/>
      <c r="Y70" s="18" t="e">
        <f>VLOOKUP(F70,D15数据库!C:O,10,0)</f>
        <v>#N/A</v>
      </c>
      <c r="Z70" s="18" t="e">
        <f>VLOOKUP(F70,D15数据库!C:O,11,0)</f>
        <v>#N/A</v>
      </c>
      <c r="AA70" s="19">
        <f t="shared" si="18"/>
        <v>0</v>
      </c>
      <c r="AB70" s="18" t="e">
        <f>VLOOKUP(F70,D15数据库!C:O,12,0)</f>
        <v>#N/A</v>
      </c>
      <c r="AC70" s="18" t="e">
        <f>VLOOKUP(F70,D15数据库!C:O,13,0)</f>
        <v>#N/A</v>
      </c>
      <c r="AD70" s="18"/>
    </row>
    <row r="71" spans="1:30" x14ac:dyDescent="0.25">
      <c r="A71" s="22"/>
      <c r="B71" s="3"/>
      <c r="C71" s="3"/>
      <c r="D71" s="3"/>
      <c r="E71" s="18" t="e">
        <f t="shared" si="16"/>
        <v>#VALUE!</v>
      </c>
      <c r="F71" s="18" t="str">
        <f t="shared" si="8"/>
        <v/>
      </c>
      <c r="G71" s="18" t="str">
        <f t="shared" si="9"/>
        <v/>
      </c>
      <c r="H71" s="18" t="e">
        <f t="shared" si="10"/>
        <v>#VALUE!</v>
      </c>
      <c r="I71" s="18" t="e">
        <f t="shared" si="11"/>
        <v>#VALUE!</v>
      </c>
      <c r="J71" s="18" t="str">
        <f t="shared" si="12"/>
        <v/>
      </c>
      <c r="K71" s="18" t="e">
        <f t="shared" si="13"/>
        <v>#VALUE!</v>
      </c>
      <c r="L71" s="18" t="e">
        <f t="shared" si="14"/>
        <v>#VALUE!</v>
      </c>
      <c r="M71" s="18" t="e">
        <f>VLOOKUP(F71,D15数据库!C:O,2,0)</f>
        <v>#N/A</v>
      </c>
      <c r="N71" s="18" t="e">
        <f>VLOOKUP(F71,D15数据库!C:O,3,0)</f>
        <v>#N/A</v>
      </c>
      <c r="O71" s="19" t="e">
        <f t="shared" si="15"/>
        <v>#VALUE!</v>
      </c>
      <c r="P71" s="18" t="e">
        <f>VLOOKUP(F71,D15数据库!C:O,4,0)</f>
        <v>#N/A</v>
      </c>
      <c r="Q71" s="18" t="e">
        <f>VLOOKUP(F71,D15数据库!C:O,5,0)</f>
        <v>#N/A</v>
      </c>
      <c r="R71" s="18"/>
      <c r="S71" s="18" t="e">
        <f>VLOOKUP(F71,D15数据库!C:O,6,0)</f>
        <v>#N/A</v>
      </c>
      <c r="T71" s="18" t="e">
        <f>VLOOKUP(F71,D15数据库!C:O,7,0)</f>
        <v>#N/A</v>
      </c>
      <c r="U71" s="19" t="e">
        <f t="shared" si="17"/>
        <v>#VALUE!</v>
      </c>
      <c r="V71" s="18" t="e">
        <f>VLOOKUP(F71,D15数据库!C:O,8,0)</f>
        <v>#N/A</v>
      </c>
      <c r="W71" s="18" t="e">
        <f>VLOOKUP(F71,D15数据库!C:O,9,0)</f>
        <v>#N/A</v>
      </c>
      <c r="X71" s="18"/>
      <c r="Y71" s="18" t="e">
        <f>VLOOKUP(F71,D15数据库!C:O,10,0)</f>
        <v>#N/A</v>
      </c>
      <c r="Z71" s="18" t="e">
        <f>VLOOKUP(F71,D15数据库!C:O,11,0)</f>
        <v>#N/A</v>
      </c>
      <c r="AA71" s="19">
        <f t="shared" si="18"/>
        <v>0</v>
      </c>
      <c r="AB71" s="18" t="e">
        <f>VLOOKUP(F71,D15数据库!C:O,12,0)</f>
        <v>#N/A</v>
      </c>
      <c r="AC71" s="18" t="e">
        <f>VLOOKUP(F71,D15数据库!C:O,13,0)</f>
        <v>#N/A</v>
      </c>
      <c r="AD71" s="18"/>
    </row>
    <row r="72" spans="1:30" x14ac:dyDescent="0.25">
      <c r="A72" s="22"/>
      <c r="B72" s="3"/>
      <c r="C72" s="3"/>
      <c r="D72" s="3"/>
      <c r="E72" s="18" t="e">
        <f t="shared" si="16"/>
        <v>#VALUE!</v>
      </c>
      <c r="F72" s="18" t="str">
        <f t="shared" si="8"/>
        <v/>
      </c>
      <c r="G72" s="18" t="str">
        <f t="shared" si="9"/>
        <v/>
      </c>
      <c r="H72" s="18" t="e">
        <f t="shared" si="10"/>
        <v>#VALUE!</v>
      </c>
      <c r="I72" s="18" t="e">
        <f t="shared" si="11"/>
        <v>#VALUE!</v>
      </c>
      <c r="J72" s="18" t="str">
        <f t="shared" si="12"/>
        <v/>
      </c>
      <c r="K72" s="18" t="e">
        <f t="shared" si="13"/>
        <v>#VALUE!</v>
      </c>
      <c r="L72" s="18" t="e">
        <f t="shared" si="14"/>
        <v>#VALUE!</v>
      </c>
      <c r="M72" s="18" t="e">
        <f>VLOOKUP(F72,D15数据库!C:O,2,0)</f>
        <v>#N/A</v>
      </c>
      <c r="N72" s="18" t="e">
        <f>VLOOKUP(F72,D15数据库!C:O,3,0)</f>
        <v>#N/A</v>
      </c>
      <c r="O72" s="19" t="e">
        <f t="shared" si="15"/>
        <v>#VALUE!</v>
      </c>
      <c r="P72" s="18" t="e">
        <f>VLOOKUP(F72,D15数据库!C:O,4,0)</f>
        <v>#N/A</v>
      </c>
      <c r="Q72" s="18" t="e">
        <f>VLOOKUP(F72,D15数据库!C:O,5,0)</f>
        <v>#N/A</v>
      </c>
      <c r="R72" s="18"/>
      <c r="S72" s="18" t="e">
        <f>VLOOKUP(F72,D15数据库!C:O,6,0)</f>
        <v>#N/A</v>
      </c>
      <c r="T72" s="18" t="e">
        <f>VLOOKUP(F72,D15数据库!C:O,7,0)</f>
        <v>#N/A</v>
      </c>
      <c r="U72" s="19" t="e">
        <f t="shared" si="17"/>
        <v>#VALUE!</v>
      </c>
      <c r="V72" s="18" t="e">
        <f>VLOOKUP(F72,D15数据库!C:O,8,0)</f>
        <v>#N/A</v>
      </c>
      <c r="W72" s="18" t="e">
        <f>VLOOKUP(F72,D15数据库!C:O,9,0)</f>
        <v>#N/A</v>
      </c>
      <c r="X72" s="18"/>
      <c r="Y72" s="18" t="e">
        <f>VLOOKUP(F72,D15数据库!C:O,10,0)</f>
        <v>#N/A</v>
      </c>
      <c r="Z72" s="18" t="e">
        <f>VLOOKUP(F72,D15数据库!C:O,11,0)</f>
        <v>#N/A</v>
      </c>
      <c r="AA72" s="19">
        <f t="shared" si="18"/>
        <v>0</v>
      </c>
      <c r="AB72" s="18" t="e">
        <f>VLOOKUP(F72,D15数据库!C:O,12,0)</f>
        <v>#N/A</v>
      </c>
      <c r="AC72" s="18" t="e">
        <f>VLOOKUP(F72,D15数据库!C:O,13,0)</f>
        <v>#N/A</v>
      </c>
      <c r="AD72" s="18"/>
    </row>
    <row r="73" spans="1:30" x14ac:dyDescent="0.25">
      <c r="A73" s="22"/>
      <c r="B73" s="3"/>
      <c r="C73" s="3"/>
      <c r="D73" s="3"/>
      <c r="E73" s="18" t="e">
        <f t="shared" si="16"/>
        <v>#VALUE!</v>
      </c>
      <c r="F73" s="18" t="str">
        <f t="shared" si="8"/>
        <v/>
      </c>
      <c r="G73" s="18" t="str">
        <f t="shared" si="9"/>
        <v/>
      </c>
      <c r="H73" s="18" t="e">
        <f t="shared" si="10"/>
        <v>#VALUE!</v>
      </c>
      <c r="I73" s="18" t="e">
        <f t="shared" si="11"/>
        <v>#VALUE!</v>
      </c>
      <c r="J73" s="18" t="str">
        <f t="shared" si="12"/>
        <v/>
      </c>
      <c r="K73" s="18" t="e">
        <f t="shared" si="13"/>
        <v>#VALUE!</v>
      </c>
      <c r="L73" s="18" t="e">
        <f t="shared" si="14"/>
        <v>#VALUE!</v>
      </c>
      <c r="M73" s="18" t="e">
        <f>VLOOKUP(F73,D15数据库!C:O,2,0)</f>
        <v>#N/A</v>
      </c>
      <c r="N73" s="18" t="e">
        <f>VLOOKUP(F73,D15数据库!C:O,3,0)</f>
        <v>#N/A</v>
      </c>
      <c r="O73" s="19" t="e">
        <f t="shared" si="15"/>
        <v>#VALUE!</v>
      </c>
      <c r="P73" s="18" t="e">
        <f>VLOOKUP(F73,D15数据库!C:O,4,0)</f>
        <v>#N/A</v>
      </c>
      <c r="Q73" s="18" t="e">
        <f>VLOOKUP(F73,D15数据库!C:O,5,0)</f>
        <v>#N/A</v>
      </c>
      <c r="R73" s="18"/>
      <c r="S73" s="18" t="e">
        <f>VLOOKUP(F73,D15数据库!C:O,6,0)</f>
        <v>#N/A</v>
      </c>
      <c r="T73" s="18" t="e">
        <f>VLOOKUP(F73,D15数据库!C:O,7,0)</f>
        <v>#N/A</v>
      </c>
      <c r="U73" s="19" t="e">
        <f t="shared" si="17"/>
        <v>#VALUE!</v>
      </c>
      <c r="V73" s="18" t="e">
        <f>VLOOKUP(F73,D15数据库!C:O,8,0)</f>
        <v>#N/A</v>
      </c>
      <c r="W73" s="18" t="e">
        <f>VLOOKUP(F73,D15数据库!C:O,9,0)</f>
        <v>#N/A</v>
      </c>
      <c r="X73" s="18"/>
      <c r="Y73" s="18" t="e">
        <f>VLOOKUP(F73,D15数据库!C:O,10,0)</f>
        <v>#N/A</v>
      </c>
      <c r="Z73" s="18" t="e">
        <f>VLOOKUP(F73,D15数据库!C:O,11,0)</f>
        <v>#N/A</v>
      </c>
      <c r="AA73" s="19">
        <f t="shared" si="18"/>
        <v>0</v>
      </c>
      <c r="AB73" s="18" t="e">
        <f>VLOOKUP(F73,D15数据库!C:O,12,0)</f>
        <v>#N/A</v>
      </c>
      <c r="AC73" s="18" t="e">
        <f>VLOOKUP(F73,D15数据库!C:O,13,0)</f>
        <v>#N/A</v>
      </c>
      <c r="AD73" s="18"/>
    </row>
    <row r="74" spans="1:30" x14ac:dyDescent="0.25">
      <c r="A74" s="22"/>
      <c r="B74" s="3"/>
      <c r="C74" s="3"/>
      <c r="D74" s="3"/>
      <c r="E74" s="18" t="e">
        <f t="shared" si="16"/>
        <v>#VALUE!</v>
      </c>
      <c r="F74" s="18" t="str">
        <f t="shared" ref="F74:F100" si="19">(TRIM(MID(SUBSTITUTE($B74,"-",REPT(" ",99)),COLUMN(C74)*99-98,99)))</f>
        <v/>
      </c>
      <c r="G74" s="18" t="str">
        <f t="shared" ref="G74:G100" si="20">(TRIM(MID(SUBSTITUTE($B74,"-",REPT(" ",99)),COLUMN(D74)*99-98,99)))</f>
        <v/>
      </c>
      <c r="H74" s="18" t="e">
        <f t="shared" ref="H74:H100" si="21">VALUE(TRIM(MID(SUBSTITUTE($B74,"-",REPT(" ",99)),COLUMN(E74)*99-98,99)))</f>
        <v>#VALUE!</v>
      </c>
      <c r="I74" s="18" t="e">
        <f t="shared" ref="I74:I100" si="22">VALUE(TRIM(MID(SUBSTITUTE($B74,"-",REPT(" ",99)),COLUMN(F74)*99-98,99)))</f>
        <v>#VALUE!</v>
      </c>
      <c r="J74" s="18" t="str">
        <f t="shared" ref="J74:J100" si="23">(TRIM(MID(SUBSTITUTE($B74,"-",REPT(" ",99)),COLUMN(G74)*99-98,99)))</f>
        <v/>
      </c>
      <c r="K74" s="18" t="e">
        <f t="shared" ref="K74:K100" si="24">VALUE(TRIM(MID(SUBSTITUTE($J74,"x",REPT(" ",99)),COLUMN(A74)*99-98,99)))</f>
        <v>#VALUE!</v>
      </c>
      <c r="L74" s="18" t="e">
        <f t="shared" ref="L74:L100" si="25">VALUE(TRIM(MID(SUBSTITUTE($J74,"x",REPT(" ",99)),COLUMN(B74)*99-98,99)))</f>
        <v>#VALUE!</v>
      </c>
      <c r="M74" s="18" t="e">
        <f>VLOOKUP(F74,D15数据库!C:O,2,0)</f>
        <v>#N/A</v>
      </c>
      <c r="N74" s="18" t="e">
        <f>VLOOKUP(F74,D15数据库!C:O,3,0)</f>
        <v>#N/A</v>
      </c>
      <c r="O74" s="19" t="e">
        <f t="shared" ref="O74:O100" si="26">H74/1000</f>
        <v>#VALUE!</v>
      </c>
      <c r="P74" s="18" t="e">
        <f>VLOOKUP(F74,D15数据库!C:O,4,0)</f>
        <v>#N/A</v>
      </c>
      <c r="Q74" s="18" t="e">
        <f>VLOOKUP(F74,D15数据库!C:O,5,0)</f>
        <v>#N/A</v>
      </c>
      <c r="R74" s="18"/>
      <c r="S74" s="18" t="e">
        <f>VLOOKUP(F74,D15数据库!C:O,6,0)</f>
        <v>#N/A</v>
      </c>
      <c r="T74" s="18" t="e">
        <f>VLOOKUP(F74,D15数据库!C:O,7,0)</f>
        <v>#N/A</v>
      </c>
      <c r="U74" s="19" t="e">
        <f t="shared" si="17"/>
        <v>#VALUE!</v>
      </c>
      <c r="V74" s="18" t="e">
        <f>VLOOKUP(F74,D15数据库!C:O,8,0)</f>
        <v>#N/A</v>
      </c>
      <c r="W74" s="18" t="e">
        <f>VLOOKUP(F74,D15数据库!C:O,9,0)</f>
        <v>#N/A</v>
      </c>
      <c r="X74" s="18"/>
      <c r="Y74" s="18" t="e">
        <f>VLOOKUP(F74,D15数据库!C:O,10,0)</f>
        <v>#N/A</v>
      </c>
      <c r="Z74" s="18" t="e">
        <f>VLOOKUP(F74,D15数据库!C:O,11,0)</f>
        <v>#N/A</v>
      </c>
      <c r="AA74" s="19">
        <f t="shared" si="18"/>
        <v>0</v>
      </c>
      <c r="AB74" s="18" t="e">
        <f>VLOOKUP(F74,D15数据库!C:O,12,0)</f>
        <v>#N/A</v>
      </c>
      <c r="AC74" s="18" t="e">
        <f>VLOOKUP(F74,D15数据库!C:O,13,0)</f>
        <v>#N/A</v>
      </c>
      <c r="AD74" s="18"/>
    </row>
    <row r="75" spans="1:30" x14ac:dyDescent="0.25">
      <c r="A75" s="22"/>
      <c r="B75" s="3"/>
      <c r="C75" s="3"/>
      <c r="D75" s="3"/>
      <c r="E75" s="18" t="e">
        <f t="shared" si="16"/>
        <v>#VALUE!</v>
      </c>
      <c r="F75" s="18" t="str">
        <f t="shared" si="19"/>
        <v/>
      </c>
      <c r="G75" s="18" t="str">
        <f t="shared" si="20"/>
        <v/>
      </c>
      <c r="H75" s="18" t="e">
        <f t="shared" si="21"/>
        <v>#VALUE!</v>
      </c>
      <c r="I75" s="18" t="e">
        <f t="shared" si="22"/>
        <v>#VALUE!</v>
      </c>
      <c r="J75" s="18" t="str">
        <f t="shared" si="23"/>
        <v/>
      </c>
      <c r="K75" s="18" t="e">
        <f t="shared" si="24"/>
        <v>#VALUE!</v>
      </c>
      <c r="L75" s="18" t="e">
        <f t="shared" si="25"/>
        <v>#VALUE!</v>
      </c>
      <c r="M75" s="18" t="e">
        <f>VLOOKUP(F75,D15数据库!C:O,2,0)</f>
        <v>#N/A</v>
      </c>
      <c r="N75" s="18" t="e">
        <f>VLOOKUP(F75,D15数据库!C:O,3,0)</f>
        <v>#N/A</v>
      </c>
      <c r="O75" s="19" t="e">
        <f t="shared" si="26"/>
        <v>#VALUE!</v>
      </c>
      <c r="P75" s="18" t="e">
        <f>VLOOKUP(F75,D15数据库!C:O,4,0)</f>
        <v>#N/A</v>
      </c>
      <c r="Q75" s="18" t="e">
        <f>VLOOKUP(F75,D15数据库!C:O,5,0)</f>
        <v>#N/A</v>
      </c>
      <c r="R75" s="18"/>
      <c r="S75" s="18" t="e">
        <f>VLOOKUP(F75,D15数据库!C:O,6,0)</f>
        <v>#N/A</v>
      </c>
      <c r="T75" s="18" t="e">
        <f>VLOOKUP(F75,D15数据库!C:O,7,0)</f>
        <v>#N/A</v>
      </c>
      <c r="U75" s="19" t="e">
        <f t="shared" si="17"/>
        <v>#VALUE!</v>
      </c>
      <c r="V75" s="18" t="e">
        <f>VLOOKUP(F75,D15数据库!C:O,8,0)</f>
        <v>#N/A</v>
      </c>
      <c r="W75" s="18" t="e">
        <f>VLOOKUP(F75,D15数据库!C:O,9,0)</f>
        <v>#N/A</v>
      </c>
      <c r="X75" s="18"/>
      <c r="Y75" s="18" t="e">
        <f>VLOOKUP(F75,D15数据库!C:O,10,0)</f>
        <v>#N/A</v>
      </c>
      <c r="Z75" s="18" t="e">
        <f>VLOOKUP(F75,D15数据库!C:O,11,0)</f>
        <v>#N/A</v>
      </c>
      <c r="AA75" s="19">
        <f t="shared" si="18"/>
        <v>0</v>
      </c>
      <c r="AB75" s="18" t="e">
        <f>VLOOKUP(F75,D15数据库!C:O,12,0)</f>
        <v>#N/A</v>
      </c>
      <c r="AC75" s="18" t="e">
        <f>VLOOKUP(F75,D15数据库!C:O,13,0)</f>
        <v>#N/A</v>
      </c>
      <c r="AD75" s="18"/>
    </row>
    <row r="76" spans="1:30" x14ac:dyDescent="0.25">
      <c r="A76" s="22"/>
      <c r="B76" s="3"/>
      <c r="C76" s="3"/>
      <c r="D76" s="3"/>
      <c r="E76" s="18" t="e">
        <f t="shared" si="16"/>
        <v>#VALUE!</v>
      </c>
      <c r="F76" s="18" t="str">
        <f t="shared" si="19"/>
        <v/>
      </c>
      <c r="G76" s="18" t="str">
        <f t="shared" si="20"/>
        <v/>
      </c>
      <c r="H76" s="18" t="e">
        <f t="shared" si="21"/>
        <v>#VALUE!</v>
      </c>
      <c r="I76" s="18" t="e">
        <f t="shared" si="22"/>
        <v>#VALUE!</v>
      </c>
      <c r="J76" s="18" t="str">
        <f t="shared" si="23"/>
        <v/>
      </c>
      <c r="K76" s="18" t="e">
        <f t="shared" si="24"/>
        <v>#VALUE!</v>
      </c>
      <c r="L76" s="18" t="e">
        <f t="shared" si="25"/>
        <v>#VALUE!</v>
      </c>
      <c r="M76" s="18" t="e">
        <f>VLOOKUP(F76,D15数据库!C:O,2,0)</f>
        <v>#N/A</v>
      </c>
      <c r="N76" s="18" t="e">
        <f>VLOOKUP(F76,D15数据库!C:O,3,0)</f>
        <v>#N/A</v>
      </c>
      <c r="O76" s="19" t="e">
        <f t="shared" si="26"/>
        <v>#VALUE!</v>
      </c>
      <c r="P76" s="18" t="e">
        <f>VLOOKUP(F76,D15数据库!C:O,4,0)</f>
        <v>#N/A</v>
      </c>
      <c r="Q76" s="18" t="e">
        <f>VLOOKUP(F76,D15数据库!C:O,5,0)</f>
        <v>#N/A</v>
      </c>
      <c r="R76" s="18"/>
      <c r="S76" s="18" t="e">
        <f>VLOOKUP(F76,D15数据库!C:O,6,0)</f>
        <v>#N/A</v>
      </c>
      <c r="T76" s="18" t="e">
        <f>VLOOKUP(F76,D15数据库!C:O,7,0)</f>
        <v>#N/A</v>
      </c>
      <c r="U76" s="19" t="e">
        <f t="shared" si="17"/>
        <v>#VALUE!</v>
      </c>
      <c r="V76" s="18" t="e">
        <f>VLOOKUP(F76,D15数据库!C:O,8,0)</f>
        <v>#N/A</v>
      </c>
      <c r="W76" s="18" t="e">
        <f>VLOOKUP(F76,D15数据库!C:O,9,0)</f>
        <v>#N/A</v>
      </c>
      <c r="X76" s="18"/>
      <c r="Y76" s="18" t="e">
        <f>VLOOKUP(F76,D15数据库!C:O,10,0)</f>
        <v>#N/A</v>
      </c>
      <c r="Z76" s="18" t="e">
        <f>VLOOKUP(F76,D15数据库!C:O,11,0)</f>
        <v>#N/A</v>
      </c>
      <c r="AA76" s="19">
        <f t="shared" si="18"/>
        <v>0</v>
      </c>
      <c r="AB76" s="18" t="e">
        <f>VLOOKUP(F76,D15数据库!C:O,12,0)</f>
        <v>#N/A</v>
      </c>
      <c r="AC76" s="18" t="e">
        <f>VLOOKUP(F76,D15数据库!C:O,13,0)</f>
        <v>#N/A</v>
      </c>
      <c r="AD76" s="18"/>
    </row>
    <row r="77" spans="1:30" x14ac:dyDescent="0.25">
      <c r="A77" s="22"/>
      <c r="B77" s="3"/>
      <c r="C77" s="3"/>
      <c r="D77" s="3"/>
      <c r="E77" s="18" t="e">
        <f t="shared" si="16"/>
        <v>#VALUE!</v>
      </c>
      <c r="F77" s="18" t="str">
        <f t="shared" si="19"/>
        <v/>
      </c>
      <c r="G77" s="18" t="str">
        <f t="shared" si="20"/>
        <v/>
      </c>
      <c r="H77" s="18" t="e">
        <f t="shared" si="21"/>
        <v>#VALUE!</v>
      </c>
      <c r="I77" s="18" t="e">
        <f t="shared" si="22"/>
        <v>#VALUE!</v>
      </c>
      <c r="J77" s="18" t="str">
        <f t="shared" si="23"/>
        <v/>
      </c>
      <c r="K77" s="18" t="e">
        <f t="shared" si="24"/>
        <v>#VALUE!</v>
      </c>
      <c r="L77" s="18" t="e">
        <f t="shared" si="25"/>
        <v>#VALUE!</v>
      </c>
      <c r="M77" s="18" t="e">
        <f>VLOOKUP(F77,D15数据库!C:O,2,0)</f>
        <v>#N/A</v>
      </c>
      <c r="N77" s="18" t="e">
        <f>VLOOKUP(F77,D15数据库!C:O,3,0)</f>
        <v>#N/A</v>
      </c>
      <c r="O77" s="19" t="e">
        <f t="shared" si="26"/>
        <v>#VALUE!</v>
      </c>
      <c r="P77" s="18" t="e">
        <f>VLOOKUP(F77,D15数据库!C:O,4,0)</f>
        <v>#N/A</v>
      </c>
      <c r="Q77" s="18" t="e">
        <f>VLOOKUP(F77,D15数据库!C:O,5,0)</f>
        <v>#N/A</v>
      </c>
      <c r="R77" s="18"/>
      <c r="S77" s="18" t="e">
        <f>VLOOKUP(F77,D15数据库!C:O,6,0)</f>
        <v>#N/A</v>
      </c>
      <c r="T77" s="18" t="e">
        <f>VLOOKUP(F77,D15数据库!C:O,7,0)</f>
        <v>#N/A</v>
      </c>
      <c r="U77" s="19" t="e">
        <f t="shared" si="17"/>
        <v>#VALUE!</v>
      </c>
      <c r="V77" s="18" t="e">
        <f>VLOOKUP(F77,D15数据库!C:O,8,0)</f>
        <v>#N/A</v>
      </c>
      <c r="W77" s="18" t="e">
        <f>VLOOKUP(F77,D15数据库!C:O,9,0)</f>
        <v>#N/A</v>
      </c>
      <c r="X77" s="18"/>
      <c r="Y77" s="18" t="e">
        <f>VLOOKUP(F77,D15数据库!C:O,10,0)</f>
        <v>#N/A</v>
      </c>
      <c r="Z77" s="18" t="e">
        <f>VLOOKUP(F77,D15数据库!C:O,11,0)</f>
        <v>#N/A</v>
      </c>
      <c r="AA77" s="19">
        <f t="shared" si="18"/>
        <v>0</v>
      </c>
      <c r="AB77" s="18" t="e">
        <f>VLOOKUP(F77,D15数据库!C:O,12,0)</f>
        <v>#N/A</v>
      </c>
      <c r="AC77" s="18" t="e">
        <f>VLOOKUP(F77,D15数据库!C:O,13,0)</f>
        <v>#N/A</v>
      </c>
      <c r="AD77" s="18"/>
    </row>
    <row r="78" spans="1:30" x14ac:dyDescent="0.25">
      <c r="A78" s="22"/>
      <c r="B78" s="3"/>
      <c r="C78" s="3"/>
      <c r="D78" s="3"/>
      <c r="E78" s="18" t="e">
        <f t="shared" si="16"/>
        <v>#VALUE!</v>
      </c>
      <c r="F78" s="18" t="str">
        <f t="shared" si="19"/>
        <v/>
      </c>
      <c r="G78" s="18" t="str">
        <f t="shared" si="20"/>
        <v/>
      </c>
      <c r="H78" s="18" t="e">
        <f t="shared" si="21"/>
        <v>#VALUE!</v>
      </c>
      <c r="I78" s="18" t="e">
        <f t="shared" si="22"/>
        <v>#VALUE!</v>
      </c>
      <c r="J78" s="18" t="str">
        <f t="shared" si="23"/>
        <v/>
      </c>
      <c r="K78" s="18" t="e">
        <f t="shared" si="24"/>
        <v>#VALUE!</v>
      </c>
      <c r="L78" s="18" t="e">
        <f t="shared" si="25"/>
        <v>#VALUE!</v>
      </c>
      <c r="M78" s="18" t="e">
        <f>VLOOKUP(F78,D15数据库!C:O,2,0)</f>
        <v>#N/A</v>
      </c>
      <c r="N78" s="18" t="e">
        <f>VLOOKUP(F78,D15数据库!C:O,3,0)</f>
        <v>#N/A</v>
      </c>
      <c r="O78" s="19" t="e">
        <f t="shared" si="26"/>
        <v>#VALUE!</v>
      </c>
      <c r="P78" s="18" t="e">
        <f>VLOOKUP(F78,D15数据库!C:O,4,0)</f>
        <v>#N/A</v>
      </c>
      <c r="Q78" s="18" t="e">
        <f>VLOOKUP(F78,D15数据库!C:O,5,0)</f>
        <v>#N/A</v>
      </c>
      <c r="R78" s="18"/>
      <c r="S78" s="18" t="e">
        <f>VLOOKUP(F78,D15数据库!C:O,6,0)</f>
        <v>#N/A</v>
      </c>
      <c r="T78" s="18" t="e">
        <f>VLOOKUP(F78,D15数据库!C:O,7,0)</f>
        <v>#N/A</v>
      </c>
      <c r="U78" s="19" t="e">
        <f t="shared" si="17"/>
        <v>#VALUE!</v>
      </c>
      <c r="V78" s="18" t="e">
        <f>VLOOKUP(F78,D15数据库!C:O,8,0)</f>
        <v>#N/A</v>
      </c>
      <c r="W78" s="18" t="e">
        <f>VLOOKUP(F78,D15数据库!C:O,9,0)</f>
        <v>#N/A</v>
      </c>
      <c r="X78" s="18"/>
      <c r="Y78" s="18" t="e">
        <f>VLOOKUP(F78,D15数据库!C:O,10,0)</f>
        <v>#N/A</v>
      </c>
      <c r="Z78" s="18" t="e">
        <f>VLOOKUP(F78,D15数据库!C:O,11,0)</f>
        <v>#N/A</v>
      </c>
      <c r="AA78" s="19">
        <f t="shared" si="18"/>
        <v>0</v>
      </c>
      <c r="AB78" s="18" t="e">
        <f>VLOOKUP(F78,D15数据库!C:O,12,0)</f>
        <v>#N/A</v>
      </c>
      <c r="AC78" s="18" t="e">
        <f>VLOOKUP(F78,D15数据库!C:O,13,0)</f>
        <v>#N/A</v>
      </c>
      <c r="AD78" s="18"/>
    </row>
    <row r="79" spans="1:30" x14ac:dyDescent="0.25">
      <c r="A79" s="22"/>
      <c r="B79" s="3"/>
      <c r="C79" s="3"/>
      <c r="D79" s="3"/>
      <c r="E79" s="18" t="e">
        <f t="shared" si="16"/>
        <v>#VALUE!</v>
      </c>
      <c r="F79" s="18" t="str">
        <f t="shared" si="19"/>
        <v/>
      </c>
      <c r="G79" s="18" t="str">
        <f t="shared" si="20"/>
        <v/>
      </c>
      <c r="H79" s="18" t="e">
        <f t="shared" si="21"/>
        <v>#VALUE!</v>
      </c>
      <c r="I79" s="18" t="e">
        <f t="shared" si="22"/>
        <v>#VALUE!</v>
      </c>
      <c r="J79" s="18" t="str">
        <f t="shared" si="23"/>
        <v/>
      </c>
      <c r="K79" s="18" t="e">
        <f t="shared" si="24"/>
        <v>#VALUE!</v>
      </c>
      <c r="L79" s="18" t="e">
        <f t="shared" si="25"/>
        <v>#VALUE!</v>
      </c>
      <c r="M79" s="18" t="e">
        <f>VLOOKUP(F79,D15数据库!C:O,2,0)</f>
        <v>#N/A</v>
      </c>
      <c r="N79" s="18" t="e">
        <f>VLOOKUP(F79,D15数据库!C:O,3,0)</f>
        <v>#N/A</v>
      </c>
      <c r="O79" s="19" t="e">
        <f t="shared" si="26"/>
        <v>#VALUE!</v>
      </c>
      <c r="P79" s="18" t="e">
        <f>VLOOKUP(F79,D15数据库!C:O,4,0)</f>
        <v>#N/A</v>
      </c>
      <c r="Q79" s="18" t="e">
        <f>VLOOKUP(F79,D15数据库!C:O,5,0)</f>
        <v>#N/A</v>
      </c>
      <c r="R79" s="18"/>
      <c r="S79" s="18" t="e">
        <f>VLOOKUP(F79,D15数据库!C:O,6,0)</f>
        <v>#N/A</v>
      </c>
      <c r="T79" s="18" t="e">
        <f>VLOOKUP(F79,D15数据库!C:O,7,0)</f>
        <v>#N/A</v>
      </c>
      <c r="U79" s="19" t="e">
        <f t="shared" si="17"/>
        <v>#VALUE!</v>
      </c>
      <c r="V79" s="18" t="e">
        <f>VLOOKUP(F79,D15数据库!C:O,8,0)</f>
        <v>#N/A</v>
      </c>
      <c r="W79" s="18" t="e">
        <f>VLOOKUP(F79,D15数据库!C:O,9,0)</f>
        <v>#N/A</v>
      </c>
      <c r="X79" s="18"/>
      <c r="Y79" s="18" t="e">
        <f>VLOOKUP(F79,D15数据库!C:O,10,0)</f>
        <v>#N/A</v>
      </c>
      <c r="Z79" s="18" t="e">
        <f>VLOOKUP(F79,D15数据库!C:O,11,0)</f>
        <v>#N/A</v>
      </c>
      <c r="AA79" s="19">
        <f t="shared" si="18"/>
        <v>0</v>
      </c>
      <c r="AB79" s="18" t="e">
        <f>VLOOKUP(F79,D15数据库!C:O,12,0)</f>
        <v>#N/A</v>
      </c>
      <c r="AC79" s="18" t="e">
        <f>VLOOKUP(F79,D15数据库!C:O,13,0)</f>
        <v>#N/A</v>
      </c>
      <c r="AD79" s="18"/>
    </row>
    <row r="80" spans="1:30" x14ac:dyDescent="0.25">
      <c r="A80" s="22"/>
      <c r="B80" s="3"/>
      <c r="C80" s="3"/>
      <c r="D80" s="3"/>
      <c r="E80" s="18" t="e">
        <f t="shared" si="16"/>
        <v>#VALUE!</v>
      </c>
      <c r="F80" s="18" t="str">
        <f t="shared" si="19"/>
        <v/>
      </c>
      <c r="G80" s="18" t="str">
        <f t="shared" si="20"/>
        <v/>
      </c>
      <c r="H80" s="18" t="e">
        <f t="shared" si="21"/>
        <v>#VALUE!</v>
      </c>
      <c r="I80" s="18" t="e">
        <f t="shared" si="22"/>
        <v>#VALUE!</v>
      </c>
      <c r="J80" s="18" t="str">
        <f t="shared" si="23"/>
        <v/>
      </c>
      <c r="K80" s="18" t="e">
        <f t="shared" si="24"/>
        <v>#VALUE!</v>
      </c>
      <c r="L80" s="18" t="e">
        <f t="shared" si="25"/>
        <v>#VALUE!</v>
      </c>
      <c r="M80" s="18" t="e">
        <f>VLOOKUP(F80,D15数据库!C:O,2,0)</f>
        <v>#N/A</v>
      </c>
      <c r="N80" s="18" t="e">
        <f>VLOOKUP(F80,D15数据库!C:O,3,0)</f>
        <v>#N/A</v>
      </c>
      <c r="O80" s="19" t="e">
        <f t="shared" si="26"/>
        <v>#VALUE!</v>
      </c>
      <c r="P80" s="18" t="e">
        <f>VLOOKUP(F80,D15数据库!C:O,4,0)</f>
        <v>#N/A</v>
      </c>
      <c r="Q80" s="18" t="e">
        <f>VLOOKUP(F80,D15数据库!C:O,5,0)</f>
        <v>#N/A</v>
      </c>
      <c r="R80" s="18"/>
      <c r="S80" s="18" t="e">
        <f>VLOOKUP(F80,D15数据库!C:O,6,0)</f>
        <v>#N/A</v>
      </c>
      <c r="T80" s="18" t="e">
        <f>VLOOKUP(F80,D15数据库!C:O,7,0)</f>
        <v>#N/A</v>
      </c>
      <c r="U80" s="19" t="e">
        <f t="shared" si="17"/>
        <v>#VALUE!</v>
      </c>
      <c r="V80" s="18" t="e">
        <f>VLOOKUP(F80,D15数据库!C:O,8,0)</f>
        <v>#N/A</v>
      </c>
      <c r="W80" s="18" t="e">
        <f>VLOOKUP(F80,D15数据库!C:O,9,0)</f>
        <v>#N/A</v>
      </c>
      <c r="X80" s="18"/>
      <c r="Y80" s="18" t="e">
        <f>VLOOKUP(F80,D15数据库!C:O,10,0)</f>
        <v>#N/A</v>
      </c>
      <c r="Z80" s="18" t="e">
        <f>VLOOKUP(F80,D15数据库!C:O,11,0)</f>
        <v>#N/A</v>
      </c>
      <c r="AA80" s="19">
        <f t="shared" si="18"/>
        <v>0</v>
      </c>
      <c r="AB80" s="18" t="e">
        <f>VLOOKUP(F80,D15数据库!C:O,12,0)</f>
        <v>#N/A</v>
      </c>
      <c r="AC80" s="18" t="e">
        <f>VLOOKUP(F80,D15数据库!C:O,13,0)</f>
        <v>#N/A</v>
      </c>
      <c r="AD80" s="18"/>
    </row>
    <row r="81" spans="1:30" x14ac:dyDescent="0.25">
      <c r="A81" s="22"/>
      <c r="B81" s="3"/>
      <c r="C81" s="3"/>
      <c r="D81" s="3"/>
      <c r="E81" s="18" t="e">
        <f t="shared" si="16"/>
        <v>#VALUE!</v>
      </c>
      <c r="F81" s="18" t="str">
        <f t="shared" si="19"/>
        <v/>
      </c>
      <c r="G81" s="18" t="str">
        <f t="shared" si="20"/>
        <v/>
      </c>
      <c r="H81" s="18" t="e">
        <f t="shared" si="21"/>
        <v>#VALUE!</v>
      </c>
      <c r="I81" s="18" t="e">
        <f t="shared" si="22"/>
        <v>#VALUE!</v>
      </c>
      <c r="J81" s="18" t="str">
        <f t="shared" si="23"/>
        <v/>
      </c>
      <c r="K81" s="18" t="e">
        <f t="shared" si="24"/>
        <v>#VALUE!</v>
      </c>
      <c r="L81" s="18" t="e">
        <f t="shared" si="25"/>
        <v>#VALUE!</v>
      </c>
      <c r="M81" s="18" t="e">
        <f>VLOOKUP(F81,D15数据库!C:O,2,0)</f>
        <v>#N/A</v>
      </c>
      <c r="N81" s="18" t="e">
        <f>VLOOKUP(F81,D15数据库!C:O,3,0)</f>
        <v>#N/A</v>
      </c>
      <c r="O81" s="19" t="e">
        <f t="shared" si="26"/>
        <v>#VALUE!</v>
      </c>
      <c r="P81" s="18" t="e">
        <f>VLOOKUP(F81,D15数据库!C:O,4,0)</f>
        <v>#N/A</v>
      </c>
      <c r="Q81" s="18" t="e">
        <f>VLOOKUP(F81,D15数据库!C:O,5,0)</f>
        <v>#N/A</v>
      </c>
      <c r="R81" s="18"/>
      <c r="S81" s="18" t="e">
        <f>VLOOKUP(F81,D15数据库!C:O,6,0)</f>
        <v>#N/A</v>
      </c>
      <c r="T81" s="18" t="e">
        <f>VLOOKUP(F81,D15数据库!C:O,7,0)</f>
        <v>#N/A</v>
      </c>
      <c r="U81" s="19" t="e">
        <f t="shared" si="17"/>
        <v>#VALUE!</v>
      </c>
      <c r="V81" s="18" t="e">
        <f>VLOOKUP(F81,D15数据库!C:O,8,0)</f>
        <v>#N/A</v>
      </c>
      <c r="W81" s="18" t="e">
        <f>VLOOKUP(F81,D15数据库!C:O,9,0)</f>
        <v>#N/A</v>
      </c>
      <c r="X81" s="18"/>
      <c r="Y81" s="18" t="e">
        <f>VLOOKUP(F81,D15数据库!C:O,10,0)</f>
        <v>#N/A</v>
      </c>
      <c r="Z81" s="18" t="e">
        <f>VLOOKUP(F81,D15数据库!C:O,11,0)</f>
        <v>#N/A</v>
      </c>
      <c r="AA81" s="19">
        <f t="shared" si="18"/>
        <v>0</v>
      </c>
      <c r="AB81" s="18" t="e">
        <f>VLOOKUP(F81,D15数据库!C:O,12,0)</f>
        <v>#N/A</v>
      </c>
      <c r="AC81" s="18" t="e">
        <f>VLOOKUP(F81,D15数据库!C:O,13,0)</f>
        <v>#N/A</v>
      </c>
      <c r="AD81" s="18"/>
    </row>
    <row r="82" spans="1:30" x14ac:dyDescent="0.25">
      <c r="A82" s="22"/>
      <c r="B82" s="3"/>
      <c r="C82" s="3"/>
      <c r="D82" s="3"/>
      <c r="E82" s="18" t="e">
        <f t="shared" si="16"/>
        <v>#VALUE!</v>
      </c>
      <c r="F82" s="18" t="str">
        <f t="shared" si="19"/>
        <v/>
      </c>
      <c r="G82" s="18" t="str">
        <f t="shared" si="20"/>
        <v/>
      </c>
      <c r="H82" s="18" t="e">
        <f t="shared" si="21"/>
        <v>#VALUE!</v>
      </c>
      <c r="I82" s="18" t="e">
        <f t="shared" si="22"/>
        <v>#VALUE!</v>
      </c>
      <c r="J82" s="18" t="str">
        <f t="shared" si="23"/>
        <v/>
      </c>
      <c r="K82" s="18" t="e">
        <f t="shared" si="24"/>
        <v>#VALUE!</v>
      </c>
      <c r="L82" s="18" t="e">
        <f t="shared" si="25"/>
        <v>#VALUE!</v>
      </c>
      <c r="M82" s="18" t="e">
        <f>VLOOKUP(F82,D15数据库!C:O,2,0)</f>
        <v>#N/A</v>
      </c>
      <c r="N82" s="18" t="e">
        <f>VLOOKUP(F82,D15数据库!C:O,3,0)</f>
        <v>#N/A</v>
      </c>
      <c r="O82" s="19" t="e">
        <f t="shared" si="26"/>
        <v>#VALUE!</v>
      </c>
      <c r="P82" s="18" t="e">
        <f>VLOOKUP(F82,D15数据库!C:O,4,0)</f>
        <v>#N/A</v>
      </c>
      <c r="Q82" s="18" t="e">
        <f>VLOOKUP(F82,D15数据库!C:O,5,0)</f>
        <v>#N/A</v>
      </c>
      <c r="R82" s="18"/>
      <c r="S82" s="18" t="e">
        <f>VLOOKUP(F82,D15数据库!C:O,6,0)</f>
        <v>#N/A</v>
      </c>
      <c r="T82" s="18" t="e">
        <f>VLOOKUP(F82,D15数据库!C:O,7,0)</f>
        <v>#N/A</v>
      </c>
      <c r="U82" s="19" t="e">
        <f t="shared" si="17"/>
        <v>#VALUE!</v>
      </c>
      <c r="V82" s="18" t="e">
        <f>VLOOKUP(F82,D15数据库!C:O,8,0)</f>
        <v>#N/A</v>
      </c>
      <c r="W82" s="18" t="e">
        <f>VLOOKUP(F82,D15数据库!C:O,9,0)</f>
        <v>#N/A</v>
      </c>
      <c r="X82" s="18"/>
      <c r="Y82" s="18" t="e">
        <f>VLOOKUP(F82,D15数据库!C:O,10,0)</f>
        <v>#N/A</v>
      </c>
      <c r="Z82" s="18" t="e">
        <f>VLOOKUP(F82,D15数据库!C:O,11,0)</f>
        <v>#N/A</v>
      </c>
      <c r="AA82" s="19">
        <f t="shared" si="18"/>
        <v>0</v>
      </c>
      <c r="AB82" s="18" t="e">
        <f>VLOOKUP(F82,D15数据库!C:O,12,0)</f>
        <v>#N/A</v>
      </c>
      <c r="AC82" s="18" t="e">
        <f>VLOOKUP(F82,D15数据库!C:O,13,0)</f>
        <v>#N/A</v>
      </c>
      <c r="AD82" s="18"/>
    </row>
    <row r="83" spans="1:30" x14ac:dyDescent="0.25">
      <c r="A83" s="22"/>
      <c r="B83" s="3"/>
      <c r="C83" s="3"/>
      <c r="D83" s="3"/>
      <c r="E83" s="18" t="e">
        <f t="shared" si="16"/>
        <v>#VALUE!</v>
      </c>
      <c r="F83" s="18" t="str">
        <f t="shared" si="19"/>
        <v/>
      </c>
      <c r="G83" s="18" t="str">
        <f t="shared" si="20"/>
        <v/>
      </c>
      <c r="H83" s="18" t="e">
        <f t="shared" si="21"/>
        <v>#VALUE!</v>
      </c>
      <c r="I83" s="18" t="e">
        <f t="shared" si="22"/>
        <v>#VALUE!</v>
      </c>
      <c r="J83" s="18" t="str">
        <f t="shared" si="23"/>
        <v/>
      </c>
      <c r="K83" s="18" t="e">
        <f t="shared" si="24"/>
        <v>#VALUE!</v>
      </c>
      <c r="L83" s="18" t="e">
        <f t="shared" si="25"/>
        <v>#VALUE!</v>
      </c>
      <c r="M83" s="18" t="e">
        <f>VLOOKUP(F83,D15数据库!C:O,2,0)</f>
        <v>#N/A</v>
      </c>
      <c r="N83" s="18" t="e">
        <f>VLOOKUP(F83,D15数据库!C:O,3,0)</f>
        <v>#N/A</v>
      </c>
      <c r="O83" s="19" t="e">
        <f t="shared" si="26"/>
        <v>#VALUE!</v>
      </c>
      <c r="P83" s="18" t="e">
        <f>VLOOKUP(F83,D15数据库!C:O,4,0)</f>
        <v>#N/A</v>
      </c>
      <c r="Q83" s="18" t="e">
        <f>VLOOKUP(F83,D15数据库!C:O,5,0)</f>
        <v>#N/A</v>
      </c>
      <c r="R83" s="18"/>
      <c r="S83" s="18" t="e">
        <f>VLOOKUP(F83,D15数据库!C:O,6,0)</f>
        <v>#N/A</v>
      </c>
      <c r="T83" s="18" t="e">
        <f>VLOOKUP(F83,D15数据库!C:O,7,0)</f>
        <v>#N/A</v>
      </c>
      <c r="U83" s="19" t="e">
        <f t="shared" si="17"/>
        <v>#VALUE!</v>
      </c>
      <c r="V83" s="18" t="e">
        <f>VLOOKUP(F83,D15数据库!C:O,8,0)</f>
        <v>#N/A</v>
      </c>
      <c r="W83" s="18" t="e">
        <f>VLOOKUP(F83,D15数据库!C:O,9,0)</f>
        <v>#N/A</v>
      </c>
      <c r="X83" s="18"/>
      <c r="Y83" s="18" t="e">
        <f>VLOOKUP(F83,D15数据库!C:O,10,0)</f>
        <v>#N/A</v>
      </c>
      <c r="Z83" s="18" t="e">
        <f>VLOOKUP(F83,D15数据库!C:O,11,0)</f>
        <v>#N/A</v>
      </c>
      <c r="AA83" s="19">
        <f t="shared" si="18"/>
        <v>0</v>
      </c>
      <c r="AB83" s="18" t="e">
        <f>VLOOKUP(F83,D15数据库!C:O,12,0)</f>
        <v>#N/A</v>
      </c>
      <c r="AC83" s="18" t="e">
        <f>VLOOKUP(F83,D15数据库!C:O,13,0)</f>
        <v>#N/A</v>
      </c>
      <c r="AD83" s="18"/>
    </row>
    <row r="84" spans="1:30" x14ac:dyDescent="0.25">
      <c r="A84" s="22"/>
      <c r="B84" s="3"/>
      <c r="C84" s="3"/>
      <c r="D84" s="3"/>
      <c r="E84" s="18" t="e">
        <f t="shared" si="16"/>
        <v>#VALUE!</v>
      </c>
      <c r="F84" s="18" t="str">
        <f t="shared" si="19"/>
        <v/>
      </c>
      <c r="G84" s="18" t="str">
        <f t="shared" si="20"/>
        <v/>
      </c>
      <c r="H84" s="18" t="e">
        <f t="shared" si="21"/>
        <v>#VALUE!</v>
      </c>
      <c r="I84" s="18" t="e">
        <f t="shared" si="22"/>
        <v>#VALUE!</v>
      </c>
      <c r="J84" s="18" t="str">
        <f t="shared" si="23"/>
        <v/>
      </c>
      <c r="K84" s="18" t="e">
        <f t="shared" si="24"/>
        <v>#VALUE!</v>
      </c>
      <c r="L84" s="18" t="e">
        <f t="shared" si="25"/>
        <v>#VALUE!</v>
      </c>
      <c r="M84" s="18" t="e">
        <f>VLOOKUP(F84,D15数据库!C:O,2,0)</f>
        <v>#N/A</v>
      </c>
      <c r="N84" s="18" t="e">
        <f>VLOOKUP(F84,D15数据库!C:O,3,0)</f>
        <v>#N/A</v>
      </c>
      <c r="O84" s="19" t="e">
        <f t="shared" si="26"/>
        <v>#VALUE!</v>
      </c>
      <c r="P84" s="18" t="e">
        <f>VLOOKUP(F84,D15数据库!C:O,4,0)</f>
        <v>#N/A</v>
      </c>
      <c r="Q84" s="18" t="e">
        <f>VLOOKUP(F84,D15数据库!C:O,5,0)</f>
        <v>#N/A</v>
      </c>
      <c r="R84" s="18"/>
      <c r="S84" s="18" t="e">
        <f>VLOOKUP(F84,D15数据库!C:O,6,0)</f>
        <v>#N/A</v>
      </c>
      <c r="T84" s="18" t="e">
        <f>VLOOKUP(F84,D15数据库!C:O,7,0)</f>
        <v>#N/A</v>
      </c>
      <c r="U84" s="19" t="e">
        <f t="shared" si="17"/>
        <v>#VALUE!</v>
      </c>
      <c r="V84" s="18" t="e">
        <f>VLOOKUP(F84,D15数据库!C:O,8,0)</f>
        <v>#N/A</v>
      </c>
      <c r="W84" s="18" t="e">
        <f>VLOOKUP(F84,D15数据库!C:O,9,0)</f>
        <v>#N/A</v>
      </c>
      <c r="X84" s="18"/>
      <c r="Y84" s="18" t="e">
        <f>VLOOKUP(F84,D15数据库!C:O,10,0)</f>
        <v>#N/A</v>
      </c>
      <c r="Z84" s="18" t="e">
        <f>VLOOKUP(F84,D15数据库!C:O,11,0)</f>
        <v>#N/A</v>
      </c>
      <c r="AA84" s="19">
        <f t="shared" si="18"/>
        <v>0</v>
      </c>
      <c r="AB84" s="18" t="e">
        <f>VLOOKUP(F84,D15数据库!C:O,12,0)</f>
        <v>#N/A</v>
      </c>
      <c r="AC84" s="18" t="e">
        <f>VLOOKUP(F84,D15数据库!C:O,13,0)</f>
        <v>#N/A</v>
      </c>
      <c r="AD84" s="18"/>
    </row>
    <row r="85" spans="1:30" x14ac:dyDescent="0.25">
      <c r="A85" s="22"/>
      <c r="B85" s="3"/>
      <c r="C85" s="3"/>
      <c r="D85" s="3"/>
      <c r="E85" s="18" t="e">
        <f t="shared" si="16"/>
        <v>#VALUE!</v>
      </c>
      <c r="F85" s="18" t="str">
        <f t="shared" si="19"/>
        <v/>
      </c>
      <c r="G85" s="18" t="str">
        <f t="shared" si="20"/>
        <v/>
      </c>
      <c r="H85" s="18" t="e">
        <f t="shared" si="21"/>
        <v>#VALUE!</v>
      </c>
      <c r="I85" s="18" t="e">
        <f t="shared" si="22"/>
        <v>#VALUE!</v>
      </c>
      <c r="J85" s="18" t="str">
        <f t="shared" si="23"/>
        <v/>
      </c>
      <c r="K85" s="18" t="e">
        <f t="shared" si="24"/>
        <v>#VALUE!</v>
      </c>
      <c r="L85" s="18" t="e">
        <f t="shared" si="25"/>
        <v>#VALUE!</v>
      </c>
      <c r="M85" s="18" t="e">
        <f>VLOOKUP(F85,D15数据库!C:O,2,0)</f>
        <v>#N/A</v>
      </c>
      <c r="N85" s="18" t="e">
        <f>VLOOKUP(F85,D15数据库!C:O,3,0)</f>
        <v>#N/A</v>
      </c>
      <c r="O85" s="19" t="e">
        <f t="shared" si="26"/>
        <v>#VALUE!</v>
      </c>
      <c r="P85" s="18" t="e">
        <f>VLOOKUP(F85,D15数据库!C:O,4,0)</f>
        <v>#N/A</v>
      </c>
      <c r="Q85" s="18" t="e">
        <f>VLOOKUP(F85,D15数据库!C:O,5,0)</f>
        <v>#N/A</v>
      </c>
      <c r="R85" s="18"/>
      <c r="S85" s="18" t="e">
        <f>VLOOKUP(F85,D15数据库!C:O,6,0)</f>
        <v>#N/A</v>
      </c>
      <c r="T85" s="18" t="e">
        <f>VLOOKUP(F85,D15数据库!C:O,7,0)</f>
        <v>#N/A</v>
      </c>
      <c r="U85" s="19" t="e">
        <f t="shared" si="17"/>
        <v>#VALUE!</v>
      </c>
      <c r="V85" s="18" t="e">
        <f>VLOOKUP(F85,D15数据库!C:O,8,0)</f>
        <v>#N/A</v>
      </c>
      <c r="W85" s="18" t="e">
        <f>VLOOKUP(F85,D15数据库!C:O,9,0)</f>
        <v>#N/A</v>
      </c>
      <c r="X85" s="18"/>
      <c r="Y85" s="18" t="e">
        <f>VLOOKUP(F85,D15数据库!C:O,10,0)</f>
        <v>#N/A</v>
      </c>
      <c r="Z85" s="18" t="e">
        <f>VLOOKUP(F85,D15数据库!C:O,11,0)</f>
        <v>#N/A</v>
      </c>
      <c r="AA85" s="19">
        <f t="shared" si="18"/>
        <v>0</v>
      </c>
      <c r="AB85" s="18" t="e">
        <f>VLOOKUP(F85,D15数据库!C:O,12,0)</f>
        <v>#N/A</v>
      </c>
      <c r="AC85" s="18" t="e">
        <f>VLOOKUP(F85,D15数据库!C:O,13,0)</f>
        <v>#N/A</v>
      </c>
      <c r="AD85" s="18"/>
    </row>
    <row r="86" spans="1:30" x14ac:dyDescent="0.25">
      <c r="A86" s="22"/>
      <c r="B86" s="3"/>
      <c r="C86" s="3"/>
      <c r="D86" s="3"/>
      <c r="E86" s="18" t="e">
        <f t="shared" si="16"/>
        <v>#VALUE!</v>
      </c>
      <c r="F86" s="18" t="str">
        <f t="shared" si="19"/>
        <v/>
      </c>
      <c r="G86" s="18" t="str">
        <f t="shared" si="20"/>
        <v/>
      </c>
      <c r="H86" s="18" t="e">
        <f t="shared" si="21"/>
        <v>#VALUE!</v>
      </c>
      <c r="I86" s="18" t="e">
        <f t="shared" si="22"/>
        <v>#VALUE!</v>
      </c>
      <c r="J86" s="18" t="str">
        <f t="shared" si="23"/>
        <v/>
      </c>
      <c r="K86" s="18" t="e">
        <f t="shared" si="24"/>
        <v>#VALUE!</v>
      </c>
      <c r="L86" s="18" t="e">
        <f t="shared" si="25"/>
        <v>#VALUE!</v>
      </c>
      <c r="M86" s="18" t="e">
        <f>VLOOKUP(F86,D15数据库!C:O,2,0)</f>
        <v>#N/A</v>
      </c>
      <c r="N86" s="18" t="e">
        <f>VLOOKUP(F86,D15数据库!C:O,3,0)</f>
        <v>#N/A</v>
      </c>
      <c r="O86" s="19" t="e">
        <f t="shared" si="26"/>
        <v>#VALUE!</v>
      </c>
      <c r="P86" s="18" t="e">
        <f>VLOOKUP(F86,D15数据库!C:O,4,0)</f>
        <v>#N/A</v>
      </c>
      <c r="Q86" s="18" t="e">
        <f>VLOOKUP(F86,D15数据库!C:O,5,0)</f>
        <v>#N/A</v>
      </c>
      <c r="R86" s="18"/>
      <c r="S86" s="18" t="e">
        <f>VLOOKUP(F86,D15数据库!C:O,6,0)</f>
        <v>#N/A</v>
      </c>
      <c r="T86" s="18" t="e">
        <f>VLOOKUP(F86,D15数据库!C:O,7,0)</f>
        <v>#N/A</v>
      </c>
      <c r="U86" s="19" t="e">
        <f t="shared" si="17"/>
        <v>#VALUE!</v>
      </c>
      <c r="V86" s="18" t="e">
        <f>VLOOKUP(F86,D15数据库!C:O,8,0)</f>
        <v>#N/A</v>
      </c>
      <c r="W86" s="18" t="e">
        <f>VLOOKUP(F86,D15数据库!C:O,9,0)</f>
        <v>#N/A</v>
      </c>
      <c r="X86" s="18"/>
      <c r="Y86" s="18" t="e">
        <f>VLOOKUP(F86,D15数据库!C:O,10,0)</f>
        <v>#N/A</v>
      </c>
      <c r="Z86" s="18" t="e">
        <f>VLOOKUP(F86,D15数据库!C:O,11,0)</f>
        <v>#N/A</v>
      </c>
      <c r="AA86" s="19">
        <f t="shared" si="18"/>
        <v>0</v>
      </c>
      <c r="AB86" s="18" t="e">
        <f>VLOOKUP(F86,D15数据库!C:O,12,0)</f>
        <v>#N/A</v>
      </c>
      <c r="AC86" s="18" t="e">
        <f>VLOOKUP(F86,D15数据库!C:O,13,0)</f>
        <v>#N/A</v>
      </c>
      <c r="AD86" s="18"/>
    </row>
    <row r="87" spans="1:30" x14ac:dyDescent="0.25">
      <c r="A87" s="22"/>
      <c r="B87" s="3"/>
      <c r="C87" s="3"/>
      <c r="D87" s="3"/>
      <c r="E87" s="18" t="e">
        <f t="shared" si="16"/>
        <v>#VALUE!</v>
      </c>
      <c r="F87" s="18" t="str">
        <f t="shared" si="19"/>
        <v/>
      </c>
      <c r="G87" s="18" t="str">
        <f t="shared" si="20"/>
        <v/>
      </c>
      <c r="H87" s="18" t="e">
        <f t="shared" si="21"/>
        <v>#VALUE!</v>
      </c>
      <c r="I87" s="18" t="e">
        <f t="shared" si="22"/>
        <v>#VALUE!</v>
      </c>
      <c r="J87" s="18" t="str">
        <f t="shared" si="23"/>
        <v/>
      </c>
      <c r="K87" s="18" t="e">
        <f t="shared" si="24"/>
        <v>#VALUE!</v>
      </c>
      <c r="L87" s="18" t="e">
        <f t="shared" si="25"/>
        <v>#VALUE!</v>
      </c>
      <c r="M87" s="18" t="e">
        <f>VLOOKUP(F87,D15数据库!C:O,2,0)</f>
        <v>#N/A</v>
      </c>
      <c r="N87" s="18" t="e">
        <f>VLOOKUP(F87,D15数据库!C:O,3,0)</f>
        <v>#N/A</v>
      </c>
      <c r="O87" s="19" t="e">
        <f t="shared" si="26"/>
        <v>#VALUE!</v>
      </c>
      <c r="P87" s="18" t="e">
        <f>VLOOKUP(F87,D15数据库!C:O,4,0)</f>
        <v>#N/A</v>
      </c>
      <c r="Q87" s="18" t="e">
        <f>VLOOKUP(F87,D15数据库!C:O,5,0)</f>
        <v>#N/A</v>
      </c>
      <c r="R87" s="18"/>
      <c r="S87" s="18" t="e">
        <f>VLOOKUP(F87,D15数据库!C:O,6,0)</f>
        <v>#N/A</v>
      </c>
      <c r="T87" s="18" t="e">
        <f>VLOOKUP(F87,D15数据库!C:O,7,0)</f>
        <v>#N/A</v>
      </c>
      <c r="U87" s="19" t="e">
        <f t="shared" si="17"/>
        <v>#VALUE!</v>
      </c>
      <c r="V87" s="18" t="e">
        <f>VLOOKUP(F87,D15数据库!C:O,8,0)</f>
        <v>#N/A</v>
      </c>
      <c r="W87" s="18" t="e">
        <f>VLOOKUP(F87,D15数据库!C:O,9,0)</f>
        <v>#N/A</v>
      </c>
      <c r="X87" s="18"/>
      <c r="Y87" s="18" t="e">
        <f>VLOOKUP(F87,D15数据库!C:O,10,0)</f>
        <v>#N/A</v>
      </c>
      <c r="Z87" s="18" t="e">
        <f>VLOOKUP(F87,D15数据库!C:O,11,0)</f>
        <v>#N/A</v>
      </c>
      <c r="AA87" s="19">
        <f t="shared" si="18"/>
        <v>0</v>
      </c>
      <c r="AB87" s="18" t="e">
        <f>VLOOKUP(F87,D15数据库!C:O,12,0)</f>
        <v>#N/A</v>
      </c>
      <c r="AC87" s="18" t="e">
        <f>VLOOKUP(F87,D15数据库!C:O,13,0)</f>
        <v>#N/A</v>
      </c>
      <c r="AD87" s="18"/>
    </row>
    <row r="88" spans="1:30" x14ac:dyDescent="0.25">
      <c r="A88" s="22"/>
      <c r="B88" s="3"/>
      <c r="C88" s="3"/>
      <c r="D88" s="3"/>
      <c r="E88" s="18" t="e">
        <f t="shared" si="16"/>
        <v>#VALUE!</v>
      </c>
      <c r="F88" s="18" t="str">
        <f t="shared" si="19"/>
        <v/>
      </c>
      <c r="G88" s="18" t="str">
        <f t="shared" si="20"/>
        <v/>
      </c>
      <c r="H88" s="18" t="e">
        <f t="shared" si="21"/>
        <v>#VALUE!</v>
      </c>
      <c r="I88" s="18" t="e">
        <f t="shared" si="22"/>
        <v>#VALUE!</v>
      </c>
      <c r="J88" s="18" t="str">
        <f t="shared" si="23"/>
        <v/>
      </c>
      <c r="K88" s="18" t="e">
        <f t="shared" si="24"/>
        <v>#VALUE!</v>
      </c>
      <c r="L88" s="18" t="e">
        <f t="shared" si="25"/>
        <v>#VALUE!</v>
      </c>
      <c r="M88" s="18" t="e">
        <f>VLOOKUP(F88,D15数据库!C:O,2,0)</f>
        <v>#N/A</v>
      </c>
      <c r="N88" s="18" t="e">
        <f>VLOOKUP(F88,D15数据库!C:O,3,0)</f>
        <v>#N/A</v>
      </c>
      <c r="O88" s="19" t="e">
        <f t="shared" si="26"/>
        <v>#VALUE!</v>
      </c>
      <c r="P88" s="18" t="e">
        <f>VLOOKUP(F88,D15数据库!C:O,4,0)</f>
        <v>#N/A</v>
      </c>
      <c r="Q88" s="18" t="e">
        <f>VLOOKUP(F88,D15数据库!C:O,5,0)</f>
        <v>#N/A</v>
      </c>
      <c r="R88" s="18"/>
      <c r="S88" s="18" t="e">
        <f>VLOOKUP(F88,D15数据库!C:O,6,0)</f>
        <v>#N/A</v>
      </c>
      <c r="T88" s="18" t="e">
        <f>VLOOKUP(F88,D15数据库!C:O,7,0)</f>
        <v>#N/A</v>
      </c>
      <c r="U88" s="19" t="e">
        <f t="shared" si="17"/>
        <v>#VALUE!</v>
      </c>
      <c r="V88" s="18" t="e">
        <f>VLOOKUP(F88,D15数据库!C:O,8,0)</f>
        <v>#N/A</v>
      </c>
      <c r="W88" s="18" t="e">
        <f>VLOOKUP(F88,D15数据库!C:O,9,0)</f>
        <v>#N/A</v>
      </c>
      <c r="X88" s="18"/>
      <c r="Y88" s="18" t="e">
        <f>VLOOKUP(F88,D15数据库!C:O,10,0)</f>
        <v>#N/A</v>
      </c>
      <c r="Z88" s="18" t="e">
        <f>VLOOKUP(F88,D15数据库!C:O,11,0)</f>
        <v>#N/A</v>
      </c>
      <c r="AA88" s="19">
        <f t="shared" si="18"/>
        <v>0</v>
      </c>
      <c r="AB88" s="18" t="e">
        <f>VLOOKUP(F88,D15数据库!C:O,12,0)</f>
        <v>#N/A</v>
      </c>
      <c r="AC88" s="18" t="e">
        <f>VLOOKUP(F88,D15数据库!C:O,13,0)</f>
        <v>#N/A</v>
      </c>
      <c r="AD88" s="18"/>
    </row>
    <row r="89" spans="1:30" x14ac:dyDescent="0.25">
      <c r="A89" s="22"/>
      <c r="B89" s="3"/>
      <c r="C89" s="3"/>
      <c r="D89" s="3"/>
      <c r="E89" s="18" t="e">
        <f t="shared" si="16"/>
        <v>#VALUE!</v>
      </c>
      <c r="F89" s="18" t="str">
        <f t="shared" si="19"/>
        <v/>
      </c>
      <c r="G89" s="18" t="str">
        <f t="shared" si="20"/>
        <v/>
      </c>
      <c r="H89" s="18" t="e">
        <f t="shared" si="21"/>
        <v>#VALUE!</v>
      </c>
      <c r="I89" s="18" t="e">
        <f t="shared" si="22"/>
        <v>#VALUE!</v>
      </c>
      <c r="J89" s="18" t="str">
        <f t="shared" si="23"/>
        <v/>
      </c>
      <c r="K89" s="18" t="e">
        <f t="shared" si="24"/>
        <v>#VALUE!</v>
      </c>
      <c r="L89" s="18" t="e">
        <f t="shared" si="25"/>
        <v>#VALUE!</v>
      </c>
      <c r="M89" s="18" t="e">
        <f>VLOOKUP(F89,D15数据库!C:O,2,0)</f>
        <v>#N/A</v>
      </c>
      <c r="N89" s="18" t="e">
        <f>VLOOKUP(F89,D15数据库!C:O,3,0)</f>
        <v>#N/A</v>
      </c>
      <c r="O89" s="19" t="e">
        <f t="shared" si="26"/>
        <v>#VALUE!</v>
      </c>
      <c r="P89" s="18" t="e">
        <f>VLOOKUP(F89,D15数据库!C:O,4,0)</f>
        <v>#N/A</v>
      </c>
      <c r="Q89" s="18" t="e">
        <f>VLOOKUP(F89,D15数据库!C:O,5,0)</f>
        <v>#N/A</v>
      </c>
      <c r="R89" s="18"/>
      <c r="S89" s="18" t="e">
        <f>VLOOKUP(F89,D15数据库!C:O,6,0)</f>
        <v>#N/A</v>
      </c>
      <c r="T89" s="18" t="e">
        <f>VLOOKUP(F89,D15数据库!C:O,7,0)</f>
        <v>#N/A</v>
      </c>
      <c r="U89" s="19" t="e">
        <f t="shared" si="17"/>
        <v>#VALUE!</v>
      </c>
      <c r="V89" s="18" t="e">
        <f>VLOOKUP(F89,D15数据库!C:O,8,0)</f>
        <v>#N/A</v>
      </c>
      <c r="W89" s="18" t="e">
        <f>VLOOKUP(F89,D15数据库!C:O,9,0)</f>
        <v>#N/A</v>
      </c>
      <c r="X89" s="18"/>
      <c r="Y89" s="18" t="e">
        <f>VLOOKUP(F89,D15数据库!C:O,10,0)</f>
        <v>#N/A</v>
      </c>
      <c r="Z89" s="18" t="e">
        <f>VLOOKUP(F89,D15数据库!C:O,11,0)</f>
        <v>#N/A</v>
      </c>
      <c r="AA89" s="19">
        <f t="shared" si="18"/>
        <v>0</v>
      </c>
      <c r="AB89" s="18" t="e">
        <f>VLOOKUP(F89,D15数据库!C:O,12,0)</f>
        <v>#N/A</v>
      </c>
      <c r="AC89" s="18" t="e">
        <f>VLOOKUP(F89,D15数据库!C:O,13,0)</f>
        <v>#N/A</v>
      </c>
      <c r="AD89" s="18"/>
    </row>
    <row r="90" spans="1:30" x14ac:dyDescent="0.25">
      <c r="A90" s="22"/>
      <c r="B90" s="3"/>
      <c r="C90" s="3"/>
      <c r="D90" s="3"/>
      <c r="E90" s="18" t="e">
        <f t="shared" si="16"/>
        <v>#VALUE!</v>
      </c>
      <c r="F90" s="18" t="str">
        <f t="shared" si="19"/>
        <v/>
      </c>
      <c r="G90" s="18" t="str">
        <f t="shared" si="20"/>
        <v/>
      </c>
      <c r="H90" s="18" t="e">
        <f t="shared" si="21"/>
        <v>#VALUE!</v>
      </c>
      <c r="I90" s="18" t="e">
        <f t="shared" si="22"/>
        <v>#VALUE!</v>
      </c>
      <c r="J90" s="18" t="str">
        <f t="shared" si="23"/>
        <v/>
      </c>
      <c r="K90" s="18" t="e">
        <f t="shared" si="24"/>
        <v>#VALUE!</v>
      </c>
      <c r="L90" s="18" t="e">
        <f t="shared" si="25"/>
        <v>#VALUE!</v>
      </c>
      <c r="M90" s="18" t="e">
        <f>VLOOKUP(F90,D15数据库!C:O,2,0)</f>
        <v>#N/A</v>
      </c>
      <c r="N90" s="18" t="e">
        <f>VLOOKUP(F90,D15数据库!C:O,3,0)</f>
        <v>#N/A</v>
      </c>
      <c r="O90" s="19" t="e">
        <f t="shared" si="26"/>
        <v>#VALUE!</v>
      </c>
      <c r="P90" s="18" t="e">
        <f>VLOOKUP(F90,D15数据库!C:O,4,0)</f>
        <v>#N/A</v>
      </c>
      <c r="Q90" s="18" t="e">
        <f>VLOOKUP(F90,D15数据库!C:O,5,0)</f>
        <v>#N/A</v>
      </c>
      <c r="R90" s="18"/>
      <c r="S90" s="18" t="e">
        <f>VLOOKUP(F90,D15数据库!C:O,6,0)</f>
        <v>#N/A</v>
      </c>
      <c r="T90" s="18" t="e">
        <f>VLOOKUP(F90,D15数据库!C:O,7,0)</f>
        <v>#N/A</v>
      </c>
      <c r="U90" s="19" t="e">
        <f t="shared" si="17"/>
        <v>#VALUE!</v>
      </c>
      <c r="V90" s="18" t="e">
        <f>VLOOKUP(F90,D15数据库!C:O,8,0)</f>
        <v>#N/A</v>
      </c>
      <c r="W90" s="18" t="e">
        <f>VLOOKUP(F90,D15数据库!C:O,9,0)</f>
        <v>#N/A</v>
      </c>
      <c r="X90" s="18"/>
      <c r="Y90" s="18" t="e">
        <f>VLOOKUP(F90,D15数据库!C:O,10,0)</f>
        <v>#N/A</v>
      </c>
      <c r="Z90" s="18" t="e">
        <f>VLOOKUP(F90,D15数据库!C:O,11,0)</f>
        <v>#N/A</v>
      </c>
      <c r="AA90" s="19">
        <f t="shared" si="18"/>
        <v>0</v>
      </c>
      <c r="AB90" s="18" t="e">
        <f>VLOOKUP(F90,D15数据库!C:O,12,0)</f>
        <v>#N/A</v>
      </c>
      <c r="AC90" s="18" t="e">
        <f>VLOOKUP(F90,D15数据库!C:O,13,0)</f>
        <v>#N/A</v>
      </c>
      <c r="AD90" s="18"/>
    </row>
    <row r="91" spans="1:30" x14ac:dyDescent="0.25">
      <c r="A91" s="22"/>
      <c r="B91" s="3"/>
      <c r="C91" s="3"/>
      <c r="D91" s="3"/>
      <c r="E91" s="18" t="e">
        <f t="shared" si="16"/>
        <v>#VALUE!</v>
      </c>
      <c r="F91" s="18" t="str">
        <f t="shared" si="19"/>
        <v/>
      </c>
      <c r="G91" s="18" t="str">
        <f t="shared" si="20"/>
        <v/>
      </c>
      <c r="H91" s="18" t="e">
        <f t="shared" si="21"/>
        <v>#VALUE!</v>
      </c>
      <c r="I91" s="18" t="e">
        <f t="shared" si="22"/>
        <v>#VALUE!</v>
      </c>
      <c r="J91" s="18" t="str">
        <f t="shared" si="23"/>
        <v/>
      </c>
      <c r="K91" s="18" t="e">
        <f t="shared" si="24"/>
        <v>#VALUE!</v>
      </c>
      <c r="L91" s="18" t="e">
        <f t="shared" si="25"/>
        <v>#VALUE!</v>
      </c>
      <c r="M91" s="18" t="e">
        <f>VLOOKUP(F91,D15数据库!C:O,2,0)</f>
        <v>#N/A</v>
      </c>
      <c r="N91" s="18" t="e">
        <f>VLOOKUP(F91,D15数据库!C:O,3,0)</f>
        <v>#N/A</v>
      </c>
      <c r="O91" s="19" t="e">
        <f t="shared" si="26"/>
        <v>#VALUE!</v>
      </c>
      <c r="P91" s="18" t="e">
        <f>VLOOKUP(F91,D15数据库!C:O,4,0)</f>
        <v>#N/A</v>
      </c>
      <c r="Q91" s="18" t="e">
        <f>VLOOKUP(F91,D15数据库!C:O,5,0)</f>
        <v>#N/A</v>
      </c>
      <c r="R91" s="18"/>
      <c r="S91" s="18" t="e">
        <f>VLOOKUP(F91,D15数据库!C:O,6,0)</f>
        <v>#N/A</v>
      </c>
      <c r="T91" s="18" t="e">
        <f>VLOOKUP(F91,D15数据库!C:O,7,0)</f>
        <v>#N/A</v>
      </c>
      <c r="U91" s="19" t="e">
        <f t="shared" si="17"/>
        <v>#VALUE!</v>
      </c>
      <c r="V91" s="18" t="e">
        <f>VLOOKUP(F91,D15数据库!C:O,8,0)</f>
        <v>#N/A</v>
      </c>
      <c r="W91" s="18" t="e">
        <f>VLOOKUP(F91,D15数据库!C:O,9,0)</f>
        <v>#N/A</v>
      </c>
      <c r="X91" s="18"/>
      <c r="Y91" s="18" t="e">
        <f>VLOOKUP(F91,D15数据库!C:O,10,0)</f>
        <v>#N/A</v>
      </c>
      <c r="Z91" s="18" t="e">
        <f>VLOOKUP(F91,D15数据库!C:O,11,0)</f>
        <v>#N/A</v>
      </c>
      <c r="AA91" s="19">
        <f t="shared" si="18"/>
        <v>0</v>
      </c>
      <c r="AB91" s="18" t="e">
        <f>VLOOKUP(F91,D15数据库!C:O,12,0)</f>
        <v>#N/A</v>
      </c>
      <c r="AC91" s="18" t="e">
        <f>VLOOKUP(F91,D15数据库!C:O,13,0)</f>
        <v>#N/A</v>
      </c>
      <c r="AD91" s="18"/>
    </row>
    <row r="92" spans="1:30" x14ac:dyDescent="0.25">
      <c r="A92" s="22"/>
      <c r="B92" s="3"/>
      <c r="C92" s="3"/>
      <c r="D92" s="3"/>
      <c r="E92" s="18" t="e">
        <f t="shared" si="16"/>
        <v>#VALUE!</v>
      </c>
      <c r="F92" s="18" t="str">
        <f t="shared" si="19"/>
        <v/>
      </c>
      <c r="G92" s="18" t="str">
        <f t="shared" si="20"/>
        <v/>
      </c>
      <c r="H92" s="18" t="e">
        <f t="shared" si="21"/>
        <v>#VALUE!</v>
      </c>
      <c r="I92" s="18" t="e">
        <f t="shared" si="22"/>
        <v>#VALUE!</v>
      </c>
      <c r="J92" s="18" t="str">
        <f t="shared" si="23"/>
        <v/>
      </c>
      <c r="K92" s="18" t="e">
        <f t="shared" si="24"/>
        <v>#VALUE!</v>
      </c>
      <c r="L92" s="18" t="e">
        <f t="shared" si="25"/>
        <v>#VALUE!</v>
      </c>
      <c r="M92" s="18" t="e">
        <f>VLOOKUP(F92,D15数据库!C:O,2,0)</f>
        <v>#N/A</v>
      </c>
      <c r="N92" s="18" t="e">
        <f>VLOOKUP(F92,D15数据库!C:O,3,0)</f>
        <v>#N/A</v>
      </c>
      <c r="O92" s="19" t="e">
        <f t="shared" si="26"/>
        <v>#VALUE!</v>
      </c>
      <c r="P92" s="18" t="e">
        <f>VLOOKUP(F92,D15数据库!C:O,4,0)</f>
        <v>#N/A</v>
      </c>
      <c r="Q92" s="18" t="e">
        <f>VLOOKUP(F92,D15数据库!C:O,5,0)</f>
        <v>#N/A</v>
      </c>
      <c r="R92" s="18"/>
      <c r="S92" s="18" t="e">
        <f>VLOOKUP(F92,D15数据库!C:O,6,0)</f>
        <v>#N/A</v>
      </c>
      <c r="T92" s="18" t="e">
        <f>VLOOKUP(F92,D15数据库!C:O,7,0)</f>
        <v>#N/A</v>
      </c>
      <c r="U92" s="19" t="e">
        <f t="shared" si="17"/>
        <v>#VALUE!</v>
      </c>
      <c r="V92" s="18" t="e">
        <f>VLOOKUP(F92,D15数据库!C:O,8,0)</f>
        <v>#N/A</v>
      </c>
      <c r="W92" s="18" t="e">
        <f>VLOOKUP(F92,D15数据库!C:O,9,0)</f>
        <v>#N/A</v>
      </c>
      <c r="X92" s="18"/>
      <c r="Y92" s="18" t="e">
        <f>VLOOKUP(F92,D15数据库!C:O,10,0)</f>
        <v>#N/A</v>
      </c>
      <c r="Z92" s="18" t="e">
        <f>VLOOKUP(F92,D15数据库!C:O,11,0)</f>
        <v>#N/A</v>
      </c>
      <c r="AA92" s="19">
        <f t="shared" si="18"/>
        <v>0</v>
      </c>
      <c r="AB92" s="18" t="e">
        <f>VLOOKUP(F92,D15数据库!C:O,12,0)</f>
        <v>#N/A</v>
      </c>
      <c r="AC92" s="18" t="e">
        <f>VLOOKUP(F92,D15数据库!C:O,13,0)</f>
        <v>#N/A</v>
      </c>
      <c r="AD92" s="18"/>
    </row>
    <row r="93" spans="1:30" x14ac:dyDescent="0.25">
      <c r="A93" s="22"/>
      <c r="B93" s="3"/>
      <c r="C93" s="3"/>
      <c r="D93" s="3"/>
      <c r="E93" s="18" t="e">
        <f t="shared" si="16"/>
        <v>#VALUE!</v>
      </c>
      <c r="F93" s="18" t="str">
        <f t="shared" si="19"/>
        <v/>
      </c>
      <c r="G93" s="18" t="str">
        <f t="shared" si="20"/>
        <v/>
      </c>
      <c r="H93" s="18" t="e">
        <f t="shared" si="21"/>
        <v>#VALUE!</v>
      </c>
      <c r="I93" s="18" t="e">
        <f t="shared" si="22"/>
        <v>#VALUE!</v>
      </c>
      <c r="J93" s="18" t="str">
        <f t="shared" si="23"/>
        <v/>
      </c>
      <c r="K93" s="18" t="e">
        <f t="shared" si="24"/>
        <v>#VALUE!</v>
      </c>
      <c r="L93" s="18" t="e">
        <f t="shared" si="25"/>
        <v>#VALUE!</v>
      </c>
      <c r="M93" s="18" t="e">
        <f>VLOOKUP(F93,D15数据库!C:O,2,0)</f>
        <v>#N/A</v>
      </c>
      <c r="N93" s="18" t="e">
        <f>VLOOKUP(F93,D15数据库!C:O,3,0)</f>
        <v>#N/A</v>
      </c>
      <c r="O93" s="19" t="e">
        <f t="shared" si="26"/>
        <v>#VALUE!</v>
      </c>
      <c r="P93" s="18" t="e">
        <f>VLOOKUP(F93,D15数据库!C:O,4,0)</f>
        <v>#N/A</v>
      </c>
      <c r="Q93" s="18" t="e">
        <f>VLOOKUP(F93,D15数据库!C:O,5,0)</f>
        <v>#N/A</v>
      </c>
      <c r="R93" s="18"/>
      <c r="S93" s="18" t="e">
        <f>VLOOKUP(F93,D15数据库!C:O,6,0)</f>
        <v>#N/A</v>
      </c>
      <c r="T93" s="18" t="e">
        <f>VLOOKUP(F93,D15数据库!C:O,7,0)</f>
        <v>#N/A</v>
      </c>
      <c r="U93" s="19" t="e">
        <f t="shared" si="17"/>
        <v>#VALUE!</v>
      </c>
      <c r="V93" s="18" t="e">
        <f>VLOOKUP(F93,D15数据库!C:O,8,0)</f>
        <v>#N/A</v>
      </c>
      <c r="W93" s="18" t="e">
        <f>VLOOKUP(F93,D15数据库!C:O,9,0)</f>
        <v>#N/A</v>
      </c>
      <c r="X93" s="18"/>
      <c r="Y93" s="18" t="e">
        <f>VLOOKUP(F93,D15数据库!C:O,10,0)</f>
        <v>#N/A</v>
      </c>
      <c r="Z93" s="18" t="e">
        <f>VLOOKUP(F93,D15数据库!C:O,11,0)</f>
        <v>#N/A</v>
      </c>
      <c r="AA93" s="19">
        <f t="shared" si="18"/>
        <v>0</v>
      </c>
      <c r="AB93" s="18" t="e">
        <f>VLOOKUP(F93,D15数据库!C:O,12,0)</f>
        <v>#N/A</v>
      </c>
      <c r="AC93" s="18" t="e">
        <f>VLOOKUP(F93,D15数据库!C:O,13,0)</f>
        <v>#N/A</v>
      </c>
      <c r="AD93" s="18"/>
    </row>
    <row r="94" spans="1:30" x14ac:dyDescent="0.25">
      <c r="A94" s="22"/>
      <c r="B94" s="3"/>
      <c r="C94" s="3"/>
      <c r="D94" s="3"/>
      <c r="E94" s="18" t="e">
        <f t="shared" si="16"/>
        <v>#VALUE!</v>
      </c>
      <c r="F94" s="18" t="str">
        <f t="shared" si="19"/>
        <v/>
      </c>
      <c r="G94" s="18" t="str">
        <f t="shared" si="20"/>
        <v/>
      </c>
      <c r="H94" s="18" t="e">
        <f t="shared" si="21"/>
        <v>#VALUE!</v>
      </c>
      <c r="I94" s="18" t="e">
        <f t="shared" si="22"/>
        <v>#VALUE!</v>
      </c>
      <c r="J94" s="18" t="str">
        <f t="shared" si="23"/>
        <v/>
      </c>
      <c r="K94" s="18" t="e">
        <f t="shared" si="24"/>
        <v>#VALUE!</v>
      </c>
      <c r="L94" s="18" t="e">
        <f t="shared" si="25"/>
        <v>#VALUE!</v>
      </c>
      <c r="M94" s="18" t="e">
        <f>VLOOKUP(F94,D15数据库!C:O,2,0)</f>
        <v>#N/A</v>
      </c>
      <c r="N94" s="18" t="e">
        <f>VLOOKUP(F94,D15数据库!C:O,3,0)</f>
        <v>#N/A</v>
      </c>
      <c r="O94" s="19" t="e">
        <f t="shared" si="26"/>
        <v>#VALUE!</v>
      </c>
      <c r="P94" s="18" t="e">
        <f>VLOOKUP(F94,D15数据库!C:O,4,0)</f>
        <v>#N/A</v>
      </c>
      <c r="Q94" s="18" t="e">
        <f>VLOOKUP(F94,D15数据库!C:O,5,0)</f>
        <v>#N/A</v>
      </c>
      <c r="R94" s="18"/>
      <c r="S94" s="18" t="e">
        <f>VLOOKUP(F94,D15数据库!C:O,6,0)</f>
        <v>#N/A</v>
      </c>
      <c r="T94" s="18" t="e">
        <f>VLOOKUP(F94,D15数据库!C:O,7,0)</f>
        <v>#N/A</v>
      </c>
      <c r="U94" s="19" t="e">
        <f t="shared" si="17"/>
        <v>#VALUE!</v>
      </c>
      <c r="V94" s="18" t="e">
        <f>VLOOKUP(F94,D15数据库!C:O,8,0)</f>
        <v>#N/A</v>
      </c>
      <c r="W94" s="18" t="e">
        <f>VLOOKUP(F94,D15数据库!C:O,9,0)</f>
        <v>#N/A</v>
      </c>
      <c r="X94" s="18"/>
      <c r="Y94" s="18" t="e">
        <f>VLOOKUP(F94,D15数据库!C:O,10,0)</f>
        <v>#N/A</v>
      </c>
      <c r="Z94" s="18" t="e">
        <f>VLOOKUP(F94,D15数据库!C:O,11,0)</f>
        <v>#N/A</v>
      </c>
      <c r="AA94" s="19">
        <f t="shared" si="18"/>
        <v>0</v>
      </c>
      <c r="AB94" s="18" t="e">
        <f>VLOOKUP(F94,D15数据库!C:O,12,0)</f>
        <v>#N/A</v>
      </c>
      <c r="AC94" s="18" t="e">
        <f>VLOOKUP(F94,D15数据库!C:O,13,0)</f>
        <v>#N/A</v>
      </c>
      <c r="AD94" s="18"/>
    </row>
    <row r="95" spans="1:30" x14ac:dyDescent="0.25">
      <c r="A95" s="22"/>
      <c r="B95" s="3"/>
      <c r="C95" s="3"/>
      <c r="D95" s="3"/>
      <c r="E95" s="18" t="e">
        <f t="shared" si="16"/>
        <v>#VALUE!</v>
      </c>
      <c r="F95" s="18" t="str">
        <f t="shared" si="19"/>
        <v/>
      </c>
      <c r="G95" s="18" t="str">
        <f t="shared" si="20"/>
        <v/>
      </c>
      <c r="H95" s="18" t="e">
        <f t="shared" si="21"/>
        <v>#VALUE!</v>
      </c>
      <c r="I95" s="18" t="e">
        <f t="shared" si="22"/>
        <v>#VALUE!</v>
      </c>
      <c r="J95" s="18" t="str">
        <f t="shared" si="23"/>
        <v/>
      </c>
      <c r="K95" s="18" t="e">
        <f t="shared" si="24"/>
        <v>#VALUE!</v>
      </c>
      <c r="L95" s="18" t="e">
        <f t="shared" si="25"/>
        <v>#VALUE!</v>
      </c>
      <c r="M95" s="18" t="e">
        <f>VLOOKUP(F95,D15数据库!C:O,2,0)</f>
        <v>#N/A</v>
      </c>
      <c r="N95" s="18" t="e">
        <f>VLOOKUP(F95,D15数据库!C:O,3,0)</f>
        <v>#N/A</v>
      </c>
      <c r="O95" s="19" t="e">
        <f t="shared" si="26"/>
        <v>#VALUE!</v>
      </c>
      <c r="P95" s="18" t="e">
        <f>VLOOKUP(F95,D15数据库!C:O,4,0)</f>
        <v>#N/A</v>
      </c>
      <c r="Q95" s="18" t="e">
        <f>VLOOKUP(F95,D15数据库!C:O,5,0)</f>
        <v>#N/A</v>
      </c>
      <c r="R95" s="18"/>
      <c r="S95" s="18" t="e">
        <f>VLOOKUP(F95,D15数据库!C:O,6,0)</f>
        <v>#N/A</v>
      </c>
      <c r="T95" s="18" t="e">
        <f>VLOOKUP(F95,D15数据库!C:O,7,0)</f>
        <v>#N/A</v>
      </c>
      <c r="U95" s="19" t="e">
        <f t="shared" si="17"/>
        <v>#VALUE!</v>
      </c>
      <c r="V95" s="18" t="e">
        <f>VLOOKUP(F95,D15数据库!C:O,8,0)</f>
        <v>#N/A</v>
      </c>
      <c r="W95" s="18" t="e">
        <f>VLOOKUP(F95,D15数据库!C:O,9,0)</f>
        <v>#N/A</v>
      </c>
      <c r="X95" s="18"/>
      <c r="Y95" s="18" t="e">
        <f>VLOOKUP(F95,D15数据库!C:O,10,0)</f>
        <v>#N/A</v>
      </c>
      <c r="Z95" s="18" t="e">
        <f>VLOOKUP(F95,D15数据库!C:O,11,0)</f>
        <v>#N/A</v>
      </c>
      <c r="AA95" s="19">
        <f t="shared" si="18"/>
        <v>0</v>
      </c>
      <c r="AB95" s="18" t="e">
        <f>VLOOKUP(F95,D15数据库!C:O,12,0)</f>
        <v>#N/A</v>
      </c>
      <c r="AC95" s="18" t="e">
        <f>VLOOKUP(F95,D15数据库!C:O,13,0)</f>
        <v>#N/A</v>
      </c>
      <c r="AD95" s="18"/>
    </row>
    <row r="96" spans="1:30" x14ac:dyDescent="0.25">
      <c r="A96" s="22"/>
      <c r="B96" s="3"/>
      <c r="C96" s="3"/>
      <c r="D96" s="3"/>
      <c r="E96" s="18" t="e">
        <f t="shared" si="16"/>
        <v>#VALUE!</v>
      </c>
      <c r="F96" s="18" t="str">
        <f t="shared" si="19"/>
        <v/>
      </c>
      <c r="G96" s="18" t="str">
        <f t="shared" si="20"/>
        <v/>
      </c>
      <c r="H96" s="18" t="e">
        <f t="shared" si="21"/>
        <v>#VALUE!</v>
      </c>
      <c r="I96" s="18" t="e">
        <f t="shared" si="22"/>
        <v>#VALUE!</v>
      </c>
      <c r="J96" s="18" t="str">
        <f t="shared" si="23"/>
        <v/>
      </c>
      <c r="K96" s="18" t="e">
        <f t="shared" si="24"/>
        <v>#VALUE!</v>
      </c>
      <c r="L96" s="18" t="e">
        <f t="shared" si="25"/>
        <v>#VALUE!</v>
      </c>
      <c r="M96" s="18" t="e">
        <f>VLOOKUP(F96,D15数据库!C:O,2,0)</f>
        <v>#N/A</v>
      </c>
      <c r="N96" s="18" t="e">
        <f>VLOOKUP(F96,D15数据库!C:O,3,0)</f>
        <v>#N/A</v>
      </c>
      <c r="O96" s="19" t="e">
        <f t="shared" si="26"/>
        <v>#VALUE!</v>
      </c>
      <c r="P96" s="18" t="e">
        <f>VLOOKUP(F96,D15数据库!C:O,4,0)</f>
        <v>#N/A</v>
      </c>
      <c r="Q96" s="18" t="e">
        <f>VLOOKUP(F96,D15数据库!C:O,5,0)</f>
        <v>#N/A</v>
      </c>
      <c r="R96" s="18"/>
      <c r="S96" s="18" t="e">
        <f>VLOOKUP(F96,D15数据库!C:O,6,0)</f>
        <v>#N/A</v>
      </c>
      <c r="T96" s="18" t="e">
        <f>VLOOKUP(F96,D15数据库!C:O,7,0)</f>
        <v>#N/A</v>
      </c>
      <c r="U96" s="19" t="e">
        <f t="shared" si="17"/>
        <v>#VALUE!</v>
      </c>
      <c r="V96" s="18" t="e">
        <f>VLOOKUP(F96,D15数据库!C:O,8,0)</f>
        <v>#N/A</v>
      </c>
      <c r="W96" s="18" t="e">
        <f>VLOOKUP(F96,D15数据库!C:O,9,0)</f>
        <v>#N/A</v>
      </c>
      <c r="X96" s="18"/>
      <c r="Y96" s="18" t="e">
        <f>VLOOKUP(F96,D15数据库!C:O,10,0)</f>
        <v>#N/A</v>
      </c>
      <c r="Z96" s="18" t="e">
        <f>VLOOKUP(F96,D15数据库!C:O,11,0)</f>
        <v>#N/A</v>
      </c>
      <c r="AA96" s="19">
        <f t="shared" si="18"/>
        <v>0</v>
      </c>
      <c r="AB96" s="18" t="e">
        <f>VLOOKUP(F96,D15数据库!C:O,12,0)</f>
        <v>#N/A</v>
      </c>
      <c r="AC96" s="18" t="e">
        <f>VLOOKUP(F96,D15数据库!C:O,13,0)</f>
        <v>#N/A</v>
      </c>
      <c r="AD96" s="18"/>
    </row>
    <row r="97" spans="1:30" x14ac:dyDescent="0.25">
      <c r="A97" s="22"/>
      <c r="B97" s="3"/>
      <c r="C97" s="3"/>
      <c r="D97" s="3"/>
      <c r="E97" s="18" t="e">
        <f t="shared" si="16"/>
        <v>#VALUE!</v>
      </c>
      <c r="F97" s="18" t="str">
        <f t="shared" si="19"/>
        <v/>
      </c>
      <c r="G97" s="18" t="str">
        <f t="shared" si="20"/>
        <v/>
      </c>
      <c r="H97" s="18" t="e">
        <f t="shared" si="21"/>
        <v>#VALUE!</v>
      </c>
      <c r="I97" s="18" t="e">
        <f t="shared" si="22"/>
        <v>#VALUE!</v>
      </c>
      <c r="J97" s="18" t="str">
        <f t="shared" si="23"/>
        <v/>
      </c>
      <c r="K97" s="18" t="e">
        <f t="shared" si="24"/>
        <v>#VALUE!</v>
      </c>
      <c r="L97" s="18" t="e">
        <f t="shared" si="25"/>
        <v>#VALUE!</v>
      </c>
      <c r="M97" s="18" t="e">
        <f>VLOOKUP(F97,D15数据库!C:O,2,0)</f>
        <v>#N/A</v>
      </c>
      <c r="N97" s="18" t="e">
        <f>VLOOKUP(F97,D15数据库!C:O,3,0)</f>
        <v>#N/A</v>
      </c>
      <c r="O97" s="19" t="e">
        <f t="shared" si="26"/>
        <v>#VALUE!</v>
      </c>
      <c r="P97" s="18" t="e">
        <f>VLOOKUP(F97,D15数据库!C:O,4,0)</f>
        <v>#N/A</v>
      </c>
      <c r="Q97" s="18" t="e">
        <f>VLOOKUP(F97,D15数据库!C:O,5,0)</f>
        <v>#N/A</v>
      </c>
      <c r="R97" s="18"/>
      <c r="S97" s="18" t="e">
        <f>VLOOKUP(F97,D15数据库!C:O,6,0)</f>
        <v>#N/A</v>
      </c>
      <c r="T97" s="18" t="e">
        <f>VLOOKUP(F97,D15数据库!C:O,7,0)</f>
        <v>#N/A</v>
      </c>
      <c r="U97" s="19" t="e">
        <f t="shared" si="17"/>
        <v>#VALUE!</v>
      </c>
      <c r="V97" s="18" t="e">
        <f>VLOOKUP(F97,D15数据库!C:O,8,0)</f>
        <v>#N/A</v>
      </c>
      <c r="W97" s="18" t="e">
        <f>VLOOKUP(F97,D15数据库!C:O,9,0)</f>
        <v>#N/A</v>
      </c>
      <c r="X97" s="18"/>
      <c r="Y97" s="18" t="e">
        <f>VLOOKUP(F97,D15数据库!C:O,10,0)</f>
        <v>#N/A</v>
      </c>
      <c r="Z97" s="18" t="e">
        <f>VLOOKUP(F97,D15数据库!C:O,11,0)</f>
        <v>#N/A</v>
      </c>
      <c r="AA97" s="19">
        <f t="shared" si="18"/>
        <v>0</v>
      </c>
      <c r="AB97" s="18" t="e">
        <f>VLOOKUP(F97,D15数据库!C:O,12,0)</f>
        <v>#N/A</v>
      </c>
      <c r="AC97" s="18" t="e">
        <f>VLOOKUP(F97,D15数据库!C:O,13,0)</f>
        <v>#N/A</v>
      </c>
      <c r="AD97" s="18"/>
    </row>
    <row r="98" spans="1:30" x14ac:dyDescent="0.25">
      <c r="A98" s="22"/>
      <c r="B98" s="3"/>
      <c r="C98" s="3"/>
      <c r="D98" s="3"/>
      <c r="E98" s="18" t="e">
        <f t="shared" si="16"/>
        <v>#VALUE!</v>
      </c>
      <c r="F98" s="18" t="str">
        <f t="shared" si="19"/>
        <v/>
      </c>
      <c r="G98" s="18" t="str">
        <f t="shared" si="20"/>
        <v/>
      </c>
      <c r="H98" s="18" t="e">
        <f t="shared" si="21"/>
        <v>#VALUE!</v>
      </c>
      <c r="I98" s="18" t="e">
        <f t="shared" si="22"/>
        <v>#VALUE!</v>
      </c>
      <c r="J98" s="18" t="str">
        <f t="shared" si="23"/>
        <v/>
      </c>
      <c r="K98" s="18" t="e">
        <f t="shared" si="24"/>
        <v>#VALUE!</v>
      </c>
      <c r="L98" s="18" t="e">
        <f t="shared" si="25"/>
        <v>#VALUE!</v>
      </c>
      <c r="M98" s="18" t="e">
        <f>VLOOKUP(F98,D15数据库!C:O,2,0)</f>
        <v>#N/A</v>
      </c>
      <c r="N98" s="18" t="e">
        <f>VLOOKUP(F98,D15数据库!C:O,3,0)</f>
        <v>#N/A</v>
      </c>
      <c r="O98" s="19" t="e">
        <f t="shared" si="26"/>
        <v>#VALUE!</v>
      </c>
      <c r="P98" s="18" t="e">
        <f>VLOOKUP(F98,D15数据库!C:O,4,0)</f>
        <v>#N/A</v>
      </c>
      <c r="Q98" s="18" t="e">
        <f>VLOOKUP(F98,D15数据库!C:O,5,0)</f>
        <v>#N/A</v>
      </c>
      <c r="R98" s="18"/>
      <c r="S98" s="18" t="e">
        <f>VLOOKUP(F98,D15数据库!C:O,6,0)</f>
        <v>#N/A</v>
      </c>
      <c r="T98" s="18" t="e">
        <f>VLOOKUP(F98,D15数据库!C:O,7,0)</f>
        <v>#N/A</v>
      </c>
      <c r="U98" s="19" t="e">
        <f t="shared" si="17"/>
        <v>#VALUE!</v>
      </c>
      <c r="V98" s="18" t="e">
        <f>VLOOKUP(F98,D15数据库!C:O,8,0)</f>
        <v>#N/A</v>
      </c>
      <c r="W98" s="18" t="e">
        <f>VLOOKUP(F98,D15数据库!C:O,9,0)</f>
        <v>#N/A</v>
      </c>
      <c r="X98" s="18"/>
      <c r="Y98" s="18" t="e">
        <f>VLOOKUP(F98,D15数据库!C:O,10,0)</f>
        <v>#N/A</v>
      </c>
      <c r="Z98" s="18" t="e">
        <f>VLOOKUP(F98,D15数据库!C:O,11,0)</f>
        <v>#N/A</v>
      </c>
      <c r="AA98" s="19">
        <f t="shared" si="18"/>
        <v>0</v>
      </c>
      <c r="AB98" s="18" t="e">
        <f>VLOOKUP(F98,D15数据库!C:O,12,0)</f>
        <v>#N/A</v>
      </c>
      <c r="AC98" s="18" t="e">
        <f>VLOOKUP(F98,D15数据库!C:O,13,0)</f>
        <v>#N/A</v>
      </c>
      <c r="AD98" s="18"/>
    </row>
    <row r="99" spans="1:30" x14ac:dyDescent="0.25">
      <c r="A99" s="22"/>
      <c r="B99" s="3"/>
      <c r="C99" s="3"/>
      <c r="D99" s="3"/>
      <c r="E99" s="18" t="e">
        <f t="shared" si="16"/>
        <v>#VALUE!</v>
      </c>
      <c r="F99" s="18" t="str">
        <f t="shared" si="19"/>
        <v/>
      </c>
      <c r="G99" s="18" t="str">
        <f t="shared" si="20"/>
        <v/>
      </c>
      <c r="H99" s="18" t="e">
        <f t="shared" si="21"/>
        <v>#VALUE!</v>
      </c>
      <c r="I99" s="18" t="e">
        <f t="shared" si="22"/>
        <v>#VALUE!</v>
      </c>
      <c r="J99" s="18" t="str">
        <f t="shared" si="23"/>
        <v/>
      </c>
      <c r="K99" s="18" t="e">
        <f t="shared" si="24"/>
        <v>#VALUE!</v>
      </c>
      <c r="L99" s="18" t="e">
        <f t="shared" si="25"/>
        <v>#VALUE!</v>
      </c>
      <c r="M99" s="18" t="e">
        <f>VLOOKUP(F99,D15数据库!C:O,2,0)</f>
        <v>#N/A</v>
      </c>
      <c r="N99" s="18" t="e">
        <f>VLOOKUP(F99,D15数据库!C:O,3,0)</f>
        <v>#N/A</v>
      </c>
      <c r="O99" s="19" t="e">
        <f t="shared" si="26"/>
        <v>#VALUE!</v>
      </c>
      <c r="P99" s="18" t="e">
        <f>VLOOKUP(F99,D15数据库!C:O,4,0)</f>
        <v>#N/A</v>
      </c>
      <c r="Q99" s="18" t="e">
        <f>VLOOKUP(F99,D15数据库!C:O,5,0)</f>
        <v>#N/A</v>
      </c>
      <c r="R99" s="18"/>
      <c r="S99" s="18" t="e">
        <f>VLOOKUP(F99,D15数据库!C:O,6,0)</f>
        <v>#N/A</v>
      </c>
      <c r="T99" s="18" t="e">
        <f>VLOOKUP(F99,D15数据库!C:O,7,0)</f>
        <v>#N/A</v>
      </c>
      <c r="U99" s="19" t="e">
        <f t="shared" si="17"/>
        <v>#VALUE!</v>
      </c>
      <c r="V99" s="18" t="e">
        <f>VLOOKUP(F99,D15数据库!C:O,8,0)</f>
        <v>#N/A</v>
      </c>
      <c r="W99" s="18" t="e">
        <f>VLOOKUP(F99,D15数据库!C:O,9,0)</f>
        <v>#N/A</v>
      </c>
      <c r="X99" s="18"/>
      <c r="Y99" s="18" t="e">
        <f>VLOOKUP(F99,D15数据库!C:O,10,0)</f>
        <v>#N/A</v>
      </c>
      <c r="Z99" s="18" t="e">
        <f>VLOOKUP(F99,D15数据库!C:O,11,0)</f>
        <v>#N/A</v>
      </c>
      <c r="AA99" s="19">
        <f t="shared" si="18"/>
        <v>0</v>
      </c>
      <c r="AB99" s="18" t="e">
        <f>VLOOKUP(F99,D15数据库!C:O,12,0)</f>
        <v>#N/A</v>
      </c>
      <c r="AC99" s="18" t="e">
        <f>VLOOKUP(F99,D15数据库!C:O,13,0)</f>
        <v>#N/A</v>
      </c>
      <c r="AD99" s="18"/>
    </row>
    <row r="100" spans="1:30" x14ac:dyDescent="0.25">
      <c r="A100" s="22"/>
      <c r="B100" s="3"/>
      <c r="C100" s="3"/>
      <c r="D100" s="3"/>
      <c r="E100" s="18" t="e">
        <f t="shared" si="16"/>
        <v>#VALUE!</v>
      </c>
      <c r="F100" s="18" t="str">
        <f t="shared" si="19"/>
        <v/>
      </c>
      <c r="G100" s="18" t="str">
        <f t="shared" si="20"/>
        <v/>
      </c>
      <c r="H100" s="18" t="e">
        <f t="shared" si="21"/>
        <v>#VALUE!</v>
      </c>
      <c r="I100" s="18" t="e">
        <f t="shared" si="22"/>
        <v>#VALUE!</v>
      </c>
      <c r="J100" s="18" t="str">
        <f t="shared" si="23"/>
        <v/>
      </c>
      <c r="K100" s="18" t="e">
        <f t="shared" si="24"/>
        <v>#VALUE!</v>
      </c>
      <c r="L100" s="18" t="e">
        <f t="shared" si="25"/>
        <v>#VALUE!</v>
      </c>
      <c r="M100" s="18" t="e">
        <f>VLOOKUP(F100,D15数据库!C:O,2,0)</f>
        <v>#N/A</v>
      </c>
      <c r="N100" s="18" t="e">
        <f>VLOOKUP(F100,D15数据库!C:O,3,0)</f>
        <v>#N/A</v>
      </c>
      <c r="O100" s="19" t="e">
        <f t="shared" si="26"/>
        <v>#VALUE!</v>
      </c>
      <c r="P100" s="18" t="e">
        <f>VLOOKUP(F100,D15数据库!C:O,4,0)</f>
        <v>#N/A</v>
      </c>
      <c r="Q100" s="18" t="e">
        <f>VLOOKUP(F100,D15数据库!C:O,5,0)</f>
        <v>#N/A</v>
      </c>
      <c r="R100" s="18"/>
      <c r="S100" s="18" t="e">
        <f>VLOOKUP(F100,D15数据库!C:O,6,0)</f>
        <v>#N/A</v>
      </c>
      <c r="T100" s="18" t="e">
        <f>VLOOKUP(F100,D15数据库!C:O,7,0)</f>
        <v>#N/A</v>
      </c>
      <c r="U100" s="19" t="e">
        <f t="shared" si="17"/>
        <v>#VALUE!</v>
      </c>
      <c r="V100" s="18" t="e">
        <f>VLOOKUP(F100,D15数据库!C:O,8,0)</f>
        <v>#N/A</v>
      </c>
      <c r="W100" s="18" t="e">
        <f>VLOOKUP(F100,D15数据库!C:O,9,0)</f>
        <v>#N/A</v>
      </c>
      <c r="X100" s="18"/>
      <c r="Y100" s="18" t="e">
        <f>VLOOKUP(F100,D15数据库!C:O,10,0)</f>
        <v>#N/A</v>
      </c>
      <c r="Z100" s="18" t="e">
        <f>VLOOKUP(F100,D15数据库!C:O,11,0)</f>
        <v>#N/A</v>
      </c>
      <c r="AA100" s="19">
        <f t="shared" si="18"/>
        <v>0</v>
      </c>
      <c r="AB100" s="18" t="e">
        <f>VLOOKUP(F100,D15数据库!C:O,12,0)</f>
        <v>#N/A</v>
      </c>
      <c r="AC100" s="18" t="e">
        <f>VLOOKUP(F100,D15数据库!C:O,13,0)</f>
        <v>#N/A</v>
      </c>
      <c r="AD100" s="18"/>
    </row>
  </sheetData>
  <sheetProtection algorithmName="SHA-512" hashValue="qpn4aaJ8B7gn7Lth5Ia2h9+GHX7/Sgwbn9UwUFzFAuoYtHM9yK3cl3vQhhDVaXYNOwOU+FsZS2nGTt89Ucek7A==" saltValue="uNn9mH+bDg7P9dQV7w6BpQ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0AF30-6B0F-4F3F-8A8C-65B0E0109707}">
  <sheetPr codeName="Sheet55"/>
  <dimension ref="A1:O7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5.26953125" bestFit="1" customWidth="1"/>
    <col min="4" max="4" width="6.26953125" bestFit="1" customWidth="1"/>
    <col min="5" max="5" width="14.6328125" bestFit="1" customWidth="1"/>
    <col min="6" max="6" width="5.26953125" bestFit="1" customWidth="1"/>
    <col min="7" max="7" width="6.26953125" bestFit="1" customWidth="1"/>
    <col min="8" max="8" width="5.36328125" customWidth="1"/>
    <col min="9" max="9" width="7.26953125" bestFit="1" customWidth="1"/>
    <col min="10" max="10" width="5.26953125" customWidth="1"/>
    <col min="11" max="11" width="6.26953125" bestFit="1" customWidth="1"/>
    <col min="12" max="12" width="5.26953125" customWidth="1"/>
    <col min="14" max="14" width="5.26953125" bestFit="1" customWidth="1"/>
    <col min="15" max="15" width="6.26953125" bestFit="1" customWidth="1"/>
  </cols>
  <sheetData>
    <row r="1" spans="1:15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76" t="s">
        <v>144</v>
      </c>
      <c r="I1" s="83"/>
      <c r="J1" s="83"/>
      <c r="K1" s="83"/>
      <c r="L1" s="88" t="s">
        <v>206</v>
      </c>
      <c r="M1" s="89"/>
      <c r="N1" s="89"/>
      <c r="O1" s="90"/>
    </row>
    <row r="2" spans="1:15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1" t="s">
        <v>3</v>
      </c>
      <c r="K2" s="1" t="s">
        <v>4</v>
      </c>
      <c r="L2" s="1" t="s">
        <v>12</v>
      </c>
      <c r="M2" s="1" t="s">
        <v>13</v>
      </c>
      <c r="N2" s="1" t="s">
        <v>3</v>
      </c>
      <c r="O2" s="1" t="s">
        <v>4</v>
      </c>
    </row>
    <row r="3" spans="1:15" ht="15.5" x14ac:dyDescent="0.25">
      <c r="A3" s="3" t="s">
        <v>203</v>
      </c>
      <c r="B3" s="3" t="s">
        <v>204</v>
      </c>
      <c r="C3" s="3" t="s">
        <v>191</v>
      </c>
      <c r="D3" s="1" t="s">
        <v>93</v>
      </c>
      <c r="E3" s="1" t="s">
        <v>14</v>
      </c>
      <c r="F3" s="1" t="s">
        <v>15</v>
      </c>
      <c r="G3" s="1" t="s">
        <v>7</v>
      </c>
      <c r="H3" s="1" t="s">
        <v>93</v>
      </c>
      <c r="I3" s="1" t="s">
        <v>14</v>
      </c>
      <c r="J3" s="1" t="s">
        <v>15</v>
      </c>
      <c r="K3" s="1" t="s">
        <v>7</v>
      </c>
      <c r="L3" s="3" t="s">
        <v>116</v>
      </c>
      <c r="M3" s="7" t="s">
        <v>139</v>
      </c>
      <c r="N3" s="1" t="s">
        <v>16</v>
      </c>
      <c r="O3" s="1" t="s">
        <v>7</v>
      </c>
    </row>
    <row r="4" spans="1:15" ht="15.5" x14ac:dyDescent="0.25">
      <c r="A4" s="3"/>
      <c r="B4" s="1"/>
      <c r="C4" s="3" t="s">
        <v>192</v>
      </c>
      <c r="D4" s="1" t="s">
        <v>93</v>
      </c>
      <c r="E4" s="1" t="s">
        <v>18</v>
      </c>
      <c r="F4" s="1" t="s">
        <v>15</v>
      </c>
      <c r="G4" s="1" t="s">
        <v>7</v>
      </c>
      <c r="H4" s="1" t="s">
        <v>93</v>
      </c>
      <c r="I4" s="1" t="s">
        <v>18</v>
      </c>
      <c r="J4" s="1" t="s">
        <v>15</v>
      </c>
      <c r="K4" s="1" t="s">
        <v>7</v>
      </c>
      <c r="L4" s="3" t="s">
        <v>116</v>
      </c>
      <c r="M4" s="7" t="s">
        <v>139</v>
      </c>
      <c r="N4" s="1" t="s">
        <v>16</v>
      </c>
      <c r="O4" s="1" t="s">
        <v>7</v>
      </c>
    </row>
    <row r="5" spans="1:15" ht="15.5" x14ac:dyDescent="0.25">
      <c r="A5" s="3"/>
      <c r="B5" s="1"/>
      <c r="C5" s="3" t="s">
        <v>193</v>
      </c>
      <c r="D5" s="3" t="s">
        <v>207</v>
      </c>
      <c r="E5" s="3" t="s">
        <v>205</v>
      </c>
      <c r="F5" s="1" t="s">
        <v>15</v>
      </c>
      <c r="G5" s="1" t="s">
        <v>7</v>
      </c>
      <c r="H5" s="3" t="s">
        <v>207</v>
      </c>
      <c r="I5" s="3" t="s">
        <v>159</v>
      </c>
      <c r="J5" s="1" t="s">
        <v>15</v>
      </c>
      <c r="K5" s="1" t="s">
        <v>7</v>
      </c>
      <c r="L5" s="3" t="s">
        <v>116</v>
      </c>
      <c r="M5" s="7" t="s">
        <v>139</v>
      </c>
      <c r="N5" s="1" t="s">
        <v>16</v>
      </c>
      <c r="O5" s="1" t="s">
        <v>7</v>
      </c>
    </row>
    <row r="6" spans="1:15" ht="15.5" x14ac:dyDescent="0.25">
      <c r="A6" s="3"/>
      <c r="B6" s="1"/>
      <c r="C6" s="3" t="s">
        <v>194</v>
      </c>
      <c r="D6" s="3" t="s">
        <v>181</v>
      </c>
      <c r="E6" s="3" t="s">
        <v>196</v>
      </c>
      <c r="F6" s="1" t="s">
        <v>15</v>
      </c>
      <c r="G6" s="1" t="s">
        <v>7</v>
      </c>
      <c r="H6" s="3" t="s">
        <v>207</v>
      </c>
      <c r="I6" s="3" t="s">
        <v>159</v>
      </c>
      <c r="J6" s="1" t="s">
        <v>15</v>
      </c>
      <c r="K6" s="1" t="s">
        <v>7</v>
      </c>
      <c r="L6" s="3" t="s">
        <v>116</v>
      </c>
      <c r="M6" s="7" t="s">
        <v>139</v>
      </c>
      <c r="N6" s="1" t="s">
        <v>16</v>
      </c>
      <c r="O6" s="1" t="s">
        <v>7</v>
      </c>
    </row>
    <row r="7" spans="1:15" ht="15.5" x14ac:dyDescent="0.25">
      <c r="C7" s="3" t="s">
        <v>165</v>
      </c>
      <c r="D7" s="3" t="s">
        <v>181</v>
      </c>
      <c r="E7" s="3" t="s">
        <v>188</v>
      </c>
      <c r="F7" s="1" t="s">
        <v>15</v>
      </c>
      <c r="G7" s="1" t="s">
        <v>7</v>
      </c>
      <c r="H7" s="3" t="s">
        <v>207</v>
      </c>
      <c r="I7" s="3" t="s">
        <v>130</v>
      </c>
      <c r="J7" s="1" t="s">
        <v>15</v>
      </c>
      <c r="K7" s="1" t="s">
        <v>7</v>
      </c>
      <c r="L7" s="3" t="s">
        <v>116</v>
      </c>
      <c r="M7" s="7" t="s">
        <v>139</v>
      </c>
      <c r="N7" s="1" t="s">
        <v>16</v>
      </c>
      <c r="O7" s="1" t="s">
        <v>7</v>
      </c>
    </row>
  </sheetData>
  <sheetProtection algorithmName="SHA-512" hashValue="AR1wadfrK4NXG34OfJbNyL9PnDNHF1/HXm2Y+RYBiNuj7V8vNmhVoZLqcG0VRBe/FcgHjORBBHyXmkgFpj8rcA==" saltValue="GoVrGreXRr+Msge6Gp89Qg==" spinCount="100000" sheet="1" objects="1" scenarios="1"/>
  <mergeCells count="3">
    <mergeCell ref="C1:G1"/>
    <mergeCell ref="L1:O1"/>
    <mergeCell ref="H1:K1"/>
  </mergeCells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BC5BA-F171-4BB1-B2FA-D27A070D6962}">
  <sheetPr codeName="Sheet56"/>
  <dimension ref="A1:AI100"/>
  <sheetViews>
    <sheetView topLeftCell="L1" zoomScaleNormal="100" workbookViewId="0">
      <selection activeCell="Z13" sqref="Z13"/>
    </sheetView>
  </sheetViews>
  <sheetFormatPr defaultRowHeight="14" x14ac:dyDescent="0.25"/>
  <cols>
    <col min="1" max="1" width="16.90625" style="23" bestFit="1" customWidth="1"/>
    <col min="2" max="2" width="37.26953125" style="35" bestFit="1" customWidth="1"/>
    <col min="7" max="7" width="13.453125" bestFit="1" customWidth="1"/>
    <col min="11" max="11" width="10.36328125" customWidth="1"/>
    <col min="12" max="12" width="13.453125" bestFit="1" customWidth="1"/>
    <col min="13" max="14" width="10.26953125" bestFit="1" customWidth="1"/>
    <col min="15" max="15" width="11.36328125" bestFit="1" customWidth="1"/>
    <col min="17" max="17" width="20" bestFit="1" customWidth="1"/>
    <col min="18" max="18" width="9.26953125" bestFit="1" customWidth="1"/>
    <col min="22" max="22" width="11.36328125" bestFit="1" customWidth="1"/>
    <col min="24" max="24" width="10.26953125" bestFit="1" customWidth="1"/>
    <col min="25" max="25" width="13.453125" bestFit="1" customWidth="1"/>
    <col min="26" max="26" width="8.453125" customWidth="1"/>
    <col min="30" max="30" width="11.36328125" bestFit="1" customWidth="1"/>
  </cols>
  <sheetData>
    <row r="1" spans="1:35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186</v>
      </c>
      <c r="H1" s="18" t="s">
        <v>208</v>
      </c>
      <c r="I1" s="18" t="s">
        <v>209</v>
      </c>
      <c r="J1" s="18" t="s">
        <v>212</v>
      </c>
      <c r="K1" s="18" t="s">
        <v>213</v>
      </c>
      <c r="L1" s="18" t="s">
        <v>153</v>
      </c>
      <c r="M1" s="18" t="s">
        <v>154</v>
      </c>
      <c r="N1" s="18" t="s">
        <v>155</v>
      </c>
      <c r="O1" s="18" t="s">
        <v>48</v>
      </c>
      <c r="P1" s="18" t="s">
        <v>82</v>
      </c>
      <c r="Q1" s="18" t="s">
        <v>219</v>
      </c>
      <c r="R1" s="19" t="s">
        <v>79</v>
      </c>
      <c r="S1" s="18" t="s">
        <v>3</v>
      </c>
      <c r="T1" s="18" t="s">
        <v>160</v>
      </c>
      <c r="U1" s="18" t="s">
        <v>5</v>
      </c>
      <c r="V1" s="18" t="s">
        <v>48</v>
      </c>
      <c r="W1" s="18" t="s">
        <v>82</v>
      </c>
      <c r="X1" s="18" t="s">
        <v>214</v>
      </c>
      <c r="Y1" s="18" t="s">
        <v>218</v>
      </c>
      <c r="Z1" s="19" t="s">
        <v>79</v>
      </c>
      <c r="AA1" s="18" t="s">
        <v>3</v>
      </c>
      <c r="AB1" s="18" t="s">
        <v>160</v>
      </c>
      <c r="AC1" s="18" t="s">
        <v>5</v>
      </c>
      <c r="AD1" s="18" t="s">
        <v>48</v>
      </c>
      <c r="AE1" s="18" t="s">
        <v>82</v>
      </c>
      <c r="AF1" s="19" t="s">
        <v>79</v>
      </c>
      <c r="AG1" s="18" t="s">
        <v>3</v>
      </c>
      <c r="AH1" s="18" t="s">
        <v>160</v>
      </c>
      <c r="AI1" s="18" t="s">
        <v>5</v>
      </c>
    </row>
    <row r="2" spans="1:35" x14ac:dyDescent="0.25">
      <c r="A2" s="22">
        <v>16</v>
      </c>
      <c r="B2" s="3" t="s">
        <v>1051</v>
      </c>
      <c r="C2" s="3">
        <v>2</v>
      </c>
      <c r="D2" s="3" t="s">
        <v>523</v>
      </c>
      <c r="E2" s="18">
        <f>VALUE(TRIM(MID(SUBSTITUTE($B2,"-",REPT(" ",99)),COLUMN(B2)*99-98,99)))</f>
        <v>2</v>
      </c>
      <c r="F2" s="18" t="str">
        <f t="shared" ref="F2:G13" si="0">(TRIM(MID(SUBSTITUTE($B2,"-",REPT(" ",99)),COLUMN(C2)*99-98,99)))</f>
        <v>C</v>
      </c>
      <c r="G2" s="18" t="str">
        <f t="shared" si="0"/>
        <v>A</v>
      </c>
      <c r="H2" s="18">
        <f>VALUE(TRIM(MID(SUBSTITUTE($B2,"-",REPT(" ",99)),COLUMN(E2)*99-98,99)))</f>
        <v>1000</v>
      </c>
      <c r="I2" s="18">
        <f>VALUE(TRIM(MID(SUBSTITUTE($B2,"-",REPT(" ",99)),COLUMN(F2)*99-98,99)))</f>
        <v>800</v>
      </c>
      <c r="J2" s="18">
        <f>VALUE(TRIM(MID(SUBSTITUTE($B2,"-",REPT(" ",99)),COLUMN(G2)*99-98,99)))</f>
        <v>600</v>
      </c>
      <c r="K2" s="18">
        <f>VALUE(TRIM(MID(SUBSTITUTE($B2,"-",REPT(" ",99)),COLUMN(H2)*99-98,99)))</f>
        <v>600</v>
      </c>
      <c r="L2" s="18" t="str">
        <f>(TRIM(MID(SUBSTITUTE($B2,"-",REPT(" ",99)),COLUMN(I2)*99-98,99)))</f>
        <v>200x300</v>
      </c>
      <c r="M2" s="18">
        <f t="shared" ref="M2:M13" si="1">VALUE(TRIM(MID(SUBSTITUTE($L2,"x",REPT(" ",99)),COLUMN(A2)*99-98,99)))</f>
        <v>200</v>
      </c>
      <c r="N2" s="18">
        <f t="shared" ref="N2:N13" si="2">VALUE(TRIM(MID(SUBSTITUTE($L2,"x",REPT(" ",99)),COLUMN(B2)*99-98,99)))</f>
        <v>300</v>
      </c>
      <c r="O2" s="18" t="str">
        <f>VLOOKUP(F2,D16数据库!C:P,2,0)</f>
        <v>槽钢</v>
      </c>
      <c r="P2" s="18" t="str">
        <f>VLOOKUP(F2,D16数据库!C:P,3,0)</f>
        <v>[14a</v>
      </c>
      <c r="Q2" s="18">
        <f>IF(E2=2,J2+Y2,0)</f>
        <v>740</v>
      </c>
      <c r="R2" s="19">
        <f>((H2+Q2+50)/1000)*2*C2</f>
        <v>7.16</v>
      </c>
      <c r="S2" s="18" t="str">
        <f>VLOOKUP(F2,D16数据库!C:P,4,0)</f>
        <v>m</v>
      </c>
      <c r="T2" s="18" t="str">
        <f>VLOOKUP(F2,D16数据库!C:P,5,0)</f>
        <v>Q235B</v>
      </c>
      <c r="U2" s="18"/>
      <c r="V2" s="18" t="str">
        <f>VLOOKUP(F2,D16数据库!C:P,6,0)</f>
        <v>槽钢</v>
      </c>
      <c r="W2" s="18" t="str">
        <f>VLOOKUP(F2,D16数据库!C:P,7,0)</f>
        <v>[14a</v>
      </c>
      <c r="X2" s="18" cm="1">
        <f t="array" ref="X2">_xlfn.IFS(E2=1,1,E2=2,2)</f>
        <v>2</v>
      </c>
      <c r="Y2" s="18">
        <f>VLOOKUP(F2,D16数据库!C:P,10,0)</f>
        <v>140</v>
      </c>
      <c r="Z2" s="19">
        <f>(I2/1000)*X2*C2</f>
        <v>3.2</v>
      </c>
      <c r="AA2" s="18" t="str">
        <f>VLOOKUP(F2,D16数据库!C:P,8,0)</f>
        <v>m</v>
      </c>
      <c r="AB2" s="18" t="str">
        <f>VLOOKUP(F2,D16数据库!C:P,9,0)</f>
        <v>Q235B</v>
      </c>
      <c r="AC2" s="18"/>
      <c r="AD2" s="18" t="str">
        <f>VLOOKUP(F2,D16数据库!C:P,11,0)</f>
        <v>钢板</v>
      </c>
      <c r="AE2" s="18" t="str">
        <f>VLOOKUP(F2,D16数据库!C:P,12,0)</f>
        <v>δ=10</v>
      </c>
      <c r="AF2" s="19">
        <f>IF(L2="",0,(M2/1000)*(N2/1000)*C2)</f>
        <v>0.12</v>
      </c>
      <c r="AG2" s="18" t="str">
        <f>VLOOKUP(F2,D16数据库!C:P,13,0)</f>
        <v>m²</v>
      </c>
      <c r="AH2" s="18" t="str">
        <f>VLOOKUP(F2,D16数据库!C:P,14,0)</f>
        <v>Q235B</v>
      </c>
      <c r="AI2" s="18"/>
    </row>
    <row r="3" spans="1:35" x14ac:dyDescent="0.25">
      <c r="A3" s="22"/>
      <c r="B3" s="3"/>
      <c r="C3" s="3"/>
      <c r="D3" s="3"/>
      <c r="E3" s="18" t="e">
        <f t="shared" ref="E3:E13" si="3">VALUE(TRIM(MID(SUBSTITUTE($B3,"-",REPT(" ",99)),COLUMN(B3)*99-98,99)))</f>
        <v>#VALUE!</v>
      </c>
      <c r="F3" s="18" t="str">
        <f t="shared" si="0"/>
        <v/>
      </c>
      <c r="G3" s="18" t="str">
        <f t="shared" si="0"/>
        <v/>
      </c>
      <c r="H3" s="18" t="e">
        <f t="shared" ref="H3:I13" si="4">VALUE(TRIM(MID(SUBSTITUTE($B3,"-",REPT(" ",99)),COLUMN(E3)*99-98,99)))</f>
        <v>#VALUE!</v>
      </c>
      <c r="I3" s="18" t="e">
        <f t="shared" si="4"/>
        <v>#VALUE!</v>
      </c>
      <c r="J3" s="18" t="e">
        <f t="shared" ref="J3:J13" si="5">VALUE(TRIM(MID(SUBSTITUTE($B3,"-",REPT(" ",99)),COLUMN(G3)*99-98,99)))</f>
        <v>#VALUE!</v>
      </c>
      <c r="K3" s="18" t="e">
        <f t="shared" ref="K3:K13" si="6">VALUE(TRIM(MID(SUBSTITUTE($B3,"-",REPT(" ",99)),COLUMN(H3)*99-98,99)))</f>
        <v>#VALUE!</v>
      </c>
      <c r="L3" s="18" t="str">
        <f t="shared" ref="L3:L13" si="7">(TRIM(MID(SUBSTITUTE($B3,"-",REPT(" ",99)),COLUMN(I3)*99-98,99)))</f>
        <v/>
      </c>
      <c r="M3" s="18" t="e">
        <f t="shared" si="1"/>
        <v>#VALUE!</v>
      </c>
      <c r="N3" s="18" t="e">
        <f t="shared" si="2"/>
        <v>#VALUE!</v>
      </c>
      <c r="O3" s="18" t="e">
        <f>VLOOKUP(F3,D16数据库!C:P,2,0)</f>
        <v>#N/A</v>
      </c>
      <c r="P3" s="18" t="e">
        <f>VLOOKUP(F3,D16数据库!C:P,3,0)</f>
        <v>#N/A</v>
      </c>
      <c r="Q3" s="18" t="e">
        <f t="shared" ref="Q3:Q66" si="8">IF(E3=2,J3+Y3,0)</f>
        <v>#VALUE!</v>
      </c>
      <c r="R3" s="19" t="e">
        <f t="shared" ref="R3:R66" si="9">((H3+Q3+50)/1000)*2*C3</f>
        <v>#VALUE!</v>
      </c>
      <c r="S3" s="18" t="e">
        <f>VLOOKUP(F3,D16数据库!C:P,4,0)</f>
        <v>#N/A</v>
      </c>
      <c r="T3" s="18" t="e">
        <f>VLOOKUP(F3,D16数据库!C:P,5,0)</f>
        <v>#N/A</v>
      </c>
      <c r="U3" s="18"/>
      <c r="V3" s="18" t="e">
        <f>VLOOKUP(F3,D16数据库!C:P,6,0)</f>
        <v>#N/A</v>
      </c>
      <c r="W3" s="18" t="e">
        <f>VLOOKUP(F3,D16数据库!C:P,7,0)</f>
        <v>#N/A</v>
      </c>
      <c r="X3" s="18" t="e" cm="1">
        <f t="array" ref="X3">_xlfn.IFS(E3=1,1,E3=2,2)</f>
        <v>#VALUE!</v>
      </c>
      <c r="Y3" s="18" t="e">
        <f>VLOOKUP(F3,D16数据库!C:P,10,0)</f>
        <v>#N/A</v>
      </c>
      <c r="Z3" s="19" t="e">
        <f t="shared" ref="Z3:Z66" si="10">(I3/1000)*X3*C3</f>
        <v>#VALUE!</v>
      </c>
      <c r="AA3" s="18" t="e">
        <f>VLOOKUP(F3,D16数据库!C:P,8,0)</f>
        <v>#N/A</v>
      </c>
      <c r="AB3" s="18" t="e">
        <f>VLOOKUP(F3,D16数据库!C:P,9,0)</f>
        <v>#N/A</v>
      </c>
      <c r="AC3" s="18"/>
      <c r="AD3" s="18" t="e">
        <f>VLOOKUP(F3,D16数据库!C:P,11,0)</f>
        <v>#N/A</v>
      </c>
      <c r="AE3" s="18" t="e">
        <f>VLOOKUP(F3,D16数据库!C:P,12,0)</f>
        <v>#N/A</v>
      </c>
      <c r="AF3" s="19">
        <f t="shared" ref="AF3:AF66" si="11">IF(L3="",0,(M3/1000)*(N3/1000)*C3)</f>
        <v>0</v>
      </c>
      <c r="AG3" s="18" t="e">
        <f>VLOOKUP(F3,D16数据库!C:P,13,0)</f>
        <v>#N/A</v>
      </c>
      <c r="AH3" s="18" t="e">
        <f>VLOOKUP(F3,D16数据库!C:P,14,0)</f>
        <v>#N/A</v>
      </c>
      <c r="AI3" s="18"/>
    </row>
    <row r="4" spans="1:35" x14ac:dyDescent="0.25">
      <c r="A4" s="22"/>
      <c r="B4" s="3"/>
      <c r="C4" s="3"/>
      <c r="D4" s="3"/>
      <c r="E4" s="18" t="e">
        <f t="shared" si="3"/>
        <v>#VALUE!</v>
      </c>
      <c r="F4" s="18" t="str">
        <f t="shared" si="0"/>
        <v/>
      </c>
      <c r="G4" s="18" t="str">
        <f t="shared" si="0"/>
        <v/>
      </c>
      <c r="H4" s="18" t="e">
        <f t="shared" si="4"/>
        <v>#VALUE!</v>
      </c>
      <c r="I4" s="18" t="e">
        <f t="shared" si="4"/>
        <v>#VALUE!</v>
      </c>
      <c r="J4" s="18" t="e">
        <f t="shared" si="5"/>
        <v>#VALUE!</v>
      </c>
      <c r="K4" s="18" t="e">
        <f t="shared" si="6"/>
        <v>#VALUE!</v>
      </c>
      <c r="L4" s="18" t="str">
        <f t="shared" si="7"/>
        <v/>
      </c>
      <c r="M4" s="18" t="e">
        <f t="shared" si="1"/>
        <v>#VALUE!</v>
      </c>
      <c r="N4" s="18" t="e">
        <f t="shared" si="2"/>
        <v>#VALUE!</v>
      </c>
      <c r="O4" s="18" t="e">
        <f>VLOOKUP(F4,D16数据库!C:P,2,0)</f>
        <v>#N/A</v>
      </c>
      <c r="P4" s="18" t="e">
        <f>VLOOKUP(F4,D16数据库!C:P,3,0)</f>
        <v>#N/A</v>
      </c>
      <c r="Q4" s="18" t="e">
        <f t="shared" si="8"/>
        <v>#VALUE!</v>
      </c>
      <c r="R4" s="19" t="e">
        <f t="shared" si="9"/>
        <v>#VALUE!</v>
      </c>
      <c r="S4" s="18" t="e">
        <f>VLOOKUP(F4,D16数据库!C:P,4,0)</f>
        <v>#N/A</v>
      </c>
      <c r="T4" s="18" t="e">
        <f>VLOOKUP(F4,D16数据库!C:P,5,0)</f>
        <v>#N/A</v>
      </c>
      <c r="U4" s="18"/>
      <c r="V4" s="18" t="e">
        <f>VLOOKUP(F4,D16数据库!C:P,6,0)</f>
        <v>#N/A</v>
      </c>
      <c r="W4" s="18" t="e">
        <f>VLOOKUP(F4,D16数据库!C:P,7,0)</f>
        <v>#N/A</v>
      </c>
      <c r="X4" s="18" t="e" cm="1">
        <f t="array" ref="X4">_xlfn.IFS(E4=1,1,E4=2,2)</f>
        <v>#VALUE!</v>
      </c>
      <c r="Y4" s="18" t="e">
        <f>VLOOKUP(F4,D16数据库!C:P,10,0)</f>
        <v>#N/A</v>
      </c>
      <c r="Z4" s="19" t="e">
        <f t="shared" si="10"/>
        <v>#VALUE!</v>
      </c>
      <c r="AA4" s="18" t="e">
        <f>VLOOKUP(F4,D16数据库!C:P,8,0)</f>
        <v>#N/A</v>
      </c>
      <c r="AB4" s="18" t="e">
        <f>VLOOKUP(F4,D16数据库!C:P,9,0)</f>
        <v>#N/A</v>
      </c>
      <c r="AC4" s="18"/>
      <c r="AD4" s="18" t="e">
        <f>VLOOKUP(F4,D16数据库!C:P,11,0)</f>
        <v>#N/A</v>
      </c>
      <c r="AE4" s="18" t="e">
        <f>VLOOKUP(F4,D16数据库!C:P,12,0)</f>
        <v>#N/A</v>
      </c>
      <c r="AF4" s="19">
        <f t="shared" si="11"/>
        <v>0</v>
      </c>
      <c r="AG4" s="18" t="e">
        <f>VLOOKUP(F4,D16数据库!C:P,13,0)</f>
        <v>#N/A</v>
      </c>
      <c r="AH4" s="18" t="e">
        <f>VLOOKUP(F4,D16数据库!C:P,14,0)</f>
        <v>#N/A</v>
      </c>
      <c r="AI4" s="18"/>
    </row>
    <row r="5" spans="1:35" x14ac:dyDescent="0.25">
      <c r="A5" s="22"/>
      <c r="B5" s="3"/>
      <c r="C5" s="3"/>
      <c r="D5" s="3"/>
      <c r="E5" s="18" t="e">
        <f t="shared" si="3"/>
        <v>#VALUE!</v>
      </c>
      <c r="F5" s="18" t="str">
        <f t="shared" si="0"/>
        <v/>
      </c>
      <c r="G5" s="18" t="str">
        <f t="shared" si="0"/>
        <v/>
      </c>
      <c r="H5" s="18" t="e">
        <f t="shared" si="4"/>
        <v>#VALUE!</v>
      </c>
      <c r="I5" s="18" t="e">
        <f t="shared" si="4"/>
        <v>#VALUE!</v>
      </c>
      <c r="J5" s="18" t="e">
        <f t="shared" si="5"/>
        <v>#VALUE!</v>
      </c>
      <c r="K5" s="18" t="e">
        <f t="shared" si="6"/>
        <v>#VALUE!</v>
      </c>
      <c r="L5" s="18" t="str">
        <f t="shared" si="7"/>
        <v/>
      </c>
      <c r="M5" s="18" t="e">
        <f t="shared" si="1"/>
        <v>#VALUE!</v>
      </c>
      <c r="N5" s="18" t="e">
        <f t="shared" si="2"/>
        <v>#VALUE!</v>
      </c>
      <c r="O5" s="18" t="e">
        <f>VLOOKUP(F5,D16数据库!C:P,2,0)</f>
        <v>#N/A</v>
      </c>
      <c r="P5" s="18" t="e">
        <f>VLOOKUP(F5,D16数据库!C:P,3,0)</f>
        <v>#N/A</v>
      </c>
      <c r="Q5" s="18" t="e">
        <f t="shared" si="8"/>
        <v>#VALUE!</v>
      </c>
      <c r="R5" s="19" t="e">
        <f t="shared" si="9"/>
        <v>#VALUE!</v>
      </c>
      <c r="S5" s="18" t="e">
        <f>VLOOKUP(F5,D16数据库!C:P,4,0)</f>
        <v>#N/A</v>
      </c>
      <c r="T5" s="18" t="e">
        <f>VLOOKUP(F5,D16数据库!C:P,5,0)</f>
        <v>#N/A</v>
      </c>
      <c r="U5" s="18"/>
      <c r="V5" s="18" t="e">
        <f>VLOOKUP(F5,D16数据库!C:P,6,0)</f>
        <v>#N/A</v>
      </c>
      <c r="W5" s="18" t="e">
        <f>VLOOKUP(F5,D16数据库!C:P,7,0)</f>
        <v>#N/A</v>
      </c>
      <c r="X5" s="18" t="e" cm="1">
        <f t="array" ref="X5">_xlfn.IFS(E5=1,1,E5=2,2)</f>
        <v>#VALUE!</v>
      </c>
      <c r="Y5" s="18" t="e">
        <f>VLOOKUP(F5,D16数据库!C:P,10,0)</f>
        <v>#N/A</v>
      </c>
      <c r="Z5" s="19" t="e">
        <f t="shared" si="10"/>
        <v>#VALUE!</v>
      </c>
      <c r="AA5" s="18" t="e">
        <f>VLOOKUP(F5,D16数据库!C:P,8,0)</f>
        <v>#N/A</v>
      </c>
      <c r="AB5" s="18" t="e">
        <f>VLOOKUP(F5,D16数据库!C:P,9,0)</f>
        <v>#N/A</v>
      </c>
      <c r="AC5" s="18"/>
      <c r="AD5" s="18" t="e">
        <f>VLOOKUP(F5,D16数据库!C:P,11,0)</f>
        <v>#N/A</v>
      </c>
      <c r="AE5" s="18" t="e">
        <f>VLOOKUP(F5,D16数据库!C:P,12,0)</f>
        <v>#N/A</v>
      </c>
      <c r="AF5" s="19">
        <f t="shared" si="11"/>
        <v>0</v>
      </c>
      <c r="AG5" s="18" t="e">
        <f>VLOOKUP(F5,D16数据库!C:P,13,0)</f>
        <v>#N/A</v>
      </c>
      <c r="AH5" s="18" t="e">
        <f>VLOOKUP(F5,D16数据库!C:P,14,0)</f>
        <v>#N/A</v>
      </c>
      <c r="AI5" s="18"/>
    </row>
    <row r="6" spans="1:35" x14ac:dyDescent="0.25">
      <c r="A6" s="22"/>
      <c r="B6" s="3"/>
      <c r="C6" s="3"/>
      <c r="D6" s="3"/>
      <c r="E6" s="18" t="e">
        <f t="shared" si="3"/>
        <v>#VALUE!</v>
      </c>
      <c r="F6" s="18" t="str">
        <f t="shared" si="0"/>
        <v/>
      </c>
      <c r="G6" s="18" t="str">
        <f t="shared" si="0"/>
        <v/>
      </c>
      <c r="H6" s="18" t="e">
        <f t="shared" si="4"/>
        <v>#VALUE!</v>
      </c>
      <c r="I6" s="18" t="e">
        <f t="shared" si="4"/>
        <v>#VALUE!</v>
      </c>
      <c r="J6" s="18" t="e">
        <f t="shared" si="5"/>
        <v>#VALUE!</v>
      </c>
      <c r="K6" s="18" t="e">
        <f t="shared" si="6"/>
        <v>#VALUE!</v>
      </c>
      <c r="L6" s="18" t="str">
        <f t="shared" si="7"/>
        <v/>
      </c>
      <c r="M6" s="18" t="e">
        <f t="shared" si="1"/>
        <v>#VALUE!</v>
      </c>
      <c r="N6" s="18" t="e">
        <f t="shared" si="2"/>
        <v>#VALUE!</v>
      </c>
      <c r="O6" s="18" t="e">
        <f>VLOOKUP(F6,D16数据库!C:P,2,0)</f>
        <v>#N/A</v>
      </c>
      <c r="P6" s="18" t="e">
        <f>VLOOKUP(F6,D16数据库!C:P,3,0)</f>
        <v>#N/A</v>
      </c>
      <c r="Q6" s="18" t="e">
        <f t="shared" si="8"/>
        <v>#VALUE!</v>
      </c>
      <c r="R6" s="19" t="e">
        <f t="shared" si="9"/>
        <v>#VALUE!</v>
      </c>
      <c r="S6" s="18" t="e">
        <f>VLOOKUP(F6,D16数据库!C:P,4,0)</f>
        <v>#N/A</v>
      </c>
      <c r="T6" s="18" t="e">
        <f>VLOOKUP(F6,D16数据库!C:P,5,0)</f>
        <v>#N/A</v>
      </c>
      <c r="U6" s="18"/>
      <c r="V6" s="18" t="e">
        <f>VLOOKUP(F6,D16数据库!C:P,6,0)</f>
        <v>#N/A</v>
      </c>
      <c r="W6" s="18" t="e">
        <f>VLOOKUP(F6,D16数据库!C:P,7,0)</f>
        <v>#N/A</v>
      </c>
      <c r="X6" s="18" t="e" cm="1">
        <f t="array" ref="X6">_xlfn.IFS(E6=1,1,E6=2,2)</f>
        <v>#VALUE!</v>
      </c>
      <c r="Y6" s="18" t="e">
        <f>VLOOKUP(F6,D16数据库!C:P,10,0)</f>
        <v>#N/A</v>
      </c>
      <c r="Z6" s="19" t="e">
        <f t="shared" si="10"/>
        <v>#VALUE!</v>
      </c>
      <c r="AA6" s="18" t="e">
        <f>VLOOKUP(F6,D16数据库!C:P,8,0)</f>
        <v>#N/A</v>
      </c>
      <c r="AB6" s="18" t="e">
        <f>VLOOKUP(F6,D16数据库!C:P,9,0)</f>
        <v>#N/A</v>
      </c>
      <c r="AC6" s="18"/>
      <c r="AD6" s="18" t="e">
        <f>VLOOKUP(F6,D16数据库!C:P,11,0)</f>
        <v>#N/A</v>
      </c>
      <c r="AE6" s="18" t="e">
        <f>VLOOKUP(F6,D16数据库!C:P,12,0)</f>
        <v>#N/A</v>
      </c>
      <c r="AF6" s="19">
        <f t="shared" si="11"/>
        <v>0</v>
      </c>
      <c r="AG6" s="18" t="e">
        <f>VLOOKUP(F6,D16数据库!C:P,13,0)</f>
        <v>#N/A</v>
      </c>
      <c r="AH6" s="18" t="e">
        <f>VLOOKUP(F6,D16数据库!C:P,14,0)</f>
        <v>#N/A</v>
      </c>
      <c r="AI6" s="18"/>
    </row>
    <row r="7" spans="1:35" x14ac:dyDescent="0.25">
      <c r="A7" s="22"/>
      <c r="B7" s="3"/>
      <c r="C7" s="3"/>
      <c r="D7" s="3"/>
      <c r="E7" s="18" t="e">
        <f t="shared" si="3"/>
        <v>#VALUE!</v>
      </c>
      <c r="F7" s="18" t="str">
        <f t="shared" si="0"/>
        <v/>
      </c>
      <c r="G7" s="18" t="str">
        <f t="shared" si="0"/>
        <v/>
      </c>
      <c r="H7" s="18" t="e">
        <f t="shared" si="4"/>
        <v>#VALUE!</v>
      </c>
      <c r="I7" s="18" t="e">
        <f t="shared" si="4"/>
        <v>#VALUE!</v>
      </c>
      <c r="J7" s="18" t="e">
        <f t="shared" si="5"/>
        <v>#VALUE!</v>
      </c>
      <c r="K7" s="18" t="e">
        <f t="shared" si="6"/>
        <v>#VALUE!</v>
      </c>
      <c r="L7" s="18" t="str">
        <f t="shared" si="7"/>
        <v/>
      </c>
      <c r="M7" s="18" t="e">
        <f t="shared" si="1"/>
        <v>#VALUE!</v>
      </c>
      <c r="N7" s="18" t="e">
        <f t="shared" si="2"/>
        <v>#VALUE!</v>
      </c>
      <c r="O7" s="18" t="e">
        <f>VLOOKUP(F7,D16数据库!C:P,2,0)</f>
        <v>#N/A</v>
      </c>
      <c r="P7" s="18" t="e">
        <f>VLOOKUP(F7,D16数据库!C:P,3,0)</f>
        <v>#N/A</v>
      </c>
      <c r="Q7" s="18" t="e">
        <f t="shared" si="8"/>
        <v>#VALUE!</v>
      </c>
      <c r="R7" s="19" t="e">
        <f t="shared" si="9"/>
        <v>#VALUE!</v>
      </c>
      <c r="S7" s="18" t="e">
        <f>VLOOKUP(F7,D16数据库!C:P,4,0)</f>
        <v>#N/A</v>
      </c>
      <c r="T7" s="18" t="e">
        <f>VLOOKUP(F7,D16数据库!C:P,5,0)</f>
        <v>#N/A</v>
      </c>
      <c r="U7" s="18"/>
      <c r="V7" s="18" t="e">
        <f>VLOOKUP(F7,D16数据库!C:P,6,0)</f>
        <v>#N/A</v>
      </c>
      <c r="W7" s="18" t="e">
        <f>VLOOKUP(F7,D16数据库!C:P,7,0)</f>
        <v>#N/A</v>
      </c>
      <c r="X7" s="18" t="e" cm="1">
        <f t="array" ref="X7">_xlfn.IFS(E7=1,1,E7=2,2)</f>
        <v>#VALUE!</v>
      </c>
      <c r="Y7" s="18" t="e">
        <f>VLOOKUP(F7,D16数据库!C:P,10,0)</f>
        <v>#N/A</v>
      </c>
      <c r="Z7" s="19" t="e">
        <f t="shared" si="10"/>
        <v>#VALUE!</v>
      </c>
      <c r="AA7" s="18" t="e">
        <f>VLOOKUP(F7,D16数据库!C:P,8,0)</f>
        <v>#N/A</v>
      </c>
      <c r="AB7" s="18" t="e">
        <f>VLOOKUP(F7,D16数据库!C:P,9,0)</f>
        <v>#N/A</v>
      </c>
      <c r="AC7" s="18"/>
      <c r="AD7" s="18" t="e">
        <f>VLOOKUP(F7,D16数据库!C:P,11,0)</f>
        <v>#N/A</v>
      </c>
      <c r="AE7" s="18" t="e">
        <f>VLOOKUP(F7,D16数据库!C:P,12,0)</f>
        <v>#N/A</v>
      </c>
      <c r="AF7" s="19">
        <f t="shared" si="11"/>
        <v>0</v>
      </c>
      <c r="AG7" s="18" t="e">
        <f>VLOOKUP(F7,D16数据库!C:P,13,0)</f>
        <v>#N/A</v>
      </c>
      <c r="AH7" s="18" t="e">
        <f>VLOOKUP(F7,D16数据库!C:P,14,0)</f>
        <v>#N/A</v>
      </c>
      <c r="AI7" s="18"/>
    </row>
    <row r="8" spans="1:35" x14ac:dyDescent="0.25">
      <c r="A8" s="22"/>
      <c r="B8" s="3"/>
      <c r="C8" s="3"/>
      <c r="D8" s="3"/>
      <c r="E8" s="18" t="e">
        <f t="shared" si="3"/>
        <v>#VALUE!</v>
      </c>
      <c r="F8" s="18" t="str">
        <f t="shared" si="0"/>
        <v/>
      </c>
      <c r="G8" s="18" t="str">
        <f t="shared" si="0"/>
        <v/>
      </c>
      <c r="H8" s="18" t="e">
        <f t="shared" si="4"/>
        <v>#VALUE!</v>
      </c>
      <c r="I8" s="18" t="e">
        <f t="shared" si="4"/>
        <v>#VALUE!</v>
      </c>
      <c r="J8" s="18" t="e">
        <f t="shared" si="5"/>
        <v>#VALUE!</v>
      </c>
      <c r="K8" s="18" t="e">
        <f t="shared" si="6"/>
        <v>#VALUE!</v>
      </c>
      <c r="L8" s="18" t="str">
        <f t="shared" si="7"/>
        <v/>
      </c>
      <c r="M8" s="18" t="e">
        <f t="shared" si="1"/>
        <v>#VALUE!</v>
      </c>
      <c r="N8" s="18" t="e">
        <f t="shared" si="2"/>
        <v>#VALUE!</v>
      </c>
      <c r="O8" s="18" t="e">
        <f>VLOOKUP(F8,D16数据库!C:P,2,0)</f>
        <v>#N/A</v>
      </c>
      <c r="P8" s="18" t="e">
        <f>VLOOKUP(F8,D16数据库!C:P,3,0)</f>
        <v>#N/A</v>
      </c>
      <c r="Q8" s="18" t="e">
        <f t="shared" si="8"/>
        <v>#VALUE!</v>
      </c>
      <c r="R8" s="19" t="e">
        <f t="shared" si="9"/>
        <v>#VALUE!</v>
      </c>
      <c r="S8" s="18" t="e">
        <f>VLOOKUP(F8,D16数据库!C:P,4,0)</f>
        <v>#N/A</v>
      </c>
      <c r="T8" s="18" t="e">
        <f>VLOOKUP(F8,D16数据库!C:P,5,0)</f>
        <v>#N/A</v>
      </c>
      <c r="U8" s="18"/>
      <c r="V8" s="18" t="e">
        <f>VLOOKUP(F8,D16数据库!C:P,6,0)</f>
        <v>#N/A</v>
      </c>
      <c r="W8" s="18" t="e">
        <f>VLOOKUP(F8,D16数据库!C:P,7,0)</f>
        <v>#N/A</v>
      </c>
      <c r="X8" s="18" t="e" cm="1">
        <f t="array" ref="X8">_xlfn.IFS(E8=1,1,E8=2,2)</f>
        <v>#VALUE!</v>
      </c>
      <c r="Y8" s="18" t="e">
        <f>VLOOKUP(F8,D16数据库!C:P,10,0)</f>
        <v>#N/A</v>
      </c>
      <c r="Z8" s="19" t="e">
        <f t="shared" si="10"/>
        <v>#VALUE!</v>
      </c>
      <c r="AA8" s="18" t="e">
        <f>VLOOKUP(F8,D16数据库!C:P,8,0)</f>
        <v>#N/A</v>
      </c>
      <c r="AB8" s="18" t="e">
        <f>VLOOKUP(F8,D16数据库!C:P,9,0)</f>
        <v>#N/A</v>
      </c>
      <c r="AC8" s="18"/>
      <c r="AD8" s="18" t="e">
        <f>VLOOKUP(F8,D16数据库!C:P,11,0)</f>
        <v>#N/A</v>
      </c>
      <c r="AE8" s="18" t="e">
        <f>VLOOKUP(F8,D16数据库!C:P,12,0)</f>
        <v>#N/A</v>
      </c>
      <c r="AF8" s="19">
        <f t="shared" si="11"/>
        <v>0</v>
      </c>
      <c r="AG8" s="18" t="e">
        <f>VLOOKUP(F8,D16数据库!C:P,13,0)</f>
        <v>#N/A</v>
      </c>
      <c r="AH8" s="18" t="e">
        <f>VLOOKUP(F8,D16数据库!C:P,14,0)</f>
        <v>#N/A</v>
      </c>
      <c r="AI8" s="18"/>
    </row>
    <row r="9" spans="1:35" x14ac:dyDescent="0.25">
      <c r="A9" s="22"/>
      <c r="B9" s="3"/>
      <c r="C9" s="3"/>
      <c r="D9" s="3"/>
      <c r="E9" s="18" t="e">
        <f t="shared" si="3"/>
        <v>#VALUE!</v>
      </c>
      <c r="F9" s="18" t="str">
        <f t="shared" si="0"/>
        <v/>
      </c>
      <c r="G9" s="18" t="str">
        <f t="shared" si="0"/>
        <v/>
      </c>
      <c r="H9" s="18" t="e">
        <f t="shared" si="4"/>
        <v>#VALUE!</v>
      </c>
      <c r="I9" s="18" t="e">
        <f t="shared" si="4"/>
        <v>#VALUE!</v>
      </c>
      <c r="J9" s="18" t="e">
        <f t="shared" si="5"/>
        <v>#VALUE!</v>
      </c>
      <c r="K9" s="18" t="e">
        <f t="shared" si="6"/>
        <v>#VALUE!</v>
      </c>
      <c r="L9" s="18" t="str">
        <f t="shared" si="7"/>
        <v/>
      </c>
      <c r="M9" s="18" t="e">
        <f t="shared" si="1"/>
        <v>#VALUE!</v>
      </c>
      <c r="N9" s="18" t="e">
        <f t="shared" si="2"/>
        <v>#VALUE!</v>
      </c>
      <c r="O9" s="18" t="e">
        <f>VLOOKUP(F9,D16数据库!C:P,2,0)</f>
        <v>#N/A</v>
      </c>
      <c r="P9" s="18" t="e">
        <f>VLOOKUP(F9,D16数据库!C:P,3,0)</f>
        <v>#N/A</v>
      </c>
      <c r="Q9" s="18" t="e">
        <f t="shared" si="8"/>
        <v>#VALUE!</v>
      </c>
      <c r="R9" s="19" t="e">
        <f t="shared" si="9"/>
        <v>#VALUE!</v>
      </c>
      <c r="S9" s="18" t="e">
        <f>VLOOKUP(F9,D16数据库!C:P,4,0)</f>
        <v>#N/A</v>
      </c>
      <c r="T9" s="18" t="e">
        <f>VLOOKUP(F9,D16数据库!C:P,5,0)</f>
        <v>#N/A</v>
      </c>
      <c r="U9" s="18"/>
      <c r="V9" s="18" t="e">
        <f>VLOOKUP(F9,D16数据库!C:P,6,0)</f>
        <v>#N/A</v>
      </c>
      <c r="W9" s="18" t="e">
        <f>VLOOKUP(F9,D16数据库!C:P,7,0)</f>
        <v>#N/A</v>
      </c>
      <c r="X9" s="18" t="e" cm="1">
        <f t="array" ref="X9">_xlfn.IFS(E9=1,1,E9=2,2)</f>
        <v>#VALUE!</v>
      </c>
      <c r="Y9" s="18" t="e">
        <f>VLOOKUP(F9,D16数据库!C:P,10,0)</f>
        <v>#N/A</v>
      </c>
      <c r="Z9" s="19" t="e">
        <f t="shared" si="10"/>
        <v>#VALUE!</v>
      </c>
      <c r="AA9" s="18" t="e">
        <f>VLOOKUP(F9,D16数据库!C:P,8,0)</f>
        <v>#N/A</v>
      </c>
      <c r="AB9" s="18" t="e">
        <f>VLOOKUP(F9,D16数据库!C:P,9,0)</f>
        <v>#N/A</v>
      </c>
      <c r="AC9" s="18"/>
      <c r="AD9" s="18" t="e">
        <f>VLOOKUP(F9,D16数据库!C:P,11,0)</f>
        <v>#N/A</v>
      </c>
      <c r="AE9" s="18" t="e">
        <f>VLOOKUP(F9,D16数据库!C:P,12,0)</f>
        <v>#N/A</v>
      </c>
      <c r="AF9" s="19">
        <f t="shared" si="11"/>
        <v>0</v>
      </c>
      <c r="AG9" s="18" t="e">
        <f>VLOOKUP(F9,D16数据库!C:P,13,0)</f>
        <v>#N/A</v>
      </c>
      <c r="AH9" s="18" t="e">
        <f>VLOOKUP(F9,D16数据库!C:P,14,0)</f>
        <v>#N/A</v>
      </c>
      <c r="AI9" s="18"/>
    </row>
    <row r="10" spans="1:35" x14ac:dyDescent="0.25">
      <c r="A10" s="22"/>
      <c r="B10" s="3"/>
      <c r="C10" s="3"/>
      <c r="D10" s="3"/>
      <c r="E10" s="18" t="e">
        <f t="shared" si="3"/>
        <v>#VALUE!</v>
      </c>
      <c r="F10" s="18" t="str">
        <f t="shared" si="0"/>
        <v/>
      </c>
      <c r="G10" s="18" t="str">
        <f t="shared" si="0"/>
        <v/>
      </c>
      <c r="H10" s="18" t="e">
        <f t="shared" si="4"/>
        <v>#VALUE!</v>
      </c>
      <c r="I10" s="18" t="e">
        <f t="shared" si="4"/>
        <v>#VALUE!</v>
      </c>
      <c r="J10" s="18" t="e">
        <f t="shared" si="5"/>
        <v>#VALUE!</v>
      </c>
      <c r="K10" s="18" t="e">
        <f t="shared" si="6"/>
        <v>#VALUE!</v>
      </c>
      <c r="L10" s="18" t="str">
        <f t="shared" si="7"/>
        <v/>
      </c>
      <c r="M10" s="18" t="e">
        <f t="shared" si="1"/>
        <v>#VALUE!</v>
      </c>
      <c r="N10" s="18" t="e">
        <f t="shared" si="2"/>
        <v>#VALUE!</v>
      </c>
      <c r="O10" s="18" t="e">
        <f>VLOOKUP(F10,D16数据库!C:P,2,0)</f>
        <v>#N/A</v>
      </c>
      <c r="P10" s="18" t="e">
        <f>VLOOKUP(F10,D16数据库!C:P,3,0)</f>
        <v>#N/A</v>
      </c>
      <c r="Q10" s="18" t="e">
        <f t="shared" si="8"/>
        <v>#VALUE!</v>
      </c>
      <c r="R10" s="19" t="e">
        <f t="shared" si="9"/>
        <v>#VALUE!</v>
      </c>
      <c r="S10" s="18" t="e">
        <f>VLOOKUP(F10,D16数据库!C:P,4,0)</f>
        <v>#N/A</v>
      </c>
      <c r="T10" s="18" t="e">
        <f>VLOOKUP(F10,D16数据库!C:P,5,0)</f>
        <v>#N/A</v>
      </c>
      <c r="U10" s="18"/>
      <c r="V10" s="18" t="e">
        <f>VLOOKUP(F10,D16数据库!C:P,6,0)</f>
        <v>#N/A</v>
      </c>
      <c r="W10" s="18" t="e">
        <f>VLOOKUP(F10,D16数据库!C:P,7,0)</f>
        <v>#N/A</v>
      </c>
      <c r="X10" s="18" t="e" cm="1">
        <f t="array" ref="X10">_xlfn.IFS(E10=1,1,E10=2,2)</f>
        <v>#VALUE!</v>
      </c>
      <c r="Y10" s="18" t="e">
        <f>VLOOKUP(F10,D16数据库!C:P,10,0)</f>
        <v>#N/A</v>
      </c>
      <c r="Z10" s="19" t="e">
        <f t="shared" si="10"/>
        <v>#VALUE!</v>
      </c>
      <c r="AA10" s="18" t="e">
        <f>VLOOKUP(F10,D16数据库!C:P,8,0)</f>
        <v>#N/A</v>
      </c>
      <c r="AB10" s="18" t="e">
        <f>VLOOKUP(F10,D16数据库!C:P,9,0)</f>
        <v>#N/A</v>
      </c>
      <c r="AC10" s="18"/>
      <c r="AD10" s="18" t="e">
        <f>VLOOKUP(F10,D16数据库!C:P,11,0)</f>
        <v>#N/A</v>
      </c>
      <c r="AE10" s="18" t="e">
        <f>VLOOKUP(F10,D16数据库!C:P,12,0)</f>
        <v>#N/A</v>
      </c>
      <c r="AF10" s="19">
        <f t="shared" si="11"/>
        <v>0</v>
      </c>
      <c r="AG10" s="18" t="e">
        <f>VLOOKUP(F10,D16数据库!C:P,13,0)</f>
        <v>#N/A</v>
      </c>
      <c r="AH10" s="18" t="e">
        <f>VLOOKUP(F10,D16数据库!C:P,14,0)</f>
        <v>#N/A</v>
      </c>
      <c r="AI10" s="18"/>
    </row>
    <row r="11" spans="1:35" x14ac:dyDescent="0.25">
      <c r="A11" s="22"/>
      <c r="B11" s="3"/>
      <c r="C11" s="3"/>
      <c r="D11" s="3"/>
      <c r="E11" s="18" t="e">
        <f t="shared" si="3"/>
        <v>#VALUE!</v>
      </c>
      <c r="F11" s="18" t="str">
        <f t="shared" si="0"/>
        <v/>
      </c>
      <c r="G11" s="18" t="str">
        <f t="shared" si="0"/>
        <v/>
      </c>
      <c r="H11" s="18" t="e">
        <f t="shared" si="4"/>
        <v>#VALUE!</v>
      </c>
      <c r="I11" s="18" t="e">
        <f t="shared" si="4"/>
        <v>#VALUE!</v>
      </c>
      <c r="J11" s="18" t="e">
        <f t="shared" si="5"/>
        <v>#VALUE!</v>
      </c>
      <c r="K11" s="18" t="e">
        <f t="shared" si="6"/>
        <v>#VALUE!</v>
      </c>
      <c r="L11" s="18" t="str">
        <f t="shared" si="7"/>
        <v/>
      </c>
      <c r="M11" s="18" t="e">
        <f t="shared" si="1"/>
        <v>#VALUE!</v>
      </c>
      <c r="N11" s="18" t="e">
        <f t="shared" si="2"/>
        <v>#VALUE!</v>
      </c>
      <c r="O11" s="18" t="e">
        <f>VLOOKUP(F11,D16数据库!C:P,2,0)</f>
        <v>#N/A</v>
      </c>
      <c r="P11" s="18" t="e">
        <f>VLOOKUP(F11,D16数据库!C:P,3,0)</f>
        <v>#N/A</v>
      </c>
      <c r="Q11" s="18" t="e">
        <f t="shared" si="8"/>
        <v>#VALUE!</v>
      </c>
      <c r="R11" s="19" t="e">
        <f t="shared" si="9"/>
        <v>#VALUE!</v>
      </c>
      <c r="S11" s="18" t="e">
        <f>VLOOKUP(F11,D16数据库!C:P,4,0)</f>
        <v>#N/A</v>
      </c>
      <c r="T11" s="18" t="e">
        <f>VLOOKUP(F11,D16数据库!C:P,5,0)</f>
        <v>#N/A</v>
      </c>
      <c r="U11" s="18"/>
      <c r="V11" s="18" t="e">
        <f>VLOOKUP(F11,D16数据库!C:P,6,0)</f>
        <v>#N/A</v>
      </c>
      <c r="W11" s="18" t="e">
        <f>VLOOKUP(F11,D16数据库!C:P,7,0)</f>
        <v>#N/A</v>
      </c>
      <c r="X11" s="18" t="e" cm="1">
        <f t="array" ref="X11">_xlfn.IFS(E11=1,1,E11=2,2)</f>
        <v>#VALUE!</v>
      </c>
      <c r="Y11" s="18" t="e">
        <f>VLOOKUP(F11,D16数据库!C:P,10,0)</f>
        <v>#N/A</v>
      </c>
      <c r="Z11" s="19" t="e">
        <f t="shared" si="10"/>
        <v>#VALUE!</v>
      </c>
      <c r="AA11" s="18" t="e">
        <f>VLOOKUP(F11,D16数据库!C:P,8,0)</f>
        <v>#N/A</v>
      </c>
      <c r="AB11" s="18" t="e">
        <f>VLOOKUP(F11,D16数据库!C:P,9,0)</f>
        <v>#N/A</v>
      </c>
      <c r="AC11" s="18"/>
      <c r="AD11" s="18" t="e">
        <f>VLOOKUP(F11,D16数据库!C:P,11,0)</f>
        <v>#N/A</v>
      </c>
      <c r="AE11" s="18" t="e">
        <f>VLOOKUP(F11,D16数据库!C:P,12,0)</f>
        <v>#N/A</v>
      </c>
      <c r="AF11" s="19">
        <f t="shared" si="11"/>
        <v>0</v>
      </c>
      <c r="AG11" s="18" t="e">
        <f>VLOOKUP(F11,D16数据库!C:P,13,0)</f>
        <v>#N/A</v>
      </c>
      <c r="AH11" s="18" t="e">
        <f>VLOOKUP(F11,D16数据库!C:P,14,0)</f>
        <v>#N/A</v>
      </c>
      <c r="AI11" s="18"/>
    </row>
    <row r="12" spans="1:35" x14ac:dyDescent="0.25">
      <c r="A12" s="22"/>
      <c r="B12" s="3"/>
      <c r="C12" s="3"/>
      <c r="D12" s="3"/>
      <c r="E12" s="18" t="e">
        <f t="shared" si="3"/>
        <v>#VALUE!</v>
      </c>
      <c r="F12" s="18" t="str">
        <f t="shared" si="0"/>
        <v/>
      </c>
      <c r="G12" s="18" t="str">
        <f t="shared" si="0"/>
        <v/>
      </c>
      <c r="H12" s="18" t="e">
        <f t="shared" si="4"/>
        <v>#VALUE!</v>
      </c>
      <c r="I12" s="18" t="e">
        <f t="shared" si="4"/>
        <v>#VALUE!</v>
      </c>
      <c r="J12" s="18" t="e">
        <f t="shared" si="5"/>
        <v>#VALUE!</v>
      </c>
      <c r="K12" s="18" t="e">
        <f t="shared" si="6"/>
        <v>#VALUE!</v>
      </c>
      <c r="L12" s="18" t="str">
        <f t="shared" si="7"/>
        <v/>
      </c>
      <c r="M12" s="18" t="e">
        <f t="shared" si="1"/>
        <v>#VALUE!</v>
      </c>
      <c r="N12" s="18" t="e">
        <f t="shared" si="2"/>
        <v>#VALUE!</v>
      </c>
      <c r="O12" s="18" t="e">
        <f>VLOOKUP(F12,D16数据库!C:P,2,0)</f>
        <v>#N/A</v>
      </c>
      <c r="P12" s="18" t="e">
        <f>VLOOKUP(F12,D16数据库!C:P,3,0)</f>
        <v>#N/A</v>
      </c>
      <c r="Q12" s="18" t="e">
        <f t="shared" si="8"/>
        <v>#VALUE!</v>
      </c>
      <c r="R12" s="19" t="e">
        <f t="shared" si="9"/>
        <v>#VALUE!</v>
      </c>
      <c r="S12" s="18" t="e">
        <f>VLOOKUP(F12,D16数据库!C:P,4,0)</f>
        <v>#N/A</v>
      </c>
      <c r="T12" s="18" t="e">
        <f>VLOOKUP(F12,D16数据库!C:P,5,0)</f>
        <v>#N/A</v>
      </c>
      <c r="U12" s="18"/>
      <c r="V12" s="18" t="e">
        <f>VLOOKUP(F12,D16数据库!C:P,6,0)</f>
        <v>#N/A</v>
      </c>
      <c r="W12" s="18" t="e">
        <f>VLOOKUP(F12,D16数据库!C:P,7,0)</f>
        <v>#N/A</v>
      </c>
      <c r="X12" s="18" t="e" cm="1">
        <f t="array" ref="X12">_xlfn.IFS(E12=1,1,E12=2,2)</f>
        <v>#VALUE!</v>
      </c>
      <c r="Y12" s="18" t="e">
        <f>VLOOKUP(F12,D16数据库!C:P,10,0)</f>
        <v>#N/A</v>
      </c>
      <c r="Z12" s="19" t="e">
        <f t="shared" si="10"/>
        <v>#VALUE!</v>
      </c>
      <c r="AA12" s="18" t="e">
        <f>VLOOKUP(F12,D16数据库!C:P,8,0)</f>
        <v>#N/A</v>
      </c>
      <c r="AB12" s="18" t="e">
        <f>VLOOKUP(F12,D16数据库!C:P,9,0)</f>
        <v>#N/A</v>
      </c>
      <c r="AC12" s="18"/>
      <c r="AD12" s="18" t="e">
        <f>VLOOKUP(F12,D16数据库!C:P,11,0)</f>
        <v>#N/A</v>
      </c>
      <c r="AE12" s="18" t="e">
        <f>VLOOKUP(F12,D16数据库!C:P,12,0)</f>
        <v>#N/A</v>
      </c>
      <c r="AF12" s="19">
        <f t="shared" si="11"/>
        <v>0</v>
      </c>
      <c r="AG12" s="18" t="e">
        <f>VLOOKUP(F12,D16数据库!C:P,13,0)</f>
        <v>#N/A</v>
      </c>
      <c r="AH12" s="18" t="e">
        <f>VLOOKUP(F12,D16数据库!C:P,14,0)</f>
        <v>#N/A</v>
      </c>
      <c r="AI12" s="18"/>
    </row>
    <row r="13" spans="1:35" x14ac:dyDescent="0.25">
      <c r="A13" s="22"/>
      <c r="B13" s="3"/>
      <c r="C13" s="3"/>
      <c r="D13" s="3"/>
      <c r="E13" s="18" t="e">
        <f t="shared" si="3"/>
        <v>#VALUE!</v>
      </c>
      <c r="F13" s="18" t="str">
        <f t="shared" si="0"/>
        <v/>
      </c>
      <c r="G13" s="18" t="str">
        <f t="shared" si="0"/>
        <v/>
      </c>
      <c r="H13" s="18" t="e">
        <f t="shared" si="4"/>
        <v>#VALUE!</v>
      </c>
      <c r="I13" s="18" t="e">
        <f t="shared" si="4"/>
        <v>#VALUE!</v>
      </c>
      <c r="J13" s="18" t="e">
        <f t="shared" si="5"/>
        <v>#VALUE!</v>
      </c>
      <c r="K13" s="18" t="e">
        <f t="shared" si="6"/>
        <v>#VALUE!</v>
      </c>
      <c r="L13" s="18" t="str">
        <f t="shared" si="7"/>
        <v/>
      </c>
      <c r="M13" s="18" t="e">
        <f t="shared" si="1"/>
        <v>#VALUE!</v>
      </c>
      <c r="N13" s="18" t="e">
        <f t="shared" si="2"/>
        <v>#VALUE!</v>
      </c>
      <c r="O13" s="18" t="e">
        <f>VLOOKUP(F13,D16数据库!C:P,2,0)</f>
        <v>#N/A</v>
      </c>
      <c r="P13" s="18" t="e">
        <f>VLOOKUP(F13,D16数据库!C:P,3,0)</f>
        <v>#N/A</v>
      </c>
      <c r="Q13" s="18" t="e">
        <f t="shared" si="8"/>
        <v>#VALUE!</v>
      </c>
      <c r="R13" s="19" t="e">
        <f t="shared" si="9"/>
        <v>#VALUE!</v>
      </c>
      <c r="S13" s="18" t="e">
        <f>VLOOKUP(F13,D16数据库!C:P,4,0)</f>
        <v>#N/A</v>
      </c>
      <c r="T13" s="18" t="e">
        <f>VLOOKUP(F13,D16数据库!C:P,5,0)</f>
        <v>#N/A</v>
      </c>
      <c r="U13" s="18"/>
      <c r="V13" s="18" t="e">
        <f>VLOOKUP(F13,D16数据库!C:P,6,0)</f>
        <v>#N/A</v>
      </c>
      <c r="W13" s="18" t="e">
        <f>VLOOKUP(F13,D16数据库!C:P,7,0)</f>
        <v>#N/A</v>
      </c>
      <c r="X13" s="18" t="e" cm="1">
        <f t="array" ref="X13">_xlfn.IFS(E13=1,1,E13=2,2)</f>
        <v>#VALUE!</v>
      </c>
      <c r="Y13" s="18" t="e">
        <f>VLOOKUP(F13,D16数据库!C:P,10,0)</f>
        <v>#N/A</v>
      </c>
      <c r="Z13" s="19" t="e">
        <f t="shared" si="10"/>
        <v>#VALUE!</v>
      </c>
      <c r="AA13" s="18" t="e">
        <f>VLOOKUP(F13,D16数据库!C:P,8,0)</f>
        <v>#N/A</v>
      </c>
      <c r="AB13" s="18" t="e">
        <f>VLOOKUP(F13,D16数据库!C:P,9,0)</f>
        <v>#N/A</v>
      </c>
      <c r="AC13" s="18"/>
      <c r="AD13" s="18" t="e">
        <f>VLOOKUP(F13,D16数据库!C:P,11,0)</f>
        <v>#N/A</v>
      </c>
      <c r="AE13" s="18" t="e">
        <f>VLOOKUP(F13,D16数据库!C:P,12,0)</f>
        <v>#N/A</v>
      </c>
      <c r="AF13" s="19">
        <f t="shared" si="11"/>
        <v>0</v>
      </c>
      <c r="AG13" s="18" t="e">
        <f>VLOOKUP(F13,D16数据库!C:P,13,0)</f>
        <v>#N/A</v>
      </c>
      <c r="AH13" s="18" t="e">
        <f>VLOOKUP(F13,D16数据库!C:P,14,0)</f>
        <v>#N/A</v>
      </c>
      <c r="AI13" s="18"/>
    </row>
    <row r="14" spans="1:35" x14ac:dyDescent="0.25">
      <c r="A14" s="22"/>
      <c r="B14" s="3"/>
      <c r="C14" s="3"/>
      <c r="D14" s="3"/>
      <c r="E14" s="18" t="e">
        <f t="shared" ref="E14:E77" si="12">VALUE(TRIM(MID(SUBSTITUTE($B14,"-",REPT(" ",99)),COLUMN(B14)*99-98,99)))</f>
        <v>#VALUE!</v>
      </c>
      <c r="F14" s="18" t="str">
        <f t="shared" ref="F14:F77" si="13">(TRIM(MID(SUBSTITUTE($B14,"-",REPT(" ",99)),COLUMN(C14)*99-98,99)))</f>
        <v/>
      </c>
      <c r="G14" s="18" t="str">
        <f t="shared" ref="G14:G77" si="14">(TRIM(MID(SUBSTITUTE($B14,"-",REPT(" ",99)),COLUMN(D14)*99-98,99)))</f>
        <v/>
      </c>
      <c r="H14" s="18" t="e">
        <f t="shared" ref="H14:H77" si="15">VALUE(TRIM(MID(SUBSTITUTE($B14,"-",REPT(" ",99)),COLUMN(E14)*99-98,99)))</f>
        <v>#VALUE!</v>
      </c>
      <c r="I14" s="18" t="e">
        <f t="shared" ref="I14:I77" si="16">VALUE(TRIM(MID(SUBSTITUTE($B14,"-",REPT(" ",99)),COLUMN(F14)*99-98,99)))</f>
        <v>#VALUE!</v>
      </c>
      <c r="J14" s="18" t="e">
        <f t="shared" ref="J14:J77" si="17">VALUE(TRIM(MID(SUBSTITUTE($B14,"-",REPT(" ",99)),COLUMN(G14)*99-98,99)))</f>
        <v>#VALUE!</v>
      </c>
      <c r="K14" s="18" t="e">
        <f t="shared" ref="K14:K77" si="18">VALUE(TRIM(MID(SUBSTITUTE($B14,"-",REPT(" ",99)),COLUMN(H14)*99-98,99)))</f>
        <v>#VALUE!</v>
      </c>
      <c r="L14" s="18" t="str">
        <f t="shared" ref="L14:L77" si="19">(TRIM(MID(SUBSTITUTE($B14,"-",REPT(" ",99)),COLUMN(I14)*99-98,99)))</f>
        <v/>
      </c>
      <c r="M14" s="18" t="e">
        <f t="shared" ref="M14:M77" si="20">VALUE(TRIM(MID(SUBSTITUTE($L14,"x",REPT(" ",99)),COLUMN(A14)*99-98,99)))</f>
        <v>#VALUE!</v>
      </c>
      <c r="N14" s="18" t="e">
        <f t="shared" ref="N14:N77" si="21">VALUE(TRIM(MID(SUBSTITUTE($L14,"x",REPT(" ",99)),COLUMN(B14)*99-98,99)))</f>
        <v>#VALUE!</v>
      </c>
      <c r="O14" s="18" t="e">
        <f>VLOOKUP(F14,D16数据库!C:P,2,0)</f>
        <v>#N/A</v>
      </c>
      <c r="P14" s="18" t="e">
        <f>VLOOKUP(F14,D16数据库!C:P,3,0)</f>
        <v>#N/A</v>
      </c>
      <c r="Q14" s="18" t="e">
        <f t="shared" si="8"/>
        <v>#VALUE!</v>
      </c>
      <c r="R14" s="19" t="e">
        <f t="shared" si="9"/>
        <v>#VALUE!</v>
      </c>
      <c r="S14" s="18" t="e">
        <f>VLOOKUP(F14,D16数据库!C:P,4,0)</f>
        <v>#N/A</v>
      </c>
      <c r="T14" s="18" t="e">
        <f>VLOOKUP(F14,D16数据库!C:P,5,0)</f>
        <v>#N/A</v>
      </c>
      <c r="U14" s="18"/>
      <c r="V14" s="18" t="e">
        <f>VLOOKUP(F14,D16数据库!C:P,6,0)</f>
        <v>#N/A</v>
      </c>
      <c r="W14" s="18" t="e">
        <f>VLOOKUP(F14,D16数据库!C:P,7,0)</f>
        <v>#N/A</v>
      </c>
      <c r="X14" s="18" t="e" cm="1">
        <f t="array" ref="X14">_xlfn.IFS(E14=1,1,E14=2,2)</f>
        <v>#VALUE!</v>
      </c>
      <c r="Y14" s="18" t="e">
        <f>VLOOKUP(F14,D16数据库!C:P,10,0)</f>
        <v>#N/A</v>
      </c>
      <c r="Z14" s="19" t="e">
        <f t="shared" si="10"/>
        <v>#VALUE!</v>
      </c>
      <c r="AA14" s="18" t="e">
        <f>VLOOKUP(F14,D16数据库!C:P,8,0)</f>
        <v>#N/A</v>
      </c>
      <c r="AB14" s="18" t="e">
        <f>VLOOKUP(F14,D16数据库!C:P,9,0)</f>
        <v>#N/A</v>
      </c>
      <c r="AC14" s="18"/>
      <c r="AD14" s="18" t="e">
        <f>VLOOKUP(F14,D16数据库!C:P,11,0)</f>
        <v>#N/A</v>
      </c>
      <c r="AE14" s="18" t="e">
        <f>VLOOKUP(F14,D16数据库!C:P,12,0)</f>
        <v>#N/A</v>
      </c>
      <c r="AF14" s="19">
        <f t="shared" si="11"/>
        <v>0</v>
      </c>
      <c r="AG14" s="18" t="e">
        <f>VLOOKUP(F14,D16数据库!C:P,13,0)</f>
        <v>#N/A</v>
      </c>
      <c r="AH14" s="18" t="e">
        <f>VLOOKUP(F14,D16数据库!C:P,14,0)</f>
        <v>#N/A</v>
      </c>
      <c r="AI14" s="18"/>
    </row>
    <row r="15" spans="1:35" x14ac:dyDescent="0.25">
      <c r="A15" s="22"/>
      <c r="B15" s="3"/>
      <c r="C15" s="3"/>
      <c r="D15" s="3"/>
      <c r="E15" s="18" t="e">
        <f t="shared" si="12"/>
        <v>#VALUE!</v>
      </c>
      <c r="F15" s="18" t="str">
        <f t="shared" si="13"/>
        <v/>
      </c>
      <c r="G15" s="18" t="str">
        <f t="shared" si="14"/>
        <v/>
      </c>
      <c r="H15" s="18" t="e">
        <f t="shared" si="15"/>
        <v>#VALUE!</v>
      </c>
      <c r="I15" s="18" t="e">
        <f t="shared" si="16"/>
        <v>#VALUE!</v>
      </c>
      <c r="J15" s="18" t="e">
        <f t="shared" si="17"/>
        <v>#VALUE!</v>
      </c>
      <c r="K15" s="18" t="e">
        <f t="shared" si="18"/>
        <v>#VALUE!</v>
      </c>
      <c r="L15" s="18" t="str">
        <f t="shared" si="19"/>
        <v/>
      </c>
      <c r="M15" s="18" t="e">
        <f t="shared" si="20"/>
        <v>#VALUE!</v>
      </c>
      <c r="N15" s="18" t="e">
        <f t="shared" si="21"/>
        <v>#VALUE!</v>
      </c>
      <c r="O15" s="18" t="e">
        <f>VLOOKUP(F15,D16数据库!C:P,2,0)</f>
        <v>#N/A</v>
      </c>
      <c r="P15" s="18" t="e">
        <f>VLOOKUP(F15,D16数据库!C:P,3,0)</f>
        <v>#N/A</v>
      </c>
      <c r="Q15" s="18" t="e">
        <f t="shared" si="8"/>
        <v>#VALUE!</v>
      </c>
      <c r="R15" s="19" t="e">
        <f t="shared" si="9"/>
        <v>#VALUE!</v>
      </c>
      <c r="S15" s="18" t="e">
        <f>VLOOKUP(F15,D16数据库!C:P,4,0)</f>
        <v>#N/A</v>
      </c>
      <c r="T15" s="18" t="e">
        <f>VLOOKUP(F15,D16数据库!C:P,5,0)</f>
        <v>#N/A</v>
      </c>
      <c r="U15" s="18"/>
      <c r="V15" s="18" t="e">
        <f>VLOOKUP(F15,D16数据库!C:P,6,0)</f>
        <v>#N/A</v>
      </c>
      <c r="W15" s="18" t="e">
        <f>VLOOKUP(F15,D16数据库!C:P,7,0)</f>
        <v>#N/A</v>
      </c>
      <c r="X15" s="18" t="e" cm="1">
        <f t="array" ref="X15">_xlfn.IFS(E15=1,1,E15=2,2)</f>
        <v>#VALUE!</v>
      </c>
      <c r="Y15" s="18" t="e">
        <f>VLOOKUP(F15,D16数据库!C:P,10,0)</f>
        <v>#N/A</v>
      </c>
      <c r="Z15" s="19" t="e">
        <f t="shared" si="10"/>
        <v>#VALUE!</v>
      </c>
      <c r="AA15" s="18" t="e">
        <f>VLOOKUP(F15,D16数据库!C:P,8,0)</f>
        <v>#N/A</v>
      </c>
      <c r="AB15" s="18" t="e">
        <f>VLOOKUP(F15,D16数据库!C:P,9,0)</f>
        <v>#N/A</v>
      </c>
      <c r="AC15" s="18"/>
      <c r="AD15" s="18" t="e">
        <f>VLOOKUP(F15,D16数据库!C:P,11,0)</f>
        <v>#N/A</v>
      </c>
      <c r="AE15" s="18" t="e">
        <f>VLOOKUP(F15,D16数据库!C:P,12,0)</f>
        <v>#N/A</v>
      </c>
      <c r="AF15" s="19">
        <f t="shared" si="11"/>
        <v>0</v>
      </c>
      <c r="AG15" s="18" t="e">
        <f>VLOOKUP(F15,D16数据库!C:P,13,0)</f>
        <v>#N/A</v>
      </c>
      <c r="AH15" s="18" t="e">
        <f>VLOOKUP(F15,D16数据库!C:P,14,0)</f>
        <v>#N/A</v>
      </c>
      <c r="AI15" s="18"/>
    </row>
    <row r="16" spans="1:35" x14ac:dyDescent="0.25">
      <c r="A16" s="22"/>
      <c r="B16" s="3"/>
      <c r="C16" s="3"/>
      <c r="D16" s="3"/>
      <c r="E16" s="18" t="e">
        <f t="shared" si="12"/>
        <v>#VALUE!</v>
      </c>
      <c r="F16" s="18" t="str">
        <f t="shared" si="13"/>
        <v/>
      </c>
      <c r="G16" s="18" t="str">
        <f t="shared" si="14"/>
        <v/>
      </c>
      <c r="H16" s="18" t="e">
        <f t="shared" si="15"/>
        <v>#VALUE!</v>
      </c>
      <c r="I16" s="18" t="e">
        <f t="shared" si="16"/>
        <v>#VALUE!</v>
      </c>
      <c r="J16" s="18" t="e">
        <f t="shared" si="17"/>
        <v>#VALUE!</v>
      </c>
      <c r="K16" s="18" t="e">
        <f t="shared" si="18"/>
        <v>#VALUE!</v>
      </c>
      <c r="L16" s="18" t="str">
        <f t="shared" si="19"/>
        <v/>
      </c>
      <c r="M16" s="18" t="e">
        <f t="shared" si="20"/>
        <v>#VALUE!</v>
      </c>
      <c r="N16" s="18" t="e">
        <f t="shared" si="21"/>
        <v>#VALUE!</v>
      </c>
      <c r="O16" s="18" t="e">
        <f>VLOOKUP(F16,D16数据库!C:P,2,0)</f>
        <v>#N/A</v>
      </c>
      <c r="P16" s="18" t="e">
        <f>VLOOKUP(F16,D16数据库!C:P,3,0)</f>
        <v>#N/A</v>
      </c>
      <c r="Q16" s="18" t="e">
        <f t="shared" si="8"/>
        <v>#VALUE!</v>
      </c>
      <c r="R16" s="19" t="e">
        <f t="shared" si="9"/>
        <v>#VALUE!</v>
      </c>
      <c r="S16" s="18" t="e">
        <f>VLOOKUP(F16,D16数据库!C:P,4,0)</f>
        <v>#N/A</v>
      </c>
      <c r="T16" s="18" t="e">
        <f>VLOOKUP(F16,D16数据库!C:P,5,0)</f>
        <v>#N/A</v>
      </c>
      <c r="U16" s="18"/>
      <c r="V16" s="18" t="e">
        <f>VLOOKUP(F16,D16数据库!C:P,6,0)</f>
        <v>#N/A</v>
      </c>
      <c r="W16" s="18" t="e">
        <f>VLOOKUP(F16,D16数据库!C:P,7,0)</f>
        <v>#N/A</v>
      </c>
      <c r="X16" s="18" t="e" cm="1">
        <f t="array" ref="X16">_xlfn.IFS(E16=1,1,E16=2,2)</f>
        <v>#VALUE!</v>
      </c>
      <c r="Y16" s="18" t="e">
        <f>VLOOKUP(F16,D16数据库!C:P,10,0)</f>
        <v>#N/A</v>
      </c>
      <c r="Z16" s="19" t="e">
        <f t="shared" si="10"/>
        <v>#VALUE!</v>
      </c>
      <c r="AA16" s="18" t="e">
        <f>VLOOKUP(F16,D16数据库!C:P,8,0)</f>
        <v>#N/A</v>
      </c>
      <c r="AB16" s="18" t="e">
        <f>VLOOKUP(F16,D16数据库!C:P,9,0)</f>
        <v>#N/A</v>
      </c>
      <c r="AC16" s="18"/>
      <c r="AD16" s="18" t="e">
        <f>VLOOKUP(F16,D16数据库!C:P,11,0)</f>
        <v>#N/A</v>
      </c>
      <c r="AE16" s="18" t="e">
        <f>VLOOKUP(F16,D16数据库!C:P,12,0)</f>
        <v>#N/A</v>
      </c>
      <c r="AF16" s="19">
        <f t="shared" si="11"/>
        <v>0</v>
      </c>
      <c r="AG16" s="18" t="e">
        <f>VLOOKUP(F16,D16数据库!C:P,13,0)</f>
        <v>#N/A</v>
      </c>
      <c r="AH16" s="18" t="e">
        <f>VLOOKUP(F16,D16数据库!C:P,14,0)</f>
        <v>#N/A</v>
      </c>
      <c r="AI16" s="18"/>
    </row>
    <row r="17" spans="1:35" x14ac:dyDescent="0.25">
      <c r="A17" s="22"/>
      <c r="B17" s="3"/>
      <c r="C17" s="3"/>
      <c r="D17" s="3"/>
      <c r="E17" s="18" t="e">
        <f t="shared" si="12"/>
        <v>#VALUE!</v>
      </c>
      <c r="F17" s="18" t="str">
        <f t="shared" si="13"/>
        <v/>
      </c>
      <c r="G17" s="18" t="str">
        <f t="shared" si="14"/>
        <v/>
      </c>
      <c r="H17" s="18" t="e">
        <f t="shared" si="15"/>
        <v>#VALUE!</v>
      </c>
      <c r="I17" s="18" t="e">
        <f t="shared" si="16"/>
        <v>#VALUE!</v>
      </c>
      <c r="J17" s="18" t="e">
        <f t="shared" si="17"/>
        <v>#VALUE!</v>
      </c>
      <c r="K17" s="18" t="e">
        <f t="shared" si="18"/>
        <v>#VALUE!</v>
      </c>
      <c r="L17" s="18" t="str">
        <f t="shared" si="19"/>
        <v/>
      </c>
      <c r="M17" s="18" t="e">
        <f t="shared" si="20"/>
        <v>#VALUE!</v>
      </c>
      <c r="N17" s="18" t="e">
        <f t="shared" si="21"/>
        <v>#VALUE!</v>
      </c>
      <c r="O17" s="18" t="e">
        <f>VLOOKUP(F17,D16数据库!C:P,2,0)</f>
        <v>#N/A</v>
      </c>
      <c r="P17" s="18" t="e">
        <f>VLOOKUP(F17,D16数据库!C:P,3,0)</f>
        <v>#N/A</v>
      </c>
      <c r="Q17" s="18" t="e">
        <f t="shared" si="8"/>
        <v>#VALUE!</v>
      </c>
      <c r="R17" s="19" t="e">
        <f t="shared" si="9"/>
        <v>#VALUE!</v>
      </c>
      <c r="S17" s="18" t="e">
        <f>VLOOKUP(F17,D16数据库!C:P,4,0)</f>
        <v>#N/A</v>
      </c>
      <c r="T17" s="18" t="e">
        <f>VLOOKUP(F17,D16数据库!C:P,5,0)</f>
        <v>#N/A</v>
      </c>
      <c r="U17" s="18"/>
      <c r="V17" s="18" t="e">
        <f>VLOOKUP(F17,D16数据库!C:P,6,0)</f>
        <v>#N/A</v>
      </c>
      <c r="W17" s="18" t="e">
        <f>VLOOKUP(F17,D16数据库!C:P,7,0)</f>
        <v>#N/A</v>
      </c>
      <c r="X17" s="18" t="e" cm="1">
        <f t="array" ref="X17">_xlfn.IFS(E17=1,1,E17=2,2)</f>
        <v>#VALUE!</v>
      </c>
      <c r="Y17" s="18" t="e">
        <f>VLOOKUP(F17,D16数据库!C:P,10,0)</f>
        <v>#N/A</v>
      </c>
      <c r="Z17" s="19" t="e">
        <f t="shared" si="10"/>
        <v>#VALUE!</v>
      </c>
      <c r="AA17" s="18" t="e">
        <f>VLOOKUP(F17,D16数据库!C:P,8,0)</f>
        <v>#N/A</v>
      </c>
      <c r="AB17" s="18" t="e">
        <f>VLOOKUP(F17,D16数据库!C:P,9,0)</f>
        <v>#N/A</v>
      </c>
      <c r="AC17" s="18"/>
      <c r="AD17" s="18" t="e">
        <f>VLOOKUP(F17,D16数据库!C:P,11,0)</f>
        <v>#N/A</v>
      </c>
      <c r="AE17" s="18" t="e">
        <f>VLOOKUP(F17,D16数据库!C:P,12,0)</f>
        <v>#N/A</v>
      </c>
      <c r="AF17" s="19">
        <f t="shared" si="11"/>
        <v>0</v>
      </c>
      <c r="AG17" s="18" t="e">
        <f>VLOOKUP(F17,D16数据库!C:P,13,0)</f>
        <v>#N/A</v>
      </c>
      <c r="AH17" s="18" t="e">
        <f>VLOOKUP(F17,D16数据库!C:P,14,0)</f>
        <v>#N/A</v>
      </c>
      <c r="AI17" s="18"/>
    </row>
    <row r="18" spans="1:35" x14ac:dyDescent="0.25">
      <c r="A18" s="22"/>
      <c r="B18" s="3"/>
      <c r="C18" s="3"/>
      <c r="D18" s="3"/>
      <c r="E18" s="18" t="e">
        <f t="shared" si="12"/>
        <v>#VALUE!</v>
      </c>
      <c r="F18" s="18" t="str">
        <f t="shared" si="13"/>
        <v/>
      </c>
      <c r="G18" s="18" t="str">
        <f t="shared" si="14"/>
        <v/>
      </c>
      <c r="H18" s="18" t="e">
        <f t="shared" si="15"/>
        <v>#VALUE!</v>
      </c>
      <c r="I18" s="18" t="e">
        <f t="shared" si="16"/>
        <v>#VALUE!</v>
      </c>
      <c r="J18" s="18" t="e">
        <f t="shared" si="17"/>
        <v>#VALUE!</v>
      </c>
      <c r="K18" s="18" t="e">
        <f t="shared" si="18"/>
        <v>#VALUE!</v>
      </c>
      <c r="L18" s="18" t="str">
        <f t="shared" si="19"/>
        <v/>
      </c>
      <c r="M18" s="18" t="e">
        <f t="shared" si="20"/>
        <v>#VALUE!</v>
      </c>
      <c r="N18" s="18" t="e">
        <f t="shared" si="21"/>
        <v>#VALUE!</v>
      </c>
      <c r="O18" s="18" t="e">
        <f>VLOOKUP(F18,D16数据库!C:P,2,0)</f>
        <v>#N/A</v>
      </c>
      <c r="P18" s="18" t="e">
        <f>VLOOKUP(F18,D16数据库!C:P,3,0)</f>
        <v>#N/A</v>
      </c>
      <c r="Q18" s="18" t="e">
        <f t="shared" si="8"/>
        <v>#VALUE!</v>
      </c>
      <c r="R18" s="19" t="e">
        <f t="shared" si="9"/>
        <v>#VALUE!</v>
      </c>
      <c r="S18" s="18" t="e">
        <f>VLOOKUP(F18,D16数据库!C:P,4,0)</f>
        <v>#N/A</v>
      </c>
      <c r="T18" s="18" t="e">
        <f>VLOOKUP(F18,D16数据库!C:P,5,0)</f>
        <v>#N/A</v>
      </c>
      <c r="U18" s="18"/>
      <c r="V18" s="18" t="e">
        <f>VLOOKUP(F18,D16数据库!C:P,6,0)</f>
        <v>#N/A</v>
      </c>
      <c r="W18" s="18" t="e">
        <f>VLOOKUP(F18,D16数据库!C:P,7,0)</f>
        <v>#N/A</v>
      </c>
      <c r="X18" s="18" t="e" cm="1">
        <f t="array" ref="X18">_xlfn.IFS(E18=1,1,E18=2,2)</f>
        <v>#VALUE!</v>
      </c>
      <c r="Y18" s="18" t="e">
        <f>VLOOKUP(F18,D16数据库!C:P,10,0)</f>
        <v>#N/A</v>
      </c>
      <c r="Z18" s="19" t="e">
        <f t="shared" si="10"/>
        <v>#VALUE!</v>
      </c>
      <c r="AA18" s="18" t="e">
        <f>VLOOKUP(F18,D16数据库!C:P,8,0)</f>
        <v>#N/A</v>
      </c>
      <c r="AB18" s="18" t="e">
        <f>VLOOKUP(F18,D16数据库!C:P,9,0)</f>
        <v>#N/A</v>
      </c>
      <c r="AC18" s="18"/>
      <c r="AD18" s="18" t="e">
        <f>VLOOKUP(F18,D16数据库!C:P,11,0)</f>
        <v>#N/A</v>
      </c>
      <c r="AE18" s="18" t="e">
        <f>VLOOKUP(F18,D16数据库!C:P,12,0)</f>
        <v>#N/A</v>
      </c>
      <c r="AF18" s="19">
        <f t="shared" si="11"/>
        <v>0</v>
      </c>
      <c r="AG18" s="18" t="e">
        <f>VLOOKUP(F18,D16数据库!C:P,13,0)</f>
        <v>#N/A</v>
      </c>
      <c r="AH18" s="18" t="e">
        <f>VLOOKUP(F18,D16数据库!C:P,14,0)</f>
        <v>#N/A</v>
      </c>
      <c r="AI18" s="18"/>
    </row>
    <row r="19" spans="1:35" x14ac:dyDescent="0.25">
      <c r="A19" s="22"/>
      <c r="B19" s="3"/>
      <c r="C19" s="3"/>
      <c r="D19" s="3"/>
      <c r="E19" s="18" t="e">
        <f t="shared" si="12"/>
        <v>#VALUE!</v>
      </c>
      <c r="F19" s="18" t="str">
        <f t="shared" si="13"/>
        <v/>
      </c>
      <c r="G19" s="18" t="str">
        <f t="shared" si="14"/>
        <v/>
      </c>
      <c r="H19" s="18" t="e">
        <f t="shared" si="15"/>
        <v>#VALUE!</v>
      </c>
      <c r="I19" s="18" t="e">
        <f t="shared" si="16"/>
        <v>#VALUE!</v>
      </c>
      <c r="J19" s="18" t="e">
        <f t="shared" si="17"/>
        <v>#VALUE!</v>
      </c>
      <c r="K19" s="18" t="e">
        <f t="shared" si="18"/>
        <v>#VALUE!</v>
      </c>
      <c r="L19" s="18" t="str">
        <f t="shared" si="19"/>
        <v/>
      </c>
      <c r="M19" s="18" t="e">
        <f t="shared" si="20"/>
        <v>#VALUE!</v>
      </c>
      <c r="N19" s="18" t="e">
        <f t="shared" si="21"/>
        <v>#VALUE!</v>
      </c>
      <c r="O19" s="18" t="e">
        <f>VLOOKUP(F19,D16数据库!C:P,2,0)</f>
        <v>#N/A</v>
      </c>
      <c r="P19" s="18" t="e">
        <f>VLOOKUP(F19,D16数据库!C:P,3,0)</f>
        <v>#N/A</v>
      </c>
      <c r="Q19" s="18" t="e">
        <f t="shared" si="8"/>
        <v>#VALUE!</v>
      </c>
      <c r="R19" s="19" t="e">
        <f t="shared" si="9"/>
        <v>#VALUE!</v>
      </c>
      <c r="S19" s="18" t="e">
        <f>VLOOKUP(F19,D16数据库!C:P,4,0)</f>
        <v>#N/A</v>
      </c>
      <c r="T19" s="18" t="e">
        <f>VLOOKUP(F19,D16数据库!C:P,5,0)</f>
        <v>#N/A</v>
      </c>
      <c r="U19" s="18"/>
      <c r="V19" s="18" t="e">
        <f>VLOOKUP(F19,D16数据库!C:P,6,0)</f>
        <v>#N/A</v>
      </c>
      <c r="W19" s="18" t="e">
        <f>VLOOKUP(F19,D16数据库!C:P,7,0)</f>
        <v>#N/A</v>
      </c>
      <c r="X19" s="18" t="e" cm="1">
        <f t="array" ref="X19">_xlfn.IFS(E19=1,1,E19=2,2)</f>
        <v>#VALUE!</v>
      </c>
      <c r="Y19" s="18" t="e">
        <f>VLOOKUP(F19,D16数据库!C:P,10,0)</f>
        <v>#N/A</v>
      </c>
      <c r="Z19" s="19" t="e">
        <f t="shared" si="10"/>
        <v>#VALUE!</v>
      </c>
      <c r="AA19" s="18" t="e">
        <f>VLOOKUP(F19,D16数据库!C:P,8,0)</f>
        <v>#N/A</v>
      </c>
      <c r="AB19" s="18" t="e">
        <f>VLOOKUP(F19,D16数据库!C:P,9,0)</f>
        <v>#N/A</v>
      </c>
      <c r="AC19" s="18"/>
      <c r="AD19" s="18" t="e">
        <f>VLOOKUP(F19,D16数据库!C:P,11,0)</f>
        <v>#N/A</v>
      </c>
      <c r="AE19" s="18" t="e">
        <f>VLOOKUP(F19,D16数据库!C:P,12,0)</f>
        <v>#N/A</v>
      </c>
      <c r="AF19" s="19">
        <f t="shared" si="11"/>
        <v>0</v>
      </c>
      <c r="AG19" s="18" t="e">
        <f>VLOOKUP(F19,D16数据库!C:P,13,0)</f>
        <v>#N/A</v>
      </c>
      <c r="AH19" s="18" t="e">
        <f>VLOOKUP(F19,D16数据库!C:P,14,0)</f>
        <v>#N/A</v>
      </c>
      <c r="AI19" s="18"/>
    </row>
    <row r="20" spans="1:35" x14ac:dyDescent="0.25">
      <c r="A20" s="22"/>
      <c r="B20" s="3"/>
      <c r="C20" s="3"/>
      <c r="D20" s="3"/>
      <c r="E20" s="18" t="e">
        <f t="shared" si="12"/>
        <v>#VALUE!</v>
      </c>
      <c r="F20" s="18" t="str">
        <f t="shared" si="13"/>
        <v/>
      </c>
      <c r="G20" s="18" t="str">
        <f t="shared" si="14"/>
        <v/>
      </c>
      <c r="H20" s="18" t="e">
        <f t="shared" si="15"/>
        <v>#VALUE!</v>
      </c>
      <c r="I20" s="18" t="e">
        <f t="shared" si="16"/>
        <v>#VALUE!</v>
      </c>
      <c r="J20" s="18" t="e">
        <f t="shared" si="17"/>
        <v>#VALUE!</v>
      </c>
      <c r="K20" s="18" t="e">
        <f t="shared" si="18"/>
        <v>#VALUE!</v>
      </c>
      <c r="L20" s="18" t="str">
        <f t="shared" si="19"/>
        <v/>
      </c>
      <c r="M20" s="18" t="e">
        <f t="shared" si="20"/>
        <v>#VALUE!</v>
      </c>
      <c r="N20" s="18" t="e">
        <f t="shared" si="21"/>
        <v>#VALUE!</v>
      </c>
      <c r="O20" s="18" t="e">
        <f>VLOOKUP(F20,D16数据库!C:P,2,0)</f>
        <v>#N/A</v>
      </c>
      <c r="P20" s="18" t="e">
        <f>VLOOKUP(F20,D16数据库!C:P,3,0)</f>
        <v>#N/A</v>
      </c>
      <c r="Q20" s="18" t="e">
        <f t="shared" si="8"/>
        <v>#VALUE!</v>
      </c>
      <c r="R20" s="19" t="e">
        <f t="shared" si="9"/>
        <v>#VALUE!</v>
      </c>
      <c r="S20" s="18" t="e">
        <f>VLOOKUP(F20,D16数据库!C:P,4,0)</f>
        <v>#N/A</v>
      </c>
      <c r="T20" s="18" t="e">
        <f>VLOOKUP(F20,D16数据库!C:P,5,0)</f>
        <v>#N/A</v>
      </c>
      <c r="U20" s="18"/>
      <c r="V20" s="18" t="e">
        <f>VLOOKUP(F20,D16数据库!C:P,6,0)</f>
        <v>#N/A</v>
      </c>
      <c r="W20" s="18" t="e">
        <f>VLOOKUP(F20,D16数据库!C:P,7,0)</f>
        <v>#N/A</v>
      </c>
      <c r="X20" s="18" t="e" cm="1">
        <f t="array" ref="X20">_xlfn.IFS(E20=1,1,E20=2,2)</f>
        <v>#VALUE!</v>
      </c>
      <c r="Y20" s="18" t="e">
        <f>VLOOKUP(F20,D16数据库!C:P,10,0)</f>
        <v>#N/A</v>
      </c>
      <c r="Z20" s="19" t="e">
        <f t="shared" si="10"/>
        <v>#VALUE!</v>
      </c>
      <c r="AA20" s="18" t="e">
        <f>VLOOKUP(F20,D16数据库!C:P,8,0)</f>
        <v>#N/A</v>
      </c>
      <c r="AB20" s="18" t="e">
        <f>VLOOKUP(F20,D16数据库!C:P,9,0)</f>
        <v>#N/A</v>
      </c>
      <c r="AC20" s="18"/>
      <c r="AD20" s="18" t="e">
        <f>VLOOKUP(F20,D16数据库!C:P,11,0)</f>
        <v>#N/A</v>
      </c>
      <c r="AE20" s="18" t="e">
        <f>VLOOKUP(F20,D16数据库!C:P,12,0)</f>
        <v>#N/A</v>
      </c>
      <c r="AF20" s="19">
        <f t="shared" si="11"/>
        <v>0</v>
      </c>
      <c r="AG20" s="18" t="e">
        <f>VLOOKUP(F20,D16数据库!C:P,13,0)</f>
        <v>#N/A</v>
      </c>
      <c r="AH20" s="18" t="e">
        <f>VLOOKUP(F20,D16数据库!C:P,14,0)</f>
        <v>#N/A</v>
      </c>
      <c r="AI20" s="18"/>
    </row>
    <row r="21" spans="1:35" x14ac:dyDescent="0.25">
      <c r="A21" s="22"/>
      <c r="B21" s="3"/>
      <c r="C21" s="3"/>
      <c r="D21" s="3"/>
      <c r="E21" s="18" t="e">
        <f t="shared" si="12"/>
        <v>#VALUE!</v>
      </c>
      <c r="F21" s="18" t="str">
        <f t="shared" si="13"/>
        <v/>
      </c>
      <c r="G21" s="18" t="str">
        <f t="shared" si="14"/>
        <v/>
      </c>
      <c r="H21" s="18" t="e">
        <f t="shared" si="15"/>
        <v>#VALUE!</v>
      </c>
      <c r="I21" s="18" t="e">
        <f t="shared" si="16"/>
        <v>#VALUE!</v>
      </c>
      <c r="J21" s="18" t="e">
        <f t="shared" si="17"/>
        <v>#VALUE!</v>
      </c>
      <c r="K21" s="18" t="e">
        <f t="shared" si="18"/>
        <v>#VALUE!</v>
      </c>
      <c r="L21" s="18" t="str">
        <f t="shared" si="19"/>
        <v/>
      </c>
      <c r="M21" s="18" t="e">
        <f t="shared" si="20"/>
        <v>#VALUE!</v>
      </c>
      <c r="N21" s="18" t="e">
        <f t="shared" si="21"/>
        <v>#VALUE!</v>
      </c>
      <c r="O21" s="18" t="e">
        <f>VLOOKUP(F21,D16数据库!C:P,2,0)</f>
        <v>#N/A</v>
      </c>
      <c r="P21" s="18" t="e">
        <f>VLOOKUP(F21,D16数据库!C:P,3,0)</f>
        <v>#N/A</v>
      </c>
      <c r="Q21" s="18" t="e">
        <f t="shared" si="8"/>
        <v>#VALUE!</v>
      </c>
      <c r="R21" s="19" t="e">
        <f t="shared" si="9"/>
        <v>#VALUE!</v>
      </c>
      <c r="S21" s="18" t="e">
        <f>VLOOKUP(F21,D16数据库!C:P,4,0)</f>
        <v>#N/A</v>
      </c>
      <c r="T21" s="18" t="e">
        <f>VLOOKUP(F21,D16数据库!C:P,5,0)</f>
        <v>#N/A</v>
      </c>
      <c r="U21" s="18"/>
      <c r="V21" s="18" t="e">
        <f>VLOOKUP(F21,D16数据库!C:P,6,0)</f>
        <v>#N/A</v>
      </c>
      <c r="W21" s="18" t="e">
        <f>VLOOKUP(F21,D16数据库!C:P,7,0)</f>
        <v>#N/A</v>
      </c>
      <c r="X21" s="18" t="e" cm="1">
        <f t="array" ref="X21">_xlfn.IFS(E21=1,1,E21=2,2)</f>
        <v>#VALUE!</v>
      </c>
      <c r="Y21" s="18" t="e">
        <f>VLOOKUP(F21,D16数据库!C:P,10,0)</f>
        <v>#N/A</v>
      </c>
      <c r="Z21" s="19" t="e">
        <f t="shared" si="10"/>
        <v>#VALUE!</v>
      </c>
      <c r="AA21" s="18" t="e">
        <f>VLOOKUP(F21,D16数据库!C:P,8,0)</f>
        <v>#N/A</v>
      </c>
      <c r="AB21" s="18" t="e">
        <f>VLOOKUP(F21,D16数据库!C:P,9,0)</f>
        <v>#N/A</v>
      </c>
      <c r="AC21" s="18"/>
      <c r="AD21" s="18" t="e">
        <f>VLOOKUP(F21,D16数据库!C:P,11,0)</f>
        <v>#N/A</v>
      </c>
      <c r="AE21" s="18" t="e">
        <f>VLOOKUP(F21,D16数据库!C:P,12,0)</f>
        <v>#N/A</v>
      </c>
      <c r="AF21" s="19">
        <f t="shared" si="11"/>
        <v>0</v>
      </c>
      <c r="AG21" s="18" t="e">
        <f>VLOOKUP(F21,D16数据库!C:P,13,0)</f>
        <v>#N/A</v>
      </c>
      <c r="AH21" s="18" t="e">
        <f>VLOOKUP(F21,D16数据库!C:P,14,0)</f>
        <v>#N/A</v>
      </c>
      <c r="AI21" s="18"/>
    </row>
    <row r="22" spans="1:35" x14ac:dyDescent="0.25">
      <c r="A22" s="22"/>
      <c r="B22" s="3"/>
      <c r="C22" s="3"/>
      <c r="D22" s="3"/>
      <c r="E22" s="18" t="e">
        <f t="shared" si="12"/>
        <v>#VALUE!</v>
      </c>
      <c r="F22" s="18" t="str">
        <f t="shared" si="13"/>
        <v/>
      </c>
      <c r="G22" s="18" t="str">
        <f t="shared" si="14"/>
        <v/>
      </c>
      <c r="H22" s="18" t="e">
        <f t="shared" si="15"/>
        <v>#VALUE!</v>
      </c>
      <c r="I22" s="18" t="e">
        <f t="shared" si="16"/>
        <v>#VALUE!</v>
      </c>
      <c r="J22" s="18" t="e">
        <f t="shared" si="17"/>
        <v>#VALUE!</v>
      </c>
      <c r="K22" s="18" t="e">
        <f t="shared" si="18"/>
        <v>#VALUE!</v>
      </c>
      <c r="L22" s="18" t="str">
        <f t="shared" si="19"/>
        <v/>
      </c>
      <c r="M22" s="18" t="e">
        <f t="shared" si="20"/>
        <v>#VALUE!</v>
      </c>
      <c r="N22" s="18" t="e">
        <f t="shared" si="21"/>
        <v>#VALUE!</v>
      </c>
      <c r="O22" s="18" t="e">
        <f>VLOOKUP(F22,D16数据库!C:P,2,0)</f>
        <v>#N/A</v>
      </c>
      <c r="P22" s="18" t="e">
        <f>VLOOKUP(F22,D16数据库!C:P,3,0)</f>
        <v>#N/A</v>
      </c>
      <c r="Q22" s="18" t="e">
        <f t="shared" si="8"/>
        <v>#VALUE!</v>
      </c>
      <c r="R22" s="19" t="e">
        <f t="shared" si="9"/>
        <v>#VALUE!</v>
      </c>
      <c r="S22" s="18" t="e">
        <f>VLOOKUP(F22,D16数据库!C:P,4,0)</f>
        <v>#N/A</v>
      </c>
      <c r="T22" s="18" t="e">
        <f>VLOOKUP(F22,D16数据库!C:P,5,0)</f>
        <v>#N/A</v>
      </c>
      <c r="U22" s="18"/>
      <c r="V22" s="18" t="e">
        <f>VLOOKUP(F22,D16数据库!C:P,6,0)</f>
        <v>#N/A</v>
      </c>
      <c r="W22" s="18" t="e">
        <f>VLOOKUP(F22,D16数据库!C:P,7,0)</f>
        <v>#N/A</v>
      </c>
      <c r="X22" s="18" t="e" cm="1">
        <f t="array" ref="X22">_xlfn.IFS(E22=1,1,E22=2,2)</f>
        <v>#VALUE!</v>
      </c>
      <c r="Y22" s="18" t="e">
        <f>VLOOKUP(F22,D16数据库!C:P,10,0)</f>
        <v>#N/A</v>
      </c>
      <c r="Z22" s="19" t="e">
        <f t="shared" si="10"/>
        <v>#VALUE!</v>
      </c>
      <c r="AA22" s="18" t="e">
        <f>VLOOKUP(F22,D16数据库!C:P,8,0)</f>
        <v>#N/A</v>
      </c>
      <c r="AB22" s="18" t="e">
        <f>VLOOKUP(F22,D16数据库!C:P,9,0)</f>
        <v>#N/A</v>
      </c>
      <c r="AC22" s="18"/>
      <c r="AD22" s="18" t="e">
        <f>VLOOKUP(F22,D16数据库!C:P,11,0)</f>
        <v>#N/A</v>
      </c>
      <c r="AE22" s="18" t="e">
        <f>VLOOKUP(F22,D16数据库!C:P,12,0)</f>
        <v>#N/A</v>
      </c>
      <c r="AF22" s="19">
        <f t="shared" si="11"/>
        <v>0</v>
      </c>
      <c r="AG22" s="18" t="e">
        <f>VLOOKUP(F22,D16数据库!C:P,13,0)</f>
        <v>#N/A</v>
      </c>
      <c r="AH22" s="18" t="e">
        <f>VLOOKUP(F22,D16数据库!C:P,14,0)</f>
        <v>#N/A</v>
      </c>
      <c r="AI22" s="18"/>
    </row>
    <row r="23" spans="1:35" x14ac:dyDescent="0.25">
      <c r="A23" s="22"/>
      <c r="B23" s="3"/>
      <c r="C23" s="3"/>
      <c r="D23" s="3"/>
      <c r="E23" s="18" t="e">
        <f t="shared" si="12"/>
        <v>#VALUE!</v>
      </c>
      <c r="F23" s="18" t="str">
        <f t="shared" si="13"/>
        <v/>
      </c>
      <c r="G23" s="18" t="str">
        <f t="shared" si="14"/>
        <v/>
      </c>
      <c r="H23" s="18" t="e">
        <f t="shared" si="15"/>
        <v>#VALUE!</v>
      </c>
      <c r="I23" s="18" t="e">
        <f t="shared" si="16"/>
        <v>#VALUE!</v>
      </c>
      <c r="J23" s="18" t="e">
        <f t="shared" si="17"/>
        <v>#VALUE!</v>
      </c>
      <c r="K23" s="18" t="e">
        <f t="shared" si="18"/>
        <v>#VALUE!</v>
      </c>
      <c r="L23" s="18" t="str">
        <f t="shared" si="19"/>
        <v/>
      </c>
      <c r="M23" s="18" t="e">
        <f t="shared" si="20"/>
        <v>#VALUE!</v>
      </c>
      <c r="N23" s="18" t="e">
        <f t="shared" si="21"/>
        <v>#VALUE!</v>
      </c>
      <c r="O23" s="18" t="e">
        <f>VLOOKUP(F23,D16数据库!C:P,2,0)</f>
        <v>#N/A</v>
      </c>
      <c r="P23" s="18" t="e">
        <f>VLOOKUP(F23,D16数据库!C:P,3,0)</f>
        <v>#N/A</v>
      </c>
      <c r="Q23" s="18" t="e">
        <f t="shared" si="8"/>
        <v>#VALUE!</v>
      </c>
      <c r="R23" s="19" t="e">
        <f t="shared" si="9"/>
        <v>#VALUE!</v>
      </c>
      <c r="S23" s="18" t="e">
        <f>VLOOKUP(F23,D16数据库!C:P,4,0)</f>
        <v>#N/A</v>
      </c>
      <c r="T23" s="18" t="e">
        <f>VLOOKUP(F23,D16数据库!C:P,5,0)</f>
        <v>#N/A</v>
      </c>
      <c r="U23" s="18"/>
      <c r="V23" s="18" t="e">
        <f>VLOOKUP(F23,D16数据库!C:P,6,0)</f>
        <v>#N/A</v>
      </c>
      <c r="W23" s="18" t="e">
        <f>VLOOKUP(F23,D16数据库!C:P,7,0)</f>
        <v>#N/A</v>
      </c>
      <c r="X23" s="18" t="e" cm="1">
        <f t="array" ref="X23">_xlfn.IFS(E23=1,1,E23=2,2)</f>
        <v>#VALUE!</v>
      </c>
      <c r="Y23" s="18" t="e">
        <f>VLOOKUP(F23,D16数据库!C:P,10,0)</f>
        <v>#N/A</v>
      </c>
      <c r="Z23" s="19" t="e">
        <f t="shared" si="10"/>
        <v>#VALUE!</v>
      </c>
      <c r="AA23" s="18" t="e">
        <f>VLOOKUP(F23,D16数据库!C:P,8,0)</f>
        <v>#N/A</v>
      </c>
      <c r="AB23" s="18" t="e">
        <f>VLOOKUP(F23,D16数据库!C:P,9,0)</f>
        <v>#N/A</v>
      </c>
      <c r="AC23" s="18"/>
      <c r="AD23" s="18" t="e">
        <f>VLOOKUP(F23,D16数据库!C:P,11,0)</f>
        <v>#N/A</v>
      </c>
      <c r="AE23" s="18" t="e">
        <f>VLOOKUP(F23,D16数据库!C:P,12,0)</f>
        <v>#N/A</v>
      </c>
      <c r="AF23" s="19">
        <f t="shared" si="11"/>
        <v>0</v>
      </c>
      <c r="AG23" s="18" t="e">
        <f>VLOOKUP(F23,D16数据库!C:P,13,0)</f>
        <v>#N/A</v>
      </c>
      <c r="AH23" s="18" t="e">
        <f>VLOOKUP(F23,D16数据库!C:P,14,0)</f>
        <v>#N/A</v>
      </c>
      <c r="AI23" s="18"/>
    </row>
    <row r="24" spans="1:35" x14ac:dyDescent="0.25">
      <c r="A24" s="22"/>
      <c r="B24" s="3"/>
      <c r="C24" s="3"/>
      <c r="D24" s="3"/>
      <c r="E24" s="18" t="e">
        <f t="shared" si="12"/>
        <v>#VALUE!</v>
      </c>
      <c r="F24" s="18" t="str">
        <f t="shared" si="13"/>
        <v/>
      </c>
      <c r="G24" s="18" t="str">
        <f t="shared" si="14"/>
        <v/>
      </c>
      <c r="H24" s="18" t="e">
        <f t="shared" si="15"/>
        <v>#VALUE!</v>
      </c>
      <c r="I24" s="18" t="e">
        <f t="shared" si="16"/>
        <v>#VALUE!</v>
      </c>
      <c r="J24" s="18" t="e">
        <f t="shared" si="17"/>
        <v>#VALUE!</v>
      </c>
      <c r="K24" s="18" t="e">
        <f t="shared" si="18"/>
        <v>#VALUE!</v>
      </c>
      <c r="L24" s="18" t="str">
        <f t="shared" si="19"/>
        <v/>
      </c>
      <c r="M24" s="18" t="e">
        <f t="shared" si="20"/>
        <v>#VALUE!</v>
      </c>
      <c r="N24" s="18" t="e">
        <f t="shared" si="21"/>
        <v>#VALUE!</v>
      </c>
      <c r="O24" s="18" t="e">
        <f>VLOOKUP(F24,D16数据库!C:P,2,0)</f>
        <v>#N/A</v>
      </c>
      <c r="P24" s="18" t="e">
        <f>VLOOKUP(F24,D16数据库!C:P,3,0)</f>
        <v>#N/A</v>
      </c>
      <c r="Q24" s="18" t="e">
        <f t="shared" si="8"/>
        <v>#VALUE!</v>
      </c>
      <c r="R24" s="19" t="e">
        <f t="shared" si="9"/>
        <v>#VALUE!</v>
      </c>
      <c r="S24" s="18" t="e">
        <f>VLOOKUP(F24,D16数据库!C:P,4,0)</f>
        <v>#N/A</v>
      </c>
      <c r="T24" s="18" t="e">
        <f>VLOOKUP(F24,D16数据库!C:P,5,0)</f>
        <v>#N/A</v>
      </c>
      <c r="U24" s="18"/>
      <c r="V24" s="18" t="e">
        <f>VLOOKUP(F24,D16数据库!C:P,6,0)</f>
        <v>#N/A</v>
      </c>
      <c r="W24" s="18" t="e">
        <f>VLOOKUP(F24,D16数据库!C:P,7,0)</f>
        <v>#N/A</v>
      </c>
      <c r="X24" s="18" t="e" cm="1">
        <f t="array" ref="X24">_xlfn.IFS(E24=1,1,E24=2,2)</f>
        <v>#VALUE!</v>
      </c>
      <c r="Y24" s="18" t="e">
        <f>VLOOKUP(F24,D16数据库!C:P,10,0)</f>
        <v>#N/A</v>
      </c>
      <c r="Z24" s="19" t="e">
        <f t="shared" si="10"/>
        <v>#VALUE!</v>
      </c>
      <c r="AA24" s="18" t="e">
        <f>VLOOKUP(F24,D16数据库!C:P,8,0)</f>
        <v>#N/A</v>
      </c>
      <c r="AB24" s="18" t="e">
        <f>VLOOKUP(F24,D16数据库!C:P,9,0)</f>
        <v>#N/A</v>
      </c>
      <c r="AC24" s="18"/>
      <c r="AD24" s="18" t="e">
        <f>VLOOKUP(F24,D16数据库!C:P,11,0)</f>
        <v>#N/A</v>
      </c>
      <c r="AE24" s="18" t="e">
        <f>VLOOKUP(F24,D16数据库!C:P,12,0)</f>
        <v>#N/A</v>
      </c>
      <c r="AF24" s="19">
        <f t="shared" si="11"/>
        <v>0</v>
      </c>
      <c r="AG24" s="18" t="e">
        <f>VLOOKUP(F24,D16数据库!C:P,13,0)</f>
        <v>#N/A</v>
      </c>
      <c r="AH24" s="18" t="e">
        <f>VLOOKUP(F24,D16数据库!C:P,14,0)</f>
        <v>#N/A</v>
      </c>
      <c r="AI24" s="18"/>
    </row>
    <row r="25" spans="1:35" x14ac:dyDescent="0.25">
      <c r="A25" s="22"/>
      <c r="B25" s="3"/>
      <c r="C25" s="3"/>
      <c r="D25" s="3"/>
      <c r="E25" s="18" t="e">
        <f t="shared" si="12"/>
        <v>#VALUE!</v>
      </c>
      <c r="F25" s="18" t="str">
        <f t="shared" si="13"/>
        <v/>
      </c>
      <c r="G25" s="18" t="str">
        <f t="shared" si="14"/>
        <v/>
      </c>
      <c r="H25" s="18" t="e">
        <f t="shared" si="15"/>
        <v>#VALUE!</v>
      </c>
      <c r="I25" s="18" t="e">
        <f t="shared" si="16"/>
        <v>#VALUE!</v>
      </c>
      <c r="J25" s="18" t="e">
        <f t="shared" si="17"/>
        <v>#VALUE!</v>
      </c>
      <c r="K25" s="18" t="e">
        <f t="shared" si="18"/>
        <v>#VALUE!</v>
      </c>
      <c r="L25" s="18" t="str">
        <f t="shared" si="19"/>
        <v/>
      </c>
      <c r="M25" s="18" t="e">
        <f t="shared" si="20"/>
        <v>#VALUE!</v>
      </c>
      <c r="N25" s="18" t="e">
        <f t="shared" si="21"/>
        <v>#VALUE!</v>
      </c>
      <c r="O25" s="18" t="e">
        <f>VLOOKUP(F25,D16数据库!C:P,2,0)</f>
        <v>#N/A</v>
      </c>
      <c r="P25" s="18" t="e">
        <f>VLOOKUP(F25,D16数据库!C:P,3,0)</f>
        <v>#N/A</v>
      </c>
      <c r="Q25" s="18" t="e">
        <f t="shared" si="8"/>
        <v>#VALUE!</v>
      </c>
      <c r="R25" s="19" t="e">
        <f t="shared" si="9"/>
        <v>#VALUE!</v>
      </c>
      <c r="S25" s="18" t="e">
        <f>VLOOKUP(F25,D16数据库!C:P,4,0)</f>
        <v>#N/A</v>
      </c>
      <c r="T25" s="18" t="e">
        <f>VLOOKUP(F25,D16数据库!C:P,5,0)</f>
        <v>#N/A</v>
      </c>
      <c r="U25" s="18"/>
      <c r="V25" s="18" t="e">
        <f>VLOOKUP(F25,D16数据库!C:P,6,0)</f>
        <v>#N/A</v>
      </c>
      <c r="W25" s="18" t="e">
        <f>VLOOKUP(F25,D16数据库!C:P,7,0)</f>
        <v>#N/A</v>
      </c>
      <c r="X25" s="18" t="e" cm="1">
        <f t="array" ref="X25">_xlfn.IFS(E25=1,1,E25=2,2)</f>
        <v>#VALUE!</v>
      </c>
      <c r="Y25" s="18" t="e">
        <f>VLOOKUP(F25,D16数据库!C:P,10,0)</f>
        <v>#N/A</v>
      </c>
      <c r="Z25" s="19" t="e">
        <f t="shared" si="10"/>
        <v>#VALUE!</v>
      </c>
      <c r="AA25" s="18" t="e">
        <f>VLOOKUP(F25,D16数据库!C:P,8,0)</f>
        <v>#N/A</v>
      </c>
      <c r="AB25" s="18" t="e">
        <f>VLOOKUP(F25,D16数据库!C:P,9,0)</f>
        <v>#N/A</v>
      </c>
      <c r="AC25" s="18"/>
      <c r="AD25" s="18" t="e">
        <f>VLOOKUP(F25,D16数据库!C:P,11,0)</f>
        <v>#N/A</v>
      </c>
      <c r="AE25" s="18" t="e">
        <f>VLOOKUP(F25,D16数据库!C:P,12,0)</f>
        <v>#N/A</v>
      </c>
      <c r="AF25" s="19">
        <f t="shared" si="11"/>
        <v>0</v>
      </c>
      <c r="AG25" s="18" t="e">
        <f>VLOOKUP(F25,D16数据库!C:P,13,0)</f>
        <v>#N/A</v>
      </c>
      <c r="AH25" s="18" t="e">
        <f>VLOOKUP(F25,D16数据库!C:P,14,0)</f>
        <v>#N/A</v>
      </c>
      <c r="AI25" s="18"/>
    </row>
    <row r="26" spans="1:35" x14ac:dyDescent="0.25">
      <c r="A26" s="22"/>
      <c r="B26" s="3"/>
      <c r="C26" s="3"/>
      <c r="D26" s="3"/>
      <c r="E26" s="18" t="e">
        <f t="shared" si="12"/>
        <v>#VALUE!</v>
      </c>
      <c r="F26" s="18" t="str">
        <f t="shared" si="13"/>
        <v/>
      </c>
      <c r="G26" s="18" t="str">
        <f t="shared" si="14"/>
        <v/>
      </c>
      <c r="H26" s="18" t="e">
        <f t="shared" si="15"/>
        <v>#VALUE!</v>
      </c>
      <c r="I26" s="18" t="e">
        <f t="shared" si="16"/>
        <v>#VALUE!</v>
      </c>
      <c r="J26" s="18" t="e">
        <f t="shared" si="17"/>
        <v>#VALUE!</v>
      </c>
      <c r="K26" s="18" t="e">
        <f t="shared" si="18"/>
        <v>#VALUE!</v>
      </c>
      <c r="L26" s="18" t="str">
        <f t="shared" si="19"/>
        <v/>
      </c>
      <c r="M26" s="18" t="e">
        <f t="shared" si="20"/>
        <v>#VALUE!</v>
      </c>
      <c r="N26" s="18" t="e">
        <f t="shared" si="21"/>
        <v>#VALUE!</v>
      </c>
      <c r="O26" s="18" t="e">
        <f>VLOOKUP(F26,D16数据库!C:P,2,0)</f>
        <v>#N/A</v>
      </c>
      <c r="P26" s="18" t="e">
        <f>VLOOKUP(F26,D16数据库!C:P,3,0)</f>
        <v>#N/A</v>
      </c>
      <c r="Q26" s="18" t="e">
        <f t="shared" si="8"/>
        <v>#VALUE!</v>
      </c>
      <c r="R26" s="19" t="e">
        <f t="shared" si="9"/>
        <v>#VALUE!</v>
      </c>
      <c r="S26" s="18" t="e">
        <f>VLOOKUP(F26,D16数据库!C:P,4,0)</f>
        <v>#N/A</v>
      </c>
      <c r="T26" s="18" t="e">
        <f>VLOOKUP(F26,D16数据库!C:P,5,0)</f>
        <v>#N/A</v>
      </c>
      <c r="U26" s="18"/>
      <c r="V26" s="18" t="e">
        <f>VLOOKUP(F26,D16数据库!C:P,6,0)</f>
        <v>#N/A</v>
      </c>
      <c r="W26" s="18" t="e">
        <f>VLOOKUP(F26,D16数据库!C:P,7,0)</f>
        <v>#N/A</v>
      </c>
      <c r="X26" s="18" t="e" cm="1">
        <f t="array" ref="X26">_xlfn.IFS(E26=1,1,E26=2,2)</f>
        <v>#VALUE!</v>
      </c>
      <c r="Y26" s="18" t="e">
        <f>VLOOKUP(F26,D16数据库!C:P,10,0)</f>
        <v>#N/A</v>
      </c>
      <c r="Z26" s="19" t="e">
        <f t="shared" si="10"/>
        <v>#VALUE!</v>
      </c>
      <c r="AA26" s="18" t="e">
        <f>VLOOKUP(F26,D16数据库!C:P,8,0)</f>
        <v>#N/A</v>
      </c>
      <c r="AB26" s="18" t="e">
        <f>VLOOKUP(F26,D16数据库!C:P,9,0)</f>
        <v>#N/A</v>
      </c>
      <c r="AC26" s="18"/>
      <c r="AD26" s="18" t="e">
        <f>VLOOKUP(F26,D16数据库!C:P,11,0)</f>
        <v>#N/A</v>
      </c>
      <c r="AE26" s="18" t="e">
        <f>VLOOKUP(F26,D16数据库!C:P,12,0)</f>
        <v>#N/A</v>
      </c>
      <c r="AF26" s="19">
        <f t="shared" si="11"/>
        <v>0</v>
      </c>
      <c r="AG26" s="18" t="e">
        <f>VLOOKUP(F26,D16数据库!C:P,13,0)</f>
        <v>#N/A</v>
      </c>
      <c r="AH26" s="18" t="e">
        <f>VLOOKUP(F26,D16数据库!C:P,14,0)</f>
        <v>#N/A</v>
      </c>
      <c r="AI26" s="18"/>
    </row>
    <row r="27" spans="1:35" x14ac:dyDescent="0.25">
      <c r="A27" s="22"/>
      <c r="B27" s="3"/>
      <c r="C27" s="3"/>
      <c r="D27" s="3"/>
      <c r="E27" s="18" t="e">
        <f t="shared" si="12"/>
        <v>#VALUE!</v>
      </c>
      <c r="F27" s="18" t="str">
        <f t="shared" si="13"/>
        <v/>
      </c>
      <c r="G27" s="18" t="str">
        <f t="shared" si="14"/>
        <v/>
      </c>
      <c r="H27" s="18" t="e">
        <f t="shared" si="15"/>
        <v>#VALUE!</v>
      </c>
      <c r="I27" s="18" t="e">
        <f t="shared" si="16"/>
        <v>#VALUE!</v>
      </c>
      <c r="J27" s="18" t="e">
        <f t="shared" si="17"/>
        <v>#VALUE!</v>
      </c>
      <c r="K27" s="18" t="e">
        <f t="shared" si="18"/>
        <v>#VALUE!</v>
      </c>
      <c r="L27" s="18" t="str">
        <f t="shared" si="19"/>
        <v/>
      </c>
      <c r="M27" s="18" t="e">
        <f t="shared" si="20"/>
        <v>#VALUE!</v>
      </c>
      <c r="N27" s="18" t="e">
        <f t="shared" si="21"/>
        <v>#VALUE!</v>
      </c>
      <c r="O27" s="18" t="e">
        <f>VLOOKUP(F27,D16数据库!C:P,2,0)</f>
        <v>#N/A</v>
      </c>
      <c r="P27" s="18" t="e">
        <f>VLOOKUP(F27,D16数据库!C:P,3,0)</f>
        <v>#N/A</v>
      </c>
      <c r="Q27" s="18" t="e">
        <f t="shared" si="8"/>
        <v>#VALUE!</v>
      </c>
      <c r="R27" s="19" t="e">
        <f t="shared" si="9"/>
        <v>#VALUE!</v>
      </c>
      <c r="S27" s="18" t="e">
        <f>VLOOKUP(F27,D16数据库!C:P,4,0)</f>
        <v>#N/A</v>
      </c>
      <c r="T27" s="18" t="e">
        <f>VLOOKUP(F27,D16数据库!C:P,5,0)</f>
        <v>#N/A</v>
      </c>
      <c r="U27" s="18"/>
      <c r="V27" s="18" t="e">
        <f>VLOOKUP(F27,D16数据库!C:P,6,0)</f>
        <v>#N/A</v>
      </c>
      <c r="W27" s="18" t="e">
        <f>VLOOKUP(F27,D16数据库!C:P,7,0)</f>
        <v>#N/A</v>
      </c>
      <c r="X27" s="18" t="e" cm="1">
        <f t="array" ref="X27">_xlfn.IFS(E27=1,1,E27=2,2)</f>
        <v>#VALUE!</v>
      </c>
      <c r="Y27" s="18" t="e">
        <f>VLOOKUP(F27,D16数据库!C:P,10,0)</f>
        <v>#N/A</v>
      </c>
      <c r="Z27" s="19" t="e">
        <f t="shared" si="10"/>
        <v>#VALUE!</v>
      </c>
      <c r="AA27" s="18" t="e">
        <f>VLOOKUP(F27,D16数据库!C:P,8,0)</f>
        <v>#N/A</v>
      </c>
      <c r="AB27" s="18" t="e">
        <f>VLOOKUP(F27,D16数据库!C:P,9,0)</f>
        <v>#N/A</v>
      </c>
      <c r="AC27" s="18"/>
      <c r="AD27" s="18" t="e">
        <f>VLOOKUP(F27,D16数据库!C:P,11,0)</f>
        <v>#N/A</v>
      </c>
      <c r="AE27" s="18" t="e">
        <f>VLOOKUP(F27,D16数据库!C:P,12,0)</f>
        <v>#N/A</v>
      </c>
      <c r="AF27" s="19">
        <f t="shared" si="11"/>
        <v>0</v>
      </c>
      <c r="AG27" s="18" t="e">
        <f>VLOOKUP(F27,D16数据库!C:P,13,0)</f>
        <v>#N/A</v>
      </c>
      <c r="AH27" s="18" t="e">
        <f>VLOOKUP(F27,D16数据库!C:P,14,0)</f>
        <v>#N/A</v>
      </c>
      <c r="AI27" s="18"/>
    </row>
    <row r="28" spans="1:35" x14ac:dyDescent="0.25">
      <c r="A28" s="22"/>
      <c r="B28" s="3"/>
      <c r="C28" s="3"/>
      <c r="D28" s="3"/>
      <c r="E28" s="18" t="e">
        <f t="shared" si="12"/>
        <v>#VALUE!</v>
      </c>
      <c r="F28" s="18" t="str">
        <f t="shared" si="13"/>
        <v/>
      </c>
      <c r="G28" s="18" t="str">
        <f t="shared" si="14"/>
        <v/>
      </c>
      <c r="H28" s="18" t="e">
        <f t="shared" si="15"/>
        <v>#VALUE!</v>
      </c>
      <c r="I28" s="18" t="e">
        <f t="shared" si="16"/>
        <v>#VALUE!</v>
      </c>
      <c r="J28" s="18" t="e">
        <f t="shared" si="17"/>
        <v>#VALUE!</v>
      </c>
      <c r="K28" s="18" t="e">
        <f t="shared" si="18"/>
        <v>#VALUE!</v>
      </c>
      <c r="L28" s="18" t="str">
        <f t="shared" si="19"/>
        <v/>
      </c>
      <c r="M28" s="18" t="e">
        <f t="shared" si="20"/>
        <v>#VALUE!</v>
      </c>
      <c r="N28" s="18" t="e">
        <f t="shared" si="21"/>
        <v>#VALUE!</v>
      </c>
      <c r="O28" s="18" t="e">
        <f>VLOOKUP(F28,D16数据库!C:P,2,0)</f>
        <v>#N/A</v>
      </c>
      <c r="P28" s="18" t="e">
        <f>VLOOKUP(F28,D16数据库!C:P,3,0)</f>
        <v>#N/A</v>
      </c>
      <c r="Q28" s="18" t="e">
        <f t="shared" si="8"/>
        <v>#VALUE!</v>
      </c>
      <c r="R28" s="19" t="e">
        <f t="shared" si="9"/>
        <v>#VALUE!</v>
      </c>
      <c r="S28" s="18" t="e">
        <f>VLOOKUP(F28,D16数据库!C:P,4,0)</f>
        <v>#N/A</v>
      </c>
      <c r="T28" s="18" t="e">
        <f>VLOOKUP(F28,D16数据库!C:P,5,0)</f>
        <v>#N/A</v>
      </c>
      <c r="U28" s="18"/>
      <c r="V28" s="18" t="e">
        <f>VLOOKUP(F28,D16数据库!C:P,6,0)</f>
        <v>#N/A</v>
      </c>
      <c r="W28" s="18" t="e">
        <f>VLOOKUP(F28,D16数据库!C:P,7,0)</f>
        <v>#N/A</v>
      </c>
      <c r="X28" s="18" t="e" cm="1">
        <f t="array" ref="X28">_xlfn.IFS(E28=1,1,E28=2,2)</f>
        <v>#VALUE!</v>
      </c>
      <c r="Y28" s="18" t="e">
        <f>VLOOKUP(F28,D16数据库!C:P,10,0)</f>
        <v>#N/A</v>
      </c>
      <c r="Z28" s="19" t="e">
        <f t="shared" si="10"/>
        <v>#VALUE!</v>
      </c>
      <c r="AA28" s="18" t="e">
        <f>VLOOKUP(F28,D16数据库!C:P,8,0)</f>
        <v>#N/A</v>
      </c>
      <c r="AB28" s="18" t="e">
        <f>VLOOKUP(F28,D16数据库!C:P,9,0)</f>
        <v>#N/A</v>
      </c>
      <c r="AC28" s="18"/>
      <c r="AD28" s="18" t="e">
        <f>VLOOKUP(F28,D16数据库!C:P,11,0)</f>
        <v>#N/A</v>
      </c>
      <c r="AE28" s="18" t="e">
        <f>VLOOKUP(F28,D16数据库!C:P,12,0)</f>
        <v>#N/A</v>
      </c>
      <c r="AF28" s="19">
        <f t="shared" si="11"/>
        <v>0</v>
      </c>
      <c r="AG28" s="18" t="e">
        <f>VLOOKUP(F28,D16数据库!C:P,13,0)</f>
        <v>#N/A</v>
      </c>
      <c r="AH28" s="18" t="e">
        <f>VLOOKUP(F28,D16数据库!C:P,14,0)</f>
        <v>#N/A</v>
      </c>
      <c r="AI28" s="18"/>
    </row>
    <row r="29" spans="1:35" x14ac:dyDescent="0.25">
      <c r="A29" s="22"/>
      <c r="B29" s="3"/>
      <c r="C29" s="3"/>
      <c r="D29" s="3"/>
      <c r="E29" s="18" t="e">
        <f t="shared" si="12"/>
        <v>#VALUE!</v>
      </c>
      <c r="F29" s="18" t="str">
        <f t="shared" si="13"/>
        <v/>
      </c>
      <c r="G29" s="18" t="str">
        <f t="shared" si="14"/>
        <v/>
      </c>
      <c r="H29" s="18" t="e">
        <f t="shared" si="15"/>
        <v>#VALUE!</v>
      </c>
      <c r="I29" s="18" t="e">
        <f t="shared" si="16"/>
        <v>#VALUE!</v>
      </c>
      <c r="J29" s="18" t="e">
        <f t="shared" si="17"/>
        <v>#VALUE!</v>
      </c>
      <c r="K29" s="18" t="e">
        <f t="shared" si="18"/>
        <v>#VALUE!</v>
      </c>
      <c r="L29" s="18" t="str">
        <f t="shared" si="19"/>
        <v/>
      </c>
      <c r="M29" s="18" t="e">
        <f t="shared" si="20"/>
        <v>#VALUE!</v>
      </c>
      <c r="N29" s="18" t="e">
        <f t="shared" si="21"/>
        <v>#VALUE!</v>
      </c>
      <c r="O29" s="18" t="e">
        <f>VLOOKUP(F29,D16数据库!C:P,2,0)</f>
        <v>#N/A</v>
      </c>
      <c r="P29" s="18" t="e">
        <f>VLOOKUP(F29,D16数据库!C:P,3,0)</f>
        <v>#N/A</v>
      </c>
      <c r="Q29" s="18" t="e">
        <f t="shared" si="8"/>
        <v>#VALUE!</v>
      </c>
      <c r="R29" s="19" t="e">
        <f t="shared" si="9"/>
        <v>#VALUE!</v>
      </c>
      <c r="S29" s="18" t="e">
        <f>VLOOKUP(F29,D16数据库!C:P,4,0)</f>
        <v>#N/A</v>
      </c>
      <c r="T29" s="18" t="e">
        <f>VLOOKUP(F29,D16数据库!C:P,5,0)</f>
        <v>#N/A</v>
      </c>
      <c r="U29" s="18"/>
      <c r="V29" s="18" t="e">
        <f>VLOOKUP(F29,D16数据库!C:P,6,0)</f>
        <v>#N/A</v>
      </c>
      <c r="W29" s="18" t="e">
        <f>VLOOKUP(F29,D16数据库!C:P,7,0)</f>
        <v>#N/A</v>
      </c>
      <c r="X29" s="18" t="e" cm="1">
        <f t="array" ref="X29">_xlfn.IFS(E29=1,1,E29=2,2)</f>
        <v>#VALUE!</v>
      </c>
      <c r="Y29" s="18" t="e">
        <f>VLOOKUP(F29,D16数据库!C:P,10,0)</f>
        <v>#N/A</v>
      </c>
      <c r="Z29" s="19" t="e">
        <f t="shared" si="10"/>
        <v>#VALUE!</v>
      </c>
      <c r="AA29" s="18" t="e">
        <f>VLOOKUP(F29,D16数据库!C:P,8,0)</f>
        <v>#N/A</v>
      </c>
      <c r="AB29" s="18" t="e">
        <f>VLOOKUP(F29,D16数据库!C:P,9,0)</f>
        <v>#N/A</v>
      </c>
      <c r="AC29" s="18"/>
      <c r="AD29" s="18" t="e">
        <f>VLOOKUP(F29,D16数据库!C:P,11,0)</f>
        <v>#N/A</v>
      </c>
      <c r="AE29" s="18" t="e">
        <f>VLOOKUP(F29,D16数据库!C:P,12,0)</f>
        <v>#N/A</v>
      </c>
      <c r="AF29" s="19">
        <f t="shared" si="11"/>
        <v>0</v>
      </c>
      <c r="AG29" s="18" t="e">
        <f>VLOOKUP(F29,D16数据库!C:P,13,0)</f>
        <v>#N/A</v>
      </c>
      <c r="AH29" s="18" t="e">
        <f>VLOOKUP(F29,D16数据库!C:P,14,0)</f>
        <v>#N/A</v>
      </c>
      <c r="AI29" s="18"/>
    </row>
    <row r="30" spans="1:35" x14ac:dyDescent="0.25">
      <c r="A30" s="22"/>
      <c r="B30" s="3"/>
      <c r="C30" s="3"/>
      <c r="D30" s="3"/>
      <c r="E30" s="18" t="e">
        <f t="shared" si="12"/>
        <v>#VALUE!</v>
      </c>
      <c r="F30" s="18" t="str">
        <f t="shared" si="13"/>
        <v/>
      </c>
      <c r="G30" s="18" t="str">
        <f t="shared" si="14"/>
        <v/>
      </c>
      <c r="H30" s="18" t="e">
        <f t="shared" si="15"/>
        <v>#VALUE!</v>
      </c>
      <c r="I30" s="18" t="e">
        <f t="shared" si="16"/>
        <v>#VALUE!</v>
      </c>
      <c r="J30" s="18" t="e">
        <f t="shared" si="17"/>
        <v>#VALUE!</v>
      </c>
      <c r="K30" s="18" t="e">
        <f t="shared" si="18"/>
        <v>#VALUE!</v>
      </c>
      <c r="L30" s="18" t="str">
        <f t="shared" si="19"/>
        <v/>
      </c>
      <c r="M30" s="18" t="e">
        <f t="shared" si="20"/>
        <v>#VALUE!</v>
      </c>
      <c r="N30" s="18" t="e">
        <f t="shared" si="21"/>
        <v>#VALUE!</v>
      </c>
      <c r="O30" s="18" t="e">
        <f>VLOOKUP(F30,D16数据库!C:P,2,0)</f>
        <v>#N/A</v>
      </c>
      <c r="P30" s="18" t="e">
        <f>VLOOKUP(F30,D16数据库!C:P,3,0)</f>
        <v>#N/A</v>
      </c>
      <c r="Q30" s="18" t="e">
        <f t="shared" si="8"/>
        <v>#VALUE!</v>
      </c>
      <c r="R30" s="19" t="e">
        <f t="shared" si="9"/>
        <v>#VALUE!</v>
      </c>
      <c r="S30" s="18" t="e">
        <f>VLOOKUP(F30,D16数据库!C:P,4,0)</f>
        <v>#N/A</v>
      </c>
      <c r="T30" s="18" t="e">
        <f>VLOOKUP(F30,D16数据库!C:P,5,0)</f>
        <v>#N/A</v>
      </c>
      <c r="U30" s="18"/>
      <c r="V30" s="18" t="e">
        <f>VLOOKUP(F30,D16数据库!C:P,6,0)</f>
        <v>#N/A</v>
      </c>
      <c r="W30" s="18" t="e">
        <f>VLOOKUP(F30,D16数据库!C:P,7,0)</f>
        <v>#N/A</v>
      </c>
      <c r="X30" s="18" t="e" cm="1">
        <f t="array" ref="X30">_xlfn.IFS(E30=1,1,E30=2,2)</f>
        <v>#VALUE!</v>
      </c>
      <c r="Y30" s="18" t="e">
        <f>VLOOKUP(F30,D16数据库!C:P,10,0)</f>
        <v>#N/A</v>
      </c>
      <c r="Z30" s="19" t="e">
        <f t="shared" si="10"/>
        <v>#VALUE!</v>
      </c>
      <c r="AA30" s="18" t="e">
        <f>VLOOKUP(F30,D16数据库!C:P,8,0)</f>
        <v>#N/A</v>
      </c>
      <c r="AB30" s="18" t="e">
        <f>VLOOKUP(F30,D16数据库!C:P,9,0)</f>
        <v>#N/A</v>
      </c>
      <c r="AC30" s="18"/>
      <c r="AD30" s="18" t="e">
        <f>VLOOKUP(F30,D16数据库!C:P,11,0)</f>
        <v>#N/A</v>
      </c>
      <c r="AE30" s="18" t="e">
        <f>VLOOKUP(F30,D16数据库!C:P,12,0)</f>
        <v>#N/A</v>
      </c>
      <c r="AF30" s="19">
        <f t="shared" si="11"/>
        <v>0</v>
      </c>
      <c r="AG30" s="18" t="e">
        <f>VLOOKUP(F30,D16数据库!C:P,13,0)</f>
        <v>#N/A</v>
      </c>
      <c r="AH30" s="18" t="e">
        <f>VLOOKUP(F30,D16数据库!C:P,14,0)</f>
        <v>#N/A</v>
      </c>
      <c r="AI30" s="18"/>
    </row>
    <row r="31" spans="1:35" x14ac:dyDescent="0.25">
      <c r="A31" s="22"/>
      <c r="B31" s="3"/>
      <c r="C31" s="3"/>
      <c r="D31" s="3"/>
      <c r="E31" s="18" t="e">
        <f t="shared" si="12"/>
        <v>#VALUE!</v>
      </c>
      <c r="F31" s="18" t="str">
        <f t="shared" si="13"/>
        <v/>
      </c>
      <c r="G31" s="18" t="str">
        <f t="shared" si="14"/>
        <v/>
      </c>
      <c r="H31" s="18" t="e">
        <f t="shared" si="15"/>
        <v>#VALUE!</v>
      </c>
      <c r="I31" s="18" t="e">
        <f t="shared" si="16"/>
        <v>#VALUE!</v>
      </c>
      <c r="J31" s="18" t="e">
        <f t="shared" si="17"/>
        <v>#VALUE!</v>
      </c>
      <c r="K31" s="18" t="e">
        <f t="shared" si="18"/>
        <v>#VALUE!</v>
      </c>
      <c r="L31" s="18" t="str">
        <f t="shared" si="19"/>
        <v/>
      </c>
      <c r="M31" s="18" t="e">
        <f t="shared" si="20"/>
        <v>#VALUE!</v>
      </c>
      <c r="N31" s="18" t="e">
        <f t="shared" si="21"/>
        <v>#VALUE!</v>
      </c>
      <c r="O31" s="18" t="e">
        <f>VLOOKUP(F31,D16数据库!C:P,2,0)</f>
        <v>#N/A</v>
      </c>
      <c r="P31" s="18" t="e">
        <f>VLOOKUP(F31,D16数据库!C:P,3,0)</f>
        <v>#N/A</v>
      </c>
      <c r="Q31" s="18" t="e">
        <f t="shared" si="8"/>
        <v>#VALUE!</v>
      </c>
      <c r="R31" s="19" t="e">
        <f t="shared" si="9"/>
        <v>#VALUE!</v>
      </c>
      <c r="S31" s="18" t="e">
        <f>VLOOKUP(F31,D16数据库!C:P,4,0)</f>
        <v>#N/A</v>
      </c>
      <c r="T31" s="18" t="e">
        <f>VLOOKUP(F31,D16数据库!C:P,5,0)</f>
        <v>#N/A</v>
      </c>
      <c r="U31" s="18"/>
      <c r="V31" s="18" t="e">
        <f>VLOOKUP(F31,D16数据库!C:P,6,0)</f>
        <v>#N/A</v>
      </c>
      <c r="W31" s="18" t="e">
        <f>VLOOKUP(F31,D16数据库!C:P,7,0)</f>
        <v>#N/A</v>
      </c>
      <c r="X31" s="18" t="e" cm="1">
        <f t="array" ref="X31">_xlfn.IFS(E31=1,1,E31=2,2)</f>
        <v>#VALUE!</v>
      </c>
      <c r="Y31" s="18" t="e">
        <f>VLOOKUP(F31,D16数据库!C:P,10,0)</f>
        <v>#N/A</v>
      </c>
      <c r="Z31" s="19" t="e">
        <f t="shared" si="10"/>
        <v>#VALUE!</v>
      </c>
      <c r="AA31" s="18" t="e">
        <f>VLOOKUP(F31,D16数据库!C:P,8,0)</f>
        <v>#N/A</v>
      </c>
      <c r="AB31" s="18" t="e">
        <f>VLOOKUP(F31,D16数据库!C:P,9,0)</f>
        <v>#N/A</v>
      </c>
      <c r="AC31" s="18"/>
      <c r="AD31" s="18" t="e">
        <f>VLOOKUP(F31,D16数据库!C:P,11,0)</f>
        <v>#N/A</v>
      </c>
      <c r="AE31" s="18" t="e">
        <f>VLOOKUP(F31,D16数据库!C:P,12,0)</f>
        <v>#N/A</v>
      </c>
      <c r="AF31" s="19">
        <f t="shared" si="11"/>
        <v>0</v>
      </c>
      <c r="AG31" s="18" t="e">
        <f>VLOOKUP(F31,D16数据库!C:P,13,0)</f>
        <v>#N/A</v>
      </c>
      <c r="AH31" s="18" t="e">
        <f>VLOOKUP(F31,D16数据库!C:P,14,0)</f>
        <v>#N/A</v>
      </c>
      <c r="AI31" s="18"/>
    </row>
    <row r="32" spans="1:35" x14ac:dyDescent="0.25">
      <c r="A32" s="22"/>
      <c r="B32" s="3"/>
      <c r="C32" s="3"/>
      <c r="D32" s="3"/>
      <c r="E32" s="18" t="e">
        <f t="shared" si="12"/>
        <v>#VALUE!</v>
      </c>
      <c r="F32" s="18" t="str">
        <f t="shared" si="13"/>
        <v/>
      </c>
      <c r="G32" s="18" t="str">
        <f t="shared" si="14"/>
        <v/>
      </c>
      <c r="H32" s="18" t="e">
        <f t="shared" si="15"/>
        <v>#VALUE!</v>
      </c>
      <c r="I32" s="18" t="e">
        <f t="shared" si="16"/>
        <v>#VALUE!</v>
      </c>
      <c r="J32" s="18" t="e">
        <f t="shared" si="17"/>
        <v>#VALUE!</v>
      </c>
      <c r="K32" s="18" t="e">
        <f t="shared" si="18"/>
        <v>#VALUE!</v>
      </c>
      <c r="L32" s="18" t="str">
        <f t="shared" si="19"/>
        <v/>
      </c>
      <c r="M32" s="18" t="e">
        <f t="shared" si="20"/>
        <v>#VALUE!</v>
      </c>
      <c r="N32" s="18" t="e">
        <f t="shared" si="21"/>
        <v>#VALUE!</v>
      </c>
      <c r="O32" s="18" t="e">
        <f>VLOOKUP(F32,D16数据库!C:P,2,0)</f>
        <v>#N/A</v>
      </c>
      <c r="P32" s="18" t="e">
        <f>VLOOKUP(F32,D16数据库!C:P,3,0)</f>
        <v>#N/A</v>
      </c>
      <c r="Q32" s="18" t="e">
        <f t="shared" si="8"/>
        <v>#VALUE!</v>
      </c>
      <c r="R32" s="19" t="e">
        <f t="shared" si="9"/>
        <v>#VALUE!</v>
      </c>
      <c r="S32" s="18" t="e">
        <f>VLOOKUP(F32,D16数据库!C:P,4,0)</f>
        <v>#N/A</v>
      </c>
      <c r="T32" s="18" t="e">
        <f>VLOOKUP(F32,D16数据库!C:P,5,0)</f>
        <v>#N/A</v>
      </c>
      <c r="U32" s="18"/>
      <c r="V32" s="18" t="e">
        <f>VLOOKUP(F32,D16数据库!C:P,6,0)</f>
        <v>#N/A</v>
      </c>
      <c r="W32" s="18" t="e">
        <f>VLOOKUP(F32,D16数据库!C:P,7,0)</f>
        <v>#N/A</v>
      </c>
      <c r="X32" s="18" t="e" cm="1">
        <f t="array" ref="X32">_xlfn.IFS(E32=1,1,E32=2,2)</f>
        <v>#VALUE!</v>
      </c>
      <c r="Y32" s="18" t="e">
        <f>VLOOKUP(F32,D16数据库!C:P,10,0)</f>
        <v>#N/A</v>
      </c>
      <c r="Z32" s="19" t="e">
        <f t="shared" si="10"/>
        <v>#VALUE!</v>
      </c>
      <c r="AA32" s="18" t="e">
        <f>VLOOKUP(F32,D16数据库!C:P,8,0)</f>
        <v>#N/A</v>
      </c>
      <c r="AB32" s="18" t="e">
        <f>VLOOKUP(F32,D16数据库!C:P,9,0)</f>
        <v>#N/A</v>
      </c>
      <c r="AC32" s="18"/>
      <c r="AD32" s="18" t="e">
        <f>VLOOKUP(F32,D16数据库!C:P,11,0)</f>
        <v>#N/A</v>
      </c>
      <c r="AE32" s="18" t="e">
        <f>VLOOKUP(F32,D16数据库!C:P,12,0)</f>
        <v>#N/A</v>
      </c>
      <c r="AF32" s="19">
        <f t="shared" si="11"/>
        <v>0</v>
      </c>
      <c r="AG32" s="18" t="e">
        <f>VLOOKUP(F32,D16数据库!C:P,13,0)</f>
        <v>#N/A</v>
      </c>
      <c r="AH32" s="18" t="e">
        <f>VLOOKUP(F32,D16数据库!C:P,14,0)</f>
        <v>#N/A</v>
      </c>
      <c r="AI32" s="18"/>
    </row>
    <row r="33" spans="1:35" x14ac:dyDescent="0.25">
      <c r="A33" s="22"/>
      <c r="B33" s="3"/>
      <c r="C33" s="3"/>
      <c r="D33" s="3"/>
      <c r="E33" s="18" t="e">
        <f t="shared" si="12"/>
        <v>#VALUE!</v>
      </c>
      <c r="F33" s="18" t="str">
        <f t="shared" si="13"/>
        <v/>
      </c>
      <c r="G33" s="18" t="str">
        <f t="shared" si="14"/>
        <v/>
      </c>
      <c r="H33" s="18" t="e">
        <f t="shared" si="15"/>
        <v>#VALUE!</v>
      </c>
      <c r="I33" s="18" t="e">
        <f t="shared" si="16"/>
        <v>#VALUE!</v>
      </c>
      <c r="J33" s="18" t="e">
        <f t="shared" si="17"/>
        <v>#VALUE!</v>
      </c>
      <c r="K33" s="18" t="e">
        <f t="shared" si="18"/>
        <v>#VALUE!</v>
      </c>
      <c r="L33" s="18" t="str">
        <f t="shared" si="19"/>
        <v/>
      </c>
      <c r="M33" s="18" t="e">
        <f t="shared" si="20"/>
        <v>#VALUE!</v>
      </c>
      <c r="N33" s="18" t="e">
        <f t="shared" si="21"/>
        <v>#VALUE!</v>
      </c>
      <c r="O33" s="18" t="e">
        <f>VLOOKUP(F33,D16数据库!C:P,2,0)</f>
        <v>#N/A</v>
      </c>
      <c r="P33" s="18" t="e">
        <f>VLOOKUP(F33,D16数据库!C:P,3,0)</f>
        <v>#N/A</v>
      </c>
      <c r="Q33" s="18" t="e">
        <f t="shared" si="8"/>
        <v>#VALUE!</v>
      </c>
      <c r="R33" s="19" t="e">
        <f t="shared" si="9"/>
        <v>#VALUE!</v>
      </c>
      <c r="S33" s="18" t="e">
        <f>VLOOKUP(F33,D16数据库!C:P,4,0)</f>
        <v>#N/A</v>
      </c>
      <c r="T33" s="18" t="e">
        <f>VLOOKUP(F33,D16数据库!C:P,5,0)</f>
        <v>#N/A</v>
      </c>
      <c r="U33" s="18"/>
      <c r="V33" s="18" t="e">
        <f>VLOOKUP(F33,D16数据库!C:P,6,0)</f>
        <v>#N/A</v>
      </c>
      <c r="W33" s="18" t="e">
        <f>VLOOKUP(F33,D16数据库!C:P,7,0)</f>
        <v>#N/A</v>
      </c>
      <c r="X33" s="18" t="e" cm="1">
        <f t="array" ref="X33">_xlfn.IFS(E33=1,1,E33=2,2)</f>
        <v>#VALUE!</v>
      </c>
      <c r="Y33" s="18" t="e">
        <f>VLOOKUP(F33,D16数据库!C:P,10,0)</f>
        <v>#N/A</v>
      </c>
      <c r="Z33" s="19" t="e">
        <f t="shared" si="10"/>
        <v>#VALUE!</v>
      </c>
      <c r="AA33" s="18" t="e">
        <f>VLOOKUP(F33,D16数据库!C:P,8,0)</f>
        <v>#N/A</v>
      </c>
      <c r="AB33" s="18" t="e">
        <f>VLOOKUP(F33,D16数据库!C:P,9,0)</f>
        <v>#N/A</v>
      </c>
      <c r="AC33" s="18"/>
      <c r="AD33" s="18" t="e">
        <f>VLOOKUP(F33,D16数据库!C:P,11,0)</f>
        <v>#N/A</v>
      </c>
      <c r="AE33" s="18" t="e">
        <f>VLOOKUP(F33,D16数据库!C:P,12,0)</f>
        <v>#N/A</v>
      </c>
      <c r="AF33" s="19">
        <f t="shared" si="11"/>
        <v>0</v>
      </c>
      <c r="AG33" s="18" t="e">
        <f>VLOOKUP(F33,D16数据库!C:P,13,0)</f>
        <v>#N/A</v>
      </c>
      <c r="AH33" s="18" t="e">
        <f>VLOOKUP(F33,D16数据库!C:P,14,0)</f>
        <v>#N/A</v>
      </c>
      <c r="AI33" s="18"/>
    </row>
    <row r="34" spans="1:35" x14ac:dyDescent="0.25">
      <c r="A34" s="22"/>
      <c r="B34" s="3"/>
      <c r="C34" s="3"/>
      <c r="D34" s="3"/>
      <c r="E34" s="18" t="e">
        <f t="shared" si="12"/>
        <v>#VALUE!</v>
      </c>
      <c r="F34" s="18" t="str">
        <f t="shared" si="13"/>
        <v/>
      </c>
      <c r="G34" s="18" t="str">
        <f t="shared" si="14"/>
        <v/>
      </c>
      <c r="H34" s="18" t="e">
        <f t="shared" si="15"/>
        <v>#VALUE!</v>
      </c>
      <c r="I34" s="18" t="e">
        <f t="shared" si="16"/>
        <v>#VALUE!</v>
      </c>
      <c r="J34" s="18" t="e">
        <f t="shared" si="17"/>
        <v>#VALUE!</v>
      </c>
      <c r="K34" s="18" t="e">
        <f t="shared" si="18"/>
        <v>#VALUE!</v>
      </c>
      <c r="L34" s="18" t="str">
        <f t="shared" si="19"/>
        <v/>
      </c>
      <c r="M34" s="18" t="e">
        <f t="shared" si="20"/>
        <v>#VALUE!</v>
      </c>
      <c r="N34" s="18" t="e">
        <f t="shared" si="21"/>
        <v>#VALUE!</v>
      </c>
      <c r="O34" s="18" t="e">
        <f>VLOOKUP(F34,D16数据库!C:P,2,0)</f>
        <v>#N/A</v>
      </c>
      <c r="P34" s="18" t="e">
        <f>VLOOKUP(F34,D16数据库!C:P,3,0)</f>
        <v>#N/A</v>
      </c>
      <c r="Q34" s="18" t="e">
        <f t="shared" si="8"/>
        <v>#VALUE!</v>
      </c>
      <c r="R34" s="19" t="e">
        <f t="shared" si="9"/>
        <v>#VALUE!</v>
      </c>
      <c r="S34" s="18" t="e">
        <f>VLOOKUP(F34,D16数据库!C:P,4,0)</f>
        <v>#N/A</v>
      </c>
      <c r="T34" s="18" t="e">
        <f>VLOOKUP(F34,D16数据库!C:P,5,0)</f>
        <v>#N/A</v>
      </c>
      <c r="U34" s="18"/>
      <c r="V34" s="18" t="e">
        <f>VLOOKUP(F34,D16数据库!C:P,6,0)</f>
        <v>#N/A</v>
      </c>
      <c r="W34" s="18" t="e">
        <f>VLOOKUP(F34,D16数据库!C:P,7,0)</f>
        <v>#N/A</v>
      </c>
      <c r="X34" s="18" t="e" cm="1">
        <f t="array" ref="X34">_xlfn.IFS(E34=1,1,E34=2,2)</f>
        <v>#VALUE!</v>
      </c>
      <c r="Y34" s="18" t="e">
        <f>VLOOKUP(F34,D16数据库!C:P,10,0)</f>
        <v>#N/A</v>
      </c>
      <c r="Z34" s="19" t="e">
        <f t="shared" si="10"/>
        <v>#VALUE!</v>
      </c>
      <c r="AA34" s="18" t="e">
        <f>VLOOKUP(F34,D16数据库!C:P,8,0)</f>
        <v>#N/A</v>
      </c>
      <c r="AB34" s="18" t="e">
        <f>VLOOKUP(F34,D16数据库!C:P,9,0)</f>
        <v>#N/A</v>
      </c>
      <c r="AC34" s="18"/>
      <c r="AD34" s="18" t="e">
        <f>VLOOKUP(F34,D16数据库!C:P,11,0)</f>
        <v>#N/A</v>
      </c>
      <c r="AE34" s="18" t="e">
        <f>VLOOKUP(F34,D16数据库!C:P,12,0)</f>
        <v>#N/A</v>
      </c>
      <c r="AF34" s="19">
        <f t="shared" si="11"/>
        <v>0</v>
      </c>
      <c r="AG34" s="18" t="e">
        <f>VLOOKUP(F34,D16数据库!C:P,13,0)</f>
        <v>#N/A</v>
      </c>
      <c r="AH34" s="18" t="e">
        <f>VLOOKUP(F34,D16数据库!C:P,14,0)</f>
        <v>#N/A</v>
      </c>
      <c r="AI34" s="18"/>
    </row>
    <row r="35" spans="1:35" x14ac:dyDescent="0.25">
      <c r="A35" s="22"/>
      <c r="B35" s="3"/>
      <c r="C35" s="3"/>
      <c r="D35" s="3"/>
      <c r="E35" s="18" t="e">
        <f t="shared" si="12"/>
        <v>#VALUE!</v>
      </c>
      <c r="F35" s="18" t="str">
        <f t="shared" si="13"/>
        <v/>
      </c>
      <c r="G35" s="18" t="str">
        <f t="shared" si="14"/>
        <v/>
      </c>
      <c r="H35" s="18" t="e">
        <f t="shared" si="15"/>
        <v>#VALUE!</v>
      </c>
      <c r="I35" s="18" t="e">
        <f t="shared" si="16"/>
        <v>#VALUE!</v>
      </c>
      <c r="J35" s="18" t="e">
        <f t="shared" si="17"/>
        <v>#VALUE!</v>
      </c>
      <c r="K35" s="18" t="e">
        <f t="shared" si="18"/>
        <v>#VALUE!</v>
      </c>
      <c r="L35" s="18" t="str">
        <f t="shared" si="19"/>
        <v/>
      </c>
      <c r="M35" s="18" t="e">
        <f t="shared" si="20"/>
        <v>#VALUE!</v>
      </c>
      <c r="N35" s="18" t="e">
        <f t="shared" si="21"/>
        <v>#VALUE!</v>
      </c>
      <c r="O35" s="18" t="e">
        <f>VLOOKUP(F35,D16数据库!C:P,2,0)</f>
        <v>#N/A</v>
      </c>
      <c r="P35" s="18" t="e">
        <f>VLOOKUP(F35,D16数据库!C:P,3,0)</f>
        <v>#N/A</v>
      </c>
      <c r="Q35" s="18" t="e">
        <f t="shared" si="8"/>
        <v>#VALUE!</v>
      </c>
      <c r="R35" s="19" t="e">
        <f t="shared" si="9"/>
        <v>#VALUE!</v>
      </c>
      <c r="S35" s="18" t="e">
        <f>VLOOKUP(F35,D16数据库!C:P,4,0)</f>
        <v>#N/A</v>
      </c>
      <c r="T35" s="18" t="e">
        <f>VLOOKUP(F35,D16数据库!C:P,5,0)</f>
        <v>#N/A</v>
      </c>
      <c r="U35" s="18"/>
      <c r="V35" s="18" t="e">
        <f>VLOOKUP(F35,D16数据库!C:P,6,0)</f>
        <v>#N/A</v>
      </c>
      <c r="W35" s="18" t="e">
        <f>VLOOKUP(F35,D16数据库!C:P,7,0)</f>
        <v>#N/A</v>
      </c>
      <c r="X35" s="18" t="e" cm="1">
        <f t="array" ref="X35">_xlfn.IFS(E35=1,1,E35=2,2)</f>
        <v>#VALUE!</v>
      </c>
      <c r="Y35" s="18" t="e">
        <f>VLOOKUP(F35,D16数据库!C:P,10,0)</f>
        <v>#N/A</v>
      </c>
      <c r="Z35" s="19" t="e">
        <f t="shared" si="10"/>
        <v>#VALUE!</v>
      </c>
      <c r="AA35" s="18" t="e">
        <f>VLOOKUP(F35,D16数据库!C:P,8,0)</f>
        <v>#N/A</v>
      </c>
      <c r="AB35" s="18" t="e">
        <f>VLOOKUP(F35,D16数据库!C:P,9,0)</f>
        <v>#N/A</v>
      </c>
      <c r="AC35" s="18"/>
      <c r="AD35" s="18" t="e">
        <f>VLOOKUP(F35,D16数据库!C:P,11,0)</f>
        <v>#N/A</v>
      </c>
      <c r="AE35" s="18" t="e">
        <f>VLOOKUP(F35,D16数据库!C:P,12,0)</f>
        <v>#N/A</v>
      </c>
      <c r="AF35" s="19">
        <f t="shared" si="11"/>
        <v>0</v>
      </c>
      <c r="AG35" s="18" t="e">
        <f>VLOOKUP(F35,D16数据库!C:P,13,0)</f>
        <v>#N/A</v>
      </c>
      <c r="AH35" s="18" t="e">
        <f>VLOOKUP(F35,D16数据库!C:P,14,0)</f>
        <v>#N/A</v>
      </c>
      <c r="AI35" s="18"/>
    </row>
    <row r="36" spans="1:35" x14ac:dyDescent="0.25">
      <c r="A36" s="22"/>
      <c r="B36" s="3"/>
      <c r="C36" s="3"/>
      <c r="D36" s="3"/>
      <c r="E36" s="18" t="e">
        <f t="shared" si="12"/>
        <v>#VALUE!</v>
      </c>
      <c r="F36" s="18" t="str">
        <f t="shared" si="13"/>
        <v/>
      </c>
      <c r="G36" s="18" t="str">
        <f t="shared" si="14"/>
        <v/>
      </c>
      <c r="H36" s="18" t="e">
        <f t="shared" si="15"/>
        <v>#VALUE!</v>
      </c>
      <c r="I36" s="18" t="e">
        <f t="shared" si="16"/>
        <v>#VALUE!</v>
      </c>
      <c r="J36" s="18" t="e">
        <f t="shared" si="17"/>
        <v>#VALUE!</v>
      </c>
      <c r="K36" s="18" t="e">
        <f t="shared" si="18"/>
        <v>#VALUE!</v>
      </c>
      <c r="L36" s="18" t="str">
        <f t="shared" si="19"/>
        <v/>
      </c>
      <c r="M36" s="18" t="e">
        <f t="shared" si="20"/>
        <v>#VALUE!</v>
      </c>
      <c r="N36" s="18" t="e">
        <f t="shared" si="21"/>
        <v>#VALUE!</v>
      </c>
      <c r="O36" s="18" t="e">
        <f>VLOOKUP(F36,D16数据库!C:P,2,0)</f>
        <v>#N/A</v>
      </c>
      <c r="P36" s="18" t="e">
        <f>VLOOKUP(F36,D16数据库!C:P,3,0)</f>
        <v>#N/A</v>
      </c>
      <c r="Q36" s="18" t="e">
        <f t="shared" si="8"/>
        <v>#VALUE!</v>
      </c>
      <c r="R36" s="19" t="e">
        <f t="shared" si="9"/>
        <v>#VALUE!</v>
      </c>
      <c r="S36" s="18" t="e">
        <f>VLOOKUP(F36,D16数据库!C:P,4,0)</f>
        <v>#N/A</v>
      </c>
      <c r="T36" s="18" t="e">
        <f>VLOOKUP(F36,D16数据库!C:P,5,0)</f>
        <v>#N/A</v>
      </c>
      <c r="U36" s="18"/>
      <c r="V36" s="18" t="e">
        <f>VLOOKUP(F36,D16数据库!C:P,6,0)</f>
        <v>#N/A</v>
      </c>
      <c r="W36" s="18" t="e">
        <f>VLOOKUP(F36,D16数据库!C:P,7,0)</f>
        <v>#N/A</v>
      </c>
      <c r="X36" s="18" t="e" cm="1">
        <f t="array" ref="X36">_xlfn.IFS(E36=1,1,E36=2,2)</f>
        <v>#VALUE!</v>
      </c>
      <c r="Y36" s="18" t="e">
        <f>VLOOKUP(F36,D16数据库!C:P,10,0)</f>
        <v>#N/A</v>
      </c>
      <c r="Z36" s="19" t="e">
        <f t="shared" si="10"/>
        <v>#VALUE!</v>
      </c>
      <c r="AA36" s="18" t="e">
        <f>VLOOKUP(F36,D16数据库!C:P,8,0)</f>
        <v>#N/A</v>
      </c>
      <c r="AB36" s="18" t="e">
        <f>VLOOKUP(F36,D16数据库!C:P,9,0)</f>
        <v>#N/A</v>
      </c>
      <c r="AC36" s="18"/>
      <c r="AD36" s="18" t="e">
        <f>VLOOKUP(F36,D16数据库!C:P,11,0)</f>
        <v>#N/A</v>
      </c>
      <c r="AE36" s="18" t="e">
        <f>VLOOKUP(F36,D16数据库!C:P,12,0)</f>
        <v>#N/A</v>
      </c>
      <c r="AF36" s="19">
        <f t="shared" si="11"/>
        <v>0</v>
      </c>
      <c r="AG36" s="18" t="e">
        <f>VLOOKUP(F36,D16数据库!C:P,13,0)</f>
        <v>#N/A</v>
      </c>
      <c r="AH36" s="18" t="e">
        <f>VLOOKUP(F36,D16数据库!C:P,14,0)</f>
        <v>#N/A</v>
      </c>
      <c r="AI36" s="18"/>
    </row>
    <row r="37" spans="1:35" x14ac:dyDescent="0.25">
      <c r="A37" s="22"/>
      <c r="B37" s="3"/>
      <c r="C37" s="3"/>
      <c r="D37" s="3"/>
      <c r="E37" s="18" t="e">
        <f t="shared" si="12"/>
        <v>#VALUE!</v>
      </c>
      <c r="F37" s="18" t="str">
        <f t="shared" si="13"/>
        <v/>
      </c>
      <c r="G37" s="18" t="str">
        <f t="shared" si="14"/>
        <v/>
      </c>
      <c r="H37" s="18" t="e">
        <f t="shared" si="15"/>
        <v>#VALUE!</v>
      </c>
      <c r="I37" s="18" t="e">
        <f t="shared" si="16"/>
        <v>#VALUE!</v>
      </c>
      <c r="J37" s="18" t="e">
        <f t="shared" si="17"/>
        <v>#VALUE!</v>
      </c>
      <c r="K37" s="18" t="e">
        <f t="shared" si="18"/>
        <v>#VALUE!</v>
      </c>
      <c r="L37" s="18" t="str">
        <f t="shared" si="19"/>
        <v/>
      </c>
      <c r="M37" s="18" t="e">
        <f t="shared" si="20"/>
        <v>#VALUE!</v>
      </c>
      <c r="N37" s="18" t="e">
        <f t="shared" si="21"/>
        <v>#VALUE!</v>
      </c>
      <c r="O37" s="18" t="e">
        <f>VLOOKUP(F37,D16数据库!C:P,2,0)</f>
        <v>#N/A</v>
      </c>
      <c r="P37" s="18" t="e">
        <f>VLOOKUP(F37,D16数据库!C:P,3,0)</f>
        <v>#N/A</v>
      </c>
      <c r="Q37" s="18" t="e">
        <f t="shared" si="8"/>
        <v>#VALUE!</v>
      </c>
      <c r="R37" s="19" t="e">
        <f t="shared" si="9"/>
        <v>#VALUE!</v>
      </c>
      <c r="S37" s="18" t="e">
        <f>VLOOKUP(F37,D16数据库!C:P,4,0)</f>
        <v>#N/A</v>
      </c>
      <c r="T37" s="18" t="e">
        <f>VLOOKUP(F37,D16数据库!C:P,5,0)</f>
        <v>#N/A</v>
      </c>
      <c r="U37" s="18"/>
      <c r="V37" s="18" t="e">
        <f>VLOOKUP(F37,D16数据库!C:P,6,0)</f>
        <v>#N/A</v>
      </c>
      <c r="W37" s="18" t="e">
        <f>VLOOKUP(F37,D16数据库!C:P,7,0)</f>
        <v>#N/A</v>
      </c>
      <c r="X37" s="18" t="e" cm="1">
        <f t="array" ref="X37">_xlfn.IFS(E37=1,1,E37=2,2)</f>
        <v>#VALUE!</v>
      </c>
      <c r="Y37" s="18" t="e">
        <f>VLOOKUP(F37,D16数据库!C:P,10,0)</f>
        <v>#N/A</v>
      </c>
      <c r="Z37" s="19" t="e">
        <f t="shared" si="10"/>
        <v>#VALUE!</v>
      </c>
      <c r="AA37" s="18" t="e">
        <f>VLOOKUP(F37,D16数据库!C:P,8,0)</f>
        <v>#N/A</v>
      </c>
      <c r="AB37" s="18" t="e">
        <f>VLOOKUP(F37,D16数据库!C:P,9,0)</f>
        <v>#N/A</v>
      </c>
      <c r="AC37" s="18"/>
      <c r="AD37" s="18" t="e">
        <f>VLOOKUP(F37,D16数据库!C:P,11,0)</f>
        <v>#N/A</v>
      </c>
      <c r="AE37" s="18" t="e">
        <f>VLOOKUP(F37,D16数据库!C:P,12,0)</f>
        <v>#N/A</v>
      </c>
      <c r="AF37" s="19">
        <f t="shared" si="11"/>
        <v>0</v>
      </c>
      <c r="AG37" s="18" t="e">
        <f>VLOOKUP(F37,D16数据库!C:P,13,0)</f>
        <v>#N/A</v>
      </c>
      <c r="AH37" s="18" t="e">
        <f>VLOOKUP(F37,D16数据库!C:P,14,0)</f>
        <v>#N/A</v>
      </c>
      <c r="AI37" s="18"/>
    </row>
    <row r="38" spans="1:35" x14ac:dyDescent="0.25">
      <c r="A38" s="22"/>
      <c r="B38" s="3"/>
      <c r="C38" s="3"/>
      <c r="D38" s="3"/>
      <c r="E38" s="18" t="e">
        <f t="shared" si="12"/>
        <v>#VALUE!</v>
      </c>
      <c r="F38" s="18" t="str">
        <f t="shared" si="13"/>
        <v/>
      </c>
      <c r="G38" s="18" t="str">
        <f t="shared" si="14"/>
        <v/>
      </c>
      <c r="H38" s="18" t="e">
        <f t="shared" si="15"/>
        <v>#VALUE!</v>
      </c>
      <c r="I38" s="18" t="e">
        <f t="shared" si="16"/>
        <v>#VALUE!</v>
      </c>
      <c r="J38" s="18" t="e">
        <f t="shared" si="17"/>
        <v>#VALUE!</v>
      </c>
      <c r="K38" s="18" t="e">
        <f t="shared" si="18"/>
        <v>#VALUE!</v>
      </c>
      <c r="L38" s="18" t="str">
        <f t="shared" si="19"/>
        <v/>
      </c>
      <c r="M38" s="18" t="e">
        <f t="shared" si="20"/>
        <v>#VALUE!</v>
      </c>
      <c r="N38" s="18" t="e">
        <f t="shared" si="21"/>
        <v>#VALUE!</v>
      </c>
      <c r="O38" s="18" t="e">
        <f>VLOOKUP(F38,D16数据库!C:P,2,0)</f>
        <v>#N/A</v>
      </c>
      <c r="P38" s="18" t="e">
        <f>VLOOKUP(F38,D16数据库!C:P,3,0)</f>
        <v>#N/A</v>
      </c>
      <c r="Q38" s="18" t="e">
        <f t="shared" si="8"/>
        <v>#VALUE!</v>
      </c>
      <c r="R38" s="19" t="e">
        <f t="shared" si="9"/>
        <v>#VALUE!</v>
      </c>
      <c r="S38" s="18" t="e">
        <f>VLOOKUP(F38,D16数据库!C:P,4,0)</f>
        <v>#N/A</v>
      </c>
      <c r="T38" s="18" t="e">
        <f>VLOOKUP(F38,D16数据库!C:P,5,0)</f>
        <v>#N/A</v>
      </c>
      <c r="U38" s="18"/>
      <c r="V38" s="18" t="e">
        <f>VLOOKUP(F38,D16数据库!C:P,6,0)</f>
        <v>#N/A</v>
      </c>
      <c r="W38" s="18" t="e">
        <f>VLOOKUP(F38,D16数据库!C:P,7,0)</f>
        <v>#N/A</v>
      </c>
      <c r="X38" s="18" t="e" cm="1">
        <f t="array" ref="X38">_xlfn.IFS(E38=1,1,E38=2,2)</f>
        <v>#VALUE!</v>
      </c>
      <c r="Y38" s="18" t="e">
        <f>VLOOKUP(F38,D16数据库!C:P,10,0)</f>
        <v>#N/A</v>
      </c>
      <c r="Z38" s="19" t="e">
        <f t="shared" si="10"/>
        <v>#VALUE!</v>
      </c>
      <c r="AA38" s="18" t="e">
        <f>VLOOKUP(F38,D16数据库!C:P,8,0)</f>
        <v>#N/A</v>
      </c>
      <c r="AB38" s="18" t="e">
        <f>VLOOKUP(F38,D16数据库!C:P,9,0)</f>
        <v>#N/A</v>
      </c>
      <c r="AC38" s="18"/>
      <c r="AD38" s="18" t="e">
        <f>VLOOKUP(F38,D16数据库!C:P,11,0)</f>
        <v>#N/A</v>
      </c>
      <c r="AE38" s="18" t="e">
        <f>VLOOKUP(F38,D16数据库!C:P,12,0)</f>
        <v>#N/A</v>
      </c>
      <c r="AF38" s="19">
        <f t="shared" si="11"/>
        <v>0</v>
      </c>
      <c r="AG38" s="18" t="e">
        <f>VLOOKUP(F38,D16数据库!C:P,13,0)</f>
        <v>#N/A</v>
      </c>
      <c r="AH38" s="18" t="e">
        <f>VLOOKUP(F38,D16数据库!C:P,14,0)</f>
        <v>#N/A</v>
      </c>
      <c r="AI38" s="18"/>
    </row>
    <row r="39" spans="1:35" x14ac:dyDescent="0.25">
      <c r="A39" s="22"/>
      <c r="B39" s="3"/>
      <c r="C39" s="3"/>
      <c r="D39" s="3"/>
      <c r="E39" s="18" t="e">
        <f t="shared" si="12"/>
        <v>#VALUE!</v>
      </c>
      <c r="F39" s="18" t="str">
        <f t="shared" si="13"/>
        <v/>
      </c>
      <c r="G39" s="18" t="str">
        <f t="shared" si="14"/>
        <v/>
      </c>
      <c r="H39" s="18" t="e">
        <f t="shared" si="15"/>
        <v>#VALUE!</v>
      </c>
      <c r="I39" s="18" t="e">
        <f t="shared" si="16"/>
        <v>#VALUE!</v>
      </c>
      <c r="J39" s="18" t="e">
        <f t="shared" si="17"/>
        <v>#VALUE!</v>
      </c>
      <c r="K39" s="18" t="e">
        <f t="shared" si="18"/>
        <v>#VALUE!</v>
      </c>
      <c r="L39" s="18" t="str">
        <f t="shared" si="19"/>
        <v/>
      </c>
      <c r="M39" s="18" t="e">
        <f t="shared" si="20"/>
        <v>#VALUE!</v>
      </c>
      <c r="N39" s="18" t="e">
        <f t="shared" si="21"/>
        <v>#VALUE!</v>
      </c>
      <c r="O39" s="18" t="e">
        <f>VLOOKUP(F39,D16数据库!C:P,2,0)</f>
        <v>#N/A</v>
      </c>
      <c r="P39" s="18" t="e">
        <f>VLOOKUP(F39,D16数据库!C:P,3,0)</f>
        <v>#N/A</v>
      </c>
      <c r="Q39" s="18" t="e">
        <f t="shared" si="8"/>
        <v>#VALUE!</v>
      </c>
      <c r="R39" s="19" t="e">
        <f t="shared" si="9"/>
        <v>#VALUE!</v>
      </c>
      <c r="S39" s="18" t="e">
        <f>VLOOKUP(F39,D16数据库!C:P,4,0)</f>
        <v>#N/A</v>
      </c>
      <c r="T39" s="18" t="e">
        <f>VLOOKUP(F39,D16数据库!C:P,5,0)</f>
        <v>#N/A</v>
      </c>
      <c r="U39" s="18"/>
      <c r="V39" s="18" t="e">
        <f>VLOOKUP(F39,D16数据库!C:P,6,0)</f>
        <v>#N/A</v>
      </c>
      <c r="W39" s="18" t="e">
        <f>VLOOKUP(F39,D16数据库!C:P,7,0)</f>
        <v>#N/A</v>
      </c>
      <c r="X39" s="18" t="e" cm="1">
        <f t="array" ref="X39">_xlfn.IFS(E39=1,1,E39=2,2)</f>
        <v>#VALUE!</v>
      </c>
      <c r="Y39" s="18" t="e">
        <f>VLOOKUP(F39,D16数据库!C:P,10,0)</f>
        <v>#N/A</v>
      </c>
      <c r="Z39" s="19" t="e">
        <f t="shared" si="10"/>
        <v>#VALUE!</v>
      </c>
      <c r="AA39" s="18" t="e">
        <f>VLOOKUP(F39,D16数据库!C:P,8,0)</f>
        <v>#N/A</v>
      </c>
      <c r="AB39" s="18" t="e">
        <f>VLOOKUP(F39,D16数据库!C:P,9,0)</f>
        <v>#N/A</v>
      </c>
      <c r="AC39" s="18"/>
      <c r="AD39" s="18" t="e">
        <f>VLOOKUP(F39,D16数据库!C:P,11,0)</f>
        <v>#N/A</v>
      </c>
      <c r="AE39" s="18" t="e">
        <f>VLOOKUP(F39,D16数据库!C:P,12,0)</f>
        <v>#N/A</v>
      </c>
      <c r="AF39" s="19">
        <f t="shared" si="11"/>
        <v>0</v>
      </c>
      <c r="AG39" s="18" t="e">
        <f>VLOOKUP(F39,D16数据库!C:P,13,0)</f>
        <v>#N/A</v>
      </c>
      <c r="AH39" s="18" t="e">
        <f>VLOOKUP(F39,D16数据库!C:P,14,0)</f>
        <v>#N/A</v>
      </c>
      <c r="AI39" s="18"/>
    </row>
    <row r="40" spans="1:35" x14ac:dyDescent="0.25">
      <c r="A40" s="22"/>
      <c r="B40" s="3"/>
      <c r="C40" s="3"/>
      <c r="D40" s="3"/>
      <c r="E40" s="18" t="e">
        <f t="shared" si="12"/>
        <v>#VALUE!</v>
      </c>
      <c r="F40" s="18" t="str">
        <f t="shared" si="13"/>
        <v/>
      </c>
      <c r="G40" s="18" t="str">
        <f t="shared" si="14"/>
        <v/>
      </c>
      <c r="H40" s="18" t="e">
        <f t="shared" si="15"/>
        <v>#VALUE!</v>
      </c>
      <c r="I40" s="18" t="e">
        <f t="shared" si="16"/>
        <v>#VALUE!</v>
      </c>
      <c r="J40" s="18" t="e">
        <f t="shared" si="17"/>
        <v>#VALUE!</v>
      </c>
      <c r="K40" s="18" t="e">
        <f t="shared" si="18"/>
        <v>#VALUE!</v>
      </c>
      <c r="L40" s="18" t="str">
        <f t="shared" si="19"/>
        <v/>
      </c>
      <c r="M40" s="18" t="e">
        <f t="shared" si="20"/>
        <v>#VALUE!</v>
      </c>
      <c r="N40" s="18" t="e">
        <f t="shared" si="21"/>
        <v>#VALUE!</v>
      </c>
      <c r="O40" s="18" t="e">
        <f>VLOOKUP(F40,D16数据库!C:P,2,0)</f>
        <v>#N/A</v>
      </c>
      <c r="P40" s="18" t="e">
        <f>VLOOKUP(F40,D16数据库!C:P,3,0)</f>
        <v>#N/A</v>
      </c>
      <c r="Q40" s="18" t="e">
        <f t="shared" si="8"/>
        <v>#VALUE!</v>
      </c>
      <c r="R40" s="19" t="e">
        <f t="shared" si="9"/>
        <v>#VALUE!</v>
      </c>
      <c r="S40" s="18" t="e">
        <f>VLOOKUP(F40,D16数据库!C:P,4,0)</f>
        <v>#N/A</v>
      </c>
      <c r="T40" s="18" t="e">
        <f>VLOOKUP(F40,D16数据库!C:P,5,0)</f>
        <v>#N/A</v>
      </c>
      <c r="U40" s="18"/>
      <c r="V40" s="18" t="e">
        <f>VLOOKUP(F40,D16数据库!C:P,6,0)</f>
        <v>#N/A</v>
      </c>
      <c r="W40" s="18" t="e">
        <f>VLOOKUP(F40,D16数据库!C:P,7,0)</f>
        <v>#N/A</v>
      </c>
      <c r="X40" s="18" t="e" cm="1">
        <f t="array" ref="X40">_xlfn.IFS(E40=1,1,E40=2,2)</f>
        <v>#VALUE!</v>
      </c>
      <c r="Y40" s="18" t="e">
        <f>VLOOKUP(F40,D16数据库!C:P,10,0)</f>
        <v>#N/A</v>
      </c>
      <c r="Z40" s="19" t="e">
        <f t="shared" si="10"/>
        <v>#VALUE!</v>
      </c>
      <c r="AA40" s="18" t="e">
        <f>VLOOKUP(F40,D16数据库!C:P,8,0)</f>
        <v>#N/A</v>
      </c>
      <c r="AB40" s="18" t="e">
        <f>VLOOKUP(F40,D16数据库!C:P,9,0)</f>
        <v>#N/A</v>
      </c>
      <c r="AC40" s="18"/>
      <c r="AD40" s="18" t="e">
        <f>VLOOKUP(F40,D16数据库!C:P,11,0)</f>
        <v>#N/A</v>
      </c>
      <c r="AE40" s="18" t="e">
        <f>VLOOKUP(F40,D16数据库!C:P,12,0)</f>
        <v>#N/A</v>
      </c>
      <c r="AF40" s="19">
        <f t="shared" si="11"/>
        <v>0</v>
      </c>
      <c r="AG40" s="18" t="e">
        <f>VLOOKUP(F40,D16数据库!C:P,13,0)</f>
        <v>#N/A</v>
      </c>
      <c r="AH40" s="18" t="e">
        <f>VLOOKUP(F40,D16数据库!C:P,14,0)</f>
        <v>#N/A</v>
      </c>
      <c r="AI40" s="18"/>
    </row>
    <row r="41" spans="1:35" x14ac:dyDescent="0.25">
      <c r="A41" s="22"/>
      <c r="B41" s="3"/>
      <c r="C41" s="3"/>
      <c r="D41" s="3"/>
      <c r="E41" s="18" t="e">
        <f t="shared" si="12"/>
        <v>#VALUE!</v>
      </c>
      <c r="F41" s="18" t="str">
        <f t="shared" si="13"/>
        <v/>
      </c>
      <c r="G41" s="18" t="str">
        <f t="shared" si="14"/>
        <v/>
      </c>
      <c r="H41" s="18" t="e">
        <f t="shared" si="15"/>
        <v>#VALUE!</v>
      </c>
      <c r="I41" s="18" t="e">
        <f t="shared" si="16"/>
        <v>#VALUE!</v>
      </c>
      <c r="J41" s="18" t="e">
        <f t="shared" si="17"/>
        <v>#VALUE!</v>
      </c>
      <c r="K41" s="18" t="e">
        <f t="shared" si="18"/>
        <v>#VALUE!</v>
      </c>
      <c r="L41" s="18" t="str">
        <f t="shared" si="19"/>
        <v/>
      </c>
      <c r="M41" s="18" t="e">
        <f t="shared" si="20"/>
        <v>#VALUE!</v>
      </c>
      <c r="N41" s="18" t="e">
        <f t="shared" si="21"/>
        <v>#VALUE!</v>
      </c>
      <c r="O41" s="18" t="e">
        <f>VLOOKUP(F41,D16数据库!C:P,2,0)</f>
        <v>#N/A</v>
      </c>
      <c r="P41" s="18" t="e">
        <f>VLOOKUP(F41,D16数据库!C:P,3,0)</f>
        <v>#N/A</v>
      </c>
      <c r="Q41" s="18" t="e">
        <f t="shared" si="8"/>
        <v>#VALUE!</v>
      </c>
      <c r="R41" s="19" t="e">
        <f t="shared" si="9"/>
        <v>#VALUE!</v>
      </c>
      <c r="S41" s="18" t="e">
        <f>VLOOKUP(F41,D16数据库!C:P,4,0)</f>
        <v>#N/A</v>
      </c>
      <c r="T41" s="18" t="e">
        <f>VLOOKUP(F41,D16数据库!C:P,5,0)</f>
        <v>#N/A</v>
      </c>
      <c r="U41" s="18"/>
      <c r="V41" s="18" t="e">
        <f>VLOOKUP(F41,D16数据库!C:P,6,0)</f>
        <v>#N/A</v>
      </c>
      <c r="W41" s="18" t="e">
        <f>VLOOKUP(F41,D16数据库!C:P,7,0)</f>
        <v>#N/A</v>
      </c>
      <c r="X41" s="18" t="e" cm="1">
        <f t="array" ref="X41">_xlfn.IFS(E41=1,1,E41=2,2)</f>
        <v>#VALUE!</v>
      </c>
      <c r="Y41" s="18" t="e">
        <f>VLOOKUP(F41,D16数据库!C:P,10,0)</f>
        <v>#N/A</v>
      </c>
      <c r="Z41" s="19" t="e">
        <f t="shared" si="10"/>
        <v>#VALUE!</v>
      </c>
      <c r="AA41" s="18" t="e">
        <f>VLOOKUP(F41,D16数据库!C:P,8,0)</f>
        <v>#N/A</v>
      </c>
      <c r="AB41" s="18" t="e">
        <f>VLOOKUP(F41,D16数据库!C:P,9,0)</f>
        <v>#N/A</v>
      </c>
      <c r="AC41" s="18"/>
      <c r="AD41" s="18" t="e">
        <f>VLOOKUP(F41,D16数据库!C:P,11,0)</f>
        <v>#N/A</v>
      </c>
      <c r="AE41" s="18" t="e">
        <f>VLOOKUP(F41,D16数据库!C:P,12,0)</f>
        <v>#N/A</v>
      </c>
      <c r="AF41" s="19">
        <f t="shared" si="11"/>
        <v>0</v>
      </c>
      <c r="AG41" s="18" t="e">
        <f>VLOOKUP(F41,D16数据库!C:P,13,0)</f>
        <v>#N/A</v>
      </c>
      <c r="AH41" s="18" t="e">
        <f>VLOOKUP(F41,D16数据库!C:P,14,0)</f>
        <v>#N/A</v>
      </c>
      <c r="AI41" s="18"/>
    </row>
    <row r="42" spans="1:35" x14ac:dyDescent="0.25">
      <c r="A42" s="22"/>
      <c r="B42" s="3"/>
      <c r="C42" s="3"/>
      <c r="D42" s="3"/>
      <c r="E42" s="18" t="e">
        <f t="shared" si="12"/>
        <v>#VALUE!</v>
      </c>
      <c r="F42" s="18" t="str">
        <f t="shared" si="13"/>
        <v/>
      </c>
      <c r="G42" s="18" t="str">
        <f t="shared" si="14"/>
        <v/>
      </c>
      <c r="H42" s="18" t="e">
        <f t="shared" si="15"/>
        <v>#VALUE!</v>
      </c>
      <c r="I42" s="18" t="e">
        <f t="shared" si="16"/>
        <v>#VALUE!</v>
      </c>
      <c r="J42" s="18" t="e">
        <f t="shared" si="17"/>
        <v>#VALUE!</v>
      </c>
      <c r="K42" s="18" t="e">
        <f t="shared" si="18"/>
        <v>#VALUE!</v>
      </c>
      <c r="L42" s="18" t="str">
        <f t="shared" si="19"/>
        <v/>
      </c>
      <c r="M42" s="18" t="e">
        <f t="shared" si="20"/>
        <v>#VALUE!</v>
      </c>
      <c r="N42" s="18" t="e">
        <f t="shared" si="21"/>
        <v>#VALUE!</v>
      </c>
      <c r="O42" s="18" t="e">
        <f>VLOOKUP(F42,D16数据库!C:P,2,0)</f>
        <v>#N/A</v>
      </c>
      <c r="P42" s="18" t="e">
        <f>VLOOKUP(F42,D16数据库!C:P,3,0)</f>
        <v>#N/A</v>
      </c>
      <c r="Q42" s="18" t="e">
        <f t="shared" si="8"/>
        <v>#VALUE!</v>
      </c>
      <c r="R42" s="19" t="e">
        <f t="shared" si="9"/>
        <v>#VALUE!</v>
      </c>
      <c r="S42" s="18" t="e">
        <f>VLOOKUP(F42,D16数据库!C:P,4,0)</f>
        <v>#N/A</v>
      </c>
      <c r="T42" s="18" t="e">
        <f>VLOOKUP(F42,D16数据库!C:P,5,0)</f>
        <v>#N/A</v>
      </c>
      <c r="U42" s="18"/>
      <c r="V42" s="18" t="e">
        <f>VLOOKUP(F42,D16数据库!C:P,6,0)</f>
        <v>#N/A</v>
      </c>
      <c r="W42" s="18" t="e">
        <f>VLOOKUP(F42,D16数据库!C:P,7,0)</f>
        <v>#N/A</v>
      </c>
      <c r="X42" s="18" t="e" cm="1">
        <f t="array" ref="X42">_xlfn.IFS(E42=1,1,E42=2,2)</f>
        <v>#VALUE!</v>
      </c>
      <c r="Y42" s="18" t="e">
        <f>VLOOKUP(F42,D16数据库!C:P,10,0)</f>
        <v>#N/A</v>
      </c>
      <c r="Z42" s="19" t="e">
        <f t="shared" si="10"/>
        <v>#VALUE!</v>
      </c>
      <c r="AA42" s="18" t="e">
        <f>VLOOKUP(F42,D16数据库!C:P,8,0)</f>
        <v>#N/A</v>
      </c>
      <c r="AB42" s="18" t="e">
        <f>VLOOKUP(F42,D16数据库!C:P,9,0)</f>
        <v>#N/A</v>
      </c>
      <c r="AC42" s="18"/>
      <c r="AD42" s="18" t="e">
        <f>VLOOKUP(F42,D16数据库!C:P,11,0)</f>
        <v>#N/A</v>
      </c>
      <c r="AE42" s="18" t="e">
        <f>VLOOKUP(F42,D16数据库!C:P,12,0)</f>
        <v>#N/A</v>
      </c>
      <c r="AF42" s="19">
        <f t="shared" si="11"/>
        <v>0</v>
      </c>
      <c r="AG42" s="18" t="e">
        <f>VLOOKUP(F42,D16数据库!C:P,13,0)</f>
        <v>#N/A</v>
      </c>
      <c r="AH42" s="18" t="e">
        <f>VLOOKUP(F42,D16数据库!C:P,14,0)</f>
        <v>#N/A</v>
      </c>
      <c r="AI42" s="18"/>
    </row>
    <row r="43" spans="1:35" x14ac:dyDescent="0.25">
      <c r="A43" s="22"/>
      <c r="B43" s="3"/>
      <c r="C43" s="3"/>
      <c r="D43" s="3"/>
      <c r="E43" s="18" t="e">
        <f t="shared" si="12"/>
        <v>#VALUE!</v>
      </c>
      <c r="F43" s="18" t="str">
        <f t="shared" si="13"/>
        <v/>
      </c>
      <c r="G43" s="18" t="str">
        <f t="shared" si="14"/>
        <v/>
      </c>
      <c r="H43" s="18" t="e">
        <f t="shared" si="15"/>
        <v>#VALUE!</v>
      </c>
      <c r="I43" s="18" t="e">
        <f t="shared" si="16"/>
        <v>#VALUE!</v>
      </c>
      <c r="J43" s="18" t="e">
        <f t="shared" si="17"/>
        <v>#VALUE!</v>
      </c>
      <c r="K43" s="18" t="e">
        <f t="shared" si="18"/>
        <v>#VALUE!</v>
      </c>
      <c r="L43" s="18" t="str">
        <f t="shared" si="19"/>
        <v/>
      </c>
      <c r="M43" s="18" t="e">
        <f t="shared" si="20"/>
        <v>#VALUE!</v>
      </c>
      <c r="N43" s="18" t="e">
        <f t="shared" si="21"/>
        <v>#VALUE!</v>
      </c>
      <c r="O43" s="18" t="e">
        <f>VLOOKUP(F43,D16数据库!C:P,2,0)</f>
        <v>#N/A</v>
      </c>
      <c r="P43" s="18" t="e">
        <f>VLOOKUP(F43,D16数据库!C:P,3,0)</f>
        <v>#N/A</v>
      </c>
      <c r="Q43" s="18" t="e">
        <f t="shared" si="8"/>
        <v>#VALUE!</v>
      </c>
      <c r="R43" s="19" t="e">
        <f t="shared" si="9"/>
        <v>#VALUE!</v>
      </c>
      <c r="S43" s="18" t="e">
        <f>VLOOKUP(F43,D16数据库!C:P,4,0)</f>
        <v>#N/A</v>
      </c>
      <c r="T43" s="18" t="e">
        <f>VLOOKUP(F43,D16数据库!C:P,5,0)</f>
        <v>#N/A</v>
      </c>
      <c r="U43" s="18"/>
      <c r="V43" s="18" t="e">
        <f>VLOOKUP(F43,D16数据库!C:P,6,0)</f>
        <v>#N/A</v>
      </c>
      <c r="W43" s="18" t="e">
        <f>VLOOKUP(F43,D16数据库!C:P,7,0)</f>
        <v>#N/A</v>
      </c>
      <c r="X43" s="18" t="e" cm="1">
        <f t="array" ref="X43">_xlfn.IFS(E43=1,1,E43=2,2)</f>
        <v>#VALUE!</v>
      </c>
      <c r="Y43" s="18" t="e">
        <f>VLOOKUP(F43,D16数据库!C:P,10,0)</f>
        <v>#N/A</v>
      </c>
      <c r="Z43" s="19" t="e">
        <f t="shared" si="10"/>
        <v>#VALUE!</v>
      </c>
      <c r="AA43" s="18" t="e">
        <f>VLOOKUP(F43,D16数据库!C:P,8,0)</f>
        <v>#N/A</v>
      </c>
      <c r="AB43" s="18" t="e">
        <f>VLOOKUP(F43,D16数据库!C:P,9,0)</f>
        <v>#N/A</v>
      </c>
      <c r="AC43" s="18"/>
      <c r="AD43" s="18" t="e">
        <f>VLOOKUP(F43,D16数据库!C:P,11,0)</f>
        <v>#N/A</v>
      </c>
      <c r="AE43" s="18" t="e">
        <f>VLOOKUP(F43,D16数据库!C:P,12,0)</f>
        <v>#N/A</v>
      </c>
      <c r="AF43" s="19">
        <f t="shared" si="11"/>
        <v>0</v>
      </c>
      <c r="AG43" s="18" t="e">
        <f>VLOOKUP(F43,D16数据库!C:P,13,0)</f>
        <v>#N/A</v>
      </c>
      <c r="AH43" s="18" t="e">
        <f>VLOOKUP(F43,D16数据库!C:P,14,0)</f>
        <v>#N/A</v>
      </c>
      <c r="AI43" s="18"/>
    </row>
    <row r="44" spans="1:35" x14ac:dyDescent="0.25">
      <c r="A44" s="22"/>
      <c r="B44" s="3"/>
      <c r="C44" s="3"/>
      <c r="D44" s="3"/>
      <c r="E44" s="18" t="e">
        <f t="shared" si="12"/>
        <v>#VALUE!</v>
      </c>
      <c r="F44" s="18" t="str">
        <f t="shared" si="13"/>
        <v/>
      </c>
      <c r="G44" s="18" t="str">
        <f t="shared" si="14"/>
        <v/>
      </c>
      <c r="H44" s="18" t="e">
        <f t="shared" si="15"/>
        <v>#VALUE!</v>
      </c>
      <c r="I44" s="18" t="e">
        <f t="shared" si="16"/>
        <v>#VALUE!</v>
      </c>
      <c r="J44" s="18" t="e">
        <f t="shared" si="17"/>
        <v>#VALUE!</v>
      </c>
      <c r="K44" s="18" t="e">
        <f t="shared" si="18"/>
        <v>#VALUE!</v>
      </c>
      <c r="L44" s="18" t="str">
        <f t="shared" si="19"/>
        <v/>
      </c>
      <c r="M44" s="18" t="e">
        <f t="shared" si="20"/>
        <v>#VALUE!</v>
      </c>
      <c r="N44" s="18" t="e">
        <f t="shared" si="21"/>
        <v>#VALUE!</v>
      </c>
      <c r="O44" s="18" t="e">
        <f>VLOOKUP(F44,D16数据库!C:P,2,0)</f>
        <v>#N/A</v>
      </c>
      <c r="P44" s="18" t="e">
        <f>VLOOKUP(F44,D16数据库!C:P,3,0)</f>
        <v>#N/A</v>
      </c>
      <c r="Q44" s="18" t="e">
        <f t="shared" si="8"/>
        <v>#VALUE!</v>
      </c>
      <c r="R44" s="19" t="e">
        <f t="shared" si="9"/>
        <v>#VALUE!</v>
      </c>
      <c r="S44" s="18" t="e">
        <f>VLOOKUP(F44,D16数据库!C:P,4,0)</f>
        <v>#N/A</v>
      </c>
      <c r="T44" s="18" t="e">
        <f>VLOOKUP(F44,D16数据库!C:P,5,0)</f>
        <v>#N/A</v>
      </c>
      <c r="U44" s="18"/>
      <c r="V44" s="18" t="e">
        <f>VLOOKUP(F44,D16数据库!C:P,6,0)</f>
        <v>#N/A</v>
      </c>
      <c r="W44" s="18" t="e">
        <f>VLOOKUP(F44,D16数据库!C:P,7,0)</f>
        <v>#N/A</v>
      </c>
      <c r="X44" s="18" t="e" cm="1">
        <f t="array" ref="X44">_xlfn.IFS(E44=1,1,E44=2,2)</f>
        <v>#VALUE!</v>
      </c>
      <c r="Y44" s="18" t="e">
        <f>VLOOKUP(F44,D16数据库!C:P,10,0)</f>
        <v>#N/A</v>
      </c>
      <c r="Z44" s="19" t="e">
        <f t="shared" si="10"/>
        <v>#VALUE!</v>
      </c>
      <c r="AA44" s="18" t="e">
        <f>VLOOKUP(F44,D16数据库!C:P,8,0)</f>
        <v>#N/A</v>
      </c>
      <c r="AB44" s="18" t="e">
        <f>VLOOKUP(F44,D16数据库!C:P,9,0)</f>
        <v>#N/A</v>
      </c>
      <c r="AC44" s="18"/>
      <c r="AD44" s="18" t="e">
        <f>VLOOKUP(F44,D16数据库!C:P,11,0)</f>
        <v>#N/A</v>
      </c>
      <c r="AE44" s="18" t="e">
        <f>VLOOKUP(F44,D16数据库!C:P,12,0)</f>
        <v>#N/A</v>
      </c>
      <c r="AF44" s="19">
        <f t="shared" si="11"/>
        <v>0</v>
      </c>
      <c r="AG44" s="18" t="e">
        <f>VLOOKUP(F44,D16数据库!C:P,13,0)</f>
        <v>#N/A</v>
      </c>
      <c r="AH44" s="18" t="e">
        <f>VLOOKUP(F44,D16数据库!C:P,14,0)</f>
        <v>#N/A</v>
      </c>
      <c r="AI44" s="18"/>
    </row>
    <row r="45" spans="1:35" x14ac:dyDescent="0.25">
      <c r="A45" s="22"/>
      <c r="B45" s="3"/>
      <c r="C45" s="3"/>
      <c r="D45" s="3"/>
      <c r="E45" s="18" t="e">
        <f t="shared" si="12"/>
        <v>#VALUE!</v>
      </c>
      <c r="F45" s="18" t="str">
        <f t="shared" si="13"/>
        <v/>
      </c>
      <c r="G45" s="18" t="str">
        <f t="shared" si="14"/>
        <v/>
      </c>
      <c r="H45" s="18" t="e">
        <f t="shared" si="15"/>
        <v>#VALUE!</v>
      </c>
      <c r="I45" s="18" t="e">
        <f t="shared" si="16"/>
        <v>#VALUE!</v>
      </c>
      <c r="J45" s="18" t="e">
        <f t="shared" si="17"/>
        <v>#VALUE!</v>
      </c>
      <c r="K45" s="18" t="e">
        <f t="shared" si="18"/>
        <v>#VALUE!</v>
      </c>
      <c r="L45" s="18" t="str">
        <f t="shared" si="19"/>
        <v/>
      </c>
      <c r="M45" s="18" t="e">
        <f t="shared" si="20"/>
        <v>#VALUE!</v>
      </c>
      <c r="N45" s="18" t="e">
        <f t="shared" si="21"/>
        <v>#VALUE!</v>
      </c>
      <c r="O45" s="18" t="e">
        <f>VLOOKUP(F45,D16数据库!C:P,2,0)</f>
        <v>#N/A</v>
      </c>
      <c r="P45" s="18" t="e">
        <f>VLOOKUP(F45,D16数据库!C:P,3,0)</f>
        <v>#N/A</v>
      </c>
      <c r="Q45" s="18" t="e">
        <f t="shared" si="8"/>
        <v>#VALUE!</v>
      </c>
      <c r="R45" s="19" t="e">
        <f t="shared" si="9"/>
        <v>#VALUE!</v>
      </c>
      <c r="S45" s="18" t="e">
        <f>VLOOKUP(F45,D16数据库!C:P,4,0)</f>
        <v>#N/A</v>
      </c>
      <c r="T45" s="18" t="e">
        <f>VLOOKUP(F45,D16数据库!C:P,5,0)</f>
        <v>#N/A</v>
      </c>
      <c r="U45" s="18"/>
      <c r="V45" s="18" t="e">
        <f>VLOOKUP(F45,D16数据库!C:P,6,0)</f>
        <v>#N/A</v>
      </c>
      <c r="W45" s="18" t="e">
        <f>VLOOKUP(F45,D16数据库!C:P,7,0)</f>
        <v>#N/A</v>
      </c>
      <c r="X45" s="18" t="e" cm="1">
        <f t="array" ref="X45">_xlfn.IFS(E45=1,1,E45=2,2)</f>
        <v>#VALUE!</v>
      </c>
      <c r="Y45" s="18" t="e">
        <f>VLOOKUP(F45,D16数据库!C:P,10,0)</f>
        <v>#N/A</v>
      </c>
      <c r="Z45" s="19" t="e">
        <f t="shared" si="10"/>
        <v>#VALUE!</v>
      </c>
      <c r="AA45" s="18" t="e">
        <f>VLOOKUP(F45,D16数据库!C:P,8,0)</f>
        <v>#N/A</v>
      </c>
      <c r="AB45" s="18" t="e">
        <f>VLOOKUP(F45,D16数据库!C:P,9,0)</f>
        <v>#N/A</v>
      </c>
      <c r="AC45" s="18"/>
      <c r="AD45" s="18" t="e">
        <f>VLOOKUP(F45,D16数据库!C:P,11,0)</f>
        <v>#N/A</v>
      </c>
      <c r="AE45" s="18" t="e">
        <f>VLOOKUP(F45,D16数据库!C:P,12,0)</f>
        <v>#N/A</v>
      </c>
      <c r="AF45" s="19">
        <f t="shared" si="11"/>
        <v>0</v>
      </c>
      <c r="AG45" s="18" t="e">
        <f>VLOOKUP(F45,D16数据库!C:P,13,0)</f>
        <v>#N/A</v>
      </c>
      <c r="AH45" s="18" t="e">
        <f>VLOOKUP(F45,D16数据库!C:P,14,0)</f>
        <v>#N/A</v>
      </c>
      <c r="AI45" s="18"/>
    </row>
    <row r="46" spans="1:35" x14ac:dyDescent="0.25">
      <c r="A46" s="22"/>
      <c r="B46" s="3"/>
      <c r="C46" s="3"/>
      <c r="D46" s="3"/>
      <c r="E46" s="18" t="e">
        <f t="shared" si="12"/>
        <v>#VALUE!</v>
      </c>
      <c r="F46" s="18" t="str">
        <f t="shared" si="13"/>
        <v/>
      </c>
      <c r="G46" s="18" t="str">
        <f t="shared" si="14"/>
        <v/>
      </c>
      <c r="H46" s="18" t="e">
        <f t="shared" si="15"/>
        <v>#VALUE!</v>
      </c>
      <c r="I46" s="18" t="e">
        <f t="shared" si="16"/>
        <v>#VALUE!</v>
      </c>
      <c r="J46" s="18" t="e">
        <f t="shared" si="17"/>
        <v>#VALUE!</v>
      </c>
      <c r="K46" s="18" t="e">
        <f t="shared" si="18"/>
        <v>#VALUE!</v>
      </c>
      <c r="L46" s="18" t="str">
        <f t="shared" si="19"/>
        <v/>
      </c>
      <c r="M46" s="18" t="e">
        <f t="shared" si="20"/>
        <v>#VALUE!</v>
      </c>
      <c r="N46" s="18" t="e">
        <f t="shared" si="21"/>
        <v>#VALUE!</v>
      </c>
      <c r="O46" s="18" t="e">
        <f>VLOOKUP(F46,D16数据库!C:P,2,0)</f>
        <v>#N/A</v>
      </c>
      <c r="P46" s="18" t="e">
        <f>VLOOKUP(F46,D16数据库!C:P,3,0)</f>
        <v>#N/A</v>
      </c>
      <c r="Q46" s="18" t="e">
        <f t="shared" si="8"/>
        <v>#VALUE!</v>
      </c>
      <c r="R46" s="19" t="e">
        <f t="shared" si="9"/>
        <v>#VALUE!</v>
      </c>
      <c r="S46" s="18" t="e">
        <f>VLOOKUP(F46,D16数据库!C:P,4,0)</f>
        <v>#N/A</v>
      </c>
      <c r="T46" s="18" t="e">
        <f>VLOOKUP(F46,D16数据库!C:P,5,0)</f>
        <v>#N/A</v>
      </c>
      <c r="U46" s="18"/>
      <c r="V46" s="18" t="e">
        <f>VLOOKUP(F46,D16数据库!C:P,6,0)</f>
        <v>#N/A</v>
      </c>
      <c r="W46" s="18" t="e">
        <f>VLOOKUP(F46,D16数据库!C:P,7,0)</f>
        <v>#N/A</v>
      </c>
      <c r="X46" s="18" t="e" cm="1">
        <f t="array" ref="X46">_xlfn.IFS(E46=1,1,E46=2,2)</f>
        <v>#VALUE!</v>
      </c>
      <c r="Y46" s="18" t="e">
        <f>VLOOKUP(F46,D16数据库!C:P,10,0)</f>
        <v>#N/A</v>
      </c>
      <c r="Z46" s="19" t="e">
        <f t="shared" si="10"/>
        <v>#VALUE!</v>
      </c>
      <c r="AA46" s="18" t="e">
        <f>VLOOKUP(F46,D16数据库!C:P,8,0)</f>
        <v>#N/A</v>
      </c>
      <c r="AB46" s="18" t="e">
        <f>VLOOKUP(F46,D16数据库!C:P,9,0)</f>
        <v>#N/A</v>
      </c>
      <c r="AC46" s="18"/>
      <c r="AD46" s="18" t="e">
        <f>VLOOKUP(F46,D16数据库!C:P,11,0)</f>
        <v>#N/A</v>
      </c>
      <c r="AE46" s="18" t="e">
        <f>VLOOKUP(F46,D16数据库!C:P,12,0)</f>
        <v>#N/A</v>
      </c>
      <c r="AF46" s="19">
        <f t="shared" si="11"/>
        <v>0</v>
      </c>
      <c r="AG46" s="18" t="e">
        <f>VLOOKUP(F46,D16数据库!C:P,13,0)</f>
        <v>#N/A</v>
      </c>
      <c r="AH46" s="18" t="e">
        <f>VLOOKUP(F46,D16数据库!C:P,14,0)</f>
        <v>#N/A</v>
      </c>
      <c r="AI46" s="18"/>
    </row>
    <row r="47" spans="1:35" x14ac:dyDescent="0.25">
      <c r="A47" s="22"/>
      <c r="B47" s="3"/>
      <c r="C47" s="3"/>
      <c r="D47" s="3"/>
      <c r="E47" s="18" t="e">
        <f t="shared" si="12"/>
        <v>#VALUE!</v>
      </c>
      <c r="F47" s="18" t="str">
        <f t="shared" si="13"/>
        <v/>
      </c>
      <c r="G47" s="18" t="str">
        <f t="shared" si="14"/>
        <v/>
      </c>
      <c r="H47" s="18" t="e">
        <f t="shared" si="15"/>
        <v>#VALUE!</v>
      </c>
      <c r="I47" s="18" t="e">
        <f t="shared" si="16"/>
        <v>#VALUE!</v>
      </c>
      <c r="J47" s="18" t="e">
        <f t="shared" si="17"/>
        <v>#VALUE!</v>
      </c>
      <c r="K47" s="18" t="e">
        <f t="shared" si="18"/>
        <v>#VALUE!</v>
      </c>
      <c r="L47" s="18" t="str">
        <f t="shared" si="19"/>
        <v/>
      </c>
      <c r="M47" s="18" t="e">
        <f t="shared" si="20"/>
        <v>#VALUE!</v>
      </c>
      <c r="N47" s="18" t="e">
        <f t="shared" si="21"/>
        <v>#VALUE!</v>
      </c>
      <c r="O47" s="18" t="e">
        <f>VLOOKUP(F47,D16数据库!C:P,2,0)</f>
        <v>#N/A</v>
      </c>
      <c r="P47" s="18" t="e">
        <f>VLOOKUP(F47,D16数据库!C:P,3,0)</f>
        <v>#N/A</v>
      </c>
      <c r="Q47" s="18" t="e">
        <f t="shared" si="8"/>
        <v>#VALUE!</v>
      </c>
      <c r="R47" s="19" t="e">
        <f t="shared" si="9"/>
        <v>#VALUE!</v>
      </c>
      <c r="S47" s="18" t="e">
        <f>VLOOKUP(F47,D16数据库!C:P,4,0)</f>
        <v>#N/A</v>
      </c>
      <c r="T47" s="18" t="e">
        <f>VLOOKUP(F47,D16数据库!C:P,5,0)</f>
        <v>#N/A</v>
      </c>
      <c r="U47" s="18"/>
      <c r="V47" s="18" t="e">
        <f>VLOOKUP(F47,D16数据库!C:P,6,0)</f>
        <v>#N/A</v>
      </c>
      <c r="W47" s="18" t="e">
        <f>VLOOKUP(F47,D16数据库!C:P,7,0)</f>
        <v>#N/A</v>
      </c>
      <c r="X47" s="18" t="e" cm="1">
        <f t="array" ref="X47">_xlfn.IFS(E47=1,1,E47=2,2)</f>
        <v>#VALUE!</v>
      </c>
      <c r="Y47" s="18" t="e">
        <f>VLOOKUP(F47,D16数据库!C:P,10,0)</f>
        <v>#N/A</v>
      </c>
      <c r="Z47" s="19" t="e">
        <f t="shared" si="10"/>
        <v>#VALUE!</v>
      </c>
      <c r="AA47" s="18" t="e">
        <f>VLOOKUP(F47,D16数据库!C:P,8,0)</f>
        <v>#N/A</v>
      </c>
      <c r="AB47" s="18" t="e">
        <f>VLOOKUP(F47,D16数据库!C:P,9,0)</f>
        <v>#N/A</v>
      </c>
      <c r="AC47" s="18"/>
      <c r="AD47" s="18" t="e">
        <f>VLOOKUP(F47,D16数据库!C:P,11,0)</f>
        <v>#N/A</v>
      </c>
      <c r="AE47" s="18" t="e">
        <f>VLOOKUP(F47,D16数据库!C:P,12,0)</f>
        <v>#N/A</v>
      </c>
      <c r="AF47" s="19">
        <f t="shared" si="11"/>
        <v>0</v>
      </c>
      <c r="AG47" s="18" t="e">
        <f>VLOOKUP(F47,D16数据库!C:P,13,0)</f>
        <v>#N/A</v>
      </c>
      <c r="AH47" s="18" t="e">
        <f>VLOOKUP(F47,D16数据库!C:P,14,0)</f>
        <v>#N/A</v>
      </c>
      <c r="AI47" s="18"/>
    </row>
    <row r="48" spans="1:35" x14ac:dyDescent="0.25">
      <c r="A48" s="22"/>
      <c r="B48" s="3"/>
      <c r="C48" s="3"/>
      <c r="D48" s="3"/>
      <c r="E48" s="18" t="e">
        <f t="shared" si="12"/>
        <v>#VALUE!</v>
      </c>
      <c r="F48" s="18" t="str">
        <f t="shared" si="13"/>
        <v/>
      </c>
      <c r="G48" s="18" t="str">
        <f t="shared" si="14"/>
        <v/>
      </c>
      <c r="H48" s="18" t="e">
        <f t="shared" si="15"/>
        <v>#VALUE!</v>
      </c>
      <c r="I48" s="18" t="e">
        <f t="shared" si="16"/>
        <v>#VALUE!</v>
      </c>
      <c r="J48" s="18" t="e">
        <f t="shared" si="17"/>
        <v>#VALUE!</v>
      </c>
      <c r="K48" s="18" t="e">
        <f t="shared" si="18"/>
        <v>#VALUE!</v>
      </c>
      <c r="L48" s="18" t="str">
        <f t="shared" si="19"/>
        <v/>
      </c>
      <c r="M48" s="18" t="e">
        <f t="shared" si="20"/>
        <v>#VALUE!</v>
      </c>
      <c r="N48" s="18" t="e">
        <f t="shared" si="21"/>
        <v>#VALUE!</v>
      </c>
      <c r="O48" s="18" t="e">
        <f>VLOOKUP(F48,D16数据库!C:P,2,0)</f>
        <v>#N/A</v>
      </c>
      <c r="P48" s="18" t="e">
        <f>VLOOKUP(F48,D16数据库!C:P,3,0)</f>
        <v>#N/A</v>
      </c>
      <c r="Q48" s="18" t="e">
        <f t="shared" si="8"/>
        <v>#VALUE!</v>
      </c>
      <c r="R48" s="19" t="e">
        <f t="shared" si="9"/>
        <v>#VALUE!</v>
      </c>
      <c r="S48" s="18" t="e">
        <f>VLOOKUP(F48,D16数据库!C:P,4,0)</f>
        <v>#N/A</v>
      </c>
      <c r="T48" s="18" t="e">
        <f>VLOOKUP(F48,D16数据库!C:P,5,0)</f>
        <v>#N/A</v>
      </c>
      <c r="U48" s="18"/>
      <c r="V48" s="18" t="e">
        <f>VLOOKUP(F48,D16数据库!C:P,6,0)</f>
        <v>#N/A</v>
      </c>
      <c r="W48" s="18" t="e">
        <f>VLOOKUP(F48,D16数据库!C:P,7,0)</f>
        <v>#N/A</v>
      </c>
      <c r="X48" s="18" t="e" cm="1">
        <f t="array" ref="X48">_xlfn.IFS(E48=1,1,E48=2,2)</f>
        <v>#VALUE!</v>
      </c>
      <c r="Y48" s="18" t="e">
        <f>VLOOKUP(F48,D16数据库!C:P,10,0)</f>
        <v>#N/A</v>
      </c>
      <c r="Z48" s="19" t="e">
        <f t="shared" si="10"/>
        <v>#VALUE!</v>
      </c>
      <c r="AA48" s="18" t="e">
        <f>VLOOKUP(F48,D16数据库!C:P,8,0)</f>
        <v>#N/A</v>
      </c>
      <c r="AB48" s="18" t="e">
        <f>VLOOKUP(F48,D16数据库!C:P,9,0)</f>
        <v>#N/A</v>
      </c>
      <c r="AC48" s="18"/>
      <c r="AD48" s="18" t="e">
        <f>VLOOKUP(F48,D16数据库!C:P,11,0)</f>
        <v>#N/A</v>
      </c>
      <c r="AE48" s="18" t="e">
        <f>VLOOKUP(F48,D16数据库!C:P,12,0)</f>
        <v>#N/A</v>
      </c>
      <c r="AF48" s="19">
        <f t="shared" si="11"/>
        <v>0</v>
      </c>
      <c r="AG48" s="18" t="e">
        <f>VLOOKUP(F48,D16数据库!C:P,13,0)</f>
        <v>#N/A</v>
      </c>
      <c r="AH48" s="18" t="e">
        <f>VLOOKUP(F48,D16数据库!C:P,14,0)</f>
        <v>#N/A</v>
      </c>
      <c r="AI48" s="18"/>
    </row>
    <row r="49" spans="1:35" x14ac:dyDescent="0.25">
      <c r="A49" s="22"/>
      <c r="B49" s="3"/>
      <c r="C49" s="3"/>
      <c r="D49" s="3"/>
      <c r="E49" s="18" t="e">
        <f t="shared" si="12"/>
        <v>#VALUE!</v>
      </c>
      <c r="F49" s="18" t="str">
        <f t="shared" si="13"/>
        <v/>
      </c>
      <c r="G49" s="18" t="str">
        <f t="shared" si="14"/>
        <v/>
      </c>
      <c r="H49" s="18" t="e">
        <f t="shared" si="15"/>
        <v>#VALUE!</v>
      </c>
      <c r="I49" s="18" t="e">
        <f t="shared" si="16"/>
        <v>#VALUE!</v>
      </c>
      <c r="J49" s="18" t="e">
        <f t="shared" si="17"/>
        <v>#VALUE!</v>
      </c>
      <c r="K49" s="18" t="e">
        <f t="shared" si="18"/>
        <v>#VALUE!</v>
      </c>
      <c r="L49" s="18" t="str">
        <f t="shared" si="19"/>
        <v/>
      </c>
      <c r="M49" s="18" t="e">
        <f t="shared" si="20"/>
        <v>#VALUE!</v>
      </c>
      <c r="N49" s="18" t="e">
        <f t="shared" si="21"/>
        <v>#VALUE!</v>
      </c>
      <c r="O49" s="18" t="e">
        <f>VLOOKUP(F49,D16数据库!C:P,2,0)</f>
        <v>#N/A</v>
      </c>
      <c r="P49" s="18" t="e">
        <f>VLOOKUP(F49,D16数据库!C:P,3,0)</f>
        <v>#N/A</v>
      </c>
      <c r="Q49" s="18" t="e">
        <f t="shared" si="8"/>
        <v>#VALUE!</v>
      </c>
      <c r="R49" s="19" t="e">
        <f t="shared" si="9"/>
        <v>#VALUE!</v>
      </c>
      <c r="S49" s="18" t="e">
        <f>VLOOKUP(F49,D16数据库!C:P,4,0)</f>
        <v>#N/A</v>
      </c>
      <c r="T49" s="18" t="e">
        <f>VLOOKUP(F49,D16数据库!C:P,5,0)</f>
        <v>#N/A</v>
      </c>
      <c r="U49" s="18"/>
      <c r="V49" s="18" t="e">
        <f>VLOOKUP(F49,D16数据库!C:P,6,0)</f>
        <v>#N/A</v>
      </c>
      <c r="W49" s="18" t="e">
        <f>VLOOKUP(F49,D16数据库!C:P,7,0)</f>
        <v>#N/A</v>
      </c>
      <c r="X49" s="18" t="e" cm="1">
        <f t="array" ref="X49">_xlfn.IFS(E49=1,1,E49=2,2)</f>
        <v>#VALUE!</v>
      </c>
      <c r="Y49" s="18" t="e">
        <f>VLOOKUP(F49,D16数据库!C:P,10,0)</f>
        <v>#N/A</v>
      </c>
      <c r="Z49" s="19" t="e">
        <f t="shared" si="10"/>
        <v>#VALUE!</v>
      </c>
      <c r="AA49" s="18" t="e">
        <f>VLOOKUP(F49,D16数据库!C:P,8,0)</f>
        <v>#N/A</v>
      </c>
      <c r="AB49" s="18" t="e">
        <f>VLOOKUP(F49,D16数据库!C:P,9,0)</f>
        <v>#N/A</v>
      </c>
      <c r="AC49" s="18"/>
      <c r="AD49" s="18" t="e">
        <f>VLOOKUP(F49,D16数据库!C:P,11,0)</f>
        <v>#N/A</v>
      </c>
      <c r="AE49" s="18" t="e">
        <f>VLOOKUP(F49,D16数据库!C:P,12,0)</f>
        <v>#N/A</v>
      </c>
      <c r="AF49" s="19">
        <f t="shared" si="11"/>
        <v>0</v>
      </c>
      <c r="AG49" s="18" t="e">
        <f>VLOOKUP(F49,D16数据库!C:P,13,0)</f>
        <v>#N/A</v>
      </c>
      <c r="AH49" s="18" t="e">
        <f>VLOOKUP(F49,D16数据库!C:P,14,0)</f>
        <v>#N/A</v>
      </c>
      <c r="AI49" s="18"/>
    </row>
    <row r="50" spans="1:35" x14ac:dyDescent="0.25">
      <c r="A50" s="22"/>
      <c r="B50" s="3"/>
      <c r="C50" s="3"/>
      <c r="D50" s="3"/>
      <c r="E50" s="18" t="e">
        <f t="shared" si="12"/>
        <v>#VALUE!</v>
      </c>
      <c r="F50" s="18" t="str">
        <f t="shared" si="13"/>
        <v/>
      </c>
      <c r="G50" s="18" t="str">
        <f t="shared" si="14"/>
        <v/>
      </c>
      <c r="H50" s="18" t="e">
        <f t="shared" si="15"/>
        <v>#VALUE!</v>
      </c>
      <c r="I50" s="18" t="e">
        <f t="shared" si="16"/>
        <v>#VALUE!</v>
      </c>
      <c r="J50" s="18" t="e">
        <f t="shared" si="17"/>
        <v>#VALUE!</v>
      </c>
      <c r="K50" s="18" t="e">
        <f t="shared" si="18"/>
        <v>#VALUE!</v>
      </c>
      <c r="L50" s="18" t="str">
        <f t="shared" si="19"/>
        <v/>
      </c>
      <c r="M50" s="18" t="e">
        <f t="shared" si="20"/>
        <v>#VALUE!</v>
      </c>
      <c r="N50" s="18" t="e">
        <f t="shared" si="21"/>
        <v>#VALUE!</v>
      </c>
      <c r="O50" s="18" t="e">
        <f>VLOOKUP(F50,D16数据库!C:P,2,0)</f>
        <v>#N/A</v>
      </c>
      <c r="P50" s="18" t="e">
        <f>VLOOKUP(F50,D16数据库!C:P,3,0)</f>
        <v>#N/A</v>
      </c>
      <c r="Q50" s="18" t="e">
        <f t="shared" si="8"/>
        <v>#VALUE!</v>
      </c>
      <c r="R50" s="19" t="e">
        <f t="shared" si="9"/>
        <v>#VALUE!</v>
      </c>
      <c r="S50" s="18" t="e">
        <f>VLOOKUP(F50,D16数据库!C:P,4,0)</f>
        <v>#N/A</v>
      </c>
      <c r="T50" s="18" t="e">
        <f>VLOOKUP(F50,D16数据库!C:P,5,0)</f>
        <v>#N/A</v>
      </c>
      <c r="U50" s="18"/>
      <c r="V50" s="18" t="e">
        <f>VLOOKUP(F50,D16数据库!C:P,6,0)</f>
        <v>#N/A</v>
      </c>
      <c r="W50" s="18" t="e">
        <f>VLOOKUP(F50,D16数据库!C:P,7,0)</f>
        <v>#N/A</v>
      </c>
      <c r="X50" s="18" t="e" cm="1">
        <f t="array" ref="X50">_xlfn.IFS(E50=1,1,E50=2,2)</f>
        <v>#VALUE!</v>
      </c>
      <c r="Y50" s="18" t="e">
        <f>VLOOKUP(F50,D16数据库!C:P,10,0)</f>
        <v>#N/A</v>
      </c>
      <c r="Z50" s="19" t="e">
        <f t="shared" si="10"/>
        <v>#VALUE!</v>
      </c>
      <c r="AA50" s="18" t="e">
        <f>VLOOKUP(F50,D16数据库!C:P,8,0)</f>
        <v>#N/A</v>
      </c>
      <c r="AB50" s="18" t="e">
        <f>VLOOKUP(F50,D16数据库!C:P,9,0)</f>
        <v>#N/A</v>
      </c>
      <c r="AC50" s="18"/>
      <c r="AD50" s="18" t="e">
        <f>VLOOKUP(F50,D16数据库!C:P,11,0)</f>
        <v>#N/A</v>
      </c>
      <c r="AE50" s="18" t="e">
        <f>VLOOKUP(F50,D16数据库!C:P,12,0)</f>
        <v>#N/A</v>
      </c>
      <c r="AF50" s="19">
        <f t="shared" si="11"/>
        <v>0</v>
      </c>
      <c r="AG50" s="18" t="e">
        <f>VLOOKUP(F50,D16数据库!C:P,13,0)</f>
        <v>#N/A</v>
      </c>
      <c r="AH50" s="18" t="e">
        <f>VLOOKUP(F50,D16数据库!C:P,14,0)</f>
        <v>#N/A</v>
      </c>
      <c r="AI50" s="18"/>
    </row>
    <row r="51" spans="1:35" x14ac:dyDescent="0.25">
      <c r="A51" s="22"/>
      <c r="B51" s="3"/>
      <c r="C51" s="3"/>
      <c r="D51" s="3"/>
      <c r="E51" s="18" t="e">
        <f t="shared" si="12"/>
        <v>#VALUE!</v>
      </c>
      <c r="F51" s="18" t="str">
        <f t="shared" si="13"/>
        <v/>
      </c>
      <c r="G51" s="18" t="str">
        <f t="shared" si="14"/>
        <v/>
      </c>
      <c r="H51" s="18" t="e">
        <f t="shared" si="15"/>
        <v>#VALUE!</v>
      </c>
      <c r="I51" s="18" t="e">
        <f t="shared" si="16"/>
        <v>#VALUE!</v>
      </c>
      <c r="J51" s="18" t="e">
        <f t="shared" si="17"/>
        <v>#VALUE!</v>
      </c>
      <c r="K51" s="18" t="e">
        <f t="shared" si="18"/>
        <v>#VALUE!</v>
      </c>
      <c r="L51" s="18" t="str">
        <f t="shared" si="19"/>
        <v/>
      </c>
      <c r="M51" s="18" t="e">
        <f t="shared" si="20"/>
        <v>#VALUE!</v>
      </c>
      <c r="N51" s="18" t="e">
        <f t="shared" si="21"/>
        <v>#VALUE!</v>
      </c>
      <c r="O51" s="18" t="e">
        <f>VLOOKUP(F51,D16数据库!C:P,2,0)</f>
        <v>#N/A</v>
      </c>
      <c r="P51" s="18" t="e">
        <f>VLOOKUP(F51,D16数据库!C:P,3,0)</f>
        <v>#N/A</v>
      </c>
      <c r="Q51" s="18" t="e">
        <f t="shared" si="8"/>
        <v>#VALUE!</v>
      </c>
      <c r="R51" s="19" t="e">
        <f t="shared" si="9"/>
        <v>#VALUE!</v>
      </c>
      <c r="S51" s="18" t="e">
        <f>VLOOKUP(F51,D16数据库!C:P,4,0)</f>
        <v>#N/A</v>
      </c>
      <c r="T51" s="18" t="e">
        <f>VLOOKUP(F51,D16数据库!C:P,5,0)</f>
        <v>#N/A</v>
      </c>
      <c r="U51" s="18"/>
      <c r="V51" s="18" t="e">
        <f>VLOOKUP(F51,D16数据库!C:P,6,0)</f>
        <v>#N/A</v>
      </c>
      <c r="W51" s="18" t="e">
        <f>VLOOKUP(F51,D16数据库!C:P,7,0)</f>
        <v>#N/A</v>
      </c>
      <c r="X51" s="18" t="e" cm="1">
        <f t="array" ref="X51">_xlfn.IFS(E51=1,1,E51=2,2)</f>
        <v>#VALUE!</v>
      </c>
      <c r="Y51" s="18" t="e">
        <f>VLOOKUP(F51,D16数据库!C:P,10,0)</f>
        <v>#N/A</v>
      </c>
      <c r="Z51" s="19" t="e">
        <f t="shared" si="10"/>
        <v>#VALUE!</v>
      </c>
      <c r="AA51" s="18" t="e">
        <f>VLOOKUP(F51,D16数据库!C:P,8,0)</f>
        <v>#N/A</v>
      </c>
      <c r="AB51" s="18" t="e">
        <f>VLOOKUP(F51,D16数据库!C:P,9,0)</f>
        <v>#N/A</v>
      </c>
      <c r="AC51" s="18"/>
      <c r="AD51" s="18" t="e">
        <f>VLOOKUP(F51,D16数据库!C:P,11,0)</f>
        <v>#N/A</v>
      </c>
      <c r="AE51" s="18" t="e">
        <f>VLOOKUP(F51,D16数据库!C:P,12,0)</f>
        <v>#N/A</v>
      </c>
      <c r="AF51" s="19">
        <f t="shared" si="11"/>
        <v>0</v>
      </c>
      <c r="AG51" s="18" t="e">
        <f>VLOOKUP(F51,D16数据库!C:P,13,0)</f>
        <v>#N/A</v>
      </c>
      <c r="AH51" s="18" t="e">
        <f>VLOOKUP(F51,D16数据库!C:P,14,0)</f>
        <v>#N/A</v>
      </c>
      <c r="AI51" s="18"/>
    </row>
    <row r="52" spans="1:35" x14ac:dyDescent="0.25">
      <c r="A52" s="22"/>
      <c r="B52" s="3"/>
      <c r="C52" s="3"/>
      <c r="D52" s="3"/>
      <c r="E52" s="18" t="e">
        <f t="shared" si="12"/>
        <v>#VALUE!</v>
      </c>
      <c r="F52" s="18" t="str">
        <f t="shared" si="13"/>
        <v/>
      </c>
      <c r="G52" s="18" t="str">
        <f t="shared" si="14"/>
        <v/>
      </c>
      <c r="H52" s="18" t="e">
        <f t="shared" si="15"/>
        <v>#VALUE!</v>
      </c>
      <c r="I52" s="18" t="e">
        <f t="shared" si="16"/>
        <v>#VALUE!</v>
      </c>
      <c r="J52" s="18" t="e">
        <f t="shared" si="17"/>
        <v>#VALUE!</v>
      </c>
      <c r="K52" s="18" t="e">
        <f t="shared" si="18"/>
        <v>#VALUE!</v>
      </c>
      <c r="L52" s="18" t="str">
        <f t="shared" si="19"/>
        <v/>
      </c>
      <c r="M52" s="18" t="e">
        <f t="shared" si="20"/>
        <v>#VALUE!</v>
      </c>
      <c r="N52" s="18" t="e">
        <f t="shared" si="21"/>
        <v>#VALUE!</v>
      </c>
      <c r="O52" s="18" t="e">
        <f>VLOOKUP(F52,D16数据库!C:P,2,0)</f>
        <v>#N/A</v>
      </c>
      <c r="P52" s="18" t="e">
        <f>VLOOKUP(F52,D16数据库!C:P,3,0)</f>
        <v>#N/A</v>
      </c>
      <c r="Q52" s="18" t="e">
        <f t="shared" si="8"/>
        <v>#VALUE!</v>
      </c>
      <c r="R52" s="19" t="e">
        <f t="shared" si="9"/>
        <v>#VALUE!</v>
      </c>
      <c r="S52" s="18" t="e">
        <f>VLOOKUP(F52,D16数据库!C:P,4,0)</f>
        <v>#N/A</v>
      </c>
      <c r="T52" s="18" t="e">
        <f>VLOOKUP(F52,D16数据库!C:P,5,0)</f>
        <v>#N/A</v>
      </c>
      <c r="U52" s="18"/>
      <c r="V52" s="18" t="e">
        <f>VLOOKUP(F52,D16数据库!C:P,6,0)</f>
        <v>#N/A</v>
      </c>
      <c r="W52" s="18" t="e">
        <f>VLOOKUP(F52,D16数据库!C:P,7,0)</f>
        <v>#N/A</v>
      </c>
      <c r="X52" s="18" t="e" cm="1">
        <f t="array" ref="X52">_xlfn.IFS(E52=1,1,E52=2,2)</f>
        <v>#VALUE!</v>
      </c>
      <c r="Y52" s="18" t="e">
        <f>VLOOKUP(F52,D16数据库!C:P,10,0)</f>
        <v>#N/A</v>
      </c>
      <c r="Z52" s="19" t="e">
        <f t="shared" si="10"/>
        <v>#VALUE!</v>
      </c>
      <c r="AA52" s="18" t="e">
        <f>VLOOKUP(F52,D16数据库!C:P,8,0)</f>
        <v>#N/A</v>
      </c>
      <c r="AB52" s="18" t="e">
        <f>VLOOKUP(F52,D16数据库!C:P,9,0)</f>
        <v>#N/A</v>
      </c>
      <c r="AC52" s="18"/>
      <c r="AD52" s="18" t="e">
        <f>VLOOKUP(F52,D16数据库!C:P,11,0)</f>
        <v>#N/A</v>
      </c>
      <c r="AE52" s="18" t="e">
        <f>VLOOKUP(F52,D16数据库!C:P,12,0)</f>
        <v>#N/A</v>
      </c>
      <c r="AF52" s="19">
        <f t="shared" si="11"/>
        <v>0</v>
      </c>
      <c r="AG52" s="18" t="e">
        <f>VLOOKUP(F52,D16数据库!C:P,13,0)</f>
        <v>#N/A</v>
      </c>
      <c r="AH52" s="18" t="e">
        <f>VLOOKUP(F52,D16数据库!C:P,14,0)</f>
        <v>#N/A</v>
      </c>
      <c r="AI52" s="18"/>
    </row>
    <row r="53" spans="1:35" x14ac:dyDescent="0.25">
      <c r="A53" s="22"/>
      <c r="B53" s="3"/>
      <c r="C53" s="3"/>
      <c r="D53" s="3"/>
      <c r="E53" s="18" t="e">
        <f t="shared" si="12"/>
        <v>#VALUE!</v>
      </c>
      <c r="F53" s="18" t="str">
        <f t="shared" si="13"/>
        <v/>
      </c>
      <c r="G53" s="18" t="str">
        <f t="shared" si="14"/>
        <v/>
      </c>
      <c r="H53" s="18" t="e">
        <f t="shared" si="15"/>
        <v>#VALUE!</v>
      </c>
      <c r="I53" s="18" t="e">
        <f t="shared" si="16"/>
        <v>#VALUE!</v>
      </c>
      <c r="J53" s="18" t="e">
        <f t="shared" si="17"/>
        <v>#VALUE!</v>
      </c>
      <c r="K53" s="18" t="e">
        <f t="shared" si="18"/>
        <v>#VALUE!</v>
      </c>
      <c r="L53" s="18" t="str">
        <f t="shared" si="19"/>
        <v/>
      </c>
      <c r="M53" s="18" t="e">
        <f t="shared" si="20"/>
        <v>#VALUE!</v>
      </c>
      <c r="N53" s="18" t="e">
        <f t="shared" si="21"/>
        <v>#VALUE!</v>
      </c>
      <c r="O53" s="18" t="e">
        <f>VLOOKUP(F53,D16数据库!C:P,2,0)</f>
        <v>#N/A</v>
      </c>
      <c r="P53" s="18" t="e">
        <f>VLOOKUP(F53,D16数据库!C:P,3,0)</f>
        <v>#N/A</v>
      </c>
      <c r="Q53" s="18" t="e">
        <f t="shared" si="8"/>
        <v>#VALUE!</v>
      </c>
      <c r="R53" s="19" t="e">
        <f t="shared" si="9"/>
        <v>#VALUE!</v>
      </c>
      <c r="S53" s="18" t="e">
        <f>VLOOKUP(F53,D16数据库!C:P,4,0)</f>
        <v>#N/A</v>
      </c>
      <c r="T53" s="18" t="e">
        <f>VLOOKUP(F53,D16数据库!C:P,5,0)</f>
        <v>#N/A</v>
      </c>
      <c r="U53" s="18"/>
      <c r="V53" s="18" t="e">
        <f>VLOOKUP(F53,D16数据库!C:P,6,0)</f>
        <v>#N/A</v>
      </c>
      <c r="W53" s="18" t="e">
        <f>VLOOKUP(F53,D16数据库!C:P,7,0)</f>
        <v>#N/A</v>
      </c>
      <c r="X53" s="18" t="e" cm="1">
        <f t="array" ref="X53">_xlfn.IFS(E53=1,1,E53=2,2)</f>
        <v>#VALUE!</v>
      </c>
      <c r="Y53" s="18" t="e">
        <f>VLOOKUP(F53,D16数据库!C:P,10,0)</f>
        <v>#N/A</v>
      </c>
      <c r="Z53" s="19" t="e">
        <f t="shared" si="10"/>
        <v>#VALUE!</v>
      </c>
      <c r="AA53" s="18" t="e">
        <f>VLOOKUP(F53,D16数据库!C:P,8,0)</f>
        <v>#N/A</v>
      </c>
      <c r="AB53" s="18" t="e">
        <f>VLOOKUP(F53,D16数据库!C:P,9,0)</f>
        <v>#N/A</v>
      </c>
      <c r="AC53" s="18"/>
      <c r="AD53" s="18" t="e">
        <f>VLOOKUP(F53,D16数据库!C:P,11,0)</f>
        <v>#N/A</v>
      </c>
      <c r="AE53" s="18" t="e">
        <f>VLOOKUP(F53,D16数据库!C:P,12,0)</f>
        <v>#N/A</v>
      </c>
      <c r="AF53" s="19">
        <f t="shared" si="11"/>
        <v>0</v>
      </c>
      <c r="AG53" s="18" t="e">
        <f>VLOOKUP(F53,D16数据库!C:P,13,0)</f>
        <v>#N/A</v>
      </c>
      <c r="AH53" s="18" t="e">
        <f>VLOOKUP(F53,D16数据库!C:P,14,0)</f>
        <v>#N/A</v>
      </c>
      <c r="AI53" s="18"/>
    </row>
    <row r="54" spans="1:35" x14ac:dyDescent="0.25">
      <c r="A54" s="22"/>
      <c r="B54" s="3"/>
      <c r="C54" s="3"/>
      <c r="D54" s="3"/>
      <c r="E54" s="18" t="e">
        <f t="shared" si="12"/>
        <v>#VALUE!</v>
      </c>
      <c r="F54" s="18" t="str">
        <f t="shared" si="13"/>
        <v/>
      </c>
      <c r="G54" s="18" t="str">
        <f t="shared" si="14"/>
        <v/>
      </c>
      <c r="H54" s="18" t="e">
        <f t="shared" si="15"/>
        <v>#VALUE!</v>
      </c>
      <c r="I54" s="18" t="e">
        <f t="shared" si="16"/>
        <v>#VALUE!</v>
      </c>
      <c r="J54" s="18" t="e">
        <f t="shared" si="17"/>
        <v>#VALUE!</v>
      </c>
      <c r="K54" s="18" t="e">
        <f t="shared" si="18"/>
        <v>#VALUE!</v>
      </c>
      <c r="L54" s="18" t="str">
        <f t="shared" si="19"/>
        <v/>
      </c>
      <c r="M54" s="18" t="e">
        <f t="shared" si="20"/>
        <v>#VALUE!</v>
      </c>
      <c r="N54" s="18" t="e">
        <f t="shared" si="21"/>
        <v>#VALUE!</v>
      </c>
      <c r="O54" s="18" t="e">
        <f>VLOOKUP(F54,D16数据库!C:P,2,0)</f>
        <v>#N/A</v>
      </c>
      <c r="P54" s="18" t="e">
        <f>VLOOKUP(F54,D16数据库!C:P,3,0)</f>
        <v>#N/A</v>
      </c>
      <c r="Q54" s="18" t="e">
        <f t="shared" si="8"/>
        <v>#VALUE!</v>
      </c>
      <c r="R54" s="19" t="e">
        <f t="shared" si="9"/>
        <v>#VALUE!</v>
      </c>
      <c r="S54" s="18" t="e">
        <f>VLOOKUP(F54,D16数据库!C:P,4,0)</f>
        <v>#N/A</v>
      </c>
      <c r="T54" s="18" t="e">
        <f>VLOOKUP(F54,D16数据库!C:P,5,0)</f>
        <v>#N/A</v>
      </c>
      <c r="U54" s="18"/>
      <c r="V54" s="18" t="e">
        <f>VLOOKUP(F54,D16数据库!C:P,6,0)</f>
        <v>#N/A</v>
      </c>
      <c r="W54" s="18" t="e">
        <f>VLOOKUP(F54,D16数据库!C:P,7,0)</f>
        <v>#N/A</v>
      </c>
      <c r="X54" s="18" t="e" cm="1">
        <f t="array" ref="X54">_xlfn.IFS(E54=1,1,E54=2,2)</f>
        <v>#VALUE!</v>
      </c>
      <c r="Y54" s="18" t="e">
        <f>VLOOKUP(F54,D16数据库!C:P,10,0)</f>
        <v>#N/A</v>
      </c>
      <c r="Z54" s="19" t="e">
        <f t="shared" si="10"/>
        <v>#VALUE!</v>
      </c>
      <c r="AA54" s="18" t="e">
        <f>VLOOKUP(F54,D16数据库!C:P,8,0)</f>
        <v>#N/A</v>
      </c>
      <c r="AB54" s="18" t="e">
        <f>VLOOKUP(F54,D16数据库!C:P,9,0)</f>
        <v>#N/A</v>
      </c>
      <c r="AC54" s="18"/>
      <c r="AD54" s="18" t="e">
        <f>VLOOKUP(F54,D16数据库!C:P,11,0)</f>
        <v>#N/A</v>
      </c>
      <c r="AE54" s="18" t="e">
        <f>VLOOKUP(F54,D16数据库!C:P,12,0)</f>
        <v>#N/A</v>
      </c>
      <c r="AF54" s="19">
        <f t="shared" si="11"/>
        <v>0</v>
      </c>
      <c r="AG54" s="18" t="e">
        <f>VLOOKUP(F54,D16数据库!C:P,13,0)</f>
        <v>#N/A</v>
      </c>
      <c r="AH54" s="18" t="e">
        <f>VLOOKUP(F54,D16数据库!C:P,14,0)</f>
        <v>#N/A</v>
      </c>
      <c r="AI54" s="18"/>
    </row>
    <row r="55" spans="1:35" x14ac:dyDescent="0.25">
      <c r="A55" s="22"/>
      <c r="B55" s="3"/>
      <c r="C55" s="3"/>
      <c r="D55" s="3"/>
      <c r="E55" s="18" t="e">
        <f t="shared" si="12"/>
        <v>#VALUE!</v>
      </c>
      <c r="F55" s="18" t="str">
        <f t="shared" si="13"/>
        <v/>
      </c>
      <c r="G55" s="18" t="str">
        <f t="shared" si="14"/>
        <v/>
      </c>
      <c r="H55" s="18" t="e">
        <f t="shared" si="15"/>
        <v>#VALUE!</v>
      </c>
      <c r="I55" s="18" t="e">
        <f t="shared" si="16"/>
        <v>#VALUE!</v>
      </c>
      <c r="J55" s="18" t="e">
        <f t="shared" si="17"/>
        <v>#VALUE!</v>
      </c>
      <c r="K55" s="18" t="e">
        <f t="shared" si="18"/>
        <v>#VALUE!</v>
      </c>
      <c r="L55" s="18" t="str">
        <f t="shared" si="19"/>
        <v/>
      </c>
      <c r="M55" s="18" t="e">
        <f t="shared" si="20"/>
        <v>#VALUE!</v>
      </c>
      <c r="N55" s="18" t="e">
        <f t="shared" si="21"/>
        <v>#VALUE!</v>
      </c>
      <c r="O55" s="18" t="e">
        <f>VLOOKUP(F55,D16数据库!C:P,2,0)</f>
        <v>#N/A</v>
      </c>
      <c r="P55" s="18" t="e">
        <f>VLOOKUP(F55,D16数据库!C:P,3,0)</f>
        <v>#N/A</v>
      </c>
      <c r="Q55" s="18" t="e">
        <f t="shared" si="8"/>
        <v>#VALUE!</v>
      </c>
      <c r="R55" s="19" t="e">
        <f t="shared" si="9"/>
        <v>#VALUE!</v>
      </c>
      <c r="S55" s="18" t="e">
        <f>VLOOKUP(F55,D16数据库!C:P,4,0)</f>
        <v>#N/A</v>
      </c>
      <c r="T55" s="18" t="e">
        <f>VLOOKUP(F55,D16数据库!C:P,5,0)</f>
        <v>#N/A</v>
      </c>
      <c r="U55" s="18"/>
      <c r="V55" s="18" t="e">
        <f>VLOOKUP(F55,D16数据库!C:P,6,0)</f>
        <v>#N/A</v>
      </c>
      <c r="W55" s="18" t="e">
        <f>VLOOKUP(F55,D16数据库!C:P,7,0)</f>
        <v>#N/A</v>
      </c>
      <c r="X55" s="18" t="e" cm="1">
        <f t="array" ref="X55">_xlfn.IFS(E55=1,1,E55=2,2)</f>
        <v>#VALUE!</v>
      </c>
      <c r="Y55" s="18" t="e">
        <f>VLOOKUP(F55,D16数据库!C:P,10,0)</f>
        <v>#N/A</v>
      </c>
      <c r="Z55" s="19" t="e">
        <f t="shared" si="10"/>
        <v>#VALUE!</v>
      </c>
      <c r="AA55" s="18" t="e">
        <f>VLOOKUP(F55,D16数据库!C:P,8,0)</f>
        <v>#N/A</v>
      </c>
      <c r="AB55" s="18" t="e">
        <f>VLOOKUP(F55,D16数据库!C:P,9,0)</f>
        <v>#N/A</v>
      </c>
      <c r="AC55" s="18"/>
      <c r="AD55" s="18" t="e">
        <f>VLOOKUP(F55,D16数据库!C:P,11,0)</f>
        <v>#N/A</v>
      </c>
      <c r="AE55" s="18" t="e">
        <f>VLOOKUP(F55,D16数据库!C:P,12,0)</f>
        <v>#N/A</v>
      </c>
      <c r="AF55" s="19">
        <f t="shared" si="11"/>
        <v>0</v>
      </c>
      <c r="AG55" s="18" t="e">
        <f>VLOOKUP(F55,D16数据库!C:P,13,0)</f>
        <v>#N/A</v>
      </c>
      <c r="AH55" s="18" t="e">
        <f>VLOOKUP(F55,D16数据库!C:P,14,0)</f>
        <v>#N/A</v>
      </c>
      <c r="AI55" s="18"/>
    </row>
    <row r="56" spans="1:35" x14ac:dyDescent="0.25">
      <c r="A56" s="22"/>
      <c r="B56" s="3"/>
      <c r="C56" s="3"/>
      <c r="D56" s="3"/>
      <c r="E56" s="18" t="e">
        <f t="shared" si="12"/>
        <v>#VALUE!</v>
      </c>
      <c r="F56" s="18" t="str">
        <f t="shared" si="13"/>
        <v/>
      </c>
      <c r="G56" s="18" t="str">
        <f t="shared" si="14"/>
        <v/>
      </c>
      <c r="H56" s="18" t="e">
        <f t="shared" si="15"/>
        <v>#VALUE!</v>
      </c>
      <c r="I56" s="18" t="e">
        <f t="shared" si="16"/>
        <v>#VALUE!</v>
      </c>
      <c r="J56" s="18" t="e">
        <f t="shared" si="17"/>
        <v>#VALUE!</v>
      </c>
      <c r="K56" s="18" t="e">
        <f t="shared" si="18"/>
        <v>#VALUE!</v>
      </c>
      <c r="L56" s="18" t="str">
        <f t="shared" si="19"/>
        <v/>
      </c>
      <c r="M56" s="18" t="e">
        <f t="shared" si="20"/>
        <v>#VALUE!</v>
      </c>
      <c r="N56" s="18" t="e">
        <f t="shared" si="21"/>
        <v>#VALUE!</v>
      </c>
      <c r="O56" s="18" t="e">
        <f>VLOOKUP(F56,D16数据库!C:P,2,0)</f>
        <v>#N/A</v>
      </c>
      <c r="P56" s="18" t="e">
        <f>VLOOKUP(F56,D16数据库!C:P,3,0)</f>
        <v>#N/A</v>
      </c>
      <c r="Q56" s="18" t="e">
        <f t="shared" si="8"/>
        <v>#VALUE!</v>
      </c>
      <c r="R56" s="19" t="e">
        <f t="shared" si="9"/>
        <v>#VALUE!</v>
      </c>
      <c r="S56" s="18" t="e">
        <f>VLOOKUP(F56,D16数据库!C:P,4,0)</f>
        <v>#N/A</v>
      </c>
      <c r="T56" s="18" t="e">
        <f>VLOOKUP(F56,D16数据库!C:P,5,0)</f>
        <v>#N/A</v>
      </c>
      <c r="U56" s="18"/>
      <c r="V56" s="18" t="e">
        <f>VLOOKUP(F56,D16数据库!C:P,6,0)</f>
        <v>#N/A</v>
      </c>
      <c r="W56" s="18" t="e">
        <f>VLOOKUP(F56,D16数据库!C:P,7,0)</f>
        <v>#N/A</v>
      </c>
      <c r="X56" s="18" t="e" cm="1">
        <f t="array" ref="X56">_xlfn.IFS(E56=1,1,E56=2,2)</f>
        <v>#VALUE!</v>
      </c>
      <c r="Y56" s="18" t="e">
        <f>VLOOKUP(F56,D16数据库!C:P,10,0)</f>
        <v>#N/A</v>
      </c>
      <c r="Z56" s="19" t="e">
        <f t="shared" si="10"/>
        <v>#VALUE!</v>
      </c>
      <c r="AA56" s="18" t="e">
        <f>VLOOKUP(F56,D16数据库!C:P,8,0)</f>
        <v>#N/A</v>
      </c>
      <c r="AB56" s="18" t="e">
        <f>VLOOKUP(F56,D16数据库!C:P,9,0)</f>
        <v>#N/A</v>
      </c>
      <c r="AC56" s="18"/>
      <c r="AD56" s="18" t="e">
        <f>VLOOKUP(F56,D16数据库!C:P,11,0)</f>
        <v>#N/A</v>
      </c>
      <c r="AE56" s="18" t="e">
        <f>VLOOKUP(F56,D16数据库!C:P,12,0)</f>
        <v>#N/A</v>
      </c>
      <c r="AF56" s="19">
        <f t="shared" si="11"/>
        <v>0</v>
      </c>
      <c r="AG56" s="18" t="e">
        <f>VLOOKUP(F56,D16数据库!C:P,13,0)</f>
        <v>#N/A</v>
      </c>
      <c r="AH56" s="18" t="e">
        <f>VLOOKUP(F56,D16数据库!C:P,14,0)</f>
        <v>#N/A</v>
      </c>
      <c r="AI56" s="18"/>
    </row>
    <row r="57" spans="1:35" x14ac:dyDescent="0.25">
      <c r="A57" s="22"/>
      <c r="B57" s="3"/>
      <c r="C57" s="3"/>
      <c r="D57" s="3"/>
      <c r="E57" s="18" t="e">
        <f t="shared" si="12"/>
        <v>#VALUE!</v>
      </c>
      <c r="F57" s="18" t="str">
        <f t="shared" si="13"/>
        <v/>
      </c>
      <c r="G57" s="18" t="str">
        <f t="shared" si="14"/>
        <v/>
      </c>
      <c r="H57" s="18" t="e">
        <f t="shared" si="15"/>
        <v>#VALUE!</v>
      </c>
      <c r="I57" s="18" t="e">
        <f t="shared" si="16"/>
        <v>#VALUE!</v>
      </c>
      <c r="J57" s="18" t="e">
        <f t="shared" si="17"/>
        <v>#VALUE!</v>
      </c>
      <c r="K57" s="18" t="e">
        <f t="shared" si="18"/>
        <v>#VALUE!</v>
      </c>
      <c r="L57" s="18" t="str">
        <f t="shared" si="19"/>
        <v/>
      </c>
      <c r="M57" s="18" t="e">
        <f t="shared" si="20"/>
        <v>#VALUE!</v>
      </c>
      <c r="N57" s="18" t="e">
        <f t="shared" si="21"/>
        <v>#VALUE!</v>
      </c>
      <c r="O57" s="18" t="e">
        <f>VLOOKUP(F57,D16数据库!C:P,2,0)</f>
        <v>#N/A</v>
      </c>
      <c r="P57" s="18" t="e">
        <f>VLOOKUP(F57,D16数据库!C:P,3,0)</f>
        <v>#N/A</v>
      </c>
      <c r="Q57" s="18" t="e">
        <f t="shared" si="8"/>
        <v>#VALUE!</v>
      </c>
      <c r="R57" s="19" t="e">
        <f t="shared" si="9"/>
        <v>#VALUE!</v>
      </c>
      <c r="S57" s="18" t="e">
        <f>VLOOKUP(F57,D16数据库!C:P,4,0)</f>
        <v>#N/A</v>
      </c>
      <c r="T57" s="18" t="e">
        <f>VLOOKUP(F57,D16数据库!C:P,5,0)</f>
        <v>#N/A</v>
      </c>
      <c r="U57" s="18"/>
      <c r="V57" s="18" t="e">
        <f>VLOOKUP(F57,D16数据库!C:P,6,0)</f>
        <v>#N/A</v>
      </c>
      <c r="W57" s="18" t="e">
        <f>VLOOKUP(F57,D16数据库!C:P,7,0)</f>
        <v>#N/A</v>
      </c>
      <c r="X57" s="18" t="e" cm="1">
        <f t="array" ref="X57">_xlfn.IFS(E57=1,1,E57=2,2)</f>
        <v>#VALUE!</v>
      </c>
      <c r="Y57" s="18" t="e">
        <f>VLOOKUP(F57,D16数据库!C:P,10,0)</f>
        <v>#N/A</v>
      </c>
      <c r="Z57" s="19" t="e">
        <f t="shared" si="10"/>
        <v>#VALUE!</v>
      </c>
      <c r="AA57" s="18" t="e">
        <f>VLOOKUP(F57,D16数据库!C:P,8,0)</f>
        <v>#N/A</v>
      </c>
      <c r="AB57" s="18" t="e">
        <f>VLOOKUP(F57,D16数据库!C:P,9,0)</f>
        <v>#N/A</v>
      </c>
      <c r="AC57" s="18"/>
      <c r="AD57" s="18" t="e">
        <f>VLOOKUP(F57,D16数据库!C:P,11,0)</f>
        <v>#N/A</v>
      </c>
      <c r="AE57" s="18" t="e">
        <f>VLOOKUP(F57,D16数据库!C:P,12,0)</f>
        <v>#N/A</v>
      </c>
      <c r="AF57" s="19">
        <f t="shared" si="11"/>
        <v>0</v>
      </c>
      <c r="AG57" s="18" t="e">
        <f>VLOOKUP(F57,D16数据库!C:P,13,0)</f>
        <v>#N/A</v>
      </c>
      <c r="AH57" s="18" t="e">
        <f>VLOOKUP(F57,D16数据库!C:P,14,0)</f>
        <v>#N/A</v>
      </c>
      <c r="AI57" s="18"/>
    </row>
    <row r="58" spans="1:35" x14ac:dyDescent="0.25">
      <c r="A58" s="22"/>
      <c r="B58" s="3"/>
      <c r="C58" s="3"/>
      <c r="D58" s="3"/>
      <c r="E58" s="18" t="e">
        <f t="shared" si="12"/>
        <v>#VALUE!</v>
      </c>
      <c r="F58" s="18" t="str">
        <f t="shared" si="13"/>
        <v/>
      </c>
      <c r="G58" s="18" t="str">
        <f t="shared" si="14"/>
        <v/>
      </c>
      <c r="H58" s="18" t="e">
        <f t="shared" si="15"/>
        <v>#VALUE!</v>
      </c>
      <c r="I58" s="18" t="e">
        <f t="shared" si="16"/>
        <v>#VALUE!</v>
      </c>
      <c r="J58" s="18" t="e">
        <f t="shared" si="17"/>
        <v>#VALUE!</v>
      </c>
      <c r="K58" s="18" t="e">
        <f t="shared" si="18"/>
        <v>#VALUE!</v>
      </c>
      <c r="L58" s="18" t="str">
        <f t="shared" si="19"/>
        <v/>
      </c>
      <c r="M58" s="18" t="e">
        <f t="shared" si="20"/>
        <v>#VALUE!</v>
      </c>
      <c r="N58" s="18" t="e">
        <f t="shared" si="21"/>
        <v>#VALUE!</v>
      </c>
      <c r="O58" s="18" t="e">
        <f>VLOOKUP(F58,D16数据库!C:P,2,0)</f>
        <v>#N/A</v>
      </c>
      <c r="P58" s="18" t="e">
        <f>VLOOKUP(F58,D16数据库!C:P,3,0)</f>
        <v>#N/A</v>
      </c>
      <c r="Q58" s="18" t="e">
        <f t="shared" si="8"/>
        <v>#VALUE!</v>
      </c>
      <c r="R58" s="19" t="e">
        <f t="shared" si="9"/>
        <v>#VALUE!</v>
      </c>
      <c r="S58" s="18" t="e">
        <f>VLOOKUP(F58,D16数据库!C:P,4,0)</f>
        <v>#N/A</v>
      </c>
      <c r="T58" s="18" t="e">
        <f>VLOOKUP(F58,D16数据库!C:P,5,0)</f>
        <v>#N/A</v>
      </c>
      <c r="U58" s="18"/>
      <c r="V58" s="18" t="e">
        <f>VLOOKUP(F58,D16数据库!C:P,6,0)</f>
        <v>#N/A</v>
      </c>
      <c r="W58" s="18" t="e">
        <f>VLOOKUP(F58,D16数据库!C:P,7,0)</f>
        <v>#N/A</v>
      </c>
      <c r="X58" s="18" t="e" cm="1">
        <f t="array" ref="X58">_xlfn.IFS(E58=1,1,E58=2,2)</f>
        <v>#VALUE!</v>
      </c>
      <c r="Y58" s="18" t="e">
        <f>VLOOKUP(F58,D16数据库!C:P,10,0)</f>
        <v>#N/A</v>
      </c>
      <c r="Z58" s="19" t="e">
        <f t="shared" si="10"/>
        <v>#VALUE!</v>
      </c>
      <c r="AA58" s="18" t="e">
        <f>VLOOKUP(F58,D16数据库!C:P,8,0)</f>
        <v>#N/A</v>
      </c>
      <c r="AB58" s="18" t="e">
        <f>VLOOKUP(F58,D16数据库!C:P,9,0)</f>
        <v>#N/A</v>
      </c>
      <c r="AC58" s="18"/>
      <c r="AD58" s="18" t="e">
        <f>VLOOKUP(F58,D16数据库!C:P,11,0)</f>
        <v>#N/A</v>
      </c>
      <c r="AE58" s="18" t="e">
        <f>VLOOKUP(F58,D16数据库!C:P,12,0)</f>
        <v>#N/A</v>
      </c>
      <c r="AF58" s="19">
        <f t="shared" si="11"/>
        <v>0</v>
      </c>
      <c r="AG58" s="18" t="e">
        <f>VLOOKUP(F58,D16数据库!C:P,13,0)</f>
        <v>#N/A</v>
      </c>
      <c r="AH58" s="18" t="e">
        <f>VLOOKUP(F58,D16数据库!C:P,14,0)</f>
        <v>#N/A</v>
      </c>
      <c r="AI58" s="18"/>
    </row>
    <row r="59" spans="1:35" x14ac:dyDescent="0.25">
      <c r="A59" s="22"/>
      <c r="B59" s="3"/>
      <c r="C59" s="3"/>
      <c r="D59" s="3"/>
      <c r="E59" s="18" t="e">
        <f t="shared" si="12"/>
        <v>#VALUE!</v>
      </c>
      <c r="F59" s="18" t="str">
        <f t="shared" si="13"/>
        <v/>
      </c>
      <c r="G59" s="18" t="str">
        <f t="shared" si="14"/>
        <v/>
      </c>
      <c r="H59" s="18" t="e">
        <f t="shared" si="15"/>
        <v>#VALUE!</v>
      </c>
      <c r="I59" s="18" t="e">
        <f t="shared" si="16"/>
        <v>#VALUE!</v>
      </c>
      <c r="J59" s="18" t="e">
        <f t="shared" si="17"/>
        <v>#VALUE!</v>
      </c>
      <c r="K59" s="18" t="e">
        <f t="shared" si="18"/>
        <v>#VALUE!</v>
      </c>
      <c r="L59" s="18" t="str">
        <f t="shared" si="19"/>
        <v/>
      </c>
      <c r="M59" s="18" t="e">
        <f t="shared" si="20"/>
        <v>#VALUE!</v>
      </c>
      <c r="N59" s="18" t="e">
        <f t="shared" si="21"/>
        <v>#VALUE!</v>
      </c>
      <c r="O59" s="18" t="e">
        <f>VLOOKUP(F59,D16数据库!C:P,2,0)</f>
        <v>#N/A</v>
      </c>
      <c r="P59" s="18" t="e">
        <f>VLOOKUP(F59,D16数据库!C:P,3,0)</f>
        <v>#N/A</v>
      </c>
      <c r="Q59" s="18" t="e">
        <f t="shared" si="8"/>
        <v>#VALUE!</v>
      </c>
      <c r="R59" s="19" t="e">
        <f t="shared" si="9"/>
        <v>#VALUE!</v>
      </c>
      <c r="S59" s="18" t="e">
        <f>VLOOKUP(F59,D16数据库!C:P,4,0)</f>
        <v>#N/A</v>
      </c>
      <c r="T59" s="18" t="e">
        <f>VLOOKUP(F59,D16数据库!C:P,5,0)</f>
        <v>#N/A</v>
      </c>
      <c r="U59" s="18"/>
      <c r="V59" s="18" t="e">
        <f>VLOOKUP(F59,D16数据库!C:P,6,0)</f>
        <v>#N/A</v>
      </c>
      <c r="W59" s="18" t="e">
        <f>VLOOKUP(F59,D16数据库!C:P,7,0)</f>
        <v>#N/A</v>
      </c>
      <c r="X59" s="18" t="e" cm="1">
        <f t="array" ref="X59">_xlfn.IFS(E59=1,1,E59=2,2)</f>
        <v>#VALUE!</v>
      </c>
      <c r="Y59" s="18" t="e">
        <f>VLOOKUP(F59,D16数据库!C:P,10,0)</f>
        <v>#N/A</v>
      </c>
      <c r="Z59" s="19" t="e">
        <f t="shared" si="10"/>
        <v>#VALUE!</v>
      </c>
      <c r="AA59" s="18" t="e">
        <f>VLOOKUP(F59,D16数据库!C:P,8,0)</f>
        <v>#N/A</v>
      </c>
      <c r="AB59" s="18" t="e">
        <f>VLOOKUP(F59,D16数据库!C:P,9,0)</f>
        <v>#N/A</v>
      </c>
      <c r="AC59" s="18"/>
      <c r="AD59" s="18" t="e">
        <f>VLOOKUP(F59,D16数据库!C:P,11,0)</f>
        <v>#N/A</v>
      </c>
      <c r="AE59" s="18" t="e">
        <f>VLOOKUP(F59,D16数据库!C:P,12,0)</f>
        <v>#N/A</v>
      </c>
      <c r="AF59" s="19">
        <f t="shared" si="11"/>
        <v>0</v>
      </c>
      <c r="AG59" s="18" t="e">
        <f>VLOOKUP(F59,D16数据库!C:P,13,0)</f>
        <v>#N/A</v>
      </c>
      <c r="AH59" s="18" t="e">
        <f>VLOOKUP(F59,D16数据库!C:P,14,0)</f>
        <v>#N/A</v>
      </c>
      <c r="AI59" s="18"/>
    </row>
    <row r="60" spans="1:35" x14ac:dyDescent="0.25">
      <c r="A60" s="22"/>
      <c r="B60" s="3"/>
      <c r="C60" s="3"/>
      <c r="D60" s="3"/>
      <c r="E60" s="18" t="e">
        <f t="shared" si="12"/>
        <v>#VALUE!</v>
      </c>
      <c r="F60" s="18" t="str">
        <f t="shared" si="13"/>
        <v/>
      </c>
      <c r="G60" s="18" t="str">
        <f t="shared" si="14"/>
        <v/>
      </c>
      <c r="H60" s="18" t="e">
        <f t="shared" si="15"/>
        <v>#VALUE!</v>
      </c>
      <c r="I60" s="18" t="e">
        <f t="shared" si="16"/>
        <v>#VALUE!</v>
      </c>
      <c r="J60" s="18" t="e">
        <f t="shared" si="17"/>
        <v>#VALUE!</v>
      </c>
      <c r="K60" s="18" t="e">
        <f t="shared" si="18"/>
        <v>#VALUE!</v>
      </c>
      <c r="L60" s="18" t="str">
        <f t="shared" si="19"/>
        <v/>
      </c>
      <c r="M60" s="18" t="e">
        <f t="shared" si="20"/>
        <v>#VALUE!</v>
      </c>
      <c r="N60" s="18" t="e">
        <f t="shared" si="21"/>
        <v>#VALUE!</v>
      </c>
      <c r="O60" s="18" t="e">
        <f>VLOOKUP(F60,D16数据库!C:P,2,0)</f>
        <v>#N/A</v>
      </c>
      <c r="P60" s="18" t="e">
        <f>VLOOKUP(F60,D16数据库!C:P,3,0)</f>
        <v>#N/A</v>
      </c>
      <c r="Q60" s="18" t="e">
        <f t="shared" si="8"/>
        <v>#VALUE!</v>
      </c>
      <c r="R60" s="19" t="e">
        <f t="shared" si="9"/>
        <v>#VALUE!</v>
      </c>
      <c r="S60" s="18" t="e">
        <f>VLOOKUP(F60,D16数据库!C:P,4,0)</f>
        <v>#N/A</v>
      </c>
      <c r="T60" s="18" t="e">
        <f>VLOOKUP(F60,D16数据库!C:P,5,0)</f>
        <v>#N/A</v>
      </c>
      <c r="U60" s="18"/>
      <c r="V60" s="18" t="e">
        <f>VLOOKUP(F60,D16数据库!C:P,6,0)</f>
        <v>#N/A</v>
      </c>
      <c r="W60" s="18" t="e">
        <f>VLOOKUP(F60,D16数据库!C:P,7,0)</f>
        <v>#N/A</v>
      </c>
      <c r="X60" s="18" t="e" cm="1">
        <f t="array" ref="X60">_xlfn.IFS(E60=1,1,E60=2,2)</f>
        <v>#VALUE!</v>
      </c>
      <c r="Y60" s="18" t="e">
        <f>VLOOKUP(F60,D16数据库!C:P,10,0)</f>
        <v>#N/A</v>
      </c>
      <c r="Z60" s="19" t="e">
        <f t="shared" si="10"/>
        <v>#VALUE!</v>
      </c>
      <c r="AA60" s="18" t="e">
        <f>VLOOKUP(F60,D16数据库!C:P,8,0)</f>
        <v>#N/A</v>
      </c>
      <c r="AB60" s="18" t="e">
        <f>VLOOKUP(F60,D16数据库!C:P,9,0)</f>
        <v>#N/A</v>
      </c>
      <c r="AC60" s="18"/>
      <c r="AD60" s="18" t="e">
        <f>VLOOKUP(F60,D16数据库!C:P,11,0)</f>
        <v>#N/A</v>
      </c>
      <c r="AE60" s="18" t="e">
        <f>VLOOKUP(F60,D16数据库!C:P,12,0)</f>
        <v>#N/A</v>
      </c>
      <c r="AF60" s="19">
        <f t="shared" si="11"/>
        <v>0</v>
      </c>
      <c r="AG60" s="18" t="e">
        <f>VLOOKUP(F60,D16数据库!C:P,13,0)</f>
        <v>#N/A</v>
      </c>
      <c r="AH60" s="18" t="e">
        <f>VLOOKUP(F60,D16数据库!C:P,14,0)</f>
        <v>#N/A</v>
      </c>
      <c r="AI60" s="18"/>
    </row>
    <row r="61" spans="1:35" x14ac:dyDescent="0.25">
      <c r="A61" s="22"/>
      <c r="B61" s="3"/>
      <c r="C61" s="3"/>
      <c r="D61" s="3"/>
      <c r="E61" s="18" t="e">
        <f t="shared" si="12"/>
        <v>#VALUE!</v>
      </c>
      <c r="F61" s="18" t="str">
        <f t="shared" si="13"/>
        <v/>
      </c>
      <c r="G61" s="18" t="str">
        <f t="shared" si="14"/>
        <v/>
      </c>
      <c r="H61" s="18" t="e">
        <f t="shared" si="15"/>
        <v>#VALUE!</v>
      </c>
      <c r="I61" s="18" t="e">
        <f t="shared" si="16"/>
        <v>#VALUE!</v>
      </c>
      <c r="J61" s="18" t="e">
        <f t="shared" si="17"/>
        <v>#VALUE!</v>
      </c>
      <c r="K61" s="18" t="e">
        <f t="shared" si="18"/>
        <v>#VALUE!</v>
      </c>
      <c r="L61" s="18" t="str">
        <f t="shared" si="19"/>
        <v/>
      </c>
      <c r="M61" s="18" t="e">
        <f t="shared" si="20"/>
        <v>#VALUE!</v>
      </c>
      <c r="N61" s="18" t="e">
        <f t="shared" si="21"/>
        <v>#VALUE!</v>
      </c>
      <c r="O61" s="18" t="e">
        <f>VLOOKUP(F61,D16数据库!C:P,2,0)</f>
        <v>#N/A</v>
      </c>
      <c r="P61" s="18" t="e">
        <f>VLOOKUP(F61,D16数据库!C:P,3,0)</f>
        <v>#N/A</v>
      </c>
      <c r="Q61" s="18" t="e">
        <f t="shared" si="8"/>
        <v>#VALUE!</v>
      </c>
      <c r="R61" s="19" t="e">
        <f t="shared" si="9"/>
        <v>#VALUE!</v>
      </c>
      <c r="S61" s="18" t="e">
        <f>VLOOKUP(F61,D16数据库!C:P,4,0)</f>
        <v>#N/A</v>
      </c>
      <c r="T61" s="18" t="e">
        <f>VLOOKUP(F61,D16数据库!C:P,5,0)</f>
        <v>#N/A</v>
      </c>
      <c r="U61" s="18"/>
      <c r="V61" s="18" t="e">
        <f>VLOOKUP(F61,D16数据库!C:P,6,0)</f>
        <v>#N/A</v>
      </c>
      <c r="W61" s="18" t="e">
        <f>VLOOKUP(F61,D16数据库!C:P,7,0)</f>
        <v>#N/A</v>
      </c>
      <c r="X61" s="18" t="e" cm="1">
        <f t="array" ref="X61">_xlfn.IFS(E61=1,1,E61=2,2)</f>
        <v>#VALUE!</v>
      </c>
      <c r="Y61" s="18" t="e">
        <f>VLOOKUP(F61,D16数据库!C:P,10,0)</f>
        <v>#N/A</v>
      </c>
      <c r="Z61" s="19" t="e">
        <f t="shared" si="10"/>
        <v>#VALUE!</v>
      </c>
      <c r="AA61" s="18" t="e">
        <f>VLOOKUP(F61,D16数据库!C:P,8,0)</f>
        <v>#N/A</v>
      </c>
      <c r="AB61" s="18" t="e">
        <f>VLOOKUP(F61,D16数据库!C:P,9,0)</f>
        <v>#N/A</v>
      </c>
      <c r="AC61" s="18"/>
      <c r="AD61" s="18" t="e">
        <f>VLOOKUP(F61,D16数据库!C:P,11,0)</f>
        <v>#N/A</v>
      </c>
      <c r="AE61" s="18" t="e">
        <f>VLOOKUP(F61,D16数据库!C:P,12,0)</f>
        <v>#N/A</v>
      </c>
      <c r="AF61" s="19">
        <f t="shared" si="11"/>
        <v>0</v>
      </c>
      <c r="AG61" s="18" t="e">
        <f>VLOOKUP(F61,D16数据库!C:P,13,0)</f>
        <v>#N/A</v>
      </c>
      <c r="AH61" s="18" t="e">
        <f>VLOOKUP(F61,D16数据库!C:P,14,0)</f>
        <v>#N/A</v>
      </c>
      <c r="AI61" s="18"/>
    </row>
    <row r="62" spans="1:35" x14ac:dyDescent="0.25">
      <c r="A62" s="22"/>
      <c r="B62" s="3"/>
      <c r="C62" s="3"/>
      <c r="D62" s="3"/>
      <c r="E62" s="18" t="e">
        <f t="shared" si="12"/>
        <v>#VALUE!</v>
      </c>
      <c r="F62" s="18" t="str">
        <f t="shared" si="13"/>
        <v/>
      </c>
      <c r="G62" s="18" t="str">
        <f t="shared" si="14"/>
        <v/>
      </c>
      <c r="H62" s="18" t="e">
        <f t="shared" si="15"/>
        <v>#VALUE!</v>
      </c>
      <c r="I62" s="18" t="e">
        <f t="shared" si="16"/>
        <v>#VALUE!</v>
      </c>
      <c r="J62" s="18" t="e">
        <f t="shared" si="17"/>
        <v>#VALUE!</v>
      </c>
      <c r="K62" s="18" t="e">
        <f t="shared" si="18"/>
        <v>#VALUE!</v>
      </c>
      <c r="L62" s="18" t="str">
        <f t="shared" si="19"/>
        <v/>
      </c>
      <c r="M62" s="18" t="e">
        <f t="shared" si="20"/>
        <v>#VALUE!</v>
      </c>
      <c r="N62" s="18" t="e">
        <f t="shared" si="21"/>
        <v>#VALUE!</v>
      </c>
      <c r="O62" s="18" t="e">
        <f>VLOOKUP(F62,D16数据库!C:P,2,0)</f>
        <v>#N/A</v>
      </c>
      <c r="P62" s="18" t="e">
        <f>VLOOKUP(F62,D16数据库!C:P,3,0)</f>
        <v>#N/A</v>
      </c>
      <c r="Q62" s="18" t="e">
        <f t="shared" si="8"/>
        <v>#VALUE!</v>
      </c>
      <c r="R62" s="19" t="e">
        <f t="shared" si="9"/>
        <v>#VALUE!</v>
      </c>
      <c r="S62" s="18" t="e">
        <f>VLOOKUP(F62,D16数据库!C:P,4,0)</f>
        <v>#N/A</v>
      </c>
      <c r="T62" s="18" t="e">
        <f>VLOOKUP(F62,D16数据库!C:P,5,0)</f>
        <v>#N/A</v>
      </c>
      <c r="U62" s="18"/>
      <c r="V62" s="18" t="e">
        <f>VLOOKUP(F62,D16数据库!C:P,6,0)</f>
        <v>#N/A</v>
      </c>
      <c r="W62" s="18" t="e">
        <f>VLOOKUP(F62,D16数据库!C:P,7,0)</f>
        <v>#N/A</v>
      </c>
      <c r="X62" s="18" t="e" cm="1">
        <f t="array" ref="X62">_xlfn.IFS(E62=1,1,E62=2,2)</f>
        <v>#VALUE!</v>
      </c>
      <c r="Y62" s="18" t="e">
        <f>VLOOKUP(F62,D16数据库!C:P,10,0)</f>
        <v>#N/A</v>
      </c>
      <c r="Z62" s="19" t="e">
        <f t="shared" si="10"/>
        <v>#VALUE!</v>
      </c>
      <c r="AA62" s="18" t="e">
        <f>VLOOKUP(F62,D16数据库!C:P,8,0)</f>
        <v>#N/A</v>
      </c>
      <c r="AB62" s="18" t="e">
        <f>VLOOKUP(F62,D16数据库!C:P,9,0)</f>
        <v>#N/A</v>
      </c>
      <c r="AC62" s="18"/>
      <c r="AD62" s="18" t="e">
        <f>VLOOKUP(F62,D16数据库!C:P,11,0)</f>
        <v>#N/A</v>
      </c>
      <c r="AE62" s="18" t="e">
        <f>VLOOKUP(F62,D16数据库!C:P,12,0)</f>
        <v>#N/A</v>
      </c>
      <c r="AF62" s="19">
        <f t="shared" si="11"/>
        <v>0</v>
      </c>
      <c r="AG62" s="18" t="e">
        <f>VLOOKUP(F62,D16数据库!C:P,13,0)</f>
        <v>#N/A</v>
      </c>
      <c r="AH62" s="18" t="e">
        <f>VLOOKUP(F62,D16数据库!C:P,14,0)</f>
        <v>#N/A</v>
      </c>
      <c r="AI62" s="18"/>
    </row>
    <row r="63" spans="1:35" x14ac:dyDescent="0.25">
      <c r="A63" s="22"/>
      <c r="B63" s="3"/>
      <c r="C63" s="3"/>
      <c r="D63" s="3"/>
      <c r="E63" s="18" t="e">
        <f t="shared" si="12"/>
        <v>#VALUE!</v>
      </c>
      <c r="F63" s="18" t="str">
        <f t="shared" si="13"/>
        <v/>
      </c>
      <c r="G63" s="18" t="str">
        <f t="shared" si="14"/>
        <v/>
      </c>
      <c r="H63" s="18" t="e">
        <f t="shared" si="15"/>
        <v>#VALUE!</v>
      </c>
      <c r="I63" s="18" t="e">
        <f t="shared" si="16"/>
        <v>#VALUE!</v>
      </c>
      <c r="J63" s="18" t="e">
        <f t="shared" si="17"/>
        <v>#VALUE!</v>
      </c>
      <c r="K63" s="18" t="e">
        <f t="shared" si="18"/>
        <v>#VALUE!</v>
      </c>
      <c r="L63" s="18" t="str">
        <f t="shared" si="19"/>
        <v/>
      </c>
      <c r="M63" s="18" t="e">
        <f t="shared" si="20"/>
        <v>#VALUE!</v>
      </c>
      <c r="N63" s="18" t="e">
        <f t="shared" si="21"/>
        <v>#VALUE!</v>
      </c>
      <c r="O63" s="18" t="e">
        <f>VLOOKUP(F63,D16数据库!C:P,2,0)</f>
        <v>#N/A</v>
      </c>
      <c r="P63" s="18" t="e">
        <f>VLOOKUP(F63,D16数据库!C:P,3,0)</f>
        <v>#N/A</v>
      </c>
      <c r="Q63" s="18" t="e">
        <f t="shared" si="8"/>
        <v>#VALUE!</v>
      </c>
      <c r="R63" s="19" t="e">
        <f t="shared" si="9"/>
        <v>#VALUE!</v>
      </c>
      <c r="S63" s="18" t="e">
        <f>VLOOKUP(F63,D16数据库!C:P,4,0)</f>
        <v>#N/A</v>
      </c>
      <c r="T63" s="18" t="e">
        <f>VLOOKUP(F63,D16数据库!C:P,5,0)</f>
        <v>#N/A</v>
      </c>
      <c r="U63" s="18"/>
      <c r="V63" s="18" t="e">
        <f>VLOOKUP(F63,D16数据库!C:P,6,0)</f>
        <v>#N/A</v>
      </c>
      <c r="W63" s="18" t="e">
        <f>VLOOKUP(F63,D16数据库!C:P,7,0)</f>
        <v>#N/A</v>
      </c>
      <c r="X63" s="18" t="e" cm="1">
        <f t="array" ref="X63">_xlfn.IFS(E63=1,1,E63=2,2)</f>
        <v>#VALUE!</v>
      </c>
      <c r="Y63" s="18" t="e">
        <f>VLOOKUP(F63,D16数据库!C:P,10,0)</f>
        <v>#N/A</v>
      </c>
      <c r="Z63" s="19" t="e">
        <f t="shared" si="10"/>
        <v>#VALUE!</v>
      </c>
      <c r="AA63" s="18" t="e">
        <f>VLOOKUP(F63,D16数据库!C:P,8,0)</f>
        <v>#N/A</v>
      </c>
      <c r="AB63" s="18" t="e">
        <f>VLOOKUP(F63,D16数据库!C:P,9,0)</f>
        <v>#N/A</v>
      </c>
      <c r="AC63" s="18"/>
      <c r="AD63" s="18" t="e">
        <f>VLOOKUP(F63,D16数据库!C:P,11,0)</f>
        <v>#N/A</v>
      </c>
      <c r="AE63" s="18" t="e">
        <f>VLOOKUP(F63,D16数据库!C:P,12,0)</f>
        <v>#N/A</v>
      </c>
      <c r="AF63" s="19">
        <f t="shared" si="11"/>
        <v>0</v>
      </c>
      <c r="AG63" s="18" t="e">
        <f>VLOOKUP(F63,D16数据库!C:P,13,0)</f>
        <v>#N/A</v>
      </c>
      <c r="AH63" s="18" t="e">
        <f>VLOOKUP(F63,D16数据库!C:P,14,0)</f>
        <v>#N/A</v>
      </c>
      <c r="AI63" s="18"/>
    </row>
    <row r="64" spans="1:35" x14ac:dyDescent="0.25">
      <c r="A64" s="22"/>
      <c r="B64" s="3"/>
      <c r="C64" s="3"/>
      <c r="D64" s="3"/>
      <c r="E64" s="18" t="e">
        <f t="shared" si="12"/>
        <v>#VALUE!</v>
      </c>
      <c r="F64" s="18" t="str">
        <f t="shared" si="13"/>
        <v/>
      </c>
      <c r="G64" s="18" t="str">
        <f t="shared" si="14"/>
        <v/>
      </c>
      <c r="H64" s="18" t="e">
        <f t="shared" si="15"/>
        <v>#VALUE!</v>
      </c>
      <c r="I64" s="18" t="e">
        <f t="shared" si="16"/>
        <v>#VALUE!</v>
      </c>
      <c r="J64" s="18" t="e">
        <f t="shared" si="17"/>
        <v>#VALUE!</v>
      </c>
      <c r="K64" s="18" t="e">
        <f t="shared" si="18"/>
        <v>#VALUE!</v>
      </c>
      <c r="L64" s="18" t="str">
        <f t="shared" si="19"/>
        <v/>
      </c>
      <c r="M64" s="18" t="e">
        <f t="shared" si="20"/>
        <v>#VALUE!</v>
      </c>
      <c r="N64" s="18" t="e">
        <f t="shared" si="21"/>
        <v>#VALUE!</v>
      </c>
      <c r="O64" s="18" t="e">
        <f>VLOOKUP(F64,D16数据库!C:P,2,0)</f>
        <v>#N/A</v>
      </c>
      <c r="P64" s="18" t="e">
        <f>VLOOKUP(F64,D16数据库!C:P,3,0)</f>
        <v>#N/A</v>
      </c>
      <c r="Q64" s="18" t="e">
        <f t="shared" si="8"/>
        <v>#VALUE!</v>
      </c>
      <c r="R64" s="19" t="e">
        <f t="shared" si="9"/>
        <v>#VALUE!</v>
      </c>
      <c r="S64" s="18" t="e">
        <f>VLOOKUP(F64,D16数据库!C:P,4,0)</f>
        <v>#N/A</v>
      </c>
      <c r="T64" s="18" t="e">
        <f>VLOOKUP(F64,D16数据库!C:P,5,0)</f>
        <v>#N/A</v>
      </c>
      <c r="U64" s="18"/>
      <c r="V64" s="18" t="e">
        <f>VLOOKUP(F64,D16数据库!C:P,6,0)</f>
        <v>#N/A</v>
      </c>
      <c r="W64" s="18" t="e">
        <f>VLOOKUP(F64,D16数据库!C:P,7,0)</f>
        <v>#N/A</v>
      </c>
      <c r="X64" s="18" t="e" cm="1">
        <f t="array" ref="X64">_xlfn.IFS(E64=1,1,E64=2,2)</f>
        <v>#VALUE!</v>
      </c>
      <c r="Y64" s="18" t="e">
        <f>VLOOKUP(F64,D16数据库!C:P,10,0)</f>
        <v>#N/A</v>
      </c>
      <c r="Z64" s="19" t="e">
        <f t="shared" si="10"/>
        <v>#VALUE!</v>
      </c>
      <c r="AA64" s="18" t="e">
        <f>VLOOKUP(F64,D16数据库!C:P,8,0)</f>
        <v>#N/A</v>
      </c>
      <c r="AB64" s="18" t="e">
        <f>VLOOKUP(F64,D16数据库!C:P,9,0)</f>
        <v>#N/A</v>
      </c>
      <c r="AC64" s="18"/>
      <c r="AD64" s="18" t="e">
        <f>VLOOKUP(F64,D16数据库!C:P,11,0)</f>
        <v>#N/A</v>
      </c>
      <c r="AE64" s="18" t="e">
        <f>VLOOKUP(F64,D16数据库!C:P,12,0)</f>
        <v>#N/A</v>
      </c>
      <c r="AF64" s="19">
        <f t="shared" si="11"/>
        <v>0</v>
      </c>
      <c r="AG64" s="18" t="e">
        <f>VLOOKUP(F64,D16数据库!C:P,13,0)</f>
        <v>#N/A</v>
      </c>
      <c r="AH64" s="18" t="e">
        <f>VLOOKUP(F64,D16数据库!C:P,14,0)</f>
        <v>#N/A</v>
      </c>
      <c r="AI64" s="18"/>
    </row>
    <row r="65" spans="1:35" x14ac:dyDescent="0.25">
      <c r="A65" s="22"/>
      <c r="B65" s="3"/>
      <c r="C65" s="3"/>
      <c r="D65" s="3"/>
      <c r="E65" s="18" t="e">
        <f t="shared" si="12"/>
        <v>#VALUE!</v>
      </c>
      <c r="F65" s="18" t="str">
        <f t="shared" si="13"/>
        <v/>
      </c>
      <c r="G65" s="18" t="str">
        <f t="shared" si="14"/>
        <v/>
      </c>
      <c r="H65" s="18" t="e">
        <f t="shared" si="15"/>
        <v>#VALUE!</v>
      </c>
      <c r="I65" s="18" t="e">
        <f t="shared" si="16"/>
        <v>#VALUE!</v>
      </c>
      <c r="J65" s="18" t="e">
        <f t="shared" si="17"/>
        <v>#VALUE!</v>
      </c>
      <c r="K65" s="18" t="e">
        <f t="shared" si="18"/>
        <v>#VALUE!</v>
      </c>
      <c r="L65" s="18" t="str">
        <f t="shared" si="19"/>
        <v/>
      </c>
      <c r="M65" s="18" t="e">
        <f t="shared" si="20"/>
        <v>#VALUE!</v>
      </c>
      <c r="N65" s="18" t="e">
        <f t="shared" si="21"/>
        <v>#VALUE!</v>
      </c>
      <c r="O65" s="18" t="e">
        <f>VLOOKUP(F65,D16数据库!C:P,2,0)</f>
        <v>#N/A</v>
      </c>
      <c r="P65" s="18" t="e">
        <f>VLOOKUP(F65,D16数据库!C:P,3,0)</f>
        <v>#N/A</v>
      </c>
      <c r="Q65" s="18" t="e">
        <f t="shared" si="8"/>
        <v>#VALUE!</v>
      </c>
      <c r="R65" s="19" t="e">
        <f t="shared" si="9"/>
        <v>#VALUE!</v>
      </c>
      <c r="S65" s="18" t="e">
        <f>VLOOKUP(F65,D16数据库!C:P,4,0)</f>
        <v>#N/A</v>
      </c>
      <c r="T65" s="18" t="e">
        <f>VLOOKUP(F65,D16数据库!C:P,5,0)</f>
        <v>#N/A</v>
      </c>
      <c r="U65" s="18"/>
      <c r="V65" s="18" t="e">
        <f>VLOOKUP(F65,D16数据库!C:P,6,0)</f>
        <v>#N/A</v>
      </c>
      <c r="W65" s="18" t="e">
        <f>VLOOKUP(F65,D16数据库!C:P,7,0)</f>
        <v>#N/A</v>
      </c>
      <c r="X65" s="18" t="e" cm="1">
        <f t="array" ref="X65">_xlfn.IFS(E65=1,1,E65=2,2)</f>
        <v>#VALUE!</v>
      </c>
      <c r="Y65" s="18" t="e">
        <f>VLOOKUP(F65,D16数据库!C:P,10,0)</f>
        <v>#N/A</v>
      </c>
      <c r="Z65" s="19" t="e">
        <f t="shared" si="10"/>
        <v>#VALUE!</v>
      </c>
      <c r="AA65" s="18" t="e">
        <f>VLOOKUP(F65,D16数据库!C:P,8,0)</f>
        <v>#N/A</v>
      </c>
      <c r="AB65" s="18" t="e">
        <f>VLOOKUP(F65,D16数据库!C:P,9,0)</f>
        <v>#N/A</v>
      </c>
      <c r="AC65" s="18"/>
      <c r="AD65" s="18" t="e">
        <f>VLOOKUP(F65,D16数据库!C:P,11,0)</f>
        <v>#N/A</v>
      </c>
      <c r="AE65" s="18" t="e">
        <f>VLOOKUP(F65,D16数据库!C:P,12,0)</f>
        <v>#N/A</v>
      </c>
      <c r="AF65" s="19">
        <f t="shared" si="11"/>
        <v>0</v>
      </c>
      <c r="AG65" s="18" t="e">
        <f>VLOOKUP(F65,D16数据库!C:P,13,0)</f>
        <v>#N/A</v>
      </c>
      <c r="AH65" s="18" t="e">
        <f>VLOOKUP(F65,D16数据库!C:P,14,0)</f>
        <v>#N/A</v>
      </c>
      <c r="AI65" s="18"/>
    </row>
    <row r="66" spans="1:35" x14ac:dyDescent="0.25">
      <c r="A66" s="22"/>
      <c r="B66" s="3"/>
      <c r="C66" s="3"/>
      <c r="D66" s="3"/>
      <c r="E66" s="18" t="e">
        <f t="shared" si="12"/>
        <v>#VALUE!</v>
      </c>
      <c r="F66" s="18" t="str">
        <f t="shared" si="13"/>
        <v/>
      </c>
      <c r="G66" s="18" t="str">
        <f t="shared" si="14"/>
        <v/>
      </c>
      <c r="H66" s="18" t="e">
        <f t="shared" si="15"/>
        <v>#VALUE!</v>
      </c>
      <c r="I66" s="18" t="e">
        <f t="shared" si="16"/>
        <v>#VALUE!</v>
      </c>
      <c r="J66" s="18" t="e">
        <f t="shared" si="17"/>
        <v>#VALUE!</v>
      </c>
      <c r="K66" s="18" t="e">
        <f t="shared" si="18"/>
        <v>#VALUE!</v>
      </c>
      <c r="L66" s="18" t="str">
        <f t="shared" si="19"/>
        <v/>
      </c>
      <c r="M66" s="18" t="e">
        <f t="shared" si="20"/>
        <v>#VALUE!</v>
      </c>
      <c r="N66" s="18" t="e">
        <f t="shared" si="21"/>
        <v>#VALUE!</v>
      </c>
      <c r="O66" s="18" t="e">
        <f>VLOOKUP(F66,D16数据库!C:P,2,0)</f>
        <v>#N/A</v>
      </c>
      <c r="P66" s="18" t="e">
        <f>VLOOKUP(F66,D16数据库!C:P,3,0)</f>
        <v>#N/A</v>
      </c>
      <c r="Q66" s="18" t="e">
        <f t="shared" si="8"/>
        <v>#VALUE!</v>
      </c>
      <c r="R66" s="19" t="e">
        <f t="shared" si="9"/>
        <v>#VALUE!</v>
      </c>
      <c r="S66" s="18" t="e">
        <f>VLOOKUP(F66,D16数据库!C:P,4,0)</f>
        <v>#N/A</v>
      </c>
      <c r="T66" s="18" t="e">
        <f>VLOOKUP(F66,D16数据库!C:P,5,0)</f>
        <v>#N/A</v>
      </c>
      <c r="U66" s="18"/>
      <c r="V66" s="18" t="e">
        <f>VLOOKUP(F66,D16数据库!C:P,6,0)</f>
        <v>#N/A</v>
      </c>
      <c r="W66" s="18" t="e">
        <f>VLOOKUP(F66,D16数据库!C:P,7,0)</f>
        <v>#N/A</v>
      </c>
      <c r="X66" s="18" t="e" cm="1">
        <f t="array" ref="X66">_xlfn.IFS(E66=1,1,E66=2,2)</f>
        <v>#VALUE!</v>
      </c>
      <c r="Y66" s="18" t="e">
        <f>VLOOKUP(F66,D16数据库!C:P,10,0)</f>
        <v>#N/A</v>
      </c>
      <c r="Z66" s="19" t="e">
        <f t="shared" si="10"/>
        <v>#VALUE!</v>
      </c>
      <c r="AA66" s="18" t="e">
        <f>VLOOKUP(F66,D16数据库!C:P,8,0)</f>
        <v>#N/A</v>
      </c>
      <c r="AB66" s="18" t="e">
        <f>VLOOKUP(F66,D16数据库!C:P,9,0)</f>
        <v>#N/A</v>
      </c>
      <c r="AC66" s="18"/>
      <c r="AD66" s="18" t="e">
        <f>VLOOKUP(F66,D16数据库!C:P,11,0)</f>
        <v>#N/A</v>
      </c>
      <c r="AE66" s="18" t="e">
        <f>VLOOKUP(F66,D16数据库!C:P,12,0)</f>
        <v>#N/A</v>
      </c>
      <c r="AF66" s="19">
        <f t="shared" si="11"/>
        <v>0</v>
      </c>
      <c r="AG66" s="18" t="e">
        <f>VLOOKUP(F66,D16数据库!C:P,13,0)</f>
        <v>#N/A</v>
      </c>
      <c r="AH66" s="18" t="e">
        <f>VLOOKUP(F66,D16数据库!C:P,14,0)</f>
        <v>#N/A</v>
      </c>
      <c r="AI66" s="18"/>
    </row>
    <row r="67" spans="1:35" x14ac:dyDescent="0.25">
      <c r="A67" s="22"/>
      <c r="B67" s="3"/>
      <c r="C67" s="3"/>
      <c r="D67" s="3"/>
      <c r="E67" s="18" t="e">
        <f t="shared" si="12"/>
        <v>#VALUE!</v>
      </c>
      <c r="F67" s="18" t="str">
        <f t="shared" si="13"/>
        <v/>
      </c>
      <c r="G67" s="18" t="str">
        <f t="shared" si="14"/>
        <v/>
      </c>
      <c r="H67" s="18" t="e">
        <f t="shared" si="15"/>
        <v>#VALUE!</v>
      </c>
      <c r="I67" s="18" t="e">
        <f t="shared" si="16"/>
        <v>#VALUE!</v>
      </c>
      <c r="J67" s="18" t="e">
        <f t="shared" si="17"/>
        <v>#VALUE!</v>
      </c>
      <c r="K67" s="18" t="e">
        <f t="shared" si="18"/>
        <v>#VALUE!</v>
      </c>
      <c r="L67" s="18" t="str">
        <f t="shared" si="19"/>
        <v/>
      </c>
      <c r="M67" s="18" t="e">
        <f t="shared" si="20"/>
        <v>#VALUE!</v>
      </c>
      <c r="N67" s="18" t="e">
        <f t="shared" si="21"/>
        <v>#VALUE!</v>
      </c>
      <c r="O67" s="18" t="e">
        <f>VLOOKUP(F67,D16数据库!C:P,2,0)</f>
        <v>#N/A</v>
      </c>
      <c r="P67" s="18" t="e">
        <f>VLOOKUP(F67,D16数据库!C:P,3,0)</f>
        <v>#N/A</v>
      </c>
      <c r="Q67" s="18" t="e">
        <f t="shared" ref="Q67:Q100" si="22">IF(E67=2,J67+Y67,0)</f>
        <v>#VALUE!</v>
      </c>
      <c r="R67" s="19" t="e">
        <f t="shared" ref="R67:R100" si="23">((H67+Q67+50)/1000)*2*C67</f>
        <v>#VALUE!</v>
      </c>
      <c r="S67" s="18" t="e">
        <f>VLOOKUP(F67,D16数据库!C:P,4,0)</f>
        <v>#N/A</v>
      </c>
      <c r="T67" s="18" t="e">
        <f>VLOOKUP(F67,D16数据库!C:P,5,0)</f>
        <v>#N/A</v>
      </c>
      <c r="U67" s="18"/>
      <c r="V67" s="18" t="e">
        <f>VLOOKUP(F67,D16数据库!C:P,6,0)</f>
        <v>#N/A</v>
      </c>
      <c r="W67" s="18" t="e">
        <f>VLOOKUP(F67,D16数据库!C:P,7,0)</f>
        <v>#N/A</v>
      </c>
      <c r="X67" s="18" t="e" cm="1">
        <f t="array" ref="X67">_xlfn.IFS(E67=1,1,E67=2,2)</f>
        <v>#VALUE!</v>
      </c>
      <c r="Y67" s="18" t="e">
        <f>VLOOKUP(F67,D16数据库!C:P,10,0)</f>
        <v>#N/A</v>
      </c>
      <c r="Z67" s="19" t="e">
        <f t="shared" ref="Z67:Z100" si="24">(I67/1000)*X67*C67</f>
        <v>#VALUE!</v>
      </c>
      <c r="AA67" s="18" t="e">
        <f>VLOOKUP(F67,D16数据库!C:P,8,0)</f>
        <v>#N/A</v>
      </c>
      <c r="AB67" s="18" t="e">
        <f>VLOOKUP(F67,D16数据库!C:P,9,0)</f>
        <v>#N/A</v>
      </c>
      <c r="AC67" s="18"/>
      <c r="AD67" s="18" t="e">
        <f>VLOOKUP(F67,D16数据库!C:P,11,0)</f>
        <v>#N/A</v>
      </c>
      <c r="AE67" s="18" t="e">
        <f>VLOOKUP(F67,D16数据库!C:P,12,0)</f>
        <v>#N/A</v>
      </c>
      <c r="AF67" s="19">
        <f t="shared" ref="AF67:AF100" si="25">IF(L67="",0,(M67/1000)*(N67/1000)*C67)</f>
        <v>0</v>
      </c>
      <c r="AG67" s="18" t="e">
        <f>VLOOKUP(F67,D16数据库!C:P,13,0)</f>
        <v>#N/A</v>
      </c>
      <c r="AH67" s="18" t="e">
        <f>VLOOKUP(F67,D16数据库!C:P,14,0)</f>
        <v>#N/A</v>
      </c>
      <c r="AI67" s="18"/>
    </row>
    <row r="68" spans="1:35" x14ac:dyDescent="0.25">
      <c r="A68" s="22"/>
      <c r="B68" s="3"/>
      <c r="C68" s="3"/>
      <c r="D68" s="3"/>
      <c r="E68" s="18" t="e">
        <f t="shared" si="12"/>
        <v>#VALUE!</v>
      </c>
      <c r="F68" s="18" t="str">
        <f t="shared" si="13"/>
        <v/>
      </c>
      <c r="G68" s="18" t="str">
        <f t="shared" si="14"/>
        <v/>
      </c>
      <c r="H68" s="18" t="e">
        <f t="shared" si="15"/>
        <v>#VALUE!</v>
      </c>
      <c r="I68" s="18" t="e">
        <f t="shared" si="16"/>
        <v>#VALUE!</v>
      </c>
      <c r="J68" s="18" t="e">
        <f t="shared" si="17"/>
        <v>#VALUE!</v>
      </c>
      <c r="K68" s="18" t="e">
        <f t="shared" si="18"/>
        <v>#VALUE!</v>
      </c>
      <c r="L68" s="18" t="str">
        <f t="shared" si="19"/>
        <v/>
      </c>
      <c r="M68" s="18" t="e">
        <f t="shared" si="20"/>
        <v>#VALUE!</v>
      </c>
      <c r="N68" s="18" t="e">
        <f t="shared" si="21"/>
        <v>#VALUE!</v>
      </c>
      <c r="O68" s="18" t="e">
        <f>VLOOKUP(F68,D16数据库!C:P,2,0)</f>
        <v>#N/A</v>
      </c>
      <c r="P68" s="18" t="e">
        <f>VLOOKUP(F68,D16数据库!C:P,3,0)</f>
        <v>#N/A</v>
      </c>
      <c r="Q68" s="18" t="e">
        <f t="shared" si="22"/>
        <v>#VALUE!</v>
      </c>
      <c r="R68" s="19" t="e">
        <f t="shared" si="23"/>
        <v>#VALUE!</v>
      </c>
      <c r="S68" s="18" t="e">
        <f>VLOOKUP(F68,D16数据库!C:P,4,0)</f>
        <v>#N/A</v>
      </c>
      <c r="T68" s="18" t="e">
        <f>VLOOKUP(F68,D16数据库!C:P,5,0)</f>
        <v>#N/A</v>
      </c>
      <c r="U68" s="18"/>
      <c r="V68" s="18" t="e">
        <f>VLOOKUP(F68,D16数据库!C:P,6,0)</f>
        <v>#N/A</v>
      </c>
      <c r="W68" s="18" t="e">
        <f>VLOOKUP(F68,D16数据库!C:P,7,0)</f>
        <v>#N/A</v>
      </c>
      <c r="X68" s="18" t="e" cm="1">
        <f t="array" ref="X68">_xlfn.IFS(E68=1,1,E68=2,2)</f>
        <v>#VALUE!</v>
      </c>
      <c r="Y68" s="18" t="e">
        <f>VLOOKUP(F68,D16数据库!C:P,10,0)</f>
        <v>#N/A</v>
      </c>
      <c r="Z68" s="19" t="e">
        <f t="shared" si="24"/>
        <v>#VALUE!</v>
      </c>
      <c r="AA68" s="18" t="e">
        <f>VLOOKUP(F68,D16数据库!C:P,8,0)</f>
        <v>#N/A</v>
      </c>
      <c r="AB68" s="18" t="e">
        <f>VLOOKUP(F68,D16数据库!C:P,9,0)</f>
        <v>#N/A</v>
      </c>
      <c r="AC68" s="18"/>
      <c r="AD68" s="18" t="e">
        <f>VLOOKUP(F68,D16数据库!C:P,11,0)</f>
        <v>#N/A</v>
      </c>
      <c r="AE68" s="18" t="e">
        <f>VLOOKUP(F68,D16数据库!C:P,12,0)</f>
        <v>#N/A</v>
      </c>
      <c r="AF68" s="19">
        <f t="shared" si="25"/>
        <v>0</v>
      </c>
      <c r="AG68" s="18" t="e">
        <f>VLOOKUP(F68,D16数据库!C:P,13,0)</f>
        <v>#N/A</v>
      </c>
      <c r="AH68" s="18" t="e">
        <f>VLOOKUP(F68,D16数据库!C:P,14,0)</f>
        <v>#N/A</v>
      </c>
      <c r="AI68" s="18"/>
    </row>
    <row r="69" spans="1:35" x14ac:dyDescent="0.25">
      <c r="A69" s="22"/>
      <c r="B69" s="3"/>
      <c r="C69" s="3"/>
      <c r="D69" s="3"/>
      <c r="E69" s="18" t="e">
        <f t="shared" si="12"/>
        <v>#VALUE!</v>
      </c>
      <c r="F69" s="18" t="str">
        <f t="shared" si="13"/>
        <v/>
      </c>
      <c r="G69" s="18" t="str">
        <f t="shared" si="14"/>
        <v/>
      </c>
      <c r="H69" s="18" t="e">
        <f t="shared" si="15"/>
        <v>#VALUE!</v>
      </c>
      <c r="I69" s="18" t="e">
        <f t="shared" si="16"/>
        <v>#VALUE!</v>
      </c>
      <c r="J69" s="18" t="e">
        <f t="shared" si="17"/>
        <v>#VALUE!</v>
      </c>
      <c r="K69" s="18" t="e">
        <f t="shared" si="18"/>
        <v>#VALUE!</v>
      </c>
      <c r="L69" s="18" t="str">
        <f t="shared" si="19"/>
        <v/>
      </c>
      <c r="M69" s="18" t="e">
        <f t="shared" si="20"/>
        <v>#VALUE!</v>
      </c>
      <c r="N69" s="18" t="e">
        <f t="shared" si="21"/>
        <v>#VALUE!</v>
      </c>
      <c r="O69" s="18" t="e">
        <f>VLOOKUP(F69,D16数据库!C:P,2,0)</f>
        <v>#N/A</v>
      </c>
      <c r="P69" s="18" t="e">
        <f>VLOOKUP(F69,D16数据库!C:P,3,0)</f>
        <v>#N/A</v>
      </c>
      <c r="Q69" s="18" t="e">
        <f t="shared" si="22"/>
        <v>#VALUE!</v>
      </c>
      <c r="R69" s="19" t="e">
        <f t="shared" si="23"/>
        <v>#VALUE!</v>
      </c>
      <c r="S69" s="18" t="e">
        <f>VLOOKUP(F69,D16数据库!C:P,4,0)</f>
        <v>#N/A</v>
      </c>
      <c r="T69" s="18" t="e">
        <f>VLOOKUP(F69,D16数据库!C:P,5,0)</f>
        <v>#N/A</v>
      </c>
      <c r="U69" s="18"/>
      <c r="V69" s="18" t="e">
        <f>VLOOKUP(F69,D16数据库!C:P,6,0)</f>
        <v>#N/A</v>
      </c>
      <c r="W69" s="18" t="e">
        <f>VLOOKUP(F69,D16数据库!C:P,7,0)</f>
        <v>#N/A</v>
      </c>
      <c r="X69" s="18" t="e" cm="1">
        <f t="array" ref="X69">_xlfn.IFS(E69=1,1,E69=2,2)</f>
        <v>#VALUE!</v>
      </c>
      <c r="Y69" s="18" t="e">
        <f>VLOOKUP(F69,D16数据库!C:P,10,0)</f>
        <v>#N/A</v>
      </c>
      <c r="Z69" s="19" t="e">
        <f t="shared" si="24"/>
        <v>#VALUE!</v>
      </c>
      <c r="AA69" s="18" t="e">
        <f>VLOOKUP(F69,D16数据库!C:P,8,0)</f>
        <v>#N/A</v>
      </c>
      <c r="AB69" s="18" t="e">
        <f>VLOOKUP(F69,D16数据库!C:P,9,0)</f>
        <v>#N/A</v>
      </c>
      <c r="AC69" s="18"/>
      <c r="AD69" s="18" t="e">
        <f>VLOOKUP(F69,D16数据库!C:P,11,0)</f>
        <v>#N/A</v>
      </c>
      <c r="AE69" s="18" t="e">
        <f>VLOOKUP(F69,D16数据库!C:P,12,0)</f>
        <v>#N/A</v>
      </c>
      <c r="AF69" s="19">
        <f t="shared" si="25"/>
        <v>0</v>
      </c>
      <c r="AG69" s="18" t="e">
        <f>VLOOKUP(F69,D16数据库!C:P,13,0)</f>
        <v>#N/A</v>
      </c>
      <c r="AH69" s="18" t="e">
        <f>VLOOKUP(F69,D16数据库!C:P,14,0)</f>
        <v>#N/A</v>
      </c>
      <c r="AI69" s="18"/>
    </row>
    <row r="70" spans="1:35" x14ac:dyDescent="0.25">
      <c r="A70" s="22"/>
      <c r="B70" s="3"/>
      <c r="C70" s="3"/>
      <c r="D70" s="3"/>
      <c r="E70" s="18" t="e">
        <f t="shared" si="12"/>
        <v>#VALUE!</v>
      </c>
      <c r="F70" s="18" t="str">
        <f t="shared" si="13"/>
        <v/>
      </c>
      <c r="G70" s="18" t="str">
        <f t="shared" si="14"/>
        <v/>
      </c>
      <c r="H70" s="18" t="e">
        <f t="shared" si="15"/>
        <v>#VALUE!</v>
      </c>
      <c r="I70" s="18" t="e">
        <f t="shared" si="16"/>
        <v>#VALUE!</v>
      </c>
      <c r="J70" s="18" t="e">
        <f t="shared" si="17"/>
        <v>#VALUE!</v>
      </c>
      <c r="K70" s="18" t="e">
        <f t="shared" si="18"/>
        <v>#VALUE!</v>
      </c>
      <c r="L70" s="18" t="str">
        <f t="shared" si="19"/>
        <v/>
      </c>
      <c r="M70" s="18" t="e">
        <f t="shared" si="20"/>
        <v>#VALUE!</v>
      </c>
      <c r="N70" s="18" t="e">
        <f t="shared" si="21"/>
        <v>#VALUE!</v>
      </c>
      <c r="O70" s="18" t="e">
        <f>VLOOKUP(F70,D16数据库!C:P,2,0)</f>
        <v>#N/A</v>
      </c>
      <c r="P70" s="18" t="e">
        <f>VLOOKUP(F70,D16数据库!C:P,3,0)</f>
        <v>#N/A</v>
      </c>
      <c r="Q70" s="18" t="e">
        <f t="shared" si="22"/>
        <v>#VALUE!</v>
      </c>
      <c r="R70" s="19" t="e">
        <f t="shared" si="23"/>
        <v>#VALUE!</v>
      </c>
      <c r="S70" s="18" t="e">
        <f>VLOOKUP(F70,D16数据库!C:P,4,0)</f>
        <v>#N/A</v>
      </c>
      <c r="T70" s="18" t="e">
        <f>VLOOKUP(F70,D16数据库!C:P,5,0)</f>
        <v>#N/A</v>
      </c>
      <c r="U70" s="18"/>
      <c r="V70" s="18" t="e">
        <f>VLOOKUP(F70,D16数据库!C:P,6,0)</f>
        <v>#N/A</v>
      </c>
      <c r="W70" s="18" t="e">
        <f>VLOOKUP(F70,D16数据库!C:P,7,0)</f>
        <v>#N/A</v>
      </c>
      <c r="X70" s="18" t="e" cm="1">
        <f t="array" ref="X70">_xlfn.IFS(E70=1,1,E70=2,2)</f>
        <v>#VALUE!</v>
      </c>
      <c r="Y70" s="18" t="e">
        <f>VLOOKUP(F70,D16数据库!C:P,10,0)</f>
        <v>#N/A</v>
      </c>
      <c r="Z70" s="19" t="e">
        <f t="shared" si="24"/>
        <v>#VALUE!</v>
      </c>
      <c r="AA70" s="18" t="e">
        <f>VLOOKUP(F70,D16数据库!C:P,8,0)</f>
        <v>#N/A</v>
      </c>
      <c r="AB70" s="18" t="e">
        <f>VLOOKUP(F70,D16数据库!C:P,9,0)</f>
        <v>#N/A</v>
      </c>
      <c r="AC70" s="18"/>
      <c r="AD70" s="18" t="e">
        <f>VLOOKUP(F70,D16数据库!C:P,11,0)</f>
        <v>#N/A</v>
      </c>
      <c r="AE70" s="18" t="e">
        <f>VLOOKUP(F70,D16数据库!C:P,12,0)</f>
        <v>#N/A</v>
      </c>
      <c r="AF70" s="19">
        <f t="shared" si="25"/>
        <v>0</v>
      </c>
      <c r="AG70" s="18" t="e">
        <f>VLOOKUP(F70,D16数据库!C:P,13,0)</f>
        <v>#N/A</v>
      </c>
      <c r="AH70" s="18" t="e">
        <f>VLOOKUP(F70,D16数据库!C:P,14,0)</f>
        <v>#N/A</v>
      </c>
      <c r="AI70" s="18"/>
    </row>
    <row r="71" spans="1:35" x14ac:dyDescent="0.25">
      <c r="A71" s="22"/>
      <c r="B71" s="3"/>
      <c r="C71" s="3"/>
      <c r="D71" s="3"/>
      <c r="E71" s="18" t="e">
        <f t="shared" si="12"/>
        <v>#VALUE!</v>
      </c>
      <c r="F71" s="18" t="str">
        <f t="shared" si="13"/>
        <v/>
      </c>
      <c r="G71" s="18" t="str">
        <f t="shared" si="14"/>
        <v/>
      </c>
      <c r="H71" s="18" t="e">
        <f t="shared" si="15"/>
        <v>#VALUE!</v>
      </c>
      <c r="I71" s="18" t="e">
        <f t="shared" si="16"/>
        <v>#VALUE!</v>
      </c>
      <c r="J71" s="18" t="e">
        <f t="shared" si="17"/>
        <v>#VALUE!</v>
      </c>
      <c r="K71" s="18" t="e">
        <f t="shared" si="18"/>
        <v>#VALUE!</v>
      </c>
      <c r="L71" s="18" t="str">
        <f t="shared" si="19"/>
        <v/>
      </c>
      <c r="M71" s="18" t="e">
        <f t="shared" si="20"/>
        <v>#VALUE!</v>
      </c>
      <c r="N71" s="18" t="e">
        <f t="shared" si="21"/>
        <v>#VALUE!</v>
      </c>
      <c r="O71" s="18" t="e">
        <f>VLOOKUP(F71,D16数据库!C:P,2,0)</f>
        <v>#N/A</v>
      </c>
      <c r="P71" s="18" t="e">
        <f>VLOOKUP(F71,D16数据库!C:P,3,0)</f>
        <v>#N/A</v>
      </c>
      <c r="Q71" s="18" t="e">
        <f t="shared" si="22"/>
        <v>#VALUE!</v>
      </c>
      <c r="R71" s="19" t="e">
        <f t="shared" si="23"/>
        <v>#VALUE!</v>
      </c>
      <c r="S71" s="18" t="e">
        <f>VLOOKUP(F71,D16数据库!C:P,4,0)</f>
        <v>#N/A</v>
      </c>
      <c r="T71" s="18" t="e">
        <f>VLOOKUP(F71,D16数据库!C:P,5,0)</f>
        <v>#N/A</v>
      </c>
      <c r="U71" s="18"/>
      <c r="V71" s="18" t="e">
        <f>VLOOKUP(F71,D16数据库!C:P,6,0)</f>
        <v>#N/A</v>
      </c>
      <c r="W71" s="18" t="e">
        <f>VLOOKUP(F71,D16数据库!C:P,7,0)</f>
        <v>#N/A</v>
      </c>
      <c r="X71" s="18" t="e" cm="1">
        <f t="array" ref="X71">_xlfn.IFS(E71=1,1,E71=2,2)</f>
        <v>#VALUE!</v>
      </c>
      <c r="Y71" s="18" t="e">
        <f>VLOOKUP(F71,D16数据库!C:P,10,0)</f>
        <v>#N/A</v>
      </c>
      <c r="Z71" s="19" t="e">
        <f t="shared" si="24"/>
        <v>#VALUE!</v>
      </c>
      <c r="AA71" s="18" t="e">
        <f>VLOOKUP(F71,D16数据库!C:P,8,0)</f>
        <v>#N/A</v>
      </c>
      <c r="AB71" s="18" t="e">
        <f>VLOOKUP(F71,D16数据库!C:P,9,0)</f>
        <v>#N/A</v>
      </c>
      <c r="AC71" s="18"/>
      <c r="AD71" s="18" t="e">
        <f>VLOOKUP(F71,D16数据库!C:P,11,0)</f>
        <v>#N/A</v>
      </c>
      <c r="AE71" s="18" t="e">
        <f>VLOOKUP(F71,D16数据库!C:P,12,0)</f>
        <v>#N/A</v>
      </c>
      <c r="AF71" s="19">
        <f t="shared" si="25"/>
        <v>0</v>
      </c>
      <c r="AG71" s="18" t="e">
        <f>VLOOKUP(F71,D16数据库!C:P,13,0)</f>
        <v>#N/A</v>
      </c>
      <c r="AH71" s="18" t="e">
        <f>VLOOKUP(F71,D16数据库!C:P,14,0)</f>
        <v>#N/A</v>
      </c>
      <c r="AI71" s="18"/>
    </row>
    <row r="72" spans="1:35" x14ac:dyDescent="0.25">
      <c r="A72" s="22"/>
      <c r="B72" s="3"/>
      <c r="C72" s="3"/>
      <c r="D72" s="3"/>
      <c r="E72" s="18" t="e">
        <f t="shared" si="12"/>
        <v>#VALUE!</v>
      </c>
      <c r="F72" s="18" t="str">
        <f t="shared" si="13"/>
        <v/>
      </c>
      <c r="G72" s="18" t="str">
        <f t="shared" si="14"/>
        <v/>
      </c>
      <c r="H72" s="18" t="e">
        <f t="shared" si="15"/>
        <v>#VALUE!</v>
      </c>
      <c r="I72" s="18" t="e">
        <f t="shared" si="16"/>
        <v>#VALUE!</v>
      </c>
      <c r="J72" s="18" t="e">
        <f t="shared" si="17"/>
        <v>#VALUE!</v>
      </c>
      <c r="K72" s="18" t="e">
        <f t="shared" si="18"/>
        <v>#VALUE!</v>
      </c>
      <c r="L72" s="18" t="str">
        <f t="shared" si="19"/>
        <v/>
      </c>
      <c r="M72" s="18" t="e">
        <f t="shared" si="20"/>
        <v>#VALUE!</v>
      </c>
      <c r="N72" s="18" t="e">
        <f t="shared" si="21"/>
        <v>#VALUE!</v>
      </c>
      <c r="O72" s="18" t="e">
        <f>VLOOKUP(F72,D16数据库!C:P,2,0)</f>
        <v>#N/A</v>
      </c>
      <c r="P72" s="18" t="e">
        <f>VLOOKUP(F72,D16数据库!C:P,3,0)</f>
        <v>#N/A</v>
      </c>
      <c r="Q72" s="18" t="e">
        <f t="shared" si="22"/>
        <v>#VALUE!</v>
      </c>
      <c r="R72" s="19" t="e">
        <f t="shared" si="23"/>
        <v>#VALUE!</v>
      </c>
      <c r="S72" s="18" t="e">
        <f>VLOOKUP(F72,D16数据库!C:P,4,0)</f>
        <v>#N/A</v>
      </c>
      <c r="T72" s="18" t="e">
        <f>VLOOKUP(F72,D16数据库!C:P,5,0)</f>
        <v>#N/A</v>
      </c>
      <c r="U72" s="18"/>
      <c r="V72" s="18" t="e">
        <f>VLOOKUP(F72,D16数据库!C:P,6,0)</f>
        <v>#N/A</v>
      </c>
      <c r="W72" s="18" t="e">
        <f>VLOOKUP(F72,D16数据库!C:P,7,0)</f>
        <v>#N/A</v>
      </c>
      <c r="X72" s="18" t="e" cm="1">
        <f t="array" ref="X72">_xlfn.IFS(E72=1,1,E72=2,2)</f>
        <v>#VALUE!</v>
      </c>
      <c r="Y72" s="18" t="e">
        <f>VLOOKUP(F72,D16数据库!C:P,10,0)</f>
        <v>#N/A</v>
      </c>
      <c r="Z72" s="19" t="e">
        <f t="shared" si="24"/>
        <v>#VALUE!</v>
      </c>
      <c r="AA72" s="18" t="e">
        <f>VLOOKUP(F72,D16数据库!C:P,8,0)</f>
        <v>#N/A</v>
      </c>
      <c r="AB72" s="18" t="e">
        <f>VLOOKUP(F72,D16数据库!C:P,9,0)</f>
        <v>#N/A</v>
      </c>
      <c r="AC72" s="18"/>
      <c r="AD72" s="18" t="e">
        <f>VLOOKUP(F72,D16数据库!C:P,11,0)</f>
        <v>#N/A</v>
      </c>
      <c r="AE72" s="18" t="e">
        <f>VLOOKUP(F72,D16数据库!C:P,12,0)</f>
        <v>#N/A</v>
      </c>
      <c r="AF72" s="19">
        <f t="shared" si="25"/>
        <v>0</v>
      </c>
      <c r="AG72" s="18" t="e">
        <f>VLOOKUP(F72,D16数据库!C:P,13,0)</f>
        <v>#N/A</v>
      </c>
      <c r="AH72" s="18" t="e">
        <f>VLOOKUP(F72,D16数据库!C:P,14,0)</f>
        <v>#N/A</v>
      </c>
      <c r="AI72" s="18"/>
    </row>
    <row r="73" spans="1:35" x14ac:dyDescent="0.25">
      <c r="A73" s="22"/>
      <c r="B73" s="3"/>
      <c r="C73" s="3"/>
      <c r="D73" s="3"/>
      <c r="E73" s="18" t="e">
        <f t="shared" si="12"/>
        <v>#VALUE!</v>
      </c>
      <c r="F73" s="18" t="str">
        <f t="shared" si="13"/>
        <v/>
      </c>
      <c r="G73" s="18" t="str">
        <f t="shared" si="14"/>
        <v/>
      </c>
      <c r="H73" s="18" t="e">
        <f t="shared" si="15"/>
        <v>#VALUE!</v>
      </c>
      <c r="I73" s="18" t="e">
        <f t="shared" si="16"/>
        <v>#VALUE!</v>
      </c>
      <c r="J73" s="18" t="e">
        <f t="shared" si="17"/>
        <v>#VALUE!</v>
      </c>
      <c r="K73" s="18" t="e">
        <f t="shared" si="18"/>
        <v>#VALUE!</v>
      </c>
      <c r="L73" s="18" t="str">
        <f t="shared" si="19"/>
        <v/>
      </c>
      <c r="M73" s="18" t="e">
        <f t="shared" si="20"/>
        <v>#VALUE!</v>
      </c>
      <c r="N73" s="18" t="e">
        <f t="shared" si="21"/>
        <v>#VALUE!</v>
      </c>
      <c r="O73" s="18" t="e">
        <f>VLOOKUP(F73,D16数据库!C:P,2,0)</f>
        <v>#N/A</v>
      </c>
      <c r="P73" s="18" t="e">
        <f>VLOOKUP(F73,D16数据库!C:P,3,0)</f>
        <v>#N/A</v>
      </c>
      <c r="Q73" s="18" t="e">
        <f t="shared" si="22"/>
        <v>#VALUE!</v>
      </c>
      <c r="R73" s="19" t="e">
        <f t="shared" si="23"/>
        <v>#VALUE!</v>
      </c>
      <c r="S73" s="18" t="e">
        <f>VLOOKUP(F73,D16数据库!C:P,4,0)</f>
        <v>#N/A</v>
      </c>
      <c r="T73" s="18" t="e">
        <f>VLOOKUP(F73,D16数据库!C:P,5,0)</f>
        <v>#N/A</v>
      </c>
      <c r="U73" s="18"/>
      <c r="V73" s="18" t="e">
        <f>VLOOKUP(F73,D16数据库!C:P,6,0)</f>
        <v>#N/A</v>
      </c>
      <c r="W73" s="18" t="e">
        <f>VLOOKUP(F73,D16数据库!C:P,7,0)</f>
        <v>#N/A</v>
      </c>
      <c r="X73" s="18" t="e" cm="1">
        <f t="array" ref="X73">_xlfn.IFS(E73=1,1,E73=2,2)</f>
        <v>#VALUE!</v>
      </c>
      <c r="Y73" s="18" t="e">
        <f>VLOOKUP(F73,D16数据库!C:P,10,0)</f>
        <v>#N/A</v>
      </c>
      <c r="Z73" s="19" t="e">
        <f t="shared" si="24"/>
        <v>#VALUE!</v>
      </c>
      <c r="AA73" s="18" t="e">
        <f>VLOOKUP(F73,D16数据库!C:P,8,0)</f>
        <v>#N/A</v>
      </c>
      <c r="AB73" s="18" t="e">
        <f>VLOOKUP(F73,D16数据库!C:P,9,0)</f>
        <v>#N/A</v>
      </c>
      <c r="AC73" s="18"/>
      <c r="AD73" s="18" t="e">
        <f>VLOOKUP(F73,D16数据库!C:P,11,0)</f>
        <v>#N/A</v>
      </c>
      <c r="AE73" s="18" t="e">
        <f>VLOOKUP(F73,D16数据库!C:P,12,0)</f>
        <v>#N/A</v>
      </c>
      <c r="AF73" s="19">
        <f t="shared" si="25"/>
        <v>0</v>
      </c>
      <c r="AG73" s="18" t="e">
        <f>VLOOKUP(F73,D16数据库!C:P,13,0)</f>
        <v>#N/A</v>
      </c>
      <c r="AH73" s="18" t="e">
        <f>VLOOKUP(F73,D16数据库!C:P,14,0)</f>
        <v>#N/A</v>
      </c>
      <c r="AI73" s="18"/>
    </row>
    <row r="74" spans="1:35" x14ac:dyDescent="0.25">
      <c r="A74" s="22"/>
      <c r="B74" s="3"/>
      <c r="C74" s="3"/>
      <c r="D74" s="3"/>
      <c r="E74" s="18" t="e">
        <f t="shared" si="12"/>
        <v>#VALUE!</v>
      </c>
      <c r="F74" s="18" t="str">
        <f t="shared" si="13"/>
        <v/>
      </c>
      <c r="G74" s="18" t="str">
        <f t="shared" si="14"/>
        <v/>
      </c>
      <c r="H74" s="18" t="e">
        <f t="shared" si="15"/>
        <v>#VALUE!</v>
      </c>
      <c r="I74" s="18" t="e">
        <f t="shared" si="16"/>
        <v>#VALUE!</v>
      </c>
      <c r="J74" s="18" t="e">
        <f t="shared" si="17"/>
        <v>#VALUE!</v>
      </c>
      <c r="K74" s="18" t="e">
        <f t="shared" si="18"/>
        <v>#VALUE!</v>
      </c>
      <c r="L74" s="18" t="str">
        <f t="shared" si="19"/>
        <v/>
      </c>
      <c r="M74" s="18" t="e">
        <f t="shared" si="20"/>
        <v>#VALUE!</v>
      </c>
      <c r="N74" s="18" t="e">
        <f t="shared" si="21"/>
        <v>#VALUE!</v>
      </c>
      <c r="O74" s="18" t="e">
        <f>VLOOKUP(F74,D16数据库!C:P,2,0)</f>
        <v>#N/A</v>
      </c>
      <c r="P74" s="18" t="e">
        <f>VLOOKUP(F74,D16数据库!C:P,3,0)</f>
        <v>#N/A</v>
      </c>
      <c r="Q74" s="18" t="e">
        <f t="shared" si="22"/>
        <v>#VALUE!</v>
      </c>
      <c r="R74" s="19" t="e">
        <f t="shared" si="23"/>
        <v>#VALUE!</v>
      </c>
      <c r="S74" s="18" t="e">
        <f>VLOOKUP(F74,D16数据库!C:P,4,0)</f>
        <v>#N/A</v>
      </c>
      <c r="T74" s="18" t="e">
        <f>VLOOKUP(F74,D16数据库!C:P,5,0)</f>
        <v>#N/A</v>
      </c>
      <c r="U74" s="18"/>
      <c r="V74" s="18" t="e">
        <f>VLOOKUP(F74,D16数据库!C:P,6,0)</f>
        <v>#N/A</v>
      </c>
      <c r="W74" s="18" t="e">
        <f>VLOOKUP(F74,D16数据库!C:P,7,0)</f>
        <v>#N/A</v>
      </c>
      <c r="X74" s="18" t="e" cm="1">
        <f t="array" ref="X74">_xlfn.IFS(E74=1,1,E74=2,2)</f>
        <v>#VALUE!</v>
      </c>
      <c r="Y74" s="18" t="e">
        <f>VLOOKUP(F74,D16数据库!C:P,10,0)</f>
        <v>#N/A</v>
      </c>
      <c r="Z74" s="19" t="e">
        <f t="shared" si="24"/>
        <v>#VALUE!</v>
      </c>
      <c r="AA74" s="18" t="e">
        <f>VLOOKUP(F74,D16数据库!C:P,8,0)</f>
        <v>#N/A</v>
      </c>
      <c r="AB74" s="18" t="e">
        <f>VLOOKUP(F74,D16数据库!C:P,9,0)</f>
        <v>#N/A</v>
      </c>
      <c r="AC74" s="18"/>
      <c r="AD74" s="18" t="e">
        <f>VLOOKUP(F74,D16数据库!C:P,11,0)</f>
        <v>#N/A</v>
      </c>
      <c r="AE74" s="18" t="e">
        <f>VLOOKUP(F74,D16数据库!C:P,12,0)</f>
        <v>#N/A</v>
      </c>
      <c r="AF74" s="19">
        <f t="shared" si="25"/>
        <v>0</v>
      </c>
      <c r="AG74" s="18" t="e">
        <f>VLOOKUP(F74,D16数据库!C:P,13,0)</f>
        <v>#N/A</v>
      </c>
      <c r="AH74" s="18" t="e">
        <f>VLOOKUP(F74,D16数据库!C:P,14,0)</f>
        <v>#N/A</v>
      </c>
      <c r="AI74" s="18"/>
    </row>
    <row r="75" spans="1:35" x14ac:dyDescent="0.25">
      <c r="A75" s="22"/>
      <c r="B75" s="3"/>
      <c r="C75" s="3"/>
      <c r="D75" s="3"/>
      <c r="E75" s="18" t="e">
        <f t="shared" si="12"/>
        <v>#VALUE!</v>
      </c>
      <c r="F75" s="18" t="str">
        <f t="shared" si="13"/>
        <v/>
      </c>
      <c r="G75" s="18" t="str">
        <f t="shared" si="14"/>
        <v/>
      </c>
      <c r="H75" s="18" t="e">
        <f t="shared" si="15"/>
        <v>#VALUE!</v>
      </c>
      <c r="I75" s="18" t="e">
        <f t="shared" si="16"/>
        <v>#VALUE!</v>
      </c>
      <c r="J75" s="18" t="e">
        <f t="shared" si="17"/>
        <v>#VALUE!</v>
      </c>
      <c r="K75" s="18" t="e">
        <f t="shared" si="18"/>
        <v>#VALUE!</v>
      </c>
      <c r="L75" s="18" t="str">
        <f t="shared" si="19"/>
        <v/>
      </c>
      <c r="M75" s="18" t="e">
        <f t="shared" si="20"/>
        <v>#VALUE!</v>
      </c>
      <c r="N75" s="18" t="e">
        <f t="shared" si="21"/>
        <v>#VALUE!</v>
      </c>
      <c r="O75" s="18" t="e">
        <f>VLOOKUP(F75,D16数据库!C:P,2,0)</f>
        <v>#N/A</v>
      </c>
      <c r="P75" s="18" t="e">
        <f>VLOOKUP(F75,D16数据库!C:P,3,0)</f>
        <v>#N/A</v>
      </c>
      <c r="Q75" s="18" t="e">
        <f t="shared" si="22"/>
        <v>#VALUE!</v>
      </c>
      <c r="R75" s="19" t="e">
        <f t="shared" si="23"/>
        <v>#VALUE!</v>
      </c>
      <c r="S75" s="18" t="e">
        <f>VLOOKUP(F75,D16数据库!C:P,4,0)</f>
        <v>#N/A</v>
      </c>
      <c r="T75" s="18" t="e">
        <f>VLOOKUP(F75,D16数据库!C:P,5,0)</f>
        <v>#N/A</v>
      </c>
      <c r="U75" s="18"/>
      <c r="V75" s="18" t="e">
        <f>VLOOKUP(F75,D16数据库!C:P,6,0)</f>
        <v>#N/A</v>
      </c>
      <c r="W75" s="18" t="e">
        <f>VLOOKUP(F75,D16数据库!C:P,7,0)</f>
        <v>#N/A</v>
      </c>
      <c r="X75" s="18" t="e" cm="1">
        <f t="array" ref="X75">_xlfn.IFS(E75=1,1,E75=2,2)</f>
        <v>#VALUE!</v>
      </c>
      <c r="Y75" s="18" t="e">
        <f>VLOOKUP(F75,D16数据库!C:P,10,0)</f>
        <v>#N/A</v>
      </c>
      <c r="Z75" s="19" t="e">
        <f t="shared" si="24"/>
        <v>#VALUE!</v>
      </c>
      <c r="AA75" s="18" t="e">
        <f>VLOOKUP(F75,D16数据库!C:P,8,0)</f>
        <v>#N/A</v>
      </c>
      <c r="AB75" s="18" t="e">
        <f>VLOOKUP(F75,D16数据库!C:P,9,0)</f>
        <v>#N/A</v>
      </c>
      <c r="AC75" s="18"/>
      <c r="AD75" s="18" t="e">
        <f>VLOOKUP(F75,D16数据库!C:P,11,0)</f>
        <v>#N/A</v>
      </c>
      <c r="AE75" s="18" t="e">
        <f>VLOOKUP(F75,D16数据库!C:P,12,0)</f>
        <v>#N/A</v>
      </c>
      <c r="AF75" s="19">
        <f t="shared" si="25"/>
        <v>0</v>
      </c>
      <c r="AG75" s="18" t="e">
        <f>VLOOKUP(F75,D16数据库!C:P,13,0)</f>
        <v>#N/A</v>
      </c>
      <c r="AH75" s="18" t="e">
        <f>VLOOKUP(F75,D16数据库!C:P,14,0)</f>
        <v>#N/A</v>
      </c>
      <c r="AI75" s="18"/>
    </row>
    <row r="76" spans="1:35" x14ac:dyDescent="0.25">
      <c r="A76" s="22"/>
      <c r="B76" s="3"/>
      <c r="C76" s="3"/>
      <c r="D76" s="3"/>
      <c r="E76" s="18" t="e">
        <f t="shared" si="12"/>
        <v>#VALUE!</v>
      </c>
      <c r="F76" s="18" t="str">
        <f t="shared" si="13"/>
        <v/>
      </c>
      <c r="G76" s="18" t="str">
        <f t="shared" si="14"/>
        <v/>
      </c>
      <c r="H76" s="18" t="e">
        <f t="shared" si="15"/>
        <v>#VALUE!</v>
      </c>
      <c r="I76" s="18" t="e">
        <f t="shared" si="16"/>
        <v>#VALUE!</v>
      </c>
      <c r="J76" s="18" t="e">
        <f t="shared" si="17"/>
        <v>#VALUE!</v>
      </c>
      <c r="K76" s="18" t="e">
        <f t="shared" si="18"/>
        <v>#VALUE!</v>
      </c>
      <c r="L76" s="18" t="str">
        <f t="shared" si="19"/>
        <v/>
      </c>
      <c r="M76" s="18" t="e">
        <f t="shared" si="20"/>
        <v>#VALUE!</v>
      </c>
      <c r="N76" s="18" t="e">
        <f t="shared" si="21"/>
        <v>#VALUE!</v>
      </c>
      <c r="O76" s="18" t="e">
        <f>VLOOKUP(F76,D16数据库!C:P,2,0)</f>
        <v>#N/A</v>
      </c>
      <c r="P76" s="18" t="e">
        <f>VLOOKUP(F76,D16数据库!C:P,3,0)</f>
        <v>#N/A</v>
      </c>
      <c r="Q76" s="18" t="e">
        <f t="shared" si="22"/>
        <v>#VALUE!</v>
      </c>
      <c r="R76" s="19" t="e">
        <f t="shared" si="23"/>
        <v>#VALUE!</v>
      </c>
      <c r="S76" s="18" t="e">
        <f>VLOOKUP(F76,D16数据库!C:P,4,0)</f>
        <v>#N/A</v>
      </c>
      <c r="T76" s="18" t="e">
        <f>VLOOKUP(F76,D16数据库!C:P,5,0)</f>
        <v>#N/A</v>
      </c>
      <c r="U76" s="18"/>
      <c r="V76" s="18" t="e">
        <f>VLOOKUP(F76,D16数据库!C:P,6,0)</f>
        <v>#N/A</v>
      </c>
      <c r="W76" s="18" t="e">
        <f>VLOOKUP(F76,D16数据库!C:P,7,0)</f>
        <v>#N/A</v>
      </c>
      <c r="X76" s="18" t="e" cm="1">
        <f t="array" ref="X76">_xlfn.IFS(E76=1,1,E76=2,2)</f>
        <v>#VALUE!</v>
      </c>
      <c r="Y76" s="18" t="e">
        <f>VLOOKUP(F76,D16数据库!C:P,10,0)</f>
        <v>#N/A</v>
      </c>
      <c r="Z76" s="19" t="e">
        <f t="shared" si="24"/>
        <v>#VALUE!</v>
      </c>
      <c r="AA76" s="18" t="e">
        <f>VLOOKUP(F76,D16数据库!C:P,8,0)</f>
        <v>#N/A</v>
      </c>
      <c r="AB76" s="18" t="e">
        <f>VLOOKUP(F76,D16数据库!C:P,9,0)</f>
        <v>#N/A</v>
      </c>
      <c r="AC76" s="18"/>
      <c r="AD76" s="18" t="e">
        <f>VLOOKUP(F76,D16数据库!C:P,11,0)</f>
        <v>#N/A</v>
      </c>
      <c r="AE76" s="18" t="e">
        <f>VLOOKUP(F76,D16数据库!C:P,12,0)</f>
        <v>#N/A</v>
      </c>
      <c r="AF76" s="19">
        <f t="shared" si="25"/>
        <v>0</v>
      </c>
      <c r="AG76" s="18" t="e">
        <f>VLOOKUP(F76,D16数据库!C:P,13,0)</f>
        <v>#N/A</v>
      </c>
      <c r="AH76" s="18" t="e">
        <f>VLOOKUP(F76,D16数据库!C:P,14,0)</f>
        <v>#N/A</v>
      </c>
      <c r="AI76" s="18"/>
    </row>
    <row r="77" spans="1:35" x14ac:dyDescent="0.25">
      <c r="A77" s="22"/>
      <c r="B77" s="3"/>
      <c r="C77" s="3"/>
      <c r="D77" s="3"/>
      <c r="E77" s="18" t="e">
        <f t="shared" si="12"/>
        <v>#VALUE!</v>
      </c>
      <c r="F77" s="18" t="str">
        <f t="shared" si="13"/>
        <v/>
      </c>
      <c r="G77" s="18" t="str">
        <f t="shared" si="14"/>
        <v/>
      </c>
      <c r="H77" s="18" t="e">
        <f t="shared" si="15"/>
        <v>#VALUE!</v>
      </c>
      <c r="I77" s="18" t="e">
        <f t="shared" si="16"/>
        <v>#VALUE!</v>
      </c>
      <c r="J77" s="18" t="e">
        <f t="shared" si="17"/>
        <v>#VALUE!</v>
      </c>
      <c r="K77" s="18" t="e">
        <f t="shared" si="18"/>
        <v>#VALUE!</v>
      </c>
      <c r="L77" s="18" t="str">
        <f t="shared" si="19"/>
        <v/>
      </c>
      <c r="M77" s="18" t="e">
        <f t="shared" si="20"/>
        <v>#VALUE!</v>
      </c>
      <c r="N77" s="18" t="e">
        <f t="shared" si="21"/>
        <v>#VALUE!</v>
      </c>
      <c r="O77" s="18" t="e">
        <f>VLOOKUP(F77,D16数据库!C:P,2,0)</f>
        <v>#N/A</v>
      </c>
      <c r="P77" s="18" t="e">
        <f>VLOOKUP(F77,D16数据库!C:P,3,0)</f>
        <v>#N/A</v>
      </c>
      <c r="Q77" s="18" t="e">
        <f t="shared" si="22"/>
        <v>#VALUE!</v>
      </c>
      <c r="R77" s="19" t="e">
        <f t="shared" si="23"/>
        <v>#VALUE!</v>
      </c>
      <c r="S77" s="18" t="e">
        <f>VLOOKUP(F77,D16数据库!C:P,4,0)</f>
        <v>#N/A</v>
      </c>
      <c r="T77" s="18" t="e">
        <f>VLOOKUP(F77,D16数据库!C:P,5,0)</f>
        <v>#N/A</v>
      </c>
      <c r="U77" s="18"/>
      <c r="V77" s="18" t="e">
        <f>VLOOKUP(F77,D16数据库!C:P,6,0)</f>
        <v>#N/A</v>
      </c>
      <c r="W77" s="18" t="e">
        <f>VLOOKUP(F77,D16数据库!C:P,7,0)</f>
        <v>#N/A</v>
      </c>
      <c r="X77" s="18" t="e" cm="1">
        <f t="array" ref="X77">_xlfn.IFS(E77=1,1,E77=2,2)</f>
        <v>#VALUE!</v>
      </c>
      <c r="Y77" s="18" t="e">
        <f>VLOOKUP(F77,D16数据库!C:P,10,0)</f>
        <v>#N/A</v>
      </c>
      <c r="Z77" s="19" t="e">
        <f t="shared" si="24"/>
        <v>#VALUE!</v>
      </c>
      <c r="AA77" s="18" t="e">
        <f>VLOOKUP(F77,D16数据库!C:P,8,0)</f>
        <v>#N/A</v>
      </c>
      <c r="AB77" s="18" t="e">
        <f>VLOOKUP(F77,D16数据库!C:P,9,0)</f>
        <v>#N/A</v>
      </c>
      <c r="AC77" s="18"/>
      <c r="AD77" s="18" t="e">
        <f>VLOOKUP(F77,D16数据库!C:P,11,0)</f>
        <v>#N/A</v>
      </c>
      <c r="AE77" s="18" t="e">
        <f>VLOOKUP(F77,D16数据库!C:P,12,0)</f>
        <v>#N/A</v>
      </c>
      <c r="AF77" s="19">
        <f t="shared" si="25"/>
        <v>0</v>
      </c>
      <c r="AG77" s="18" t="e">
        <f>VLOOKUP(F77,D16数据库!C:P,13,0)</f>
        <v>#N/A</v>
      </c>
      <c r="AH77" s="18" t="e">
        <f>VLOOKUP(F77,D16数据库!C:P,14,0)</f>
        <v>#N/A</v>
      </c>
      <c r="AI77" s="18"/>
    </row>
    <row r="78" spans="1:35" x14ac:dyDescent="0.25">
      <c r="A78" s="22"/>
      <c r="B78" s="3"/>
      <c r="C78" s="3"/>
      <c r="D78" s="3"/>
      <c r="E78" s="18" t="e">
        <f t="shared" ref="E78:E100" si="26">VALUE(TRIM(MID(SUBSTITUTE($B78,"-",REPT(" ",99)),COLUMN(B78)*99-98,99)))</f>
        <v>#VALUE!</v>
      </c>
      <c r="F78" s="18" t="str">
        <f t="shared" ref="F78:F100" si="27">(TRIM(MID(SUBSTITUTE($B78,"-",REPT(" ",99)),COLUMN(C78)*99-98,99)))</f>
        <v/>
      </c>
      <c r="G78" s="18" t="str">
        <f t="shared" ref="G78:G100" si="28">(TRIM(MID(SUBSTITUTE($B78,"-",REPT(" ",99)),COLUMN(D78)*99-98,99)))</f>
        <v/>
      </c>
      <c r="H78" s="18" t="e">
        <f t="shared" ref="H78:H100" si="29">VALUE(TRIM(MID(SUBSTITUTE($B78,"-",REPT(" ",99)),COLUMN(E78)*99-98,99)))</f>
        <v>#VALUE!</v>
      </c>
      <c r="I78" s="18" t="e">
        <f t="shared" ref="I78:I100" si="30">VALUE(TRIM(MID(SUBSTITUTE($B78,"-",REPT(" ",99)),COLUMN(F78)*99-98,99)))</f>
        <v>#VALUE!</v>
      </c>
      <c r="J78" s="18" t="e">
        <f t="shared" ref="J78:J100" si="31">VALUE(TRIM(MID(SUBSTITUTE($B78,"-",REPT(" ",99)),COLUMN(G78)*99-98,99)))</f>
        <v>#VALUE!</v>
      </c>
      <c r="K78" s="18" t="e">
        <f t="shared" ref="K78:K100" si="32">VALUE(TRIM(MID(SUBSTITUTE($B78,"-",REPT(" ",99)),COLUMN(H78)*99-98,99)))</f>
        <v>#VALUE!</v>
      </c>
      <c r="L78" s="18" t="str">
        <f t="shared" ref="L78:L100" si="33">(TRIM(MID(SUBSTITUTE($B78,"-",REPT(" ",99)),COLUMN(I78)*99-98,99)))</f>
        <v/>
      </c>
      <c r="M78" s="18" t="e">
        <f t="shared" ref="M78:M100" si="34">VALUE(TRIM(MID(SUBSTITUTE($L78,"x",REPT(" ",99)),COLUMN(A78)*99-98,99)))</f>
        <v>#VALUE!</v>
      </c>
      <c r="N78" s="18" t="e">
        <f t="shared" ref="N78:N100" si="35">VALUE(TRIM(MID(SUBSTITUTE($L78,"x",REPT(" ",99)),COLUMN(B78)*99-98,99)))</f>
        <v>#VALUE!</v>
      </c>
      <c r="O78" s="18" t="e">
        <f>VLOOKUP(F78,D16数据库!C:P,2,0)</f>
        <v>#N/A</v>
      </c>
      <c r="P78" s="18" t="e">
        <f>VLOOKUP(F78,D16数据库!C:P,3,0)</f>
        <v>#N/A</v>
      </c>
      <c r="Q78" s="18" t="e">
        <f t="shared" si="22"/>
        <v>#VALUE!</v>
      </c>
      <c r="R78" s="19" t="e">
        <f t="shared" si="23"/>
        <v>#VALUE!</v>
      </c>
      <c r="S78" s="18" t="e">
        <f>VLOOKUP(F78,D16数据库!C:P,4,0)</f>
        <v>#N/A</v>
      </c>
      <c r="T78" s="18" t="e">
        <f>VLOOKUP(F78,D16数据库!C:P,5,0)</f>
        <v>#N/A</v>
      </c>
      <c r="U78" s="18"/>
      <c r="V78" s="18" t="e">
        <f>VLOOKUP(F78,D16数据库!C:P,6,0)</f>
        <v>#N/A</v>
      </c>
      <c r="W78" s="18" t="e">
        <f>VLOOKUP(F78,D16数据库!C:P,7,0)</f>
        <v>#N/A</v>
      </c>
      <c r="X78" s="18" t="e" cm="1">
        <f t="array" ref="X78">_xlfn.IFS(E78=1,1,E78=2,2)</f>
        <v>#VALUE!</v>
      </c>
      <c r="Y78" s="18" t="e">
        <f>VLOOKUP(F78,D16数据库!C:P,10,0)</f>
        <v>#N/A</v>
      </c>
      <c r="Z78" s="19" t="e">
        <f t="shared" si="24"/>
        <v>#VALUE!</v>
      </c>
      <c r="AA78" s="18" t="e">
        <f>VLOOKUP(F78,D16数据库!C:P,8,0)</f>
        <v>#N/A</v>
      </c>
      <c r="AB78" s="18" t="e">
        <f>VLOOKUP(F78,D16数据库!C:P,9,0)</f>
        <v>#N/A</v>
      </c>
      <c r="AC78" s="18"/>
      <c r="AD78" s="18" t="e">
        <f>VLOOKUP(F78,D16数据库!C:P,11,0)</f>
        <v>#N/A</v>
      </c>
      <c r="AE78" s="18" t="e">
        <f>VLOOKUP(F78,D16数据库!C:P,12,0)</f>
        <v>#N/A</v>
      </c>
      <c r="AF78" s="19">
        <f t="shared" si="25"/>
        <v>0</v>
      </c>
      <c r="AG78" s="18" t="e">
        <f>VLOOKUP(F78,D16数据库!C:P,13,0)</f>
        <v>#N/A</v>
      </c>
      <c r="AH78" s="18" t="e">
        <f>VLOOKUP(F78,D16数据库!C:P,14,0)</f>
        <v>#N/A</v>
      </c>
      <c r="AI78" s="18"/>
    </row>
    <row r="79" spans="1:35" x14ac:dyDescent="0.25">
      <c r="A79" s="22"/>
      <c r="B79" s="3"/>
      <c r="C79" s="3"/>
      <c r="D79" s="3"/>
      <c r="E79" s="18" t="e">
        <f t="shared" si="26"/>
        <v>#VALUE!</v>
      </c>
      <c r="F79" s="18" t="str">
        <f t="shared" si="27"/>
        <v/>
      </c>
      <c r="G79" s="18" t="str">
        <f t="shared" si="28"/>
        <v/>
      </c>
      <c r="H79" s="18" t="e">
        <f t="shared" si="29"/>
        <v>#VALUE!</v>
      </c>
      <c r="I79" s="18" t="e">
        <f t="shared" si="30"/>
        <v>#VALUE!</v>
      </c>
      <c r="J79" s="18" t="e">
        <f t="shared" si="31"/>
        <v>#VALUE!</v>
      </c>
      <c r="K79" s="18" t="e">
        <f t="shared" si="32"/>
        <v>#VALUE!</v>
      </c>
      <c r="L79" s="18" t="str">
        <f t="shared" si="33"/>
        <v/>
      </c>
      <c r="M79" s="18" t="e">
        <f t="shared" si="34"/>
        <v>#VALUE!</v>
      </c>
      <c r="N79" s="18" t="e">
        <f t="shared" si="35"/>
        <v>#VALUE!</v>
      </c>
      <c r="O79" s="18" t="e">
        <f>VLOOKUP(F79,D16数据库!C:P,2,0)</f>
        <v>#N/A</v>
      </c>
      <c r="P79" s="18" t="e">
        <f>VLOOKUP(F79,D16数据库!C:P,3,0)</f>
        <v>#N/A</v>
      </c>
      <c r="Q79" s="18" t="e">
        <f t="shared" si="22"/>
        <v>#VALUE!</v>
      </c>
      <c r="R79" s="19" t="e">
        <f t="shared" si="23"/>
        <v>#VALUE!</v>
      </c>
      <c r="S79" s="18" t="e">
        <f>VLOOKUP(F79,D16数据库!C:P,4,0)</f>
        <v>#N/A</v>
      </c>
      <c r="T79" s="18" t="e">
        <f>VLOOKUP(F79,D16数据库!C:P,5,0)</f>
        <v>#N/A</v>
      </c>
      <c r="U79" s="18"/>
      <c r="V79" s="18" t="e">
        <f>VLOOKUP(F79,D16数据库!C:P,6,0)</f>
        <v>#N/A</v>
      </c>
      <c r="W79" s="18" t="e">
        <f>VLOOKUP(F79,D16数据库!C:P,7,0)</f>
        <v>#N/A</v>
      </c>
      <c r="X79" s="18" t="e" cm="1">
        <f t="array" ref="X79">_xlfn.IFS(E79=1,1,E79=2,2)</f>
        <v>#VALUE!</v>
      </c>
      <c r="Y79" s="18" t="e">
        <f>VLOOKUP(F79,D16数据库!C:P,10,0)</f>
        <v>#N/A</v>
      </c>
      <c r="Z79" s="19" t="e">
        <f t="shared" si="24"/>
        <v>#VALUE!</v>
      </c>
      <c r="AA79" s="18" t="e">
        <f>VLOOKUP(F79,D16数据库!C:P,8,0)</f>
        <v>#N/A</v>
      </c>
      <c r="AB79" s="18" t="e">
        <f>VLOOKUP(F79,D16数据库!C:P,9,0)</f>
        <v>#N/A</v>
      </c>
      <c r="AC79" s="18"/>
      <c r="AD79" s="18" t="e">
        <f>VLOOKUP(F79,D16数据库!C:P,11,0)</f>
        <v>#N/A</v>
      </c>
      <c r="AE79" s="18" t="e">
        <f>VLOOKUP(F79,D16数据库!C:P,12,0)</f>
        <v>#N/A</v>
      </c>
      <c r="AF79" s="19">
        <f t="shared" si="25"/>
        <v>0</v>
      </c>
      <c r="AG79" s="18" t="e">
        <f>VLOOKUP(F79,D16数据库!C:P,13,0)</f>
        <v>#N/A</v>
      </c>
      <c r="AH79" s="18" t="e">
        <f>VLOOKUP(F79,D16数据库!C:P,14,0)</f>
        <v>#N/A</v>
      </c>
      <c r="AI79" s="18"/>
    </row>
    <row r="80" spans="1:35" x14ac:dyDescent="0.25">
      <c r="A80" s="22"/>
      <c r="B80" s="3"/>
      <c r="C80" s="3"/>
      <c r="D80" s="3"/>
      <c r="E80" s="18" t="e">
        <f t="shared" si="26"/>
        <v>#VALUE!</v>
      </c>
      <c r="F80" s="18" t="str">
        <f t="shared" si="27"/>
        <v/>
      </c>
      <c r="G80" s="18" t="str">
        <f t="shared" si="28"/>
        <v/>
      </c>
      <c r="H80" s="18" t="e">
        <f t="shared" si="29"/>
        <v>#VALUE!</v>
      </c>
      <c r="I80" s="18" t="e">
        <f t="shared" si="30"/>
        <v>#VALUE!</v>
      </c>
      <c r="J80" s="18" t="e">
        <f t="shared" si="31"/>
        <v>#VALUE!</v>
      </c>
      <c r="K80" s="18" t="e">
        <f t="shared" si="32"/>
        <v>#VALUE!</v>
      </c>
      <c r="L80" s="18" t="str">
        <f t="shared" si="33"/>
        <v/>
      </c>
      <c r="M80" s="18" t="e">
        <f t="shared" si="34"/>
        <v>#VALUE!</v>
      </c>
      <c r="N80" s="18" t="e">
        <f t="shared" si="35"/>
        <v>#VALUE!</v>
      </c>
      <c r="O80" s="18" t="e">
        <f>VLOOKUP(F80,D16数据库!C:P,2,0)</f>
        <v>#N/A</v>
      </c>
      <c r="P80" s="18" t="e">
        <f>VLOOKUP(F80,D16数据库!C:P,3,0)</f>
        <v>#N/A</v>
      </c>
      <c r="Q80" s="18" t="e">
        <f t="shared" si="22"/>
        <v>#VALUE!</v>
      </c>
      <c r="R80" s="19" t="e">
        <f t="shared" si="23"/>
        <v>#VALUE!</v>
      </c>
      <c r="S80" s="18" t="e">
        <f>VLOOKUP(F80,D16数据库!C:P,4,0)</f>
        <v>#N/A</v>
      </c>
      <c r="T80" s="18" t="e">
        <f>VLOOKUP(F80,D16数据库!C:P,5,0)</f>
        <v>#N/A</v>
      </c>
      <c r="U80" s="18"/>
      <c r="V80" s="18" t="e">
        <f>VLOOKUP(F80,D16数据库!C:P,6,0)</f>
        <v>#N/A</v>
      </c>
      <c r="W80" s="18" t="e">
        <f>VLOOKUP(F80,D16数据库!C:P,7,0)</f>
        <v>#N/A</v>
      </c>
      <c r="X80" s="18" t="e" cm="1">
        <f t="array" ref="X80">_xlfn.IFS(E80=1,1,E80=2,2)</f>
        <v>#VALUE!</v>
      </c>
      <c r="Y80" s="18" t="e">
        <f>VLOOKUP(F80,D16数据库!C:P,10,0)</f>
        <v>#N/A</v>
      </c>
      <c r="Z80" s="19" t="e">
        <f t="shared" si="24"/>
        <v>#VALUE!</v>
      </c>
      <c r="AA80" s="18" t="e">
        <f>VLOOKUP(F80,D16数据库!C:P,8,0)</f>
        <v>#N/A</v>
      </c>
      <c r="AB80" s="18" t="e">
        <f>VLOOKUP(F80,D16数据库!C:P,9,0)</f>
        <v>#N/A</v>
      </c>
      <c r="AC80" s="18"/>
      <c r="AD80" s="18" t="e">
        <f>VLOOKUP(F80,D16数据库!C:P,11,0)</f>
        <v>#N/A</v>
      </c>
      <c r="AE80" s="18" t="e">
        <f>VLOOKUP(F80,D16数据库!C:P,12,0)</f>
        <v>#N/A</v>
      </c>
      <c r="AF80" s="19">
        <f t="shared" si="25"/>
        <v>0</v>
      </c>
      <c r="AG80" s="18" t="e">
        <f>VLOOKUP(F80,D16数据库!C:P,13,0)</f>
        <v>#N/A</v>
      </c>
      <c r="AH80" s="18" t="e">
        <f>VLOOKUP(F80,D16数据库!C:P,14,0)</f>
        <v>#N/A</v>
      </c>
      <c r="AI80" s="18"/>
    </row>
    <row r="81" spans="1:35" x14ac:dyDescent="0.25">
      <c r="A81" s="22"/>
      <c r="B81" s="3"/>
      <c r="C81" s="3"/>
      <c r="D81" s="3"/>
      <c r="E81" s="18" t="e">
        <f t="shared" si="26"/>
        <v>#VALUE!</v>
      </c>
      <c r="F81" s="18" t="str">
        <f t="shared" si="27"/>
        <v/>
      </c>
      <c r="G81" s="18" t="str">
        <f t="shared" si="28"/>
        <v/>
      </c>
      <c r="H81" s="18" t="e">
        <f t="shared" si="29"/>
        <v>#VALUE!</v>
      </c>
      <c r="I81" s="18" t="e">
        <f t="shared" si="30"/>
        <v>#VALUE!</v>
      </c>
      <c r="J81" s="18" t="e">
        <f t="shared" si="31"/>
        <v>#VALUE!</v>
      </c>
      <c r="K81" s="18" t="e">
        <f t="shared" si="32"/>
        <v>#VALUE!</v>
      </c>
      <c r="L81" s="18" t="str">
        <f t="shared" si="33"/>
        <v/>
      </c>
      <c r="M81" s="18" t="e">
        <f t="shared" si="34"/>
        <v>#VALUE!</v>
      </c>
      <c r="N81" s="18" t="e">
        <f t="shared" si="35"/>
        <v>#VALUE!</v>
      </c>
      <c r="O81" s="18" t="e">
        <f>VLOOKUP(F81,D16数据库!C:P,2,0)</f>
        <v>#N/A</v>
      </c>
      <c r="P81" s="18" t="e">
        <f>VLOOKUP(F81,D16数据库!C:P,3,0)</f>
        <v>#N/A</v>
      </c>
      <c r="Q81" s="18" t="e">
        <f t="shared" si="22"/>
        <v>#VALUE!</v>
      </c>
      <c r="R81" s="19" t="e">
        <f t="shared" si="23"/>
        <v>#VALUE!</v>
      </c>
      <c r="S81" s="18" t="e">
        <f>VLOOKUP(F81,D16数据库!C:P,4,0)</f>
        <v>#N/A</v>
      </c>
      <c r="T81" s="18" t="e">
        <f>VLOOKUP(F81,D16数据库!C:P,5,0)</f>
        <v>#N/A</v>
      </c>
      <c r="U81" s="18"/>
      <c r="V81" s="18" t="e">
        <f>VLOOKUP(F81,D16数据库!C:P,6,0)</f>
        <v>#N/A</v>
      </c>
      <c r="W81" s="18" t="e">
        <f>VLOOKUP(F81,D16数据库!C:P,7,0)</f>
        <v>#N/A</v>
      </c>
      <c r="X81" s="18" t="e" cm="1">
        <f t="array" ref="X81">_xlfn.IFS(E81=1,1,E81=2,2)</f>
        <v>#VALUE!</v>
      </c>
      <c r="Y81" s="18" t="e">
        <f>VLOOKUP(F81,D16数据库!C:P,10,0)</f>
        <v>#N/A</v>
      </c>
      <c r="Z81" s="19" t="e">
        <f t="shared" si="24"/>
        <v>#VALUE!</v>
      </c>
      <c r="AA81" s="18" t="e">
        <f>VLOOKUP(F81,D16数据库!C:P,8,0)</f>
        <v>#N/A</v>
      </c>
      <c r="AB81" s="18" t="e">
        <f>VLOOKUP(F81,D16数据库!C:P,9,0)</f>
        <v>#N/A</v>
      </c>
      <c r="AC81" s="18"/>
      <c r="AD81" s="18" t="e">
        <f>VLOOKUP(F81,D16数据库!C:P,11,0)</f>
        <v>#N/A</v>
      </c>
      <c r="AE81" s="18" t="e">
        <f>VLOOKUP(F81,D16数据库!C:P,12,0)</f>
        <v>#N/A</v>
      </c>
      <c r="AF81" s="19">
        <f t="shared" si="25"/>
        <v>0</v>
      </c>
      <c r="AG81" s="18" t="e">
        <f>VLOOKUP(F81,D16数据库!C:P,13,0)</f>
        <v>#N/A</v>
      </c>
      <c r="AH81" s="18" t="e">
        <f>VLOOKUP(F81,D16数据库!C:P,14,0)</f>
        <v>#N/A</v>
      </c>
      <c r="AI81" s="18"/>
    </row>
    <row r="82" spans="1:35" x14ac:dyDescent="0.25">
      <c r="A82" s="22"/>
      <c r="B82" s="3"/>
      <c r="C82" s="3"/>
      <c r="D82" s="3"/>
      <c r="E82" s="18" t="e">
        <f t="shared" si="26"/>
        <v>#VALUE!</v>
      </c>
      <c r="F82" s="18" t="str">
        <f t="shared" si="27"/>
        <v/>
      </c>
      <c r="G82" s="18" t="str">
        <f t="shared" si="28"/>
        <v/>
      </c>
      <c r="H82" s="18" t="e">
        <f t="shared" si="29"/>
        <v>#VALUE!</v>
      </c>
      <c r="I82" s="18" t="e">
        <f t="shared" si="30"/>
        <v>#VALUE!</v>
      </c>
      <c r="J82" s="18" t="e">
        <f t="shared" si="31"/>
        <v>#VALUE!</v>
      </c>
      <c r="K82" s="18" t="e">
        <f t="shared" si="32"/>
        <v>#VALUE!</v>
      </c>
      <c r="L82" s="18" t="str">
        <f t="shared" si="33"/>
        <v/>
      </c>
      <c r="M82" s="18" t="e">
        <f t="shared" si="34"/>
        <v>#VALUE!</v>
      </c>
      <c r="N82" s="18" t="e">
        <f t="shared" si="35"/>
        <v>#VALUE!</v>
      </c>
      <c r="O82" s="18" t="e">
        <f>VLOOKUP(F82,D16数据库!C:P,2,0)</f>
        <v>#N/A</v>
      </c>
      <c r="P82" s="18" t="e">
        <f>VLOOKUP(F82,D16数据库!C:P,3,0)</f>
        <v>#N/A</v>
      </c>
      <c r="Q82" s="18" t="e">
        <f t="shared" si="22"/>
        <v>#VALUE!</v>
      </c>
      <c r="R82" s="19" t="e">
        <f t="shared" si="23"/>
        <v>#VALUE!</v>
      </c>
      <c r="S82" s="18" t="e">
        <f>VLOOKUP(F82,D16数据库!C:P,4,0)</f>
        <v>#N/A</v>
      </c>
      <c r="T82" s="18" t="e">
        <f>VLOOKUP(F82,D16数据库!C:P,5,0)</f>
        <v>#N/A</v>
      </c>
      <c r="U82" s="18"/>
      <c r="V82" s="18" t="e">
        <f>VLOOKUP(F82,D16数据库!C:P,6,0)</f>
        <v>#N/A</v>
      </c>
      <c r="W82" s="18" t="e">
        <f>VLOOKUP(F82,D16数据库!C:P,7,0)</f>
        <v>#N/A</v>
      </c>
      <c r="X82" s="18" t="e" cm="1">
        <f t="array" ref="X82">_xlfn.IFS(E82=1,1,E82=2,2)</f>
        <v>#VALUE!</v>
      </c>
      <c r="Y82" s="18" t="e">
        <f>VLOOKUP(F82,D16数据库!C:P,10,0)</f>
        <v>#N/A</v>
      </c>
      <c r="Z82" s="19" t="e">
        <f t="shared" si="24"/>
        <v>#VALUE!</v>
      </c>
      <c r="AA82" s="18" t="e">
        <f>VLOOKUP(F82,D16数据库!C:P,8,0)</f>
        <v>#N/A</v>
      </c>
      <c r="AB82" s="18" t="e">
        <f>VLOOKUP(F82,D16数据库!C:P,9,0)</f>
        <v>#N/A</v>
      </c>
      <c r="AC82" s="18"/>
      <c r="AD82" s="18" t="e">
        <f>VLOOKUP(F82,D16数据库!C:P,11,0)</f>
        <v>#N/A</v>
      </c>
      <c r="AE82" s="18" t="e">
        <f>VLOOKUP(F82,D16数据库!C:P,12,0)</f>
        <v>#N/A</v>
      </c>
      <c r="AF82" s="19">
        <f t="shared" si="25"/>
        <v>0</v>
      </c>
      <c r="AG82" s="18" t="e">
        <f>VLOOKUP(F82,D16数据库!C:P,13,0)</f>
        <v>#N/A</v>
      </c>
      <c r="AH82" s="18" t="e">
        <f>VLOOKUP(F82,D16数据库!C:P,14,0)</f>
        <v>#N/A</v>
      </c>
      <c r="AI82" s="18"/>
    </row>
    <row r="83" spans="1:35" x14ac:dyDescent="0.25">
      <c r="A83" s="22"/>
      <c r="B83" s="3"/>
      <c r="C83" s="3"/>
      <c r="D83" s="3"/>
      <c r="E83" s="18" t="e">
        <f t="shared" si="26"/>
        <v>#VALUE!</v>
      </c>
      <c r="F83" s="18" t="str">
        <f t="shared" si="27"/>
        <v/>
      </c>
      <c r="G83" s="18" t="str">
        <f t="shared" si="28"/>
        <v/>
      </c>
      <c r="H83" s="18" t="e">
        <f t="shared" si="29"/>
        <v>#VALUE!</v>
      </c>
      <c r="I83" s="18" t="e">
        <f t="shared" si="30"/>
        <v>#VALUE!</v>
      </c>
      <c r="J83" s="18" t="e">
        <f t="shared" si="31"/>
        <v>#VALUE!</v>
      </c>
      <c r="K83" s="18" t="e">
        <f t="shared" si="32"/>
        <v>#VALUE!</v>
      </c>
      <c r="L83" s="18" t="str">
        <f t="shared" si="33"/>
        <v/>
      </c>
      <c r="M83" s="18" t="e">
        <f t="shared" si="34"/>
        <v>#VALUE!</v>
      </c>
      <c r="N83" s="18" t="e">
        <f t="shared" si="35"/>
        <v>#VALUE!</v>
      </c>
      <c r="O83" s="18" t="e">
        <f>VLOOKUP(F83,D16数据库!C:P,2,0)</f>
        <v>#N/A</v>
      </c>
      <c r="P83" s="18" t="e">
        <f>VLOOKUP(F83,D16数据库!C:P,3,0)</f>
        <v>#N/A</v>
      </c>
      <c r="Q83" s="18" t="e">
        <f t="shared" si="22"/>
        <v>#VALUE!</v>
      </c>
      <c r="R83" s="19" t="e">
        <f t="shared" si="23"/>
        <v>#VALUE!</v>
      </c>
      <c r="S83" s="18" t="e">
        <f>VLOOKUP(F83,D16数据库!C:P,4,0)</f>
        <v>#N/A</v>
      </c>
      <c r="T83" s="18" t="e">
        <f>VLOOKUP(F83,D16数据库!C:P,5,0)</f>
        <v>#N/A</v>
      </c>
      <c r="U83" s="18"/>
      <c r="V83" s="18" t="e">
        <f>VLOOKUP(F83,D16数据库!C:P,6,0)</f>
        <v>#N/A</v>
      </c>
      <c r="W83" s="18" t="e">
        <f>VLOOKUP(F83,D16数据库!C:P,7,0)</f>
        <v>#N/A</v>
      </c>
      <c r="X83" s="18" t="e" cm="1">
        <f t="array" ref="X83">_xlfn.IFS(E83=1,1,E83=2,2)</f>
        <v>#VALUE!</v>
      </c>
      <c r="Y83" s="18" t="e">
        <f>VLOOKUP(F83,D16数据库!C:P,10,0)</f>
        <v>#N/A</v>
      </c>
      <c r="Z83" s="19" t="e">
        <f t="shared" si="24"/>
        <v>#VALUE!</v>
      </c>
      <c r="AA83" s="18" t="e">
        <f>VLOOKUP(F83,D16数据库!C:P,8,0)</f>
        <v>#N/A</v>
      </c>
      <c r="AB83" s="18" t="e">
        <f>VLOOKUP(F83,D16数据库!C:P,9,0)</f>
        <v>#N/A</v>
      </c>
      <c r="AC83" s="18"/>
      <c r="AD83" s="18" t="e">
        <f>VLOOKUP(F83,D16数据库!C:P,11,0)</f>
        <v>#N/A</v>
      </c>
      <c r="AE83" s="18" t="e">
        <f>VLOOKUP(F83,D16数据库!C:P,12,0)</f>
        <v>#N/A</v>
      </c>
      <c r="AF83" s="19">
        <f t="shared" si="25"/>
        <v>0</v>
      </c>
      <c r="AG83" s="18" t="e">
        <f>VLOOKUP(F83,D16数据库!C:P,13,0)</f>
        <v>#N/A</v>
      </c>
      <c r="AH83" s="18" t="e">
        <f>VLOOKUP(F83,D16数据库!C:P,14,0)</f>
        <v>#N/A</v>
      </c>
      <c r="AI83" s="18"/>
    </row>
    <row r="84" spans="1:35" x14ac:dyDescent="0.25">
      <c r="A84" s="22"/>
      <c r="B84" s="3"/>
      <c r="C84" s="3"/>
      <c r="D84" s="3"/>
      <c r="E84" s="18" t="e">
        <f t="shared" si="26"/>
        <v>#VALUE!</v>
      </c>
      <c r="F84" s="18" t="str">
        <f t="shared" si="27"/>
        <v/>
      </c>
      <c r="G84" s="18" t="str">
        <f t="shared" si="28"/>
        <v/>
      </c>
      <c r="H84" s="18" t="e">
        <f t="shared" si="29"/>
        <v>#VALUE!</v>
      </c>
      <c r="I84" s="18" t="e">
        <f t="shared" si="30"/>
        <v>#VALUE!</v>
      </c>
      <c r="J84" s="18" t="e">
        <f t="shared" si="31"/>
        <v>#VALUE!</v>
      </c>
      <c r="K84" s="18" t="e">
        <f t="shared" si="32"/>
        <v>#VALUE!</v>
      </c>
      <c r="L84" s="18" t="str">
        <f t="shared" si="33"/>
        <v/>
      </c>
      <c r="M84" s="18" t="e">
        <f t="shared" si="34"/>
        <v>#VALUE!</v>
      </c>
      <c r="N84" s="18" t="e">
        <f t="shared" si="35"/>
        <v>#VALUE!</v>
      </c>
      <c r="O84" s="18" t="e">
        <f>VLOOKUP(F84,D16数据库!C:P,2,0)</f>
        <v>#N/A</v>
      </c>
      <c r="P84" s="18" t="e">
        <f>VLOOKUP(F84,D16数据库!C:P,3,0)</f>
        <v>#N/A</v>
      </c>
      <c r="Q84" s="18" t="e">
        <f t="shared" si="22"/>
        <v>#VALUE!</v>
      </c>
      <c r="R84" s="19" t="e">
        <f t="shared" si="23"/>
        <v>#VALUE!</v>
      </c>
      <c r="S84" s="18" t="e">
        <f>VLOOKUP(F84,D16数据库!C:P,4,0)</f>
        <v>#N/A</v>
      </c>
      <c r="T84" s="18" t="e">
        <f>VLOOKUP(F84,D16数据库!C:P,5,0)</f>
        <v>#N/A</v>
      </c>
      <c r="U84" s="18"/>
      <c r="V84" s="18" t="e">
        <f>VLOOKUP(F84,D16数据库!C:P,6,0)</f>
        <v>#N/A</v>
      </c>
      <c r="W84" s="18" t="e">
        <f>VLOOKUP(F84,D16数据库!C:P,7,0)</f>
        <v>#N/A</v>
      </c>
      <c r="X84" s="18" t="e" cm="1">
        <f t="array" ref="X84">_xlfn.IFS(E84=1,1,E84=2,2)</f>
        <v>#VALUE!</v>
      </c>
      <c r="Y84" s="18" t="e">
        <f>VLOOKUP(F84,D16数据库!C:P,10,0)</f>
        <v>#N/A</v>
      </c>
      <c r="Z84" s="19" t="e">
        <f t="shared" si="24"/>
        <v>#VALUE!</v>
      </c>
      <c r="AA84" s="18" t="e">
        <f>VLOOKUP(F84,D16数据库!C:P,8,0)</f>
        <v>#N/A</v>
      </c>
      <c r="AB84" s="18" t="e">
        <f>VLOOKUP(F84,D16数据库!C:P,9,0)</f>
        <v>#N/A</v>
      </c>
      <c r="AC84" s="18"/>
      <c r="AD84" s="18" t="e">
        <f>VLOOKUP(F84,D16数据库!C:P,11,0)</f>
        <v>#N/A</v>
      </c>
      <c r="AE84" s="18" t="e">
        <f>VLOOKUP(F84,D16数据库!C:P,12,0)</f>
        <v>#N/A</v>
      </c>
      <c r="AF84" s="19">
        <f t="shared" si="25"/>
        <v>0</v>
      </c>
      <c r="AG84" s="18" t="e">
        <f>VLOOKUP(F84,D16数据库!C:P,13,0)</f>
        <v>#N/A</v>
      </c>
      <c r="AH84" s="18" t="e">
        <f>VLOOKUP(F84,D16数据库!C:P,14,0)</f>
        <v>#N/A</v>
      </c>
      <c r="AI84" s="18"/>
    </row>
    <row r="85" spans="1:35" x14ac:dyDescent="0.25">
      <c r="A85" s="22"/>
      <c r="B85" s="3"/>
      <c r="C85" s="3"/>
      <c r="D85" s="3"/>
      <c r="E85" s="18" t="e">
        <f t="shared" si="26"/>
        <v>#VALUE!</v>
      </c>
      <c r="F85" s="18" t="str">
        <f t="shared" si="27"/>
        <v/>
      </c>
      <c r="G85" s="18" t="str">
        <f t="shared" si="28"/>
        <v/>
      </c>
      <c r="H85" s="18" t="e">
        <f t="shared" si="29"/>
        <v>#VALUE!</v>
      </c>
      <c r="I85" s="18" t="e">
        <f t="shared" si="30"/>
        <v>#VALUE!</v>
      </c>
      <c r="J85" s="18" t="e">
        <f t="shared" si="31"/>
        <v>#VALUE!</v>
      </c>
      <c r="K85" s="18" t="e">
        <f t="shared" si="32"/>
        <v>#VALUE!</v>
      </c>
      <c r="L85" s="18" t="str">
        <f t="shared" si="33"/>
        <v/>
      </c>
      <c r="M85" s="18" t="e">
        <f t="shared" si="34"/>
        <v>#VALUE!</v>
      </c>
      <c r="N85" s="18" t="e">
        <f t="shared" si="35"/>
        <v>#VALUE!</v>
      </c>
      <c r="O85" s="18" t="e">
        <f>VLOOKUP(F85,D16数据库!C:P,2,0)</f>
        <v>#N/A</v>
      </c>
      <c r="P85" s="18" t="e">
        <f>VLOOKUP(F85,D16数据库!C:P,3,0)</f>
        <v>#N/A</v>
      </c>
      <c r="Q85" s="18" t="e">
        <f t="shared" si="22"/>
        <v>#VALUE!</v>
      </c>
      <c r="R85" s="19" t="e">
        <f t="shared" si="23"/>
        <v>#VALUE!</v>
      </c>
      <c r="S85" s="18" t="e">
        <f>VLOOKUP(F85,D16数据库!C:P,4,0)</f>
        <v>#N/A</v>
      </c>
      <c r="T85" s="18" t="e">
        <f>VLOOKUP(F85,D16数据库!C:P,5,0)</f>
        <v>#N/A</v>
      </c>
      <c r="U85" s="18"/>
      <c r="V85" s="18" t="e">
        <f>VLOOKUP(F85,D16数据库!C:P,6,0)</f>
        <v>#N/A</v>
      </c>
      <c r="W85" s="18" t="e">
        <f>VLOOKUP(F85,D16数据库!C:P,7,0)</f>
        <v>#N/A</v>
      </c>
      <c r="X85" s="18" t="e" cm="1">
        <f t="array" ref="X85">_xlfn.IFS(E85=1,1,E85=2,2)</f>
        <v>#VALUE!</v>
      </c>
      <c r="Y85" s="18" t="e">
        <f>VLOOKUP(F85,D16数据库!C:P,10,0)</f>
        <v>#N/A</v>
      </c>
      <c r="Z85" s="19" t="e">
        <f t="shared" si="24"/>
        <v>#VALUE!</v>
      </c>
      <c r="AA85" s="18" t="e">
        <f>VLOOKUP(F85,D16数据库!C:P,8,0)</f>
        <v>#N/A</v>
      </c>
      <c r="AB85" s="18" t="e">
        <f>VLOOKUP(F85,D16数据库!C:P,9,0)</f>
        <v>#N/A</v>
      </c>
      <c r="AC85" s="18"/>
      <c r="AD85" s="18" t="e">
        <f>VLOOKUP(F85,D16数据库!C:P,11,0)</f>
        <v>#N/A</v>
      </c>
      <c r="AE85" s="18" t="e">
        <f>VLOOKUP(F85,D16数据库!C:P,12,0)</f>
        <v>#N/A</v>
      </c>
      <c r="AF85" s="19">
        <f t="shared" si="25"/>
        <v>0</v>
      </c>
      <c r="AG85" s="18" t="e">
        <f>VLOOKUP(F85,D16数据库!C:P,13,0)</f>
        <v>#N/A</v>
      </c>
      <c r="AH85" s="18" t="e">
        <f>VLOOKUP(F85,D16数据库!C:P,14,0)</f>
        <v>#N/A</v>
      </c>
      <c r="AI85" s="18"/>
    </row>
    <row r="86" spans="1:35" x14ac:dyDescent="0.25">
      <c r="A86" s="22"/>
      <c r="B86" s="3"/>
      <c r="C86" s="3"/>
      <c r="D86" s="3"/>
      <c r="E86" s="18" t="e">
        <f t="shared" si="26"/>
        <v>#VALUE!</v>
      </c>
      <c r="F86" s="18" t="str">
        <f t="shared" si="27"/>
        <v/>
      </c>
      <c r="G86" s="18" t="str">
        <f t="shared" si="28"/>
        <v/>
      </c>
      <c r="H86" s="18" t="e">
        <f t="shared" si="29"/>
        <v>#VALUE!</v>
      </c>
      <c r="I86" s="18" t="e">
        <f t="shared" si="30"/>
        <v>#VALUE!</v>
      </c>
      <c r="J86" s="18" t="e">
        <f t="shared" si="31"/>
        <v>#VALUE!</v>
      </c>
      <c r="K86" s="18" t="e">
        <f t="shared" si="32"/>
        <v>#VALUE!</v>
      </c>
      <c r="L86" s="18" t="str">
        <f t="shared" si="33"/>
        <v/>
      </c>
      <c r="M86" s="18" t="e">
        <f t="shared" si="34"/>
        <v>#VALUE!</v>
      </c>
      <c r="N86" s="18" t="e">
        <f t="shared" si="35"/>
        <v>#VALUE!</v>
      </c>
      <c r="O86" s="18" t="e">
        <f>VLOOKUP(F86,D16数据库!C:P,2,0)</f>
        <v>#N/A</v>
      </c>
      <c r="P86" s="18" t="e">
        <f>VLOOKUP(F86,D16数据库!C:P,3,0)</f>
        <v>#N/A</v>
      </c>
      <c r="Q86" s="18" t="e">
        <f t="shared" si="22"/>
        <v>#VALUE!</v>
      </c>
      <c r="R86" s="19" t="e">
        <f t="shared" si="23"/>
        <v>#VALUE!</v>
      </c>
      <c r="S86" s="18" t="e">
        <f>VLOOKUP(F86,D16数据库!C:P,4,0)</f>
        <v>#N/A</v>
      </c>
      <c r="T86" s="18" t="e">
        <f>VLOOKUP(F86,D16数据库!C:P,5,0)</f>
        <v>#N/A</v>
      </c>
      <c r="U86" s="18"/>
      <c r="V86" s="18" t="e">
        <f>VLOOKUP(F86,D16数据库!C:P,6,0)</f>
        <v>#N/A</v>
      </c>
      <c r="W86" s="18" t="e">
        <f>VLOOKUP(F86,D16数据库!C:P,7,0)</f>
        <v>#N/A</v>
      </c>
      <c r="X86" s="18" t="e" cm="1">
        <f t="array" ref="X86">_xlfn.IFS(E86=1,1,E86=2,2)</f>
        <v>#VALUE!</v>
      </c>
      <c r="Y86" s="18" t="e">
        <f>VLOOKUP(F86,D16数据库!C:P,10,0)</f>
        <v>#N/A</v>
      </c>
      <c r="Z86" s="19" t="e">
        <f t="shared" si="24"/>
        <v>#VALUE!</v>
      </c>
      <c r="AA86" s="18" t="e">
        <f>VLOOKUP(F86,D16数据库!C:P,8,0)</f>
        <v>#N/A</v>
      </c>
      <c r="AB86" s="18" t="e">
        <f>VLOOKUP(F86,D16数据库!C:P,9,0)</f>
        <v>#N/A</v>
      </c>
      <c r="AC86" s="18"/>
      <c r="AD86" s="18" t="e">
        <f>VLOOKUP(F86,D16数据库!C:P,11,0)</f>
        <v>#N/A</v>
      </c>
      <c r="AE86" s="18" t="e">
        <f>VLOOKUP(F86,D16数据库!C:P,12,0)</f>
        <v>#N/A</v>
      </c>
      <c r="AF86" s="19">
        <f t="shared" si="25"/>
        <v>0</v>
      </c>
      <c r="AG86" s="18" t="e">
        <f>VLOOKUP(F86,D16数据库!C:P,13,0)</f>
        <v>#N/A</v>
      </c>
      <c r="AH86" s="18" t="e">
        <f>VLOOKUP(F86,D16数据库!C:P,14,0)</f>
        <v>#N/A</v>
      </c>
      <c r="AI86" s="18"/>
    </row>
    <row r="87" spans="1:35" x14ac:dyDescent="0.25">
      <c r="A87" s="22"/>
      <c r="B87" s="3"/>
      <c r="C87" s="3"/>
      <c r="D87" s="3"/>
      <c r="E87" s="18" t="e">
        <f t="shared" si="26"/>
        <v>#VALUE!</v>
      </c>
      <c r="F87" s="18" t="str">
        <f t="shared" si="27"/>
        <v/>
      </c>
      <c r="G87" s="18" t="str">
        <f t="shared" si="28"/>
        <v/>
      </c>
      <c r="H87" s="18" t="e">
        <f t="shared" si="29"/>
        <v>#VALUE!</v>
      </c>
      <c r="I87" s="18" t="e">
        <f t="shared" si="30"/>
        <v>#VALUE!</v>
      </c>
      <c r="J87" s="18" t="e">
        <f t="shared" si="31"/>
        <v>#VALUE!</v>
      </c>
      <c r="K87" s="18" t="e">
        <f t="shared" si="32"/>
        <v>#VALUE!</v>
      </c>
      <c r="L87" s="18" t="str">
        <f t="shared" si="33"/>
        <v/>
      </c>
      <c r="M87" s="18" t="e">
        <f t="shared" si="34"/>
        <v>#VALUE!</v>
      </c>
      <c r="N87" s="18" t="e">
        <f t="shared" si="35"/>
        <v>#VALUE!</v>
      </c>
      <c r="O87" s="18" t="e">
        <f>VLOOKUP(F87,D16数据库!C:P,2,0)</f>
        <v>#N/A</v>
      </c>
      <c r="P87" s="18" t="e">
        <f>VLOOKUP(F87,D16数据库!C:P,3,0)</f>
        <v>#N/A</v>
      </c>
      <c r="Q87" s="18" t="e">
        <f t="shared" si="22"/>
        <v>#VALUE!</v>
      </c>
      <c r="R87" s="19" t="e">
        <f t="shared" si="23"/>
        <v>#VALUE!</v>
      </c>
      <c r="S87" s="18" t="e">
        <f>VLOOKUP(F87,D16数据库!C:P,4,0)</f>
        <v>#N/A</v>
      </c>
      <c r="T87" s="18" t="e">
        <f>VLOOKUP(F87,D16数据库!C:P,5,0)</f>
        <v>#N/A</v>
      </c>
      <c r="U87" s="18"/>
      <c r="V87" s="18" t="e">
        <f>VLOOKUP(F87,D16数据库!C:P,6,0)</f>
        <v>#N/A</v>
      </c>
      <c r="W87" s="18" t="e">
        <f>VLOOKUP(F87,D16数据库!C:P,7,0)</f>
        <v>#N/A</v>
      </c>
      <c r="X87" s="18" t="e" cm="1">
        <f t="array" ref="X87">_xlfn.IFS(E87=1,1,E87=2,2)</f>
        <v>#VALUE!</v>
      </c>
      <c r="Y87" s="18" t="e">
        <f>VLOOKUP(F87,D16数据库!C:P,10,0)</f>
        <v>#N/A</v>
      </c>
      <c r="Z87" s="19" t="e">
        <f t="shared" si="24"/>
        <v>#VALUE!</v>
      </c>
      <c r="AA87" s="18" t="e">
        <f>VLOOKUP(F87,D16数据库!C:P,8,0)</f>
        <v>#N/A</v>
      </c>
      <c r="AB87" s="18" t="e">
        <f>VLOOKUP(F87,D16数据库!C:P,9,0)</f>
        <v>#N/A</v>
      </c>
      <c r="AC87" s="18"/>
      <c r="AD87" s="18" t="e">
        <f>VLOOKUP(F87,D16数据库!C:P,11,0)</f>
        <v>#N/A</v>
      </c>
      <c r="AE87" s="18" t="e">
        <f>VLOOKUP(F87,D16数据库!C:P,12,0)</f>
        <v>#N/A</v>
      </c>
      <c r="AF87" s="19">
        <f t="shared" si="25"/>
        <v>0</v>
      </c>
      <c r="AG87" s="18" t="e">
        <f>VLOOKUP(F87,D16数据库!C:P,13,0)</f>
        <v>#N/A</v>
      </c>
      <c r="AH87" s="18" t="e">
        <f>VLOOKUP(F87,D16数据库!C:P,14,0)</f>
        <v>#N/A</v>
      </c>
      <c r="AI87" s="18"/>
    </row>
    <row r="88" spans="1:35" x14ac:dyDescent="0.25">
      <c r="A88" s="22"/>
      <c r="B88" s="3"/>
      <c r="C88" s="3"/>
      <c r="D88" s="3"/>
      <c r="E88" s="18" t="e">
        <f t="shared" si="26"/>
        <v>#VALUE!</v>
      </c>
      <c r="F88" s="18" t="str">
        <f t="shared" si="27"/>
        <v/>
      </c>
      <c r="G88" s="18" t="str">
        <f t="shared" si="28"/>
        <v/>
      </c>
      <c r="H88" s="18" t="e">
        <f t="shared" si="29"/>
        <v>#VALUE!</v>
      </c>
      <c r="I88" s="18" t="e">
        <f t="shared" si="30"/>
        <v>#VALUE!</v>
      </c>
      <c r="J88" s="18" t="e">
        <f t="shared" si="31"/>
        <v>#VALUE!</v>
      </c>
      <c r="K88" s="18" t="e">
        <f t="shared" si="32"/>
        <v>#VALUE!</v>
      </c>
      <c r="L88" s="18" t="str">
        <f t="shared" si="33"/>
        <v/>
      </c>
      <c r="M88" s="18" t="e">
        <f t="shared" si="34"/>
        <v>#VALUE!</v>
      </c>
      <c r="N88" s="18" t="e">
        <f t="shared" si="35"/>
        <v>#VALUE!</v>
      </c>
      <c r="O88" s="18" t="e">
        <f>VLOOKUP(F88,D16数据库!C:P,2,0)</f>
        <v>#N/A</v>
      </c>
      <c r="P88" s="18" t="e">
        <f>VLOOKUP(F88,D16数据库!C:P,3,0)</f>
        <v>#N/A</v>
      </c>
      <c r="Q88" s="18" t="e">
        <f t="shared" si="22"/>
        <v>#VALUE!</v>
      </c>
      <c r="R88" s="19" t="e">
        <f t="shared" si="23"/>
        <v>#VALUE!</v>
      </c>
      <c r="S88" s="18" t="e">
        <f>VLOOKUP(F88,D16数据库!C:P,4,0)</f>
        <v>#N/A</v>
      </c>
      <c r="T88" s="18" t="e">
        <f>VLOOKUP(F88,D16数据库!C:P,5,0)</f>
        <v>#N/A</v>
      </c>
      <c r="U88" s="18"/>
      <c r="V88" s="18" t="e">
        <f>VLOOKUP(F88,D16数据库!C:P,6,0)</f>
        <v>#N/A</v>
      </c>
      <c r="W88" s="18" t="e">
        <f>VLOOKUP(F88,D16数据库!C:P,7,0)</f>
        <v>#N/A</v>
      </c>
      <c r="X88" s="18" t="e" cm="1">
        <f t="array" ref="X88">_xlfn.IFS(E88=1,1,E88=2,2)</f>
        <v>#VALUE!</v>
      </c>
      <c r="Y88" s="18" t="e">
        <f>VLOOKUP(F88,D16数据库!C:P,10,0)</f>
        <v>#N/A</v>
      </c>
      <c r="Z88" s="19" t="e">
        <f t="shared" si="24"/>
        <v>#VALUE!</v>
      </c>
      <c r="AA88" s="18" t="e">
        <f>VLOOKUP(F88,D16数据库!C:P,8,0)</f>
        <v>#N/A</v>
      </c>
      <c r="AB88" s="18" t="e">
        <f>VLOOKUP(F88,D16数据库!C:P,9,0)</f>
        <v>#N/A</v>
      </c>
      <c r="AC88" s="18"/>
      <c r="AD88" s="18" t="e">
        <f>VLOOKUP(F88,D16数据库!C:P,11,0)</f>
        <v>#N/A</v>
      </c>
      <c r="AE88" s="18" t="e">
        <f>VLOOKUP(F88,D16数据库!C:P,12,0)</f>
        <v>#N/A</v>
      </c>
      <c r="AF88" s="19">
        <f t="shared" si="25"/>
        <v>0</v>
      </c>
      <c r="AG88" s="18" t="e">
        <f>VLOOKUP(F88,D16数据库!C:P,13,0)</f>
        <v>#N/A</v>
      </c>
      <c r="AH88" s="18" t="e">
        <f>VLOOKUP(F88,D16数据库!C:P,14,0)</f>
        <v>#N/A</v>
      </c>
      <c r="AI88" s="18"/>
    </row>
    <row r="89" spans="1:35" x14ac:dyDescent="0.25">
      <c r="A89" s="22"/>
      <c r="B89" s="3"/>
      <c r="C89" s="3"/>
      <c r="D89" s="3"/>
      <c r="E89" s="18" t="e">
        <f t="shared" si="26"/>
        <v>#VALUE!</v>
      </c>
      <c r="F89" s="18" t="str">
        <f t="shared" si="27"/>
        <v/>
      </c>
      <c r="G89" s="18" t="str">
        <f t="shared" si="28"/>
        <v/>
      </c>
      <c r="H89" s="18" t="e">
        <f t="shared" si="29"/>
        <v>#VALUE!</v>
      </c>
      <c r="I89" s="18" t="e">
        <f t="shared" si="30"/>
        <v>#VALUE!</v>
      </c>
      <c r="J89" s="18" t="e">
        <f t="shared" si="31"/>
        <v>#VALUE!</v>
      </c>
      <c r="K89" s="18" t="e">
        <f t="shared" si="32"/>
        <v>#VALUE!</v>
      </c>
      <c r="L89" s="18" t="str">
        <f t="shared" si="33"/>
        <v/>
      </c>
      <c r="M89" s="18" t="e">
        <f t="shared" si="34"/>
        <v>#VALUE!</v>
      </c>
      <c r="N89" s="18" t="e">
        <f t="shared" si="35"/>
        <v>#VALUE!</v>
      </c>
      <c r="O89" s="18" t="e">
        <f>VLOOKUP(F89,D16数据库!C:P,2,0)</f>
        <v>#N/A</v>
      </c>
      <c r="P89" s="18" t="e">
        <f>VLOOKUP(F89,D16数据库!C:P,3,0)</f>
        <v>#N/A</v>
      </c>
      <c r="Q89" s="18" t="e">
        <f t="shared" si="22"/>
        <v>#VALUE!</v>
      </c>
      <c r="R89" s="19" t="e">
        <f t="shared" si="23"/>
        <v>#VALUE!</v>
      </c>
      <c r="S89" s="18" t="e">
        <f>VLOOKUP(F89,D16数据库!C:P,4,0)</f>
        <v>#N/A</v>
      </c>
      <c r="T89" s="18" t="e">
        <f>VLOOKUP(F89,D16数据库!C:P,5,0)</f>
        <v>#N/A</v>
      </c>
      <c r="U89" s="18"/>
      <c r="V89" s="18" t="e">
        <f>VLOOKUP(F89,D16数据库!C:P,6,0)</f>
        <v>#N/A</v>
      </c>
      <c r="W89" s="18" t="e">
        <f>VLOOKUP(F89,D16数据库!C:P,7,0)</f>
        <v>#N/A</v>
      </c>
      <c r="X89" s="18" t="e" cm="1">
        <f t="array" ref="X89">_xlfn.IFS(E89=1,1,E89=2,2)</f>
        <v>#VALUE!</v>
      </c>
      <c r="Y89" s="18" t="e">
        <f>VLOOKUP(F89,D16数据库!C:P,10,0)</f>
        <v>#N/A</v>
      </c>
      <c r="Z89" s="19" t="e">
        <f t="shared" si="24"/>
        <v>#VALUE!</v>
      </c>
      <c r="AA89" s="18" t="e">
        <f>VLOOKUP(F89,D16数据库!C:P,8,0)</f>
        <v>#N/A</v>
      </c>
      <c r="AB89" s="18" t="e">
        <f>VLOOKUP(F89,D16数据库!C:P,9,0)</f>
        <v>#N/A</v>
      </c>
      <c r="AC89" s="18"/>
      <c r="AD89" s="18" t="e">
        <f>VLOOKUP(F89,D16数据库!C:P,11,0)</f>
        <v>#N/A</v>
      </c>
      <c r="AE89" s="18" t="e">
        <f>VLOOKUP(F89,D16数据库!C:P,12,0)</f>
        <v>#N/A</v>
      </c>
      <c r="AF89" s="19">
        <f t="shared" si="25"/>
        <v>0</v>
      </c>
      <c r="AG89" s="18" t="e">
        <f>VLOOKUP(F89,D16数据库!C:P,13,0)</f>
        <v>#N/A</v>
      </c>
      <c r="AH89" s="18" t="e">
        <f>VLOOKUP(F89,D16数据库!C:P,14,0)</f>
        <v>#N/A</v>
      </c>
      <c r="AI89" s="18"/>
    </row>
    <row r="90" spans="1:35" x14ac:dyDescent="0.25">
      <c r="A90" s="22"/>
      <c r="B90" s="3"/>
      <c r="C90" s="3"/>
      <c r="D90" s="3"/>
      <c r="E90" s="18" t="e">
        <f t="shared" si="26"/>
        <v>#VALUE!</v>
      </c>
      <c r="F90" s="18" t="str">
        <f t="shared" si="27"/>
        <v/>
      </c>
      <c r="G90" s="18" t="str">
        <f t="shared" si="28"/>
        <v/>
      </c>
      <c r="H90" s="18" t="e">
        <f t="shared" si="29"/>
        <v>#VALUE!</v>
      </c>
      <c r="I90" s="18" t="e">
        <f t="shared" si="30"/>
        <v>#VALUE!</v>
      </c>
      <c r="J90" s="18" t="e">
        <f t="shared" si="31"/>
        <v>#VALUE!</v>
      </c>
      <c r="K90" s="18" t="e">
        <f t="shared" si="32"/>
        <v>#VALUE!</v>
      </c>
      <c r="L90" s="18" t="str">
        <f t="shared" si="33"/>
        <v/>
      </c>
      <c r="M90" s="18" t="e">
        <f t="shared" si="34"/>
        <v>#VALUE!</v>
      </c>
      <c r="N90" s="18" t="e">
        <f t="shared" si="35"/>
        <v>#VALUE!</v>
      </c>
      <c r="O90" s="18" t="e">
        <f>VLOOKUP(F90,D16数据库!C:P,2,0)</f>
        <v>#N/A</v>
      </c>
      <c r="P90" s="18" t="e">
        <f>VLOOKUP(F90,D16数据库!C:P,3,0)</f>
        <v>#N/A</v>
      </c>
      <c r="Q90" s="18" t="e">
        <f t="shared" si="22"/>
        <v>#VALUE!</v>
      </c>
      <c r="R90" s="19" t="e">
        <f t="shared" si="23"/>
        <v>#VALUE!</v>
      </c>
      <c r="S90" s="18" t="e">
        <f>VLOOKUP(F90,D16数据库!C:P,4,0)</f>
        <v>#N/A</v>
      </c>
      <c r="T90" s="18" t="e">
        <f>VLOOKUP(F90,D16数据库!C:P,5,0)</f>
        <v>#N/A</v>
      </c>
      <c r="U90" s="18"/>
      <c r="V90" s="18" t="e">
        <f>VLOOKUP(F90,D16数据库!C:P,6,0)</f>
        <v>#N/A</v>
      </c>
      <c r="W90" s="18" t="e">
        <f>VLOOKUP(F90,D16数据库!C:P,7,0)</f>
        <v>#N/A</v>
      </c>
      <c r="X90" s="18" t="e" cm="1">
        <f t="array" ref="X90">_xlfn.IFS(E90=1,1,E90=2,2)</f>
        <v>#VALUE!</v>
      </c>
      <c r="Y90" s="18" t="e">
        <f>VLOOKUP(F90,D16数据库!C:P,10,0)</f>
        <v>#N/A</v>
      </c>
      <c r="Z90" s="19" t="e">
        <f t="shared" si="24"/>
        <v>#VALUE!</v>
      </c>
      <c r="AA90" s="18" t="e">
        <f>VLOOKUP(F90,D16数据库!C:P,8,0)</f>
        <v>#N/A</v>
      </c>
      <c r="AB90" s="18" t="e">
        <f>VLOOKUP(F90,D16数据库!C:P,9,0)</f>
        <v>#N/A</v>
      </c>
      <c r="AC90" s="18"/>
      <c r="AD90" s="18" t="e">
        <f>VLOOKUP(F90,D16数据库!C:P,11,0)</f>
        <v>#N/A</v>
      </c>
      <c r="AE90" s="18" t="e">
        <f>VLOOKUP(F90,D16数据库!C:P,12,0)</f>
        <v>#N/A</v>
      </c>
      <c r="AF90" s="19">
        <f t="shared" si="25"/>
        <v>0</v>
      </c>
      <c r="AG90" s="18" t="e">
        <f>VLOOKUP(F90,D16数据库!C:P,13,0)</f>
        <v>#N/A</v>
      </c>
      <c r="AH90" s="18" t="e">
        <f>VLOOKUP(F90,D16数据库!C:P,14,0)</f>
        <v>#N/A</v>
      </c>
      <c r="AI90" s="18"/>
    </row>
    <row r="91" spans="1:35" x14ac:dyDescent="0.25">
      <c r="A91" s="22"/>
      <c r="B91" s="3"/>
      <c r="C91" s="3"/>
      <c r="D91" s="3"/>
      <c r="E91" s="18" t="e">
        <f t="shared" si="26"/>
        <v>#VALUE!</v>
      </c>
      <c r="F91" s="18" t="str">
        <f t="shared" si="27"/>
        <v/>
      </c>
      <c r="G91" s="18" t="str">
        <f t="shared" si="28"/>
        <v/>
      </c>
      <c r="H91" s="18" t="e">
        <f t="shared" si="29"/>
        <v>#VALUE!</v>
      </c>
      <c r="I91" s="18" t="e">
        <f t="shared" si="30"/>
        <v>#VALUE!</v>
      </c>
      <c r="J91" s="18" t="e">
        <f t="shared" si="31"/>
        <v>#VALUE!</v>
      </c>
      <c r="K91" s="18" t="e">
        <f t="shared" si="32"/>
        <v>#VALUE!</v>
      </c>
      <c r="L91" s="18" t="str">
        <f t="shared" si="33"/>
        <v/>
      </c>
      <c r="M91" s="18" t="e">
        <f t="shared" si="34"/>
        <v>#VALUE!</v>
      </c>
      <c r="N91" s="18" t="e">
        <f t="shared" si="35"/>
        <v>#VALUE!</v>
      </c>
      <c r="O91" s="18" t="e">
        <f>VLOOKUP(F91,D16数据库!C:P,2,0)</f>
        <v>#N/A</v>
      </c>
      <c r="P91" s="18" t="e">
        <f>VLOOKUP(F91,D16数据库!C:P,3,0)</f>
        <v>#N/A</v>
      </c>
      <c r="Q91" s="18" t="e">
        <f t="shared" si="22"/>
        <v>#VALUE!</v>
      </c>
      <c r="R91" s="19" t="e">
        <f t="shared" si="23"/>
        <v>#VALUE!</v>
      </c>
      <c r="S91" s="18" t="e">
        <f>VLOOKUP(F91,D16数据库!C:P,4,0)</f>
        <v>#N/A</v>
      </c>
      <c r="T91" s="18" t="e">
        <f>VLOOKUP(F91,D16数据库!C:P,5,0)</f>
        <v>#N/A</v>
      </c>
      <c r="U91" s="18"/>
      <c r="V91" s="18" t="e">
        <f>VLOOKUP(F91,D16数据库!C:P,6,0)</f>
        <v>#N/A</v>
      </c>
      <c r="W91" s="18" t="e">
        <f>VLOOKUP(F91,D16数据库!C:P,7,0)</f>
        <v>#N/A</v>
      </c>
      <c r="X91" s="18" t="e" cm="1">
        <f t="array" ref="X91">_xlfn.IFS(E91=1,1,E91=2,2)</f>
        <v>#VALUE!</v>
      </c>
      <c r="Y91" s="18" t="e">
        <f>VLOOKUP(F91,D16数据库!C:P,10,0)</f>
        <v>#N/A</v>
      </c>
      <c r="Z91" s="19" t="e">
        <f t="shared" si="24"/>
        <v>#VALUE!</v>
      </c>
      <c r="AA91" s="18" t="e">
        <f>VLOOKUP(F91,D16数据库!C:P,8,0)</f>
        <v>#N/A</v>
      </c>
      <c r="AB91" s="18" t="e">
        <f>VLOOKUP(F91,D16数据库!C:P,9,0)</f>
        <v>#N/A</v>
      </c>
      <c r="AC91" s="18"/>
      <c r="AD91" s="18" t="e">
        <f>VLOOKUP(F91,D16数据库!C:P,11,0)</f>
        <v>#N/A</v>
      </c>
      <c r="AE91" s="18" t="e">
        <f>VLOOKUP(F91,D16数据库!C:P,12,0)</f>
        <v>#N/A</v>
      </c>
      <c r="AF91" s="19">
        <f t="shared" si="25"/>
        <v>0</v>
      </c>
      <c r="AG91" s="18" t="e">
        <f>VLOOKUP(F91,D16数据库!C:P,13,0)</f>
        <v>#N/A</v>
      </c>
      <c r="AH91" s="18" t="e">
        <f>VLOOKUP(F91,D16数据库!C:P,14,0)</f>
        <v>#N/A</v>
      </c>
      <c r="AI91" s="18"/>
    </row>
    <row r="92" spans="1:35" x14ac:dyDescent="0.25">
      <c r="A92" s="22"/>
      <c r="B92" s="3"/>
      <c r="C92" s="3"/>
      <c r="D92" s="3"/>
      <c r="E92" s="18" t="e">
        <f t="shared" si="26"/>
        <v>#VALUE!</v>
      </c>
      <c r="F92" s="18" t="str">
        <f t="shared" si="27"/>
        <v/>
      </c>
      <c r="G92" s="18" t="str">
        <f t="shared" si="28"/>
        <v/>
      </c>
      <c r="H92" s="18" t="e">
        <f t="shared" si="29"/>
        <v>#VALUE!</v>
      </c>
      <c r="I92" s="18" t="e">
        <f t="shared" si="30"/>
        <v>#VALUE!</v>
      </c>
      <c r="J92" s="18" t="e">
        <f t="shared" si="31"/>
        <v>#VALUE!</v>
      </c>
      <c r="K92" s="18" t="e">
        <f t="shared" si="32"/>
        <v>#VALUE!</v>
      </c>
      <c r="L92" s="18" t="str">
        <f t="shared" si="33"/>
        <v/>
      </c>
      <c r="M92" s="18" t="e">
        <f t="shared" si="34"/>
        <v>#VALUE!</v>
      </c>
      <c r="N92" s="18" t="e">
        <f t="shared" si="35"/>
        <v>#VALUE!</v>
      </c>
      <c r="O92" s="18" t="e">
        <f>VLOOKUP(F92,D16数据库!C:P,2,0)</f>
        <v>#N/A</v>
      </c>
      <c r="P92" s="18" t="e">
        <f>VLOOKUP(F92,D16数据库!C:P,3,0)</f>
        <v>#N/A</v>
      </c>
      <c r="Q92" s="18" t="e">
        <f t="shared" si="22"/>
        <v>#VALUE!</v>
      </c>
      <c r="R92" s="19" t="e">
        <f t="shared" si="23"/>
        <v>#VALUE!</v>
      </c>
      <c r="S92" s="18" t="e">
        <f>VLOOKUP(F92,D16数据库!C:P,4,0)</f>
        <v>#N/A</v>
      </c>
      <c r="T92" s="18" t="e">
        <f>VLOOKUP(F92,D16数据库!C:P,5,0)</f>
        <v>#N/A</v>
      </c>
      <c r="U92" s="18"/>
      <c r="V92" s="18" t="e">
        <f>VLOOKUP(F92,D16数据库!C:P,6,0)</f>
        <v>#N/A</v>
      </c>
      <c r="W92" s="18" t="e">
        <f>VLOOKUP(F92,D16数据库!C:P,7,0)</f>
        <v>#N/A</v>
      </c>
      <c r="X92" s="18" t="e" cm="1">
        <f t="array" ref="X92">_xlfn.IFS(E92=1,1,E92=2,2)</f>
        <v>#VALUE!</v>
      </c>
      <c r="Y92" s="18" t="e">
        <f>VLOOKUP(F92,D16数据库!C:P,10,0)</f>
        <v>#N/A</v>
      </c>
      <c r="Z92" s="19" t="e">
        <f t="shared" si="24"/>
        <v>#VALUE!</v>
      </c>
      <c r="AA92" s="18" t="e">
        <f>VLOOKUP(F92,D16数据库!C:P,8,0)</f>
        <v>#N/A</v>
      </c>
      <c r="AB92" s="18" t="e">
        <f>VLOOKUP(F92,D16数据库!C:P,9,0)</f>
        <v>#N/A</v>
      </c>
      <c r="AC92" s="18"/>
      <c r="AD92" s="18" t="e">
        <f>VLOOKUP(F92,D16数据库!C:P,11,0)</f>
        <v>#N/A</v>
      </c>
      <c r="AE92" s="18" t="e">
        <f>VLOOKUP(F92,D16数据库!C:P,12,0)</f>
        <v>#N/A</v>
      </c>
      <c r="AF92" s="19">
        <f t="shared" si="25"/>
        <v>0</v>
      </c>
      <c r="AG92" s="18" t="e">
        <f>VLOOKUP(F92,D16数据库!C:P,13,0)</f>
        <v>#N/A</v>
      </c>
      <c r="AH92" s="18" t="e">
        <f>VLOOKUP(F92,D16数据库!C:P,14,0)</f>
        <v>#N/A</v>
      </c>
      <c r="AI92" s="18"/>
    </row>
    <row r="93" spans="1:35" x14ac:dyDescent="0.25">
      <c r="A93" s="22"/>
      <c r="B93" s="3"/>
      <c r="C93" s="3"/>
      <c r="D93" s="3"/>
      <c r="E93" s="18" t="e">
        <f t="shared" si="26"/>
        <v>#VALUE!</v>
      </c>
      <c r="F93" s="18" t="str">
        <f t="shared" si="27"/>
        <v/>
      </c>
      <c r="G93" s="18" t="str">
        <f t="shared" si="28"/>
        <v/>
      </c>
      <c r="H93" s="18" t="e">
        <f t="shared" si="29"/>
        <v>#VALUE!</v>
      </c>
      <c r="I93" s="18" t="e">
        <f t="shared" si="30"/>
        <v>#VALUE!</v>
      </c>
      <c r="J93" s="18" t="e">
        <f t="shared" si="31"/>
        <v>#VALUE!</v>
      </c>
      <c r="K93" s="18" t="e">
        <f t="shared" si="32"/>
        <v>#VALUE!</v>
      </c>
      <c r="L93" s="18" t="str">
        <f t="shared" si="33"/>
        <v/>
      </c>
      <c r="M93" s="18" t="e">
        <f t="shared" si="34"/>
        <v>#VALUE!</v>
      </c>
      <c r="N93" s="18" t="e">
        <f t="shared" si="35"/>
        <v>#VALUE!</v>
      </c>
      <c r="O93" s="18" t="e">
        <f>VLOOKUP(F93,D16数据库!C:P,2,0)</f>
        <v>#N/A</v>
      </c>
      <c r="P93" s="18" t="e">
        <f>VLOOKUP(F93,D16数据库!C:P,3,0)</f>
        <v>#N/A</v>
      </c>
      <c r="Q93" s="18" t="e">
        <f t="shared" si="22"/>
        <v>#VALUE!</v>
      </c>
      <c r="R93" s="19" t="e">
        <f t="shared" si="23"/>
        <v>#VALUE!</v>
      </c>
      <c r="S93" s="18" t="e">
        <f>VLOOKUP(F93,D16数据库!C:P,4,0)</f>
        <v>#N/A</v>
      </c>
      <c r="T93" s="18" t="e">
        <f>VLOOKUP(F93,D16数据库!C:P,5,0)</f>
        <v>#N/A</v>
      </c>
      <c r="U93" s="18"/>
      <c r="V93" s="18" t="e">
        <f>VLOOKUP(F93,D16数据库!C:P,6,0)</f>
        <v>#N/A</v>
      </c>
      <c r="W93" s="18" t="e">
        <f>VLOOKUP(F93,D16数据库!C:P,7,0)</f>
        <v>#N/A</v>
      </c>
      <c r="X93" s="18" t="e" cm="1">
        <f t="array" ref="X93">_xlfn.IFS(E93=1,1,E93=2,2)</f>
        <v>#VALUE!</v>
      </c>
      <c r="Y93" s="18" t="e">
        <f>VLOOKUP(F93,D16数据库!C:P,10,0)</f>
        <v>#N/A</v>
      </c>
      <c r="Z93" s="19" t="e">
        <f t="shared" si="24"/>
        <v>#VALUE!</v>
      </c>
      <c r="AA93" s="18" t="e">
        <f>VLOOKUP(F93,D16数据库!C:P,8,0)</f>
        <v>#N/A</v>
      </c>
      <c r="AB93" s="18" t="e">
        <f>VLOOKUP(F93,D16数据库!C:P,9,0)</f>
        <v>#N/A</v>
      </c>
      <c r="AC93" s="18"/>
      <c r="AD93" s="18" t="e">
        <f>VLOOKUP(F93,D16数据库!C:P,11,0)</f>
        <v>#N/A</v>
      </c>
      <c r="AE93" s="18" t="e">
        <f>VLOOKUP(F93,D16数据库!C:P,12,0)</f>
        <v>#N/A</v>
      </c>
      <c r="AF93" s="19">
        <f t="shared" si="25"/>
        <v>0</v>
      </c>
      <c r="AG93" s="18" t="e">
        <f>VLOOKUP(F93,D16数据库!C:P,13,0)</f>
        <v>#N/A</v>
      </c>
      <c r="AH93" s="18" t="e">
        <f>VLOOKUP(F93,D16数据库!C:P,14,0)</f>
        <v>#N/A</v>
      </c>
      <c r="AI93" s="18"/>
    </row>
    <row r="94" spans="1:35" x14ac:dyDescent="0.25">
      <c r="A94" s="22"/>
      <c r="B94" s="3"/>
      <c r="C94" s="3"/>
      <c r="D94" s="3"/>
      <c r="E94" s="18" t="e">
        <f t="shared" si="26"/>
        <v>#VALUE!</v>
      </c>
      <c r="F94" s="18" t="str">
        <f t="shared" si="27"/>
        <v/>
      </c>
      <c r="G94" s="18" t="str">
        <f t="shared" si="28"/>
        <v/>
      </c>
      <c r="H94" s="18" t="e">
        <f t="shared" si="29"/>
        <v>#VALUE!</v>
      </c>
      <c r="I94" s="18" t="e">
        <f t="shared" si="30"/>
        <v>#VALUE!</v>
      </c>
      <c r="J94" s="18" t="e">
        <f t="shared" si="31"/>
        <v>#VALUE!</v>
      </c>
      <c r="K94" s="18" t="e">
        <f t="shared" si="32"/>
        <v>#VALUE!</v>
      </c>
      <c r="L94" s="18" t="str">
        <f t="shared" si="33"/>
        <v/>
      </c>
      <c r="M94" s="18" t="e">
        <f t="shared" si="34"/>
        <v>#VALUE!</v>
      </c>
      <c r="N94" s="18" t="e">
        <f t="shared" si="35"/>
        <v>#VALUE!</v>
      </c>
      <c r="O94" s="18" t="e">
        <f>VLOOKUP(F94,D16数据库!C:P,2,0)</f>
        <v>#N/A</v>
      </c>
      <c r="P94" s="18" t="e">
        <f>VLOOKUP(F94,D16数据库!C:P,3,0)</f>
        <v>#N/A</v>
      </c>
      <c r="Q94" s="18" t="e">
        <f t="shared" si="22"/>
        <v>#VALUE!</v>
      </c>
      <c r="R94" s="19" t="e">
        <f t="shared" si="23"/>
        <v>#VALUE!</v>
      </c>
      <c r="S94" s="18" t="e">
        <f>VLOOKUP(F94,D16数据库!C:P,4,0)</f>
        <v>#N/A</v>
      </c>
      <c r="T94" s="18" t="e">
        <f>VLOOKUP(F94,D16数据库!C:P,5,0)</f>
        <v>#N/A</v>
      </c>
      <c r="U94" s="18"/>
      <c r="V94" s="18" t="e">
        <f>VLOOKUP(F94,D16数据库!C:P,6,0)</f>
        <v>#N/A</v>
      </c>
      <c r="W94" s="18" t="e">
        <f>VLOOKUP(F94,D16数据库!C:P,7,0)</f>
        <v>#N/A</v>
      </c>
      <c r="X94" s="18" t="e" cm="1">
        <f t="array" ref="X94">_xlfn.IFS(E94=1,1,E94=2,2)</f>
        <v>#VALUE!</v>
      </c>
      <c r="Y94" s="18" t="e">
        <f>VLOOKUP(F94,D16数据库!C:P,10,0)</f>
        <v>#N/A</v>
      </c>
      <c r="Z94" s="19" t="e">
        <f t="shared" si="24"/>
        <v>#VALUE!</v>
      </c>
      <c r="AA94" s="18" t="e">
        <f>VLOOKUP(F94,D16数据库!C:P,8,0)</f>
        <v>#N/A</v>
      </c>
      <c r="AB94" s="18" t="e">
        <f>VLOOKUP(F94,D16数据库!C:P,9,0)</f>
        <v>#N/A</v>
      </c>
      <c r="AC94" s="18"/>
      <c r="AD94" s="18" t="e">
        <f>VLOOKUP(F94,D16数据库!C:P,11,0)</f>
        <v>#N/A</v>
      </c>
      <c r="AE94" s="18" t="e">
        <f>VLOOKUP(F94,D16数据库!C:P,12,0)</f>
        <v>#N/A</v>
      </c>
      <c r="AF94" s="19">
        <f t="shared" si="25"/>
        <v>0</v>
      </c>
      <c r="AG94" s="18" t="e">
        <f>VLOOKUP(F94,D16数据库!C:P,13,0)</f>
        <v>#N/A</v>
      </c>
      <c r="AH94" s="18" t="e">
        <f>VLOOKUP(F94,D16数据库!C:P,14,0)</f>
        <v>#N/A</v>
      </c>
      <c r="AI94" s="18"/>
    </row>
    <row r="95" spans="1:35" x14ac:dyDescent="0.25">
      <c r="A95" s="22"/>
      <c r="B95" s="3"/>
      <c r="C95" s="3"/>
      <c r="D95" s="3"/>
      <c r="E95" s="18" t="e">
        <f t="shared" si="26"/>
        <v>#VALUE!</v>
      </c>
      <c r="F95" s="18" t="str">
        <f t="shared" si="27"/>
        <v/>
      </c>
      <c r="G95" s="18" t="str">
        <f t="shared" si="28"/>
        <v/>
      </c>
      <c r="H95" s="18" t="e">
        <f t="shared" si="29"/>
        <v>#VALUE!</v>
      </c>
      <c r="I95" s="18" t="e">
        <f t="shared" si="30"/>
        <v>#VALUE!</v>
      </c>
      <c r="J95" s="18" t="e">
        <f t="shared" si="31"/>
        <v>#VALUE!</v>
      </c>
      <c r="K95" s="18" t="e">
        <f t="shared" si="32"/>
        <v>#VALUE!</v>
      </c>
      <c r="L95" s="18" t="str">
        <f t="shared" si="33"/>
        <v/>
      </c>
      <c r="M95" s="18" t="e">
        <f t="shared" si="34"/>
        <v>#VALUE!</v>
      </c>
      <c r="N95" s="18" t="e">
        <f t="shared" si="35"/>
        <v>#VALUE!</v>
      </c>
      <c r="O95" s="18" t="e">
        <f>VLOOKUP(F95,D16数据库!C:P,2,0)</f>
        <v>#N/A</v>
      </c>
      <c r="P95" s="18" t="e">
        <f>VLOOKUP(F95,D16数据库!C:P,3,0)</f>
        <v>#N/A</v>
      </c>
      <c r="Q95" s="18" t="e">
        <f t="shared" si="22"/>
        <v>#VALUE!</v>
      </c>
      <c r="R95" s="19" t="e">
        <f t="shared" si="23"/>
        <v>#VALUE!</v>
      </c>
      <c r="S95" s="18" t="e">
        <f>VLOOKUP(F95,D16数据库!C:P,4,0)</f>
        <v>#N/A</v>
      </c>
      <c r="T95" s="18" t="e">
        <f>VLOOKUP(F95,D16数据库!C:P,5,0)</f>
        <v>#N/A</v>
      </c>
      <c r="U95" s="18"/>
      <c r="V95" s="18" t="e">
        <f>VLOOKUP(F95,D16数据库!C:P,6,0)</f>
        <v>#N/A</v>
      </c>
      <c r="W95" s="18" t="e">
        <f>VLOOKUP(F95,D16数据库!C:P,7,0)</f>
        <v>#N/A</v>
      </c>
      <c r="X95" s="18" t="e" cm="1">
        <f t="array" ref="X95">_xlfn.IFS(E95=1,1,E95=2,2)</f>
        <v>#VALUE!</v>
      </c>
      <c r="Y95" s="18" t="e">
        <f>VLOOKUP(F95,D16数据库!C:P,10,0)</f>
        <v>#N/A</v>
      </c>
      <c r="Z95" s="19" t="e">
        <f t="shared" si="24"/>
        <v>#VALUE!</v>
      </c>
      <c r="AA95" s="18" t="e">
        <f>VLOOKUP(F95,D16数据库!C:P,8,0)</f>
        <v>#N/A</v>
      </c>
      <c r="AB95" s="18" t="e">
        <f>VLOOKUP(F95,D16数据库!C:P,9,0)</f>
        <v>#N/A</v>
      </c>
      <c r="AC95" s="18"/>
      <c r="AD95" s="18" t="e">
        <f>VLOOKUP(F95,D16数据库!C:P,11,0)</f>
        <v>#N/A</v>
      </c>
      <c r="AE95" s="18" t="e">
        <f>VLOOKUP(F95,D16数据库!C:P,12,0)</f>
        <v>#N/A</v>
      </c>
      <c r="AF95" s="19">
        <f t="shared" si="25"/>
        <v>0</v>
      </c>
      <c r="AG95" s="18" t="e">
        <f>VLOOKUP(F95,D16数据库!C:P,13,0)</f>
        <v>#N/A</v>
      </c>
      <c r="AH95" s="18" t="e">
        <f>VLOOKUP(F95,D16数据库!C:P,14,0)</f>
        <v>#N/A</v>
      </c>
      <c r="AI95" s="18"/>
    </row>
    <row r="96" spans="1:35" x14ac:dyDescent="0.25">
      <c r="A96" s="22"/>
      <c r="B96" s="3"/>
      <c r="C96" s="3"/>
      <c r="D96" s="3"/>
      <c r="E96" s="18" t="e">
        <f t="shared" si="26"/>
        <v>#VALUE!</v>
      </c>
      <c r="F96" s="18" t="str">
        <f t="shared" si="27"/>
        <v/>
      </c>
      <c r="G96" s="18" t="str">
        <f t="shared" si="28"/>
        <v/>
      </c>
      <c r="H96" s="18" t="e">
        <f t="shared" si="29"/>
        <v>#VALUE!</v>
      </c>
      <c r="I96" s="18" t="e">
        <f t="shared" si="30"/>
        <v>#VALUE!</v>
      </c>
      <c r="J96" s="18" t="e">
        <f t="shared" si="31"/>
        <v>#VALUE!</v>
      </c>
      <c r="K96" s="18" t="e">
        <f t="shared" si="32"/>
        <v>#VALUE!</v>
      </c>
      <c r="L96" s="18" t="str">
        <f t="shared" si="33"/>
        <v/>
      </c>
      <c r="M96" s="18" t="e">
        <f t="shared" si="34"/>
        <v>#VALUE!</v>
      </c>
      <c r="N96" s="18" t="e">
        <f t="shared" si="35"/>
        <v>#VALUE!</v>
      </c>
      <c r="O96" s="18" t="e">
        <f>VLOOKUP(F96,D16数据库!C:P,2,0)</f>
        <v>#N/A</v>
      </c>
      <c r="P96" s="18" t="e">
        <f>VLOOKUP(F96,D16数据库!C:P,3,0)</f>
        <v>#N/A</v>
      </c>
      <c r="Q96" s="18" t="e">
        <f t="shared" si="22"/>
        <v>#VALUE!</v>
      </c>
      <c r="R96" s="19" t="e">
        <f t="shared" si="23"/>
        <v>#VALUE!</v>
      </c>
      <c r="S96" s="18" t="e">
        <f>VLOOKUP(F96,D16数据库!C:P,4,0)</f>
        <v>#N/A</v>
      </c>
      <c r="T96" s="18" t="e">
        <f>VLOOKUP(F96,D16数据库!C:P,5,0)</f>
        <v>#N/A</v>
      </c>
      <c r="U96" s="18"/>
      <c r="V96" s="18" t="e">
        <f>VLOOKUP(F96,D16数据库!C:P,6,0)</f>
        <v>#N/A</v>
      </c>
      <c r="W96" s="18" t="e">
        <f>VLOOKUP(F96,D16数据库!C:P,7,0)</f>
        <v>#N/A</v>
      </c>
      <c r="X96" s="18" t="e" cm="1">
        <f t="array" ref="X96">_xlfn.IFS(E96=1,1,E96=2,2)</f>
        <v>#VALUE!</v>
      </c>
      <c r="Y96" s="18" t="e">
        <f>VLOOKUP(F96,D16数据库!C:P,10,0)</f>
        <v>#N/A</v>
      </c>
      <c r="Z96" s="19" t="e">
        <f t="shared" si="24"/>
        <v>#VALUE!</v>
      </c>
      <c r="AA96" s="18" t="e">
        <f>VLOOKUP(F96,D16数据库!C:P,8,0)</f>
        <v>#N/A</v>
      </c>
      <c r="AB96" s="18" t="e">
        <f>VLOOKUP(F96,D16数据库!C:P,9,0)</f>
        <v>#N/A</v>
      </c>
      <c r="AC96" s="18"/>
      <c r="AD96" s="18" t="e">
        <f>VLOOKUP(F96,D16数据库!C:P,11,0)</f>
        <v>#N/A</v>
      </c>
      <c r="AE96" s="18" t="e">
        <f>VLOOKUP(F96,D16数据库!C:P,12,0)</f>
        <v>#N/A</v>
      </c>
      <c r="AF96" s="19">
        <f t="shared" si="25"/>
        <v>0</v>
      </c>
      <c r="AG96" s="18" t="e">
        <f>VLOOKUP(F96,D16数据库!C:P,13,0)</f>
        <v>#N/A</v>
      </c>
      <c r="AH96" s="18" t="e">
        <f>VLOOKUP(F96,D16数据库!C:P,14,0)</f>
        <v>#N/A</v>
      </c>
      <c r="AI96" s="18"/>
    </row>
    <row r="97" spans="1:35" x14ac:dyDescent="0.25">
      <c r="A97" s="22"/>
      <c r="B97" s="3"/>
      <c r="C97" s="3"/>
      <c r="D97" s="3"/>
      <c r="E97" s="18" t="e">
        <f t="shared" si="26"/>
        <v>#VALUE!</v>
      </c>
      <c r="F97" s="18" t="str">
        <f t="shared" si="27"/>
        <v/>
      </c>
      <c r="G97" s="18" t="str">
        <f t="shared" si="28"/>
        <v/>
      </c>
      <c r="H97" s="18" t="e">
        <f t="shared" si="29"/>
        <v>#VALUE!</v>
      </c>
      <c r="I97" s="18" t="e">
        <f t="shared" si="30"/>
        <v>#VALUE!</v>
      </c>
      <c r="J97" s="18" t="e">
        <f t="shared" si="31"/>
        <v>#VALUE!</v>
      </c>
      <c r="K97" s="18" t="e">
        <f t="shared" si="32"/>
        <v>#VALUE!</v>
      </c>
      <c r="L97" s="18" t="str">
        <f t="shared" si="33"/>
        <v/>
      </c>
      <c r="M97" s="18" t="e">
        <f t="shared" si="34"/>
        <v>#VALUE!</v>
      </c>
      <c r="N97" s="18" t="e">
        <f t="shared" si="35"/>
        <v>#VALUE!</v>
      </c>
      <c r="O97" s="18" t="e">
        <f>VLOOKUP(F97,D16数据库!C:P,2,0)</f>
        <v>#N/A</v>
      </c>
      <c r="P97" s="18" t="e">
        <f>VLOOKUP(F97,D16数据库!C:P,3,0)</f>
        <v>#N/A</v>
      </c>
      <c r="Q97" s="18" t="e">
        <f t="shared" si="22"/>
        <v>#VALUE!</v>
      </c>
      <c r="R97" s="19" t="e">
        <f t="shared" si="23"/>
        <v>#VALUE!</v>
      </c>
      <c r="S97" s="18" t="e">
        <f>VLOOKUP(F97,D16数据库!C:P,4,0)</f>
        <v>#N/A</v>
      </c>
      <c r="T97" s="18" t="e">
        <f>VLOOKUP(F97,D16数据库!C:P,5,0)</f>
        <v>#N/A</v>
      </c>
      <c r="U97" s="18"/>
      <c r="V97" s="18" t="e">
        <f>VLOOKUP(F97,D16数据库!C:P,6,0)</f>
        <v>#N/A</v>
      </c>
      <c r="W97" s="18" t="e">
        <f>VLOOKUP(F97,D16数据库!C:P,7,0)</f>
        <v>#N/A</v>
      </c>
      <c r="X97" s="18" t="e" cm="1">
        <f t="array" ref="X97">_xlfn.IFS(E97=1,1,E97=2,2)</f>
        <v>#VALUE!</v>
      </c>
      <c r="Y97" s="18" t="e">
        <f>VLOOKUP(F97,D16数据库!C:P,10,0)</f>
        <v>#N/A</v>
      </c>
      <c r="Z97" s="19" t="e">
        <f t="shared" si="24"/>
        <v>#VALUE!</v>
      </c>
      <c r="AA97" s="18" t="e">
        <f>VLOOKUP(F97,D16数据库!C:P,8,0)</f>
        <v>#N/A</v>
      </c>
      <c r="AB97" s="18" t="e">
        <f>VLOOKUP(F97,D16数据库!C:P,9,0)</f>
        <v>#N/A</v>
      </c>
      <c r="AC97" s="18"/>
      <c r="AD97" s="18" t="e">
        <f>VLOOKUP(F97,D16数据库!C:P,11,0)</f>
        <v>#N/A</v>
      </c>
      <c r="AE97" s="18" t="e">
        <f>VLOOKUP(F97,D16数据库!C:P,12,0)</f>
        <v>#N/A</v>
      </c>
      <c r="AF97" s="19">
        <f t="shared" si="25"/>
        <v>0</v>
      </c>
      <c r="AG97" s="18" t="e">
        <f>VLOOKUP(F97,D16数据库!C:P,13,0)</f>
        <v>#N/A</v>
      </c>
      <c r="AH97" s="18" t="e">
        <f>VLOOKUP(F97,D16数据库!C:P,14,0)</f>
        <v>#N/A</v>
      </c>
      <c r="AI97" s="18"/>
    </row>
    <row r="98" spans="1:35" x14ac:dyDescent="0.25">
      <c r="A98" s="22"/>
      <c r="B98" s="3"/>
      <c r="C98" s="3"/>
      <c r="D98" s="3"/>
      <c r="E98" s="18" t="e">
        <f t="shared" si="26"/>
        <v>#VALUE!</v>
      </c>
      <c r="F98" s="18" t="str">
        <f t="shared" si="27"/>
        <v/>
      </c>
      <c r="G98" s="18" t="str">
        <f t="shared" si="28"/>
        <v/>
      </c>
      <c r="H98" s="18" t="e">
        <f t="shared" si="29"/>
        <v>#VALUE!</v>
      </c>
      <c r="I98" s="18" t="e">
        <f t="shared" si="30"/>
        <v>#VALUE!</v>
      </c>
      <c r="J98" s="18" t="e">
        <f t="shared" si="31"/>
        <v>#VALUE!</v>
      </c>
      <c r="K98" s="18" t="e">
        <f t="shared" si="32"/>
        <v>#VALUE!</v>
      </c>
      <c r="L98" s="18" t="str">
        <f t="shared" si="33"/>
        <v/>
      </c>
      <c r="M98" s="18" t="e">
        <f t="shared" si="34"/>
        <v>#VALUE!</v>
      </c>
      <c r="N98" s="18" t="e">
        <f t="shared" si="35"/>
        <v>#VALUE!</v>
      </c>
      <c r="O98" s="18" t="e">
        <f>VLOOKUP(F98,D16数据库!C:P,2,0)</f>
        <v>#N/A</v>
      </c>
      <c r="P98" s="18" t="e">
        <f>VLOOKUP(F98,D16数据库!C:P,3,0)</f>
        <v>#N/A</v>
      </c>
      <c r="Q98" s="18" t="e">
        <f t="shared" si="22"/>
        <v>#VALUE!</v>
      </c>
      <c r="R98" s="19" t="e">
        <f t="shared" si="23"/>
        <v>#VALUE!</v>
      </c>
      <c r="S98" s="18" t="e">
        <f>VLOOKUP(F98,D16数据库!C:P,4,0)</f>
        <v>#N/A</v>
      </c>
      <c r="T98" s="18" t="e">
        <f>VLOOKUP(F98,D16数据库!C:P,5,0)</f>
        <v>#N/A</v>
      </c>
      <c r="U98" s="18"/>
      <c r="V98" s="18" t="e">
        <f>VLOOKUP(F98,D16数据库!C:P,6,0)</f>
        <v>#N/A</v>
      </c>
      <c r="W98" s="18" t="e">
        <f>VLOOKUP(F98,D16数据库!C:P,7,0)</f>
        <v>#N/A</v>
      </c>
      <c r="X98" s="18" t="e" cm="1">
        <f t="array" ref="X98">_xlfn.IFS(E98=1,1,E98=2,2)</f>
        <v>#VALUE!</v>
      </c>
      <c r="Y98" s="18" t="e">
        <f>VLOOKUP(F98,D16数据库!C:P,10,0)</f>
        <v>#N/A</v>
      </c>
      <c r="Z98" s="19" t="e">
        <f t="shared" si="24"/>
        <v>#VALUE!</v>
      </c>
      <c r="AA98" s="18" t="e">
        <f>VLOOKUP(F98,D16数据库!C:P,8,0)</f>
        <v>#N/A</v>
      </c>
      <c r="AB98" s="18" t="e">
        <f>VLOOKUP(F98,D16数据库!C:P,9,0)</f>
        <v>#N/A</v>
      </c>
      <c r="AC98" s="18"/>
      <c r="AD98" s="18" t="e">
        <f>VLOOKUP(F98,D16数据库!C:P,11,0)</f>
        <v>#N/A</v>
      </c>
      <c r="AE98" s="18" t="e">
        <f>VLOOKUP(F98,D16数据库!C:P,12,0)</f>
        <v>#N/A</v>
      </c>
      <c r="AF98" s="19">
        <f t="shared" si="25"/>
        <v>0</v>
      </c>
      <c r="AG98" s="18" t="e">
        <f>VLOOKUP(F98,D16数据库!C:P,13,0)</f>
        <v>#N/A</v>
      </c>
      <c r="AH98" s="18" t="e">
        <f>VLOOKUP(F98,D16数据库!C:P,14,0)</f>
        <v>#N/A</v>
      </c>
      <c r="AI98" s="18"/>
    </row>
    <row r="99" spans="1:35" x14ac:dyDescent="0.25">
      <c r="A99" s="22"/>
      <c r="B99" s="3"/>
      <c r="C99" s="3"/>
      <c r="D99" s="3"/>
      <c r="E99" s="18" t="e">
        <f t="shared" si="26"/>
        <v>#VALUE!</v>
      </c>
      <c r="F99" s="18" t="str">
        <f t="shared" si="27"/>
        <v/>
      </c>
      <c r="G99" s="18" t="str">
        <f t="shared" si="28"/>
        <v/>
      </c>
      <c r="H99" s="18" t="e">
        <f t="shared" si="29"/>
        <v>#VALUE!</v>
      </c>
      <c r="I99" s="18" t="e">
        <f t="shared" si="30"/>
        <v>#VALUE!</v>
      </c>
      <c r="J99" s="18" t="e">
        <f t="shared" si="31"/>
        <v>#VALUE!</v>
      </c>
      <c r="K99" s="18" t="e">
        <f t="shared" si="32"/>
        <v>#VALUE!</v>
      </c>
      <c r="L99" s="18" t="str">
        <f t="shared" si="33"/>
        <v/>
      </c>
      <c r="M99" s="18" t="e">
        <f t="shared" si="34"/>
        <v>#VALUE!</v>
      </c>
      <c r="N99" s="18" t="e">
        <f t="shared" si="35"/>
        <v>#VALUE!</v>
      </c>
      <c r="O99" s="18" t="e">
        <f>VLOOKUP(F99,D16数据库!C:P,2,0)</f>
        <v>#N/A</v>
      </c>
      <c r="P99" s="18" t="e">
        <f>VLOOKUP(F99,D16数据库!C:P,3,0)</f>
        <v>#N/A</v>
      </c>
      <c r="Q99" s="18" t="e">
        <f t="shared" si="22"/>
        <v>#VALUE!</v>
      </c>
      <c r="R99" s="19" t="e">
        <f t="shared" si="23"/>
        <v>#VALUE!</v>
      </c>
      <c r="S99" s="18" t="e">
        <f>VLOOKUP(F99,D16数据库!C:P,4,0)</f>
        <v>#N/A</v>
      </c>
      <c r="T99" s="18" t="e">
        <f>VLOOKUP(F99,D16数据库!C:P,5,0)</f>
        <v>#N/A</v>
      </c>
      <c r="U99" s="18"/>
      <c r="V99" s="18" t="e">
        <f>VLOOKUP(F99,D16数据库!C:P,6,0)</f>
        <v>#N/A</v>
      </c>
      <c r="W99" s="18" t="e">
        <f>VLOOKUP(F99,D16数据库!C:P,7,0)</f>
        <v>#N/A</v>
      </c>
      <c r="X99" s="18" t="e" cm="1">
        <f t="array" ref="X99">_xlfn.IFS(E99=1,1,E99=2,2)</f>
        <v>#VALUE!</v>
      </c>
      <c r="Y99" s="18" t="e">
        <f>VLOOKUP(F99,D16数据库!C:P,10,0)</f>
        <v>#N/A</v>
      </c>
      <c r="Z99" s="19" t="e">
        <f t="shared" si="24"/>
        <v>#VALUE!</v>
      </c>
      <c r="AA99" s="18" t="e">
        <f>VLOOKUP(F99,D16数据库!C:P,8,0)</f>
        <v>#N/A</v>
      </c>
      <c r="AB99" s="18" t="e">
        <f>VLOOKUP(F99,D16数据库!C:P,9,0)</f>
        <v>#N/A</v>
      </c>
      <c r="AC99" s="18"/>
      <c r="AD99" s="18" t="e">
        <f>VLOOKUP(F99,D16数据库!C:P,11,0)</f>
        <v>#N/A</v>
      </c>
      <c r="AE99" s="18" t="e">
        <f>VLOOKUP(F99,D16数据库!C:P,12,0)</f>
        <v>#N/A</v>
      </c>
      <c r="AF99" s="19">
        <f t="shared" si="25"/>
        <v>0</v>
      </c>
      <c r="AG99" s="18" t="e">
        <f>VLOOKUP(F99,D16数据库!C:P,13,0)</f>
        <v>#N/A</v>
      </c>
      <c r="AH99" s="18" t="e">
        <f>VLOOKUP(F99,D16数据库!C:P,14,0)</f>
        <v>#N/A</v>
      </c>
      <c r="AI99" s="18"/>
    </row>
    <row r="100" spans="1:35" x14ac:dyDescent="0.25">
      <c r="A100" s="22"/>
      <c r="B100" s="3"/>
      <c r="C100" s="3"/>
      <c r="D100" s="3"/>
      <c r="E100" s="18" t="e">
        <f t="shared" si="26"/>
        <v>#VALUE!</v>
      </c>
      <c r="F100" s="18" t="str">
        <f t="shared" si="27"/>
        <v/>
      </c>
      <c r="G100" s="18" t="str">
        <f t="shared" si="28"/>
        <v/>
      </c>
      <c r="H100" s="18" t="e">
        <f t="shared" si="29"/>
        <v>#VALUE!</v>
      </c>
      <c r="I100" s="18" t="e">
        <f t="shared" si="30"/>
        <v>#VALUE!</v>
      </c>
      <c r="J100" s="18" t="e">
        <f t="shared" si="31"/>
        <v>#VALUE!</v>
      </c>
      <c r="K100" s="18" t="e">
        <f t="shared" si="32"/>
        <v>#VALUE!</v>
      </c>
      <c r="L100" s="18" t="str">
        <f t="shared" si="33"/>
        <v/>
      </c>
      <c r="M100" s="18" t="e">
        <f t="shared" si="34"/>
        <v>#VALUE!</v>
      </c>
      <c r="N100" s="18" t="e">
        <f t="shared" si="35"/>
        <v>#VALUE!</v>
      </c>
      <c r="O100" s="18" t="e">
        <f>VLOOKUP(F100,D16数据库!C:P,2,0)</f>
        <v>#N/A</v>
      </c>
      <c r="P100" s="18" t="e">
        <f>VLOOKUP(F100,D16数据库!C:P,3,0)</f>
        <v>#N/A</v>
      </c>
      <c r="Q100" s="18" t="e">
        <f t="shared" si="22"/>
        <v>#VALUE!</v>
      </c>
      <c r="R100" s="19" t="e">
        <f t="shared" si="23"/>
        <v>#VALUE!</v>
      </c>
      <c r="S100" s="18" t="e">
        <f>VLOOKUP(F100,D16数据库!C:P,4,0)</f>
        <v>#N/A</v>
      </c>
      <c r="T100" s="18" t="e">
        <f>VLOOKUP(F100,D16数据库!C:P,5,0)</f>
        <v>#N/A</v>
      </c>
      <c r="U100" s="18"/>
      <c r="V100" s="18" t="e">
        <f>VLOOKUP(F100,D16数据库!C:P,6,0)</f>
        <v>#N/A</v>
      </c>
      <c r="W100" s="18" t="e">
        <f>VLOOKUP(F100,D16数据库!C:P,7,0)</f>
        <v>#N/A</v>
      </c>
      <c r="X100" s="18" t="e" cm="1">
        <f t="array" ref="X100">_xlfn.IFS(E100=1,1,E100=2,2)</f>
        <v>#VALUE!</v>
      </c>
      <c r="Y100" s="18" t="e">
        <f>VLOOKUP(F100,D16数据库!C:P,10,0)</f>
        <v>#N/A</v>
      </c>
      <c r="Z100" s="19" t="e">
        <f t="shared" si="24"/>
        <v>#VALUE!</v>
      </c>
      <c r="AA100" s="18" t="e">
        <f>VLOOKUP(F100,D16数据库!C:P,8,0)</f>
        <v>#N/A</v>
      </c>
      <c r="AB100" s="18" t="e">
        <f>VLOOKUP(F100,D16数据库!C:P,9,0)</f>
        <v>#N/A</v>
      </c>
      <c r="AC100" s="18"/>
      <c r="AD100" s="18" t="e">
        <f>VLOOKUP(F100,D16数据库!C:P,11,0)</f>
        <v>#N/A</v>
      </c>
      <c r="AE100" s="18" t="e">
        <f>VLOOKUP(F100,D16数据库!C:P,12,0)</f>
        <v>#N/A</v>
      </c>
      <c r="AF100" s="19">
        <f t="shared" si="25"/>
        <v>0</v>
      </c>
      <c r="AG100" s="18" t="e">
        <f>VLOOKUP(F100,D16数据库!C:P,13,0)</f>
        <v>#N/A</v>
      </c>
      <c r="AH100" s="18" t="e">
        <f>VLOOKUP(F100,D16数据库!C:P,14,0)</f>
        <v>#N/A</v>
      </c>
      <c r="AI100" s="18"/>
    </row>
  </sheetData>
  <sheetProtection algorithmName="SHA-512" hashValue="+9Fz3N2XJEjqQSMm4dWhbth8aie7XZKuYTIrwh31nFJBY7lz6u679OSBRd8P9jCtLKofULkubgXXEhSd75m2QQ==" saltValue="gKSc4LmY/ccvA6Hs1mpQaA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  <ignoredErrors>
    <ignoredError sqref="N2:N13" evalError="1"/>
  </ignoredError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D939-0204-48AF-863C-856D95307122}">
  <sheetPr codeName="Sheet57"/>
  <dimension ref="A1:T7"/>
  <sheetViews>
    <sheetView workbookViewId="0"/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5.26953125" bestFit="1" customWidth="1"/>
    <col min="4" max="4" width="6.26953125" bestFit="1" customWidth="1"/>
    <col min="5" max="5" width="14.6328125" bestFit="1" customWidth="1"/>
    <col min="6" max="6" width="5.26953125" bestFit="1" customWidth="1"/>
    <col min="7" max="7" width="6.26953125" bestFit="1" customWidth="1"/>
    <col min="8" max="8" width="5.26953125" bestFit="1" customWidth="1"/>
    <col min="9" max="9" width="9.26953125" bestFit="1" customWidth="1"/>
    <col min="10" max="10" width="5.26953125" bestFit="1" customWidth="1"/>
    <col min="11" max="11" width="6.26953125" bestFit="1" customWidth="1"/>
    <col min="12" max="12" width="8.26953125" bestFit="1" customWidth="1"/>
    <col min="13" max="13" width="5.26953125" bestFit="1" customWidth="1"/>
    <col min="14" max="14" width="5.7265625" bestFit="1" customWidth="1"/>
    <col min="15" max="15" width="5.26953125" bestFit="1" customWidth="1"/>
    <col min="16" max="16" width="6.26953125" bestFit="1" customWidth="1"/>
    <col min="19" max="20" width="5.26953125" bestFit="1" customWidth="1"/>
  </cols>
  <sheetData>
    <row r="1" spans="1:20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0" t="s">
        <v>144</v>
      </c>
      <c r="I1" s="81"/>
      <c r="J1" s="81"/>
      <c r="K1" s="81"/>
      <c r="L1" s="82"/>
      <c r="M1" s="88" t="s">
        <v>206</v>
      </c>
      <c r="N1" s="89"/>
      <c r="O1" s="89"/>
      <c r="P1" s="90"/>
      <c r="S1" s="86" t="s">
        <v>214</v>
      </c>
      <c r="T1" s="86"/>
    </row>
    <row r="2" spans="1:20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1" t="s">
        <v>3</v>
      </c>
      <c r="K2" s="1" t="s">
        <v>4</v>
      </c>
      <c r="L2" s="3" t="s">
        <v>78</v>
      </c>
      <c r="M2" s="1" t="s">
        <v>12</v>
      </c>
      <c r="N2" s="1" t="s">
        <v>13</v>
      </c>
      <c r="O2" s="1" t="s">
        <v>3</v>
      </c>
      <c r="P2" s="1" t="s">
        <v>4</v>
      </c>
      <c r="S2" s="3" t="s">
        <v>136</v>
      </c>
      <c r="T2" s="24" t="s">
        <v>32</v>
      </c>
    </row>
    <row r="3" spans="1:20" ht="15.5" x14ac:dyDescent="0.25">
      <c r="A3" s="3" t="s">
        <v>210</v>
      </c>
      <c r="B3" s="3" t="s">
        <v>211</v>
      </c>
      <c r="C3" s="3" t="s">
        <v>191</v>
      </c>
      <c r="D3" s="1" t="s">
        <v>93</v>
      </c>
      <c r="E3" s="1" t="s">
        <v>18</v>
      </c>
      <c r="F3" s="1" t="s">
        <v>15</v>
      </c>
      <c r="G3" s="1" t="s">
        <v>7</v>
      </c>
      <c r="H3" s="1" t="s">
        <v>93</v>
      </c>
      <c r="I3" s="1" t="s">
        <v>18</v>
      </c>
      <c r="J3" s="1" t="s">
        <v>15</v>
      </c>
      <c r="K3" s="1" t="s">
        <v>7</v>
      </c>
      <c r="L3" s="1">
        <v>75</v>
      </c>
      <c r="M3" s="3" t="s">
        <v>116</v>
      </c>
      <c r="N3" s="7" t="s">
        <v>139</v>
      </c>
      <c r="O3" s="1" t="s">
        <v>16</v>
      </c>
      <c r="P3" s="1" t="s">
        <v>7</v>
      </c>
      <c r="S3" s="5"/>
      <c r="T3" s="5"/>
    </row>
    <row r="4" spans="1:20" ht="15.5" x14ac:dyDescent="0.25">
      <c r="A4" s="3"/>
      <c r="B4" s="1"/>
      <c r="C4" s="3" t="s">
        <v>192</v>
      </c>
      <c r="D4" s="1" t="s">
        <v>93</v>
      </c>
      <c r="E4" s="3" t="s">
        <v>145</v>
      </c>
      <c r="F4" s="1" t="s">
        <v>15</v>
      </c>
      <c r="G4" s="1" t="s">
        <v>7</v>
      </c>
      <c r="H4" s="1" t="s">
        <v>93</v>
      </c>
      <c r="I4" s="3" t="s">
        <v>145</v>
      </c>
      <c r="J4" s="1" t="s">
        <v>15</v>
      </c>
      <c r="K4" s="1" t="s">
        <v>7</v>
      </c>
      <c r="L4" s="1">
        <v>100</v>
      </c>
      <c r="M4" s="3" t="s">
        <v>116</v>
      </c>
      <c r="N4" s="7" t="s">
        <v>139</v>
      </c>
      <c r="O4" s="1" t="s">
        <v>16</v>
      </c>
      <c r="P4" s="1" t="s">
        <v>7</v>
      </c>
      <c r="S4" s="5"/>
      <c r="T4" s="5"/>
    </row>
    <row r="5" spans="1:20" ht="15.5" x14ac:dyDescent="0.25">
      <c r="A5" s="3"/>
      <c r="B5" s="1"/>
      <c r="C5" s="3" t="s">
        <v>193</v>
      </c>
      <c r="D5" s="3" t="s">
        <v>207</v>
      </c>
      <c r="E5" s="3" t="s">
        <v>159</v>
      </c>
      <c r="F5" s="1" t="s">
        <v>15</v>
      </c>
      <c r="G5" s="1" t="s">
        <v>7</v>
      </c>
      <c r="H5" s="3" t="s">
        <v>207</v>
      </c>
      <c r="I5" s="3" t="s">
        <v>159</v>
      </c>
      <c r="J5" s="1" t="s">
        <v>15</v>
      </c>
      <c r="K5" s="1" t="s">
        <v>7</v>
      </c>
      <c r="L5" s="1">
        <v>140</v>
      </c>
      <c r="M5" s="3" t="s">
        <v>116</v>
      </c>
      <c r="N5" s="7" t="s">
        <v>139</v>
      </c>
      <c r="O5" s="1" t="s">
        <v>16</v>
      </c>
      <c r="P5" s="1" t="s">
        <v>7</v>
      </c>
      <c r="S5" s="3"/>
      <c r="T5" s="24"/>
    </row>
    <row r="6" spans="1:20" ht="15.5" x14ac:dyDescent="0.25">
      <c r="A6" s="3"/>
      <c r="B6" s="1"/>
      <c r="C6" s="3" t="s">
        <v>194</v>
      </c>
      <c r="D6" s="3" t="s">
        <v>181</v>
      </c>
      <c r="E6" s="3" t="s">
        <v>188</v>
      </c>
      <c r="F6" s="1" t="s">
        <v>15</v>
      </c>
      <c r="G6" s="1" t="s">
        <v>7</v>
      </c>
      <c r="H6" s="3" t="s">
        <v>207</v>
      </c>
      <c r="I6" s="3" t="s">
        <v>158</v>
      </c>
      <c r="J6" s="1" t="s">
        <v>15</v>
      </c>
      <c r="K6" s="1" t="s">
        <v>7</v>
      </c>
      <c r="L6" s="1">
        <v>100</v>
      </c>
      <c r="M6" s="3" t="s">
        <v>116</v>
      </c>
      <c r="N6" s="7" t="s">
        <v>139</v>
      </c>
      <c r="O6" s="1" t="s">
        <v>16</v>
      </c>
      <c r="P6" s="1" t="s">
        <v>7</v>
      </c>
      <c r="S6" s="5">
        <v>1</v>
      </c>
      <c r="T6" s="5">
        <v>1</v>
      </c>
    </row>
    <row r="7" spans="1:20" ht="15.5" x14ac:dyDescent="0.25">
      <c r="C7" s="3" t="s">
        <v>165</v>
      </c>
      <c r="D7" s="3" t="s">
        <v>181</v>
      </c>
      <c r="E7" s="3" t="s">
        <v>195</v>
      </c>
      <c r="F7" s="1" t="s">
        <v>15</v>
      </c>
      <c r="G7" s="1" t="s">
        <v>7</v>
      </c>
      <c r="H7" s="3" t="s">
        <v>207</v>
      </c>
      <c r="I7" s="3" t="s">
        <v>159</v>
      </c>
      <c r="J7" s="1" t="s">
        <v>15</v>
      </c>
      <c r="K7" s="1" t="s">
        <v>7</v>
      </c>
      <c r="L7" s="1">
        <v>140</v>
      </c>
      <c r="M7" s="3" t="s">
        <v>116</v>
      </c>
      <c r="N7" s="7" t="s">
        <v>139</v>
      </c>
      <c r="O7" s="1" t="s">
        <v>16</v>
      </c>
      <c r="P7" s="1" t="s">
        <v>7</v>
      </c>
      <c r="S7" s="5">
        <v>2</v>
      </c>
      <c r="T7" s="5">
        <v>2</v>
      </c>
    </row>
  </sheetData>
  <sheetProtection algorithmName="SHA-512" hashValue="4aJpj+6KEoy2FeqHJ5R0z2wYGGfEg9HR0fFSyAk2YJSZxEiRGYAenaM/AgCqEO7Cw0RuzqF31o08t1ZrCiPbpg==" saltValue="w9wmU9YzHPP7HCjCMyurAw==" spinCount="100000" sheet="1" objects="1" scenarios="1"/>
  <mergeCells count="4">
    <mergeCell ref="H1:L1"/>
    <mergeCell ref="C1:G1"/>
    <mergeCell ref="M1:P1"/>
    <mergeCell ref="S1:T1"/>
  </mergeCells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24F5-9952-4E84-84B3-AF002A22125E}">
  <sheetPr codeName="Sheet58"/>
  <dimension ref="A1:AD100"/>
  <sheetViews>
    <sheetView topLeftCell="I1" workbookViewId="0"/>
  </sheetViews>
  <sheetFormatPr defaultRowHeight="14" x14ac:dyDescent="0.25"/>
  <cols>
    <col min="1" max="1" width="16.90625" style="23" bestFit="1" customWidth="1"/>
    <col min="2" max="2" width="27.453125" style="35" bestFit="1" customWidth="1"/>
    <col min="5" max="5" width="5.26953125" bestFit="1" customWidth="1"/>
    <col min="10" max="11" width="11.36328125" bestFit="1" customWidth="1"/>
    <col min="12" max="12" width="15.7265625" bestFit="1" customWidth="1"/>
    <col min="13" max="13" width="12.453125" bestFit="1" customWidth="1"/>
    <col min="18" max="19" width="11.36328125" bestFit="1" customWidth="1"/>
    <col min="20" max="20" width="9.26953125" bestFit="1" customWidth="1"/>
    <col min="24" max="24" width="11.36328125" bestFit="1" customWidth="1"/>
    <col min="26" max="26" width="8.26953125" bestFit="1" customWidth="1"/>
    <col min="29" max="29" width="13.453125" bestFit="1" customWidth="1"/>
  </cols>
  <sheetData>
    <row r="1" spans="1:30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208</v>
      </c>
      <c r="H1" s="18" t="s">
        <v>209</v>
      </c>
      <c r="I1" s="18" t="s">
        <v>212</v>
      </c>
      <c r="J1" s="18" t="s">
        <v>213</v>
      </c>
      <c r="K1" s="18" t="s">
        <v>48</v>
      </c>
      <c r="L1" s="18" t="s">
        <v>82</v>
      </c>
      <c r="M1" s="18" t="s">
        <v>222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9" t="s">
        <v>79</v>
      </c>
      <c r="U1" s="18" t="s">
        <v>3</v>
      </c>
      <c r="V1" s="18" t="s">
        <v>160</v>
      </c>
      <c r="W1" s="18" t="s">
        <v>5</v>
      </c>
      <c r="X1" s="18" t="s">
        <v>48</v>
      </c>
      <c r="Y1" s="18" t="s">
        <v>82</v>
      </c>
      <c r="Z1" s="19" t="s">
        <v>79</v>
      </c>
      <c r="AA1" s="18" t="s">
        <v>3</v>
      </c>
      <c r="AB1" s="18" t="s">
        <v>160</v>
      </c>
      <c r="AC1" s="18" t="s">
        <v>223</v>
      </c>
      <c r="AD1" s="18" t="s">
        <v>5</v>
      </c>
    </row>
    <row r="2" spans="1:30" x14ac:dyDescent="0.25">
      <c r="A2" s="22">
        <v>17</v>
      </c>
      <c r="B2" s="3" t="s">
        <v>1052</v>
      </c>
      <c r="C2" s="3">
        <v>2</v>
      </c>
      <c r="D2" s="3" t="s">
        <v>525</v>
      </c>
      <c r="E2" s="18">
        <f>VALUE(TRIM(MID(SUBSTITUTE($B2,"-",REPT(" ",99)),COLUMN(B2)*99-98,99)))</f>
        <v>2</v>
      </c>
      <c r="F2" s="18" t="str">
        <f t="shared" ref="F2" si="0">(TRIM(MID(SUBSTITUTE($B2,"-",REPT(" ",99)),COLUMN(C2)*99-98,99)))</f>
        <v>A</v>
      </c>
      <c r="G2" s="18">
        <f>VALUE(TRIM(MID(SUBSTITUTE($B2,"-",REPT(" ",99)),COLUMN(D2)*99-98,99)))</f>
        <v>1000</v>
      </c>
      <c r="H2" s="18">
        <f t="shared" ref="H2:J2" si="1">VALUE(TRIM(MID(SUBSTITUTE($B2,"-",REPT(" ",99)),COLUMN(E2)*99-98,99)))</f>
        <v>800</v>
      </c>
      <c r="I2" s="18">
        <f t="shared" si="1"/>
        <v>600</v>
      </c>
      <c r="J2" s="18">
        <f t="shared" si="1"/>
        <v>500</v>
      </c>
      <c r="K2" s="18" t="str">
        <f>VLOOKUP(F2,D17数据库!C:P,2,0)</f>
        <v>H型钢</v>
      </c>
      <c r="L2" s="18" t="str">
        <f>VLOOKUP(F2,D17数据库!C:P,3,0)</f>
        <v>H125x125x6.5x9</v>
      </c>
      <c r="M2" s="18">
        <f>I2+AC2</f>
        <v>680</v>
      </c>
      <c r="N2" s="19">
        <f>((G2+M2+50)/1000)*2*C2</f>
        <v>6.92</v>
      </c>
      <c r="O2" s="18" t="str">
        <f>VLOOKUP(F2,D17数据库!C:P,4,0)</f>
        <v>m</v>
      </c>
      <c r="P2" s="18" t="str">
        <f>VLOOKUP(F2,D17数据库!C:P,5,0)</f>
        <v>Q235B</v>
      </c>
      <c r="Q2" s="18"/>
      <c r="R2" s="18" t="str">
        <f>VLOOKUP(F2,D17数据库!C:P,6,0)</f>
        <v>角钢</v>
      </c>
      <c r="S2" s="18" t="str">
        <f>VLOOKUP(F2,D17数据库!C:P,7,0)</f>
        <v>∠100x10</v>
      </c>
      <c r="T2" s="19">
        <f>((G2/1000)^2+(G2/1000)^2)^0.5*C2</f>
        <v>2.8284271247461903</v>
      </c>
      <c r="U2" s="18" t="str">
        <f>VLOOKUP(F2,D17数据库!C:P,8,0)</f>
        <v>m</v>
      </c>
      <c r="V2" s="18" t="str">
        <f>VLOOKUP(F2,D17数据库!C:P,9,0)</f>
        <v>Q235B</v>
      </c>
      <c r="W2" s="19"/>
      <c r="X2" s="18" t="str">
        <f>VLOOKUP(F2,D17数据库!C:P,10,0)</f>
        <v>槽钢</v>
      </c>
      <c r="Y2" s="18" t="str">
        <f>VLOOKUP(F2,D17数据库!C:P,11,0)</f>
        <v>[8</v>
      </c>
      <c r="Z2" s="19">
        <f>2*(H2/1000)*C2</f>
        <v>3.2</v>
      </c>
      <c r="AA2" s="18" t="str">
        <f>VLOOKUP(F2,D17数据库!C:P,12,0)</f>
        <v>m</v>
      </c>
      <c r="AB2" s="18" t="str">
        <f>VLOOKUP(F2,D17数据库!C:P,13,0)</f>
        <v>Q235B</v>
      </c>
      <c r="AC2" s="18">
        <f>VLOOKUP(F2,D17数据库!C:P,14,0)</f>
        <v>80</v>
      </c>
      <c r="AD2" s="18"/>
    </row>
    <row r="3" spans="1:30" x14ac:dyDescent="0.25">
      <c r="A3" s="22"/>
      <c r="B3" s="3"/>
      <c r="C3" s="3"/>
      <c r="D3" s="3"/>
      <c r="E3" s="18" t="e">
        <f t="shared" ref="E3:E26" si="2">VALUE(TRIM(MID(SUBSTITUTE($B3,"-",REPT(" ",99)),COLUMN(B3)*99-98,99)))</f>
        <v>#VALUE!</v>
      </c>
      <c r="F3" s="18" t="str">
        <f t="shared" ref="F3:F26" si="3">(TRIM(MID(SUBSTITUTE($B3,"-",REPT(" ",99)),COLUMN(C3)*99-98,99)))</f>
        <v/>
      </c>
      <c r="G3" s="18" t="e">
        <f t="shared" ref="G3:G26" si="4">VALUE(TRIM(MID(SUBSTITUTE($B3,"-",REPT(" ",99)),COLUMN(D3)*99-98,99)))</f>
        <v>#VALUE!</v>
      </c>
      <c r="H3" s="18" t="e">
        <f t="shared" ref="H3:H26" si="5">VALUE(TRIM(MID(SUBSTITUTE($B3,"-",REPT(" ",99)),COLUMN(E3)*99-98,99)))</f>
        <v>#VALUE!</v>
      </c>
      <c r="I3" s="18" t="e">
        <f t="shared" ref="I3:I26" si="6">VALUE(TRIM(MID(SUBSTITUTE($B3,"-",REPT(" ",99)),COLUMN(F3)*99-98,99)))</f>
        <v>#VALUE!</v>
      </c>
      <c r="J3" s="18" t="e">
        <f t="shared" ref="J3:J26" si="7">VALUE(TRIM(MID(SUBSTITUTE($B3,"-",REPT(" ",99)),COLUMN(G3)*99-98,99)))</f>
        <v>#VALUE!</v>
      </c>
      <c r="K3" s="18" t="e">
        <f>VLOOKUP(F3,D17数据库!C:P,2,0)</f>
        <v>#N/A</v>
      </c>
      <c r="L3" s="18" t="e">
        <f>VLOOKUP(F3,D17数据库!C:P,3,0)</f>
        <v>#N/A</v>
      </c>
      <c r="M3" s="18" t="e">
        <f t="shared" ref="M3:M26" si="8">I3+AC3</f>
        <v>#VALUE!</v>
      </c>
      <c r="N3" s="19" t="e">
        <f t="shared" ref="N3:N66" si="9">((G3+M3+50)/1000)*2*C3</f>
        <v>#VALUE!</v>
      </c>
      <c r="O3" s="18" t="e">
        <f>VLOOKUP(F3,D17数据库!C:P,4,0)</f>
        <v>#N/A</v>
      </c>
      <c r="P3" s="18" t="e">
        <f>VLOOKUP(F3,D17数据库!C:P,5,0)</f>
        <v>#N/A</v>
      </c>
      <c r="Q3" s="18"/>
      <c r="R3" s="18" t="e">
        <f>VLOOKUP(F3,D17数据库!C:P,6,0)</f>
        <v>#N/A</v>
      </c>
      <c r="S3" s="18" t="e">
        <f>VLOOKUP(F3,D17数据库!C:P,7,0)</f>
        <v>#N/A</v>
      </c>
      <c r="T3" s="19" t="e">
        <f t="shared" ref="T3:T66" si="10">((G3/1000)^2+(G3/1000)^2)^0.5*C3</f>
        <v>#VALUE!</v>
      </c>
      <c r="U3" s="18" t="e">
        <f>VLOOKUP(F3,D17数据库!C:P,8,0)</f>
        <v>#N/A</v>
      </c>
      <c r="V3" s="18" t="e">
        <f>VLOOKUP(F3,D17数据库!C:P,9,0)</f>
        <v>#N/A</v>
      </c>
      <c r="W3" s="19"/>
      <c r="X3" s="18" t="e">
        <f>VLOOKUP(F3,D17数据库!C:P,10,0)</f>
        <v>#N/A</v>
      </c>
      <c r="Y3" s="18" t="e">
        <f>VLOOKUP(F3,D17数据库!C:P,11,0)</f>
        <v>#N/A</v>
      </c>
      <c r="Z3" s="19" t="e">
        <f t="shared" ref="Z3:Z66" si="11">2*(H3/1000)*C3</f>
        <v>#VALUE!</v>
      </c>
      <c r="AA3" s="18" t="e">
        <f>VLOOKUP(F3,D17数据库!C:P,12,0)</f>
        <v>#N/A</v>
      </c>
      <c r="AB3" s="18" t="e">
        <f>VLOOKUP(F3,D17数据库!C:P,13,0)</f>
        <v>#N/A</v>
      </c>
      <c r="AC3" s="18" t="e">
        <f>VLOOKUP(F3,D17数据库!C:P,14,0)</f>
        <v>#N/A</v>
      </c>
      <c r="AD3" s="18"/>
    </row>
    <row r="4" spans="1:30" x14ac:dyDescent="0.25">
      <c r="A4" s="22"/>
      <c r="B4" s="3"/>
      <c r="C4" s="3"/>
      <c r="D4" s="3"/>
      <c r="E4" s="18" t="e">
        <f t="shared" si="2"/>
        <v>#VALUE!</v>
      </c>
      <c r="F4" s="18" t="str">
        <f t="shared" si="3"/>
        <v/>
      </c>
      <c r="G4" s="18" t="e">
        <f t="shared" si="4"/>
        <v>#VALUE!</v>
      </c>
      <c r="H4" s="18" t="e">
        <f t="shared" si="5"/>
        <v>#VALUE!</v>
      </c>
      <c r="I4" s="18" t="e">
        <f t="shared" si="6"/>
        <v>#VALUE!</v>
      </c>
      <c r="J4" s="18" t="e">
        <f t="shared" si="7"/>
        <v>#VALUE!</v>
      </c>
      <c r="K4" s="18" t="e">
        <f>VLOOKUP(F4,D17数据库!C:P,2,0)</f>
        <v>#N/A</v>
      </c>
      <c r="L4" s="18" t="e">
        <f>VLOOKUP(F4,D17数据库!C:P,3,0)</f>
        <v>#N/A</v>
      </c>
      <c r="M4" s="18" t="e">
        <f t="shared" si="8"/>
        <v>#VALUE!</v>
      </c>
      <c r="N4" s="19" t="e">
        <f t="shared" si="9"/>
        <v>#VALUE!</v>
      </c>
      <c r="O4" s="18" t="e">
        <f>VLOOKUP(F4,D17数据库!C:P,4,0)</f>
        <v>#N/A</v>
      </c>
      <c r="P4" s="18" t="e">
        <f>VLOOKUP(F4,D17数据库!C:P,5,0)</f>
        <v>#N/A</v>
      </c>
      <c r="Q4" s="18"/>
      <c r="R4" s="18" t="e">
        <f>VLOOKUP(F4,D17数据库!C:P,6,0)</f>
        <v>#N/A</v>
      </c>
      <c r="S4" s="18" t="e">
        <f>VLOOKUP(F4,D17数据库!C:P,7,0)</f>
        <v>#N/A</v>
      </c>
      <c r="T4" s="19" t="e">
        <f t="shared" si="10"/>
        <v>#VALUE!</v>
      </c>
      <c r="U4" s="18" t="e">
        <f>VLOOKUP(F4,D17数据库!C:P,8,0)</f>
        <v>#N/A</v>
      </c>
      <c r="V4" s="18" t="e">
        <f>VLOOKUP(F4,D17数据库!C:P,9,0)</f>
        <v>#N/A</v>
      </c>
      <c r="W4" s="19"/>
      <c r="X4" s="18" t="e">
        <f>VLOOKUP(F4,D17数据库!C:P,10,0)</f>
        <v>#N/A</v>
      </c>
      <c r="Y4" s="18" t="e">
        <f>VLOOKUP(F4,D17数据库!C:P,11,0)</f>
        <v>#N/A</v>
      </c>
      <c r="Z4" s="19" t="e">
        <f t="shared" si="11"/>
        <v>#VALUE!</v>
      </c>
      <c r="AA4" s="18" t="e">
        <f>VLOOKUP(F4,D17数据库!C:P,12,0)</f>
        <v>#N/A</v>
      </c>
      <c r="AB4" s="18" t="e">
        <f>VLOOKUP(F4,D17数据库!C:P,13,0)</f>
        <v>#N/A</v>
      </c>
      <c r="AC4" s="18" t="e">
        <f>VLOOKUP(F4,D17数据库!C:P,14,0)</f>
        <v>#N/A</v>
      </c>
      <c r="AD4" s="18"/>
    </row>
    <row r="5" spans="1:30" x14ac:dyDescent="0.25">
      <c r="A5" s="22"/>
      <c r="B5" s="3"/>
      <c r="C5" s="3"/>
      <c r="D5" s="3"/>
      <c r="E5" s="18" t="e">
        <f t="shared" si="2"/>
        <v>#VALUE!</v>
      </c>
      <c r="F5" s="18" t="str">
        <f t="shared" si="3"/>
        <v/>
      </c>
      <c r="G5" s="18" t="e">
        <f t="shared" si="4"/>
        <v>#VALUE!</v>
      </c>
      <c r="H5" s="18" t="e">
        <f t="shared" si="5"/>
        <v>#VALUE!</v>
      </c>
      <c r="I5" s="18" t="e">
        <f t="shared" si="6"/>
        <v>#VALUE!</v>
      </c>
      <c r="J5" s="18" t="e">
        <f t="shared" si="7"/>
        <v>#VALUE!</v>
      </c>
      <c r="K5" s="18" t="e">
        <f>VLOOKUP(F5,D17数据库!C:P,2,0)</f>
        <v>#N/A</v>
      </c>
      <c r="L5" s="18" t="e">
        <f>VLOOKUP(F5,D17数据库!C:P,3,0)</f>
        <v>#N/A</v>
      </c>
      <c r="M5" s="18" t="e">
        <f t="shared" si="8"/>
        <v>#VALUE!</v>
      </c>
      <c r="N5" s="19" t="e">
        <f t="shared" si="9"/>
        <v>#VALUE!</v>
      </c>
      <c r="O5" s="18" t="e">
        <f>VLOOKUP(F5,D17数据库!C:P,4,0)</f>
        <v>#N/A</v>
      </c>
      <c r="P5" s="18" t="e">
        <f>VLOOKUP(F5,D17数据库!C:P,5,0)</f>
        <v>#N/A</v>
      </c>
      <c r="Q5" s="18"/>
      <c r="R5" s="18" t="e">
        <f>VLOOKUP(F5,D17数据库!C:P,6,0)</f>
        <v>#N/A</v>
      </c>
      <c r="S5" s="18" t="e">
        <f>VLOOKUP(F5,D17数据库!C:P,7,0)</f>
        <v>#N/A</v>
      </c>
      <c r="T5" s="19" t="e">
        <f t="shared" si="10"/>
        <v>#VALUE!</v>
      </c>
      <c r="U5" s="18" t="e">
        <f>VLOOKUP(F5,D17数据库!C:P,8,0)</f>
        <v>#N/A</v>
      </c>
      <c r="V5" s="18" t="e">
        <f>VLOOKUP(F5,D17数据库!C:P,9,0)</f>
        <v>#N/A</v>
      </c>
      <c r="W5" s="19"/>
      <c r="X5" s="18" t="e">
        <f>VLOOKUP(F5,D17数据库!C:P,10,0)</f>
        <v>#N/A</v>
      </c>
      <c r="Y5" s="18" t="e">
        <f>VLOOKUP(F5,D17数据库!C:P,11,0)</f>
        <v>#N/A</v>
      </c>
      <c r="Z5" s="19" t="e">
        <f t="shared" si="11"/>
        <v>#VALUE!</v>
      </c>
      <c r="AA5" s="18" t="e">
        <f>VLOOKUP(F5,D17数据库!C:P,12,0)</f>
        <v>#N/A</v>
      </c>
      <c r="AB5" s="18" t="e">
        <f>VLOOKUP(F5,D17数据库!C:P,13,0)</f>
        <v>#N/A</v>
      </c>
      <c r="AC5" s="18" t="e">
        <f>VLOOKUP(F5,D17数据库!C:P,14,0)</f>
        <v>#N/A</v>
      </c>
      <c r="AD5" s="18"/>
    </row>
    <row r="6" spans="1:30" x14ac:dyDescent="0.25">
      <c r="A6" s="22"/>
      <c r="B6" s="3"/>
      <c r="C6" s="3"/>
      <c r="D6" s="3"/>
      <c r="E6" s="18" t="e">
        <f t="shared" si="2"/>
        <v>#VALUE!</v>
      </c>
      <c r="F6" s="18" t="str">
        <f t="shared" si="3"/>
        <v/>
      </c>
      <c r="G6" s="18" t="e">
        <f t="shared" si="4"/>
        <v>#VALUE!</v>
      </c>
      <c r="H6" s="18" t="e">
        <f t="shared" si="5"/>
        <v>#VALUE!</v>
      </c>
      <c r="I6" s="18" t="e">
        <f t="shared" si="6"/>
        <v>#VALUE!</v>
      </c>
      <c r="J6" s="18" t="e">
        <f t="shared" si="7"/>
        <v>#VALUE!</v>
      </c>
      <c r="K6" s="18" t="e">
        <f>VLOOKUP(F6,D17数据库!C:P,2,0)</f>
        <v>#N/A</v>
      </c>
      <c r="L6" s="18" t="e">
        <f>VLOOKUP(F6,D17数据库!C:P,3,0)</f>
        <v>#N/A</v>
      </c>
      <c r="M6" s="18" t="e">
        <f t="shared" si="8"/>
        <v>#VALUE!</v>
      </c>
      <c r="N6" s="19" t="e">
        <f t="shared" si="9"/>
        <v>#VALUE!</v>
      </c>
      <c r="O6" s="18" t="e">
        <f>VLOOKUP(F6,D17数据库!C:P,4,0)</f>
        <v>#N/A</v>
      </c>
      <c r="P6" s="18" t="e">
        <f>VLOOKUP(F6,D17数据库!C:P,5,0)</f>
        <v>#N/A</v>
      </c>
      <c r="Q6" s="18"/>
      <c r="R6" s="18" t="e">
        <f>VLOOKUP(F6,D17数据库!C:P,6,0)</f>
        <v>#N/A</v>
      </c>
      <c r="S6" s="18" t="e">
        <f>VLOOKUP(F6,D17数据库!C:P,7,0)</f>
        <v>#N/A</v>
      </c>
      <c r="T6" s="19" t="e">
        <f t="shared" si="10"/>
        <v>#VALUE!</v>
      </c>
      <c r="U6" s="18" t="e">
        <f>VLOOKUP(F6,D17数据库!C:P,8,0)</f>
        <v>#N/A</v>
      </c>
      <c r="V6" s="18" t="e">
        <f>VLOOKUP(F6,D17数据库!C:P,9,0)</f>
        <v>#N/A</v>
      </c>
      <c r="W6" s="19"/>
      <c r="X6" s="18" t="e">
        <f>VLOOKUP(F6,D17数据库!C:P,10,0)</f>
        <v>#N/A</v>
      </c>
      <c r="Y6" s="18" t="e">
        <f>VLOOKUP(F6,D17数据库!C:P,11,0)</f>
        <v>#N/A</v>
      </c>
      <c r="Z6" s="19" t="e">
        <f t="shared" si="11"/>
        <v>#VALUE!</v>
      </c>
      <c r="AA6" s="18" t="e">
        <f>VLOOKUP(F6,D17数据库!C:P,12,0)</f>
        <v>#N/A</v>
      </c>
      <c r="AB6" s="18" t="e">
        <f>VLOOKUP(F6,D17数据库!C:P,13,0)</f>
        <v>#N/A</v>
      </c>
      <c r="AC6" s="18" t="e">
        <f>VLOOKUP(F6,D17数据库!C:P,14,0)</f>
        <v>#N/A</v>
      </c>
      <c r="AD6" s="18"/>
    </row>
    <row r="7" spans="1:30" x14ac:dyDescent="0.25">
      <c r="A7" s="22"/>
      <c r="B7" s="3"/>
      <c r="C7" s="3"/>
      <c r="D7" s="3"/>
      <c r="E7" s="18" t="e">
        <f t="shared" si="2"/>
        <v>#VALUE!</v>
      </c>
      <c r="F7" s="18" t="str">
        <f t="shared" si="3"/>
        <v/>
      </c>
      <c r="G7" s="18" t="e">
        <f t="shared" si="4"/>
        <v>#VALUE!</v>
      </c>
      <c r="H7" s="18" t="e">
        <f t="shared" si="5"/>
        <v>#VALUE!</v>
      </c>
      <c r="I7" s="18" t="e">
        <f t="shared" si="6"/>
        <v>#VALUE!</v>
      </c>
      <c r="J7" s="18" t="e">
        <f t="shared" si="7"/>
        <v>#VALUE!</v>
      </c>
      <c r="K7" s="18" t="e">
        <f>VLOOKUP(F7,D17数据库!C:P,2,0)</f>
        <v>#N/A</v>
      </c>
      <c r="L7" s="18" t="e">
        <f>VLOOKUP(F7,D17数据库!C:P,3,0)</f>
        <v>#N/A</v>
      </c>
      <c r="M7" s="18" t="e">
        <f t="shared" si="8"/>
        <v>#VALUE!</v>
      </c>
      <c r="N7" s="19" t="e">
        <f t="shared" si="9"/>
        <v>#VALUE!</v>
      </c>
      <c r="O7" s="18" t="e">
        <f>VLOOKUP(F7,D17数据库!C:P,4,0)</f>
        <v>#N/A</v>
      </c>
      <c r="P7" s="18" t="e">
        <f>VLOOKUP(F7,D17数据库!C:P,5,0)</f>
        <v>#N/A</v>
      </c>
      <c r="Q7" s="18"/>
      <c r="R7" s="18" t="e">
        <f>VLOOKUP(F7,D17数据库!C:P,6,0)</f>
        <v>#N/A</v>
      </c>
      <c r="S7" s="18" t="e">
        <f>VLOOKUP(F7,D17数据库!C:P,7,0)</f>
        <v>#N/A</v>
      </c>
      <c r="T7" s="19" t="e">
        <f t="shared" si="10"/>
        <v>#VALUE!</v>
      </c>
      <c r="U7" s="18" t="e">
        <f>VLOOKUP(F7,D17数据库!C:P,8,0)</f>
        <v>#N/A</v>
      </c>
      <c r="V7" s="18" t="e">
        <f>VLOOKUP(F7,D17数据库!C:P,9,0)</f>
        <v>#N/A</v>
      </c>
      <c r="W7" s="19"/>
      <c r="X7" s="18" t="e">
        <f>VLOOKUP(F7,D17数据库!C:P,10,0)</f>
        <v>#N/A</v>
      </c>
      <c r="Y7" s="18" t="e">
        <f>VLOOKUP(F7,D17数据库!C:P,11,0)</f>
        <v>#N/A</v>
      </c>
      <c r="Z7" s="19" t="e">
        <f t="shared" si="11"/>
        <v>#VALUE!</v>
      </c>
      <c r="AA7" s="18" t="e">
        <f>VLOOKUP(F7,D17数据库!C:P,12,0)</f>
        <v>#N/A</v>
      </c>
      <c r="AB7" s="18" t="e">
        <f>VLOOKUP(F7,D17数据库!C:P,13,0)</f>
        <v>#N/A</v>
      </c>
      <c r="AC7" s="18" t="e">
        <f>VLOOKUP(F7,D17数据库!C:P,14,0)</f>
        <v>#N/A</v>
      </c>
      <c r="AD7" s="18"/>
    </row>
    <row r="8" spans="1:30" x14ac:dyDescent="0.25">
      <c r="A8" s="22"/>
      <c r="B8" s="3"/>
      <c r="C8" s="3"/>
      <c r="D8" s="3"/>
      <c r="E8" s="18" t="e">
        <f t="shared" si="2"/>
        <v>#VALUE!</v>
      </c>
      <c r="F8" s="18" t="str">
        <f t="shared" si="3"/>
        <v/>
      </c>
      <c r="G8" s="18" t="e">
        <f t="shared" si="4"/>
        <v>#VALUE!</v>
      </c>
      <c r="H8" s="18" t="e">
        <f t="shared" si="5"/>
        <v>#VALUE!</v>
      </c>
      <c r="I8" s="18" t="e">
        <f t="shared" si="6"/>
        <v>#VALUE!</v>
      </c>
      <c r="J8" s="18" t="e">
        <f t="shared" si="7"/>
        <v>#VALUE!</v>
      </c>
      <c r="K8" s="18" t="e">
        <f>VLOOKUP(F8,D17数据库!C:P,2,0)</f>
        <v>#N/A</v>
      </c>
      <c r="L8" s="18" t="e">
        <f>VLOOKUP(F8,D17数据库!C:P,3,0)</f>
        <v>#N/A</v>
      </c>
      <c r="M8" s="18" t="e">
        <f t="shared" si="8"/>
        <v>#VALUE!</v>
      </c>
      <c r="N8" s="19" t="e">
        <f t="shared" si="9"/>
        <v>#VALUE!</v>
      </c>
      <c r="O8" s="18" t="e">
        <f>VLOOKUP(F8,D17数据库!C:P,4,0)</f>
        <v>#N/A</v>
      </c>
      <c r="P8" s="18" t="e">
        <f>VLOOKUP(F8,D17数据库!C:P,5,0)</f>
        <v>#N/A</v>
      </c>
      <c r="Q8" s="18"/>
      <c r="R8" s="18" t="e">
        <f>VLOOKUP(F8,D17数据库!C:P,6,0)</f>
        <v>#N/A</v>
      </c>
      <c r="S8" s="18" t="e">
        <f>VLOOKUP(F8,D17数据库!C:P,7,0)</f>
        <v>#N/A</v>
      </c>
      <c r="T8" s="19" t="e">
        <f t="shared" si="10"/>
        <v>#VALUE!</v>
      </c>
      <c r="U8" s="18" t="e">
        <f>VLOOKUP(F8,D17数据库!C:P,8,0)</f>
        <v>#N/A</v>
      </c>
      <c r="V8" s="18" t="e">
        <f>VLOOKUP(F8,D17数据库!C:P,9,0)</f>
        <v>#N/A</v>
      </c>
      <c r="W8" s="19"/>
      <c r="X8" s="18" t="e">
        <f>VLOOKUP(F8,D17数据库!C:P,10,0)</f>
        <v>#N/A</v>
      </c>
      <c r="Y8" s="18" t="e">
        <f>VLOOKUP(F8,D17数据库!C:P,11,0)</f>
        <v>#N/A</v>
      </c>
      <c r="Z8" s="19" t="e">
        <f t="shared" si="11"/>
        <v>#VALUE!</v>
      </c>
      <c r="AA8" s="18" t="e">
        <f>VLOOKUP(F8,D17数据库!C:P,12,0)</f>
        <v>#N/A</v>
      </c>
      <c r="AB8" s="18" t="e">
        <f>VLOOKUP(F8,D17数据库!C:P,13,0)</f>
        <v>#N/A</v>
      </c>
      <c r="AC8" s="18" t="e">
        <f>VLOOKUP(F8,D17数据库!C:P,14,0)</f>
        <v>#N/A</v>
      </c>
      <c r="AD8" s="18"/>
    </row>
    <row r="9" spans="1:30" x14ac:dyDescent="0.25">
      <c r="A9" s="22"/>
      <c r="B9" s="3"/>
      <c r="C9" s="3"/>
      <c r="D9" s="3"/>
      <c r="E9" s="18" t="e">
        <f t="shared" si="2"/>
        <v>#VALUE!</v>
      </c>
      <c r="F9" s="18" t="str">
        <f t="shared" si="3"/>
        <v/>
      </c>
      <c r="G9" s="18" t="e">
        <f t="shared" si="4"/>
        <v>#VALUE!</v>
      </c>
      <c r="H9" s="18" t="e">
        <f t="shared" si="5"/>
        <v>#VALUE!</v>
      </c>
      <c r="I9" s="18" t="e">
        <f t="shared" si="6"/>
        <v>#VALUE!</v>
      </c>
      <c r="J9" s="18" t="e">
        <f t="shared" si="7"/>
        <v>#VALUE!</v>
      </c>
      <c r="K9" s="18" t="e">
        <f>VLOOKUP(F9,D17数据库!C:P,2,0)</f>
        <v>#N/A</v>
      </c>
      <c r="L9" s="18" t="e">
        <f>VLOOKUP(F9,D17数据库!C:P,3,0)</f>
        <v>#N/A</v>
      </c>
      <c r="M9" s="18" t="e">
        <f t="shared" si="8"/>
        <v>#VALUE!</v>
      </c>
      <c r="N9" s="19" t="e">
        <f t="shared" si="9"/>
        <v>#VALUE!</v>
      </c>
      <c r="O9" s="18" t="e">
        <f>VLOOKUP(F9,D17数据库!C:P,4,0)</f>
        <v>#N/A</v>
      </c>
      <c r="P9" s="18" t="e">
        <f>VLOOKUP(F9,D17数据库!C:P,5,0)</f>
        <v>#N/A</v>
      </c>
      <c r="Q9" s="18"/>
      <c r="R9" s="18" t="e">
        <f>VLOOKUP(F9,D17数据库!C:P,6,0)</f>
        <v>#N/A</v>
      </c>
      <c r="S9" s="18" t="e">
        <f>VLOOKUP(F9,D17数据库!C:P,7,0)</f>
        <v>#N/A</v>
      </c>
      <c r="T9" s="19" t="e">
        <f t="shared" si="10"/>
        <v>#VALUE!</v>
      </c>
      <c r="U9" s="18" t="e">
        <f>VLOOKUP(F9,D17数据库!C:P,8,0)</f>
        <v>#N/A</v>
      </c>
      <c r="V9" s="18" t="e">
        <f>VLOOKUP(F9,D17数据库!C:P,9,0)</f>
        <v>#N/A</v>
      </c>
      <c r="W9" s="19"/>
      <c r="X9" s="18" t="e">
        <f>VLOOKUP(F9,D17数据库!C:P,10,0)</f>
        <v>#N/A</v>
      </c>
      <c r="Y9" s="18" t="e">
        <f>VLOOKUP(F9,D17数据库!C:P,11,0)</f>
        <v>#N/A</v>
      </c>
      <c r="Z9" s="19" t="e">
        <f t="shared" si="11"/>
        <v>#VALUE!</v>
      </c>
      <c r="AA9" s="18" t="e">
        <f>VLOOKUP(F9,D17数据库!C:P,12,0)</f>
        <v>#N/A</v>
      </c>
      <c r="AB9" s="18" t="e">
        <f>VLOOKUP(F9,D17数据库!C:P,13,0)</f>
        <v>#N/A</v>
      </c>
      <c r="AC9" s="18" t="e">
        <f>VLOOKUP(F9,D17数据库!C:P,14,0)</f>
        <v>#N/A</v>
      </c>
      <c r="AD9" s="18"/>
    </row>
    <row r="10" spans="1:30" x14ac:dyDescent="0.25">
      <c r="A10" s="22"/>
      <c r="B10" s="3"/>
      <c r="C10" s="3"/>
      <c r="D10" s="3"/>
      <c r="E10" s="18" t="e">
        <f t="shared" si="2"/>
        <v>#VALUE!</v>
      </c>
      <c r="F10" s="18" t="str">
        <f t="shared" si="3"/>
        <v/>
      </c>
      <c r="G10" s="18" t="e">
        <f t="shared" si="4"/>
        <v>#VALUE!</v>
      </c>
      <c r="H10" s="18" t="e">
        <f t="shared" si="5"/>
        <v>#VALUE!</v>
      </c>
      <c r="I10" s="18" t="e">
        <f t="shared" si="6"/>
        <v>#VALUE!</v>
      </c>
      <c r="J10" s="18" t="e">
        <f t="shared" si="7"/>
        <v>#VALUE!</v>
      </c>
      <c r="K10" s="18" t="e">
        <f>VLOOKUP(F10,D17数据库!C:P,2,0)</f>
        <v>#N/A</v>
      </c>
      <c r="L10" s="18" t="e">
        <f>VLOOKUP(F10,D17数据库!C:P,3,0)</f>
        <v>#N/A</v>
      </c>
      <c r="M10" s="18" t="e">
        <f t="shared" si="8"/>
        <v>#VALUE!</v>
      </c>
      <c r="N10" s="19" t="e">
        <f t="shared" si="9"/>
        <v>#VALUE!</v>
      </c>
      <c r="O10" s="18" t="e">
        <f>VLOOKUP(F10,D17数据库!C:P,4,0)</f>
        <v>#N/A</v>
      </c>
      <c r="P10" s="18" t="e">
        <f>VLOOKUP(F10,D17数据库!C:P,5,0)</f>
        <v>#N/A</v>
      </c>
      <c r="Q10" s="18"/>
      <c r="R10" s="18" t="e">
        <f>VLOOKUP(F10,D17数据库!C:P,6,0)</f>
        <v>#N/A</v>
      </c>
      <c r="S10" s="18" t="e">
        <f>VLOOKUP(F10,D17数据库!C:P,7,0)</f>
        <v>#N/A</v>
      </c>
      <c r="T10" s="19" t="e">
        <f t="shared" si="10"/>
        <v>#VALUE!</v>
      </c>
      <c r="U10" s="18" t="e">
        <f>VLOOKUP(F10,D17数据库!C:P,8,0)</f>
        <v>#N/A</v>
      </c>
      <c r="V10" s="18" t="e">
        <f>VLOOKUP(F10,D17数据库!C:P,9,0)</f>
        <v>#N/A</v>
      </c>
      <c r="W10" s="19"/>
      <c r="X10" s="18" t="e">
        <f>VLOOKUP(F10,D17数据库!C:P,10,0)</f>
        <v>#N/A</v>
      </c>
      <c r="Y10" s="18" t="e">
        <f>VLOOKUP(F10,D17数据库!C:P,11,0)</f>
        <v>#N/A</v>
      </c>
      <c r="Z10" s="19" t="e">
        <f t="shared" si="11"/>
        <v>#VALUE!</v>
      </c>
      <c r="AA10" s="18" t="e">
        <f>VLOOKUP(F10,D17数据库!C:P,12,0)</f>
        <v>#N/A</v>
      </c>
      <c r="AB10" s="18" t="e">
        <f>VLOOKUP(F10,D17数据库!C:P,13,0)</f>
        <v>#N/A</v>
      </c>
      <c r="AC10" s="18" t="e">
        <f>VLOOKUP(F10,D17数据库!C:P,14,0)</f>
        <v>#N/A</v>
      </c>
      <c r="AD10" s="18"/>
    </row>
    <row r="11" spans="1:30" x14ac:dyDescent="0.25">
      <c r="A11" s="22"/>
      <c r="B11" s="3"/>
      <c r="C11" s="3"/>
      <c r="D11" s="3"/>
      <c r="E11" s="18" t="e">
        <f t="shared" si="2"/>
        <v>#VALUE!</v>
      </c>
      <c r="F11" s="18" t="str">
        <f t="shared" si="3"/>
        <v/>
      </c>
      <c r="G11" s="18" t="e">
        <f t="shared" si="4"/>
        <v>#VALUE!</v>
      </c>
      <c r="H11" s="18" t="e">
        <f t="shared" si="5"/>
        <v>#VALUE!</v>
      </c>
      <c r="I11" s="18" t="e">
        <f t="shared" si="6"/>
        <v>#VALUE!</v>
      </c>
      <c r="J11" s="18" t="e">
        <f t="shared" si="7"/>
        <v>#VALUE!</v>
      </c>
      <c r="K11" s="18" t="e">
        <f>VLOOKUP(F11,D17数据库!C:P,2,0)</f>
        <v>#N/A</v>
      </c>
      <c r="L11" s="18" t="e">
        <f>VLOOKUP(F11,D17数据库!C:P,3,0)</f>
        <v>#N/A</v>
      </c>
      <c r="M11" s="18" t="e">
        <f t="shared" si="8"/>
        <v>#VALUE!</v>
      </c>
      <c r="N11" s="19" t="e">
        <f t="shared" si="9"/>
        <v>#VALUE!</v>
      </c>
      <c r="O11" s="18" t="e">
        <f>VLOOKUP(F11,D17数据库!C:P,4,0)</f>
        <v>#N/A</v>
      </c>
      <c r="P11" s="18" t="e">
        <f>VLOOKUP(F11,D17数据库!C:P,5,0)</f>
        <v>#N/A</v>
      </c>
      <c r="Q11" s="18"/>
      <c r="R11" s="18" t="e">
        <f>VLOOKUP(F11,D17数据库!C:P,6,0)</f>
        <v>#N/A</v>
      </c>
      <c r="S11" s="18" t="e">
        <f>VLOOKUP(F11,D17数据库!C:P,7,0)</f>
        <v>#N/A</v>
      </c>
      <c r="T11" s="19" t="e">
        <f t="shared" si="10"/>
        <v>#VALUE!</v>
      </c>
      <c r="U11" s="18" t="e">
        <f>VLOOKUP(F11,D17数据库!C:P,8,0)</f>
        <v>#N/A</v>
      </c>
      <c r="V11" s="18" t="e">
        <f>VLOOKUP(F11,D17数据库!C:P,9,0)</f>
        <v>#N/A</v>
      </c>
      <c r="W11" s="19"/>
      <c r="X11" s="18" t="e">
        <f>VLOOKUP(F11,D17数据库!C:P,10,0)</f>
        <v>#N/A</v>
      </c>
      <c r="Y11" s="18" t="e">
        <f>VLOOKUP(F11,D17数据库!C:P,11,0)</f>
        <v>#N/A</v>
      </c>
      <c r="Z11" s="19" t="e">
        <f t="shared" si="11"/>
        <v>#VALUE!</v>
      </c>
      <c r="AA11" s="18" t="e">
        <f>VLOOKUP(F11,D17数据库!C:P,12,0)</f>
        <v>#N/A</v>
      </c>
      <c r="AB11" s="18" t="e">
        <f>VLOOKUP(F11,D17数据库!C:P,13,0)</f>
        <v>#N/A</v>
      </c>
      <c r="AC11" s="18" t="e">
        <f>VLOOKUP(F11,D17数据库!C:P,14,0)</f>
        <v>#N/A</v>
      </c>
      <c r="AD11" s="18"/>
    </row>
    <row r="12" spans="1:30" x14ac:dyDescent="0.25">
      <c r="A12" s="22"/>
      <c r="B12" s="3"/>
      <c r="C12" s="3"/>
      <c r="D12" s="3"/>
      <c r="E12" s="18" t="e">
        <f t="shared" si="2"/>
        <v>#VALUE!</v>
      </c>
      <c r="F12" s="18" t="str">
        <f t="shared" si="3"/>
        <v/>
      </c>
      <c r="G12" s="18" t="e">
        <f t="shared" si="4"/>
        <v>#VALUE!</v>
      </c>
      <c r="H12" s="18" t="e">
        <f t="shared" si="5"/>
        <v>#VALUE!</v>
      </c>
      <c r="I12" s="18" t="e">
        <f t="shared" si="6"/>
        <v>#VALUE!</v>
      </c>
      <c r="J12" s="18" t="e">
        <f t="shared" si="7"/>
        <v>#VALUE!</v>
      </c>
      <c r="K12" s="18" t="e">
        <f>VLOOKUP(F12,D17数据库!C:P,2,0)</f>
        <v>#N/A</v>
      </c>
      <c r="L12" s="18" t="e">
        <f>VLOOKUP(F12,D17数据库!C:P,3,0)</f>
        <v>#N/A</v>
      </c>
      <c r="M12" s="18" t="e">
        <f t="shared" si="8"/>
        <v>#VALUE!</v>
      </c>
      <c r="N12" s="19" t="e">
        <f t="shared" si="9"/>
        <v>#VALUE!</v>
      </c>
      <c r="O12" s="18" t="e">
        <f>VLOOKUP(F12,D17数据库!C:P,4,0)</f>
        <v>#N/A</v>
      </c>
      <c r="P12" s="18" t="e">
        <f>VLOOKUP(F12,D17数据库!C:P,5,0)</f>
        <v>#N/A</v>
      </c>
      <c r="Q12" s="18"/>
      <c r="R12" s="18" t="e">
        <f>VLOOKUP(F12,D17数据库!C:P,6,0)</f>
        <v>#N/A</v>
      </c>
      <c r="S12" s="18" t="e">
        <f>VLOOKUP(F12,D17数据库!C:P,7,0)</f>
        <v>#N/A</v>
      </c>
      <c r="T12" s="19" t="e">
        <f t="shared" si="10"/>
        <v>#VALUE!</v>
      </c>
      <c r="U12" s="18" t="e">
        <f>VLOOKUP(F12,D17数据库!C:P,8,0)</f>
        <v>#N/A</v>
      </c>
      <c r="V12" s="18" t="e">
        <f>VLOOKUP(F12,D17数据库!C:P,9,0)</f>
        <v>#N/A</v>
      </c>
      <c r="W12" s="19"/>
      <c r="X12" s="18" t="e">
        <f>VLOOKUP(F12,D17数据库!C:P,10,0)</f>
        <v>#N/A</v>
      </c>
      <c r="Y12" s="18" t="e">
        <f>VLOOKUP(F12,D17数据库!C:P,11,0)</f>
        <v>#N/A</v>
      </c>
      <c r="Z12" s="19" t="e">
        <f t="shared" si="11"/>
        <v>#VALUE!</v>
      </c>
      <c r="AA12" s="18" t="e">
        <f>VLOOKUP(F12,D17数据库!C:P,12,0)</f>
        <v>#N/A</v>
      </c>
      <c r="AB12" s="18" t="e">
        <f>VLOOKUP(F12,D17数据库!C:P,13,0)</f>
        <v>#N/A</v>
      </c>
      <c r="AC12" s="18" t="e">
        <f>VLOOKUP(F12,D17数据库!C:P,14,0)</f>
        <v>#N/A</v>
      </c>
      <c r="AD12" s="18"/>
    </row>
    <row r="13" spans="1:30" x14ac:dyDescent="0.25">
      <c r="A13" s="22"/>
      <c r="B13" s="3"/>
      <c r="C13" s="3"/>
      <c r="D13" s="3"/>
      <c r="E13" s="18" t="e">
        <f t="shared" si="2"/>
        <v>#VALUE!</v>
      </c>
      <c r="F13" s="18" t="str">
        <f t="shared" si="3"/>
        <v/>
      </c>
      <c r="G13" s="18" t="e">
        <f t="shared" si="4"/>
        <v>#VALUE!</v>
      </c>
      <c r="H13" s="18" t="e">
        <f t="shared" si="5"/>
        <v>#VALUE!</v>
      </c>
      <c r="I13" s="18" t="e">
        <f t="shared" si="6"/>
        <v>#VALUE!</v>
      </c>
      <c r="J13" s="18" t="e">
        <f t="shared" si="7"/>
        <v>#VALUE!</v>
      </c>
      <c r="K13" s="18" t="e">
        <f>VLOOKUP(F13,D17数据库!C:P,2,0)</f>
        <v>#N/A</v>
      </c>
      <c r="L13" s="18" t="e">
        <f>VLOOKUP(F13,D17数据库!C:P,3,0)</f>
        <v>#N/A</v>
      </c>
      <c r="M13" s="18" t="e">
        <f t="shared" si="8"/>
        <v>#VALUE!</v>
      </c>
      <c r="N13" s="19" t="e">
        <f t="shared" si="9"/>
        <v>#VALUE!</v>
      </c>
      <c r="O13" s="18" t="e">
        <f>VLOOKUP(F13,D17数据库!C:P,4,0)</f>
        <v>#N/A</v>
      </c>
      <c r="P13" s="18" t="e">
        <f>VLOOKUP(F13,D17数据库!C:P,5,0)</f>
        <v>#N/A</v>
      </c>
      <c r="Q13" s="18"/>
      <c r="R13" s="18" t="e">
        <f>VLOOKUP(F13,D17数据库!C:P,6,0)</f>
        <v>#N/A</v>
      </c>
      <c r="S13" s="18" t="e">
        <f>VLOOKUP(F13,D17数据库!C:P,7,0)</f>
        <v>#N/A</v>
      </c>
      <c r="T13" s="19" t="e">
        <f t="shared" si="10"/>
        <v>#VALUE!</v>
      </c>
      <c r="U13" s="18" t="e">
        <f>VLOOKUP(F13,D17数据库!C:P,8,0)</f>
        <v>#N/A</v>
      </c>
      <c r="V13" s="18" t="e">
        <f>VLOOKUP(F13,D17数据库!C:P,9,0)</f>
        <v>#N/A</v>
      </c>
      <c r="W13" s="19"/>
      <c r="X13" s="18" t="e">
        <f>VLOOKUP(F13,D17数据库!C:P,10,0)</f>
        <v>#N/A</v>
      </c>
      <c r="Y13" s="18" t="e">
        <f>VLOOKUP(F13,D17数据库!C:P,11,0)</f>
        <v>#N/A</v>
      </c>
      <c r="Z13" s="19" t="e">
        <f t="shared" si="11"/>
        <v>#VALUE!</v>
      </c>
      <c r="AA13" s="18" t="e">
        <f>VLOOKUP(F13,D17数据库!C:P,12,0)</f>
        <v>#N/A</v>
      </c>
      <c r="AB13" s="18" t="e">
        <f>VLOOKUP(F13,D17数据库!C:P,13,0)</f>
        <v>#N/A</v>
      </c>
      <c r="AC13" s="18" t="e">
        <f>VLOOKUP(F13,D17数据库!C:P,14,0)</f>
        <v>#N/A</v>
      </c>
      <c r="AD13" s="18"/>
    </row>
    <row r="14" spans="1:30" x14ac:dyDescent="0.25">
      <c r="A14" s="22"/>
      <c r="B14" s="3"/>
      <c r="C14" s="3"/>
      <c r="D14" s="3"/>
      <c r="E14" s="18" t="e">
        <f t="shared" si="2"/>
        <v>#VALUE!</v>
      </c>
      <c r="F14" s="18" t="str">
        <f t="shared" si="3"/>
        <v/>
      </c>
      <c r="G14" s="18" t="e">
        <f t="shared" si="4"/>
        <v>#VALUE!</v>
      </c>
      <c r="H14" s="18" t="e">
        <f t="shared" si="5"/>
        <v>#VALUE!</v>
      </c>
      <c r="I14" s="18" t="e">
        <f t="shared" si="6"/>
        <v>#VALUE!</v>
      </c>
      <c r="J14" s="18" t="e">
        <f t="shared" si="7"/>
        <v>#VALUE!</v>
      </c>
      <c r="K14" s="18" t="e">
        <f>VLOOKUP(F14,D17数据库!C:P,2,0)</f>
        <v>#N/A</v>
      </c>
      <c r="L14" s="18" t="e">
        <f>VLOOKUP(F14,D17数据库!C:P,3,0)</f>
        <v>#N/A</v>
      </c>
      <c r="M14" s="18" t="e">
        <f t="shared" si="8"/>
        <v>#VALUE!</v>
      </c>
      <c r="N14" s="19" t="e">
        <f t="shared" si="9"/>
        <v>#VALUE!</v>
      </c>
      <c r="O14" s="18" t="e">
        <f>VLOOKUP(F14,D17数据库!C:P,4,0)</f>
        <v>#N/A</v>
      </c>
      <c r="P14" s="18" t="e">
        <f>VLOOKUP(F14,D17数据库!C:P,5,0)</f>
        <v>#N/A</v>
      </c>
      <c r="Q14" s="18"/>
      <c r="R14" s="18" t="e">
        <f>VLOOKUP(F14,D17数据库!C:P,6,0)</f>
        <v>#N/A</v>
      </c>
      <c r="S14" s="18" t="e">
        <f>VLOOKUP(F14,D17数据库!C:P,7,0)</f>
        <v>#N/A</v>
      </c>
      <c r="T14" s="19" t="e">
        <f t="shared" si="10"/>
        <v>#VALUE!</v>
      </c>
      <c r="U14" s="18" t="e">
        <f>VLOOKUP(F14,D17数据库!C:P,8,0)</f>
        <v>#N/A</v>
      </c>
      <c r="V14" s="18" t="e">
        <f>VLOOKUP(F14,D17数据库!C:P,9,0)</f>
        <v>#N/A</v>
      </c>
      <c r="W14" s="19"/>
      <c r="X14" s="18" t="e">
        <f>VLOOKUP(F14,D17数据库!C:P,10,0)</f>
        <v>#N/A</v>
      </c>
      <c r="Y14" s="18" t="e">
        <f>VLOOKUP(F14,D17数据库!C:P,11,0)</f>
        <v>#N/A</v>
      </c>
      <c r="Z14" s="19" t="e">
        <f t="shared" si="11"/>
        <v>#VALUE!</v>
      </c>
      <c r="AA14" s="18" t="e">
        <f>VLOOKUP(F14,D17数据库!C:P,12,0)</f>
        <v>#N/A</v>
      </c>
      <c r="AB14" s="18" t="e">
        <f>VLOOKUP(F14,D17数据库!C:P,13,0)</f>
        <v>#N/A</v>
      </c>
      <c r="AC14" s="18" t="e">
        <f>VLOOKUP(F14,D17数据库!C:P,14,0)</f>
        <v>#N/A</v>
      </c>
      <c r="AD14" s="18"/>
    </row>
    <row r="15" spans="1:30" x14ac:dyDescent="0.25">
      <c r="A15" s="22"/>
      <c r="B15" s="3"/>
      <c r="C15" s="3"/>
      <c r="D15" s="3"/>
      <c r="E15" s="18" t="e">
        <f t="shared" si="2"/>
        <v>#VALUE!</v>
      </c>
      <c r="F15" s="18" t="str">
        <f t="shared" si="3"/>
        <v/>
      </c>
      <c r="G15" s="18" t="e">
        <f t="shared" si="4"/>
        <v>#VALUE!</v>
      </c>
      <c r="H15" s="18" t="e">
        <f t="shared" si="5"/>
        <v>#VALUE!</v>
      </c>
      <c r="I15" s="18" t="e">
        <f t="shared" si="6"/>
        <v>#VALUE!</v>
      </c>
      <c r="J15" s="18" t="e">
        <f t="shared" si="7"/>
        <v>#VALUE!</v>
      </c>
      <c r="K15" s="18" t="e">
        <f>VLOOKUP(F15,D17数据库!C:P,2,0)</f>
        <v>#N/A</v>
      </c>
      <c r="L15" s="18" t="e">
        <f>VLOOKUP(F15,D17数据库!C:P,3,0)</f>
        <v>#N/A</v>
      </c>
      <c r="M15" s="18" t="e">
        <f t="shared" si="8"/>
        <v>#VALUE!</v>
      </c>
      <c r="N15" s="19" t="e">
        <f t="shared" si="9"/>
        <v>#VALUE!</v>
      </c>
      <c r="O15" s="18" t="e">
        <f>VLOOKUP(F15,D17数据库!C:P,4,0)</f>
        <v>#N/A</v>
      </c>
      <c r="P15" s="18" t="e">
        <f>VLOOKUP(F15,D17数据库!C:P,5,0)</f>
        <v>#N/A</v>
      </c>
      <c r="Q15" s="18"/>
      <c r="R15" s="18" t="e">
        <f>VLOOKUP(F15,D17数据库!C:P,6,0)</f>
        <v>#N/A</v>
      </c>
      <c r="S15" s="18" t="e">
        <f>VLOOKUP(F15,D17数据库!C:P,7,0)</f>
        <v>#N/A</v>
      </c>
      <c r="T15" s="19" t="e">
        <f t="shared" si="10"/>
        <v>#VALUE!</v>
      </c>
      <c r="U15" s="18" t="e">
        <f>VLOOKUP(F15,D17数据库!C:P,8,0)</f>
        <v>#N/A</v>
      </c>
      <c r="V15" s="18" t="e">
        <f>VLOOKUP(F15,D17数据库!C:P,9,0)</f>
        <v>#N/A</v>
      </c>
      <c r="W15" s="19"/>
      <c r="X15" s="18" t="e">
        <f>VLOOKUP(F15,D17数据库!C:P,10,0)</f>
        <v>#N/A</v>
      </c>
      <c r="Y15" s="18" t="e">
        <f>VLOOKUP(F15,D17数据库!C:P,11,0)</f>
        <v>#N/A</v>
      </c>
      <c r="Z15" s="19" t="e">
        <f t="shared" si="11"/>
        <v>#VALUE!</v>
      </c>
      <c r="AA15" s="18" t="e">
        <f>VLOOKUP(F15,D17数据库!C:P,12,0)</f>
        <v>#N/A</v>
      </c>
      <c r="AB15" s="18" t="e">
        <f>VLOOKUP(F15,D17数据库!C:P,13,0)</f>
        <v>#N/A</v>
      </c>
      <c r="AC15" s="18" t="e">
        <f>VLOOKUP(F15,D17数据库!C:P,14,0)</f>
        <v>#N/A</v>
      </c>
      <c r="AD15" s="18"/>
    </row>
    <row r="16" spans="1:30" x14ac:dyDescent="0.25">
      <c r="A16" s="22"/>
      <c r="B16" s="3"/>
      <c r="C16" s="3"/>
      <c r="D16" s="3"/>
      <c r="E16" s="18" t="e">
        <f t="shared" si="2"/>
        <v>#VALUE!</v>
      </c>
      <c r="F16" s="18" t="str">
        <f t="shared" si="3"/>
        <v/>
      </c>
      <c r="G16" s="18" t="e">
        <f t="shared" si="4"/>
        <v>#VALUE!</v>
      </c>
      <c r="H16" s="18" t="e">
        <f t="shared" si="5"/>
        <v>#VALUE!</v>
      </c>
      <c r="I16" s="18" t="e">
        <f t="shared" si="6"/>
        <v>#VALUE!</v>
      </c>
      <c r="J16" s="18" t="e">
        <f t="shared" si="7"/>
        <v>#VALUE!</v>
      </c>
      <c r="K16" s="18" t="e">
        <f>VLOOKUP(F16,D17数据库!C:P,2,0)</f>
        <v>#N/A</v>
      </c>
      <c r="L16" s="18" t="e">
        <f>VLOOKUP(F16,D17数据库!C:P,3,0)</f>
        <v>#N/A</v>
      </c>
      <c r="M16" s="18" t="e">
        <f t="shared" si="8"/>
        <v>#VALUE!</v>
      </c>
      <c r="N16" s="19" t="e">
        <f t="shared" si="9"/>
        <v>#VALUE!</v>
      </c>
      <c r="O16" s="18" t="e">
        <f>VLOOKUP(F16,D17数据库!C:P,4,0)</f>
        <v>#N/A</v>
      </c>
      <c r="P16" s="18" t="e">
        <f>VLOOKUP(F16,D17数据库!C:P,5,0)</f>
        <v>#N/A</v>
      </c>
      <c r="Q16" s="18"/>
      <c r="R16" s="18" t="e">
        <f>VLOOKUP(F16,D17数据库!C:P,6,0)</f>
        <v>#N/A</v>
      </c>
      <c r="S16" s="18" t="e">
        <f>VLOOKUP(F16,D17数据库!C:P,7,0)</f>
        <v>#N/A</v>
      </c>
      <c r="T16" s="19" t="e">
        <f t="shared" si="10"/>
        <v>#VALUE!</v>
      </c>
      <c r="U16" s="18" t="e">
        <f>VLOOKUP(F16,D17数据库!C:P,8,0)</f>
        <v>#N/A</v>
      </c>
      <c r="V16" s="18" t="e">
        <f>VLOOKUP(F16,D17数据库!C:P,9,0)</f>
        <v>#N/A</v>
      </c>
      <c r="W16" s="19"/>
      <c r="X16" s="18" t="e">
        <f>VLOOKUP(F16,D17数据库!C:P,10,0)</f>
        <v>#N/A</v>
      </c>
      <c r="Y16" s="18" t="e">
        <f>VLOOKUP(F16,D17数据库!C:P,11,0)</f>
        <v>#N/A</v>
      </c>
      <c r="Z16" s="19" t="e">
        <f t="shared" si="11"/>
        <v>#VALUE!</v>
      </c>
      <c r="AA16" s="18" t="e">
        <f>VLOOKUP(F16,D17数据库!C:P,12,0)</f>
        <v>#N/A</v>
      </c>
      <c r="AB16" s="18" t="e">
        <f>VLOOKUP(F16,D17数据库!C:P,13,0)</f>
        <v>#N/A</v>
      </c>
      <c r="AC16" s="18" t="e">
        <f>VLOOKUP(F16,D17数据库!C:P,14,0)</f>
        <v>#N/A</v>
      </c>
      <c r="AD16" s="18"/>
    </row>
    <row r="17" spans="1:30" x14ac:dyDescent="0.25">
      <c r="A17" s="22"/>
      <c r="B17" s="3"/>
      <c r="C17" s="3"/>
      <c r="D17" s="3"/>
      <c r="E17" s="18" t="e">
        <f t="shared" si="2"/>
        <v>#VALUE!</v>
      </c>
      <c r="F17" s="18" t="str">
        <f t="shared" si="3"/>
        <v/>
      </c>
      <c r="G17" s="18" t="e">
        <f t="shared" si="4"/>
        <v>#VALUE!</v>
      </c>
      <c r="H17" s="18" t="e">
        <f t="shared" si="5"/>
        <v>#VALUE!</v>
      </c>
      <c r="I17" s="18" t="e">
        <f t="shared" si="6"/>
        <v>#VALUE!</v>
      </c>
      <c r="J17" s="18" t="e">
        <f t="shared" si="7"/>
        <v>#VALUE!</v>
      </c>
      <c r="K17" s="18" t="e">
        <f>VLOOKUP(F17,D17数据库!C:P,2,0)</f>
        <v>#N/A</v>
      </c>
      <c r="L17" s="18" t="e">
        <f>VLOOKUP(F17,D17数据库!C:P,3,0)</f>
        <v>#N/A</v>
      </c>
      <c r="M17" s="18" t="e">
        <f t="shared" si="8"/>
        <v>#VALUE!</v>
      </c>
      <c r="N17" s="19" t="e">
        <f t="shared" si="9"/>
        <v>#VALUE!</v>
      </c>
      <c r="O17" s="18" t="e">
        <f>VLOOKUP(F17,D17数据库!C:P,4,0)</f>
        <v>#N/A</v>
      </c>
      <c r="P17" s="18" t="e">
        <f>VLOOKUP(F17,D17数据库!C:P,5,0)</f>
        <v>#N/A</v>
      </c>
      <c r="Q17" s="18"/>
      <c r="R17" s="18" t="e">
        <f>VLOOKUP(F17,D17数据库!C:P,6,0)</f>
        <v>#N/A</v>
      </c>
      <c r="S17" s="18" t="e">
        <f>VLOOKUP(F17,D17数据库!C:P,7,0)</f>
        <v>#N/A</v>
      </c>
      <c r="T17" s="19" t="e">
        <f t="shared" si="10"/>
        <v>#VALUE!</v>
      </c>
      <c r="U17" s="18" t="e">
        <f>VLOOKUP(F17,D17数据库!C:P,8,0)</f>
        <v>#N/A</v>
      </c>
      <c r="V17" s="18" t="e">
        <f>VLOOKUP(F17,D17数据库!C:P,9,0)</f>
        <v>#N/A</v>
      </c>
      <c r="W17" s="19"/>
      <c r="X17" s="18" t="e">
        <f>VLOOKUP(F17,D17数据库!C:P,10,0)</f>
        <v>#N/A</v>
      </c>
      <c r="Y17" s="18" t="e">
        <f>VLOOKUP(F17,D17数据库!C:P,11,0)</f>
        <v>#N/A</v>
      </c>
      <c r="Z17" s="19" t="e">
        <f t="shared" si="11"/>
        <v>#VALUE!</v>
      </c>
      <c r="AA17" s="18" t="e">
        <f>VLOOKUP(F17,D17数据库!C:P,12,0)</f>
        <v>#N/A</v>
      </c>
      <c r="AB17" s="18" t="e">
        <f>VLOOKUP(F17,D17数据库!C:P,13,0)</f>
        <v>#N/A</v>
      </c>
      <c r="AC17" s="18" t="e">
        <f>VLOOKUP(F17,D17数据库!C:P,14,0)</f>
        <v>#N/A</v>
      </c>
      <c r="AD17" s="18"/>
    </row>
    <row r="18" spans="1:30" x14ac:dyDescent="0.25">
      <c r="A18" s="22"/>
      <c r="B18" s="3"/>
      <c r="C18" s="3"/>
      <c r="D18" s="3"/>
      <c r="E18" s="18" t="e">
        <f t="shared" si="2"/>
        <v>#VALUE!</v>
      </c>
      <c r="F18" s="18" t="str">
        <f t="shared" si="3"/>
        <v/>
      </c>
      <c r="G18" s="18" t="e">
        <f t="shared" si="4"/>
        <v>#VALUE!</v>
      </c>
      <c r="H18" s="18" t="e">
        <f t="shared" si="5"/>
        <v>#VALUE!</v>
      </c>
      <c r="I18" s="18" t="e">
        <f t="shared" si="6"/>
        <v>#VALUE!</v>
      </c>
      <c r="J18" s="18" t="e">
        <f t="shared" si="7"/>
        <v>#VALUE!</v>
      </c>
      <c r="K18" s="18" t="e">
        <f>VLOOKUP(F18,D17数据库!C:P,2,0)</f>
        <v>#N/A</v>
      </c>
      <c r="L18" s="18" t="e">
        <f>VLOOKUP(F18,D17数据库!C:P,3,0)</f>
        <v>#N/A</v>
      </c>
      <c r="M18" s="18" t="e">
        <f t="shared" si="8"/>
        <v>#VALUE!</v>
      </c>
      <c r="N18" s="19" t="e">
        <f t="shared" si="9"/>
        <v>#VALUE!</v>
      </c>
      <c r="O18" s="18" t="e">
        <f>VLOOKUP(F18,D17数据库!C:P,4,0)</f>
        <v>#N/A</v>
      </c>
      <c r="P18" s="18" t="e">
        <f>VLOOKUP(F18,D17数据库!C:P,5,0)</f>
        <v>#N/A</v>
      </c>
      <c r="Q18" s="18"/>
      <c r="R18" s="18" t="e">
        <f>VLOOKUP(F18,D17数据库!C:P,6,0)</f>
        <v>#N/A</v>
      </c>
      <c r="S18" s="18" t="e">
        <f>VLOOKUP(F18,D17数据库!C:P,7,0)</f>
        <v>#N/A</v>
      </c>
      <c r="T18" s="19" t="e">
        <f t="shared" si="10"/>
        <v>#VALUE!</v>
      </c>
      <c r="U18" s="18" t="e">
        <f>VLOOKUP(F18,D17数据库!C:P,8,0)</f>
        <v>#N/A</v>
      </c>
      <c r="V18" s="18" t="e">
        <f>VLOOKUP(F18,D17数据库!C:P,9,0)</f>
        <v>#N/A</v>
      </c>
      <c r="W18" s="19"/>
      <c r="X18" s="18" t="e">
        <f>VLOOKUP(F18,D17数据库!C:P,10,0)</f>
        <v>#N/A</v>
      </c>
      <c r="Y18" s="18" t="e">
        <f>VLOOKUP(F18,D17数据库!C:P,11,0)</f>
        <v>#N/A</v>
      </c>
      <c r="Z18" s="19" t="e">
        <f t="shared" si="11"/>
        <v>#VALUE!</v>
      </c>
      <c r="AA18" s="18" t="e">
        <f>VLOOKUP(F18,D17数据库!C:P,12,0)</f>
        <v>#N/A</v>
      </c>
      <c r="AB18" s="18" t="e">
        <f>VLOOKUP(F18,D17数据库!C:P,13,0)</f>
        <v>#N/A</v>
      </c>
      <c r="AC18" s="18" t="e">
        <f>VLOOKUP(F18,D17数据库!C:P,14,0)</f>
        <v>#N/A</v>
      </c>
      <c r="AD18" s="18"/>
    </row>
    <row r="19" spans="1:30" x14ac:dyDescent="0.25">
      <c r="A19" s="22"/>
      <c r="B19" s="3"/>
      <c r="C19" s="3"/>
      <c r="D19" s="3"/>
      <c r="E19" s="18" t="e">
        <f t="shared" si="2"/>
        <v>#VALUE!</v>
      </c>
      <c r="F19" s="18" t="str">
        <f t="shared" si="3"/>
        <v/>
      </c>
      <c r="G19" s="18" t="e">
        <f t="shared" si="4"/>
        <v>#VALUE!</v>
      </c>
      <c r="H19" s="18" t="e">
        <f t="shared" si="5"/>
        <v>#VALUE!</v>
      </c>
      <c r="I19" s="18" t="e">
        <f t="shared" si="6"/>
        <v>#VALUE!</v>
      </c>
      <c r="J19" s="18" t="e">
        <f t="shared" si="7"/>
        <v>#VALUE!</v>
      </c>
      <c r="K19" s="18" t="e">
        <f>VLOOKUP(F19,D17数据库!C:P,2,0)</f>
        <v>#N/A</v>
      </c>
      <c r="L19" s="18" t="e">
        <f>VLOOKUP(F19,D17数据库!C:P,3,0)</f>
        <v>#N/A</v>
      </c>
      <c r="M19" s="18" t="e">
        <f t="shared" si="8"/>
        <v>#VALUE!</v>
      </c>
      <c r="N19" s="19" t="e">
        <f t="shared" si="9"/>
        <v>#VALUE!</v>
      </c>
      <c r="O19" s="18" t="e">
        <f>VLOOKUP(F19,D17数据库!C:P,4,0)</f>
        <v>#N/A</v>
      </c>
      <c r="P19" s="18" t="e">
        <f>VLOOKUP(F19,D17数据库!C:P,5,0)</f>
        <v>#N/A</v>
      </c>
      <c r="Q19" s="18"/>
      <c r="R19" s="18" t="e">
        <f>VLOOKUP(F19,D17数据库!C:P,6,0)</f>
        <v>#N/A</v>
      </c>
      <c r="S19" s="18" t="e">
        <f>VLOOKUP(F19,D17数据库!C:P,7,0)</f>
        <v>#N/A</v>
      </c>
      <c r="T19" s="19" t="e">
        <f t="shared" si="10"/>
        <v>#VALUE!</v>
      </c>
      <c r="U19" s="18" t="e">
        <f>VLOOKUP(F19,D17数据库!C:P,8,0)</f>
        <v>#N/A</v>
      </c>
      <c r="V19" s="18" t="e">
        <f>VLOOKUP(F19,D17数据库!C:P,9,0)</f>
        <v>#N/A</v>
      </c>
      <c r="W19" s="19"/>
      <c r="X19" s="18" t="e">
        <f>VLOOKUP(F19,D17数据库!C:P,10,0)</f>
        <v>#N/A</v>
      </c>
      <c r="Y19" s="18" t="e">
        <f>VLOOKUP(F19,D17数据库!C:P,11,0)</f>
        <v>#N/A</v>
      </c>
      <c r="Z19" s="19" t="e">
        <f t="shared" si="11"/>
        <v>#VALUE!</v>
      </c>
      <c r="AA19" s="18" t="e">
        <f>VLOOKUP(F19,D17数据库!C:P,12,0)</f>
        <v>#N/A</v>
      </c>
      <c r="AB19" s="18" t="e">
        <f>VLOOKUP(F19,D17数据库!C:P,13,0)</f>
        <v>#N/A</v>
      </c>
      <c r="AC19" s="18" t="e">
        <f>VLOOKUP(F19,D17数据库!C:P,14,0)</f>
        <v>#N/A</v>
      </c>
      <c r="AD19" s="18"/>
    </row>
    <row r="20" spans="1:30" x14ac:dyDescent="0.25">
      <c r="A20" s="22"/>
      <c r="B20" s="3"/>
      <c r="C20" s="3"/>
      <c r="D20" s="3"/>
      <c r="E20" s="18" t="e">
        <f t="shared" si="2"/>
        <v>#VALUE!</v>
      </c>
      <c r="F20" s="18" t="str">
        <f t="shared" si="3"/>
        <v/>
      </c>
      <c r="G20" s="18" t="e">
        <f t="shared" si="4"/>
        <v>#VALUE!</v>
      </c>
      <c r="H20" s="18" t="e">
        <f t="shared" si="5"/>
        <v>#VALUE!</v>
      </c>
      <c r="I20" s="18" t="e">
        <f t="shared" si="6"/>
        <v>#VALUE!</v>
      </c>
      <c r="J20" s="18" t="e">
        <f t="shared" si="7"/>
        <v>#VALUE!</v>
      </c>
      <c r="K20" s="18" t="e">
        <f>VLOOKUP(F20,D17数据库!C:P,2,0)</f>
        <v>#N/A</v>
      </c>
      <c r="L20" s="18" t="e">
        <f>VLOOKUP(F20,D17数据库!C:P,3,0)</f>
        <v>#N/A</v>
      </c>
      <c r="M20" s="18" t="e">
        <f t="shared" si="8"/>
        <v>#VALUE!</v>
      </c>
      <c r="N20" s="19" t="e">
        <f t="shared" si="9"/>
        <v>#VALUE!</v>
      </c>
      <c r="O20" s="18" t="e">
        <f>VLOOKUP(F20,D17数据库!C:P,4,0)</f>
        <v>#N/A</v>
      </c>
      <c r="P20" s="18" t="e">
        <f>VLOOKUP(F20,D17数据库!C:P,5,0)</f>
        <v>#N/A</v>
      </c>
      <c r="Q20" s="18"/>
      <c r="R20" s="18" t="e">
        <f>VLOOKUP(F20,D17数据库!C:P,6,0)</f>
        <v>#N/A</v>
      </c>
      <c r="S20" s="18" t="e">
        <f>VLOOKUP(F20,D17数据库!C:P,7,0)</f>
        <v>#N/A</v>
      </c>
      <c r="T20" s="19" t="e">
        <f t="shared" si="10"/>
        <v>#VALUE!</v>
      </c>
      <c r="U20" s="18" t="e">
        <f>VLOOKUP(F20,D17数据库!C:P,8,0)</f>
        <v>#N/A</v>
      </c>
      <c r="V20" s="18" t="e">
        <f>VLOOKUP(F20,D17数据库!C:P,9,0)</f>
        <v>#N/A</v>
      </c>
      <c r="W20" s="19"/>
      <c r="X20" s="18" t="e">
        <f>VLOOKUP(F20,D17数据库!C:P,10,0)</f>
        <v>#N/A</v>
      </c>
      <c r="Y20" s="18" t="e">
        <f>VLOOKUP(F20,D17数据库!C:P,11,0)</f>
        <v>#N/A</v>
      </c>
      <c r="Z20" s="19" t="e">
        <f t="shared" si="11"/>
        <v>#VALUE!</v>
      </c>
      <c r="AA20" s="18" t="e">
        <f>VLOOKUP(F20,D17数据库!C:P,12,0)</f>
        <v>#N/A</v>
      </c>
      <c r="AB20" s="18" t="e">
        <f>VLOOKUP(F20,D17数据库!C:P,13,0)</f>
        <v>#N/A</v>
      </c>
      <c r="AC20" s="18" t="e">
        <f>VLOOKUP(F20,D17数据库!C:P,14,0)</f>
        <v>#N/A</v>
      </c>
      <c r="AD20" s="18"/>
    </row>
    <row r="21" spans="1:30" x14ac:dyDescent="0.25">
      <c r="A21" s="22"/>
      <c r="B21" s="3"/>
      <c r="C21" s="3"/>
      <c r="D21" s="3"/>
      <c r="E21" s="18" t="e">
        <f t="shared" si="2"/>
        <v>#VALUE!</v>
      </c>
      <c r="F21" s="18" t="str">
        <f t="shared" si="3"/>
        <v/>
      </c>
      <c r="G21" s="18" t="e">
        <f t="shared" si="4"/>
        <v>#VALUE!</v>
      </c>
      <c r="H21" s="18" t="e">
        <f t="shared" si="5"/>
        <v>#VALUE!</v>
      </c>
      <c r="I21" s="18" t="e">
        <f t="shared" si="6"/>
        <v>#VALUE!</v>
      </c>
      <c r="J21" s="18" t="e">
        <f t="shared" si="7"/>
        <v>#VALUE!</v>
      </c>
      <c r="K21" s="18" t="e">
        <f>VLOOKUP(F21,D17数据库!C:P,2,0)</f>
        <v>#N/A</v>
      </c>
      <c r="L21" s="18" t="e">
        <f>VLOOKUP(F21,D17数据库!C:P,3,0)</f>
        <v>#N/A</v>
      </c>
      <c r="M21" s="18" t="e">
        <f t="shared" si="8"/>
        <v>#VALUE!</v>
      </c>
      <c r="N21" s="19" t="e">
        <f t="shared" si="9"/>
        <v>#VALUE!</v>
      </c>
      <c r="O21" s="18" t="e">
        <f>VLOOKUP(F21,D17数据库!C:P,4,0)</f>
        <v>#N/A</v>
      </c>
      <c r="P21" s="18" t="e">
        <f>VLOOKUP(F21,D17数据库!C:P,5,0)</f>
        <v>#N/A</v>
      </c>
      <c r="Q21" s="18"/>
      <c r="R21" s="18" t="e">
        <f>VLOOKUP(F21,D17数据库!C:P,6,0)</f>
        <v>#N/A</v>
      </c>
      <c r="S21" s="18" t="e">
        <f>VLOOKUP(F21,D17数据库!C:P,7,0)</f>
        <v>#N/A</v>
      </c>
      <c r="T21" s="19" t="e">
        <f t="shared" si="10"/>
        <v>#VALUE!</v>
      </c>
      <c r="U21" s="18" t="e">
        <f>VLOOKUP(F21,D17数据库!C:P,8,0)</f>
        <v>#N/A</v>
      </c>
      <c r="V21" s="18" t="e">
        <f>VLOOKUP(F21,D17数据库!C:P,9,0)</f>
        <v>#N/A</v>
      </c>
      <c r="W21" s="19"/>
      <c r="X21" s="18" t="e">
        <f>VLOOKUP(F21,D17数据库!C:P,10,0)</f>
        <v>#N/A</v>
      </c>
      <c r="Y21" s="18" t="e">
        <f>VLOOKUP(F21,D17数据库!C:P,11,0)</f>
        <v>#N/A</v>
      </c>
      <c r="Z21" s="19" t="e">
        <f t="shared" si="11"/>
        <v>#VALUE!</v>
      </c>
      <c r="AA21" s="18" t="e">
        <f>VLOOKUP(F21,D17数据库!C:P,12,0)</f>
        <v>#N/A</v>
      </c>
      <c r="AB21" s="18" t="e">
        <f>VLOOKUP(F21,D17数据库!C:P,13,0)</f>
        <v>#N/A</v>
      </c>
      <c r="AC21" s="18" t="e">
        <f>VLOOKUP(F21,D17数据库!C:P,14,0)</f>
        <v>#N/A</v>
      </c>
      <c r="AD21" s="18"/>
    </row>
    <row r="22" spans="1:30" x14ac:dyDescent="0.25">
      <c r="A22" s="22"/>
      <c r="B22" s="3"/>
      <c r="C22" s="3"/>
      <c r="D22" s="3"/>
      <c r="E22" s="18" t="e">
        <f t="shared" si="2"/>
        <v>#VALUE!</v>
      </c>
      <c r="F22" s="18" t="str">
        <f t="shared" si="3"/>
        <v/>
      </c>
      <c r="G22" s="18" t="e">
        <f t="shared" si="4"/>
        <v>#VALUE!</v>
      </c>
      <c r="H22" s="18" t="e">
        <f t="shared" si="5"/>
        <v>#VALUE!</v>
      </c>
      <c r="I22" s="18" t="e">
        <f t="shared" si="6"/>
        <v>#VALUE!</v>
      </c>
      <c r="J22" s="18" t="e">
        <f t="shared" si="7"/>
        <v>#VALUE!</v>
      </c>
      <c r="K22" s="18" t="e">
        <f>VLOOKUP(F22,D17数据库!C:P,2,0)</f>
        <v>#N/A</v>
      </c>
      <c r="L22" s="18" t="e">
        <f>VLOOKUP(F22,D17数据库!C:P,3,0)</f>
        <v>#N/A</v>
      </c>
      <c r="M22" s="18" t="e">
        <f t="shared" si="8"/>
        <v>#VALUE!</v>
      </c>
      <c r="N22" s="19" t="e">
        <f t="shared" si="9"/>
        <v>#VALUE!</v>
      </c>
      <c r="O22" s="18" t="e">
        <f>VLOOKUP(F22,D17数据库!C:P,4,0)</f>
        <v>#N/A</v>
      </c>
      <c r="P22" s="18" t="e">
        <f>VLOOKUP(F22,D17数据库!C:P,5,0)</f>
        <v>#N/A</v>
      </c>
      <c r="Q22" s="18"/>
      <c r="R22" s="18" t="e">
        <f>VLOOKUP(F22,D17数据库!C:P,6,0)</f>
        <v>#N/A</v>
      </c>
      <c r="S22" s="18" t="e">
        <f>VLOOKUP(F22,D17数据库!C:P,7,0)</f>
        <v>#N/A</v>
      </c>
      <c r="T22" s="19" t="e">
        <f t="shared" si="10"/>
        <v>#VALUE!</v>
      </c>
      <c r="U22" s="18" t="e">
        <f>VLOOKUP(F22,D17数据库!C:P,8,0)</f>
        <v>#N/A</v>
      </c>
      <c r="V22" s="18" t="e">
        <f>VLOOKUP(F22,D17数据库!C:P,9,0)</f>
        <v>#N/A</v>
      </c>
      <c r="W22" s="19"/>
      <c r="X22" s="18" t="e">
        <f>VLOOKUP(F22,D17数据库!C:P,10,0)</f>
        <v>#N/A</v>
      </c>
      <c r="Y22" s="18" t="e">
        <f>VLOOKUP(F22,D17数据库!C:P,11,0)</f>
        <v>#N/A</v>
      </c>
      <c r="Z22" s="19" t="e">
        <f t="shared" si="11"/>
        <v>#VALUE!</v>
      </c>
      <c r="AA22" s="18" t="e">
        <f>VLOOKUP(F22,D17数据库!C:P,12,0)</f>
        <v>#N/A</v>
      </c>
      <c r="AB22" s="18" t="e">
        <f>VLOOKUP(F22,D17数据库!C:P,13,0)</f>
        <v>#N/A</v>
      </c>
      <c r="AC22" s="18" t="e">
        <f>VLOOKUP(F22,D17数据库!C:P,14,0)</f>
        <v>#N/A</v>
      </c>
      <c r="AD22" s="18"/>
    </row>
    <row r="23" spans="1:30" x14ac:dyDescent="0.25">
      <c r="A23" s="22"/>
      <c r="B23" s="3"/>
      <c r="C23" s="3"/>
      <c r="D23" s="3"/>
      <c r="E23" s="18" t="e">
        <f t="shared" si="2"/>
        <v>#VALUE!</v>
      </c>
      <c r="F23" s="18" t="str">
        <f t="shared" si="3"/>
        <v/>
      </c>
      <c r="G23" s="18" t="e">
        <f t="shared" si="4"/>
        <v>#VALUE!</v>
      </c>
      <c r="H23" s="18" t="e">
        <f t="shared" si="5"/>
        <v>#VALUE!</v>
      </c>
      <c r="I23" s="18" t="e">
        <f t="shared" si="6"/>
        <v>#VALUE!</v>
      </c>
      <c r="J23" s="18" t="e">
        <f t="shared" si="7"/>
        <v>#VALUE!</v>
      </c>
      <c r="K23" s="18" t="e">
        <f>VLOOKUP(F23,D17数据库!C:P,2,0)</f>
        <v>#N/A</v>
      </c>
      <c r="L23" s="18" t="e">
        <f>VLOOKUP(F23,D17数据库!C:P,3,0)</f>
        <v>#N/A</v>
      </c>
      <c r="M23" s="18" t="e">
        <f t="shared" si="8"/>
        <v>#VALUE!</v>
      </c>
      <c r="N23" s="19" t="e">
        <f t="shared" si="9"/>
        <v>#VALUE!</v>
      </c>
      <c r="O23" s="18" t="e">
        <f>VLOOKUP(F23,D17数据库!C:P,4,0)</f>
        <v>#N/A</v>
      </c>
      <c r="P23" s="18" t="e">
        <f>VLOOKUP(F23,D17数据库!C:P,5,0)</f>
        <v>#N/A</v>
      </c>
      <c r="Q23" s="18"/>
      <c r="R23" s="18" t="e">
        <f>VLOOKUP(F23,D17数据库!C:P,6,0)</f>
        <v>#N/A</v>
      </c>
      <c r="S23" s="18" t="e">
        <f>VLOOKUP(F23,D17数据库!C:P,7,0)</f>
        <v>#N/A</v>
      </c>
      <c r="T23" s="19" t="e">
        <f t="shared" si="10"/>
        <v>#VALUE!</v>
      </c>
      <c r="U23" s="18" t="e">
        <f>VLOOKUP(F23,D17数据库!C:P,8,0)</f>
        <v>#N/A</v>
      </c>
      <c r="V23" s="18" t="e">
        <f>VLOOKUP(F23,D17数据库!C:P,9,0)</f>
        <v>#N/A</v>
      </c>
      <c r="W23" s="19"/>
      <c r="X23" s="18" t="e">
        <f>VLOOKUP(F23,D17数据库!C:P,10,0)</f>
        <v>#N/A</v>
      </c>
      <c r="Y23" s="18" t="e">
        <f>VLOOKUP(F23,D17数据库!C:P,11,0)</f>
        <v>#N/A</v>
      </c>
      <c r="Z23" s="19" t="e">
        <f t="shared" si="11"/>
        <v>#VALUE!</v>
      </c>
      <c r="AA23" s="18" t="e">
        <f>VLOOKUP(F23,D17数据库!C:P,12,0)</f>
        <v>#N/A</v>
      </c>
      <c r="AB23" s="18" t="e">
        <f>VLOOKUP(F23,D17数据库!C:P,13,0)</f>
        <v>#N/A</v>
      </c>
      <c r="AC23" s="18" t="e">
        <f>VLOOKUP(F23,D17数据库!C:P,14,0)</f>
        <v>#N/A</v>
      </c>
      <c r="AD23" s="18"/>
    </row>
    <row r="24" spans="1:30" x14ac:dyDescent="0.25">
      <c r="A24" s="22"/>
      <c r="B24" s="3"/>
      <c r="C24" s="3"/>
      <c r="D24" s="3"/>
      <c r="E24" s="18" t="e">
        <f t="shared" si="2"/>
        <v>#VALUE!</v>
      </c>
      <c r="F24" s="18" t="str">
        <f t="shared" si="3"/>
        <v/>
      </c>
      <c r="G24" s="18" t="e">
        <f t="shared" si="4"/>
        <v>#VALUE!</v>
      </c>
      <c r="H24" s="18" t="e">
        <f t="shared" si="5"/>
        <v>#VALUE!</v>
      </c>
      <c r="I24" s="18" t="e">
        <f t="shared" si="6"/>
        <v>#VALUE!</v>
      </c>
      <c r="J24" s="18" t="e">
        <f t="shared" si="7"/>
        <v>#VALUE!</v>
      </c>
      <c r="K24" s="18" t="e">
        <f>VLOOKUP(F24,D17数据库!C:P,2,0)</f>
        <v>#N/A</v>
      </c>
      <c r="L24" s="18" t="e">
        <f>VLOOKUP(F24,D17数据库!C:P,3,0)</f>
        <v>#N/A</v>
      </c>
      <c r="M24" s="18" t="e">
        <f t="shared" si="8"/>
        <v>#VALUE!</v>
      </c>
      <c r="N24" s="19" t="e">
        <f t="shared" si="9"/>
        <v>#VALUE!</v>
      </c>
      <c r="O24" s="18" t="e">
        <f>VLOOKUP(F24,D17数据库!C:P,4,0)</f>
        <v>#N/A</v>
      </c>
      <c r="P24" s="18" t="e">
        <f>VLOOKUP(F24,D17数据库!C:P,5,0)</f>
        <v>#N/A</v>
      </c>
      <c r="Q24" s="18"/>
      <c r="R24" s="18" t="e">
        <f>VLOOKUP(F24,D17数据库!C:P,6,0)</f>
        <v>#N/A</v>
      </c>
      <c r="S24" s="18" t="e">
        <f>VLOOKUP(F24,D17数据库!C:P,7,0)</f>
        <v>#N/A</v>
      </c>
      <c r="T24" s="19" t="e">
        <f t="shared" si="10"/>
        <v>#VALUE!</v>
      </c>
      <c r="U24" s="18" t="e">
        <f>VLOOKUP(F24,D17数据库!C:P,8,0)</f>
        <v>#N/A</v>
      </c>
      <c r="V24" s="18" t="e">
        <f>VLOOKUP(F24,D17数据库!C:P,9,0)</f>
        <v>#N/A</v>
      </c>
      <c r="W24" s="19"/>
      <c r="X24" s="18" t="e">
        <f>VLOOKUP(F24,D17数据库!C:P,10,0)</f>
        <v>#N/A</v>
      </c>
      <c r="Y24" s="18" t="e">
        <f>VLOOKUP(F24,D17数据库!C:P,11,0)</f>
        <v>#N/A</v>
      </c>
      <c r="Z24" s="19" t="e">
        <f t="shared" si="11"/>
        <v>#VALUE!</v>
      </c>
      <c r="AA24" s="18" t="e">
        <f>VLOOKUP(F24,D17数据库!C:P,12,0)</f>
        <v>#N/A</v>
      </c>
      <c r="AB24" s="18" t="e">
        <f>VLOOKUP(F24,D17数据库!C:P,13,0)</f>
        <v>#N/A</v>
      </c>
      <c r="AC24" s="18" t="e">
        <f>VLOOKUP(F24,D17数据库!C:P,14,0)</f>
        <v>#N/A</v>
      </c>
      <c r="AD24" s="18"/>
    </row>
    <row r="25" spans="1:30" x14ac:dyDescent="0.25">
      <c r="A25" s="22"/>
      <c r="B25" s="3"/>
      <c r="C25" s="3"/>
      <c r="D25" s="3"/>
      <c r="E25" s="18" t="e">
        <f t="shared" si="2"/>
        <v>#VALUE!</v>
      </c>
      <c r="F25" s="18" t="str">
        <f t="shared" si="3"/>
        <v/>
      </c>
      <c r="G25" s="18" t="e">
        <f t="shared" si="4"/>
        <v>#VALUE!</v>
      </c>
      <c r="H25" s="18" t="e">
        <f t="shared" si="5"/>
        <v>#VALUE!</v>
      </c>
      <c r="I25" s="18" t="e">
        <f t="shared" si="6"/>
        <v>#VALUE!</v>
      </c>
      <c r="J25" s="18" t="e">
        <f t="shared" si="7"/>
        <v>#VALUE!</v>
      </c>
      <c r="K25" s="18" t="e">
        <f>VLOOKUP(F25,D17数据库!C:P,2,0)</f>
        <v>#N/A</v>
      </c>
      <c r="L25" s="18" t="e">
        <f>VLOOKUP(F25,D17数据库!C:P,3,0)</f>
        <v>#N/A</v>
      </c>
      <c r="M25" s="18" t="e">
        <f t="shared" si="8"/>
        <v>#VALUE!</v>
      </c>
      <c r="N25" s="19" t="e">
        <f t="shared" si="9"/>
        <v>#VALUE!</v>
      </c>
      <c r="O25" s="18" t="e">
        <f>VLOOKUP(F25,D17数据库!C:P,4,0)</f>
        <v>#N/A</v>
      </c>
      <c r="P25" s="18" t="e">
        <f>VLOOKUP(F25,D17数据库!C:P,5,0)</f>
        <v>#N/A</v>
      </c>
      <c r="Q25" s="18"/>
      <c r="R25" s="18" t="e">
        <f>VLOOKUP(F25,D17数据库!C:P,6,0)</f>
        <v>#N/A</v>
      </c>
      <c r="S25" s="18" t="e">
        <f>VLOOKUP(F25,D17数据库!C:P,7,0)</f>
        <v>#N/A</v>
      </c>
      <c r="T25" s="19" t="e">
        <f t="shared" si="10"/>
        <v>#VALUE!</v>
      </c>
      <c r="U25" s="18" t="e">
        <f>VLOOKUP(F25,D17数据库!C:P,8,0)</f>
        <v>#N/A</v>
      </c>
      <c r="V25" s="18" t="e">
        <f>VLOOKUP(F25,D17数据库!C:P,9,0)</f>
        <v>#N/A</v>
      </c>
      <c r="W25" s="19"/>
      <c r="X25" s="18" t="e">
        <f>VLOOKUP(F25,D17数据库!C:P,10,0)</f>
        <v>#N/A</v>
      </c>
      <c r="Y25" s="18" t="e">
        <f>VLOOKUP(F25,D17数据库!C:P,11,0)</f>
        <v>#N/A</v>
      </c>
      <c r="Z25" s="19" t="e">
        <f t="shared" si="11"/>
        <v>#VALUE!</v>
      </c>
      <c r="AA25" s="18" t="e">
        <f>VLOOKUP(F25,D17数据库!C:P,12,0)</f>
        <v>#N/A</v>
      </c>
      <c r="AB25" s="18" t="e">
        <f>VLOOKUP(F25,D17数据库!C:P,13,0)</f>
        <v>#N/A</v>
      </c>
      <c r="AC25" s="18" t="e">
        <f>VLOOKUP(F25,D17数据库!C:P,14,0)</f>
        <v>#N/A</v>
      </c>
      <c r="AD25" s="18"/>
    </row>
    <row r="26" spans="1:30" x14ac:dyDescent="0.25">
      <c r="A26" s="22"/>
      <c r="B26" s="3"/>
      <c r="C26" s="3"/>
      <c r="D26" s="3"/>
      <c r="E26" s="18" t="e">
        <f t="shared" si="2"/>
        <v>#VALUE!</v>
      </c>
      <c r="F26" s="18" t="str">
        <f t="shared" si="3"/>
        <v/>
      </c>
      <c r="G26" s="18" t="e">
        <f t="shared" si="4"/>
        <v>#VALUE!</v>
      </c>
      <c r="H26" s="18" t="e">
        <f t="shared" si="5"/>
        <v>#VALUE!</v>
      </c>
      <c r="I26" s="18" t="e">
        <f t="shared" si="6"/>
        <v>#VALUE!</v>
      </c>
      <c r="J26" s="18" t="e">
        <f t="shared" si="7"/>
        <v>#VALUE!</v>
      </c>
      <c r="K26" s="18" t="e">
        <f>VLOOKUP(F26,D17数据库!C:P,2,0)</f>
        <v>#N/A</v>
      </c>
      <c r="L26" s="18" t="e">
        <f>VLOOKUP(F26,D17数据库!C:P,3,0)</f>
        <v>#N/A</v>
      </c>
      <c r="M26" s="18" t="e">
        <f t="shared" si="8"/>
        <v>#VALUE!</v>
      </c>
      <c r="N26" s="19" t="e">
        <f t="shared" si="9"/>
        <v>#VALUE!</v>
      </c>
      <c r="O26" s="18" t="e">
        <f>VLOOKUP(F26,D17数据库!C:P,4,0)</f>
        <v>#N/A</v>
      </c>
      <c r="P26" s="18" t="e">
        <f>VLOOKUP(F26,D17数据库!C:P,5,0)</f>
        <v>#N/A</v>
      </c>
      <c r="Q26" s="18"/>
      <c r="R26" s="18" t="e">
        <f>VLOOKUP(F26,D17数据库!C:P,6,0)</f>
        <v>#N/A</v>
      </c>
      <c r="S26" s="18" t="e">
        <f>VLOOKUP(F26,D17数据库!C:P,7,0)</f>
        <v>#N/A</v>
      </c>
      <c r="T26" s="19" t="e">
        <f t="shared" si="10"/>
        <v>#VALUE!</v>
      </c>
      <c r="U26" s="18" t="e">
        <f>VLOOKUP(F26,D17数据库!C:P,8,0)</f>
        <v>#N/A</v>
      </c>
      <c r="V26" s="18" t="e">
        <f>VLOOKUP(F26,D17数据库!C:P,9,0)</f>
        <v>#N/A</v>
      </c>
      <c r="W26" s="19"/>
      <c r="X26" s="18" t="e">
        <f>VLOOKUP(F26,D17数据库!C:P,10,0)</f>
        <v>#N/A</v>
      </c>
      <c r="Y26" s="18" t="e">
        <f>VLOOKUP(F26,D17数据库!C:P,11,0)</f>
        <v>#N/A</v>
      </c>
      <c r="Z26" s="19" t="e">
        <f t="shared" si="11"/>
        <v>#VALUE!</v>
      </c>
      <c r="AA26" s="18" t="e">
        <f>VLOOKUP(F26,D17数据库!C:P,12,0)</f>
        <v>#N/A</v>
      </c>
      <c r="AB26" s="18" t="e">
        <f>VLOOKUP(F26,D17数据库!C:P,13,0)</f>
        <v>#N/A</v>
      </c>
      <c r="AC26" s="18" t="e">
        <f>VLOOKUP(F26,D17数据库!C:P,14,0)</f>
        <v>#N/A</v>
      </c>
      <c r="AD26" s="18"/>
    </row>
    <row r="27" spans="1:30" x14ac:dyDescent="0.25">
      <c r="A27" s="22"/>
      <c r="B27" s="3"/>
      <c r="C27" s="3"/>
      <c r="D27" s="3"/>
      <c r="E27" s="18" t="e">
        <f t="shared" ref="E27:E90" si="12">VALUE(TRIM(MID(SUBSTITUTE($B27,"-",REPT(" ",99)),COLUMN(B27)*99-98,99)))</f>
        <v>#VALUE!</v>
      </c>
      <c r="F27" s="18" t="str">
        <f t="shared" ref="F27:F90" si="13">(TRIM(MID(SUBSTITUTE($B27,"-",REPT(" ",99)),COLUMN(C27)*99-98,99)))</f>
        <v/>
      </c>
      <c r="G27" s="18" t="e">
        <f t="shared" ref="G27:G90" si="14">VALUE(TRIM(MID(SUBSTITUTE($B27,"-",REPT(" ",99)),COLUMN(D27)*99-98,99)))</f>
        <v>#VALUE!</v>
      </c>
      <c r="H27" s="18" t="e">
        <f t="shared" ref="H27:H90" si="15">VALUE(TRIM(MID(SUBSTITUTE($B27,"-",REPT(" ",99)),COLUMN(E27)*99-98,99)))</f>
        <v>#VALUE!</v>
      </c>
      <c r="I27" s="18" t="e">
        <f t="shared" ref="I27:I90" si="16">VALUE(TRIM(MID(SUBSTITUTE($B27,"-",REPT(" ",99)),COLUMN(F27)*99-98,99)))</f>
        <v>#VALUE!</v>
      </c>
      <c r="J27" s="18" t="e">
        <f t="shared" ref="J27:J90" si="17">VALUE(TRIM(MID(SUBSTITUTE($B27,"-",REPT(" ",99)),COLUMN(G27)*99-98,99)))</f>
        <v>#VALUE!</v>
      </c>
      <c r="K27" s="18" t="e">
        <f>VLOOKUP(F27,D17数据库!C:P,2,0)</f>
        <v>#N/A</v>
      </c>
      <c r="L27" s="18" t="e">
        <f>VLOOKUP(F27,D17数据库!C:P,3,0)</f>
        <v>#N/A</v>
      </c>
      <c r="M27" s="18" t="e">
        <f t="shared" ref="M27:M90" si="18">I27+AC27</f>
        <v>#VALUE!</v>
      </c>
      <c r="N27" s="19" t="e">
        <f t="shared" si="9"/>
        <v>#VALUE!</v>
      </c>
      <c r="O27" s="18" t="e">
        <f>VLOOKUP(F27,D17数据库!C:P,4,0)</f>
        <v>#N/A</v>
      </c>
      <c r="P27" s="18" t="e">
        <f>VLOOKUP(F27,D17数据库!C:P,5,0)</f>
        <v>#N/A</v>
      </c>
      <c r="Q27" s="18"/>
      <c r="R27" s="18" t="e">
        <f>VLOOKUP(F27,D17数据库!C:P,6,0)</f>
        <v>#N/A</v>
      </c>
      <c r="S27" s="18" t="e">
        <f>VLOOKUP(F27,D17数据库!C:P,7,0)</f>
        <v>#N/A</v>
      </c>
      <c r="T27" s="19" t="e">
        <f t="shared" si="10"/>
        <v>#VALUE!</v>
      </c>
      <c r="U27" s="18" t="e">
        <f>VLOOKUP(F27,D17数据库!C:P,8,0)</f>
        <v>#N/A</v>
      </c>
      <c r="V27" s="18" t="e">
        <f>VLOOKUP(F27,D17数据库!C:P,9,0)</f>
        <v>#N/A</v>
      </c>
      <c r="W27" s="19"/>
      <c r="X27" s="18" t="e">
        <f>VLOOKUP(F27,D17数据库!C:P,10,0)</f>
        <v>#N/A</v>
      </c>
      <c r="Y27" s="18" t="e">
        <f>VLOOKUP(F27,D17数据库!C:P,11,0)</f>
        <v>#N/A</v>
      </c>
      <c r="Z27" s="19" t="e">
        <f t="shared" si="11"/>
        <v>#VALUE!</v>
      </c>
      <c r="AA27" s="18" t="e">
        <f>VLOOKUP(F27,D17数据库!C:P,12,0)</f>
        <v>#N/A</v>
      </c>
      <c r="AB27" s="18" t="e">
        <f>VLOOKUP(F27,D17数据库!C:P,13,0)</f>
        <v>#N/A</v>
      </c>
      <c r="AC27" s="18" t="e">
        <f>VLOOKUP(F27,D17数据库!C:P,14,0)</f>
        <v>#N/A</v>
      </c>
      <c r="AD27" s="18"/>
    </row>
    <row r="28" spans="1:30" x14ac:dyDescent="0.25">
      <c r="A28" s="22"/>
      <c r="B28" s="3"/>
      <c r="C28" s="3"/>
      <c r="D28" s="3"/>
      <c r="E28" s="18" t="e">
        <f t="shared" si="12"/>
        <v>#VALUE!</v>
      </c>
      <c r="F28" s="18" t="str">
        <f t="shared" si="13"/>
        <v/>
      </c>
      <c r="G28" s="18" t="e">
        <f t="shared" si="14"/>
        <v>#VALUE!</v>
      </c>
      <c r="H28" s="18" t="e">
        <f t="shared" si="15"/>
        <v>#VALUE!</v>
      </c>
      <c r="I28" s="18" t="e">
        <f t="shared" si="16"/>
        <v>#VALUE!</v>
      </c>
      <c r="J28" s="18" t="e">
        <f t="shared" si="17"/>
        <v>#VALUE!</v>
      </c>
      <c r="K28" s="18" t="e">
        <f>VLOOKUP(F28,D17数据库!C:P,2,0)</f>
        <v>#N/A</v>
      </c>
      <c r="L28" s="18" t="e">
        <f>VLOOKUP(F28,D17数据库!C:P,3,0)</f>
        <v>#N/A</v>
      </c>
      <c r="M28" s="18" t="e">
        <f t="shared" si="18"/>
        <v>#VALUE!</v>
      </c>
      <c r="N28" s="19" t="e">
        <f t="shared" si="9"/>
        <v>#VALUE!</v>
      </c>
      <c r="O28" s="18" t="e">
        <f>VLOOKUP(F28,D17数据库!C:P,4,0)</f>
        <v>#N/A</v>
      </c>
      <c r="P28" s="18" t="e">
        <f>VLOOKUP(F28,D17数据库!C:P,5,0)</f>
        <v>#N/A</v>
      </c>
      <c r="Q28" s="18"/>
      <c r="R28" s="18" t="e">
        <f>VLOOKUP(F28,D17数据库!C:P,6,0)</f>
        <v>#N/A</v>
      </c>
      <c r="S28" s="18" t="e">
        <f>VLOOKUP(F28,D17数据库!C:P,7,0)</f>
        <v>#N/A</v>
      </c>
      <c r="T28" s="19" t="e">
        <f t="shared" si="10"/>
        <v>#VALUE!</v>
      </c>
      <c r="U28" s="18" t="e">
        <f>VLOOKUP(F28,D17数据库!C:P,8,0)</f>
        <v>#N/A</v>
      </c>
      <c r="V28" s="18" t="e">
        <f>VLOOKUP(F28,D17数据库!C:P,9,0)</f>
        <v>#N/A</v>
      </c>
      <c r="W28" s="19"/>
      <c r="X28" s="18" t="e">
        <f>VLOOKUP(F28,D17数据库!C:P,10,0)</f>
        <v>#N/A</v>
      </c>
      <c r="Y28" s="18" t="e">
        <f>VLOOKUP(F28,D17数据库!C:P,11,0)</f>
        <v>#N/A</v>
      </c>
      <c r="Z28" s="19" t="e">
        <f t="shared" si="11"/>
        <v>#VALUE!</v>
      </c>
      <c r="AA28" s="18" t="e">
        <f>VLOOKUP(F28,D17数据库!C:P,12,0)</f>
        <v>#N/A</v>
      </c>
      <c r="AB28" s="18" t="e">
        <f>VLOOKUP(F28,D17数据库!C:P,13,0)</f>
        <v>#N/A</v>
      </c>
      <c r="AC28" s="18" t="e">
        <f>VLOOKUP(F28,D17数据库!C:P,14,0)</f>
        <v>#N/A</v>
      </c>
      <c r="AD28" s="18"/>
    </row>
    <row r="29" spans="1:30" x14ac:dyDescent="0.25">
      <c r="A29" s="22"/>
      <c r="B29" s="3"/>
      <c r="C29" s="3"/>
      <c r="D29" s="3"/>
      <c r="E29" s="18" t="e">
        <f t="shared" si="12"/>
        <v>#VALUE!</v>
      </c>
      <c r="F29" s="18" t="str">
        <f t="shared" si="13"/>
        <v/>
      </c>
      <c r="G29" s="18" t="e">
        <f t="shared" si="14"/>
        <v>#VALUE!</v>
      </c>
      <c r="H29" s="18" t="e">
        <f t="shared" si="15"/>
        <v>#VALUE!</v>
      </c>
      <c r="I29" s="18" t="e">
        <f t="shared" si="16"/>
        <v>#VALUE!</v>
      </c>
      <c r="J29" s="18" t="e">
        <f t="shared" si="17"/>
        <v>#VALUE!</v>
      </c>
      <c r="K29" s="18" t="e">
        <f>VLOOKUP(F29,D17数据库!C:P,2,0)</f>
        <v>#N/A</v>
      </c>
      <c r="L29" s="18" t="e">
        <f>VLOOKUP(F29,D17数据库!C:P,3,0)</f>
        <v>#N/A</v>
      </c>
      <c r="M29" s="18" t="e">
        <f t="shared" si="18"/>
        <v>#VALUE!</v>
      </c>
      <c r="N29" s="19" t="e">
        <f t="shared" si="9"/>
        <v>#VALUE!</v>
      </c>
      <c r="O29" s="18" t="e">
        <f>VLOOKUP(F29,D17数据库!C:P,4,0)</f>
        <v>#N/A</v>
      </c>
      <c r="P29" s="18" t="e">
        <f>VLOOKUP(F29,D17数据库!C:P,5,0)</f>
        <v>#N/A</v>
      </c>
      <c r="Q29" s="18"/>
      <c r="R29" s="18" t="e">
        <f>VLOOKUP(F29,D17数据库!C:P,6,0)</f>
        <v>#N/A</v>
      </c>
      <c r="S29" s="18" t="e">
        <f>VLOOKUP(F29,D17数据库!C:P,7,0)</f>
        <v>#N/A</v>
      </c>
      <c r="T29" s="19" t="e">
        <f t="shared" si="10"/>
        <v>#VALUE!</v>
      </c>
      <c r="U29" s="18" t="e">
        <f>VLOOKUP(F29,D17数据库!C:P,8,0)</f>
        <v>#N/A</v>
      </c>
      <c r="V29" s="18" t="e">
        <f>VLOOKUP(F29,D17数据库!C:P,9,0)</f>
        <v>#N/A</v>
      </c>
      <c r="W29" s="19"/>
      <c r="X29" s="18" t="e">
        <f>VLOOKUP(F29,D17数据库!C:P,10,0)</f>
        <v>#N/A</v>
      </c>
      <c r="Y29" s="18" t="e">
        <f>VLOOKUP(F29,D17数据库!C:P,11,0)</f>
        <v>#N/A</v>
      </c>
      <c r="Z29" s="19" t="e">
        <f t="shared" si="11"/>
        <v>#VALUE!</v>
      </c>
      <c r="AA29" s="18" t="e">
        <f>VLOOKUP(F29,D17数据库!C:P,12,0)</f>
        <v>#N/A</v>
      </c>
      <c r="AB29" s="18" t="e">
        <f>VLOOKUP(F29,D17数据库!C:P,13,0)</f>
        <v>#N/A</v>
      </c>
      <c r="AC29" s="18" t="e">
        <f>VLOOKUP(F29,D17数据库!C:P,14,0)</f>
        <v>#N/A</v>
      </c>
      <c r="AD29" s="18"/>
    </row>
    <row r="30" spans="1:30" x14ac:dyDescent="0.25">
      <c r="A30" s="22"/>
      <c r="B30" s="3"/>
      <c r="C30" s="3"/>
      <c r="D30" s="3"/>
      <c r="E30" s="18" t="e">
        <f t="shared" si="12"/>
        <v>#VALUE!</v>
      </c>
      <c r="F30" s="18" t="str">
        <f t="shared" si="13"/>
        <v/>
      </c>
      <c r="G30" s="18" t="e">
        <f t="shared" si="14"/>
        <v>#VALUE!</v>
      </c>
      <c r="H30" s="18" t="e">
        <f t="shared" si="15"/>
        <v>#VALUE!</v>
      </c>
      <c r="I30" s="18" t="e">
        <f t="shared" si="16"/>
        <v>#VALUE!</v>
      </c>
      <c r="J30" s="18" t="e">
        <f t="shared" si="17"/>
        <v>#VALUE!</v>
      </c>
      <c r="K30" s="18" t="e">
        <f>VLOOKUP(F30,D17数据库!C:P,2,0)</f>
        <v>#N/A</v>
      </c>
      <c r="L30" s="18" t="e">
        <f>VLOOKUP(F30,D17数据库!C:P,3,0)</f>
        <v>#N/A</v>
      </c>
      <c r="M30" s="18" t="e">
        <f t="shared" si="18"/>
        <v>#VALUE!</v>
      </c>
      <c r="N30" s="19" t="e">
        <f t="shared" si="9"/>
        <v>#VALUE!</v>
      </c>
      <c r="O30" s="18" t="e">
        <f>VLOOKUP(F30,D17数据库!C:P,4,0)</f>
        <v>#N/A</v>
      </c>
      <c r="P30" s="18" t="e">
        <f>VLOOKUP(F30,D17数据库!C:P,5,0)</f>
        <v>#N/A</v>
      </c>
      <c r="Q30" s="18"/>
      <c r="R30" s="18" t="e">
        <f>VLOOKUP(F30,D17数据库!C:P,6,0)</f>
        <v>#N/A</v>
      </c>
      <c r="S30" s="18" t="e">
        <f>VLOOKUP(F30,D17数据库!C:P,7,0)</f>
        <v>#N/A</v>
      </c>
      <c r="T30" s="19" t="e">
        <f t="shared" si="10"/>
        <v>#VALUE!</v>
      </c>
      <c r="U30" s="18" t="e">
        <f>VLOOKUP(F30,D17数据库!C:P,8,0)</f>
        <v>#N/A</v>
      </c>
      <c r="V30" s="18" t="e">
        <f>VLOOKUP(F30,D17数据库!C:P,9,0)</f>
        <v>#N/A</v>
      </c>
      <c r="W30" s="19"/>
      <c r="X30" s="18" t="e">
        <f>VLOOKUP(F30,D17数据库!C:P,10,0)</f>
        <v>#N/A</v>
      </c>
      <c r="Y30" s="18" t="e">
        <f>VLOOKUP(F30,D17数据库!C:P,11,0)</f>
        <v>#N/A</v>
      </c>
      <c r="Z30" s="19" t="e">
        <f t="shared" si="11"/>
        <v>#VALUE!</v>
      </c>
      <c r="AA30" s="18" t="e">
        <f>VLOOKUP(F30,D17数据库!C:P,12,0)</f>
        <v>#N/A</v>
      </c>
      <c r="AB30" s="18" t="e">
        <f>VLOOKUP(F30,D17数据库!C:P,13,0)</f>
        <v>#N/A</v>
      </c>
      <c r="AC30" s="18" t="e">
        <f>VLOOKUP(F30,D17数据库!C:P,14,0)</f>
        <v>#N/A</v>
      </c>
      <c r="AD30" s="18"/>
    </row>
    <row r="31" spans="1:30" x14ac:dyDescent="0.25">
      <c r="A31" s="22"/>
      <c r="B31" s="3"/>
      <c r="C31" s="3"/>
      <c r="D31" s="3"/>
      <c r="E31" s="18" t="e">
        <f t="shared" si="12"/>
        <v>#VALUE!</v>
      </c>
      <c r="F31" s="18" t="str">
        <f t="shared" si="13"/>
        <v/>
      </c>
      <c r="G31" s="18" t="e">
        <f t="shared" si="14"/>
        <v>#VALUE!</v>
      </c>
      <c r="H31" s="18" t="e">
        <f t="shared" si="15"/>
        <v>#VALUE!</v>
      </c>
      <c r="I31" s="18" t="e">
        <f t="shared" si="16"/>
        <v>#VALUE!</v>
      </c>
      <c r="J31" s="18" t="e">
        <f t="shared" si="17"/>
        <v>#VALUE!</v>
      </c>
      <c r="K31" s="18" t="e">
        <f>VLOOKUP(F31,D17数据库!C:P,2,0)</f>
        <v>#N/A</v>
      </c>
      <c r="L31" s="18" t="e">
        <f>VLOOKUP(F31,D17数据库!C:P,3,0)</f>
        <v>#N/A</v>
      </c>
      <c r="M31" s="18" t="e">
        <f t="shared" si="18"/>
        <v>#VALUE!</v>
      </c>
      <c r="N31" s="19" t="e">
        <f t="shared" si="9"/>
        <v>#VALUE!</v>
      </c>
      <c r="O31" s="18" t="e">
        <f>VLOOKUP(F31,D17数据库!C:P,4,0)</f>
        <v>#N/A</v>
      </c>
      <c r="P31" s="18" t="e">
        <f>VLOOKUP(F31,D17数据库!C:P,5,0)</f>
        <v>#N/A</v>
      </c>
      <c r="Q31" s="18"/>
      <c r="R31" s="18" t="e">
        <f>VLOOKUP(F31,D17数据库!C:P,6,0)</f>
        <v>#N/A</v>
      </c>
      <c r="S31" s="18" t="e">
        <f>VLOOKUP(F31,D17数据库!C:P,7,0)</f>
        <v>#N/A</v>
      </c>
      <c r="T31" s="19" t="e">
        <f t="shared" si="10"/>
        <v>#VALUE!</v>
      </c>
      <c r="U31" s="18" t="e">
        <f>VLOOKUP(F31,D17数据库!C:P,8,0)</f>
        <v>#N/A</v>
      </c>
      <c r="V31" s="18" t="e">
        <f>VLOOKUP(F31,D17数据库!C:P,9,0)</f>
        <v>#N/A</v>
      </c>
      <c r="W31" s="19"/>
      <c r="X31" s="18" t="e">
        <f>VLOOKUP(F31,D17数据库!C:P,10,0)</f>
        <v>#N/A</v>
      </c>
      <c r="Y31" s="18" t="e">
        <f>VLOOKUP(F31,D17数据库!C:P,11,0)</f>
        <v>#N/A</v>
      </c>
      <c r="Z31" s="19" t="e">
        <f t="shared" si="11"/>
        <v>#VALUE!</v>
      </c>
      <c r="AA31" s="18" t="e">
        <f>VLOOKUP(F31,D17数据库!C:P,12,0)</f>
        <v>#N/A</v>
      </c>
      <c r="AB31" s="18" t="e">
        <f>VLOOKUP(F31,D17数据库!C:P,13,0)</f>
        <v>#N/A</v>
      </c>
      <c r="AC31" s="18" t="e">
        <f>VLOOKUP(F31,D17数据库!C:P,14,0)</f>
        <v>#N/A</v>
      </c>
      <c r="AD31" s="18"/>
    </row>
    <row r="32" spans="1:30" x14ac:dyDescent="0.25">
      <c r="A32" s="22"/>
      <c r="B32" s="3"/>
      <c r="C32" s="3"/>
      <c r="D32" s="3"/>
      <c r="E32" s="18" t="e">
        <f t="shared" si="12"/>
        <v>#VALUE!</v>
      </c>
      <c r="F32" s="18" t="str">
        <f t="shared" si="13"/>
        <v/>
      </c>
      <c r="G32" s="18" t="e">
        <f t="shared" si="14"/>
        <v>#VALUE!</v>
      </c>
      <c r="H32" s="18" t="e">
        <f t="shared" si="15"/>
        <v>#VALUE!</v>
      </c>
      <c r="I32" s="18" t="e">
        <f t="shared" si="16"/>
        <v>#VALUE!</v>
      </c>
      <c r="J32" s="18" t="e">
        <f t="shared" si="17"/>
        <v>#VALUE!</v>
      </c>
      <c r="K32" s="18" t="e">
        <f>VLOOKUP(F32,D17数据库!C:P,2,0)</f>
        <v>#N/A</v>
      </c>
      <c r="L32" s="18" t="e">
        <f>VLOOKUP(F32,D17数据库!C:P,3,0)</f>
        <v>#N/A</v>
      </c>
      <c r="M32" s="18" t="e">
        <f t="shared" si="18"/>
        <v>#VALUE!</v>
      </c>
      <c r="N32" s="19" t="e">
        <f t="shared" si="9"/>
        <v>#VALUE!</v>
      </c>
      <c r="O32" s="18" t="e">
        <f>VLOOKUP(F32,D17数据库!C:P,4,0)</f>
        <v>#N/A</v>
      </c>
      <c r="P32" s="18" t="e">
        <f>VLOOKUP(F32,D17数据库!C:P,5,0)</f>
        <v>#N/A</v>
      </c>
      <c r="Q32" s="18"/>
      <c r="R32" s="18" t="e">
        <f>VLOOKUP(F32,D17数据库!C:P,6,0)</f>
        <v>#N/A</v>
      </c>
      <c r="S32" s="18" t="e">
        <f>VLOOKUP(F32,D17数据库!C:P,7,0)</f>
        <v>#N/A</v>
      </c>
      <c r="T32" s="19" t="e">
        <f t="shared" si="10"/>
        <v>#VALUE!</v>
      </c>
      <c r="U32" s="18" t="e">
        <f>VLOOKUP(F32,D17数据库!C:P,8,0)</f>
        <v>#N/A</v>
      </c>
      <c r="V32" s="18" t="e">
        <f>VLOOKUP(F32,D17数据库!C:P,9,0)</f>
        <v>#N/A</v>
      </c>
      <c r="W32" s="19"/>
      <c r="X32" s="18" t="e">
        <f>VLOOKUP(F32,D17数据库!C:P,10,0)</f>
        <v>#N/A</v>
      </c>
      <c r="Y32" s="18" t="e">
        <f>VLOOKUP(F32,D17数据库!C:P,11,0)</f>
        <v>#N/A</v>
      </c>
      <c r="Z32" s="19" t="e">
        <f t="shared" si="11"/>
        <v>#VALUE!</v>
      </c>
      <c r="AA32" s="18" t="e">
        <f>VLOOKUP(F32,D17数据库!C:P,12,0)</f>
        <v>#N/A</v>
      </c>
      <c r="AB32" s="18" t="e">
        <f>VLOOKUP(F32,D17数据库!C:P,13,0)</f>
        <v>#N/A</v>
      </c>
      <c r="AC32" s="18" t="e">
        <f>VLOOKUP(F32,D17数据库!C:P,14,0)</f>
        <v>#N/A</v>
      </c>
      <c r="AD32" s="18"/>
    </row>
    <row r="33" spans="1:30" x14ac:dyDescent="0.25">
      <c r="A33" s="22"/>
      <c r="B33" s="3"/>
      <c r="C33" s="3"/>
      <c r="D33" s="3"/>
      <c r="E33" s="18" t="e">
        <f t="shared" si="12"/>
        <v>#VALUE!</v>
      </c>
      <c r="F33" s="18" t="str">
        <f t="shared" si="13"/>
        <v/>
      </c>
      <c r="G33" s="18" t="e">
        <f t="shared" si="14"/>
        <v>#VALUE!</v>
      </c>
      <c r="H33" s="18" t="e">
        <f t="shared" si="15"/>
        <v>#VALUE!</v>
      </c>
      <c r="I33" s="18" t="e">
        <f t="shared" si="16"/>
        <v>#VALUE!</v>
      </c>
      <c r="J33" s="18" t="e">
        <f t="shared" si="17"/>
        <v>#VALUE!</v>
      </c>
      <c r="K33" s="18" t="e">
        <f>VLOOKUP(F33,D17数据库!C:P,2,0)</f>
        <v>#N/A</v>
      </c>
      <c r="L33" s="18" t="e">
        <f>VLOOKUP(F33,D17数据库!C:P,3,0)</f>
        <v>#N/A</v>
      </c>
      <c r="M33" s="18" t="e">
        <f t="shared" si="18"/>
        <v>#VALUE!</v>
      </c>
      <c r="N33" s="19" t="e">
        <f t="shared" si="9"/>
        <v>#VALUE!</v>
      </c>
      <c r="O33" s="18" t="e">
        <f>VLOOKUP(F33,D17数据库!C:P,4,0)</f>
        <v>#N/A</v>
      </c>
      <c r="P33" s="18" t="e">
        <f>VLOOKUP(F33,D17数据库!C:P,5,0)</f>
        <v>#N/A</v>
      </c>
      <c r="Q33" s="18"/>
      <c r="R33" s="18" t="e">
        <f>VLOOKUP(F33,D17数据库!C:P,6,0)</f>
        <v>#N/A</v>
      </c>
      <c r="S33" s="18" t="e">
        <f>VLOOKUP(F33,D17数据库!C:P,7,0)</f>
        <v>#N/A</v>
      </c>
      <c r="T33" s="19" t="e">
        <f t="shared" si="10"/>
        <v>#VALUE!</v>
      </c>
      <c r="U33" s="18" t="e">
        <f>VLOOKUP(F33,D17数据库!C:P,8,0)</f>
        <v>#N/A</v>
      </c>
      <c r="V33" s="18" t="e">
        <f>VLOOKUP(F33,D17数据库!C:P,9,0)</f>
        <v>#N/A</v>
      </c>
      <c r="W33" s="19"/>
      <c r="X33" s="18" t="e">
        <f>VLOOKUP(F33,D17数据库!C:P,10,0)</f>
        <v>#N/A</v>
      </c>
      <c r="Y33" s="18" t="e">
        <f>VLOOKUP(F33,D17数据库!C:P,11,0)</f>
        <v>#N/A</v>
      </c>
      <c r="Z33" s="19" t="e">
        <f t="shared" si="11"/>
        <v>#VALUE!</v>
      </c>
      <c r="AA33" s="18" t="e">
        <f>VLOOKUP(F33,D17数据库!C:P,12,0)</f>
        <v>#N/A</v>
      </c>
      <c r="AB33" s="18" t="e">
        <f>VLOOKUP(F33,D17数据库!C:P,13,0)</f>
        <v>#N/A</v>
      </c>
      <c r="AC33" s="18" t="e">
        <f>VLOOKUP(F33,D17数据库!C:P,14,0)</f>
        <v>#N/A</v>
      </c>
      <c r="AD33" s="18"/>
    </row>
    <row r="34" spans="1:30" x14ac:dyDescent="0.25">
      <c r="A34" s="22"/>
      <c r="B34" s="3"/>
      <c r="C34" s="3"/>
      <c r="D34" s="3"/>
      <c r="E34" s="18" t="e">
        <f t="shared" si="12"/>
        <v>#VALUE!</v>
      </c>
      <c r="F34" s="18" t="str">
        <f t="shared" si="13"/>
        <v/>
      </c>
      <c r="G34" s="18" t="e">
        <f t="shared" si="14"/>
        <v>#VALUE!</v>
      </c>
      <c r="H34" s="18" t="e">
        <f t="shared" si="15"/>
        <v>#VALUE!</v>
      </c>
      <c r="I34" s="18" t="e">
        <f t="shared" si="16"/>
        <v>#VALUE!</v>
      </c>
      <c r="J34" s="18" t="e">
        <f t="shared" si="17"/>
        <v>#VALUE!</v>
      </c>
      <c r="K34" s="18" t="e">
        <f>VLOOKUP(F34,D17数据库!C:P,2,0)</f>
        <v>#N/A</v>
      </c>
      <c r="L34" s="18" t="e">
        <f>VLOOKUP(F34,D17数据库!C:P,3,0)</f>
        <v>#N/A</v>
      </c>
      <c r="M34" s="18" t="e">
        <f t="shared" si="18"/>
        <v>#VALUE!</v>
      </c>
      <c r="N34" s="19" t="e">
        <f t="shared" si="9"/>
        <v>#VALUE!</v>
      </c>
      <c r="O34" s="18" t="e">
        <f>VLOOKUP(F34,D17数据库!C:P,4,0)</f>
        <v>#N/A</v>
      </c>
      <c r="P34" s="18" t="e">
        <f>VLOOKUP(F34,D17数据库!C:P,5,0)</f>
        <v>#N/A</v>
      </c>
      <c r="Q34" s="18"/>
      <c r="R34" s="18" t="e">
        <f>VLOOKUP(F34,D17数据库!C:P,6,0)</f>
        <v>#N/A</v>
      </c>
      <c r="S34" s="18" t="e">
        <f>VLOOKUP(F34,D17数据库!C:P,7,0)</f>
        <v>#N/A</v>
      </c>
      <c r="T34" s="19" t="e">
        <f t="shared" si="10"/>
        <v>#VALUE!</v>
      </c>
      <c r="U34" s="18" t="e">
        <f>VLOOKUP(F34,D17数据库!C:P,8,0)</f>
        <v>#N/A</v>
      </c>
      <c r="V34" s="18" t="e">
        <f>VLOOKUP(F34,D17数据库!C:P,9,0)</f>
        <v>#N/A</v>
      </c>
      <c r="W34" s="19"/>
      <c r="X34" s="18" t="e">
        <f>VLOOKUP(F34,D17数据库!C:P,10,0)</f>
        <v>#N/A</v>
      </c>
      <c r="Y34" s="18" t="e">
        <f>VLOOKUP(F34,D17数据库!C:P,11,0)</f>
        <v>#N/A</v>
      </c>
      <c r="Z34" s="19" t="e">
        <f t="shared" si="11"/>
        <v>#VALUE!</v>
      </c>
      <c r="AA34" s="18" t="e">
        <f>VLOOKUP(F34,D17数据库!C:P,12,0)</f>
        <v>#N/A</v>
      </c>
      <c r="AB34" s="18" t="e">
        <f>VLOOKUP(F34,D17数据库!C:P,13,0)</f>
        <v>#N/A</v>
      </c>
      <c r="AC34" s="18" t="e">
        <f>VLOOKUP(F34,D17数据库!C:P,14,0)</f>
        <v>#N/A</v>
      </c>
      <c r="AD34" s="18"/>
    </row>
    <row r="35" spans="1:30" x14ac:dyDescent="0.25">
      <c r="A35" s="22"/>
      <c r="B35" s="3"/>
      <c r="C35" s="3"/>
      <c r="D35" s="3"/>
      <c r="E35" s="18" t="e">
        <f t="shared" si="12"/>
        <v>#VALUE!</v>
      </c>
      <c r="F35" s="18" t="str">
        <f t="shared" si="13"/>
        <v/>
      </c>
      <c r="G35" s="18" t="e">
        <f t="shared" si="14"/>
        <v>#VALUE!</v>
      </c>
      <c r="H35" s="18" t="e">
        <f t="shared" si="15"/>
        <v>#VALUE!</v>
      </c>
      <c r="I35" s="18" t="e">
        <f t="shared" si="16"/>
        <v>#VALUE!</v>
      </c>
      <c r="J35" s="18" t="e">
        <f t="shared" si="17"/>
        <v>#VALUE!</v>
      </c>
      <c r="K35" s="18" t="e">
        <f>VLOOKUP(F35,D17数据库!C:P,2,0)</f>
        <v>#N/A</v>
      </c>
      <c r="L35" s="18" t="e">
        <f>VLOOKUP(F35,D17数据库!C:P,3,0)</f>
        <v>#N/A</v>
      </c>
      <c r="M35" s="18" t="e">
        <f t="shared" si="18"/>
        <v>#VALUE!</v>
      </c>
      <c r="N35" s="19" t="e">
        <f t="shared" si="9"/>
        <v>#VALUE!</v>
      </c>
      <c r="O35" s="18" t="e">
        <f>VLOOKUP(F35,D17数据库!C:P,4,0)</f>
        <v>#N/A</v>
      </c>
      <c r="P35" s="18" t="e">
        <f>VLOOKUP(F35,D17数据库!C:P,5,0)</f>
        <v>#N/A</v>
      </c>
      <c r="Q35" s="18"/>
      <c r="R35" s="18" t="e">
        <f>VLOOKUP(F35,D17数据库!C:P,6,0)</f>
        <v>#N/A</v>
      </c>
      <c r="S35" s="18" t="e">
        <f>VLOOKUP(F35,D17数据库!C:P,7,0)</f>
        <v>#N/A</v>
      </c>
      <c r="T35" s="19" t="e">
        <f t="shared" si="10"/>
        <v>#VALUE!</v>
      </c>
      <c r="U35" s="18" t="e">
        <f>VLOOKUP(F35,D17数据库!C:P,8,0)</f>
        <v>#N/A</v>
      </c>
      <c r="V35" s="18" t="e">
        <f>VLOOKUP(F35,D17数据库!C:P,9,0)</f>
        <v>#N/A</v>
      </c>
      <c r="W35" s="19"/>
      <c r="X35" s="18" t="e">
        <f>VLOOKUP(F35,D17数据库!C:P,10,0)</f>
        <v>#N/A</v>
      </c>
      <c r="Y35" s="18" t="e">
        <f>VLOOKUP(F35,D17数据库!C:P,11,0)</f>
        <v>#N/A</v>
      </c>
      <c r="Z35" s="19" t="e">
        <f t="shared" si="11"/>
        <v>#VALUE!</v>
      </c>
      <c r="AA35" s="18" t="e">
        <f>VLOOKUP(F35,D17数据库!C:P,12,0)</f>
        <v>#N/A</v>
      </c>
      <c r="AB35" s="18" t="e">
        <f>VLOOKUP(F35,D17数据库!C:P,13,0)</f>
        <v>#N/A</v>
      </c>
      <c r="AC35" s="18" t="e">
        <f>VLOOKUP(F35,D17数据库!C:P,14,0)</f>
        <v>#N/A</v>
      </c>
      <c r="AD35" s="18"/>
    </row>
    <row r="36" spans="1:30" x14ac:dyDescent="0.25">
      <c r="A36" s="22"/>
      <c r="B36" s="3"/>
      <c r="C36" s="3"/>
      <c r="D36" s="3"/>
      <c r="E36" s="18" t="e">
        <f t="shared" si="12"/>
        <v>#VALUE!</v>
      </c>
      <c r="F36" s="18" t="str">
        <f t="shared" si="13"/>
        <v/>
      </c>
      <c r="G36" s="18" t="e">
        <f t="shared" si="14"/>
        <v>#VALUE!</v>
      </c>
      <c r="H36" s="18" t="e">
        <f t="shared" si="15"/>
        <v>#VALUE!</v>
      </c>
      <c r="I36" s="18" t="e">
        <f t="shared" si="16"/>
        <v>#VALUE!</v>
      </c>
      <c r="J36" s="18" t="e">
        <f t="shared" si="17"/>
        <v>#VALUE!</v>
      </c>
      <c r="K36" s="18" t="e">
        <f>VLOOKUP(F36,D17数据库!C:P,2,0)</f>
        <v>#N/A</v>
      </c>
      <c r="L36" s="18" t="e">
        <f>VLOOKUP(F36,D17数据库!C:P,3,0)</f>
        <v>#N/A</v>
      </c>
      <c r="M36" s="18" t="e">
        <f t="shared" si="18"/>
        <v>#VALUE!</v>
      </c>
      <c r="N36" s="19" t="e">
        <f t="shared" si="9"/>
        <v>#VALUE!</v>
      </c>
      <c r="O36" s="18" t="e">
        <f>VLOOKUP(F36,D17数据库!C:P,4,0)</f>
        <v>#N/A</v>
      </c>
      <c r="P36" s="18" t="e">
        <f>VLOOKUP(F36,D17数据库!C:P,5,0)</f>
        <v>#N/A</v>
      </c>
      <c r="Q36" s="18"/>
      <c r="R36" s="18" t="e">
        <f>VLOOKUP(F36,D17数据库!C:P,6,0)</f>
        <v>#N/A</v>
      </c>
      <c r="S36" s="18" t="e">
        <f>VLOOKUP(F36,D17数据库!C:P,7,0)</f>
        <v>#N/A</v>
      </c>
      <c r="T36" s="19" t="e">
        <f t="shared" si="10"/>
        <v>#VALUE!</v>
      </c>
      <c r="U36" s="18" t="e">
        <f>VLOOKUP(F36,D17数据库!C:P,8,0)</f>
        <v>#N/A</v>
      </c>
      <c r="V36" s="18" t="e">
        <f>VLOOKUP(F36,D17数据库!C:P,9,0)</f>
        <v>#N/A</v>
      </c>
      <c r="W36" s="19"/>
      <c r="X36" s="18" t="e">
        <f>VLOOKUP(F36,D17数据库!C:P,10,0)</f>
        <v>#N/A</v>
      </c>
      <c r="Y36" s="18" t="e">
        <f>VLOOKUP(F36,D17数据库!C:P,11,0)</f>
        <v>#N/A</v>
      </c>
      <c r="Z36" s="19" t="e">
        <f t="shared" si="11"/>
        <v>#VALUE!</v>
      </c>
      <c r="AA36" s="18" t="e">
        <f>VLOOKUP(F36,D17数据库!C:P,12,0)</f>
        <v>#N/A</v>
      </c>
      <c r="AB36" s="18" t="e">
        <f>VLOOKUP(F36,D17数据库!C:P,13,0)</f>
        <v>#N/A</v>
      </c>
      <c r="AC36" s="18" t="e">
        <f>VLOOKUP(F36,D17数据库!C:P,14,0)</f>
        <v>#N/A</v>
      </c>
      <c r="AD36" s="18"/>
    </row>
    <row r="37" spans="1:30" x14ac:dyDescent="0.25">
      <c r="A37" s="22"/>
      <c r="B37" s="3"/>
      <c r="C37" s="3"/>
      <c r="D37" s="3"/>
      <c r="E37" s="18" t="e">
        <f t="shared" si="12"/>
        <v>#VALUE!</v>
      </c>
      <c r="F37" s="18" t="str">
        <f t="shared" si="13"/>
        <v/>
      </c>
      <c r="G37" s="18" t="e">
        <f t="shared" si="14"/>
        <v>#VALUE!</v>
      </c>
      <c r="H37" s="18" t="e">
        <f t="shared" si="15"/>
        <v>#VALUE!</v>
      </c>
      <c r="I37" s="18" t="e">
        <f t="shared" si="16"/>
        <v>#VALUE!</v>
      </c>
      <c r="J37" s="18" t="e">
        <f t="shared" si="17"/>
        <v>#VALUE!</v>
      </c>
      <c r="K37" s="18" t="e">
        <f>VLOOKUP(F37,D17数据库!C:P,2,0)</f>
        <v>#N/A</v>
      </c>
      <c r="L37" s="18" t="e">
        <f>VLOOKUP(F37,D17数据库!C:P,3,0)</f>
        <v>#N/A</v>
      </c>
      <c r="M37" s="18" t="e">
        <f t="shared" si="18"/>
        <v>#VALUE!</v>
      </c>
      <c r="N37" s="19" t="e">
        <f t="shared" si="9"/>
        <v>#VALUE!</v>
      </c>
      <c r="O37" s="18" t="e">
        <f>VLOOKUP(F37,D17数据库!C:P,4,0)</f>
        <v>#N/A</v>
      </c>
      <c r="P37" s="18" t="e">
        <f>VLOOKUP(F37,D17数据库!C:P,5,0)</f>
        <v>#N/A</v>
      </c>
      <c r="Q37" s="18"/>
      <c r="R37" s="18" t="e">
        <f>VLOOKUP(F37,D17数据库!C:P,6,0)</f>
        <v>#N/A</v>
      </c>
      <c r="S37" s="18" t="e">
        <f>VLOOKUP(F37,D17数据库!C:P,7,0)</f>
        <v>#N/A</v>
      </c>
      <c r="T37" s="19" t="e">
        <f t="shared" si="10"/>
        <v>#VALUE!</v>
      </c>
      <c r="U37" s="18" t="e">
        <f>VLOOKUP(F37,D17数据库!C:P,8,0)</f>
        <v>#N/A</v>
      </c>
      <c r="V37" s="18" t="e">
        <f>VLOOKUP(F37,D17数据库!C:P,9,0)</f>
        <v>#N/A</v>
      </c>
      <c r="W37" s="19"/>
      <c r="X37" s="18" t="e">
        <f>VLOOKUP(F37,D17数据库!C:P,10,0)</f>
        <v>#N/A</v>
      </c>
      <c r="Y37" s="18" t="e">
        <f>VLOOKUP(F37,D17数据库!C:P,11,0)</f>
        <v>#N/A</v>
      </c>
      <c r="Z37" s="19" t="e">
        <f t="shared" si="11"/>
        <v>#VALUE!</v>
      </c>
      <c r="AA37" s="18" t="e">
        <f>VLOOKUP(F37,D17数据库!C:P,12,0)</f>
        <v>#N/A</v>
      </c>
      <c r="AB37" s="18" t="e">
        <f>VLOOKUP(F37,D17数据库!C:P,13,0)</f>
        <v>#N/A</v>
      </c>
      <c r="AC37" s="18" t="e">
        <f>VLOOKUP(F37,D17数据库!C:P,14,0)</f>
        <v>#N/A</v>
      </c>
      <c r="AD37" s="18"/>
    </row>
    <row r="38" spans="1:30" x14ac:dyDescent="0.25">
      <c r="A38" s="22"/>
      <c r="B38" s="3"/>
      <c r="C38" s="3"/>
      <c r="D38" s="3"/>
      <c r="E38" s="18" t="e">
        <f t="shared" si="12"/>
        <v>#VALUE!</v>
      </c>
      <c r="F38" s="18" t="str">
        <f t="shared" si="13"/>
        <v/>
      </c>
      <c r="G38" s="18" t="e">
        <f t="shared" si="14"/>
        <v>#VALUE!</v>
      </c>
      <c r="H38" s="18" t="e">
        <f t="shared" si="15"/>
        <v>#VALUE!</v>
      </c>
      <c r="I38" s="18" t="e">
        <f t="shared" si="16"/>
        <v>#VALUE!</v>
      </c>
      <c r="J38" s="18" t="e">
        <f t="shared" si="17"/>
        <v>#VALUE!</v>
      </c>
      <c r="K38" s="18" t="e">
        <f>VLOOKUP(F38,D17数据库!C:P,2,0)</f>
        <v>#N/A</v>
      </c>
      <c r="L38" s="18" t="e">
        <f>VLOOKUP(F38,D17数据库!C:P,3,0)</f>
        <v>#N/A</v>
      </c>
      <c r="M38" s="18" t="e">
        <f t="shared" si="18"/>
        <v>#VALUE!</v>
      </c>
      <c r="N38" s="19" t="e">
        <f t="shared" si="9"/>
        <v>#VALUE!</v>
      </c>
      <c r="O38" s="18" t="e">
        <f>VLOOKUP(F38,D17数据库!C:P,4,0)</f>
        <v>#N/A</v>
      </c>
      <c r="P38" s="18" t="e">
        <f>VLOOKUP(F38,D17数据库!C:P,5,0)</f>
        <v>#N/A</v>
      </c>
      <c r="Q38" s="18"/>
      <c r="R38" s="18" t="e">
        <f>VLOOKUP(F38,D17数据库!C:P,6,0)</f>
        <v>#N/A</v>
      </c>
      <c r="S38" s="18" t="e">
        <f>VLOOKUP(F38,D17数据库!C:P,7,0)</f>
        <v>#N/A</v>
      </c>
      <c r="T38" s="19" t="e">
        <f t="shared" si="10"/>
        <v>#VALUE!</v>
      </c>
      <c r="U38" s="18" t="e">
        <f>VLOOKUP(F38,D17数据库!C:P,8,0)</f>
        <v>#N/A</v>
      </c>
      <c r="V38" s="18" t="e">
        <f>VLOOKUP(F38,D17数据库!C:P,9,0)</f>
        <v>#N/A</v>
      </c>
      <c r="W38" s="19"/>
      <c r="X38" s="18" t="e">
        <f>VLOOKUP(F38,D17数据库!C:P,10,0)</f>
        <v>#N/A</v>
      </c>
      <c r="Y38" s="18" t="e">
        <f>VLOOKUP(F38,D17数据库!C:P,11,0)</f>
        <v>#N/A</v>
      </c>
      <c r="Z38" s="19" t="e">
        <f t="shared" si="11"/>
        <v>#VALUE!</v>
      </c>
      <c r="AA38" s="18" t="e">
        <f>VLOOKUP(F38,D17数据库!C:P,12,0)</f>
        <v>#N/A</v>
      </c>
      <c r="AB38" s="18" t="e">
        <f>VLOOKUP(F38,D17数据库!C:P,13,0)</f>
        <v>#N/A</v>
      </c>
      <c r="AC38" s="18" t="e">
        <f>VLOOKUP(F38,D17数据库!C:P,14,0)</f>
        <v>#N/A</v>
      </c>
      <c r="AD38" s="18"/>
    </row>
    <row r="39" spans="1:30" x14ac:dyDescent="0.25">
      <c r="A39" s="22"/>
      <c r="B39" s="3"/>
      <c r="C39" s="3"/>
      <c r="D39" s="3"/>
      <c r="E39" s="18" t="e">
        <f t="shared" si="12"/>
        <v>#VALUE!</v>
      </c>
      <c r="F39" s="18" t="str">
        <f t="shared" si="13"/>
        <v/>
      </c>
      <c r="G39" s="18" t="e">
        <f t="shared" si="14"/>
        <v>#VALUE!</v>
      </c>
      <c r="H39" s="18" t="e">
        <f t="shared" si="15"/>
        <v>#VALUE!</v>
      </c>
      <c r="I39" s="18" t="e">
        <f t="shared" si="16"/>
        <v>#VALUE!</v>
      </c>
      <c r="J39" s="18" t="e">
        <f t="shared" si="17"/>
        <v>#VALUE!</v>
      </c>
      <c r="K39" s="18" t="e">
        <f>VLOOKUP(F39,D17数据库!C:P,2,0)</f>
        <v>#N/A</v>
      </c>
      <c r="L39" s="18" t="e">
        <f>VLOOKUP(F39,D17数据库!C:P,3,0)</f>
        <v>#N/A</v>
      </c>
      <c r="M39" s="18" t="e">
        <f t="shared" si="18"/>
        <v>#VALUE!</v>
      </c>
      <c r="N39" s="19" t="e">
        <f t="shared" si="9"/>
        <v>#VALUE!</v>
      </c>
      <c r="O39" s="18" t="e">
        <f>VLOOKUP(F39,D17数据库!C:P,4,0)</f>
        <v>#N/A</v>
      </c>
      <c r="P39" s="18" t="e">
        <f>VLOOKUP(F39,D17数据库!C:P,5,0)</f>
        <v>#N/A</v>
      </c>
      <c r="Q39" s="18"/>
      <c r="R39" s="18" t="e">
        <f>VLOOKUP(F39,D17数据库!C:P,6,0)</f>
        <v>#N/A</v>
      </c>
      <c r="S39" s="18" t="e">
        <f>VLOOKUP(F39,D17数据库!C:P,7,0)</f>
        <v>#N/A</v>
      </c>
      <c r="T39" s="19" t="e">
        <f t="shared" si="10"/>
        <v>#VALUE!</v>
      </c>
      <c r="U39" s="18" t="e">
        <f>VLOOKUP(F39,D17数据库!C:P,8,0)</f>
        <v>#N/A</v>
      </c>
      <c r="V39" s="18" t="e">
        <f>VLOOKUP(F39,D17数据库!C:P,9,0)</f>
        <v>#N/A</v>
      </c>
      <c r="W39" s="19"/>
      <c r="X39" s="18" t="e">
        <f>VLOOKUP(F39,D17数据库!C:P,10,0)</f>
        <v>#N/A</v>
      </c>
      <c r="Y39" s="18" t="e">
        <f>VLOOKUP(F39,D17数据库!C:P,11,0)</f>
        <v>#N/A</v>
      </c>
      <c r="Z39" s="19" t="e">
        <f t="shared" si="11"/>
        <v>#VALUE!</v>
      </c>
      <c r="AA39" s="18" t="e">
        <f>VLOOKUP(F39,D17数据库!C:P,12,0)</f>
        <v>#N/A</v>
      </c>
      <c r="AB39" s="18" t="e">
        <f>VLOOKUP(F39,D17数据库!C:P,13,0)</f>
        <v>#N/A</v>
      </c>
      <c r="AC39" s="18" t="e">
        <f>VLOOKUP(F39,D17数据库!C:P,14,0)</f>
        <v>#N/A</v>
      </c>
      <c r="AD39" s="18"/>
    </row>
    <row r="40" spans="1:30" x14ac:dyDescent="0.25">
      <c r="A40" s="22"/>
      <c r="B40" s="3"/>
      <c r="C40" s="3"/>
      <c r="D40" s="3"/>
      <c r="E40" s="18" t="e">
        <f t="shared" si="12"/>
        <v>#VALUE!</v>
      </c>
      <c r="F40" s="18" t="str">
        <f t="shared" si="13"/>
        <v/>
      </c>
      <c r="G40" s="18" t="e">
        <f t="shared" si="14"/>
        <v>#VALUE!</v>
      </c>
      <c r="H40" s="18" t="e">
        <f t="shared" si="15"/>
        <v>#VALUE!</v>
      </c>
      <c r="I40" s="18" t="e">
        <f t="shared" si="16"/>
        <v>#VALUE!</v>
      </c>
      <c r="J40" s="18" t="e">
        <f t="shared" si="17"/>
        <v>#VALUE!</v>
      </c>
      <c r="K40" s="18" t="e">
        <f>VLOOKUP(F40,D17数据库!C:P,2,0)</f>
        <v>#N/A</v>
      </c>
      <c r="L40" s="18" t="e">
        <f>VLOOKUP(F40,D17数据库!C:P,3,0)</f>
        <v>#N/A</v>
      </c>
      <c r="M40" s="18" t="e">
        <f t="shared" si="18"/>
        <v>#VALUE!</v>
      </c>
      <c r="N40" s="19" t="e">
        <f t="shared" si="9"/>
        <v>#VALUE!</v>
      </c>
      <c r="O40" s="18" t="e">
        <f>VLOOKUP(F40,D17数据库!C:P,4,0)</f>
        <v>#N/A</v>
      </c>
      <c r="P40" s="18" t="e">
        <f>VLOOKUP(F40,D17数据库!C:P,5,0)</f>
        <v>#N/A</v>
      </c>
      <c r="Q40" s="18"/>
      <c r="R40" s="18" t="e">
        <f>VLOOKUP(F40,D17数据库!C:P,6,0)</f>
        <v>#N/A</v>
      </c>
      <c r="S40" s="18" t="e">
        <f>VLOOKUP(F40,D17数据库!C:P,7,0)</f>
        <v>#N/A</v>
      </c>
      <c r="T40" s="19" t="e">
        <f t="shared" si="10"/>
        <v>#VALUE!</v>
      </c>
      <c r="U40" s="18" t="e">
        <f>VLOOKUP(F40,D17数据库!C:P,8,0)</f>
        <v>#N/A</v>
      </c>
      <c r="V40" s="18" t="e">
        <f>VLOOKUP(F40,D17数据库!C:P,9,0)</f>
        <v>#N/A</v>
      </c>
      <c r="W40" s="19"/>
      <c r="X40" s="18" t="e">
        <f>VLOOKUP(F40,D17数据库!C:P,10,0)</f>
        <v>#N/A</v>
      </c>
      <c r="Y40" s="18" t="e">
        <f>VLOOKUP(F40,D17数据库!C:P,11,0)</f>
        <v>#N/A</v>
      </c>
      <c r="Z40" s="19" t="e">
        <f t="shared" si="11"/>
        <v>#VALUE!</v>
      </c>
      <c r="AA40" s="18" t="e">
        <f>VLOOKUP(F40,D17数据库!C:P,12,0)</f>
        <v>#N/A</v>
      </c>
      <c r="AB40" s="18" t="e">
        <f>VLOOKUP(F40,D17数据库!C:P,13,0)</f>
        <v>#N/A</v>
      </c>
      <c r="AC40" s="18" t="e">
        <f>VLOOKUP(F40,D17数据库!C:P,14,0)</f>
        <v>#N/A</v>
      </c>
      <c r="AD40" s="18"/>
    </row>
    <row r="41" spans="1:30" x14ac:dyDescent="0.25">
      <c r="A41" s="22"/>
      <c r="B41" s="3"/>
      <c r="C41" s="3"/>
      <c r="D41" s="3"/>
      <c r="E41" s="18" t="e">
        <f t="shared" si="12"/>
        <v>#VALUE!</v>
      </c>
      <c r="F41" s="18" t="str">
        <f t="shared" si="13"/>
        <v/>
      </c>
      <c r="G41" s="18" t="e">
        <f t="shared" si="14"/>
        <v>#VALUE!</v>
      </c>
      <c r="H41" s="18" t="e">
        <f t="shared" si="15"/>
        <v>#VALUE!</v>
      </c>
      <c r="I41" s="18" t="e">
        <f t="shared" si="16"/>
        <v>#VALUE!</v>
      </c>
      <c r="J41" s="18" t="e">
        <f t="shared" si="17"/>
        <v>#VALUE!</v>
      </c>
      <c r="K41" s="18" t="e">
        <f>VLOOKUP(F41,D17数据库!C:P,2,0)</f>
        <v>#N/A</v>
      </c>
      <c r="L41" s="18" t="e">
        <f>VLOOKUP(F41,D17数据库!C:P,3,0)</f>
        <v>#N/A</v>
      </c>
      <c r="M41" s="18" t="e">
        <f t="shared" si="18"/>
        <v>#VALUE!</v>
      </c>
      <c r="N41" s="19" t="e">
        <f t="shared" si="9"/>
        <v>#VALUE!</v>
      </c>
      <c r="O41" s="18" t="e">
        <f>VLOOKUP(F41,D17数据库!C:P,4,0)</f>
        <v>#N/A</v>
      </c>
      <c r="P41" s="18" t="e">
        <f>VLOOKUP(F41,D17数据库!C:P,5,0)</f>
        <v>#N/A</v>
      </c>
      <c r="Q41" s="18"/>
      <c r="R41" s="18" t="e">
        <f>VLOOKUP(F41,D17数据库!C:P,6,0)</f>
        <v>#N/A</v>
      </c>
      <c r="S41" s="18" t="e">
        <f>VLOOKUP(F41,D17数据库!C:P,7,0)</f>
        <v>#N/A</v>
      </c>
      <c r="T41" s="19" t="e">
        <f t="shared" si="10"/>
        <v>#VALUE!</v>
      </c>
      <c r="U41" s="18" t="e">
        <f>VLOOKUP(F41,D17数据库!C:P,8,0)</f>
        <v>#N/A</v>
      </c>
      <c r="V41" s="18" t="e">
        <f>VLOOKUP(F41,D17数据库!C:P,9,0)</f>
        <v>#N/A</v>
      </c>
      <c r="W41" s="19"/>
      <c r="X41" s="18" t="e">
        <f>VLOOKUP(F41,D17数据库!C:P,10,0)</f>
        <v>#N/A</v>
      </c>
      <c r="Y41" s="18" t="e">
        <f>VLOOKUP(F41,D17数据库!C:P,11,0)</f>
        <v>#N/A</v>
      </c>
      <c r="Z41" s="19" t="e">
        <f t="shared" si="11"/>
        <v>#VALUE!</v>
      </c>
      <c r="AA41" s="18" t="e">
        <f>VLOOKUP(F41,D17数据库!C:P,12,0)</f>
        <v>#N/A</v>
      </c>
      <c r="AB41" s="18" t="e">
        <f>VLOOKUP(F41,D17数据库!C:P,13,0)</f>
        <v>#N/A</v>
      </c>
      <c r="AC41" s="18" t="e">
        <f>VLOOKUP(F41,D17数据库!C:P,14,0)</f>
        <v>#N/A</v>
      </c>
      <c r="AD41" s="18"/>
    </row>
    <row r="42" spans="1:30" x14ac:dyDescent="0.25">
      <c r="A42" s="22"/>
      <c r="B42" s="3"/>
      <c r="C42" s="3"/>
      <c r="D42" s="3"/>
      <c r="E42" s="18" t="e">
        <f t="shared" si="12"/>
        <v>#VALUE!</v>
      </c>
      <c r="F42" s="18" t="str">
        <f t="shared" si="13"/>
        <v/>
      </c>
      <c r="G42" s="18" t="e">
        <f t="shared" si="14"/>
        <v>#VALUE!</v>
      </c>
      <c r="H42" s="18" t="e">
        <f t="shared" si="15"/>
        <v>#VALUE!</v>
      </c>
      <c r="I42" s="18" t="e">
        <f t="shared" si="16"/>
        <v>#VALUE!</v>
      </c>
      <c r="J42" s="18" t="e">
        <f t="shared" si="17"/>
        <v>#VALUE!</v>
      </c>
      <c r="K42" s="18" t="e">
        <f>VLOOKUP(F42,D17数据库!C:P,2,0)</f>
        <v>#N/A</v>
      </c>
      <c r="L42" s="18" t="e">
        <f>VLOOKUP(F42,D17数据库!C:P,3,0)</f>
        <v>#N/A</v>
      </c>
      <c r="M42" s="18" t="e">
        <f t="shared" si="18"/>
        <v>#VALUE!</v>
      </c>
      <c r="N42" s="19" t="e">
        <f t="shared" si="9"/>
        <v>#VALUE!</v>
      </c>
      <c r="O42" s="18" t="e">
        <f>VLOOKUP(F42,D17数据库!C:P,4,0)</f>
        <v>#N/A</v>
      </c>
      <c r="P42" s="18" t="e">
        <f>VLOOKUP(F42,D17数据库!C:P,5,0)</f>
        <v>#N/A</v>
      </c>
      <c r="Q42" s="18"/>
      <c r="R42" s="18" t="e">
        <f>VLOOKUP(F42,D17数据库!C:P,6,0)</f>
        <v>#N/A</v>
      </c>
      <c r="S42" s="18" t="e">
        <f>VLOOKUP(F42,D17数据库!C:P,7,0)</f>
        <v>#N/A</v>
      </c>
      <c r="T42" s="19" t="e">
        <f t="shared" si="10"/>
        <v>#VALUE!</v>
      </c>
      <c r="U42" s="18" t="e">
        <f>VLOOKUP(F42,D17数据库!C:P,8,0)</f>
        <v>#N/A</v>
      </c>
      <c r="V42" s="18" t="e">
        <f>VLOOKUP(F42,D17数据库!C:P,9,0)</f>
        <v>#N/A</v>
      </c>
      <c r="W42" s="19"/>
      <c r="X42" s="18" t="e">
        <f>VLOOKUP(F42,D17数据库!C:P,10,0)</f>
        <v>#N/A</v>
      </c>
      <c r="Y42" s="18" t="e">
        <f>VLOOKUP(F42,D17数据库!C:P,11,0)</f>
        <v>#N/A</v>
      </c>
      <c r="Z42" s="19" t="e">
        <f t="shared" si="11"/>
        <v>#VALUE!</v>
      </c>
      <c r="AA42" s="18" t="e">
        <f>VLOOKUP(F42,D17数据库!C:P,12,0)</f>
        <v>#N/A</v>
      </c>
      <c r="AB42" s="18" t="e">
        <f>VLOOKUP(F42,D17数据库!C:P,13,0)</f>
        <v>#N/A</v>
      </c>
      <c r="AC42" s="18" t="e">
        <f>VLOOKUP(F42,D17数据库!C:P,14,0)</f>
        <v>#N/A</v>
      </c>
      <c r="AD42" s="18"/>
    </row>
    <row r="43" spans="1:30" x14ac:dyDescent="0.25">
      <c r="A43" s="22"/>
      <c r="B43" s="3"/>
      <c r="C43" s="3"/>
      <c r="D43" s="3"/>
      <c r="E43" s="18" t="e">
        <f t="shared" si="12"/>
        <v>#VALUE!</v>
      </c>
      <c r="F43" s="18" t="str">
        <f t="shared" si="13"/>
        <v/>
      </c>
      <c r="G43" s="18" t="e">
        <f t="shared" si="14"/>
        <v>#VALUE!</v>
      </c>
      <c r="H43" s="18" t="e">
        <f t="shared" si="15"/>
        <v>#VALUE!</v>
      </c>
      <c r="I43" s="18" t="e">
        <f t="shared" si="16"/>
        <v>#VALUE!</v>
      </c>
      <c r="J43" s="18" t="e">
        <f t="shared" si="17"/>
        <v>#VALUE!</v>
      </c>
      <c r="K43" s="18" t="e">
        <f>VLOOKUP(F43,D17数据库!C:P,2,0)</f>
        <v>#N/A</v>
      </c>
      <c r="L43" s="18" t="e">
        <f>VLOOKUP(F43,D17数据库!C:P,3,0)</f>
        <v>#N/A</v>
      </c>
      <c r="M43" s="18" t="e">
        <f t="shared" si="18"/>
        <v>#VALUE!</v>
      </c>
      <c r="N43" s="19" t="e">
        <f t="shared" si="9"/>
        <v>#VALUE!</v>
      </c>
      <c r="O43" s="18" t="e">
        <f>VLOOKUP(F43,D17数据库!C:P,4,0)</f>
        <v>#N/A</v>
      </c>
      <c r="P43" s="18" t="e">
        <f>VLOOKUP(F43,D17数据库!C:P,5,0)</f>
        <v>#N/A</v>
      </c>
      <c r="Q43" s="18"/>
      <c r="R43" s="18" t="e">
        <f>VLOOKUP(F43,D17数据库!C:P,6,0)</f>
        <v>#N/A</v>
      </c>
      <c r="S43" s="18" t="e">
        <f>VLOOKUP(F43,D17数据库!C:P,7,0)</f>
        <v>#N/A</v>
      </c>
      <c r="T43" s="19" t="e">
        <f t="shared" si="10"/>
        <v>#VALUE!</v>
      </c>
      <c r="U43" s="18" t="e">
        <f>VLOOKUP(F43,D17数据库!C:P,8,0)</f>
        <v>#N/A</v>
      </c>
      <c r="V43" s="18" t="e">
        <f>VLOOKUP(F43,D17数据库!C:P,9,0)</f>
        <v>#N/A</v>
      </c>
      <c r="W43" s="19"/>
      <c r="X43" s="18" t="e">
        <f>VLOOKUP(F43,D17数据库!C:P,10,0)</f>
        <v>#N/A</v>
      </c>
      <c r="Y43" s="18" t="e">
        <f>VLOOKUP(F43,D17数据库!C:P,11,0)</f>
        <v>#N/A</v>
      </c>
      <c r="Z43" s="19" t="e">
        <f t="shared" si="11"/>
        <v>#VALUE!</v>
      </c>
      <c r="AA43" s="18" t="e">
        <f>VLOOKUP(F43,D17数据库!C:P,12,0)</f>
        <v>#N/A</v>
      </c>
      <c r="AB43" s="18" t="e">
        <f>VLOOKUP(F43,D17数据库!C:P,13,0)</f>
        <v>#N/A</v>
      </c>
      <c r="AC43" s="18" t="e">
        <f>VLOOKUP(F43,D17数据库!C:P,14,0)</f>
        <v>#N/A</v>
      </c>
      <c r="AD43" s="18"/>
    </row>
    <row r="44" spans="1:30" x14ac:dyDescent="0.25">
      <c r="A44" s="22"/>
      <c r="B44" s="3"/>
      <c r="C44" s="3"/>
      <c r="D44" s="3"/>
      <c r="E44" s="18" t="e">
        <f t="shared" si="12"/>
        <v>#VALUE!</v>
      </c>
      <c r="F44" s="18" t="str">
        <f t="shared" si="13"/>
        <v/>
      </c>
      <c r="G44" s="18" t="e">
        <f t="shared" si="14"/>
        <v>#VALUE!</v>
      </c>
      <c r="H44" s="18" t="e">
        <f t="shared" si="15"/>
        <v>#VALUE!</v>
      </c>
      <c r="I44" s="18" t="e">
        <f t="shared" si="16"/>
        <v>#VALUE!</v>
      </c>
      <c r="J44" s="18" t="e">
        <f t="shared" si="17"/>
        <v>#VALUE!</v>
      </c>
      <c r="K44" s="18" t="e">
        <f>VLOOKUP(F44,D17数据库!C:P,2,0)</f>
        <v>#N/A</v>
      </c>
      <c r="L44" s="18" t="e">
        <f>VLOOKUP(F44,D17数据库!C:P,3,0)</f>
        <v>#N/A</v>
      </c>
      <c r="M44" s="18" t="e">
        <f t="shared" si="18"/>
        <v>#VALUE!</v>
      </c>
      <c r="N44" s="19" t="e">
        <f t="shared" si="9"/>
        <v>#VALUE!</v>
      </c>
      <c r="O44" s="18" t="e">
        <f>VLOOKUP(F44,D17数据库!C:P,4,0)</f>
        <v>#N/A</v>
      </c>
      <c r="P44" s="18" t="e">
        <f>VLOOKUP(F44,D17数据库!C:P,5,0)</f>
        <v>#N/A</v>
      </c>
      <c r="Q44" s="18"/>
      <c r="R44" s="18" t="e">
        <f>VLOOKUP(F44,D17数据库!C:P,6,0)</f>
        <v>#N/A</v>
      </c>
      <c r="S44" s="18" t="e">
        <f>VLOOKUP(F44,D17数据库!C:P,7,0)</f>
        <v>#N/A</v>
      </c>
      <c r="T44" s="19" t="e">
        <f t="shared" si="10"/>
        <v>#VALUE!</v>
      </c>
      <c r="U44" s="18" t="e">
        <f>VLOOKUP(F44,D17数据库!C:P,8,0)</f>
        <v>#N/A</v>
      </c>
      <c r="V44" s="18" t="e">
        <f>VLOOKUP(F44,D17数据库!C:P,9,0)</f>
        <v>#N/A</v>
      </c>
      <c r="W44" s="19"/>
      <c r="X44" s="18" t="e">
        <f>VLOOKUP(F44,D17数据库!C:P,10,0)</f>
        <v>#N/A</v>
      </c>
      <c r="Y44" s="18" t="e">
        <f>VLOOKUP(F44,D17数据库!C:P,11,0)</f>
        <v>#N/A</v>
      </c>
      <c r="Z44" s="19" t="e">
        <f t="shared" si="11"/>
        <v>#VALUE!</v>
      </c>
      <c r="AA44" s="18" t="e">
        <f>VLOOKUP(F44,D17数据库!C:P,12,0)</f>
        <v>#N/A</v>
      </c>
      <c r="AB44" s="18" t="e">
        <f>VLOOKUP(F44,D17数据库!C:P,13,0)</f>
        <v>#N/A</v>
      </c>
      <c r="AC44" s="18" t="e">
        <f>VLOOKUP(F44,D17数据库!C:P,14,0)</f>
        <v>#N/A</v>
      </c>
      <c r="AD44" s="18"/>
    </row>
    <row r="45" spans="1:30" x14ac:dyDescent="0.25">
      <c r="A45" s="22"/>
      <c r="B45" s="3"/>
      <c r="C45" s="3"/>
      <c r="D45" s="3"/>
      <c r="E45" s="18" t="e">
        <f t="shared" si="12"/>
        <v>#VALUE!</v>
      </c>
      <c r="F45" s="18" t="str">
        <f t="shared" si="13"/>
        <v/>
      </c>
      <c r="G45" s="18" t="e">
        <f t="shared" si="14"/>
        <v>#VALUE!</v>
      </c>
      <c r="H45" s="18" t="e">
        <f t="shared" si="15"/>
        <v>#VALUE!</v>
      </c>
      <c r="I45" s="18" t="e">
        <f t="shared" si="16"/>
        <v>#VALUE!</v>
      </c>
      <c r="J45" s="18" t="e">
        <f t="shared" si="17"/>
        <v>#VALUE!</v>
      </c>
      <c r="K45" s="18" t="e">
        <f>VLOOKUP(F45,D17数据库!C:P,2,0)</f>
        <v>#N/A</v>
      </c>
      <c r="L45" s="18" t="e">
        <f>VLOOKUP(F45,D17数据库!C:P,3,0)</f>
        <v>#N/A</v>
      </c>
      <c r="M45" s="18" t="e">
        <f t="shared" si="18"/>
        <v>#VALUE!</v>
      </c>
      <c r="N45" s="19" t="e">
        <f t="shared" si="9"/>
        <v>#VALUE!</v>
      </c>
      <c r="O45" s="18" t="e">
        <f>VLOOKUP(F45,D17数据库!C:P,4,0)</f>
        <v>#N/A</v>
      </c>
      <c r="P45" s="18" t="e">
        <f>VLOOKUP(F45,D17数据库!C:P,5,0)</f>
        <v>#N/A</v>
      </c>
      <c r="Q45" s="18"/>
      <c r="R45" s="18" t="e">
        <f>VLOOKUP(F45,D17数据库!C:P,6,0)</f>
        <v>#N/A</v>
      </c>
      <c r="S45" s="18" t="e">
        <f>VLOOKUP(F45,D17数据库!C:P,7,0)</f>
        <v>#N/A</v>
      </c>
      <c r="T45" s="19" t="e">
        <f t="shared" si="10"/>
        <v>#VALUE!</v>
      </c>
      <c r="U45" s="18" t="e">
        <f>VLOOKUP(F45,D17数据库!C:P,8,0)</f>
        <v>#N/A</v>
      </c>
      <c r="V45" s="18" t="e">
        <f>VLOOKUP(F45,D17数据库!C:P,9,0)</f>
        <v>#N/A</v>
      </c>
      <c r="W45" s="19"/>
      <c r="X45" s="18" t="e">
        <f>VLOOKUP(F45,D17数据库!C:P,10,0)</f>
        <v>#N/A</v>
      </c>
      <c r="Y45" s="18" t="e">
        <f>VLOOKUP(F45,D17数据库!C:P,11,0)</f>
        <v>#N/A</v>
      </c>
      <c r="Z45" s="19" t="e">
        <f t="shared" si="11"/>
        <v>#VALUE!</v>
      </c>
      <c r="AA45" s="18" t="e">
        <f>VLOOKUP(F45,D17数据库!C:P,12,0)</f>
        <v>#N/A</v>
      </c>
      <c r="AB45" s="18" t="e">
        <f>VLOOKUP(F45,D17数据库!C:P,13,0)</f>
        <v>#N/A</v>
      </c>
      <c r="AC45" s="18" t="e">
        <f>VLOOKUP(F45,D17数据库!C:P,14,0)</f>
        <v>#N/A</v>
      </c>
      <c r="AD45" s="18"/>
    </row>
    <row r="46" spans="1:30" x14ac:dyDescent="0.25">
      <c r="A46" s="22"/>
      <c r="B46" s="3"/>
      <c r="C46" s="3"/>
      <c r="D46" s="3"/>
      <c r="E46" s="18" t="e">
        <f t="shared" si="12"/>
        <v>#VALUE!</v>
      </c>
      <c r="F46" s="18" t="str">
        <f t="shared" si="13"/>
        <v/>
      </c>
      <c r="G46" s="18" t="e">
        <f t="shared" si="14"/>
        <v>#VALUE!</v>
      </c>
      <c r="H46" s="18" t="e">
        <f t="shared" si="15"/>
        <v>#VALUE!</v>
      </c>
      <c r="I46" s="18" t="e">
        <f t="shared" si="16"/>
        <v>#VALUE!</v>
      </c>
      <c r="J46" s="18" t="e">
        <f t="shared" si="17"/>
        <v>#VALUE!</v>
      </c>
      <c r="K46" s="18" t="e">
        <f>VLOOKUP(F46,D17数据库!C:P,2,0)</f>
        <v>#N/A</v>
      </c>
      <c r="L46" s="18" t="e">
        <f>VLOOKUP(F46,D17数据库!C:P,3,0)</f>
        <v>#N/A</v>
      </c>
      <c r="M46" s="18" t="e">
        <f t="shared" si="18"/>
        <v>#VALUE!</v>
      </c>
      <c r="N46" s="19" t="e">
        <f t="shared" si="9"/>
        <v>#VALUE!</v>
      </c>
      <c r="O46" s="18" t="e">
        <f>VLOOKUP(F46,D17数据库!C:P,4,0)</f>
        <v>#N/A</v>
      </c>
      <c r="P46" s="18" t="e">
        <f>VLOOKUP(F46,D17数据库!C:P,5,0)</f>
        <v>#N/A</v>
      </c>
      <c r="Q46" s="18"/>
      <c r="R46" s="18" t="e">
        <f>VLOOKUP(F46,D17数据库!C:P,6,0)</f>
        <v>#N/A</v>
      </c>
      <c r="S46" s="18" t="e">
        <f>VLOOKUP(F46,D17数据库!C:P,7,0)</f>
        <v>#N/A</v>
      </c>
      <c r="T46" s="19" t="e">
        <f t="shared" si="10"/>
        <v>#VALUE!</v>
      </c>
      <c r="U46" s="18" t="e">
        <f>VLOOKUP(F46,D17数据库!C:P,8,0)</f>
        <v>#N/A</v>
      </c>
      <c r="V46" s="18" t="e">
        <f>VLOOKUP(F46,D17数据库!C:P,9,0)</f>
        <v>#N/A</v>
      </c>
      <c r="W46" s="19"/>
      <c r="X46" s="18" t="e">
        <f>VLOOKUP(F46,D17数据库!C:P,10,0)</f>
        <v>#N/A</v>
      </c>
      <c r="Y46" s="18" t="e">
        <f>VLOOKUP(F46,D17数据库!C:P,11,0)</f>
        <v>#N/A</v>
      </c>
      <c r="Z46" s="19" t="e">
        <f t="shared" si="11"/>
        <v>#VALUE!</v>
      </c>
      <c r="AA46" s="18" t="e">
        <f>VLOOKUP(F46,D17数据库!C:P,12,0)</f>
        <v>#N/A</v>
      </c>
      <c r="AB46" s="18" t="e">
        <f>VLOOKUP(F46,D17数据库!C:P,13,0)</f>
        <v>#N/A</v>
      </c>
      <c r="AC46" s="18" t="e">
        <f>VLOOKUP(F46,D17数据库!C:P,14,0)</f>
        <v>#N/A</v>
      </c>
      <c r="AD46" s="18"/>
    </row>
    <row r="47" spans="1:30" x14ac:dyDescent="0.25">
      <c r="A47" s="22"/>
      <c r="B47" s="3"/>
      <c r="C47" s="3"/>
      <c r="D47" s="3"/>
      <c r="E47" s="18" t="e">
        <f t="shared" si="12"/>
        <v>#VALUE!</v>
      </c>
      <c r="F47" s="18" t="str">
        <f t="shared" si="13"/>
        <v/>
      </c>
      <c r="G47" s="18" t="e">
        <f t="shared" si="14"/>
        <v>#VALUE!</v>
      </c>
      <c r="H47" s="18" t="e">
        <f t="shared" si="15"/>
        <v>#VALUE!</v>
      </c>
      <c r="I47" s="18" t="e">
        <f t="shared" si="16"/>
        <v>#VALUE!</v>
      </c>
      <c r="J47" s="18" t="e">
        <f t="shared" si="17"/>
        <v>#VALUE!</v>
      </c>
      <c r="K47" s="18" t="e">
        <f>VLOOKUP(F47,D17数据库!C:P,2,0)</f>
        <v>#N/A</v>
      </c>
      <c r="L47" s="18" t="e">
        <f>VLOOKUP(F47,D17数据库!C:P,3,0)</f>
        <v>#N/A</v>
      </c>
      <c r="M47" s="18" t="e">
        <f t="shared" si="18"/>
        <v>#VALUE!</v>
      </c>
      <c r="N47" s="19" t="e">
        <f t="shared" si="9"/>
        <v>#VALUE!</v>
      </c>
      <c r="O47" s="18" t="e">
        <f>VLOOKUP(F47,D17数据库!C:P,4,0)</f>
        <v>#N/A</v>
      </c>
      <c r="P47" s="18" t="e">
        <f>VLOOKUP(F47,D17数据库!C:P,5,0)</f>
        <v>#N/A</v>
      </c>
      <c r="Q47" s="18"/>
      <c r="R47" s="18" t="e">
        <f>VLOOKUP(F47,D17数据库!C:P,6,0)</f>
        <v>#N/A</v>
      </c>
      <c r="S47" s="18" t="e">
        <f>VLOOKUP(F47,D17数据库!C:P,7,0)</f>
        <v>#N/A</v>
      </c>
      <c r="T47" s="19" t="e">
        <f t="shared" si="10"/>
        <v>#VALUE!</v>
      </c>
      <c r="U47" s="18" t="e">
        <f>VLOOKUP(F47,D17数据库!C:P,8,0)</f>
        <v>#N/A</v>
      </c>
      <c r="V47" s="18" t="e">
        <f>VLOOKUP(F47,D17数据库!C:P,9,0)</f>
        <v>#N/A</v>
      </c>
      <c r="W47" s="19"/>
      <c r="X47" s="18" t="e">
        <f>VLOOKUP(F47,D17数据库!C:P,10,0)</f>
        <v>#N/A</v>
      </c>
      <c r="Y47" s="18" t="e">
        <f>VLOOKUP(F47,D17数据库!C:P,11,0)</f>
        <v>#N/A</v>
      </c>
      <c r="Z47" s="19" t="e">
        <f t="shared" si="11"/>
        <v>#VALUE!</v>
      </c>
      <c r="AA47" s="18" t="e">
        <f>VLOOKUP(F47,D17数据库!C:P,12,0)</f>
        <v>#N/A</v>
      </c>
      <c r="AB47" s="18" t="e">
        <f>VLOOKUP(F47,D17数据库!C:P,13,0)</f>
        <v>#N/A</v>
      </c>
      <c r="AC47" s="18" t="e">
        <f>VLOOKUP(F47,D17数据库!C:P,14,0)</f>
        <v>#N/A</v>
      </c>
      <c r="AD47" s="18"/>
    </row>
    <row r="48" spans="1:30" x14ac:dyDescent="0.25">
      <c r="A48" s="22"/>
      <c r="B48" s="3"/>
      <c r="C48" s="3"/>
      <c r="D48" s="3"/>
      <c r="E48" s="18" t="e">
        <f t="shared" si="12"/>
        <v>#VALUE!</v>
      </c>
      <c r="F48" s="18" t="str">
        <f t="shared" si="13"/>
        <v/>
      </c>
      <c r="G48" s="18" t="e">
        <f t="shared" si="14"/>
        <v>#VALUE!</v>
      </c>
      <c r="H48" s="18" t="e">
        <f t="shared" si="15"/>
        <v>#VALUE!</v>
      </c>
      <c r="I48" s="18" t="e">
        <f t="shared" si="16"/>
        <v>#VALUE!</v>
      </c>
      <c r="J48" s="18" t="e">
        <f t="shared" si="17"/>
        <v>#VALUE!</v>
      </c>
      <c r="K48" s="18" t="e">
        <f>VLOOKUP(F48,D17数据库!C:P,2,0)</f>
        <v>#N/A</v>
      </c>
      <c r="L48" s="18" t="e">
        <f>VLOOKUP(F48,D17数据库!C:P,3,0)</f>
        <v>#N/A</v>
      </c>
      <c r="M48" s="18" t="e">
        <f t="shared" si="18"/>
        <v>#VALUE!</v>
      </c>
      <c r="N48" s="19" t="e">
        <f t="shared" si="9"/>
        <v>#VALUE!</v>
      </c>
      <c r="O48" s="18" t="e">
        <f>VLOOKUP(F48,D17数据库!C:P,4,0)</f>
        <v>#N/A</v>
      </c>
      <c r="P48" s="18" t="e">
        <f>VLOOKUP(F48,D17数据库!C:P,5,0)</f>
        <v>#N/A</v>
      </c>
      <c r="Q48" s="18"/>
      <c r="R48" s="18" t="e">
        <f>VLOOKUP(F48,D17数据库!C:P,6,0)</f>
        <v>#N/A</v>
      </c>
      <c r="S48" s="18" t="e">
        <f>VLOOKUP(F48,D17数据库!C:P,7,0)</f>
        <v>#N/A</v>
      </c>
      <c r="T48" s="19" t="e">
        <f t="shared" si="10"/>
        <v>#VALUE!</v>
      </c>
      <c r="U48" s="18" t="e">
        <f>VLOOKUP(F48,D17数据库!C:P,8,0)</f>
        <v>#N/A</v>
      </c>
      <c r="V48" s="18" t="e">
        <f>VLOOKUP(F48,D17数据库!C:P,9,0)</f>
        <v>#N/A</v>
      </c>
      <c r="W48" s="19"/>
      <c r="X48" s="18" t="e">
        <f>VLOOKUP(F48,D17数据库!C:P,10,0)</f>
        <v>#N/A</v>
      </c>
      <c r="Y48" s="18" t="e">
        <f>VLOOKUP(F48,D17数据库!C:P,11,0)</f>
        <v>#N/A</v>
      </c>
      <c r="Z48" s="19" t="e">
        <f t="shared" si="11"/>
        <v>#VALUE!</v>
      </c>
      <c r="AA48" s="18" t="e">
        <f>VLOOKUP(F48,D17数据库!C:P,12,0)</f>
        <v>#N/A</v>
      </c>
      <c r="AB48" s="18" t="e">
        <f>VLOOKUP(F48,D17数据库!C:P,13,0)</f>
        <v>#N/A</v>
      </c>
      <c r="AC48" s="18" t="e">
        <f>VLOOKUP(F48,D17数据库!C:P,14,0)</f>
        <v>#N/A</v>
      </c>
      <c r="AD48" s="18"/>
    </row>
    <row r="49" spans="1:30" x14ac:dyDescent="0.25">
      <c r="A49" s="22"/>
      <c r="B49" s="3"/>
      <c r="C49" s="3"/>
      <c r="D49" s="3"/>
      <c r="E49" s="18" t="e">
        <f t="shared" si="12"/>
        <v>#VALUE!</v>
      </c>
      <c r="F49" s="18" t="str">
        <f t="shared" si="13"/>
        <v/>
      </c>
      <c r="G49" s="18" t="e">
        <f t="shared" si="14"/>
        <v>#VALUE!</v>
      </c>
      <c r="H49" s="18" t="e">
        <f t="shared" si="15"/>
        <v>#VALUE!</v>
      </c>
      <c r="I49" s="18" t="e">
        <f t="shared" si="16"/>
        <v>#VALUE!</v>
      </c>
      <c r="J49" s="18" t="e">
        <f t="shared" si="17"/>
        <v>#VALUE!</v>
      </c>
      <c r="K49" s="18" t="e">
        <f>VLOOKUP(F49,D17数据库!C:P,2,0)</f>
        <v>#N/A</v>
      </c>
      <c r="L49" s="18" t="e">
        <f>VLOOKUP(F49,D17数据库!C:P,3,0)</f>
        <v>#N/A</v>
      </c>
      <c r="M49" s="18" t="e">
        <f t="shared" si="18"/>
        <v>#VALUE!</v>
      </c>
      <c r="N49" s="19" t="e">
        <f t="shared" si="9"/>
        <v>#VALUE!</v>
      </c>
      <c r="O49" s="18" t="e">
        <f>VLOOKUP(F49,D17数据库!C:P,4,0)</f>
        <v>#N/A</v>
      </c>
      <c r="P49" s="18" t="e">
        <f>VLOOKUP(F49,D17数据库!C:P,5,0)</f>
        <v>#N/A</v>
      </c>
      <c r="Q49" s="18"/>
      <c r="R49" s="18" t="e">
        <f>VLOOKUP(F49,D17数据库!C:P,6,0)</f>
        <v>#N/A</v>
      </c>
      <c r="S49" s="18" t="e">
        <f>VLOOKUP(F49,D17数据库!C:P,7,0)</f>
        <v>#N/A</v>
      </c>
      <c r="T49" s="19" t="e">
        <f t="shared" si="10"/>
        <v>#VALUE!</v>
      </c>
      <c r="U49" s="18" t="e">
        <f>VLOOKUP(F49,D17数据库!C:P,8,0)</f>
        <v>#N/A</v>
      </c>
      <c r="V49" s="18" t="e">
        <f>VLOOKUP(F49,D17数据库!C:P,9,0)</f>
        <v>#N/A</v>
      </c>
      <c r="W49" s="19"/>
      <c r="X49" s="18" t="e">
        <f>VLOOKUP(F49,D17数据库!C:P,10,0)</f>
        <v>#N/A</v>
      </c>
      <c r="Y49" s="18" t="e">
        <f>VLOOKUP(F49,D17数据库!C:P,11,0)</f>
        <v>#N/A</v>
      </c>
      <c r="Z49" s="19" t="e">
        <f t="shared" si="11"/>
        <v>#VALUE!</v>
      </c>
      <c r="AA49" s="18" t="e">
        <f>VLOOKUP(F49,D17数据库!C:P,12,0)</f>
        <v>#N/A</v>
      </c>
      <c r="AB49" s="18" t="e">
        <f>VLOOKUP(F49,D17数据库!C:P,13,0)</f>
        <v>#N/A</v>
      </c>
      <c r="AC49" s="18" t="e">
        <f>VLOOKUP(F49,D17数据库!C:P,14,0)</f>
        <v>#N/A</v>
      </c>
      <c r="AD49" s="18"/>
    </row>
    <row r="50" spans="1:30" x14ac:dyDescent="0.25">
      <c r="A50" s="22"/>
      <c r="B50" s="3"/>
      <c r="C50" s="3"/>
      <c r="D50" s="3"/>
      <c r="E50" s="18" t="e">
        <f t="shared" si="12"/>
        <v>#VALUE!</v>
      </c>
      <c r="F50" s="18" t="str">
        <f t="shared" si="13"/>
        <v/>
      </c>
      <c r="G50" s="18" t="e">
        <f t="shared" si="14"/>
        <v>#VALUE!</v>
      </c>
      <c r="H50" s="18" t="e">
        <f t="shared" si="15"/>
        <v>#VALUE!</v>
      </c>
      <c r="I50" s="18" t="e">
        <f t="shared" si="16"/>
        <v>#VALUE!</v>
      </c>
      <c r="J50" s="18" t="e">
        <f t="shared" si="17"/>
        <v>#VALUE!</v>
      </c>
      <c r="K50" s="18" t="e">
        <f>VLOOKUP(F50,D17数据库!C:P,2,0)</f>
        <v>#N/A</v>
      </c>
      <c r="L50" s="18" t="e">
        <f>VLOOKUP(F50,D17数据库!C:P,3,0)</f>
        <v>#N/A</v>
      </c>
      <c r="M50" s="18" t="e">
        <f t="shared" si="18"/>
        <v>#VALUE!</v>
      </c>
      <c r="N50" s="19" t="e">
        <f t="shared" si="9"/>
        <v>#VALUE!</v>
      </c>
      <c r="O50" s="18" t="e">
        <f>VLOOKUP(F50,D17数据库!C:P,4,0)</f>
        <v>#N/A</v>
      </c>
      <c r="P50" s="18" t="e">
        <f>VLOOKUP(F50,D17数据库!C:P,5,0)</f>
        <v>#N/A</v>
      </c>
      <c r="Q50" s="18"/>
      <c r="R50" s="18" t="e">
        <f>VLOOKUP(F50,D17数据库!C:P,6,0)</f>
        <v>#N/A</v>
      </c>
      <c r="S50" s="18" t="e">
        <f>VLOOKUP(F50,D17数据库!C:P,7,0)</f>
        <v>#N/A</v>
      </c>
      <c r="T50" s="19" t="e">
        <f t="shared" si="10"/>
        <v>#VALUE!</v>
      </c>
      <c r="U50" s="18" t="e">
        <f>VLOOKUP(F50,D17数据库!C:P,8,0)</f>
        <v>#N/A</v>
      </c>
      <c r="V50" s="18" t="e">
        <f>VLOOKUP(F50,D17数据库!C:P,9,0)</f>
        <v>#N/A</v>
      </c>
      <c r="W50" s="19"/>
      <c r="X50" s="18" t="e">
        <f>VLOOKUP(F50,D17数据库!C:P,10,0)</f>
        <v>#N/A</v>
      </c>
      <c r="Y50" s="18" t="e">
        <f>VLOOKUP(F50,D17数据库!C:P,11,0)</f>
        <v>#N/A</v>
      </c>
      <c r="Z50" s="19" t="e">
        <f t="shared" si="11"/>
        <v>#VALUE!</v>
      </c>
      <c r="AA50" s="18" t="e">
        <f>VLOOKUP(F50,D17数据库!C:P,12,0)</f>
        <v>#N/A</v>
      </c>
      <c r="AB50" s="18" t="e">
        <f>VLOOKUP(F50,D17数据库!C:P,13,0)</f>
        <v>#N/A</v>
      </c>
      <c r="AC50" s="18" t="e">
        <f>VLOOKUP(F50,D17数据库!C:P,14,0)</f>
        <v>#N/A</v>
      </c>
      <c r="AD50" s="18"/>
    </row>
    <row r="51" spans="1:30" x14ac:dyDescent="0.25">
      <c r="A51" s="22"/>
      <c r="B51" s="3"/>
      <c r="C51" s="3"/>
      <c r="D51" s="3"/>
      <c r="E51" s="18" t="e">
        <f t="shared" si="12"/>
        <v>#VALUE!</v>
      </c>
      <c r="F51" s="18" t="str">
        <f t="shared" si="13"/>
        <v/>
      </c>
      <c r="G51" s="18" t="e">
        <f t="shared" si="14"/>
        <v>#VALUE!</v>
      </c>
      <c r="H51" s="18" t="e">
        <f t="shared" si="15"/>
        <v>#VALUE!</v>
      </c>
      <c r="I51" s="18" t="e">
        <f t="shared" si="16"/>
        <v>#VALUE!</v>
      </c>
      <c r="J51" s="18" t="e">
        <f t="shared" si="17"/>
        <v>#VALUE!</v>
      </c>
      <c r="K51" s="18" t="e">
        <f>VLOOKUP(F51,D17数据库!C:P,2,0)</f>
        <v>#N/A</v>
      </c>
      <c r="L51" s="18" t="e">
        <f>VLOOKUP(F51,D17数据库!C:P,3,0)</f>
        <v>#N/A</v>
      </c>
      <c r="M51" s="18" t="e">
        <f t="shared" si="18"/>
        <v>#VALUE!</v>
      </c>
      <c r="N51" s="19" t="e">
        <f t="shared" si="9"/>
        <v>#VALUE!</v>
      </c>
      <c r="O51" s="18" t="e">
        <f>VLOOKUP(F51,D17数据库!C:P,4,0)</f>
        <v>#N/A</v>
      </c>
      <c r="P51" s="18" t="e">
        <f>VLOOKUP(F51,D17数据库!C:P,5,0)</f>
        <v>#N/A</v>
      </c>
      <c r="Q51" s="18"/>
      <c r="R51" s="18" t="e">
        <f>VLOOKUP(F51,D17数据库!C:P,6,0)</f>
        <v>#N/A</v>
      </c>
      <c r="S51" s="18" t="e">
        <f>VLOOKUP(F51,D17数据库!C:P,7,0)</f>
        <v>#N/A</v>
      </c>
      <c r="T51" s="19" t="e">
        <f t="shared" si="10"/>
        <v>#VALUE!</v>
      </c>
      <c r="U51" s="18" t="e">
        <f>VLOOKUP(F51,D17数据库!C:P,8,0)</f>
        <v>#N/A</v>
      </c>
      <c r="V51" s="18" t="e">
        <f>VLOOKUP(F51,D17数据库!C:P,9,0)</f>
        <v>#N/A</v>
      </c>
      <c r="W51" s="19"/>
      <c r="X51" s="18" t="e">
        <f>VLOOKUP(F51,D17数据库!C:P,10,0)</f>
        <v>#N/A</v>
      </c>
      <c r="Y51" s="18" t="e">
        <f>VLOOKUP(F51,D17数据库!C:P,11,0)</f>
        <v>#N/A</v>
      </c>
      <c r="Z51" s="19" t="e">
        <f t="shared" si="11"/>
        <v>#VALUE!</v>
      </c>
      <c r="AA51" s="18" t="e">
        <f>VLOOKUP(F51,D17数据库!C:P,12,0)</f>
        <v>#N/A</v>
      </c>
      <c r="AB51" s="18" t="e">
        <f>VLOOKUP(F51,D17数据库!C:P,13,0)</f>
        <v>#N/A</v>
      </c>
      <c r="AC51" s="18" t="e">
        <f>VLOOKUP(F51,D17数据库!C:P,14,0)</f>
        <v>#N/A</v>
      </c>
      <c r="AD51" s="18"/>
    </row>
    <row r="52" spans="1:30" x14ac:dyDescent="0.25">
      <c r="A52" s="22"/>
      <c r="B52" s="3"/>
      <c r="C52" s="3"/>
      <c r="D52" s="3"/>
      <c r="E52" s="18" t="e">
        <f t="shared" si="12"/>
        <v>#VALUE!</v>
      </c>
      <c r="F52" s="18" t="str">
        <f t="shared" si="13"/>
        <v/>
      </c>
      <c r="G52" s="18" t="e">
        <f t="shared" si="14"/>
        <v>#VALUE!</v>
      </c>
      <c r="H52" s="18" t="e">
        <f t="shared" si="15"/>
        <v>#VALUE!</v>
      </c>
      <c r="I52" s="18" t="e">
        <f t="shared" si="16"/>
        <v>#VALUE!</v>
      </c>
      <c r="J52" s="18" t="e">
        <f t="shared" si="17"/>
        <v>#VALUE!</v>
      </c>
      <c r="K52" s="18" t="e">
        <f>VLOOKUP(F52,D17数据库!C:P,2,0)</f>
        <v>#N/A</v>
      </c>
      <c r="L52" s="18" t="e">
        <f>VLOOKUP(F52,D17数据库!C:P,3,0)</f>
        <v>#N/A</v>
      </c>
      <c r="M52" s="18" t="e">
        <f t="shared" si="18"/>
        <v>#VALUE!</v>
      </c>
      <c r="N52" s="19" t="e">
        <f t="shared" si="9"/>
        <v>#VALUE!</v>
      </c>
      <c r="O52" s="18" t="e">
        <f>VLOOKUP(F52,D17数据库!C:P,4,0)</f>
        <v>#N/A</v>
      </c>
      <c r="P52" s="18" t="e">
        <f>VLOOKUP(F52,D17数据库!C:P,5,0)</f>
        <v>#N/A</v>
      </c>
      <c r="Q52" s="18"/>
      <c r="R52" s="18" t="e">
        <f>VLOOKUP(F52,D17数据库!C:P,6,0)</f>
        <v>#N/A</v>
      </c>
      <c r="S52" s="18" t="e">
        <f>VLOOKUP(F52,D17数据库!C:P,7,0)</f>
        <v>#N/A</v>
      </c>
      <c r="T52" s="19" t="e">
        <f t="shared" si="10"/>
        <v>#VALUE!</v>
      </c>
      <c r="U52" s="18" t="e">
        <f>VLOOKUP(F52,D17数据库!C:P,8,0)</f>
        <v>#N/A</v>
      </c>
      <c r="V52" s="18" t="e">
        <f>VLOOKUP(F52,D17数据库!C:P,9,0)</f>
        <v>#N/A</v>
      </c>
      <c r="W52" s="19"/>
      <c r="X52" s="18" t="e">
        <f>VLOOKUP(F52,D17数据库!C:P,10,0)</f>
        <v>#N/A</v>
      </c>
      <c r="Y52" s="18" t="e">
        <f>VLOOKUP(F52,D17数据库!C:P,11,0)</f>
        <v>#N/A</v>
      </c>
      <c r="Z52" s="19" t="e">
        <f t="shared" si="11"/>
        <v>#VALUE!</v>
      </c>
      <c r="AA52" s="18" t="e">
        <f>VLOOKUP(F52,D17数据库!C:P,12,0)</f>
        <v>#N/A</v>
      </c>
      <c r="AB52" s="18" t="e">
        <f>VLOOKUP(F52,D17数据库!C:P,13,0)</f>
        <v>#N/A</v>
      </c>
      <c r="AC52" s="18" t="e">
        <f>VLOOKUP(F52,D17数据库!C:P,14,0)</f>
        <v>#N/A</v>
      </c>
      <c r="AD52" s="18"/>
    </row>
    <row r="53" spans="1:30" x14ac:dyDescent="0.25">
      <c r="A53" s="22"/>
      <c r="B53" s="3"/>
      <c r="C53" s="3"/>
      <c r="D53" s="3"/>
      <c r="E53" s="18" t="e">
        <f t="shared" si="12"/>
        <v>#VALUE!</v>
      </c>
      <c r="F53" s="18" t="str">
        <f t="shared" si="13"/>
        <v/>
      </c>
      <c r="G53" s="18" t="e">
        <f t="shared" si="14"/>
        <v>#VALUE!</v>
      </c>
      <c r="H53" s="18" t="e">
        <f t="shared" si="15"/>
        <v>#VALUE!</v>
      </c>
      <c r="I53" s="18" t="e">
        <f t="shared" si="16"/>
        <v>#VALUE!</v>
      </c>
      <c r="J53" s="18" t="e">
        <f t="shared" si="17"/>
        <v>#VALUE!</v>
      </c>
      <c r="K53" s="18" t="e">
        <f>VLOOKUP(F53,D17数据库!C:P,2,0)</f>
        <v>#N/A</v>
      </c>
      <c r="L53" s="18" t="e">
        <f>VLOOKUP(F53,D17数据库!C:P,3,0)</f>
        <v>#N/A</v>
      </c>
      <c r="M53" s="18" t="e">
        <f t="shared" si="18"/>
        <v>#VALUE!</v>
      </c>
      <c r="N53" s="19" t="e">
        <f t="shared" si="9"/>
        <v>#VALUE!</v>
      </c>
      <c r="O53" s="18" t="e">
        <f>VLOOKUP(F53,D17数据库!C:P,4,0)</f>
        <v>#N/A</v>
      </c>
      <c r="P53" s="18" t="e">
        <f>VLOOKUP(F53,D17数据库!C:P,5,0)</f>
        <v>#N/A</v>
      </c>
      <c r="Q53" s="18"/>
      <c r="R53" s="18" t="e">
        <f>VLOOKUP(F53,D17数据库!C:P,6,0)</f>
        <v>#N/A</v>
      </c>
      <c r="S53" s="18" t="e">
        <f>VLOOKUP(F53,D17数据库!C:P,7,0)</f>
        <v>#N/A</v>
      </c>
      <c r="T53" s="19" t="e">
        <f t="shared" si="10"/>
        <v>#VALUE!</v>
      </c>
      <c r="U53" s="18" t="e">
        <f>VLOOKUP(F53,D17数据库!C:P,8,0)</f>
        <v>#N/A</v>
      </c>
      <c r="V53" s="18" t="e">
        <f>VLOOKUP(F53,D17数据库!C:P,9,0)</f>
        <v>#N/A</v>
      </c>
      <c r="W53" s="19"/>
      <c r="X53" s="18" t="e">
        <f>VLOOKUP(F53,D17数据库!C:P,10,0)</f>
        <v>#N/A</v>
      </c>
      <c r="Y53" s="18" t="e">
        <f>VLOOKUP(F53,D17数据库!C:P,11,0)</f>
        <v>#N/A</v>
      </c>
      <c r="Z53" s="19" t="e">
        <f t="shared" si="11"/>
        <v>#VALUE!</v>
      </c>
      <c r="AA53" s="18" t="e">
        <f>VLOOKUP(F53,D17数据库!C:P,12,0)</f>
        <v>#N/A</v>
      </c>
      <c r="AB53" s="18" t="e">
        <f>VLOOKUP(F53,D17数据库!C:P,13,0)</f>
        <v>#N/A</v>
      </c>
      <c r="AC53" s="18" t="e">
        <f>VLOOKUP(F53,D17数据库!C:P,14,0)</f>
        <v>#N/A</v>
      </c>
      <c r="AD53" s="18"/>
    </row>
    <row r="54" spans="1:30" x14ac:dyDescent="0.25">
      <c r="A54" s="22"/>
      <c r="B54" s="3"/>
      <c r="C54" s="3"/>
      <c r="D54" s="3"/>
      <c r="E54" s="18" t="e">
        <f t="shared" si="12"/>
        <v>#VALUE!</v>
      </c>
      <c r="F54" s="18" t="str">
        <f t="shared" si="13"/>
        <v/>
      </c>
      <c r="G54" s="18" t="e">
        <f t="shared" si="14"/>
        <v>#VALUE!</v>
      </c>
      <c r="H54" s="18" t="e">
        <f t="shared" si="15"/>
        <v>#VALUE!</v>
      </c>
      <c r="I54" s="18" t="e">
        <f t="shared" si="16"/>
        <v>#VALUE!</v>
      </c>
      <c r="J54" s="18" t="e">
        <f t="shared" si="17"/>
        <v>#VALUE!</v>
      </c>
      <c r="K54" s="18" t="e">
        <f>VLOOKUP(F54,D17数据库!C:P,2,0)</f>
        <v>#N/A</v>
      </c>
      <c r="L54" s="18" t="e">
        <f>VLOOKUP(F54,D17数据库!C:P,3,0)</f>
        <v>#N/A</v>
      </c>
      <c r="M54" s="18" t="e">
        <f t="shared" si="18"/>
        <v>#VALUE!</v>
      </c>
      <c r="N54" s="19" t="e">
        <f t="shared" si="9"/>
        <v>#VALUE!</v>
      </c>
      <c r="O54" s="18" t="e">
        <f>VLOOKUP(F54,D17数据库!C:P,4,0)</f>
        <v>#N/A</v>
      </c>
      <c r="P54" s="18" t="e">
        <f>VLOOKUP(F54,D17数据库!C:P,5,0)</f>
        <v>#N/A</v>
      </c>
      <c r="Q54" s="18"/>
      <c r="R54" s="18" t="e">
        <f>VLOOKUP(F54,D17数据库!C:P,6,0)</f>
        <v>#N/A</v>
      </c>
      <c r="S54" s="18" t="e">
        <f>VLOOKUP(F54,D17数据库!C:P,7,0)</f>
        <v>#N/A</v>
      </c>
      <c r="T54" s="19" t="e">
        <f t="shared" si="10"/>
        <v>#VALUE!</v>
      </c>
      <c r="U54" s="18" t="e">
        <f>VLOOKUP(F54,D17数据库!C:P,8,0)</f>
        <v>#N/A</v>
      </c>
      <c r="V54" s="18" t="e">
        <f>VLOOKUP(F54,D17数据库!C:P,9,0)</f>
        <v>#N/A</v>
      </c>
      <c r="W54" s="19"/>
      <c r="X54" s="18" t="e">
        <f>VLOOKUP(F54,D17数据库!C:P,10,0)</f>
        <v>#N/A</v>
      </c>
      <c r="Y54" s="18" t="e">
        <f>VLOOKUP(F54,D17数据库!C:P,11,0)</f>
        <v>#N/A</v>
      </c>
      <c r="Z54" s="19" t="e">
        <f t="shared" si="11"/>
        <v>#VALUE!</v>
      </c>
      <c r="AA54" s="18" t="e">
        <f>VLOOKUP(F54,D17数据库!C:P,12,0)</f>
        <v>#N/A</v>
      </c>
      <c r="AB54" s="18" t="e">
        <f>VLOOKUP(F54,D17数据库!C:P,13,0)</f>
        <v>#N/A</v>
      </c>
      <c r="AC54" s="18" t="e">
        <f>VLOOKUP(F54,D17数据库!C:P,14,0)</f>
        <v>#N/A</v>
      </c>
      <c r="AD54" s="18"/>
    </row>
    <row r="55" spans="1:30" x14ac:dyDescent="0.25">
      <c r="A55" s="22"/>
      <c r="B55" s="3"/>
      <c r="C55" s="3"/>
      <c r="D55" s="3"/>
      <c r="E55" s="18" t="e">
        <f t="shared" si="12"/>
        <v>#VALUE!</v>
      </c>
      <c r="F55" s="18" t="str">
        <f t="shared" si="13"/>
        <v/>
      </c>
      <c r="G55" s="18" t="e">
        <f t="shared" si="14"/>
        <v>#VALUE!</v>
      </c>
      <c r="H55" s="18" t="e">
        <f t="shared" si="15"/>
        <v>#VALUE!</v>
      </c>
      <c r="I55" s="18" t="e">
        <f t="shared" si="16"/>
        <v>#VALUE!</v>
      </c>
      <c r="J55" s="18" t="e">
        <f t="shared" si="17"/>
        <v>#VALUE!</v>
      </c>
      <c r="K55" s="18" t="e">
        <f>VLOOKUP(F55,D17数据库!C:P,2,0)</f>
        <v>#N/A</v>
      </c>
      <c r="L55" s="18" t="e">
        <f>VLOOKUP(F55,D17数据库!C:P,3,0)</f>
        <v>#N/A</v>
      </c>
      <c r="M55" s="18" t="e">
        <f t="shared" si="18"/>
        <v>#VALUE!</v>
      </c>
      <c r="N55" s="19" t="e">
        <f t="shared" si="9"/>
        <v>#VALUE!</v>
      </c>
      <c r="O55" s="18" t="e">
        <f>VLOOKUP(F55,D17数据库!C:P,4,0)</f>
        <v>#N/A</v>
      </c>
      <c r="P55" s="18" t="e">
        <f>VLOOKUP(F55,D17数据库!C:P,5,0)</f>
        <v>#N/A</v>
      </c>
      <c r="Q55" s="18"/>
      <c r="R55" s="18" t="e">
        <f>VLOOKUP(F55,D17数据库!C:P,6,0)</f>
        <v>#N/A</v>
      </c>
      <c r="S55" s="18" t="e">
        <f>VLOOKUP(F55,D17数据库!C:P,7,0)</f>
        <v>#N/A</v>
      </c>
      <c r="T55" s="19" t="e">
        <f t="shared" si="10"/>
        <v>#VALUE!</v>
      </c>
      <c r="U55" s="18" t="e">
        <f>VLOOKUP(F55,D17数据库!C:P,8,0)</f>
        <v>#N/A</v>
      </c>
      <c r="V55" s="18" t="e">
        <f>VLOOKUP(F55,D17数据库!C:P,9,0)</f>
        <v>#N/A</v>
      </c>
      <c r="W55" s="19"/>
      <c r="X55" s="18" t="e">
        <f>VLOOKUP(F55,D17数据库!C:P,10,0)</f>
        <v>#N/A</v>
      </c>
      <c r="Y55" s="18" t="e">
        <f>VLOOKUP(F55,D17数据库!C:P,11,0)</f>
        <v>#N/A</v>
      </c>
      <c r="Z55" s="19" t="e">
        <f t="shared" si="11"/>
        <v>#VALUE!</v>
      </c>
      <c r="AA55" s="18" t="e">
        <f>VLOOKUP(F55,D17数据库!C:P,12,0)</f>
        <v>#N/A</v>
      </c>
      <c r="AB55" s="18" t="e">
        <f>VLOOKUP(F55,D17数据库!C:P,13,0)</f>
        <v>#N/A</v>
      </c>
      <c r="AC55" s="18" t="e">
        <f>VLOOKUP(F55,D17数据库!C:P,14,0)</f>
        <v>#N/A</v>
      </c>
      <c r="AD55" s="18"/>
    </row>
    <row r="56" spans="1:30" x14ac:dyDescent="0.25">
      <c r="A56" s="22"/>
      <c r="B56" s="3"/>
      <c r="C56" s="3"/>
      <c r="D56" s="3"/>
      <c r="E56" s="18" t="e">
        <f t="shared" si="12"/>
        <v>#VALUE!</v>
      </c>
      <c r="F56" s="18" t="str">
        <f t="shared" si="13"/>
        <v/>
      </c>
      <c r="G56" s="18" t="e">
        <f t="shared" si="14"/>
        <v>#VALUE!</v>
      </c>
      <c r="H56" s="18" t="e">
        <f t="shared" si="15"/>
        <v>#VALUE!</v>
      </c>
      <c r="I56" s="18" t="e">
        <f t="shared" si="16"/>
        <v>#VALUE!</v>
      </c>
      <c r="J56" s="18" t="e">
        <f t="shared" si="17"/>
        <v>#VALUE!</v>
      </c>
      <c r="K56" s="18" t="e">
        <f>VLOOKUP(F56,D17数据库!C:P,2,0)</f>
        <v>#N/A</v>
      </c>
      <c r="L56" s="18" t="e">
        <f>VLOOKUP(F56,D17数据库!C:P,3,0)</f>
        <v>#N/A</v>
      </c>
      <c r="M56" s="18" t="e">
        <f t="shared" si="18"/>
        <v>#VALUE!</v>
      </c>
      <c r="N56" s="19" t="e">
        <f t="shared" si="9"/>
        <v>#VALUE!</v>
      </c>
      <c r="O56" s="18" t="e">
        <f>VLOOKUP(F56,D17数据库!C:P,4,0)</f>
        <v>#N/A</v>
      </c>
      <c r="P56" s="18" t="e">
        <f>VLOOKUP(F56,D17数据库!C:P,5,0)</f>
        <v>#N/A</v>
      </c>
      <c r="Q56" s="18"/>
      <c r="R56" s="18" t="e">
        <f>VLOOKUP(F56,D17数据库!C:P,6,0)</f>
        <v>#N/A</v>
      </c>
      <c r="S56" s="18" t="e">
        <f>VLOOKUP(F56,D17数据库!C:P,7,0)</f>
        <v>#N/A</v>
      </c>
      <c r="T56" s="19" t="e">
        <f t="shared" si="10"/>
        <v>#VALUE!</v>
      </c>
      <c r="U56" s="18" t="e">
        <f>VLOOKUP(F56,D17数据库!C:P,8,0)</f>
        <v>#N/A</v>
      </c>
      <c r="V56" s="18" t="e">
        <f>VLOOKUP(F56,D17数据库!C:P,9,0)</f>
        <v>#N/A</v>
      </c>
      <c r="W56" s="19"/>
      <c r="X56" s="18" t="e">
        <f>VLOOKUP(F56,D17数据库!C:P,10,0)</f>
        <v>#N/A</v>
      </c>
      <c r="Y56" s="18" t="e">
        <f>VLOOKUP(F56,D17数据库!C:P,11,0)</f>
        <v>#N/A</v>
      </c>
      <c r="Z56" s="19" t="e">
        <f t="shared" si="11"/>
        <v>#VALUE!</v>
      </c>
      <c r="AA56" s="18" t="e">
        <f>VLOOKUP(F56,D17数据库!C:P,12,0)</f>
        <v>#N/A</v>
      </c>
      <c r="AB56" s="18" t="e">
        <f>VLOOKUP(F56,D17数据库!C:P,13,0)</f>
        <v>#N/A</v>
      </c>
      <c r="AC56" s="18" t="e">
        <f>VLOOKUP(F56,D17数据库!C:P,14,0)</f>
        <v>#N/A</v>
      </c>
      <c r="AD56" s="18"/>
    </row>
    <row r="57" spans="1:30" x14ac:dyDescent="0.25">
      <c r="A57" s="22"/>
      <c r="B57" s="3"/>
      <c r="C57" s="3"/>
      <c r="D57" s="3"/>
      <c r="E57" s="18" t="e">
        <f t="shared" si="12"/>
        <v>#VALUE!</v>
      </c>
      <c r="F57" s="18" t="str">
        <f t="shared" si="13"/>
        <v/>
      </c>
      <c r="G57" s="18" t="e">
        <f t="shared" si="14"/>
        <v>#VALUE!</v>
      </c>
      <c r="H57" s="18" t="e">
        <f t="shared" si="15"/>
        <v>#VALUE!</v>
      </c>
      <c r="I57" s="18" t="e">
        <f t="shared" si="16"/>
        <v>#VALUE!</v>
      </c>
      <c r="J57" s="18" t="e">
        <f t="shared" si="17"/>
        <v>#VALUE!</v>
      </c>
      <c r="K57" s="18" t="e">
        <f>VLOOKUP(F57,D17数据库!C:P,2,0)</f>
        <v>#N/A</v>
      </c>
      <c r="L57" s="18" t="e">
        <f>VLOOKUP(F57,D17数据库!C:P,3,0)</f>
        <v>#N/A</v>
      </c>
      <c r="M57" s="18" t="e">
        <f t="shared" si="18"/>
        <v>#VALUE!</v>
      </c>
      <c r="N57" s="19" t="e">
        <f t="shared" si="9"/>
        <v>#VALUE!</v>
      </c>
      <c r="O57" s="18" t="e">
        <f>VLOOKUP(F57,D17数据库!C:P,4,0)</f>
        <v>#N/A</v>
      </c>
      <c r="P57" s="18" t="e">
        <f>VLOOKUP(F57,D17数据库!C:P,5,0)</f>
        <v>#N/A</v>
      </c>
      <c r="Q57" s="18"/>
      <c r="R57" s="18" t="e">
        <f>VLOOKUP(F57,D17数据库!C:P,6,0)</f>
        <v>#N/A</v>
      </c>
      <c r="S57" s="18" t="e">
        <f>VLOOKUP(F57,D17数据库!C:P,7,0)</f>
        <v>#N/A</v>
      </c>
      <c r="T57" s="19" t="e">
        <f t="shared" si="10"/>
        <v>#VALUE!</v>
      </c>
      <c r="U57" s="18" t="e">
        <f>VLOOKUP(F57,D17数据库!C:P,8,0)</f>
        <v>#N/A</v>
      </c>
      <c r="V57" s="18" t="e">
        <f>VLOOKUP(F57,D17数据库!C:P,9,0)</f>
        <v>#N/A</v>
      </c>
      <c r="W57" s="19"/>
      <c r="X57" s="18" t="e">
        <f>VLOOKUP(F57,D17数据库!C:P,10,0)</f>
        <v>#N/A</v>
      </c>
      <c r="Y57" s="18" t="e">
        <f>VLOOKUP(F57,D17数据库!C:P,11,0)</f>
        <v>#N/A</v>
      </c>
      <c r="Z57" s="19" t="e">
        <f t="shared" si="11"/>
        <v>#VALUE!</v>
      </c>
      <c r="AA57" s="18" t="e">
        <f>VLOOKUP(F57,D17数据库!C:P,12,0)</f>
        <v>#N/A</v>
      </c>
      <c r="AB57" s="18" t="e">
        <f>VLOOKUP(F57,D17数据库!C:P,13,0)</f>
        <v>#N/A</v>
      </c>
      <c r="AC57" s="18" t="e">
        <f>VLOOKUP(F57,D17数据库!C:P,14,0)</f>
        <v>#N/A</v>
      </c>
      <c r="AD57" s="18"/>
    </row>
    <row r="58" spans="1:30" x14ac:dyDescent="0.25">
      <c r="A58" s="22"/>
      <c r="B58" s="3"/>
      <c r="C58" s="3"/>
      <c r="D58" s="3"/>
      <c r="E58" s="18" t="e">
        <f t="shared" si="12"/>
        <v>#VALUE!</v>
      </c>
      <c r="F58" s="18" t="str">
        <f t="shared" si="13"/>
        <v/>
      </c>
      <c r="G58" s="18" t="e">
        <f t="shared" si="14"/>
        <v>#VALUE!</v>
      </c>
      <c r="H58" s="18" t="e">
        <f t="shared" si="15"/>
        <v>#VALUE!</v>
      </c>
      <c r="I58" s="18" t="e">
        <f t="shared" si="16"/>
        <v>#VALUE!</v>
      </c>
      <c r="J58" s="18" t="e">
        <f t="shared" si="17"/>
        <v>#VALUE!</v>
      </c>
      <c r="K58" s="18" t="e">
        <f>VLOOKUP(F58,D17数据库!C:P,2,0)</f>
        <v>#N/A</v>
      </c>
      <c r="L58" s="18" t="e">
        <f>VLOOKUP(F58,D17数据库!C:P,3,0)</f>
        <v>#N/A</v>
      </c>
      <c r="M58" s="18" t="e">
        <f t="shared" si="18"/>
        <v>#VALUE!</v>
      </c>
      <c r="N58" s="19" t="e">
        <f t="shared" si="9"/>
        <v>#VALUE!</v>
      </c>
      <c r="O58" s="18" t="e">
        <f>VLOOKUP(F58,D17数据库!C:P,4,0)</f>
        <v>#N/A</v>
      </c>
      <c r="P58" s="18" t="e">
        <f>VLOOKUP(F58,D17数据库!C:P,5,0)</f>
        <v>#N/A</v>
      </c>
      <c r="Q58" s="18"/>
      <c r="R58" s="18" t="e">
        <f>VLOOKUP(F58,D17数据库!C:P,6,0)</f>
        <v>#N/A</v>
      </c>
      <c r="S58" s="18" t="e">
        <f>VLOOKUP(F58,D17数据库!C:P,7,0)</f>
        <v>#N/A</v>
      </c>
      <c r="T58" s="19" t="e">
        <f t="shared" si="10"/>
        <v>#VALUE!</v>
      </c>
      <c r="U58" s="18" t="e">
        <f>VLOOKUP(F58,D17数据库!C:P,8,0)</f>
        <v>#N/A</v>
      </c>
      <c r="V58" s="18" t="e">
        <f>VLOOKUP(F58,D17数据库!C:P,9,0)</f>
        <v>#N/A</v>
      </c>
      <c r="W58" s="19"/>
      <c r="X58" s="18" t="e">
        <f>VLOOKUP(F58,D17数据库!C:P,10,0)</f>
        <v>#N/A</v>
      </c>
      <c r="Y58" s="18" t="e">
        <f>VLOOKUP(F58,D17数据库!C:P,11,0)</f>
        <v>#N/A</v>
      </c>
      <c r="Z58" s="19" t="e">
        <f t="shared" si="11"/>
        <v>#VALUE!</v>
      </c>
      <c r="AA58" s="18" t="e">
        <f>VLOOKUP(F58,D17数据库!C:P,12,0)</f>
        <v>#N/A</v>
      </c>
      <c r="AB58" s="18" t="e">
        <f>VLOOKUP(F58,D17数据库!C:P,13,0)</f>
        <v>#N/A</v>
      </c>
      <c r="AC58" s="18" t="e">
        <f>VLOOKUP(F58,D17数据库!C:P,14,0)</f>
        <v>#N/A</v>
      </c>
      <c r="AD58" s="18"/>
    </row>
    <row r="59" spans="1:30" x14ac:dyDescent="0.25">
      <c r="A59" s="22"/>
      <c r="B59" s="3"/>
      <c r="C59" s="3"/>
      <c r="D59" s="3"/>
      <c r="E59" s="18" t="e">
        <f t="shared" si="12"/>
        <v>#VALUE!</v>
      </c>
      <c r="F59" s="18" t="str">
        <f t="shared" si="13"/>
        <v/>
      </c>
      <c r="G59" s="18" t="e">
        <f t="shared" si="14"/>
        <v>#VALUE!</v>
      </c>
      <c r="H59" s="18" t="e">
        <f t="shared" si="15"/>
        <v>#VALUE!</v>
      </c>
      <c r="I59" s="18" t="e">
        <f t="shared" si="16"/>
        <v>#VALUE!</v>
      </c>
      <c r="J59" s="18" t="e">
        <f t="shared" si="17"/>
        <v>#VALUE!</v>
      </c>
      <c r="K59" s="18" t="e">
        <f>VLOOKUP(F59,D17数据库!C:P,2,0)</f>
        <v>#N/A</v>
      </c>
      <c r="L59" s="18" t="e">
        <f>VLOOKUP(F59,D17数据库!C:P,3,0)</f>
        <v>#N/A</v>
      </c>
      <c r="M59" s="18" t="e">
        <f t="shared" si="18"/>
        <v>#VALUE!</v>
      </c>
      <c r="N59" s="19" t="e">
        <f t="shared" si="9"/>
        <v>#VALUE!</v>
      </c>
      <c r="O59" s="18" t="e">
        <f>VLOOKUP(F59,D17数据库!C:P,4,0)</f>
        <v>#N/A</v>
      </c>
      <c r="P59" s="18" t="e">
        <f>VLOOKUP(F59,D17数据库!C:P,5,0)</f>
        <v>#N/A</v>
      </c>
      <c r="Q59" s="18"/>
      <c r="R59" s="18" t="e">
        <f>VLOOKUP(F59,D17数据库!C:P,6,0)</f>
        <v>#N/A</v>
      </c>
      <c r="S59" s="18" t="e">
        <f>VLOOKUP(F59,D17数据库!C:P,7,0)</f>
        <v>#N/A</v>
      </c>
      <c r="T59" s="19" t="e">
        <f t="shared" si="10"/>
        <v>#VALUE!</v>
      </c>
      <c r="U59" s="18" t="e">
        <f>VLOOKUP(F59,D17数据库!C:P,8,0)</f>
        <v>#N/A</v>
      </c>
      <c r="V59" s="18" t="e">
        <f>VLOOKUP(F59,D17数据库!C:P,9,0)</f>
        <v>#N/A</v>
      </c>
      <c r="W59" s="19"/>
      <c r="X59" s="18" t="e">
        <f>VLOOKUP(F59,D17数据库!C:P,10,0)</f>
        <v>#N/A</v>
      </c>
      <c r="Y59" s="18" t="e">
        <f>VLOOKUP(F59,D17数据库!C:P,11,0)</f>
        <v>#N/A</v>
      </c>
      <c r="Z59" s="19" t="e">
        <f t="shared" si="11"/>
        <v>#VALUE!</v>
      </c>
      <c r="AA59" s="18" t="e">
        <f>VLOOKUP(F59,D17数据库!C:P,12,0)</f>
        <v>#N/A</v>
      </c>
      <c r="AB59" s="18" t="e">
        <f>VLOOKUP(F59,D17数据库!C:P,13,0)</f>
        <v>#N/A</v>
      </c>
      <c r="AC59" s="18" t="e">
        <f>VLOOKUP(F59,D17数据库!C:P,14,0)</f>
        <v>#N/A</v>
      </c>
      <c r="AD59" s="18"/>
    </row>
    <row r="60" spans="1:30" x14ac:dyDescent="0.25">
      <c r="A60" s="22"/>
      <c r="B60" s="3"/>
      <c r="C60" s="3"/>
      <c r="D60" s="3"/>
      <c r="E60" s="18" t="e">
        <f t="shared" si="12"/>
        <v>#VALUE!</v>
      </c>
      <c r="F60" s="18" t="str">
        <f t="shared" si="13"/>
        <v/>
      </c>
      <c r="G60" s="18" t="e">
        <f t="shared" si="14"/>
        <v>#VALUE!</v>
      </c>
      <c r="H60" s="18" t="e">
        <f t="shared" si="15"/>
        <v>#VALUE!</v>
      </c>
      <c r="I60" s="18" t="e">
        <f t="shared" si="16"/>
        <v>#VALUE!</v>
      </c>
      <c r="J60" s="18" t="e">
        <f t="shared" si="17"/>
        <v>#VALUE!</v>
      </c>
      <c r="K60" s="18" t="e">
        <f>VLOOKUP(F60,D17数据库!C:P,2,0)</f>
        <v>#N/A</v>
      </c>
      <c r="L60" s="18" t="e">
        <f>VLOOKUP(F60,D17数据库!C:P,3,0)</f>
        <v>#N/A</v>
      </c>
      <c r="M60" s="18" t="e">
        <f t="shared" si="18"/>
        <v>#VALUE!</v>
      </c>
      <c r="N60" s="19" t="e">
        <f t="shared" si="9"/>
        <v>#VALUE!</v>
      </c>
      <c r="O60" s="18" t="e">
        <f>VLOOKUP(F60,D17数据库!C:P,4,0)</f>
        <v>#N/A</v>
      </c>
      <c r="P60" s="18" t="e">
        <f>VLOOKUP(F60,D17数据库!C:P,5,0)</f>
        <v>#N/A</v>
      </c>
      <c r="Q60" s="18"/>
      <c r="R60" s="18" t="e">
        <f>VLOOKUP(F60,D17数据库!C:P,6,0)</f>
        <v>#N/A</v>
      </c>
      <c r="S60" s="18" t="e">
        <f>VLOOKUP(F60,D17数据库!C:P,7,0)</f>
        <v>#N/A</v>
      </c>
      <c r="T60" s="19" t="e">
        <f t="shared" si="10"/>
        <v>#VALUE!</v>
      </c>
      <c r="U60" s="18" t="e">
        <f>VLOOKUP(F60,D17数据库!C:P,8,0)</f>
        <v>#N/A</v>
      </c>
      <c r="V60" s="18" t="e">
        <f>VLOOKUP(F60,D17数据库!C:P,9,0)</f>
        <v>#N/A</v>
      </c>
      <c r="W60" s="19"/>
      <c r="X60" s="18" t="e">
        <f>VLOOKUP(F60,D17数据库!C:P,10,0)</f>
        <v>#N/A</v>
      </c>
      <c r="Y60" s="18" t="e">
        <f>VLOOKUP(F60,D17数据库!C:P,11,0)</f>
        <v>#N/A</v>
      </c>
      <c r="Z60" s="19" t="e">
        <f t="shared" si="11"/>
        <v>#VALUE!</v>
      </c>
      <c r="AA60" s="18" t="e">
        <f>VLOOKUP(F60,D17数据库!C:P,12,0)</f>
        <v>#N/A</v>
      </c>
      <c r="AB60" s="18" t="e">
        <f>VLOOKUP(F60,D17数据库!C:P,13,0)</f>
        <v>#N/A</v>
      </c>
      <c r="AC60" s="18" t="e">
        <f>VLOOKUP(F60,D17数据库!C:P,14,0)</f>
        <v>#N/A</v>
      </c>
      <c r="AD60" s="18"/>
    </row>
    <row r="61" spans="1:30" x14ac:dyDescent="0.25">
      <c r="A61" s="22"/>
      <c r="B61" s="3"/>
      <c r="C61" s="3"/>
      <c r="D61" s="3"/>
      <c r="E61" s="18" t="e">
        <f t="shared" si="12"/>
        <v>#VALUE!</v>
      </c>
      <c r="F61" s="18" t="str">
        <f t="shared" si="13"/>
        <v/>
      </c>
      <c r="G61" s="18" t="e">
        <f t="shared" si="14"/>
        <v>#VALUE!</v>
      </c>
      <c r="H61" s="18" t="e">
        <f t="shared" si="15"/>
        <v>#VALUE!</v>
      </c>
      <c r="I61" s="18" t="e">
        <f t="shared" si="16"/>
        <v>#VALUE!</v>
      </c>
      <c r="J61" s="18" t="e">
        <f t="shared" si="17"/>
        <v>#VALUE!</v>
      </c>
      <c r="K61" s="18" t="e">
        <f>VLOOKUP(F61,D17数据库!C:P,2,0)</f>
        <v>#N/A</v>
      </c>
      <c r="L61" s="18" t="e">
        <f>VLOOKUP(F61,D17数据库!C:P,3,0)</f>
        <v>#N/A</v>
      </c>
      <c r="M61" s="18" t="e">
        <f t="shared" si="18"/>
        <v>#VALUE!</v>
      </c>
      <c r="N61" s="19" t="e">
        <f t="shared" si="9"/>
        <v>#VALUE!</v>
      </c>
      <c r="O61" s="18" t="e">
        <f>VLOOKUP(F61,D17数据库!C:P,4,0)</f>
        <v>#N/A</v>
      </c>
      <c r="P61" s="18" t="e">
        <f>VLOOKUP(F61,D17数据库!C:P,5,0)</f>
        <v>#N/A</v>
      </c>
      <c r="Q61" s="18"/>
      <c r="R61" s="18" t="e">
        <f>VLOOKUP(F61,D17数据库!C:P,6,0)</f>
        <v>#N/A</v>
      </c>
      <c r="S61" s="18" t="e">
        <f>VLOOKUP(F61,D17数据库!C:P,7,0)</f>
        <v>#N/A</v>
      </c>
      <c r="T61" s="19" t="e">
        <f t="shared" si="10"/>
        <v>#VALUE!</v>
      </c>
      <c r="U61" s="18" t="e">
        <f>VLOOKUP(F61,D17数据库!C:P,8,0)</f>
        <v>#N/A</v>
      </c>
      <c r="V61" s="18" t="e">
        <f>VLOOKUP(F61,D17数据库!C:P,9,0)</f>
        <v>#N/A</v>
      </c>
      <c r="W61" s="19"/>
      <c r="X61" s="18" t="e">
        <f>VLOOKUP(F61,D17数据库!C:P,10,0)</f>
        <v>#N/A</v>
      </c>
      <c r="Y61" s="18" t="e">
        <f>VLOOKUP(F61,D17数据库!C:P,11,0)</f>
        <v>#N/A</v>
      </c>
      <c r="Z61" s="19" t="e">
        <f t="shared" si="11"/>
        <v>#VALUE!</v>
      </c>
      <c r="AA61" s="18" t="e">
        <f>VLOOKUP(F61,D17数据库!C:P,12,0)</f>
        <v>#N/A</v>
      </c>
      <c r="AB61" s="18" t="e">
        <f>VLOOKUP(F61,D17数据库!C:P,13,0)</f>
        <v>#N/A</v>
      </c>
      <c r="AC61" s="18" t="e">
        <f>VLOOKUP(F61,D17数据库!C:P,14,0)</f>
        <v>#N/A</v>
      </c>
      <c r="AD61" s="18"/>
    </row>
    <row r="62" spans="1:30" x14ac:dyDescent="0.25">
      <c r="A62" s="22"/>
      <c r="B62" s="3"/>
      <c r="C62" s="3"/>
      <c r="D62" s="3"/>
      <c r="E62" s="18" t="e">
        <f t="shared" si="12"/>
        <v>#VALUE!</v>
      </c>
      <c r="F62" s="18" t="str">
        <f t="shared" si="13"/>
        <v/>
      </c>
      <c r="G62" s="18" t="e">
        <f t="shared" si="14"/>
        <v>#VALUE!</v>
      </c>
      <c r="H62" s="18" t="e">
        <f t="shared" si="15"/>
        <v>#VALUE!</v>
      </c>
      <c r="I62" s="18" t="e">
        <f t="shared" si="16"/>
        <v>#VALUE!</v>
      </c>
      <c r="J62" s="18" t="e">
        <f t="shared" si="17"/>
        <v>#VALUE!</v>
      </c>
      <c r="K62" s="18" t="e">
        <f>VLOOKUP(F62,D17数据库!C:P,2,0)</f>
        <v>#N/A</v>
      </c>
      <c r="L62" s="18" t="e">
        <f>VLOOKUP(F62,D17数据库!C:P,3,0)</f>
        <v>#N/A</v>
      </c>
      <c r="M62" s="18" t="e">
        <f t="shared" si="18"/>
        <v>#VALUE!</v>
      </c>
      <c r="N62" s="19" t="e">
        <f t="shared" si="9"/>
        <v>#VALUE!</v>
      </c>
      <c r="O62" s="18" t="e">
        <f>VLOOKUP(F62,D17数据库!C:P,4,0)</f>
        <v>#N/A</v>
      </c>
      <c r="P62" s="18" t="e">
        <f>VLOOKUP(F62,D17数据库!C:P,5,0)</f>
        <v>#N/A</v>
      </c>
      <c r="Q62" s="18"/>
      <c r="R62" s="18" t="e">
        <f>VLOOKUP(F62,D17数据库!C:P,6,0)</f>
        <v>#N/A</v>
      </c>
      <c r="S62" s="18" t="e">
        <f>VLOOKUP(F62,D17数据库!C:P,7,0)</f>
        <v>#N/A</v>
      </c>
      <c r="T62" s="19" t="e">
        <f t="shared" si="10"/>
        <v>#VALUE!</v>
      </c>
      <c r="U62" s="18" t="e">
        <f>VLOOKUP(F62,D17数据库!C:P,8,0)</f>
        <v>#N/A</v>
      </c>
      <c r="V62" s="18" t="e">
        <f>VLOOKUP(F62,D17数据库!C:P,9,0)</f>
        <v>#N/A</v>
      </c>
      <c r="W62" s="19"/>
      <c r="X62" s="18" t="e">
        <f>VLOOKUP(F62,D17数据库!C:P,10,0)</f>
        <v>#N/A</v>
      </c>
      <c r="Y62" s="18" t="e">
        <f>VLOOKUP(F62,D17数据库!C:P,11,0)</f>
        <v>#N/A</v>
      </c>
      <c r="Z62" s="19" t="e">
        <f t="shared" si="11"/>
        <v>#VALUE!</v>
      </c>
      <c r="AA62" s="18" t="e">
        <f>VLOOKUP(F62,D17数据库!C:P,12,0)</f>
        <v>#N/A</v>
      </c>
      <c r="AB62" s="18" t="e">
        <f>VLOOKUP(F62,D17数据库!C:P,13,0)</f>
        <v>#N/A</v>
      </c>
      <c r="AC62" s="18" t="e">
        <f>VLOOKUP(F62,D17数据库!C:P,14,0)</f>
        <v>#N/A</v>
      </c>
      <c r="AD62" s="18"/>
    </row>
    <row r="63" spans="1:30" x14ac:dyDescent="0.25">
      <c r="A63" s="22"/>
      <c r="B63" s="3"/>
      <c r="C63" s="3"/>
      <c r="D63" s="3"/>
      <c r="E63" s="18" t="e">
        <f t="shared" si="12"/>
        <v>#VALUE!</v>
      </c>
      <c r="F63" s="18" t="str">
        <f t="shared" si="13"/>
        <v/>
      </c>
      <c r="G63" s="18" t="e">
        <f t="shared" si="14"/>
        <v>#VALUE!</v>
      </c>
      <c r="H63" s="18" t="e">
        <f t="shared" si="15"/>
        <v>#VALUE!</v>
      </c>
      <c r="I63" s="18" t="e">
        <f t="shared" si="16"/>
        <v>#VALUE!</v>
      </c>
      <c r="J63" s="18" t="e">
        <f t="shared" si="17"/>
        <v>#VALUE!</v>
      </c>
      <c r="K63" s="18" t="e">
        <f>VLOOKUP(F63,D17数据库!C:P,2,0)</f>
        <v>#N/A</v>
      </c>
      <c r="L63" s="18" t="e">
        <f>VLOOKUP(F63,D17数据库!C:P,3,0)</f>
        <v>#N/A</v>
      </c>
      <c r="M63" s="18" t="e">
        <f t="shared" si="18"/>
        <v>#VALUE!</v>
      </c>
      <c r="N63" s="19" t="e">
        <f t="shared" si="9"/>
        <v>#VALUE!</v>
      </c>
      <c r="O63" s="18" t="e">
        <f>VLOOKUP(F63,D17数据库!C:P,4,0)</f>
        <v>#N/A</v>
      </c>
      <c r="P63" s="18" t="e">
        <f>VLOOKUP(F63,D17数据库!C:P,5,0)</f>
        <v>#N/A</v>
      </c>
      <c r="Q63" s="18"/>
      <c r="R63" s="18" t="e">
        <f>VLOOKUP(F63,D17数据库!C:P,6,0)</f>
        <v>#N/A</v>
      </c>
      <c r="S63" s="18" t="e">
        <f>VLOOKUP(F63,D17数据库!C:P,7,0)</f>
        <v>#N/A</v>
      </c>
      <c r="T63" s="19" t="e">
        <f t="shared" si="10"/>
        <v>#VALUE!</v>
      </c>
      <c r="U63" s="18" t="e">
        <f>VLOOKUP(F63,D17数据库!C:P,8,0)</f>
        <v>#N/A</v>
      </c>
      <c r="V63" s="18" t="e">
        <f>VLOOKUP(F63,D17数据库!C:P,9,0)</f>
        <v>#N/A</v>
      </c>
      <c r="W63" s="19"/>
      <c r="X63" s="18" t="e">
        <f>VLOOKUP(F63,D17数据库!C:P,10,0)</f>
        <v>#N/A</v>
      </c>
      <c r="Y63" s="18" t="e">
        <f>VLOOKUP(F63,D17数据库!C:P,11,0)</f>
        <v>#N/A</v>
      </c>
      <c r="Z63" s="19" t="e">
        <f t="shared" si="11"/>
        <v>#VALUE!</v>
      </c>
      <c r="AA63" s="18" t="e">
        <f>VLOOKUP(F63,D17数据库!C:P,12,0)</f>
        <v>#N/A</v>
      </c>
      <c r="AB63" s="18" t="e">
        <f>VLOOKUP(F63,D17数据库!C:P,13,0)</f>
        <v>#N/A</v>
      </c>
      <c r="AC63" s="18" t="e">
        <f>VLOOKUP(F63,D17数据库!C:P,14,0)</f>
        <v>#N/A</v>
      </c>
      <c r="AD63" s="18"/>
    </row>
    <row r="64" spans="1:30" x14ac:dyDescent="0.25">
      <c r="A64" s="22"/>
      <c r="B64" s="3"/>
      <c r="C64" s="3"/>
      <c r="D64" s="3"/>
      <c r="E64" s="18" t="e">
        <f t="shared" si="12"/>
        <v>#VALUE!</v>
      </c>
      <c r="F64" s="18" t="str">
        <f t="shared" si="13"/>
        <v/>
      </c>
      <c r="G64" s="18" t="e">
        <f t="shared" si="14"/>
        <v>#VALUE!</v>
      </c>
      <c r="H64" s="18" t="e">
        <f t="shared" si="15"/>
        <v>#VALUE!</v>
      </c>
      <c r="I64" s="18" t="e">
        <f t="shared" si="16"/>
        <v>#VALUE!</v>
      </c>
      <c r="J64" s="18" t="e">
        <f t="shared" si="17"/>
        <v>#VALUE!</v>
      </c>
      <c r="K64" s="18" t="e">
        <f>VLOOKUP(F64,D17数据库!C:P,2,0)</f>
        <v>#N/A</v>
      </c>
      <c r="L64" s="18" t="e">
        <f>VLOOKUP(F64,D17数据库!C:P,3,0)</f>
        <v>#N/A</v>
      </c>
      <c r="M64" s="18" t="e">
        <f t="shared" si="18"/>
        <v>#VALUE!</v>
      </c>
      <c r="N64" s="19" t="e">
        <f t="shared" si="9"/>
        <v>#VALUE!</v>
      </c>
      <c r="O64" s="18" t="e">
        <f>VLOOKUP(F64,D17数据库!C:P,4,0)</f>
        <v>#N/A</v>
      </c>
      <c r="P64" s="18" t="e">
        <f>VLOOKUP(F64,D17数据库!C:P,5,0)</f>
        <v>#N/A</v>
      </c>
      <c r="Q64" s="18"/>
      <c r="R64" s="18" t="e">
        <f>VLOOKUP(F64,D17数据库!C:P,6,0)</f>
        <v>#N/A</v>
      </c>
      <c r="S64" s="18" t="e">
        <f>VLOOKUP(F64,D17数据库!C:P,7,0)</f>
        <v>#N/A</v>
      </c>
      <c r="T64" s="19" t="e">
        <f t="shared" si="10"/>
        <v>#VALUE!</v>
      </c>
      <c r="U64" s="18" t="e">
        <f>VLOOKUP(F64,D17数据库!C:P,8,0)</f>
        <v>#N/A</v>
      </c>
      <c r="V64" s="18" t="e">
        <f>VLOOKUP(F64,D17数据库!C:P,9,0)</f>
        <v>#N/A</v>
      </c>
      <c r="W64" s="19"/>
      <c r="X64" s="18" t="e">
        <f>VLOOKUP(F64,D17数据库!C:P,10,0)</f>
        <v>#N/A</v>
      </c>
      <c r="Y64" s="18" t="e">
        <f>VLOOKUP(F64,D17数据库!C:P,11,0)</f>
        <v>#N/A</v>
      </c>
      <c r="Z64" s="19" t="e">
        <f t="shared" si="11"/>
        <v>#VALUE!</v>
      </c>
      <c r="AA64" s="18" t="e">
        <f>VLOOKUP(F64,D17数据库!C:P,12,0)</f>
        <v>#N/A</v>
      </c>
      <c r="AB64" s="18" t="e">
        <f>VLOOKUP(F64,D17数据库!C:P,13,0)</f>
        <v>#N/A</v>
      </c>
      <c r="AC64" s="18" t="e">
        <f>VLOOKUP(F64,D17数据库!C:P,14,0)</f>
        <v>#N/A</v>
      </c>
      <c r="AD64" s="18"/>
    </row>
    <row r="65" spans="1:30" x14ac:dyDescent="0.25">
      <c r="A65" s="22"/>
      <c r="B65" s="3"/>
      <c r="C65" s="3"/>
      <c r="D65" s="3"/>
      <c r="E65" s="18" t="e">
        <f t="shared" si="12"/>
        <v>#VALUE!</v>
      </c>
      <c r="F65" s="18" t="str">
        <f t="shared" si="13"/>
        <v/>
      </c>
      <c r="G65" s="18" t="e">
        <f t="shared" si="14"/>
        <v>#VALUE!</v>
      </c>
      <c r="H65" s="18" t="e">
        <f t="shared" si="15"/>
        <v>#VALUE!</v>
      </c>
      <c r="I65" s="18" t="e">
        <f t="shared" si="16"/>
        <v>#VALUE!</v>
      </c>
      <c r="J65" s="18" t="e">
        <f t="shared" si="17"/>
        <v>#VALUE!</v>
      </c>
      <c r="K65" s="18" t="e">
        <f>VLOOKUP(F65,D17数据库!C:P,2,0)</f>
        <v>#N/A</v>
      </c>
      <c r="L65" s="18" t="e">
        <f>VLOOKUP(F65,D17数据库!C:P,3,0)</f>
        <v>#N/A</v>
      </c>
      <c r="M65" s="18" t="e">
        <f t="shared" si="18"/>
        <v>#VALUE!</v>
      </c>
      <c r="N65" s="19" t="e">
        <f t="shared" si="9"/>
        <v>#VALUE!</v>
      </c>
      <c r="O65" s="18" t="e">
        <f>VLOOKUP(F65,D17数据库!C:P,4,0)</f>
        <v>#N/A</v>
      </c>
      <c r="P65" s="18" t="e">
        <f>VLOOKUP(F65,D17数据库!C:P,5,0)</f>
        <v>#N/A</v>
      </c>
      <c r="Q65" s="18"/>
      <c r="R65" s="18" t="e">
        <f>VLOOKUP(F65,D17数据库!C:P,6,0)</f>
        <v>#N/A</v>
      </c>
      <c r="S65" s="18" t="e">
        <f>VLOOKUP(F65,D17数据库!C:P,7,0)</f>
        <v>#N/A</v>
      </c>
      <c r="T65" s="19" t="e">
        <f t="shared" si="10"/>
        <v>#VALUE!</v>
      </c>
      <c r="U65" s="18" t="e">
        <f>VLOOKUP(F65,D17数据库!C:P,8,0)</f>
        <v>#N/A</v>
      </c>
      <c r="V65" s="18" t="e">
        <f>VLOOKUP(F65,D17数据库!C:P,9,0)</f>
        <v>#N/A</v>
      </c>
      <c r="W65" s="19"/>
      <c r="X65" s="18" t="e">
        <f>VLOOKUP(F65,D17数据库!C:P,10,0)</f>
        <v>#N/A</v>
      </c>
      <c r="Y65" s="18" t="e">
        <f>VLOOKUP(F65,D17数据库!C:P,11,0)</f>
        <v>#N/A</v>
      </c>
      <c r="Z65" s="19" t="e">
        <f t="shared" si="11"/>
        <v>#VALUE!</v>
      </c>
      <c r="AA65" s="18" t="e">
        <f>VLOOKUP(F65,D17数据库!C:P,12,0)</f>
        <v>#N/A</v>
      </c>
      <c r="AB65" s="18" t="e">
        <f>VLOOKUP(F65,D17数据库!C:P,13,0)</f>
        <v>#N/A</v>
      </c>
      <c r="AC65" s="18" t="e">
        <f>VLOOKUP(F65,D17数据库!C:P,14,0)</f>
        <v>#N/A</v>
      </c>
      <c r="AD65" s="18"/>
    </row>
    <row r="66" spans="1:30" x14ac:dyDescent="0.25">
      <c r="A66" s="22"/>
      <c r="B66" s="3"/>
      <c r="C66" s="3"/>
      <c r="D66" s="3"/>
      <c r="E66" s="18" t="e">
        <f t="shared" si="12"/>
        <v>#VALUE!</v>
      </c>
      <c r="F66" s="18" t="str">
        <f t="shared" si="13"/>
        <v/>
      </c>
      <c r="G66" s="18" t="e">
        <f t="shared" si="14"/>
        <v>#VALUE!</v>
      </c>
      <c r="H66" s="18" t="e">
        <f t="shared" si="15"/>
        <v>#VALUE!</v>
      </c>
      <c r="I66" s="18" t="e">
        <f t="shared" si="16"/>
        <v>#VALUE!</v>
      </c>
      <c r="J66" s="18" t="e">
        <f t="shared" si="17"/>
        <v>#VALUE!</v>
      </c>
      <c r="K66" s="18" t="e">
        <f>VLOOKUP(F66,D17数据库!C:P,2,0)</f>
        <v>#N/A</v>
      </c>
      <c r="L66" s="18" t="e">
        <f>VLOOKUP(F66,D17数据库!C:P,3,0)</f>
        <v>#N/A</v>
      </c>
      <c r="M66" s="18" t="e">
        <f t="shared" si="18"/>
        <v>#VALUE!</v>
      </c>
      <c r="N66" s="19" t="e">
        <f t="shared" si="9"/>
        <v>#VALUE!</v>
      </c>
      <c r="O66" s="18" t="e">
        <f>VLOOKUP(F66,D17数据库!C:P,4,0)</f>
        <v>#N/A</v>
      </c>
      <c r="P66" s="18" t="e">
        <f>VLOOKUP(F66,D17数据库!C:P,5,0)</f>
        <v>#N/A</v>
      </c>
      <c r="Q66" s="18"/>
      <c r="R66" s="18" t="e">
        <f>VLOOKUP(F66,D17数据库!C:P,6,0)</f>
        <v>#N/A</v>
      </c>
      <c r="S66" s="18" t="e">
        <f>VLOOKUP(F66,D17数据库!C:P,7,0)</f>
        <v>#N/A</v>
      </c>
      <c r="T66" s="19" t="e">
        <f t="shared" si="10"/>
        <v>#VALUE!</v>
      </c>
      <c r="U66" s="18" t="e">
        <f>VLOOKUP(F66,D17数据库!C:P,8,0)</f>
        <v>#N/A</v>
      </c>
      <c r="V66" s="18" t="e">
        <f>VLOOKUP(F66,D17数据库!C:P,9,0)</f>
        <v>#N/A</v>
      </c>
      <c r="W66" s="19"/>
      <c r="X66" s="18" t="e">
        <f>VLOOKUP(F66,D17数据库!C:P,10,0)</f>
        <v>#N/A</v>
      </c>
      <c r="Y66" s="18" t="e">
        <f>VLOOKUP(F66,D17数据库!C:P,11,0)</f>
        <v>#N/A</v>
      </c>
      <c r="Z66" s="19" t="e">
        <f t="shared" si="11"/>
        <v>#VALUE!</v>
      </c>
      <c r="AA66" s="18" t="e">
        <f>VLOOKUP(F66,D17数据库!C:P,12,0)</f>
        <v>#N/A</v>
      </c>
      <c r="AB66" s="18" t="e">
        <f>VLOOKUP(F66,D17数据库!C:P,13,0)</f>
        <v>#N/A</v>
      </c>
      <c r="AC66" s="18" t="e">
        <f>VLOOKUP(F66,D17数据库!C:P,14,0)</f>
        <v>#N/A</v>
      </c>
      <c r="AD66" s="18"/>
    </row>
    <row r="67" spans="1:30" x14ac:dyDescent="0.25">
      <c r="A67" s="22"/>
      <c r="B67" s="3"/>
      <c r="C67" s="3"/>
      <c r="D67" s="3"/>
      <c r="E67" s="18" t="e">
        <f t="shared" si="12"/>
        <v>#VALUE!</v>
      </c>
      <c r="F67" s="18" t="str">
        <f t="shared" si="13"/>
        <v/>
      </c>
      <c r="G67" s="18" t="e">
        <f t="shared" si="14"/>
        <v>#VALUE!</v>
      </c>
      <c r="H67" s="18" t="e">
        <f t="shared" si="15"/>
        <v>#VALUE!</v>
      </c>
      <c r="I67" s="18" t="e">
        <f t="shared" si="16"/>
        <v>#VALUE!</v>
      </c>
      <c r="J67" s="18" t="e">
        <f t="shared" si="17"/>
        <v>#VALUE!</v>
      </c>
      <c r="K67" s="18" t="e">
        <f>VLOOKUP(F67,D17数据库!C:P,2,0)</f>
        <v>#N/A</v>
      </c>
      <c r="L67" s="18" t="e">
        <f>VLOOKUP(F67,D17数据库!C:P,3,0)</f>
        <v>#N/A</v>
      </c>
      <c r="M67" s="18" t="e">
        <f t="shared" si="18"/>
        <v>#VALUE!</v>
      </c>
      <c r="N67" s="19" t="e">
        <f t="shared" ref="N67:N100" si="19">((G67+M67+50)/1000)*2*C67</f>
        <v>#VALUE!</v>
      </c>
      <c r="O67" s="18" t="e">
        <f>VLOOKUP(F67,D17数据库!C:P,4,0)</f>
        <v>#N/A</v>
      </c>
      <c r="P67" s="18" t="e">
        <f>VLOOKUP(F67,D17数据库!C:P,5,0)</f>
        <v>#N/A</v>
      </c>
      <c r="Q67" s="18"/>
      <c r="R67" s="18" t="e">
        <f>VLOOKUP(F67,D17数据库!C:P,6,0)</f>
        <v>#N/A</v>
      </c>
      <c r="S67" s="18" t="e">
        <f>VLOOKUP(F67,D17数据库!C:P,7,0)</f>
        <v>#N/A</v>
      </c>
      <c r="T67" s="19" t="e">
        <f t="shared" ref="T67:T100" si="20">((G67/1000)^2+(G67/1000)^2)^0.5*C67</f>
        <v>#VALUE!</v>
      </c>
      <c r="U67" s="18" t="e">
        <f>VLOOKUP(F67,D17数据库!C:P,8,0)</f>
        <v>#N/A</v>
      </c>
      <c r="V67" s="18" t="e">
        <f>VLOOKUP(F67,D17数据库!C:P,9,0)</f>
        <v>#N/A</v>
      </c>
      <c r="W67" s="19"/>
      <c r="X67" s="18" t="e">
        <f>VLOOKUP(F67,D17数据库!C:P,10,0)</f>
        <v>#N/A</v>
      </c>
      <c r="Y67" s="18" t="e">
        <f>VLOOKUP(F67,D17数据库!C:P,11,0)</f>
        <v>#N/A</v>
      </c>
      <c r="Z67" s="19" t="e">
        <f t="shared" ref="Z67:Z100" si="21">2*(H67/1000)*C67</f>
        <v>#VALUE!</v>
      </c>
      <c r="AA67" s="18" t="e">
        <f>VLOOKUP(F67,D17数据库!C:P,12,0)</f>
        <v>#N/A</v>
      </c>
      <c r="AB67" s="18" t="e">
        <f>VLOOKUP(F67,D17数据库!C:P,13,0)</f>
        <v>#N/A</v>
      </c>
      <c r="AC67" s="18" t="e">
        <f>VLOOKUP(F67,D17数据库!C:P,14,0)</f>
        <v>#N/A</v>
      </c>
      <c r="AD67" s="18"/>
    </row>
    <row r="68" spans="1:30" x14ac:dyDescent="0.25">
      <c r="A68" s="22"/>
      <c r="B68" s="3"/>
      <c r="C68" s="3"/>
      <c r="D68" s="3"/>
      <c r="E68" s="18" t="e">
        <f t="shared" si="12"/>
        <v>#VALUE!</v>
      </c>
      <c r="F68" s="18" t="str">
        <f t="shared" si="13"/>
        <v/>
      </c>
      <c r="G68" s="18" t="e">
        <f t="shared" si="14"/>
        <v>#VALUE!</v>
      </c>
      <c r="H68" s="18" t="e">
        <f t="shared" si="15"/>
        <v>#VALUE!</v>
      </c>
      <c r="I68" s="18" t="e">
        <f t="shared" si="16"/>
        <v>#VALUE!</v>
      </c>
      <c r="J68" s="18" t="e">
        <f t="shared" si="17"/>
        <v>#VALUE!</v>
      </c>
      <c r="K68" s="18" t="e">
        <f>VLOOKUP(F68,D17数据库!C:P,2,0)</f>
        <v>#N/A</v>
      </c>
      <c r="L68" s="18" t="e">
        <f>VLOOKUP(F68,D17数据库!C:P,3,0)</f>
        <v>#N/A</v>
      </c>
      <c r="M68" s="18" t="e">
        <f t="shared" si="18"/>
        <v>#VALUE!</v>
      </c>
      <c r="N68" s="19" t="e">
        <f t="shared" si="19"/>
        <v>#VALUE!</v>
      </c>
      <c r="O68" s="18" t="e">
        <f>VLOOKUP(F68,D17数据库!C:P,4,0)</f>
        <v>#N/A</v>
      </c>
      <c r="P68" s="18" t="e">
        <f>VLOOKUP(F68,D17数据库!C:P,5,0)</f>
        <v>#N/A</v>
      </c>
      <c r="Q68" s="18"/>
      <c r="R68" s="18" t="e">
        <f>VLOOKUP(F68,D17数据库!C:P,6,0)</f>
        <v>#N/A</v>
      </c>
      <c r="S68" s="18" t="e">
        <f>VLOOKUP(F68,D17数据库!C:P,7,0)</f>
        <v>#N/A</v>
      </c>
      <c r="T68" s="19" t="e">
        <f t="shared" si="20"/>
        <v>#VALUE!</v>
      </c>
      <c r="U68" s="18" t="e">
        <f>VLOOKUP(F68,D17数据库!C:P,8,0)</f>
        <v>#N/A</v>
      </c>
      <c r="V68" s="18" t="e">
        <f>VLOOKUP(F68,D17数据库!C:P,9,0)</f>
        <v>#N/A</v>
      </c>
      <c r="W68" s="19"/>
      <c r="X68" s="18" t="e">
        <f>VLOOKUP(F68,D17数据库!C:P,10,0)</f>
        <v>#N/A</v>
      </c>
      <c r="Y68" s="18" t="e">
        <f>VLOOKUP(F68,D17数据库!C:P,11,0)</f>
        <v>#N/A</v>
      </c>
      <c r="Z68" s="19" t="e">
        <f t="shared" si="21"/>
        <v>#VALUE!</v>
      </c>
      <c r="AA68" s="18" t="e">
        <f>VLOOKUP(F68,D17数据库!C:P,12,0)</f>
        <v>#N/A</v>
      </c>
      <c r="AB68" s="18" t="e">
        <f>VLOOKUP(F68,D17数据库!C:P,13,0)</f>
        <v>#N/A</v>
      </c>
      <c r="AC68" s="18" t="e">
        <f>VLOOKUP(F68,D17数据库!C:P,14,0)</f>
        <v>#N/A</v>
      </c>
      <c r="AD68" s="18"/>
    </row>
    <row r="69" spans="1:30" x14ac:dyDescent="0.25">
      <c r="A69" s="22"/>
      <c r="B69" s="3"/>
      <c r="C69" s="3"/>
      <c r="D69" s="3"/>
      <c r="E69" s="18" t="e">
        <f t="shared" si="12"/>
        <v>#VALUE!</v>
      </c>
      <c r="F69" s="18" t="str">
        <f t="shared" si="13"/>
        <v/>
      </c>
      <c r="G69" s="18" t="e">
        <f t="shared" si="14"/>
        <v>#VALUE!</v>
      </c>
      <c r="H69" s="18" t="e">
        <f t="shared" si="15"/>
        <v>#VALUE!</v>
      </c>
      <c r="I69" s="18" t="e">
        <f t="shared" si="16"/>
        <v>#VALUE!</v>
      </c>
      <c r="J69" s="18" t="e">
        <f t="shared" si="17"/>
        <v>#VALUE!</v>
      </c>
      <c r="K69" s="18" t="e">
        <f>VLOOKUP(F69,D17数据库!C:P,2,0)</f>
        <v>#N/A</v>
      </c>
      <c r="L69" s="18" t="e">
        <f>VLOOKUP(F69,D17数据库!C:P,3,0)</f>
        <v>#N/A</v>
      </c>
      <c r="M69" s="18" t="e">
        <f t="shared" si="18"/>
        <v>#VALUE!</v>
      </c>
      <c r="N69" s="19" t="e">
        <f t="shared" si="19"/>
        <v>#VALUE!</v>
      </c>
      <c r="O69" s="18" t="e">
        <f>VLOOKUP(F69,D17数据库!C:P,4,0)</f>
        <v>#N/A</v>
      </c>
      <c r="P69" s="18" t="e">
        <f>VLOOKUP(F69,D17数据库!C:P,5,0)</f>
        <v>#N/A</v>
      </c>
      <c r="Q69" s="18"/>
      <c r="R69" s="18" t="e">
        <f>VLOOKUP(F69,D17数据库!C:P,6,0)</f>
        <v>#N/A</v>
      </c>
      <c r="S69" s="18" t="e">
        <f>VLOOKUP(F69,D17数据库!C:P,7,0)</f>
        <v>#N/A</v>
      </c>
      <c r="T69" s="19" t="e">
        <f t="shared" si="20"/>
        <v>#VALUE!</v>
      </c>
      <c r="U69" s="18" t="e">
        <f>VLOOKUP(F69,D17数据库!C:P,8,0)</f>
        <v>#N/A</v>
      </c>
      <c r="V69" s="18" t="e">
        <f>VLOOKUP(F69,D17数据库!C:P,9,0)</f>
        <v>#N/A</v>
      </c>
      <c r="W69" s="19"/>
      <c r="X69" s="18" t="e">
        <f>VLOOKUP(F69,D17数据库!C:P,10,0)</f>
        <v>#N/A</v>
      </c>
      <c r="Y69" s="18" t="e">
        <f>VLOOKUP(F69,D17数据库!C:P,11,0)</f>
        <v>#N/A</v>
      </c>
      <c r="Z69" s="19" t="e">
        <f t="shared" si="21"/>
        <v>#VALUE!</v>
      </c>
      <c r="AA69" s="18" t="e">
        <f>VLOOKUP(F69,D17数据库!C:P,12,0)</f>
        <v>#N/A</v>
      </c>
      <c r="AB69" s="18" t="e">
        <f>VLOOKUP(F69,D17数据库!C:P,13,0)</f>
        <v>#N/A</v>
      </c>
      <c r="AC69" s="18" t="e">
        <f>VLOOKUP(F69,D17数据库!C:P,14,0)</f>
        <v>#N/A</v>
      </c>
      <c r="AD69" s="18"/>
    </row>
    <row r="70" spans="1:30" x14ac:dyDescent="0.25">
      <c r="A70" s="22"/>
      <c r="B70" s="3"/>
      <c r="C70" s="3"/>
      <c r="D70" s="3"/>
      <c r="E70" s="18" t="e">
        <f t="shared" si="12"/>
        <v>#VALUE!</v>
      </c>
      <c r="F70" s="18" t="str">
        <f t="shared" si="13"/>
        <v/>
      </c>
      <c r="G70" s="18" t="e">
        <f t="shared" si="14"/>
        <v>#VALUE!</v>
      </c>
      <c r="H70" s="18" t="e">
        <f t="shared" si="15"/>
        <v>#VALUE!</v>
      </c>
      <c r="I70" s="18" t="e">
        <f t="shared" si="16"/>
        <v>#VALUE!</v>
      </c>
      <c r="J70" s="18" t="e">
        <f t="shared" si="17"/>
        <v>#VALUE!</v>
      </c>
      <c r="K70" s="18" t="e">
        <f>VLOOKUP(F70,D17数据库!C:P,2,0)</f>
        <v>#N/A</v>
      </c>
      <c r="L70" s="18" t="e">
        <f>VLOOKUP(F70,D17数据库!C:P,3,0)</f>
        <v>#N/A</v>
      </c>
      <c r="M70" s="18" t="e">
        <f t="shared" si="18"/>
        <v>#VALUE!</v>
      </c>
      <c r="N70" s="19" t="e">
        <f t="shared" si="19"/>
        <v>#VALUE!</v>
      </c>
      <c r="O70" s="18" t="e">
        <f>VLOOKUP(F70,D17数据库!C:P,4,0)</f>
        <v>#N/A</v>
      </c>
      <c r="P70" s="18" t="e">
        <f>VLOOKUP(F70,D17数据库!C:P,5,0)</f>
        <v>#N/A</v>
      </c>
      <c r="Q70" s="18"/>
      <c r="R70" s="18" t="e">
        <f>VLOOKUP(F70,D17数据库!C:P,6,0)</f>
        <v>#N/A</v>
      </c>
      <c r="S70" s="18" t="e">
        <f>VLOOKUP(F70,D17数据库!C:P,7,0)</f>
        <v>#N/A</v>
      </c>
      <c r="T70" s="19" t="e">
        <f t="shared" si="20"/>
        <v>#VALUE!</v>
      </c>
      <c r="U70" s="18" t="e">
        <f>VLOOKUP(F70,D17数据库!C:P,8,0)</f>
        <v>#N/A</v>
      </c>
      <c r="V70" s="18" t="e">
        <f>VLOOKUP(F70,D17数据库!C:P,9,0)</f>
        <v>#N/A</v>
      </c>
      <c r="W70" s="19"/>
      <c r="X70" s="18" t="e">
        <f>VLOOKUP(F70,D17数据库!C:P,10,0)</f>
        <v>#N/A</v>
      </c>
      <c r="Y70" s="18" t="e">
        <f>VLOOKUP(F70,D17数据库!C:P,11,0)</f>
        <v>#N/A</v>
      </c>
      <c r="Z70" s="19" t="e">
        <f t="shared" si="21"/>
        <v>#VALUE!</v>
      </c>
      <c r="AA70" s="18" t="e">
        <f>VLOOKUP(F70,D17数据库!C:P,12,0)</f>
        <v>#N/A</v>
      </c>
      <c r="AB70" s="18" t="e">
        <f>VLOOKUP(F70,D17数据库!C:P,13,0)</f>
        <v>#N/A</v>
      </c>
      <c r="AC70" s="18" t="e">
        <f>VLOOKUP(F70,D17数据库!C:P,14,0)</f>
        <v>#N/A</v>
      </c>
      <c r="AD70" s="18"/>
    </row>
    <row r="71" spans="1:30" x14ac:dyDescent="0.25">
      <c r="A71" s="22"/>
      <c r="B71" s="3"/>
      <c r="C71" s="3"/>
      <c r="D71" s="3"/>
      <c r="E71" s="18" t="e">
        <f t="shared" si="12"/>
        <v>#VALUE!</v>
      </c>
      <c r="F71" s="18" t="str">
        <f t="shared" si="13"/>
        <v/>
      </c>
      <c r="G71" s="18" t="e">
        <f t="shared" si="14"/>
        <v>#VALUE!</v>
      </c>
      <c r="H71" s="18" t="e">
        <f t="shared" si="15"/>
        <v>#VALUE!</v>
      </c>
      <c r="I71" s="18" t="e">
        <f t="shared" si="16"/>
        <v>#VALUE!</v>
      </c>
      <c r="J71" s="18" t="e">
        <f t="shared" si="17"/>
        <v>#VALUE!</v>
      </c>
      <c r="K71" s="18" t="e">
        <f>VLOOKUP(F71,D17数据库!C:P,2,0)</f>
        <v>#N/A</v>
      </c>
      <c r="L71" s="18" t="e">
        <f>VLOOKUP(F71,D17数据库!C:P,3,0)</f>
        <v>#N/A</v>
      </c>
      <c r="M71" s="18" t="e">
        <f t="shared" si="18"/>
        <v>#VALUE!</v>
      </c>
      <c r="N71" s="19" t="e">
        <f t="shared" si="19"/>
        <v>#VALUE!</v>
      </c>
      <c r="O71" s="18" t="e">
        <f>VLOOKUP(F71,D17数据库!C:P,4,0)</f>
        <v>#N/A</v>
      </c>
      <c r="P71" s="18" t="e">
        <f>VLOOKUP(F71,D17数据库!C:P,5,0)</f>
        <v>#N/A</v>
      </c>
      <c r="Q71" s="18"/>
      <c r="R71" s="18" t="e">
        <f>VLOOKUP(F71,D17数据库!C:P,6,0)</f>
        <v>#N/A</v>
      </c>
      <c r="S71" s="18" t="e">
        <f>VLOOKUP(F71,D17数据库!C:P,7,0)</f>
        <v>#N/A</v>
      </c>
      <c r="T71" s="19" t="e">
        <f t="shared" si="20"/>
        <v>#VALUE!</v>
      </c>
      <c r="U71" s="18" t="e">
        <f>VLOOKUP(F71,D17数据库!C:P,8,0)</f>
        <v>#N/A</v>
      </c>
      <c r="V71" s="18" t="e">
        <f>VLOOKUP(F71,D17数据库!C:P,9,0)</f>
        <v>#N/A</v>
      </c>
      <c r="W71" s="19"/>
      <c r="X71" s="18" t="e">
        <f>VLOOKUP(F71,D17数据库!C:P,10,0)</f>
        <v>#N/A</v>
      </c>
      <c r="Y71" s="18" t="e">
        <f>VLOOKUP(F71,D17数据库!C:P,11,0)</f>
        <v>#N/A</v>
      </c>
      <c r="Z71" s="19" t="e">
        <f t="shared" si="21"/>
        <v>#VALUE!</v>
      </c>
      <c r="AA71" s="18" t="e">
        <f>VLOOKUP(F71,D17数据库!C:P,12,0)</f>
        <v>#N/A</v>
      </c>
      <c r="AB71" s="18" t="e">
        <f>VLOOKUP(F71,D17数据库!C:P,13,0)</f>
        <v>#N/A</v>
      </c>
      <c r="AC71" s="18" t="e">
        <f>VLOOKUP(F71,D17数据库!C:P,14,0)</f>
        <v>#N/A</v>
      </c>
      <c r="AD71" s="18"/>
    </row>
    <row r="72" spans="1:30" x14ac:dyDescent="0.25">
      <c r="A72" s="22"/>
      <c r="B72" s="3"/>
      <c r="C72" s="3"/>
      <c r="D72" s="3"/>
      <c r="E72" s="18" t="e">
        <f t="shared" si="12"/>
        <v>#VALUE!</v>
      </c>
      <c r="F72" s="18" t="str">
        <f t="shared" si="13"/>
        <v/>
      </c>
      <c r="G72" s="18" t="e">
        <f t="shared" si="14"/>
        <v>#VALUE!</v>
      </c>
      <c r="H72" s="18" t="e">
        <f t="shared" si="15"/>
        <v>#VALUE!</v>
      </c>
      <c r="I72" s="18" t="e">
        <f t="shared" si="16"/>
        <v>#VALUE!</v>
      </c>
      <c r="J72" s="18" t="e">
        <f t="shared" si="17"/>
        <v>#VALUE!</v>
      </c>
      <c r="K72" s="18" t="e">
        <f>VLOOKUP(F72,D17数据库!C:P,2,0)</f>
        <v>#N/A</v>
      </c>
      <c r="L72" s="18" t="e">
        <f>VLOOKUP(F72,D17数据库!C:P,3,0)</f>
        <v>#N/A</v>
      </c>
      <c r="M72" s="18" t="e">
        <f t="shared" si="18"/>
        <v>#VALUE!</v>
      </c>
      <c r="N72" s="19" t="e">
        <f t="shared" si="19"/>
        <v>#VALUE!</v>
      </c>
      <c r="O72" s="18" t="e">
        <f>VLOOKUP(F72,D17数据库!C:P,4,0)</f>
        <v>#N/A</v>
      </c>
      <c r="P72" s="18" t="e">
        <f>VLOOKUP(F72,D17数据库!C:P,5,0)</f>
        <v>#N/A</v>
      </c>
      <c r="Q72" s="18"/>
      <c r="R72" s="18" t="e">
        <f>VLOOKUP(F72,D17数据库!C:P,6,0)</f>
        <v>#N/A</v>
      </c>
      <c r="S72" s="18" t="e">
        <f>VLOOKUP(F72,D17数据库!C:P,7,0)</f>
        <v>#N/A</v>
      </c>
      <c r="T72" s="19" t="e">
        <f t="shared" si="20"/>
        <v>#VALUE!</v>
      </c>
      <c r="U72" s="18" t="e">
        <f>VLOOKUP(F72,D17数据库!C:P,8,0)</f>
        <v>#N/A</v>
      </c>
      <c r="V72" s="18" t="e">
        <f>VLOOKUP(F72,D17数据库!C:P,9,0)</f>
        <v>#N/A</v>
      </c>
      <c r="W72" s="19"/>
      <c r="X72" s="18" t="e">
        <f>VLOOKUP(F72,D17数据库!C:P,10,0)</f>
        <v>#N/A</v>
      </c>
      <c r="Y72" s="18" t="e">
        <f>VLOOKUP(F72,D17数据库!C:P,11,0)</f>
        <v>#N/A</v>
      </c>
      <c r="Z72" s="19" t="e">
        <f t="shared" si="21"/>
        <v>#VALUE!</v>
      </c>
      <c r="AA72" s="18" t="e">
        <f>VLOOKUP(F72,D17数据库!C:P,12,0)</f>
        <v>#N/A</v>
      </c>
      <c r="AB72" s="18" t="e">
        <f>VLOOKUP(F72,D17数据库!C:P,13,0)</f>
        <v>#N/A</v>
      </c>
      <c r="AC72" s="18" t="e">
        <f>VLOOKUP(F72,D17数据库!C:P,14,0)</f>
        <v>#N/A</v>
      </c>
      <c r="AD72" s="18"/>
    </row>
    <row r="73" spans="1:30" x14ac:dyDescent="0.25">
      <c r="A73" s="22"/>
      <c r="B73" s="3"/>
      <c r="C73" s="3"/>
      <c r="D73" s="3"/>
      <c r="E73" s="18" t="e">
        <f t="shared" si="12"/>
        <v>#VALUE!</v>
      </c>
      <c r="F73" s="18" t="str">
        <f t="shared" si="13"/>
        <v/>
      </c>
      <c r="G73" s="18" t="e">
        <f t="shared" si="14"/>
        <v>#VALUE!</v>
      </c>
      <c r="H73" s="18" t="e">
        <f t="shared" si="15"/>
        <v>#VALUE!</v>
      </c>
      <c r="I73" s="18" t="e">
        <f t="shared" si="16"/>
        <v>#VALUE!</v>
      </c>
      <c r="J73" s="18" t="e">
        <f t="shared" si="17"/>
        <v>#VALUE!</v>
      </c>
      <c r="K73" s="18" t="e">
        <f>VLOOKUP(F73,D17数据库!C:P,2,0)</f>
        <v>#N/A</v>
      </c>
      <c r="L73" s="18" t="e">
        <f>VLOOKUP(F73,D17数据库!C:P,3,0)</f>
        <v>#N/A</v>
      </c>
      <c r="M73" s="18" t="e">
        <f t="shared" si="18"/>
        <v>#VALUE!</v>
      </c>
      <c r="N73" s="19" t="e">
        <f t="shared" si="19"/>
        <v>#VALUE!</v>
      </c>
      <c r="O73" s="18" t="e">
        <f>VLOOKUP(F73,D17数据库!C:P,4,0)</f>
        <v>#N/A</v>
      </c>
      <c r="P73" s="18" t="e">
        <f>VLOOKUP(F73,D17数据库!C:P,5,0)</f>
        <v>#N/A</v>
      </c>
      <c r="Q73" s="18"/>
      <c r="R73" s="18" t="e">
        <f>VLOOKUP(F73,D17数据库!C:P,6,0)</f>
        <v>#N/A</v>
      </c>
      <c r="S73" s="18" t="e">
        <f>VLOOKUP(F73,D17数据库!C:P,7,0)</f>
        <v>#N/A</v>
      </c>
      <c r="T73" s="19" t="e">
        <f t="shared" si="20"/>
        <v>#VALUE!</v>
      </c>
      <c r="U73" s="18" t="e">
        <f>VLOOKUP(F73,D17数据库!C:P,8,0)</f>
        <v>#N/A</v>
      </c>
      <c r="V73" s="18" t="e">
        <f>VLOOKUP(F73,D17数据库!C:P,9,0)</f>
        <v>#N/A</v>
      </c>
      <c r="W73" s="19"/>
      <c r="X73" s="18" t="e">
        <f>VLOOKUP(F73,D17数据库!C:P,10,0)</f>
        <v>#N/A</v>
      </c>
      <c r="Y73" s="18" t="e">
        <f>VLOOKUP(F73,D17数据库!C:P,11,0)</f>
        <v>#N/A</v>
      </c>
      <c r="Z73" s="19" t="e">
        <f t="shared" si="21"/>
        <v>#VALUE!</v>
      </c>
      <c r="AA73" s="18" t="e">
        <f>VLOOKUP(F73,D17数据库!C:P,12,0)</f>
        <v>#N/A</v>
      </c>
      <c r="AB73" s="18" t="e">
        <f>VLOOKUP(F73,D17数据库!C:P,13,0)</f>
        <v>#N/A</v>
      </c>
      <c r="AC73" s="18" t="e">
        <f>VLOOKUP(F73,D17数据库!C:P,14,0)</f>
        <v>#N/A</v>
      </c>
      <c r="AD73" s="18"/>
    </row>
    <row r="74" spans="1:30" x14ac:dyDescent="0.25">
      <c r="A74" s="22"/>
      <c r="B74" s="3"/>
      <c r="C74" s="3"/>
      <c r="D74" s="3"/>
      <c r="E74" s="18" t="e">
        <f t="shared" si="12"/>
        <v>#VALUE!</v>
      </c>
      <c r="F74" s="18" t="str">
        <f t="shared" si="13"/>
        <v/>
      </c>
      <c r="G74" s="18" t="e">
        <f t="shared" si="14"/>
        <v>#VALUE!</v>
      </c>
      <c r="H74" s="18" t="e">
        <f t="shared" si="15"/>
        <v>#VALUE!</v>
      </c>
      <c r="I74" s="18" t="e">
        <f t="shared" si="16"/>
        <v>#VALUE!</v>
      </c>
      <c r="J74" s="18" t="e">
        <f t="shared" si="17"/>
        <v>#VALUE!</v>
      </c>
      <c r="K74" s="18" t="e">
        <f>VLOOKUP(F74,D17数据库!C:P,2,0)</f>
        <v>#N/A</v>
      </c>
      <c r="L74" s="18" t="e">
        <f>VLOOKUP(F74,D17数据库!C:P,3,0)</f>
        <v>#N/A</v>
      </c>
      <c r="M74" s="18" t="e">
        <f t="shared" si="18"/>
        <v>#VALUE!</v>
      </c>
      <c r="N74" s="19" t="e">
        <f t="shared" si="19"/>
        <v>#VALUE!</v>
      </c>
      <c r="O74" s="18" t="e">
        <f>VLOOKUP(F74,D17数据库!C:P,4,0)</f>
        <v>#N/A</v>
      </c>
      <c r="P74" s="18" t="e">
        <f>VLOOKUP(F74,D17数据库!C:P,5,0)</f>
        <v>#N/A</v>
      </c>
      <c r="Q74" s="18"/>
      <c r="R74" s="18" t="e">
        <f>VLOOKUP(F74,D17数据库!C:P,6,0)</f>
        <v>#N/A</v>
      </c>
      <c r="S74" s="18" t="e">
        <f>VLOOKUP(F74,D17数据库!C:P,7,0)</f>
        <v>#N/A</v>
      </c>
      <c r="T74" s="19" t="e">
        <f t="shared" si="20"/>
        <v>#VALUE!</v>
      </c>
      <c r="U74" s="18" t="e">
        <f>VLOOKUP(F74,D17数据库!C:P,8,0)</f>
        <v>#N/A</v>
      </c>
      <c r="V74" s="18" t="e">
        <f>VLOOKUP(F74,D17数据库!C:P,9,0)</f>
        <v>#N/A</v>
      </c>
      <c r="W74" s="19"/>
      <c r="X74" s="18" t="e">
        <f>VLOOKUP(F74,D17数据库!C:P,10,0)</f>
        <v>#N/A</v>
      </c>
      <c r="Y74" s="18" t="e">
        <f>VLOOKUP(F74,D17数据库!C:P,11,0)</f>
        <v>#N/A</v>
      </c>
      <c r="Z74" s="19" t="e">
        <f t="shared" si="21"/>
        <v>#VALUE!</v>
      </c>
      <c r="AA74" s="18" t="e">
        <f>VLOOKUP(F74,D17数据库!C:P,12,0)</f>
        <v>#N/A</v>
      </c>
      <c r="AB74" s="18" t="e">
        <f>VLOOKUP(F74,D17数据库!C:P,13,0)</f>
        <v>#N/A</v>
      </c>
      <c r="AC74" s="18" t="e">
        <f>VLOOKUP(F74,D17数据库!C:P,14,0)</f>
        <v>#N/A</v>
      </c>
      <c r="AD74" s="18"/>
    </row>
    <row r="75" spans="1:30" x14ac:dyDescent="0.25">
      <c r="A75" s="22"/>
      <c r="B75" s="3"/>
      <c r="C75" s="3"/>
      <c r="D75" s="3"/>
      <c r="E75" s="18" t="e">
        <f t="shared" si="12"/>
        <v>#VALUE!</v>
      </c>
      <c r="F75" s="18" t="str">
        <f t="shared" si="13"/>
        <v/>
      </c>
      <c r="G75" s="18" t="e">
        <f t="shared" si="14"/>
        <v>#VALUE!</v>
      </c>
      <c r="H75" s="18" t="e">
        <f t="shared" si="15"/>
        <v>#VALUE!</v>
      </c>
      <c r="I75" s="18" t="e">
        <f t="shared" si="16"/>
        <v>#VALUE!</v>
      </c>
      <c r="J75" s="18" t="e">
        <f t="shared" si="17"/>
        <v>#VALUE!</v>
      </c>
      <c r="K75" s="18" t="e">
        <f>VLOOKUP(F75,D17数据库!C:P,2,0)</f>
        <v>#N/A</v>
      </c>
      <c r="L75" s="18" t="e">
        <f>VLOOKUP(F75,D17数据库!C:P,3,0)</f>
        <v>#N/A</v>
      </c>
      <c r="M75" s="18" t="e">
        <f t="shared" si="18"/>
        <v>#VALUE!</v>
      </c>
      <c r="N75" s="19" t="e">
        <f t="shared" si="19"/>
        <v>#VALUE!</v>
      </c>
      <c r="O75" s="18" t="e">
        <f>VLOOKUP(F75,D17数据库!C:P,4,0)</f>
        <v>#N/A</v>
      </c>
      <c r="P75" s="18" t="e">
        <f>VLOOKUP(F75,D17数据库!C:P,5,0)</f>
        <v>#N/A</v>
      </c>
      <c r="Q75" s="18"/>
      <c r="R75" s="18" t="e">
        <f>VLOOKUP(F75,D17数据库!C:P,6,0)</f>
        <v>#N/A</v>
      </c>
      <c r="S75" s="18" t="e">
        <f>VLOOKUP(F75,D17数据库!C:P,7,0)</f>
        <v>#N/A</v>
      </c>
      <c r="T75" s="19" t="e">
        <f t="shared" si="20"/>
        <v>#VALUE!</v>
      </c>
      <c r="U75" s="18" t="e">
        <f>VLOOKUP(F75,D17数据库!C:P,8,0)</f>
        <v>#N/A</v>
      </c>
      <c r="V75" s="18" t="e">
        <f>VLOOKUP(F75,D17数据库!C:P,9,0)</f>
        <v>#N/A</v>
      </c>
      <c r="W75" s="19"/>
      <c r="X75" s="18" t="e">
        <f>VLOOKUP(F75,D17数据库!C:P,10,0)</f>
        <v>#N/A</v>
      </c>
      <c r="Y75" s="18" t="e">
        <f>VLOOKUP(F75,D17数据库!C:P,11,0)</f>
        <v>#N/A</v>
      </c>
      <c r="Z75" s="19" t="e">
        <f t="shared" si="21"/>
        <v>#VALUE!</v>
      </c>
      <c r="AA75" s="18" t="e">
        <f>VLOOKUP(F75,D17数据库!C:P,12,0)</f>
        <v>#N/A</v>
      </c>
      <c r="AB75" s="18" t="e">
        <f>VLOOKUP(F75,D17数据库!C:P,13,0)</f>
        <v>#N/A</v>
      </c>
      <c r="AC75" s="18" t="e">
        <f>VLOOKUP(F75,D17数据库!C:P,14,0)</f>
        <v>#N/A</v>
      </c>
      <c r="AD75" s="18"/>
    </row>
    <row r="76" spans="1:30" x14ac:dyDescent="0.25">
      <c r="A76" s="22"/>
      <c r="B76" s="3"/>
      <c r="C76" s="3"/>
      <c r="D76" s="3"/>
      <c r="E76" s="18" t="e">
        <f t="shared" si="12"/>
        <v>#VALUE!</v>
      </c>
      <c r="F76" s="18" t="str">
        <f t="shared" si="13"/>
        <v/>
      </c>
      <c r="G76" s="18" t="e">
        <f t="shared" si="14"/>
        <v>#VALUE!</v>
      </c>
      <c r="H76" s="18" t="e">
        <f t="shared" si="15"/>
        <v>#VALUE!</v>
      </c>
      <c r="I76" s="18" t="e">
        <f t="shared" si="16"/>
        <v>#VALUE!</v>
      </c>
      <c r="J76" s="18" t="e">
        <f t="shared" si="17"/>
        <v>#VALUE!</v>
      </c>
      <c r="K76" s="18" t="e">
        <f>VLOOKUP(F76,D17数据库!C:P,2,0)</f>
        <v>#N/A</v>
      </c>
      <c r="L76" s="18" t="e">
        <f>VLOOKUP(F76,D17数据库!C:P,3,0)</f>
        <v>#N/A</v>
      </c>
      <c r="M76" s="18" t="e">
        <f t="shared" si="18"/>
        <v>#VALUE!</v>
      </c>
      <c r="N76" s="19" t="e">
        <f t="shared" si="19"/>
        <v>#VALUE!</v>
      </c>
      <c r="O76" s="18" t="e">
        <f>VLOOKUP(F76,D17数据库!C:P,4,0)</f>
        <v>#N/A</v>
      </c>
      <c r="P76" s="18" t="e">
        <f>VLOOKUP(F76,D17数据库!C:P,5,0)</f>
        <v>#N/A</v>
      </c>
      <c r="Q76" s="18"/>
      <c r="R76" s="18" t="e">
        <f>VLOOKUP(F76,D17数据库!C:P,6,0)</f>
        <v>#N/A</v>
      </c>
      <c r="S76" s="18" t="e">
        <f>VLOOKUP(F76,D17数据库!C:P,7,0)</f>
        <v>#N/A</v>
      </c>
      <c r="T76" s="19" t="e">
        <f t="shared" si="20"/>
        <v>#VALUE!</v>
      </c>
      <c r="U76" s="18" t="e">
        <f>VLOOKUP(F76,D17数据库!C:P,8,0)</f>
        <v>#N/A</v>
      </c>
      <c r="V76" s="18" t="e">
        <f>VLOOKUP(F76,D17数据库!C:P,9,0)</f>
        <v>#N/A</v>
      </c>
      <c r="W76" s="19"/>
      <c r="X76" s="18" t="e">
        <f>VLOOKUP(F76,D17数据库!C:P,10,0)</f>
        <v>#N/A</v>
      </c>
      <c r="Y76" s="18" t="e">
        <f>VLOOKUP(F76,D17数据库!C:P,11,0)</f>
        <v>#N/A</v>
      </c>
      <c r="Z76" s="19" t="e">
        <f t="shared" si="21"/>
        <v>#VALUE!</v>
      </c>
      <c r="AA76" s="18" t="e">
        <f>VLOOKUP(F76,D17数据库!C:P,12,0)</f>
        <v>#N/A</v>
      </c>
      <c r="AB76" s="18" t="e">
        <f>VLOOKUP(F76,D17数据库!C:P,13,0)</f>
        <v>#N/A</v>
      </c>
      <c r="AC76" s="18" t="e">
        <f>VLOOKUP(F76,D17数据库!C:P,14,0)</f>
        <v>#N/A</v>
      </c>
      <c r="AD76" s="18"/>
    </row>
    <row r="77" spans="1:30" x14ac:dyDescent="0.25">
      <c r="A77" s="22"/>
      <c r="B77" s="3"/>
      <c r="C77" s="3"/>
      <c r="D77" s="3"/>
      <c r="E77" s="18" t="e">
        <f t="shared" si="12"/>
        <v>#VALUE!</v>
      </c>
      <c r="F77" s="18" t="str">
        <f t="shared" si="13"/>
        <v/>
      </c>
      <c r="G77" s="18" t="e">
        <f t="shared" si="14"/>
        <v>#VALUE!</v>
      </c>
      <c r="H77" s="18" t="e">
        <f t="shared" si="15"/>
        <v>#VALUE!</v>
      </c>
      <c r="I77" s="18" t="e">
        <f t="shared" si="16"/>
        <v>#VALUE!</v>
      </c>
      <c r="J77" s="18" t="e">
        <f t="shared" si="17"/>
        <v>#VALUE!</v>
      </c>
      <c r="K77" s="18" t="e">
        <f>VLOOKUP(F77,D17数据库!C:P,2,0)</f>
        <v>#N/A</v>
      </c>
      <c r="L77" s="18" t="e">
        <f>VLOOKUP(F77,D17数据库!C:P,3,0)</f>
        <v>#N/A</v>
      </c>
      <c r="M77" s="18" t="e">
        <f t="shared" si="18"/>
        <v>#VALUE!</v>
      </c>
      <c r="N77" s="19" t="e">
        <f t="shared" si="19"/>
        <v>#VALUE!</v>
      </c>
      <c r="O77" s="18" t="e">
        <f>VLOOKUP(F77,D17数据库!C:P,4,0)</f>
        <v>#N/A</v>
      </c>
      <c r="P77" s="18" t="e">
        <f>VLOOKUP(F77,D17数据库!C:P,5,0)</f>
        <v>#N/A</v>
      </c>
      <c r="Q77" s="18"/>
      <c r="R77" s="18" t="e">
        <f>VLOOKUP(F77,D17数据库!C:P,6,0)</f>
        <v>#N/A</v>
      </c>
      <c r="S77" s="18" t="e">
        <f>VLOOKUP(F77,D17数据库!C:P,7,0)</f>
        <v>#N/A</v>
      </c>
      <c r="T77" s="19" t="e">
        <f t="shared" si="20"/>
        <v>#VALUE!</v>
      </c>
      <c r="U77" s="18" t="e">
        <f>VLOOKUP(F77,D17数据库!C:P,8,0)</f>
        <v>#N/A</v>
      </c>
      <c r="V77" s="18" t="e">
        <f>VLOOKUP(F77,D17数据库!C:P,9,0)</f>
        <v>#N/A</v>
      </c>
      <c r="W77" s="19"/>
      <c r="X77" s="18" t="e">
        <f>VLOOKUP(F77,D17数据库!C:P,10,0)</f>
        <v>#N/A</v>
      </c>
      <c r="Y77" s="18" t="e">
        <f>VLOOKUP(F77,D17数据库!C:P,11,0)</f>
        <v>#N/A</v>
      </c>
      <c r="Z77" s="19" t="e">
        <f t="shared" si="21"/>
        <v>#VALUE!</v>
      </c>
      <c r="AA77" s="18" t="e">
        <f>VLOOKUP(F77,D17数据库!C:P,12,0)</f>
        <v>#N/A</v>
      </c>
      <c r="AB77" s="18" t="e">
        <f>VLOOKUP(F77,D17数据库!C:P,13,0)</f>
        <v>#N/A</v>
      </c>
      <c r="AC77" s="18" t="e">
        <f>VLOOKUP(F77,D17数据库!C:P,14,0)</f>
        <v>#N/A</v>
      </c>
      <c r="AD77" s="18"/>
    </row>
    <row r="78" spans="1:30" x14ac:dyDescent="0.25">
      <c r="A78" s="22"/>
      <c r="B78" s="3"/>
      <c r="C78" s="3"/>
      <c r="D78" s="3"/>
      <c r="E78" s="18" t="e">
        <f t="shared" si="12"/>
        <v>#VALUE!</v>
      </c>
      <c r="F78" s="18" t="str">
        <f t="shared" si="13"/>
        <v/>
      </c>
      <c r="G78" s="18" t="e">
        <f t="shared" si="14"/>
        <v>#VALUE!</v>
      </c>
      <c r="H78" s="18" t="e">
        <f t="shared" si="15"/>
        <v>#VALUE!</v>
      </c>
      <c r="I78" s="18" t="e">
        <f t="shared" si="16"/>
        <v>#VALUE!</v>
      </c>
      <c r="J78" s="18" t="e">
        <f t="shared" si="17"/>
        <v>#VALUE!</v>
      </c>
      <c r="K78" s="18" t="e">
        <f>VLOOKUP(F78,D17数据库!C:P,2,0)</f>
        <v>#N/A</v>
      </c>
      <c r="L78" s="18" t="e">
        <f>VLOOKUP(F78,D17数据库!C:P,3,0)</f>
        <v>#N/A</v>
      </c>
      <c r="M78" s="18" t="e">
        <f t="shared" si="18"/>
        <v>#VALUE!</v>
      </c>
      <c r="N78" s="19" t="e">
        <f t="shared" si="19"/>
        <v>#VALUE!</v>
      </c>
      <c r="O78" s="18" t="e">
        <f>VLOOKUP(F78,D17数据库!C:P,4,0)</f>
        <v>#N/A</v>
      </c>
      <c r="P78" s="18" t="e">
        <f>VLOOKUP(F78,D17数据库!C:P,5,0)</f>
        <v>#N/A</v>
      </c>
      <c r="Q78" s="18"/>
      <c r="R78" s="18" t="e">
        <f>VLOOKUP(F78,D17数据库!C:P,6,0)</f>
        <v>#N/A</v>
      </c>
      <c r="S78" s="18" t="e">
        <f>VLOOKUP(F78,D17数据库!C:P,7,0)</f>
        <v>#N/A</v>
      </c>
      <c r="T78" s="19" t="e">
        <f t="shared" si="20"/>
        <v>#VALUE!</v>
      </c>
      <c r="U78" s="18" t="e">
        <f>VLOOKUP(F78,D17数据库!C:P,8,0)</f>
        <v>#N/A</v>
      </c>
      <c r="V78" s="18" t="e">
        <f>VLOOKUP(F78,D17数据库!C:P,9,0)</f>
        <v>#N/A</v>
      </c>
      <c r="W78" s="19"/>
      <c r="X78" s="18" t="e">
        <f>VLOOKUP(F78,D17数据库!C:P,10,0)</f>
        <v>#N/A</v>
      </c>
      <c r="Y78" s="18" t="e">
        <f>VLOOKUP(F78,D17数据库!C:P,11,0)</f>
        <v>#N/A</v>
      </c>
      <c r="Z78" s="19" t="e">
        <f t="shared" si="21"/>
        <v>#VALUE!</v>
      </c>
      <c r="AA78" s="18" t="e">
        <f>VLOOKUP(F78,D17数据库!C:P,12,0)</f>
        <v>#N/A</v>
      </c>
      <c r="AB78" s="18" t="e">
        <f>VLOOKUP(F78,D17数据库!C:P,13,0)</f>
        <v>#N/A</v>
      </c>
      <c r="AC78" s="18" t="e">
        <f>VLOOKUP(F78,D17数据库!C:P,14,0)</f>
        <v>#N/A</v>
      </c>
      <c r="AD78" s="18"/>
    </row>
    <row r="79" spans="1:30" x14ac:dyDescent="0.25">
      <c r="A79" s="22"/>
      <c r="B79" s="3"/>
      <c r="C79" s="3"/>
      <c r="D79" s="3"/>
      <c r="E79" s="18" t="e">
        <f t="shared" si="12"/>
        <v>#VALUE!</v>
      </c>
      <c r="F79" s="18" t="str">
        <f t="shared" si="13"/>
        <v/>
      </c>
      <c r="G79" s="18" t="e">
        <f t="shared" si="14"/>
        <v>#VALUE!</v>
      </c>
      <c r="H79" s="18" t="e">
        <f t="shared" si="15"/>
        <v>#VALUE!</v>
      </c>
      <c r="I79" s="18" t="e">
        <f t="shared" si="16"/>
        <v>#VALUE!</v>
      </c>
      <c r="J79" s="18" t="e">
        <f t="shared" si="17"/>
        <v>#VALUE!</v>
      </c>
      <c r="K79" s="18" t="e">
        <f>VLOOKUP(F79,D17数据库!C:P,2,0)</f>
        <v>#N/A</v>
      </c>
      <c r="L79" s="18" t="e">
        <f>VLOOKUP(F79,D17数据库!C:P,3,0)</f>
        <v>#N/A</v>
      </c>
      <c r="M79" s="18" t="e">
        <f t="shared" si="18"/>
        <v>#VALUE!</v>
      </c>
      <c r="N79" s="19" t="e">
        <f t="shared" si="19"/>
        <v>#VALUE!</v>
      </c>
      <c r="O79" s="18" t="e">
        <f>VLOOKUP(F79,D17数据库!C:P,4,0)</f>
        <v>#N/A</v>
      </c>
      <c r="P79" s="18" t="e">
        <f>VLOOKUP(F79,D17数据库!C:P,5,0)</f>
        <v>#N/A</v>
      </c>
      <c r="Q79" s="18"/>
      <c r="R79" s="18" t="e">
        <f>VLOOKUP(F79,D17数据库!C:P,6,0)</f>
        <v>#N/A</v>
      </c>
      <c r="S79" s="18" t="e">
        <f>VLOOKUP(F79,D17数据库!C:P,7,0)</f>
        <v>#N/A</v>
      </c>
      <c r="T79" s="19" t="e">
        <f t="shared" si="20"/>
        <v>#VALUE!</v>
      </c>
      <c r="U79" s="18" t="e">
        <f>VLOOKUP(F79,D17数据库!C:P,8,0)</f>
        <v>#N/A</v>
      </c>
      <c r="V79" s="18" t="e">
        <f>VLOOKUP(F79,D17数据库!C:P,9,0)</f>
        <v>#N/A</v>
      </c>
      <c r="W79" s="19"/>
      <c r="X79" s="18" t="e">
        <f>VLOOKUP(F79,D17数据库!C:P,10,0)</f>
        <v>#N/A</v>
      </c>
      <c r="Y79" s="18" t="e">
        <f>VLOOKUP(F79,D17数据库!C:P,11,0)</f>
        <v>#N/A</v>
      </c>
      <c r="Z79" s="19" t="e">
        <f t="shared" si="21"/>
        <v>#VALUE!</v>
      </c>
      <c r="AA79" s="18" t="e">
        <f>VLOOKUP(F79,D17数据库!C:P,12,0)</f>
        <v>#N/A</v>
      </c>
      <c r="AB79" s="18" t="e">
        <f>VLOOKUP(F79,D17数据库!C:P,13,0)</f>
        <v>#N/A</v>
      </c>
      <c r="AC79" s="18" t="e">
        <f>VLOOKUP(F79,D17数据库!C:P,14,0)</f>
        <v>#N/A</v>
      </c>
      <c r="AD79" s="18"/>
    </row>
    <row r="80" spans="1:30" x14ac:dyDescent="0.25">
      <c r="A80" s="22"/>
      <c r="B80" s="3"/>
      <c r="C80" s="3"/>
      <c r="D80" s="3"/>
      <c r="E80" s="18" t="e">
        <f t="shared" si="12"/>
        <v>#VALUE!</v>
      </c>
      <c r="F80" s="18" t="str">
        <f t="shared" si="13"/>
        <v/>
      </c>
      <c r="G80" s="18" t="e">
        <f t="shared" si="14"/>
        <v>#VALUE!</v>
      </c>
      <c r="H80" s="18" t="e">
        <f t="shared" si="15"/>
        <v>#VALUE!</v>
      </c>
      <c r="I80" s="18" t="e">
        <f t="shared" si="16"/>
        <v>#VALUE!</v>
      </c>
      <c r="J80" s="18" t="e">
        <f t="shared" si="17"/>
        <v>#VALUE!</v>
      </c>
      <c r="K80" s="18" t="e">
        <f>VLOOKUP(F80,D17数据库!C:P,2,0)</f>
        <v>#N/A</v>
      </c>
      <c r="L80" s="18" t="e">
        <f>VLOOKUP(F80,D17数据库!C:P,3,0)</f>
        <v>#N/A</v>
      </c>
      <c r="M80" s="18" t="e">
        <f t="shared" si="18"/>
        <v>#VALUE!</v>
      </c>
      <c r="N80" s="19" t="e">
        <f t="shared" si="19"/>
        <v>#VALUE!</v>
      </c>
      <c r="O80" s="18" t="e">
        <f>VLOOKUP(F80,D17数据库!C:P,4,0)</f>
        <v>#N/A</v>
      </c>
      <c r="P80" s="18" t="e">
        <f>VLOOKUP(F80,D17数据库!C:P,5,0)</f>
        <v>#N/A</v>
      </c>
      <c r="Q80" s="18"/>
      <c r="R80" s="18" t="e">
        <f>VLOOKUP(F80,D17数据库!C:P,6,0)</f>
        <v>#N/A</v>
      </c>
      <c r="S80" s="18" t="e">
        <f>VLOOKUP(F80,D17数据库!C:P,7,0)</f>
        <v>#N/A</v>
      </c>
      <c r="T80" s="19" t="e">
        <f t="shared" si="20"/>
        <v>#VALUE!</v>
      </c>
      <c r="U80" s="18" t="e">
        <f>VLOOKUP(F80,D17数据库!C:P,8,0)</f>
        <v>#N/A</v>
      </c>
      <c r="V80" s="18" t="e">
        <f>VLOOKUP(F80,D17数据库!C:P,9,0)</f>
        <v>#N/A</v>
      </c>
      <c r="W80" s="19"/>
      <c r="X80" s="18" t="e">
        <f>VLOOKUP(F80,D17数据库!C:P,10,0)</f>
        <v>#N/A</v>
      </c>
      <c r="Y80" s="18" t="e">
        <f>VLOOKUP(F80,D17数据库!C:P,11,0)</f>
        <v>#N/A</v>
      </c>
      <c r="Z80" s="19" t="e">
        <f t="shared" si="21"/>
        <v>#VALUE!</v>
      </c>
      <c r="AA80" s="18" t="e">
        <f>VLOOKUP(F80,D17数据库!C:P,12,0)</f>
        <v>#N/A</v>
      </c>
      <c r="AB80" s="18" t="e">
        <f>VLOOKUP(F80,D17数据库!C:P,13,0)</f>
        <v>#N/A</v>
      </c>
      <c r="AC80" s="18" t="e">
        <f>VLOOKUP(F80,D17数据库!C:P,14,0)</f>
        <v>#N/A</v>
      </c>
      <c r="AD80" s="18"/>
    </row>
    <row r="81" spans="1:30" x14ac:dyDescent="0.25">
      <c r="A81" s="22"/>
      <c r="B81" s="3"/>
      <c r="C81" s="3"/>
      <c r="D81" s="3"/>
      <c r="E81" s="18" t="e">
        <f t="shared" si="12"/>
        <v>#VALUE!</v>
      </c>
      <c r="F81" s="18" t="str">
        <f t="shared" si="13"/>
        <v/>
      </c>
      <c r="G81" s="18" t="e">
        <f t="shared" si="14"/>
        <v>#VALUE!</v>
      </c>
      <c r="H81" s="18" t="e">
        <f t="shared" si="15"/>
        <v>#VALUE!</v>
      </c>
      <c r="I81" s="18" t="e">
        <f t="shared" si="16"/>
        <v>#VALUE!</v>
      </c>
      <c r="J81" s="18" t="e">
        <f t="shared" si="17"/>
        <v>#VALUE!</v>
      </c>
      <c r="K81" s="18" t="e">
        <f>VLOOKUP(F81,D17数据库!C:P,2,0)</f>
        <v>#N/A</v>
      </c>
      <c r="L81" s="18" t="e">
        <f>VLOOKUP(F81,D17数据库!C:P,3,0)</f>
        <v>#N/A</v>
      </c>
      <c r="M81" s="18" t="e">
        <f t="shared" si="18"/>
        <v>#VALUE!</v>
      </c>
      <c r="N81" s="19" t="e">
        <f t="shared" si="19"/>
        <v>#VALUE!</v>
      </c>
      <c r="O81" s="18" t="e">
        <f>VLOOKUP(F81,D17数据库!C:P,4,0)</f>
        <v>#N/A</v>
      </c>
      <c r="P81" s="18" t="e">
        <f>VLOOKUP(F81,D17数据库!C:P,5,0)</f>
        <v>#N/A</v>
      </c>
      <c r="Q81" s="18"/>
      <c r="R81" s="18" t="e">
        <f>VLOOKUP(F81,D17数据库!C:P,6,0)</f>
        <v>#N/A</v>
      </c>
      <c r="S81" s="18" t="e">
        <f>VLOOKUP(F81,D17数据库!C:P,7,0)</f>
        <v>#N/A</v>
      </c>
      <c r="T81" s="19" t="e">
        <f t="shared" si="20"/>
        <v>#VALUE!</v>
      </c>
      <c r="U81" s="18" t="e">
        <f>VLOOKUP(F81,D17数据库!C:P,8,0)</f>
        <v>#N/A</v>
      </c>
      <c r="V81" s="18" t="e">
        <f>VLOOKUP(F81,D17数据库!C:P,9,0)</f>
        <v>#N/A</v>
      </c>
      <c r="W81" s="19"/>
      <c r="X81" s="18" t="e">
        <f>VLOOKUP(F81,D17数据库!C:P,10,0)</f>
        <v>#N/A</v>
      </c>
      <c r="Y81" s="18" t="e">
        <f>VLOOKUP(F81,D17数据库!C:P,11,0)</f>
        <v>#N/A</v>
      </c>
      <c r="Z81" s="19" t="e">
        <f t="shared" si="21"/>
        <v>#VALUE!</v>
      </c>
      <c r="AA81" s="18" t="e">
        <f>VLOOKUP(F81,D17数据库!C:P,12,0)</f>
        <v>#N/A</v>
      </c>
      <c r="AB81" s="18" t="e">
        <f>VLOOKUP(F81,D17数据库!C:P,13,0)</f>
        <v>#N/A</v>
      </c>
      <c r="AC81" s="18" t="e">
        <f>VLOOKUP(F81,D17数据库!C:P,14,0)</f>
        <v>#N/A</v>
      </c>
      <c r="AD81" s="18"/>
    </row>
    <row r="82" spans="1:30" x14ac:dyDescent="0.25">
      <c r="A82" s="22"/>
      <c r="B82" s="3"/>
      <c r="C82" s="3"/>
      <c r="D82" s="3"/>
      <c r="E82" s="18" t="e">
        <f t="shared" si="12"/>
        <v>#VALUE!</v>
      </c>
      <c r="F82" s="18" t="str">
        <f t="shared" si="13"/>
        <v/>
      </c>
      <c r="G82" s="18" t="e">
        <f t="shared" si="14"/>
        <v>#VALUE!</v>
      </c>
      <c r="H82" s="18" t="e">
        <f t="shared" si="15"/>
        <v>#VALUE!</v>
      </c>
      <c r="I82" s="18" t="e">
        <f t="shared" si="16"/>
        <v>#VALUE!</v>
      </c>
      <c r="J82" s="18" t="e">
        <f t="shared" si="17"/>
        <v>#VALUE!</v>
      </c>
      <c r="K82" s="18" t="e">
        <f>VLOOKUP(F82,D17数据库!C:P,2,0)</f>
        <v>#N/A</v>
      </c>
      <c r="L82" s="18" t="e">
        <f>VLOOKUP(F82,D17数据库!C:P,3,0)</f>
        <v>#N/A</v>
      </c>
      <c r="M82" s="18" t="e">
        <f t="shared" si="18"/>
        <v>#VALUE!</v>
      </c>
      <c r="N82" s="19" t="e">
        <f t="shared" si="19"/>
        <v>#VALUE!</v>
      </c>
      <c r="O82" s="18" t="e">
        <f>VLOOKUP(F82,D17数据库!C:P,4,0)</f>
        <v>#N/A</v>
      </c>
      <c r="P82" s="18" t="e">
        <f>VLOOKUP(F82,D17数据库!C:P,5,0)</f>
        <v>#N/A</v>
      </c>
      <c r="Q82" s="18"/>
      <c r="R82" s="18" t="e">
        <f>VLOOKUP(F82,D17数据库!C:P,6,0)</f>
        <v>#N/A</v>
      </c>
      <c r="S82" s="18" t="e">
        <f>VLOOKUP(F82,D17数据库!C:P,7,0)</f>
        <v>#N/A</v>
      </c>
      <c r="T82" s="19" t="e">
        <f t="shared" si="20"/>
        <v>#VALUE!</v>
      </c>
      <c r="U82" s="18" t="e">
        <f>VLOOKUP(F82,D17数据库!C:P,8,0)</f>
        <v>#N/A</v>
      </c>
      <c r="V82" s="18" t="e">
        <f>VLOOKUP(F82,D17数据库!C:P,9,0)</f>
        <v>#N/A</v>
      </c>
      <c r="W82" s="19"/>
      <c r="X82" s="18" t="e">
        <f>VLOOKUP(F82,D17数据库!C:P,10,0)</f>
        <v>#N/A</v>
      </c>
      <c r="Y82" s="18" t="e">
        <f>VLOOKUP(F82,D17数据库!C:P,11,0)</f>
        <v>#N/A</v>
      </c>
      <c r="Z82" s="19" t="e">
        <f t="shared" si="21"/>
        <v>#VALUE!</v>
      </c>
      <c r="AA82" s="18" t="e">
        <f>VLOOKUP(F82,D17数据库!C:P,12,0)</f>
        <v>#N/A</v>
      </c>
      <c r="AB82" s="18" t="e">
        <f>VLOOKUP(F82,D17数据库!C:P,13,0)</f>
        <v>#N/A</v>
      </c>
      <c r="AC82" s="18" t="e">
        <f>VLOOKUP(F82,D17数据库!C:P,14,0)</f>
        <v>#N/A</v>
      </c>
      <c r="AD82" s="18"/>
    </row>
    <row r="83" spans="1:30" x14ac:dyDescent="0.25">
      <c r="A83" s="22"/>
      <c r="B83" s="3"/>
      <c r="C83" s="3"/>
      <c r="D83" s="3"/>
      <c r="E83" s="18" t="e">
        <f t="shared" si="12"/>
        <v>#VALUE!</v>
      </c>
      <c r="F83" s="18" t="str">
        <f t="shared" si="13"/>
        <v/>
      </c>
      <c r="G83" s="18" t="e">
        <f t="shared" si="14"/>
        <v>#VALUE!</v>
      </c>
      <c r="H83" s="18" t="e">
        <f t="shared" si="15"/>
        <v>#VALUE!</v>
      </c>
      <c r="I83" s="18" t="e">
        <f t="shared" si="16"/>
        <v>#VALUE!</v>
      </c>
      <c r="J83" s="18" t="e">
        <f t="shared" si="17"/>
        <v>#VALUE!</v>
      </c>
      <c r="K83" s="18" t="e">
        <f>VLOOKUP(F83,D17数据库!C:P,2,0)</f>
        <v>#N/A</v>
      </c>
      <c r="L83" s="18" t="e">
        <f>VLOOKUP(F83,D17数据库!C:P,3,0)</f>
        <v>#N/A</v>
      </c>
      <c r="M83" s="18" t="e">
        <f t="shared" si="18"/>
        <v>#VALUE!</v>
      </c>
      <c r="N83" s="19" t="e">
        <f t="shared" si="19"/>
        <v>#VALUE!</v>
      </c>
      <c r="O83" s="18" t="e">
        <f>VLOOKUP(F83,D17数据库!C:P,4,0)</f>
        <v>#N/A</v>
      </c>
      <c r="P83" s="18" t="e">
        <f>VLOOKUP(F83,D17数据库!C:P,5,0)</f>
        <v>#N/A</v>
      </c>
      <c r="Q83" s="18"/>
      <c r="R83" s="18" t="e">
        <f>VLOOKUP(F83,D17数据库!C:P,6,0)</f>
        <v>#N/A</v>
      </c>
      <c r="S83" s="18" t="e">
        <f>VLOOKUP(F83,D17数据库!C:P,7,0)</f>
        <v>#N/A</v>
      </c>
      <c r="T83" s="19" t="e">
        <f t="shared" si="20"/>
        <v>#VALUE!</v>
      </c>
      <c r="U83" s="18" t="e">
        <f>VLOOKUP(F83,D17数据库!C:P,8,0)</f>
        <v>#N/A</v>
      </c>
      <c r="V83" s="18" t="e">
        <f>VLOOKUP(F83,D17数据库!C:P,9,0)</f>
        <v>#N/A</v>
      </c>
      <c r="W83" s="19"/>
      <c r="X83" s="18" t="e">
        <f>VLOOKUP(F83,D17数据库!C:P,10,0)</f>
        <v>#N/A</v>
      </c>
      <c r="Y83" s="18" t="e">
        <f>VLOOKUP(F83,D17数据库!C:P,11,0)</f>
        <v>#N/A</v>
      </c>
      <c r="Z83" s="19" t="e">
        <f t="shared" si="21"/>
        <v>#VALUE!</v>
      </c>
      <c r="AA83" s="18" t="e">
        <f>VLOOKUP(F83,D17数据库!C:P,12,0)</f>
        <v>#N/A</v>
      </c>
      <c r="AB83" s="18" t="e">
        <f>VLOOKUP(F83,D17数据库!C:P,13,0)</f>
        <v>#N/A</v>
      </c>
      <c r="AC83" s="18" t="e">
        <f>VLOOKUP(F83,D17数据库!C:P,14,0)</f>
        <v>#N/A</v>
      </c>
      <c r="AD83" s="18"/>
    </row>
    <row r="84" spans="1:30" x14ac:dyDescent="0.25">
      <c r="A84" s="22"/>
      <c r="B84" s="3"/>
      <c r="C84" s="3"/>
      <c r="D84" s="3"/>
      <c r="E84" s="18" t="e">
        <f t="shared" si="12"/>
        <v>#VALUE!</v>
      </c>
      <c r="F84" s="18" t="str">
        <f t="shared" si="13"/>
        <v/>
      </c>
      <c r="G84" s="18" t="e">
        <f t="shared" si="14"/>
        <v>#VALUE!</v>
      </c>
      <c r="H84" s="18" t="e">
        <f t="shared" si="15"/>
        <v>#VALUE!</v>
      </c>
      <c r="I84" s="18" t="e">
        <f t="shared" si="16"/>
        <v>#VALUE!</v>
      </c>
      <c r="J84" s="18" t="e">
        <f t="shared" si="17"/>
        <v>#VALUE!</v>
      </c>
      <c r="K84" s="18" t="e">
        <f>VLOOKUP(F84,D17数据库!C:P,2,0)</f>
        <v>#N/A</v>
      </c>
      <c r="L84" s="18" t="e">
        <f>VLOOKUP(F84,D17数据库!C:P,3,0)</f>
        <v>#N/A</v>
      </c>
      <c r="M84" s="18" t="e">
        <f t="shared" si="18"/>
        <v>#VALUE!</v>
      </c>
      <c r="N84" s="19" t="e">
        <f t="shared" si="19"/>
        <v>#VALUE!</v>
      </c>
      <c r="O84" s="18" t="e">
        <f>VLOOKUP(F84,D17数据库!C:P,4,0)</f>
        <v>#N/A</v>
      </c>
      <c r="P84" s="18" t="e">
        <f>VLOOKUP(F84,D17数据库!C:P,5,0)</f>
        <v>#N/A</v>
      </c>
      <c r="Q84" s="18"/>
      <c r="R84" s="18" t="e">
        <f>VLOOKUP(F84,D17数据库!C:P,6,0)</f>
        <v>#N/A</v>
      </c>
      <c r="S84" s="18" t="e">
        <f>VLOOKUP(F84,D17数据库!C:P,7,0)</f>
        <v>#N/A</v>
      </c>
      <c r="T84" s="19" t="e">
        <f t="shared" si="20"/>
        <v>#VALUE!</v>
      </c>
      <c r="U84" s="18" t="e">
        <f>VLOOKUP(F84,D17数据库!C:P,8,0)</f>
        <v>#N/A</v>
      </c>
      <c r="V84" s="18" t="e">
        <f>VLOOKUP(F84,D17数据库!C:P,9,0)</f>
        <v>#N/A</v>
      </c>
      <c r="W84" s="19"/>
      <c r="X84" s="18" t="e">
        <f>VLOOKUP(F84,D17数据库!C:P,10,0)</f>
        <v>#N/A</v>
      </c>
      <c r="Y84" s="18" t="e">
        <f>VLOOKUP(F84,D17数据库!C:P,11,0)</f>
        <v>#N/A</v>
      </c>
      <c r="Z84" s="19" t="e">
        <f t="shared" si="21"/>
        <v>#VALUE!</v>
      </c>
      <c r="AA84" s="18" t="e">
        <f>VLOOKUP(F84,D17数据库!C:P,12,0)</f>
        <v>#N/A</v>
      </c>
      <c r="AB84" s="18" t="e">
        <f>VLOOKUP(F84,D17数据库!C:P,13,0)</f>
        <v>#N/A</v>
      </c>
      <c r="AC84" s="18" t="e">
        <f>VLOOKUP(F84,D17数据库!C:P,14,0)</f>
        <v>#N/A</v>
      </c>
      <c r="AD84" s="18"/>
    </row>
    <row r="85" spans="1:30" x14ac:dyDescent="0.25">
      <c r="A85" s="22"/>
      <c r="B85" s="3"/>
      <c r="C85" s="3"/>
      <c r="D85" s="3"/>
      <c r="E85" s="18" t="e">
        <f t="shared" si="12"/>
        <v>#VALUE!</v>
      </c>
      <c r="F85" s="18" t="str">
        <f t="shared" si="13"/>
        <v/>
      </c>
      <c r="G85" s="18" t="e">
        <f t="shared" si="14"/>
        <v>#VALUE!</v>
      </c>
      <c r="H85" s="18" t="e">
        <f t="shared" si="15"/>
        <v>#VALUE!</v>
      </c>
      <c r="I85" s="18" t="e">
        <f t="shared" si="16"/>
        <v>#VALUE!</v>
      </c>
      <c r="J85" s="18" t="e">
        <f t="shared" si="17"/>
        <v>#VALUE!</v>
      </c>
      <c r="K85" s="18" t="e">
        <f>VLOOKUP(F85,D17数据库!C:P,2,0)</f>
        <v>#N/A</v>
      </c>
      <c r="L85" s="18" t="e">
        <f>VLOOKUP(F85,D17数据库!C:P,3,0)</f>
        <v>#N/A</v>
      </c>
      <c r="M85" s="18" t="e">
        <f t="shared" si="18"/>
        <v>#VALUE!</v>
      </c>
      <c r="N85" s="19" t="e">
        <f t="shared" si="19"/>
        <v>#VALUE!</v>
      </c>
      <c r="O85" s="18" t="e">
        <f>VLOOKUP(F85,D17数据库!C:P,4,0)</f>
        <v>#N/A</v>
      </c>
      <c r="P85" s="18" t="e">
        <f>VLOOKUP(F85,D17数据库!C:P,5,0)</f>
        <v>#N/A</v>
      </c>
      <c r="Q85" s="18"/>
      <c r="R85" s="18" t="e">
        <f>VLOOKUP(F85,D17数据库!C:P,6,0)</f>
        <v>#N/A</v>
      </c>
      <c r="S85" s="18" t="e">
        <f>VLOOKUP(F85,D17数据库!C:P,7,0)</f>
        <v>#N/A</v>
      </c>
      <c r="T85" s="19" t="e">
        <f t="shared" si="20"/>
        <v>#VALUE!</v>
      </c>
      <c r="U85" s="18" t="e">
        <f>VLOOKUP(F85,D17数据库!C:P,8,0)</f>
        <v>#N/A</v>
      </c>
      <c r="V85" s="18" t="e">
        <f>VLOOKUP(F85,D17数据库!C:P,9,0)</f>
        <v>#N/A</v>
      </c>
      <c r="W85" s="19"/>
      <c r="X85" s="18" t="e">
        <f>VLOOKUP(F85,D17数据库!C:P,10,0)</f>
        <v>#N/A</v>
      </c>
      <c r="Y85" s="18" t="e">
        <f>VLOOKUP(F85,D17数据库!C:P,11,0)</f>
        <v>#N/A</v>
      </c>
      <c r="Z85" s="19" t="e">
        <f t="shared" si="21"/>
        <v>#VALUE!</v>
      </c>
      <c r="AA85" s="18" t="e">
        <f>VLOOKUP(F85,D17数据库!C:P,12,0)</f>
        <v>#N/A</v>
      </c>
      <c r="AB85" s="18" t="e">
        <f>VLOOKUP(F85,D17数据库!C:P,13,0)</f>
        <v>#N/A</v>
      </c>
      <c r="AC85" s="18" t="e">
        <f>VLOOKUP(F85,D17数据库!C:P,14,0)</f>
        <v>#N/A</v>
      </c>
      <c r="AD85" s="18"/>
    </row>
    <row r="86" spans="1:30" x14ac:dyDescent="0.25">
      <c r="A86" s="22"/>
      <c r="B86" s="3"/>
      <c r="C86" s="3"/>
      <c r="D86" s="3"/>
      <c r="E86" s="18" t="e">
        <f t="shared" si="12"/>
        <v>#VALUE!</v>
      </c>
      <c r="F86" s="18" t="str">
        <f t="shared" si="13"/>
        <v/>
      </c>
      <c r="G86" s="18" t="e">
        <f t="shared" si="14"/>
        <v>#VALUE!</v>
      </c>
      <c r="H86" s="18" t="e">
        <f t="shared" si="15"/>
        <v>#VALUE!</v>
      </c>
      <c r="I86" s="18" t="e">
        <f t="shared" si="16"/>
        <v>#VALUE!</v>
      </c>
      <c r="J86" s="18" t="e">
        <f t="shared" si="17"/>
        <v>#VALUE!</v>
      </c>
      <c r="K86" s="18" t="e">
        <f>VLOOKUP(F86,D17数据库!C:P,2,0)</f>
        <v>#N/A</v>
      </c>
      <c r="L86" s="18" t="e">
        <f>VLOOKUP(F86,D17数据库!C:P,3,0)</f>
        <v>#N/A</v>
      </c>
      <c r="M86" s="18" t="e">
        <f t="shared" si="18"/>
        <v>#VALUE!</v>
      </c>
      <c r="N86" s="19" t="e">
        <f t="shared" si="19"/>
        <v>#VALUE!</v>
      </c>
      <c r="O86" s="18" t="e">
        <f>VLOOKUP(F86,D17数据库!C:P,4,0)</f>
        <v>#N/A</v>
      </c>
      <c r="P86" s="18" t="e">
        <f>VLOOKUP(F86,D17数据库!C:P,5,0)</f>
        <v>#N/A</v>
      </c>
      <c r="Q86" s="18"/>
      <c r="R86" s="18" t="e">
        <f>VLOOKUP(F86,D17数据库!C:P,6,0)</f>
        <v>#N/A</v>
      </c>
      <c r="S86" s="18" t="e">
        <f>VLOOKUP(F86,D17数据库!C:P,7,0)</f>
        <v>#N/A</v>
      </c>
      <c r="T86" s="19" t="e">
        <f t="shared" si="20"/>
        <v>#VALUE!</v>
      </c>
      <c r="U86" s="18" t="e">
        <f>VLOOKUP(F86,D17数据库!C:P,8,0)</f>
        <v>#N/A</v>
      </c>
      <c r="V86" s="18" t="e">
        <f>VLOOKUP(F86,D17数据库!C:P,9,0)</f>
        <v>#N/A</v>
      </c>
      <c r="W86" s="19"/>
      <c r="X86" s="18" t="e">
        <f>VLOOKUP(F86,D17数据库!C:P,10,0)</f>
        <v>#N/A</v>
      </c>
      <c r="Y86" s="18" t="e">
        <f>VLOOKUP(F86,D17数据库!C:P,11,0)</f>
        <v>#N/A</v>
      </c>
      <c r="Z86" s="19" t="e">
        <f t="shared" si="21"/>
        <v>#VALUE!</v>
      </c>
      <c r="AA86" s="18" t="e">
        <f>VLOOKUP(F86,D17数据库!C:P,12,0)</f>
        <v>#N/A</v>
      </c>
      <c r="AB86" s="18" t="e">
        <f>VLOOKUP(F86,D17数据库!C:P,13,0)</f>
        <v>#N/A</v>
      </c>
      <c r="AC86" s="18" t="e">
        <f>VLOOKUP(F86,D17数据库!C:P,14,0)</f>
        <v>#N/A</v>
      </c>
      <c r="AD86" s="18"/>
    </row>
    <row r="87" spans="1:30" x14ac:dyDescent="0.25">
      <c r="A87" s="22"/>
      <c r="B87" s="3"/>
      <c r="C87" s="3"/>
      <c r="D87" s="3"/>
      <c r="E87" s="18" t="e">
        <f t="shared" si="12"/>
        <v>#VALUE!</v>
      </c>
      <c r="F87" s="18" t="str">
        <f t="shared" si="13"/>
        <v/>
      </c>
      <c r="G87" s="18" t="e">
        <f t="shared" si="14"/>
        <v>#VALUE!</v>
      </c>
      <c r="H87" s="18" t="e">
        <f t="shared" si="15"/>
        <v>#VALUE!</v>
      </c>
      <c r="I87" s="18" t="e">
        <f t="shared" si="16"/>
        <v>#VALUE!</v>
      </c>
      <c r="J87" s="18" t="e">
        <f t="shared" si="17"/>
        <v>#VALUE!</v>
      </c>
      <c r="K87" s="18" t="e">
        <f>VLOOKUP(F87,D17数据库!C:P,2,0)</f>
        <v>#N/A</v>
      </c>
      <c r="L87" s="18" t="e">
        <f>VLOOKUP(F87,D17数据库!C:P,3,0)</f>
        <v>#N/A</v>
      </c>
      <c r="M87" s="18" t="e">
        <f t="shared" si="18"/>
        <v>#VALUE!</v>
      </c>
      <c r="N87" s="19" t="e">
        <f t="shared" si="19"/>
        <v>#VALUE!</v>
      </c>
      <c r="O87" s="18" t="e">
        <f>VLOOKUP(F87,D17数据库!C:P,4,0)</f>
        <v>#N/A</v>
      </c>
      <c r="P87" s="18" t="e">
        <f>VLOOKUP(F87,D17数据库!C:P,5,0)</f>
        <v>#N/A</v>
      </c>
      <c r="Q87" s="18"/>
      <c r="R87" s="18" t="e">
        <f>VLOOKUP(F87,D17数据库!C:P,6,0)</f>
        <v>#N/A</v>
      </c>
      <c r="S87" s="18" t="e">
        <f>VLOOKUP(F87,D17数据库!C:P,7,0)</f>
        <v>#N/A</v>
      </c>
      <c r="T87" s="19" t="e">
        <f t="shared" si="20"/>
        <v>#VALUE!</v>
      </c>
      <c r="U87" s="18" t="e">
        <f>VLOOKUP(F87,D17数据库!C:P,8,0)</f>
        <v>#N/A</v>
      </c>
      <c r="V87" s="18" t="e">
        <f>VLOOKUP(F87,D17数据库!C:P,9,0)</f>
        <v>#N/A</v>
      </c>
      <c r="W87" s="19"/>
      <c r="X87" s="18" t="e">
        <f>VLOOKUP(F87,D17数据库!C:P,10,0)</f>
        <v>#N/A</v>
      </c>
      <c r="Y87" s="18" t="e">
        <f>VLOOKUP(F87,D17数据库!C:P,11,0)</f>
        <v>#N/A</v>
      </c>
      <c r="Z87" s="19" t="e">
        <f t="shared" si="21"/>
        <v>#VALUE!</v>
      </c>
      <c r="AA87" s="18" t="e">
        <f>VLOOKUP(F87,D17数据库!C:P,12,0)</f>
        <v>#N/A</v>
      </c>
      <c r="AB87" s="18" t="e">
        <f>VLOOKUP(F87,D17数据库!C:P,13,0)</f>
        <v>#N/A</v>
      </c>
      <c r="AC87" s="18" t="e">
        <f>VLOOKUP(F87,D17数据库!C:P,14,0)</f>
        <v>#N/A</v>
      </c>
      <c r="AD87" s="18"/>
    </row>
    <row r="88" spans="1:30" x14ac:dyDescent="0.25">
      <c r="A88" s="22"/>
      <c r="B88" s="3"/>
      <c r="C88" s="3"/>
      <c r="D88" s="3"/>
      <c r="E88" s="18" t="e">
        <f t="shared" si="12"/>
        <v>#VALUE!</v>
      </c>
      <c r="F88" s="18" t="str">
        <f t="shared" si="13"/>
        <v/>
      </c>
      <c r="G88" s="18" t="e">
        <f t="shared" si="14"/>
        <v>#VALUE!</v>
      </c>
      <c r="H88" s="18" t="e">
        <f t="shared" si="15"/>
        <v>#VALUE!</v>
      </c>
      <c r="I88" s="18" t="e">
        <f t="shared" si="16"/>
        <v>#VALUE!</v>
      </c>
      <c r="J88" s="18" t="e">
        <f t="shared" si="17"/>
        <v>#VALUE!</v>
      </c>
      <c r="K88" s="18" t="e">
        <f>VLOOKUP(F88,D17数据库!C:P,2,0)</f>
        <v>#N/A</v>
      </c>
      <c r="L88" s="18" t="e">
        <f>VLOOKUP(F88,D17数据库!C:P,3,0)</f>
        <v>#N/A</v>
      </c>
      <c r="M88" s="18" t="e">
        <f t="shared" si="18"/>
        <v>#VALUE!</v>
      </c>
      <c r="N88" s="19" t="e">
        <f t="shared" si="19"/>
        <v>#VALUE!</v>
      </c>
      <c r="O88" s="18" t="e">
        <f>VLOOKUP(F88,D17数据库!C:P,4,0)</f>
        <v>#N/A</v>
      </c>
      <c r="P88" s="18" t="e">
        <f>VLOOKUP(F88,D17数据库!C:P,5,0)</f>
        <v>#N/A</v>
      </c>
      <c r="Q88" s="18"/>
      <c r="R88" s="18" t="e">
        <f>VLOOKUP(F88,D17数据库!C:P,6,0)</f>
        <v>#N/A</v>
      </c>
      <c r="S88" s="18" t="e">
        <f>VLOOKUP(F88,D17数据库!C:P,7,0)</f>
        <v>#N/A</v>
      </c>
      <c r="T88" s="19" t="e">
        <f t="shared" si="20"/>
        <v>#VALUE!</v>
      </c>
      <c r="U88" s="18" t="e">
        <f>VLOOKUP(F88,D17数据库!C:P,8,0)</f>
        <v>#N/A</v>
      </c>
      <c r="V88" s="18" t="e">
        <f>VLOOKUP(F88,D17数据库!C:P,9,0)</f>
        <v>#N/A</v>
      </c>
      <c r="W88" s="19"/>
      <c r="X88" s="18" t="e">
        <f>VLOOKUP(F88,D17数据库!C:P,10,0)</f>
        <v>#N/A</v>
      </c>
      <c r="Y88" s="18" t="e">
        <f>VLOOKUP(F88,D17数据库!C:P,11,0)</f>
        <v>#N/A</v>
      </c>
      <c r="Z88" s="19" t="e">
        <f t="shared" si="21"/>
        <v>#VALUE!</v>
      </c>
      <c r="AA88" s="18" t="e">
        <f>VLOOKUP(F88,D17数据库!C:P,12,0)</f>
        <v>#N/A</v>
      </c>
      <c r="AB88" s="18" t="e">
        <f>VLOOKUP(F88,D17数据库!C:P,13,0)</f>
        <v>#N/A</v>
      </c>
      <c r="AC88" s="18" t="e">
        <f>VLOOKUP(F88,D17数据库!C:P,14,0)</f>
        <v>#N/A</v>
      </c>
      <c r="AD88" s="18"/>
    </row>
    <row r="89" spans="1:30" x14ac:dyDescent="0.25">
      <c r="A89" s="22"/>
      <c r="B89" s="3"/>
      <c r="C89" s="3"/>
      <c r="D89" s="3"/>
      <c r="E89" s="18" t="e">
        <f t="shared" si="12"/>
        <v>#VALUE!</v>
      </c>
      <c r="F89" s="18" t="str">
        <f t="shared" si="13"/>
        <v/>
      </c>
      <c r="G89" s="18" t="e">
        <f t="shared" si="14"/>
        <v>#VALUE!</v>
      </c>
      <c r="H89" s="18" t="e">
        <f t="shared" si="15"/>
        <v>#VALUE!</v>
      </c>
      <c r="I89" s="18" t="e">
        <f t="shared" si="16"/>
        <v>#VALUE!</v>
      </c>
      <c r="J89" s="18" t="e">
        <f t="shared" si="17"/>
        <v>#VALUE!</v>
      </c>
      <c r="K89" s="18" t="e">
        <f>VLOOKUP(F89,D17数据库!C:P,2,0)</f>
        <v>#N/A</v>
      </c>
      <c r="L89" s="18" t="e">
        <f>VLOOKUP(F89,D17数据库!C:P,3,0)</f>
        <v>#N/A</v>
      </c>
      <c r="M89" s="18" t="e">
        <f t="shared" si="18"/>
        <v>#VALUE!</v>
      </c>
      <c r="N89" s="19" t="e">
        <f t="shared" si="19"/>
        <v>#VALUE!</v>
      </c>
      <c r="O89" s="18" t="e">
        <f>VLOOKUP(F89,D17数据库!C:P,4,0)</f>
        <v>#N/A</v>
      </c>
      <c r="P89" s="18" t="e">
        <f>VLOOKUP(F89,D17数据库!C:P,5,0)</f>
        <v>#N/A</v>
      </c>
      <c r="Q89" s="18"/>
      <c r="R89" s="18" t="e">
        <f>VLOOKUP(F89,D17数据库!C:P,6,0)</f>
        <v>#N/A</v>
      </c>
      <c r="S89" s="18" t="e">
        <f>VLOOKUP(F89,D17数据库!C:P,7,0)</f>
        <v>#N/A</v>
      </c>
      <c r="T89" s="19" t="e">
        <f t="shared" si="20"/>
        <v>#VALUE!</v>
      </c>
      <c r="U89" s="18" t="e">
        <f>VLOOKUP(F89,D17数据库!C:P,8,0)</f>
        <v>#N/A</v>
      </c>
      <c r="V89" s="18" t="e">
        <f>VLOOKUP(F89,D17数据库!C:P,9,0)</f>
        <v>#N/A</v>
      </c>
      <c r="W89" s="19"/>
      <c r="X89" s="18" t="e">
        <f>VLOOKUP(F89,D17数据库!C:P,10,0)</f>
        <v>#N/A</v>
      </c>
      <c r="Y89" s="18" t="e">
        <f>VLOOKUP(F89,D17数据库!C:P,11,0)</f>
        <v>#N/A</v>
      </c>
      <c r="Z89" s="19" t="e">
        <f t="shared" si="21"/>
        <v>#VALUE!</v>
      </c>
      <c r="AA89" s="18" t="e">
        <f>VLOOKUP(F89,D17数据库!C:P,12,0)</f>
        <v>#N/A</v>
      </c>
      <c r="AB89" s="18" t="e">
        <f>VLOOKUP(F89,D17数据库!C:P,13,0)</f>
        <v>#N/A</v>
      </c>
      <c r="AC89" s="18" t="e">
        <f>VLOOKUP(F89,D17数据库!C:P,14,0)</f>
        <v>#N/A</v>
      </c>
      <c r="AD89" s="18"/>
    </row>
    <row r="90" spans="1:30" x14ac:dyDescent="0.25">
      <c r="A90" s="22"/>
      <c r="B90" s="3"/>
      <c r="C90" s="3"/>
      <c r="D90" s="3"/>
      <c r="E90" s="18" t="e">
        <f t="shared" si="12"/>
        <v>#VALUE!</v>
      </c>
      <c r="F90" s="18" t="str">
        <f t="shared" si="13"/>
        <v/>
      </c>
      <c r="G90" s="18" t="e">
        <f t="shared" si="14"/>
        <v>#VALUE!</v>
      </c>
      <c r="H90" s="18" t="e">
        <f t="shared" si="15"/>
        <v>#VALUE!</v>
      </c>
      <c r="I90" s="18" t="e">
        <f t="shared" si="16"/>
        <v>#VALUE!</v>
      </c>
      <c r="J90" s="18" t="e">
        <f t="shared" si="17"/>
        <v>#VALUE!</v>
      </c>
      <c r="K90" s="18" t="e">
        <f>VLOOKUP(F90,D17数据库!C:P,2,0)</f>
        <v>#N/A</v>
      </c>
      <c r="L90" s="18" t="e">
        <f>VLOOKUP(F90,D17数据库!C:P,3,0)</f>
        <v>#N/A</v>
      </c>
      <c r="M90" s="18" t="e">
        <f t="shared" si="18"/>
        <v>#VALUE!</v>
      </c>
      <c r="N90" s="19" t="e">
        <f t="shared" si="19"/>
        <v>#VALUE!</v>
      </c>
      <c r="O90" s="18" t="e">
        <f>VLOOKUP(F90,D17数据库!C:P,4,0)</f>
        <v>#N/A</v>
      </c>
      <c r="P90" s="18" t="e">
        <f>VLOOKUP(F90,D17数据库!C:P,5,0)</f>
        <v>#N/A</v>
      </c>
      <c r="Q90" s="18"/>
      <c r="R90" s="18" t="e">
        <f>VLOOKUP(F90,D17数据库!C:P,6,0)</f>
        <v>#N/A</v>
      </c>
      <c r="S90" s="18" t="e">
        <f>VLOOKUP(F90,D17数据库!C:P,7,0)</f>
        <v>#N/A</v>
      </c>
      <c r="T90" s="19" t="e">
        <f t="shared" si="20"/>
        <v>#VALUE!</v>
      </c>
      <c r="U90" s="18" t="e">
        <f>VLOOKUP(F90,D17数据库!C:P,8,0)</f>
        <v>#N/A</v>
      </c>
      <c r="V90" s="18" t="e">
        <f>VLOOKUP(F90,D17数据库!C:P,9,0)</f>
        <v>#N/A</v>
      </c>
      <c r="W90" s="19"/>
      <c r="X90" s="18" t="e">
        <f>VLOOKUP(F90,D17数据库!C:P,10,0)</f>
        <v>#N/A</v>
      </c>
      <c r="Y90" s="18" t="e">
        <f>VLOOKUP(F90,D17数据库!C:P,11,0)</f>
        <v>#N/A</v>
      </c>
      <c r="Z90" s="19" t="e">
        <f t="shared" si="21"/>
        <v>#VALUE!</v>
      </c>
      <c r="AA90" s="18" t="e">
        <f>VLOOKUP(F90,D17数据库!C:P,12,0)</f>
        <v>#N/A</v>
      </c>
      <c r="AB90" s="18" t="e">
        <f>VLOOKUP(F90,D17数据库!C:P,13,0)</f>
        <v>#N/A</v>
      </c>
      <c r="AC90" s="18" t="e">
        <f>VLOOKUP(F90,D17数据库!C:P,14,0)</f>
        <v>#N/A</v>
      </c>
      <c r="AD90" s="18"/>
    </row>
    <row r="91" spans="1:30" x14ac:dyDescent="0.25">
      <c r="A91" s="22"/>
      <c r="B91" s="3"/>
      <c r="C91" s="3"/>
      <c r="D91" s="3"/>
      <c r="E91" s="18" t="e">
        <f t="shared" ref="E91:E100" si="22">VALUE(TRIM(MID(SUBSTITUTE($B91,"-",REPT(" ",99)),COLUMN(B91)*99-98,99)))</f>
        <v>#VALUE!</v>
      </c>
      <c r="F91" s="18" t="str">
        <f t="shared" ref="F91:F100" si="23">(TRIM(MID(SUBSTITUTE($B91,"-",REPT(" ",99)),COLUMN(C91)*99-98,99)))</f>
        <v/>
      </c>
      <c r="G91" s="18" t="e">
        <f t="shared" ref="G91:G100" si="24">VALUE(TRIM(MID(SUBSTITUTE($B91,"-",REPT(" ",99)),COLUMN(D91)*99-98,99)))</f>
        <v>#VALUE!</v>
      </c>
      <c r="H91" s="18" t="e">
        <f t="shared" ref="H91:H100" si="25">VALUE(TRIM(MID(SUBSTITUTE($B91,"-",REPT(" ",99)),COLUMN(E91)*99-98,99)))</f>
        <v>#VALUE!</v>
      </c>
      <c r="I91" s="18" t="e">
        <f t="shared" ref="I91:I100" si="26">VALUE(TRIM(MID(SUBSTITUTE($B91,"-",REPT(" ",99)),COLUMN(F91)*99-98,99)))</f>
        <v>#VALUE!</v>
      </c>
      <c r="J91" s="18" t="e">
        <f t="shared" ref="J91:J100" si="27">VALUE(TRIM(MID(SUBSTITUTE($B91,"-",REPT(" ",99)),COLUMN(G91)*99-98,99)))</f>
        <v>#VALUE!</v>
      </c>
      <c r="K91" s="18" t="e">
        <f>VLOOKUP(F91,D17数据库!C:P,2,0)</f>
        <v>#N/A</v>
      </c>
      <c r="L91" s="18" t="e">
        <f>VLOOKUP(F91,D17数据库!C:P,3,0)</f>
        <v>#N/A</v>
      </c>
      <c r="M91" s="18" t="e">
        <f t="shared" ref="M91:M100" si="28">I91+AC91</f>
        <v>#VALUE!</v>
      </c>
      <c r="N91" s="19" t="e">
        <f t="shared" si="19"/>
        <v>#VALUE!</v>
      </c>
      <c r="O91" s="18" t="e">
        <f>VLOOKUP(F91,D17数据库!C:P,4,0)</f>
        <v>#N/A</v>
      </c>
      <c r="P91" s="18" t="e">
        <f>VLOOKUP(F91,D17数据库!C:P,5,0)</f>
        <v>#N/A</v>
      </c>
      <c r="Q91" s="18"/>
      <c r="R91" s="18" t="e">
        <f>VLOOKUP(F91,D17数据库!C:P,6,0)</f>
        <v>#N/A</v>
      </c>
      <c r="S91" s="18" t="e">
        <f>VLOOKUP(F91,D17数据库!C:P,7,0)</f>
        <v>#N/A</v>
      </c>
      <c r="T91" s="19" t="e">
        <f t="shared" si="20"/>
        <v>#VALUE!</v>
      </c>
      <c r="U91" s="18" t="e">
        <f>VLOOKUP(F91,D17数据库!C:P,8,0)</f>
        <v>#N/A</v>
      </c>
      <c r="V91" s="18" t="e">
        <f>VLOOKUP(F91,D17数据库!C:P,9,0)</f>
        <v>#N/A</v>
      </c>
      <c r="W91" s="19"/>
      <c r="X91" s="18" t="e">
        <f>VLOOKUP(F91,D17数据库!C:P,10,0)</f>
        <v>#N/A</v>
      </c>
      <c r="Y91" s="18" t="e">
        <f>VLOOKUP(F91,D17数据库!C:P,11,0)</f>
        <v>#N/A</v>
      </c>
      <c r="Z91" s="19" t="e">
        <f t="shared" si="21"/>
        <v>#VALUE!</v>
      </c>
      <c r="AA91" s="18" t="e">
        <f>VLOOKUP(F91,D17数据库!C:P,12,0)</f>
        <v>#N/A</v>
      </c>
      <c r="AB91" s="18" t="e">
        <f>VLOOKUP(F91,D17数据库!C:P,13,0)</f>
        <v>#N/A</v>
      </c>
      <c r="AC91" s="18" t="e">
        <f>VLOOKUP(F91,D17数据库!C:P,14,0)</f>
        <v>#N/A</v>
      </c>
      <c r="AD91" s="18"/>
    </row>
    <row r="92" spans="1:30" x14ac:dyDescent="0.25">
      <c r="A92" s="22"/>
      <c r="B92" s="3"/>
      <c r="C92" s="3"/>
      <c r="D92" s="3"/>
      <c r="E92" s="18" t="e">
        <f t="shared" si="22"/>
        <v>#VALUE!</v>
      </c>
      <c r="F92" s="18" t="str">
        <f t="shared" si="23"/>
        <v/>
      </c>
      <c r="G92" s="18" t="e">
        <f t="shared" si="24"/>
        <v>#VALUE!</v>
      </c>
      <c r="H92" s="18" t="e">
        <f t="shared" si="25"/>
        <v>#VALUE!</v>
      </c>
      <c r="I92" s="18" t="e">
        <f t="shared" si="26"/>
        <v>#VALUE!</v>
      </c>
      <c r="J92" s="18" t="e">
        <f t="shared" si="27"/>
        <v>#VALUE!</v>
      </c>
      <c r="K92" s="18" t="e">
        <f>VLOOKUP(F92,D17数据库!C:P,2,0)</f>
        <v>#N/A</v>
      </c>
      <c r="L92" s="18" t="e">
        <f>VLOOKUP(F92,D17数据库!C:P,3,0)</f>
        <v>#N/A</v>
      </c>
      <c r="M92" s="18" t="e">
        <f t="shared" si="28"/>
        <v>#VALUE!</v>
      </c>
      <c r="N92" s="19" t="e">
        <f t="shared" si="19"/>
        <v>#VALUE!</v>
      </c>
      <c r="O92" s="18" t="e">
        <f>VLOOKUP(F92,D17数据库!C:P,4,0)</f>
        <v>#N/A</v>
      </c>
      <c r="P92" s="18" t="e">
        <f>VLOOKUP(F92,D17数据库!C:P,5,0)</f>
        <v>#N/A</v>
      </c>
      <c r="Q92" s="18"/>
      <c r="R92" s="18" t="e">
        <f>VLOOKUP(F92,D17数据库!C:P,6,0)</f>
        <v>#N/A</v>
      </c>
      <c r="S92" s="18" t="e">
        <f>VLOOKUP(F92,D17数据库!C:P,7,0)</f>
        <v>#N/A</v>
      </c>
      <c r="T92" s="19" t="e">
        <f t="shared" si="20"/>
        <v>#VALUE!</v>
      </c>
      <c r="U92" s="18" t="e">
        <f>VLOOKUP(F92,D17数据库!C:P,8,0)</f>
        <v>#N/A</v>
      </c>
      <c r="V92" s="18" t="e">
        <f>VLOOKUP(F92,D17数据库!C:P,9,0)</f>
        <v>#N/A</v>
      </c>
      <c r="W92" s="19"/>
      <c r="X92" s="18" t="e">
        <f>VLOOKUP(F92,D17数据库!C:P,10,0)</f>
        <v>#N/A</v>
      </c>
      <c r="Y92" s="18" t="e">
        <f>VLOOKUP(F92,D17数据库!C:P,11,0)</f>
        <v>#N/A</v>
      </c>
      <c r="Z92" s="19" t="e">
        <f t="shared" si="21"/>
        <v>#VALUE!</v>
      </c>
      <c r="AA92" s="18" t="e">
        <f>VLOOKUP(F92,D17数据库!C:P,12,0)</f>
        <v>#N/A</v>
      </c>
      <c r="AB92" s="18" t="e">
        <f>VLOOKUP(F92,D17数据库!C:P,13,0)</f>
        <v>#N/A</v>
      </c>
      <c r="AC92" s="18" t="e">
        <f>VLOOKUP(F92,D17数据库!C:P,14,0)</f>
        <v>#N/A</v>
      </c>
      <c r="AD92" s="18"/>
    </row>
    <row r="93" spans="1:30" x14ac:dyDescent="0.25">
      <c r="A93" s="22"/>
      <c r="B93" s="3"/>
      <c r="C93" s="3"/>
      <c r="D93" s="3"/>
      <c r="E93" s="18" t="e">
        <f t="shared" si="22"/>
        <v>#VALUE!</v>
      </c>
      <c r="F93" s="18" t="str">
        <f t="shared" si="23"/>
        <v/>
      </c>
      <c r="G93" s="18" t="e">
        <f t="shared" si="24"/>
        <v>#VALUE!</v>
      </c>
      <c r="H93" s="18" t="e">
        <f t="shared" si="25"/>
        <v>#VALUE!</v>
      </c>
      <c r="I93" s="18" t="e">
        <f t="shared" si="26"/>
        <v>#VALUE!</v>
      </c>
      <c r="J93" s="18" t="e">
        <f t="shared" si="27"/>
        <v>#VALUE!</v>
      </c>
      <c r="K93" s="18" t="e">
        <f>VLOOKUP(F93,D17数据库!C:P,2,0)</f>
        <v>#N/A</v>
      </c>
      <c r="L93" s="18" t="e">
        <f>VLOOKUP(F93,D17数据库!C:P,3,0)</f>
        <v>#N/A</v>
      </c>
      <c r="M93" s="18" t="e">
        <f t="shared" si="28"/>
        <v>#VALUE!</v>
      </c>
      <c r="N93" s="19" t="e">
        <f t="shared" si="19"/>
        <v>#VALUE!</v>
      </c>
      <c r="O93" s="18" t="e">
        <f>VLOOKUP(F93,D17数据库!C:P,4,0)</f>
        <v>#N/A</v>
      </c>
      <c r="P93" s="18" t="e">
        <f>VLOOKUP(F93,D17数据库!C:P,5,0)</f>
        <v>#N/A</v>
      </c>
      <c r="Q93" s="18"/>
      <c r="R93" s="18" t="e">
        <f>VLOOKUP(F93,D17数据库!C:P,6,0)</f>
        <v>#N/A</v>
      </c>
      <c r="S93" s="18" t="e">
        <f>VLOOKUP(F93,D17数据库!C:P,7,0)</f>
        <v>#N/A</v>
      </c>
      <c r="T93" s="19" t="e">
        <f t="shared" si="20"/>
        <v>#VALUE!</v>
      </c>
      <c r="U93" s="18" t="e">
        <f>VLOOKUP(F93,D17数据库!C:P,8,0)</f>
        <v>#N/A</v>
      </c>
      <c r="V93" s="18" t="e">
        <f>VLOOKUP(F93,D17数据库!C:P,9,0)</f>
        <v>#N/A</v>
      </c>
      <c r="W93" s="19"/>
      <c r="X93" s="18" t="e">
        <f>VLOOKUP(F93,D17数据库!C:P,10,0)</f>
        <v>#N/A</v>
      </c>
      <c r="Y93" s="18" t="e">
        <f>VLOOKUP(F93,D17数据库!C:P,11,0)</f>
        <v>#N/A</v>
      </c>
      <c r="Z93" s="19" t="e">
        <f t="shared" si="21"/>
        <v>#VALUE!</v>
      </c>
      <c r="AA93" s="18" t="e">
        <f>VLOOKUP(F93,D17数据库!C:P,12,0)</f>
        <v>#N/A</v>
      </c>
      <c r="AB93" s="18" t="e">
        <f>VLOOKUP(F93,D17数据库!C:P,13,0)</f>
        <v>#N/A</v>
      </c>
      <c r="AC93" s="18" t="e">
        <f>VLOOKUP(F93,D17数据库!C:P,14,0)</f>
        <v>#N/A</v>
      </c>
      <c r="AD93" s="18"/>
    </row>
    <row r="94" spans="1:30" x14ac:dyDescent="0.25">
      <c r="A94" s="22"/>
      <c r="B94" s="3"/>
      <c r="C94" s="3"/>
      <c r="D94" s="3"/>
      <c r="E94" s="18" t="e">
        <f t="shared" si="22"/>
        <v>#VALUE!</v>
      </c>
      <c r="F94" s="18" t="str">
        <f t="shared" si="23"/>
        <v/>
      </c>
      <c r="G94" s="18" t="e">
        <f t="shared" si="24"/>
        <v>#VALUE!</v>
      </c>
      <c r="H94" s="18" t="e">
        <f t="shared" si="25"/>
        <v>#VALUE!</v>
      </c>
      <c r="I94" s="18" t="e">
        <f t="shared" si="26"/>
        <v>#VALUE!</v>
      </c>
      <c r="J94" s="18" t="e">
        <f t="shared" si="27"/>
        <v>#VALUE!</v>
      </c>
      <c r="K94" s="18" t="e">
        <f>VLOOKUP(F94,D17数据库!C:P,2,0)</f>
        <v>#N/A</v>
      </c>
      <c r="L94" s="18" t="e">
        <f>VLOOKUP(F94,D17数据库!C:P,3,0)</f>
        <v>#N/A</v>
      </c>
      <c r="M94" s="18" t="e">
        <f t="shared" si="28"/>
        <v>#VALUE!</v>
      </c>
      <c r="N94" s="19" t="e">
        <f t="shared" si="19"/>
        <v>#VALUE!</v>
      </c>
      <c r="O94" s="18" t="e">
        <f>VLOOKUP(F94,D17数据库!C:P,4,0)</f>
        <v>#N/A</v>
      </c>
      <c r="P94" s="18" t="e">
        <f>VLOOKUP(F94,D17数据库!C:P,5,0)</f>
        <v>#N/A</v>
      </c>
      <c r="Q94" s="18"/>
      <c r="R94" s="18" t="e">
        <f>VLOOKUP(F94,D17数据库!C:P,6,0)</f>
        <v>#N/A</v>
      </c>
      <c r="S94" s="18" t="e">
        <f>VLOOKUP(F94,D17数据库!C:P,7,0)</f>
        <v>#N/A</v>
      </c>
      <c r="T94" s="19" t="e">
        <f t="shared" si="20"/>
        <v>#VALUE!</v>
      </c>
      <c r="U94" s="18" t="e">
        <f>VLOOKUP(F94,D17数据库!C:P,8,0)</f>
        <v>#N/A</v>
      </c>
      <c r="V94" s="18" t="e">
        <f>VLOOKUP(F94,D17数据库!C:P,9,0)</f>
        <v>#N/A</v>
      </c>
      <c r="W94" s="19"/>
      <c r="X94" s="18" t="e">
        <f>VLOOKUP(F94,D17数据库!C:P,10,0)</f>
        <v>#N/A</v>
      </c>
      <c r="Y94" s="18" t="e">
        <f>VLOOKUP(F94,D17数据库!C:P,11,0)</f>
        <v>#N/A</v>
      </c>
      <c r="Z94" s="19" t="e">
        <f t="shared" si="21"/>
        <v>#VALUE!</v>
      </c>
      <c r="AA94" s="18" t="e">
        <f>VLOOKUP(F94,D17数据库!C:P,12,0)</f>
        <v>#N/A</v>
      </c>
      <c r="AB94" s="18" t="e">
        <f>VLOOKUP(F94,D17数据库!C:P,13,0)</f>
        <v>#N/A</v>
      </c>
      <c r="AC94" s="18" t="e">
        <f>VLOOKUP(F94,D17数据库!C:P,14,0)</f>
        <v>#N/A</v>
      </c>
      <c r="AD94" s="18"/>
    </row>
    <row r="95" spans="1:30" x14ac:dyDescent="0.25">
      <c r="A95" s="22"/>
      <c r="B95" s="3"/>
      <c r="C95" s="3"/>
      <c r="D95" s="3"/>
      <c r="E95" s="18" t="e">
        <f t="shared" si="22"/>
        <v>#VALUE!</v>
      </c>
      <c r="F95" s="18" t="str">
        <f t="shared" si="23"/>
        <v/>
      </c>
      <c r="G95" s="18" t="e">
        <f t="shared" si="24"/>
        <v>#VALUE!</v>
      </c>
      <c r="H95" s="18" t="e">
        <f t="shared" si="25"/>
        <v>#VALUE!</v>
      </c>
      <c r="I95" s="18" t="e">
        <f t="shared" si="26"/>
        <v>#VALUE!</v>
      </c>
      <c r="J95" s="18" t="e">
        <f t="shared" si="27"/>
        <v>#VALUE!</v>
      </c>
      <c r="K95" s="18" t="e">
        <f>VLOOKUP(F95,D17数据库!C:P,2,0)</f>
        <v>#N/A</v>
      </c>
      <c r="L95" s="18" t="e">
        <f>VLOOKUP(F95,D17数据库!C:P,3,0)</f>
        <v>#N/A</v>
      </c>
      <c r="M95" s="18" t="e">
        <f t="shared" si="28"/>
        <v>#VALUE!</v>
      </c>
      <c r="N95" s="19" t="e">
        <f t="shared" si="19"/>
        <v>#VALUE!</v>
      </c>
      <c r="O95" s="18" t="e">
        <f>VLOOKUP(F95,D17数据库!C:P,4,0)</f>
        <v>#N/A</v>
      </c>
      <c r="P95" s="18" t="e">
        <f>VLOOKUP(F95,D17数据库!C:P,5,0)</f>
        <v>#N/A</v>
      </c>
      <c r="Q95" s="18"/>
      <c r="R95" s="18" t="e">
        <f>VLOOKUP(F95,D17数据库!C:P,6,0)</f>
        <v>#N/A</v>
      </c>
      <c r="S95" s="18" t="e">
        <f>VLOOKUP(F95,D17数据库!C:P,7,0)</f>
        <v>#N/A</v>
      </c>
      <c r="T95" s="19" t="e">
        <f t="shared" si="20"/>
        <v>#VALUE!</v>
      </c>
      <c r="U95" s="18" t="e">
        <f>VLOOKUP(F95,D17数据库!C:P,8,0)</f>
        <v>#N/A</v>
      </c>
      <c r="V95" s="18" t="e">
        <f>VLOOKUP(F95,D17数据库!C:P,9,0)</f>
        <v>#N/A</v>
      </c>
      <c r="W95" s="19"/>
      <c r="X95" s="18" t="e">
        <f>VLOOKUP(F95,D17数据库!C:P,10,0)</f>
        <v>#N/A</v>
      </c>
      <c r="Y95" s="18" t="e">
        <f>VLOOKUP(F95,D17数据库!C:P,11,0)</f>
        <v>#N/A</v>
      </c>
      <c r="Z95" s="19" t="e">
        <f t="shared" si="21"/>
        <v>#VALUE!</v>
      </c>
      <c r="AA95" s="18" t="e">
        <f>VLOOKUP(F95,D17数据库!C:P,12,0)</f>
        <v>#N/A</v>
      </c>
      <c r="AB95" s="18" t="e">
        <f>VLOOKUP(F95,D17数据库!C:P,13,0)</f>
        <v>#N/A</v>
      </c>
      <c r="AC95" s="18" t="e">
        <f>VLOOKUP(F95,D17数据库!C:P,14,0)</f>
        <v>#N/A</v>
      </c>
      <c r="AD95" s="18"/>
    </row>
    <row r="96" spans="1:30" x14ac:dyDescent="0.25">
      <c r="A96" s="22"/>
      <c r="B96" s="3"/>
      <c r="C96" s="3"/>
      <c r="D96" s="3"/>
      <c r="E96" s="18" t="e">
        <f t="shared" si="22"/>
        <v>#VALUE!</v>
      </c>
      <c r="F96" s="18" t="str">
        <f t="shared" si="23"/>
        <v/>
      </c>
      <c r="G96" s="18" t="e">
        <f t="shared" si="24"/>
        <v>#VALUE!</v>
      </c>
      <c r="H96" s="18" t="e">
        <f t="shared" si="25"/>
        <v>#VALUE!</v>
      </c>
      <c r="I96" s="18" t="e">
        <f t="shared" si="26"/>
        <v>#VALUE!</v>
      </c>
      <c r="J96" s="18" t="e">
        <f t="shared" si="27"/>
        <v>#VALUE!</v>
      </c>
      <c r="K96" s="18" t="e">
        <f>VLOOKUP(F96,D17数据库!C:P,2,0)</f>
        <v>#N/A</v>
      </c>
      <c r="L96" s="18" t="e">
        <f>VLOOKUP(F96,D17数据库!C:P,3,0)</f>
        <v>#N/A</v>
      </c>
      <c r="M96" s="18" t="e">
        <f t="shared" si="28"/>
        <v>#VALUE!</v>
      </c>
      <c r="N96" s="19" t="e">
        <f t="shared" si="19"/>
        <v>#VALUE!</v>
      </c>
      <c r="O96" s="18" t="e">
        <f>VLOOKUP(F96,D17数据库!C:P,4,0)</f>
        <v>#N/A</v>
      </c>
      <c r="P96" s="18" t="e">
        <f>VLOOKUP(F96,D17数据库!C:P,5,0)</f>
        <v>#N/A</v>
      </c>
      <c r="Q96" s="18"/>
      <c r="R96" s="18" t="e">
        <f>VLOOKUP(F96,D17数据库!C:P,6,0)</f>
        <v>#N/A</v>
      </c>
      <c r="S96" s="18" t="e">
        <f>VLOOKUP(F96,D17数据库!C:P,7,0)</f>
        <v>#N/A</v>
      </c>
      <c r="T96" s="19" t="e">
        <f t="shared" si="20"/>
        <v>#VALUE!</v>
      </c>
      <c r="U96" s="18" t="e">
        <f>VLOOKUP(F96,D17数据库!C:P,8,0)</f>
        <v>#N/A</v>
      </c>
      <c r="V96" s="18" t="e">
        <f>VLOOKUP(F96,D17数据库!C:P,9,0)</f>
        <v>#N/A</v>
      </c>
      <c r="W96" s="19"/>
      <c r="X96" s="18" t="e">
        <f>VLOOKUP(F96,D17数据库!C:P,10,0)</f>
        <v>#N/A</v>
      </c>
      <c r="Y96" s="18" t="e">
        <f>VLOOKUP(F96,D17数据库!C:P,11,0)</f>
        <v>#N/A</v>
      </c>
      <c r="Z96" s="19" t="e">
        <f t="shared" si="21"/>
        <v>#VALUE!</v>
      </c>
      <c r="AA96" s="18" t="e">
        <f>VLOOKUP(F96,D17数据库!C:P,12,0)</f>
        <v>#N/A</v>
      </c>
      <c r="AB96" s="18" t="e">
        <f>VLOOKUP(F96,D17数据库!C:P,13,0)</f>
        <v>#N/A</v>
      </c>
      <c r="AC96" s="18" t="e">
        <f>VLOOKUP(F96,D17数据库!C:P,14,0)</f>
        <v>#N/A</v>
      </c>
      <c r="AD96" s="18"/>
    </row>
    <row r="97" spans="1:30" x14ac:dyDescent="0.25">
      <c r="A97" s="22"/>
      <c r="B97" s="3"/>
      <c r="C97" s="3"/>
      <c r="D97" s="3"/>
      <c r="E97" s="18" t="e">
        <f t="shared" si="22"/>
        <v>#VALUE!</v>
      </c>
      <c r="F97" s="18" t="str">
        <f t="shared" si="23"/>
        <v/>
      </c>
      <c r="G97" s="18" t="e">
        <f t="shared" si="24"/>
        <v>#VALUE!</v>
      </c>
      <c r="H97" s="18" t="e">
        <f t="shared" si="25"/>
        <v>#VALUE!</v>
      </c>
      <c r="I97" s="18" t="e">
        <f t="shared" si="26"/>
        <v>#VALUE!</v>
      </c>
      <c r="J97" s="18" t="e">
        <f t="shared" si="27"/>
        <v>#VALUE!</v>
      </c>
      <c r="K97" s="18" t="e">
        <f>VLOOKUP(F97,D17数据库!C:P,2,0)</f>
        <v>#N/A</v>
      </c>
      <c r="L97" s="18" t="e">
        <f>VLOOKUP(F97,D17数据库!C:P,3,0)</f>
        <v>#N/A</v>
      </c>
      <c r="M97" s="18" t="e">
        <f t="shared" si="28"/>
        <v>#VALUE!</v>
      </c>
      <c r="N97" s="19" t="e">
        <f t="shared" si="19"/>
        <v>#VALUE!</v>
      </c>
      <c r="O97" s="18" t="e">
        <f>VLOOKUP(F97,D17数据库!C:P,4,0)</f>
        <v>#N/A</v>
      </c>
      <c r="P97" s="18" t="e">
        <f>VLOOKUP(F97,D17数据库!C:P,5,0)</f>
        <v>#N/A</v>
      </c>
      <c r="Q97" s="18"/>
      <c r="R97" s="18" t="e">
        <f>VLOOKUP(F97,D17数据库!C:P,6,0)</f>
        <v>#N/A</v>
      </c>
      <c r="S97" s="18" t="e">
        <f>VLOOKUP(F97,D17数据库!C:P,7,0)</f>
        <v>#N/A</v>
      </c>
      <c r="T97" s="19" t="e">
        <f t="shared" si="20"/>
        <v>#VALUE!</v>
      </c>
      <c r="U97" s="18" t="e">
        <f>VLOOKUP(F97,D17数据库!C:P,8,0)</f>
        <v>#N/A</v>
      </c>
      <c r="V97" s="18" t="e">
        <f>VLOOKUP(F97,D17数据库!C:P,9,0)</f>
        <v>#N/A</v>
      </c>
      <c r="W97" s="19"/>
      <c r="X97" s="18" t="e">
        <f>VLOOKUP(F97,D17数据库!C:P,10,0)</f>
        <v>#N/A</v>
      </c>
      <c r="Y97" s="18" t="e">
        <f>VLOOKUP(F97,D17数据库!C:P,11,0)</f>
        <v>#N/A</v>
      </c>
      <c r="Z97" s="19" t="e">
        <f t="shared" si="21"/>
        <v>#VALUE!</v>
      </c>
      <c r="AA97" s="18" t="e">
        <f>VLOOKUP(F97,D17数据库!C:P,12,0)</f>
        <v>#N/A</v>
      </c>
      <c r="AB97" s="18" t="e">
        <f>VLOOKUP(F97,D17数据库!C:P,13,0)</f>
        <v>#N/A</v>
      </c>
      <c r="AC97" s="18" t="e">
        <f>VLOOKUP(F97,D17数据库!C:P,14,0)</f>
        <v>#N/A</v>
      </c>
      <c r="AD97" s="18"/>
    </row>
    <row r="98" spans="1:30" x14ac:dyDescent="0.25">
      <c r="A98" s="22"/>
      <c r="B98" s="3"/>
      <c r="C98" s="3"/>
      <c r="D98" s="3"/>
      <c r="E98" s="18" t="e">
        <f t="shared" si="22"/>
        <v>#VALUE!</v>
      </c>
      <c r="F98" s="18" t="str">
        <f t="shared" si="23"/>
        <v/>
      </c>
      <c r="G98" s="18" t="e">
        <f t="shared" si="24"/>
        <v>#VALUE!</v>
      </c>
      <c r="H98" s="18" t="e">
        <f t="shared" si="25"/>
        <v>#VALUE!</v>
      </c>
      <c r="I98" s="18" t="e">
        <f t="shared" si="26"/>
        <v>#VALUE!</v>
      </c>
      <c r="J98" s="18" t="e">
        <f t="shared" si="27"/>
        <v>#VALUE!</v>
      </c>
      <c r="K98" s="18" t="e">
        <f>VLOOKUP(F98,D17数据库!C:P,2,0)</f>
        <v>#N/A</v>
      </c>
      <c r="L98" s="18" t="e">
        <f>VLOOKUP(F98,D17数据库!C:P,3,0)</f>
        <v>#N/A</v>
      </c>
      <c r="M98" s="18" t="e">
        <f t="shared" si="28"/>
        <v>#VALUE!</v>
      </c>
      <c r="N98" s="19" t="e">
        <f t="shared" si="19"/>
        <v>#VALUE!</v>
      </c>
      <c r="O98" s="18" t="e">
        <f>VLOOKUP(F98,D17数据库!C:P,4,0)</f>
        <v>#N/A</v>
      </c>
      <c r="P98" s="18" t="e">
        <f>VLOOKUP(F98,D17数据库!C:P,5,0)</f>
        <v>#N/A</v>
      </c>
      <c r="Q98" s="18"/>
      <c r="R98" s="18" t="e">
        <f>VLOOKUP(F98,D17数据库!C:P,6,0)</f>
        <v>#N/A</v>
      </c>
      <c r="S98" s="18" t="e">
        <f>VLOOKUP(F98,D17数据库!C:P,7,0)</f>
        <v>#N/A</v>
      </c>
      <c r="T98" s="19" t="e">
        <f t="shared" si="20"/>
        <v>#VALUE!</v>
      </c>
      <c r="U98" s="18" t="e">
        <f>VLOOKUP(F98,D17数据库!C:P,8,0)</f>
        <v>#N/A</v>
      </c>
      <c r="V98" s="18" t="e">
        <f>VLOOKUP(F98,D17数据库!C:P,9,0)</f>
        <v>#N/A</v>
      </c>
      <c r="W98" s="19"/>
      <c r="X98" s="18" t="e">
        <f>VLOOKUP(F98,D17数据库!C:P,10,0)</f>
        <v>#N/A</v>
      </c>
      <c r="Y98" s="18" t="e">
        <f>VLOOKUP(F98,D17数据库!C:P,11,0)</f>
        <v>#N/A</v>
      </c>
      <c r="Z98" s="19" t="e">
        <f t="shared" si="21"/>
        <v>#VALUE!</v>
      </c>
      <c r="AA98" s="18" t="e">
        <f>VLOOKUP(F98,D17数据库!C:P,12,0)</f>
        <v>#N/A</v>
      </c>
      <c r="AB98" s="18" t="e">
        <f>VLOOKUP(F98,D17数据库!C:P,13,0)</f>
        <v>#N/A</v>
      </c>
      <c r="AC98" s="18" t="e">
        <f>VLOOKUP(F98,D17数据库!C:P,14,0)</f>
        <v>#N/A</v>
      </c>
      <c r="AD98" s="18"/>
    </row>
    <row r="99" spans="1:30" x14ac:dyDescent="0.25">
      <c r="A99" s="22"/>
      <c r="B99" s="3"/>
      <c r="C99" s="3"/>
      <c r="D99" s="3"/>
      <c r="E99" s="18" t="e">
        <f t="shared" si="22"/>
        <v>#VALUE!</v>
      </c>
      <c r="F99" s="18" t="str">
        <f t="shared" si="23"/>
        <v/>
      </c>
      <c r="G99" s="18" t="e">
        <f t="shared" si="24"/>
        <v>#VALUE!</v>
      </c>
      <c r="H99" s="18" t="e">
        <f t="shared" si="25"/>
        <v>#VALUE!</v>
      </c>
      <c r="I99" s="18" t="e">
        <f t="shared" si="26"/>
        <v>#VALUE!</v>
      </c>
      <c r="J99" s="18" t="e">
        <f t="shared" si="27"/>
        <v>#VALUE!</v>
      </c>
      <c r="K99" s="18" t="e">
        <f>VLOOKUP(F99,D17数据库!C:P,2,0)</f>
        <v>#N/A</v>
      </c>
      <c r="L99" s="18" t="e">
        <f>VLOOKUP(F99,D17数据库!C:P,3,0)</f>
        <v>#N/A</v>
      </c>
      <c r="M99" s="18" t="e">
        <f t="shared" si="28"/>
        <v>#VALUE!</v>
      </c>
      <c r="N99" s="19" t="e">
        <f t="shared" si="19"/>
        <v>#VALUE!</v>
      </c>
      <c r="O99" s="18" t="e">
        <f>VLOOKUP(F99,D17数据库!C:P,4,0)</f>
        <v>#N/A</v>
      </c>
      <c r="P99" s="18" t="e">
        <f>VLOOKUP(F99,D17数据库!C:P,5,0)</f>
        <v>#N/A</v>
      </c>
      <c r="Q99" s="18"/>
      <c r="R99" s="18" t="e">
        <f>VLOOKUP(F99,D17数据库!C:P,6,0)</f>
        <v>#N/A</v>
      </c>
      <c r="S99" s="18" t="e">
        <f>VLOOKUP(F99,D17数据库!C:P,7,0)</f>
        <v>#N/A</v>
      </c>
      <c r="T99" s="19" t="e">
        <f t="shared" si="20"/>
        <v>#VALUE!</v>
      </c>
      <c r="U99" s="18" t="e">
        <f>VLOOKUP(F99,D17数据库!C:P,8,0)</f>
        <v>#N/A</v>
      </c>
      <c r="V99" s="18" t="e">
        <f>VLOOKUP(F99,D17数据库!C:P,9,0)</f>
        <v>#N/A</v>
      </c>
      <c r="W99" s="19"/>
      <c r="X99" s="18" t="e">
        <f>VLOOKUP(F99,D17数据库!C:P,10,0)</f>
        <v>#N/A</v>
      </c>
      <c r="Y99" s="18" t="e">
        <f>VLOOKUP(F99,D17数据库!C:P,11,0)</f>
        <v>#N/A</v>
      </c>
      <c r="Z99" s="19" t="e">
        <f t="shared" si="21"/>
        <v>#VALUE!</v>
      </c>
      <c r="AA99" s="18" t="e">
        <f>VLOOKUP(F99,D17数据库!C:P,12,0)</f>
        <v>#N/A</v>
      </c>
      <c r="AB99" s="18" t="e">
        <f>VLOOKUP(F99,D17数据库!C:P,13,0)</f>
        <v>#N/A</v>
      </c>
      <c r="AC99" s="18" t="e">
        <f>VLOOKUP(F99,D17数据库!C:P,14,0)</f>
        <v>#N/A</v>
      </c>
      <c r="AD99" s="18"/>
    </row>
    <row r="100" spans="1:30" x14ac:dyDescent="0.25">
      <c r="A100" s="22"/>
      <c r="B100" s="3"/>
      <c r="C100" s="3"/>
      <c r="D100" s="3"/>
      <c r="E100" s="18" t="e">
        <f t="shared" si="22"/>
        <v>#VALUE!</v>
      </c>
      <c r="F100" s="18" t="str">
        <f t="shared" si="23"/>
        <v/>
      </c>
      <c r="G100" s="18" t="e">
        <f t="shared" si="24"/>
        <v>#VALUE!</v>
      </c>
      <c r="H100" s="18" t="e">
        <f t="shared" si="25"/>
        <v>#VALUE!</v>
      </c>
      <c r="I100" s="18" t="e">
        <f t="shared" si="26"/>
        <v>#VALUE!</v>
      </c>
      <c r="J100" s="18" t="e">
        <f t="shared" si="27"/>
        <v>#VALUE!</v>
      </c>
      <c r="K100" s="18" t="e">
        <f>VLOOKUP(F100,D17数据库!C:P,2,0)</f>
        <v>#N/A</v>
      </c>
      <c r="L100" s="18" t="e">
        <f>VLOOKUP(F100,D17数据库!C:P,3,0)</f>
        <v>#N/A</v>
      </c>
      <c r="M100" s="18" t="e">
        <f t="shared" si="28"/>
        <v>#VALUE!</v>
      </c>
      <c r="N100" s="19" t="e">
        <f t="shared" si="19"/>
        <v>#VALUE!</v>
      </c>
      <c r="O100" s="18" t="e">
        <f>VLOOKUP(F100,D17数据库!C:P,4,0)</f>
        <v>#N/A</v>
      </c>
      <c r="P100" s="18" t="e">
        <f>VLOOKUP(F100,D17数据库!C:P,5,0)</f>
        <v>#N/A</v>
      </c>
      <c r="Q100" s="18"/>
      <c r="R100" s="18" t="e">
        <f>VLOOKUP(F100,D17数据库!C:P,6,0)</f>
        <v>#N/A</v>
      </c>
      <c r="S100" s="18" t="e">
        <f>VLOOKUP(F100,D17数据库!C:P,7,0)</f>
        <v>#N/A</v>
      </c>
      <c r="T100" s="19" t="e">
        <f t="shared" si="20"/>
        <v>#VALUE!</v>
      </c>
      <c r="U100" s="18" t="e">
        <f>VLOOKUP(F100,D17数据库!C:P,8,0)</f>
        <v>#N/A</v>
      </c>
      <c r="V100" s="18" t="e">
        <f>VLOOKUP(F100,D17数据库!C:P,9,0)</f>
        <v>#N/A</v>
      </c>
      <c r="W100" s="19"/>
      <c r="X100" s="18" t="e">
        <f>VLOOKUP(F100,D17数据库!C:P,10,0)</f>
        <v>#N/A</v>
      </c>
      <c r="Y100" s="18" t="e">
        <f>VLOOKUP(F100,D17数据库!C:P,11,0)</f>
        <v>#N/A</v>
      </c>
      <c r="Z100" s="19" t="e">
        <f t="shared" si="21"/>
        <v>#VALUE!</v>
      </c>
      <c r="AA100" s="18" t="e">
        <f>VLOOKUP(F100,D17数据库!C:P,12,0)</f>
        <v>#N/A</v>
      </c>
      <c r="AB100" s="18" t="e">
        <f>VLOOKUP(F100,D17数据库!C:P,13,0)</f>
        <v>#N/A</v>
      </c>
      <c r="AC100" s="18" t="e">
        <f>VLOOKUP(F100,D17数据库!C:P,14,0)</f>
        <v>#N/A</v>
      </c>
      <c r="AD100" s="18"/>
    </row>
  </sheetData>
  <sheetProtection algorithmName="SHA-512" hashValue="LMtpGLffT3lIajMbohR3XXs5Dttat7aC5v/uSu7JZipkzPItqmlDkuPcOGTIIEOivrJBk+8K+DDQ49w0g50y+A==" saltValue="DBCnnSVtrO3+0Wr6g4g36w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F2:F26 F27:F100" formula="1"/>
  </ignoredError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BF774-5A6D-4352-A5C0-57410F774536}">
  <sheetPr codeName="Sheet59"/>
  <dimension ref="A1:P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4.6328125" bestFit="1" customWidth="1"/>
    <col min="9" max="9" width="9.26953125" bestFit="1" customWidth="1"/>
    <col min="11" max="11" width="6.26953125" bestFit="1" customWidth="1"/>
  </cols>
  <sheetData>
    <row r="1" spans="1:16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76" t="s">
        <v>144</v>
      </c>
      <c r="I1" s="83"/>
      <c r="J1" s="83"/>
      <c r="K1" s="83"/>
      <c r="L1" s="76" t="s">
        <v>215</v>
      </c>
      <c r="M1" s="76"/>
      <c r="N1" s="76"/>
      <c r="O1" s="76"/>
      <c r="P1" s="76"/>
    </row>
    <row r="2" spans="1:16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1" t="s">
        <v>3</v>
      </c>
      <c r="K2" s="1" t="s">
        <v>4</v>
      </c>
      <c r="L2" s="1" t="s">
        <v>12</v>
      </c>
      <c r="M2" s="1" t="s">
        <v>13</v>
      </c>
      <c r="N2" s="1" t="s">
        <v>3</v>
      </c>
      <c r="O2" s="1" t="s">
        <v>4</v>
      </c>
      <c r="P2" s="3" t="s">
        <v>78</v>
      </c>
    </row>
    <row r="3" spans="1:16" x14ac:dyDescent="0.25">
      <c r="A3" s="3" t="s">
        <v>220</v>
      </c>
      <c r="B3" s="3" t="s">
        <v>221</v>
      </c>
      <c r="C3" s="3" t="s">
        <v>191</v>
      </c>
      <c r="D3" s="3" t="s">
        <v>181</v>
      </c>
      <c r="E3" s="3" t="s">
        <v>119</v>
      </c>
      <c r="F3" s="1" t="s">
        <v>15</v>
      </c>
      <c r="G3" s="1" t="s">
        <v>7</v>
      </c>
      <c r="H3" s="1" t="s">
        <v>93</v>
      </c>
      <c r="I3" s="3" t="s">
        <v>145</v>
      </c>
      <c r="J3" s="1" t="s">
        <v>15</v>
      </c>
      <c r="K3" s="1" t="s">
        <v>7</v>
      </c>
      <c r="L3" s="3" t="s">
        <v>207</v>
      </c>
      <c r="M3" s="3" t="s">
        <v>216</v>
      </c>
      <c r="N3" s="1" t="s">
        <v>15</v>
      </c>
      <c r="O3" s="1" t="s">
        <v>7</v>
      </c>
      <c r="P3" s="1">
        <v>80</v>
      </c>
    </row>
    <row r="4" spans="1:16" x14ac:dyDescent="0.25">
      <c r="A4" s="3"/>
      <c r="B4" s="1"/>
      <c r="C4" s="3" t="s">
        <v>192</v>
      </c>
      <c r="D4" s="3" t="s">
        <v>181</v>
      </c>
      <c r="E4" s="3" t="s">
        <v>188</v>
      </c>
      <c r="F4" s="1" t="s">
        <v>15</v>
      </c>
      <c r="G4" s="1" t="s">
        <v>7</v>
      </c>
      <c r="H4" s="1" t="s">
        <v>93</v>
      </c>
      <c r="I4" s="3" t="s">
        <v>146</v>
      </c>
      <c r="J4" s="1" t="s">
        <v>15</v>
      </c>
      <c r="K4" s="1" t="s">
        <v>7</v>
      </c>
      <c r="L4" s="3" t="s">
        <v>207</v>
      </c>
      <c r="M4" s="3" t="s">
        <v>158</v>
      </c>
      <c r="N4" s="1" t="s">
        <v>15</v>
      </c>
      <c r="O4" s="1" t="s">
        <v>7</v>
      </c>
      <c r="P4" s="1">
        <v>100</v>
      </c>
    </row>
    <row r="5" spans="1:16" x14ac:dyDescent="0.25">
      <c r="A5" s="3"/>
      <c r="B5" s="1"/>
      <c r="C5" s="3" t="s">
        <v>193</v>
      </c>
      <c r="D5" s="3" t="s">
        <v>181</v>
      </c>
      <c r="E5" s="3" t="s">
        <v>195</v>
      </c>
      <c r="F5" s="1" t="s">
        <v>15</v>
      </c>
      <c r="G5" s="1" t="s">
        <v>7</v>
      </c>
      <c r="H5" s="1" t="s">
        <v>93</v>
      </c>
      <c r="I5" s="3" t="s">
        <v>147</v>
      </c>
      <c r="J5" s="1" t="s">
        <v>15</v>
      </c>
      <c r="K5" s="1" t="s">
        <v>7</v>
      </c>
      <c r="L5" s="3" t="s">
        <v>207</v>
      </c>
      <c r="M5" s="3" t="s">
        <v>159</v>
      </c>
      <c r="N5" s="1" t="s">
        <v>15</v>
      </c>
      <c r="O5" s="1" t="s">
        <v>7</v>
      </c>
      <c r="P5" s="1">
        <v>140</v>
      </c>
    </row>
    <row r="6" spans="1:16" x14ac:dyDescent="0.25">
      <c r="A6" s="3"/>
      <c r="B6" s="1"/>
      <c r="C6" s="3" t="s">
        <v>194</v>
      </c>
      <c r="D6" s="3" t="s">
        <v>181</v>
      </c>
      <c r="E6" s="3" t="s">
        <v>124</v>
      </c>
      <c r="F6" s="1" t="s">
        <v>15</v>
      </c>
      <c r="G6" s="1" t="s">
        <v>7</v>
      </c>
      <c r="H6" s="1" t="s">
        <v>93</v>
      </c>
      <c r="I6" s="3" t="s">
        <v>148</v>
      </c>
      <c r="J6" s="1" t="s">
        <v>15</v>
      </c>
      <c r="K6" s="1" t="s">
        <v>7</v>
      </c>
      <c r="L6" s="3" t="s">
        <v>207</v>
      </c>
      <c r="M6" s="3" t="s">
        <v>130</v>
      </c>
      <c r="N6" s="1" t="s">
        <v>15</v>
      </c>
      <c r="O6" s="1" t="s">
        <v>7</v>
      </c>
      <c r="P6" s="1">
        <v>200</v>
      </c>
    </row>
  </sheetData>
  <sheetProtection algorithmName="SHA-512" hashValue="qmUPcMamx5PAg331+hu1bNLs2iUwyuxyZVlsqMDVsqxJzsp4fBlgwcv2i8jTonzfQqdeqcQwh3eppLik6pJB+g==" saltValue="YtHZ4uEv/iMw6o8z5aV1lA==" spinCount="100000" sheet="1" objects="1" scenarios="1"/>
  <mergeCells count="3">
    <mergeCell ref="C1:G1"/>
    <mergeCell ref="H1:K1"/>
    <mergeCell ref="L1:P1"/>
  </mergeCells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CA32-6898-449D-A265-E0E56CF20F63}">
  <sheetPr codeName="Sheet60"/>
  <dimension ref="A1:AA100"/>
  <sheetViews>
    <sheetView topLeftCell="E1" workbookViewId="0">
      <selection activeCell="P18" sqref="P18"/>
    </sheetView>
  </sheetViews>
  <sheetFormatPr defaultRowHeight="14" x14ac:dyDescent="0.25"/>
  <cols>
    <col min="1" max="1" width="16.90625" style="23" bestFit="1" customWidth="1"/>
    <col min="2" max="2" width="37.26953125" style="35" bestFit="1" customWidth="1"/>
    <col min="7" max="7" width="13.453125" bestFit="1" customWidth="1"/>
    <col min="8" max="9" width="10.26953125" bestFit="1" customWidth="1"/>
    <col min="10" max="10" width="11.36328125" bestFit="1" customWidth="1"/>
    <col min="16" max="16" width="11.36328125" bestFit="1" customWidth="1"/>
    <col min="18" max="18" width="12.08984375" customWidth="1"/>
    <col min="22" max="22" width="11.36328125" bestFit="1" customWidth="1"/>
  </cols>
  <sheetData>
    <row r="1" spans="1:27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167</v>
      </c>
      <c r="G1" s="18" t="s">
        <v>153</v>
      </c>
      <c r="H1" s="18" t="s">
        <v>154</v>
      </c>
      <c r="I1" s="18" t="s">
        <v>155</v>
      </c>
      <c r="J1" s="18" t="s">
        <v>48</v>
      </c>
      <c r="K1" s="18" t="s">
        <v>82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9" t="s">
        <v>79</v>
      </c>
      <c r="S1" s="18" t="s">
        <v>3</v>
      </c>
      <c r="T1" s="18" t="s">
        <v>160</v>
      </c>
      <c r="U1" s="18" t="s">
        <v>5</v>
      </c>
      <c r="V1" s="18" t="s">
        <v>48</v>
      </c>
      <c r="W1" s="18" t="s">
        <v>82</v>
      </c>
      <c r="X1" s="19" t="s">
        <v>79</v>
      </c>
      <c r="Y1" s="18" t="s">
        <v>3</v>
      </c>
      <c r="Z1" s="18" t="s">
        <v>160</v>
      </c>
      <c r="AA1" s="18" t="s">
        <v>5</v>
      </c>
    </row>
    <row r="2" spans="1:27" x14ac:dyDescent="0.25">
      <c r="A2" s="22">
        <v>18</v>
      </c>
      <c r="B2" s="3" t="s">
        <v>1053</v>
      </c>
      <c r="C2" s="3">
        <v>2</v>
      </c>
      <c r="D2" s="3" t="s">
        <v>527</v>
      </c>
      <c r="E2" s="18" t="str">
        <f>(TRIM(MID(SUBSTITUTE($B2,"-",REPT(" ",99)),COLUMN(B2)*99-98,99)))</f>
        <v>A</v>
      </c>
      <c r="F2" s="18">
        <f>VALUE(TRIM(MID(SUBSTITUTE($B2,"-",REPT(" ",99)),COLUMN(C2)*99-98,99)))</f>
        <v>500</v>
      </c>
      <c r="G2" s="18" t="str">
        <f>(TRIM(MID(SUBSTITUTE($B2,"-",REPT(" ",99)),COLUMN(D2)*99-98,99)))</f>
        <v>200x301</v>
      </c>
      <c r="H2" s="18">
        <f t="shared" ref="H2:I7" si="0">VALUE(TRIM(MID(SUBSTITUTE($G2,"x",REPT(" ",99)),COLUMN(A2)*99-98,99)))</f>
        <v>200</v>
      </c>
      <c r="I2" s="18">
        <f t="shared" si="0"/>
        <v>301</v>
      </c>
      <c r="J2" s="18" t="str">
        <f>VLOOKUP(E2,D18数据库!C:R,2,0)</f>
        <v>角钢</v>
      </c>
      <c r="K2" s="18" t="str">
        <f>VLOOKUP(E2,D18数据库!C:R,3,0)</f>
        <v>∠50x6</v>
      </c>
      <c r="L2" s="19">
        <f>(F2/1000)*2*C2</f>
        <v>2</v>
      </c>
      <c r="M2" s="18" t="str">
        <f>VLOOKUP(E2,D18数据库!C:R,4,0)</f>
        <v>m</v>
      </c>
      <c r="N2" s="18" t="str">
        <f>VLOOKUP(E2,D18数据库!C:R,5,0)</f>
        <v>Q235B</v>
      </c>
      <c r="O2" s="18"/>
      <c r="P2" s="18" t="str">
        <f>VLOOKUP(E2,D18数据库!C:R,6,0)</f>
        <v>钢板</v>
      </c>
      <c r="Q2" s="18" t="str">
        <f>VLOOKUP(E2,D18数据库!C:R,7,0)</f>
        <v>δ=10</v>
      </c>
      <c r="R2" s="25">
        <f>VLOOKUP(E2,D18数据库!C:R,10,0)*C2</f>
        <v>4.1999999999999997E-3</v>
      </c>
      <c r="S2" s="18" t="str">
        <f>VLOOKUP(E2,D18数据库!C:R,11,0)</f>
        <v>m²</v>
      </c>
      <c r="T2" s="18" t="str">
        <f>VLOOKUP(E2,D18数据库!C:R,12,0)</f>
        <v>Q235B</v>
      </c>
      <c r="U2" s="18"/>
      <c r="V2" s="18" t="str">
        <f>VLOOKUP(E2,D18数据库!C:R,13,0)</f>
        <v>钢板</v>
      </c>
      <c r="W2" s="18" t="str">
        <f>VLOOKUP(E2,D18数据库!C:R,14,0)</f>
        <v>δ=10</v>
      </c>
      <c r="X2" s="19">
        <f>IF(G2="",0,(H2/1000)*(I2/1000)*C2)</f>
        <v>0.12040000000000001</v>
      </c>
      <c r="Y2" s="18" t="str">
        <f>VLOOKUP(E2,D18数据库!C:R,15,0)</f>
        <v>m²</v>
      </c>
      <c r="Z2" s="18" t="str">
        <f>VLOOKUP(E2,D18数据库!C:R,16,0)</f>
        <v>Q235B</v>
      </c>
      <c r="AA2" s="18"/>
    </row>
    <row r="3" spans="1:27" x14ac:dyDescent="0.25">
      <c r="A3" s="22"/>
      <c r="B3" s="3"/>
      <c r="C3" s="3"/>
      <c r="D3" s="3"/>
      <c r="E3" s="18" t="str">
        <f t="shared" ref="E3:E66" si="1">(TRIM(MID(SUBSTITUTE($B3,"-",REPT(" ",99)),COLUMN(B3)*99-98,99)))</f>
        <v/>
      </c>
      <c r="F3" s="18" t="e">
        <f t="shared" ref="F3:F66" si="2">VALUE(TRIM(MID(SUBSTITUTE($B3,"-",REPT(" ",99)),COLUMN(C3)*99-98,99)))</f>
        <v>#VALUE!</v>
      </c>
      <c r="G3" s="18" t="str">
        <f t="shared" ref="G3:G7" si="3">(TRIM(MID(SUBSTITUTE($B3,"-",REPT(" ",99)),COLUMN(D3)*99-98,99)))</f>
        <v/>
      </c>
      <c r="H3" s="18" t="e">
        <f t="shared" si="0"/>
        <v>#VALUE!</v>
      </c>
      <c r="I3" s="18" t="e">
        <f t="shared" si="0"/>
        <v>#VALUE!</v>
      </c>
      <c r="J3" s="18" t="e">
        <f>VLOOKUP(E3,D18数据库!C:R,2,0)</f>
        <v>#N/A</v>
      </c>
      <c r="K3" s="18" t="e">
        <f>VLOOKUP(E3,D18数据库!C:R,3,0)</f>
        <v>#N/A</v>
      </c>
      <c r="L3" s="19" t="e">
        <f t="shared" ref="L3:L7" si="4">(F3/1000)*2*C3</f>
        <v>#VALUE!</v>
      </c>
      <c r="M3" s="18" t="e">
        <f>VLOOKUP(E3,D18数据库!C:R,4,0)</f>
        <v>#N/A</v>
      </c>
      <c r="N3" s="18" t="e">
        <f>VLOOKUP(E3,D18数据库!C:R,5,0)</f>
        <v>#N/A</v>
      </c>
      <c r="O3" s="18"/>
      <c r="P3" s="18" t="e">
        <f>VLOOKUP(E3,D18数据库!C:R,6,0)</f>
        <v>#N/A</v>
      </c>
      <c r="Q3" s="18" t="e">
        <f>VLOOKUP(E3,D18数据库!C:R,7,0)</f>
        <v>#N/A</v>
      </c>
      <c r="R3" s="25" t="e">
        <f>VLOOKUP(E3,D18数据库!C:R,10,0)*C3</f>
        <v>#N/A</v>
      </c>
      <c r="S3" s="18" t="e">
        <f>VLOOKUP(E3,D18数据库!C:R,11,0)</f>
        <v>#N/A</v>
      </c>
      <c r="T3" s="18" t="e">
        <f>VLOOKUP(E3,D18数据库!C:R,12,0)</f>
        <v>#N/A</v>
      </c>
      <c r="U3" s="18"/>
      <c r="V3" s="18" t="e">
        <f>VLOOKUP(E3,D18数据库!C:R,13,0)</f>
        <v>#N/A</v>
      </c>
      <c r="W3" s="18" t="e">
        <f>VLOOKUP(E3,D18数据库!C:R,14,0)</f>
        <v>#N/A</v>
      </c>
      <c r="X3" s="19">
        <f t="shared" ref="X3:X66" si="5">IF(G3="",0,(H3/1000)*(I3/1000)*C3)</f>
        <v>0</v>
      </c>
      <c r="Y3" s="18" t="e">
        <f>VLOOKUP(E3,D18数据库!C:R,15,0)</f>
        <v>#N/A</v>
      </c>
      <c r="Z3" s="18" t="e">
        <f>VLOOKUP(E3,D18数据库!C:R,16,0)</f>
        <v>#N/A</v>
      </c>
      <c r="AA3" s="18"/>
    </row>
    <row r="4" spans="1:27" x14ac:dyDescent="0.25">
      <c r="A4" s="22"/>
      <c r="B4" s="3"/>
      <c r="C4" s="3"/>
      <c r="D4" s="3"/>
      <c r="E4" s="18" t="str">
        <f t="shared" si="1"/>
        <v/>
      </c>
      <c r="F4" s="18" t="e">
        <f t="shared" si="2"/>
        <v>#VALUE!</v>
      </c>
      <c r="G4" s="18" t="str">
        <f t="shared" si="3"/>
        <v/>
      </c>
      <c r="H4" s="18" t="e">
        <f t="shared" si="0"/>
        <v>#VALUE!</v>
      </c>
      <c r="I4" s="18" t="e">
        <f t="shared" si="0"/>
        <v>#VALUE!</v>
      </c>
      <c r="J4" s="18" t="e">
        <f>VLOOKUP(E4,D18数据库!C:R,2,0)</f>
        <v>#N/A</v>
      </c>
      <c r="K4" s="18" t="e">
        <f>VLOOKUP(E4,D18数据库!C:R,3,0)</f>
        <v>#N/A</v>
      </c>
      <c r="L4" s="19" t="e">
        <f t="shared" si="4"/>
        <v>#VALUE!</v>
      </c>
      <c r="M4" s="18" t="e">
        <f>VLOOKUP(E4,D18数据库!C:R,4,0)</f>
        <v>#N/A</v>
      </c>
      <c r="N4" s="18" t="e">
        <f>VLOOKUP(E4,D18数据库!C:R,5,0)</f>
        <v>#N/A</v>
      </c>
      <c r="O4" s="18"/>
      <c r="P4" s="18" t="e">
        <f>VLOOKUP(E4,D18数据库!C:R,6,0)</f>
        <v>#N/A</v>
      </c>
      <c r="Q4" s="18" t="e">
        <f>VLOOKUP(E4,D18数据库!C:R,7,0)</f>
        <v>#N/A</v>
      </c>
      <c r="R4" s="25" t="e">
        <f>VLOOKUP(E4,D18数据库!C:R,10,0)*C4</f>
        <v>#N/A</v>
      </c>
      <c r="S4" s="18" t="e">
        <f>VLOOKUP(E4,D18数据库!C:R,11,0)</f>
        <v>#N/A</v>
      </c>
      <c r="T4" s="18" t="e">
        <f>VLOOKUP(E4,D18数据库!C:R,12,0)</f>
        <v>#N/A</v>
      </c>
      <c r="U4" s="18"/>
      <c r="V4" s="18" t="e">
        <f>VLOOKUP(E4,D18数据库!C:R,13,0)</f>
        <v>#N/A</v>
      </c>
      <c r="W4" s="18" t="e">
        <f>VLOOKUP(E4,D18数据库!C:R,14,0)</f>
        <v>#N/A</v>
      </c>
      <c r="X4" s="19">
        <f t="shared" si="5"/>
        <v>0</v>
      </c>
      <c r="Y4" s="18" t="e">
        <f>VLOOKUP(E4,D18数据库!C:R,15,0)</f>
        <v>#N/A</v>
      </c>
      <c r="Z4" s="18" t="e">
        <f>VLOOKUP(E4,D18数据库!C:R,16,0)</f>
        <v>#N/A</v>
      </c>
      <c r="AA4" s="18"/>
    </row>
    <row r="5" spans="1:27" x14ac:dyDescent="0.25">
      <c r="A5" s="22"/>
      <c r="B5" s="3"/>
      <c r="C5" s="3"/>
      <c r="D5" s="3"/>
      <c r="E5" s="18" t="str">
        <f t="shared" si="1"/>
        <v/>
      </c>
      <c r="F5" s="18" t="e">
        <f t="shared" si="2"/>
        <v>#VALUE!</v>
      </c>
      <c r="G5" s="18" t="str">
        <f t="shared" si="3"/>
        <v/>
      </c>
      <c r="H5" s="18" t="e">
        <f t="shared" si="0"/>
        <v>#VALUE!</v>
      </c>
      <c r="I5" s="18" t="e">
        <f t="shared" si="0"/>
        <v>#VALUE!</v>
      </c>
      <c r="J5" s="18" t="e">
        <f>VLOOKUP(E5,D18数据库!C:R,2,0)</f>
        <v>#N/A</v>
      </c>
      <c r="K5" s="18" t="e">
        <f>VLOOKUP(E5,D18数据库!C:R,3,0)</f>
        <v>#N/A</v>
      </c>
      <c r="L5" s="19" t="e">
        <f t="shared" si="4"/>
        <v>#VALUE!</v>
      </c>
      <c r="M5" s="18" t="e">
        <f>VLOOKUP(E5,D18数据库!C:R,4,0)</f>
        <v>#N/A</v>
      </c>
      <c r="N5" s="18" t="e">
        <f>VLOOKUP(E5,D18数据库!C:R,5,0)</f>
        <v>#N/A</v>
      </c>
      <c r="O5" s="18"/>
      <c r="P5" s="18" t="e">
        <f>VLOOKUP(E5,D18数据库!C:R,6,0)</f>
        <v>#N/A</v>
      </c>
      <c r="Q5" s="18" t="e">
        <f>VLOOKUP(E5,D18数据库!C:R,7,0)</f>
        <v>#N/A</v>
      </c>
      <c r="R5" s="25" t="e">
        <f>VLOOKUP(E5,D18数据库!C:R,10,0)*C5</f>
        <v>#N/A</v>
      </c>
      <c r="S5" s="18" t="e">
        <f>VLOOKUP(E5,D18数据库!C:R,11,0)</f>
        <v>#N/A</v>
      </c>
      <c r="T5" s="18" t="e">
        <f>VLOOKUP(E5,D18数据库!C:R,12,0)</f>
        <v>#N/A</v>
      </c>
      <c r="U5" s="18"/>
      <c r="V5" s="18" t="e">
        <f>VLOOKUP(E5,D18数据库!C:R,13,0)</f>
        <v>#N/A</v>
      </c>
      <c r="W5" s="18" t="e">
        <f>VLOOKUP(E5,D18数据库!C:R,14,0)</f>
        <v>#N/A</v>
      </c>
      <c r="X5" s="19">
        <f t="shared" si="5"/>
        <v>0</v>
      </c>
      <c r="Y5" s="18" t="e">
        <f>VLOOKUP(E5,D18数据库!C:R,15,0)</f>
        <v>#N/A</v>
      </c>
      <c r="Z5" s="18" t="e">
        <f>VLOOKUP(E5,D18数据库!C:R,16,0)</f>
        <v>#N/A</v>
      </c>
      <c r="AA5" s="18"/>
    </row>
    <row r="6" spans="1:27" x14ac:dyDescent="0.25">
      <c r="A6" s="22"/>
      <c r="B6" s="3"/>
      <c r="C6" s="3"/>
      <c r="D6" s="3"/>
      <c r="E6" s="18" t="str">
        <f t="shared" si="1"/>
        <v/>
      </c>
      <c r="F6" s="18" t="e">
        <f t="shared" si="2"/>
        <v>#VALUE!</v>
      </c>
      <c r="G6" s="18" t="str">
        <f t="shared" si="3"/>
        <v/>
      </c>
      <c r="H6" s="18" t="e">
        <f t="shared" si="0"/>
        <v>#VALUE!</v>
      </c>
      <c r="I6" s="18" t="e">
        <f t="shared" si="0"/>
        <v>#VALUE!</v>
      </c>
      <c r="J6" s="18" t="e">
        <f>VLOOKUP(E6,D18数据库!C:R,2,0)</f>
        <v>#N/A</v>
      </c>
      <c r="K6" s="18" t="e">
        <f>VLOOKUP(E6,D18数据库!C:R,3,0)</f>
        <v>#N/A</v>
      </c>
      <c r="L6" s="19" t="e">
        <f t="shared" si="4"/>
        <v>#VALUE!</v>
      </c>
      <c r="M6" s="18" t="e">
        <f>VLOOKUP(E6,D18数据库!C:R,4,0)</f>
        <v>#N/A</v>
      </c>
      <c r="N6" s="18" t="e">
        <f>VLOOKUP(E6,D18数据库!C:R,5,0)</f>
        <v>#N/A</v>
      </c>
      <c r="O6" s="18"/>
      <c r="P6" s="18" t="e">
        <f>VLOOKUP(E6,D18数据库!C:R,6,0)</f>
        <v>#N/A</v>
      </c>
      <c r="Q6" s="18" t="e">
        <f>VLOOKUP(E6,D18数据库!C:R,7,0)</f>
        <v>#N/A</v>
      </c>
      <c r="R6" s="25" t="e">
        <f>VLOOKUP(E6,D18数据库!C:R,10,0)*C6</f>
        <v>#N/A</v>
      </c>
      <c r="S6" s="18" t="e">
        <f>VLOOKUP(E6,D18数据库!C:R,11,0)</f>
        <v>#N/A</v>
      </c>
      <c r="T6" s="18" t="e">
        <f>VLOOKUP(E6,D18数据库!C:R,12,0)</f>
        <v>#N/A</v>
      </c>
      <c r="U6" s="18"/>
      <c r="V6" s="18" t="e">
        <f>VLOOKUP(E6,D18数据库!C:R,13,0)</f>
        <v>#N/A</v>
      </c>
      <c r="W6" s="18" t="e">
        <f>VLOOKUP(E6,D18数据库!C:R,14,0)</f>
        <v>#N/A</v>
      </c>
      <c r="X6" s="19">
        <f t="shared" si="5"/>
        <v>0</v>
      </c>
      <c r="Y6" s="18" t="e">
        <f>VLOOKUP(E6,D18数据库!C:R,15,0)</f>
        <v>#N/A</v>
      </c>
      <c r="Z6" s="18" t="e">
        <f>VLOOKUP(E6,D18数据库!C:R,16,0)</f>
        <v>#N/A</v>
      </c>
      <c r="AA6" s="18"/>
    </row>
    <row r="7" spans="1:27" x14ac:dyDescent="0.25">
      <c r="A7" s="22"/>
      <c r="B7" s="3"/>
      <c r="C7" s="3"/>
      <c r="D7" s="3"/>
      <c r="E7" s="18" t="str">
        <f t="shared" si="1"/>
        <v/>
      </c>
      <c r="F7" s="18" t="e">
        <f t="shared" si="2"/>
        <v>#VALUE!</v>
      </c>
      <c r="G7" s="18" t="str">
        <f t="shared" si="3"/>
        <v/>
      </c>
      <c r="H7" s="18" t="e">
        <f t="shared" si="0"/>
        <v>#VALUE!</v>
      </c>
      <c r="I7" s="18" t="e">
        <f t="shared" si="0"/>
        <v>#VALUE!</v>
      </c>
      <c r="J7" s="18" t="e">
        <f>VLOOKUP(E7,D18数据库!C:R,2,0)</f>
        <v>#N/A</v>
      </c>
      <c r="K7" s="18" t="e">
        <f>VLOOKUP(E7,D18数据库!C:R,3,0)</f>
        <v>#N/A</v>
      </c>
      <c r="L7" s="19" t="e">
        <f t="shared" si="4"/>
        <v>#VALUE!</v>
      </c>
      <c r="M7" s="18" t="e">
        <f>VLOOKUP(E7,D18数据库!C:R,4,0)</f>
        <v>#N/A</v>
      </c>
      <c r="N7" s="18" t="e">
        <f>VLOOKUP(E7,D18数据库!C:R,5,0)</f>
        <v>#N/A</v>
      </c>
      <c r="O7" s="18"/>
      <c r="P7" s="18" t="e">
        <f>VLOOKUP(E7,D18数据库!C:R,6,0)</f>
        <v>#N/A</v>
      </c>
      <c r="Q7" s="18" t="e">
        <f>VLOOKUP(E7,D18数据库!C:R,7,0)</f>
        <v>#N/A</v>
      </c>
      <c r="R7" s="25" t="e">
        <f>VLOOKUP(E7,D18数据库!C:R,10,0)*C7</f>
        <v>#N/A</v>
      </c>
      <c r="S7" s="18" t="e">
        <f>VLOOKUP(E7,D18数据库!C:R,11,0)</f>
        <v>#N/A</v>
      </c>
      <c r="T7" s="18" t="e">
        <f>VLOOKUP(E7,D18数据库!C:R,12,0)</f>
        <v>#N/A</v>
      </c>
      <c r="U7" s="18"/>
      <c r="V7" s="18" t="e">
        <f>VLOOKUP(E7,D18数据库!C:R,13,0)</f>
        <v>#N/A</v>
      </c>
      <c r="W7" s="18" t="e">
        <f>VLOOKUP(E7,D18数据库!C:R,14,0)</f>
        <v>#N/A</v>
      </c>
      <c r="X7" s="19">
        <f t="shared" si="5"/>
        <v>0</v>
      </c>
      <c r="Y7" s="18" t="e">
        <f>VLOOKUP(E7,D18数据库!C:R,15,0)</f>
        <v>#N/A</v>
      </c>
      <c r="Z7" s="18" t="e">
        <f>VLOOKUP(E7,D18数据库!C:R,16,0)</f>
        <v>#N/A</v>
      </c>
      <c r="AA7" s="18"/>
    </row>
    <row r="8" spans="1:27" x14ac:dyDescent="0.25">
      <c r="A8" s="22"/>
      <c r="B8" s="3"/>
      <c r="C8" s="3"/>
      <c r="D8" s="3"/>
      <c r="E8" s="18" t="str">
        <f t="shared" si="1"/>
        <v/>
      </c>
      <c r="F8" s="18" t="e">
        <f t="shared" si="2"/>
        <v>#VALUE!</v>
      </c>
      <c r="G8" s="18" t="str">
        <f t="shared" ref="G8:G71" si="6">(TRIM(MID(SUBSTITUTE($B8,"-",REPT(" ",99)),COLUMN(D8)*99-98,99)))</f>
        <v/>
      </c>
      <c r="H8" s="18" t="e">
        <f t="shared" ref="H8:H71" si="7">VALUE(TRIM(MID(SUBSTITUTE($G8,"x",REPT(" ",99)),COLUMN(A8)*99-98,99)))</f>
        <v>#VALUE!</v>
      </c>
      <c r="I8" s="18" t="e">
        <f t="shared" ref="I8:I71" si="8">VALUE(TRIM(MID(SUBSTITUTE($G8,"x",REPT(" ",99)),COLUMN(B8)*99-98,99)))</f>
        <v>#VALUE!</v>
      </c>
      <c r="J8" s="18" t="e">
        <f>VLOOKUP(E8,D18数据库!C:R,2,0)</f>
        <v>#N/A</v>
      </c>
      <c r="K8" s="18" t="e">
        <f>VLOOKUP(E8,D18数据库!C:R,3,0)</f>
        <v>#N/A</v>
      </c>
      <c r="L8" s="19" t="e">
        <f t="shared" ref="L8:L71" si="9">(F8/1000)*2*C8</f>
        <v>#VALUE!</v>
      </c>
      <c r="M8" s="18" t="e">
        <f>VLOOKUP(E8,D18数据库!C:R,4,0)</f>
        <v>#N/A</v>
      </c>
      <c r="N8" s="18" t="e">
        <f>VLOOKUP(E8,D18数据库!C:R,5,0)</f>
        <v>#N/A</v>
      </c>
      <c r="O8" s="18"/>
      <c r="P8" s="18" t="e">
        <f>VLOOKUP(E8,D18数据库!C:R,6,0)</f>
        <v>#N/A</v>
      </c>
      <c r="Q8" s="18" t="e">
        <f>VLOOKUP(E8,D18数据库!C:R,7,0)</f>
        <v>#N/A</v>
      </c>
      <c r="R8" s="25" t="e">
        <f>VLOOKUP(E8,D18数据库!C:R,10,0)*C8</f>
        <v>#N/A</v>
      </c>
      <c r="S8" s="18" t="e">
        <f>VLOOKUP(E8,D18数据库!C:R,11,0)</f>
        <v>#N/A</v>
      </c>
      <c r="T8" s="18" t="e">
        <f>VLOOKUP(E8,D18数据库!C:R,12,0)</f>
        <v>#N/A</v>
      </c>
      <c r="U8" s="18"/>
      <c r="V8" s="18" t="e">
        <f>VLOOKUP(E8,D18数据库!C:R,13,0)</f>
        <v>#N/A</v>
      </c>
      <c r="W8" s="18" t="e">
        <f>VLOOKUP(E8,D18数据库!C:R,14,0)</f>
        <v>#N/A</v>
      </c>
      <c r="X8" s="19">
        <f t="shared" si="5"/>
        <v>0</v>
      </c>
      <c r="Y8" s="18" t="e">
        <f>VLOOKUP(E8,D18数据库!C:R,15,0)</f>
        <v>#N/A</v>
      </c>
      <c r="Z8" s="18" t="e">
        <f>VLOOKUP(E8,D18数据库!C:R,16,0)</f>
        <v>#N/A</v>
      </c>
      <c r="AA8" s="18"/>
    </row>
    <row r="9" spans="1:27" x14ac:dyDescent="0.25">
      <c r="A9" s="22"/>
      <c r="B9" s="3"/>
      <c r="C9" s="3"/>
      <c r="D9" s="3"/>
      <c r="E9" s="18" t="str">
        <f t="shared" si="1"/>
        <v/>
      </c>
      <c r="F9" s="18" t="e">
        <f t="shared" si="2"/>
        <v>#VALUE!</v>
      </c>
      <c r="G9" s="18" t="str">
        <f t="shared" si="6"/>
        <v/>
      </c>
      <c r="H9" s="18" t="e">
        <f t="shared" si="7"/>
        <v>#VALUE!</v>
      </c>
      <c r="I9" s="18" t="e">
        <f t="shared" si="8"/>
        <v>#VALUE!</v>
      </c>
      <c r="J9" s="18" t="e">
        <f>VLOOKUP(E9,D18数据库!C:R,2,0)</f>
        <v>#N/A</v>
      </c>
      <c r="K9" s="18" t="e">
        <f>VLOOKUP(E9,D18数据库!C:R,3,0)</f>
        <v>#N/A</v>
      </c>
      <c r="L9" s="19" t="e">
        <f t="shared" si="9"/>
        <v>#VALUE!</v>
      </c>
      <c r="M9" s="18" t="e">
        <f>VLOOKUP(E9,D18数据库!C:R,4,0)</f>
        <v>#N/A</v>
      </c>
      <c r="N9" s="18" t="e">
        <f>VLOOKUP(E9,D18数据库!C:R,5,0)</f>
        <v>#N/A</v>
      </c>
      <c r="O9" s="18"/>
      <c r="P9" s="18" t="e">
        <f>VLOOKUP(E9,D18数据库!C:R,6,0)</f>
        <v>#N/A</v>
      </c>
      <c r="Q9" s="18" t="e">
        <f>VLOOKUP(E9,D18数据库!C:R,7,0)</f>
        <v>#N/A</v>
      </c>
      <c r="R9" s="25" t="e">
        <f>VLOOKUP(E9,D18数据库!C:R,10,0)*C9</f>
        <v>#N/A</v>
      </c>
      <c r="S9" s="18" t="e">
        <f>VLOOKUP(E9,D18数据库!C:R,11,0)</f>
        <v>#N/A</v>
      </c>
      <c r="T9" s="18" t="e">
        <f>VLOOKUP(E9,D18数据库!C:R,12,0)</f>
        <v>#N/A</v>
      </c>
      <c r="U9" s="18"/>
      <c r="V9" s="18" t="e">
        <f>VLOOKUP(E9,D18数据库!C:R,13,0)</f>
        <v>#N/A</v>
      </c>
      <c r="W9" s="18" t="e">
        <f>VLOOKUP(E9,D18数据库!C:R,14,0)</f>
        <v>#N/A</v>
      </c>
      <c r="X9" s="19">
        <f t="shared" si="5"/>
        <v>0</v>
      </c>
      <c r="Y9" s="18" t="e">
        <f>VLOOKUP(E9,D18数据库!C:R,15,0)</f>
        <v>#N/A</v>
      </c>
      <c r="Z9" s="18" t="e">
        <f>VLOOKUP(E9,D18数据库!C:R,16,0)</f>
        <v>#N/A</v>
      </c>
      <c r="AA9" s="18"/>
    </row>
    <row r="10" spans="1:27" x14ac:dyDescent="0.25">
      <c r="A10" s="22"/>
      <c r="B10" s="3"/>
      <c r="C10" s="3"/>
      <c r="D10" s="3"/>
      <c r="E10" s="18" t="str">
        <f t="shared" si="1"/>
        <v/>
      </c>
      <c r="F10" s="18" t="e">
        <f t="shared" si="2"/>
        <v>#VALUE!</v>
      </c>
      <c r="G10" s="18" t="str">
        <f t="shared" si="6"/>
        <v/>
      </c>
      <c r="H10" s="18" t="e">
        <f t="shared" si="7"/>
        <v>#VALUE!</v>
      </c>
      <c r="I10" s="18" t="e">
        <f t="shared" si="8"/>
        <v>#VALUE!</v>
      </c>
      <c r="J10" s="18" t="e">
        <f>VLOOKUP(E10,D18数据库!C:R,2,0)</f>
        <v>#N/A</v>
      </c>
      <c r="K10" s="18" t="e">
        <f>VLOOKUP(E10,D18数据库!C:R,3,0)</f>
        <v>#N/A</v>
      </c>
      <c r="L10" s="19" t="e">
        <f t="shared" si="9"/>
        <v>#VALUE!</v>
      </c>
      <c r="M10" s="18" t="e">
        <f>VLOOKUP(E10,D18数据库!C:R,4,0)</f>
        <v>#N/A</v>
      </c>
      <c r="N10" s="18" t="e">
        <f>VLOOKUP(E10,D18数据库!C:R,5,0)</f>
        <v>#N/A</v>
      </c>
      <c r="O10" s="18"/>
      <c r="P10" s="18" t="e">
        <f>VLOOKUP(E10,D18数据库!C:R,6,0)</f>
        <v>#N/A</v>
      </c>
      <c r="Q10" s="18" t="e">
        <f>VLOOKUP(E10,D18数据库!C:R,7,0)</f>
        <v>#N/A</v>
      </c>
      <c r="R10" s="25" t="e">
        <f>VLOOKUP(E10,D18数据库!C:R,10,0)*C10</f>
        <v>#N/A</v>
      </c>
      <c r="S10" s="18" t="e">
        <f>VLOOKUP(E10,D18数据库!C:R,11,0)</f>
        <v>#N/A</v>
      </c>
      <c r="T10" s="18" t="e">
        <f>VLOOKUP(E10,D18数据库!C:R,12,0)</f>
        <v>#N/A</v>
      </c>
      <c r="U10" s="18"/>
      <c r="V10" s="18" t="e">
        <f>VLOOKUP(E10,D18数据库!C:R,13,0)</f>
        <v>#N/A</v>
      </c>
      <c r="W10" s="18" t="e">
        <f>VLOOKUP(E10,D18数据库!C:R,14,0)</f>
        <v>#N/A</v>
      </c>
      <c r="X10" s="19">
        <f t="shared" si="5"/>
        <v>0</v>
      </c>
      <c r="Y10" s="18" t="e">
        <f>VLOOKUP(E10,D18数据库!C:R,15,0)</f>
        <v>#N/A</v>
      </c>
      <c r="Z10" s="18" t="e">
        <f>VLOOKUP(E10,D18数据库!C:R,16,0)</f>
        <v>#N/A</v>
      </c>
      <c r="AA10" s="18"/>
    </row>
    <row r="11" spans="1:27" x14ac:dyDescent="0.25">
      <c r="A11" s="22"/>
      <c r="B11" s="3"/>
      <c r="C11" s="3"/>
      <c r="D11" s="3"/>
      <c r="E11" s="18" t="str">
        <f t="shared" si="1"/>
        <v/>
      </c>
      <c r="F11" s="18" t="e">
        <f t="shared" si="2"/>
        <v>#VALUE!</v>
      </c>
      <c r="G11" s="18" t="str">
        <f t="shared" si="6"/>
        <v/>
      </c>
      <c r="H11" s="18" t="e">
        <f t="shared" si="7"/>
        <v>#VALUE!</v>
      </c>
      <c r="I11" s="18" t="e">
        <f t="shared" si="8"/>
        <v>#VALUE!</v>
      </c>
      <c r="J11" s="18" t="e">
        <f>VLOOKUP(E11,D18数据库!C:R,2,0)</f>
        <v>#N/A</v>
      </c>
      <c r="K11" s="18" t="e">
        <f>VLOOKUP(E11,D18数据库!C:R,3,0)</f>
        <v>#N/A</v>
      </c>
      <c r="L11" s="19" t="e">
        <f t="shared" si="9"/>
        <v>#VALUE!</v>
      </c>
      <c r="M11" s="18" t="e">
        <f>VLOOKUP(E11,D18数据库!C:R,4,0)</f>
        <v>#N/A</v>
      </c>
      <c r="N11" s="18" t="e">
        <f>VLOOKUP(E11,D18数据库!C:R,5,0)</f>
        <v>#N/A</v>
      </c>
      <c r="O11" s="18"/>
      <c r="P11" s="18" t="e">
        <f>VLOOKUP(E11,D18数据库!C:R,6,0)</f>
        <v>#N/A</v>
      </c>
      <c r="Q11" s="18" t="e">
        <f>VLOOKUP(E11,D18数据库!C:R,7,0)</f>
        <v>#N/A</v>
      </c>
      <c r="R11" s="25" t="e">
        <f>VLOOKUP(E11,D18数据库!C:R,10,0)*C11</f>
        <v>#N/A</v>
      </c>
      <c r="S11" s="18" t="e">
        <f>VLOOKUP(E11,D18数据库!C:R,11,0)</f>
        <v>#N/A</v>
      </c>
      <c r="T11" s="18" t="e">
        <f>VLOOKUP(E11,D18数据库!C:R,12,0)</f>
        <v>#N/A</v>
      </c>
      <c r="U11" s="18"/>
      <c r="V11" s="18" t="e">
        <f>VLOOKUP(E11,D18数据库!C:R,13,0)</f>
        <v>#N/A</v>
      </c>
      <c r="W11" s="18" t="e">
        <f>VLOOKUP(E11,D18数据库!C:R,14,0)</f>
        <v>#N/A</v>
      </c>
      <c r="X11" s="19">
        <f t="shared" si="5"/>
        <v>0</v>
      </c>
      <c r="Y11" s="18" t="e">
        <f>VLOOKUP(E11,D18数据库!C:R,15,0)</f>
        <v>#N/A</v>
      </c>
      <c r="Z11" s="18" t="e">
        <f>VLOOKUP(E11,D18数据库!C:R,16,0)</f>
        <v>#N/A</v>
      </c>
      <c r="AA11" s="18"/>
    </row>
    <row r="12" spans="1:27" x14ac:dyDescent="0.25">
      <c r="A12" s="22"/>
      <c r="B12" s="3"/>
      <c r="C12" s="3"/>
      <c r="D12" s="3"/>
      <c r="E12" s="18" t="str">
        <f t="shared" si="1"/>
        <v/>
      </c>
      <c r="F12" s="18" t="e">
        <f t="shared" si="2"/>
        <v>#VALUE!</v>
      </c>
      <c r="G12" s="18" t="str">
        <f t="shared" si="6"/>
        <v/>
      </c>
      <c r="H12" s="18" t="e">
        <f t="shared" si="7"/>
        <v>#VALUE!</v>
      </c>
      <c r="I12" s="18" t="e">
        <f t="shared" si="8"/>
        <v>#VALUE!</v>
      </c>
      <c r="J12" s="18" t="e">
        <f>VLOOKUP(E12,D18数据库!C:R,2,0)</f>
        <v>#N/A</v>
      </c>
      <c r="K12" s="18" t="e">
        <f>VLOOKUP(E12,D18数据库!C:R,3,0)</f>
        <v>#N/A</v>
      </c>
      <c r="L12" s="19" t="e">
        <f t="shared" si="9"/>
        <v>#VALUE!</v>
      </c>
      <c r="M12" s="18" t="e">
        <f>VLOOKUP(E12,D18数据库!C:R,4,0)</f>
        <v>#N/A</v>
      </c>
      <c r="N12" s="18" t="e">
        <f>VLOOKUP(E12,D18数据库!C:R,5,0)</f>
        <v>#N/A</v>
      </c>
      <c r="O12" s="18"/>
      <c r="P12" s="18" t="e">
        <f>VLOOKUP(E12,D18数据库!C:R,6,0)</f>
        <v>#N/A</v>
      </c>
      <c r="Q12" s="18" t="e">
        <f>VLOOKUP(E12,D18数据库!C:R,7,0)</f>
        <v>#N/A</v>
      </c>
      <c r="R12" s="25" t="e">
        <f>VLOOKUP(E12,D18数据库!C:R,10,0)*C12</f>
        <v>#N/A</v>
      </c>
      <c r="S12" s="18" t="e">
        <f>VLOOKUP(E12,D18数据库!C:R,11,0)</f>
        <v>#N/A</v>
      </c>
      <c r="T12" s="18" t="e">
        <f>VLOOKUP(E12,D18数据库!C:R,12,0)</f>
        <v>#N/A</v>
      </c>
      <c r="U12" s="18"/>
      <c r="V12" s="18" t="e">
        <f>VLOOKUP(E12,D18数据库!C:R,13,0)</f>
        <v>#N/A</v>
      </c>
      <c r="W12" s="18" t="e">
        <f>VLOOKUP(E12,D18数据库!C:R,14,0)</f>
        <v>#N/A</v>
      </c>
      <c r="X12" s="19">
        <f t="shared" si="5"/>
        <v>0</v>
      </c>
      <c r="Y12" s="18" t="e">
        <f>VLOOKUP(E12,D18数据库!C:R,15,0)</f>
        <v>#N/A</v>
      </c>
      <c r="Z12" s="18" t="e">
        <f>VLOOKUP(E12,D18数据库!C:R,16,0)</f>
        <v>#N/A</v>
      </c>
      <c r="AA12" s="18"/>
    </row>
    <row r="13" spans="1:27" x14ac:dyDescent="0.25">
      <c r="A13" s="22"/>
      <c r="B13" s="3"/>
      <c r="C13" s="3"/>
      <c r="D13" s="3"/>
      <c r="E13" s="18" t="str">
        <f t="shared" si="1"/>
        <v/>
      </c>
      <c r="F13" s="18" t="e">
        <f t="shared" si="2"/>
        <v>#VALUE!</v>
      </c>
      <c r="G13" s="18" t="str">
        <f t="shared" si="6"/>
        <v/>
      </c>
      <c r="H13" s="18" t="e">
        <f t="shared" si="7"/>
        <v>#VALUE!</v>
      </c>
      <c r="I13" s="18" t="e">
        <f t="shared" si="8"/>
        <v>#VALUE!</v>
      </c>
      <c r="J13" s="18" t="e">
        <f>VLOOKUP(E13,D18数据库!C:R,2,0)</f>
        <v>#N/A</v>
      </c>
      <c r="K13" s="18" t="e">
        <f>VLOOKUP(E13,D18数据库!C:R,3,0)</f>
        <v>#N/A</v>
      </c>
      <c r="L13" s="19" t="e">
        <f t="shared" si="9"/>
        <v>#VALUE!</v>
      </c>
      <c r="M13" s="18" t="e">
        <f>VLOOKUP(E13,D18数据库!C:R,4,0)</f>
        <v>#N/A</v>
      </c>
      <c r="N13" s="18" t="e">
        <f>VLOOKUP(E13,D18数据库!C:R,5,0)</f>
        <v>#N/A</v>
      </c>
      <c r="O13" s="18"/>
      <c r="P13" s="18" t="e">
        <f>VLOOKUP(E13,D18数据库!C:R,6,0)</f>
        <v>#N/A</v>
      </c>
      <c r="Q13" s="18" t="e">
        <f>VLOOKUP(E13,D18数据库!C:R,7,0)</f>
        <v>#N/A</v>
      </c>
      <c r="R13" s="25" t="e">
        <f>VLOOKUP(E13,D18数据库!C:R,10,0)*C13</f>
        <v>#N/A</v>
      </c>
      <c r="S13" s="18" t="e">
        <f>VLOOKUP(E13,D18数据库!C:R,11,0)</f>
        <v>#N/A</v>
      </c>
      <c r="T13" s="18" t="e">
        <f>VLOOKUP(E13,D18数据库!C:R,12,0)</f>
        <v>#N/A</v>
      </c>
      <c r="U13" s="18"/>
      <c r="V13" s="18" t="e">
        <f>VLOOKUP(E13,D18数据库!C:R,13,0)</f>
        <v>#N/A</v>
      </c>
      <c r="W13" s="18" t="e">
        <f>VLOOKUP(E13,D18数据库!C:R,14,0)</f>
        <v>#N/A</v>
      </c>
      <c r="X13" s="19">
        <f t="shared" si="5"/>
        <v>0</v>
      </c>
      <c r="Y13" s="18" t="e">
        <f>VLOOKUP(E13,D18数据库!C:R,15,0)</f>
        <v>#N/A</v>
      </c>
      <c r="Z13" s="18" t="e">
        <f>VLOOKUP(E13,D18数据库!C:R,16,0)</f>
        <v>#N/A</v>
      </c>
      <c r="AA13" s="18"/>
    </row>
    <row r="14" spans="1:27" x14ac:dyDescent="0.25">
      <c r="A14" s="22"/>
      <c r="B14" s="3"/>
      <c r="C14" s="3"/>
      <c r="D14" s="3"/>
      <c r="E14" s="18" t="str">
        <f t="shared" si="1"/>
        <v/>
      </c>
      <c r="F14" s="18" t="e">
        <f t="shared" si="2"/>
        <v>#VALUE!</v>
      </c>
      <c r="G14" s="18" t="str">
        <f t="shared" si="6"/>
        <v/>
      </c>
      <c r="H14" s="18" t="e">
        <f t="shared" si="7"/>
        <v>#VALUE!</v>
      </c>
      <c r="I14" s="18" t="e">
        <f t="shared" si="8"/>
        <v>#VALUE!</v>
      </c>
      <c r="J14" s="18" t="e">
        <f>VLOOKUP(E14,D18数据库!C:R,2,0)</f>
        <v>#N/A</v>
      </c>
      <c r="K14" s="18" t="e">
        <f>VLOOKUP(E14,D18数据库!C:R,3,0)</f>
        <v>#N/A</v>
      </c>
      <c r="L14" s="19" t="e">
        <f t="shared" si="9"/>
        <v>#VALUE!</v>
      </c>
      <c r="M14" s="18" t="e">
        <f>VLOOKUP(E14,D18数据库!C:R,4,0)</f>
        <v>#N/A</v>
      </c>
      <c r="N14" s="18" t="e">
        <f>VLOOKUP(E14,D18数据库!C:R,5,0)</f>
        <v>#N/A</v>
      </c>
      <c r="O14" s="18"/>
      <c r="P14" s="18" t="e">
        <f>VLOOKUP(E14,D18数据库!C:R,6,0)</f>
        <v>#N/A</v>
      </c>
      <c r="Q14" s="18" t="e">
        <f>VLOOKUP(E14,D18数据库!C:R,7,0)</f>
        <v>#N/A</v>
      </c>
      <c r="R14" s="25" t="e">
        <f>VLOOKUP(E14,D18数据库!C:R,10,0)*C14</f>
        <v>#N/A</v>
      </c>
      <c r="S14" s="18" t="e">
        <f>VLOOKUP(E14,D18数据库!C:R,11,0)</f>
        <v>#N/A</v>
      </c>
      <c r="T14" s="18" t="e">
        <f>VLOOKUP(E14,D18数据库!C:R,12,0)</f>
        <v>#N/A</v>
      </c>
      <c r="U14" s="18"/>
      <c r="V14" s="18" t="e">
        <f>VLOOKUP(E14,D18数据库!C:R,13,0)</f>
        <v>#N/A</v>
      </c>
      <c r="W14" s="18" t="e">
        <f>VLOOKUP(E14,D18数据库!C:R,14,0)</f>
        <v>#N/A</v>
      </c>
      <c r="X14" s="19">
        <f t="shared" si="5"/>
        <v>0</v>
      </c>
      <c r="Y14" s="18" t="e">
        <f>VLOOKUP(E14,D18数据库!C:R,15,0)</f>
        <v>#N/A</v>
      </c>
      <c r="Z14" s="18" t="e">
        <f>VLOOKUP(E14,D18数据库!C:R,16,0)</f>
        <v>#N/A</v>
      </c>
      <c r="AA14" s="18"/>
    </row>
    <row r="15" spans="1:27" x14ac:dyDescent="0.25">
      <c r="A15" s="22"/>
      <c r="B15" s="3"/>
      <c r="C15" s="3"/>
      <c r="D15" s="3"/>
      <c r="E15" s="18" t="str">
        <f t="shared" si="1"/>
        <v/>
      </c>
      <c r="F15" s="18" t="e">
        <f t="shared" si="2"/>
        <v>#VALUE!</v>
      </c>
      <c r="G15" s="18" t="str">
        <f t="shared" si="6"/>
        <v/>
      </c>
      <c r="H15" s="18" t="e">
        <f t="shared" si="7"/>
        <v>#VALUE!</v>
      </c>
      <c r="I15" s="18" t="e">
        <f t="shared" si="8"/>
        <v>#VALUE!</v>
      </c>
      <c r="J15" s="18" t="e">
        <f>VLOOKUP(E15,D18数据库!C:R,2,0)</f>
        <v>#N/A</v>
      </c>
      <c r="K15" s="18" t="e">
        <f>VLOOKUP(E15,D18数据库!C:R,3,0)</f>
        <v>#N/A</v>
      </c>
      <c r="L15" s="19" t="e">
        <f t="shared" si="9"/>
        <v>#VALUE!</v>
      </c>
      <c r="M15" s="18" t="e">
        <f>VLOOKUP(E15,D18数据库!C:R,4,0)</f>
        <v>#N/A</v>
      </c>
      <c r="N15" s="18" t="e">
        <f>VLOOKUP(E15,D18数据库!C:R,5,0)</f>
        <v>#N/A</v>
      </c>
      <c r="O15" s="18"/>
      <c r="P15" s="18" t="e">
        <f>VLOOKUP(E15,D18数据库!C:R,6,0)</f>
        <v>#N/A</v>
      </c>
      <c r="Q15" s="18" t="e">
        <f>VLOOKUP(E15,D18数据库!C:R,7,0)</f>
        <v>#N/A</v>
      </c>
      <c r="R15" s="25" t="e">
        <f>VLOOKUP(E15,D18数据库!C:R,10,0)*C15</f>
        <v>#N/A</v>
      </c>
      <c r="S15" s="18" t="e">
        <f>VLOOKUP(E15,D18数据库!C:R,11,0)</f>
        <v>#N/A</v>
      </c>
      <c r="T15" s="18" t="e">
        <f>VLOOKUP(E15,D18数据库!C:R,12,0)</f>
        <v>#N/A</v>
      </c>
      <c r="U15" s="18"/>
      <c r="V15" s="18" t="e">
        <f>VLOOKUP(E15,D18数据库!C:R,13,0)</f>
        <v>#N/A</v>
      </c>
      <c r="W15" s="18" t="e">
        <f>VLOOKUP(E15,D18数据库!C:R,14,0)</f>
        <v>#N/A</v>
      </c>
      <c r="X15" s="19">
        <f t="shared" si="5"/>
        <v>0</v>
      </c>
      <c r="Y15" s="18" t="e">
        <f>VLOOKUP(E15,D18数据库!C:R,15,0)</f>
        <v>#N/A</v>
      </c>
      <c r="Z15" s="18" t="e">
        <f>VLOOKUP(E15,D18数据库!C:R,16,0)</f>
        <v>#N/A</v>
      </c>
      <c r="AA15" s="18"/>
    </row>
    <row r="16" spans="1:27" x14ac:dyDescent="0.25">
      <c r="A16" s="22"/>
      <c r="B16" s="3"/>
      <c r="C16" s="3"/>
      <c r="D16" s="3"/>
      <c r="E16" s="18" t="str">
        <f t="shared" si="1"/>
        <v/>
      </c>
      <c r="F16" s="18" t="e">
        <f t="shared" si="2"/>
        <v>#VALUE!</v>
      </c>
      <c r="G16" s="18" t="str">
        <f t="shared" si="6"/>
        <v/>
      </c>
      <c r="H16" s="18" t="e">
        <f t="shared" si="7"/>
        <v>#VALUE!</v>
      </c>
      <c r="I16" s="18" t="e">
        <f t="shared" si="8"/>
        <v>#VALUE!</v>
      </c>
      <c r="J16" s="18" t="e">
        <f>VLOOKUP(E16,D18数据库!C:R,2,0)</f>
        <v>#N/A</v>
      </c>
      <c r="K16" s="18" t="e">
        <f>VLOOKUP(E16,D18数据库!C:R,3,0)</f>
        <v>#N/A</v>
      </c>
      <c r="L16" s="19" t="e">
        <f t="shared" si="9"/>
        <v>#VALUE!</v>
      </c>
      <c r="M16" s="18" t="e">
        <f>VLOOKUP(E16,D18数据库!C:R,4,0)</f>
        <v>#N/A</v>
      </c>
      <c r="N16" s="18" t="e">
        <f>VLOOKUP(E16,D18数据库!C:R,5,0)</f>
        <v>#N/A</v>
      </c>
      <c r="O16" s="18"/>
      <c r="P16" s="18" t="e">
        <f>VLOOKUP(E16,D18数据库!C:R,6,0)</f>
        <v>#N/A</v>
      </c>
      <c r="Q16" s="18" t="e">
        <f>VLOOKUP(E16,D18数据库!C:R,7,0)</f>
        <v>#N/A</v>
      </c>
      <c r="R16" s="25" t="e">
        <f>VLOOKUP(E16,D18数据库!C:R,10,0)*C16</f>
        <v>#N/A</v>
      </c>
      <c r="S16" s="18" t="e">
        <f>VLOOKUP(E16,D18数据库!C:R,11,0)</f>
        <v>#N/A</v>
      </c>
      <c r="T16" s="18" t="e">
        <f>VLOOKUP(E16,D18数据库!C:R,12,0)</f>
        <v>#N/A</v>
      </c>
      <c r="U16" s="18"/>
      <c r="V16" s="18" t="e">
        <f>VLOOKUP(E16,D18数据库!C:R,13,0)</f>
        <v>#N/A</v>
      </c>
      <c r="W16" s="18" t="e">
        <f>VLOOKUP(E16,D18数据库!C:R,14,0)</f>
        <v>#N/A</v>
      </c>
      <c r="X16" s="19">
        <f t="shared" si="5"/>
        <v>0</v>
      </c>
      <c r="Y16" s="18" t="e">
        <f>VLOOKUP(E16,D18数据库!C:R,15,0)</f>
        <v>#N/A</v>
      </c>
      <c r="Z16" s="18" t="e">
        <f>VLOOKUP(E16,D18数据库!C:R,16,0)</f>
        <v>#N/A</v>
      </c>
      <c r="AA16" s="18"/>
    </row>
    <row r="17" spans="1:27" x14ac:dyDescent="0.25">
      <c r="A17" s="22"/>
      <c r="B17" s="3"/>
      <c r="C17" s="3"/>
      <c r="D17" s="3"/>
      <c r="E17" s="18" t="str">
        <f t="shared" si="1"/>
        <v/>
      </c>
      <c r="F17" s="18" t="e">
        <f t="shared" si="2"/>
        <v>#VALUE!</v>
      </c>
      <c r="G17" s="18" t="str">
        <f t="shared" si="6"/>
        <v/>
      </c>
      <c r="H17" s="18" t="e">
        <f t="shared" si="7"/>
        <v>#VALUE!</v>
      </c>
      <c r="I17" s="18" t="e">
        <f t="shared" si="8"/>
        <v>#VALUE!</v>
      </c>
      <c r="J17" s="18" t="e">
        <f>VLOOKUP(E17,D18数据库!C:R,2,0)</f>
        <v>#N/A</v>
      </c>
      <c r="K17" s="18" t="e">
        <f>VLOOKUP(E17,D18数据库!C:R,3,0)</f>
        <v>#N/A</v>
      </c>
      <c r="L17" s="19" t="e">
        <f t="shared" si="9"/>
        <v>#VALUE!</v>
      </c>
      <c r="M17" s="18" t="e">
        <f>VLOOKUP(E17,D18数据库!C:R,4,0)</f>
        <v>#N/A</v>
      </c>
      <c r="N17" s="18" t="e">
        <f>VLOOKUP(E17,D18数据库!C:R,5,0)</f>
        <v>#N/A</v>
      </c>
      <c r="O17" s="18"/>
      <c r="P17" s="18" t="e">
        <f>VLOOKUP(E17,D18数据库!C:R,6,0)</f>
        <v>#N/A</v>
      </c>
      <c r="Q17" s="18" t="e">
        <f>VLOOKUP(E17,D18数据库!C:R,7,0)</f>
        <v>#N/A</v>
      </c>
      <c r="R17" s="25" t="e">
        <f>VLOOKUP(E17,D18数据库!C:R,10,0)*C17</f>
        <v>#N/A</v>
      </c>
      <c r="S17" s="18" t="e">
        <f>VLOOKUP(E17,D18数据库!C:R,11,0)</f>
        <v>#N/A</v>
      </c>
      <c r="T17" s="18" t="e">
        <f>VLOOKUP(E17,D18数据库!C:R,12,0)</f>
        <v>#N/A</v>
      </c>
      <c r="U17" s="18"/>
      <c r="V17" s="18" t="e">
        <f>VLOOKUP(E17,D18数据库!C:R,13,0)</f>
        <v>#N/A</v>
      </c>
      <c r="W17" s="18" t="e">
        <f>VLOOKUP(E17,D18数据库!C:R,14,0)</f>
        <v>#N/A</v>
      </c>
      <c r="X17" s="19">
        <f t="shared" si="5"/>
        <v>0</v>
      </c>
      <c r="Y17" s="18" t="e">
        <f>VLOOKUP(E17,D18数据库!C:R,15,0)</f>
        <v>#N/A</v>
      </c>
      <c r="Z17" s="18" t="e">
        <f>VLOOKUP(E17,D18数据库!C:R,16,0)</f>
        <v>#N/A</v>
      </c>
      <c r="AA17" s="18"/>
    </row>
    <row r="18" spans="1:27" x14ac:dyDescent="0.25">
      <c r="A18" s="22"/>
      <c r="B18" s="3"/>
      <c r="C18" s="3"/>
      <c r="D18" s="3"/>
      <c r="E18" s="18" t="str">
        <f t="shared" si="1"/>
        <v/>
      </c>
      <c r="F18" s="18" t="e">
        <f t="shared" si="2"/>
        <v>#VALUE!</v>
      </c>
      <c r="G18" s="18" t="str">
        <f t="shared" si="6"/>
        <v/>
      </c>
      <c r="H18" s="18" t="e">
        <f t="shared" si="7"/>
        <v>#VALUE!</v>
      </c>
      <c r="I18" s="18" t="e">
        <f t="shared" si="8"/>
        <v>#VALUE!</v>
      </c>
      <c r="J18" s="18" t="e">
        <f>VLOOKUP(E18,D18数据库!C:R,2,0)</f>
        <v>#N/A</v>
      </c>
      <c r="K18" s="18" t="e">
        <f>VLOOKUP(E18,D18数据库!C:R,3,0)</f>
        <v>#N/A</v>
      </c>
      <c r="L18" s="19" t="e">
        <f t="shared" si="9"/>
        <v>#VALUE!</v>
      </c>
      <c r="M18" s="18" t="e">
        <f>VLOOKUP(E18,D18数据库!C:R,4,0)</f>
        <v>#N/A</v>
      </c>
      <c r="N18" s="18" t="e">
        <f>VLOOKUP(E18,D18数据库!C:R,5,0)</f>
        <v>#N/A</v>
      </c>
      <c r="O18" s="18"/>
      <c r="P18" s="18" t="e">
        <f>VLOOKUP(E18,D18数据库!C:R,6,0)</f>
        <v>#N/A</v>
      </c>
      <c r="Q18" s="18" t="e">
        <f>VLOOKUP(E18,D18数据库!C:R,7,0)</f>
        <v>#N/A</v>
      </c>
      <c r="R18" s="25" t="e">
        <f>VLOOKUP(E18,D18数据库!C:R,10,0)*C18</f>
        <v>#N/A</v>
      </c>
      <c r="S18" s="18" t="e">
        <f>VLOOKUP(E18,D18数据库!C:R,11,0)</f>
        <v>#N/A</v>
      </c>
      <c r="T18" s="18" t="e">
        <f>VLOOKUP(E18,D18数据库!C:R,12,0)</f>
        <v>#N/A</v>
      </c>
      <c r="U18" s="18"/>
      <c r="V18" s="18" t="e">
        <f>VLOOKUP(E18,D18数据库!C:R,13,0)</f>
        <v>#N/A</v>
      </c>
      <c r="W18" s="18" t="e">
        <f>VLOOKUP(E18,D18数据库!C:R,14,0)</f>
        <v>#N/A</v>
      </c>
      <c r="X18" s="19">
        <f t="shared" si="5"/>
        <v>0</v>
      </c>
      <c r="Y18" s="18" t="e">
        <f>VLOOKUP(E18,D18数据库!C:R,15,0)</f>
        <v>#N/A</v>
      </c>
      <c r="Z18" s="18" t="e">
        <f>VLOOKUP(E18,D18数据库!C:R,16,0)</f>
        <v>#N/A</v>
      </c>
      <c r="AA18" s="18"/>
    </row>
    <row r="19" spans="1:27" x14ac:dyDescent="0.25">
      <c r="A19" s="22"/>
      <c r="B19" s="3"/>
      <c r="C19" s="3"/>
      <c r="D19" s="3"/>
      <c r="E19" s="18" t="str">
        <f t="shared" si="1"/>
        <v/>
      </c>
      <c r="F19" s="18" t="e">
        <f t="shared" si="2"/>
        <v>#VALUE!</v>
      </c>
      <c r="G19" s="18" t="str">
        <f t="shared" si="6"/>
        <v/>
      </c>
      <c r="H19" s="18" t="e">
        <f t="shared" si="7"/>
        <v>#VALUE!</v>
      </c>
      <c r="I19" s="18" t="e">
        <f t="shared" si="8"/>
        <v>#VALUE!</v>
      </c>
      <c r="J19" s="18" t="e">
        <f>VLOOKUP(E19,D18数据库!C:R,2,0)</f>
        <v>#N/A</v>
      </c>
      <c r="K19" s="18" t="e">
        <f>VLOOKUP(E19,D18数据库!C:R,3,0)</f>
        <v>#N/A</v>
      </c>
      <c r="L19" s="19" t="e">
        <f t="shared" si="9"/>
        <v>#VALUE!</v>
      </c>
      <c r="M19" s="18" t="e">
        <f>VLOOKUP(E19,D18数据库!C:R,4,0)</f>
        <v>#N/A</v>
      </c>
      <c r="N19" s="18" t="e">
        <f>VLOOKUP(E19,D18数据库!C:R,5,0)</f>
        <v>#N/A</v>
      </c>
      <c r="O19" s="18"/>
      <c r="P19" s="18" t="e">
        <f>VLOOKUP(E19,D18数据库!C:R,6,0)</f>
        <v>#N/A</v>
      </c>
      <c r="Q19" s="18" t="e">
        <f>VLOOKUP(E19,D18数据库!C:R,7,0)</f>
        <v>#N/A</v>
      </c>
      <c r="R19" s="25" t="e">
        <f>VLOOKUP(E19,D18数据库!C:R,10,0)*C19</f>
        <v>#N/A</v>
      </c>
      <c r="S19" s="18" t="e">
        <f>VLOOKUP(E19,D18数据库!C:R,11,0)</f>
        <v>#N/A</v>
      </c>
      <c r="T19" s="18" t="e">
        <f>VLOOKUP(E19,D18数据库!C:R,12,0)</f>
        <v>#N/A</v>
      </c>
      <c r="U19" s="18"/>
      <c r="V19" s="18" t="e">
        <f>VLOOKUP(E19,D18数据库!C:R,13,0)</f>
        <v>#N/A</v>
      </c>
      <c r="W19" s="18" t="e">
        <f>VLOOKUP(E19,D18数据库!C:R,14,0)</f>
        <v>#N/A</v>
      </c>
      <c r="X19" s="19">
        <f t="shared" si="5"/>
        <v>0</v>
      </c>
      <c r="Y19" s="18" t="e">
        <f>VLOOKUP(E19,D18数据库!C:R,15,0)</f>
        <v>#N/A</v>
      </c>
      <c r="Z19" s="18" t="e">
        <f>VLOOKUP(E19,D18数据库!C:R,16,0)</f>
        <v>#N/A</v>
      </c>
      <c r="AA19" s="18"/>
    </row>
    <row r="20" spans="1:27" x14ac:dyDescent="0.25">
      <c r="A20" s="22"/>
      <c r="B20" s="3"/>
      <c r="C20" s="3"/>
      <c r="D20" s="3"/>
      <c r="E20" s="18" t="str">
        <f t="shared" si="1"/>
        <v/>
      </c>
      <c r="F20" s="18" t="e">
        <f t="shared" si="2"/>
        <v>#VALUE!</v>
      </c>
      <c r="G20" s="18" t="str">
        <f t="shared" si="6"/>
        <v/>
      </c>
      <c r="H20" s="18" t="e">
        <f t="shared" si="7"/>
        <v>#VALUE!</v>
      </c>
      <c r="I20" s="18" t="e">
        <f t="shared" si="8"/>
        <v>#VALUE!</v>
      </c>
      <c r="J20" s="18" t="e">
        <f>VLOOKUP(E20,D18数据库!C:R,2,0)</f>
        <v>#N/A</v>
      </c>
      <c r="K20" s="18" t="e">
        <f>VLOOKUP(E20,D18数据库!C:R,3,0)</f>
        <v>#N/A</v>
      </c>
      <c r="L20" s="19" t="e">
        <f t="shared" si="9"/>
        <v>#VALUE!</v>
      </c>
      <c r="M20" s="18" t="e">
        <f>VLOOKUP(E20,D18数据库!C:R,4,0)</f>
        <v>#N/A</v>
      </c>
      <c r="N20" s="18" t="e">
        <f>VLOOKUP(E20,D18数据库!C:R,5,0)</f>
        <v>#N/A</v>
      </c>
      <c r="O20" s="18"/>
      <c r="P20" s="18" t="e">
        <f>VLOOKUP(E20,D18数据库!C:R,6,0)</f>
        <v>#N/A</v>
      </c>
      <c r="Q20" s="18" t="e">
        <f>VLOOKUP(E20,D18数据库!C:R,7,0)</f>
        <v>#N/A</v>
      </c>
      <c r="R20" s="25" t="e">
        <f>VLOOKUP(E20,D18数据库!C:R,10,0)*C20</f>
        <v>#N/A</v>
      </c>
      <c r="S20" s="18" t="e">
        <f>VLOOKUP(E20,D18数据库!C:R,11,0)</f>
        <v>#N/A</v>
      </c>
      <c r="T20" s="18" t="e">
        <f>VLOOKUP(E20,D18数据库!C:R,12,0)</f>
        <v>#N/A</v>
      </c>
      <c r="U20" s="18"/>
      <c r="V20" s="18" t="e">
        <f>VLOOKUP(E20,D18数据库!C:R,13,0)</f>
        <v>#N/A</v>
      </c>
      <c r="W20" s="18" t="e">
        <f>VLOOKUP(E20,D18数据库!C:R,14,0)</f>
        <v>#N/A</v>
      </c>
      <c r="X20" s="19">
        <f t="shared" si="5"/>
        <v>0</v>
      </c>
      <c r="Y20" s="18" t="e">
        <f>VLOOKUP(E20,D18数据库!C:R,15,0)</f>
        <v>#N/A</v>
      </c>
      <c r="Z20" s="18" t="e">
        <f>VLOOKUP(E20,D18数据库!C:R,16,0)</f>
        <v>#N/A</v>
      </c>
      <c r="AA20" s="18"/>
    </row>
    <row r="21" spans="1:27" x14ac:dyDescent="0.25">
      <c r="A21" s="22"/>
      <c r="B21" s="3"/>
      <c r="C21" s="3"/>
      <c r="D21" s="3"/>
      <c r="E21" s="18" t="str">
        <f t="shared" si="1"/>
        <v/>
      </c>
      <c r="F21" s="18" t="e">
        <f t="shared" si="2"/>
        <v>#VALUE!</v>
      </c>
      <c r="G21" s="18" t="str">
        <f t="shared" si="6"/>
        <v/>
      </c>
      <c r="H21" s="18" t="e">
        <f t="shared" si="7"/>
        <v>#VALUE!</v>
      </c>
      <c r="I21" s="18" t="e">
        <f t="shared" si="8"/>
        <v>#VALUE!</v>
      </c>
      <c r="J21" s="18" t="e">
        <f>VLOOKUP(E21,D18数据库!C:R,2,0)</f>
        <v>#N/A</v>
      </c>
      <c r="K21" s="18" t="e">
        <f>VLOOKUP(E21,D18数据库!C:R,3,0)</f>
        <v>#N/A</v>
      </c>
      <c r="L21" s="19" t="e">
        <f t="shared" si="9"/>
        <v>#VALUE!</v>
      </c>
      <c r="M21" s="18" t="e">
        <f>VLOOKUP(E21,D18数据库!C:R,4,0)</f>
        <v>#N/A</v>
      </c>
      <c r="N21" s="18" t="e">
        <f>VLOOKUP(E21,D18数据库!C:R,5,0)</f>
        <v>#N/A</v>
      </c>
      <c r="O21" s="18"/>
      <c r="P21" s="18" t="e">
        <f>VLOOKUP(E21,D18数据库!C:R,6,0)</f>
        <v>#N/A</v>
      </c>
      <c r="Q21" s="18" t="e">
        <f>VLOOKUP(E21,D18数据库!C:R,7,0)</f>
        <v>#N/A</v>
      </c>
      <c r="R21" s="25" t="e">
        <f>VLOOKUP(E21,D18数据库!C:R,10,0)*C21</f>
        <v>#N/A</v>
      </c>
      <c r="S21" s="18" t="e">
        <f>VLOOKUP(E21,D18数据库!C:R,11,0)</f>
        <v>#N/A</v>
      </c>
      <c r="T21" s="18" t="e">
        <f>VLOOKUP(E21,D18数据库!C:R,12,0)</f>
        <v>#N/A</v>
      </c>
      <c r="U21" s="18"/>
      <c r="V21" s="18" t="e">
        <f>VLOOKUP(E21,D18数据库!C:R,13,0)</f>
        <v>#N/A</v>
      </c>
      <c r="W21" s="18" t="e">
        <f>VLOOKUP(E21,D18数据库!C:R,14,0)</f>
        <v>#N/A</v>
      </c>
      <c r="X21" s="19">
        <f t="shared" si="5"/>
        <v>0</v>
      </c>
      <c r="Y21" s="18" t="e">
        <f>VLOOKUP(E21,D18数据库!C:R,15,0)</f>
        <v>#N/A</v>
      </c>
      <c r="Z21" s="18" t="e">
        <f>VLOOKUP(E21,D18数据库!C:R,16,0)</f>
        <v>#N/A</v>
      </c>
      <c r="AA21" s="18"/>
    </row>
    <row r="22" spans="1:27" x14ac:dyDescent="0.25">
      <c r="A22" s="22"/>
      <c r="B22" s="3"/>
      <c r="C22" s="3"/>
      <c r="D22" s="3"/>
      <c r="E22" s="18" t="str">
        <f t="shared" si="1"/>
        <v/>
      </c>
      <c r="F22" s="18" t="e">
        <f t="shared" si="2"/>
        <v>#VALUE!</v>
      </c>
      <c r="G22" s="18" t="str">
        <f t="shared" si="6"/>
        <v/>
      </c>
      <c r="H22" s="18" t="e">
        <f t="shared" si="7"/>
        <v>#VALUE!</v>
      </c>
      <c r="I22" s="18" t="e">
        <f t="shared" si="8"/>
        <v>#VALUE!</v>
      </c>
      <c r="J22" s="18" t="e">
        <f>VLOOKUP(E22,D18数据库!C:R,2,0)</f>
        <v>#N/A</v>
      </c>
      <c r="K22" s="18" t="e">
        <f>VLOOKUP(E22,D18数据库!C:R,3,0)</f>
        <v>#N/A</v>
      </c>
      <c r="L22" s="19" t="e">
        <f t="shared" si="9"/>
        <v>#VALUE!</v>
      </c>
      <c r="M22" s="18" t="e">
        <f>VLOOKUP(E22,D18数据库!C:R,4,0)</f>
        <v>#N/A</v>
      </c>
      <c r="N22" s="18" t="e">
        <f>VLOOKUP(E22,D18数据库!C:R,5,0)</f>
        <v>#N/A</v>
      </c>
      <c r="O22" s="18"/>
      <c r="P22" s="18" t="e">
        <f>VLOOKUP(E22,D18数据库!C:R,6,0)</f>
        <v>#N/A</v>
      </c>
      <c r="Q22" s="18" t="e">
        <f>VLOOKUP(E22,D18数据库!C:R,7,0)</f>
        <v>#N/A</v>
      </c>
      <c r="R22" s="25" t="e">
        <f>VLOOKUP(E22,D18数据库!C:R,10,0)*C22</f>
        <v>#N/A</v>
      </c>
      <c r="S22" s="18" t="e">
        <f>VLOOKUP(E22,D18数据库!C:R,11,0)</f>
        <v>#N/A</v>
      </c>
      <c r="T22" s="18" t="e">
        <f>VLOOKUP(E22,D18数据库!C:R,12,0)</f>
        <v>#N/A</v>
      </c>
      <c r="U22" s="18"/>
      <c r="V22" s="18" t="e">
        <f>VLOOKUP(E22,D18数据库!C:R,13,0)</f>
        <v>#N/A</v>
      </c>
      <c r="W22" s="18" t="e">
        <f>VLOOKUP(E22,D18数据库!C:R,14,0)</f>
        <v>#N/A</v>
      </c>
      <c r="X22" s="19">
        <f t="shared" si="5"/>
        <v>0</v>
      </c>
      <c r="Y22" s="18" t="e">
        <f>VLOOKUP(E22,D18数据库!C:R,15,0)</f>
        <v>#N/A</v>
      </c>
      <c r="Z22" s="18" t="e">
        <f>VLOOKUP(E22,D18数据库!C:R,16,0)</f>
        <v>#N/A</v>
      </c>
      <c r="AA22" s="18"/>
    </row>
    <row r="23" spans="1:27" x14ac:dyDescent="0.25">
      <c r="A23" s="22"/>
      <c r="B23" s="3"/>
      <c r="C23" s="3"/>
      <c r="D23" s="3"/>
      <c r="E23" s="18" t="str">
        <f t="shared" si="1"/>
        <v/>
      </c>
      <c r="F23" s="18" t="e">
        <f t="shared" si="2"/>
        <v>#VALUE!</v>
      </c>
      <c r="G23" s="18" t="str">
        <f t="shared" si="6"/>
        <v/>
      </c>
      <c r="H23" s="18" t="e">
        <f t="shared" si="7"/>
        <v>#VALUE!</v>
      </c>
      <c r="I23" s="18" t="e">
        <f t="shared" si="8"/>
        <v>#VALUE!</v>
      </c>
      <c r="J23" s="18" t="e">
        <f>VLOOKUP(E23,D18数据库!C:R,2,0)</f>
        <v>#N/A</v>
      </c>
      <c r="K23" s="18" t="e">
        <f>VLOOKUP(E23,D18数据库!C:R,3,0)</f>
        <v>#N/A</v>
      </c>
      <c r="L23" s="19" t="e">
        <f t="shared" si="9"/>
        <v>#VALUE!</v>
      </c>
      <c r="M23" s="18" t="e">
        <f>VLOOKUP(E23,D18数据库!C:R,4,0)</f>
        <v>#N/A</v>
      </c>
      <c r="N23" s="18" t="e">
        <f>VLOOKUP(E23,D18数据库!C:R,5,0)</f>
        <v>#N/A</v>
      </c>
      <c r="O23" s="18"/>
      <c r="P23" s="18" t="e">
        <f>VLOOKUP(E23,D18数据库!C:R,6,0)</f>
        <v>#N/A</v>
      </c>
      <c r="Q23" s="18" t="e">
        <f>VLOOKUP(E23,D18数据库!C:R,7,0)</f>
        <v>#N/A</v>
      </c>
      <c r="R23" s="25" t="e">
        <f>VLOOKUP(E23,D18数据库!C:R,10,0)*C23</f>
        <v>#N/A</v>
      </c>
      <c r="S23" s="18" t="e">
        <f>VLOOKUP(E23,D18数据库!C:R,11,0)</f>
        <v>#N/A</v>
      </c>
      <c r="T23" s="18" t="e">
        <f>VLOOKUP(E23,D18数据库!C:R,12,0)</f>
        <v>#N/A</v>
      </c>
      <c r="U23" s="18"/>
      <c r="V23" s="18" t="e">
        <f>VLOOKUP(E23,D18数据库!C:R,13,0)</f>
        <v>#N/A</v>
      </c>
      <c r="W23" s="18" t="e">
        <f>VLOOKUP(E23,D18数据库!C:R,14,0)</f>
        <v>#N/A</v>
      </c>
      <c r="X23" s="19">
        <f t="shared" si="5"/>
        <v>0</v>
      </c>
      <c r="Y23" s="18" t="e">
        <f>VLOOKUP(E23,D18数据库!C:R,15,0)</f>
        <v>#N/A</v>
      </c>
      <c r="Z23" s="18" t="e">
        <f>VLOOKUP(E23,D18数据库!C:R,16,0)</f>
        <v>#N/A</v>
      </c>
      <c r="AA23" s="18"/>
    </row>
    <row r="24" spans="1:27" x14ac:dyDescent="0.25">
      <c r="A24" s="22"/>
      <c r="B24" s="3"/>
      <c r="C24" s="3"/>
      <c r="D24" s="3"/>
      <c r="E24" s="18" t="str">
        <f t="shared" si="1"/>
        <v/>
      </c>
      <c r="F24" s="18" t="e">
        <f t="shared" si="2"/>
        <v>#VALUE!</v>
      </c>
      <c r="G24" s="18" t="str">
        <f t="shared" si="6"/>
        <v/>
      </c>
      <c r="H24" s="18" t="e">
        <f t="shared" si="7"/>
        <v>#VALUE!</v>
      </c>
      <c r="I24" s="18" t="e">
        <f t="shared" si="8"/>
        <v>#VALUE!</v>
      </c>
      <c r="J24" s="18" t="e">
        <f>VLOOKUP(E24,D18数据库!C:R,2,0)</f>
        <v>#N/A</v>
      </c>
      <c r="K24" s="18" t="e">
        <f>VLOOKUP(E24,D18数据库!C:R,3,0)</f>
        <v>#N/A</v>
      </c>
      <c r="L24" s="19" t="e">
        <f t="shared" si="9"/>
        <v>#VALUE!</v>
      </c>
      <c r="M24" s="18" t="e">
        <f>VLOOKUP(E24,D18数据库!C:R,4,0)</f>
        <v>#N/A</v>
      </c>
      <c r="N24" s="18" t="e">
        <f>VLOOKUP(E24,D18数据库!C:R,5,0)</f>
        <v>#N/A</v>
      </c>
      <c r="O24" s="18"/>
      <c r="P24" s="18" t="e">
        <f>VLOOKUP(E24,D18数据库!C:R,6,0)</f>
        <v>#N/A</v>
      </c>
      <c r="Q24" s="18" t="e">
        <f>VLOOKUP(E24,D18数据库!C:R,7,0)</f>
        <v>#N/A</v>
      </c>
      <c r="R24" s="25" t="e">
        <f>VLOOKUP(E24,D18数据库!C:R,10,0)*C24</f>
        <v>#N/A</v>
      </c>
      <c r="S24" s="18" t="e">
        <f>VLOOKUP(E24,D18数据库!C:R,11,0)</f>
        <v>#N/A</v>
      </c>
      <c r="T24" s="18" t="e">
        <f>VLOOKUP(E24,D18数据库!C:R,12,0)</f>
        <v>#N/A</v>
      </c>
      <c r="U24" s="18"/>
      <c r="V24" s="18" t="e">
        <f>VLOOKUP(E24,D18数据库!C:R,13,0)</f>
        <v>#N/A</v>
      </c>
      <c r="W24" s="18" t="e">
        <f>VLOOKUP(E24,D18数据库!C:R,14,0)</f>
        <v>#N/A</v>
      </c>
      <c r="X24" s="19">
        <f t="shared" si="5"/>
        <v>0</v>
      </c>
      <c r="Y24" s="18" t="e">
        <f>VLOOKUP(E24,D18数据库!C:R,15,0)</f>
        <v>#N/A</v>
      </c>
      <c r="Z24" s="18" t="e">
        <f>VLOOKUP(E24,D18数据库!C:R,16,0)</f>
        <v>#N/A</v>
      </c>
      <c r="AA24" s="18"/>
    </row>
    <row r="25" spans="1:27" x14ac:dyDescent="0.25">
      <c r="A25" s="22"/>
      <c r="B25" s="3"/>
      <c r="C25" s="3"/>
      <c r="D25" s="3"/>
      <c r="E25" s="18" t="str">
        <f t="shared" si="1"/>
        <v/>
      </c>
      <c r="F25" s="18" t="e">
        <f t="shared" si="2"/>
        <v>#VALUE!</v>
      </c>
      <c r="G25" s="18" t="str">
        <f t="shared" si="6"/>
        <v/>
      </c>
      <c r="H25" s="18" t="e">
        <f t="shared" si="7"/>
        <v>#VALUE!</v>
      </c>
      <c r="I25" s="18" t="e">
        <f t="shared" si="8"/>
        <v>#VALUE!</v>
      </c>
      <c r="J25" s="18" t="e">
        <f>VLOOKUP(E25,D18数据库!C:R,2,0)</f>
        <v>#N/A</v>
      </c>
      <c r="K25" s="18" t="e">
        <f>VLOOKUP(E25,D18数据库!C:R,3,0)</f>
        <v>#N/A</v>
      </c>
      <c r="L25" s="19" t="e">
        <f t="shared" si="9"/>
        <v>#VALUE!</v>
      </c>
      <c r="M25" s="18" t="e">
        <f>VLOOKUP(E25,D18数据库!C:R,4,0)</f>
        <v>#N/A</v>
      </c>
      <c r="N25" s="18" t="e">
        <f>VLOOKUP(E25,D18数据库!C:R,5,0)</f>
        <v>#N/A</v>
      </c>
      <c r="O25" s="18"/>
      <c r="P25" s="18" t="e">
        <f>VLOOKUP(E25,D18数据库!C:R,6,0)</f>
        <v>#N/A</v>
      </c>
      <c r="Q25" s="18" t="e">
        <f>VLOOKUP(E25,D18数据库!C:R,7,0)</f>
        <v>#N/A</v>
      </c>
      <c r="R25" s="25" t="e">
        <f>VLOOKUP(E25,D18数据库!C:R,10,0)*C25</f>
        <v>#N/A</v>
      </c>
      <c r="S25" s="18" t="e">
        <f>VLOOKUP(E25,D18数据库!C:R,11,0)</f>
        <v>#N/A</v>
      </c>
      <c r="T25" s="18" t="e">
        <f>VLOOKUP(E25,D18数据库!C:R,12,0)</f>
        <v>#N/A</v>
      </c>
      <c r="U25" s="18"/>
      <c r="V25" s="18" t="e">
        <f>VLOOKUP(E25,D18数据库!C:R,13,0)</f>
        <v>#N/A</v>
      </c>
      <c r="W25" s="18" t="e">
        <f>VLOOKUP(E25,D18数据库!C:R,14,0)</f>
        <v>#N/A</v>
      </c>
      <c r="X25" s="19">
        <f t="shared" si="5"/>
        <v>0</v>
      </c>
      <c r="Y25" s="18" t="e">
        <f>VLOOKUP(E25,D18数据库!C:R,15,0)</f>
        <v>#N/A</v>
      </c>
      <c r="Z25" s="18" t="e">
        <f>VLOOKUP(E25,D18数据库!C:R,16,0)</f>
        <v>#N/A</v>
      </c>
      <c r="AA25" s="18"/>
    </row>
    <row r="26" spans="1:27" x14ac:dyDescent="0.25">
      <c r="A26" s="22"/>
      <c r="B26" s="3"/>
      <c r="C26" s="3"/>
      <c r="D26" s="3"/>
      <c r="E26" s="18" t="str">
        <f t="shared" si="1"/>
        <v/>
      </c>
      <c r="F26" s="18" t="e">
        <f t="shared" si="2"/>
        <v>#VALUE!</v>
      </c>
      <c r="G26" s="18" t="str">
        <f t="shared" si="6"/>
        <v/>
      </c>
      <c r="H26" s="18" t="e">
        <f t="shared" si="7"/>
        <v>#VALUE!</v>
      </c>
      <c r="I26" s="18" t="e">
        <f t="shared" si="8"/>
        <v>#VALUE!</v>
      </c>
      <c r="J26" s="18" t="e">
        <f>VLOOKUP(E26,D18数据库!C:R,2,0)</f>
        <v>#N/A</v>
      </c>
      <c r="K26" s="18" t="e">
        <f>VLOOKUP(E26,D18数据库!C:R,3,0)</f>
        <v>#N/A</v>
      </c>
      <c r="L26" s="19" t="e">
        <f t="shared" si="9"/>
        <v>#VALUE!</v>
      </c>
      <c r="M26" s="18" t="e">
        <f>VLOOKUP(E26,D18数据库!C:R,4,0)</f>
        <v>#N/A</v>
      </c>
      <c r="N26" s="18" t="e">
        <f>VLOOKUP(E26,D18数据库!C:R,5,0)</f>
        <v>#N/A</v>
      </c>
      <c r="O26" s="18"/>
      <c r="P26" s="18" t="e">
        <f>VLOOKUP(E26,D18数据库!C:R,6,0)</f>
        <v>#N/A</v>
      </c>
      <c r="Q26" s="18" t="e">
        <f>VLOOKUP(E26,D18数据库!C:R,7,0)</f>
        <v>#N/A</v>
      </c>
      <c r="R26" s="25" t="e">
        <f>VLOOKUP(E26,D18数据库!C:R,10,0)*C26</f>
        <v>#N/A</v>
      </c>
      <c r="S26" s="18" t="e">
        <f>VLOOKUP(E26,D18数据库!C:R,11,0)</f>
        <v>#N/A</v>
      </c>
      <c r="T26" s="18" t="e">
        <f>VLOOKUP(E26,D18数据库!C:R,12,0)</f>
        <v>#N/A</v>
      </c>
      <c r="U26" s="18"/>
      <c r="V26" s="18" t="e">
        <f>VLOOKUP(E26,D18数据库!C:R,13,0)</f>
        <v>#N/A</v>
      </c>
      <c r="W26" s="18" t="e">
        <f>VLOOKUP(E26,D18数据库!C:R,14,0)</f>
        <v>#N/A</v>
      </c>
      <c r="X26" s="19">
        <f t="shared" si="5"/>
        <v>0</v>
      </c>
      <c r="Y26" s="18" t="e">
        <f>VLOOKUP(E26,D18数据库!C:R,15,0)</f>
        <v>#N/A</v>
      </c>
      <c r="Z26" s="18" t="e">
        <f>VLOOKUP(E26,D18数据库!C:R,16,0)</f>
        <v>#N/A</v>
      </c>
      <c r="AA26" s="18"/>
    </row>
    <row r="27" spans="1:27" x14ac:dyDescent="0.25">
      <c r="A27" s="22"/>
      <c r="B27" s="3"/>
      <c r="C27" s="3"/>
      <c r="D27" s="3"/>
      <c r="E27" s="18" t="str">
        <f t="shared" si="1"/>
        <v/>
      </c>
      <c r="F27" s="18" t="e">
        <f t="shared" si="2"/>
        <v>#VALUE!</v>
      </c>
      <c r="G27" s="18" t="str">
        <f t="shared" si="6"/>
        <v/>
      </c>
      <c r="H27" s="18" t="e">
        <f t="shared" si="7"/>
        <v>#VALUE!</v>
      </c>
      <c r="I27" s="18" t="e">
        <f t="shared" si="8"/>
        <v>#VALUE!</v>
      </c>
      <c r="J27" s="18" t="e">
        <f>VLOOKUP(E27,D18数据库!C:R,2,0)</f>
        <v>#N/A</v>
      </c>
      <c r="K27" s="18" t="e">
        <f>VLOOKUP(E27,D18数据库!C:R,3,0)</f>
        <v>#N/A</v>
      </c>
      <c r="L27" s="19" t="e">
        <f t="shared" si="9"/>
        <v>#VALUE!</v>
      </c>
      <c r="M27" s="18" t="e">
        <f>VLOOKUP(E27,D18数据库!C:R,4,0)</f>
        <v>#N/A</v>
      </c>
      <c r="N27" s="18" t="e">
        <f>VLOOKUP(E27,D18数据库!C:R,5,0)</f>
        <v>#N/A</v>
      </c>
      <c r="O27" s="18"/>
      <c r="P27" s="18" t="e">
        <f>VLOOKUP(E27,D18数据库!C:R,6,0)</f>
        <v>#N/A</v>
      </c>
      <c r="Q27" s="18" t="e">
        <f>VLOOKUP(E27,D18数据库!C:R,7,0)</f>
        <v>#N/A</v>
      </c>
      <c r="R27" s="25" t="e">
        <f>VLOOKUP(E27,D18数据库!C:R,10,0)*C27</f>
        <v>#N/A</v>
      </c>
      <c r="S27" s="18" t="e">
        <f>VLOOKUP(E27,D18数据库!C:R,11,0)</f>
        <v>#N/A</v>
      </c>
      <c r="T27" s="18" t="e">
        <f>VLOOKUP(E27,D18数据库!C:R,12,0)</f>
        <v>#N/A</v>
      </c>
      <c r="U27" s="18"/>
      <c r="V27" s="18" t="e">
        <f>VLOOKUP(E27,D18数据库!C:R,13,0)</f>
        <v>#N/A</v>
      </c>
      <c r="W27" s="18" t="e">
        <f>VLOOKUP(E27,D18数据库!C:R,14,0)</f>
        <v>#N/A</v>
      </c>
      <c r="X27" s="19">
        <f t="shared" si="5"/>
        <v>0</v>
      </c>
      <c r="Y27" s="18" t="e">
        <f>VLOOKUP(E27,D18数据库!C:R,15,0)</f>
        <v>#N/A</v>
      </c>
      <c r="Z27" s="18" t="e">
        <f>VLOOKUP(E27,D18数据库!C:R,16,0)</f>
        <v>#N/A</v>
      </c>
      <c r="AA27" s="18"/>
    </row>
    <row r="28" spans="1:27" x14ac:dyDescent="0.25">
      <c r="A28" s="22"/>
      <c r="B28" s="3"/>
      <c r="C28" s="3"/>
      <c r="D28" s="3"/>
      <c r="E28" s="18" t="str">
        <f t="shared" si="1"/>
        <v/>
      </c>
      <c r="F28" s="18" t="e">
        <f t="shared" si="2"/>
        <v>#VALUE!</v>
      </c>
      <c r="G28" s="18" t="str">
        <f t="shared" si="6"/>
        <v/>
      </c>
      <c r="H28" s="18" t="e">
        <f t="shared" si="7"/>
        <v>#VALUE!</v>
      </c>
      <c r="I28" s="18" t="e">
        <f t="shared" si="8"/>
        <v>#VALUE!</v>
      </c>
      <c r="J28" s="18" t="e">
        <f>VLOOKUP(E28,D18数据库!C:R,2,0)</f>
        <v>#N/A</v>
      </c>
      <c r="K28" s="18" t="e">
        <f>VLOOKUP(E28,D18数据库!C:R,3,0)</f>
        <v>#N/A</v>
      </c>
      <c r="L28" s="19" t="e">
        <f t="shared" si="9"/>
        <v>#VALUE!</v>
      </c>
      <c r="M28" s="18" t="e">
        <f>VLOOKUP(E28,D18数据库!C:R,4,0)</f>
        <v>#N/A</v>
      </c>
      <c r="N28" s="18" t="e">
        <f>VLOOKUP(E28,D18数据库!C:R,5,0)</f>
        <v>#N/A</v>
      </c>
      <c r="O28" s="18"/>
      <c r="P28" s="18" t="e">
        <f>VLOOKUP(E28,D18数据库!C:R,6,0)</f>
        <v>#N/A</v>
      </c>
      <c r="Q28" s="18" t="e">
        <f>VLOOKUP(E28,D18数据库!C:R,7,0)</f>
        <v>#N/A</v>
      </c>
      <c r="R28" s="25" t="e">
        <f>VLOOKUP(E28,D18数据库!C:R,10,0)*C28</f>
        <v>#N/A</v>
      </c>
      <c r="S28" s="18" t="e">
        <f>VLOOKUP(E28,D18数据库!C:R,11,0)</f>
        <v>#N/A</v>
      </c>
      <c r="T28" s="18" t="e">
        <f>VLOOKUP(E28,D18数据库!C:R,12,0)</f>
        <v>#N/A</v>
      </c>
      <c r="U28" s="18"/>
      <c r="V28" s="18" t="e">
        <f>VLOOKUP(E28,D18数据库!C:R,13,0)</f>
        <v>#N/A</v>
      </c>
      <c r="W28" s="18" t="e">
        <f>VLOOKUP(E28,D18数据库!C:R,14,0)</f>
        <v>#N/A</v>
      </c>
      <c r="X28" s="19">
        <f t="shared" si="5"/>
        <v>0</v>
      </c>
      <c r="Y28" s="18" t="e">
        <f>VLOOKUP(E28,D18数据库!C:R,15,0)</f>
        <v>#N/A</v>
      </c>
      <c r="Z28" s="18" t="e">
        <f>VLOOKUP(E28,D18数据库!C:R,16,0)</f>
        <v>#N/A</v>
      </c>
      <c r="AA28" s="18"/>
    </row>
    <row r="29" spans="1:27" x14ac:dyDescent="0.25">
      <c r="A29" s="22"/>
      <c r="B29" s="3"/>
      <c r="C29" s="3"/>
      <c r="D29" s="3"/>
      <c r="E29" s="18" t="str">
        <f t="shared" si="1"/>
        <v/>
      </c>
      <c r="F29" s="18" t="e">
        <f t="shared" si="2"/>
        <v>#VALUE!</v>
      </c>
      <c r="G29" s="18" t="str">
        <f t="shared" si="6"/>
        <v/>
      </c>
      <c r="H29" s="18" t="e">
        <f t="shared" si="7"/>
        <v>#VALUE!</v>
      </c>
      <c r="I29" s="18" t="e">
        <f t="shared" si="8"/>
        <v>#VALUE!</v>
      </c>
      <c r="J29" s="18" t="e">
        <f>VLOOKUP(E29,D18数据库!C:R,2,0)</f>
        <v>#N/A</v>
      </c>
      <c r="K29" s="18" t="e">
        <f>VLOOKUP(E29,D18数据库!C:R,3,0)</f>
        <v>#N/A</v>
      </c>
      <c r="L29" s="19" t="e">
        <f t="shared" si="9"/>
        <v>#VALUE!</v>
      </c>
      <c r="M29" s="18" t="e">
        <f>VLOOKUP(E29,D18数据库!C:R,4,0)</f>
        <v>#N/A</v>
      </c>
      <c r="N29" s="18" t="e">
        <f>VLOOKUP(E29,D18数据库!C:R,5,0)</f>
        <v>#N/A</v>
      </c>
      <c r="O29" s="18"/>
      <c r="P29" s="18" t="e">
        <f>VLOOKUP(E29,D18数据库!C:R,6,0)</f>
        <v>#N/A</v>
      </c>
      <c r="Q29" s="18" t="e">
        <f>VLOOKUP(E29,D18数据库!C:R,7,0)</f>
        <v>#N/A</v>
      </c>
      <c r="R29" s="25" t="e">
        <f>VLOOKUP(E29,D18数据库!C:R,10,0)*C29</f>
        <v>#N/A</v>
      </c>
      <c r="S29" s="18" t="e">
        <f>VLOOKUP(E29,D18数据库!C:R,11,0)</f>
        <v>#N/A</v>
      </c>
      <c r="T29" s="18" t="e">
        <f>VLOOKUP(E29,D18数据库!C:R,12,0)</f>
        <v>#N/A</v>
      </c>
      <c r="U29" s="18"/>
      <c r="V29" s="18" t="e">
        <f>VLOOKUP(E29,D18数据库!C:R,13,0)</f>
        <v>#N/A</v>
      </c>
      <c r="W29" s="18" t="e">
        <f>VLOOKUP(E29,D18数据库!C:R,14,0)</f>
        <v>#N/A</v>
      </c>
      <c r="X29" s="19">
        <f t="shared" si="5"/>
        <v>0</v>
      </c>
      <c r="Y29" s="18" t="e">
        <f>VLOOKUP(E29,D18数据库!C:R,15,0)</f>
        <v>#N/A</v>
      </c>
      <c r="Z29" s="18" t="e">
        <f>VLOOKUP(E29,D18数据库!C:R,16,0)</f>
        <v>#N/A</v>
      </c>
      <c r="AA29" s="18"/>
    </row>
    <row r="30" spans="1:27" x14ac:dyDescent="0.25">
      <c r="A30" s="22"/>
      <c r="B30" s="3"/>
      <c r="C30" s="3"/>
      <c r="D30" s="3"/>
      <c r="E30" s="18" t="str">
        <f t="shared" si="1"/>
        <v/>
      </c>
      <c r="F30" s="18" t="e">
        <f t="shared" si="2"/>
        <v>#VALUE!</v>
      </c>
      <c r="G30" s="18" t="str">
        <f t="shared" si="6"/>
        <v/>
      </c>
      <c r="H30" s="18" t="e">
        <f t="shared" si="7"/>
        <v>#VALUE!</v>
      </c>
      <c r="I30" s="18" t="e">
        <f t="shared" si="8"/>
        <v>#VALUE!</v>
      </c>
      <c r="J30" s="18" t="e">
        <f>VLOOKUP(E30,D18数据库!C:R,2,0)</f>
        <v>#N/A</v>
      </c>
      <c r="K30" s="18" t="e">
        <f>VLOOKUP(E30,D18数据库!C:R,3,0)</f>
        <v>#N/A</v>
      </c>
      <c r="L30" s="19" t="e">
        <f t="shared" si="9"/>
        <v>#VALUE!</v>
      </c>
      <c r="M30" s="18" t="e">
        <f>VLOOKUP(E30,D18数据库!C:R,4,0)</f>
        <v>#N/A</v>
      </c>
      <c r="N30" s="18" t="e">
        <f>VLOOKUP(E30,D18数据库!C:R,5,0)</f>
        <v>#N/A</v>
      </c>
      <c r="O30" s="18"/>
      <c r="P30" s="18" t="e">
        <f>VLOOKUP(E30,D18数据库!C:R,6,0)</f>
        <v>#N/A</v>
      </c>
      <c r="Q30" s="18" t="e">
        <f>VLOOKUP(E30,D18数据库!C:R,7,0)</f>
        <v>#N/A</v>
      </c>
      <c r="R30" s="25" t="e">
        <f>VLOOKUP(E30,D18数据库!C:R,10,0)*C30</f>
        <v>#N/A</v>
      </c>
      <c r="S30" s="18" t="e">
        <f>VLOOKUP(E30,D18数据库!C:R,11,0)</f>
        <v>#N/A</v>
      </c>
      <c r="T30" s="18" t="e">
        <f>VLOOKUP(E30,D18数据库!C:R,12,0)</f>
        <v>#N/A</v>
      </c>
      <c r="U30" s="18"/>
      <c r="V30" s="18" t="e">
        <f>VLOOKUP(E30,D18数据库!C:R,13,0)</f>
        <v>#N/A</v>
      </c>
      <c r="W30" s="18" t="e">
        <f>VLOOKUP(E30,D18数据库!C:R,14,0)</f>
        <v>#N/A</v>
      </c>
      <c r="X30" s="19">
        <f t="shared" si="5"/>
        <v>0</v>
      </c>
      <c r="Y30" s="18" t="e">
        <f>VLOOKUP(E30,D18数据库!C:R,15,0)</f>
        <v>#N/A</v>
      </c>
      <c r="Z30" s="18" t="e">
        <f>VLOOKUP(E30,D18数据库!C:R,16,0)</f>
        <v>#N/A</v>
      </c>
      <c r="AA30" s="18"/>
    </row>
    <row r="31" spans="1:27" x14ac:dyDescent="0.25">
      <c r="A31" s="22"/>
      <c r="B31" s="3"/>
      <c r="C31" s="3"/>
      <c r="D31" s="3"/>
      <c r="E31" s="18" t="str">
        <f t="shared" si="1"/>
        <v/>
      </c>
      <c r="F31" s="18" t="e">
        <f t="shared" si="2"/>
        <v>#VALUE!</v>
      </c>
      <c r="G31" s="18" t="str">
        <f t="shared" si="6"/>
        <v/>
      </c>
      <c r="H31" s="18" t="e">
        <f t="shared" si="7"/>
        <v>#VALUE!</v>
      </c>
      <c r="I31" s="18" t="e">
        <f t="shared" si="8"/>
        <v>#VALUE!</v>
      </c>
      <c r="J31" s="18" t="e">
        <f>VLOOKUP(E31,D18数据库!C:R,2,0)</f>
        <v>#N/A</v>
      </c>
      <c r="K31" s="18" t="e">
        <f>VLOOKUP(E31,D18数据库!C:R,3,0)</f>
        <v>#N/A</v>
      </c>
      <c r="L31" s="19" t="e">
        <f t="shared" si="9"/>
        <v>#VALUE!</v>
      </c>
      <c r="M31" s="18" t="e">
        <f>VLOOKUP(E31,D18数据库!C:R,4,0)</f>
        <v>#N/A</v>
      </c>
      <c r="N31" s="18" t="e">
        <f>VLOOKUP(E31,D18数据库!C:R,5,0)</f>
        <v>#N/A</v>
      </c>
      <c r="O31" s="18"/>
      <c r="P31" s="18" t="e">
        <f>VLOOKUP(E31,D18数据库!C:R,6,0)</f>
        <v>#N/A</v>
      </c>
      <c r="Q31" s="18" t="e">
        <f>VLOOKUP(E31,D18数据库!C:R,7,0)</f>
        <v>#N/A</v>
      </c>
      <c r="R31" s="25" t="e">
        <f>VLOOKUP(E31,D18数据库!C:R,10,0)*C31</f>
        <v>#N/A</v>
      </c>
      <c r="S31" s="18" t="e">
        <f>VLOOKUP(E31,D18数据库!C:R,11,0)</f>
        <v>#N/A</v>
      </c>
      <c r="T31" s="18" t="e">
        <f>VLOOKUP(E31,D18数据库!C:R,12,0)</f>
        <v>#N/A</v>
      </c>
      <c r="U31" s="18"/>
      <c r="V31" s="18" t="e">
        <f>VLOOKUP(E31,D18数据库!C:R,13,0)</f>
        <v>#N/A</v>
      </c>
      <c r="W31" s="18" t="e">
        <f>VLOOKUP(E31,D18数据库!C:R,14,0)</f>
        <v>#N/A</v>
      </c>
      <c r="X31" s="19">
        <f t="shared" si="5"/>
        <v>0</v>
      </c>
      <c r="Y31" s="18" t="e">
        <f>VLOOKUP(E31,D18数据库!C:R,15,0)</f>
        <v>#N/A</v>
      </c>
      <c r="Z31" s="18" t="e">
        <f>VLOOKUP(E31,D18数据库!C:R,16,0)</f>
        <v>#N/A</v>
      </c>
      <c r="AA31" s="18"/>
    </row>
    <row r="32" spans="1:27" x14ac:dyDescent="0.25">
      <c r="A32" s="22"/>
      <c r="B32" s="3"/>
      <c r="C32" s="3"/>
      <c r="D32" s="3"/>
      <c r="E32" s="18" t="str">
        <f t="shared" si="1"/>
        <v/>
      </c>
      <c r="F32" s="18" t="e">
        <f t="shared" si="2"/>
        <v>#VALUE!</v>
      </c>
      <c r="G32" s="18" t="str">
        <f t="shared" si="6"/>
        <v/>
      </c>
      <c r="H32" s="18" t="e">
        <f t="shared" si="7"/>
        <v>#VALUE!</v>
      </c>
      <c r="I32" s="18" t="e">
        <f t="shared" si="8"/>
        <v>#VALUE!</v>
      </c>
      <c r="J32" s="18" t="e">
        <f>VLOOKUP(E32,D18数据库!C:R,2,0)</f>
        <v>#N/A</v>
      </c>
      <c r="K32" s="18" t="e">
        <f>VLOOKUP(E32,D18数据库!C:R,3,0)</f>
        <v>#N/A</v>
      </c>
      <c r="L32" s="19" t="e">
        <f t="shared" si="9"/>
        <v>#VALUE!</v>
      </c>
      <c r="M32" s="18" t="e">
        <f>VLOOKUP(E32,D18数据库!C:R,4,0)</f>
        <v>#N/A</v>
      </c>
      <c r="N32" s="18" t="e">
        <f>VLOOKUP(E32,D18数据库!C:R,5,0)</f>
        <v>#N/A</v>
      </c>
      <c r="O32" s="18"/>
      <c r="P32" s="18" t="e">
        <f>VLOOKUP(E32,D18数据库!C:R,6,0)</f>
        <v>#N/A</v>
      </c>
      <c r="Q32" s="18" t="e">
        <f>VLOOKUP(E32,D18数据库!C:R,7,0)</f>
        <v>#N/A</v>
      </c>
      <c r="R32" s="25" t="e">
        <f>VLOOKUP(E32,D18数据库!C:R,10,0)*C32</f>
        <v>#N/A</v>
      </c>
      <c r="S32" s="18" t="e">
        <f>VLOOKUP(E32,D18数据库!C:R,11,0)</f>
        <v>#N/A</v>
      </c>
      <c r="T32" s="18" t="e">
        <f>VLOOKUP(E32,D18数据库!C:R,12,0)</f>
        <v>#N/A</v>
      </c>
      <c r="U32" s="18"/>
      <c r="V32" s="18" t="e">
        <f>VLOOKUP(E32,D18数据库!C:R,13,0)</f>
        <v>#N/A</v>
      </c>
      <c r="W32" s="18" t="e">
        <f>VLOOKUP(E32,D18数据库!C:R,14,0)</f>
        <v>#N/A</v>
      </c>
      <c r="X32" s="19">
        <f t="shared" si="5"/>
        <v>0</v>
      </c>
      <c r="Y32" s="18" t="e">
        <f>VLOOKUP(E32,D18数据库!C:R,15,0)</f>
        <v>#N/A</v>
      </c>
      <c r="Z32" s="18" t="e">
        <f>VLOOKUP(E32,D18数据库!C:R,16,0)</f>
        <v>#N/A</v>
      </c>
      <c r="AA32" s="18"/>
    </row>
    <row r="33" spans="1:27" x14ac:dyDescent="0.25">
      <c r="A33" s="22"/>
      <c r="B33" s="3"/>
      <c r="C33" s="3"/>
      <c r="D33" s="3"/>
      <c r="E33" s="18" t="str">
        <f t="shared" si="1"/>
        <v/>
      </c>
      <c r="F33" s="18" t="e">
        <f t="shared" si="2"/>
        <v>#VALUE!</v>
      </c>
      <c r="G33" s="18" t="str">
        <f t="shared" si="6"/>
        <v/>
      </c>
      <c r="H33" s="18" t="e">
        <f t="shared" si="7"/>
        <v>#VALUE!</v>
      </c>
      <c r="I33" s="18" t="e">
        <f t="shared" si="8"/>
        <v>#VALUE!</v>
      </c>
      <c r="J33" s="18" t="e">
        <f>VLOOKUP(E33,D18数据库!C:R,2,0)</f>
        <v>#N/A</v>
      </c>
      <c r="K33" s="18" t="e">
        <f>VLOOKUP(E33,D18数据库!C:R,3,0)</f>
        <v>#N/A</v>
      </c>
      <c r="L33" s="19" t="e">
        <f t="shared" si="9"/>
        <v>#VALUE!</v>
      </c>
      <c r="M33" s="18" t="e">
        <f>VLOOKUP(E33,D18数据库!C:R,4,0)</f>
        <v>#N/A</v>
      </c>
      <c r="N33" s="18" t="e">
        <f>VLOOKUP(E33,D18数据库!C:R,5,0)</f>
        <v>#N/A</v>
      </c>
      <c r="O33" s="18"/>
      <c r="P33" s="18" t="e">
        <f>VLOOKUP(E33,D18数据库!C:R,6,0)</f>
        <v>#N/A</v>
      </c>
      <c r="Q33" s="18" t="e">
        <f>VLOOKUP(E33,D18数据库!C:R,7,0)</f>
        <v>#N/A</v>
      </c>
      <c r="R33" s="25" t="e">
        <f>VLOOKUP(E33,D18数据库!C:R,10,0)*C33</f>
        <v>#N/A</v>
      </c>
      <c r="S33" s="18" t="e">
        <f>VLOOKUP(E33,D18数据库!C:R,11,0)</f>
        <v>#N/A</v>
      </c>
      <c r="T33" s="18" t="e">
        <f>VLOOKUP(E33,D18数据库!C:R,12,0)</f>
        <v>#N/A</v>
      </c>
      <c r="U33" s="18"/>
      <c r="V33" s="18" t="e">
        <f>VLOOKUP(E33,D18数据库!C:R,13,0)</f>
        <v>#N/A</v>
      </c>
      <c r="W33" s="18" t="e">
        <f>VLOOKUP(E33,D18数据库!C:R,14,0)</f>
        <v>#N/A</v>
      </c>
      <c r="X33" s="19">
        <f t="shared" si="5"/>
        <v>0</v>
      </c>
      <c r="Y33" s="18" t="e">
        <f>VLOOKUP(E33,D18数据库!C:R,15,0)</f>
        <v>#N/A</v>
      </c>
      <c r="Z33" s="18" t="e">
        <f>VLOOKUP(E33,D18数据库!C:R,16,0)</f>
        <v>#N/A</v>
      </c>
      <c r="AA33" s="18"/>
    </row>
    <row r="34" spans="1:27" x14ac:dyDescent="0.25">
      <c r="A34" s="22"/>
      <c r="B34" s="3"/>
      <c r="C34" s="3"/>
      <c r="D34" s="3"/>
      <c r="E34" s="18" t="str">
        <f t="shared" si="1"/>
        <v/>
      </c>
      <c r="F34" s="18" t="e">
        <f t="shared" si="2"/>
        <v>#VALUE!</v>
      </c>
      <c r="G34" s="18" t="str">
        <f t="shared" si="6"/>
        <v/>
      </c>
      <c r="H34" s="18" t="e">
        <f t="shared" si="7"/>
        <v>#VALUE!</v>
      </c>
      <c r="I34" s="18" t="e">
        <f t="shared" si="8"/>
        <v>#VALUE!</v>
      </c>
      <c r="J34" s="18" t="e">
        <f>VLOOKUP(E34,D18数据库!C:R,2,0)</f>
        <v>#N/A</v>
      </c>
      <c r="K34" s="18" t="e">
        <f>VLOOKUP(E34,D18数据库!C:R,3,0)</f>
        <v>#N/A</v>
      </c>
      <c r="L34" s="19" t="e">
        <f t="shared" si="9"/>
        <v>#VALUE!</v>
      </c>
      <c r="M34" s="18" t="e">
        <f>VLOOKUP(E34,D18数据库!C:R,4,0)</f>
        <v>#N/A</v>
      </c>
      <c r="N34" s="18" t="e">
        <f>VLOOKUP(E34,D18数据库!C:R,5,0)</f>
        <v>#N/A</v>
      </c>
      <c r="O34" s="18"/>
      <c r="P34" s="18" t="e">
        <f>VLOOKUP(E34,D18数据库!C:R,6,0)</f>
        <v>#N/A</v>
      </c>
      <c r="Q34" s="18" t="e">
        <f>VLOOKUP(E34,D18数据库!C:R,7,0)</f>
        <v>#N/A</v>
      </c>
      <c r="R34" s="25" t="e">
        <f>VLOOKUP(E34,D18数据库!C:R,10,0)*C34</f>
        <v>#N/A</v>
      </c>
      <c r="S34" s="18" t="e">
        <f>VLOOKUP(E34,D18数据库!C:R,11,0)</f>
        <v>#N/A</v>
      </c>
      <c r="T34" s="18" t="e">
        <f>VLOOKUP(E34,D18数据库!C:R,12,0)</f>
        <v>#N/A</v>
      </c>
      <c r="U34" s="18"/>
      <c r="V34" s="18" t="e">
        <f>VLOOKUP(E34,D18数据库!C:R,13,0)</f>
        <v>#N/A</v>
      </c>
      <c r="W34" s="18" t="e">
        <f>VLOOKUP(E34,D18数据库!C:R,14,0)</f>
        <v>#N/A</v>
      </c>
      <c r="X34" s="19">
        <f t="shared" si="5"/>
        <v>0</v>
      </c>
      <c r="Y34" s="18" t="e">
        <f>VLOOKUP(E34,D18数据库!C:R,15,0)</f>
        <v>#N/A</v>
      </c>
      <c r="Z34" s="18" t="e">
        <f>VLOOKUP(E34,D18数据库!C:R,16,0)</f>
        <v>#N/A</v>
      </c>
      <c r="AA34" s="18"/>
    </row>
    <row r="35" spans="1:27" x14ac:dyDescent="0.25">
      <c r="A35" s="22"/>
      <c r="B35" s="3"/>
      <c r="C35" s="3"/>
      <c r="D35" s="3"/>
      <c r="E35" s="18" t="str">
        <f t="shared" si="1"/>
        <v/>
      </c>
      <c r="F35" s="18" t="e">
        <f t="shared" si="2"/>
        <v>#VALUE!</v>
      </c>
      <c r="G35" s="18" t="str">
        <f t="shared" si="6"/>
        <v/>
      </c>
      <c r="H35" s="18" t="e">
        <f t="shared" si="7"/>
        <v>#VALUE!</v>
      </c>
      <c r="I35" s="18" t="e">
        <f t="shared" si="8"/>
        <v>#VALUE!</v>
      </c>
      <c r="J35" s="18" t="e">
        <f>VLOOKUP(E35,D18数据库!C:R,2,0)</f>
        <v>#N/A</v>
      </c>
      <c r="K35" s="18" t="e">
        <f>VLOOKUP(E35,D18数据库!C:R,3,0)</f>
        <v>#N/A</v>
      </c>
      <c r="L35" s="19" t="e">
        <f t="shared" si="9"/>
        <v>#VALUE!</v>
      </c>
      <c r="M35" s="18" t="e">
        <f>VLOOKUP(E35,D18数据库!C:R,4,0)</f>
        <v>#N/A</v>
      </c>
      <c r="N35" s="18" t="e">
        <f>VLOOKUP(E35,D18数据库!C:R,5,0)</f>
        <v>#N/A</v>
      </c>
      <c r="O35" s="18"/>
      <c r="P35" s="18" t="e">
        <f>VLOOKUP(E35,D18数据库!C:R,6,0)</f>
        <v>#N/A</v>
      </c>
      <c r="Q35" s="18" t="e">
        <f>VLOOKUP(E35,D18数据库!C:R,7,0)</f>
        <v>#N/A</v>
      </c>
      <c r="R35" s="25" t="e">
        <f>VLOOKUP(E35,D18数据库!C:R,10,0)*C35</f>
        <v>#N/A</v>
      </c>
      <c r="S35" s="18" t="e">
        <f>VLOOKUP(E35,D18数据库!C:R,11,0)</f>
        <v>#N/A</v>
      </c>
      <c r="T35" s="18" t="e">
        <f>VLOOKUP(E35,D18数据库!C:R,12,0)</f>
        <v>#N/A</v>
      </c>
      <c r="U35" s="18"/>
      <c r="V35" s="18" t="e">
        <f>VLOOKUP(E35,D18数据库!C:R,13,0)</f>
        <v>#N/A</v>
      </c>
      <c r="W35" s="18" t="e">
        <f>VLOOKUP(E35,D18数据库!C:R,14,0)</f>
        <v>#N/A</v>
      </c>
      <c r="X35" s="19">
        <f t="shared" si="5"/>
        <v>0</v>
      </c>
      <c r="Y35" s="18" t="e">
        <f>VLOOKUP(E35,D18数据库!C:R,15,0)</f>
        <v>#N/A</v>
      </c>
      <c r="Z35" s="18" t="e">
        <f>VLOOKUP(E35,D18数据库!C:R,16,0)</f>
        <v>#N/A</v>
      </c>
      <c r="AA35" s="18"/>
    </row>
    <row r="36" spans="1:27" x14ac:dyDescent="0.25">
      <c r="A36" s="22"/>
      <c r="B36" s="3"/>
      <c r="C36" s="3"/>
      <c r="D36" s="3"/>
      <c r="E36" s="18" t="str">
        <f t="shared" si="1"/>
        <v/>
      </c>
      <c r="F36" s="18" t="e">
        <f t="shared" si="2"/>
        <v>#VALUE!</v>
      </c>
      <c r="G36" s="18" t="str">
        <f t="shared" si="6"/>
        <v/>
      </c>
      <c r="H36" s="18" t="e">
        <f t="shared" si="7"/>
        <v>#VALUE!</v>
      </c>
      <c r="I36" s="18" t="e">
        <f t="shared" si="8"/>
        <v>#VALUE!</v>
      </c>
      <c r="J36" s="18" t="e">
        <f>VLOOKUP(E36,D18数据库!C:R,2,0)</f>
        <v>#N/A</v>
      </c>
      <c r="K36" s="18" t="e">
        <f>VLOOKUP(E36,D18数据库!C:R,3,0)</f>
        <v>#N/A</v>
      </c>
      <c r="L36" s="19" t="e">
        <f t="shared" si="9"/>
        <v>#VALUE!</v>
      </c>
      <c r="M36" s="18" t="e">
        <f>VLOOKUP(E36,D18数据库!C:R,4,0)</f>
        <v>#N/A</v>
      </c>
      <c r="N36" s="18" t="e">
        <f>VLOOKUP(E36,D18数据库!C:R,5,0)</f>
        <v>#N/A</v>
      </c>
      <c r="O36" s="18"/>
      <c r="P36" s="18" t="e">
        <f>VLOOKUP(E36,D18数据库!C:R,6,0)</f>
        <v>#N/A</v>
      </c>
      <c r="Q36" s="18" t="e">
        <f>VLOOKUP(E36,D18数据库!C:R,7,0)</f>
        <v>#N/A</v>
      </c>
      <c r="R36" s="25" t="e">
        <f>VLOOKUP(E36,D18数据库!C:R,10,0)*C36</f>
        <v>#N/A</v>
      </c>
      <c r="S36" s="18" t="e">
        <f>VLOOKUP(E36,D18数据库!C:R,11,0)</f>
        <v>#N/A</v>
      </c>
      <c r="T36" s="18" t="e">
        <f>VLOOKUP(E36,D18数据库!C:R,12,0)</f>
        <v>#N/A</v>
      </c>
      <c r="U36" s="18"/>
      <c r="V36" s="18" t="e">
        <f>VLOOKUP(E36,D18数据库!C:R,13,0)</f>
        <v>#N/A</v>
      </c>
      <c r="W36" s="18" t="e">
        <f>VLOOKUP(E36,D18数据库!C:R,14,0)</f>
        <v>#N/A</v>
      </c>
      <c r="X36" s="19">
        <f t="shared" si="5"/>
        <v>0</v>
      </c>
      <c r="Y36" s="18" t="e">
        <f>VLOOKUP(E36,D18数据库!C:R,15,0)</f>
        <v>#N/A</v>
      </c>
      <c r="Z36" s="18" t="e">
        <f>VLOOKUP(E36,D18数据库!C:R,16,0)</f>
        <v>#N/A</v>
      </c>
      <c r="AA36" s="18"/>
    </row>
    <row r="37" spans="1:27" x14ac:dyDescent="0.25">
      <c r="A37" s="22"/>
      <c r="B37" s="3"/>
      <c r="C37" s="3"/>
      <c r="D37" s="3"/>
      <c r="E37" s="18" t="str">
        <f t="shared" si="1"/>
        <v/>
      </c>
      <c r="F37" s="18" t="e">
        <f t="shared" si="2"/>
        <v>#VALUE!</v>
      </c>
      <c r="G37" s="18" t="str">
        <f t="shared" si="6"/>
        <v/>
      </c>
      <c r="H37" s="18" t="e">
        <f t="shared" si="7"/>
        <v>#VALUE!</v>
      </c>
      <c r="I37" s="18" t="e">
        <f t="shared" si="8"/>
        <v>#VALUE!</v>
      </c>
      <c r="J37" s="18" t="e">
        <f>VLOOKUP(E37,D18数据库!C:R,2,0)</f>
        <v>#N/A</v>
      </c>
      <c r="K37" s="18" t="e">
        <f>VLOOKUP(E37,D18数据库!C:R,3,0)</f>
        <v>#N/A</v>
      </c>
      <c r="L37" s="19" t="e">
        <f t="shared" si="9"/>
        <v>#VALUE!</v>
      </c>
      <c r="M37" s="18" t="e">
        <f>VLOOKUP(E37,D18数据库!C:R,4,0)</f>
        <v>#N/A</v>
      </c>
      <c r="N37" s="18" t="e">
        <f>VLOOKUP(E37,D18数据库!C:R,5,0)</f>
        <v>#N/A</v>
      </c>
      <c r="O37" s="18"/>
      <c r="P37" s="18" t="e">
        <f>VLOOKUP(E37,D18数据库!C:R,6,0)</f>
        <v>#N/A</v>
      </c>
      <c r="Q37" s="18" t="e">
        <f>VLOOKUP(E37,D18数据库!C:R,7,0)</f>
        <v>#N/A</v>
      </c>
      <c r="R37" s="25" t="e">
        <f>VLOOKUP(E37,D18数据库!C:R,10,0)*C37</f>
        <v>#N/A</v>
      </c>
      <c r="S37" s="18" t="e">
        <f>VLOOKUP(E37,D18数据库!C:R,11,0)</f>
        <v>#N/A</v>
      </c>
      <c r="T37" s="18" t="e">
        <f>VLOOKUP(E37,D18数据库!C:R,12,0)</f>
        <v>#N/A</v>
      </c>
      <c r="U37" s="18"/>
      <c r="V37" s="18" t="e">
        <f>VLOOKUP(E37,D18数据库!C:R,13,0)</f>
        <v>#N/A</v>
      </c>
      <c r="W37" s="18" t="e">
        <f>VLOOKUP(E37,D18数据库!C:R,14,0)</f>
        <v>#N/A</v>
      </c>
      <c r="X37" s="19">
        <f t="shared" si="5"/>
        <v>0</v>
      </c>
      <c r="Y37" s="18" t="e">
        <f>VLOOKUP(E37,D18数据库!C:R,15,0)</f>
        <v>#N/A</v>
      </c>
      <c r="Z37" s="18" t="e">
        <f>VLOOKUP(E37,D18数据库!C:R,16,0)</f>
        <v>#N/A</v>
      </c>
      <c r="AA37" s="18"/>
    </row>
    <row r="38" spans="1:27" x14ac:dyDescent="0.25">
      <c r="A38" s="22"/>
      <c r="B38" s="3"/>
      <c r="C38" s="3"/>
      <c r="D38" s="3"/>
      <c r="E38" s="18" t="str">
        <f t="shared" si="1"/>
        <v/>
      </c>
      <c r="F38" s="18" t="e">
        <f t="shared" si="2"/>
        <v>#VALUE!</v>
      </c>
      <c r="G38" s="18" t="str">
        <f t="shared" si="6"/>
        <v/>
      </c>
      <c r="H38" s="18" t="e">
        <f t="shared" si="7"/>
        <v>#VALUE!</v>
      </c>
      <c r="I38" s="18" t="e">
        <f t="shared" si="8"/>
        <v>#VALUE!</v>
      </c>
      <c r="J38" s="18" t="e">
        <f>VLOOKUP(E38,D18数据库!C:R,2,0)</f>
        <v>#N/A</v>
      </c>
      <c r="K38" s="18" t="e">
        <f>VLOOKUP(E38,D18数据库!C:R,3,0)</f>
        <v>#N/A</v>
      </c>
      <c r="L38" s="19" t="e">
        <f t="shared" si="9"/>
        <v>#VALUE!</v>
      </c>
      <c r="M38" s="18" t="e">
        <f>VLOOKUP(E38,D18数据库!C:R,4,0)</f>
        <v>#N/A</v>
      </c>
      <c r="N38" s="18" t="e">
        <f>VLOOKUP(E38,D18数据库!C:R,5,0)</f>
        <v>#N/A</v>
      </c>
      <c r="O38" s="18"/>
      <c r="P38" s="18" t="e">
        <f>VLOOKUP(E38,D18数据库!C:R,6,0)</f>
        <v>#N/A</v>
      </c>
      <c r="Q38" s="18" t="e">
        <f>VLOOKUP(E38,D18数据库!C:R,7,0)</f>
        <v>#N/A</v>
      </c>
      <c r="R38" s="25" t="e">
        <f>VLOOKUP(E38,D18数据库!C:R,10,0)*C38</f>
        <v>#N/A</v>
      </c>
      <c r="S38" s="18" t="e">
        <f>VLOOKUP(E38,D18数据库!C:R,11,0)</f>
        <v>#N/A</v>
      </c>
      <c r="T38" s="18" t="e">
        <f>VLOOKUP(E38,D18数据库!C:R,12,0)</f>
        <v>#N/A</v>
      </c>
      <c r="U38" s="18"/>
      <c r="V38" s="18" t="e">
        <f>VLOOKUP(E38,D18数据库!C:R,13,0)</f>
        <v>#N/A</v>
      </c>
      <c r="W38" s="18" t="e">
        <f>VLOOKUP(E38,D18数据库!C:R,14,0)</f>
        <v>#N/A</v>
      </c>
      <c r="X38" s="19">
        <f t="shared" si="5"/>
        <v>0</v>
      </c>
      <c r="Y38" s="18" t="e">
        <f>VLOOKUP(E38,D18数据库!C:R,15,0)</f>
        <v>#N/A</v>
      </c>
      <c r="Z38" s="18" t="e">
        <f>VLOOKUP(E38,D18数据库!C:R,16,0)</f>
        <v>#N/A</v>
      </c>
      <c r="AA38" s="18"/>
    </row>
    <row r="39" spans="1:27" x14ac:dyDescent="0.25">
      <c r="A39" s="22"/>
      <c r="B39" s="3"/>
      <c r="C39" s="3"/>
      <c r="D39" s="3"/>
      <c r="E39" s="18" t="str">
        <f t="shared" si="1"/>
        <v/>
      </c>
      <c r="F39" s="18" t="e">
        <f t="shared" si="2"/>
        <v>#VALUE!</v>
      </c>
      <c r="G39" s="18" t="str">
        <f t="shared" si="6"/>
        <v/>
      </c>
      <c r="H39" s="18" t="e">
        <f t="shared" si="7"/>
        <v>#VALUE!</v>
      </c>
      <c r="I39" s="18" t="e">
        <f t="shared" si="8"/>
        <v>#VALUE!</v>
      </c>
      <c r="J39" s="18" t="e">
        <f>VLOOKUP(E39,D18数据库!C:R,2,0)</f>
        <v>#N/A</v>
      </c>
      <c r="K39" s="18" t="e">
        <f>VLOOKUP(E39,D18数据库!C:R,3,0)</f>
        <v>#N/A</v>
      </c>
      <c r="L39" s="19" t="e">
        <f t="shared" si="9"/>
        <v>#VALUE!</v>
      </c>
      <c r="M39" s="18" t="e">
        <f>VLOOKUP(E39,D18数据库!C:R,4,0)</f>
        <v>#N/A</v>
      </c>
      <c r="N39" s="18" t="e">
        <f>VLOOKUP(E39,D18数据库!C:R,5,0)</f>
        <v>#N/A</v>
      </c>
      <c r="O39" s="18"/>
      <c r="P39" s="18" t="e">
        <f>VLOOKUP(E39,D18数据库!C:R,6,0)</f>
        <v>#N/A</v>
      </c>
      <c r="Q39" s="18" t="e">
        <f>VLOOKUP(E39,D18数据库!C:R,7,0)</f>
        <v>#N/A</v>
      </c>
      <c r="R39" s="25" t="e">
        <f>VLOOKUP(E39,D18数据库!C:R,10,0)*C39</f>
        <v>#N/A</v>
      </c>
      <c r="S39" s="18" t="e">
        <f>VLOOKUP(E39,D18数据库!C:R,11,0)</f>
        <v>#N/A</v>
      </c>
      <c r="T39" s="18" t="e">
        <f>VLOOKUP(E39,D18数据库!C:R,12,0)</f>
        <v>#N/A</v>
      </c>
      <c r="U39" s="18"/>
      <c r="V39" s="18" t="e">
        <f>VLOOKUP(E39,D18数据库!C:R,13,0)</f>
        <v>#N/A</v>
      </c>
      <c r="W39" s="18" t="e">
        <f>VLOOKUP(E39,D18数据库!C:R,14,0)</f>
        <v>#N/A</v>
      </c>
      <c r="X39" s="19">
        <f t="shared" si="5"/>
        <v>0</v>
      </c>
      <c r="Y39" s="18" t="e">
        <f>VLOOKUP(E39,D18数据库!C:R,15,0)</f>
        <v>#N/A</v>
      </c>
      <c r="Z39" s="18" t="e">
        <f>VLOOKUP(E39,D18数据库!C:R,16,0)</f>
        <v>#N/A</v>
      </c>
      <c r="AA39" s="18"/>
    </row>
    <row r="40" spans="1:27" x14ac:dyDescent="0.25">
      <c r="A40" s="22"/>
      <c r="B40" s="3"/>
      <c r="C40" s="3"/>
      <c r="D40" s="3"/>
      <c r="E40" s="18" t="str">
        <f t="shared" si="1"/>
        <v/>
      </c>
      <c r="F40" s="18" t="e">
        <f t="shared" si="2"/>
        <v>#VALUE!</v>
      </c>
      <c r="G40" s="18" t="str">
        <f t="shared" si="6"/>
        <v/>
      </c>
      <c r="H40" s="18" t="e">
        <f t="shared" si="7"/>
        <v>#VALUE!</v>
      </c>
      <c r="I40" s="18" t="e">
        <f t="shared" si="8"/>
        <v>#VALUE!</v>
      </c>
      <c r="J40" s="18" t="e">
        <f>VLOOKUP(E40,D18数据库!C:R,2,0)</f>
        <v>#N/A</v>
      </c>
      <c r="K40" s="18" t="e">
        <f>VLOOKUP(E40,D18数据库!C:R,3,0)</f>
        <v>#N/A</v>
      </c>
      <c r="L40" s="19" t="e">
        <f t="shared" si="9"/>
        <v>#VALUE!</v>
      </c>
      <c r="M40" s="18" t="e">
        <f>VLOOKUP(E40,D18数据库!C:R,4,0)</f>
        <v>#N/A</v>
      </c>
      <c r="N40" s="18" t="e">
        <f>VLOOKUP(E40,D18数据库!C:R,5,0)</f>
        <v>#N/A</v>
      </c>
      <c r="O40" s="18"/>
      <c r="P40" s="18" t="e">
        <f>VLOOKUP(E40,D18数据库!C:R,6,0)</f>
        <v>#N/A</v>
      </c>
      <c r="Q40" s="18" t="e">
        <f>VLOOKUP(E40,D18数据库!C:R,7,0)</f>
        <v>#N/A</v>
      </c>
      <c r="R40" s="25" t="e">
        <f>VLOOKUP(E40,D18数据库!C:R,10,0)*C40</f>
        <v>#N/A</v>
      </c>
      <c r="S40" s="18" t="e">
        <f>VLOOKUP(E40,D18数据库!C:R,11,0)</f>
        <v>#N/A</v>
      </c>
      <c r="T40" s="18" t="e">
        <f>VLOOKUP(E40,D18数据库!C:R,12,0)</f>
        <v>#N/A</v>
      </c>
      <c r="U40" s="18"/>
      <c r="V40" s="18" t="e">
        <f>VLOOKUP(E40,D18数据库!C:R,13,0)</f>
        <v>#N/A</v>
      </c>
      <c r="W40" s="18" t="e">
        <f>VLOOKUP(E40,D18数据库!C:R,14,0)</f>
        <v>#N/A</v>
      </c>
      <c r="X40" s="19">
        <f t="shared" si="5"/>
        <v>0</v>
      </c>
      <c r="Y40" s="18" t="e">
        <f>VLOOKUP(E40,D18数据库!C:R,15,0)</f>
        <v>#N/A</v>
      </c>
      <c r="Z40" s="18" t="e">
        <f>VLOOKUP(E40,D18数据库!C:R,16,0)</f>
        <v>#N/A</v>
      </c>
      <c r="AA40" s="18"/>
    </row>
    <row r="41" spans="1:27" x14ac:dyDescent="0.25">
      <c r="A41" s="22"/>
      <c r="B41" s="3"/>
      <c r="C41" s="3"/>
      <c r="D41" s="3"/>
      <c r="E41" s="18" t="str">
        <f t="shared" si="1"/>
        <v/>
      </c>
      <c r="F41" s="18" t="e">
        <f t="shared" si="2"/>
        <v>#VALUE!</v>
      </c>
      <c r="G41" s="18" t="str">
        <f t="shared" si="6"/>
        <v/>
      </c>
      <c r="H41" s="18" t="e">
        <f t="shared" si="7"/>
        <v>#VALUE!</v>
      </c>
      <c r="I41" s="18" t="e">
        <f t="shared" si="8"/>
        <v>#VALUE!</v>
      </c>
      <c r="J41" s="18" t="e">
        <f>VLOOKUP(E41,D18数据库!C:R,2,0)</f>
        <v>#N/A</v>
      </c>
      <c r="K41" s="18" t="e">
        <f>VLOOKUP(E41,D18数据库!C:R,3,0)</f>
        <v>#N/A</v>
      </c>
      <c r="L41" s="19" t="e">
        <f t="shared" si="9"/>
        <v>#VALUE!</v>
      </c>
      <c r="M41" s="18" t="e">
        <f>VLOOKUP(E41,D18数据库!C:R,4,0)</f>
        <v>#N/A</v>
      </c>
      <c r="N41" s="18" t="e">
        <f>VLOOKUP(E41,D18数据库!C:R,5,0)</f>
        <v>#N/A</v>
      </c>
      <c r="O41" s="18"/>
      <c r="P41" s="18" t="e">
        <f>VLOOKUP(E41,D18数据库!C:R,6,0)</f>
        <v>#N/A</v>
      </c>
      <c r="Q41" s="18" t="e">
        <f>VLOOKUP(E41,D18数据库!C:R,7,0)</f>
        <v>#N/A</v>
      </c>
      <c r="R41" s="25" t="e">
        <f>VLOOKUP(E41,D18数据库!C:R,10,0)*C41</f>
        <v>#N/A</v>
      </c>
      <c r="S41" s="18" t="e">
        <f>VLOOKUP(E41,D18数据库!C:R,11,0)</f>
        <v>#N/A</v>
      </c>
      <c r="T41" s="18" t="e">
        <f>VLOOKUP(E41,D18数据库!C:R,12,0)</f>
        <v>#N/A</v>
      </c>
      <c r="U41" s="18"/>
      <c r="V41" s="18" t="e">
        <f>VLOOKUP(E41,D18数据库!C:R,13,0)</f>
        <v>#N/A</v>
      </c>
      <c r="W41" s="18" t="e">
        <f>VLOOKUP(E41,D18数据库!C:R,14,0)</f>
        <v>#N/A</v>
      </c>
      <c r="X41" s="19">
        <f t="shared" si="5"/>
        <v>0</v>
      </c>
      <c r="Y41" s="18" t="e">
        <f>VLOOKUP(E41,D18数据库!C:R,15,0)</f>
        <v>#N/A</v>
      </c>
      <c r="Z41" s="18" t="e">
        <f>VLOOKUP(E41,D18数据库!C:R,16,0)</f>
        <v>#N/A</v>
      </c>
      <c r="AA41" s="18"/>
    </row>
    <row r="42" spans="1:27" x14ac:dyDescent="0.25">
      <c r="A42" s="22"/>
      <c r="B42" s="3"/>
      <c r="C42" s="3"/>
      <c r="D42" s="3"/>
      <c r="E42" s="18" t="str">
        <f t="shared" si="1"/>
        <v/>
      </c>
      <c r="F42" s="18" t="e">
        <f t="shared" si="2"/>
        <v>#VALUE!</v>
      </c>
      <c r="G42" s="18" t="str">
        <f t="shared" si="6"/>
        <v/>
      </c>
      <c r="H42" s="18" t="e">
        <f t="shared" si="7"/>
        <v>#VALUE!</v>
      </c>
      <c r="I42" s="18" t="e">
        <f t="shared" si="8"/>
        <v>#VALUE!</v>
      </c>
      <c r="J42" s="18" t="e">
        <f>VLOOKUP(E42,D18数据库!C:R,2,0)</f>
        <v>#N/A</v>
      </c>
      <c r="K42" s="18" t="e">
        <f>VLOOKUP(E42,D18数据库!C:R,3,0)</f>
        <v>#N/A</v>
      </c>
      <c r="L42" s="19" t="e">
        <f t="shared" si="9"/>
        <v>#VALUE!</v>
      </c>
      <c r="M42" s="18" t="e">
        <f>VLOOKUP(E42,D18数据库!C:R,4,0)</f>
        <v>#N/A</v>
      </c>
      <c r="N42" s="18" t="e">
        <f>VLOOKUP(E42,D18数据库!C:R,5,0)</f>
        <v>#N/A</v>
      </c>
      <c r="O42" s="18"/>
      <c r="P42" s="18" t="e">
        <f>VLOOKUP(E42,D18数据库!C:R,6,0)</f>
        <v>#N/A</v>
      </c>
      <c r="Q42" s="18" t="e">
        <f>VLOOKUP(E42,D18数据库!C:R,7,0)</f>
        <v>#N/A</v>
      </c>
      <c r="R42" s="25" t="e">
        <f>VLOOKUP(E42,D18数据库!C:R,10,0)*C42</f>
        <v>#N/A</v>
      </c>
      <c r="S42" s="18" t="e">
        <f>VLOOKUP(E42,D18数据库!C:R,11,0)</f>
        <v>#N/A</v>
      </c>
      <c r="T42" s="18" t="e">
        <f>VLOOKUP(E42,D18数据库!C:R,12,0)</f>
        <v>#N/A</v>
      </c>
      <c r="U42" s="18"/>
      <c r="V42" s="18" t="e">
        <f>VLOOKUP(E42,D18数据库!C:R,13,0)</f>
        <v>#N/A</v>
      </c>
      <c r="W42" s="18" t="e">
        <f>VLOOKUP(E42,D18数据库!C:R,14,0)</f>
        <v>#N/A</v>
      </c>
      <c r="X42" s="19">
        <f t="shared" si="5"/>
        <v>0</v>
      </c>
      <c r="Y42" s="18" t="e">
        <f>VLOOKUP(E42,D18数据库!C:R,15,0)</f>
        <v>#N/A</v>
      </c>
      <c r="Z42" s="18" t="e">
        <f>VLOOKUP(E42,D18数据库!C:R,16,0)</f>
        <v>#N/A</v>
      </c>
      <c r="AA42" s="18"/>
    </row>
    <row r="43" spans="1:27" x14ac:dyDescent="0.25">
      <c r="A43" s="22"/>
      <c r="B43" s="3"/>
      <c r="C43" s="3"/>
      <c r="D43" s="3"/>
      <c r="E43" s="18" t="str">
        <f t="shared" si="1"/>
        <v/>
      </c>
      <c r="F43" s="18" t="e">
        <f t="shared" si="2"/>
        <v>#VALUE!</v>
      </c>
      <c r="G43" s="18" t="str">
        <f t="shared" si="6"/>
        <v/>
      </c>
      <c r="H43" s="18" t="e">
        <f t="shared" si="7"/>
        <v>#VALUE!</v>
      </c>
      <c r="I43" s="18" t="e">
        <f t="shared" si="8"/>
        <v>#VALUE!</v>
      </c>
      <c r="J43" s="18" t="e">
        <f>VLOOKUP(E43,D18数据库!C:R,2,0)</f>
        <v>#N/A</v>
      </c>
      <c r="K43" s="18" t="e">
        <f>VLOOKUP(E43,D18数据库!C:R,3,0)</f>
        <v>#N/A</v>
      </c>
      <c r="L43" s="19" t="e">
        <f t="shared" si="9"/>
        <v>#VALUE!</v>
      </c>
      <c r="M43" s="18" t="e">
        <f>VLOOKUP(E43,D18数据库!C:R,4,0)</f>
        <v>#N/A</v>
      </c>
      <c r="N43" s="18" t="e">
        <f>VLOOKUP(E43,D18数据库!C:R,5,0)</f>
        <v>#N/A</v>
      </c>
      <c r="O43" s="18"/>
      <c r="P43" s="18" t="e">
        <f>VLOOKUP(E43,D18数据库!C:R,6,0)</f>
        <v>#N/A</v>
      </c>
      <c r="Q43" s="18" t="e">
        <f>VLOOKUP(E43,D18数据库!C:R,7,0)</f>
        <v>#N/A</v>
      </c>
      <c r="R43" s="25" t="e">
        <f>VLOOKUP(E43,D18数据库!C:R,10,0)*C43</f>
        <v>#N/A</v>
      </c>
      <c r="S43" s="18" t="e">
        <f>VLOOKUP(E43,D18数据库!C:R,11,0)</f>
        <v>#N/A</v>
      </c>
      <c r="T43" s="18" t="e">
        <f>VLOOKUP(E43,D18数据库!C:R,12,0)</f>
        <v>#N/A</v>
      </c>
      <c r="U43" s="18"/>
      <c r="V43" s="18" t="e">
        <f>VLOOKUP(E43,D18数据库!C:R,13,0)</f>
        <v>#N/A</v>
      </c>
      <c r="W43" s="18" t="e">
        <f>VLOOKUP(E43,D18数据库!C:R,14,0)</f>
        <v>#N/A</v>
      </c>
      <c r="X43" s="19">
        <f t="shared" si="5"/>
        <v>0</v>
      </c>
      <c r="Y43" s="18" t="e">
        <f>VLOOKUP(E43,D18数据库!C:R,15,0)</f>
        <v>#N/A</v>
      </c>
      <c r="Z43" s="18" t="e">
        <f>VLOOKUP(E43,D18数据库!C:R,16,0)</f>
        <v>#N/A</v>
      </c>
      <c r="AA43" s="18"/>
    </row>
    <row r="44" spans="1:27" x14ac:dyDescent="0.25">
      <c r="A44" s="22"/>
      <c r="B44" s="3"/>
      <c r="C44" s="3"/>
      <c r="D44" s="3"/>
      <c r="E44" s="18" t="str">
        <f t="shared" si="1"/>
        <v/>
      </c>
      <c r="F44" s="18" t="e">
        <f t="shared" si="2"/>
        <v>#VALUE!</v>
      </c>
      <c r="G44" s="18" t="str">
        <f t="shared" si="6"/>
        <v/>
      </c>
      <c r="H44" s="18" t="e">
        <f t="shared" si="7"/>
        <v>#VALUE!</v>
      </c>
      <c r="I44" s="18" t="e">
        <f t="shared" si="8"/>
        <v>#VALUE!</v>
      </c>
      <c r="J44" s="18" t="e">
        <f>VLOOKUP(E44,D18数据库!C:R,2,0)</f>
        <v>#N/A</v>
      </c>
      <c r="K44" s="18" t="e">
        <f>VLOOKUP(E44,D18数据库!C:R,3,0)</f>
        <v>#N/A</v>
      </c>
      <c r="L44" s="19" t="e">
        <f t="shared" si="9"/>
        <v>#VALUE!</v>
      </c>
      <c r="M44" s="18" t="e">
        <f>VLOOKUP(E44,D18数据库!C:R,4,0)</f>
        <v>#N/A</v>
      </c>
      <c r="N44" s="18" t="e">
        <f>VLOOKUP(E44,D18数据库!C:R,5,0)</f>
        <v>#N/A</v>
      </c>
      <c r="O44" s="18"/>
      <c r="P44" s="18" t="e">
        <f>VLOOKUP(E44,D18数据库!C:R,6,0)</f>
        <v>#N/A</v>
      </c>
      <c r="Q44" s="18" t="e">
        <f>VLOOKUP(E44,D18数据库!C:R,7,0)</f>
        <v>#N/A</v>
      </c>
      <c r="R44" s="25" t="e">
        <f>VLOOKUP(E44,D18数据库!C:R,10,0)*C44</f>
        <v>#N/A</v>
      </c>
      <c r="S44" s="18" t="e">
        <f>VLOOKUP(E44,D18数据库!C:R,11,0)</f>
        <v>#N/A</v>
      </c>
      <c r="T44" s="18" t="e">
        <f>VLOOKUP(E44,D18数据库!C:R,12,0)</f>
        <v>#N/A</v>
      </c>
      <c r="U44" s="18"/>
      <c r="V44" s="18" t="e">
        <f>VLOOKUP(E44,D18数据库!C:R,13,0)</f>
        <v>#N/A</v>
      </c>
      <c r="W44" s="18" t="e">
        <f>VLOOKUP(E44,D18数据库!C:R,14,0)</f>
        <v>#N/A</v>
      </c>
      <c r="X44" s="19">
        <f t="shared" si="5"/>
        <v>0</v>
      </c>
      <c r="Y44" s="18" t="e">
        <f>VLOOKUP(E44,D18数据库!C:R,15,0)</f>
        <v>#N/A</v>
      </c>
      <c r="Z44" s="18" t="e">
        <f>VLOOKUP(E44,D18数据库!C:R,16,0)</f>
        <v>#N/A</v>
      </c>
      <c r="AA44" s="18"/>
    </row>
    <row r="45" spans="1:27" x14ac:dyDescent="0.25">
      <c r="A45" s="22"/>
      <c r="B45" s="3"/>
      <c r="C45" s="3"/>
      <c r="D45" s="3"/>
      <c r="E45" s="18" t="str">
        <f t="shared" si="1"/>
        <v/>
      </c>
      <c r="F45" s="18" t="e">
        <f t="shared" si="2"/>
        <v>#VALUE!</v>
      </c>
      <c r="G45" s="18" t="str">
        <f t="shared" si="6"/>
        <v/>
      </c>
      <c r="H45" s="18" t="e">
        <f t="shared" si="7"/>
        <v>#VALUE!</v>
      </c>
      <c r="I45" s="18" t="e">
        <f t="shared" si="8"/>
        <v>#VALUE!</v>
      </c>
      <c r="J45" s="18" t="e">
        <f>VLOOKUP(E45,D18数据库!C:R,2,0)</f>
        <v>#N/A</v>
      </c>
      <c r="K45" s="18" t="e">
        <f>VLOOKUP(E45,D18数据库!C:R,3,0)</f>
        <v>#N/A</v>
      </c>
      <c r="L45" s="19" t="e">
        <f t="shared" si="9"/>
        <v>#VALUE!</v>
      </c>
      <c r="M45" s="18" t="e">
        <f>VLOOKUP(E45,D18数据库!C:R,4,0)</f>
        <v>#N/A</v>
      </c>
      <c r="N45" s="18" t="e">
        <f>VLOOKUP(E45,D18数据库!C:R,5,0)</f>
        <v>#N/A</v>
      </c>
      <c r="O45" s="18"/>
      <c r="P45" s="18" t="e">
        <f>VLOOKUP(E45,D18数据库!C:R,6,0)</f>
        <v>#N/A</v>
      </c>
      <c r="Q45" s="18" t="e">
        <f>VLOOKUP(E45,D18数据库!C:R,7,0)</f>
        <v>#N/A</v>
      </c>
      <c r="R45" s="25" t="e">
        <f>VLOOKUP(E45,D18数据库!C:R,10,0)*C45</f>
        <v>#N/A</v>
      </c>
      <c r="S45" s="18" t="e">
        <f>VLOOKUP(E45,D18数据库!C:R,11,0)</f>
        <v>#N/A</v>
      </c>
      <c r="T45" s="18" t="e">
        <f>VLOOKUP(E45,D18数据库!C:R,12,0)</f>
        <v>#N/A</v>
      </c>
      <c r="U45" s="18"/>
      <c r="V45" s="18" t="e">
        <f>VLOOKUP(E45,D18数据库!C:R,13,0)</f>
        <v>#N/A</v>
      </c>
      <c r="W45" s="18" t="e">
        <f>VLOOKUP(E45,D18数据库!C:R,14,0)</f>
        <v>#N/A</v>
      </c>
      <c r="X45" s="19">
        <f t="shared" si="5"/>
        <v>0</v>
      </c>
      <c r="Y45" s="18" t="e">
        <f>VLOOKUP(E45,D18数据库!C:R,15,0)</f>
        <v>#N/A</v>
      </c>
      <c r="Z45" s="18" t="e">
        <f>VLOOKUP(E45,D18数据库!C:R,16,0)</f>
        <v>#N/A</v>
      </c>
      <c r="AA45" s="18"/>
    </row>
    <row r="46" spans="1:27" x14ac:dyDescent="0.25">
      <c r="A46" s="22"/>
      <c r="B46" s="3"/>
      <c r="C46" s="3"/>
      <c r="D46" s="3"/>
      <c r="E46" s="18" t="str">
        <f t="shared" si="1"/>
        <v/>
      </c>
      <c r="F46" s="18" t="e">
        <f t="shared" si="2"/>
        <v>#VALUE!</v>
      </c>
      <c r="G46" s="18" t="str">
        <f t="shared" si="6"/>
        <v/>
      </c>
      <c r="H46" s="18" t="e">
        <f t="shared" si="7"/>
        <v>#VALUE!</v>
      </c>
      <c r="I46" s="18" t="e">
        <f t="shared" si="8"/>
        <v>#VALUE!</v>
      </c>
      <c r="J46" s="18" t="e">
        <f>VLOOKUP(E46,D18数据库!C:R,2,0)</f>
        <v>#N/A</v>
      </c>
      <c r="K46" s="18" t="e">
        <f>VLOOKUP(E46,D18数据库!C:R,3,0)</f>
        <v>#N/A</v>
      </c>
      <c r="L46" s="19" t="e">
        <f t="shared" si="9"/>
        <v>#VALUE!</v>
      </c>
      <c r="M46" s="18" t="e">
        <f>VLOOKUP(E46,D18数据库!C:R,4,0)</f>
        <v>#N/A</v>
      </c>
      <c r="N46" s="18" t="e">
        <f>VLOOKUP(E46,D18数据库!C:R,5,0)</f>
        <v>#N/A</v>
      </c>
      <c r="O46" s="18"/>
      <c r="P46" s="18" t="e">
        <f>VLOOKUP(E46,D18数据库!C:R,6,0)</f>
        <v>#N/A</v>
      </c>
      <c r="Q46" s="18" t="e">
        <f>VLOOKUP(E46,D18数据库!C:R,7,0)</f>
        <v>#N/A</v>
      </c>
      <c r="R46" s="25" t="e">
        <f>VLOOKUP(E46,D18数据库!C:R,10,0)*C46</f>
        <v>#N/A</v>
      </c>
      <c r="S46" s="18" t="e">
        <f>VLOOKUP(E46,D18数据库!C:R,11,0)</f>
        <v>#N/A</v>
      </c>
      <c r="T46" s="18" t="e">
        <f>VLOOKUP(E46,D18数据库!C:R,12,0)</f>
        <v>#N/A</v>
      </c>
      <c r="U46" s="18"/>
      <c r="V46" s="18" t="e">
        <f>VLOOKUP(E46,D18数据库!C:R,13,0)</f>
        <v>#N/A</v>
      </c>
      <c r="W46" s="18" t="e">
        <f>VLOOKUP(E46,D18数据库!C:R,14,0)</f>
        <v>#N/A</v>
      </c>
      <c r="X46" s="19">
        <f t="shared" si="5"/>
        <v>0</v>
      </c>
      <c r="Y46" s="18" t="e">
        <f>VLOOKUP(E46,D18数据库!C:R,15,0)</f>
        <v>#N/A</v>
      </c>
      <c r="Z46" s="18" t="e">
        <f>VLOOKUP(E46,D18数据库!C:R,16,0)</f>
        <v>#N/A</v>
      </c>
      <c r="AA46" s="18"/>
    </row>
    <row r="47" spans="1:27" x14ac:dyDescent="0.25">
      <c r="A47" s="22"/>
      <c r="B47" s="3"/>
      <c r="C47" s="3"/>
      <c r="D47" s="3"/>
      <c r="E47" s="18" t="str">
        <f t="shared" si="1"/>
        <v/>
      </c>
      <c r="F47" s="18" t="e">
        <f t="shared" si="2"/>
        <v>#VALUE!</v>
      </c>
      <c r="G47" s="18" t="str">
        <f t="shared" si="6"/>
        <v/>
      </c>
      <c r="H47" s="18" t="e">
        <f t="shared" si="7"/>
        <v>#VALUE!</v>
      </c>
      <c r="I47" s="18" t="e">
        <f t="shared" si="8"/>
        <v>#VALUE!</v>
      </c>
      <c r="J47" s="18" t="e">
        <f>VLOOKUP(E47,D18数据库!C:R,2,0)</f>
        <v>#N/A</v>
      </c>
      <c r="K47" s="18" t="e">
        <f>VLOOKUP(E47,D18数据库!C:R,3,0)</f>
        <v>#N/A</v>
      </c>
      <c r="L47" s="19" t="e">
        <f t="shared" si="9"/>
        <v>#VALUE!</v>
      </c>
      <c r="M47" s="18" t="e">
        <f>VLOOKUP(E47,D18数据库!C:R,4,0)</f>
        <v>#N/A</v>
      </c>
      <c r="N47" s="18" t="e">
        <f>VLOOKUP(E47,D18数据库!C:R,5,0)</f>
        <v>#N/A</v>
      </c>
      <c r="O47" s="18"/>
      <c r="P47" s="18" t="e">
        <f>VLOOKUP(E47,D18数据库!C:R,6,0)</f>
        <v>#N/A</v>
      </c>
      <c r="Q47" s="18" t="e">
        <f>VLOOKUP(E47,D18数据库!C:R,7,0)</f>
        <v>#N/A</v>
      </c>
      <c r="R47" s="25" t="e">
        <f>VLOOKUP(E47,D18数据库!C:R,10,0)*C47</f>
        <v>#N/A</v>
      </c>
      <c r="S47" s="18" t="e">
        <f>VLOOKUP(E47,D18数据库!C:R,11,0)</f>
        <v>#N/A</v>
      </c>
      <c r="T47" s="18" t="e">
        <f>VLOOKUP(E47,D18数据库!C:R,12,0)</f>
        <v>#N/A</v>
      </c>
      <c r="U47" s="18"/>
      <c r="V47" s="18" t="e">
        <f>VLOOKUP(E47,D18数据库!C:R,13,0)</f>
        <v>#N/A</v>
      </c>
      <c r="W47" s="18" t="e">
        <f>VLOOKUP(E47,D18数据库!C:R,14,0)</f>
        <v>#N/A</v>
      </c>
      <c r="X47" s="19">
        <f t="shared" si="5"/>
        <v>0</v>
      </c>
      <c r="Y47" s="18" t="e">
        <f>VLOOKUP(E47,D18数据库!C:R,15,0)</f>
        <v>#N/A</v>
      </c>
      <c r="Z47" s="18" t="e">
        <f>VLOOKUP(E47,D18数据库!C:R,16,0)</f>
        <v>#N/A</v>
      </c>
      <c r="AA47" s="18"/>
    </row>
    <row r="48" spans="1:27" x14ac:dyDescent="0.25">
      <c r="A48" s="22"/>
      <c r="B48" s="3"/>
      <c r="C48" s="3"/>
      <c r="D48" s="3"/>
      <c r="E48" s="18" t="str">
        <f t="shared" si="1"/>
        <v/>
      </c>
      <c r="F48" s="18" t="e">
        <f t="shared" si="2"/>
        <v>#VALUE!</v>
      </c>
      <c r="G48" s="18" t="str">
        <f t="shared" si="6"/>
        <v/>
      </c>
      <c r="H48" s="18" t="e">
        <f t="shared" si="7"/>
        <v>#VALUE!</v>
      </c>
      <c r="I48" s="18" t="e">
        <f t="shared" si="8"/>
        <v>#VALUE!</v>
      </c>
      <c r="J48" s="18" t="e">
        <f>VLOOKUP(E48,D18数据库!C:R,2,0)</f>
        <v>#N/A</v>
      </c>
      <c r="K48" s="18" t="e">
        <f>VLOOKUP(E48,D18数据库!C:R,3,0)</f>
        <v>#N/A</v>
      </c>
      <c r="L48" s="19" t="e">
        <f t="shared" si="9"/>
        <v>#VALUE!</v>
      </c>
      <c r="M48" s="18" t="e">
        <f>VLOOKUP(E48,D18数据库!C:R,4,0)</f>
        <v>#N/A</v>
      </c>
      <c r="N48" s="18" t="e">
        <f>VLOOKUP(E48,D18数据库!C:R,5,0)</f>
        <v>#N/A</v>
      </c>
      <c r="O48" s="18"/>
      <c r="P48" s="18" t="e">
        <f>VLOOKUP(E48,D18数据库!C:R,6,0)</f>
        <v>#N/A</v>
      </c>
      <c r="Q48" s="18" t="e">
        <f>VLOOKUP(E48,D18数据库!C:R,7,0)</f>
        <v>#N/A</v>
      </c>
      <c r="R48" s="25" t="e">
        <f>VLOOKUP(E48,D18数据库!C:R,10,0)*C48</f>
        <v>#N/A</v>
      </c>
      <c r="S48" s="18" t="e">
        <f>VLOOKUP(E48,D18数据库!C:R,11,0)</f>
        <v>#N/A</v>
      </c>
      <c r="T48" s="18" t="e">
        <f>VLOOKUP(E48,D18数据库!C:R,12,0)</f>
        <v>#N/A</v>
      </c>
      <c r="U48" s="18"/>
      <c r="V48" s="18" t="e">
        <f>VLOOKUP(E48,D18数据库!C:R,13,0)</f>
        <v>#N/A</v>
      </c>
      <c r="W48" s="18" t="e">
        <f>VLOOKUP(E48,D18数据库!C:R,14,0)</f>
        <v>#N/A</v>
      </c>
      <c r="X48" s="19">
        <f t="shared" si="5"/>
        <v>0</v>
      </c>
      <c r="Y48" s="18" t="e">
        <f>VLOOKUP(E48,D18数据库!C:R,15,0)</f>
        <v>#N/A</v>
      </c>
      <c r="Z48" s="18" t="e">
        <f>VLOOKUP(E48,D18数据库!C:R,16,0)</f>
        <v>#N/A</v>
      </c>
      <c r="AA48" s="18"/>
    </row>
    <row r="49" spans="1:27" x14ac:dyDescent="0.25">
      <c r="A49" s="22"/>
      <c r="B49" s="3"/>
      <c r="C49" s="3"/>
      <c r="D49" s="3"/>
      <c r="E49" s="18" t="str">
        <f t="shared" si="1"/>
        <v/>
      </c>
      <c r="F49" s="18" t="e">
        <f t="shared" si="2"/>
        <v>#VALUE!</v>
      </c>
      <c r="G49" s="18" t="str">
        <f t="shared" si="6"/>
        <v/>
      </c>
      <c r="H49" s="18" t="e">
        <f t="shared" si="7"/>
        <v>#VALUE!</v>
      </c>
      <c r="I49" s="18" t="e">
        <f t="shared" si="8"/>
        <v>#VALUE!</v>
      </c>
      <c r="J49" s="18" t="e">
        <f>VLOOKUP(E49,D18数据库!C:R,2,0)</f>
        <v>#N/A</v>
      </c>
      <c r="K49" s="18" t="e">
        <f>VLOOKUP(E49,D18数据库!C:R,3,0)</f>
        <v>#N/A</v>
      </c>
      <c r="L49" s="19" t="e">
        <f t="shared" si="9"/>
        <v>#VALUE!</v>
      </c>
      <c r="M49" s="18" t="e">
        <f>VLOOKUP(E49,D18数据库!C:R,4,0)</f>
        <v>#N/A</v>
      </c>
      <c r="N49" s="18" t="e">
        <f>VLOOKUP(E49,D18数据库!C:R,5,0)</f>
        <v>#N/A</v>
      </c>
      <c r="O49" s="18"/>
      <c r="P49" s="18" t="e">
        <f>VLOOKUP(E49,D18数据库!C:R,6,0)</f>
        <v>#N/A</v>
      </c>
      <c r="Q49" s="18" t="e">
        <f>VLOOKUP(E49,D18数据库!C:R,7,0)</f>
        <v>#N/A</v>
      </c>
      <c r="R49" s="25" t="e">
        <f>VLOOKUP(E49,D18数据库!C:R,10,0)*C49</f>
        <v>#N/A</v>
      </c>
      <c r="S49" s="18" t="e">
        <f>VLOOKUP(E49,D18数据库!C:R,11,0)</f>
        <v>#N/A</v>
      </c>
      <c r="T49" s="18" t="e">
        <f>VLOOKUP(E49,D18数据库!C:R,12,0)</f>
        <v>#N/A</v>
      </c>
      <c r="U49" s="18"/>
      <c r="V49" s="18" t="e">
        <f>VLOOKUP(E49,D18数据库!C:R,13,0)</f>
        <v>#N/A</v>
      </c>
      <c r="W49" s="18" t="e">
        <f>VLOOKUP(E49,D18数据库!C:R,14,0)</f>
        <v>#N/A</v>
      </c>
      <c r="X49" s="19">
        <f t="shared" si="5"/>
        <v>0</v>
      </c>
      <c r="Y49" s="18" t="e">
        <f>VLOOKUP(E49,D18数据库!C:R,15,0)</f>
        <v>#N/A</v>
      </c>
      <c r="Z49" s="18" t="e">
        <f>VLOOKUP(E49,D18数据库!C:R,16,0)</f>
        <v>#N/A</v>
      </c>
      <c r="AA49" s="18"/>
    </row>
    <row r="50" spans="1:27" x14ac:dyDescent="0.25">
      <c r="A50" s="22"/>
      <c r="B50" s="3"/>
      <c r="C50" s="3"/>
      <c r="D50" s="3"/>
      <c r="E50" s="18" t="str">
        <f t="shared" si="1"/>
        <v/>
      </c>
      <c r="F50" s="18" t="e">
        <f t="shared" si="2"/>
        <v>#VALUE!</v>
      </c>
      <c r="G50" s="18" t="str">
        <f t="shared" si="6"/>
        <v/>
      </c>
      <c r="H50" s="18" t="e">
        <f t="shared" si="7"/>
        <v>#VALUE!</v>
      </c>
      <c r="I50" s="18" t="e">
        <f t="shared" si="8"/>
        <v>#VALUE!</v>
      </c>
      <c r="J50" s="18" t="e">
        <f>VLOOKUP(E50,D18数据库!C:R,2,0)</f>
        <v>#N/A</v>
      </c>
      <c r="K50" s="18" t="e">
        <f>VLOOKUP(E50,D18数据库!C:R,3,0)</f>
        <v>#N/A</v>
      </c>
      <c r="L50" s="19" t="e">
        <f t="shared" si="9"/>
        <v>#VALUE!</v>
      </c>
      <c r="M50" s="18" t="e">
        <f>VLOOKUP(E50,D18数据库!C:R,4,0)</f>
        <v>#N/A</v>
      </c>
      <c r="N50" s="18" t="e">
        <f>VLOOKUP(E50,D18数据库!C:R,5,0)</f>
        <v>#N/A</v>
      </c>
      <c r="O50" s="18"/>
      <c r="P50" s="18" t="e">
        <f>VLOOKUP(E50,D18数据库!C:R,6,0)</f>
        <v>#N/A</v>
      </c>
      <c r="Q50" s="18" t="e">
        <f>VLOOKUP(E50,D18数据库!C:R,7,0)</f>
        <v>#N/A</v>
      </c>
      <c r="R50" s="25" t="e">
        <f>VLOOKUP(E50,D18数据库!C:R,10,0)*C50</f>
        <v>#N/A</v>
      </c>
      <c r="S50" s="18" t="e">
        <f>VLOOKUP(E50,D18数据库!C:R,11,0)</f>
        <v>#N/A</v>
      </c>
      <c r="T50" s="18" t="e">
        <f>VLOOKUP(E50,D18数据库!C:R,12,0)</f>
        <v>#N/A</v>
      </c>
      <c r="U50" s="18"/>
      <c r="V50" s="18" t="e">
        <f>VLOOKUP(E50,D18数据库!C:R,13,0)</f>
        <v>#N/A</v>
      </c>
      <c r="W50" s="18" t="e">
        <f>VLOOKUP(E50,D18数据库!C:R,14,0)</f>
        <v>#N/A</v>
      </c>
      <c r="X50" s="19">
        <f t="shared" si="5"/>
        <v>0</v>
      </c>
      <c r="Y50" s="18" t="e">
        <f>VLOOKUP(E50,D18数据库!C:R,15,0)</f>
        <v>#N/A</v>
      </c>
      <c r="Z50" s="18" t="e">
        <f>VLOOKUP(E50,D18数据库!C:R,16,0)</f>
        <v>#N/A</v>
      </c>
      <c r="AA50" s="18"/>
    </row>
    <row r="51" spans="1:27" x14ac:dyDescent="0.25">
      <c r="A51" s="22"/>
      <c r="B51" s="3"/>
      <c r="C51" s="3"/>
      <c r="D51" s="3"/>
      <c r="E51" s="18" t="str">
        <f t="shared" si="1"/>
        <v/>
      </c>
      <c r="F51" s="18" t="e">
        <f t="shared" si="2"/>
        <v>#VALUE!</v>
      </c>
      <c r="G51" s="18" t="str">
        <f t="shared" si="6"/>
        <v/>
      </c>
      <c r="H51" s="18" t="e">
        <f t="shared" si="7"/>
        <v>#VALUE!</v>
      </c>
      <c r="I51" s="18" t="e">
        <f t="shared" si="8"/>
        <v>#VALUE!</v>
      </c>
      <c r="J51" s="18" t="e">
        <f>VLOOKUP(E51,D18数据库!C:R,2,0)</f>
        <v>#N/A</v>
      </c>
      <c r="K51" s="18" t="e">
        <f>VLOOKUP(E51,D18数据库!C:R,3,0)</f>
        <v>#N/A</v>
      </c>
      <c r="L51" s="19" t="e">
        <f t="shared" si="9"/>
        <v>#VALUE!</v>
      </c>
      <c r="M51" s="18" t="e">
        <f>VLOOKUP(E51,D18数据库!C:R,4,0)</f>
        <v>#N/A</v>
      </c>
      <c r="N51" s="18" t="e">
        <f>VLOOKUP(E51,D18数据库!C:R,5,0)</f>
        <v>#N/A</v>
      </c>
      <c r="O51" s="18"/>
      <c r="P51" s="18" t="e">
        <f>VLOOKUP(E51,D18数据库!C:R,6,0)</f>
        <v>#N/A</v>
      </c>
      <c r="Q51" s="18" t="e">
        <f>VLOOKUP(E51,D18数据库!C:R,7,0)</f>
        <v>#N/A</v>
      </c>
      <c r="R51" s="25" t="e">
        <f>VLOOKUP(E51,D18数据库!C:R,10,0)*C51</f>
        <v>#N/A</v>
      </c>
      <c r="S51" s="18" t="e">
        <f>VLOOKUP(E51,D18数据库!C:R,11,0)</f>
        <v>#N/A</v>
      </c>
      <c r="T51" s="18" t="e">
        <f>VLOOKUP(E51,D18数据库!C:R,12,0)</f>
        <v>#N/A</v>
      </c>
      <c r="U51" s="18"/>
      <c r="V51" s="18" t="e">
        <f>VLOOKUP(E51,D18数据库!C:R,13,0)</f>
        <v>#N/A</v>
      </c>
      <c r="W51" s="18" t="e">
        <f>VLOOKUP(E51,D18数据库!C:R,14,0)</f>
        <v>#N/A</v>
      </c>
      <c r="X51" s="19">
        <f t="shared" si="5"/>
        <v>0</v>
      </c>
      <c r="Y51" s="18" t="e">
        <f>VLOOKUP(E51,D18数据库!C:R,15,0)</f>
        <v>#N/A</v>
      </c>
      <c r="Z51" s="18" t="e">
        <f>VLOOKUP(E51,D18数据库!C:R,16,0)</f>
        <v>#N/A</v>
      </c>
      <c r="AA51" s="18"/>
    </row>
    <row r="52" spans="1:27" x14ac:dyDescent="0.25">
      <c r="A52" s="22"/>
      <c r="B52" s="3"/>
      <c r="C52" s="3"/>
      <c r="D52" s="3"/>
      <c r="E52" s="18" t="str">
        <f t="shared" si="1"/>
        <v/>
      </c>
      <c r="F52" s="18" t="e">
        <f t="shared" si="2"/>
        <v>#VALUE!</v>
      </c>
      <c r="G52" s="18" t="str">
        <f t="shared" si="6"/>
        <v/>
      </c>
      <c r="H52" s="18" t="e">
        <f t="shared" si="7"/>
        <v>#VALUE!</v>
      </c>
      <c r="I52" s="18" t="e">
        <f t="shared" si="8"/>
        <v>#VALUE!</v>
      </c>
      <c r="J52" s="18" t="e">
        <f>VLOOKUP(E52,D18数据库!C:R,2,0)</f>
        <v>#N/A</v>
      </c>
      <c r="K52" s="18" t="e">
        <f>VLOOKUP(E52,D18数据库!C:R,3,0)</f>
        <v>#N/A</v>
      </c>
      <c r="L52" s="19" t="e">
        <f t="shared" si="9"/>
        <v>#VALUE!</v>
      </c>
      <c r="M52" s="18" t="e">
        <f>VLOOKUP(E52,D18数据库!C:R,4,0)</f>
        <v>#N/A</v>
      </c>
      <c r="N52" s="18" t="e">
        <f>VLOOKUP(E52,D18数据库!C:R,5,0)</f>
        <v>#N/A</v>
      </c>
      <c r="O52" s="18"/>
      <c r="P52" s="18" t="e">
        <f>VLOOKUP(E52,D18数据库!C:R,6,0)</f>
        <v>#N/A</v>
      </c>
      <c r="Q52" s="18" t="e">
        <f>VLOOKUP(E52,D18数据库!C:R,7,0)</f>
        <v>#N/A</v>
      </c>
      <c r="R52" s="25" t="e">
        <f>VLOOKUP(E52,D18数据库!C:R,10,0)*C52</f>
        <v>#N/A</v>
      </c>
      <c r="S52" s="18" t="e">
        <f>VLOOKUP(E52,D18数据库!C:R,11,0)</f>
        <v>#N/A</v>
      </c>
      <c r="T52" s="18" t="e">
        <f>VLOOKUP(E52,D18数据库!C:R,12,0)</f>
        <v>#N/A</v>
      </c>
      <c r="U52" s="18"/>
      <c r="V52" s="18" t="e">
        <f>VLOOKUP(E52,D18数据库!C:R,13,0)</f>
        <v>#N/A</v>
      </c>
      <c r="W52" s="18" t="e">
        <f>VLOOKUP(E52,D18数据库!C:R,14,0)</f>
        <v>#N/A</v>
      </c>
      <c r="X52" s="19">
        <f t="shared" si="5"/>
        <v>0</v>
      </c>
      <c r="Y52" s="18" t="e">
        <f>VLOOKUP(E52,D18数据库!C:R,15,0)</f>
        <v>#N/A</v>
      </c>
      <c r="Z52" s="18" t="e">
        <f>VLOOKUP(E52,D18数据库!C:R,16,0)</f>
        <v>#N/A</v>
      </c>
      <c r="AA52" s="18"/>
    </row>
    <row r="53" spans="1:27" x14ac:dyDescent="0.25">
      <c r="A53" s="22"/>
      <c r="B53" s="3"/>
      <c r="C53" s="3"/>
      <c r="D53" s="3"/>
      <c r="E53" s="18" t="str">
        <f t="shared" si="1"/>
        <v/>
      </c>
      <c r="F53" s="18" t="e">
        <f t="shared" si="2"/>
        <v>#VALUE!</v>
      </c>
      <c r="G53" s="18" t="str">
        <f t="shared" si="6"/>
        <v/>
      </c>
      <c r="H53" s="18" t="e">
        <f t="shared" si="7"/>
        <v>#VALUE!</v>
      </c>
      <c r="I53" s="18" t="e">
        <f t="shared" si="8"/>
        <v>#VALUE!</v>
      </c>
      <c r="J53" s="18" t="e">
        <f>VLOOKUP(E53,D18数据库!C:R,2,0)</f>
        <v>#N/A</v>
      </c>
      <c r="K53" s="18" t="e">
        <f>VLOOKUP(E53,D18数据库!C:R,3,0)</f>
        <v>#N/A</v>
      </c>
      <c r="L53" s="19" t="e">
        <f t="shared" si="9"/>
        <v>#VALUE!</v>
      </c>
      <c r="M53" s="18" t="e">
        <f>VLOOKUP(E53,D18数据库!C:R,4,0)</f>
        <v>#N/A</v>
      </c>
      <c r="N53" s="18" t="e">
        <f>VLOOKUP(E53,D18数据库!C:R,5,0)</f>
        <v>#N/A</v>
      </c>
      <c r="O53" s="18"/>
      <c r="P53" s="18" t="e">
        <f>VLOOKUP(E53,D18数据库!C:R,6,0)</f>
        <v>#N/A</v>
      </c>
      <c r="Q53" s="18" t="e">
        <f>VLOOKUP(E53,D18数据库!C:R,7,0)</f>
        <v>#N/A</v>
      </c>
      <c r="R53" s="25" t="e">
        <f>VLOOKUP(E53,D18数据库!C:R,10,0)*C53</f>
        <v>#N/A</v>
      </c>
      <c r="S53" s="18" t="e">
        <f>VLOOKUP(E53,D18数据库!C:R,11,0)</f>
        <v>#N/A</v>
      </c>
      <c r="T53" s="18" t="e">
        <f>VLOOKUP(E53,D18数据库!C:R,12,0)</f>
        <v>#N/A</v>
      </c>
      <c r="U53" s="18"/>
      <c r="V53" s="18" t="e">
        <f>VLOOKUP(E53,D18数据库!C:R,13,0)</f>
        <v>#N/A</v>
      </c>
      <c r="W53" s="18" t="e">
        <f>VLOOKUP(E53,D18数据库!C:R,14,0)</f>
        <v>#N/A</v>
      </c>
      <c r="X53" s="19">
        <f t="shared" si="5"/>
        <v>0</v>
      </c>
      <c r="Y53" s="18" t="e">
        <f>VLOOKUP(E53,D18数据库!C:R,15,0)</f>
        <v>#N/A</v>
      </c>
      <c r="Z53" s="18" t="e">
        <f>VLOOKUP(E53,D18数据库!C:R,16,0)</f>
        <v>#N/A</v>
      </c>
      <c r="AA53" s="18"/>
    </row>
    <row r="54" spans="1:27" x14ac:dyDescent="0.25">
      <c r="A54" s="22"/>
      <c r="B54" s="3"/>
      <c r="C54" s="3"/>
      <c r="D54" s="3"/>
      <c r="E54" s="18" t="str">
        <f t="shared" si="1"/>
        <v/>
      </c>
      <c r="F54" s="18" t="e">
        <f t="shared" si="2"/>
        <v>#VALUE!</v>
      </c>
      <c r="G54" s="18" t="str">
        <f t="shared" si="6"/>
        <v/>
      </c>
      <c r="H54" s="18" t="e">
        <f t="shared" si="7"/>
        <v>#VALUE!</v>
      </c>
      <c r="I54" s="18" t="e">
        <f t="shared" si="8"/>
        <v>#VALUE!</v>
      </c>
      <c r="J54" s="18" t="e">
        <f>VLOOKUP(E54,D18数据库!C:R,2,0)</f>
        <v>#N/A</v>
      </c>
      <c r="K54" s="18" t="e">
        <f>VLOOKUP(E54,D18数据库!C:R,3,0)</f>
        <v>#N/A</v>
      </c>
      <c r="L54" s="19" t="e">
        <f t="shared" si="9"/>
        <v>#VALUE!</v>
      </c>
      <c r="M54" s="18" t="e">
        <f>VLOOKUP(E54,D18数据库!C:R,4,0)</f>
        <v>#N/A</v>
      </c>
      <c r="N54" s="18" t="e">
        <f>VLOOKUP(E54,D18数据库!C:R,5,0)</f>
        <v>#N/A</v>
      </c>
      <c r="O54" s="18"/>
      <c r="P54" s="18" t="e">
        <f>VLOOKUP(E54,D18数据库!C:R,6,0)</f>
        <v>#N/A</v>
      </c>
      <c r="Q54" s="18" t="e">
        <f>VLOOKUP(E54,D18数据库!C:R,7,0)</f>
        <v>#N/A</v>
      </c>
      <c r="R54" s="25" t="e">
        <f>VLOOKUP(E54,D18数据库!C:R,10,0)*C54</f>
        <v>#N/A</v>
      </c>
      <c r="S54" s="18" t="e">
        <f>VLOOKUP(E54,D18数据库!C:R,11,0)</f>
        <v>#N/A</v>
      </c>
      <c r="T54" s="18" t="e">
        <f>VLOOKUP(E54,D18数据库!C:R,12,0)</f>
        <v>#N/A</v>
      </c>
      <c r="U54" s="18"/>
      <c r="V54" s="18" t="e">
        <f>VLOOKUP(E54,D18数据库!C:R,13,0)</f>
        <v>#N/A</v>
      </c>
      <c r="W54" s="18" t="e">
        <f>VLOOKUP(E54,D18数据库!C:R,14,0)</f>
        <v>#N/A</v>
      </c>
      <c r="X54" s="19">
        <f t="shared" si="5"/>
        <v>0</v>
      </c>
      <c r="Y54" s="18" t="e">
        <f>VLOOKUP(E54,D18数据库!C:R,15,0)</f>
        <v>#N/A</v>
      </c>
      <c r="Z54" s="18" t="e">
        <f>VLOOKUP(E54,D18数据库!C:R,16,0)</f>
        <v>#N/A</v>
      </c>
      <c r="AA54" s="18"/>
    </row>
    <row r="55" spans="1:27" x14ac:dyDescent="0.25">
      <c r="A55" s="22"/>
      <c r="B55" s="3"/>
      <c r="C55" s="3"/>
      <c r="D55" s="3"/>
      <c r="E55" s="18" t="str">
        <f t="shared" si="1"/>
        <v/>
      </c>
      <c r="F55" s="18" t="e">
        <f t="shared" si="2"/>
        <v>#VALUE!</v>
      </c>
      <c r="G55" s="18" t="str">
        <f t="shared" si="6"/>
        <v/>
      </c>
      <c r="H55" s="18" t="e">
        <f t="shared" si="7"/>
        <v>#VALUE!</v>
      </c>
      <c r="I55" s="18" t="e">
        <f t="shared" si="8"/>
        <v>#VALUE!</v>
      </c>
      <c r="J55" s="18" t="e">
        <f>VLOOKUP(E55,D18数据库!C:R,2,0)</f>
        <v>#N/A</v>
      </c>
      <c r="K55" s="18" t="e">
        <f>VLOOKUP(E55,D18数据库!C:R,3,0)</f>
        <v>#N/A</v>
      </c>
      <c r="L55" s="19" t="e">
        <f t="shared" si="9"/>
        <v>#VALUE!</v>
      </c>
      <c r="M55" s="18" t="e">
        <f>VLOOKUP(E55,D18数据库!C:R,4,0)</f>
        <v>#N/A</v>
      </c>
      <c r="N55" s="18" t="e">
        <f>VLOOKUP(E55,D18数据库!C:R,5,0)</f>
        <v>#N/A</v>
      </c>
      <c r="O55" s="18"/>
      <c r="P55" s="18" t="e">
        <f>VLOOKUP(E55,D18数据库!C:R,6,0)</f>
        <v>#N/A</v>
      </c>
      <c r="Q55" s="18" t="e">
        <f>VLOOKUP(E55,D18数据库!C:R,7,0)</f>
        <v>#N/A</v>
      </c>
      <c r="R55" s="25" t="e">
        <f>VLOOKUP(E55,D18数据库!C:R,10,0)*C55</f>
        <v>#N/A</v>
      </c>
      <c r="S55" s="18" t="e">
        <f>VLOOKUP(E55,D18数据库!C:R,11,0)</f>
        <v>#N/A</v>
      </c>
      <c r="T55" s="18" t="e">
        <f>VLOOKUP(E55,D18数据库!C:R,12,0)</f>
        <v>#N/A</v>
      </c>
      <c r="U55" s="18"/>
      <c r="V55" s="18" t="e">
        <f>VLOOKUP(E55,D18数据库!C:R,13,0)</f>
        <v>#N/A</v>
      </c>
      <c r="W55" s="18" t="e">
        <f>VLOOKUP(E55,D18数据库!C:R,14,0)</f>
        <v>#N/A</v>
      </c>
      <c r="X55" s="19">
        <f t="shared" si="5"/>
        <v>0</v>
      </c>
      <c r="Y55" s="18" t="e">
        <f>VLOOKUP(E55,D18数据库!C:R,15,0)</f>
        <v>#N/A</v>
      </c>
      <c r="Z55" s="18" t="e">
        <f>VLOOKUP(E55,D18数据库!C:R,16,0)</f>
        <v>#N/A</v>
      </c>
      <c r="AA55" s="18"/>
    </row>
    <row r="56" spans="1:27" x14ac:dyDescent="0.25">
      <c r="A56" s="22"/>
      <c r="B56" s="3"/>
      <c r="C56" s="3"/>
      <c r="D56" s="3"/>
      <c r="E56" s="18" t="str">
        <f t="shared" si="1"/>
        <v/>
      </c>
      <c r="F56" s="18" t="e">
        <f t="shared" si="2"/>
        <v>#VALUE!</v>
      </c>
      <c r="G56" s="18" t="str">
        <f t="shared" si="6"/>
        <v/>
      </c>
      <c r="H56" s="18" t="e">
        <f t="shared" si="7"/>
        <v>#VALUE!</v>
      </c>
      <c r="I56" s="18" t="e">
        <f t="shared" si="8"/>
        <v>#VALUE!</v>
      </c>
      <c r="J56" s="18" t="e">
        <f>VLOOKUP(E56,D18数据库!C:R,2,0)</f>
        <v>#N/A</v>
      </c>
      <c r="K56" s="18" t="e">
        <f>VLOOKUP(E56,D18数据库!C:R,3,0)</f>
        <v>#N/A</v>
      </c>
      <c r="L56" s="19" t="e">
        <f t="shared" si="9"/>
        <v>#VALUE!</v>
      </c>
      <c r="M56" s="18" t="e">
        <f>VLOOKUP(E56,D18数据库!C:R,4,0)</f>
        <v>#N/A</v>
      </c>
      <c r="N56" s="18" t="e">
        <f>VLOOKUP(E56,D18数据库!C:R,5,0)</f>
        <v>#N/A</v>
      </c>
      <c r="O56" s="18"/>
      <c r="P56" s="18" t="e">
        <f>VLOOKUP(E56,D18数据库!C:R,6,0)</f>
        <v>#N/A</v>
      </c>
      <c r="Q56" s="18" t="e">
        <f>VLOOKUP(E56,D18数据库!C:R,7,0)</f>
        <v>#N/A</v>
      </c>
      <c r="R56" s="25" t="e">
        <f>VLOOKUP(E56,D18数据库!C:R,10,0)*C56</f>
        <v>#N/A</v>
      </c>
      <c r="S56" s="18" t="e">
        <f>VLOOKUP(E56,D18数据库!C:R,11,0)</f>
        <v>#N/A</v>
      </c>
      <c r="T56" s="18" t="e">
        <f>VLOOKUP(E56,D18数据库!C:R,12,0)</f>
        <v>#N/A</v>
      </c>
      <c r="U56" s="18"/>
      <c r="V56" s="18" t="e">
        <f>VLOOKUP(E56,D18数据库!C:R,13,0)</f>
        <v>#N/A</v>
      </c>
      <c r="W56" s="18" t="e">
        <f>VLOOKUP(E56,D18数据库!C:R,14,0)</f>
        <v>#N/A</v>
      </c>
      <c r="X56" s="19">
        <f t="shared" si="5"/>
        <v>0</v>
      </c>
      <c r="Y56" s="18" t="e">
        <f>VLOOKUP(E56,D18数据库!C:R,15,0)</f>
        <v>#N/A</v>
      </c>
      <c r="Z56" s="18" t="e">
        <f>VLOOKUP(E56,D18数据库!C:R,16,0)</f>
        <v>#N/A</v>
      </c>
      <c r="AA56" s="18"/>
    </row>
    <row r="57" spans="1:27" x14ac:dyDescent="0.25">
      <c r="A57" s="22"/>
      <c r="B57" s="3"/>
      <c r="C57" s="3"/>
      <c r="D57" s="3"/>
      <c r="E57" s="18" t="str">
        <f t="shared" si="1"/>
        <v/>
      </c>
      <c r="F57" s="18" t="e">
        <f t="shared" si="2"/>
        <v>#VALUE!</v>
      </c>
      <c r="G57" s="18" t="str">
        <f t="shared" si="6"/>
        <v/>
      </c>
      <c r="H57" s="18" t="e">
        <f t="shared" si="7"/>
        <v>#VALUE!</v>
      </c>
      <c r="I57" s="18" t="e">
        <f t="shared" si="8"/>
        <v>#VALUE!</v>
      </c>
      <c r="J57" s="18" t="e">
        <f>VLOOKUP(E57,D18数据库!C:R,2,0)</f>
        <v>#N/A</v>
      </c>
      <c r="K57" s="18" t="e">
        <f>VLOOKUP(E57,D18数据库!C:R,3,0)</f>
        <v>#N/A</v>
      </c>
      <c r="L57" s="19" t="e">
        <f t="shared" si="9"/>
        <v>#VALUE!</v>
      </c>
      <c r="M57" s="18" t="e">
        <f>VLOOKUP(E57,D18数据库!C:R,4,0)</f>
        <v>#N/A</v>
      </c>
      <c r="N57" s="18" t="e">
        <f>VLOOKUP(E57,D18数据库!C:R,5,0)</f>
        <v>#N/A</v>
      </c>
      <c r="O57" s="18"/>
      <c r="P57" s="18" t="e">
        <f>VLOOKUP(E57,D18数据库!C:R,6,0)</f>
        <v>#N/A</v>
      </c>
      <c r="Q57" s="18" t="e">
        <f>VLOOKUP(E57,D18数据库!C:R,7,0)</f>
        <v>#N/A</v>
      </c>
      <c r="R57" s="25" t="e">
        <f>VLOOKUP(E57,D18数据库!C:R,10,0)*C57</f>
        <v>#N/A</v>
      </c>
      <c r="S57" s="18" t="e">
        <f>VLOOKUP(E57,D18数据库!C:R,11,0)</f>
        <v>#N/A</v>
      </c>
      <c r="T57" s="18" t="e">
        <f>VLOOKUP(E57,D18数据库!C:R,12,0)</f>
        <v>#N/A</v>
      </c>
      <c r="U57" s="18"/>
      <c r="V57" s="18" t="e">
        <f>VLOOKUP(E57,D18数据库!C:R,13,0)</f>
        <v>#N/A</v>
      </c>
      <c r="W57" s="18" t="e">
        <f>VLOOKUP(E57,D18数据库!C:R,14,0)</f>
        <v>#N/A</v>
      </c>
      <c r="X57" s="19">
        <f t="shared" si="5"/>
        <v>0</v>
      </c>
      <c r="Y57" s="18" t="e">
        <f>VLOOKUP(E57,D18数据库!C:R,15,0)</f>
        <v>#N/A</v>
      </c>
      <c r="Z57" s="18" t="e">
        <f>VLOOKUP(E57,D18数据库!C:R,16,0)</f>
        <v>#N/A</v>
      </c>
      <c r="AA57" s="18"/>
    </row>
    <row r="58" spans="1:27" x14ac:dyDescent="0.25">
      <c r="A58" s="22"/>
      <c r="B58" s="3"/>
      <c r="C58" s="3"/>
      <c r="D58" s="3"/>
      <c r="E58" s="18" t="str">
        <f t="shared" si="1"/>
        <v/>
      </c>
      <c r="F58" s="18" t="e">
        <f t="shared" si="2"/>
        <v>#VALUE!</v>
      </c>
      <c r="G58" s="18" t="str">
        <f t="shared" si="6"/>
        <v/>
      </c>
      <c r="H58" s="18" t="e">
        <f t="shared" si="7"/>
        <v>#VALUE!</v>
      </c>
      <c r="I58" s="18" t="e">
        <f t="shared" si="8"/>
        <v>#VALUE!</v>
      </c>
      <c r="J58" s="18" t="e">
        <f>VLOOKUP(E58,D18数据库!C:R,2,0)</f>
        <v>#N/A</v>
      </c>
      <c r="K58" s="18" t="e">
        <f>VLOOKUP(E58,D18数据库!C:R,3,0)</f>
        <v>#N/A</v>
      </c>
      <c r="L58" s="19" t="e">
        <f t="shared" si="9"/>
        <v>#VALUE!</v>
      </c>
      <c r="M58" s="18" t="e">
        <f>VLOOKUP(E58,D18数据库!C:R,4,0)</f>
        <v>#N/A</v>
      </c>
      <c r="N58" s="18" t="e">
        <f>VLOOKUP(E58,D18数据库!C:R,5,0)</f>
        <v>#N/A</v>
      </c>
      <c r="O58" s="18"/>
      <c r="P58" s="18" t="e">
        <f>VLOOKUP(E58,D18数据库!C:R,6,0)</f>
        <v>#N/A</v>
      </c>
      <c r="Q58" s="18" t="e">
        <f>VLOOKUP(E58,D18数据库!C:R,7,0)</f>
        <v>#N/A</v>
      </c>
      <c r="R58" s="25" t="e">
        <f>VLOOKUP(E58,D18数据库!C:R,10,0)*C58</f>
        <v>#N/A</v>
      </c>
      <c r="S58" s="18" t="e">
        <f>VLOOKUP(E58,D18数据库!C:R,11,0)</f>
        <v>#N/A</v>
      </c>
      <c r="T58" s="18" t="e">
        <f>VLOOKUP(E58,D18数据库!C:R,12,0)</f>
        <v>#N/A</v>
      </c>
      <c r="U58" s="18"/>
      <c r="V58" s="18" t="e">
        <f>VLOOKUP(E58,D18数据库!C:R,13,0)</f>
        <v>#N/A</v>
      </c>
      <c r="W58" s="18" t="e">
        <f>VLOOKUP(E58,D18数据库!C:R,14,0)</f>
        <v>#N/A</v>
      </c>
      <c r="X58" s="19">
        <f t="shared" si="5"/>
        <v>0</v>
      </c>
      <c r="Y58" s="18" t="e">
        <f>VLOOKUP(E58,D18数据库!C:R,15,0)</f>
        <v>#N/A</v>
      </c>
      <c r="Z58" s="18" t="e">
        <f>VLOOKUP(E58,D18数据库!C:R,16,0)</f>
        <v>#N/A</v>
      </c>
      <c r="AA58" s="18"/>
    </row>
    <row r="59" spans="1:27" x14ac:dyDescent="0.25">
      <c r="A59" s="22"/>
      <c r="B59" s="3"/>
      <c r="C59" s="3"/>
      <c r="D59" s="3"/>
      <c r="E59" s="18" t="str">
        <f t="shared" si="1"/>
        <v/>
      </c>
      <c r="F59" s="18" t="e">
        <f t="shared" si="2"/>
        <v>#VALUE!</v>
      </c>
      <c r="G59" s="18" t="str">
        <f t="shared" si="6"/>
        <v/>
      </c>
      <c r="H59" s="18" t="e">
        <f t="shared" si="7"/>
        <v>#VALUE!</v>
      </c>
      <c r="I59" s="18" t="e">
        <f t="shared" si="8"/>
        <v>#VALUE!</v>
      </c>
      <c r="J59" s="18" t="e">
        <f>VLOOKUP(E59,D18数据库!C:R,2,0)</f>
        <v>#N/A</v>
      </c>
      <c r="K59" s="18" t="e">
        <f>VLOOKUP(E59,D18数据库!C:R,3,0)</f>
        <v>#N/A</v>
      </c>
      <c r="L59" s="19" t="e">
        <f t="shared" si="9"/>
        <v>#VALUE!</v>
      </c>
      <c r="M59" s="18" t="e">
        <f>VLOOKUP(E59,D18数据库!C:R,4,0)</f>
        <v>#N/A</v>
      </c>
      <c r="N59" s="18" t="e">
        <f>VLOOKUP(E59,D18数据库!C:R,5,0)</f>
        <v>#N/A</v>
      </c>
      <c r="O59" s="18"/>
      <c r="P59" s="18" t="e">
        <f>VLOOKUP(E59,D18数据库!C:R,6,0)</f>
        <v>#N/A</v>
      </c>
      <c r="Q59" s="18" t="e">
        <f>VLOOKUP(E59,D18数据库!C:R,7,0)</f>
        <v>#N/A</v>
      </c>
      <c r="R59" s="25" t="e">
        <f>VLOOKUP(E59,D18数据库!C:R,10,0)*C59</f>
        <v>#N/A</v>
      </c>
      <c r="S59" s="18" t="e">
        <f>VLOOKUP(E59,D18数据库!C:R,11,0)</f>
        <v>#N/A</v>
      </c>
      <c r="T59" s="18" t="e">
        <f>VLOOKUP(E59,D18数据库!C:R,12,0)</f>
        <v>#N/A</v>
      </c>
      <c r="U59" s="18"/>
      <c r="V59" s="18" t="e">
        <f>VLOOKUP(E59,D18数据库!C:R,13,0)</f>
        <v>#N/A</v>
      </c>
      <c r="W59" s="18" t="e">
        <f>VLOOKUP(E59,D18数据库!C:R,14,0)</f>
        <v>#N/A</v>
      </c>
      <c r="X59" s="19">
        <f t="shared" si="5"/>
        <v>0</v>
      </c>
      <c r="Y59" s="18" t="e">
        <f>VLOOKUP(E59,D18数据库!C:R,15,0)</f>
        <v>#N/A</v>
      </c>
      <c r="Z59" s="18" t="e">
        <f>VLOOKUP(E59,D18数据库!C:R,16,0)</f>
        <v>#N/A</v>
      </c>
      <c r="AA59" s="18"/>
    </row>
    <row r="60" spans="1:27" x14ac:dyDescent="0.25">
      <c r="A60" s="22"/>
      <c r="B60" s="3"/>
      <c r="C60" s="3"/>
      <c r="D60" s="3"/>
      <c r="E60" s="18" t="str">
        <f t="shared" si="1"/>
        <v/>
      </c>
      <c r="F60" s="18" t="e">
        <f t="shared" si="2"/>
        <v>#VALUE!</v>
      </c>
      <c r="G60" s="18" t="str">
        <f t="shared" si="6"/>
        <v/>
      </c>
      <c r="H60" s="18" t="e">
        <f t="shared" si="7"/>
        <v>#VALUE!</v>
      </c>
      <c r="I60" s="18" t="e">
        <f t="shared" si="8"/>
        <v>#VALUE!</v>
      </c>
      <c r="J60" s="18" t="e">
        <f>VLOOKUP(E60,D18数据库!C:R,2,0)</f>
        <v>#N/A</v>
      </c>
      <c r="K60" s="18" t="e">
        <f>VLOOKUP(E60,D18数据库!C:R,3,0)</f>
        <v>#N/A</v>
      </c>
      <c r="L60" s="19" t="e">
        <f t="shared" si="9"/>
        <v>#VALUE!</v>
      </c>
      <c r="M60" s="18" t="e">
        <f>VLOOKUP(E60,D18数据库!C:R,4,0)</f>
        <v>#N/A</v>
      </c>
      <c r="N60" s="18" t="e">
        <f>VLOOKUP(E60,D18数据库!C:R,5,0)</f>
        <v>#N/A</v>
      </c>
      <c r="O60" s="18"/>
      <c r="P60" s="18" t="e">
        <f>VLOOKUP(E60,D18数据库!C:R,6,0)</f>
        <v>#N/A</v>
      </c>
      <c r="Q60" s="18" t="e">
        <f>VLOOKUP(E60,D18数据库!C:R,7,0)</f>
        <v>#N/A</v>
      </c>
      <c r="R60" s="25" t="e">
        <f>VLOOKUP(E60,D18数据库!C:R,10,0)*C60</f>
        <v>#N/A</v>
      </c>
      <c r="S60" s="18" t="e">
        <f>VLOOKUP(E60,D18数据库!C:R,11,0)</f>
        <v>#N/A</v>
      </c>
      <c r="T60" s="18" t="e">
        <f>VLOOKUP(E60,D18数据库!C:R,12,0)</f>
        <v>#N/A</v>
      </c>
      <c r="U60" s="18"/>
      <c r="V60" s="18" t="e">
        <f>VLOOKUP(E60,D18数据库!C:R,13,0)</f>
        <v>#N/A</v>
      </c>
      <c r="W60" s="18" t="e">
        <f>VLOOKUP(E60,D18数据库!C:R,14,0)</f>
        <v>#N/A</v>
      </c>
      <c r="X60" s="19">
        <f t="shared" si="5"/>
        <v>0</v>
      </c>
      <c r="Y60" s="18" t="e">
        <f>VLOOKUP(E60,D18数据库!C:R,15,0)</f>
        <v>#N/A</v>
      </c>
      <c r="Z60" s="18" t="e">
        <f>VLOOKUP(E60,D18数据库!C:R,16,0)</f>
        <v>#N/A</v>
      </c>
      <c r="AA60" s="18"/>
    </row>
    <row r="61" spans="1:27" x14ac:dyDescent="0.25">
      <c r="A61" s="22"/>
      <c r="B61" s="3"/>
      <c r="C61" s="3"/>
      <c r="D61" s="3"/>
      <c r="E61" s="18" t="str">
        <f t="shared" si="1"/>
        <v/>
      </c>
      <c r="F61" s="18" t="e">
        <f t="shared" si="2"/>
        <v>#VALUE!</v>
      </c>
      <c r="G61" s="18" t="str">
        <f t="shared" si="6"/>
        <v/>
      </c>
      <c r="H61" s="18" t="e">
        <f t="shared" si="7"/>
        <v>#VALUE!</v>
      </c>
      <c r="I61" s="18" t="e">
        <f t="shared" si="8"/>
        <v>#VALUE!</v>
      </c>
      <c r="J61" s="18" t="e">
        <f>VLOOKUP(E61,D18数据库!C:R,2,0)</f>
        <v>#N/A</v>
      </c>
      <c r="K61" s="18" t="e">
        <f>VLOOKUP(E61,D18数据库!C:R,3,0)</f>
        <v>#N/A</v>
      </c>
      <c r="L61" s="19" t="e">
        <f t="shared" si="9"/>
        <v>#VALUE!</v>
      </c>
      <c r="M61" s="18" t="e">
        <f>VLOOKUP(E61,D18数据库!C:R,4,0)</f>
        <v>#N/A</v>
      </c>
      <c r="N61" s="18" t="e">
        <f>VLOOKUP(E61,D18数据库!C:R,5,0)</f>
        <v>#N/A</v>
      </c>
      <c r="O61" s="18"/>
      <c r="P61" s="18" t="e">
        <f>VLOOKUP(E61,D18数据库!C:R,6,0)</f>
        <v>#N/A</v>
      </c>
      <c r="Q61" s="18" t="e">
        <f>VLOOKUP(E61,D18数据库!C:R,7,0)</f>
        <v>#N/A</v>
      </c>
      <c r="R61" s="25" t="e">
        <f>VLOOKUP(E61,D18数据库!C:R,10,0)*C61</f>
        <v>#N/A</v>
      </c>
      <c r="S61" s="18" t="e">
        <f>VLOOKUP(E61,D18数据库!C:R,11,0)</f>
        <v>#N/A</v>
      </c>
      <c r="T61" s="18" t="e">
        <f>VLOOKUP(E61,D18数据库!C:R,12,0)</f>
        <v>#N/A</v>
      </c>
      <c r="U61" s="18"/>
      <c r="V61" s="18" t="e">
        <f>VLOOKUP(E61,D18数据库!C:R,13,0)</f>
        <v>#N/A</v>
      </c>
      <c r="W61" s="18" t="e">
        <f>VLOOKUP(E61,D18数据库!C:R,14,0)</f>
        <v>#N/A</v>
      </c>
      <c r="X61" s="19">
        <f t="shared" si="5"/>
        <v>0</v>
      </c>
      <c r="Y61" s="18" t="e">
        <f>VLOOKUP(E61,D18数据库!C:R,15,0)</f>
        <v>#N/A</v>
      </c>
      <c r="Z61" s="18" t="e">
        <f>VLOOKUP(E61,D18数据库!C:R,16,0)</f>
        <v>#N/A</v>
      </c>
      <c r="AA61" s="18"/>
    </row>
    <row r="62" spans="1:27" x14ac:dyDescent="0.25">
      <c r="A62" s="22"/>
      <c r="B62" s="3"/>
      <c r="C62" s="3"/>
      <c r="D62" s="3"/>
      <c r="E62" s="18" t="str">
        <f t="shared" si="1"/>
        <v/>
      </c>
      <c r="F62" s="18" t="e">
        <f t="shared" si="2"/>
        <v>#VALUE!</v>
      </c>
      <c r="G62" s="18" t="str">
        <f t="shared" si="6"/>
        <v/>
      </c>
      <c r="H62" s="18" t="e">
        <f t="shared" si="7"/>
        <v>#VALUE!</v>
      </c>
      <c r="I62" s="18" t="e">
        <f t="shared" si="8"/>
        <v>#VALUE!</v>
      </c>
      <c r="J62" s="18" t="e">
        <f>VLOOKUP(E62,D18数据库!C:R,2,0)</f>
        <v>#N/A</v>
      </c>
      <c r="K62" s="18" t="e">
        <f>VLOOKUP(E62,D18数据库!C:R,3,0)</f>
        <v>#N/A</v>
      </c>
      <c r="L62" s="19" t="e">
        <f t="shared" si="9"/>
        <v>#VALUE!</v>
      </c>
      <c r="M62" s="18" t="e">
        <f>VLOOKUP(E62,D18数据库!C:R,4,0)</f>
        <v>#N/A</v>
      </c>
      <c r="N62" s="18" t="e">
        <f>VLOOKUP(E62,D18数据库!C:R,5,0)</f>
        <v>#N/A</v>
      </c>
      <c r="O62" s="18"/>
      <c r="P62" s="18" t="e">
        <f>VLOOKUP(E62,D18数据库!C:R,6,0)</f>
        <v>#N/A</v>
      </c>
      <c r="Q62" s="18" t="e">
        <f>VLOOKUP(E62,D18数据库!C:R,7,0)</f>
        <v>#N/A</v>
      </c>
      <c r="R62" s="25" t="e">
        <f>VLOOKUP(E62,D18数据库!C:R,10,0)*C62</f>
        <v>#N/A</v>
      </c>
      <c r="S62" s="18" t="e">
        <f>VLOOKUP(E62,D18数据库!C:R,11,0)</f>
        <v>#N/A</v>
      </c>
      <c r="T62" s="18" t="e">
        <f>VLOOKUP(E62,D18数据库!C:R,12,0)</f>
        <v>#N/A</v>
      </c>
      <c r="U62" s="18"/>
      <c r="V62" s="18" t="e">
        <f>VLOOKUP(E62,D18数据库!C:R,13,0)</f>
        <v>#N/A</v>
      </c>
      <c r="W62" s="18" t="e">
        <f>VLOOKUP(E62,D18数据库!C:R,14,0)</f>
        <v>#N/A</v>
      </c>
      <c r="X62" s="19">
        <f t="shared" si="5"/>
        <v>0</v>
      </c>
      <c r="Y62" s="18" t="e">
        <f>VLOOKUP(E62,D18数据库!C:R,15,0)</f>
        <v>#N/A</v>
      </c>
      <c r="Z62" s="18" t="e">
        <f>VLOOKUP(E62,D18数据库!C:R,16,0)</f>
        <v>#N/A</v>
      </c>
      <c r="AA62" s="18"/>
    </row>
    <row r="63" spans="1:27" x14ac:dyDescent="0.25">
      <c r="A63" s="22"/>
      <c r="B63" s="3"/>
      <c r="C63" s="3"/>
      <c r="D63" s="3"/>
      <c r="E63" s="18" t="str">
        <f t="shared" si="1"/>
        <v/>
      </c>
      <c r="F63" s="18" t="e">
        <f t="shared" si="2"/>
        <v>#VALUE!</v>
      </c>
      <c r="G63" s="18" t="str">
        <f t="shared" si="6"/>
        <v/>
      </c>
      <c r="H63" s="18" t="e">
        <f t="shared" si="7"/>
        <v>#VALUE!</v>
      </c>
      <c r="I63" s="18" t="e">
        <f t="shared" si="8"/>
        <v>#VALUE!</v>
      </c>
      <c r="J63" s="18" t="e">
        <f>VLOOKUP(E63,D18数据库!C:R,2,0)</f>
        <v>#N/A</v>
      </c>
      <c r="K63" s="18" t="e">
        <f>VLOOKUP(E63,D18数据库!C:R,3,0)</f>
        <v>#N/A</v>
      </c>
      <c r="L63" s="19" t="e">
        <f t="shared" si="9"/>
        <v>#VALUE!</v>
      </c>
      <c r="M63" s="18" t="e">
        <f>VLOOKUP(E63,D18数据库!C:R,4,0)</f>
        <v>#N/A</v>
      </c>
      <c r="N63" s="18" t="e">
        <f>VLOOKUP(E63,D18数据库!C:R,5,0)</f>
        <v>#N/A</v>
      </c>
      <c r="O63" s="18"/>
      <c r="P63" s="18" t="e">
        <f>VLOOKUP(E63,D18数据库!C:R,6,0)</f>
        <v>#N/A</v>
      </c>
      <c r="Q63" s="18" t="e">
        <f>VLOOKUP(E63,D18数据库!C:R,7,0)</f>
        <v>#N/A</v>
      </c>
      <c r="R63" s="25" t="e">
        <f>VLOOKUP(E63,D18数据库!C:R,10,0)*C63</f>
        <v>#N/A</v>
      </c>
      <c r="S63" s="18" t="e">
        <f>VLOOKUP(E63,D18数据库!C:R,11,0)</f>
        <v>#N/A</v>
      </c>
      <c r="T63" s="18" t="e">
        <f>VLOOKUP(E63,D18数据库!C:R,12,0)</f>
        <v>#N/A</v>
      </c>
      <c r="U63" s="18"/>
      <c r="V63" s="18" t="e">
        <f>VLOOKUP(E63,D18数据库!C:R,13,0)</f>
        <v>#N/A</v>
      </c>
      <c r="W63" s="18" t="e">
        <f>VLOOKUP(E63,D18数据库!C:R,14,0)</f>
        <v>#N/A</v>
      </c>
      <c r="X63" s="19">
        <f t="shared" si="5"/>
        <v>0</v>
      </c>
      <c r="Y63" s="18" t="e">
        <f>VLOOKUP(E63,D18数据库!C:R,15,0)</f>
        <v>#N/A</v>
      </c>
      <c r="Z63" s="18" t="e">
        <f>VLOOKUP(E63,D18数据库!C:R,16,0)</f>
        <v>#N/A</v>
      </c>
      <c r="AA63" s="18"/>
    </row>
    <row r="64" spans="1:27" x14ac:dyDescent="0.25">
      <c r="A64" s="22"/>
      <c r="B64" s="3"/>
      <c r="C64" s="3"/>
      <c r="D64" s="3"/>
      <c r="E64" s="18" t="str">
        <f t="shared" si="1"/>
        <v/>
      </c>
      <c r="F64" s="18" t="e">
        <f t="shared" si="2"/>
        <v>#VALUE!</v>
      </c>
      <c r="G64" s="18" t="str">
        <f t="shared" si="6"/>
        <v/>
      </c>
      <c r="H64" s="18" t="e">
        <f t="shared" si="7"/>
        <v>#VALUE!</v>
      </c>
      <c r="I64" s="18" t="e">
        <f t="shared" si="8"/>
        <v>#VALUE!</v>
      </c>
      <c r="J64" s="18" t="e">
        <f>VLOOKUP(E64,D18数据库!C:R,2,0)</f>
        <v>#N/A</v>
      </c>
      <c r="K64" s="18" t="e">
        <f>VLOOKUP(E64,D18数据库!C:R,3,0)</f>
        <v>#N/A</v>
      </c>
      <c r="L64" s="19" t="e">
        <f t="shared" si="9"/>
        <v>#VALUE!</v>
      </c>
      <c r="M64" s="18" t="e">
        <f>VLOOKUP(E64,D18数据库!C:R,4,0)</f>
        <v>#N/A</v>
      </c>
      <c r="N64" s="18" t="e">
        <f>VLOOKUP(E64,D18数据库!C:R,5,0)</f>
        <v>#N/A</v>
      </c>
      <c r="O64" s="18"/>
      <c r="P64" s="18" t="e">
        <f>VLOOKUP(E64,D18数据库!C:R,6,0)</f>
        <v>#N/A</v>
      </c>
      <c r="Q64" s="18" t="e">
        <f>VLOOKUP(E64,D18数据库!C:R,7,0)</f>
        <v>#N/A</v>
      </c>
      <c r="R64" s="25" t="e">
        <f>VLOOKUP(E64,D18数据库!C:R,10,0)*C64</f>
        <v>#N/A</v>
      </c>
      <c r="S64" s="18" t="e">
        <f>VLOOKUP(E64,D18数据库!C:R,11,0)</f>
        <v>#N/A</v>
      </c>
      <c r="T64" s="18" t="e">
        <f>VLOOKUP(E64,D18数据库!C:R,12,0)</f>
        <v>#N/A</v>
      </c>
      <c r="U64" s="18"/>
      <c r="V64" s="18" t="e">
        <f>VLOOKUP(E64,D18数据库!C:R,13,0)</f>
        <v>#N/A</v>
      </c>
      <c r="W64" s="18" t="e">
        <f>VLOOKUP(E64,D18数据库!C:R,14,0)</f>
        <v>#N/A</v>
      </c>
      <c r="X64" s="19">
        <f t="shared" si="5"/>
        <v>0</v>
      </c>
      <c r="Y64" s="18" t="e">
        <f>VLOOKUP(E64,D18数据库!C:R,15,0)</f>
        <v>#N/A</v>
      </c>
      <c r="Z64" s="18" t="e">
        <f>VLOOKUP(E64,D18数据库!C:R,16,0)</f>
        <v>#N/A</v>
      </c>
      <c r="AA64" s="18"/>
    </row>
    <row r="65" spans="1:27" x14ac:dyDescent="0.25">
      <c r="A65" s="22"/>
      <c r="B65" s="3"/>
      <c r="C65" s="3"/>
      <c r="D65" s="3"/>
      <c r="E65" s="18" t="str">
        <f t="shared" si="1"/>
        <v/>
      </c>
      <c r="F65" s="18" t="e">
        <f t="shared" si="2"/>
        <v>#VALUE!</v>
      </c>
      <c r="G65" s="18" t="str">
        <f t="shared" si="6"/>
        <v/>
      </c>
      <c r="H65" s="18" t="e">
        <f t="shared" si="7"/>
        <v>#VALUE!</v>
      </c>
      <c r="I65" s="18" t="e">
        <f t="shared" si="8"/>
        <v>#VALUE!</v>
      </c>
      <c r="J65" s="18" t="e">
        <f>VLOOKUP(E65,D18数据库!C:R,2,0)</f>
        <v>#N/A</v>
      </c>
      <c r="K65" s="18" t="e">
        <f>VLOOKUP(E65,D18数据库!C:R,3,0)</f>
        <v>#N/A</v>
      </c>
      <c r="L65" s="19" t="e">
        <f t="shared" si="9"/>
        <v>#VALUE!</v>
      </c>
      <c r="M65" s="18" t="e">
        <f>VLOOKUP(E65,D18数据库!C:R,4,0)</f>
        <v>#N/A</v>
      </c>
      <c r="N65" s="18" t="e">
        <f>VLOOKUP(E65,D18数据库!C:R,5,0)</f>
        <v>#N/A</v>
      </c>
      <c r="O65" s="18"/>
      <c r="P65" s="18" t="e">
        <f>VLOOKUP(E65,D18数据库!C:R,6,0)</f>
        <v>#N/A</v>
      </c>
      <c r="Q65" s="18" t="e">
        <f>VLOOKUP(E65,D18数据库!C:R,7,0)</f>
        <v>#N/A</v>
      </c>
      <c r="R65" s="25" t="e">
        <f>VLOOKUP(E65,D18数据库!C:R,10,0)*C65</f>
        <v>#N/A</v>
      </c>
      <c r="S65" s="18" t="e">
        <f>VLOOKUP(E65,D18数据库!C:R,11,0)</f>
        <v>#N/A</v>
      </c>
      <c r="T65" s="18" t="e">
        <f>VLOOKUP(E65,D18数据库!C:R,12,0)</f>
        <v>#N/A</v>
      </c>
      <c r="U65" s="18"/>
      <c r="V65" s="18" t="e">
        <f>VLOOKUP(E65,D18数据库!C:R,13,0)</f>
        <v>#N/A</v>
      </c>
      <c r="W65" s="18" t="e">
        <f>VLOOKUP(E65,D18数据库!C:R,14,0)</f>
        <v>#N/A</v>
      </c>
      <c r="X65" s="19">
        <f t="shared" si="5"/>
        <v>0</v>
      </c>
      <c r="Y65" s="18" t="e">
        <f>VLOOKUP(E65,D18数据库!C:R,15,0)</f>
        <v>#N/A</v>
      </c>
      <c r="Z65" s="18" t="e">
        <f>VLOOKUP(E65,D18数据库!C:R,16,0)</f>
        <v>#N/A</v>
      </c>
      <c r="AA65" s="18"/>
    </row>
    <row r="66" spans="1:27" x14ac:dyDescent="0.25">
      <c r="A66" s="22"/>
      <c r="B66" s="3"/>
      <c r="C66" s="3"/>
      <c r="D66" s="3"/>
      <c r="E66" s="18" t="str">
        <f t="shared" si="1"/>
        <v/>
      </c>
      <c r="F66" s="18" t="e">
        <f t="shared" si="2"/>
        <v>#VALUE!</v>
      </c>
      <c r="G66" s="18" t="str">
        <f t="shared" si="6"/>
        <v/>
      </c>
      <c r="H66" s="18" t="e">
        <f t="shared" si="7"/>
        <v>#VALUE!</v>
      </c>
      <c r="I66" s="18" t="e">
        <f t="shared" si="8"/>
        <v>#VALUE!</v>
      </c>
      <c r="J66" s="18" t="e">
        <f>VLOOKUP(E66,D18数据库!C:R,2,0)</f>
        <v>#N/A</v>
      </c>
      <c r="K66" s="18" t="e">
        <f>VLOOKUP(E66,D18数据库!C:R,3,0)</f>
        <v>#N/A</v>
      </c>
      <c r="L66" s="19" t="e">
        <f t="shared" si="9"/>
        <v>#VALUE!</v>
      </c>
      <c r="M66" s="18" t="e">
        <f>VLOOKUP(E66,D18数据库!C:R,4,0)</f>
        <v>#N/A</v>
      </c>
      <c r="N66" s="18" t="e">
        <f>VLOOKUP(E66,D18数据库!C:R,5,0)</f>
        <v>#N/A</v>
      </c>
      <c r="O66" s="18"/>
      <c r="P66" s="18" t="e">
        <f>VLOOKUP(E66,D18数据库!C:R,6,0)</f>
        <v>#N/A</v>
      </c>
      <c r="Q66" s="18" t="e">
        <f>VLOOKUP(E66,D18数据库!C:R,7,0)</f>
        <v>#N/A</v>
      </c>
      <c r="R66" s="25" t="e">
        <f>VLOOKUP(E66,D18数据库!C:R,10,0)*C66</f>
        <v>#N/A</v>
      </c>
      <c r="S66" s="18" t="e">
        <f>VLOOKUP(E66,D18数据库!C:R,11,0)</f>
        <v>#N/A</v>
      </c>
      <c r="T66" s="18" t="e">
        <f>VLOOKUP(E66,D18数据库!C:R,12,0)</f>
        <v>#N/A</v>
      </c>
      <c r="U66" s="18"/>
      <c r="V66" s="18" t="e">
        <f>VLOOKUP(E66,D18数据库!C:R,13,0)</f>
        <v>#N/A</v>
      </c>
      <c r="W66" s="18" t="e">
        <f>VLOOKUP(E66,D18数据库!C:R,14,0)</f>
        <v>#N/A</v>
      </c>
      <c r="X66" s="19">
        <f t="shared" si="5"/>
        <v>0</v>
      </c>
      <c r="Y66" s="18" t="e">
        <f>VLOOKUP(E66,D18数据库!C:R,15,0)</f>
        <v>#N/A</v>
      </c>
      <c r="Z66" s="18" t="e">
        <f>VLOOKUP(E66,D18数据库!C:R,16,0)</f>
        <v>#N/A</v>
      </c>
      <c r="AA66" s="18"/>
    </row>
    <row r="67" spans="1:27" x14ac:dyDescent="0.25">
      <c r="A67" s="22"/>
      <c r="B67" s="3"/>
      <c r="C67" s="3"/>
      <c r="D67" s="3"/>
      <c r="E67" s="18" t="str">
        <f t="shared" ref="E67:E100" si="10">(TRIM(MID(SUBSTITUTE($B67,"-",REPT(" ",99)),COLUMN(B67)*99-98,99)))</f>
        <v/>
      </c>
      <c r="F67" s="18" t="e">
        <f t="shared" ref="F67:F100" si="11">VALUE(TRIM(MID(SUBSTITUTE($B67,"-",REPT(" ",99)),COLUMN(C67)*99-98,99)))</f>
        <v>#VALUE!</v>
      </c>
      <c r="G67" s="18" t="str">
        <f t="shared" si="6"/>
        <v/>
      </c>
      <c r="H67" s="18" t="e">
        <f t="shared" si="7"/>
        <v>#VALUE!</v>
      </c>
      <c r="I67" s="18" t="e">
        <f t="shared" si="8"/>
        <v>#VALUE!</v>
      </c>
      <c r="J67" s="18" t="e">
        <f>VLOOKUP(E67,D18数据库!C:R,2,0)</f>
        <v>#N/A</v>
      </c>
      <c r="K67" s="18" t="e">
        <f>VLOOKUP(E67,D18数据库!C:R,3,0)</f>
        <v>#N/A</v>
      </c>
      <c r="L67" s="19" t="e">
        <f t="shared" si="9"/>
        <v>#VALUE!</v>
      </c>
      <c r="M67" s="18" t="e">
        <f>VLOOKUP(E67,D18数据库!C:R,4,0)</f>
        <v>#N/A</v>
      </c>
      <c r="N67" s="18" t="e">
        <f>VLOOKUP(E67,D18数据库!C:R,5,0)</f>
        <v>#N/A</v>
      </c>
      <c r="O67" s="18"/>
      <c r="P67" s="18" t="e">
        <f>VLOOKUP(E67,D18数据库!C:R,6,0)</f>
        <v>#N/A</v>
      </c>
      <c r="Q67" s="18" t="e">
        <f>VLOOKUP(E67,D18数据库!C:R,7,0)</f>
        <v>#N/A</v>
      </c>
      <c r="R67" s="25" t="e">
        <f>VLOOKUP(E67,D18数据库!C:R,10,0)*C67</f>
        <v>#N/A</v>
      </c>
      <c r="S67" s="18" t="e">
        <f>VLOOKUP(E67,D18数据库!C:R,11,0)</f>
        <v>#N/A</v>
      </c>
      <c r="T67" s="18" t="e">
        <f>VLOOKUP(E67,D18数据库!C:R,12,0)</f>
        <v>#N/A</v>
      </c>
      <c r="U67" s="18"/>
      <c r="V67" s="18" t="e">
        <f>VLOOKUP(E67,D18数据库!C:R,13,0)</f>
        <v>#N/A</v>
      </c>
      <c r="W67" s="18" t="e">
        <f>VLOOKUP(E67,D18数据库!C:R,14,0)</f>
        <v>#N/A</v>
      </c>
      <c r="X67" s="19">
        <f t="shared" ref="X67:X100" si="12">IF(G67="",0,(H67/1000)*(I67/1000)*C67)</f>
        <v>0</v>
      </c>
      <c r="Y67" s="18" t="e">
        <f>VLOOKUP(E67,D18数据库!C:R,15,0)</f>
        <v>#N/A</v>
      </c>
      <c r="Z67" s="18" t="e">
        <f>VLOOKUP(E67,D18数据库!C:R,16,0)</f>
        <v>#N/A</v>
      </c>
      <c r="AA67" s="18"/>
    </row>
    <row r="68" spans="1:27" x14ac:dyDescent="0.25">
      <c r="A68" s="22"/>
      <c r="B68" s="3"/>
      <c r="C68" s="3"/>
      <c r="D68" s="3"/>
      <c r="E68" s="18" t="str">
        <f t="shared" si="10"/>
        <v/>
      </c>
      <c r="F68" s="18" t="e">
        <f t="shared" si="11"/>
        <v>#VALUE!</v>
      </c>
      <c r="G68" s="18" t="str">
        <f t="shared" si="6"/>
        <v/>
      </c>
      <c r="H68" s="18" t="e">
        <f t="shared" si="7"/>
        <v>#VALUE!</v>
      </c>
      <c r="I68" s="18" t="e">
        <f t="shared" si="8"/>
        <v>#VALUE!</v>
      </c>
      <c r="J68" s="18" t="e">
        <f>VLOOKUP(E68,D18数据库!C:R,2,0)</f>
        <v>#N/A</v>
      </c>
      <c r="K68" s="18" t="e">
        <f>VLOOKUP(E68,D18数据库!C:R,3,0)</f>
        <v>#N/A</v>
      </c>
      <c r="L68" s="19" t="e">
        <f t="shared" si="9"/>
        <v>#VALUE!</v>
      </c>
      <c r="M68" s="18" t="e">
        <f>VLOOKUP(E68,D18数据库!C:R,4,0)</f>
        <v>#N/A</v>
      </c>
      <c r="N68" s="18" t="e">
        <f>VLOOKUP(E68,D18数据库!C:R,5,0)</f>
        <v>#N/A</v>
      </c>
      <c r="O68" s="18"/>
      <c r="P68" s="18" t="e">
        <f>VLOOKUP(E68,D18数据库!C:R,6,0)</f>
        <v>#N/A</v>
      </c>
      <c r="Q68" s="18" t="e">
        <f>VLOOKUP(E68,D18数据库!C:R,7,0)</f>
        <v>#N/A</v>
      </c>
      <c r="R68" s="25" t="e">
        <f>VLOOKUP(E68,D18数据库!C:R,10,0)*C68</f>
        <v>#N/A</v>
      </c>
      <c r="S68" s="18" t="e">
        <f>VLOOKUP(E68,D18数据库!C:R,11,0)</f>
        <v>#N/A</v>
      </c>
      <c r="T68" s="18" t="e">
        <f>VLOOKUP(E68,D18数据库!C:R,12,0)</f>
        <v>#N/A</v>
      </c>
      <c r="U68" s="18"/>
      <c r="V68" s="18" t="e">
        <f>VLOOKUP(E68,D18数据库!C:R,13,0)</f>
        <v>#N/A</v>
      </c>
      <c r="W68" s="18" t="e">
        <f>VLOOKUP(E68,D18数据库!C:R,14,0)</f>
        <v>#N/A</v>
      </c>
      <c r="X68" s="19">
        <f t="shared" si="12"/>
        <v>0</v>
      </c>
      <c r="Y68" s="18" t="e">
        <f>VLOOKUP(E68,D18数据库!C:R,15,0)</f>
        <v>#N/A</v>
      </c>
      <c r="Z68" s="18" t="e">
        <f>VLOOKUP(E68,D18数据库!C:R,16,0)</f>
        <v>#N/A</v>
      </c>
      <c r="AA68" s="18"/>
    </row>
    <row r="69" spans="1:27" x14ac:dyDescent="0.25">
      <c r="A69" s="22"/>
      <c r="B69" s="3"/>
      <c r="C69" s="3"/>
      <c r="D69" s="3"/>
      <c r="E69" s="18" t="str">
        <f t="shared" si="10"/>
        <v/>
      </c>
      <c r="F69" s="18" t="e">
        <f t="shared" si="11"/>
        <v>#VALUE!</v>
      </c>
      <c r="G69" s="18" t="str">
        <f t="shared" si="6"/>
        <v/>
      </c>
      <c r="H69" s="18" t="e">
        <f t="shared" si="7"/>
        <v>#VALUE!</v>
      </c>
      <c r="I69" s="18" t="e">
        <f t="shared" si="8"/>
        <v>#VALUE!</v>
      </c>
      <c r="J69" s="18" t="e">
        <f>VLOOKUP(E69,D18数据库!C:R,2,0)</f>
        <v>#N/A</v>
      </c>
      <c r="K69" s="18" t="e">
        <f>VLOOKUP(E69,D18数据库!C:R,3,0)</f>
        <v>#N/A</v>
      </c>
      <c r="L69" s="19" t="e">
        <f t="shared" si="9"/>
        <v>#VALUE!</v>
      </c>
      <c r="M69" s="18" t="e">
        <f>VLOOKUP(E69,D18数据库!C:R,4,0)</f>
        <v>#N/A</v>
      </c>
      <c r="N69" s="18" t="e">
        <f>VLOOKUP(E69,D18数据库!C:R,5,0)</f>
        <v>#N/A</v>
      </c>
      <c r="O69" s="18"/>
      <c r="P69" s="18" t="e">
        <f>VLOOKUP(E69,D18数据库!C:R,6,0)</f>
        <v>#N/A</v>
      </c>
      <c r="Q69" s="18" t="e">
        <f>VLOOKUP(E69,D18数据库!C:R,7,0)</f>
        <v>#N/A</v>
      </c>
      <c r="R69" s="25" t="e">
        <f>VLOOKUP(E69,D18数据库!C:R,10,0)*C69</f>
        <v>#N/A</v>
      </c>
      <c r="S69" s="18" t="e">
        <f>VLOOKUP(E69,D18数据库!C:R,11,0)</f>
        <v>#N/A</v>
      </c>
      <c r="T69" s="18" t="e">
        <f>VLOOKUP(E69,D18数据库!C:R,12,0)</f>
        <v>#N/A</v>
      </c>
      <c r="U69" s="18"/>
      <c r="V69" s="18" t="e">
        <f>VLOOKUP(E69,D18数据库!C:R,13,0)</f>
        <v>#N/A</v>
      </c>
      <c r="W69" s="18" t="e">
        <f>VLOOKUP(E69,D18数据库!C:R,14,0)</f>
        <v>#N/A</v>
      </c>
      <c r="X69" s="19">
        <f t="shared" si="12"/>
        <v>0</v>
      </c>
      <c r="Y69" s="18" t="e">
        <f>VLOOKUP(E69,D18数据库!C:R,15,0)</f>
        <v>#N/A</v>
      </c>
      <c r="Z69" s="18" t="e">
        <f>VLOOKUP(E69,D18数据库!C:R,16,0)</f>
        <v>#N/A</v>
      </c>
      <c r="AA69" s="18"/>
    </row>
    <row r="70" spans="1:27" x14ac:dyDescent="0.25">
      <c r="A70" s="22"/>
      <c r="B70" s="3"/>
      <c r="C70" s="3"/>
      <c r="D70" s="3"/>
      <c r="E70" s="18" t="str">
        <f t="shared" si="10"/>
        <v/>
      </c>
      <c r="F70" s="18" t="e">
        <f t="shared" si="11"/>
        <v>#VALUE!</v>
      </c>
      <c r="G70" s="18" t="str">
        <f t="shared" si="6"/>
        <v/>
      </c>
      <c r="H70" s="18" t="e">
        <f t="shared" si="7"/>
        <v>#VALUE!</v>
      </c>
      <c r="I70" s="18" t="e">
        <f t="shared" si="8"/>
        <v>#VALUE!</v>
      </c>
      <c r="J70" s="18" t="e">
        <f>VLOOKUP(E70,D18数据库!C:R,2,0)</f>
        <v>#N/A</v>
      </c>
      <c r="K70" s="18" t="e">
        <f>VLOOKUP(E70,D18数据库!C:R,3,0)</f>
        <v>#N/A</v>
      </c>
      <c r="L70" s="19" t="e">
        <f t="shared" si="9"/>
        <v>#VALUE!</v>
      </c>
      <c r="M70" s="18" t="e">
        <f>VLOOKUP(E70,D18数据库!C:R,4,0)</f>
        <v>#N/A</v>
      </c>
      <c r="N70" s="18" t="e">
        <f>VLOOKUP(E70,D18数据库!C:R,5,0)</f>
        <v>#N/A</v>
      </c>
      <c r="O70" s="18"/>
      <c r="P70" s="18" t="e">
        <f>VLOOKUP(E70,D18数据库!C:R,6,0)</f>
        <v>#N/A</v>
      </c>
      <c r="Q70" s="18" t="e">
        <f>VLOOKUP(E70,D18数据库!C:R,7,0)</f>
        <v>#N/A</v>
      </c>
      <c r="R70" s="25" t="e">
        <f>VLOOKUP(E70,D18数据库!C:R,10,0)*C70</f>
        <v>#N/A</v>
      </c>
      <c r="S70" s="18" t="e">
        <f>VLOOKUP(E70,D18数据库!C:R,11,0)</f>
        <v>#N/A</v>
      </c>
      <c r="T70" s="18" t="e">
        <f>VLOOKUP(E70,D18数据库!C:R,12,0)</f>
        <v>#N/A</v>
      </c>
      <c r="U70" s="18"/>
      <c r="V70" s="18" t="e">
        <f>VLOOKUP(E70,D18数据库!C:R,13,0)</f>
        <v>#N/A</v>
      </c>
      <c r="W70" s="18" t="e">
        <f>VLOOKUP(E70,D18数据库!C:R,14,0)</f>
        <v>#N/A</v>
      </c>
      <c r="X70" s="19">
        <f t="shared" si="12"/>
        <v>0</v>
      </c>
      <c r="Y70" s="18" t="e">
        <f>VLOOKUP(E70,D18数据库!C:R,15,0)</f>
        <v>#N/A</v>
      </c>
      <c r="Z70" s="18" t="e">
        <f>VLOOKUP(E70,D18数据库!C:R,16,0)</f>
        <v>#N/A</v>
      </c>
      <c r="AA70" s="18"/>
    </row>
    <row r="71" spans="1:27" x14ac:dyDescent="0.25">
      <c r="A71" s="22"/>
      <c r="B71" s="3"/>
      <c r="C71" s="3"/>
      <c r="D71" s="3"/>
      <c r="E71" s="18" t="str">
        <f t="shared" si="10"/>
        <v/>
      </c>
      <c r="F71" s="18" t="e">
        <f t="shared" si="11"/>
        <v>#VALUE!</v>
      </c>
      <c r="G71" s="18" t="str">
        <f t="shared" si="6"/>
        <v/>
      </c>
      <c r="H71" s="18" t="e">
        <f t="shared" si="7"/>
        <v>#VALUE!</v>
      </c>
      <c r="I71" s="18" t="e">
        <f t="shared" si="8"/>
        <v>#VALUE!</v>
      </c>
      <c r="J71" s="18" t="e">
        <f>VLOOKUP(E71,D18数据库!C:R,2,0)</f>
        <v>#N/A</v>
      </c>
      <c r="K71" s="18" t="e">
        <f>VLOOKUP(E71,D18数据库!C:R,3,0)</f>
        <v>#N/A</v>
      </c>
      <c r="L71" s="19" t="e">
        <f t="shared" si="9"/>
        <v>#VALUE!</v>
      </c>
      <c r="M71" s="18" t="e">
        <f>VLOOKUP(E71,D18数据库!C:R,4,0)</f>
        <v>#N/A</v>
      </c>
      <c r="N71" s="18" t="e">
        <f>VLOOKUP(E71,D18数据库!C:R,5,0)</f>
        <v>#N/A</v>
      </c>
      <c r="O71" s="18"/>
      <c r="P71" s="18" t="e">
        <f>VLOOKUP(E71,D18数据库!C:R,6,0)</f>
        <v>#N/A</v>
      </c>
      <c r="Q71" s="18" t="e">
        <f>VLOOKUP(E71,D18数据库!C:R,7,0)</f>
        <v>#N/A</v>
      </c>
      <c r="R71" s="25" t="e">
        <f>VLOOKUP(E71,D18数据库!C:R,10,0)*C71</f>
        <v>#N/A</v>
      </c>
      <c r="S71" s="18" t="e">
        <f>VLOOKUP(E71,D18数据库!C:R,11,0)</f>
        <v>#N/A</v>
      </c>
      <c r="T71" s="18" t="e">
        <f>VLOOKUP(E71,D18数据库!C:R,12,0)</f>
        <v>#N/A</v>
      </c>
      <c r="U71" s="18"/>
      <c r="V71" s="18" t="e">
        <f>VLOOKUP(E71,D18数据库!C:R,13,0)</f>
        <v>#N/A</v>
      </c>
      <c r="W71" s="18" t="e">
        <f>VLOOKUP(E71,D18数据库!C:R,14,0)</f>
        <v>#N/A</v>
      </c>
      <c r="X71" s="19">
        <f t="shared" si="12"/>
        <v>0</v>
      </c>
      <c r="Y71" s="18" t="e">
        <f>VLOOKUP(E71,D18数据库!C:R,15,0)</f>
        <v>#N/A</v>
      </c>
      <c r="Z71" s="18" t="e">
        <f>VLOOKUP(E71,D18数据库!C:R,16,0)</f>
        <v>#N/A</v>
      </c>
      <c r="AA71" s="18"/>
    </row>
    <row r="72" spans="1:27" x14ac:dyDescent="0.25">
      <c r="A72" s="22"/>
      <c r="B72" s="3"/>
      <c r="C72" s="3"/>
      <c r="D72" s="3"/>
      <c r="E72" s="18" t="str">
        <f t="shared" si="10"/>
        <v/>
      </c>
      <c r="F72" s="18" t="e">
        <f t="shared" si="11"/>
        <v>#VALUE!</v>
      </c>
      <c r="G72" s="18" t="str">
        <f t="shared" ref="G72:G100" si="13">(TRIM(MID(SUBSTITUTE($B72,"-",REPT(" ",99)),COLUMN(D72)*99-98,99)))</f>
        <v/>
      </c>
      <c r="H72" s="18" t="e">
        <f t="shared" ref="H72:H100" si="14">VALUE(TRIM(MID(SUBSTITUTE($G72,"x",REPT(" ",99)),COLUMN(A72)*99-98,99)))</f>
        <v>#VALUE!</v>
      </c>
      <c r="I72" s="18" t="e">
        <f t="shared" ref="I72:I100" si="15">VALUE(TRIM(MID(SUBSTITUTE($G72,"x",REPT(" ",99)),COLUMN(B72)*99-98,99)))</f>
        <v>#VALUE!</v>
      </c>
      <c r="J72" s="18" t="e">
        <f>VLOOKUP(E72,D18数据库!C:R,2,0)</f>
        <v>#N/A</v>
      </c>
      <c r="K72" s="18" t="e">
        <f>VLOOKUP(E72,D18数据库!C:R,3,0)</f>
        <v>#N/A</v>
      </c>
      <c r="L72" s="19" t="e">
        <f t="shared" ref="L72:L100" si="16">(F72/1000)*2*C72</f>
        <v>#VALUE!</v>
      </c>
      <c r="M72" s="18" t="e">
        <f>VLOOKUP(E72,D18数据库!C:R,4,0)</f>
        <v>#N/A</v>
      </c>
      <c r="N72" s="18" t="e">
        <f>VLOOKUP(E72,D18数据库!C:R,5,0)</f>
        <v>#N/A</v>
      </c>
      <c r="O72" s="18"/>
      <c r="P72" s="18" t="e">
        <f>VLOOKUP(E72,D18数据库!C:R,6,0)</f>
        <v>#N/A</v>
      </c>
      <c r="Q72" s="18" t="e">
        <f>VLOOKUP(E72,D18数据库!C:R,7,0)</f>
        <v>#N/A</v>
      </c>
      <c r="R72" s="25" t="e">
        <f>VLOOKUP(E72,D18数据库!C:R,10,0)*C72</f>
        <v>#N/A</v>
      </c>
      <c r="S72" s="18" t="e">
        <f>VLOOKUP(E72,D18数据库!C:R,11,0)</f>
        <v>#N/A</v>
      </c>
      <c r="T72" s="18" t="e">
        <f>VLOOKUP(E72,D18数据库!C:R,12,0)</f>
        <v>#N/A</v>
      </c>
      <c r="U72" s="18"/>
      <c r="V72" s="18" t="e">
        <f>VLOOKUP(E72,D18数据库!C:R,13,0)</f>
        <v>#N/A</v>
      </c>
      <c r="W72" s="18" t="e">
        <f>VLOOKUP(E72,D18数据库!C:R,14,0)</f>
        <v>#N/A</v>
      </c>
      <c r="X72" s="19">
        <f t="shared" si="12"/>
        <v>0</v>
      </c>
      <c r="Y72" s="18" t="e">
        <f>VLOOKUP(E72,D18数据库!C:R,15,0)</f>
        <v>#N/A</v>
      </c>
      <c r="Z72" s="18" t="e">
        <f>VLOOKUP(E72,D18数据库!C:R,16,0)</f>
        <v>#N/A</v>
      </c>
      <c r="AA72" s="18"/>
    </row>
    <row r="73" spans="1:27" x14ac:dyDescent="0.25">
      <c r="A73" s="22"/>
      <c r="B73" s="3"/>
      <c r="C73" s="3"/>
      <c r="D73" s="3"/>
      <c r="E73" s="18" t="str">
        <f t="shared" si="10"/>
        <v/>
      </c>
      <c r="F73" s="18" t="e">
        <f t="shared" si="11"/>
        <v>#VALUE!</v>
      </c>
      <c r="G73" s="18" t="str">
        <f t="shared" si="13"/>
        <v/>
      </c>
      <c r="H73" s="18" t="e">
        <f t="shared" si="14"/>
        <v>#VALUE!</v>
      </c>
      <c r="I73" s="18" t="e">
        <f t="shared" si="15"/>
        <v>#VALUE!</v>
      </c>
      <c r="J73" s="18" t="e">
        <f>VLOOKUP(E73,D18数据库!C:R,2,0)</f>
        <v>#N/A</v>
      </c>
      <c r="K73" s="18" t="e">
        <f>VLOOKUP(E73,D18数据库!C:R,3,0)</f>
        <v>#N/A</v>
      </c>
      <c r="L73" s="19" t="e">
        <f t="shared" si="16"/>
        <v>#VALUE!</v>
      </c>
      <c r="M73" s="18" t="e">
        <f>VLOOKUP(E73,D18数据库!C:R,4,0)</f>
        <v>#N/A</v>
      </c>
      <c r="N73" s="18" t="e">
        <f>VLOOKUP(E73,D18数据库!C:R,5,0)</f>
        <v>#N/A</v>
      </c>
      <c r="O73" s="18"/>
      <c r="P73" s="18" t="e">
        <f>VLOOKUP(E73,D18数据库!C:R,6,0)</f>
        <v>#N/A</v>
      </c>
      <c r="Q73" s="18" t="e">
        <f>VLOOKUP(E73,D18数据库!C:R,7,0)</f>
        <v>#N/A</v>
      </c>
      <c r="R73" s="25" t="e">
        <f>VLOOKUP(E73,D18数据库!C:R,10,0)*C73</f>
        <v>#N/A</v>
      </c>
      <c r="S73" s="18" t="e">
        <f>VLOOKUP(E73,D18数据库!C:R,11,0)</f>
        <v>#N/A</v>
      </c>
      <c r="T73" s="18" t="e">
        <f>VLOOKUP(E73,D18数据库!C:R,12,0)</f>
        <v>#N/A</v>
      </c>
      <c r="U73" s="18"/>
      <c r="V73" s="18" t="e">
        <f>VLOOKUP(E73,D18数据库!C:R,13,0)</f>
        <v>#N/A</v>
      </c>
      <c r="W73" s="18" t="e">
        <f>VLOOKUP(E73,D18数据库!C:R,14,0)</f>
        <v>#N/A</v>
      </c>
      <c r="X73" s="19">
        <f t="shared" si="12"/>
        <v>0</v>
      </c>
      <c r="Y73" s="18" t="e">
        <f>VLOOKUP(E73,D18数据库!C:R,15,0)</f>
        <v>#N/A</v>
      </c>
      <c r="Z73" s="18" t="e">
        <f>VLOOKUP(E73,D18数据库!C:R,16,0)</f>
        <v>#N/A</v>
      </c>
      <c r="AA73" s="18"/>
    </row>
    <row r="74" spans="1:27" x14ac:dyDescent="0.25">
      <c r="A74" s="22"/>
      <c r="B74" s="3"/>
      <c r="C74" s="3"/>
      <c r="D74" s="3"/>
      <c r="E74" s="18" t="str">
        <f t="shared" si="10"/>
        <v/>
      </c>
      <c r="F74" s="18" t="e">
        <f t="shared" si="11"/>
        <v>#VALUE!</v>
      </c>
      <c r="G74" s="18" t="str">
        <f t="shared" si="13"/>
        <v/>
      </c>
      <c r="H74" s="18" t="e">
        <f t="shared" si="14"/>
        <v>#VALUE!</v>
      </c>
      <c r="I74" s="18" t="e">
        <f t="shared" si="15"/>
        <v>#VALUE!</v>
      </c>
      <c r="J74" s="18" t="e">
        <f>VLOOKUP(E74,D18数据库!C:R,2,0)</f>
        <v>#N/A</v>
      </c>
      <c r="K74" s="18" t="e">
        <f>VLOOKUP(E74,D18数据库!C:R,3,0)</f>
        <v>#N/A</v>
      </c>
      <c r="L74" s="19" t="e">
        <f t="shared" si="16"/>
        <v>#VALUE!</v>
      </c>
      <c r="M74" s="18" t="e">
        <f>VLOOKUP(E74,D18数据库!C:R,4,0)</f>
        <v>#N/A</v>
      </c>
      <c r="N74" s="18" t="e">
        <f>VLOOKUP(E74,D18数据库!C:R,5,0)</f>
        <v>#N/A</v>
      </c>
      <c r="O74" s="18"/>
      <c r="P74" s="18" t="e">
        <f>VLOOKUP(E74,D18数据库!C:R,6,0)</f>
        <v>#N/A</v>
      </c>
      <c r="Q74" s="18" t="e">
        <f>VLOOKUP(E74,D18数据库!C:R,7,0)</f>
        <v>#N/A</v>
      </c>
      <c r="R74" s="25" t="e">
        <f>VLOOKUP(E74,D18数据库!C:R,10,0)*C74</f>
        <v>#N/A</v>
      </c>
      <c r="S74" s="18" t="e">
        <f>VLOOKUP(E74,D18数据库!C:R,11,0)</f>
        <v>#N/A</v>
      </c>
      <c r="T74" s="18" t="e">
        <f>VLOOKUP(E74,D18数据库!C:R,12,0)</f>
        <v>#N/A</v>
      </c>
      <c r="U74" s="18"/>
      <c r="V74" s="18" t="e">
        <f>VLOOKUP(E74,D18数据库!C:R,13,0)</f>
        <v>#N/A</v>
      </c>
      <c r="W74" s="18" t="e">
        <f>VLOOKUP(E74,D18数据库!C:R,14,0)</f>
        <v>#N/A</v>
      </c>
      <c r="X74" s="19">
        <f t="shared" si="12"/>
        <v>0</v>
      </c>
      <c r="Y74" s="18" t="e">
        <f>VLOOKUP(E74,D18数据库!C:R,15,0)</f>
        <v>#N/A</v>
      </c>
      <c r="Z74" s="18" t="e">
        <f>VLOOKUP(E74,D18数据库!C:R,16,0)</f>
        <v>#N/A</v>
      </c>
      <c r="AA74" s="18"/>
    </row>
    <row r="75" spans="1:27" x14ac:dyDescent="0.25">
      <c r="A75" s="22"/>
      <c r="B75" s="3"/>
      <c r="C75" s="3"/>
      <c r="D75" s="3"/>
      <c r="E75" s="18" t="str">
        <f t="shared" si="10"/>
        <v/>
      </c>
      <c r="F75" s="18" t="e">
        <f t="shared" si="11"/>
        <v>#VALUE!</v>
      </c>
      <c r="G75" s="18" t="str">
        <f t="shared" si="13"/>
        <v/>
      </c>
      <c r="H75" s="18" t="e">
        <f t="shared" si="14"/>
        <v>#VALUE!</v>
      </c>
      <c r="I75" s="18" t="e">
        <f t="shared" si="15"/>
        <v>#VALUE!</v>
      </c>
      <c r="J75" s="18" t="e">
        <f>VLOOKUP(E75,D18数据库!C:R,2,0)</f>
        <v>#N/A</v>
      </c>
      <c r="K75" s="18" t="e">
        <f>VLOOKUP(E75,D18数据库!C:R,3,0)</f>
        <v>#N/A</v>
      </c>
      <c r="L75" s="19" t="e">
        <f t="shared" si="16"/>
        <v>#VALUE!</v>
      </c>
      <c r="M75" s="18" t="e">
        <f>VLOOKUP(E75,D18数据库!C:R,4,0)</f>
        <v>#N/A</v>
      </c>
      <c r="N75" s="18" t="e">
        <f>VLOOKUP(E75,D18数据库!C:R,5,0)</f>
        <v>#N/A</v>
      </c>
      <c r="O75" s="18"/>
      <c r="P75" s="18" t="e">
        <f>VLOOKUP(E75,D18数据库!C:R,6,0)</f>
        <v>#N/A</v>
      </c>
      <c r="Q75" s="18" t="e">
        <f>VLOOKUP(E75,D18数据库!C:R,7,0)</f>
        <v>#N/A</v>
      </c>
      <c r="R75" s="25" t="e">
        <f>VLOOKUP(E75,D18数据库!C:R,10,0)*C75</f>
        <v>#N/A</v>
      </c>
      <c r="S75" s="18" t="e">
        <f>VLOOKUP(E75,D18数据库!C:R,11,0)</f>
        <v>#N/A</v>
      </c>
      <c r="T75" s="18" t="e">
        <f>VLOOKUP(E75,D18数据库!C:R,12,0)</f>
        <v>#N/A</v>
      </c>
      <c r="U75" s="18"/>
      <c r="V75" s="18" t="e">
        <f>VLOOKUP(E75,D18数据库!C:R,13,0)</f>
        <v>#N/A</v>
      </c>
      <c r="W75" s="18" t="e">
        <f>VLOOKUP(E75,D18数据库!C:R,14,0)</f>
        <v>#N/A</v>
      </c>
      <c r="X75" s="19">
        <f t="shared" si="12"/>
        <v>0</v>
      </c>
      <c r="Y75" s="18" t="e">
        <f>VLOOKUP(E75,D18数据库!C:R,15,0)</f>
        <v>#N/A</v>
      </c>
      <c r="Z75" s="18" t="e">
        <f>VLOOKUP(E75,D18数据库!C:R,16,0)</f>
        <v>#N/A</v>
      </c>
      <c r="AA75" s="18"/>
    </row>
    <row r="76" spans="1:27" x14ac:dyDescent="0.25">
      <c r="A76" s="22"/>
      <c r="B76" s="3"/>
      <c r="C76" s="3"/>
      <c r="D76" s="3"/>
      <c r="E76" s="18" t="str">
        <f t="shared" si="10"/>
        <v/>
      </c>
      <c r="F76" s="18" t="e">
        <f t="shared" si="11"/>
        <v>#VALUE!</v>
      </c>
      <c r="G76" s="18" t="str">
        <f t="shared" si="13"/>
        <v/>
      </c>
      <c r="H76" s="18" t="e">
        <f t="shared" si="14"/>
        <v>#VALUE!</v>
      </c>
      <c r="I76" s="18" t="e">
        <f t="shared" si="15"/>
        <v>#VALUE!</v>
      </c>
      <c r="J76" s="18" t="e">
        <f>VLOOKUP(E76,D18数据库!C:R,2,0)</f>
        <v>#N/A</v>
      </c>
      <c r="K76" s="18" t="e">
        <f>VLOOKUP(E76,D18数据库!C:R,3,0)</f>
        <v>#N/A</v>
      </c>
      <c r="L76" s="19" t="e">
        <f t="shared" si="16"/>
        <v>#VALUE!</v>
      </c>
      <c r="M76" s="18" t="e">
        <f>VLOOKUP(E76,D18数据库!C:R,4,0)</f>
        <v>#N/A</v>
      </c>
      <c r="N76" s="18" t="e">
        <f>VLOOKUP(E76,D18数据库!C:R,5,0)</f>
        <v>#N/A</v>
      </c>
      <c r="O76" s="18"/>
      <c r="P76" s="18" t="e">
        <f>VLOOKUP(E76,D18数据库!C:R,6,0)</f>
        <v>#N/A</v>
      </c>
      <c r="Q76" s="18" t="e">
        <f>VLOOKUP(E76,D18数据库!C:R,7,0)</f>
        <v>#N/A</v>
      </c>
      <c r="R76" s="25" t="e">
        <f>VLOOKUP(E76,D18数据库!C:R,10,0)*C76</f>
        <v>#N/A</v>
      </c>
      <c r="S76" s="18" t="e">
        <f>VLOOKUP(E76,D18数据库!C:R,11,0)</f>
        <v>#N/A</v>
      </c>
      <c r="T76" s="18" t="e">
        <f>VLOOKUP(E76,D18数据库!C:R,12,0)</f>
        <v>#N/A</v>
      </c>
      <c r="U76" s="18"/>
      <c r="V76" s="18" t="e">
        <f>VLOOKUP(E76,D18数据库!C:R,13,0)</f>
        <v>#N/A</v>
      </c>
      <c r="W76" s="18" t="e">
        <f>VLOOKUP(E76,D18数据库!C:R,14,0)</f>
        <v>#N/A</v>
      </c>
      <c r="X76" s="19">
        <f t="shared" si="12"/>
        <v>0</v>
      </c>
      <c r="Y76" s="18" t="e">
        <f>VLOOKUP(E76,D18数据库!C:R,15,0)</f>
        <v>#N/A</v>
      </c>
      <c r="Z76" s="18" t="e">
        <f>VLOOKUP(E76,D18数据库!C:R,16,0)</f>
        <v>#N/A</v>
      </c>
      <c r="AA76" s="18"/>
    </row>
    <row r="77" spans="1:27" x14ac:dyDescent="0.25">
      <c r="A77" s="22"/>
      <c r="B77" s="3"/>
      <c r="C77" s="3"/>
      <c r="D77" s="3"/>
      <c r="E77" s="18" t="str">
        <f t="shared" si="10"/>
        <v/>
      </c>
      <c r="F77" s="18" t="e">
        <f t="shared" si="11"/>
        <v>#VALUE!</v>
      </c>
      <c r="G77" s="18" t="str">
        <f t="shared" si="13"/>
        <v/>
      </c>
      <c r="H77" s="18" t="e">
        <f t="shared" si="14"/>
        <v>#VALUE!</v>
      </c>
      <c r="I77" s="18" t="e">
        <f t="shared" si="15"/>
        <v>#VALUE!</v>
      </c>
      <c r="J77" s="18" t="e">
        <f>VLOOKUP(E77,D18数据库!C:R,2,0)</f>
        <v>#N/A</v>
      </c>
      <c r="K77" s="18" t="e">
        <f>VLOOKUP(E77,D18数据库!C:R,3,0)</f>
        <v>#N/A</v>
      </c>
      <c r="L77" s="19" t="e">
        <f t="shared" si="16"/>
        <v>#VALUE!</v>
      </c>
      <c r="M77" s="18" t="e">
        <f>VLOOKUP(E77,D18数据库!C:R,4,0)</f>
        <v>#N/A</v>
      </c>
      <c r="N77" s="18" t="e">
        <f>VLOOKUP(E77,D18数据库!C:R,5,0)</f>
        <v>#N/A</v>
      </c>
      <c r="O77" s="18"/>
      <c r="P77" s="18" t="e">
        <f>VLOOKUP(E77,D18数据库!C:R,6,0)</f>
        <v>#N/A</v>
      </c>
      <c r="Q77" s="18" t="e">
        <f>VLOOKUP(E77,D18数据库!C:R,7,0)</f>
        <v>#N/A</v>
      </c>
      <c r="R77" s="25" t="e">
        <f>VLOOKUP(E77,D18数据库!C:R,10,0)*C77</f>
        <v>#N/A</v>
      </c>
      <c r="S77" s="18" t="e">
        <f>VLOOKUP(E77,D18数据库!C:R,11,0)</f>
        <v>#N/A</v>
      </c>
      <c r="T77" s="18" t="e">
        <f>VLOOKUP(E77,D18数据库!C:R,12,0)</f>
        <v>#N/A</v>
      </c>
      <c r="U77" s="18"/>
      <c r="V77" s="18" t="e">
        <f>VLOOKUP(E77,D18数据库!C:R,13,0)</f>
        <v>#N/A</v>
      </c>
      <c r="W77" s="18" t="e">
        <f>VLOOKUP(E77,D18数据库!C:R,14,0)</f>
        <v>#N/A</v>
      </c>
      <c r="X77" s="19">
        <f t="shared" si="12"/>
        <v>0</v>
      </c>
      <c r="Y77" s="18" t="e">
        <f>VLOOKUP(E77,D18数据库!C:R,15,0)</f>
        <v>#N/A</v>
      </c>
      <c r="Z77" s="18" t="e">
        <f>VLOOKUP(E77,D18数据库!C:R,16,0)</f>
        <v>#N/A</v>
      </c>
      <c r="AA77" s="18"/>
    </row>
    <row r="78" spans="1:27" x14ac:dyDescent="0.25">
      <c r="A78" s="22"/>
      <c r="B78" s="3"/>
      <c r="C78" s="3"/>
      <c r="D78" s="3"/>
      <c r="E78" s="18" t="str">
        <f t="shared" si="10"/>
        <v/>
      </c>
      <c r="F78" s="18" t="e">
        <f t="shared" si="11"/>
        <v>#VALUE!</v>
      </c>
      <c r="G78" s="18" t="str">
        <f t="shared" si="13"/>
        <v/>
      </c>
      <c r="H78" s="18" t="e">
        <f t="shared" si="14"/>
        <v>#VALUE!</v>
      </c>
      <c r="I78" s="18" t="e">
        <f t="shared" si="15"/>
        <v>#VALUE!</v>
      </c>
      <c r="J78" s="18" t="e">
        <f>VLOOKUP(E78,D18数据库!C:R,2,0)</f>
        <v>#N/A</v>
      </c>
      <c r="K78" s="18" t="e">
        <f>VLOOKUP(E78,D18数据库!C:R,3,0)</f>
        <v>#N/A</v>
      </c>
      <c r="L78" s="19" t="e">
        <f t="shared" si="16"/>
        <v>#VALUE!</v>
      </c>
      <c r="M78" s="18" t="e">
        <f>VLOOKUP(E78,D18数据库!C:R,4,0)</f>
        <v>#N/A</v>
      </c>
      <c r="N78" s="18" t="e">
        <f>VLOOKUP(E78,D18数据库!C:R,5,0)</f>
        <v>#N/A</v>
      </c>
      <c r="O78" s="18"/>
      <c r="P78" s="18" t="e">
        <f>VLOOKUP(E78,D18数据库!C:R,6,0)</f>
        <v>#N/A</v>
      </c>
      <c r="Q78" s="18" t="e">
        <f>VLOOKUP(E78,D18数据库!C:R,7,0)</f>
        <v>#N/A</v>
      </c>
      <c r="R78" s="25" t="e">
        <f>VLOOKUP(E78,D18数据库!C:R,10,0)*C78</f>
        <v>#N/A</v>
      </c>
      <c r="S78" s="18" t="e">
        <f>VLOOKUP(E78,D18数据库!C:R,11,0)</f>
        <v>#N/A</v>
      </c>
      <c r="T78" s="18" t="e">
        <f>VLOOKUP(E78,D18数据库!C:R,12,0)</f>
        <v>#N/A</v>
      </c>
      <c r="U78" s="18"/>
      <c r="V78" s="18" t="e">
        <f>VLOOKUP(E78,D18数据库!C:R,13,0)</f>
        <v>#N/A</v>
      </c>
      <c r="W78" s="18" t="e">
        <f>VLOOKUP(E78,D18数据库!C:R,14,0)</f>
        <v>#N/A</v>
      </c>
      <c r="X78" s="19">
        <f t="shared" si="12"/>
        <v>0</v>
      </c>
      <c r="Y78" s="18" t="e">
        <f>VLOOKUP(E78,D18数据库!C:R,15,0)</f>
        <v>#N/A</v>
      </c>
      <c r="Z78" s="18" t="e">
        <f>VLOOKUP(E78,D18数据库!C:R,16,0)</f>
        <v>#N/A</v>
      </c>
      <c r="AA78" s="18"/>
    </row>
    <row r="79" spans="1:27" x14ac:dyDescent="0.25">
      <c r="A79" s="22"/>
      <c r="B79" s="3"/>
      <c r="C79" s="3"/>
      <c r="D79" s="3"/>
      <c r="E79" s="18" t="str">
        <f t="shared" si="10"/>
        <v/>
      </c>
      <c r="F79" s="18" t="e">
        <f t="shared" si="11"/>
        <v>#VALUE!</v>
      </c>
      <c r="G79" s="18" t="str">
        <f t="shared" si="13"/>
        <v/>
      </c>
      <c r="H79" s="18" t="e">
        <f t="shared" si="14"/>
        <v>#VALUE!</v>
      </c>
      <c r="I79" s="18" t="e">
        <f t="shared" si="15"/>
        <v>#VALUE!</v>
      </c>
      <c r="J79" s="18" t="e">
        <f>VLOOKUP(E79,D18数据库!C:R,2,0)</f>
        <v>#N/A</v>
      </c>
      <c r="K79" s="18" t="e">
        <f>VLOOKUP(E79,D18数据库!C:R,3,0)</f>
        <v>#N/A</v>
      </c>
      <c r="L79" s="19" t="e">
        <f t="shared" si="16"/>
        <v>#VALUE!</v>
      </c>
      <c r="M79" s="18" t="e">
        <f>VLOOKUP(E79,D18数据库!C:R,4,0)</f>
        <v>#N/A</v>
      </c>
      <c r="N79" s="18" t="e">
        <f>VLOOKUP(E79,D18数据库!C:R,5,0)</f>
        <v>#N/A</v>
      </c>
      <c r="O79" s="18"/>
      <c r="P79" s="18" t="e">
        <f>VLOOKUP(E79,D18数据库!C:R,6,0)</f>
        <v>#N/A</v>
      </c>
      <c r="Q79" s="18" t="e">
        <f>VLOOKUP(E79,D18数据库!C:R,7,0)</f>
        <v>#N/A</v>
      </c>
      <c r="R79" s="25" t="e">
        <f>VLOOKUP(E79,D18数据库!C:R,10,0)*C79</f>
        <v>#N/A</v>
      </c>
      <c r="S79" s="18" t="e">
        <f>VLOOKUP(E79,D18数据库!C:R,11,0)</f>
        <v>#N/A</v>
      </c>
      <c r="T79" s="18" t="e">
        <f>VLOOKUP(E79,D18数据库!C:R,12,0)</f>
        <v>#N/A</v>
      </c>
      <c r="U79" s="18"/>
      <c r="V79" s="18" t="e">
        <f>VLOOKUP(E79,D18数据库!C:R,13,0)</f>
        <v>#N/A</v>
      </c>
      <c r="W79" s="18" t="e">
        <f>VLOOKUP(E79,D18数据库!C:R,14,0)</f>
        <v>#N/A</v>
      </c>
      <c r="X79" s="19">
        <f t="shared" si="12"/>
        <v>0</v>
      </c>
      <c r="Y79" s="18" t="e">
        <f>VLOOKUP(E79,D18数据库!C:R,15,0)</f>
        <v>#N/A</v>
      </c>
      <c r="Z79" s="18" t="e">
        <f>VLOOKUP(E79,D18数据库!C:R,16,0)</f>
        <v>#N/A</v>
      </c>
      <c r="AA79" s="18"/>
    </row>
    <row r="80" spans="1:27" x14ac:dyDescent="0.25">
      <c r="A80" s="22"/>
      <c r="B80" s="3"/>
      <c r="C80" s="3"/>
      <c r="D80" s="3"/>
      <c r="E80" s="18" t="str">
        <f t="shared" si="10"/>
        <v/>
      </c>
      <c r="F80" s="18" t="e">
        <f t="shared" si="11"/>
        <v>#VALUE!</v>
      </c>
      <c r="G80" s="18" t="str">
        <f t="shared" si="13"/>
        <v/>
      </c>
      <c r="H80" s="18" t="e">
        <f t="shared" si="14"/>
        <v>#VALUE!</v>
      </c>
      <c r="I80" s="18" t="e">
        <f t="shared" si="15"/>
        <v>#VALUE!</v>
      </c>
      <c r="J80" s="18" t="e">
        <f>VLOOKUP(E80,D18数据库!C:R,2,0)</f>
        <v>#N/A</v>
      </c>
      <c r="K80" s="18" t="e">
        <f>VLOOKUP(E80,D18数据库!C:R,3,0)</f>
        <v>#N/A</v>
      </c>
      <c r="L80" s="19" t="e">
        <f t="shared" si="16"/>
        <v>#VALUE!</v>
      </c>
      <c r="M80" s="18" t="e">
        <f>VLOOKUP(E80,D18数据库!C:R,4,0)</f>
        <v>#N/A</v>
      </c>
      <c r="N80" s="18" t="e">
        <f>VLOOKUP(E80,D18数据库!C:R,5,0)</f>
        <v>#N/A</v>
      </c>
      <c r="O80" s="18"/>
      <c r="P80" s="18" t="e">
        <f>VLOOKUP(E80,D18数据库!C:R,6,0)</f>
        <v>#N/A</v>
      </c>
      <c r="Q80" s="18" t="e">
        <f>VLOOKUP(E80,D18数据库!C:R,7,0)</f>
        <v>#N/A</v>
      </c>
      <c r="R80" s="25" t="e">
        <f>VLOOKUP(E80,D18数据库!C:R,10,0)*C80</f>
        <v>#N/A</v>
      </c>
      <c r="S80" s="18" t="e">
        <f>VLOOKUP(E80,D18数据库!C:R,11,0)</f>
        <v>#N/A</v>
      </c>
      <c r="T80" s="18" t="e">
        <f>VLOOKUP(E80,D18数据库!C:R,12,0)</f>
        <v>#N/A</v>
      </c>
      <c r="U80" s="18"/>
      <c r="V80" s="18" t="e">
        <f>VLOOKUP(E80,D18数据库!C:R,13,0)</f>
        <v>#N/A</v>
      </c>
      <c r="W80" s="18" t="e">
        <f>VLOOKUP(E80,D18数据库!C:R,14,0)</f>
        <v>#N/A</v>
      </c>
      <c r="X80" s="19">
        <f t="shared" si="12"/>
        <v>0</v>
      </c>
      <c r="Y80" s="18" t="e">
        <f>VLOOKUP(E80,D18数据库!C:R,15,0)</f>
        <v>#N/A</v>
      </c>
      <c r="Z80" s="18" t="e">
        <f>VLOOKUP(E80,D18数据库!C:R,16,0)</f>
        <v>#N/A</v>
      </c>
      <c r="AA80" s="18"/>
    </row>
    <row r="81" spans="1:27" x14ac:dyDescent="0.25">
      <c r="A81" s="22"/>
      <c r="B81" s="3"/>
      <c r="C81" s="3"/>
      <c r="D81" s="3"/>
      <c r="E81" s="18" t="str">
        <f t="shared" si="10"/>
        <v/>
      </c>
      <c r="F81" s="18" t="e">
        <f t="shared" si="11"/>
        <v>#VALUE!</v>
      </c>
      <c r="G81" s="18" t="str">
        <f t="shared" si="13"/>
        <v/>
      </c>
      <c r="H81" s="18" t="e">
        <f t="shared" si="14"/>
        <v>#VALUE!</v>
      </c>
      <c r="I81" s="18" t="e">
        <f t="shared" si="15"/>
        <v>#VALUE!</v>
      </c>
      <c r="J81" s="18" t="e">
        <f>VLOOKUP(E81,D18数据库!C:R,2,0)</f>
        <v>#N/A</v>
      </c>
      <c r="K81" s="18" t="e">
        <f>VLOOKUP(E81,D18数据库!C:R,3,0)</f>
        <v>#N/A</v>
      </c>
      <c r="L81" s="19" t="e">
        <f t="shared" si="16"/>
        <v>#VALUE!</v>
      </c>
      <c r="M81" s="18" t="e">
        <f>VLOOKUP(E81,D18数据库!C:R,4,0)</f>
        <v>#N/A</v>
      </c>
      <c r="N81" s="18" t="e">
        <f>VLOOKUP(E81,D18数据库!C:R,5,0)</f>
        <v>#N/A</v>
      </c>
      <c r="O81" s="18"/>
      <c r="P81" s="18" t="e">
        <f>VLOOKUP(E81,D18数据库!C:R,6,0)</f>
        <v>#N/A</v>
      </c>
      <c r="Q81" s="18" t="e">
        <f>VLOOKUP(E81,D18数据库!C:R,7,0)</f>
        <v>#N/A</v>
      </c>
      <c r="R81" s="25" t="e">
        <f>VLOOKUP(E81,D18数据库!C:R,10,0)*C81</f>
        <v>#N/A</v>
      </c>
      <c r="S81" s="18" t="e">
        <f>VLOOKUP(E81,D18数据库!C:R,11,0)</f>
        <v>#N/A</v>
      </c>
      <c r="T81" s="18" t="e">
        <f>VLOOKUP(E81,D18数据库!C:R,12,0)</f>
        <v>#N/A</v>
      </c>
      <c r="U81" s="18"/>
      <c r="V81" s="18" t="e">
        <f>VLOOKUP(E81,D18数据库!C:R,13,0)</f>
        <v>#N/A</v>
      </c>
      <c r="W81" s="18" t="e">
        <f>VLOOKUP(E81,D18数据库!C:R,14,0)</f>
        <v>#N/A</v>
      </c>
      <c r="X81" s="19">
        <f t="shared" si="12"/>
        <v>0</v>
      </c>
      <c r="Y81" s="18" t="e">
        <f>VLOOKUP(E81,D18数据库!C:R,15,0)</f>
        <v>#N/A</v>
      </c>
      <c r="Z81" s="18" t="e">
        <f>VLOOKUP(E81,D18数据库!C:R,16,0)</f>
        <v>#N/A</v>
      </c>
      <c r="AA81" s="18"/>
    </row>
    <row r="82" spans="1:27" x14ac:dyDescent="0.25">
      <c r="A82" s="22"/>
      <c r="B82" s="3"/>
      <c r="C82" s="3"/>
      <c r="D82" s="3"/>
      <c r="E82" s="18" t="str">
        <f t="shared" si="10"/>
        <v/>
      </c>
      <c r="F82" s="18" t="e">
        <f t="shared" si="11"/>
        <v>#VALUE!</v>
      </c>
      <c r="G82" s="18" t="str">
        <f t="shared" si="13"/>
        <v/>
      </c>
      <c r="H82" s="18" t="e">
        <f t="shared" si="14"/>
        <v>#VALUE!</v>
      </c>
      <c r="I82" s="18" t="e">
        <f t="shared" si="15"/>
        <v>#VALUE!</v>
      </c>
      <c r="J82" s="18" t="e">
        <f>VLOOKUP(E82,D18数据库!C:R,2,0)</f>
        <v>#N/A</v>
      </c>
      <c r="K82" s="18" t="e">
        <f>VLOOKUP(E82,D18数据库!C:R,3,0)</f>
        <v>#N/A</v>
      </c>
      <c r="L82" s="19" t="e">
        <f t="shared" si="16"/>
        <v>#VALUE!</v>
      </c>
      <c r="M82" s="18" t="e">
        <f>VLOOKUP(E82,D18数据库!C:R,4,0)</f>
        <v>#N/A</v>
      </c>
      <c r="N82" s="18" t="e">
        <f>VLOOKUP(E82,D18数据库!C:R,5,0)</f>
        <v>#N/A</v>
      </c>
      <c r="O82" s="18"/>
      <c r="P82" s="18" t="e">
        <f>VLOOKUP(E82,D18数据库!C:R,6,0)</f>
        <v>#N/A</v>
      </c>
      <c r="Q82" s="18" t="e">
        <f>VLOOKUP(E82,D18数据库!C:R,7,0)</f>
        <v>#N/A</v>
      </c>
      <c r="R82" s="25" t="e">
        <f>VLOOKUP(E82,D18数据库!C:R,10,0)*C82</f>
        <v>#N/A</v>
      </c>
      <c r="S82" s="18" t="e">
        <f>VLOOKUP(E82,D18数据库!C:R,11,0)</f>
        <v>#N/A</v>
      </c>
      <c r="T82" s="18" t="e">
        <f>VLOOKUP(E82,D18数据库!C:R,12,0)</f>
        <v>#N/A</v>
      </c>
      <c r="U82" s="18"/>
      <c r="V82" s="18" t="e">
        <f>VLOOKUP(E82,D18数据库!C:R,13,0)</f>
        <v>#N/A</v>
      </c>
      <c r="W82" s="18" t="e">
        <f>VLOOKUP(E82,D18数据库!C:R,14,0)</f>
        <v>#N/A</v>
      </c>
      <c r="X82" s="19">
        <f t="shared" si="12"/>
        <v>0</v>
      </c>
      <c r="Y82" s="18" t="e">
        <f>VLOOKUP(E82,D18数据库!C:R,15,0)</f>
        <v>#N/A</v>
      </c>
      <c r="Z82" s="18" t="e">
        <f>VLOOKUP(E82,D18数据库!C:R,16,0)</f>
        <v>#N/A</v>
      </c>
      <c r="AA82" s="18"/>
    </row>
    <row r="83" spans="1:27" x14ac:dyDescent="0.25">
      <c r="A83" s="22"/>
      <c r="B83" s="3"/>
      <c r="C83" s="3"/>
      <c r="D83" s="3"/>
      <c r="E83" s="18" t="str">
        <f t="shared" si="10"/>
        <v/>
      </c>
      <c r="F83" s="18" t="e">
        <f t="shared" si="11"/>
        <v>#VALUE!</v>
      </c>
      <c r="G83" s="18" t="str">
        <f t="shared" si="13"/>
        <v/>
      </c>
      <c r="H83" s="18" t="e">
        <f t="shared" si="14"/>
        <v>#VALUE!</v>
      </c>
      <c r="I83" s="18" t="e">
        <f t="shared" si="15"/>
        <v>#VALUE!</v>
      </c>
      <c r="J83" s="18" t="e">
        <f>VLOOKUP(E83,D18数据库!C:R,2,0)</f>
        <v>#N/A</v>
      </c>
      <c r="K83" s="18" t="e">
        <f>VLOOKUP(E83,D18数据库!C:R,3,0)</f>
        <v>#N/A</v>
      </c>
      <c r="L83" s="19" t="e">
        <f t="shared" si="16"/>
        <v>#VALUE!</v>
      </c>
      <c r="M83" s="18" t="e">
        <f>VLOOKUP(E83,D18数据库!C:R,4,0)</f>
        <v>#N/A</v>
      </c>
      <c r="N83" s="18" t="e">
        <f>VLOOKUP(E83,D18数据库!C:R,5,0)</f>
        <v>#N/A</v>
      </c>
      <c r="O83" s="18"/>
      <c r="P83" s="18" t="e">
        <f>VLOOKUP(E83,D18数据库!C:R,6,0)</f>
        <v>#N/A</v>
      </c>
      <c r="Q83" s="18" t="e">
        <f>VLOOKUP(E83,D18数据库!C:R,7,0)</f>
        <v>#N/A</v>
      </c>
      <c r="R83" s="25" t="e">
        <f>VLOOKUP(E83,D18数据库!C:R,10,0)*C83</f>
        <v>#N/A</v>
      </c>
      <c r="S83" s="18" t="e">
        <f>VLOOKUP(E83,D18数据库!C:R,11,0)</f>
        <v>#N/A</v>
      </c>
      <c r="T83" s="18" t="e">
        <f>VLOOKUP(E83,D18数据库!C:R,12,0)</f>
        <v>#N/A</v>
      </c>
      <c r="U83" s="18"/>
      <c r="V83" s="18" t="e">
        <f>VLOOKUP(E83,D18数据库!C:R,13,0)</f>
        <v>#N/A</v>
      </c>
      <c r="W83" s="18" t="e">
        <f>VLOOKUP(E83,D18数据库!C:R,14,0)</f>
        <v>#N/A</v>
      </c>
      <c r="X83" s="19">
        <f t="shared" si="12"/>
        <v>0</v>
      </c>
      <c r="Y83" s="18" t="e">
        <f>VLOOKUP(E83,D18数据库!C:R,15,0)</f>
        <v>#N/A</v>
      </c>
      <c r="Z83" s="18" t="e">
        <f>VLOOKUP(E83,D18数据库!C:R,16,0)</f>
        <v>#N/A</v>
      </c>
      <c r="AA83" s="18"/>
    </row>
    <row r="84" spans="1:27" x14ac:dyDescent="0.25">
      <c r="A84" s="22"/>
      <c r="B84" s="3"/>
      <c r="C84" s="3"/>
      <c r="D84" s="3"/>
      <c r="E84" s="18" t="str">
        <f t="shared" si="10"/>
        <v/>
      </c>
      <c r="F84" s="18" t="e">
        <f t="shared" si="11"/>
        <v>#VALUE!</v>
      </c>
      <c r="G84" s="18" t="str">
        <f t="shared" si="13"/>
        <v/>
      </c>
      <c r="H84" s="18" t="e">
        <f t="shared" si="14"/>
        <v>#VALUE!</v>
      </c>
      <c r="I84" s="18" t="e">
        <f t="shared" si="15"/>
        <v>#VALUE!</v>
      </c>
      <c r="J84" s="18" t="e">
        <f>VLOOKUP(E84,D18数据库!C:R,2,0)</f>
        <v>#N/A</v>
      </c>
      <c r="K84" s="18" t="e">
        <f>VLOOKUP(E84,D18数据库!C:R,3,0)</f>
        <v>#N/A</v>
      </c>
      <c r="L84" s="19" t="e">
        <f t="shared" si="16"/>
        <v>#VALUE!</v>
      </c>
      <c r="M84" s="18" t="e">
        <f>VLOOKUP(E84,D18数据库!C:R,4,0)</f>
        <v>#N/A</v>
      </c>
      <c r="N84" s="18" t="e">
        <f>VLOOKUP(E84,D18数据库!C:R,5,0)</f>
        <v>#N/A</v>
      </c>
      <c r="O84" s="18"/>
      <c r="P84" s="18" t="e">
        <f>VLOOKUP(E84,D18数据库!C:R,6,0)</f>
        <v>#N/A</v>
      </c>
      <c r="Q84" s="18" t="e">
        <f>VLOOKUP(E84,D18数据库!C:R,7,0)</f>
        <v>#N/A</v>
      </c>
      <c r="R84" s="25" t="e">
        <f>VLOOKUP(E84,D18数据库!C:R,10,0)*C84</f>
        <v>#N/A</v>
      </c>
      <c r="S84" s="18" t="e">
        <f>VLOOKUP(E84,D18数据库!C:R,11,0)</f>
        <v>#N/A</v>
      </c>
      <c r="T84" s="18" t="e">
        <f>VLOOKUP(E84,D18数据库!C:R,12,0)</f>
        <v>#N/A</v>
      </c>
      <c r="U84" s="18"/>
      <c r="V84" s="18" t="e">
        <f>VLOOKUP(E84,D18数据库!C:R,13,0)</f>
        <v>#N/A</v>
      </c>
      <c r="W84" s="18" t="e">
        <f>VLOOKUP(E84,D18数据库!C:R,14,0)</f>
        <v>#N/A</v>
      </c>
      <c r="X84" s="19">
        <f t="shared" si="12"/>
        <v>0</v>
      </c>
      <c r="Y84" s="18" t="e">
        <f>VLOOKUP(E84,D18数据库!C:R,15,0)</f>
        <v>#N/A</v>
      </c>
      <c r="Z84" s="18" t="e">
        <f>VLOOKUP(E84,D18数据库!C:R,16,0)</f>
        <v>#N/A</v>
      </c>
      <c r="AA84" s="18"/>
    </row>
    <row r="85" spans="1:27" x14ac:dyDescent="0.25">
      <c r="A85" s="22"/>
      <c r="B85" s="3"/>
      <c r="C85" s="3"/>
      <c r="D85" s="3"/>
      <c r="E85" s="18" t="str">
        <f t="shared" si="10"/>
        <v/>
      </c>
      <c r="F85" s="18" t="e">
        <f t="shared" si="11"/>
        <v>#VALUE!</v>
      </c>
      <c r="G85" s="18" t="str">
        <f t="shared" si="13"/>
        <v/>
      </c>
      <c r="H85" s="18" t="e">
        <f t="shared" si="14"/>
        <v>#VALUE!</v>
      </c>
      <c r="I85" s="18" t="e">
        <f t="shared" si="15"/>
        <v>#VALUE!</v>
      </c>
      <c r="J85" s="18" t="e">
        <f>VLOOKUP(E85,D18数据库!C:R,2,0)</f>
        <v>#N/A</v>
      </c>
      <c r="K85" s="18" t="e">
        <f>VLOOKUP(E85,D18数据库!C:R,3,0)</f>
        <v>#N/A</v>
      </c>
      <c r="L85" s="19" t="e">
        <f t="shared" si="16"/>
        <v>#VALUE!</v>
      </c>
      <c r="M85" s="18" t="e">
        <f>VLOOKUP(E85,D18数据库!C:R,4,0)</f>
        <v>#N/A</v>
      </c>
      <c r="N85" s="18" t="e">
        <f>VLOOKUP(E85,D18数据库!C:R,5,0)</f>
        <v>#N/A</v>
      </c>
      <c r="O85" s="18"/>
      <c r="P85" s="18" t="e">
        <f>VLOOKUP(E85,D18数据库!C:R,6,0)</f>
        <v>#N/A</v>
      </c>
      <c r="Q85" s="18" t="e">
        <f>VLOOKUP(E85,D18数据库!C:R,7,0)</f>
        <v>#N/A</v>
      </c>
      <c r="R85" s="25" t="e">
        <f>VLOOKUP(E85,D18数据库!C:R,10,0)*C85</f>
        <v>#N/A</v>
      </c>
      <c r="S85" s="18" t="e">
        <f>VLOOKUP(E85,D18数据库!C:R,11,0)</f>
        <v>#N/A</v>
      </c>
      <c r="T85" s="18" t="e">
        <f>VLOOKUP(E85,D18数据库!C:R,12,0)</f>
        <v>#N/A</v>
      </c>
      <c r="U85" s="18"/>
      <c r="V85" s="18" t="e">
        <f>VLOOKUP(E85,D18数据库!C:R,13,0)</f>
        <v>#N/A</v>
      </c>
      <c r="W85" s="18" t="e">
        <f>VLOOKUP(E85,D18数据库!C:R,14,0)</f>
        <v>#N/A</v>
      </c>
      <c r="X85" s="19">
        <f t="shared" si="12"/>
        <v>0</v>
      </c>
      <c r="Y85" s="18" t="e">
        <f>VLOOKUP(E85,D18数据库!C:R,15,0)</f>
        <v>#N/A</v>
      </c>
      <c r="Z85" s="18" t="e">
        <f>VLOOKUP(E85,D18数据库!C:R,16,0)</f>
        <v>#N/A</v>
      </c>
      <c r="AA85" s="18"/>
    </row>
    <row r="86" spans="1:27" x14ac:dyDescent="0.25">
      <c r="A86" s="22"/>
      <c r="B86" s="3"/>
      <c r="C86" s="3"/>
      <c r="D86" s="3"/>
      <c r="E86" s="18" t="str">
        <f t="shared" si="10"/>
        <v/>
      </c>
      <c r="F86" s="18" t="e">
        <f t="shared" si="11"/>
        <v>#VALUE!</v>
      </c>
      <c r="G86" s="18" t="str">
        <f t="shared" si="13"/>
        <v/>
      </c>
      <c r="H86" s="18" t="e">
        <f t="shared" si="14"/>
        <v>#VALUE!</v>
      </c>
      <c r="I86" s="18" t="e">
        <f t="shared" si="15"/>
        <v>#VALUE!</v>
      </c>
      <c r="J86" s="18" t="e">
        <f>VLOOKUP(E86,D18数据库!C:R,2,0)</f>
        <v>#N/A</v>
      </c>
      <c r="K86" s="18" t="e">
        <f>VLOOKUP(E86,D18数据库!C:R,3,0)</f>
        <v>#N/A</v>
      </c>
      <c r="L86" s="19" t="e">
        <f t="shared" si="16"/>
        <v>#VALUE!</v>
      </c>
      <c r="M86" s="18" t="e">
        <f>VLOOKUP(E86,D18数据库!C:R,4,0)</f>
        <v>#N/A</v>
      </c>
      <c r="N86" s="18" t="e">
        <f>VLOOKUP(E86,D18数据库!C:R,5,0)</f>
        <v>#N/A</v>
      </c>
      <c r="O86" s="18"/>
      <c r="P86" s="18" t="e">
        <f>VLOOKUP(E86,D18数据库!C:R,6,0)</f>
        <v>#N/A</v>
      </c>
      <c r="Q86" s="18" t="e">
        <f>VLOOKUP(E86,D18数据库!C:R,7,0)</f>
        <v>#N/A</v>
      </c>
      <c r="R86" s="25" t="e">
        <f>VLOOKUP(E86,D18数据库!C:R,10,0)*C86</f>
        <v>#N/A</v>
      </c>
      <c r="S86" s="18" t="e">
        <f>VLOOKUP(E86,D18数据库!C:R,11,0)</f>
        <v>#N/A</v>
      </c>
      <c r="T86" s="18" t="e">
        <f>VLOOKUP(E86,D18数据库!C:R,12,0)</f>
        <v>#N/A</v>
      </c>
      <c r="U86" s="18"/>
      <c r="V86" s="18" t="e">
        <f>VLOOKUP(E86,D18数据库!C:R,13,0)</f>
        <v>#N/A</v>
      </c>
      <c r="W86" s="18" t="e">
        <f>VLOOKUP(E86,D18数据库!C:R,14,0)</f>
        <v>#N/A</v>
      </c>
      <c r="X86" s="19">
        <f t="shared" si="12"/>
        <v>0</v>
      </c>
      <c r="Y86" s="18" t="e">
        <f>VLOOKUP(E86,D18数据库!C:R,15,0)</f>
        <v>#N/A</v>
      </c>
      <c r="Z86" s="18" t="e">
        <f>VLOOKUP(E86,D18数据库!C:R,16,0)</f>
        <v>#N/A</v>
      </c>
      <c r="AA86" s="18"/>
    </row>
    <row r="87" spans="1:27" x14ac:dyDescent="0.25">
      <c r="A87" s="22"/>
      <c r="B87" s="3"/>
      <c r="C87" s="3"/>
      <c r="D87" s="3"/>
      <c r="E87" s="18" t="str">
        <f t="shared" si="10"/>
        <v/>
      </c>
      <c r="F87" s="18" t="e">
        <f t="shared" si="11"/>
        <v>#VALUE!</v>
      </c>
      <c r="G87" s="18" t="str">
        <f t="shared" si="13"/>
        <v/>
      </c>
      <c r="H87" s="18" t="e">
        <f t="shared" si="14"/>
        <v>#VALUE!</v>
      </c>
      <c r="I87" s="18" t="e">
        <f t="shared" si="15"/>
        <v>#VALUE!</v>
      </c>
      <c r="J87" s="18" t="e">
        <f>VLOOKUP(E87,D18数据库!C:R,2,0)</f>
        <v>#N/A</v>
      </c>
      <c r="K87" s="18" t="e">
        <f>VLOOKUP(E87,D18数据库!C:R,3,0)</f>
        <v>#N/A</v>
      </c>
      <c r="L87" s="19" t="e">
        <f t="shared" si="16"/>
        <v>#VALUE!</v>
      </c>
      <c r="M87" s="18" t="e">
        <f>VLOOKUP(E87,D18数据库!C:R,4,0)</f>
        <v>#N/A</v>
      </c>
      <c r="N87" s="18" t="e">
        <f>VLOOKUP(E87,D18数据库!C:R,5,0)</f>
        <v>#N/A</v>
      </c>
      <c r="O87" s="18"/>
      <c r="P87" s="18" t="e">
        <f>VLOOKUP(E87,D18数据库!C:R,6,0)</f>
        <v>#N/A</v>
      </c>
      <c r="Q87" s="18" t="e">
        <f>VLOOKUP(E87,D18数据库!C:R,7,0)</f>
        <v>#N/A</v>
      </c>
      <c r="R87" s="25" t="e">
        <f>VLOOKUP(E87,D18数据库!C:R,10,0)*C87</f>
        <v>#N/A</v>
      </c>
      <c r="S87" s="18" t="e">
        <f>VLOOKUP(E87,D18数据库!C:R,11,0)</f>
        <v>#N/A</v>
      </c>
      <c r="T87" s="18" t="e">
        <f>VLOOKUP(E87,D18数据库!C:R,12,0)</f>
        <v>#N/A</v>
      </c>
      <c r="U87" s="18"/>
      <c r="V87" s="18" t="e">
        <f>VLOOKUP(E87,D18数据库!C:R,13,0)</f>
        <v>#N/A</v>
      </c>
      <c r="W87" s="18" t="e">
        <f>VLOOKUP(E87,D18数据库!C:R,14,0)</f>
        <v>#N/A</v>
      </c>
      <c r="X87" s="19">
        <f t="shared" si="12"/>
        <v>0</v>
      </c>
      <c r="Y87" s="18" t="e">
        <f>VLOOKUP(E87,D18数据库!C:R,15,0)</f>
        <v>#N/A</v>
      </c>
      <c r="Z87" s="18" t="e">
        <f>VLOOKUP(E87,D18数据库!C:R,16,0)</f>
        <v>#N/A</v>
      </c>
      <c r="AA87" s="18"/>
    </row>
    <row r="88" spans="1:27" x14ac:dyDescent="0.25">
      <c r="A88" s="22"/>
      <c r="B88" s="3"/>
      <c r="C88" s="3"/>
      <c r="D88" s="3"/>
      <c r="E88" s="18" t="str">
        <f t="shared" si="10"/>
        <v/>
      </c>
      <c r="F88" s="18" t="e">
        <f t="shared" si="11"/>
        <v>#VALUE!</v>
      </c>
      <c r="G88" s="18" t="str">
        <f t="shared" si="13"/>
        <v/>
      </c>
      <c r="H88" s="18" t="e">
        <f t="shared" si="14"/>
        <v>#VALUE!</v>
      </c>
      <c r="I88" s="18" t="e">
        <f t="shared" si="15"/>
        <v>#VALUE!</v>
      </c>
      <c r="J88" s="18" t="e">
        <f>VLOOKUP(E88,D18数据库!C:R,2,0)</f>
        <v>#N/A</v>
      </c>
      <c r="K88" s="18" t="e">
        <f>VLOOKUP(E88,D18数据库!C:R,3,0)</f>
        <v>#N/A</v>
      </c>
      <c r="L88" s="19" t="e">
        <f t="shared" si="16"/>
        <v>#VALUE!</v>
      </c>
      <c r="M88" s="18" t="e">
        <f>VLOOKUP(E88,D18数据库!C:R,4,0)</f>
        <v>#N/A</v>
      </c>
      <c r="N88" s="18" t="e">
        <f>VLOOKUP(E88,D18数据库!C:R,5,0)</f>
        <v>#N/A</v>
      </c>
      <c r="O88" s="18"/>
      <c r="P88" s="18" t="e">
        <f>VLOOKUP(E88,D18数据库!C:R,6,0)</f>
        <v>#N/A</v>
      </c>
      <c r="Q88" s="18" t="e">
        <f>VLOOKUP(E88,D18数据库!C:R,7,0)</f>
        <v>#N/A</v>
      </c>
      <c r="R88" s="25" t="e">
        <f>VLOOKUP(E88,D18数据库!C:R,10,0)*C88</f>
        <v>#N/A</v>
      </c>
      <c r="S88" s="18" t="e">
        <f>VLOOKUP(E88,D18数据库!C:R,11,0)</f>
        <v>#N/A</v>
      </c>
      <c r="T88" s="18" t="e">
        <f>VLOOKUP(E88,D18数据库!C:R,12,0)</f>
        <v>#N/A</v>
      </c>
      <c r="U88" s="18"/>
      <c r="V88" s="18" t="e">
        <f>VLOOKUP(E88,D18数据库!C:R,13,0)</f>
        <v>#N/A</v>
      </c>
      <c r="W88" s="18" t="e">
        <f>VLOOKUP(E88,D18数据库!C:R,14,0)</f>
        <v>#N/A</v>
      </c>
      <c r="X88" s="19">
        <f t="shared" si="12"/>
        <v>0</v>
      </c>
      <c r="Y88" s="18" t="e">
        <f>VLOOKUP(E88,D18数据库!C:R,15,0)</f>
        <v>#N/A</v>
      </c>
      <c r="Z88" s="18" t="e">
        <f>VLOOKUP(E88,D18数据库!C:R,16,0)</f>
        <v>#N/A</v>
      </c>
      <c r="AA88" s="18"/>
    </row>
    <row r="89" spans="1:27" x14ac:dyDescent="0.25">
      <c r="A89" s="22"/>
      <c r="B89" s="3"/>
      <c r="C89" s="3"/>
      <c r="D89" s="3"/>
      <c r="E89" s="18" t="str">
        <f t="shared" si="10"/>
        <v/>
      </c>
      <c r="F89" s="18" t="e">
        <f t="shared" si="11"/>
        <v>#VALUE!</v>
      </c>
      <c r="G89" s="18" t="str">
        <f t="shared" si="13"/>
        <v/>
      </c>
      <c r="H89" s="18" t="e">
        <f t="shared" si="14"/>
        <v>#VALUE!</v>
      </c>
      <c r="I89" s="18" t="e">
        <f t="shared" si="15"/>
        <v>#VALUE!</v>
      </c>
      <c r="J89" s="18" t="e">
        <f>VLOOKUP(E89,D18数据库!C:R,2,0)</f>
        <v>#N/A</v>
      </c>
      <c r="K89" s="18" t="e">
        <f>VLOOKUP(E89,D18数据库!C:R,3,0)</f>
        <v>#N/A</v>
      </c>
      <c r="L89" s="19" t="e">
        <f t="shared" si="16"/>
        <v>#VALUE!</v>
      </c>
      <c r="M89" s="18" t="e">
        <f>VLOOKUP(E89,D18数据库!C:R,4,0)</f>
        <v>#N/A</v>
      </c>
      <c r="N89" s="18" t="e">
        <f>VLOOKUP(E89,D18数据库!C:R,5,0)</f>
        <v>#N/A</v>
      </c>
      <c r="O89" s="18"/>
      <c r="P89" s="18" t="e">
        <f>VLOOKUP(E89,D18数据库!C:R,6,0)</f>
        <v>#N/A</v>
      </c>
      <c r="Q89" s="18" t="e">
        <f>VLOOKUP(E89,D18数据库!C:R,7,0)</f>
        <v>#N/A</v>
      </c>
      <c r="R89" s="25" t="e">
        <f>VLOOKUP(E89,D18数据库!C:R,10,0)*C89</f>
        <v>#N/A</v>
      </c>
      <c r="S89" s="18" t="e">
        <f>VLOOKUP(E89,D18数据库!C:R,11,0)</f>
        <v>#N/A</v>
      </c>
      <c r="T89" s="18" t="e">
        <f>VLOOKUP(E89,D18数据库!C:R,12,0)</f>
        <v>#N/A</v>
      </c>
      <c r="U89" s="18"/>
      <c r="V89" s="18" t="e">
        <f>VLOOKUP(E89,D18数据库!C:R,13,0)</f>
        <v>#N/A</v>
      </c>
      <c r="W89" s="18" t="e">
        <f>VLOOKUP(E89,D18数据库!C:R,14,0)</f>
        <v>#N/A</v>
      </c>
      <c r="X89" s="19">
        <f t="shared" si="12"/>
        <v>0</v>
      </c>
      <c r="Y89" s="18" t="e">
        <f>VLOOKUP(E89,D18数据库!C:R,15,0)</f>
        <v>#N/A</v>
      </c>
      <c r="Z89" s="18" t="e">
        <f>VLOOKUP(E89,D18数据库!C:R,16,0)</f>
        <v>#N/A</v>
      </c>
      <c r="AA89" s="18"/>
    </row>
    <row r="90" spans="1:27" x14ac:dyDescent="0.25">
      <c r="A90" s="22"/>
      <c r="B90" s="3"/>
      <c r="C90" s="3"/>
      <c r="D90" s="3"/>
      <c r="E90" s="18" t="str">
        <f t="shared" si="10"/>
        <v/>
      </c>
      <c r="F90" s="18" t="e">
        <f t="shared" si="11"/>
        <v>#VALUE!</v>
      </c>
      <c r="G90" s="18" t="str">
        <f t="shared" si="13"/>
        <v/>
      </c>
      <c r="H90" s="18" t="e">
        <f t="shared" si="14"/>
        <v>#VALUE!</v>
      </c>
      <c r="I90" s="18" t="e">
        <f t="shared" si="15"/>
        <v>#VALUE!</v>
      </c>
      <c r="J90" s="18" t="e">
        <f>VLOOKUP(E90,D18数据库!C:R,2,0)</f>
        <v>#N/A</v>
      </c>
      <c r="K90" s="18" t="e">
        <f>VLOOKUP(E90,D18数据库!C:R,3,0)</f>
        <v>#N/A</v>
      </c>
      <c r="L90" s="19" t="e">
        <f t="shared" si="16"/>
        <v>#VALUE!</v>
      </c>
      <c r="M90" s="18" t="e">
        <f>VLOOKUP(E90,D18数据库!C:R,4,0)</f>
        <v>#N/A</v>
      </c>
      <c r="N90" s="18" t="e">
        <f>VLOOKUP(E90,D18数据库!C:R,5,0)</f>
        <v>#N/A</v>
      </c>
      <c r="O90" s="18"/>
      <c r="P90" s="18" t="e">
        <f>VLOOKUP(E90,D18数据库!C:R,6,0)</f>
        <v>#N/A</v>
      </c>
      <c r="Q90" s="18" t="e">
        <f>VLOOKUP(E90,D18数据库!C:R,7,0)</f>
        <v>#N/A</v>
      </c>
      <c r="R90" s="25" t="e">
        <f>VLOOKUP(E90,D18数据库!C:R,10,0)*C90</f>
        <v>#N/A</v>
      </c>
      <c r="S90" s="18" t="e">
        <f>VLOOKUP(E90,D18数据库!C:R,11,0)</f>
        <v>#N/A</v>
      </c>
      <c r="T90" s="18" t="e">
        <f>VLOOKUP(E90,D18数据库!C:R,12,0)</f>
        <v>#N/A</v>
      </c>
      <c r="U90" s="18"/>
      <c r="V90" s="18" t="e">
        <f>VLOOKUP(E90,D18数据库!C:R,13,0)</f>
        <v>#N/A</v>
      </c>
      <c r="W90" s="18" t="e">
        <f>VLOOKUP(E90,D18数据库!C:R,14,0)</f>
        <v>#N/A</v>
      </c>
      <c r="X90" s="19">
        <f t="shared" si="12"/>
        <v>0</v>
      </c>
      <c r="Y90" s="18" t="e">
        <f>VLOOKUP(E90,D18数据库!C:R,15,0)</f>
        <v>#N/A</v>
      </c>
      <c r="Z90" s="18" t="e">
        <f>VLOOKUP(E90,D18数据库!C:R,16,0)</f>
        <v>#N/A</v>
      </c>
      <c r="AA90" s="18"/>
    </row>
    <row r="91" spans="1:27" x14ac:dyDescent="0.25">
      <c r="A91" s="22"/>
      <c r="B91" s="3"/>
      <c r="C91" s="3"/>
      <c r="D91" s="3"/>
      <c r="E91" s="18" t="str">
        <f t="shared" si="10"/>
        <v/>
      </c>
      <c r="F91" s="18" t="e">
        <f t="shared" si="11"/>
        <v>#VALUE!</v>
      </c>
      <c r="G91" s="18" t="str">
        <f t="shared" si="13"/>
        <v/>
      </c>
      <c r="H91" s="18" t="e">
        <f t="shared" si="14"/>
        <v>#VALUE!</v>
      </c>
      <c r="I91" s="18" t="e">
        <f t="shared" si="15"/>
        <v>#VALUE!</v>
      </c>
      <c r="J91" s="18" t="e">
        <f>VLOOKUP(E91,D18数据库!C:R,2,0)</f>
        <v>#N/A</v>
      </c>
      <c r="K91" s="18" t="e">
        <f>VLOOKUP(E91,D18数据库!C:R,3,0)</f>
        <v>#N/A</v>
      </c>
      <c r="L91" s="19" t="e">
        <f t="shared" si="16"/>
        <v>#VALUE!</v>
      </c>
      <c r="M91" s="18" t="e">
        <f>VLOOKUP(E91,D18数据库!C:R,4,0)</f>
        <v>#N/A</v>
      </c>
      <c r="N91" s="18" t="e">
        <f>VLOOKUP(E91,D18数据库!C:R,5,0)</f>
        <v>#N/A</v>
      </c>
      <c r="O91" s="18"/>
      <c r="P91" s="18" t="e">
        <f>VLOOKUP(E91,D18数据库!C:R,6,0)</f>
        <v>#N/A</v>
      </c>
      <c r="Q91" s="18" t="e">
        <f>VLOOKUP(E91,D18数据库!C:R,7,0)</f>
        <v>#N/A</v>
      </c>
      <c r="R91" s="25" t="e">
        <f>VLOOKUP(E91,D18数据库!C:R,10,0)*C91</f>
        <v>#N/A</v>
      </c>
      <c r="S91" s="18" t="e">
        <f>VLOOKUP(E91,D18数据库!C:R,11,0)</f>
        <v>#N/A</v>
      </c>
      <c r="T91" s="18" t="e">
        <f>VLOOKUP(E91,D18数据库!C:R,12,0)</f>
        <v>#N/A</v>
      </c>
      <c r="U91" s="18"/>
      <c r="V91" s="18" t="e">
        <f>VLOOKUP(E91,D18数据库!C:R,13,0)</f>
        <v>#N/A</v>
      </c>
      <c r="W91" s="18" t="e">
        <f>VLOOKUP(E91,D18数据库!C:R,14,0)</f>
        <v>#N/A</v>
      </c>
      <c r="X91" s="19">
        <f t="shared" si="12"/>
        <v>0</v>
      </c>
      <c r="Y91" s="18" t="e">
        <f>VLOOKUP(E91,D18数据库!C:R,15,0)</f>
        <v>#N/A</v>
      </c>
      <c r="Z91" s="18" t="e">
        <f>VLOOKUP(E91,D18数据库!C:R,16,0)</f>
        <v>#N/A</v>
      </c>
      <c r="AA91" s="18"/>
    </row>
    <row r="92" spans="1:27" x14ac:dyDescent="0.25">
      <c r="A92" s="22"/>
      <c r="B92" s="3"/>
      <c r="C92" s="3"/>
      <c r="D92" s="3"/>
      <c r="E92" s="18" t="str">
        <f t="shared" si="10"/>
        <v/>
      </c>
      <c r="F92" s="18" t="e">
        <f t="shared" si="11"/>
        <v>#VALUE!</v>
      </c>
      <c r="G92" s="18" t="str">
        <f t="shared" si="13"/>
        <v/>
      </c>
      <c r="H92" s="18" t="e">
        <f t="shared" si="14"/>
        <v>#VALUE!</v>
      </c>
      <c r="I92" s="18" t="e">
        <f t="shared" si="15"/>
        <v>#VALUE!</v>
      </c>
      <c r="J92" s="18" t="e">
        <f>VLOOKUP(E92,D18数据库!C:R,2,0)</f>
        <v>#N/A</v>
      </c>
      <c r="K92" s="18" t="e">
        <f>VLOOKUP(E92,D18数据库!C:R,3,0)</f>
        <v>#N/A</v>
      </c>
      <c r="L92" s="19" t="e">
        <f t="shared" si="16"/>
        <v>#VALUE!</v>
      </c>
      <c r="M92" s="18" t="e">
        <f>VLOOKUP(E92,D18数据库!C:R,4,0)</f>
        <v>#N/A</v>
      </c>
      <c r="N92" s="18" t="e">
        <f>VLOOKUP(E92,D18数据库!C:R,5,0)</f>
        <v>#N/A</v>
      </c>
      <c r="O92" s="18"/>
      <c r="P92" s="18" t="e">
        <f>VLOOKUP(E92,D18数据库!C:R,6,0)</f>
        <v>#N/A</v>
      </c>
      <c r="Q92" s="18" t="e">
        <f>VLOOKUP(E92,D18数据库!C:R,7,0)</f>
        <v>#N/A</v>
      </c>
      <c r="R92" s="25" t="e">
        <f>VLOOKUP(E92,D18数据库!C:R,10,0)*C92</f>
        <v>#N/A</v>
      </c>
      <c r="S92" s="18" t="e">
        <f>VLOOKUP(E92,D18数据库!C:R,11,0)</f>
        <v>#N/A</v>
      </c>
      <c r="T92" s="18" t="e">
        <f>VLOOKUP(E92,D18数据库!C:R,12,0)</f>
        <v>#N/A</v>
      </c>
      <c r="U92" s="18"/>
      <c r="V92" s="18" t="e">
        <f>VLOOKUP(E92,D18数据库!C:R,13,0)</f>
        <v>#N/A</v>
      </c>
      <c r="W92" s="18" t="e">
        <f>VLOOKUP(E92,D18数据库!C:R,14,0)</f>
        <v>#N/A</v>
      </c>
      <c r="X92" s="19">
        <f t="shared" si="12"/>
        <v>0</v>
      </c>
      <c r="Y92" s="18" t="e">
        <f>VLOOKUP(E92,D18数据库!C:R,15,0)</f>
        <v>#N/A</v>
      </c>
      <c r="Z92" s="18" t="e">
        <f>VLOOKUP(E92,D18数据库!C:R,16,0)</f>
        <v>#N/A</v>
      </c>
      <c r="AA92" s="18"/>
    </row>
    <row r="93" spans="1:27" x14ac:dyDescent="0.25">
      <c r="A93" s="22"/>
      <c r="B93" s="3"/>
      <c r="C93" s="3"/>
      <c r="D93" s="3"/>
      <c r="E93" s="18" t="str">
        <f t="shared" si="10"/>
        <v/>
      </c>
      <c r="F93" s="18" t="e">
        <f t="shared" si="11"/>
        <v>#VALUE!</v>
      </c>
      <c r="G93" s="18" t="str">
        <f t="shared" si="13"/>
        <v/>
      </c>
      <c r="H93" s="18" t="e">
        <f t="shared" si="14"/>
        <v>#VALUE!</v>
      </c>
      <c r="I93" s="18" t="e">
        <f t="shared" si="15"/>
        <v>#VALUE!</v>
      </c>
      <c r="J93" s="18" t="e">
        <f>VLOOKUP(E93,D18数据库!C:R,2,0)</f>
        <v>#N/A</v>
      </c>
      <c r="K93" s="18" t="e">
        <f>VLOOKUP(E93,D18数据库!C:R,3,0)</f>
        <v>#N/A</v>
      </c>
      <c r="L93" s="19" t="e">
        <f t="shared" si="16"/>
        <v>#VALUE!</v>
      </c>
      <c r="M93" s="18" t="e">
        <f>VLOOKUP(E93,D18数据库!C:R,4,0)</f>
        <v>#N/A</v>
      </c>
      <c r="N93" s="18" t="e">
        <f>VLOOKUP(E93,D18数据库!C:R,5,0)</f>
        <v>#N/A</v>
      </c>
      <c r="O93" s="18"/>
      <c r="P93" s="18" t="e">
        <f>VLOOKUP(E93,D18数据库!C:R,6,0)</f>
        <v>#N/A</v>
      </c>
      <c r="Q93" s="18" t="e">
        <f>VLOOKUP(E93,D18数据库!C:R,7,0)</f>
        <v>#N/A</v>
      </c>
      <c r="R93" s="25" t="e">
        <f>VLOOKUP(E93,D18数据库!C:R,10,0)*C93</f>
        <v>#N/A</v>
      </c>
      <c r="S93" s="18" t="e">
        <f>VLOOKUP(E93,D18数据库!C:R,11,0)</f>
        <v>#N/A</v>
      </c>
      <c r="T93" s="18" t="e">
        <f>VLOOKUP(E93,D18数据库!C:R,12,0)</f>
        <v>#N/A</v>
      </c>
      <c r="U93" s="18"/>
      <c r="V93" s="18" t="e">
        <f>VLOOKUP(E93,D18数据库!C:R,13,0)</f>
        <v>#N/A</v>
      </c>
      <c r="W93" s="18" t="e">
        <f>VLOOKUP(E93,D18数据库!C:R,14,0)</f>
        <v>#N/A</v>
      </c>
      <c r="X93" s="19">
        <f t="shared" si="12"/>
        <v>0</v>
      </c>
      <c r="Y93" s="18" t="e">
        <f>VLOOKUP(E93,D18数据库!C:R,15,0)</f>
        <v>#N/A</v>
      </c>
      <c r="Z93" s="18" t="e">
        <f>VLOOKUP(E93,D18数据库!C:R,16,0)</f>
        <v>#N/A</v>
      </c>
      <c r="AA93" s="18"/>
    </row>
    <row r="94" spans="1:27" x14ac:dyDescent="0.25">
      <c r="A94" s="22"/>
      <c r="B94" s="3"/>
      <c r="C94" s="3"/>
      <c r="D94" s="3"/>
      <c r="E94" s="18" t="str">
        <f t="shared" si="10"/>
        <v/>
      </c>
      <c r="F94" s="18" t="e">
        <f t="shared" si="11"/>
        <v>#VALUE!</v>
      </c>
      <c r="G94" s="18" t="str">
        <f t="shared" si="13"/>
        <v/>
      </c>
      <c r="H94" s="18" t="e">
        <f t="shared" si="14"/>
        <v>#VALUE!</v>
      </c>
      <c r="I94" s="18" t="e">
        <f t="shared" si="15"/>
        <v>#VALUE!</v>
      </c>
      <c r="J94" s="18" t="e">
        <f>VLOOKUP(E94,D18数据库!C:R,2,0)</f>
        <v>#N/A</v>
      </c>
      <c r="K94" s="18" t="e">
        <f>VLOOKUP(E94,D18数据库!C:R,3,0)</f>
        <v>#N/A</v>
      </c>
      <c r="L94" s="19" t="e">
        <f t="shared" si="16"/>
        <v>#VALUE!</v>
      </c>
      <c r="M94" s="18" t="e">
        <f>VLOOKUP(E94,D18数据库!C:R,4,0)</f>
        <v>#N/A</v>
      </c>
      <c r="N94" s="18" t="e">
        <f>VLOOKUP(E94,D18数据库!C:R,5,0)</f>
        <v>#N/A</v>
      </c>
      <c r="O94" s="18"/>
      <c r="P94" s="18" t="e">
        <f>VLOOKUP(E94,D18数据库!C:R,6,0)</f>
        <v>#N/A</v>
      </c>
      <c r="Q94" s="18" t="e">
        <f>VLOOKUP(E94,D18数据库!C:R,7,0)</f>
        <v>#N/A</v>
      </c>
      <c r="R94" s="25" t="e">
        <f>VLOOKUP(E94,D18数据库!C:R,10,0)*C94</f>
        <v>#N/A</v>
      </c>
      <c r="S94" s="18" t="e">
        <f>VLOOKUP(E94,D18数据库!C:R,11,0)</f>
        <v>#N/A</v>
      </c>
      <c r="T94" s="18" t="e">
        <f>VLOOKUP(E94,D18数据库!C:R,12,0)</f>
        <v>#N/A</v>
      </c>
      <c r="U94" s="18"/>
      <c r="V94" s="18" t="e">
        <f>VLOOKUP(E94,D18数据库!C:R,13,0)</f>
        <v>#N/A</v>
      </c>
      <c r="W94" s="18" t="e">
        <f>VLOOKUP(E94,D18数据库!C:R,14,0)</f>
        <v>#N/A</v>
      </c>
      <c r="X94" s="19">
        <f t="shared" si="12"/>
        <v>0</v>
      </c>
      <c r="Y94" s="18" t="e">
        <f>VLOOKUP(E94,D18数据库!C:R,15,0)</f>
        <v>#N/A</v>
      </c>
      <c r="Z94" s="18" t="e">
        <f>VLOOKUP(E94,D18数据库!C:R,16,0)</f>
        <v>#N/A</v>
      </c>
      <c r="AA94" s="18"/>
    </row>
    <row r="95" spans="1:27" x14ac:dyDescent="0.25">
      <c r="A95" s="22"/>
      <c r="B95" s="3"/>
      <c r="C95" s="3"/>
      <c r="D95" s="3"/>
      <c r="E95" s="18" t="str">
        <f t="shared" si="10"/>
        <v/>
      </c>
      <c r="F95" s="18" t="e">
        <f t="shared" si="11"/>
        <v>#VALUE!</v>
      </c>
      <c r="G95" s="18" t="str">
        <f t="shared" si="13"/>
        <v/>
      </c>
      <c r="H95" s="18" t="e">
        <f t="shared" si="14"/>
        <v>#VALUE!</v>
      </c>
      <c r="I95" s="18" t="e">
        <f t="shared" si="15"/>
        <v>#VALUE!</v>
      </c>
      <c r="J95" s="18" t="e">
        <f>VLOOKUP(E95,D18数据库!C:R,2,0)</f>
        <v>#N/A</v>
      </c>
      <c r="K95" s="18" t="e">
        <f>VLOOKUP(E95,D18数据库!C:R,3,0)</f>
        <v>#N/A</v>
      </c>
      <c r="L95" s="19" t="e">
        <f t="shared" si="16"/>
        <v>#VALUE!</v>
      </c>
      <c r="M95" s="18" t="e">
        <f>VLOOKUP(E95,D18数据库!C:R,4,0)</f>
        <v>#N/A</v>
      </c>
      <c r="N95" s="18" t="e">
        <f>VLOOKUP(E95,D18数据库!C:R,5,0)</f>
        <v>#N/A</v>
      </c>
      <c r="O95" s="18"/>
      <c r="P95" s="18" t="e">
        <f>VLOOKUP(E95,D18数据库!C:R,6,0)</f>
        <v>#N/A</v>
      </c>
      <c r="Q95" s="18" t="e">
        <f>VLOOKUP(E95,D18数据库!C:R,7,0)</f>
        <v>#N/A</v>
      </c>
      <c r="R95" s="25" t="e">
        <f>VLOOKUP(E95,D18数据库!C:R,10,0)*C95</f>
        <v>#N/A</v>
      </c>
      <c r="S95" s="18" t="e">
        <f>VLOOKUP(E95,D18数据库!C:R,11,0)</f>
        <v>#N/A</v>
      </c>
      <c r="T95" s="18" t="e">
        <f>VLOOKUP(E95,D18数据库!C:R,12,0)</f>
        <v>#N/A</v>
      </c>
      <c r="U95" s="18"/>
      <c r="V95" s="18" t="e">
        <f>VLOOKUP(E95,D18数据库!C:R,13,0)</f>
        <v>#N/A</v>
      </c>
      <c r="W95" s="18" t="e">
        <f>VLOOKUP(E95,D18数据库!C:R,14,0)</f>
        <v>#N/A</v>
      </c>
      <c r="X95" s="19">
        <f t="shared" si="12"/>
        <v>0</v>
      </c>
      <c r="Y95" s="18" t="e">
        <f>VLOOKUP(E95,D18数据库!C:R,15,0)</f>
        <v>#N/A</v>
      </c>
      <c r="Z95" s="18" t="e">
        <f>VLOOKUP(E95,D18数据库!C:R,16,0)</f>
        <v>#N/A</v>
      </c>
      <c r="AA95" s="18"/>
    </row>
    <row r="96" spans="1:27" x14ac:dyDescent="0.25">
      <c r="A96" s="22"/>
      <c r="B96" s="3"/>
      <c r="C96" s="3"/>
      <c r="D96" s="3"/>
      <c r="E96" s="18" t="str">
        <f t="shared" si="10"/>
        <v/>
      </c>
      <c r="F96" s="18" t="e">
        <f t="shared" si="11"/>
        <v>#VALUE!</v>
      </c>
      <c r="G96" s="18" t="str">
        <f t="shared" si="13"/>
        <v/>
      </c>
      <c r="H96" s="18" t="e">
        <f t="shared" si="14"/>
        <v>#VALUE!</v>
      </c>
      <c r="I96" s="18" t="e">
        <f t="shared" si="15"/>
        <v>#VALUE!</v>
      </c>
      <c r="J96" s="18" t="e">
        <f>VLOOKUP(E96,D18数据库!C:R,2,0)</f>
        <v>#N/A</v>
      </c>
      <c r="K96" s="18" t="e">
        <f>VLOOKUP(E96,D18数据库!C:R,3,0)</f>
        <v>#N/A</v>
      </c>
      <c r="L96" s="19" t="e">
        <f t="shared" si="16"/>
        <v>#VALUE!</v>
      </c>
      <c r="M96" s="18" t="e">
        <f>VLOOKUP(E96,D18数据库!C:R,4,0)</f>
        <v>#N/A</v>
      </c>
      <c r="N96" s="18" t="e">
        <f>VLOOKUP(E96,D18数据库!C:R,5,0)</f>
        <v>#N/A</v>
      </c>
      <c r="O96" s="18"/>
      <c r="P96" s="18" t="e">
        <f>VLOOKUP(E96,D18数据库!C:R,6,0)</f>
        <v>#N/A</v>
      </c>
      <c r="Q96" s="18" t="e">
        <f>VLOOKUP(E96,D18数据库!C:R,7,0)</f>
        <v>#N/A</v>
      </c>
      <c r="R96" s="25" t="e">
        <f>VLOOKUP(E96,D18数据库!C:R,10,0)*C96</f>
        <v>#N/A</v>
      </c>
      <c r="S96" s="18" t="e">
        <f>VLOOKUP(E96,D18数据库!C:R,11,0)</f>
        <v>#N/A</v>
      </c>
      <c r="T96" s="18" t="e">
        <f>VLOOKUP(E96,D18数据库!C:R,12,0)</f>
        <v>#N/A</v>
      </c>
      <c r="U96" s="18"/>
      <c r="V96" s="18" t="e">
        <f>VLOOKUP(E96,D18数据库!C:R,13,0)</f>
        <v>#N/A</v>
      </c>
      <c r="W96" s="18" t="e">
        <f>VLOOKUP(E96,D18数据库!C:R,14,0)</f>
        <v>#N/A</v>
      </c>
      <c r="X96" s="19">
        <f t="shared" si="12"/>
        <v>0</v>
      </c>
      <c r="Y96" s="18" t="e">
        <f>VLOOKUP(E96,D18数据库!C:R,15,0)</f>
        <v>#N/A</v>
      </c>
      <c r="Z96" s="18" t="e">
        <f>VLOOKUP(E96,D18数据库!C:R,16,0)</f>
        <v>#N/A</v>
      </c>
      <c r="AA96" s="18"/>
    </row>
    <row r="97" spans="1:27" x14ac:dyDescent="0.25">
      <c r="A97" s="22"/>
      <c r="B97" s="3"/>
      <c r="C97" s="3"/>
      <c r="D97" s="3"/>
      <c r="E97" s="18" t="str">
        <f t="shared" si="10"/>
        <v/>
      </c>
      <c r="F97" s="18" t="e">
        <f t="shared" si="11"/>
        <v>#VALUE!</v>
      </c>
      <c r="G97" s="18" t="str">
        <f t="shared" si="13"/>
        <v/>
      </c>
      <c r="H97" s="18" t="e">
        <f t="shared" si="14"/>
        <v>#VALUE!</v>
      </c>
      <c r="I97" s="18" t="e">
        <f t="shared" si="15"/>
        <v>#VALUE!</v>
      </c>
      <c r="J97" s="18" t="e">
        <f>VLOOKUP(E97,D18数据库!C:R,2,0)</f>
        <v>#N/A</v>
      </c>
      <c r="K97" s="18" t="e">
        <f>VLOOKUP(E97,D18数据库!C:R,3,0)</f>
        <v>#N/A</v>
      </c>
      <c r="L97" s="19" t="e">
        <f t="shared" si="16"/>
        <v>#VALUE!</v>
      </c>
      <c r="M97" s="18" t="e">
        <f>VLOOKUP(E97,D18数据库!C:R,4,0)</f>
        <v>#N/A</v>
      </c>
      <c r="N97" s="18" t="e">
        <f>VLOOKUP(E97,D18数据库!C:R,5,0)</f>
        <v>#N/A</v>
      </c>
      <c r="O97" s="18"/>
      <c r="P97" s="18" t="e">
        <f>VLOOKUP(E97,D18数据库!C:R,6,0)</f>
        <v>#N/A</v>
      </c>
      <c r="Q97" s="18" t="e">
        <f>VLOOKUP(E97,D18数据库!C:R,7,0)</f>
        <v>#N/A</v>
      </c>
      <c r="R97" s="25" t="e">
        <f>VLOOKUP(E97,D18数据库!C:R,10,0)*C97</f>
        <v>#N/A</v>
      </c>
      <c r="S97" s="18" t="e">
        <f>VLOOKUP(E97,D18数据库!C:R,11,0)</f>
        <v>#N/A</v>
      </c>
      <c r="T97" s="18" t="e">
        <f>VLOOKUP(E97,D18数据库!C:R,12,0)</f>
        <v>#N/A</v>
      </c>
      <c r="U97" s="18"/>
      <c r="V97" s="18" t="e">
        <f>VLOOKUP(E97,D18数据库!C:R,13,0)</f>
        <v>#N/A</v>
      </c>
      <c r="W97" s="18" t="e">
        <f>VLOOKUP(E97,D18数据库!C:R,14,0)</f>
        <v>#N/A</v>
      </c>
      <c r="X97" s="19">
        <f t="shared" si="12"/>
        <v>0</v>
      </c>
      <c r="Y97" s="18" t="e">
        <f>VLOOKUP(E97,D18数据库!C:R,15,0)</f>
        <v>#N/A</v>
      </c>
      <c r="Z97" s="18" t="e">
        <f>VLOOKUP(E97,D18数据库!C:R,16,0)</f>
        <v>#N/A</v>
      </c>
      <c r="AA97" s="18"/>
    </row>
    <row r="98" spans="1:27" x14ac:dyDescent="0.25">
      <c r="A98" s="22"/>
      <c r="B98" s="3"/>
      <c r="C98" s="3"/>
      <c r="D98" s="3"/>
      <c r="E98" s="18" t="str">
        <f t="shared" si="10"/>
        <v/>
      </c>
      <c r="F98" s="18" t="e">
        <f t="shared" si="11"/>
        <v>#VALUE!</v>
      </c>
      <c r="G98" s="18" t="str">
        <f t="shared" si="13"/>
        <v/>
      </c>
      <c r="H98" s="18" t="e">
        <f t="shared" si="14"/>
        <v>#VALUE!</v>
      </c>
      <c r="I98" s="18" t="e">
        <f t="shared" si="15"/>
        <v>#VALUE!</v>
      </c>
      <c r="J98" s="18" t="e">
        <f>VLOOKUP(E98,D18数据库!C:R,2,0)</f>
        <v>#N/A</v>
      </c>
      <c r="K98" s="18" t="e">
        <f>VLOOKUP(E98,D18数据库!C:R,3,0)</f>
        <v>#N/A</v>
      </c>
      <c r="L98" s="19" t="e">
        <f t="shared" si="16"/>
        <v>#VALUE!</v>
      </c>
      <c r="M98" s="18" t="e">
        <f>VLOOKUP(E98,D18数据库!C:R,4,0)</f>
        <v>#N/A</v>
      </c>
      <c r="N98" s="18" t="e">
        <f>VLOOKUP(E98,D18数据库!C:R,5,0)</f>
        <v>#N/A</v>
      </c>
      <c r="O98" s="18"/>
      <c r="P98" s="18" t="e">
        <f>VLOOKUP(E98,D18数据库!C:R,6,0)</f>
        <v>#N/A</v>
      </c>
      <c r="Q98" s="18" t="e">
        <f>VLOOKUP(E98,D18数据库!C:R,7,0)</f>
        <v>#N/A</v>
      </c>
      <c r="R98" s="25" t="e">
        <f>VLOOKUP(E98,D18数据库!C:R,10,0)*C98</f>
        <v>#N/A</v>
      </c>
      <c r="S98" s="18" t="e">
        <f>VLOOKUP(E98,D18数据库!C:R,11,0)</f>
        <v>#N/A</v>
      </c>
      <c r="T98" s="18" t="e">
        <f>VLOOKUP(E98,D18数据库!C:R,12,0)</f>
        <v>#N/A</v>
      </c>
      <c r="U98" s="18"/>
      <c r="V98" s="18" t="e">
        <f>VLOOKUP(E98,D18数据库!C:R,13,0)</f>
        <v>#N/A</v>
      </c>
      <c r="W98" s="18" t="e">
        <f>VLOOKUP(E98,D18数据库!C:R,14,0)</f>
        <v>#N/A</v>
      </c>
      <c r="X98" s="19">
        <f t="shared" si="12"/>
        <v>0</v>
      </c>
      <c r="Y98" s="18" t="e">
        <f>VLOOKUP(E98,D18数据库!C:R,15,0)</f>
        <v>#N/A</v>
      </c>
      <c r="Z98" s="18" t="e">
        <f>VLOOKUP(E98,D18数据库!C:R,16,0)</f>
        <v>#N/A</v>
      </c>
      <c r="AA98" s="18"/>
    </row>
    <row r="99" spans="1:27" x14ac:dyDescent="0.25">
      <c r="A99" s="22"/>
      <c r="B99" s="3"/>
      <c r="C99" s="3"/>
      <c r="D99" s="3"/>
      <c r="E99" s="18" t="str">
        <f t="shared" si="10"/>
        <v/>
      </c>
      <c r="F99" s="18" t="e">
        <f t="shared" si="11"/>
        <v>#VALUE!</v>
      </c>
      <c r="G99" s="18" t="str">
        <f t="shared" si="13"/>
        <v/>
      </c>
      <c r="H99" s="18" t="e">
        <f t="shared" si="14"/>
        <v>#VALUE!</v>
      </c>
      <c r="I99" s="18" t="e">
        <f t="shared" si="15"/>
        <v>#VALUE!</v>
      </c>
      <c r="J99" s="18" t="e">
        <f>VLOOKUP(E99,D18数据库!C:R,2,0)</f>
        <v>#N/A</v>
      </c>
      <c r="K99" s="18" t="e">
        <f>VLOOKUP(E99,D18数据库!C:R,3,0)</f>
        <v>#N/A</v>
      </c>
      <c r="L99" s="19" t="e">
        <f t="shared" si="16"/>
        <v>#VALUE!</v>
      </c>
      <c r="M99" s="18" t="e">
        <f>VLOOKUP(E99,D18数据库!C:R,4,0)</f>
        <v>#N/A</v>
      </c>
      <c r="N99" s="18" t="e">
        <f>VLOOKUP(E99,D18数据库!C:R,5,0)</f>
        <v>#N/A</v>
      </c>
      <c r="O99" s="18"/>
      <c r="P99" s="18" t="e">
        <f>VLOOKUP(E99,D18数据库!C:R,6,0)</f>
        <v>#N/A</v>
      </c>
      <c r="Q99" s="18" t="e">
        <f>VLOOKUP(E99,D18数据库!C:R,7,0)</f>
        <v>#N/A</v>
      </c>
      <c r="R99" s="25" t="e">
        <f>VLOOKUP(E99,D18数据库!C:R,10,0)*C99</f>
        <v>#N/A</v>
      </c>
      <c r="S99" s="18" t="e">
        <f>VLOOKUP(E99,D18数据库!C:R,11,0)</f>
        <v>#N/A</v>
      </c>
      <c r="T99" s="18" t="e">
        <f>VLOOKUP(E99,D18数据库!C:R,12,0)</f>
        <v>#N/A</v>
      </c>
      <c r="U99" s="18"/>
      <c r="V99" s="18" t="e">
        <f>VLOOKUP(E99,D18数据库!C:R,13,0)</f>
        <v>#N/A</v>
      </c>
      <c r="W99" s="18" t="e">
        <f>VLOOKUP(E99,D18数据库!C:R,14,0)</f>
        <v>#N/A</v>
      </c>
      <c r="X99" s="19">
        <f t="shared" si="12"/>
        <v>0</v>
      </c>
      <c r="Y99" s="18" t="e">
        <f>VLOOKUP(E99,D18数据库!C:R,15,0)</f>
        <v>#N/A</v>
      </c>
      <c r="Z99" s="18" t="e">
        <f>VLOOKUP(E99,D18数据库!C:R,16,0)</f>
        <v>#N/A</v>
      </c>
      <c r="AA99" s="18"/>
    </row>
    <row r="100" spans="1:27" x14ac:dyDescent="0.25">
      <c r="A100" s="22"/>
      <c r="B100" s="3"/>
      <c r="C100" s="3"/>
      <c r="D100" s="3"/>
      <c r="E100" s="18" t="str">
        <f t="shared" si="10"/>
        <v/>
      </c>
      <c r="F100" s="18" t="e">
        <f t="shared" si="11"/>
        <v>#VALUE!</v>
      </c>
      <c r="G100" s="18" t="str">
        <f t="shared" si="13"/>
        <v/>
      </c>
      <c r="H100" s="18" t="e">
        <f t="shared" si="14"/>
        <v>#VALUE!</v>
      </c>
      <c r="I100" s="18" t="e">
        <f t="shared" si="15"/>
        <v>#VALUE!</v>
      </c>
      <c r="J100" s="18" t="e">
        <f>VLOOKUP(E100,D18数据库!C:R,2,0)</f>
        <v>#N/A</v>
      </c>
      <c r="K100" s="18" t="e">
        <f>VLOOKUP(E100,D18数据库!C:R,3,0)</f>
        <v>#N/A</v>
      </c>
      <c r="L100" s="19" t="e">
        <f t="shared" si="16"/>
        <v>#VALUE!</v>
      </c>
      <c r="M100" s="18" t="e">
        <f>VLOOKUP(E100,D18数据库!C:R,4,0)</f>
        <v>#N/A</v>
      </c>
      <c r="N100" s="18" t="e">
        <f>VLOOKUP(E100,D18数据库!C:R,5,0)</f>
        <v>#N/A</v>
      </c>
      <c r="O100" s="18"/>
      <c r="P100" s="18" t="e">
        <f>VLOOKUP(E100,D18数据库!C:R,6,0)</f>
        <v>#N/A</v>
      </c>
      <c r="Q100" s="18" t="e">
        <f>VLOOKUP(E100,D18数据库!C:R,7,0)</f>
        <v>#N/A</v>
      </c>
      <c r="R100" s="25" t="e">
        <f>VLOOKUP(E100,D18数据库!C:R,10,0)*C100</f>
        <v>#N/A</v>
      </c>
      <c r="S100" s="18" t="e">
        <f>VLOOKUP(E100,D18数据库!C:R,11,0)</f>
        <v>#N/A</v>
      </c>
      <c r="T100" s="18" t="e">
        <f>VLOOKUP(E100,D18数据库!C:R,12,0)</f>
        <v>#N/A</v>
      </c>
      <c r="U100" s="18"/>
      <c r="V100" s="18" t="e">
        <f>VLOOKUP(E100,D18数据库!C:R,13,0)</f>
        <v>#N/A</v>
      </c>
      <c r="W100" s="18" t="e">
        <f>VLOOKUP(E100,D18数据库!C:R,14,0)</f>
        <v>#N/A</v>
      </c>
      <c r="X100" s="19">
        <f t="shared" si="12"/>
        <v>0</v>
      </c>
      <c r="Y100" s="18" t="e">
        <f>VLOOKUP(E100,D18数据库!C:R,15,0)</f>
        <v>#N/A</v>
      </c>
      <c r="Z100" s="18" t="e">
        <f>VLOOKUP(E100,D18数据库!C:R,16,0)</f>
        <v>#N/A</v>
      </c>
      <c r="AA100" s="18"/>
    </row>
  </sheetData>
  <sheetProtection algorithmName="SHA-512" hashValue="aoLE/hOi3fqbZq0BxF65rqWd03rn96lFaj3AzQI71rxbEG/zIQbfDtlr5gu7InPiTyovoiMFNeWJzOuyL4yAcA==" saltValue="+Pt5Df9o7Kn4ElOlyZDQrA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  <ignoredErrors>
    <ignoredError sqref="F2:F7" formula="1"/>
  </ignoredError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25BCD-A3A3-40EB-91B7-4848D3838545}">
  <sheetPr codeName="Sheet61"/>
  <dimension ref="A1:R7"/>
  <sheetViews>
    <sheetView workbookViewId="0">
      <selection activeCell="L7" sqref="L7"/>
    </sheetView>
  </sheetViews>
  <sheetFormatPr defaultRowHeight="14" x14ac:dyDescent="0.25"/>
  <cols>
    <col min="1" max="1" width="16.90625" bestFit="1" customWidth="1"/>
    <col min="2" max="2" width="8.7265625" style="35"/>
  </cols>
  <sheetData>
    <row r="1" spans="1:18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6" t="s">
        <v>232</v>
      </c>
      <c r="I1" s="86"/>
      <c r="J1" s="86"/>
      <c r="K1" s="86"/>
      <c r="L1" s="86"/>
      <c r="M1" s="86"/>
      <c r="N1" s="86"/>
      <c r="O1" s="86" t="s">
        <v>233</v>
      </c>
      <c r="P1" s="86"/>
      <c r="Q1" s="86"/>
      <c r="R1" s="86"/>
    </row>
    <row r="2" spans="1:18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13</v>
      </c>
      <c r="J2" s="3" t="s">
        <v>226</v>
      </c>
      <c r="K2" s="3" t="s">
        <v>89</v>
      </c>
      <c r="L2" s="3" t="s">
        <v>231</v>
      </c>
      <c r="M2" s="1" t="s">
        <v>3</v>
      </c>
      <c r="N2" s="1" t="s">
        <v>4</v>
      </c>
      <c r="O2" s="1" t="s">
        <v>12</v>
      </c>
      <c r="P2" s="1" t="s">
        <v>13</v>
      </c>
      <c r="Q2" s="1" t="s">
        <v>3</v>
      </c>
      <c r="R2" s="1" t="s">
        <v>4</v>
      </c>
    </row>
    <row r="3" spans="1:18" ht="15.5" x14ac:dyDescent="0.25">
      <c r="A3" s="3" t="s">
        <v>224</v>
      </c>
      <c r="B3" s="3" t="s">
        <v>225</v>
      </c>
      <c r="C3" s="1" t="s">
        <v>6</v>
      </c>
      <c r="D3" s="1" t="s">
        <v>93</v>
      </c>
      <c r="E3" s="1" t="s">
        <v>14</v>
      </c>
      <c r="F3" s="1" t="s">
        <v>15</v>
      </c>
      <c r="G3" s="1" t="s">
        <v>7</v>
      </c>
      <c r="H3" s="3" t="s">
        <v>116</v>
      </c>
      <c r="I3" s="7" t="s">
        <v>139</v>
      </c>
      <c r="J3" s="7" t="s">
        <v>227</v>
      </c>
      <c r="K3" s="7" t="s">
        <v>229</v>
      </c>
      <c r="L3" s="7" t="s">
        <v>234</v>
      </c>
      <c r="M3" s="1" t="s">
        <v>16</v>
      </c>
      <c r="N3" s="1" t="s">
        <v>7</v>
      </c>
      <c r="O3" s="3" t="s">
        <v>116</v>
      </c>
      <c r="P3" s="7" t="s">
        <v>139</v>
      </c>
      <c r="Q3" s="1" t="s">
        <v>16</v>
      </c>
      <c r="R3" s="1" t="s">
        <v>7</v>
      </c>
    </row>
    <row r="4" spans="1:18" ht="15.5" x14ac:dyDescent="0.25">
      <c r="A4" s="3"/>
      <c r="B4" s="1"/>
      <c r="C4" s="1" t="s">
        <v>17</v>
      </c>
      <c r="D4" s="1" t="s">
        <v>93</v>
      </c>
      <c r="E4" s="1" t="s">
        <v>18</v>
      </c>
      <c r="F4" s="1" t="s">
        <v>15</v>
      </c>
      <c r="G4" s="1" t="s">
        <v>7</v>
      </c>
      <c r="H4" s="3" t="s">
        <v>116</v>
      </c>
      <c r="I4" s="7" t="s">
        <v>139</v>
      </c>
      <c r="J4" s="7" t="s">
        <v>227</v>
      </c>
      <c r="K4" s="7" t="s">
        <v>230</v>
      </c>
      <c r="L4" s="7">
        <v>3.5000000000000005E-3</v>
      </c>
      <c r="M4" s="1" t="s">
        <v>16</v>
      </c>
      <c r="N4" s="1" t="s">
        <v>7</v>
      </c>
      <c r="O4" s="3" t="s">
        <v>116</v>
      </c>
      <c r="P4" s="7" t="s">
        <v>139</v>
      </c>
      <c r="Q4" s="1" t="s">
        <v>16</v>
      </c>
      <c r="R4" s="1" t="s">
        <v>7</v>
      </c>
    </row>
    <row r="5" spans="1:18" ht="15.5" x14ac:dyDescent="0.25">
      <c r="A5" s="3"/>
      <c r="B5" s="1"/>
      <c r="C5" s="1" t="s">
        <v>8</v>
      </c>
      <c r="D5" s="1" t="s">
        <v>93</v>
      </c>
      <c r="E5" s="1" t="s">
        <v>19</v>
      </c>
      <c r="F5" s="1" t="s">
        <v>15</v>
      </c>
      <c r="G5" s="1" t="s">
        <v>7</v>
      </c>
      <c r="H5" s="3" t="s">
        <v>116</v>
      </c>
      <c r="I5" s="7" t="s">
        <v>139</v>
      </c>
      <c r="J5" s="7" t="s">
        <v>227</v>
      </c>
      <c r="K5" s="7" t="s">
        <v>230</v>
      </c>
      <c r="L5" s="7">
        <v>3.5000000000000005E-3</v>
      </c>
      <c r="M5" s="1" t="s">
        <v>16</v>
      </c>
      <c r="N5" s="1" t="s">
        <v>7</v>
      </c>
      <c r="O5" s="3" t="s">
        <v>116</v>
      </c>
      <c r="P5" s="7" t="s">
        <v>139</v>
      </c>
      <c r="Q5" s="1" t="s">
        <v>16</v>
      </c>
      <c r="R5" s="1" t="s">
        <v>7</v>
      </c>
    </row>
    <row r="6" spans="1:18" ht="15.5" x14ac:dyDescent="0.25">
      <c r="A6" s="3"/>
      <c r="B6" s="1"/>
      <c r="C6" s="1" t="s">
        <v>9</v>
      </c>
      <c r="D6" s="1" t="s">
        <v>23</v>
      </c>
      <c r="E6" s="3" t="s">
        <v>118</v>
      </c>
      <c r="F6" s="1" t="s">
        <v>15</v>
      </c>
      <c r="G6" s="1" t="s">
        <v>7</v>
      </c>
      <c r="H6" s="3" t="s">
        <v>116</v>
      </c>
      <c r="I6" s="7" t="s">
        <v>139</v>
      </c>
      <c r="J6" s="7" t="s">
        <v>228</v>
      </c>
      <c r="K6" s="7" t="s">
        <v>227</v>
      </c>
      <c r="L6" s="7">
        <v>7.000000000000001E-3</v>
      </c>
      <c r="M6" s="1" t="s">
        <v>16</v>
      </c>
      <c r="N6" s="1" t="s">
        <v>7</v>
      </c>
      <c r="O6" s="3" t="s">
        <v>116</v>
      </c>
      <c r="P6" s="7" t="s">
        <v>139</v>
      </c>
      <c r="Q6" s="1" t="s">
        <v>16</v>
      </c>
      <c r="R6" s="1" t="s">
        <v>7</v>
      </c>
    </row>
    <row r="7" spans="1:18" ht="15.5" x14ac:dyDescent="0.25">
      <c r="C7" s="3" t="s">
        <v>165</v>
      </c>
      <c r="D7" s="1" t="s">
        <v>23</v>
      </c>
      <c r="E7" s="3" t="s">
        <v>164</v>
      </c>
      <c r="F7" s="1" t="s">
        <v>15</v>
      </c>
      <c r="G7" s="1" t="s">
        <v>7</v>
      </c>
      <c r="H7" s="3" t="s">
        <v>116</v>
      </c>
      <c r="I7" s="7" t="s">
        <v>139</v>
      </c>
      <c r="J7" s="7" t="s">
        <v>228</v>
      </c>
      <c r="K7" s="7" t="s">
        <v>228</v>
      </c>
      <c r="L7" s="7">
        <v>1.0000000000000002E-2</v>
      </c>
      <c r="M7" s="1" t="s">
        <v>16</v>
      </c>
      <c r="N7" s="1" t="s">
        <v>7</v>
      </c>
      <c r="O7" s="3" t="s">
        <v>116</v>
      </c>
      <c r="P7" s="7" t="s">
        <v>139</v>
      </c>
      <c r="Q7" s="1" t="s">
        <v>16</v>
      </c>
      <c r="R7" s="1" t="s">
        <v>7</v>
      </c>
    </row>
  </sheetData>
  <sheetProtection algorithmName="SHA-512" hashValue="zkgzccmRia9ibNP8/fw7Ulsl63g2RiJRWahpK/z15ILvehHEZHSpK1FEdJT6aMORmChIvizoQF8erglNYobGhg==" saltValue="Z288jKduY40L4DBUSv4ALA==" spinCount="100000" sheet="1" objects="1" scenarios="1"/>
  <mergeCells count="3">
    <mergeCell ref="C1:G1"/>
    <mergeCell ref="H1:N1"/>
    <mergeCell ref="O1:R1"/>
  </mergeCells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2D6-70DA-433B-980C-0293C90D5DED}">
  <sheetPr codeName="Sheet62"/>
  <dimension ref="A1:AI100"/>
  <sheetViews>
    <sheetView topLeftCell="I1" workbookViewId="0">
      <selection activeCell="AA14" sqref="AA14"/>
    </sheetView>
  </sheetViews>
  <sheetFormatPr defaultRowHeight="14" x14ac:dyDescent="0.25"/>
  <cols>
    <col min="1" max="1" width="16.90625" style="23" bestFit="1" customWidth="1"/>
    <col min="2" max="2" width="25.453125" style="35" bestFit="1" customWidth="1"/>
    <col min="6" max="8" width="8.7265625" style="20"/>
    <col min="9" max="9" width="13.453125" style="20" bestFit="1" customWidth="1"/>
    <col min="10" max="11" width="10.26953125" bestFit="1" customWidth="1"/>
    <col min="12" max="12" width="11.36328125" bestFit="1" customWidth="1"/>
    <col min="17" max="17" width="5.26953125" bestFit="1" customWidth="1"/>
    <col min="18" max="18" width="11.36328125" bestFit="1" customWidth="1"/>
    <col min="20" max="20" width="10.26953125" style="53" bestFit="1" customWidth="1"/>
    <col min="23" max="23" width="5.26953125" bestFit="1" customWidth="1"/>
    <col min="24" max="24" width="11.36328125" bestFit="1" customWidth="1"/>
    <col min="29" max="29" width="5.26953125" bestFit="1" customWidth="1"/>
    <col min="30" max="30" width="11.36328125" bestFit="1" customWidth="1"/>
    <col min="35" max="35" width="5.26953125" bestFit="1" customWidth="1"/>
  </cols>
  <sheetData>
    <row r="1" spans="1:35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208</v>
      </c>
      <c r="H1" s="18" t="s">
        <v>209</v>
      </c>
      <c r="I1" s="18" t="s">
        <v>153</v>
      </c>
      <c r="J1" s="18" t="s">
        <v>154</v>
      </c>
      <c r="K1" s="18" t="s">
        <v>155</v>
      </c>
      <c r="L1" s="18" t="s">
        <v>48</v>
      </c>
      <c r="M1" s="18" t="s">
        <v>82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52" t="s">
        <v>79</v>
      </c>
      <c r="U1" s="18" t="s">
        <v>3</v>
      </c>
      <c r="V1" s="18" t="s">
        <v>160</v>
      </c>
      <c r="W1" s="18" t="s">
        <v>5</v>
      </c>
      <c r="X1" s="18" t="s">
        <v>48</v>
      </c>
      <c r="Y1" s="18" t="s">
        <v>82</v>
      </c>
      <c r="Z1" s="19" t="s">
        <v>79</v>
      </c>
      <c r="AA1" s="18" t="s">
        <v>3</v>
      </c>
      <c r="AB1" s="18" t="s">
        <v>160</v>
      </c>
      <c r="AC1" s="18" t="s">
        <v>5</v>
      </c>
      <c r="AD1" s="18" t="s">
        <v>48</v>
      </c>
      <c r="AE1" s="18" t="s">
        <v>82</v>
      </c>
      <c r="AF1" s="19" t="s">
        <v>79</v>
      </c>
      <c r="AG1" s="18" t="s">
        <v>3</v>
      </c>
      <c r="AH1" s="18" t="s">
        <v>160</v>
      </c>
      <c r="AI1" s="18" t="s">
        <v>5</v>
      </c>
    </row>
    <row r="2" spans="1:35" x14ac:dyDescent="0.25">
      <c r="A2" s="22">
        <v>19</v>
      </c>
      <c r="B2" s="3" t="s">
        <v>1054</v>
      </c>
      <c r="C2" s="3">
        <v>2</v>
      </c>
      <c r="D2" s="3" t="s">
        <v>529</v>
      </c>
      <c r="E2" s="3">
        <f>VALUE(TRIM(MID(SUBSTITUTE($B2,"-",REPT(" ",99)),COLUMN(B2)*99-98,99)))</f>
        <v>1</v>
      </c>
      <c r="F2" s="18" t="str">
        <f t="shared" ref="F2" si="0">TRIM(MID(SUBSTITUTE($B2,"-",REPT(" ",99)),COLUMN(C2)*99-98,99))</f>
        <v>A</v>
      </c>
      <c r="G2" s="18">
        <f>VALUE(TRIM(MID(SUBSTITUTE($B2,"-",REPT(" ",99)),COLUMN(D2)*99-98,99)))</f>
        <v>500</v>
      </c>
      <c r="H2" s="18">
        <f>VALUE(TRIM(MID(SUBSTITUTE($B2,"-",REPT(" ",99)),COLUMN(E2)*99-98,99)))</f>
        <v>800</v>
      </c>
      <c r="I2" s="18" t="str">
        <f t="shared" ref="I2" si="1">TRIM(MID(SUBSTITUTE($B2,"-",REPT(" ",99)),COLUMN(F2)*99-98,99))</f>
        <v>200x301</v>
      </c>
      <c r="J2" s="18">
        <f t="shared" ref="J2:J11" si="2">VALUE(TRIM(MID(SUBSTITUTE($I2,"x",REPT(" ",99)),COLUMN(A2)*99-98,99)))</f>
        <v>200</v>
      </c>
      <c r="K2" s="18">
        <f t="shared" ref="K2:K11" si="3">VALUE(TRIM(MID(SUBSTITUTE($I2,"x",REPT(" ",99)),COLUMN(B2)*99-98,99)))</f>
        <v>301</v>
      </c>
      <c r="L2" s="18" t="str">
        <f>VLOOKUP(F2,D19数据库!C:V,2,0)</f>
        <v>槽钢</v>
      </c>
      <c r="M2" s="18" t="str">
        <f>VLOOKUP(F2,D19数据库!C:V,3,0)</f>
        <v>[12.6</v>
      </c>
      <c r="N2" s="19">
        <f>(H2/1000)*2*C2</f>
        <v>3.2</v>
      </c>
      <c r="O2" s="18" t="str">
        <f>VLOOKUP(F2,D19数据库!C:V,4,0)</f>
        <v>m</v>
      </c>
      <c r="P2" s="18" t="str">
        <f>VLOOKUP(F2,D19数据库!C:V,5,0)</f>
        <v>Q235B</v>
      </c>
      <c r="Q2" s="18"/>
      <c r="R2" s="18" t="str">
        <f>VLOOKUP(F2,D19数据库!C:V,6,0)</f>
        <v>槽钢</v>
      </c>
      <c r="S2" s="18" t="str">
        <f>VLOOKUP(F2,D19数据库!C:V,7,0)</f>
        <v>[10</v>
      </c>
      <c r="T2" s="52">
        <f>((G2/1000)^2+(G2/1000)^2)^0.5*2*C2</f>
        <v>2.8284271247461903</v>
      </c>
      <c r="U2" s="18" t="str">
        <f>VLOOKUP(F2,D19数据库!C:V,8,0)</f>
        <v>m</v>
      </c>
      <c r="V2" s="18" t="str">
        <f>VLOOKUP(F2,D19数据库!C:V,9,0)</f>
        <v>Q235B</v>
      </c>
      <c r="W2" s="18"/>
      <c r="X2" s="18" t="str">
        <f>VLOOKUP(F2,D19数据库!C:V,10,0)</f>
        <v>钢板</v>
      </c>
      <c r="Y2" s="18" t="str">
        <f>VLOOKUP(F2,D19数据库!C:V,11,0)</f>
        <v>δ=10</v>
      </c>
      <c r="Z2" s="27">
        <f>VLOOKUP(F2,D19数据库!C:V,14,0)*C2</f>
        <v>1.2E-2</v>
      </c>
      <c r="AA2" s="18" t="str">
        <f>VLOOKUP(F2,D19数据库!C:V,15,0)</f>
        <v>m²</v>
      </c>
      <c r="AB2" s="18" t="str">
        <f>VLOOKUP(F2,D19数据库!C:V,16,0)</f>
        <v>Q235B</v>
      </c>
      <c r="AC2" s="18"/>
      <c r="AD2" s="18" t="str">
        <f>VLOOKUP(F2,D19数据库!C:V,17,0)</f>
        <v>钢板</v>
      </c>
      <c r="AE2" s="18" t="str">
        <f>VLOOKUP(F2,D19数据库!C:V,18,0)</f>
        <v>δ=10</v>
      </c>
      <c r="AF2" s="27">
        <f>IF(I2="",0,((J2/1000)*(K2/1000))*C2)</f>
        <v>0.12040000000000001</v>
      </c>
      <c r="AG2" s="18" t="str">
        <f>VLOOKUP(F2,D19数据库!C:V,19,0)</f>
        <v>m²</v>
      </c>
      <c r="AH2" s="18" t="str">
        <f>VLOOKUP(F2,D19数据库!C:V,20,0)</f>
        <v>Q235B</v>
      </c>
      <c r="AI2" s="18"/>
    </row>
    <row r="3" spans="1:35" x14ac:dyDescent="0.25">
      <c r="A3" s="22"/>
      <c r="B3" s="3"/>
      <c r="C3" s="3"/>
      <c r="D3" s="3"/>
      <c r="E3" s="3" t="e">
        <f t="shared" ref="E3:E11" si="4">VALUE(TRIM(MID(SUBSTITUTE($B3,"-",REPT(" ",99)),COLUMN(B3)*99-98,99)))</f>
        <v>#VALUE!</v>
      </c>
      <c r="F3" s="18" t="str">
        <f t="shared" ref="F3:F11" si="5">TRIM(MID(SUBSTITUTE($B3,"-",REPT(" ",99)),COLUMN(C3)*99-98,99))</f>
        <v/>
      </c>
      <c r="G3" s="18" t="e">
        <f t="shared" ref="G3:G66" si="6">VALUE(TRIM(MID(SUBSTITUTE($B3,"-",REPT(" ",99)),COLUMN(D3)*99-98,99)))</f>
        <v>#VALUE!</v>
      </c>
      <c r="H3" s="18" t="e">
        <f t="shared" ref="H3:H66" si="7">VALUE(TRIM(MID(SUBSTITUTE($B3,"-",REPT(" ",99)),COLUMN(E3)*99-98,99)))</f>
        <v>#VALUE!</v>
      </c>
      <c r="I3" s="18" t="str">
        <f t="shared" ref="I3:I11" si="8">TRIM(MID(SUBSTITUTE($B3,"-",REPT(" ",99)),COLUMN(F3)*99-98,99))</f>
        <v/>
      </c>
      <c r="J3" s="18" t="e">
        <f t="shared" si="2"/>
        <v>#VALUE!</v>
      </c>
      <c r="K3" s="18" t="e">
        <f t="shared" si="3"/>
        <v>#VALUE!</v>
      </c>
      <c r="L3" s="18" t="e">
        <f>VLOOKUP(F3,D19数据库!C:V,2,0)</f>
        <v>#N/A</v>
      </c>
      <c r="M3" s="18" t="e">
        <f>VLOOKUP(F3,D19数据库!C:V,3,0)</f>
        <v>#N/A</v>
      </c>
      <c r="N3" s="19" t="e">
        <f t="shared" ref="N3:N11" si="9">(H3/1000)*2*C3</f>
        <v>#VALUE!</v>
      </c>
      <c r="O3" s="18" t="e">
        <f>VLOOKUP(F3,D19数据库!C:V,4,0)</f>
        <v>#N/A</v>
      </c>
      <c r="P3" s="18" t="e">
        <f>VLOOKUP(F3,D19数据库!C:V,5,0)</f>
        <v>#N/A</v>
      </c>
      <c r="Q3" s="18"/>
      <c r="R3" s="18" t="e">
        <f>VLOOKUP(F3,D19数据库!C:V,6,0)</f>
        <v>#N/A</v>
      </c>
      <c r="S3" s="18" t="e">
        <f>VLOOKUP(F3,D19数据库!C:V,7,0)</f>
        <v>#N/A</v>
      </c>
      <c r="T3" s="52" t="e">
        <f t="shared" ref="T3:T11" si="10">((G3/1000)^2+(G3/1000)^2)^0.5*2*C3</f>
        <v>#VALUE!</v>
      </c>
      <c r="U3" s="18" t="e">
        <f>VLOOKUP(F3,D19数据库!C:V,8,0)</f>
        <v>#N/A</v>
      </c>
      <c r="V3" s="18" t="e">
        <f>VLOOKUP(F3,D19数据库!C:V,9,0)</f>
        <v>#N/A</v>
      </c>
      <c r="W3" s="18"/>
      <c r="X3" s="18" t="e">
        <f>VLOOKUP(F3,D19数据库!C:V,10,0)</f>
        <v>#N/A</v>
      </c>
      <c r="Y3" s="18" t="e">
        <f>VLOOKUP(F3,D19数据库!C:V,11,0)</f>
        <v>#N/A</v>
      </c>
      <c r="Z3" s="27" t="e">
        <f>VLOOKUP(F3,D19数据库!C:V,14,0)*C3</f>
        <v>#N/A</v>
      </c>
      <c r="AA3" s="18" t="e">
        <f>VLOOKUP(F3,D19数据库!C:V,15,0)</f>
        <v>#N/A</v>
      </c>
      <c r="AB3" s="18" t="e">
        <f>VLOOKUP(F3,D19数据库!C:V,16,0)</f>
        <v>#N/A</v>
      </c>
      <c r="AC3" s="18"/>
      <c r="AD3" s="18" t="e">
        <f>VLOOKUP(F3,D19数据库!C:V,17,0)</f>
        <v>#N/A</v>
      </c>
      <c r="AE3" s="18" t="e">
        <f>VLOOKUP(F3,D19数据库!C:V,18,0)</f>
        <v>#N/A</v>
      </c>
      <c r="AF3" s="27">
        <f t="shared" ref="AF3:AF66" si="11">IF(I3="",0,((J3/1000)*(K3/1000))*C3)</f>
        <v>0</v>
      </c>
      <c r="AG3" s="18" t="e">
        <f>VLOOKUP(F3,D19数据库!C:V,19,0)</f>
        <v>#N/A</v>
      </c>
      <c r="AH3" s="18" t="e">
        <f>VLOOKUP(F3,D19数据库!C:V,20,0)</f>
        <v>#N/A</v>
      </c>
      <c r="AI3" s="18"/>
    </row>
    <row r="4" spans="1:35" x14ac:dyDescent="0.25">
      <c r="A4" s="22"/>
      <c r="B4" s="3"/>
      <c r="C4" s="3"/>
      <c r="D4" s="3"/>
      <c r="E4" s="3" t="e">
        <f t="shared" si="4"/>
        <v>#VALUE!</v>
      </c>
      <c r="F4" s="18" t="str">
        <f t="shared" si="5"/>
        <v/>
      </c>
      <c r="G4" s="18" t="e">
        <f t="shared" si="6"/>
        <v>#VALUE!</v>
      </c>
      <c r="H4" s="18" t="e">
        <f t="shared" si="7"/>
        <v>#VALUE!</v>
      </c>
      <c r="I4" s="18" t="str">
        <f t="shared" si="8"/>
        <v/>
      </c>
      <c r="J4" s="18" t="e">
        <f t="shared" si="2"/>
        <v>#VALUE!</v>
      </c>
      <c r="K4" s="18" t="e">
        <f t="shared" si="3"/>
        <v>#VALUE!</v>
      </c>
      <c r="L4" s="18" t="e">
        <f>VLOOKUP(F4,D19数据库!C:V,2,0)</f>
        <v>#N/A</v>
      </c>
      <c r="M4" s="18" t="e">
        <f>VLOOKUP(F4,D19数据库!C:V,3,0)</f>
        <v>#N/A</v>
      </c>
      <c r="N4" s="19" t="e">
        <f t="shared" si="9"/>
        <v>#VALUE!</v>
      </c>
      <c r="O4" s="18" t="e">
        <f>VLOOKUP(F4,D19数据库!C:V,4,0)</f>
        <v>#N/A</v>
      </c>
      <c r="P4" s="18" t="e">
        <f>VLOOKUP(F4,D19数据库!C:V,5,0)</f>
        <v>#N/A</v>
      </c>
      <c r="Q4" s="18"/>
      <c r="R4" s="18" t="e">
        <f>VLOOKUP(F4,D19数据库!C:V,6,0)</f>
        <v>#N/A</v>
      </c>
      <c r="S4" s="18" t="e">
        <f>VLOOKUP(F4,D19数据库!C:V,7,0)</f>
        <v>#N/A</v>
      </c>
      <c r="T4" s="52" t="e">
        <f t="shared" si="10"/>
        <v>#VALUE!</v>
      </c>
      <c r="U4" s="18" t="e">
        <f>VLOOKUP(F4,D19数据库!C:V,8,0)</f>
        <v>#N/A</v>
      </c>
      <c r="V4" s="18" t="e">
        <f>VLOOKUP(F4,D19数据库!C:V,9,0)</f>
        <v>#N/A</v>
      </c>
      <c r="W4" s="18"/>
      <c r="X4" s="18" t="e">
        <f>VLOOKUP(F4,D19数据库!C:V,10,0)</f>
        <v>#N/A</v>
      </c>
      <c r="Y4" s="18" t="e">
        <f>VLOOKUP(F4,D19数据库!C:V,11,0)</f>
        <v>#N/A</v>
      </c>
      <c r="Z4" s="27" t="e">
        <f>VLOOKUP(F4,D19数据库!C:V,14,0)*C4</f>
        <v>#N/A</v>
      </c>
      <c r="AA4" s="18" t="e">
        <f>VLOOKUP(F4,D19数据库!C:V,15,0)</f>
        <v>#N/A</v>
      </c>
      <c r="AB4" s="18" t="e">
        <f>VLOOKUP(F4,D19数据库!C:V,16,0)</f>
        <v>#N/A</v>
      </c>
      <c r="AC4" s="18"/>
      <c r="AD4" s="18" t="e">
        <f>VLOOKUP(F4,D19数据库!C:V,17,0)</f>
        <v>#N/A</v>
      </c>
      <c r="AE4" s="18" t="e">
        <f>VLOOKUP(F4,D19数据库!C:V,18,0)</f>
        <v>#N/A</v>
      </c>
      <c r="AF4" s="27">
        <f t="shared" si="11"/>
        <v>0</v>
      </c>
      <c r="AG4" s="18" t="e">
        <f>VLOOKUP(F4,D19数据库!C:V,19,0)</f>
        <v>#N/A</v>
      </c>
      <c r="AH4" s="18" t="e">
        <f>VLOOKUP(F4,D19数据库!C:V,20,0)</f>
        <v>#N/A</v>
      </c>
      <c r="AI4" s="18"/>
    </row>
    <row r="5" spans="1:35" x14ac:dyDescent="0.25">
      <c r="A5" s="22"/>
      <c r="B5" s="3"/>
      <c r="C5" s="3"/>
      <c r="D5" s="3"/>
      <c r="E5" s="3" t="e">
        <f t="shared" si="4"/>
        <v>#VALUE!</v>
      </c>
      <c r="F5" s="18" t="str">
        <f t="shared" si="5"/>
        <v/>
      </c>
      <c r="G5" s="18" t="e">
        <f t="shared" si="6"/>
        <v>#VALUE!</v>
      </c>
      <c r="H5" s="18" t="e">
        <f t="shared" si="7"/>
        <v>#VALUE!</v>
      </c>
      <c r="I5" s="18" t="str">
        <f t="shared" si="8"/>
        <v/>
      </c>
      <c r="J5" s="18" t="e">
        <f t="shared" si="2"/>
        <v>#VALUE!</v>
      </c>
      <c r="K5" s="18" t="e">
        <f t="shared" si="3"/>
        <v>#VALUE!</v>
      </c>
      <c r="L5" s="18" t="e">
        <f>VLOOKUP(F5,D19数据库!C:V,2,0)</f>
        <v>#N/A</v>
      </c>
      <c r="M5" s="18" t="e">
        <f>VLOOKUP(F5,D19数据库!C:V,3,0)</f>
        <v>#N/A</v>
      </c>
      <c r="N5" s="19" t="e">
        <f t="shared" si="9"/>
        <v>#VALUE!</v>
      </c>
      <c r="O5" s="18" t="e">
        <f>VLOOKUP(F5,D19数据库!C:V,4,0)</f>
        <v>#N/A</v>
      </c>
      <c r="P5" s="18" t="e">
        <f>VLOOKUP(F5,D19数据库!C:V,5,0)</f>
        <v>#N/A</v>
      </c>
      <c r="Q5" s="18"/>
      <c r="R5" s="18" t="e">
        <f>VLOOKUP(F5,D19数据库!C:V,6,0)</f>
        <v>#N/A</v>
      </c>
      <c r="S5" s="18" t="e">
        <f>VLOOKUP(F5,D19数据库!C:V,7,0)</f>
        <v>#N/A</v>
      </c>
      <c r="T5" s="52" t="e">
        <f t="shared" si="10"/>
        <v>#VALUE!</v>
      </c>
      <c r="U5" s="18" t="e">
        <f>VLOOKUP(F5,D19数据库!C:V,8,0)</f>
        <v>#N/A</v>
      </c>
      <c r="V5" s="18" t="e">
        <f>VLOOKUP(F5,D19数据库!C:V,9,0)</f>
        <v>#N/A</v>
      </c>
      <c r="W5" s="18"/>
      <c r="X5" s="18" t="e">
        <f>VLOOKUP(F5,D19数据库!C:V,10,0)</f>
        <v>#N/A</v>
      </c>
      <c r="Y5" s="18" t="e">
        <f>VLOOKUP(F5,D19数据库!C:V,11,0)</f>
        <v>#N/A</v>
      </c>
      <c r="Z5" s="27" t="e">
        <f>VLOOKUP(F5,D19数据库!C:V,14,0)*C5</f>
        <v>#N/A</v>
      </c>
      <c r="AA5" s="18" t="e">
        <f>VLOOKUP(F5,D19数据库!C:V,15,0)</f>
        <v>#N/A</v>
      </c>
      <c r="AB5" s="18" t="e">
        <f>VLOOKUP(F5,D19数据库!C:V,16,0)</f>
        <v>#N/A</v>
      </c>
      <c r="AC5" s="18"/>
      <c r="AD5" s="18" t="e">
        <f>VLOOKUP(F5,D19数据库!C:V,17,0)</f>
        <v>#N/A</v>
      </c>
      <c r="AE5" s="18" t="e">
        <f>VLOOKUP(F5,D19数据库!C:V,18,0)</f>
        <v>#N/A</v>
      </c>
      <c r="AF5" s="27">
        <f t="shared" si="11"/>
        <v>0</v>
      </c>
      <c r="AG5" s="18" t="e">
        <f>VLOOKUP(F5,D19数据库!C:V,19,0)</f>
        <v>#N/A</v>
      </c>
      <c r="AH5" s="18" t="e">
        <f>VLOOKUP(F5,D19数据库!C:V,20,0)</f>
        <v>#N/A</v>
      </c>
      <c r="AI5" s="18"/>
    </row>
    <row r="6" spans="1:35" x14ac:dyDescent="0.25">
      <c r="A6" s="22"/>
      <c r="B6" s="3"/>
      <c r="C6" s="3"/>
      <c r="D6" s="3"/>
      <c r="E6" s="3" t="e">
        <f t="shared" si="4"/>
        <v>#VALUE!</v>
      </c>
      <c r="F6" s="18" t="str">
        <f t="shared" si="5"/>
        <v/>
      </c>
      <c r="G6" s="18" t="e">
        <f t="shared" si="6"/>
        <v>#VALUE!</v>
      </c>
      <c r="H6" s="18" t="e">
        <f t="shared" si="7"/>
        <v>#VALUE!</v>
      </c>
      <c r="I6" s="18" t="str">
        <f t="shared" si="8"/>
        <v/>
      </c>
      <c r="J6" s="18" t="e">
        <f t="shared" si="2"/>
        <v>#VALUE!</v>
      </c>
      <c r="K6" s="18" t="e">
        <f t="shared" si="3"/>
        <v>#VALUE!</v>
      </c>
      <c r="L6" s="18" t="e">
        <f>VLOOKUP(F6,D19数据库!C:V,2,0)</f>
        <v>#N/A</v>
      </c>
      <c r="M6" s="18" t="e">
        <f>VLOOKUP(F6,D19数据库!C:V,3,0)</f>
        <v>#N/A</v>
      </c>
      <c r="N6" s="19" t="e">
        <f t="shared" si="9"/>
        <v>#VALUE!</v>
      </c>
      <c r="O6" s="18" t="e">
        <f>VLOOKUP(F6,D19数据库!C:V,4,0)</f>
        <v>#N/A</v>
      </c>
      <c r="P6" s="18" t="e">
        <f>VLOOKUP(F6,D19数据库!C:V,5,0)</f>
        <v>#N/A</v>
      </c>
      <c r="Q6" s="18"/>
      <c r="R6" s="18" t="e">
        <f>VLOOKUP(F6,D19数据库!C:V,6,0)</f>
        <v>#N/A</v>
      </c>
      <c r="S6" s="18" t="e">
        <f>VLOOKUP(F6,D19数据库!C:V,7,0)</f>
        <v>#N/A</v>
      </c>
      <c r="T6" s="52" t="e">
        <f t="shared" si="10"/>
        <v>#VALUE!</v>
      </c>
      <c r="U6" s="18" t="e">
        <f>VLOOKUP(F6,D19数据库!C:V,8,0)</f>
        <v>#N/A</v>
      </c>
      <c r="V6" s="18" t="e">
        <f>VLOOKUP(F6,D19数据库!C:V,9,0)</f>
        <v>#N/A</v>
      </c>
      <c r="W6" s="18"/>
      <c r="X6" s="18" t="e">
        <f>VLOOKUP(F6,D19数据库!C:V,10,0)</f>
        <v>#N/A</v>
      </c>
      <c r="Y6" s="18" t="e">
        <f>VLOOKUP(F6,D19数据库!C:V,11,0)</f>
        <v>#N/A</v>
      </c>
      <c r="Z6" s="27" t="e">
        <f>VLOOKUP(F6,D19数据库!C:V,14,0)*C6</f>
        <v>#N/A</v>
      </c>
      <c r="AA6" s="18" t="e">
        <f>VLOOKUP(F6,D19数据库!C:V,15,0)</f>
        <v>#N/A</v>
      </c>
      <c r="AB6" s="18" t="e">
        <f>VLOOKUP(F6,D19数据库!C:V,16,0)</f>
        <v>#N/A</v>
      </c>
      <c r="AC6" s="18"/>
      <c r="AD6" s="18" t="e">
        <f>VLOOKUP(F6,D19数据库!C:V,17,0)</f>
        <v>#N/A</v>
      </c>
      <c r="AE6" s="18" t="e">
        <f>VLOOKUP(F6,D19数据库!C:V,18,0)</f>
        <v>#N/A</v>
      </c>
      <c r="AF6" s="27">
        <f t="shared" si="11"/>
        <v>0</v>
      </c>
      <c r="AG6" s="18" t="e">
        <f>VLOOKUP(F6,D19数据库!C:V,19,0)</f>
        <v>#N/A</v>
      </c>
      <c r="AH6" s="18" t="e">
        <f>VLOOKUP(F6,D19数据库!C:V,20,0)</f>
        <v>#N/A</v>
      </c>
      <c r="AI6" s="18"/>
    </row>
    <row r="7" spans="1:35" x14ac:dyDescent="0.25">
      <c r="A7" s="22"/>
      <c r="B7" s="3"/>
      <c r="C7" s="3"/>
      <c r="D7" s="3"/>
      <c r="E7" s="3" t="e">
        <f t="shared" si="4"/>
        <v>#VALUE!</v>
      </c>
      <c r="F7" s="18" t="str">
        <f t="shared" si="5"/>
        <v/>
      </c>
      <c r="G7" s="18" t="e">
        <f t="shared" si="6"/>
        <v>#VALUE!</v>
      </c>
      <c r="H7" s="18" t="e">
        <f t="shared" si="7"/>
        <v>#VALUE!</v>
      </c>
      <c r="I7" s="18" t="str">
        <f t="shared" si="8"/>
        <v/>
      </c>
      <c r="J7" s="18" t="e">
        <f t="shared" si="2"/>
        <v>#VALUE!</v>
      </c>
      <c r="K7" s="18" t="e">
        <f t="shared" si="3"/>
        <v>#VALUE!</v>
      </c>
      <c r="L7" s="18" t="e">
        <f>VLOOKUP(F7,D19数据库!C:V,2,0)</f>
        <v>#N/A</v>
      </c>
      <c r="M7" s="18" t="e">
        <f>VLOOKUP(F7,D19数据库!C:V,3,0)</f>
        <v>#N/A</v>
      </c>
      <c r="N7" s="19" t="e">
        <f t="shared" si="9"/>
        <v>#VALUE!</v>
      </c>
      <c r="O7" s="18" t="e">
        <f>VLOOKUP(F7,D19数据库!C:V,4,0)</f>
        <v>#N/A</v>
      </c>
      <c r="P7" s="18" t="e">
        <f>VLOOKUP(F7,D19数据库!C:V,5,0)</f>
        <v>#N/A</v>
      </c>
      <c r="Q7" s="18"/>
      <c r="R7" s="18" t="e">
        <f>VLOOKUP(F7,D19数据库!C:V,6,0)</f>
        <v>#N/A</v>
      </c>
      <c r="S7" s="18" t="e">
        <f>VLOOKUP(F7,D19数据库!C:V,7,0)</f>
        <v>#N/A</v>
      </c>
      <c r="T7" s="52" t="e">
        <f t="shared" si="10"/>
        <v>#VALUE!</v>
      </c>
      <c r="U7" s="18" t="e">
        <f>VLOOKUP(F7,D19数据库!C:V,8,0)</f>
        <v>#N/A</v>
      </c>
      <c r="V7" s="18" t="e">
        <f>VLOOKUP(F7,D19数据库!C:V,9,0)</f>
        <v>#N/A</v>
      </c>
      <c r="W7" s="18"/>
      <c r="X7" s="18" t="e">
        <f>VLOOKUP(F7,D19数据库!C:V,10,0)</f>
        <v>#N/A</v>
      </c>
      <c r="Y7" s="18" t="e">
        <f>VLOOKUP(F7,D19数据库!C:V,11,0)</f>
        <v>#N/A</v>
      </c>
      <c r="Z7" s="27" t="e">
        <f>VLOOKUP(F7,D19数据库!C:V,14,0)*C7</f>
        <v>#N/A</v>
      </c>
      <c r="AA7" s="18" t="e">
        <f>VLOOKUP(F7,D19数据库!C:V,15,0)</f>
        <v>#N/A</v>
      </c>
      <c r="AB7" s="18" t="e">
        <f>VLOOKUP(F7,D19数据库!C:V,16,0)</f>
        <v>#N/A</v>
      </c>
      <c r="AC7" s="18"/>
      <c r="AD7" s="18" t="e">
        <f>VLOOKUP(F7,D19数据库!C:V,17,0)</f>
        <v>#N/A</v>
      </c>
      <c r="AE7" s="18" t="e">
        <f>VLOOKUP(F7,D19数据库!C:V,18,0)</f>
        <v>#N/A</v>
      </c>
      <c r="AF7" s="27">
        <f t="shared" si="11"/>
        <v>0</v>
      </c>
      <c r="AG7" s="18" t="e">
        <f>VLOOKUP(F7,D19数据库!C:V,19,0)</f>
        <v>#N/A</v>
      </c>
      <c r="AH7" s="18" t="e">
        <f>VLOOKUP(F7,D19数据库!C:V,20,0)</f>
        <v>#N/A</v>
      </c>
      <c r="AI7" s="18"/>
    </row>
    <row r="8" spans="1:35" x14ac:dyDescent="0.25">
      <c r="A8" s="22"/>
      <c r="B8" s="3"/>
      <c r="C8" s="3"/>
      <c r="D8" s="3"/>
      <c r="E8" s="3" t="e">
        <f t="shared" si="4"/>
        <v>#VALUE!</v>
      </c>
      <c r="F8" s="18" t="str">
        <f t="shared" si="5"/>
        <v/>
      </c>
      <c r="G8" s="18" t="e">
        <f t="shared" si="6"/>
        <v>#VALUE!</v>
      </c>
      <c r="H8" s="18" t="e">
        <f t="shared" si="7"/>
        <v>#VALUE!</v>
      </c>
      <c r="I8" s="18" t="str">
        <f t="shared" si="8"/>
        <v/>
      </c>
      <c r="J8" s="18" t="e">
        <f t="shared" si="2"/>
        <v>#VALUE!</v>
      </c>
      <c r="K8" s="18" t="e">
        <f t="shared" si="3"/>
        <v>#VALUE!</v>
      </c>
      <c r="L8" s="18" t="e">
        <f>VLOOKUP(F8,D19数据库!C:V,2,0)</f>
        <v>#N/A</v>
      </c>
      <c r="M8" s="18" t="e">
        <f>VLOOKUP(F8,D19数据库!C:V,3,0)</f>
        <v>#N/A</v>
      </c>
      <c r="N8" s="19" t="e">
        <f t="shared" si="9"/>
        <v>#VALUE!</v>
      </c>
      <c r="O8" s="18" t="e">
        <f>VLOOKUP(F8,D19数据库!C:V,4,0)</f>
        <v>#N/A</v>
      </c>
      <c r="P8" s="18" t="e">
        <f>VLOOKUP(F8,D19数据库!C:V,5,0)</f>
        <v>#N/A</v>
      </c>
      <c r="Q8" s="18"/>
      <c r="R8" s="18" t="e">
        <f>VLOOKUP(F8,D19数据库!C:V,6,0)</f>
        <v>#N/A</v>
      </c>
      <c r="S8" s="18" t="e">
        <f>VLOOKUP(F8,D19数据库!C:V,7,0)</f>
        <v>#N/A</v>
      </c>
      <c r="T8" s="52" t="e">
        <f t="shared" si="10"/>
        <v>#VALUE!</v>
      </c>
      <c r="U8" s="18" t="e">
        <f>VLOOKUP(F8,D19数据库!C:V,8,0)</f>
        <v>#N/A</v>
      </c>
      <c r="V8" s="18" t="e">
        <f>VLOOKUP(F8,D19数据库!C:V,9,0)</f>
        <v>#N/A</v>
      </c>
      <c r="W8" s="18"/>
      <c r="X8" s="18" t="e">
        <f>VLOOKUP(F8,D19数据库!C:V,10,0)</f>
        <v>#N/A</v>
      </c>
      <c r="Y8" s="18" t="e">
        <f>VLOOKUP(F8,D19数据库!C:V,11,0)</f>
        <v>#N/A</v>
      </c>
      <c r="Z8" s="27" t="e">
        <f>VLOOKUP(F8,D19数据库!C:V,14,0)*C8</f>
        <v>#N/A</v>
      </c>
      <c r="AA8" s="18" t="e">
        <f>VLOOKUP(F8,D19数据库!C:V,15,0)</f>
        <v>#N/A</v>
      </c>
      <c r="AB8" s="18" t="e">
        <f>VLOOKUP(F8,D19数据库!C:V,16,0)</f>
        <v>#N/A</v>
      </c>
      <c r="AC8" s="18"/>
      <c r="AD8" s="18" t="e">
        <f>VLOOKUP(F8,D19数据库!C:V,17,0)</f>
        <v>#N/A</v>
      </c>
      <c r="AE8" s="18" t="e">
        <f>VLOOKUP(F8,D19数据库!C:V,18,0)</f>
        <v>#N/A</v>
      </c>
      <c r="AF8" s="27">
        <f t="shared" si="11"/>
        <v>0</v>
      </c>
      <c r="AG8" s="18" t="e">
        <f>VLOOKUP(F8,D19数据库!C:V,19,0)</f>
        <v>#N/A</v>
      </c>
      <c r="AH8" s="18" t="e">
        <f>VLOOKUP(F8,D19数据库!C:V,20,0)</f>
        <v>#N/A</v>
      </c>
      <c r="AI8" s="18"/>
    </row>
    <row r="9" spans="1:35" x14ac:dyDescent="0.25">
      <c r="A9" s="22"/>
      <c r="B9" s="3"/>
      <c r="C9" s="3"/>
      <c r="D9" s="3"/>
      <c r="E9" s="3" t="e">
        <f t="shared" si="4"/>
        <v>#VALUE!</v>
      </c>
      <c r="F9" s="18" t="str">
        <f t="shared" si="5"/>
        <v/>
      </c>
      <c r="G9" s="18" t="e">
        <f t="shared" si="6"/>
        <v>#VALUE!</v>
      </c>
      <c r="H9" s="18" t="e">
        <f t="shared" si="7"/>
        <v>#VALUE!</v>
      </c>
      <c r="I9" s="18" t="str">
        <f t="shared" si="8"/>
        <v/>
      </c>
      <c r="J9" s="18" t="e">
        <f t="shared" si="2"/>
        <v>#VALUE!</v>
      </c>
      <c r="K9" s="18" t="e">
        <f t="shared" si="3"/>
        <v>#VALUE!</v>
      </c>
      <c r="L9" s="18" t="e">
        <f>VLOOKUP(F9,D19数据库!C:V,2,0)</f>
        <v>#N/A</v>
      </c>
      <c r="M9" s="18" t="e">
        <f>VLOOKUP(F9,D19数据库!C:V,3,0)</f>
        <v>#N/A</v>
      </c>
      <c r="N9" s="19" t="e">
        <f t="shared" si="9"/>
        <v>#VALUE!</v>
      </c>
      <c r="O9" s="18" t="e">
        <f>VLOOKUP(F9,D19数据库!C:V,4,0)</f>
        <v>#N/A</v>
      </c>
      <c r="P9" s="18" t="e">
        <f>VLOOKUP(F9,D19数据库!C:V,5,0)</f>
        <v>#N/A</v>
      </c>
      <c r="Q9" s="18"/>
      <c r="R9" s="18" t="e">
        <f>VLOOKUP(F9,D19数据库!C:V,6,0)</f>
        <v>#N/A</v>
      </c>
      <c r="S9" s="18" t="e">
        <f>VLOOKUP(F9,D19数据库!C:V,7,0)</f>
        <v>#N/A</v>
      </c>
      <c r="T9" s="52" t="e">
        <f t="shared" si="10"/>
        <v>#VALUE!</v>
      </c>
      <c r="U9" s="18" t="e">
        <f>VLOOKUP(F9,D19数据库!C:V,8,0)</f>
        <v>#N/A</v>
      </c>
      <c r="V9" s="18" t="e">
        <f>VLOOKUP(F9,D19数据库!C:V,9,0)</f>
        <v>#N/A</v>
      </c>
      <c r="W9" s="18"/>
      <c r="X9" s="18" t="e">
        <f>VLOOKUP(F9,D19数据库!C:V,10,0)</f>
        <v>#N/A</v>
      </c>
      <c r="Y9" s="18" t="e">
        <f>VLOOKUP(F9,D19数据库!C:V,11,0)</f>
        <v>#N/A</v>
      </c>
      <c r="Z9" s="27" t="e">
        <f>VLOOKUP(F9,D19数据库!C:V,14,0)*C9</f>
        <v>#N/A</v>
      </c>
      <c r="AA9" s="18" t="e">
        <f>VLOOKUP(F9,D19数据库!C:V,15,0)</f>
        <v>#N/A</v>
      </c>
      <c r="AB9" s="18" t="e">
        <f>VLOOKUP(F9,D19数据库!C:V,16,0)</f>
        <v>#N/A</v>
      </c>
      <c r="AC9" s="18"/>
      <c r="AD9" s="18" t="e">
        <f>VLOOKUP(F9,D19数据库!C:V,17,0)</f>
        <v>#N/A</v>
      </c>
      <c r="AE9" s="18" t="e">
        <f>VLOOKUP(F9,D19数据库!C:V,18,0)</f>
        <v>#N/A</v>
      </c>
      <c r="AF9" s="27">
        <f t="shared" si="11"/>
        <v>0</v>
      </c>
      <c r="AG9" s="18" t="e">
        <f>VLOOKUP(F9,D19数据库!C:V,19,0)</f>
        <v>#N/A</v>
      </c>
      <c r="AH9" s="18" t="e">
        <f>VLOOKUP(F9,D19数据库!C:V,20,0)</f>
        <v>#N/A</v>
      </c>
      <c r="AI9" s="18"/>
    </row>
    <row r="10" spans="1:35" x14ac:dyDescent="0.25">
      <c r="A10" s="22"/>
      <c r="B10" s="3"/>
      <c r="C10" s="3"/>
      <c r="D10" s="3"/>
      <c r="E10" s="3" t="e">
        <f t="shared" si="4"/>
        <v>#VALUE!</v>
      </c>
      <c r="F10" s="18" t="str">
        <f t="shared" si="5"/>
        <v/>
      </c>
      <c r="G10" s="18" t="e">
        <f t="shared" si="6"/>
        <v>#VALUE!</v>
      </c>
      <c r="H10" s="18" t="e">
        <f t="shared" si="7"/>
        <v>#VALUE!</v>
      </c>
      <c r="I10" s="18" t="str">
        <f t="shared" si="8"/>
        <v/>
      </c>
      <c r="J10" s="18" t="e">
        <f t="shared" si="2"/>
        <v>#VALUE!</v>
      </c>
      <c r="K10" s="18" t="e">
        <f t="shared" si="3"/>
        <v>#VALUE!</v>
      </c>
      <c r="L10" s="18" t="e">
        <f>VLOOKUP(F10,D19数据库!C:V,2,0)</f>
        <v>#N/A</v>
      </c>
      <c r="M10" s="18" t="e">
        <f>VLOOKUP(F10,D19数据库!C:V,3,0)</f>
        <v>#N/A</v>
      </c>
      <c r="N10" s="19" t="e">
        <f t="shared" si="9"/>
        <v>#VALUE!</v>
      </c>
      <c r="O10" s="18" t="e">
        <f>VLOOKUP(F10,D19数据库!C:V,4,0)</f>
        <v>#N/A</v>
      </c>
      <c r="P10" s="18" t="e">
        <f>VLOOKUP(F10,D19数据库!C:V,5,0)</f>
        <v>#N/A</v>
      </c>
      <c r="Q10" s="18"/>
      <c r="R10" s="18" t="e">
        <f>VLOOKUP(F10,D19数据库!C:V,6,0)</f>
        <v>#N/A</v>
      </c>
      <c r="S10" s="18" t="e">
        <f>VLOOKUP(F10,D19数据库!C:V,7,0)</f>
        <v>#N/A</v>
      </c>
      <c r="T10" s="52" t="e">
        <f t="shared" si="10"/>
        <v>#VALUE!</v>
      </c>
      <c r="U10" s="18" t="e">
        <f>VLOOKUP(F10,D19数据库!C:V,8,0)</f>
        <v>#N/A</v>
      </c>
      <c r="V10" s="18" t="e">
        <f>VLOOKUP(F10,D19数据库!C:V,9,0)</f>
        <v>#N/A</v>
      </c>
      <c r="W10" s="18"/>
      <c r="X10" s="18" t="e">
        <f>VLOOKUP(F10,D19数据库!C:V,10,0)</f>
        <v>#N/A</v>
      </c>
      <c r="Y10" s="18" t="e">
        <f>VLOOKUP(F10,D19数据库!C:V,11,0)</f>
        <v>#N/A</v>
      </c>
      <c r="Z10" s="27" t="e">
        <f>VLOOKUP(F10,D19数据库!C:V,14,0)*C10</f>
        <v>#N/A</v>
      </c>
      <c r="AA10" s="18" t="e">
        <f>VLOOKUP(F10,D19数据库!C:V,15,0)</f>
        <v>#N/A</v>
      </c>
      <c r="AB10" s="18" t="e">
        <f>VLOOKUP(F10,D19数据库!C:V,16,0)</f>
        <v>#N/A</v>
      </c>
      <c r="AC10" s="18"/>
      <c r="AD10" s="18" t="e">
        <f>VLOOKUP(F10,D19数据库!C:V,17,0)</f>
        <v>#N/A</v>
      </c>
      <c r="AE10" s="18" t="e">
        <f>VLOOKUP(F10,D19数据库!C:V,18,0)</f>
        <v>#N/A</v>
      </c>
      <c r="AF10" s="27">
        <f t="shared" si="11"/>
        <v>0</v>
      </c>
      <c r="AG10" s="18" t="e">
        <f>VLOOKUP(F10,D19数据库!C:V,19,0)</f>
        <v>#N/A</v>
      </c>
      <c r="AH10" s="18" t="e">
        <f>VLOOKUP(F10,D19数据库!C:V,20,0)</f>
        <v>#N/A</v>
      </c>
      <c r="AI10" s="18"/>
    </row>
    <row r="11" spans="1:35" x14ac:dyDescent="0.25">
      <c r="A11" s="22"/>
      <c r="B11" s="3"/>
      <c r="C11" s="3"/>
      <c r="D11" s="3"/>
      <c r="E11" s="3" t="e">
        <f t="shared" si="4"/>
        <v>#VALUE!</v>
      </c>
      <c r="F11" s="18" t="str">
        <f t="shared" si="5"/>
        <v/>
      </c>
      <c r="G11" s="18" t="e">
        <f t="shared" si="6"/>
        <v>#VALUE!</v>
      </c>
      <c r="H11" s="18" t="e">
        <f t="shared" si="7"/>
        <v>#VALUE!</v>
      </c>
      <c r="I11" s="18" t="str">
        <f t="shared" si="8"/>
        <v/>
      </c>
      <c r="J11" s="18" t="e">
        <f t="shared" si="2"/>
        <v>#VALUE!</v>
      </c>
      <c r="K11" s="18" t="e">
        <f t="shared" si="3"/>
        <v>#VALUE!</v>
      </c>
      <c r="L11" s="18" t="e">
        <f>VLOOKUP(F11,D19数据库!C:V,2,0)</f>
        <v>#N/A</v>
      </c>
      <c r="M11" s="18" t="e">
        <f>VLOOKUP(F11,D19数据库!C:V,3,0)</f>
        <v>#N/A</v>
      </c>
      <c r="N11" s="19" t="e">
        <f t="shared" si="9"/>
        <v>#VALUE!</v>
      </c>
      <c r="O11" s="18" t="e">
        <f>VLOOKUP(F11,D19数据库!C:V,4,0)</f>
        <v>#N/A</v>
      </c>
      <c r="P11" s="18" t="e">
        <f>VLOOKUP(F11,D19数据库!C:V,5,0)</f>
        <v>#N/A</v>
      </c>
      <c r="Q11" s="18"/>
      <c r="R11" s="18" t="e">
        <f>VLOOKUP(F11,D19数据库!C:V,6,0)</f>
        <v>#N/A</v>
      </c>
      <c r="S11" s="18" t="e">
        <f>VLOOKUP(F11,D19数据库!C:V,7,0)</f>
        <v>#N/A</v>
      </c>
      <c r="T11" s="52" t="e">
        <f t="shared" si="10"/>
        <v>#VALUE!</v>
      </c>
      <c r="U11" s="18" t="e">
        <f>VLOOKUP(F11,D19数据库!C:V,8,0)</f>
        <v>#N/A</v>
      </c>
      <c r="V11" s="18" t="e">
        <f>VLOOKUP(F11,D19数据库!C:V,9,0)</f>
        <v>#N/A</v>
      </c>
      <c r="W11" s="18"/>
      <c r="X11" s="18" t="e">
        <f>VLOOKUP(F11,D19数据库!C:V,10,0)</f>
        <v>#N/A</v>
      </c>
      <c r="Y11" s="18" t="e">
        <f>VLOOKUP(F11,D19数据库!C:V,11,0)</f>
        <v>#N/A</v>
      </c>
      <c r="Z11" s="27" t="e">
        <f>VLOOKUP(F11,D19数据库!C:V,14,0)*C11</f>
        <v>#N/A</v>
      </c>
      <c r="AA11" s="18" t="e">
        <f>VLOOKUP(F11,D19数据库!C:V,15,0)</f>
        <v>#N/A</v>
      </c>
      <c r="AB11" s="18" t="e">
        <f>VLOOKUP(F11,D19数据库!C:V,16,0)</f>
        <v>#N/A</v>
      </c>
      <c r="AC11" s="18"/>
      <c r="AD11" s="18" t="e">
        <f>VLOOKUP(F11,D19数据库!C:V,17,0)</f>
        <v>#N/A</v>
      </c>
      <c r="AE11" s="18" t="e">
        <f>VLOOKUP(F11,D19数据库!C:V,18,0)</f>
        <v>#N/A</v>
      </c>
      <c r="AF11" s="27">
        <f t="shared" si="11"/>
        <v>0</v>
      </c>
      <c r="AG11" s="18" t="e">
        <f>VLOOKUP(F11,D19数据库!C:V,19,0)</f>
        <v>#N/A</v>
      </c>
      <c r="AH11" s="18" t="e">
        <f>VLOOKUP(F11,D19数据库!C:V,20,0)</f>
        <v>#N/A</v>
      </c>
      <c r="AI11" s="18"/>
    </row>
    <row r="12" spans="1:35" x14ac:dyDescent="0.25">
      <c r="A12" s="22"/>
      <c r="B12" s="3"/>
      <c r="C12" s="3"/>
      <c r="D12" s="3"/>
      <c r="E12" s="3" t="e">
        <f t="shared" ref="E12:E75" si="12">VALUE(TRIM(MID(SUBSTITUTE($B12,"-",REPT(" ",99)),COLUMN(B12)*99-98,99)))</f>
        <v>#VALUE!</v>
      </c>
      <c r="F12" s="18" t="str">
        <f t="shared" ref="F12:F75" si="13">TRIM(MID(SUBSTITUTE($B12,"-",REPT(" ",99)),COLUMN(C12)*99-98,99))</f>
        <v/>
      </c>
      <c r="G12" s="18" t="e">
        <f t="shared" si="6"/>
        <v>#VALUE!</v>
      </c>
      <c r="H12" s="18" t="e">
        <f t="shared" si="7"/>
        <v>#VALUE!</v>
      </c>
      <c r="I12" s="18" t="str">
        <f t="shared" ref="I12:I75" si="14">TRIM(MID(SUBSTITUTE($B12,"-",REPT(" ",99)),COLUMN(F12)*99-98,99))</f>
        <v/>
      </c>
      <c r="J12" s="18" t="e">
        <f t="shared" ref="J12:J75" si="15">VALUE(TRIM(MID(SUBSTITUTE($I12,"x",REPT(" ",99)),COLUMN(A12)*99-98,99)))</f>
        <v>#VALUE!</v>
      </c>
      <c r="K12" s="18" t="e">
        <f t="shared" ref="K12:K75" si="16">VALUE(TRIM(MID(SUBSTITUTE($I12,"x",REPT(" ",99)),COLUMN(B12)*99-98,99)))</f>
        <v>#VALUE!</v>
      </c>
      <c r="L12" s="18" t="e">
        <f>VLOOKUP(F12,D19数据库!C:V,2,0)</f>
        <v>#N/A</v>
      </c>
      <c r="M12" s="18" t="e">
        <f>VLOOKUP(F12,D19数据库!C:V,3,0)</f>
        <v>#N/A</v>
      </c>
      <c r="N12" s="19" t="e">
        <f t="shared" ref="N12:N75" si="17">(H12/1000)*2*C12</f>
        <v>#VALUE!</v>
      </c>
      <c r="O12" s="18" t="e">
        <f>VLOOKUP(F12,D19数据库!C:V,4,0)</f>
        <v>#N/A</v>
      </c>
      <c r="P12" s="18" t="e">
        <f>VLOOKUP(F12,D19数据库!C:V,5,0)</f>
        <v>#N/A</v>
      </c>
      <c r="Q12" s="18"/>
      <c r="R12" s="18" t="e">
        <f>VLOOKUP(F12,D19数据库!C:V,6,0)</f>
        <v>#N/A</v>
      </c>
      <c r="S12" s="18" t="e">
        <f>VLOOKUP(F12,D19数据库!C:V,7,0)</f>
        <v>#N/A</v>
      </c>
      <c r="T12" s="52" t="e">
        <f t="shared" ref="T12:T75" si="18">((G12/1000)^2+(G12/1000)^2)^0.5*2*C12</f>
        <v>#VALUE!</v>
      </c>
      <c r="U12" s="18" t="e">
        <f>VLOOKUP(F12,D19数据库!C:V,8,0)</f>
        <v>#N/A</v>
      </c>
      <c r="V12" s="18" t="e">
        <f>VLOOKUP(F12,D19数据库!C:V,9,0)</f>
        <v>#N/A</v>
      </c>
      <c r="W12" s="18"/>
      <c r="X12" s="18" t="e">
        <f>VLOOKUP(F12,D19数据库!C:V,10,0)</f>
        <v>#N/A</v>
      </c>
      <c r="Y12" s="18" t="e">
        <f>VLOOKUP(F12,D19数据库!C:V,11,0)</f>
        <v>#N/A</v>
      </c>
      <c r="Z12" s="27" t="e">
        <f>VLOOKUP(F12,D19数据库!C:V,14,0)*C12</f>
        <v>#N/A</v>
      </c>
      <c r="AA12" s="18" t="e">
        <f>VLOOKUP(F12,D19数据库!C:V,15,0)</f>
        <v>#N/A</v>
      </c>
      <c r="AB12" s="18" t="e">
        <f>VLOOKUP(F12,D19数据库!C:V,16,0)</f>
        <v>#N/A</v>
      </c>
      <c r="AC12" s="18"/>
      <c r="AD12" s="18" t="e">
        <f>VLOOKUP(F12,D19数据库!C:V,17,0)</f>
        <v>#N/A</v>
      </c>
      <c r="AE12" s="18" t="e">
        <f>VLOOKUP(F12,D19数据库!C:V,18,0)</f>
        <v>#N/A</v>
      </c>
      <c r="AF12" s="27">
        <f t="shared" si="11"/>
        <v>0</v>
      </c>
      <c r="AG12" s="18" t="e">
        <f>VLOOKUP(F12,D19数据库!C:V,19,0)</f>
        <v>#N/A</v>
      </c>
      <c r="AH12" s="18" t="e">
        <f>VLOOKUP(F12,D19数据库!C:V,20,0)</f>
        <v>#N/A</v>
      </c>
      <c r="AI12" s="18"/>
    </row>
    <row r="13" spans="1:35" x14ac:dyDescent="0.25">
      <c r="A13" s="22"/>
      <c r="B13" s="3"/>
      <c r="C13" s="3"/>
      <c r="D13" s="3"/>
      <c r="E13" s="3" t="e">
        <f t="shared" si="12"/>
        <v>#VALUE!</v>
      </c>
      <c r="F13" s="18" t="str">
        <f t="shared" si="13"/>
        <v/>
      </c>
      <c r="G13" s="18" t="e">
        <f t="shared" si="6"/>
        <v>#VALUE!</v>
      </c>
      <c r="H13" s="18" t="e">
        <f t="shared" si="7"/>
        <v>#VALUE!</v>
      </c>
      <c r="I13" s="18" t="str">
        <f t="shared" si="14"/>
        <v/>
      </c>
      <c r="J13" s="18" t="e">
        <f t="shared" si="15"/>
        <v>#VALUE!</v>
      </c>
      <c r="K13" s="18" t="e">
        <f t="shared" si="16"/>
        <v>#VALUE!</v>
      </c>
      <c r="L13" s="18" t="e">
        <f>VLOOKUP(F13,D19数据库!C:V,2,0)</f>
        <v>#N/A</v>
      </c>
      <c r="M13" s="18" t="e">
        <f>VLOOKUP(F13,D19数据库!C:V,3,0)</f>
        <v>#N/A</v>
      </c>
      <c r="N13" s="19" t="e">
        <f t="shared" si="17"/>
        <v>#VALUE!</v>
      </c>
      <c r="O13" s="18" t="e">
        <f>VLOOKUP(F13,D19数据库!C:V,4,0)</f>
        <v>#N/A</v>
      </c>
      <c r="P13" s="18" t="e">
        <f>VLOOKUP(F13,D19数据库!C:V,5,0)</f>
        <v>#N/A</v>
      </c>
      <c r="Q13" s="18"/>
      <c r="R13" s="18" t="e">
        <f>VLOOKUP(F13,D19数据库!C:V,6,0)</f>
        <v>#N/A</v>
      </c>
      <c r="S13" s="18" t="e">
        <f>VLOOKUP(F13,D19数据库!C:V,7,0)</f>
        <v>#N/A</v>
      </c>
      <c r="T13" s="52" t="e">
        <f t="shared" si="18"/>
        <v>#VALUE!</v>
      </c>
      <c r="U13" s="18" t="e">
        <f>VLOOKUP(F13,D19数据库!C:V,8,0)</f>
        <v>#N/A</v>
      </c>
      <c r="V13" s="18" t="e">
        <f>VLOOKUP(F13,D19数据库!C:V,9,0)</f>
        <v>#N/A</v>
      </c>
      <c r="W13" s="18"/>
      <c r="X13" s="18" t="e">
        <f>VLOOKUP(F13,D19数据库!C:V,10,0)</f>
        <v>#N/A</v>
      </c>
      <c r="Y13" s="18" t="e">
        <f>VLOOKUP(F13,D19数据库!C:V,11,0)</f>
        <v>#N/A</v>
      </c>
      <c r="Z13" s="27" t="e">
        <f>VLOOKUP(F13,D19数据库!C:V,14,0)*C13</f>
        <v>#N/A</v>
      </c>
      <c r="AA13" s="18" t="e">
        <f>VLOOKUP(F13,D19数据库!C:V,15,0)</f>
        <v>#N/A</v>
      </c>
      <c r="AB13" s="18" t="e">
        <f>VLOOKUP(F13,D19数据库!C:V,16,0)</f>
        <v>#N/A</v>
      </c>
      <c r="AC13" s="18"/>
      <c r="AD13" s="18" t="e">
        <f>VLOOKUP(F13,D19数据库!C:V,17,0)</f>
        <v>#N/A</v>
      </c>
      <c r="AE13" s="18" t="e">
        <f>VLOOKUP(F13,D19数据库!C:V,18,0)</f>
        <v>#N/A</v>
      </c>
      <c r="AF13" s="27">
        <f t="shared" si="11"/>
        <v>0</v>
      </c>
      <c r="AG13" s="18" t="e">
        <f>VLOOKUP(F13,D19数据库!C:V,19,0)</f>
        <v>#N/A</v>
      </c>
      <c r="AH13" s="18" t="e">
        <f>VLOOKUP(F13,D19数据库!C:V,20,0)</f>
        <v>#N/A</v>
      </c>
      <c r="AI13" s="18"/>
    </row>
    <row r="14" spans="1:35" x14ac:dyDescent="0.25">
      <c r="A14" s="22"/>
      <c r="B14" s="3"/>
      <c r="C14" s="3"/>
      <c r="D14" s="3"/>
      <c r="E14" s="3" t="e">
        <f t="shared" si="12"/>
        <v>#VALUE!</v>
      </c>
      <c r="F14" s="18" t="str">
        <f t="shared" si="13"/>
        <v/>
      </c>
      <c r="G14" s="18" t="e">
        <f t="shared" si="6"/>
        <v>#VALUE!</v>
      </c>
      <c r="H14" s="18" t="e">
        <f t="shared" si="7"/>
        <v>#VALUE!</v>
      </c>
      <c r="I14" s="18" t="str">
        <f t="shared" si="14"/>
        <v/>
      </c>
      <c r="J14" s="18" t="e">
        <f t="shared" si="15"/>
        <v>#VALUE!</v>
      </c>
      <c r="K14" s="18" t="e">
        <f t="shared" si="16"/>
        <v>#VALUE!</v>
      </c>
      <c r="L14" s="18" t="e">
        <f>VLOOKUP(F14,D19数据库!C:V,2,0)</f>
        <v>#N/A</v>
      </c>
      <c r="M14" s="18" t="e">
        <f>VLOOKUP(F14,D19数据库!C:V,3,0)</f>
        <v>#N/A</v>
      </c>
      <c r="N14" s="19" t="e">
        <f t="shared" si="17"/>
        <v>#VALUE!</v>
      </c>
      <c r="O14" s="18" t="e">
        <f>VLOOKUP(F14,D19数据库!C:V,4,0)</f>
        <v>#N/A</v>
      </c>
      <c r="P14" s="18" t="e">
        <f>VLOOKUP(F14,D19数据库!C:V,5,0)</f>
        <v>#N/A</v>
      </c>
      <c r="Q14" s="18"/>
      <c r="R14" s="18" t="e">
        <f>VLOOKUP(F14,D19数据库!C:V,6,0)</f>
        <v>#N/A</v>
      </c>
      <c r="S14" s="18" t="e">
        <f>VLOOKUP(F14,D19数据库!C:V,7,0)</f>
        <v>#N/A</v>
      </c>
      <c r="T14" s="52" t="e">
        <f t="shared" si="18"/>
        <v>#VALUE!</v>
      </c>
      <c r="U14" s="18" t="e">
        <f>VLOOKUP(F14,D19数据库!C:V,8,0)</f>
        <v>#N/A</v>
      </c>
      <c r="V14" s="18" t="e">
        <f>VLOOKUP(F14,D19数据库!C:V,9,0)</f>
        <v>#N/A</v>
      </c>
      <c r="W14" s="18"/>
      <c r="X14" s="18" t="e">
        <f>VLOOKUP(F14,D19数据库!C:V,10,0)</f>
        <v>#N/A</v>
      </c>
      <c r="Y14" s="18" t="e">
        <f>VLOOKUP(F14,D19数据库!C:V,11,0)</f>
        <v>#N/A</v>
      </c>
      <c r="Z14" s="27" t="e">
        <f>VLOOKUP(F14,D19数据库!C:V,14,0)*C14</f>
        <v>#N/A</v>
      </c>
      <c r="AA14" s="18" t="e">
        <f>VLOOKUP(F14,D19数据库!C:V,15,0)</f>
        <v>#N/A</v>
      </c>
      <c r="AB14" s="18" t="e">
        <f>VLOOKUP(F14,D19数据库!C:V,16,0)</f>
        <v>#N/A</v>
      </c>
      <c r="AC14" s="18"/>
      <c r="AD14" s="18" t="e">
        <f>VLOOKUP(F14,D19数据库!C:V,17,0)</f>
        <v>#N/A</v>
      </c>
      <c r="AE14" s="18" t="e">
        <f>VLOOKUP(F14,D19数据库!C:V,18,0)</f>
        <v>#N/A</v>
      </c>
      <c r="AF14" s="27">
        <f t="shared" si="11"/>
        <v>0</v>
      </c>
      <c r="AG14" s="18" t="e">
        <f>VLOOKUP(F14,D19数据库!C:V,19,0)</f>
        <v>#N/A</v>
      </c>
      <c r="AH14" s="18" t="e">
        <f>VLOOKUP(F14,D19数据库!C:V,20,0)</f>
        <v>#N/A</v>
      </c>
      <c r="AI14" s="18"/>
    </row>
    <row r="15" spans="1:35" x14ac:dyDescent="0.25">
      <c r="A15" s="22"/>
      <c r="B15" s="3"/>
      <c r="C15" s="3"/>
      <c r="D15" s="3"/>
      <c r="E15" s="3" t="e">
        <f t="shared" si="12"/>
        <v>#VALUE!</v>
      </c>
      <c r="F15" s="18" t="str">
        <f t="shared" si="13"/>
        <v/>
      </c>
      <c r="G15" s="18" t="e">
        <f t="shared" si="6"/>
        <v>#VALUE!</v>
      </c>
      <c r="H15" s="18" t="e">
        <f t="shared" si="7"/>
        <v>#VALUE!</v>
      </c>
      <c r="I15" s="18" t="str">
        <f t="shared" si="14"/>
        <v/>
      </c>
      <c r="J15" s="18" t="e">
        <f t="shared" si="15"/>
        <v>#VALUE!</v>
      </c>
      <c r="K15" s="18" t="e">
        <f t="shared" si="16"/>
        <v>#VALUE!</v>
      </c>
      <c r="L15" s="18" t="e">
        <f>VLOOKUP(F15,D19数据库!C:V,2,0)</f>
        <v>#N/A</v>
      </c>
      <c r="M15" s="18" t="e">
        <f>VLOOKUP(F15,D19数据库!C:V,3,0)</f>
        <v>#N/A</v>
      </c>
      <c r="N15" s="19" t="e">
        <f t="shared" si="17"/>
        <v>#VALUE!</v>
      </c>
      <c r="O15" s="18" t="e">
        <f>VLOOKUP(F15,D19数据库!C:V,4,0)</f>
        <v>#N/A</v>
      </c>
      <c r="P15" s="18" t="e">
        <f>VLOOKUP(F15,D19数据库!C:V,5,0)</f>
        <v>#N/A</v>
      </c>
      <c r="Q15" s="18"/>
      <c r="R15" s="18" t="e">
        <f>VLOOKUP(F15,D19数据库!C:V,6,0)</f>
        <v>#N/A</v>
      </c>
      <c r="S15" s="18" t="e">
        <f>VLOOKUP(F15,D19数据库!C:V,7,0)</f>
        <v>#N/A</v>
      </c>
      <c r="T15" s="52" t="e">
        <f t="shared" si="18"/>
        <v>#VALUE!</v>
      </c>
      <c r="U15" s="18" t="e">
        <f>VLOOKUP(F15,D19数据库!C:V,8,0)</f>
        <v>#N/A</v>
      </c>
      <c r="V15" s="18" t="e">
        <f>VLOOKUP(F15,D19数据库!C:V,9,0)</f>
        <v>#N/A</v>
      </c>
      <c r="W15" s="18"/>
      <c r="X15" s="18" t="e">
        <f>VLOOKUP(F15,D19数据库!C:V,10,0)</f>
        <v>#N/A</v>
      </c>
      <c r="Y15" s="18" t="e">
        <f>VLOOKUP(F15,D19数据库!C:V,11,0)</f>
        <v>#N/A</v>
      </c>
      <c r="Z15" s="27" t="e">
        <f>VLOOKUP(F15,D19数据库!C:V,14,0)*C15</f>
        <v>#N/A</v>
      </c>
      <c r="AA15" s="18" t="e">
        <f>VLOOKUP(F15,D19数据库!C:V,15,0)</f>
        <v>#N/A</v>
      </c>
      <c r="AB15" s="18" t="e">
        <f>VLOOKUP(F15,D19数据库!C:V,16,0)</f>
        <v>#N/A</v>
      </c>
      <c r="AC15" s="18"/>
      <c r="AD15" s="18" t="e">
        <f>VLOOKUP(F15,D19数据库!C:V,17,0)</f>
        <v>#N/A</v>
      </c>
      <c r="AE15" s="18" t="e">
        <f>VLOOKUP(F15,D19数据库!C:V,18,0)</f>
        <v>#N/A</v>
      </c>
      <c r="AF15" s="27">
        <f t="shared" si="11"/>
        <v>0</v>
      </c>
      <c r="AG15" s="18" t="e">
        <f>VLOOKUP(F15,D19数据库!C:V,19,0)</f>
        <v>#N/A</v>
      </c>
      <c r="AH15" s="18" t="e">
        <f>VLOOKUP(F15,D19数据库!C:V,20,0)</f>
        <v>#N/A</v>
      </c>
      <c r="AI15" s="18"/>
    </row>
    <row r="16" spans="1:35" x14ac:dyDescent="0.25">
      <c r="A16" s="22"/>
      <c r="B16" s="3"/>
      <c r="C16" s="3"/>
      <c r="D16" s="3"/>
      <c r="E16" s="3" t="e">
        <f t="shared" si="12"/>
        <v>#VALUE!</v>
      </c>
      <c r="F16" s="18" t="str">
        <f t="shared" si="13"/>
        <v/>
      </c>
      <c r="G16" s="18" t="e">
        <f t="shared" si="6"/>
        <v>#VALUE!</v>
      </c>
      <c r="H16" s="18" t="e">
        <f t="shared" si="7"/>
        <v>#VALUE!</v>
      </c>
      <c r="I16" s="18" t="str">
        <f t="shared" si="14"/>
        <v/>
      </c>
      <c r="J16" s="18" t="e">
        <f t="shared" si="15"/>
        <v>#VALUE!</v>
      </c>
      <c r="K16" s="18" t="e">
        <f t="shared" si="16"/>
        <v>#VALUE!</v>
      </c>
      <c r="L16" s="18" t="e">
        <f>VLOOKUP(F16,D19数据库!C:V,2,0)</f>
        <v>#N/A</v>
      </c>
      <c r="M16" s="18" t="e">
        <f>VLOOKUP(F16,D19数据库!C:V,3,0)</f>
        <v>#N/A</v>
      </c>
      <c r="N16" s="19" t="e">
        <f t="shared" si="17"/>
        <v>#VALUE!</v>
      </c>
      <c r="O16" s="18" t="e">
        <f>VLOOKUP(F16,D19数据库!C:V,4,0)</f>
        <v>#N/A</v>
      </c>
      <c r="P16" s="18" t="e">
        <f>VLOOKUP(F16,D19数据库!C:V,5,0)</f>
        <v>#N/A</v>
      </c>
      <c r="Q16" s="18"/>
      <c r="R16" s="18" t="e">
        <f>VLOOKUP(F16,D19数据库!C:V,6,0)</f>
        <v>#N/A</v>
      </c>
      <c r="S16" s="18" t="e">
        <f>VLOOKUP(F16,D19数据库!C:V,7,0)</f>
        <v>#N/A</v>
      </c>
      <c r="T16" s="52" t="e">
        <f t="shared" si="18"/>
        <v>#VALUE!</v>
      </c>
      <c r="U16" s="18" t="e">
        <f>VLOOKUP(F16,D19数据库!C:V,8,0)</f>
        <v>#N/A</v>
      </c>
      <c r="V16" s="18" t="e">
        <f>VLOOKUP(F16,D19数据库!C:V,9,0)</f>
        <v>#N/A</v>
      </c>
      <c r="W16" s="18"/>
      <c r="X16" s="18" t="e">
        <f>VLOOKUP(F16,D19数据库!C:V,10,0)</f>
        <v>#N/A</v>
      </c>
      <c r="Y16" s="18" t="e">
        <f>VLOOKUP(F16,D19数据库!C:V,11,0)</f>
        <v>#N/A</v>
      </c>
      <c r="Z16" s="27" t="e">
        <f>VLOOKUP(F16,D19数据库!C:V,14,0)*C16</f>
        <v>#N/A</v>
      </c>
      <c r="AA16" s="18" t="e">
        <f>VLOOKUP(F16,D19数据库!C:V,15,0)</f>
        <v>#N/A</v>
      </c>
      <c r="AB16" s="18" t="e">
        <f>VLOOKUP(F16,D19数据库!C:V,16,0)</f>
        <v>#N/A</v>
      </c>
      <c r="AC16" s="18"/>
      <c r="AD16" s="18" t="e">
        <f>VLOOKUP(F16,D19数据库!C:V,17,0)</f>
        <v>#N/A</v>
      </c>
      <c r="AE16" s="18" t="e">
        <f>VLOOKUP(F16,D19数据库!C:V,18,0)</f>
        <v>#N/A</v>
      </c>
      <c r="AF16" s="27">
        <f t="shared" si="11"/>
        <v>0</v>
      </c>
      <c r="AG16" s="18" t="e">
        <f>VLOOKUP(F16,D19数据库!C:V,19,0)</f>
        <v>#N/A</v>
      </c>
      <c r="AH16" s="18" t="e">
        <f>VLOOKUP(F16,D19数据库!C:V,20,0)</f>
        <v>#N/A</v>
      </c>
      <c r="AI16" s="18"/>
    </row>
    <row r="17" spans="1:35" x14ac:dyDescent="0.25">
      <c r="A17" s="22"/>
      <c r="B17" s="3"/>
      <c r="C17" s="3"/>
      <c r="D17" s="3"/>
      <c r="E17" s="3" t="e">
        <f t="shared" si="12"/>
        <v>#VALUE!</v>
      </c>
      <c r="F17" s="18" t="str">
        <f t="shared" si="13"/>
        <v/>
      </c>
      <c r="G17" s="18" t="e">
        <f t="shared" si="6"/>
        <v>#VALUE!</v>
      </c>
      <c r="H17" s="18" t="e">
        <f t="shared" si="7"/>
        <v>#VALUE!</v>
      </c>
      <c r="I17" s="18" t="str">
        <f t="shared" si="14"/>
        <v/>
      </c>
      <c r="J17" s="18" t="e">
        <f t="shared" si="15"/>
        <v>#VALUE!</v>
      </c>
      <c r="K17" s="18" t="e">
        <f t="shared" si="16"/>
        <v>#VALUE!</v>
      </c>
      <c r="L17" s="18" t="e">
        <f>VLOOKUP(F17,D19数据库!C:V,2,0)</f>
        <v>#N/A</v>
      </c>
      <c r="M17" s="18" t="e">
        <f>VLOOKUP(F17,D19数据库!C:V,3,0)</f>
        <v>#N/A</v>
      </c>
      <c r="N17" s="19" t="e">
        <f t="shared" si="17"/>
        <v>#VALUE!</v>
      </c>
      <c r="O17" s="18" t="e">
        <f>VLOOKUP(F17,D19数据库!C:V,4,0)</f>
        <v>#N/A</v>
      </c>
      <c r="P17" s="18" t="e">
        <f>VLOOKUP(F17,D19数据库!C:V,5,0)</f>
        <v>#N/A</v>
      </c>
      <c r="Q17" s="18"/>
      <c r="R17" s="18" t="e">
        <f>VLOOKUP(F17,D19数据库!C:V,6,0)</f>
        <v>#N/A</v>
      </c>
      <c r="S17" s="18" t="e">
        <f>VLOOKUP(F17,D19数据库!C:V,7,0)</f>
        <v>#N/A</v>
      </c>
      <c r="T17" s="52" t="e">
        <f t="shared" si="18"/>
        <v>#VALUE!</v>
      </c>
      <c r="U17" s="18" t="e">
        <f>VLOOKUP(F17,D19数据库!C:V,8,0)</f>
        <v>#N/A</v>
      </c>
      <c r="V17" s="18" t="e">
        <f>VLOOKUP(F17,D19数据库!C:V,9,0)</f>
        <v>#N/A</v>
      </c>
      <c r="W17" s="18"/>
      <c r="X17" s="18" t="e">
        <f>VLOOKUP(F17,D19数据库!C:V,10,0)</f>
        <v>#N/A</v>
      </c>
      <c r="Y17" s="18" t="e">
        <f>VLOOKUP(F17,D19数据库!C:V,11,0)</f>
        <v>#N/A</v>
      </c>
      <c r="Z17" s="27" t="e">
        <f>VLOOKUP(F17,D19数据库!C:V,14,0)*C17</f>
        <v>#N/A</v>
      </c>
      <c r="AA17" s="18" t="e">
        <f>VLOOKUP(F17,D19数据库!C:V,15,0)</f>
        <v>#N/A</v>
      </c>
      <c r="AB17" s="18" t="e">
        <f>VLOOKUP(F17,D19数据库!C:V,16,0)</f>
        <v>#N/A</v>
      </c>
      <c r="AC17" s="18"/>
      <c r="AD17" s="18" t="e">
        <f>VLOOKUP(F17,D19数据库!C:V,17,0)</f>
        <v>#N/A</v>
      </c>
      <c r="AE17" s="18" t="e">
        <f>VLOOKUP(F17,D19数据库!C:V,18,0)</f>
        <v>#N/A</v>
      </c>
      <c r="AF17" s="27">
        <f t="shared" si="11"/>
        <v>0</v>
      </c>
      <c r="AG17" s="18" t="e">
        <f>VLOOKUP(F17,D19数据库!C:V,19,0)</f>
        <v>#N/A</v>
      </c>
      <c r="AH17" s="18" t="e">
        <f>VLOOKUP(F17,D19数据库!C:V,20,0)</f>
        <v>#N/A</v>
      </c>
      <c r="AI17" s="18"/>
    </row>
    <row r="18" spans="1:35" x14ac:dyDescent="0.25">
      <c r="A18" s="22"/>
      <c r="B18" s="3"/>
      <c r="C18" s="3"/>
      <c r="D18" s="3"/>
      <c r="E18" s="3" t="e">
        <f t="shared" si="12"/>
        <v>#VALUE!</v>
      </c>
      <c r="F18" s="18" t="str">
        <f t="shared" si="13"/>
        <v/>
      </c>
      <c r="G18" s="18" t="e">
        <f t="shared" si="6"/>
        <v>#VALUE!</v>
      </c>
      <c r="H18" s="18" t="e">
        <f t="shared" si="7"/>
        <v>#VALUE!</v>
      </c>
      <c r="I18" s="18" t="str">
        <f t="shared" si="14"/>
        <v/>
      </c>
      <c r="J18" s="18" t="e">
        <f t="shared" si="15"/>
        <v>#VALUE!</v>
      </c>
      <c r="K18" s="18" t="e">
        <f t="shared" si="16"/>
        <v>#VALUE!</v>
      </c>
      <c r="L18" s="18" t="e">
        <f>VLOOKUP(F18,D19数据库!C:V,2,0)</f>
        <v>#N/A</v>
      </c>
      <c r="M18" s="18" t="e">
        <f>VLOOKUP(F18,D19数据库!C:V,3,0)</f>
        <v>#N/A</v>
      </c>
      <c r="N18" s="19" t="e">
        <f t="shared" si="17"/>
        <v>#VALUE!</v>
      </c>
      <c r="O18" s="18" t="e">
        <f>VLOOKUP(F18,D19数据库!C:V,4,0)</f>
        <v>#N/A</v>
      </c>
      <c r="P18" s="18" t="e">
        <f>VLOOKUP(F18,D19数据库!C:V,5,0)</f>
        <v>#N/A</v>
      </c>
      <c r="Q18" s="18"/>
      <c r="R18" s="18" t="e">
        <f>VLOOKUP(F18,D19数据库!C:V,6,0)</f>
        <v>#N/A</v>
      </c>
      <c r="S18" s="18" t="e">
        <f>VLOOKUP(F18,D19数据库!C:V,7,0)</f>
        <v>#N/A</v>
      </c>
      <c r="T18" s="52" t="e">
        <f t="shared" si="18"/>
        <v>#VALUE!</v>
      </c>
      <c r="U18" s="18" t="e">
        <f>VLOOKUP(F18,D19数据库!C:V,8,0)</f>
        <v>#N/A</v>
      </c>
      <c r="V18" s="18" t="e">
        <f>VLOOKUP(F18,D19数据库!C:V,9,0)</f>
        <v>#N/A</v>
      </c>
      <c r="W18" s="18"/>
      <c r="X18" s="18" t="e">
        <f>VLOOKUP(F18,D19数据库!C:V,10,0)</f>
        <v>#N/A</v>
      </c>
      <c r="Y18" s="18" t="e">
        <f>VLOOKUP(F18,D19数据库!C:V,11,0)</f>
        <v>#N/A</v>
      </c>
      <c r="Z18" s="27" t="e">
        <f>VLOOKUP(F18,D19数据库!C:V,14,0)*C18</f>
        <v>#N/A</v>
      </c>
      <c r="AA18" s="18" t="e">
        <f>VLOOKUP(F18,D19数据库!C:V,15,0)</f>
        <v>#N/A</v>
      </c>
      <c r="AB18" s="18" t="e">
        <f>VLOOKUP(F18,D19数据库!C:V,16,0)</f>
        <v>#N/A</v>
      </c>
      <c r="AC18" s="18"/>
      <c r="AD18" s="18" t="e">
        <f>VLOOKUP(F18,D19数据库!C:V,17,0)</f>
        <v>#N/A</v>
      </c>
      <c r="AE18" s="18" t="e">
        <f>VLOOKUP(F18,D19数据库!C:V,18,0)</f>
        <v>#N/A</v>
      </c>
      <c r="AF18" s="27">
        <f t="shared" si="11"/>
        <v>0</v>
      </c>
      <c r="AG18" s="18" t="e">
        <f>VLOOKUP(F18,D19数据库!C:V,19,0)</f>
        <v>#N/A</v>
      </c>
      <c r="AH18" s="18" t="e">
        <f>VLOOKUP(F18,D19数据库!C:V,20,0)</f>
        <v>#N/A</v>
      </c>
      <c r="AI18" s="18"/>
    </row>
    <row r="19" spans="1:35" x14ac:dyDescent="0.25">
      <c r="A19" s="22"/>
      <c r="B19" s="3"/>
      <c r="C19" s="3"/>
      <c r="D19" s="3"/>
      <c r="E19" s="3" t="e">
        <f t="shared" si="12"/>
        <v>#VALUE!</v>
      </c>
      <c r="F19" s="18" t="str">
        <f t="shared" si="13"/>
        <v/>
      </c>
      <c r="G19" s="18" t="e">
        <f t="shared" si="6"/>
        <v>#VALUE!</v>
      </c>
      <c r="H19" s="18" t="e">
        <f t="shared" si="7"/>
        <v>#VALUE!</v>
      </c>
      <c r="I19" s="18" t="str">
        <f t="shared" si="14"/>
        <v/>
      </c>
      <c r="J19" s="18" t="e">
        <f t="shared" si="15"/>
        <v>#VALUE!</v>
      </c>
      <c r="K19" s="18" t="e">
        <f t="shared" si="16"/>
        <v>#VALUE!</v>
      </c>
      <c r="L19" s="18" t="e">
        <f>VLOOKUP(F19,D19数据库!C:V,2,0)</f>
        <v>#N/A</v>
      </c>
      <c r="M19" s="18" t="e">
        <f>VLOOKUP(F19,D19数据库!C:V,3,0)</f>
        <v>#N/A</v>
      </c>
      <c r="N19" s="19" t="e">
        <f t="shared" si="17"/>
        <v>#VALUE!</v>
      </c>
      <c r="O19" s="18" t="e">
        <f>VLOOKUP(F19,D19数据库!C:V,4,0)</f>
        <v>#N/A</v>
      </c>
      <c r="P19" s="18" t="e">
        <f>VLOOKUP(F19,D19数据库!C:V,5,0)</f>
        <v>#N/A</v>
      </c>
      <c r="Q19" s="18"/>
      <c r="R19" s="18" t="e">
        <f>VLOOKUP(F19,D19数据库!C:V,6,0)</f>
        <v>#N/A</v>
      </c>
      <c r="S19" s="18" t="e">
        <f>VLOOKUP(F19,D19数据库!C:V,7,0)</f>
        <v>#N/A</v>
      </c>
      <c r="T19" s="52" t="e">
        <f t="shared" si="18"/>
        <v>#VALUE!</v>
      </c>
      <c r="U19" s="18" t="e">
        <f>VLOOKUP(F19,D19数据库!C:V,8,0)</f>
        <v>#N/A</v>
      </c>
      <c r="V19" s="18" t="e">
        <f>VLOOKUP(F19,D19数据库!C:V,9,0)</f>
        <v>#N/A</v>
      </c>
      <c r="W19" s="18"/>
      <c r="X19" s="18" t="e">
        <f>VLOOKUP(F19,D19数据库!C:V,10,0)</f>
        <v>#N/A</v>
      </c>
      <c r="Y19" s="18" t="e">
        <f>VLOOKUP(F19,D19数据库!C:V,11,0)</f>
        <v>#N/A</v>
      </c>
      <c r="Z19" s="27" t="e">
        <f>VLOOKUP(F19,D19数据库!C:V,14,0)*C19</f>
        <v>#N/A</v>
      </c>
      <c r="AA19" s="18" t="e">
        <f>VLOOKUP(F19,D19数据库!C:V,15,0)</f>
        <v>#N/A</v>
      </c>
      <c r="AB19" s="18" t="e">
        <f>VLOOKUP(F19,D19数据库!C:V,16,0)</f>
        <v>#N/A</v>
      </c>
      <c r="AC19" s="18"/>
      <c r="AD19" s="18" t="e">
        <f>VLOOKUP(F19,D19数据库!C:V,17,0)</f>
        <v>#N/A</v>
      </c>
      <c r="AE19" s="18" t="e">
        <f>VLOOKUP(F19,D19数据库!C:V,18,0)</f>
        <v>#N/A</v>
      </c>
      <c r="AF19" s="27">
        <f t="shared" si="11"/>
        <v>0</v>
      </c>
      <c r="AG19" s="18" t="e">
        <f>VLOOKUP(F19,D19数据库!C:V,19,0)</f>
        <v>#N/A</v>
      </c>
      <c r="AH19" s="18" t="e">
        <f>VLOOKUP(F19,D19数据库!C:V,20,0)</f>
        <v>#N/A</v>
      </c>
      <c r="AI19" s="18"/>
    </row>
    <row r="20" spans="1:35" x14ac:dyDescent="0.25">
      <c r="A20" s="22"/>
      <c r="B20" s="3"/>
      <c r="C20" s="3"/>
      <c r="D20" s="3"/>
      <c r="E20" s="3" t="e">
        <f t="shared" si="12"/>
        <v>#VALUE!</v>
      </c>
      <c r="F20" s="18" t="str">
        <f t="shared" si="13"/>
        <v/>
      </c>
      <c r="G20" s="18" t="e">
        <f t="shared" si="6"/>
        <v>#VALUE!</v>
      </c>
      <c r="H20" s="18" t="e">
        <f t="shared" si="7"/>
        <v>#VALUE!</v>
      </c>
      <c r="I20" s="18" t="str">
        <f t="shared" si="14"/>
        <v/>
      </c>
      <c r="J20" s="18" t="e">
        <f t="shared" si="15"/>
        <v>#VALUE!</v>
      </c>
      <c r="K20" s="18" t="e">
        <f t="shared" si="16"/>
        <v>#VALUE!</v>
      </c>
      <c r="L20" s="18" t="e">
        <f>VLOOKUP(F20,D19数据库!C:V,2,0)</f>
        <v>#N/A</v>
      </c>
      <c r="M20" s="18" t="e">
        <f>VLOOKUP(F20,D19数据库!C:V,3,0)</f>
        <v>#N/A</v>
      </c>
      <c r="N20" s="19" t="e">
        <f t="shared" si="17"/>
        <v>#VALUE!</v>
      </c>
      <c r="O20" s="18" t="e">
        <f>VLOOKUP(F20,D19数据库!C:V,4,0)</f>
        <v>#N/A</v>
      </c>
      <c r="P20" s="18" t="e">
        <f>VLOOKUP(F20,D19数据库!C:V,5,0)</f>
        <v>#N/A</v>
      </c>
      <c r="Q20" s="18"/>
      <c r="R20" s="18" t="e">
        <f>VLOOKUP(F20,D19数据库!C:V,6,0)</f>
        <v>#N/A</v>
      </c>
      <c r="S20" s="18" t="e">
        <f>VLOOKUP(F20,D19数据库!C:V,7,0)</f>
        <v>#N/A</v>
      </c>
      <c r="T20" s="52" t="e">
        <f t="shared" si="18"/>
        <v>#VALUE!</v>
      </c>
      <c r="U20" s="18" t="e">
        <f>VLOOKUP(F20,D19数据库!C:V,8,0)</f>
        <v>#N/A</v>
      </c>
      <c r="V20" s="18" t="e">
        <f>VLOOKUP(F20,D19数据库!C:V,9,0)</f>
        <v>#N/A</v>
      </c>
      <c r="W20" s="18"/>
      <c r="X20" s="18" t="e">
        <f>VLOOKUP(F20,D19数据库!C:V,10,0)</f>
        <v>#N/A</v>
      </c>
      <c r="Y20" s="18" t="e">
        <f>VLOOKUP(F20,D19数据库!C:V,11,0)</f>
        <v>#N/A</v>
      </c>
      <c r="Z20" s="27" t="e">
        <f>VLOOKUP(F20,D19数据库!C:V,14,0)*C20</f>
        <v>#N/A</v>
      </c>
      <c r="AA20" s="18" t="e">
        <f>VLOOKUP(F20,D19数据库!C:V,15,0)</f>
        <v>#N/A</v>
      </c>
      <c r="AB20" s="18" t="e">
        <f>VLOOKUP(F20,D19数据库!C:V,16,0)</f>
        <v>#N/A</v>
      </c>
      <c r="AC20" s="18"/>
      <c r="AD20" s="18" t="e">
        <f>VLOOKUP(F20,D19数据库!C:V,17,0)</f>
        <v>#N/A</v>
      </c>
      <c r="AE20" s="18" t="e">
        <f>VLOOKUP(F20,D19数据库!C:V,18,0)</f>
        <v>#N/A</v>
      </c>
      <c r="AF20" s="27">
        <f t="shared" si="11"/>
        <v>0</v>
      </c>
      <c r="AG20" s="18" t="e">
        <f>VLOOKUP(F20,D19数据库!C:V,19,0)</f>
        <v>#N/A</v>
      </c>
      <c r="AH20" s="18" t="e">
        <f>VLOOKUP(F20,D19数据库!C:V,20,0)</f>
        <v>#N/A</v>
      </c>
      <c r="AI20" s="18"/>
    </row>
    <row r="21" spans="1:35" x14ac:dyDescent="0.25">
      <c r="A21" s="22"/>
      <c r="B21" s="3"/>
      <c r="C21" s="3"/>
      <c r="D21" s="3"/>
      <c r="E21" s="3" t="e">
        <f t="shared" si="12"/>
        <v>#VALUE!</v>
      </c>
      <c r="F21" s="18" t="str">
        <f t="shared" si="13"/>
        <v/>
      </c>
      <c r="G21" s="18" t="e">
        <f t="shared" si="6"/>
        <v>#VALUE!</v>
      </c>
      <c r="H21" s="18" t="e">
        <f t="shared" si="7"/>
        <v>#VALUE!</v>
      </c>
      <c r="I21" s="18" t="str">
        <f t="shared" si="14"/>
        <v/>
      </c>
      <c r="J21" s="18" t="e">
        <f t="shared" si="15"/>
        <v>#VALUE!</v>
      </c>
      <c r="K21" s="18" t="e">
        <f t="shared" si="16"/>
        <v>#VALUE!</v>
      </c>
      <c r="L21" s="18" t="e">
        <f>VLOOKUP(F21,D19数据库!C:V,2,0)</f>
        <v>#N/A</v>
      </c>
      <c r="M21" s="18" t="e">
        <f>VLOOKUP(F21,D19数据库!C:V,3,0)</f>
        <v>#N/A</v>
      </c>
      <c r="N21" s="19" t="e">
        <f t="shared" si="17"/>
        <v>#VALUE!</v>
      </c>
      <c r="O21" s="18" t="e">
        <f>VLOOKUP(F21,D19数据库!C:V,4,0)</f>
        <v>#N/A</v>
      </c>
      <c r="P21" s="18" t="e">
        <f>VLOOKUP(F21,D19数据库!C:V,5,0)</f>
        <v>#N/A</v>
      </c>
      <c r="Q21" s="18"/>
      <c r="R21" s="18" t="e">
        <f>VLOOKUP(F21,D19数据库!C:V,6,0)</f>
        <v>#N/A</v>
      </c>
      <c r="S21" s="18" t="e">
        <f>VLOOKUP(F21,D19数据库!C:V,7,0)</f>
        <v>#N/A</v>
      </c>
      <c r="T21" s="52" t="e">
        <f t="shared" si="18"/>
        <v>#VALUE!</v>
      </c>
      <c r="U21" s="18" t="e">
        <f>VLOOKUP(F21,D19数据库!C:V,8,0)</f>
        <v>#N/A</v>
      </c>
      <c r="V21" s="18" t="e">
        <f>VLOOKUP(F21,D19数据库!C:V,9,0)</f>
        <v>#N/A</v>
      </c>
      <c r="W21" s="18"/>
      <c r="X21" s="18" t="e">
        <f>VLOOKUP(F21,D19数据库!C:V,10,0)</f>
        <v>#N/A</v>
      </c>
      <c r="Y21" s="18" t="e">
        <f>VLOOKUP(F21,D19数据库!C:V,11,0)</f>
        <v>#N/A</v>
      </c>
      <c r="Z21" s="27" t="e">
        <f>VLOOKUP(F21,D19数据库!C:V,14,0)*C21</f>
        <v>#N/A</v>
      </c>
      <c r="AA21" s="18" t="e">
        <f>VLOOKUP(F21,D19数据库!C:V,15,0)</f>
        <v>#N/A</v>
      </c>
      <c r="AB21" s="18" t="e">
        <f>VLOOKUP(F21,D19数据库!C:V,16,0)</f>
        <v>#N/A</v>
      </c>
      <c r="AC21" s="18"/>
      <c r="AD21" s="18" t="e">
        <f>VLOOKUP(F21,D19数据库!C:V,17,0)</f>
        <v>#N/A</v>
      </c>
      <c r="AE21" s="18" t="e">
        <f>VLOOKUP(F21,D19数据库!C:V,18,0)</f>
        <v>#N/A</v>
      </c>
      <c r="AF21" s="27">
        <f t="shared" si="11"/>
        <v>0</v>
      </c>
      <c r="AG21" s="18" t="e">
        <f>VLOOKUP(F21,D19数据库!C:V,19,0)</f>
        <v>#N/A</v>
      </c>
      <c r="AH21" s="18" t="e">
        <f>VLOOKUP(F21,D19数据库!C:V,20,0)</f>
        <v>#N/A</v>
      </c>
      <c r="AI21" s="18"/>
    </row>
    <row r="22" spans="1:35" x14ac:dyDescent="0.25">
      <c r="A22" s="22"/>
      <c r="B22" s="3"/>
      <c r="C22" s="3"/>
      <c r="D22" s="3"/>
      <c r="E22" s="3" t="e">
        <f t="shared" si="12"/>
        <v>#VALUE!</v>
      </c>
      <c r="F22" s="18" t="str">
        <f t="shared" si="13"/>
        <v/>
      </c>
      <c r="G22" s="18" t="e">
        <f t="shared" si="6"/>
        <v>#VALUE!</v>
      </c>
      <c r="H22" s="18" t="e">
        <f t="shared" si="7"/>
        <v>#VALUE!</v>
      </c>
      <c r="I22" s="18" t="str">
        <f t="shared" si="14"/>
        <v/>
      </c>
      <c r="J22" s="18" t="e">
        <f t="shared" si="15"/>
        <v>#VALUE!</v>
      </c>
      <c r="K22" s="18" t="e">
        <f t="shared" si="16"/>
        <v>#VALUE!</v>
      </c>
      <c r="L22" s="18" t="e">
        <f>VLOOKUP(F22,D19数据库!C:V,2,0)</f>
        <v>#N/A</v>
      </c>
      <c r="M22" s="18" t="e">
        <f>VLOOKUP(F22,D19数据库!C:V,3,0)</f>
        <v>#N/A</v>
      </c>
      <c r="N22" s="19" t="e">
        <f t="shared" si="17"/>
        <v>#VALUE!</v>
      </c>
      <c r="O22" s="18" t="e">
        <f>VLOOKUP(F22,D19数据库!C:V,4,0)</f>
        <v>#N/A</v>
      </c>
      <c r="P22" s="18" t="e">
        <f>VLOOKUP(F22,D19数据库!C:V,5,0)</f>
        <v>#N/A</v>
      </c>
      <c r="Q22" s="18"/>
      <c r="R22" s="18" t="e">
        <f>VLOOKUP(F22,D19数据库!C:V,6,0)</f>
        <v>#N/A</v>
      </c>
      <c r="S22" s="18" t="e">
        <f>VLOOKUP(F22,D19数据库!C:V,7,0)</f>
        <v>#N/A</v>
      </c>
      <c r="T22" s="52" t="e">
        <f t="shared" si="18"/>
        <v>#VALUE!</v>
      </c>
      <c r="U22" s="18" t="e">
        <f>VLOOKUP(F22,D19数据库!C:V,8,0)</f>
        <v>#N/A</v>
      </c>
      <c r="V22" s="18" t="e">
        <f>VLOOKUP(F22,D19数据库!C:V,9,0)</f>
        <v>#N/A</v>
      </c>
      <c r="W22" s="18"/>
      <c r="X22" s="18" t="e">
        <f>VLOOKUP(F22,D19数据库!C:V,10,0)</f>
        <v>#N/A</v>
      </c>
      <c r="Y22" s="18" t="e">
        <f>VLOOKUP(F22,D19数据库!C:V,11,0)</f>
        <v>#N/A</v>
      </c>
      <c r="Z22" s="27" t="e">
        <f>VLOOKUP(F22,D19数据库!C:V,14,0)*C22</f>
        <v>#N/A</v>
      </c>
      <c r="AA22" s="18" t="e">
        <f>VLOOKUP(F22,D19数据库!C:V,15,0)</f>
        <v>#N/A</v>
      </c>
      <c r="AB22" s="18" t="e">
        <f>VLOOKUP(F22,D19数据库!C:V,16,0)</f>
        <v>#N/A</v>
      </c>
      <c r="AC22" s="18"/>
      <c r="AD22" s="18" t="e">
        <f>VLOOKUP(F22,D19数据库!C:V,17,0)</f>
        <v>#N/A</v>
      </c>
      <c r="AE22" s="18" t="e">
        <f>VLOOKUP(F22,D19数据库!C:V,18,0)</f>
        <v>#N/A</v>
      </c>
      <c r="AF22" s="27">
        <f t="shared" si="11"/>
        <v>0</v>
      </c>
      <c r="AG22" s="18" t="e">
        <f>VLOOKUP(F22,D19数据库!C:V,19,0)</f>
        <v>#N/A</v>
      </c>
      <c r="AH22" s="18" t="e">
        <f>VLOOKUP(F22,D19数据库!C:V,20,0)</f>
        <v>#N/A</v>
      </c>
      <c r="AI22" s="18"/>
    </row>
    <row r="23" spans="1:35" x14ac:dyDescent="0.25">
      <c r="A23" s="22"/>
      <c r="B23" s="3"/>
      <c r="C23" s="3"/>
      <c r="D23" s="3"/>
      <c r="E23" s="3" t="e">
        <f t="shared" si="12"/>
        <v>#VALUE!</v>
      </c>
      <c r="F23" s="18" t="str">
        <f t="shared" si="13"/>
        <v/>
      </c>
      <c r="G23" s="18" t="e">
        <f t="shared" si="6"/>
        <v>#VALUE!</v>
      </c>
      <c r="H23" s="18" t="e">
        <f t="shared" si="7"/>
        <v>#VALUE!</v>
      </c>
      <c r="I23" s="18" t="str">
        <f t="shared" si="14"/>
        <v/>
      </c>
      <c r="J23" s="18" t="e">
        <f t="shared" si="15"/>
        <v>#VALUE!</v>
      </c>
      <c r="K23" s="18" t="e">
        <f t="shared" si="16"/>
        <v>#VALUE!</v>
      </c>
      <c r="L23" s="18" t="e">
        <f>VLOOKUP(F23,D19数据库!C:V,2,0)</f>
        <v>#N/A</v>
      </c>
      <c r="M23" s="18" t="e">
        <f>VLOOKUP(F23,D19数据库!C:V,3,0)</f>
        <v>#N/A</v>
      </c>
      <c r="N23" s="19" t="e">
        <f t="shared" si="17"/>
        <v>#VALUE!</v>
      </c>
      <c r="O23" s="18" t="e">
        <f>VLOOKUP(F23,D19数据库!C:V,4,0)</f>
        <v>#N/A</v>
      </c>
      <c r="P23" s="18" t="e">
        <f>VLOOKUP(F23,D19数据库!C:V,5,0)</f>
        <v>#N/A</v>
      </c>
      <c r="Q23" s="18"/>
      <c r="R23" s="18" t="e">
        <f>VLOOKUP(F23,D19数据库!C:V,6,0)</f>
        <v>#N/A</v>
      </c>
      <c r="S23" s="18" t="e">
        <f>VLOOKUP(F23,D19数据库!C:V,7,0)</f>
        <v>#N/A</v>
      </c>
      <c r="T23" s="52" t="e">
        <f t="shared" si="18"/>
        <v>#VALUE!</v>
      </c>
      <c r="U23" s="18" t="e">
        <f>VLOOKUP(F23,D19数据库!C:V,8,0)</f>
        <v>#N/A</v>
      </c>
      <c r="V23" s="18" t="e">
        <f>VLOOKUP(F23,D19数据库!C:V,9,0)</f>
        <v>#N/A</v>
      </c>
      <c r="W23" s="18"/>
      <c r="X23" s="18" t="e">
        <f>VLOOKUP(F23,D19数据库!C:V,10,0)</f>
        <v>#N/A</v>
      </c>
      <c r="Y23" s="18" t="e">
        <f>VLOOKUP(F23,D19数据库!C:V,11,0)</f>
        <v>#N/A</v>
      </c>
      <c r="Z23" s="27" t="e">
        <f>VLOOKUP(F23,D19数据库!C:V,14,0)*C23</f>
        <v>#N/A</v>
      </c>
      <c r="AA23" s="18" t="e">
        <f>VLOOKUP(F23,D19数据库!C:V,15,0)</f>
        <v>#N/A</v>
      </c>
      <c r="AB23" s="18" t="e">
        <f>VLOOKUP(F23,D19数据库!C:V,16,0)</f>
        <v>#N/A</v>
      </c>
      <c r="AC23" s="18"/>
      <c r="AD23" s="18" t="e">
        <f>VLOOKUP(F23,D19数据库!C:V,17,0)</f>
        <v>#N/A</v>
      </c>
      <c r="AE23" s="18" t="e">
        <f>VLOOKUP(F23,D19数据库!C:V,18,0)</f>
        <v>#N/A</v>
      </c>
      <c r="AF23" s="27">
        <f t="shared" si="11"/>
        <v>0</v>
      </c>
      <c r="AG23" s="18" t="e">
        <f>VLOOKUP(F23,D19数据库!C:V,19,0)</f>
        <v>#N/A</v>
      </c>
      <c r="AH23" s="18" t="e">
        <f>VLOOKUP(F23,D19数据库!C:V,20,0)</f>
        <v>#N/A</v>
      </c>
      <c r="AI23" s="18"/>
    </row>
    <row r="24" spans="1:35" x14ac:dyDescent="0.25">
      <c r="A24" s="22"/>
      <c r="B24" s="3"/>
      <c r="C24" s="3"/>
      <c r="D24" s="3"/>
      <c r="E24" s="3" t="e">
        <f t="shared" si="12"/>
        <v>#VALUE!</v>
      </c>
      <c r="F24" s="18" t="str">
        <f t="shared" si="13"/>
        <v/>
      </c>
      <c r="G24" s="18" t="e">
        <f t="shared" si="6"/>
        <v>#VALUE!</v>
      </c>
      <c r="H24" s="18" t="e">
        <f t="shared" si="7"/>
        <v>#VALUE!</v>
      </c>
      <c r="I24" s="18" t="str">
        <f t="shared" si="14"/>
        <v/>
      </c>
      <c r="J24" s="18" t="e">
        <f t="shared" si="15"/>
        <v>#VALUE!</v>
      </c>
      <c r="K24" s="18" t="e">
        <f t="shared" si="16"/>
        <v>#VALUE!</v>
      </c>
      <c r="L24" s="18" t="e">
        <f>VLOOKUP(F24,D19数据库!C:V,2,0)</f>
        <v>#N/A</v>
      </c>
      <c r="M24" s="18" t="e">
        <f>VLOOKUP(F24,D19数据库!C:V,3,0)</f>
        <v>#N/A</v>
      </c>
      <c r="N24" s="19" t="e">
        <f t="shared" si="17"/>
        <v>#VALUE!</v>
      </c>
      <c r="O24" s="18" t="e">
        <f>VLOOKUP(F24,D19数据库!C:V,4,0)</f>
        <v>#N/A</v>
      </c>
      <c r="P24" s="18" t="e">
        <f>VLOOKUP(F24,D19数据库!C:V,5,0)</f>
        <v>#N/A</v>
      </c>
      <c r="Q24" s="18"/>
      <c r="R24" s="18" t="e">
        <f>VLOOKUP(F24,D19数据库!C:V,6,0)</f>
        <v>#N/A</v>
      </c>
      <c r="S24" s="18" t="e">
        <f>VLOOKUP(F24,D19数据库!C:V,7,0)</f>
        <v>#N/A</v>
      </c>
      <c r="T24" s="52" t="e">
        <f t="shared" si="18"/>
        <v>#VALUE!</v>
      </c>
      <c r="U24" s="18" t="e">
        <f>VLOOKUP(F24,D19数据库!C:V,8,0)</f>
        <v>#N/A</v>
      </c>
      <c r="V24" s="18" t="e">
        <f>VLOOKUP(F24,D19数据库!C:V,9,0)</f>
        <v>#N/A</v>
      </c>
      <c r="W24" s="18"/>
      <c r="X24" s="18" t="e">
        <f>VLOOKUP(F24,D19数据库!C:V,10,0)</f>
        <v>#N/A</v>
      </c>
      <c r="Y24" s="18" t="e">
        <f>VLOOKUP(F24,D19数据库!C:V,11,0)</f>
        <v>#N/A</v>
      </c>
      <c r="Z24" s="27" t="e">
        <f>VLOOKUP(F24,D19数据库!C:V,14,0)*C24</f>
        <v>#N/A</v>
      </c>
      <c r="AA24" s="18" t="e">
        <f>VLOOKUP(F24,D19数据库!C:V,15,0)</f>
        <v>#N/A</v>
      </c>
      <c r="AB24" s="18" t="e">
        <f>VLOOKUP(F24,D19数据库!C:V,16,0)</f>
        <v>#N/A</v>
      </c>
      <c r="AC24" s="18"/>
      <c r="AD24" s="18" t="e">
        <f>VLOOKUP(F24,D19数据库!C:V,17,0)</f>
        <v>#N/A</v>
      </c>
      <c r="AE24" s="18" t="e">
        <f>VLOOKUP(F24,D19数据库!C:V,18,0)</f>
        <v>#N/A</v>
      </c>
      <c r="AF24" s="27">
        <f t="shared" si="11"/>
        <v>0</v>
      </c>
      <c r="AG24" s="18" t="e">
        <f>VLOOKUP(F24,D19数据库!C:V,19,0)</f>
        <v>#N/A</v>
      </c>
      <c r="AH24" s="18" t="e">
        <f>VLOOKUP(F24,D19数据库!C:V,20,0)</f>
        <v>#N/A</v>
      </c>
      <c r="AI24" s="18"/>
    </row>
    <row r="25" spans="1:35" x14ac:dyDescent="0.25">
      <c r="A25" s="22"/>
      <c r="B25" s="3"/>
      <c r="C25" s="3"/>
      <c r="D25" s="3"/>
      <c r="E25" s="3" t="e">
        <f t="shared" si="12"/>
        <v>#VALUE!</v>
      </c>
      <c r="F25" s="18" t="str">
        <f t="shared" si="13"/>
        <v/>
      </c>
      <c r="G25" s="18" t="e">
        <f t="shared" si="6"/>
        <v>#VALUE!</v>
      </c>
      <c r="H25" s="18" t="e">
        <f t="shared" si="7"/>
        <v>#VALUE!</v>
      </c>
      <c r="I25" s="18" t="str">
        <f t="shared" si="14"/>
        <v/>
      </c>
      <c r="J25" s="18" t="e">
        <f t="shared" si="15"/>
        <v>#VALUE!</v>
      </c>
      <c r="K25" s="18" t="e">
        <f t="shared" si="16"/>
        <v>#VALUE!</v>
      </c>
      <c r="L25" s="18" t="e">
        <f>VLOOKUP(F25,D19数据库!C:V,2,0)</f>
        <v>#N/A</v>
      </c>
      <c r="M25" s="18" t="e">
        <f>VLOOKUP(F25,D19数据库!C:V,3,0)</f>
        <v>#N/A</v>
      </c>
      <c r="N25" s="19" t="e">
        <f t="shared" si="17"/>
        <v>#VALUE!</v>
      </c>
      <c r="O25" s="18" t="e">
        <f>VLOOKUP(F25,D19数据库!C:V,4,0)</f>
        <v>#N/A</v>
      </c>
      <c r="P25" s="18" t="e">
        <f>VLOOKUP(F25,D19数据库!C:V,5,0)</f>
        <v>#N/A</v>
      </c>
      <c r="Q25" s="18"/>
      <c r="R25" s="18" t="e">
        <f>VLOOKUP(F25,D19数据库!C:V,6,0)</f>
        <v>#N/A</v>
      </c>
      <c r="S25" s="18" t="e">
        <f>VLOOKUP(F25,D19数据库!C:V,7,0)</f>
        <v>#N/A</v>
      </c>
      <c r="T25" s="52" t="e">
        <f t="shared" si="18"/>
        <v>#VALUE!</v>
      </c>
      <c r="U25" s="18" t="e">
        <f>VLOOKUP(F25,D19数据库!C:V,8,0)</f>
        <v>#N/A</v>
      </c>
      <c r="V25" s="18" t="e">
        <f>VLOOKUP(F25,D19数据库!C:V,9,0)</f>
        <v>#N/A</v>
      </c>
      <c r="W25" s="18"/>
      <c r="X25" s="18" t="e">
        <f>VLOOKUP(F25,D19数据库!C:V,10,0)</f>
        <v>#N/A</v>
      </c>
      <c r="Y25" s="18" t="e">
        <f>VLOOKUP(F25,D19数据库!C:V,11,0)</f>
        <v>#N/A</v>
      </c>
      <c r="Z25" s="27" t="e">
        <f>VLOOKUP(F25,D19数据库!C:V,14,0)*C25</f>
        <v>#N/A</v>
      </c>
      <c r="AA25" s="18" t="e">
        <f>VLOOKUP(F25,D19数据库!C:V,15,0)</f>
        <v>#N/A</v>
      </c>
      <c r="AB25" s="18" t="e">
        <f>VLOOKUP(F25,D19数据库!C:V,16,0)</f>
        <v>#N/A</v>
      </c>
      <c r="AC25" s="18"/>
      <c r="AD25" s="18" t="e">
        <f>VLOOKUP(F25,D19数据库!C:V,17,0)</f>
        <v>#N/A</v>
      </c>
      <c r="AE25" s="18" t="e">
        <f>VLOOKUP(F25,D19数据库!C:V,18,0)</f>
        <v>#N/A</v>
      </c>
      <c r="AF25" s="27">
        <f t="shared" si="11"/>
        <v>0</v>
      </c>
      <c r="AG25" s="18" t="e">
        <f>VLOOKUP(F25,D19数据库!C:V,19,0)</f>
        <v>#N/A</v>
      </c>
      <c r="AH25" s="18" t="e">
        <f>VLOOKUP(F25,D19数据库!C:V,20,0)</f>
        <v>#N/A</v>
      </c>
      <c r="AI25" s="18"/>
    </row>
    <row r="26" spans="1:35" x14ac:dyDescent="0.25">
      <c r="A26" s="22"/>
      <c r="B26" s="3"/>
      <c r="C26" s="3"/>
      <c r="D26" s="3"/>
      <c r="E26" s="3" t="e">
        <f t="shared" si="12"/>
        <v>#VALUE!</v>
      </c>
      <c r="F26" s="18" t="str">
        <f t="shared" si="13"/>
        <v/>
      </c>
      <c r="G26" s="18" t="e">
        <f t="shared" si="6"/>
        <v>#VALUE!</v>
      </c>
      <c r="H26" s="18" t="e">
        <f t="shared" si="7"/>
        <v>#VALUE!</v>
      </c>
      <c r="I26" s="18" t="str">
        <f t="shared" si="14"/>
        <v/>
      </c>
      <c r="J26" s="18" t="e">
        <f t="shared" si="15"/>
        <v>#VALUE!</v>
      </c>
      <c r="K26" s="18" t="e">
        <f t="shared" si="16"/>
        <v>#VALUE!</v>
      </c>
      <c r="L26" s="18" t="e">
        <f>VLOOKUP(F26,D19数据库!C:V,2,0)</f>
        <v>#N/A</v>
      </c>
      <c r="M26" s="18" t="e">
        <f>VLOOKUP(F26,D19数据库!C:V,3,0)</f>
        <v>#N/A</v>
      </c>
      <c r="N26" s="19" t="e">
        <f t="shared" si="17"/>
        <v>#VALUE!</v>
      </c>
      <c r="O26" s="18" t="e">
        <f>VLOOKUP(F26,D19数据库!C:V,4,0)</f>
        <v>#N/A</v>
      </c>
      <c r="P26" s="18" t="e">
        <f>VLOOKUP(F26,D19数据库!C:V,5,0)</f>
        <v>#N/A</v>
      </c>
      <c r="Q26" s="18"/>
      <c r="R26" s="18" t="e">
        <f>VLOOKUP(F26,D19数据库!C:V,6,0)</f>
        <v>#N/A</v>
      </c>
      <c r="S26" s="18" t="e">
        <f>VLOOKUP(F26,D19数据库!C:V,7,0)</f>
        <v>#N/A</v>
      </c>
      <c r="T26" s="52" t="e">
        <f t="shared" si="18"/>
        <v>#VALUE!</v>
      </c>
      <c r="U26" s="18" t="e">
        <f>VLOOKUP(F26,D19数据库!C:V,8,0)</f>
        <v>#N/A</v>
      </c>
      <c r="V26" s="18" t="e">
        <f>VLOOKUP(F26,D19数据库!C:V,9,0)</f>
        <v>#N/A</v>
      </c>
      <c r="W26" s="18"/>
      <c r="X26" s="18" t="e">
        <f>VLOOKUP(F26,D19数据库!C:V,10,0)</f>
        <v>#N/A</v>
      </c>
      <c r="Y26" s="18" t="e">
        <f>VLOOKUP(F26,D19数据库!C:V,11,0)</f>
        <v>#N/A</v>
      </c>
      <c r="Z26" s="27" t="e">
        <f>VLOOKUP(F26,D19数据库!C:V,14,0)*C26</f>
        <v>#N/A</v>
      </c>
      <c r="AA26" s="18" t="e">
        <f>VLOOKUP(F26,D19数据库!C:V,15,0)</f>
        <v>#N/A</v>
      </c>
      <c r="AB26" s="18" t="e">
        <f>VLOOKUP(F26,D19数据库!C:V,16,0)</f>
        <v>#N/A</v>
      </c>
      <c r="AC26" s="18"/>
      <c r="AD26" s="18" t="e">
        <f>VLOOKUP(F26,D19数据库!C:V,17,0)</f>
        <v>#N/A</v>
      </c>
      <c r="AE26" s="18" t="e">
        <f>VLOOKUP(F26,D19数据库!C:V,18,0)</f>
        <v>#N/A</v>
      </c>
      <c r="AF26" s="27">
        <f t="shared" si="11"/>
        <v>0</v>
      </c>
      <c r="AG26" s="18" t="e">
        <f>VLOOKUP(F26,D19数据库!C:V,19,0)</f>
        <v>#N/A</v>
      </c>
      <c r="AH26" s="18" t="e">
        <f>VLOOKUP(F26,D19数据库!C:V,20,0)</f>
        <v>#N/A</v>
      </c>
      <c r="AI26" s="18"/>
    </row>
    <row r="27" spans="1:35" x14ac:dyDescent="0.25">
      <c r="A27" s="22"/>
      <c r="B27" s="3"/>
      <c r="C27" s="3"/>
      <c r="D27" s="3"/>
      <c r="E27" s="3" t="e">
        <f t="shared" si="12"/>
        <v>#VALUE!</v>
      </c>
      <c r="F27" s="18" t="str">
        <f t="shared" si="13"/>
        <v/>
      </c>
      <c r="G27" s="18" t="e">
        <f t="shared" si="6"/>
        <v>#VALUE!</v>
      </c>
      <c r="H27" s="18" t="e">
        <f t="shared" si="7"/>
        <v>#VALUE!</v>
      </c>
      <c r="I27" s="18" t="str">
        <f t="shared" si="14"/>
        <v/>
      </c>
      <c r="J27" s="18" t="e">
        <f t="shared" si="15"/>
        <v>#VALUE!</v>
      </c>
      <c r="K27" s="18" t="e">
        <f t="shared" si="16"/>
        <v>#VALUE!</v>
      </c>
      <c r="L27" s="18" t="e">
        <f>VLOOKUP(F27,D19数据库!C:V,2,0)</f>
        <v>#N/A</v>
      </c>
      <c r="M27" s="18" t="e">
        <f>VLOOKUP(F27,D19数据库!C:V,3,0)</f>
        <v>#N/A</v>
      </c>
      <c r="N27" s="19" t="e">
        <f t="shared" si="17"/>
        <v>#VALUE!</v>
      </c>
      <c r="O27" s="18" t="e">
        <f>VLOOKUP(F27,D19数据库!C:V,4,0)</f>
        <v>#N/A</v>
      </c>
      <c r="P27" s="18" t="e">
        <f>VLOOKUP(F27,D19数据库!C:V,5,0)</f>
        <v>#N/A</v>
      </c>
      <c r="Q27" s="18"/>
      <c r="R27" s="18" t="e">
        <f>VLOOKUP(F27,D19数据库!C:V,6,0)</f>
        <v>#N/A</v>
      </c>
      <c r="S27" s="18" t="e">
        <f>VLOOKUP(F27,D19数据库!C:V,7,0)</f>
        <v>#N/A</v>
      </c>
      <c r="T27" s="52" t="e">
        <f t="shared" si="18"/>
        <v>#VALUE!</v>
      </c>
      <c r="U27" s="18" t="e">
        <f>VLOOKUP(F27,D19数据库!C:V,8,0)</f>
        <v>#N/A</v>
      </c>
      <c r="V27" s="18" t="e">
        <f>VLOOKUP(F27,D19数据库!C:V,9,0)</f>
        <v>#N/A</v>
      </c>
      <c r="W27" s="18"/>
      <c r="X27" s="18" t="e">
        <f>VLOOKUP(F27,D19数据库!C:V,10,0)</f>
        <v>#N/A</v>
      </c>
      <c r="Y27" s="18" t="e">
        <f>VLOOKUP(F27,D19数据库!C:V,11,0)</f>
        <v>#N/A</v>
      </c>
      <c r="Z27" s="27" t="e">
        <f>VLOOKUP(F27,D19数据库!C:V,14,0)*C27</f>
        <v>#N/A</v>
      </c>
      <c r="AA27" s="18" t="e">
        <f>VLOOKUP(F27,D19数据库!C:V,15,0)</f>
        <v>#N/A</v>
      </c>
      <c r="AB27" s="18" t="e">
        <f>VLOOKUP(F27,D19数据库!C:V,16,0)</f>
        <v>#N/A</v>
      </c>
      <c r="AC27" s="18"/>
      <c r="AD27" s="18" t="e">
        <f>VLOOKUP(F27,D19数据库!C:V,17,0)</f>
        <v>#N/A</v>
      </c>
      <c r="AE27" s="18" t="e">
        <f>VLOOKUP(F27,D19数据库!C:V,18,0)</f>
        <v>#N/A</v>
      </c>
      <c r="AF27" s="27">
        <f t="shared" si="11"/>
        <v>0</v>
      </c>
      <c r="AG27" s="18" t="e">
        <f>VLOOKUP(F27,D19数据库!C:V,19,0)</f>
        <v>#N/A</v>
      </c>
      <c r="AH27" s="18" t="e">
        <f>VLOOKUP(F27,D19数据库!C:V,20,0)</f>
        <v>#N/A</v>
      </c>
      <c r="AI27" s="18"/>
    </row>
    <row r="28" spans="1:35" x14ac:dyDescent="0.25">
      <c r="A28" s="22"/>
      <c r="B28" s="3"/>
      <c r="C28" s="3"/>
      <c r="D28" s="3"/>
      <c r="E28" s="3" t="e">
        <f t="shared" si="12"/>
        <v>#VALUE!</v>
      </c>
      <c r="F28" s="18" t="str">
        <f t="shared" si="13"/>
        <v/>
      </c>
      <c r="G28" s="18" t="e">
        <f t="shared" si="6"/>
        <v>#VALUE!</v>
      </c>
      <c r="H28" s="18" t="e">
        <f t="shared" si="7"/>
        <v>#VALUE!</v>
      </c>
      <c r="I28" s="18" t="str">
        <f t="shared" si="14"/>
        <v/>
      </c>
      <c r="J28" s="18" t="e">
        <f t="shared" si="15"/>
        <v>#VALUE!</v>
      </c>
      <c r="K28" s="18" t="e">
        <f t="shared" si="16"/>
        <v>#VALUE!</v>
      </c>
      <c r="L28" s="18" t="e">
        <f>VLOOKUP(F28,D19数据库!C:V,2,0)</f>
        <v>#N/A</v>
      </c>
      <c r="M28" s="18" t="e">
        <f>VLOOKUP(F28,D19数据库!C:V,3,0)</f>
        <v>#N/A</v>
      </c>
      <c r="N28" s="19" t="e">
        <f t="shared" si="17"/>
        <v>#VALUE!</v>
      </c>
      <c r="O28" s="18" t="e">
        <f>VLOOKUP(F28,D19数据库!C:V,4,0)</f>
        <v>#N/A</v>
      </c>
      <c r="P28" s="18" t="e">
        <f>VLOOKUP(F28,D19数据库!C:V,5,0)</f>
        <v>#N/A</v>
      </c>
      <c r="Q28" s="18"/>
      <c r="R28" s="18" t="e">
        <f>VLOOKUP(F28,D19数据库!C:V,6,0)</f>
        <v>#N/A</v>
      </c>
      <c r="S28" s="18" t="e">
        <f>VLOOKUP(F28,D19数据库!C:V,7,0)</f>
        <v>#N/A</v>
      </c>
      <c r="T28" s="52" t="e">
        <f t="shared" si="18"/>
        <v>#VALUE!</v>
      </c>
      <c r="U28" s="18" t="e">
        <f>VLOOKUP(F28,D19数据库!C:V,8,0)</f>
        <v>#N/A</v>
      </c>
      <c r="V28" s="18" t="e">
        <f>VLOOKUP(F28,D19数据库!C:V,9,0)</f>
        <v>#N/A</v>
      </c>
      <c r="W28" s="18"/>
      <c r="X28" s="18" t="e">
        <f>VLOOKUP(F28,D19数据库!C:V,10,0)</f>
        <v>#N/A</v>
      </c>
      <c r="Y28" s="18" t="e">
        <f>VLOOKUP(F28,D19数据库!C:V,11,0)</f>
        <v>#N/A</v>
      </c>
      <c r="Z28" s="27" t="e">
        <f>VLOOKUP(F28,D19数据库!C:V,14,0)*C28</f>
        <v>#N/A</v>
      </c>
      <c r="AA28" s="18" t="e">
        <f>VLOOKUP(F28,D19数据库!C:V,15,0)</f>
        <v>#N/A</v>
      </c>
      <c r="AB28" s="18" t="e">
        <f>VLOOKUP(F28,D19数据库!C:V,16,0)</f>
        <v>#N/A</v>
      </c>
      <c r="AC28" s="18"/>
      <c r="AD28" s="18" t="e">
        <f>VLOOKUP(F28,D19数据库!C:V,17,0)</f>
        <v>#N/A</v>
      </c>
      <c r="AE28" s="18" t="e">
        <f>VLOOKUP(F28,D19数据库!C:V,18,0)</f>
        <v>#N/A</v>
      </c>
      <c r="AF28" s="27">
        <f t="shared" si="11"/>
        <v>0</v>
      </c>
      <c r="AG28" s="18" t="e">
        <f>VLOOKUP(F28,D19数据库!C:V,19,0)</f>
        <v>#N/A</v>
      </c>
      <c r="AH28" s="18" t="e">
        <f>VLOOKUP(F28,D19数据库!C:V,20,0)</f>
        <v>#N/A</v>
      </c>
      <c r="AI28" s="18"/>
    </row>
    <row r="29" spans="1:35" x14ac:dyDescent="0.25">
      <c r="A29" s="22"/>
      <c r="B29" s="3"/>
      <c r="C29" s="3"/>
      <c r="D29" s="3"/>
      <c r="E29" s="3" t="e">
        <f t="shared" si="12"/>
        <v>#VALUE!</v>
      </c>
      <c r="F29" s="18" t="str">
        <f t="shared" si="13"/>
        <v/>
      </c>
      <c r="G29" s="18" t="e">
        <f t="shared" si="6"/>
        <v>#VALUE!</v>
      </c>
      <c r="H29" s="18" t="e">
        <f t="shared" si="7"/>
        <v>#VALUE!</v>
      </c>
      <c r="I29" s="18" t="str">
        <f t="shared" si="14"/>
        <v/>
      </c>
      <c r="J29" s="18" t="e">
        <f t="shared" si="15"/>
        <v>#VALUE!</v>
      </c>
      <c r="K29" s="18" t="e">
        <f t="shared" si="16"/>
        <v>#VALUE!</v>
      </c>
      <c r="L29" s="18" t="e">
        <f>VLOOKUP(F29,D19数据库!C:V,2,0)</f>
        <v>#N/A</v>
      </c>
      <c r="M29" s="18" t="e">
        <f>VLOOKUP(F29,D19数据库!C:V,3,0)</f>
        <v>#N/A</v>
      </c>
      <c r="N29" s="19" t="e">
        <f t="shared" si="17"/>
        <v>#VALUE!</v>
      </c>
      <c r="O29" s="18" t="e">
        <f>VLOOKUP(F29,D19数据库!C:V,4,0)</f>
        <v>#N/A</v>
      </c>
      <c r="P29" s="18" t="e">
        <f>VLOOKUP(F29,D19数据库!C:V,5,0)</f>
        <v>#N/A</v>
      </c>
      <c r="Q29" s="18"/>
      <c r="R29" s="18" t="e">
        <f>VLOOKUP(F29,D19数据库!C:V,6,0)</f>
        <v>#N/A</v>
      </c>
      <c r="S29" s="18" t="e">
        <f>VLOOKUP(F29,D19数据库!C:V,7,0)</f>
        <v>#N/A</v>
      </c>
      <c r="T29" s="52" t="e">
        <f t="shared" si="18"/>
        <v>#VALUE!</v>
      </c>
      <c r="U29" s="18" t="e">
        <f>VLOOKUP(F29,D19数据库!C:V,8,0)</f>
        <v>#N/A</v>
      </c>
      <c r="V29" s="18" t="e">
        <f>VLOOKUP(F29,D19数据库!C:V,9,0)</f>
        <v>#N/A</v>
      </c>
      <c r="W29" s="18"/>
      <c r="X29" s="18" t="e">
        <f>VLOOKUP(F29,D19数据库!C:V,10,0)</f>
        <v>#N/A</v>
      </c>
      <c r="Y29" s="18" t="e">
        <f>VLOOKUP(F29,D19数据库!C:V,11,0)</f>
        <v>#N/A</v>
      </c>
      <c r="Z29" s="27" t="e">
        <f>VLOOKUP(F29,D19数据库!C:V,14,0)*C29</f>
        <v>#N/A</v>
      </c>
      <c r="AA29" s="18" t="e">
        <f>VLOOKUP(F29,D19数据库!C:V,15,0)</f>
        <v>#N/A</v>
      </c>
      <c r="AB29" s="18" t="e">
        <f>VLOOKUP(F29,D19数据库!C:V,16,0)</f>
        <v>#N/A</v>
      </c>
      <c r="AC29" s="18"/>
      <c r="AD29" s="18" t="e">
        <f>VLOOKUP(F29,D19数据库!C:V,17,0)</f>
        <v>#N/A</v>
      </c>
      <c r="AE29" s="18" t="e">
        <f>VLOOKUP(F29,D19数据库!C:V,18,0)</f>
        <v>#N/A</v>
      </c>
      <c r="AF29" s="27">
        <f t="shared" si="11"/>
        <v>0</v>
      </c>
      <c r="AG29" s="18" t="e">
        <f>VLOOKUP(F29,D19数据库!C:V,19,0)</f>
        <v>#N/A</v>
      </c>
      <c r="AH29" s="18" t="e">
        <f>VLOOKUP(F29,D19数据库!C:V,20,0)</f>
        <v>#N/A</v>
      </c>
      <c r="AI29" s="18"/>
    </row>
    <row r="30" spans="1:35" x14ac:dyDescent="0.25">
      <c r="A30" s="22"/>
      <c r="B30" s="3"/>
      <c r="C30" s="3"/>
      <c r="D30" s="3"/>
      <c r="E30" s="3" t="e">
        <f t="shared" si="12"/>
        <v>#VALUE!</v>
      </c>
      <c r="F30" s="18" t="str">
        <f t="shared" si="13"/>
        <v/>
      </c>
      <c r="G30" s="18" t="e">
        <f t="shared" si="6"/>
        <v>#VALUE!</v>
      </c>
      <c r="H30" s="18" t="e">
        <f t="shared" si="7"/>
        <v>#VALUE!</v>
      </c>
      <c r="I30" s="18" t="str">
        <f t="shared" si="14"/>
        <v/>
      </c>
      <c r="J30" s="18" t="e">
        <f t="shared" si="15"/>
        <v>#VALUE!</v>
      </c>
      <c r="K30" s="18" t="e">
        <f t="shared" si="16"/>
        <v>#VALUE!</v>
      </c>
      <c r="L30" s="18" t="e">
        <f>VLOOKUP(F30,D19数据库!C:V,2,0)</f>
        <v>#N/A</v>
      </c>
      <c r="M30" s="18" t="e">
        <f>VLOOKUP(F30,D19数据库!C:V,3,0)</f>
        <v>#N/A</v>
      </c>
      <c r="N30" s="19" t="e">
        <f t="shared" si="17"/>
        <v>#VALUE!</v>
      </c>
      <c r="O30" s="18" t="e">
        <f>VLOOKUP(F30,D19数据库!C:V,4,0)</f>
        <v>#N/A</v>
      </c>
      <c r="P30" s="18" t="e">
        <f>VLOOKUP(F30,D19数据库!C:V,5,0)</f>
        <v>#N/A</v>
      </c>
      <c r="Q30" s="18"/>
      <c r="R30" s="18" t="e">
        <f>VLOOKUP(F30,D19数据库!C:V,6,0)</f>
        <v>#N/A</v>
      </c>
      <c r="S30" s="18" t="e">
        <f>VLOOKUP(F30,D19数据库!C:V,7,0)</f>
        <v>#N/A</v>
      </c>
      <c r="T30" s="52" t="e">
        <f t="shared" si="18"/>
        <v>#VALUE!</v>
      </c>
      <c r="U30" s="18" t="e">
        <f>VLOOKUP(F30,D19数据库!C:V,8,0)</f>
        <v>#N/A</v>
      </c>
      <c r="V30" s="18" t="e">
        <f>VLOOKUP(F30,D19数据库!C:V,9,0)</f>
        <v>#N/A</v>
      </c>
      <c r="W30" s="18"/>
      <c r="X30" s="18" t="e">
        <f>VLOOKUP(F30,D19数据库!C:V,10,0)</f>
        <v>#N/A</v>
      </c>
      <c r="Y30" s="18" t="e">
        <f>VLOOKUP(F30,D19数据库!C:V,11,0)</f>
        <v>#N/A</v>
      </c>
      <c r="Z30" s="27" t="e">
        <f>VLOOKUP(F30,D19数据库!C:V,14,0)*C30</f>
        <v>#N/A</v>
      </c>
      <c r="AA30" s="18" t="e">
        <f>VLOOKUP(F30,D19数据库!C:V,15,0)</f>
        <v>#N/A</v>
      </c>
      <c r="AB30" s="18" t="e">
        <f>VLOOKUP(F30,D19数据库!C:V,16,0)</f>
        <v>#N/A</v>
      </c>
      <c r="AC30" s="18"/>
      <c r="AD30" s="18" t="e">
        <f>VLOOKUP(F30,D19数据库!C:V,17,0)</f>
        <v>#N/A</v>
      </c>
      <c r="AE30" s="18" t="e">
        <f>VLOOKUP(F30,D19数据库!C:V,18,0)</f>
        <v>#N/A</v>
      </c>
      <c r="AF30" s="27">
        <f t="shared" si="11"/>
        <v>0</v>
      </c>
      <c r="AG30" s="18" t="e">
        <f>VLOOKUP(F30,D19数据库!C:V,19,0)</f>
        <v>#N/A</v>
      </c>
      <c r="AH30" s="18" t="e">
        <f>VLOOKUP(F30,D19数据库!C:V,20,0)</f>
        <v>#N/A</v>
      </c>
      <c r="AI30" s="18"/>
    </row>
    <row r="31" spans="1:35" x14ac:dyDescent="0.25">
      <c r="A31" s="22"/>
      <c r="B31" s="3"/>
      <c r="C31" s="3"/>
      <c r="D31" s="3"/>
      <c r="E31" s="3" t="e">
        <f t="shared" si="12"/>
        <v>#VALUE!</v>
      </c>
      <c r="F31" s="18" t="str">
        <f t="shared" si="13"/>
        <v/>
      </c>
      <c r="G31" s="18" t="e">
        <f t="shared" si="6"/>
        <v>#VALUE!</v>
      </c>
      <c r="H31" s="18" t="e">
        <f t="shared" si="7"/>
        <v>#VALUE!</v>
      </c>
      <c r="I31" s="18" t="str">
        <f t="shared" si="14"/>
        <v/>
      </c>
      <c r="J31" s="18" t="e">
        <f t="shared" si="15"/>
        <v>#VALUE!</v>
      </c>
      <c r="K31" s="18" t="e">
        <f t="shared" si="16"/>
        <v>#VALUE!</v>
      </c>
      <c r="L31" s="18" t="e">
        <f>VLOOKUP(F31,D19数据库!C:V,2,0)</f>
        <v>#N/A</v>
      </c>
      <c r="M31" s="18" t="e">
        <f>VLOOKUP(F31,D19数据库!C:V,3,0)</f>
        <v>#N/A</v>
      </c>
      <c r="N31" s="19" t="e">
        <f t="shared" si="17"/>
        <v>#VALUE!</v>
      </c>
      <c r="O31" s="18" t="e">
        <f>VLOOKUP(F31,D19数据库!C:V,4,0)</f>
        <v>#N/A</v>
      </c>
      <c r="P31" s="18" t="e">
        <f>VLOOKUP(F31,D19数据库!C:V,5,0)</f>
        <v>#N/A</v>
      </c>
      <c r="Q31" s="18"/>
      <c r="R31" s="18" t="e">
        <f>VLOOKUP(F31,D19数据库!C:V,6,0)</f>
        <v>#N/A</v>
      </c>
      <c r="S31" s="18" t="e">
        <f>VLOOKUP(F31,D19数据库!C:V,7,0)</f>
        <v>#N/A</v>
      </c>
      <c r="T31" s="52" t="e">
        <f t="shared" si="18"/>
        <v>#VALUE!</v>
      </c>
      <c r="U31" s="18" t="e">
        <f>VLOOKUP(F31,D19数据库!C:V,8,0)</f>
        <v>#N/A</v>
      </c>
      <c r="V31" s="18" t="e">
        <f>VLOOKUP(F31,D19数据库!C:V,9,0)</f>
        <v>#N/A</v>
      </c>
      <c r="W31" s="18"/>
      <c r="X31" s="18" t="e">
        <f>VLOOKUP(F31,D19数据库!C:V,10,0)</f>
        <v>#N/A</v>
      </c>
      <c r="Y31" s="18" t="e">
        <f>VLOOKUP(F31,D19数据库!C:V,11,0)</f>
        <v>#N/A</v>
      </c>
      <c r="Z31" s="27" t="e">
        <f>VLOOKUP(F31,D19数据库!C:V,14,0)*C31</f>
        <v>#N/A</v>
      </c>
      <c r="AA31" s="18" t="e">
        <f>VLOOKUP(F31,D19数据库!C:V,15,0)</f>
        <v>#N/A</v>
      </c>
      <c r="AB31" s="18" t="e">
        <f>VLOOKUP(F31,D19数据库!C:V,16,0)</f>
        <v>#N/A</v>
      </c>
      <c r="AC31" s="18"/>
      <c r="AD31" s="18" t="e">
        <f>VLOOKUP(F31,D19数据库!C:V,17,0)</f>
        <v>#N/A</v>
      </c>
      <c r="AE31" s="18" t="e">
        <f>VLOOKUP(F31,D19数据库!C:V,18,0)</f>
        <v>#N/A</v>
      </c>
      <c r="AF31" s="27">
        <f t="shared" si="11"/>
        <v>0</v>
      </c>
      <c r="AG31" s="18" t="e">
        <f>VLOOKUP(F31,D19数据库!C:V,19,0)</f>
        <v>#N/A</v>
      </c>
      <c r="AH31" s="18" t="e">
        <f>VLOOKUP(F31,D19数据库!C:V,20,0)</f>
        <v>#N/A</v>
      </c>
      <c r="AI31" s="18"/>
    </row>
    <row r="32" spans="1:35" x14ac:dyDescent="0.25">
      <c r="A32" s="22"/>
      <c r="B32" s="3"/>
      <c r="C32" s="3"/>
      <c r="D32" s="3"/>
      <c r="E32" s="3" t="e">
        <f t="shared" si="12"/>
        <v>#VALUE!</v>
      </c>
      <c r="F32" s="18" t="str">
        <f t="shared" si="13"/>
        <v/>
      </c>
      <c r="G32" s="18" t="e">
        <f t="shared" si="6"/>
        <v>#VALUE!</v>
      </c>
      <c r="H32" s="18" t="e">
        <f t="shared" si="7"/>
        <v>#VALUE!</v>
      </c>
      <c r="I32" s="18" t="str">
        <f t="shared" si="14"/>
        <v/>
      </c>
      <c r="J32" s="18" t="e">
        <f t="shared" si="15"/>
        <v>#VALUE!</v>
      </c>
      <c r="K32" s="18" t="e">
        <f t="shared" si="16"/>
        <v>#VALUE!</v>
      </c>
      <c r="L32" s="18" t="e">
        <f>VLOOKUP(F32,D19数据库!C:V,2,0)</f>
        <v>#N/A</v>
      </c>
      <c r="M32" s="18" t="e">
        <f>VLOOKUP(F32,D19数据库!C:V,3,0)</f>
        <v>#N/A</v>
      </c>
      <c r="N32" s="19" t="e">
        <f t="shared" si="17"/>
        <v>#VALUE!</v>
      </c>
      <c r="O32" s="18" t="e">
        <f>VLOOKUP(F32,D19数据库!C:V,4,0)</f>
        <v>#N/A</v>
      </c>
      <c r="P32" s="18" t="e">
        <f>VLOOKUP(F32,D19数据库!C:V,5,0)</f>
        <v>#N/A</v>
      </c>
      <c r="Q32" s="18"/>
      <c r="R32" s="18" t="e">
        <f>VLOOKUP(F32,D19数据库!C:V,6,0)</f>
        <v>#N/A</v>
      </c>
      <c r="S32" s="18" t="e">
        <f>VLOOKUP(F32,D19数据库!C:V,7,0)</f>
        <v>#N/A</v>
      </c>
      <c r="T32" s="52" t="e">
        <f t="shared" si="18"/>
        <v>#VALUE!</v>
      </c>
      <c r="U32" s="18" t="e">
        <f>VLOOKUP(F32,D19数据库!C:V,8,0)</f>
        <v>#N/A</v>
      </c>
      <c r="V32" s="18" t="e">
        <f>VLOOKUP(F32,D19数据库!C:V,9,0)</f>
        <v>#N/A</v>
      </c>
      <c r="W32" s="18"/>
      <c r="X32" s="18" t="e">
        <f>VLOOKUP(F32,D19数据库!C:V,10,0)</f>
        <v>#N/A</v>
      </c>
      <c r="Y32" s="18" t="e">
        <f>VLOOKUP(F32,D19数据库!C:V,11,0)</f>
        <v>#N/A</v>
      </c>
      <c r="Z32" s="27" t="e">
        <f>VLOOKUP(F32,D19数据库!C:V,14,0)*C32</f>
        <v>#N/A</v>
      </c>
      <c r="AA32" s="18" t="e">
        <f>VLOOKUP(F32,D19数据库!C:V,15,0)</f>
        <v>#N/A</v>
      </c>
      <c r="AB32" s="18" t="e">
        <f>VLOOKUP(F32,D19数据库!C:V,16,0)</f>
        <v>#N/A</v>
      </c>
      <c r="AC32" s="18"/>
      <c r="AD32" s="18" t="e">
        <f>VLOOKUP(F32,D19数据库!C:V,17,0)</f>
        <v>#N/A</v>
      </c>
      <c r="AE32" s="18" t="e">
        <f>VLOOKUP(F32,D19数据库!C:V,18,0)</f>
        <v>#N/A</v>
      </c>
      <c r="AF32" s="27">
        <f t="shared" si="11"/>
        <v>0</v>
      </c>
      <c r="AG32" s="18" t="e">
        <f>VLOOKUP(F32,D19数据库!C:V,19,0)</f>
        <v>#N/A</v>
      </c>
      <c r="AH32" s="18" t="e">
        <f>VLOOKUP(F32,D19数据库!C:V,20,0)</f>
        <v>#N/A</v>
      </c>
      <c r="AI32" s="18"/>
    </row>
    <row r="33" spans="1:35" x14ac:dyDescent="0.25">
      <c r="A33" s="22"/>
      <c r="B33" s="3"/>
      <c r="C33" s="3"/>
      <c r="D33" s="3"/>
      <c r="E33" s="3" t="e">
        <f t="shared" si="12"/>
        <v>#VALUE!</v>
      </c>
      <c r="F33" s="18" t="str">
        <f t="shared" si="13"/>
        <v/>
      </c>
      <c r="G33" s="18" t="e">
        <f t="shared" si="6"/>
        <v>#VALUE!</v>
      </c>
      <c r="H33" s="18" t="e">
        <f t="shared" si="7"/>
        <v>#VALUE!</v>
      </c>
      <c r="I33" s="18" t="str">
        <f t="shared" si="14"/>
        <v/>
      </c>
      <c r="J33" s="18" t="e">
        <f t="shared" si="15"/>
        <v>#VALUE!</v>
      </c>
      <c r="K33" s="18" t="e">
        <f t="shared" si="16"/>
        <v>#VALUE!</v>
      </c>
      <c r="L33" s="18" t="e">
        <f>VLOOKUP(F33,D19数据库!C:V,2,0)</f>
        <v>#N/A</v>
      </c>
      <c r="M33" s="18" t="e">
        <f>VLOOKUP(F33,D19数据库!C:V,3,0)</f>
        <v>#N/A</v>
      </c>
      <c r="N33" s="19" t="e">
        <f t="shared" si="17"/>
        <v>#VALUE!</v>
      </c>
      <c r="O33" s="18" t="e">
        <f>VLOOKUP(F33,D19数据库!C:V,4,0)</f>
        <v>#N/A</v>
      </c>
      <c r="P33" s="18" t="e">
        <f>VLOOKUP(F33,D19数据库!C:V,5,0)</f>
        <v>#N/A</v>
      </c>
      <c r="Q33" s="18"/>
      <c r="R33" s="18" t="e">
        <f>VLOOKUP(F33,D19数据库!C:V,6,0)</f>
        <v>#N/A</v>
      </c>
      <c r="S33" s="18" t="e">
        <f>VLOOKUP(F33,D19数据库!C:V,7,0)</f>
        <v>#N/A</v>
      </c>
      <c r="T33" s="52" t="e">
        <f t="shared" si="18"/>
        <v>#VALUE!</v>
      </c>
      <c r="U33" s="18" t="e">
        <f>VLOOKUP(F33,D19数据库!C:V,8,0)</f>
        <v>#N/A</v>
      </c>
      <c r="V33" s="18" t="e">
        <f>VLOOKUP(F33,D19数据库!C:V,9,0)</f>
        <v>#N/A</v>
      </c>
      <c r="W33" s="18"/>
      <c r="X33" s="18" t="e">
        <f>VLOOKUP(F33,D19数据库!C:V,10,0)</f>
        <v>#N/A</v>
      </c>
      <c r="Y33" s="18" t="e">
        <f>VLOOKUP(F33,D19数据库!C:V,11,0)</f>
        <v>#N/A</v>
      </c>
      <c r="Z33" s="27" t="e">
        <f>VLOOKUP(F33,D19数据库!C:V,14,0)*C33</f>
        <v>#N/A</v>
      </c>
      <c r="AA33" s="18" t="e">
        <f>VLOOKUP(F33,D19数据库!C:V,15,0)</f>
        <v>#N/A</v>
      </c>
      <c r="AB33" s="18" t="e">
        <f>VLOOKUP(F33,D19数据库!C:V,16,0)</f>
        <v>#N/A</v>
      </c>
      <c r="AC33" s="18"/>
      <c r="AD33" s="18" t="e">
        <f>VLOOKUP(F33,D19数据库!C:V,17,0)</f>
        <v>#N/A</v>
      </c>
      <c r="AE33" s="18" t="e">
        <f>VLOOKUP(F33,D19数据库!C:V,18,0)</f>
        <v>#N/A</v>
      </c>
      <c r="AF33" s="27">
        <f t="shared" si="11"/>
        <v>0</v>
      </c>
      <c r="AG33" s="18" t="e">
        <f>VLOOKUP(F33,D19数据库!C:V,19,0)</f>
        <v>#N/A</v>
      </c>
      <c r="AH33" s="18" t="e">
        <f>VLOOKUP(F33,D19数据库!C:V,20,0)</f>
        <v>#N/A</v>
      </c>
      <c r="AI33" s="18"/>
    </row>
    <row r="34" spans="1:35" x14ac:dyDescent="0.25">
      <c r="A34" s="22"/>
      <c r="B34" s="3"/>
      <c r="C34" s="3"/>
      <c r="D34" s="3"/>
      <c r="E34" s="3" t="e">
        <f t="shared" si="12"/>
        <v>#VALUE!</v>
      </c>
      <c r="F34" s="18" t="str">
        <f t="shared" si="13"/>
        <v/>
      </c>
      <c r="G34" s="18" t="e">
        <f t="shared" si="6"/>
        <v>#VALUE!</v>
      </c>
      <c r="H34" s="18" t="e">
        <f t="shared" si="7"/>
        <v>#VALUE!</v>
      </c>
      <c r="I34" s="18" t="str">
        <f t="shared" si="14"/>
        <v/>
      </c>
      <c r="J34" s="18" t="e">
        <f t="shared" si="15"/>
        <v>#VALUE!</v>
      </c>
      <c r="K34" s="18" t="e">
        <f t="shared" si="16"/>
        <v>#VALUE!</v>
      </c>
      <c r="L34" s="18" t="e">
        <f>VLOOKUP(F34,D19数据库!C:V,2,0)</f>
        <v>#N/A</v>
      </c>
      <c r="M34" s="18" t="e">
        <f>VLOOKUP(F34,D19数据库!C:V,3,0)</f>
        <v>#N/A</v>
      </c>
      <c r="N34" s="19" t="e">
        <f t="shared" si="17"/>
        <v>#VALUE!</v>
      </c>
      <c r="O34" s="18" t="e">
        <f>VLOOKUP(F34,D19数据库!C:V,4,0)</f>
        <v>#N/A</v>
      </c>
      <c r="P34" s="18" t="e">
        <f>VLOOKUP(F34,D19数据库!C:V,5,0)</f>
        <v>#N/A</v>
      </c>
      <c r="Q34" s="18"/>
      <c r="R34" s="18" t="e">
        <f>VLOOKUP(F34,D19数据库!C:V,6,0)</f>
        <v>#N/A</v>
      </c>
      <c r="S34" s="18" t="e">
        <f>VLOOKUP(F34,D19数据库!C:V,7,0)</f>
        <v>#N/A</v>
      </c>
      <c r="T34" s="52" t="e">
        <f t="shared" si="18"/>
        <v>#VALUE!</v>
      </c>
      <c r="U34" s="18" t="e">
        <f>VLOOKUP(F34,D19数据库!C:V,8,0)</f>
        <v>#N/A</v>
      </c>
      <c r="V34" s="18" t="e">
        <f>VLOOKUP(F34,D19数据库!C:V,9,0)</f>
        <v>#N/A</v>
      </c>
      <c r="W34" s="18"/>
      <c r="X34" s="18" t="e">
        <f>VLOOKUP(F34,D19数据库!C:V,10,0)</f>
        <v>#N/A</v>
      </c>
      <c r="Y34" s="18" t="e">
        <f>VLOOKUP(F34,D19数据库!C:V,11,0)</f>
        <v>#N/A</v>
      </c>
      <c r="Z34" s="27" t="e">
        <f>VLOOKUP(F34,D19数据库!C:V,14,0)*C34</f>
        <v>#N/A</v>
      </c>
      <c r="AA34" s="18" t="e">
        <f>VLOOKUP(F34,D19数据库!C:V,15,0)</f>
        <v>#N/A</v>
      </c>
      <c r="AB34" s="18" t="e">
        <f>VLOOKUP(F34,D19数据库!C:V,16,0)</f>
        <v>#N/A</v>
      </c>
      <c r="AC34" s="18"/>
      <c r="AD34" s="18" t="e">
        <f>VLOOKUP(F34,D19数据库!C:V,17,0)</f>
        <v>#N/A</v>
      </c>
      <c r="AE34" s="18" t="e">
        <f>VLOOKUP(F34,D19数据库!C:V,18,0)</f>
        <v>#N/A</v>
      </c>
      <c r="AF34" s="27">
        <f t="shared" si="11"/>
        <v>0</v>
      </c>
      <c r="AG34" s="18" t="e">
        <f>VLOOKUP(F34,D19数据库!C:V,19,0)</f>
        <v>#N/A</v>
      </c>
      <c r="AH34" s="18" t="e">
        <f>VLOOKUP(F34,D19数据库!C:V,20,0)</f>
        <v>#N/A</v>
      </c>
      <c r="AI34" s="18"/>
    </row>
    <row r="35" spans="1:35" x14ac:dyDescent="0.25">
      <c r="A35" s="22"/>
      <c r="B35" s="3"/>
      <c r="C35" s="3"/>
      <c r="D35" s="3"/>
      <c r="E35" s="3" t="e">
        <f t="shared" si="12"/>
        <v>#VALUE!</v>
      </c>
      <c r="F35" s="18" t="str">
        <f t="shared" si="13"/>
        <v/>
      </c>
      <c r="G35" s="18" t="e">
        <f t="shared" si="6"/>
        <v>#VALUE!</v>
      </c>
      <c r="H35" s="18" t="e">
        <f t="shared" si="7"/>
        <v>#VALUE!</v>
      </c>
      <c r="I35" s="18" t="str">
        <f t="shared" si="14"/>
        <v/>
      </c>
      <c r="J35" s="18" t="e">
        <f t="shared" si="15"/>
        <v>#VALUE!</v>
      </c>
      <c r="K35" s="18" t="e">
        <f t="shared" si="16"/>
        <v>#VALUE!</v>
      </c>
      <c r="L35" s="18" t="e">
        <f>VLOOKUP(F35,D19数据库!C:V,2,0)</f>
        <v>#N/A</v>
      </c>
      <c r="M35" s="18" t="e">
        <f>VLOOKUP(F35,D19数据库!C:V,3,0)</f>
        <v>#N/A</v>
      </c>
      <c r="N35" s="19" t="e">
        <f t="shared" si="17"/>
        <v>#VALUE!</v>
      </c>
      <c r="O35" s="18" t="e">
        <f>VLOOKUP(F35,D19数据库!C:V,4,0)</f>
        <v>#N/A</v>
      </c>
      <c r="P35" s="18" t="e">
        <f>VLOOKUP(F35,D19数据库!C:V,5,0)</f>
        <v>#N/A</v>
      </c>
      <c r="Q35" s="18"/>
      <c r="R35" s="18" t="e">
        <f>VLOOKUP(F35,D19数据库!C:V,6,0)</f>
        <v>#N/A</v>
      </c>
      <c r="S35" s="18" t="e">
        <f>VLOOKUP(F35,D19数据库!C:V,7,0)</f>
        <v>#N/A</v>
      </c>
      <c r="T35" s="52" t="e">
        <f t="shared" si="18"/>
        <v>#VALUE!</v>
      </c>
      <c r="U35" s="18" t="e">
        <f>VLOOKUP(F35,D19数据库!C:V,8,0)</f>
        <v>#N/A</v>
      </c>
      <c r="V35" s="18" t="e">
        <f>VLOOKUP(F35,D19数据库!C:V,9,0)</f>
        <v>#N/A</v>
      </c>
      <c r="W35" s="18"/>
      <c r="X35" s="18" t="e">
        <f>VLOOKUP(F35,D19数据库!C:V,10,0)</f>
        <v>#N/A</v>
      </c>
      <c r="Y35" s="18" t="e">
        <f>VLOOKUP(F35,D19数据库!C:V,11,0)</f>
        <v>#N/A</v>
      </c>
      <c r="Z35" s="27" t="e">
        <f>VLOOKUP(F35,D19数据库!C:V,14,0)*C35</f>
        <v>#N/A</v>
      </c>
      <c r="AA35" s="18" t="e">
        <f>VLOOKUP(F35,D19数据库!C:V,15,0)</f>
        <v>#N/A</v>
      </c>
      <c r="AB35" s="18" t="e">
        <f>VLOOKUP(F35,D19数据库!C:V,16,0)</f>
        <v>#N/A</v>
      </c>
      <c r="AC35" s="18"/>
      <c r="AD35" s="18" t="e">
        <f>VLOOKUP(F35,D19数据库!C:V,17,0)</f>
        <v>#N/A</v>
      </c>
      <c r="AE35" s="18" t="e">
        <f>VLOOKUP(F35,D19数据库!C:V,18,0)</f>
        <v>#N/A</v>
      </c>
      <c r="AF35" s="27">
        <f t="shared" si="11"/>
        <v>0</v>
      </c>
      <c r="AG35" s="18" t="e">
        <f>VLOOKUP(F35,D19数据库!C:V,19,0)</f>
        <v>#N/A</v>
      </c>
      <c r="AH35" s="18" t="e">
        <f>VLOOKUP(F35,D19数据库!C:V,20,0)</f>
        <v>#N/A</v>
      </c>
      <c r="AI35" s="18"/>
    </row>
    <row r="36" spans="1:35" x14ac:dyDescent="0.25">
      <c r="A36" s="22"/>
      <c r="B36" s="3"/>
      <c r="C36" s="3"/>
      <c r="D36" s="3"/>
      <c r="E36" s="3" t="e">
        <f t="shared" si="12"/>
        <v>#VALUE!</v>
      </c>
      <c r="F36" s="18" t="str">
        <f t="shared" si="13"/>
        <v/>
      </c>
      <c r="G36" s="18" t="e">
        <f t="shared" si="6"/>
        <v>#VALUE!</v>
      </c>
      <c r="H36" s="18" t="e">
        <f t="shared" si="7"/>
        <v>#VALUE!</v>
      </c>
      <c r="I36" s="18" t="str">
        <f t="shared" si="14"/>
        <v/>
      </c>
      <c r="J36" s="18" t="e">
        <f t="shared" si="15"/>
        <v>#VALUE!</v>
      </c>
      <c r="K36" s="18" t="e">
        <f t="shared" si="16"/>
        <v>#VALUE!</v>
      </c>
      <c r="L36" s="18" t="e">
        <f>VLOOKUP(F36,D19数据库!C:V,2,0)</f>
        <v>#N/A</v>
      </c>
      <c r="M36" s="18" t="e">
        <f>VLOOKUP(F36,D19数据库!C:V,3,0)</f>
        <v>#N/A</v>
      </c>
      <c r="N36" s="19" t="e">
        <f t="shared" si="17"/>
        <v>#VALUE!</v>
      </c>
      <c r="O36" s="18" t="e">
        <f>VLOOKUP(F36,D19数据库!C:V,4,0)</f>
        <v>#N/A</v>
      </c>
      <c r="P36" s="18" t="e">
        <f>VLOOKUP(F36,D19数据库!C:V,5,0)</f>
        <v>#N/A</v>
      </c>
      <c r="Q36" s="18"/>
      <c r="R36" s="18" t="e">
        <f>VLOOKUP(F36,D19数据库!C:V,6,0)</f>
        <v>#N/A</v>
      </c>
      <c r="S36" s="18" t="e">
        <f>VLOOKUP(F36,D19数据库!C:V,7,0)</f>
        <v>#N/A</v>
      </c>
      <c r="T36" s="52" t="e">
        <f t="shared" si="18"/>
        <v>#VALUE!</v>
      </c>
      <c r="U36" s="18" t="e">
        <f>VLOOKUP(F36,D19数据库!C:V,8,0)</f>
        <v>#N/A</v>
      </c>
      <c r="V36" s="18" t="e">
        <f>VLOOKUP(F36,D19数据库!C:V,9,0)</f>
        <v>#N/A</v>
      </c>
      <c r="W36" s="18"/>
      <c r="X36" s="18" t="e">
        <f>VLOOKUP(F36,D19数据库!C:V,10,0)</f>
        <v>#N/A</v>
      </c>
      <c r="Y36" s="18" t="e">
        <f>VLOOKUP(F36,D19数据库!C:V,11,0)</f>
        <v>#N/A</v>
      </c>
      <c r="Z36" s="27" t="e">
        <f>VLOOKUP(F36,D19数据库!C:V,14,0)*C36</f>
        <v>#N/A</v>
      </c>
      <c r="AA36" s="18" t="e">
        <f>VLOOKUP(F36,D19数据库!C:V,15,0)</f>
        <v>#N/A</v>
      </c>
      <c r="AB36" s="18" t="e">
        <f>VLOOKUP(F36,D19数据库!C:V,16,0)</f>
        <v>#N/A</v>
      </c>
      <c r="AC36" s="18"/>
      <c r="AD36" s="18" t="e">
        <f>VLOOKUP(F36,D19数据库!C:V,17,0)</f>
        <v>#N/A</v>
      </c>
      <c r="AE36" s="18" t="e">
        <f>VLOOKUP(F36,D19数据库!C:V,18,0)</f>
        <v>#N/A</v>
      </c>
      <c r="AF36" s="27">
        <f t="shared" si="11"/>
        <v>0</v>
      </c>
      <c r="AG36" s="18" t="e">
        <f>VLOOKUP(F36,D19数据库!C:V,19,0)</f>
        <v>#N/A</v>
      </c>
      <c r="AH36" s="18" t="e">
        <f>VLOOKUP(F36,D19数据库!C:V,20,0)</f>
        <v>#N/A</v>
      </c>
      <c r="AI36" s="18"/>
    </row>
    <row r="37" spans="1:35" x14ac:dyDescent="0.25">
      <c r="A37" s="22"/>
      <c r="B37" s="3"/>
      <c r="C37" s="3"/>
      <c r="D37" s="3"/>
      <c r="E37" s="3" t="e">
        <f t="shared" si="12"/>
        <v>#VALUE!</v>
      </c>
      <c r="F37" s="18" t="str">
        <f t="shared" si="13"/>
        <v/>
      </c>
      <c r="G37" s="18" t="e">
        <f t="shared" si="6"/>
        <v>#VALUE!</v>
      </c>
      <c r="H37" s="18" t="e">
        <f t="shared" si="7"/>
        <v>#VALUE!</v>
      </c>
      <c r="I37" s="18" t="str">
        <f t="shared" si="14"/>
        <v/>
      </c>
      <c r="J37" s="18" t="e">
        <f t="shared" si="15"/>
        <v>#VALUE!</v>
      </c>
      <c r="K37" s="18" t="e">
        <f t="shared" si="16"/>
        <v>#VALUE!</v>
      </c>
      <c r="L37" s="18" t="e">
        <f>VLOOKUP(F37,D19数据库!C:V,2,0)</f>
        <v>#N/A</v>
      </c>
      <c r="M37" s="18" t="e">
        <f>VLOOKUP(F37,D19数据库!C:V,3,0)</f>
        <v>#N/A</v>
      </c>
      <c r="N37" s="19" t="e">
        <f t="shared" si="17"/>
        <v>#VALUE!</v>
      </c>
      <c r="O37" s="18" t="e">
        <f>VLOOKUP(F37,D19数据库!C:V,4,0)</f>
        <v>#N/A</v>
      </c>
      <c r="P37" s="18" t="e">
        <f>VLOOKUP(F37,D19数据库!C:V,5,0)</f>
        <v>#N/A</v>
      </c>
      <c r="Q37" s="18"/>
      <c r="R37" s="18" t="e">
        <f>VLOOKUP(F37,D19数据库!C:V,6,0)</f>
        <v>#N/A</v>
      </c>
      <c r="S37" s="18" t="e">
        <f>VLOOKUP(F37,D19数据库!C:V,7,0)</f>
        <v>#N/A</v>
      </c>
      <c r="T37" s="52" t="e">
        <f t="shared" si="18"/>
        <v>#VALUE!</v>
      </c>
      <c r="U37" s="18" t="e">
        <f>VLOOKUP(F37,D19数据库!C:V,8,0)</f>
        <v>#N/A</v>
      </c>
      <c r="V37" s="18" t="e">
        <f>VLOOKUP(F37,D19数据库!C:V,9,0)</f>
        <v>#N/A</v>
      </c>
      <c r="W37" s="18"/>
      <c r="X37" s="18" t="e">
        <f>VLOOKUP(F37,D19数据库!C:V,10,0)</f>
        <v>#N/A</v>
      </c>
      <c r="Y37" s="18" t="e">
        <f>VLOOKUP(F37,D19数据库!C:V,11,0)</f>
        <v>#N/A</v>
      </c>
      <c r="Z37" s="27" t="e">
        <f>VLOOKUP(F37,D19数据库!C:V,14,0)*C37</f>
        <v>#N/A</v>
      </c>
      <c r="AA37" s="18" t="e">
        <f>VLOOKUP(F37,D19数据库!C:V,15,0)</f>
        <v>#N/A</v>
      </c>
      <c r="AB37" s="18" t="e">
        <f>VLOOKUP(F37,D19数据库!C:V,16,0)</f>
        <v>#N/A</v>
      </c>
      <c r="AC37" s="18"/>
      <c r="AD37" s="18" t="e">
        <f>VLOOKUP(F37,D19数据库!C:V,17,0)</f>
        <v>#N/A</v>
      </c>
      <c r="AE37" s="18" t="e">
        <f>VLOOKUP(F37,D19数据库!C:V,18,0)</f>
        <v>#N/A</v>
      </c>
      <c r="AF37" s="27">
        <f t="shared" si="11"/>
        <v>0</v>
      </c>
      <c r="AG37" s="18" t="e">
        <f>VLOOKUP(F37,D19数据库!C:V,19,0)</f>
        <v>#N/A</v>
      </c>
      <c r="AH37" s="18" t="e">
        <f>VLOOKUP(F37,D19数据库!C:V,20,0)</f>
        <v>#N/A</v>
      </c>
      <c r="AI37" s="18"/>
    </row>
    <row r="38" spans="1:35" x14ac:dyDescent="0.25">
      <c r="A38" s="22"/>
      <c r="B38" s="3"/>
      <c r="C38" s="3"/>
      <c r="D38" s="3"/>
      <c r="E38" s="3" t="e">
        <f t="shared" si="12"/>
        <v>#VALUE!</v>
      </c>
      <c r="F38" s="18" t="str">
        <f t="shared" si="13"/>
        <v/>
      </c>
      <c r="G38" s="18" t="e">
        <f t="shared" si="6"/>
        <v>#VALUE!</v>
      </c>
      <c r="H38" s="18" t="e">
        <f t="shared" si="7"/>
        <v>#VALUE!</v>
      </c>
      <c r="I38" s="18" t="str">
        <f t="shared" si="14"/>
        <v/>
      </c>
      <c r="J38" s="18" t="e">
        <f t="shared" si="15"/>
        <v>#VALUE!</v>
      </c>
      <c r="K38" s="18" t="e">
        <f t="shared" si="16"/>
        <v>#VALUE!</v>
      </c>
      <c r="L38" s="18" t="e">
        <f>VLOOKUP(F38,D19数据库!C:V,2,0)</f>
        <v>#N/A</v>
      </c>
      <c r="M38" s="18" t="e">
        <f>VLOOKUP(F38,D19数据库!C:V,3,0)</f>
        <v>#N/A</v>
      </c>
      <c r="N38" s="19" t="e">
        <f t="shared" si="17"/>
        <v>#VALUE!</v>
      </c>
      <c r="O38" s="18" t="e">
        <f>VLOOKUP(F38,D19数据库!C:V,4,0)</f>
        <v>#N/A</v>
      </c>
      <c r="P38" s="18" t="e">
        <f>VLOOKUP(F38,D19数据库!C:V,5,0)</f>
        <v>#N/A</v>
      </c>
      <c r="Q38" s="18"/>
      <c r="R38" s="18" t="e">
        <f>VLOOKUP(F38,D19数据库!C:V,6,0)</f>
        <v>#N/A</v>
      </c>
      <c r="S38" s="18" t="e">
        <f>VLOOKUP(F38,D19数据库!C:V,7,0)</f>
        <v>#N/A</v>
      </c>
      <c r="T38" s="52" t="e">
        <f t="shared" si="18"/>
        <v>#VALUE!</v>
      </c>
      <c r="U38" s="18" t="e">
        <f>VLOOKUP(F38,D19数据库!C:V,8,0)</f>
        <v>#N/A</v>
      </c>
      <c r="V38" s="18" t="e">
        <f>VLOOKUP(F38,D19数据库!C:V,9,0)</f>
        <v>#N/A</v>
      </c>
      <c r="W38" s="18"/>
      <c r="X38" s="18" t="e">
        <f>VLOOKUP(F38,D19数据库!C:V,10,0)</f>
        <v>#N/A</v>
      </c>
      <c r="Y38" s="18" t="e">
        <f>VLOOKUP(F38,D19数据库!C:V,11,0)</f>
        <v>#N/A</v>
      </c>
      <c r="Z38" s="27" t="e">
        <f>VLOOKUP(F38,D19数据库!C:V,14,0)*C38</f>
        <v>#N/A</v>
      </c>
      <c r="AA38" s="18" t="e">
        <f>VLOOKUP(F38,D19数据库!C:V,15,0)</f>
        <v>#N/A</v>
      </c>
      <c r="AB38" s="18" t="e">
        <f>VLOOKUP(F38,D19数据库!C:V,16,0)</f>
        <v>#N/A</v>
      </c>
      <c r="AC38" s="18"/>
      <c r="AD38" s="18" t="e">
        <f>VLOOKUP(F38,D19数据库!C:V,17,0)</f>
        <v>#N/A</v>
      </c>
      <c r="AE38" s="18" t="e">
        <f>VLOOKUP(F38,D19数据库!C:V,18,0)</f>
        <v>#N/A</v>
      </c>
      <c r="AF38" s="27">
        <f t="shared" si="11"/>
        <v>0</v>
      </c>
      <c r="AG38" s="18" t="e">
        <f>VLOOKUP(F38,D19数据库!C:V,19,0)</f>
        <v>#N/A</v>
      </c>
      <c r="AH38" s="18" t="e">
        <f>VLOOKUP(F38,D19数据库!C:V,20,0)</f>
        <v>#N/A</v>
      </c>
      <c r="AI38" s="18"/>
    </row>
    <row r="39" spans="1:35" x14ac:dyDescent="0.25">
      <c r="A39" s="22"/>
      <c r="B39" s="3"/>
      <c r="C39" s="3"/>
      <c r="D39" s="3"/>
      <c r="E39" s="3" t="e">
        <f t="shared" si="12"/>
        <v>#VALUE!</v>
      </c>
      <c r="F39" s="18" t="str">
        <f t="shared" si="13"/>
        <v/>
      </c>
      <c r="G39" s="18" t="e">
        <f t="shared" si="6"/>
        <v>#VALUE!</v>
      </c>
      <c r="H39" s="18" t="e">
        <f t="shared" si="7"/>
        <v>#VALUE!</v>
      </c>
      <c r="I39" s="18" t="str">
        <f t="shared" si="14"/>
        <v/>
      </c>
      <c r="J39" s="18" t="e">
        <f t="shared" si="15"/>
        <v>#VALUE!</v>
      </c>
      <c r="K39" s="18" t="e">
        <f t="shared" si="16"/>
        <v>#VALUE!</v>
      </c>
      <c r="L39" s="18" t="e">
        <f>VLOOKUP(F39,D19数据库!C:V,2,0)</f>
        <v>#N/A</v>
      </c>
      <c r="M39" s="18" t="e">
        <f>VLOOKUP(F39,D19数据库!C:V,3,0)</f>
        <v>#N/A</v>
      </c>
      <c r="N39" s="19" t="e">
        <f t="shared" si="17"/>
        <v>#VALUE!</v>
      </c>
      <c r="O39" s="18" t="e">
        <f>VLOOKUP(F39,D19数据库!C:V,4,0)</f>
        <v>#N/A</v>
      </c>
      <c r="P39" s="18" t="e">
        <f>VLOOKUP(F39,D19数据库!C:V,5,0)</f>
        <v>#N/A</v>
      </c>
      <c r="Q39" s="18"/>
      <c r="R39" s="18" t="e">
        <f>VLOOKUP(F39,D19数据库!C:V,6,0)</f>
        <v>#N/A</v>
      </c>
      <c r="S39" s="18" t="e">
        <f>VLOOKUP(F39,D19数据库!C:V,7,0)</f>
        <v>#N/A</v>
      </c>
      <c r="T39" s="52" t="e">
        <f t="shared" si="18"/>
        <v>#VALUE!</v>
      </c>
      <c r="U39" s="18" t="e">
        <f>VLOOKUP(F39,D19数据库!C:V,8,0)</f>
        <v>#N/A</v>
      </c>
      <c r="V39" s="18" t="e">
        <f>VLOOKUP(F39,D19数据库!C:V,9,0)</f>
        <v>#N/A</v>
      </c>
      <c r="W39" s="18"/>
      <c r="X39" s="18" t="e">
        <f>VLOOKUP(F39,D19数据库!C:V,10,0)</f>
        <v>#N/A</v>
      </c>
      <c r="Y39" s="18" t="e">
        <f>VLOOKUP(F39,D19数据库!C:V,11,0)</f>
        <v>#N/A</v>
      </c>
      <c r="Z39" s="27" t="e">
        <f>VLOOKUP(F39,D19数据库!C:V,14,0)*C39</f>
        <v>#N/A</v>
      </c>
      <c r="AA39" s="18" t="e">
        <f>VLOOKUP(F39,D19数据库!C:V,15,0)</f>
        <v>#N/A</v>
      </c>
      <c r="AB39" s="18" t="e">
        <f>VLOOKUP(F39,D19数据库!C:V,16,0)</f>
        <v>#N/A</v>
      </c>
      <c r="AC39" s="18"/>
      <c r="AD39" s="18" t="e">
        <f>VLOOKUP(F39,D19数据库!C:V,17,0)</f>
        <v>#N/A</v>
      </c>
      <c r="AE39" s="18" t="e">
        <f>VLOOKUP(F39,D19数据库!C:V,18,0)</f>
        <v>#N/A</v>
      </c>
      <c r="AF39" s="27">
        <f t="shared" si="11"/>
        <v>0</v>
      </c>
      <c r="AG39" s="18" t="e">
        <f>VLOOKUP(F39,D19数据库!C:V,19,0)</f>
        <v>#N/A</v>
      </c>
      <c r="AH39" s="18" t="e">
        <f>VLOOKUP(F39,D19数据库!C:V,20,0)</f>
        <v>#N/A</v>
      </c>
      <c r="AI39" s="18"/>
    </row>
    <row r="40" spans="1:35" x14ac:dyDescent="0.25">
      <c r="A40" s="22"/>
      <c r="B40" s="3"/>
      <c r="C40" s="3"/>
      <c r="D40" s="3"/>
      <c r="E40" s="3" t="e">
        <f t="shared" si="12"/>
        <v>#VALUE!</v>
      </c>
      <c r="F40" s="18" t="str">
        <f t="shared" si="13"/>
        <v/>
      </c>
      <c r="G40" s="18" t="e">
        <f t="shared" si="6"/>
        <v>#VALUE!</v>
      </c>
      <c r="H40" s="18" t="e">
        <f t="shared" si="7"/>
        <v>#VALUE!</v>
      </c>
      <c r="I40" s="18" t="str">
        <f t="shared" si="14"/>
        <v/>
      </c>
      <c r="J40" s="18" t="e">
        <f t="shared" si="15"/>
        <v>#VALUE!</v>
      </c>
      <c r="K40" s="18" t="e">
        <f t="shared" si="16"/>
        <v>#VALUE!</v>
      </c>
      <c r="L40" s="18" t="e">
        <f>VLOOKUP(F40,D19数据库!C:V,2,0)</f>
        <v>#N/A</v>
      </c>
      <c r="M40" s="18" t="e">
        <f>VLOOKUP(F40,D19数据库!C:V,3,0)</f>
        <v>#N/A</v>
      </c>
      <c r="N40" s="19" t="e">
        <f t="shared" si="17"/>
        <v>#VALUE!</v>
      </c>
      <c r="O40" s="18" t="e">
        <f>VLOOKUP(F40,D19数据库!C:V,4,0)</f>
        <v>#N/A</v>
      </c>
      <c r="P40" s="18" t="e">
        <f>VLOOKUP(F40,D19数据库!C:V,5,0)</f>
        <v>#N/A</v>
      </c>
      <c r="Q40" s="18"/>
      <c r="R40" s="18" t="e">
        <f>VLOOKUP(F40,D19数据库!C:V,6,0)</f>
        <v>#N/A</v>
      </c>
      <c r="S40" s="18" t="e">
        <f>VLOOKUP(F40,D19数据库!C:V,7,0)</f>
        <v>#N/A</v>
      </c>
      <c r="T40" s="52" t="e">
        <f t="shared" si="18"/>
        <v>#VALUE!</v>
      </c>
      <c r="U40" s="18" t="e">
        <f>VLOOKUP(F40,D19数据库!C:V,8,0)</f>
        <v>#N/A</v>
      </c>
      <c r="V40" s="18" t="e">
        <f>VLOOKUP(F40,D19数据库!C:V,9,0)</f>
        <v>#N/A</v>
      </c>
      <c r="W40" s="18"/>
      <c r="X40" s="18" t="e">
        <f>VLOOKUP(F40,D19数据库!C:V,10,0)</f>
        <v>#N/A</v>
      </c>
      <c r="Y40" s="18" t="e">
        <f>VLOOKUP(F40,D19数据库!C:V,11,0)</f>
        <v>#N/A</v>
      </c>
      <c r="Z40" s="27" t="e">
        <f>VLOOKUP(F40,D19数据库!C:V,14,0)*C40</f>
        <v>#N/A</v>
      </c>
      <c r="AA40" s="18" t="e">
        <f>VLOOKUP(F40,D19数据库!C:V,15,0)</f>
        <v>#N/A</v>
      </c>
      <c r="AB40" s="18" t="e">
        <f>VLOOKUP(F40,D19数据库!C:V,16,0)</f>
        <v>#N/A</v>
      </c>
      <c r="AC40" s="18"/>
      <c r="AD40" s="18" t="e">
        <f>VLOOKUP(F40,D19数据库!C:V,17,0)</f>
        <v>#N/A</v>
      </c>
      <c r="AE40" s="18" t="e">
        <f>VLOOKUP(F40,D19数据库!C:V,18,0)</f>
        <v>#N/A</v>
      </c>
      <c r="AF40" s="27">
        <f t="shared" si="11"/>
        <v>0</v>
      </c>
      <c r="AG40" s="18" t="e">
        <f>VLOOKUP(F40,D19数据库!C:V,19,0)</f>
        <v>#N/A</v>
      </c>
      <c r="AH40" s="18" t="e">
        <f>VLOOKUP(F40,D19数据库!C:V,20,0)</f>
        <v>#N/A</v>
      </c>
      <c r="AI40" s="18"/>
    </row>
    <row r="41" spans="1:35" x14ac:dyDescent="0.25">
      <c r="A41" s="22"/>
      <c r="B41" s="3"/>
      <c r="C41" s="3"/>
      <c r="D41" s="3"/>
      <c r="E41" s="3" t="e">
        <f t="shared" si="12"/>
        <v>#VALUE!</v>
      </c>
      <c r="F41" s="18" t="str">
        <f t="shared" si="13"/>
        <v/>
      </c>
      <c r="G41" s="18" t="e">
        <f t="shared" si="6"/>
        <v>#VALUE!</v>
      </c>
      <c r="H41" s="18" t="e">
        <f t="shared" si="7"/>
        <v>#VALUE!</v>
      </c>
      <c r="I41" s="18" t="str">
        <f t="shared" si="14"/>
        <v/>
      </c>
      <c r="J41" s="18" t="e">
        <f t="shared" si="15"/>
        <v>#VALUE!</v>
      </c>
      <c r="K41" s="18" t="e">
        <f t="shared" si="16"/>
        <v>#VALUE!</v>
      </c>
      <c r="L41" s="18" t="e">
        <f>VLOOKUP(F41,D19数据库!C:V,2,0)</f>
        <v>#N/A</v>
      </c>
      <c r="M41" s="18" t="e">
        <f>VLOOKUP(F41,D19数据库!C:V,3,0)</f>
        <v>#N/A</v>
      </c>
      <c r="N41" s="19" t="e">
        <f t="shared" si="17"/>
        <v>#VALUE!</v>
      </c>
      <c r="O41" s="18" t="e">
        <f>VLOOKUP(F41,D19数据库!C:V,4,0)</f>
        <v>#N/A</v>
      </c>
      <c r="P41" s="18" t="e">
        <f>VLOOKUP(F41,D19数据库!C:V,5,0)</f>
        <v>#N/A</v>
      </c>
      <c r="Q41" s="18"/>
      <c r="R41" s="18" t="e">
        <f>VLOOKUP(F41,D19数据库!C:V,6,0)</f>
        <v>#N/A</v>
      </c>
      <c r="S41" s="18" t="e">
        <f>VLOOKUP(F41,D19数据库!C:V,7,0)</f>
        <v>#N/A</v>
      </c>
      <c r="T41" s="52" t="e">
        <f t="shared" si="18"/>
        <v>#VALUE!</v>
      </c>
      <c r="U41" s="18" t="e">
        <f>VLOOKUP(F41,D19数据库!C:V,8,0)</f>
        <v>#N/A</v>
      </c>
      <c r="V41" s="18" t="e">
        <f>VLOOKUP(F41,D19数据库!C:V,9,0)</f>
        <v>#N/A</v>
      </c>
      <c r="W41" s="18"/>
      <c r="X41" s="18" t="e">
        <f>VLOOKUP(F41,D19数据库!C:V,10,0)</f>
        <v>#N/A</v>
      </c>
      <c r="Y41" s="18" t="e">
        <f>VLOOKUP(F41,D19数据库!C:V,11,0)</f>
        <v>#N/A</v>
      </c>
      <c r="Z41" s="27" t="e">
        <f>VLOOKUP(F41,D19数据库!C:V,14,0)*C41</f>
        <v>#N/A</v>
      </c>
      <c r="AA41" s="18" t="e">
        <f>VLOOKUP(F41,D19数据库!C:V,15,0)</f>
        <v>#N/A</v>
      </c>
      <c r="AB41" s="18" t="e">
        <f>VLOOKUP(F41,D19数据库!C:V,16,0)</f>
        <v>#N/A</v>
      </c>
      <c r="AC41" s="18"/>
      <c r="AD41" s="18" t="e">
        <f>VLOOKUP(F41,D19数据库!C:V,17,0)</f>
        <v>#N/A</v>
      </c>
      <c r="AE41" s="18" t="e">
        <f>VLOOKUP(F41,D19数据库!C:V,18,0)</f>
        <v>#N/A</v>
      </c>
      <c r="AF41" s="27">
        <f t="shared" si="11"/>
        <v>0</v>
      </c>
      <c r="AG41" s="18" t="e">
        <f>VLOOKUP(F41,D19数据库!C:V,19,0)</f>
        <v>#N/A</v>
      </c>
      <c r="AH41" s="18" t="e">
        <f>VLOOKUP(F41,D19数据库!C:V,20,0)</f>
        <v>#N/A</v>
      </c>
      <c r="AI41" s="18"/>
    </row>
    <row r="42" spans="1:35" x14ac:dyDescent="0.25">
      <c r="A42" s="22"/>
      <c r="B42" s="3"/>
      <c r="C42" s="3"/>
      <c r="D42" s="3"/>
      <c r="E42" s="3" t="e">
        <f t="shared" si="12"/>
        <v>#VALUE!</v>
      </c>
      <c r="F42" s="18" t="str">
        <f t="shared" si="13"/>
        <v/>
      </c>
      <c r="G42" s="18" t="e">
        <f t="shared" si="6"/>
        <v>#VALUE!</v>
      </c>
      <c r="H42" s="18" t="e">
        <f t="shared" si="7"/>
        <v>#VALUE!</v>
      </c>
      <c r="I42" s="18" t="str">
        <f t="shared" si="14"/>
        <v/>
      </c>
      <c r="J42" s="18" t="e">
        <f t="shared" si="15"/>
        <v>#VALUE!</v>
      </c>
      <c r="K42" s="18" t="e">
        <f t="shared" si="16"/>
        <v>#VALUE!</v>
      </c>
      <c r="L42" s="18" t="e">
        <f>VLOOKUP(F42,D19数据库!C:V,2,0)</f>
        <v>#N/A</v>
      </c>
      <c r="M42" s="18" t="e">
        <f>VLOOKUP(F42,D19数据库!C:V,3,0)</f>
        <v>#N/A</v>
      </c>
      <c r="N42" s="19" t="e">
        <f t="shared" si="17"/>
        <v>#VALUE!</v>
      </c>
      <c r="O42" s="18" t="e">
        <f>VLOOKUP(F42,D19数据库!C:V,4,0)</f>
        <v>#N/A</v>
      </c>
      <c r="P42" s="18" t="e">
        <f>VLOOKUP(F42,D19数据库!C:V,5,0)</f>
        <v>#N/A</v>
      </c>
      <c r="Q42" s="18"/>
      <c r="R42" s="18" t="e">
        <f>VLOOKUP(F42,D19数据库!C:V,6,0)</f>
        <v>#N/A</v>
      </c>
      <c r="S42" s="18" t="e">
        <f>VLOOKUP(F42,D19数据库!C:V,7,0)</f>
        <v>#N/A</v>
      </c>
      <c r="T42" s="52" t="e">
        <f t="shared" si="18"/>
        <v>#VALUE!</v>
      </c>
      <c r="U42" s="18" t="e">
        <f>VLOOKUP(F42,D19数据库!C:V,8,0)</f>
        <v>#N/A</v>
      </c>
      <c r="V42" s="18" t="e">
        <f>VLOOKUP(F42,D19数据库!C:V,9,0)</f>
        <v>#N/A</v>
      </c>
      <c r="W42" s="18"/>
      <c r="X42" s="18" t="e">
        <f>VLOOKUP(F42,D19数据库!C:V,10,0)</f>
        <v>#N/A</v>
      </c>
      <c r="Y42" s="18" t="e">
        <f>VLOOKUP(F42,D19数据库!C:V,11,0)</f>
        <v>#N/A</v>
      </c>
      <c r="Z42" s="27" t="e">
        <f>VLOOKUP(F42,D19数据库!C:V,14,0)*C42</f>
        <v>#N/A</v>
      </c>
      <c r="AA42" s="18" t="e">
        <f>VLOOKUP(F42,D19数据库!C:V,15,0)</f>
        <v>#N/A</v>
      </c>
      <c r="AB42" s="18" t="e">
        <f>VLOOKUP(F42,D19数据库!C:V,16,0)</f>
        <v>#N/A</v>
      </c>
      <c r="AC42" s="18"/>
      <c r="AD42" s="18" t="e">
        <f>VLOOKUP(F42,D19数据库!C:V,17,0)</f>
        <v>#N/A</v>
      </c>
      <c r="AE42" s="18" t="e">
        <f>VLOOKUP(F42,D19数据库!C:V,18,0)</f>
        <v>#N/A</v>
      </c>
      <c r="AF42" s="27">
        <f t="shared" si="11"/>
        <v>0</v>
      </c>
      <c r="AG42" s="18" t="e">
        <f>VLOOKUP(F42,D19数据库!C:V,19,0)</f>
        <v>#N/A</v>
      </c>
      <c r="AH42" s="18" t="e">
        <f>VLOOKUP(F42,D19数据库!C:V,20,0)</f>
        <v>#N/A</v>
      </c>
      <c r="AI42" s="18"/>
    </row>
    <row r="43" spans="1:35" x14ac:dyDescent="0.25">
      <c r="A43" s="22"/>
      <c r="B43" s="3"/>
      <c r="C43" s="3"/>
      <c r="D43" s="3"/>
      <c r="E43" s="3" t="e">
        <f t="shared" si="12"/>
        <v>#VALUE!</v>
      </c>
      <c r="F43" s="18" t="str">
        <f t="shared" si="13"/>
        <v/>
      </c>
      <c r="G43" s="18" t="e">
        <f t="shared" si="6"/>
        <v>#VALUE!</v>
      </c>
      <c r="H43" s="18" t="e">
        <f t="shared" si="7"/>
        <v>#VALUE!</v>
      </c>
      <c r="I43" s="18" t="str">
        <f t="shared" si="14"/>
        <v/>
      </c>
      <c r="J43" s="18" t="e">
        <f t="shared" si="15"/>
        <v>#VALUE!</v>
      </c>
      <c r="K43" s="18" t="e">
        <f t="shared" si="16"/>
        <v>#VALUE!</v>
      </c>
      <c r="L43" s="18" t="e">
        <f>VLOOKUP(F43,D19数据库!C:V,2,0)</f>
        <v>#N/A</v>
      </c>
      <c r="M43" s="18" t="e">
        <f>VLOOKUP(F43,D19数据库!C:V,3,0)</f>
        <v>#N/A</v>
      </c>
      <c r="N43" s="19" t="e">
        <f t="shared" si="17"/>
        <v>#VALUE!</v>
      </c>
      <c r="O43" s="18" t="e">
        <f>VLOOKUP(F43,D19数据库!C:V,4,0)</f>
        <v>#N/A</v>
      </c>
      <c r="P43" s="18" t="e">
        <f>VLOOKUP(F43,D19数据库!C:V,5,0)</f>
        <v>#N/A</v>
      </c>
      <c r="Q43" s="18"/>
      <c r="R43" s="18" t="e">
        <f>VLOOKUP(F43,D19数据库!C:V,6,0)</f>
        <v>#N/A</v>
      </c>
      <c r="S43" s="18" t="e">
        <f>VLOOKUP(F43,D19数据库!C:V,7,0)</f>
        <v>#N/A</v>
      </c>
      <c r="T43" s="52" t="e">
        <f t="shared" si="18"/>
        <v>#VALUE!</v>
      </c>
      <c r="U43" s="18" t="e">
        <f>VLOOKUP(F43,D19数据库!C:V,8,0)</f>
        <v>#N/A</v>
      </c>
      <c r="V43" s="18" t="e">
        <f>VLOOKUP(F43,D19数据库!C:V,9,0)</f>
        <v>#N/A</v>
      </c>
      <c r="W43" s="18"/>
      <c r="X43" s="18" t="e">
        <f>VLOOKUP(F43,D19数据库!C:V,10,0)</f>
        <v>#N/A</v>
      </c>
      <c r="Y43" s="18" t="e">
        <f>VLOOKUP(F43,D19数据库!C:V,11,0)</f>
        <v>#N/A</v>
      </c>
      <c r="Z43" s="27" t="e">
        <f>VLOOKUP(F43,D19数据库!C:V,14,0)*C43</f>
        <v>#N/A</v>
      </c>
      <c r="AA43" s="18" t="e">
        <f>VLOOKUP(F43,D19数据库!C:V,15,0)</f>
        <v>#N/A</v>
      </c>
      <c r="AB43" s="18" t="e">
        <f>VLOOKUP(F43,D19数据库!C:V,16,0)</f>
        <v>#N/A</v>
      </c>
      <c r="AC43" s="18"/>
      <c r="AD43" s="18" t="e">
        <f>VLOOKUP(F43,D19数据库!C:V,17,0)</f>
        <v>#N/A</v>
      </c>
      <c r="AE43" s="18" t="e">
        <f>VLOOKUP(F43,D19数据库!C:V,18,0)</f>
        <v>#N/A</v>
      </c>
      <c r="AF43" s="27">
        <f t="shared" si="11"/>
        <v>0</v>
      </c>
      <c r="AG43" s="18" t="e">
        <f>VLOOKUP(F43,D19数据库!C:V,19,0)</f>
        <v>#N/A</v>
      </c>
      <c r="AH43" s="18" t="e">
        <f>VLOOKUP(F43,D19数据库!C:V,20,0)</f>
        <v>#N/A</v>
      </c>
      <c r="AI43" s="18"/>
    </row>
    <row r="44" spans="1:35" x14ac:dyDescent="0.25">
      <c r="A44" s="22"/>
      <c r="B44" s="3"/>
      <c r="C44" s="3"/>
      <c r="D44" s="3"/>
      <c r="E44" s="3" t="e">
        <f t="shared" si="12"/>
        <v>#VALUE!</v>
      </c>
      <c r="F44" s="18" t="str">
        <f t="shared" si="13"/>
        <v/>
      </c>
      <c r="G44" s="18" t="e">
        <f t="shared" si="6"/>
        <v>#VALUE!</v>
      </c>
      <c r="H44" s="18" t="e">
        <f t="shared" si="7"/>
        <v>#VALUE!</v>
      </c>
      <c r="I44" s="18" t="str">
        <f t="shared" si="14"/>
        <v/>
      </c>
      <c r="J44" s="18" t="e">
        <f t="shared" si="15"/>
        <v>#VALUE!</v>
      </c>
      <c r="K44" s="18" t="e">
        <f t="shared" si="16"/>
        <v>#VALUE!</v>
      </c>
      <c r="L44" s="18" t="e">
        <f>VLOOKUP(F44,D19数据库!C:V,2,0)</f>
        <v>#N/A</v>
      </c>
      <c r="M44" s="18" t="e">
        <f>VLOOKUP(F44,D19数据库!C:V,3,0)</f>
        <v>#N/A</v>
      </c>
      <c r="N44" s="19" t="e">
        <f t="shared" si="17"/>
        <v>#VALUE!</v>
      </c>
      <c r="O44" s="18" t="e">
        <f>VLOOKUP(F44,D19数据库!C:V,4,0)</f>
        <v>#N/A</v>
      </c>
      <c r="P44" s="18" t="e">
        <f>VLOOKUP(F44,D19数据库!C:V,5,0)</f>
        <v>#N/A</v>
      </c>
      <c r="Q44" s="18"/>
      <c r="R44" s="18" t="e">
        <f>VLOOKUP(F44,D19数据库!C:V,6,0)</f>
        <v>#N/A</v>
      </c>
      <c r="S44" s="18" t="e">
        <f>VLOOKUP(F44,D19数据库!C:V,7,0)</f>
        <v>#N/A</v>
      </c>
      <c r="T44" s="52" t="e">
        <f t="shared" si="18"/>
        <v>#VALUE!</v>
      </c>
      <c r="U44" s="18" t="e">
        <f>VLOOKUP(F44,D19数据库!C:V,8,0)</f>
        <v>#N/A</v>
      </c>
      <c r="V44" s="18" t="e">
        <f>VLOOKUP(F44,D19数据库!C:V,9,0)</f>
        <v>#N/A</v>
      </c>
      <c r="W44" s="18"/>
      <c r="X44" s="18" t="e">
        <f>VLOOKUP(F44,D19数据库!C:V,10,0)</f>
        <v>#N/A</v>
      </c>
      <c r="Y44" s="18" t="e">
        <f>VLOOKUP(F44,D19数据库!C:V,11,0)</f>
        <v>#N/A</v>
      </c>
      <c r="Z44" s="27" t="e">
        <f>VLOOKUP(F44,D19数据库!C:V,14,0)*C44</f>
        <v>#N/A</v>
      </c>
      <c r="AA44" s="18" t="e">
        <f>VLOOKUP(F44,D19数据库!C:V,15,0)</f>
        <v>#N/A</v>
      </c>
      <c r="AB44" s="18" t="e">
        <f>VLOOKUP(F44,D19数据库!C:V,16,0)</f>
        <v>#N/A</v>
      </c>
      <c r="AC44" s="18"/>
      <c r="AD44" s="18" t="e">
        <f>VLOOKUP(F44,D19数据库!C:V,17,0)</f>
        <v>#N/A</v>
      </c>
      <c r="AE44" s="18" t="e">
        <f>VLOOKUP(F44,D19数据库!C:V,18,0)</f>
        <v>#N/A</v>
      </c>
      <c r="AF44" s="27">
        <f t="shared" si="11"/>
        <v>0</v>
      </c>
      <c r="AG44" s="18" t="e">
        <f>VLOOKUP(F44,D19数据库!C:V,19,0)</f>
        <v>#N/A</v>
      </c>
      <c r="AH44" s="18" t="e">
        <f>VLOOKUP(F44,D19数据库!C:V,20,0)</f>
        <v>#N/A</v>
      </c>
      <c r="AI44" s="18"/>
    </row>
    <row r="45" spans="1:35" x14ac:dyDescent="0.25">
      <c r="A45" s="22"/>
      <c r="B45" s="3"/>
      <c r="C45" s="3"/>
      <c r="D45" s="3"/>
      <c r="E45" s="3" t="e">
        <f t="shared" si="12"/>
        <v>#VALUE!</v>
      </c>
      <c r="F45" s="18" t="str">
        <f t="shared" si="13"/>
        <v/>
      </c>
      <c r="G45" s="18" t="e">
        <f t="shared" si="6"/>
        <v>#VALUE!</v>
      </c>
      <c r="H45" s="18" t="e">
        <f t="shared" si="7"/>
        <v>#VALUE!</v>
      </c>
      <c r="I45" s="18" t="str">
        <f t="shared" si="14"/>
        <v/>
      </c>
      <c r="J45" s="18" t="e">
        <f t="shared" si="15"/>
        <v>#VALUE!</v>
      </c>
      <c r="K45" s="18" t="e">
        <f t="shared" si="16"/>
        <v>#VALUE!</v>
      </c>
      <c r="L45" s="18" t="e">
        <f>VLOOKUP(F45,D19数据库!C:V,2,0)</f>
        <v>#N/A</v>
      </c>
      <c r="M45" s="18" t="e">
        <f>VLOOKUP(F45,D19数据库!C:V,3,0)</f>
        <v>#N/A</v>
      </c>
      <c r="N45" s="19" t="e">
        <f t="shared" si="17"/>
        <v>#VALUE!</v>
      </c>
      <c r="O45" s="18" t="e">
        <f>VLOOKUP(F45,D19数据库!C:V,4,0)</f>
        <v>#N/A</v>
      </c>
      <c r="P45" s="18" t="e">
        <f>VLOOKUP(F45,D19数据库!C:V,5,0)</f>
        <v>#N/A</v>
      </c>
      <c r="Q45" s="18"/>
      <c r="R45" s="18" t="e">
        <f>VLOOKUP(F45,D19数据库!C:V,6,0)</f>
        <v>#N/A</v>
      </c>
      <c r="S45" s="18" t="e">
        <f>VLOOKUP(F45,D19数据库!C:V,7,0)</f>
        <v>#N/A</v>
      </c>
      <c r="T45" s="52" t="e">
        <f t="shared" si="18"/>
        <v>#VALUE!</v>
      </c>
      <c r="U45" s="18" t="e">
        <f>VLOOKUP(F45,D19数据库!C:V,8,0)</f>
        <v>#N/A</v>
      </c>
      <c r="V45" s="18" t="e">
        <f>VLOOKUP(F45,D19数据库!C:V,9,0)</f>
        <v>#N/A</v>
      </c>
      <c r="W45" s="18"/>
      <c r="X45" s="18" t="e">
        <f>VLOOKUP(F45,D19数据库!C:V,10,0)</f>
        <v>#N/A</v>
      </c>
      <c r="Y45" s="18" t="e">
        <f>VLOOKUP(F45,D19数据库!C:V,11,0)</f>
        <v>#N/A</v>
      </c>
      <c r="Z45" s="27" t="e">
        <f>VLOOKUP(F45,D19数据库!C:V,14,0)*C45</f>
        <v>#N/A</v>
      </c>
      <c r="AA45" s="18" t="e">
        <f>VLOOKUP(F45,D19数据库!C:V,15,0)</f>
        <v>#N/A</v>
      </c>
      <c r="AB45" s="18" t="e">
        <f>VLOOKUP(F45,D19数据库!C:V,16,0)</f>
        <v>#N/A</v>
      </c>
      <c r="AC45" s="18"/>
      <c r="AD45" s="18" t="e">
        <f>VLOOKUP(F45,D19数据库!C:V,17,0)</f>
        <v>#N/A</v>
      </c>
      <c r="AE45" s="18" t="e">
        <f>VLOOKUP(F45,D19数据库!C:V,18,0)</f>
        <v>#N/A</v>
      </c>
      <c r="AF45" s="27">
        <f t="shared" si="11"/>
        <v>0</v>
      </c>
      <c r="AG45" s="18" t="e">
        <f>VLOOKUP(F45,D19数据库!C:V,19,0)</f>
        <v>#N/A</v>
      </c>
      <c r="AH45" s="18" t="e">
        <f>VLOOKUP(F45,D19数据库!C:V,20,0)</f>
        <v>#N/A</v>
      </c>
      <c r="AI45" s="18"/>
    </row>
    <row r="46" spans="1:35" x14ac:dyDescent="0.25">
      <c r="A46" s="22"/>
      <c r="B46" s="3"/>
      <c r="C46" s="3"/>
      <c r="D46" s="3"/>
      <c r="E46" s="3" t="e">
        <f t="shared" si="12"/>
        <v>#VALUE!</v>
      </c>
      <c r="F46" s="18" t="str">
        <f t="shared" si="13"/>
        <v/>
      </c>
      <c r="G46" s="18" t="e">
        <f t="shared" si="6"/>
        <v>#VALUE!</v>
      </c>
      <c r="H46" s="18" t="e">
        <f t="shared" si="7"/>
        <v>#VALUE!</v>
      </c>
      <c r="I46" s="18" t="str">
        <f t="shared" si="14"/>
        <v/>
      </c>
      <c r="J46" s="18" t="e">
        <f t="shared" si="15"/>
        <v>#VALUE!</v>
      </c>
      <c r="K46" s="18" t="e">
        <f t="shared" si="16"/>
        <v>#VALUE!</v>
      </c>
      <c r="L46" s="18" t="e">
        <f>VLOOKUP(F46,D19数据库!C:V,2,0)</f>
        <v>#N/A</v>
      </c>
      <c r="M46" s="18" t="e">
        <f>VLOOKUP(F46,D19数据库!C:V,3,0)</f>
        <v>#N/A</v>
      </c>
      <c r="N46" s="19" t="e">
        <f t="shared" si="17"/>
        <v>#VALUE!</v>
      </c>
      <c r="O46" s="18" t="e">
        <f>VLOOKUP(F46,D19数据库!C:V,4,0)</f>
        <v>#N/A</v>
      </c>
      <c r="P46" s="18" t="e">
        <f>VLOOKUP(F46,D19数据库!C:V,5,0)</f>
        <v>#N/A</v>
      </c>
      <c r="Q46" s="18"/>
      <c r="R46" s="18" t="e">
        <f>VLOOKUP(F46,D19数据库!C:V,6,0)</f>
        <v>#N/A</v>
      </c>
      <c r="S46" s="18" t="e">
        <f>VLOOKUP(F46,D19数据库!C:V,7,0)</f>
        <v>#N/A</v>
      </c>
      <c r="T46" s="52" t="e">
        <f t="shared" si="18"/>
        <v>#VALUE!</v>
      </c>
      <c r="U46" s="18" t="e">
        <f>VLOOKUP(F46,D19数据库!C:V,8,0)</f>
        <v>#N/A</v>
      </c>
      <c r="V46" s="18" t="e">
        <f>VLOOKUP(F46,D19数据库!C:V,9,0)</f>
        <v>#N/A</v>
      </c>
      <c r="W46" s="18"/>
      <c r="X46" s="18" t="e">
        <f>VLOOKUP(F46,D19数据库!C:V,10,0)</f>
        <v>#N/A</v>
      </c>
      <c r="Y46" s="18" t="e">
        <f>VLOOKUP(F46,D19数据库!C:V,11,0)</f>
        <v>#N/A</v>
      </c>
      <c r="Z46" s="27" t="e">
        <f>VLOOKUP(F46,D19数据库!C:V,14,0)*C46</f>
        <v>#N/A</v>
      </c>
      <c r="AA46" s="18" t="e">
        <f>VLOOKUP(F46,D19数据库!C:V,15,0)</f>
        <v>#N/A</v>
      </c>
      <c r="AB46" s="18" t="e">
        <f>VLOOKUP(F46,D19数据库!C:V,16,0)</f>
        <v>#N/A</v>
      </c>
      <c r="AC46" s="18"/>
      <c r="AD46" s="18" t="e">
        <f>VLOOKUP(F46,D19数据库!C:V,17,0)</f>
        <v>#N/A</v>
      </c>
      <c r="AE46" s="18" t="e">
        <f>VLOOKUP(F46,D19数据库!C:V,18,0)</f>
        <v>#N/A</v>
      </c>
      <c r="AF46" s="27">
        <f t="shared" si="11"/>
        <v>0</v>
      </c>
      <c r="AG46" s="18" t="e">
        <f>VLOOKUP(F46,D19数据库!C:V,19,0)</f>
        <v>#N/A</v>
      </c>
      <c r="AH46" s="18" t="e">
        <f>VLOOKUP(F46,D19数据库!C:V,20,0)</f>
        <v>#N/A</v>
      </c>
      <c r="AI46" s="18"/>
    </row>
    <row r="47" spans="1:35" x14ac:dyDescent="0.25">
      <c r="A47" s="22"/>
      <c r="B47" s="3"/>
      <c r="C47" s="3"/>
      <c r="D47" s="3"/>
      <c r="E47" s="3" t="e">
        <f t="shared" si="12"/>
        <v>#VALUE!</v>
      </c>
      <c r="F47" s="18" t="str">
        <f t="shared" si="13"/>
        <v/>
      </c>
      <c r="G47" s="18" t="e">
        <f t="shared" si="6"/>
        <v>#VALUE!</v>
      </c>
      <c r="H47" s="18" t="e">
        <f t="shared" si="7"/>
        <v>#VALUE!</v>
      </c>
      <c r="I47" s="18" t="str">
        <f t="shared" si="14"/>
        <v/>
      </c>
      <c r="J47" s="18" t="e">
        <f t="shared" si="15"/>
        <v>#VALUE!</v>
      </c>
      <c r="K47" s="18" t="e">
        <f t="shared" si="16"/>
        <v>#VALUE!</v>
      </c>
      <c r="L47" s="18" t="e">
        <f>VLOOKUP(F47,D19数据库!C:V,2,0)</f>
        <v>#N/A</v>
      </c>
      <c r="M47" s="18" t="e">
        <f>VLOOKUP(F47,D19数据库!C:V,3,0)</f>
        <v>#N/A</v>
      </c>
      <c r="N47" s="19" t="e">
        <f t="shared" si="17"/>
        <v>#VALUE!</v>
      </c>
      <c r="O47" s="18" t="e">
        <f>VLOOKUP(F47,D19数据库!C:V,4,0)</f>
        <v>#N/A</v>
      </c>
      <c r="P47" s="18" t="e">
        <f>VLOOKUP(F47,D19数据库!C:V,5,0)</f>
        <v>#N/A</v>
      </c>
      <c r="Q47" s="18"/>
      <c r="R47" s="18" t="e">
        <f>VLOOKUP(F47,D19数据库!C:V,6,0)</f>
        <v>#N/A</v>
      </c>
      <c r="S47" s="18" t="e">
        <f>VLOOKUP(F47,D19数据库!C:V,7,0)</f>
        <v>#N/A</v>
      </c>
      <c r="T47" s="52" t="e">
        <f t="shared" si="18"/>
        <v>#VALUE!</v>
      </c>
      <c r="U47" s="18" t="e">
        <f>VLOOKUP(F47,D19数据库!C:V,8,0)</f>
        <v>#N/A</v>
      </c>
      <c r="V47" s="18" t="e">
        <f>VLOOKUP(F47,D19数据库!C:V,9,0)</f>
        <v>#N/A</v>
      </c>
      <c r="W47" s="18"/>
      <c r="X47" s="18" t="e">
        <f>VLOOKUP(F47,D19数据库!C:V,10,0)</f>
        <v>#N/A</v>
      </c>
      <c r="Y47" s="18" t="e">
        <f>VLOOKUP(F47,D19数据库!C:V,11,0)</f>
        <v>#N/A</v>
      </c>
      <c r="Z47" s="27" t="e">
        <f>VLOOKUP(F47,D19数据库!C:V,14,0)*C47</f>
        <v>#N/A</v>
      </c>
      <c r="AA47" s="18" t="e">
        <f>VLOOKUP(F47,D19数据库!C:V,15,0)</f>
        <v>#N/A</v>
      </c>
      <c r="AB47" s="18" t="e">
        <f>VLOOKUP(F47,D19数据库!C:V,16,0)</f>
        <v>#N/A</v>
      </c>
      <c r="AC47" s="18"/>
      <c r="AD47" s="18" t="e">
        <f>VLOOKUP(F47,D19数据库!C:V,17,0)</f>
        <v>#N/A</v>
      </c>
      <c r="AE47" s="18" t="e">
        <f>VLOOKUP(F47,D19数据库!C:V,18,0)</f>
        <v>#N/A</v>
      </c>
      <c r="AF47" s="27">
        <f t="shared" si="11"/>
        <v>0</v>
      </c>
      <c r="AG47" s="18" t="e">
        <f>VLOOKUP(F47,D19数据库!C:V,19,0)</f>
        <v>#N/A</v>
      </c>
      <c r="AH47" s="18" t="e">
        <f>VLOOKUP(F47,D19数据库!C:V,20,0)</f>
        <v>#N/A</v>
      </c>
      <c r="AI47" s="18"/>
    </row>
    <row r="48" spans="1:35" x14ac:dyDescent="0.25">
      <c r="A48" s="22"/>
      <c r="B48" s="3"/>
      <c r="C48" s="3"/>
      <c r="D48" s="3"/>
      <c r="E48" s="3" t="e">
        <f t="shared" si="12"/>
        <v>#VALUE!</v>
      </c>
      <c r="F48" s="18" t="str">
        <f t="shared" si="13"/>
        <v/>
      </c>
      <c r="G48" s="18" t="e">
        <f t="shared" si="6"/>
        <v>#VALUE!</v>
      </c>
      <c r="H48" s="18" t="e">
        <f t="shared" si="7"/>
        <v>#VALUE!</v>
      </c>
      <c r="I48" s="18" t="str">
        <f t="shared" si="14"/>
        <v/>
      </c>
      <c r="J48" s="18" t="e">
        <f t="shared" si="15"/>
        <v>#VALUE!</v>
      </c>
      <c r="K48" s="18" t="e">
        <f t="shared" si="16"/>
        <v>#VALUE!</v>
      </c>
      <c r="L48" s="18" t="e">
        <f>VLOOKUP(F48,D19数据库!C:V,2,0)</f>
        <v>#N/A</v>
      </c>
      <c r="M48" s="18" t="e">
        <f>VLOOKUP(F48,D19数据库!C:V,3,0)</f>
        <v>#N/A</v>
      </c>
      <c r="N48" s="19" t="e">
        <f t="shared" si="17"/>
        <v>#VALUE!</v>
      </c>
      <c r="O48" s="18" t="e">
        <f>VLOOKUP(F48,D19数据库!C:V,4,0)</f>
        <v>#N/A</v>
      </c>
      <c r="P48" s="18" t="e">
        <f>VLOOKUP(F48,D19数据库!C:V,5,0)</f>
        <v>#N/A</v>
      </c>
      <c r="Q48" s="18"/>
      <c r="R48" s="18" t="e">
        <f>VLOOKUP(F48,D19数据库!C:V,6,0)</f>
        <v>#N/A</v>
      </c>
      <c r="S48" s="18" t="e">
        <f>VLOOKUP(F48,D19数据库!C:V,7,0)</f>
        <v>#N/A</v>
      </c>
      <c r="T48" s="52" t="e">
        <f t="shared" si="18"/>
        <v>#VALUE!</v>
      </c>
      <c r="U48" s="18" t="e">
        <f>VLOOKUP(F48,D19数据库!C:V,8,0)</f>
        <v>#N/A</v>
      </c>
      <c r="V48" s="18" t="e">
        <f>VLOOKUP(F48,D19数据库!C:V,9,0)</f>
        <v>#N/A</v>
      </c>
      <c r="W48" s="18"/>
      <c r="X48" s="18" t="e">
        <f>VLOOKUP(F48,D19数据库!C:V,10,0)</f>
        <v>#N/A</v>
      </c>
      <c r="Y48" s="18" t="e">
        <f>VLOOKUP(F48,D19数据库!C:V,11,0)</f>
        <v>#N/A</v>
      </c>
      <c r="Z48" s="27" t="e">
        <f>VLOOKUP(F48,D19数据库!C:V,14,0)*C48</f>
        <v>#N/A</v>
      </c>
      <c r="AA48" s="18" t="e">
        <f>VLOOKUP(F48,D19数据库!C:V,15,0)</f>
        <v>#N/A</v>
      </c>
      <c r="AB48" s="18" t="e">
        <f>VLOOKUP(F48,D19数据库!C:V,16,0)</f>
        <v>#N/A</v>
      </c>
      <c r="AC48" s="18"/>
      <c r="AD48" s="18" t="e">
        <f>VLOOKUP(F48,D19数据库!C:V,17,0)</f>
        <v>#N/A</v>
      </c>
      <c r="AE48" s="18" t="e">
        <f>VLOOKUP(F48,D19数据库!C:V,18,0)</f>
        <v>#N/A</v>
      </c>
      <c r="AF48" s="27">
        <f t="shared" si="11"/>
        <v>0</v>
      </c>
      <c r="AG48" s="18" t="e">
        <f>VLOOKUP(F48,D19数据库!C:V,19,0)</f>
        <v>#N/A</v>
      </c>
      <c r="AH48" s="18" t="e">
        <f>VLOOKUP(F48,D19数据库!C:V,20,0)</f>
        <v>#N/A</v>
      </c>
      <c r="AI48" s="18"/>
    </row>
    <row r="49" spans="1:35" x14ac:dyDescent="0.25">
      <c r="A49" s="22"/>
      <c r="B49" s="3"/>
      <c r="C49" s="3"/>
      <c r="D49" s="3"/>
      <c r="E49" s="3" t="e">
        <f t="shared" si="12"/>
        <v>#VALUE!</v>
      </c>
      <c r="F49" s="18" t="str">
        <f t="shared" si="13"/>
        <v/>
      </c>
      <c r="G49" s="18" t="e">
        <f t="shared" si="6"/>
        <v>#VALUE!</v>
      </c>
      <c r="H49" s="18" t="e">
        <f t="shared" si="7"/>
        <v>#VALUE!</v>
      </c>
      <c r="I49" s="18" t="str">
        <f t="shared" si="14"/>
        <v/>
      </c>
      <c r="J49" s="18" t="e">
        <f t="shared" si="15"/>
        <v>#VALUE!</v>
      </c>
      <c r="K49" s="18" t="e">
        <f t="shared" si="16"/>
        <v>#VALUE!</v>
      </c>
      <c r="L49" s="18" t="e">
        <f>VLOOKUP(F49,D19数据库!C:V,2,0)</f>
        <v>#N/A</v>
      </c>
      <c r="M49" s="18" t="e">
        <f>VLOOKUP(F49,D19数据库!C:V,3,0)</f>
        <v>#N/A</v>
      </c>
      <c r="N49" s="19" t="e">
        <f t="shared" si="17"/>
        <v>#VALUE!</v>
      </c>
      <c r="O49" s="18" t="e">
        <f>VLOOKUP(F49,D19数据库!C:V,4,0)</f>
        <v>#N/A</v>
      </c>
      <c r="P49" s="18" t="e">
        <f>VLOOKUP(F49,D19数据库!C:V,5,0)</f>
        <v>#N/A</v>
      </c>
      <c r="Q49" s="18"/>
      <c r="R49" s="18" t="e">
        <f>VLOOKUP(F49,D19数据库!C:V,6,0)</f>
        <v>#N/A</v>
      </c>
      <c r="S49" s="18" t="e">
        <f>VLOOKUP(F49,D19数据库!C:V,7,0)</f>
        <v>#N/A</v>
      </c>
      <c r="T49" s="52" t="e">
        <f t="shared" si="18"/>
        <v>#VALUE!</v>
      </c>
      <c r="U49" s="18" t="e">
        <f>VLOOKUP(F49,D19数据库!C:V,8,0)</f>
        <v>#N/A</v>
      </c>
      <c r="V49" s="18" t="e">
        <f>VLOOKUP(F49,D19数据库!C:V,9,0)</f>
        <v>#N/A</v>
      </c>
      <c r="W49" s="18"/>
      <c r="X49" s="18" t="e">
        <f>VLOOKUP(F49,D19数据库!C:V,10,0)</f>
        <v>#N/A</v>
      </c>
      <c r="Y49" s="18" t="e">
        <f>VLOOKUP(F49,D19数据库!C:V,11,0)</f>
        <v>#N/A</v>
      </c>
      <c r="Z49" s="27" t="e">
        <f>VLOOKUP(F49,D19数据库!C:V,14,0)*C49</f>
        <v>#N/A</v>
      </c>
      <c r="AA49" s="18" t="e">
        <f>VLOOKUP(F49,D19数据库!C:V,15,0)</f>
        <v>#N/A</v>
      </c>
      <c r="AB49" s="18" t="e">
        <f>VLOOKUP(F49,D19数据库!C:V,16,0)</f>
        <v>#N/A</v>
      </c>
      <c r="AC49" s="18"/>
      <c r="AD49" s="18" t="e">
        <f>VLOOKUP(F49,D19数据库!C:V,17,0)</f>
        <v>#N/A</v>
      </c>
      <c r="AE49" s="18" t="e">
        <f>VLOOKUP(F49,D19数据库!C:V,18,0)</f>
        <v>#N/A</v>
      </c>
      <c r="AF49" s="27">
        <f t="shared" si="11"/>
        <v>0</v>
      </c>
      <c r="AG49" s="18" t="e">
        <f>VLOOKUP(F49,D19数据库!C:V,19,0)</f>
        <v>#N/A</v>
      </c>
      <c r="AH49" s="18" t="e">
        <f>VLOOKUP(F49,D19数据库!C:V,20,0)</f>
        <v>#N/A</v>
      </c>
      <c r="AI49" s="18"/>
    </row>
    <row r="50" spans="1:35" x14ac:dyDescent="0.25">
      <c r="A50" s="22"/>
      <c r="B50" s="3"/>
      <c r="C50" s="3"/>
      <c r="D50" s="3"/>
      <c r="E50" s="3" t="e">
        <f t="shared" si="12"/>
        <v>#VALUE!</v>
      </c>
      <c r="F50" s="18" t="str">
        <f t="shared" si="13"/>
        <v/>
      </c>
      <c r="G50" s="18" t="e">
        <f t="shared" si="6"/>
        <v>#VALUE!</v>
      </c>
      <c r="H50" s="18" t="e">
        <f t="shared" si="7"/>
        <v>#VALUE!</v>
      </c>
      <c r="I50" s="18" t="str">
        <f t="shared" si="14"/>
        <v/>
      </c>
      <c r="J50" s="18" t="e">
        <f t="shared" si="15"/>
        <v>#VALUE!</v>
      </c>
      <c r="K50" s="18" t="e">
        <f t="shared" si="16"/>
        <v>#VALUE!</v>
      </c>
      <c r="L50" s="18" t="e">
        <f>VLOOKUP(F50,D19数据库!C:V,2,0)</f>
        <v>#N/A</v>
      </c>
      <c r="M50" s="18" t="e">
        <f>VLOOKUP(F50,D19数据库!C:V,3,0)</f>
        <v>#N/A</v>
      </c>
      <c r="N50" s="19" t="e">
        <f t="shared" si="17"/>
        <v>#VALUE!</v>
      </c>
      <c r="O50" s="18" t="e">
        <f>VLOOKUP(F50,D19数据库!C:V,4,0)</f>
        <v>#N/A</v>
      </c>
      <c r="P50" s="18" t="e">
        <f>VLOOKUP(F50,D19数据库!C:V,5,0)</f>
        <v>#N/A</v>
      </c>
      <c r="Q50" s="18"/>
      <c r="R50" s="18" t="e">
        <f>VLOOKUP(F50,D19数据库!C:V,6,0)</f>
        <v>#N/A</v>
      </c>
      <c r="S50" s="18" t="e">
        <f>VLOOKUP(F50,D19数据库!C:V,7,0)</f>
        <v>#N/A</v>
      </c>
      <c r="T50" s="52" t="e">
        <f t="shared" si="18"/>
        <v>#VALUE!</v>
      </c>
      <c r="U50" s="18" t="e">
        <f>VLOOKUP(F50,D19数据库!C:V,8,0)</f>
        <v>#N/A</v>
      </c>
      <c r="V50" s="18" t="e">
        <f>VLOOKUP(F50,D19数据库!C:V,9,0)</f>
        <v>#N/A</v>
      </c>
      <c r="W50" s="18"/>
      <c r="X50" s="18" t="e">
        <f>VLOOKUP(F50,D19数据库!C:V,10,0)</f>
        <v>#N/A</v>
      </c>
      <c r="Y50" s="18" t="e">
        <f>VLOOKUP(F50,D19数据库!C:V,11,0)</f>
        <v>#N/A</v>
      </c>
      <c r="Z50" s="27" t="e">
        <f>VLOOKUP(F50,D19数据库!C:V,14,0)*C50</f>
        <v>#N/A</v>
      </c>
      <c r="AA50" s="18" t="e">
        <f>VLOOKUP(F50,D19数据库!C:V,15,0)</f>
        <v>#N/A</v>
      </c>
      <c r="AB50" s="18" t="e">
        <f>VLOOKUP(F50,D19数据库!C:V,16,0)</f>
        <v>#N/A</v>
      </c>
      <c r="AC50" s="18"/>
      <c r="AD50" s="18" t="e">
        <f>VLOOKUP(F50,D19数据库!C:V,17,0)</f>
        <v>#N/A</v>
      </c>
      <c r="AE50" s="18" t="e">
        <f>VLOOKUP(F50,D19数据库!C:V,18,0)</f>
        <v>#N/A</v>
      </c>
      <c r="AF50" s="27">
        <f t="shared" si="11"/>
        <v>0</v>
      </c>
      <c r="AG50" s="18" t="e">
        <f>VLOOKUP(F50,D19数据库!C:V,19,0)</f>
        <v>#N/A</v>
      </c>
      <c r="AH50" s="18" t="e">
        <f>VLOOKUP(F50,D19数据库!C:V,20,0)</f>
        <v>#N/A</v>
      </c>
      <c r="AI50" s="18"/>
    </row>
    <row r="51" spans="1:35" x14ac:dyDescent="0.25">
      <c r="A51" s="22"/>
      <c r="B51" s="3"/>
      <c r="C51" s="3"/>
      <c r="D51" s="3"/>
      <c r="E51" s="3" t="e">
        <f t="shared" si="12"/>
        <v>#VALUE!</v>
      </c>
      <c r="F51" s="18" t="str">
        <f t="shared" si="13"/>
        <v/>
      </c>
      <c r="G51" s="18" t="e">
        <f t="shared" si="6"/>
        <v>#VALUE!</v>
      </c>
      <c r="H51" s="18" t="e">
        <f t="shared" si="7"/>
        <v>#VALUE!</v>
      </c>
      <c r="I51" s="18" t="str">
        <f t="shared" si="14"/>
        <v/>
      </c>
      <c r="J51" s="18" t="e">
        <f t="shared" si="15"/>
        <v>#VALUE!</v>
      </c>
      <c r="K51" s="18" t="e">
        <f t="shared" si="16"/>
        <v>#VALUE!</v>
      </c>
      <c r="L51" s="18" t="e">
        <f>VLOOKUP(F51,D19数据库!C:V,2,0)</f>
        <v>#N/A</v>
      </c>
      <c r="M51" s="18" t="e">
        <f>VLOOKUP(F51,D19数据库!C:V,3,0)</f>
        <v>#N/A</v>
      </c>
      <c r="N51" s="19" t="e">
        <f t="shared" si="17"/>
        <v>#VALUE!</v>
      </c>
      <c r="O51" s="18" t="e">
        <f>VLOOKUP(F51,D19数据库!C:V,4,0)</f>
        <v>#N/A</v>
      </c>
      <c r="P51" s="18" t="e">
        <f>VLOOKUP(F51,D19数据库!C:V,5,0)</f>
        <v>#N/A</v>
      </c>
      <c r="Q51" s="18"/>
      <c r="R51" s="18" t="e">
        <f>VLOOKUP(F51,D19数据库!C:V,6,0)</f>
        <v>#N/A</v>
      </c>
      <c r="S51" s="18" t="e">
        <f>VLOOKUP(F51,D19数据库!C:V,7,0)</f>
        <v>#N/A</v>
      </c>
      <c r="T51" s="52" t="e">
        <f t="shared" si="18"/>
        <v>#VALUE!</v>
      </c>
      <c r="U51" s="18" t="e">
        <f>VLOOKUP(F51,D19数据库!C:V,8,0)</f>
        <v>#N/A</v>
      </c>
      <c r="V51" s="18" t="e">
        <f>VLOOKUP(F51,D19数据库!C:V,9,0)</f>
        <v>#N/A</v>
      </c>
      <c r="W51" s="18"/>
      <c r="X51" s="18" t="e">
        <f>VLOOKUP(F51,D19数据库!C:V,10,0)</f>
        <v>#N/A</v>
      </c>
      <c r="Y51" s="18" t="e">
        <f>VLOOKUP(F51,D19数据库!C:V,11,0)</f>
        <v>#N/A</v>
      </c>
      <c r="Z51" s="27" t="e">
        <f>VLOOKUP(F51,D19数据库!C:V,14,0)*C51</f>
        <v>#N/A</v>
      </c>
      <c r="AA51" s="18" t="e">
        <f>VLOOKUP(F51,D19数据库!C:V,15,0)</f>
        <v>#N/A</v>
      </c>
      <c r="AB51" s="18" t="e">
        <f>VLOOKUP(F51,D19数据库!C:V,16,0)</f>
        <v>#N/A</v>
      </c>
      <c r="AC51" s="18"/>
      <c r="AD51" s="18" t="e">
        <f>VLOOKUP(F51,D19数据库!C:V,17,0)</f>
        <v>#N/A</v>
      </c>
      <c r="AE51" s="18" t="e">
        <f>VLOOKUP(F51,D19数据库!C:V,18,0)</f>
        <v>#N/A</v>
      </c>
      <c r="AF51" s="27">
        <f t="shared" si="11"/>
        <v>0</v>
      </c>
      <c r="AG51" s="18" t="e">
        <f>VLOOKUP(F51,D19数据库!C:V,19,0)</f>
        <v>#N/A</v>
      </c>
      <c r="AH51" s="18" t="e">
        <f>VLOOKUP(F51,D19数据库!C:V,20,0)</f>
        <v>#N/A</v>
      </c>
      <c r="AI51" s="18"/>
    </row>
    <row r="52" spans="1:35" x14ac:dyDescent="0.25">
      <c r="A52" s="22"/>
      <c r="B52" s="3"/>
      <c r="C52" s="3"/>
      <c r="D52" s="3"/>
      <c r="E52" s="3" t="e">
        <f t="shared" si="12"/>
        <v>#VALUE!</v>
      </c>
      <c r="F52" s="18" t="str">
        <f t="shared" si="13"/>
        <v/>
      </c>
      <c r="G52" s="18" t="e">
        <f t="shared" si="6"/>
        <v>#VALUE!</v>
      </c>
      <c r="H52" s="18" t="e">
        <f t="shared" si="7"/>
        <v>#VALUE!</v>
      </c>
      <c r="I52" s="18" t="str">
        <f t="shared" si="14"/>
        <v/>
      </c>
      <c r="J52" s="18" t="e">
        <f t="shared" si="15"/>
        <v>#VALUE!</v>
      </c>
      <c r="K52" s="18" t="e">
        <f t="shared" si="16"/>
        <v>#VALUE!</v>
      </c>
      <c r="L52" s="18" t="e">
        <f>VLOOKUP(F52,D19数据库!C:V,2,0)</f>
        <v>#N/A</v>
      </c>
      <c r="M52" s="18" t="e">
        <f>VLOOKUP(F52,D19数据库!C:V,3,0)</f>
        <v>#N/A</v>
      </c>
      <c r="N52" s="19" t="e">
        <f t="shared" si="17"/>
        <v>#VALUE!</v>
      </c>
      <c r="O52" s="18" t="e">
        <f>VLOOKUP(F52,D19数据库!C:V,4,0)</f>
        <v>#N/A</v>
      </c>
      <c r="P52" s="18" t="e">
        <f>VLOOKUP(F52,D19数据库!C:V,5,0)</f>
        <v>#N/A</v>
      </c>
      <c r="Q52" s="18"/>
      <c r="R52" s="18" t="e">
        <f>VLOOKUP(F52,D19数据库!C:V,6,0)</f>
        <v>#N/A</v>
      </c>
      <c r="S52" s="18" t="e">
        <f>VLOOKUP(F52,D19数据库!C:V,7,0)</f>
        <v>#N/A</v>
      </c>
      <c r="T52" s="52" t="e">
        <f t="shared" si="18"/>
        <v>#VALUE!</v>
      </c>
      <c r="U52" s="18" t="e">
        <f>VLOOKUP(F52,D19数据库!C:V,8,0)</f>
        <v>#N/A</v>
      </c>
      <c r="V52" s="18" t="e">
        <f>VLOOKUP(F52,D19数据库!C:V,9,0)</f>
        <v>#N/A</v>
      </c>
      <c r="W52" s="18"/>
      <c r="X52" s="18" t="e">
        <f>VLOOKUP(F52,D19数据库!C:V,10,0)</f>
        <v>#N/A</v>
      </c>
      <c r="Y52" s="18" t="e">
        <f>VLOOKUP(F52,D19数据库!C:V,11,0)</f>
        <v>#N/A</v>
      </c>
      <c r="Z52" s="27" t="e">
        <f>VLOOKUP(F52,D19数据库!C:V,14,0)*C52</f>
        <v>#N/A</v>
      </c>
      <c r="AA52" s="18" t="e">
        <f>VLOOKUP(F52,D19数据库!C:V,15,0)</f>
        <v>#N/A</v>
      </c>
      <c r="AB52" s="18" t="e">
        <f>VLOOKUP(F52,D19数据库!C:V,16,0)</f>
        <v>#N/A</v>
      </c>
      <c r="AC52" s="18"/>
      <c r="AD52" s="18" t="e">
        <f>VLOOKUP(F52,D19数据库!C:V,17,0)</f>
        <v>#N/A</v>
      </c>
      <c r="AE52" s="18" t="e">
        <f>VLOOKUP(F52,D19数据库!C:V,18,0)</f>
        <v>#N/A</v>
      </c>
      <c r="AF52" s="27">
        <f t="shared" si="11"/>
        <v>0</v>
      </c>
      <c r="AG52" s="18" t="e">
        <f>VLOOKUP(F52,D19数据库!C:V,19,0)</f>
        <v>#N/A</v>
      </c>
      <c r="AH52" s="18" t="e">
        <f>VLOOKUP(F52,D19数据库!C:V,20,0)</f>
        <v>#N/A</v>
      </c>
      <c r="AI52" s="18"/>
    </row>
    <row r="53" spans="1:35" x14ac:dyDescent="0.25">
      <c r="A53" s="22"/>
      <c r="B53" s="3"/>
      <c r="C53" s="3"/>
      <c r="D53" s="3"/>
      <c r="E53" s="3" t="e">
        <f t="shared" si="12"/>
        <v>#VALUE!</v>
      </c>
      <c r="F53" s="18" t="str">
        <f t="shared" si="13"/>
        <v/>
      </c>
      <c r="G53" s="18" t="e">
        <f t="shared" si="6"/>
        <v>#VALUE!</v>
      </c>
      <c r="H53" s="18" t="e">
        <f t="shared" si="7"/>
        <v>#VALUE!</v>
      </c>
      <c r="I53" s="18" t="str">
        <f t="shared" si="14"/>
        <v/>
      </c>
      <c r="J53" s="18" t="e">
        <f t="shared" si="15"/>
        <v>#VALUE!</v>
      </c>
      <c r="K53" s="18" t="e">
        <f t="shared" si="16"/>
        <v>#VALUE!</v>
      </c>
      <c r="L53" s="18" t="e">
        <f>VLOOKUP(F53,D19数据库!C:V,2,0)</f>
        <v>#N/A</v>
      </c>
      <c r="M53" s="18" t="e">
        <f>VLOOKUP(F53,D19数据库!C:V,3,0)</f>
        <v>#N/A</v>
      </c>
      <c r="N53" s="19" t="e">
        <f t="shared" si="17"/>
        <v>#VALUE!</v>
      </c>
      <c r="O53" s="18" t="e">
        <f>VLOOKUP(F53,D19数据库!C:V,4,0)</f>
        <v>#N/A</v>
      </c>
      <c r="P53" s="18" t="e">
        <f>VLOOKUP(F53,D19数据库!C:V,5,0)</f>
        <v>#N/A</v>
      </c>
      <c r="Q53" s="18"/>
      <c r="R53" s="18" t="e">
        <f>VLOOKUP(F53,D19数据库!C:V,6,0)</f>
        <v>#N/A</v>
      </c>
      <c r="S53" s="18" t="e">
        <f>VLOOKUP(F53,D19数据库!C:V,7,0)</f>
        <v>#N/A</v>
      </c>
      <c r="T53" s="52" t="e">
        <f t="shared" si="18"/>
        <v>#VALUE!</v>
      </c>
      <c r="U53" s="18" t="e">
        <f>VLOOKUP(F53,D19数据库!C:V,8,0)</f>
        <v>#N/A</v>
      </c>
      <c r="V53" s="18" t="e">
        <f>VLOOKUP(F53,D19数据库!C:V,9,0)</f>
        <v>#N/A</v>
      </c>
      <c r="W53" s="18"/>
      <c r="X53" s="18" t="e">
        <f>VLOOKUP(F53,D19数据库!C:V,10,0)</f>
        <v>#N/A</v>
      </c>
      <c r="Y53" s="18" t="e">
        <f>VLOOKUP(F53,D19数据库!C:V,11,0)</f>
        <v>#N/A</v>
      </c>
      <c r="Z53" s="27" t="e">
        <f>VLOOKUP(F53,D19数据库!C:V,14,0)*C53</f>
        <v>#N/A</v>
      </c>
      <c r="AA53" s="18" t="e">
        <f>VLOOKUP(F53,D19数据库!C:V,15,0)</f>
        <v>#N/A</v>
      </c>
      <c r="AB53" s="18" t="e">
        <f>VLOOKUP(F53,D19数据库!C:V,16,0)</f>
        <v>#N/A</v>
      </c>
      <c r="AC53" s="18"/>
      <c r="AD53" s="18" t="e">
        <f>VLOOKUP(F53,D19数据库!C:V,17,0)</f>
        <v>#N/A</v>
      </c>
      <c r="AE53" s="18" t="e">
        <f>VLOOKUP(F53,D19数据库!C:V,18,0)</f>
        <v>#N/A</v>
      </c>
      <c r="AF53" s="27">
        <f t="shared" si="11"/>
        <v>0</v>
      </c>
      <c r="AG53" s="18" t="e">
        <f>VLOOKUP(F53,D19数据库!C:V,19,0)</f>
        <v>#N/A</v>
      </c>
      <c r="AH53" s="18" t="e">
        <f>VLOOKUP(F53,D19数据库!C:V,20,0)</f>
        <v>#N/A</v>
      </c>
      <c r="AI53" s="18"/>
    </row>
    <row r="54" spans="1:35" x14ac:dyDescent="0.25">
      <c r="A54" s="22"/>
      <c r="B54" s="3"/>
      <c r="C54" s="3"/>
      <c r="D54" s="3"/>
      <c r="E54" s="3" t="e">
        <f t="shared" si="12"/>
        <v>#VALUE!</v>
      </c>
      <c r="F54" s="18" t="str">
        <f t="shared" si="13"/>
        <v/>
      </c>
      <c r="G54" s="18" t="e">
        <f t="shared" si="6"/>
        <v>#VALUE!</v>
      </c>
      <c r="H54" s="18" t="e">
        <f t="shared" si="7"/>
        <v>#VALUE!</v>
      </c>
      <c r="I54" s="18" t="str">
        <f t="shared" si="14"/>
        <v/>
      </c>
      <c r="J54" s="18" t="e">
        <f t="shared" si="15"/>
        <v>#VALUE!</v>
      </c>
      <c r="K54" s="18" t="e">
        <f t="shared" si="16"/>
        <v>#VALUE!</v>
      </c>
      <c r="L54" s="18" t="e">
        <f>VLOOKUP(F54,D19数据库!C:V,2,0)</f>
        <v>#N/A</v>
      </c>
      <c r="M54" s="18" t="e">
        <f>VLOOKUP(F54,D19数据库!C:V,3,0)</f>
        <v>#N/A</v>
      </c>
      <c r="N54" s="19" t="e">
        <f t="shared" si="17"/>
        <v>#VALUE!</v>
      </c>
      <c r="O54" s="18" t="e">
        <f>VLOOKUP(F54,D19数据库!C:V,4,0)</f>
        <v>#N/A</v>
      </c>
      <c r="P54" s="18" t="e">
        <f>VLOOKUP(F54,D19数据库!C:V,5,0)</f>
        <v>#N/A</v>
      </c>
      <c r="Q54" s="18"/>
      <c r="R54" s="18" t="e">
        <f>VLOOKUP(F54,D19数据库!C:V,6,0)</f>
        <v>#N/A</v>
      </c>
      <c r="S54" s="18" t="e">
        <f>VLOOKUP(F54,D19数据库!C:V,7,0)</f>
        <v>#N/A</v>
      </c>
      <c r="T54" s="52" t="e">
        <f t="shared" si="18"/>
        <v>#VALUE!</v>
      </c>
      <c r="U54" s="18" t="e">
        <f>VLOOKUP(F54,D19数据库!C:V,8,0)</f>
        <v>#N/A</v>
      </c>
      <c r="V54" s="18" t="e">
        <f>VLOOKUP(F54,D19数据库!C:V,9,0)</f>
        <v>#N/A</v>
      </c>
      <c r="W54" s="18"/>
      <c r="X54" s="18" t="e">
        <f>VLOOKUP(F54,D19数据库!C:V,10,0)</f>
        <v>#N/A</v>
      </c>
      <c r="Y54" s="18" t="e">
        <f>VLOOKUP(F54,D19数据库!C:V,11,0)</f>
        <v>#N/A</v>
      </c>
      <c r="Z54" s="27" t="e">
        <f>VLOOKUP(F54,D19数据库!C:V,14,0)*C54</f>
        <v>#N/A</v>
      </c>
      <c r="AA54" s="18" t="e">
        <f>VLOOKUP(F54,D19数据库!C:V,15,0)</f>
        <v>#N/A</v>
      </c>
      <c r="AB54" s="18" t="e">
        <f>VLOOKUP(F54,D19数据库!C:V,16,0)</f>
        <v>#N/A</v>
      </c>
      <c r="AC54" s="18"/>
      <c r="AD54" s="18" t="e">
        <f>VLOOKUP(F54,D19数据库!C:V,17,0)</f>
        <v>#N/A</v>
      </c>
      <c r="AE54" s="18" t="e">
        <f>VLOOKUP(F54,D19数据库!C:V,18,0)</f>
        <v>#N/A</v>
      </c>
      <c r="AF54" s="27">
        <f t="shared" si="11"/>
        <v>0</v>
      </c>
      <c r="AG54" s="18" t="e">
        <f>VLOOKUP(F54,D19数据库!C:V,19,0)</f>
        <v>#N/A</v>
      </c>
      <c r="AH54" s="18" t="e">
        <f>VLOOKUP(F54,D19数据库!C:V,20,0)</f>
        <v>#N/A</v>
      </c>
      <c r="AI54" s="18"/>
    </row>
    <row r="55" spans="1:35" x14ac:dyDescent="0.25">
      <c r="A55" s="22"/>
      <c r="B55" s="3"/>
      <c r="C55" s="3"/>
      <c r="D55" s="3"/>
      <c r="E55" s="3" t="e">
        <f t="shared" si="12"/>
        <v>#VALUE!</v>
      </c>
      <c r="F55" s="18" t="str">
        <f t="shared" si="13"/>
        <v/>
      </c>
      <c r="G55" s="18" t="e">
        <f t="shared" si="6"/>
        <v>#VALUE!</v>
      </c>
      <c r="H55" s="18" t="e">
        <f t="shared" si="7"/>
        <v>#VALUE!</v>
      </c>
      <c r="I55" s="18" t="str">
        <f t="shared" si="14"/>
        <v/>
      </c>
      <c r="J55" s="18" t="e">
        <f t="shared" si="15"/>
        <v>#VALUE!</v>
      </c>
      <c r="K55" s="18" t="e">
        <f t="shared" si="16"/>
        <v>#VALUE!</v>
      </c>
      <c r="L55" s="18" t="e">
        <f>VLOOKUP(F55,D19数据库!C:V,2,0)</f>
        <v>#N/A</v>
      </c>
      <c r="M55" s="18" t="e">
        <f>VLOOKUP(F55,D19数据库!C:V,3,0)</f>
        <v>#N/A</v>
      </c>
      <c r="N55" s="19" t="e">
        <f t="shared" si="17"/>
        <v>#VALUE!</v>
      </c>
      <c r="O55" s="18" t="e">
        <f>VLOOKUP(F55,D19数据库!C:V,4,0)</f>
        <v>#N/A</v>
      </c>
      <c r="P55" s="18" t="e">
        <f>VLOOKUP(F55,D19数据库!C:V,5,0)</f>
        <v>#N/A</v>
      </c>
      <c r="Q55" s="18"/>
      <c r="R55" s="18" t="e">
        <f>VLOOKUP(F55,D19数据库!C:V,6,0)</f>
        <v>#N/A</v>
      </c>
      <c r="S55" s="18" t="e">
        <f>VLOOKUP(F55,D19数据库!C:V,7,0)</f>
        <v>#N/A</v>
      </c>
      <c r="T55" s="52" t="e">
        <f t="shared" si="18"/>
        <v>#VALUE!</v>
      </c>
      <c r="U55" s="18" t="e">
        <f>VLOOKUP(F55,D19数据库!C:V,8,0)</f>
        <v>#N/A</v>
      </c>
      <c r="V55" s="18" t="e">
        <f>VLOOKUP(F55,D19数据库!C:V,9,0)</f>
        <v>#N/A</v>
      </c>
      <c r="W55" s="18"/>
      <c r="X55" s="18" t="e">
        <f>VLOOKUP(F55,D19数据库!C:V,10,0)</f>
        <v>#N/A</v>
      </c>
      <c r="Y55" s="18" t="e">
        <f>VLOOKUP(F55,D19数据库!C:V,11,0)</f>
        <v>#N/A</v>
      </c>
      <c r="Z55" s="27" t="e">
        <f>VLOOKUP(F55,D19数据库!C:V,14,0)*C55</f>
        <v>#N/A</v>
      </c>
      <c r="AA55" s="18" t="e">
        <f>VLOOKUP(F55,D19数据库!C:V,15,0)</f>
        <v>#N/A</v>
      </c>
      <c r="AB55" s="18" t="e">
        <f>VLOOKUP(F55,D19数据库!C:V,16,0)</f>
        <v>#N/A</v>
      </c>
      <c r="AC55" s="18"/>
      <c r="AD55" s="18" t="e">
        <f>VLOOKUP(F55,D19数据库!C:V,17,0)</f>
        <v>#N/A</v>
      </c>
      <c r="AE55" s="18" t="e">
        <f>VLOOKUP(F55,D19数据库!C:V,18,0)</f>
        <v>#N/A</v>
      </c>
      <c r="AF55" s="27">
        <f t="shared" si="11"/>
        <v>0</v>
      </c>
      <c r="AG55" s="18" t="e">
        <f>VLOOKUP(F55,D19数据库!C:V,19,0)</f>
        <v>#N/A</v>
      </c>
      <c r="AH55" s="18" t="e">
        <f>VLOOKUP(F55,D19数据库!C:V,20,0)</f>
        <v>#N/A</v>
      </c>
      <c r="AI55" s="18"/>
    </row>
    <row r="56" spans="1:35" x14ac:dyDescent="0.25">
      <c r="A56" s="22"/>
      <c r="B56" s="3"/>
      <c r="C56" s="3"/>
      <c r="D56" s="3"/>
      <c r="E56" s="3" t="e">
        <f t="shared" si="12"/>
        <v>#VALUE!</v>
      </c>
      <c r="F56" s="18" t="str">
        <f t="shared" si="13"/>
        <v/>
      </c>
      <c r="G56" s="18" t="e">
        <f t="shared" si="6"/>
        <v>#VALUE!</v>
      </c>
      <c r="H56" s="18" t="e">
        <f t="shared" si="7"/>
        <v>#VALUE!</v>
      </c>
      <c r="I56" s="18" t="str">
        <f t="shared" si="14"/>
        <v/>
      </c>
      <c r="J56" s="18" t="e">
        <f t="shared" si="15"/>
        <v>#VALUE!</v>
      </c>
      <c r="K56" s="18" t="e">
        <f t="shared" si="16"/>
        <v>#VALUE!</v>
      </c>
      <c r="L56" s="18" t="e">
        <f>VLOOKUP(F56,D19数据库!C:V,2,0)</f>
        <v>#N/A</v>
      </c>
      <c r="M56" s="18" t="e">
        <f>VLOOKUP(F56,D19数据库!C:V,3,0)</f>
        <v>#N/A</v>
      </c>
      <c r="N56" s="19" t="e">
        <f t="shared" si="17"/>
        <v>#VALUE!</v>
      </c>
      <c r="O56" s="18" t="e">
        <f>VLOOKUP(F56,D19数据库!C:V,4,0)</f>
        <v>#N/A</v>
      </c>
      <c r="P56" s="18" t="e">
        <f>VLOOKUP(F56,D19数据库!C:V,5,0)</f>
        <v>#N/A</v>
      </c>
      <c r="Q56" s="18"/>
      <c r="R56" s="18" t="e">
        <f>VLOOKUP(F56,D19数据库!C:V,6,0)</f>
        <v>#N/A</v>
      </c>
      <c r="S56" s="18" t="e">
        <f>VLOOKUP(F56,D19数据库!C:V,7,0)</f>
        <v>#N/A</v>
      </c>
      <c r="T56" s="52" t="e">
        <f t="shared" si="18"/>
        <v>#VALUE!</v>
      </c>
      <c r="U56" s="18" t="e">
        <f>VLOOKUP(F56,D19数据库!C:V,8,0)</f>
        <v>#N/A</v>
      </c>
      <c r="V56" s="18" t="e">
        <f>VLOOKUP(F56,D19数据库!C:V,9,0)</f>
        <v>#N/A</v>
      </c>
      <c r="W56" s="18"/>
      <c r="X56" s="18" t="e">
        <f>VLOOKUP(F56,D19数据库!C:V,10,0)</f>
        <v>#N/A</v>
      </c>
      <c r="Y56" s="18" t="e">
        <f>VLOOKUP(F56,D19数据库!C:V,11,0)</f>
        <v>#N/A</v>
      </c>
      <c r="Z56" s="27" t="e">
        <f>VLOOKUP(F56,D19数据库!C:V,14,0)*C56</f>
        <v>#N/A</v>
      </c>
      <c r="AA56" s="18" t="e">
        <f>VLOOKUP(F56,D19数据库!C:V,15,0)</f>
        <v>#N/A</v>
      </c>
      <c r="AB56" s="18" t="e">
        <f>VLOOKUP(F56,D19数据库!C:V,16,0)</f>
        <v>#N/A</v>
      </c>
      <c r="AC56" s="18"/>
      <c r="AD56" s="18" t="e">
        <f>VLOOKUP(F56,D19数据库!C:V,17,0)</f>
        <v>#N/A</v>
      </c>
      <c r="AE56" s="18" t="e">
        <f>VLOOKUP(F56,D19数据库!C:V,18,0)</f>
        <v>#N/A</v>
      </c>
      <c r="AF56" s="27">
        <f t="shared" si="11"/>
        <v>0</v>
      </c>
      <c r="AG56" s="18" t="e">
        <f>VLOOKUP(F56,D19数据库!C:V,19,0)</f>
        <v>#N/A</v>
      </c>
      <c r="AH56" s="18" t="e">
        <f>VLOOKUP(F56,D19数据库!C:V,20,0)</f>
        <v>#N/A</v>
      </c>
      <c r="AI56" s="18"/>
    </row>
    <row r="57" spans="1:35" x14ac:dyDescent="0.25">
      <c r="A57" s="22"/>
      <c r="B57" s="3"/>
      <c r="C57" s="3"/>
      <c r="D57" s="3"/>
      <c r="E57" s="3" t="e">
        <f t="shared" si="12"/>
        <v>#VALUE!</v>
      </c>
      <c r="F57" s="18" t="str">
        <f t="shared" si="13"/>
        <v/>
      </c>
      <c r="G57" s="18" t="e">
        <f t="shared" si="6"/>
        <v>#VALUE!</v>
      </c>
      <c r="H57" s="18" t="e">
        <f t="shared" si="7"/>
        <v>#VALUE!</v>
      </c>
      <c r="I57" s="18" t="str">
        <f t="shared" si="14"/>
        <v/>
      </c>
      <c r="J57" s="18" t="e">
        <f t="shared" si="15"/>
        <v>#VALUE!</v>
      </c>
      <c r="K57" s="18" t="e">
        <f t="shared" si="16"/>
        <v>#VALUE!</v>
      </c>
      <c r="L57" s="18" t="e">
        <f>VLOOKUP(F57,D19数据库!C:V,2,0)</f>
        <v>#N/A</v>
      </c>
      <c r="M57" s="18" t="e">
        <f>VLOOKUP(F57,D19数据库!C:V,3,0)</f>
        <v>#N/A</v>
      </c>
      <c r="N57" s="19" t="e">
        <f t="shared" si="17"/>
        <v>#VALUE!</v>
      </c>
      <c r="O57" s="18" t="e">
        <f>VLOOKUP(F57,D19数据库!C:V,4,0)</f>
        <v>#N/A</v>
      </c>
      <c r="P57" s="18" t="e">
        <f>VLOOKUP(F57,D19数据库!C:V,5,0)</f>
        <v>#N/A</v>
      </c>
      <c r="Q57" s="18"/>
      <c r="R57" s="18" t="e">
        <f>VLOOKUP(F57,D19数据库!C:V,6,0)</f>
        <v>#N/A</v>
      </c>
      <c r="S57" s="18" t="e">
        <f>VLOOKUP(F57,D19数据库!C:V,7,0)</f>
        <v>#N/A</v>
      </c>
      <c r="T57" s="52" t="e">
        <f t="shared" si="18"/>
        <v>#VALUE!</v>
      </c>
      <c r="U57" s="18" t="e">
        <f>VLOOKUP(F57,D19数据库!C:V,8,0)</f>
        <v>#N/A</v>
      </c>
      <c r="V57" s="18" t="e">
        <f>VLOOKUP(F57,D19数据库!C:V,9,0)</f>
        <v>#N/A</v>
      </c>
      <c r="W57" s="18"/>
      <c r="X57" s="18" t="e">
        <f>VLOOKUP(F57,D19数据库!C:V,10,0)</f>
        <v>#N/A</v>
      </c>
      <c r="Y57" s="18" t="e">
        <f>VLOOKUP(F57,D19数据库!C:V,11,0)</f>
        <v>#N/A</v>
      </c>
      <c r="Z57" s="27" t="e">
        <f>VLOOKUP(F57,D19数据库!C:V,14,0)*C57</f>
        <v>#N/A</v>
      </c>
      <c r="AA57" s="18" t="e">
        <f>VLOOKUP(F57,D19数据库!C:V,15,0)</f>
        <v>#N/A</v>
      </c>
      <c r="AB57" s="18" t="e">
        <f>VLOOKUP(F57,D19数据库!C:V,16,0)</f>
        <v>#N/A</v>
      </c>
      <c r="AC57" s="18"/>
      <c r="AD57" s="18" t="e">
        <f>VLOOKUP(F57,D19数据库!C:V,17,0)</f>
        <v>#N/A</v>
      </c>
      <c r="AE57" s="18" t="e">
        <f>VLOOKUP(F57,D19数据库!C:V,18,0)</f>
        <v>#N/A</v>
      </c>
      <c r="AF57" s="27">
        <f t="shared" si="11"/>
        <v>0</v>
      </c>
      <c r="AG57" s="18" t="e">
        <f>VLOOKUP(F57,D19数据库!C:V,19,0)</f>
        <v>#N/A</v>
      </c>
      <c r="AH57" s="18" t="e">
        <f>VLOOKUP(F57,D19数据库!C:V,20,0)</f>
        <v>#N/A</v>
      </c>
      <c r="AI57" s="18"/>
    </row>
    <row r="58" spans="1:35" x14ac:dyDescent="0.25">
      <c r="A58" s="22"/>
      <c r="B58" s="3"/>
      <c r="C58" s="3"/>
      <c r="D58" s="3"/>
      <c r="E58" s="3" t="e">
        <f t="shared" si="12"/>
        <v>#VALUE!</v>
      </c>
      <c r="F58" s="18" t="str">
        <f t="shared" si="13"/>
        <v/>
      </c>
      <c r="G58" s="18" t="e">
        <f t="shared" si="6"/>
        <v>#VALUE!</v>
      </c>
      <c r="H58" s="18" t="e">
        <f t="shared" si="7"/>
        <v>#VALUE!</v>
      </c>
      <c r="I58" s="18" t="str">
        <f t="shared" si="14"/>
        <v/>
      </c>
      <c r="J58" s="18" t="e">
        <f t="shared" si="15"/>
        <v>#VALUE!</v>
      </c>
      <c r="K58" s="18" t="e">
        <f t="shared" si="16"/>
        <v>#VALUE!</v>
      </c>
      <c r="L58" s="18" t="e">
        <f>VLOOKUP(F58,D19数据库!C:V,2,0)</f>
        <v>#N/A</v>
      </c>
      <c r="M58" s="18" t="e">
        <f>VLOOKUP(F58,D19数据库!C:V,3,0)</f>
        <v>#N/A</v>
      </c>
      <c r="N58" s="19" t="e">
        <f t="shared" si="17"/>
        <v>#VALUE!</v>
      </c>
      <c r="O58" s="18" t="e">
        <f>VLOOKUP(F58,D19数据库!C:V,4,0)</f>
        <v>#N/A</v>
      </c>
      <c r="P58" s="18" t="e">
        <f>VLOOKUP(F58,D19数据库!C:V,5,0)</f>
        <v>#N/A</v>
      </c>
      <c r="Q58" s="18"/>
      <c r="R58" s="18" t="e">
        <f>VLOOKUP(F58,D19数据库!C:V,6,0)</f>
        <v>#N/A</v>
      </c>
      <c r="S58" s="18" t="e">
        <f>VLOOKUP(F58,D19数据库!C:V,7,0)</f>
        <v>#N/A</v>
      </c>
      <c r="T58" s="52" t="e">
        <f t="shared" si="18"/>
        <v>#VALUE!</v>
      </c>
      <c r="U58" s="18" t="e">
        <f>VLOOKUP(F58,D19数据库!C:V,8,0)</f>
        <v>#N/A</v>
      </c>
      <c r="V58" s="18" t="e">
        <f>VLOOKUP(F58,D19数据库!C:V,9,0)</f>
        <v>#N/A</v>
      </c>
      <c r="W58" s="18"/>
      <c r="X58" s="18" t="e">
        <f>VLOOKUP(F58,D19数据库!C:V,10,0)</f>
        <v>#N/A</v>
      </c>
      <c r="Y58" s="18" t="e">
        <f>VLOOKUP(F58,D19数据库!C:V,11,0)</f>
        <v>#N/A</v>
      </c>
      <c r="Z58" s="27" t="e">
        <f>VLOOKUP(F58,D19数据库!C:V,14,0)*C58</f>
        <v>#N/A</v>
      </c>
      <c r="AA58" s="18" t="e">
        <f>VLOOKUP(F58,D19数据库!C:V,15,0)</f>
        <v>#N/A</v>
      </c>
      <c r="AB58" s="18" t="e">
        <f>VLOOKUP(F58,D19数据库!C:V,16,0)</f>
        <v>#N/A</v>
      </c>
      <c r="AC58" s="18"/>
      <c r="AD58" s="18" t="e">
        <f>VLOOKUP(F58,D19数据库!C:V,17,0)</f>
        <v>#N/A</v>
      </c>
      <c r="AE58" s="18" t="e">
        <f>VLOOKUP(F58,D19数据库!C:V,18,0)</f>
        <v>#N/A</v>
      </c>
      <c r="AF58" s="27">
        <f t="shared" si="11"/>
        <v>0</v>
      </c>
      <c r="AG58" s="18" t="e">
        <f>VLOOKUP(F58,D19数据库!C:V,19,0)</f>
        <v>#N/A</v>
      </c>
      <c r="AH58" s="18" t="e">
        <f>VLOOKUP(F58,D19数据库!C:V,20,0)</f>
        <v>#N/A</v>
      </c>
      <c r="AI58" s="18"/>
    </row>
    <row r="59" spans="1:35" x14ac:dyDescent="0.25">
      <c r="A59" s="22"/>
      <c r="B59" s="3"/>
      <c r="C59" s="3"/>
      <c r="D59" s="3"/>
      <c r="E59" s="3" t="e">
        <f t="shared" si="12"/>
        <v>#VALUE!</v>
      </c>
      <c r="F59" s="18" t="str">
        <f t="shared" si="13"/>
        <v/>
      </c>
      <c r="G59" s="18" t="e">
        <f t="shared" si="6"/>
        <v>#VALUE!</v>
      </c>
      <c r="H59" s="18" t="e">
        <f t="shared" si="7"/>
        <v>#VALUE!</v>
      </c>
      <c r="I59" s="18" t="str">
        <f t="shared" si="14"/>
        <v/>
      </c>
      <c r="J59" s="18" t="e">
        <f t="shared" si="15"/>
        <v>#VALUE!</v>
      </c>
      <c r="K59" s="18" t="e">
        <f t="shared" si="16"/>
        <v>#VALUE!</v>
      </c>
      <c r="L59" s="18" t="e">
        <f>VLOOKUP(F59,D19数据库!C:V,2,0)</f>
        <v>#N/A</v>
      </c>
      <c r="M59" s="18" t="e">
        <f>VLOOKUP(F59,D19数据库!C:V,3,0)</f>
        <v>#N/A</v>
      </c>
      <c r="N59" s="19" t="e">
        <f t="shared" si="17"/>
        <v>#VALUE!</v>
      </c>
      <c r="O59" s="18" t="e">
        <f>VLOOKUP(F59,D19数据库!C:V,4,0)</f>
        <v>#N/A</v>
      </c>
      <c r="P59" s="18" t="e">
        <f>VLOOKUP(F59,D19数据库!C:V,5,0)</f>
        <v>#N/A</v>
      </c>
      <c r="Q59" s="18"/>
      <c r="R59" s="18" t="e">
        <f>VLOOKUP(F59,D19数据库!C:V,6,0)</f>
        <v>#N/A</v>
      </c>
      <c r="S59" s="18" t="e">
        <f>VLOOKUP(F59,D19数据库!C:V,7,0)</f>
        <v>#N/A</v>
      </c>
      <c r="T59" s="52" t="e">
        <f t="shared" si="18"/>
        <v>#VALUE!</v>
      </c>
      <c r="U59" s="18" t="e">
        <f>VLOOKUP(F59,D19数据库!C:V,8,0)</f>
        <v>#N/A</v>
      </c>
      <c r="V59" s="18" t="e">
        <f>VLOOKUP(F59,D19数据库!C:V,9,0)</f>
        <v>#N/A</v>
      </c>
      <c r="W59" s="18"/>
      <c r="X59" s="18" t="e">
        <f>VLOOKUP(F59,D19数据库!C:V,10,0)</f>
        <v>#N/A</v>
      </c>
      <c r="Y59" s="18" t="e">
        <f>VLOOKUP(F59,D19数据库!C:V,11,0)</f>
        <v>#N/A</v>
      </c>
      <c r="Z59" s="27" t="e">
        <f>VLOOKUP(F59,D19数据库!C:V,14,0)*C59</f>
        <v>#N/A</v>
      </c>
      <c r="AA59" s="18" t="e">
        <f>VLOOKUP(F59,D19数据库!C:V,15,0)</f>
        <v>#N/A</v>
      </c>
      <c r="AB59" s="18" t="e">
        <f>VLOOKUP(F59,D19数据库!C:V,16,0)</f>
        <v>#N/A</v>
      </c>
      <c r="AC59" s="18"/>
      <c r="AD59" s="18" t="e">
        <f>VLOOKUP(F59,D19数据库!C:V,17,0)</f>
        <v>#N/A</v>
      </c>
      <c r="AE59" s="18" t="e">
        <f>VLOOKUP(F59,D19数据库!C:V,18,0)</f>
        <v>#N/A</v>
      </c>
      <c r="AF59" s="27">
        <f t="shared" si="11"/>
        <v>0</v>
      </c>
      <c r="AG59" s="18" t="e">
        <f>VLOOKUP(F59,D19数据库!C:V,19,0)</f>
        <v>#N/A</v>
      </c>
      <c r="AH59" s="18" t="e">
        <f>VLOOKUP(F59,D19数据库!C:V,20,0)</f>
        <v>#N/A</v>
      </c>
      <c r="AI59" s="18"/>
    </row>
    <row r="60" spans="1:35" x14ac:dyDescent="0.25">
      <c r="A60" s="22"/>
      <c r="B60" s="3"/>
      <c r="C60" s="3"/>
      <c r="D60" s="3"/>
      <c r="E60" s="3" t="e">
        <f t="shared" si="12"/>
        <v>#VALUE!</v>
      </c>
      <c r="F60" s="18" t="str">
        <f t="shared" si="13"/>
        <v/>
      </c>
      <c r="G60" s="18" t="e">
        <f t="shared" si="6"/>
        <v>#VALUE!</v>
      </c>
      <c r="H60" s="18" t="e">
        <f t="shared" si="7"/>
        <v>#VALUE!</v>
      </c>
      <c r="I60" s="18" t="str">
        <f t="shared" si="14"/>
        <v/>
      </c>
      <c r="J60" s="18" t="e">
        <f t="shared" si="15"/>
        <v>#VALUE!</v>
      </c>
      <c r="K60" s="18" t="e">
        <f t="shared" si="16"/>
        <v>#VALUE!</v>
      </c>
      <c r="L60" s="18" t="e">
        <f>VLOOKUP(F60,D19数据库!C:V,2,0)</f>
        <v>#N/A</v>
      </c>
      <c r="M60" s="18" t="e">
        <f>VLOOKUP(F60,D19数据库!C:V,3,0)</f>
        <v>#N/A</v>
      </c>
      <c r="N60" s="19" t="e">
        <f t="shared" si="17"/>
        <v>#VALUE!</v>
      </c>
      <c r="O60" s="18" t="e">
        <f>VLOOKUP(F60,D19数据库!C:V,4,0)</f>
        <v>#N/A</v>
      </c>
      <c r="P60" s="18" t="e">
        <f>VLOOKUP(F60,D19数据库!C:V,5,0)</f>
        <v>#N/A</v>
      </c>
      <c r="Q60" s="18"/>
      <c r="R60" s="18" t="e">
        <f>VLOOKUP(F60,D19数据库!C:V,6,0)</f>
        <v>#N/A</v>
      </c>
      <c r="S60" s="18" t="e">
        <f>VLOOKUP(F60,D19数据库!C:V,7,0)</f>
        <v>#N/A</v>
      </c>
      <c r="T60" s="52" t="e">
        <f t="shared" si="18"/>
        <v>#VALUE!</v>
      </c>
      <c r="U60" s="18" t="e">
        <f>VLOOKUP(F60,D19数据库!C:V,8,0)</f>
        <v>#N/A</v>
      </c>
      <c r="V60" s="18" t="e">
        <f>VLOOKUP(F60,D19数据库!C:V,9,0)</f>
        <v>#N/A</v>
      </c>
      <c r="W60" s="18"/>
      <c r="X60" s="18" t="e">
        <f>VLOOKUP(F60,D19数据库!C:V,10,0)</f>
        <v>#N/A</v>
      </c>
      <c r="Y60" s="18" t="e">
        <f>VLOOKUP(F60,D19数据库!C:V,11,0)</f>
        <v>#N/A</v>
      </c>
      <c r="Z60" s="27" t="e">
        <f>VLOOKUP(F60,D19数据库!C:V,14,0)*C60</f>
        <v>#N/A</v>
      </c>
      <c r="AA60" s="18" t="e">
        <f>VLOOKUP(F60,D19数据库!C:V,15,0)</f>
        <v>#N/A</v>
      </c>
      <c r="AB60" s="18" t="e">
        <f>VLOOKUP(F60,D19数据库!C:V,16,0)</f>
        <v>#N/A</v>
      </c>
      <c r="AC60" s="18"/>
      <c r="AD60" s="18" t="e">
        <f>VLOOKUP(F60,D19数据库!C:V,17,0)</f>
        <v>#N/A</v>
      </c>
      <c r="AE60" s="18" t="e">
        <f>VLOOKUP(F60,D19数据库!C:V,18,0)</f>
        <v>#N/A</v>
      </c>
      <c r="AF60" s="27">
        <f t="shared" si="11"/>
        <v>0</v>
      </c>
      <c r="AG60" s="18" t="e">
        <f>VLOOKUP(F60,D19数据库!C:V,19,0)</f>
        <v>#N/A</v>
      </c>
      <c r="AH60" s="18" t="e">
        <f>VLOOKUP(F60,D19数据库!C:V,20,0)</f>
        <v>#N/A</v>
      </c>
      <c r="AI60" s="18"/>
    </row>
    <row r="61" spans="1:35" x14ac:dyDescent="0.25">
      <c r="A61" s="22"/>
      <c r="B61" s="3"/>
      <c r="C61" s="3"/>
      <c r="D61" s="3"/>
      <c r="E61" s="3" t="e">
        <f t="shared" si="12"/>
        <v>#VALUE!</v>
      </c>
      <c r="F61" s="18" t="str">
        <f t="shared" si="13"/>
        <v/>
      </c>
      <c r="G61" s="18" t="e">
        <f t="shared" si="6"/>
        <v>#VALUE!</v>
      </c>
      <c r="H61" s="18" t="e">
        <f t="shared" si="7"/>
        <v>#VALUE!</v>
      </c>
      <c r="I61" s="18" t="str">
        <f t="shared" si="14"/>
        <v/>
      </c>
      <c r="J61" s="18" t="e">
        <f t="shared" si="15"/>
        <v>#VALUE!</v>
      </c>
      <c r="K61" s="18" t="e">
        <f t="shared" si="16"/>
        <v>#VALUE!</v>
      </c>
      <c r="L61" s="18" t="e">
        <f>VLOOKUP(F61,D19数据库!C:V,2,0)</f>
        <v>#N/A</v>
      </c>
      <c r="M61" s="18" t="e">
        <f>VLOOKUP(F61,D19数据库!C:V,3,0)</f>
        <v>#N/A</v>
      </c>
      <c r="N61" s="19" t="e">
        <f t="shared" si="17"/>
        <v>#VALUE!</v>
      </c>
      <c r="O61" s="18" t="e">
        <f>VLOOKUP(F61,D19数据库!C:V,4,0)</f>
        <v>#N/A</v>
      </c>
      <c r="P61" s="18" t="e">
        <f>VLOOKUP(F61,D19数据库!C:V,5,0)</f>
        <v>#N/A</v>
      </c>
      <c r="Q61" s="18"/>
      <c r="R61" s="18" t="e">
        <f>VLOOKUP(F61,D19数据库!C:V,6,0)</f>
        <v>#N/A</v>
      </c>
      <c r="S61" s="18" t="e">
        <f>VLOOKUP(F61,D19数据库!C:V,7,0)</f>
        <v>#N/A</v>
      </c>
      <c r="T61" s="52" t="e">
        <f t="shared" si="18"/>
        <v>#VALUE!</v>
      </c>
      <c r="U61" s="18" t="e">
        <f>VLOOKUP(F61,D19数据库!C:V,8,0)</f>
        <v>#N/A</v>
      </c>
      <c r="V61" s="18" t="e">
        <f>VLOOKUP(F61,D19数据库!C:V,9,0)</f>
        <v>#N/A</v>
      </c>
      <c r="W61" s="18"/>
      <c r="X61" s="18" t="e">
        <f>VLOOKUP(F61,D19数据库!C:V,10,0)</f>
        <v>#N/A</v>
      </c>
      <c r="Y61" s="18" t="e">
        <f>VLOOKUP(F61,D19数据库!C:V,11,0)</f>
        <v>#N/A</v>
      </c>
      <c r="Z61" s="27" t="e">
        <f>VLOOKUP(F61,D19数据库!C:V,14,0)*C61</f>
        <v>#N/A</v>
      </c>
      <c r="AA61" s="18" t="e">
        <f>VLOOKUP(F61,D19数据库!C:V,15,0)</f>
        <v>#N/A</v>
      </c>
      <c r="AB61" s="18" t="e">
        <f>VLOOKUP(F61,D19数据库!C:V,16,0)</f>
        <v>#N/A</v>
      </c>
      <c r="AC61" s="18"/>
      <c r="AD61" s="18" t="e">
        <f>VLOOKUP(F61,D19数据库!C:V,17,0)</f>
        <v>#N/A</v>
      </c>
      <c r="AE61" s="18" t="e">
        <f>VLOOKUP(F61,D19数据库!C:V,18,0)</f>
        <v>#N/A</v>
      </c>
      <c r="AF61" s="27">
        <f t="shared" si="11"/>
        <v>0</v>
      </c>
      <c r="AG61" s="18" t="e">
        <f>VLOOKUP(F61,D19数据库!C:V,19,0)</f>
        <v>#N/A</v>
      </c>
      <c r="AH61" s="18" t="e">
        <f>VLOOKUP(F61,D19数据库!C:V,20,0)</f>
        <v>#N/A</v>
      </c>
      <c r="AI61" s="18"/>
    </row>
    <row r="62" spans="1:35" x14ac:dyDescent="0.25">
      <c r="A62" s="22"/>
      <c r="B62" s="3"/>
      <c r="C62" s="3"/>
      <c r="D62" s="3"/>
      <c r="E62" s="3" t="e">
        <f t="shared" si="12"/>
        <v>#VALUE!</v>
      </c>
      <c r="F62" s="18" t="str">
        <f t="shared" si="13"/>
        <v/>
      </c>
      <c r="G62" s="18" t="e">
        <f t="shared" si="6"/>
        <v>#VALUE!</v>
      </c>
      <c r="H62" s="18" t="e">
        <f t="shared" si="7"/>
        <v>#VALUE!</v>
      </c>
      <c r="I62" s="18" t="str">
        <f t="shared" si="14"/>
        <v/>
      </c>
      <c r="J62" s="18" t="e">
        <f t="shared" si="15"/>
        <v>#VALUE!</v>
      </c>
      <c r="K62" s="18" t="e">
        <f t="shared" si="16"/>
        <v>#VALUE!</v>
      </c>
      <c r="L62" s="18" t="e">
        <f>VLOOKUP(F62,D19数据库!C:V,2,0)</f>
        <v>#N/A</v>
      </c>
      <c r="M62" s="18" t="e">
        <f>VLOOKUP(F62,D19数据库!C:V,3,0)</f>
        <v>#N/A</v>
      </c>
      <c r="N62" s="19" t="e">
        <f t="shared" si="17"/>
        <v>#VALUE!</v>
      </c>
      <c r="O62" s="18" t="e">
        <f>VLOOKUP(F62,D19数据库!C:V,4,0)</f>
        <v>#N/A</v>
      </c>
      <c r="P62" s="18" t="e">
        <f>VLOOKUP(F62,D19数据库!C:V,5,0)</f>
        <v>#N/A</v>
      </c>
      <c r="Q62" s="18"/>
      <c r="R62" s="18" t="e">
        <f>VLOOKUP(F62,D19数据库!C:V,6,0)</f>
        <v>#N/A</v>
      </c>
      <c r="S62" s="18" t="e">
        <f>VLOOKUP(F62,D19数据库!C:V,7,0)</f>
        <v>#N/A</v>
      </c>
      <c r="T62" s="52" t="e">
        <f t="shared" si="18"/>
        <v>#VALUE!</v>
      </c>
      <c r="U62" s="18" t="e">
        <f>VLOOKUP(F62,D19数据库!C:V,8,0)</f>
        <v>#N/A</v>
      </c>
      <c r="V62" s="18" t="e">
        <f>VLOOKUP(F62,D19数据库!C:V,9,0)</f>
        <v>#N/A</v>
      </c>
      <c r="W62" s="18"/>
      <c r="X62" s="18" t="e">
        <f>VLOOKUP(F62,D19数据库!C:V,10,0)</f>
        <v>#N/A</v>
      </c>
      <c r="Y62" s="18" t="e">
        <f>VLOOKUP(F62,D19数据库!C:V,11,0)</f>
        <v>#N/A</v>
      </c>
      <c r="Z62" s="27" t="e">
        <f>VLOOKUP(F62,D19数据库!C:V,14,0)*C62</f>
        <v>#N/A</v>
      </c>
      <c r="AA62" s="18" t="e">
        <f>VLOOKUP(F62,D19数据库!C:V,15,0)</f>
        <v>#N/A</v>
      </c>
      <c r="AB62" s="18" t="e">
        <f>VLOOKUP(F62,D19数据库!C:V,16,0)</f>
        <v>#N/A</v>
      </c>
      <c r="AC62" s="18"/>
      <c r="AD62" s="18" t="e">
        <f>VLOOKUP(F62,D19数据库!C:V,17,0)</f>
        <v>#N/A</v>
      </c>
      <c r="AE62" s="18" t="e">
        <f>VLOOKUP(F62,D19数据库!C:V,18,0)</f>
        <v>#N/A</v>
      </c>
      <c r="AF62" s="27">
        <f t="shared" si="11"/>
        <v>0</v>
      </c>
      <c r="AG62" s="18" t="e">
        <f>VLOOKUP(F62,D19数据库!C:V,19,0)</f>
        <v>#N/A</v>
      </c>
      <c r="AH62" s="18" t="e">
        <f>VLOOKUP(F62,D19数据库!C:V,20,0)</f>
        <v>#N/A</v>
      </c>
      <c r="AI62" s="18"/>
    </row>
    <row r="63" spans="1:35" x14ac:dyDescent="0.25">
      <c r="A63" s="22"/>
      <c r="B63" s="3"/>
      <c r="C63" s="3"/>
      <c r="D63" s="3"/>
      <c r="E63" s="3" t="e">
        <f t="shared" si="12"/>
        <v>#VALUE!</v>
      </c>
      <c r="F63" s="18" t="str">
        <f t="shared" si="13"/>
        <v/>
      </c>
      <c r="G63" s="18" t="e">
        <f t="shared" si="6"/>
        <v>#VALUE!</v>
      </c>
      <c r="H63" s="18" t="e">
        <f t="shared" si="7"/>
        <v>#VALUE!</v>
      </c>
      <c r="I63" s="18" t="str">
        <f t="shared" si="14"/>
        <v/>
      </c>
      <c r="J63" s="18" t="e">
        <f t="shared" si="15"/>
        <v>#VALUE!</v>
      </c>
      <c r="K63" s="18" t="e">
        <f t="shared" si="16"/>
        <v>#VALUE!</v>
      </c>
      <c r="L63" s="18" t="e">
        <f>VLOOKUP(F63,D19数据库!C:V,2,0)</f>
        <v>#N/A</v>
      </c>
      <c r="M63" s="18" t="e">
        <f>VLOOKUP(F63,D19数据库!C:V,3,0)</f>
        <v>#N/A</v>
      </c>
      <c r="N63" s="19" t="e">
        <f t="shared" si="17"/>
        <v>#VALUE!</v>
      </c>
      <c r="O63" s="18" t="e">
        <f>VLOOKUP(F63,D19数据库!C:V,4,0)</f>
        <v>#N/A</v>
      </c>
      <c r="P63" s="18" t="e">
        <f>VLOOKUP(F63,D19数据库!C:V,5,0)</f>
        <v>#N/A</v>
      </c>
      <c r="Q63" s="18"/>
      <c r="R63" s="18" t="e">
        <f>VLOOKUP(F63,D19数据库!C:V,6,0)</f>
        <v>#N/A</v>
      </c>
      <c r="S63" s="18" t="e">
        <f>VLOOKUP(F63,D19数据库!C:V,7,0)</f>
        <v>#N/A</v>
      </c>
      <c r="T63" s="52" t="e">
        <f t="shared" si="18"/>
        <v>#VALUE!</v>
      </c>
      <c r="U63" s="18" t="e">
        <f>VLOOKUP(F63,D19数据库!C:V,8,0)</f>
        <v>#N/A</v>
      </c>
      <c r="V63" s="18" t="e">
        <f>VLOOKUP(F63,D19数据库!C:V,9,0)</f>
        <v>#N/A</v>
      </c>
      <c r="W63" s="18"/>
      <c r="X63" s="18" t="e">
        <f>VLOOKUP(F63,D19数据库!C:V,10,0)</f>
        <v>#N/A</v>
      </c>
      <c r="Y63" s="18" t="e">
        <f>VLOOKUP(F63,D19数据库!C:V,11,0)</f>
        <v>#N/A</v>
      </c>
      <c r="Z63" s="27" t="e">
        <f>VLOOKUP(F63,D19数据库!C:V,14,0)*C63</f>
        <v>#N/A</v>
      </c>
      <c r="AA63" s="18" t="e">
        <f>VLOOKUP(F63,D19数据库!C:V,15,0)</f>
        <v>#N/A</v>
      </c>
      <c r="AB63" s="18" t="e">
        <f>VLOOKUP(F63,D19数据库!C:V,16,0)</f>
        <v>#N/A</v>
      </c>
      <c r="AC63" s="18"/>
      <c r="AD63" s="18" t="e">
        <f>VLOOKUP(F63,D19数据库!C:V,17,0)</f>
        <v>#N/A</v>
      </c>
      <c r="AE63" s="18" t="e">
        <f>VLOOKUP(F63,D19数据库!C:V,18,0)</f>
        <v>#N/A</v>
      </c>
      <c r="AF63" s="27">
        <f t="shared" si="11"/>
        <v>0</v>
      </c>
      <c r="AG63" s="18" t="e">
        <f>VLOOKUP(F63,D19数据库!C:V,19,0)</f>
        <v>#N/A</v>
      </c>
      <c r="AH63" s="18" t="e">
        <f>VLOOKUP(F63,D19数据库!C:V,20,0)</f>
        <v>#N/A</v>
      </c>
      <c r="AI63" s="18"/>
    </row>
    <row r="64" spans="1:35" x14ac:dyDescent="0.25">
      <c r="A64" s="22"/>
      <c r="B64" s="3"/>
      <c r="C64" s="3"/>
      <c r="D64" s="3"/>
      <c r="E64" s="3" t="e">
        <f t="shared" si="12"/>
        <v>#VALUE!</v>
      </c>
      <c r="F64" s="18" t="str">
        <f t="shared" si="13"/>
        <v/>
      </c>
      <c r="G64" s="18" t="e">
        <f t="shared" si="6"/>
        <v>#VALUE!</v>
      </c>
      <c r="H64" s="18" t="e">
        <f t="shared" si="7"/>
        <v>#VALUE!</v>
      </c>
      <c r="I64" s="18" t="str">
        <f t="shared" si="14"/>
        <v/>
      </c>
      <c r="J64" s="18" t="e">
        <f t="shared" si="15"/>
        <v>#VALUE!</v>
      </c>
      <c r="K64" s="18" t="e">
        <f t="shared" si="16"/>
        <v>#VALUE!</v>
      </c>
      <c r="L64" s="18" t="e">
        <f>VLOOKUP(F64,D19数据库!C:V,2,0)</f>
        <v>#N/A</v>
      </c>
      <c r="M64" s="18" t="e">
        <f>VLOOKUP(F64,D19数据库!C:V,3,0)</f>
        <v>#N/A</v>
      </c>
      <c r="N64" s="19" t="e">
        <f t="shared" si="17"/>
        <v>#VALUE!</v>
      </c>
      <c r="O64" s="18" t="e">
        <f>VLOOKUP(F64,D19数据库!C:V,4,0)</f>
        <v>#N/A</v>
      </c>
      <c r="P64" s="18" t="e">
        <f>VLOOKUP(F64,D19数据库!C:V,5,0)</f>
        <v>#N/A</v>
      </c>
      <c r="Q64" s="18"/>
      <c r="R64" s="18" t="e">
        <f>VLOOKUP(F64,D19数据库!C:V,6,0)</f>
        <v>#N/A</v>
      </c>
      <c r="S64" s="18" t="e">
        <f>VLOOKUP(F64,D19数据库!C:V,7,0)</f>
        <v>#N/A</v>
      </c>
      <c r="T64" s="52" t="e">
        <f t="shared" si="18"/>
        <v>#VALUE!</v>
      </c>
      <c r="U64" s="18" t="e">
        <f>VLOOKUP(F64,D19数据库!C:V,8,0)</f>
        <v>#N/A</v>
      </c>
      <c r="V64" s="18" t="e">
        <f>VLOOKUP(F64,D19数据库!C:V,9,0)</f>
        <v>#N/A</v>
      </c>
      <c r="W64" s="18"/>
      <c r="X64" s="18" t="e">
        <f>VLOOKUP(F64,D19数据库!C:V,10,0)</f>
        <v>#N/A</v>
      </c>
      <c r="Y64" s="18" t="e">
        <f>VLOOKUP(F64,D19数据库!C:V,11,0)</f>
        <v>#N/A</v>
      </c>
      <c r="Z64" s="27" t="e">
        <f>VLOOKUP(F64,D19数据库!C:V,14,0)*C64</f>
        <v>#N/A</v>
      </c>
      <c r="AA64" s="18" t="e">
        <f>VLOOKUP(F64,D19数据库!C:V,15,0)</f>
        <v>#N/A</v>
      </c>
      <c r="AB64" s="18" t="e">
        <f>VLOOKUP(F64,D19数据库!C:V,16,0)</f>
        <v>#N/A</v>
      </c>
      <c r="AC64" s="18"/>
      <c r="AD64" s="18" t="e">
        <f>VLOOKUP(F64,D19数据库!C:V,17,0)</f>
        <v>#N/A</v>
      </c>
      <c r="AE64" s="18" t="e">
        <f>VLOOKUP(F64,D19数据库!C:V,18,0)</f>
        <v>#N/A</v>
      </c>
      <c r="AF64" s="27">
        <f t="shared" si="11"/>
        <v>0</v>
      </c>
      <c r="AG64" s="18" t="e">
        <f>VLOOKUP(F64,D19数据库!C:V,19,0)</f>
        <v>#N/A</v>
      </c>
      <c r="AH64" s="18" t="e">
        <f>VLOOKUP(F64,D19数据库!C:V,20,0)</f>
        <v>#N/A</v>
      </c>
      <c r="AI64" s="18"/>
    </row>
    <row r="65" spans="1:35" x14ac:dyDescent="0.25">
      <c r="A65" s="22"/>
      <c r="B65" s="3"/>
      <c r="C65" s="3"/>
      <c r="D65" s="3"/>
      <c r="E65" s="3" t="e">
        <f t="shared" si="12"/>
        <v>#VALUE!</v>
      </c>
      <c r="F65" s="18" t="str">
        <f t="shared" si="13"/>
        <v/>
      </c>
      <c r="G65" s="18" t="e">
        <f t="shared" si="6"/>
        <v>#VALUE!</v>
      </c>
      <c r="H65" s="18" t="e">
        <f t="shared" si="7"/>
        <v>#VALUE!</v>
      </c>
      <c r="I65" s="18" t="str">
        <f t="shared" si="14"/>
        <v/>
      </c>
      <c r="J65" s="18" t="e">
        <f t="shared" si="15"/>
        <v>#VALUE!</v>
      </c>
      <c r="K65" s="18" t="e">
        <f t="shared" si="16"/>
        <v>#VALUE!</v>
      </c>
      <c r="L65" s="18" t="e">
        <f>VLOOKUP(F65,D19数据库!C:V,2,0)</f>
        <v>#N/A</v>
      </c>
      <c r="M65" s="18" t="e">
        <f>VLOOKUP(F65,D19数据库!C:V,3,0)</f>
        <v>#N/A</v>
      </c>
      <c r="N65" s="19" t="e">
        <f t="shared" si="17"/>
        <v>#VALUE!</v>
      </c>
      <c r="O65" s="18" t="e">
        <f>VLOOKUP(F65,D19数据库!C:V,4,0)</f>
        <v>#N/A</v>
      </c>
      <c r="P65" s="18" t="e">
        <f>VLOOKUP(F65,D19数据库!C:V,5,0)</f>
        <v>#N/A</v>
      </c>
      <c r="Q65" s="18"/>
      <c r="R65" s="18" t="e">
        <f>VLOOKUP(F65,D19数据库!C:V,6,0)</f>
        <v>#N/A</v>
      </c>
      <c r="S65" s="18" t="e">
        <f>VLOOKUP(F65,D19数据库!C:V,7,0)</f>
        <v>#N/A</v>
      </c>
      <c r="T65" s="52" t="e">
        <f t="shared" si="18"/>
        <v>#VALUE!</v>
      </c>
      <c r="U65" s="18" t="e">
        <f>VLOOKUP(F65,D19数据库!C:V,8,0)</f>
        <v>#N/A</v>
      </c>
      <c r="V65" s="18" t="e">
        <f>VLOOKUP(F65,D19数据库!C:V,9,0)</f>
        <v>#N/A</v>
      </c>
      <c r="W65" s="18"/>
      <c r="X65" s="18" t="e">
        <f>VLOOKUP(F65,D19数据库!C:V,10,0)</f>
        <v>#N/A</v>
      </c>
      <c r="Y65" s="18" t="e">
        <f>VLOOKUP(F65,D19数据库!C:V,11,0)</f>
        <v>#N/A</v>
      </c>
      <c r="Z65" s="27" t="e">
        <f>VLOOKUP(F65,D19数据库!C:V,14,0)*C65</f>
        <v>#N/A</v>
      </c>
      <c r="AA65" s="18" t="e">
        <f>VLOOKUP(F65,D19数据库!C:V,15,0)</f>
        <v>#N/A</v>
      </c>
      <c r="AB65" s="18" t="e">
        <f>VLOOKUP(F65,D19数据库!C:V,16,0)</f>
        <v>#N/A</v>
      </c>
      <c r="AC65" s="18"/>
      <c r="AD65" s="18" t="e">
        <f>VLOOKUP(F65,D19数据库!C:V,17,0)</f>
        <v>#N/A</v>
      </c>
      <c r="AE65" s="18" t="e">
        <f>VLOOKUP(F65,D19数据库!C:V,18,0)</f>
        <v>#N/A</v>
      </c>
      <c r="AF65" s="27">
        <f t="shared" si="11"/>
        <v>0</v>
      </c>
      <c r="AG65" s="18" t="e">
        <f>VLOOKUP(F65,D19数据库!C:V,19,0)</f>
        <v>#N/A</v>
      </c>
      <c r="AH65" s="18" t="e">
        <f>VLOOKUP(F65,D19数据库!C:V,20,0)</f>
        <v>#N/A</v>
      </c>
      <c r="AI65" s="18"/>
    </row>
    <row r="66" spans="1:35" x14ac:dyDescent="0.25">
      <c r="A66" s="22"/>
      <c r="B66" s="3"/>
      <c r="C66" s="3"/>
      <c r="D66" s="3"/>
      <c r="E66" s="3" t="e">
        <f t="shared" si="12"/>
        <v>#VALUE!</v>
      </c>
      <c r="F66" s="18" t="str">
        <f t="shared" si="13"/>
        <v/>
      </c>
      <c r="G66" s="18" t="e">
        <f t="shared" si="6"/>
        <v>#VALUE!</v>
      </c>
      <c r="H66" s="18" t="e">
        <f t="shared" si="7"/>
        <v>#VALUE!</v>
      </c>
      <c r="I66" s="18" t="str">
        <f t="shared" si="14"/>
        <v/>
      </c>
      <c r="J66" s="18" t="e">
        <f t="shared" si="15"/>
        <v>#VALUE!</v>
      </c>
      <c r="K66" s="18" t="e">
        <f t="shared" si="16"/>
        <v>#VALUE!</v>
      </c>
      <c r="L66" s="18" t="e">
        <f>VLOOKUP(F66,D19数据库!C:V,2,0)</f>
        <v>#N/A</v>
      </c>
      <c r="M66" s="18" t="e">
        <f>VLOOKUP(F66,D19数据库!C:V,3,0)</f>
        <v>#N/A</v>
      </c>
      <c r="N66" s="19" t="e">
        <f t="shared" si="17"/>
        <v>#VALUE!</v>
      </c>
      <c r="O66" s="18" t="e">
        <f>VLOOKUP(F66,D19数据库!C:V,4,0)</f>
        <v>#N/A</v>
      </c>
      <c r="P66" s="18" t="e">
        <f>VLOOKUP(F66,D19数据库!C:V,5,0)</f>
        <v>#N/A</v>
      </c>
      <c r="Q66" s="18"/>
      <c r="R66" s="18" t="e">
        <f>VLOOKUP(F66,D19数据库!C:V,6,0)</f>
        <v>#N/A</v>
      </c>
      <c r="S66" s="18" t="e">
        <f>VLOOKUP(F66,D19数据库!C:V,7,0)</f>
        <v>#N/A</v>
      </c>
      <c r="T66" s="52" t="e">
        <f t="shared" si="18"/>
        <v>#VALUE!</v>
      </c>
      <c r="U66" s="18" t="e">
        <f>VLOOKUP(F66,D19数据库!C:V,8,0)</f>
        <v>#N/A</v>
      </c>
      <c r="V66" s="18" t="e">
        <f>VLOOKUP(F66,D19数据库!C:V,9,0)</f>
        <v>#N/A</v>
      </c>
      <c r="W66" s="18"/>
      <c r="X66" s="18" t="e">
        <f>VLOOKUP(F66,D19数据库!C:V,10,0)</f>
        <v>#N/A</v>
      </c>
      <c r="Y66" s="18" t="e">
        <f>VLOOKUP(F66,D19数据库!C:V,11,0)</f>
        <v>#N/A</v>
      </c>
      <c r="Z66" s="27" t="e">
        <f>VLOOKUP(F66,D19数据库!C:V,14,0)*C66</f>
        <v>#N/A</v>
      </c>
      <c r="AA66" s="18" t="e">
        <f>VLOOKUP(F66,D19数据库!C:V,15,0)</f>
        <v>#N/A</v>
      </c>
      <c r="AB66" s="18" t="e">
        <f>VLOOKUP(F66,D19数据库!C:V,16,0)</f>
        <v>#N/A</v>
      </c>
      <c r="AC66" s="18"/>
      <c r="AD66" s="18" t="e">
        <f>VLOOKUP(F66,D19数据库!C:V,17,0)</f>
        <v>#N/A</v>
      </c>
      <c r="AE66" s="18" t="e">
        <f>VLOOKUP(F66,D19数据库!C:V,18,0)</f>
        <v>#N/A</v>
      </c>
      <c r="AF66" s="27">
        <f t="shared" si="11"/>
        <v>0</v>
      </c>
      <c r="AG66" s="18" t="e">
        <f>VLOOKUP(F66,D19数据库!C:V,19,0)</f>
        <v>#N/A</v>
      </c>
      <c r="AH66" s="18" t="e">
        <f>VLOOKUP(F66,D19数据库!C:V,20,0)</f>
        <v>#N/A</v>
      </c>
      <c r="AI66" s="18"/>
    </row>
    <row r="67" spans="1:35" x14ac:dyDescent="0.25">
      <c r="A67" s="22"/>
      <c r="B67" s="3"/>
      <c r="C67" s="3"/>
      <c r="D67" s="3"/>
      <c r="E67" s="3" t="e">
        <f t="shared" si="12"/>
        <v>#VALUE!</v>
      </c>
      <c r="F67" s="18" t="str">
        <f t="shared" si="13"/>
        <v/>
      </c>
      <c r="G67" s="18" t="e">
        <f t="shared" ref="G67:G100" si="19">VALUE(TRIM(MID(SUBSTITUTE($B67,"-",REPT(" ",99)),COLUMN(D67)*99-98,99)))</f>
        <v>#VALUE!</v>
      </c>
      <c r="H67" s="18" t="e">
        <f t="shared" ref="H67:H100" si="20">VALUE(TRIM(MID(SUBSTITUTE($B67,"-",REPT(" ",99)),COLUMN(E67)*99-98,99)))</f>
        <v>#VALUE!</v>
      </c>
      <c r="I67" s="18" t="str">
        <f t="shared" si="14"/>
        <v/>
      </c>
      <c r="J67" s="18" t="e">
        <f t="shared" si="15"/>
        <v>#VALUE!</v>
      </c>
      <c r="K67" s="18" t="e">
        <f t="shared" si="16"/>
        <v>#VALUE!</v>
      </c>
      <c r="L67" s="18" t="e">
        <f>VLOOKUP(F67,D19数据库!C:V,2,0)</f>
        <v>#N/A</v>
      </c>
      <c r="M67" s="18" t="e">
        <f>VLOOKUP(F67,D19数据库!C:V,3,0)</f>
        <v>#N/A</v>
      </c>
      <c r="N67" s="19" t="e">
        <f t="shared" si="17"/>
        <v>#VALUE!</v>
      </c>
      <c r="O67" s="18" t="e">
        <f>VLOOKUP(F67,D19数据库!C:V,4,0)</f>
        <v>#N/A</v>
      </c>
      <c r="P67" s="18" t="e">
        <f>VLOOKUP(F67,D19数据库!C:V,5,0)</f>
        <v>#N/A</v>
      </c>
      <c r="Q67" s="18"/>
      <c r="R67" s="18" t="e">
        <f>VLOOKUP(F67,D19数据库!C:V,6,0)</f>
        <v>#N/A</v>
      </c>
      <c r="S67" s="18" t="e">
        <f>VLOOKUP(F67,D19数据库!C:V,7,0)</f>
        <v>#N/A</v>
      </c>
      <c r="T67" s="52" t="e">
        <f t="shared" si="18"/>
        <v>#VALUE!</v>
      </c>
      <c r="U67" s="18" t="e">
        <f>VLOOKUP(F67,D19数据库!C:V,8,0)</f>
        <v>#N/A</v>
      </c>
      <c r="V67" s="18" t="e">
        <f>VLOOKUP(F67,D19数据库!C:V,9,0)</f>
        <v>#N/A</v>
      </c>
      <c r="W67" s="18"/>
      <c r="X67" s="18" t="e">
        <f>VLOOKUP(F67,D19数据库!C:V,10,0)</f>
        <v>#N/A</v>
      </c>
      <c r="Y67" s="18" t="e">
        <f>VLOOKUP(F67,D19数据库!C:V,11,0)</f>
        <v>#N/A</v>
      </c>
      <c r="Z67" s="27" t="e">
        <f>VLOOKUP(F67,D19数据库!C:V,14,0)*C67</f>
        <v>#N/A</v>
      </c>
      <c r="AA67" s="18" t="e">
        <f>VLOOKUP(F67,D19数据库!C:V,15,0)</f>
        <v>#N/A</v>
      </c>
      <c r="AB67" s="18" t="e">
        <f>VLOOKUP(F67,D19数据库!C:V,16,0)</f>
        <v>#N/A</v>
      </c>
      <c r="AC67" s="18"/>
      <c r="AD67" s="18" t="e">
        <f>VLOOKUP(F67,D19数据库!C:V,17,0)</f>
        <v>#N/A</v>
      </c>
      <c r="AE67" s="18" t="e">
        <f>VLOOKUP(F67,D19数据库!C:V,18,0)</f>
        <v>#N/A</v>
      </c>
      <c r="AF67" s="27">
        <f t="shared" ref="AF67:AF100" si="21">IF(I67="",0,((J67/1000)*(K67/1000))*C67)</f>
        <v>0</v>
      </c>
      <c r="AG67" s="18" t="e">
        <f>VLOOKUP(F67,D19数据库!C:V,19,0)</f>
        <v>#N/A</v>
      </c>
      <c r="AH67" s="18" t="e">
        <f>VLOOKUP(F67,D19数据库!C:V,20,0)</f>
        <v>#N/A</v>
      </c>
      <c r="AI67" s="18"/>
    </row>
    <row r="68" spans="1:35" x14ac:dyDescent="0.25">
      <c r="A68" s="22"/>
      <c r="B68" s="3"/>
      <c r="C68" s="3"/>
      <c r="D68" s="3"/>
      <c r="E68" s="3" t="e">
        <f t="shared" si="12"/>
        <v>#VALUE!</v>
      </c>
      <c r="F68" s="18" t="str">
        <f t="shared" si="13"/>
        <v/>
      </c>
      <c r="G68" s="18" t="e">
        <f t="shared" si="19"/>
        <v>#VALUE!</v>
      </c>
      <c r="H68" s="18" t="e">
        <f t="shared" si="20"/>
        <v>#VALUE!</v>
      </c>
      <c r="I68" s="18" t="str">
        <f t="shared" si="14"/>
        <v/>
      </c>
      <c r="J68" s="18" t="e">
        <f t="shared" si="15"/>
        <v>#VALUE!</v>
      </c>
      <c r="K68" s="18" t="e">
        <f t="shared" si="16"/>
        <v>#VALUE!</v>
      </c>
      <c r="L68" s="18" t="e">
        <f>VLOOKUP(F68,D19数据库!C:V,2,0)</f>
        <v>#N/A</v>
      </c>
      <c r="M68" s="18" t="e">
        <f>VLOOKUP(F68,D19数据库!C:V,3,0)</f>
        <v>#N/A</v>
      </c>
      <c r="N68" s="19" t="e">
        <f t="shared" si="17"/>
        <v>#VALUE!</v>
      </c>
      <c r="O68" s="18" t="e">
        <f>VLOOKUP(F68,D19数据库!C:V,4,0)</f>
        <v>#N/A</v>
      </c>
      <c r="P68" s="18" t="e">
        <f>VLOOKUP(F68,D19数据库!C:V,5,0)</f>
        <v>#N/A</v>
      </c>
      <c r="Q68" s="18"/>
      <c r="R68" s="18" t="e">
        <f>VLOOKUP(F68,D19数据库!C:V,6,0)</f>
        <v>#N/A</v>
      </c>
      <c r="S68" s="18" t="e">
        <f>VLOOKUP(F68,D19数据库!C:V,7,0)</f>
        <v>#N/A</v>
      </c>
      <c r="T68" s="52" t="e">
        <f t="shared" si="18"/>
        <v>#VALUE!</v>
      </c>
      <c r="U68" s="18" t="e">
        <f>VLOOKUP(F68,D19数据库!C:V,8,0)</f>
        <v>#N/A</v>
      </c>
      <c r="V68" s="18" t="e">
        <f>VLOOKUP(F68,D19数据库!C:V,9,0)</f>
        <v>#N/A</v>
      </c>
      <c r="W68" s="18"/>
      <c r="X68" s="18" t="e">
        <f>VLOOKUP(F68,D19数据库!C:V,10,0)</f>
        <v>#N/A</v>
      </c>
      <c r="Y68" s="18" t="e">
        <f>VLOOKUP(F68,D19数据库!C:V,11,0)</f>
        <v>#N/A</v>
      </c>
      <c r="Z68" s="27" t="e">
        <f>VLOOKUP(F68,D19数据库!C:V,14,0)*C68</f>
        <v>#N/A</v>
      </c>
      <c r="AA68" s="18" t="e">
        <f>VLOOKUP(F68,D19数据库!C:V,15,0)</f>
        <v>#N/A</v>
      </c>
      <c r="AB68" s="18" t="e">
        <f>VLOOKUP(F68,D19数据库!C:V,16,0)</f>
        <v>#N/A</v>
      </c>
      <c r="AC68" s="18"/>
      <c r="AD68" s="18" t="e">
        <f>VLOOKUP(F68,D19数据库!C:V,17,0)</f>
        <v>#N/A</v>
      </c>
      <c r="AE68" s="18" t="e">
        <f>VLOOKUP(F68,D19数据库!C:V,18,0)</f>
        <v>#N/A</v>
      </c>
      <c r="AF68" s="27">
        <f t="shared" si="21"/>
        <v>0</v>
      </c>
      <c r="AG68" s="18" t="e">
        <f>VLOOKUP(F68,D19数据库!C:V,19,0)</f>
        <v>#N/A</v>
      </c>
      <c r="AH68" s="18" t="e">
        <f>VLOOKUP(F68,D19数据库!C:V,20,0)</f>
        <v>#N/A</v>
      </c>
      <c r="AI68" s="18"/>
    </row>
    <row r="69" spans="1:35" x14ac:dyDescent="0.25">
      <c r="A69" s="22"/>
      <c r="B69" s="3"/>
      <c r="C69" s="3"/>
      <c r="D69" s="3"/>
      <c r="E69" s="3" t="e">
        <f t="shared" si="12"/>
        <v>#VALUE!</v>
      </c>
      <c r="F69" s="18" t="str">
        <f t="shared" si="13"/>
        <v/>
      </c>
      <c r="G69" s="18" t="e">
        <f t="shared" si="19"/>
        <v>#VALUE!</v>
      </c>
      <c r="H69" s="18" t="e">
        <f t="shared" si="20"/>
        <v>#VALUE!</v>
      </c>
      <c r="I69" s="18" t="str">
        <f t="shared" si="14"/>
        <v/>
      </c>
      <c r="J69" s="18" t="e">
        <f t="shared" si="15"/>
        <v>#VALUE!</v>
      </c>
      <c r="K69" s="18" t="e">
        <f t="shared" si="16"/>
        <v>#VALUE!</v>
      </c>
      <c r="L69" s="18" t="e">
        <f>VLOOKUP(F69,D19数据库!C:V,2,0)</f>
        <v>#N/A</v>
      </c>
      <c r="M69" s="18" t="e">
        <f>VLOOKUP(F69,D19数据库!C:V,3,0)</f>
        <v>#N/A</v>
      </c>
      <c r="N69" s="19" t="e">
        <f t="shared" si="17"/>
        <v>#VALUE!</v>
      </c>
      <c r="O69" s="18" t="e">
        <f>VLOOKUP(F69,D19数据库!C:V,4,0)</f>
        <v>#N/A</v>
      </c>
      <c r="P69" s="18" t="e">
        <f>VLOOKUP(F69,D19数据库!C:V,5,0)</f>
        <v>#N/A</v>
      </c>
      <c r="Q69" s="18"/>
      <c r="R69" s="18" t="e">
        <f>VLOOKUP(F69,D19数据库!C:V,6,0)</f>
        <v>#N/A</v>
      </c>
      <c r="S69" s="18" t="e">
        <f>VLOOKUP(F69,D19数据库!C:V,7,0)</f>
        <v>#N/A</v>
      </c>
      <c r="T69" s="52" t="e">
        <f t="shared" si="18"/>
        <v>#VALUE!</v>
      </c>
      <c r="U69" s="18" t="e">
        <f>VLOOKUP(F69,D19数据库!C:V,8,0)</f>
        <v>#N/A</v>
      </c>
      <c r="V69" s="18" t="e">
        <f>VLOOKUP(F69,D19数据库!C:V,9,0)</f>
        <v>#N/A</v>
      </c>
      <c r="W69" s="18"/>
      <c r="X69" s="18" t="e">
        <f>VLOOKUP(F69,D19数据库!C:V,10,0)</f>
        <v>#N/A</v>
      </c>
      <c r="Y69" s="18" t="e">
        <f>VLOOKUP(F69,D19数据库!C:V,11,0)</f>
        <v>#N/A</v>
      </c>
      <c r="Z69" s="27" t="e">
        <f>VLOOKUP(F69,D19数据库!C:V,14,0)*C69</f>
        <v>#N/A</v>
      </c>
      <c r="AA69" s="18" t="e">
        <f>VLOOKUP(F69,D19数据库!C:V,15,0)</f>
        <v>#N/A</v>
      </c>
      <c r="AB69" s="18" t="e">
        <f>VLOOKUP(F69,D19数据库!C:V,16,0)</f>
        <v>#N/A</v>
      </c>
      <c r="AC69" s="18"/>
      <c r="AD69" s="18" t="e">
        <f>VLOOKUP(F69,D19数据库!C:V,17,0)</f>
        <v>#N/A</v>
      </c>
      <c r="AE69" s="18" t="e">
        <f>VLOOKUP(F69,D19数据库!C:V,18,0)</f>
        <v>#N/A</v>
      </c>
      <c r="AF69" s="27">
        <f t="shared" si="21"/>
        <v>0</v>
      </c>
      <c r="AG69" s="18" t="e">
        <f>VLOOKUP(F69,D19数据库!C:V,19,0)</f>
        <v>#N/A</v>
      </c>
      <c r="AH69" s="18" t="e">
        <f>VLOOKUP(F69,D19数据库!C:V,20,0)</f>
        <v>#N/A</v>
      </c>
      <c r="AI69" s="18"/>
    </row>
    <row r="70" spans="1:35" x14ac:dyDescent="0.25">
      <c r="A70" s="22"/>
      <c r="B70" s="3"/>
      <c r="C70" s="3"/>
      <c r="D70" s="3"/>
      <c r="E70" s="3" t="e">
        <f t="shared" si="12"/>
        <v>#VALUE!</v>
      </c>
      <c r="F70" s="18" t="str">
        <f t="shared" si="13"/>
        <v/>
      </c>
      <c r="G70" s="18" t="e">
        <f t="shared" si="19"/>
        <v>#VALUE!</v>
      </c>
      <c r="H70" s="18" t="e">
        <f t="shared" si="20"/>
        <v>#VALUE!</v>
      </c>
      <c r="I70" s="18" t="str">
        <f t="shared" si="14"/>
        <v/>
      </c>
      <c r="J70" s="18" t="e">
        <f t="shared" si="15"/>
        <v>#VALUE!</v>
      </c>
      <c r="K70" s="18" t="e">
        <f t="shared" si="16"/>
        <v>#VALUE!</v>
      </c>
      <c r="L70" s="18" t="e">
        <f>VLOOKUP(F70,D19数据库!C:V,2,0)</f>
        <v>#N/A</v>
      </c>
      <c r="M70" s="18" t="e">
        <f>VLOOKUP(F70,D19数据库!C:V,3,0)</f>
        <v>#N/A</v>
      </c>
      <c r="N70" s="19" t="e">
        <f t="shared" si="17"/>
        <v>#VALUE!</v>
      </c>
      <c r="O70" s="18" t="e">
        <f>VLOOKUP(F70,D19数据库!C:V,4,0)</f>
        <v>#N/A</v>
      </c>
      <c r="P70" s="18" t="e">
        <f>VLOOKUP(F70,D19数据库!C:V,5,0)</f>
        <v>#N/A</v>
      </c>
      <c r="Q70" s="18"/>
      <c r="R70" s="18" t="e">
        <f>VLOOKUP(F70,D19数据库!C:V,6,0)</f>
        <v>#N/A</v>
      </c>
      <c r="S70" s="18" t="e">
        <f>VLOOKUP(F70,D19数据库!C:V,7,0)</f>
        <v>#N/A</v>
      </c>
      <c r="T70" s="52" t="e">
        <f t="shared" si="18"/>
        <v>#VALUE!</v>
      </c>
      <c r="U70" s="18" t="e">
        <f>VLOOKUP(F70,D19数据库!C:V,8,0)</f>
        <v>#N/A</v>
      </c>
      <c r="V70" s="18" t="e">
        <f>VLOOKUP(F70,D19数据库!C:V,9,0)</f>
        <v>#N/A</v>
      </c>
      <c r="W70" s="18"/>
      <c r="X70" s="18" t="e">
        <f>VLOOKUP(F70,D19数据库!C:V,10,0)</f>
        <v>#N/A</v>
      </c>
      <c r="Y70" s="18" t="e">
        <f>VLOOKUP(F70,D19数据库!C:V,11,0)</f>
        <v>#N/A</v>
      </c>
      <c r="Z70" s="27" t="e">
        <f>VLOOKUP(F70,D19数据库!C:V,14,0)*C70</f>
        <v>#N/A</v>
      </c>
      <c r="AA70" s="18" t="e">
        <f>VLOOKUP(F70,D19数据库!C:V,15,0)</f>
        <v>#N/A</v>
      </c>
      <c r="AB70" s="18" t="e">
        <f>VLOOKUP(F70,D19数据库!C:V,16,0)</f>
        <v>#N/A</v>
      </c>
      <c r="AC70" s="18"/>
      <c r="AD70" s="18" t="e">
        <f>VLOOKUP(F70,D19数据库!C:V,17,0)</f>
        <v>#N/A</v>
      </c>
      <c r="AE70" s="18" t="e">
        <f>VLOOKUP(F70,D19数据库!C:V,18,0)</f>
        <v>#N/A</v>
      </c>
      <c r="AF70" s="27">
        <f t="shared" si="21"/>
        <v>0</v>
      </c>
      <c r="AG70" s="18" t="e">
        <f>VLOOKUP(F70,D19数据库!C:V,19,0)</f>
        <v>#N/A</v>
      </c>
      <c r="AH70" s="18" t="e">
        <f>VLOOKUP(F70,D19数据库!C:V,20,0)</f>
        <v>#N/A</v>
      </c>
      <c r="AI70" s="18"/>
    </row>
    <row r="71" spans="1:35" x14ac:dyDescent="0.25">
      <c r="A71" s="22"/>
      <c r="B71" s="3"/>
      <c r="C71" s="3"/>
      <c r="D71" s="3"/>
      <c r="E71" s="3" t="e">
        <f t="shared" si="12"/>
        <v>#VALUE!</v>
      </c>
      <c r="F71" s="18" t="str">
        <f t="shared" si="13"/>
        <v/>
      </c>
      <c r="G71" s="18" t="e">
        <f t="shared" si="19"/>
        <v>#VALUE!</v>
      </c>
      <c r="H71" s="18" t="e">
        <f t="shared" si="20"/>
        <v>#VALUE!</v>
      </c>
      <c r="I71" s="18" t="str">
        <f t="shared" si="14"/>
        <v/>
      </c>
      <c r="J71" s="18" t="e">
        <f t="shared" si="15"/>
        <v>#VALUE!</v>
      </c>
      <c r="K71" s="18" t="e">
        <f t="shared" si="16"/>
        <v>#VALUE!</v>
      </c>
      <c r="L71" s="18" t="e">
        <f>VLOOKUP(F71,D19数据库!C:V,2,0)</f>
        <v>#N/A</v>
      </c>
      <c r="M71" s="18" t="e">
        <f>VLOOKUP(F71,D19数据库!C:V,3,0)</f>
        <v>#N/A</v>
      </c>
      <c r="N71" s="19" t="e">
        <f t="shared" si="17"/>
        <v>#VALUE!</v>
      </c>
      <c r="O71" s="18" t="e">
        <f>VLOOKUP(F71,D19数据库!C:V,4,0)</f>
        <v>#N/A</v>
      </c>
      <c r="P71" s="18" t="e">
        <f>VLOOKUP(F71,D19数据库!C:V,5,0)</f>
        <v>#N/A</v>
      </c>
      <c r="Q71" s="18"/>
      <c r="R71" s="18" t="e">
        <f>VLOOKUP(F71,D19数据库!C:V,6,0)</f>
        <v>#N/A</v>
      </c>
      <c r="S71" s="18" t="e">
        <f>VLOOKUP(F71,D19数据库!C:V,7,0)</f>
        <v>#N/A</v>
      </c>
      <c r="T71" s="52" t="e">
        <f t="shared" si="18"/>
        <v>#VALUE!</v>
      </c>
      <c r="U71" s="18" t="e">
        <f>VLOOKUP(F71,D19数据库!C:V,8,0)</f>
        <v>#N/A</v>
      </c>
      <c r="V71" s="18" t="e">
        <f>VLOOKUP(F71,D19数据库!C:V,9,0)</f>
        <v>#N/A</v>
      </c>
      <c r="W71" s="18"/>
      <c r="X71" s="18" t="e">
        <f>VLOOKUP(F71,D19数据库!C:V,10,0)</f>
        <v>#N/A</v>
      </c>
      <c r="Y71" s="18" t="e">
        <f>VLOOKUP(F71,D19数据库!C:V,11,0)</f>
        <v>#N/A</v>
      </c>
      <c r="Z71" s="27" t="e">
        <f>VLOOKUP(F71,D19数据库!C:V,14,0)*C71</f>
        <v>#N/A</v>
      </c>
      <c r="AA71" s="18" t="e">
        <f>VLOOKUP(F71,D19数据库!C:V,15,0)</f>
        <v>#N/A</v>
      </c>
      <c r="AB71" s="18" t="e">
        <f>VLOOKUP(F71,D19数据库!C:V,16,0)</f>
        <v>#N/A</v>
      </c>
      <c r="AC71" s="18"/>
      <c r="AD71" s="18" t="e">
        <f>VLOOKUP(F71,D19数据库!C:V,17,0)</f>
        <v>#N/A</v>
      </c>
      <c r="AE71" s="18" t="e">
        <f>VLOOKUP(F71,D19数据库!C:V,18,0)</f>
        <v>#N/A</v>
      </c>
      <c r="AF71" s="27">
        <f t="shared" si="21"/>
        <v>0</v>
      </c>
      <c r="AG71" s="18" t="e">
        <f>VLOOKUP(F71,D19数据库!C:V,19,0)</f>
        <v>#N/A</v>
      </c>
      <c r="AH71" s="18" t="e">
        <f>VLOOKUP(F71,D19数据库!C:V,20,0)</f>
        <v>#N/A</v>
      </c>
      <c r="AI71" s="18"/>
    </row>
    <row r="72" spans="1:35" x14ac:dyDescent="0.25">
      <c r="A72" s="22"/>
      <c r="B72" s="3"/>
      <c r="C72" s="3"/>
      <c r="D72" s="3"/>
      <c r="E72" s="3" t="e">
        <f t="shared" si="12"/>
        <v>#VALUE!</v>
      </c>
      <c r="F72" s="18" t="str">
        <f t="shared" si="13"/>
        <v/>
      </c>
      <c r="G72" s="18" t="e">
        <f t="shared" si="19"/>
        <v>#VALUE!</v>
      </c>
      <c r="H72" s="18" t="e">
        <f t="shared" si="20"/>
        <v>#VALUE!</v>
      </c>
      <c r="I72" s="18" t="str">
        <f t="shared" si="14"/>
        <v/>
      </c>
      <c r="J72" s="18" t="e">
        <f t="shared" si="15"/>
        <v>#VALUE!</v>
      </c>
      <c r="K72" s="18" t="e">
        <f t="shared" si="16"/>
        <v>#VALUE!</v>
      </c>
      <c r="L72" s="18" t="e">
        <f>VLOOKUP(F72,D19数据库!C:V,2,0)</f>
        <v>#N/A</v>
      </c>
      <c r="M72" s="18" t="e">
        <f>VLOOKUP(F72,D19数据库!C:V,3,0)</f>
        <v>#N/A</v>
      </c>
      <c r="N72" s="19" t="e">
        <f t="shared" si="17"/>
        <v>#VALUE!</v>
      </c>
      <c r="O72" s="18" t="e">
        <f>VLOOKUP(F72,D19数据库!C:V,4,0)</f>
        <v>#N/A</v>
      </c>
      <c r="P72" s="18" t="e">
        <f>VLOOKUP(F72,D19数据库!C:V,5,0)</f>
        <v>#N/A</v>
      </c>
      <c r="Q72" s="18"/>
      <c r="R72" s="18" t="e">
        <f>VLOOKUP(F72,D19数据库!C:V,6,0)</f>
        <v>#N/A</v>
      </c>
      <c r="S72" s="18" t="e">
        <f>VLOOKUP(F72,D19数据库!C:V,7,0)</f>
        <v>#N/A</v>
      </c>
      <c r="T72" s="52" t="e">
        <f t="shared" si="18"/>
        <v>#VALUE!</v>
      </c>
      <c r="U72" s="18" t="e">
        <f>VLOOKUP(F72,D19数据库!C:V,8,0)</f>
        <v>#N/A</v>
      </c>
      <c r="V72" s="18" t="e">
        <f>VLOOKUP(F72,D19数据库!C:V,9,0)</f>
        <v>#N/A</v>
      </c>
      <c r="W72" s="18"/>
      <c r="X72" s="18" t="e">
        <f>VLOOKUP(F72,D19数据库!C:V,10,0)</f>
        <v>#N/A</v>
      </c>
      <c r="Y72" s="18" t="e">
        <f>VLOOKUP(F72,D19数据库!C:V,11,0)</f>
        <v>#N/A</v>
      </c>
      <c r="Z72" s="27" t="e">
        <f>VLOOKUP(F72,D19数据库!C:V,14,0)*C72</f>
        <v>#N/A</v>
      </c>
      <c r="AA72" s="18" t="e">
        <f>VLOOKUP(F72,D19数据库!C:V,15,0)</f>
        <v>#N/A</v>
      </c>
      <c r="AB72" s="18" t="e">
        <f>VLOOKUP(F72,D19数据库!C:V,16,0)</f>
        <v>#N/A</v>
      </c>
      <c r="AC72" s="18"/>
      <c r="AD72" s="18" t="e">
        <f>VLOOKUP(F72,D19数据库!C:V,17,0)</f>
        <v>#N/A</v>
      </c>
      <c r="AE72" s="18" t="e">
        <f>VLOOKUP(F72,D19数据库!C:V,18,0)</f>
        <v>#N/A</v>
      </c>
      <c r="AF72" s="27">
        <f t="shared" si="21"/>
        <v>0</v>
      </c>
      <c r="AG72" s="18" t="e">
        <f>VLOOKUP(F72,D19数据库!C:V,19,0)</f>
        <v>#N/A</v>
      </c>
      <c r="AH72" s="18" t="e">
        <f>VLOOKUP(F72,D19数据库!C:V,20,0)</f>
        <v>#N/A</v>
      </c>
      <c r="AI72" s="18"/>
    </row>
    <row r="73" spans="1:35" x14ac:dyDescent="0.25">
      <c r="A73" s="22"/>
      <c r="B73" s="3"/>
      <c r="C73" s="3"/>
      <c r="D73" s="3"/>
      <c r="E73" s="3" t="e">
        <f t="shared" si="12"/>
        <v>#VALUE!</v>
      </c>
      <c r="F73" s="18" t="str">
        <f t="shared" si="13"/>
        <v/>
      </c>
      <c r="G73" s="18" t="e">
        <f t="shared" si="19"/>
        <v>#VALUE!</v>
      </c>
      <c r="H73" s="18" t="e">
        <f t="shared" si="20"/>
        <v>#VALUE!</v>
      </c>
      <c r="I73" s="18" t="str">
        <f t="shared" si="14"/>
        <v/>
      </c>
      <c r="J73" s="18" t="e">
        <f t="shared" si="15"/>
        <v>#VALUE!</v>
      </c>
      <c r="K73" s="18" t="e">
        <f t="shared" si="16"/>
        <v>#VALUE!</v>
      </c>
      <c r="L73" s="18" t="e">
        <f>VLOOKUP(F73,D19数据库!C:V,2,0)</f>
        <v>#N/A</v>
      </c>
      <c r="M73" s="18" t="e">
        <f>VLOOKUP(F73,D19数据库!C:V,3,0)</f>
        <v>#N/A</v>
      </c>
      <c r="N73" s="19" t="e">
        <f t="shared" si="17"/>
        <v>#VALUE!</v>
      </c>
      <c r="O73" s="18" t="e">
        <f>VLOOKUP(F73,D19数据库!C:V,4,0)</f>
        <v>#N/A</v>
      </c>
      <c r="P73" s="18" t="e">
        <f>VLOOKUP(F73,D19数据库!C:V,5,0)</f>
        <v>#N/A</v>
      </c>
      <c r="Q73" s="18"/>
      <c r="R73" s="18" t="e">
        <f>VLOOKUP(F73,D19数据库!C:V,6,0)</f>
        <v>#N/A</v>
      </c>
      <c r="S73" s="18" t="e">
        <f>VLOOKUP(F73,D19数据库!C:V,7,0)</f>
        <v>#N/A</v>
      </c>
      <c r="T73" s="52" t="e">
        <f t="shared" si="18"/>
        <v>#VALUE!</v>
      </c>
      <c r="U73" s="18" t="e">
        <f>VLOOKUP(F73,D19数据库!C:V,8,0)</f>
        <v>#N/A</v>
      </c>
      <c r="V73" s="18" t="e">
        <f>VLOOKUP(F73,D19数据库!C:V,9,0)</f>
        <v>#N/A</v>
      </c>
      <c r="W73" s="18"/>
      <c r="X73" s="18" t="e">
        <f>VLOOKUP(F73,D19数据库!C:V,10,0)</f>
        <v>#N/A</v>
      </c>
      <c r="Y73" s="18" t="e">
        <f>VLOOKUP(F73,D19数据库!C:V,11,0)</f>
        <v>#N/A</v>
      </c>
      <c r="Z73" s="27" t="e">
        <f>VLOOKUP(F73,D19数据库!C:V,14,0)*C73</f>
        <v>#N/A</v>
      </c>
      <c r="AA73" s="18" t="e">
        <f>VLOOKUP(F73,D19数据库!C:V,15,0)</f>
        <v>#N/A</v>
      </c>
      <c r="AB73" s="18" t="e">
        <f>VLOOKUP(F73,D19数据库!C:V,16,0)</f>
        <v>#N/A</v>
      </c>
      <c r="AC73" s="18"/>
      <c r="AD73" s="18" t="e">
        <f>VLOOKUP(F73,D19数据库!C:V,17,0)</f>
        <v>#N/A</v>
      </c>
      <c r="AE73" s="18" t="e">
        <f>VLOOKUP(F73,D19数据库!C:V,18,0)</f>
        <v>#N/A</v>
      </c>
      <c r="AF73" s="27">
        <f t="shared" si="21"/>
        <v>0</v>
      </c>
      <c r="AG73" s="18" t="e">
        <f>VLOOKUP(F73,D19数据库!C:V,19,0)</f>
        <v>#N/A</v>
      </c>
      <c r="AH73" s="18" t="e">
        <f>VLOOKUP(F73,D19数据库!C:V,20,0)</f>
        <v>#N/A</v>
      </c>
      <c r="AI73" s="18"/>
    </row>
    <row r="74" spans="1:35" x14ac:dyDescent="0.25">
      <c r="A74" s="22"/>
      <c r="B74" s="3"/>
      <c r="C74" s="3"/>
      <c r="D74" s="3"/>
      <c r="E74" s="3" t="e">
        <f t="shared" si="12"/>
        <v>#VALUE!</v>
      </c>
      <c r="F74" s="18" t="str">
        <f t="shared" si="13"/>
        <v/>
      </c>
      <c r="G74" s="18" t="e">
        <f t="shared" si="19"/>
        <v>#VALUE!</v>
      </c>
      <c r="H74" s="18" t="e">
        <f t="shared" si="20"/>
        <v>#VALUE!</v>
      </c>
      <c r="I74" s="18" t="str">
        <f t="shared" si="14"/>
        <v/>
      </c>
      <c r="J74" s="18" t="e">
        <f t="shared" si="15"/>
        <v>#VALUE!</v>
      </c>
      <c r="K74" s="18" t="e">
        <f t="shared" si="16"/>
        <v>#VALUE!</v>
      </c>
      <c r="L74" s="18" t="e">
        <f>VLOOKUP(F74,D19数据库!C:V,2,0)</f>
        <v>#N/A</v>
      </c>
      <c r="M74" s="18" t="e">
        <f>VLOOKUP(F74,D19数据库!C:V,3,0)</f>
        <v>#N/A</v>
      </c>
      <c r="N74" s="19" t="e">
        <f t="shared" si="17"/>
        <v>#VALUE!</v>
      </c>
      <c r="O74" s="18" t="e">
        <f>VLOOKUP(F74,D19数据库!C:V,4,0)</f>
        <v>#N/A</v>
      </c>
      <c r="P74" s="18" t="e">
        <f>VLOOKUP(F74,D19数据库!C:V,5,0)</f>
        <v>#N/A</v>
      </c>
      <c r="Q74" s="18"/>
      <c r="R74" s="18" t="e">
        <f>VLOOKUP(F74,D19数据库!C:V,6,0)</f>
        <v>#N/A</v>
      </c>
      <c r="S74" s="18" t="e">
        <f>VLOOKUP(F74,D19数据库!C:V,7,0)</f>
        <v>#N/A</v>
      </c>
      <c r="T74" s="52" t="e">
        <f t="shared" si="18"/>
        <v>#VALUE!</v>
      </c>
      <c r="U74" s="18" t="e">
        <f>VLOOKUP(F74,D19数据库!C:V,8,0)</f>
        <v>#N/A</v>
      </c>
      <c r="V74" s="18" t="e">
        <f>VLOOKUP(F74,D19数据库!C:V,9,0)</f>
        <v>#N/A</v>
      </c>
      <c r="W74" s="18"/>
      <c r="X74" s="18" t="e">
        <f>VLOOKUP(F74,D19数据库!C:V,10,0)</f>
        <v>#N/A</v>
      </c>
      <c r="Y74" s="18" t="e">
        <f>VLOOKUP(F74,D19数据库!C:V,11,0)</f>
        <v>#N/A</v>
      </c>
      <c r="Z74" s="27" t="e">
        <f>VLOOKUP(F74,D19数据库!C:V,14,0)*C74</f>
        <v>#N/A</v>
      </c>
      <c r="AA74" s="18" t="e">
        <f>VLOOKUP(F74,D19数据库!C:V,15,0)</f>
        <v>#N/A</v>
      </c>
      <c r="AB74" s="18" t="e">
        <f>VLOOKUP(F74,D19数据库!C:V,16,0)</f>
        <v>#N/A</v>
      </c>
      <c r="AC74" s="18"/>
      <c r="AD74" s="18" t="e">
        <f>VLOOKUP(F74,D19数据库!C:V,17,0)</f>
        <v>#N/A</v>
      </c>
      <c r="AE74" s="18" t="e">
        <f>VLOOKUP(F74,D19数据库!C:V,18,0)</f>
        <v>#N/A</v>
      </c>
      <c r="AF74" s="27">
        <f t="shared" si="21"/>
        <v>0</v>
      </c>
      <c r="AG74" s="18" t="e">
        <f>VLOOKUP(F74,D19数据库!C:V,19,0)</f>
        <v>#N/A</v>
      </c>
      <c r="AH74" s="18" t="e">
        <f>VLOOKUP(F74,D19数据库!C:V,20,0)</f>
        <v>#N/A</v>
      </c>
      <c r="AI74" s="18"/>
    </row>
    <row r="75" spans="1:35" x14ac:dyDescent="0.25">
      <c r="A75" s="22"/>
      <c r="B75" s="3"/>
      <c r="C75" s="3"/>
      <c r="D75" s="3"/>
      <c r="E75" s="3" t="e">
        <f t="shared" si="12"/>
        <v>#VALUE!</v>
      </c>
      <c r="F75" s="18" t="str">
        <f t="shared" si="13"/>
        <v/>
      </c>
      <c r="G75" s="18" t="e">
        <f t="shared" si="19"/>
        <v>#VALUE!</v>
      </c>
      <c r="H75" s="18" t="e">
        <f t="shared" si="20"/>
        <v>#VALUE!</v>
      </c>
      <c r="I75" s="18" t="str">
        <f t="shared" si="14"/>
        <v/>
      </c>
      <c r="J75" s="18" t="e">
        <f t="shared" si="15"/>
        <v>#VALUE!</v>
      </c>
      <c r="K75" s="18" t="e">
        <f t="shared" si="16"/>
        <v>#VALUE!</v>
      </c>
      <c r="L75" s="18" t="e">
        <f>VLOOKUP(F75,D19数据库!C:V,2,0)</f>
        <v>#N/A</v>
      </c>
      <c r="M75" s="18" t="e">
        <f>VLOOKUP(F75,D19数据库!C:V,3,0)</f>
        <v>#N/A</v>
      </c>
      <c r="N75" s="19" t="e">
        <f t="shared" si="17"/>
        <v>#VALUE!</v>
      </c>
      <c r="O75" s="18" t="e">
        <f>VLOOKUP(F75,D19数据库!C:V,4,0)</f>
        <v>#N/A</v>
      </c>
      <c r="P75" s="18" t="e">
        <f>VLOOKUP(F75,D19数据库!C:V,5,0)</f>
        <v>#N/A</v>
      </c>
      <c r="Q75" s="18"/>
      <c r="R75" s="18" t="e">
        <f>VLOOKUP(F75,D19数据库!C:V,6,0)</f>
        <v>#N/A</v>
      </c>
      <c r="S75" s="18" t="e">
        <f>VLOOKUP(F75,D19数据库!C:V,7,0)</f>
        <v>#N/A</v>
      </c>
      <c r="T75" s="52" t="e">
        <f t="shared" si="18"/>
        <v>#VALUE!</v>
      </c>
      <c r="U75" s="18" t="e">
        <f>VLOOKUP(F75,D19数据库!C:V,8,0)</f>
        <v>#N/A</v>
      </c>
      <c r="V75" s="18" t="e">
        <f>VLOOKUP(F75,D19数据库!C:V,9,0)</f>
        <v>#N/A</v>
      </c>
      <c r="W75" s="18"/>
      <c r="X75" s="18" t="e">
        <f>VLOOKUP(F75,D19数据库!C:V,10,0)</f>
        <v>#N/A</v>
      </c>
      <c r="Y75" s="18" t="e">
        <f>VLOOKUP(F75,D19数据库!C:V,11,0)</f>
        <v>#N/A</v>
      </c>
      <c r="Z75" s="27" t="e">
        <f>VLOOKUP(F75,D19数据库!C:V,14,0)*C75</f>
        <v>#N/A</v>
      </c>
      <c r="AA75" s="18" t="e">
        <f>VLOOKUP(F75,D19数据库!C:V,15,0)</f>
        <v>#N/A</v>
      </c>
      <c r="AB75" s="18" t="e">
        <f>VLOOKUP(F75,D19数据库!C:V,16,0)</f>
        <v>#N/A</v>
      </c>
      <c r="AC75" s="18"/>
      <c r="AD75" s="18" t="e">
        <f>VLOOKUP(F75,D19数据库!C:V,17,0)</f>
        <v>#N/A</v>
      </c>
      <c r="AE75" s="18" t="e">
        <f>VLOOKUP(F75,D19数据库!C:V,18,0)</f>
        <v>#N/A</v>
      </c>
      <c r="AF75" s="27">
        <f t="shared" si="21"/>
        <v>0</v>
      </c>
      <c r="AG75" s="18" t="e">
        <f>VLOOKUP(F75,D19数据库!C:V,19,0)</f>
        <v>#N/A</v>
      </c>
      <c r="AH75" s="18" t="e">
        <f>VLOOKUP(F75,D19数据库!C:V,20,0)</f>
        <v>#N/A</v>
      </c>
      <c r="AI75" s="18"/>
    </row>
    <row r="76" spans="1:35" x14ac:dyDescent="0.25">
      <c r="A76" s="22"/>
      <c r="B76" s="3"/>
      <c r="C76" s="3"/>
      <c r="D76" s="3"/>
      <c r="E76" s="3" t="e">
        <f t="shared" ref="E76:E100" si="22">VALUE(TRIM(MID(SUBSTITUTE($B76,"-",REPT(" ",99)),COLUMN(B76)*99-98,99)))</f>
        <v>#VALUE!</v>
      </c>
      <c r="F76" s="18" t="str">
        <f t="shared" ref="F76:F100" si="23">TRIM(MID(SUBSTITUTE($B76,"-",REPT(" ",99)),COLUMN(C76)*99-98,99))</f>
        <v/>
      </c>
      <c r="G76" s="18" t="e">
        <f t="shared" si="19"/>
        <v>#VALUE!</v>
      </c>
      <c r="H76" s="18" t="e">
        <f t="shared" si="20"/>
        <v>#VALUE!</v>
      </c>
      <c r="I76" s="18" t="str">
        <f t="shared" ref="I76:I100" si="24">TRIM(MID(SUBSTITUTE($B76,"-",REPT(" ",99)),COLUMN(F76)*99-98,99))</f>
        <v/>
      </c>
      <c r="J76" s="18" t="e">
        <f t="shared" ref="J76:J100" si="25">VALUE(TRIM(MID(SUBSTITUTE($I76,"x",REPT(" ",99)),COLUMN(A76)*99-98,99)))</f>
        <v>#VALUE!</v>
      </c>
      <c r="K76" s="18" t="e">
        <f t="shared" ref="K76:K100" si="26">VALUE(TRIM(MID(SUBSTITUTE($I76,"x",REPT(" ",99)),COLUMN(B76)*99-98,99)))</f>
        <v>#VALUE!</v>
      </c>
      <c r="L76" s="18" t="e">
        <f>VLOOKUP(F76,D19数据库!C:V,2,0)</f>
        <v>#N/A</v>
      </c>
      <c r="M76" s="18" t="e">
        <f>VLOOKUP(F76,D19数据库!C:V,3,0)</f>
        <v>#N/A</v>
      </c>
      <c r="N76" s="19" t="e">
        <f t="shared" ref="N76:N100" si="27">(H76/1000)*2*C76</f>
        <v>#VALUE!</v>
      </c>
      <c r="O76" s="18" t="e">
        <f>VLOOKUP(F76,D19数据库!C:V,4,0)</f>
        <v>#N/A</v>
      </c>
      <c r="P76" s="18" t="e">
        <f>VLOOKUP(F76,D19数据库!C:V,5,0)</f>
        <v>#N/A</v>
      </c>
      <c r="Q76" s="18"/>
      <c r="R76" s="18" t="e">
        <f>VLOOKUP(F76,D19数据库!C:V,6,0)</f>
        <v>#N/A</v>
      </c>
      <c r="S76" s="18" t="e">
        <f>VLOOKUP(F76,D19数据库!C:V,7,0)</f>
        <v>#N/A</v>
      </c>
      <c r="T76" s="52" t="e">
        <f t="shared" ref="T76:T100" si="28">((G76/1000)^2+(G76/1000)^2)^0.5*2*C76</f>
        <v>#VALUE!</v>
      </c>
      <c r="U76" s="18" t="e">
        <f>VLOOKUP(F76,D19数据库!C:V,8,0)</f>
        <v>#N/A</v>
      </c>
      <c r="V76" s="18" t="e">
        <f>VLOOKUP(F76,D19数据库!C:V,9,0)</f>
        <v>#N/A</v>
      </c>
      <c r="W76" s="18"/>
      <c r="X76" s="18" t="e">
        <f>VLOOKUP(F76,D19数据库!C:V,10,0)</f>
        <v>#N/A</v>
      </c>
      <c r="Y76" s="18" t="e">
        <f>VLOOKUP(F76,D19数据库!C:V,11,0)</f>
        <v>#N/A</v>
      </c>
      <c r="Z76" s="27" t="e">
        <f>VLOOKUP(F76,D19数据库!C:V,14,0)*C76</f>
        <v>#N/A</v>
      </c>
      <c r="AA76" s="18" t="e">
        <f>VLOOKUP(F76,D19数据库!C:V,15,0)</f>
        <v>#N/A</v>
      </c>
      <c r="AB76" s="18" t="e">
        <f>VLOOKUP(F76,D19数据库!C:V,16,0)</f>
        <v>#N/A</v>
      </c>
      <c r="AC76" s="18"/>
      <c r="AD76" s="18" t="e">
        <f>VLOOKUP(F76,D19数据库!C:V,17,0)</f>
        <v>#N/A</v>
      </c>
      <c r="AE76" s="18" t="e">
        <f>VLOOKUP(F76,D19数据库!C:V,18,0)</f>
        <v>#N/A</v>
      </c>
      <c r="AF76" s="27">
        <f t="shared" si="21"/>
        <v>0</v>
      </c>
      <c r="AG76" s="18" t="e">
        <f>VLOOKUP(F76,D19数据库!C:V,19,0)</f>
        <v>#N/A</v>
      </c>
      <c r="AH76" s="18" t="e">
        <f>VLOOKUP(F76,D19数据库!C:V,20,0)</f>
        <v>#N/A</v>
      </c>
      <c r="AI76" s="18"/>
    </row>
    <row r="77" spans="1:35" x14ac:dyDescent="0.25">
      <c r="A77" s="22"/>
      <c r="B77" s="3"/>
      <c r="C77" s="3"/>
      <c r="D77" s="3"/>
      <c r="E77" s="3" t="e">
        <f t="shared" si="22"/>
        <v>#VALUE!</v>
      </c>
      <c r="F77" s="18" t="str">
        <f t="shared" si="23"/>
        <v/>
      </c>
      <c r="G77" s="18" t="e">
        <f t="shared" si="19"/>
        <v>#VALUE!</v>
      </c>
      <c r="H77" s="18" t="e">
        <f t="shared" si="20"/>
        <v>#VALUE!</v>
      </c>
      <c r="I77" s="18" t="str">
        <f t="shared" si="24"/>
        <v/>
      </c>
      <c r="J77" s="18" t="e">
        <f t="shared" si="25"/>
        <v>#VALUE!</v>
      </c>
      <c r="K77" s="18" t="e">
        <f t="shared" si="26"/>
        <v>#VALUE!</v>
      </c>
      <c r="L77" s="18" t="e">
        <f>VLOOKUP(F77,D19数据库!C:V,2,0)</f>
        <v>#N/A</v>
      </c>
      <c r="M77" s="18" t="e">
        <f>VLOOKUP(F77,D19数据库!C:V,3,0)</f>
        <v>#N/A</v>
      </c>
      <c r="N77" s="19" t="e">
        <f t="shared" si="27"/>
        <v>#VALUE!</v>
      </c>
      <c r="O77" s="18" t="e">
        <f>VLOOKUP(F77,D19数据库!C:V,4,0)</f>
        <v>#N/A</v>
      </c>
      <c r="P77" s="18" t="e">
        <f>VLOOKUP(F77,D19数据库!C:V,5,0)</f>
        <v>#N/A</v>
      </c>
      <c r="Q77" s="18"/>
      <c r="R77" s="18" t="e">
        <f>VLOOKUP(F77,D19数据库!C:V,6,0)</f>
        <v>#N/A</v>
      </c>
      <c r="S77" s="18" t="e">
        <f>VLOOKUP(F77,D19数据库!C:V,7,0)</f>
        <v>#N/A</v>
      </c>
      <c r="T77" s="52" t="e">
        <f t="shared" si="28"/>
        <v>#VALUE!</v>
      </c>
      <c r="U77" s="18" t="e">
        <f>VLOOKUP(F77,D19数据库!C:V,8,0)</f>
        <v>#N/A</v>
      </c>
      <c r="V77" s="18" t="e">
        <f>VLOOKUP(F77,D19数据库!C:V,9,0)</f>
        <v>#N/A</v>
      </c>
      <c r="W77" s="18"/>
      <c r="X77" s="18" t="e">
        <f>VLOOKUP(F77,D19数据库!C:V,10,0)</f>
        <v>#N/A</v>
      </c>
      <c r="Y77" s="18" t="e">
        <f>VLOOKUP(F77,D19数据库!C:V,11,0)</f>
        <v>#N/A</v>
      </c>
      <c r="Z77" s="27" t="e">
        <f>VLOOKUP(F77,D19数据库!C:V,14,0)*C77</f>
        <v>#N/A</v>
      </c>
      <c r="AA77" s="18" t="e">
        <f>VLOOKUP(F77,D19数据库!C:V,15,0)</f>
        <v>#N/A</v>
      </c>
      <c r="AB77" s="18" t="e">
        <f>VLOOKUP(F77,D19数据库!C:V,16,0)</f>
        <v>#N/A</v>
      </c>
      <c r="AC77" s="18"/>
      <c r="AD77" s="18" t="e">
        <f>VLOOKUP(F77,D19数据库!C:V,17,0)</f>
        <v>#N/A</v>
      </c>
      <c r="AE77" s="18" t="e">
        <f>VLOOKUP(F77,D19数据库!C:V,18,0)</f>
        <v>#N/A</v>
      </c>
      <c r="AF77" s="27">
        <f t="shared" si="21"/>
        <v>0</v>
      </c>
      <c r="AG77" s="18" t="e">
        <f>VLOOKUP(F77,D19数据库!C:V,19,0)</f>
        <v>#N/A</v>
      </c>
      <c r="AH77" s="18" t="e">
        <f>VLOOKUP(F77,D19数据库!C:V,20,0)</f>
        <v>#N/A</v>
      </c>
      <c r="AI77" s="18"/>
    </row>
    <row r="78" spans="1:35" x14ac:dyDescent="0.25">
      <c r="A78" s="22"/>
      <c r="B78" s="3"/>
      <c r="C78" s="3"/>
      <c r="D78" s="3"/>
      <c r="E78" s="3" t="e">
        <f t="shared" si="22"/>
        <v>#VALUE!</v>
      </c>
      <c r="F78" s="18" t="str">
        <f t="shared" si="23"/>
        <v/>
      </c>
      <c r="G78" s="18" t="e">
        <f t="shared" si="19"/>
        <v>#VALUE!</v>
      </c>
      <c r="H78" s="18" t="e">
        <f t="shared" si="20"/>
        <v>#VALUE!</v>
      </c>
      <c r="I78" s="18" t="str">
        <f t="shared" si="24"/>
        <v/>
      </c>
      <c r="J78" s="18" t="e">
        <f t="shared" si="25"/>
        <v>#VALUE!</v>
      </c>
      <c r="K78" s="18" t="e">
        <f t="shared" si="26"/>
        <v>#VALUE!</v>
      </c>
      <c r="L78" s="18" t="e">
        <f>VLOOKUP(F78,D19数据库!C:V,2,0)</f>
        <v>#N/A</v>
      </c>
      <c r="M78" s="18" t="e">
        <f>VLOOKUP(F78,D19数据库!C:V,3,0)</f>
        <v>#N/A</v>
      </c>
      <c r="N78" s="19" t="e">
        <f t="shared" si="27"/>
        <v>#VALUE!</v>
      </c>
      <c r="O78" s="18" t="e">
        <f>VLOOKUP(F78,D19数据库!C:V,4,0)</f>
        <v>#N/A</v>
      </c>
      <c r="P78" s="18" t="e">
        <f>VLOOKUP(F78,D19数据库!C:V,5,0)</f>
        <v>#N/A</v>
      </c>
      <c r="Q78" s="18"/>
      <c r="R78" s="18" t="e">
        <f>VLOOKUP(F78,D19数据库!C:V,6,0)</f>
        <v>#N/A</v>
      </c>
      <c r="S78" s="18" t="e">
        <f>VLOOKUP(F78,D19数据库!C:V,7,0)</f>
        <v>#N/A</v>
      </c>
      <c r="T78" s="52" t="e">
        <f t="shared" si="28"/>
        <v>#VALUE!</v>
      </c>
      <c r="U78" s="18" t="e">
        <f>VLOOKUP(F78,D19数据库!C:V,8,0)</f>
        <v>#N/A</v>
      </c>
      <c r="V78" s="18" t="e">
        <f>VLOOKUP(F78,D19数据库!C:V,9,0)</f>
        <v>#N/A</v>
      </c>
      <c r="W78" s="18"/>
      <c r="X78" s="18" t="e">
        <f>VLOOKUP(F78,D19数据库!C:V,10,0)</f>
        <v>#N/A</v>
      </c>
      <c r="Y78" s="18" t="e">
        <f>VLOOKUP(F78,D19数据库!C:V,11,0)</f>
        <v>#N/A</v>
      </c>
      <c r="Z78" s="27" t="e">
        <f>VLOOKUP(F78,D19数据库!C:V,14,0)*C78</f>
        <v>#N/A</v>
      </c>
      <c r="AA78" s="18" t="e">
        <f>VLOOKUP(F78,D19数据库!C:V,15,0)</f>
        <v>#N/A</v>
      </c>
      <c r="AB78" s="18" t="e">
        <f>VLOOKUP(F78,D19数据库!C:V,16,0)</f>
        <v>#N/A</v>
      </c>
      <c r="AC78" s="18"/>
      <c r="AD78" s="18" t="e">
        <f>VLOOKUP(F78,D19数据库!C:V,17,0)</f>
        <v>#N/A</v>
      </c>
      <c r="AE78" s="18" t="e">
        <f>VLOOKUP(F78,D19数据库!C:V,18,0)</f>
        <v>#N/A</v>
      </c>
      <c r="AF78" s="27">
        <f t="shared" si="21"/>
        <v>0</v>
      </c>
      <c r="AG78" s="18" t="e">
        <f>VLOOKUP(F78,D19数据库!C:V,19,0)</f>
        <v>#N/A</v>
      </c>
      <c r="AH78" s="18" t="e">
        <f>VLOOKUP(F78,D19数据库!C:V,20,0)</f>
        <v>#N/A</v>
      </c>
      <c r="AI78" s="18"/>
    </row>
    <row r="79" spans="1:35" x14ac:dyDescent="0.25">
      <c r="A79" s="22"/>
      <c r="B79" s="3"/>
      <c r="C79" s="3"/>
      <c r="D79" s="3"/>
      <c r="E79" s="3" t="e">
        <f t="shared" si="22"/>
        <v>#VALUE!</v>
      </c>
      <c r="F79" s="18" t="str">
        <f t="shared" si="23"/>
        <v/>
      </c>
      <c r="G79" s="18" t="e">
        <f t="shared" si="19"/>
        <v>#VALUE!</v>
      </c>
      <c r="H79" s="18" t="e">
        <f t="shared" si="20"/>
        <v>#VALUE!</v>
      </c>
      <c r="I79" s="18" t="str">
        <f t="shared" si="24"/>
        <v/>
      </c>
      <c r="J79" s="18" t="e">
        <f t="shared" si="25"/>
        <v>#VALUE!</v>
      </c>
      <c r="K79" s="18" t="e">
        <f t="shared" si="26"/>
        <v>#VALUE!</v>
      </c>
      <c r="L79" s="18" t="e">
        <f>VLOOKUP(F79,D19数据库!C:V,2,0)</f>
        <v>#N/A</v>
      </c>
      <c r="M79" s="18" t="e">
        <f>VLOOKUP(F79,D19数据库!C:V,3,0)</f>
        <v>#N/A</v>
      </c>
      <c r="N79" s="19" t="e">
        <f t="shared" si="27"/>
        <v>#VALUE!</v>
      </c>
      <c r="O79" s="18" t="e">
        <f>VLOOKUP(F79,D19数据库!C:V,4,0)</f>
        <v>#N/A</v>
      </c>
      <c r="P79" s="18" t="e">
        <f>VLOOKUP(F79,D19数据库!C:V,5,0)</f>
        <v>#N/A</v>
      </c>
      <c r="Q79" s="18"/>
      <c r="R79" s="18" t="e">
        <f>VLOOKUP(F79,D19数据库!C:V,6,0)</f>
        <v>#N/A</v>
      </c>
      <c r="S79" s="18" t="e">
        <f>VLOOKUP(F79,D19数据库!C:V,7,0)</f>
        <v>#N/A</v>
      </c>
      <c r="T79" s="52" t="e">
        <f t="shared" si="28"/>
        <v>#VALUE!</v>
      </c>
      <c r="U79" s="18" t="e">
        <f>VLOOKUP(F79,D19数据库!C:V,8,0)</f>
        <v>#N/A</v>
      </c>
      <c r="V79" s="18" t="e">
        <f>VLOOKUP(F79,D19数据库!C:V,9,0)</f>
        <v>#N/A</v>
      </c>
      <c r="W79" s="18"/>
      <c r="X79" s="18" t="e">
        <f>VLOOKUP(F79,D19数据库!C:V,10,0)</f>
        <v>#N/A</v>
      </c>
      <c r="Y79" s="18" t="e">
        <f>VLOOKUP(F79,D19数据库!C:V,11,0)</f>
        <v>#N/A</v>
      </c>
      <c r="Z79" s="27" t="e">
        <f>VLOOKUP(F79,D19数据库!C:V,14,0)*C79</f>
        <v>#N/A</v>
      </c>
      <c r="AA79" s="18" t="e">
        <f>VLOOKUP(F79,D19数据库!C:V,15,0)</f>
        <v>#N/A</v>
      </c>
      <c r="AB79" s="18" t="e">
        <f>VLOOKUP(F79,D19数据库!C:V,16,0)</f>
        <v>#N/A</v>
      </c>
      <c r="AC79" s="18"/>
      <c r="AD79" s="18" t="e">
        <f>VLOOKUP(F79,D19数据库!C:V,17,0)</f>
        <v>#N/A</v>
      </c>
      <c r="AE79" s="18" t="e">
        <f>VLOOKUP(F79,D19数据库!C:V,18,0)</f>
        <v>#N/A</v>
      </c>
      <c r="AF79" s="27">
        <f t="shared" si="21"/>
        <v>0</v>
      </c>
      <c r="AG79" s="18" t="e">
        <f>VLOOKUP(F79,D19数据库!C:V,19,0)</f>
        <v>#N/A</v>
      </c>
      <c r="AH79" s="18" t="e">
        <f>VLOOKUP(F79,D19数据库!C:V,20,0)</f>
        <v>#N/A</v>
      </c>
      <c r="AI79" s="18"/>
    </row>
    <row r="80" spans="1:35" x14ac:dyDescent="0.25">
      <c r="A80" s="22"/>
      <c r="B80" s="3"/>
      <c r="C80" s="3"/>
      <c r="D80" s="3"/>
      <c r="E80" s="3" t="e">
        <f t="shared" si="22"/>
        <v>#VALUE!</v>
      </c>
      <c r="F80" s="18" t="str">
        <f t="shared" si="23"/>
        <v/>
      </c>
      <c r="G80" s="18" t="e">
        <f t="shared" si="19"/>
        <v>#VALUE!</v>
      </c>
      <c r="H80" s="18" t="e">
        <f t="shared" si="20"/>
        <v>#VALUE!</v>
      </c>
      <c r="I80" s="18" t="str">
        <f t="shared" si="24"/>
        <v/>
      </c>
      <c r="J80" s="18" t="e">
        <f t="shared" si="25"/>
        <v>#VALUE!</v>
      </c>
      <c r="K80" s="18" t="e">
        <f t="shared" si="26"/>
        <v>#VALUE!</v>
      </c>
      <c r="L80" s="18" t="e">
        <f>VLOOKUP(F80,D19数据库!C:V,2,0)</f>
        <v>#N/A</v>
      </c>
      <c r="M80" s="18" t="e">
        <f>VLOOKUP(F80,D19数据库!C:V,3,0)</f>
        <v>#N/A</v>
      </c>
      <c r="N80" s="19" t="e">
        <f t="shared" si="27"/>
        <v>#VALUE!</v>
      </c>
      <c r="O80" s="18" t="e">
        <f>VLOOKUP(F80,D19数据库!C:V,4,0)</f>
        <v>#N/A</v>
      </c>
      <c r="P80" s="18" t="e">
        <f>VLOOKUP(F80,D19数据库!C:V,5,0)</f>
        <v>#N/A</v>
      </c>
      <c r="Q80" s="18"/>
      <c r="R80" s="18" t="e">
        <f>VLOOKUP(F80,D19数据库!C:V,6,0)</f>
        <v>#N/A</v>
      </c>
      <c r="S80" s="18" t="e">
        <f>VLOOKUP(F80,D19数据库!C:V,7,0)</f>
        <v>#N/A</v>
      </c>
      <c r="T80" s="52" t="e">
        <f t="shared" si="28"/>
        <v>#VALUE!</v>
      </c>
      <c r="U80" s="18" t="e">
        <f>VLOOKUP(F80,D19数据库!C:V,8,0)</f>
        <v>#N/A</v>
      </c>
      <c r="V80" s="18" t="e">
        <f>VLOOKUP(F80,D19数据库!C:V,9,0)</f>
        <v>#N/A</v>
      </c>
      <c r="W80" s="18"/>
      <c r="X80" s="18" t="e">
        <f>VLOOKUP(F80,D19数据库!C:V,10,0)</f>
        <v>#N/A</v>
      </c>
      <c r="Y80" s="18" t="e">
        <f>VLOOKUP(F80,D19数据库!C:V,11,0)</f>
        <v>#N/A</v>
      </c>
      <c r="Z80" s="27" t="e">
        <f>VLOOKUP(F80,D19数据库!C:V,14,0)*C80</f>
        <v>#N/A</v>
      </c>
      <c r="AA80" s="18" t="e">
        <f>VLOOKUP(F80,D19数据库!C:V,15,0)</f>
        <v>#N/A</v>
      </c>
      <c r="AB80" s="18" t="e">
        <f>VLOOKUP(F80,D19数据库!C:V,16,0)</f>
        <v>#N/A</v>
      </c>
      <c r="AC80" s="18"/>
      <c r="AD80" s="18" t="e">
        <f>VLOOKUP(F80,D19数据库!C:V,17,0)</f>
        <v>#N/A</v>
      </c>
      <c r="AE80" s="18" t="e">
        <f>VLOOKUP(F80,D19数据库!C:V,18,0)</f>
        <v>#N/A</v>
      </c>
      <c r="AF80" s="27">
        <f t="shared" si="21"/>
        <v>0</v>
      </c>
      <c r="AG80" s="18" t="e">
        <f>VLOOKUP(F80,D19数据库!C:V,19,0)</f>
        <v>#N/A</v>
      </c>
      <c r="AH80" s="18" t="e">
        <f>VLOOKUP(F80,D19数据库!C:V,20,0)</f>
        <v>#N/A</v>
      </c>
      <c r="AI80" s="18"/>
    </row>
    <row r="81" spans="1:35" x14ac:dyDescent="0.25">
      <c r="A81" s="22"/>
      <c r="B81" s="3"/>
      <c r="C81" s="3"/>
      <c r="D81" s="3"/>
      <c r="E81" s="3" t="e">
        <f t="shared" si="22"/>
        <v>#VALUE!</v>
      </c>
      <c r="F81" s="18" t="str">
        <f t="shared" si="23"/>
        <v/>
      </c>
      <c r="G81" s="18" t="e">
        <f t="shared" si="19"/>
        <v>#VALUE!</v>
      </c>
      <c r="H81" s="18" t="e">
        <f t="shared" si="20"/>
        <v>#VALUE!</v>
      </c>
      <c r="I81" s="18" t="str">
        <f t="shared" si="24"/>
        <v/>
      </c>
      <c r="J81" s="18" t="e">
        <f t="shared" si="25"/>
        <v>#VALUE!</v>
      </c>
      <c r="K81" s="18" t="e">
        <f t="shared" si="26"/>
        <v>#VALUE!</v>
      </c>
      <c r="L81" s="18" t="e">
        <f>VLOOKUP(F81,D19数据库!C:V,2,0)</f>
        <v>#N/A</v>
      </c>
      <c r="M81" s="18" t="e">
        <f>VLOOKUP(F81,D19数据库!C:V,3,0)</f>
        <v>#N/A</v>
      </c>
      <c r="N81" s="19" t="e">
        <f t="shared" si="27"/>
        <v>#VALUE!</v>
      </c>
      <c r="O81" s="18" t="e">
        <f>VLOOKUP(F81,D19数据库!C:V,4,0)</f>
        <v>#N/A</v>
      </c>
      <c r="P81" s="18" t="e">
        <f>VLOOKUP(F81,D19数据库!C:V,5,0)</f>
        <v>#N/A</v>
      </c>
      <c r="Q81" s="18"/>
      <c r="R81" s="18" t="e">
        <f>VLOOKUP(F81,D19数据库!C:V,6,0)</f>
        <v>#N/A</v>
      </c>
      <c r="S81" s="18" t="e">
        <f>VLOOKUP(F81,D19数据库!C:V,7,0)</f>
        <v>#N/A</v>
      </c>
      <c r="T81" s="52" t="e">
        <f t="shared" si="28"/>
        <v>#VALUE!</v>
      </c>
      <c r="U81" s="18" t="e">
        <f>VLOOKUP(F81,D19数据库!C:V,8,0)</f>
        <v>#N/A</v>
      </c>
      <c r="V81" s="18" t="e">
        <f>VLOOKUP(F81,D19数据库!C:V,9,0)</f>
        <v>#N/A</v>
      </c>
      <c r="W81" s="18"/>
      <c r="X81" s="18" t="e">
        <f>VLOOKUP(F81,D19数据库!C:V,10,0)</f>
        <v>#N/A</v>
      </c>
      <c r="Y81" s="18" t="e">
        <f>VLOOKUP(F81,D19数据库!C:V,11,0)</f>
        <v>#N/A</v>
      </c>
      <c r="Z81" s="27" t="e">
        <f>VLOOKUP(F81,D19数据库!C:V,14,0)*C81</f>
        <v>#N/A</v>
      </c>
      <c r="AA81" s="18" t="e">
        <f>VLOOKUP(F81,D19数据库!C:V,15,0)</f>
        <v>#N/A</v>
      </c>
      <c r="AB81" s="18" t="e">
        <f>VLOOKUP(F81,D19数据库!C:V,16,0)</f>
        <v>#N/A</v>
      </c>
      <c r="AC81" s="18"/>
      <c r="AD81" s="18" t="e">
        <f>VLOOKUP(F81,D19数据库!C:V,17,0)</f>
        <v>#N/A</v>
      </c>
      <c r="AE81" s="18" t="e">
        <f>VLOOKUP(F81,D19数据库!C:V,18,0)</f>
        <v>#N/A</v>
      </c>
      <c r="AF81" s="27">
        <f t="shared" si="21"/>
        <v>0</v>
      </c>
      <c r="AG81" s="18" t="e">
        <f>VLOOKUP(F81,D19数据库!C:V,19,0)</f>
        <v>#N/A</v>
      </c>
      <c r="AH81" s="18" t="e">
        <f>VLOOKUP(F81,D19数据库!C:V,20,0)</f>
        <v>#N/A</v>
      </c>
      <c r="AI81" s="18"/>
    </row>
    <row r="82" spans="1:35" x14ac:dyDescent="0.25">
      <c r="A82" s="22"/>
      <c r="B82" s="3"/>
      <c r="C82" s="3"/>
      <c r="D82" s="3"/>
      <c r="E82" s="3" t="e">
        <f t="shared" si="22"/>
        <v>#VALUE!</v>
      </c>
      <c r="F82" s="18" t="str">
        <f t="shared" si="23"/>
        <v/>
      </c>
      <c r="G82" s="18" t="e">
        <f t="shared" si="19"/>
        <v>#VALUE!</v>
      </c>
      <c r="H82" s="18" t="e">
        <f t="shared" si="20"/>
        <v>#VALUE!</v>
      </c>
      <c r="I82" s="18" t="str">
        <f t="shared" si="24"/>
        <v/>
      </c>
      <c r="J82" s="18" t="e">
        <f t="shared" si="25"/>
        <v>#VALUE!</v>
      </c>
      <c r="K82" s="18" t="e">
        <f t="shared" si="26"/>
        <v>#VALUE!</v>
      </c>
      <c r="L82" s="18" t="e">
        <f>VLOOKUP(F82,D19数据库!C:V,2,0)</f>
        <v>#N/A</v>
      </c>
      <c r="M82" s="18" t="e">
        <f>VLOOKUP(F82,D19数据库!C:V,3,0)</f>
        <v>#N/A</v>
      </c>
      <c r="N82" s="19" t="e">
        <f t="shared" si="27"/>
        <v>#VALUE!</v>
      </c>
      <c r="O82" s="18" t="e">
        <f>VLOOKUP(F82,D19数据库!C:V,4,0)</f>
        <v>#N/A</v>
      </c>
      <c r="P82" s="18" t="e">
        <f>VLOOKUP(F82,D19数据库!C:V,5,0)</f>
        <v>#N/A</v>
      </c>
      <c r="Q82" s="18"/>
      <c r="R82" s="18" t="e">
        <f>VLOOKUP(F82,D19数据库!C:V,6,0)</f>
        <v>#N/A</v>
      </c>
      <c r="S82" s="18" t="e">
        <f>VLOOKUP(F82,D19数据库!C:V,7,0)</f>
        <v>#N/A</v>
      </c>
      <c r="T82" s="52" t="e">
        <f t="shared" si="28"/>
        <v>#VALUE!</v>
      </c>
      <c r="U82" s="18" t="e">
        <f>VLOOKUP(F82,D19数据库!C:V,8,0)</f>
        <v>#N/A</v>
      </c>
      <c r="V82" s="18" t="e">
        <f>VLOOKUP(F82,D19数据库!C:V,9,0)</f>
        <v>#N/A</v>
      </c>
      <c r="W82" s="18"/>
      <c r="X82" s="18" t="e">
        <f>VLOOKUP(F82,D19数据库!C:V,10,0)</f>
        <v>#N/A</v>
      </c>
      <c r="Y82" s="18" t="e">
        <f>VLOOKUP(F82,D19数据库!C:V,11,0)</f>
        <v>#N/A</v>
      </c>
      <c r="Z82" s="27" t="e">
        <f>VLOOKUP(F82,D19数据库!C:V,14,0)*C82</f>
        <v>#N/A</v>
      </c>
      <c r="AA82" s="18" t="e">
        <f>VLOOKUP(F82,D19数据库!C:V,15,0)</f>
        <v>#N/A</v>
      </c>
      <c r="AB82" s="18" t="e">
        <f>VLOOKUP(F82,D19数据库!C:V,16,0)</f>
        <v>#N/A</v>
      </c>
      <c r="AC82" s="18"/>
      <c r="AD82" s="18" t="e">
        <f>VLOOKUP(F82,D19数据库!C:V,17,0)</f>
        <v>#N/A</v>
      </c>
      <c r="AE82" s="18" t="e">
        <f>VLOOKUP(F82,D19数据库!C:V,18,0)</f>
        <v>#N/A</v>
      </c>
      <c r="AF82" s="27">
        <f t="shared" si="21"/>
        <v>0</v>
      </c>
      <c r="AG82" s="18" t="e">
        <f>VLOOKUP(F82,D19数据库!C:V,19,0)</f>
        <v>#N/A</v>
      </c>
      <c r="AH82" s="18" t="e">
        <f>VLOOKUP(F82,D19数据库!C:V,20,0)</f>
        <v>#N/A</v>
      </c>
      <c r="AI82" s="18"/>
    </row>
    <row r="83" spans="1:35" x14ac:dyDescent="0.25">
      <c r="A83" s="22"/>
      <c r="B83" s="3"/>
      <c r="C83" s="3"/>
      <c r="D83" s="3"/>
      <c r="E83" s="3" t="e">
        <f t="shared" si="22"/>
        <v>#VALUE!</v>
      </c>
      <c r="F83" s="18" t="str">
        <f t="shared" si="23"/>
        <v/>
      </c>
      <c r="G83" s="18" t="e">
        <f t="shared" si="19"/>
        <v>#VALUE!</v>
      </c>
      <c r="H83" s="18" t="e">
        <f t="shared" si="20"/>
        <v>#VALUE!</v>
      </c>
      <c r="I83" s="18" t="str">
        <f t="shared" si="24"/>
        <v/>
      </c>
      <c r="J83" s="18" t="e">
        <f t="shared" si="25"/>
        <v>#VALUE!</v>
      </c>
      <c r="K83" s="18" t="e">
        <f t="shared" si="26"/>
        <v>#VALUE!</v>
      </c>
      <c r="L83" s="18" t="e">
        <f>VLOOKUP(F83,D19数据库!C:V,2,0)</f>
        <v>#N/A</v>
      </c>
      <c r="M83" s="18" t="e">
        <f>VLOOKUP(F83,D19数据库!C:V,3,0)</f>
        <v>#N/A</v>
      </c>
      <c r="N83" s="19" t="e">
        <f t="shared" si="27"/>
        <v>#VALUE!</v>
      </c>
      <c r="O83" s="18" t="e">
        <f>VLOOKUP(F83,D19数据库!C:V,4,0)</f>
        <v>#N/A</v>
      </c>
      <c r="P83" s="18" t="e">
        <f>VLOOKUP(F83,D19数据库!C:V,5,0)</f>
        <v>#N/A</v>
      </c>
      <c r="Q83" s="18"/>
      <c r="R83" s="18" t="e">
        <f>VLOOKUP(F83,D19数据库!C:V,6,0)</f>
        <v>#N/A</v>
      </c>
      <c r="S83" s="18" t="e">
        <f>VLOOKUP(F83,D19数据库!C:V,7,0)</f>
        <v>#N/A</v>
      </c>
      <c r="T83" s="52" t="e">
        <f t="shared" si="28"/>
        <v>#VALUE!</v>
      </c>
      <c r="U83" s="18" t="e">
        <f>VLOOKUP(F83,D19数据库!C:V,8,0)</f>
        <v>#N/A</v>
      </c>
      <c r="V83" s="18" t="e">
        <f>VLOOKUP(F83,D19数据库!C:V,9,0)</f>
        <v>#N/A</v>
      </c>
      <c r="W83" s="18"/>
      <c r="X83" s="18" t="e">
        <f>VLOOKUP(F83,D19数据库!C:V,10,0)</f>
        <v>#N/A</v>
      </c>
      <c r="Y83" s="18" t="e">
        <f>VLOOKUP(F83,D19数据库!C:V,11,0)</f>
        <v>#N/A</v>
      </c>
      <c r="Z83" s="27" t="e">
        <f>VLOOKUP(F83,D19数据库!C:V,14,0)*C83</f>
        <v>#N/A</v>
      </c>
      <c r="AA83" s="18" t="e">
        <f>VLOOKUP(F83,D19数据库!C:V,15,0)</f>
        <v>#N/A</v>
      </c>
      <c r="AB83" s="18" t="e">
        <f>VLOOKUP(F83,D19数据库!C:V,16,0)</f>
        <v>#N/A</v>
      </c>
      <c r="AC83" s="18"/>
      <c r="AD83" s="18" t="e">
        <f>VLOOKUP(F83,D19数据库!C:V,17,0)</f>
        <v>#N/A</v>
      </c>
      <c r="AE83" s="18" t="e">
        <f>VLOOKUP(F83,D19数据库!C:V,18,0)</f>
        <v>#N/A</v>
      </c>
      <c r="AF83" s="27">
        <f t="shared" si="21"/>
        <v>0</v>
      </c>
      <c r="AG83" s="18" t="e">
        <f>VLOOKUP(F83,D19数据库!C:V,19,0)</f>
        <v>#N/A</v>
      </c>
      <c r="AH83" s="18" t="e">
        <f>VLOOKUP(F83,D19数据库!C:V,20,0)</f>
        <v>#N/A</v>
      </c>
      <c r="AI83" s="18"/>
    </row>
    <row r="84" spans="1:35" x14ac:dyDescent="0.25">
      <c r="A84" s="22"/>
      <c r="B84" s="3"/>
      <c r="C84" s="3"/>
      <c r="D84" s="3"/>
      <c r="E84" s="3" t="e">
        <f t="shared" si="22"/>
        <v>#VALUE!</v>
      </c>
      <c r="F84" s="18" t="str">
        <f t="shared" si="23"/>
        <v/>
      </c>
      <c r="G84" s="18" t="e">
        <f t="shared" si="19"/>
        <v>#VALUE!</v>
      </c>
      <c r="H84" s="18" t="e">
        <f t="shared" si="20"/>
        <v>#VALUE!</v>
      </c>
      <c r="I84" s="18" t="str">
        <f t="shared" si="24"/>
        <v/>
      </c>
      <c r="J84" s="18" t="e">
        <f t="shared" si="25"/>
        <v>#VALUE!</v>
      </c>
      <c r="K84" s="18" t="e">
        <f t="shared" si="26"/>
        <v>#VALUE!</v>
      </c>
      <c r="L84" s="18" t="e">
        <f>VLOOKUP(F84,D19数据库!C:V,2,0)</f>
        <v>#N/A</v>
      </c>
      <c r="M84" s="18" t="e">
        <f>VLOOKUP(F84,D19数据库!C:V,3,0)</f>
        <v>#N/A</v>
      </c>
      <c r="N84" s="19" t="e">
        <f t="shared" si="27"/>
        <v>#VALUE!</v>
      </c>
      <c r="O84" s="18" t="e">
        <f>VLOOKUP(F84,D19数据库!C:V,4,0)</f>
        <v>#N/A</v>
      </c>
      <c r="P84" s="18" t="e">
        <f>VLOOKUP(F84,D19数据库!C:V,5,0)</f>
        <v>#N/A</v>
      </c>
      <c r="Q84" s="18"/>
      <c r="R84" s="18" t="e">
        <f>VLOOKUP(F84,D19数据库!C:V,6,0)</f>
        <v>#N/A</v>
      </c>
      <c r="S84" s="18" t="e">
        <f>VLOOKUP(F84,D19数据库!C:V,7,0)</f>
        <v>#N/A</v>
      </c>
      <c r="T84" s="52" t="e">
        <f t="shared" si="28"/>
        <v>#VALUE!</v>
      </c>
      <c r="U84" s="18" t="e">
        <f>VLOOKUP(F84,D19数据库!C:V,8,0)</f>
        <v>#N/A</v>
      </c>
      <c r="V84" s="18" t="e">
        <f>VLOOKUP(F84,D19数据库!C:V,9,0)</f>
        <v>#N/A</v>
      </c>
      <c r="W84" s="18"/>
      <c r="X84" s="18" t="e">
        <f>VLOOKUP(F84,D19数据库!C:V,10,0)</f>
        <v>#N/A</v>
      </c>
      <c r="Y84" s="18" t="e">
        <f>VLOOKUP(F84,D19数据库!C:V,11,0)</f>
        <v>#N/A</v>
      </c>
      <c r="Z84" s="27" t="e">
        <f>VLOOKUP(F84,D19数据库!C:V,14,0)*C84</f>
        <v>#N/A</v>
      </c>
      <c r="AA84" s="18" t="e">
        <f>VLOOKUP(F84,D19数据库!C:V,15,0)</f>
        <v>#N/A</v>
      </c>
      <c r="AB84" s="18" t="e">
        <f>VLOOKUP(F84,D19数据库!C:V,16,0)</f>
        <v>#N/A</v>
      </c>
      <c r="AC84" s="18"/>
      <c r="AD84" s="18" t="e">
        <f>VLOOKUP(F84,D19数据库!C:V,17,0)</f>
        <v>#N/A</v>
      </c>
      <c r="AE84" s="18" t="e">
        <f>VLOOKUP(F84,D19数据库!C:V,18,0)</f>
        <v>#N/A</v>
      </c>
      <c r="AF84" s="27">
        <f t="shared" si="21"/>
        <v>0</v>
      </c>
      <c r="AG84" s="18" t="e">
        <f>VLOOKUP(F84,D19数据库!C:V,19,0)</f>
        <v>#N/A</v>
      </c>
      <c r="AH84" s="18" t="e">
        <f>VLOOKUP(F84,D19数据库!C:V,20,0)</f>
        <v>#N/A</v>
      </c>
      <c r="AI84" s="18"/>
    </row>
    <row r="85" spans="1:35" x14ac:dyDescent="0.25">
      <c r="A85" s="22"/>
      <c r="B85" s="3"/>
      <c r="C85" s="3"/>
      <c r="D85" s="3"/>
      <c r="E85" s="3" t="e">
        <f t="shared" si="22"/>
        <v>#VALUE!</v>
      </c>
      <c r="F85" s="18" t="str">
        <f t="shared" si="23"/>
        <v/>
      </c>
      <c r="G85" s="18" t="e">
        <f t="shared" si="19"/>
        <v>#VALUE!</v>
      </c>
      <c r="H85" s="18" t="e">
        <f t="shared" si="20"/>
        <v>#VALUE!</v>
      </c>
      <c r="I85" s="18" t="str">
        <f t="shared" si="24"/>
        <v/>
      </c>
      <c r="J85" s="18" t="e">
        <f t="shared" si="25"/>
        <v>#VALUE!</v>
      </c>
      <c r="K85" s="18" t="e">
        <f t="shared" si="26"/>
        <v>#VALUE!</v>
      </c>
      <c r="L85" s="18" t="e">
        <f>VLOOKUP(F85,D19数据库!C:V,2,0)</f>
        <v>#N/A</v>
      </c>
      <c r="M85" s="18" t="e">
        <f>VLOOKUP(F85,D19数据库!C:V,3,0)</f>
        <v>#N/A</v>
      </c>
      <c r="N85" s="19" t="e">
        <f t="shared" si="27"/>
        <v>#VALUE!</v>
      </c>
      <c r="O85" s="18" t="e">
        <f>VLOOKUP(F85,D19数据库!C:V,4,0)</f>
        <v>#N/A</v>
      </c>
      <c r="P85" s="18" t="e">
        <f>VLOOKUP(F85,D19数据库!C:V,5,0)</f>
        <v>#N/A</v>
      </c>
      <c r="Q85" s="18"/>
      <c r="R85" s="18" t="e">
        <f>VLOOKUP(F85,D19数据库!C:V,6,0)</f>
        <v>#N/A</v>
      </c>
      <c r="S85" s="18" t="e">
        <f>VLOOKUP(F85,D19数据库!C:V,7,0)</f>
        <v>#N/A</v>
      </c>
      <c r="T85" s="52" t="e">
        <f t="shared" si="28"/>
        <v>#VALUE!</v>
      </c>
      <c r="U85" s="18" t="e">
        <f>VLOOKUP(F85,D19数据库!C:V,8,0)</f>
        <v>#N/A</v>
      </c>
      <c r="V85" s="18" t="e">
        <f>VLOOKUP(F85,D19数据库!C:V,9,0)</f>
        <v>#N/A</v>
      </c>
      <c r="W85" s="18"/>
      <c r="X85" s="18" t="e">
        <f>VLOOKUP(F85,D19数据库!C:V,10,0)</f>
        <v>#N/A</v>
      </c>
      <c r="Y85" s="18" t="e">
        <f>VLOOKUP(F85,D19数据库!C:V,11,0)</f>
        <v>#N/A</v>
      </c>
      <c r="Z85" s="27" t="e">
        <f>VLOOKUP(F85,D19数据库!C:V,14,0)*C85</f>
        <v>#N/A</v>
      </c>
      <c r="AA85" s="18" t="e">
        <f>VLOOKUP(F85,D19数据库!C:V,15,0)</f>
        <v>#N/A</v>
      </c>
      <c r="AB85" s="18" t="e">
        <f>VLOOKUP(F85,D19数据库!C:V,16,0)</f>
        <v>#N/A</v>
      </c>
      <c r="AC85" s="18"/>
      <c r="AD85" s="18" t="e">
        <f>VLOOKUP(F85,D19数据库!C:V,17,0)</f>
        <v>#N/A</v>
      </c>
      <c r="AE85" s="18" t="e">
        <f>VLOOKUP(F85,D19数据库!C:V,18,0)</f>
        <v>#N/A</v>
      </c>
      <c r="AF85" s="27">
        <f t="shared" si="21"/>
        <v>0</v>
      </c>
      <c r="AG85" s="18" t="e">
        <f>VLOOKUP(F85,D19数据库!C:V,19,0)</f>
        <v>#N/A</v>
      </c>
      <c r="AH85" s="18" t="e">
        <f>VLOOKUP(F85,D19数据库!C:V,20,0)</f>
        <v>#N/A</v>
      </c>
      <c r="AI85" s="18"/>
    </row>
    <row r="86" spans="1:35" x14ac:dyDescent="0.25">
      <c r="A86" s="22"/>
      <c r="B86" s="3"/>
      <c r="C86" s="3"/>
      <c r="D86" s="3"/>
      <c r="E86" s="3" t="e">
        <f t="shared" si="22"/>
        <v>#VALUE!</v>
      </c>
      <c r="F86" s="18" t="str">
        <f t="shared" si="23"/>
        <v/>
      </c>
      <c r="G86" s="18" t="e">
        <f t="shared" si="19"/>
        <v>#VALUE!</v>
      </c>
      <c r="H86" s="18" t="e">
        <f t="shared" si="20"/>
        <v>#VALUE!</v>
      </c>
      <c r="I86" s="18" t="str">
        <f t="shared" si="24"/>
        <v/>
      </c>
      <c r="J86" s="18" t="e">
        <f t="shared" si="25"/>
        <v>#VALUE!</v>
      </c>
      <c r="K86" s="18" t="e">
        <f t="shared" si="26"/>
        <v>#VALUE!</v>
      </c>
      <c r="L86" s="18" t="e">
        <f>VLOOKUP(F86,D19数据库!C:V,2,0)</f>
        <v>#N/A</v>
      </c>
      <c r="M86" s="18" t="e">
        <f>VLOOKUP(F86,D19数据库!C:V,3,0)</f>
        <v>#N/A</v>
      </c>
      <c r="N86" s="19" t="e">
        <f t="shared" si="27"/>
        <v>#VALUE!</v>
      </c>
      <c r="O86" s="18" t="e">
        <f>VLOOKUP(F86,D19数据库!C:V,4,0)</f>
        <v>#N/A</v>
      </c>
      <c r="P86" s="18" t="e">
        <f>VLOOKUP(F86,D19数据库!C:V,5,0)</f>
        <v>#N/A</v>
      </c>
      <c r="Q86" s="18"/>
      <c r="R86" s="18" t="e">
        <f>VLOOKUP(F86,D19数据库!C:V,6,0)</f>
        <v>#N/A</v>
      </c>
      <c r="S86" s="18" t="e">
        <f>VLOOKUP(F86,D19数据库!C:V,7,0)</f>
        <v>#N/A</v>
      </c>
      <c r="T86" s="52" t="e">
        <f t="shared" si="28"/>
        <v>#VALUE!</v>
      </c>
      <c r="U86" s="18" t="e">
        <f>VLOOKUP(F86,D19数据库!C:V,8,0)</f>
        <v>#N/A</v>
      </c>
      <c r="V86" s="18" t="e">
        <f>VLOOKUP(F86,D19数据库!C:V,9,0)</f>
        <v>#N/A</v>
      </c>
      <c r="W86" s="18"/>
      <c r="X86" s="18" t="e">
        <f>VLOOKUP(F86,D19数据库!C:V,10,0)</f>
        <v>#N/A</v>
      </c>
      <c r="Y86" s="18" t="e">
        <f>VLOOKUP(F86,D19数据库!C:V,11,0)</f>
        <v>#N/A</v>
      </c>
      <c r="Z86" s="27" t="e">
        <f>VLOOKUP(F86,D19数据库!C:V,14,0)*C86</f>
        <v>#N/A</v>
      </c>
      <c r="AA86" s="18" t="e">
        <f>VLOOKUP(F86,D19数据库!C:V,15,0)</f>
        <v>#N/A</v>
      </c>
      <c r="AB86" s="18" t="e">
        <f>VLOOKUP(F86,D19数据库!C:V,16,0)</f>
        <v>#N/A</v>
      </c>
      <c r="AC86" s="18"/>
      <c r="AD86" s="18" t="e">
        <f>VLOOKUP(F86,D19数据库!C:V,17,0)</f>
        <v>#N/A</v>
      </c>
      <c r="AE86" s="18" t="e">
        <f>VLOOKUP(F86,D19数据库!C:V,18,0)</f>
        <v>#N/A</v>
      </c>
      <c r="AF86" s="27">
        <f t="shared" si="21"/>
        <v>0</v>
      </c>
      <c r="AG86" s="18" t="e">
        <f>VLOOKUP(F86,D19数据库!C:V,19,0)</f>
        <v>#N/A</v>
      </c>
      <c r="AH86" s="18" t="e">
        <f>VLOOKUP(F86,D19数据库!C:V,20,0)</f>
        <v>#N/A</v>
      </c>
      <c r="AI86" s="18"/>
    </row>
    <row r="87" spans="1:35" x14ac:dyDescent="0.25">
      <c r="A87" s="22"/>
      <c r="B87" s="3"/>
      <c r="C87" s="3"/>
      <c r="D87" s="3"/>
      <c r="E87" s="3" t="e">
        <f t="shared" si="22"/>
        <v>#VALUE!</v>
      </c>
      <c r="F87" s="18" t="str">
        <f t="shared" si="23"/>
        <v/>
      </c>
      <c r="G87" s="18" t="e">
        <f t="shared" si="19"/>
        <v>#VALUE!</v>
      </c>
      <c r="H87" s="18" t="e">
        <f t="shared" si="20"/>
        <v>#VALUE!</v>
      </c>
      <c r="I87" s="18" t="str">
        <f t="shared" si="24"/>
        <v/>
      </c>
      <c r="J87" s="18" t="e">
        <f t="shared" si="25"/>
        <v>#VALUE!</v>
      </c>
      <c r="K87" s="18" t="e">
        <f t="shared" si="26"/>
        <v>#VALUE!</v>
      </c>
      <c r="L87" s="18" t="e">
        <f>VLOOKUP(F87,D19数据库!C:V,2,0)</f>
        <v>#N/A</v>
      </c>
      <c r="M87" s="18" t="e">
        <f>VLOOKUP(F87,D19数据库!C:V,3,0)</f>
        <v>#N/A</v>
      </c>
      <c r="N87" s="19" t="e">
        <f t="shared" si="27"/>
        <v>#VALUE!</v>
      </c>
      <c r="O87" s="18" t="e">
        <f>VLOOKUP(F87,D19数据库!C:V,4,0)</f>
        <v>#N/A</v>
      </c>
      <c r="P87" s="18" t="e">
        <f>VLOOKUP(F87,D19数据库!C:V,5,0)</f>
        <v>#N/A</v>
      </c>
      <c r="Q87" s="18"/>
      <c r="R87" s="18" t="e">
        <f>VLOOKUP(F87,D19数据库!C:V,6,0)</f>
        <v>#N/A</v>
      </c>
      <c r="S87" s="18" t="e">
        <f>VLOOKUP(F87,D19数据库!C:V,7,0)</f>
        <v>#N/A</v>
      </c>
      <c r="T87" s="52" t="e">
        <f t="shared" si="28"/>
        <v>#VALUE!</v>
      </c>
      <c r="U87" s="18" t="e">
        <f>VLOOKUP(F87,D19数据库!C:V,8,0)</f>
        <v>#N/A</v>
      </c>
      <c r="V87" s="18" t="e">
        <f>VLOOKUP(F87,D19数据库!C:V,9,0)</f>
        <v>#N/A</v>
      </c>
      <c r="W87" s="18"/>
      <c r="X87" s="18" t="e">
        <f>VLOOKUP(F87,D19数据库!C:V,10,0)</f>
        <v>#N/A</v>
      </c>
      <c r="Y87" s="18" t="e">
        <f>VLOOKUP(F87,D19数据库!C:V,11,0)</f>
        <v>#N/A</v>
      </c>
      <c r="Z87" s="27" t="e">
        <f>VLOOKUP(F87,D19数据库!C:V,14,0)*C87</f>
        <v>#N/A</v>
      </c>
      <c r="AA87" s="18" t="e">
        <f>VLOOKUP(F87,D19数据库!C:V,15,0)</f>
        <v>#N/A</v>
      </c>
      <c r="AB87" s="18" t="e">
        <f>VLOOKUP(F87,D19数据库!C:V,16,0)</f>
        <v>#N/A</v>
      </c>
      <c r="AC87" s="18"/>
      <c r="AD87" s="18" t="e">
        <f>VLOOKUP(F87,D19数据库!C:V,17,0)</f>
        <v>#N/A</v>
      </c>
      <c r="AE87" s="18" t="e">
        <f>VLOOKUP(F87,D19数据库!C:V,18,0)</f>
        <v>#N/A</v>
      </c>
      <c r="AF87" s="27">
        <f t="shared" si="21"/>
        <v>0</v>
      </c>
      <c r="AG87" s="18" t="e">
        <f>VLOOKUP(F87,D19数据库!C:V,19,0)</f>
        <v>#N/A</v>
      </c>
      <c r="AH87" s="18" t="e">
        <f>VLOOKUP(F87,D19数据库!C:V,20,0)</f>
        <v>#N/A</v>
      </c>
      <c r="AI87" s="18"/>
    </row>
    <row r="88" spans="1:35" x14ac:dyDescent="0.25">
      <c r="A88" s="22"/>
      <c r="B88" s="3"/>
      <c r="C88" s="3"/>
      <c r="D88" s="3"/>
      <c r="E88" s="3" t="e">
        <f t="shared" si="22"/>
        <v>#VALUE!</v>
      </c>
      <c r="F88" s="18" t="str">
        <f t="shared" si="23"/>
        <v/>
      </c>
      <c r="G88" s="18" t="e">
        <f t="shared" si="19"/>
        <v>#VALUE!</v>
      </c>
      <c r="H88" s="18" t="e">
        <f t="shared" si="20"/>
        <v>#VALUE!</v>
      </c>
      <c r="I88" s="18" t="str">
        <f t="shared" si="24"/>
        <v/>
      </c>
      <c r="J88" s="18" t="e">
        <f t="shared" si="25"/>
        <v>#VALUE!</v>
      </c>
      <c r="K88" s="18" t="e">
        <f t="shared" si="26"/>
        <v>#VALUE!</v>
      </c>
      <c r="L88" s="18" t="e">
        <f>VLOOKUP(F88,D19数据库!C:V,2,0)</f>
        <v>#N/A</v>
      </c>
      <c r="M88" s="18" t="e">
        <f>VLOOKUP(F88,D19数据库!C:V,3,0)</f>
        <v>#N/A</v>
      </c>
      <c r="N88" s="19" t="e">
        <f t="shared" si="27"/>
        <v>#VALUE!</v>
      </c>
      <c r="O88" s="18" t="e">
        <f>VLOOKUP(F88,D19数据库!C:V,4,0)</f>
        <v>#N/A</v>
      </c>
      <c r="P88" s="18" t="e">
        <f>VLOOKUP(F88,D19数据库!C:V,5,0)</f>
        <v>#N/A</v>
      </c>
      <c r="Q88" s="18"/>
      <c r="R88" s="18" t="e">
        <f>VLOOKUP(F88,D19数据库!C:V,6,0)</f>
        <v>#N/A</v>
      </c>
      <c r="S88" s="18" t="e">
        <f>VLOOKUP(F88,D19数据库!C:V,7,0)</f>
        <v>#N/A</v>
      </c>
      <c r="T88" s="52" t="e">
        <f t="shared" si="28"/>
        <v>#VALUE!</v>
      </c>
      <c r="U88" s="18" t="e">
        <f>VLOOKUP(F88,D19数据库!C:V,8,0)</f>
        <v>#N/A</v>
      </c>
      <c r="V88" s="18" t="e">
        <f>VLOOKUP(F88,D19数据库!C:V,9,0)</f>
        <v>#N/A</v>
      </c>
      <c r="W88" s="18"/>
      <c r="X88" s="18" t="e">
        <f>VLOOKUP(F88,D19数据库!C:V,10,0)</f>
        <v>#N/A</v>
      </c>
      <c r="Y88" s="18" t="e">
        <f>VLOOKUP(F88,D19数据库!C:V,11,0)</f>
        <v>#N/A</v>
      </c>
      <c r="Z88" s="27" t="e">
        <f>VLOOKUP(F88,D19数据库!C:V,14,0)*C88</f>
        <v>#N/A</v>
      </c>
      <c r="AA88" s="18" t="e">
        <f>VLOOKUP(F88,D19数据库!C:V,15,0)</f>
        <v>#N/A</v>
      </c>
      <c r="AB88" s="18" t="e">
        <f>VLOOKUP(F88,D19数据库!C:V,16,0)</f>
        <v>#N/A</v>
      </c>
      <c r="AC88" s="18"/>
      <c r="AD88" s="18" t="e">
        <f>VLOOKUP(F88,D19数据库!C:V,17,0)</f>
        <v>#N/A</v>
      </c>
      <c r="AE88" s="18" t="e">
        <f>VLOOKUP(F88,D19数据库!C:V,18,0)</f>
        <v>#N/A</v>
      </c>
      <c r="AF88" s="27">
        <f t="shared" si="21"/>
        <v>0</v>
      </c>
      <c r="AG88" s="18" t="e">
        <f>VLOOKUP(F88,D19数据库!C:V,19,0)</f>
        <v>#N/A</v>
      </c>
      <c r="AH88" s="18" t="e">
        <f>VLOOKUP(F88,D19数据库!C:V,20,0)</f>
        <v>#N/A</v>
      </c>
      <c r="AI88" s="18"/>
    </row>
    <row r="89" spans="1:35" x14ac:dyDescent="0.25">
      <c r="A89" s="22"/>
      <c r="B89" s="3"/>
      <c r="C89" s="3"/>
      <c r="D89" s="3"/>
      <c r="E89" s="3" t="e">
        <f t="shared" si="22"/>
        <v>#VALUE!</v>
      </c>
      <c r="F89" s="18" t="str">
        <f t="shared" si="23"/>
        <v/>
      </c>
      <c r="G89" s="18" t="e">
        <f t="shared" si="19"/>
        <v>#VALUE!</v>
      </c>
      <c r="H89" s="18" t="e">
        <f t="shared" si="20"/>
        <v>#VALUE!</v>
      </c>
      <c r="I89" s="18" t="str">
        <f t="shared" si="24"/>
        <v/>
      </c>
      <c r="J89" s="18" t="e">
        <f t="shared" si="25"/>
        <v>#VALUE!</v>
      </c>
      <c r="K89" s="18" t="e">
        <f t="shared" si="26"/>
        <v>#VALUE!</v>
      </c>
      <c r="L89" s="18" t="e">
        <f>VLOOKUP(F89,D19数据库!C:V,2,0)</f>
        <v>#N/A</v>
      </c>
      <c r="M89" s="18" t="e">
        <f>VLOOKUP(F89,D19数据库!C:V,3,0)</f>
        <v>#N/A</v>
      </c>
      <c r="N89" s="19" t="e">
        <f t="shared" si="27"/>
        <v>#VALUE!</v>
      </c>
      <c r="O89" s="18" t="e">
        <f>VLOOKUP(F89,D19数据库!C:V,4,0)</f>
        <v>#N/A</v>
      </c>
      <c r="P89" s="18" t="e">
        <f>VLOOKUP(F89,D19数据库!C:V,5,0)</f>
        <v>#N/A</v>
      </c>
      <c r="Q89" s="18"/>
      <c r="R89" s="18" t="e">
        <f>VLOOKUP(F89,D19数据库!C:V,6,0)</f>
        <v>#N/A</v>
      </c>
      <c r="S89" s="18" t="e">
        <f>VLOOKUP(F89,D19数据库!C:V,7,0)</f>
        <v>#N/A</v>
      </c>
      <c r="T89" s="52" t="e">
        <f t="shared" si="28"/>
        <v>#VALUE!</v>
      </c>
      <c r="U89" s="18" t="e">
        <f>VLOOKUP(F89,D19数据库!C:V,8,0)</f>
        <v>#N/A</v>
      </c>
      <c r="V89" s="18" t="e">
        <f>VLOOKUP(F89,D19数据库!C:V,9,0)</f>
        <v>#N/A</v>
      </c>
      <c r="W89" s="18"/>
      <c r="X89" s="18" t="e">
        <f>VLOOKUP(F89,D19数据库!C:V,10,0)</f>
        <v>#N/A</v>
      </c>
      <c r="Y89" s="18" t="e">
        <f>VLOOKUP(F89,D19数据库!C:V,11,0)</f>
        <v>#N/A</v>
      </c>
      <c r="Z89" s="27" t="e">
        <f>VLOOKUP(F89,D19数据库!C:V,14,0)*C89</f>
        <v>#N/A</v>
      </c>
      <c r="AA89" s="18" t="e">
        <f>VLOOKUP(F89,D19数据库!C:V,15,0)</f>
        <v>#N/A</v>
      </c>
      <c r="AB89" s="18" t="e">
        <f>VLOOKUP(F89,D19数据库!C:V,16,0)</f>
        <v>#N/A</v>
      </c>
      <c r="AC89" s="18"/>
      <c r="AD89" s="18" t="e">
        <f>VLOOKUP(F89,D19数据库!C:V,17,0)</f>
        <v>#N/A</v>
      </c>
      <c r="AE89" s="18" t="e">
        <f>VLOOKUP(F89,D19数据库!C:V,18,0)</f>
        <v>#N/A</v>
      </c>
      <c r="AF89" s="27">
        <f t="shared" si="21"/>
        <v>0</v>
      </c>
      <c r="AG89" s="18" t="e">
        <f>VLOOKUP(F89,D19数据库!C:V,19,0)</f>
        <v>#N/A</v>
      </c>
      <c r="AH89" s="18" t="e">
        <f>VLOOKUP(F89,D19数据库!C:V,20,0)</f>
        <v>#N/A</v>
      </c>
      <c r="AI89" s="18"/>
    </row>
    <row r="90" spans="1:35" x14ac:dyDescent="0.25">
      <c r="A90" s="22"/>
      <c r="B90" s="3"/>
      <c r="C90" s="3"/>
      <c r="D90" s="3"/>
      <c r="E90" s="3" t="e">
        <f t="shared" si="22"/>
        <v>#VALUE!</v>
      </c>
      <c r="F90" s="18" t="str">
        <f t="shared" si="23"/>
        <v/>
      </c>
      <c r="G90" s="18" t="e">
        <f t="shared" si="19"/>
        <v>#VALUE!</v>
      </c>
      <c r="H90" s="18" t="e">
        <f t="shared" si="20"/>
        <v>#VALUE!</v>
      </c>
      <c r="I90" s="18" t="str">
        <f t="shared" si="24"/>
        <v/>
      </c>
      <c r="J90" s="18" t="e">
        <f t="shared" si="25"/>
        <v>#VALUE!</v>
      </c>
      <c r="K90" s="18" t="e">
        <f t="shared" si="26"/>
        <v>#VALUE!</v>
      </c>
      <c r="L90" s="18" t="e">
        <f>VLOOKUP(F90,D19数据库!C:V,2,0)</f>
        <v>#N/A</v>
      </c>
      <c r="M90" s="18" t="e">
        <f>VLOOKUP(F90,D19数据库!C:V,3,0)</f>
        <v>#N/A</v>
      </c>
      <c r="N90" s="19" t="e">
        <f t="shared" si="27"/>
        <v>#VALUE!</v>
      </c>
      <c r="O90" s="18" t="e">
        <f>VLOOKUP(F90,D19数据库!C:V,4,0)</f>
        <v>#N/A</v>
      </c>
      <c r="P90" s="18" t="e">
        <f>VLOOKUP(F90,D19数据库!C:V,5,0)</f>
        <v>#N/A</v>
      </c>
      <c r="Q90" s="18"/>
      <c r="R90" s="18" t="e">
        <f>VLOOKUP(F90,D19数据库!C:V,6,0)</f>
        <v>#N/A</v>
      </c>
      <c r="S90" s="18" t="e">
        <f>VLOOKUP(F90,D19数据库!C:V,7,0)</f>
        <v>#N/A</v>
      </c>
      <c r="T90" s="52" t="e">
        <f t="shared" si="28"/>
        <v>#VALUE!</v>
      </c>
      <c r="U90" s="18" t="e">
        <f>VLOOKUP(F90,D19数据库!C:V,8,0)</f>
        <v>#N/A</v>
      </c>
      <c r="V90" s="18" t="e">
        <f>VLOOKUP(F90,D19数据库!C:V,9,0)</f>
        <v>#N/A</v>
      </c>
      <c r="W90" s="18"/>
      <c r="X90" s="18" t="e">
        <f>VLOOKUP(F90,D19数据库!C:V,10,0)</f>
        <v>#N/A</v>
      </c>
      <c r="Y90" s="18" t="e">
        <f>VLOOKUP(F90,D19数据库!C:V,11,0)</f>
        <v>#N/A</v>
      </c>
      <c r="Z90" s="27" t="e">
        <f>VLOOKUP(F90,D19数据库!C:V,14,0)*C90</f>
        <v>#N/A</v>
      </c>
      <c r="AA90" s="18" t="e">
        <f>VLOOKUP(F90,D19数据库!C:V,15,0)</f>
        <v>#N/A</v>
      </c>
      <c r="AB90" s="18" t="e">
        <f>VLOOKUP(F90,D19数据库!C:V,16,0)</f>
        <v>#N/A</v>
      </c>
      <c r="AC90" s="18"/>
      <c r="AD90" s="18" t="e">
        <f>VLOOKUP(F90,D19数据库!C:V,17,0)</f>
        <v>#N/A</v>
      </c>
      <c r="AE90" s="18" t="e">
        <f>VLOOKUP(F90,D19数据库!C:V,18,0)</f>
        <v>#N/A</v>
      </c>
      <c r="AF90" s="27">
        <f t="shared" si="21"/>
        <v>0</v>
      </c>
      <c r="AG90" s="18" t="e">
        <f>VLOOKUP(F90,D19数据库!C:V,19,0)</f>
        <v>#N/A</v>
      </c>
      <c r="AH90" s="18" t="e">
        <f>VLOOKUP(F90,D19数据库!C:V,20,0)</f>
        <v>#N/A</v>
      </c>
      <c r="AI90" s="18"/>
    </row>
    <row r="91" spans="1:35" x14ac:dyDescent="0.25">
      <c r="A91" s="22"/>
      <c r="B91" s="3"/>
      <c r="C91" s="3"/>
      <c r="D91" s="3"/>
      <c r="E91" s="3" t="e">
        <f t="shared" si="22"/>
        <v>#VALUE!</v>
      </c>
      <c r="F91" s="18" t="str">
        <f t="shared" si="23"/>
        <v/>
      </c>
      <c r="G91" s="18" t="e">
        <f t="shared" si="19"/>
        <v>#VALUE!</v>
      </c>
      <c r="H91" s="18" t="e">
        <f t="shared" si="20"/>
        <v>#VALUE!</v>
      </c>
      <c r="I91" s="18" t="str">
        <f t="shared" si="24"/>
        <v/>
      </c>
      <c r="J91" s="18" t="e">
        <f t="shared" si="25"/>
        <v>#VALUE!</v>
      </c>
      <c r="K91" s="18" t="e">
        <f t="shared" si="26"/>
        <v>#VALUE!</v>
      </c>
      <c r="L91" s="18" t="e">
        <f>VLOOKUP(F91,D19数据库!C:V,2,0)</f>
        <v>#N/A</v>
      </c>
      <c r="M91" s="18" t="e">
        <f>VLOOKUP(F91,D19数据库!C:V,3,0)</f>
        <v>#N/A</v>
      </c>
      <c r="N91" s="19" t="e">
        <f t="shared" si="27"/>
        <v>#VALUE!</v>
      </c>
      <c r="O91" s="18" t="e">
        <f>VLOOKUP(F91,D19数据库!C:V,4,0)</f>
        <v>#N/A</v>
      </c>
      <c r="P91" s="18" t="e">
        <f>VLOOKUP(F91,D19数据库!C:V,5,0)</f>
        <v>#N/A</v>
      </c>
      <c r="Q91" s="18"/>
      <c r="R91" s="18" t="e">
        <f>VLOOKUP(F91,D19数据库!C:V,6,0)</f>
        <v>#N/A</v>
      </c>
      <c r="S91" s="18" t="e">
        <f>VLOOKUP(F91,D19数据库!C:V,7,0)</f>
        <v>#N/A</v>
      </c>
      <c r="T91" s="52" t="e">
        <f t="shared" si="28"/>
        <v>#VALUE!</v>
      </c>
      <c r="U91" s="18" t="e">
        <f>VLOOKUP(F91,D19数据库!C:V,8,0)</f>
        <v>#N/A</v>
      </c>
      <c r="V91" s="18" t="e">
        <f>VLOOKUP(F91,D19数据库!C:V,9,0)</f>
        <v>#N/A</v>
      </c>
      <c r="W91" s="18"/>
      <c r="X91" s="18" t="e">
        <f>VLOOKUP(F91,D19数据库!C:V,10,0)</f>
        <v>#N/A</v>
      </c>
      <c r="Y91" s="18" t="e">
        <f>VLOOKUP(F91,D19数据库!C:V,11,0)</f>
        <v>#N/A</v>
      </c>
      <c r="Z91" s="27" t="e">
        <f>VLOOKUP(F91,D19数据库!C:V,14,0)*C91</f>
        <v>#N/A</v>
      </c>
      <c r="AA91" s="18" t="e">
        <f>VLOOKUP(F91,D19数据库!C:V,15,0)</f>
        <v>#N/A</v>
      </c>
      <c r="AB91" s="18" t="e">
        <f>VLOOKUP(F91,D19数据库!C:V,16,0)</f>
        <v>#N/A</v>
      </c>
      <c r="AC91" s="18"/>
      <c r="AD91" s="18" t="e">
        <f>VLOOKUP(F91,D19数据库!C:V,17,0)</f>
        <v>#N/A</v>
      </c>
      <c r="AE91" s="18" t="e">
        <f>VLOOKUP(F91,D19数据库!C:V,18,0)</f>
        <v>#N/A</v>
      </c>
      <c r="AF91" s="27">
        <f t="shared" si="21"/>
        <v>0</v>
      </c>
      <c r="AG91" s="18" t="e">
        <f>VLOOKUP(F91,D19数据库!C:V,19,0)</f>
        <v>#N/A</v>
      </c>
      <c r="AH91" s="18" t="e">
        <f>VLOOKUP(F91,D19数据库!C:V,20,0)</f>
        <v>#N/A</v>
      </c>
      <c r="AI91" s="18"/>
    </row>
    <row r="92" spans="1:35" x14ac:dyDescent="0.25">
      <c r="A92" s="22"/>
      <c r="B92" s="3"/>
      <c r="C92" s="3"/>
      <c r="D92" s="3"/>
      <c r="E92" s="3" t="e">
        <f t="shared" si="22"/>
        <v>#VALUE!</v>
      </c>
      <c r="F92" s="18" t="str">
        <f t="shared" si="23"/>
        <v/>
      </c>
      <c r="G92" s="18" t="e">
        <f t="shared" si="19"/>
        <v>#VALUE!</v>
      </c>
      <c r="H92" s="18" t="e">
        <f t="shared" si="20"/>
        <v>#VALUE!</v>
      </c>
      <c r="I92" s="18" t="str">
        <f t="shared" si="24"/>
        <v/>
      </c>
      <c r="J92" s="18" t="e">
        <f t="shared" si="25"/>
        <v>#VALUE!</v>
      </c>
      <c r="K92" s="18" t="e">
        <f t="shared" si="26"/>
        <v>#VALUE!</v>
      </c>
      <c r="L92" s="18" t="e">
        <f>VLOOKUP(F92,D19数据库!C:V,2,0)</f>
        <v>#N/A</v>
      </c>
      <c r="M92" s="18" t="e">
        <f>VLOOKUP(F92,D19数据库!C:V,3,0)</f>
        <v>#N/A</v>
      </c>
      <c r="N92" s="19" t="e">
        <f t="shared" si="27"/>
        <v>#VALUE!</v>
      </c>
      <c r="O92" s="18" t="e">
        <f>VLOOKUP(F92,D19数据库!C:V,4,0)</f>
        <v>#N/A</v>
      </c>
      <c r="P92" s="18" t="e">
        <f>VLOOKUP(F92,D19数据库!C:V,5,0)</f>
        <v>#N/A</v>
      </c>
      <c r="Q92" s="18"/>
      <c r="R92" s="18" t="e">
        <f>VLOOKUP(F92,D19数据库!C:V,6,0)</f>
        <v>#N/A</v>
      </c>
      <c r="S92" s="18" t="e">
        <f>VLOOKUP(F92,D19数据库!C:V,7,0)</f>
        <v>#N/A</v>
      </c>
      <c r="T92" s="52" t="e">
        <f t="shared" si="28"/>
        <v>#VALUE!</v>
      </c>
      <c r="U92" s="18" t="e">
        <f>VLOOKUP(F92,D19数据库!C:V,8,0)</f>
        <v>#N/A</v>
      </c>
      <c r="V92" s="18" t="e">
        <f>VLOOKUP(F92,D19数据库!C:V,9,0)</f>
        <v>#N/A</v>
      </c>
      <c r="W92" s="18"/>
      <c r="X92" s="18" t="e">
        <f>VLOOKUP(F92,D19数据库!C:V,10,0)</f>
        <v>#N/A</v>
      </c>
      <c r="Y92" s="18" t="e">
        <f>VLOOKUP(F92,D19数据库!C:V,11,0)</f>
        <v>#N/A</v>
      </c>
      <c r="Z92" s="27" t="e">
        <f>VLOOKUP(F92,D19数据库!C:V,14,0)*C92</f>
        <v>#N/A</v>
      </c>
      <c r="AA92" s="18" t="e">
        <f>VLOOKUP(F92,D19数据库!C:V,15,0)</f>
        <v>#N/A</v>
      </c>
      <c r="AB92" s="18" t="e">
        <f>VLOOKUP(F92,D19数据库!C:V,16,0)</f>
        <v>#N/A</v>
      </c>
      <c r="AC92" s="18"/>
      <c r="AD92" s="18" t="e">
        <f>VLOOKUP(F92,D19数据库!C:V,17,0)</f>
        <v>#N/A</v>
      </c>
      <c r="AE92" s="18" t="e">
        <f>VLOOKUP(F92,D19数据库!C:V,18,0)</f>
        <v>#N/A</v>
      </c>
      <c r="AF92" s="27">
        <f t="shared" si="21"/>
        <v>0</v>
      </c>
      <c r="AG92" s="18" t="e">
        <f>VLOOKUP(F92,D19数据库!C:V,19,0)</f>
        <v>#N/A</v>
      </c>
      <c r="AH92" s="18" t="e">
        <f>VLOOKUP(F92,D19数据库!C:V,20,0)</f>
        <v>#N/A</v>
      </c>
      <c r="AI92" s="18"/>
    </row>
    <row r="93" spans="1:35" x14ac:dyDescent="0.25">
      <c r="A93" s="22"/>
      <c r="B93" s="3"/>
      <c r="C93" s="3"/>
      <c r="D93" s="3"/>
      <c r="E93" s="3" t="e">
        <f t="shared" si="22"/>
        <v>#VALUE!</v>
      </c>
      <c r="F93" s="18" t="str">
        <f t="shared" si="23"/>
        <v/>
      </c>
      <c r="G93" s="18" t="e">
        <f t="shared" si="19"/>
        <v>#VALUE!</v>
      </c>
      <c r="H93" s="18" t="e">
        <f t="shared" si="20"/>
        <v>#VALUE!</v>
      </c>
      <c r="I93" s="18" t="str">
        <f t="shared" si="24"/>
        <v/>
      </c>
      <c r="J93" s="18" t="e">
        <f t="shared" si="25"/>
        <v>#VALUE!</v>
      </c>
      <c r="K93" s="18" t="e">
        <f t="shared" si="26"/>
        <v>#VALUE!</v>
      </c>
      <c r="L93" s="18" t="e">
        <f>VLOOKUP(F93,D19数据库!C:V,2,0)</f>
        <v>#N/A</v>
      </c>
      <c r="M93" s="18" t="e">
        <f>VLOOKUP(F93,D19数据库!C:V,3,0)</f>
        <v>#N/A</v>
      </c>
      <c r="N93" s="19" t="e">
        <f t="shared" si="27"/>
        <v>#VALUE!</v>
      </c>
      <c r="O93" s="18" t="e">
        <f>VLOOKUP(F93,D19数据库!C:V,4,0)</f>
        <v>#N/A</v>
      </c>
      <c r="P93" s="18" t="e">
        <f>VLOOKUP(F93,D19数据库!C:V,5,0)</f>
        <v>#N/A</v>
      </c>
      <c r="Q93" s="18"/>
      <c r="R93" s="18" t="e">
        <f>VLOOKUP(F93,D19数据库!C:V,6,0)</f>
        <v>#N/A</v>
      </c>
      <c r="S93" s="18" t="e">
        <f>VLOOKUP(F93,D19数据库!C:V,7,0)</f>
        <v>#N/A</v>
      </c>
      <c r="T93" s="52" t="e">
        <f t="shared" si="28"/>
        <v>#VALUE!</v>
      </c>
      <c r="U93" s="18" t="e">
        <f>VLOOKUP(F93,D19数据库!C:V,8,0)</f>
        <v>#N/A</v>
      </c>
      <c r="V93" s="18" t="e">
        <f>VLOOKUP(F93,D19数据库!C:V,9,0)</f>
        <v>#N/A</v>
      </c>
      <c r="W93" s="18"/>
      <c r="X93" s="18" t="e">
        <f>VLOOKUP(F93,D19数据库!C:V,10,0)</f>
        <v>#N/A</v>
      </c>
      <c r="Y93" s="18" t="e">
        <f>VLOOKUP(F93,D19数据库!C:V,11,0)</f>
        <v>#N/A</v>
      </c>
      <c r="Z93" s="27" t="e">
        <f>VLOOKUP(F93,D19数据库!C:V,14,0)*C93</f>
        <v>#N/A</v>
      </c>
      <c r="AA93" s="18" t="e">
        <f>VLOOKUP(F93,D19数据库!C:V,15,0)</f>
        <v>#N/A</v>
      </c>
      <c r="AB93" s="18" t="e">
        <f>VLOOKUP(F93,D19数据库!C:V,16,0)</f>
        <v>#N/A</v>
      </c>
      <c r="AC93" s="18"/>
      <c r="AD93" s="18" t="e">
        <f>VLOOKUP(F93,D19数据库!C:V,17,0)</f>
        <v>#N/A</v>
      </c>
      <c r="AE93" s="18" t="e">
        <f>VLOOKUP(F93,D19数据库!C:V,18,0)</f>
        <v>#N/A</v>
      </c>
      <c r="AF93" s="27">
        <f t="shared" si="21"/>
        <v>0</v>
      </c>
      <c r="AG93" s="18" t="e">
        <f>VLOOKUP(F93,D19数据库!C:V,19,0)</f>
        <v>#N/A</v>
      </c>
      <c r="AH93" s="18" t="e">
        <f>VLOOKUP(F93,D19数据库!C:V,20,0)</f>
        <v>#N/A</v>
      </c>
      <c r="AI93" s="18"/>
    </row>
    <row r="94" spans="1:35" x14ac:dyDescent="0.25">
      <c r="A94" s="22"/>
      <c r="B94" s="3"/>
      <c r="C94" s="3"/>
      <c r="D94" s="3"/>
      <c r="E94" s="3" t="e">
        <f t="shared" si="22"/>
        <v>#VALUE!</v>
      </c>
      <c r="F94" s="18" t="str">
        <f t="shared" si="23"/>
        <v/>
      </c>
      <c r="G94" s="18" t="e">
        <f t="shared" si="19"/>
        <v>#VALUE!</v>
      </c>
      <c r="H94" s="18" t="e">
        <f t="shared" si="20"/>
        <v>#VALUE!</v>
      </c>
      <c r="I94" s="18" t="str">
        <f t="shared" si="24"/>
        <v/>
      </c>
      <c r="J94" s="18" t="e">
        <f t="shared" si="25"/>
        <v>#VALUE!</v>
      </c>
      <c r="K94" s="18" t="e">
        <f t="shared" si="26"/>
        <v>#VALUE!</v>
      </c>
      <c r="L94" s="18" t="e">
        <f>VLOOKUP(F94,D19数据库!C:V,2,0)</f>
        <v>#N/A</v>
      </c>
      <c r="M94" s="18" t="e">
        <f>VLOOKUP(F94,D19数据库!C:V,3,0)</f>
        <v>#N/A</v>
      </c>
      <c r="N94" s="19" t="e">
        <f t="shared" si="27"/>
        <v>#VALUE!</v>
      </c>
      <c r="O94" s="18" t="e">
        <f>VLOOKUP(F94,D19数据库!C:V,4,0)</f>
        <v>#N/A</v>
      </c>
      <c r="P94" s="18" t="e">
        <f>VLOOKUP(F94,D19数据库!C:V,5,0)</f>
        <v>#N/A</v>
      </c>
      <c r="Q94" s="18"/>
      <c r="R94" s="18" t="e">
        <f>VLOOKUP(F94,D19数据库!C:V,6,0)</f>
        <v>#N/A</v>
      </c>
      <c r="S94" s="18" t="e">
        <f>VLOOKUP(F94,D19数据库!C:V,7,0)</f>
        <v>#N/A</v>
      </c>
      <c r="T94" s="52" t="e">
        <f t="shared" si="28"/>
        <v>#VALUE!</v>
      </c>
      <c r="U94" s="18" t="e">
        <f>VLOOKUP(F94,D19数据库!C:V,8,0)</f>
        <v>#N/A</v>
      </c>
      <c r="V94" s="18" t="e">
        <f>VLOOKUP(F94,D19数据库!C:V,9,0)</f>
        <v>#N/A</v>
      </c>
      <c r="W94" s="18"/>
      <c r="X94" s="18" t="e">
        <f>VLOOKUP(F94,D19数据库!C:V,10,0)</f>
        <v>#N/A</v>
      </c>
      <c r="Y94" s="18" t="e">
        <f>VLOOKUP(F94,D19数据库!C:V,11,0)</f>
        <v>#N/A</v>
      </c>
      <c r="Z94" s="27" t="e">
        <f>VLOOKUP(F94,D19数据库!C:V,14,0)*C94</f>
        <v>#N/A</v>
      </c>
      <c r="AA94" s="18" t="e">
        <f>VLOOKUP(F94,D19数据库!C:V,15,0)</f>
        <v>#N/A</v>
      </c>
      <c r="AB94" s="18" t="e">
        <f>VLOOKUP(F94,D19数据库!C:V,16,0)</f>
        <v>#N/A</v>
      </c>
      <c r="AC94" s="18"/>
      <c r="AD94" s="18" t="e">
        <f>VLOOKUP(F94,D19数据库!C:V,17,0)</f>
        <v>#N/A</v>
      </c>
      <c r="AE94" s="18" t="e">
        <f>VLOOKUP(F94,D19数据库!C:V,18,0)</f>
        <v>#N/A</v>
      </c>
      <c r="AF94" s="27">
        <f t="shared" si="21"/>
        <v>0</v>
      </c>
      <c r="AG94" s="18" t="e">
        <f>VLOOKUP(F94,D19数据库!C:V,19,0)</f>
        <v>#N/A</v>
      </c>
      <c r="AH94" s="18" t="e">
        <f>VLOOKUP(F94,D19数据库!C:V,20,0)</f>
        <v>#N/A</v>
      </c>
      <c r="AI94" s="18"/>
    </row>
    <row r="95" spans="1:35" x14ac:dyDescent="0.25">
      <c r="A95" s="22"/>
      <c r="B95" s="3"/>
      <c r="C95" s="3"/>
      <c r="D95" s="3"/>
      <c r="E95" s="3" t="e">
        <f t="shared" si="22"/>
        <v>#VALUE!</v>
      </c>
      <c r="F95" s="18" t="str">
        <f t="shared" si="23"/>
        <v/>
      </c>
      <c r="G95" s="18" t="e">
        <f t="shared" si="19"/>
        <v>#VALUE!</v>
      </c>
      <c r="H95" s="18" t="e">
        <f t="shared" si="20"/>
        <v>#VALUE!</v>
      </c>
      <c r="I95" s="18" t="str">
        <f t="shared" si="24"/>
        <v/>
      </c>
      <c r="J95" s="18" t="e">
        <f t="shared" si="25"/>
        <v>#VALUE!</v>
      </c>
      <c r="K95" s="18" t="e">
        <f t="shared" si="26"/>
        <v>#VALUE!</v>
      </c>
      <c r="L95" s="18" t="e">
        <f>VLOOKUP(F95,D19数据库!C:V,2,0)</f>
        <v>#N/A</v>
      </c>
      <c r="M95" s="18" t="e">
        <f>VLOOKUP(F95,D19数据库!C:V,3,0)</f>
        <v>#N/A</v>
      </c>
      <c r="N95" s="19" t="e">
        <f t="shared" si="27"/>
        <v>#VALUE!</v>
      </c>
      <c r="O95" s="18" t="e">
        <f>VLOOKUP(F95,D19数据库!C:V,4,0)</f>
        <v>#N/A</v>
      </c>
      <c r="P95" s="18" t="e">
        <f>VLOOKUP(F95,D19数据库!C:V,5,0)</f>
        <v>#N/A</v>
      </c>
      <c r="Q95" s="18"/>
      <c r="R95" s="18" t="e">
        <f>VLOOKUP(F95,D19数据库!C:V,6,0)</f>
        <v>#N/A</v>
      </c>
      <c r="S95" s="18" t="e">
        <f>VLOOKUP(F95,D19数据库!C:V,7,0)</f>
        <v>#N/A</v>
      </c>
      <c r="T95" s="52" t="e">
        <f t="shared" si="28"/>
        <v>#VALUE!</v>
      </c>
      <c r="U95" s="18" t="e">
        <f>VLOOKUP(F95,D19数据库!C:V,8,0)</f>
        <v>#N/A</v>
      </c>
      <c r="V95" s="18" t="e">
        <f>VLOOKUP(F95,D19数据库!C:V,9,0)</f>
        <v>#N/A</v>
      </c>
      <c r="W95" s="18"/>
      <c r="X95" s="18" t="e">
        <f>VLOOKUP(F95,D19数据库!C:V,10,0)</f>
        <v>#N/A</v>
      </c>
      <c r="Y95" s="18" t="e">
        <f>VLOOKUP(F95,D19数据库!C:V,11,0)</f>
        <v>#N/A</v>
      </c>
      <c r="Z95" s="27" t="e">
        <f>VLOOKUP(F95,D19数据库!C:V,14,0)*C95</f>
        <v>#N/A</v>
      </c>
      <c r="AA95" s="18" t="e">
        <f>VLOOKUP(F95,D19数据库!C:V,15,0)</f>
        <v>#N/A</v>
      </c>
      <c r="AB95" s="18" t="e">
        <f>VLOOKUP(F95,D19数据库!C:V,16,0)</f>
        <v>#N/A</v>
      </c>
      <c r="AC95" s="18"/>
      <c r="AD95" s="18" t="e">
        <f>VLOOKUP(F95,D19数据库!C:V,17,0)</f>
        <v>#N/A</v>
      </c>
      <c r="AE95" s="18" t="e">
        <f>VLOOKUP(F95,D19数据库!C:V,18,0)</f>
        <v>#N/A</v>
      </c>
      <c r="AF95" s="27">
        <f t="shared" si="21"/>
        <v>0</v>
      </c>
      <c r="AG95" s="18" t="e">
        <f>VLOOKUP(F95,D19数据库!C:V,19,0)</f>
        <v>#N/A</v>
      </c>
      <c r="AH95" s="18" t="e">
        <f>VLOOKUP(F95,D19数据库!C:V,20,0)</f>
        <v>#N/A</v>
      </c>
      <c r="AI95" s="18"/>
    </row>
    <row r="96" spans="1:35" x14ac:dyDescent="0.25">
      <c r="A96" s="22"/>
      <c r="B96" s="3"/>
      <c r="C96" s="3"/>
      <c r="D96" s="3"/>
      <c r="E96" s="3" t="e">
        <f t="shared" si="22"/>
        <v>#VALUE!</v>
      </c>
      <c r="F96" s="18" t="str">
        <f t="shared" si="23"/>
        <v/>
      </c>
      <c r="G96" s="18" t="e">
        <f t="shared" si="19"/>
        <v>#VALUE!</v>
      </c>
      <c r="H96" s="18" t="e">
        <f t="shared" si="20"/>
        <v>#VALUE!</v>
      </c>
      <c r="I96" s="18" t="str">
        <f t="shared" si="24"/>
        <v/>
      </c>
      <c r="J96" s="18" t="e">
        <f t="shared" si="25"/>
        <v>#VALUE!</v>
      </c>
      <c r="K96" s="18" t="e">
        <f t="shared" si="26"/>
        <v>#VALUE!</v>
      </c>
      <c r="L96" s="18" t="e">
        <f>VLOOKUP(F96,D19数据库!C:V,2,0)</f>
        <v>#N/A</v>
      </c>
      <c r="M96" s="18" t="e">
        <f>VLOOKUP(F96,D19数据库!C:V,3,0)</f>
        <v>#N/A</v>
      </c>
      <c r="N96" s="19" t="e">
        <f t="shared" si="27"/>
        <v>#VALUE!</v>
      </c>
      <c r="O96" s="18" t="e">
        <f>VLOOKUP(F96,D19数据库!C:V,4,0)</f>
        <v>#N/A</v>
      </c>
      <c r="P96" s="18" t="e">
        <f>VLOOKUP(F96,D19数据库!C:V,5,0)</f>
        <v>#N/A</v>
      </c>
      <c r="Q96" s="18"/>
      <c r="R96" s="18" t="e">
        <f>VLOOKUP(F96,D19数据库!C:V,6,0)</f>
        <v>#N/A</v>
      </c>
      <c r="S96" s="18" t="e">
        <f>VLOOKUP(F96,D19数据库!C:V,7,0)</f>
        <v>#N/A</v>
      </c>
      <c r="T96" s="52" t="e">
        <f t="shared" si="28"/>
        <v>#VALUE!</v>
      </c>
      <c r="U96" s="18" t="e">
        <f>VLOOKUP(F96,D19数据库!C:V,8,0)</f>
        <v>#N/A</v>
      </c>
      <c r="V96" s="18" t="e">
        <f>VLOOKUP(F96,D19数据库!C:V,9,0)</f>
        <v>#N/A</v>
      </c>
      <c r="W96" s="18"/>
      <c r="X96" s="18" t="e">
        <f>VLOOKUP(F96,D19数据库!C:V,10,0)</f>
        <v>#N/A</v>
      </c>
      <c r="Y96" s="18" t="e">
        <f>VLOOKUP(F96,D19数据库!C:V,11,0)</f>
        <v>#N/A</v>
      </c>
      <c r="Z96" s="27" t="e">
        <f>VLOOKUP(F96,D19数据库!C:V,14,0)*C96</f>
        <v>#N/A</v>
      </c>
      <c r="AA96" s="18" t="e">
        <f>VLOOKUP(F96,D19数据库!C:V,15,0)</f>
        <v>#N/A</v>
      </c>
      <c r="AB96" s="18" t="e">
        <f>VLOOKUP(F96,D19数据库!C:V,16,0)</f>
        <v>#N/A</v>
      </c>
      <c r="AC96" s="18"/>
      <c r="AD96" s="18" t="e">
        <f>VLOOKUP(F96,D19数据库!C:V,17,0)</f>
        <v>#N/A</v>
      </c>
      <c r="AE96" s="18" t="e">
        <f>VLOOKUP(F96,D19数据库!C:V,18,0)</f>
        <v>#N/A</v>
      </c>
      <c r="AF96" s="27">
        <f t="shared" si="21"/>
        <v>0</v>
      </c>
      <c r="AG96" s="18" t="e">
        <f>VLOOKUP(F96,D19数据库!C:V,19,0)</f>
        <v>#N/A</v>
      </c>
      <c r="AH96" s="18" t="e">
        <f>VLOOKUP(F96,D19数据库!C:V,20,0)</f>
        <v>#N/A</v>
      </c>
      <c r="AI96" s="18"/>
    </row>
    <row r="97" spans="1:35" x14ac:dyDescent="0.25">
      <c r="A97" s="22"/>
      <c r="B97" s="3"/>
      <c r="C97" s="3"/>
      <c r="D97" s="3"/>
      <c r="E97" s="3" t="e">
        <f t="shared" si="22"/>
        <v>#VALUE!</v>
      </c>
      <c r="F97" s="18" t="str">
        <f t="shared" si="23"/>
        <v/>
      </c>
      <c r="G97" s="18" t="e">
        <f t="shared" si="19"/>
        <v>#VALUE!</v>
      </c>
      <c r="H97" s="18" t="e">
        <f t="shared" si="20"/>
        <v>#VALUE!</v>
      </c>
      <c r="I97" s="18" t="str">
        <f t="shared" si="24"/>
        <v/>
      </c>
      <c r="J97" s="18" t="e">
        <f t="shared" si="25"/>
        <v>#VALUE!</v>
      </c>
      <c r="K97" s="18" t="e">
        <f t="shared" si="26"/>
        <v>#VALUE!</v>
      </c>
      <c r="L97" s="18" t="e">
        <f>VLOOKUP(F97,D19数据库!C:V,2,0)</f>
        <v>#N/A</v>
      </c>
      <c r="M97" s="18" t="e">
        <f>VLOOKUP(F97,D19数据库!C:V,3,0)</f>
        <v>#N/A</v>
      </c>
      <c r="N97" s="19" t="e">
        <f t="shared" si="27"/>
        <v>#VALUE!</v>
      </c>
      <c r="O97" s="18" t="e">
        <f>VLOOKUP(F97,D19数据库!C:V,4,0)</f>
        <v>#N/A</v>
      </c>
      <c r="P97" s="18" t="e">
        <f>VLOOKUP(F97,D19数据库!C:V,5,0)</f>
        <v>#N/A</v>
      </c>
      <c r="Q97" s="18"/>
      <c r="R97" s="18" t="e">
        <f>VLOOKUP(F97,D19数据库!C:V,6,0)</f>
        <v>#N/A</v>
      </c>
      <c r="S97" s="18" t="e">
        <f>VLOOKUP(F97,D19数据库!C:V,7,0)</f>
        <v>#N/A</v>
      </c>
      <c r="T97" s="52" t="e">
        <f t="shared" si="28"/>
        <v>#VALUE!</v>
      </c>
      <c r="U97" s="18" t="e">
        <f>VLOOKUP(F97,D19数据库!C:V,8,0)</f>
        <v>#N/A</v>
      </c>
      <c r="V97" s="18" t="e">
        <f>VLOOKUP(F97,D19数据库!C:V,9,0)</f>
        <v>#N/A</v>
      </c>
      <c r="W97" s="18"/>
      <c r="X97" s="18" t="e">
        <f>VLOOKUP(F97,D19数据库!C:V,10,0)</f>
        <v>#N/A</v>
      </c>
      <c r="Y97" s="18" t="e">
        <f>VLOOKUP(F97,D19数据库!C:V,11,0)</f>
        <v>#N/A</v>
      </c>
      <c r="Z97" s="27" t="e">
        <f>VLOOKUP(F97,D19数据库!C:V,14,0)*C97</f>
        <v>#N/A</v>
      </c>
      <c r="AA97" s="18" t="e">
        <f>VLOOKUP(F97,D19数据库!C:V,15,0)</f>
        <v>#N/A</v>
      </c>
      <c r="AB97" s="18" t="e">
        <f>VLOOKUP(F97,D19数据库!C:V,16,0)</f>
        <v>#N/A</v>
      </c>
      <c r="AC97" s="18"/>
      <c r="AD97" s="18" t="e">
        <f>VLOOKUP(F97,D19数据库!C:V,17,0)</f>
        <v>#N/A</v>
      </c>
      <c r="AE97" s="18" t="e">
        <f>VLOOKUP(F97,D19数据库!C:V,18,0)</f>
        <v>#N/A</v>
      </c>
      <c r="AF97" s="27">
        <f t="shared" si="21"/>
        <v>0</v>
      </c>
      <c r="AG97" s="18" t="e">
        <f>VLOOKUP(F97,D19数据库!C:V,19,0)</f>
        <v>#N/A</v>
      </c>
      <c r="AH97" s="18" t="e">
        <f>VLOOKUP(F97,D19数据库!C:V,20,0)</f>
        <v>#N/A</v>
      </c>
      <c r="AI97" s="18"/>
    </row>
    <row r="98" spans="1:35" x14ac:dyDescent="0.25">
      <c r="A98" s="22"/>
      <c r="B98" s="3"/>
      <c r="C98" s="3"/>
      <c r="D98" s="3"/>
      <c r="E98" s="3" t="e">
        <f t="shared" si="22"/>
        <v>#VALUE!</v>
      </c>
      <c r="F98" s="18" t="str">
        <f t="shared" si="23"/>
        <v/>
      </c>
      <c r="G98" s="18" t="e">
        <f t="shared" si="19"/>
        <v>#VALUE!</v>
      </c>
      <c r="H98" s="18" t="e">
        <f t="shared" si="20"/>
        <v>#VALUE!</v>
      </c>
      <c r="I98" s="18" t="str">
        <f t="shared" si="24"/>
        <v/>
      </c>
      <c r="J98" s="18" t="e">
        <f t="shared" si="25"/>
        <v>#VALUE!</v>
      </c>
      <c r="K98" s="18" t="e">
        <f t="shared" si="26"/>
        <v>#VALUE!</v>
      </c>
      <c r="L98" s="18" t="e">
        <f>VLOOKUP(F98,D19数据库!C:V,2,0)</f>
        <v>#N/A</v>
      </c>
      <c r="M98" s="18" t="e">
        <f>VLOOKUP(F98,D19数据库!C:V,3,0)</f>
        <v>#N/A</v>
      </c>
      <c r="N98" s="19" t="e">
        <f t="shared" si="27"/>
        <v>#VALUE!</v>
      </c>
      <c r="O98" s="18" t="e">
        <f>VLOOKUP(F98,D19数据库!C:V,4,0)</f>
        <v>#N/A</v>
      </c>
      <c r="P98" s="18" t="e">
        <f>VLOOKUP(F98,D19数据库!C:V,5,0)</f>
        <v>#N/A</v>
      </c>
      <c r="Q98" s="18"/>
      <c r="R98" s="18" t="e">
        <f>VLOOKUP(F98,D19数据库!C:V,6,0)</f>
        <v>#N/A</v>
      </c>
      <c r="S98" s="18" t="e">
        <f>VLOOKUP(F98,D19数据库!C:V,7,0)</f>
        <v>#N/A</v>
      </c>
      <c r="T98" s="52" t="e">
        <f t="shared" si="28"/>
        <v>#VALUE!</v>
      </c>
      <c r="U98" s="18" t="e">
        <f>VLOOKUP(F98,D19数据库!C:V,8,0)</f>
        <v>#N/A</v>
      </c>
      <c r="V98" s="18" t="e">
        <f>VLOOKUP(F98,D19数据库!C:V,9,0)</f>
        <v>#N/A</v>
      </c>
      <c r="W98" s="18"/>
      <c r="X98" s="18" t="e">
        <f>VLOOKUP(F98,D19数据库!C:V,10,0)</f>
        <v>#N/A</v>
      </c>
      <c r="Y98" s="18" t="e">
        <f>VLOOKUP(F98,D19数据库!C:V,11,0)</f>
        <v>#N/A</v>
      </c>
      <c r="Z98" s="27" t="e">
        <f>VLOOKUP(F98,D19数据库!C:V,14,0)*C98</f>
        <v>#N/A</v>
      </c>
      <c r="AA98" s="18" t="e">
        <f>VLOOKUP(F98,D19数据库!C:V,15,0)</f>
        <v>#N/A</v>
      </c>
      <c r="AB98" s="18" t="e">
        <f>VLOOKUP(F98,D19数据库!C:V,16,0)</f>
        <v>#N/A</v>
      </c>
      <c r="AC98" s="18"/>
      <c r="AD98" s="18" t="e">
        <f>VLOOKUP(F98,D19数据库!C:V,17,0)</f>
        <v>#N/A</v>
      </c>
      <c r="AE98" s="18" t="e">
        <f>VLOOKUP(F98,D19数据库!C:V,18,0)</f>
        <v>#N/A</v>
      </c>
      <c r="AF98" s="27">
        <f t="shared" si="21"/>
        <v>0</v>
      </c>
      <c r="AG98" s="18" t="e">
        <f>VLOOKUP(F98,D19数据库!C:V,19,0)</f>
        <v>#N/A</v>
      </c>
      <c r="AH98" s="18" t="e">
        <f>VLOOKUP(F98,D19数据库!C:V,20,0)</f>
        <v>#N/A</v>
      </c>
      <c r="AI98" s="18"/>
    </row>
    <row r="99" spans="1:35" x14ac:dyDescent="0.25">
      <c r="A99" s="22"/>
      <c r="B99" s="3"/>
      <c r="C99" s="3"/>
      <c r="D99" s="3"/>
      <c r="E99" s="3" t="e">
        <f t="shared" si="22"/>
        <v>#VALUE!</v>
      </c>
      <c r="F99" s="18" t="str">
        <f t="shared" si="23"/>
        <v/>
      </c>
      <c r="G99" s="18" t="e">
        <f t="shared" si="19"/>
        <v>#VALUE!</v>
      </c>
      <c r="H99" s="18" t="e">
        <f t="shared" si="20"/>
        <v>#VALUE!</v>
      </c>
      <c r="I99" s="18" t="str">
        <f t="shared" si="24"/>
        <v/>
      </c>
      <c r="J99" s="18" t="e">
        <f t="shared" si="25"/>
        <v>#VALUE!</v>
      </c>
      <c r="K99" s="18" t="e">
        <f t="shared" si="26"/>
        <v>#VALUE!</v>
      </c>
      <c r="L99" s="18" t="e">
        <f>VLOOKUP(F99,D19数据库!C:V,2,0)</f>
        <v>#N/A</v>
      </c>
      <c r="M99" s="18" t="e">
        <f>VLOOKUP(F99,D19数据库!C:V,3,0)</f>
        <v>#N/A</v>
      </c>
      <c r="N99" s="19" t="e">
        <f t="shared" si="27"/>
        <v>#VALUE!</v>
      </c>
      <c r="O99" s="18" t="e">
        <f>VLOOKUP(F99,D19数据库!C:V,4,0)</f>
        <v>#N/A</v>
      </c>
      <c r="P99" s="18" t="e">
        <f>VLOOKUP(F99,D19数据库!C:V,5,0)</f>
        <v>#N/A</v>
      </c>
      <c r="Q99" s="18"/>
      <c r="R99" s="18" t="e">
        <f>VLOOKUP(F99,D19数据库!C:V,6,0)</f>
        <v>#N/A</v>
      </c>
      <c r="S99" s="18" t="e">
        <f>VLOOKUP(F99,D19数据库!C:V,7,0)</f>
        <v>#N/A</v>
      </c>
      <c r="T99" s="52" t="e">
        <f t="shared" si="28"/>
        <v>#VALUE!</v>
      </c>
      <c r="U99" s="18" t="e">
        <f>VLOOKUP(F99,D19数据库!C:V,8,0)</f>
        <v>#N/A</v>
      </c>
      <c r="V99" s="18" t="e">
        <f>VLOOKUP(F99,D19数据库!C:V,9,0)</f>
        <v>#N/A</v>
      </c>
      <c r="W99" s="18"/>
      <c r="X99" s="18" t="e">
        <f>VLOOKUP(F99,D19数据库!C:V,10,0)</f>
        <v>#N/A</v>
      </c>
      <c r="Y99" s="18" t="e">
        <f>VLOOKUP(F99,D19数据库!C:V,11,0)</f>
        <v>#N/A</v>
      </c>
      <c r="Z99" s="27" t="e">
        <f>VLOOKUP(F99,D19数据库!C:V,14,0)*C99</f>
        <v>#N/A</v>
      </c>
      <c r="AA99" s="18" t="e">
        <f>VLOOKUP(F99,D19数据库!C:V,15,0)</f>
        <v>#N/A</v>
      </c>
      <c r="AB99" s="18" t="e">
        <f>VLOOKUP(F99,D19数据库!C:V,16,0)</f>
        <v>#N/A</v>
      </c>
      <c r="AC99" s="18"/>
      <c r="AD99" s="18" t="e">
        <f>VLOOKUP(F99,D19数据库!C:V,17,0)</f>
        <v>#N/A</v>
      </c>
      <c r="AE99" s="18" t="e">
        <f>VLOOKUP(F99,D19数据库!C:V,18,0)</f>
        <v>#N/A</v>
      </c>
      <c r="AF99" s="27">
        <f t="shared" si="21"/>
        <v>0</v>
      </c>
      <c r="AG99" s="18" t="e">
        <f>VLOOKUP(F99,D19数据库!C:V,19,0)</f>
        <v>#N/A</v>
      </c>
      <c r="AH99" s="18" t="e">
        <f>VLOOKUP(F99,D19数据库!C:V,20,0)</f>
        <v>#N/A</v>
      </c>
      <c r="AI99" s="18"/>
    </row>
    <row r="100" spans="1:35" x14ac:dyDescent="0.25">
      <c r="A100" s="22"/>
      <c r="B100" s="3"/>
      <c r="C100" s="3"/>
      <c r="D100" s="3"/>
      <c r="E100" s="3" t="e">
        <f t="shared" si="22"/>
        <v>#VALUE!</v>
      </c>
      <c r="F100" s="18" t="str">
        <f t="shared" si="23"/>
        <v/>
      </c>
      <c r="G100" s="18" t="e">
        <f t="shared" si="19"/>
        <v>#VALUE!</v>
      </c>
      <c r="H100" s="18" t="e">
        <f t="shared" si="20"/>
        <v>#VALUE!</v>
      </c>
      <c r="I100" s="18" t="str">
        <f t="shared" si="24"/>
        <v/>
      </c>
      <c r="J100" s="18" t="e">
        <f t="shared" si="25"/>
        <v>#VALUE!</v>
      </c>
      <c r="K100" s="18" t="e">
        <f t="shared" si="26"/>
        <v>#VALUE!</v>
      </c>
      <c r="L100" s="18" t="e">
        <f>VLOOKUP(F100,D19数据库!C:V,2,0)</f>
        <v>#N/A</v>
      </c>
      <c r="M100" s="18" t="e">
        <f>VLOOKUP(F100,D19数据库!C:V,3,0)</f>
        <v>#N/A</v>
      </c>
      <c r="N100" s="19" t="e">
        <f t="shared" si="27"/>
        <v>#VALUE!</v>
      </c>
      <c r="O100" s="18" t="e">
        <f>VLOOKUP(F100,D19数据库!C:V,4,0)</f>
        <v>#N/A</v>
      </c>
      <c r="P100" s="18" t="e">
        <f>VLOOKUP(F100,D19数据库!C:V,5,0)</f>
        <v>#N/A</v>
      </c>
      <c r="Q100" s="18"/>
      <c r="R100" s="18" t="e">
        <f>VLOOKUP(F100,D19数据库!C:V,6,0)</f>
        <v>#N/A</v>
      </c>
      <c r="S100" s="18" t="e">
        <f>VLOOKUP(F100,D19数据库!C:V,7,0)</f>
        <v>#N/A</v>
      </c>
      <c r="T100" s="52" t="e">
        <f t="shared" si="28"/>
        <v>#VALUE!</v>
      </c>
      <c r="U100" s="18" t="e">
        <f>VLOOKUP(F100,D19数据库!C:V,8,0)</f>
        <v>#N/A</v>
      </c>
      <c r="V100" s="18" t="e">
        <f>VLOOKUP(F100,D19数据库!C:V,9,0)</f>
        <v>#N/A</v>
      </c>
      <c r="W100" s="18"/>
      <c r="X100" s="18" t="e">
        <f>VLOOKUP(F100,D19数据库!C:V,10,0)</f>
        <v>#N/A</v>
      </c>
      <c r="Y100" s="18" t="e">
        <f>VLOOKUP(F100,D19数据库!C:V,11,0)</f>
        <v>#N/A</v>
      </c>
      <c r="Z100" s="27" t="e">
        <f>VLOOKUP(F100,D19数据库!C:V,14,0)*C100</f>
        <v>#N/A</v>
      </c>
      <c r="AA100" s="18" t="e">
        <f>VLOOKUP(F100,D19数据库!C:V,15,0)</f>
        <v>#N/A</v>
      </c>
      <c r="AB100" s="18" t="e">
        <f>VLOOKUP(F100,D19数据库!C:V,16,0)</f>
        <v>#N/A</v>
      </c>
      <c r="AC100" s="18"/>
      <c r="AD100" s="18" t="e">
        <f>VLOOKUP(F100,D19数据库!C:V,17,0)</f>
        <v>#N/A</v>
      </c>
      <c r="AE100" s="18" t="e">
        <f>VLOOKUP(F100,D19数据库!C:V,18,0)</f>
        <v>#N/A</v>
      </c>
      <c r="AF100" s="27">
        <f t="shared" si="21"/>
        <v>0</v>
      </c>
      <c r="AG100" s="18" t="e">
        <f>VLOOKUP(F100,D19数据库!C:V,19,0)</f>
        <v>#N/A</v>
      </c>
      <c r="AH100" s="18" t="e">
        <f>VLOOKUP(F100,D19数据库!C:V,20,0)</f>
        <v>#N/A</v>
      </c>
      <c r="AI100" s="18"/>
    </row>
  </sheetData>
  <sheetProtection algorithmName="SHA-512" hashValue="w2OkDABWklXQZUcioVnwm8G9RMkx+lWGtyzfGC491HcVIkF9u15huEvGdmHoB6dVBLezv4RljHSTHrhPOuSFpQ==" saltValue="x6wvuoilqnvM0zM3OSvyqA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  <ignoredErrors>
    <ignoredError sqref="E2:H2 E3:F11" formula="1"/>
  </ignoredError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76BCB-65A2-40BC-A406-6E61395ACD4B}">
  <sheetPr codeName="Sheet63"/>
  <dimension ref="A1:V10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15" max="15" width="9" customWidth="1"/>
  </cols>
  <sheetData>
    <row r="1" spans="1:22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3"/>
      <c r="I1" s="83"/>
      <c r="J1" s="83"/>
      <c r="K1" s="83"/>
      <c r="L1" s="86" t="s">
        <v>232</v>
      </c>
      <c r="M1" s="86"/>
      <c r="N1" s="86"/>
      <c r="O1" s="86"/>
      <c r="P1" s="86"/>
      <c r="Q1" s="86"/>
      <c r="R1" s="86"/>
      <c r="S1" s="86" t="s">
        <v>233</v>
      </c>
      <c r="T1" s="86"/>
      <c r="U1" s="86"/>
      <c r="V1" s="86"/>
    </row>
    <row r="2" spans="1:22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1" t="s">
        <v>3</v>
      </c>
      <c r="K2" s="1" t="s">
        <v>4</v>
      </c>
      <c r="L2" s="1" t="s">
        <v>12</v>
      </c>
      <c r="M2" s="1" t="s">
        <v>13</v>
      </c>
      <c r="N2" s="3" t="s">
        <v>226</v>
      </c>
      <c r="O2" s="3" t="s">
        <v>89</v>
      </c>
      <c r="P2" s="3" t="s">
        <v>231</v>
      </c>
      <c r="Q2" s="1" t="s">
        <v>3</v>
      </c>
      <c r="R2" s="1" t="s">
        <v>4</v>
      </c>
      <c r="S2" s="1" t="s">
        <v>12</v>
      </c>
      <c r="T2" s="1" t="s">
        <v>13</v>
      </c>
      <c r="U2" s="1" t="s">
        <v>3</v>
      </c>
      <c r="V2" s="1" t="s">
        <v>4</v>
      </c>
    </row>
    <row r="3" spans="1:22" ht="15.5" x14ac:dyDescent="0.25">
      <c r="A3" s="3" t="s">
        <v>235</v>
      </c>
      <c r="B3" s="3" t="s">
        <v>236</v>
      </c>
      <c r="C3" s="1" t="s">
        <v>6</v>
      </c>
      <c r="D3" s="1" t="s">
        <v>23</v>
      </c>
      <c r="E3" s="3" t="s">
        <v>118</v>
      </c>
      <c r="F3" s="1" t="s">
        <v>15</v>
      </c>
      <c r="G3" s="1" t="s">
        <v>7</v>
      </c>
      <c r="H3" s="1" t="s">
        <v>23</v>
      </c>
      <c r="I3" s="3" t="s">
        <v>158</v>
      </c>
      <c r="J3" s="1" t="s">
        <v>15</v>
      </c>
      <c r="K3" s="1" t="s">
        <v>7</v>
      </c>
      <c r="L3" s="3" t="s">
        <v>116</v>
      </c>
      <c r="M3" s="7" t="s">
        <v>139</v>
      </c>
      <c r="N3" s="7" t="s">
        <v>228</v>
      </c>
      <c r="O3" s="7" t="s">
        <v>239</v>
      </c>
      <c r="P3" s="7">
        <v>6.0000000000000001E-3</v>
      </c>
      <c r="Q3" s="1" t="s">
        <v>16</v>
      </c>
      <c r="R3" s="1" t="s">
        <v>7</v>
      </c>
      <c r="S3" s="3" t="s">
        <v>116</v>
      </c>
      <c r="T3" s="7" t="s">
        <v>139</v>
      </c>
      <c r="U3" s="1" t="s">
        <v>16</v>
      </c>
      <c r="V3" s="1" t="s">
        <v>7</v>
      </c>
    </row>
    <row r="4" spans="1:22" ht="15.5" x14ac:dyDescent="0.25">
      <c r="A4" s="3"/>
      <c r="B4" s="1"/>
      <c r="C4" s="1" t="s">
        <v>17</v>
      </c>
      <c r="D4" s="1" t="s">
        <v>23</v>
      </c>
      <c r="E4" s="3" t="s">
        <v>164</v>
      </c>
      <c r="F4" s="1" t="s">
        <v>15</v>
      </c>
      <c r="G4" s="1" t="s">
        <v>7</v>
      </c>
      <c r="H4" s="1" t="s">
        <v>23</v>
      </c>
      <c r="I4" s="3" t="s">
        <v>30</v>
      </c>
      <c r="J4" s="1" t="s">
        <v>15</v>
      </c>
      <c r="K4" s="1" t="s">
        <v>7</v>
      </c>
      <c r="L4" s="3" t="s">
        <v>116</v>
      </c>
      <c r="M4" s="7" t="s">
        <v>139</v>
      </c>
      <c r="N4" s="7" t="s">
        <v>237</v>
      </c>
      <c r="O4" s="7" t="s">
        <v>240</v>
      </c>
      <c r="P4" s="7">
        <v>9.5999999999999992E-3</v>
      </c>
      <c r="Q4" s="1" t="s">
        <v>16</v>
      </c>
      <c r="R4" s="1" t="s">
        <v>7</v>
      </c>
      <c r="S4" s="3" t="s">
        <v>116</v>
      </c>
      <c r="T4" s="7" t="s">
        <v>139</v>
      </c>
      <c r="U4" s="1" t="s">
        <v>16</v>
      </c>
      <c r="V4" s="1" t="s">
        <v>7</v>
      </c>
    </row>
    <row r="5" spans="1:22" ht="15.5" x14ac:dyDescent="0.25">
      <c r="A5" s="3"/>
      <c r="B5" s="1"/>
      <c r="C5" s="1" t="s">
        <v>8</v>
      </c>
      <c r="D5" s="1" t="s">
        <v>23</v>
      </c>
      <c r="E5" s="3" t="s">
        <v>130</v>
      </c>
      <c r="F5" s="1" t="s">
        <v>15</v>
      </c>
      <c r="G5" s="1" t="s">
        <v>7</v>
      </c>
      <c r="H5" s="1" t="s">
        <v>23</v>
      </c>
      <c r="I5" s="3" t="s">
        <v>159</v>
      </c>
      <c r="J5" s="1" t="s">
        <v>15</v>
      </c>
      <c r="K5" s="1" t="s">
        <v>7</v>
      </c>
      <c r="L5" s="3" t="s">
        <v>116</v>
      </c>
      <c r="M5" s="7" t="s">
        <v>139</v>
      </c>
      <c r="N5" s="7" t="s">
        <v>238</v>
      </c>
      <c r="O5" s="7" t="s">
        <v>228</v>
      </c>
      <c r="P5" s="7">
        <v>1.4999999999999999E-2</v>
      </c>
      <c r="Q5" s="1" t="s">
        <v>16</v>
      </c>
      <c r="R5" s="1" t="s">
        <v>7</v>
      </c>
      <c r="S5" s="3" t="s">
        <v>116</v>
      </c>
      <c r="T5" s="7" t="s">
        <v>139</v>
      </c>
      <c r="U5" s="1" t="s">
        <v>16</v>
      </c>
      <c r="V5" s="1" t="s">
        <v>7</v>
      </c>
    </row>
    <row r="6" spans="1:22" ht="15.5" x14ac:dyDescent="0.25">
      <c r="A6" s="3"/>
      <c r="B6" s="1"/>
      <c r="C6" s="1" t="s">
        <v>9</v>
      </c>
      <c r="D6" s="1" t="s">
        <v>23</v>
      </c>
      <c r="E6" s="3" t="s">
        <v>131</v>
      </c>
      <c r="F6" s="1" t="s">
        <v>15</v>
      </c>
      <c r="G6" s="1" t="s">
        <v>7</v>
      </c>
      <c r="H6" s="1" t="s">
        <v>23</v>
      </c>
      <c r="I6" s="3" t="s">
        <v>130</v>
      </c>
      <c r="J6" s="1" t="s">
        <v>15</v>
      </c>
      <c r="K6" s="1" t="s">
        <v>7</v>
      </c>
      <c r="L6" s="3" t="s">
        <v>116</v>
      </c>
      <c r="M6" s="7" t="s">
        <v>139</v>
      </c>
      <c r="N6" s="7" t="s">
        <v>238</v>
      </c>
      <c r="O6" s="7" t="s">
        <v>237</v>
      </c>
      <c r="P6" s="7">
        <v>1.7999999999999999E-2</v>
      </c>
      <c r="Q6" s="1" t="s">
        <v>16</v>
      </c>
      <c r="R6" s="1" t="s">
        <v>7</v>
      </c>
      <c r="S6" s="3" t="s">
        <v>116</v>
      </c>
      <c r="T6" s="7" t="s">
        <v>139</v>
      </c>
      <c r="U6" s="1" t="s">
        <v>16</v>
      </c>
      <c r="V6" s="1" t="s">
        <v>7</v>
      </c>
    </row>
    <row r="7" spans="1:22" x14ac:dyDescent="0.25">
      <c r="P7" s="26"/>
    </row>
    <row r="8" spans="1:22" x14ac:dyDescent="0.25">
      <c r="P8" s="26"/>
    </row>
    <row r="9" spans="1:22" x14ac:dyDescent="0.25">
      <c r="P9" s="26"/>
    </row>
    <row r="10" spans="1:22" x14ac:dyDescent="0.25">
      <c r="P10" s="26"/>
    </row>
  </sheetData>
  <sheetProtection algorithmName="SHA-512" hashValue="QwKUOM85e/s0XYTJYT4reWQHwKvkqtvLX7+vz5cTYG5qNlxTgZmadLiN7NTQlMhhf1Cit1sEe9LFyfop3HPVzA==" saltValue="hKxcm03KQozALzmYDdV4UQ==" spinCount="100000" sheet="1" objects="1" scenarios="1"/>
  <mergeCells count="4">
    <mergeCell ref="C1:G1"/>
    <mergeCell ref="L1:R1"/>
    <mergeCell ref="S1:V1"/>
    <mergeCell ref="H1:K1"/>
  </mergeCells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29AF4-64D1-454B-8709-34B852FF9CA4}">
  <sheetPr codeName="Sheet64"/>
  <dimension ref="A1:S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5.7265625" style="35" bestFit="1" customWidth="1"/>
    <col min="6" max="7" width="10.26953125" bestFit="1" customWidth="1"/>
    <col min="8" max="8" width="11.36328125" bestFit="1" customWidth="1"/>
    <col min="9" max="9" width="14.6328125" bestFit="1" customWidth="1"/>
    <col min="13" max="13" width="5.26953125" bestFit="1" customWidth="1"/>
    <col min="14" max="14" width="11.36328125" bestFit="1" customWidth="1"/>
  </cols>
  <sheetData>
    <row r="1" spans="1:19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125</v>
      </c>
      <c r="F1" s="18" t="s">
        <v>166</v>
      </c>
      <c r="G1" s="18" t="s">
        <v>167</v>
      </c>
      <c r="H1" s="18" t="s">
        <v>48</v>
      </c>
      <c r="I1" s="18" t="s">
        <v>82</v>
      </c>
      <c r="J1" s="19" t="s">
        <v>79</v>
      </c>
      <c r="K1" s="18" t="s">
        <v>3</v>
      </c>
      <c r="L1" s="18" t="s">
        <v>160</v>
      </c>
      <c r="M1" s="18" t="s">
        <v>5</v>
      </c>
      <c r="N1" s="18" t="s">
        <v>48</v>
      </c>
      <c r="O1" s="18" t="s">
        <v>82</v>
      </c>
      <c r="P1" s="19" t="s">
        <v>79</v>
      </c>
      <c r="Q1" s="18" t="s">
        <v>3</v>
      </c>
      <c r="R1" s="18" t="s">
        <v>160</v>
      </c>
      <c r="S1" s="18" t="s">
        <v>5</v>
      </c>
    </row>
    <row r="2" spans="1:19" x14ac:dyDescent="0.25">
      <c r="A2" s="22">
        <v>20</v>
      </c>
      <c r="B2" s="22" t="s">
        <v>1055</v>
      </c>
      <c r="C2" s="22">
        <v>2</v>
      </c>
      <c r="D2" s="22" t="s">
        <v>531</v>
      </c>
      <c r="E2" s="18" t="str">
        <f>TRIM(MID(SUBSTITUTE($B2,"-",REPT(" ",99)),COLUMN(B2)*99-98,99))</f>
        <v>D</v>
      </c>
      <c r="F2" s="18">
        <f>VALUE(TRIM(MID(SUBSTITUTE($B2,"-",REPT(" ",99)),COLUMN(C2)*99-98,99)))</f>
        <v>600</v>
      </c>
      <c r="G2" s="18">
        <f>VALUE(TRIM(MID(SUBSTITUTE($B2,"-",REPT(" ",99)),COLUMN(D2)*99-98,99)))</f>
        <v>750</v>
      </c>
      <c r="H2" s="18" t="str">
        <f>VLOOKUP(E2,D20数据库!C:K,2,0)</f>
        <v>H型钢</v>
      </c>
      <c r="I2" s="18" t="str">
        <f>VLOOKUP(E2,D20数据库!C:K,3,0)</f>
        <v>H250x250x9x14</v>
      </c>
      <c r="J2" s="19">
        <f t="shared" ref="J2:J33" si="0">(G2/1000*2)*C2</f>
        <v>3</v>
      </c>
      <c r="K2" s="18" t="str">
        <f>VLOOKUP(E2,D20数据库!C:K,4,0)</f>
        <v>m</v>
      </c>
      <c r="L2" s="18" t="str">
        <f>VLOOKUP(E2,D20数据库!C:K,5,0)</f>
        <v>Q235B</v>
      </c>
      <c r="M2" s="18"/>
      <c r="N2" s="18" t="str">
        <f>VLOOKUP(E2,D20数据库!C:K,6,0)</f>
        <v>槽钢</v>
      </c>
      <c r="O2" s="18" t="str">
        <f>VLOOKUP(E2,D6数据库!C:K,7,0)</f>
        <v>[20a</v>
      </c>
      <c r="P2" s="19">
        <f>(G2/1000*2)*C2</f>
        <v>3</v>
      </c>
      <c r="Q2" s="18" t="str">
        <f>VLOOKUP(E2,D20数据库!C:K,8,0)</f>
        <v>m</v>
      </c>
      <c r="R2" s="18" t="str">
        <f>VLOOKUP(E2,D20数据库!C:K,9,0)</f>
        <v>Q235B</v>
      </c>
      <c r="S2" s="18"/>
    </row>
    <row r="3" spans="1:19" x14ac:dyDescent="0.25">
      <c r="A3" s="22"/>
      <c r="B3" s="22"/>
      <c r="C3" s="22"/>
      <c r="D3" s="22"/>
      <c r="E3" s="18" t="str">
        <f t="shared" ref="E3:E16" si="1">TRIM(MID(SUBSTITUTE($B3,"-",REPT(" ",99)),COLUMN(B3)*99-98,99))</f>
        <v/>
      </c>
      <c r="F3" s="18" t="e">
        <f t="shared" ref="F3:F16" si="2">VALUE(TRIM(MID(SUBSTITUTE($B3,"-",REPT(" ",99)),COLUMN(C3)*99-98,99)))</f>
        <v>#VALUE!</v>
      </c>
      <c r="G3" s="18" t="e">
        <f t="shared" ref="G3:G16" si="3">VALUE(TRIM(MID(SUBSTITUTE($B3,"-",REPT(" ",99)),COLUMN(D3)*99-98,99)))</f>
        <v>#VALUE!</v>
      </c>
      <c r="H3" s="18" t="e">
        <f>VLOOKUP(E3,D20数据库!C:K,2,0)</f>
        <v>#N/A</v>
      </c>
      <c r="I3" s="18" t="e">
        <f>VLOOKUP(E3,D20数据库!C:K,3,0)</f>
        <v>#N/A</v>
      </c>
      <c r="J3" s="19" t="e">
        <f t="shared" si="0"/>
        <v>#VALUE!</v>
      </c>
      <c r="K3" s="18" t="e">
        <f>VLOOKUP(E3,D20数据库!C:K,4,0)</f>
        <v>#N/A</v>
      </c>
      <c r="L3" s="18" t="e">
        <f>VLOOKUP(E3,D20数据库!C:K,5,0)</f>
        <v>#N/A</v>
      </c>
      <c r="M3" s="18"/>
      <c r="N3" s="18" t="e">
        <f>VLOOKUP(E3,D20数据库!C:K,6,0)</f>
        <v>#N/A</v>
      </c>
      <c r="O3" s="18" t="e">
        <f>VLOOKUP(E3,D6数据库!C:K,7,0)</f>
        <v>#N/A</v>
      </c>
      <c r="P3" s="19" t="e">
        <f t="shared" ref="P3:P66" si="4">(G3/1000*2)*C3</f>
        <v>#VALUE!</v>
      </c>
      <c r="Q3" s="18" t="e">
        <f>VLOOKUP(E3,D20数据库!C:K,8,0)</f>
        <v>#N/A</v>
      </c>
      <c r="R3" s="18" t="e">
        <f>VLOOKUP(E3,D20数据库!C:K,9,0)</f>
        <v>#N/A</v>
      </c>
      <c r="S3" s="18"/>
    </row>
    <row r="4" spans="1:19" x14ac:dyDescent="0.25">
      <c r="A4" s="22"/>
      <c r="B4" s="22"/>
      <c r="C4" s="22"/>
      <c r="D4" s="22"/>
      <c r="E4" s="18" t="str">
        <f t="shared" si="1"/>
        <v/>
      </c>
      <c r="F4" s="18" t="e">
        <f t="shared" si="2"/>
        <v>#VALUE!</v>
      </c>
      <c r="G4" s="18" t="e">
        <f t="shared" si="3"/>
        <v>#VALUE!</v>
      </c>
      <c r="H4" s="18" t="e">
        <f>VLOOKUP(E4,D20数据库!C:K,2,0)</f>
        <v>#N/A</v>
      </c>
      <c r="I4" s="18" t="e">
        <f>VLOOKUP(E4,D20数据库!C:K,3,0)</f>
        <v>#N/A</v>
      </c>
      <c r="J4" s="19" t="e">
        <f t="shared" si="0"/>
        <v>#VALUE!</v>
      </c>
      <c r="K4" s="18" t="e">
        <f>VLOOKUP(E4,D20数据库!C:K,4,0)</f>
        <v>#N/A</v>
      </c>
      <c r="L4" s="18" t="e">
        <f>VLOOKUP(E4,D20数据库!C:K,5,0)</f>
        <v>#N/A</v>
      </c>
      <c r="M4" s="18"/>
      <c r="N4" s="18" t="e">
        <f>VLOOKUP(E4,D20数据库!C:K,6,0)</f>
        <v>#N/A</v>
      </c>
      <c r="O4" s="18" t="e">
        <f>VLOOKUP(E4,D6数据库!C:K,7,0)</f>
        <v>#N/A</v>
      </c>
      <c r="P4" s="19" t="e">
        <f t="shared" si="4"/>
        <v>#VALUE!</v>
      </c>
      <c r="Q4" s="18" t="e">
        <f>VLOOKUP(E4,D20数据库!C:K,8,0)</f>
        <v>#N/A</v>
      </c>
      <c r="R4" s="18" t="e">
        <f>VLOOKUP(E4,D20数据库!C:K,9,0)</f>
        <v>#N/A</v>
      </c>
      <c r="S4" s="18"/>
    </row>
    <row r="5" spans="1:19" x14ac:dyDescent="0.25">
      <c r="A5" s="22"/>
      <c r="B5" s="22"/>
      <c r="C5" s="22"/>
      <c r="D5" s="22"/>
      <c r="E5" s="18" t="str">
        <f t="shared" si="1"/>
        <v/>
      </c>
      <c r="F5" s="18" t="e">
        <f t="shared" si="2"/>
        <v>#VALUE!</v>
      </c>
      <c r="G5" s="18" t="e">
        <f t="shared" si="3"/>
        <v>#VALUE!</v>
      </c>
      <c r="H5" s="18" t="e">
        <f>VLOOKUP(E5,D20数据库!C:K,2,0)</f>
        <v>#N/A</v>
      </c>
      <c r="I5" s="18" t="e">
        <f>VLOOKUP(E5,D20数据库!C:K,3,0)</f>
        <v>#N/A</v>
      </c>
      <c r="J5" s="19" t="e">
        <f t="shared" si="0"/>
        <v>#VALUE!</v>
      </c>
      <c r="K5" s="18" t="e">
        <f>VLOOKUP(E5,D20数据库!C:K,4,0)</f>
        <v>#N/A</v>
      </c>
      <c r="L5" s="18" t="e">
        <f>VLOOKUP(E5,D20数据库!C:K,5,0)</f>
        <v>#N/A</v>
      </c>
      <c r="M5" s="18"/>
      <c r="N5" s="18" t="e">
        <f>VLOOKUP(E5,D20数据库!C:K,6,0)</f>
        <v>#N/A</v>
      </c>
      <c r="O5" s="18" t="e">
        <f>VLOOKUP(E5,D6数据库!C:K,7,0)</f>
        <v>#N/A</v>
      </c>
      <c r="P5" s="19" t="e">
        <f t="shared" si="4"/>
        <v>#VALUE!</v>
      </c>
      <c r="Q5" s="18" t="e">
        <f>VLOOKUP(E5,D20数据库!C:K,8,0)</f>
        <v>#N/A</v>
      </c>
      <c r="R5" s="18" t="e">
        <f>VLOOKUP(E5,D20数据库!C:K,9,0)</f>
        <v>#N/A</v>
      </c>
      <c r="S5" s="18"/>
    </row>
    <row r="6" spans="1:19" x14ac:dyDescent="0.25">
      <c r="A6" s="22"/>
      <c r="B6" s="22"/>
      <c r="C6" s="22"/>
      <c r="D6" s="22"/>
      <c r="E6" s="18" t="str">
        <f t="shared" si="1"/>
        <v/>
      </c>
      <c r="F6" s="18" t="e">
        <f t="shared" si="2"/>
        <v>#VALUE!</v>
      </c>
      <c r="G6" s="18" t="e">
        <f t="shared" si="3"/>
        <v>#VALUE!</v>
      </c>
      <c r="H6" s="18" t="e">
        <f>VLOOKUP(E6,D20数据库!C:K,2,0)</f>
        <v>#N/A</v>
      </c>
      <c r="I6" s="18" t="e">
        <f>VLOOKUP(E6,D20数据库!C:K,3,0)</f>
        <v>#N/A</v>
      </c>
      <c r="J6" s="19" t="e">
        <f t="shared" si="0"/>
        <v>#VALUE!</v>
      </c>
      <c r="K6" s="18" t="e">
        <f>VLOOKUP(E6,D20数据库!C:K,4,0)</f>
        <v>#N/A</v>
      </c>
      <c r="L6" s="18" t="e">
        <f>VLOOKUP(E6,D20数据库!C:K,5,0)</f>
        <v>#N/A</v>
      </c>
      <c r="M6" s="18"/>
      <c r="N6" s="18" t="e">
        <f>VLOOKUP(E6,D20数据库!C:K,6,0)</f>
        <v>#N/A</v>
      </c>
      <c r="O6" s="18" t="e">
        <f>VLOOKUP(E6,D6数据库!C:K,7,0)</f>
        <v>#N/A</v>
      </c>
      <c r="P6" s="19" t="e">
        <f t="shared" si="4"/>
        <v>#VALUE!</v>
      </c>
      <c r="Q6" s="18" t="e">
        <f>VLOOKUP(E6,D20数据库!C:K,8,0)</f>
        <v>#N/A</v>
      </c>
      <c r="R6" s="18" t="e">
        <f>VLOOKUP(E6,D20数据库!C:K,9,0)</f>
        <v>#N/A</v>
      </c>
      <c r="S6" s="18"/>
    </row>
    <row r="7" spans="1:19" x14ac:dyDescent="0.25">
      <c r="A7" s="22"/>
      <c r="B7" s="22"/>
      <c r="C7" s="22"/>
      <c r="D7" s="22"/>
      <c r="E7" s="18" t="str">
        <f t="shared" si="1"/>
        <v/>
      </c>
      <c r="F7" s="18" t="e">
        <f t="shared" si="2"/>
        <v>#VALUE!</v>
      </c>
      <c r="G7" s="18" t="e">
        <f t="shared" si="3"/>
        <v>#VALUE!</v>
      </c>
      <c r="H7" s="18" t="e">
        <f>VLOOKUP(E7,D20数据库!C:K,2,0)</f>
        <v>#N/A</v>
      </c>
      <c r="I7" s="18" t="e">
        <f>VLOOKUP(E7,D20数据库!C:K,3,0)</f>
        <v>#N/A</v>
      </c>
      <c r="J7" s="19" t="e">
        <f t="shared" si="0"/>
        <v>#VALUE!</v>
      </c>
      <c r="K7" s="18" t="e">
        <f>VLOOKUP(E7,D20数据库!C:K,4,0)</f>
        <v>#N/A</v>
      </c>
      <c r="L7" s="18" t="e">
        <f>VLOOKUP(E7,D20数据库!C:K,5,0)</f>
        <v>#N/A</v>
      </c>
      <c r="M7" s="18"/>
      <c r="N7" s="18" t="e">
        <f>VLOOKUP(E7,D20数据库!C:K,6,0)</f>
        <v>#N/A</v>
      </c>
      <c r="O7" s="18" t="e">
        <f>VLOOKUP(E7,D6数据库!C:K,7,0)</f>
        <v>#N/A</v>
      </c>
      <c r="P7" s="19" t="e">
        <f t="shared" si="4"/>
        <v>#VALUE!</v>
      </c>
      <c r="Q7" s="18" t="e">
        <f>VLOOKUP(E7,D20数据库!C:K,8,0)</f>
        <v>#N/A</v>
      </c>
      <c r="R7" s="18" t="e">
        <f>VLOOKUP(E7,D20数据库!C:K,9,0)</f>
        <v>#N/A</v>
      </c>
      <c r="S7" s="18"/>
    </row>
    <row r="8" spans="1:19" x14ac:dyDescent="0.25">
      <c r="A8" s="22"/>
      <c r="B8" s="22"/>
      <c r="C8" s="22"/>
      <c r="D8" s="22"/>
      <c r="E8" s="18" t="str">
        <f t="shared" si="1"/>
        <v/>
      </c>
      <c r="F8" s="18" t="e">
        <f t="shared" si="2"/>
        <v>#VALUE!</v>
      </c>
      <c r="G8" s="18" t="e">
        <f t="shared" si="3"/>
        <v>#VALUE!</v>
      </c>
      <c r="H8" s="18" t="e">
        <f>VLOOKUP(E8,D20数据库!C:K,2,0)</f>
        <v>#N/A</v>
      </c>
      <c r="I8" s="18" t="e">
        <f>VLOOKUP(E8,D20数据库!C:K,3,0)</f>
        <v>#N/A</v>
      </c>
      <c r="J8" s="19" t="e">
        <f t="shared" si="0"/>
        <v>#VALUE!</v>
      </c>
      <c r="K8" s="18" t="e">
        <f>VLOOKUP(E8,D20数据库!C:K,4,0)</f>
        <v>#N/A</v>
      </c>
      <c r="L8" s="18" t="e">
        <f>VLOOKUP(E8,D20数据库!C:K,5,0)</f>
        <v>#N/A</v>
      </c>
      <c r="M8" s="18"/>
      <c r="N8" s="18" t="e">
        <f>VLOOKUP(E8,D20数据库!C:K,6,0)</f>
        <v>#N/A</v>
      </c>
      <c r="O8" s="18" t="e">
        <f>VLOOKUP(E8,D6数据库!C:K,7,0)</f>
        <v>#N/A</v>
      </c>
      <c r="P8" s="19" t="e">
        <f t="shared" si="4"/>
        <v>#VALUE!</v>
      </c>
      <c r="Q8" s="18" t="e">
        <f>VLOOKUP(E8,D20数据库!C:K,8,0)</f>
        <v>#N/A</v>
      </c>
      <c r="R8" s="18" t="e">
        <f>VLOOKUP(E8,D20数据库!C:K,9,0)</f>
        <v>#N/A</v>
      </c>
      <c r="S8" s="18"/>
    </row>
    <row r="9" spans="1:19" x14ac:dyDescent="0.25">
      <c r="A9" s="22"/>
      <c r="B9" s="22"/>
      <c r="C9" s="22"/>
      <c r="D9" s="22"/>
      <c r="E9" s="18" t="str">
        <f t="shared" si="1"/>
        <v/>
      </c>
      <c r="F9" s="18" t="e">
        <f t="shared" si="2"/>
        <v>#VALUE!</v>
      </c>
      <c r="G9" s="18" t="e">
        <f t="shared" si="3"/>
        <v>#VALUE!</v>
      </c>
      <c r="H9" s="18" t="e">
        <f>VLOOKUP(E9,D20数据库!C:K,2,0)</f>
        <v>#N/A</v>
      </c>
      <c r="I9" s="18" t="e">
        <f>VLOOKUP(E9,D20数据库!C:K,3,0)</f>
        <v>#N/A</v>
      </c>
      <c r="J9" s="19" t="e">
        <f t="shared" si="0"/>
        <v>#VALUE!</v>
      </c>
      <c r="K9" s="18" t="e">
        <f>VLOOKUP(E9,D20数据库!C:K,4,0)</f>
        <v>#N/A</v>
      </c>
      <c r="L9" s="18" t="e">
        <f>VLOOKUP(E9,D20数据库!C:K,5,0)</f>
        <v>#N/A</v>
      </c>
      <c r="M9" s="18"/>
      <c r="N9" s="18" t="e">
        <f>VLOOKUP(E9,D20数据库!C:K,6,0)</f>
        <v>#N/A</v>
      </c>
      <c r="O9" s="18" t="e">
        <f>VLOOKUP(E9,D6数据库!C:K,7,0)</f>
        <v>#N/A</v>
      </c>
      <c r="P9" s="19" t="e">
        <f t="shared" si="4"/>
        <v>#VALUE!</v>
      </c>
      <c r="Q9" s="18" t="e">
        <f>VLOOKUP(E9,D20数据库!C:K,8,0)</f>
        <v>#N/A</v>
      </c>
      <c r="R9" s="18" t="e">
        <f>VLOOKUP(E9,D20数据库!C:K,9,0)</f>
        <v>#N/A</v>
      </c>
      <c r="S9" s="18"/>
    </row>
    <row r="10" spans="1:19" x14ac:dyDescent="0.25">
      <c r="A10" s="22"/>
      <c r="B10" s="22"/>
      <c r="C10" s="22"/>
      <c r="D10" s="22"/>
      <c r="E10" s="18" t="str">
        <f t="shared" si="1"/>
        <v/>
      </c>
      <c r="F10" s="18" t="e">
        <f t="shared" si="2"/>
        <v>#VALUE!</v>
      </c>
      <c r="G10" s="18" t="e">
        <f t="shared" si="3"/>
        <v>#VALUE!</v>
      </c>
      <c r="H10" s="18" t="e">
        <f>VLOOKUP(E10,D20数据库!C:K,2,0)</f>
        <v>#N/A</v>
      </c>
      <c r="I10" s="18" t="e">
        <f>VLOOKUP(E10,D20数据库!C:K,3,0)</f>
        <v>#N/A</v>
      </c>
      <c r="J10" s="19" t="e">
        <f t="shared" si="0"/>
        <v>#VALUE!</v>
      </c>
      <c r="K10" s="18" t="e">
        <f>VLOOKUP(E10,D20数据库!C:K,4,0)</f>
        <v>#N/A</v>
      </c>
      <c r="L10" s="18" t="e">
        <f>VLOOKUP(E10,D20数据库!C:K,5,0)</f>
        <v>#N/A</v>
      </c>
      <c r="M10" s="18"/>
      <c r="N10" s="18" t="e">
        <f>VLOOKUP(E10,D20数据库!C:K,6,0)</f>
        <v>#N/A</v>
      </c>
      <c r="O10" s="18" t="e">
        <f>VLOOKUP(E10,D6数据库!C:K,7,0)</f>
        <v>#N/A</v>
      </c>
      <c r="P10" s="19" t="e">
        <f t="shared" si="4"/>
        <v>#VALUE!</v>
      </c>
      <c r="Q10" s="18" t="e">
        <f>VLOOKUP(E10,D20数据库!C:K,8,0)</f>
        <v>#N/A</v>
      </c>
      <c r="R10" s="18" t="e">
        <f>VLOOKUP(E10,D20数据库!C:K,9,0)</f>
        <v>#N/A</v>
      </c>
      <c r="S10" s="18"/>
    </row>
    <row r="11" spans="1:19" x14ac:dyDescent="0.25">
      <c r="A11" s="22"/>
      <c r="B11" s="22"/>
      <c r="C11" s="22"/>
      <c r="D11" s="22"/>
      <c r="E11" s="18" t="str">
        <f t="shared" si="1"/>
        <v/>
      </c>
      <c r="F11" s="18" t="e">
        <f t="shared" si="2"/>
        <v>#VALUE!</v>
      </c>
      <c r="G11" s="18" t="e">
        <f t="shared" si="3"/>
        <v>#VALUE!</v>
      </c>
      <c r="H11" s="18" t="e">
        <f>VLOOKUP(E11,D20数据库!C:K,2,0)</f>
        <v>#N/A</v>
      </c>
      <c r="I11" s="18" t="e">
        <f>VLOOKUP(E11,D20数据库!C:K,3,0)</f>
        <v>#N/A</v>
      </c>
      <c r="J11" s="19" t="e">
        <f t="shared" si="0"/>
        <v>#VALUE!</v>
      </c>
      <c r="K11" s="18" t="e">
        <f>VLOOKUP(E11,D20数据库!C:K,4,0)</f>
        <v>#N/A</v>
      </c>
      <c r="L11" s="18" t="e">
        <f>VLOOKUP(E11,D20数据库!C:K,5,0)</f>
        <v>#N/A</v>
      </c>
      <c r="M11" s="18"/>
      <c r="N11" s="18" t="e">
        <f>VLOOKUP(E11,D20数据库!C:K,6,0)</f>
        <v>#N/A</v>
      </c>
      <c r="O11" s="18" t="e">
        <f>VLOOKUP(E11,D6数据库!C:K,7,0)</f>
        <v>#N/A</v>
      </c>
      <c r="P11" s="19" t="e">
        <f t="shared" si="4"/>
        <v>#VALUE!</v>
      </c>
      <c r="Q11" s="18" t="e">
        <f>VLOOKUP(E11,D20数据库!C:K,8,0)</f>
        <v>#N/A</v>
      </c>
      <c r="R11" s="18" t="e">
        <f>VLOOKUP(E11,D20数据库!C:K,9,0)</f>
        <v>#N/A</v>
      </c>
      <c r="S11" s="18"/>
    </row>
    <row r="12" spans="1:19" x14ac:dyDescent="0.25">
      <c r="A12" s="22"/>
      <c r="B12" s="22"/>
      <c r="C12" s="22"/>
      <c r="D12" s="22"/>
      <c r="E12" s="18" t="str">
        <f t="shared" si="1"/>
        <v/>
      </c>
      <c r="F12" s="18" t="e">
        <f t="shared" si="2"/>
        <v>#VALUE!</v>
      </c>
      <c r="G12" s="18" t="e">
        <f t="shared" si="3"/>
        <v>#VALUE!</v>
      </c>
      <c r="H12" s="18" t="e">
        <f>VLOOKUP(E12,D20数据库!C:K,2,0)</f>
        <v>#N/A</v>
      </c>
      <c r="I12" s="18" t="e">
        <f>VLOOKUP(E12,D20数据库!C:K,3,0)</f>
        <v>#N/A</v>
      </c>
      <c r="J12" s="19" t="e">
        <f t="shared" si="0"/>
        <v>#VALUE!</v>
      </c>
      <c r="K12" s="18" t="e">
        <f>VLOOKUP(E12,D20数据库!C:K,4,0)</f>
        <v>#N/A</v>
      </c>
      <c r="L12" s="18" t="e">
        <f>VLOOKUP(E12,D20数据库!C:K,5,0)</f>
        <v>#N/A</v>
      </c>
      <c r="M12" s="18"/>
      <c r="N12" s="18" t="e">
        <f>VLOOKUP(E12,D20数据库!C:K,6,0)</f>
        <v>#N/A</v>
      </c>
      <c r="O12" s="18" t="e">
        <f>VLOOKUP(E12,D6数据库!C:K,7,0)</f>
        <v>#N/A</v>
      </c>
      <c r="P12" s="19" t="e">
        <f t="shared" si="4"/>
        <v>#VALUE!</v>
      </c>
      <c r="Q12" s="18" t="e">
        <f>VLOOKUP(E12,D20数据库!C:K,8,0)</f>
        <v>#N/A</v>
      </c>
      <c r="R12" s="18" t="e">
        <f>VLOOKUP(E12,D20数据库!C:K,9,0)</f>
        <v>#N/A</v>
      </c>
      <c r="S12" s="18"/>
    </row>
    <row r="13" spans="1:19" x14ac:dyDescent="0.25">
      <c r="A13" s="22"/>
      <c r="B13" s="22"/>
      <c r="C13" s="22"/>
      <c r="D13" s="22"/>
      <c r="E13" s="18" t="str">
        <f t="shared" si="1"/>
        <v/>
      </c>
      <c r="F13" s="18" t="e">
        <f t="shared" si="2"/>
        <v>#VALUE!</v>
      </c>
      <c r="G13" s="18" t="e">
        <f t="shared" si="3"/>
        <v>#VALUE!</v>
      </c>
      <c r="H13" s="18" t="e">
        <f>VLOOKUP(E13,D20数据库!C:K,2,0)</f>
        <v>#N/A</v>
      </c>
      <c r="I13" s="18" t="e">
        <f>VLOOKUP(E13,D20数据库!C:K,3,0)</f>
        <v>#N/A</v>
      </c>
      <c r="J13" s="19" t="e">
        <f t="shared" si="0"/>
        <v>#VALUE!</v>
      </c>
      <c r="K13" s="18" t="e">
        <f>VLOOKUP(E13,D20数据库!C:K,4,0)</f>
        <v>#N/A</v>
      </c>
      <c r="L13" s="18" t="e">
        <f>VLOOKUP(E13,D20数据库!C:K,5,0)</f>
        <v>#N/A</v>
      </c>
      <c r="M13" s="18"/>
      <c r="N13" s="18" t="e">
        <f>VLOOKUP(E13,D20数据库!C:K,6,0)</f>
        <v>#N/A</v>
      </c>
      <c r="O13" s="18" t="e">
        <f>VLOOKUP(E13,D6数据库!C:K,7,0)</f>
        <v>#N/A</v>
      </c>
      <c r="P13" s="19" t="e">
        <f t="shared" si="4"/>
        <v>#VALUE!</v>
      </c>
      <c r="Q13" s="18" t="e">
        <f>VLOOKUP(E13,D20数据库!C:K,8,0)</f>
        <v>#N/A</v>
      </c>
      <c r="R13" s="18" t="e">
        <f>VLOOKUP(E13,D20数据库!C:K,9,0)</f>
        <v>#N/A</v>
      </c>
      <c r="S13" s="18"/>
    </row>
    <row r="14" spans="1:19" x14ac:dyDescent="0.25">
      <c r="A14" s="22"/>
      <c r="B14" s="22"/>
      <c r="C14" s="22"/>
      <c r="D14" s="22"/>
      <c r="E14" s="18" t="str">
        <f t="shared" si="1"/>
        <v/>
      </c>
      <c r="F14" s="18" t="e">
        <f t="shared" si="2"/>
        <v>#VALUE!</v>
      </c>
      <c r="G14" s="18" t="e">
        <f t="shared" si="3"/>
        <v>#VALUE!</v>
      </c>
      <c r="H14" s="18" t="e">
        <f>VLOOKUP(E14,D20数据库!C:K,2,0)</f>
        <v>#N/A</v>
      </c>
      <c r="I14" s="18" t="e">
        <f>VLOOKUP(E14,D20数据库!C:K,3,0)</f>
        <v>#N/A</v>
      </c>
      <c r="J14" s="19" t="e">
        <f t="shared" si="0"/>
        <v>#VALUE!</v>
      </c>
      <c r="K14" s="18" t="e">
        <f>VLOOKUP(E14,D20数据库!C:K,4,0)</f>
        <v>#N/A</v>
      </c>
      <c r="L14" s="18" t="e">
        <f>VLOOKUP(E14,D20数据库!C:K,5,0)</f>
        <v>#N/A</v>
      </c>
      <c r="M14" s="18"/>
      <c r="N14" s="18" t="e">
        <f>VLOOKUP(E14,D20数据库!C:K,6,0)</f>
        <v>#N/A</v>
      </c>
      <c r="O14" s="18" t="e">
        <f>VLOOKUP(E14,D6数据库!C:K,7,0)</f>
        <v>#N/A</v>
      </c>
      <c r="P14" s="19" t="e">
        <f t="shared" si="4"/>
        <v>#VALUE!</v>
      </c>
      <c r="Q14" s="18" t="e">
        <f>VLOOKUP(E14,D20数据库!C:K,8,0)</f>
        <v>#N/A</v>
      </c>
      <c r="R14" s="18" t="e">
        <f>VLOOKUP(E14,D20数据库!C:K,9,0)</f>
        <v>#N/A</v>
      </c>
      <c r="S14" s="18"/>
    </row>
    <row r="15" spans="1:19" x14ac:dyDescent="0.25">
      <c r="A15" s="22"/>
      <c r="B15" s="22"/>
      <c r="C15" s="22"/>
      <c r="D15" s="22"/>
      <c r="E15" s="18" t="str">
        <f t="shared" si="1"/>
        <v/>
      </c>
      <c r="F15" s="18" t="e">
        <f t="shared" si="2"/>
        <v>#VALUE!</v>
      </c>
      <c r="G15" s="18" t="e">
        <f t="shared" si="3"/>
        <v>#VALUE!</v>
      </c>
      <c r="H15" s="18" t="e">
        <f>VLOOKUP(E15,D20数据库!C:K,2,0)</f>
        <v>#N/A</v>
      </c>
      <c r="I15" s="18" t="e">
        <f>VLOOKUP(E15,D20数据库!C:K,3,0)</f>
        <v>#N/A</v>
      </c>
      <c r="J15" s="19" t="e">
        <f t="shared" si="0"/>
        <v>#VALUE!</v>
      </c>
      <c r="K15" s="18" t="e">
        <f>VLOOKUP(E15,D20数据库!C:K,4,0)</f>
        <v>#N/A</v>
      </c>
      <c r="L15" s="18" t="e">
        <f>VLOOKUP(E15,D20数据库!C:K,5,0)</f>
        <v>#N/A</v>
      </c>
      <c r="M15" s="18"/>
      <c r="N15" s="18" t="e">
        <f>VLOOKUP(E15,D20数据库!C:K,6,0)</f>
        <v>#N/A</v>
      </c>
      <c r="O15" s="18" t="e">
        <f>VLOOKUP(E15,D6数据库!C:K,7,0)</f>
        <v>#N/A</v>
      </c>
      <c r="P15" s="19" t="e">
        <f t="shared" si="4"/>
        <v>#VALUE!</v>
      </c>
      <c r="Q15" s="18" t="e">
        <f>VLOOKUP(E15,D20数据库!C:K,8,0)</f>
        <v>#N/A</v>
      </c>
      <c r="R15" s="18" t="e">
        <f>VLOOKUP(E15,D20数据库!C:K,9,0)</f>
        <v>#N/A</v>
      </c>
      <c r="S15" s="18"/>
    </row>
    <row r="16" spans="1:19" x14ac:dyDescent="0.25">
      <c r="A16" s="22"/>
      <c r="B16" s="22"/>
      <c r="C16" s="22"/>
      <c r="D16" s="22"/>
      <c r="E16" s="18" t="str">
        <f t="shared" si="1"/>
        <v/>
      </c>
      <c r="F16" s="18" t="e">
        <f t="shared" si="2"/>
        <v>#VALUE!</v>
      </c>
      <c r="G16" s="18" t="e">
        <f t="shared" si="3"/>
        <v>#VALUE!</v>
      </c>
      <c r="H16" s="18" t="e">
        <f>VLOOKUP(E16,D20数据库!C:K,2,0)</f>
        <v>#N/A</v>
      </c>
      <c r="I16" s="18" t="e">
        <f>VLOOKUP(E16,D20数据库!C:K,3,0)</f>
        <v>#N/A</v>
      </c>
      <c r="J16" s="19" t="e">
        <f t="shared" si="0"/>
        <v>#VALUE!</v>
      </c>
      <c r="K16" s="18" t="e">
        <f>VLOOKUP(E16,D20数据库!C:K,4,0)</f>
        <v>#N/A</v>
      </c>
      <c r="L16" s="18" t="e">
        <f>VLOOKUP(E16,D20数据库!C:K,5,0)</f>
        <v>#N/A</v>
      </c>
      <c r="M16" s="18"/>
      <c r="N16" s="18" t="e">
        <f>VLOOKUP(E16,D20数据库!C:K,6,0)</f>
        <v>#N/A</v>
      </c>
      <c r="O16" s="18" t="e">
        <f>VLOOKUP(E16,D6数据库!C:K,7,0)</f>
        <v>#N/A</v>
      </c>
      <c r="P16" s="19" t="e">
        <f t="shared" si="4"/>
        <v>#VALUE!</v>
      </c>
      <c r="Q16" s="18" t="e">
        <f>VLOOKUP(E16,D20数据库!C:K,8,0)</f>
        <v>#N/A</v>
      </c>
      <c r="R16" s="18" t="e">
        <f>VLOOKUP(E16,D20数据库!C:K,9,0)</f>
        <v>#N/A</v>
      </c>
      <c r="S16" s="18"/>
    </row>
    <row r="17" spans="1:19" x14ac:dyDescent="0.25">
      <c r="A17" s="22"/>
      <c r="B17" s="22"/>
      <c r="C17" s="22"/>
      <c r="D17" s="22"/>
      <c r="E17" s="18" t="str">
        <f t="shared" ref="E17:E80" si="5">TRIM(MID(SUBSTITUTE($B17,"-",REPT(" ",99)),COLUMN(B17)*99-98,99))</f>
        <v/>
      </c>
      <c r="F17" s="18" t="e">
        <f t="shared" ref="F17:F80" si="6">VALUE(TRIM(MID(SUBSTITUTE($B17,"-",REPT(" ",99)),COLUMN(C17)*99-98,99)))</f>
        <v>#VALUE!</v>
      </c>
      <c r="G17" s="18" t="e">
        <f t="shared" ref="G17:G80" si="7">VALUE(TRIM(MID(SUBSTITUTE($B17,"-",REPT(" ",99)),COLUMN(D17)*99-98,99)))</f>
        <v>#VALUE!</v>
      </c>
      <c r="H17" s="18" t="e">
        <f>VLOOKUP(E17,D20数据库!C:K,2,0)</f>
        <v>#N/A</v>
      </c>
      <c r="I17" s="18" t="e">
        <f>VLOOKUP(E17,D20数据库!C:K,3,0)</f>
        <v>#N/A</v>
      </c>
      <c r="J17" s="19" t="e">
        <f t="shared" si="0"/>
        <v>#VALUE!</v>
      </c>
      <c r="K17" s="18" t="e">
        <f>VLOOKUP(E17,D20数据库!C:K,4,0)</f>
        <v>#N/A</v>
      </c>
      <c r="L17" s="18" t="e">
        <f>VLOOKUP(E17,D20数据库!C:K,5,0)</f>
        <v>#N/A</v>
      </c>
      <c r="M17" s="18"/>
      <c r="N17" s="18" t="e">
        <f>VLOOKUP(E17,D20数据库!C:K,6,0)</f>
        <v>#N/A</v>
      </c>
      <c r="O17" s="18" t="e">
        <f>VLOOKUP(E17,D6数据库!C:K,7,0)</f>
        <v>#N/A</v>
      </c>
      <c r="P17" s="19" t="e">
        <f t="shared" si="4"/>
        <v>#VALUE!</v>
      </c>
      <c r="Q17" s="18" t="e">
        <f>VLOOKUP(E17,D20数据库!C:K,8,0)</f>
        <v>#N/A</v>
      </c>
      <c r="R17" s="18" t="e">
        <f>VLOOKUP(E17,D20数据库!C:K,9,0)</f>
        <v>#N/A</v>
      </c>
      <c r="S17" s="18"/>
    </row>
    <row r="18" spans="1:19" x14ac:dyDescent="0.25">
      <c r="A18" s="22"/>
      <c r="B18" s="22"/>
      <c r="C18" s="22"/>
      <c r="D18" s="22"/>
      <c r="E18" s="18" t="str">
        <f t="shared" si="5"/>
        <v/>
      </c>
      <c r="F18" s="18" t="e">
        <f t="shared" si="6"/>
        <v>#VALUE!</v>
      </c>
      <c r="G18" s="18" t="e">
        <f t="shared" si="7"/>
        <v>#VALUE!</v>
      </c>
      <c r="H18" s="18" t="e">
        <f>VLOOKUP(E18,D20数据库!C:K,2,0)</f>
        <v>#N/A</v>
      </c>
      <c r="I18" s="18" t="e">
        <f>VLOOKUP(E18,D20数据库!C:K,3,0)</f>
        <v>#N/A</v>
      </c>
      <c r="J18" s="19" t="e">
        <f t="shared" si="0"/>
        <v>#VALUE!</v>
      </c>
      <c r="K18" s="18" t="e">
        <f>VLOOKUP(E18,D20数据库!C:K,4,0)</f>
        <v>#N/A</v>
      </c>
      <c r="L18" s="18" t="e">
        <f>VLOOKUP(E18,D20数据库!C:K,5,0)</f>
        <v>#N/A</v>
      </c>
      <c r="M18" s="18"/>
      <c r="N18" s="18" t="e">
        <f>VLOOKUP(E18,D20数据库!C:K,6,0)</f>
        <v>#N/A</v>
      </c>
      <c r="O18" s="18" t="e">
        <f>VLOOKUP(E18,D6数据库!C:K,7,0)</f>
        <v>#N/A</v>
      </c>
      <c r="P18" s="19" t="e">
        <f t="shared" si="4"/>
        <v>#VALUE!</v>
      </c>
      <c r="Q18" s="18" t="e">
        <f>VLOOKUP(E18,D20数据库!C:K,8,0)</f>
        <v>#N/A</v>
      </c>
      <c r="R18" s="18" t="e">
        <f>VLOOKUP(E18,D20数据库!C:K,9,0)</f>
        <v>#N/A</v>
      </c>
      <c r="S18" s="18"/>
    </row>
    <row r="19" spans="1:19" x14ac:dyDescent="0.25">
      <c r="A19" s="22"/>
      <c r="B19" s="22"/>
      <c r="C19" s="22"/>
      <c r="D19" s="22"/>
      <c r="E19" s="18" t="str">
        <f t="shared" si="5"/>
        <v/>
      </c>
      <c r="F19" s="18" t="e">
        <f t="shared" si="6"/>
        <v>#VALUE!</v>
      </c>
      <c r="G19" s="18" t="e">
        <f t="shared" si="7"/>
        <v>#VALUE!</v>
      </c>
      <c r="H19" s="18" t="e">
        <f>VLOOKUP(E19,D20数据库!C:K,2,0)</f>
        <v>#N/A</v>
      </c>
      <c r="I19" s="18" t="e">
        <f>VLOOKUP(E19,D20数据库!C:K,3,0)</f>
        <v>#N/A</v>
      </c>
      <c r="J19" s="19" t="e">
        <f t="shared" si="0"/>
        <v>#VALUE!</v>
      </c>
      <c r="K19" s="18" t="e">
        <f>VLOOKUP(E19,D20数据库!C:K,4,0)</f>
        <v>#N/A</v>
      </c>
      <c r="L19" s="18" t="e">
        <f>VLOOKUP(E19,D20数据库!C:K,5,0)</f>
        <v>#N/A</v>
      </c>
      <c r="M19" s="18"/>
      <c r="N19" s="18" t="e">
        <f>VLOOKUP(E19,D20数据库!C:K,6,0)</f>
        <v>#N/A</v>
      </c>
      <c r="O19" s="18" t="e">
        <f>VLOOKUP(E19,D6数据库!C:K,7,0)</f>
        <v>#N/A</v>
      </c>
      <c r="P19" s="19" t="e">
        <f t="shared" si="4"/>
        <v>#VALUE!</v>
      </c>
      <c r="Q19" s="18" t="e">
        <f>VLOOKUP(E19,D20数据库!C:K,8,0)</f>
        <v>#N/A</v>
      </c>
      <c r="R19" s="18" t="e">
        <f>VLOOKUP(E19,D20数据库!C:K,9,0)</f>
        <v>#N/A</v>
      </c>
      <c r="S19" s="18"/>
    </row>
    <row r="20" spans="1:19" x14ac:dyDescent="0.25">
      <c r="A20" s="22"/>
      <c r="B20" s="22"/>
      <c r="C20" s="22"/>
      <c r="D20" s="22"/>
      <c r="E20" s="18" t="str">
        <f t="shared" si="5"/>
        <v/>
      </c>
      <c r="F20" s="18" t="e">
        <f t="shared" si="6"/>
        <v>#VALUE!</v>
      </c>
      <c r="G20" s="18" t="e">
        <f t="shared" si="7"/>
        <v>#VALUE!</v>
      </c>
      <c r="H20" s="18" t="e">
        <f>VLOOKUP(E20,D20数据库!C:K,2,0)</f>
        <v>#N/A</v>
      </c>
      <c r="I20" s="18" t="e">
        <f>VLOOKUP(E20,D20数据库!C:K,3,0)</f>
        <v>#N/A</v>
      </c>
      <c r="J20" s="19" t="e">
        <f t="shared" si="0"/>
        <v>#VALUE!</v>
      </c>
      <c r="K20" s="18" t="e">
        <f>VLOOKUP(E20,D20数据库!C:K,4,0)</f>
        <v>#N/A</v>
      </c>
      <c r="L20" s="18" t="e">
        <f>VLOOKUP(E20,D20数据库!C:K,5,0)</f>
        <v>#N/A</v>
      </c>
      <c r="M20" s="18"/>
      <c r="N20" s="18" t="e">
        <f>VLOOKUP(E20,D20数据库!C:K,6,0)</f>
        <v>#N/A</v>
      </c>
      <c r="O20" s="18" t="e">
        <f>VLOOKUP(E20,D6数据库!C:K,7,0)</f>
        <v>#N/A</v>
      </c>
      <c r="P20" s="19" t="e">
        <f t="shared" si="4"/>
        <v>#VALUE!</v>
      </c>
      <c r="Q20" s="18" t="e">
        <f>VLOOKUP(E20,D20数据库!C:K,8,0)</f>
        <v>#N/A</v>
      </c>
      <c r="R20" s="18" t="e">
        <f>VLOOKUP(E20,D20数据库!C:K,9,0)</f>
        <v>#N/A</v>
      </c>
      <c r="S20" s="18"/>
    </row>
    <row r="21" spans="1:19" x14ac:dyDescent="0.25">
      <c r="A21" s="22"/>
      <c r="B21" s="22"/>
      <c r="C21" s="22"/>
      <c r="D21" s="22"/>
      <c r="E21" s="18" t="str">
        <f t="shared" si="5"/>
        <v/>
      </c>
      <c r="F21" s="18" t="e">
        <f t="shared" si="6"/>
        <v>#VALUE!</v>
      </c>
      <c r="G21" s="18" t="e">
        <f t="shared" si="7"/>
        <v>#VALUE!</v>
      </c>
      <c r="H21" s="18" t="e">
        <f>VLOOKUP(E21,D20数据库!C:K,2,0)</f>
        <v>#N/A</v>
      </c>
      <c r="I21" s="18" t="e">
        <f>VLOOKUP(E21,D20数据库!C:K,3,0)</f>
        <v>#N/A</v>
      </c>
      <c r="J21" s="19" t="e">
        <f t="shared" si="0"/>
        <v>#VALUE!</v>
      </c>
      <c r="K21" s="18" t="e">
        <f>VLOOKUP(E21,D20数据库!C:K,4,0)</f>
        <v>#N/A</v>
      </c>
      <c r="L21" s="18" t="e">
        <f>VLOOKUP(E21,D20数据库!C:K,5,0)</f>
        <v>#N/A</v>
      </c>
      <c r="M21" s="18"/>
      <c r="N21" s="18" t="e">
        <f>VLOOKUP(E21,D20数据库!C:K,6,0)</f>
        <v>#N/A</v>
      </c>
      <c r="O21" s="18" t="e">
        <f>VLOOKUP(E21,D6数据库!C:K,7,0)</f>
        <v>#N/A</v>
      </c>
      <c r="P21" s="19" t="e">
        <f t="shared" si="4"/>
        <v>#VALUE!</v>
      </c>
      <c r="Q21" s="18" t="e">
        <f>VLOOKUP(E21,D20数据库!C:K,8,0)</f>
        <v>#N/A</v>
      </c>
      <c r="R21" s="18" t="e">
        <f>VLOOKUP(E21,D20数据库!C:K,9,0)</f>
        <v>#N/A</v>
      </c>
      <c r="S21" s="18"/>
    </row>
    <row r="22" spans="1:19" x14ac:dyDescent="0.25">
      <c r="A22" s="22"/>
      <c r="B22" s="22"/>
      <c r="C22" s="22"/>
      <c r="D22" s="22"/>
      <c r="E22" s="18" t="str">
        <f t="shared" si="5"/>
        <v/>
      </c>
      <c r="F22" s="18" t="e">
        <f t="shared" si="6"/>
        <v>#VALUE!</v>
      </c>
      <c r="G22" s="18" t="e">
        <f t="shared" si="7"/>
        <v>#VALUE!</v>
      </c>
      <c r="H22" s="18" t="e">
        <f>VLOOKUP(E22,D20数据库!C:K,2,0)</f>
        <v>#N/A</v>
      </c>
      <c r="I22" s="18" t="e">
        <f>VLOOKUP(E22,D20数据库!C:K,3,0)</f>
        <v>#N/A</v>
      </c>
      <c r="J22" s="19" t="e">
        <f t="shared" si="0"/>
        <v>#VALUE!</v>
      </c>
      <c r="K22" s="18" t="e">
        <f>VLOOKUP(E22,D20数据库!C:K,4,0)</f>
        <v>#N/A</v>
      </c>
      <c r="L22" s="18" t="e">
        <f>VLOOKUP(E22,D20数据库!C:K,5,0)</f>
        <v>#N/A</v>
      </c>
      <c r="M22" s="18"/>
      <c r="N22" s="18" t="e">
        <f>VLOOKUP(E22,D20数据库!C:K,6,0)</f>
        <v>#N/A</v>
      </c>
      <c r="O22" s="18" t="e">
        <f>VLOOKUP(E22,D6数据库!C:K,7,0)</f>
        <v>#N/A</v>
      </c>
      <c r="P22" s="19" t="e">
        <f t="shared" si="4"/>
        <v>#VALUE!</v>
      </c>
      <c r="Q22" s="18" t="e">
        <f>VLOOKUP(E22,D20数据库!C:K,8,0)</f>
        <v>#N/A</v>
      </c>
      <c r="R22" s="18" t="e">
        <f>VLOOKUP(E22,D20数据库!C:K,9,0)</f>
        <v>#N/A</v>
      </c>
      <c r="S22" s="18"/>
    </row>
    <row r="23" spans="1:19" x14ac:dyDescent="0.25">
      <c r="A23" s="22"/>
      <c r="B23" s="22"/>
      <c r="C23" s="22"/>
      <c r="D23" s="22"/>
      <c r="E23" s="18" t="str">
        <f t="shared" si="5"/>
        <v/>
      </c>
      <c r="F23" s="18" t="e">
        <f t="shared" si="6"/>
        <v>#VALUE!</v>
      </c>
      <c r="G23" s="18" t="e">
        <f t="shared" si="7"/>
        <v>#VALUE!</v>
      </c>
      <c r="H23" s="18" t="e">
        <f>VLOOKUP(E23,D20数据库!C:K,2,0)</f>
        <v>#N/A</v>
      </c>
      <c r="I23" s="18" t="e">
        <f>VLOOKUP(E23,D20数据库!C:K,3,0)</f>
        <v>#N/A</v>
      </c>
      <c r="J23" s="19" t="e">
        <f t="shared" si="0"/>
        <v>#VALUE!</v>
      </c>
      <c r="K23" s="18" t="e">
        <f>VLOOKUP(E23,D20数据库!C:K,4,0)</f>
        <v>#N/A</v>
      </c>
      <c r="L23" s="18" t="e">
        <f>VLOOKUP(E23,D20数据库!C:K,5,0)</f>
        <v>#N/A</v>
      </c>
      <c r="M23" s="18"/>
      <c r="N23" s="18" t="e">
        <f>VLOOKUP(E23,D20数据库!C:K,6,0)</f>
        <v>#N/A</v>
      </c>
      <c r="O23" s="18" t="e">
        <f>VLOOKUP(E23,D6数据库!C:K,7,0)</f>
        <v>#N/A</v>
      </c>
      <c r="P23" s="19" t="e">
        <f t="shared" si="4"/>
        <v>#VALUE!</v>
      </c>
      <c r="Q23" s="18" t="e">
        <f>VLOOKUP(E23,D20数据库!C:K,8,0)</f>
        <v>#N/A</v>
      </c>
      <c r="R23" s="18" t="e">
        <f>VLOOKUP(E23,D20数据库!C:K,9,0)</f>
        <v>#N/A</v>
      </c>
      <c r="S23" s="18"/>
    </row>
    <row r="24" spans="1:19" x14ac:dyDescent="0.25">
      <c r="A24" s="22"/>
      <c r="B24" s="22"/>
      <c r="C24" s="22"/>
      <c r="D24" s="22"/>
      <c r="E24" s="18" t="str">
        <f t="shared" si="5"/>
        <v/>
      </c>
      <c r="F24" s="18" t="e">
        <f t="shared" si="6"/>
        <v>#VALUE!</v>
      </c>
      <c r="G24" s="18" t="e">
        <f t="shared" si="7"/>
        <v>#VALUE!</v>
      </c>
      <c r="H24" s="18" t="e">
        <f>VLOOKUP(E24,D20数据库!C:K,2,0)</f>
        <v>#N/A</v>
      </c>
      <c r="I24" s="18" t="e">
        <f>VLOOKUP(E24,D20数据库!C:K,3,0)</f>
        <v>#N/A</v>
      </c>
      <c r="J24" s="19" t="e">
        <f t="shared" si="0"/>
        <v>#VALUE!</v>
      </c>
      <c r="K24" s="18" t="e">
        <f>VLOOKUP(E24,D20数据库!C:K,4,0)</f>
        <v>#N/A</v>
      </c>
      <c r="L24" s="18" t="e">
        <f>VLOOKUP(E24,D20数据库!C:K,5,0)</f>
        <v>#N/A</v>
      </c>
      <c r="M24" s="18"/>
      <c r="N24" s="18" t="e">
        <f>VLOOKUP(E24,D20数据库!C:K,6,0)</f>
        <v>#N/A</v>
      </c>
      <c r="O24" s="18" t="e">
        <f>VLOOKUP(E24,D6数据库!C:K,7,0)</f>
        <v>#N/A</v>
      </c>
      <c r="P24" s="19" t="e">
        <f t="shared" si="4"/>
        <v>#VALUE!</v>
      </c>
      <c r="Q24" s="18" t="e">
        <f>VLOOKUP(E24,D20数据库!C:K,8,0)</f>
        <v>#N/A</v>
      </c>
      <c r="R24" s="18" t="e">
        <f>VLOOKUP(E24,D20数据库!C:K,9,0)</f>
        <v>#N/A</v>
      </c>
      <c r="S24" s="18"/>
    </row>
    <row r="25" spans="1:19" x14ac:dyDescent="0.25">
      <c r="A25" s="22"/>
      <c r="B25" s="22"/>
      <c r="C25" s="22"/>
      <c r="D25" s="22"/>
      <c r="E25" s="18" t="str">
        <f t="shared" si="5"/>
        <v/>
      </c>
      <c r="F25" s="18" t="e">
        <f t="shared" si="6"/>
        <v>#VALUE!</v>
      </c>
      <c r="G25" s="18" t="e">
        <f t="shared" si="7"/>
        <v>#VALUE!</v>
      </c>
      <c r="H25" s="18" t="e">
        <f>VLOOKUP(E25,D20数据库!C:K,2,0)</f>
        <v>#N/A</v>
      </c>
      <c r="I25" s="18" t="e">
        <f>VLOOKUP(E25,D20数据库!C:K,3,0)</f>
        <v>#N/A</v>
      </c>
      <c r="J25" s="19" t="e">
        <f t="shared" si="0"/>
        <v>#VALUE!</v>
      </c>
      <c r="K25" s="18" t="e">
        <f>VLOOKUP(E25,D20数据库!C:K,4,0)</f>
        <v>#N/A</v>
      </c>
      <c r="L25" s="18" t="e">
        <f>VLOOKUP(E25,D20数据库!C:K,5,0)</f>
        <v>#N/A</v>
      </c>
      <c r="M25" s="18"/>
      <c r="N25" s="18" t="e">
        <f>VLOOKUP(E25,D20数据库!C:K,6,0)</f>
        <v>#N/A</v>
      </c>
      <c r="O25" s="18" t="e">
        <f>VLOOKUP(E25,D6数据库!C:K,7,0)</f>
        <v>#N/A</v>
      </c>
      <c r="P25" s="19" t="e">
        <f t="shared" si="4"/>
        <v>#VALUE!</v>
      </c>
      <c r="Q25" s="18" t="e">
        <f>VLOOKUP(E25,D20数据库!C:K,8,0)</f>
        <v>#N/A</v>
      </c>
      <c r="R25" s="18" t="e">
        <f>VLOOKUP(E25,D20数据库!C:K,9,0)</f>
        <v>#N/A</v>
      </c>
      <c r="S25" s="18"/>
    </row>
    <row r="26" spans="1:19" x14ac:dyDescent="0.25">
      <c r="A26" s="22"/>
      <c r="B26" s="22"/>
      <c r="C26" s="22"/>
      <c r="D26" s="22"/>
      <c r="E26" s="18" t="str">
        <f t="shared" si="5"/>
        <v/>
      </c>
      <c r="F26" s="18" t="e">
        <f t="shared" si="6"/>
        <v>#VALUE!</v>
      </c>
      <c r="G26" s="18" t="e">
        <f t="shared" si="7"/>
        <v>#VALUE!</v>
      </c>
      <c r="H26" s="18" t="e">
        <f>VLOOKUP(E26,D20数据库!C:K,2,0)</f>
        <v>#N/A</v>
      </c>
      <c r="I26" s="18" t="e">
        <f>VLOOKUP(E26,D20数据库!C:K,3,0)</f>
        <v>#N/A</v>
      </c>
      <c r="J26" s="19" t="e">
        <f t="shared" si="0"/>
        <v>#VALUE!</v>
      </c>
      <c r="K26" s="18" t="e">
        <f>VLOOKUP(E26,D20数据库!C:K,4,0)</f>
        <v>#N/A</v>
      </c>
      <c r="L26" s="18" t="e">
        <f>VLOOKUP(E26,D20数据库!C:K,5,0)</f>
        <v>#N/A</v>
      </c>
      <c r="M26" s="18"/>
      <c r="N26" s="18" t="e">
        <f>VLOOKUP(E26,D20数据库!C:K,6,0)</f>
        <v>#N/A</v>
      </c>
      <c r="O26" s="18" t="e">
        <f>VLOOKUP(E26,D6数据库!C:K,7,0)</f>
        <v>#N/A</v>
      </c>
      <c r="P26" s="19" t="e">
        <f t="shared" si="4"/>
        <v>#VALUE!</v>
      </c>
      <c r="Q26" s="18" t="e">
        <f>VLOOKUP(E26,D20数据库!C:K,8,0)</f>
        <v>#N/A</v>
      </c>
      <c r="R26" s="18" t="e">
        <f>VLOOKUP(E26,D20数据库!C:K,9,0)</f>
        <v>#N/A</v>
      </c>
      <c r="S26" s="18"/>
    </row>
    <row r="27" spans="1:19" x14ac:dyDescent="0.25">
      <c r="A27" s="22"/>
      <c r="B27" s="22"/>
      <c r="C27" s="22"/>
      <c r="D27" s="22"/>
      <c r="E27" s="18" t="str">
        <f t="shared" si="5"/>
        <v/>
      </c>
      <c r="F27" s="18" t="e">
        <f t="shared" si="6"/>
        <v>#VALUE!</v>
      </c>
      <c r="G27" s="18" t="e">
        <f t="shared" si="7"/>
        <v>#VALUE!</v>
      </c>
      <c r="H27" s="18" t="e">
        <f>VLOOKUP(E27,D20数据库!C:K,2,0)</f>
        <v>#N/A</v>
      </c>
      <c r="I27" s="18" t="e">
        <f>VLOOKUP(E27,D20数据库!C:K,3,0)</f>
        <v>#N/A</v>
      </c>
      <c r="J27" s="19" t="e">
        <f t="shared" si="0"/>
        <v>#VALUE!</v>
      </c>
      <c r="K27" s="18" t="e">
        <f>VLOOKUP(E27,D20数据库!C:K,4,0)</f>
        <v>#N/A</v>
      </c>
      <c r="L27" s="18" t="e">
        <f>VLOOKUP(E27,D20数据库!C:K,5,0)</f>
        <v>#N/A</v>
      </c>
      <c r="M27" s="18"/>
      <c r="N27" s="18" t="e">
        <f>VLOOKUP(E27,D20数据库!C:K,6,0)</f>
        <v>#N/A</v>
      </c>
      <c r="O27" s="18" t="e">
        <f>VLOOKUP(E27,D6数据库!C:K,7,0)</f>
        <v>#N/A</v>
      </c>
      <c r="P27" s="19" t="e">
        <f t="shared" si="4"/>
        <v>#VALUE!</v>
      </c>
      <c r="Q27" s="18" t="e">
        <f>VLOOKUP(E27,D20数据库!C:K,8,0)</f>
        <v>#N/A</v>
      </c>
      <c r="R27" s="18" t="e">
        <f>VLOOKUP(E27,D20数据库!C:K,9,0)</f>
        <v>#N/A</v>
      </c>
      <c r="S27" s="18"/>
    </row>
    <row r="28" spans="1:19" x14ac:dyDescent="0.25">
      <c r="A28" s="22"/>
      <c r="B28" s="22"/>
      <c r="C28" s="22"/>
      <c r="D28" s="22"/>
      <c r="E28" s="18" t="str">
        <f t="shared" si="5"/>
        <v/>
      </c>
      <c r="F28" s="18" t="e">
        <f t="shared" si="6"/>
        <v>#VALUE!</v>
      </c>
      <c r="G28" s="18" t="e">
        <f t="shared" si="7"/>
        <v>#VALUE!</v>
      </c>
      <c r="H28" s="18" t="e">
        <f>VLOOKUP(E28,D20数据库!C:K,2,0)</f>
        <v>#N/A</v>
      </c>
      <c r="I28" s="18" t="e">
        <f>VLOOKUP(E28,D20数据库!C:K,3,0)</f>
        <v>#N/A</v>
      </c>
      <c r="J28" s="19" t="e">
        <f t="shared" si="0"/>
        <v>#VALUE!</v>
      </c>
      <c r="K28" s="18" t="e">
        <f>VLOOKUP(E28,D20数据库!C:K,4,0)</f>
        <v>#N/A</v>
      </c>
      <c r="L28" s="18" t="e">
        <f>VLOOKUP(E28,D20数据库!C:K,5,0)</f>
        <v>#N/A</v>
      </c>
      <c r="M28" s="18"/>
      <c r="N28" s="18" t="e">
        <f>VLOOKUP(E28,D20数据库!C:K,6,0)</f>
        <v>#N/A</v>
      </c>
      <c r="O28" s="18" t="e">
        <f>VLOOKUP(E28,D6数据库!C:K,7,0)</f>
        <v>#N/A</v>
      </c>
      <c r="P28" s="19" t="e">
        <f t="shared" si="4"/>
        <v>#VALUE!</v>
      </c>
      <c r="Q28" s="18" t="e">
        <f>VLOOKUP(E28,D20数据库!C:K,8,0)</f>
        <v>#N/A</v>
      </c>
      <c r="R28" s="18" t="e">
        <f>VLOOKUP(E28,D20数据库!C:K,9,0)</f>
        <v>#N/A</v>
      </c>
      <c r="S28" s="18"/>
    </row>
    <row r="29" spans="1:19" x14ac:dyDescent="0.25">
      <c r="A29" s="22"/>
      <c r="B29" s="22"/>
      <c r="C29" s="22"/>
      <c r="D29" s="22"/>
      <c r="E29" s="18" t="str">
        <f t="shared" si="5"/>
        <v/>
      </c>
      <c r="F29" s="18" t="e">
        <f t="shared" si="6"/>
        <v>#VALUE!</v>
      </c>
      <c r="G29" s="18" t="e">
        <f t="shared" si="7"/>
        <v>#VALUE!</v>
      </c>
      <c r="H29" s="18" t="e">
        <f>VLOOKUP(E29,D20数据库!C:K,2,0)</f>
        <v>#N/A</v>
      </c>
      <c r="I29" s="18" t="e">
        <f>VLOOKUP(E29,D20数据库!C:K,3,0)</f>
        <v>#N/A</v>
      </c>
      <c r="J29" s="19" t="e">
        <f t="shared" si="0"/>
        <v>#VALUE!</v>
      </c>
      <c r="K29" s="18" t="e">
        <f>VLOOKUP(E29,D20数据库!C:K,4,0)</f>
        <v>#N/A</v>
      </c>
      <c r="L29" s="18" t="e">
        <f>VLOOKUP(E29,D20数据库!C:K,5,0)</f>
        <v>#N/A</v>
      </c>
      <c r="M29" s="18"/>
      <c r="N29" s="18" t="e">
        <f>VLOOKUP(E29,D20数据库!C:K,6,0)</f>
        <v>#N/A</v>
      </c>
      <c r="O29" s="18" t="e">
        <f>VLOOKUP(E29,D6数据库!C:K,7,0)</f>
        <v>#N/A</v>
      </c>
      <c r="P29" s="19" t="e">
        <f t="shared" si="4"/>
        <v>#VALUE!</v>
      </c>
      <c r="Q29" s="18" t="e">
        <f>VLOOKUP(E29,D20数据库!C:K,8,0)</f>
        <v>#N/A</v>
      </c>
      <c r="R29" s="18" t="e">
        <f>VLOOKUP(E29,D20数据库!C:K,9,0)</f>
        <v>#N/A</v>
      </c>
      <c r="S29" s="18"/>
    </row>
    <row r="30" spans="1:19" x14ac:dyDescent="0.25">
      <c r="A30" s="22"/>
      <c r="B30" s="22"/>
      <c r="C30" s="22"/>
      <c r="D30" s="22"/>
      <c r="E30" s="18" t="str">
        <f t="shared" si="5"/>
        <v/>
      </c>
      <c r="F30" s="18" t="e">
        <f t="shared" si="6"/>
        <v>#VALUE!</v>
      </c>
      <c r="G30" s="18" t="e">
        <f t="shared" si="7"/>
        <v>#VALUE!</v>
      </c>
      <c r="H30" s="18" t="e">
        <f>VLOOKUP(E30,D20数据库!C:K,2,0)</f>
        <v>#N/A</v>
      </c>
      <c r="I30" s="18" t="e">
        <f>VLOOKUP(E30,D20数据库!C:K,3,0)</f>
        <v>#N/A</v>
      </c>
      <c r="J30" s="19" t="e">
        <f t="shared" si="0"/>
        <v>#VALUE!</v>
      </c>
      <c r="K30" s="18" t="e">
        <f>VLOOKUP(E30,D20数据库!C:K,4,0)</f>
        <v>#N/A</v>
      </c>
      <c r="L30" s="18" t="e">
        <f>VLOOKUP(E30,D20数据库!C:K,5,0)</f>
        <v>#N/A</v>
      </c>
      <c r="M30" s="18"/>
      <c r="N30" s="18" t="e">
        <f>VLOOKUP(E30,D20数据库!C:K,6,0)</f>
        <v>#N/A</v>
      </c>
      <c r="O30" s="18" t="e">
        <f>VLOOKUP(E30,D6数据库!C:K,7,0)</f>
        <v>#N/A</v>
      </c>
      <c r="P30" s="19" t="e">
        <f t="shared" si="4"/>
        <v>#VALUE!</v>
      </c>
      <c r="Q30" s="18" t="e">
        <f>VLOOKUP(E30,D20数据库!C:K,8,0)</f>
        <v>#N/A</v>
      </c>
      <c r="R30" s="18" t="e">
        <f>VLOOKUP(E30,D20数据库!C:K,9,0)</f>
        <v>#N/A</v>
      </c>
      <c r="S30" s="18"/>
    </row>
    <row r="31" spans="1:19" x14ac:dyDescent="0.25">
      <c r="A31" s="22"/>
      <c r="B31" s="22"/>
      <c r="C31" s="22"/>
      <c r="D31" s="22"/>
      <c r="E31" s="18" t="str">
        <f t="shared" si="5"/>
        <v/>
      </c>
      <c r="F31" s="18" t="e">
        <f t="shared" si="6"/>
        <v>#VALUE!</v>
      </c>
      <c r="G31" s="18" t="e">
        <f t="shared" si="7"/>
        <v>#VALUE!</v>
      </c>
      <c r="H31" s="18" t="e">
        <f>VLOOKUP(E31,D20数据库!C:K,2,0)</f>
        <v>#N/A</v>
      </c>
      <c r="I31" s="18" t="e">
        <f>VLOOKUP(E31,D20数据库!C:K,3,0)</f>
        <v>#N/A</v>
      </c>
      <c r="J31" s="19" t="e">
        <f t="shared" si="0"/>
        <v>#VALUE!</v>
      </c>
      <c r="K31" s="18" t="e">
        <f>VLOOKUP(E31,D20数据库!C:K,4,0)</f>
        <v>#N/A</v>
      </c>
      <c r="L31" s="18" t="e">
        <f>VLOOKUP(E31,D20数据库!C:K,5,0)</f>
        <v>#N/A</v>
      </c>
      <c r="M31" s="18"/>
      <c r="N31" s="18" t="e">
        <f>VLOOKUP(E31,D20数据库!C:K,6,0)</f>
        <v>#N/A</v>
      </c>
      <c r="O31" s="18" t="e">
        <f>VLOOKUP(E31,D6数据库!C:K,7,0)</f>
        <v>#N/A</v>
      </c>
      <c r="P31" s="19" t="e">
        <f t="shared" si="4"/>
        <v>#VALUE!</v>
      </c>
      <c r="Q31" s="18" t="e">
        <f>VLOOKUP(E31,D20数据库!C:K,8,0)</f>
        <v>#N/A</v>
      </c>
      <c r="R31" s="18" t="e">
        <f>VLOOKUP(E31,D20数据库!C:K,9,0)</f>
        <v>#N/A</v>
      </c>
      <c r="S31" s="18"/>
    </row>
    <row r="32" spans="1:19" x14ac:dyDescent="0.25">
      <c r="A32" s="22"/>
      <c r="B32" s="22"/>
      <c r="C32" s="22"/>
      <c r="D32" s="22"/>
      <c r="E32" s="18" t="str">
        <f t="shared" si="5"/>
        <v/>
      </c>
      <c r="F32" s="18" t="e">
        <f t="shared" si="6"/>
        <v>#VALUE!</v>
      </c>
      <c r="G32" s="18" t="e">
        <f t="shared" si="7"/>
        <v>#VALUE!</v>
      </c>
      <c r="H32" s="18" t="e">
        <f>VLOOKUP(E32,D20数据库!C:K,2,0)</f>
        <v>#N/A</v>
      </c>
      <c r="I32" s="18" t="e">
        <f>VLOOKUP(E32,D20数据库!C:K,3,0)</f>
        <v>#N/A</v>
      </c>
      <c r="J32" s="19" t="e">
        <f t="shared" si="0"/>
        <v>#VALUE!</v>
      </c>
      <c r="K32" s="18" t="e">
        <f>VLOOKUP(E32,D20数据库!C:K,4,0)</f>
        <v>#N/A</v>
      </c>
      <c r="L32" s="18" t="e">
        <f>VLOOKUP(E32,D20数据库!C:K,5,0)</f>
        <v>#N/A</v>
      </c>
      <c r="M32" s="18"/>
      <c r="N32" s="18" t="e">
        <f>VLOOKUP(E32,D20数据库!C:K,6,0)</f>
        <v>#N/A</v>
      </c>
      <c r="O32" s="18" t="e">
        <f>VLOOKUP(E32,D6数据库!C:K,7,0)</f>
        <v>#N/A</v>
      </c>
      <c r="P32" s="19" t="e">
        <f t="shared" si="4"/>
        <v>#VALUE!</v>
      </c>
      <c r="Q32" s="18" t="e">
        <f>VLOOKUP(E32,D20数据库!C:K,8,0)</f>
        <v>#N/A</v>
      </c>
      <c r="R32" s="18" t="e">
        <f>VLOOKUP(E32,D20数据库!C:K,9,0)</f>
        <v>#N/A</v>
      </c>
      <c r="S32" s="18"/>
    </row>
    <row r="33" spans="1:19" x14ac:dyDescent="0.25">
      <c r="A33" s="22"/>
      <c r="B33" s="22"/>
      <c r="C33" s="22"/>
      <c r="D33" s="22"/>
      <c r="E33" s="18" t="str">
        <f t="shared" si="5"/>
        <v/>
      </c>
      <c r="F33" s="18" t="e">
        <f t="shared" si="6"/>
        <v>#VALUE!</v>
      </c>
      <c r="G33" s="18" t="e">
        <f t="shared" si="7"/>
        <v>#VALUE!</v>
      </c>
      <c r="H33" s="18" t="e">
        <f>VLOOKUP(E33,D20数据库!C:K,2,0)</f>
        <v>#N/A</v>
      </c>
      <c r="I33" s="18" t="e">
        <f>VLOOKUP(E33,D20数据库!C:K,3,0)</f>
        <v>#N/A</v>
      </c>
      <c r="J33" s="19" t="e">
        <f t="shared" si="0"/>
        <v>#VALUE!</v>
      </c>
      <c r="K33" s="18" t="e">
        <f>VLOOKUP(E33,D20数据库!C:K,4,0)</f>
        <v>#N/A</v>
      </c>
      <c r="L33" s="18" t="e">
        <f>VLOOKUP(E33,D20数据库!C:K,5,0)</f>
        <v>#N/A</v>
      </c>
      <c r="M33" s="18"/>
      <c r="N33" s="18" t="e">
        <f>VLOOKUP(E33,D20数据库!C:K,6,0)</f>
        <v>#N/A</v>
      </c>
      <c r="O33" s="18" t="e">
        <f>VLOOKUP(E33,D6数据库!C:K,7,0)</f>
        <v>#N/A</v>
      </c>
      <c r="P33" s="19" t="e">
        <f t="shared" si="4"/>
        <v>#VALUE!</v>
      </c>
      <c r="Q33" s="18" t="e">
        <f>VLOOKUP(E33,D20数据库!C:K,8,0)</f>
        <v>#N/A</v>
      </c>
      <c r="R33" s="18" t="e">
        <f>VLOOKUP(E33,D20数据库!C:K,9,0)</f>
        <v>#N/A</v>
      </c>
      <c r="S33" s="18"/>
    </row>
    <row r="34" spans="1:19" x14ac:dyDescent="0.25">
      <c r="A34" s="22"/>
      <c r="B34" s="22"/>
      <c r="C34" s="22"/>
      <c r="D34" s="22"/>
      <c r="E34" s="18" t="str">
        <f t="shared" si="5"/>
        <v/>
      </c>
      <c r="F34" s="18" t="e">
        <f t="shared" si="6"/>
        <v>#VALUE!</v>
      </c>
      <c r="G34" s="18" t="e">
        <f t="shared" si="7"/>
        <v>#VALUE!</v>
      </c>
      <c r="H34" s="18" t="e">
        <f>VLOOKUP(E34,D20数据库!C:K,2,0)</f>
        <v>#N/A</v>
      </c>
      <c r="I34" s="18" t="e">
        <f>VLOOKUP(E34,D20数据库!C:K,3,0)</f>
        <v>#N/A</v>
      </c>
      <c r="J34" s="19" t="e">
        <f t="shared" ref="J34:J65" si="8">(G34/1000*2)*C34</f>
        <v>#VALUE!</v>
      </c>
      <c r="K34" s="18" t="e">
        <f>VLOOKUP(E34,D20数据库!C:K,4,0)</f>
        <v>#N/A</v>
      </c>
      <c r="L34" s="18" t="e">
        <f>VLOOKUP(E34,D20数据库!C:K,5,0)</f>
        <v>#N/A</v>
      </c>
      <c r="M34" s="18"/>
      <c r="N34" s="18" t="e">
        <f>VLOOKUP(E34,D20数据库!C:K,6,0)</f>
        <v>#N/A</v>
      </c>
      <c r="O34" s="18" t="e">
        <f>VLOOKUP(E34,D6数据库!C:K,7,0)</f>
        <v>#N/A</v>
      </c>
      <c r="P34" s="19" t="e">
        <f t="shared" si="4"/>
        <v>#VALUE!</v>
      </c>
      <c r="Q34" s="18" t="e">
        <f>VLOOKUP(E34,D20数据库!C:K,8,0)</f>
        <v>#N/A</v>
      </c>
      <c r="R34" s="18" t="e">
        <f>VLOOKUP(E34,D20数据库!C:K,9,0)</f>
        <v>#N/A</v>
      </c>
      <c r="S34" s="18"/>
    </row>
    <row r="35" spans="1:19" x14ac:dyDescent="0.25">
      <c r="A35" s="22"/>
      <c r="B35" s="22"/>
      <c r="C35" s="22"/>
      <c r="D35" s="22"/>
      <c r="E35" s="18" t="str">
        <f t="shared" si="5"/>
        <v/>
      </c>
      <c r="F35" s="18" t="e">
        <f t="shared" si="6"/>
        <v>#VALUE!</v>
      </c>
      <c r="G35" s="18" t="e">
        <f t="shared" si="7"/>
        <v>#VALUE!</v>
      </c>
      <c r="H35" s="18" t="e">
        <f>VLOOKUP(E35,D20数据库!C:K,2,0)</f>
        <v>#N/A</v>
      </c>
      <c r="I35" s="18" t="e">
        <f>VLOOKUP(E35,D20数据库!C:K,3,0)</f>
        <v>#N/A</v>
      </c>
      <c r="J35" s="19" t="e">
        <f t="shared" si="8"/>
        <v>#VALUE!</v>
      </c>
      <c r="K35" s="18" t="e">
        <f>VLOOKUP(E35,D20数据库!C:K,4,0)</f>
        <v>#N/A</v>
      </c>
      <c r="L35" s="18" t="e">
        <f>VLOOKUP(E35,D20数据库!C:K,5,0)</f>
        <v>#N/A</v>
      </c>
      <c r="M35" s="18"/>
      <c r="N35" s="18" t="e">
        <f>VLOOKUP(E35,D20数据库!C:K,6,0)</f>
        <v>#N/A</v>
      </c>
      <c r="O35" s="18" t="e">
        <f>VLOOKUP(E35,D6数据库!C:K,7,0)</f>
        <v>#N/A</v>
      </c>
      <c r="P35" s="19" t="e">
        <f t="shared" si="4"/>
        <v>#VALUE!</v>
      </c>
      <c r="Q35" s="18" t="e">
        <f>VLOOKUP(E35,D20数据库!C:K,8,0)</f>
        <v>#N/A</v>
      </c>
      <c r="R35" s="18" t="e">
        <f>VLOOKUP(E35,D20数据库!C:K,9,0)</f>
        <v>#N/A</v>
      </c>
      <c r="S35" s="18"/>
    </row>
    <row r="36" spans="1:19" x14ac:dyDescent="0.25">
      <c r="A36" s="22"/>
      <c r="B36" s="22"/>
      <c r="C36" s="22"/>
      <c r="D36" s="22"/>
      <c r="E36" s="18" t="str">
        <f t="shared" si="5"/>
        <v/>
      </c>
      <c r="F36" s="18" t="e">
        <f t="shared" si="6"/>
        <v>#VALUE!</v>
      </c>
      <c r="G36" s="18" t="e">
        <f t="shared" si="7"/>
        <v>#VALUE!</v>
      </c>
      <c r="H36" s="18" t="e">
        <f>VLOOKUP(E36,D20数据库!C:K,2,0)</f>
        <v>#N/A</v>
      </c>
      <c r="I36" s="18" t="e">
        <f>VLOOKUP(E36,D20数据库!C:K,3,0)</f>
        <v>#N/A</v>
      </c>
      <c r="J36" s="19" t="e">
        <f t="shared" si="8"/>
        <v>#VALUE!</v>
      </c>
      <c r="K36" s="18" t="e">
        <f>VLOOKUP(E36,D20数据库!C:K,4,0)</f>
        <v>#N/A</v>
      </c>
      <c r="L36" s="18" t="e">
        <f>VLOOKUP(E36,D20数据库!C:K,5,0)</f>
        <v>#N/A</v>
      </c>
      <c r="M36" s="18"/>
      <c r="N36" s="18" t="e">
        <f>VLOOKUP(E36,D20数据库!C:K,6,0)</f>
        <v>#N/A</v>
      </c>
      <c r="O36" s="18" t="e">
        <f>VLOOKUP(E36,D6数据库!C:K,7,0)</f>
        <v>#N/A</v>
      </c>
      <c r="P36" s="19" t="e">
        <f t="shared" si="4"/>
        <v>#VALUE!</v>
      </c>
      <c r="Q36" s="18" t="e">
        <f>VLOOKUP(E36,D20数据库!C:K,8,0)</f>
        <v>#N/A</v>
      </c>
      <c r="R36" s="18" t="e">
        <f>VLOOKUP(E36,D20数据库!C:K,9,0)</f>
        <v>#N/A</v>
      </c>
      <c r="S36" s="18"/>
    </row>
    <row r="37" spans="1:19" x14ac:dyDescent="0.25">
      <c r="A37" s="22"/>
      <c r="B37" s="22"/>
      <c r="C37" s="22"/>
      <c r="D37" s="22"/>
      <c r="E37" s="18" t="str">
        <f t="shared" si="5"/>
        <v/>
      </c>
      <c r="F37" s="18" t="e">
        <f t="shared" si="6"/>
        <v>#VALUE!</v>
      </c>
      <c r="G37" s="18" t="e">
        <f t="shared" si="7"/>
        <v>#VALUE!</v>
      </c>
      <c r="H37" s="18" t="e">
        <f>VLOOKUP(E37,D20数据库!C:K,2,0)</f>
        <v>#N/A</v>
      </c>
      <c r="I37" s="18" t="e">
        <f>VLOOKUP(E37,D20数据库!C:K,3,0)</f>
        <v>#N/A</v>
      </c>
      <c r="J37" s="19" t="e">
        <f t="shared" si="8"/>
        <v>#VALUE!</v>
      </c>
      <c r="K37" s="18" t="e">
        <f>VLOOKUP(E37,D20数据库!C:K,4,0)</f>
        <v>#N/A</v>
      </c>
      <c r="L37" s="18" t="e">
        <f>VLOOKUP(E37,D20数据库!C:K,5,0)</f>
        <v>#N/A</v>
      </c>
      <c r="M37" s="18"/>
      <c r="N37" s="18" t="e">
        <f>VLOOKUP(E37,D20数据库!C:K,6,0)</f>
        <v>#N/A</v>
      </c>
      <c r="O37" s="18" t="e">
        <f>VLOOKUP(E37,D6数据库!C:K,7,0)</f>
        <v>#N/A</v>
      </c>
      <c r="P37" s="19" t="e">
        <f t="shared" si="4"/>
        <v>#VALUE!</v>
      </c>
      <c r="Q37" s="18" t="e">
        <f>VLOOKUP(E37,D20数据库!C:K,8,0)</f>
        <v>#N/A</v>
      </c>
      <c r="R37" s="18" t="e">
        <f>VLOOKUP(E37,D20数据库!C:K,9,0)</f>
        <v>#N/A</v>
      </c>
      <c r="S37" s="18"/>
    </row>
    <row r="38" spans="1:19" x14ac:dyDescent="0.25">
      <c r="A38" s="22"/>
      <c r="B38" s="22"/>
      <c r="C38" s="22"/>
      <c r="D38" s="22"/>
      <c r="E38" s="18" t="str">
        <f t="shared" si="5"/>
        <v/>
      </c>
      <c r="F38" s="18" t="e">
        <f t="shared" si="6"/>
        <v>#VALUE!</v>
      </c>
      <c r="G38" s="18" t="e">
        <f t="shared" si="7"/>
        <v>#VALUE!</v>
      </c>
      <c r="H38" s="18" t="e">
        <f>VLOOKUP(E38,D20数据库!C:K,2,0)</f>
        <v>#N/A</v>
      </c>
      <c r="I38" s="18" t="e">
        <f>VLOOKUP(E38,D20数据库!C:K,3,0)</f>
        <v>#N/A</v>
      </c>
      <c r="J38" s="19" t="e">
        <f t="shared" si="8"/>
        <v>#VALUE!</v>
      </c>
      <c r="K38" s="18" t="e">
        <f>VLOOKUP(E38,D20数据库!C:K,4,0)</f>
        <v>#N/A</v>
      </c>
      <c r="L38" s="18" t="e">
        <f>VLOOKUP(E38,D20数据库!C:K,5,0)</f>
        <v>#N/A</v>
      </c>
      <c r="M38" s="18"/>
      <c r="N38" s="18" t="e">
        <f>VLOOKUP(E38,D20数据库!C:K,6,0)</f>
        <v>#N/A</v>
      </c>
      <c r="O38" s="18" t="e">
        <f>VLOOKUP(E38,D6数据库!C:K,7,0)</f>
        <v>#N/A</v>
      </c>
      <c r="P38" s="19" t="e">
        <f t="shared" si="4"/>
        <v>#VALUE!</v>
      </c>
      <c r="Q38" s="18" t="e">
        <f>VLOOKUP(E38,D20数据库!C:K,8,0)</f>
        <v>#N/A</v>
      </c>
      <c r="R38" s="18" t="e">
        <f>VLOOKUP(E38,D20数据库!C:K,9,0)</f>
        <v>#N/A</v>
      </c>
      <c r="S38" s="18"/>
    </row>
    <row r="39" spans="1:19" x14ac:dyDescent="0.25">
      <c r="A39" s="22"/>
      <c r="B39" s="22"/>
      <c r="C39" s="22"/>
      <c r="D39" s="22"/>
      <c r="E39" s="18" t="str">
        <f t="shared" si="5"/>
        <v/>
      </c>
      <c r="F39" s="18" t="e">
        <f t="shared" si="6"/>
        <v>#VALUE!</v>
      </c>
      <c r="G39" s="18" t="e">
        <f t="shared" si="7"/>
        <v>#VALUE!</v>
      </c>
      <c r="H39" s="18" t="e">
        <f>VLOOKUP(E39,D20数据库!C:K,2,0)</f>
        <v>#N/A</v>
      </c>
      <c r="I39" s="18" t="e">
        <f>VLOOKUP(E39,D20数据库!C:K,3,0)</f>
        <v>#N/A</v>
      </c>
      <c r="J39" s="19" t="e">
        <f t="shared" si="8"/>
        <v>#VALUE!</v>
      </c>
      <c r="K39" s="18" t="e">
        <f>VLOOKUP(E39,D20数据库!C:K,4,0)</f>
        <v>#N/A</v>
      </c>
      <c r="L39" s="18" t="e">
        <f>VLOOKUP(E39,D20数据库!C:K,5,0)</f>
        <v>#N/A</v>
      </c>
      <c r="M39" s="18"/>
      <c r="N39" s="18" t="e">
        <f>VLOOKUP(E39,D20数据库!C:K,6,0)</f>
        <v>#N/A</v>
      </c>
      <c r="O39" s="18" t="e">
        <f>VLOOKUP(E39,D6数据库!C:K,7,0)</f>
        <v>#N/A</v>
      </c>
      <c r="P39" s="19" t="e">
        <f t="shared" si="4"/>
        <v>#VALUE!</v>
      </c>
      <c r="Q39" s="18" t="e">
        <f>VLOOKUP(E39,D20数据库!C:K,8,0)</f>
        <v>#N/A</v>
      </c>
      <c r="R39" s="18" t="e">
        <f>VLOOKUP(E39,D20数据库!C:K,9,0)</f>
        <v>#N/A</v>
      </c>
      <c r="S39" s="18"/>
    </row>
    <row r="40" spans="1:19" x14ac:dyDescent="0.25">
      <c r="A40" s="22"/>
      <c r="B40" s="22"/>
      <c r="C40" s="22"/>
      <c r="D40" s="22"/>
      <c r="E40" s="18" t="str">
        <f t="shared" si="5"/>
        <v/>
      </c>
      <c r="F40" s="18" t="e">
        <f t="shared" si="6"/>
        <v>#VALUE!</v>
      </c>
      <c r="G40" s="18" t="e">
        <f t="shared" si="7"/>
        <v>#VALUE!</v>
      </c>
      <c r="H40" s="18" t="e">
        <f>VLOOKUP(E40,D20数据库!C:K,2,0)</f>
        <v>#N/A</v>
      </c>
      <c r="I40" s="18" t="e">
        <f>VLOOKUP(E40,D20数据库!C:K,3,0)</f>
        <v>#N/A</v>
      </c>
      <c r="J40" s="19" t="e">
        <f t="shared" si="8"/>
        <v>#VALUE!</v>
      </c>
      <c r="K40" s="18" t="e">
        <f>VLOOKUP(E40,D20数据库!C:K,4,0)</f>
        <v>#N/A</v>
      </c>
      <c r="L40" s="18" t="e">
        <f>VLOOKUP(E40,D20数据库!C:K,5,0)</f>
        <v>#N/A</v>
      </c>
      <c r="M40" s="18"/>
      <c r="N40" s="18" t="e">
        <f>VLOOKUP(E40,D20数据库!C:K,6,0)</f>
        <v>#N/A</v>
      </c>
      <c r="O40" s="18" t="e">
        <f>VLOOKUP(E40,D6数据库!C:K,7,0)</f>
        <v>#N/A</v>
      </c>
      <c r="P40" s="19" t="e">
        <f t="shared" si="4"/>
        <v>#VALUE!</v>
      </c>
      <c r="Q40" s="18" t="e">
        <f>VLOOKUP(E40,D20数据库!C:K,8,0)</f>
        <v>#N/A</v>
      </c>
      <c r="R40" s="18" t="e">
        <f>VLOOKUP(E40,D20数据库!C:K,9,0)</f>
        <v>#N/A</v>
      </c>
      <c r="S40" s="18"/>
    </row>
    <row r="41" spans="1:19" x14ac:dyDescent="0.25">
      <c r="A41" s="22"/>
      <c r="B41" s="22"/>
      <c r="C41" s="22"/>
      <c r="D41" s="22"/>
      <c r="E41" s="18" t="str">
        <f t="shared" si="5"/>
        <v/>
      </c>
      <c r="F41" s="18" t="e">
        <f t="shared" si="6"/>
        <v>#VALUE!</v>
      </c>
      <c r="G41" s="18" t="e">
        <f t="shared" si="7"/>
        <v>#VALUE!</v>
      </c>
      <c r="H41" s="18" t="e">
        <f>VLOOKUP(E41,D20数据库!C:K,2,0)</f>
        <v>#N/A</v>
      </c>
      <c r="I41" s="18" t="e">
        <f>VLOOKUP(E41,D20数据库!C:K,3,0)</f>
        <v>#N/A</v>
      </c>
      <c r="J41" s="19" t="e">
        <f t="shared" si="8"/>
        <v>#VALUE!</v>
      </c>
      <c r="K41" s="18" t="e">
        <f>VLOOKUP(E41,D20数据库!C:K,4,0)</f>
        <v>#N/A</v>
      </c>
      <c r="L41" s="18" t="e">
        <f>VLOOKUP(E41,D20数据库!C:K,5,0)</f>
        <v>#N/A</v>
      </c>
      <c r="M41" s="18"/>
      <c r="N41" s="18" t="e">
        <f>VLOOKUP(E41,D20数据库!C:K,6,0)</f>
        <v>#N/A</v>
      </c>
      <c r="O41" s="18" t="e">
        <f>VLOOKUP(E41,D6数据库!C:K,7,0)</f>
        <v>#N/A</v>
      </c>
      <c r="P41" s="19" t="e">
        <f t="shared" si="4"/>
        <v>#VALUE!</v>
      </c>
      <c r="Q41" s="18" t="e">
        <f>VLOOKUP(E41,D20数据库!C:K,8,0)</f>
        <v>#N/A</v>
      </c>
      <c r="R41" s="18" t="e">
        <f>VLOOKUP(E41,D20数据库!C:K,9,0)</f>
        <v>#N/A</v>
      </c>
      <c r="S41" s="18"/>
    </row>
    <row r="42" spans="1:19" x14ac:dyDescent="0.25">
      <c r="A42" s="22"/>
      <c r="B42" s="22"/>
      <c r="C42" s="22"/>
      <c r="D42" s="22"/>
      <c r="E42" s="18" t="str">
        <f t="shared" si="5"/>
        <v/>
      </c>
      <c r="F42" s="18" t="e">
        <f t="shared" si="6"/>
        <v>#VALUE!</v>
      </c>
      <c r="G42" s="18" t="e">
        <f t="shared" si="7"/>
        <v>#VALUE!</v>
      </c>
      <c r="H42" s="18" t="e">
        <f>VLOOKUP(E42,D20数据库!C:K,2,0)</f>
        <v>#N/A</v>
      </c>
      <c r="I42" s="18" t="e">
        <f>VLOOKUP(E42,D20数据库!C:K,3,0)</f>
        <v>#N/A</v>
      </c>
      <c r="J42" s="19" t="e">
        <f t="shared" si="8"/>
        <v>#VALUE!</v>
      </c>
      <c r="K42" s="18" t="e">
        <f>VLOOKUP(E42,D20数据库!C:K,4,0)</f>
        <v>#N/A</v>
      </c>
      <c r="L42" s="18" t="e">
        <f>VLOOKUP(E42,D20数据库!C:K,5,0)</f>
        <v>#N/A</v>
      </c>
      <c r="M42" s="18"/>
      <c r="N42" s="18" t="e">
        <f>VLOOKUP(E42,D20数据库!C:K,6,0)</f>
        <v>#N/A</v>
      </c>
      <c r="O42" s="18" t="e">
        <f>VLOOKUP(E42,D6数据库!C:K,7,0)</f>
        <v>#N/A</v>
      </c>
      <c r="P42" s="19" t="e">
        <f t="shared" si="4"/>
        <v>#VALUE!</v>
      </c>
      <c r="Q42" s="18" t="e">
        <f>VLOOKUP(E42,D20数据库!C:K,8,0)</f>
        <v>#N/A</v>
      </c>
      <c r="R42" s="18" t="e">
        <f>VLOOKUP(E42,D20数据库!C:K,9,0)</f>
        <v>#N/A</v>
      </c>
      <c r="S42" s="18"/>
    </row>
    <row r="43" spans="1:19" x14ac:dyDescent="0.25">
      <c r="A43" s="22"/>
      <c r="B43" s="22"/>
      <c r="C43" s="22"/>
      <c r="D43" s="22"/>
      <c r="E43" s="18" t="str">
        <f t="shared" si="5"/>
        <v/>
      </c>
      <c r="F43" s="18" t="e">
        <f t="shared" si="6"/>
        <v>#VALUE!</v>
      </c>
      <c r="G43" s="18" t="e">
        <f t="shared" si="7"/>
        <v>#VALUE!</v>
      </c>
      <c r="H43" s="18" t="e">
        <f>VLOOKUP(E43,D20数据库!C:K,2,0)</f>
        <v>#N/A</v>
      </c>
      <c r="I43" s="18" t="e">
        <f>VLOOKUP(E43,D20数据库!C:K,3,0)</f>
        <v>#N/A</v>
      </c>
      <c r="J43" s="19" t="e">
        <f t="shared" si="8"/>
        <v>#VALUE!</v>
      </c>
      <c r="K43" s="18" t="e">
        <f>VLOOKUP(E43,D20数据库!C:K,4,0)</f>
        <v>#N/A</v>
      </c>
      <c r="L43" s="18" t="e">
        <f>VLOOKUP(E43,D20数据库!C:K,5,0)</f>
        <v>#N/A</v>
      </c>
      <c r="M43" s="18"/>
      <c r="N43" s="18" t="e">
        <f>VLOOKUP(E43,D20数据库!C:K,6,0)</f>
        <v>#N/A</v>
      </c>
      <c r="O43" s="18" t="e">
        <f>VLOOKUP(E43,D6数据库!C:K,7,0)</f>
        <v>#N/A</v>
      </c>
      <c r="P43" s="19" t="e">
        <f t="shared" si="4"/>
        <v>#VALUE!</v>
      </c>
      <c r="Q43" s="18" t="e">
        <f>VLOOKUP(E43,D20数据库!C:K,8,0)</f>
        <v>#N/A</v>
      </c>
      <c r="R43" s="18" t="e">
        <f>VLOOKUP(E43,D20数据库!C:K,9,0)</f>
        <v>#N/A</v>
      </c>
      <c r="S43" s="18"/>
    </row>
    <row r="44" spans="1:19" x14ac:dyDescent="0.25">
      <c r="A44" s="22"/>
      <c r="B44" s="22"/>
      <c r="C44" s="22"/>
      <c r="D44" s="22"/>
      <c r="E44" s="18" t="str">
        <f t="shared" si="5"/>
        <v/>
      </c>
      <c r="F44" s="18" t="e">
        <f t="shared" si="6"/>
        <v>#VALUE!</v>
      </c>
      <c r="G44" s="18" t="e">
        <f t="shared" si="7"/>
        <v>#VALUE!</v>
      </c>
      <c r="H44" s="18" t="e">
        <f>VLOOKUP(E44,D20数据库!C:K,2,0)</f>
        <v>#N/A</v>
      </c>
      <c r="I44" s="18" t="e">
        <f>VLOOKUP(E44,D20数据库!C:K,3,0)</f>
        <v>#N/A</v>
      </c>
      <c r="J44" s="19" t="e">
        <f t="shared" si="8"/>
        <v>#VALUE!</v>
      </c>
      <c r="K44" s="18" t="e">
        <f>VLOOKUP(E44,D20数据库!C:K,4,0)</f>
        <v>#N/A</v>
      </c>
      <c r="L44" s="18" t="e">
        <f>VLOOKUP(E44,D20数据库!C:K,5,0)</f>
        <v>#N/A</v>
      </c>
      <c r="M44" s="18"/>
      <c r="N44" s="18" t="e">
        <f>VLOOKUP(E44,D20数据库!C:K,6,0)</f>
        <v>#N/A</v>
      </c>
      <c r="O44" s="18" t="e">
        <f>VLOOKUP(E44,D6数据库!C:K,7,0)</f>
        <v>#N/A</v>
      </c>
      <c r="P44" s="19" t="e">
        <f t="shared" si="4"/>
        <v>#VALUE!</v>
      </c>
      <c r="Q44" s="18" t="e">
        <f>VLOOKUP(E44,D20数据库!C:K,8,0)</f>
        <v>#N/A</v>
      </c>
      <c r="R44" s="18" t="e">
        <f>VLOOKUP(E44,D20数据库!C:K,9,0)</f>
        <v>#N/A</v>
      </c>
      <c r="S44" s="18"/>
    </row>
    <row r="45" spans="1:19" x14ac:dyDescent="0.25">
      <c r="A45" s="22"/>
      <c r="B45" s="22"/>
      <c r="C45" s="22"/>
      <c r="D45" s="22"/>
      <c r="E45" s="18" t="str">
        <f t="shared" si="5"/>
        <v/>
      </c>
      <c r="F45" s="18" t="e">
        <f t="shared" si="6"/>
        <v>#VALUE!</v>
      </c>
      <c r="G45" s="18" t="e">
        <f t="shared" si="7"/>
        <v>#VALUE!</v>
      </c>
      <c r="H45" s="18" t="e">
        <f>VLOOKUP(E45,D20数据库!C:K,2,0)</f>
        <v>#N/A</v>
      </c>
      <c r="I45" s="18" t="e">
        <f>VLOOKUP(E45,D20数据库!C:K,3,0)</f>
        <v>#N/A</v>
      </c>
      <c r="J45" s="19" t="e">
        <f t="shared" si="8"/>
        <v>#VALUE!</v>
      </c>
      <c r="K45" s="18" t="e">
        <f>VLOOKUP(E45,D20数据库!C:K,4,0)</f>
        <v>#N/A</v>
      </c>
      <c r="L45" s="18" t="e">
        <f>VLOOKUP(E45,D20数据库!C:K,5,0)</f>
        <v>#N/A</v>
      </c>
      <c r="M45" s="18"/>
      <c r="N45" s="18" t="e">
        <f>VLOOKUP(E45,D20数据库!C:K,6,0)</f>
        <v>#N/A</v>
      </c>
      <c r="O45" s="18" t="e">
        <f>VLOOKUP(E45,D6数据库!C:K,7,0)</f>
        <v>#N/A</v>
      </c>
      <c r="P45" s="19" t="e">
        <f t="shared" si="4"/>
        <v>#VALUE!</v>
      </c>
      <c r="Q45" s="18" t="e">
        <f>VLOOKUP(E45,D20数据库!C:K,8,0)</f>
        <v>#N/A</v>
      </c>
      <c r="R45" s="18" t="e">
        <f>VLOOKUP(E45,D20数据库!C:K,9,0)</f>
        <v>#N/A</v>
      </c>
      <c r="S45" s="18"/>
    </row>
    <row r="46" spans="1:19" x14ac:dyDescent="0.25">
      <c r="A46" s="22"/>
      <c r="B46" s="22"/>
      <c r="C46" s="22"/>
      <c r="D46" s="22"/>
      <c r="E46" s="18" t="str">
        <f t="shared" si="5"/>
        <v/>
      </c>
      <c r="F46" s="18" t="e">
        <f t="shared" si="6"/>
        <v>#VALUE!</v>
      </c>
      <c r="G46" s="18" t="e">
        <f t="shared" si="7"/>
        <v>#VALUE!</v>
      </c>
      <c r="H46" s="18" t="e">
        <f>VLOOKUP(E46,D20数据库!C:K,2,0)</f>
        <v>#N/A</v>
      </c>
      <c r="I46" s="18" t="e">
        <f>VLOOKUP(E46,D20数据库!C:K,3,0)</f>
        <v>#N/A</v>
      </c>
      <c r="J46" s="19" t="e">
        <f t="shared" si="8"/>
        <v>#VALUE!</v>
      </c>
      <c r="K46" s="18" t="e">
        <f>VLOOKUP(E46,D20数据库!C:K,4,0)</f>
        <v>#N/A</v>
      </c>
      <c r="L46" s="18" t="e">
        <f>VLOOKUP(E46,D20数据库!C:K,5,0)</f>
        <v>#N/A</v>
      </c>
      <c r="M46" s="18"/>
      <c r="N46" s="18" t="e">
        <f>VLOOKUP(E46,D20数据库!C:K,6,0)</f>
        <v>#N/A</v>
      </c>
      <c r="O46" s="18" t="e">
        <f>VLOOKUP(E46,D6数据库!C:K,7,0)</f>
        <v>#N/A</v>
      </c>
      <c r="P46" s="19" t="e">
        <f t="shared" si="4"/>
        <v>#VALUE!</v>
      </c>
      <c r="Q46" s="18" t="e">
        <f>VLOOKUP(E46,D20数据库!C:K,8,0)</f>
        <v>#N/A</v>
      </c>
      <c r="R46" s="18" t="e">
        <f>VLOOKUP(E46,D20数据库!C:K,9,0)</f>
        <v>#N/A</v>
      </c>
      <c r="S46" s="18"/>
    </row>
    <row r="47" spans="1:19" x14ac:dyDescent="0.25">
      <c r="A47" s="22"/>
      <c r="B47" s="22"/>
      <c r="C47" s="22"/>
      <c r="D47" s="22"/>
      <c r="E47" s="18" t="str">
        <f t="shared" si="5"/>
        <v/>
      </c>
      <c r="F47" s="18" t="e">
        <f t="shared" si="6"/>
        <v>#VALUE!</v>
      </c>
      <c r="G47" s="18" t="e">
        <f t="shared" si="7"/>
        <v>#VALUE!</v>
      </c>
      <c r="H47" s="18" t="e">
        <f>VLOOKUP(E47,D20数据库!C:K,2,0)</f>
        <v>#N/A</v>
      </c>
      <c r="I47" s="18" t="e">
        <f>VLOOKUP(E47,D20数据库!C:K,3,0)</f>
        <v>#N/A</v>
      </c>
      <c r="J47" s="19" t="e">
        <f t="shared" si="8"/>
        <v>#VALUE!</v>
      </c>
      <c r="K47" s="18" t="e">
        <f>VLOOKUP(E47,D20数据库!C:K,4,0)</f>
        <v>#N/A</v>
      </c>
      <c r="L47" s="18" t="e">
        <f>VLOOKUP(E47,D20数据库!C:K,5,0)</f>
        <v>#N/A</v>
      </c>
      <c r="M47" s="18"/>
      <c r="N47" s="18" t="e">
        <f>VLOOKUP(E47,D20数据库!C:K,6,0)</f>
        <v>#N/A</v>
      </c>
      <c r="O47" s="18" t="e">
        <f>VLOOKUP(E47,D6数据库!C:K,7,0)</f>
        <v>#N/A</v>
      </c>
      <c r="P47" s="19" t="e">
        <f t="shared" si="4"/>
        <v>#VALUE!</v>
      </c>
      <c r="Q47" s="18" t="e">
        <f>VLOOKUP(E47,D20数据库!C:K,8,0)</f>
        <v>#N/A</v>
      </c>
      <c r="R47" s="18" t="e">
        <f>VLOOKUP(E47,D20数据库!C:K,9,0)</f>
        <v>#N/A</v>
      </c>
      <c r="S47" s="18"/>
    </row>
    <row r="48" spans="1:19" x14ac:dyDescent="0.25">
      <c r="A48" s="22"/>
      <c r="B48" s="22"/>
      <c r="C48" s="22"/>
      <c r="D48" s="22"/>
      <c r="E48" s="18" t="str">
        <f t="shared" si="5"/>
        <v/>
      </c>
      <c r="F48" s="18" t="e">
        <f t="shared" si="6"/>
        <v>#VALUE!</v>
      </c>
      <c r="G48" s="18" t="e">
        <f t="shared" si="7"/>
        <v>#VALUE!</v>
      </c>
      <c r="H48" s="18" t="e">
        <f>VLOOKUP(E48,D20数据库!C:K,2,0)</f>
        <v>#N/A</v>
      </c>
      <c r="I48" s="18" t="e">
        <f>VLOOKUP(E48,D20数据库!C:K,3,0)</f>
        <v>#N/A</v>
      </c>
      <c r="J48" s="19" t="e">
        <f t="shared" si="8"/>
        <v>#VALUE!</v>
      </c>
      <c r="K48" s="18" t="e">
        <f>VLOOKUP(E48,D20数据库!C:K,4,0)</f>
        <v>#N/A</v>
      </c>
      <c r="L48" s="18" t="e">
        <f>VLOOKUP(E48,D20数据库!C:K,5,0)</f>
        <v>#N/A</v>
      </c>
      <c r="M48" s="18"/>
      <c r="N48" s="18" t="e">
        <f>VLOOKUP(E48,D20数据库!C:K,6,0)</f>
        <v>#N/A</v>
      </c>
      <c r="O48" s="18" t="e">
        <f>VLOOKUP(E48,D6数据库!C:K,7,0)</f>
        <v>#N/A</v>
      </c>
      <c r="P48" s="19" t="e">
        <f t="shared" si="4"/>
        <v>#VALUE!</v>
      </c>
      <c r="Q48" s="18" t="e">
        <f>VLOOKUP(E48,D20数据库!C:K,8,0)</f>
        <v>#N/A</v>
      </c>
      <c r="R48" s="18" t="e">
        <f>VLOOKUP(E48,D20数据库!C:K,9,0)</f>
        <v>#N/A</v>
      </c>
      <c r="S48" s="18"/>
    </row>
    <row r="49" spans="1:19" x14ac:dyDescent="0.25">
      <c r="A49" s="22"/>
      <c r="B49" s="22"/>
      <c r="C49" s="22"/>
      <c r="D49" s="22"/>
      <c r="E49" s="18" t="str">
        <f t="shared" si="5"/>
        <v/>
      </c>
      <c r="F49" s="18" t="e">
        <f t="shared" si="6"/>
        <v>#VALUE!</v>
      </c>
      <c r="G49" s="18" t="e">
        <f t="shared" si="7"/>
        <v>#VALUE!</v>
      </c>
      <c r="H49" s="18" t="e">
        <f>VLOOKUP(E49,D20数据库!C:K,2,0)</f>
        <v>#N/A</v>
      </c>
      <c r="I49" s="18" t="e">
        <f>VLOOKUP(E49,D20数据库!C:K,3,0)</f>
        <v>#N/A</v>
      </c>
      <c r="J49" s="19" t="e">
        <f t="shared" si="8"/>
        <v>#VALUE!</v>
      </c>
      <c r="K49" s="18" t="e">
        <f>VLOOKUP(E49,D20数据库!C:K,4,0)</f>
        <v>#N/A</v>
      </c>
      <c r="L49" s="18" t="e">
        <f>VLOOKUP(E49,D20数据库!C:K,5,0)</f>
        <v>#N/A</v>
      </c>
      <c r="M49" s="18"/>
      <c r="N49" s="18" t="e">
        <f>VLOOKUP(E49,D20数据库!C:K,6,0)</f>
        <v>#N/A</v>
      </c>
      <c r="O49" s="18" t="e">
        <f>VLOOKUP(E49,D6数据库!C:K,7,0)</f>
        <v>#N/A</v>
      </c>
      <c r="P49" s="19" t="e">
        <f t="shared" si="4"/>
        <v>#VALUE!</v>
      </c>
      <c r="Q49" s="18" t="e">
        <f>VLOOKUP(E49,D20数据库!C:K,8,0)</f>
        <v>#N/A</v>
      </c>
      <c r="R49" s="18" t="e">
        <f>VLOOKUP(E49,D20数据库!C:K,9,0)</f>
        <v>#N/A</v>
      </c>
      <c r="S49" s="18"/>
    </row>
    <row r="50" spans="1:19" x14ac:dyDescent="0.25">
      <c r="A50" s="22"/>
      <c r="B50" s="22"/>
      <c r="C50" s="22"/>
      <c r="D50" s="22"/>
      <c r="E50" s="18" t="str">
        <f t="shared" si="5"/>
        <v/>
      </c>
      <c r="F50" s="18" t="e">
        <f t="shared" si="6"/>
        <v>#VALUE!</v>
      </c>
      <c r="G50" s="18" t="e">
        <f t="shared" si="7"/>
        <v>#VALUE!</v>
      </c>
      <c r="H50" s="18" t="e">
        <f>VLOOKUP(E50,D20数据库!C:K,2,0)</f>
        <v>#N/A</v>
      </c>
      <c r="I50" s="18" t="e">
        <f>VLOOKUP(E50,D20数据库!C:K,3,0)</f>
        <v>#N/A</v>
      </c>
      <c r="J50" s="19" t="e">
        <f t="shared" si="8"/>
        <v>#VALUE!</v>
      </c>
      <c r="K50" s="18" t="e">
        <f>VLOOKUP(E50,D20数据库!C:K,4,0)</f>
        <v>#N/A</v>
      </c>
      <c r="L50" s="18" t="e">
        <f>VLOOKUP(E50,D20数据库!C:K,5,0)</f>
        <v>#N/A</v>
      </c>
      <c r="M50" s="18"/>
      <c r="N50" s="18" t="e">
        <f>VLOOKUP(E50,D20数据库!C:K,6,0)</f>
        <v>#N/A</v>
      </c>
      <c r="O50" s="18" t="e">
        <f>VLOOKUP(E50,D6数据库!C:K,7,0)</f>
        <v>#N/A</v>
      </c>
      <c r="P50" s="19" t="e">
        <f t="shared" si="4"/>
        <v>#VALUE!</v>
      </c>
      <c r="Q50" s="18" t="e">
        <f>VLOOKUP(E50,D20数据库!C:K,8,0)</f>
        <v>#N/A</v>
      </c>
      <c r="R50" s="18" t="e">
        <f>VLOOKUP(E50,D20数据库!C:K,9,0)</f>
        <v>#N/A</v>
      </c>
      <c r="S50" s="18"/>
    </row>
    <row r="51" spans="1:19" x14ac:dyDescent="0.25">
      <c r="A51" s="22"/>
      <c r="B51" s="22"/>
      <c r="C51" s="22"/>
      <c r="D51" s="22"/>
      <c r="E51" s="18" t="str">
        <f t="shared" si="5"/>
        <v/>
      </c>
      <c r="F51" s="18" t="e">
        <f t="shared" si="6"/>
        <v>#VALUE!</v>
      </c>
      <c r="G51" s="18" t="e">
        <f t="shared" si="7"/>
        <v>#VALUE!</v>
      </c>
      <c r="H51" s="18" t="e">
        <f>VLOOKUP(E51,D20数据库!C:K,2,0)</f>
        <v>#N/A</v>
      </c>
      <c r="I51" s="18" t="e">
        <f>VLOOKUP(E51,D20数据库!C:K,3,0)</f>
        <v>#N/A</v>
      </c>
      <c r="J51" s="19" t="e">
        <f t="shared" si="8"/>
        <v>#VALUE!</v>
      </c>
      <c r="K51" s="18" t="e">
        <f>VLOOKUP(E51,D20数据库!C:K,4,0)</f>
        <v>#N/A</v>
      </c>
      <c r="L51" s="18" t="e">
        <f>VLOOKUP(E51,D20数据库!C:K,5,0)</f>
        <v>#N/A</v>
      </c>
      <c r="M51" s="18"/>
      <c r="N51" s="18" t="e">
        <f>VLOOKUP(E51,D20数据库!C:K,6,0)</f>
        <v>#N/A</v>
      </c>
      <c r="O51" s="18" t="e">
        <f>VLOOKUP(E51,D6数据库!C:K,7,0)</f>
        <v>#N/A</v>
      </c>
      <c r="P51" s="19" t="e">
        <f t="shared" si="4"/>
        <v>#VALUE!</v>
      </c>
      <c r="Q51" s="18" t="e">
        <f>VLOOKUP(E51,D20数据库!C:K,8,0)</f>
        <v>#N/A</v>
      </c>
      <c r="R51" s="18" t="e">
        <f>VLOOKUP(E51,D20数据库!C:K,9,0)</f>
        <v>#N/A</v>
      </c>
      <c r="S51" s="18"/>
    </row>
    <row r="52" spans="1:19" x14ac:dyDescent="0.25">
      <c r="A52" s="22"/>
      <c r="B52" s="22"/>
      <c r="C52" s="22"/>
      <c r="D52" s="22"/>
      <c r="E52" s="18" t="str">
        <f t="shared" si="5"/>
        <v/>
      </c>
      <c r="F52" s="18" t="e">
        <f t="shared" si="6"/>
        <v>#VALUE!</v>
      </c>
      <c r="G52" s="18" t="e">
        <f t="shared" si="7"/>
        <v>#VALUE!</v>
      </c>
      <c r="H52" s="18" t="e">
        <f>VLOOKUP(E52,D20数据库!C:K,2,0)</f>
        <v>#N/A</v>
      </c>
      <c r="I52" s="18" t="e">
        <f>VLOOKUP(E52,D20数据库!C:K,3,0)</f>
        <v>#N/A</v>
      </c>
      <c r="J52" s="19" t="e">
        <f t="shared" si="8"/>
        <v>#VALUE!</v>
      </c>
      <c r="K52" s="18" t="e">
        <f>VLOOKUP(E52,D20数据库!C:K,4,0)</f>
        <v>#N/A</v>
      </c>
      <c r="L52" s="18" t="e">
        <f>VLOOKUP(E52,D20数据库!C:K,5,0)</f>
        <v>#N/A</v>
      </c>
      <c r="M52" s="18"/>
      <c r="N52" s="18" t="e">
        <f>VLOOKUP(E52,D20数据库!C:K,6,0)</f>
        <v>#N/A</v>
      </c>
      <c r="O52" s="18" t="e">
        <f>VLOOKUP(E52,D6数据库!C:K,7,0)</f>
        <v>#N/A</v>
      </c>
      <c r="P52" s="19" t="e">
        <f t="shared" si="4"/>
        <v>#VALUE!</v>
      </c>
      <c r="Q52" s="18" t="e">
        <f>VLOOKUP(E52,D20数据库!C:K,8,0)</f>
        <v>#N/A</v>
      </c>
      <c r="R52" s="18" t="e">
        <f>VLOOKUP(E52,D20数据库!C:K,9,0)</f>
        <v>#N/A</v>
      </c>
      <c r="S52" s="18"/>
    </row>
    <row r="53" spans="1:19" x14ac:dyDescent="0.25">
      <c r="A53" s="22"/>
      <c r="B53" s="22"/>
      <c r="C53" s="22"/>
      <c r="D53" s="22"/>
      <c r="E53" s="18" t="str">
        <f t="shared" si="5"/>
        <v/>
      </c>
      <c r="F53" s="18" t="e">
        <f t="shared" si="6"/>
        <v>#VALUE!</v>
      </c>
      <c r="G53" s="18" t="e">
        <f t="shared" si="7"/>
        <v>#VALUE!</v>
      </c>
      <c r="H53" s="18" t="e">
        <f>VLOOKUP(E53,D20数据库!C:K,2,0)</f>
        <v>#N/A</v>
      </c>
      <c r="I53" s="18" t="e">
        <f>VLOOKUP(E53,D20数据库!C:K,3,0)</f>
        <v>#N/A</v>
      </c>
      <c r="J53" s="19" t="e">
        <f t="shared" si="8"/>
        <v>#VALUE!</v>
      </c>
      <c r="K53" s="18" t="e">
        <f>VLOOKUP(E53,D20数据库!C:K,4,0)</f>
        <v>#N/A</v>
      </c>
      <c r="L53" s="18" t="e">
        <f>VLOOKUP(E53,D20数据库!C:K,5,0)</f>
        <v>#N/A</v>
      </c>
      <c r="M53" s="18"/>
      <c r="N53" s="18" t="e">
        <f>VLOOKUP(E53,D20数据库!C:K,6,0)</f>
        <v>#N/A</v>
      </c>
      <c r="O53" s="18" t="e">
        <f>VLOOKUP(E53,D6数据库!C:K,7,0)</f>
        <v>#N/A</v>
      </c>
      <c r="P53" s="19" t="e">
        <f t="shared" si="4"/>
        <v>#VALUE!</v>
      </c>
      <c r="Q53" s="18" t="e">
        <f>VLOOKUP(E53,D20数据库!C:K,8,0)</f>
        <v>#N/A</v>
      </c>
      <c r="R53" s="18" t="e">
        <f>VLOOKUP(E53,D20数据库!C:K,9,0)</f>
        <v>#N/A</v>
      </c>
      <c r="S53" s="18"/>
    </row>
    <row r="54" spans="1:19" x14ac:dyDescent="0.25">
      <c r="A54" s="22"/>
      <c r="B54" s="22"/>
      <c r="C54" s="22"/>
      <c r="D54" s="22"/>
      <c r="E54" s="18" t="str">
        <f t="shared" si="5"/>
        <v/>
      </c>
      <c r="F54" s="18" t="e">
        <f t="shared" si="6"/>
        <v>#VALUE!</v>
      </c>
      <c r="G54" s="18" t="e">
        <f t="shared" si="7"/>
        <v>#VALUE!</v>
      </c>
      <c r="H54" s="18" t="e">
        <f>VLOOKUP(E54,D20数据库!C:K,2,0)</f>
        <v>#N/A</v>
      </c>
      <c r="I54" s="18" t="e">
        <f>VLOOKUP(E54,D20数据库!C:K,3,0)</f>
        <v>#N/A</v>
      </c>
      <c r="J54" s="19" t="e">
        <f t="shared" si="8"/>
        <v>#VALUE!</v>
      </c>
      <c r="K54" s="18" t="e">
        <f>VLOOKUP(E54,D20数据库!C:K,4,0)</f>
        <v>#N/A</v>
      </c>
      <c r="L54" s="18" t="e">
        <f>VLOOKUP(E54,D20数据库!C:K,5,0)</f>
        <v>#N/A</v>
      </c>
      <c r="M54" s="18"/>
      <c r="N54" s="18" t="e">
        <f>VLOOKUP(E54,D20数据库!C:K,6,0)</f>
        <v>#N/A</v>
      </c>
      <c r="O54" s="18" t="e">
        <f>VLOOKUP(E54,D6数据库!C:K,7,0)</f>
        <v>#N/A</v>
      </c>
      <c r="P54" s="19" t="e">
        <f t="shared" si="4"/>
        <v>#VALUE!</v>
      </c>
      <c r="Q54" s="18" t="e">
        <f>VLOOKUP(E54,D20数据库!C:K,8,0)</f>
        <v>#N/A</v>
      </c>
      <c r="R54" s="18" t="e">
        <f>VLOOKUP(E54,D20数据库!C:K,9,0)</f>
        <v>#N/A</v>
      </c>
      <c r="S54" s="18"/>
    </row>
    <row r="55" spans="1:19" x14ac:dyDescent="0.25">
      <c r="A55" s="22"/>
      <c r="B55" s="22"/>
      <c r="C55" s="22"/>
      <c r="D55" s="22"/>
      <c r="E55" s="18" t="str">
        <f t="shared" si="5"/>
        <v/>
      </c>
      <c r="F55" s="18" t="e">
        <f t="shared" si="6"/>
        <v>#VALUE!</v>
      </c>
      <c r="G55" s="18" t="e">
        <f t="shared" si="7"/>
        <v>#VALUE!</v>
      </c>
      <c r="H55" s="18" t="e">
        <f>VLOOKUP(E55,D20数据库!C:K,2,0)</f>
        <v>#N/A</v>
      </c>
      <c r="I55" s="18" t="e">
        <f>VLOOKUP(E55,D20数据库!C:K,3,0)</f>
        <v>#N/A</v>
      </c>
      <c r="J55" s="19" t="e">
        <f t="shared" si="8"/>
        <v>#VALUE!</v>
      </c>
      <c r="K55" s="18" t="e">
        <f>VLOOKUP(E55,D20数据库!C:K,4,0)</f>
        <v>#N/A</v>
      </c>
      <c r="L55" s="18" t="e">
        <f>VLOOKUP(E55,D20数据库!C:K,5,0)</f>
        <v>#N/A</v>
      </c>
      <c r="M55" s="18"/>
      <c r="N55" s="18" t="e">
        <f>VLOOKUP(E55,D20数据库!C:K,6,0)</f>
        <v>#N/A</v>
      </c>
      <c r="O55" s="18" t="e">
        <f>VLOOKUP(E55,D6数据库!C:K,7,0)</f>
        <v>#N/A</v>
      </c>
      <c r="P55" s="19" t="e">
        <f t="shared" si="4"/>
        <v>#VALUE!</v>
      </c>
      <c r="Q55" s="18" t="e">
        <f>VLOOKUP(E55,D20数据库!C:K,8,0)</f>
        <v>#N/A</v>
      </c>
      <c r="R55" s="18" t="e">
        <f>VLOOKUP(E55,D20数据库!C:K,9,0)</f>
        <v>#N/A</v>
      </c>
      <c r="S55" s="18"/>
    </row>
    <row r="56" spans="1:19" x14ac:dyDescent="0.25">
      <c r="A56" s="22"/>
      <c r="B56" s="22"/>
      <c r="C56" s="22"/>
      <c r="D56" s="22"/>
      <c r="E56" s="18" t="str">
        <f t="shared" si="5"/>
        <v/>
      </c>
      <c r="F56" s="18" t="e">
        <f t="shared" si="6"/>
        <v>#VALUE!</v>
      </c>
      <c r="G56" s="18" t="e">
        <f t="shared" si="7"/>
        <v>#VALUE!</v>
      </c>
      <c r="H56" s="18" t="e">
        <f>VLOOKUP(E56,D20数据库!C:K,2,0)</f>
        <v>#N/A</v>
      </c>
      <c r="I56" s="18" t="e">
        <f>VLOOKUP(E56,D20数据库!C:K,3,0)</f>
        <v>#N/A</v>
      </c>
      <c r="J56" s="19" t="e">
        <f t="shared" si="8"/>
        <v>#VALUE!</v>
      </c>
      <c r="K56" s="18" t="e">
        <f>VLOOKUP(E56,D20数据库!C:K,4,0)</f>
        <v>#N/A</v>
      </c>
      <c r="L56" s="18" t="e">
        <f>VLOOKUP(E56,D20数据库!C:K,5,0)</f>
        <v>#N/A</v>
      </c>
      <c r="M56" s="18"/>
      <c r="N56" s="18" t="e">
        <f>VLOOKUP(E56,D20数据库!C:K,6,0)</f>
        <v>#N/A</v>
      </c>
      <c r="O56" s="18" t="e">
        <f>VLOOKUP(E56,D6数据库!C:K,7,0)</f>
        <v>#N/A</v>
      </c>
      <c r="P56" s="19" t="e">
        <f t="shared" si="4"/>
        <v>#VALUE!</v>
      </c>
      <c r="Q56" s="18" t="e">
        <f>VLOOKUP(E56,D20数据库!C:K,8,0)</f>
        <v>#N/A</v>
      </c>
      <c r="R56" s="18" t="e">
        <f>VLOOKUP(E56,D20数据库!C:K,9,0)</f>
        <v>#N/A</v>
      </c>
      <c r="S56" s="18"/>
    </row>
    <row r="57" spans="1:19" x14ac:dyDescent="0.25">
      <c r="A57" s="22"/>
      <c r="B57" s="22"/>
      <c r="C57" s="22"/>
      <c r="D57" s="22"/>
      <c r="E57" s="18" t="str">
        <f t="shared" si="5"/>
        <v/>
      </c>
      <c r="F57" s="18" t="e">
        <f t="shared" si="6"/>
        <v>#VALUE!</v>
      </c>
      <c r="G57" s="18" t="e">
        <f t="shared" si="7"/>
        <v>#VALUE!</v>
      </c>
      <c r="H57" s="18" t="e">
        <f>VLOOKUP(E57,D20数据库!C:K,2,0)</f>
        <v>#N/A</v>
      </c>
      <c r="I57" s="18" t="e">
        <f>VLOOKUP(E57,D20数据库!C:K,3,0)</f>
        <v>#N/A</v>
      </c>
      <c r="J57" s="19" t="e">
        <f t="shared" si="8"/>
        <v>#VALUE!</v>
      </c>
      <c r="K57" s="18" t="e">
        <f>VLOOKUP(E57,D20数据库!C:K,4,0)</f>
        <v>#N/A</v>
      </c>
      <c r="L57" s="18" t="e">
        <f>VLOOKUP(E57,D20数据库!C:K,5,0)</f>
        <v>#N/A</v>
      </c>
      <c r="M57" s="18"/>
      <c r="N57" s="18" t="e">
        <f>VLOOKUP(E57,D20数据库!C:K,6,0)</f>
        <v>#N/A</v>
      </c>
      <c r="O57" s="18" t="e">
        <f>VLOOKUP(E57,D6数据库!C:K,7,0)</f>
        <v>#N/A</v>
      </c>
      <c r="P57" s="19" t="e">
        <f t="shared" si="4"/>
        <v>#VALUE!</v>
      </c>
      <c r="Q57" s="18" t="e">
        <f>VLOOKUP(E57,D20数据库!C:K,8,0)</f>
        <v>#N/A</v>
      </c>
      <c r="R57" s="18" t="e">
        <f>VLOOKUP(E57,D20数据库!C:K,9,0)</f>
        <v>#N/A</v>
      </c>
      <c r="S57" s="18"/>
    </row>
    <row r="58" spans="1:19" x14ac:dyDescent="0.25">
      <c r="A58" s="22"/>
      <c r="B58" s="22"/>
      <c r="C58" s="22"/>
      <c r="D58" s="22"/>
      <c r="E58" s="18" t="str">
        <f t="shared" si="5"/>
        <v/>
      </c>
      <c r="F58" s="18" t="e">
        <f t="shared" si="6"/>
        <v>#VALUE!</v>
      </c>
      <c r="G58" s="18" t="e">
        <f t="shared" si="7"/>
        <v>#VALUE!</v>
      </c>
      <c r="H58" s="18" t="e">
        <f>VLOOKUP(E58,D20数据库!C:K,2,0)</f>
        <v>#N/A</v>
      </c>
      <c r="I58" s="18" t="e">
        <f>VLOOKUP(E58,D20数据库!C:K,3,0)</f>
        <v>#N/A</v>
      </c>
      <c r="J58" s="19" t="e">
        <f t="shared" si="8"/>
        <v>#VALUE!</v>
      </c>
      <c r="K58" s="18" t="e">
        <f>VLOOKUP(E58,D20数据库!C:K,4,0)</f>
        <v>#N/A</v>
      </c>
      <c r="L58" s="18" t="e">
        <f>VLOOKUP(E58,D20数据库!C:K,5,0)</f>
        <v>#N/A</v>
      </c>
      <c r="M58" s="18"/>
      <c r="N58" s="18" t="e">
        <f>VLOOKUP(E58,D20数据库!C:K,6,0)</f>
        <v>#N/A</v>
      </c>
      <c r="O58" s="18" t="e">
        <f>VLOOKUP(E58,D6数据库!C:K,7,0)</f>
        <v>#N/A</v>
      </c>
      <c r="P58" s="19" t="e">
        <f t="shared" si="4"/>
        <v>#VALUE!</v>
      </c>
      <c r="Q58" s="18" t="e">
        <f>VLOOKUP(E58,D20数据库!C:K,8,0)</f>
        <v>#N/A</v>
      </c>
      <c r="R58" s="18" t="e">
        <f>VLOOKUP(E58,D20数据库!C:K,9,0)</f>
        <v>#N/A</v>
      </c>
      <c r="S58" s="18"/>
    </row>
    <row r="59" spans="1:19" x14ac:dyDescent="0.25">
      <c r="A59" s="22"/>
      <c r="B59" s="22"/>
      <c r="C59" s="22"/>
      <c r="D59" s="22"/>
      <c r="E59" s="18" t="str">
        <f t="shared" si="5"/>
        <v/>
      </c>
      <c r="F59" s="18" t="e">
        <f t="shared" si="6"/>
        <v>#VALUE!</v>
      </c>
      <c r="G59" s="18" t="e">
        <f t="shared" si="7"/>
        <v>#VALUE!</v>
      </c>
      <c r="H59" s="18" t="e">
        <f>VLOOKUP(E59,D20数据库!C:K,2,0)</f>
        <v>#N/A</v>
      </c>
      <c r="I59" s="18" t="e">
        <f>VLOOKUP(E59,D20数据库!C:K,3,0)</f>
        <v>#N/A</v>
      </c>
      <c r="J59" s="19" t="e">
        <f t="shared" si="8"/>
        <v>#VALUE!</v>
      </c>
      <c r="K59" s="18" t="e">
        <f>VLOOKUP(E59,D20数据库!C:K,4,0)</f>
        <v>#N/A</v>
      </c>
      <c r="L59" s="18" t="e">
        <f>VLOOKUP(E59,D20数据库!C:K,5,0)</f>
        <v>#N/A</v>
      </c>
      <c r="M59" s="18"/>
      <c r="N59" s="18" t="e">
        <f>VLOOKUP(E59,D20数据库!C:K,6,0)</f>
        <v>#N/A</v>
      </c>
      <c r="O59" s="18" t="e">
        <f>VLOOKUP(E59,D6数据库!C:K,7,0)</f>
        <v>#N/A</v>
      </c>
      <c r="P59" s="19" t="e">
        <f t="shared" si="4"/>
        <v>#VALUE!</v>
      </c>
      <c r="Q59" s="18" t="e">
        <f>VLOOKUP(E59,D20数据库!C:K,8,0)</f>
        <v>#N/A</v>
      </c>
      <c r="R59" s="18" t="e">
        <f>VLOOKUP(E59,D20数据库!C:K,9,0)</f>
        <v>#N/A</v>
      </c>
      <c r="S59" s="18"/>
    </row>
    <row r="60" spans="1:19" x14ac:dyDescent="0.25">
      <c r="A60" s="22"/>
      <c r="B60" s="22"/>
      <c r="C60" s="22"/>
      <c r="D60" s="22"/>
      <c r="E60" s="18" t="str">
        <f t="shared" si="5"/>
        <v/>
      </c>
      <c r="F60" s="18" t="e">
        <f t="shared" si="6"/>
        <v>#VALUE!</v>
      </c>
      <c r="G60" s="18" t="e">
        <f t="shared" si="7"/>
        <v>#VALUE!</v>
      </c>
      <c r="H60" s="18" t="e">
        <f>VLOOKUP(E60,D20数据库!C:K,2,0)</f>
        <v>#N/A</v>
      </c>
      <c r="I60" s="18" t="e">
        <f>VLOOKUP(E60,D20数据库!C:K,3,0)</f>
        <v>#N/A</v>
      </c>
      <c r="J60" s="19" t="e">
        <f t="shared" si="8"/>
        <v>#VALUE!</v>
      </c>
      <c r="K60" s="18" t="e">
        <f>VLOOKUP(E60,D20数据库!C:K,4,0)</f>
        <v>#N/A</v>
      </c>
      <c r="L60" s="18" t="e">
        <f>VLOOKUP(E60,D20数据库!C:K,5,0)</f>
        <v>#N/A</v>
      </c>
      <c r="M60" s="18"/>
      <c r="N60" s="18" t="e">
        <f>VLOOKUP(E60,D20数据库!C:K,6,0)</f>
        <v>#N/A</v>
      </c>
      <c r="O60" s="18" t="e">
        <f>VLOOKUP(E60,D6数据库!C:K,7,0)</f>
        <v>#N/A</v>
      </c>
      <c r="P60" s="19" t="e">
        <f t="shared" si="4"/>
        <v>#VALUE!</v>
      </c>
      <c r="Q60" s="18" t="e">
        <f>VLOOKUP(E60,D20数据库!C:K,8,0)</f>
        <v>#N/A</v>
      </c>
      <c r="R60" s="18" t="e">
        <f>VLOOKUP(E60,D20数据库!C:K,9,0)</f>
        <v>#N/A</v>
      </c>
      <c r="S60" s="18"/>
    </row>
    <row r="61" spans="1:19" x14ac:dyDescent="0.25">
      <c r="A61" s="22"/>
      <c r="B61" s="22"/>
      <c r="C61" s="22"/>
      <c r="D61" s="22"/>
      <c r="E61" s="18" t="str">
        <f t="shared" si="5"/>
        <v/>
      </c>
      <c r="F61" s="18" t="e">
        <f t="shared" si="6"/>
        <v>#VALUE!</v>
      </c>
      <c r="G61" s="18" t="e">
        <f t="shared" si="7"/>
        <v>#VALUE!</v>
      </c>
      <c r="H61" s="18" t="e">
        <f>VLOOKUP(E61,D20数据库!C:K,2,0)</f>
        <v>#N/A</v>
      </c>
      <c r="I61" s="18" t="e">
        <f>VLOOKUP(E61,D20数据库!C:K,3,0)</f>
        <v>#N/A</v>
      </c>
      <c r="J61" s="19" t="e">
        <f t="shared" si="8"/>
        <v>#VALUE!</v>
      </c>
      <c r="K61" s="18" t="e">
        <f>VLOOKUP(E61,D20数据库!C:K,4,0)</f>
        <v>#N/A</v>
      </c>
      <c r="L61" s="18" t="e">
        <f>VLOOKUP(E61,D20数据库!C:K,5,0)</f>
        <v>#N/A</v>
      </c>
      <c r="M61" s="18"/>
      <c r="N61" s="18" t="e">
        <f>VLOOKUP(E61,D20数据库!C:K,6,0)</f>
        <v>#N/A</v>
      </c>
      <c r="O61" s="18" t="e">
        <f>VLOOKUP(E61,D6数据库!C:K,7,0)</f>
        <v>#N/A</v>
      </c>
      <c r="P61" s="19" t="e">
        <f t="shared" si="4"/>
        <v>#VALUE!</v>
      </c>
      <c r="Q61" s="18" t="e">
        <f>VLOOKUP(E61,D20数据库!C:K,8,0)</f>
        <v>#N/A</v>
      </c>
      <c r="R61" s="18" t="e">
        <f>VLOOKUP(E61,D20数据库!C:K,9,0)</f>
        <v>#N/A</v>
      </c>
      <c r="S61" s="18"/>
    </row>
    <row r="62" spans="1:19" x14ac:dyDescent="0.25">
      <c r="A62" s="22"/>
      <c r="B62" s="22"/>
      <c r="C62" s="22"/>
      <c r="D62" s="22"/>
      <c r="E62" s="18" t="str">
        <f t="shared" si="5"/>
        <v/>
      </c>
      <c r="F62" s="18" t="e">
        <f t="shared" si="6"/>
        <v>#VALUE!</v>
      </c>
      <c r="G62" s="18" t="e">
        <f t="shared" si="7"/>
        <v>#VALUE!</v>
      </c>
      <c r="H62" s="18" t="e">
        <f>VLOOKUP(E62,D20数据库!C:K,2,0)</f>
        <v>#N/A</v>
      </c>
      <c r="I62" s="18" t="e">
        <f>VLOOKUP(E62,D20数据库!C:K,3,0)</f>
        <v>#N/A</v>
      </c>
      <c r="J62" s="19" t="e">
        <f t="shared" si="8"/>
        <v>#VALUE!</v>
      </c>
      <c r="K62" s="18" t="e">
        <f>VLOOKUP(E62,D20数据库!C:K,4,0)</f>
        <v>#N/A</v>
      </c>
      <c r="L62" s="18" t="e">
        <f>VLOOKUP(E62,D20数据库!C:K,5,0)</f>
        <v>#N/A</v>
      </c>
      <c r="M62" s="18"/>
      <c r="N62" s="18" t="e">
        <f>VLOOKUP(E62,D20数据库!C:K,6,0)</f>
        <v>#N/A</v>
      </c>
      <c r="O62" s="18" t="e">
        <f>VLOOKUP(E62,D6数据库!C:K,7,0)</f>
        <v>#N/A</v>
      </c>
      <c r="P62" s="19" t="e">
        <f t="shared" si="4"/>
        <v>#VALUE!</v>
      </c>
      <c r="Q62" s="18" t="e">
        <f>VLOOKUP(E62,D20数据库!C:K,8,0)</f>
        <v>#N/A</v>
      </c>
      <c r="R62" s="18" t="e">
        <f>VLOOKUP(E62,D20数据库!C:K,9,0)</f>
        <v>#N/A</v>
      </c>
      <c r="S62" s="18"/>
    </row>
    <row r="63" spans="1:19" x14ac:dyDescent="0.25">
      <c r="A63" s="22"/>
      <c r="B63" s="22"/>
      <c r="C63" s="22"/>
      <c r="D63" s="22"/>
      <c r="E63" s="18" t="str">
        <f t="shared" si="5"/>
        <v/>
      </c>
      <c r="F63" s="18" t="e">
        <f t="shared" si="6"/>
        <v>#VALUE!</v>
      </c>
      <c r="G63" s="18" t="e">
        <f t="shared" si="7"/>
        <v>#VALUE!</v>
      </c>
      <c r="H63" s="18" t="e">
        <f>VLOOKUP(E63,D20数据库!C:K,2,0)</f>
        <v>#N/A</v>
      </c>
      <c r="I63" s="18" t="e">
        <f>VLOOKUP(E63,D20数据库!C:K,3,0)</f>
        <v>#N/A</v>
      </c>
      <c r="J63" s="19" t="e">
        <f t="shared" si="8"/>
        <v>#VALUE!</v>
      </c>
      <c r="K63" s="18" t="e">
        <f>VLOOKUP(E63,D20数据库!C:K,4,0)</f>
        <v>#N/A</v>
      </c>
      <c r="L63" s="18" t="e">
        <f>VLOOKUP(E63,D20数据库!C:K,5,0)</f>
        <v>#N/A</v>
      </c>
      <c r="M63" s="18"/>
      <c r="N63" s="18" t="e">
        <f>VLOOKUP(E63,D20数据库!C:K,6,0)</f>
        <v>#N/A</v>
      </c>
      <c r="O63" s="18" t="e">
        <f>VLOOKUP(E63,D6数据库!C:K,7,0)</f>
        <v>#N/A</v>
      </c>
      <c r="P63" s="19" t="e">
        <f t="shared" si="4"/>
        <v>#VALUE!</v>
      </c>
      <c r="Q63" s="18" t="e">
        <f>VLOOKUP(E63,D20数据库!C:K,8,0)</f>
        <v>#N/A</v>
      </c>
      <c r="R63" s="18" t="e">
        <f>VLOOKUP(E63,D20数据库!C:K,9,0)</f>
        <v>#N/A</v>
      </c>
      <c r="S63" s="18"/>
    </row>
    <row r="64" spans="1:19" x14ac:dyDescent="0.25">
      <c r="A64" s="22"/>
      <c r="B64" s="22"/>
      <c r="C64" s="22"/>
      <c r="D64" s="22"/>
      <c r="E64" s="18" t="str">
        <f t="shared" si="5"/>
        <v/>
      </c>
      <c r="F64" s="18" t="e">
        <f t="shared" si="6"/>
        <v>#VALUE!</v>
      </c>
      <c r="G64" s="18" t="e">
        <f t="shared" si="7"/>
        <v>#VALUE!</v>
      </c>
      <c r="H64" s="18" t="e">
        <f>VLOOKUP(E64,D20数据库!C:K,2,0)</f>
        <v>#N/A</v>
      </c>
      <c r="I64" s="18" t="e">
        <f>VLOOKUP(E64,D20数据库!C:K,3,0)</f>
        <v>#N/A</v>
      </c>
      <c r="J64" s="19" t="e">
        <f t="shared" si="8"/>
        <v>#VALUE!</v>
      </c>
      <c r="K64" s="18" t="e">
        <f>VLOOKUP(E64,D20数据库!C:K,4,0)</f>
        <v>#N/A</v>
      </c>
      <c r="L64" s="18" t="e">
        <f>VLOOKUP(E64,D20数据库!C:K,5,0)</f>
        <v>#N/A</v>
      </c>
      <c r="M64" s="18"/>
      <c r="N64" s="18" t="e">
        <f>VLOOKUP(E64,D20数据库!C:K,6,0)</f>
        <v>#N/A</v>
      </c>
      <c r="O64" s="18" t="e">
        <f>VLOOKUP(E64,D6数据库!C:K,7,0)</f>
        <v>#N/A</v>
      </c>
      <c r="P64" s="19" t="e">
        <f t="shared" si="4"/>
        <v>#VALUE!</v>
      </c>
      <c r="Q64" s="18" t="e">
        <f>VLOOKUP(E64,D20数据库!C:K,8,0)</f>
        <v>#N/A</v>
      </c>
      <c r="R64" s="18" t="e">
        <f>VLOOKUP(E64,D20数据库!C:K,9,0)</f>
        <v>#N/A</v>
      </c>
      <c r="S64" s="18"/>
    </row>
    <row r="65" spans="1:19" x14ac:dyDescent="0.25">
      <c r="A65" s="22"/>
      <c r="B65" s="22"/>
      <c r="C65" s="22"/>
      <c r="D65" s="22"/>
      <c r="E65" s="18" t="str">
        <f t="shared" si="5"/>
        <v/>
      </c>
      <c r="F65" s="18" t="e">
        <f t="shared" si="6"/>
        <v>#VALUE!</v>
      </c>
      <c r="G65" s="18" t="e">
        <f t="shared" si="7"/>
        <v>#VALUE!</v>
      </c>
      <c r="H65" s="18" t="e">
        <f>VLOOKUP(E65,D20数据库!C:K,2,0)</f>
        <v>#N/A</v>
      </c>
      <c r="I65" s="18" t="e">
        <f>VLOOKUP(E65,D20数据库!C:K,3,0)</f>
        <v>#N/A</v>
      </c>
      <c r="J65" s="19" t="e">
        <f t="shared" si="8"/>
        <v>#VALUE!</v>
      </c>
      <c r="K65" s="18" t="e">
        <f>VLOOKUP(E65,D20数据库!C:K,4,0)</f>
        <v>#N/A</v>
      </c>
      <c r="L65" s="18" t="e">
        <f>VLOOKUP(E65,D20数据库!C:K,5,0)</f>
        <v>#N/A</v>
      </c>
      <c r="M65" s="18"/>
      <c r="N65" s="18" t="e">
        <f>VLOOKUP(E65,D20数据库!C:K,6,0)</f>
        <v>#N/A</v>
      </c>
      <c r="O65" s="18" t="e">
        <f>VLOOKUP(E65,D6数据库!C:K,7,0)</f>
        <v>#N/A</v>
      </c>
      <c r="P65" s="19" t="e">
        <f t="shared" si="4"/>
        <v>#VALUE!</v>
      </c>
      <c r="Q65" s="18" t="e">
        <f>VLOOKUP(E65,D20数据库!C:K,8,0)</f>
        <v>#N/A</v>
      </c>
      <c r="R65" s="18" t="e">
        <f>VLOOKUP(E65,D20数据库!C:K,9,0)</f>
        <v>#N/A</v>
      </c>
      <c r="S65" s="18"/>
    </row>
    <row r="66" spans="1:19" x14ac:dyDescent="0.25">
      <c r="A66" s="22"/>
      <c r="B66" s="22"/>
      <c r="C66" s="22"/>
      <c r="D66" s="22"/>
      <c r="E66" s="18" t="str">
        <f t="shared" si="5"/>
        <v/>
      </c>
      <c r="F66" s="18" t="e">
        <f t="shared" si="6"/>
        <v>#VALUE!</v>
      </c>
      <c r="G66" s="18" t="e">
        <f t="shared" si="7"/>
        <v>#VALUE!</v>
      </c>
      <c r="H66" s="18" t="e">
        <f>VLOOKUP(E66,D20数据库!C:K,2,0)</f>
        <v>#N/A</v>
      </c>
      <c r="I66" s="18" t="e">
        <f>VLOOKUP(E66,D20数据库!C:K,3,0)</f>
        <v>#N/A</v>
      </c>
      <c r="J66" s="19" t="e">
        <f t="shared" ref="J66:J100" si="9">(G66/1000*2)*C66</f>
        <v>#VALUE!</v>
      </c>
      <c r="K66" s="18" t="e">
        <f>VLOOKUP(E66,D20数据库!C:K,4,0)</f>
        <v>#N/A</v>
      </c>
      <c r="L66" s="18" t="e">
        <f>VLOOKUP(E66,D20数据库!C:K,5,0)</f>
        <v>#N/A</v>
      </c>
      <c r="M66" s="18"/>
      <c r="N66" s="18" t="e">
        <f>VLOOKUP(E66,D20数据库!C:K,6,0)</f>
        <v>#N/A</v>
      </c>
      <c r="O66" s="18" t="e">
        <f>VLOOKUP(E66,D6数据库!C:K,7,0)</f>
        <v>#N/A</v>
      </c>
      <c r="P66" s="19" t="e">
        <f t="shared" si="4"/>
        <v>#VALUE!</v>
      </c>
      <c r="Q66" s="18" t="e">
        <f>VLOOKUP(E66,D20数据库!C:K,8,0)</f>
        <v>#N/A</v>
      </c>
      <c r="R66" s="18" t="e">
        <f>VLOOKUP(E66,D20数据库!C:K,9,0)</f>
        <v>#N/A</v>
      </c>
      <c r="S66" s="18"/>
    </row>
    <row r="67" spans="1:19" x14ac:dyDescent="0.25">
      <c r="A67" s="22"/>
      <c r="B67" s="22"/>
      <c r="C67" s="22"/>
      <c r="D67" s="22"/>
      <c r="E67" s="18" t="str">
        <f t="shared" si="5"/>
        <v/>
      </c>
      <c r="F67" s="18" t="e">
        <f t="shared" si="6"/>
        <v>#VALUE!</v>
      </c>
      <c r="G67" s="18" t="e">
        <f t="shared" si="7"/>
        <v>#VALUE!</v>
      </c>
      <c r="H67" s="18" t="e">
        <f>VLOOKUP(E67,D20数据库!C:K,2,0)</f>
        <v>#N/A</v>
      </c>
      <c r="I67" s="18" t="e">
        <f>VLOOKUP(E67,D20数据库!C:K,3,0)</f>
        <v>#N/A</v>
      </c>
      <c r="J67" s="19" t="e">
        <f t="shared" si="9"/>
        <v>#VALUE!</v>
      </c>
      <c r="K67" s="18" t="e">
        <f>VLOOKUP(E67,D20数据库!C:K,4,0)</f>
        <v>#N/A</v>
      </c>
      <c r="L67" s="18" t="e">
        <f>VLOOKUP(E67,D20数据库!C:K,5,0)</f>
        <v>#N/A</v>
      </c>
      <c r="M67" s="18"/>
      <c r="N67" s="18" t="e">
        <f>VLOOKUP(E67,D20数据库!C:K,6,0)</f>
        <v>#N/A</v>
      </c>
      <c r="O67" s="18" t="e">
        <f>VLOOKUP(E67,D6数据库!C:K,7,0)</f>
        <v>#N/A</v>
      </c>
      <c r="P67" s="19" t="e">
        <f t="shared" ref="P67:P100" si="10">(G67/1000*2)*C67</f>
        <v>#VALUE!</v>
      </c>
      <c r="Q67" s="18" t="e">
        <f>VLOOKUP(E67,D20数据库!C:K,8,0)</f>
        <v>#N/A</v>
      </c>
      <c r="R67" s="18" t="e">
        <f>VLOOKUP(E67,D20数据库!C:K,9,0)</f>
        <v>#N/A</v>
      </c>
      <c r="S67" s="18"/>
    </row>
    <row r="68" spans="1:19" x14ac:dyDescent="0.25">
      <c r="A68" s="22"/>
      <c r="B68" s="22"/>
      <c r="C68" s="22"/>
      <c r="D68" s="22"/>
      <c r="E68" s="18" t="str">
        <f t="shared" si="5"/>
        <v/>
      </c>
      <c r="F68" s="18" t="e">
        <f t="shared" si="6"/>
        <v>#VALUE!</v>
      </c>
      <c r="G68" s="18" t="e">
        <f t="shared" si="7"/>
        <v>#VALUE!</v>
      </c>
      <c r="H68" s="18" t="e">
        <f>VLOOKUP(E68,D20数据库!C:K,2,0)</f>
        <v>#N/A</v>
      </c>
      <c r="I68" s="18" t="e">
        <f>VLOOKUP(E68,D20数据库!C:K,3,0)</f>
        <v>#N/A</v>
      </c>
      <c r="J68" s="19" t="e">
        <f t="shared" si="9"/>
        <v>#VALUE!</v>
      </c>
      <c r="K68" s="18" t="e">
        <f>VLOOKUP(E68,D20数据库!C:K,4,0)</f>
        <v>#N/A</v>
      </c>
      <c r="L68" s="18" t="e">
        <f>VLOOKUP(E68,D20数据库!C:K,5,0)</f>
        <v>#N/A</v>
      </c>
      <c r="M68" s="18"/>
      <c r="N68" s="18" t="e">
        <f>VLOOKUP(E68,D20数据库!C:K,6,0)</f>
        <v>#N/A</v>
      </c>
      <c r="O68" s="18" t="e">
        <f>VLOOKUP(E68,D6数据库!C:K,7,0)</f>
        <v>#N/A</v>
      </c>
      <c r="P68" s="19" t="e">
        <f t="shared" si="10"/>
        <v>#VALUE!</v>
      </c>
      <c r="Q68" s="18" t="e">
        <f>VLOOKUP(E68,D20数据库!C:K,8,0)</f>
        <v>#N/A</v>
      </c>
      <c r="R68" s="18" t="e">
        <f>VLOOKUP(E68,D20数据库!C:K,9,0)</f>
        <v>#N/A</v>
      </c>
      <c r="S68" s="18"/>
    </row>
    <row r="69" spans="1:19" x14ac:dyDescent="0.25">
      <c r="A69" s="22"/>
      <c r="B69" s="22"/>
      <c r="C69" s="22"/>
      <c r="D69" s="22"/>
      <c r="E69" s="18" t="str">
        <f t="shared" si="5"/>
        <v/>
      </c>
      <c r="F69" s="18" t="e">
        <f t="shared" si="6"/>
        <v>#VALUE!</v>
      </c>
      <c r="G69" s="18" t="e">
        <f t="shared" si="7"/>
        <v>#VALUE!</v>
      </c>
      <c r="H69" s="18" t="e">
        <f>VLOOKUP(E69,D20数据库!C:K,2,0)</f>
        <v>#N/A</v>
      </c>
      <c r="I69" s="18" t="e">
        <f>VLOOKUP(E69,D20数据库!C:K,3,0)</f>
        <v>#N/A</v>
      </c>
      <c r="J69" s="19" t="e">
        <f t="shared" si="9"/>
        <v>#VALUE!</v>
      </c>
      <c r="K69" s="18" t="e">
        <f>VLOOKUP(E69,D20数据库!C:K,4,0)</f>
        <v>#N/A</v>
      </c>
      <c r="L69" s="18" t="e">
        <f>VLOOKUP(E69,D20数据库!C:K,5,0)</f>
        <v>#N/A</v>
      </c>
      <c r="M69" s="18"/>
      <c r="N69" s="18" t="e">
        <f>VLOOKUP(E69,D20数据库!C:K,6,0)</f>
        <v>#N/A</v>
      </c>
      <c r="O69" s="18" t="e">
        <f>VLOOKUP(E69,D6数据库!C:K,7,0)</f>
        <v>#N/A</v>
      </c>
      <c r="P69" s="19" t="e">
        <f t="shared" si="10"/>
        <v>#VALUE!</v>
      </c>
      <c r="Q69" s="18" t="e">
        <f>VLOOKUP(E69,D20数据库!C:K,8,0)</f>
        <v>#N/A</v>
      </c>
      <c r="R69" s="18" t="e">
        <f>VLOOKUP(E69,D20数据库!C:K,9,0)</f>
        <v>#N/A</v>
      </c>
      <c r="S69" s="18"/>
    </row>
    <row r="70" spans="1:19" x14ac:dyDescent="0.25">
      <c r="A70" s="22"/>
      <c r="B70" s="22"/>
      <c r="C70" s="22"/>
      <c r="D70" s="22"/>
      <c r="E70" s="18" t="str">
        <f t="shared" si="5"/>
        <v/>
      </c>
      <c r="F70" s="18" t="e">
        <f t="shared" si="6"/>
        <v>#VALUE!</v>
      </c>
      <c r="G70" s="18" t="e">
        <f t="shared" si="7"/>
        <v>#VALUE!</v>
      </c>
      <c r="H70" s="18" t="e">
        <f>VLOOKUP(E70,D20数据库!C:K,2,0)</f>
        <v>#N/A</v>
      </c>
      <c r="I70" s="18" t="e">
        <f>VLOOKUP(E70,D20数据库!C:K,3,0)</f>
        <v>#N/A</v>
      </c>
      <c r="J70" s="19" t="e">
        <f t="shared" si="9"/>
        <v>#VALUE!</v>
      </c>
      <c r="K70" s="18" t="e">
        <f>VLOOKUP(E70,D20数据库!C:K,4,0)</f>
        <v>#N/A</v>
      </c>
      <c r="L70" s="18" t="e">
        <f>VLOOKUP(E70,D20数据库!C:K,5,0)</f>
        <v>#N/A</v>
      </c>
      <c r="M70" s="18"/>
      <c r="N70" s="18" t="e">
        <f>VLOOKUP(E70,D20数据库!C:K,6,0)</f>
        <v>#N/A</v>
      </c>
      <c r="O70" s="18" t="e">
        <f>VLOOKUP(E70,D6数据库!C:K,7,0)</f>
        <v>#N/A</v>
      </c>
      <c r="P70" s="19" t="e">
        <f t="shared" si="10"/>
        <v>#VALUE!</v>
      </c>
      <c r="Q70" s="18" t="e">
        <f>VLOOKUP(E70,D20数据库!C:K,8,0)</f>
        <v>#N/A</v>
      </c>
      <c r="R70" s="18" t="e">
        <f>VLOOKUP(E70,D20数据库!C:K,9,0)</f>
        <v>#N/A</v>
      </c>
      <c r="S70" s="18"/>
    </row>
    <row r="71" spans="1:19" x14ac:dyDescent="0.25">
      <c r="A71" s="22"/>
      <c r="B71" s="22"/>
      <c r="C71" s="22"/>
      <c r="D71" s="22"/>
      <c r="E71" s="18" t="str">
        <f t="shared" si="5"/>
        <v/>
      </c>
      <c r="F71" s="18" t="e">
        <f t="shared" si="6"/>
        <v>#VALUE!</v>
      </c>
      <c r="G71" s="18" t="e">
        <f t="shared" si="7"/>
        <v>#VALUE!</v>
      </c>
      <c r="H71" s="18" t="e">
        <f>VLOOKUP(E71,D20数据库!C:K,2,0)</f>
        <v>#N/A</v>
      </c>
      <c r="I71" s="18" t="e">
        <f>VLOOKUP(E71,D20数据库!C:K,3,0)</f>
        <v>#N/A</v>
      </c>
      <c r="J71" s="19" t="e">
        <f t="shared" si="9"/>
        <v>#VALUE!</v>
      </c>
      <c r="K71" s="18" t="e">
        <f>VLOOKUP(E71,D20数据库!C:K,4,0)</f>
        <v>#N/A</v>
      </c>
      <c r="L71" s="18" t="e">
        <f>VLOOKUP(E71,D20数据库!C:K,5,0)</f>
        <v>#N/A</v>
      </c>
      <c r="M71" s="18"/>
      <c r="N71" s="18" t="e">
        <f>VLOOKUP(E71,D20数据库!C:K,6,0)</f>
        <v>#N/A</v>
      </c>
      <c r="O71" s="18" t="e">
        <f>VLOOKUP(E71,D6数据库!C:K,7,0)</f>
        <v>#N/A</v>
      </c>
      <c r="P71" s="19" t="e">
        <f t="shared" si="10"/>
        <v>#VALUE!</v>
      </c>
      <c r="Q71" s="18" t="e">
        <f>VLOOKUP(E71,D20数据库!C:K,8,0)</f>
        <v>#N/A</v>
      </c>
      <c r="R71" s="18" t="e">
        <f>VLOOKUP(E71,D20数据库!C:K,9,0)</f>
        <v>#N/A</v>
      </c>
      <c r="S71" s="18"/>
    </row>
    <row r="72" spans="1:19" x14ac:dyDescent="0.25">
      <c r="A72" s="22"/>
      <c r="B72" s="22"/>
      <c r="C72" s="22"/>
      <c r="D72" s="22"/>
      <c r="E72" s="18" t="str">
        <f t="shared" si="5"/>
        <v/>
      </c>
      <c r="F72" s="18" t="e">
        <f t="shared" si="6"/>
        <v>#VALUE!</v>
      </c>
      <c r="G72" s="18" t="e">
        <f t="shared" si="7"/>
        <v>#VALUE!</v>
      </c>
      <c r="H72" s="18" t="e">
        <f>VLOOKUP(E72,D20数据库!C:K,2,0)</f>
        <v>#N/A</v>
      </c>
      <c r="I72" s="18" t="e">
        <f>VLOOKUP(E72,D20数据库!C:K,3,0)</f>
        <v>#N/A</v>
      </c>
      <c r="J72" s="19" t="e">
        <f t="shared" si="9"/>
        <v>#VALUE!</v>
      </c>
      <c r="K72" s="18" t="e">
        <f>VLOOKUP(E72,D20数据库!C:K,4,0)</f>
        <v>#N/A</v>
      </c>
      <c r="L72" s="18" t="e">
        <f>VLOOKUP(E72,D20数据库!C:K,5,0)</f>
        <v>#N/A</v>
      </c>
      <c r="M72" s="18"/>
      <c r="N72" s="18" t="e">
        <f>VLOOKUP(E72,D20数据库!C:K,6,0)</f>
        <v>#N/A</v>
      </c>
      <c r="O72" s="18" t="e">
        <f>VLOOKUP(E72,D6数据库!C:K,7,0)</f>
        <v>#N/A</v>
      </c>
      <c r="P72" s="19" t="e">
        <f t="shared" si="10"/>
        <v>#VALUE!</v>
      </c>
      <c r="Q72" s="18" t="e">
        <f>VLOOKUP(E72,D20数据库!C:K,8,0)</f>
        <v>#N/A</v>
      </c>
      <c r="R72" s="18" t="e">
        <f>VLOOKUP(E72,D20数据库!C:K,9,0)</f>
        <v>#N/A</v>
      </c>
      <c r="S72" s="18"/>
    </row>
    <row r="73" spans="1:19" x14ac:dyDescent="0.25">
      <c r="A73" s="22"/>
      <c r="B73" s="22"/>
      <c r="C73" s="22"/>
      <c r="D73" s="22"/>
      <c r="E73" s="18" t="str">
        <f t="shared" si="5"/>
        <v/>
      </c>
      <c r="F73" s="18" t="e">
        <f t="shared" si="6"/>
        <v>#VALUE!</v>
      </c>
      <c r="G73" s="18" t="e">
        <f t="shared" si="7"/>
        <v>#VALUE!</v>
      </c>
      <c r="H73" s="18" t="e">
        <f>VLOOKUP(E73,D20数据库!C:K,2,0)</f>
        <v>#N/A</v>
      </c>
      <c r="I73" s="18" t="e">
        <f>VLOOKUP(E73,D20数据库!C:K,3,0)</f>
        <v>#N/A</v>
      </c>
      <c r="J73" s="19" t="e">
        <f t="shared" si="9"/>
        <v>#VALUE!</v>
      </c>
      <c r="K73" s="18" t="e">
        <f>VLOOKUP(E73,D20数据库!C:K,4,0)</f>
        <v>#N/A</v>
      </c>
      <c r="L73" s="18" t="e">
        <f>VLOOKUP(E73,D20数据库!C:K,5,0)</f>
        <v>#N/A</v>
      </c>
      <c r="M73" s="18"/>
      <c r="N73" s="18" t="e">
        <f>VLOOKUP(E73,D20数据库!C:K,6,0)</f>
        <v>#N/A</v>
      </c>
      <c r="O73" s="18" t="e">
        <f>VLOOKUP(E73,D6数据库!C:K,7,0)</f>
        <v>#N/A</v>
      </c>
      <c r="P73" s="19" t="e">
        <f t="shared" si="10"/>
        <v>#VALUE!</v>
      </c>
      <c r="Q73" s="18" t="e">
        <f>VLOOKUP(E73,D20数据库!C:K,8,0)</f>
        <v>#N/A</v>
      </c>
      <c r="R73" s="18" t="e">
        <f>VLOOKUP(E73,D20数据库!C:K,9,0)</f>
        <v>#N/A</v>
      </c>
      <c r="S73" s="18"/>
    </row>
    <row r="74" spans="1:19" x14ac:dyDescent="0.25">
      <c r="A74" s="22"/>
      <c r="B74" s="22"/>
      <c r="C74" s="22"/>
      <c r="D74" s="22"/>
      <c r="E74" s="18" t="str">
        <f t="shared" si="5"/>
        <v/>
      </c>
      <c r="F74" s="18" t="e">
        <f t="shared" si="6"/>
        <v>#VALUE!</v>
      </c>
      <c r="G74" s="18" t="e">
        <f t="shared" si="7"/>
        <v>#VALUE!</v>
      </c>
      <c r="H74" s="18" t="e">
        <f>VLOOKUP(E74,D20数据库!C:K,2,0)</f>
        <v>#N/A</v>
      </c>
      <c r="I74" s="18" t="e">
        <f>VLOOKUP(E74,D20数据库!C:K,3,0)</f>
        <v>#N/A</v>
      </c>
      <c r="J74" s="19" t="e">
        <f t="shared" si="9"/>
        <v>#VALUE!</v>
      </c>
      <c r="K74" s="18" t="e">
        <f>VLOOKUP(E74,D20数据库!C:K,4,0)</f>
        <v>#N/A</v>
      </c>
      <c r="L74" s="18" t="e">
        <f>VLOOKUP(E74,D20数据库!C:K,5,0)</f>
        <v>#N/A</v>
      </c>
      <c r="M74" s="18"/>
      <c r="N74" s="18" t="e">
        <f>VLOOKUP(E74,D20数据库!C:K,6,0)</f>
        <v>#N/A</v>
      </c>
      <c r="O74" s="18" t="e">
        <f>VLOOKUP(E74,D6数据库!C:K,7,0)</f>
        <v>#N/A</v>
      </c>
      <c r="P74" s="19" t="e">
        <f t="shared" si="10"/>
        <v>#VALUE!</v>
      </c>
      <c r="Q74" s="18" t="e">
        <f>VLOOKUP(E74,D20数据库!C:K,8,0)</f>
        <v>#N/A</v>
      </c>
      <c r="R74" s="18" t="e">
        <f>VLOOKUP(E74,D20数据库!C:K,9,0)</f>
        <v>#N/A</v>
      </c>
      <c r="S74" s="18"/>
    </row>
    <row r="75" spans="1:19" x14ac:dyDescent="0.25">
      <c r="A75" s="22"/>
      <c r="B75" s="22"/>
      <c r="C75" s="22"/>
      <c r="D75" s="22"/>
      <c r="E75" s="18" t="str">
        <f t="shared" si="5"/>
        <v/>
      </c>
      <c r="F75" s="18" t="e">
        <f t="shared" si="6"/>
        <v>#VALUE!</v>
      </c>
      <c r="G75" s="18" t="e">
        <f t="shared" si="7"/>
        <v>#VALUE!</v>
      </c>
      <c r="H75" s="18" t="e">
        <f>VLOOKUP(E75,D20数据库!C:K,2,0)</f>
        <v>#N/A</v>
      </c>
      <c r="I75" s="18" t="e">
        <f>VLOOKUP(E75,D20数据库!C:K,3,0)</f>
        <v>#N/A</v>
      </c>
      <c r="J75" s="19" t="e">
        <f t="shared" si="9"/>
        <v>#VALUE!</v>
      </c>
      <c r="K75" s="18" t="e">
        <f>VLOOKUP(E75,D20数据库!C:K,4,0)</f>
        <v>#N/A</v>
      </c>
      <c r="L75" s="18" t="e">
        <f>VLOOKUP(E75,D20数据库!C:K,5,0)</f>
        <v>#N/A</v>
      </c>
      <c r="M75" s="18"/>
      <c r="N75" s="18" t="e">
        <f>VLOOKUP(E75,D20数据库!C:K,6,0)</f>
        <v>#N/A</v>
      </c>
      <c r="O75" s="18" t="e">
        <f>VLOOKUP(E75,D6数据库!C:K,7,0)</f>
        <v>#N/A</v>
      </c>
      <c r="P75" s="19" t="e">
        <f t="shared" si="10"/>
        <v>#VALUE!</v>
      </c>
      <c r="Q75" s="18" t="e">
        <f>VLOOKUP(E75,D20数据库!C:K,8,0)</f>
        <v>#N/A</v>
      </c>
      <c r="R75" s="18" t="e">
        <f>VLOOKUP(E75,D20数据库!C:K,9,0)</f>
        <v>#N/A</v>
      </c>
      <c r="S75" s="18"/>
    </row>
    <row r="76" spans="1:19" x14ac:dyDescent="0.25">
      <c r="A76" s="22"/>
      <c r="B76" s="22"/>
      <c r="C76" s="22"/>
      <c r="D76" s="22"/>
      <c r="E76" s="18" t="str">
        <f t="shared" si="5"/>
        <v/>
      </c>
      <c r="F76" s="18" t="e">
        <f t="shared" si="6"/>
        <v>#VALUE!</v>
      </c>
      <c r="G76" s="18" t="e">
        <f t="shared" si="7"/>
        <v>#VALUE!</v>
      </c>
      <c r="H76" s="18" t="e">
        <f>VLOOKUP(E76,D20数据库!C:K,2,0)</f>
        <v>#N/A</v>
      </c>
      <c r="I76" s="18" t="e">
        <f>VLOOKUP(E76,D20数据库!C:K,3,0)</f>
        <v>#N/A</v>
      </c>
      <c r="J76" s="19" t="e">
        <f t="shared" si="9"/>
        <v>#VALUE!</v>
      </c>
      <c r="K76" s="18" t="e">
        <f>VLOOKUP(E76,D20数据库!C:K,4,0)</f>
        <v>#N/A</v>
      </c>
      <c r="L76" s="18" t="e">
        <f>VLOOKUP(E76,D20数据库!C:K,5,0)</f>
        <v>#N/A</v>
      </c>
      <c r="M76" s="18"/>
      <c r="N76" s="18" t="e">
        <f>VLOOKUP(E76,D20数据库!C:K,6,0)</f>
        <v>#N/A</v>
      </c>
      <c r="O76" s="18" t="e">
        <f>VLOOKUP(E76,D6数据库!C:K,7,0)</f>
        <v>#N/A</v>
      </c>
      <c r="P76" s="19" t="e">
        <f t="shared" si="10"/>
        <v>#VALUE!</v>
      </c>
      <c r="Q76" s="18" t="e">
        <f>VLOOKUP(E76,D20数据库!C:K,8,0)</f>
        <v>#N/A</v>
      </c>
      <c r="R76" s="18" t="e">
        <f>VLOOKUP(E76,D20数据库!C:K,9,0)</f>
        <v>#N/A</v>
      </c>
      <c r="S76" s="18"/>
    </row>
    <row r="77" spans="1:19" x14ac:dyDescent="0.25">
      <c r="A77" s="22"/>
      <c r="B77" s="22"/>
      <c r="C77" s="22"/>
      <c r="D77" s="22"/>
      <c r="E77" s="18" t="str">
        <f t="shared" si="5"/>
        <v/>
      </c>
      <c r="F77" s="18" t="e">
        <f t="shared" si="6"/>
        <v>#VALUE!</v>
      </c>
      <c r="G77" s="18" t="e">
        <f t="shared" si="7"/>
        <v>#VALUE!</v>
      </c>
      <c r="H77" s="18" t="e">
        <f>VLOOKUP(E77,D20数据库!C:K,2,0)</f>
        <v>#N/A</v>
      </c>
      <c r="I77" s="18" t="e">
        <f>VLOOKUP(E77,D20数据库!C:K,3,0)</f>
        <v>#N/A</v>
      </c>
      <c r="J77" s="19" t="e">
        <f t="shared" si="9"/>
        <v>#VALUE!</v>
      </c>
      <c r="K77" s="18" t="e">
        <f>VLOOKUP(E77,D20数据库!C:K,4,0)</f>
        <v>#N/A</v>
      </c>
      <c r="L77" s="18" t="e">
        <f>VLOOKUP(E77,D20数据库!C:K,5,0)</f>
        <v>#N/A</v>
      </c>
      <c r="M77" s="18"/>
      <c r="N77" s="18" t="e">
        <f>VLOOKUP(E77,D20数据库!C:K,6,0)</f>
        <v>#N/A</v>
      </c>
      <c r="O77" s="18" t="e">
        <f>VLOOKUP(E77,D6数据库!C:K,7,0)</f>
        <v>#N/A</v>
      </c>
      <c r="P77" s="19" t="e">
        <f t="shared" si="10"/>
        <v>#VALUE!</v>
      </c>
      <c r="Q77" s="18" t="e">
        <f>VLOOKUP(E77,D20数据库!C:K,8,0)</f>
        <v>#N/A</v>
      </c>
      <c r="R77" s="18" t="e">
        <f>VLOOKUP(E77,D20数据库!C:K,9,0)</f>
        <v>#N/A</v>
      </c>
      <c r="S77" s="18"/>
    </row>
    <row r="78" spans="1:19" x14ac:dyDescent="0.25">
      <c r="A78" s="22"/>
      <c r="B78" s="22"/>
      <c r="C78" s="22"/>
      <c r="D78" s="22"/>
      <c r="E78" s="18" t="str">
        <f t="shared" si="5"/>
        <v/>
      </c>
      <c r="F78" s="18" t="e">
        <f t="shared" si="6"/>
        <v>#VALUE!</v>
      </c>
      <c r="G78" s="18" t="e">
        <f t="shared" si="7"/>
        <v>#VALUE!</v>
      </c>
      <c r="H78" s="18" t="e">
        <f>VLOOKUP(E78,D20数据库!C:K,2,0)</f>
        <v>#N/A</v>
      </c>
      <c r="I78" s="18" t="e">
        <f>VLOOKUP(E78,D20数据库!C:K,3,0)</f>
        <v>#N/A</v>
      </c>
      <c r="J78" s="19" t="e">
        <f t="shared" si="9"/>
        <v>#VALUE!</v>
      </c>
      <c r="K78" s="18" t="e">
        <f>VLOOKUP(E78,D20数据库!C:K,4,0)</f>
        <v>#N/A</v>
      </c>
      <c r="L78" s="18" t="e">
        <f>VLOOKUP(E78,D20数据库!C:K,5,0)</f>
        <v>#N/A</v>
      </c>
      <c r="M78" s="18"/>
      <c r="N78" s="18" t="e">
        <f>VLOOKUP(E78,D20数据库!C:K,6,0)</f>
        <v>#N/A</v>
      </c>
      <c r="O78" s="18" t="e">
        <f>VLOOKUP(E78,D6数据库!C:K,7,0)</f>
        <v>#N/A</v>
      </c>
      <c r="P78" s="19" t="e">
        <f t="shared" si="10"/>
        <v>#VALUE!</v>
      </c>
      <c r="Q78" s="18" t="e">
        <f>VLOOKUP(E78,D20数据库!C:K,8,0)</f>
        <v>#N/A</v>
      </c>
      <c r="R78" s="18" t="e">
        <f>VLOOKUP(E78,D20数据库!C:K,9,0)</f>
        <v>#N/A</v>
      </c>
      <c r="S78" s="18"/>
    </row>
    <row r="79" spans="1:19" x14ac:dyDescent="0.25">
      <c r="A79" s="22"/>
      <c r="B79" s="22"/>
      <c r="C79" s="22"/>
      <c r="D79" s="22"/>
      <c r="E79" s="18" t="str">
        <f t="shared" si="5"/>
        <v/>
      </c>
      <c r="F79" s="18" t="e">
        <f t="shared" si="6"/>
        <v>#VALUE!</v>
      </c>
      <c r="G79" s="18" t="e">
        <f t="shared" si="7"/>
        <v>#VALUE!</v>
      </c>
      <c r="H79" s="18" t="e">
        <f>VLOOKUP(E79,D20数据库!C:K,2,0)</f>
        <v>#N/A</v>
      </c>
      <c r="I79" s="18" t="e">
        <f>VLOOKUP(E79,D20数据库!C:K,3,0)</f>
        <v>#N/A</v>
      </c>
      <c r="J79" s="19" t="e">
        <f t="shared" si="9"/>
        <v>#VALUE!</v>
      </c>
      <c r="K79" s="18" t="e">
        <f>VLOOKUP(E79,D20数据库!C:K,4,0)</f>
        <v>#N/A</v>
      </c>
      <c r="L79" s="18" t="e">
        <f>VLOOKUP(E79,D20数据库!C:K,5,0)</f>
        <v>#N/A</v>
      </c>
      <c r="M79" s="18"/>
      <c r="N79" s="18" t="e">
        <f>VLOOKUP(E79,D20数据库!C:K,6,0)</f>
        <v>#N/A</v>
      </c>
      <c r="O79" s="18" t="e">
        <f>VLOOKUP(E79,D6数据库!C:K,7,0)</f>
        <v>#N/A</v>
      </c>
      <c r="P79" s="19" t="e">
        <f t="shared" si="10"/>
        <v>#VALUE!</v>
      </c>
      <c r="Q79" s="18" t="e">
        <f>VLOOKUP(E79,D20数据库!C:K,8,0)</f>
        <v>#N/A</v>
      </c>
      <c r="R79" s="18" t="e">
        <f>VLOOKUP(E79,D20数据库!C:K,9,0)</f>
        <v>#N/A</v>
      </c>
      <c r="S79" s="18"/>
    </row>
    <row r="80" spans="1:19" x14ac:dyDescent="0.25">
      <c r="A80" s="22"/>
      <c r="B80" s="22"/>
      <c r="C80" s="22"/>
      <c r="D80" s="22"/>
      <c r="E80" s="18" t="str">
        <f t="shared" si="5"/>
        <v/>
      </c>
      <c r="F80" s="18" t="e">
        <f t="shared" si="6"/>
        <v>#VALUE!</v>
      </c>
      <c r="G80" s="18" t="e">
        <f t="shared" si="7"/>
        <v>#VALUE!</v>
      </c>
      <c r="H80" s="18" t="e">
        <f>VLOOKUP(E80,D20数据库!C:K,2,0)</f>
        <v>#N/A</v>
      </c>
      <c r="I80" s="18" t="e">
        <f>VLOOKUP(E80,D20数据库!C:K,3,0)</f>
        <v>#N/A</v>
      </c>
      <c r="J80" s="19" t="e">
        <f t="shared" si="9"/>
        <v>#VALUE!</v>
      </c>
      <c r="K80" s="18" t="e">
        <f>VLOOKUP(E80,D20数据库!C:K,4,0)</f>
        <v>#N/A</v>
      </c>
      <c r="L80" s="18" t="e">
        <f>VLOOKUP(E80,D20数据库!C:K,5,0)</f>
        <v>#N/A</v>
      </c>
      <c r="M80" s="18"/>
      <c r="N80" s="18" t="e">
        <f>VLOOKUP(E80,D20数据库!C:K,6,0)</f>
        <v>#N/A</v>
      </c>
      <c r="O80" s="18" t="e">
        <f>VLOOKUP(E80,D6数据库!C:K,7,0)</f>
        <v>#N/A</v>
      </c>
      <c r="P80" s="19" t="e">
        <f t="shared" si="10"/>
        <v>#VALUE!</v>
      </c>
      <c r="Q80" s="18" t="e">
        <f>VLOOKUP(E80,D20数据库!C:K,8,0)</f>
        <v>#N/A</v>
      </c>
      <c r="R80" s="18" t="e">
        <f>VLOOKUP(E80,D20数据库!C:K,9,0)</f>
        <v>#N/A</v>
      </c>
      <c r="S80" s="18"/>
    </row>
    <row r="81" spans="1:19" x14ac:dyDescent="0.25">
      <c r="A81" s="22"/>
      <c r="B81" s="22"/>
      <c r="C81" s="22"/>
      <c r="D81" s="22"/>
      <c r="E81" s="18" t="str">
        <f t="shared" ref="E81:E100" si="11">TRIM(MID(SUBSTITUTE($B81,"-",REPT(" ",99)),COLUMN(B81)*99-98,99))</f>
        <v/>
      </c>
      <c r="F81" s="18" t="e">
        <f t="shared" ref="F81:F100" si="12">VALUE(TRIM(MID(SUBSTITUTE($B81,"-",REPT(" ",99)),COLUMN(C81)*99-98,99)))</f>
        <v>#VALUE!</v>
      </c>
      <c r="G81" s="18" t="e">
        <f t="shared" ref="G81:G100" si="13">VALUE(TRIM(MID(SUBSTITUTE($B81,"-",REPT(" ",99)),COLUMN(D81)*99-98,99)))</f>
        <v>#VALUE!</v>
      </c>
      <c r="H81" s="18" t="e">
        <f>VLOOKUP(E81,D20数据库!C:K,2,0)</f>
        <v>#N/A</v>
      </c>
      <c r="I81" s="18" t="e">
        <f>VLOOKUP(E81,D20数据库!C:K,3,0)</f>
        <v>#N/A</v>
      </c>
      <c r="J81" s="19" t="e">
        <f t="shared" si="9"/>
        <v>#VALUE!</v>
      </c>
      <c r="K81" s="18" t="e">
        <f>VLOOKUP(E81,D20数据库!C:K,4,0)</f>
        <v>#N/A</v>
      </c>
      <c r="L81" s="18" t="e">
        <f>VLOOKUP(E81,D20数据库!C:K,5,0)</f>
        <v>#N/A</v>
      </c>
      <c r="M81" s="18"/>
      <c r="N81" s="18" t="e">
        <f>VLOOKUP(E81,D20数据库!C:K,6,0)</f>
        <v>#N/A</v>
      </c>
      <c r="O81" s="18" t="e">
        <f>VLOOKUP(E81,D6数据库!C:K,7,0)</f>
        <v>#N/A</v>
      </c>
      <c r="P81" s="19" t="e">
        <f t="shared" si="10"/>
        <v>#VALUE!</v>
      </c>
      <c r="Q81" s="18" t="e">
        <f>VLOOKUP(E81,D20数据库!C:K,8,0)</f>
        <v>#N/A</v>
      </c>
      <c r="R81" s="18" t="e">
        <f>VLOOKUP(E81,D20数据库!C:K,9,0)</f>
        <v>#N/A</v>
      </c>
      <c r="S81" s="18"/>
    </row>
    <row r="82" spans="1:19" x14ac:dyDescent="0.25">
      <c r="A82" s="22"/>
      <c r="B82" s="22"/>
      <c r="C82" s="22"/>
      <c r="D82" s="22"/>
      <c r="E82" s="18" t="str">
        <f t="shared" si="11"/>
        <v/>
      </c>
      <c r="F82" s="18" t="e">
        <f t="shared" si="12"/>
        <v>#VALUE!</v>
      </c>
      <c r="G82" s="18" t="e">
        <f t="shared" si="13"/>
        <v>#VALUE!</v>
      </c>
      <c r="H82" s="18" t="e">
        <f>VLOOKUP(E82,D20数据库!C:K,2,0)</f>
        <v>#N/A</v>
      </c>
      <c r="I82" s="18" t="e">
        <f>VLOOKUP(E82,D20数据库!C:K,3,0)</f>
        <v>#N/A</v>
      </c>
      <c r="J82" s="19" t="e">
        <f t="shared" si="9"/>
        <v>#VALUE!</v>
      </c>
      <c r="K82" s="18" t="e">
        <f>VLOOKUP(E82,D20数据库!C:K,4,0)</f>
        <v>#N/A</v>
      </c>
      <c r="L82" s="18" t="e">
        <f>VLOOKUP(E82,D20数据库!C:K,5,0)</f>
        <v>#N/A</v>
      </c>
      <c r="M82" s="18"/>
      <c r="N82" s="18" t="e">
        <f>VLOOKUP(E82,D20数据库!C:K,6,0)</f>
        <v>#N/A</v>
      </c>
      <c r="O82" s="18" t="e">
        <f>VLOOKUP(E82,D6数据库!C:K,7,0)</f>
        <v>#N/A</v>
      </c>
      <c r="P82" s="19" t="e">
        <f t="shared" si="10"/>
        <v>#VALUE!</v>
      </c>
      <c r="Q82" s="18" t="e">
        <f>VLOOKUP(E82,D20数据库!C:K,8,0)</f>
        <v>#N/A</v>
      </c>
      <c r="R82" s="18" t="e">
        <f>VLOOKUP(E82,D20数据库!C:K,9,0)</f>
        <v>#N/A</v>
      </c>
      <c r="S82" s="18"/>
    </row>
    <row r="83" spans="1:19" x14ac:dyDescent="0.25">
      <c r="A83" s="22"/>
      <c r="B83" s="22"/>
      <c r="C83" s="22"/>
      <c r="D83" s="22"/>
      <c r="E83" s="18" t="str">
        <f t="shared" si="11"/>
        <v/>
      </c>
      <c r="F83" s="18" t="e">
        <f t="shared" si="12"/>
        <v>#VALUE!</v>
      </c>
      <c r="G83" s="18" t="e">
        <f t="shared" si="13"/>
        <v>#VALUE!</v>
      </c>
      <c r="H83" s="18" t="e">
        <f>VLOOKUP(E83,D20数据库!C:K,2,0)</f>
        <v>#N/A</v>
      </c>
      <c r="I83" s="18" t="e">
        <f>VLOOKUP(E83,D20数据库!C:K,3,0)</f>
        <v>#N/A</v>
      </c>
      <c r="J83" s="19" t="e">
        <f t="shared" si="9"/>
        <v>#VALUE!</v>
      </c>
      <c r="K83" s="18" t="e">
        <f>VLOOKUP(E83,D20数据库!C:K,4,0)</f>
        <v>#N/A</v>
      </c>
      <c r="L83" s="18" t="e">
        <f>VLOOKUP(E83,D20数据库!C:K,5,0)</f>
        <v>#N/A</v>
      </c>
      <c r="M83" s="18"/>
      <c r="N83" s="18" t="e">
        <f>VLOOKUP(E83,D20数据库!C:K,6,0)</f>
        <v>#N/A</v>
      </c>
      <c r="O83" s="18" t="e">
        <f>VLOOKUP(E83,D6数据库!C:K,7,0)</f>
        <v>#N/A</v>
      </c>
      <c r="P83" s="19" t="e">
        <f t="shared" si="10"/>
        <v>#VALUE!</v>
      </c>
      <c r="Q83" s="18" t="e">
        <f>VLOOKUP(E83,D20数据库!C:K,8,0)</f>
        <v>#N/A</v>
      </c>
      <c r="R83" s="18" t="e">
        <f>VLOOKUP(E83,D20数据库!C:K,9,0)</f>
        <v>#N/A</v>
      </c>
      <c r="S83" s="18"/>
    </row>
    <row r="84" spans="1:19" x14ac:dyDescent="0.25">
      <c r="A84" s="22"/>
      <c r="B84" s="22"/>
      <c r="C84" s="22"/>
      <c r="D84" s="22"/>
      <c r="E84" s="18" t="str">
        <f t="shared" si="11"/>
        <v/>
      </c>
      <c r="F84" s="18" t="e">
        <f t="shared" si="12"/>
        <v>#VALUE!</v>
      </c>
      <c r="G84" s="18" t="e">
        <f t="shared" si="13"/>
        <v>#VALUE!</v>
      </c>
      <c r="H84" s="18" t="e">
        <f>VLOOKUP(E84,D20数据库!C:K,2,0)</f>
        <v>#N/A</v>
      </c>
      <c r="I84" s="18" t="e">
        <f>VLOOKUP(E84,D20数据库!C:K,3,0)</f>
        <v>#N/A</v>
      </c>
      <c r="J84" s="19" t="e">
        <f t="shared" si="9"/>
        <v>#VALUE!</v>
      </c>
      <c r="K84" s="18" t="e">
        <f>VLOOKUP(E84,D20数据库!C:K,4,0)</f>
        <v>#N/A</v>
      </c>
      <c r="L84" s="18" t="e">
        <f>VLOOKUP(E84,D20数据库!C:K,5,0)</f>
        <v>#N/A</v>
      </c>
      <c r="M84" s="18"/>
      <c r="N84" s="18" t="e">
        <f>VLOOKUP(E84,D20数据库!C:K,6,0)</f>
        <v>#N/A</v>
      </c>
      <c r="O84" s="18" t="e">
        <f>VLOOKUP(E84,D6数据库!C:K,7,0)</f>
        <v>#N/A</v>
      </c>
      <c r="P84" s="19" t="e">
        <f t="shared" si="10"/>
        <v>#VALUE!</v>
      </c>
      <c r="Q84" s="18" t="e">
        <f>VLOOKUP(E84,D20数据库!C:K,8,0)</f>
        <v>#N/A</v>
      </c>
      <c r="R84" s="18" t="e">
        <f>VLOOKUP(E84,D20数据库!C:K,9,0)</f>
        <v>#N/A</v>
      </c>
      <c r="S84" s="18"/>
    </row>
    <row r="85" spans="1:19" x14ac:dyDescent="0.25">
      <c r="A85" s="22"/>
      <c r="B85" s="22"/>
      <c r="C85" s="22"/>
      <c r="D85" s="22"/>
      <c r="E85" s="18" t="str">
        <f t="shared" si="11"/>
        <v/>
      </c>
      <c r="F85" s="18" t="e">
        <f t="shared" si="12"/>
        <v>#VALUE!</v>
      </c>
      <c r="G85" s="18" t="e">
        <f t="shared" si="13"/>
        <v>#VALUE!</v>
      </c>
      <c r="H85" s="18" t="e">
        <f>VLOOKUP(E85,D20数据库!C:K,2,0)</f>
        <v>#N/A</v>
      </c>
      <c r="I85" s="18" t="e">
        <f>VLOOKUP(E85,D20数据库!C:K,3,0)</f>
        <v>#N/A</v>
      </c>
      <c r="J85" s="19" t="e">
        <f t="shared" si="9"/>
        <v>#VALUE!</v>
      </c>
      <c r="K85" s="18" t="e">
        <f>VLOOKUP(E85,D20数据库!C:K,4,0)</f>
        <v>#N/A</v>
      </c>
      <c r="L85" s="18" t="e">
        <f>VLOOKUP(E85,D20数据库!C:K,5,0)</f>
        <v>#N/A</v>
      </c>
      <c r="M85" s="18"/>
      <c r="N85" s="18" t="e">
        <f>VLOOKUP(E85,D20数据库!C:K,6,0)</f>
        <v>#N/A</v>
      </c>
      <c r="O85" s="18" t="e">
        <f>VLOOKUP(E85,D6数据库!C:K,7,0)</f>
        <v>#N/A</v>
      </c>
      <c r="P85" s="19" t="e">
        <f t="shared" si="10"/>
        <v>#VALUE!</v>
      </c>
      <c r="Q85" s="18" t="e">
        <f>VLOOKUP(E85,D20数据库!C:K,8,0)</f>
        <v>#N/A</v>
      </c>
      <c r="R85" s="18" t="e">
        <f>VLOOKUP(E85,D20数据库!C:K,9,0)</f>
        <v>#N/A</v>
      </c>
      <c r="S85" s="18"/>
    </row>
    <row r="86" spans="1:19" x14ac:dyDescent="0.25">
      <c r="A86" s="22"/>
      <c r="B86" s="22"/>
      <c r="C86" s="22"/>
      <c r="D86" s="22"/>
      <c r="E86" s="18" t="str">
        <f t="shared" si="11"/>
        <v/>
      </c>
      <c r="F86" s="18" t="e">
        <f t="shared" si="12"/>
        <v>#VALUE!</v>
      </c>
      <c r="G86" s="18" t="e">
        <f t="shared" si="13"/>
        <v>#VALUE!</v>
      </c>
      <c r="H86" s="18" t="e">
        <f>VLOOKUP(E86,D20数据库!C:K,2,0)</f>
        <v>#N/A</v>
      </c>
      <c r="I86" s="18" t="e">
        <f>VLOOKUP(E86,D20数据库!C:K,3,0)</f>
        <v>#N/A</v>
      </c>
      <c r="J86" s="19" t="e">
        <f t="shared" si="9"/>
        <v>#VALUE!</v>
      </c>
      <c r="K86" s="18" t="e">
        <f>VLOOKUP(E86,D20数据库!C:K,4,0)</f>
        <v>#N/A</v>
      </c>
      <c r="L86" s="18" t="e">
        <f>VLOOKUP(E86,D20数据库!C:K,5,0)</f>
        <v>#N/A</v>
      </c>
      <c r="M86" s="18"/>
      <c r="N86" s="18" t="e">
        <f>VLOOKUP(E86,D20数据库!C:K,6,0)</f>
        <v>#N/A</v>
      </c>
      <c r="O86" s="18" t="e">
        <f>VLOOKUP(E86,D6数据库!C:K,7,0)</f>
        <v>#N/A</v>
      </c>
      <c r="P86" s="19" t="e">
        <f t="shared" si="10"/>
        <v>#VALUE!</v>
      </c>
      <c r="Q86" s="18" t="e">
        <f>VLOOKUP(E86,D20数据库!C:K,8,0)</f>
        <v>#N/A</v>
      </c>
      <c r="R86" s="18" t="e">
        <f>VLOOKUP(E86,D20数据库!C:K,9,0)</f>
        <v>#N/A</v>
      </c>
      <c r="S86" s="18"/>
    </row>
    <row r="87" spans="1:19" x14ac:dyDescent="0.25">
      <c r="A87" s="22"/>
      <c r="B87" s="22"/>
      <c r="C87" s="22"/>
      <c r="D87" s="22"/>
      <c r="E87" s="18" t="str">
        <f t="shared" si="11"/>
        <v/>
      </c>
      <c r="F87" s="18" t="e">
        <f t="shared" si="12"/>
        <v>#VALUE!</v>
      </c>
      <c r="G87" s="18" t="e">
        <f t="shared" si="13"/>
        <v>#VALUE!</v>
      </c>
      <c r="H87" s="18" t="e">
        <f>VLOOKUP(E87,D20数据库!C:K,2,0)</f>
        <v>#N/A</v>
      </c>
      <c r="I87" s="18" t="e">
        <f>VLOOKUP(E87,D20数据库!C:K,3,0)</f>
        <v>#N/A</v>
      </c>
      <c r="J87" s="19" t="e">
        <f t="shared" si="9"/>
        <v>#VALUE!</v>
      </c>
      <c r="K87" s="18" t="e">
        <f>VLOOKUP(E87,D20数据库!C:K,4,0)</f>
        <v>#N/A</v>
      </c>
      <c r="L87" s="18" t="e">
        <f>VLOOKUP(E87,D20数据库!C:K,5,0)</f>
        <v>#N/A</v>
      </c>
      <c r="M87" s="18"/>
      <c r="N87" s="18" t="e">
        <f>VLOOKUP(E87,D20数据库!C:K,6,0)</f>
        <v>#N/A</v>
      </c>
      <c r="O87" s="18" t="e">
        <f>VLOOKUP(E87,D6数据库!C:K,7,0)</f>
        <v>#N/A</v>
      </c>
      <c r="P87" s="19" t="e">
        <f t="shared" si="10"/>
        <v>#VALUE!</v>
      </c>
      <c r="Q87" s="18" t="e">
        <f>VLOOKUP(E87,D20数据库!C:K,8,0)</f>
        <v>#N/A</v>
      </c>
      <c r="R87" s="18" t="e">
        <f>VLOOKUP(E87,D20数据库!C:K,9,0)</f>
        <v>#N/A</v>
      </c>
      <c r="S87" s="18"/>
    </row>
    <row r="88" spans="1:19" x14ac:dyDescent="0.25">
      <c r="A88" s="22"/>
      <c r="B88" s="22"/>
      <c r="C88" s="22"/>
      <c r="D88" s="22"/>
      <c r="E88" s="18" t="str">
        <f t="shared" si="11"/>
        <v/>
      </c>
      <c r="F88" s="18" t="e">
        <f t="shared" si="12"/>
        <v>#VALUE!</v>
      </c>
      <c r="G88" s="18" t="e">
        <f t="shared" si="13"/>
        <v>#VALUE!</v>
      </c>
      <c r="H88" s="18" t="e">
        <f>VLOOKUP(E88,D20数据库!C:K,2,0)</f>
        <v>#N/A</v>
      </c>
      <c r="I88" s="18" t="e">
        <f>VLOOKUP(E88,D20数据库!C:K,3,0)</f>
        <v>#N/A</v>
      </c>
      <c r="J88" s="19" t="e">
        <f t="shared" si="9"/>
        <v>#VALUE!</v>
      </c>
      <c r="K88" s="18" t="e">
        <f>VLOOKUP(E88,D20数据库!C:K,4,0)</f>
        <v>#N/A</v>
      </c>
      <c r="L88" s="18" t="e">
        <f>VLOOKUP(E88,D20数据库!C:K,5,0)</f>
        <v>#N/A</v>
      </c>
      <c r="M88" s="18"/>
      <c r="N88" s="18" t="e">
        <f>VLOOKUP(E88,D20数据库!C:K,6,0)</f>
        <v>#N/A</v>
      </c>
      <c r="O88" s="18" t="e">
        <f>VLOOKUP(E88,D6数据库!C:K,7,0)</f>
        <v>#N/A</v>
      </c>
      <c r="P88" s="19" t="e">
        <f t="shared" si="10"/>
        <v>#VALUE!</v>
      </c>
      <c r="Q88" s="18" t="e">
        <f>VLOOKUP(E88,D20数据库!C:K,8,0)</f>
        <v>#N/A</v>
      </c>
      <c r="R88" s="18" t="e">
        <f>VLOOKUP(E88,D20数据库!C:K,9,0)</f>
        <v>#N/A</v>
      </c>
      <c r="S88" s="18"/>
    </row>
    <row r="89" spans="1:19" x14ac:dyDescent="0.25">
      <c r="A89" s="22"/>
      <c r="B89" s="22"/>
      <c r="C89" s="22"/>
      <c r="D89" s="22"/>
      <c r="E89" s="18" t="str">
        <f t="shared" si="11"/>
        <v/>
      </c>
      <c r="F89" s="18" t="e">
        <f t="shared" si="12"/>
        <v>#VALUE!</v>
      </c>
      <c r="G89" s="18" t="e">
        <f t="shared" si="13"/>
        <v>#VALUE!</v>
      </c>
      <c r="H89" s="18" t="e">
        <f>VLOOKUP(E89,D20数据库!C:K,2,0)</f>
        <v>#N/A</v>
      </c>
      <c r="I89" s="18" t="e">
        <f>VLOOKUP(E89,D20数据库!C:K,3,0)</f>
        <v>#N/A</v>
      </c>
      <c r="J89" s="19" t="e">
        <f t="shared" si="9"/>
        <v>#VALUE!</v>
      </c>
      <c r="K89" s="18" t="e">
        <f>VLOOKUP(E89,D20数据库!C:K,4,0)</f>
        <v>#N/A</v>
      </c>
      <c r="L89" s="18" t="e">
        <f>VLOOKUP(E89,D20数据库!C:K,5,0)</f>
        <v>#N/A</v>
      </c>
      <c r="M89" s="18"/>
      <c r="N89" s="18" t="e">
        <f>VLOOKUP(E89,D20数据库!C:K,6,0)</f>
        <v>#N/A</v>
      </c>
      <c r="O89" s="18" t="e">
        <f>VLOOKUP(E89,D6数据库!C:K,7,0)</f>
        <v>#N/A</v>
      </c>
      <c r="P89" s="19" t="e">
        <f t="shared" si="10"/>
        <v>#VALUE!</v>
      </c>
      <c r="Q89" s="18" t="e">
        <f>VLOOKUP(E89,D20数据库!C:K,8,0)</f>
        <v>#N/A</v>
      </c>
      <c r="R89" s="18" t="e">
        <f>VLOOKUP(E89,D20数据库!C:K,9,0)</f>
        <v>#N/A</v>
      </c>
      <c r="S89" s="18"/>
    </row>
    <row r="90" spans="1:19" x14ac:dyDescent="0.25">
      <c r="A90" s="22"/>
      <c r="B90" s="22"/>
      <c r="C90" s="22"/>
      <c r="D90" s="22"/>
      <c r="E90" s="18" t="str">
        <f t="shared" si="11"/>
        <v/>
      </c>
      <c r="F90" s="18" t="e">
        <f t="shared" si="12"/>
        <v>#VALUE!</v>
      </c>
      <c r="G90" s="18" t="e">
        <f t="shared" si="13"/>
        <v>#VALUE!</v>
      </c>
      <c r="H90" s="18" t="e">
        <f>VLOOKUP(E90,D20数据库!C:K,2,0)</f>
        <v>#N/A</v>
      </c>
      <c r="I90" s="18" t="e">
        <f>VLOOKUP(E90,D20数据库!C:K,3,0)</f>
        <v>#N/A</v>
      </c>
      <c r="J90" s="19" t="e">
        <f t="shared" si="9"/>
        <v>#VALUE!</v>
      </c>
      <c r="K90" s="18" t="e">
        <f>VLOOKUP(E90,D20数据库!C:K,4,0)</f>
        <v>#N/A</v>
      </c>
      <c r="L90" s="18" t="e">
        <f>VLOOKUP(E90,D20数据库!C:K,5,0)</f>
        <v>#N/A</v>
      </c>
      <c r="M90" s="18"/>
      <c r="N90" s="18" t="e">
        <f>VLOOKUP(E90,D20数据库!C:K,6,0)</f>
        <v>#N/A</v>
      </c>
      <c r="O90" s="18" t="e">
        <f>VLOOKUP(E90,D6数据库!C:K,7,0)</f>
        <v>#N/A</v>
      </c>
      <c r="P90" s="19" t="e">
        <f t="shared" si="10"/>
        <v>#VALUE!</v>
      </c>
      <c r="Q90" s="18" t="e">
        <f>VLOOKUP(E90,D20数据库!C:K,8,0)</f>
        <v>#N/A</v>
      </c>
      <c r="R90" s="18" t="e">
        <f>VLOOKUP(E90,D20数据库!C:K,9,0)</f>
        <v>#N/A</v>
      </c>
      <c r="S90" s="18"/>
    </row>
    <row r="91" spans="1:19" x14ac:dyDescent="0.25">
      <c r="A91" s="22"/>
      <c r="B91" s="22"/>
      <c r="C91" s="22"/>
      <c r="D91" s="22"/>
      <c r="E91" s="18" t="str">
        <f t="shared" si="11"/>
        <v/>
      </c>
      <c r="F91" s="18" t="e">
        <f t="shared" si="12"/>
        <v>#VALUE!</v>
      </c>
      <c r="G91" s="18" t="e">
        <f t="shared" si="13"/>
        <v>#VALUE!</v>
      </c>
      <c r="H91" s="18" t="e">
        <f>VLOOKUP(E91,D20数据库!C:K,2,0)</f>
        <v>#N/A</v>
      </c>
      <c r="I91" s="18" t="e">
        <f>VLOOKUP(E91,D20数据库!C:K,3,0)</f>
        <v>#N/A</v>
      </c>
      <c r="J91" s="19" t="e">
        <f t="shared" si="9"/>
        <v>#VALUE!</v>
      </c>
      <c r="K91" s="18" t="e">
        <f>VLOOKUP(E91,D20数据库!C:K,4,0)</f>
        <v>#N/A</v>
      </c>
      <c r="L91" s="18" t="e">
        <f>VLOOKUP(E91,D20数据库!C:K,5,0)</f>
        <v>#N/A</v>
      </c>
      <c r="M91" s="18"/>
      <c r="N91" s="18" t="e">
        <f>VLOOKUP(E91,D20数据库!C:K,6,0)</f>
        <v>#N/A</v>
      </c>
      <c r="O91" s="18" t="e">
        <f>VLOOKUP(E91,D6数据库!C:K,7,0)</f>
        <v>#N/A</v>
      </c>
      <c r="P91" s="19" t="e">
        <f t="shared" si="10"/>
        <v>#VALUE!</v>
      </c>
      <c r="Q91" s="18" t="e">
        <f>VLOOKUP(E91,D20数据库!C:K,8,0)</f>
        <v>#N/A</v>
      </c>
      <c r="R91" s="18" t="e">
        <f>VLOOKUP(E91,D20数据库!C:K,9,0)</f>
        <v>#N/A</v>
      </c>
      <c r="S91" s="18"/>
    </row>
    <row r="92" spans="1:19" x14ac:dyDescent="0.25">
      <c r="A92" s="22"/>
      <c r="B92" s="22"/>
      <c r="C92" s="22"/>
      <c r="D92" s="22"/>
      <c r="E92" s="18" t="str">
        <f t="shared" si="11"/>
        <v/>
      </c>
      <c r="F92" s="18" t="e">
        <f t="shared" si="12"/>
        <v>#VALUE!</v>
      </c>
      <c r="G92" s="18" t="e">
        <f t="shared" si="13"/>
        <v>#VALUE!</v>
      </c>
      <c r="H92" s="18" t="e">
        <f>VLOOKUP(E92,D20数据库!C:K,2,0)</f>
        <v>#N/A</v>
      </c>
      <c r="I92" s="18" t="e">
        <f>VLOOKUP(E92,D20数据库!C:K,3,0)</f>
        <v>#N/A</v>
      </c>
      <c r="J92" s="19" t="e">
        <f t="shared" si="9"/>
        <v>#VALUE!</v>
      </c>
      <c r="K92" s="18" t="e">
        <f>VLOOKUP(E92,D20数据库!C:K,4,0)</f>
        <v>#N/A</v>
      </c>
      <c r="L92" s="18" t="e">
        <f>VLOOKUP(E92,D20数据库!C:K,5,0)</f>
        <v>#N/A</v>
      </c>
      <c r="M92" s="18"/>
      <c r="N92" s="18" t="e">
        <f>VLOOKUP(E92,D20数据库!C:K,6,0)</f>
        <v>#N/A</v>
      </c>
      <c r="O92" s="18" t="e">
        <f>VLOOKUP(E92,D6数据库!C:K,7,0)</f>
        <v>#N/A</v>
      </c>
      <c r="P92" s="19" t="e">
        <f t="shared" si="10"/>
        <v>#VALUE!</v>
      </c>
      <c r="Q92" s="18" t="e">
        <f>VLOOKUP(E92,D20数据库!C:K,8,0)</f>
        <v>#N/A</v>
      </c>
      <c r="R92" s="18" t="e">
        <f>VLOOKUP(E92,D20数据库!C:K,9,0)</f>
        <v>#N/A</v>
      </c>
      <c r="S92" s="18"/>
    </row>
    <row r="93" spans="1:19" x14ac:dyDescent="0.25">
      <c r="A93" s="22"/>
      <c r="B93" s="22"/>
      <c r="C93" s="22"/>
      <c r="D93" s="22"/>
      <c r="E93" s="18" t="str">
        <f t="shared" si="11"/>
        <v/>
      </c>
      <c r="F93" s="18" t="e">
        <f t="shared" si="12"/>
        <v>#VALUE!</v>
      </c>
      <c r="G93" s="18" t="e">
        <f t="shared" si="13"/>
        <v>#VALUE!</v>
      </c>
      <c r="H93" s="18" t="e">
        <f>VLOOKUP(E93,D20数据库!C:K,2,0)</f>
        <v>#N/A</v>
      </c>
      <c r="I93" s="18" t="e">
        <f>VLOOKUP(E93,D20数据库!C:K,3,0)</f>
        <v>#N/A</v>
      </c>
      <c r="J93" s="19" t="e">
        <f t="shared" si="9"/>
        <v>#VALUE!</v>
      </c>
      <c r="K93" s="18" t="e">
        <f>VLOOKUP(E93,D20数据库!C:K,4,0)</f>
        <v>#N/A</v>
      </c>
      <c r="L93" s="18" t="e">
        <f>VLOOKUP(E93,D20数据库!C:K,5,0)</f>
        <v>#N/A</v>
      </c>
      <c r="M93" s="18"/>
      <c r="N93" s="18" t="e">
        <f>VLOOKUP(E93,D20数据库!C:K,6,0)</f>
        <v>#N/A</v>
      </c>
      <c r="O93" s="18" t="e">
        <f>VLOOKUP(E93,D6数据库!C:K,7,0)</f>
        <v>#N/A</v>
      </c>
      <c r="P93" s="19" t="e">
        <f t="shared" si="10"/>
        <v>#VALUE!</v>
      </c>
      <c r="Q93" s="18" t="e">
        <f>VLOOKUP(E93,D20数据库!C:K,8,0)</f>
        <v>#N/A</v>
      </c>
      <c r="R93" s="18" t="e">
        <f>VLOOKUP(E93,D20数据库!C:K,9,0)</f>
        <v>#N/A</v>
      </c>
      <c r="S93" s="18"/>
    </row>
    <row r="94" spans="1:19" x14ac:dyDescent="0.25">
      <c r="A94" s="22"/>
      <c r="B94" s="22"/>
      <c r="C94" s="22"/>
      <c r="D94" s="22"/>
      <c r="E94" s="18" t="str">
        <f t="shared" si="11"/>
        <v/>
      </c>
      <c r="F94" s="18" t="e">
        <f t="shared" si="12"/>
        <v>#VALUE!</v>
      </c>
      <c r="G94" s="18" t="e">
        <f t="shared" si="13"/>
        <v>#VALUE!</v>
      </c>
      <c r="H94" s="18" t="e">
        <f>VLOOKUP(E94,D20数据库!C:K,2,0)</f>
        <v>#N/A</v>
      </c>
      <c r="I94" s="18" t="e">
        <f>VLOOKUP(E94,D20数据库!C:K,3,0)</f>
        <v>#N/A</v>
      </c>
      <c r="J94" s="19" t="e">
        <f t="shared" si="9"/>
        <v>#VALUE!</v>
      </c>
      <c r="K94" s="18" t="e">
        <f>VLOOKUP(E94,D20数据库!C:K,4,0)</f>
        <v>#N/A</v>
      </c>
      <c r="L94" s="18" t="e">
        <f>VLOOKUP(E94,D20数据库!C:K,5,0)</f>
        <v>#N/A</v>
      </c>
      <c r="M94" s="18"/>
      <c r="N94" s="18" t="e">
        <f>VLOOKUP(E94,D20数据库!C:K,6,0)</f>
        <v>#N/A</v>
      </c>
      <c r="O94" s="18" t="e">
        <f>VLOOKUP(E94,D6数据库!C:K,7,0)</f>
        <v>#N/A</v>
      </c>
      <c r="P94" s="19" t="e">
        <f t="shared" si="10"/>
        <v>#VALUE!</v>
      </c>
      <c r="Q94" s="18" t="e">
        <f>VLOOKUP(E94,D20数据库!C:K,8,0)</f>
        <v>#N/A</v>
      </c>
      <c r="R94" s="18" t="e">
        <f>VLOOKUP(E94,D20数据库!C:K,9,0)</f>
        <v>#N/A</v>
      </c>
      <c r="S94" s="18"/>
    </row>
    <row r="95" spans="1:19" x14ac:dyDescent="0.25">
      <c r="A95" s="22"/>
      <c r="B95" s="22"/>
      <c r="C95" s="22"/>
      <c r="D95" s="22"/>
      <c r="E95" s="18" t="str">
        <f t="shared" si="11"/>
        <v/>
      </c>
      <c r="F95" s="18" t="e">
        <f t="shared" si="12"/>
        <v>#VALUE!</v>
      </c>
      <c r="G95" s="18" t="e">
        <f t="shared" si="13"/>
        <v>#VALUE!</v>
      </c>
      <c r="H95" s="18" t="e">
        <f>VLOOKUP(E95,D20数据库!C:K,2,0)</f>
        <v>#N/A</v>
      </c>
      <c r="I95" s="18" t="e">
        <f>VLOOKUP(E95,D20数据库!C:K,3,0)</f>
        <v>#N/A</v>
      </c>
      <c r="J95" s="19" t="e">
        <f t="shared" si="9"/>
        <v>#VALUE!</v>
      </c>
      <c r="K95" s="18" t="e">
        <f>VLOOKUP(E95,D20数据库!C:K,4,0)</f>
        <v>#N/A</v>
      </c>
      <c r="L95" s="18" t="e">
        <f>VLOOKUP(E95,D20数据库!C:K,5,0)</f>
        <v>#N/A</v>
      </c>
      <c r="M95" s="18"/>
      <c r="N95" s="18" t="e">
        <f>VLOOKUP(E95,D20数据库!C:K,6,0)</f>
        <v>#N/A</v>
      </c>
      <c r="O95" s="18" t="e">
        <f>VLOOKUP(E95,D6数据库!C:K,7,0)</f>
        <v>#N/A</v>
      </c>
      <c r="P95" s="19" t="e">
        <f t="shared" si="10"/>
        <v>#VALUE!</v>
      </c>
      <c r="Q95" s="18" t="e">
        <f>VLOOKUP(E95,D20数据库!C:K,8,0)</f>
        <v>#N/A</v>
      </c>
      <c r="R95" s="18" t="e">
        <f>VLOOKUP(E95,D20数据库!C:K,9,0)</f>
        <v>#N/A</v>
      </c>
      <c r="S95" s="18"/>
    </row>
    <row r="96" spans="1:19" x14ac:dyDescent="0.25">
      <c r="A96" s="22"/>
      <c r="B96" s="22"/>
      <c r="C96" s="22"/>
      <c r="D96" s="22"/>
      <c r="E96" s="18" t="str">
        <f t="shared" si="11"/>
        <v/>
      </c>
      <c r="F96" s="18" t="e">
        <f t="shared" si="12"/>
        <v>#VALUE!</v>
      </c>
      <c r="G96" s="18" t="e">
        <f t="shared" si="13"/>
        <v>#VALUE!</v>
      </c>
      <c r="H96" s="18" t="e">
        <f>VLOOKUP(E96,D20数据库!C:K,2,0)</f>
        <v>#N/A</v>
      </c>
      <c r="I96" s="18" t="e">
        <f>VLOOKUP(E96,D20数据库!C:K,3,0)</f>
        <v>#N/A</v>
      </c>
      <c r="J96" s="19" t="e">
        <f t="shared" si="9"/>
        <v>#VALUE!</v>
      </c>
      <c r="K96" s="18" t="e">
        <f>VLOOKUP(E96,D20数据库!C:K,4,0)</f>
        <v>#N/A</v>
      </c>
      <c r="L96" s="18" t="e">
        <f>VLOOKUP(E96,D20数据库!C:K,5,0)</f>
        <v>#N/A</v>
      </c>
      <c r="M96" s="18"/>
      <c r="N96" s="18" t="e">
        <f>VLOOKUP(E96,D20数据库!C:K,6,0)</f>
        <v>#N/A</v>
      </c>
      <c r="O96" s="18" t="e">
        <f>VLOOKUP(E96,D6数据库!C:K,7,0)</f>
        <v>#N/A</v>
      </c>
      <c r="P96" s="19" t="e">
        <f t="shared" si="10"/>
        <v>#VALUE!</v>
      </c>
      <c r="Q96" s="18" t="e">
        <f>VLOOKUP(E96,D20数据库!C:K,8,0)</f>
        <v>#N/A</v>
      </c>
      <c r="R96" s="18" t="e">
        <f>VLOOKUP(E96,D20数据库!C:K,9,0)</f>
        <v>#N/A</v>
      </c>
      <c r="S96" s="18"/>
    </row>
    <row r="97" spans="1:19" x14ac:dyDescent="0.25">
      <c r="A97" s="22"/>
      <c r="B97" s="22"/>
      <c r="C97" s="22"/>
      <c r="D97" s="22"/>
      <c r="E97" s="18" t="str">
        <f t="shared" si="11"/>
        <v/>
      </c>
      <c r="F97" s="18" t="e">
        <f t="shared" si="12"/>
        <v>#VALUE!</v>
      </c>
      <c r="G97" s="18" t="e">
        <f t="shared" si="13"/>
        <v>#VALUE!</v>
      </c>
      <c r="H97" s="18" t="e">
        <f>VLOOKUP(E97,D20数据库!C:K,2,0)</f>
        <v>#N/A</v>
      </c>
      <c r="I97" s="18" t="e">
        <f>VLOOKUP(E97,D20数据库!C:K,3,0)</f>
        <v>#N/A</v>
      </c>
      <c r="J97" s="19" t="e">
        <f t="shared" si="9"/>
        <v>#VALUE!</v>
      </c>
      <c r="K97" s="18" t="e">
        <f>VLOOKUP(E97,D20数据库!C:K,4,0)</f>
        <v>#N/A</v>
      </c>
      <c r="L97" s="18" t="e">
        <f>VLOOKUP(E97,D20数据库!C:K,5,0)</f>
        <v>#N/A</v>
      </c>
      <c r="M97" s="18"/>
      <c r="N97" s="18" t="e">
        <f>VLOOKUP(E97,D20数据库!C:K,6,0)</f>
        <v>#N/A</v>
      </c>
      <c r="O97" s="18" t="e">
        <f>VLOOKUP(E97,D6数据库!C:K,7,0)</f>
        <v>#N/A</v>
      </c>
      <c r="P97" s="19" t="e">
        <f t="shared" si="10"/>
        <v>#VALUE!</v>
      </c>
      <c r="Q97" s="18" t="e">
        <f>VLOOKUP(E97,D20数据库!C:K,8,0)</f>
        <v>#N/A</v>
      </c>
      <c r="R97" s="18" t="e">
        <f>VLOOKUP(E97,D20数据库!C:K,9,0)</f>
        <v>#N/A</v>
      </c>
      <c r="S97" s="18"/>
    </row>
    <row r="98" spans="1:19" x14ac:dyDescent="0.25">
      <c r="A98" s="22"/>
      <c r="B98" s="22"/>
      <c r="C98" s="22"/>
      <c r="D98" s="22"/>
      <c r="E98" s="18" t="str">
        <f t="shared" si="11"/>
        <v/>
      </c>
      <c r="F98" s="18" t="e">
        <f t="shared" si="12"/>
        <v>#VALUE!</v>
      </c>
      <c r="G98" s="18" t="e">
        <f t="shared" si="13"/>
        <v>#VALUE!</v>
      </c>
      <c r="H98" s="18" t="e">
        <f>VLOOKUP(E98,D20数据库!C:K,2,0)</f>
        <v>#N/A</v>
      </c>
      <c r="I98" s="18" t="e">
        <f>VLOOKUP(E98,D20数据库!C:K,3,0)</f>
        <v>#N/A</v>
      </c>
      <c r="J98" s="19" t="e">
        <f t="shared" si="9"/>
        <v>#VALUE!</v>
      </c>
      <c r="K98" s="18" t="e">
        <f>VLOOKUP(E98,D20数据库!C:K,4,0)</f>
        <v>#N/A</v>
      </c>
      <c r="L98" s="18" t="e">
        <f>VLOOKUP(E98,D20数据库!C:K,5,0)</f>
        <v>#N/A</v>
      </c>
      <c r="M98" s="18"/>
      <c r="N98" s="18" t="e">
        <f>VLOOKUP(E98,D20数据库!C:K,6,0)</f>
        <v>#N/A</v>
      </c>
      <c r="O98" s="18" t="e">
        <f>VLOOKUP(E98,D6数据库!C:K,7,0)</f>
        <v>#N/A</v>
      </c>
      <c r="P98" s="19" t="e">
        <f t="shared" si="10"/>
        <v>#VALUE!</v>
      </c>
      <c r="Q98" s="18" t="e">
        <f>VLOOKUP(E98,D20数据库!C:K,8,0)</f>
        <v>#N/A</v>
      </c>
      <c r="R98" s="18" t="e">
        <f>VLOOKUP(E98,D20数据库!C:K,9,0)</f>
        <v>#N/A</v>
      </c>
      <c r="S98" s="18"/>
    </row>
    <row r="99" spans="1:19" x14ac:dyDescent="0.25">
      <c r="A99" s="22"/>
      <c r="B99" s="22"/>
      <c r="C99" s="22"/>
      <c r="D99" s="22"/>
      <c r="E99" s="18" t="str">
        <f t="shared" si="11"/>
        <v/>
      </c>
      <c r="F99" s="18" t="e">
        <f t="shared" si="12"/>
        <v>#VALUE!</v>
      </c>
      <c r="G99" s="18" t="e">
        <f t="shared" si="13"/>
        <v>#VALUE!</v>
      </c>
      <c r="H99" s="18" t="e">
        <f>VLOOKUP(E99,D20数据库!C:K,2,0)</f>
        <v>#N/A</v>
      </c>
      <c r="I99" s="18" t="e">
        <f>VLOOKUP(E99,D20数据库!C:K,3,0)</f>
        <v>#N/A</v>
      </c>
      <c r="J99" s="19" t="e">
        <f t="shared" si="9"/>
        <v>#VALUE!</v>
      </c>
      <c r="K99" s="18" t="e">
        <f>VLOOKUP(E99,D20数据库!C:K,4,0)</f>
        <v>#N/A</v>
      </c>
      <c r="L99" s="18" t="e">
        <f>VLOOKUP(E99,D20数据库!C:K,5,0)</f>
        <v>#N/A</v>
      </c>
      <c r="M99" s="18"/>
      <c r="N99" s="18" t="e">
        <f>VLOOKUP(E99,D20数据库!C:K,6,0)</f>
        <v>#N/A</v>
      </c>
      <c r="O99" s="18" t="e">
        <f>VLOOKUP(E99,D6数据库!C:K,7,0)</f>
        <v>#N/A</v>
      </c>
      <c r="P99" s="19" t="e">
        <f t="shared" si="10"/>
        <v>#VALUE!</v>
      </c>
      <c r="Q99" s="18" t="e">
        <f>VLOOKUP(E99,D20数据库!C:K,8,0)</f>
        <v>#N/A</v>
      </c>
      <c r="R99" s="18" t="e">
        <f>VLOOKUP(E99,D20数据库!C:K,9,0)</f>
        <v>#N/A</v>
      </c>
      <c r="S99" s="18"/>
    </row>
    <row r="100" spans="1:19" x14ac:dyDescent="0.25">
      <c r="A100" s="22"/>
      <c r="B100" s="22"/>
      <c r="C100" s="22"/>
      <c r="D100" s="22"/>
      <c r="E100" s="18" t="str">
        <f t="shared" si="11"/>
        <v/>
      </c>
      <c r="F100" s="18" t="e">
        <f t="shared" si="12"/>
        <v>#VALUE!</v>
      </c>
      <c r="G100" s="18" t="e">
        <f t="shared" si="13"/>
        <v>#VALUE!</v>
      </c>
      <c r="H100" s="18" t="e">
        <f>VLOOKUP(E100,D20数据库!C:K,2,0)</f>
        <v>#N/A</v>
      </c>
      <c r="I100" s="18" t="e">
        <f>VLOOKUP(E100,D20数据库!C:K,3,0)</f>
        <v>#N/A</v>
      </c>
      <c r="J100" s="19" t="e">
        <f t="shared" si="9"/>
        <v>#VALUE!</v>
      </c>
      <c r="K100" s="18" t="e">
        <f>VLOOKUP(E100,D20数据库!C:K,4,0)</f>
        <v>#N/A</v>
      </c>
      <c r="L100" s="18" t="e">
        <f>VLOOKUP(E100,D20数据库!C:K,5,0)</f>
        <v>#N/A</v>
      </c>
      <c r="M100" s="18"/>
      <c r="N100" s="18" t="e">
        <f>VLOOKUP(E100,D20数据库!C:K,6,0)</f>
        <v>#N/A</v>
      </c>
      <c r="O100" s="18" t="e">
        <f>VLOOKUP(E100,D6数据库!C:K,7,0)</f>
        <v>#N/A</v>
      </c>
      <c r="P100" s="19" t="e">
        <f t="shared" si="10"/>
        <v>#VALUE!</v>
      </c>
      <c r="Q100" s="18" t="e">
        <f>VLOOKUP(E100,D20数据库!C:K,8,0)</f>
        <v>#N/A</v>
      </c>
      <c r="R100" s="18" t="e">
        <f>VLOOKUP(E100,D20数据库!C:K,9,0)</f>
        <v>#N/A</v>
      </c>
      <c r="S100" s="18"/>
    </row>
  </sheetData>
  <sheetProtection algorithmName="SHA-512" hashValue="HyLyRofkFNdV0quz6dgHCSdnZuf5WNX2E/duyxqVso4p3O+m2a4sVcoEqWD5rnC+56lil+PQATAnS4sDTJDPjg==" saltValue="ViY2Q0LDrYQV9i8XLPpzPg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BF16F-9DDF-42F7-A3E2-FD85FC078CF4}">
  <sheetPr codeName="Sheet65"/>
  <dimension ref="A1:K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5.7265625" bestFit="1" customWidth="1"/>
  </cols>
  <sheetData>
    <row r="1" spans="1:11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76" t="s">
        <v>144</v>
      </c>
      <c r="I1" s="76"/>
      <c r="J1" s="76"/>
      <c r="K1" s="76"/>
    </row>
    <row r="2" spans="1:11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13</v>
      </c>
      <c r="J2" s="1" t="s">
        <v>3</v>
      </c>
      <c r="K2" s="1" t="s">
        <v>4</v>
      </c>
    </row>
    <row r="3" spans="1:11" x14ac:dyDescent="0.25">
      <c r="A3" s="3" t="s">
        <v>242</v>
      </c>
      <c r="B3" s="3" t="s">
        <v>241</v>
      </c>
      <c r="C3" s="3" t="s">
        <v>191</v>
      </c>
      <c r="D3" s="3" t="s">
        <v>181</v>
      </c>
      <c r="E3" s="3" t="s">
        <v>243</v>
      </c>
      <c r="F3" s="1" t="s">
        <v>15</v>
      </c>
      <c r="G3" s="1" t="s">
        <v>7</v>
      </c>
      <c r="H3" s="3" t="s">
        <v>207</v>
      </c>
      <c r="I3" s="3" t="s">
        <v>244</v>
      </c>
      <c r="J3" s="1" t="s">
        <v>15</v>
      </c>
      <c r="K3" s="1" t="s">
        <v>7</v>
      </c>
    </row>
    <row r="4" spans="1:11" x14ac:dyDescent="0.25">
      <c r="A4" s="3"/>
      <c r="B4" s="1"/>
      <c r="C4" s="3" t="s">
        <v>192</v>
      </c>
      <c r="D4" s="3" t="s">
        <v>181</v>
      </c>
      <c r="E4" s="3" t="s">
        <v>188</v>
      </c>
      <c r="F4" s="1" t="s">
        <v>15</v>
      </c>
      <c r="G4" s="1" t="s">
        <v>7</v>
      </c>
      <c r="H4" s="3" t="s">
        <v>207</v>
      </c>
      <c r="I4" s="3" t="s">
        <v>158</v>
      </c>
      <c r="J4" s="1" t="s">
        <v>15</v>
      </c>
      <c r="K4" s="1" t="s">
        <v>7</v>
      </c>
    </row>
    <row r="5" spans="1:11" x14ac:dyDescent="0.25">
      <c r="A5" s="3"/>
      <c r="B5" s="1"/>
      <c r="C5" s="3" t="s">
        <v>193</v>
      </c>
      <c r="D5" s="3" t="s">
        <v>181</v>
      </c>
      <c r="E5" s="3" t="s">
        <v>195</v>
      </c>
      <c r="F5" s="1" t="s">
        <v>15</v>
      </c>
      <c r="G5" s="1" t="s">
        <v>7</v>
      </c>
      <c r="H5" s="3" t="s">
        <v>207</v>
      </c>
      <c r="I5" s="3" t="s">
        <v>164</v>
      </c>
      <c r="J5" s="1" t="s">
        <v>15</v>
      </c>
      <c r="K5" s="1" t="s">
        <v>7</v>
      </c>
    </row>
    <row r="6" spans="1:11" x14ac:dyDescent="0.25">
      <c r="A6" s="3"/>
      <c r="B6" s="1"/>
      <c r="C6" s="3" t="s">
        <v>194</v>
      </c>
      <c r="D6" s="3" t="s">
        <v>181</v>
      </c>
      <c r="E6" s="3" t="s">
        <v>124</v>
      </c>
      <c r="F6" s="1" t="s">
        <v>15</v>
      </c>
      <c r="G6" s="1" t="s">
        <v>7</v>
      </c>
      <c r="H6" s="3" t="s">
        <v>207</v>
      </c>
      <c r="I6" s="3" t="s">
        <v>130</v>
      </c>
      <c r="J6" s="1" t="s">
        <v>15</v>
      </c>
      <c r="K6" s="1" t="s">
        <v>7</v>
      </c>
    </row>
  </sheetData>
  <sheetProtection algorithmName="SHA-512" hashValue="tSIjEJqItEuTCyCDIOLy6AmNKYOcKhva/xIpSFa9NXc7ffYaX3/wCmrxwiKXwGTzgNDyFpWWBIShddNdBUxMrw==" saltValue="kHKv5OWoDbITUPi49yvcxw==" spinCount="100000" sheet="1" objects="1" scenarios="1"/>
  <mergeCells count="2">
    <mergeCell ref="C1:G1"/>
    <mergeCell ref="H1:K1"/>
  </mergeCells>
  <phoneticPr fontId="6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557E2-8ABE-4DB8-8909-A8AFE7F901B6}">
  <sheetPr codeName="Sheet66"/>
  <dimension ref="A1:U100"/>
  <sheetViews>
    <sheetView zoomScaleNormal="100" workbookViewId="0"/>
  </sheetViews>
  <sheetFormatPr defaultRowHeight="14" x14ac:dyDescent="0.25"/>
  <cols>
    <col min="1" max="1" width="16.90625" style="23" bestFit="1" customWidth="1"/>
    <col min="2" max="2" width="14.6328125" style="35" bestFit="1" customWidth="1"/>
    <col min="3" max="3" width="5.26953125" bestFit="1" customWidth="1"/>
    <col min="7" max="7" width="9.26953125" bestFit="1" customWidth="1"/>
    <col min="8" max="8" width="11.36328125" bestFit="1" customWidth="1"/>
    <col min="9" max="9" width="14.6328125" bestFit="1" customWidth="1"/>
    <col min="10" max="10" width="15.26953125" customWidth="1"/>
    <col min="11" max="11" width="7.26953125" bestFit="1" customWidth="1"/>
    <col min="12" max="12" width="5.26953125" bestFit="1" customWidth="1"/>
    <col min="15" max="15" width="11.36328125" bestFit="1" customWidth="1"/>
    <col min="16" max="16" width="5.26953125" bestFit="1" customWidth="1"/>
    <col min="17" max="17" width="23.26953125" bestFit="1" customWidth="1"/>
    <col min="18" max="18" width="9.26953125" bestFit="1" customWidth="1"/>
    <col min="19" max="19" width="5.26953125" bestFit="1" customWidth="1"/>
    <col min="20" max="20" width="10.26953125" bestFit="1" customWidth="1"/>
  </cols>
  <sheetData>
    <row r="1" spans="1:21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125</v>
      </c>
      <c r="F1" s="18" t="s">
        <v>166</v>
      </c>
      <c r="G1" s="18" t="s">
        <v>42</v>
      </c>
      <c r="H1" s="18" t="s">
        <v>48</v>
      </c>
      <c r="I1" s="18" t="s">
        <v>82</v>
      </c>
      <c r="J1" s="19" t="s">
        <v>254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8" t="s">
        <v>256</v>
      </c>
      <c r="R1" s="19" t="s">
        <v>79</v>
      </c>
      <c r="S1" s="18" t="s">
        <v>3</v>
      </c>
      <c r="T1" s="18" t="s">
        <v>160</v>
      </c>
      <c r="U1" s="18" t="s">
        <v>5</v>
      </c>
    </row>
    <row r="2" spans="1:21" x14ac:dyDescent="0.25">
      <c r="A2" s="22">
        <v>21</v>
      </c>
      <c r="B2" s="22" t="s">
        <v>1056</v>
      </c>
      <c r="C2" s="22">
        <v>2</v>
      </c>
      <c r="D2" s="22" t="s">
        <v>533</v>
      </c>
      <c r="E2" s="18" t="str">
        <f>TRIM(MID(SUBSTITUTE($B2,"-",REPT(" ",99)),COLUMN(B2)*99-98,99))</f>
        <v>A</v>
      </c>
      <c r="F2" s="18">
        <f>VALUE(TRIM(MID(SUBSTITUTE($B2,"-",REPT(" ",99)),COLUMN(C2)*99-98,99)))</f>
        <v>200</v>
      </c>
      <c r="G2" s="18" t="str">
        <f t="shared" ref="G2:G10" si="0">(TRIM(MID(SUBSTITUTE($B2,"-",REPT(" ",99)),COLUMN(D2)*99-98,99)))</f>
        <v>S</v>
      </c>
      <c r="H2" s="18" t="str">
        <f>VLOOKUP(E2,E1数据库!C:P,2,0)</f>
        <v>钢板</v>
      </c>
      <c r="I2" s="18" t="str">
        <f>VLOOKUP(E2,E1数据库!C:P,3,0)</f>
        <v>δ=10</v>
      </c>
      <c r="J2" s="19">
        <f>VLOOKUP(E2,E1数据库!C:P,4,0)*C2</f>
        <v>0.05</v>
      </c>
      <c r="K2" s="19">
        <f>IF(J2&gt;0,J2,F2*C2/1000*2)</f>
        <v>0.05</v>
      </c>
      <c r="L2" s="18" t="str">
        <f>VLOOKUP(E2,E1数据库!C:P,5,0)</f>
        <v>m²</v>
      </c>
      <c r="M2" s="18" t="str">
        <f>VLOOKUP(E2,E1数据库!C:P,6,0)</f>
        <v>Q235B</v>
      </c>
      <c r="N2" s="18"/>
      <c r="O2" s="18" t="str">
        <f>VLOOKUP(E2,E1数据库!C:P,8,0)</f>
        <v>钢板</v>
      </c>
      <c r="P2" s="18" t="str">
        <f>VLOOKUP(E2,E1数据库!C:P,9,0)</f>
        <v>δ=1</v>
      </c>
      <c r="Q2" s="18">
        <f>IF(G2="S",1,0)</f>
        <v>1</v>
      </c>
      <c r="R2" s="25">
        <f>VLOOKUP(E2,E1数据库!C:P,12,0)*Q2*C2</f>
        <v>5.0000000000000001E-3</v>
      </c>
      <c r="S2" s="18" t="str">
        <f>VLOOKUP(E2,E1数据库!C:P,13,0)</f>
        <v>m²</v>
      </c>
      <c r="T2" s="18" t="str">
        <f>VLOOKUP(E2,E1数据库!C:P,14,0)</f>
        <v>06Cr18Ni9</v>
      </c>
      <c r="U2" s="18"/>
    </row>
    <row r="3" spans="1:21" x14ac:dyDescent="0.25">
      <c r="A3" s="22"/>
      <c r="B3" s="22"/>
      <c r="C3" s="22"/>
      <c r="D3" s="22"/>
      <c r="E3" s="18" t="str">
        <f t="shared" ref="E3:E10" si="1">TRIM(MID(SUBSTITUTE($B3,"-",REPT(" ",99)),COLUMN(B3)*99-98,99))</f>
        <v/>
      </c>
      <c r="F3" s="18" t="e">
        <f t="shared" ref="F3:F10" si="2">VALUE(TRIM(MID(SUBSTITUTE($B3,"-",REPT(" ",99)),COLUMN(C3)*99-98,99)))</f>
        <v>#VALUE!</v>
      </c>
      <c r="G3" s="18" t="str">
        <f t="shared" si="0"/>
        <v/>
      </c>
      <c r="H3" s="18" t="e">
        <f>VLOOKUP(E3,E1数据库!C:P,2,0)</f>
        <v>#N/A</v>
      </c>
      <c r="I3" s="18" t="e">
        <f>VLOOKUP(E3,E1数据库!C:P,3,0)</f>
        <v>#N/A</v>
      </c>
      <c r="J3" s="19" t="e">
        <f>VLOOKUP(E3,E1数据库!C:P,4,0)*C3</f>
        <v>#N/A</v>
      </c>
      <c r="K3" s="19" t="e">
        <f t="shared" ref="K3:K66" si="3">IF(J3&gt;0,J3,F3*C3/1000*2)</f>
        <v>#N/A</v>
      </c>
      <c r="L3" s="18" t="e">
        <f>VLOOKUP(E3,E1数据库!C:P,5,0)</f>
        <v>#N/A</v>
      </c>
      <c r="M3" s="18" t="e">
        <f>VLOOKUP(E3,E1数据库!C:P,6,0)</f>
        <v>#N/A</v>
      </c>
      <c r="N3" s="18"/>
      <c r="O3" s="18" t="e">
        <f>VLOOKUP(E3,E1数据库!C:P,8,0)</f>
        <v>#N/A</v>
      </c>
      <c r="P3" s="18" t="e">
        <f>VLOOKUP(E3,E1数据库!C:P,9,0)</f>
        <v>#N/A</v>
      </c>
      <c r="Q3" s="18">
        <f t="shared" ref="Q3:Q10" si="4">IF(G3="S",1,0)</f>
        <v>0</v>
      </c>
      <c r="R3" s="25" t="e">
        <f>VLOOKUP(E3,E1数据库!C:P,12,0)*Q3*C3</f>
        <v>#N/A</v>
      </c>
      <c r="S3" s="18" t="e">
        <f>VLOOKUP(E3,E1数据库!C:P,13,0)</f>
        <v>#N/A</v>
      </c>
      <c r="T3" s="18" t="e">
        <f>VLOOKUP(E3,E1数据库!C:P,14,0)</f>
        <v>#N/A</v>
      </c>
      <c r="U3" s="18"/>
    </row>
    <row r="4" spans="1:21" x14ac:dyDescent="0.25">
      <c r="A4" s="22"/>
      <c r="B4" s="22"/>
      <c r="C4" s="22"/>
      <c r="D4" s="22"/>
      <c r="E4" s="18" t="str">
        <f t="shared" si="1"/>
        <v/>
      </c>
      <c r="F4" s="18" t="e">
        <f t="shared" si="2"/>
        <v>#VALUE!</v>
      </c>
      <c r="G4" s="18" t="str">
        <f t="shared" si="0"/>
        <v/>
      </c>
      <c r="H4" s="18" t="e">
        <f>VLOOKUP(E4,E1数据库!C:P,2,0)</f>
        <v>#N/A</v>
      </c>
      <c r="I4" s="18" t="e">
        <f>VLOOKUP(E4,E1数据库!C:P,3,0)</f>
        <v>#N/A</v>
      </c>
      <c r="J4" s="19" t="e">
        <f>VLOOKUP(E4,E1数据库!C:P,4,0)*C4</f>
        <v>#N/A</v>
      </c>
      <c r="K4" s="19" t="e">
        <f t="shared" si="3"/>
        <v>#N/A</v>
      </c>
      <c r="L4" s="18" t="e">
        <f>VLOOKUP(E4,E1数据库!C:P,5,0)</f>
        <v>#N/A</v>
      </c>
      <c r="M4" s="18" t="e">
        <f>VLOOKUP(E4,E1数据库!C:P,6,0)</f>
        <v>#N/A</v>
      </c>
      <c r="N4" s="18"/>
      <c r="O4" s="18" t="e">
        <f>VLOOKUP(E4,E1数据库!C:P,8,0)</f>
        <v>#N/A</v>
      </c>
      <c r="P4" s="18" t="e">
        <f>VLOOKUP(E4,E1数据库!C:P,9,0)</f>
        <v>#N/A</v>
      </c>
      <c r="Q4" s="18">
        <f t="shared" si="4"/>
        <v>0</v>
      </c>
      <c r="R4" s="25" t="e">
        <f>VLOOKUP(E4,E1数据库!C:P,12,0)*Q4*C4</f>
        <v>#N/A</v>
      </c>
      <c r="S4" s="18" t="e">
        <f>VLOOKUP(E4,E1数据库!C:P,13,0)</f>
        <v>#N/A</v>
      </c>
      <c r="T4" s="18" t="e">
        <f>VLOOKUP(E4,E1数据库!C:P,14,0)</f>
        <v>#N/A</v>
      </c>
      <c r="U4" s="18"/>
    </row>
    <row r="5" spans="1:21" x14ac:dyDescent="0.25">
      <c r="A5" s="22"/>
      <c r="B5" s="22"/>
      <c r="C5" s="22"/>
      <c r="D5" s="22"/>
      <c r="E5" s="18" t="str">
        <f t="shared" si="1"/>
        <v/>
      </c>
      <c r="F5" s="18" t="e">
        <f t="shared" si="2"/>
        <v>#VALUE!</v>
      </c>
      <c r="G5" s="18" t="str">
        <f t="shared" si="0"/>
        <v/>
      </c>
      <c r="H5" s="18" t="e">
        <f>VLOOKUP(E5,E1数据库!C:P,2,0)</f>
        <v>#N/A</v>
      </c>
      <c r="I5" s="18" t="e">
        <f>VLOOKUP(E5,E1数据库!C:P,3,0)</f>
        <v>#N/A</v>
      </c>
      <c r="J5" s="19" t="e">
        <f>VLOOKUP(E5,E1数据库!C:P,4,0)*C5</f>
        <v>#N/A</v>
      </c>
      <c r="K5" s="19" t="e">
        <f t="shared" si="3"/>
        <v>#N/A</v>
      </c>
      <c r="L5" s="18" t="e">
        <f>VLOOKUP(E5,E1数据库!C:P,5,0)</f>
        <v>#N/A</v>
      </c>
      <c r="M5" s="18" t="e">
        <f>VLOOKUP(E5,E1数据库!C:P,6,0)</f>
        <v>#N/A</v>
      </c>
      <c r="N5" s="18"/>
      <c r="O5" s="18" t="e">
        <f>VLOOKUP(E5,E1数据库!C:P,8,0)</f>
        <v>#N/A</v>
      </c>
      <c r="P5" s="18" t="e">
        <f>VLOOKUP(E5,E1数据库!C:P,9,0)</f>
        <v>#N/A</v>
      </c>
      <c r="Q5" s="18">
        <f t="shared" si="4"/>
        <v>0</v>
      </c>
      <c r="R5" s="25" t="e">
        <f>VLOOKUP(E5,E1数据库!C:P,12,0)*Q5*C5</f>
        <v>#N/A</v>
      </c>
      <c r="S5" s="18" t="e">
        <f>VLOOKUP(E5,E1数据库!C:P,13,0)</f>
        <v>#N/A</v>
      </c>
      <c r="T5" s="18" t="e">
        <f>VLOOKUP(E5,E1数据库!C:P,14,0)</f>
        <v>#N/A</v>
      </c>
      <c r="U5" s="18"/>
    </row>
    <row r="6" spans="1:21" x14ac:dyDescent="0.25">
      <c r="A6" s="22"/>
      <c r="B6" s="22"/>
      <c r="C6" s="22"/>
      <c r="D6" s="22"/>
      <c r="E6" s="18" t="str">
        <f t="shared" si="1"/>
        <v/>
      </c>
      <c r="F6" s="18" t="e">
        <f t="shared" si="2"/>
        <v>#VALUE!</v>
      </c>
      <c r="G6" s="18" t="str">
        <f t="shared" si="0"/>
        <v/>
      </c>
      <c r="H6" s="18" t="e">
        <f>VLOOKUP(E6,E1数据库!C:P,2,0)</f>
        <v>#N/A</v>
      </c>
      <c r="I6" s="18" t="e">
        <f>VLOOKUP(E6,E1数据库!C:P,3,0)</f>
        <v>#N/A</v>
      </c>
      <c r="J6" s="19" t="e">
        <f>VLOOKUP(E6,E1数据库!C:P,4,0)*C6</f>
        <v>#N/A</v>
      </c>
      <c r="K6" s="19" t="e">
        <f t="shared" si="3"/>
        <v>#N/A</v>
      </c>
      <c r="L6" s="18" t="e">
        <f>VLOOKUP(E6,E1数据库!C:P,5,0)</f>
        <v>#N/A</v>
      </c>
      <c r="M6" s="18" t="e">
        <f>VLOOKUP(E6,E1数据库!C:P,6,0)</f>
        <v>#N/A</v>
      </c>
      <c r="N6" s="18"/>
      <c r="O6" s="18" t="e">
        <f>VLOOKUP(E6,E1数据库!C:P,8,0)</f>
        <v>#N/A</v>
      </c>
      <c r="P6" s="18" t="e">
        <f>VLOOKUP(E6,E1数据库!C:P,9,0)</f>
        <v>#N/A</v>
      </c>
      <c r="Q6" s="18">
        <f t="shared" si="4"/>
        <v>0</v>
      </c>
      <c r="R6" s="25" t="e">
        <f>VLOOKUP(E6,E1数据库!C:P,12,0)*Q6*C6</f>
        <v>#N/A</v>
      </c>
      <c r="S6" s="18" t="e">
        <f>VLOOKUP(E6,E1数据库!C:P,13,0)</f>
        <v>#N/A</v>
      </c>
      <c r="T6" s="18" t="e">
        <f>VLOOKUP(E6,E1数据库!C:P,14,0)</f>
        <v>#N/A</v>
      </c>
      <c r="U6" s="18"/>
    </row>
    <row r="7" spans="1:21" x14ac:dyDescent="0.25">
      <c r="A7" s="22"/>
      <c r="B7" s="22"/>
      <c r="C7" s="22"/>
      <c r="D7" s="22"/>
      <c r="E7" s="18" t="str">
        <f t="shared" si="1"/>
        <v/>
      </c>
      <c r="F7" s="18" t="e">
        <f t="shared" si="2"/>
        <v>#VALUE!</v>
      </c>
      <c r="G7" s="18" t="str">
        <f t="shared" si="0"/>
        <v/>
      </c>
      <c r="H7" s="18" t="e">
        <f>VLOOKUP(E7,E1数据库!C:P,2,0)</f>
        <v>#N/A</v>
      </c>
      <c r="I7" s="18" t="e">
        <f>VLOOKUP(E7,E1数据库!C:P,3,0)</f>
        <v>#N/A</v>
      </c>
      <c r="J7" s="19" t="e">
        <f>VLOOKUP(E7,E1数据库!C:P,4,0)*C7</f>
        <v>#N/A</v>
      </c>
      <c r="K7" s="19" t="e">
        <f t="shared" si="3"/>
        <v>#N/A</v>
      </c>
      <c r="L7" s="18" t="e">
        <f>VLOOKUP(E7,E1数据库!C:P,5,0)</f>
        <v>#N/A</v>
      </c>
      <c r="M7" s="18" t="e">
        <f>VLOOKUP(E7,E1数据库!C:P,6,0)</f>
        <v>#N/A</v>
      </c>
      <c r="N7" s="18"/>
      <c r="O7" s="18" t="e">
        <f>VLOOKUP(E7,E1数据库!C:P,8,0)</f>
        <v>#N/A</v>
      </c>
      <c r="P7" s="18" t="e">
        <f>VLOOKUP(E7,E1数据库!C:P,9,0)</f>
        <v>#N/A</v>
      </c>
      <c r="Q7" s="18">
        <f t="shared" si="4"/>
        <v>0</v>
      </c>
      <c r="R7" s="25" t="e">
        <f>VLOOKUP(E7,E1数据库!C:P,12,0)*Q7*C7</f>
        <v>#N/A</v>
      </c>
      <c r="S7" s="18" t="e">
        <f>VLOOKUP(E7,E1数据库!C:P,13,0)</f>
        <v>#N/A</v>
      </c>
      <c r="T7" s="18" t="e">
        <f>VLOOKUP(E7,E1数据库!C:P,14,0)</f>
        <v>#N/A</v>
      </c>
      <c r="U7" s="18"/>
    </row>
    <row r="8" spans="1:21" x14ac:dyDescent="0.25">
      <c r="A8" s="22"/>
      <c r="B8" s="22"/>
      <c r="C8" s="22"/>
      <c r="D8" s="22"/>
      <c r="E8" s="18" t="str">
        <f t="shared" si="1"/>
        <v/>
      </c>
      <c r="F8" s="18" t="e">
        <f t="shared" si="2"/>
        <v>#VALUE!</v>
      </c>
      <c r="G8" s="18" t="str">
        <f t="shared" si="0"/>
        <v/>
      </c>
      <c r="H8" s="18" t="e">
        <f>VLOOKUP(E8,E1数据库!C:P,2,0)</f>
        <v>#N/A</v>
      </c>
      <c r="I8" s="18" t="e">
        <f>VLOOKUP(E8,E1数据库!C:P,3,0)</f>
        <v>#N/A</v>
      </c>
      <c r="J8" s="19" t="e">
        <f>VLOOKUP(E8,E1数据库!C:P,4,0)*C8</f>
        <v>#N/A</v>
      </c>
      <c r="K8" s="19" t="e">
        <f t="shared" si="3"/>
        <v>#N/A</v>
      </c>
      <c r="L8" s="18" t="e">
        <f>VLOOKUP(E8,E1数据库!C:P,5,0)</f>
        <v>#N/A</v>
      </c>
      <c r="M8" s="18" t="e">
        <f>VLOOKUP(E8,E1数据库!C:P,6,0)</f>
        <v>#N/A</v>
      </c>
      <c r="N8" s="18"/>
      <c r="O8" s="18" t="e">
        <f>VLOOKUP(E8,E1数据库!C:P,8,0)</f>
        <v>#N/A</v>
      </c>
      <c r="P8" s="18" t="e">
        <f>VLOOKUP(E8,E1数据库!C:P,9,0)</f>
        <v>#N/A</v>
      </c>
      <c r="Q8" s="18">
        <f t="shared" si="4"/>
        <v>0</v>
      </c>
      <c r="R8" s="25" t="e">
        <f>VLOOKUP(E8,E1数据库!C:P,12,0)*Q8*C8</f>
        <v>#N/A</v>
      </c>
      <c r="S8" s="18" t="e">
        <f>VLOOKUP(E8,E1数据库!C:P,13,0)</f>
        <v>#N/A</v>
      </c>
      <c r="T8" s="18" t="e">
        <f>VLOOKUP(E8,E1数据库!C:P,14,0)</f>
        <v>#N/A</v>
      </c>
      <c r="U8" s="18"/>
    </row>
    <row r="9" spans="1:21" x14ac:dyDescent="0.25">
      <c r="A9" s="22"/>
      <c r="B9" s="22"/>
      <c r="C9" s="22"/>
      <c r="D9" s="22"/>
      <c r="E9" s="18" t="str">
        <f t="shared" si="1"/>
        <v/>
      </c>
      <c r="F9" s="18" t="e">
        <f t="shared" si="2"/>
        <v>#VALUE!</v>
      </c>
      <c r="G9" s="18" t="str">
        <f t="shared" si="0"/>
        <v/>
      </c>
      <c r="H9" s="18" t="e">
        <f>VLOOKUP(E9,E1数据库!C:P,2,0)</f>
        <v>#N/A</v>
      </c>
      <c r="I9" s="18" t="e">
        <f>VLOOKUP(E9,E1数据库!C:P,3,0)</f>
        <v>#N/A</v>
      </c>
      <c r="J9" s="19" t="e">
        <f>VLOOKUP(E9,E1数据库!C:P,4,0)*C9</f>
        <v>#N/A</v>
      </c>
      <c r="K9" s="19" t="e">
        <f t="shared" si="3"/>
        <v>#N/A</v>
      </c>
      <c r="L9" s="18" t="e">
        <f>VLOOKUP(E9,E1数据库!C:P,5,0)</f>
        <v>#N/A</v>
      </c>
      <c r="M9" s="18" t="e">
        <f>VLOOKUP(E9,E1数据库!C:P,6,0)</f>
        <v>#N/A</v>
      </c>
      <c r="N9" s="18"/>
      <c r="O9" s="18" t="e">
        <f>VLOOKUP(E9,E1数据库!C:P,8,0)</f>
        <v>#N/A</v>
      </c>
      <c r="P9" s="18" t="e">
        <f>VLOOKUP(E9,E1数据库!C:P,9,0)</f>
        <v>#N/A</v>
      </c>
      <c r="Q9" s="18">
        <f t="shared" si="4"/>
        <v>0</v>
      </c>
      <c r="R9" s="25" t="e">
        <f>VLOOKUP(E9,E1数据库!C:P,12,0)*Q9*C9</f>
        <v>#N/A</v>
      </c>
      <c r="S9" s="18" t="e">
        <f>VLOOKUP(E9,E1数据库!C:P,13,0)</f>
        <v>#N/A</v>
      </c>
      <c r="T9" s="18" t="e">
        <f>VLOOKUP(E9,E1数据库!C:P,14,0)</f>
        <v>#N/A</v>
      </c>
      <c r="U9" s="18"/>
    </row>
    <row r="10" spans="1:21" x14ac:dyDescent="0.25">
      <c r="A10" s="22"/>
      <c r="B10" s="22"/>
      <c r="C10" s="22"/>
      <c r="D10" s="22"/>
      <c r="E10" s="18" t="str">
        <f t="shared" si="1"/>
        <v/>
      </c>
      <c r="F10" s="18" t="e">
        <f t="shared" si="2"/>
        <v>#VALUE!</v>
      </c>
      <c r="G10" s="18" t="str">
        <f t="shared" si="0"/>
        <v/>
      </c>
      <c r="H10" s="18" t="e">
        <f>VLOOKUP(E10,E1数据库!C:P,2,0)</f>
        <v>#N/A</v>
      </c>
      <c r="I10" s="18" t="e">
        <f>VLOOKUP(E10,E1数据库!C:P,3,0)</f>
        <v>#N/A</v>
      </c>
      <c r="J10" s="19" t="e">
        <f>VLOOKUP(E10,E1数据库!C:P,4,0)*C10</f>
        <v>#N/A</v>
      </c>
      <c r="K10" s="19" t="e">
        <f t="shared" si="3"/>
        <v>#N/A</v>
      </c>
      <c r="L10" s="18" t="e">
        <f>VLOOKUP(E10,E1数据库!C:P,5,0)</f>
        <v>#N/A</v>
      </c>
      <c r="M10" s="18" t="e">
        <f>VLOOKUP(E10,E1数据库!C:P,6,0)</f>
        <v>#N/A</v>
      </c>
      <c r="N10" s="18"/>
      <c r="O10" s="18" t="e">
        <f>VLOOKUP(E10,E1数据库!C:P,8,0)</f>
        <v>#N/A</v>
      </c>
      <c r="P10" s="18" t="e">
        <f>VLOOKUP(E10,E1数据库!C:P,9,0)</f>
        <v>#N/A</v>
      </c>
      <c r="Q10" s="18">
        <f t="shared" si="4"/>
        <v>0</v>
      </c>
      <c r="R10" s="25" t="e">
        <f>VLOOKUP(E10,E1数据库!C:P,12,0)*Q10*C10</f>
        <v>#N/A</v>
      </c>
      <c r="S10" s="18" t="e">
        <f>VLOOKUP(E10,E1数据库!C:P,13,0)</f>
        <v>#N/A</v>
      </c>
      <c r="T10" s="18" t="e">
        <f>VLOOKUP(E10,E1数据库!C:P,14,0)</f>
        <v>#N/A</v>
      </c>
      <c r="U10" s="18"/>
    </row>
    <row r="11" spans="1:21" x14ac:dyDescent="0.25">
      <c r="A11" s="22"/>
      <c r="B11" s="22"/>
      <c r="C11" s="22"/>
      <c r="D11" s="22"/>
      <c r="E11" s="18" t="str">
        <f t="shared" ref="E11:E74" si="5">TRIM(MID(SUBSTITUTE($B11,"-",REPT(" ",99)),COLUMN(B11)*99-98,99))</f>
        <v/>
      </c>
      <c r="F11" s="18" t="e">
        <f t="shared" ref="F11:F74" si="6">VALUE(TRIM(MID(SUBSTITUTE($B11,"-",REPT(" ",99)),COLUMN(C11)*99-98,99)))</f>
        <v>#VALUE!</v>
      </c>
      <c r="G11" s="18" t="str">
        <f t="shared" ref="G11:G74" si="7">(TRIM(MID(SUBSTITUTE($B11,"-",REPT(" ",99)),COLUMN(D11)*99-98,99)))</f>
        <v/>
      </c>
      <c r="H11" s="18" t="e">
        <f>VLOOKUP(E11,E1数据库!C:P,2,0)</f>
        <v>#N/A</v>
      </c>
      <c r="I11" s="18" t="e">
        <f>VLOOKUP(E11,E1数据库!C:P,3,0)</f>
        <v>#N/A</v>
      </c>
      <c r="J11" s="19" t="e">
        <f>VLOOKUP(E11,E1数据库!C:P,4,0)*C11</f>
        <v>#N/A</v>
      </c>
      <c r="K11" s="19" t="e">
        <f t="shared" si="3"/>
        <v>#N/A</v>
      </c>
      <c r="L11" s="18" t="e">
        <f>VLOOKUP(E11,E1数据库!C:P,5,0)</f>
        <v>#N/A</v>
      </c>
      <c r="M11" s="18" t="e">
        <f>VLOOKUP(E11,E1数据库!C:P,6,0)</f>
        <v>#N/A</v>
      </c>
      <c r="N11" s="18"/>
      <c r="O11" s="18" t="e">
        <f>VLOOKUP(E11,E1数据库!C:P,8,0)</f>
        <v>#N/A</v>
      </c>
      <c r="P11" s="18" t="e">
        <f>VLOOKUP(E11,E1数据库!C:P,9,0)</f>
        <v>#N/A</v>
      </c>
      <c r="Q11" s="18">
        <f t="shared" ref="Q11:Q74" si="8">IF(G11="S",1,0)</f>
        <v>0</v>
      </c>
      <c r="R11" s="25" t="e">
        <f>VLOOKUP(E11,E1数据库!C:P,12,0)*Q11*C11</f>
        <v>#N/A</v>
      </c>
      <c r="S11" s="18" t="e">
        <f>VLOOKUP(E11,E1数据库!C:P,13,0)</f>
        <v>#N/A</v>
      </c>
      <c r="T11" s="18" t="e">
        <f>VLOOKUP(E11,E1数据库!C:P,14,0)</f>
        <v>#N/A</v>
      </c>
      <c r="U11" s="18"/>
    </row>
    <row r="12" spans="1:21" x14ac:dyDescent="0.25">
      <c r="A12" s="22"/>
      <c r="B12" s="22"/>
      <c r="C12" s="22"/>
      <c r="D12" s="22"/>
      <c r="E12" s="18" t="str">
        <f t="shared" si="5"/>
        <v/>
      </c>
      <c r="F12" s="18" t="e">
        <f t="shared" si="6"/>
        <v>#VALUE!</v>
      </c>
      <c r="G12" s="18" t="str">
        <f t="shared" si="7"/>
        <v/>
      </c>
      <c r="H12" s="18" t="e">
        <f>VLOOKUP(E12,E1数据库!C:P,2,0)</f>
        <v>#N/A</v>
      </c>
      <c r="I12" s="18" t="e">
        <f>VLOOKUP(E12,E1数据库!C:P,3,0)</f>
        <v>#N/A</v>
      </c>
      <c r="J12" s="19" t="e">
        <f>VLOOKUP(E12,E1数据库!C:P,4,0)*C12</f>
        <v>#N/A</v>
      </c>
      <c r="K12" s="19" t="e">
        <f t="shared" si="3"/>
        <v>#N/A</v>
      </c>
      <c r="L12" s="18" t="e">
        <f>VLOOKUP(E12,E1数据库!C:P,5,0)</f>
        <v>#N/A</v>
      </c>
      <c r="M12" s="18" t="e">
        <f>VLOOKUP(E12,E1数据库!C:P,6,0)</f>
        <v>#N/A</v>
      </c>
      <c r="N12" s="18"/>
      <c r="O12" s="18" t="e">
        <f>VLOOKUP(E12,E1数据库!C:P,8,0)</f>
        <v>#N/A</v>
      </c>
      <c r="P12" s="18" t="e">
        <f>VLOOKUP(E12,E1数据库!C:P,9,0)</f>
        <v>#N/A</v>
      </c>
      <c r="Q12" s="18">
        <f t="shared" si="8"/>
        <v>0</v>
      </c>
      <c r="R12" s="25" t="e">
        <f>VLOOKUP(E12,E1数据库!C:P,12,0)*Q12*C12</f>
        <v>#N/A</v>
      </c>
      <c r="S12" s="18" t="e">
        <f>VLOOKUP(E12,E1数据库!C:P,13,0)</f>
        <v>#N/A</v>
      </c>
      <c r="T12" s="18" t="e">
        <f>VLOOKUP(E12,E1数据库!C:P,14,0)</f>
        <v>#N/A</v>
      </c>
      <c r="U12" s="18"/>
    </row>
    <row r="13" spans="1:21" x14ac:dyDescent="0.25">
      <c r="A13" s="22"/>
      <c r="B13" s="22"/>
      <c r="C13" s="22"/>
      <c r="D13" s="22"/>
      <c r="E13" s="18" t="str">
        <f t="shared" si="5"/>
        <v/>
      </c>
      <c r="F13" s="18" t="e">
        <f t="shared" si="6"/>
        <v>#VALUE!</v>
      </c>
      <c r="G13" s="18" t="str">
        <f t="shared" si="7"/>
        <v/>
      </c>
      <c r="H13" s="18" t="e">
        <f>VLOOKUP(E13,E1数据库!C:P,2,0)</f>
        <v>#N/A</v>
      </c>
      <c r="I13" s="18" t="e">
        <f>VLOOKUP(E13,E1数据库!C:P,3,0)</f>
        <v>#N/A</v>
      </c>
      <c r="J13" s="19" t="e">
        <f>VLOOKUP(E13,E1数据库!C:P,4,0)*C13</f>
        <v>#N/A</v>
      </c>
      <c r="K13" s="19" t="e">
        <f t="shared" si="3"/>
        <v>#N/A</v>
      </c>
      <c r="L13" s="18" t="e">
        <f>VLOOKUP(E13,E1数据库!C:P,5,0)</f>
        <v>#N/A</v>
      </c>
      <c r="M13" s="18" t="e">
        <f>VLOOKUP(E13,E1数据库!C:P,6,0)</f>
        <v>#N/A</v>
      </c>
      <c r="N13" s="18"/>
      <c r="O13" s="18" t="e">
        <f>VLOOKUP(E13,E1数据库!C:P,8,0)</f>
        <v>#N/A</v>
      </c>
      <c r="P13" s="18" t="e">
        <f>VLOOKUP(E13,E1数据库!C:P,9,0)</f>
        <v>#N/A</v>
      </c>
      <c r="Q13" s="18">
        <f t="shared" si="8"/>
        <v>0</v>
      </c>
      <c r="R13" s="25" t="e">
        <f>VLOOKUP(E13,E1数据库!C:P,12,0)*Q13*C13</f>
        <v>#N/A</v>
      </c>
      <c r="S13" s="18" t="e">
        <f>VLOOKUP(E13,E1数据库!C:P,13,0)</f>
        <v>#N/A</v>
      </c>
      <c r="T13" s="18" t="e">
        <f>VLOOKUP(E13,E1数据库!C:P,14,0)</f>
        <v>#N/A</v>
      </c>
      <c r="U13" s="18"/>
    </row>
    <row r="14" spans="1:21" x14ac:dyDescent="0.25">
      <c r="A14" s="22"/>
      <c r="B14" s="22"/>
      <c r="C14" s="22"/>
      <c r="D14" s="22"/>
      <c r="E14" s="18" t="str">
        <f t="shared" si="5"/>
        <v/>
      </c>
      <c r="F14" s="18" t="e">
        <f t="shared" si="6"/>
        <v>#VALUE!</v>
      </c>
      <c r="G14" s="18" t="str">
        <f t="shared" si="7"/>
        <v/>
      </c>
      <c r="H14" s="18" t="e">
        <f>VLOOKUP(E14,E1数据库!C:P,2,0)</f>
        <v>#N/A</v>
      </c>
      <c r="I14" s="18" t="e">
        <f>VLOOKUP(E14,E1数据库!C:P,3,0)</f>
        <v>#N/A</v>
      </c>
      <c r="J14" s="19" t="e">
        <f>VLOOKUP(E14,E1数据库!C:P,4,0)*C14</f>
        <v>#N/A</v>
      </c>
      <c r="K14" s="19" t="e">
        <f t="shared" si="3"/>
        <v>#N/A</v>
      </c>
      <c r="L14" s="18" t="e">
        <f>VLOOKUP(E14,E1数据库!C:P,5,0)</f>
        <v>#N/A</v>
      </c>
      <c r="M14" s="18" t="e">
        <f>VLOOKUP(E14,E1数据库!C:P,6,0)</f>
        <v>#N/A</v>
      </c>
      <c r="N14" s="18"/>
      <c r="O14" s="18" t="e">
        <f>VLOOKUP(E14,E1数据库!C:P,8,0)</f>
        <v>#N/A</v>
      </c>
      <c r="P14" s="18" t="e">
        <f>VLOOKUP(E14,E1数据库!C:P,9,0)</f>
        <v>#N/A</v>
      </c>
      <c r="Q14" s="18">
        <f t="shared" si="8"/>
        <v>0</v>
      </c>
      <c r="R14" s="25" t="e">
        <f>VLOOKUP(E14,E1数据库!C:P,12,0)*Q14*C14</f>
        <v>#N/A</v>
      </c>
      <c r="S14" s="18" t="e">
        <f>VLOOKUP(E14,E1数据库!C:P,13,0)</f>
        <v>#N/A</v>
      </c>
      <c r="T14" s="18" t="e">
        <f>VLOOKUP(E14,E1数据库!C:P,14,0)</f>
        <v>#N/A</v>
      </c>
      <c r="U14" s="18"/>
    </row>
    <row r="15" spans="1:21" x14ac:dyDescent="0.25">
      <c r="A15" s="22"/>
      <c r="B15" s="22"/>
      <c r="C15" s="22"/>
      <c r="D15" s="22"/>
      <c r="E15" s="18" t="str">
        <f t="shared" si="5"/>
        <v/>
      </c>
      <c r="F15" s="18" t="e">
        <f t="shared" si="6"/>
        <v>#VALUE!</v>
      </c>
      <c r="G15" s="18" t="str">
        <f t="shared" si="7"/>
        <v/>
      </c>
      <c r="H15" s="18" t="e">
        <f>VLOOKUP(E15,E1数据库!C:P,2,0)</f>
        <v>#N/A</v>
      </c>
      <c r="I15" s="18" t="e">
        <f>VLOOKUP(E15,E1数据库!C:P,3,0)</f>
        <v>#N/A</v>
      </c>
      <c r="J15" s="19" t="e">
        <f>VLOOKUP(E15,E1数据库!C:P,4,0)*C15</f>
        <v>#N/A</v>
      </c>
      <c r="K15" s="19" t="e">
        <f t="shared" si="3"/>
        <v>#N/A</v>
      </c>
      <c r="L15" s="18" t="e">
        <f>VLOOKUP(E15,E1数据库!C:P,5,0)</f>
        <v>#N/A</v>
      </c>
      <c r="M15" s="18" t="e">
        <f>VLOOKUP(E15,E1数据库!C:P,6,0)</f>
        <v>#N/A</v>
      </c>
      <c r="N15" s="18"/>
      <c r="O15" s="18" t="e">
        <f>VLOOKUP(E15,E1数据库!C:P,8,0)</f>
        <v>#N/A</v>
      </c>
      <c r="P15" s="18" t="e">
        <f>VLOOKUP(E15,E1数据库!C:P,9,0)</f>
        <v>#N/A</v>
      </c>
      <c r="Q15" s="18">
        <f t="shared" si="8"/>
        <v>0</v>
      </c>
      <c r="R15" s="25" t="e">
        <f>VLOOKUP(E15,E1数据库!C:P,12,0)*Q15*C15</f>
        <v>#N/A</v>
      </c>
      <c r="S15" s="18" t="e">
        <f>VLOOKUP(E15,E1数据库!C:P,13,0)</f>
        <v>#N/A</v>
      </c>
      <c r="T15" s="18" t="e">
        <f>VLOOKUP(E15,E1数据库!C:P,14,0)</f>
        <v>#N/A</v>
      </c>
      <c r="U15" s="18"/>
    </row>
    <row r="16" spans="1:21" x14ac:dyDescent="0.25">
      <c r="A16" s="22"/>
      <c r="B16" s="22"/>
      <c r="C16" s="22"/>
      <c r="D16" s="22"/>
      <c r="E16" s="18" t="str">
        <f t="shared" si="5"/>
        <v/>
      </c>
      <c r="F16" s="18" t="e">
        <f t="shared" si="6"/>
        <v>#VALUE!</v>
      </c>
      <c r="G16" s="18" t="str">
        <f t="shared" si="7"/>
        <v/>
      </c>
      <c r="H16" s="18" t="e">
        <f>VLOOKUP(E16,E1数据库!C:P,2,0)</f>
        <v>#N/A</v>
      </c>
      <c r="I16" s="18" t="e">
        <f>VLOOKUP(E16,E1数据库!C:P,3,0)</f>
        <v>#N/A</v>
      </c>
      <c r="J16" s="19" t="e">
        <f>VLOOKUP(E16,E1数据库!C:P,4,0)*C16</f>
        <v>#N/A</v>
      </c>
      <c r="K16" s="19" t="e">
        <f t="shared" si="3"/>
        <v>#N/A</v>
      </c>
      <c r="L16" s="18" t="e">
        <f>VLOOKUP(E16,E1数据库!C:P,5,0)</f>
        <v>#N/A</v>
      </c>
      <c r="M16" s="18" t="e">
        <f>VLOOKUP(E16,E1数据库!C:P,6,0)</f>
        <v>#N/A</v>
      </c>
      <c r="N16" s="18"/>
      <c r="O16" s="18" t="e">
        <f>VLOOKUP(E16,E1数据库!C:P,8,0)</f>
        <v>#N/A</v>
      </c>
      <c r="P16" s="18" t="e">
        <f>VLOOKUP(E16,E1数据库!C:P,9,0)</f>
        <v>#N/A</v>
      </c>
      <c r="Q16" s="18">
        <f t="shared" si="8"/>
        <v>0</v>
      </c>
      <c r="R16" s="25" t="e">
        <f>VLOOKUP(E16,E1数据库!C:P,12,0)*Q16*C16</f>
        <v>#N/A</v>
      </c>
      <c r="S16" s="18" t="e">
        <f>VLOOKUP(E16,E1数据库!C:P,13,0)</f>
        <v>#N/A</v>
      </c>
      <c r="T16" s="18" t="e">
        <f>VLOOKUP(E16,E1数据库!C:P,14,0)</f>
        <v>#N/A</v>
      </c>
      <c r="U16" s="18"/>
    </row>
    <row r="17" spans="1:21" x14ac:dyDescent="0.25">
      <c r="A17" s="22"/>
      <c r="B17" s="22"/>
      <c r="C17" s="22"/>
      <c r="D17" s="22"/>
      <c r="E17" s="18" t="str">
        <f t="shared" si="5"/>
        <v/>
      </c>
      <c r="F17" s="18" t="e">
        <f t="shared" si="6"/>
        <v>#VALUE!</v>
      </c>
      <c r="G17" s="18" t="str">
        <f t="shared" si="7"/>
        <v/>
      </c>
      <c r="H17" s="18" t="e">
        <f>VLOOKUP(E17,E1数据库!C:P,2,0)</f>
        <v>#N/A</v>
      </c>
      <c r="I17" s="18" t="e">
        <f>VLOOKUP(E17,E1数据库!C:P,3,0)</f>
        <v>#N/A</v>
      </c>
      <c r="J17" s="19" t="e">
        <f>VLOOKUP(E17,E1数据库!C:P,4,0)*C17</f>
        <v>#N/A</v>
      </c>
      <c r="K17" s="19" t="e">
        <f t="shared" si="3"/>
        <v>#N/A</v>
      </c>
      <c r="L17" s="18" t="e">
        <f>VLOOKUP(E17,E1数据库!C:P,5,0)</f>
        <v>#N/A</v>
      </c>
      <c r="M17" s="18" t="e">
        <f>VLOOKUP(E17,E1数据库!C:P,6,0)</f>
        <v>#N/A</v>
      </c>
      <c r="N17" s="18"/>
      <c r="O17" s="18" t="e">
        <f>VLOOKUP(E17,E1数据库!C:P,8,0)</f>
        <v>#N/A</v>
      </c>
      <c r="P17" s="18" t="e">
        <f>VLOOKUP(E17,E1数据库!C:P,9,0)</f>
        <v>#N/A</v>
      </c>
      <c r="Q17" s="18">
        <f t="shared" si="8"/>
        <v>0</v>
      </c>
      <c r="R17" s="25" t="e">
        <f>VLOOKUP(E17,E1数据库!C:P,12,0)*Q17*C17</f>
        <v>#N/A</v>
      </c>
      <c r="S17" s="18" t="e">
        <f>VLOOKUP(E17,E1数据库!C:P,13,0)</f>
        <v>#N/A</v>
      </c>
      <c r="T17" s="18" t="e">
        <f>VLOOKUP(E17,E1数据库!C:P,14,0)</f>
        <v>#N/A</v>
      </c>
      <c r="U17" s="18"/>
    </row>
    <row r="18" spans="1:21" x14ac:dyDescent="0.25">
      <c r="A18" s="22"/>
      <c r="B18" s="22"/>
      <c r="C18" s="22"/>
      <c r="D18" s="22"/>
      <c r="E18" s="18" t="str">
        <f t="shared" si="5"/>
        <v/>
      </c>
      <c r="F18" s="18" t="e">
        <f t="shared" si="6"/>
        <v>#VALUE!</v>
      </c>
      <c r="G18" s="18" t="str">
        <f t="shared" si="7"/>
        <v/>
      </c>
      <c r="H18" s="18" t="e">
        <f>VLOOKUP(E18,E1数据库!C:P,2,0)</f>
        <v>#N/A</v>
      </c>
      <c r="I18" s="18" t="e">
        <f>VLOOKUP(E18,E1数据库!C:P,3,0)</f>
        <v>#N/A</v>
      </c>
      <c r="J18" s="19" t="e">
        <f>VLOOKUP(E18,E1数据库!C:P,4,0)*C18</f>
        <v>#N/A</v>
      </c>
      <c r="K18" s="19" t="e">
        <f t="shared" si="3"/>
        <v>#N/A</v>
      </c>
      <c r="L18" s="18" t="e">
        <f>VLOOKUP(E18,E1数据库!C:P,5,0)</f>
        <v>#N/A</v>
      </c>
      <c r="M18" s="18" t="e">
        <f>VLOOKUP(E18,E1数据库!C:P,6,0)</f>
        <v>#N/A</v>
      </c>
      <c r="N18" s="18"/>
      <c r="O18" s="18" t="e">
        <f>VLOOKUP(E18,E1数据库!C:P,8,0)</f>
        <v>#N/A</v>
      </c>
      <c r="P18" s="18" t="e">
        <f>VLOOKUP(E18,E1数据库!C:P,9,0)</f>
        <v>#N/A</v>
      </c>
      <c r="Q18" s="18">
        <f t="shared" si="8"/>
        <v>0</v>
      </c>
      <c r="R18" s="25" t="e">
        <f>VLOOKUP(E18,E1数据库!C:P,12,0)*Q18*C18</f>
        <v>#N/A</v>
      </c>
      <c r="S18" s="18" t="e">
        <f>VLOOKUP(E18,E1数据库!C:P,13,0)</f>
        <v>#N/A</v>
      </c>
      <c r="T18" s="18" t="e">
        <f>VLOOKUP(E18,E1数据库!C:P,14,0)</f>
        <v>#N/A</v>
      </c>
      <c r="U18" s="18"/>
    </row>
    <row r="19" spans="1:21" x14ac:dyDescent="0.25">
      <c r="A19" s="22"/>
      <c r="B19" s="22"/>
      <c r="C19" s="22"/>
      <c r="D19" s="22"/>
      <c r="E19" s="18" t="str">
        <f t="shared" si="5"/>
        <v/>
      </c>
      <c r="F19" s="18" t="e">
        <f t="shared" si="6"/>
        <v>#VALUE!</v>
      </c>
      <c r="G19" s="18" t="str">
        <f t="shared" si="7"/>
        <v/>
      </c>
      <c r="H19" s="18" t="e">
        <f>VLOOKUP(E19,E1数据库!C:P,2,0)</f>
        <v>#N/A</v>
      </c>
      <c r="I19" s="18" t="e">
        <f>VLOOKUP(E19,E1数据库!C:P,3,0)</f>
        <v>#N/A</v>
      </c>
      <c r="J19" s="19" t="e">
        <f>VLOOKUP(E19,E1数据库!C:P,4,0)*C19</f>
        <v>#N/A</v>
      </c>
      <c r="K19" s="19" t="e">
        <f t="shared" si="3"/>
        <v>#N/A</v>
      </c>
      <c r="L19" s="18" t="e">
        <f>VLOOKUP(E19,E1数据库!C:P,5,0)</f>
        <v>#N/A</v>
      </c>
      <c r="M19" s="18" t="e">
        <f>VLOOKUP(E19,E1数据库!C:P,6,0)</f>
        <v>#N/A</v>
      </c>
      <c r="N19" s="18"/>
      <c r="O19" s="18" t="e">
        <f>VLOOKUP(E19,E1数据库!C:P,8,0)</f>
        <v>#N/A</v>
      </c>
      <c r="P19" s="18" t="e">
        <f>VLOOKUP(E19,E1数据库!C:P,9,0)</f>
        <v>#N/A</v>
      </c>
      <c r="Q19" s="18">
        <f t="shared" si="8"/>
        <v>0</v>
      </c>
      <c r="R19" s="25" t="e">
        <f>VLOOKUP(E19,E1数据库!C:P,12,0)*Q19*C19</f>
        <v>#N/A</v>
      </c>
      <c r="S19" s="18" t="e">
        <f>VLOOKUP(E19,E1数据库!C:P,13,0)</f>
        <v>#N/A</v>
      </c>
      <c r="T19" s="18" t="e">
        <f>VLOOKUP(E19,E1数据库!C:P,14,0)</f>
        <v>#N/A</v>
      </c>
      <c r="U19" s="18"/>
    </row>
    <row r="20" spans="1:21" x14ac:dyDescent="0.25">
      <c r="A20" s="22"/>
      <c r="B20" s="22"/>
      <c r="C20" s="22"/>
      <c r="D20" s="22"/>
      <c r="E20" s="18" t="str">
        <f t="shared" si="5"/>
        <v/>
      </c>
      <c r="F20" s="18" t="e">
        <f t="shared" si="6"/>
        <v>#VALUE!</v>
      </c>
      <c r="G20" s="18" t="str">
        <f t="shared" si="7"/>
        <v/>
      </c>
      <c r="H20" s="18" t="e">
        <f>VLOOKUP(E20,E1数据库!C:P,2,0)</f>
        <v>#N/A</v>
      </c>
      <c r="I20" s="18" t="e">
        <f>VLOOKUP(E20,E1数据库!C:P,3,0)</f>
        <v>#N/A</v>
      </c>
      <c r="J20" s="19" t="e">
        <f>VLOOKUP(E20,E1数据库!C:P,4,0)*C20</f>
        <v>#N/A</v>
      </c>
      <c r="K20" s="19" t="e">
        <f t="shared" si="3"/>
        <v>#N/A</v>
      </c>
      <c r="L20" s="18" t="e">
        <f>VLOOKUP(E20,E1数据库!C:P,5,0)</f>
        <v>#N/A</v>
      </c>
      <c r="M20" s="18" t="e">
        <f>VLOOKUP(E20,E1数据库!C:P,6,0)</f>
        <v>#N/A</v>
      </c>
      <c r="N20" s="18"/>
      <c r="O20" s="18" t="e">
        <f>VLOOKUP(E20,E1数据库!C:P,8,0)</f>
        <v>#N/A</v>
      </c>
      <c r="P20" s="18" t="e">
        <f>VLOOKUP(E20,E1数据库!C:P,9,0)</f>
        <v>#N/A</v>
      </c>
      <c r="Q20" s="18">
        <f t="shared" si="8"/>
        <v>0</v>
      </c>
      <c r="R20" s="25" t="e">
        <f>VLOOKUP(E20,E1数据库!C:P,12,0)*Q20*C20</f>
        <v>#N/A</v>
      </c>
      <c r="S20" s="18" t="e">
        <f>VLOOKUP(E20,E1数据库!C:P,13,0)</f>
        <v>#N/A</v>
      </c>
      <c r="T20" s="18" t="e">
        <f>VLOOKUP(E20,E1数据库!C:P,14,0)</f>
        <v>#N/A</v>
      </c>
      <c r="U20" s="18"/>
    </row>
    <row r="21" spans="1:21" x14ac:dyDescent="0.25">
      <c r="A21" s="22"/>
      <c r="B21" s="22"/>
      <c r="C21" s="22"/>
      <c r="D21" s="22"/>
      <c r="E21" s="18" t="str">
        <f t="shared" si="5"/>
        <v/>
      </c>
      <c r="F21" s="18" t="e">
        <f t="shared" si="6"/>
        <v>#VALUE!</v>
      </c>
      <c r="G21" s="18" t="str">
        <f t="shared" si="7"/>
        <v/>
      </c>
      <c r="H21" s="18" t="e">
        <f>VLOOKUP(E21,E1数据库!C:P,2,0)</f>
        <v>#N/A</v>
      </c>
      <c r="I21" s="18" t="e">
        <f>VLOOKUP(E21,E1数据库!C:P,3,0)</f>
        <v>#N/A</v>
      </c>
      <c r="J21" s="19" t="e">
        <f>VLOOKUP(E21,E1数据库!C:P,4,0)*C21</f>
        <v>#N/A</v>
      </c>
      <c r="K21" s="19" t="e">
        <f t="shared" si="3"/>
        <v>#N/A</v>
      </c>
      <c r="L21" s="18" t="e">
        <f>VLOOKUP(E21,E1数据库!C:P,5,0)</f>
        <v>#N/A</v>
      </c>
      <c r="M21" s="18" t="e">
        <f>VLOOKUP(E21,E1数据库!C:P,6,0)</f>
        <v>#N/A</v>
      </c>
      <c r="N21" s="18"/>
      <c r="O21" s="18" t="e">
        <f>VLOOKUP(E21,E1数据库!C:P,8,0)</f>
        <v>#N/A</v>
      </c>
      <c r="P21" s="18" t="e">
        <f>VLOOKUP(E21,E1数据库!C:P,9,0)</f>
        <v>#N/A</v>
      </c>
      <c r="Q21" s="18">
        <f t="shared" si="8"/>
        <v>0</v>
      </c>
      <c r="R21" s="25" t="e">
        <f>VLOOKUP(E21,E1数据库!C:P,12,0)*Q21*C21</f>
        <v>#N/A</v>
      </c>
      <c r="S21" s="18" t="e">
        <f>VLOOKUP(E21,E1数据库!C:P,13,0)</f>
        <v>#N/A</v>
      </c>
      <c r="T21" s="18" t="e">
        <f>VLOOKUP(E21,E1数据库!C:P,14,0)</f>
        <v>#N/A</v>
      </c>
      <c r="U21" s="18"/>
    </row>
    <row r="22" spans="1:21" x14ac:dyDescent="0.25">
      <c r="A22" s="22"/>
      <c r="B22" s="22"/>
      <c r="C22" s="22"/>
      <c r="D22" s="22"/>
      <c r="E22" s="18" t="str">
        <f t="shared" si="5"/>
        <v/>
      </c>
      <c r="F22" s="18" t="e">
        <f t="shared" si="6"/>
        <v>#VALUE!</v>
      </c>
      <c r="G22" s="18" t="str">
        <f t="shared" si="7"/>
        <v/>
      </c>
      <c r="H22" s="18" t="e">
        <f>VLOOKUP(E22,E1数据库!C:P,2,0)</f>
        <v>#N/A</v>
      </c>
      <c r="I22" s="18" t="e">
        <f>VLOOKUP(E22,E1数据库!C:P,3,0)</f>
        <v>#N/A</v>
      </c>
      <c r="J22" s="19" t="e">
        <f>VLOOKUP(E22,E1数据库!C:P,4,0)*C22</f>
        <v>#N/A</v>
      </c>
      <c r="K22" s="19" t="e">
        <f t="shared" si="3"/>
        <v>#N/A</v>
      </c>
      <c r="L22" s="18" t="e">
        <f>VLOOKUP(E22,E1数据库!C:P,5,0)</f>
        <v>#N/A</v>
      </c>
      <c r="M22" s="18" t="e">
        <f>VLOOKUP(E22,E1数据库!C:P,6,0)</f>
        <v>#N/A</v>
      </c>
      <c r="N22" s="18"/>
      <c r="O22" s="18" t="e">
        <f>VLOOKUP(E22,E1数据库!C:P,8,0)</f>
        <v>#N/A</v>
      </c>
      <c r="P22" s="18" t="e">
        <f>VLOOKUP(E22,E1数据库!C:P,9,0)</f>
        <v>#N/A</v>
      </c>
      <c r="Q22" s="18">
        <f t="shared" si="8"/>
        <v>0</v>
      </c>
      <c r="R22" s="25" t="e">
        <f>VLOOKUP(E22,E1数据库!C:P,12,0)*Q22*C22</f>
        <v>#N/A</v>
      </c>
      <c r="S22" s="18" t="e">
        <f>VLOOKUP(E22,E1数据库!C:P,13,0)</f>
        <v>#N/A</v>
      </c>
      <c r="T22" s="18" t="e">
        <f>VLOOKUP(E22,E1数据库!C:P,14,0)</f>
        <v>#N/A</v>
      </c>
      <c r="U22" s="18"/>
    </row>
    <row r="23" spans="1:21" x14ac:dyDescent="0.25">
      <c r="A23" s="22"/>
      <c r="B23" s="22"/>
      <c r="C23" s="22"/>
      <c r="D23" s="22"/>
      <c r="E23" s="18" t="str">
        <f t="shared" si="5"/>
        <v/>
      </c>
      <c r="F23" s="18" t="e">
        <f t="shared" si="6"/>
        <v>#VALUE!</v>
      </c>
      <c r="G23" s="18" t="str">
        <f t="shared" si="7"/>
        <v/>
      </c>
      <c r="H23" s="18" t="e">
        <f>VLOOKUP(E23,E1数据库!C:P,2,0)</f>
        <v>#N/A</v>
      </c>
      <c r="I23" s="18" t="e">
        <f>VLOOKUP(E23,E1数据库!C:P,3,0)</f>
        <v>#N/A</v>
      </c>
      <c r="J23" s="19" t="e">
        <f>VLOOKUP(E23,E1数据库!C:P,4,0)*C23</f>
        <v>#N/A</v>
      </c>
      <c r="K23" s="19" t="e">
        <f t="shared" si="3"/>
        <v>#N/A</v>
      </c>
      <c r="L23" s="18" t="e">
        <f>VLOOKUP(E23,E1数据库!C:P,5,0)</f>
        <v>#N/A</v>
      </c>
      <c r="M23" s="18" t="e">
        <f>VLOOKUP(E23,E1数据库!C:P,6,0)</f>
        <v>#N/A</v>
      </c>
      <c r="N23" s="18"/>
      <c r="O23" s="18" t="e">
        <f>VLOOKUP(E23,E1数据库!C:P,8,0)</f>
        <v>#N/A</v>
      </c>
      <c r="P23" s="18" t="e">
        <f>VLOOKUP(E23,E1数据库!C:P,9,0)</f>
        <v>#N/A</v>
      </c>
      <c r="Q23" s="18">
        <f t="shared" si="8"/>
        <v>0</v>
      </c>
      <c r="R23" s="25" t="e">
        <f>VLOOKUP(E23,E1数据库!C:P,12,0)*Q23*C23</f>
        <v>#N/A</v>
      </c>
      <c r="S23" s="18" t="e">
        <f>VLOOKUP(E23,E1数据库!C:P,13,0)</f>
        <v>#N/A</v>
      </c>
      <c r="T23" s="18" t="e">
        <f>VLOOKUP(E23,E1数据库!C:P,14,0)</f>
        <v>#N/A</v>
      </c>
      <c r="U23" s="18"/>
    </row>
    <row r="24" spans="1:21" x14ac:dyDescent="0.25">
      <c r="A24" s="22"/>
      <c r="B24" s="22"/>
      <c r="C24" s="22"/>
      <c r="D24" s="22"/>
      <c r="E24" s="18" t="str">
        <f t="shared" si="5"/>
        <v/>
      </c>
      <c r="F24" s="18" t="e">
        <f t="shared" si="6"/>
        <v>#VALUE!</v>
      </c>
      <c r="G24" s="18" t="str">
        <f t="shared" si="7"/>
        <v/>
      </c>
      <c r="H24" s="18" t="e">
        <f>VLOOKUP(E24,E1数据库!C:P,2,0)</f>
        <v>#N/A</v>
      </c>
      <c r="I24" s="18" t="e">
        <f>VLOOKUP(E24,E1数据库!C:P,3,0)</f>
        <v>#N/A</v>
      </c>
      <c r="J24" s="19" t="e">
        <f>VLOOKUP(E24,E1数据库!C:P,4,0)*C24</f>
        <v>#N/A</v>
      </c>
      <c r="K24" s="19" t="e">
        <f t="shared" si="3"/>
        <v>#N/A</v>
      </c>
      <c r="L24" s="18" t="e">
        <f>VLOOKUP(E24,E1数据库!C:P,5,0)</f>
        <v>#N/A</v>
      </c>
      <c r="M24" s="18" t="e">
        <f>VLOOKUP(E24,E1数据库!C:P,6,0)</f>
        <v>#N/A</v>
      </c>
      <c r="N24" s="18"/>
      <c r="O24" s="18" t="e">
        <f>VLOOKUP(E24,E1数据库!C:P,8,0)</f>
        <v>#N/A</v>
      </c>
      <c r="P24" s="18" t="e">
        <f>VLOOKUP(E24,E1数据库!C:P,9,0)</f>
        <v>#N/A</v>
      </c>
      <c r="Q24" s="18">
        <f t="shared" si="8"/>
        <v>0</v>
      </c>
      <c r="R24" s="25" t="e">
        <f>VLOOKUP(E24,E1数据库!C:P,12,0)*Q24*C24</f>
        <v>#N/A</v>
      </c>
      <c r="S24" s="18" t="e">
        <f>VLOOKUP(E24,E1数据库!C:P,13,0)</f>
        <v>#N/A</v>
      </c>
      <c r="T24" s="18" t="e">
        <f>VLOOKUP(E24,E1数据库!C:P,14,0)</f>
        <v>#N/A</v>
      </c>
      <c r="U24" s="18"/>
    </row>
    <row r="25" spans="1:21" x14ac:dyDescent="0.25">
      <c r="A25" s="22"/>
      <c r="B25" s="22"/>
      <c r="C25" s="22"/>
      <c r="D25" s="22"/>
      <c r="E25" s="18" t="str">
        <f t="shared" si="5"/>
        <v/>
      </c>
      <c r="F25" s="18" t="e">
        <f t="shared" si="6"/>
        <v>#VALUE!</v>
      </c>
      <c r="G25" s="18" t="str">
        <f t="shared" si="7"/>
        <v/>
      </c>
      <c r="H25" s="18" t="e">
        <f>VLOOKUP(E25,E1数据库!C:P,2,0)</f>
        <v>#N/A</v>
      </c>
      <c r="I25" s="18" t="e">
        <f>VLOOKUP(E25,E1数据库!C:P,3,0)</f>
        <v>#N/A</v>
      </c>
      <c r="J25" s="19" t="e">
        <f>VLOOKUP(E25,E1数据库!C:P,4,0)*C25</f>
        <v>#N/A</v>
      </c>
      <c r="K25" s="19" t="e">
        <f t="shared" si="3"/>
        <v>#N/A</v>
      </c>
      <c r="L25" s="18" t="e">
        <f>VLOOKUP(E25,E1数据库!C:P,5,0)</f>
        <v>#N/A</v>
      </c>
      <c r="M25" s="18" t="e">
        <f>VLOOKUP(E25,E1数据库!C:P,6,0)</f>
        <v>#N/A</v>
      </c>
      <c r="N25" s="18"/>
      <c r="O25" s="18" t="e">
        <f>VLOOKUP(E25,E1数据库!C:P,8,0)</f>
        <v>#N/A</v>
      </c>
      <c r="P25" s="18" t="e">
        <f>VLOOKUP(E25,E1数据库!C:P,9,0)</f>
        <v>#N/A</v>
      </c>
      <c r="Q25" s="18">
        <f t="shared" si="8"/>
        <v>0</v>
      </c>
      <c r="R25" s="25" t="e">
        <f>VLOOKUP(E25,E1数据库!C:P,12,0)*Q25*C25</f>
        <v>#N/A</v>
      </c>
      <c r="S25" s="18" t="e">
        <f>VLOOKUP(E25,E1数据库!C:P,13,0)</f>
        <v>#N/A</v>
      </c>
      <c r="T25" s="18" t="e">
        <f>VLOOKUP(E25,E1数据库!C:P,14,0)</f>
        <v>#N/A</v>
      </c>
      <c r="U25" s="18"/>
    </row>
    <row r="26" spans="1:21" x14ac:dyDescent="0.25">
      <c r="A26" s="22"/>
      <c r="B26" s="22"/>
      <c r="C26" s="22"/>
      <c r="D26" s="22"/>
      <c r="E26" s="18" t="str">
        <f t="shared" si="5"/>
        <v/>
      </c>
      <c r="F26" s="18" t="e">
        <f t="shared" si="6"/>
        <v>#VALUE!</v>
      </c>
      <c r="G26" s="18" t="str">
        <f t="shared" si="7"/>
        <v/>
      </c>
      <c r="H26" s="18" t="e">
        <f>VLOOKUP(E26,E1数据库!C:P,2,0)</f>
        <v>#N/A</v>
      </c>
      <c r="I26" s="18" t="e">
        <f>VLOOKUP(E26,E1数据库!C:P,3,0)</f>
        <v>#N/A</v>
      </c>
      <c r="J26" s="19" t="e">
        <f>VLOOKUP(E26,E1数据库!C:P,4,0)*C26</f>
        <v>#N/A</v>
      </c>
      <c r="K26" s="19" t="e">
        <f t="shared" si="3"/>
        <v>#N/A</v>
      </c>
      <c r="L26" s="18" t="e">
        <f>VLOOKUP(E26,E1数据库!C:P,5,0)</f>
        <v>#N/A</v>
      </c>
      <c r="M26" s="18" t="e">
        <f>VLOOKUP(E26,E1数据库!C:P,6,0)</f>
        <v>#N/A</v>
      </c>
      <c r="N26" s="18"/>
      <c r="O26" s="18" t="e">
        <f>VLOOKUP(E26,E1数据库!C:P,8,0)</f>
        <v>#N/A</v>
      </c>
      <c r="P26" s="18" t="e">
        <f>VLOOKUP(E26,E1数据库!C:P,9,0)</f>
        <v>#N/A</v>
      </c>
      <c r="Q26" s="18">
        <f t="shared" si="8"/>
        <v>0</v>
      </c>
      <c r="R26" s="25" t="e">
        <f>VLOOKUP(E26,E1数据库!C:P,12,0)*Q26*C26</f>
        <v>#N/A</v>
      </c>
      <c r="S26" s="18" t="e">
        <f>VLOOKUP(E26,E1数据库!C:P,13,0)</f>
        <v>#N/A</v>
      </c>
      <c r="T26" s="18" t="e">
        <f>VLOOKUP(E26,E1数据库!C:P,14,0)</f>
        <v>#N/A</v>
      </c>
      <c r="U26" s="18"/>
    </row>
    <row r="27" spans="1:21" x14ac:dyDescent="0.25">
      <c r="A27" s="22"/>
      <c r="B27" s="22"/>
      <c r="C27" s="22"/>
      <c r="D27" s="22"/>
      <c r="E27" s="18" t="str">
        <f t="shared" si="5"/>
        <v/>
      </c>
      <c r="F27" s="18" t="e">
        <f t="shared" si="6"/>
        <v>#VALUE!</v>
      </c>
      <c r="G27" s="18" t="str">
        <f t="shared" si="7"/>
        <v/>
      </c>
      <c r="H27" s="18" t="e">
        <f>VLOOKUP(E27,E1数据库!C:P,2,0)</f>
        <v>#N/A</v>
      </c>
      <c r="I27" s="18" t="e">
        <f>VLOOKUP(E27,E1数据库!C:P,3,0)</f>
        <v>#N/A</v>
      </c>
      <c r="J27" s="19" t="e">
        <f>VLOOKUP(E27,E1数据库!C:P,4,0)*C27</f>
        <v>#N/A</v>
      </c>
      <c r="K27" s="19" t="e">
        <f t="shared" si="3"/>
        <v>#N/A</v>
      </c>
      <c r="L27" s="18" t="e">
        <f>VLOOKUP(E27,E1数据库!C:P,5,0)</f>
        <v>#N/A</v>
      </c>
      <c r="M27" s="18" t="e">
        <f>VLOOKUP(E27,E1数据库!C:P,6,0)</f>
        <v>#N/A</v>
      </c>
      <c r="N27" s="18"/>
      <c r="O27" s="18" t="e">
        <f>VLOOKUP(E27,E1数据库!C:P,8,0)</f>
        <v>#N/A</v>
      </c>
      <c r="P27" s="18" t="e">
        <f>VLOOKUP(E27,E1数据库!C:P,9,0)</f>
        <v>#N/A</v>
      </c>
      <c r="Q27" s="18">
        <f t="shared" si="8"/>
        <v>0</v>
      </c>
      <c r="R27" s="25" t="e">
        <f>VLOOKUP(E27,E1数据库!C:P,12,0)*Q27*C27</f>
        <v>#N/A</v>
      </c>
      <c r="S27" s="18" t="e">
        <f>VLOOKUP(E27,E1数据库!C:P,13,0)</f>
        <v>#N/A</v>
      </c>
      <c r="T27" s="18" t="e">
        <f>VLOOKUP(E27,E1数据库!C:P,14,0)</f>
        <v>#N/A</v>
      </c>
      <c r="U27" s="18"/>
    </row>
    <row r="28" spans="1:21" x14ac:dyDescent="0.25">
      <c r="A28" s="22"/>
      <c r="B28" s="22"/>
      <c r="C28" s="22"/>
      <c r="D28" s="22"/>
      <c r="E28" s="18" t="str">
        <f t="shared" si="5"/>
        <v/>
      </c>
      <c r="F28" s="18" t="e">
        <f t="shared" si="6"/>
        <v>#VALUE!</v>
      </c>
      <c r="G28" s="18" t="str">
        <f t="shared" si="7"/>
        <v/>
      </c>
      <c r="H28" s="18" t="e">
        <f>VLOOKUP(E28,E1数据库!C:P,2,0)</f>
        <v>#N/A</v>
      </c>
      <c r="I28" s="18" t="e">
        <f>VLOOKUP(E28,E1数据库!C:P,3,0)</f>
        <v>#N/A</v>
      </c>
      <c r="J28" s="19" t="e">
        <f>VLOOKUP(E28,E1数据库!C:P,4,0)*C28</f>
        <v>#N/A</v>
      </c>
      <c r="K28" s="19" t="e">
        <f t="shared" si="3"/>
        <v>#N/A</v>
      </c>
      <c r="L28" s="18" t="e">
        <f>VLOOKUP(E28,E1数据库!C:P,5,0)</f>
        <v>#N/A</v>
      </c>
      <c r="M28" s="18" t="e">
        <f>VLOOKUP(E28,E1数据库!C:P,6,0)</f>
        <v>#N/A</v>
      </c>
      <c r="N28" s="18"/>
      <c r="O28" s="18" t="e">
        <f>VLOOKUP(E28,E1数据库!C:P,8,0)</f>
        <v>#N/A</v>
      </c>
      <c r="P28" s="18" t="e">
        <f>VLOOKUP(E28,E1数据库!C:P,9,0)</f>
        <v>#N/A</v>
      </c>
      <c r="Q28" s="18">
        <f t="shared" si="8"/>
        <v>0</v>
      </c>
      <c r="R28" s="25" t="e">
        <f>VLOOKUP(E28,E1数据库!C:P,12,0)*Q28*C28</f>
        <v>#N/A</v>
      </c>
      <c r="S28" s="18" t="e">
        <f>VLOOKUP(E28,E1数据库!C:P,13,0)</f>
        <v>#N/A</v>
      </c>
      <c r="T28" s="18" t="e">
        <f>VLOOKUP(E28,E1数据库!C:P,14,0)</f>
        <v>#N/A</v>
      </c>
      <c r="U28" s="18"/>
    </row>
    <row r="29" spans="1:21" x14ac:dyDescent="0.25">
      <c r="A29" s="22"/>
      <c r="B29" s="22"/>
      <c r="C29" s="22"/>
      <c r="D29" s="22"/>
      <c r="E29" s="18" t="str">
        <f t="shared" si="5"/>
        <v/>
      </c>
      <c r="F29" s="18" t="e">
        <f t="shared" si="6"/>
        <v>#VALUE!</v>
      </c>
      <c r="G29" s="18" t="str">
        <f t="shared" si="7"/>
        <v/>
      </c>
      <c r="H29" s="18" t="e">
        <f>VLOOKUP(E29,E1数据库!C:P,2,0)</f>
        <v>#N/A</v>
      </c>
      <c r="I29" s="18" t="e">
        <f>VLOOKUP(E29,E1数据库!C:P,3,0)</f>
        <v>#N/A</v>
      </c>
      <c r="J29" s="19" t="e">
        <f>VLOOKUP(E29,E1数据库!C:P,4,0)*C29</f>
        <v>#N/A</v>
      </c>
      <c r="K29" s="19" t="e">
        <f t="shared" si="3"/>
        <v>#N/A</v>
      </c>
      <c r="L29" s="18" t="e">
        <f>VLOOKUP(E29,E1数据库!C:P,5,0)</f>
        <v>#N/A</v>
      </c>
      <c r="M29" s="18" t="e">
        <f>VLOOKUP(E29,E1数据库!C:P,6,0)</f>
        <v>#N/A</v>
      </c>
      <c r="N29" s="18"/>
      <c r="O29" s="18" t="e">
        <f>VLOOKUP(E29,E1数据库!C:P,8,0)</f>
        <v>#N/A</v>
      </c>
      <c r="P29" s="18" t="e">
        <f>VLOOKUP(E29,E1数据库!C:P,9,0)</f>
        <v>#N/A</v>
      </c>
      <c r="Q29" s="18">
        <f t="shared" si="8"/>
        <v>0</v>
      </c>
      <c r="R29" s="25" t="e">
        <f>VLOOKUP(E29,E1数据库!C:P,12,0)*Q29*C29</f>
        <v>#N/A</v>
      </c>
      <c r="S29" s="18" t="e">
        <f>VLOOKUP(E29,E1数据库!C:P,13,0)</f>
        <v>#N/A</v>
      </c>
      <c r="T29" s="18" t="e">
        <f>VLOOKUP(E29,E1数据库!C:P,14,0)</f>
        <v>#N/A</v>
      </c>
      <c r="U29" s="18"/>
    </row>
    <row r="30" spans="1:21" x14ac:dyDescent="0.25">
      <c r="A30" s="22"/>
      <c r="B30" s="22"/>
      <c r="C30" s="22"/>
      <c r="D30" s="22"/>
      <c r="E30" s="18" t="str">
        <f t="shared" si="5"/>
        <v/>
      </c>
      <c r="F30" s="18" t="e">
        <f t="shared" si="6"/>
        <v>#VALUE!</v>
      </c>
      <c r="G30" s="18" t="str">
        <f t="shared" si="7"/>
        <v/>
      </c>
      <c r="H30" s="18" t="e">
        <f>VLOOKUP(E30,E1数据库!C:P,2,0)</f>
        <v>#N/A</v>
      </c>
      <c r="I30" s="18" t="e">
        <f>VLOOKUP(E30,E1数据库!C:P,3,0)</f>
        <v>#N/A</v>
      </c>
      <c r="J30" s="19" t="e">
        <f>VLOOKUP(E30,E1数据库!C:P,4,0)*C30</f>
        <v>#N/A</v>
      </c>
      <c r="K30" s="19" t="e">
        <f t="shared" si="3"/>
        <v>#N/A</v>
      </c>
      <c r="L30" s="18" t="e">
        <f>VLOOKUP(E30,E1数据库!C:P,5,0)</f>
        <v>#N/A</v>
      </c>
      <c r="M30" s="18" t="e">
        <f>VLOOKUP(E30,E1数据库!C:P,6,0)</f>
        <v>#N/A</v>
      </c>
      <c r="N30" s="18"/>
      <c r="O30" s="18" t="e">
        <f>VLOOKUP(E30,E1数据库!C:P,8,0)</f>
        <v>#N/A</v>
      </c>
      <c r="P30" s="18" t="e">
        <f>VLOOKUP(E30,E1数据库!C:P,9,0)</f>
        <v>#N/A</v>
      </c>
      <c r="Q30" s="18">
        <f t="shared" si="8"/>
        <v>0</v>
      </c>
      <c r="R30" s="25" t="e">
        <f>VLOOKUP(E30,E1数据库!C:P,12,0)*Q30*C30</f>
        <v>#N/A</v>
      </c>
      <c r="S30" s="18" t="e">
        <f>VLOOKUP(E30,E1数据库!C:P,13,0)</f>
        <v>#N/A</v>
      </c>
      <c r="T30" s="18" t="e">
        <f>VLOOKUP(E30,E1数据库!C:P,14,0)</f>
        <v>#N/A</v>
      </c>
      <c r="U30" s="18"/>
    </row>
    <row r="31" spans="1:21" x14ac:dyDescent="0.25">
      <c r="A31" s="22"/>
      <c r="B31" s="22"/>
      <c r="C31" s="22"/>
      <c r="D31" s="22"/>
      <c r="E31" s="18" t="str">
        <f t="shared" si="5"/>
        <v/>
      </c>
      <c r="F31" s="18" t="e">
        <f t="shared" si="6"/>
        <v>#VALUE!</v>
      </c>
      <c r="G31" s="18" t="str">
        <f t="shared" si="7"/>
        <v/>
      </c>
      <c r="H31" s="18" t="e">
        <f>VLOOKUP(E31,E1数据库!C:P,2,0)</f>
        <v>#N/A</v>
      </c>
      <c r="I31" s="18" t="e">
        <f>VLOOKUP(E31,E1数据库!C:P,3,0)</f>
        <v>#N/A</v>
      </c>
      <c r="J31" s="19" t="e">
        <f>VLOOKUP(E31,E1数据库!C:P,4,0)*C31</f>
        <v>#N/A</v>
      </c>
      <c r="K31" s="19" t="e">
        <f t="shared" si="3"/>
        <v>#N/A</v>
      </c>
      <c r="L31" s="18" t="e">
        <f>VLOOKUP(E31,E1数据库!C:P,5,0)</f>
        <v>#N/A</v>
      </c>
      <c r="M31" s="18" t="e">
        <f>VLOOKUP(E31,E1数据库!C:P,6,0)</f>
        <v>#N/A</v>
      </c>
      <c r="N31" s="18"/>
      <c r="O31" s="18" t="e">
        <f>VLOOKUP(E31,E1数据库!C:P,8,0)</f>
        <v>#N/A</v>
      </c>
      <c r="P31" s="18" t="e">
        <f>VLOOKUP(E31,E1数据库!C:P,9,0)</f>
        <v>#N/A</v>
      </c>
      <c r="Q31" s="18">
        <f t="shared" si="8"/>
        <v>0</v>
      </c>
      <c r="R31" s="25" t="e">
        <f>VLOOKUP(E31,E1数据库!C:P,12,0)*Q31*C31</f>
        <v>#N/A</v>
      </c>
      <c r="S31" s="18" t="e">
        <f>VLOOKUP(E31,E1数据库!C:P,13,0)</f>
        <v>#N/A</v>
      </c>
      <c r="T31" s="18" t="e">
        <f>VLOOKUP(E31,E1数据库!C:P,14,0)</f>
        <v>#N/A</v>
      </c>
      <c r="U31" s="18"/>
    </row>
    <row r="32" spans="1:21" x14ac:dyDescent="0.25">
      <c r="A32" s="22"/>
      <c r="B32" s="22"/>
      <c r="C32" s="22"/>
      <c r="D32" s="22"/>
      <c r="E32" s="18" t="str">
        <f t="shared" si="5"/>
        <v/>
      </c>
      <c r="F32" s="18" t="e">
        <f t="shared" si="6"/>
        <v>#VALUE!</v>
      </c>
      <c r="G32" s="18" t="str">
        <f t="shared" si="7"/>
        <v/>
      </c>
      <c r="H32" s="18" t="e">
        <f>VLOOKUP(E32,E1数据库!C:P,2,0)</f>
        <v>#N/A</v>
      </c>
      <c r="I32" s="18" t="e">
        <f>VLOOKUP(E32,E1数据库!C:P,3,0)</f>
        <v>#N/A</v>
      </c>
      <c r="J32" s="19" t="e">
        <f>VLOOKUP(E32,E1数据库!C:P,4,0)*C32</f>
        <v>#N/A</v>
      </c>
      <c r="K32" s="19" t="e">
        <f t="shared" si="3"/>
        <v>#N/A</v>
      </c>
      <c r="L32" s="18" t="e">
        <f>VLOOKUP(E32,E1数据库!C:P,5,0)</f>
        <v>#N/A</v>
      </c>
      <c r="M32" s="18" t="e">
        <f>VLOOKUP(E32,E1数据库!C:P,6,0)</f>
        <v>#N/A</v>
      </c>
      <c r="N32" s="18"/>
      <c r="O32" s="18" t="e">
        <f>VLOOKUP(E32,E1数据库!C:P,8,0)</f>
        <v>#N/A</v>
      </c>
      <c r="P32" s="18" t="e">
        <f>VLOOKUP(E32,E1数据库!C:P,9,0)</f>
        <v>#N/A</v>
      </c>
      <c r="Q32" s="18">
        <f t="shared" si="8"/>
        <v>0</v>
      </c>
      <c r="R32" s="25" t="e">
        <f>VLOOKUP(E32,E1数据库!C:P,12,0)*Q32*C32</f>
        <v>#N/A</v>
      </c>
      <c r="S32" s="18" t="e">
        <f>VLOOKUP(E32,E1数据库!C:P,13,0)</f>
        <v>#N/A</v>
      </c>
      <c r="T32" s="18" t="e">
        <f>VLOOKUP(E32,E1数据库!C:P,14,0)</f>
        <v>#N/A</v>
      </c>
      <c r="U32" s="18"/>
    </row>
    <row r="33" spans="1:21" x14ac:dyDescent="0.25">
      <c r="A33" s="22"/>
      <c r="B33" s="22"/>
      <c r="C33" s="22"/>
      <c r="D33" s="22"/>
      <c r="E33" s="18" t="str">
        <f t="shared" si="5"/>
        <v/>
      </c>
      <c r="F33" s="18" t="e">
        <f t="shared" si="6"/>
        <v>#VALUE!</v>
      </c>
      <c r="G33" s="18" t="str">
        <f t="shared" si="7"/>
        <v/>
      </c>
      <c r="H33" s="18" t="e">
        <f>VLOOKUP(E33,E1数据库!C:P,2,0)</f>
        <v>#N/A</v>
      </c>
      <c r="I33" s="18" t="e">
        <f>VLOOKUP(E33,E1数据库!C:P,3,0)</f>
        <v>#N/A</v>
      </c>
      <c r="J33" s="19" t="e">
        <f>VLOOKUP(E33,E1数据库!C:P,4,0)*C33</f>
        <v>#N/A</v>
      </c>
      <c r="K33" s="19" t="e">
        <f t="shared" si="3"/>
        <v>#N/A</v>
      </c>
      <c r="L33" s="18" t="e">
        <f>VLOOKUP(E33,E1数据库!C:P,5,0)</f>
        <v>#N/A</v>
      </c>
      <c r="M33" s="18" t="e">
        <f>VLOOKUP(E33,E1数据库!C:P,6,0)</f>
        <v>#N/A</v>
      </c>
      <c r="N33" s="18"/>
      <c r="O33" s="18" t="e">
        <f>VLOOKUP(E33,E1数据库!C:P,8,0)</f>
        <v>#N/A</v>
      </c>
      <c r="P33" s="18" t="e">
        <f>VLOOKUP(E33,E1数据库!C:P,9,0)</f>
        <v>#N/A</v>
      </c>
      <c r="Q33" s="18">
        <f t="shared" si="8"/>
        <v>0</v>
      </c>
      <c r="R33" s="25" t="e">
        <f>VLOOKUP(E33,E1数据库!C:P,12,0)*Q33*C33</f>
        <v>#N/A</v>
      </c>
      <c r="S33" s="18" t="e">
        <f>VLOOKUP(E33,E1数据库!C:P,13,0)</f>
        <v>#N/A</v>
      </c>
      <c r="T33" s="18" t="e">
        <f>VLOOKUP(E33,E1数据库!C:P,14,0)</f>
        <v>#N/A</v>
      </c>
      <c r="U33" s="18"/>
    </row>
    <row r="34" spans="1:21" x14ac:dyDescent="0.25">
      <c r="A34" s="22"/>
      <c r="B34" s="22"/>
      <c r="C34" s="22"/>
      <c r="D34" s="22"/>
      <c r="E34" s="18" t="str">
        <f t="shared" si="5"/>
        <v/>
      </c>
      <c r="F34" s="18" t="e">
        <f t="shared" si="6"/>
        <v>#VALUE!</v>
      </c>
      <c r="G34" s="18" t="str">
        <f t="shared" si="7"/>
        <v/>
      </c>
      <c r="H34" s="18" t="e">
        <f>VLOOKUP(E34,E1数据库!C:P,2,0)</f>
        <v>#N/A</v>
      </c>
      <c r="I34" s="18" t="e">
        <f>VLOOKUP(E34,E1数据库!C:P,3,0)</f>
        <v>#N/A</v>
      </c>
      <c r="J34" s="19" t="e">
        <f>VLOOKUP(E34,E1数据库!C:P,4,0)*C34</f>
        <v>#N/A</v>
      </c>
      <c r="K34" s="19" t="e">
        <f t="shared" si="3"/>
        <v>#N/A</v>
      </c>
      <c r="L34" s="18" t="e">
        <f>VLOOKUP(E34,E1数据库!C:P,5,0)</f>
        <v>#N/A</v>
      </c>
      <c r="M34" s="18" t="e">
        <f>VLOOKUP(E34,E1数据库!C:P,6,0)</f>
        <v>#N/A</v>
      </c>
      <c r="N34" s="18"/>
      <c r="O34" s="18" t="e">
        <f>VLOOKUP(E34,E1数据库!C:P,8,0)</f>
        <v>#N/A</v>
      </c>
      <c r="P34" s="18" t="e">
        <f>VLOOKUP(E34,E1数据库!C:P,9,0)</f>
        <v>#N/A</v>
      </c>
      <c r="Q34" s="18">
        <f t="shared" si="8"/>
        <v>0</v>
      </c>
      <c r="R34" s="25" t="e">
        <f>VLOOKUP(E34,E1数据库!C:P,12,0)*Q34*C34</f>
        <v>#N/A</v>
      </c>
      <c r="S34" s="18" t="e">
        <f>VLOOKUP(E34,E1数据库!C:P,13,0)</f>
        <v>#N/A</v>
      </c>
      <c r="T34" s="18" t="e">
        <f>VLOOKUP(E34,E1数据库!C:P,14,0)</f>
        <v>#N/A</v>
      </c>
      <c r="U34" s="18"/>
    </row>
    <row r="35" spans="1:21" x14ac:dyDescent="0.25">
      <c r="A35" s="22"/>
      <c r="B35" s="22"/>
      <c r="C35" s="22"/>
      <c r="D35" s="22"/>
      <c r="E35" s="18" t="str">
        <f t="shared" si="5"/>
        <v/>
      </c>
      <c r="F35" s="18" t="e">
        <f t="shared" si="6"/>
        <v>#VALUE!</v>
      </c>
      <c r="G35" s="18" t="str">
        <f t="shared" si="7"/>
        <v/>
      </c>
      <c r="H35" s="18" t="e">
        <f>VLOOKUP(E35,E1数据库!C:P,2,0)</f>
        <v>#N/A</v>
      </c>
      <c r="I35" s="18" t="e">
        <f>VLOOKUP(E35,E1数据库!C:P,3,0)</f>
        <v>#N/A</v>
      </c>
      <c r="J35" s="19" t="e">
        <f>VLOOKUP(E35,E1数据库!C:P,4,0)*C35</f>
        <v>#N/A</v>
      </c>
      <c r="K35" s="19" t="e">
        <f t="shared" si="3"/>
        <v>#N/A</v>
      </c>
      <c r="L35" s="18" t="e">
        <f>VLOOKUP(E35,E1数据库!C:P,5,0)</f>
        <v>#N/A</v>
      </c>
      <c r="M35" s="18" t="e">
        <f>VLOOKUP(E35,E1数据库!C:P,6,0)</f>
        <v>#N/A</v>
      </c>
      <c r="N35" s="18"/>
      <c r="O35" s="18" t="e">
        <f>VLOOKUP(E35,E1数据库!C:P,8,0)</f>
        <v>#N/A</v>
      </c>
      <c r="P35" s="18" t="e">
        <f>VLOOKUP(E35,E1数据库!C:P,9,0)</f>
        <v>#N/A</v>
      </c>
      <c r="Q35" s="18">
        <f t="shared" si="8"/>
        <v>0</v>
      </c>
      <c r="R35" s="25" t="e">
        <f>VLOOKUP(E35,E1数据库!C:P,12,0)*Q35*C35</f>
        <v>#N/A</v>
      </c>
      <c r="S35" s="18" t="e">
        <f>VLOOKUP(E35,E1数据库!C:P,13,0)</f>
        <v>#N/A</v>
      </c>
      <c r="T35" s="18" t="e">
        <f>VLOOKUP(E35,E1数据库!C:P,14,0)</f>
        <v>#N/A</v>
      </c>
      <c r="U35" s="18"/>
    </row>
    <row r="36" spans="1:21" x14ac:dyDescent="0.25">
      <c r="A36" s="22"/>
      <c r="B36" s="22"/>
      <c r="C36" s="22"/>
      <c r="D36" s="22"/>
      <c r="E36" s="18" t="str">
        <f t="shared" si="5"/>
        <v/>
      </c>
      <c r="F36" s="18" t="e">
        <f t="shared" si="6"/>
        <v>#VALUE!</v>
      </c>
      <c r="G36" s="18" t="str">
        <f t="shared" si="7"/>
        <v/>
      </c>
      <c r="H36" s="18" t="e">
        <f>VLOOKUP(E36,E1数据库!C:P,2,0)</f>
        <v>#N/A</v>
      </c>
      <c r="I36" s="18" t="e">
        <f>VLOOKUP(E36,E1数据库!C:P,3,0)</f>
        <v>#N/A</v>
      </c>
      <c r="J36" s="19" t="e">
        <f>VLOOKUP(E36,E1数据库!C:P,4,0)*C36</f>
        <v>#N/A</v>
      </c>
      <c r="K36" s="19" t="e">
        <f t="shared" si="3"/>
        <v>#N/A</v>
      </c>
      <c r="L36" s="18" t="e">
        <f>VLOOKUP(E36,E1数据库!C:P,5,0)</f>
        <v>#N/A</v>
      </c>
      <c r="M36" s="18" t="e">
        <f>VLOOKUP(E36,E1数据库!C:P,6,0)</f>
        <v>#N/A</v>
      </c>
      <c r="N36" s="18"/>
      <c r="O36" s="18" t="e">
        <f>VLOOKUP(E36,E1数据库!C:P,8,0)</f>
        <v>#N/A</v>
      </c>
      <c r="P36" s="18" t="e">
        <f>VLOOKUP(E36,E1数据库!C:P,9,0)</f>
        <v>#N/A</v>
      </c>
      <c r="Q36" s="18">
        <f t="shared" si="8"/>
        <v>0</v>
      </c>
      <c r="R36" s="25" t="e">
        <f>VLOOKUP(E36,E1数据库!C:P,12,0)*Q36*C36</f>
        <v>#N/A</v>
      </c>
      <c r="S36" s="18" t="e">
        <f>VLOOKUP(E36,E1数据库!C:P,13,0)</f>
        <v>#N/A</v>
      </c>
      <c r="T36" s="18" t="e">
        <f>VLOOKUP(E36,E1数据库!C:P,14,0)</f>
        <v>#N/A</v>
      </c>
      <c r="U36" s="18"/>
    </row>
    <row r="37" spans="1:21" x14ac:dyDescent="0.25">
      <c r="A37" s="22"/>
      <c r="B37" s="22"/>
      <c r="C37" s="22"/>
      <c r="D37" s="22"/>
      <c r="E37" s="18" t="str">
        <f t="shared" si="5"/>
        <v/>
      </c>
      <c r="F37" s="18" t="e">
        <f t="shared" si="6"/>
        <v>#VALUE!</v>
      </c>
      <c r="G37" s="18" t="str">
        <f t="shared" si="7"/>
        <v/>
      </c>
      <c r="H37" s="18" t="e">
        <f>VLOOKUP(E37,E1数据库!C:P,2,0)</f>
        <v>#N/A</v>
      </c>
      <c r="I37" s="18" t="e">
        <f>VLOOKUP(E37,E1数据库!C:P,3,0)</f>
        <v>#N/A</v>
      </c>
      <c r="J37" s="19" t="e">
        <f>VLOOKUP(E37,E1数据库!C:P,4,0)*C37</f>
        <v>#N/A</v>
      </c>
      <c r="K37" s="19" t="e">
        <f t="shared" si="3"/>
        <v>#N/A</v>
      </c>
      <c r="L37" s="18" t="e">
        <f>VLOOKUP(E37,E1数据库!C:P,5,0)</f>
        <v>#N/A</v>
      </c>
      <c r="M37" s="18" t="e">
        <f>VLOOKUP(E37,E1数据库!C:P,6,0)</f>
        <v>#N/A</v>
      </c>
      <c r="N37" s="18"/>
      <c r="O37" s="18" t="e">
        <f>VLOOKUP(E37,E1数据库!C:P,8,0)</f>
        <v>#N/A</v>
      </c>
      <c r="P37" s="18" t="e">
        <f>VLOOKUP(E37,E1数据库!C:P,9,0)</f>
        <v>#N/A</v>
      </c>
      <c r="Q37" s="18">
        <f t="shared" si="8"/>
        <v>0</v>
      </c>
      <c r="R37" s="25" t="e">
        <f>VLOOKUP(E37,E1数据库!C:P,12,0)*Q37*C37</f>
        <v>#N/A</v>
      </c>
      <c r="S37" s="18" t="e">
        <f>VLOOKUP(E37,E1数据库!C:P,13,0)</f>
        <v>#N/A</v>
      </c>
      <c r="T37" s="18" t="e">
        <f>VLOOKUP(E37,E1数据库!C:P,14,0)</f>
        <v>#N/A</v>
      </c>
      <c r="U37" s="18"/>
    </row>
    <row r="38" spans="1:21" x14ac:dyDescent="0.25">
      <c r="A38" s="22"/>
      <c r="B38" s="22"/>
      <c r="C38" s="22"/>
      <c r="D38" s="22"/>
      <c r="E38" s="18" t="str">
        <f t="shared" si="5"/>
        <v/>
      </c>
      <c r="F38" s="18" t="e">
        <f t="shared" si="6"/>
        <v>#VALUE!</v>
      </c>
      <c r="G38" s="18" t="str">
        <f t="shared" si="7"/>
        <v/>
      </c>
      <c r="H38" s="18" t="e">
        <f>VLOOKUP(E38,E1数据库!C:P,2,0)</f>
        <v>#N/A</v>
      </c>
      <c r="I38" s="18" t="e">
        <f>VLOOKUP(E38,E1数据库!C:P,3,0)</f>
        <v>#N/A</v>
      </c>
      <c r="J38" s="19" t="e">
        <f>VLOOKUP(E38,E1数据库!C:P,4,0)*C38</f>
        <v>#N/A</v>
      </c>
      <c r="K38" s="19" t="e">
        <f t="shared" si="3"/>
        <v>#N/A</v>
      </c>
      <c r="L38" s="18" t="e">
        <f>VLOOKUP(E38,E1数据库!C:P,5,0)</f>
        <v>#N/A</v>
      </c>
      <c r="M38" s="18" t="e">
        <f>VLOOKUP(E38,E1数据库!C:P,6,0)</f>
        <v>#N/A</v>
      </c>
      <c r="N38" s="18"/>
      <c r="O38" s="18" t="e">
        <f>VLOOKUP(E38,E1数据库!C:P,8,0)</f>
        <v>#N/A</v>
      </c>
      <c r="P38" s="18" t="e">
        <f>VLOOKUP(E38,E1数据库!C:P,9,0)</f>
        <v>#N/A</v>
      </c>
      <c r="Q38" s="18">
        <f t="shared" si="8"/>
        <v>0</v>
      </c>
      <c r="R38" s="25" t="e">
        <f>VLOOKUP(E38,E1数据库!C:P,12,0)*Q38*C38</f>
        <v>#N/A</v>
      </c>
      <c r="S38" s="18" t="e">
        <f>VLOOKUP(E38,E1数据库!C:P,13,0)</f>
        <v>#N/A</v>
      </c>
      <c r="T38" s="18" t="e">
        <f>VLOOKUP(E38,E1数据库!C:P,14,0)</f>
        <v>#N/A</v>
      </c>
      <c r="U38" s="18"/>
    </row>
    <row r="39" spans="1:21" x14ac:dyDescent="0.25">
      <c r="A39" s="22"/>
      <c r="B39" s="22"/>
      <c r="C39" s="22"/>
      <c r="D39" s="22"/>
      <c r="E39" s="18" t="str">
        <f t="shared" si="5"/>
        <v/>
      </c>
      <c r="F39" s="18" t="e">
        <f t="shared" si="6"/>
        <v>#VALUE!</v>
      </c>
      <c r="G39" s="18" t="str">
        <f t="shared" si="7"/>
        <v/>
      </c>
      <c r="H39" s="18" t="e">
        <f>VLOOKUP(E39,E1数据库!C:P,2,0)</f>
        <v>#N/A</v>
      </c>
      <c r="I39" s="18" t="e">
        <f>VLOOKUP(E39,E1数据库!C:P,3,0)</f>
        <v>#N/A</v>
      </c>
      <c r="J39" s="19" t="e">
        <f>VLOOKUP(E39,E1数据库!C:P,4,0)*C39</f>
        <v>#N/A</v>
      </c>
      <c r="K39" s="19" t="e">
        <f t="shared" si="3"/>
        <v>#N/A</v>
      </c>
      <c r="L39" s="18" t="e">
        <f>VLOOKUP(E39,E1数据库!C:P,5,0)</f>
        <v>#N/A</v>
      </c>
      <c r="M39" s="18" t="e">
        <f>VLOOKUP(E39,E1数据库!C:P,6,0)</f>
        <v>#N/A</v>
      </c>
      <c r="N39" s="18"/>
      <c r="O39" s="18" t="e">
        <f>VLOOKUP(E39,E1数据库!C:P,8,0)</f>
        <v>#N/A</v>
      </c>
      <c r="P39" s="18" t="e">
        <f>VLOOKUP(E39,E1数据库!C:P,9,0)</f>
        <v>#N/A</v>
      </c>
      <c r="Q39" s="18">
        <f t="shared" si="8"/>
        <v>0</v>
      </c>
      <c r="R39" s="25" t="e">
        <f>VLOOKUP(E39,E1数据库!C:P,12,0)*Q39*C39</f>
        <v>#N/A</v>
      </c>
      <c r="S39" s="18" t="e">
        <f>VLOOKUP(E39,E1数据库!C:P,13,0)</f>
        <v>#N/A</v>
      </c>
      <c r="T39" s="18" t="e">
        <f>VLOOKUP(E39,E1数据库!C:P,14,0)</f>
        <v>#N/A</v>
      </c>
      <c r="U39" s="18"/>
    </row>
    <row r="40" spans="1:21" x14ac:dyDescent="0.25">
      <c r="A40" s="22"/>
      <c r="B40" s="22"/>
      <c r="C40" s="22"/>
      <c r="D40" s="22"/>
      <c r="E40" s="18" t="str">
        <f t="shared" si="5"/>
        <v/>
      </c>
      <c r="F40" s="18" t="e">
        <f t="shared" si="6"/>
        <v>#VALUE!</v>
      </c>
      <c r="G40" s="18" t="str">
        <f t="shared" si="7"/>
        <v/>
      </c>
      <c r="H40" s="18" t="e">
        <f>VLOOKUP(E40,E1数据库!C:P,2,0)</f>
        <v>#N/A</v>
      </c>
      <c r="I40" s="18" t="e">
        <f>VLOOKUP(E40,E1数据库!C:P,3,0)</f>
        <v>#N/A</v>
      </c>
      <c r="J40" s="19" t="e">
        <f>VLOOKUP(E40,E1数据库!C:P,4,0)*C40</f>
        <v>#N/A</v>
      </c>
      <c r="K40" s="19" t="e">
        <f t="shared" si="3"/>
        <v>#N/A</v>
      </c>
      <c r="L40" s="18" t="e">
        <f>VLOOKUP(E40,E1数据库!C:P,5,0)</f>
        <v>#N/A</v>
      </c>
      <c r="M40" s="18" t="e">
        <f>VLOOKUP(E40,E1数据库!C:P,6,0)</f>
        <v>#N/A</v>
      </c>
      <c r="N40" s="18"/>
      <c r="O40" s="18" t="e">
        <f>VLOOKUP(E40,E1数据库!C:P,8,0)</f>
        <v>#N/A</v>
      </c>
      <c r="P40" s="18" t="e">
        <f>VLOOKUP(E40,E1数据库!C:P,9,0)</f>
        <v>#N/A</v>
      </c>
      <c r="Q40" s="18">
        <f t="shared" si="8"/>
        <v>0</v>
      </c>
      <c r="R40" s="25" t="e">
        <f>VLOOKUP(E40,E1数据库!C:P,12,0)*Q40*C40</f>
        <v>#N/A</v>
      </c>
      <c r="S40" s="18" t="e">
        <f>VLOOKUP(E40,E1数据库!C:P,13,0)</f>
        <v>#N/A</v>
      </c>
      <c r="T40" s="18" t="e">
        <f>VLOOKUP(E40,E1数据库!C:P,14,0)</f>
        <v>#N/A</v>
      </c>
      <c r="U40" s="18"/>
    </row>
    <row r="41" spans="1:21" x14ac:dyDescent="0.25">
      <c r="A41" s="22"/>
      <c r="B41" s="22"/>
      <c r="C41" s="22"/>
      <c r="D41" s="22"/>
      <c r="E41" s="18" t="str">
        <f t="shared" si="5"/>
        <v/>
      </c>
      <c r="F41" s="18" t="e">
        <f t="shared" si="6"/>
        <v>#VALUE!</v>
      </c>
      <c r="G41" s="18" t="str">
        <f t="shared" si="7"/>
        <v/>
      </c>
      <c r="H41" s="18" t="e">
        <f>VLOOKUP(E41,E1数据库!C:P,2,0)</f>
        <v>#N/A</v>
      </c>
      <c r="I41" s="18" t="e">
        <f>VLOOKUP(E41,E1数据库!C:P,3,0)</f>
        <v>#N/A</v>
      </c>
      <c r="J41" s="19" t="e">
        <f>VLOOKUP(E41,E1数据库!C:P,4,0)*C41</f>
        <v>#N/A</v>
      </c>
      <c r="K41" s="19" t="e">
        <f t="shared" si="3"/>
        <v>#N/A</v>
      </c>
      <c r="L41" s="18" t="e">
        <f>VLOOKUP(E41,E1数据库!C:P,5,0)</f>
        <v>#N/A</v>
      </c>
      <c r="M41" s="18" t="e">
        <f>VLOOKUP(E41,E1数据库!C:P,6,0)</f>
        <v>#N/A</v>
      </c>
      <c r="N41" s="18"/>
      <c r="O41" s="18" t="e">
        <f>VLOOKUP(E41,E1数据库!C:P,8,0)</f>
        <v>#N/A</v>
      </c>
      <c r="P41" s="18" t="e">
        <f>VLOOKUP(E41,E1数据库!C:P,9,0)</f>
        <v>#N/A</v>
      </c>
      <c r="Q41" s="18">
        <f t="shared" si="8"/>
        <v>0</v>
      </c>
      <c r="R41" s="25" t="e">
        <f>VLOOKUP(E41,E1数据库!C:P,12,0)*Q41*C41</f>
        <v>#N/A</v>
      </c>
      <c r="S41" s="18" t="e">
        <f>VLOOKUP(E41,E1数据库!C:P,13,0)</f>
        <v>#N/A</v>
      </c>
      <c r="T41" s="18" t="e">
        <f>VLOOKUP(E41,E1数据库!C:P,14,0)</f>
        <v>#N/A</v>
      </c>
      <c r="U41" s="18"/>
    </row>
    <row r="42" spans="1:21" x14ac:dyDescent="0.25">
      <c r="A42" s="22"/>
      <c r="B42" s="22"/>
      <c r="C42" s="22"/>
      <c r="D42" s="22"/>
      <c r="E42" s="18" t="str">
        <f t="shared" si="5"/>
        <v/>
      </c>
      <c r="F42" s="18" t="e">
        <f t="shared" si="6"/>
        <v>#VALUE!</v>
      </c>
      <c r="G42" s="18" t="str">
        <f t="shared" si="7"/>
        <v/>
      </c>
      <c r="H42" s="18" t="e">
        <f>VLOOKUP(E42,E1数据库!C:P,2,0)</f>
        <v>#N/A</v>
      </c>
      <c r="I42" s="18" t="e">
        <f>VLOOKUP(E42,E1数据库!C:P,3,0)</f>
        <v>#N/A</v>
      </c>
      <c r="J42" s="19" t="e">
        <f>VLOOKUP(E42,E1数据库!C:P,4,0)*C42</f>
        <v>#N/A</v>
      </c>
      <c r="K42" s="19" t="e">
        <f t="shared" si="3"/>
        <v>#N/A</v>
      </c>
      <c r="L42" s="18" t="e">
        <f>VLOOKUP(E42,E1数据库!C:P,5,0)</f>
        <v>#N/A</v>
      </c>
      <c r="M42" s="18" t="e">
        <f>VLOOKUP(E42,E1数据库!C:P,6,0)</f>
        <v>#N/A</v>
      </c>
      <c r="N42" s="18"/>
      <c r="O42" s="18" t="e">
        <f>VLOOKUP(E42,E1数据库!C:P,8,0)</f>
        <v>#N/A</v>
      </c>
      <c r="P42" s="18" t="e">
        <f>VLOOKUP(E42,E1数据库!C:P,9,0)</f>
        <v>#N/A</v>
      </c>
      <c r="Q42" s="18">
        <f t="shared" si="8"/>
        <v>0</v>
      </c>
      <c r="R42" s="25" t="e">
        <f>VLOOKUP(E42,E1数据库!C:P,12,0)*Q42*C42</f>
        <v>#N/A</v>
      </c>
      <c r="S42" s="18" t="e">
        <f>VLOOKUP(E42,E1数据库!C:P,13,0)</f>
        <v>#N/A</v>
      </c>
      <c r="T42" s="18" t="e">
        <f>VLOOKUP(E42,E1数据库!C:P,14,0)</f>
        <v>#N/A</v>
      </c>
      <c r="U42" s="18"/>
    </row>
    <row r="43" spans="1:21" x14ac:dyDescent="0.25">
      <c r="A43" s="22"/>
      <c r="B43" s="22"/>
      <c r="C43" s="22"/>
      <c r="D43" s="22"/>
      <c r="E43" s="18" t="str">
        <f t="shared" si="5"/>
        <v/>
      </c>
      <c r="F43" s="18" t="e">
        <f t="shared" si="6"/>
        <v>#VALUE!</v>
      </c>
      <c r="G43" s="18" t="str">
        <f t="shared" si="7"/>
        <v/>
      </c>
      <c r="H43" s="18" t="e">
        <f>VLOOKUP(E43,E1数据库!C:P,2,0)</f>
        <v>#N/A</v>
      </c>
      <c r="I43" s="18" t="e">
        <f>VLOOKUP(E43,E1数据库!C:P,3,0)</f>
        <v>#N/A</v>
      </c>
      <c r="J43" s="19" t="e">
        <f>VLOOKUP(E43,E1数据库!C:P,4,0)*C43</f>
        <v>#N/A</v>
      </c>
      <c r="K43" s="19" t="e">
        <f t="shared" si="3"/>
        <v>#N/A</v>
      </c>
      <c r="L43" s="18" t="e">
        <f>VLOOKUP(E43,E1数据库!C:P,5,0)</f>
        <v>#N/A</v>
      </c>
      <c r="M43" s="18" t="e">
        <f>VLOOKUP(E43,E1数据库!C:P,6,0)</f>
        <v>#N/A</v>
      </c>
      <c r="N43" s="18"/>
      <c r="O43" s="18" t="e">
        <f>VLOOKUP(E43,E1数据库!C:P,8,0)</f>
        <v>#N/A</v>
      </c>
      <c r="P43" s="18" t="e">
        <f>VLOOKUP(E43,E1数据库!C:P,9,0)</f>
        <v>#N/A</v>
      </c>
      <c r="Q43" s="18">
        <f t="shared" si="8"/>
        <v>0</v>
      </c>
      <c r="R43" s="25" t="e">
        <f>VLOOKUP(E43,E1数据库!C:P,12,0)*Q43*C43</f>
        <v>#N/A</v>
      </c>
      <c r="S43" s="18" t="e">
        <f>VLOOKUP(E43,E1数据库!C:P,13,0)</f>
        <v>#N/A</v>
      </c>
      <c r="T43" s="18" t="e">
        <f>VLOOKUP(E43,E1数据库!C:P,14,0)</f>
        <v>#N/A</v>
      </c>
      <c r="U43" s="18"/>
    </row>
    <row r="44" spans="1:21" x14ac:dyDescent="0.25">
      <c r="A44" s="22"/>
      <c r="B44" s="22"/>
      <c r="C44" s="22"/>
      <c r="D44" s="22"/>
      <c r="E44" s="18" t="str">
        <f t="shared" si="5"/>
        <v/>
      </c>
      <c r="F44" s="18" t="e">
        <f t="shared" si="6"/>
        <v>#VALUE!</v>
      </c>
      <c r="G44" s="18" t="str">
        <f t="shared" si="7"/>
        <v/>
      </c>
      <c r="H44" s="18" t="e">
        <f>VLOOKUP(E44,E1数据库!C:P,2,0)</f>
        <v>#N/A</v>
      </c>
      <c r="I44" s="18" t="e">
        <f>VLOOKUP(E44,E1数据库!C:P,3,0)</f>
        <v>#N/A</v>
      </c>
      <c r="J44" s="19" t="e">
        <f>VLOOKUP(E44,E1数据库!C:P,4,0)*C44</f>
        <v>#N/A</v>
      </c>
      <c r="K44" s="19" t="e">
        <f t="shared" si="3"/>
        <v>#N/A</v>
      </c>
      <c r="L44" s="18" t="e">
        <f>VLOOKUP(E44,E1数据库!C:P,5,0)</f>
        <v>#N/A</v>
      </c>
      <c r="M44" s="18" t="e">
        <f>VLOOKUP(E44,E1数据库!C:P,6,0)</f>
        <v>#N/A</v>
      </c>
      <c r="N44" s="18"/>
      <c r="O44" s="18" t="e">
        <f>VLOOKUP(E44,E1数据库!C:P,8,0)</f>
        <v>#N/A</v>
      </c>
      <c r="P44" s="18" t="e">
        <f>VLOOKUP(E44,E1数据库!C:P,9,0)</f>
        <v>#N/A</v>
      </c>
      <c r="Q44" s="18">
        <f t="shared" si="8"/>
        <v>0</v>
      </c>
      <c r="R44" s="25" t="e">
        <f>VLOOKUP(E44,E1数据库!C:P,12,0)*Q44*C44</f>
        <v>#N/A</v>
      </c>
      <c r="S44" s="18" t="e">
        <f>VLOOKUP(E44,E1数据库!C:P,13,0)</f>
        <v>#N/A</v>
      </c>
      <c r="T44" s="18" t="e">
        <f>VLOOKUP(E44,E1数据库!C:P,14,0)</f>
        <v>#N/A</v>
      </c>
      <c r="U44" s="18"/>
    </row>
    <row r="45" spans="1:21" x14ac:dyDescent="0.25">
      <c r="A45" s="22"/>
      <c r="B45" s="22"/>
      <c r="C45" s="22"/>
      <c r="D45" s="22"/>
      <c r="E45" s="18" t="str">
        <f t="shared" si="5"/>
        <v/>
      </c>
      <c r="F45" s="18" t="e">
        <f t="shared" si="6"/>
        <v>#VALUE!</v>
      </c>
      <c r="G45" s="18" t="str">
        <f t="shared" si="7"/>
        <v/>
      </c>
      <c r="H45" s="18" t="e">
        <f>VLOOKUP(E45,E1数据库!C:P,2,0)</f>
        <v>#N/A</v>
      </c>
      <c r="I45" s="18" t="e">
        <f>VLOOKUP(E45,E1数据库!C:P,3,0)</f>
        <v>#N/A</v>
      </c>
      <c r="J45" s="19" t="e">
        <f>VLOOKUP(E45,E1数据库!C:P,4,0)*C45</f>
        <v>#N/A</v>
      </c>
      <c r="K45" s="19" t="e">
        <f t="shared" si="3"/>
        <v>#N/A</v>
      </c>
      <c r="L45" s="18" t="e">
        <f>VLOOKUP(E45,E1数据库!C:P,5,0)</f>
        <v>#N/A</v>
      </c>
      <c r="M45" s="18" t="e">
        <f>VLOOKUP(E45,E1数据库!C:P,6,0)</f>
        <v>#N/A</v>
      </c>
      <c r="N45" s="18"/>
      <c r="O45" s="18" t="e">
        <f>VLOOKUP(E45,E1数据库!C:P,8,0)</f>
        <v>#N/A</v>
      </c>
      <c r="P45" s="18" t="e">
        <f>VLOOKUP(E45,E1数据库!C:P,9,0)</f>
        <v>#N/A</v>
      </c>
      <c r="Q45" s="18">
        <f t="shared" si="8"/>
        <v>0</v>
      </c>
      <c r="R45" s="25" t="e">
        <f>VLOOKUP(E45,E1数据库!C:P,12,0)*Q45*C45</f>
        <v>#N/A</v>
      </c>
      <c r="S45" s="18" t="e">
        <f>VLOOKUP(E45,E1数据库!C:P,13,0)</f>
        <v>#N/A</v>
      </c>
      <c r="T45" s="18" t="e">
        <f>VLOOKUP(E45,E1数据库!C:P,14,0)</f>
        <v>#N/A</v>
      </c>
      <c r="U45" s="18"/>
    </row>
    <row r="46" spans="1:21" x14ac:dyDescent="0.25">
      <c r="A46" s="22"/>
      <c r="B46" s="22"/>
      <c r="C46" s="22"/>
      <c r="D46" s="22"/>
      <c r="E46" s="18" t="str">
        <f t="shared" si="5"/>
        <v/>
      </c>
      <c r="F46" s="18" t="e">
        <f t="shared" si="6"/>
        <v>#VALUE!</v>
      </c>
      <c r="G46" s="18" t="str">
        <f t="shared" si="7"/>
        <v/>
      </c>
      <c r="H46" s="18" t="e">
        <f>VLOOKUP(E46,E1数据库!C:P,2,0)</f>
        <v>#N/A</v>
      </c>
      <c r="I46" s="18" t="e">
        <f>VLOOKUP(E46,E1数据库!C:P,3,0)</f>
        <v>#N/A</v>
      </c>
      <c r="J46" s="19" t="e">
        <f>VLOOKUP(E46,E1数据库!C:P,4,0)*C46</f>
        <v>#N/A</v>
      </c>
      <c r="K46" s="19" t="e">
        <f t="shared" si="3"/>
        <v>#N/A</v>
      </c>
      <c r="L46" s="18" t="e">
        <f>VLOOKUP(E46,E1数据库!C:P,5,0)</f>
        <v>#N/A</v>
      </c>
      <c r="M46" s="18" t="e">
        <f>VLOOKUP(E46,E1数据库!C:P,6,0)</f>
        <v>#N/A</v>
      </c>
      <c r="N46" s="18"/>
      <c r="O46" s="18" t="e">
        <f>VLOOKUP(E46,E1数据库!C:P,8,0)</f>
        <v>#N/A</v>
      </c>
      <c r="P46" s="18" t="e">
        <f>VLOOKUP(E46,E1数据库!C:P,9,0)</f>
        <v>#N/A</v>
      </c>
      <c r="Q46" s="18">
        <f t="shared" si="8"/>
        <v>0</v>
      </c>
      <c r="R46" s="25" t="e">
        <f>VLOOKUP(E46,E1数据库!C:P,12,0)*Q46*C46</f>
        <v>#N/A</v>
      </c>
      <c r="S46" s="18" t="e">
        <f>VLOOKUP(E46,E1数据库!C:P,13,0)</f>
        <v>#N/A</v>
      </c>
      <c r="T46" s="18" t="e">
        <f>VLOOKUP(E46,E1数据库!C:P,14,0)</f>
        <v>#N/A</v>
      </c>
      <c r="U46" s="18"/>
    </row>
    <row r="47" spans="1:21" x14ac:dyDescent="0.25">
      <c r="A47" s="22"/>
      <c r="B47" s="22"/>
      <c r="C47" s="22"/>
      <c r="D47" s="22"/>
      <c r="E47" s="18" t="str">
        <f t="shared" si="5"/>
        <v/>
      </c>
      <c r="F47" s="18" t="e">
        <f t="shared" si="6"/>
        <v>#VALUE!</v>
      </c>
      <c r="G47" s="18" t="str">
        <f t="shared" si="7"/>
        <v/>
      </c>
      <c r="H47" s="18" t="e">
        <f>VLOOKUP(E47,E1数据库!C:P,2,0)</f>
        <v>#N/A</v>
      </c>
      <c r="I47" s="18" t="e">
        <f>VLOOKUP(E47,E1数据库!C:P,3,0)</f>
        <v>#N/A</v>
      </c>
      <c r="J47" s="19" t="e">
        <f>VLOOKUP(E47,E1数据库!C:P,4,0)*C47</f>
        <v>#N/A</v>
      </c>
      <c r="K47" s="19" t="e">
        <f t="shared" si="3"/>
        <v>#N/A</v>
      </c>
      <c r="L47" s="18" t="e">
        <f>VLOOKUP(E47,E1数据库!C:P,5,0)</f>
        <v>#N/A</v>
      </c>
      <c r="M47" s="18" t="e">
        <f>VLOOKUP(E47,E1数据库!C:P,6,0)</f>
        <v>#N/A</v>
      </c>
      <c r="N47" s="18"/>
      <c r="O47" s="18" t="e">
        <f>VLOOKUP(E47,E1数据库!C:P,8,0)</f>
        <v>#N/A</v>
      </c>
      <c r="P47" s="18" t="e">
        <f>VLOOKUP(E47,E1数据库!C:P,9,0)</f>
        <v>#N/A</v>
      </c>
      <c r="Q47" s="18">
        <f t="shared" si="8"/>
        <v>0</v>
      </c>
      <c r="R47" s="25" t="e">
        <f>VLOOKUP(E47,E1数据库!C:P,12,0)*Q47*C47</f>
        <v>#N/A</v>
      </c>
      <c r="S47" s="18" t="e">
        <f>VLOOKUP(E47,E1数据库!C:P,13,0)</f>
        <v>#N/A</v>
      </c>
      <c r="T47" s="18" t="e">
        <f>VLOOKUP(E47,E1数据库!C:P,14,0)</f>
        <v>#N/A</v>
      </c>
      <c r="U47" s="18"/>
    </row>
    <row r="48" spans="1:21" x14ac:dyDescent="0.25">
      <c r="A48" s="22"/>
      <c r="B48" s="22"/>
      <c r="C48" s="22"/>
      <c r="D48" s="22"/>
      <c r="E48" s="18" t="str">
        <f t="shared" si="5"/>
        <v/>
      </c>
      <c r="F48" s="18" t="e">
        <f t="shared" si="6"/>
        <v>#VALUE!</v>
      </c>
      <c r="G48" s="18" t="str">
        <f t="shared" si="7"/>
        <v/>
      </c>
      <c r="H48" s="18" t="e">
        <f>VLOOKUP(E48,E1数据库!C:P,2,0)</f>
        <v>#N/A</v>
      </c>
      <c r="I48" s="18" t="e">
        <f>VLOOKUP(E48,E1数据库!C:P,3,0)</f>
        <v>#N/A</v>
      </c>
      <c r="J48" s="19" t="e">
        <f>VLOOKUP(E48,E1数据库!C:P,4,0)*C48</f>
        <v>#N/A</v>
      </c>
      <c r="K48" s="19" t="e">
        <f t="shared" si="3"/>
        <v>#N/A</v>
      </c>
      <c r="L48" s="18" t="e">
        <f>VLOOKUP(E48,E1数据库!C:P,5,0)</f>
        <v>#N/A</v>
      </c>
      <c r="M48" s="18" t="e">
        <f>VLOOKUP(E48,E1数据库!C:P,6,0)</f>
        <v>#N/A</v>
      </c>
      <c r="N48" s="18"/>
      <c r="O48" s="18" t="e">
        <f>VLOOKUP(E48,E1数据库!C:P,8,0)</f>
        <v>#N/A</v>
      </c>
      <c r="P48" s="18" t="e">
        <f>VLOOKUP(E48,E1数据库!C:P,9,0)</f>
        <v>#N/A</v>
      </c>
      <c r="Q48" s="18">
        <f t="shared" si="8"/>
        <v>0</v>
      </c>
      <c r="R48" s="25" t="e">
        <f>VLOOKUP(E48,E1数据库!C:P,12,0)*Q48*C48</f>
        <v>#N/A</v>
      </c>
      <c r="S48" s="18" t="e">
        <f>VLOOKUP(E48,E1数据库!C:P,13,0)</f>
        <v>#N/A</v>
      </c>
      <c r="T48" s="18" t="e">
        <f>VLOOKUP(E48,E1数据库!C:P,14,0)</f>
        <v>#N/A</v>
      </c>
      <c r="U48" s="18"/>
    </row>
    <row r="49" spans="1:21" x14ac:dyDescent="0.25">
      <c r="A49" s="22"/>
      <c r="B49" s="22"/>
      <c r="C49" s="22"/>
      <c r="D49" s="22"/>
      <c r="E49" s="18" t="str">
        <f t="shared" si="5"/>
        <v/>
      </c>
      <c r="F49" s="18" t="e">
        <f t="shared" si="6"/>
        <v>#VALUE!</v>
      </c>
      <c r="G49" s="18" t="str">
        <f t="shared" si="7"/>
        <v/>
      </c>
      <c r="H49" s="18" t="e">
        <f>VLOOKUP(E49,E1数据库!C:P,2,0)</f>
        <v>#N/A</v>
      </c>
      <c r="I49" s="18" t="e">
        <f>VLOOKUP(E49,E1数据库!C:P,3,0)</f>
        <v>#N/A</v>
      </c>
      <c r="J49" s="19" t="e">
        <f>VLOOKUP(E49,E1数据库!C:P,4,0)*C49</f>
        <v>#N/A</v>
      </c>
      <c r="K49" s="19" t="e">
        <f t="shared" si="3"/>
        <v>#N/A</v>
      </c>
      <c r="L49" s="18" t="e">
        <f>VLOOKUP(E49,E1数据库!C:P,5,0)</f>
        <v>#N/A</v>
      </c>
      <c r="M49" s="18" t="e">
        <f>VLOOKUP(E49,E1数据库!C:P,6,0)</f>
        <v>#N/A</v>
      </c>
      <c r="N49" s="18"/>
      <c r="O49" s="18" t="e">
        <f>VLOOKUP(E49,E1数据库!C:P,8,0)</f>
        <v>#N/A</v>
      </c>
      <c r="P49" s="18" t="e">
        <f>VLOOKUP(E49,E1数据库!C:P,9,0)</f>
        <v>#N/A</v>
      </c>
      <c r="Q49" s="18">
        <f t="shared" si="8"/>
        <v>0</v>
      </c>
      <c r="R49" s="25" t="e">
        <f>VLOOKUP(E49,E1数据库!C:P,12,0)*Q49*C49</f>
        <v>#N/A</v>
      </c>
      <c r="S49" s="18" t="e">
        <f>VLOOKUP(E49,E1数据库!C:P,13,0)</f>
        <v>#N/A</v>
      </c>
      <c r="T49" s="18" t="e">
        <f>VLOOKUP(E49,E1数据库!C:P,14,0)</f>
        <v>#N/A</v>
      </c>
      <c r="U49" s="18"/>
    </row>
    <row r="50" spans="1:21" x14ac:dyDescent="0.25">
      <c r="A50" s="22"/>
      <c r="B50" s="22"/>
      <c r="C50" s="22"/>
      <c r="D50" s="22"/>
      <c r="E50" s="18" t="str">
        <f t="shared" si="5"/>
        <v/>
      </c>
      <c r="F50" s="18" t="e">
        <f t="shared" si="6"/>
        <v>#VALUE!</v>
      </c>
      <c r="G50" s="18" t="str">
        <f t="shared" si="7"/>
        <v/>
      </c>
      <c r="H50" s="18" t="e">
        <f>VLOOKUP(E50,E1数据库!C:P,2,0)</f>
        <v>#N/A</v>
      </c>
      <c r="I50" s="18" t="e">
        <f>VLOOKUP(E50,E1数据库!C:P,3,0)</f>
        <v>#N/A</v>
      </c>
      <c r="J50" s="19" t="e">
        <f>VLOOKUP(E50,E1数据库!C:P,4,0)*C50</f>
        <v>#N/A</v>
      </c>
      <c r="K50" s="19" t="e">
        <f t="shared" si="3"/>
        <v>#N/A</v>
      </c>
      <c r="L50" s="18" t="e">
        <f>VLOOKUP(E50,E1数据库!C:P,5,0)</f>
        <v>#N/A</v>
      </c>
      <c r="M50" s="18" t="e">
        <f>VLOOKUP(E50,E1数据库!C:P,6,0)</f>
        <v>#N/A</v>
      </c>
      <c r="N50" s="18"/>
      <c r="O50" s="18" t="e">
        <f>VLOOKUP(E50,E1数据库!C:P,8,0)</f>
        <v>#N/A</v>
      </c>
      <c r="P50" s="18" t="e">
        <f>VLOOKUP(E50,E1数据库!C:P,9,0)</f>
        <v>#N/A</v>
      </c>
      <c r="Q50" s="18">
        <f t="shared" si="8"/>
        <v>0</v>
      </c>
      <c r="R50" s="25" t="e">
        <f>VLOOKUP(E50,E1数据库!C:P,12,0)*Q50*C50</f>
        <v>#N/A</v>
      </c>
      <c r="S50" s="18" t="e">
        <f>VLOOKUP(E50,E1数据库!C:P,13,0)</f>
        <v>#N/A</v>
      </c>
      <c r="T50" s="18" t="e">
        <f>VLOOKUP(E50,E1数据库!C:P,14,0)</f>
        <v>#N/A</v>
      </c>
      <c r="U50" s="18"/>
    </row>
    <row r="51" spans="1:21" x14ac:dyDescent="0.25">
      <c r="A51" s="22"/>
      <c r="B51" s="22"/>
      <c r="C51" s="22"/>
      <c r="D51" s="22"/>
      <c r="E51" s="18" t="str">
        <f t="shared" si="5"/>
        <v/>
      </c>
      <c r="F51" s="18" t="e">
        <f t="shared" si="6"/>
        <v>#VALUE!</v>
      </c>
      <c r="G51" s="18" t="str">
        <f t="shared" si="7"/>
        <v/>
      </c>
      <c r="H51" s="18" t="e">
        <f>VLOOKUP(E51,E1数据库!C:P,2,0)</f>
        <v>#N/A</v>
      </c>
      <c r="I51" s="18" t="e">
        <f>VLOOKUP(E51,E1数据库!C:P,3,0)</f>
        <v>#N/A</v>
      </c>
      <c r="J51" s="19" t="e">
        <f>VLOOKUP(E51,E1数据库!C:P,4,0)*C51</f>
        <v>#N/A</v>
      </c>
      <c r="K51" s="19" t="e">
        <f t="shared" si="3"/>
        <v>#N/A</v>
      </c>
      <c r="L51" s="18" t="e">
        <f>VLOOKUP(E51,E1数据库!C:P,5,0)</f>
        <v>#N/A</v>
      </c>
      <c r="M51" s="18" t="e">
        <f>VLOOKUP(E51,E1数据库!C:P,6,0)</f>
        <v>#N/A</v>
      </c>
      <c r="N51" s="18"/>
      <c r="O51" s="18" t="e">
        <f>VLOOKUP(E51,E1数据库!C:P,8,0)</f>
        <v>#N/A</v>
      </c>
      <c r="P51" s="18" t="e">
        <f>VLOOKUP(E51,E1数据库!C:P,9,0)</f>
        <v>#N/A</v>
      </c>
      <c r="Q51" s="18">
        <f t="shared" si="8"/>
        <v>0</v>
      </c>
      <c r="R51" s="25" t="e">
        <f>VLOOKUP(E51,E1数据库!C:P,12,0)*Q51*C51</f>
        <v>#N/A</v>
      </c>
      <c r="S51" s="18" t="e">
        <f>VLOOKUP(E51,E1数据库!C:P,13,0)</f>
        <v>#N/A</v>
      </c>
      <c r="T51" s="18" t="e">
        <f>VLOOKUP(E51,E1数据库!C:P,14,0)</f>
        <v>#N/A</v>
      </c>
      <c r="U51" s="18"/>
    </row>
    <row r="52" spans="1:21" x14ac:dyDescent="0.25">
      <c r="A52" s="22"/>
      <c r="B52" s="22"/>
      <c r="C52" s="22"/>
      <c r="D52" s="22"/>
      <c r="E52" s="18" t="str">
        <f t="shared" si="5"/>
        <v/>
      </c>
      <c r="F52" s="18" t="e">
        <f t="shared" si="6"/>
        <v>#VALUE!</v>
      </c>
      <c r="G52" s="18" t="str">
        <f t="shared" si="7"/>
        <v/>
      </c>
      <c r="H52" s="18" t="e">
        <f>VLOOKUP(E52,E1数据库!C:P,2,0)</f>
        <v>#N/A</v>
      </c>
      <c r="I52" s="18" t="e">
        <f>VLOOKUP(E52,E1数据库!C:P,3,0)</f>
        <v>#N/A</v>
      </c>
      <c r="J52" s="19" t="e">
        <f>VLOOKUP(E52,E1数据库!C:P,4,0)*C52</f>
        <v>#N/A</v>
      </c>
      <c r="K52" s="19" t="e">
        <f t="shared" si="3"/>
        <v>#N/A</v>
      </c>
      <c r="L52" s="18" t="e">
        <f>VLOOKUP(E52,E1数据库!C:P,5,0)</f>
        <v>#N/A</v>
      </c>
      <c r="M52" s="18" t="e">
        <f>VLOOKUP(E52,E1数据库!C:P,6,0)</f>
        <v>#N/A</v>
      </c>
      <c r="N52" s="18"/>
      <c r="O52" s="18" t="e">
        <f>VLOOKUP(E52,E1数据库!C:P,8,0)</f>
        <v>#N/A</v>
      </c>
      <c r="P52" s="18" t="e">
        <f>VLOOKUP(E52,E1数据库!C:P,9,0)</f>
        <v>#N/A</v>
      </c>
      <c r="Q52" s="18">
        <f t="shared" si="8"/>
        <v>0</v>
      </c>
      <c r="R52" s="25" t="e">
        <f>VLOOKUP(E52,E1数据库!C:P,12,0)*Q52*C52</f>
        <v>#N/A</v>
      </c>
      <c r="S52" s="18" t="e">
        <f>VLOOKUP(E52,E1数据库!C:P,13,0)</f>
        <v>#N/A</v>
      </c>
      <c r="T52" s="18" t="e">
        <f>VLOOKUP(E52,E1数据库!C:P,14,0)</f>
        <v>#N/A</v>
      </c>
      <c r="U52" s="18"/>
    </row>
    <row r="53" spans="1:21" x14ac:dyDescent="0.25">
      <c r="A53" s="22"/>
      <c r="B53" s="22"/>
      <c r="C53" s="22"/>
      <c r="D53" s="22"/>
      <c r="E53" s="18" t="str">
        <f t="shared" si="5"/>
        <v/>
      </c>
      <c r="F53" s="18" t="e">
        <f t="shared" si="6"/>
        <v>#VALUE!</v>
      </c>
      <c r="G53" s="18" t="str">
        <f t="shared" si="7"/>
        <v/>
      </c>
      <c r="H53" s="18" t="e">
        <f>VLOOKUP(E53,E1数据库!C:P,2,0)</f>
        <v>#N/A</v>
      </c>
      <c r="I53" s="18" t="e">
        <f>VLOOKUP(E53,E1数据库!C:P,3,0)</f>
        <v>#N/A</v>
      </c>
      <c r="J53" s="19" t="e">
        <f>VLOOKUP(E53,E1数据库!C:P,4,0)*C53</f>
        <v>#N/A</v>
      </c>
      <c r="K53" s="19" t="e">
        <f t="shared" si="3"/>
        <v>#N/A</v>
      </c>
      <c r="L53" s="18" t="e">
        <f>VLOOKUP(E53,E1数据库!C:P,5,0)</f>
        <v>#N/A</v>
      </c>
      <c r="M53" s="18" t="e">
        <f>VLOOKUP(E53,E1数据库!C:P,6,0)</f>
        <v>#N/A</v>
      </c>
      <c r="N53" s="18"/>
      <c r="O53" s="18" t="e">
        <f>VLOOKUP(E53,E1数据库!C:P,8,0)</f>
        <v>#N/A</v>
      </c>
      <c r="P53" s="18" t="e">
        <f>VLOOKUP(E53,E1数据库!C:P,9,0)</f>
        <v>#N/A</v>
      </c>
      <c r="Q53" s="18">
        <f t="shared" si="8"/>
        <v>0</v>
      </c>
      <c r="R53" s="25" t="e">
        <f>VLOOKUP(E53,E1数据库!C:P,12,0)*Q53*C53</f>
        <v>#N/A</v>
      </c>
      <c r="S53" s="18" t="e">
        <f>VLOOKUP(E53,E1数据库!C:P,13,0)</f>
        <v>#N/A</v>
      </c>
      <c r="T53" s="18" t="e">
        <f>VLOOKUP(E53,E1数据库!C:P,14,0)</f>
        <v>#N/A</v>
      </c>
      <c r="U53" s="18"/>
    </row>
    <row r="54" spans="1:21" x14ac:dyDescent="0.25">
      <c r="A54" s="22"/>
      <c r="B54" s="22"/>
      <c r="C54" s="22"/>
      <c r="D54" s="22"/>
      <c r="E54" s="18" t="str">
        <f t="shared" si="5"/>
        <v/>
      </c>
      <c r="F54" s="18" t="e">
        <f t="shared" si="6"/>
        <v>#VALUE!</v>
      </c>
      <c r="G54" s="18" t="str">
        <f t="shared" si="7"/>
        <v/>
      </c>
      <c r="H54" s="18" t="e">
        <f>VLOOKUP(E54,E1数据库!C:P,2,0)</f>
        <v>#N/A</v>
      </c>
      <c r="I54" s="18" t="e">
        <f>VLOOKUP(E54,E1数据库!C:P,3,0)</f>
        <v>#N/A</v>
      </c>
      <c r="J54" s="19" t="e">
        <f>VLOOKUP(E54,E1数据库!C:P,4,0)*C54</f>
        <v>#N/A</v>
      </c>
      <c r="K54" s="19" t="e">
        <f t="shared" si="3"/>
        <v>#N/A</v>
      </c>
      <c r="L54" s="18" t="e">
        <f>VLOOKUP(E54,E1数据库!C:P,5,0)</f>
        <v>#N/A</v>
      </c>
      <c r="M54" s="18" t="e">
        <f>VLOOKUP(E54,E1数据库!C:P,6,0)</f>
        <v>#N/A</v>
      </c>
      <c r="N54" s="18"/>
      <c r="O54" s="18" t="e">
        <f>VLOOKUP(E54,E1数据库!C:P,8,0)</f>
        <v>#N/A</v>
      </c>
      <c r="P54" s="18" t="e">
        <f>VLOOKUP(E54,E1数据库!C:P,9,0)</f>
        <v>#N/A</v>
      </c>
      <c r="Q54" s="18">
        <f t="shared" si="8"/>
        <v>0</v>
      </c>
      <c r="R54" s="25" t="e">
        <f>VLOOKUP(E54,E1数据库!C:P,12,0)*Q54*C54</f>
        <v>#N/A</v>
      </c>
      <c r="S54" s="18" t="e">
        <f>VLOOKUP(E54,E1数据库!C:P,13,0)</f>
        <v>#N/A</v>
      </c>
      <c r="T54" s="18" t="e">
        <f>VLOOKUP(E54,E1数据库!C:P,14,0)</f>
        <v>#N/A</v>
      </c>
      <c r="U54" s="18"/>
    </row>
    <row r="55" spans="1:21" x14ac:dyDescent="0.25">
      <c r="A55" s="22"/>
      <c r="B55" s="22"/>
      <c r="C55" s="22"/>
      <c r="D55" s="22"/>
      <c r="E55" s="18" t="str">
        <f t="shared" si="5"/>
        <v/>
      </c>
      <c r="F55" s="18" t="e">
        <f t="shared" si="6"/>
        <v>#VALUE!</v>
      </c>
      <c r="G55" s="18" t="str">
        <f t="shared" si="7"/>
        <v/>
      </c>
      <c r="H55" s="18" t="e">
        <f>VLOOKUP(E55,E1数据库!C:P,2,0)</f>
        <v>#N/A</v>
      </c>
      <c r="I55" s="18" t="e">
        <f>VLOOKUP(E55,E1数据库!C:P,3,0)</f>
        <v>#N/A</v>
      </c>
      <c r="J55" s="19" t="e">
        <f>VLOOKUP(E55,E1数据库!C:P,4,0)*C55</f>
        <v>#N/A</v>
      </c>
      <c r="K55" s="19" t="e">
        <f t="shared" si="3"/>
        <v>#N/A</v>
      </c>
      <c r="L55" s="18" t="e">
        <f>VLOOKUP(E55,E1数据库!C:P,5,0)</f>
        <v>#N/A</v>
      </c>
      <c r="M55" s="18" t="e">
        <f>VLOOKUP(E55,E1数据库!C:P,6,0)</f>
        <v>#N/A</v>
      </c>
      <c r="N55" s="18"/>
      <c r="O55" s="18" t="e">
        <f>VLOOKUP(E55,E1数据库!C:P,8,0)</f>
        <v>#N/A</v>
      </c>
      <c r="P55" s="18" t="e">
        <f>VLOOKUP(E55,E1数据库!C:P,9,0)</f>
        <v>#N/A</v>
      </c>
      <c r="Q55" s="18">
        <f t="shared" si="8"/>
        <v>0</v>
      </c>
      <c r="R55" s="25" t="e">
        <f>VLOOKUP(E55,E1数据库!C:P,12,0)*Q55*C55</f>
        <v>#N/A</v>
      </c>
      <c r="S55" s="18" t="e">
        <f>VLOOKUP(E55,E1数据库!C:P,13,0)</f>
        <v>#N/A</v>
      </c>
      <c r="T55" s="18" t="e">
        <f>VLOOKUP(E55,E1数据库!C:P,14,0)</f>
        <v>#N/A</v>
      </c>
      <c r="U55" s="18"/>
    </row>
    <row r="56" spans="1:21" x14ac:dyDescent="0.25">
      <c r="A56" s="22"/>
      <c r="B56" s="22"/>
      <c r="C56" s="22"/>
      <c r="D56" s="22"/>
      <c r="E56" s="18" t="str">
        <f t="shared" si="5"/>
        <v/>
      </c>
      <c r="F56" s="18" t="e">
        <f t="shared" si="6"/>
        <v>#VALUE!</v>
      </c>
      <c r="G56" s="18" t="str">
        <f t="shared" si="7"/>
        <v/>
      </c>
      <c r="H56" s="18" t="e">
        <f>VLOOKUP(E56,E1数据库!C:P,2,0)</f>
        <v>#N/A</v>
      </c>
      <c r="I56" s="18" t="e">
        <f>VLOOKUP(E56,E1数据库!C:P,3,0)</f>
        <v>#N/A</v>
      </c>
      <c r="J56" s="19" t="e">
        <f>VLOOKUP(E56,E1数据库!C:P,4,0)*C56</f>
        <v>#N/A</v>
      </c>
      <c r="K56" s="19" t="e">
        <f t="shared" si="3"/>
        <v>#N/A</v>
      </c>
      <c r="L56" s="18" t="e">
        <f>VLOOKUP(E56,E1数据库!C:P,5,0)</f>
        <v>#N/A</v>
      </c>
      <c r="M56" s="18" t="e">
        <f>VLOOKUP(E56,E1数据库!C:P,6,0)</f>
        <v>#N/A</v>
      </c>
      <c r="N56" s="18"/>
      <c r="O56" s="18" t="e">
        <f>VLOOKUP(E56,E1数据库!C:P,8,0)</f>
        <v>#N/A</v>
      </c>
      <c r="P56" s="18" t="e">
        <f>VLOOKUP(E56,E1数据库!C:P,9,0)</f>
        <v>#N/A</v>
      </c>
      <c r="Q56" s="18">
        <f t="shared" si="8"/>
        <v>0</v>
      </c>
      <c r="R56" s="25" t="e">
        <f>VLOOKUP(E56,E1数据库!C:P,12,0)*Q56*C56</f>
        <v>#N/A</v>
      </c>
      <c r="S56" s="18" t="e">
        <f>VLOOKUP(E56,E1数据库!C:P,13,0)</f>
        <v>#N/A</v>
      </c>
      <c r="T56" s="18" t="e">
        <f>VLOOKUP(E56,E1数据库!C:P,14,0)</f>
        <v>#N/A</v>
      </c>
      <c r="U56" s="18"/>
    </row>
    <row r="57" spans="1:21" x14ac:dyDescent="0.25">
      <c r="A57" s="22"/>
      <c r="B57" s="22"/>
      <c r="C57" s="22"/>
      <c r="D57" s="22"/>
      <c r="E57" s="18" t="str">
        <f t="shared" si="5"/>
        <v/>
      </c>
      <c r="F57" s="18" t="e">
        <f t="shared" si="6"/>
        <v>#VALUE!</v>
      </c>
      <c r="G57" s="18" t="str">
        <f t="shared" si="7"/>
        <v/>
      </c>
      <c r="H57" s="18" t="e">
        <f>VLOOKUP(E57,E1数据库!C:P,2,0)</f>
        <v>#N/A</v>
      </c>
      <c r="I57" s="18" t="e">
        <f>VLOOKUP(E57,E1数据库!C:P,3,0)</f>
        <v>#N/A</v>
      </c>
      <c r="J57" s="19" t="e">
        <f>VLOOKUP(E57,E1数据库!C:P,4,0)*C57</f>
        <v>#N/A</v>
      </c>
      <c r="K57" s="19" t="e">
        <f t="shared" si="3"/>
        <v>#N/A</v>
      </c>
      <c r="L57" s="18" t="e">
        <f>VLOOKUP(E57,E1数据库!C:P,5,0)</f>
        <v>#N/A</v>
      </c>
      <c r="M57" s="18" t="e">
        <f>VLOOKUP(E57,E1数据库!C:P,6,0)</f>
        <v>#N/A</v>
      </c>
      <c r="N57" s="18"/>
      <c r="O57" s="18" t="e">
        <f>VLOOKUP(E57,E1数据库!C:P,8,0)</f>
        <v>#N/A</v>
      </c>
      <c r="P57" s="18" t="e">
        <f>VLOOKUP(E57,E1数据库!C:P,9,0)</f>
        <v>#N/A</v>
      </c>
      <c r="Q57" s="18">
        <f t="shared" si="8"/>
        <v>0</v>
      </c>
      <c r="R57" s="25" t="e">
        <f>VLOOKUP(E57,E1数据库!C:P,12,0)*Q57*C57</f>
        <v>#N/A</v>
      </c>
      <c r="S57" s="18" t="e">
        <f>VLOOKUP(E57,E1数据库!C:P,13,0)</f>
        <v>#N/A</v>
      </c>
      <c r="T57" s="18" t="e">
        <f>VLOOKUP(E57,E1数据库!C:P,14,0)</f>
        <v>#N/A</v>
      </c>
      <c r="U57" s="18"/>
    </row>
    <row r="58" spans="1:21" x14ac:dyDescent="0.25">
      <c r="A58" s="22"/>
      <c r="B58" s="22"/>
      <c r="C58" s="22"/>
      <c r="D58" s="22"/>
      <c r="E58" s="18" t="str">
        <f t="shared" si="5"/>
        <v/>
      </c>
      <c r="F58" s="18" t="e">
        <f t="shared" si="6"/>
        <v>#VALUE!</v>
      </c>
      <c r="G58" s="18" t="str">
        <f t="shared" si="7"/>
        <v/>
      </c>
      <c r="H58" s="18" t="e">
        <f>VLOOKUP(E58,E1数据库!C:P,2,0)</f>
        <v>#N/A</v>
      </c>
      <c r="I58" s="18" t="e">
        <f>VLOOKUP(E58,E1数据库!C:P,3,0)</f>
        <v>#N/A</v>
      </c>
      <c r="J58" s="19" t="e">
        <f>VLOOKUP(E58,E1数据库!C:P,4,0)*C58</f>
        <v>#N/A</v>
      </c>
      <c r="K58" s="19" t="e">
        <f t="shared" si="3"/>
        <v>#N/A</v>
      </c>
      <c r="L58" s="18" t="e">
        <f>VLOOKUP(E58,E1数据库!C:P,5,0)</f>
        <v>#N/A</v>
      </c>
      <c r="M58" s="18" t="e">
        <f>VLOOKUP(E58,E1数据库!C:P,6,0)</f>
        <v>#N/A</v>
      </c>
      <c r="N58" s="18"/>
      <c r="O58" s="18" t="e">
        <f>VLOOKUP(E58,E1数据库!C:P,8,0)</f>
        <v>#N/A</v>
      </c>
      <c r="P58" s="18" t="e">
        <f>VLOOKUP(E58,E1数据库!C:P,9,0)</f>
        <v>#N/A</v>
      </c>
      <c r="Q58" s="18">
        <f t="shared" si="8"/>
        <v>0</v>
      </c>
      <c r="R58" s="25" t="e">
        <f>VLOOKUP(E58,E1数据库!C:P,12,0)*Q58*C58</f>
        <v>#N/A</v>
      </c>
      <c r="S58" s="18" t="e">
        <f>VLOOKUP(E58,E1数据库!C:P,13,0)</f>
        <v>#N/A</v>
      </c>
      <c r="T58" s="18" t="e">
        <f>VLOOKUP(E58,E1数据库!C:P,14,0)</f>
        <v>#N/A</v>
      </c>
      <c r="U58" s="18"/>
    </row>
    <row r="59" spans="1:21" x14ac:dyDescent="0.25">
      <c r="A59" s="22"/>
      <c r="B59" s="22"/>
      <c r="C59" s="22"/>
      <c r="D59" s="22"/>
      <c r="E59" s="18" t="str">
        <f t="shared" si="5"/>
        <v/>
      </c>
      <c r="F59" s="18" t="e">
        <f t="shared" si="6"/>
        <v>#VALUE!</v>
      </c>
      <c r="G59" s="18" t="str">
        <f t="shared" si="7"/>
        <v/>
      </c>
      <c r="H59" s="18" t="e">
        <f>VLOOKUP(E59,E1数据库!C:P,2,0)</f>
        <v>#N/A</v>
      </c>
      <c r="I59" s="18" t="e">
        <f>VLOOKUP(E59,E1数据库!C:P,3,0)</f>
        <v>#N/A</v>
      </c>
      <c r="J59" s="19" t="e">
        <f>VLOOKUP(E59,E1数据库!C:P,4,0)*C59</f>
        <v>#N/A</v>
      </c>
      <c r="K59" s="19" t="e">
        <f t="shared" si="3"/>
        <v>#N/A</v>
      </c>
      <c r="L59" s="18" t="e">
        <f>VLOOKUP(E59,E1数据库!C:P,5,0)</f>
        <v>#N/A</v>
      </c>
      <c r="M59" s="18" t="e">
        <f>VLOOKUP(E59,E1数据库!C:P,6,0)</f>
        <v>#N/A</v>
      </c>
      <c r="N59" s="18"/>
      <c r="O59" s="18" t="e">
        <f>VLOOKUP(E59,E1数据库!C:P,8,0)</f>
        <v>#N/A</v>
      </c>
      <c r="P59" s="18" t="e">
        <f>VLOOKUP(E59,E1数据库!C:P,9,0)</f>
        <v>#N/A</v>
      </c>
      <c r="Q59" s="18">
        <f t="shared" si="8"/>
        <v>0</v>
      </c>
      <c r="R59" s="25" t="e">
        <f>VLOOKUP(E59,E1数据库!C:P,12,0)*Q59*C59</f>
        <v>#N/A</v>
      </c>
      <c r="S59" s="18" t="e">
        <f>VLOOKUP(E59,E1数据库!C:P,13,0)</f>
        <v>#N/A</v>
      </c>
      <c r="T59" s="18" t="e">
        <f>VLOOKUP(E59,E1数据库!C:P,14,0)</f>
        <v>#N/A</v>
      </c>
      <c r="U59" s="18"/>
    </row>
    <row r="60" spans="1:21" x14ac:dyDescent="0.25">
      <c r="A60" s="22"/>
      <c r="B60" s="22"/>
      <c r="C60" s="22"/>
      <c r="D60" s="22"/>
      <c r="E60" s="18" t="str">
        <f t="shared" si="5"/>
        <v/>
      </c>
      <c r="F60" s="18" t="e">
        <f t="shared" si="6"/>
        <v>#VALUE!</v>
      </c>
      <c r="G60" s="18" t="str">
        <f t="shared" si="7"/>
        <v/>
      </c>
      <c r="H60" s="18" t="e">
        <f>VLOOKUP(E60,E1数据库!C:P,2,0)</f>
        <v>#N/A</v>
      </c>
      <c r="I60" s="18" t="e">
        <f>VLOOKUP(E60,E1数据库!C:P,3,0)</f>
        <v>#N/A</v>
      </c>
      <c r="J60" s="19" t="e">
        <f>VLOOKUP(E60,E1数据库!C:P,4,0)*C60</f>
        <v>#N/A</v>
      </c>
      <c r="K60" s="19" t="e">
        <f t="shared" si="3"/>
        <v>#N/A</v>
      </c>
      <c r="L60" s="18" t="e">
        <f>VLOOKUP(E60,E1数据库!C:P,5,0)</f>
        <v>#N/A</v>
      </c>
      <c r="M60" s="18" t="e">
        <f>VLOOKUP(E60,E1数据库!C:P,6,0)</f>
        <v>#N/A</v>
      </c>
      <c r="N60" s="18"/>
      <c r="O60" s="18" t="e">
        <f>VLOOKUP(E60,E1数据库!C:P,8,0)</f>
        <v>#N/A</v>
      </c>
      <c r="P60" s="18" t="e">
        <f>VLOOKUP(E60,E1数据库!C:P,9,0)</f>
        <v>#N/A</v>
      </c>
      <c r="Q60" s="18">
        <f t="shared" si="8"/>
        <v>0</v>
      </c>
      <c r="R60" s="25" t="e">
        <f>VLOOKUP(E60,E1数据库!C:P,12,0)*Q60*C60</f>
        <v>#N/A</v>
      </c>
      <c r="S60" s="18" t="e">
        <f>VLOOKUP(E60,E1数据库!C:P,13,0)</f>
        <v>#N/A</v>
      </c>
      <c r="T60" s="18" t="e">
        <f>VLOOKUP(E60,E1数据库!C:P,14,0)</f>
        <v>#N/A</v>
      </c>
      <c r="U60" s="18"/>
    </row>
    <row r="61" spans="1:21" x14ac:dyDescent="0.25">
      <c r="A61" s="22"/>
      <c r="B61" s="22"/>
      <c r="C61" s="22"/>
      <c r="D61" s="22"/>
      <c r="E61" s="18" t="str">
        <f t="shared" si="5"/>
        <v/>
      </c>
      <c r="F61" s="18" t="e">
        <f t="shared" si="6"/>
        <v>#VALUE!</v>
      </c>
      <c r="G61" s="18" t="str">
        <f t="shared" si="7"/>
        <v/>
      </c>
      <c r="H61" s="18" t="e">
        <f>VLOOKUP(E61,E1数据库!C:P,2,0)</f>
        <v>#N/A</v>
      </c>
      <c r="I61" s="18" t="e">
        <f>VLOOKUP(E61,E1数据库!C:P,3,0)</f>
        <v>#N/A</v>
      </c>
      <c r="J61" s="19" t="e">
        <f>VLOOKUP(E61,E1数据库!C:P,4,0)*C61</f>
        <v>#N/A</v>
      </c>
      <c r="K61" s="19" t="e">
        <f t="shared" si="3"/>
        <v>#N/A</v>
      </c>
      <c r="L61" s="18" t="e">
        <f>VLOOKUP(E61,E1数据库!C:P,5,0)</f>
        <v>#N/A</v>
      </c>
      <c r="M61" s="18" t="e">
        <f>VLOOKUP(E61,E1数据库!C:P,6,0)</f>
        <v>#N/A</v>
      </c>
      <c r="N61" s="18"/>
      <c r="O61" s="18" t="e">
        <f>VLOOKUP(E61,E1数据库!C:P,8,0)</f>
        <v>#N/A</v>
      </c>
      <c r="P61" s="18" t="e">
        <f>VLOOKUP(E61,E1数据库!C:P,9,0)</f>
        <v>#N/A</v>
      </c>
      <c r="Q61" s="18">
        <f t="shared" si="8"/>
        <v>0</v>
      </c>
      <c r="R61" s="25" t="e">
        <f>VLOOKUP(E61,E1数据库!C:P,12,0)*Q61*C61</f>
        <v>#N/A</v>
      </c>
      <c r="S61" s="18" t="e">
        <f>VLOOKUP(E61,E1数据库!C:P,13,0)</f>
        <v>#N/A</v>
      </c>
      <c r="T61" s="18" t="e">
        <f>VLOOKUP(E61,E1数据库!C:P,14,0)</f>
        <v>#N/A</v>
      </c>
      <c r="U61" s="18"/>
    </row>
    <row r="62" spans="1:21" x14ac:dyDescent="0.25">
      <c r="A62" s="22"/>
      <c r="B62" s="22"/>
      <c r="C62" s="22"/>
      <c r="D62" s="22"/>
      <c r="E62" s="18" t="str">
        <f t="shared" si="5"/>
        <v/>
      </c>
      <c r="F62" s="18" t="e">
        <f t="shared" si="6"/>
        <v>#VALUE!</v>
      </c>
      <c r="G62" s="18" t="str">
        <f t="shared" si="7"/>
        <v/>
      </c>
      <c r="H62" s="18" t="e">
        <f>VLOOKUP(E62,E1数据库!C:P,2,0)</f>
        <v>#N/A</v>
      </c>
      <c r="I62" s="18" t="e">
        <f>VLOOKUP(E62,E1数据库!C:P,3,0)</f>
        <v>#N/A</v>
      </c>
      <c r="J62" s="19" t="e">
        <f>VLOOKUP(E62,E1数据库!C:P,4,0)*C62</f>
        <v>#N/A</v>
      </c>
      <c r="K62" s="19" t="e">
        <f t="shared" si="3"/>
        <v>#N/A</v>
      </c>
      <c r="L62" s="18" t="e">
        <f>VLOOKUP(E62,E1数据库!C:P,5,0)</f>
        <v>#N/A</v>
      </c>
      <c r="M62" s="18" t="e">
        <f>VLOOKUP(E62,E1数据库!C:P,6,0)</f>
        <v>#N/A</v>
      </c>
      <c r="N62" s="18"/>
      <c r="O62" s="18" t="e">
        <f>VLOOKUP(E62,E1数据库!C:P,8,0)</f>
        <v>#N/A</v>
      </c>
      <c r="P62" s="18" t="e">
        <f>VLOOKUP(E62,E1数据库!C:P,9,0)</f>
        <v>#N/A</v>
      </c>
      <c r="Q62" s="18">
        <f t="shared" si="8"/>
        <v>0</v>
      </c>
      <c r="R62" s="25" t="e">
        <f>VLOOKUP(E62,E1数据库!C:P,12,0)*Q62*C62</f>
        <v>#N/A</v>
      </c>
      <c r="S62" s="18" t="e">
        <f>VLOOKUP(E62,E1数据库!C:P,13,0)</f>
        <v>#N/A</v>
      </c>
      <c r="T62" s="18" t="e">
        <f>VLOOKUP(E62,E1数据库!C:P,14,0)</f>
        <v>#N/A</v>
      </c>
      <c r="U62" s="18"/>
    </row>
    <row r="63" spans="1:21" x14ac:dyDescent="0.25">
      <c r="A63" s="22"/>
      <c r="B63" s="22"/>
      <c r="C63" s="22"/>
      <c r="D63" s="22"/>
      <c r="E63" s="18" t="str">
        <f t="shared" si="5"/>
        <v/>
      </c>
      <c r="F63" s="18" t="e">
        <f t="shared" si="6"/>
        <v>#VALUE!</v>
      </c>
      <c r="G63" s="18" t="str">
        <f t="shared" si="7"/>
        <v/>
      </c>
      <c r="H63" s="18" t="e">
        <f>VLOOKUP(E63,E1数据库!C:P,2,0)</f>
        <v>#N/A</v>
      </c>
      <c r="I63" s="18" t="e">
        <f>VLOOKUP(E63,E1数据库!C:P,3,0)</f>
        <v>#N/A</v>
      </c>
      <c r="J63" s="19" t="e">
        <f>VLOOKUP(E63,E1数据库!C:P,4,0)*C63</f>
        <v>#N/A</v>
      </c>
      <c r="K63" s="19" t="e">
        <f t="shared" si="3"/>
        <v>#N/A</v>
      </c>
      <c r="L63" s="18" t="e">
        <f>VLOOKUP(E63,E1数据库!C:P,5,0)</f>
        <v>#N/A</v>
      </c>
      <c r="M63" s="18" t="e">
        <f>VLOOKUP(E63,E1数据库!C:P,6,0)</f>
        <v>#N/A</v>
      </c>
      <c r="N63" s="18"/>
      <c r="O63" s="18" t="e">
        <f>VLOOKUP(E63,E1数据库!C:P,8,0)</f>
        <v>#N/A</v>
      </c>
      <c r="P63" s="18" t="e">
        <f>VLOOKUP(E63,E1数据库!C:P,9,0)</f>
        <v>#N/A</v>
      </c>
      <c r="Q63" s="18">
        <f t="shared" si="8"/>
        <v>0</v>
      </c>
      <c r="R63" s="25" t="e">
        <f>VLOOKUP(E63,E1数据库!C:P,12,0)*Q63*C63</f>
        <v>#N/A</v>
      </c>
      <c r="S63" s="18" t="e">
        <f>VLOOKUP(E63,E1数据库!C:P,13,0)</f>
        <v>#N/A</v>
      </c>
      <c r="T63" s="18" t="e">
        <f>VLOOKUP(E63,E1数据库!C:P,14,0)</f>
        <v>#N/A</v>
      </c>
      <c r="U63" s="18"/>
    </row>
    <row r="64" spans="1:21" x14ac:dyDescent="0.25">
      <c r="A64" s="22"/>
      <c r="B64" s="22"/>
      <c r="C64" s="22"/>
      <c r="D64" s="22"/>
      <c r="E64" s="18" t="str">
        <f t="shared" si="5"/>
        <v/>
      </c>
      <c r="F64" s="18" t="e">
        <f t="shared" si="6"/>
        <v>#VALUE!</v>
      </c>
      <c r="G64" s="18" t="str">
        <f t="shared" si="7"/>
        <v/>
      </c>
      <c r="H64" s="18" t="e">
        <f>VLOOKUP(E64,E1数据库!C:P,2,0)</f>
        <v>#N/A</v>
      </c>
      <c r="I64" s="18" t="e">
        <f>VLOOKUP(E64,E1数据库!C:P,3,0)</f>
        <v>#N/A</v>
      </c>
      <c r="J64" s="19" t="e">
        <f>VLOOKUP(E64,E1数据库!C:P,4,0)*C64</f>
        <v>#N/A</v>
      </c>
      <c r="K64" s="19" t="e">
        <f t="shared" si="3"/>
        <v>#N/A</v>
      </c>
      <c r="L64" s="18" t="e">
        <f>VLOOKUP(E64,E1数据库!C:P,5,0)</f>
        <v>#N/A</v>
      </c>
      <c r="M64" s="18" t="e">
        <f>VLOOKUP(E64,E1数据库!C:P,6,0)</f>
        <v>#N/A</v>
      </c>
      <c r="N64" s="18"/>
      <c r="O64" s="18" t="e">
        <f>VLOOKUP(E64,E1数据库!C:P,8,0)</f>
        <v>#N/A</v>
      </c>
      <c r="P64" s="18" t="e">
        <f>VLOOKUP(E64,E1数据库!C:P,9,0)</f>
        <v>#N/A</v>
      </c>
      <c r="Q64" s="18">
        <f t="shared" si="8"/>
        <v>0</v>
      </c>
      <c r="R64" s="25" t="e">
        <f>VLOOKUP(E64,E1数据库!C:P,12,0)*Q64*C64</f>
        <v>#N/A</v>
      </c>
      <c r="S64" s="18" t="e">
        <f>VLOOKUP(E64,E1数据库!C:P,13,0)</f>
        <v>#N/A</v>
      </c>
      <c r="T64" s="18" t="e">
        <f>VLOOKUP(E64,E1数据库!C:P,14,0)</f>
        <v>#N/A</v>
      </c>
      <c r="U64" s="18"/>
    </row>
    <row r="65" spans="1:21" x14ac:dyDescent="0.25">
      <c r="A65" s="22"/>
      <c r="B65" s="22"/>
      <c r="C65" s="22"/>
      <c r="D65" s="22"/>
      <c r="E65" s="18" t="str">
        <f t="shared" si="5"/>
        <v/>
      </c>
      <c r="F65" s="18" t="e">
        <f t="shared" si="6"/>
        <v>#VALUE!</v>
      </c>
      <c r="G65" s="18" t="str">
        <f t="shared" si="7"/>
        <v/>
      </c>
      <c r="H65" s="18" t="e">
        <f>VLOOKUP(E65,E1数据库!C:P,2,0)</f>
        <v>#N/A</v>
      </c>
      <c r="I65" s="18" t="e">
        <f>VLOOKUP(E65,E1数据库!C:P,3,0)</f>
        <v>#N/A</v>
      </c>
      <c r="J65" s="19" t="e">
        <f>VLOOKUP(E65,E1数据库!C:P,4,0)*C65</f>
        <v>#N/A</v>
      </c>
      <c r="K65" s="19" t="e">
        <f t="shared" si="3"/>
        <v>#N/A</v>
      </c>
      <c r="L65" s="18" t="e">
        <f>VLOOKUP(E65,E1数据库!C:P,5,0)</f>
        <v>#N/A</v>
      </c>
      <c r="M65" s="18" t="e">
        <f>VLOOKUP(E65,E1数据库!C:P,6,0)</f>
        <v>#N/A</v>
      </c>
      <c r="N65" s="18"/>
      <c r="O65" s="18" t="e">
        <f>VLOOKUP(E65,E1数据库!C:P,8,0)</f>
        <v>#N/A</v>
      </c>
      <c r="P65" s="18" t="e">
        <f>VLOOKUP(E65,E1数据库!C:P,9,0)</f>
        <v>#N/A</v>
      </c>
      <c r="Q65" s="18">
        <f t="shared" si="8"/>
        <v>0</v>
      </c>
      <c r="R65" s="25" t="e">
        <f>VLOOKUP(E65,E1数据库!C:P,12,0)*Q65*C65</f>
        <v>#N/A</v>
      </c>
      <c r="S65" s="18" t="e">
        <f>VLOOKUP(E65,E1数据库!C:P,13,0)</f>
        <v>#N/A</v>
      </c>
      <c r="T65" s="18" t="e">
        <f>VLOOKUP(E65,E1数据库!C:P,14,0)</f>
        <v>#N/A</v>
      </c>
      <c r="U65" s="18"/>
    </row>
    <row r="66" spans="1:21" x14ac:dyDescent="0.25">
      <c r="A66" s="22"/>
      <c r="B66" s="22"/>
      <c r="C66" s="22"/>
      <c r="D66" s="22"/>
      <c r="E66" s="18" t="str">
        <f t="shared" si="5"/>
        <v/>
      </c>
      <c r="F66" s="18" t="e">
        <f t="shared" si="6"/>
        <v>#VALUE!</v>
      </c>
      <c r="G66" s="18" t="str">
        <f t="shared" si="7"/>
        <v/>
      </c>
      <c r="H66" s="18" t="e">
        <f>VLOOKUP(E66,E1数据库!C:P,2,0)</f>
        <v>#N/A</v>
      </c>
      <c r="I66" s="18" t="e">
        <f>VLOOKUP(E66,E1数据库!C:P,3,0)</f>
        <v>#N/A</v>
      </c>
      <c r="J66" s="19" t="e">
        <f>VLOOKUP(E66,E1数据库!C:P,4,0)*C66</f>
        <v>#N/A</v>
      </c>
      <c r="K66" s="19" t="e">
        <f t="shared" si="3"/>
        <v>#N/A</v>
      </c>
      <c r="L66" s="18" t="e">
        <f>VLOOKUP(E66,E1数据库!C:P,5,0)</f>
        <v>#N/A</v>
      </c>
      <c r="M66" s="18" t="e">
        <f>VLOOKUP(E66,E1数据库!C:P,6,0)</f>
        <v>#N/A</v>
      </c>
      <c r="N66" s="18"/>
      <c r="O66" s="18" t="e">
        <f>VLOOKUP(E66,E1数据库!C:P,8,0)</f>
        <v>#N/A</v>
      </c>
      <c r="P66" s="18" t="e">
        <f>VLOOKUP(E66,E1数据库!C:P,9,0)</f>
        <v>#N/A</v>
      </c>
      <c r="Q66" s="18">
        <f t="shared" si="8"/>
        <v>0</v>
      </c>
      <c r="R66" s="25" t="e">
        <f>VLOOKUP(E66,E1数据库!C:P,12,0)*Q66*C66</f>
        <v>#N/A</v>
      </c>
      <c r="S66" s="18" t="e">
        <f>VLOOKUP(E66,E1数据库!C:P,13,0)</f>
        <v>#N/A</v>
      </c>
      <c r="T66" s="18" t="e">
        <f>VLOOKUP(E66,E1数据库!C:P,14,0)</f>
        <v>#N/A</v>
      </c>
      <c r="U66" s="18"/>
    </row>
    <row r="67" spans="1:21" x14ac:dyDescent="0.25">
      <c r="A67" s="22"/>
      <c r="B67" s="22"/>
      <c r="C67" s="22"/>
      <c r="D67" s="22"/>
      <c r="E67" s="18" t="str">
        <f t="shared" si="5"/>
        <v/>
      </c>
      <c r="F67" s="18" t="e">
        <f t="shared" si="6"/>
        <v>#VALUE!</v>
      </c>
      <c r="G67" s="18" t="str">
        <f t="shared" si="7"/>
        <v/>
      </c>
      <c r="H67" s="18" t="e">
        <f>VLOOKUP(E67,E1数据库!C:P,2,0)</f>
        <v>#N/A</v>
      </c>
      <c r="I67" s="18" t="e">
        <f>VLOOKUP(E67,E1数据库!C:P,3,0)</f>
        <v>#N/A</v>
      </c>
      <c r="J67" s="19" t="e">
        <f>VLOOKUP(E67,E1数据库!C:P,4,0)*C67</f>
        <v>#N/A</v>
      </c>
      <c r="K67" s="19" t="e">
        <f t="shared" ref="K67:K100" si="9">IF(J67&gt;0,J67,F67*C67/1000*2)</f>
        <v>#N/A</v>
      </c>
      <c r="L67" s="18" t="e">
        <f>VLOOKUP(E67,E1数据库!C:P,5,0)</f>
        <v>#N/A</v>
      </c>
      <c r="M67" s="18" t="e">
        <f>VLOOKUP(E67,E1数据库!C:P,6,0)</f>
        <v>#N/A</v>
      </c>
      <c r="N67" s="18"/>
      <c r="O67" s="18" t="e">
        <f>VLOOKUP(E67,E1数据库!C:P,8,0)</f>
        <v>#N/A</v>
      </c>
      <c r="P67" s="18" t="e">
        <f>VLOOKUP(E67,E1数据库!C:P,9,0)</f>
        <v>#N/A</v>
      </c>
      <c r="Q67" s="18">
        <f t="shared" si="8"/>
        <v>0</v>
      </c>
      <c r="R67" s="25" t="e">
        <f>VLOOKUP(E67,E1数据库!C:P,12,0)*Q67*C67</f>
        <v>#N/A</v>
      </c>
      <c r="S67" s="18" t="e">
        <f>VLOOKUP(E67,E1数据库!C:P,13,0)</f>
        <v>#N/A</v>
      </c>
      <c r="T67" s="18" t="e">
        <f>VLOOKUP(E67,E1数据库!C:P,14,0)</f>
        <v>#N/A</v>
      </c>
      <c r="U67" s="18"/>
    </row>
    <row r="68" spans="1:21" x14ac:dyDescent="0.25">
      <c r="A68" s="22"/>
      <c r="B68" s="22"/>
      <c r="C68" s="22"/>
      <c r="D68" s="22"/>
      <c r="E68" s="18" t="str">
        <f t="shared" si="5"/>
        <v/>
      </c>
      <c r="F68" s="18" t="e">
        <f t="shared" si="6"/>
        <v>#VALUE!</v>
      </c>
      <c r="G68" s="18" t="str">
        <f t="shared" si="7"/>
        <v/>
      </c>
      <c r="H68" s="18" t="e">
        <f>VLOOKUP(E68,E1数据库!C:P,2,0)</f>
        <v>#N/A</v>
      </c>
      <c r="I68" s="18" t="e">
        <f>VLOOKUP(E68,E1数据库!C:P,3,0)</f>
        <v>#N/A</v>
      </c>
      <c r="J68" s="19" t="e">
        <f>VLOOKUP(E68,E1数据库!C:P,4,0)*C68</f>
        <v>#N/A</v>
      </c>
      <c r="K68" s="19" t="e">
        <f t="shared" si="9"/>
        <v>#N/A</v>
      </c>
      <c r="L68" s="18" t="e">
        <f>VLOOKUP(E68,E1数据库!C:P,5,0)</f>
        <v>#N/A</v>
      </c>
      <c r="M68" s="18" t="e">
        <f>VLOOKUP(E68,E1数据库!C:P,6,0)</f>
        <v>#N/A</v>
      </c>
      <c r="N68" s="18"/>
      <c r="O68" s="18" t="e">
        <f>VLOOKUP(E68,E1数据库!C:P,8,0)</f>
        <v>#N/A</v>
      </c>
      <c r="P68" s="18" t="e">
        <f>VLOOKUP(E68,E1数据库!C:P,9,0)</f>
        <v>#N/A</v>
      </c>
      <c r="Q68" s="18">
        <f t="shared" si="8"/>
        <v>0</v>
      </c>
      <c r="R68" s="25" t="e">
        <f>VLOOKUP(E68,E1数据库!C:P,12,0)*Q68*C68</f>
        <v>#N/A</v>
      </c>
      <c r="S68" s="18" t="e">
        <f>VLOOKUP(E68,E1数据库!C:P,13,0)</f>
        <v>#N/A</v>
      </c>
      <c r="T68" s="18" t="e">
        <f>VLOOKUP(E68,E1数据库!C:P,14,0)</f>
        <v>#N/A</v>
      </c>
      <c r="U68" s="18"/>
    </row>
    <row r="69" spans="1:21" x14ac:dyDescent="0.25">
      <c r="A69" s="22"/>
      <c r="B69" s="22"/>
      <c r="C69" s="22"/>
      <c r="D69" s="22"/>
      <c r="E69" s="18" t="str">
        <f t="shared" si="5"/>
        <v/>
      </c>
      <c r="F69" s="18" t="e">
        <f t="shared" si="6"/>
        <v>#VALUE!</v>
      </c>
      <c r="G69" s="18" t="str">
        <f t="shared" si="7"/>
        <v/>
      </c>
      <c r="H69" s="18" t="e">
        <f>VLOOKUP(E69,E1数据库!C:P,2,0)</f>
        <v>#N/A</v>
      </c>
      <c r="I69" s="18" t="e">
        <f>VLOOKUP(E69,E1数据库!C:P,3,0)</f>
        <v>#N/A</v>
      </c>
      <c r="J69" s="19" t="e">
        <f>VLOOKUP(E69,E1数据库!C:P,4,0)*C69</f>
        <v>#N/A</v>
      </c>
      <c r="K69" s="19" t="e">
        <f t="shared" si="9"/>
        <v>#N/A</v>
      </c>
      <c r="L69" s="18" t="e">
        <f>VLOOKUP(E69,E1数据库!C:P,5,0)</f>
        <v>#N/A</v>
      </c>
      <c r="M69" s="18" t="e">
        <f>VLOOKUP(E69,E1数据库!C:P,6,0)</f>
        <v>#N/A</v>
      </c>
      <c r="N69" s="18"/>
      <c r="O69" s="18" t="e">
        <f>VLOOKUP(E69,E1数据库!C:P,8,0)</f>
        <v>#N/A</v>
      </c>
      <c r="P69" s="18" t="e">
        <f>VLOOKUP(E69,E1数据库!C:P,9,0)</f>
        <v>#N/A</v>
      </c>
      <c r="Q69" s="18">
        <f t="shared" si="8"/>
        <v>0</v>
      </c>
      <c r="R69" s="25" t="e">
        <f>VLOOKUP(E69,E1数据库!C:P,12,0)*Q69*C69</f>
        <v>#N/A</v>
      </c>
      <c r="S69" s="18" t="e">
        <f>VLOOKUP(E69,E1数据库!C:P,13,0)</f>
        <v>#N/A</v>
      </c>
      <c r="T69" s="18" t="e">
        <f>VLOOKUP(E69,E1数据库!C:P,14,0)</f>
        <v>#N/A</v>
      </c>
      <c r="U69" s="18"/>
    </row>
    <row r="70" spans="1:21" x14ac:dyDescent="0.25">
      <c r="A70" s="22"/>
      <c r="B70" s="22"/>
      <c r="C70" s="22"/>
      <c r="D70" s="22"/>
      <c r="E70" s="18" t="str">
        <f t="shared" si="5"/>
        <v/>
      </c>
      <c r="F70" s="18" t="e">
        <f t="shared" si="6"/>
        <v>#VALUE!</v>
      </c>
      <c r="G70" s="18" t="str">
        <f t="shared" si="7"/>
        <v/>
      </c>
      <c r="H70" s="18" t="e">
        <f>VLOOKUP(E70,E1数据库!C:P,2,0)</f>
        <v>#N/A</v>
      </c>
      <c r="I70" s="18" t="e">
        <f>VLOOKUP(E70,E1数据库!C:P,3,0)</f>
        <v>#N/A</v>
      </c>
      <c r="J70" s="19" t="e">
        <f>VLOOKUP(E70,E1数据库!C:P,4,0)*C70</f>
        <v>#N/A</v>
      </c>
      <c r="K70" s="19" t="e">
        <f t="shared" si="9"/>
        <v>#N/A</v>
      </c>
      <c r="L70" s="18" t="e">
        <f>VLOOKUP(E70,E1数据库!C:P,5,0)</f>
        <v>#N/A</v>
      </c>
      <c r="M70" s="18" t="e">
        <f>VLOOKUP(E70,E1数据库!C:P,6,0)</f>
        <v>#N/A</v>
      </c>
      <c r="N70" s="18"/>
      <c r="O70" s="18" t="e">
        <f>VLOOKUP(E70,E1数据库!C:P,8,0)</f>
        <v>#N/A</v>
      </c>
      <c r="P70" s="18" t="e">
        <f>VLOOKUP(E70,E1数据库!C:P,9,0)</f>
        <v>#N/A</v>
      </c>
      <c r="Q70" s="18">
        <f t="shared" si="8"/>
        <v>0</v>
      </c>
      <c r="R70" s="25" t="e">
        <f>VLOOKUP(E70,E1数据库!C:P,12,0)*Q70*C70</f>
        <v>#N/A</v>
      </c>
      <c r="S70" s="18" t="e">
        <f>VLOOKUP(E70,E1数据库!C:P,13,0)</f>
        <v>#N/A</v>
      </c>
      <c r="T70" s="18" t="e">
        <f>VLOOKUP(E70,E1数据库!C:P,14,0)</f>
        <v>#N/A</v>
      </c>
      <c r="U70" s="18"/>
    </row>
    <row r="71" spans="1:21" x14ac:dyDescent="0.25">
      <c r="A71" s="22"/>
      <c r="B71" s="22"/>
      <c r="C71" s="22"/>
      <c r="D71" s="22"/>
      <c r="E71" s="18" t="str">
        <f t="shared" si="5"/>
        <v/>
      </c>
      <c r="F71" s="18" t="e">
        <f t="shared" si="6"/>
        <v>#VALUE!</v>
      </c>
      <c r="G71" s="18" t="str">
        <f t="shared" si="7"/>
        <v/>
      </c>
      <c r="H71" s="18" t="e">
        <f>VLOOKUP(E71,E1数据库!C:P,2,0)</f>
        <v>#N/A</v>
      </c>
      <c r="I71" s="18" t="e">
        <f>VLOOKUP(E71,E1数据库!C:P,3,0)</f>
        <v>#N/A</v>
      </c>
      <c r="J71" s="19" t="e">
        <f>VLOOKUP(E71,E1数据库!C:P,4,0)*C71</f>
        <v>#N/A</v>
      </c>
      <c r="K71" s="19" t="e">
        <f t="shared" si="9"/>
        <v>#N/A</v>
      </c>
      <c r="L71" s="18" t="e">
        <f>VLOOKUP(E71,E1数据库!C:P,5,0)</f>
        <v>#N/A</v>
      </c>
      <c r="M71" s="18" t="e">
        <f>VLOOKUP(E71,E1数据库!C:P,6,0)</f>
        <v>#N/A</v>
      </c>
      <c r="N71" s="18"/>
      <c r="O71" s="18" t="e">
        <f>VLOOKUP(E71,E1数据库!C:P,8,0)</f>
        <v>#N/A</v>
      </c>
      <c r="P71" s="18" t="e">
        <f>VLOOKUP(E71,E1数据库!C:P,9,0)</f>
        <v>#N/A</v>
      </c>
      <c r="Q71" s="18">
        <f t="shared" si="8"/>
        <v>0</v>
      </c>
      <c r="R71" s="25" t="e">
        <f>VLOOKUP(E71,E1数据库!C:P,12,0)*Q71*C71</f>
        <v>#N/A</v>
      </c>
      <c r="S71" s="18" t="e">
        <f>VLOOKUP(E71,E1数据库!C:P,13,0)</f>
        <v>#N/A</v>
      </c>
      <c r="T71" s="18" t="e">
        <f>VLOOKUP(E71,E1数据库!C:P,14,0)</f>
        <v>#N/A</v>
      </c>
      <c r="U71" s="18"/>
    </row>
    <row r="72" spans="1:21" x14ac:dyDescent="0.25">
      <c r="A72" s="22"/>
      <c r="B72" s="22"/>
      <c r="C72" s="22"/>
      <c r="D72" s="22"/>
      <c r="E72" s="18" t="str">
        <f t="shared" si="5"/>
        <v/>
      </c>
      <c r="F72" s="18" t="e">
        <f t="shared" si="6"/>
        <v>#VALUE!</v>
      </c>
      <c r="G72" s="18" t="str">
        <f t="shared" si="7"/>
        <v/>
      </c>
      <c r="H72" s="18" t="e">
        <f>VLOOKUP(E72,E1数据库!C:P,2,0)</f>
        <v>#N/A</v>
      </c>
      <c r="I72" s="18" t="e">
        <f>VLOOKUP(E72,E1数据库!C:P,3,0)</f>
        <v>#N/A</v>
      </c>
      <c r="J72" s="19" t="e">
        <f>VLOOKUP(E72,E1数据库!C:P,4,0)*C72</f>
        <v>#N/A</v>
      </c>
      <c r="K72" s="19" t="e">
        <f t="shared" si="9"/>
        <v>#N/A</v>
      </c>
      <c r="L72" s="18" t="e">
        <f>VLOOKUP(E72,E1数据库!C:P,5,0)</f>
        <v>#N/A</v>
      </c>
      <c r="M72" s="18" t="e">
        <f>VLOOKUP(E72,E1数据库!C:P,6,0)</f>
        <v>#N/A</v>
      </c>
      <c r="N72" s="18"/>
      <c r="O72" s="18" t="e">
        <f>VLOOKUP(E72,E1数据库!C:P,8,0)</f>
        <v>#N/A</v>
      </c>
      <c r="P72" s="18" t="e">
        <f>VLOOKUP(E72,E1数据库!C:P,9,0)</f>
        <v>#N/A</v>
      </c>
      <c r="Q72" s="18">
        <f t="shared" si="8"/>
        <v>0</v>
      </c>
      <c r="R72" s="25" t="e">
        <f>VLOOKUP(E72,E1数据库!C:P,12,0)*Q72*C72</f>
        <v>#N/A</v>
      </c>
      <c r="S72" s="18" t="e">
        <f>VLOOKUP(E72,E1数据库!C:P,13,0)</f>
        <v>#N/A</v>
      </c>
      <c r="T72" s="18" t="e">
        <f>VLOOKUP(E72,E1数据库!C:P,14,0)</f>
        <v>#N/A</v>
      </c>
      <c r="U72" s="18"/>
    </row>
    <row r="73" spans="1:21" x14ac:dyDescent="0.25">
      <c r="A73" s="22"/>
      <c r="B73" s="22"/>
      <c r="C73" s="22"/>
      <c r="D73" s="22"/>
      <c r="E73" s="18" t="str">
        <f t="shared" si="5"/>
        <v/>
      </c>
      <c r="F73" s="18" t="e">
        <f t="shared" si="6"/>
        <v>#VALUE!</v>
      </c>
      <c r="G73" s="18" t="str">
        <f t="shared" si="7"/>
        <v/>
      </c>
      <c r="H73" s="18" t="e">
        <f>VLOOKUP(E73,E1数据库!C:P,2,0)</f>
        <v>#N/A</v>
      </c>
      <c r="I73" s="18" t="e">
        <f>VLOOKUP(E73,E1数据库!C:P,3,0)</f>
        <v>#N/A</v>
      </c>
      <c r="J73" s="19" t="e">
        <f>VLOOKUP(E73,E1数据库!C:P,4,0)*C73</f>
        <v>#N/A</v>
      </c>
      <c r="K73" s="19" t="e">
        <f t="shared" si="9"/>
        <v>#N/A</v>
      </c>
      <c r="L73" s="18" t="e">
        <f>VLOOKUP(E73,E1数据库!C:P,5,0)</f>
        <v>#N/A</v>
      </c>
      <c r="M73" s="18" t="e">
        <f>VLOOKUP(E73,E1数据库!C:P,6,0)</f>
        <v>#N/A</v>
      </c>
      <c r="N73" s="18"/>
      <c r="O73" s="18" t="e">
        <f>VLOOKUP(E73,E1数据库!C:P,8,0)</f>
        <v>#N/A</v>
      </c>
      <c r="P73" s="18" t="e">
        <f>VLOOKUP(E73,E1数据库!C:P,9,0)</f>
        <v>#N/A</v>
      </c>
      <c r="Q73" s="18">
        <f t="shared" si="8"/>
        <v>0</v>
      </c>
      <c r="R73" s="25" t="e">
        <f>VLOOKUP(E73,E1数据库!C:P,12,0)*Q73*C73</f>
        <v>#N/A</v>
      </c>
      <c r="S73" s="18" t="e">
        <f>VLOOKUP(E73,E1数据库!C:P,13,0)</f>
        <v>#N/A</v>
      </c>
      <c r="T73" s="18" t="e">
        <f>VLOOKUP(E73,E1数据库!C:P,14,0)</f>
        <v>#N/A</v>
      </c>
      <c r="U73" s="18"/>
    </row>
    <row r="74" spans="1:21" x14ac:dyDescent="0.25">
      <c r="A74" s="22"/>
      <c r="B74" s="22"/>
      <c r="C74" s="22"/>
      <c r="D74" s="22"/>
      <c r="E74" s="18" t="str">
        <f t="shared" si="5"/>
        <v/>
      </c>
      <c r="F74" s="18" t="e">
        <f t="shared" si="6"/>
        <v>#VALUE!</v>
      </c>
      <c r="G74" s="18" t="str">
        <f t="shared" si="7"/>
        <v/>
      </c>
      <c r="H74" s="18" t="e">
        <f>VLOOKUP(E74,E1数据库!C:P,2,0)</f>
        <v>#N/A</v>
      </c>
      <c r="I74" s="18" t="e">
        <f>VLOOKUP(E74,E1数据库!C:P,3,0)</f>
        <v>#N/A</v>
      </c>
      <c r="J74" s="19" t="e">
        <f>VLOOKUP(E74,E1数据库!C:P,4,0)*C74</f>
        <v>#N/A</v>
      </c>
      <c r="K74" s="19" t="e">
        <f t="shared" si="9"/>
        <v>#N/A</v>
      </c>
      <c r="L74" s="18" t="e">
        <f>VLOOKUP(E74,E1数据库!C:P,5,0)</f>
        <v>#N/A</v>
      </c>
      <c r="M74" s="18" t="e">
        <f>VLOOKUP(E74,E1数据库!C:P,6,0)</f>
        <v>#N/A</v>
      </c>
      <c r="N74" s="18"/>
      <c r="O74" s="18" t="e">
        <f>VLOOKUP(E74,E1数据库!C:P,8,0)</f>
        <v>#N/A</v>
      </c>
      <c r="P74" s="18" t="e">
        <f>VLOOKUP(E74,E1数据库!C:P,9,0)</f>
        <v>#N/A</v>
      </c>
      <c r="Q74" s="18">
        <f t="shared" si="8"/>
        <v>0</v>
      </c>
      <c r="R74" s="25" t="e">
        <f>VLOOKUP(E74,E1数据库!C:P,12,0)*Q74*C74</f>
        <v>#N/A</v>
      </c>
      <c r="S74" s="18" t="e">
        <f>VLOOKUP(E74,E1数据库!C:P,13,0)</f>
        <v>#N/A</v>
      </c>
      <c r="T74" s="18" t="e">
        <f>VLOOKUP(E74,E1数据库!C:P,14,0)</f>
        <v>#N/A</v>
      </c>
      <c r="U74" s="18"/>
    </row>
    <row r="75" spans="1:21" x14ac:dyDescent="0.25">
      <c r="A75" s="22"/>
      <c r="B75" s="22"/>
      <c r="C75" s="22"/>
      <c r="D75" s="22"/>
      <c r="E75" s="18" t="str">
        <f t="shared" ref="E75:E100" si="10">TRIM(MID(SUBSTITUTE($B75,"-",REPT(" ",99)),COLUMN(B75)*99-98,99))</f>
        <v/>
      </c>
      <c r="F75" s="18" t="e">
        <f t="shared" ref="F75:F100" si="11">VALUE(TRIM(MID(SUBSTITUTE($B75,"-",REPT(" ",99)),COLUMN(C75)*99-98,99)))</f>
        <v>#VALUE!</v>
      </c>
      <c r="G75" s="18" t="str">
        <f t="shared" ref="G75:G100" si="12">(TRIM(MID(SUBSTITUTE($B75,"-",REPT(" ",99)),COLUMN(D75)*99-98,99)))</f>
        <v/>
      </c>
      <c r="H75" s="18" t="e">
        <f>VLOOKUP(E75,E1数据库!C:P,2,0)</f>
        <v>#N/A</v>
      </c>
      <c r="I75" s="18" t="e">
        <f>VLOOKUP(E75,E1数据库!C:P,3,0)</f>
        <v>#N/A</v>
      </c>
      <c r="J75" s="19" t="e">
        <f>VLOOKUP(E75,E1数据库!C:P,4,0)*C75</f>
        <v>#N/A</v>
      </c>
      <c r="K75" s="19" t="e">
        <f t="shared" si="9"/>
        <v>#N/A</v>
      </c>
      <c r="L75" s="18" t="e">
        <f>VLOOKUP(E75,E1数据库!C:P,5,0)</f>
        <v>#N/A</v>
      </c>
      <c r="M75" s="18" t="e">
        <f>VLOOKUP(E75,E1数据库!C:P,6,0)</f>
        <v>#N/A</v>
      </c>
      <c r="N75" s="18"/>
      <c r="O75" s="18" t="e">
        <f>VLOOKUP(E75,E1数据库!C:P,8,0)</f>
        <v>#N/A</v>
      </c>
      <c r="P75" s="18" t="e">
        <f>VLOOKUP(E75,E1数据库!C:P,9,0)</f>
        <v>#N/A</v>
      </c>
      <c r="Q75" s="18">
        <f t="shared" ref="Q75:Q100" si="13">IF(G75="S",1,0)</f>
        <v>0</v>
      </c>
      <c r="R75" s="25" t="e">
        <f>VLOOKUP(E75,E1数据库!C:P,12,0)*Q75*C75</f>
        <v>#N/A</v>
      </c>
      <c r="S75" s="18" t="e">
        <f>VLOOKUP(E75,E1数据库!C:P,13,0)</f>
        <v>#N/A</v>
      </c>
      <c r="T75" s="18" t="e">
        <f>VLOOKUP(E75,E1数据库!C:P,14,0)</f>
        <v>#N/A</v>
      </c>
      <c r="U75" s="18"/>
    </row>
    <row r="76" spans="1:21" x14ac:dyDescent="0.25">
      <c r="A76" s="22"/>
      <c r="B76" s="22"/>
      <c r="C76" s="22"/>
      <c r="D76" s="22"/>
      <c r="E76" s="18" t="str">
        <f t="shared" si="10"/>
        <v/>
      </c>
      <c r="F76" s="18" t="e">
        <f t="shared" si="11"/>
        <v>#VALUE!</v>
      </c>
      <c r="G76" s="18" t="str">
        <f t="shared" si="12"/>
        <v/>
      </c>
      <c r="H76" s="18" t="e">
        <f>VLOOKUP(E76,E1数据库!C:P,2,0)</f>
        <v>#N/A</v>
      </c>
      <c r="I76" s="18" t="e">
        <f>VLOOKUP(E76,E1数据库!C:P,3,0)</f>
        <v>#N/A</v>
      </c>
      <c r="J76" s="19" t="e">
        <f>VLOOKUP(E76,E1数据库!C:P,4,0)*C76</f>
        <v>#N/A</v>
      </c>
      <c r="K76" s="19" t="e">
        <f t="shared" si="9"/>
        <v>#N/A</v>
      </c>
      <c r="L76" s="18" t="e">
        <f>VLOOKUP(E76,E1数据库!C:P,5,0)</f>
        <v>#N/A</v>
      </c>
      <c r="M76" s="18" t="e">
        <f>VLOOKUP(E76,E1数据库!C:P,6,0)</f>
        <v>#N/A</v>
      </c>
      <c r="N76" s="18"/>
      <c r="O76" s="18" t="e">
        <f>VLOOKUP(E76,E1数据库!C:P,8,0)</f>
        <v>#N/A</v>
      </c>
      <c r="P76" s="18" t="e">
        <f>VLOOKUP(E76,E1数据库!C:P,9,0)</f>
        <v>#N/A</v>
      </c>
      <c r="Q76" s="18">
        <f t="shared" si="13"/>
        <v>0</v>
      </c>
      <c r="R76" s="25" t="e">
        <f>VLOOKUP(E76,E1数据库!C:P,12,0)*Q76*C76</f>
        <v>#N/A</v>
      </c>
      <c r="S76" s="18" t="e">
        <f>VLOOKUP(E76,E1数据库!C:P,13,0)</f>
        <v>#N/A</v>
      </c>
      <c r="T76" s="18" t="e">
        <f>VLOOKUP(E76,E1数据库!C:P,14,0)</f>
        <v>#N/A</v>
      </c>
      <c r="U76" s="18"/>
    </row>
    <row r="77" spans="1:21" x14ac:dyDescent="0.25">
      <c r="A77" s="22"/>
      <c r="B77" s="22"/>
      <c r="C77" s="22"/>
      <c r="D77" s="22"/>
      <c r="E77" s="18" t="str">
        <f t="shared" si="10"/>
        <v/>
      </c>
      <c r="F77" s="18" t="e">
        <f t="shared" si="11"/>
        <v>#VALUE!</v>
      </c>
      <c r="G77" s="18" t="str">
        <f t="shared" si="12"/>
        <v/>
      </c>
      <c r="H77" s="18" t="e">
        <f>VLOOKUP(E77,E1数据库!C:P,2,0)</f>
        <v>#N/A</v>
      </c>
      <c r="I77" s="18" t="e">
        <f>VLOOKUP(E77,E1数据库!C:P,3,0)</f>
        <v>#N/A</v>
      </c>
      <c r="J77" s="19" t="e">
        <f>VLOOKUP(E77,E1数据库!C:P,4,0)*C77</f>
        <v>#N/A</v>
      </c>
      <c r="K77" s="19" t="e">
        <f t="shared" si="9"/>
        <v>#N/A</v>
      </c>
      <c r="L77" s="18" t="e">
        <f>VLOOKUP(E77,E1数据库!C:P,5,0)</f>
        <v>#N/A</v>
      </c>
      <c r="M77" s="18" t="e">
        <f>VLOOKUP(E77,E1数据库!C:P,6,0)</f>
        <v>#N/A</v>
      </c>
      <c r="N77" s="18"/>
      <c r="O77" s="18" t="e">
        <f>VLOOKUP(E77,E1数据库!C:P,8,0)</f>
        <v>#N/A</v>
      </c>
      <c r="P77" s="18" t="e">
        <f>VLOOKUP(E77,E1数据库!C:P,9,0)</f>
        <v>#N/A</v>
      </c>
      <c r="Q77" s="18">
        <f t="shared" si="13"/>
        <v>0</v>
      </c>
      <c r="R77" s="25" t="e">
        <f>VLOOKUP(E77,E1数据库!C:P,12,0)*Q77*C77</f>
        <v>#N/A</v>
      </c>
      <c r="S77" s="18" t="e">
        <f>VLOOKUP(E77,E1数据库!C:P,13,0)</f>
        <v>#N/A</v>
      </c>
      <c r="T77" s="18" t="e">
        <f>VLOOKUP(E77,E1数据库!C:P,14,0)</f>
        <v>#N/A</v>
      </c>
      <c r="U77" s="18"/>
    </row>
    <row r="78" spans="1:21" x14ac:dyDescent="0.25">
      <c r="A78" s="22"/>
      <c r="B78" s="22"/>
      <c r="C78" s="22"/>
      <c r="D78" s="22"/>
      <c r="E78" s="18" t="str">
        <f t="shared" si="10"/>
        <v/>
      </c>
      <c r="F78" s="18" t="e">
        <f t="shared" si="11"/>
        <v>#VALUE!</v>
      </c>
      <c r="G78" s="18" t="str">
        <f t="shared" si="12"/>
        <v/>
      </c>
      <c r="H78" s="18" t="e">
        <f>VLOOKUP(E78,E1数据库!C:P,2,0)</f>
        <v>#N/A</v>
      </c>
      <c r="I78" s="18" t="e">
        <f>VLOOKUP(E78,E1数据库!C:P,3,0)</f>
        <v>#N/A</v>
      </c>
      <c r="J78" s="19" t="e">
        <f>VLOOKUP(E78,E1数据库!C:P,4,0)*C78</f>
        <v>#N/A</v>
      </c>
      <c r="K78" s="19" t="e">
        <f t="shared" si="9"/>
        <v>#N/A</v>
      </c>
      <c r="L78" s="18" t="e">
        <f>VLOOKUP(E78,E1数据库!C:P,5,0)</f>
        <v>#N/A</v>
      </c>
      <c r="M78" s="18" t="e">
        <f>VLOOKUP(E78,E1数据库!C:P,6,0)</f>
        <v>#N/A</v>
      </c>
      <c r="N78" s="18"/>
      <c r="O78" s="18" t="e">
        <f>VLOOKUP(E78,E1数据库!C:P,8,0)</f>
        <v>#N/A</v>
      </c>
      <c r="P78" s="18" t="e">
        <f>VLOOKUP(E78,E1数据库!C:P,9,0)</f>
        <v>#N/A</v>
      </c>
      <c r="Q78" s="18">
        <f t="shared" si="13"/>
        <v>0</v>
      </c>
      <c r="R78" s="25" t="e">
        <f>VLOOKUP(E78,E1数据库!C:P,12,0)*Q78*C78</f>
        <v>#N/A</v>
      </c>
      <c r="S78" s="18" t="e">
        <f>VLOOKUP(E78,E1数据库!C:P,13,0)</f>
        <v>#N/A</v>
      </c>
      <c r="T78" s="18" t="e">
        <f>VLOOKUP(E78,E1数据库!C:P,14,0)</f>
        <v>#N/A</v>
      </c>
      <c r="U78" s="18"/>
    </row>
    <row r="79" spans="1:21" x14ac:dyDescent="0.25">
      <c r="A79" s="22"/>
      <c r="B79" s="22"/>
      <c r="C79" s="22"/>
      <c r="D79" s="22"/>
      <c r="E79" s="18" t="str">
        <f t="shared" si="10"/>
        <v/>
      </c>
      <c r="F79" s="18" t="e">
        <f t="shared" si="11"/>
        <v>#VALUE!</v>
      </c>
      <c r="G79" s="18" t="str">
        <f t="shared" si="12"/>
        <v/>
      </c>
      <c r="H79" s="18" t="e">
        <f>VLOOKUP(E79,E1数据库!C:P,2,0)</f>
        <v>#N/A</v>
      </c>
      <c r="I79" s="18" t="e">
        <f>VLOOKUP(E79,E1数据库!C:P,3,0)</f>
        <v>#N/A</v>
      </c>
      <c r="J79" s="19" t="e">
        <f>VLOOKUP(E79,E1数据库!C:P,4,0)*C79</f>
        <v>#N/A</v>
      </c>
      <c r="K79" s="19" t="e">
        <f t="shared" si="9"/>
        <v>#N/A</v>
      </c>
      <c r="L79" s="18" t="e">
        <f>VLOOKUP(E79,E1数据库!C:P,5,0)</f>
        <v>#N/A</v>
      </c>
      <c r="M79" s="18" t="e">
        <f>VLOOKUP(E79,E1数据库!C:P,6,0)</f>
        <v>#N/A</v>
      </c>
      <c r="N79" s="18"/>
      <c r="O79" s="18" t="e">
        <f>VLOOKUP(E79,E1数据库!C:P,8,0)</f>
        <v>#N/A</v>
      </c>
      <c r="P79" s="18" t="e">
        <f>VLOOKUP(E79,E1数据库!C:P,9,0)</f>
        <v>#N/A</v>
      </c>
      <c r="Q79" s="18">
        <f t="shared" si="13"/>
        <v>0</v>
      </c>
      <c r="R79" s="25" t="e">
        <f>VLOOKUP(E79,E1数据库!C:P,12,0)*Q79*C79</f>
        <v>#N/A</v>
      </c>
      <c r="S79" s="18" t="e">
        <f>VLOOKUP(E79,E1数据库!C:P,13,0)</f>
        <v>#N/A</v>
      </c>
      <c r="T79" s="18" t="e">
        <f>VLOOKUP(E79,E1数据库!C:P,14,0)</f>
        <v>#N/A</v>
      </c>
      <c r="U79" s="18"/>
    </row>
    <row r="80" spans="1:21" x14ac:dyDescent="0.25">
      <c r="A80" s="22"/>
      <c r="B80" s="22"/>
      <c r="C80" s="22"/>
      <c r="D80" s="22"/>
      <c r="E80" s="18" t="str">
        <f t="shared" si="10"/>
        <v/>
      </c>
      <c r="F80" s="18" t="e">
        <f t="shared" si="11"/>
        <v>#VALUE!</v>
      </c>
      <c r="G80" s="18" t="str">
        <f t="shared" si="12"/>
        <v/>
      </c>
      <c r="H80" s="18" t="e">
        <f>VLOOKUP(E80,E1数据库!C:P,2,0)</f>
        <v>#N/A</v>
      </c>
      <c r="I80" s="18" t="e">
        <f>VLOOKUP(E80,E1数据库!C:P,3,0)</f>
        <v>#N/A</v>
      </c>
      <c r="J80" s="19" t="e">
        <f>VLOOKUP(E80,E1数据库!C:P,4,0)*C80</f>
        <v>#N/A</v>
      </c>
      <c r="K80" s="19" t="e">
        <f t="shared" si="9"/>
        <v>#N/A</v>
      </c>
      <c r="L80" s="18" t="e">
        <f>VLOOKUP(E80,E1数据库!C:P,5,0)</f>
        <v>#N/A</v>
      </c>
      <c r="M80" s="18" t="e">
        <f>VLOOKUP(E80,E1数据库!C:P,6,0)</f>
        <v>#N/A</v>
      </c>
      <c r="N80" s="18"/>
      <c r="O80" s="18" t="e">
        <f>VLOOKUP(E80,E1数据库!C:P,8,0)</f>
        <v>#N/A</v>
      </c>
      <c r="P80" s="18" t="e">
        <f>VLOOKUP(E80,E1数据库!C:P,9,0)</f>
        <v>#N/A</v>
      </c>
      <c r="Q80" s="18">
        <f t="shared" si="13"/>
        <v>0</v>
      </c>
      <c r="R80" s="25" t="e">
        <f>VLOOKUP(E80,E1数据库!C:P,12,0)*Q80*C80</f>
        <v>#N/A</v>
      </c>
      <c r="S80" s="18" t="e">
        <f>VLOOKUP(E80,E1数据库!C:P,13,0)</f>
        <v>#N/A</v>
      </c>
      <c r="T80" s="18" t="e">
        <f>VLOOKUP(E80,E1数据库!C:P,14,0)</f>
        <v>#N/A</v>
      </c>
      <c r="U80" s="18"/>
    </row>
    <row r="81" spans="1:21" x14ac:dyDescent="0.25">
      <c r="A81" s="22"/>
      <c r="B81" s="22"/>
      <c r="C81" s="22"/>
      <c r="D81" s="22"/>
      <c r="E81" s="18" t="str">
        <f t="shared" si="10"/>
        <v/>
      </c>
      <c r="F81" s="18" t="e">
        <f t="shared" si="11"/>
        <v>#VALUE!</v>
      </c>
      <c r="G81" s="18" t="str">
        <f t="shared" si="12"/>
        <v/>
      </c>
      <c r="H81" s="18" t="e">
        <f>VLOOKUP(E81,E1数据库!C:P,2,0)</f>
        <v>#N/A</v>
      </c>
      <c r="I81" s="18" t="e">
        <f>VLOOKUP(E81,E1数据库!C:P,3,0)</f>
        <v>#N/A</v>
      </c>
      <c r="J81" s="19" t="e">
        <f>VLOOKUP(E81,E1数据库!C:P,4,0)*C81</f>
        <v>#N/A</v>
      </c>
      <c r="K81" s="19" t="e">
        <f t="shared" si="9"/>
        <v>#N/A</v>
      </c>
      <c r="L81" s="18" t="e">
        <f>VLOOKUP(E81,E1数据库!C:P,5,0)</f>
        <v>#N/A</v>
      </c>
      <c r="M81" s="18" t="e">
        <f>VLOOKUP(E81,E1数据库!C:P,6,0)</f>
        <v>#N/A</v>
      </c>
      <c r="N81" s="18"/>
      <c r="O81" s="18" t="e">
        <f>VLOOKUP(E81,E1数据库!C:P,8,0)</f>
        <v>#N/A</v>
      </c>
      <c r="P81" s="18" t="e">
        <f>VLOOKUP(E81,E1数据库!C:P,9,0)</f>
        <v>#N/A</v>
      </c>
      <c r="Q81" s="18">
        <f t="shared" si="13"/>
        <v>0</v>
      </c>
      <c r="R81" s="25" t="e">
        <f>VLOOKUP(E81,E1数据库!C:P,12,0)*Q81*C81</f>
        <v>#N/A</v>
      </c>
      <c r="S81" s="18" t="e">
        <f>VLOOKUP(E81,E1数据库!C:P,13,0)</f>
        <v>#N/A</v>
      </c>
      <c r="T81" s="18" t="e">
        <f>VLOOKUP(E81,E1数据库!C:P,14,0)</f>
        <v>#N/A</v>
      </c>
      <c r="U81" s="18"/>
    </row>
    <row r="82" spans="1:21" x14ac:dyDescent="0.25">
      <c r="A82" s="22"/>
      <c r="B82" s="22"/>
      <c r="C82" s="22"/>
      <c r="D82" s="22"/>
      <c r="E82" s="18" t="str">
        <f t="shared" si="10"/>
        <v/>
      </c>
      <c r="F82" s="18" t="e">
        <f t="shared" si="11"/>
        <v>#VALUE!</v>
      </c>
      <c r="G82" s="18" t="str">
        <f t="shared" si="12"/>
        <v/>
      </c>
      <c r="H82" s="18" t="e">
        <f>VLOOKUP(E82,E1数据库!C:P,2,0)</f>
        <v>#N/A</v>
      </c>
      <c r="I82" s="18" t="e">
        <f>VLOOKUP(E82,E1数据库!C:P,3,0)</f>
        <v>#N/A</v>
      </c>
      <c r="J82" s="19" t="e">
        <f>VLOOKUP(E82,E1数据库!C:P,4,0)*C82</f>
        <v>#N/A</v>
      </c>
      <c r="K82" s="19" t="e">
        <f t="shared" si="9"/>
        <v>#N/A</v>
      </c>
      <c r="L82" s="18" t="e">
        <f>VLOOKUP(E82,E1数据库!C:P,5,0)</f>
        <v>#N/A</v>
      </c>
      <c r="M82" s="18" t="e">
        <f>VLOOKUP(E82,E1数据库!C:P,6,0)</f>
        <v>#N/A</v>
      </c>
      <c r="N82" s="18"/>
      <c r="O82" s="18" t="e">
        <f>VLOOKUP(E82,E1数据库!C:P,8,0)</f>
        <v>#N/A</v>
      </c>
      <c r="P82" s="18" t="e">
        <f>VLOOKUP(E82,E1数据库!C:P,9,0)</f>
        <v>#N/A</v>
      </c>
      <c r="Q82" s="18">
        <f t="shared" si="13"/>
        <v>0</v>
      </c>
      <c r="R82" s="25" t="e">
        <f>VLOOKUP(E82,E1数据库!C:P,12,0)*Q82*C82</f>
        <v>#N/A</v>
      </c>
      <c r="S82" s="18" t="e">
        <f>VLOOKUP(E82,E1数据库!C:P,13,0)</f>
        <v>#N/A</v>
      </c>
      <c r="T82" s="18" t="e">
        <f>VLOOKUP(E82,E1数据库!C:P,14,0)</f>
        <v>#N/A</v>
      </c>
      <c r="U82" s="18"/>
    </row>
    <row r="83" spans="1:21" x14ac:dyDescent="0.25">
      <c r="A83" s="22"/>
      <c r="B83" s="22"/>
      <c r="C83" s="22"/>
      <c r="D83" s="22"/>
      <c r="E83" s="18" t="str">
        <f t="shared" si="10"/>
        <v/>
      </c>
      <c r="F83" s="18" t="e">
        <f t="shared" si="11"/>
        <v>#VALUE!</v>
      </c>
      <c r="G83" s="18" t="str">
        <f t="shared" si="12"/>
        <v/>
      </c>
      <c r="H83" s="18" t="e">
        <f>VLOOKUP(E83,E1数据库!C:P,2,0)</f>
        <v>#N/A</v>
      </c>
      <c r="I83" s="18" t="e">
        <f>VLOOKUP(E83,E1数据库!C:P,3,0)</f>
        <v>#N/A</v>
      </c>
      <c r="J83" s="19" t="e">
        <f>VLOOKUP(E83,E1数据库!C:P,4,0)*C83</f>
        <v>#N/A</v>
      </c>
      <c r="K83" s="19" t="e">
        <f t="shared" si="9"/>
        <v>#N/A</v>
      </c>
      <c r="L83" s="18" t="e">
        <f>VLOOKUP(E83,E1数据库!C:P,5,0)</f>
        <v>#N/A</v>
      </c>
      <c r="M83" s="18" t="e">
        <f>VLOOKUP(E83,E1数据库!C:P,6,0)</f>
        <v>#N/A</v>
      </c>
      <c r="N83" s="18"/>
      <c r="O83" s="18" t="e">
        <f>VLOOKUP(E83,E1数据库!C:P,8,0)</f>
        <v>#N/A</v>
      </c>
      <c r="P83" s="18" t="e">
        <f>VLOOKUP(E83,E1数据库!C:P,9,0)</f>
        <v>#N/A</v>
      </c>
      <c r="Q83" s="18">
        <f t="shared" si="13"/>
        <v>0</v>
      </c>
      <c r="R83" s="25" t="e">
        <f>VLOOKUP(E83,E1数据库!C:P,12,0)*Q83*C83</f>
        <v>#N/A</v>
      </c>
      <c r="S83" s="18" t="e">
        <f>VLOOKUP(E83,E1数据库!C:P,13,0)</f>
        <v>#N/A</v>
      </c>
      <c r="T83" s="18" t="e">
        <f>VLOOKUP(E83,E1数据库!C:P,14,0)</f>
        <v>#N/A</v>
      </c>
      <c r="U83" s="18"/>
    </row>
    <row r="84" spans="1:21" x14ac:dyDescent="0.25">
      <c r="A84" s="22"/>
      <c r="B84" s="22"/>
      <c r="C84" s="22"/>
      <c r="D84" s="22"/>
      <c r="E84" s="18" t="str">
        <f t="shared" si="10"/>
        <v/>
      </c>
      <c r="F84" s="18" t="e">
        <f t="shared" si="11"/>
        <v>#VALUE!</v>
      </c>
      <c r="G84" s="18" t="str">
        <f t="shared" si="12"/>
        <v/>
      </c>
      <c r="H84" s="18" t="e">
        <f>VLOOKUP(E84,E1数据库!C:P,2,0)</f>
        <v>#N/A</v>
      </c>
      <c r="I84" s="18" t="e">
        <f>VLOOKUP(E84,E1数据库!C:P,3,0)</f>
        <v>#N/A</v>
      </c>
      <c r="J84" s="19" t="e">
        <f>VLOOKUP(E84,E1数据库!C:P,4,0)*C84</f>
        <v>#N/A</v>
      </c>
      <c r="K84" s="19" t="e">
        <f t="shared" si="9"/>
        <v>#N/A</v>
      </c>
      <c r="L84" s="18" t="e">
        <f>VLOOKUP(E84,E1数据库!C:P,5,0)</f>
        <v>#N/A</v>
      </c>
      <c r="M84" s="18" t="e">
        <f>VLOOKUP(E84,E1数据库!C:P,6,0)</f>
        <v>#N/A</v>
      </c>
      <c r="N84" s="18"/>
      <c r="O84" s="18" t="e">
        <f>VLOOKUP(E84,E1数据库!C:P,8,0)</f>
        <v>#N/A</v>
      </c>
      <c r="P84" s="18" t="e">
        <f>VLOOKUP(E84,E1数据库!C:P,9,0)</f>
        <v>#N/A</v>
      </c>
      <c r="Q84" s="18">
        <f t="shared" si="13"/>
        <v>0</v>
      </c>
      <c r="R84" s="25" t="e">
        <f>VLOOKUP(E84,E1数据库!C:P,12,0)*Q84*C84</f>
        <v>#N/A</v>
      </c>
      <c r="S84" s="18" t="e">
        <f>VLOOKUP(E84,E1数据库!C:P,13,0)</f>
        <v>#N/A</v>
      </c>
      <c r="T84" s="18" t="e">
        <f>VLOOKUP(E84,E1数据库!C:P,14,0)</f>
        <v>#N/A</v>
      </c>
      <c r="U84" s="18"/>
    </row>
    <row r="85" spans="1:21" x14ac:dyDescent="0.25">
      <c r="A85" s="22"/>
      <c r="B85" s="22"/>
      <c r="C85" s="22"/>
      <c r="D85" s="22"/>
      <c r="E85" s="18" t="str">
        <f t="shared" si="10"/>
        <v/>
      </c>
      <c r="F85" s="18" t="e">
        <f t="shared" si="11"/>
        <v>#VALUE!</v>
      </c>
      <c r="G85" s="18" t="str">
        <f t="shared" si="12"/>
        <v/>
      </c>
      <c r="H85" s="18" t="e">
        <f>VLOOKUP(E85,E1数据库!C:P,2,0)</f>
        <v>#N/A</v>
      </c>
      <c r="I85" s="18" t="e">
        <f>VLOOKUP(E85,E1数据库!C:P,3,0)</f>
        <v>#N/A</v>
      </c>
      <c r="J85" s="19" t="e">
        <f>VLOOKUP(E85,E1数据库!C:P,4,0)*C85</f>
        <v>#N/A</v>
      </c>
      <c r="K85" s="19" t="e">
        <f t="shared" si="9"/>
        <v>#N/A</v>
      </c>
      <c r="L85" s="18" t="e">
        <f>VLOOKUP(E85,E1数据库!C:P,5,0)</f>
        <v>#N/A</v>
      </c>
      <c r="M85" s="18" t="e">
        <f>VLOOKUP(E85,E1数据库!C:P,6,0)</f>
        <v>#N/A</v>
      </c>
      <c r="N85" s="18"/>
      <c r="O85" s="18" t="e">
        <f>VLOOKUP(E85,E1数据库!C:P,8,0)</f>
        <v>#N/A</v>
      </c>
      <c r="P85" s="18" t="e">
        <f>VLOOKUP(E85,E1数据库!C:P,9,0)</f>
        <v>#N/A</v>
      </c>
      <c r="Q85" s="18">
        <f t="shared" si="13"/>
        <v>0</v>
      </c>
      <c r="R85" s="25" t="e">
        <f>VLOOKUP(E85,E1数据库!C:P,12,0)*Q85*C85</f>
        <v>#N/A</v>
      </c>
      <c r="S85" s="18" t="e">
        <f>VLOOKUP(E85,E1数据库!C:P,13,0)</f>
        <v>#N/A</v>
      </c>
      <c r="T85" s="18" t="e">
        <f>VLOOKUP(E85,E1数据库!C:P,14,0)</f>
        <v>#N/A</v>
      </c>
      <c r="U85" s="18"/>
    </row>
    <row r="86" spans="1:21" x14ac:dyDescent="0.25">
      <c r="A86" s="22"/>
      <c r="B86" s="22"/>
      <c r="C86" s="22"/>
      <c r="D86" s="22"/>
      <c r="E86" s="18" t="str">
        <f t="shared" si="10"/>
        <v/>
      </c>
      <c r="F86" s="18" t="e">
        <f t="shared" si="11"/>
        <v>#VALUE!</v>
      </c>
      <c r="G86" s="18" t="str">
        <f t="shared" si="12"/>
        <v/>
      </c>
      <c r="H86" s="18" t="e">
        <f>VLOOKUP(E86,E1数据库!C:P,2,0)</f>
        <v>#N/A</v>
      </c>
      <c r="I86" s="18" t="e">
        <f>VLOOKUP(E86,E1数据库!C:P,3,0)</f>
        <v>#N/A</v>
      </c>
      <c r="J86" s="19" t="e">
        <f>VLOOKUP(E86,E1数据库!C:P,4,0)*C86</f>
        <v>#N/A</v>
      </c>
      <c r="K86" s="19" t="e">
        <f t="shared" si="9"/>
        <v>#N/A</v>
      </c>
      <c r="L86" s="18" t="e">
        <f>VLOOKUP(E86,E1数据库!C:P,5,0)</f>
        <v>#N/A</v>
      </c>
      <c r="M86" s="18" t="e">
        <f>VLOOKUP(E86,E1数据库!C:P,6,0)</f>
        <v>#N/A</v>
      </c>
      <c r="N86" s="18"/>
      <c r="O86" s="18" t="e">
        <f>VLOOKUP(E86,E1数据库!C:P,8,0)</f>
        <v>#N/A</v>
      </c>
      <c r="P86" s="18" t="e">
        <f>VLOOKUP(E86,E1数据库!C:P,9,0)</f>
        <v>#N/A</v>
      </c>
      <c r="Q86" s="18">
        <f t="shared" si="13"/>
        <v>0</v>
      </c>
      <c r="R86" s="25" t="e">
        <f>VLOOKUP(E86,E1数据库!C:P,12,0)*Q86*C86</f>
        <v>#N/A</v>
      </c>
      <c r="S86" s="18" t="e">
        <f>VLOOKUP(E86,E1数据库!C:P,13,0)</f>
        <v>#N/A</v>
      </c>
      <c r="T86" s="18" t="e">
        <f>VLOOKUP(E86,E1数据库!C:P,14,0)</f>
        <v>#N/A</v>
      </c>
      <c r="U86" s="18"/>
    </row>
    <row r="87" spans="1:21" x14ac:dyDescent="0.25">
      <c r="A87" s="22"/>
      <c r="B87" s="22"/>
      <c r="C87" s="22"/>
      <c r="D87" s="22"/>
      <c r="E87" s="18" t="str">
        <f t="shared" si="10"/>
        <v/>
      </c>
      <c r="F87" s="18" t="e">
        <f t="shared" si="11"/>
        <v>#VALUE!</v>
      </c>
      <c r="G87" s="18" t="str">
        <f t="shared" si="12"/>
        <v/>
      </c>
      <c r="H87" s="18" t="e">
        <f>VLOOKUP(E87,E1数据库!C:P,2,0)</f>
        <v>#N/A</v>
      </c>
      <c r="I87" s="18" t="e">
        <f>VLOOKUP(E87,E1数据库!C:P,3,0)</f>
        <v>#N/A</v>
      </c>
      <c r="J87" s="19" t="e">
        <f>VLOOKUP(E87,E1数据库!C:P,4,0)*C87</f>
        <v>#N/A</v>
      </c>
      <c r="K87" s="19" t="e">
        <f t="shared" si="9"/>
        <v>#N/A</v>
      </c>
      <c r="L87" s="18" t="e">
        <f>VLOOKUP(E87,E1数据库!C:P,5,0)</f>
        <v>#N/A</v>
      </c>
      <c r="M87" s="18" t="e">
        <f>VLOOKUP(E87,E1数据库!C:P,6,0)</f>
        <v>#N/A</v>
      </c>
      <c r="N87" s="18"/>
      <c r="O87" s="18" t="e">
        <f>VLOOKUP(E87,E1数据库!C:P,8,0)</f>
        <v>#N/A</v>
      </c>
      <c r="P87" s="18" t="e">
        <f>VLOOKUP(E87,E1数据库!C:P,9,0)</f>
        <v>#N/A</v>
      </c>
      <c r="Q87" s="18">
        <f t="shared" si="13"/>
        <v>0</v>
      </c>
      <c r="R87" s="25" t="e">
        <f>VLOOKUP(E87,E1数据库!C:P,12,0)*Q87*C87</f>
        <v>#N/A</v>
      </c>
      <c r="S87" s="18" t="e">
        <f>VLOOKUP(E87,E1数据库!C:P,13,0)</f>
        <v>#N/A</v>
      </c>
      <c r="T87" s="18" t="e">
        <f>VLOOKUP(E87,E1数据库!C:P,14,0)</f>
        <v>#N/A</v>
      </c>
      <c r="U87" s="18"/>
    </row>
    <row r="88" spans="1:21" x14ac:dyDescent="0.25">
      <c r="A88" s="22"/>
      <c r="B88" s="22"/>
      <c r="C88" s="22"/>
      <c r="D88" s="22"/>
      <c r="E88" s="18" t="str">
        <f t="shared" si="10"/>
        <v/>
      </c>
      <c r="F88" s="18" t="e">
        <f t="shared" si="11"/>
        <v>#VALUE!</v>
      </c>
      <c r="G88" s="18" t="str">
        <f t="shared" si="12"/>
        <v/>
      </c>
      <c r="H88" s="18" t="e">
        <f>VLOOKUP(E88,E1数据库!C:P,2,0)</f>
        <v>#N/A</v>
      </c>
      <c r="I88" s="18" t="e">
        <f>VLOOKUP(E88,E1数据库!C:P,3,0)</f>
        <v>#N/A</v>
      </c>
      <c r="J88" s="19" t="e">
        <f>VLOOKUP(E88,E1数据库!C:P,4,0)*C88</f>
        <v>#N/A</v>
      </c>
      <c r="K88" s="19" t="e">
        <f t="shared" si="9"/>
        <v>#N/A</v>
      </c>
      <c r="L88" s="18" t="e">
        <f>VLOOKUP(E88,E1数据库!C:P,5,0)</f>
        <v>#N/A</v>
      </c>
      <c r="M88" s="18" t="e">
        <f>VLOOKUP(E88,E1数据库!C:P,6,0)</f>
        <v>#N/A</v>
      </c>
      <c r="N88" s="18"/>
      <c r="O88" s="18" t="e">
        <f>VLOOKUP(E88,E1数据库!C:P,8,0)</f>
        <v>#N/A</v>
      </c>
      <c r="P88" s="18" t="e">
        <f>VLOOKUP(E88,E1数据库!C:P,9,0)</f>
        <v>#N/A</v>
      </c>
      <c r="Q88" s="18">
        <f t="shared" si="13"/>
        <v>0</v>
      </c>
      <c r="R88" s="25" t="e">
        <f>VLOOKUP(E88,E1数据库!C:P,12,0)*Q88*C88</f>
        <v>#N/A</v>
      </c>
      <c r="S88" s="18" t="e">
        <f>VLOOKUP(E88,E1数据库!C:P,13,0)</f>
        <v>#N/A</v>
      </c>
      <c r="T88" s="18" t="e">
        <f>VLOOKUP(E88,E1数据库!C:P,14,0)</f>
        <v>#N/A</v>
      </c>
      <c r="U88" s="18"/>
    </row>
    <row r="89" spans="1:21" x14ac:dyDescent="0.25">
      <c r="A89" s="22"/>
      <c r="B89" s="22"/>
      <c r="C89" s="22"/>
      <c r="D89" s="22"/>
      <c r="E89" s="18" t="str">
        <f t="shared" si="10"/>
        <v/>
      </c>
      <c r="F89" s="18" t="e">
        <f t="shared" si="11"/>
        <v>#VALUE!</v>
      </c>
      <c r="G89" s="18" t="str">
        <f t="shared" si="12"/>
        <v/>
      </c>
      <c r="H89" s="18" t="e">
        <f>VLOOKUP(E89,E1数据库!C:P,2,0)</f>
        <v>#N/A</v>
      </c>
      <c r="I89" s="18" t="e">
        <f>VLOOKUP(E89,E1数据库!C:P,3,0)</f>
        <v>#N/A</v>
      </c>
      <c r="J89" s="19" t="e">
        <f>VLOOKUP(E89,E1数据库!C:P,4,0)*C89</f>
        <v>#N/A</v>
      </c>
      <c r="K89" s="19" t="e">
        <f t="shared" si="9"/>
        <v>#N/A</v>
      </c>
      <c r="L89" s="18" t="e">
        <f>VLOOKUP(E89,E1数据库!C:P,5,0)</f>
        <v>#N/A</v>
      </c>
      <c r="M89" s="18" t="e">
        <f>VLOOKUP(E89,E1数据库!C:P,6,0)</f>
        <v>#N/A</v>
      </c>
      <c r="N89" s="18"/>
      <c r="O89" s="18" t="e">
        <f>VLOOKUP(E89,E1数据库!C:P,8,0)</f>
        <v>#N/A</v>
      </c>
      <c r="P89" s="18" t="e">
        <f>VLOOKUP(E89,E1数据库!C:P,9,0)</f>
        <v>#N/A</v>
      </c>
      <c r="Q89" s="18">
        <f t="shared" si="13"/>
        <v>0</v>
      </c>
      <c r="R89" s="25" t="e">
        <f>VLOOKUP(E89,E1数据库!C:P,12,0)*Q89*C89</f>
        <v>#N/A</v>
      </c>
      <c r="S89" s="18" t="e">
        <f>VLOOKUP(E89,E1数据库!C:P,13,0)</f>
        <v>#N/A</v>
      </c>
      <c r="T89" s="18" t="e">
        <f>VLOOKUP(E89,E1数据库!C:P,14,0)</f>
        <v>#N/A</v>
      </c>
      <c r="U89" s="18"/>
    </row>
    <row r="90" spans="1:21" x14ac:dyDescent="0.25">
      <c r="A90" s="22"/>
      <c r="B90" s="22"/>
      <c r="C90" s="22"/>
      <c r="D90" s="22"/>
      <c r="E90" s="18" t="str">
        <f t="shared" si="10"/>
        <v/>
      </c>
      <c r="F90" s="18" t="e">
        <f t="shared" si="11"/>
        <v>#VALUE!</v>
      </c>
      <c r="G90" s="18" t="str">
        <f t="shared" si="12"/>
        <v/>
      </c>
      <c r="H90" s="18" t="e">
        <f>VLOOKUP(E90,E1数据库!C:P,2,0)</f>
        <v>#N/A</v>
      </c>
      <c r="I90" s="18" t="e">
        <f>VLOOKUP(E90,E1数据库!C:P,3,0)</f>
        <v>#N/A</v>
      </c>
      <c r="J90" s="19" t="e">
        <f>VLOOKUP(E90,E1数据库!C:P,4,0)*C90</f>
        <v>#N/A</v>
      </c>
      <c r="K90" s="19" t="e">
        <f t="shared" si="9"/>
        <v>#N/A</v>
      </c>
      <c r="L90" s="18" t="e">
        <f>VLOOKUP(E90,E1数据库!C:P,5,0)</f>
        <v>#N/A</v>
      </c>
      <c r="M90" s="18" t="e">
        <f>VLOOKUP(E90,E1数据库!C:P,6,0)</f>
        <v>#N/A</v>
      </c>
      <c r="N90" s="18"/>
      <c r="O90" s="18" t="e">
        <f>VLOOKUP(E90,E1数据库!C:P,8,0)</f>
        <v>#N/A</v>
      </c>
      <c r="P90" s="18" t="e">
        <f>VLOOKUP(E90,E1数据库!C:P,9,0)</f>
        <v>#N/A</v>
      </c>
      <c r="Q90" s="18">
        <f t="shared" si="13"/>
        <v>0</v>
      </c>
      <c r="R90" s="25" t="e">
        <f>VLOOKUP(E90,E1数据库!C:P,12,0)*Q90*C90</f>
        <v>#N/A</v>
      </c>
      <c r="S90" s="18" t="e">
        <f>VLOOKUP(E90,E1数据库!C:P,13,0)</f>
        <v>#N/A</v>
      </c>
      <c r="T90" s="18" t="e">
        <f>VLOOKUP(E90,E1数据库!C:P,14,0)</f>
        <v>#N/A</v>
      </c>
      <c r="U90" s="18"/>
    </row>
    <row r="91" spans="1:21" x14ac:dyDescent="0.25">
      <c r="A91" s="22"/>
      <c r="B91" s="22"/>
      <c r="C91" s="22"/>
      <c r="D91" s="22"/>
      <c r="E91" s="18" t="str">
        <f t="shared" si="10"/>
        <v/>
      </c>
      <c r="F91" s="18" t="e">
        <f t="shared" si="11"/>
        <v>#VALUE!</v>
      </c>
      <c r="G91" s="18" t="str">
        <f t="shared" si="12"/>
        <v/>
      </c>
      <c r="H91" s="18" t="e">
        <f>VLOOKUP(E91,E1数据库!C:P,2,0)</f>
        <v>#N/A</v>
      </c>
      <c r="I91" s="18" t="e">
        <f>VLOOKUP(E91,E1数据库!C:P,3,0)</f>
        <v>#N/A</v>
      </c>
      <c r="J91" s="19" t="e">
        <f>VLOOKUP(E91,E1数据库!C:P,4,0)*C91</f>
        <v>#N/A</v>
      </c>
      <c r="K91" s="19" t="e">
        <f t="shared" si="9"/>
        <v>#N/A</v>
      </c>
      <c r="L91" s="18" t="e">
        <f>VLOOKUP(E91,E1数据库!C:P,5,0)</f>
        <v>#N/A</v>
      </c>
      <c r="M91" s="18" t="e">
        <f>VLOOKUP(E91,E1数据库!C:P,6,0)</f>
        <v>#N/A</v>
      </c>
      <c r="N91" s="18"/>
      <c r="O91" s="18" t="e">
        <f>VLOOKUP(E91,E1数据库!C:P,8,0)</f>
        <v>#N/A</v>
      </c>
      <c r="P91" s="18" t="e">
        <f>VLOOKUP(E91,E1数据库!C:P,9,0)</f>
        <v>#N/A</v>
      </c>
      <c r="Q91" s="18">
        <f t="shared" si="13"/>
        <v>0</v>
      </c>
      <c r="R91" s="25" t="e">
        <f>VLOOKUP(E91,E1数据库!C:P,12,0)*Q91*C91</f>
        <v>#N/A</v>
      </c>
      <c r="S91" s="18" t="e">
        <f>VLOOKUP(E91,E1数据库!C:P,13,0)</f>
        <v>#N/A</v>
      </c>
      <c r="T91" s="18" t="e">
        <f>VLOOKUP(E91,E1数据库!C:P,14,0)</f>
        <v>#N/A</v>
      </c>
      <c r="U91" s="18"/>
    </row>
    <row r="92" spans="1:21" x14ac:dyDescent="0.25">
      <c r="A92" s="22"/>
      <c r="B92" s="22"/>
      <c r="C92" s="22"/>
      <c r="D92" s="22"/>
      <c r="E92" s="18" t="str">
        <f t="shared" si="10"/>
        <v/>
      </c>
      <c r="F92" s="18" t="e">
        <f t="shared" si="11"/>
        <v>#VALUE!</v>
      </c>
      <c r="G92" s="18" t="str">
        <f t="shared" si="12"/>
        <v/>
      </c>
      <c r="H92" s="18" t="e">
        <f>VLOOKUP(E92,E1数据库!C:P,2,0)</f>
        <v>#N/A</v>
      </c>
      <c r="I92" s="18" t="e">
        <f>VLOOKUP(E92,E1数据库!C:P,3,0)</f>
        <v>#N/A</v>
      </c>
      <c r="J92" s="19" t="e">
        <f>VLOOKUP(E92,E1数据库!C:P,4,0)*C92</f>
        <v>#N/A</v>
      </c>
      <c r="K92" s="19" t="e">
        <f t="shared" si="9"/>
        <v>#N/A</v>
      </c>
      <c r="L92" s="18" t="e">
        <f>VLOOKUP(E92,E1数据库!C:P,5,0)</f>
        <v>#N/A</v>
      </c>
      <c r="M92" s="18" t="e">
        <f>VLOOKUP(E92,E1数据库!C:P,6,0)</f>
        <v>#N/A</v>
      </c>
      <c r="N92" s="18"/>
      <c r="O92" s="18" t="e">
        <f>VLOOKUP(E92,E1数据库!C:P,8,0)</f>
        <v>#N/A</v>
      </c>
      <c r="P92" s="18" t="e">
        <f>VLOOKUP(E92,E1数据库!C:P,9,0)</f>
        <v>#N/A</v>
      </c>
      <c r="Q92" s="18">
        <f t="shared" si="13"/>
        <v>0</v>
      </c>
      <c r="R92" s="25" t="e">
        <f>VLOOKUP(E92,E1数据库!C:P,12,0)*Q92*C92</f>
        <v>#N/A</v>
      </c>
      <c r="S92" s="18" t="e">
        <f>VLOOKUP(E92,E1数据库!C:P,13,0)</f>
        <v>#N/A</v>
      </c>
      <c r="T92" s="18" t="e">
        <f>VLOOKUP(E92,E1数据库!C:P,14,0)</f>
        <v>#N/A</v>
      </c>
      <c r="U92" s="18"/>
    </row>
    <row r="93" spans="1:21" x14ac:dyDescent="0.25">
      <c r="A93" s="22"/>
      <c r="B93" s="22"/>
      <c r="C93" s="22"/>
      <c r="D93" s="22"/>
      <c r="E93" s="18" t="str">
        <f t="shared" si="10"/>
        <v/>
      </c>
      <c r="F93" s="18" t="e">
        <f t="shared" si="11"/>
        <v>#VALUE!</v>
      </c>
      <c r="G93" s="18" t="str">
        <f t="shared" si="12"/>
        <v/>
      </c>
      <c r="H93" s="18" t="e">
        <f>VLOOKUP(E93,E1数据库!C:P,2,0)</f>
        <v>#N/A</v>
      </c>
      <c r="I93" s="18" t="e">
        <f>VLOOKUP(E93,E1数据库!C:P,3,0)</f>
        <v>#N/A</v>
      </c>
      <c r="J93" s="19" t="e">
        <f>VLOOKUP(E93,E1数据库!C:P,4,0)*C93</f>
        <v>#N/A</v>
      </c>
      <c r="K93" s="19" t="e">
        <f t="shared" si="9"/>
        <v>#N/A</v>
      </c>
      <c r="L93" s="18" t="e">
        <f>VLOOKUP(E93,E1数据库!C:P,5,0)</f>
        <v>#N/A</v>
      </c>
      <c r="M93" s="18" t="e">
        <f>VLOOKUP(E93,E1数据库!C:P,6,0)</f>
        <v>#N/A</v>
      </c>
      <c r="N93" s="18"/>
      <c r="O93" s="18" t="e">
        <f>VLOOKUP(E93,E1数据库!C:P,8,0)</f>
        <v>#N/A</v>
      </c>
      <c r="P93" s="18" t="e">
        <f>VLOOKUP(E93,E1数据库!C:P,9,0)</f>
        <v>#N/A</v>
      </c>
      <c r="Q93" s="18">
        <f t="shared" si="13"/>
        <v>0</v>
      </c>
      <c r="R93" s="25" t="e">
        <f>VLOOKUP(E93,E1数据库!C:P,12,0)*Q93*C93</f>
        <v>#N/A</v>
      </c>
      <c r="S93" s="18" t="e">
        <f>VLOOKUP(E93,E1数据库!C:P,13,0)</f>
        <v>#N/A</v>
      </c>
      <c r="T93" s="18" t="e">
        <f>VLOOKUP(E93,E1数据库!C:P,14,0)</f>
        <v>#N/A</v>
      </c>
      <c r="U93" s="18"/>
    </row>
    <row r="94" spans="1:21" x14ac:dyDescent="0.25">
      <c r="A94" s="22"/>
      <c r="B94" s="22"/>
      <c r="C94" s="22"/>
      <c r="D94" s="22"/>
      <c r="E94" s="18" t="str">
        <f t="shared" si="10"/>
        <v/>
      </c>
      <c r="F94" s="18" t="e">
        <f t="shared" si="11"/>
        <v>#VALUE!</v>
      </c>
      <c r="G94" s="18" t="str">
        <f t="shared" si="12"/>
        <v/>
      </c>
      <c r="H94" s="18" t="e">
        <f>VLOOKUP(E94,E1数据库!C:P,2,0)</f>
        <v>#N/A</v>
      </c>
      <c r="I94" s="18" t="e">
        <f>VLOOKUP(E94,E1数据库!C:P,3,0)</f>
        <v>#N/A</v>
      </c>
      <c r="J94" s="19" t="e">
        <f>VLOOKUP(E94,E1数据库!C:P,4,0)*C94</f>
        <v>#N/A</v>
      </c>
      <c r="K94" s="19" t="e">
        <f t="shared" si="9"/>
        <v>#N/A</v>
      </c>
      <c r="L94" s="18" t="e">
        <f>VLOOKUP(E94,E1数据库!C:P,5,0)</f>
        <v>#N/A</v>
      </c>
      <c r="M94" s="18" t="e">
        <f>VLOOKUP(E94,E1数据库!C:P,6,0)</f>
        <v>#N/A</v>
      </c>
      <c r="N94" s="18"/>
      <c r="O94" s="18" t="e">
        <f>VLOOKUP(E94,E1数据库!C:P,8,0)</f>
        <v>#N/A</v>
      </c>
      <c r="P94" s="18" t="e">
        <f>VLOOKUP(E94,E1数据库!C:P,9,0)</f>
        <v>#N/A</v>
      </c>
      <c r="Q94" s="18">
        <f t="shared" si="13"/>
        <v>0</v>
      </c>
      <c r="R94" s="25" t="e">
        <f>VLOOKUP(E94,E1数据库!C:P,12,0)*Q94*C94</f>
        <v>#N/A</v>
      </c>
      <c r="S94" s="18" t="e">
        <f>VLOOKUP(E94,E1数据库!C:P,13,0)</f>
        <v>#N/A</v>
      </c>
      <c r="T94" s="18" t="e">
        <f>VLOOKUP(E94,E1数据库!C:P,14,0)</f>
        <v>#N/A</v>
      </c>
      <c r="U94" s="18"/>
    </row>
    <row r="95" spans="1:21" x14ac:dyDescent="0.25">
      <c r="A95" s="22"/>
      <c r="B95" s="22"/>
      <c r="C95" s="22"/>
      <c r="D95" s="22"/>
      <c r="E95" s="18" t="str">
        <f t="shared" si="10"/>
        <v/>
      </c>
      <c r="F95" s="18" t="e">
        <f t="shared" si="11"/>
        <v>#VALUE!</v>
      </c>
      <c r="G95" s="18" t="str">
        <f t="shared" si="12"/>
        <v/>
      </c>
      <c r="H95" s="18" t="e">
        <f>VLOOKUP(E95,E1数据库!C:P,2,0)</f>
        <v>#N/A</v>
      </c>
      <c r="I95" s="18" t="e">
        <f>VLOOKUP(E95,E1数据库!C:P,3,0)</f>
        <v>#N/A</v>
      </c>
      <c r="J95" s="19" t="e">
        <f>VLOOKUP(E95,E1数据库!C:P,4,0)*C95</f>
        <v>#N/A</v>
      </c>
      <c r="K95" s="19" t="e">
        <f t="shared" si="9"/>
        <v>#N/A</v>
      </c>
      <c r="L95" s="18" t="e">
        <f>VLOOKUP(E95,E1数据库!C:P,5,0)</f>
        <v>#N/A</v>
      </c>
      <c r="M95" s="18" t="e">
        <f>VLOOKUP(E95,E1数据库!C:P,6,0)</f>
        <v>#N/A</v>
      </c>
      <c r="N95" s="18"/>
      <c r="O95" s="18" t="e">
        <f>VLOOKUP(E95,E1数据库!C:P,8,0)</f>
        <v>#N/A</v>
      </c>
      <c r="P95" s="18" t="e">
        <f>VLOOKUP(E95,E1数据库!C:P,9,0)</f>
        <v>#N/A</v>
      </c>
      <c r="Q95" s="18">
        <f t="shared" si="13"/>
        <v>0</v>
      </c>
      <c r="R95" s="25" t="e">
        <f>VLOOKUP(E95,E1数据库!C:P,12,0)*Q95*C95</f>
        <v>#N/A</v>
      </c>
      <c r="S95" s="18" t="e">
        <f>VLOOKUP(E95,E1数据库!C:P,13,0)</f>
        <v>#N/A</v>
      </c>
      <c r="T95" s="18" t="e">
        <f>VLOOKUP(E95,E1数据库!C:P,14,0)</f>
        <v>#N/A</v>
      </c>
      <c r="U95" s="18"/>
    </row>
    <row r="96" spans="1:21" x14ac:dyDescent="0.25">
      <c r="A96" s="22"/>
      <c r="B96" s="22"/>
      <c r="C96" s="22"/>
      <c r="D96" s="22"/>
      <c r="E96" s="18" t="str">
        <f t="shared" si="10"/>
        <v/>
      </c>
      <c r="F96" s="18" t="e">
        <f t="shared" si="11"/>
        <v>#VALUE!</v>
      </c>
      <c r="G96" s="18" t="str">
        <f t="shared" si="12"/>
        <v/>
      </c>
      <c r="H96" s="18" t="e">
        <f>VLOOKUP(E96,E1数据库!C:P,2,0)</f>
        <v>#N/A</v>
      </c>
      <c r="I96" s="18" t="e">
        <f>VLOOKUP(E96,E1数据库!C:P,3,0)</f>
        <v>#N/A</v>
      </c>
      <c r="J96" s="19" t="e">
        <f>VLOOKUP(E96,E1数据库!C:P,4,0)*C96</f>
        <v>#N/A</v>
      </c>
      <c r="K96" s="19" t="e">
        <f t="shared" si="9"/>
        <v>#N/A</v>
      </c>
      <c r="L96" s="18" t="e">
        <f>VLOOKUP(E96,E1数据库!C:P,5,0)</f>
        <v>#N/A</v>
      </c>
      <c r="M96" s="18" t="e">
        <f>VLOOKUP(E96,E1数据库!C:P,6,0)</f>
        <v>#N/A</v>
      </c>
      <c r="N96" s="18"/>
      <c r="O96" s="18" t="e">
        <f>VLOOKUP(E96,E1数据库!C:P,8,0)</f>
        <v>#N/A</v>
      </c>
      <c r="P96" s="18" t="e">
        <f>VLOOKUP(E96,E1数据库!C:P,9,0)</f>
        <v>#N/A</v>
      </c>
      <c r="Q96" s="18">
        <f t="shared" si="13"/>
        <v>0</v>
      </c>
      <c r="R96" s="25" t="e">
        <f>VLOOKUP(E96,E1数据库!C:P,12,0)*Q96*C96</f>
        <v>#N/A</v>
      </c>
      <c r="S96" s="18" t="e">
        <f>VLOOKUP(E96,E1数据库!C:P,13,0)</f>
        <v>#N/A</v>
      </c>
      <c r="T96" s="18" t="e">
        <f>VLOOKUP(E96,E1数据库!C:P,14,0)</f>
        <v>#N/A</v>
      </c>
      <c r="U96" s="18"/>
    </row>
    <row r="97" spans="1:21" x14ac:dyDescent="0.25">
      <c r="A97" s="22"/>
      <c r="B97" s="22"/>
      <c r="C97" s="22"/>
      <c r="D97" s="22"/>
      <c r="E97" s="18" t="str">
        <f t="shared" si="10"/>
        <v/>
      </c>
      <c r="F97" s="18" t="e">
        <f t="shared" si="11"/>
        <v>#VALUE!</v>
      </c>
      <c r="G97" s="18" t="str">
        <f t="shared" si="12"/>
        <v/>
      </c>
      <c r="H97" s="18" t="e">
        <f>VLOOKUP(E97,E1数据库!C:P,2,0)</f>
        <v>#N/A</v>
      </c>
      <c r="I97" s="18" t="e">
        <f>VLOOKUP(E97,E1数据库!C:P,3,0)</f>
        <v>#N/A</v>
      </c>
      <c r="J97" s="19" t="e">
        <f>VLOOKUP(E97,E1数据库!C:P,4,0)*C97</f>
        <v>#N/A</v>
      </c>
      <c r="K97" s="19" t="e">
        <f t="shared" si="9"/>
        <v>#N/A</v>
      </c>
      <c r="L97" s="18" t="e">
        <f>VLOOKUP(E97,E1数据库!C:P,5,0)</f>
        <v>#N/A</v>
      </c>
      <c r="M97" s="18" t="e">
        <f>VLOOKUP(E97,E1数据库!C:P,6,0)</f>
        <v>#N/A</v>
      </c>
      <c r="N97" s="18"/>
      <c r="O97" s="18" t="e">
        <f>VLOOKUP(E97,E1数据库!C:P,8,0)</f>
        <v>#N/A</v>
      </c>
      <c r="P97" s="18" t="e">
        <f>VLOOKUP(E97,E1数据库!C:P,9,0)</f>
        <v>#N/A</v>
      </c>
      <c r="Q97" s="18">
        <f t="shared" si="13"/>
        <v>0</v>
      </c>
      <c r="R97" s="25" t="e">
        <f>VLOOKUP(E97,E1数据库!C:P,12,0)*Q97*C97</f>
        <v>#N/A</v>
      </c>
      <c r="S97" s="18" t="e">
        <f>VLOOKUP(E97,E1数据库!C:P,13,0)</f>
        <v>#N/A</v>
      </c>
      <c r="T97" s="18" t="e">
        <f>VLOOKUP(E97,E1数据库!C:P,14,0)</f>
        <v>#N/A</v>
      </c>
      <c r="U97" s="18"/>
    </row>
    <row r="98" spans="1:21" x14ac:dyDescent="0.25">
      <c r="A98" s="22"/>
      <c r="B98" s="22"/>
      <c r="C98" s="22"/>
      <c r="D98" s="22"/>
      <c r="E98" s="18" t="str">
        <f t="shared" si="10"/>
        <v/>
      </c>
      <c r="F98" s="18" t="e">
        <f t="shared" si="11"/>
        <v>#VALUE!</v>
      </c>
      <c r="G98" s="18" t="str">
        <f t="shared" si="12"/>
        <v/>
      </c>
      <c r="H98" s="18" t="e">
        <f>VLOOKUP(E98,E1数据库!C:P,2,0)</f>
        <v>#N/A</v>
      </c>
      <c r="I98" s="18" t="e">
        <f>VLOOKUP(E98,E1数据库!C:P,3,0)</f>
        <v>#N/A</v>
      </c>
      <c r="J98" s="19" t="e">
        <f>VLOOKUP(E98,E1数据库!C:P,4,0)*C98</f>
        <v>#N/A</v>
      </c>
      <c r="K98" s="19" t="e">
        <f t="shared" si="9"/>
        <v>#N/A</v>
      </c>
      <c r="L98" s="18" t="e">
        <f>VLOOKUP(E98,E1数据库!C:P,5,0)</f>
        <v>#N/A</v>
      </c>
      <c r="M98" s="18" t="e">
        <f>VLOOKUP(E98,E1数据库!C:P,6,0)</f>
        <v>#N/A</v>
      </c>
      <c r="N98" s="18"/>
      <c r="O98" s="18" t="e">
        <f>VLOOKUP(E98,E1数据库!C:P,8,0)</f>
        <v>#N/A</v>
      </c>
      <c r="P98" s="18" t="e">
        <f>VLOOKUP(E98,E1数据库!C:P,9,0)</f>
        <v>#N/A</v>
      </c>
      <c r="Q98" s="18">
        <f t="shared" si="13"/>
        <v>0</v>
      </c>
      <c r="R98" s="25" t="e">
        <f>VLOOKUP(E98,E1数据库!C:P,12,0)*Q98*C98</f>
        <v>#N/A</v>
      </c>
      <c r="S98" s="18" t="e">
        <f>VLOOKUP(E98,E1数据库!C:P,13,0)</f>
        <v>#N/A</v>
      </c>
      <c r="T98" s="18" t="e">
        <f>VLOOKUP(E98,E1数据库!C:P,14,0)</f>
        <v>#N/A</v>
      </c>
      <c r="U98" s="18"/>
    </row>
    <row r="99" spans="1:21" x14ac:dyDescent="0.25">
      <c r="A99" s="22"/>
      <c r="B99" s="22"/>
      <c r="C99" s="22"/>
      <c r="D99" s="22"/>
      <c r="E99" s="18" t="str">
        <f t="shared" si="10"/>
        <v/>
      </c>
      <c r="F99" s="18" t="e">
        <f t="shared" si="11"/>
        <v>#VALUE!</v>
      </c>
      <c r="G99" s="18" t="str">
        <f t="shared" si="12"/>
        <v/>
      </c>
      <c r="H99" s="18" t="e">
        <f>VLOOKUP(E99,E1数据库!C:P,2,0)</f>
        <v>#N/A</v>
      </c>
      <c r="I99" s="18" t="e">
        <f>VLOOKUP(E99,E1数据库!C:P,3,0)</f>
        <v>#N/A</v>
      </c>
      <c r="J99" s="19" t="e">
        <f>VLOOKUP(E99,E1数据库!C:P,4,0)*C99</f>
        <v>#N/A</v>
      </c>
      <c r="K99" s="19" t="e">
        <f t="shared" si="9"/>
        <v>#N/A</v>
      </c>
      <c r="L99" s="18" t="e">
        <f>VLOOKUP(E99,E1数据库!C:P,5,0)</f>
        <v>#N/A</v>
      </c>
      <c r="M99" s="18" t="e">
        <f>VLOOKUP(E99,E1数据库!C:P,6,0)</f>
        <v>#N/A</v>
      </c>
      <c r="N99" s="18"/>
      <c r="O99" s="18" t="e">
        <f>VLOOKUP(E99,E1数据库!C:P,8,0)</f>
        <v>#N/A</v>
      </c>
      <c r="P99" s="18" t="e">
        <f>VLOOKUP(E99,E1数据库!C:P,9,0)</f>
        <v>#N/A</v>
      </c>
      <c r="Q99" s="18">
        <f t="shared" si="13"/>
        <v>0</v>
      </c>
      <c r="R99" s="25" t="e">
        <f>VLOOKUP(E99,E1数据库!C:P,12,0)*Q99*C99</f>
        <v>#N/A</v>
      </c>
      <c r="S99" s="18" t="e">
        <f>VLOOKUP(E99,E1数据库!C:P,13,0)</f>
        <v>#N/A</v>
      </c>
      <c r="T99" s="18" t="e">
        <f>VLOOKUP(E99,E1数据库!C:P,14,0)</f>
        <v>#N/A</v>
      </c>
      <c r="U99" s="18"/>
    </row>
    <row r="100" spans="1:21" x14ac:dyDescent="0.25">
      <c r="A100" s="22"/>
      <c r="B100" s="22"/>
      <c r="C100" s="22"/>
      <c r="D100" s="22"/>
      <c r="E100" s="18" t="str">
        <f t="shared" si="10"/>
        <v/>
      </c>
      <c r="F100" s="18" t="e">
        <f t="shared" si="11"/>
        <v>#VALUE!</v>
      </c>
      <c r="G100" s="18" t="str">
        <f t="shared" si="12"/>
        <v/>
      </c>
      <c r="H100" s="18" t="e">
        <f>VLOOKUP(E100,E1数据库!C:P,2,0)</f>
        <v>#N/A</v>
      </c>
      <c r="I100" s="18" t="e">
        <f>VLOOKUP(E100,E1数据库!C:P,3,0)</f>
        <v>#N/A</v>
      </c>
      <c r="J100" s="19" t="e">
        <f>VLOOKUP(E100,E1数据库!C:P,4,0)*C100</f>
        <v>#N/A</v>
      </c>
      <c r="K100" s="19" t="e">
        <f t="shared" si="9"/>
        <v>#N/A</v>
      </c>
      <c r="L100" s="18" t="e">
        <f>VLOOKUP(E100,E1数据库!C:P,5,0)</f>
        <v>#N/A</v>
      </c>
      <c r="M100" s="18" t="e">
        <f>VLOOKUP(E100,E1数据库!C:P,6,0)</f>
        <v>#N/A</v>
      </c>
      <c r="N100" s="18"/>
      <c r="O100" s="18" t="e">
        <f>VLOOKUP(E100,E1数据库!C:P,8,0)</f>
        <v>#N/A</v>
      </c>
      <c r="P100" s="18" t="e">
        <f>VLOOKUP(E100,E1数据库!C:P,9,0)</f>
        <v>#N/A</v>
      </c>
      <c r="Q100" s="18">
        <f t="shared" si="13"/>
        <v>0</v>
      </c>
      <c r="R100" s="25" t="e">
        <f>VLOOKUP(E100,E1数据库!C:P,12,0)*Q100*C100</f>
        <v>#N/A</v>
      </c>
      <c r="S100" s="18" t="e">
        <f>VLOOKUP(E100,E1数据库!C:P,13,0)</f>
        <v>#N/A</v>
      </c>
      <c r="T100" s="18" t="e">
        <f>VLOOKUP(E100,E1数据库!C:P,14,0)</f>
        <v>#N/A</v>
      </c>
      <c r="U100" s="18"/>
    </row>
  </sheetData>
  <sheetProtection algorithmName="SHA-512" hashValue="CdcHA/Ftm6MU5a9d8oQb89kHgFRkhf5rXhWAxeAz78r6T376b62PoSOl/aJevIGlnK+LFgO6IwEBpNYLtvdtlQ==" saltValue="3sByafWheO/llUUxuPoks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FB6A9-C23F-4F29-8B28-59394FA313B6}">
  <sheetPr codeName="Sheet67"/>
  <dimension ref="A1:P9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4.6328125" bestFit="1" customWidth="1"/>
    <col min="6" max="6" width="14.6328125" customWidth="1"/>
    <col min="7" max="7" width="15.7265625" bestFit="1" customWidth="1"/>
    <col min="16" max="16" width="10.26953125" bestFit="1" customWidth="1"/>
  </cols>
  <sheetData>
    <row r="1" spans="1:16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79"/>
      <c r="I1" s="88" t="s">
        <v>248</v>
      </c>
      <c r="J1" s="89"/>
      <c r="K1" s="89"/>
      <c r="L1" s="89"/>
      <c r="M1" s="89"/>
      <c r="N1" s="89"/>
      <c r="O1" s="89"/>
      <c r="P1" s="90"/>
    </row>
    <row r="2" spans="1:16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3" t="s">
        <v>32</v>
      </c>
      <c r="G2" s="1" t="s">
        <v>3</v>
      </c>
      <c r="H2" s="1" t="s">
        <v>4</v>
      </c>
      <c r="I2" s="3" t="s">
        <v>42</v>
      </c>
      <c r="J2" s="1" t="s">
        <v>12</v>
      </c>
      <c r="K2" s="1" t="s">
        <v>13</v>
      </c>
      <c r="L2" s="3" t="s">
        <v>226</v>
      </c>
      <c r="M2" s="3" t="s">
        <v>89</v>
      </c>
      <c r="N2" s="3" t="s">
        <v>231</v>
      </c>
      <c r="O2" s="1" t="s">
        <v>3</v>
      </c>
      <c r="P2" s="1" t="s">
        <v>4</v>
      </c>
    </row>
    <row r="3" spans="1:16" ht="15.5" x14ac:dyDescent="0.25">
      <c r="A3" s="3" t="s">
        <v>246</v>
      </c>
      <c r="B3" s="3" t="s">
        <v>245</v>
      </c>
      <c r="C3" s="1" t="s">
        <v>6</v>
      </c>
      <c r="D3" s="3" t="s">
        <v>116</v>
      </c>
      <c r="E3" s="7" t="s">
        <v>139</v>
      </c>
      <c r="F3" s="7" t="s">
        <v>247</v>
      </c>
      <c r="G3" s="1" t="s">
        <v>16</v>
      </c>
      <c r="H3" s="1" t="s">
        <v>7</v>
      </c>
      <c r="I3" s="3" t="s">
        <v>255</v>
      </c>
      <c r="J3" s="3" t="s">
        <v>116</v>
      </c>
      <c r="K3" s="32" t="s">
        <v>249</v>
      </c>
      <c r="L3" s="7" t="s">
        <v>230</v>
      </c>
      <c r="M3" s="7" t="s">
        <v>230</v>
      </c>
      <c r="N3" s="7">
        <v>2.5000000000000001E-3</v>
      </c>
      <c r="O3" s="1" t="s">
        <v>16</v>
      </c>
      <c r="P3" s="3" t="s">
        <v>252</v>
      </c>
    </row>
    <row r="4" spans="1:16" ht="15.5" x14ac:dyDescent="0.25">
      <c r="A4" s="3"/>
      <c r="B4" s="1"/>
      <c r="C4" s="1" t="s">
        <v>17</v>
      </c>
      <c r="D4" s="1" t="s">
        <v>93</v>
      </c>
      <c r="E4" s="1" t="s">
        <v>14</v>
      </c>
      <c r="F4" s="31"/>
      <c r="G4" s="1" t="s">
        <v>15</v>
      </c>
      <c r="H4" s="1" t="s">
        <v>7</v>
      </c>
      <c r="I4" s="3" t="s">
        <v>255</v>
      </c>
      <c r="J4" s="3" t="s">
        <v>116</v>
      </c>
      <c r="K4" s="32" t="s">
        <v>250</v>
      </c>
      <c r="L4" s="7" t="s">
        <v>230</v>
      </c>
      <c r="M4" s="7" t="s">
        <v>239</v>
      </c>
      <c r="N4" s="7">
        <v>3.0000000000000001E-3</v>
      </c>
      <c r="O4" s="1" t="s">
        <v>16</v>
      </c>
      <c r="P4" s="3" t="s">
        <v>252</v>
      </c>
    </row>
    <row r="5" spans="1:16" ht="15.5" x14ac:dyDescent="0.25">
      <c r="A5" s="3"/>
      <c r="B5" s="1"/>
      <c r="C5" s="1" t="s">
        <v>8</v>
      </c>
      <c r="D5" s="1" t="s">
        <v>23</v>
      </c>
      <c r="E5" s="3" t="s">
        <v>158</v>
      </c>
      <c r="F5" s="31"/>
      <c r="G5" s="1" t="s">
        <v>15</v>
      </c>
      <c r="H5" s="1" t="s">
        <v>7</v>
      </c>
      <c r="I5" s="3" t="s">
        <v>255</v>
      </c>
      <c r="J5" s="3" t="s">
        <v>116</v>
      </c>
      <c r="K5" s="32" t="s">
        <v>250</v>
      </c>
      <c r="L5" s="7" t="s">
        <v>228</v>
      </c>
      <c r="M5" s="7" t="s">
        <v>240</v>
      </c>
      <c r="N5" s="7">
        <v>8.0000000000000002E-3</v>
      </c>
      <c r="O5" s="1" t="s">
        <v>16</v>
      </c>
      <c r="P5" s="3" t="s">
        <v>252</v>
      </c>
    </row>
    <row r="6" spans="1:16" ht="15.5" x14ac:dyDescent="0.25">
      <c r="A6" s="3"/>
      <c r="B6" s="1"/>
      <c r="C6" s="1" t="s">
        <v>9</v>
      </c>
      <c r="D6" s="3" t="s">
        <v>181</v>
      </c>
      <c r="E6" s="3" t="s">
        <v>196</v>
      </c>
      <c r="F6" s="31"/>
      <c r="G6" s="1" t="s">
        <v>15</v>
      </c>
      <c r="H6" s="1" t="s">
        <v>7</v>
      </c>
      <c r="I6" s="3" t="s">
        <v>255</v>
      </c>
      <c r="J6" s="3" t="s">
        <v>116</v>
      </c>
      <c r="K6" s="32" t="s">
        <v>250</v>
      </c>
      <c r="L6" s="7" t="s">
        <v>228</v>
      </c>
      <c r="M6" s="7" t="s">
        <v>251</v>
      </c>
      <c r="N6" s="7">
        <v>8.9999999999999993E-3</v>
      </c>
      <c r="O6" s="1" t="s">
        <v>16</v>
      </c>
      <c r="P6" s="3" t="s">
        <v>252</v>
      </c>
    </row>
    <row r="7" spans="1:16" ht="15.5" x14ac:dyDescent="0.25">
      <c r="C7" s="3" t="s">
        <v>165</v>
      </c>
      <c r="D7" s="3" t="s">
        <v>181</v>
      </c>
      <c r="E7" s="3" t="s">
        <v>188</v>
      </c>
      <c r="F7" s="31"/>
      <c r="G7" s="1" t="s">
        <v>15</v>
      </c>
      <c r="H7" s="1" t="s">
        <v>7</v>
      </c>
      <c r="I7" s="3" t="s">
        <v>255</v>
      </c>
      <c r="J7" s="3" t="s">
        <v>116</v>
      </c>
      <c r="K7" s="32" t="s">
        <v>250</v>
      </c>
      <c r="L7" s="7" t="s">
        <v>238</v>
      </c>
      <c r="M7" s="7" t="s">
        <v>228</v>
      </c>
      <c r="N7" s="7">
        <v>1.4999999999999999E-2</v>
      </c>
      <c r="O7" s="1" t="s">
        <v>16</v>
      </c>
      <c r="P7" s="3" t="s">
        <v>252</v>
      </c>
    </row>
    <row r="9" spans="1:16" x14ac:dyDescent="0.25">
      <c r="H9" s="30"/>
      <c r="I9" s="30"/>
    </row>
  </sheetData>
  <sheetProtection algorithmName="SHA-512" hashValue="7KMhwV3lT5isDT3aZ0GmxcJSoIEiIU5Pryx4QAzyVtNQqnUPcx0lCE9l+lNp1lAFX6ulVo7iFd4DKLapkILjKw==" saltValue="/G8SoVlgjHBGG/aejogOqg==" spinCount="100000" sheet="1" objects="1" scenarios="1"/>
  <mergeCells count="2">
    <mergeCell ref="I1:P1"/>
    <mergeCell ref="C1:H1"/>
  </mergeCells>
  <phoneticPr fontId="6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14A71-41FA-47C0-9F68-D2B3230F0A4D}">
  <sheetPr codeName="Sheet1"/>
  <dimension ref="A1:K100"/>
  <sheetViews>
    <sheetView workbookViewId="0"/>
  </sheetViews>
  <sheetFormatPr defaultRowHeight="14" x14ac:dyDescent="0.25"/>
  <cols>
    <col min="1" max="1" width="16.90625" style="23" bestFit="1" customWidth="1"/>
    <col min="2" max="2" width="11.36328125" style="35" bestFit="1" customWidth="1"/>
    <col min="6" max="6" width="11.36328125" bestFit="1" customWidth="1"/>
    <col min="7" max="7" width="14.6328125" bestFit="1" customWidth="1"/>
  </cols>
  <sheetData>
    <row r="1" spans="1:11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125</v>
      </c>
      <c r="F1" s="18" t="s">
        <v>48</v>
      </c>
      <c r="G1" s="18" t="s">
        <v>82</v>
      </c>
      <c r="H1" s="19" t="s">
        <v>79</v>
      </c>
      <c r="I1" s="18" t="s">
        <v>3</v>
      </c>
      <c r="J1" s="18" t="s">
        <v>160</v>
      </c>
      <c r="K1" s="18" t="s">
        <v>5</v>
      </c>
    </row>
    <row r="2" spans="1:11" x14ac:dyDescent="0.25">
      <c r="A2" s="22">
        <v>22</v>
      </c>
      <c r="B2" s="22" t="s">
        <v>1057</v>
      </c>
      <c r="C2" s="22">
        <v>2</v>
      </c>
      <c r="D2" s="22" t="s">
        <v>535</v>
      </c>
      <c r="E2" s="18" t="str">
        <f>TRIM(MID(SUBSTITUTE($B2,"-",REPT(" ",99)),COLUMN(B2)*99-98,99))</f>
        <v>A</v>
      </c>
      <c r="F2" s="18" t="str">
        <f>VLOOKUP(E2,E2数据库!C:H,2,0)</f>
        <v>钢板</v>
      </c>
      <c r="G2" s="18" t="str">
        <f>VLOOKUP(E2,E2数据库!C:H,3,0)</f>
        <v>δ=10</v>
      </c>
      <c r="H2" s="19">
        <f>VLOOKUP(E2,E2数据库!C:H,4,0)*2*C2</f>
        <v>0.1</v>
      </c>
      <c r="I2" s="18" t="str">
        <f>VLOOKUP(E2,E2数据库!C:H,5,0)</f>
        <v>m²</v>
      </c>
      <c r="J2" s="18" t="str">
        <f>VLOOKUP(E2,E2数据库!C:H,6,0)</f>
        <v>Q235B</v>
      </c>
      <c r="K2" s="18"/>
    </row>
    <row r="3" spans="1:11" x14ac:dyDescent="0.25">
      <c r="A3" s="22"/>
      <c r="B3" s="22"/>
      <c r="C3" s="22"/>
      <c r="D3" s="22"/>
      <c r="E3" s="18" t="str">
        <f t="shared" ref="E3:E4" si="0">TRIM(MID(SUBSTITUTE($B3,"-",REPT(" ",99)),COLUMN(B3)*99-98,99))</f>
        <v/>
      </c>
      <c r="F3" s="18" t="e">
        <f>VLOOKUP(E3,E2数据库!C:H,2,0)</f>
        <v>#N/A</v>
      </c>
      <c r="G3" s="18" t="e">
        <f>VLOOKUP(E3,E2数据库!C:H,3,0)</f>
        <v>#N/A</v>
      </c>
      <c r="H3" s="19" t="e">
        <f>VLOOKUP(E3,E2数据库!C:H,4,0)*2*C3</f>
        <v>#N/A</v>
      </c>
      <c r="I3" s="18" t="e">
        <f>VLOOKUP(E3,E2数据库!C:H,5,0)</f>
        <v>#N/A</v>
      </c>
      <c r="J3" s="18" t="e">
        <f>VLOOKUP(E3,E2数据库!C:H,6,0)</f>
        <v>#N/A</v>
      </c>
      <c r="K3" s="18"/>
    </row>
    <row r="4" spans="1:11" x14ac:dyDescent="0.25">
      <c r="A4" s="22"/>
      <c r="B4" s="22"/>
      <c r="C4" s="22"/>
      <c r="D4" s="22"/>
      <c r="E4" s="18" t="str">
        <f t="shared" si="0"/>
        <v/>
      </c>
      <c r="F4" s="18" t="e">
        <f>VLOOKUP(E4,E2数据库!C:H,2,0)</f>
        <v>#N/A</v>
      </c>
      <c r="G4" s="18" t="e">
        <f>VLOOKUP(E4,E2数据库!C:H,3,0)</f>
        <v>#N/A</v>
      </c>
      <c r="H4" s="19" t="e">
        <f>VLOOKUP(E4,E2数据库!C:H,4,0)*2*C4</f>
        <v>#N/A</v>
      </c>
      <c r="I4" s="18" t="e">
        <f>VLOOKUP(E4,E2数据库!C:H,5,0)</f>
        <v>#N/A</v>
      </c>
      <c r="J4" s="18" t="e">
        <f>VLOOKUP(E4,E2数据库!C:H,6,0)</f>
        <v>#N/A</v>
      </c>
      <c r="K4" s="18"/>
    </row>
    <row r="5" spans="1:11" x14ac:dyDescent="0.25">
      <c r="A5" s="22"/>
      <c r="B5" s="22"/>
      <c r="C5" s="22"/>
      <c r="D5" s="22"/>
      <c r="E5" s="18" t="str">
        <f t="shared" ref="E5" si="1">TRIM(MID(SUBSTITUTE($B5,"-",REPT(" ",99)),COLUMN(B5)*99-98,99))</f>
        <v/>
      </c>
      <c r="F5" s="18" t="e">
        <f>VLOOKUP(E5,E2数据库!C:H,2,0)</f>
        <v>#N/A</v>
      </c>
      <c r="G5" s="18" t="e">
        <f>VLOOKUP(E5,E2数据库!C:H,3,0)</f>
        <v>#N/A</v>
      </c>
      <c r="H5" s="19" t="e">
        <f>VLOOKUP(E5,E2数据库!C:H,4,0)*2*C5</f>
        <v>#N/A</v>
      </c>
      <c r="I5" s="18" t="e">
        <f>VLOOKUP(E5,E2数据库!C:H,5,0)</f>
        <v>#N/A</v>
      </c>
      <c r="J5" s="18" t="e">
        <f>VLOOKUP(E5,E2数据库!C:H,6,0)</f>
        <v>#N/A</v>
      </c>
      <c r="K5" s="18"/>
    </row>
    <row r="6" spans="1:11" x14ac:dyDescent="0.25">
      <c r="A6" s="22"/>
      <c r="B6" s="22"/>
      <c r="C6" s="22"/>
      <c r="D6" s="22"/>
      <c r="E6" s="18" t="str">
        <f t="shared" ref="E6:E69" si="2">TRIM(MID(SUBSTITUTE($B6,"-",REPT(" ",99)),COLUMN(B6)*99-98,99))</f>
        <v/>
      </c>
      <c r="F6" s="18" t="e">
        <f>VLOOKUP(E6,E2数据库!C:H,2,0)</f>
        <v>#N/A</v>
      </c>
      <c r="G6" s="18" t="e">
        <f>VLOOKUP(E6,E2数据库!C:H,3,0)</f>
        <v>#N/A</v>
      </c>
      <c r="H6" s="19" t="e">
        <f>VLOOKUP(E6,E2数据库!C:H,4,0)*2*C6</f>
        <v>#N/A</v>
      </c>
      <c r="I6" s="18" t="e">
        <f>VLOOKUP(E6,E2数据库!C:H,5,0)</f>
        <v>#N/A</v>
      </c>
      <c r="J6" s="18" t="e">
        <f>VLOOKUP(E6,E2数据库!C:H,6,0)</f>
        <v>#N/A</v>
      </c>
      <c r="K6" s="18"/>
    </row>
    <row r="7" spans="1:11" x14ac:dyDescent="0.25">
      <c r="A7" s="22"/>
      <c r="B7" s="22"/>
      <c r="C7" s="22"/>
      <c r="D7" s="22"/>
      <c r="E7" s="18" t="str">
        <f t="shared" si="2"/>
        <v/>
      </c>
      <c r="F7" s="18" t="e">
        <f>VLOOKUP(E7,E2数据库!C:H,2,0)</f>
        <v>#N/A</v>
      </c>
      <c r="G7" s="18" t="e">
        <f>VLOOKUP(E7,E2数据库!C:H,3,0)</f>
        <v>#N/A</v>
      </c>
      <c r="H7" s="19" t="e">
        <f>VLOOKUP(E7,E2数据库!C:H,4,0)*2*C7</f>
        <v>#N/A</v>
      </c>
      <c r="I7" s="18" t="e">
        <f>VLOOKUP(E7,E2数据库!C:H,5,0)</f>
        <v>#N/A</v>
      </c>
      <c r="J7" s="18" t="e">
        <f>VLOOKUP(E7,E2数据库!C:H,6,0)</f>
        <v>#N/A</v>
      </c>
      <c r="K7" s="18"/>
    </row>
    <row r="8" spans="1:11" x14ac:dyDescent="0.25">
      <c r="A8" s="22"/>
      <c r="B8" s="22"/>
      <c r="C8" s="22"/>
      <c r="D8" s="22"/>
      <c r="E8" s="18" t="str">
        <f t="shared" si="2"/>
        <v/>
      </c>
      <c r="F8" s="18" t="e">
        <f>VLOOKUP(E8,E2数据库!C:H,2,0)</f>
        <v>#N/A</v>
      </c>
      <c r="G8" s="18" t="e">
        <f>VLOOKUP(E8,E2数据库!C:H,3,0)</f>
        <v>#N/A</v>
      </c>
      <c r="H8" s="19" t="e">
        <f>VLOOKUP(E8,E2数据库!C:H,4,0)*2*C8</f>
        <v>#N/A</v>
      </c>
      <c r="I8" s="18" t="e">
        <f>VLOOKUP(E8,E2数据库!C:H,5,0)</f>
        <v>#N/A</v>
      </c>
      <c r="J8" s="18" t="e">
        <f>VLOOKUP(E8,E2数据库!C:H,6,0)</f>
        <v>#N/A</v>
      </c>
      <c r="K8" s="18"/>
    </row>
    <row r="9" spans="1:11" x14ac:dyDescent="0.25">
      <c r="A9" s="22"/>
      <c r="B9" s="22"/>
      <c r="C9" s="22"/>
      <c r="D9" s="22"/>
      <c r="E9" s="18" t="str">
        <f t="shared" si="2"/>
        <v/>
      </c>
      <c r="F9" s="18" t="e">
        <f>VLOOKUP(E9,E2数据库!C:H,2,0)</f>
        <v>#N/A</v>
      </c>
      <c r="G9" s="18" t="e">
        <f>VLOOKUP(E9,E2数据库!C:H,3,0)</f>
        <v>#N/A</v>
      </c>
      <c r="H9" s="19" t="e">
        <f>VLOOKUP(E9,E2数据库!C:H,4,0)*2*C9</f>
        <v>#N/A</v>
      </c>
      <c r="I9" s="18" t="e">
        <f>VLOOKUP(E9,E2数据库!C:H,5,0)</f>
        <v>#N/A</v>
      </c>
      <c r="J9" s="18" t="e">
        <f>VLOOKUP(E9,E2数据库!C:H,6,0)</f>
        <v>#N/A</v>
      </c>
      <c r="K9" s="18"/>
    </row>
    <row r="10" spans="1:11" x14ac:dyDescent="0.25">
      <c r="A10" s="22"/>
      <c r="B10" s="22"/>
      <c r="C10" s="22"/>
      <c r="D10" s="22"/>
      <c r="E10" s="18" t="str">
        <f t="shared" si="2"/>
        <v/>
      </c>
      <c r="F10" s="18" t="e">
        <f>VLOOKUP(E10,E2数据库!C:H,2,0)</f>
        <v>#N/A</v>
      </c>
      <c r="G10" s="18" t="e">
        <f>VLOOKUP(E10,E2数据库!C:H,3,0)</f>
        <v>#N/A</v>
      </c>
      <c r="H10" s="19" t="e">
        <f>VLOOKUP(E10,E2数据库!C:H,4,0)*2*C10</f>
        <v>#N/A</v>
      </c>
      <c r="I10" s="18" t="e">
        <f>VLOOKUP(E10,E2数据库!C:H,5,0)</f>
        <v>#N/A</v>
      </c>
      <c r="J10" s="18" t="e">
        <f>VLOOKUP(E10,E2数据库!C:H,6,0)</f>
        <v>#N/A</v>
      </c>
      <c r="K10" s="18"/>
    </row>
    <row r="11" spans="1:11" x14ac:dyDescent="0.25">
      <c r="A11" s="22"/>
      <c r="B11" s="22"/>
      <c r="C11" s="22"/>
      <c r="D11" s="22"/>
      <c r="E11" s="18" t="str">
        <f t="shared" si="2"/>
        <v/>
      </c>
      <c r="F11" s="18" t="e">
        <f>VLOOKUP(E11,E2数据库!C:H,2,0)</f>
        <v>#N/A</v>
      </c>
      <c r="G11" s="18" t="e">
        <f>VLOOKUP(E11,E2数据库!C:H,3,0)</f>
        <v>#N/A</v>
      </c>
      <c r="H11" s="19" t="e">
        <f>VLOOKUP(E11,E2数据库!C:H,4,0)*2*C11</f>
        <v>#N/A</v>
      </c>
      <c r="I11" s="18" t="e">
        <f>VLOOKUP(E11,E2数据库!C:H,5,0)</f>
        <v>#N/A</v>
      </c>
      <c r="J11" s="18" t="e">
        <f>VLOOKUP(E11,E2数据库!C:H,6,0)</f>
        <v>#N/A</v>
      </c>
      <c r="K11" s="18"/>
    </row>
    <row r="12" spans="1:11" x14ac:dyDescent="0.25">
      <c r="A12" s="22"/>
      <c r="B12" s="22"/>
      <c r="C12" s="22"/>
      <c r="D12" s="22"/>
      <c r="E12" s="18" t="str">
        <f t="shared" si="2"/>
        <v/>
      </c>
      <c r="F12" s="18" t="e">
        <f>VLOOKUP(E12,E2数据库!C:H,2,0)</f>
        <v>#N/A</v>
      </c>
      <c r="G12" s="18" t="e">
        <f>VLOOKUP(E12,E2数据库!C:H,3,0)</f>
        <v>#N/A</v>
      </c>
      <c r="H12" s="19" t="e">
        <f>VLOOKUP(E12,E2数据库!C:H,4,0)*2*C12</f>
        <v>#N/A</v>
      </c>
      <c r="I12" s="18" t="e">
        <f>VLOOKUP(E12,E2数据库!C:H,5,0)</f>
        <v>#N/A</v>
      </c>
      <c r="J12" s="18" t="e">
        <f>VLOOKUP(E12,E2数据库!C:H,6,0)</f>
        <v>#N/A</v>
      </c>
      <c r="K12" s="18"/>
    </row>
    <row r="13" spans="1:11" x14ac:dyDescent="0.25">
      <c r="A13" s="22"/>
      <c r="B13" s="22"/>
      <c r="C13" s="22"/>
      <c r="D13" s="22"/>
      <c r="E13" s="18" t="str">
        <f t="shared" si="2"/>
        <v/>
      </c>
      <c r="F13" s="18" t="e">
        <f>VLOOKUP(E13,E2数据库!C:H,2,0)</f>
        <v>#N/A</v>
      </c>
      <c r="G13" s="18" t="e">
        <f>VLOOKUP(E13,E2数据库!C:H,3,0)</f>
        <v>#N/A</v>
      </c>
      <c r="H13" s="19" t="e">
        <f>VLOOKUP(E13,E2数据库!C:H,4,0)*2*C13</f>
        <v>#N/A</v>
      </c>
      <c r="I13" s="18" t="e">
        <f>VLOOKUP(E13,E2数据库!C:H,5,0)</f>
        <v>#N/A</v>
      </c>
      <c r="J13" s="18" t="e">
        <f>VLOOKUP(E13,E2数据库!C:H,6,0)</f>
        <v>#N/A</v>
      </c>
      <c r="K13" s="18"/>
    </row>
    <row r="14" spans="1:11" x14ac:dyDescent="0.25">
      <c r="A14" s="22"/>
      <c r="B14" s="22"/>
      <c r="C14" s="22"/>
      <c r="D14" s="22"/>
      <c r="E14" s="18" t="str">
        <f t="shared" si="2"/>
        <v/>
      </c>
      <c r="F14" s="18" t="e">
        <f>VLOOKUP(E14,E2数据库!C:H,2,0)</f>
        <v>#N/A</v>
      </c>
      <c r="G14" s="18" t="e">
        <f>VLOOKUP(E14,E2数据库!C:H,3,0)</f>
        <v>#N/A</v>
      </c>
      <c r="H14" s="19" t="e">
        <f>VLOOKUP(E14,E2数据库!C:H,4,0)*2*C14</f>
        <v>#N/A</v>
      </c>
      <c r="I14" s="18" t="e">
        <f>VLOOKUP(E14,E2数据库!C:H,5,0)</f>
        <v>#N/A</v>
      </c>
      <c r="J14" s="18" t="e">
        <f>VLOOKUP(E14,E2数据库!C:H,6,0)</f>
        <v>#N/A</v>
      </c>
      <c r="K14" s="18"/>
    </row>
    <row r="15" spans="1:11" x14ac:dyDescent="0.25">
      <c r="A15" s="22"/>
      <c r="B15" s="22"/>
      <c r="C15" s="22"/>
      <c r="D15" s="22"/>
      <c r="E15" s="18" t="str">
        <f t="shared" si="2"/>
        <v/>
      </c>
      <c r="F15" s="18" t="e">
        <f>VLOOKUP(E15,E2数据库!C:H,2,0)</f>
        <v>#N/A</v>
      </c>
      <c r="G15" s="18" t="e">
        <f>VLOOKUP(E15,E2数据库!C:H,3,0)</f>
        <v>#N/A</v>
      </c>
      <c r="H15" s="19" t="e">
        <f>VLOOKUP(E15,E2数据库!C:H,4,0)*2*C15</f>
        <v>#N/A</v>
      </c>
      <c r="I15" s="18" t="e">
        <f>VLOOKUP(E15,E2数据库!C:H,5,0)</f>
        <v>#N/A</v>
      </c>
      <c r="J15" s="18" t="e">
        <f>VLOOKUP(E15,E2数据库!C:H,6,0)</f>
        <v>#N/A</v>
      </c>
      <c r="K15" s="18"/>
    </row>
    <row r="16" spans="1:11" x14ac:dyDescent="0.25">
      <c r="A16" s="22"/>
      <c r="B16" s="22"/>
      <c r="C16" s="22"/>
      <c r="D16" s="22"/>
      <c r="E16" s="18" t="str">
        <f t="shared" si="2"/>
        <v/>
      </c>
      <c r="F16" s="18" t="e">
        <f>VLOOKUP(E16,E2数据库!C:H,2,0)</f>
        <v>#N/A</v>
      </c>
      <c r="G16" s="18" t="e">
        <f>VLOOKUP(E16,E2数据库!C:H,3,0)</f>
        <v>#N/A</v>
      </c>
      <c r="H16" s="19" t="e">
        <f>VLOOKUP(E16,E2数据库!C:H,4,0)*2*C16</f>
        <v>#N/A</v>
      </c>
      <c r="I16" s="18" t="e">
        <f>VLOOKUP(E16,E2数据库!C:H,5,0)</f>
        <v>#N/A</v>
      </c>
      <c r="J16" s="18" t="e">
        <f>VLOOKUP(E16,E2数据库!C:H,6,0)</f>
        <v>#N/A</v>
      </c>
      <c r="K16" s="18"/>
    </row>
    <row r="17" spans="1:11" x14ac:dyDescent="0.25">
      <c r="A17" s="22"/>
      <c r="B17" s="22"/>
      <c r="C17" s="22"/>
      <c r="D17" s="22"/>
      <c r="E17" s="18" t="str">
        <f t="shared" si="2"/>
        <v/>
      </c>
      <c r="F17" s="18" t="e">
        <f>VLOOKUP(E17,E2数据库!C:H,2,0)</f>
        <v>#N/A</v>
      </c>
      <c r="G17" s="18" t="e">
        <f>VLOOKUP(E17,E2数据库!C:H,3,0)</f>
        <v>#N/A</v>
      </c>
      <c r="H17" s="19" t="e">
        <f>VLOOKUP(E17,E2数据库!C:H,4,0)*2*C17</f>
        <v>#N/A</v>
      </c>
      <c r="I17" s="18" t="e">
        <f>VLOOKUP(E17,E2数据库!C:H,5,0)</f>
        <v>#N/A</v>
      </c>
      <c r="J17" s="18" t="e">
        <f>VLOOKUP(E17,E2数据库!C:H,6,0)</f>
        <v>#N/A</v>
      </c>
      <c r="K17" s="18"/>
    </row>
    <row r="18" spans="1:11" x14ac:dyDescent="0.25">
      <c r="A18" s="22"/>
      <c r="B18" s="22"/>
      <c r="C18" s="22"/>
      <c r="D18" s="22"/>
      <c r="E18" s="18" t="str">
        <f t="shared" si="2"/>
        <v/>
      </c>
      <c r="F18" s="18" t="e">
        <f>VLOOKUP(E18,E2数据库!C:H,2,0)</f>
        <v>#N/A</v>
      </c>
      <c r="G18" s="18" t="e">
        <f>VLOOKUP(E18,E2数据库!C:H,3,0)</f>
        <v>#N/A</v>
      </c>
      <c r="H18" s="19" t="e">
        <f>VLOOKUP(E18,E2数据库!C:H,4,0)*2*C18</f>
        <v>#N/A</v>
      </c>
      <c r="I18" s="18" t="e">
        <f>VLOOKUP(E18,E2数据库!C:H,5,0)</f>
        <v>#N/A</v>
      </c>
      <c r="J18" s="18" t="e">
        <f>VLOOKUP(E18,E2数据库!C:H,6,0)</f>
        <v>#N/A</v>
      </c>
      <c r="K18" s="18"/>
    </row>
    <row r="19" spans="1:11" x14ac:dyDescent="0.25">
      <c r="A19" s="22"/>
      <c r="B19" s="22"/>
      <c r="C19" s="22"/>
      <c r="D19" s="22"/>
      <c r="E19" s="18" t="str">
        <f t="shared" si="2"/>
        <v/>
      </c>
      <c r="F19" s="18" t="e">
        <f>VLOOKUP(E19,E2数据库!C:H,2,0)</f>
        <v>#N/A</v>
      </c>
      <c r="G19" s="18" t="e">
        <f>VLOOKUP(E19,E2数据库!C:H,3,0)</f>
        <v>#N/A</v>
      </c>
      <c r="H19" s="19" t="e">
        <f>VLOOKUP(E19,E2数据库!C:H,4,0)*2*C19</f>
        <v>#N/A</v>
      </c>
      <c r="I19" s="18" t="e">
        <f>VLOOKUP(E19,E2数据库!C:H,5,0)</f>
        <v>#N/A</v>
      </c>
      <c r="J19" s="18" t="e">
        <f>VLOOKUP(E19,E2数据库!C:H,6,0)</f>
        <v>#N/A</v>
      </c>
      <c r="K19" s="18"/>
    </row>
    <row r="20" spans="1:11" x14ac:dyDescent="0.25">
      <c r="A20" s="22"/>
      <c r="B20" s="22"/>
      <c r="C20" s="22"/>
      <c r="D20" s="22"/>
      <c r="E20" s="18" t="str">
        <f t="shared" si="2"/>
        <v/>
      </c>
      <c r="F20" s="18" t="e">
        <f>VLOOKUP(E20,E2数据库!C:H,2,0)</f>
        <v>#N/A</v>
      </c>
      <c r="G20" s="18" t="e">
        <f>VLOOKUP(E20,E2数据库!C:H,3,0)</f>
        <v>#N/A</v>
      </c>
      <c r="H20" s="19" t="e">
        <f>VLOOKUP(E20,E2数据库!C:H,4,0)*2*C20</f>
        <v>#N/A</v>
      </c>
      <c r="I20" s="18" t="e">
        <f>VLOOKUP(E20,E2数据库!C:H,5,0)</f>
        <v>#N/A</v>
      </c>
      <c r="J20" s="18" t="e">
        <f>VLOOKUP(E20,E2数据库!C:H,6,0)</f>
        <v>#N/A</v>
      </c>
      <c r="K20" s="18"/>
    </row>
    <row r="21" spans="1:11" x14ac:dyDescent="0.25">
      <c r="A21" s="22"/>
      <c r="B21" s="22"/>
      <c r="C21" s="22"/>
      <c r="D21" s="22"/>
      <c r="E21" s="18" t="str">
        <f t="shared" si="2"/>
        <v/>
      </c>
      <c r="F21" s="18" t="e">
        <f>VLOOKUP(E21,E2数据库!C:H,2,0)</f>
        <v>#N/A</v>
      </c>
      <c r="G21" s="18" t="e">
        <f>VLOOKUP(E21,E2数据库!C:H,3,0)</f>
        <v>#N/A</v>
      </c>
      <c r="H21" s="19" t="e">
        <f>VLOOKUP(E21,E2数据库!C:H,4,0)*2*C21</f>
        <v>#N/A</v>
      </c>
      <c r="I21" s="18" t="e">
        <f>VLOOKUP(E21,E2数据库!C:H,5,0)</f>
        <v>#N/A</v>
      </c>
      <c r="J21" s="18" t="e">
        <f>VLOOKUP(E21,E2数据库!C:H,6,0)</f>
        <v>#N/A</v>
      </c>
      <c r="K21" s="18"/>
    </row>
    <row r="22" spans="1:11" x14ac:dyDescent="0.25">
      <c r="A22" s="22"/>
      <c r="B22" s="22"/>
      <c r="C22" s="22"/>
      <c r="D22" s="22"/>
      <c r="E22" s="18" t="str">
        <f t="shared" si="2"/>
        <v/>
      </c>
      <c r="F22" s="18" t="e">
        <f>VLOOKUP(E22,E2数据库!C:H,2,0)</f>
        <v>#N/A</v>
      </c>
      <c r="G22" s="18" t="e">
        <f>VLOOKUP(E22,E2数据库!C:H,3,0)</f>
        <v>#N/A</v>
      </c>
      <c r="H22" s="19" t="e">
        <f>VLOOKUP(E22,E2数据库!C:H,4,0)*2*C22</f>
        <v>#N/A</v>
      </c>
      <c r="I22" s="18" t="e">
        <f>VLOOKUP(E22,E2数据库!C:H,5,0)</f>
        <v>#N/A</v>
      </c>
      <c r="J22" s="18" t="e">
        <f>VLOOKUP(E22,E2数据库!C:H,6,0)</f>
        <v>#N/A</v>
      </c>
      <c r="K22" s="18"/>
    </row>
    <row r="23" spans="1:11" x14ac:dyDescent="0.25">
      <c r="A23" s="22"/>
      <c r="B23" s="22"/>
      <c r="C23" s="22"/>
      <c r="D23" s="22"/>
      <c r="E23" s="18" t="str">
        <f t="shared" si="2"/>
        <v/>
      </c>
      <c r="F23" s="18" t="e">
        <f>VLOOKUP(E23,E2数据库!C:H,2,0)</f>
        <v>#N/A</v>
      </c>
      <c r="G23" s="18" t="e">
        <f>VLOOKUP(E23,E2数据库!C:H,3,0)</f>
        <v>#N/A</v>
      </c>
      <c r="H23" s="19" t="e">
        <f>VLOOKUP(E23,E2数据库!C:H,4,0)*2*C23</f>
        <v>#N/A</v>
      </c>
      <c r="I23" s="18" t="e">
        <f>VLOOKUP(E23,E2数据库!C:H,5,0)</f>
        <v>#N/A</v>
      </c>
      <c r="J23" s="18" t="e">
        <f>VLOOKUP(E23,E2数据库!C:H,6,0)</f>
        <v>#N/A</v>
      </c>
      <c r="K23" s="18"/>
    </row>
    <row r="24" spans="1:11" x14ac:dyDescent="0.25">
      <c r="A24" s="22"/>
      <c r="B24" s="22"/>
      <c r="C24" s="22"/>
      <c r="D24" s="22"/>
      <c r="E24" s="18" t="str">
        <f t="shared" si="2"/>
        <v/>
      </c>
      <c r="F24" s="18" t="e">
        <f>VLOOKUP(E24,E2数据库!C:H,2,0)</f>
        <v>#N/A</v>
      </c>
      <c r="G24" s="18" t="e">
        <f>VLOOKUP(E24,E2数据库!C:H,3,0)</f>
        <v>#N/A</v>
      </c>
      <c r="H24" s="19" t="e">
        <f>VLOOKUP(E24,E2数据库!C:H,4,0)*2*C24</f>
        <v>#N/A</v>
      </c>
      <c r="I24" s="18" t="e">
        <f>VLOOKUP(E24,E2数据库!C:H,5,0)</f>
        <v>#N/A</v>
      </c>
      <c r="J24" s="18" t="e">
        <f>VLOOKUP(E24,E2数据库!C:H,6,0)</f>
        <v>#N/A</v>
      </c>
      <c r="K24" s="18"/>
    </row>
    <row r="25" spans="1:11" x14ac:dyDescent="0.25">
      <c r="A25" s="22"/>
      <c r="B25" s="22"/>
      <c r="C25" s="22"/>
      <c r="D25" s="22"/>
      <c r="E25" s="18" t="str">
        <f t="shared" si="2"/>
        <v/>
      </c>
      <c r="F25" s="18" t="e">
        <f>VLOOKUP(E25,E2数据库!C:H,2,0)</f>
        <v>#N/A</v>
      </c>
      <c r="G25" s="18" t="e">
        <f>VLOOKUP(E25,E2数据库!C:H,3,0)</f>
        <v>#N/A</v>
      </c>
      <c r="H25" s="19" t="e">
        <f>VLOOKUP(E25,E2数据库!C:H,4,0)*2*C25</f>
        <v>#N/A</v>
      </c>
      <c r="I25" s="18" t="e">
        <f>VLOOKUP(E25,E2数据库!C:H,5,0)</f>
        <v>#N/A</v>
      </c>
      <c r="J25" s="18" t="e">
        <f>VLOOKUP(E25,E2数据库!C:H,6,0)</f>
        <v>#N/A</v>
      </c>
      <c r="K25" s="18"/>
    </row>
    <row r="26" spans="1:11" x14ac:dyDescent="0.25">
      <c r="A26" s="22"/>
      <c r="B26" s="22"/>
      <c r="C26" s="22"/>
      <c r="D26" s="22"/>
      <c r="E26" s="18" t="str">
        <f t="shared" si="2"/>
        <v/>
      </c>
      <c r="F26" s="18" t="e">
        <f>VLOOKUP(E26,E2数据库!C:H,2,0)</f>
        <v>#N/A</v>
      </c>
      <c r="G26" s="18" t="e">
        <f>VLOOKUP(E26,E2数据库!C:H,3,0)</f>
        <v>#N/A</v>
      </c>
      <c r="H26" s="19" t="e">
        <f>VLOOKUP(E26,E2数据库!C:H,4,0)*2*C26</f>
        <v>#N/A</v>
      </c>
      <c r="I26" s="18" t="e">
        <f>VLOOKUP(E26,E2数据库!C:H,5,0)</f>
        <v>#N/A</v>
      </c>
      <c r="J26" s="18" t="e">
        <f>VLOOKUP(E26,E2数据库!C:H,6,0)</f>
        <v>#N/A</v>
      </c>
      <c r="K26" s="18"/>
    </row>
    <row r="27" spans="1:11" x14ac:dyDescent="0.25">
      <c r="A27" s="22"/>
      <c r="B27" s="22"/>
      <c r="C27" s="22"/>
      <c r="D27" s="22"/>
      <c r="E27" s="18" t="str">
        <f t="shared" si="2"/>
        <v/>
      </c>
      <c r="F27" s="18" t="e">
        <f>VLOOKUP(E27,E2数据库!C:H,2,0)</f>
        <v>#N/A</v>
      </c>
      <c r="G27" s="18" t="e">
        <f>VLOOKUP(E27,E2数据库!C:H,3,0)</f>
        <v>#N/A</v>
      </c>
      <c r="H27" s="19" t="e">
        <f>VLOOKUP(E27,E2数据库!C:H,4,0)*2*C27</f>
        <v>#N/A</v>
      </c>
      <c r="I27" s="18" t="e">
        <f>VLOOKUP(E27,E2数据库!C:H,5,0)</f>
        <v>#N/A</v>
      </c>
      <c r="J27" s="18" t="e">
        <f>VLOOKUP(E27,E2数据库!C:H,6,0)</f>
        <v>#N/A</v>
      </c>
      <c r="K27" s="18"/>
    </row>
    <row r="28" spans="1:11" x14ac:dyDescent="0.25">
      <c r="A28" s="22"/>
      <c r="B28" s="22"/>
      <c r="C28" s="22"/>
      <c r="D28" s="22"/>
      <c r="E28" s="18" t="str">
        <f t="shared" si="2"/>
        <v/>
      </c>
      <c r="F28" s="18" t="e">
        <f>VLOOKUP(E28,E2数据库!C:H,2,0)</f>
        <v>#N/A</v>
      </c>
      <c r="G28" s="18" t="e">
        <f>VLOOKUP(E28,E2数据库!C:H,3,0)</f>
        <v>#N/A</v>
      </c>
      <c r="H28" s="19" t="e">
        <f>VLOOKUP(E28,E2数据库!C:H,4,0)*2*C28</f>
        <v>#N/A</v>
      </c>
      <c r="I28" s="18" t="e">
        <f>VLOOKUP(E28,E2数据库!C:H,5,0)</f>
        <v>#N/A</v>
      </c>
      <c r="J28" s="18" t="e">
        <f>VLOOKUP(E28,E2数据库!C:H,6,0)</f>
        <v>#N/A</v>
      </c>
      <c r="K28" s="18"/>
    </row>
    <row r="29" spans="1:11" x14ac:dyDescent="0.25">
      <c r="A29" s="22"/>
      <c r="B29" s="22"/>
      <c r="C29" s="22"/>
      <c r="D29" s="22"/>
      <c r="E29" s="18" t="str">
        <f t="shared" si="2"/>
        <v/>
      </c>
      <c r="F29" s="18" t="e">
        <f>VLOOKUP(E29,E2数据库!C:H,2,0)</f>
        <v>#N/A</v>
      </c>
      <c r="G29" s="18" t="e">
        <f>VLOOKUP(E29,E2数据库!C:H,3,0)</f>
        <v>#N/A</v>
      </c>
      <c r="H29" s="19" t="e">
        <f>VLOOKUP(E29,E2数据库!C:H,4,0)*2*C29</f>
        <v>#N/A</v>
      </c>
      <c r="I29" s="18" t="e">
        <f>VLOOKUP(E29,E2数据库!C:H,5,0)</f>
        <v>#N/A</v>
      </c>
      <c r="J29" s="18" t="e">
        <f>VLOOKUP(E29,E2数据库!C:H,6,0)</f>
        <v>#N/A</v>
      </c>
      <c r="K29" s="18"/>
    </row>
    <row r="30" spans="1:11" x14ac:dyDescent="0.25">
      <c r="A30" s="22"/>
      <c r="B30" s="22"/>
      <c r="C30" s="22"/>
      <c r="D30" s="22"/>
      <c r="E30" s="18" t="str">
        <f t="shared" si="2"/>
        <v/>
      </c>
      <c r="F30" s="18" t="e">
        <f>VLOOKUP(E30,E2数据库!C:H,2,0)</f>
        <v>#N/A</v>
      </c>
      <c r="G30" s="18" t="e">
        <f>VLOOKUP(E30,E2数据库!C:H,3,0)</f>
        <v>#N/A</v>
      </c>
      <c r="H30" s="19" t="e">
        <f>VLOOKUP(E30,E2数据库!C:H,4,0)*2*C30</f>
        <v>#N/A</v>
      </c>
      <c r="I30" s="18" t="e">
        <f>VLOOKUP(E30,E2数据库!C:H,5,0)</f>
        <v>#N/A</v>
      </c>
      <c r="J30" s="18" t="e">
        <f>VLOOKUP(E30,E2数据库!C:H,6,0)</f>
        <v>#N/A</v>
      </c>
      <c r="K30" s="18"/>
    </row>
    <row r="31" spans="1:11" x14ac:dyDescent="0.25">
      <c r="A31" s="22"/>
      <c r="B31" s="22"/>
      <c r="C31" s="22"/>
      <c r="D31" s="22"/>
      <c r="E31" s="18" t="str">
        <f t="shared" si="2"/>
        <v/>
      </c>
      <c r="F31" s="18" t="e">
        <f>VLOOKUP(E31,E2数据库!C:H,2,0)</f>
        <v>#N/A</v>
      </c>
      <c r="G31" s="18" t="e">
        <f>VLOOKUP(E31,E2数据库!C:H,3,0)</f>
        <v>#N/A</v>
      </c>
      <c r="H31" s="19" t="e">
        <f>VLOOKUP(E31,E2数据库!C:H,4,0)*2*C31</f>
        <v>#N/A</v>
      </c>
      <c r="I31" s="18" t="e">
        <f>VLOOKUP(E31,E2数据库!C:H,5,0)</f>
        <v>#N/A</v>
      </c>
      <c r="J31" s="18" t="e">
        <f>VLOOKUP(E31,E2数据库!C:H,6,0)</f>
        <v>#N/A</v>
      </c>
      <c r="K31" s="18"/>
    </row>
    <row r="32" spans="1:11" x14ac:dyDescent="0.25">
      <c r="A32" s="22"/>
      <c r="B32" s="22"/>
      <c r="C32" s="22"/>
      <c r="D32" s="22"/>
      <c r="E32" s="18" t="str">
        <f t="shared" si="2"/>
        <v/>
      </c>
      <c r="F32" s="18" t="e">
        <f>VLOOKUP(E32,E2数据库!C:H,2,0)</f>
        <v>#N/A</v>
      </c>
      <c r="G32" s="18" t="e">
        <f>VLOOKUP(E32,E2数据库!C:H,3,0)</f>
        <v>#N/A</v>
      </c>
      <c r="H32" s="19" t="e">
        <f>VLOOKUP(E32,E2数据库!C:H,4,0)*2*C32</f>
        <v>#N/A</v>
      </c>
      <c r="I32" s="18" t="e">
        <f>VLOOKUP(E32,E2数据库!C:H,5,0)</f>
        <v>#N/A</v>
      </c>
      <c r="J32" s="18" t="e">
        <f>VLOOKUP(E32,E2数据库!C:H,6,0)</f>
        <v>#N/A</v>
      </c>
      <c r="K32" s="18"/>
    </row>
    <row r="33" spans="1:11" x14ac:dyDescent="0.25">
      <c r="A33" s="22"/>
      <c r="B33" s="22"/>
      <c r="C33" s="22"/>
      <c r="D33" s="22"/>
      <c r="E33" s="18" t="str">
        <f t="shared" si="2"/>
        <v/>
      </c>
      <c r="F33" s="18" t="e">
        <f>VLOOKUP(E33,E2数据库!C:H,2,0)</f>
        <v>#N/A</v>
      </c>
      <c r="G33" s="18" t="e">
        <f>VLOOKUP(E33,E2数据库!C:H,3,0)</f>
        <v>#N/A</v>
      </c>
      <c r="H33" s="19" t="e">
        <f>VLOOKUP(E33,E2数据库!C:H,4,0)*2*C33</f>
        <v>#N/A</v>
      </c>
      <c r="I33" s="18" t="e">
        <f>VLOOKUP(E33,E2数据库!C:H,5,0)</f>
        <v>#N/A</v>
      </c>
      <c r="J33" s="18" t="e">
        <f>VLOOKUP(E33,E2数据库!C:H,6,0)</f>
        <v>#N/A</v>
      </c>
      <c r="K33" s="18"/>
    </row>
    <row r="34" spans="1:11" x14ac:dyDescent="0.25">
      <c r="A34" s="22"/>
      <c r="B34" s="22"/>
      <c r="C34" s="22"/>
      <c r="D34" s="22"/>
      <c r="E34" s="18" t="str">
        <f t="shared" si="2"/>
        <v/>
      </c>
      <c r="F34" s="18" t="e">
        <f>VLOOKUP(E34,E2数据库!C:H,2,0)</f>
        <v>#N/A</v>
      </c>
      <c r="G34" s="18" t="e">
        <f>VLOOKUP(E34,E2数据库!C:H,3,0)</f>
        <v>#N/A</v>
      </c>
      <c r="H34" s="19" t="e">
        <f>VLOOKUP(E34,E2数据库!C:H,4,0)*2*C34</f>
        <v>#N/A</v>
      </c>
      <c r="I34" s="18" t="e">
        <f>VLOOKUP(E34,E2数据库!C:H,5,0)</f>
        <v>#N/A</v>
      </c>
      <c r="J34" s="18" t="e">
        <f>VLOOKUP(E34,E2数据库!C:H,6,0)</f>
        <v>#N/A</v>
      </c>
      <c r="K34" s="18"/>
    </row>
    <row r="35" spans="1:11" x14ac:dyDescent="0.25">
      <c r="A35" s="22"/>
      <c r="B35" s="22"/>
      <c r="C35" s="22"/>
      <c r="D35" s="22"/>
      <c r="E35" s="18" t="str">
        <f t="shared" si="2"/>
        <v/>
      </c>
      <c r="F35" s="18" t="e">
        <f>VLOOKUP(E35,E2数据库!C:H,2,0)</f>
        <v>#N/A</v>
      </c>
      <c r="G35" s="18" t="e">
        <f>VLOOKUP(E35,E2数据库!C:H,3,0)</f>
        <v>#N/A</v>
      </c>
      <c r="H35" s="19" t="e">
        <f>VLOOKUP(E35,E2数据库!C:H,4,0)*2*C35</f>
        <v>#N/A</v>
      </c>
      <c r="I35" s="18" t="e">
        <f>VLOOKUP(E35,E2数据库!C:H,5,0)</f>
        <v>#N/A</v>
      </c>
      <c r="J35" s="18" t="e">
        <f>VLOOKUP(E35,E2数据库!C:H,6,0)</f>
        <v>#N/A</v>
      </c>
      <c r="K35" s="18"/>
    </row>
    <row r="36" spans="1:11" x14ac:dyDescent="0.25">
      <c r="A36" s="22"/>
      <c r="B36" s="22"/>
      <c r="C36" s="22"/>
      <c r="D36" s="22"/>
      <c r="E36" s="18" t="str">
        <f t="shared" si="2"/>
        <v/>
      </c>
      <c r="F36" s="18" t="e">
        <f>VLOOKUP(E36,E2数据库!C:H,2,0)</f>
        <v>#N/A</v>
      </c>
      <c r="G36" s="18" t="e">
        <f>VLOOKUP(E36,E2数据库!C:H,3,0)</f>
        <v>#N/A</v>
      </c>
      <c r="H36" s="19" t="e">
        <f>VLOOKUP(E36,E2数据库!C:H,4,0)*2*C36</f>
        <v>#N/A</v>
      </c>
      <c r="I36" s="18" t="e">
        <f>VLOOKUP(E36,E2数据库!C:H,5,0)</f>
        <v>#N/A</v>
      </c>
      <c r="J36" s="18" t="e">
        <f>VLOOKUP(E36,E2数据库!C:H,6,0)</f>
        <v>#N/A</v>
      </c>
      <c r="K36" s="18"/>
    </row>
    <row r="37" spans="1:11" x14ac:dyDescent="0.25">
      <c r="A37" s="22"/>
      <c r="B37" s="22"/>
      <c r="C37" s="22"/>
      <c r="D37" s="22"/>
      <c r="E37" s="18" t="str">
        <f t="shared" si="2"/>
        <v/>
      </c>
      <c r="F37" s="18" t="e">
        <f>VLOOKUP(E37,E2数据库!C:H,2,0)</f>
        <v>#N/A</v>
      </c>
      <c r="G37" s="18" t="e">
        <f>VLOOKUP(E37,E2数据库!C:H,3,0)</f>
        <v>#N/A</v>
      </c>
      <c r="H37" s="19" t="e">
        <f>VLOOKUP(E37,E2数据库!C:H,4,0)*2*C37</f>
        <v>#N/A</v>
      </c>
      <c r="I37" s="18" t="e">
        <f>VLOOKUP(E37,E2数据库!C:H,5,0)</f>
        <v>#N/A</v>
      </c>
      <c r="J37" s="18" t="e">
        <f>VLOOKUP(E37,E2数据库!C:H,6,0)</f>
        <v>#N/A</v>
      </c>
      <c r="K37" s="18"/>
    </row>
    <row r="38" spans="1:11" x14ac:dyDescent="0.25">
      <c r="A38" s="22"/>
      <c r="B38" s="22"/>
      <c r="C38" s="22"/>
      <c r="D38" s="22"/>
      <c r="E38" s="18" t="str">
        <f t="shared" si="2"/>
        <v/>
      </c>
      <c r="F38" s="18" t="e">
        <f>VLOOKUP(E38,E2数据库!C:H,2,0)</f>
        <v>#N/A</v>
      </c>
      <c r="G38" s="18" t="e">
        <f>VLOOKUP(E38,E2数据库!C:H,3,0)</f>
        <v>#N/A</v>
      </c>
      <c r="H38" s="19" t="e">
        <f>VLOOKUP(E38,E2数据库!C:H,4,0)*2*C38</f>
        <v>#N/A</v>
      </c>
      <c r="I38" s="18" t="e">
        <f>VLOOKUP(E38,E2数据库!C:H,5,0)</f>
        <v>#N/A</v>
      </c>
      <c r="J38" s="18" t="e">
        <f>VLOOKUP(E38,E2数据库!C:H,6,0)</f>
        <v>#N/A</v>
      </c>
      <c r="K38" s="18"/>
    </row>
    <row r="39" spans="1:11" x14ac:dyDescent="0.25">
      <c r="A39" s="22"/>
      <c r="B39" s="22"/>
      <c r="C39" s="22"/>
      <c r="D39" s="22"/>
      <c r="E39" s="18" t="str">
        <f t="shared" si="2"/>
        <v/>
      </c>
      <c r="F39" s="18" t="e">
        <f>VLOOKUP(E39,E2数据库!C:H,2,0)</f>
        <v>#N/A</v>
      </c>
      <c r="G39" s="18" t="e">
        <f>VLOOKUP(E39,E2数据库!C:H,3,0)</f>
        <v>#N/A</v>
      </c>
      <c r="H39" s="19" t="e">
        <f>VLOOKUP(E39,E2数据库!C:H,4,0)*2*C39</f>
        <v>#N/A</v>
      </c>
      <c r="I39" s="18" t="e">
        <f>VLOOKUP(E39,E2数据库!C:H,5,0)</f>
        <v>#N/A</v>
      </c>
      <c r="J39" s="18" t="e">
        <f>VLOOKUP(E39,E2数据库!C:H,6,0)</f>
        <v>#N/A</v>
      </c>
      <c r="K39" s="18"/>
    </row>
    <row r="40" spans="1:11" x14ac:dyDescent="0.25">
      <c r="A40" s="22"/>
      <c r="B40" s="22"/>
      <c r="C40" s="22"/>
      <c r="D40" s="22"/>
      <c r="E40" s="18" t="str">
        <f t="shared" si="2"/>
        <v/>
      </c>
      <c r="F40" s="18" t="e">
        <f>VLOOKUP(E40,E2数据库!C:H,2,0)</f>
        <v>#N/A</v>
      </c>
      <c r="G40" s="18" t="e">
        <f>VLOOKUP(E40,E2数据库!C:H,3,0)</f>
        <v>#N/A</v>
      </c>
      <c r="H40" s="19" t="e">
        <f>VLOOKUP(E40,E2数据库!C:H,4,0)*2*C40</f>
        <v>#N/A</v>
      </c>
      <c r="I40" s="18" t="e">
        <f>VLOOKUP(E40,E2数据库!C:H,5,0)</f>
        <v>#N/A</v>
      </c>
      <c r="J40" s="18" t="e">
        <f>VLOOKUP(E40,E2数据库!C:H,6,0)</f>
        <v>#N/A</v>
      </c>
      <c r="K40" s="18"/>
    </row>
    <row r="41" spans="1:11" x14ac:dyDescent="0.25">
      <c r="A41" s="22"/>
      <c r="B41" s="22"/>
      <c r="C41" s="22"/>
      <c r="D41" s="22"/>
      <c r="E41" s="18" t="str">
        <f t="shared" si="2"/>
        <v/>
      </c>
      <c r="F41" s="18" t="e">
        <f>VLOOKUP(E41,E2数据库!C:H,2,0)</f>
        <v>#N/A</v>
      </c>
      <c r="G41" s="18" t="e">
        <f>VLOOKUP(E41,E2数据库!C:H,3,0)</f>
        <v>#N/A</v>
      </c>
      <c r="H41" s="19" t="e">
        <f>VLOOKUP(E41,E2数据库!C:H,4,0)*2*C41</f>
        <v>#N/A</v>
      </c>
      <c r="I41" s="18" t="e">
        <f>VLOOKUP(E41,E2数据库!C:H,5,0)</f>
        <v>#N/A</v>
      </c>
      <c r="J41" s="18" t="e">
        <f>VLOOKUP(E41,E2数据库!C:H,6,0)</f>
        <v>#N/A</v>
      </c>
      <c r="K41" s="18"/>
    </row>
    <row r="42" spans="1:11" x14ac:dyDescent="0.25">
      <c r="A42" s="22"/>
      <c r="B42" s="22"/>
      <c r="C42" s="22"/>
      <c r="D42" s="22"/>
      <c r="E42" s="18" t="str">
        <f t="shared" si="2"/>
        <v/>
      </c>
      <c r="F42" s="18" t="e">
        <f>VLOOKUP(E42,E2数据库!C:H,2,0)</f>
        <v>#N/A</v>
      </c>
      <c r="G42" s="18" t="e">
        <f>VLOOKUP(E42,E2数据库!C:H,3,0)</f>
        <v>#N/A</v>
      </c>
      <c r="H42" s="19" t="e">
        <f>VLOOKUP(E42,E2数据库!C:H,4,0)*2*C42</f>
        <v>#N/A</v>
      </c>
      <c r="I42" s="18" t="e">
        <f>VLOOKUP(E42,E2数据库!C:H,5,0)</f>
        <v>#N/A</v>
      </c>
      <c r="J42" s="18" t="e">
        <f>VLOOKUP(E42,E2数据库!C:H,6,0)</f>
        <v>#N/A</v>
      </c>
      <c r="K42" s="18"/>
    </row>
    <row r="43" spans="1:11" x14ac:dyDescent="0.25">
      <c r="A43" s="22"/>
      <c r="B43" s="22"/>
      <c r="C43" s="22"/>
      <c r="D43" s="22"/>
      <c r="E43" s="18" t="str">
        <f t="shared" si="2"/>
        <v/>
      </c>
      <c r="F43" s="18" t="e">
        <f>VLOOKUP(E43,E2数据库!C:H,2,0)</f>
        <v>#N/A</v>
      </c>
      <c r="G43" s="18" t="e">
        <f>VLOOKUP(E43,E2数据库!C:H,3,0)</f>
        <v>#N/A</v>
      </c>
      <c r="H43" s="19" t="e">
        <f>VLOOKUP(E43,E2数据库!C:H,4,0)*2*C43</f>
        <v>#N/A</v>
      </c>
      <c r="I43" s="18" t="e">
        <f>VLOOKUP(E43,E2数据库!C:H,5,0)</f>
        <v>#N/A</v>
      </c>
      <c r="J43" s="18" t="e">
        <f>VLOOKUP(E43,E2数据库!C:H,6,0)</f>
        <v>#N/A</v>
      </c>
      <c r="K43" s="18"/>
    </row>
    <row r="44" spans="1:11" x14ac:dyDescent="0.25">
      <c r="A44" s="22"/>
      <c r="B44" s="22"/>
      <c r="C44" s="22"/>
      <c r="D44" s="22"/>
      <c r="E44" s="18" t="str">
        <f t="shared" si="2"/>
        <v/>
      </c>
      <c r="F44" s="18" t="e">
        <f>VLOOKUP(E44,E2数据库!C:H,2,0)</f>
        <v>#N/A</v>
      </c>
      <c r="G44" s="18" t="e">
        <f>VLOOKUP(E44,E2数据库!C:H,3,0)</f>
        <v>#N/A</v>
      </c>
      <c r="H44" s="19" t="e">
        <f>VLOOKUP(E44,E2数据库!C:H,4,0)*2*C44</f>
        <v>#N/A</v>
      </c>
      <c r="I44" s="18" t="e">
        <f>VLOOKUP(E44,E2数据库!C:H,5,0)</f>
        <v>#N/A</v>
      </c>
      <c r="J44" s="18" t="e">
        <f>VLOOKUP(E44,E2数据库!C:H,6,0)</f>
        <v>#N/A</v>
      </c>
      <c r="K44" s="18"/>
    </row>
    <row r="45" spans="1:11" x14ac:dyDescent="0.25">
      <c r="A45" s="22"/>
      <c r="B45" s="22"/>
      <c r="C45" s="22"/>
      <c r="D45" s="22"/>
      <c r="E45" s="18" t="str">
        <f t="shared" si="2"/>
        <v/>
      </c>
      <c r="F45" s="18" t="e">
        <f>VLOOKUP(E45,E2数据库!C:H,2,0)</f>
        <v>#N/A</v>
      </c>
      <c r="G45" s="18" t="e">
        <f>VLOOKUP(E45,E2数据库!C:H,3,0)</f>
        <v>#N/A</v>
      </c>
      <c r="H45" s="19" t="e">
        <f>VLOOKUP(E45,E2数据库!C:H,4,0)*2*C45</f>
        <v>#N/A</v>
      </c>
      <c r="I45" s="18" t="e">
        <f>VLOOKUP(E45,E2数据库!C:H,5,0)</f>
        <v>#N/A</v>
      </c>
      <c r="J45" s="18" t="e">
        <f>VLOOKUP(E45,E2数据库!C:H,6,0)</f>
        <v>#N/A</v>
      </c>
      <c r="K45" s="18"/>
    </row>
    <row r="46" spans="1:11" x14ac:dyDescent="0.25">
      <c r="A46" s="22"/>
      <c r="B46" s="22"/>
      <c r="C46" s="22"/>
      <c r="D46" s="22"/>
      <c r="E46" s="18" t="str">
        <f t="shared" si="2"/>
        <v/>
      </c>
      <c r="F46" s="18" t="e">
        <f>VLOOKUP(E46,E2数据库!C:H,2,0)</f>
        <v>#N/A</v>
      </c>
      <c r="G46" s="18" t="e">
        <f>VLOOKUP(E46,E2数据库!C:H,3,0)</f>
        <v>#N/A</v>
      </c>
      <c r="H46" s="19" t="e">
        <f>VLOOKUP(E46,E2数据库!C:H,4,0)*2*C46</f>
        <v>#N/A</v>
      </c>
      <c r="I46" s="18" t="e">
        <f>VLOOKUP(E46,E2数据库!C:H,5,0)</f>
        <v>#N/A</v>
      </c>
      <c r="J46" s="18" t="e">
        <f>VLOOKUP(E46,E2数据库!C:H,6,0)</f>
        <v>#N/A</v>
      </c>
      <c r="K46" s="18"/>
    </row>
    <row r="47" spans="1:11" x14ac:dyDescent="0.25">
      <c r="A47" s="22"/>
      <c r="B47" s="22"/>
      <c r="C47" s="22"/>
      <c r="D47" s="22"/>
      <c r="E47" s="18" t="str">
        <f t="shared" si="2"/>
        <v/>
      </c>
      <c r="F47" s="18" t="e">
        <f>VLOOKUP(E47,E2数据库!C:H,2,0)</f>
        <v>#N/A</v>
      </c>
      <c r="G47" s="18" t="e">
        <f>VLOOKUP(E47,E2数据库!C:H,3,0)</f>
        <v>#N/A</v>
      </c>
      <c r="H47" s="19" t="e">
        <f>VLOOKUP(E47,E2数据库!C:H,4,0)*2*C47</f>
        <v>#N/A</v>
      </c>
      <c r="I47" s="18" t="e">
        <f>VLOOKUP(E47,E2数据库!C:H,5,0)</f>
        <v>#N/A</v>
      </c>
      <c r="J47" s="18" t="e">
        <f>VLOOKUP(E47,E2数据库!C:H,6,0)</f>
        <v>#N/A</v>
      </c>
      <c r="K47" s="18"/>
    </row>
    <row r="48" spans="1:11" x14ac:dyDescent="0.25">
      <c r="A48" s="22"/>
      <c r="B48" s="22"/>
      <c r="C48" s="22"/>
      <c r="D48" s="22"/>
      <c r="E48" s="18" t="str">
        <f t="shared" si="2"/>
        <v/>
      </c>
      <c r="F48" s="18" t="e">
        <f>VLOOKUP(E48,E2数据库!C:H,2,0)</f>
        <v>#N/A</v>
      </c>
      <c r="G48" s="18" t="e">
        <f>VLOOKUP(E48,E2数据库!C:H,3,0)</f>
        <v>#N/A</v>
      </c>
      <c r="H48" s="19" t="e">
        <f>VLOOKUP(E48,E2数据库!C:H,4,0)*2*C48</f>
        <v>#N/A</v>
      </c>
      <c r="I48" s="18" t="e">
        <f>VLOOKUP(E48,E2数据库!C:H,5,0)</f>
        <v>#N/A</v>
      </c>
      <c r="J48" s="18" t="e">
        <f>VLOOKUP(E48,E2数据库!C:H,6,0)</f>
        <v>#N/A</v>
      </c>
      <c r="K48" s="18"/>
    </row>
    <row r="49" spans="1:11" x14ac:dyDescent="0.25">
      <c r="A49" s="22"/>
      <c r="B49" s="22"/>
      <c r="C49" s="22"/>
      <c r="D49" s="22"/>
      <c r="E49" s="18" t="str">
        <f t="shared" si="2"/>
        <v/>
      </c>
      <c r="F49" s="18" t="e">
        <f>VLOOKUP(E49,E2数据库!C:H,2,0)</f>
        <v>#N/A</v>
      </c>
      <c r="G49" s="18" t="e">
        <f>VLOOKUP(E49,E2数据库!C:H,3,0)</f>
        <v>#N/A</v>
      </c>
      <c r="H49" s="19" t="e">
        <f>VLOOKUP(E49,E2数据库!C:H,4,0)*2*C49</f>
        <v>#N/A</v>
      </c>
      <c r="I49" s="18" t="e">
        <f>VLOOKUP(E49,E2数据库!C:H,5,0)</f>
        <v>#N/A</v>
      </c>
      <c r="J49" s="18" t="e">
        <f>VLOOKUP(E49,E2数据库!C:H,6,0)</f>
        <v>#N/A</v>
      </c>
      <c r="K49" s="18"/>
    </row>
    <row r="50" spans="1:11" x14ac:dyDescent="0.25">
      <c r="A50" s="22"/>
      <c r="B50" s="22"/>
      <c r="C50" s="22"/>
      <c r="D50" s="22"/>
      <c r="E50" s="18" t="str">
        <f t="shared" si="2"/>
        <v/>
      </c>
      <c r="F50" s="18" t="e">
        <f>VLOOKUP(E50,E2数据库!C:H,2,0)</f>
        <v>#N/A</v>
      </c>
      <c r="G50" s="18" t="e">
        <f>VLOOKUP(E50,E2数据库!C:H,3,0)</f>
        <v>#N/A</v>
      </c>
      <c r="H50" s="19" t="e">
        <f>VLOOKUP(E50,E2数据库!C:H,4,0)*2*C50</f>
        <v>#N/A</v>
      </c>
      <c r="I50" s="18" t="e">
        <f>VLOOKUP(E50,E2数据库!C:H,5,0)</f>
        <v>#N/A</v>
      </c>
      <c r="J50" s="18" t="e">
        <f>VLOOKUP(E50,E2数据库!C:H,6,0)</f>
        <v>#N/A</v>
      </c>
      <c r="K50" s="18"/>
    </row>
    <row r="51" spans="1:11" x14ac:dyDescent="0.25">
      <c r="A51" s="22"/>
      <c r="B51" s="22"/>
      <c r="C51" s="22"/>
      <c r="D51" s="22"/>
      <c r="E51" s="18" t="str">
        <f t="shared" si="2"/>
        <v/>
      </c>
      <c r="F51" s="18" t="e">
        <f>VLOOKUP(E51,E2数据库!C:H,2,0)</f>
        <v>#N/A</v>
      </c>
      <c r="G51" s="18" t="e">
        <f>VLOOKUP(E51,E2数据库!C:H,3,0)</f>
        <v>#N/A</v>
      </c>
      <c r="H51" s="19" t="e">
        <f>VLOOKUP(E51,E2数据库!C:H,4,0)*2*C51</f>
        <v>#N/A</v>
      </c>
      <c r="I51" s="18" t="e">
        <f>VLOOKUP(E51,E2数据库!C:H,5,0)</f>
        <v>#N/A</v>
      </c>
      <c r="J51" s="18" t="e">
        <f>VLOOKUP(E51,E2数据库!C:H,6,0)</f>
        <v>#N/A</v>
      </c>
      <c r="K51" s="18"/>
    </row>
    <row r="52" spans="1:11" x14ac:dyDescent="0.25">
      <c r="A52" s="22"/>
      <c r="B52" s="22"/>
      <c r="C52" s="22"/>
      <c r="D52" s="22"/>
      <c r="E52" s="18" t="str">
        <f t="shared" si="2"/>
        <v/>
      </c>
      <c r="F52" s="18" t="e">
        <f>VLOOKUP(E52,E2数据库!C:H,2,0)</f>
        <v>#N/A</v>
      </c>
      <c r="G52" s="18" t="e">
        <f>VLOOKUP(E52,E2数据库!C:H,3,0)</f>
        <v>#N/A</v>
      </c>
      <c r="H52" s="19" t="e">
        <f>VLOOKUP(E52,E2数据库!C:H,4,0)*2*C52</f>
        <v>#N/A</v>
      </c>
      <c r="I52" s="18" t="e">
        <f>VLOOKUP(E52,E2数据库!C:H,5,0)</f>
        <v>#N/A</v>
      </c>
      <c r="J52" s="18" t="e">
        <f>VLOOKUP(E52,E2数据库!C:H,6,0)</f>
        <v>#N/A</v>
      </c>
      <c r="K52" s="18"/>
    </row>
    <row r="53" spans="1:11" x14ac:dyDescent="0.25">
      <c r="A53" s="22"/>
      <c r="B53" s="22"/>
      <c r="C53" s="22"/>
      <c r="D53" s="22"/>
      <c r="E53" s="18" t="str">
        <f t="shared" si="2"/>
        <v/>
      </c>
      <c r="F53" s="18" t="e">
        <f>VLOOKUP(E53,E2数据库!C:H,2,0)</f>
        <v>#N/A</v>
      </c>
      <c r="G53" s="18" t="e">
        <f>VLOOKUP(E53,E2数据库!C:H,3,0)</f>
        <v>#N/A</v>
      </c>
      <c r="H53" s="19" t="e">
        <f>VLOOKUP(E53,E2数据库!C:H,4,0)*2*C53</f>
        <v>#N/A</v>
      </c>
      <c r="I53" s="18" t="e">
        <f>VLOOKUP(E53,E2数据库!C:H,5,0)</f>
        <v>#N/A</v>
      </c>
      <c r="J53" s="18" t="e">
        <f>VLOOKUP(E53,E2数据库!C:H,6,0)</f>
        <v>#N/A</v>
      </c>
      <c r="K53" s="18"/>
    </row>
    <row r="54" spans="1:11" x14ac:dyDescent="0.25">
      <c r="A54" s="22"/>
      <c r="B54" s="22"/>
      <c r="C54" s="22"/>
      <c r="D54" s="22"/>
      <c r="E54" s="18" t="str">
        <f t="shared" si="2"/>
        <v/>
      </c>
      <c r="F54" s="18" t="e">
        <f>VLOOKUP(E54,E2数据库!C:H,2,0)</f>
        <v>#N/A</v>
      </c>
      <c r="G54" s="18" t="e">
        <f>VLOOKUP(E54,E2数据库!C:H,3,0)</f>
        <v>#N/A</v>
      </c>
      <c r="H54" s="19" t="e">
        <f>VLOOKUP(E54,E2数据库!C:H,4,0)*2*C54</f>
        <v>#N/A</v>
      </c>
      <c r="I54" s="18" t="e">
        <f>VLOOKUP(E54,E2数据库!C:H,5,0)</f>
        <v>#N/A</v>
      </c>
      <c r="J54" s="18" t="e">
        <f>VLOOKUP(E54,E2数据库!C:H,6,0)</f>
        <v>#N/A</v>
      </c>
      <c r="K54" s="18"/>
    </row>
    <row r="55" spans="1:11" x14ac:dyDescent="0.25">
      <c r="A55" s="22"/>
      <c r="B55" s="22"/>
      <c r="C55" s="22"/>
      <c r="D55" s="22"/>
      <c r="E55" s="18" t="str">
        <f t="shared" si="2"/>
        <v/>
      </c>
      <c r="F55" s="18" t="e">
        <f>VLOOKUP(E55,E2数据库!C:H,2,0)</f>
        <v>#N/A</v>
      </c>
      <c r="G55" s="18" t="e">
        <f>VLOOKUP(E55,E2数据库!C:H,3,0)</f>
        <v>#N/A</v>
      </c>
      <c r="H55" s="19" t="e">
        <f>VLOOKUP(E55,E2数据库!C:H,4,0)*2*C55</f>
        <v>#N/A</v>
      </c>
      <c r="I55" s="18" t="e">
        <f>VLOOKUP(E55,E2数据库!C:H,5,0)</f>
        <v>#N/A</v>
      </c>
      <c r="J55" s="18" t="e">
        <f>VLOOKUP(E55,E2数据库!C:H,6,0)</f>
        <v>#N/A</v>
      </c>
      <c r="K55" s="18"/>
    </row>
    <row r="56" spans="1:11" x14ac:dyDescent="0.25">
      <c r="A56" s="22"/>
      <c r="B56" s="22"/>
      <c r="C56" s="22"/>
      <c r="D56" s="22"/>
      <c r="E56" s="18" t="str">
        <f t="shared" si="2"/>
        <v/>
      </c>
      <c r="F56" s="18" t="e">
        <f>VLOOKUP(E56,E2数据库!C:H,2,0)</f>
        <v>#N/A</v>
      </c>
      <c r="G56" s="18" t="e">
        <f>VLOOKUP(E56,E2数据库!C:H,3,0)</f>
        <v>#N/A</v>
      </c>
      <c r="H56" s="19" t="e">
        <f>VLOOKUP(E56,E2数据库!C:H,4,0)*2*C56</f>
        <v>#N/A</v>
      </c>
      <c r="I56" s="18" t="e">
        <f>VLOOKUP(E56,E2数据库!C:H,5,0)</f>
        <v>#N/A</v>
      </c>
      <c r="J56" s="18" t="e">
        <f>VLOOKUP(E56,E2数据库!C:H,6,0)</f>
        <v>#N/A</v>
      </c>
      <c r="K56" s="18"/>
    </row>
    <row r="57" spans="1:11" x14ac:dyDescent="0.25">
      <c r="A57" s="22"/>
      <c r="B57" s="22"/>
      <c r="C57" s="22"/>
      <c r="D57" s="22"/>
      <c r="E57" s="18" t="str">
        <f t="shared" si="2"/>
        <v/>
      </c>
      <c r="F57" s="18" t="e">
        <f>VLOOKUP(E57,E2数据库!C:H,2,0)</f>
        <v>#N/A</v>
      </c>
      <c r="G57" s="18" t="e">
        <f>VLOOKUP(E57,E2数据库!C:H,3,0)</f>
        <v>#N/A</v>
      </c>
      <c r="H57" s="19" t="e">
        <f>VLOOKUP(E57,E2数据库!C:H,4,0)*2*C57</f>
        <v>#N/A</v>
      </c>
      <c r="I57" s="18" t="e">
        <f>VLOOKUP(E57,E2数据库!C:H,5,0)</f>
        <v>#N/A</v>
      </c>
      <c r="J57" s="18" t="e">
        <f>VLOOKUP(E57,E2数据库!C:H,6,0)</f>
        <v>#N/A</v>
      </c>
      <c r="K57" s="18"/>
    </row>
    <row r="58" spans="1:11" x14ac:dyDescent="0.25">
      <c r="A58" s="22"/>
      <c r="B58" s="22"/>
      <c r="C58" s="22"/>
      <c r="D58" s="22"/>
      <c r="E58" s="18" t="str">
        <f t="shared" si="2"/>
        <v/>
      </c>
      <c r="F58" s="18" t="e">
        <f>VLOOKUP(E58,E2数据库!C:H,2,0)</f>
        <v>#N/A</v>
      </c>
      <c r="G58" s="18" t="e">
        <f>VLOOKUP(E58,E2数据库!C:H,3,0)</f>
        <v>#N/A</v>
      </c>
      <c r="H58" s="19" t="e">
        <f>VLOOKUP(E58,E2数据库!C:H,4,0)*2*C58</f>
        <v>#N/A</v>
      </c>
      <c r="I58" s="18" t="e">
        <f>VLOOKUP(E58,E2数据库!C:H,5,0)</f>
        <v>#N/A</v>
      </c>
      <c r="J58" s="18" t="e">
        <f>VLOOKUP(E58,E2数据库!C:H,6,0)</f>
        <v>#N/A</v>
      </c>
      <c r="K58" s="18"/>
    </row>
    <row r="59" spans="1:11" x14ac:dyDescent="0.25">
      <c r="A59" s="22"/>
      <c r="B59" s="22"/>
      <c r="C59" s="22"/>
      <c r="D59" s="22"/>
      <c r="E59" s="18" t="str">
        <f t="shared" si="2"/>
        <v/>
      </c>
      <c r="F59" s="18" t="e">
        <f>VLOOKUP(E59,E2数据库!C:H,2,0)</f>
        <v>#N/A</v>
      </c>
      <c r="G59" s="18" t="e">
        <f>VLOOKUP(E59,E2数据库!C:H,3,0)</f>
        <v>#N/A</v>
      </c>
      <c r="H59" s="19" t="e">
        <f>VLOOKUP(E59,E2数据库!C:H,4,0)*2*C59</f>
        <v>#N/A</v>
      </c>
      <c r="I59" s="18" t="e">
        <f>VLOOKUP(E59,E2数据库!C:H,5,0)</f>
        <v>#N/A</v>
      </c>
      <c r="J59" s="18" t="e">
        <f>VLOOKUP(E59,E2数据库!C:H,6,0)</f>
        <v>#N/A</v>
      </c>
      <c r="K59" s="18"/>
    </row>
    <row r="60" spans="1:11" x14ac:dyDescent="0.25">
      <c r="A60" s="22"/>
      <c r="B60" s="22"/>
      <c r="C60" s="22"/>
      <c r="D60" s="22"/>
      <c r="E60" s="18" t="str">
        <f t="shared" si="2"/>
        <v/>
      </c>
      <c r="F60" s="18" t="e">
        <f>VLOOKUP(E60,E2数据库!C:H,2,0)</f>
        <v>#N/A</v>
      </c>
      <c r="G60" s="18" t="e">
        <f>VLOOKUP(E60,E2数据库!C:H,3,0)</f>
        <v>#N/A</v>
      </c>
      <c r="H60" s="19" t="e">
        <f>VLOOKUP(E60,E2数据库!C:H,4,0)*2*C60</f>
        <v>#N/A</v>
      </c>
      <c r="I60" s="18" t="e">
        <f>VLOOKUP(E60,E2数据库!C:H,5,0)</f>
        <v>#N/A</v>
      </c>
      <c r="J60" s="18" t="e">
        <f>VLOOKUP(E60,E2数据库!C:H,6,0)</f>
        <v>#N/A</v>
      </c>
      <c r="K60" s="18"/>
    </row>
    <row r="61" spans="1:11" x14ac:dyDescent="0.25">
      <c r="A61" s="22"/>
      <c r="B61" s="22"/>
      <c r="C61" s="22"/>
      <c r="D61" s="22"/>
      <c r="E61" s="18" t="str">
        <f t="shared" si="2"/>
        <v/>
      </c>
      <c r="F61" s="18" t="e">
        <f>VLOOKUP(E61,E2数据库!C:H,2,0)</f>
        <v>#N/A</v>
      </c>
      <c r="G61" s="18" t="e">
        <f>VLOOKUP(E61,E2数据库!C:H,3,0)</f>
        <v>#N/A</v>
      </c>
      <c r="H61" s="19" t="e">
        <f>VLOOKUP(E61,E2数据库!C:H,4,0)*2*C61</f>
        <v>#N/A</v>
      </c>
      <c r="I61" s="18" t="e">
        <f>VLOOKUP(E61,E2数据库!C:H,5,0)</f>
        <v>#N/A</v>
      </c>
      <c r="J61" s="18" t="e">
        <f>VLOOKUP(E61,E2数据库!C:H,6,0)</f>
        <v>#N/A</v>
      </c>
      <c r="K61" s="18"/>
    </row>
    <row r="62" spans="1:11" x14ac:dyDescent="0.25">
      <c r="A62" s="22"/>
      <c r="B62" s="22"/>
      <c r="C62" s="22"/>
      <c r="D62" s="22"/>
      <c r="E62" s="18" t="str">
        <f t="shared" si="2"/>
        <v/>
      </c>
      <c r="F62" s="18" t="e">
        <f>VLOOKUP(E62,E2数据库!C:H,2,0)</f>
        <v>#N/A</v>
      </c>
      <c r="G62" s="18" t="e">
        <f>VLOOKUP(E62,E2数据库!C:H,3,0)</f>
        <v>#N/A</v>
      </c>
      <c r="H62" s="19" t="e">
        <f>VLOOKUP(E62,E2数据库!C:H,4,0)*2*C62</f>
        <v>#N/A</v>
      </c>
      <c r="I62" s="18" t="e">
        <f>VLOOKUP(E62,E2数据库!C:H,5,0)</f>
        <v>#N/A</v>
      </c>
      <c r="J62" s="18" t="e">
        <f>VLOOKUP(E62,E2数据库!C:H,6,0)</f>
        <v>#N/A</v>
      </c>
      <c r="K62" s="18"/>
    </row>
    <row r="63" spans="1:11" x14ac:dyDescent="0.25">
      <c r="A63" s="22"/>
      <c r="B63" s="22"/>
      <c r="C63" s="22"/>
      <c r="D63" s="22"/>
      <c r="E63" s="18" t="str">
        <f t="shared" si="2"/>
        <v/>
      </c>
      <c r="F63" s="18" t="e">
        <f>VLOOKUP(E63,E2数据库!C:H,2,0)</f>
        <v>#N/A</v>
      </c>
      <c r="G63" s="18" t="e">
        <f>VLOOKUP(E63,E2数据库!C:H,3,0)</f>
        <v>#N/A</v>
      </c>
      <c r="H63" s="19" t="e">
        <f>VLOOKUP(E63,E2数据库!C:H,4,0)*2*C63</f>
        <v>#N/A</v>
      </c>
      <c r="I63" s="18" t="e">
        <f>VLOOKUP(E63,E2数据库!C:H,5,0)</f>
        <v>#N/A</v>
      </c>
      <c r="J63" s="18" t="e">
        <f>VLOOKUP(E63,E2数据库!C:H,6,0)</f>
        <v>#N/A</v>
      </c>
      <c r="K63" s="18"/>
    </row>
    <row r="64" spans="1:11" x14ac:dyDescent="0.25">
      <c r="A64" s="22"/>
      <c r="B64" s="22"/>
      <c r="C64" s="22"/>
      <c r="D64" s="22"/>
      <c r="E64" s="18" t="str">
        <f t="shared" si="2"/>
        <v/>
      </c>
      <c r="F64" s="18" t="e">
        <f>VLOOKUP(E64,E2数据库!C:H,2,0)</f>
        <v>#N/A</v>
      </c>
      <c r="G64" s="18" t="e">
        <f>VLOOKUP(E64,E2数据库!C:H,3,0)</f>
        <v>#N/A</v>
      </c>
      <c r="H64" s="19" t="e">
        <f>VLOOKUP(E64,E2数据库!C:H,4,0)*2*C64</f>
        <v>#N/A</v>
      </c>
      <c r="I64" s="18" t="e">
        <f>VLOOKUP(E64,E2数据库!C:H,5,0)</f>
        <v>#N/A</v>
      </c>
      <c r="J64" s="18" t="e">
        <f>VLOOKUP(E64,E2数据库!C:H,6,0)</f>
        <v>#N/A</v>
      </c>
      <c r="K64" s="18"/>
    </row>
    <row r="65" spans="1:11" x14ac:dyDescent="0.25">
      <c r="A65" s="22"/>
      <c r="B65" s="22"/>
      <c r="C65" s="22"/>
      <c r="D65" s="22"/>
      <c r="E65" s="18" t="str">
        <f t="shared" si="2"/>
        <v/>
      </c>
      <c r="F65" s="18" t="e">
        <f>VLOOKUP(E65,E2数据库!C:H,2,0)</f>
        <v>#N/A</v>
      </c>
      <c r="G65" s="18" t="e">
        <f>VLOOKUP(E65,E2数据库!C:H,3,0)</f>
        <v>#N/A</v>
      </c>
      <c r="H65" s="19" t="e">
        <f>VLOOKUP(E65,E2数据库!C:H,4,0)*2*C65</f>
        <v>#N/A</v>
      </c>
      <c r="I65" s="18" t="e">
        <f>VLOOKUP(E65,E2数据库!C:H,5,0)</f>
        <v>#N/A</v>
      </c>
      <c r="J65" s="18" t="e">
        <f>VLOOKUP(E65,E2数据库!C:H,6,0)</f>
        <v>#N/A</v>
      </c>
      <c r="K65" s="18"/>
    </row>
    <row r="66" spans="1:11" x14ac:dyDescent="0.25">
      <c r="A66" s="22"/>
      <c r="B66" s="22"/>
      <c r="C66" s="22"/>
      <c r="D66" s="22"/>
      <c r="E66" s="18" t="str">
        <f t="shared" si="2"/>
        <v/>
      </c>
      <c r="F66" s="18" t="e">
        <f>VLOOKUP(E66,E2数据库!C:H,2,0)</f>
        <v>#N/A</v>
      </c>
      <c r="G66" s="18" t="e">
        <f>VLOOKUP(E66,E2数据库!C:H,3,0)</f>
        <v>#N/A</v>
      </c>
      <c r="H66" s="19" t="e">
        <f>VLOOKUP(E66,E2数据库!C:H,4,0)*2*C66</f>
        <v>#N/A</v>
      </c>
      <c r="I66" s="18" t="e">
        <f>VLOOKUP(E66,E2数据库!C:H,5,0)</f>
        <v>#N/A</v>
      </c>
      <c r="J66" s="18" t="e">
        <f>VLOOKUP(E66,E2数据库!C:H,6,0)</f>
        <v>#N/A</v>
      </c>
      <c r="K66" s="18"/>
    </row>
    <row r="67" spans="1:11" x14ac:dyDescent="0.25">
      <c r="A67" s="22"/>
      <c r="B67" s="22"/>
      <c r="C67" s="22"/>
      <c r="D67" s="22"/>
      <c r="E67" s="18" t="str">
        <f t="shared" si="2"/>
        <v/>
      </c>
      <c r="F67" s="18" t="e">
        <f>VLOOKUP(E67,E2数据库!C:H,2,0)</f>
        <v>#N/A</v>
      </c>
      <c r="G67" s="18" t="e">
        <f>VLOOKUP(E67,E2数据库!C:H,3,0)</f>
        <v>#N/A</v>
      </c>
      <c r="H67" s="19" t="e">
        <f>VLOOKUP(E67,E2数据库!C:H,4,0)*2*C67</f>
        <v>#N/A</v>
      </c>
      <c r="I67" s="18" t="e">
        <f>VLOOKUP(E67,E2数据库!C:H,5,0)</f>
        <v>#N/A</v>
      </c>
      <c r="J67" s="18" t="e">
        <f>VLOOKUP(E67,E2数据库!C:H,6,0)</f>
        <v>#N/A</v>
      </c>
      <c r="K67" s="18"/>
    </row>
    <row r="68" spans="1:11" x14ac:dyDescent="0.25">
      <c r="A68" s="22"/>
      <c r="B68" s="22"/>
      <c r="C68" s="22"/>
      <c r="D68" s="22"/>
      <c r="E68" s="18" t="str">
        <f t="shared" si="2"/>
        <v/>
      </c>
      <c r="F68" s="18" t="e">
        <f>VLOOKUP(E68,E2数据库!C:H,2,0)</f>
        <v>#N/A</v>
      </c>
      <c r="G68" s="18" t="e">
        <f>VLOOKUP(E68,E2数据库!C:H,3,0)</f>
        <v>#N/A</v>
      </c>
      <c r="H68" s="19" t="e">
        <f>VLOOKUP(E68,E2数据库!C:H,4,0)*2*C68</f>
        <v>#N/A</v>
      </c>
      <c r="I68" s="18" t="e">
        <f>VLOOKUP(E68,E2数据库!C:H,5,0)</f>
        <v>#N/A</v>
      </c>
      <c r="J68" s="18" t="e">
        <f>VLOOKUP(E68,E2数据库!C:H,6,0)</f>
        <v>#N/A</v>
      </c>
      <c r="K68" s="18"/>
    </row>
    <row r="69" spans="1:11" x14ac:dyDescent="0.25">
      <c r="A69" s="22"/>
      <c r="B69" s="22"/>
      <c r="C69" s="22"/>
      <c r="D69" s="22"/>
      <c r="E69" s="18" t="str">
        <f t="shared" si="2"/>
        <v/>
      </c>
      <c r="F69" s="18" t="e">
        <f>VLOOKUP(E69,E2数据库!C:H,2,0)</f>
        <v>#N/A</v>
      </c>
      <c r="G69" s="18" t="e">
        <f>VLOOKUP(E69,E2数据库!C:H,3,0)</f>
        <v>#N/A</v>
      </c>
      <c r="H69" s="19" t="e">
        <f>VLOOKUP(E69,E2数据库!C:H,4,0)*2*C69</f>
        <v>#N/A</v>
      </c>
      <c r="I69" s="18" t="e">
        <f>VLOOKUP(E69,E2数据库!C:H,5,0)</f>
        <v>#N/A</v>
      </c>
      <c r="J69" s="18" t="e">
        <f>VLOOKUP(E69,E2数据库!C:H,6,0)</f>
        <v>#N/A</v>
      </c>
      <c r="K69" s="18"/>
    </row>
    <row r="70" spans="1:11" x14ac:dyDescent="0.25">
      <c r="A70" s="22"/>
      <c r="B70" s="22"/>
      <c r="C70" s="22"/>
      <c r="D70" s="22"/>
      <c r="E70" s="18" t="str">
        <f t="shared" ref="E70:E100" si="3">TRIM(MID(SUBSTITUTE($B70,"-",REPT(" ",99)),COLUMN(B70)*99-98,99))</f>
        <v/>
      </c>
      <c r="F70" s="18" t="e">
        <f>VLOOKUP(E70,E2数据库!C:H,2,0)</f>
        <v>#N/A</v>
      </c>
      <c r="G70" s="18" t="e">
        <f>VLOOKUP(E70,E2数据库!C:H,3,0)</f>
        <v>#N/A</v>
      </c>
      <c r="H70" s="19" t="e">
        <f>VLOOKUP(E70,E2数据库!C:H,4,0)*2*C70</f>
        <v>#N/A</v>
      </c>
      <c r="I70" s="18" t="e">
        <f>VLOOKUP(E70,E2数据库!C:H,5,0)</f>
        <v>#N/A</v>
      </c>
      <c r="J70" s="18" t="e">
        <f>VLOOKUP(E70,E2数据库!C:H,6,0)</f>
        <v>#N/A</v>
      </c>
      <c r="K70" s="18"/>
    </row>
    <row r="71" spans="1:11" x14ac:dyDescent="0.25">
      <c r="A71" s="22"/>
      <c r="B71" s="22"/>
      <c r="C71" s="22"/>
      <c r="D71" s="22"/>
      <c r="E71" s="18" t="str">
        <f t="shared" si="3"/>
        <v/>
      </c>
      <c r="F71" s="18" t="e">
        <f>VLOOKUP(E71,E2数据库!C:H,2,0)</f>
        <v>#N/A</v>
      </c>
      <c r="G71" s="18" t="e">
        <f>VLOOKUP(E71,E2数据库!C:H,3,0)</f>
        <v>#N/A</v>
      </c>
      <c r="H71" s="19" t="e">
        <f>VLOOKUP(E71,E2数据库!C:H,4,0)*2*C71</f>
        <v>#N/A</v>
      </c>
      <c r="I71" s="18" t="e">
        <f>VLOOKUP(E71,E2数据库!C:H,5,0)</f>
        <v>#N/A</v>
      </c>
      <c r="J71" s="18" t="e">
        <f>VLOOKUP(E71,E2数据库!C:H,6,0)</f>
        <v>#N/A</v>
      </c>
      <c r="K71" s="18"/>
    </row>
    <row r="72" spans="1:11" x14ac:dyDescent="0.25">
      <c r="A72" s="22"/>
      <c r="B72" s="22"/>
      <c r="C72" s="22"/>
      <c r="D72" s="22"/>
      <c r="E72" s="18" t="str">
        <f t="shared" si="3"/>
        <v/>
      </c>
      <c r="F72" s="18" t="e">
        <f>VLOOKUP(E72,E2数据库!C:H,2,0)</f>
        <v>#N/A</v>
      </c>
      <c r="G72" s="18" t="e">
        <f>VLOOKUP(E72,E2数据库!C:H,3,0)</f>
        <v>#N/A</v>
      </c>
      <c r="H72" s="19" t="e">
        <f>VLOOKUP(E72,E2数据库!C:H,4,0)*2*C72</f>
        <v>#N/A</v>
      </c>
      <c r="I72" s="18" t="e">
        <f>VLOOKUP(E72,E2数据库!C:H,5,0)</f>
        <v>#N/A</v>
      </c>
      <c r="J72" s="18" t="e">
        <f>VLOOKUP(E72,E2数据库!C:H,6,0)</f>
        <v>#N/A</v>
      </c>
      <c r="K72" s="18"/>
    </row>
    <row r="73" spans="1:11" x14ac:dyDescent="0.25">
      <c r="A73" s="22"/>
      <c r="B73" s="22"/>
      <c r="C73" s="22"/>
      <c r="D73" s="22"/>
      <c r="E73" s="18" t="str">
        <f t="shared" si="3"/>
        <v/>
      </c>
      <c r="F73" s="18" t="e">
        <f>VLOOKUP(E73,E2数据库!C:H,2,0)</f>
        <v>#N/A</v>
      </c>
      <c r="G73" s="18" t="e">
        <f>VLOOKUP(E73,E2数据库!C:H,3,0)</f>
        <v>#N/A</v>
      </c>
      <c r="H73" s="19" t="e">
        <f>VLOOKUP(E73,E2数据库!C:H,4,0)*2*C73</f>
        <v>#N/A</v>
      </c>
      <c r="I73" s="18" t="e">
        <f>VLOOKUP(E73,E2数据库!C:H,5,0)</f>
        <v>#N/A</v>
      </c>
      <c r="J73" s="18" t="e">
        <f>VLOOKUP(E73,E2数据库!C:H,6,0)</f>
        <v>#N/A</v>
      </c>
      <c r="K73" s="18"/>
    </row>
    <row r="74" spans="1:11" x14ac:dyDescent="0.25">
      <c r="A74" s="22"/>
      <c r="B74" s="22"/>
      <c r="C74" s="22"/>
      <c r="D74" s="22"/>
      <c r="E74" s="18" t="str">
        <f t="shared" si="3"/>
        <v/>
      </c>
      <c r="F74" s="18" t="e">
        <f>VLOOKUP(E74,E2数据库!C:H,2,0)</f>
        <v>#N/A</v>
      </c>
      <c r="G74" s="18" t="e">
        <f>VLOOKUP(E74,E2数据库!C:H,3,0)</f>
        <v>#N/A</v>
      </c>
      <c r="H74" s="19" t="e">
        <f>VLOOKUP(E74,E2数据库!C:H,4,0)*2*C74</f>
        <v>#N/A</v>
      </c>
      <c r="I74" s="18" t="e">
        <f>VLOOKUP(E74,E2数据库!C:H,5,0)</f>
        <v>#N/A</v>
      </c>
      <c r="J74" s="18" t="e">
        <f>VLOOKUP(E74,E2数据库!C:H,6,0)</f>
        <v>#N/A</v>
      </c>
      <c r="K74" s="18"/>
    </row>
    <row r="75" spans="1:11" x14ac:dyDescent="0.25">
      <c r="A75" s="22"/>
      <c r="B75" s="22"/>
      <c r="C75" s="22"/>
      <c r="D75" s="22"/>
      <c r="E75" s="18" t="str">
        <f t="shared" si="3"/>
        <v/>
      </c>
      <c r="F75" s="18" t="e">
        <f>VLOOKUP(E75,E2数据库!C:H,2,0)</f>
        <v>#N/A</v>
      </c>
      <c r="G75" s="18" t="e">
        <f>VLOOKUP(E75,E2数据库!C:H,3,0)</f>
        <v>#N/A</v>
      </c>
      <c r="H75" s="19" t="e">
        <f>VLOOKUP(E75,E2数据库!C:H,4,0)*2*C75</f>
        <v>#N/A</v>
      </c>
      <c r="I75" s="18" t="e">
        <f>VLOOKUP(E75,E2数据库!C:H,5,0)</f>
        <v>#N/A</v>
      </c>
      <c r="J75" s="18" t="e">
        <f>VLOOKUP(E75,E2数据库!C:H,6,0)</f>
        <v>#N/A</v>
      </c>
      <c r="K75" s="18"/>
    </row>
    <row r="76" spans="1:11" x14ac:dyDescent="0.25">
      <c r="A76" s="22"/>
      <c r="B76" s="22"/>
      <c r="C76" s="22"/>
      <c r="D76" s="22"/>
      <c r="E76" s="18" t="str">
        <f t="shared" si="3"/>
        <v/>
      </c>
      <c r="F76" s="18" t="e">
        <f>VLOOKUP(E76,E2数据库!C:H,2,0)</f>
        <v>#N/A</v>
      </c>
      <c r="G76" s="18" t="e">
        <f>VLOOKUP(E76,E2数据库!C:H,3,0)</f>
        <v>#N/A</v>
      </c>
      <c r="H76" s="19" t="e">
        <f>VLOOKUP(E76,E2数据库!C:H,4,0)*2*C76</f>
        <v>#N/A</v>
      </c>
      <c r="I76" s="18" t="e">
        <f>VLOOKUP(E76,E2数据库!C:H,5,0)</f>
        <v>#N/A</v>
      </c>
      <c r="J76" s="18" t="e">
        <f>VLOOKUP(E76,E2数据库!C:H,6,0)</f>
        <v>#N/A</v>
      </c>
      <c r="K76" s="18"/>
    </row>
    <row r="77" spans="1:11" x14ac:dyDescent="0.25">
      <c r="A77" s="22"/>
      <c r="B77" s="22"/>
      <c r="C77" s="22"/>
      <c r="D77" s="22"/>
      <c r="E77" s="18" t="str">
        <f t="shared" si="3"/>
        <v/>
      </c>
      <c r="F77" s="18" t="e">
        <f>VLOOKUP(E77,E2数据库!C:H,2,0)</f>
        <v>#N/A</v>
      </c>
      <c r="G77" s="18" t="e">
        <f>VLOOKUP(E77,E2数据库!C:H,3,0)</f>
        <v>#N/A</v>
      </c>
      <c r="H77" s="19" t="e">
        <f>VLOOKUP(E77,E2数据库!C:H,4,0)*2*C77</f>
        <v>#N/A</v>
      </c>
      <c r="I77" s="18" t="e">
        <f>VLOOKUP(E77,E2数据库!C:H,5,0)</f>
        <v>#N/A</v>
      </c>
      <c r="J77" s="18" t="e">
        <f>VLOOKUP(E77,E2数据库!C:H,6,0)</f>
        <v>#N/A</v>
      </c>
      <c r="K77" s="18"/>
    </row>
    <row r="78" spans="1:11" x14ac:dyDescent="0.25">
      <c r="A78" s="22"/>
      <c r="B78" s="22"/>
      <c r="C78" s="22"/>
      <c r="D78" s="22"/>
      <c r="E78" s="18" t="str">
        <f t="shared" si="3"/>
        <v/>
      </c>
      <c r="F78" s="18" t="e">
        <f>VLOOKUP(E78,E2数据库!C:H,2,0)</f>
        <v>#N/A</v>
      </c>
      <c r="G78" s="18" t="e">
        <f>VLOOKUP(E78,E2数据库!C:H,3,0)</f>
        <v>#N/A</v>
      </c>
      <c r="H78" s="19" t="e">
        <f>VLOOKUP(E78,E2数据库!C:H,4,0)*2*C78</f>
        <v>#N/A</v>
      </c>
      <c r="I78" s="18" t="e">
        <f>VLOOKUP(E78,E2数据库!C:H,5,0)</f>
        <v>#N/A</v>
      </c>
      <c r="J78" s="18" t="e">
        <f>VLOOKUP(E78,E2数据库!C:H,6,0)</f>
        <v>#N/A</v>
      </c>
      <c r="K78" s="18"/>
    </row>
    <row r="79" spans="1:11" x14ac:dyDescent="0.25">
      <c r="A79" s="22"/>
      <c r="B79" s="22"/>
      <c r="C79" s="22"/>
      <c r="D79" s="22"/>
      <c r="E79" s="18" t="str">
        <f t="shared" si="3"/>
        <v/>
      </c>
      <c r="F79" s="18" t="e">
        <f>VLOOKUP(E79,E2数据库!C:H,2,0)</f>
        <v>#N/A</v>
      </c>
      <c r="G79" s="18" t="e">
        <f>VLOOKUP(E79,E2数据库!C:H,3,0)</f>
        <v>#N/A</v>
      </c>
      <c r="H79" s="19" t="e">
        <f>VLOOKUP(E79,E2数据库!C:H,4,0)*2*C79</f>
        <v>#N/A</v>
      </c>
      <c r="I79" s="18" t="e">
        <f>VLOOKUP(E79,E2数据库!C:H,5,0)</f>
        <v>#N/A</v>
      </c>
      <c r="J79" s="18" t="e">
        <f>VLOOKUP(E79,E2数据库!C:H,6,0)</f>
        <v>#N/A</v>
      </c>
      <c r="K79" s="18"/>
    </row>
    <row r="80" spans="1:11" x14ac:dyDescent="0.25">
      <c r="A80" s="22"/>
      <c r="B80" s="22"/>
      <c r="C80" s="22"/>
      <c r="D80" s="22"/>
      <c r="E80" s="18" t="str">
        <f t="shared" si="3"/>
        <v/>
      </c>
      <c r="F80" s="18" t="e">
        <f>VLOOKUP(E80,E2数据库!C:H,2,0)</f>
        <v>#N/A</v>
      </c>
      <c r="G80" s="18" t="e">
        <f>VLOOKUP(E80,E2数据库!C:H,3,0)</f>
        <v>#N/A</v>
      </c>
      <c r="H80" s="19" t="e">
        <f>VLOOKUP(E80,E2数据库!C:H,4,0)*2*C80</f>
        <v>#N/A</v>
      </c>
      <c r="I80" s="18" t="e">
        <f>VLOOKUP(E80,E2数据库!C:H,5,0)</f>
        <v>#N/A</v>
      </c>
      <c r="J80" s="18" t="e">
        <f>VLOOKUP(E80,E2数据库!C:H,6,0)</f>
        <v>#N/A</v>
      </c>
      <c r="K80" s="18"/>
    </row>
    <row r="81" spans="1:11" x14ac:dyDescent="0.25">
      <c r="A81" s="22"/>
      <c r="B81" s="22"/>
      <c r="C81" s="22"/>
      <c r="D81" s="22"/>
      <c r="E81" s="18" t="str">
        <f t="shared" si="3"/>
        <v/>
      </c>
      <c r="F81" s="18" t="e">
        <f>VLOOKUP(E81,E2数据库!C:H,2,0)</f>
        <v>#N/A</v>
      </c>
      <c r="G81" s="18" t="e">
        <f>VLOOKUP(E81,E2数据库!C:H,3,0)</f>
        <v>#N/A</v>
      </c>
      <c r="H81" s="19" t="e">
        <f>VLOOKUP(E81,E2数据库!C:H,4,0)*2*C81</f>
        <v>#N/A</v>
      </c>
      <c r="I81" s="18" t="e">
        <f>VLOOKUP(E81,E2数据库!C:H,5,0)</f>
        <v>#N/A</v>
      </c>
      <c r="J81" s="18" t="e">
        <f>VLOOKUP(E81,E2数据库!C:H,6,0)</f>
        <v>#N/A</v>
      </c>
      <c r="K81" s="18"/>
    </row>
    <row r="82" spans="1:11" x14ac:dyDescent="0.25">
      <c r="A82" s="22"/>
      <c r="B82" s="22"/>
      <c r="C82" s="22"/>
      <c r="D82" s="22"/>
      <c r="E82" s="18" t="str">
        <f t="shared" si="3"/>
        <v/>
      </c>
      <c r="F82" s="18" t="e">
        <f>VLOOKUP(E82,E2数据库!C:H,2,0)</f>
        <v>#N/A</v>
      </c>
      <c r="G82" s="18" t="e">
        <f>VLOOKUP(E82,E2数据库!C:H,3,0)</f>
        <v>#N/A</v>
      </c>
      <c r="H82" s="19" t="e">
        <f>VLOOKUP(E82,E2数据库!C:H,4,0)*2*C82</f>
        <v>#N/A</v>
      </c>
      <c r="I82" s="18" t="e">
        <f>VLOOKUP(E82,E2数据库!C:H,5,0)</f>
        <v>#N/A</v>
      </c>
      <c r="J82" s="18" t="e">
        <f>VLOOKUP(E82,E2数据库!C:H,6,0)</f>
        <v>#N/A</v>
      </c>
      <c r="K82" s="18"/>
    </row>
    <row r="83" spans="1:11" x14ac:dyDescent="0.25">
      <c r="A83" s="22"/>
      <c r="B83" s="22"/>
      <c r="C83" s="22"/>
      <c r="D83" s="22"/>
      <c r="E83" s="18" t="str">
        <f t="shared" si="3"/>
        <v/>
      </c>
      <c r="F83" s="18" t="e">
        <f>VLOOKUP(E83,E2数据库!C:H,2,0)</f>
        <v>#N/A</v>
      </c>
      <c r="G83" s="18" t="e">
        <f>VLOOKUP(E83,E2数据库!C:H,3,0)</f>
        <v>#N/A</v>
      </c>
      <c r="H83" s="19" t="e">
        <f>VLOOKUP(E83,E2数据库!C:H,4,0)*2*C83</f>
        <v>#N/A</v>
      </c>
      <c r="I83" s="18" t="e">
        <f>VLOOKUP(E83,E2数据库!C:H,5,0)</f>
        <v>#N/A</v>
      </c>
      <c r="J83" s="18" t="e">
        <f>VLOOKUP(E83,E2数据库!C:H,6,0)</f>
        <v>#N/A</v>
      </c>
      <c r="K83" s="18"/>
    </row>
    <row r="84" spans="1:11" x14ac:dyDescent="0.25">
      <c r="A84" s="22"/>
      <c r="B84" s="22"/>
      <c r="C84" s="22"/>
      <c r="D84" s="22"/>
      <c r="E84" s="18" t="str">
        <f t="shared" si="3"/>
        <v/>
      </c>
      <c r="F84" s="18" t="e">
        <f>VLOOKUP(E84,E2数据库!C:H,2,0)</f>
        <v>#N/A</v>
      </c>
      <c r="G84" s="18" t="e">
        <f>VLOOKUP(E84,E2数据库!C:H,3,0)</f>
        <v>#N/A</v>
      </c>
      <c r="H84" s="19" t="e">
        <f>VLOOKUP(E84,E2数据库!C:H,4,0)*2*C84</f>
        <v>#N/A</v>
      </c>
      <c r="I84" s="18" t="e">
        <f>VLOOKUP(E84,E2数据库!C:H,5,0)</f>
        <v>#N/A</v>
      </c>
      <c r="J84" s="18" t="e">
        <f>VLOOKUP(E84,E2数据库!C:H,6,0)</f>
        <v>#N/A</v>
      </c>
      <c r="K84" s="18"/>
    </row>
    <row r="85" spans="1:11" x14ac:dyDescent="0.25">
      <c r="A85" s="22"/>
      <c r="B85" s="22"/>
      <c r="C85" s="22"/>
      <c r="D85" s="22"/>
      <c r="E85" s="18" t="str">
        <f t="shared" si="3"/>
        <v/>
      </c>
      <c r="F85" s="18" t="e">
        <f>VLOOKUP(E85,E2数据库!C:H,2,0)</f>
        <v>#N/A</v>
      </c>
      <c r="G85" s="18" t="e">
        <f>VLOOKUP(E85,E2数据库!C:H,3,0)</f>
        <v>#N/A</v>
      </c>
      <c r="H85" s="19" t="e">
        <f>VLOOKUP(E85,E2数据库!C:H,4,0)*2*C85</f>
        <v>#N/A</v>
      </c>
      <c r="I85" s="18" t="e">
        <f>VLOOKUP(E85,E2数据库!C:H,5,0)</f>
        <v>#N/A</v>
      </c>
      <c r="J85" s="18" t="e">
        <f>VLOOKUP(E85,E2数据库!C:H,6,0)</f>
        <v>#N/A</v>
      </c>
      <c r="K85" s="18"/>
    </row>
    <row r="86" spans="1:11" x14ac:dyDescent="0.25">
      <c r="A86" s="22"/>
      <c r="B86" s="22"/>
      <c r="C86" s="22"/>
      <c r="D86" s="22"/>
      <c r="E86" s="18" t="str">
        <f t="shared" si="3"/>
        <v/>
      </c>
      <c r="F86" s="18" t="e">
        <f>VLOOKUP(E86,E2数据库!C:H,2,0)</f>
        <v>#N/A</v>
      </c>
      <c r="G86" s="18" t="e">
        <f>VLOOKUP(E86,E2数据库!C:H,3,0)</f>
        <v>#N/A</v>
      </c>
      <c r="H86" s="19" t="e">
        <f>VLOOKUP(E86,E2数据库!C:H,4,0)*2*C86</f>
        <v>#N/A</v>
      </c>
      <c r="I86" s="18" t="e">
        <f>VLOOKUP(E86,E2数据库!C:H,5,0)</f>
        <v>#N/A</v>
      </c>
      <c r="J86" s="18" t="e">
        <f>VLOOKUP(E86,E2数据库!C:H,6,0)</f>
        <v>#N/A</v>
      </c>
      <c r="K86" s="18"/>
    </row>
    <row r="87" spans="1:11" x14ac:dyDescent="0.25">
      <c r="A87" s="22"/>
      <c r="B87" s="22"/>
      <c r="C87" s="22"/>
      <c r="D87" s="22"/>
      <c r="E87" s="18" t="str">
        <f t="shared" si="3"/>
        <v/>
      </c>
      <c r="F87" s="18" t="e">
        <f>VLOOKUP(E87,E2数据库!C:H,2,0)</f>
        <v>#N/A</v>
      </c>
      <c r="G87" s="18" t="e">
        <f>VLOOKUP(E87,E2数据库!C:H,3,0)</f>
        <v>#N/A</v>
      </c>
      <c r="H87" s="19" t="e">
        <f>VLOOKUP(E87,E2数据库!C:H,4,0)*2*C87</f>
        <v>#N/A</v>
      </c>
      <c r="I87" s="18" t="e">
        <f>VLOOKUP(E87,E2数据库!C:H,5,0)</f>
        <v>#N/A</v>
      </c>
      <c r="J87" s="18" t="e">
        <f>VLOOKUP(E87,E2数据库!C:H,6,0)</f>
        <v>#N/A</v>
      </c>
      <c r="K87" s="18"/>
    </row>
    <row r="88" spans="1:11" x14ac:dyDescent="0.25">
      <c r="A88" s="22"/>
      <c r="B88" s="22"/>
      <c r="C88" s="22"/>
      <c r="D88" s="22"/>
      <c r="E88" s="18" t="str">
        <f t="shared" si="3"/>
        <v/>
      </c>
      <c r="F88" s="18" t="e">
        <f>VLOOKUP(E88,E2数据库!C:H,2,0)</f>
        <v>#N/A</v>
      </c>
      <c r="G88" s="18" t="e">
        <f>VLOOKUP(E88,E2数据库!C:H,3,0)</f>
        <v>#N/A</v>
      </c>
      <c r="H88" s="19" t="e">
        <f>VLOOKUP(E88,E2数据库!C:H,4,0)*2*C88</f>
        <v>#N/A</v>
      </c>
      <c r="I88" s="18" t="e">
        <f>VLOOKUP(E88,E2数据库!C:H,5,0)</f>
        <v>#N/A</v>
      </c>
      <c r="J88" s="18" t="e">
        <f>VLOOKUP(E88,E2数据库!C:H,6,0)</f>
        <v>#N/A</v>
      </c>
      <c r="K88" s="18"/>
    </row>
    <row r="89" spans="1:11" x14ac:dyDescent="0.25">
      <c r="A89" s="22"/>
      <c r="B89" s="22"/>
      <c r="C89" s="22"/>
      <c r="D89" s="22"/>
      <c r="E89" s="18" t="str">
        <f t="shared" si="3"/>
        <v/>
      </c>
      <c r="F89" s="18" t="e">
        <f>VLOOKUP(E89,E2数据库!C:H,2,0)</f>
        <v>#N/A</v>
      </c>
      <c r="G89" s="18" t="e">
        <f>VLOOKUP(E89,E2数据库!C:H,3,0)</f>
        <v>#N/A</v>
      </c>
      <c r="H89" s="19" t="e">
        <f>VLOOKUP(E89,E2数据库!C:H,4,0)*2*C89</f>
        <v>#N/A</v>
      </c>
      <c r="I89" s="18" t="e">
        <f>VLOOKUP(E89,E2数据库!C:H,5,0)</f>
        <v>#N/A</v>
      </c>
      <c r="J89" s="18" t="e">
        <f>VLOOKUP(E89,E2数据库!C:H,6,0)</f>
        <v>#N/A</v>
      </c>
      <c r="K89" s="18"/>
    </row>
    <row r="90" spans="1:11" x14ac:dyDescent="0.25">
      <c r="A90" s="22"/>
      <c r="B90" s="22"/>
      <c r="C90" s="22"/>
      <c r="D90" s="22"/>
      <c r="E90" s="18" t="str">
        <f t="shared" si="3"/>
        <v/>
      </c>
      <c r="F90" s="18" t="e">
        <f>VLOOKUP(E90,E2数据库!C:H,2,0)</f>
        <v>#N/A</v>
      </c>
      <c r="G90" s="18" t="e">
        <f>VLOOKUP(E90,E2数据库!C:H,3,0)</f>
        <v>#N/A</v>
      </c>
      <c r="H90" s="19" t="e">
        <f>VLOOKUP(E90,E2数据库!C:H,4,0)*2*C90</f>
        <v>#N/A</v>
      </c>
      <c r="I90" s="18" t="e">
        <f>VLOOKUP(E90,E2数据库!C:H,5,0)</f>
        <v>#N/A</v>
      </c>
      <c r="J90" s="18" t="e">
        <f>VLOOKUP(E90,E2数据库!C:H,6,0)</f>
        <v>#N/A</v>
      </c>
      <c r="K90" s="18"/>
    </row>
    <row r="91" spans="1:11" x14ac:dyDescent="0.25">
      <c r="A91" s="22"/>
      <c r="B91" s="22"/>
      <c r="C91" s="22"/>
      <c r="D91" s="22"/>
      <c r="E91" s="18" t="str">
        <f t="shared" si="3"/>
        <v/>
      </c>
      <c r="F91" s="18" t="e">
        <f>VLOOKUP(E91,E2数据库!C:H,2,0)</f>
        <v>#N/A</v>
      </c>
      <c r="G91" s="18" t="e">
        <f>VLOOKUP(E91,E2数据库!C:H,3,0)</f>
        <v>#N/A</v>
      </c>
      <c r="H91" s="19" t="e">
        <f>VLOOKUP(E91,E2数据库!C:H,4,0)*2*C91</f>
        <v>#N/A</v>
      </c>
      <c r="I91" s="18" t="e">
        <f>VLOOKUP(E91,E2数据库!C:H,5,0)</f>
        <v>#N/A</v>
      </c>
      <c r="J91" s="18" t="e">
        <f>VLOOKUP(E91,E2数据库!C:H,6,0)</f>
        <v>#N/A</v>
      </c>
      <c r="K91" s="18"/>
    </row>
    <row r="92" spans="1:11" x14ac:dyDescent="0.25">
      <c r="A92" s="22"/>
      <c r="B92" s="22"/>
      <c r="C92" s="22"/>
      <c r="D92" s="22"/>
      <c r="E92" s="18" t="str">
        <f t="shared" si="3"/>
        <v/>
      </c>
      <c r="F92" s="18" t="e">
        <f>VLOOKUP(E92,E2数据库!C:H,2,0)</f>
        <v>#N/A</v>
      </c>
      <c r="G92" s="18" t="e">
        <f>VLOOKUP(E92,E2数据库!C:H,3,0)</f>
        <v>#N/A</v>
      </c>
      <c r="H92" s="19" t="e">
        <f>VLOOKUP(E92,E2数据库!C:H,4,0)*2*C92</f>
        <v>#N/A</v>
      </c>
      <c r="I92" s="18" t="e">
        <f>VLOOKUP(E92,E2数据库!C:H,5,0)</f>
        <v>#N/A</v>
      </c>
      <c r="J92" s="18" t="e">
        <f>VLOOKUP(E92,E2数据库!C:H,6,0)</f>
        <v>#N/A</v>
      </c>
      <c r="K92" s="18"/>
    </row>
    <row r="93" spans="1:11" x14ac:dyDescent="0.25">
      <c r="A93" s="22"/>
      <c r="B93" s="22"/>
      <c r="C93" s="22"/>
      <c r="D93" s="22"/>
      <c r="E93" s="18" t="str">
        <f t="shared" si="3"/>
        <v/>
      </c>
      <c r="F93" s="18" t="e">
        <f>VLOOKUP(E93,E2数据库!C:H,2,0)</f>
        <v>#N/A</v>
      </c>
      <c r="G93" s="18" t="e">
        <f>VLOOKUP(E93,E2数据库!C:H,3,0)</f>
        <v>#N/A</v>
      </c>
      <c r="H93" s="19" t="e">
        <f>VLOOKUP(E93,E2数据库!C:H,4,0)*2*C93</f>
        <v>#N/A</v>
      </c>
      <c r="I93" s="18" t="e">
        <f>VLOOKUP(E93,E2数据库!C:H,5,0)</f>
        <v>#N/A</v>
      </c>
      <c r="J93" s="18" t="e">
        <f>VLOOKUP(E93,E2数据库!C:H,6,0)</f>
        <v>#N/A</v>
      </c>
      <c r="K93" s="18"/>
    </row>
    <row r="94" spans="1:11" x14ac:dyDescent="0.25">
      <c r="A94" s="22"/>
      <c r="B94" s="22"/>
      <c r="C94" s="22"/>
      <c r="D94" s="22"/>
      <c r="E94" s="18" t="str">
        <f t="shared" si="3"/>
        <v/>
      </c>
      <c r="F94" s="18" t="e">
        <f>VLOOKUP(E94,E2数据库!C:H,2,0)</f>
        <v>#N/A</v>
      </c>
      <c r="G94" s="18" t="e">
        <f>VLOOKUP(E94,E2数据库!C:H,3,0)</f>
        <v>#N/A</v>
      </c>
      <c r="H94" s="19" t="e">
        <f>VLOOKUP(E94,E2数据库!C:H,4,0)*2*C94</f>
        <v>#N/A</v>
      </c>
      <c r="I94" s="18" t="e">
        <f>VLOOKUP(E94,E2数据库!C:H,5,0)</f>
        <v>#N/A</v>
      </c>
      <c r="J94" s="18" t="e">
        <f>VLOOKUP(E94,E2数据库!C:H,6,0)</f>
        <v>#N/A</v>
      </c>
      <c r="K94" s="18"/>
    </row>
    <row r="95" spans="1:11" x14ac:dyDescent="0.25">
      <c r="A95" s="22"/>
      <c r="B95" s="22"/>
      <c r="C95" s="22"/>
      <c r="D95" s="22"/>
      <c r="E95" s="18" t="str">
        <f t="shared" si="3"/>
        <v/>
      </c>
      <c r="F95" s="18" t="e">
        <f>VLOOKUP(E95,E2数据库!C:H,2,0)</f>
        <v>#N/A</v>
      </c>
      <c r="G95" s="18" t="e">
        <f>VLOOKUP(E95,E2数据库!C:H,3,0)</f>
        <v>#N/A</v>
      </c>
      <c r="H95" s="19" t="e">
        <f>VLOOKUP(E95,E2数据库!C:H,4,0)*2*C95</f>
        <v>#N/A</v>
      </c>
      <c r="I95" s="18" t="e">
        <f>VLOOKUP(E95,E2数据库!C:H,5,0)</f>
        <v>#N/A</v>
      </c>
      <c r="J95" s="18" t="e">
        <f>VLOOKUP(E95,E2数据库!C:H,6,0)</f>
        <v>#N/A</v>
      </c>
      <c r="K95" s="18"/>
    </row>
    <row r="96" spans="1:11" x14ac:dyDescent="0.25">
      <c r="A96" s="22"/>
      <c r="B96" s="22"/>
      <c r="C96" s="22"/>
      <c r="D96" s="22"/>
      <c r="E96" s="18" t="str">
        <f t="shared" si="3"/>
        <v/>
      </c>
      <c r="F96" s="18" t="e">
        <f>VLOOKUP(E96,E2数据库!C:H,2,0)</f>
        <v>#N/A</v>
      </c>
      <c r="G96" s="18" t="e">
        <f>VLOOKUP(E96,E2数据库!C:H,3,0)</f>
        <v>#N/A</v>
      </c>
      <c r="H96" s="19" t="e">
        <f>VLOOKUP(E96,E2数据库!C:H,4,0)*2*C96</f>
        <v>#N/A</v>
      </c>
      <c r="I96" s="18" t="e">
        <f>VLOOKUP(E96,E2数据库!C:H,5,0)</f>
        <v>#N/A</v>
      </c>
      <c r="J96" s="18" t="e">
        <f>VLOOKUP(E96,E2数据库!C:H,6,0)</f>
        <v>#N/A</v>
      </c>
      <c r="K96" s="18"/>
    </row>
    <row r="97" spans="1:11" x14ac:dyDescent="0.25">
      <c r="A97" s="22"/>
      <c r="B97" s="22"/>
      <c r="C97" s="22"/>
      <c r="D97" s="22"/>
      <c r="E97" s="18" t="str">
        <f t="shared" si="3"/>
        <v/>
      </c>
      <c r="F97" s="18" t="e">
        <f>VLOOKUP(E97,E2数据库!C:H,2,0)</f>
        <v>#N/A</v>
      </c>
      <c r="G97" s="18" t="e">
        <f>VLOOKUP(E97,E2数据库!C:H,3,0)</f>
        <v>#N/A</v>
      </c>
      <c r="H97" s="19" t="e">
        <f>VLOOKUP(E97,E2数据库!C:H,4,0)*2*C97</f>
        <v>#N/A</v>
      </c>
      <c r="I97" s="18" t="e">
        <f>VLOOKUP(E97,E2数据库!C:H,5,0)</f>
        <v>#N/A</v>
      </c>
      <c r="J97" s="18" t="e">
        <f>VLOOKUP(E97,E2数据库!C:H,6,0)</f>
        <v>#N/A</v>
      </c>
      <c r="K97" s="18"/>
    </row>
    <row r="98" spans="1:11" x14ac:dyDescent="0.25">
      <c r="A98" s="22"/>
      <c r="B98" s="22"/>
      <c r="C98" s="22"/>
      <c r="D98" s="22"/>
      <c r="E98" s="18" t="str">
        <f t="shared" si="3"/>
        <v/>
      </c>
      <c r="F98" s="18" t="e">
        <f>VLOOKUP(E98,E2数据库!C:H,2,0)</f>
        <v>#N/A</v>
      </c>
      <c r="G98" s="18" t="e">
        <f>VLOOKUP(E98,E2数据库!C:H,3,0)</f>
        <v>#N/A</v>
      </c>
      <c r="H98" s="19" t="e">
        <f>VLOOKUP(E98,E2数据库!C:H,4,0)*2*C98</f>
        <v>#N/A</v>
      </c>
      <c r="I98" s="18" t="e">
        <f>VLOOKUP(E98,E2数据库!C:H,5,0)</f>
        <v>#N/A</v>
      </c>
      <c r="J98" s="18" t="e">
        <f>VLOOKUP(E98,E2数据库!C:H,6,0)</f>
        <v>#N/A</v>
      </c>
      <c r="K98" s="18"/>
    </row>
    <row r="99" spans="1:11" x14ac:dyDescent="0.25">
      <c r="A99" s="22"/>
      <c r="B99" s="22"/>
      <c r="C99" s="22"/>
      <c r="D99" s="22"/>
      <c r="E99" s="18" t="str">
        <f t="shared" si="3"/>
        <v/>
      </c>
      <c r="F99" s="18" t="e">
        <f>VLOOKUP(E99,E2数据库!C:H,2,0)</f>
        <v>#N/A</v>
      </c>
      <c r="G99" s="18" t="e">
        <f>VLOOKUP(E99,E2数据库!C:H,3,0)</f>
        <v>#N/A</v>
      </c>
      <c r="H99" s="19" t="e">
        <f>VLOOKUP(E99,E2数据库!C:H,4,0)*2*C99</f>
        <v>#N/A</v>
      </c>
      <c r="I99" s="18" t="e">
        <f>VLOOKUP(E99,E2数据库!C:H,5,0)</f>
        <v>#N/A</v>
      </c>
      <c r="J99" s="18" t="e">
        <f>VLOOKUP(E99,E2数据库!C:H,6,0)</f>
        <v>#N/A</v>
      </c>
      <c r="K99" s="18"/>
    </row>
    <row r="100" spans="1:11" x14ac:dyDescent="0.25">
      <c r="A100" s="22"/>
      <c r="B100" s="22"/>
      <c r="C100" s="22"/>
      <c r="D100" s="22"/>
      <c r="E100" s="18" t="str">
        <f t="shared" si="3"/>
        <v/>
      </c>
      <c r="F100" s="18" t="e">
        <f>VLOOKUP(E100,E2数据库!C:H,2,0)</f>
        <v>#N/A</v>
      </c>
      <c r="G100" s="18" t="e">
        <f>VLOOKUP(E100,E2数据库!C:H,3,0)</f>
        <v>#N/A</v>
      </c>
      <c r="H100" s="19" t="e">
        <f>VLOOKUP(E100,E2数据库!C:H,4,0)*2*C100</f>
        <v>#N/A</v>
      </c>
      <c r="I100" s="18" t="e">
        <f>VLOOKUP(E100,E2数据库!C:H,5,0)</f>
        <v>#N/A</v>
      </c>
      <c r="J100" s="18" t="e">
        <f>VLOOKUP(E100,E2数据库!C:H,6,0)</f>
        <v>#N/A</v>
      </c>
      <c r="K100" s="18"/>
    </row>
  </sheetData>
  <sheetProtection algorithmName="SHA-512" hashValue="qGBKQPwMbjUyKsNfhNy9aiODrEeVxOdfLXZDTHzQcKNJpyqyP5365BwPuQOMdj1tAnSGx0wWY3hfgRe5+fUjPA==" saltValue="2wD2qZt66s1iGNK1wAN1NA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F0134-700E-4A2E-BE81-4078047E31B3}">
  <sheetPr codeName="Sheet2"/>
  <dimension ref="A1:H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4" max="4" width="6.26953125" bestFit="1" customWidth="1"/>
    <col min="5" max="5" width="14.6328125" bestFit="1" customWidth="1"/>
    <col min="6" max="6" width="6.7265625" bestFit="1" customWidth="1"/>
    <col min="8" max="8" width="6.26953125" bestFit="1" customWidth="1"/>
  </cols>
  <sheetData>
    <row r="1" spans="1:8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79"/>
    </row>
    <row r="2" spans="1:8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3" t="s">
        <v>32</v>
      </c>
      <c r="G2" s="1" t="s">
        <v>3</v>
      </c>
      <c r="H2" s="1" t="s">
        <v>4</v>
      </c>
    </row>
    <row r="3" spans="1:8" ht="15.5" x14ac:dyDescent="0.25">
      <c r="A3" s="3" t="s">
        <v>258</v>
      </c>
      <c r="B3" s="3" t="s">
        <v>257</v>
      </c>
      <c r="C3" s="1" t="s">
        <v>6</v>
      </c>
      <c r="D3" s="3" t="s">
        <v>116</v>
      </c>
      <c r="E3" s="7" t="s">
        <v>139</v>
      </c>
      <c r="F3" s="7" t="s">
        <v>247</v>
      </c>
      <c r="G3" s="1" t="s">
        <v>16</v>
      </c>
      <c r="H3" s="1" t="s">
        <v>7</v>
      </c>
    </row>
    <row r="4" spans="1:8" ht="15" x14ac:dyDescent="0.25">
      <c r="A4" s="3"/>
      <c r="B4" s="1"/>
      <c r="C4" s="1" t="s">
        <v>17</v>
      </c>
      <c r="D4" s="1" t="s">
        <v>93</v>
      </c>
      <c r="E4" s="1" t="s">
        <v>14</v>
      </c>
      <c r="F4" s="7" t="s">
        <v>259</v>
      </c>
      <c r="G4" s="1" t="s">
        <v>15</v>
      </c>
      <c r="H4" s="1" t="s">
        <v>7</v>
      </c>
    </row>
    <row r="5" spans="1:8" ht="15" x14ac:dyDescent="0.25">
      <c r="A5" s="3"/>
      <c r="B5" s="1"/>
      <c r="C5" s="1" t="s">
        <v>8</v>
      </c>
      <c r="D5" s="1" t="s">
        <v>23</v>
      </c>
      <c r="E5" s="3" t="s">
        <v>159</v>
      </c>
      <c r="F5" s="7" t="s">
        <v>260</v>
      </c>
      <c r="G5" s="1" t="s">
        <v>15</v>
      </c>
      <c r="H5" s="1" t="s">
        <v>7</v>
      </c>
    </row>
    <row r="6" spans="1:8" ht="15" x14ac:dyDescent="0.25">
      <c r="A6" s="3"/>
      <c r="B6" s="1"/>
      <c r="C6" s="1" t="s">
        <v>9</v>
      </c>
      <c r="D6" s="3" t="s">
        <v>181</v>
      </c>
      <c r="E6" s="3" t="s">
        <v>188</v>
      </c>
      <c r="F6" s="7" t="s">
        <v>261</v>
      </c>
      <c r="G6" s="1" t="s">
        <v>15</v>
      </c>
      <c r="H6" s="1" t="s">
        <v>7</v>
      </c>
    </row>
  </sheetData>
  <sheetProtection algorithmName="SHA-512" hashValue="CNfFod23veOVFLM9n+zGO9rxC24lG8xy3Di7XRNA7N6gn63/i2dqMPJICLHseBQwixZv0orDmIbSTeEl8vQMNg==" saltValue="ChknYPOkEDAKE+EpUYpzmw==" spinCount="100000" sheet="1" objects="1" scenarios="1"/>
  <mergeCells count="1">
    <mergeCell ref="C1:H1"/>
  </mergeCells>
  <phoneticPr fontId="6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2D607-2CAA-4AC7-9089-31BCBA239BD3}">
  <sheetPr codeName="Sheet3"/>
  <dimension ref="A1:W100"/>
  <sheetViews>
    <sheetView workbookViewId="0"/>
  </sheetViews>
  <sheetFormatPr defaultRowHeight="14" x14ac:dyDescent="0.25"/>
  <cols>
    <col min="1" max="1" width="16.90625" style="23" bestFit="1" customWidth="1"/>
    <col min="2" max="2" width="9.26953125" style="35" bestFit="1" customWidth="1"/>
    <col min="5" max="5" width="5.26953125" bestFit="1" customWidth="1"/>
    <col min="6" max="6" width="8.90625" customWidth="1"/>
    <col min="7" max="7" width="11.36328125" bestFit="1" customWidth="1"/>
    <col min="8" max="12" width="18" customWidth="1"/>
    <col min="13" max="13" width="21.08984375" bestFit="1" customWidth="1"/>
    <col min="18" max="18" width="11.36328125" bestFit="1" customWidth="1"/>
    <col min="19" max="19" width="6.26953125" bestFit="1" customWidth="1"/>
  </cols>
  <sheetData>
    <row r="1" spans="1:23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125</v>
      </c>
      <c r="F1" s="18" t="s">
        <v>166</v>
      </c>
      <c r="G1" s="18" t="s">
        <v>48</v>
      </c>
      <c r="H1" s="18" t="s">
        <v>82</v>
      </c>
      <c r="I1" s="18" t="s">
        <v>264</v>
      </c>
      <c r="J1" s="18" t="s">
        <v>83</v>
      </c>
      <c r="K1" s="18" t="s">
        <v>265</v>
      </c>
      <c r="L1" s="18" t="s">
        <v>275</v>
      </c>
      <c r="M1" s="18" t="s">
        <v>276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9" t="s">
        <v>79</v>
      </c>
      <c r="U1" s="18" t="s">
        <v>3</v>
      </c>
      <c r="V1" s="18" t="s">
        <v>160</v>
      </c>
      <c r="W1" s="18" t="s">
        <v>5</v>
      </c>
    </row>
    <row r="2" spans="1:23" x14ac:dyDescent="0.25">
      <c r="A2" s="22">
        <v>23</v>
      </c>
      <c r="B2" s="22" t="s">
        <v>1058</v>
      </c>
      <c r="C2" s="22">
        <v>2</v>
      </c>
      <c r="D2" s="22" t="s">
        <v>537</v>
      </c>
      <c r="E2" s="18" t="str">
        <f>TRIM(MID(SUBSTITUTE($B2,"-",REPT(" ",99)),COLUMN(B2)*99-98,99))</f>
        <v>A</v>
      </c>
      <c r="F2" s="18">
        <f>VALUE(TRIM(MID(SUBSTITUTE($B2,"-",REPT(" ",99)),COLUMN(C2)*99-98,99)))</f>
        <v>300</v>
      </c>
      <c r="G2" s="18" t="str">
        <f>VLOOKUP(E2,E3数据库!C:Q,2,0)</f>
        <v>钢板</v>
      </c>
      <c r="H2" s="18" t="str">
        <f>VLOOKUP(E2,E3数据库!C:Q,3,0)</f>
        <v>δ=10</v>
      </c>
      <c r="I2" s="18" t="str">
        <f>VLOOKUP(E2,E3数据库!C:Q,4,0)</f>
        <v>35</v>
      </c>
      <c r="J2" s="18" t="str">
        <f>VLOOKUP(E2,E3数据库!C:Q,5,0)</f>
        <v>20</v>
      </c>
      <c r="K2" s="18">
        <f>VLOOKUP(E2,E3数据库!C:Q,6,0)+F2</f>
        <v>310</v>
      </c>
      <c r="L2" s="18">
        <f>(I2/1000)*(K2/1000)-(I2/1000-J2/1000)*(F2/1000)</f>
        <v>6.3499999999999997E-3</v>
      </c>
      <c r="M2" s="18" t="str">
        <f>IF(E2="E",K2/1000,"否")</f>
        <v>否</v>
      </c>
      <c r="N2" s="19">
        <f>IF(M2="否",L2*C2*2,M2*C2*2)</f>
        <v>2.5399999999999999E-2</v>
      </c>
      <c r="O2" s="18" t="str">
        <f>VLOOKUP(E2,E3数据库!C:Q,7,0)</f>
        <v>m²</v>
      </c>
      <c r="P2" s="18" t="str">
        <f>VLOOKUP(E2,E3数据库!C:Q,8,0)</f>
        <v>Q235B</v>
      </c>
      <c r="Q2" s="18"/>
      <c r="R2" s="18" t="str">
        <f>VLOOKUP(E2,E3数据库!C:Q,9,0)</f>
        <v>钢板</v>
      </c>
      <c r="S2" s="18" t="str">
        <f>VLOOKUP(E2,E3数据库!C:Q,10,0)</f>
        <v>δ=20</v>
      </c>
      <c r="T2" s="19">
        <f>VLOOKUP(E2,E3数据库!C:Q,13,0)*2*C2</f>
        <v>0</v>
      </c>
      <c r="U2" s="18" t="str">
        <f>VLOOKUP(E2,E3数据库!C:Q,14,0)</f>
        <v>m²</v>
      </c>
      <c r="V2" s="18" t="str">
        <f>VLOOKUP(E2,E3数据库!C:Q,15,0)</f>
        <v>Q235B</v>
      </c>
      <c r="W2" s="18"/>
    </row>
    <row r="3" spans="1:23" x14ac:dyDescent="0.25">
      <c r="A3" s="22"/>
      <c r="B3" s="22"/>
      <c r="C3" s="22"/>
      <c r="D3" s="22"/>
      <c r="E3" s="18" t="str">
        <f t="shared" ref="E3:E4" si="0">TRIM(MID(SUBSTITUTE($B3,"-",REPT(" ",99)),COLUMN(B3)*99-98,99))</f>
        <v/>
      </c>
      <c r="F3" s="18" t="e">
        <f t="shared" ref="F3:F4" si="1">VALUE(TRIM(MID(SUBSTITUTE($B3,"-",REPT(" ",99)),COLUMN(C3)*99-98,99)))</f>
        <v>#VALUE!</v>
      </c>
      <c r="G3" s="18" t="e">
        <f>VLOOKUP(E3,E3数据库!C:Q,2,0)</f>
        <v>#N/A</v>
      </c>
      <c r="H3" s="18" t="e">
        <f>VLOOKUP(E3,E3数据库!C:Q,3,0)</f>
        <v>#N/A</v>
      </c>
      <c r="I3" s="18" t="e">
        <f>VLOOKUP(E3,E3数据库!C:Q,4,0)</f>
        <v>#N/A</v>
      </c>
      <c r="J3" s="18" t="e">
        <f>VLOOKUP(E3,E3数据库!C:Q,5,0)</f>
        <v>#N/A</v>
      </c>
      <c r="K3" s="18" t="e">
        <f>VLOOKUP(E3,E3数据库!C:Q,6,0)+F3</f>
        <v>#N/A</v>
      </c>
      <c r="L3" s="18" t="e">
        <f t="shared" ref="L3:L16" si="2">(I3/1000)*(K3/1000)-(I3/1000-J3/1000)*(F3/1000)</f>
        <v>#N/A</v>
      </c>
      <c r="M3" s="18" t="str">
        <f t="shared" ref="M3:M16" si="3">IF(E3="E",K3/1000,"否")</f>
        <v>否</v>
      </c>
      <c r="N3" s="19" t="e">
        <f t="shared" ref="N3:N16" si="4">IF(M3="否",L3*C3*2,M3*C3*2)</f>
        <v>#N/A</v>
      </c>
      <c r="O3" s="18" t="e">
        <f>VLOOKUP(E3,E3数据库!C:Q,7,0)</f>
        <v>#N/A</v>
      </c>
      <c r="P3" s="18" t="e">
        <f>VLOOKUP(E3,E3数据库!C:Q,8,0)</f>
        <v>#N/A</v>
      </c>
      <c r="Q3" s="18"/>
      <c r="R3" s="18" t="e">
        <f>VLOOKUP(E3,E3数据库!C:Q,9,0)</f>
        <v>#N/A</v>
      </c>
      <c r="S3" s="18" t="e">
        <f>VLOOKUP(E3,E3数据库!C:Q,10,0)</f>
        <v>#N/A</v>
      </c>
      <c r="T3" s="19" t="e">
        <f>VLOOKUP(E3,E3数据库!C:Q,13,0)*2*C3</f>
        <v>#N/A</v>
      </c>
      <c r="U3" s="18" t="e">
        <f>VLOOKUP(E3,E3数据库!C:Q,14,0)</f>
        <v>#N/A</v>
      </c>
      <c r="V3" s="18" t="e">
        <f>VLOOKUP(E3,E3数据库!C:Q,15,0)</f>
        <v>#N/A</v>
      </c>
      <c r="W3" s="18"/>
    </row>
    <row r="4" spans="1:23" x14ac:dyDescent="0.25">
      <c r="A4" s="22"/>
      <c r="B4" s="22"/>
      <c r="C4" s="22"/>
      <c r="D4" s="22"/>
      <c r="E4" s="18" t="str">
        <f t="shared" si="0"/>
        <v/>
      </c>
      <c r="F4" s="18" t="e">
        <f t="shared" si="1"/>
        <v>#VALUE!</v>
      </c>
      <c r="G4" s="18" t="e">
        <f>VLOOKUP(E4,E3数据库!C:Q,2,0)</f>
        <v>#N/A</v>
      </c>
      <c r="H4" s="18" t="e">
        <f>VLOOKUP(E4,E3数据库!C:Q,3,0)</f>
        <v>#N/A</v>
      </c>
      <c r="I4" s="18" t="e">
        <f>VLOOKUP(E4,E3数据库!C:Q,4,0)</f>
        <v>#N/A</v>
      </c>
      <c r="J4" s="18" t="e">
        <f>VLOOKUP(E4,E3数据库!C:Q,5,0)</f>
        <v>#N/A</v>
      </c>
      <c r="K4" s="18" t="e">
        <f>VLOOKUP(E4,E3数据库!C:Q,6,0)+F4</f>
        <v>#N/A</v>
      </c>
      <c r="L4" s="18" t="e">
        <f t="shared" si="2"/>
        <v>#N/A</v>
      </c>
      <c r="M4" s="18" t="str">
        <f t="shared" si="3"/>
        <v>否</v>
      </c>
      <c r="N4" s="19" t="e">
        <f t="shared" si="4"/>
        <v>#N/A</v>
      </c>
      <c r="O4" s="18" t="e">
        <f>VLOOKUP(E4,E3数据库!C:Q,7,0)</f>
        <v>#N/A</v>
      </c>
      <c r="P4" s="18" t="e">
        <f>VLOOKUP(E4,E3数据库!C:Q,8,0)</f>
        <v>#N/A</v>
      </c>
      <c r="Q4" s="18"/>
      <c r="R4" s="18" t="e">
        <f>VLOOKUP(E4,E3数据库!C:Q,9,0)</f>
        <v>#N/A</v>
      </c>
      <c r="S4" s="18" t="e">
        <f>VLOOKUP(E4,E3数据库!C:Q,10,0)</f>
        <v>#N/A</v>
      </c>
      <c r="T4" s="19" t="e">
        <f>VLOOKUP(E4,E3数据库!C:Q,13,0)*2*C4</f>
        <v>#N/A</v>
      </c>
      <c r="U4" s="18" t="e">
        <f>VLOOKUP(E4,E3数据库!C:Q,14,0)</f>
        <v>#N/A</v>
      </c>
      <c r="V4" s="18" t="e">
        <f>VLOOKUP(E4,E3数据库!C:Q,15,0)</f>
        <v>#N/A</v>
      </c>
      <c r="W4" s="18"/>
    </row>
    <row r="5" spans="1:23" x14ac:dyDescent="0.25">
      <c r="A5" s="22"/>
      <c r="B5" s="22"/>
      <c r="C5" s="22"/>
      <c r="D5" s="22"/>
      <c r="E5" s="18" t="str">
        <f t="shared" ref="E5:E16" si="5">TRIM(MID(SUBSTITUTE($B5,"-",REPT(" ",99)),COLUMN(B5)*99-98,99))</f>
        <v/>
      </c>
      <c r="F5" s="18" t="e">
        <f t="shared" ref="F5:F16" si="6">VALUE(TRIM(MID(SUBSTITUTE($B5,"-",REPT(" ",99)),COLUMN(C5)*99-98,99)))</f>
        <v>#VALUE!</v>
      </c>
      <c r="G5" s="18" t="e">
        <f>VLOOKUP(E5,E3数据库!C:Q,2,0)</f>
        <v>#N/A</v>
      </c>
      <c r="H5" s="18" t="e">
        <f>VLOOKUP(E5,E3数据库!C:Q,3,0)</f>
        <v>#N/A</v>
      </c>
      <c r="I5" s="18" t="e">
        <f>VLOOKUP(E5,E3数据库!C:Q,4,0)</f>
        <v>#N/A</v>
      </c>
      <c r="J5" s="18" t="e">
        <f>VLOOKUP(E5,E3数据库!C:Q,5,0)</f>
        <v>#N/A</v>
      </c>
      <c r="K5" s="18" t="e">
        <f>VLOOKUP(E5,E3数据库!C:Q,6,0)+F5</f>
        <v>#N/A</v>
      </c>
      <c r="L5" s="18" t="e">
        <f t="shared" si="2"/>
        <v>#N/A</v>
      </c>
      <c r="M5" s="18" t="str">
        <f t="shared" si="3"/>
        <v>否</v>
      </c>
      <c r="N5" s="19" t="e">
        <f t="shared" si="4"/>
        <v>#N/A</v>
      </c>
      <c r="O5" s="18" t="e">
        <f>VLOOKUP(E5,E3数据库!C:Q,7,0)</f>
        <v>#N/A</v>
      </c>
      <c r="P5" s="18" t="e">
        <f>VLOOKUP(E5,E3数据库!C:Q,8,0)</f>
        <v>#N/A</v>
      </c>
      <c r="Q5" s="18"/>
      <c r="R5" s="18" t="e">
        <f>VLOOKUP(E5,E3数据库!C:Q,9,0)</f>
        <v>#N/A</v>
      </c>
      <c r="S5" s="18" t="e">
        <f>VLOOKUP(E5,E3数据库!C:Q,10,0)</f>
        <v>#N/A</v>
      </c>
      <c r="T5" s="19" t="e">
        <f>VLOOKUP(E5,E3数据库!C:Q,13,0)*2*C5</f>
        <v>#N/A</v>
      </c>
      <c r="U5" s="18" t="e">
        <f>VLOOKUP(E5,E3数据库!C:Q,14,0)</f>
        <v>#N/A</v>
      </c>
      <c r="V5" s="18" t="e">
        <f>VLOOKUP(E5,E3数据库!C:Q,15,0)</f>
        <v>#N/A</v>
      </c>
      <c r="W5" s="18"/>
    </row>
    <row r="6" spans="1:23" x14ac:dyDescent="0.25">
      <c r="A6" s="22"/>
      <c r="B6" s="22"/>
      <c r="C6" s="22"/>
      <c r="D6" s="22"/>
      <c r="E6" s="18" t="str">
        <f t="shared" si="5"/>
        <v/>
      </c>
      <c r="F6" s="18" t="e">
        <f t="shared" si="6"/>
        <v>#VALUE!</v>
      </c>
      <c r="G6" s="18" t="e">
        <f>VLOOKUP(E6,E3数据库!C:Q,2,0)</f>
        <v>#N/A</v>
      </c>
      <c r="H6" s="18" t="e">
        <f>VLOOKUP(E6,E3数据库!C:Q,3,0)</f>
        <v>#N/A</v>
      </c>
      <c r="I6" s="18" t="e">
        <f>VLOOKUP(E6,E3数据库!C:Q,4,0)</f>
        <v>#N/A</v>
      </c>
      <c r="J6" s="18" t="e">
        <f>VLOOKUP(E6,E3数据库!C:Q,5,0)</f>
        <v>#N/A</v>
      </c>
      <c r="K6" s="18" t="e">
        <f>VLOOKUP(E6,E3数据库!C:Q,6,0)+F6</f>
        <v>#N/A</v>
      </c>
      <c r="L6" s="18" t="e">
        <f t="shared" si="2"/>
        <v>#N/A</v>
      </c>
      <c r="M6" s="18" t="str">
        <f t="shared" si="3"/>
        <v>否</v>
      </c>
      <c r="N6" s="19" t="e">
        <f t="shared" si="4"/>
        <v>#N/A</v>
      </c>
      <c r="O6" s="18" t="e">
        <f>VLOOKUP(E6,E3数据库!C:Q,7,0)</f>
        <v>#N/A</v>
      </c>
      <c r="P6" s="18" t="e">
        <f>VLOOKUP(E6,E3数据库!C:Q,8,0)</f>
        <v>#N/A</v>
      </c>
      <c r="Q6" s="18"/>
      <c r="R6" s="18" t="e">
        <f>VLOOKUP(E6,E3数据库!C:Q,9,0)</f>
        <v>#N/A</v>
      </c>
      <c r="S6" s="18" t="e">
        <f>VLOOKUP(E6,E3数据库!C:Q,10,0)</f>
        <v>#N/A</v>
      </c>
      <c r="T6" s="19" t="e">
        <f>VLOOKUP(E6,E3数据库!C:Q,13,0)*2*C6</f>
        <v>#N/A</v>
      </c>
      <c r="U6" s="18" t="e">
        <f>VLOOKUP(E6,E3数据库!C:Q,14,0)</f>
        <v>#N/A</v>
      </c>
      <c r="V6" s="18" t="e">
        <f>VLOOKUP(E6,E3数据库!C:Q,15,0)</f>
        <v>#N/A</v>
      </c>
      <c r="W6" s="18"/>
    </row>
    <row r="7" spans="1:23" x14ac:dyDescent="0.25">
      <c r="A7" s="22"/>
      <c r="B7" s="22"/>
      <c r="C7" s="22"/>
      <c r="D7" s="22"/>
      <c r="E7" s="18" t="str">
        <f t="shared" si="5"/>
        <v/>
      </c>
      <c r="F7" s="18" t="e">
        <f t="shared" si="6"/>
        <v>#VALUE!</v>
      </c>
      <c r="G7" s="18" t="e">
        <f>VLOOKUP(E7,E3数据库!C:Q,2,0)</f>
        <v>#N/A</v>
      </c>
      <c r="H7" s="18" t="e">
        <f>VLOOKUP(E7,E3数据库!C:Q,3,0)</f>
        <v>#N/A</v>
      </c>
      <c r="I7" s="18" t="e">
        <f>VLOOKUP(E7,E3数据库!C:Q,4,0)</f>
        <v>#N/A</v>
      </c>
      <c r="J7" s="18" t="e">
        <f>VLOOKUP(E7,E3数据库!C:Q,5,0)</f>
        <v>#N/A</v>
      </c>
      <c r="K7" s="18" t="e">
        <f>VLOOKUP(E7,E3数据库!C:Q,6,0)+F7</f>
        <v>#N/A</v>
      </c>
      <c r="L7" s="18" t="e">
        <f t="shared" si="2"/>
        <v>#N/A</v>
      </c>
      <c r="M7" s="18" t="str">
        <f t="shared" si="3"/>
        <v>否</v>
      </c>
      <c r="N7" s="19" t="e">
        <f t="shared" si="4"/>
        <v>#N/A</v>
      </c>
      <c r="O7" s="18" t="e">
        <f>VLOOKUP(E7,E3数据库!C:Q,7,0)</f>
        <v>#N/A</v>
      </c>
      <c r="P7" s="18" t="e">
        <f>VLOOKUP(E7,E3数据库!C:Q,8,0)</f>
        <v>#N/A</v>
      </c>
      <c r="Q7" s="18"/>
      <c r="R7" s="18" t="e">
        <f>VLOOKUP(E7,E3数据库!C:Q,9,0)</f>
        <v>#N/A</v>
      </c>
      <c r="S7" s="18" t="e">
        <f>VLOOKUP(E7,E3数据库!C:Q,10,0)</f>
        <v>#N/A</v>
      </c>
      <c r="T7" s="19" t="e">
        <f>VLOOKUP(E7,E3数据库!C:Q,13,0)*2*C7</f>
        <v>#N/A</v>
      </c>
      <c r="U7" s="18" t="e">
        <f>VLOOKUP(E7,E3数据库!C:Q,14,0)</f>
        <v>#N/A</v>
      </c>
      <c r="V7" s="18" t="e">
        <f>VLOOKUP(E7,E3数据库!C:Q,15,0)</f>
        <v>#N/A</v>
      </c>
      <c r="W7" s="18"/>
    </row>
    <row r="8" spans="1:23" x14ac:dyDescent="0.25">
      <c r="A8" s="22"/>
      <c r="B8" s="22"/>
      <c r="C8" s="22"/>
      <c r="D8" s="22"/>
      <c r="E8" s="18" t="str">
        <f t="shared" si="5"/>
        <v/>
      </c>
      <c r="F8" s="18" t="e">
        <f t="shared" si="6"/>
        <v>#VALUE!</v>
      </c>
      <c r="G8" s="18" t="e">
        <f>VLOOKUP(E8,E3数据库!C:Q,2,0)</f>
        <v>#N/A</v>
      </c>
      <c r="H8" s="18" t="e">
        <f>VLOOKUP(E8,E3数据库!C:Q,3,0)</f>
        <v>#N/A</v>
      </c>
      <c r="I8" s="18" t="e">
        <f>VLOOKUP(E8,E3数据库!C:Q,4,0)</f>
        <v>#N/A</v>
      </c>
      <c r="J8" s="18" t="e">
        <f>VLOOKUP(E8,E3数据库!C:Q,5,0)</f>
        <v>#N/A</v>
      </c>
      <c r="K8" s="18" t="e">
        <f>VLOOKUP(E8,E3数据库!C:Q,6,0)+F8</f>
        <v>#N/A</v>
      </c>
      <c r="L8" s="18" t="e">
        <f t="shared" si="2"/>
        <v>#N/A</v>
      </c>
      <c r="M8" s="18" t="str">
        <f t="shared" si="3"/>
        <v>否</v>
      </c>
      <c r="N8" s="19" t="e">
        <f t="shared" si="4"/>
        <v>#N/A</v>
      </c>
      <c r="O8" s="18" t="e">
        <f>VLOOKUP(E8,E3数据库!C:Q,7,0)</f>
        <v>#N/A</v>
      </c>
      <c r="P8" s="18" t="e">
        <f>VLOOKUP(E8,E3数据库!C:Q,8,0)</f>
        <v>#N/A</v>
      </c>
      <c r="Q8" s="18"/>
      <c r="R8" s="18" t="e">
        <f>VLOOKUP(E8,E3数据库!C:Q,9,0)</f>
        <v>#N/A</v>
      </c>
      <c r="S8" s="18" t="e">
        <f>VLOOKUP(E8,E3数据库!C:Q,10,0)</f>
        <v>#N/A</v>
      </c>
      <c r="T8" s="19" t="e">
        <f>VLOOKUP(E8,E3数据库!C:Q,13,0)*2*C8</f>
        <v>#N/A</v>
      </c>
      <c r="U8" s="18" t="e">
        <f>VLOOKUP(E8,E3数据库!C:Q,14,0)</f>
        <v>#N/A</v>
      </c>
      <c r="V8" s="18" t="e">
        <f>VLOOKUP(E8,E3数据库!C:Q,15,0)</f>
        <v>#N/A</v>
      </c>
      <c r="W8" s="18"/>
    </row>
    <row r="9" spans="1:23" x14ac:dyDescent="0.25">
      <c r="A9" s="22"/>
      <c r="B9" s="22"/>
      <c r="C9" s="22"/>
      <c r="D9" s="22"/>
      <c r="E9" s="18" t="str">
        <f t="shared" si="5"/>
        <v/>
      </c>
      <c r="F9" s="18" t="e">
        <f t="shared" si="6"/>
        <v>#VALUE!</v>
      </c>
      <c r="G9" s="18" t="e">
        <f>VLOOKUP(E9,E3数据库!C:Q,2,0)</f>
        <v>#N/A</v>
      </c>
      <c r="H9" s="18" t="e">
        <f>VLOOKUP(E9,E3数据库!C:Q,3,0)</f>
        <v>#N/A</v>
      </c>
      <c r="I9" s="18" t="e">
        <f>VLOOKUP(E9,E3数据库!C:Q,4,0)</f>
        <v>#N/A</v>
      </c>
      <c r="J9" s="18" t="e">
        <f>VLOOKUP(E9,E3数据库!C:Q,5,0)</f>
        <v>#N/A</v>
      </c>
      <c r="K9" s="18" t="e">
        <f>VLOOKUP(E9,E3数据库!C:Q,6,0)+F9</f>
        <v>#N/A</v>
      </c>
      <c r="L9" s="18" t="e">
        <f t="shared" si="2"/>
        <v>#N/A</v>
      </c>
      <c r="M9" s="18" t="str">
        <f t="shared" si="3"/>
        <v>否</v>
      </c>
      <c r="N9" s="19" t="e">
        <f t="shared" si="4"/>
        <v>#N/A</v>
      </c>
      <c r="O9" s="18" t="e">
        <f>VLOOKUP(E9,E3数据库!C:Q,7,0)</f>
        <v>#N/A</v>
      </c>
      <c r="P9" s="18" t="e">
        <f>VLOOKUP(E9,E3数据库!C:Q,8,0)</f>
        <v>#N/A</v>
      </c>
      <c r="Q9" s="18"/>
      <c r="R9" s="18" t="e">
        <f>VLOOKUP(E9,E3数据库!C:Q,9,0)</f>
        <v>#N/A</v>
      </c>
      <c r="S9" s="18" t="e">
        <f>VLOOKUP(E9,E3数据库!C:Q,10,0)</f>
        <v>#N/A</v>
      </c>
      <c r="T9" s="19" t="e">
        <f>VLOOKUP(E9,E3数据库!C:Q,13,0)*2*C9</f>
        <v>#N/A</v>
      </c>
      <c r="U9" s="18" t="e">
        <f>VLOOKUP(E9,E3数据库!C:Q,14,0)</f>
        <v>#N/A</v>
      </c>
      <c r="V9" s="18" t="e">
        <f>VLOOKUP(E9,E3数据库!C:Q,15,0)</f>
        <v>#N/A</v>
      </c>
      <c r="W9" s="18"/>
    </row>
    <row r="10" spans="1:23" x14ac:dyDescent="0.25">
      <c r="A10" s="22"/>
      <c r="B10" s="22"/>
      <c r="C10" s="22"/>
      <c r="D10" s="22"/>
      <c r="E10" s="18" t="str">
        <f t="shared" si="5"/>
        <v/>
      </c>
      <c r="F10" s="18" t="e">
        <f t="shared" si="6"/>
        <v>#VALUE!</v>
      </c>
      <c r="G10" s="18" t="e">
        <f>VLOOKUP(E10,E3数据库!C:Q,2,0)</f>
        <v>#N/A</v>
      </c>
      <c r="H10" s="18" t="e">
        <f>VLOOKUP(E10,E3数据库!C:Q,3,0)</f>
        <v>#N/A</v>
      </c>
      <c r="I10" s="18" t="e">
        <f>VLOOKUP(E10,E3数据库!C:Q,4,0)</f>
        <v>#N/A</v>
      </c>
      <c r="J10" s="18" t="e">
        <f>VLOOKUP(E10,E3数据库!C:Q,5,0)</f>
        <v>#N/A</v>
      </c>
      <c r="K10" s="18" t="e">
        <f>VLOOKUP(E10,E3数据库!C:Q,6,0)+F10</f>
        <v>#N/A</v>
      </c>
      <c r="L10" s="18" t="e">
        <f t="shared" si="2"/>
        <v>#N/A</v>
      </c>
      <c r="M10" s="18" t="str">
        <f t="shared" si="3"/>
        <v>否</v>
      </c>
      <c r="N10" s="19" t="e">
        <f t="shared" si="4"/>
        <v>#N/A</v>
      </c>
      <c r="O10" s="18" t="e">
        <f>VLOOKUP(E10,E3数据库!C:Q,7,0)</f>
        <v>#N/A</v>
      </c>
      <c r="P10" s="18" t="e">
        <f>VLOOKUP(E10,E3数据库!C:Q,8,0)</f>
        <v>#N/A</v>
      </c>
      <c r="Q10" s="18"/>
      <c r="R10" s="18" t="e">
        <f>VLOOKUP(E10,E3数据库!C:Q,9,0)</f>
        <v>#N/A</v>
      </c>
      <c r="S10" s="18" t="e">
        <f>VLOOKUP(E10,E3数据库!C:Q,10,0)</f>
        <v>#N/A</v>
      </c>
      <c r="T10" s="19" t="e">
        <f>VLOOKUP(E10,E3数据库!C:Q,13,0)*2*C10</f>
        <v>#N/A</v>
      </c>
      <c r="U10" s="18" t="e">
        <f>VLOOKUP(E10,E3数据库!C:Q,14,0)</f>
        <v>#N/A</v>
      </c>
      <c r="V10" s="18" t="e">
        <f>VLOOKUP(E10,E3数据库!C:Q,15,0)</f>
        <v>#N/A</v>
      </c>
      <c r="W10" s="18"/>
    </row>
    <row r="11" spans="1:23" x14ac:dyDescent="0.25">
      <c r="A11" s="22"/>
      <c r="B11" s="22"/>
      <c r="C11" s="22"/>
      <c r="D11" s="22"/>
      <c r="E11" s="18" t="str">
        <f t="shared" si="5"/>
        <v/>
      </c>
      <c r="F11" s="18" t="e">
        <f t="shared" si="6"/>
        <v>#VALUE!</v>
      </c>
      <c r="G11" s="18" t="e">
        <f>VLOOKUP(E11,E3数据库!C:Q,2,0)</f>
        <v>#N/A</v>
      </c>
      <c r="H11" s="18" t="e">
        <f>VLOOKUP(E11,E3数据库!C:Q,3,0)</f>
        <v>#N/A</v>
      </c>
      <c r="I11" s="18" t="e">
        <f>VLOOKUP(E11,E3数据库!C:Q,4,0)</f>
        <v>#N/A</v>
      </c>
      <c r="J11" s="18" t="e">
        <f>VLOOKUP(E11,E3数据库!C:Q,5,0)</f>
        <v>#N/A</v>
      </c>
      <c r="K11" s="18" t="e">
        <f>VLOOKUP(E11,E3数据库!C:Q,6,0)+F11</f>
        <v>#N/A</v>
      </c>
      <c r="L11" s="18" t="e">
        <f t="shared" si="2"/>
        <v>#N/A</v>
      </c>
      <c r="M11" s="18" t="str">
        <f t="shared" si="3"/>
        <v>否</v>
      </c>
      <c r="N11" s="19" t="e">
        <f t="shared" si="4"/>
        <v>#N/A</v>
      </c>
      <c r="O11" s="18" t="e">
        <f>VLOOKUP(E11,E3数据库!C:Q,7,0)</f>
        <v>#N/A</v>
      </c>
      <c r="P11" s="18" t="e">
        <f>VLOOKUP(E11,E3数据库!C:Q,8,0)</f>
        <v>#N/A</v>
      </c>
      <c r="Q11" s="18"/>
      <c r="R11" s="18" t="e">
        <f>VLOOKUP(E11,E3数据库!C:Q,9,0)</f>
        <v>#N/A</v>
      </c>
      <c r="S11" s="18" t="e">
        <f>VLOOKUP(E11,E3数据库!C:Q,10,0)</f>
        <v>#N/A</v>
      </c>
      <c r="T11" s="19" t="e">
        <f>VLOOKUP(E11,E3数据库!C:Q,13,0)*2*C11</f>
        <v>#N/A</v>
      </c>
      <c r="U11" s="18" t="e">
        <f>VLOOKUP(E11,E3数据库!C:Q,14,0)</f>
        <v>#N/A</v>
      </c>
      <c r="V11" s="18" t="e">
        <f>VLOOKUP(E11,E3数据库!C:Q,15,0)</f>
        <v>#N/A</v>
      </c>
      <c r="W11" s="18"/>
    </row>
    <row r="12" spans="1:23" x14ac:dyDescent="0.25">
      <c r="A12" s="22"/>
      <c r="B12" s="22"/>
      <c r="C12" s="22"/>
      <c r="D12" s="22"/>
      <c r="E12" s="18" t="str">
        <f t="shared" si="5"/>
        <v/>
      </c>
      <c r="F12" s="18" t="e">
        <f t="shared" si="6"/>
        <v>#VALUE!</v>
      </c>
      <c r="G12" s="18" t="e">
        <f>VLOOKUP(E12,E3数据库!C:Q,2,0)</f>
        <v>#N/A</v>
      </c>
      <c r="H12" s="18" t="e">
        <f>VLOOKUP(E12,E3数据库!C:Q,3,0)</f>
        <v>#N/A</v>
      </c>
      <c r="I12" s="18" t="e">
        <f>VLOOKUP(E12,E3数据库!C:Q,4,0)</f>
        <v>#N/A</v>
      </c>
      <c r="J12" s="18" t="e">
        <f>VLOOKUP(E12,E3数据库!C:Q,5,0)</f>
        <v>#N/A</v>
      </c>
      <c r="K12" s="18" t="e">
        <f>VLOOKUP(E12,E3数据库!C:Q,6,0)+F12</f>
        <v>#N/A</v>
      </c>
      <c r="L12" s="18" t="e">
        <f t="shared" si="2"/>
        <v>#N/A</v>
      </c>
      <c r="M12" s="18" t="str">
        <f t="shared" si="3"/>
        <v>否</v>
      </c>
      <c r="N12" s="19" t="e">
        <f t="shared" si="4"/>
        <v>#N/A</v>
      </c>
      <c r="O12" s="18" t="e">
        <f>VLOOKUP(E12,E3数据库!C:Q,7,0)</f>
        <v>#N/A</v>
      </c>
      <c r="P12" s="18" t="e">
        <f>VLOOKUP(E12,E3数据库!C:Q,8,0)</f>
        <v>#N/A</v>
      </c>
      <c r="Q12" s="18"/>
      <c r="R12" s="18" t="e">
        <f>VLOOKUP(E12,E3数据库!C:Q,9,0)</f>
        <v>#N/A</v>
      </c>
      <c r="S12" s="18" t="e">
        <f>VLOOKUP(E12,E3数据库!C:Q,10,0)</f>
        <v>#N/A</v>
      </c>
      <c r="T12" s="19" t="e">
        <f>VLOOKUP(E12,E3数据库!C:Q,13,0)*2*C12</f>
        <v>#N/A</v>
      </c>
      <c r="U12" s="18" t="e">
        <f>VLOOKUP(E12,E3数据库!C:Q,14,0)</f>
        <v>#N/A</v>
      </c>
      <c r="V12" s="18" t="e">
        <f>VLOOKUP(E12,E3数据库!C:Q,15,0)</f>
        <v>#N/A</v>
      </c>
      <c r="W12" s="18"/>
    </row>
    <row r="13" spans="1:23" x14ac:dyDescent="0.25">
      <c r="A13" s="22"/>
      <c r="B13" s="22"/>
      <c r="C13" s="22"/>
      <c r="D13" s="22"/>
      <c r="E13" s="18" t="str">
        <f t="shared" si="5"/>
        <v/>
      </c>
      <c r="F13" s="18" t="e">
        <f t="shared" si="6"/>
        <v>#VALUE!</v>
      </c>
      <c r="G13" s="18" t="e">
        <f>VLOOKUP(E13,E3数据库!C:Q,2,0)</f>
        <v>#N/A</v>
      </c>
      <c r="H13" s="18" t="e">
        <f>VLOOKUP(E13,E3数据库!C:Q,3,0)</f>
        <v>#N/A</v>
      </c>
      <c r="I13" s="18" t="e">
        <f>VLOOKUP(E13,E3数据库!C:Q,4,0)</f>
        <v>#N/A</v>
      </c>
      <c r="J13" s="18" t="e">
        <f>VLOOKUP(E13,E3数据库!C:Q,5,0)</f>
        <v>#N/A</v>
      </c>
      <c r="K13" s="18" t="e">
        <f>VLOOKUP(E13,E3数据库!C:Q,6,0)+F13</f>
        <v>#N/A</v>
      </c>
      <c r="L13" s="18" t="e">
        <f t="shared" si="2"/>
        <v>#N/A</v>
      </c>
      <c r="M13" s="18" t="str">
        <f t="shared" si="3"/>
        <v>否</v>
      </c>
      <c r="N13" s="19" t="e">
        <f t="shared" si="4"/>
        <v>#N/A</v>
      </c>
      <c r="O13" s="18" t="e">
        <f>VLOOKUP(E13,E3数据库!C:Q,7,0)</f>
        <v>#N/A</v>
      </c>
      <c r="P13" s="18" t="e">
        <f>VLOOKUP(E13,E3数据库!C:Q,8,0)</f>
        <v>#N/A</v>
      </c>
      <c r="Q13" s="18"/>
      <c r="R13" s="18" t="e">
        <f>VLOOKUP(E13,E3数据库!C:Q,9,0)</f>
        <v>#N/A</v>
      </c>
      <c r="S13" s="18" t="e">
        <f>VLOOKUP(E13,E3数据库!C:Q,10,0)</f>
        <v>#N/A</v>
      </c>
      <c r="T13" s="19" t="e">
        <f>VLOOKUP(E13,E3数据库!C:Q,13,0)*2*C13</f>
        <v>#N/A</v>
      </c>
      <c r="U13" s="18" t="e">
        <f>VLOOKUP(E13,E3数据库!C:Q,14,0)</f>
        <v>#N/A</v>
      </c>
      <c r="V13" s="18" t="e">
        <f>VLOOKUP(E13,E3数据库!C:Q,15,0)</f>
        <v>#N/A</v>
      </c>
      <c r="W13" s="18"/>
    </row>
    <row r="14" spans="1:23" x14ac:dyDescent="0.25">
      <c r="A14" s="22"/>
      <c r="B14" s="22"/>
      <c r="C14" s="22"/>
      <c r="D14" s="22"/>
      <c r="E14" s="18" t="str">
        <f t="shared" si="5"/>
        <v/>
      </c>
      <c r="F14" s="18" t="e">
        <f t="shared" si="6"/>
        <v>#VALUE!</v>
      </c>
      <c r="G14" s="18" t="e">
        <f>VLOOKUP(E14,E3数据库!C:Q,2,0)</f>
        <v>#N/A</v>
      </c>
      <c r="H14" s="18" t="e">
        <f>VLOOKUP(E14,E3数据库!C:Q,3,0)</f>
        <v>#N/A</v>
      </c>
      <c r="I14" s="18" t="e">
        <f>VLOOKUP(E14,E3数据库!C:Q,4,0)</f>
        <v>#N/A</v>
      </c>
      <c r="J14" s="18" t="e">
        <f>VLOOKUP(E14,E3数据库!C:Q,5,0)</f>
        <v>#N/A</v>
      </c>
      <c r="K14" s="18" t="e">
        <f>VLOOKUP(E14,E3数据库!C:Q,6,0)+F14</f>
        <v>#N/A</v>
      </c>
      <c r="L14" s="18" t="e">
        <f t="shared" si="2"/>
        <v>#N/A</v>
      </c>
      <c r="M14" s="18" t="str">
        <f t="shared" si="3"/>
        <v>否</v>
      </c>
      <c r="N14" s="19" t="e">
        <f t="shared" si="4"/>
        <v>#N/A</v>
      </c>
      <c r="O14" s="18" t="e">
        <f>VLOOKUP(E14,E3数据库!C:Q,7,0)</f>
        <v>#N/A</v>
      </c>
      <c r="P14" s="18" t="e">
        <f>VLOOKUP(E14,E3数据库!C:Q,8,0)</f>
        <v>#N/A</v>
      </c>
      <c r="Q14" s="18"/>
      <c r="R14" s="18" t="e">
        <f>VLOOKUP(E14,E3数据库!C:Q,9,0)</f>
        <v>#N/A</v>
      </c>
      <c r="S14" s="18" t="e">
        <f>VLOOKUP(E14,E3数据库!C:Q,10,0)</f>
        <v>#N/A</v>
      </c>
      <c r="T14" s="19" t="e">
        <f>VLOOKUP(E14,E3数据库!C:Q,13,0)*2*C14</f>
        <v>#N/A</v>
      </c>
      <c r="U14" s="18" t="e">
        <f>VLOOKUP(E14,E3数据库!C:Q,14,0)</f>
        <v>#N/A</v>
      </c>
      <c r="V14" s="18" t="e">
        <f>VLOOKUP(E14,E3数据库!C:Q,15,0)</f>
        <v>#N/A</v>
      </c>
      <c r="W14" s="18"/>
    </row>
    <row r="15" spans="1:23" x14ac:dyDescent="0.25">
      <c r="A15" s="22"/>
      <c r="B15" s="22"/>
      <c r="C15" s="22"/>
      <c r="D15" s="22"/>
      <c r="E15" s="18" t="str">
        <f t="shared" si="5"/>
        <v/>
      </c>
      <c r="F15" s="18" t="e">
        <f t="shared" si="6"/>
        <v>#VALUE!</v>
      </c>
      <c r="G15" s="18" t="e">
        <f>VLOOKUP(E15,E3数据库!C:Q,2,0)</f>
        <v>#N/A</v>
      </c>
      <c r="H15" s="18" t="e">
        <f>VLOOKUP(E15,E3数据库!C:Q,3,0)</f>
        <v>#N/A</v>
      </c>
      <c r="I15" s="18" t="e">
        <f>VLOOKUP(E15,E3数据库!C:Q,4,0)</f>
        <v>#N/A</v>
      </c>
      <c r="J15" s="18" t="e">
        <f>VLOOKUP(E15,E3数据库!C:Q,5,0)</f>
        <v>#N/A</v>
      </c>
      <c r="K15" s="18" t="e">
        <f>VLOOKUP(E15,E3数据库!C:Q,6,0)+F15</f>
        <v>#N/A</v>
      </c>
      <c r="L15" s="18" t="e">
        <f t="shared" si="2"/>
        <v>#N/A</v>
      </c>
      <c r="M15" s="18" t="str">
        <f t="shared" si="3"/>
        <v>否</v>
      </c>
      <c r="N15" s="19" t="e">
        <f t="shared" si="4"/>
        <v>#N/A</v>
      </c>
      <c r="O15" s="18" t="e">
        <f>VLOOKUP(E15,E3数据库!C:Q,7,0)</f>
        <v>#N/A</v>
      </c>
      <c r="P15" s="18" t="e">
        <f>VLOOKUP(E15,E3数据库!C:Q,8,0)</f>
        <v>#N/A</v>
      </c>
      <c r="Q15" s="18"/>
      <c r="R15" s="18" t="e">
        <f>VLOOKUP(E15,E3数据库!C:Q,9,0)</f>
        <v>#N/A</v>
      </c>
      <c r="S15" s="18" t="e">
        <f>VLOOKUP(E15,E3数据库!C:Q,10,0)</f>
        <v>#N/A</v>
      </c>
      <c r="T15" s="19" t="e">
        <f>VLOOKUP(E15,E3数据库!C:Q,13,0)*2*C15</f>
        <v>#N/A</v>
      </c>
      <c r="U15" s="18" t="e">
        <f>VLOOKUP(E15,E3数据库!C:Q,14,0)</f>
        <v>#N/A</v>
      </c>
      <c r="V15" s="18" t="e">
        <f>VLOOKUP(E15,E3数据库!C:Q,15,0)</f>
        <v>#N/A</v>
      </c>
      <c r="W15" s="18"/>
    </row>
    <row r="16" spans="1:23" x14ac:dyDescent="0.25">
      <c r="A16" s="22"/>
      <c r="B16" s="22"/>
      <c r="C16" s="22"/>
      <c r="D16" s="22"/>
      <c r="E16" s="18" t="str">
        <f t="shared" si="5"/>
        <v/>
      </c>
      <c r="F16" s="18" t="e">
        <f t="shared" si="6"/>
        <v>#VALUE!</v>
      </c>
      <c r="G16" s="18" t="e">
        <f>VLOOKUP(E16,E3数据库!C:Q,2,0)</f>
        <v>#N/A</v>
      </c>
      <c r="H16" s="18" t="e">
        <f>VLOOKUP(E16,E3数据库!C:Q,3,0)</f>
        <v>#N/A</v>
      </c>
      <c r="I16" s="18" t="e">
        <f>VLOOKUP(E16,E3数据库!C:Q,4,0)</f>
        <v>#N/A</v>
      </c>
      <c r="J16" s="18" t="e">
        <f>VLOOKUP(E16,E3数据库!C:Q,5,0)</f>
        <v>#N/A</v>
      </c>
      <c r="K16" s="18" t="e">
        <f>VLOOKUP(E16,E3数据库!C:Q,6,0)+F16</f>
        <v>#N/A</v>
      </c>
      <c r="L16" s="18" t="e">
        <f t="shared" si="2"/>
        <v>#N/A</v>
      </c>
      <c r="M16" s="18" t="str">
        <f t="shared" si="3"/>
        <v>否</v>
      </c>
      <c r="N16" s="19" t="e">
        <f t="shared" si="4"/>
        <v>#N/A</v>
      </c>
      <c r="O16" s="18" t="e">
        <f>VLOOKUP(E16,E3数据库!C:Q,7,0)</f>
        <v>#N/A</v>
      </c>
      <c r="P16" s="18" t="e">
        <f>VLOOKUP(E16,E3数据库!C:Q,8,0)</f>
        <v>#N/A</v>
      </c>
      <c r="Q16" s="18"/>
      <c r="R16" s="18" t="e">
        <f>VLOOKUP(E16,E3数据库!C:Q,9,0)</f>
        <v>#N/A</v>
      </c>
      <c r="S16" s="18" t="e">
        <f>VLOOKUP(E16,E3数据库!C:Q,10,0)</f>
        <v>#N/A</v>
      </c>
      <c r="T16" s="19" t="e">
        <f>VLOOKUP(E16,E3数据库!C:Q,13,0)*2*C16</f>
        <v>#N/A</v>
      </c>
      <c r="U16" s="18" t="e">
        <f>VLOOKUP(E16,E3数据库!C:Q,14,0)</f>
        <v>#N/A</v>
      </c>
      <c r="V16" s="18" t="e">
        <f>VLOOKUP(E16,E3数据库!C:Q,15,0)</f>
        <v>#N/A</v>
      </c>
      <c r="W16" s="18"/>
    </row>
    <row r="17" spans="1:23" x14ac:dyDescent="0.25">
      <c r="A17" s="22"/>
      <c r="B17" s="22"/>
      <c r="C17" s="22"/>
      <c r="D17" s="22"/>
      <c r="E17" s="18" t="str">
        <f t="shared" ref="E17:E80" si="7">TRIM(MID(SUBSTITUTE($B17,"-",REPT(" ",99)),COLUMN(B17)*99-98,99))</f>
        <v/>
      </c>
      <c r="F17" s="18" t="e">
        <f t="shared" ref="F17:F80" si="8">VALUE(TRIM(MID(SUBSTITUTE($B17,"-",REPT(" ",99)),COLUMN(C17)*99-98,99)))</f>
        <v>#VALUE!</v>
      </c>
      <c r="G17" s="18" t="e">
        <f>VLOOKUP(E17,E3数据库!C:Q,2,0)</f>
        <v>#N/A</v>
      </c>
      <c r="H17" s="18" t="e">
        <f>VLOOKUP(E17,E3数据库!C:Q,3,0)</f>
        <v>#N/A</v>
      </c>
      <c r="I17" s="18" t="e">
        <f>VLOOKUP(E17,E3数据库!C:Q,4,0)</f>
        <v>#N/A</v>
      </c>
      <c r="J17" s="18" t="e">
        <f>VLOOKUP(E17,E3数据库!C:Q,5,0)</f>
        <v>#N/A</v>
      </c>
      <c r="K17" s="18" t="e">
        <f>VLOOKUP(E17,E3数据库!C:Q,6,0)+F17</f>
        <v>#N/A</v>
      </c>
      <c r="L17" s="18" t="e">
        <f t="shared" ref="L17:L80" si="9">(I17/1000)*(K17/1000)-(I17/1000-J17/1000)*(F17/1000)</f>
        <v>#N/A</v>
      </c>
      <c r="M17" s="18" t="str">
        <f t="shared" ref="M17:M80" si="10">IF(E17="E",K17/1000,"否")</f>
        <v>否</v>
      </c>
      <c r="N17" s="19" t="e">
        <f t="shared" ref="N17:N80" si="11">IF(M17="否",L17*C17*2,M17*C17*2)</f>
        <v>#N/A</v>
      </c>
      <c r="O17" s="18" t="e">
        <f>VLOOKUP(E17,E3数据库!C:Q,7,0)</f>
        <v>#N/A</v>
      </c>
      <c r="P17" s="18" t="e">
        <f>VLOOKUP(E17,E3数据库!C:Q,8,0)</f>
        <v>#N/A</v>
      </c>
      <c r="Q17" s="18"/>
      <c r="R17" s="18" t="e">
        <f>VLOOKUP(E17,E3数据库!C:Q,9,0)</f>
        <v>#N/A</v>
      </c>
      <c r="S17" s="18" t="e">
        <f>VLOOKUP(E17,E3数据库!C:Q,10,0)</f>
        <v>#N/A</v>
      </c>
      <c r="T17" s="19" t="e">
        <f>VLOOKUP(E17,E3数据库!C:Q,13,0)*2*C17</f>
        <v>#N/A</v>
      </c>
      <c r="U17" s="18" t="e">
        <f>VLOOKUP(E17,E3数据库!C:Q,14,0)</f>
        <v>#N/A</v>
      </c>
      <c r="V17" s="18" t="e">
        <f>VLOOKUP(E17,E3数据库!C:Q,15,0)</f>
        <v>#N/A</v>
      </c>
      <c r="W17" s="18"/>
    </row>
    <row r="18" spans="1:23" x14ac:dyDescent="0.25">
      <c r="A18" s="22"/>
      <c r="B18" s="22"/>
      <c r="C18" s="22"/>
      <c r="D18" s="22"/>
      <c r="E18" s="18" t="str">
        <f t="shared" si="7"/>
        <v/>
      </c>
      <c r="F18" s="18" t="e">
        <f t="shared" si="8"/>
        <v>#VALUE!</v>
      </c>
      <c r="G18" s="18" t="e">
        <f>VLOOKUP(E18,E3数据库!C:Q,2,0)</f>
        <v>#N/A</v>
      </c>
      <c r="H18" s="18" t="e">
        <f>VLOOKUP(E18,E3数据库!C:Q,3,0)</f>
        <v>#N/A</v>
      </c>
      <c r="I18" s="18" t="e">
        <f>VLOOKUP(E18,E3数据库!C:Q,4,0)</f>
        <v>#N/A</v>
      </c>
      <c r="J18" s="18" t="e">
        <f>VLOOKUP(E18,E3数据库!C:Q,5,0)</f>
        <v>#N/A</v>
      </c>
      <c r="K18" s="18" t="e">
        <f>VLOOKUP(E18,E3数据库!C:Q,6,0)+F18</f>
        <v>#N/A</v>
      </c>
      <c r="L18" s="18" t="e">
        <f t="shared" si="9"/>
        <v>#N/A</v>
      </c>
      <c r="M18" s="18" t="str">
        <f t="shared" si="10"/>
        <v>否</v>
      </c>
      <c r="N18" s="19" t="e">
        <f t="shared" si="11"/>
        <v>#N/A</v>
      </c>
      <c r="O18" s="18" t="e">
        <f>VLOOKUP(E18,E3数据库!C:Q,7,0)</f>
        <v>#N/A</v>
      </c>
      <c r="P18" s="18" t="e">
        <f>VLOOKUP(E18,E3数据库!C:Q,8,0)</f>
        <v>#N/A</v>
      </c>
      <c r="Q18" s="18"/>
      <c r="R18" s="18" t="e">
        <f>VLOOKUP(E18,E3数据库!C:Q,9,0)</f>
        <v>#N/A</v>
      </c>
      <c r="S18" s="18" t="e">
        <f>VLOOKUP(E18,E3数据库!C:Q,10,0)</f>
        <v>#N/A</v>
      </c>
      <c r="T18" s="19" t="e">
        <f>VLOOKUP(E18,E3数据库!C:Q,13,0)*2*C18</f>
        <v>#N/A</v>
      </c>
      <c r="U18" s="18" t="e">
        <f>VLOOKUP(E18,E3数据库!C:Q,14,0)</f>
        <v>#N/A</v>
      </c>
      <c r="V18" s="18" t="e">
        <f>VLOOKUP(E18,E3数据库!C:Q,15,0)</f>
        <v>#N/A</v>
      </c>
      <c r="W18" s="18"/>
    </row>
    <row r="19" spans="1:23" x14ac:dyDescent="0.25">
      <c r="A19" s="22"/>
      <c r="B19" s="22"/>
      <c r="C19" s="22"/>
      <c r="D19" s="22"/>
      <c r="E19" s="18" t="str">
        <f t="shared" si="7"/>
        <v/>
      </c>
      <c r="F19" s="18" t="e">
        <f t="shared" si="8"/>
        <v>#VALUE!</v>
      </c>
      <c r="G19" s="18" t="e">
        <f>VLOOKUP(E19,E3数据库!C:Q,2,0)</f>
        <v>#N/A</v>
      </c>
      <c r="H19" s="18" t="e">
        <f>VLOOKUP(E19,E3数据库!C:Q,3,0)</f>
        <v>#N/A</v>
      </c>
      <c r="I19" s="18" t="e">
        <f>VLOOKUP(E19,E3数据库!C:Q,4,0)</f>
        <v>#N/A</v>
      </c>
      <c r="J19" s="18" t="e">
        <f>VLOOKUP(E19,E3数据库!C:Q,5,0)</f>
        <v>#N/A</v>
      </c>
      <c r="K19" s="18" t="e">
        <f>VLOOKUP(E19,E3数据库!C:Q,6,0)+F19</f>
        <v>#N/A</v>
      </c>
      <c r="L19" s="18" t="e">
        <f t="shared" si="9"/>
        <v>#N/A</v>
      </c>
      <c r="M19" s="18" t="str">
        <f t="shared" si="10"/>
        <v>否</v>
      </c>
      <c r="N19" s="19" t="e">
        <f t="shared" si="11"/>
        <v>#N/A</v>
      </c>
      <c r="O19" s="18" t="e">
        <f>VLOOKUP(E19,E3数据库!C:Q,7,0)</f>
        <v>#N/A</v>
      </c>
      <c r="P19" s="18" t="e">
        <f>VLOOKUP(E19,E3数据库!C:Q,8,0)</f>
        <v>#N/A</v>
      </c>
      <c r="Q19" s="18"/>
      <c r="R19" s="18" t="e">
        <f>VLOOKUP(E19,E3数据库!C:Q,9,0)</f>
        <v>#N/A</v>
      </c>
      <c r="S19" s="18" t="e">
        <f>VLOOKUP(E19,E3数据库!C:Q,10,0)</f>
        <v>#N/A</v>
      </c>
      <c r="T19" s="19" t="e">
        <f>VLOOKUP(E19,E3数据库!C:Q,13,0)*2*C19</f>
        <v>#N/A</v>
      </c>
      <c r="U19" s="18" t="e">
        <f>VLOOKUP(E19,E3数据库!C:Q,14,0)</f>
        <v>#N/A</v>
      </c>
      <c r="V19" s="18" t="e">
        <f>VLOOKUP(E19,E3数据库!C:Q,15,0)</f>
        <v>#N/A</v>
      </c>
      <c r="W19" s="18"/>
    </row>
    <row r="20" spans="1:23" x14ac:dyDescent="0.25">
      <c r="A20" s="22"/>
      <c r="B20" s="22"/>
      <c r="C20" s="22"/>
      <c r="D20" s="22"/>
      <c r="E20" s="18" t="str">
        <f t="shared" si="7"/>
        <v/>
      </c>
      <c r="F20" s="18" t="e">
        <f t="shared" si="8"/>
        <v>#VALUE!</v>
      </c>
      <c r="G20" s="18" t="e">
        <f>VLOOKUP(E20,E3数据库!C:Q,2,0)</f>
        <v>#N/A</v>
      </c>
      <c r="H20" s="18" t="e">
        <f>VLOOKUP(E20,E3数据库!C:Q,3,0)</f>
        <v>#N/A</v>
      </c>
      <c r="I20" s="18" t="e">
        <f>VLOOKUP(E20,E3数据库!C:Q,4,0)</f>
        <v>#N/A</v>
      </c>
      <c r="J20" s="18" t="e">
        <f>VLOOKUP(E20,E3数据库!C:Q,5,0)</f>
        <v>#N/A</v>
      </c>
      <c r="K20" s="18" t="e">
        <f>VLOOKUP(E20,E3数据库!C:Q,6,0)+F20</f>
        <v>#N/A</v>
      </c>
      <c r="L20" s="18" t="e">
        <f t="shared" si="9"/>
        <v>#N/A</v>
      </c>
      <c r="M20" s="18" t="str">
        <f t="shared" si="10"/>
        <v>否</v>
      </c>
      <c r="N20" s="19" t="e">
        <f t="shared" si="11"/>
        <v>#N/A</v>
      </c>
      <c r="O20" s="18" t="e">
        <f>VLOOKUP(E20,E3数据库!C:Q,7,0)</f>
        <v>#N/A</v>
      </c>
      <c r="P20" s="18" t="e">
        <f>VLOOKUP(E20,E3数据库!C:Q,8,0)</f>
        <v>#N/A</v>
      </c>
      <c r="Q20" s="18"/>
      <c r="R20" s="18" t="e">
        <f>VLOOKUP(E20,E3数据库!C:Q,9,0)</f>
        <v>#N/A</v>
      </c>
      <c r="S20" s="18" t="e">
        <f>VLOOKUP(E20,E3数据库!C:Q,10,0)</f>
        <v>#N/A</v>
      </c>
      <c r="T20" s="19" t="e">
        <f>VLOOKUP(E20,E3数据库!C:Q,13,0)*2*C20</f>
        <v>#N/A</v>
      </c>
      <c r="U20" s="18" t="e">
        <f>VLOOKUP(E20,E3数据库!C:Q,14,0)</f>
        <v>#N/A</v>
      </c>
      <c r="V20" s="18" t="e">
        <f>VLOOKUP(E20,E3数据库!C:Q,15,0)</f>
        <v>#N/A</v>
      </c>
      <c r="W20" s="18"/>
    </row>
    <row r="21" spans="1:23" x14ac:dyDescent="0.25">
      <c r="A21" s="22"/>
      <c r="B21" s="22"/>
      <c r="C21" s="22"/>
      <c r="D21" s="22"/>
      <c r="E21" s="18" t="str">
        <f t="shared" si="7"/>
        <v/>
      </c>
      <c r="F21" s="18" t="e">
        <f t="shared" si="8"/>
        <v>#VALUE!</v>
      </c>
      <c r="G21" s="18" t="e">
        <f>VLOOKUP(E21,E3数据库!C:Q,2,0)</f>
        <v>#N/A</v>
      </c>
      <c r="H21" s="18" t="e">
        <f>VLOOKUP(E21,E3数据库!C:Q,3,0)</f>
        <v>#N/A</v>
      </c>
      <c r="I21" s="18" t="e">
        <f>VLOOKUP(E21,E3数据库!C:Q,4,0)</f>
        <v>#N/A</v>
      </c>
      <c r="J21" s="18" t="e">
        <f>VLOOKUP(E21,E3数据库!C:Q,5,0)</f>
        <v>#N/A</v>
      </c>
      <c r="K21" s="18" t="e">
        <f>VLOOKUP(E21,E3数据库!C:Q,6,0)+F21</f>
        <v>#N/A</v>
      </c>
      <c r="L21" s="18" t="e">
        <f t="shared" si="9"/>
        <v>#N/A</v>
      </c>
      <c r="M21" s="18" t="str">
        <f t="shared" si="10"/>
        <v>否</v>
      </c>
      <c r="N21" s="19" t="e">
        <f t="shared" si="11"/>
        <v>#N/A</v>
      </c>
      <c r="O21" s="18" t="e">
        <f>VLOOKUP(E21,E3数据库!C:Q,7,0)</f>
        <v>#N/A</v>
      </c>
      <c r="P21" s="18" t="e">
        <f>VLOOKUP(E21,E3数据库!C:Q,8,0)</f>
        <v>#N/A</v>
      </c>
      <c r="Q21" s="18"/>
      <c r="R21" s="18" t="e">
        <f>VLOOKUP(E21,E3数据库!C:Q,9,0)</f>
        <v>#N/A</v>
      </c>
      <c r="S21" s="18" t="e">
        <f>VLOOKUP(E21,E3数据库!C:Q,10,0)</f>
        <v>#N/A</v>
      </c>
      <c r="T21" s="19" t="e">
        <f>VLOOKUP(E21,E3数据库!C:Q,13,0)*2*C21</f>
        <v>#N/A</v>
      </c>
      <c r="U21" s="18" t="e">
        <f>VLOOKUP(E21,E3数据库!C:Q,14,0)</f>
        <v>#N/A</v>
      </c>
      <c r="V21" s="18" t="e">
        <f>VLOOKUP(E21,E3数据库!C:Q,15,0)</f>
        <v>#N/A</v>
      </c>
      <c r="W21" s="18"/>
    </row>
    <row r="22" spans="1:23" x14ac:dyDescent="0.25">
      <c r="A22" s="22"/>
      <c r="B22" s="22"/>
      <c r="C22" s="22"/>
      <c r="D22" s="22"/>
      <c r="E22" s="18" t="str">
        <f t="shared" si="7"/>
        <v/>
      </c>
      <c r="F22" s="18" t="e">
        <f t="shared" si="8"/>
        <v>#VALUE!</v>
      </c>
      <c r="G22" s="18" t="e">
        <f>VLOOKUP(E22,E3数据库!C:Q,2,0)</f>
        <v>#N/A</v>
      </c>
      <c r="H22" s="18" t="e">
        <f>VLOOKUP(E22,E3数据库!C:Q,3,0)</f>
        <v>#N/A</v>
      </c>
      <c r="I22" s="18" t="e">
        <f>VLOOKUP(E22,E3数据库!C:Q,4,0)</f>
        <v>#N/A</v>
      </c>
      <c r="J22" s="18" t="e">
        <f>VLOOKUP(E22,E3数据库!C:Q,5,0)</f>
        <v>#N/A</v>
      </c>
      <c r="K22" s="18" t="e">
        <f>VLOOKUP(E22,E3数据库!C:Q,6,0)+F22</f>
        <v>#N/A</v>
      </c>
      <c r="L22" s="18" t="e">
        <f t="shared" si="9"/>
        <v>#N/A</v>
      </c>
      <c r="M22" s="18" t="str">
        <f t="shared" si="10"/>
        <v>否</v>
      </c>
      <c r="N22" s="19" t="e">
        <f t="shared" si="11"/>
        <v>#N/A</v>
      </c>
      <c r="O22" s="18" t="e">
        <f>VLOOKUP(E22,E3数据库!C:Q,7,0)</f>
        <v>#N/A</v>
      </c>
      <c r="P22" s="18" t="e">
        <f>VLOOKUP(E22,E3数据库!C:Q,8,0)</f>
        <v>#N/A</v>
      </c>
      <c r="Q22" s="18"/>
      <c r="R22" s="18" t="e">
        <f>VLOOKUP(E22,E3数据库!C:Q,9,0)</f>
        <v>#N/A</v>
      </c>
      <c r="S22" s="18" t="e">
        <f>VLOOKUP(E22,E3数据库!C:Q,10,0)</f>
        <v>#N/A</v>
      </c>
      <c r="T22" s="19" t="e">
        <f>VLOOKUP(E22,E3数据库!C:Q,13,0)*2*C22</f>
        <v>#N/A</v>
      </c>
      <c r="U22" s="18" t="e">
        <f>VLOOKUP(E22,E3数据库!C:Q,14,0)</f>
        <v>#N/A</v>
      </c>
      <c r="V22" s="18" t="e">
        <f>VLOOKUP(E22,E3数据库!C:Q,15,0)</f>
        <v>#N/A</v>
      </c>
      <c r="W22" s="18"/>
    </row>
    <row r="23" spans="1:23" x14ac:dyDescent="0.25">
      <c r="A23" s="22"/>
      <c r="B23" s="22"/>
      <c r="C23" s="22"/>
      <c r="D23" s="22"/>
      <c r="E23" s="18" t="str">
        <f t="shared" si="7"/>
        <v/>
      </c>
      <c r="F23" s="18" t="e">
        <f t="shared" si="8"/>
        <v>#VALUE!</v>
      </c>
      <c r="G23" s="18" t="e">
        <f>VLOOKUP(E23,E3数据库!C:Q,2,0)</f>
        <v>#N/A</v>
      </c>
      <c r="H23" s="18" t="e">
        <f>VLOOKUP(E23,E3数据库!C:Q,3,0)</f>
        <v>#N/A</v>
      </c>
      <c r="I23" s="18" t="e">
        <f>VLOOKUP(E23,E3数据库!C:Q,4,0)</f>
        <v>#N/A</v>
      </c>
      <c r="J23" s="18" t="e">
        <f>VLOOKUP(E23,E3数据库!C:Q,5,0)</f>
        <v>#N/A</v>
      </c>
      <c r="K23" s="18" t="e">
        <f>VLOOKUP(E23,E3数据库!C:Q,6,0)+F23</f>
        <v>#N/A</v>
      </c>
      <c r="L23" s="18" t="e">
        <f t="shared" si="9"/>
        <v>#N/A</v>
      </c>
      <c r="M23" s="18" t="str">
        <f t="shared" si="10"/>
        <v>否</v>
      </c>
      <c r="N23" s="19" t="e">
        <f t="shared" si="11"/>
        <v>#N/A</v>
      </c>
      <c r="O23" s="18" t="e">
        <f>VLOOKUP(E23,E3数据库!C:Q,7,0)</f>
        <v>#N/A</v>
      </c>
      <c r="P23" s="18" t="e">
        <f>VLOOKUP(E23,E3数据库!C:Q,8,0)</f>
        <v>#N/A</v>
      </c>
      <c r="Q23" s="18"/>
      <c r="R23" s="18" t="e">
        <f>VLOOKUP(E23,E3数据库!C:Q,9,0)</f>
        <v>#N/A</v>
      </c>
      <c r="S23" s="18" t="e">
        <f>VLOOKUP(E23,E3数据库!C:Q,10,0)</f>
        <v>#N/A</v>
      </c>
      <c r="T23" s="19" t="e">
        <f>VLOOKUP(E23,E3数据库!C:Q,13,0)*2*C23</f>
        <v>#N/A</v>
      </c>
      <c r="U23" s="18" t="e">
        <f>VLOOKUP(E23,E3数据库!C:Q,14,0)</f>
        <v>#N/A</v>
      </c>
      <c r="V23" s="18" t="e">
        <f>VLOOKUP(E23,E3数据库!C:Q,15,0)</f>
        <v>#N/A</v>
      </c>
      <c r="W23" s="18"/>
    </row>
    <row r="24" spans="1:23" x14ac:dyDescent="0.25">
      <c r="A24" s="22"/>
      <c r="B24" s="22"/>
      <c r="C24" s="22"/>
      <c r="D24" s="22"/>
      <c r="E24" s="18" t="str">
        <f t="shared" si="7"/>
        <v/>
      </c>
      <c r="F24" s="18" t="e">
        <f t="shared" si="8"/>
        <v>#VALUE!</v>
      </c>
      <c r="G24" s="18" t="e">
        <f>VLOOKUP(E24,E3数据库!C:Q,2,0)</f>
        <v>#N/A</v>
      </c>
      <c r="H24" s="18" t="e">
        <f>VLOOKUP(E24,E3数据库!C:Q,3,0)</f>
        <v>#N/A</v>
      </c>
      <c r="I24" s="18" t="e">
        <f>VLOOKUP(E24,E3数据库!C:Q,4,0)</f>
        <v>#N/A</v>
      </c>
      <c r="J24" s="18" t="e">
        <f>VLOOKUP(E24,E3数据库!C:Q,5,0)</f>
        <v>#N/A</v>
      </c>
      <c r="K24" s="18" t="e">
        <f>VLOOKUP(E24,E3数据库!C:Q,6,0)+F24</f>
        <v>#N/A</v>
      </c>
      <c r="L24" s="18" t="e">
        <f t="shared" si="9"/>
        <v>#N/A</v>
      </c>
      <c r="M24" s="18" t="str">
        <f t="shared" si="10"/>
        <v>否</v>
      </c>
      <c r="N24" s="19" t="e">
        <f t="shared" si="11"/>
        <v>#N/A</v>
      </c>
      <c r="O24" s="18" t="e">
        <f>VLOOKUP(E24,E3数据库!C:Q,7,0)</f>
        <v>#N/A</v>
      </c>
      <c r="P24" s="18" t="e">
        <f>VLOOKUP(E24,E3数据库!C:Q,8,0)</f>
        <v>#N/A</v>
      </c>
      <c r="Q24" s="18"/>
      <c r="R24" s="18" t="e">
        <f>VLOOKUP(E24,E3数据库!C:Q,9,0)</f>
        <v>#N/A</v>
      </c>
      <c r="S24" s="18" t="e">
        <f>VLOOKUP(E24,E3数据库!C:Q,10,0)</f>
        <v>#N/A</v>
      </c>
      <c r="T24" s="19" t="e">
        <f>VLOOKUP(E24,E3数据库!C:Q,13,0)*2*C24</f>
        <v>#N/A</v>
      </c>
      <c r="U24" s="18" t="e">
        <f>VLOOKUP(E24,E3数据库!C:Q,14,0)</f>
        <v>#N/A</v>
      </c>
      <c r="V24" s="18" t="e">
        <f>VLOOKUP(E24,E3数据库!C:Q,15,0)</f>
        <v>#N/A</v>
      </c>
      <c r="W24" s="18"/>
    </row>
    <row r="25" spans="1:23" x14ac:dyDescent="0.25">
      <c r="A25" s="22"/>
      <c r="B25" s="22"/>
      <c r="C25" s="22"/>
      <c r="D25" s="22"/>
      <c r="E25" s="18" t="str">
        <f t="shared" si="7"/>
        <v/>
      </c>
      <c r="F25" s="18" t="e">
        <f t="shared" si="8"/>
        <v>#VALUE!</v>
      </c>
      <c r="G25" s="18" t="e">
        <f>VLOOKUP(E25,E3数据库!C:Q,2,0)</f>
        <v>#N/A</v>
      </c>
      <c r="H25" s="18" t="e">
        <f>VLOOKUP(E25,E3数据库!C:Q,3,0)</f>
        <v>#N/A</v>
      </c>
      <c r="I25" s="18" t="e">
        <f>VLOOKUP(E25,E3数据库!C:Q,4,0)</f>
        <v>#N/A</v>
      </c>
      <c r="J25" s="18" t="e">
        <f>VLOOKUP(E25,E3数据库!C:Q,5,0)</f>
        <v>#N/A</v>
      </c>
      <c r="K25" s="18" t="e">
        <f>VLOOKUP(E25,E3数据库!C:Q,6,0)+F25</f>
        <v>#N/A</v>
      </c>
      <c r="L25" s="18" t="e">
        <f t="shared" si="9"/>
        <v>#N/A</v>
      </c>
      <c r="M25" s="18" t="str">
        <f t="shared" si="10"/>
        <v>否</v>
      </c>
      <c r="N25" s="19" t="e">
        <f t="shared" si="11"/>
        <v>#N/A</v>
      </c>
      <c r="O25" s="18" t="e">
        <f>VLOOKUP(E25,E3数据库!C:Q,7,0)</f>
        <v>#N/A</v>
      </c>
      <c r="P25" s="18" t="e">
        <f>VLOOKUP(E25,E3数据库!C:Q,8,0)</f>
        <v>#N/A</v>
      </c>
      <c r="Q25" s="18"/>
      <c r="R25" s="18" t="e">
        <f>VLOOKUP(E25,E3数据库!C:Q,9,0)</f>
        <v>#N/A</v>
      </c>
      <c r="S25" s="18" t="e">
        <f>VLOOKUP(E25,E3数据库!C:Q,10,0)</f>
        <v>#N/A</v>
      </c>
      <c r="T25" s="19" t="e">
        <f>VLOOKUP(E25,E3数据库!C:Q,13,0)*2*C25</f>
        <v>#N/A</v>
      </c>
      <c r="U25" s="18" t="e">
        <f>VLOOKUP(E25,E3数据库!C:Q,14,0)</f>
        <v>#N/A</v>
      </c>
      <c r="V25" s="18" t="e">
        <f>VLOOKUP(E25,E3数据库!C:Q,15,0)</f>
        <v>#N/A</v>
      </c>
      <c r="W25" s="18"/>
    </row>
    <row r="26" spans="1:23" x14ac:dyDescent="0.25">
      <c r="A26" s="22"/>
      <c r="B26" s="22"/>
      <c r="C26" s="22"/>
      <c r="D26" s="22"/>
      <c r="E26" s="18" t="str">
        <f t="shared" si="7"/>
        <v/>
      </c>
      <c r="F26" s="18" t="e">
        <f t="shared" si="8"/>
        <v>#VALUE!</v>
      </c>
      <c r="G26" s="18" t="e">
        <f>VLOOKUP(E26,E3数据库!C:Q,2,0)</f>
        <v>#N/A</v>
      </c>
      <c r="H26" s="18" t="e">
        <f>VLOOKUP(E26,E3数据库!C:Q,3,0)</f>
        <v>#N/A</v>
      </c>
      <c r="I26" s="18" t="e">
        <f>VLOOKUP(E26,E3数据库!C:Q,4,0)</f>
        <v>#N/A</v>
      </c>
      <c r="J26" s="18" t="e">
        <f>VLOOKUP(E26,E3数据库!C:Q,5,0)</f>
        <v>#N/A</v>
      </c>
      <c r="K26" s="18" t="e">
        <f>VLOOKUP(E26,E3数据库!C:Q,6,0)+F26</f>
        <v>#N/A</v>
      </c>
      <c r="L26" s="18" t="e">
        <f t="shared" si="9"/>
        <v>#N/A</v>
      </c>
      <c r="M26" s="18" t="str">
        <f t="shared" si="10"/>
        <v>否</v>
      </c>
      <c r="N26" s="19" t="e">
        <f t="shared" si="11"/>
        <v>#N/A</v>
      </c>
      <c r="O26" s="18" t="e">
        <f>VLOOKUP(E26,E3数据库!C:Q,7,0)</f>
        <v>#N/A</v>
      </c>
      <c r="P26" s="18" t="e">
        <f>VLOOKUP(E26,E3数据库!C:Q,8,0)</f>
        <v>#N/A</v>
      </c>
      <c r="Q26" s="18"/>
      <c r="R26" s="18" t="e">
        <f>VLOOKUP(E26,E3数据库!C:Q,9,0)</f>
        <v>#N/A</v>
      </c>
      <c r="S26" s="18" t="e">
        <f>VLOOKUP(E26,E3数据库!C:Q,10,0)</f>
        <v>#N/A</v>
      </c>
      <c r="T26" s="19" t="e">
        <f>VLOOKUP(E26,E3数据库!C:Q,13,0)*2*C26</f>
        <v>#N/A</v>
      </c>
      <c r="U26" s="18" t="e">
        <f>VLOOKUP(E26,E3数据库!C:Q,14,0)</f>
        <v>#N/A</v>
      </c>
      <c r="V26" s="18" t="e">
        <f>VLOOKUP(E26,E3数据库!C:Q,15,0)</f>
        <v>#N/A</v>
      </c>
      <c r="W26" s="18"/>
    </row>
    <row r="27" spans="1:23" x14ac:dyDescent="0.25">
      <c r="A27" s="22"/>
      <c r="B27" s="22"/>
      <c r="C27" s="22"/>
      <c r="D27" s="22"/>
      <c r="E27" s="18" t="str">
        <f t="shared" si="7"/>
        <v/>
      </c>
      <c r="F27" s="18" t="e">
        <f t="shared" si="8"/>
        <v>#VALUE!</v>
      </c>
      <c r="G27" s="18" t="e">
        <f>VLOOKUP(E27,E3数据库!C:Q,2,0)</f>
        <v>#N/A</v>
      </c>
      <c r="H27" s="18" t="e">
        <f>VLOOKUP(E27,E3数据库!C:Q,3,0)</f>
        <v>#N/A</v>
      </c>
      <c r="I27" s="18" t="e">
        <f>VLOOKUP(E27,E3数据库!C:Q,4,0)</f>
        <v>#N/A</v>
      </c>
      <c r="J27" s="18" t="e">
        <f>VLOOKUP(E27,E3数据库!C:Q,5,0)</f>
        <v>#N/A</v>
      </c>
      <c r="K27" s="18" t="e">
        <f>VLOOKUP(E27,E3数据库!C:Q,6,0)+F27</f>
        <v>#N/A</v>
      </c>
      <c r="L27" s="18" t="e">
        <f t="shared" si="9"/>
        <v>#N/A</v>
      </c>
      <c r="M27" s="18" t="str">
        <f t="shared" si="10"/>
        <v>否</v>
      </c>
      <c r="N27" s="19" t="e">
        <f t="shared" si="11"/>
        <v>#N/A</v>
      </c>
      <c r="O27" s="18" t="e">
        <f>VLOOKUP(E27,E3数据库!C:Q,7,0)</f>
        <v>#N/A</v>
      </c>
      <c r="P27" s="18" t="e">
        <f>VLOOKUP(E27,E3数据库!C:Q,8,0)</f>
        <v>#N/A</v>
      </c>
      <c r="Q27" s="18"/>
      <c r="R27" s="18" t="e">
        <f>VLOOKUP(E27,E3数据库!C:Q,9,0)</f>
        <v>#N/A</v>
      </c>
      <c r="S27" s="18" t="e">
        <f>VLOOKUP(E27,E3数据库!C:Q,10,0)</f>
        <v>#N/A</v>
      </c>
      <c r="T27" s="19" t="e">
        <f>VLOOKUP(E27,E3数据库!C:Q,13,0)*2*C27</f>
        <v>#N/A</v>
      </c>
      <c r="U27" s="18" t="e">
        <f>VLOOKUP(E27,E3数据库!C:Q,14,0)</f>
        <v>#N/A</v>
      </c>
      <c r="V27" s="18" t="e">
        <f>VLOOKUP(E27,E3数据库!C:Q,15,0)</f>
        <v>#N/A</v>
      </c>
      <c r="W27" s="18"/>
    </row>
    <row r="28" spans="1:23" x14ac:dyDescent="0.25">
      <c r="A28" s="22"/>
      <c r="B28" s="22"/>
      <c r="C28" s="22"/>
      <c r="D28" s="22"/>
      <c r="E28" s="18" t="str">
        <f t="shared" si="7"/>
        <v/>
      </c>
      <c r="F28" s="18" t="e">
        <f t="shared" si="8"/>
        <v>#VALUE!</v>
      </c>
      <c r="G28" s="18" t="e">
        <f>VLOOKUP(E28,E3数据库!C:Q,2,0)</f>
        <v>#N/A</v>
      </c>
      <c r="H28" s="18" t="e">
        <f>VLOOKUP(E28,E3数据库!C:Q,3,0)</f>
        <v>#N/A</v>
      </c>
      <c r="I28" s="18" t="e">
        <f>VLOOKUP(E28,E3数据库!C:Q,4,0)</f>
        <v>#N/A</v>
      </c>
      <c r="J28" s="18" t="e">
        <f>VLOOKUP(E28,E3数据库!C:Q,5,0)</f>
        <v>#N/A</v>
      </c>
      <c r="K28" s="18" t="e">
        <f>VLOOKUP(E28,E3数据库!C:Q,6,0)+F28</f>
        <v>#N/A</v>
      </c>
      <c r="L28" s="18" t="e">
        <f t="shared" si="9"/>
        <v>#N/A</v>
      </c>
      <c r="M28" s="18" t="str">
        <f t="shared" si="10"/>
        <v>否</v>
      </c>
      <c r="N28" s="19" t="e">
        <f t="shared" si="11"/>
        <v>#N/A</v>
      </c>
      <c r="O28" s="18" t="e">
        <f>VLOOKUP(E28,E3数据库!C:Q,7,0)</f>
        <v>#N/A</v>
      </c>
      <c r="P28" s="18" t="e">
        <f>VLOOKUP(E28,E3数据库!C:Q,8,0)</f>
        <v>#N/A</v>
      </c>
      <c r="Q28" s="18"/>
      <c r="R28" s="18" t="e">
        <f>VLOOKUP(E28,E3数据库!C:Q,9,0)</f>
        <v>#N/A</v>
      </c>
      <c r="S28" s="18" t="e">
        <f>VLOOKUP(E28,E3数据库!C:Q,10,0)</f>
        <v>#N/A</v>
      </c>
      <c r="T28" s="19" t="e">
        <f>VLOOKUP(E28,E3数据库!C:Q,13,0)*2*C28</f>
        <v>#N/A</v>
      </c>
      <c r="U28" s="18" t="e">
        <f>VLOOKUP(E28,E3数据库!C:Q,14,0)</f>
        <v>#N/A</v>
      </c>
      <c r="V28" s="18" t="e">
        <f>VLOOKUP(E28,E3数据库!C:Q,15,0)</f>
        <v>#N/A</v>
      </c>
      <c r="W28" s="18"/>
    </row>
    <row r="29" spans="1:23" x14ac:dyDescent="0.25">
      <c r="A29" s="22"/>
      <c r="B29" s="22"/>
      <c r="C29" s="22"/>
      <c r="D29" s="22"/>
      <c r="E29" s="18" t="str">
        <f t="shared" si="7"/>
        <v/>
      </c>
      <c r="F29" s="18" t="e">
        <f t="shared" si="8"/>
        <v>#VALUE!</v>
      </c>
      <c r="G29" s="18" t="e">
        <f>VLOOKUP(E29,E3数据库!C:Q,2,0)</f>
        <v>#N/A</v>
      </c>
      <c r="H29" s="18" t="e">
        <f>VLOOKUP(E29,E3数据库!C:Q,3,0)</f>
        <v>#N/A</v>
      </c>
      <c r="I29" s="18" t="e">
        <f>VLOOKUP(E29,E3数据库!C:Q,4,0)</f>
        <v>#N/A</v>
      </c>
      <c r="J29" s="18" t="e">
        <f>VLOOKUP(E29,E3数据库!C:Q,5,0)</f>
        <v>#N/A</v>
      </c>
      <c r="K29" s="18" t="e">
        <f>VLOOKUP(E29,E3数据库!C:Q,6,0)+F29</f>
        <v>#N/A</v>
      </c>
      <c r="L29" s="18" t="e">
        <f t="shared" si="9"/>
        <v>#N/A</v>
      </c>
      <c r="M29" s="18" t="str">
        <f t="shared" si="10"/>
        <v>否</v>
      </c>
      <c r="N29" s="19" t="e">
        <f t="shared" si="11"/>
        <v>#N/A</v>
      </c>
      <c r="O29" s="18" t="e">
        <f>VLOOKUP(E29,E3数据库!C:Q,7,0)</f>
        <v>#N/A</v>
      </c>
      <c r="P29" s="18" t="e">
        <f>VLOOKUP(E29,E3数据库!C:Q,8,0)</f>
        <v>#N/A</v>
      </c>
      <c r="Q29" s="18"/>
      <c r="R29" s="18" t="e">
        <f>VLOOKUP(E29,E3数据库!C:Q,9,0)</f>
        <v>#N/A</v>
      </c>
      <c r="S29" s="18" t="e">
        <f>VLOOKUP(E29,E3数据库!C:Q,10,0)</f>
        <v>#N/A</v>
      </c>
      <c r="T29" s="19" t="e">
        <f>VLOOKUP(E29,E3数据库!C:Q,13,0)*2*C29</f>
        <v>#N/A</v>
      </c>
      <c r="U29" s="18" t="e">
        <f>VLOOKUP(E29,E3数据库!C:Q,14,0)</f>
        <v>#N/A</v>
      </c>
      <c r="V29" s="18" t="e">
        <f>VLOOKUP(E29,E3数据库!C:Q,15,0)</f>
        <v>#N/A</v>
      </c>
      <c r="W29" s="18"/>
    </row>
    <row r="30" spans="1:23" x14ac:dyDescent="0.25">
      <c r="A30" s="22"/>
      <c r="B30" s="22"/>
      <c r="C30" s="22"/>
      <c r="D30" s="22"/>
      <c r="E30" s="18" t="str">
        <f t="shared" si="7"/>
        <v/>
      </c>
      <c r="F30" s="18" t="e">
        <f t="shared" si="8"/>
        <v>#VALUE!</v>
      </c>
      <c r="G30" s="18" t="e">
        <f>VLOOKUP(E30,E3数据库!C:Q,2,0)</f>
        <v>#N/A</v>
      </c>
      <c r="H30" s="18" t="e">
        <f>VLOOKUP(E30,E3数据库!C:Q,3,0)</f>
        <v>#N/A</v>
      </c>
      <c r="I30" s="18" t="e">
        <f>VLOOKUP(E30,E3数据库!C:Q,4,0)</f>
        <v>#N/A</v>
      </c>
      <c r="J30" s="18" t="e">
        <f>VLOOKUP(E30,E3数据库!C:Q,5,0)</f>
        <v>#N/A</v>
      </c>
      <c r="K30" s="18" t="e">
        <f>VLOOKUP(E30,E3数据库!C:Q,6,0)+F30</f>
        <v>#N/A</v>
      </c>
      <c r="L30" s="18" t="e">
        <f t="shared" si="9"/>
        <v>#N/A</v>
      </c>
      <c r="M30" s="18" t="str">
        <f t="shared" si="10"/>
        <v>否</v>
      </c>
      <c r="N30" s="19" t="e">
        <f t="shared" si="11"/>
        <v>#N/A</v>
      </c>
      <c r="O30" s="18" t="e">
        <f>VLOOKUP(E30,E3数据库!C:Q,7,0)</f>
        <v>#N/A</v>
      </c>
      <c r="P30" s="18" t="e">
        <f>VLOOKUP(E30,E3数据库!C:Q,8,0)</f>
        <v>#N/A</v>
      </c>
      <c r="Q30" s="18"/>
      <c r="R30" s="18" t="e">
        <f>VLOOKUP(E30,E3数据库!C:Q,9,0)</f>
        <v>#N/A</v>
      </c>
      <c r="S30" s="18" t="e">
        <f>VLOOKUP(E30,E3数据库!C:Q,10,0)</f>
        <v>#N/A</v>
      </c>
      <c r="T30" s="19" t="e">
        <f>VLOOKUP(E30,E3数据库!C:Q,13,0)*2*C30</f>
        <v>#N/A</v>
      </c>
      <c r="U30" s="18" t="e">
        <f>VLOOKUP(E30,E3数据库!C:Q,14,0)</f>
        <v>#N/A</v>
      </c>
      <c r="V30" s="18" t="e">
        <f>VLOOKUP(E30,E3数据库!C:Q,15,0)</f>
        <v>#N/A</v>
      </c>
      <c r="W30" s="18"/>
    </row>
    <row r="31" spans="1:23" x14ac:dyDescent="0.25">
      <c r="A31" s="22"/>
      <c r="B31" s="22"/>
      <c r="C31" s="22"/>
      <c r="D31" s="22"/>
      <c r="E31" s="18" t="str">
        <f t="shared" si="7"/>
        <v/>
      </c>
      <c r="F31" s="18" t="e">
        <f t="shared" si="8"/>
        <v>#VALUE!</v>
      </c>
      <c r="G31" s="18" t="e">
        <f>VLOOKUP(E31,E3数据库!C:Q,2,0)</f>
        <v>#N/A</v>
      </c>
      <c r="H31" s="18" t="e">
        <f>VLOOKUP(E31,E3数据库!C:Q,3,0)</f>
        <v>#N/A</v>
      </c>
      <c r="I31" s="18" t="e">
        <f>VLOOKUP(E31,E3数据库!C:Q,4,0)</f>
        <v>#N/A</v>
      </c>
      <c r="J31" s="18" t="e">
        <f>VLOOKUP(E31,E3数据库!C:Q,5,0)</f>
        <v>#N/A</v>
      </c>
      <c r="K31" s="18" t="e">
        <f>VLOOKUP(E31,E3数据库!C:Q,6,0)+F31</f>
        <v>#N/A</v>
      </c>
      <c r="L31" s="18" t="e">
        <f t="shared" si="9"/>
        <v>#N/A</v>
      </c>
      <c r="M31" s="18" t="str">
        <f t="shared" si="10"/>
        <v>否</v>
      </c>
      <c r="N31" s="19" t="e">
        <f t="shared" si="11"/>
        <v>#N/A</v>
      </c>
      <c r="O31" s="18" t="e">
        <f>VLOOKUP(E31,E3数据库!C:Q,7,0)</f>
        <v>#N/A</v>
      </c>
      <c r="P31" s="18" t="e">
        <f>VLOOKUP(E31,E3数据库!C:Q,8,0)</f>
        <v>#N/A</v>
      </c>
      <c r="Q31" s="18"/>
      <c r="R31" s="18" t="e">
        <f>VLOOKUP(E31,E3数据库!C:Q,9,0)</f>
        <v>#N/A</v>
      </c>
      <c r="S31" s="18" t="e">
        <f>VLOOKUP(E31,E3数据库!C:Q,10,0)</f>
        <v>#N/A</v>
      </c>
      <c r="T31" s="19" t="e">
        <f>VLOOKUP(E31,E3数据库!C:Q,13,0)*2*C31</f>
        <v>#N/A</v>
      </c>
      <c r="U31" s="18" t="e">
        <f>VLOOKUP(E31,E3数据库!C:Q,14,0)</f>
        <v>#N/A</v>
      </c>
      <c r="V31" s="18" t="e">
        <f>VLOOKUP(E31,E3数据库!C:Q,15,0)</f>
        <v>#N/A</v>
      </c>
      <c r="W31" s="18"/>
    </row>
    <row r="32" spans="1:23" x14ac:dyDescent="0.25">
      <c r="A32" s="22"/>
      <c r="B32" s="22"/>
      <c r="C32" s="22"/>
      <c r="D32" s="22"/>
      <c r="E32" s="18" t="str">
        <f t="shared" si="7"/>
        <v/>
      </c>
      <c r="F32" s="18" t="e">
        <f t="shared" si="8"/>
        <v>#VALUE!</v>
      </c>
      <c r="G32" s="18" t="e">
        <f>VLOOKUP(E32,E3数据库!C:Q,2,0)</f>
        <v>#N/A</v>
      </c>
      <c r="H32" s="18" t="e">
        <f>VLOOKUP(E32,E3数据库!C:Q,3,0)</f>
        <v>#N/A</v>
      </c>
      <c r="I32" s="18" t="e">
        <f>VLOOKUP(E32,E3数据库!C:Q,4,0)</f>
        <v>#N/A</v>
      </c>
      <c r="J32" s="18" t="e">
        <f>VLOOKUP(E32,E3数据库!C:Q,5,0)</f>
        <v>#N/A</v>
      </c>
      <c r="K32" s="18" t="e">
        <f>VLOOKUP(E32,E3数据库!C:Q,6,0)+F32</f>
        <v>#N/A</v>
      </c>
      <c r="L32" s="18" t="e">
        <f t="shared" si="9"/>
        <v>#N/A</v>
      </c>
      <c r="M32" s="18" t="str">
        <f t="shared" si="10"/>
        <v>否</v>
      </c>
      <c r="N32" s="19" t="e">
        <f t="shared" si="11"/>
        <v>#N/A</v>
      </c>
      <c r="O32" s="18" t="e">
        <f>VLOOKUP(E32,E3数据库!C:Q,7,0)</f>
        <v>#N/A</v>
      </c>
      <c r="P32" s="18" t="e">
        <f>VLOOKUP(E32,E3数据库!C:Q,8,0)</f>
        <v>#N/A</v>
      </c>
      <c r="Q32" s="18"/>
      <c r="R32" s="18" t="e">
        <f>VLOOKUP(E32,E3数据库!C:Q,9,0)</f>
        <v>#N/A</v>
      </c>
      <c r="S32" s="18" t="e">
        <f>VLOOKUP(E32,E3数据库!C:Q,10,0)</f>
        <v>#N/A</v>
      </c>
      <c r="T32" s="19" t="e">
        <f>VLOOKUP(E32,E3数据库!C:Q,13,0)*2*C32</f>
        <v>#N/A</v>
      </c>
      <c r="U32" s="18" t="e">
        <f>VLOOKUP(E32,E3数据库!C:Q,14,0)</f>
        <v>#N/A</v>
      </c>
      <c r="V32" s="18" t="e">
        <f>VLOOKUP(E32,E3数据库!C:Q,15,0)</f>
        <v>#N/A</v>
      </c>
      <c r="W32" s="18"/>
    </row>
    <row r="33" spans="1:23" x14ac:dyDescent="0.25">
      <c r="A33" s="22"/>
      <c r="B33" s="22"/>
      <c r="C33" s="22"/>
      <c r="D33" s="22"/>
      <c r="E33" s="18" t="str">
        <f t="shared" si="7"/>
        <v/>
      </c>
      <c r="F33" s="18" t="e">
        <f t="shared" si="8"/>
        <v>#VALUE!</v>
      </c>
      <c r="G33" s="18" t="e">
        <f>VLOOKUP(E33,E3数据库!C:Q,2,0)</f>
        <v>#N/A</v>
      </c>
      <c r="H33" s="18" t="e">
        <f>VLOOKUP(E33,E3数据库!C:Q,3,0)</f>
        <v>#N/A</v>
      </c>
      <c r="I33" s="18" t="e">
        <f>VLOOKUP(E33,E3数据库!C:Q,4,0)</f>
        <v>#N/A</v>
      </c>
      <c r="J33" s="18" t="e">
        <f>VLOOKUP(E33,E3数据库!C:Q,5,0)</f>
        <v>#N/A</v>
      </c>
      <c r="K33" s="18" t="e">
        <f>VLOOKUP(E33,E3数据库!C:Q,6,0)+F33</f>
        <v>#N/A</v>
      </c>
      <c r="L33" s="18" t="e">
        <f t="shared" si="9"/>
        <v>#N/A</v>
      </c>
      <c r="M33" s="18" t="str">
        <f t="shared" si="10"/>
        <v>否</v>
      </c>
      <c r="N33" s="19" t="e">
        <f t="shared" si="11"/>
        <v>#N/A</v>
      </c>
      <c r="O33" s="18" t="e">
        <f>VLOOKUP(E33,E3数据库!C:Q,7,0)</f>
        <v>#N/A</v>
      </c>
      <c r="P33" s="18" t="e">
        <f>VLOOKUP(E33,E3数据库!C:Q,8,0)</f>
        <v>#N/A</v>
      </c>
      <c r="Q33" s="18"/>
      <c r="R33" s="18" t="e">
        <f>VLOOKUP(E33,E3数据库!C:Q,9,0)</f>
        <v>#N/A</v>
      </c>
      <c r="S33" s="18" t="e">
        <f>VLOOKUP(E33,E3数据库!C:Q,10,0)</f>
        <v>#N/A</v>
      </c>
      <c r="T33" s="19" t="e">
        <f>VLOOKUP(E33,E3数据库!C:Q,13,0)*2*C33</f>
        <v>#N/A</v>
      </c>
      <c r="U33" s="18" t="e">
        <f>VLOOKUP(E33,E3数据库!C:Q,14,0)</f>
        <v>#N/A</v>
      </c>
      <c r="V33" s="18" t="e">
        <f>VLOOKUP(E33,E3数据库!C:Q,15,0)</f>
        <v>#N/A</v>
      </c>
      <c r="W33" s="18"/>
    </row>
    <row r="34" spans="1:23" x14ac:dyDescent="0.25">
      <c r="A34" s="22"/>
      <c r="B34" s="22"/>
      <c r="C34" s="22"/>
      <c r="D34" s="22"/>
      <c r="E34" s="18" t="str">
        <f t="shared" si="7"/>
        <v/>
      </c>
      <c r="F34" s="18" t="e">
        <f t="shared" si="8"/>
        <v>#VALUE!</v>
      </c>
      <c r="G34" s="18" t="e">
        <f>VLOOKUP(E34,E3数据库!C:Q,2,0)</f>
        <v>#N/A</v>
      </c>
      <c r="H34" s="18" t="e">
        <f>VLOOKUP(E34,E3数据库!C:Q,3,0)</f>
        <v>#N/A</v>
      </c>
      <c r="I34" s="18" t="e">
        <f>VLOOKUP(E34,E3数据库!C:Q,4,0)</f>
        <v>#N/A</v>
      </c>
      <c r="J34" s="18" t="e">
        <f>VLOOKUP(E34,E3数据库!C:Q,5,0)</f>
        <v>#N/A</v>
      </c>
      <c r="K34" s="18" t="e">
        <f>VLOOKUP(E34,E3数据库!C:Q,6,0)+F34</f>
        <v>#N/A</v>
      </c>
      <c r="L34" s="18" t="e">
        <f t="shared" si="9"/>
        <v>#N/A</v>
      </c>
      <c r="M34" s="18" t="str">
        <f t="shared" si="10"/>
        <v>否</v>
      </c>
      <c r="N34" s="19" t="e">
        <f t="shared" si="11"/>
        <v>#N/A</v>
      </c>
      <c r="O34" s="18" t="e">
        <f>VLOOKUP(E34,E3数据库!C:Q,7,0)</f>
        <v>#N/A</v>
      </c>
      <c r="P34" s="18" t="e">
        <f>VLOOKUP(E34,E3数据库!C:Q,8,0)</f>
        <v>#N/A</v>
      </c>
      <c r="Q34" s="18"/>
      <c r="R34" s="18" t="e">
        <f>VLOOKUP(E34,E3数据库!C:Q,9,0)</f>
        <v>#N/A</v>
      </c>
      <c r="S34" s="18" t="e">
        <f>VLOOKUP(E34,E3数据库!C:Q,10,0)</f>
        <v>#N/A</v>
      </c>
      <c r="T34" s="19" t="e">
        <f>VLOOKUP(E34,E3数据库!C:Q,13,0)*2*C34</f>
        <v>#N/A</v>
      </c>
      <c r="U34" s="18" t="e">
        <f>VLOOKUP(E34,E3数据库!C:Q,14,0)</f>
        <v>#N/A</v>
      </c>
      <c r="V34" s="18" t="e">
        <f>VLOOKUP(E34,E3数据库!C:Q,15,0)</f>
        <v>#N/A</v>
      </c>
      <c r="W34" s="18"/>
    </row>
    <row r="35" spans="1:23" x14ac:dyDescent="0.25">
      <c r="A35" s="22"/>
      <c r="B35" s="22"/>
      <c r="C35" s="22"/>
      <c r="D35" s="22"/>
      <c r="E35" s="18" t="str">
        <f t="shared" si="7"/>
        <v/>
      </c>
      <c r="F35" s="18" t="e">
        <f t="shared" si="8"/>
        <v>#VALUE!</v>
      </c>
      <c r="G35" s="18" t="e">
        <f>VLOOKUP(E35,E3数据库!C:Q,2,0)</f>
        <v>#N/A</v>
      </c>
      <c r="H35" s="18" t="e">
        <f>VLOOKUP(E35,E3数据库!C:Q,3,0)</f>
        <v>#N/A</v>
      </c>
      <c r="I35" s="18" t="e">
        <f>VLOOKUP(E35,E3数据库!C:Q,4,0)</f>
        <v>#N/A</v>
      </c>
      <c r="J35" s="18" t="e">
        <f>VLOOKUP(E35,E3数据库!C:Q,5,0)</f>
        <v>#N/A</v>
      </c>
      <c r="K35" s="18" t="e">
        <f>VLOOKUP(E35,E3数据库!C:Q,6,0)+F35</f>
        <v>#N/A</v>
      </c>
      <c r="L35" s="18" t="e">
        <f t="shared" si="9"/>
        <v>#N/A</v>
      </c>
      <c r="M35" s="18" t="str">
        <f t="shared" si="10"/>
        <v>否</v>
      </c>
      <c r="N35" s="19" t="e">
        <f t="shared" si="11"/>
        <v>#N/A</v>
      </c>
      <c r="O35" s="18" t="e">
        <f>VLOOKUP(E35,E3数据库!C:Q,7,0)</f>
        <v>#N/A</v>
      </c>
      <c r="P35" s="18" t="e">
        <f>VLOOKUP(E35,E3数据库!C:Q,8,0)</f>
        <v>#N/A</v>
      </c>
      <c r="Q35" s="18"/>
      <c r="R35" s="18" t="e">
        <f>VLOOKUP(E35,E3数据库!C:Q,9,0)</f>
        <v>#N/A</v>
      </c>
      <c r="S35" s="18" t="e">
        <f>VLOOKUP(E35,E3数据库!C:Q,10,0)</f>
        <v>#N/A</v>
      </c>
      <c r="T35" s="19" t="e">
        <f>VLOOKUP(E35,E3数据库!C:Q,13,0)*2*C35</f>
        <v>#N/A</v>
      </c>
      <c r="U35" s="18" t="e">
        <f>VLOOKUP(E35,E3数据库!C:Q,14,0)</f>
        <v>#N/A</v>
      </c>
      <c r="V35" s="18" t="e">
        <f>VLOOKUP(E35,E3数据库!C:Q,15,0)</f>
        <v>#N/A</v>
      </c>
      <c r="W35" s="18"/>
    </row>
    <row r="36" spans="1:23" x14ac:dyDescent="0.25">
      <c r="A36" s="22"/>
      <c r="B36" s="22"/>
      <c r="C36" s="22"/>
      <c r="D36" s="22"/>
      <c r="E36" s="18" t="str">
        <f t="shared" si="7"/>
        <v/>
      </c>
      <c r="F36" s="18" t="e">
        <f t="shared" si="8"/>
        <v>#VALUE!</v>
      </c>
      <c r="G36" s="18" t="e">
        <f>VLOOKUP(E36,E3数据库!C:Q,2,0)</f>
        <v>#N/A</v>
      </c>
      <c r="H36" s="18" t="e">
        <f>VLOOKUP(E36,E3数据库!C:Q,3,0)</f>
        <v>#N/A</v>
      </c>
      <c r="I36" s="18" t="e">
        <f>VLOOKUP(E36,E3数据库!C:Q,4,0)</f>
        <v>#N/A</v>
      </c>
      <c r="J36" s="18" t="e">
        <f>VLOOKUP(E36,E3数据库!C:Q,5,0)</f>
        <v>#N/A</v>
      </c>
      <c r="K36" s="18" t="e">
        <f>VLOOKUP(E36,E3数据库!C:Q,6,0)+F36</f>
        <v>#N/A</v>
      </c>
      <c r="L36" s="18" t="e">
        <f t="shared" si="9"/>
        <v>#N/A</v>
      </c>
      <c r="M36" s="18" t="str">
        <f t="shared" si="10"/>
        <v>否</v>
      </c>
      <c r="N36" s="19" t="e">
        <f t="shared" si="11"/>
        <v>#N/A</v>
      </c>
      <c r="O36" s="18" t="e">
        <f>VLOOKUP(E36,E3数据库!C:Q,7,0)</f>
        <v>#N/A</v>
      </c>
      <c r="P36" s="18" t="e">
        <f>VLOOKUP(E36,E3数据库!C:Q,8,0)</f>
        <v>#N/A</v>
      </c>
      <c r="Q36" s="18"/>
      <c r="R36" s="18" t="e">
        <f>VLOOKUP(E36,E3数据库!C:Q,9,0)</f>
        <v>#N/A</v>
      </c>
      <c r="S36" s="18" t="e">
        <f>VLOOKUP(E36,E3数据库!C:Q,10,0)</f>
        <v>#N/A</v>
      </c>
      <c r="T36" s="19" t="e">
        <f>VLOOKUP(E36,E3数据库!C:Q,13,0)*2*C36</f>
        <v>#N/A</v>
      </c>
      <c r="U36" s="18" t="e">
        <f>VLOOKUP(E36,E3数据库!C:Q,14,0)</f>
        <v>#N/A</v>
      </c>
      <c r="V36" s="18" t="e">
        <f>VLOOKUP(E36,E3数据库!C:Q,15,0)</f>
        <v>#N/A</v>
      </c>
      <c r="W36" s="18"/>
    </row>
    <row r="37" spans="1:23" x14ac:dyDescent="0.25">
      <c r="A37" s="22"/>
      <c r="B37" s="22"/>
      <c r="C37" s="22"/>
      <c r="D37" s="22"/>
      <c r="E37" s="18" t="str">
        <f t="shared" si="7"/>
        <v/>
      </c>
      <c r="F37" s="18" t="e">
        <f t="shared" si="8"/>
        <v>#VALUE!</v>
      </c>
      <c r="G37" s="18" t="e">
        <f>VLOOKUP(E37,E3数据库!C:Q,2,0)</f>
        <v>#N/A</v>
      </c>
      <c r="H37" s="18" t="e">
        <f>VLOOKUP(E37,E3数据库!C:Q,3,0)</f>
        <v>#N/A</v>
      </c>
      <c r="I37" s="18" t="e">
        <f>VLOOKUP(E37,E3数据库!C:Q,4,0)</f>
        <v>#N/A</v>
      </c>
      <c r="J37" s="18" t="e">
        <f>VLOOKUP(E37,E3数据库!C:Q,5,0)</f>
        <v>#N/A</v>
      </c>
      <c r="K37" s="18" t="e">
        <f>VLOOKUP(E37,E3数据库!C:Q,6,0)+F37</f>
        <v>#N/A</v>
      </c>
      <c r="L37" s="18" t="e">
        <f t="shared" si="9"/>
        <v>#N/A</v>
      </c>
      <c r="M37" s="18" t="str">
        <f t="shared" si="10"/>
        <v>否</v>
      </c>
      <c r="N37" s="19" t="e">
        <f t="shared" si="11"/>
        <v>#N/A</v>
      </c>
      <c r="O37" s="18" t="e">
        <f>VLOOKUP(E37,E3数据库!C:Q,7,0)</f>
        <v>#N/A</v>
      </c>
      <c r="P37" s="18" t="e">
        <f>VLOOKUP(E37,E3数据库!C:Q,8,0)</f>
        <v>#N/A</v>
      </c>
      <c r="Q37" s="18"/>
      <c r="R37" s="18" t="e">
        <f>VLOOKUP(E37,E3数据库!C:Q,9,0)</f>
        <v>#N/A</v>
      </c>
      <c r="S37" s="18" t="e">
        <f>VLOOKUP(E37,E3数据库!C:Q,10,0)</f>
        <v>#N/A</v>
      </c>
      <c r="T37" s="19" t="e">
        <f>VLOOKUP(E37,E3数据库!C:Q,13,0)*2*C37</f>
        <v>#N/A</v>
      </c>
      <c r="U37" s="18" t="e">
        <f>VLOOKUP(E37,E3数据库!C:Q,14,0)</f>
        <v>#N/A</v>
      </c>
      <c r="V37" s="18" t="e">
        <f>VLOOKUP(E37,E3数据库!C:Q,15,0)</f>
        <v>#N/A</v>
      </c>
      <c r="W37" s="18"/>
    </row>
    <row r="38" spans="1:23" x14ac:dyDescent="0.25">
      <c r="A38" s="22"/>
      <c r="B38" s="22"/>
      <c r="C38" s="22"/>
      <c r="D38" s="22"/>
      <c r="E38" s="18" t="str">
        <f t="shared" si="7"/>
        <v/>
      </c>
      <c r="F38" s="18" t="e">
        <f t="shared" si="8"/>
        <v>#VALUE!</v>
      </c>
      <c r="G38" s="18" t="e">
        <f>VLOOKUP(E38,E3数据库!C:Q,2,0)</f>
        <v>#N/A</v>
      </c>
      <c r="H38" s="18" t="e">
        <f>VLOOKUP(E38,E3数据库!C:Q,3,0)</f>
        <v>#N/A</v>
      </c>
      <c r="I38" s="18" t="e">
        <f>VLOOKUP(E38,E3数据库!C:Q,4,0)</f>
        <v>#N/A</v>
      </c>
      <c r="J38" s="18" t="e">
        <f>VLOOKUP(E38,E3数据库!C:Q,5,0)</f>
        <v>#N/A</v>
      </c>
      <c r="K38" s="18" t="e">
        <f>VLOOKUP(E38,E3数据库!C:Q,6,0)+F38</f>
        <v>#N/A</v>
      </c>
      <c r="L38" s="18" t="e">
        <f t="shared" si="9"/>
        <v>#N/A</v>
      </c>
      <c r="M38" s="18" t="str">
        <f t="shared" si="10"/>
        <v>否</v>
      </c>
      <c r="N38" s="19" t="e">
        <f t="shared" si="11"/>
        <v>#N/A</v>
      </c>
      <c r="O38" s="18" t="e">
        <f>VLOOKUP(E38,E3数据库!C:Q,7,0)</f>
        <v>#N/A</v>
      </c>
      <c r="P38" s="18" t="e">
        <f>VLOOKUP(E38,E3数据库!C:Q,8,0)</f>
        <v>#N/A</v>
      </c>
      <c r="Q38" s="18"/>
      <c r="R38" s="18" t="e">
        <f>VLOOKUP(E38,E3数据库!C:Q,9,0)</f>
        <v>#N/A</v>
      </c>
      <c r="S38" s="18" t="e">
        <f>VLOOKUP(E38,E3数据库!C:Q,10,0)</f>
        <v>#N/A</v>
      </c>
      <c r="T38" s="19" t="e">
        <f>VLOOKUP(E38,E3数据库!C:Q,13,0)*2*C38</f>
        <v>#N/A</v>
      </c>
      <c r="U38" s="18" t="e">
        <f>VLOOKUP(E38,E3数据库!C:Q,14,0)</f>
        <v>#N/A</v>
      </c>
      <c r="V38" s="18" t="e">
        <f>VLOOKUP(E38,E3数据库!C:Q,15,0)</f>
        <v>#N/A</v>
      </c>
      <c r="W38" s="18"/>
    </row>
    <row r="39" spans="1:23" x14ac:dyDescent="0.25">
      <c r="A39" s="22"/>
      <c r="B39" s="22"/>
      <c r="C39" s="22"/>
      <c r="D39" s="22"/>
      <c r="E39" s="18" t="str">
        <f t="shared" si="7"/>
        <v/>
      </c>
      <c r="F39" s="18" t="e">
        <f t="shared" si="8"/>
        <v>#VALUE!</v>
      </c>
      <c r="G39" s="18" t="e">
        <f>VLOOKUP(E39,E3数据库!C:Q,2,0)</f>
        <v>#N/A</v>
      </c>
      <c r="H39" s="18" t="e">
        <f>VLOOKUP(E39,E3数据库!C:Q,3,0)</f>
        <v>#N/A</v>
      </c>
      <c r="I39" s="18" t="e">
        <f>VLOOKUP(E39,E3数据库!C:Q,4,0)</f>
        <v>#N/A</v>
      </c>
      <c r="J39" s="18" t="e">
        <f>VLOOKUP(E39,E3数据库!C:Q,5,0)</f>
        <v>#N/A</v>
      </c>
      <c r="K39" s="18" t="e">
        <f>VLOOKUP(E39,E3数据库!C:Q,6,0)+F39</f>
        <v>#N/A</v>
      </c>
      <c r="L39" s="18" t="e">
        <f t="shared" si="9"/>
        <v>#N/A</v>
      </c>
      <c r="M39" s="18" t="str">
        <f t="shared" si="10"/>
        <v>否</v>
      </c>
      <c r="N39" s="19" t="e">
        <f t="shared" si="11"/>
        <v>#N/A</v>
      </c>
      <c r="O39" s="18" t="e">
        <f>VLOOKUP(E39,E3数据库!C:Q,7,0)</f>
        <v>#N/A</v>
      </c>
      <c r="P39" s="18" t="e">
        <f>VLOOKUP(E39,E3数据库!C:Q,8,0)</f>
        <v>#N/A</v>
      </c>
      <c r="Q39" s="18"/>
      <c r="R39" s="18" t="e">
        <f>VLOOKUP(E39,E3数据库!C:Q,9,0)</f>
        <v>#N/A</v>
      </c>
      <c r="S39" s="18" t="e">
        <f>VLOOKUP(E39,E3数据库!C:Q,10,0)</f>
        <v>#N/A</v>
      </c>
      <c r="T39" s="19" t="e">
        <f>VLOOKUP(E39,E3数据库!C:Q,13,0)*2*C39</f>
        <v>#N/A</v>
      </c>
      <c r="U39" s="18" t="e">
        <f>VLOOKUP(E39,E3数据库!C:Q,14,0)</f>
        <v>#N/A</v>
      </c>
      <c r="V39" s="18" t="e">
        <f>VLOOKUP(E39,E3数据库!C:Q,15,0)</f>
        <v>#N/A</v>
      </c>
      <c r="W39" s="18"/>
    </row>
    <row r="40" spans="1:23" x14ac:dyDescent="0.25">
      <c r="A40" s="22"/>
      <c r="B40" s="22"/>
      <c r="C40" s="22"/>
      <c r="D40" s="22"/>
      <c r="E40" s="18" t="str">
        <f t="shared" si="7"/>
        <v/>
      </c>
      <c r="F40" s="18" t="e">
        <f t="shared" si="8"/>
        <v>#VALUE!</v>
      </c>
      <c r="G40" s="18" t="e">
        <f>VLOOKUP(E40,E3数据库!C:Q,2,0)</f>
        <v>#N/A</v>
      </c>
      <c r="H40" s="18" t="e">
        <f>VLOOKUP(E40,E3数据库!C:Q,3,0)</f>
        <v>#N/A</v>
      </c>
      <c r="I40" s="18" t="e">
        <f>VLOOKUP(E40,E3数据库!C:Q,4,0)</f>
        <v>#N/A</v>
      </c>
      <c r="J40" s="18" t="e">
        <f>VLOOKUP(E40,E3数据库!C:Q,5,0)</f>
        <v>#N/A</v>
      </c>
      <c r="K40" s="18" t="e">
        <f>VLOOKUP(E40,E3数据库!C:Q,6,0)+F40</f>
        <v>#N/A</v>
      </c>
      <c r="L40" s="18" t="e">
        <f t="shared" si="9"/>
        <v>#N/A</v>
      </c>
      <c r="M40" s="18" t="str">
        <f t="shared" si="10"/>
        <v>否</v>
      </c>
      <c r="N40" s="19" t="e">
        <f t="shared" si="11"/>
        <v>#N/A</v>
      </c>
      <c r="O40" s="18" t="e">
        <f>VLOOKUP(E40,E3数据库!C:Q,7,0)</f>
        <v>#N/A</v>
      </c>
      <c r="P40" s="18" t="e">
        <f>VLOOKUP(E40,E3数据库!C:Q,8,0)</f>
        <v>#N/A</v>
      </c>
      <c r="Q40" s="18"/>
      <c r="R40" s="18" t="e">
        <f>VLOOKUP(E40,E3数据库!C:Q,9,0)</f>
        <v>#N/A</v>
      </c>
      <c r="S40" s="18" t="e">
        <f>VLOOKUP(E40,E3数据库!C:Q,10,0)</f>
        <v>#N/A</v>
      </c>
      <c r="T40" s="19" t="e">
        <f>VLOOKUP(E40,E3数据库!C:Q,13,0)*2*C40</f>
        <v>#N/A</v>
      </c>
      <c r="U40" s="18" t="e">
        <f>VLOOKUP(E40,E3数据库!C:Q,14,0)</f>
        <v>#N/A</v>
      </c>
      <c r="V40" s="18" t="e">
        <f>VLOOKUP(E40,E3数据库!C:Q,15,0)</f>
        <v>#N/A</v>
      </c>
      <c r="W40" s="18"/>
    </row>
    <row r="41" spans="1:23" x14ac:dyDescent="0.25">
      <c r="A41" s="22"/>
      <c r="B41" s="22"/>
      <c r="C41" s="22"/>
      <c r="D41" s="22"/>
      <c r="E41" s="18" t="str">
        <f t="shared" si="7"/>
        <v/>
      </c>
      <c r="F41" s="18" t="e">
        <f t="shared" si="8"/>
        <v>#VALUE!</v>
      </c>
      <c r="G41" s="18" t="e">
        <f>VLOOKUP(E41,E3数据库!C:Q,2,0)</f>
        <v>#N/A</v>
      </c>
      <c r="H41" s="18" t="e">
        <f>VLOOKUP(E41,E3数据库!C:Q,3,0)</f>
        <v>#N/A</v>
      </c>
      <c r="I41" s="18" t="e">
        <f>VLOOKUP(E41,E3数据库!C:Q,4,0)</f>
        <v>#N/A</v>
      </c>
      <c r="J41" s="18" t="e">
        <f>VLOOKUP(E41,E3数据库!C:Q,5,0)</f>
        <v>#N/A</v>
      </c>
      <c r="K41" s="18" t="e">
        <f>VLOOKUP(E41,E3数据库!C:Q,6,0)+F41</f>
        <v>#N/A</v>
      </c>
      <c r="L41" s="18" t="e">
        <f t="shared" si="9"/>
        <v>#N/A</v>
      </c>
      <c r="M41" s="18" t="str">
        <f t="shared" si="10"/>
        <v>否</v>
      </c>
      <c r="N41" s="19" t="e">
        <f t="shared" si="11"/>
        <v>#N/A</v>
      </c>
      <c r="O41" s="18" t="e">
        <f>VLOOKUP(E41,E3数据库!C:Q,7,0)</f>
        <v>#N/A</v>
      </c>
      <c r="P41" s="18" t="e">
        <f>VLOOKUP(E41,E3数据库!C:Q,8,0)</f>
        <v>#N/A</v>
      </c>
      <c r="Q41" s="18"/>
      <c r="R41" s="18" t="e">
        <f>VLOOKUP(E41,E3数据库!C:Q,9,0)</f>
        <v>#N/A</v>
      </c>
      <c r="S41" s="18" t="e">
        <f>VLOOKUP(E41,E3数据库!C:Q,10,0)</f>
        <v>#N/A</v>
      </c>
      <c r="T41" s="19" t="e">
        <f>VLOOKUP(E41,E3数据库!C:Q,13,0)*2*C41</f>
        <v>#N/A</v>
      </c>
      <c r="U41" s="18" t="e">
        <f>VLOOKUP(E41,E3数据库!C:Q,14,0)</f>
        <v>#N/A</v>
      </c>
      <c r="V41" s="18" t="e">
        <f>VLOOKUP(E41,E3数据库!C:Q,15,0)</f>
        <v>#N/A</v>
      </c>
      <c r="W41" s="18"/>
    </row>
    <row r="42" spans="1:23" x14ac:dyDescent="0.25">
      <c r="A42" s="22"/>
      <c r="B42" s="22"/>
      <c r="C42" s="22"/>
      <c r="D42" s="22"/>
      <c r="E42" s="18" t="str">
        <f t="shared" si="7"/>
        <v/>
      </c>
      <c r="F42" s="18" t="e">
        <f t="shared" si="8"/>
        <v>#VALUE!</v>
      </c>
      <c r="G42" s="18" t="e">
        <f>VLOOKUP(E42,E3数据库!C:Q,2,0)</f>
        <v>#N/A</v>
      </c>
      <c r="H42" s="18" t="e">
        <f>VLOOKUP(E42,E3数据库!C:Q,3,0)</f>
        <v>#N/A</v>
      </c>
      <c r="I42" s="18" t="e">
        <f>VLOOKUP(E42,E3数据库!C:Q,4,0)</f>
        <v>#N/A</v>
      </c>
      <c r="J42" s="18" t="e">
        <f>VLOOKUP(E42,E3数据库!C:Q,5,0)</f>
        <v>#N/A</v>
      </c>
      <c r="K42" s="18" t="e">
        <f>VLOOKUP(E42,E3数据库!C:Q,6,0)+F42</f>
        <v>#N/A</v>
      </c>
      <c r="L42" s="18" t="e">
        <f t="shared" si="9"/>
        <v>#N/A</v>
      </c>
      <c r="M42" s="18" t="str">
        <f t="shared" si="10"/>
        <v>否</v>
      </c>
      <c r="N42" s="19" t="e">
        <f t="shared" si="11"/>
        <v>#N/A</v>
      </c>
      <c r="O42" s="18" t="e">
        <f>VLOOKUP(E42,E3数据库!C:Q,7,0)</f>
        <v>#N/A</v>
      </c>
      <c r="P42" s="18" t="e">
        <f>VLOOKUP(E42,E3数据库!C:Q,8,0)</f>
        <v>#N/A</v>
      </c>
      <c r="Q42" s="18"/>
      <c r="R42" s="18" t="e">
        <f>VLOOKUP(E42,E3数据库!C:Q,9,0)</f>
        <v>#N/A</v>
      </c>
      <c r="S42" s="18" t="e">
        <f>VLOOKUP(E42,E3数据库!C:Q,10,0)</f>
        <v>#N/A</v>
      </c>
      <c r="T42" s="19" t="e">
        <f>VLOOKUP(E42,E3数据库!C:Q,13,0)*2*C42</f>
        <v>#N/A</v>
      </c>
      <c r="U42" s="18" t="e">
        <f>VLOOKUP(E42,E3数据库!C:Q,14,0)</f>
        <v>#N/A</v>
      </c>
      <c r="V42" s="18" t="e">
        <f>VLOOKUP(E42,E3数据库!C:Q,15,0)</f>
        <v>#N/A</v>
      </c>
      <c r="W42" s="18"/>
    </row>
    <row r="43" spans="1:23" x14ac:dyDescent="0.25">
      <c r="A43" s="22"/>
      <c r="B43" s="22"/>
      <c r="C43" s="22"/>
      <c r="D43" s="22"/>
      <c r="E43" s="18" t="str">
        <f t="shared" si="7"/>
        <v/>
      </c>
      <c r="F43" s="18" t="e">
        <f t="shared" si="8"/>
        <v>#VALUE!</v>
      </c>
      <c r="G43" s="18" t="e">
        <f>VLOOKUP(E43,E3数据库!C:Q,2,0)</f>
        <v>#N/A</v>
      </c>
      <c r="H43" s="18" t="e">
        <f>VLOOKUP(E43,E3数据库!C:Q,3,0)</f>
        <v>#N/A</v>
      </c>
      <c r="I43" s="18" t="e">
        <f>VLOOKUP(E43,E3数据库!C:Q,4,0)</f>
        <v>#N/A</v>
      </c>
      <c r="J43" s="18" t="e">
        <f>VLOOKUP(E43,E3数据库!C:Q,5,0)</f>
        <v>#N/A</v>
      </c>
      <c r="K43" s="18" t="e">
        <f>VLOOKUP(E43,E3数据库!C:Q,6,0)+F43</f>
        <v>#N/A</v>
      </c>
      <c r="L43" s="18" t="e">
        <f t="shared" si="9"/>
        <v>#N/A</v>
      </c>
      <c r="M43" s="18" t="str">
        <f t="shared" si="10"/>
        <v>否</v>
      </c>
      <c r="N43" s="19" t="e">
        <f t="shared" si="11"/>
        <v>#N/A</v>
      </c>
      <c r="O43" s="18" t="e">
        <f>VLOOKUP(E43,E3数据库!C:Q,7,0)</f>
        <v>#N/A</v>
      </c>
      <c r="P43" s="18" t="e">
        <f>VLOOKUP(E43,E3数据库!C:Q,8,0)</f>
        <v>#N/A</v>
      </c>
      <c r="Q43" s="18"/>
      <c r="R43" s="18" t="e">
        <f>VLOOKUP(E43,E3数据库!C:Q,9,0)</f>
        <v>#N/A</v>
      </c>
      <c r="S43" s="18" t="e">
        <f>VLOOKUP(E43,E3数据库!C:Q,10,0)</f>
        <v>#N/A</v>
      </c>
      <c r="T43" s="19" t="e">
        <f>VLOOKUP(E43,E3数据库!C:Q,13,0)*2*C43</f>
        <v>#N/A</v>
      </c>
      <c r="U43" s="18" t="e">
        <f>VLOOKUP(E43,E3数据库!C:Q,14,0)</f>
        <v>#N/A</v>
      </c>
      <c r="V43" s="18" t="e">
        <f>VLOOKUP(E43,E3数据库!C:Q,15,0)</f>
        <v>#N/A</v>
      </c>
      <c r="W43" s="18"/>
    </row>
    <row r="44" spans="1:23" x14ac:dyDescent="0.25">
      <c r="A44" s="22"/>
      <c r="B44" s="22"/>
      <c r="C44" s="22"/>
      <c r="D44" s="22"/>
      <c r="E44" s="18" t="str">
        <f t="shared" si="7"/>
        <v/>
      </c>
      <c r="F44" s="18" t="e">
        <f t="shared" si="8"/>
        <v>#VALUE!</v>
      </c>
      <c r="G44" s="18" t="e">
        <f>VLOOKUP(E44,E3数据库!C:Q,2,0)</f>
        <v>#N/A</v>
      </c>
      <c r="H44" s="18" t="e">
        <f>VLOOKUP(E44,E3数据库!C:Q,3,0)</f>
        <v>#N/A</v>
      </c>
      <c r="I44" s="18" t="e">
        <f>VLOOKUP(E44,E3数据库!C:Q,4,0)</f>
        <v>#N/A</v>
      </c>
      <c r="J44" s="18" t="e">
        <f>VLOOKUP(E44,E3数据库!C:Q,5,0)</f>
        <v>#N/A</v>
      </c>
      <c r="K44" s="18" t="e">
        <f>VLOOKUP(E44,E3数据库!C:Q,6,0)+F44</f>
        <v>#N/A</v>
      </c>
      <c r="L44" s="18" t="e">
        <f t="shared" si="9"/>
        <v>#N/A</v>
      </c>
      <c r="M44" s="18" t="str">
        <f t="shared" si="10"/>
        <v>否</v>
      </c>
      <c r="N44" s="19" t="e">
        <f t="shared" si="11"/>
        <v>#N/A</v>
      </c>
      <c r="O44" s="18" t="e">
        <f>VLOOKUP(E44,E3数据库!C:Q,7,0)</f>
        <v>#N/A</v>
      </c>
      <c r="P44" s="18" t="e">
        <f>VLOOKUP(E44,E3数据库!C:Q,8,0)</f>
        <v>#N/A</v>
      </c>
      <c r="Q44" s="18"/>
      <c r="R44" s="18" t="e">
        <f>VLOOKUP(E44,E3数据库!C:Q,9,0)</f>
        <v>#N/A</v>
      </c>
      <c r="S44" s="18" t="e">
        <f>VLOOKUP(E44,E3数据库!C:Q,10,0)</f>
        <v>#N/A</v>
      </c>
      <c r="T44" s="19" t="e">
        <f>VLOOKUP(E44,E3数据库!C:Q,13,0)*2*C44</f>
        <v>#N/A</v>
      </c>
      <c r="U44" s="18" t="e">
        <f>VLOOKUP(E44,E3数据库!C:Q,14,0)</f>
        <v>#N/A</v>
      </c>
      <c r="V44" s="18" t="e">
        <f>VLOOKUP(E44,E3数据库!C:Q,15,0)</f>
        <v>#N/A</v>
      </c>
      <c r="W44" s="18"/>
    </row>
    <row r="45" spans="1:23" x14ac:dyDescent="0.25">
      <c r="A45" s="22"/>
      <c r="B45" s="22"/>
      <c r="C45" s="22"/>
      <c r="D45" s="22"/>
      <c r="E45" s="18" t="str">
        <f t="shared" si="7"/>
        <v/>
      </c>
      <c r="F45" s="18" t="e">
        <f t="shared" si="8"/>
        <v>#VALUE!</v>
      </c>
      <c r="G45" s="18" t="e">
        <f>VLOOKUP(E45,E3数据库!C:Q,2,0)</f>
        <v>#N/A</v>
      </c>
      <c r="H45" s="18" t="e">
        <f>VLOOKUP(E45,E3数据库!C:Q,3,0)</f>
        <v>#N/A</v>
      </c>
      <c r="I45" s="18" t="e">
        <f>VLOOKUP(E45,E3数据库!C:Q,4,0)</f>
        <v>#N/A</v>
      </c>
      <c r="J45" s="18" t="e">
        <f>VLOOKUP(E45,E3数据库!C:Q,5,0)</f>
        <v>#N/A</v>
      </c>
      <c r="K45" s="18" t="e">
        <f>VLOOKUP(E45,E3数据库!C:Q,6,0)+F45</f>
        <v>#N/A</v>
      </c>
      <c r="L45" s="18" t="e">
        <f t="shared" si="9"/>
        <v>#N/A</v>
      </c>
      <c r="M45" s="18" t="str">
        <f t="shared" si="10"/>
        <v>否</v>
      </c>
      <c r="N45" s="19" t="e">
        <f t="shared" si="11"/>
        <v>#N/A</v>
      </c>
      <c r="O45" s="18" t="e">
        <f>VLOOKUP(E45,E3数据库!C:Q,7,0)</f>
        <v>#N/A</v>
      </c>
      <c r="P45" s="18" t="e">
        <f>VLOOKUP(E45,E3数据库!C:Q,8,0)</f>
        <v>#N/A</v>
      </c>
      <c r="Q45" s="18"/>
      <c r="R45" s="18" t="e">
        <f>VLOOKUP(E45,E3数据库!C:Q,9,0)</f>
        <v>#N/A</v>
      </c>
      <c r="S45" s="18" t="e">
        <f>VLOOKUP(E45,E3数据库!C:Q,10,0)</f>
        <v>#N/A</v>
      </c>
      <c r="T45" s="19" t="e">
        <f>VLOOKUP(E45,E3数据库!C:Q,13,0)*2*C45</f>
        <v>#N/A</v>
      </c>
      <c r="U45" s="18" t="e">
        <f>VLOOKUP(E45,E3数据库!C:Q,14,0)</f>
        <v>#N/A</v>
      </c>
      <c r="V45" s="18" t="e">
        <f>VLOOKUP(E45,E3数据库!C:Q,15,0)</f>
        <v>#N/A</v>
      </c>
      <c r="W45" s="18"/>
    </row>
    <row r="46" spans="1:23" x14ac:dyDescent="0.25">
      <c r="A46" s="22"/>
      <c r="B46" s="22"/>
      <c r="C46" s="22"/>
      <c r="D46" s="22"/>
      <c r="E46" s="18" t="str">
        <f t="shared" si="7"/>
        <v/>
      </c>
      <c r="F46" s="18" t="e">
        <f t="shared" si="8"/>
        <v>#VALUE!</v>
      </c>
      <c r="G46" s="18" t="e">
        <f>VLOOKUP(E46,E3数据库!C:Q,2,0)</f>
        <v>#N/A</v>
      </c>
      <c r="H46" s="18" t="e">
        <f>VLOOKUP(E46,E3数据库!C:Q,3,0)</f>
        <v>#N/A</v>
      </c>
      <c r="I46" s="18" t="e">
        <f>VLOOKUP(E46,E3数据库!C:Q,4,0)</f>
        <v>#N/A</v>
      </c>
      <c r="J46" s="18" t="e">
        <f>VLOOKUP(E46,E3数据库!C:Q,5,0)</f>
        <v>#N/A</v>
      </c>
      <c r="K46" s="18" t="e">
        <f>VLOOKUP(E46,E3数据库!C:Q,6,0)+F46</f>
        <v>#N/A</v>
      </c>
      <c r="L46" s="18" t="e">
        <f t="shared" si="9"/>
        <v>#N/A</v>
      </c>
      <c r="M46" s="18" t="str">
        <f t="shared" si="10"/>
        <v>否</v>
      </c>
      <c r="N46" s="19" t="e">
        <f t="shared" si="11"/>
        <v>#N/A</v>
      </c>
      <c r="O46" s="18" t="e">
        <f>VLOOKUP(E46,E3数据库!C:Q,7,0)</f>
        <v>#N/A</v>
      </c>
      <c r="P46" s="18" t="e">
        <f>VLOOKUP(E46,E3数据库!C:Q,8,0)</f>
        <v>#N/A</v>
      </c>
      <c r="Q46" s="18"/>
      <c r="R46" s="18" t="e">
        <f>VLOOKUP(E46,E3数据库!C:Q,9,0)</f>
        <v>#N/A</v>
      </c>
      <c r="S46" s="18" t="e">
        <f>VLOOKUP(E46,E3数据库!C:Q,10,0)</f>
        <v>#N/A</v>
      </c>
      <c r="T46" s="19" t="e">
        <f>VLOOKUP(E46,E3数据库!C:Q,13,0)*2*C46</f>
        <v>#N/A</v>
      </c>
      <c r="U46" s="18" t="e">
        <f>VLOOKUP(E46,E3数据库!C:Q,14,0)</f>
        <v>#N/A</v>
      </c>
      <c r="V46" s="18" t="e">
        <f>VLOOKUP(E46,E3数据库!C:Q,15,0)</f>
        <v>#N/A</v>
      </c>
      <c r="W46" s="18"/>
    </row>
    <row r="47" spans="1:23" x14ac:dyDescent="0.25">
      <c r="A47" s="22"/>
      <c r="B47" s="22"/>
      <c r="C47" s="22"/>
      <c r="D47" s="22"/>
      <c r="E47" s="18" t="str">
        <f t="shared" si="7"/>
        <v/>
      </c>
      <c r="F47" s="18" t="e">
        <f t="shared" si="8"/>
        <v>#VALUE!</v>
      </c>
      <c r="G47" s="18" t="e">
        <f>VLOOKUP(E47,E3数据库!C:Q,2,0)</f>
        <v>#N/A</v>
      </c>
      <c r="H47" s="18" t="e">
        <f>VLOOKUP(E47,E3数据库!C:Q,3,0)</f>
        <v>#N/A</v>
      </c>
      <c r="I47" s="18" t="e">
        <f>VLOOKUP(E47,E3数据库!C:Q,4,0)</f>
        <v>#N/A</v>
      </c>
      <c r="J47" s="18" t="e">
        <f>VLOOKUP(E47,E3数据库!C:Q,5,0)</f>
        <v>#N/A</v>
      </c>
      <c r="K47" s="18" t="e">
        <f>VLOOKUP(E47,E3数据库!C:Q,6,0)+F47</f>
        <v>#N/A</v>
      </c>
      <c r="L47" s="18" t="e">
        <f t="shared" si="9"/>
        <v>#N/A</v>
      </c>
      <c r="M47" s="18" t="str">
        <f t="shared" si="10"/>
        <v>否</v>
      </c>
      <c r="N47" s="19" t="e">
        <f t="shared" si="11"/>
        <v>#N/A</v>
      </c>
      <c r="O47" s="18" t="e">
        <f>VLOOKUP(E47,E3数据库!C:Q,7,0)</f>
        <v>#N/A</v>
      </c>
      <c r="P47" s="18" t="e">
        <f>VLOOKUP(E47,E3数据库!C:Q,8,0)</f>
        <v>#N/A</v>
      </c>
      <c r="Q47" s="18"/>
      <c r="R47" s="18" t="e">
        <f>VLOOKUP(E47,E3数据库!C:Q,9,0)</f>
        <v>#N/A</v>
      </c>
      <c r="S47" s="18" t="e">
        <f>VLOOKUP(E47,E3数据库!C:Q,10,0)</f>
        <v>#N/A</v>
      </c>
      <c r="T47" s="19" t="e">
        <f>VLOOKUP(E47,E3数据库!C:Q,13,0)*2*C47</f>
        <v>#N/A</v>
      </c>
      <c r="U47" s="18" t="e">
        <f>VLOOKUP(E47,E3数据库!C:Q,14,0)</f>
        <v>#N/A</v>
      </c>
      <c r="V47" s="18" t="e">
        <f>VLOOKUP(E47,E3数据库!C:Q,15,0)</f>
        <v>#N/A</v>
      </c>
      <c r="W47" s="18"/>
    </row>
    <row r="48" spans="1:23" x14ac:dyDescent="0.25">
      <c r="A48" s="22"/>
      <c r="B48" s="22"/>
      <c r="C48" s="22"/>
      <c r="D48" s="22"/>
      <c r="E48" s="18" t="str">
        <f t="shared" si="7"/>
        <v/>
      </c>
      <c r="F48" s="18" t="e">
        <f t="shared" si="8"/>
        <v>#VALUE!</v>
      </c>
      <c r="G48" s="18" t="e">
        <f>VLOOKUP(E48,E3数据库!C:Q,2,0)</f>
        <v>#N/A</v>
      </c>
      <c r="H48" s="18" t="e">
        <f>VLOOKUP(E48,E3数据库!C:Q,3,0)</f>
        <v>#N/A</v>
      </c>
      <c r="I48" s="18" t="e">
        <f>VLOOKUP(E48,E3数据库!C:Q,4,0)</f>
        <v>#N/A</v>
      </c>
      <c r="J48" s="18" t="e">
        <f>VLOOKUP(E48,E3数据库!C:Q,5,0)</f>
        <v>#N/A</v>
      </c>
      <c r="K48" s="18" t="e">
        <f>VLOOKUP(E48,E3数据库!C:Q,6,0)+F48</f>
        <v>#N/A</v>
      </c>
      <c r="L48" s="18" t="e">
        <f t="shared" si="9"/>
        <v>#N/A</v>
      </c>
      <c r="M48" s="18" t="str">
        <f t="shared" si="10"/>
        <v>否</v>
      </c>
      <c r="N48" s="19" t="e">
        <f t="shared" si="11"/>
        <v>#N/A</v>
      </c>
      <c r="O48" s="18" t="e">
        <f>VLOOKUP(E48,E3数据库!C:Q,7,0)</f>
        <v>#N/A</v>
      </c>
      <c r="P48" s="18" t="e">
        <f>VLOOKUP(E48,E3数据库!C:Q,8,0)</f>
        <v>#N/A</v>
      </c>
      <c r="Q48" s="18"/>
      <c r="R48" s="18" t="e">
        <f>VLOOKUP(E48,E3数据库!C:Q,9,0)</f>
        <v>#N/A</v>
      </c>
      <c r="S48" s="18" t="e">
        <f>VLOOKUP(E48,E3数据库!C:Q,10,0)</f>
        <v>#N/A</v>
      </c>
      <c r="T48" s="19" t="e">
        <f>VLOOKUP(E48,E3数据库!C:Q,13,0)*2*C48</f>
        <v>#N/A</v>
      </c>
      <c r="U48" s="18" t="e">
        <f>VLOOKUP(E48,E3数据库!C:Q,14,0)</f>
        <v>#N/A</v>
      </c>
      <c r="V48" s="18" t="e">
        <f>VLOOKUP(E48,E3数据库!C:Q,15,0)</f>
        <v>#N/A</v>
      </c>
      <c r="W48" s="18"/>
    </row>
    <row r="49" spans="1:23" x14ac:dyDescent="0.25">
      <c r="A49" s="22"/>
      <c r="B49" s="22"/>
      <c r="C49" s="22"/>
      <c r="D49" s="22"/>
      <c r="E49" s="18" t="str">
        <f t="shared" si="7"/>
        <v/>
      </c>
      <c r="F49" s="18" t="e">
        <f t="shared" si="8"/>
        <v>#VALUE!</v>
      </c>
      <c r="G49" s="18" t="e">
        <f>VLOOKUP(E49,E3数据库!C:Q,2,0)</f>
        <v>#N/A</v>
      </c>
      <c r="H49" s="18" t="e">
        <f>VLOOKUP(E49,E3数据库!C:Q,3,0)</f>
        <v>#N/A</v>
      </c>
      <c r="I49" s="18" t="e">
        <f>VLOOKUP(E49,E3数据库!C:Q,4,0)</f>
        <v>#N/A</v>
      </c>
      <c r="J49" s="18" t="e">
        <f>VLOOKUP(E49,E3数据库!C:Q,5,0)</f>
        <v>#N/A</v>
      </c>
      <c r="K49" s="18" t="e">
        <f>VLOOKUP(E49,E3数据库!C:Q,6,0)+F49</f>
        <v>#N/A</v>
      </c>
      <c r="L49" s="18" t="e">
        <f t="shared" si="9"/>
        <v>#N/A</v>
      </c>
      <c r="M49" s="18" t="str">
        <f t="shared" si="10"/>
        <v>否</v>
      </c>
      <c r="N49" s="19" t="e">
        <f t="shared" si="11"/>
        <v>#N/A</v>
      </c>
      <c r="O49" s="18" t="e">
        <f>VLOOKUP(E49,E3数据库!C:Q,7,0)</f>
        <v>#N/A</v>
      </c>
      <c r="P49" s="18" t="e">
        <f>VLOOKUP(E49,E3数据库!C:Q,8,0)</f>
        <v>#N/A</v>
      </c>
      <c r="Q49" s="18"/>
      <c r="R49" s="18" t="e">
        <f>VLOOKUP(E49,E3数据库!C:Q,9,0)</f>
        <v>#N/A</v>
      </c>
      <c r="S49" s="18" t="e">
        <f>VLOOKUP(E49,E3数据库!C:Q,10,0)</f>
        <v>#N/A</v>
      </c>
      <c r="T49" s="19" t="e">
        <f>VLOOKUP(E49,E3数据库!C:Q,13,0)*2*C49</f>
        <v>#N/A</v>
      </c>
      <c r="U49" s="18" t="e">
        <f>VLOOKUP(E49,E3数据库!C:Q,14,0)</f>
        <v>#N/A</v>
      </c>
      <c r="V49" s="18" t="e">
        <f>VLOOKUP(E49,E3数据库!C:Q,15,0)</f>
        <v>#N/A</v>
      </c>
      <c r="W49" s="18"/>
    </row>
    <row r="50" spans="1:23" x14ac:dyDescent="0.25">
      <c r="A50" s="22"/>
      <c r="B50" s="22"/>
      <c r="C50" s="22"/>
      <c r="D50" s="22"/>
      <c r="E50" s="18" t="str">
        <f t="shared" si="7"/>
        <v/>
      </c>
      <c r="F50" s="18" t="e">
        <f t="shared" si="8"/>
        <v>#VALUE!</v>
      </c>
      <c r="G50" s="18" t="e">
        <f>VLOOKUP(E50,E3数据库!C:Q,2,0)</f>
        <v>#N/A</v>
      </c>
      <c r="H50" s="18" t="e">
        <f>VLOOKUP(E50,E3数据库!C:Q,3,0)</f>
        <v>#N/A</v>
      </c>
      <c r="I50" s="18" t="e">
        <f>VLOOKUP(E50,E3数据库!C:Q,4,0)</f>
        <v>#N/A</v>
      </c>
      <c r="J50" s="18" t="e">
        <f>VLOOKUP(E50,E3数据库!C:Q,5,0)</f>
        <v>#N/A</v>
      </c>
      <c r="K50" s="18" t="e">
        <f>VLOOKUP(E50,E3数据库!C:Q,6,0)+F50</f>
        <v>#N/A</v>
      </c>
      <c r="L50" s="18" t="e">
        <f t="shared" si="9"/>
        <v>#N/A</v>
      </c>
      <c r="M50" s="18" t="str">
        <f t="shared" si="10"/>
        <v>否</v>
      </c>
      <c r="N50" s="19" t="e">
        <f t="shared" si="11"/>
        <v>#N/A</v>
      </c>
      <c r="O50" s="18" t="e">
        <f>VLOOKUP(E50,E3数据库!C:Q,7,0)</f>
        <v>#N/A</v>
      </c>
      <c r="P50" s="18" t="e">
        <f>VLOOKUP(E50,E3数据库!C:Q,8,0)</f>
        <v>#N/A</v>
      </c>
      <c r="Q50" s="18"/>
      <c r="R50" s="18" t="e">
        <f>VLOOKUP(E50,E3数据库!C:Q,9,0)</f>
        <v>#N/A</v>
      </c>
      <c r="S50" s="18" t="e">
        <f>VLOOKUP(E50,E3数据库!C:Q,10,0)</f>
        <v>#N/A</v>
      </c>
      <c r="T50" s="19" t="e">
        <f>VLOOKUP(E50,E3数据库!C:Q,13,0)*2*C50</f>
        <v>#N/A</v>
      </c>
      <c r="U50" s="18" t="e">
        <f>VLOOKUP(E50,E3数据库!C:Q,14,0)</f>
        <v>#N/A</v>
      </c>
      <c r="V50" s="18" t="e">
        <f>VLOOKUP(E50,E3数据库!C:Q,15,0)</f>
        <v>#N/A</v>
      </c>
      <c r="W50" s="18"/>
    </row>
    <row r="51" spans="1:23" x14ac:dyDescent="0.25">
      <c r="A51" s="22"/>
      <c r="B51" s="22"/>
      <c r="C51" s="22"/>
      <c r="D51" s="22"/>
      <c r="E51" s="18" t="str">
        <f t="shared" si="7"/>
        <v/>
      </c>
      <c r="F51" s="18" t="e">
        <f t="shared" si="8"/>
        <v>#VALUE!</v>
      </c>
      <c r="G51" s="18" t="e">
        <f>VLOOKUP(E51,E3数据库!C:Q,2,0)</f>
        <v>#N/A</v>
      </c>
      <c r="H51" s="18" t="e">
        <f>VLOOKUP(E51,E3数据库!C:Q,3,0)</f>
        <v>#N/A</v>
      </c>
      <c r="I51" s="18" t="e">
        <f>VLOOKUP(E51,E3数据库!C:Q,4,0)</f>
        <v>#N/A</v>
      </c>
      <c r="J51" s="18" t="e">
        <f>VLOOKUP(E51,E3数据库!C:Q,5,0)</f>
        <v>#N/A</v>
      </c>
      <c r="K51" s="18" t="e">
        <f>VLOOKUP(E51,E3数据库!C:Q,6,0)+F51</f>
        <v>#N/A</v>
      </c>
      <c r="L51" s="18" t="e">
        <f t="shared" si="9"/>
        <v>#N/A</v>
      </c>
      <c r="M51" s="18" t="str">
        <f t="shared" si="10"/>
        <v>否</v>
      </c>
      <c r="N51" s="19" t="e">
        <f t="shared" si="11"/>
        <v>#N/A</v>
      </c>
      <c r="O51" s="18" t="e">
        <f>VLOOKUP(E51,E3数据库!C:Q,7,0)</f>
        <v>#N/A</v>
      </c>
      <c r="P51" s="18" t="e">
        <f>VLOOKUP(E51,E3数据库!C:Q,8,0)</f>
        <v>#N/A</v>
      </c>
      <c r="Q51" s="18"/>
      <c r="R51" s="18" t="e">
        <f>VLOOKUP(E51,E3数据库!C:Q,9,0)</f>
        <v>#N/A</v>
      </c>
      <c r="S51" s="18" t="e">
        <f>VLOOKUP(E51,E3数据库!C:Q,10,0)</f>
        <v>#N/A</v>
      </c>
      <c r="T51" s="19" t="e">
        <f>VLOOKUP(E51,E3数据库!C:Q,13,0)*2*C51</f>
        <v>#N/A</v>
      </c>
      <c r="U51" s="18" t="e">
        <f>VLOOKUP(E51,E3数据库!C:Q,14,0)</f>
        <v>#N/A</v>
      </c>
      <c r="V51" s="18" t="e">
        <f>VLOOKUP(E51,E3数据库!C:Q,15,0)</f>
        <v>#N/A</v>
      </c>
      <c r="W51" s="18"/>
    </row>
    <row r="52" spans="1:23" x14ac:dyDescent="0.25">
      <c r="A52" s="22"/>
      <c r="B52" s="22"/>
      <c r="C52" s="22"/>
      <c r="D52" s="22"/>
      <c r="E52" s="18" t="str">
        <f t="shared" si="7"/>
        <v/>
      </c>
      <c r="F52" s="18" t="e">
        <f t="shared" si="8"/>
        <v>#VALUE!</v>
      </c>
      <c r="G52" s="18" t="e">
        <f>VLOOKUP(E52,E3数据库!C:Q,2,0)</f>
        <v>#N/A</v>
      </c>
      <c r="H52" s="18" t="e">
        <f>VLOOKUP(E52,E3数据库!C:Q,3,0)</f>
        <v>#N/A</v>
      </c>
      <c r="I52" s="18" t="e">
        <f>VLOOKUP(E52,E3数据库!C:Q,4,0)</f>
        <v>#N/A</v>
      </c>
      <c r="J52" s="18" t="e">
        <f>VLOOKUP(E52,E3数据库!C:Q,5,0)</f>
        <v>#N/A</v>
      </c>
      <c r="K52" s="18" t="e">
        <f>VLOOKUP(E52,E3数据库!C:Q,6,0)+F52</f>
        <v>#N/A</v>
      </c>
      <c r="L52" s="18" t="e">
        <f t="shared" si="9"/>
        <v>#N/A</v>
      </c>
      <c r="M52" s="18" t="str">
        <f t="shared" si="10"/>
        <v>否</v>
      </c>
      <c r="N52" s="19" t="e">
        <f t="shared" si="11"/>
        <v>#N/A</v>
      </c>
      <c r="O52" s="18" t="e">
        <f>VLOOKUP(E52,E3数据库!C:Q,7,0)</f>
        <v>#N/A</v>
      </c>
      <c r="P52" s="18" t="e">
        <f>VLOOKUP(E52,E3数据库!C:Q,8,0)</f>
        <v>#N/A</v>
      </c>
      <c r="Q52" s="18"/>
      <c r="R52" s="18" t="e">
        <f>VLOOKUP(E52,E3数据库!C:Q,9,0)</f>
        <v>#N/A</v>
      </c>
      <c r="S52" s="18" t="e">
        <f>VLOOKUP(E52,E3数据库!C:Q,10,0)</f>
        <v>#N/A</v>
      </c>
      <c r="T52" s="19" t="e">
        <f>VLOOKUP(E52,E3数据库!C:Q,13,0)*2*C52</f>
        <v>#N/A</v>
      </c>
      <c r="U52" s="18" t="e">
        <f>VLOOKUP(E52,E3数据库!C:Q,14,0)</f>
        <v>#N/A</v>
      </c>
      <c r="V52" s="18" t="e">
        <f>VLOOKUP(E52,E3数据库!C:Q,15,0)</f>
        <v>#N/A</v>
      </c>
      <c r="W52" s="18"/>
    </row>
    <row r="53" spans="1:23" x14ac:dyDescent="0.25">
      <c r="A53" s="22"/>
      <c r="B53" s="22"/>
      <c r="C53" s="22"/>
      <c r="D53" s="22"/>
      <c r="E53" s="18" t="str">
        <f t="shared" si="7"/>
        <v/>
      </c>
      <c r="F53" s="18" t="e">
        <f t="shared" si="8"/>
        <v>#VALUE!</v>
      </c>
      <c r="G53" s="18" t="e">
        <f>VLOOKUP(E53,E3数据库!C:Q,2,0)</f>
        <v>#N/A</v>
      </c>
      <c r="H53" s="18" t="e">
        <f>VLOOKUP(E53,E3数据库!C:Q,3,0)</f>
        <v>#N/A</v>
      </c>
      <c r="I53" s="18" t="e">
        <f>VLOOKUP(E53,E3数据库!C:Q,4,0)</f>
        <v>#N/A</v>
      </c>
      <c r="J53" s="18" t="e">
        <f>VLOOKUP(E53,E3数据库!C:Q,5,0)</f>
        <v>#N/A</v>
      </c>
      <c r="K53" s="18" t="e">
        <f>VLOOKUP(E53,E3数据库!C:Q,6,0)+F53</f>
        <v>#N/A</v>
      </c>
      <c r="L53" s="18" t="e">
        <f t="shared" si="9"/>
        <v>#N/A</v>
      </c>
      <c r="M53" s="18" t="str">
        <f t="shared" si="10"/>
        <v>否</v>
      </c>
      <c r="N53" s="19" t="e">
        <f t="shared" si="11"/>
        <v>#N/A</v>
      </c>
      <c r="O53" s="18" t="e">
        <f>VLOOKUP(E53,E3数据库!C:Q,7,0)</f>
        <v>#N/A</v>
      </c>
      <c r="P53" s="18" t="e">
        <f>VLOOKUP(E53,E3数据库!C:Q,8,0)</f>
        <v>#N/A</v>
      </c>
      <c r="Q53" s="18"/>
      <c r="R53" s="18" t="e">
        <f>VLOOKUP(E53,E3数据库!C:Q,9,0)</f>
        <v>#N/A</v>
      </c>
      <c r="S53" s="18" t="e">
        <f>VLOOKUP(E53,E3数据库!C:Q,10,0)</f>
        <v>#N/A</v>
      </c>
      <c r="T53" s="19" t="e">
        <f>VLOOKUP(E53,E3数据库!C:Q,13,0)*2*C53</f>
        <v>#N/A</v>
      </c>
      <c r="U53" s="18" t="e">
        <f>VLOOKUP(E53,E3数据库!C:Q,14,0)</f>
        <v>#N/A</v>
      </c>
      <c r="V53" s="18" t="e">
        <f>VLOOKUP(E53,E3数据库!C:Q,15,0)</f>
        <v>#N/A</v>
      </c>
      <c r="W53" s="18"/>
    </row>
    <row r="54" spans="1:23" x14ac:dyDescent="0.25">
      <c r="A54" s="22"/>
      <c r="B54" s="22"/>
      <c r="C54" s="22"/>
      <c r="D54" s="22"/>
      <c r="E54" s="18" t="str">
        <f t="shared" si="7"/>
        <v/>
      </c>
      <c r="F54" s="18" t="e">
        <f t="shared" si="8"/>
        <v>#VALUE!</v>
      </c>
      <c r="G54" s="18" t="e">
        <f>VLOOKUP(E54,E3数据库!C:Q,2,0)</f>
        <v>#N/A</v>
      </c>
      <c r="H54" s="18" t="e">
        <f>VLOOKUP(E54,E3数据库!C:Q,3,0)</f>
        <v>#N/A</v>
      </c>
      <c r="I54" s="18" t="e">
        <f>VLOOKUP(E54,E3数据库!C:Q,4,0)</f>
        <v>#N/A</v>
      </c>
      <c r="J54" s="18" t="e">
        <f>VLOOKUP(E54,E3数据库!C:Q,5,0)</f>
        <v>#N/A</v>
      </c>
      <c r="K54" s="18" t="e">
        <f>VLOOKUP(E54,E3数据库!C:Q,6,0)+F54</f>
        <v>#N/A</v>
      </c>
      <c r="L54" s="18" t="e">
        <f t="shared" si="9"/>
        <v>#N/A</v>
      </c>
      <c r="M54" s="18" t="str">
        <f t="shared" si="10"/>
        <v>否</v>
      </c>
      <c r="N54" s="19" t="e">
        <f t="shared" si="11"/>
        <v>#N/A</v>
      </c>
      <c r="O54" s="18" t="e">
        <f>VLOOKUP(E54,E3数据库!C:Q,7,0)</f>
        <v>#N/A</v>
      </c>
      <c r="P54" s="18" t="e">
        <f>VLOOKUP(E54,E3数据库!C:Q,8,0)</f>
        <v>#N/A</v>
      </c>
      <c r="Q54" s="18"/>
      <c r="R54" s="18" t="e">
        <f>VLOOKUP(E54,E3数据库!C:Q,9,0)</f>
        <v>#N/A</v>
      </c>
      <c r="S54" s="18" t="e">
        <f>VLOOKUP(E54,E3数据库!C:Q,10,0)</f>
        <v>#N/A</v>
      </c>
      <c r="T54" s="19" t="e">
        <f>VLOOKUP(E54,E3数据库!C:Q,13,0)*2*C54</f>
        <v>#N/A</v>
      </c>
      <c r="U54" s="18" t="e">
        <f>VLOOKUP(E54,E3数据库!C:Q,14,0)</f>
        <v>#N/A</v>
      </c>
      <c r="V54" s="18" t="e">
        <f>VLOOKUP(E54,E3数据库!C:Q,15,0)</f>
        <v>#N/A</v>
      </c>
      <c r="W54" s="18"/>
    </row>
    <row r="55" spans="1:23" x14ac:dyDescent="0.25">
      <c r="A55" s="22"/>
      <c r="B55" s="22"/>
      <c r="C55" s="22"/>
      <c r="D55" s="22"/>
      <c r="E55" s="18" t="str">
        <f t="shared" si="7"/>
        <v/>
      </c>
      <c r="F55" s="18" t="e">
        <f t="shared" si="8"/>
        <v>#VALUE!</v>
      </c>
      <c r="G55" s="18" t="e">
        <f>VLOOKUP(E55,E3数据库!C:Q,2,0)</f>
        <v>#N/A</v>
      </c>
      <c r="H55" s="18" t="e">
        <f>VLOOKUP(E55,E3数据库!C:Q,3,0)</f>
        <v>#N/A</v>
      </c>
      <c r="I55" s="18" t="e">
        <f>VLOOKUP(E55,E3数据库!C:Q,4,0)</f>
        <v>#N/A</v>
      </c>
      <c r="J55" s="18" t="e">
        <f>VLOOKUP(E55,E3数据库!C:Q,5,0)</f>
        <v>#N/A</v>
      </c>
      <c r="K55" s="18" t="e">
        <f>VLOOKUP(E55,E3数据库!C:Q,6,0)+F55</f>
        <v>#N/A</v>
      </c>
      <c r="L55" s="18" t="e">
        <f t="shared" si="9"/>
        <v>#N/A</v>
      </c>
      <c r="M55" s="18" t="str">
        <f t="shared" si="10"/>
        <v>否</v>
      </c>
      <c r="N55" s="19" t="e">
        <f t="shared" si="11"/>
        <v>#N/A</v>
      </c>
      <c r="O55" s="18" t="e">
        <f>VLOOKUP(E55,E3数据库!C:Q,7,0)</f>
        <v>#N/A</v>
      </c>
      <c r="P55" s="18" t="e">
        <f>VLOOKUP(E55,E3数据库!C:Q,8,0)</f>
        <v>#N/A</v>
      </c>
      <c r="Q55" s="18"/>
      <c r="R55" s="18" t="e">
        <f>VLOOKUP(E55,E3数据库!C:Q,9,0)</f>
        <v>#N/A</v>
      </c>
      <c r="S55" s="18" t="e">
        <f>VLOOKUP(E55,E3数据库!C:Q,10,0)</f>
        <v>#N/A</v>
      </c>
      <c r="T55" s="19" t="e">
        <f>VLOOKUP(E55,E3数据库!C:Q,13,0)*2*C55</f>
        <v>#N/A</v>
      </c>
      <c r="U55" s="18" t="e">
        <f>VLOOKUP(E55,E3数据库!C:Q,14,0)</f>
        <v>#N/A</v>
      </c>
      <c r="V55" s="18" t="e">
        <f>VLOOKUP(E55,E3数据库!C:Q,15,0)</f>
        <v>#N/A</v>
      </c>
      <c r="W55" s="18"/>
    </row>
    <row r="56" spans="1:23" x14ac:dyDescent="0.25">
      <c r="A56" s="22"/>
      <c r="B56" s="22"/>
      <c r="C56" s="22"/>
      <c r="D56" s="22"/>
      <c r="E56" s="18" t="str">
        <f t="shared" si="7"/>
        <v/>
      </c>
      <c r="F56" s="18" t="e">
        <f t="shared" si="8"/>
        <v>#VALUE!</v>
      </c>
      <c r="G56" s="18" t="e">
        <f>VLOOKUP(E56,E3数据库!C:Q,2,0)</f>
        <v>#N/A</v>
      </c>
      <c r="H56" s="18" t="e">
        <f>VLOOKUP(E56,E3数据库!C:Q,3,0)</f>
        <v>#N/A</v>
      </c>
      <c r="I56" s="18" t="e">
        <f>VLOOKUP(E56,E3数据库!C:Q,4,0)</f>
        <v>#N/A</v>
      </c>
      <c r="J56" s="18" t="e">
        <f>VLOOKUP(E56,E3数据库!C:Q,5,0)</f>
        <v>#N/A</v>
      </c>
      <c r="K56" s="18" t="e">
        <f>VLOOKUP(E56,E3数据库!C:Q,6,0)+F56</f>
        <v>#N/A</v>
      </c>
      <c r="L56" s="18" t="e">
        <f t="shared" si="9"/>
        <v>#N/A</v>
      </c>
      <c r="M56" s="18" t="str">
        <f t="shared" si="10"/>
        <v>否</v>
      </c>
      <c r="N56" s="19" t="e">
        <f t="shared" si="11"/>
        <v>#N/A</v>
      </c>
      <c r="O56" s="18" t="e">
        <f>VLOOKUP(E56,E3数据库!C:Q,7,0)</f>
        <v>#N/A</v>
      </c>
      <c r="P56" s="18" t="e">
        <f>VLOOKUP(E56,E3数据库!C:Q,8,0)</f>
        <v>#N/A</v>
      </c>
      <c r="Q56" s="18"/>
      <c r="R56" s="18" t="e">
        <f>VLOOKUP(E56,E3数据库!C:Q,9,0)</f>
        <v>#N/A</v>
      </c>
      <c r="S56" s="18" t="e">
        <f>VLOOKUP(E56,E3数据库!C:Q,10,0)</f>
        <v>#N/A</v>
      </c>
      <c r="T56" s="19" t="e">
        <f>VLOOKUP(E56,E3数据库!C:Q,13,0)*2*C56</f>
        <v>#N/A</v>
      </c>
      <c r="U56" s="18" t="e">
        <f>VLOOKUP(E56,E3数据库!C:Q,14,0)</f>
        <v>#N/A</v>
      </c>
      <c r="V56" s="18" t="e">
        <f>VLOOKUP(E56,E3数据库!C:Q,15,0)</f>
        <v>#N/A</v>
      </c>
      <c r="W56" s="18"/>
    </row>
    <row r="57" spans="1:23" x14ac:dyDescent="0.25">
      <c r="A57" s="22"/>
      <c r="B57" s="22"/>
      <c r="C57" s="22"/>
      <c r="D57" s="22"/>
      <c r="E57" s="18" t="str">
        <f t="shared" si="7"/>
        <v/>
      </c>
      <c r="F57" s="18" t="e">
        <f t="shared" si="8"/>
        <v>#VALUE!</v>
      </c>
      <c r="G57" s="18" t="e">
        <f>VLOOKUP(E57,E3数据库!C:Q,2,0)</f>
        <v>#N/A</v>
      </c>
      <c r="H57" s="18" t="e">
        <f>VLOOKUP(E57,E3数据库!C:Q,3,0)</f>
        <v>#N/A</v>
      </c>
      <c r="I57" s="18" t="e">
        <f>VLOOKUP(E57,E3数据库!C:Q,4,0)</f>
        <v>#N/A</v>
      </c>
      <c r="J57" s="18" t="e">
        <f>VLOOKUP(E57,E3数据库!C:Q,5,0)</f>
        <v>#N/A</v>
      </c>
      <c r="K57" s="18" t="e">
        <f>VLOOKUP(E57,E3数据库!C:Q,6,0)+F57</f>
        <v>#N/A</v>
      </c>
      <c r="L57" s="18" t="e">
        <f t="shared" si="9"/>
        <v>#N/A</v>
      </c>
      <c r="M57" s="18" t="str">
        <f t="shared" si="10"/>
        <v>否</v>
      </c>
      <c r="N57" s="19" t="e">
        <f t="shared" si="11"/>
        <v>#N/A</v>
      </c>
      <c r="O57" s="18" t="e">
        <f>VLOOKUP(E57,E3数据库!C:Q,7,0)</f>
        <v>#N/A</v>
      </c>
      <c r="P57" s="18" t="e">
        <f>VLOOKUP(E57,E3数据库!C:Q,8,0)</f>
        <v>#N/A</v>
      </c>
      <c r="Q57" s="18"/>
      <c r="R57" s="18" t="e">
        <f>VLOOKUP(E57,E3数据库!C:Q,9,0)</f>
        <v>#N/A</v>
      </c>
      <c r="S57" s="18" t="e">
        <f>VLOOKUP(E57,E3数据库!C:Q,10,0)</f>
        <v>#N/A</v>
      </c>
      <c r="T57" s="19" t="e">
        <f>VLOOKUP(E57,E3数据库!C:Q,13,0)*2*C57</f>
        <v>#N/A</v>
      </c>
      <c r="U57" s="18" t="e">
        <f>VLOOKUP(E57,E3数据库!C:Q,14,0)</f>
        <v>#N/A</v>
      </c>
      <c r="V57" s="18" t="e">
        <f>VLOOKUP(E57,E3数据库!C:Q,15,0)</f>
        <v>#N/A</v>
      </c>
      <c r="W57" s="18"/>
    </row>
    <row r="58" spans="1:23" x14ac:dyDescent="0.25">
      <c r="A58" s="22"/>
      <c r="B58" s="22"/>
      <c r="C58" s="22"/>
      <c r="D58" s="22"/>
      <c r="E58" s="18" t="str">
        <f t="shared" si="7"/>
        <v/>
      </c>
      <c r="F58" s="18" t="e">
        <f t="shared" si="8"/>
        <v>#VALUE!</v>
      </c>
      <c r="G58" s="18" t="e">
        <f>VLOOKUP(E58,E3数据库!C:Q,2,0)</f>
        <v>#N/A</v>
      </c>
      <c r="H58" s="18" t="e">
        <f>VLOOKUP(E58,E3数据库!C:Q,3,0)</f>
        <v>#N/A</v>
      </c>
      <c r="I58" s="18" t="e">
        <f>VLOOKUP(E58,E3数据库!C:Q,4,0)</f>
        <v>#N/A</v>
      </c>
      <c r="J58" s="18" t="e">
        <f>VLOOKUP(E58,E3数据库!C:Q,5,0)</f>
        <v>#N/A</v>
      </c>
      <c r="K58" s="18" t="e">
        <f>VLOOKUP(E58,E3数据库!C:Q,6,0)+F58</f>
        <v>#N/A</v>
      </c>
      <c r="L58" s="18" t="e">
        <f t="shared" si="9"/>
        <v>#N/A</v>
      </c>
      <c r="M58" s="18" t="str">
        <f t="shared" si="10"/>
        <v>否</v>
      </c>
      <c r="N58" s="19" t="e">
        <f t="shared" si="11"/>
        <v>#N/A</v>
      </c>
      <c r="O58" s="18" t="e">
        <f>VLOOKUP(E58,E3数据库!C:Q,7,0)</f>
        <v>#N/A</v>
      </c>
      <c r="P58" s="18" t="e">
        <f>VLOOKUP(E58,E3数据库!C:Q,8,0)</f>
        <v>#N/A</v>
      </c>
      <c r="Q58" s="18"/>
      <c r="R58" s="18" t="e">
        <f>VLOOKUP(E58,E3数据库!C:Q,9,0)</f>
        <v>#N/A</v>
      </c>
      <c r="S58" s="18" t="e">
        <f>VLOOKUP(E58,E3数据库!C:Q,10,0)</f>
        <v>#N/A</v>
      </c>
      <c r="T58" s="19" t="e">
        <f>VLOOKUP(E58,E3数据库!C:Q,13,0)*2*C58</f>
        <v>#N/A</v>
      </c>
      <c r="U58" s="18" t="e">
        <f>VLOOKUP(E58,E3数据库!C:Q,14,0)</f>
        <v>#N/A</v>
      </c>
      <c r="V58" s="18" t="e">
        <f>VLOOKUP(E58,E3数据库!C:Q,15,0)</f>
        <v>#N/A</v>
      </c>
      <c r="W58" s="18"/>
    </row>
    <row r="59" spans="1:23" x14ac:dyDescent="0.25">
      <c r="A59" s="22"/>
      <c r="B59" s="22"/>
      <c r="C59" s="22"/>
      <c r="D59" s="22"/>
      <c r="E59" s="18" t="str">
        <f t="shared" si="7"/>
        <v/>
      </c>
      <c r="F59" s="18" t="e">
        <f t="shared" si="8"/>
        <v>#VALUE!</v>
      </c>
      <c r="G59" s="18" t="e">
        <f>VLOOKUP(E59,E3数据库!C:Q,2,0)</f>
        <v>#N/A</v>
      </c>
      <c r="H59" s="18" t="e">
        <f>VLOOKUP(E59,E3数据库!C:Q,3,0)</f>
        <v>#N/A</v>
      </c>
      <c r="I59" s="18" t="e">
        <f>VLOOKUP(E59,E3数据库!C:Q,4,0)</f>
        <v>#N/A</v>
      </c>
      <c r="J59" s="18" t="e">
        <f>VLOOKUP(E59,E3数据库!C:Q,5,0)</f>
        <v>#N/A</v>
      </c>
      <c r="K59" s="18" t="e">
        <f>VLOOKUP(E59,E3数据库!C:Q,6,0)+F59</f>
        <v>#N/A</v>
      </c>
      <c r="L59" s="18" t="e">
        <f t="shared" si="9"/>
        <v>#N/A</v>
      </c>
      <c r="M59" s="18" t="str">
        <f t="shared" si="10"/>
        <v>否</v>
      </c>
      <c r="N59" s="19" t="e">
        <f t="shared" si="11"/>
        <v>#N/A</v>
      </c>
      <c r="O59" s="18" t="e">
        <f>VLOOKUP(E59,E3数据库!C:Q,7,0)</f>
        <v>#N/A</v>
      </c>
      <c r="P59" s="18" t="e">
        <f>VLOOKUP(E59,E3数据库!C:Q,8,0)</f>
        <v>#N/A</v>
      </c>
      <c r="Q59" s="18"/>
      <c r="R59" s="18" t="e">
        <f>VLOOKUP(E59,E3数据库!C:Q,9,0)</f>
        <v>#N/A</v>
      </c>
      <c r="S59" s="18" t="e">
        <f>VLOOKUP(E59,E3数据库!C:Q,10,0)</f>
        <v>#N/A</v>
      </c>
      <c r="T59" s="19" t="e">
        <f>VLOOKUP(E59,E3数据库!C:Q,13,0)*2*C59</f>
        <v>#N/A</v>
      </c>
      <c r="U59" s="18" t="e">
        <f>VLOOKUP(E59,E3数据库!C:Q,14,0)</f>
        <v>#N/A</v>
      </c>
      <c r="V59" s="18" t="e">
        <f>VLOOKUP(E59,E3数据库!C:Q,15,0)</f>
        <v>#N/A</v>
      </c>
      <c r="W59" s="18"/>
    </row>
    <row r="60" spans="1:23" x14ac:dyDescent="0.25">
      <c r="A60" s="22"/>
      <c r="B60" s="22"/>
      <c r="C60" s="22"/>
      <c r="D60" s="22"/>
      <c r="E60" s="18" t="str">
        <f t="shared" si="7"/>
        <v/>
      </c>
      <c r="F60" s="18" t="e">
        <f t="shared" si="8"/>
        <v>#VALUE!</v>
      </c>
      <c r="G60" s="18" t="e">
        <f>VLOOKUP(E60,E3数据库!C:Q,2,0)</f>
        <v>#N/A</v>
      </c>
      <c r="H60" s="18" t="e">
        <f>VLOOKUP(E60,E3数据库!C:Q,3,0)</f>
        <v>#N/A</v>
      </c>
      <c r="I60" s="18" t="e">
        <f>VLOOKUP(E60,E3数据库!C:Q,4,0)</f>
        <v>#N/A</v>
      </c>
      <c r="J60" s="18" t="e">
        <f>VLOOKUP(E60,E3数据库!C:Q,5,0)</f>
        <v>#N/A</v>
      </c>
      <c r="K60" s="18" t="e">
        <f>VLOOKUP(E60,E3数据库!C:Q,6,0)+F60</f>
        <v>#N/A</v>
      </c>
      <c r="L60" s="18" t="e">
        <f t="shared" si="9"/>
        <v>#N/A</v>
      </c>
      <c r="M60" s="18" t="str">
        <f t="shared" si="10"/>
        <v>否</v>
      </c>
      <c r="N60" s="19" t="e">
        <f t="shared" si="11"/>
        <v>#N/A</v>
      </c>
      <c r="O60" s="18" t="e">
        <f>VLOOKUP(E60,E3数据库!C:Q,7,0)</f>
        <v>#N/A</v>
      </c>
      <c r="P60" s="18" t="e">
        <f>VLOOKUP(E60,E3数据库!C:Q,8,0)</f>
        <v>#N/A</v>
      </c>
      <c r="Q60" s="18"/>
      <c r="R60" s="18" t="e">
        <f>VLOOKUP(E60,E3数据库!C:Q,9,0)</f>
        <v>#N/A</v>
      </c>
      <c r="S60" s="18" t="e">
        <f>VLOOKUP(E60,E3数据库!C:Q,10,0)</f>
        <v>#N/A</v>
      </c>
      <c r="T60" s="19" t="e">
        <f>VLOOKUP(E60,E3数据库!C:Q,13,0)*2*C60</f>
        <v>#N/A</v>
      </c>
      <c r="U60" s="18" t="e">
        <f>VLOOKUP(E60,E3数据库!C:Q,14,0)</f>
        <v>#N/A</v>
      </c>
      <c r="V60" s="18" t="e">
        <f>VLOOKUP(E60,E3数据库!C:Q,15,0)</f>
        <v>#N/A</v>
      </c>
      <c r="W60" s="18"/>
    </row>
    <row r="61" spans="1:23" x14ac:dyDescent="0.25">
      <c r="A61" s="22"/>
      <c r="B61" s="22"/>
      <c r="C61" s="22"/>
      <c r="D61" s="22"/>
      <c r="E61" s="18" t="str">
        <f t="shared" si="7"/>
        <v/>
      </c>
      <c r="F61" s="18" t="e">
        <f t="shared" si="8"/>
        <v>#VALUE!</v>
      </c>
      <c r="G61" s="18" t="e">
        <f>VLOOKUP(E61,E3数据库!C:Q,2,0)</f>
        <v>#N/A</v>
      </c>
      <c r="H61" s="18" t="e">
        <f>VLOOKUP(E61,E3数据库!C:Q,3,0)</f>
        <v>#N/A</v>
      </c>
      <c r="I61" s="18" t="e">
        <f>VLOOKUP(E61,E3数据库!C:Q,4,0)</f>
        <v>#N/A</v>
      </c>
      <c r="J61" s="18" t="e">
        <f>VLOOKUP(E61,E3数据库!C:Q,5,0)</f>
        <v>#N/A</v>
      </c>
      <c r="K61" s="18" t="e">
        <f>VLOOKUP(E61,E3数据库!C:Q,6,0)+F61</f>
        <v>#N/A</v>
      </c>
      <c r="L61" s="18" t="e">
        <f t="shared" si="9"/>
        <v>#N/A</v>
      </c>
      <c r="M61" s="18" t="str">
        <f t="shared" si="10"/>
        <v>否</v>
      </c>
      <c r="N61" s="19" t="e">
        <f t="shared" si="11"/>
        <v>#N/A</v>
      </c>
      <c r="O61" s="18" t="e">
        <f>VLOOKUP(E61,E3数据库!C:Q,7,0)</f>
        <v>#N/A</v>
      </c>
      <c r="P61" s="18" t="e">
        <f>VLOOKUP(E61,E3数据库!C:Q,8,0)</f>
        <v>#N/A</v>
      </c>
      <c r="Q61" s="18"/>
      <c r="R61" s="18" t="e">
        <f>VLOOKUP(E61,E3数据库!C:Q,9,0)</f>
        <v>#N/A</v>
      </c>
      <c r="S61" s="18" t="e">
        <f>VLOOKUP(E61,E3数据库!C:Q,10,0)</f>
        <v>#N/A</v>
      </c>
      <c r="T61" s="19" t="e">
        <f>VLOOKUP(E61,E3数据库!C:Q,13,0)*2*C61</f>
        <v>#N/A</v>
      </c>
      <c r="U61" s="18" t="e">
        <f>VLOOKUP(E61,E3数据库!C:Q,14,0)</f>
        <v>#N/A</v>
      </c>
      <c r="V61" s="18" t="e">
        <f>VLOOKUP(E61,E3数据库!C:Q,15,0)</f>
        <v>#N/A</v>
      </c>
      <c r="W61" s="18"/>
    </row>
    <row r="62" spans="1:23" x14ac:dyDescent="0.25">
      <c r="A62" s="22"/>
      <c r="B62" s="22"/>
      <c r="C62" s="22"/>
      <c r="D62" s="22"/>
      <c r="E62" s="18" t="str">
        <f t="shared" si="7"/>
        <v/>
      </c>
      <c r="F62" s="18" t="e">
        <f t="shared" si="8"/>
        <v>#VALUE!</v>
      </c>
      <c r="G62" s="18" t="e">
        <f>VLOOKUP(E62,E3数据库!C:Q,2,0)</f>
        <v>#N/A</v>
      </c>
      <c r="H62" s="18" t="e">
        <f>VLOOKUP(E62,E3数据库!C:Q,3,0)</f>
        <v>#N/A</v>
      </c>
      <c r="I62" s="18" t="e">
        <f>VLOOKUP(E62,E3数据库!C:Q,4,0)</f>
        <v>#N/A</v>
      </c>
      <c r="J62" s="18" t="e">
        <f>VLOOKUP(E62,E3数据库!C:Q,5,0)</f>
        <v>#N/A</v>
      </c>
      <c r="K62" s="18" t="e">
        <f>VLOOKUP(E62,E3数据库!C:Q,6,0)+F62</f>
        <v>#N/A</v>
      </c>
      <c r="L62" s="18" t="e">
        <f t="shared" si="9"/>
        <v>#N/A</v>
      </c>
      <c r="M62" s="18" t="str">
        <f t="shared" si="10"/>
        <v>否</v>
      </c>
      <c r="N62" s="19" t="e">
        <f t="shared" si="11"/>
        <v>#N/A</v>
      </c>
      <c r="O62" s="18" t="e">
        <f>VLOOKUP(E62,E3数据库!C:Q,7,0)</f>
        <v>#N/A</v>
      </c>
      <c r="P62" s="18" t="e">
        <f>VLOOKUP(E62,E3数据库!C:Q,8,0)</f>
        <v>#N/A</v>
      </c>
      <c r="Q62" s="18"/>
      <c r="R62" s="18" t="e">
        <f>VLOOKUP(E62,E3数据库!C:Q,9,0)</f>
        <v>#N/A</v>
      </c>
      <c r="S62" s="18" t="e">
        <f>VLOOKUP(E62,E3数据库!C:Q,10,0)</f>
        <v>#N/A</v>
      </c>
      <c r="T62" s="19" t="e">
        <f>VLOOKUP(E62,E3数据库!C:Q,13,0)*2*C62</f>
        <v>#N/A</v>
      </c>
      <c r="U62" s="18" t="e">
        <f>VLOOKUP(E62,E3数据库!C:Q,14,0)</f>
        <v>#N/A</v>
      </c>
      <c r="V62" s="18" t="e">
        <f>VLOOKUP(E62,E3数据库!C:Q,15,0)</f>
        <v>#N/A</v>
      </c>
      <c r="W62" s="18"/>
    </row>
    <row r="63" spans="1:23" x14ac:dyDescent="0.25">
      <c r="A63" s="22"/>
      <c r="B63" s="22"/>
      <c r="C63" s="22"/>
      <c r="D63" s="22"/>
      <c r="E63" s="18" t="str">
        <f t="shared" si="7"/>
        <v/>
      </c>
      <c r="F63" s="18" t="e">
        <f t="shared" si="8"/>
        <v>#VALUE!</v>
      </c>
      <c r="G63" s="18" t="e">
        <f>VLOOKUP(E63,E3数据库!C:Q,2,0)</f>
        <v>#N/A</v>
      </c>
      <c r="H63" s="18" t="e">
        <f>VLOOKUP(E63,E3数据库!C:Q,3,0)</f>
        <v>#N/A</v>
      </c>
      <c r="I63" s="18" t="e">
        <f>VLOOKUP(E63,E3数据库!C:Q,4,0)</f>
        <v>#N/A</v>
      </c>
      <c r="J63" s="18" t="e">
        <f>VLOOKUP(E63,E3数据库!C:Q,5,0)</f>
        <v>#N/A</v>
      </c>
      <c r="K63" s="18" t="e">
        <f>VLOOKUP(E63,E3数据库!C:Q,6,0)+F63</f>
        <v>#N/A</v>
      </c>
      <c r="L63" s="18" t="e">
        <f t="shared" si="9"/>
        <v>#N/A</v>
      </c>
      <c r="M63" s="18" t="str">
        <f t="shared" si="10"/>
        <v>否</v>
      </c>
      <c r="N63" s="19" t="e">
        <f t="shared" si="11"/>
        <v>#N/A</v>
      </c>
      <c r="O63" s="18" t="e">
        <f>VLOOKUP(E63,E3数据库!C:Q,7,0)</f>
        <v>#N/A</v>
      </c>
      <c r="P63" s="18" t="e">
        <f>VLOOKUP(E63,E3数据库!C:Q,8,0)</f>
        <v>#N/A</v>
      </c>
      <c r="Q63" s="18"/>
      <c r="R63" s="18" t="e">
        <f>VLOOKUP(E63,E3数据库!C:Q,9,0)</f>
        <v>#N/A</v>
      </c>
      <c r="S63" s="18" t="e">
        <f>VLOOKUP(E63,E3数据库!C:Q,10,0)</f>
        <v>#N/A</v>
      </c>
      <c r="T63" s="19" t="e">
        <f>VLOOKUP(E63,E3数据库!C:Q,13,0)*2*C63</f>
        <v>#N/A</v>
      </c>
      <c r="U63" s="18" t="e">
        <f>VLOOKUP(E63,E3数据库!C:Q,14,0)</f>
        <v>#N/A</v>
      </c>
      <c r="V63" s="18" t="e">
        <f>VLOOKUP(E63,E3数据库!C:Q,15,0)</f>
        <v>#N/A</v>
      </c>
      <c r="W63" s="18"/>
    </row>
    <row r="64" spans="1:23" x14ac:dyDescent="0.25">
      <c r="A64" s="22"/>
      <c r="B64" s="22"/>
      <c r="C64" s="22"/>
      <c r="D64" s="22"/>
      <c r="E64" s="18" t="str">
        <f t="shared" si="7"/>
        <v/>
      </c>
      <c r="F64" s="18" t="e">
        <f t="shared" si="8"/>
        <v>#VALUE!</v>
      </c>
      <c r="G64" s="18" t="e">
        <f>VLOOKUP(E64,E3数据库!C:Q,2,0)</f>
        <v>#N/A</v>
      </c>
      <c r="H64" s="18" t="e">
        <f>VLOOKUP(E64,E3数据库!C:Q,3,0)</f>
        <v>#N/A</v>
      </c>
      <c r="I64" s="18" t="e">
        <f>VLOOKUP(E64,E3数据库!C:Q,4,0)</f>
        <v>#N/A</v>
      </c>
      <c r="J64" s="18" t="e">
        <f>VLOOKUP(E64,E3数据库!C:Q,5,0)</f>
        <v>#N/A</v>
      </c>
      <c r="K64" s="18" t="e">
        <f>VLOOKUP(E64,E3数据库!C:Q,6,0)+F64</f>
        <v>#N/A</v>
      </c>
      <c r="L64" s="18" t="e">
        <f t="shared" si="9"/>
        <v>#N/A</v>
      </c>
      <c r="M64" s="18" t="str">
        <f t="shared" si="10"/>
        <v>否</v>
      </c>
      <c r="N64" s="19" t="e">
        <f t="shared" si="11"/>
        <v>#N/A</v>
      </c>
      <c r="O64" s="18" t="e">
        <f>VLOOKUP(E64,E3数据库!C:Q,7,0)</f>
        <v>#N/A</v>
      </c>
      <c r="P64" s="18" t="e">
        <f>VLOOKUP(E64,E3数据库!C:Q,8,0)</f>
        <v>#N/A</v>
      </c>
      <c r="Q64" s="18"/>
      <c r="R64" s="18" t="e">
        <f>VLOOKUP(E64,E3数据库!C:Q,9,0)</f>
        <v>#N/A</v>
      </c>
      <c r="S64" s="18" t="e">
        <f>VLOOKUP(E64,E3数据库!C:Q,10,0)</f>
        <v>#N/A</v>
      </c>
      <c r="T64" s="19" t="e">
        <f>VLOOKUP(E64,E3数据库!C:Q,13,0)*2*C64</f>
        <v>#N/A</v>
      </c>
      <c r="U64" s="18" t="e">
        <f>VLOOKUP(E64,E3数据库!C:Q,14,0)</f>
        <v>#N/A</v>
      </c>
      <c r="V64" s="18" t="e">
        <f>VLOOKUP(E64,E3数据库!C:Q,15,0)</f>
        <v>#N/A</v>
      </c>
      <c r="W64" s="18"/>
    </row>
    <row r="65" spans="1:23" x14ac:dyDescent="0.25">
      <c r="A65" s="22"/>
      <c r="B65" s="22"/>
      <c r="C65" s="22"/>
      <c r="D65" s="22"/>
      <c r="E65" s="18" t="str">
        <f t="shared" si="7"/>
        <v/>
      </c>
      <c r="F65" s="18" t="e">
        <f t="shared" si="8"/>
        <v>#VALUE!</v>
      </c>
      <c r="G65" s="18" t="e">
        <f>VLOOKUP(E65,E3数据库!C:Q,2,0)</f>
        <v>#N/A</v>
      </c>
      <c r="H65" s="18" t="e">
        <f>VLOOKUP(E65,E3数据库!C:Q,3,0)</f>
        <v>#N/A</v>
      </c>
      <c r="I65" s="18" t="e">
        <f>VLOOKUP(E65,E3数据库!C:Q,4,0)</f>
        <v>#N/A</v>
      </c>
      <c r="J65" s="18" t="e">
        <f>VLOOKUP(E65,E3数据库!C:Q,5,0)</f>
        <v>#N/A</v>
      </c>
      <c r="K65" s="18" t="e">
        <f>VLOOKUP(E65,E3数据库!C:Q,6,0)+F65</f>
        <v>#N/A</v>
      </c>
      <c r="L65" s="18" t="e">
        <f t="shared" si="9"/>
        <v>#N/A</v>
      </c>
      <c r="M65" s="18" t="str">
        <f t="shared" si="10"/>
        <v>否</v>
      </c>
      <c r="N65" s="19" t="e">
        <f t="shared" si="11"/>
        <v>#N/A</v>
      </c>
      <c r="O65" s="18" t="e">
        <f>VLOOKUP(E65,E3数据库!C:Q,7,0)</f>
        <v>#N/A</v>
      </c>
      <c r="P65" s="18" t="e">
        <f>VLOOKUP(E65,E3数据库!C:Q,8,0)</f>
        <v>#N/A</v>
      </c>
      <c r="Q65" s="18"/>
      <c r="R65" s="18" t="e">
        <f>VLOOKUP(E65,E3数据库!C:Q,9,0)</f>
        <v>#N/A</v>
      </c>
      <c r="S65" s="18" t="e">
        <f>VLOOKUP(E65,E3数据库!C:Q,10,0)</f>
        <v>#N/A</v>
      </c>
      <c r="T65" s="19" t="e">
        <f>VLOOKUP(E65,E3数据库!C:Q,13,0)*2*C65</f>
        <v>#N/A</v>
      </c>
      <c r="U65" s="18" t="e">
        <f>VLOOKUP(E65,E3数据库!C:Q,14,0)</f>
        <v>#N/A</v>
      </c>
      <c r="V65" s="18" t="e">
        <f>VLOOKUP(E65,E3数据库!C:Q,15,0)</f>
        <v>#N/A</v>
      </c>
      <c r="W65" s="18"/>
    </row>
    <row r="66" spans="1:23" x14ac:dyDescent="0.25">
      <c r="A66" s="22"/>
      <c r="B66" s="22"/>
      <c r="C66" s="22"/>
      <c r="D66" s="22"/>
      <c r="E66" s="18" t="str">
        <f t="shared" si="7"/>
        <v/>
      </c>
      <c r="F66" s="18" t="e">
        <f t="shared" si="8"/>
        <v>#VALUE!</v>
      </c>
      <c r="G66" s="18" t="e">
        <f>VLOOKUP(E66,E3数据库!C:Q,2,0)</f>
        <v>#N/A</v>
      </c>
      <c r="H66" s="18" t="e">
        <f>VLOOKUP(E66,E3数据库!C:Q,3,0)</f>
        <v>#N/A</v>
      </c>
      <c r="I66" s="18" t="e">
        <f>VLOOKUP(E66,E3数据库!C:Q,4,0)</f>
        <v>#N/A</v>
      </c>
      <c r="J66" s="18" t="e">
        <f>VLOOKUP(E66,E3数据库!C:Q,5,0)</f>
        <v>#N/A</v>
      </c>
      <c r="K66" s="18" t="e">
        <f>VLOOKUP(E66,E3数据库!C:Q,6,0)+F66</f>
        <v>#N/A</v>
      </c>
      <c r="L66" s="18" t="e">
        <f t="shared" si="9"/>
        <v>#N/A</v>
      </c>
      <c r="M66" s="18" t="str">
        <f t="shared" si="10"/>
        <v>否</v>
      </c>
      <c r="N66" s="19" t="e">
        <f t="shared" si="11"/>
        <v>#N/A</v>
      </c>
      <c r="O66" s="18" t="e">
        <f>VLOOKUP(E66,E3数据库!C:Q,7,0)</f>
        <v>#N/A</v>
      </c>
      <c r="P66" s="18" t="e">
        <f>VLOOKUP(E66,E3数据库!C:Q,8,0)</f>
        <v>#N/A</v>
      </c>
      <c r="Q66" s="18"/>
      <c r="R66" s="18" t="e">
        <f>VLOOKUP(E66,E3数据库!C:Q,9,0)</f>
        <v>#N/A</v>
      </c>
      <c r="S66" s="18" t="e">
        <f>VLOOKUP(E66,E3数据库!C:Q,10,0)</f>
        <v>#N/A</v>
      </c>
      <c r="T66" s="19" t="e">
        <f>VLOOKUP(E66,E3数据库!C:Q,13,0)*2*C66</f>
        <v>#N/A</v>
      </c>
      <c r="U66" s="18" t="e">
        <f>VLOOKUP(E66,E3数据库!C:Q,14,0)</f>
        <v>#N/A</v>
      </c>
      <c r="V66" s="18" t="e">
        <f>VLOOKUP(E66,E3数据库!C:Q,15,0)</f>
        <v>#N/A</v>
      </c>
      <c r="W66" s="18"/>
    </row>
    <row r="67" spans="1:23" x14ac:dyDescent="0.25">
      <c r="A67" s="22"/>
      <c r="B67" s="22"/>
      <c r="C67" s="22"/>
      <c r="D67" s="22"/>
      <c r="E67" s="18" t="str">
        <f t="shared" si="7"/>
        <v/>
      </c>
      <c r="F67" s="18" t="e">
        <f t="shared" si="8"/>
        <v>#VALUE!</v>
      </c>
      <c r="G67" s="18" t="e">
        <f>VLOOKUP(E67,E3数据库!C:Q,2,0)</f>
        <v>#N/A</v>
      </c>
      <c r="H67" s="18" t="e">
        <f>VLOOKUP(E67,E3数据库!C:Q,3,0)</f>
        <v>#N/A</v>
      </c>
      <c r="I67" s="18" t="e">
        <f>VLOOKUP(E67,E3数据库!C:Q,4,0)</f>
        <v>#N/A</v>
      </c>
      <c r="J67" s="18" t="e">
        <f>VLOOKUP(E67,E3数据库!C:Q,5,0)</f>
        <v>#N/A</v>
      </c>
      <c r="K67" s="18" t="e">
        <f>VLOOKUP(E67,E3数据库!C:Q,6,0)+F67</f>
        <v>#N/A</v>
      </c>
      <c r="L67" s="18" t="e">
        <f t="shared" si="9"/>
        <v>#N/A</v>
      </c>
      <c r="M67" s="18" t="str">
        <f t="shared" si="10"/>
        <v>否</v>
      </c>
      <c r="N67" s="19" t="e">
        <f t="shared" si="11"/>
        <v>#N/A</v>
      </c>
      <c r="O67" s="18" t="e">
        <f>VLOOKUP(E67,E3数据库!C:Q,7,0)</f>
        <v>#N/A</v>
      </c>
      <c r="P67" s="18" t="e">
        <f>VLOOKUP(E67,E3数据库!C:Q,8,0)</f>
        <v>#N/A</v>
      </c>
      <c r="Q67" s="18"/>
      <c r="R67" s="18" t="e">
        <f>VLOOKUP(E67,E3数据库!C:Q,9,0)</f>
        <v>#N/A</v>
      </c>
      <c r="S67" s="18" t="e">
        <f>VLOOKUP(E67,E3数据库!C:Q,10,0)</f>
        <v>#N/A</v>
      </c>
      <c r="T67" s="19" t="e">
        <f>VLOOKUP(E67,E3数据库!C:Q,13,0)*2*C67</f>
        <v>#N/A</v>
      </c>
      <c r="U67" s="18" t="e">
        <f>VLOOKUP(E67,E3数据库!C:Q,14,0)</f>
        <v>#N/A</v>
      </c>
      <c r="V67" s="18" t="e">
        <f>VLOOKUP(E67,E3数据库!C:Q,15,0)</f>
        <v>#N/A</v>
      </c>
      <c r="W67" s="18"/>
    </row>
    <row r="68" spans="1:23" x14ac:dyDescent="0.25">
      <c r="A68" s="22"/>
      <c r="B68" s="22"/>
      <c r="C68" s="22"/>
      <c r="D68" s="22"/>
      <c r="E68" s="18" t="str">
        <f t="shared" si="7"/>
        <v/>
      </c>
      <c r="F68" s="18" t="e">
        <f t="shared" si="8"/>
        <v>#VALUE!</v>
      </c>
      <c r="G68" s="18" t="e">
        <f>VLOOKUP(E68,E3数据库!C:Q,2,0)</f>
        <v>#N/A</v>
      </c>
      <c r="H68" s="18" t="e">
        <f>VLOOKUP(E68,E3数据库!C:Q,3,0)</f>
        <v>#N/A</v>
      </c>
      <c r="I68" s="18" t="e">
        <f>VLOOKUP(E68,E3数据库!C:Q,4,0)</f>
        <v>#N/A</v>
      </c>
      <c r="J68" s="18" t="e">
        <f>VLOOKUP(E68,E3数据库!C:Q,5,0)</f>
        <v>#N/A</v>
      </c>
      <c r="K68" s="18" t="e">
        <f>VLOOKUP(E68,E3数据库!C:Q,6,0)+F68</f>
        <v>#N/A</v>
      </c>
      <c r="L68" s="18" t="e">
        <f t="shared" si="9"/>
        <v>#N/A</v>
      </c>
      <c r="M68" s="18" t="str">
        <f t="shared" si="10"/>
        <v>否</v>
      </c>
      <c r="N68" s="19" t="e">
        <f t="shared" si="11"/>
        <v>#N/A</v>
      </c>
      <c r="O68" s="18" t="e">
        <f>VLOOKUP(E68,E3数据库!C:Q,7,0)</f>
        <v>#N/A</v>
      </c>
      <c r="P68" s="18" t="e">
        <f>VLOOKUP(E68,E3数据库!C:Q,8,0)</f>
        <v>#N/A</v>
      </c>
      <c r="Q68" s="18"/>
      <c r="R68" s="18" t="e">
        <f>VLOOKUP(E68,E3数据库!C:Q,9,0)</f>
        <v>#N/A</v>
      </c>
      <c r="S68" s="18" t="e">
        <f>VLOOKUP(E68,E3数据库!C:Q,10,0)</f>
        <v>#N/A</v>
      </c>
      <c r="T68" s="19" t="e">
        <f>VLOOKUP(E68,E3数据库!C:Q,13,0)*2*C68</f>
        <v>#N/A</v>
      </c>
      <c r="U68" s="18" t="e">
        <f>VLOOKUP(E68,E3数据库!C:Q,14,0)</f>
        <v>#N/A</v>
      </c>
      <c r="V68" s="18" t="e">
        <f>VLOOKUP(E68,E3数据库!C:Q,15,0)</f>
        <v>#N/A</v>
      </c>
      <c r="W68" s="18"/>
    </row>
    <row r="69" spans="1:23" x14ac:dyDescent="0.25">
      <c r="A69" s="22"/>
      <c r="B69" s="22"/>
      <c r="C69" s="22"/>
      <c r="D69" s="22"/>
      <c r="E69" s="18" t="str">
        <f t="shared" si="7"/>
        <v/>
      </c>
      <c r="F69" s="18" t="e">
        <f t="shared" si="8"/>
        <v>#VALUE!</v>
      </c>
      <c r="G69" s="18" t="e">
        <f>VLOOKUP(E69,E3数据库!C:Q,2,0)</f>
        <v>#N/A</v>
      </c>
      <c r="H69" s="18" t="e">
        <f>VLOOKUP(E69,E3数据库!C:Q,3,0)</f>
        <v>#N/A</v>
      </c>
      <c r="I69" s="18" t="e">
        <f>VLOOKUP(E69,E3数据库!C:Q,4,0)</f>
        <v>#N/A</v>
      </c>
      <c r="J69" s="18" t="e">
        <f>VLOOKUP(E69,E3数据库!C:Q,5,0)</f>
        <v>#N/A</v>
      </c>
      <c r="K69" s="18" t="e">
        <f>VLOOKUP(E69,E3数据库!C:Q,6,0)+F69</f>
        <v>#N/A</v>
      </c>
      <c r="L69" s="18" t="e">
        <f t="shared" si="9"/>
        <v>#N/A</v>
      </c>
      <c r="M69" s="18" t="str">
        <f t="shared" si="10"/>
        <v>否</v>
      </c>
      <c r="N69" s="19" t="e">
        <f t="shared" si="11"/>
        <v>#N/A</v>
      </c>
      <c r="O69" s="18" t="e">
        <f>VLOOKUP(E69,E3数据库!C:Q,7,0)</f>
        <v>#N/A</v>
      </c>
      <c r="P69" s="18" t="e">
        <f>VLOOKUP(E69,E3数据库!C:Q,8,0)</f>
        <v>#N/A</v>
      </c>
      <c r="Q69" s="18"/>
      <c r="R69" s="18" t="e">
        <f>VLOOKUP(E69,E3数据库!C:Q,9,0)</f>
        <v>#N/A</v>
      </c>
      <c r="S69" s="18" t="e">
        <f>VLOOKUP(E69,E3数据库!C:Q,10,0)</f>
        <v>#N/A</v>
      </c>
      <c r="T69" s="19" t="e">
        <f>VLOOKUP(E69,E3数据库!C:Q,13,0)*2*C69</f>
        <v>#N/A</v>
      </c>
      <c r="U69" s="18" t="e">
        <f>VLOOKUP(E69,E3数据库!C:Q,14,0)</f>
        <v>#N/A</v>
      </c>
      <c r="V69" s="18" t="e">
        <f>VLOOKUP(E69,E3数据库!C:Q,15,0)</f>
        <v>#N/A</v>
      </c>
      <c r="W69" s="18"/>
    </row>
    <row r="70" spans="1:23" x14ac:dyDescent="0.25">
      <c r="A70" s="22"/>
      <c r="B70" s="22"/>
      <c r="C70" s="22"/>
      <c r="D70" s="22"/>
      <c r="E70" s="18" t="str">
        <f t="shared" si="7"/>
        <v/>
      </c>
      <c r="F70" s="18" t="e">
        <f t="shared" si="8"/>
        <v>#VALUE!</v>
      </c>
      <c r="G70" s="18" t="e">
        <f>VLOOKUP(E70,E3数据库!C:Q,2,0)</f>
        <v>#N/A</v>
      </c>
      <c r="H70" s="18" t="e">
        <f>VLOOKUP(E70,E3数据库!C:Q,3,0)</f>
        <v>#N/A</v>
      </c>
      <c r="I70" s="18" t="e">
        <f>VLOOKUP(E70,E3数据库!C:Q,4,0)</f>
        <v>#N/A</v>
      </c>
      <c r="J70" s="18" t="e">
        <f>VLOOKUP(E70,E3数据库!C:Q,5,0)</f>
        <v>#N/A</v>
      </c>
      <c r="K70" s="18" t="e">
        <f>VLOOKUP(E70,E3数据库!C:Q,6,0)+F70</f>
        <v>#N/A</v>
      </c>
      <c r="L70" s="18" t="e">
        <f t="shared" si="9"/>
        <v>#N/A</v>
      </c>
      <c r="M70" s="18" t="str">
        <f t="shared" si="10"/>
        <v>否</v>
      </c>
      <c r="N70" s="19" t="e">
        <f t="shared" si="11"/>
        <v>#N/A</v>
      </c>
      <c r="O70" s="18" t="e">
        <f>VLOOKUP(E70,E3数据库!C:Q,7,0)</f>
        <v>#N/A</v>
      </c>
      <c r="P70" s="18" t="e">
        <f>VLOOKUP(E70,E3数据库!C:Q,8,0)</f>
        <v>#N/A</v>
      </c>
      <c r="Q70" s="18"/>
      <c r="R70" s="18" t="e">
        <f>VLOOKUP(E70,E3数据库!C:Q,9,0)</f>
        <v>#N/A</v>
      </c>
      <c r="S70" s="18" t="e">
        <f>VLOOKUP(E70,E3数据库!C:Q,10,0)</f>
        <v>#N/A</v>
      </c>
      <c r="T70" s="19" t="e">
        <f>VLOOKUP(E70,E3数据库!C:Q,13,0)*2*C70</f>
        <v>#N/A</v>
      </c>
      <c r="U70" s="18" t="e">
        <f>VLOOKUP(E70,E3数据库!C:Q,14,0)</f>
        <v>#N/A</v>
      </c>
      <c r="V70" s="18" t="e">
        <f>VLOOKUP(E70,E3数据库!C:Q,15,0)</f>
        <v>#N/A</v>
      </c>
      <c r="W70" s="18"/>
    </row>
    <row r="71" spans="1:23" x14ac:dyDescent="0.25">
      <c r="A71" s="22"/>
      <c r="B71" s="22"/>
      <c r="C71" s="22"/>
      <c r="D71" s="22"/>
      <c r="E71" s="18" t="str">
        <f t="shared" si="7"/>
        <v/>
      </c>
      <c r="F71" s="18" t="e">
        <f t="shared" si="8"/>
        <v>#VALUE!</v>
      </c>
      <c r="G71" s="18" t="e">
        <f>VLOOKUP(E71,E3数据库!C:Q,2,0)</f>
        <v>#N/A</v>
      </c>
      <c r="H71" s="18" t="e">
        <f>VLOOKUP(E71,E3数据库!C:Q,3,0)</f>
        <v>#N/A</v>
      </c>
      <c r="I71" s="18" t="e">
        <f>VLOOKUP(E71,E3数据库!C:Q,4,0)</f>
        <v>#N/A</v>
      </c>
      <c r="J71" s="18" t="e">
        <f>VLOOKUP(E71,E3数据库!C:Q,5,0)</f>
        <v>#N/A</v>
      </c>
      <c r="K71" s="18" t="e">
        <f>VLOOKUP(E71,E3数据库!C:Q,6,0)+F71</f>
        <v>#N/A</v>
      </c>
      <c r="L71" s="18" t="e">
        <f t="shared" si="9"/>
        <v>#N/A</v>
      </c>
      <c r="M71" s="18" t="str">
        <f t="shared" si="10"/>
        <v>否</v>
      </c>
      <c r="N71" s="19" t="e">
        <f t="shared" si="11"/>
        <v>#N/A</v>
      </c>
      <c r="O71" s="18" t="e">
        <f>VLOOKUP(E71,E3数据库!C:Q,7,0)</f>
        <v>#N/A</v>
      </c>
      <c r="P71" s="18" t="e">
        <f>VLOOKUP(E71,E3数据库!C:Q,8,0)</f>
        <v>#N/A</v>
      </c>
      <c r="Q71" s="18"/>
      <c r="R71" s="18" t="e">
        <f>VLOOKUP(E71,E3数据库!C:Q,9,0)</f>
        <v>#N/A</v>
      </c>
      <c r="S71" s="18" t="e">
        <f>VLOOKUP(E71,E3数据库!C:Q,10,0)</f>
        <v>#N/A</v>
      </c>
      <c r="T71" s="19" t="e">
        <f>VLOOKUP(E71,E3数据库!C:Q,13,0)*2*C71</f>
        <v>#N/A</v>
      </c>
      <c r="U71" s="18" t="e">
        <f>VLOOKUP(E71,E3数据库!C:Q,14,0)</f>
        <v>#N/A</v>
      </c>
      <c r="V71" s="18" t="e">
        <f>VLOOKUP(E71,E3数据库!C:Q,15,0)</f>
        <v>#N/A</v>
      </c>
      <c r="W71" s="18"/>
    </row>
    <row r="72" spans="1:23" x14ac:dyDescent="0.25">
      <c r="A72" s="22"/>
      <c r="B72" s="22"/>
      <c r="C72" s="22"/>
      <c r="D72" s="22"/>
      <c r="E72" s="18" t="str">
        <f t="shared" si="7"/>
        <v/>
      </c>
      <c r="F72" s="18" t="e">
        <f t="shared" si="8"/>
        <v>#VALUE!</v>
      </c>
      <c r="G72" s="18" t="e">
        <f>VLOOKUP(E72,E3数据库!C:Q,2,0)</f>
        <v>#N/A</v>
      </c>
      <c r="H72" s="18" t="e">
        <f>VLOOKUP(E72,E3数据库!C:Q,3,0)</f>
        <v>#N/A</v>
      </c>
      <c r="I72" s="18" t="e">
        <f>VLOOKUP(E72,E3数据库!C:Q,4,0)</f>
        <v>#N/A</v>
      </c>
      <c r="J72" s="18" t="e">
        <f>VLOOKUP(E72,E3数据库!C:Q,5,0)</f>
        <v>#N/A</v>
      </c>
      <c r="K72" s="18" t="e">
        <f>VLOOKUP(E72,E3数据库!C:Q,6,0)+F72</f>
        <v>#N/A</v>
      </c>
      <c r="L72" s="18" t="e">
        <f t="shared" si="9"/>
        <v>#N/A</v>
      </c>
      <c r="M72" s="18" t="str">
        <f t="shared" si="10"/>
        <v>否</v>
      </c>
      <c r="N72" s="19" t="e">
        <f t="shared" si="11"/>
        <v>#N/A</v>
      </c>
      <c r="O72" s="18" t="e">
        <f>VLOOKUP(E72,E3数据库!C:Q,7,0)</f>
        <v>#N/A</v>
      </c>
      <c r="P72" s="18" t="e">
        <f>VLOOKUP(E72,E3数据库!C:Q,8,0)</f>
        <v>#N/A</v>
      </c>
      <c r="Q72" s="18"/>
      <c r="R72" s="18" t="e">
        <f>VLOOKUP(E72,E3数据库!C:Q,9,0)</f>
        <v>#N/A</v>
      </c>
      <c r="S72" s="18" t="e">
        <f>VLOOKUP(E72,E3数据库!C:Q,10,0)</f>
        <v>#N/A</v>
      </c>
      <c r="T72" s="19" t="e">
        <f>VLOOKUP(E72,E3数据库!C:Q,13,0)*2*C72</f>
        <v>#N/A</v>
      </c>
      <c r="U72" s="18" t="e">
        <f>VLOOKUP(E72,E3数据库!C:Q,14,0)</f>
        <v>#N/A</v>
      </c>
      <c r="V72" s="18" t="e">
        <f>VLOOKUP(E72,E3数据库!C:Q,15,0)</f>
        <v>#N/A</v>
      </c>
      <c r="W72" s="18"/>
    </row>
    <row r="73" spans="1:23" x14ac:dyDescent="0.25">
      <c r="A73" s="22"/>
      <c r="B73" s="22"/>
      <c r="C73" s="22"/>
      <c r="D73" s="22"/>
      <c r="E73" s="18" t="str">
        <f t="shared" si="7"/>
        <v/>
      </c>
      <c r="F73" s="18" t="e">
        <f t="shared" si="8"/>
        <v>#VALUE!</v>
      </c>
      <c r="G73" s="18" t="e">
        <f>VLOOKUP(E73,E3数据库!C:Q,2,0)</f>
        <v>#N/A</v>
      </c>
      <c r="H73" s="18" t="e">
        <f>VLOOKUP(E73,E3数据库!C:Q,3,0)</f>
        <v>#N/A</v>
      </c>
      <c r="I73" s="18" t="e">
        <f>VLOOKUP(E73,E3数据库!C:Q,4,0)</f>
        <v>#N/A</v>
      </c>
      <c r="J73" s="18" t="e">
        <f>VLOOKUP(E73,E3数据库!C:Q,5,0)</f>
        <v>#N/A</v>
      </c>
      <c r="K73" s="18" t="e">
        <f>VLOOKUP(E73,E3数据库!C:Q,6,0)+F73</f>
        <v>#N/A</v>
      </c>
      <c r="L73" s="18" t="e">
        <f t="shared" si="9"/>
        <v>#N/A</v>
      </c>
      <c r="M73" s="18" t="str">
        <f t="shared" si="10"/>
        <v>否</v>
      </c>
      <c r="N73" s="19" t="e">
        <f t="shared" si="11"/>
        <v>#N/A</v>
      </c>
      <c r="O73" s="18" t="e">
        <f>VLOOKUP(E73,E3数据库!C:Q,7,0)</f>
        <v>#N/A</v>
      </c>
      <c r="P73" s="18" t="e">
        <f>VLOOKUP(E73,E3数据库!C:Q,8,0)</f>
        <v>#N/A</v>
      </c>
      <c r="Q73" s="18"/>
      <c r="R73" s="18" t="e">
        <f>VLOOKUP(E73,E3数据库!C:Q,9,0)</f>
        <v>#N/A</v>
      </c>
      <c r="S73" s="18" t="e">
        <f>VLOOKUP(E73,E3数据库!C:Q,10,0)</f>
        <v>#N/A</v>
      </c>
      <c r="T73" s="19" t="e">
        <f>VLOOKUP(E73,E3数据库!C:Q,13,0)*2*C73</f>
        <v>#N/A</v>
      </c>
      <c r="U73" s="18" t="e">
        <f>VLOOKUP(E73,E3数据库!C:Q,14,0)</f>
        <v>#N/A</v>
      </c>
      <c r="V73" s="18" t="e">
        <f>VLOOKUP(E73,E3数据库!C:Q,15,0)</f>
        <v>#N/A</v>
      </c>
      <c r="W73" s="18"/>
    </row>
    <row r="74" spans="1:23" x14ac:dyDescent="0.25">
      <c r="A74" s="22"/>
      <c r="B74" s="22"/>
      <c r="C74" s="22"/>
      <c r="D74" s="22"/>
      <c r="E74" s="18" t="str">
        <f t="shared" si="7"/>
        <v/>
      </c>
      <c r="F74" s="18" t="e">
        <f t="shared" si="8"/>
        <v>#VALUE!</v>
      </c>
      <c r="G74" s="18" t="e">
        <f>VLOOKUP(E74,E3数据库!C:Q,2,0)</f>
        <v>#N/A</v>
      </c>
      <c r="H74" s="18" t="e">
        <f>VLOOKUP(E74,E3数据库!C:Q,3,0)</f>
        <v>#N/A</v>
      </c>
      <c r="I74" s="18" t="e">
        <f>VLOOKUP(E74,E3数据库!C:Q,4,0)</f>
        <v>#N/A</v>
      </c>
      <c r="J74" s="18" t="e">
        <f>VLOOKUP(E74,E3数据库!C:Q,5,0)</f>
        <v>#N/A</v>
      </c>
      <c r="K74" s="18" t="e">
        <f>VLOOKUP(E74,E3数据库!C:Q,6,0)+F74</f>
        <v>#N/A</v>
      </c>
      <c r="L74" s="18" t="e">
        <f t="shared" si="9"/>
        <v>#N/A</v>
      </c>
      <c r="M74" s="18" t="str">
        <f t="shared" si="10"/>
        <v>否</v>
      </c>
      <c r="N74" s="19" t="e">
        <f t="shared" si="11"/>
        <v>#N/A</v>
      </c>
      <c r="O74" s="18" t="e">
        <f>VLOOKUP(E74,E3数据库!C:Q,7,0)</f>
        <v>#N/A</v>
      </c>
      <c r="P74" s="18" t="e">
        <f>VLOOKUP(E74,E3数据库!C:Q,8,0)</f>
        <v>#N/A</v>
      </c>
      <c r="Q74" s="18"/>
      <c r="R74" s="18" t="e">
        <f>VLOOKUP(E74,E3数据库!C:Q,9,0)</f>
        <v>#N/A</v>
      </c>
      <c r="S74" s="18" t="e">
        <f>VLOOKUP(E74,E3数据库!C:Q,10,0)</f>
        <v>#N/A</v>
      </c>
      <c r="T74" s="19" t="e">
        <f>VLOOKUP(E74,E3数据库!C:Q,13,0)*2*C74</f>
        <v>#N/A</v>
      </c>
      <c r="U74" s="18" t="e">
        <f>VLOOKUP(E74,E3数据库!C:Q,14,0)</f>
        <v>#N/A</v>
      </c>
      <c r="V74" s="18" t="e">
        <f>VLOOKUP(E74,E3数据库!C:Q,15,0)</f>
        <v>#N/A</v>
      </c>
      <c r="W74" s="18"/>
    </row>
    <row r="75" spans="1:23" x14ac:dyDescent="0.25">
      <c r="A75" s="22"/>
      <c r="B75" s="22"/>
      <c r="C75" s="22"/>
      <c r="D75" s="22"/>
      <c r="E75" s="18" t="str">
        <f t="shared" si="7"/>
        <v/>
      </c>
      <c r="F75" s="18" t="e">
        <f t="shared" si="8"/>
        <v>#VALUE!</v>
      </c>
      <c r="G75" s="18" t="e">
        <f>VLOOKUP(E75,E3数据库!C:Q,2,0)</f>
        <v>#N/A</v>
      </c>
      <c r="H75" s="18" t="e">
        <f>VLOOKUP(E75,E3数据库!C:Q,3,0)</f>
        <v>#N/A</v>
      </c>
      <c r="I75" s="18" t="e">
        <f>VLOOKUP(E75,E3数据库!C:Q,4,0)</f>
        <v>#N/A</v>
      </c>
      <c r="J75" s="18" t="e">
        <f>VLOOKUP(E75,E3数据库!C:Q,5,0)</f>
        <v>#N/A</v>
      </c>
      <c r="K75" s="18" t="e">
        <f>VLOOKUP(E75,E3数据库!C:Q,6,0)+F75</f>
        <v>#N/A</v>
      </c>
      <c r="L75" s="18" t="e">
        <f t="shared" si="9"/>
        <v>#N/A</v>
      </c>
      <c r="M75" s="18" t="str">
        <f t="shared" si="10"/>
        <v>否</v>
      </c>
      <c r="N75" s="19" t="e">
        <f t="shared" si="11"/>
        <v>#N/A</v>
      </c>
      <c r="O75" s="18" t="e">
        <f>VLOOKUP(E75,E3数据库!C:Q,7,0)</f>
        <v>#N/A</v>
      </c>
      <c r="P75" s="18" t="e">
        <f>VLOOKUP(E75,E3数据库!C:Q,8,0)</f>
        <v>#N/A</v>
      </c>
      <c r="Q75" s="18"/>
      <c r="R75" s="18" t="e">
        <f>VLOOKUP(E75,E3数据库!C:Q,9,0)</f>
        <v>#N/A</v>
      </c>
      <c r="S75" s="18" t="e">
        <f>VLOOKUP(E75,E3数据库!C:Q,10,0)</f>
        <v>#N/A</v>
      </c>
      <c r="T75" s="19" t="e">
        <f>VLOOKUP(E75,E3数据库!C:Q,13,0)*2*C75</f>
        <v>#N/A</v>
      </c>
      <c r="U75" s="18" t="e">
        <f>VLOOKUP(E75,E3数据库!C:Q,14,0)</f>
        <v>#N/A</v>
      </c>
      <c r="V75" s="18" t="e">
        <f>VLOOKUP(E75,E3数据库!C:Q,15,0)</f>
        <v>#N/A</v>
      </c>
      <c r="W75" s="18"/>
    </row>
    <row r="76" spans="1:23" x14ac:dyDescent="0.25">
      <c r="A76" s="22"/>
      <c r="B76" s="22"/>
      <c r="C76" s="22"/>
      <c r="D76" s="22"/>
      <c r="E76" s="18" t="str">
        <f t="shared" si="7"/>
        <v/>
      </c>
      <c r="F76" s="18" t="e">
        <f t="shared" si="8"/>
        <v>#VALUE!</v>
      </c>
      <c r="G76" s="18" t="e">
        <f>VLOOKUP(E76,E3数据库!C:Q,2,0)</f>
        <v>#N/A</v>
      </c>
      <c r="H76" s="18" t="e">
        <f>VLOOKUP(E76,E3数据库!C:Q,3,0)</f>
        <v>#N/A</v>
      </c>
      <c r="I76" s="18" t="e">
        <f>VLOOKUP(E76,E3数据库!C:Q,4,0)</f>
        <v>#N/A</v>
      </c>
      <c r="J76" s="18" t="e">
        <f>VLOOKUP(E76,E3数据库!C:Q,5,0)</f>
        <v>#N/A</v>
      </c>
      <c r="K76" s="18" t="e">
        <f>VLOOKUP(E76,E3数据库!C:Q,6,0)+F76</f>
        <v>#N/A</v>
      </c>
      <c r="L76" s="18" t="e">
        <f t="shared" si="9"/>
        <v>#N/A</v>
      </c>
      <c r="M76" s="18" t="str">
        <f t="shared" si="10"/>
        <v>否</v>
      </c>
      <c r="N76" s="19" t="e">
        <f t="shared" si="11"/>
        <v>#N/A</v>
      </c>
      <c r="O76" s="18" t="e">
        <f>VLOOKUP(E76,E3数据库!C:Q,7,0)</f>
        <v>#N/A</v>
      </c>
      <c r="P76" s="18" t="e">
        <f>VLOOKUP(E76,E3数据库!C:Q,8,0)</f>
        <v>#N/A</v>
      </c>
      <c r="Q76" s="18"/>
      <c r="R76" s="18" t="e">
        <f>VLOOKUP(E76,E3数据库!C:Q,9,0)</f>
        <v>#N/A</v>
      </c>
      <c r="S76" s="18" t="e">
        <f>VLOOKUP(E76,E3数据库!C:Q,10,0)</f>
        <v>#N/A</v>
      </c>
      <c r="T76" s="19" t="e">
        <f>VLOOKUP(E76,E3数据库!C:Q,13,0)*2*C76</f>
        <v>#N/A</v>
      </c>
      <c r="U76" s="18" t="e">
        <f>VLOOKUP(E76,E3数据库!C:Q,14,0)</f>
        <v>#N/A</v>
      </c>
      <c r="V76" s="18" t="e">
        <f>VLOOKUP(E76,E3数据库!C:Q,15,0)</f>
        <v>#N/A</v>
      </c>
      <c r="W76" s="18"/>
    </row>
    <row r="77" spans="1:23" x14ac:dyDescent="0.25">
      <c r="A77" s="22"/>
      <c r="B77" s="22"/>
      <c r="C77" s="22"/>
      <c r="D77" s="22"/>
      <c r="E77" s="18" t="str">
        <f t="shared" si="7"/>
        <v/>
      </c>
      <c r="F77" s="18" t="e">
        <f t="shared" si="8"/>
        <v>#VALUE!</v>
      </c>
      <c r="G77" s="18" t="e">
        <f>VLOOKUP(E77,E3数据库!C:Q,2,0)</f>
        <v>#N/A</v>
      </c>
      <c r="H77" s="18" t="e">
        <f>VLOOKUP(E77,E3数据库!C:Q,3,0)</f>
        <v>#N/A</v>
      </c>
      <c r="I77" s="18" t="e">
        <f>VLOOKUP(E77,E3数据库!C:Q,4,0)</f>
        <v>#N/A</v>
      </c>
      <c r="J77" s="18" t="e">
        <f>VLOOKUP(E77,E3数据库!C:Q,5,0)</f>
        <v>#N/A</v>
      </c>
      <c r="K77" s="18" t="e">
        <f>VLOOKUP(E77,E3数据库!C:Q,6,0)+F77</f>
        <v>#N/A</v>
      </c>
      <c r="L77" s="18" t="e">
        <f t="shared" si="9"/>
        <v>#N/A</v>
      </c>
      <c r="M77" s="18" t="str">
        <f t="shared" si="10"/>
        <v>否</v>
      </c>
      <c r="N77" s="19" t="e">
        <f t="shared" si="11"/>
        <v>#N/A</v>
      </c>
      <c r="O77" s="18" t="e">
        <f>VLOOKUP(E77,E3数据库!C:Q,7,0)</f>
        <v>#N/A</v>
      </c>
      <c r="P77" s="18" t="e">
        <f>VLOOKUP(E77,E3数据库!C:Q,8,0)</f>
        <v>#N/A</v>
      </c>
      <c r="Q77" s="18"/>
      <c r="R77" s="18" t="e">
        <f>VLOOKUP(E77,E3数据库!C:Q,9,0)</f>
        <v>#N/A</v>
      </c>
      <c r="S77" s="18" t="e">
        <f>VLOOKUP(E77,E3数据库!C:Q,10,0)</f>
        <v>#N/A</v>
      </c>
      <c r="T77" s="19" t="e">
        <f>VLOOKUP(E77,E3数据库!C:Q,13,0)*2*C77</f>
        <v>#N/A</v>
      </c>
      <c r="U77" s="18" t="e">
        <f>VLOOKUP(E77,E3数据库!C:Q,14,0)</f>
        <v>#N/A</v>
      </c>
      <c r="V77" s="18" t="e">
        <f>VLOOKUP(E77,E3数据库!C:Q,15,0)</f>
        <v>#N/A</v>
      </c>
      <c r="W77" s="18"/>
    </row>
    <row r="78" spans="1:23" x14ac:dyDescent="0.25">
      <c r="A78" s="22"/>
      <c r="B78" s="22"/>
      <c r="C78" s="22"/>
      <c r="D78" s="22"/>
      <c r="E78" s="18" t="str">
        <f t="shared" si="7"/>
        <v/>
      </c>
      <c r="F78" s="18" t="e">
        <f t="shared" si="8"/>
        <v>#VALUE!</v>
      </c>
      <c r="G78" s="18" t="e">
        <f>VLOOKUP(E78,E3数据库!C:Q,2,0)</f>
        <v>#N/A</v>
      </c>
      <c r="H78" s="18" t="e">
        <f>VLOOKUP(E78,E3数据库!C:Q,3,0)</f>
        <v>#N/A</v>
      </c>
      <c r="I78" s="18" t="e">
        <f>VLOOKUP(E78,E3数据库!C:Q,4,0)</f>
        <v>#N/A</v>
      </c>
      <c r="J78" s="18" t="e">
        <f>VLOOKUP(E78,E3数据库!C:Q,5,0)</f>
        <v>#N/A</v>
      </c>
      <c r="K78" s="18" t="e">
        <f>VLOOKUP(E78,E3数据库!C:Q,6,0)+F78</f>
        <v>#N/A</v>
      </c>
      <c r="L78" s="18" t="e">
        <f t="shared" si="9"/>
        <v>#N/A</v>
      </c>
      <c r="M78" s="18" t="str">
        <f t="shared" si="10"/>
        <v>否</v>
      </c>
      <c r="N78" s="19" t="e">
        <f t="shared" si="11"/>
        <v>#N/A</v>
      </c>
      <c r="O78" s="18" t="e">
        <f>VLOOKUP(E78,E3数据库!C:Q,7,0)</f>
        <v>#N/A</v>
      </c>
      <c r="P78" s="18" t="e">
        <f>VLOOKUP(E78,E3数据库!C:Q,8,0)</f>
        <v>#N/A</v>
      </c>
      <c r="Q78" s="18"/>
      <c r="R78" s="18" t="e">
        <f>VLOOKUP(E78,E3数据库!C:Q,9,0)</f>
        <v>#N/A</v>
      </c>
      <c r="S78" s="18" t="e">
        <f>VLOOKUP(E78,E3数据库!C:Q,10,0)</f>
        <v>#N/A</v>
      </c>
      <c r="T78" s="19" t="e">
        <f>VLOOKUP(E78,E3数据库!C:Q,13,0)*2*C78</f>
        <v>#N/A</v>
      </c>
      <c r="U78" s="18" t="e">
        <f>VLOOKUP(E78,E3数据库!C:Q,14,0)</f>
        <v>#N/A</v>
      </c>
      <c r="V78" s="18" t="e">
        <f>VLOOKUP(E78,E3数据库!C:Q,15,0)</f>
        <v>#N/A</v>
      </c>
      <c r="W78" s="18"/>
    </row>
    <row r="79" spans="1:23" x14ac:dyDescent="0.25">
      <c r="A79" s="22"/>
      <c r="B79" s="22"/>
      <c r="C79" s="22"/>
      <c r="D79" s="22"/>
      <c r="E79" s="18" t="str">
        <f t="shared" si="7"/>
        <v/>
      </c>
      <c r="F79" s="18" t="e">
        <f t="shared" si="8"/>
        <v>#VALUE!</v>
      </c>
      <c r="G79" s="18" t="e">
        <f>VLOOKUP(E79,E3数据库!C:Q,2,0)</f>
        <v>#N/A</v>
      </c>
      <c r="H79" s="18" t="e">
        <f>VLOOKUP(E79,E3数据库!C:Q,3,0)</f>
        <v>#N/A</v>
      </c>
      <c r="I79" s="18" t="e">
        <f>VLOOKUP(E79,E3数据库!C:Q,4,0)</f>
        <v>#N/A</v>
      </c>
      <c r="J79" s="18" t="e">
        <f>VLOOKUP(E79,E3数据库!C:Q,5,0)</f>
        <v>#N/A</v>
      </c>
      <c r="K79" s="18" t="e">
        <f>VLOOKUP(E79,E3数据库!C:Q,6,0)+F79</f>
        <v>#N/A</v>
      </c>
      <c r="L79" s="18" t="e">
        <f t="shared" si="9"/>
        <v>#N/A</v>
      </c>
      <c r="M79" s="18" t="str">
        <f t="shared" si="10"/>
        <v>否</v>
      </c>
      <c r="N79" s="19" t="e">
        <f t="shared" si="11"/>
        <v>#N/A</v>
      </c>
      <c r="O79" s="18" t="e">
        <f>VLOOKUP(E79,E3数据库!C:Q,7,0)</f>
        <v>#N/A</v>
      </c>
      <c r="P79" s="18" t="e">
        <f>VLOOKUP(E79,E3数据库!C:Q,8,0)</f>
        <v>#N/A</v>
      </c>
      <c r="Q79" s="18"/>
      <c r="R79" s="18" t="e">
        <f>VLOOKUP(E79,E3数据库!C:Q,9,0)</f>
        <v>#N/A</v>
      </c>
      <c r="S79" s="18" t="e">
        <f>VLOOKUP(E79,E3数据库!C:Q,10,0)</f>
        <v>#N/A</v>
      </c>
      <c r="T79" s="19" t="e">
        <f>VLOOKUP(E79,E3数据库!C:Q,13,0)*2*C79</f>
        <v>#N/A</v>
      </c>
      <c r="U79" s="18" t="e">
        <f>VLOOKUP(E79,E3数据库!C:Q,14,0)</f>
        <v>#N/A</v>
      </c>
      <c r="V79" s="18" t="e">
        <f>VLOOKUP(E79,E3数据库!C:Q,15,0)</f>
        <v>#N/A</v>
      </c>
      <c r="W79" s="18"/>
    </row>
    <row r="80" spans="1:23" x14ac:dyDescent="0.25">
      <c r="A80" s="22"/>
      <c r="B80" s="22"/>
      <c r="C80" s="22"/>
      <c r="D80" s="22"/>
      <c r="E80" s="18" t="str">
        <f t="shared" si="7"/>
        <v/>
      </c>
      <c r="F80" s="18" t="e">
        <f t="shared" si="8"/>
        <v>#VALUE!</v>
      </c>
      <c r="G80" s="18" t="e">
        <f>VLOOKUP(E80,E3数据库!C:Q,2,0)</f>
        <v>#N/A</v>
      </c>
      <c r="H80" s="18" t="e">
        <f>VLOOKUP(E80,E3数据库!C:Q,3,0)</f>
        <v>#N/A</v>
      </c>
      <c r="I80" s="18" t="e">
        <f>VLOOKUP(E80,E3数据库!C:Q,4,0)</f>
        <v>#N/A</v>
      </c>
      <c r="J80" s="18" t="e">
        <f>VLOOKUP(E80,E3数据库!C:Q,5,0)</f>
        <v>#N/A</v>
      </c>
      <c r="K80" s="18" t="e">
        <f>VLOOKUP(E80,E3数据库!C:Q,6,0)+F80</f>
        <v>#N/A</v>
      </c>
      <c r="L80" s="18" t="e">
        <f t="shared" si="9"/>
        <v>#N/A</v>
      </c>
      <c r="M80" s="18" t="str">
        <f t="shared" si="10"/>
        <v>否</v>
      </c>
      <c r="N80" s="19" t="e">
        <f t="shared" si="11"/>
        <v>#N/A</v>
      </c>
      <c r="O80" s="18" t="e">
        <f>VLOOKUP(E80,E3数据库!C:Q,7,0)</f>
        <v>#N/A</v>
      </c>
      <c r="P80" s="18" t="e">
        <f>VLOOKUP(E80,E3数据库!C:Q,8,0)</f>
        <v>#N/A</v>
      </c>
      <c r="Q80" s="18"/>
      <c r="R80" s="18" t="e">
        <f>VLOOKUP(E80,E3数据库!C:Q,9,0)</f>
        <v>#N/A</v>
      </c>
      <c r="S80" s="18" t="e">
        <f>VLOOKUP(E80,E3数据库!C:Q,10,0)</f>
        <v>#N/A</v>
      </c>
      <c r="T80" s="19" t="e">
        <f>VLOOKUP(E80,E3数据库!C:Q,13,0)*2*C80</f>
        <v>#N/A</v>
      </c>
      <c r="U80" s="18" t="e">
        <f>VLOOKUP(E80,E3数据库!C:Q,14,0)</f>
        <v>#N/A</v>
      </c>
      <c r="V80" s="18" t="e">
        <f>VLOOKUP(E80,E3数据库!C:Q,15,0)</f>
        <v>#N/A</v>
      </c>
      <c r="W80" s="18"/>
    </row>
    <row r="81" spans="1:23" x14ac:dyDescent="0.25">
      <c r="A81" s="22"/>
      <c r="B81" s="22"/>
      <c r="C81" s="22"/>
      <c r="D81" s="22"/>
      <c r="E81" s="18" t="str">
        <f t="shared" ref="E81:E100" si="12">TRIM(MID(SUBSTITUTE($B81,"-",REPT(" ",99)),COLUMN(B81)*99-98,99))</f>
        <v/>
      </c>
      <c r="F81" s="18" t="e">
        <f t="shared" ref="F81:F100" si="13">VALUE(TRIM(MID(SUBSTITUTE($B81,"-",REPT(" ",99)),COLUMN(C81)*99-98,99)))</f>
        <v>#VALUE!</v>
      </c>
      <c r="G81" s="18" t="e">
        <f>VLOOKUP(E81,E3数据库!C:Q,2,0)</f>
        <v>#N/A</v>
      </c>
      <c r="H81" s="18" t="e">
        <f>VLOOKUP(E81,E3数据库!C:Q,3,0)</f>
        <v>#N/A</v>
      </c>
      <c r="I81" s="18" t="e">
        <f>VLOOKUP(E81,E3数据库!C:Q,4,0)</f>
        <v>#N/A</v>
      </c>
      <c r="J81" s="18" t="e">
        <f>VLOOKUP(E81,E3数据库!C:Q,5,0)</f>
        <v>#N/A</v>
      </c>
      <c r="K81" s="18" t="e">
        <f>VLOOKUP(E81,E3数据库!C:Q,6,0)+F81</f>
        <v>#N/A</v>
      </c>
      <c r="L81" s="18" t="e">
        <f t="shared" ref="L81:L100" si="14">(I81/1000)*(K81/1000)-(I81/1000-J81/1000)*(F81/1000)</f>
        <v>#N/A</v>
      </c>
      <c r="M81" s="18" t="str">
        <f t="shared" ref="M81:M100" si="15">IF(E81="E",K81/1000,"否")</f>
        <v>否</v>
      </c>
      <c r="N81" s="19" t="e">
        <f t="shared" ref="N81:N100" si="16">IF(M81="否",L81*C81*2,M81*C81*2)</f>
        <v>#N/A</v>
      </c>
      <c r="O81" s="18" t="e">
        <f>VLOOKUP(E81,E3数据库!C:Q,7,0)</f>
        <v>#N/A</v>
      </c>
      <c r="P81" s="18" t="e">
        <f>VLOOKUP(E81,E3数据库!C:Q,8,0)</f>
        <v>#N/A</v>
      </c>
      <c r="Q81" s="18"/>
      <c r="R81" s="18" t="e">
        <f>VLOOKUP(E81,E3数据库!C:Q,9,0)</f>
        <v>#N/A</v>
      </c>
      <c r="S81" s="18" t="e">
        <f>VLOOKUP(E81,E3数据库!C:Q,10,0)</f>
        <v>#N/A</v>
      </c>
      <c r="T81" s="19" t="e">
        <f>VLOOKUP(E81,E3数据库!C:Q,13,0)*2*C81</f>
        <v>#N/A</v>
      </c>
      <c r="U81" s="18" t="e">
        <f>VLOOKUP(E81,E3数据库!C:Q,14,0)</f>
        <v>#N/A</v>
      </c>
      <c r="V81" s="18" t="e">
        <f>VLOOKUP(E81,E3数据库!C:Q,15,0)</f>
        <v>#N/A</v>
      </c>
      <c r="W81" s="18"/>
    </row>
    <row r="82" spans="1:23" x14ac:dyDescent="0.25">
      <c r="A82" s="22"/>
      <c r="B82" s="22"/>
      <c r="C82" s="22"/>
      <c r="D82" s="22"/>
      <c r="E82" s="18" t="str">
        <f t="shared" si="12"/>
        <v/>
      </c>
      <c r="F82" s="18" t="e">
        <f t="shared" si="13"/>
        <v>#VALUE!</v>
      </c>
      <c r="G82" s="18" t="e">
        <f>VLOOKUP(E82,E3数据库!C:Q,2,0)</f>
        <v>#N/A</v>
      </c>
      <c r="H82" s="18" t="e">
        <f>VLOOKUP(E82,E3数据库!C:Q,3,0)</f>
        <v>#N/A</v>
      </c>
      <c r="I82" s="18" t="e">
        <f>VLOOKUP(E82,E3数据库!C:Q,4,0)</f>
        <v>#N/A</v>
      </c>
      <c r="J82" s="18" t="e">
        <f>VLOOKUP(E82,E3数据库!C:Q,5,0)</f>
        <v>#N/A</v>
      </c>
      <c r="K82" s="18" t="e">
        <f>VLOOKUP(E82,E3数据库!C:Q,6,0)+F82</f>
        <v>#N/A</v>
      </c>
      <c r="L82" s="18" t="e">
        <f t="shared" si="14"/>
        <v>#N/A</v>
      </c>
      <c r="M82" s="18" t="str">
        <f t="shared" si="15"/>
        <v>否</v>
      </c>
      <c r="N82" s="19" t="e">
        <f t="shared" si="16"/>
        <v>#N/A</v>
      </c>
      <c r="O82" s="18" t="e">
        <f>VLOOKUP(E82,E3数据库!C:Q,7,0)</f>
        <v>#N/A</v>
      </c>
      <c r="P82" s="18" t="e">
        <f>VLOOKUP(E82,E3数据库!C:Q,8,0)</f>
        <v>#N/A</v>
      </c>
      <c r="Q82" s="18"/>
      <c r="R82" s="18" t="e">
        <f>VLOOKUP(E82,E3数据库!C:Q,9,0)</f>
        <v>#N/A</v>
      </c>
      <c r="S82" s="18" t="e">
        <f>VLOOKUP(E82,E3数据库!C:Q,10,0)</f>
        <v>#N/A</v>
      </c>
      <c r="T82" s="19" t="e">
        <f>VLOOKUP(E82,E3数据库!C:Q,13,0)*2*C82</f>
        <v>#N/A</v>
      </c>
      <c r="U82" s="18" t="e">
        <f>VLOOKUP(E82,E3数据库!C:Q,14,0)</f>
        <v>#N/A</v>
      </c>
      <c r="V82" s="18" t="e">
        <f>VLOOKUP(E82,E3数据库!C:Q,15,0)</f>
        <v>#N/A</v>
      </c>
      <c r="W82" s="18"/>
    </row>
    <row r="83" spans="1:23" x14ac:dyDescent="0.25">
      <c r="A83" s="22"/>
      <c r="B83" s="22"/>
      <c r="C83" s="22"/>
      <c r="D83" s="22"/>
      <c r="E83" s="18" t="str">
        <f t="shared" si="12"/>
        <v/>
      </c>
      <c r="F83" s="18" t="e">
        <f t="shared" si="13"/>
        <v>#VALUE!</v>
      </c>
      <c r="G83" s="18" t="e">
        <f>VLOOKUP(E83,E3数据库!C:Q,2,0)</f>
        <v>#N/A</v>
      </c>
      <c r="H83" s="18" t="e">
        <f>VLOOKUP(E83,E3数据库!C:Q,3,0)</f>
        <v>#N/A</v>
      </c>
      <c r="I83" s="18" t="e">
        <f>VLOOKUP(E83,E3数据库!C:Q,4,0)</f>
        <v>#N/A</v>
      </c>
      <c r="J83" s="18" t="e">
        <f>VLOOKUP(E83,E3数据库!C:Q,5,0)</f>
        <v>#N/A</v>
      </c>
      <c r="K83" s="18" t="e">
        <f>VLOOKUP(E83,E3数据库!C:Q,6,0)+F83</f>
        <v>#N/A</v>
      </c>
      <c r="L83" s="18" t="e">
        <f t="shared" si="14"/>
        <v>#N/A</v>
      </c>
      <c r="M83" s="18" t="str">
        <f t="shared" si="15"/>
        <v>否</v>
      </c>
      <c r="N83" s="19" t="e">
        <f t="shared" si="16"/>
        <v>#N/A</v>
      </c>
      <c r="O83" s="18" t="e">
        <f>VLOOKUP(E83,E3数据库!C:Q,7,0)</f>
        <v>#N/A</v>
      </c>
      <c r="P83" s="18" t="e">
        <f>VLOOKUP(E83,E3数据库!C:Q,8,0)</f>
        <v>#N/A</v>
      </c>
      <c r="Q83" s="18"/>
      <c r="R83" s="18" t="e">
        <f>VLOOKUP(E83,E3数据库!C:Q,9,0)</f>
        <v>#N/A</v>
      </c>
      <c r="S83" s="18" t="e">
        <f>VLOOKUP(E83,E3数据库!C:Q,10,0)</f>
        <v>#N/A</v>
      </c>
      <c r="T83" s="19" t="e">
        <f>VLOOKUP(E83,E3数据库!C:Q,13,0)*2*C83</f>
        <v>#N/A</v>
      </c>
      <c r="U83" s="18" t="e">
        <f>VLOOKUP(E83,E3数据库!C:Q,14,0)</f>
        <v>#N/A</v>
      </c>
      <c r="V83" s="18" t="e">
        <f>VLOOKUP(E83,E3数据库!C:Q,15,0)</f>
        <v>#N/A</v>
      </c>
      <c r="W83" s="18"/>
    </row>
    <row r="84" spans="1:23" x14ac:dyDescent="0.25">
      <c r="A84" s="22"/>
      <c r="B84" s="22"/>
      <c r="C84" s="22"/>
      <c r="D84" s="22"/>
      <c r="E84" s="18" t="str">
        <f t="shared" si="12"/>
        <v/>
      </c>
      <c r="F84" s="18" t="e">
        <f t="shared" si="13"/>
        <v>#VALUE!</v>
      </c>
      <c r="G84" s="18" t="e">
        <f>VLOOKUP(E84,E3数据库!C:Q,2,0)</f>
        <v>#N/A</v>
      </c>
      <c r="H84" s="18" t="e">
        <f>VLOOKUP(E84,E3数据库!C:Q,3,0)</f>
        <v>#N/A</v>
      </c>
      <c r="I84" s="18" t="e">
        <f>VLOOKUP(E84,E3数据库!C:Q,4,0)</f>
        <v>#N/A</v>
      </c>
      <c r="J84" s="18" t="e">
        <f>VLOOKUP(E84,E3数据库!C:Q,5,0)</f>
        <v>#N/A</v>
      </c>
      <c r="K84" s="18" t="e">
        <f>VLOOKUP(E84,E3数据库!C:Q,6,0)+F84</f>
        <v>#N/A</v>
      </c>
      <c r="L84" s="18" t="e">
        <f t="shared" si="14"/>
        <v>#N/A</v>
      </c>
      <c r="M84" s="18" t="str">
        <f t="shared" si="15"/>
        <v>否</v>
      </c>
      <c r="N84" s="19" t="e">
        <f t="shared" si="16"/>
        <v>#N/A</v>
      </c>
      <c r="O84" s="18" t="e">
        <f>VLOOKUP(E84,E3数据库!C:Q,7,0)</f>
        <v>#N/A</v>
      </c>
      <c r="P84" s="18" t="e">
        <f>VLOOKUP(E84,E3数据库!C:Q,8,0)</f>
        <v>#N/A</v>
      </c>
      <c r="Q84" s="18"/>
      <c r="R84" s="18" t="e">
        <f>VLOOKUP(E84,E3数据库!C:Q,9,0)</f>
        <v>#N/A</v>
      </c>
      <c r="S84" s="18" t="e">
        <f>VLOOKUP(E84,E3数据库!C:Q,10,0)</f>
        <v>#N/A</v>
      </c>
      <c r="T84" s="19" t="e">
        <f>VLOOKUP(E84,E3数据库!C:Q,13,0)*2*C84</f>
        <v>#N/A</v>
      </c>
      <c r="U84" s="18" t="e">
        <f>VLOOKUP(E84,E3数据库!C:Q,14,0)</f>
        <v>#N/A</v>
      </c>
      <c r="V84" s="18" t="e">
        <f>VLOOKUP(E84,E3数据库!C:Q,15,0)</f>
        <v>#N/A</v>
      </c>
      <c r="W84" s="18"/>
    </row>
    <row r="85" spans="1:23" x14ac:dyDescent="0.25">
      <c r="A85" s="22"/>
      <c r="B85" s="22"/>
      <c r="C85" s="22"/>
      <c r="D85" s="22"/>
      <c r="E85" s="18" t="str">
        <f t="shared" si="12"/>
        <v/>
      </c>
      <c r="F85" s="18" t="e">
        <f t="shared" si="13"/>
        <v>#VALUE!</v>
      </c>
      <c r="G85" s="18" t="e">
        <f>VLOOKUP(E85,E3数据库!C:Q,2,0)</f>
        <v>#N/A</v>
      </c>
      <c r="H85" s="18" t="e">
        <f>VLOOKUP(E85,E3数据库!C:Q,3,0)</f>
        <v>#N/A</v>
      </c>
      <c r="I85" s="18" t="e">
        <f>VLOOKUP(E85,E3数据库!C:Q,4,0)</f>
        <v>#N/A</v>
      </c>
      <c r="J85" s="18" t="e">
        <f>VLOOKUP(E85,E3数据库!C:Q,5,0)</f>
        <v>#N/A</v>
      </c>
      <c r="K85" s="18" t="e">
        <f>VLOOKUP(E85,E3数据库!C:Q,6,0)+F85</f>
        <v>#N/A</v>
      </c>
      <c r="L85" s="18" t="e">
        <f t="shared" si="14"/>
        <v>#N/A</v>
      </c>
      <c r="M85" s="18" t="str">
        <f t="shared" si="15"/>
        <v>否</v>
      </c>
      <c r="N85" s="19" t="e">
        <f t="shared" si="16"/>
        <v>#N/A</v>
      </c>
      <c r="O85" s="18" t="e">
        <f>VLOOKUP(E85,E3数据库!C:Q,7,0)</f>
        <v>#N/A</v>
      </c>
      <c r="P85" s="18" t="e">
        <f>VLOOKUP(E85,E3数据库!C:Q,8,0)</f>
        <v>#N/A</v>
      </c>
      <c r="Q85" s="18"/>
      <c r="R85" s="18" t="e">
        <f>VLOOKUP(E85,E3数据库!C:Q,9,0)</f>
        <v>#N/A</v>
      </c>
      <c r="S85" s="18" t="e">
        <f>VLOOKUP(E85,E3数据库!C:Q,10,0)</f>
        <v>#N/A</v>
      </c>
      <c r="T85" s="19" t="e">
        <f>VLOOKUP(E85,E3数据库!C:Q,13,0)*2*C85</f>
        <v>#N/A</v>
      </c>
      <c r="U85" s="18" t="e">
        <f>VLOOKUP(E85,E3数据库!C:Q,14,0)</f>
        <v>#N/A</v>
      </c>
      <c r="V85" s="18" t="e">
        <f>VLOOKUP(E85,E3数据库!C:Q,15,0)</f>
        <v>#N/A</v>
      </c>
      <c r="W85" s="18"/>
    </row>
    <row r="86" spans="1:23" x14ac:dyDescent="0.25">
      <c r="A86" s="22"/>
      <c r="B86" s="22"/>
      <c r="C86" s="22"/>
      <c r="D86" s="22"/>
      <c r="E86" s="18" t="str">
        <f t="shared" si="12"/>
        <v/>
      </c>
      <c r="F86" s="18" t="e">
        <f t="shared" si="13"/>
        <v>#VALUE!</v>
      </c>
      <c r="G86" s="18" t="e">
        <f>VLOOKUP(E86,E3数据库!C:Q,2,0)</f>
        <v>#N/A</v>
      </c>
      <c r="H86" s="18" t="e">
        <f>VLOOKUP(E86,E3数据库!C:Q,3,0)</f>
        <v>#N/A</v>
      </c>
      <c r="I86" s="18" t="e">
        <f>VLOOKUP(E86,E3数据库!C:Q,4,0)</f>
        <v>#N/A</v>
      </c>
      <c r="J86" s="18" t="e">
        <f>VLOOKUP(E86,E3数据库!C:Q,5,0)</f>
        <v>#N/A</v>
      </c>
      <c r="K86" s="18" t="e">
        <f>VLOOKUP(E86,E3数据库!C:Q,6,0)+F86</f>
        <v>#N/A</v>
      </c>
      <c r="L86" s="18" t="e">
        <f t="shared" si="14"/>
        <v>#N/A</v>
      </c>
      <c r="M86" s="18" t="str">
        <f t="shared" si="15"/>
        <v>否</v>
      </c>
      <c r="N86" s="19" t="e">
        <f t="shared" si="16"/>
        <v>#N/A</v>
      </c>
      <c r="O86" s="18" t="e">
        <f>VLOOKUP(E86,E3数据库!C:Q,7,0)</f>
        <v>#N/A</v>
      </c>
      <c r="P86" s="18" t="e">
        <f>VLOOKUP(E86,E3数据库!C:Q,8,0)</f>
        <v>#N/A</v>
      </c>
      <c r="Q86" s="18"/>
      <c r="R86" s="18" t="e">
        <f>VLOOKUP(E86,E3数据库!C:Q,9,0)</f>
        <v>#N/A</v>
      </c>
      <c r="S86" s="18" t="e">
        <f>VLOOKUP(E86,E3数据库!C:Q,10,0)</f>
        <v>#N/A</v>
      </c>
      <c r="T86" s="19" t="e">
        <f>VLOOKUP(E86,E3数据库!C:Q,13,0)*2*C86</f>
        <v>#N/A</v>
      </c>
      <c r="U86" s="18" t="e">
        <f>VLOOKUP(E86,E3数据库!C:Q,14,0)</f>
        <v>#N/A</v>
      </c>
      <c r="V86" s="18" t="e">
        <f>VLOOKUP(E86,E3数据库!C:Q,15,0)</f>
        <v>#N/A</v>
      </c>
      <c r="W86" s="18"/>
    </row>
    <row r="87" spans="1:23" x14ac:dyDescent="0.25">
      <c r="A87" s="22"/>
      <c r="B87" s="22"/>
      <c r="C87" s="22"/>
      <c r="D87" s="22"/>
      <c r="E87" s="18" t="str">
        <f t="shared" si="12"/>
        <v/>
      </c>
      <c r="F87" s="18" t="e">
        <f t="shared" si="13"/>
        <v>#VALUE!</v>
      </c>
      <c r="G87" s="18" t="e">
        <f>VLOOKUP(E87,E3数据库!C:Q,2,0)</f>
        <v>#N/A</v>
      </c>
      <c r="H87" s="18" t="e">
        <f>VLOOKUP(E87,E3数据库!C:Q,3,0)</f>
        <v>#N/A</v>
      </c>
      <c r="I87" s="18" t="e">
        <f>VLOOKUP(E87,E3数据库!C:Q,4,0)</f>
        <v>#N/A</v>
      </c>
      <c r="J87" s="18" t="e">
        <f>VLOOKUP(E87,E3数据库!C:Q,5,0)</f>
        <v>#N/A</v>
      </c>
      <c r="K87" s="18" t="e">
        <f>VLOOKUP(E87,E3数据库!C:Q,6,0)+F87</f>
        <v>#N/A</v>
      </c>
      <c r="L87" s="18" t="e">
        <f t="shared" si="14"/>
        <v>#N/A</v>
      </c>
      <c r="M87" s="18" t="str">
        <f t="shared" si="15"/>
        <v>否</v>
      </c>
      <c r="N87" s="19" t="e">
        <f t="shared" si="16"/>
        <v>#N/A</v>
      </c>
      <c r="O87" s="18" t="e">
        <f>VLOOKUP(E87,E3数据库!C:Q,7,0)</f>
        <v>#N/A</v>
      </c>
      <c r="P87" s="18" t="e">
        <f>VLOOKUP(E87,E3数据库!C:Q,8,0)</f>
        <v>#N/A</v>
      </c>
      <c r="Q87" s="18"/>
      <c r="R87" s="18" t="e">
        <f>VLOOKUP(E87,E3数据库!C:Q,9,0)</f>
        <v>#N/A</v>
      </c>
      <c r="S87" s="18" t="e">
        <f>VLOOKUP(E87,E3数据库!C:Q,10,0)</f>
        <v>#N/A</v>
      </c>
      <c r="T87" s="19" t="e">
        <f>VLOOKUP(E87,E3数据库!C:Q,13,0)*2*C87</f>
        <v>#N/A</v>
      </c>
      <c r="U87" s="18" t="e">
        <f>VLOOKUP(E87,E3数据库!C:Q,14,0)</f>
        <v>#N/A</v>
      </c>
      <c r="V87" s="18" t="e">
        <f>VLOOKUP(E87,E3数据库!C:Q,15,0)</f>
        <v>#N/A</v>
      </c>
      <c r="W87" s="18"/>
    </row>
    <row r="88" spans="1:23" x14ac:dyDescent="0.25">
      <c r="A88" s="22"/>
      <c r="B88" s="22"/>
      <c r="C88" s="22"/>
      <c r="D88" s="22"/>
      <c r="E88" s="18" t="str">
        <f t="shared" si="12"/>
        <v/>
      </c>
      <c r="F88" s="18" t="e">
        <f t="shared" si="13"/>
        <v>#VALUE!</v>
      </c>
      <c r="G88" s="18" t="e">
        <f>VLOOKUP(E88,E3数据库!C:Q,2,0)</f>
        <v>#N/A</v>
      </c>
      <c r="H88" s="18" t="e">
        <f>VLOOKUP(E88,E3数据库!C:Q,3,0)</f>
        <v>#N/A</v>
      </c>
      <c r="I88" s="18" t="e">
        <f>VLOOKUP(E88,E3数据库!C:Q,4,0)</f>
        <v>#N/A</v>
      </c>
      <c r="J88" s="18" t="e">
        <f>VLOOKUP(E88,E3数据库!C:Q,5,0)</f>
        <v>#N/A</v>
      </c>
      <c r="K88" s="18" t="e">
        <f>VLOOKUP(E88,E3数据库!C:Q,6,0)+F88</f>
        <v>#N/A</v>
      </c>
      <c r="L88" s="18" t="e">
        <f t="shared" si="14"/>
        <v>#N/A</v>
      </c>
      <c r="M88" s="18" t="str">
        <f t="shared" si="15"/>
        <v>否</v>
      </c>
      <c r="N88" s="19" t="e">
        <f t="shared" si="16"/>
        <v>#N/A</v>
      </c>
      <c r="O88" s="18" t="e">
        <f>VLOOKUP(E88,E3数据库!C:Q,7,0)</f>
        <v>#N/A</v>
      </c>
      <c r="P88" s="18" t="e">
        <f>VLOOKUP(E88,E3数据库!C:Q,8,0)</f>
        <v>#N/A</v>
      </c>
      <c r="Q88" s="18"/>
      <c r="R88" s="18" t="e">
        <f>VLOOKUP(E88,E3数据库!C:Q,9,0)</f>
        <v>#N/A</v>
      </c>
      <c r="S88" s="18" t="e">
        <f>VLOOKUP(E88,E3数据库!C:Q,10,0)</f>
        <v>#N/A</v>
      </c>
      <c r="T88" s="19" t="e">
        <f>VLOOKUP(E88,E3数据库!C:Q,13,0)*2*C88</f>
        <v>#N/A</v>
      </c>
      <c r="U88" s="18" t="e">
        <f>VLOOKUP(E88,E3数据库!C:Q,14,0)</f>
        <v>#N/A</v>
      </c>
      <c r="V88" s="18" t="e">
        <f>VLOOKUP(E88,E3数据库!C:Q,15,0)</f>
        <v>#N/A</v>
      </c>
      <c r="W88" s="18"/>
    </row>
    <row r="89" spans="1:23" x14ac:dyDescent="0.25">
      <c r="A89" s="22"/>
      <c r="B89" s="22"/>
      <c r="C89" s="22"/>
      <c r="D89" s="22"/>
      <c r="E89" s="18" t="str">
        <f t="shared" si="12"/>
        <v/>
      </c>
      <c r="F89" s="18" t="e">
        <f t="shared" si="13"/>
        <v>#VALUE!</v>
      </c>
      <c r="G89" s="18" t="e">
        <f>VLOOKUP(E89,E3数据库!C:Q,2,0)</f>
        <v>#N/A</v>
      </c>
      <c r="H89" s="18" t="e">
        <f>VLOOKUP(E89,E3数据库!C:Q,3,0)</f>
        <v>#N/A</v>
      </c>
      <c r="I89" s="18" t="e">
        <f>VLOOKUP(E89,E3数据库!C:Q,4,0)</f>
        <v>#N/A</v>
      </c>
      <c r="J89" s="18" t="e">
        <f>VLOOKUP(E89,E3数据库!C:Q,5,0)</f>
        <v>#N/A</v>
      </c>
      <c r="K89" s="18" t="e">
        <f>VLOOKUP(E89,E3数据库!C:Q,6,0)+F89</f>
        <v>#N/A</v>
      </c>
      <c r="L89" s="18" t="e">
        <f t="shared" si="14"/>
        <v>#N/A</v>
      </c>
      <c r="M89" s="18" t="str">
        <f t="shared" si="15"/>
        <v>否</v>
      </c>
      <c r="N89" s="19" t="e">
        <f t="shared" si="16"/>
        <v>#N/A</v>
      </c>
      <c r="O89" s="18" t="e">
        <f>VLOOKUP(E89,E3数据库!C:Q,7,0)</f>
        <v>#N/A</v>
      </c>
      <c r="P89" s="18" t="e">
        <f>VLOOKUP(E89,E3数据库!C:Q,8,0)</f>
        <v>#N/A</v>
      </c>
      <c r="Q89" s="18"/>
      <c r="R89" s="18" t="e">
        <f>VLOOKUP(E89,E3数据库!C:Q,9,0)</f>
        <v>#N/A</v>
      </c>
      <c r="S89" s="18" t="e">
        <f>VLOOKUP(E89,E3数据库!C:Q,10,0)</f>
        <v>#N/A</v>
      </c>
      <c r="T89" s="19" t="e">
        <f>VLOOKUP(E89,E3数据库!C:Q,13,0)*2*C89</f>
        <v>#N/A</v>
      </c>
      <c r="U89" s="18" t="e">
        <f>VLOOKUP(E89,E3数据库!C:Q,14,0)</f>
        <v>#N/A</v>
      </c>
      <c r="V89" s="18" t="e">
        <f>VLOOKUP(E89,E3数据库!C:Q,15,0)</f>
        <v>#N/A</v>
      </c>
      <c r="W89" s="18"/>
    </row>
    <row r="90" spans="1:23" x14ac:dyDescent="0.25">
      <c r="A90" s="22"/>
      <c r="B90" s="22"/>
      <c r="C90" s="22"/>
      <c r="D90" s="22"/>
      <c r="E90" s="18" t="str">
        <f t="shared" si="12"/>
        <v/>
      </c>
      <c r="F90" s="18" t="e">
        <f t="shared" si="13"/>
        <v>#VALUE!</v>
      </c>
      <c r="G90" s="18" t="e">
        <f>VLOOKUP(E90,E3数据库!C:Q,2,0)</f>
        <v>#N/A</v>
      </c>
      <c r="H90" s="18" t="e">
        <f>VLOOKUP(E90,E3数据库!C:Q,3,0)</f>
        <v>#N/A</v>
      </c>
      <c r="I90" s="18" t="e">
        <f>VLOOKUP(E90,E3数据库!C:Q,4,0)</f>
        <v>#N/A</v>
      </c>
      <c r="J90" s="18" t="e">
        <f>VLOOKUP(E90,E3数据库!C:Q,5,0)</f>
        <v>#N/A</v>
      </c>
      <c r="K90" s="18" t="e">
        <f>VLOOKUP(E90,E3数据库!C:Q,6,0)+F90</f>
        <v>#N/A</v>
      </c>
      <c r="L90" s="18" t="e">
        <f t="shared" si="14"/>
        <v>#N/A</v>
      </c>
      <c r="M90" s="18" t="str">
        <f t="shared" si="15"/>
        <v>否</v>
      </c>
      <c r="N90" s="19" t="e">
        <f t="shared" si="16"/>
        <v>#N/A</v>
      </c>
      <c r="O90" s="18" t="e">
        <f>VLOOKUP(E90,E3数据库!C:Q,7,0)</f>
        <v>#N/A</v>
      </c>
      <c r="P90" s="18" t="e">
        <f>VLOOKUP(E90,E3数据库!C:Q,8,0)</f>
        <v>#N/A</v>
      </c>
      <c r="Q90" s="18"/>
      <c r="R90" s="18" t="e">
        <f>VLOOKUP(E90,E3数据库!C:Q,9,0)</f>
        <v>#N/A</v>
      </c>
      <c r="S90" s="18" t="e">
        <f>VLOOKUP(E90,E3数据库!C:Q,10,0)</f>
        <v>#N/A</v>
      </c>
      <c r="T90" s="19" t="e">
        <f>VLOOKUP(E90,E3数据库!C:Q,13,0)*2*C90</f>
        <v>#N/A</v>
      </c>
      <c r="U90" s="18" t="e">
        <f>VLOOKUP(E90,E3数据库!C:Q,14,0)</f>
        <v>#N/A</v>
      </c>
      <c r="V90" s="18" t="e">
        <f>VLOOKUP(E90,E3数据库!C:Q,15,0)</f>
        <v>#N/A</v>
      </c>
      <c r="W90" s="18"/>
    </row>
    <row r="91" spans="1:23" x14ac:dyDescent="0.25">
      <c r="A91" s="22"/>
      <c r="B91" s="22"/>
      <c r="C91" s="22"/>
      <c r="D91" s="22"/>
      <c r="E91" s="18" t="str">
        <f t="shared" si="12"/>
        <v/>
      </c>
      <c r="F91" s="18" t="e">
        <f t="shared" si="13"/>
        <v>#VALUE!</v>
      </c>
      <c r="G91" s="18" t="e">
        <f>VLOOKUP(E91,E3数据库!C:Q,2,0)</f>
        <v>#N/A</v>
      </c>
      <c r="H91" s="18" t="e">
        <f>VLOOKUP(E91,E3数据库!C:Q,3,0)</f>
        <v>#N/A</v>
      </c>
      <c r="I91" s="18" t="e">
        <f>VLOOKUP(E91,E3数据库!C:Q,4,0)</f>
        <v>#N/A</v>
      </c>
      <c r="J91" s="18" t="e">
        <f>VLOOKUP(E91,E3数据库!C:Q,5,0)</f>
        <v>#N/A</v>
      </c>
      <c r="K91" s="18" t="e">
        <f>VLOOKUP(E91,E3数据库!C:Q,6,0)+F91</f>
        <v>#N/A</v>
      </c>
      <c r="L91" s="18" t="e">
        <f t="shared" si="14"/>
        <v>#N/A</v>
      </c>
      <c r="M91" s="18" t="str">
        <f t="shared" si="15"/>
        <v>否</v>
      </c>
      <c r="N91" s="19" t="e">
        <f t="shared" si="16"/>
        <v>#N/A</v>
      </c>
      <c r="O91" s="18" t="e">
        <f>VLOOKUP(E91,E3数据库!C:Q,7,0)</f>
        <v>#N/A</v>
      </c>
      <c r="P91" s="18" t="e">
        <f>VLOOKUP(E91,E3数据库!C:Q,8,0)</f>
        <v>#N/A</v>
      </c>
      <c r="Q91" s="18"/>
      <c r="R91" s="18" t="e">
        <f>VLOOKUP(E91,E3数据库!C:Q,9,0)</f>
        <v>#N/A</v>
      </c>
      <c r="S91" s="18" t="e">
        <f>VLOOKUP(E91,E3数据库!C:Q,10,0)</f>
        <v>#N/A</v>
      </c>
      <c r="T91" s="19" t="e">
        <f>VLOOKUP(E91,E3数据库!C:Q,13,0)*2*C91</f>
        <v>#N/A</v>
      </c>
      <c r="U91" s="18" t="e">
        <f>VLOOKUP(E91,E3数据库!C:Q,14,0)</f>
        <v>#N/A</v>
      </c>
      <c r="V91" s="18" t="e">
        <f>VLOOKUP(E91,E3数据库!C:Q,15,0)</f>
        <v>#N/A</v>
      </c>
      <c r="W91" s="18"/>
    </row>
    <row r="92" spans="1:23" x14ac:dyDescent="0.25">
      <c r="A92" s="22"/>
      <c r="B92" s="22"/>
      <c r="C92" s="22"/>
      <c r="D92" s="22"/>
      <c r="E92" s="18" t="str">
        <f t="shared" si="12"/>
        <v/>
      </c>
      <c r="F92" s="18" t="e">
        <f t="shared" si="13"/>
        <v>#VALUE!</v>
      </c>
      <c r="G92" s="18" t="e">
        <f>VLOOKUP(E92,E3数据库!C:Q,2,0)</f>
        <v>#N/A</v>
      </c>
      <c r="H92" s="18" t="e">
        <f>VLOOKUP(E92,E3数据库!C:Q,3,0)</f>
        <v>#N/A</v>
      </c>
      <c r="I92" s="18" t="e">
        <f>VLOOKUP(E92,E3数据库!C:Q,4,0)</f>
        <v>#N/A</v>
      </c>
      <c r="J92" s="18" t="e">
        <f>VLOOKUP(E92,E3数据库!C:Q,5,0)</f>
        <v>#N/A</v>
      </c>
      <c r="K92" s="18" t="e">
        <f>VLOOKUP(E92,E3数据库!C:Q,6,0)+F92</f>
        <v>#N/A</v>
      </c>
      <c r="L92" s="18" t="e">
        <f t="shared" si="14"/>
        <v>#N/A</v>
      </c>
      <c r="M92" s="18" t="str">
        <f t="shared" si="15"/>
        <v>否</v>
      </c>
      <c r="N92" s="19" t="e">
        <f t="shared" si="16"/>
        <v>#N/A</v>
      </c>
      <c r="O92" s="18" t="e">
        <f>VLOOKUP(E92,E3数据库!C:Q,7,0)</f>
        <v>#N/A</v>
      </c>
      <c r="P92" s="18" t="e">
        <f>VLOOKUP(E92,E3数据库!C:Q,8,0)</f>
        <v>#N/A</v>
      </c>
      <c r="Q92" s="18"/>
      <c r="R92" s="18" t="e">
        <f>VLOOKUP(E92,E3数据库!C:Q,9,0)</f>
        <v>#N/A</v>
      </c>
      <c r="S92" s="18" t="e">
        <f>VLOOKUP(E92,E3数据库!C:Q,10,0)</f>
        <v>#N/A</v>
      </c>
      <c r="T92" s="19" t="e">
        <f>VLOOKUP(E92,E3数据库!C:Q,13,0)*2*C92</f>
        <v>#N/A</v>
      </c>
      <c r="U92" s="18" t="e">
        <f>VLOOKUP(E92,E3数据库!C:Q,14,0)</f>
        <v>#N/A</v>
      </c>
      <c r="V92" s="18" t="e">
        <f>VLOOKUP(E92,E3数据库!C:Q,15,0)</f>
        <v>#N/A</v>
      </c>
      <c r="W92" s="18"/>
    </row>
    <row r="93" spans="1:23" x14ac:dyDescent="0.25">
      <c r="A93" s="22"/>
      <c r="B93" s="22"/>
      <c r="C93" s="22"/>
      <c r="D93" s="22"/>
      <c r="E93" s="18" t="str">
        <f t="shared" si="12"/>
        <v/>
      </c>
      <c r="F93" s="18" t="e">
        <f t="shared" si="13"/>
        <v>#VALUE!</v>
      </c>
      <c r="G93" s="18" t="e">
        <f>VLOOKUP(E93,E3数据库!C:Q,2,0)</f>
        <v>#N/A</v>
      </c>
      <c r="H93" s="18" t="e">
        <f>VLOOKUP(E93,E3数据库!C:Q,3,0)</f>
        <v>#N/A</v>
      </c>
      <c r="I93" s="18" t="e">
        <f>VLOOKUP(E93,E3数据库!C:Q,4,0)</f>
        <v>#N/A</v>
      </c>
      <c r="J93" s="18" t="e">
        <f>VLOOKUP(E93,E3数据库!C:Q,5,0)</f>
        <v>#N/A</v>
      </c>
      <c r="K93" s="18" t="e">
        <f>VLOOKUP(E93,E3数据库!C:Q,6,0)+F93</f>
        <v>#N/A</v>
      </c>
      <c r="L93" s="18" t="e">
        <f t="shared" si="14"/>
        <v>#N/A</v>
      </c>
      <c r="M93" s="18" t="str">
        <f t="shared" si="15"/>
        <v>否</v>
      </c>
      <c r="N93" s="19" t="e">
        <f t="shared" si="16"/>
        <v>#N/A</v>
      </c>
      <c r="O93" s="18" t="e">
        <f>VLOOKUP(E93,E3数据库!C:Q,7,0)</f>
        <v>#N/A</v>
      </c>
      <c r="P93" s="18" t="e">
        <f>VLOOKUP(E93,E3数据库!C:Q,8,0)</f>
        <v>#N/A</v>
      </c>
      <c r="Q93" s="18"/>
      <c r="R93" s="18" t="e">
        <f>VLOOKUP(E93,E3数据库!C:Q,9,0)</f>
        <v>#N/A</v>
      </c>
      <c r="S93" s="18" t="e">
        <f>VLOOKUP(E93,E3数据库!C:Q,10,0)</f>
        <v>#N/A</v>
      </c>
      <c r="T93" s="19" t="e">
        <f>VLOOKUP(E93,E3数据库!C:Q,13,0)*2*C93</f>
        <v>#N/A</v>
      </c>
      <c r="U93" s="18" t="e">
        <f>VLOOKUP(E93,E3数据库!C:Q,14,0)</f>
        <v>#N/A</v>
      </c>
      <c r="V93" s="18" t="e">
        <f>VLOOKUP(E93,E3数据库!C:Q,15,0)</f>
        <v>#N/A</v>
      </c>
      <c r="W93" s="18"/>
    </row>
    <row r="94" spans="1:23" x14ac:dyDescent="0.25">
      <c r="A94" s="22"/>
      <c r="B94" s="22"/>
      <c r="C94" s="22"/>
      <c r="D94" s="22"/>
      <c r="E94" s="18" t="str">
        <f t="shared" si="12"/>
        <v/>
      </c>
      <c r="F94" s="18" t="e">
        <f t="shared" si="13"/>
        <v>#VALUE!</v>
      </c>
      <c r="G94" s="18" t="e">
        <f>VLOOKUP(E94,E3数据库!C:Q,2,0)</f>
        <v>#N/A</v>
      </c>
      <c r="H94" s="18" t="e">
        <f>VLOOKUP(E94,E3数据库!C:Q,3,0)</f>
        <v>#N/A</v>
      </c>
      <c r="I94" s="18" t="e">
        <f>VLOOKUP(E94,E3数据库!C:Q,4,0)</f>
        <v>#N/A</v>
      </c>
      <c r="J94" s="18" t="e">
        <f>VLOOKUP(E94,E3数据库!C:Q,5,0)</f>
        <v>#N/A</v>
      </c>
      <c r="K94" s="18" t="e">
        <f>VLOOKUP(E94,E3数据库!C:Q,6,0)+F94</f>
        <v>#N/A</v>
      </c>
      <c r="L94" s="18" t="e">
        <f t="shared" si="14"/>
        <v>#N/A</v>
      </c>
      <c r="M94" s="18" t="str">
        <f t="shared" si="15"/>
        <v>否</v>
      </c>
      <c r="N94" s="19" t="e">
        <f t="shared" si="16"/>
        <v>#N/A</v>
      </c>
      <c r="O94" s="18" t="e">
        <f>VLOOKUP(E94,E3数据库!C:Q,7,0)</f>
        <v>#N/A</v>
      </c>
      <c r="P94" s="18" t="e">
        <f>VLOOKUP(E94,E3数据库!C:Q,8,0)</f>
        <v>#N/A</v>
      </c>
      <c r="Q94" s="18"/>
      <c r="R94" s="18" t="e">
        <f>VLOOKUP(E94,E3数据库!C:Q,9,0)</f>
        <v>#N/A</v>
      </c>
      <c r="S94" s="18" t="e">
        <f>VLOOKUP(E94,E3数据库!C:Q,10,0)</f>
        <v>#N/A</v>
      </c>
      <c r="T94" s="19" t="e">
        <f>VLOOKUP(E94,E3数据库!C:Q,13,0)*2*C94</f>
        <v>#N/A</v>
      </c>
      <c r="U94" s="18" t="e">
        <f>VLOOKUP(E94,E3数据库!C:Q,14,0)</f>
        <v>#N/A</v>
      </c>
      <c r="V94" s="18" t="e">
        <f>VLOOKUP(E94,E3数据库!C:Q,15,0)</f>
        <v>#N/A</v>
      </c>
      <c r="W94" s="18"/>
    </row>
    <row r="95" spans="1:23" x14ac:dyDescent="0.25">
      <c r="A95" s="22"/>
      <c r="B95" s="22"/>
      <c r="C95" s="22"/>
      <c r="D95" s="22"/>
      <c r="E95" s="18" t="str">
        <f t="shared" si="12"/>
        <v/>
      </c>
      <c r="F95" s="18" t="e">
        <f t="shared" si="13"/>
        <v>#VALUE!</v>
      </c>
      <c r="G95" s="18" t="e">
        <f>VLOOKUP(E95,E3数据库!C:Q,2,0)</f>
        <v>#N/A</v>
      </c>
      <c r="H95" s="18" t="e">
        <f>VLOOKUP(E95,E3数据库!C:Q,3,0)</f>
        <v>#N/A</v>
      </c>
      <c r="I95" s="18" t="e">
        <f>VLOOKUP(E95,E3数据库!C:Q,4,0)</f>
        <v>#N/A</v>
      </c>
      <c r="J95" s="18" t="e">
        <f>VLOOKUP(E95,E3数据库!C:Q,5,0)</f>
        <v>#N/A</v>
      </c>
      <c r="K95" s="18" t="e">
        <f>VLOOKUP(E95,E3数据库!C:Q,6,0)+F95</f>
        <v>#N/A</v>
      </c>
      <c r="L95" s="18" t="e">
        <f t="shared" si="14"/>
        <v>#N/A</v>
      </c>
      <c r="M95" s="18" t="str">
        <f t="shared" si="15"/>
        <v>否</v>
      </c>
      <c r="N95" s="19" t="e">
        <f t="shared" si="16"/>
        <v>#N/A</v>
      </c>
      <c r="O95" s="18" t="e">
        <f>VLOOKUP(E95,E3数据库!C:Q,7,0)</f>
        <v>#N/A</v>
      </c>
      <c r="P95" s="18" t="e">
        <f>VLOOKUP(E95,E3数据库!C:Q,8,0)</f>
        <v>#N/A</v>
      </c>
      <c r="Q95" s="18"/>
      <c r="R95" s="18" t="e">
        <f>VLOOKUP(E95,E3数据库!C:Q,9,0)</f>
        <v>#N/A</v>
      </c>
      <c r="S95" s="18" t="e">
        <f>VLOOKUP(E95,E3数据库!C:Q,10,0)</f>
        <v>#N/A</v>
      </c>
      <c r="T95" s="19" t="e">
        <f>VLOOKUP(E95,E3数据库!C:Q,13,0)*2*C95</f>
        <v>#N/A</v>
      </c>
      <c r="U95" s="18" t="e">
        <f>VLOOKUP(E95,E3数据库!C:Q,14,0)</f>
        <v>#N/A</v>
      </c>
      <c r="V95" s="18" t="e">
        <f>VLOOKUP(E95,E3数据库!C:Q,15,0)</f>
        <v>#N/A</v>
      </c>
      <c r="W95" s="18"/>
    </row>
    <row r="96" spans="1:23" x14ac:dyDescent="0.25">
      <c r="A96" s="22"/>
      <c r="B96" s="22"/>
      <c r="C96" s="22"/>
      <c r="D96" s="22"/>
      <c r="E96" s="18" t="str">
        <f t="shared" si="12"/>
        <v/>
      </c>
      <c r="F96" s="18" t="e">
        <f t="shared" si="13"/>
        <v>#VALUE!</v>
      </c>
      <c r="G96" s="18" t="e">
        <f>VLOOKUP(E96,E3数据库!C:Q,2,0)</f>
        <v>#N/A</v>
      </c>
      <c r="H96" s="18" t="e">
        <f>VLOOKUP(E96,E3数据库!C:Q,3,0)</f>
        <v>#N/A</v>
      </c>
      <c r="I96" s="18" t="e">
        <f>VLOOKUP(E96,E3数据库!C:Q,4,0)</f>
        <v>#N/A</v>
      </c>
      <c r="J96" s="18" t="e">
        <f>VLOOKUP(E96,E3数据库!C:Q,5,0)</f>
        <v>#N/A</v>
      </c>
      <c r="K96" s="18" t="e">
        <f>VLOOKUP(E96,E3数据库!C:Q,6,0)+F96</f>
        <v>#N/A</v>
      </c>
      <c r="L96" s="18" t="e">
        <f t="shared" si="14"/>
        <v>#N/A</v>
      </c>
      <c r="M96" s="18" t="str">
        <f t="shared" si="15"/>
        <v>否</v>
      </c>
      <c r="N96" s="19" t="e">
        <f t="shared" si="16"/>
        <v>#N/A</v>
      </c>
      <c r="O96" s="18" t="e">
        <f>VLOOKUP(E96,E3数据库!C:Q,7,0)</f>
        <v>#N/A</v>
      </c>
      <c r="P96" s="18" t="e">
        <f>VLOOKUP(E96,E3数据库!C:Q,8,0)</f>
        <v>#N/A</v>
      </c>
      <c r="Q96" s="18"/>
      <c r="R96" s="18" t="e">
        <f>VLOOKUP(E96,E3数据库!C:Q,9,0)</f>
        <v>#N/A</v>
      </c>
      <c r="S96" s="18" t="e">
        <f>VLOOKUP(E96,E3数据库!C:Q,10,0)</f>
        <v>#N/A</v>
      </c>
      <c r="T96" s="19" t="e">
        <f>VLOOKUP(E96,E3数据库!C:Q,13,0)*2*C96</f>
        <v>#N/A</v>
      </c>
      <c r="U96" s="18" t="e">
        <f>VLOOKUP(E96,E3数据库!C:Q,14,0)</f>
        <v>#N/A</v>
      </c>
      <c r="V96" s="18" t="e">
        <f>VLOOKUP(E96,E3数据库!C:Q,15,0)</f>
        <v>#N/A</v>
      </c>
      <c r="W96" s="18"/>
    </row>
    <row r="97" spans="1:23" x14ac:dyDescent="0.25">
      <c r="A97" s="22"/>
      <c r="B97" s="22"/>
      <c r="C97" s="22"/>
      <c r="D97" s="22"/>
      <c r="E97" s="18" t="str">
        <f t="shared" si="12"/>
        <v/>
      </c>
      <c r="F97" s="18" t="e">
        <f t="shared" si="13"/>
        <v>#VALUE!</v>
      </c>
      <c r="G97" s="18" t="e">
        <f>VLOOKUP(E97,E3数据库!C:Q,2,0)</f>
        <v>#N/A</v>
      </c>
      <c r="H97" s="18" t="e">
        <f>VLOOKUP(E97,E3数据库!C:Q,3,0)</f>
        <v>#N/A</v>
      </c>
      <c r="I97" s="18" t="e">
        <f>VLOOKUP(E97,E3数据库!C:Q,4,0)</f>
        <v>#N/A</v>
      </c>
      <c r="J97" s="18" t="e">
        <f>VLOOKUP(E97,E3数据库!C:Q,5,0)</f>
        <v>#N/A</v>
      </c>
      <c r="K97" s="18" t="e">
        <f>VLOOKUP(E97,E3数据库!C:Q,6,0)+F97</f>
        <v>#N/A</v>
      </c>
      <c r="L97" s="18" t="e">
        <f t="shared" si="14"/>
        <v>#N/A</v>
      </c>
      <c r="M97" s="18" t="str">
        <f t="shared" si="15"/>
        <v>否</v>
      </c>
      <c r="N97" s="19" t="e">
        <f t="shared" si="16"/>
        <v>#N/A</v>
      </c>
      <c r="O97" s="18" t="e">
        <f>VLOOKUP(E97,E3数据库!C:Q,7,0)</f>
        <v>#N/A</v>
      </c>
      <c r="P97" s="18" t="e">
        <f>VLOOKUP(E97,E3数据库!C:Q,8,0)</f>
        <v>#N/A</v>
      </c>
      <c r="Q97" s="18"/>
      <c r="R97" s="18" t="e">
        <f>VLOOKUP(E97,E3数据库!C:Q,9,0)</f>
        <v>#N/A</v>
      </c>
      <c r="S97" s="18" t="e">
        <f>VLOOKUP(E97,E3数据库!C:Q,10,0)</f>
        <v>#N/A</v>
      </c>
      <c r="T97" s="19" t="e">
        <f>VLOOKUP(E97,E3数据库!C:Q,13,0)*2*C97</f>
        <v>#N/A</v>
      </c>
      <c r="U97" s="18" t="e">
        <f>VLOOKUP(E97,E3数据库!C:Q,14,0)</f>
        <v>#N/A</v>
      </c>
      <c r="V97" s="18" t="e">
        <f>VLOOKUP(E97,E3数据库!C:Q,15,0)</f>
        <v>#N/A</v>
      </c>
      <c r="W97" s="18"/>
    </row>
    <row r="98" spans="1:23" x14ac:dyDescent="0.25">
      <c r="A98" s="22"/>
      <c r="B98" s="22"/>
      <c r="C98" s="22"/>
      <c r="D98" s="22"/>
      <c r="E98" s="18" t="str">
        <f t="shared" si="12"/>
        <v/>
      </c>
      <c r="F98" s="18" t="e">
        <f t="shared" si="13"/>
        <v>#VALUE!</v>
      </c>
      <c r="G98" s="18" t="e">
        <f>VLOOKUP(E98,E3数据库!C:Q,2,0)</f>
        <v>#N/A</v>
      </c>
      <c r="H98" s="18" t="e">
        <f>VLOOKUP(E98,E3数据库!C:Q,3,0)</f>
        <v>#N/A</v>
      </c>
      <c r="I98" s="18" t="e">
        <f>VLOOKUP(E98,E3数据库!C:Q,4,0)</f>
        <v>#N/A</v>
      </c>
      <c r="J98" s="18" t="e">
        <f>VLOOKUP(E98,E3数据库!C:Q,5,0)</f>
        <v>#N/A</v>
      </c>
      <c r="K98" s="18" t="e">
        <f>VLOOKUP(E98,E3数据库!C:Q,6,0)+F98</f>
        <v>#N/A</v>
      </c>
      <c r="L98" s="18" t="e">
        <f t="shared" si="14"/>
        <v>#N/A</v>
      </c>
      <c r="M98" s="18" t="str">
        <f t="shared" si="15"/>
        <v>否</v>
      </c>
      <c r="N98" s="19" t="e">
        <f t="shared" si="16"/>
        <v>#N/A</v>
      </c>
      <c r="O98" s="18" t="e">
        <f>VLOOKUP(E98,E3数据库!C:Q,7,0)</f>
        <v>#N/A</v>
      </c>
      <c r="P98" s="18" t="e">
        <f>VLOOKUP(E98,E3数据库!C:Q,8,0)</f>
        <v>#N/A</v>
      </c>
      <c r="Q98" s="18"/>
      <c r="R98" s="18" t="e">
        <f>VLOOKUP(E98,E3数据库!C:Q,9,0)</f>
        <v>#N/A</v>
      </c>
      <c r="S98" s="18" t="e">
        <f>VLOOKUP(E98,E3数据库!C:Q,10,0)</f>
        <v>#N/A</v>
      </c>
      <c r="T98" s="19" t="e">
        <f>VLOOKUP(E98,E3数据库!C:Q,13,0)*2*C98</f>
        <v>#N/A</v>
      </c>
      <c r="U98" s="18" t="e">
        <f>VLOOKUP(E98,E3数据库!C:Q,14,0)</f>
        <v>#N/A</v>
      </c>
      <c r="V98" s="18" t="e">
        <f>VLOOKUP(E98,E3数据库!C:Q,15,0)</f>
        <v>#N/A</v>
      </c>
      <c r="W98" s="18"/>
    </row>
    <row r="99" spans="1:23" x14ac:dyDescent="0.25">
      <c r="A99" s="22"/>
      <c r="B99" s="22"/>
      <c r="C99" s="22"/>
      <c r="D99" s="22"/>
      <c r="E99" s="18" t="str">
        <f t="shared" si="12"/>
        <v/>
      </c>
      <c r="F99" s="18" t="e">
        <f t="shared" si="13"/>
        <v>#VALUE!</v>
      </c>
      <c r="G99" s="18" t="e">
        <f>VLOOKUP(E99,E3数据库!C:Q,2,0)</f>
        <v>#N/A</v>
      </c>
      <c r="H99" s="18" t="e">
        <f>VLOOKUP(E99,E3数据库!C:Q,3,0)</f>
        <v>#N/A</v>
      </c>
      <c r="I99" s="18" t="e">
        <f>VLOOKUP(E99,E3数据库!C:Q,4,0)</f>
        <v>#N/A</v>
      </c>
      <c r="J99" s="18" t="e">
        <f>VLOOKUP(E99,E3数据库!C:Q,5,0)</f>
        <v>#N/A</v>
      </c>
      <c r="K99" s="18" t="e">
        <f>VLOOKUP(E99,E3数据库!C:Q,6,0)+F99</f>
        <v>#N/A</v>
      </c>
      <c r="L99" s="18" t="e">
        <f t="shared" si="14"/>
        <v>#N/A</v>
      </c>
      <c r="M99" s="18" t="str">
        <f t="shared" si="15"/>
        <v>否</v>
      </c>
      <c r="N99" s="19" t="e">
        <f t="shared" si="16"/>
        <v>#N/A</v>
      </c>
      <c r="O99" s="18" t="e">
        <f>VLOOKUP(E99,E3数据库!C:Q,7,0)</f>
        <v>#N/A</v>
      </c>
      <c r="P99" s="18" t="e">
        <f>VLOOKUP(E99,E3数据库!C:Q,8,0)</f>
        <v>#N/A</v>
      </c>
      <c r="Q99" s="18"/>
      <c r="R99" s="18" t="e">
        <f>VLOOKUP(E99,E3数据库!C:Q,9,0)</f>
        <v>#N/A</v>
      </c>
      <c r="S99" s="18" t="e">
        <f>VLOOKUP(E99,E3数据库!C:Q,10,0)</f>
        <v>#N/A</v>
      </c>
      <c r="T99" s="19" t="e">
        <f>VLOOKUP(E99,E3数据库!C:Q,13,0)*2*C99</f>
        <v>#N/A</v>
      </c>
      <c r="U99" s="18" t="e">
        <f>VLOOKUP(E99,E3数据库!C:Q,14,0)</f>
        <v>#N/A</v>
      </c>
      <c r="V99" s="18" t="e">
        <f>VLOOKUP(E99,E3数据库!C:Q,15,0)</f>
        <v>#N/A</v>
      </c>
      <c r="W99" s="18"/>
    </row>
    <row r="100" spans="1:23" x14ac:dyDescent="0.25">
      <c r="A100" s="22"/>
      <c r="B100" s="22"/>
      <c r="C100" s="22"/>
      <c r="D100" s="22"/>
      <c r="E100" s="18" t="str">
        <f t="shared" si="12"/>
        <v/>
      </c>
      <c r="F100" s="18" t="e">
        <f t="shared" si="13"/>
        <v>#VALUE!</v>
      </c>
      <c r="G100" s="18" t="e">
        <f>VLOOKUP(E100,E3数据库!C:Q,2,0)</f>
        <v>#N/A</v>
      </c>
      <c r="H100" s="18" t="e">
        <f>VLOOKUP(E100,E3数据库!C:Q,3,0)</f>
        <v>#N/A</v>
      </c>
      <c r="I100" s="18" t="e">
        <f>VLOOKUP(E100,E3数据库!C:Q,4,0)</f>
        <v>#N/A</v>
      </c>
      <c r="J100" s="18" t="e">
        <f>VLOOKUP(E100,E3数据库!C:Q,5,0)</f>
        <v>#N/A</v>
      </c>
      <c r="K100" s="18" t="e">
        <f>VLOOKUP(E100,E3数据库!C:Q,6,0)+F100</f>
        <v>#N/A</v>
      </c>
      <c r="L100" s="18" t="e">
        <f t="shared" si="14"/>
        <v>#N/A</v>
      </c>
      <c r="M100" s="18" t="str">
        <f t="shared" si="15"/>
        <v>否</v>
      </c>
      <c r="N100" s="19" t="e">
        <f t="shared" si="16"/>
        <v>#N/A</v>
      </c>
      <c r="O100" s="18" t="e">
        <f>VLOOKUP(E100,E3数据库!C:Q,7,0)</f>
        <v>#N/A</v>
      </c>
      <c r="P100" s="18" t="e">
        <f>VLOOKUP(E100,E3数据库!C:Q,8,0)</f>
        <v>#N/A</v>
      </c>
      <c r="Q100" s="18"/>
      <c r="R100" s="18" t="e">
        <f>VLOOKUP(E100,E3数据库!C:Q,9,0)</f>
        <v>#N/A</v>
      </c>
      <c r="S100" s="18" t="e">
        <f>VLOOKUP(E100,E3数据库!C:Q,10,0)</f>
        <v>#N/A</v>
      </c>
      <c r="T100" s="19" t="e">
        <f>VLOOKUP(E100,E3数据库!C:Q,13,0)*2*C100</f>
        <v>#N/A</v>
      </c>
      <c r="U100" s="18" t="e">
        <f>VLOOKUP(E100,E3数据库!C:Q,14,0)</f>
        <v>#N/A</v>
      </c>
      <c r="V100" s="18" t="e">
        <f>VLOOKUP(E100,E3数据库!C:Q,15,0)</f>
        <v>#N/A</v>
      </c>
      <c r="W100" s="18"/>
    </row>
  </sheetData>
  <sheetProtection algorithmName="SHA-512" hashValue="8sl5KLNpqkyW4zyKdRl4E2OBtgPXL4ef5ObphTU4TcdHDuRFdbOJb02d9cgxKv1Mz4A+Jis9NXAXMP2ZKeQkRQ==" saltValue="p2uiFA9URqdzRMzcElovVg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27A9-FA46-41EA-97A2-3C7D7C7B52F2}">
  <sheetPr codeName="Sheet4"/>
  <dimension ref="A1:Q7"/>
  <sheetViews>
    <sheetView workbookViewId="0">
      <selection activeCell="E7" sqref="E7"/>
    </sheetView>
  </sheetViews>
  <sheetFormatPr defaultRowHeight="14" x14ac:dyDescent="0.25"/>
  <cols>
    <col min="1" max="1" width="16.90625" bestFit="1" customWidth="1"/>
    <col min="2" max="2" width="8.7265625" style="35"/>
    <col min="5" max="5" width="14.6328125" bestFit="1" customWidth="1"/>
    <col min="12" max="12" width="14.6328125" bestFit="1" customWidth="1"/>
    <col min="13" max="14" width="14.6328125" customWidth="1"/>
    <col min="15" max="15" width="8.90625" bestFit="1" customWidth="1"/>
  </cols>
  <sheetData>
    <row r="1" spans="1:17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3"/>
      <c r="I1" s="83"/>
      <c r="J1" s="83"/>
      <c r="K1" s="80" t="s">
        <v>270</v>
      </c>
      <c r="L1" s="81"/>
      <c r="M1" s="81"/>
      <c r="N1" s="81"/>
      <c r="O1" s="81"/>
      <c r="P1" s="81"/>
      <c r="Q1" s="81"/>
    </row>
    <row r="2" spans="1:1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3" t="s">
        <v>264</v>
      </c>
      <c r="G2" s="3" t="s">
        <v>83</v>
      </c>
      <c r="H2" s="3" t="s">
        <v>265</v>
      </c>
      <c r="I2" s="1" t="s">
        <v>3</v>
      </c>
      <c r="J2" s="1" t="s">
        <v>4</v>
      </c>
      <c r="K2" s="1" t="s">
        <v>12</v>
      </c>
      <c r="L2" s="1" t="s">
        <v>2</v>
      </c>
      <c r="M2" s="3" t="s">
        <v>226</v>
      </c>
      <c r="N2" s="3" t="s">
        <v>89</v>
      </c>
      <c r="O2" s="3" t="s">
        <v>79</v>
      </c>
      <c r="P2" s="1" t="s">
        <v>3</v>
      </c>
      <c r="Q2" s="1" t="s">
        <v>4</v>
      </c>
    </row>
    <row r="3" spans="1:17" ht="15.5" x14ac:dyDescent="0.25">
      <c r="A3" s="3" t="s">
        <v>263</v>
      </c>
      <c r="B3" s="3" t="s">
        <v>262</v>
      </c>
      <c r="C3" s="3" t="s">
        <v>191</v>
      </c>
      <c r="D3" s="3" t="s">
        <v>116</v>
      </c>
      <c r="E3" s="7" t="s">
        <v>139</v>
      </c>
      <c r="F3" s="7" t="s">
        <v>266</v>
      </c>
      <c r="G3" s="7" t="s">
        <v>267</v>
      </c>
      <c r="H3" s="7" t="s">
        <v>269</v>
      </c>
      <c r="I3" s="1" t="s">
        <v>16</v>
      </c>
      <c r="J3" s="1" t="s">
        <v>7</v>
      </c>
      <c r="K3" s="3" t="s">
        <v>116</v>
      </c>
      <c r="L3" s="7" t="s">
        <v>268</v>
      </c>
      <c r="M3" s="1"/>
      <c r="N3" s="1"/>
      <c r="O3" s="1"/>
      <c r="P3" s="1" t="s">
        <v>16</v>
      </c>
      <c r="Q3" s="3" t="s">
        <v>271</v>
      </c>
    </row>
    <row r="4" spans="1:17" ht="15.5" x14ac:dyDescent="0.25">
      <c r="A4" s="3"/>
      <c r="B4" s="1"/>
      <c r="C4" s="3" t="s">
        <v>192</v>
      </c>
      <c r="D4" s="3" t="s">
        <v>116</v>
      </c>
      <c r="E4" s="7" t="s">
        <v>139</v>
      </c>
      <c r="F4" s="3">
        <v>55</v>
      </c>
      <c r="G4" s="3">
        <v>35</v>
      </c>
      <c r="H4" s="3">
        <v>15</v>
      </c>
      <c r="I4" s="3" t="s">
        <v>274</v>
      </c>
      <c r="J4" s="1" t="s">
        <v>7</v>
      </c>
      <c r="K4" s="3" t="s">
        <v>116</v>
      </c>
      <c r="L4" s="7" t="s">
        <v>268</v>
      </c>
      <c r="M4" s="3"/>
      <c r="N4" s="3"/>
      <c r="O4" s="3"/>
      <c r="P4" s="1" t="s">
        <v>16</v>
      </c>
      <c r="Q4" s="3" t="s">
        <v>271</v>
      </c>
    </row>
    <row r="5" spans="1:17" ht="15.5" x14ac:dyDescent="0.25">
      <c r="A5" s="3"/>
      <c r="B5" s="1"/>
      <c r="C5" s="3" t="s">
        <v>193</v>
      </c>
      <c r="D5" s="3" t="s">
        <v>116</v>
      </c>
      <c r="E5" s="7" t="s">
        <v>139</v>
      </c>
      <c r="F5" s="3">
        <v>80</v>
      </c>
      <c r="G5" s="3">
        <v>55</v>
      </c>
      <c r="H5" s="3">
        <v>20</v>
      </c>
      <c r="I5" s="1" t="s">
        <v>16</v>
      </c>
      <c r="J5" s="1" t="s">
        <v>7</v>
      </c>
      <c r="K5" s="3" t="s">
        <v>116</v>
      </c>
      <c r="L5" s="7" t="s">
        <v>268</v>
      </c>
      <c r="M5" s="3"/>
      <c r="N5" s="3"/>
      <c r="O5" s="3"/>
      <c r="P5" s="1" t="s">
        <v>16</v>
      </c>
      <c r="Q5" s="3" t="s">
        <v>271</v>
      </c>
    </row>
    <row r="6" spans="1:17" ht="15.5" x14ac:dyDescent="0.25">
      <c r="A6" s="3"/>
      <c r="B6" s="1"/>
      <c r="C6" s="3" t="s">
        <v>194</v>
      </c>
      <c r="D6" s="3" t="s">
        <v>116</v>
      </c>
      <c r="E6" s="7" t="s">
        <v>139</v>
      </c>
      <c r="F6" s="3">
        <v>110</v>
      </c>
      <c r="G6" s="3">
        <v>80</v>
      </c>
      <c r="H6" s="3">
        <v>25</v>
      </c>
      <c r="I6" s="1" t="s">
        <v>16</v>
      </c>
      <c r="J6" s="1" t="s">
        <v>7</v>
      </c>
      <c r="K6" s="3" t="s">
        <v>116</v>
      </c>
      <c r="L6" s="7" t="s">
        <v>268</v>
      </c>
      <c r="M6" s="3"/>
      <c r="N6" s="3"/>
      <c r="O6" s="3"/>
      <c r="P6" s="1" t="s">
        <v>16</v>
      </c>
      <c r="Q6" s="3" t="s">
        <v>271</v>
      </c>
    </row>
    <row r="7" spans="1:17" ht="15.5" x14ac:dyDescent="0.25">
      <c r="C7" s="3" t="s">
        <v>165</v>
      </c>
      <c r="D7" s="3" t="s">
        <v>181</v>
      </c>
      <c r="E7" s="3" t="s">
        <v>188</v>
      </c>
      <c r="F7" s="3"/>
      <c r="G7" s="3"/>
      <c r="H7" s="3">
        <v>35</v>
      </c>
      <c r="I7" s="1" t="s">
        <v>15</v>
      </c>
      <c r="J7" s="1" t="s">
        <v>7</v>
      </c>
      <c r="K7" s="3" t="s">
        <v>116</v>
      </c>
      <c r="L7" s="7" t="s">
        <v>268</v>
      </c>
      <c r="M7" s="7" t="s">
        <v>238</v>
      </c>
      <c r="N7" s="7" t="s">
        <v>272</v>
      </c>
      <c r="O7" s="7" t="s">
        <v>273</v>
      </c>
      <c r="P7" s="1" t="s">
        <v>16</v>
      </c>
      <c r="Q7" s="3" t="s">
        <v>271</v>
      </c>
    </row>
  </sheetData>
  <sheetProtection algorithmName="SHA-512" hashValue="qk3OPqyiCf22w51T9kj7zrbkpg6dngVXr6kH6HTEwqqZFgACBUKY9XmiTkkYZ4Ii1Bf4jwsWA5RrMem5Q6vEkw==" saltValue="x+sPr0sczusdjW8pgBKo8w==" spinCount="100000" sheet="1" objects="1" scenarios="1"/>
  <mergeCells count="2">
    <mergeCell ref="C1:J1"/>
    <mergeCell ref="K1:Q1"/>
  </mergeCells>
  <phoneticPr fontId="6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DBE7-B22A-45FC-BC4F-9CB9D87D42C4}">
  <sheetPr codeName="Sheet5"/>
  <dimension ref="A1:M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4.08984375" style="35" customWidth="1"/>
    <col min="7" max="8" width="11.36328125" bestFit="1" customWidth="1"/>
  </cols>
  <sheetData>
    <row r="1" spans="1:13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22" t="s">
        <v>136</v>
      </c>
      <c r="F1" s="18" t="s">
        <v>125</v>
      </c>
      <c r="G1" s="18" t="s">
        <v>167</v>
      </c>
      <c r="H1" s="18" t="s">
        <v>48</v>
      </c>
      <c r="I1" s="18" t="s">
        <v>82</v>
      </c>
      <c r="J1" s="19" t="s">
        <v>79</v>
      </c>
      <c r="K1" s="18" t="s">
        <v>3</v>
      </c>
      <c r="L1" s="18" t="s">
        <v>160</v>
      </c>
      <c r="M1" s="18" t="s">
        <v>5</v>
      </c>
    </row>
    <row r="2" spans="1:13" x14ac:dyDescent="0.25">
      <c r="A2" s="22">
        <v>24</v>
      </c>
      <c r="B2" s="22" t="s">
        <v>1059</v>
      </c>
      <c r="C2" s="22">
        <v>2</v>
      </c>
      <c r="D2" s="22" t="s">
        <v>539</v>
      </c>
      <c r="E2" s="18">
        <f>VALUE(TRIM(MID(SUBSTITUTE($B2,"-",REPT(" ",99)),COLUMN(B2)*99-98,99)))</f>
        <v>1</v>
      </c>
      <c r="F2" s="18" t="str">
        <f t="shared" ref="F2:F65" si="0">TRIM(MID(SUBSTITUTE($B2,"-",REPT(" ",99)),COLUMN(C2)*99-98,99))</f>
        <v>A</v>
      </c>
      <c r="G2" s="18">
        <f>VALUE(TRIM(MID(SUBSTITUTE($B2,"-",REPT(" ",99)),COLUMN(D2)*99-98,99)))</f>
        <v>300</v>
      </c>
      <c r="H2" s="18" t="str">
        <f>VLOOKUP(F2,E4数据库!C:G,2,0)</f>
        <v>槽钢</v>
      </c>
      <c r="I2" s="18" t="str">
        <f>VLOOKUP(F2,E4数据库!C:G,3,0)</f>
        <v>[10</v>
      </c>
      <c r="J2" s="19">
        <f>(G2/1000)*2*C2</f>
        <v>1.2</v>
      </c>
      <c r="K2" s="18" t="str">
        <f>VLOOKUP(F2,E4数据库!C:G,4,0)</f>
        <v>m</v>
      </c>
      <c r="L2" s="18" t="str">
        <f>VLOOKUP(F2,E4数据库!C:G,5,0)</f>
        <v>Q235B</v>
      </c>
      <c r="M2" s="18"/>
    </row>
    <row r="3" spans="1:13" x14ac:dyDescent="0.25">
      <c r="A3" s="22"/>
      <c r="B3" s="22"/>
      <c r="C3" s="22"/>
      <c r="D3" s="22"/>
      <c r="E3" s="18" t="e">
        <f t="shared" ref="E3:E66" si="1">VALUE(TRIM(MID(SUBSTITUTE($B3,"-",REPT(" ",99)),COLUMN(B3)*99-98,99)))</f>
        <v>#VALUE!</v>
      </c>
      <c r="F3" s="18" t="str">
        <f t="shared" si="0"/>
        <v/>
      </c>
      <c r="G3" s="18" t="e">
        <f t="shared" ref="G3:G4" si="2">VALUE(TRIM(MID(SUBSTITUTE($B3,"-",REPT(" ",99)),COLUMN(D3)*99-98,99)))</f>
        <v>#VALUE!</v>
      </c>
      <c r="H3" s="18" t="e">
        <f>VLOOKUP(F3,E4数据库!C:G,2,0)</f>
        <v>#N/A</v>
      </c>
      <c r="I3" s="18" t="e">
        <f>VLOOKUP(F3,E4数据库!C:G,3,0)</f>
        <v>#N/A</v>
      </c>
      <c r="J3" s="19" t="e">
        <f t="shared" ref="J3:J4" si="3">(G3/1000)*2*C3</f>
        <v>#VALUE!</v>
      </c>
      <c r="K3" s="18" t="e">
        <f>VLOOKUP(F3,E4数据库!C:G,4,0)</f>
        <v>#N/A</v>
      </c>
      <c r="L3" s="18" t="e">
        <f>VLOOKUP(F3,E4数据库!C:G,5,0)</f>
        <v>#N/A</v>
      </c>
      <c r="M3" s="18"/>
    </row>
    <row r="4" spans="1:13" x14ac:dyDescent="0.25">
      <c r="A4" s="22"/>
      <c r="B4" s="22"/>
      <c r="C4" s="22"/>
      <c r="D4" s="22"/>
      <c r="E4" s="18" t="e">
        <f t="shared" si="1"/>
        <v>#VALUE!</v>
      </c>
      <c r="F4" s="18" t="str">
        <f t="shared" si="0"/>
        <v/>
      </c>
      <c r="G4" s="18" t="e">
        <f t="shared" si="2"/>
        <v>#VALUE!</v>
      </c>
      <c r="H4" s="18" t="e">
        <f>VLOOKUP(F4,E4数据库!C:G,2,0)</f>
        <v>#N/A</v>
      </c>
      <c r="I4" s="18" t="e">
        <f>VLOOKUP(F4,E4数据库!C:G,3,0)</f>
        <v>#N/A</v>
      </c>
      <c r="J4" s="19" t="e">
        <f t="shared" si="3"/>
        <v>#VALUE!</v>
      </c>
      <c r="K4" s="18" t="e">
        <f>VLOOKUP(F4,E4数据库!C:G,4,0)</f>
        <v>#N/A</v>
      </c>
      <c r="L4" s="18" t="e">
        <f>VLOOKUP(F4,E4数据库!C:G,5,0)</f>
        <v>#N/A</v>
      </c>
      <c r="M4" s="18"/>
    </row>
    <row r="5" spans="1:13" x14ac:dyDescent="0.25">
      <c r="A5" s="22"/>
      <c r="B5" s="22"/>
      <c r="C5" s="22"/>
      <c r="D5" s="22"/>
      <c r="E5" s="18" t="e">
        <f t="shared" si="1"/>
        <v>#VALUE!</v>
      </c>
      <c r="F5" s="18" t="str">
        <f t="shared" si="0"/>
        <v/>
      </c>
      <c r="G5" s="18" t="e">
        <f>VALUE(TRIM(MID(SUBSTITUTE($B5,"-",REPT(" ",99)),COLUMN(D5)*99-98,99)))</f>
        <v>#VALUE!</v>
      </c>
      <c r="H5" s="18" t="e">
        <f>VLOOKUP(F5,E4数据库!C:G,2,0)</f>
        <v>#N/A</v>
      </c>
      <c r="I5" s="18" t="e">
        <f>VLOOKUP(F5,E4数据库!C:G,3,0)</f>
        <v>#N/A</v>
      </c>
      <c r="J5" s="19" t="e">
        <f t="shared" ref="J5:J6" si="4">(G5/1000)*2*C5</f>
        <v>#VALUE!</v>
      </c>
      <c r="K5" s="18" t="e">
        <f>VLOOKUP(F5,E4数据库!C:G,4,0)</f>
        <v>#N/A</v>
      </c>
      <c r="L5" s="18" t="e">
        <f>VLOOKUP(F5,E4数据库!C:G,5,0)</f>
        <v>#N/A</v>
      </c>
      <c r="M5" s="18"/>
    </row>
    <row r="6" spans="1:13" x14ac:dyDescent="0.25">
      <c r="A6" s="22"/>
      <c r="B6" s="22"/>
      <c r="C6" s="22"/>
      <c r="D6" s="22"/>
      <c r="E6" s="18" t="e">
        <f t="shared" si="1"/>
        <v>#VALUE!</v>
      </c>
      <c r="F6" s="18" t="str">
        <f t="shared" si="0"/>
        <v/>
      </c>
      <c r="G6" s="18" t="e">
        <f t="shared" ref="G6:G69" si="5">VALUE(TRIM(MID(SUBSTITUTE($B6,"-",REPT(" ",99)),COLUMN(D6)*99-98,99)))</f>
        <v>#VALUE!</v>
      </c>
      <c r="H6" s="18" t="e">
        <f>VLOOKUP(F6,E4数据库!C:G,2,0)</f>
        <v>#N/A</v>
      </c>
      <c r="I6" s="18" t="e">
        <f>VLOOKUP(F6,E4数据库!C:G,3,0)</f>
        <v>#N/A</v>
      </c>
      <c r="J6" s="19" t="e">
        <f t="shared" si="4"/>
        <v>#VALUE!</v>
      </c>
      <c r="K6" s="18" t="e">
        <f>VLOOKUP(F6,E4数据库!C:G,4,0)</f>
        <v>#N/A</v>
      </c>
      <c r="L6" s="18" t="e">
        <f>VLOOKUP(F6,E4数据库!C:G,5,0)</f>
        <v>#N/A</v>
      </c>
      <c r="M6" s="18"/>
    </row>
    <row r="7" spans="1:13" x14ac:dyDescent="0.25">
      <c r="A7" s="22"/>
      <c r="B7" s="22"/>
      <c r="C7" s="22"/>
      <c r="D7" s="22"/>
      <c r="E7" s="18" t="e">
        <f t="shared" si="1"/>
        <v>#VALUE!</v>
      </c>
      <c r="F7" s="18" t="str">
        <f t="shared" si="0"/>
        <v/>
      </c>
      <c r="G7" s="18" t="e">
        <f t="shared" si="5"/>
        <v>#VALUE!</v>
      </c>
      <c r="H7" s="18" t="e">
        <f>VLOOKUP(F7,E4数据库!C:G,2,0)</f>
        <v>#N/A</v>
      </c>
      <c r="I7" s="18" t="e">
        <f>VLOOKUP(F7,E4数据库!C:G,3,0)</f>
        <v>#N/A</v>
      </c>
      <c r="J7" s="19" t="e">
        <f t="shared" ref="J7:J70" si="6">(G7/1000)*2*C7</f>
        <v>#VALUE!</v>
      </c>
      <c r="K7" s="18" t="e">
        <f>VLOOKUP(F7,E4数据库!C:G,4,0)</f>
        <v>#N/A</v>
      </c>
      <c r="L7" s="18" t="e">
        <f>VLOOKUP(F7,E4数据库!C:G,5,0)</f>
        <v>#N/A</v>
      </c>
      <c r="M7" s="18"/>
    </row>
    <row r="8" spans="1:13" x14ac:dyDescent="0.25">
      <c r="A8" s="22"/>
      <c r="B8" s="22"/>
      <c r="C8" s="22"/>
      <c r="D8" s="22"/>
      <c r="E8" s="18" t="e">
        <f t="shared" si="1"/>
        <v>#VALUE!</v>
      </c>
      <c r="F8" s="18" t="str">
        <f t="shared" si="0"/>
        <v/>
      </c>
      <c r="G8" s="18" t="e">
        <f t="shared" si="5"/>
        <v>#VALUE!</v>
      </c>
      <c r="H8" s="18" t="e">
        <f>VLOOKUP(F8,E4数据库!C:G,2,0)</f>
        <v>#N/A</v>
      </c>
      <c r="I8" s="18" t="e">
        <f>VLOOKUP(F8,E4数据库!C:G,3,0)</f>
        <v>#N/A</v>
      </c>
      <c r="J8" s="19" t="e">
        <f t="shared" si="6"/>
        <v>#VALUE!</v>
      </c>
      <c r="K8" s="18" t="e">
        <f>VLOOKUP(F8,E4数据库!C:G,4,0)</f>
        <v>#N/A</v>
      </c>
      <c r="L8" s="18" t="e">
        <f>VLOOKUP(F8,E4数据库!C:G,5,0)</f>
        <v>#N/A</v>
      </c>
      <c r="M8" s="18"/>
    </row>
    <row r="9" spans="1:13" x14ac:dyDescent="0.25">
      <c r="A9" s="22"/>
      <c r="B9" s="22"/>
      <c r="C9" s="22"/>
      <c r="D9" s="22"/>
      <c r="E9" s="18" t="e">
        <f t="shared" si="1"/>
        <v>#VALUE!</v>
      </c>
      <c r="F9" s="18" t="str">
        <f t="shared" si="0"/>
        <v/>
      </c>
      <c r="G9" s="18" t="e">
        <f t="shared" si="5"/>
        <v>#VALUE!</v>
      </c>
      <c r="H9" s="18" t="e">
        <f>VLOOKUP(F9,E4数据库!C:G,2,0)</f>
        <v>#N/A</v>
      </c>
      <c r="I9" s="18" t="e">
        <f>VLOOKUP(F9,E4数据库!C:G,3,0)</f>
        <v>#N/A</v>
      </c>
      <c r="J9" s="19" t="e">
        <f t="shared" si="6"/>
        <v>#VALUE!</v>
      </c>
      <c r="K9" s="18" t="e">
        <f>VLOOKUP(F9,E4数据库!C:G,4,0)</f>
        <v>#N/A</v>
      </c>
      <c r="L9" s="18" t="e">
        <f>VLOOKUP(F9,E4数据库!C:G,5,0)</f>
        <v>#N/A</v>
      </c>
      <c r="M9" s="18"/>
    </row>
    <row r="10" spans="1:13" x14ac:dyDescent="0.25">
      <c r="A10" s="22"/>
      <c r="B10" s="22"/>
      <c r="C10" s="22"/>
      <c r="D10" s="22"/>
      <c r="E10" s="18" t="e">
        <f t="shared" si="1"/>
        <v>#VALUE!</v>
      </c>
      <c r="F10" s="18" t="str">
        <f t="shared" si="0"/>
        <v/>
      </c>
      <c r="G10" s="18" t="e">
        <f t="shared" si="5"/>
        <v>#VALUE!</v>
      </c>
      <c r="H10" s="18" t="e">
        <f>VLOOKUP(F10,E4数据库!C:G,2,0)</f>
        <v>#N/A</v>
      </c>
      <c r="I10" s="18" t="e">
        <f>VLOOKUP(F10,E4数据库!C:G,3,0)</f>
        <v>#N/A</v>
      </c>
      <c r="J10" s="19" t="e">
        <f t="shared" si="6"/>
        <v>#VALUE!</v>
      </c>
      <c r="K10" s="18" t="e">
        <f>VLOOKUP(F10,E4数据库!C:G,4,0)</f>
        <v>#N/A</v>
      </c>
      <c r="L10" s="18" t="e">
        <f>VLOOKUP(F10,E4数据库!C:G,5,0)</f>
        <v>#N/A</v>
      </c>
      <c r="M10" s="18"/>
    </row>
    <row r="11" spans="1:13" x14ac:dyDescent="0.25">
      <c r="A11" s="22"/>
      <c r="B11" s="22"/>
      <c r="C11" s="22"/>
      <c r="D11" s="22"/>
      <c r="E11" s="18" t="e">
        <f t="shared" si="1"/>
        <v>#VALUE!</v>
      </c>
      <c r="F11" s="18" t="str">
        <f t="shared" si="0"/>
        <v/>
      </c>
      <c r="G11" s="18" t="e">
        <f t="shared" si="5"/>
        <v>#VALUE!</v>
      </c>
      <c r="H11" s="18" t="e">
        <f>VLOOKUP(F11,E4数据库!C:G,2,0)</f>
        <v>#N/A</v>
      </c>
      <c r="I11" s="18" t="e">
        <f>VLOOKUP(F11,E4数据库!C:G,3,0)</f>
        <v>#N/A</v>
      </c>
      <c r="J11" s="19" t="e">
        <f t="shared" si="6"/>
        <v>#VALUE!</v>
      </c>
      <c r="K11" s="18" t="e">
        <f>VLOOKUP(F11,E4数据库!C:G,4,0)</f>
        <v>#N/A</v>
      </c>
      <c r="L11" s="18" t="e">
        <f>VLOOKUP(F11,E4数据库!C:G,5,0)</f>
        <v>#N/A</v>
      </c>
      <c r="M11" s="18"/>
    </row>
    <row r="12" spans="1:13" x14ac:dyDescent="0.25">
      <c r="A12" s="22"/>
      <c r="B12" s="22"/>
      <c r="C12" s="22"/>
      <c r="D12" s="22"/>
      <c r="E12" s="18" t="e">
        <f t="shared" si="1"/>
        <v>#VALUE!</v>
      </c>
      <c r="F12" s="18" t="str">
        <f t="shared" si="0"/>
        <v/>
      </c>
      <c r="G12" s="18" t="e">
        <f t="shared" si="5"/>
        <v>#VALUE!</v>
      </c>
      <c r="H12" s="18" t="e">
        <f>VLOOKUP(F12,E4数据库!C:G,2,0)</f>
        <v>#N/A</v>
      </c>
      <c r="I12" s="18" t="e">
        <f>VLOOKUP(F12,E4数据库!C:G,3,0)</f>
        <v>#N/A</v>
      </c>
      <c r="J12" s="19" t="e">
        <f t="shared" si="6"/>
        <v>#VALUE!</v>
      </c>
      <c r="K12" s="18" t="e">
        <f>VLOOKUP(F12,E4数据库!C:G,4,0)</f>
        <v>#N/A</v>
      </c>
      <c r="L12" s="18" t="e">
        <f>VLOOKUP(F12,E4数据库!C:G,5,0)</f>
        <v>#N/A</v>
      </c>
      <c r="M12" s="18"/>
    </row>
    <row r="13" spans="1:13" x14ac:dyDescent="0.25">
      <c r="A13" s="22"/>
      <c r="B13" s="22"/>
      <c r="C13" s="22"/>
      <c r="D13" s="22"/>
      <c r="E13" s="18" t="e">
        <f t="shared" si="1"/>
        <v>#VALUE!</v>
      </c>
      <c r="F13" s="18" t="str">
        <f t="shared" si="0"/>
        <v/>
      </c>
      <c r="G13" s="18" t="e">
        <f t="shared" si="5"/>
        <v>#VALUE!</v>
      </c>
      <c r="H13" s="18" t="e">
        <f>VLOOKUP(F13,E4数据库!C:G,2,0)</f>
        <v>#N/A</v>
      </c>
      <c r="I13" s="18" t="e">
        <f>VLOOKUP(F13,E4数据库!C:G,3,0)</f>
        <v>#N/A</v>
      </c>
      <c r="J13" s="19" t="e">
        <f t="shared" si="6"/>
        <v>#VALUE!</v>
      </c>
      <c r="K13" s="18" t="e">
        <f>VLOOKUP(F13,E4数据库!C:G,4,0)</f>
        <v>#N/A</v>
      </c>
      <c r="L13" s="18" t="e">
        <f>VLOOKUP(F13,E4数据库!C:G,5,0)</f>
        <v>#N/A</v>
      </c>
      <c r="M13" s="18"/>
    </row>
    <row r="14" spans="1:13" x14ac:dyDescent="0.25">
      <c r="A14" s="22"/>
      <c r="B14" s="22"/>
      <c r="C14" s="22"/>
      <c r="D14" s="22"/>
      <c r="E14" s="18" t="e">
        <f t="shared" si="1"/>
        <v>#VALUE!</v>
      </c>
      <c r="F14" s="18" t="str">
        <f t="shared" si="0"/>
        <v/>
      </c>
      <c r="G14" s="18" t="e">
        <f t="shared" si="5"/>
        <v>#VALUE!</v>
      </c>
      <c r="H14" s="18" t="e">
        <f>VLOOKUP(F14,E4数据库!C:G,2,0)</f>
        <v>#N/A</v>
      </c>
      <c r="I14" s="18" t="e">
        <f>VLOOKUP(F14,E4数据库!C:G,3,0)</f>
        <v>#N/A</v>
      </c>
      <c r="J14" s="19" t="e">
        <f t="shared" si="6"/>
        <v>#VALUE!</v>
      </c>
      <c r="K14" s="18" t="e">
        <f>VLOOKUP(F14,E4数据库!C:G,4,0)</f>
        <v>#N/A</v>
      </c>
      <c r="L14" s="18" t="e">
        <f>VLOOKUP(F14,E4数据库!C:G,5,0)</f>
        <v>#N/A</v>
      </c>
      <c r="M14" s="18"/>
    </row>
    <row r="15" spans="1:13" x14ac:dyDescent="0.25">
      <c r="A15" s="22"/>
      <c r="B15" s="22"/>
      <c r="C15" s="22"/>
      <c r="D15" s="22"/>
      <c r="E15" s="18" t="e">
        <f t="shared" si="1"/>
        <v>#VALUE!</v>
      </c>
      <c r="F15" s="18" t="str">
        <f t="shared" si="0"/>
        <v/>
      </c>
      <c r="G15" s="18" t="e">
        <f t="shared" si="5"/>
        <v>#VALUE!</v>
      </c>
      <c r="H15" s="18" t="e">
        <f>VLOOKUP(F15,E4数据库!C:G,2,0)</f>
        <v>#N/A</v>
      </c>
      <c r="I15" s="18" t="e">
        <f>VLOOKUP(F15,E4数据库!C:G,3,0)</f>
        <v>#N/A</v>
      </c>
      <c r="J15" s="19" t="e">
        <f t="shared" si="6"/>
        <v>#VALUE!</v>
      </c>
      <c r="K15" s="18" t="e">
        <f>VLOOKUP(F15,E4数据库!C:G,4,0)</f>
        <v>#N/A</v>
      </c>
      <c r="L15" s="18" t="e">
        <f>VLOOKUP(F15,E4数据库!C:G,5,0)</f>
        <v>#N/A</v>
      </c>
      <c r="M15" s="18"/>
    </row>
    <row r="16" spans="1:13" x14ac:dyDescent="0.25">
      <c r="A16" s="22"/>
      <c r="B16" s="22"/>
      <c r="C16" s="22"/>
      <c r="D16" s="22"/>
      <c r="E16" s="18" t="e">
        <f t="shared" si="1"/>
        <v>#VALUE!</v>
      </c>
      <c r="F16" s="18" t="str">
        <f t="shared" si="0"/>
        <v/>
      </c>
      <c r="G16" s="18" t="e">
        <f t="shared" si="5"/>
        <v>#VALUE!</v>
      </c>
      <c r="H16" s="18" t="e">
        <f>VLOOKUP(F16,E4数据库!C:G,2,0)</f>
        <v>#N/A</v>
      </c>
      <c r="I16" s="18" t="e">
        <f>VLOOKUP(F16,E4数据库!C:G,3,0)</f>
        <v>#N/A</v>
      </c>
      <c r="J16" s="19" t="e">
        <f t="shared" si="6"/>
        <v>#VALUE!</v>
      </c>
      <c r="K16" s="18" t="e">
        <f>VLOOKUP(F16,E4数据库!C:G,4,0)</f>
        <v>#N/A</v>
      </c>
      <c r="L16" s="18" t="e">
        <f>VLOOKUP(F16,E4数据库!C:G,5,0)</f>
        <v>#N/A</v>
      </c>
      <c r="M16" s="18"/>
    </row>
    <row r="17" spans="1:13" x14ac:dyDescent="0.25">
      <c r="A17" s="22"/>
      <c r="B17" s="22"/>
      <c r="C17" s="22"/>
      <c r="D17" s="22"/>
      <c r="E17" s="18" t="e">
        <f t="shared" si="1"/>
        <v>#VALUE!</v>
      </c>
      <c r="F17" s="18" t="str">
        <f t="shared" si="0"/>
        <v/>
      </c>
      <c r="G17" s="18" t="e">
        <f t="shared" si="5"/>
        <v>#VALUE!</v>
      </c>
      <c r="H17" s="18" t="e">
        <f>VLOOKUP(F17,E4数据库!C:G,2,0)</f>
        <v>#N/A</v>
      </c>
      <c r="I17" s="18" t="e">
        <f>VLOOKUP(F17,E4数据库!C:G,3,0)</f>
        <v>#N/A</v>
      </c>
      <c r="J17" s="19" t="e">
        <f t="shared" si="6"/>
        <v>#VALUE!</v>
      </c>
      <c r="K17" s="18" t="e">
        <f>VLOOKUP(F17,E4数据库!C:G,4,0)</f>
        <v>#N/A</v>
      </c>
      <c r="L17" s="18" t="e">
        <f>VLOOKUP(F17,E4数据库!C:G,5,0)</f>
        <v>#N/A</v>
      </c>
      <c r="M17" s="18"/>
    </row>
    <row r="18" spans="1:13" x14ac:dyDescent="0.25">
      <c r="A18" s="22"/>
      <c r="B18" s="22"/>
      <c r="C18" s="22"/>
      <c r="D18" s="22"/>
      <c r="E18" s="18" t="e">
        <f t="shared" si="1"/>
        <v>#VALUE!</v>
      </c>
      <c r="F18" s="18" t="str">
        <f t="shared" si="0"/>
        <v/>
      </c>
      <c r="G18" s="18" t="e">
        <f t="shared" si="5"/>
        <v>#VALUE!</v>
      </c>
      <c r="H18" s="18" t="e">
        <f>VLOOKUP(F18,E4数据库!C:G,2,0)</f>
        <v>#N/A</v>
      </c>
      <c r="I18" s="18" t="e">
        <f>VLOOKUP(F18,E4数据库!C:G,3,0)</f>
        <v>#N/A</v>
      </c>
      <c r="J18" s="19" t="e">
        <f t="shared" si="6"/>
        <v>#VALUE!</v>
      </c>
      <c r="K18" s="18" t="e">
        <f>VLOOKUP(F18,E4数据库!C:G,4,0)</f>
        <v>#N/A</v>
      </c>
      <c r="L18" s="18" t="e">
        <f>VLOOKUP(F18,E4数据库!C:G,5,0)</f>
        <v>#N/A</v>
      </c>
      <c r="M18" s="18"/>
    </row>
    <row r="19" spans="1:13" x14ac:dyDescent="0.25">
      <c r="A19" s="22"/>
      <c r="B19" s="22"/>
      <c r="C19" s="22"/>
      <c r="D19" s="22"/>
      <c r="E19" s="18" t="e">
        <f t="shared" si="1"/>
        <v>#VALUE!</v>
      </c>
      <c r="F19" s="18" t="str">
        <f t="shared" si="0"/>
        <v/>
      </c>
      <c r="G19" s="18" t="e">
        <f t="shared" si="5"/>
        <v>#VALUE!</v>
      </c>
      <c r="H19" s="18" t="e">
        <f>VLOOKUP(F19,E4数据库!C:G,2,0)</f>
        <v>#N/A</v>
      </c>
      <c r="I19" s="18" t="e">
        <f>VLOOKUP(F19,E4数据库!C:G,3,0)</f>
        <v>#N/A</v>
      </c>
      <c r="J19" s="19" t="e">
        <f t="shared" si="6"/>
        <v>#VALUE!</v>
      </c>
      <c r="K19" s="18" t="e">
        <f>VLOOKUP(F19,E4数据库!C:G,4,0)</f>
        <v>#N/A</v>
      </c>
      <c r="L19" s="18" t="e">
        <f>VLOOKUP(F19,E4数据库!C:G,5,0)</f>
        <v>#N/A</v>
      </c>
      <c r="M19" s="18"/>
    </row>
    <row r="20" spans="1:13" x14ac:dyDescent="0.25">
      <c r="A20" s="22"/>
      <c r="B20" s="22"/>
      <c r="C20" s="22"/>
      <c r="D20" s="22"/>
      <c r="E20" s="18" t="e">
        <f t="shared" si="1"/>
        <v>#VALUE!</v>
      </c>
      <c r="F20" s="18" t="str">
        <f t="shared" si="0"/>
        <v/>
      </c>
      <c r="G20" s="18" t="e">
        <f t="shared" si="5"/>
        <v>#VALUE!</v>
      </c>
      <c r="H20" s="18" t="e">
        <f>VLOOKUP(F20,E4数据库!C:G,2,0)</f>
        <v>#N/A</v>
      </c>
      <c r="I20" s="18" t="e">
        <f>VLOOKUP(F20,E4数据库!C:G,3,0)</f>
        <v>#N/A</v>
      </c>
      <c r="J20" s="19" t="e">
        <f t="shared" si="6"/>
        <v>#VALUE!</v>
      </c>
      <c r="K20" s="18" t="e">
        <f>VLOOKUP(F20,E4数据库!C:G,4,0)</f>
        <v>#N/A</v>
      </c>
      <c r="L20" s="18" t="e">
        <f>VLOOKUP(F20,E4数据库!C:G,5,0)</f>
        <v>#N/A</v>
      </c>
      <c r="M20" s="18"/>
    </row>
    <row r="21" spans="1:13" x14ac:dyDescent="0.25">
      <c r="A21" s="22"/>
      <c r="B21" s="22"/>
      <c r="C21" s="22"/>
      <c r="D21" s="22"/>
      <c r="E21" s="18" t="e">
        <f t="shared" si="1"/>
        <v>#VALUE!</v>
      </c>
      <c r="F21" s="18" t="str">
        <f t="shared" si="0"/>
        <v/>
      </c>
      <c r="G21" s="18" t="e">
        <f t="shared" si="5"/>
        <v>#VALUE!</v>
      </c>
      <c r="H21" s="18" t="e">
        <f>VLOOKUP(F21,E4数据库!C:G,2,0)</f>
        <v>#N/A</v>
      </c>
      <c r="I21" s="18" t="e">
        <f>VLOOKUP(F21,E4数据库!C:G,3,0)</f>
        <v>#N/A</v>
      </c>
      <c r="J21" s="19" t="e">
        <f t="shared" si="6"/>
        <v>#VALUE!</v>
      </c>
      <c r="K21" s="18" t="e">
        <f>VLOOKUP(F21,E4数据库!C:G,4,0)</f>
        <v>#N/A</v>
      </c>
      <c r="L21" s="18" t="e">
        <f>VLOOKUP(F21,E4数据库!C:G,5,0)</f>
        <v>#N/A</v>
      </c>
      <c r="M21" s="18"/>
    </row>
    <row r="22" spans="1:13" x14ac:dyDescent="0.25">
      <c r="A22" s="22"/>
      <c r="B22" s="22"/>
      <c r="C22" s="22"/>
      <c r="D22" s="22"/>
      <c r="E22" s="18" t="e">
        <f t="shared" si="1"/>
        <v>#VALUE!</v>
      </c>
      <c r="F22" s="18" t="str">
        <f t="shared" si="0"/>
        <v/>
      </c>
      <c r="G22" s="18" t="e">
        <f t="shared" si="5"/>
        <v>#VALUE!</v>
      </c>
      <c r="H22" s="18" t="e">
        <f>VLOOKUP(F22,E4数据库!C:G,2,0)</f>
        <v>#N/A</v>
      </c>
      <c r="I22" s="18" t="e">
        <f>VLOOKUP(F22,E4数据库!C:G,3,0)</f>
        <v>#N/A</v>
      </c>
      <c r="J22" s="19" t="e">
        <f t="shared" si="6"/>
        <v>#VALUE!</v>
      </c>
      <c r="K22" s="18" t="e">
        <f>VLOOKUP(F22,E4数据库!C:G,4,0)</f>
        <v>#N/A</v>
      </c>
      <c r="L22" s="18" t="e">
        <f>VLOOKUP(F22,E4数据库!C:G,5,0)</f>
        <v>#N/A</v>
      </c>
      <c r="M22" s="18"/>
    </row>
    <row r="23" spans="1:13" x14ac:dyDescent="0.25">
      <c r="A23" s="22"/>
      <c r="B23" s="22"/>
      <c r="C23" s="22"/>
      <c r="D23" s="22"/>
      <c r="E23" s="18" t="e">
        <f t="shared" si="1"/>
        <v>#VALUE!</v>
      </c>
      <c r="F23" s="18" t="str">
        <f t="shared" si="0"/>
        <v/>
      </c>
      <c r="G23" s="18" t="e">
        <f t="shared" si="5"/>
        <v>#VALUE!</v>
      </c>
      <c r="H23" s="18" t="e">
        <f>VLOOKUP(F23,E4数据库!C:G,2,0)</f>
        <v>#N/A</v>
      </c>
      <c r="I23" s="18" t="e">
        <f>VLOOKUP(F23,E4数据库!C:G,3,0)</f>
        <v>#N/A</v>
      </c>
      <c r="J23" s="19" t="e">
        <f t="shared" si="6"/>
        <v>#VALUE!</v>
      </c>
      <c r="K23" s="18" t="e">
        <f>VLOOKUP(F23,E4数据库!C:G,4,0)</f>
        <v>#N/A</v>
      </c>
      <c r="L23" s="18" t="e">
        <f>VLOOKUP(F23,E4数据库!C:G,5,0)</f>
        <v>#N/A</v>
      </c>
      <c r="M23" s="18"/>
    </row>
    <row r="24" spans="1:13" x14ac:dyDescent="0.25">
      <c r="A24" s="22"/>
      <c r="B24" s="22"/>
      <c r="C24" s="22"/>
      <c r="D24" s="22"/>
      <c r="E24" s="18" t="e">
        <f t="shared" si="1"/>
        <v>#VALUE!</v>
      </c>
      <c r="F24" s="18" t="str">
        <f t="shared" si="0"/>
        <v/>
      </c>
      <c r="G24" s="18" t="e">
        <f t="shared" si="5"/>
        <v>#VALUE!</v>
      </c>
      <c r="H24" s="18" t="e">
        <f>VLOOKUP(F24,E4数据库!C:G,2,0)</f>
        <v>#N/A</v>
      </c>
      <c r="I24" s="18" t="e">
        <f>VLOOKUP(F24,E4数据库!C:G,3,0)</f>
        <v>#N/A</v>
      </c>
      <c r="J24" s="19" t="e">
        <f t="shared" si="6"/>
        <v>#VALUE!</v>
      </c>
      <c r="K24" s="18" t="e">
        <f>VLOOKUP(F24,E4数据库!C:G,4,0)</f>
        <v>#N/A</v>
      </c>
      <c r="L24" s="18" t="e">
        <f>VLOOKUP(F24,E4数据库!C:G,5,0)</f>
        <v>#N/A</v>
      </c>
      <c r="M24" s="18"/>
    </row>
    <row r="25" spans="1:13" x14ac:dyDescent="0.25">
      <c r="A25" s="22"/>
      <c r="B25" s="22"/>
      <c r="C25" s="22"/>
      <c r="D25" s="22"/>
      <c r="E25" s="18" t="e">
        <f t="shared" si="1"/>
        <v>#VALUE!</v>
      </c>
      <c r="F25" s="18" t="str">
        <f t="shared" si="0"/>
        <v/>
      </c>
      <c r="G25" s="18" t="e">
        <f t="shared" si="5"/>
        <v>#VALUE!</v>
      </c>
      <c r="H25" s="18" t="e">
        <f>VLOOKUP(F25,E4数据库!C:G,2,0)</f>
        <v>#N/A</v>
      </c>
      <c r="I25" s="18" t="e">
        <f>VLOOKUP(F25,E4数据库!C:G,3,0)</f>
        <v>#N/A</v>
      </c>
      <c r="J25" s="19" t="e">
        <f t="shared" si="6"/>
        <v>#VALUE!</v>
      </c>
      <c r="K25" s="18" t="e">
        <f>VLOOKUP(F25,E4数据库!C:G,4,0)</f>
        <v>#N/A</v>
      </c>
      <c r="L25" s="18" t="e">
        <f>VLOOKUP(F25,E4数据库!C:G,5,0)</f>
        <v>#N/A</v>
      </c>
      <c r="M25" s="18"/>
    </row>
    <row r="26" spans="1:13" x14ac:dyDescent="0.25">
      <c r="A26" s="22"/>
      <c r="B26" s="22"/>
      <c r="C26" s="22"/>
      <c r="D26" s="22"/>
      <c r="E26" s="18" t="e">
        <f t="shared" si="1"/>
        <v>#VALUE!</v>
      </c>
      <c r="F26" s="18" t="str">
        <f t="shared" si="0"/>
        <v/>
      </c>
      <c r="G26" s="18" t="e">
        <f t="shared" si="5"/>
        <v>#VALUE!</v>
      </c>
      <c r="H26" s="18" t="e">
        <f>VLOOKUP(F26,E4数据库!C:G,2,0)</f>
        <v>#N/A</v>
      </c>
      <c r="I26" s="18" t="e">
        <f>VLOOKUP(F26,E4数据库!C:G,3,0)</f>
        <v>#N/A</v>
      </c>
      <c r="J26" s="19" t="e">
        <f t="shared" si="6"/>
        <v>#VALUE!</v>
      </c>
      <c r="K26" s="18" t="e">
        <f>VLOOKUP(F26,E4数据库!C:G,4,0)</f>
        <v>#N/A</v>
      </c>
      <c r="L26" s="18" t="e">
        <f>VLOOKUP(F26,E4数据库!C:G,5,0)</f>
        <v>#N/A</v>
      </c>
      <c r="M26" s="18"/>
    </row>
    <row r="27" spans="1:13" x14ac:dyDescent="0.25">
      <c r="A27" s="22"/>
      <c r="B27" s="22"/>
      <c r="C27" s="22"/>
      <c r="D27" s="22"/>
      <c r="E27" s="18" t="e">
        <f t="shared" si="1"/>
        <v>#VALUE!</v>
      </c>
      <c r="F27" s="18" t="str">
        <f t="shared" si="0"/>
        <v/>
      </c>
      <c r="G27" s="18" t="e">
        <f t="shared" si="5"/>
        <v>#VALUE!</v>
      </c>
      <c r="H27" s="18" t="e">
        <f>VLOOKUP(F27,E4数据库!C:G,2,0)</f>
        <v>#N/A</v>
      </c>
      <c r="I27" s="18" t="e">
        <f>VLOOKUP(F27,E4数据库!C:G,3,0)</f>
        <v>#N/A</v>
      </c>
      <c r="J27" s="19" t="e">
        <f t="shared" si="6"/>
        <v>#VALUE!</v>
      </c>
      <c r="K27" s="18" t="e">
        <f>VLOOKUP(F27,E4数据库!C:G,4,0)</f>
        <v>#N/A</v>
      </c>
      <c r="L27" s="18" t="e">
        <f>VLOOKUP(F27,E4数据库!C:G,5,0)</f>
        <v>#N/A</v>
      </c>
      <c r="M27" s="18"/>
    </row>
    <row r="28" spans="1:13" x14ac:dyDescent="0.25">
      <c r="A28" s="22"/>
      <c r="B28" s="22"/>
      <c r="C28" s="22"/>
      <c r="D28" s="22"/>
      <c r="E28" s="18" t="e">
        <f t="shared" si="1"/>
        <v>#VALUE!</v>
      </c>
      <c r="F28" s="18" t="str">
        <f t="shared" si="0"/>
        <v/>
      </c>
      <c r="G28" s="18" t="e">
        <f t="shared" si="5"/>
        <v>#VALUE!</v>
      </c>
      <c r="H28" s="18" t="e">
        <f>VLOOKUP(F28,E4数据库!C:G,2,0)</f>
        <v>#N/A</v>
      </c>
      <c r="I28" s="18" t="e">
        <f>VLOOKUP(F28,E4数据库!C:G,3,0)</f>
        <v>#N/A</v>
      </c>
      <c r="J28" s="19" t="e">
        <f t="shared" si="6"/>
        <v>#VALUE!</v>
      </c>
      <c r="K28" s="18" t="e">
        <f>VLOOKUP(F28,E4数据库!C:G,4,0)</f>
        <v>#N/A</v>
      </c>
      <c r="L28" s="18" t="e">
        <f>VLOOKUP(F28,E4数据库!C:G,5,0)</f>
        <v>#N/A</v>
      </c>
      <c r="M28" s="18"/>
    </row>
    <row r="29" spans="1:13" x14ac:dyDescent="0.25">
      <c r="A29" s="22"/>
      <c r="B29" s="22"/>
      <c r="C29" s="22"/>
      <c r="D29" s="22"/>
      <c r="E29" s="18" t="e">
        <f t="shared" si="1"/>
        <v>#VALUE!</v>
      </c>
      <c r="F29" s="18" t="str">
        <f t="shared" si="0"/>
        <v/>
      </c>
      <c r="G29" s="18" t="e">
        <f t="shared" si="5"/>
        <v>#VALUE!</v>
      </c>
      <c r="H29" s="18" t="e">
        <f>VLOOKUP(F29,E4数据库!C:G,2,0)</f>
        <v>#N/A</v>
      </c>
      <c r="I29" s="18" t="e">
        <f>VLOOKUP(F29,E4数据库!C:G,3,0)</f>
        <v>#N/A</v>
      </c>
      <c r="J29" s="19" t="e">
        <f t="shared" si="6"/>
        <v>#VALUE!</v>
      </c>
      <c r="K29" s="18" t="e">
        <f>VLOOKUP(F29,E4数据库!C:G,4,0)</f>
        <v>#N/A</v>
      </c>
      <c r="L29" s="18" t="e">
        <f>VLOOKUP(F29,E4数据库!C:G,5,0)</f>
        <v>#N/A</v>
      </c>
      <c r="M29" s="18"/>
    </row>
    <row r="30" spans="1:13" x14ac:dyDescent="0.25">
      <c r="A30" s="22"/>
      <c r="B30" s="22"/>
      <c r="C30" s="22"/>
      <c r="D30" s="22"/>
      <c r="E30" s="18" t="e">
        <f t="shared" si="1"/>
        <v>#VALUE!</v>
      </c>
      <c r="F30" s="18" t="str">
        <f t="shared" si="0"/>
        <v/>
      </c>
      <c r="G30" s="18" t="e">
        <f t="shared" si="5"/>
        <v>#VALUE!</v>
      </c>
      <c r="H30" s="18" t="e">
        <f>VLOOKUP(F30,E4数据库!C:G,2,0)</f>
        <v>#N/A</v>
      </c>
      <c r="I30" s="18" t="e">
        <f>VLOOKUP(F30,E4数据库!C:G,3,0)</f>
        <v>#N/A</v>
      </c>
      <c r="J30" s="19" t="e">
        <f t="shared" si="6"/>
        <v>#VALUE!</v>
      </c>
      <c r="K30" s="18" t="e">
        <f>VLOOKUP(F30,E4数据库!C:G,4,0)</f>
        <v>#N/A</v>
      </c>
      <c r="L30" s="18" t="e">
        <f>VLOOKUP(F30,E4数据库!C:G,5,0)</f>
        <v>#N/A</v>
      </c>
      <c r="M30" s="18"/>
    </row>
    <row r="31" spans="1:13" x14ac:dyDescent="0.25">
      <c r="A31" s="22"/>
      <c r="B31" s="22"/>
      <c r="C31" s="22"/>
      <c r="D31" s="22"/>
      <c r="E31" s="18" t="e">
        <f t="shared" si="1"/>
        <v>#VALUE!</v>
      </c>
      <c r="F31" s="18" t="str">
        <f t="shared" si="0"/>
        <v/>
      </c>
      <c r="G31" s="18" t="e">
        <f t="shared" si="5"/>
        <v>#VALUE!</v>
      </c>
      <c r="H31" s="18" t="e">
        <f>VLOOKUP(F31,E4数据库!C:G,2,0)</f>
        <v>#N/A</v>
      </c>
      <c r="I31" s="18" t="e">
        <f>VLOOKUP(F31,E4数据库!C:G,3,0)</f>
        <v>#N/A</v>
      </c>
      <c r="J31" s="19" t="e">
        <f t="shared" si="6"/>
        <v>#VALUE!</v>
      </c>
      <c r="K31" s="18" t="e">
        <f>VLOOKUP(F31,E4数据库!C:G,4,0)</f>
        <v>#N/A</v>
      </c>
      <c r="L31" s="18" t="e">
        <f>VLOOKUP(F31,E4数据库!C:G,5,0)</f>
        <v>#N/A</v>
      </c>
      <c r="M31" s="18"/>
    </row>
    <row r="32" spans="1:13" x14ac:dyDescent="0.25">
      <c r="A32" s="22"/>
      <c r="B32" s="22"/>
      <c r="C32" s="22"/>
      <c r="D32" s="22"/>
      <c r="E32" s="18" t="e">
        <f t="shared" si="1"/>
        <v>#VALUE!</v>
      </c>
      <c r="F32" s="18" t="str">
        <f t="shared" si="0"/>
        <v/>
      </c>
      <c r="G32" s="18" t="e">
        <f t="shared" si="5"/>
        <v>#VALUE!</v>
      </c>
      <c r="H32" s="18" t="e">
        <f>VLOOKUP(F32,E4数据库!C:G,2,0)</f>
        <v>#N/A</v>
      </c>
      <c r="I32" s="18" t="e">
        <f>VLOOKUP(F32,E4数据库!C:G,3,0)</f>
        <v>#N/A</v>
      </c>
      <c r="J32" s="19" t="e">
        <f t="shared" si="6"/>
        <v>#VALUE!</v>
      </c>
      <c r="K32" s="18" t="e">
        <f>VLOOKUP(F32,E4数据库!C:G,4,0)</f>
        <v>#N/A</v>
      </c>
      <c r="L32" s="18" t="e">
        <f>VLOOKUP(F32,E4数据库!C:G,5,0)</f>
        <v>#N/A</v>
      </c>
      <c r="M32" s="18"/>
    </row>
    <row r="33" spans="1:13" x14ac:dyDescent="0.25">
      <c r="A33" s="22"/>
      <c r="B33" s="22"/>
      <c r="C33" s="22"/>
      <c r="D33" s="22"/>
      <c r="E33" s="18" t="e">
        <f t="shared" si="1"/>
        <v>#VALUE!</v>
      </c>
      <c r="F33" s="18" t="str">
        <f t="shared" si="0"/>
        <v/>
      </c>
      <c r="G33" s="18" t="e">
        <f t="shared" si="5"/>
        <v>#VALUE!</v>
      </c>
      <c r="H33" s="18" t="e">
        <f>VLOOKUP(F33,E4数据库!C:G,2,0)</f>
        <v>#N/A</v>
      </c>
      <c r="I33" s="18" t="e">
        <f>VLOOKUP(F33,E4数据库!C:G,3,0)</f>
        <v>#N/A</v>
      </c>
      <c r="J33" s="19" t="e">
        <f t="shared" si="6"/>
        <v>#VALUE!</v>
      </c>
      <c r="K33" s="18" t="e">
        <f>VLOOKUP(F33,E4数据库!C:G,4,0)</f>
        <v>#N/A</v>
      </c>
      <c r="L33" s="18" t="e">
        <f>VLOOKUP(F33,E4数据库!C:G,5,0)</f>
        <v>#N/A</v>
      </c>
      <c r="M33" s="18"/>
    </row>
    <row r="34" spans="1:13" x14ac:dyDescent="0.25">
      <c r="A34" s="22"/>
      <c r="B34" s="22"/>
      <c r="C34" s="22"/>
      <c r="D34" s="22"/>
      <c r="E34" s="18" t="e">
        <f t="shared" si="1"/>
        <v>#VALUE!</v>
      </c>
      <c r="F34" s="18" t="str">
        <f t="shared" si="0"/>
        <v/>
      </c>
      <c r="G34" s="18" t="e">
        <f t="shared" si="5"/>
        <v>#VALUE!</v>
      </c>
      <c r="H34" s="18" t="e">
        <f>VLOOKUP(F34,E4数据库!C:G,2,0)</f>
        <v>#N/A</v>
      </c>
      <c r="I34" s="18" t="e">
        <f>VLOOKUP(F34,E4数据库!C:G,3,0)</f>
        <v>#N/A</v>
      </c>
      <c r="J34" s="19" t="e">
        <f t="shared" si="6"/>
        <v>#VALUE!</v>
      </c>
      <c r="K34" s="18" t="e">
        <f>VLOOKUP(F34,E4数据库!C:G,4,0)</f>
        <v>#N/A</v>
      </c>
      <c r="L34" s="18" t="e">
        <f>VLOOKUP(F34,E4数据库!C:G,5,0)</f>
        <v>#N/A</v>
      </c>
      <c r="M34" s="18"/>
    </row>
    <row r="35" spans="1:13" x14ac:dyDescent="0.25">
      <c r="A35" s="22"/>
      <c r="B35" s="22"/>
      <c r="C35" s="22"/>
      <c r="D35" s="22"/>
      <c r="E35" s="18" t="e">
        <f t="shared" si="1"/>
        <v>#VALUE!</v>
      </c>
      <c r="F35" s="18" t="str">
        <f t="shared" si="0"/>
        <v/>
      </c>
      <c r="G35" s="18" t="e">
        <f t="shared" si="5"/>
        <v>#VALUE!</v>
      </c>
      <c r="H35" s="18" t="e">
        <f>VLOOKUP(F35,E4数据库!C:G,2,0)</f>
        <v>#N/A</v>
      </c>
      <c r="I35" s="18" t="e">
        <f>VLOOKUP(F35,E4数据库!C:G,3,0)</f>
        <v>#N/A</v>
      </c>
      <c r="J35" s="19" t="e">
        <f t="shared" si="6"/>
        <v>#VALUE!</v>
      </c>
      <c r="K35" s="18" t="e">
        <f>VLOOKUP(F35,E4数据库!C:G,4,0)</f>
        <v>#N/A</v>
      </c>
      <c r="L35" s="18" t="e">
        <f>VLOOKUP(F35,E4数据库!C:G,5,0)</f>
        <v>#N/A</v>
      </c>
      <c r="M35" s="18"/>
    </row>
    <row r="36" spans="1:13" x14ac:dyDescent="0.25">
      <c r="A36" s="22"/>
      <c r="B36" s="22"/>
      <c r="C36" s="22"/>
      <c r="D36" s="22"/>
      <c r="E36" s="18" t="e">
        <f t="shared" si="1"/>
        <v>#VALUE!</v>
      </c>
      <c r="F36" s="18" t="str">
        <f t="shared" si="0"/>
        <v/>
      </c>
      <c r="G36" s="18" t="e">
        <f t="shared" si="5"/>
        <v>#VALUE!</v>
      </c>
      <c r="H36" s="18" t="e">
        <f>VLOOKUP(F36,E4数据库!C:G,2,0)</f>
        <v>#N/A</v>
      </c>
      <c r="I36" s="18" t="e">
        <f>VLOOKUP(F36,E4数据库!C:G,3,0)</f>
        <v>#N/A</v>
      </c>
      <c r="J36" s="19" t="e">
        <f t="shared" si="6"/>
        <v>#VALUE!</v>
      </c>
      <c r="K36" s="18" t="e">
        <f>VLOOKUP(F36,E4数据库!C:G,4,0)</f>
        <v>#N/A</v>
      </c>
      <c r="L36" s="18" t="e">
        <f>VLOOKUP(F36,E4数据库!C:G,5,0)</f>
        <v>#N/A</v>
      </c>
      <c r="M36" s="18"/>
    </row>
    <row r="37" spans="1:13" x14ac:dyDescent="0.25">
      <c r="A37" s="22"/>
      <c r="B37" s="22"/>
      <c r="C37" s="22"/>
      <c r="D37" s="22"/>
      <c r="E37" s="18" t="e">
        <f t="shared" si="1"/>
        <v>#VALUE!</v>
      </c>
      <c r="F37" s="18" t="str">
        <f t="shared" si="0"/>
        <v/>
      </c>
      <c r="G37" s="18" t="e">
        <f t="shared" si="5"/>
        <v>#VALUE!</v>
      </c>
      <c r="H37" s="18" t="e">
        <f>VLOOKUP(F37,E4数据库!C:G,2,0)</f>
        <v>#N/A</v>
      </c>
      <c r="I37" s="18" t="e">
        <f>VLOOKUP(F37,E4数据库!C:G,3,0)</f>
        <v>#N/A</v>
      </c>
      <c r="J37" s="19" t="e">
        <f t="shared" si="6"/>
        <v>#VALUE!</v>
      </c>
      <c r="K37" s="18" t="e">
        <f>VLOOKUP(F37,E4数据库!C:G,4,0)</f>
        <v>#N/A</v>
      </c>
      <c r="L37" s="18" t="e">
        <f>VLOOKUP(F37,E4数据库!C:G,5,0)</f>
        <v>#N/A</v>
      </c>
      <c r="M37" s="18"/>
    </row>
    <row r="38" spans="1:13" x14ac:dyDescent="0.25">
      <c r="A38" s="22"/>
      <c r="B38" s="22"/>
      <c r="C38" s="22"/>
      <c r="D38" s="22"/>
      <c r="E38" s="18" t="e">
        <f t="shared" si="1"/>
        <v>#VALUE!</v>
      </c>
      <c r="F38" s="18" t="str">
        <f t="shared" si="0"/>
        <v/>
      </c>
      <c r="G38" s="18" t="e">
        <f t="shared" si="5"/>
        <v>#VALUE!</v>
      </c>
      <c r="H38" s="18" t="e">
        <f>VLOOKUP(F38,E4数据库!C:G,2,0)</f>
        <v>#N/A</v>
      </c>
      <c r="I38" s="18" t="e">
        <f>VLOOKUP(F38,E4数据库!C:G,3,0)</f>
        <v>#N/A</v>
      </c>
      <c r="J38" s="19" t="e">
        <f t="shared" si="6"/>
        <v>#VALUE!</v>
      </c>
      <c r="K38" s="18" t="e">
        <f>VLOOKUP(F38,E4数据库!C:G,4,0)</f>
        <v>#N/A</v>
      </c>
      <c r="L38" s="18" t="e">
        <f>VLOOKUP(F38,E4数据库!C:G,5,0)</f>
        <v>#N/A</v>
      </c>
      <c r="M38" s="18"/>
    </row>
    <row r="39" spans="1:13" x14ac:dyDescent="0.25">
      <c r="A39" s="22"/>
      <c r="B39" s="22"/>
      <c r="C39" s="22"/>
      <c r="D39" s="22"/>
      <c r="E39" s="18" t="e">
        <f t="shared" si="1"/>
        <v>#VALUE!</v>
      </c>
      <c r="F39" s="18" t="str">
        <f t="shared" si="0"/>
        <v/>
      </c>
      <c r="G39" s="18" t="e">
        <f t="shared" si="5"/>
        <v>#VALUE!</v>
      </c>
      <c r="H39" s="18" t="e">
        <f>VLOOKUP(F39,E4数据库!C:G,2,0)</f>
        <v>#N/A</v>
      </c>
      <c r="I39" s="18" t="e">
        <f>VLOOKUP(F39,E4数据库!C:G,3,0)</f>
        <v>#N/A</v>
      </c>
      <c r="J39" s="19" t="e">
        <f t="shared" si="6"/>
        <v>#VALUE!</v>
      </c>
      <c r="K39" s="18" t="e">
        <f>VLOOKUP(F39,E4数据库!C:G,4,0)</f>
        <v>#N/A</v>
      </c>
      <c r="L39" s="18" t="e">
        <f>VLOOKUP(F39,E4数据库!C:G,5,0)</f>
        <v>#N/A</v>
      </c>
      <c r="M39" s="18"/>
    </row>
    <row r="40" spans="1:13" x14ac:dyDescent="0.25">
      <c r="A40" s="22"/>
      <c r="B40" s="22"/>
      <c r="C40" s="22"/>
      <c r="D40" s="22"/>
      <c r="E40" s="18" t="e">
        <f t="shared" si="1"/>
        <v>#VALUE!</v>
      </c>
      <c r="F40" s="18" t="str">
        <f t="shared" si="0"/>
        <v/>
      </c>
      <c r="G40" s="18" t="e">
        <f t="shared" si="5"/>
        <v>#VALUE!</v>
      </c>
      <c r="H40" s="18" t="e">
        <f>VLOOKUP(F40,E4数据库!C:G,2,0)</f>
        <v>#N/A</v>
      </c>
      <c r="I40" s="18" t="e">
        <f>VLOOKUP(F40,E4数据库!C:G,3,0)</f>
        <v>#N/A</v>
      </c>
      <c r="J40" s="19" t="e">
        <f t="shared" si="6"/>
        <v>#VALUE!</v>
      </c>
      <c r="K40" s="18" t="e">
        <f>VLOOKUP(F40,E4数据库!C:G,4,0)</f>
        <v>#N/A</v>
      </c>
      <c r="L40" s="18" t="e">
        <f>VLOOKUP(F40,E4数据库!C:G,5,0)</f>
        <v>#N/A</v>
      </c>
      <c r="M40" s="18"/>
    </row>
    <row r="41" spans="1:13" x14ac:dyDescent="0.25">
      <c r="A41" s="22"/>
      <c r="B41" s="22"/>
      <c r="C41" s="22"/>
      <c r="D41" s="22"/>
      <c r="E41" s="18" t="e">
        <f t="shared" si="1"/>
        <v>#VALUE!</v>
      </c>
      <c r="F41" s="18" t="str">
        <f t="shared" si="0"/>
        <v/>
      </c>
      <c r="G41" s="18" t="e">
        <f t="shared" si="5"/>
        <v>#VALUE!</v>
      </c>
      <c r="H41" s="18" t="e">
        <f>VLOOKUP(F41,E4数据库!C:G,2,0)</f>
        <v>#N/A</v>
      </c>
      <c r="I41" s="18" t="e">
        <f>VLOOKUP(F41,E4数据库!C:G,3,0)</f>
        <v>#N/A</v>
      </c>
      <c r="J41" s="19" t="e">
        <f t="shared" si="6"/>
        <v>#VALUE!</v>
      </c>
      <c r="K41" s="18" t="e">
        <f>VLOOKUP(F41,E4数据库!C:G,4,0)</f>
        <v>#N/A</v>
      </c>
      <c r="L41" s="18" t="e">
        <f>VLOOKUP(F41,E4数据库!C:G,5,0)</f>
        <v>#N/A</v>
      </c>
      <c r="M41" s="18"/>
    </row>
    <row r="42" spans="1:13" x14ac:dyDescent="0.25">
      <c r="A42" s="22"/>
      <c r="B42" s="22"/>
      <c r="C42" s="22"/>
      <c r="D42" s="22"/>
      <c r="E42" s="18" t="e">
        <f t="shared" si="1"/>
        <v>#VALUE!</v>
      </c>
      <c r="F42" s="18" t="str">
        <f t="shared" si="0"/>
        <v/>
      </c>
      <c r="G42" s="18" t="e">
        <f t="shared" si="5"/>
        <v>#VALUE!</v>
      </c>
      <c r="H42" s="18" t="e">
        <f>VLOOKUP(F42,E4数据库!C:G,2,0)</f>
        <v>#N/A</v>
      </c>
      <c r="I42" s="18" t="e">
        <f>VLOOKUP(F42,E4数据库!C:G,3,0)</f>
        <v>#N/A</v>
      </c>
      <c r="J42" s="19" t="e">
        <f t="shared" si="6"/>
        <v>#VALUE!</v>
      </c>
      <c r="K42" s="18" t="e">
        <f>VLOOKUP(F42,E4数据库!C:G,4,0)</f>
        <v>#N/A</v>
      </c>
      <c r="L42" s="18" t="e">
        <f>VLOOKUP(F42,E4数据库!C:G,5,0)</f>
        <v>#N/A</v>
      </c>
      <c r="M42" s="18"/>
    </row>
    <row r="43" spans="1:13" x14ac:dyDescent="0.25">
      <c r="A43" s="22"/>
      <c r="B43" s="22"/>
      <c r="C43" s="22"/>
      <c r="D43" s="22"/>
      <c r="E43" s="18" t="e">
        <f t="shared" si="1"/>
        <v>#VALUE!</v>
      </c>
      <c r="F43" s="18" t="str">
        <f t="shared" si="0"/>
        <v/>
      </c>
      <c r="G43" s="18" t="e">
        <f t="shared" si="5"/>
        <v>#VALUE!</v>
      </c>
      <c r="H43" s="18" t="e">
        <f>VLOOKUP(F43,E4数据库!C:G,2,0)</f>
        <v>#N/A</v>
      </c>
      <c r="I43" s="18" t="e">
        <f>VLOOKUP(F43,E4数据库!C:G,3,0)</f>
        <v>#N/A</v>
      </c>
      <c r="J43" s="19" t="e">
        <f t="shared" si="6"/>
        <v>#VALUE!</v>
      </c>
      <c r="K43" s="18" t="e">
        <f>VLOOKUP(F43,E4数据库!C:G,4,0)</f>
        <v>#N/A</v>
      </c>
      <c r="L43" s="18" t="e">
        <f>VLOOKUP(F43,E4数据库!C:G,5,0)</f>
        <v>#N/A</v>
      </c>
      <c r="M43" s="18"/>
    </row>
    <row r="44" spans="1:13" x14ac:dyDescent="0.25">
      <c r="A44" s="22"/>
      <c r="B44" s="22"/>
      <c r="C44" s="22"/>
      <c r="D44" s="22"/>
      <c r="E44" s="18" t="e">
        <f t="shared" si="1"/>
        <v>#VALUE!</v>
      </c>
      <c r="F44" s="18" t="str">
        <f t="shared" si="0"/>
        <v/>
      </c>
      <c r="G44" s="18" t="e">
        <f t="shared" si="5"/>
        <v>#VALUE!</v>
      </c>
      <c r="H44" s="18" t="e">
        <f>VLOOKUP(F44,E4数据库!C:G,2,0)</f>
        <v>#N/A</v>
      </c>
      <c r="I44" s="18" t="e">
        <f>VLOOKUP(F44,E4数据库!C:G,3,0)</f>
        <v>#N/A</v>
      </c>
      <c r="J44" s="19" t="e">
        <f t="shared" si="6"/>
        <v>#VALUE!</v>
      </c>
      <c r="K44" s="18" t="e">
        <f>VLOOKUP(F44,E4数据库!C:G,4,0)</f>
        <v>#N/A</v>
      </c>
      <c r="L44" s="18" t="e">
        <f>VLOOKUP(F44,E4数据库!C:G,5,0)</f>
        <v>#N/A</v>
      </c>
      <c r="M44" s="18"/>
    </row>
    <row r="45" spans="1:13" x14ac:dyDescent="0.25">
      <c r="A45" s="22"/>
      <c r="B45" s="22"/>
      <c r="C45" s="22"/>
      <c r="D45" s="22"/>
      <c r="E45" s="18" t="e">
        <f t="shared" si="1"/>
        <v>#VALUE!</v>
      </c>
      <c r="F45" s="18" t="str">
        <f t="shared" si="0"/>
        <v/>
      </c>
      <c r="G45" s="18" t="e">
        <f t="shared" si="5"/>
        <v>#VALUE!</v>
      </c>
      <c r="H45" s="18" t="e">
        <f>VLOOKUP(F45,E4数据库!C:G,2,0)</f>
        <v>#N/A</v>
      </c>
      <c r="I45" s="18" t="e">
        <f>VLOOKUP(F45,E4数据库!C:G,3,0)</f>
        <v>#N/A</v>
      </c>
      <c r="J45" s="19" t="e">
        <f t="shared" si="6"/>
        <v>#VALUE!</v>
      </c>
      <c r="K45" s="18" t="e">
        <f>VLOOKUP(F45,E4数据库!C:G,4,0)</f>
        <v>#N/A</v>
      </c>
      <c r="L45" s="18" t="e">
        <f>VLOOKUP(F45,E4数据库!C:G,5,0)</f>
        <v>#N/A</v>
      </c>
      <c r="M45" s="18"/>
    </row>
    <row r="46" spans="1:13" x14ac:dyDescent="0.25">
      <c r="A46" s="22"/>
      <c r="B46" s="22"/>
      <c r="C46" s="22"/>
      <c r="D46" s="22"/>
      <c r="E46" s="18" t="e">
        <f t="shared" si="1"/>
        <v>#VALUE!</v>
      </c>
      <c r="F46" s="18" t="str">
        <f t="shared" si="0"/>
        <v/>
      </c>
      <c r="G46" s="18" t="e">
        <f t="shared" si="5"/>
        <v>#VALUE!</v>
      </c>
      <c r="H46" s="18" t="e">
        <f>VLOOKUP(F46,E4数据库!C:G,2,0)</f>
        <v>#N/A</v>
      </c>
      <c r="I46" s="18" t="e">
        <f>VLOOKUP(F46,E4数据库!C:G,3,0)</f>
        <v>#N/A</v>
      </c>
      <c r="J46" s="19" t="e">
        <f t="shared" si="6"/>
        <v>#VALUE!</v>
      </c>
      <c r="K46" s="18" t="e">
        <f>VLOOKUP(F46,E4数据库!C:G,4,0)</f>
        <v>#N/A</v>
      </c>
      <c r="L46" s="18" t="e">
        <f>VLOOKUP(F46,E4数据库!C:G,5,0)</f>
        <v>#N/A</v>
      </c>
      <c r="M46" s="18"/>
    </row>
    <row r="47" spans="1:13" x14ac:dyDescent="0.25">
      <c r="A47" s="22"/>
      <c r="B47" s="22"/>
      <c r="C47" s="22"/>
      <c r="D47" s="22"/>
      <c r="E47" s="18" t="e">
        <f t="shared" si="1"/>
        <v>#VALUE!</v>
      </c>
      <c r="F47" s="18" t="str">
        <f t="shared" si="0"/>
        <v/>
      </c>
      <c r="G47" s="18" t="e">
        <f t="shared" si="5"/>
        <v>#VALUE!</v>
      </c>
      <c r="H47" s="18" t="e">
        <f>VLOOKUP(F47,E4数据库!C:G,2,0)</f>
        <v>#N/A</v>
      </c>
      <c r="I47" s="18" t="e">
        <f>VLOOKUP(F47,E4数据库!C:G,3,0)</f>
        <v>#N/A</v>
      </c>
      <c r="J47" s="19" t="e">
        <f t="shared" si="6"/>
        <v>#VALUE!</v>
      </c>
      <c r="K47" s="18" t="e">
        <f>VLOOKUP(F47,E4数据库!C:G,4,0)</f>
        <v>#N/A</v>
      </c>
      <c r="L47" s="18" t="e">
        <f>VLOOKUP(F47,E4数据库!C:G,5,0)</f>
        <v>#N/A</v>
      </c>
      <c r="M47" s="18"/>
    </row>
    <row r="48" spans="1:13" x14ac:dyDescent="0.25">
      <c r="A48" s="22"/>
      <c r="B48" s="22"/>
      <c r="C48" s="22"/>
      <c r="D48" s="22"/>
      <c r="E48" s="18" t="e">
        <f t="shared" si="1"/>
        <v>#VALUE!</v>
      </c>
      <c r="F48" s="18" t="str">
        <f t="shared" si="0"/>
        <v/>
      </c>
      <c r="G48" s="18" t="e">
        <f t="shared" si="5"/>
        <v>#VALUE!</v>
      </c>
      <c r="H48" s="18" t="e">
        <f>VLOOKUP(F48,E4数据库!C:G,2,0)</f>
        <v>#N/A</v>
      </c>
      <c r="I48" s="18" t="e">
        <f>VLOOKUP(F48,E4数据库!C:G,3,0)</f>
        <v>#N/A</v>
      </c>
      <c r="J48" s="19" t="e">
        <f t="shared" si="6"/>
        <v>#VALUE!</v>
      </c>
      <c r="K48" s="18" t="e">
        <f>VLOOKUP(F48,E4数据库!C:G,4,0)</f>
        <v>#N/A</v>
      </c>
      <c r="L48" s="18" t="e">
        <f>VLOOKUP(F48,E4数据库!C:G,5,0)</f>
        <v>#N/A</v>
      </c>
      <c r="M48" s="18"/>
    </row>
    <row r="49" spans="1:13" x14ac:dyDescent="0.25">
      <c r="A49" s="22"/>
      <c r="B49" s="22"/>
      <c r="C49" s="22"/>
      <c r="D49" s="22"/>
      <c r="E49" s="18" t="e">
        <f t="shared" si="1"/>
        <v>#VALUE!</v>
      </c>
      <c r="F49" s="18" t="str">
        <f t="shared" si="0"/>
        <v/>
      </c>
      <c r="G49" s="18" t="e">
        <f t="shared" si="5"/>
        <v>#VALUE!</v>
      </c>
      <c r="H49" s="18" t="e">
        <f>VLOOKUP(F49,E4数据库!C:G,2,0)</f>
        <v>#N/A</v>
      </c>
      <c r="I49" s="18" t="e">
        <f>VLOOKUP(F49,E4数据库!C:G,3,0)</f>
        <v>#N/A</v>
      </c>
      <c r="J49" s="19" t="e">
        <f t="shared" si="6"/>
        <v>#VALUE!</v>
      </c>
      <c r="K49" s="18" t="e">
        <f>VLOOKUP(F49,E4数据库!C:G,4,0)</f>
        <v>#N/A</v>
      </c>
      <c r="L49" s="18" t="e">
        <f>VLOOKUP(F49,E4数据库!C:G,5,0)</f>
        <v>#N/A</v>
      </c>
      <c r="M49" s="18"/>
    </row>
    <row r="50" spans="1:13" x14ac:dyDescent="0.25">
      <c r="A50" s="22"/>
      <c r="B50" s="22"/>
      <c r="C50" s="22"/>
      <c r="D50" s="22"/>
      <c r="E50" s="18" t="e">
        <f t="shared" si="1"/>
        <v>#VALUE!</v>
      </c>
      <c r="F50" s="18" t="str">
        <f t="shared" si="0"/>
        <v/>
      </c>
      <c r="G50" s="18" t="e">
        <f t="shared" si="5"/>
        <v>#VALUE!</v>
      </c>
      <c r="H50" s="18" t="e">
        <f>VLOOKUP(F50,E4数据库!C:G,2,0)</f>
        <v>#N/A</v>
      </c>
      <c r="I50" s="18" t="e">
        <f>VLOOKUP(F50,E4数据库!C:G,3,0)</f>
        <v>#N/A</v>
      </c>
      <c r="J50" s="19" t="e">
        <f t="shared" si="6"/>
        <v>#VALUE!</v>
      </c>
      <c r="K50" s="18" t="e">
        <f>VLOOKUP(F50,E4数据库!C:G,4,0)</f>
        <v>#N/A</v>
      </c>
      <c r="L50" s="18" t="e">
        <f>VLOOKUP(F50,E4数据库!C:G,5,0)</f>
        <v>#N/A</v>
      </c>
      <c r="M50" s="18"/>
    </row>
    <row r="51" spans="1:13" x14ac:dyDescent="0.25">
      <c r="A51" s="22"/>
      <c r="B51" s="22"/>
      <c r="C51" s="22"/>
      <c r="D51" s="22"/>
      <c r="E51" s="18" t="e">
        <f t="shared" si="1"/>
        <v>#VALUE!</v>
      </c>
      <c r="F51" s="18" t="str">
        <f t="shared" si="0"/>
        <v/>
      </c>
      <c r="G51" s="18" t="e">
        <f t="shared" si="5"/>
        <v>#VALUE!</v>
      </c>
      <c r="H51" s="18" t="e">
        <f>VLOOKUP(F51,E4数据库!C:G,2,0)</f>
        <v>#N/A</v>
      </c>
      <c r="I51" s="18" t="e">
        <f>VLOOKUP(F51,E4数据库!C:G,3,0)</f>
        <v>#N/A</v>
      </c>
      <c r="J51" s="19" t="e">
        <f t="shared" si="6"/>
        <v>#VALUE!</v>
      </c>
      <c r="K51" s="18" t="e">
        <f>VLOOKUP(F51,E4数据库!C:G,4,0)</f>
        <v>#N/A</v>
      </c>
      <c r="L51" s="18" t="e">
        <f>VLOOKUP(F51,E4数据库!C:G,5,0)</f>
        <v>#N/A</v>
      </c>
      <c r="M51" s="18"/>
    </row>
    <row r="52" spans="1:13" x14ac:dyDescent="0.25">
      <c r="A52" s="22"/>
      <c r="B52" s="22"/>
      <c r="C52" s="22"/>
      <c r="D52" s="22"/>
      <c r="E52" s="18" t="e">
        <f t="shared" si="1"/>
        <v>#VALUE!</v>
      </c>
      <c r="F52" s="18" t="str">
        <f t="shared" si="0"/>
        <v/>
      </c>
      <c r="G52" s="18" t="e">
        <f t="shared" si="5"/>
        <v>#VALUE!</v>
      </c>
      <c r="H52" s="18" t="e">
        <f>VLOOKUP(F52,E4数据库!C:G,2,0)</f>
        <v>#N/A</v>
      </c>
      <c r="I52" s="18" t="e">
        <f>VLOOKUP(F52,E4数据库!C:G,3,0)</f>
        <v>#N/A</v>
      </c>
      <c r="J52" s="19" t="e">
        <f t="shared" si="6"/>
        <v>#VALUE!</v>
      </c>
      <c r="K52" s="18" t="e">
        <f>VLOOKUP(F52,E4数据库!C:G,4,0)</f>
        <v>#N/A</v>
      </c>
      <c r="L52" s="18" t="e">
        <f>VLOOKUP(F52,E4数据库!C:G,5,0)</f>
        <v>#N/A</v>
      </c>
      <c r="M52" s="18"/>
    </row>
    <row r="53" spans="1:13" x14ac:dyDescent="0.25">
      <c r="A53" s="22"/>
      <c r="B53" s="22"/>
      <c r="C53" s="22"/>
      <c r="D53" s="22"/>
      <c r="E53" s="18" t="e">
        <f t="shared" si="1"/>
        <v>#VALUE!</v>
      </c>
      <c r="F53" s="18" t="str">
        <f t="shared" si="0"/>
        <v/>
      </c>
      <c r="G53" s="18" t="e">
        <f t="shared" si="5"/>
        <v>#VALUE!</v>
      </c>
      <c r="H53" s="18" t="e">
        <f>VLOOKUP(F53,E4数据库!C:G,2,0)</f>
        <v>#N/A</v>
      </c>
      <c r="I53" s="18" t="e">
        <f>VLOOKUP(F53,E4数据库!C:G,3,0)</f>
        <v>#N/A</v>
      </c>
      <c r="J53" s="19" t="e">
        <f t="shared" si="6"/>
        <v>#VALUE!</v>
      </c>
      <c r="K53" s="18" t="e">
        <f>VLOOKUP(F53,E4数据库!C:G,4,0)</f>
        <v>#N/A</v>
      </c>
      <c r="L53" s="18" t="e">
        <f>VLOOKUP(F53,E4数据库!C:G,5,0)</f>
        <v>#N/A</v>
      </c>
      <c r="M53" s="18"/>
    </row>
    <row r="54" spans="1:13" x14ac:dyDescent="0.25">
      <c r="A54" s="22"/>
      <c r="B54" s="22"/>
      <c r="C54" s="22"/>
      <c r="D54" s="22"/>
      <c r="E54" s="18" t="e">
        <f t="shared" si="1"/>
        <v>#VALUE!</v>
      </c>
      <c r="F54" s="18" t="str">
        <f t="shared" si="0"/>
        <v/>
      </c>
      <c r="G54" s="18" t="e">
        <f t="shared" si="5"/>
        <v>#VALUE!</v>
      </c>
      <c r="H54" s="18" t="e">
        <f>VLOOKUP(F54,E4数据库!C:G,2,0)</f>
        <v>#N/A</v>
      </c>
      <c r="I54" s="18" t="e">
        <f>VLOOKUP(F54,E4数据库!C:G,3,0)</f>
        <v>#N/A</v>
      </c>
      <c r="J54" s="19" t="e">
        <f t="shared" si="6"/>
        <v>#VALUE!</v>
      </c>
      <c r="K54" s="18" t="e">
        <f>VLOOKUP(F54,E4数据库!C:G,4,0)</f>
        <v>#N/A</v>
      </c>
      <c r="L54" s="18" t="e">
        <f>VLOOKUP(F54,E4数据库!C:G,5,0)</f>
        <v>#N/A</v>
      </c>
      <c r="M54" s="18"/>
    </row>
    <row r="55" spans="1:13" x14ac:dyDescent="0.25">
      <c r="A55" s="22"/>
      <c r="B55" s="22"/>
      <c r="C55" s="22"/>
      <c r="D55" s="22"/>
      <c r="E55" s="18" t="e">
        <f t="shared" si="1"/>
        <v>#VALUE!</v>
      </c>
      <c r="F55" s="18" t="str">
        <f t="shared" si="0"/>
        <v/>
      </c>
      <c r="G55" s="18" t="e">
        <f t="shared" si="5"/>
        <v>#VALUE!</v>
      </c>
      <c r="H55" s="18" t="e">
        <f>VLOOKUP(F55,E4数据库!C:G,2,0)</f>
        <v>#N/A</v>
      </c>
      <c r="I55" s="18" t="e">
        <f>VLOOKUP(F55,E4数据库!C:G,3,0)</f>
        <v>#N/A</v>
      </c>
      <c r="J55" s="19" t="e">
        <f t="shared" si="6"/>
        <v>#VALUE!</v>
      </c>
      <c r="K55" s="18" t="e">
        <f>VLOOKUP(F55,E4数据库!C:G,4,0)</f>
        <v>#N/A</v>
      </c>
      <c r="L55" s="18" t="e">
        <f>VLOOKUP(F55,E4数据库!C:G,5,0)</f>
        <v>#N/A</v>
      </c>
      <c r="M55" s="18"/>
    </row>
    <row r="56" spans="1:13" x14ac:dyDescent="0.25">
      <c r="A56" s="22"/>
      <c r="B56" s="22"/>
      <c r="C56" s="22"/>
      <c r="D56" s="22"/>
      <c r="E56" s="18" t="e">
        <f t="shared" si="1"/>
        <v>#VALUE!</v>
      </c>
      <c r="F56" s="18" t="str">
        <f t="shared" si="0"/>
        <v/>
      </c>
      <c r="G56" s="18" t="e">
        <f t="shared" si="5"/>
        <v>#VALUE!</v>
      </c>
      <c r="H56" s="18" t="e">
        <f>VLOOKUP(F56,E4数据库!C:G,2,0)</f>
        <v>#N/A</v>
      </c>
      <c r="I56" s="18" t="e">
        <f>VLOOKUP(F56,E4数据库!C:G,3,0)</f>
        <v>#N/A</v>
      </c>
      <c r="J56" s="19" t="e">
        <f t="shared" si="6"/>
        <v>#VALUE!</v>
      </c>
      <c r="K56" s="18" t="e">
        <f>VLOOKUP(F56,E4数据库!C:G,4,0)</f>
        <v>#N/A</v>
      </c>
      <c r="L56" s="18" t="e">
        <f>VLOOKUP(F56,E4数据库!C:G,5,0)</f>
        <v>#N/A</v>
      </c>
      <c r="M56" s="18"/>
    </row>
    <row r="57" spans="1:13" x14ac:dyDescent="0.25">
      <c r="A57" s="22"/>
      <c r="B57" s="22"/>
      <c r="C57" s="22"/>
      <c r="D57" s="22"/>
      <c r="E57" s="18" t="e">
        <f t="shared" si="1"/>
        <v>#VALUE!</v>
      </c>
      <c r="F57" s="18" t="str">
        <f t="shared" si="0"/>
        <v/>
      </c>
      <c r="G57" s="18" t="e">
        <f t="shared" si="5"/>
        <v>#VALUE!</v>
      </c>
      <c r="H57" s="18" t="e">
        <f>VLOOKUP(F57,E4数据库!C:G,2,0)</f>
        <v>#N/A</v>
      </c>
      <c r="I57" s="18" t="e">
        <f>VLOOKUP(F57,E4数据库!C:G,3,0)</f>
        <v>#N/A</v>
      </c>
      <c r="J57" s="19" t="e">
        <f t="shared" si="6"/>
        <v>#VALUE!</v>
      </c>
      <c r="K57" s="18" t="e">
        <f>VLOOKUP(F57,E4数据库!C:G,4,0)</f>
        <v>#N/A</v>
      </c>
      <c r="L57" s="18" t="e">
        <f>VLOOKUP(F57,E4数据库!C:G,5,0)</f>
        <v>#N/A</v>
      </c>
      <c r="M57" s="18"/>
    </row>
    <row r="58" spans="1:13" x14ac:dyDescent="0.25">
      <c r="A58" s="22"/>
      <c r="B58" s="22"/>
      <c r="C58" s="22"/>
      <c r="D58" s="22"/>
      <c r="E58" s="18" t="e">
        <f t="shared" si="1"/>
        <v>#VALUE!</v>
      </c>
      <c r="F58" s="18" t="str">
        <f t="shared" si="0"/>
        <v/>
      </c>
      <c r="G58" s="18" t="e">
        <f t="shared" si="5"/>
        <v>#VALUE!</v>
      </c>
      <c r="H58" s="18" t="e">
        <f>VLOOKUP(F58,E4数据库!C:G,2,0)</f>
        <v>#N/A</v>
      </c>
      <c r="I58" s="18" t="e">
        <f>VLOOKUP(F58,E4数据库!C:G,3,0)</f>
        <v>#N/A</v>
      </c>
      <c r="J58" s="19" t="e">
        <f t="shared" si="6"/>
        <v>#VALUE!</v>
      </c>
      <c r="K58" s="18" t="e">
        <f>VLOOKUP(F58,E4数据库!C:G,4,0)</f>
        <v>#N/A</v>
      </c>
      <c r="L58" s="18" t="e">
        <f>VLOOKUP(F58,E4数据库!C:G,5,0)</f>
        <v>#N/A</v>
      </c>
      <c r="M58" s="18"/>
    </row>
    <row r="59" spans="1:13" x14ac:dyDescent="0.25">
      <c r="A59" s="22"/>
      <c r="B59" s="22"/>
      <c r="C59" s="22"/>
      <c r="D59" s="22"/>
      <c r="E59" s="18" t="e">
        <f t="shared" si="1"/>
        <v>#VALUE!</v>
      </c>
      <c r="F59" s="18" t="str">
        <f t="shared" si="0"/>
        <v/>
      </c>
      <c r="G59" s="18" t="e">
        <f t="shared" si="5"/>
        <v>#VALUE!</v>
      </c>
      <c r="H59" s="18" t="e">
        <f>VLOOKUP(F59,E4数据库!C:G,2,0)</f>
        <v>#N/A</v>
      </c>
      <c r="I59" s="18" t="e">
        <f>VLOOKUP(F59,E4数据库!C:G,3,0)</f>
        <v>#N/A</v>
      </c>
      <c r="J59" s="19" t="e">
        <f t="shared" si="6"/>
        <v>#VALUE!</v>
      </c>
      <c r="K59" s="18" t="e">
        <f>VLOOKUP(F59,E4数据库!C:G,4,0)</f>
        <v>#N/A</v>
      </c>
      <c r="L59" s="18" t="e">
        <f>VLOOKUP(F59,E4数据库!C:G,5,0)</f>
        <v>#N/A</v>
      </c>
      <c r="M59" s="18"/>
    </row>
    <row r="60" spans="1:13" x14ac:dyDescent="0.25">
      <c r="A60" s="22"/>
      <c r="B60" s="22"/>
      <c r="C60" s="22"/>
      <c r="D60" s="22"/>
      <c r="E60" s="18" t="e">
        <f t="shared" si="1"/>
        <v>#VALUE!</v>
      </c>
      <c r="F60" s="18" t="str">
        <f t="shared" si="0"/>
        <v/>
      </c>
      <c r="G60" s="18" t="e">
        <f t="shared" si="5"/>
        <v>#VALUE!</v>
      </c>
      <c r="H60" s="18" t="e">
        <f>VLOOKUP(F60,E4数据库!C:G,2,0)</f>
        <v>#N/A</v>
      </c>
      <c r="I60" s="18" t="e">
        <f>VLOOKUP(F60,E4数据库!C:G,3,0)</f>
        <v>#N/A</v>
      </c>
      <c r="J60" s="19" t="e">
        <f t="shared" si="6"/>
        <v>#VALUE!</v>
      </c>
      <c r="K60" s="18" t="e">
        <f>VLOOKUP(F60,E4数据库!C:G,4,0)</f>
        <v>#N/A</v>
      </c>
      <c r="L60" s="18" t="e">
        <f>VLOOKUP(F60,E4数据库!C:G,5,0)</f>
        <v>#N/A</v>
      </c>
      <c r="M60" s="18"/>
    </row>
    <row r="61" spans="1:13" x14ac:dyDescent="0.25">
      <c r="A61" s="22"/>
      <c r="B61" s="22"/>
      <c r="C61" s="22"/>
      <c r="D61" s="22"/>
      <c r="E61" s="18" t="e">
        <f t="shared" si="1"/>
        <v>#VALUE!</v>
      </c>
      <c r="F61" s="18" t="str">
        <f t="shared" si="0"/>
        <v/>
      </c>
      <c r="G61" s="18" t="e">
        <f t="shared" si="5"/>
        <v>#VALUE!</v>
      </c>
      <c r="H61" s="18" t="e">
        <f>VLOOKUP(F61,E4数据库!C:G,2,0)</f>
        <v>#N/A</v>
      </c>
      <c r="I61" s="18" t="e">
        <f>VLOOKUP(F61,E4数据库!C:G,3,0)</f>
        <v>#N/A</v>
      </c>
      <c r="J61" s="19" t="e">
        <f t="shared" si="6"/>
        <v>#VALUE!</v>
      </c>
      <c r="K61" s="18" t="e">
        <f>VLOOKUP(F61,E4数据库!C:G,4,0)</f>
        <v>#N/A</v>
      </c>
      <c r="L61" s="18" t="e">
        <f>VLOOKUP(F61,E4数据库!C:G,5,0)</f>
        <v>#N/A</v>
      </c>
      <c r="M61" s="18"/>
    </row>
    <row r="62" spans="1:13" x14ac:dyDescent="0.25">
      <c r="A62" s="22"/>
      <c r="B62" s="22"/>
      <c r="C62" s="22"/>
      <c r="D62" s="22"/>
      <c r="E62" s="18" t="e">
        <f t="shared" si="1"/>
        <v>#VALUE!</v>
      </c>
      <c r="F62" s="18" t="str">
        <f t="shared" si="0"/>
        <v/>
      </c>
      <c r="G62" s="18" t="e">
        <f t="shared" si="5"/>
        <v>#VALUE!</v>
      </c>
      <c r="H62" s="18" t="e">
        <f>VLOOKUP(F62,E4数据库!C:G,2,0)</f>
        <v>#N/A</v>
      </c>
      <c r="I62" s="18" t="e">
        <f>VLOOKUP(F62,E4数据库!C:G,3,0)</f>
        <v>#N/A</v>
      </c>
      <c r="J62" s="19" t="e">
        <f t="shared" si="6"/>
        <v>#VALUE!</v>
      </c>
      <c r="K62" s="18" t="e">
        <f>VLOOKUP(F62,E4数据库!C:G,4,0)</f>
        <v>#N/A</v>
      </c>
      <c r="L62" s="18" t="e">
        <f>VLOOKUP(F62,E4数据库!C:G,5,0)</f>
        <v>#N/A</v>
      </c>
      <c r="M62" s="18"/>
    </row>
    <row r="63" spans="1:13" x14ac:dyDescent="0.25">
      <c r="A63" s="22"/>
      <c r="B63" s="22"/>
      <c r="C63" s="22"/>
      <c r="D63" s="22"/>
      <c r="E63" s="18" t="e">
        <f t="shared" si="1"/>
        <v>#VALUE!</v>
      </c>
      <c r="F63" s="18" t="str">
        <f t="shared" si="0"/>
        <v/>
      </c>
      <c r="G63" s="18" t="e">
        <f t="shared" si="5"/>
        <v>#VALUE!</v>
      </c>
      <c r="H63" s="18" t="e">
        <f>VLOOKUP(F63,E4数据库!C:G,2,0)</f>
        <v>#N/A</v>
      </c>
      <c r="I63" s="18" t="e">
        <f>VLOOKUP(F63,E4数据库!C:G,3,0)</f>
        <v>#N/A</v>
      </c>
      <c r="J63" s="19" t="e">
        <f t="shared" si="6"/>
        <v>#VALUE!</v>
      </c>
      <c r="K63" s="18" t="e">
        <f>VLOOKUP(F63,E4数据库!C:G,4,0)</f>
        <v>#N/A</v>
      </c>
      <c r="L63" s="18" t="e">
        <f>VLOOKUP(F63,E4数据库!C:G,5,0)</f>
        <v>#N/A</v>
      </c>
      <c r="M63" s="18"/>
    </row>
    <row r="64" spans="1:13" x14ac:dyDescent="0.25">
      <c r="A64" s="22"/>
      <c r="B64" s="22"/>
      <c r="C64" s="22"/>
      <c r="D64" s="22"/>
      <c r="E64" s="18" t="e">
        <f t="shared" si="1"/>
        <v>#VALUE!</v>
      </c>
      <c r="F64" s="18" t="str">
        <f t="shared" si="0"/>
        <v/>
      </c>
      <c r="G64" s="18" t="e">
        <f t="shared" si="5"/>
        <v>#VALUE!</v>
      </c>
      <c r="H64" s="18" t="e">
        <f>VLOOKUP(F64,E4数据库!C:G,2,0)</f>
        <v>#N/A</v>
      </c>
      <c r="I64" s="18" t="e">
        <f>VLOOKUP(F64,E4数据库!C:G,3,0)</f>
        <v>#N/A</v>
      </c>
      <c r="J64" s="19" t="e">
        <f t="shared" si="6"/>
        <v>#VALUE!</v>
      </c>
      <c r="K64" s="18" t="e">
        <f>VLOOKUP(F64,E4数据库!C:G,4,0)</f>
        <v>#N/A</v>
      </c>
      <c r="L64" s="18" t="e">
        <f>VLOOKUP(F64,E4数据库!C:G,5,0)</f>
        <v>#N/A</v>
      </c>
      <c r="M64" s="18"/>
    </row>
    <row r="65" spans="1:13" x14ac:dyDescent="0.25">
      <c r="A65" s="22"/>
      <c r="B65" s="22"/>
      <c r="C65" s="22"/>
      <c r="D65" s="22"/>
      <c r="E65" s="18" t="e">
        <f t="shared" si="1"/>
        <v>#VALUE!</v>
      </c>
      <c r="F65" s="18" t="str">
        <f t="shared" si="0"/>
        <v/>
      </c>
      <c r="G65" s="18" t="e">
        <f t="shared" si="5"/>
        <v>#VALUE!</v>
      </c>
      <c r="H65" s="18" t="e">
        <f>VLOOKUP(F65,E4数据库!C:G,2,0)</f>
        <v>#N/A</v>
      </c>
      <c r="I65" s="18" t="e">
        <f>VLOOKUP(F65,E4数据库!C:G,3,0)</f>
        <v>#N/A</v>
      </c>
      <c r="J65" s="19" t="e">
        <f t="shared" si="6"/>
        <v>#VALUE!</v>
      </c>
      <c r="K65" s="18" t="e">
        <f>VLOOKUP(F65,E4数据库!C:G,4,0)</f>
        <v>#N/A</v>
      </c>
      <c r="L65" s="18" t="e">
        <f>VLOOKUP(F65,E4数据库!C:G,5,0)</f>
        <v>#N/A</v>
      </c>
      <c r="M65" s="18"/>
    </row>
    <row r="66" spans="1:13" x14ac:dyDescent="0.25">
      <c r="A66" s="22"/>
      <c r="B66" s="22"/>
      <c r="C66" s="22"/>
      <c r="D66" s="22"/>
      <c r="E66" s="18" t="e">
        <f t="shared" si="1"/>
        <v>#VALUE!</v>
      </c>
      <c r="F66" s="18" t="str">
        <f t="shared" ref="F66:F100" si="7">TRIM(MID(SUBSTITUTE($B66,"-",REPT(" ",99)),COLUMN(C66)*99-98,99))</f>
        <v/>
      </c>
      <c r="G66" s="18" t="e">
        <f t="shared" si="5"/>
        <v>#VALUE!</v>
      </c>
      <c r="H66" s="18" t="e">
        <f>VLOOKUP(F66,E4数据库!C:G,2,0)</f>
        <v>#N/A</v>
      </c>
      <c r="I66" s="18" t="e">
        <f>VLOOKUP(F66,E4数据库!C:G,3,0)</f>
        <v>#N/A</v>
      </c>
      <c r="J66" s="19" t="e">
        <f t="shared" si="6"/>
        <v>#VALUE!</v>
      </c>
      <c r="K66" s="18" t="e">
        <f>VLOOKUP(F66,E4数据库!C:G,4,0)</f>
        <v>#N/A</v>
      </c>
      <c r="L66" s="18" t="e">
        <f>VLOOKUP(F66,E4数据库!C:G,5,0)</f>
        <v>#N/A</v>
      </c>
      <c r="M66" s="18"/>
    </row>
    <row r="67" spans="1:13" x14ac:dyDescent="0.25">
      <c r="A67" s="22"/>
      <c r="B67" s="22"/>
      <c r="C67" s="22"/>
      <c r="D67" s="22"/>
      <c r="E67" s="18" t="e">
        <f t="shared" ref="E67:E100" si="8">VALUE(TRIM(MID(SUBSTITUTE($B67,"-",REPT(" ",99)),COLUMN(B67)*99-98,99)))</f>
        <v>#VALUE!</v>
      </c>
      <c r="F67" s="18" t="str">
        <f t="shared" si="7"/>
        <v/>
      </c>
      <c r="G67" s="18" t="e">
        <f t="shared" si="5"/>
        <v>#VALUE!</v>
      </c>
      <c r="H67" s="18" t="e">
        <f>VLOOKUP(F67,E4数据库!C:G,2,0)</f>
        <v>#N/A</v>
      </c>
      <c r="I67" s="18" t="e">
        <f>VLOOKUP(F67,E4数据库!C:G,3,0)</f>
        <v>#N/A</v>
      </c>
      <c r="J67" s="19" t="e">
        <f t="shared" si="6"/>
        <v>#VALUE!</v>
      </c>
      <c r="K67" s="18" t="e">
        <f>VLOOKUP(F67,E4数据库!C:G,4,0)</f>
        <v>#N/A</v>
      </c>
      <c r="L67" s="18" t="e">
        <f>VLOOKUP(F67,E4数据库!C:G,5,0)</f>
        <v>#N/A</v>
      </c>
      <c r="M67" s="18"/>
    </row>
    <row r="68" spans="1:13" x14ac:dyDescent="0.25">
      <c r="A68" s="22"/>
      <c r="B68" s="22"/>
      <c r="C68" s="22"/>
      <c r="D68" s="22"/>
      <c r="E68" s="18" t="e">
        <f t="shared" si="8"/>
        <v>#VALUE!</v>
      </c>
      <c r="F68" s="18" t="str">
        <f t="shared" si="7"/>
        <v/>
      </c>
      <c r="G68" s="18" t="e">
        <f t="shared" si="5"/>
        <v>#VALUE!</v>
      </c>
      <c r="H68" s="18" t="e">
        <f>VLOOKUP(F68,E4数据库!C:G,2,0)</f>
        <v>#N/A</v>
      </c>
      <c r="I68" s="18" t="e">
        <f>VLOOKUP(F68,E4数据库!C:G,3,0)</f>
        <v>#N/A</v>
      </c>
      <c r="J68" s="19" t="e">
        <f t="shared" si="6"/>
        <v>#VALUE!</v>
      </c>
      <c r="K68" s="18" t="e">
        <f>VLOOKUP(F68,E4数据库!C:G,4,0)</f>
        <v>#N/A</v>
      </c>
      <c r="L68" s="18" t="e">
        <f>VLOOKUP(F68,E4数据库!C:G,5,0)</f>
        <v>#N/A</v>
      </c>
      <c r="M68" s="18"/>
    </row>
    <row r="69" spans="1:13" x14ac:dyDescent="0.25">
      <c r="A69" s="22"/>
      <c r="B69" s="22"/>
      <c r="C69" s="22"/>
      <c r="D69" s="22"/>
      <c r="E69" s="18" t="e">
        <f t="shared" si="8"/>
        <v>#VALUE!</v>
      </c>
      <c r="F69" s="18" t="str">
        <f t="shared" si="7"/>
        <v/>
      </c>
      <c r="G69" s="18" t="e">
        <f t="shared" si="5"/>
        <v>#VALUE!</v>
      </c>
      <c r="H69" s="18" t="e">
        <f>VLOOKUP(F69,E4数据库!C:G,2,0)</f>
        <v>#N/A</v>
      </c>
      <c r="I69" s="18" t="e">
        <f>VLOOKUP(F69,E4数据库!C:G,3,0)</f>
        <v>#N/A</v>
      </c>
      <c r="J69" s="19" t="e">
        <f t="shared" si="6"/>
        <v>#VALUE!</v>
      </c>
      <c r="K69" s="18" t="e">
        <f>VLOOKUP(F69,E4数据库!C:G,4,0)</f>
        <v>#N/A</v>
      </c>
      <c r="L69" s="18" t="e">
        <f>VLOOKUP(F69,E4数据库!C:G,5,0)</f>
        <v>#N/A</v>
      </c>
      <c r="M69" s="18"/>
    </row>
    <row r="70" spans="1:13" x14ac:dyDescent="0.25">
      <c r="A70" s="22"/>
      <c r="B70" s="22"/>
      <c r="C70" s="22"/>
      <c r="D70" s="22"/>
      <c r="E70" s="18" t="e">
        <f t="shared" si="8"/>
        <v>#VALUE!</v>
      </c>
      <c r="F70" s="18" t="str">
        <f t="shared" si="7"/>
        <v/>
      </c>
      <c r="G70" s="18" t="e">
        <f t="shared" ref="G70:G100" si="9">VALUE(TRIM(MID(SUBSTITUTE($B70,"-",REPT(" ",99)),COLUMN(D70)*99-98,99)))</f>
        <v>#VALUE!</v>
      </c>
      <c r="H70" s="18" t="e">
        <f>VLOOKUP(F70,E4数据库!C:G,2,0)</f>
        <v>#N/A</v>
      </c>
      <c r="I70" s="18" t="e">
        <f>VLOOKUP(F70,E4数据库!C:G,3,0)</f>
        <v>#N/A</v>
      </c>
      <c r="J70" s="19" t="e">
        <f t="shared" si="6"/>
        <v>#VALUE!</v>
      </c>
      <c r="K70" s="18" t="e">
        <f>VLOOKUP(F70,E4数据库!C:G,4,0)</f>
        <v>#N/A</v>
      </c>
      <c r="L70" s="18" t="e">
        <f>VLOOKUP(F70,E4数据库!C:G,5,0)</f>
        <v>#N/A</v>
      </c>
      <c r="M70" s="18"/>
    </row>
    <row r="71" spans="1:13" x14ac:dyDescent="0.25">
      <c r="A71" s="22"/>
      <c r="B71" s="22"/>
      <c r="C71" s="22"/>
      <c r="D71" s="22"/>
      <c r="E71" s="18" t="e">
        <f t="shared" si="8"/>
        <v>#VALUE!</v>
      </c>
      <c r="F71" s="18" t="str">
        <f t="shared" si="7"/>
        <v/>
      </c>
      <c r="G71" s="18" t="e">
        <f t="shared" si="9"/>
        <v>#VALUE!</v>
      </c>
      <c r="H71" s="18" t="e">
        <f>VLOOKUP(F71,E4数据库!C:G,2,0)</f>
        <v>#N/A</v>
      </c>
      <c r="I71" s="18" t="e">
        <f>VLOOKUP(F71,E4数据库!C:G,3,0)</f>
        <v>#N/A</v>
      </c>
      <c r="J71" s="19" t="e">
        <f t="shared" ref="J71:J100" si="10">(G71/1000)*2*C71</f>
        <v>#VALUE!</v>
      </c>
      <c r="K71" s="18" t="e">
        <f>VLOOKUP(F71,E4数据库!C:G,4,0)</f>
        <v>#N/A</v>
      </c>
      <c r="L71" s="18" t="e">
        <f>VLOOKUP(F71,E4数据库!C:G,5,0)</f>
        <v>#N/A</v>
      </c>
      <c r="M71" s="18"/>
    </row>
    <row r="72" spans="1:13" x14ac:dyDescent="0.25">
      <c r="A72" s="22"/>
      <c r="B72" s="22"/>
      <c r="C72" s="22"/>
      <c r="D72" s="22"/>
      <c r="E72" s="18" t="e">
        <f t="shared" si="8"/>
        <v>#VALUE!</v>
      </c>
      <c r="F72" s="18" t="str">
        <f t="shared" si="7"/>
        <v/>
      </c>
      <c r="G72" s="18" t="e">
        <f t="shared" si="9"/>
        <v>#VALUE!</v>
      </c>
      <c r="H72" s="18" t="e">
        <f>VLOOKUP(F72,E4数据库!C:G,2,0)</f>
        <v>#N/A</v>
      </c>
      <c r="I72" s="18" t="e">
        <f>VLOOKUP(F72,E4数据库!C:G,3,0)</f>
        <v>#N/A</v>
      </c>
      <c r="J72" s="19" t="e">
        <f t="shared" si="10"/>
        <v>#VALUE!</v>
      </c>
      <c r="K72" s="18" t="e">
        <f>VLOOKUP(F72,E4数据库!C:G,4,0)</f>
        <v>#N/A</v>
      </c>
      <c r="L72" s="18" t="e">
        <f>VLOOKUP(F72,E4数据库!C:G,5,0)</f>
        <v>#N/A</v>
      </c>
      <c r="M72" s="18"/>
    </row>
    <row r="73" spans="1:13" x14ac:dyDescent="0.25">
      <c r="A73" s="22"/>
      <c r="B73" s="22"/>
      <c r="C73" s="22"/>
      <c r="D73" s="22"/>
      <c r="E73" s="18" t="e">
        <f t="shared" si="8"/>
        <v>#VALUE!</v>
      </c>
      <c r="F73" s="18" t="str">
        <f t="shared" si="7"/>
        <v/>
      </c>
      <c r="G73" s="18" t="e">
        <f t="shared" si="9"/>
        <v>#VALUE!</v>
      </c>
      <c r="H73" s="18" t="e">
        <f>VLOOKUP(F73,E4数据库!C:G,2,0)</f>
        <v>#N/A</v>
      </c>
      <c r="I73" s="18" t="e">
        <f>VLOOKUP(F73,E4数据库!C:G,3,0)</f>
        <v>#N/A</v>
      </c>
      <c r="J73" s="19" t="e">
        <f t="shared" si="10"/>
        <v>#VALUE!</v>
      </c>
      <c r="K73" s="18" t="e">
        <f>VLOOKUP(F73,E4数据库!C:G,4,0)</f>
        <v>#N/A</v>
      </c>
      <c r="L73" s="18" t="e">
        <f>VLOOKUP(F73,E4数据库!C:G,5,0)</f>
        <v>#N/A</v>
      </c>
      <c r="M73" s="18"/>
    </row>
    <row r="74" spans="1:13" x14ac:dyDescent="0.25">
      <c r="A74" s="22"/>
      <c r="B74" s="22"/>
      <c r="C74" s="22"/>
      <c r="D74" s="22"/>
      <c r="E74" s="18" t="e">
        <f t="shared" si="8"/>
        <v>#VALUE!</v>
      </c>
      <c r="F74" s="18" t="str">
        <f t="shared" si="7"/>
        <v/>
      </c>
      <c r="G74" s="18" t="e">
        <f t="shared" si="9"/>
        <v>#VALUE!</v>
      </c>
      <c r="H74" s="18" t="e">
        <f>VLOOKUP(F74,E4数据库!C:G,2,0)</f>
        <v>#N/A</v>
      </c>
      <c r="I74" s="18" t="e">
        <f>VLOOKUP(F74,E4数据库!C:G,3,0)</f>
        <v>#N/A</v>
      </c>
      <c r="J74" s="19" t="e">
        <f t="shared" si="10"/>
        <v>#VALUE!</v>
      </c>
      <c r="K74" s="18" t="e">
        <f>VLOOKUP(F74,E4数据库!C:G,4,0)</f>
        <v>#N/A</v>
      </c>
      <c r="L74" s="18" t="e">
        <f>VLOOKUP(F74,E4数据库!C:G,5,0)</f>
        <v>#N/A</v>
      </c>
      <c r="M74" s="18"/>
    </row>
    <row r="75" spans="1:13" x14ac:dyDescent="0.25">
      <c r="A75" s="22"/>
      <c r="B75" s="22"/>
      <c r="C75" s="22"/>
      <c r="D75" s="22"/>
      <c r="E75" s="18" t="e">
        <f t="shared" si="8"/>
        <v>#VALUE!</v>
      </c>
      <c r="F75" s="18" t="str">
        <f t="shared" si="7"/>
        <v/>
      </c>
      <c r="G75" s="18" t="e">
        <f t="shared" si="9"/>
        <v>#VALUE!</v>
      </c>
      <c r="H75" s="18" t="e">
        <f>VLOOKUP(F75,E4数据库!C:G,2,0)</f>
        <v>#N/A</v>
      </c>
      <c r="I75" s="18" t="e">
        <f>VLOOKUP(F75,E4数据库!C:G,3,0)</f>
        <v>#N/A</v>
      </c>
      <c r="J75" s="19" t="e">
        <f t="shared" si="10"/>
        <v>#VALUE!</v>
      </c>
      <c r="K75" s="18" t="e">
        <f>VLOOKUP(F75,E4数据库!C:G,4,0)</f>
        <v>#N/A</v>
      </c>
      <c r="L75" s="18" t="e">
        <f>VLOOKUP(F75,E4数据库!C:G,5,0)</f>
        <v>#N/A</v>
      </c>
      <c r="M75" s="18"/>
    </row>
    <row r="76" spans="1:13" x14ac:dyDescent="0.25">
      <c r="A76" s="22"/>
      <c r="B76" s="22"/>
      <c r="C76" s="22"/>
      <c r="D76" s="22"/>
      <c r="E76" s="18" t="e">
        <f t="shared" si="8"/>
        <v>#VALUE!</v>
      </c>
      <c r="F76" s="18" t="str">
        <f t="shared" si="7"/>
        <v/>
      </c>
      <c r="G76" s="18" t="e">
        <f t="shared" si="9"/>
        <v>#VALUE!</v>
      </c>
      <c r="H76" s="18" t="e">
        <f>VLOOKUP(F76,E4数据库!C:G,2,0)</f>
        <v>#N/A</v>
      </c>
      <c r="I76" s="18" t="e">
        <f>VLOOKUP(F76,E4数据库!C:G,3,0)</f>
        <v>#N/A</v>
      </c>
      <c r="J76" s="19" t="e">
        <f t="shared" si="10"/>
        <v>#VALUE!</v>
      </c>
      <c r="K76" s="18" t="e">
        <f>VLOOKUP(F76,E4数据库!C:G,4,0)</f>
        <v>#N/A</v>
      </c>
      <c r="L76" s="18" t="e">
        <f>VLOOKUP(F76,E4数据库!C:G,5,0)</f>
        <v>#N/A</v>
      </c>
      <c r="M76" s="18"/>
    </row>
    <row r="77" spans="1:13" x14ac:dyDescent="0.25">
      <c r="A77" s="22"/>
      <c r="B77" s="22"/>
      <c r="C77" s="22"/>
      <c r="D77" s="22"/>
      <c r="E77" s="18" t="e">
        <f t="shared" si="8"/>
        <v>#VALUE!</v>
      </c>
      <c r="F77" s="18" t="str">
        <f t="shared" si="7"/>
        <v/>
      </c>
      <c r="G77" s="18" t="e">
        <f t="shared" si="9"/>
        <v>#VALUE!</v>
      </c>
      <c r="H77" s="18" t="e">
        <f>VLOOKUP(F77,E4数据库!C:G,2,0)</f>
        <v>#N/A</v>
      </c>
      <c r="I77" s="18" t="e">
        <f>VLOOKUP(F77,E4数据库!C:G,3,0)</f>
        <v>#N/A</v>
      </c>
      <c r="J77" s="19" t="e">
        <f t="shared" si="10"/>
        <v>#VALUE!</v>
      </c>
      <c r="K77" s="18" t="e">
        <f>VLOOKUP(F77,E4数据库!C:G,4,0)</f>
        <v>#N/A</v>
      </c>
      <c r="L77" s="18" t="e">
        <f>VLOOKUP(F77,E4数据库!C:G,5,0)</f>
        <v>#N/A</v>
      </c>
      <c r="M77" s="18"/>
    </row>
    <row r="78" spans="1:13" x14ac:dyDescent="0.25">
      <c r="A78" s="22"/>
      <c r="B78" s="22"/>
      <c r="C78" s="22"/>
      <c r="D78" s="22"/>
      <c r="E78" s="18" t="e">
        <f t="shared" si="8"/>
        <v>#VALUE!</v>
      </c>
      <c r="F78" s="18" t="str">
        <f t="shared" si="7"/>
        <v/>
      </c>
      <c r="G78" s="18" t="e">
        <f t="shared" si="9"/>
        <v>#VALUE!</v>
      </c>
      <c r="H78" s="18" t="e">
        <f>VLOOKUP(F78,E4数据库!C:G,2,0)</f>
        <v>#N/A</v>
      </c>
      <c r="I78" s="18" t="e">
        <f>VLOOKUP(F78,E4数据库!C:G,3,0)</f>
        <v>#N/A</v>
      </c>
      <c r="J78" s="19" t="e">
        <f t="shared" si="10"/>
        <v>#VALUE!</v>
      </c>
      <c r="K78" s="18" t="e">
        <f>VLOOKUP(F78,E4数据库!C:G,4,0)</f>
        <v>#N/A</v>
      </c>
      <c r="L78" s="18" t="e">
        <f>VLOOKUP(F78,E4数据库!C:G,5,0)</f>
        <v>#N/A</v>
      </c>
      <c r="M78" s="18"/>
    </row>
    <row r="79" spans="1:13" x14ac:dyDescent="0.25">
      <c r="A79" s="22"/>
      <c r="B79" s="22"/>
      <c r="C79" s="22"/>
      <c r="D79" s="22"/>
      <c r="E79" s="18" t="e">
        <f t="shared" si="8"/>
        <v>#VALUE!</v>
      </c>
      <c r="F79" s="18" t="str">
        <f t="shared" si="7"/>
        <v/>
      </c>
      <c r="G79" s="18" t="e">
        <f t="shared" si="9"/>
        <v>#VALUE!</v>
      </c>
      <c r="H79" s="18" t="e">
        <f>VLOOKUP(F79,E4数据库!C:G,2,0)</f>
        <v>#N/A</v>
      </c>
      <c r="I79" s="18" t="e">
        <f>VLOOKUP(F79,E4数据库!C:G,3,0)</f>
        <v>#N/A</v>
      </c>
      <c r="J79" s="19" t="e">
        <f t="shared" si="10"/>
        <v>#VALUE!</v>
      </c>
      <c r="K79" s="18" t="e">
        <f>VLOOKUP(F79,E4数据库!C:G,4,0)</f>
        <v>#N/A</v>
      </c>
      <c r="L79" s="18" t="e">
        <f>VLOOKUP(F79,E4数据库!C:G,5,0)</f>
        <v>#N/A</v>
      </c>
      <c r="M79" s="18"/>
    </row>
    <row r="80" spans="1:13" x14ac:dyDescent="0.25">
      <c r="A80" s="22"/>
      <c r="B80" s="22"/>
      <c r="C80" s="22"/>
      <c r="D80" s="22"/>
      <c r="E80" s="18" t="e">
        <f t="shared" si="8"/>
        <v>#VALUE!</v>
      </c>
      <c r="F80" s="18" t="str">
        <f t="shared" si="7"/>
        <v/>
      </c>
      <c r="G80" s="18" t="e">
        <f t="shared" si="9"/>
        <v>#VALUE!</v>
      </c>
      <c r="H80" s="18" t="e">
        <f>VLOOKUP(F80,E4数据库!C:G,2,0)</f>
        <v>#N/A</v>
      </c>
      <c r="I80" s="18" t="e">
        <f>VLOOKUP(F80,E4数据库!C:G,3,0)</f>
        <v>#N/A</v>
      </c>
      <c r="J80" s="19" t="e">
        <f t="shared" si="10"/>
        <v>#VALUE!</v>
      </c>
      <c r="K80" s="18" t="e">
        <f>VLOOKUP(F80,E4数据库!C:G,4,0)</f>
        <v>#N/A</v>
      </c>
      <c r="L80" s="18" t="e">
        <f>VLOOKUP(F80,E4数据库!C:G,5,0)</f>
        <v>#N/A</v>
      </c>
      <c r="M80" s="18"/>
    </row>
    <row r="81" spans="1:13" x14ac:dyDescent="0.25">
      <c r="A81" s="22"/>
      <c r="B81" s="22"/>
      <c r="C81" s="22"/>
      <c r="D81" s="22"/>
      <c r="E81" s="18" t="e">
        <f t="shared" si="8"/>
        <v>#VALUE!</v>
      </c>
      <c r="F81" s="18" t="str">
        <f t="shared" si="7"/>
        <v/>
      </c>
      <c r="G81" s="18" t="e">
        <f t="shared" si="9"/>
        <v>#VALUE!</v>
      </c>
      <c r="H81" s="18" t="e">
        <f>VLOOKUP(F81,E4数据库!C:G,2,0)</f>
        <v>#N/A</v>
      </c>
      <c r="I81" s="18" t="e">
        <f>VLOOKUP(F81,E4数据库!C:G,3,0)</f>
        <v>#N/A</v>
      </c>
      <c r="J81" s="19" t="e">
        <f t="shared" si="10"/>
        <v>#VALUE!</v>
      </c>
      <c r="K81" s="18" t="e">
        <f>VLOOKUP(F81,E4数据库!C:G,4,0)</f>
        <v>#N/A</v>
      </c>
      <c r="L81" s="18" t="e">
        <f>VLOOKUP(F81,E4数据库!C:G,5,0)</f>
        <v>#N/A</v>
      </c>
      <c r="M81" s="18"/>
    </row>
    <row r="82" spans="1:13" x14ac:dyDescent="0.25">
      <c r="A82" s="22"/>
      <c r="B82" s="22"/>
      <c r="C82" s="22"/>
      <c r="D82" s="22"/>
      <c r="E82" s="18" t="e">
        <f t="shared" si="8"/>
        <v>#VALUE!</v>
      </c>
      <c r="F82" s="18" t="str">
        <f t="shared" si="7"/>
        <v/>
      </c>
      <c r="G82" s="18" t="e">
        <f t="shared" si="9"/>
        <v>#VALUE!</v>
      </c>
      <c r="H82" s="18" t="e">
        <f>VLOOKUP(F82,E4数据库!C:G,2,0)</f>
        <v>#N/A</v>
      </c>
      <c r="I82" s="18" t="e">
        <f>VLOOKUP(F82,E4数据库!C:G,3,0)</f>
        <v>#N/A</v>
      </c>
      <c r="J82" s="19" t="e">
        <f t="shared" si="10"/>
        <v>#VALUE!</v>
      </c>
      <c r="K82" s="18" t="e">
        <f>VLOOKUP(F82,E4数据库!C:G,4,0)</f>
        <v>#N/A</v>
      </c>
      <c r="L82" s="18" t="e">
        <f>VLOOKUP(F82,E4数据库!C:G,5,0)</f>
        <v>#N/A</v>
      </c>
      <c r="M82" s="18"/>
    </row>
    <row r="83" spans="1:13" x14ac:dyDescent="0.25">
      <c r="A83" s="22"/>
      <c r="B83" s="22"/>
      <c r="C83" s="22"/>
      <c r="D83" s="22"/>
      <c r="E83" s="18" t="e">
        <f t="shared" si="8"/>
        <v>#VALUE!</v>
      </c>
      <c r="F83" s="18" t="str">
        <f t="shared" si="7"/>
        <v/>
      </c>
      <c r="G83" s="18" t="e">
        <f t="shared" si="9"/>
        <v>#VALUE!</v>
      </c>
      <c r="H83" s="18" t="e">
        <f>VLOOKUP(F83,E4数据库!C:G,2,0)</f>
        <v>#N/A</v>
      </c>
      <c r="I83" s="18" t="e">
        <f>VLOOKUP(F83,E4数据库!C:G,3,0)</f>
        <v>#N/A</v>
      </c>
      <c r="J83" s="19" t="e">
        <f t="shared" si="10"/>
        <v>#VALUE!</v>
      </c>
      <c r="K83" s="18" t="e">
        <f>VLOOKUP(F83,E4数据库!C:G,4,0)</f>
        <v>#N/A</v>
      </c>
      <c r="L83" s="18" t="e">
        <f>VLOOKUP(F83,E4数据库!C:G,5,0)</f>
        <v>#N/A</v>
      </c>
      <c r="M83" s="18"/>
    </row>
    <row r="84" spans="1:13" x14ac:dyDescent="0.25">
      <c r="A84" s="22"/>
      <c r="B84" s="22"/>
      <c r="C84" s="22"/>
      <c r="D84" s="22"/>
      <c r="E84" s="18" t="e">
        <f t="shared" si="8"/>
        <v>#VALUE!</v>
      </c>
      <c r="F84" s="18" t="str">
        <f t="shared" si="7"/>
        <v/>
      </c>
      <c r="G84" s="18" t="e">
        <f t="shared" si="9"/>
        <v>#VALUE!</v>
      </c>
      <c r="H84" s="18" t="e">
        <f>VLOOKUP(F84,E4数据库!C:G,2,0)</f>
        <v>#N/A</v>
      </c>
      <c r="I84" s="18" t="e">
        <f>VLOOKUP(F84,E4数据库!C:G,3,0)</f>
        <v>#N/A</v>
      </c>
      <c r="J84" s="19" t="e">
        <f t="shared" si="10"/>
        <v>#VALUE!</v>
      </c>
      <c r="K84" s="18" t="e">
        <f>VLOOKUP(F84,E4数据库!C:G,4,0)</f>
        <v>#N/A</v>
      </c>
      <c r="L84" s="18" t="e">
        <f>VLOOKUP(F84,E4数据库!C:G,5,0)</f>
        <v>#N/A</v>
      </c>
      <c r="M84" s="18"/>
    </row>
    <row r="85" spans="1:13" x14ac:dyDescent="0.25">
      <c r="A85" s="22"/>
      <c r="B85" s="22"/>
      <c r="C85" s="22"/>
      <c r="D85" s="22"/>
      <c r="E85" s="18" t="e">
        <f t="shared" si="8"/>
        <v>#VALUE!</v>
      </c>
      <c r="F85" s="18" t="str">
        <f t="shared" si="7"/>
        <v/>
      </c>
      <c r="G85" s="18" t="e">
        <f t="shared" si="9"/>
        <v>#VALUE!</v>
      </c>
      <c r="H85" s="18" t="e">
        <f>VLOOKUP(F85,E4数据库!C:G,2,0)</f>
        <v>#N/A</v>
      </c>
      <c r="I85" s="18" t="e">
        <f>VLOOKUP(F85,E4数据库!C:G,3,0)</f>
        <v>#N/A</v>
      </c>
      <c r="J85" s="19" t="e">
        <f t="shared" si="10"/>
        <v>#VALUE!</v>
      </c>
      <c r="K85" s="18" t="e">
        <f>VLOOKUP(F85,E4数据库!C:G,4,0)</f>
        <v>#N/A</v>
      </c>
      <c r="L85" s="18" t="e">
        <f>VLOOKUP(F85,E4数据库!C:G,5,0)</f>
        <v>#N/A</v>
      </c>
      <c r="M85" s="18"/>
    </row>
    <row r="86" spans="1:13" x14ac:dyDescent="0.25">
      <c r="A86" s="22"/>
      <c r="B86" s="22"/>
      <c r="C86" s="22"/>
      <c r="D86" s="22"/>
      <c r="E86" s="18" t="e">
        <f t="shared" si="8"/>
        <v>#VALUE!</v>
      </c>
      <c r="F86" s="18" t="str">
        <f t="shared" si="7"/>
        <v/>
      </c>
      <c r="G86" s="18" t="e">
        <f t="shared" si="9"/>
        <v>#VALUE!</v>
      </c>
      <c r="H86" s="18" t="e">
        <f>VLOOKUP(F86,E4数据库!C:G,2,0)</f>
        <v>#N/A</v>
      </c>
      <c r="I86" s="18" t="e">
        <f>VLOOKUP(F86,E4数据库!C:G,3,0)</f>
        <v>#N/A</v>
      </c>
      <c r="J86" s="19" t="e">
        <f t="shared" si="10"/>
        <v>#VALUE!</v>
      </c>
      <c r="K86" s="18" t="e">
        <f>VLOOKUP(F86,E4数据库!C:G,4,0)</f>
        <v>#N/A</v>
      </c>
      <c r="L86" s="18" t="e">
        <f>VLOOKUP(F86,E4数据库!C:G,5,0)</f>
        <v>#N/A</v>
      </c>
      <c r="M86" s="18"/>
    </row>
    <row r="87" spans="1:13" x14ac:dyDescent="0.25">
      <c r="A87" s="22"/>
      <c r="B87" s="22"/>
      <c r="C87" s="22"/>
      <c r="D87" s="22"/>
      <c r="E87" s="18" t="e">
        <f t="shared" si="8"/>
        <v>#VALUE!</v>
      </c>
      <c r="F87" s="18" t="str">
        <f t="shared" si="7"/>
        <v/>
      </c>
      <c r="G87" s="18" t="e">
        <f t="shared" si="9"/>
        <v>#VALUE!</v>
      </c>
      <c r="H87" s="18" t="e">
        <f>VLOOKUP(F87,E4数据库!C:G,2,0)</f>
        <v>#N/A</v>
      </c>
      <c r="I87" s="18" t="e">
        <f>VLOOKUP(F87,E4数据库!C:G,3,0)</f>
        <v>#N/A</v>
      </c>
      <c r="J87" s="19" t="e">
        <f t="shared" si="10"/>
        <v>#VALUE!</v>
      </c>
      <c r="K87" s="18" t="e">
        <f>VLOOKUP(F87,E4数据库!C:G,4,0)</f>
        <v>#N/A</v>
      </c>
      <c r="L87" s="18" t="e">
        <f>VLOOKUP(F87,E4数据库!C:G,5,0)</f>
        <v>#N/A</v>
      </c>
      <c r="M87" s="18"/>
    </row>
    <row r="88" spans="1:13" x14ac:dyDescent="0.25">
      <c r="A88" s="22"/>
      <c r="B88" s="22"/>
      <c r="C88" s="22"/>
      <c r="D88" s="22"/>
      <c r="E88" s="18" t="e">
        <f t="shared" si="8"/>
        <v>#VALUE!</v>
      </c>
      <c r="F88" s="18" t="str">
        <f t="shared" si="7"/>
        <v/>
      </c>
      <c r="G88" s="18" t="e">
        <f t="shared" si="9"/>
        <v>#VALUE!</v>
      </c>
      <c r="H88" s="18" t="e">
        <f>VLOOKUP(F88,E4数据库!C:G,2,0)</f>
        <v>#N/A</v>
      </c>
      <c r="I88" s="18" t="e">
        <f>VLOOKUP(F88,E4数据库!C:G,3,0)</f>
        <v>#N/A</v>
      </c>
      <c r="J88" s="19" t="e">
        <f t="shared" si="10"/>
        <v>#VALUE!</v>
      </c>
      <c r="K88" s="18" t="e">
        <f>VLOOKUP(F88,E4数据库!C:G,4,0)</f>
        <v>#N/A</v>
      </c>
      <c r="L88" s="18" t="e">
        <f>VLOOKUP(F88,E4数据库!C:G,5,0)</f>
        <v>#N/A</v>
      </c>
      <c r="M88" s="18"/>
    </row>
    <row r="89" spans="1:13" x14ac:dyDescent="0.25">
      <c r="A89" s="22"/>
      <c r="B89" s="22"/>
      <c r="C89" s="22"/>
      <c r="D89" s="22"/>
      <c r="E89" s="18" t="e">
        <f t="shared" si="8"/>
        <v>#VALUE!</v>
      </c>
      <c r="F89" s="18" t="str">
        <f t="shared" si="7"/>
        <v/>
      </c>
      <c r="G89" s="18" t="e">
        <f t="shared" si="9"/>
        <v>#VALUE!</v>
      </c>
      <c r="H89" s="18" t="e">
        <f>VLOOKUP(F89,E4数据库!C:G,2,0)</f>
        <v>#N/A</v>
      </c>
      <c r="I89" s="18" t="e">
        <f>VLOOKUP(F89,E4数据库!C:G,3,0)</f>
        <v>#N/A</v>
      </c>
      <c r="J89" s="19" t="e">
        <f t="shared" si="10"/>
        <v>#VALUE!</v>
      </c>
      <c r="K89" s="18" t="e">
        <f>VLOOKUP(F89,E4数据库!C:G,4,0)</f>
        <v>#N/A</v>
      </c>
      <c r="L89" s="18" t="e">
        <f>VLOOKUP(F89,E4数据库!C:G,5,0)</f>
        <v>#N/A</v>
      </c>
      <c r="M89" s="18"/>
    </row>
    <row r="90" spans="1:13" x14ac:dyDescent="0.25">
      <c r="A90" s="22"/>
      <c r="B90" s="22"/>
      <c r="C90" s="22"/>
      <c r="D90" s="22"/>
      <c r="E90" s="18" t="e">
        <f t="shared" si="8"/>
        <v>#VALUE!</v>
      </c>
      <c r="F90" s="18" t="str">
        <f t="shared" si="7"/>
        <v/>
      </c>
      <c r="G90" s="18" t="e">
        <f t="shared" si="9"/>
        <v>#VALUE!</v>
      </c>
      <c r="H90" s="18" t="e">
        <f>VLOOKUP(F90,E4数据库!C:G,2,0)</f>
        <v>#N/A</v>
      </c>
      <c r="I90" s="18" t="e">
        <f>VLOOKUP(F90,E4数据库!C:G,3,0)</f>
        <v>#N/A</v>
      </c>
      <c r="J90" s="19" t="e">
        <f t="shared" si="10"/>
        <v>#VALUE!</v>
      </c>
      <c r="K90" s="18" t="e">
        <f>VLOOKUP(F90,E4数据库!C:G,4,0)</f>
        <v>#N/A</v>
      </c>
      <c r="L90" s="18" t="e">
        <f>VLOOKUP(F90,E4数据库!C:G,5,0)</f>
        <v>#N/A</v>
      </c>
      <c r="M90" s="18"/>
    </row>
    <row r="91" spans="1:13" x14ac:dyDescent="0.25">
      <c r="A91" s="22"/>
      <c r="B91" s="22"/>
      <c r="C91" s="22"/>
      <c r="D91" s="22"/>
      <c r="E91" s="18" t="e">
        <f t="shared" si="8"/>
        <v>#VALUE!</v>
      </c>
      <c r="F91" s="18" t="str">
        <f t="shared" si="7"/>
        <v/>
      </c>
      <c r="G91" s="18" t="e">
        <f t="shared" si="9"/>
        <v>#VALUE!</v>
      </c>
      <c r="H91" s="18" t="e">
        <f>VLOOKUP(F91,E4数据库!C:G,2,0)</f>
        <v>#N/A</v>
      </c>
      <c r="I91" s="18" t="e">
        <f>VLOOKUP(F91,E4数据库!C:G,3,0)</f>
        <v>#N/A</v>
      </c>
      <c r="J91" s="19" t="e">
        <f t="shared" si="10"/>
        <v>#VALUE!</v>
      </c>
      <c r="K91" s="18" t="e">
        <f>VLOOKUP(F91,E4数据库!C:G,4,0)</f>
        <v>#N/A</v>
      </c>
      <c r="L91" s="18" t="e">
        <f>VLOOKUP(F91,E4数据库!C:G,5,0)</f>
        <v>#N/A</v>
      </c>
      <c r="M91" s="18"/>
    </row>
    <row r="92" spans="1:13" x14ac:dyDescent="0.25">
      <c r="A92" s="22"/>
      <c r="B92" s="22"/>
      <c r="C92" s="22"/>
      <c r="D92" s="22"/>
      <c r="E92" s="18" t="e">
        <f t="shared" si="8"/>
        <v>#VALUE!</v>
      </c>
      <c r="F92" s="18" t="str">
        <f t="shared" si="7"/>
        <v/>
      </c>
      <c r="G92" s="18" t="e">
        <f t="shared" si="9"/>
        <v>#VALUE!</v>
      </c>
      <c r="H92" s="18" t="e">
        <f>VLOOKUP(F92,E4数据库!C:G,2,0)</f>
        <v>#N/A</v>
      </c>
      <c r="I92" s="18" t="e">
        <f>VLOOKUP(F92,E4数据库!C:G,3,0)</f>
        <v>#N/A</v>
      </c>
      <c r="J92" s="19" t="e">
        <f t="shared" si="10"/>
        <v>#VALUE!</v>
      </c>
      <c r="K92" s="18" t="e">
        <f>VLOOKUP(F92,E4数据库!C:G,4,0)</f>
        <v>#N/A</v>
      </c>
      <c r="L92" s="18" t="e">
        <f>VLOOKUP(F92,E4数据库!C:G,5,0)</f>
        <v>#N/A</v>
      </c>
      <c r="M92" s="18"/>
    </row>
    <row r="93" spans="1:13" x14ac:dyDescent="0.25">
      <c r="A93" s="22"/>
      <c r="B93" s="22"/>
      <c r="C93" s="22"/>
      <c r="D93" s="22"/>
      <c r="E93" s="18" t="e">
        <f t="shared" si="8"/>
        <v>#VALUE!</v>
      </c>
      <c r="F93" s="18" t="str">
        <f t="shared" si="7"/>
        <v/>
      </c>
      <c r="G93" s="18" t="e">
        <f t="shared" si="9"/>
        <v>#VALUE!</v>
      </c>
      <c r="H93" s="18" t="e">
        <f>VLOOKUP(F93,E4数据库!C:G,2,0)</f>
        <v>#N/A</v>
      </c>
      <c r="I93" s="18" t="e">
        <f>VLOOKUP(F93,E4数据库!C:G,3,0)</f>
        <v>#N/A</v>
      </c>
      <c r="J93" s="19" t="e">
        <f t="shared" si="10"/>
        <v>#VALUE!</v>
      </c>
      <c r="K93" s="18" t="e">
        <f>VLOOKUP(F93,E4数据库!C:G,4,0)</f>
        <v>#N/A</v>
      </c>
      <c r="L93" s="18" t="e">
        <f>VLOOKUP(F93,E4数据库!C:G,5,0)</f>
        <v>#N/A</v>
      </c>
      <c r="M93" s="18"/>
    </row>
    <row r="94" spans="1:13" x14ac:dyDescent="0.25">
      <c r="A94" s="22"/>
      <c r="B94" s="22"/>
      <c r="C94" s="22"/>
      <c r="D94" s="22"/>
      <c r="E94" s="18" t="e">
        <f t="shared" si="8"/>
        <v>#VALUE!</v>
      </c>
      <c r="F94" s="18" t="str">
        <f t="shared" si="7"/>
        <v/>
      </c>
      <c r="G94" s="18" t="e">
        <f t="shared" si="9"/>
        <v>#VALUE!</v>
      </c>
      <c r="H94" s="18" t="e">
        <f>VLOOKUP(F94,E4数据库!C:G,2,0)</f>
        <v>#N/A</v>
      </c>
      <c r="I94" s="18" t="e">
        <f>VLOOKUP(F94,E4数据库!C:G,3,0)</f>
        <v>#N/A</v>
      </c>
      <c r="J94" s="19" t="e">
        <f t="shared" si="10"/>
        <v>#VALUE!</v>
      </c>
      <c r="K94" s="18" t="e">
        <f>VLOOKUP(F94,E4数据库!C:G,4,0)</f>
        <v>#N/A</v>
      </c>
      <c r="L94" s="18" t="e">
        <f>VLOOKUP(F94,E4数据库!C:G,5,0)</f>
        <v>#N/A</v>
      </c>
      <c r="M94" s="18"/>
    </row>
    <row r="95" spans="1:13" x14ac:dyDescent="0.25">
      <c r="A95" s="22"/>
      <c r="B95" s="22"/>
      <c r="C95" s="22"/>
      <c r="D95" s="22"/>
      <c r="E95" s="18" t="e">
        <f t="shared" si="8"/>
        <v>#VALUE!</v>
      </c>
      <c r="F95" s="18" t="str">
        <f t="shared" si="7"/>
        <v/>
      </c>
      <c r="G95" s="18" t="e">
        <f t="shared" si="9"/>
        <v>#VALUE!</v>
      </c>
      <c r="H95" s="18" t="e">
        <f>VLOOKUP(F95,E4数据库!C:G,2,0)</f>
        <v>#N/A</v>
      </c>
      <c r="I95" s="18" t="e">
        <f>VLOOKUP(F95,E4数据库!C:G,3,0)</f>
        <v>#N/A</v>
      </c>
      <c r="J95" s="19" t="e">
        <f t="shared" si="10"/>
        <v>#VALUE!</v>
      </c>
      <c r="K95" s="18" t="e">
        <f>VLOOKUP(F95,E4数据库!C:G,4,0)</f>
        <v>#N/A</v>
      </c>
      <c r="L95" s="18" t="e">
        <f>VLOOKUP(F95,E4数据库!C:G,5,0)</f>
        <v>#N/A</v>
      </c>
      <c r="M95" s="18"/>
    </row>
    <row r="96" spans="1:13" x14ac:dyDescent="0.25">
      <c r="A96" s="22"/>
      <c r="B96" s="22"/>
      <c r="C96" s="22"/>
      <c r="D96" s="22"/>
      <c r="E96" s="18" t="e">
        <f t="shared" si="8"/>
        <v>#VALUE!</v>
      </c>
      <c r="F96" s="18" t="str">
        <f t="shared" si="7"/>
        <v/>
      </c>
      <c r="G96" s="18" t="e">
        <f t="shared" si="9"/>
        <v>#VALUE!</v>
      </c>
      <c r="H96" s="18" t="e">
        <f>VLOOKUP(F96,E4数据库!C:G,2,0)</f>
        <v>#N/A</v>
      </c>
      <c r="I96" s="18" t="e">
        <f>VLOOKUP(F96,E4数据库!C:G,3,0)</f>
        <v>#N/A</v>
      </c>
      <c r="J96" s="19" t="e">
        <f t="shared" si="10"/>
        <v>#VALUE!</v>
      </c>
      <c r="K96" s="18" t="e">
        <f>VLOOKUP(F96,E4数据库!C:G,4,0)</f>
        <v>#N/A</v>
      </c>
      <c r="L96" s="18" t="e">
        <f>VLOOKUP(F96,E4数据库!C:G,5,0)</f>
        <v>#N/A</v>
      </c>
      <c r="M96" s="18"/>
    </row>
    <row r="97" spans="1:13" x14ac:dyDescent="0.25">
      <c r="A97" s="22"/>
      <c r="B97" s="22"/>
      <c r="C97" s="22"/>
      <c r="D97" s="22"/>
      <c r="E97" s="18" t="e">
        <f t="shared" si="8"/>
        <v>#VALUE!</v>
      </c>
      <c r="F97" s="18" t="str">
        <f t="shared" si="7"/>
        <v/>
      </c>
      <c r="G97" s="18" t="e">
        <f t="shared" si="9"/>
        <v>#VALUE!</v>
      </c>
      <c r="H97" s="18" t="e">
        <f>VLOOKUP(F97,E4数据库!C:G,2,0)</f>
        <v>#N/A</v>
      </c>
      <c r="I97" s="18" t="e">
        <f>VLOOKUP(F97,E4数据库!C:G,3,0)</f>
        <v>#N/A</v>
      </c>
      <c r="J97" s="19" t="e">
        <f t="shared" si="10"/>
        <v>#VALUE!</v>
      </c>
      <c r="K97" s="18" t="e">
        <f>VLOOKUP(F97,E4数据库!C:G,4,0)</f>
        <v>#N/A</v>
      </c>
      <c r="L97" s="18" t="e">
        <f>VLOOKUP(F97,E4数据库!C:G,5,0)</f>
        <v>#N/A</v>
      </c>
      <c r="M97" s="18"/>
    </row>
    <row r="98" spans="1:13" x14ac:dyDescent="0.25">
      <c r="A98" s="22"/>
      <c r="B98" s="22"/>
      <c r="C98" s="22"/>
      <c r="D98" s="22"/>
      <c r="E98" s="18" t="e">
        <f t="shared" si="8"/>
        <v>#VALUE!</v>
      </c>
      <c r="F98" s="18" t="str">
        <f t="shared" si="7"/>
        <v/>
      </c>
      <c r="G98" s="18" t="e">
        <f t="shared" si="9"/>
        <v>#VALUE!</v>
      </c>
      <c r="H98" s="18" t="e">
        <f>VLOOKUP(F98,E4数据库!C:G,2,0)</f>
        <v>#N/A</v>
      </c>
      <c r="I98" s="18" t="e">
        <f>VLOOKUP(F98,E4数据库!C:G,3,0)</f>
        <v>#N/A</v>
      </c>
      <c r="J98" s="19" t="e">
        <f t="shared" si="10"/>
        <v>#VALUE!</v>
      </c>
      <c r="K98" s="18" t="e">
        <f>VLOOKUP(F98,E4数据库!C:G,4,0)</f>
        <v>#N/A</v>
      </c>
      <c r="L98" s="18" t="e">
        <f>VLOOKUP(F98,E4数据库!C:G,5,0)</f>
        <v>#N/A</v>
      </c>
      <c r="M98" s="18"/>
    </row>
    <row r="99" spans="1:13" x14ac:dyDescent="0.25">
      <c r="A99" s="22"/>
      <c r="B99" s="22"/>
      <c r="C99" s="22"/>
      <c r="D99" s="22"/>
      <c r="E99" s="18" t="e">
        <f t="shared" si="8"/>
        <v>#VALUE!</v>
      </c>
      <c r="F99" s="18" t="str">
        <f t="shared" si="7"/>
        <v/>
      </c>
      <c r="G99" s="18" t="e">
        <f t="shared" si="9"/>
        <v>#VALUE!</v>
      </c>
      <c r="H99" s="18" t="e">
        <f>VLOOKUP(F99,E4数据库!C:G,2,0)</f>
        <v>#N/A</v>
      </c>
      <c r="I99" s="18" t="e">
        <f>VLOOKUP(F99,E4数据库!C:G,3,0)</f>
        <v>#N/A</v>
      </c>
      <c r="J99" s="19" t="e">
        <f t="shared" si="10"/>
        <v>#VALUE!</v>
      </c>
      <c r="K99" s="18" t="e">
        <f>VLOOKUP(F99,E4数据库!C:G,4,0)</f>
        <v>#N/A</v>
      </c>
      <c r="L99" s="18" t="e">
        <f>VLOOKUP(F99,E4数据库!C:G,5,0)</f>
        <v>#N/A</v>
      </c>
      <c r="M99" s="18"/>
    </row>
    <row r="100" spans="1:13" x14ac:dyDescent="0.25">
      <c r="A100" s="22"/>
      <c r="B100" s="22"/>
      <c r="C100" s="22"/>
      <c r="D100" s="22"/>
      <c r="E100" s="18" t="e">
        <f t="shared" si="8"/>
        <v>#VALUE!</v>
      </c>
      <c r="F100" s="18" t="str">
        <f t="shared" si="7"/>
        <v/>
      </c>
      <c r="G100" s="18" t="e">
        <f t="shared" si="9"/>
        <v>#VALUE!</v>
      </c>
      <c r="H100" s="18" t="e">
        <f>VLOOKUP(F100,E4数据库!C:G,2,0)</f>
        <v>#N/A</v>
      </c>
      <c r="I100" s="18" t="e">
        <f>VLOOKUP(F100,E4数据库!C:G,3,0)</f>
        <v>#N/A</v>
      </c>
      <c r="J100" s="19" t="e">
        <f t="shared" si="10"/>
        <v>#VALUE!</v>
      </c>
      <c r="K100" s="18" t="e">
        <f>VLOOKUP(F100,E4数据库!C:G,4,0)</f>
        <v>#N/A</v>
      </c>
      <c r="L100" s="18" t="e">
        <f>VLOOKUP(F100,E4数据库!C:G,5,0)</f>
        <v>#N/A</v>
      </c>
      <c r="M100" s="18"/>
    </row>
  </sheetData>
  <sheetProtection algorithmName="SHA-512" hashValue="yxkKrd221p+af5O5GUdD4m0Yd6EfQZ0NbkWpMBXt9xVVB3KoH+djaPkqLL6R3veO8Ga049xSuuMuN2eIE0p5/g==" saltValue="ykYXURUpN2VODE1LvsASrQ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  <ignoredErrors>
    <ignoredError sqref="E2 F2:F5 E3:E5 E25:E100 E13:E15 E6:E12 E16:E24 F13:F100 F6:F12" formula="1"/>
  </ignoredError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8865D-5480-4624-9E21-3287E5138060}">
  <sheetPr codeName="Sheet6"/>
  <dimension ref="A1:G7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4.6328125" bestFit="1" customWidth="1"/>
  </cols>
  <sheetData>
    <row r="1" spans="1:7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</row>
    <row r="2" spans="1: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</row>
    <row r="3" spans="1:7" x14ac:dyDescent="0.25">
      <c r="A3" s="3" t="s">
        <v>277</v>
      </c>
      <c r="B3" s="3" t="s">
        <v>278</v>
      </c>
      <c r="C3" s="3" t="s">
        <v>191</v>
      </c>
      <c r="D3" s="1" t="s">
        <v>23</v>
      </c>
      <c r="E3" s="3" t="s">
        <v>158</v>
      </c>
      <c r="F3" s="1" t="s">
        <v>15</v>
      </c>
      <c r="G3" s="1" t="s">
        <v>7</v>
      </c>
    </row>
    <row r="4" spans="1:7" x14ac:dyDescent="0.25">
      <c r="A4" s="3"/>
      <c r="B4" s="1"/>
      <c r="C4" s="3" t="s">
        <v>192</v>
      </c>
      <c r="D4" s="1" t="s">
        <v>23</v>
      </c>
      <c r="E4" s="3" t="s">
        <v>159</v>
      </c>
      <c r="F4" s="1" t="s">
        <v>15</v>
      </c>
      <c r="G4" s="1" t="s">
        <v>7</v>
      </c>
    </row>
    <row r="5" spans="1:7" x14ac:dyDescent="0.25">
      <c r="A5" s="3"/>
      <c r="B5" s="1"/>
      <c r="C5" s="3" t="s">
        <v>193</v>
      </c>
      <c r="D5" s="1" t="s">
        <v>23</v>
      </c>
      <c r="E5" s="3" t="s">
        <v>130</v>
      </c>
      <c r="F5" s="1" t="s">
        <v>15</v>
      </c>
      <c r="G5" s="1" t="s">
        <v>7</v>
      </c>
    </row>
    <row r="6" spans="1:7" x14ac:dyDescent="0.25">
      <c r="A6" s="3"/>
      <c r="B6" s="1"/>
      <c r="C6" s="3" t="s">
        <v>194</v>
      </c>
      <c r="D6" s="1" t="s">
        <v>23</v>
      </c>
      <c r="E6" s="3" t="s">
        <v>131</v>
      </c>
      <c r="F6" s="1" t="s">
        <v>15</v>
      </c>
      <c r="G6" s="1" t="s">
        <v>7</v>
      </c>
    </row>
    <row r="7" spans="1:7" x14ac:dyDescent="0.25">
      <c r="C7" s="3" t="s">
        <v>165</v>
      </c>
      <c r="D7" s="1" t="s">
        <v>23</v>
      </c>
      <c r="E7" s="3" t="s">
        <v>279</v>
      </c>
      <c r="F7" s="1" t="s">
        <v>15</v>
      </c>
      <c r="G7" s="1" t="s">
        <v>7</v>
      </c>
    </row>
  </sheetData>
  <sheetProtection algorithmName="SHA-512" hashValue="+zye2K9Ulc4hfaKhW6ZF6NAH6bLVVudTpi1G3+bQCtEl+8lOGiumDwPs9TQl2kBxCSB0AOljj6a6Lq+jqe/oIg==" saltValue="H6cUJYYdk192qZifg7HHMA==" spinCount="100000" sheet="1" objects="1" scenarios="1"/>
  <mergeCells count="1">
    <mergeCell ref="C1:G1"/>
  </mergeCells>
  <phoneticPr fontId="6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3F5B-C3DF-4132-8141-B31445385A48}">
  <sheetPr codeName="Sheet7"/>
  <dimension ref="A1:P101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8.90625" style="35" bestFit="1" customWidth="1"/>
    <col min="8" max="8" width="13.453125" bestFit="1" customWidth="1"/>
    <col min="9" max="9" width="13.453125" customWidth="1"/>
    <col min="10" max="10" width="11.36328125" bestFit="1" customWidth="1"/>
    <col min="11" max="11" width="15.7265625" bestFit="1" customWidth="1"/>
    <col min="12" max="12" width="15.7265625" customWidth="1"/>
  </cols>
  <sheetData>
    <row r="1" spans="1:16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22" t="s">
        <v>136</v>
      </c>
      <c r="F1" s="18" t="s">
        <v>125</v>
      </c>
      <c r="G1" s="18" t="s">
        <v>166</v>
      </c>
      <c r="H1" s="18" t="s">
        <v>287</v>
      </c>
      <c r="I1" s="18" t="s">
        <v>288</v>
      </c>
      <c r="J1" s="18" t="s">
        <v>48</v>
      </c>
      <c r="K1" s="18" t="s">
        <v>82</v>
      </c>
      <c r="L1" s="18" t="s">
        <v>217</v>
      </c>
      <c r="M1" s="19" t="s">
        <v>79</v>
      </c>
      <c r="N1" s="18" t="s">
        <v>3</v>
      </c>
      <c r="O1" s="18" t="s">
        <v>160</v>
      </c>
      <c r="P1" s="18" t="s">
        <v>5</v>
      </c>
    </row>
    <row r="2" spans="1:16" x14ac:dyDescent="0.25">
      <c r="A2" s="22">
        <v>25</v>
      </c>
      <c r="B2" s="22" t="s">
        <v>1060</v>
      </c>
      <c r="C2" s="22">
        <v>2</v>
      </c>
      <c r="D2" s="22" t="s">
        <v>541</v>
      </c>
      <c r="E2" s="18">
        <f>VALUE(TRIM(MID(SUBSTITUTE($B2,"-",REPT(" ",99)),COLUMN(B2)*99-98,99)))</f>
        <v>1</v>
      </c>
      <c r="F2" s="18" t="str">
        <f t="shared" ref="F2:F3" si="0">TRIM(MID(SUBSTITUTE($B2,"-",REPT(" ",99)),COLUMN(C2)*99-98,99))</f>
        <v>A</v>
      </c>
      <c r="G2" s="18">
        <f>VALUE(TRIM(MID(SUBSTITUTE($B2,"-",REPT(" ",99)),COLUMN(D2)*99-98,99)))</f>
        <v>300</v>
      </c>
      <c r="H2" s="18" t="str">
        <f>TRIM(MID(SUBSTITUTE($B2,"-",REPT(" ",99)),COLUMN(E2)*99-98,99))</f>
        <v>A</v>
      </c>
      <c r="I2" s="18">
        <f>VALUE(TRIM(MID(SUBSTITUTE($B2,"-",REPT(" ",99)),COLUMN(F2)*99-98,99)))</f>
        <v>3</v>
      </c>
      <c r="J2" s="18" t="str">
        <f>VLOOKUP(F2,E5数据库!C:G,2,0)</f>
        <v>H型钢</v>
      </c>
      <c r="K2" s="18" t="str">
        <f>VLOOKUP(F2,E5数据库!C:G,3,0)</f>
        <v>H125x125x6.5x9</v>
      </c>
      <c r="L2" s="18">
        <f>VLOOKUP(H2,E5数据库!I:K,3,0)</f>
        <v>4</v>
      </c>
      <c r="M2" s="19">
        <f>(G2/1000)*L2*C2</f>
        <v>2.4</v>
      </c>
      <c r="N2" s="18" t="str">
        <f>VLOOKUP(F2,E5数据库!C:G,4,0)</f>
        <v>m</v>
      </c>
      <c r="O2" s="18" t="str">
        <f>VLOOKUP(F2,E5数据库!C:G,5,0)</f>
        <v>Q235B</v>
      </c>
      <c r="P2" s="18"/>
    </row>
    <row r="3" spans="1:16" x14ac:dyDescent="0.25">
      <c r="A3" s="22"/>
      <c r="B3" s="22"/>
      <c r="C3" s="22"/>
      <c r="D3" s="22"/>
      <c r="E3" s="18" t="e">
        <f t="shared" ref="E3" si="1">VALUE(TRIM(MID(SUBSTITUTE($B3,"-",REPT(" ",99)),COLUMN(B3)*99-98,99)))</f>
        <v>#VALUE!</v>
      </c>
      <c r="F3" s="18" t="str">
        <f t="shared" si="0"/>
        <v/>
      </c>
      <c r="G3" s="18" t="e">
        <f t="shared" ref="G3:G20" si="2">VALUE(TRIM(MID(SUBSTITUTE($B3,"-",REPT(" ",99)),COLUMN(D3)*99-98,99)))</f>
        <v>#VALUE!</v>
      </c>
      <c r="H3" s="18" t="str">
        <f t="shared" ref="H3:H20" si="3">TRIM(MID(SUBSTITUTE($B3,"-",REPT(" ",99)),COLUMN(E3)*99-98,99))</f>
        <v/>
      </c>
      <c r="I3" s="18" t="e">
        <f t="shared" ref="I3:I20" si="4">VALUE(TRIM(MID(SUBSTITUTE($B3,"-",REPT(" ",99)),COLUMN(F3)*99-98,99)))</f>
        <v>#VALUE!</v>
      </c>
      <c r="J3" s="18" t="e">
        <f>VLOOKUP(F3,E5数据库!C:G,2,0)</f>
        <v>#N/A</v>
      </c>
      <c r="K3" s="18" t="e">
        <f>VLOOKUP(F3,E5数据库!C:G,3,0)</f>
        <v>#N/A</v>
      </c>
      <c r="L3" s="18" t="e">
        <f>VLOOKUP(H3,E5数据库!I:K,3,0)</f>
        <v>#N/A</v>
      </c>
      <c r="M3" s="19" t="e">
        <f t="shared" ref="M3:M20" si="5">(G3/1000)*L3*C3</f>
        <v>#VALUE!</v>
      </c>
      <c r="N3" s="18" t="e">
        <f>VLOOKUP(F3,E5数据库!C:G,4,0)</f>
        <v>#N/A</v>
      </c>
      <c r="O3" s="18" t="e">
        <f>VLOOKUP(F3,E5数据库!C:G,5,0)</f>
        <v>#N/A</v>
      </c>
      <c r="P3" s="18"/>
    </row>
    <row r="4" spans="1:16" x14ac:dyDescent="0.25">
      <c r="A4" s="22"/>
      <c r="B4" s="22"/>
      <c r="C4" s="22"/>
      <c r="D4" s="22"/>
      <c r="E4" s="18" t="e">
        <f t="shared" ref="E4:E20" si="6">VALUE(TRIM(MID(SUBSTITUTE($B4,"-",REPT(" ",99)),COLUMN(B4)*99-98,99)))</f>
        <v>#VALUE!</v>
      </c>
      <c r="F4" s="18" t="str">
        <f t="shared" ref="F4:F20" si="7">TRIM(MID(SUBSTITUTE($B4,"-",REPT(" ",99)),COLUMN(C4)*99-98,99))</f>
        <v/>
      </c>
      <c r="G4" s="18" t="e">
        <f t="shared" si="2"/>
        <v>#VALUE!</v>
      </c>
      <c r="H4" s="18" t="str">
        <f t="shared" si="3"/>
        <v/>
      </c>
      <c r="I4" s="18" t="e">
        <f t="shared" si="4"/>
        <v>#VALUE!</v>
      </c>
      <c r="J4" s="18" t="e">
        <f>VLOOKUP(F4,E5数据库!C:G,2,0)</f>
        <v>#N/A</v>
      </c>
      <c r="K4" s="18" t="e">
        <f>VLOOKUP(F4,E5数据库!C:G,3,0)</f>
        <v>#N/A</v>
      </c>
      <c r="L4" s="18" t="e">
        <f>VLOOKUP(H4,E5数据库!I:K,3,0)</f>
        <v>#N/A</v>
      </c>
      <c r="M4" s="19" t="e">
        <f t="shared" si="5"/>
        <v>#VALUE!</v>
      </c>
      <c r="N4" s="18" t="e">
        <f>VLOOKUP(F4,E5数据库!C:G,4,0)</f>
        <v>#N/A</v>
      </c>
      <c r="O4" s="18" t="e">
        <f>VLOOKUP(F4,E5数据库!C:G,5,0)</f>
        <v>#N/A</v>
      </c>
      <c r="P4" s="18"/>
    </row>
    <row r="5" spans="1:16" x14ac:dyDescent="0.25">
      <c r="A5" s="22"/>
      <c r="B5" s="22"/>
      <c r="C5" s="22"/>
      <c r="D5" s="22"/>
      <c r="E5" s="18" t="e">
        <f t="shared" si="6"/>
        <v>#VALUE!</v>
      </c>
      <c r="F5" s="18" t="str">
        <f t="shared" si="7"/>
        <v/>
      </c>
      <c r="G5" s="18" t="e">
        <f t="shared" si="2"/>
        <v>#VALUE!</v>
      </c>
      <c r="H5" s="18" t="str">
        <f t="shared" si="3"/>
        <v/>
      </c>
      <c r="I5" s="18" t="e">
        <f t="shared" si="4"/>
        <v>#VALUE!</v>
      </c>
      <c r="J5" s="18" t="e">
        <f>VLOOKUP(F5,E5数据库!C:G,2,0)</f>
        <v>#N/A</v>
      </c>
      <c r="K5" s="18" t="e">
        <f>VLOOKUP(F5,E5数据库!C:G,3,0)</f>
        <v>#N/A</v>
      </c>
      <c r="L5" s="18" t="e">
        <f>VLOOKUP(H5,E5数据库!I:K,3,0)</f>
        <v>#N/A</v>
      </c>
      <c r="M5" s="19" t="e">
        <f t="shared" si="5"/>
        <v>#VALUE!</v>
      </c>
      <c r="N5" s="18" t="e">
        <f>VLOOKUP(F5,E5数据库!C:G,4,0)</f>
        <v>#N/A</v>
      </c>
      <c r="O5" s="18" t="e">
        <f>VLOOKUP(F5,E5数据库!C:G,5,0)</f>
        <v>#N/A</v>
      </c>
      <c r="P5" s="18"/>
    </row>
    <row r="6" spans="1:16" x14ac:dyDescent="0.25">
      <c r="A6" s="22"/>
      <c r="B6" s="22"/>
      <c r="C6" s="22"/>
      <c r="D6" s="22"/>
      <c r="E6" s="18" t="e">
        <f t="shared" si="6"/>
        <v>#VALUE!</v>
      </c>
      <c r="F6" s="18" t="str">
        <f t="shared" si="7"/>
        <v/>
      </c>
      <c r="G6" s="18" t="e">
        <f t="shared" si="2"/>
        <v>#VALUE!</v>
      </c>
      <c r="H6" s="18" t="str">
        <f t="shared" si="3"/>
        <v/>
      </c>
      <c r="I6" s="18" t="e">
        <f t="shared" si="4"/>
        <v>#VALUE!</v>
      </c>
      <c r="J6" s="18" t="e">
        <f>VLOOKUP(F6,E5数据库!C:G,2,0)</f>
        <v>#N/A</v>
      </c>
      <c r="K6" s="18" t="e">
        <f>VLOOKUP(F6,E5数据库!C:G,3,0)</f>
        <v>#N/A</v>
      </c>
      <c r="L6" s="18" t="e">
        <f>VLOOKUP(H6,E5数据库!I:K,3,0)</f>
        <v>#N/A</v>
      </c>
      <c r="M6" s="19" t="e">
        <f t="shared" si="5"/>
        <v>#VALUE!</v>
      </c>
      <c r="N6" s="18" t="e">
        <f>VLOOKUP(F6,E5数据库!C:G,4,0)</f>
        <v>#N/A</v>
      </c>
      <c r="O6" s="18" t="e">
        <f>VLOOKUP(F6,E5数据库!C:G,5,0)</f>
        <v>#N/A</v>
      </c>
      <c r="P6" s="18"/>
    </row>
    <row r="7" spans="1:16" x14ac:dyDescent="0.25">
      <c r="A7" s="22"/>
      <c r="B7" s="22"/>
      <c r="C7" s="22"/>
      <c r="D7" s="22"/>
      <c r="E7" s="18" t="e">
        <f t="shared" si="6"/>
        <v>#VALUE!</v>
      </c>
      <c r="F7" s="18" t="str">
        <f t="shared" si="7"/>
        <v/>
      </c>
      <c r="G7" s="18" t="e">
        <f t="shared" si="2"/>
        <v>#VALUE!</v>
      </c>
      <c r="H7" s="18" t="str">
        <f t="shared" si="3"/>
        <v/>
      </c>
      <c r="I7" s="18" t="e">
        <f t="shared" si="4"/>
        <v>#VALUE!</v>
      </c>
      <c r="J7" s="18" t="e">
        <f>VLOOKUP(F7,E5数据库!C:G,2,0)</f>
        <v>#N/A</v>
      </c>
      <c r="K7" s="18" t="e">
        <f>VLOOKUP(F7,E5数据库!C:G,3,0)</f>
        <v>#N/A</v>
      </c>
      <c r="L7" s="18" t="e">
        <f>VLOOKUP(H7,E5数据库!I:K,3,0)</f>
        <v>#N/A</v>
      </c>
      <c r="M7" s="19" t="e">
        <f t="shared" si="5"/>
        <v>#VALUE!</v>
      </c>
      <c r="N7" s="18" t="e">
        <f>VLOOKUP(F7,E5数据库!C:G,4,0)</f>
        <v>#N/A</v>
      </c>
      <c r="O7" s="18" t="e">
        <f>VLOOKUP(F7,E5数据库!C:G,5,0)</f>
        <v>#N/A</v>
      </c>
      <c r="P7" s="18"/>
    </row>
    <row r="8" spans="1:16" x14ac:dyDescent="0.25">
      <c r="A8" s="22"/>
      <c r="B8" s="22"/>
      <c r="C8" s="22"/>
      <c r="D8" s="22"/>
      <c r="E8" s="18" t="e">
        <f t="shared" si="6"/>
        <v>#VALUE!</v>
      </c>
      <c r="F8" s="18" t="str">
        <f t="shared" si="7"/>
        <v/>
      </c>
      <c r="G8" s="18" t="e">
        <f t="shared" si="2"/>
        <v>#VALUE!</v>
      </c>
      <c r="H8" s="18" t="str">
        <f t="shared" si="3"/>
        <v/>
      </c>
      <c r="I8" s="18" t="e">
        <f t="shared" si="4"/>
        <v>#VALUE!</v>
      </c>
      <c r="J8" s="18" t="e">
        <f>VLOOKUP(F8,E5数据库!C:G,2,0)</f>
        <v>#N/A</v>
      </c>
      <c r="K8" s="18" t="e">
        <f>VLOOKUP(F8,E5数据库!C:G,3,0)</f>
        <v>#N/A</v>
      </c>
      <c r="L8" s="18" t="e">
        <f>VLOOKUP(H8,E5数据库!I:K,3,0)</f>
        <v>#N/A</v>
      </c>
      <c r="M8" s="19" t="e">
        <f t="shared" si="5"/>
        <v>#VALUE!</v>
      </c>
      <c r="N8" s="18" t="e">
        <f>VLOOKUP(F8,E5数据库!C:G,4,0)</f>
        <v>#N/A</v>
      </c>
      <c r="O8" s="18" t="e">
        <f>VLOOKUP(F8,E5数据库!C:G,5,0)</f>
        <v>#N/A</v>
      </c>
      <c r="P8" s="18"/>
    </row>
    <row r="9" spans="1:16" x14ac:dyDescent="0.25">
      <c r="A9" s="22"/>
      <c r="B9" s="22"/>
      <c r="C9" s="22"/>
      <c r="D9" s="22"/>
      <c r="E9" s="18" t="e">
        <f t="shared" si="6"/>
        <v>#VALUE!</v>
      </c>
      <c r="F9" s="18" t="str">
        <f t="shared" si="7"/>
        <v/>
      </c>
      <c r="G9" s="18" t="e">
        <f t="shared" si="2"/>
        <v>#VALUE!</v>
      </c>
      <c r="H9" s="18" t="str">
        <f t="shared" si="3"/>
        <v/>
      </c>
      <c r="I9" s="18" t="e">
        <f t="shared" si="4"/>
        <v>#VALUE!</v>
      </c>
      <c r="J9" s="18" t="e">
        <f>VLOOKUP(F9,E5数据库!C:G,2,0)</f>
        <v>#N/A</v>
      </c>
      <c r="K9" s="18" t="e">
        <f>VLOOKUP(F9,E5数据库!C:G,3,0)</f>
        <v>#N/A</v>
      </c>
      <c r="L9" s="18" t="e">
        <f>VLOOKUP(H9,E5数据库!I:K,3,0)</f>
        <v>#N/A</v>
      </c>
      <c r="M9" s="19" t="e">
        <f t="shared" si="5"/>
        <v>#VALUE!</v>
      </c>
      <c r="N9" s="18" t="e">
        <f>VLOOKUP(F9,E5数据库!C:G,4,0)</f>
        <v>#N/A</v>
      </c>
      <c r="O9" s="18" t="e">
        <f>VLOOKUP(F9,E5数据库!C:G,5,0)</f>
        <v>#N/A</v>
      </c>
      <c r="P9" s="18"/>
    </row>
    <row r="10" spans="1:16" x14ac:dyDescent="0.25">
      <c r="A10" s="22"/>
      <c r="B10" s="22"/>
      <c r="C10" s="22"/>
      <c r="D10" s="22"/>
      <c r="E10" s="18" t="e">
        <f t="shared" si="6"/>
        <v>#VALUE!</v>
      </c>
      <c r="F10" s="18" t="str">
        <f t="shared" si="7"/>
        <v/>
      </c>
      <c r="G10" s="18" t="e">
        <f t="shared" si="2"/>
        <v>#VALUE!</v>
      </c>
      <c r="H10" s="18" t="str">
        <f t="shared" si="3"/>
        <v/>
      </c>
      <c r="I10" s="18" t="e">
        <f t="shared" si="4"/>
        <v>#VALUE!</v>
      </c>
      <c r="J10" s="18" t="e">
        <f>VLOOKUP(F10,E5数据库!C:G,2,0)</f>
        <v>#N/A</v>
      </c>
      <c r="K10" s="18" t="e">
        <f>VLOOKUP(F10,E5数据库!C:G,3,0)</f>
        <v>#N/A</v>
      </c>
      <c r="L10" s="18" t="e">
        <f>VLOOKUP(H10,E5数据库!I:K,3,0)</f>
        <v>#N/A</v>
      </c>
      <c r="M10" s="19" t="e">
        <f t="shared" si="5"/>
        <v>#VALUE!</v>
      </c>
      <c r="N10" s="18" t="e">
        <f>VLOOKUP(F10,E5数据库!C:G,4,0)</f>
        <v>#N/A</v>
      </c>
      <c r="O10" s="18" t="e">
        <f>VLOOKUP(F10,E5数据库!C:G,5,0)</f>
        <v>#N/A</v>
      </c>
      <c r="P10" s="18"/>
    </row>
    <row r="11" spans="1:16" x14ac:dyDescent="0.25">
      <c r="A11" s="22"/>
      <c r="B11" s="22"/>
      <c r="C11" s="22"/>
      <c r="D11" s="22"/>
      <c r="E11" s="18" t="e">
        <f t="shared" si="6"/>
        <v>#VALUE!</v>
      </c>
      <c r="F11" s="18" t="str">
        <f t="shared" si="7"/>
        <v/>
      </c>
      <c r="G11" s="18" t="e">
        <f t="shared" si="2"/>
        <v>#VALUE!</v>
      </c>
      <c r="H11" s="18" t="str">
        <f t="shared" si="3"/>
        <v/>
      </c>
      <c r="I11" s="18" t="e">
        <f t="shared" si="4"/>
        <v>#VALUE!</v>
      </c>
      <c r="J11" s="18" t="e">
        <f>VLOOKUP(F11,E5数据库!C:G,2,0)</f>
        <v>#N/A</v>
      </c>
      <c r="K11" s="18" t="e">
        <f>VLOOKUP(F11,E5数据库!C:G,3,0)</f>
        <v>#N/A</v>
      </c>
      <c r="L11" s="18" t="e">
        <f>VLOOKUP(H11,E5数据库!I:K,3,0)</f>
        <v>#N/A</v>
      </c>
      <c r="M11" s="19" t="e">
        <f t="shared" si="5"/>
        <v>#VALUE!</v>
      </c>
      <c r="N11" s="18" t="e">
        <f>VLOOKUP(F11,E5数据库!C:G,4,0)</f>
        <v>#N/A</v>
      </c>
      <c r="O11" s="18" t="e">
        <f>VLOOKUP(F11,E5数据库!C:G,5,0)</f>
        <v>#N/A</v>
      </c>
      <c r="P11" s="18"/>
    </row>
    <row r="12" spans="1:16" x14ac:dyDescent="0.25">
      <c r="A12" s="22"/>
      <c r="B12" s="22"/>
      <c r="C12" s="22"/>
      <c r="D12" s="22"/>
      <c r="E12" s="18" t="e">
        <f t="shared" si="6"/>
        <v>#VALUE!</v>
      </c>
      <c r="F12" s="18" t="str">
        <f t="shared" si="7"/>
        <v/>
      </c>
      <c r="G12" s="18" t="e">
        <f t="shared" si="2"/>
        <v>#VALUE!</v>
      </c>
      <c r="H12" s="18" t="str">
        <f t="shared" si="3"/>
        <v/>
      </c>
      <c r="I12" s="18" t="e">
        <f t="shared" si="4"/>
        <v>#VALUE!</v>
      </c>
      <c r="J12" s="18" t="e">
        <f>VLOOKUP(F12,E5数据库!C:G,2,0)</f>
        <v>#N/A</v>
      </c>
      <c r="K12" s="18" t="e">
        <f>VLOOKUP(F12,E5数据库!C:G,3,0)</f>
        <v>#N/A</v>
      </c>
      <c r="L12" s="18" t="e">
        <f>VLOOKUP(H12,E5数据库!I:K,3,0)</f>
        <v>#N/A</v>
      </c>
      <c r="M12" s="19" t="e">
        <f t="shared" si="5"/>
        <v>#VALUE!</v>
      </c>
      <c r="N12" s="18" t="e">
        <f>VLOOKUP(F12,E5数据库!C:G,4,0)</f>
        <v>#N/A</v>
      </c>
      <c r="O12" s="18" t="e">
        <f>VLOOKUP(F12,E5数据库!C:G,5,0)</f>
        <v>#N/A</v>
      </c>
      <c r="P12" s="18"/>
    </row>
    <row r="13" spans="1:16" x14ac:dyDescent="0.25">
      <c r="A13" s="22"/>
      <c r="B13" s="22"/>
      <c r="C13" s="22"/>
      <c r="D13" s="22"/>
      <c r="E13" s="18" t="e">
        <f t="shared" si="6"/>
        <v>#VALUE!</v>
      </c>
      <c r="F13" s="18" t="str">
        <f t="shared" si="7"/>
        <v/>
      </c>
      <c r="G13" s="18" t="e">
        <f t="shared" si="2"/>
        <v>#VALUE!</v>
      </c>
      <c r="H13" s="18" t="str">
        <f t="shared" si="3"/>
        <v/>
      </c>
      <c r="I13" s="18" t="e">
        <f t="shared" si="4"/>
        <v>#VALUE!</v>
      </c>
      <c r="J13" s="18" t="e">
        <f>VLOOKUP(F13,E5数据库!C:G,2,0)</f>
        <v>#N/A</v>
      </c>
      <c r="K13" s="18" t="e">
        <f>VLOOKUP(F13,E5数据库!C:G,3,0)</f>
        <v>#N/A</v>
      </c>
      <c r="L13" s="18" t="e">
        <f>VLOOKUP(H13,E5数据库!I:K,3,0)</f>
        <v>#N/A</v>
      </c>
      <c r="M13" s="19" t="e">
        <f t="shared" si="5"/>
        <v>#VALUE!</v>
      </c>
      <c r="N13" s="18" t="e">
        <f>VLOOKUP(F13,E5数据库!C:G,4,0)</f>
        <v>#N/A</v>
      </c>
      <c r="O13" s="18" t="e">
        <f>VLOOKUP(F13,E5数据库!C:G,5,0)</f>
        <v>#N/A</v>
      </c>
      <c r="P13" s="18"/>
    </row>
    <row r="14" spans="1:16" x14ac:dyDescent="0.25">
      <c r="A14" s="22"/>
      <c r="B14" s="22"/>
      <c r="C14" s="22"/>
      <c r="D14" s="22"/>
      <c r="E14" s="18" t="e">
        <f t="shared" si="6"/>
        <v>#VALUE!</v>
      </c>
      <c r="F14" s="18" t="str">
        <f t="shared" si="7"/>
        <v/>
      </c>
      <c r="G14" s="18" t="e">
        <f t="shared" si="2"/>
        <v>#VALUE!</v>
      </c>
      <c r="H14" s="18" t="str">
        <f t="shared" si="3"/>
        <v/>
      </c>
      <c r="I14" s="18" t="e">
        <f t="shared" si="4"/>
        <v>#VALUE!</v>
      </c>
      <c r="J14" s="18" t="e">
        <f>VLOOKUP(F14,E5数据库!C:G,2,0)</f>
        <v>#N/A</v>
      </c>
      <c r="K14" s="18" t="e">
        <f>VLOOKUP(F14,E5数据库!C:G,3,0)</f>
        <v>#N/A</v>
      </c>
      <c r="L14" s="18" t="e">
        <f>VLOOKUP(H14,E5数据库!I:K,3,0)</f>
        <v>#N/A</v>
      </c>
      <c r="M14" s="19" t="e">
        <f t="shared" si="5"/>
        <v>#VALUE!</v>
      </c>
      <c r="N14" s="18" t="e">
        <f>VLOOKUP(F14,E5数据库!C:G,4,0)</f>
        <v>#N/A</v>
      </c>
      <c r="O14" s="18" t="e">
        <f>VLOOKUP(F14,E5数据库!C:G,5,0)</f>
        <v>#N/A</v>
      </c>
      <c r="P14" s="18"/>
    </row>
    <row r="15" spans="1:16" x14ac:dyDescent="0.25">
      <c r="A15" s="22"/>
      <c r="B15" s="22"/>
      <c r="C15" s="22"/>
      <c r="D15" s="22"/>
      <c r="E15" s="18" t="e">
        <f t="shared" si="6"/>
        <v>#VALUE!</v>
      </c>
      <c r="F15" s="18" t="str">
        <f t="shared" si="7"/>
        <v/>
      </c>
      <c r="G15" s="18" t="e">
        <f>VALUE(TRIM(MID(SUBSTITUTE($B15,"-",REPT(" ",99)),COLUMN(D15)*99-98,99)))</f>
        <v>#VALUE!</v>
      </c>
      <c r="H15" s="18" t="str">
        <f t="shared" si="3"/>
        <v/>
      </c>
      <c r="I15" s="18" t="e">
        <f t="shared" si="4"/>
        <v>#VALUE!</v>
      </c>
      <c r="J15" s="18" t="e">
        <f>VLOOKUP(F15,E5数据库!C:G,2,0)</f>
        <v>#N/A</v>
      </c>
      <c r="K15" s="18" t="e">
        <f>VLOOKUP(F15,E5数据库!C:G,3,0)</f>
        <v>#N/A</v>
      </c>
      <c r="L15" s="18" t="e">
        <f>VLOOKUP(H15,E5数据库!I:K,3,0)</f>
        <v>#N/A</v>
      </c>
      <c r="M15" s="19" t="e">
        <f t="shared" si="5"/>
        <v>#VALUE!</v>
      </c>
      <c r="N15" s="18" t="e">
        <f>VLOOKUP(F15,E5数据库!C:G,4,0)</f>
        <v>#N/A</v>
      </c>
      <c r="O15" s="18" t="e">
        <f>VLOOKUP(F15,E5数据库!C:G,5,0)</f>
        <v>#N/A</v>
      </c>
      <c r="P15" s="18"/>
    </row>
    <row r="16" spans="1:16" x14ac:dyDescent="0.25">
      <c r="A16" s="22"/>
      <c r="B16" s="22"/>
      <c r="C16" s="22"/>
      <c r="D16" s="22"/>
      <c r="E16" s="18" t="e">
        <f t="shared" si="6"/>
        <v>#VALUE!</v>
      </c>
      <c r="F16" s="18" t="str">
        <f t="shared" si="7"/>
        <v/>
      </c>
      <c r="G16" s="18" t="e">
        <f t="shared" si="2"/>
        <v>#VALUE!</v>
      </c>
      <c r="H16" s="18" t="str">
        <f t="shared" si="3"/>
        <v/>
      </c>
      <c r="I16" s="18" t="e">
        <f t="shared" si="4"/>
        <v>#VALUE!</v>
      </c>
      <c r="J16" s="18" t="e">
        <f>VLOOKUP(F16,E5数据库!C:G,2,0)</f>
        <v>#N/A</v>
      </c>
      <c r="K16" s="18" t="e">
        <f>VLOOKUP(F16,E5数据库!C:G,3,0)</f>
        <v>#N/A</v>
      </c>
      <c r="L16" s="18" t="e">
        <f>VLOOKUP(H16,E5数据库!I:K,3,0)</f>
        <v>#N/A</v>
      </c>
      <c r="M16" s="19" t="e">
        <f t="shared" si="5"/>
        <v>#VALUE!</v>
      </c>
      <c r="N16" s="18" t="e">
        <f>VLOOKUP(F16,E5数据库!C:G,4,0)</f>
        <v>#N/A</v>
      </c>
      <c r="O16" s="18" t="e">
        <f>VLOOKUP(F16,E5数据库!C:G,5,0)</f>
        <v>#N/A</v>
      </c>
      <c r="P16" s="18"/>
    </row>
    <row r="17" spans="1:16" x14ac:dyDescent="0.25">
      <c r="A17" s="22"/>
      <c r="B17" s="22"/>
      <c r="C17" s="22"/>
      <c r="D17" s="22"/>
      <c r="E17" s="18" t="e">
        <f t="shared" si="6"/>
        <v>#VALUE!</v>
      </c>
      <c r="F17" s="18" t="str">
        <f t="shared" si="7"/>
        <v/>
      </c>
      <c r="G17" s="18" t="e">
        <f t="shared" si="2"/>
        <v>#VALUE!</v>
      </c>
      <c r="H17" s="18" t="str">
        <f t="shared" si="3"/>
        <v/>
      </c>
      <c r="I17" s="18" t="e">
        <f t="shared" si="4"/>
        <v>#VALUE!</v>
      </c>
      <c r="J17" s="18" t="e">
        <f>VLOOKUP(F17,E5数据库!C:G,2,0)</f>
        <v>#N/A</v>
      </c>
      <c r="K17" s="18" t="e">
        <f>VLOOKUP(F17,E5数据库!C:G,3,0)</f>
        <v>#N/A</v>
      </c>
      <c r="L17" s="18" t="e">
        <f>VLOOKUP(H17,E5数据库!I:K,3,0)</f>
        <v>#N/A</v>
      </c>
      <c r="M17" s="19" t="e">
        <f t="shared" si="5"/>
        <v>#VALUE!</v>
      </c>
      <c r="N17" s="18" t="e">
        <f>VLOOKUP(F17,E5数据库!C:G,4,0)</f>
        <v>#N/A</v>
      </c>
      <c r="O17" s="18" t="e">
        <f>VLOOKUP(F17,E5数据库!C:G,5,0)</f>
        <v>#N/A</v>
      </c>
      <c r="P17" s="18"/>
    </row>
    <row r="18" spans="1:16" x14ac:dyDescent="0.25">
      <c r="A18" s="22"/>
      <c r="B18" s="22"/>
      <c r="C18" s="22"/>
      <c r="D18" s="22"/>
      <c r="E18" s="18" t="e">
        <f t="shared" si="6"/>
        <v>#VALUE!</v>
      </c>
      <c r="F18" s="18" t="str">
        <f t="shared" si="7"/>
        <v/>
      </c>
      <c r="G18" s="18" t="e">
        <f t="shared" si="2"/>
        <v>#VALUE!</v>
      </c>
      <c r="H18" s="18" t="str">
        <f t="shared" si="3"/>
        <v/>
      </c>
      <c r="I18" s="18" t="e">
        <f t="shared" si="4"/>
        <v>#VALUE!</v>
      </c>
      <c r="J18" s="18" t="e">
        <f>VLOOKUP(F18,E5数据库!C:G,2,0)</f>
        <v>#N/A</v>
      </c>
      <c r="K18" s="18" t="e">
        <f>VLOOKUP(F18,E5数据库!C:G,3,0)</f>
        <v>#N/A</v>
      </c>
      <c r="L18" s="18" t="e">
        <f>VLOOKUP(H18,E5数据库!I:K,3,0)</f>
        <v>#N/A</v>
      </c>
      <c r="M18" s="19" t="e">
        <f t="shared" si="5"/>
        <v>#VALUE!</v>
      </c>
      <c r="N18" s="18" t="e">
        <f>VLOOKUP(F18,E5数据库!C:G,4,0)</f>
        <v>#N/A</v>
      </c>
      <c r="O18" s="18" t="e">
        <f>VLOOKUP(F18,E5数据库!C:G,5,0)</f>
        <v>#N/A</v>
      </c>
      <c r="P18" s="18"/>
    </row>
    <row r="19" spans="1:16" x14ac:dyDescent="0.25">
      <c r="A19" s="22"/>
      <c r="B19" s="22"/>
      <c r="C19" s="22"/>
      <c r="D19" s="22"/>
      <c r="E19" s="18" t="e">
        <f t="shared" si="6"/>
        <v>#VALUE!</v>
      </c>
      <c r="F19" s="18" t="str">
        <f t="shared" si="7"/>
        <v/>
      </c>
      <c r="G19" s="18" t="e">
        <f t="shared" si="2"/>
        <v>#VALUE!</v>
      </c>
      <c r="H19" s="18" t="str">
        <f t="shared" si="3"/>
        <v/>
      </c>
      <c r="I19" s="18" t="e">
        <f t="shared" si="4"/>
        <v>#VALUE!</v>
      </c>
      <c r="J19" s="18" t="e">
        <f>VLOOKUP(F19,E5数据库!C:G,2,0)</f>
        <v>#N/A</v>
      </c>
      <c r="K19" s="18" t="e">
        <f>VLOOKUP(F19,E5数据库!C:G,3,0)</f>
        <v>#N/A</v>
      </c>
      <c r="L19" s="18" t="e">
        <f>VLOOKUP(H19,E5数据库!I:K,3,0)</f>
        <v>#N/A</v>
      </c>
      <c r="M19" s="19" t="e">
        <f t="shared" si="5"/>
        <v>#VALUE!</v>
      </c>
      <c r="N19" s="18" t="e">
        <f>VLOOKUP(F19,E5数据库!C:G,4,0)</f>
        <v>#N/A</v>
      </c>
      <c r="O19" s="18" t="e">
        <f>VLOOKUP(F19,E5数据库!C:G,5,0)</f>
        <v>#N/A</v>
      </c>
      <c r="P19" s="18"/>
    </row>
    <row r="20" spans="1:16" x14ac:dyDescent="0.25">
      <c r="A20" s="22"/>
      <c r="B20" s="22"/>
      <c r="C20" s="22"/>
      <c r="D20" s="22"/>
      <c r="E20" s="18" t="e">
        <f t="shared" si="6"/>
        <v>#VALUE!</v>
      </c>
      <c r="F20" s="18" t="str">
        <f t="shared" si="7"/>
        <v/>
      </c>
      <c r="G20" s="18" t="e">
        <f t="shared" si="2"/>
        <v>#VALUE!</v>
      </c>
      <c r="H20" s="18" t="str">
        <f t="shared" si="3"/>
        <v/>
      </c>
      <c r="I20" s="18" t="e">
        <f t="shared" si="4"/>
        <v>#VALUE!</v>
      </c>
      <c r="J20" s="18" t="e">
        <f>VLOOKUP(F20,E5数据库!C:G,2,0)</f>
        <v>#N/A</v>
      </c>
      <c r="K20" s="18" t="e">
        <f>VLOOKUP(F20,E5数据库!C:G,3,0)</f>
        <v>#N/A</v>
      </c>
      <c r="L20" s="18" t="e">
        <f>VLOOKUP(H20,E5数据库!I:K,3,0)</f>
        <v>#N/A</v>
      </c>
      <c r="M20" s="19" t="e">
        <f t="shared" si="5"/>
        <v>#VALUE!</v>
      </c>
      <c r="N20" s="18" t="e">
        <f>VLOOKUP(F20,E5数据库!C:G,4,0)</f>
        <v>#N/A</v>
      </c>
      <c r="O20" s="18" t="e">
        <f>VLOOKUP(F20,E5数据库!C:G,5,0)</f>
        <v>#N/A</v>
      </c>
      <c r="P20" s="18"/>
    </row>
    <row r="21" spans="1:16" x14ac:dyDescent="0.25">
      <c r="A21" s="22"/>
      <c r="B21" s="22"/>
      <c r="C21" s="22"/>
      <c r="D21" s="22"/>
      <c r="E21" s="18" t="e">
        <f t="shared" ref="E21:E84" si="8">VALUE(TRIM(MID(SUBSTITUTE($B21,"-",REPT(" ",99)),COLUMN(B21)*99-98,99)))</f>
        <v>#VALUE!</v>
      </c>
      <c r="F21" s="18" t="str">
        <f t="shared" ref="F21:F84" si="9">TRIM(MID(SUBSTITUTE($B21,"-",REPT(" ",99)),COLUMN(C21)*99-98,99))</f>
        <v/>
      </c>
      <c r="G21" s="18" t="e">
        <f t="shared" ref="G21:G84" si="10">VALUE(TRIM(MID(SUBSTITUTE($B21,"-",REPT(" ",99)),COLUMN(D21)*99-98,99)))</f>
        <v>#VALUE!</v>
      </c>
      <c r="H21" s="18" t="str">
        <f t="shared" ref="H21:H84" si="11">TRIM(MID(SUBSTITUTE($B21,"-",REPT(" ",99)),COLUMN(E21)*99-98,99))</f>
        <v/>
      </c>
      <c r="I21" s="18" t="e">
        <f t="shared" ref="I21:I84" si="12">VALUE(TRIM(MID(SUBSTITUTE($B21,"-",REPT(" ",99)),COLUMN(F21)*99-98,99)))</f>
        <v>#VALUE!</v>
      </c>
      <c r="J21" s="18" t="e">
        <f>VLOOKUP(F21,E5数据库!C:G,2,0)</f>
        <v>#N/A</v>
      </c>
      <c r="K21" s="18" t="e">
        <f>VLOOKUP(F21,E5数据库!C:G,3,0)</f>
        <v>#N/A</v>
      </c>
      <c r="L21" s="18" t="e">
        <f>VLOOKUP(H21,E5数据库!I:K,3,0)</f>
        <v>#N/A</v>
      </c>
      <c r="M21" s="19" t="e">
        <f t="shared" ref="M21:M84" si="13">(G21/1000)*L21*C21</f>
        <v>#VALUE!</v>
      </c>
      <c r="N21" s="18" t="e">
        <f>VLOOKUP(F21,E5数据库!C:G,4,0)</f>
        <v>#N/A</v>
      </c>
      <c r="O21" s="18" t="e">
        <f>VLOOKUP(F21,E5数据库!C:G,5,0)</f>
        <v>#N/A</v>
      </c>
      <c r="P21" s="18"/>
    </row>
    <row r="22" spans="1:16" x14ac:dyDescent="0.25">
      <c r="A22" s="22"/>
      <c r="B22" s="22"/>
      <c r="C22" s="22"/>
      <c r="D22" s="22"/>
      <c r="E22" s="18" t="e">
        <f t="shared" si="8"/>
        <v>#VALUE!</v>
      </c>
      <c r="F22" s="18" t="str">
        <f t="shared" si="9"/>
        <v/>
      </c>
      <c r="G22" s="18" t="e">
        <f t="shared" si="10"/>
        <v>#VALUE!</v>
      </c>
      <c r="H22" s="18" t="str">
        <f t="shared" si="11"/>
        <v/>
      </c>
      <c r="I22" s="18" t="e">
        <f t="shared" si="12"/>
        <v>#VALUE!</v>
      </c>
      <c r="J22" s="18" t="e">
        <f>VLOOKUP(F22,E5数据库!C:G,2,0)</f>
        <v>#N/A</v>
      </c>
      <c r="K22" s="18" t="e">
        <f>VLOOKUP(F22,E5数据库!C:G,3,0)</f>
        <v>#N/A</v>
      </c>
      <c r="L22" s="18" t="e">
        <f>VLOOKUP(H22,E5数据库!I:K,3,0)</f>
        <v>#N/A</v>
      </c>
      <c r="M22" s="19" t="e">
        <f t="shared" si="13"/>
        <v>#VALUE!</v>
      </c>
      <c r="N22" s="18" t="e">
        <f>VLOOKUP(F22,E5数据库!C:G,4,0)</f>
        <v>#N/A</v>
      </c>
      <c r="O22" s="18" t="e">
        <f>VLOOKUP(F22,E5数据库!C:G,5,0)</f>
        <v>#N/A</v>
      </c>
      <c r="P22" s="18"/>
    </row>
    <row r="23" spans="1:16" x14ac:dyDescent="0.25">
      <c r="A23" s="22"/>
      <c r="B23" s="22"/>
      <c r="C23" s="22"/>
      <c r="D23" s="22"/>
      <c r="E23" s="18" t="e">
        <f t="shared" si="8"/>
        <v>#VALUE!</v>
      </c>
      <c r="F23" s="18" t="str">
        <f t="shared" si="9"/>
        <v/>
      </c>
      <c r="G23" s="18" t="e">
        <f t="shared" si="10"/>
        <v>#VALUE!</v>
      </c>
      <c r="H23" s="18" t="str">
        <f t="shared" si="11"/>
        <v/>
      </c>
      <c r="I23" s="18" t="e">
        <f t="shared" si="12"/>
        <v>#VALUE!</v>
      </c>
      <c r="J23" s="18" t="e">
        <f>VLOOKUP(F23,E5数据库!C:G,2,0)</f>
        <v>#N/A</v>
      </c>
      <c r="K23" s="18" t="e">
        <f>VLOOKUP(F23,E5数据库!C:G,3,0)</f>
        <v>#N/A</v>
      </c>
      <c r="L23" s="18" t="e">
        <f>VLOOKUP(H23,E5数据库!I:K,3,0)</f>
        <v>#N/A</v>
      </c>
      <c r="M23" s="19" t="e">
        <f t="shared" si="13"/>
        <v>#VALUE!</v>
      </c>
      <c r="N23" s="18" t="e">
        <f>VLOOKUP(F23,E5数据库!C:G,4,0)</f>
        <v>#N/A</v>
      </c>
      <c r="O23" s="18" t="e">
        <f>VLOOKUP(F23,E5数据库!C:G,5,0)</f>
        <v>#N/A</v>
      </c>
      <c r="P23" s="18"/>
    </row>
    <row r="24" spans="1:16" x14ac:dyDescent="0.25">
      <c r="A24" s="22"/>
      <c r="B24" s="22"/>
      <c r="C24" s="22"/>
      <c r="D24" s="22"/>
      <c r="E24" s="18" t="e">
        <f t="shared" si="8"/>
        <v>#VALUE!</v>
      </c>
      <c r="F24" s="18" t="str">
        <f t="shared" si="9"/>
        <v/>
      </c>
      <c r="G24" s="18" t="e">
        <f t="shared" si="10"/>
        <v>#VALUE!</v>
      </c>
      <c r="H24" s="18" t="str">
        <f t="shared" si="11"/>
        <v/>
      </c>
      <c r="I24" s="18" t="e">
        <f t="shared" si="12"/>
        <v>#VALUE!</v>
      </c>
      <c r="J24" s="18" t="e">
        <f>VLOOKUP(F24,E5数据库!C:G,2,0)</f>
        <v>#N/A</v>
      </c>
      <c r="K24" s="18" t="e">
        <f>VLOOKUP(F24,E5数据库!C:G,3,0)</f>
        <v>#N/A</v>
      </c>
      <c r="L24" s="18" t="e">
        <f>VLOOKUP(H24,E5数据库!I:K,3,0)</f>
        <v>#N/A</v>
      </c>
      <c r="M24" s="19" t="e">
        <f t="shared" si="13"/>
        <v>#VALUE!</v>
      </c>
      <c r="N24" s="18" t="e">
        <f>VLOOKUP(F24,E5数据库!C:G,4,0)</f>
        <v>#N/A</v>
      </c>
      <c r="O24" s="18" t="e">
        <f>VLOOKUP(F24,E5数据库!C:G,5,0)</f>
        <v>#N/A</v>
      </c>
      <c r="P24" s="18"/>
    </row>
    <row r="25" spans="1:16" x14ac:dyDescent="0.25">
      <c r="A25" s="22"/>
      <c r="B25" s="22"/>
      <c r="C25" s="22"/>
      <c r="D25" s="22"/>
      <c r="E25" s="18" t="e">
        <f t="shared" si="8"/>
        <v>#VALUE!</v>
      </c>
      <c r="F25" s="18" t="str">
        <f t="shared" si="9"/>
        <v/>
      </c>
      <c r="G25" s="18" t="e">
        <f t="shared" si="10"/>
        <v>#VALUE!</v>
      </c>
      <c r="H25" s="18" t="str">
        <f t="shared" si="11"/>
        <v/>
      </c>
      <c r="I25" s="18" t="e">
        <f t="shared" si="12"/>
        <v>#VALUE!</v>
      </c>
      <c r="J25" s="18" t="e">
        <f>VLOOKUP(F25,E5数据库!C:G,2,0)</f>
        <v>#N/A</v>
      </c>
      <c r="K25" s="18" t="e">
        <f>VLOOKUP(F25,E5数据库!C:G,3,0)</f>
        <v>#N/A</v>
      </c>
      <c r="L25" s="18" t="e">
        <f>VLOOKUP(H25,E5数据库!I:K,3,0)</f>
        <v>#N/A</v>
      </c>
      <c r="M25" s="19" t="e">
        <f t="shared" si="13"/>
        <v>#VALUE!</v>
      </c>
      <c r="N25" s="18" t="e">
        <f>VLOOKUP(F25,E5数据库!C:G,4,0)</f>
        <v>#N/A</v>
      </c>
      <c r="O25" s="18" t="e">
        <f>VLOOKUP(F25,E5数据库!C:G,5,0)</f>
        <v>#N/A</v>
      </c>
      <c r="P25" s="18"/>
    </row>
    <row r="26" spans="1:16" x14ac:dyDescent="0.25">
      <c r="A26" s="22"/>
      <c r="B26" s="22"/>
      <c r="C26" s="22"/>
      <c r="D26" s="22"/>
      <c r="E26" s="18" t="e">
        <f t="shared" si="8"/>
        <v>#VALUE!</v>
      </c>
      <c r="F26" s="18" t="str">
        <f t="shared" si="9"/>
        <v/>
      </c>
      <c r="G26" s="18" t="e">
        <f t="shared" si="10"/>
        <v>#VALUE!</v>
      </c>
      <c r="H26" s="18" t="str">
        <f t="shared" si="11"/>
        <v/>
      </c>
      <c r="I26" s="18" t="e">
        <f t="shared" si="12"/>
        <v>#VALUE!</v>
      </c>
      <c r="J26" s="18" t="e">
        <f>VLOOKUP(F26,E5数据库!C:G,2,0)</f>
        <v>#N/A</v>
      </c>
      <c r="K26" s="18" t="e">
        <f>VLOOKUP(F26,E5数据库!C:G,3,0)</f>
        <v>#N/A</v>
      </c>
      <c r="L26" s="18" t="e">
        <f>VLOOKUP(H26,E5数据库!I:K,3,0)</f>
        <v>#N/A</v>
      </c>
      <c r="M26" s="19" t="e">
        <f t="shared" si="13"/>
        <v>#VALUE!</v>
      </c>
      <c r="N26" s="18" t="e">
        <f>VLOOKUP(F26,E5数据库!C:G,4,0)</f>
        <v>#N/A</v>
      </c>
      <c r="O26" s="18" t="e">
        <f>VLOOKUP(F26,E5数据库!C:G,5,0)</f>
        <v>#N/A</v>
      </c>
      <c r="P26" s="18"/>
    </row>
    <row r="27" spans="1:16" x14ac:dyDescent="0.25">
      <c r="A27" s="22"/>
      <c r="B27" s="22"/>
      <c r="C27" s="22"/>
      <c r="D27" s="22"/>
      <c r="E27" s="18" t="e">
        <f t="shared" si="8"/>
        <v>#VALUE!</v>
      </c>
      <c r="F27" s="18" t="str">
        <f t="shared" si="9"/>
        <v/>
      </c>
      <c r="G27" s="18" t="e">
        <f t="shared" si="10"/>
        <v>#VALUE!</v>
      </c>
      <c r="H27" s="18" t="str">
        <f t="shared" si="11"/>
        <v/>
      </c>
      <c r="I27" s="18" t="e">
        <f t="shared" si="12"/>
        <v>#VALUE!</v>
      </c>
      <c r="J27" s="18" t="e">
        <f>VLOOKUP(F27,E5数据库!C:G,2,0)</f>
        <v>#N/A</v>
      </c>
      <c r="K27" s="18" t="e">
        <f>VLOOKUP(F27,E5数据库!C:G,3,0)</f>
        <v>#N/A</v>
      </c>
      <c r="L27" s="18" t="e">
        <f>VLOOKUP(H27,E5数据库!I:K,3,0)</f>
        <v>#N/A</v>
      </c>
      <c r="M27" s="19" t="e">
        <f t="shared" si="13"/>
        <v>#VALUE!</v>
      </c>
      <c r="N27" s="18" t="e">
        <f>VLOOKUP(F27,E5数据库!C:G,4,0)</f>
        <v>#N/A</v>
      </c>
      <c r="O27" s="18" t="e">
        <f>VLOOKUP(F27,E5数据库!C:G,5,0)</f>
        <v>#N/A</v>
      </c>
      <c r="P27" s="18"/>
    </row>
    <row r="28" spans="1:16" x14ac:dyDescent="0.25">
      <c r="A28" s="22"/>
      <c r="B28" s="22"/>
      <c r="C28" s="22"/>
      <c r="D28" s="22"/>
      <c r="E28" s="18" t="e">
        <f t="shared" si="8"/>
        <v>#VALUE!</v>
      </c>
      <c r="F28" s="18" t="str">
        <f t="shared" si="9"/>
        <v/>
      </c>
      <c r="G28" s="18" t="e">
        <f t="shared" si="10"/>
        <v>#VALUE!</v>
      </c>
      <c r="H28" s="18" t="str">
        <f t="shared" si="11"/>
        <v/>
      </c>
      <c r="I28" s="18" t="e">
        <f t="shared" si="12"/>
        <v>#VALUE!</v>
      </c>
      <c r="J28" s="18" t="e">
        <f>VLOOKUP(F28,E5数据库!C:G,2,0)</f>
        <v>#N/A</v>
      </c>
      <c r="K28" s="18" t="e">
        <f>VLOOKUP(F28,E5数据库!C:G,3,0)</f>
        <v>#N/A</v>
      </c>
      <c r="L28" s="18" t="e">
        <f>VLOOKUP(H28,E5数据库!I:K,3,0)</f>
        <v>#N/A</v>
      </c>
      <c r="M28" s="19" t="e">
        <f t="shared" si="13"/>
        <v>#VALUE!</v>
      </c>
      <c r="N28" s="18" t="e">
        <f>VLOOKUP(F28,E5数据库!C:G,4,0)</f>
        <v>#N/A</v>
      </c>
      <c r="O28" s="18" t="e">
        <f>VLOOKUP(F28,E5数据库!C:G,5,0)</f>
        <v>#N/A</v>
      </c>
      <c r="P28" s="18"/>
    </row>
    <row r="29" spans="1:16" x14ac:dyDescent="0.25">
      <c r="A29" s="22"/>
      <c r="B29" s="22"/>
      <c r="C29" s="22"/>
      <c r="D29" s="22"/>
      <c r="E29" s="18" t="e">
        <f t="shared" si="8"/>
        <v>#VALUE!</v>
      </c>
      <c r="F29" s="18" t="str">
        <f t="shared" si="9"/>
        <v/>
      </c>
      <c r="G29" s="18" t="e">
        <f t="shared" si="10"/>
        <v>#VALUE!</v>
      </c>
      <c r="H29" s="18" t="str">
        <f t="shared" si="11"/>
        <v/>
      </c>
      <c r="I29" s="18" t="e">
        <f t="shared" si="12"/>
        <v>#VALUE!</v>
      </c>
      <c r="J29" s="18" t="e">
        <f>VLOOKUP(F29,E5数据库!C:G,2,0)</f>
        <v>#N/A</v>
      </c>
      <c r="K29" s="18" t="e">
        <f>VLOOKUP(F29,E5数据库!C:G,3,0)</f>
        <v>#N/A</v>
      </c>
      <c r="L29" s="18" t="e">
        <f>VLOOKUP(H29,E5数据库!I:K,3,0)</f>
        <v>#N/A</v>
      </c>
      <c r="M29" s="19" t="e">
        <f t="shared" si="13"/>
        <v>#VALUE!</v>
      </c>
      <c r="N29" s="18" t="e">
        <f>VLOOKUP(F29,E5数据库!C:G,4,0)</f>
        <v>#N/A</v>
      </c>
      <c r="O29" s="18" t="e">
        <f>VLOOKUP(F29,E5数据库!C:G,5,0)</f>
        <v>#N/A</v>
      </c>
      <c r="P29" s="18"/>
    </row>
    <row r="30" spans="1:16" x14ac:dyDescent="0.25">
      <c r="A30" s="22"/>
      <c r="B30" s="22"/>
      <c r="C30" s="22"/>
      <c r="D30" s="22"/>
      <c r="E30" s="18" t="e">
        <f t="shared" si="8"/>
        <v>#VALUE!</v>
      </c>
      <c r="F30" s="18" t="str">
        <f t="shared" si="9"/>
        <v/>
      </c>
      <c r="G30" s="18" t="e">
        <f t="shared" si="10"/>
        <v>#VALUE!</v>
      </c>
      <c r="H30" s="18" t="str">
        <f t="shared" si="11"/>
        <v/>
      </c>
      <c r="I30" s="18" t="e">
        <f t="shared" si="12"/>
        <v>#VALUE!</v>
      </c>
      <c r="J30" s="18" t="e">
        <f>VLOOKUP(F30,E5数据库!C:G,2,0)</f>
        <v>#N/A</v>
      </c>
      <c r="K30" s="18" t="e">
        <f>VLOOKUP(F30,E5数据库!C:G,3,0)</f>
        <v>#N/A</v>
      </c>
      <c r="L30" s="18" t="e">
        <f>VLOOKUP(H30,E5数据库!I:K,3,0)</f>
        <v>#N/A</v>
      </c>
      <c r="M30" s="19" t="e">
        <f t="shared" si="13"/>
        <v>#VALUE!</v>
      </c>
      <c r="N30" s="18" t="e">
        <f>VLOOKUP(F30,E5数据库!C:G,4,0)</f>
        <v>#N/A</v>
      </c>
      <c r="O30" s="18" t="e">
        <f>VLOOKUP(F30,E5数据库!C:G,5,0)</f>
        <v>#N/A</v>
      </c>
      <c r="P30" s="18"/>
    </row>
    <row r="31" spans="1:16" x14ac:dyDescent="0.25">
      <c r="A31" s="22"/>
      <c r="B31" s="22"/>
      <c r="C31" s="22"/>
      <c r="D31" s="22"/>
      <c r="E31" s="18" t="e">
        <f t="shared" si="8"/>
        <v>#VALUE!</v>
      </c>
      <c r="F31" s="18" t="str">
        <f t="shared" si="9"/>
        <v/>
      </c>
      <c r="G31" s="18" t="e">
        <f t="shared" si="10"/>
        <v>#VALUE!</v>
      </c>
      <c r="H31" s="18" t="str">
        <f t="shared" si="11"/>
        <v/>
      </c>
      <c r="I31" s="18" t="e">
        <f t="shared" si="12"/>
        <v>#VALUE!</v>
      </c>
      <c r="J31" s="18" t="e">
        <f>VLOOKUP(F31,E5数据库!C:G,2,0)</f>
        <v>#N/A</v>
      </c>
      <c r="K31" s="18" t="e">
        <f>VLOOKUP(F31,E5数据库!C:G,3,0)</f>
        <v>#N/A</v>
      </c>
      <c r="L31" s="18" t="e">
        <f>VLOOKUP(H31,E5数据库!I:K,3,0)</f>
        <v>#N/A</v>
      </c>
      <c r="M31" s="19" t="e">
        <f t="shared" si="13"/>
        <v>#VALUE!</v>
      </c>
      <c r="N31" s="18" t="e">
        <f>VLOOKUP(F31,E5数据库!C:G,4,0)</f>
        <v>#N/A</v>
      </c>
      <c r="O31" s="18" t="e">
        <f>VLOOKUP(F31,E5数据库!C:G,5,0)</f>
        <v>#N/A</v>
      </c>
      <c r="P31" s="18"/>
    </row>
    <row r="32" spans="1:16" x14ac:dyDescent="0.25">
      <c r="A32" s="22"/>
      <c r="B32" s="22"/>
      <c r="C32" s="22"/>
      <c r="D32" s="22"/>
      <c r="E32" s="18" t="e">
        <f t="shared" si="8"/>
        <v>#VALUE!</v>
      </c>
      <c r="F32" s="18" t="str">
        <f t="shared" si="9"/>
        <v/>
      </c>
      <c r="G32" s="18" t="e">
        <f t="shared" si="10"/>
        <v>#VALUE!</v>
      </c>
      <c r="H32" s="18" t="str">
        <f t="shared" si="11"/>
        <v/>
      </c>
      <c r="I32" s="18" t="e">
        <f t="shared" si="12"/>
        <v>#VALUE!</v>
      </c>
      <c r="J32" s="18" t="e">
        <f>VLOOKUP(F32,E5数据库!C:G,2,0)</f>
        <v>#N/A</v>
      </c>
      <c r="K32" s="18" t="e">
        <f>VLOOKUP(F32,E5数据库!C:G,3,0)</f>
        <v>#N/A</v>
      </c>
      <c r="L32" s="18" t="e">
        <f>VLOOKUP(H32,E5数据库!I:K,3,0)</f>
        <v>#N/A</v>
      </c>
      <c r="M32" s="19" t="e">
        <f t="shared" si="13"/>
        <v>#VALUE!</v>
      </c>
      <c r="N32" s="18" t="e">
        <f>VLOOKUP(F32,E5数据库!C:G,4,0)</f>
        <v>#N/A</v>
      </c>
      <c r="O32" s="18" t="e">
        <f>VLOOKUP(F32,E5数据库!C:G,5,0)</f>
        <v>#N/A</v>
      </c>
      <c r="P32" s="18"/>
    </row>
    <row r="33" spans="1:16" x14ac:dyDescent="0.25">
      <c r="A33" s="22"/>
      <c r="B33" s="22"/>
      <c r="C33" s="22"/>
      <c r="D33" s="22"/>
      <c r="E33" s="18" t="e">
        <f t="shared" si="8"/>
        <v>#VALUE!</v>
      </c>
      <c r="F33" s="18" t="str">
        <f t="shared" si="9"/>
        <v/>
      </c>
      <c r="G33" s="18" t="e">
        <f t="shared" si="10"/>
        <v>#VALUE!</v>
      </c>
      <c r="H33" s="18" t="str">
        <f t="shared" si="11"/>
        <v/>
      </c>
      <c r="I33" s="18" t="e">
        <f t="shared" si="12"/>
        <v>#VALUE!</v>
      </c>
      <c r="J33" s="18" t="e">
        <f>VLOOKUP(F33,E5数据库!C:G,2,0)</f>
        <v>#N/A</v>
      </c>
      <c r="K33" s="18" t="e">
        <f>VLOOKUP(F33,E5数据库!C:G,3,0)</f>
        <v>#N/A</v>
      </c>
      <c r="L33" s="18" t="e">
        <f>VLOOKUP(H33,E5数据库!I:K,3,0)</f>
        <v>#N/A</v>
      </c>
      <c r="M33" s="19" t="e">
        <f t="shared" si="13"/>
        <v>#VALUE!</v>
      </c>
      <c r="N33" s="18" t="e">
        <f>VLOOKUP(F33,E5数据库!C:G,4,0)</f>
        <v>#N/A</v>
      </c>
      <c r="O33" s="18" t="e">
        <f>VLOOKUP(F33,E5数据库!C:G,5,0)</f>
        <v>#N/A</v>
      </c>
      <c r="P33" s="18"/>
    </row>
    <row r="34" spans="1:16" x14ac:dyDescent="0.25">
      <c r="A34" s="22"/>
      <c r="B34" s="22"/>
      <c r="C34" s="22"/>
      <c r="D34" s="22"/>
      <c r="E34" s="18" t="e">
        <f t="shared" si="8"/>
        <v>#VALUE!</v>
      </c>
      <c r="F34" s="18" t="str">
        <f t="shared" si="9"/>
        <v/>
      </c>
      <c r="G34" s="18" t="e">
        <f t="shared" si="10"/>
        <v>#VALUE!</v>
      </c>
      <c r="H34" s="18" t="str">
        <f t="shared" si="11"/>
        <v/>
      </c>
      <c r="I34" s="18" t="e">
        <f t="shared" si="12"/>
        <v>#VALUE!</v>
      </c>
      <c r="J34" s="18" t="e">
        <f>VLOOKUP(F34,E5数据库!C:G,2,0)</f>
        <v>#N/A</v>
      </c>
      <c r="K34" s="18" t="e">
        <f>VLOOKUP(F34,E5数据库!C:G,3,0)</f>
        <v>#N/A</v>
      </c>
      <c r="L34" s="18" t="e">
        <f>VLOOKUP(H34,E5数据库!I:K,3,0)</f>
        <v>#N/A</v>
      </c>
      <c r="M34" s="19" t="e">
        <f t="shared" si="13"/>
        <v>#VALUE!</v>
      </c>
      <c r="N34" s="18" t="e">
        <f>VLOOKUP(F34,E5数据库!C:G,4,0)</f>
        <v>#N/A</v>
      </c>
      <c r="O34" s="18" t="e">
        <f>VLOOKUP(F34,E5数据库!C:G,5,0)</f>
        <v>#N/A</v>
      </c>
      <c r="P34" s="18"/>
    </row>
    <row r="35" spans="1:16" x14ac:dyDescent="0.25">
      <c r="A35" s="22"/>
      <c r="B35" s="22"/>
      <c r="C35" s="22"/>
      <c r="D35" s="22"/>
      <c r="E35" s="18" t="e">
        <f t="shared" si="8"/>
        <v>#VALUE!</v>
      </c>
      <c r="F35" s="18" t="str">
        <f t="shared" si="9"/>
        <v/>
      </c>
      <c r="G35" s="18" t="e">
        <f t="shared" si="10"/>
        <v>#VALUE!</v>
      </c>
      <c r="H35" s="18" t="str">
        <f t="shared" si="11"/>
        <v/>
      </c>
      <c r="I35" s="18" t="e">
        <f t="shared" si="12"/>
        <v>#VALUE!</v>
      </c>
      <c r="J35" s="18" t="e">
        <f>VLOOKUP(F35,E5数据库!C:G,2,0)</f>
        <v>#N/A</v>
      </c>
      <c r="K35" s="18" t="e">
        <f>VLOOKUP(F35,E5数据库!C:G,3,0)</f>
        <v>#N/A</v>
      </c>
      <c r="L35" s="18" t="e">
        <f>VLOOKUP(H35,E5数据库!I:K,3,0)</f>
        <v>#N/A</v>
      </c>
      <c r="M35" s="19" t="e">
        <f t="shared" si="13"/>
        <v>#VALUE!</v>
      </c>
      <c r="N35" s="18" t="e">
        <f>VLOOKUP(F35,E5数据库!C:G,4,0)</f>
        <v>#N/A</v>
      </c>
      <c r="O35" s="18" t="e">
        <f>VLOOKUP(F35,E5数据库!C:G,5,0)</f>
        <v>#N/A</v>
      </c>
      <c r="P35" s="18"/>
    </row>
    <row r="36" spans="1:16" x14ac:dyDescent="0.25">
      <c r="A36" s="22"/>
      <c r="B36" s="22"/>
      <c r="C36" s="22"/>
      <c r="D36" s="22"/>
      <c r="E36" s="18" t="e">
        <f t="shared" si="8"/>
        <v>#VALUE!</v>
      </c>
      <c r="F36" s="18" t="str">
        <f t="shared" si="9"/>
        <v/>
      </c>
      <c r="G36" s="18" t="e">
        <f t="shared" si="10"/>
        <v>#VALUE!</v>
      </c>
      <c r="H36" s="18" t="str">
        <f t="shared" si="11"/>
        <v/>
      </c>
      <c r="I36" s="18" t="e">
        <f t="shared" si="12"/>
        <v>#VALUE!</v>
      </c>
      <c r="J36" s="18" t="e">
        <f>VLOOKUP(F36,E5数据库!C:G,2,0)</f>
        <v>#N/A</v>
      </c>
      <c r="K36" s="18" t="e">
        <f>VLOOKUP(F36,E5数据库!C:G,3,0)</f>
        <v>#N/A</v>
      </c>
      <c r="L36" s="18" t="e">
        <f>VLOOKUP(H36,E5数据库!I:K,3,0)</f>
        <v>#N/A</v>
      </c>
      <c r="M36" s="19" t="e">
        <f t="shared" si="13"/>
        <v>#VALUE!</v>
      </c>
      <c r="N36" s="18" t="e">
        <f>VLOOKUP(F36,E5数据库!C:G,4,0)</f>
        <v>#N/A</v>
      </c>
      <c r="O36" s="18" t="e">
        <f>VLOOKUP(F36,E5数据库!C:G,5,0)</f>
        <v>#N/A</v>
      </c>
      <c r="P36" s="18"/>
    </row>
    <row r="37" spans="1:16" x14ac:dyDescent="0.25">
      <c r="A37" s="22"/>
      <c r="B37" s="22"/>
      <c r="C37" s="22"/>
      <c r="D37" s="22"/>
      <c r="E37" s="18" t="e">
        <f t="shared" si="8"/>
        <v>#VALUE!</v>
      </c>
      <c r="F37" s="18" t="str">
        <f t="shared" si="9"/>
        <v/>
      </c>
      <c r="G37" s="18" t="e">
        <f t="shared" si="10"/>
        <v>#VALUE!</v>
      </c>
      <c r="H37" s="18" t="str">
        <f t="shared" si="11"/>
        <v/>
      </c>
      <c r="I37" s="18" t="e">
        <f t="shared" si="12"/>
        <v>#VALUE!</v>
      </c>
      <c r="J37" s="18" t="e">
        <f>VLOOKUP(F37,E5数据库!C:G,2,0)</f>
        <v>#N/A</v>
      </c>
      <c r="K37" s="18" t="e">
        <f>VLOOKUP(F37,E5数据库!C:G,3,0)</f>
        <v>#N/A</v>
      </c>
      <c r="L37" s="18" t="e">
        <f>VLOOKUP(H37,E5数据库!I:K,3,0)</f>
        <v>#N/A</v>
      </c>
      <c r="M37" s="19" t="e">
        <f t="shared" si="13"/>
        <v>#VALUE!</v>
      </c>
      <c r="N37" s="18" t="e">
        <f>VLOOKUP(F37,E5数据库!C:G,4,0)</f>
        <v>#N/A</v>
      </c>
      <c r="O37" s="18" t="e">
        <f>VLOOKUP(F37,E5数据库!C:G,5,0)</f>
        <v>#N/A</v>
      </c>
      <c r="P37" s="18"/>
    </row>
    <row r="38" spans="1:16" x14ac:dyDescent="0.25">
      <c r="A38" s="22"/>
      <c r="B38" s="22"/>
      <c r="C38" s="22"/>
      <c r="D38" s="22"/>
      <c r="E38" s="18" t="e">
        <f t="shared" si="8"/>
        <v>#VALUE!</v>
      </c>
      <c r="F38" s="18" t="str">
        <f t="shared" si="9"/>
        <v/>
      </c>
      <c r="G38" s="18" t="e">
        <f t="shared" si="10"/>
        <v>#VALUE!</v>
      </c>
      <c r="H38" s="18" t="str">
        <f t="shared" si="11"/>
        <v/>
      </c>
      <c r="I38" s="18" t="e">
        <f t="shared" si="12"/>
        <v>#VALUE!</v>
      </c>
      <c r="J38" s="18" t="e">
        <f>VLOOKUP(F38,E5数据库!C:G,2,0)</f>
        <v>#N/A</v>
      </c>
      <c r="K38" s="18" t="e">
        <f>VLOOKUP(F38,E5数据库!C:G,3,0)</f>
        <v>#N/A</v>
      </c>
      <c r="L38" s="18" t="e">
        <f>VLOOKUP(H38,E5数据库!I:K,3,0)</f>
        <v>#N/A</v>
      </c>
      <c r="M38" s="19" t="e">
        <f t="shared" si="13"/>
        <v>#VALUE!</v>
      </c>
      <c r="N38" s="18" t="e">
        <f>VLOOKUP(F38,E5数据库!C:G,4,0)</f>
        <v>#N/A</v>
      </c>
      <c r="O38" s="18" t="e">
        <f>VLOOKUP(F38,E5数据库!C:G,5,0)</f>
        <v>#N/A</v>
      </c>
      <c r="P38" s="18"/>
    </row>
    <row r="39" spans="1:16" x14ac:dyDescent="0.25">
      <c r="A39" s="22"/>
      <c r="B39" s="22"/>
      <c r="C39" s="22"/>
      <c r="D39" s="22"/>
      <c r="E39" s="18" t="e">
        <f t="shared" si="8"/>
        <v>#VALUE!</v>
      </c>
      <c r="F39" s="18" t="str">
        <f t="shared" si="9"/>
        <v/>
      </c>
      <c r="G39" s="18" t="e">
        <f t="shared" si="10"/>
        <v>#VALUE!</v>
      </c>
      <c r="H39" s="18" t="str">
        <f t="shared" si="11"/>
        <v/>
      </c>
      <c r="I39" s="18" t="e">
        <f t="shared" si="12"/>
        <v>#VALUE!</v>
      </c>
      <c r="J39" s="18" t="e">
        <f>VLOOKUP(F39,E5数据库!C:G,2,0)</f>
        <v>#N/A</v>
      </c>
      <c r="K39" s="18" t="e">
        <f>VLOOKUP(F39,E5数据库!C:G,3,0)</f>
        <v>#N/A</v>
      </c>
      <c r="L39" s="18" t="e">
        <f>VLOOKUP(H39,E5数据库!I:K,3,0)</f>
        <v>#N/A</v>
      </c>
      <c r="M39" s="19" t="e">
        <f t="shared" si="13"/>
        <v>#VALUE!</v>
      </c>
      <c r="N39" s="18" t="e">
        <f>VLOOKUP(F39,E5数据库!C:G,4,0)</f>
        <v>#N/A</v>
      </c>
      <c r="O39" s="18" t="e">
        <f>VLOOKUP(F39,E5数据库!C:G,5,0)</f>
        <v>#N/A</v>
      </c>
      <c r="P39" s="18"/>
    </row>
    <row r="40" spans="1:16" x14ac:dyDescent="0.25">
      <c r="A40" s="22"/>
      <c r="B40" s="22"/>
      <c r="C40" s="22"/>
      <c r="D40" s="22"/>
      <c r="E40" s="18" t="e">
        <f t="shared" si="8"/>
        <v>#VALUE!</v>
      </c>
      <c r="F40" s="18" t="str">
        <f t="shared" si="9"/>
        <v/>
      </c>
      <c r="G40" s="18" t="e">
        <f t="shared" si="10"/>
        <v>#VALUE!</v>
      </c>
      <c r="H40" s="18" t="str">
        <f t="shared" si="11"/>
        <v/>
      </c>
      <c r="I40" s="18" t="e">
        <f t="shared" si="12"/>
        <v>#VALUE!</v>
      </c>
      <c r="J40" s="18" t="e">
        <f>VLOOKUP(F40,E5数据库!C:G,2,0)</f>
        <v>#N/A</v>
      </c>
      <c r="K40" s="18" t="e">
        <f>VLOOKUP(F40,E5数据库!C:G,3,0)</f>
        <v>#N/A</v>
      </c>
      <c r="L40" s="18" t="e">
        <f>VLOOKUP(H40,E5数据库!I:K,3,0)</f>
        <v>#N/A</v>
      </c>
      <c r="M40" s="19" t="e">
        <f t="shared" si="13"/>
        <v>#VALUE!</v>
      </c>
      <c r="N40" s="18" t="e">
        <f>VLOOKUP(F40,E5数据库!C:G,4,0)</f>
        <v>#N/A</v>
      </c>
      <c r="O40" s="18" t="e">
        <f>VLOOKUP(F40,E5数据库!C:G,5,0)</f>
        <v>#N/A</v>
      </c>
      <c r="P40" s="18"/>
    </row>
    <row r="41" spans="1:16" x14ac:dyDescent="0.25">
      <c r="A41" s="22"/>
      <c r="B41" s="22"/>
      <c r="C41" s="22"/>
      <c r="D41" s="22"/>
      <c r="E41" s="18" t="e">
        <f t="shared" si="8"/>
        <v>#VALUE!</v>
      </c>
      <c r="F41" s="18" t="str">
        <f t="shared" si="9"/>
        <v/>
      </c>
      <c r="G41" s="18" t="e">
        <f t="shared" si="10"/>
        <v>#VALUE!</v>
      </c>
      <c r="H41" s="18" t="str">
        <f t="shared" si="11"/>
        <v/>
      </c>
      <c r="I41" s="18" t="e">
        <f t="shared" si="12"/>
        <v>#VALUE!</v>
      </c>
      <c r="J41" s="18" t="e">
        <f>VLOOKUP(F41,E5数据库!C:G,2,0)</f>
        <v>#N/A</v>
      </c>
      <c r="K41" s="18" t="e">
        <f>VLOOKUP(F41,E5数据库!C:G,3,0)</f>
        <v>#N/A</v>
      </c>
      <c r="L41" s="18" t="e">
        <f>VLOOKUP(H41,E5数据库!I:K,3,0)</f>
        <v>#N/A</v>
      </c>
      <c r="M41" s="19" t="e">
        <f t="shared" si="13"/>
        <v>#VALUE!</v>
      </c>
      <c r="N41" s="18" t="e">
        <f>VLOOKUP(F41,E5数据库!C:G,4,0)</f>
        <v>#N/A</v>
      </c>
      <c r="O41" s="18" t="e">
        <f>VLOOKUP(F41,E5数据库!C:G,5,0)</f>
        <v>#N/A</v>
      </c>
      <c r="P41" s="18"/>
    </row>
    <row r="42" spans="1:16" x14ac:dyDescent="0.25">
      <c r="A42" s="22"/>
      <c r="B42" s="22"/>
      <c r="C42" s="22"/>
      <c r="D42" s="22"/>
      <c r="E42" s="18" t="e">
        <f t="shared" si="8"/>
        <v>#VALUE!</v>
      </c>
      <c r="F42" s="18" t="str">
        <f t="shared" si="9"/>
        <v/>
      </c>
      <c r="G42" s="18" t="e">
        <f t="shared" si="10"/>
        <v>#VALUE!</v>
      </c>
      <c r="H42" s="18" t="str">
        <f t="shared" si="11"/>
        <v/>
      </c>
      <c r="I42" s="18" t="e">
        <f t="shared" si="12"/>
        <v>#VALUE!</v>
      </c>
      <c r="J42" s="18" t="e">
        <f>VLOOKUP(F42,E5数据库!C:G,2,0)</f>
        <v>#N/A</v>
      </c>
      <c r="K42" s="18" t="e">
        <f>VLOOKUP(F42,E5数据库!C:G,3,0)</f>
        <v>#N/A</v>
      </c>
      <c r="L42" s="18" t="e">
        <f>VLOOKUP(H42,E5数据库!I:K,3,0)</f>
        <v>#N/A</v>
      </c>
      <c r="M42" s="19" t="e">
        <f t="shared" si="13"/>
        <v>#VALUE!</v>
      </c>
      <c r="N42" s="18" t="e">
        <f>VLOOKUP(F42,E5数据库!C:G,4,0)</f>
        <v>#N/A</v>
      </c>
      <c r="O42" s="18" t="e">
        <f>VLOOKUP(F42,E5数据库!C:G,5,0)</f>
        <v>#N/A</v>
      </c>
      <c r="P42" s="18"/>
    </row>
    <row r="43" spans="1:16" x14ac:dyDescent="0.25">
      <c r="A43" s="22"/>
      <c r="B43" s="22"/>
      <c r="C43" s="22"/>
      <c r="D43" s="22"/>
      <c r="E43" s="18" t="e">
        <f t="shared" si="8"/>
        <v>#VALUE!</v>
      </c>
      <c r="F43" s="18" t="str">
        <f t="shared" si="9"/>
        <v/>
      </c>
      <c r="G43" s="18" t="e">
        <f t="shared" si="10"/>
        <v>#VALUE!</v>
      </c>
      <c r="H43" s="18" t="str">
        <f t="shared" si="11"/>
        <v/>
      </c>
      <c r="I43" s="18" t="e">
        <f t="shared" si="12"/>
        <v>#VALUE!</v>
      </c>
      <c r="J43" s="18" t="e">
        <f>VLOOKUP(F43,E5数据库!C:G,2,0)</f>
        <v>#N/A</v>
      </c>
      <c r="K43" s="18" t="e">
        <f>VLOOKUP(F43,E5数据库!C:G,3,0)</f>
        <v>#N/A</v>
      </c>
      <c r="L43" s="18" t="e">
        <f>VLOOKUP(H43,E5数据库!I:K,3,0)</f>
        <v>#N/A</v>
      </c>
      <c r="M43" s="19" t="e">
        <f t="shared" si="13"/>
        <v>#VALUE!</v>
      </c>
      <c r="N43" s="18" t="e">
        <f>VLOOKUP(F43,E5数据库!C:G,4,0)</f>
        <v>#N/A</v>
      </c>
      <c r="O43" s="18" t="e">
        <f>VLOOKUP(F43,E5数据库!C:G,5,0)</f>
        <v>#N/A</v>
      </c>
      <c r="P43" s="18"/>
    </row>
    <row r="44" spans="1:16" x14ac:dyDescent="0.25">
      <c r="A44" s="22"/>
      <c r="B44" s="22"/>
      <c r="C44" s="22"/>
      <c r="D44" s="22"/>
      <c r="E44" s="18" t="e">
        <f t="shared" si="8"/>
        <v>#VALUE!</v>
      </c>
      <c r="F44" s="18" t="str">
        <f t="shared" si="9"/>
        <v/>
      </c>
      <c r="G44" s="18" t="e">
        <f t="shared" si="10"/>
        <v>#VALUE!</v>
      </c>
      <c r="H44" s="18" t="str">
        <f t="shared" si="11"/>
        <v/>
      </c>
      <c r="I44" s="18" t="e">
        <f t="shared" si="12"/>
        <v>#VALUE!</v>
      </c>
      <c r="J44" s="18" t="e">
        <f>VLOOKUP(F44,E5数据库!C:G,2,0)</f>
        <v>#N/A</v>
      </c>
      <c r="K44" s="18" t="e">
        <f>VLOOKUP(F44,E5数据库!C:G,3,0)</f>
        <v>#N/A</v>
      </c>
      <c r="L44" s="18" t="e">
        <f>VLOOKUP(H44,E5数据库!I:K,3,0)</f>
        <v>#N/A</v>
      </c>
      <c r="M44" s="19" t="e">
        <f t="shared" si="13"/>
        <v>#VALUE!</v>
      </c>
      <c r="N44" s="18" t="e">
        <f>VLOOKUP(F44,E5数据库!C:G,4,0)</f>
        <v>#N/A</v>
      </c>
      <c r="O44" s="18" t="e">
        <f>VLOOKUP(F44,E5数据库!C:G,5,0)</f>
        <v>#N/A</v>
      </c>
      <c r="P44" s="18"/>
    </row>
    <row r="45" spans="1:16" x14ac:dyDescent="0.25">
      <c r="A45" s="22"/>
      <c r="B45" s="22"/>
      <c r="C45" s="22"/>
      <c r="D45" s="22"/>
      <c r="E45" s="18" t="e">
        <f t="shared" si="8"/>
        <v>#VALUE!</v>
      </c>
      <c r="F45" s="18" t="str">
        <f t="shared" si="9"/>
        <v/>
      </c>
      <c r="G45" s="18" t="e">
        <f t="shared" si="10"/>
        <v>#VALUE!</v>
      </c>
      <c r="H45" s="18" t="str">
        <f t="shared" si="11"/>
        <v/>
      </c>
      <c r="I45" s="18" t="e">
        <f t="shared" si="12"/>
        <v>#VALUE!</v>
      </c>
      <c r="J45" s="18" t="e">
        <f>VLOOKUP(F45,E5数据库!C:G,2,0)</f>
        <v>#N/A</v>
      </c>
      <c r="K45" s="18" t="e">
        <f>VLOOKUP(F45,E5数据库!C:G,3,0)</f>
        <v>#N/A</v>
      </c>
      <c r="L45" s="18" t="e">
        <f>VLOOKUP(H45,E5数据库!I:K,3,0)</f>
        <v>#N/A</v>
      </c>
      <c r="M45" s="19" t="e">
        <f t="shared" si="13"/>
        <v>#VALUE!</v>
      </c>
      <c r="N45" s="18" t="e">
        <f>VLOOKUP(F45,E5数据库!C:G,4,0)</f>
        <v>#N/A</v>
      </c>
      <c r="O45" s="18" t="e">
        <f>VLOOKUP(F45,E5数据库!C:G,5,0)</f>
        <v>#N/A</v>
      </c>
      <c r="P45" s="18"/>
    </row>
    <row r="46" spans="1:16" x14ac:dyDescent="0.25">
      <c r="A46" s="22"/>
      <c r="B46" s="22"/>
      <c r="C46" s="22"/>
      <c r="D46" s="22"/>
      <c r="E46" s="18" t="e">
        <f t="shared" si="8"/>
        <v>#VALUE!</v>
      </c>
      <c r="F46" s="18" t="str">
        <f t="shared" si="9"/>
        <v/>
      </c>
      <c r="G46" s="18" t="e">
        <f t="shared" si="10"/>
        <v>#VALUE!</v>
      </c>
      <c r="H46" s="18" t="str">
        <f t="shared" si="11"/>
        <v/>
      </c>
      <c r="I46" s="18" t="e">
        <f t="shared" si="12"/>
        <v>#VALUE!</v>
      </c>
      <c r="J46" s="18" t="e">
        <f>VLOOKUP(F46,E5数据库!C:G,2,0)</f>
        <v>#N/A</v>
      </c>
      <c r="K46" s="18" t="e">
        <f>VLOOKUP(F46,E5数据库!C:G,3,0)</f>
        <v>#N/A</v>
      </c>
      <c r="L46" s="18" t="e">
        <f>VLOOKUP(H46,E5数据库!I:K,3,0)</f>
        <v>#N/A</v>
      </c>
      <c r="M46" s="19" t="e">
        <f t="shared" si="13"/>
        <v>#VALUE!</v>
      </c>
      <c r="N46" s="18" t="e">
        <f>VLOOKUP(F46,E5数据库!C:G,4,0)</f>
        <v>#N/A</v>
      </c>
      <c r="O46" s="18" t="e">
        <f>VLOOKUP(F46,E5数据库!C:G,5,0)</f>
        <v>#N/A</v>
      </c>
      <c r="P46" s="18"/>
    </row>
    <row r="47" spans="1:16" x14ac:dyDescent="0.25">
      <c r="A47" s="22"/>
      <c r="B47" s="22"/>
      <c r="C47" s="22"/>
      <c r="D47" s="22"/>
      <c r="E47" s="18" t="e">
        <f t="shared" si="8"/>
        <v>#VALUE!</v>
      </c>
      <c r="F47" s="18" t="str">
        <f t="shared" si="9"/>
        <v/>
      </c>
      <c r="G47" s="18" t="e">
        <f t="shared" si="10"/>
        <v>#VALUE!</v>
      </c>
      <c r="H47" s="18" t="str">
        <f t="shared" si="11"/>
        <v/>
      </c>
      <c r="I47" s="18" t="e">
        <f t="shared" si="12"/>
        <v>#VALUE!</v>
      </c>
      <c r="J47" s="18" t="e">
        <f>VLOOKUP(F47,E5数据库!C:G,2,0)</f>
        <v>#N/A</v>
      </c>
      <c r="K47" s="18" t="e">
        <f>VLOOKUP(F47,E5数据库!C:G,3,0)</f>
        <v>#N/A</v>
      </c>
      <c r="L47" s="18" t="e">
        <f>VLOOKUP(H47,E5数据库!I:K,3,0)</f>
        <v>#N/A</v>
      </c>
      <c r="M47" s="19" t="e">
        <f t="shared" si="13"/>
        <v>#VALUE!</v>
      </c>
      <c r="N47" s="18" t="e">
        <f>VLOOKUP(F47,E5数据库!C:G,4,0)</f>
        <v>#N/A</v>
      </c>
      <c r="O47" s="18" t="e">
        <f>VLOOKUP(F47,E5数据库!C:G,5,0)</f>
        <v>#N/A</v>
      </c>
      <c r="P47" s="18"/>
    </row>
    <row r="48" spans="1:16" x14ac:dyDescent="0.25">
      <c r="A48" s="22"/>
      <c r="B48" s="22"/>
      <c r="C48" s="22"/>
      <c r="D48" s="22"/>
      <c r="E48" s="18" t="e">
        <f t="shared" si="8"/>
        <v>#VALUE!</v>
      </c>
      <c r="F48" s="18" t="str">
        <f t="shared" si="9"/>
        <v/>
      </c>
      <c r="G48" s="18" t="e">
        <f t="shared" si="10"/>
        <v>#VALUE!</v>
      </c>
      <c r="H48" s="18" t="str">
        <f t="shared" si="11"/>
        <v/>
      </c>
      <c r="I48" s="18" t="e">
        <f t="shared" si="12"/>
        <v>#VALUE!</v>
      </c>
      <c r="J48" s="18" t="e">
        <f>VLOOKUP(F48,E5数据库!C:G,2,0)</f>
        <v>#N/A</v>
      </c>
      <c r="K48" s="18" t="e">
        <f>VLOOKUP(F48,E5数据库!C:G,3,0)</f>
        <v>#N/A</v>
      </c>
      <c r="L48" s="18" t="e">
        <f>VLOOKUP(H48,E5数据库!I:K,3,0)</f>
        <v>#N/A</v>
      </c>
      <c r="M48" s="19" t="e">
        <f t="shared" si="13"/>
        <v>#VALUE!</v>
      </c>
      <c r="N48" s="18" t="e">
        <f>VLOOKUP(F48,E5数据库!C:G,4,0)</f>
        <v>#N/A</v>
      </c>
      <c r="O48" s="18" t="e">
        <f>VLOOKUP(F48,E5数据库!C:G,5,0)</f>
        <v>#N/A</v>
      </c>
      <c r="P48" s="18"/>
    </row>
    <row r="49" spans="1:16" x14ac:dyDescent="0.25">
      <c r="A49" s="22"/>
      <c r="B49" s="22"/>
      <c r="C49" s="22"/>
      <c r="D49" s="22"/>
      <c r="E49" s="18" t="e">
        <f t="shared" si="8"/>
        <v>#VALUE!</v>
      </c>
      <c r="F49" s="18" t="str">
        <f t="shared" si="9"/>
        <v/>
      </c>
      <c r="G49" s="18" t="e">
        <f t="shared" si="10"/>
        <v>#VALUE!</v>
      </c>
      <c r="H49" s="18" t="str">
        <f t="shared" si="11"/>
        <v/>
      </c>
      <c r="I49" s="18" t="e">
        <f t="shared" si="12"/>
        <v>#VALUE!</v>
      </c>
      <c r="J49" s="18" t="e">
        <f>VLOOKUP(F49,E5数据库!C:G,2,0)</f>
        <v>#N/A</v>
      </c>
      <c r="K49" s="18" t="e">
        <f>VLOOKUP(F49,E5数据库!C:G,3,0)</f>
        <v>#N/A</v>
      </c>
      <c r="L49" s="18" t="e">
        <f>VLOOKUP(H49,E5数据库!I:K,3,0)</f>
        <v>#N/A</v>
      </c>
      <c r="M49" s="19" t="e">
        <f t="shared" si="13"/>
        <v>#VALUE!</v>
      </c>
      <c r="N49" s="18" t="e">
        <f>VLOOKUP(F49,E5数据库!C:G,4,0)</f>
        <v>#N/A</v>
      </c>
      <c r="O49" s="18" t="e">
        <f>VLOOKUP(F49,E5数据库!C:G,5,0)</f>
        <v>#N/A</v>
      </c>
      <c r="P49" s="18"/>
    </row>
    <row r="50" spans="1:16" x14ac:dyDescent="0.25">
      <c r="A50" s="22"/>
      <c r="B50" s="22"/>
      <c r="C50" s="22"/>
      <c r="D50" s="22"/>
      <c r="E50" s="18" t="e">
        <f t="shared" si="8"/>
        <v>#VALUE!</v>
      </c>
      <c r="F50" s="18" t="str">
        <f t="shared" si="9"/>
        <v/>
      </c>
      <c r="G50" s="18" t="e">
        <f t="shared" si="10"/>
        <v>#VALUE!</v>
      </c>
      <c r="H50" s="18" t="str">
        <f t="shared" si="11"/>
        <v/>
      </c>
      <c r="I50" s="18" t="e">
        <f t="shared" si="12"/>
        <v>#VALUE!</v>
      </c>
      <c r="J50" s="18" t="e">
        <f>VLOOKUP(F50,E5数据库!C:G,2,0)</f>
        <v>#N/A</v>
      </c>
      <c r="K50" s="18" t="e">
        <f>VLOOKUP(F50,E5数据库!C:G,3,0)</f>
        <v>#N/A</v>
      </c>
      <c r="L50" s="18" t="e">
        <f>VLOOKUP(H50,E5数据库!I:K,3,0)</f>
        <v>#N/A</v>
      </c>
      <c r="M50" s="19" t="e">
        <f t="shared" si="13"/>
        <v>#VALUE!</v>
      </c>
      <c r="N50" s="18" t="e">
        <f>VLOOKUP(F50,E5数据库!C:G,4,0)</f>
        <v>#N/A</v>
      </c>
      <c r="O50" s="18" t="e">
        <f>VLOOKUP(F50,E5数据库!C:G,5,0)</f>
        <v>#N/A</v>
      </c>
      <c r="P50" s="18"/>
    </row>
    <row r="51" spans="1:16" x14ac:dyDescent="0.25">
      <c r="A51" s="22"/>
      <c r="B51" s="22"/>
      <c r="C51" s="22"/>
      <c r="D51" s="22"/>
      <c r="E51" s="18" t="e">
        <f t="shared" si="8"/>
        <v>#VALUE!</v>
      </c>
      <c r="F51" s="18" t="str">
        <f t="shared" si="9"/>
        <v/>
      </c>
      <c r="G51" s="18" t="e">
        <f t="shared" si="10"/>
        <v>#VALUE!</v>
      </c>
      <c r="H51" s="18" t="str">
        <f t="shared" si="11"/>
        <v/>
      </c>
      <c r="I51" s="18" t="e">
        <f t="shared" si="12"/>
        <v>#VALUE!</v>
      </c>
      <c r="J51" s="18" t="e">
        <f>VLOOKUP(F51,E5数据库!C:G,2,0)</f>
        <v>#N/A</v>
      </c>
      <c r="K51" s="18" t="e">
        <f>VLOOKUP(F51,E5数据库!C:G,3,0)</f>
        <v>#N/A</v>
      </c>
      <c r="L51" s="18" t="e">
        <f>VLOOKUP(H51,E5数据库!I:K,3,0)</f>
        <v>#N/A</v>
      </c>
      <c r="M51" s="19" t="e">
        <f t="shared" si="13"/>
        <v>#VALUE!</v>
      </c>
      <c r="N51" s="18" t="e">
        <f>VLOOKUP(F51,E5数据库!C:G,4,0)</f>
        <v>#N/A</v>
      </c>
      <c r="O51" s="18" t="e">
        <f>VLOOKUP(F51,E5数据库!C:G,5,0)</f>
        <v>#N/A</v>
      </c>
      <c r="P51" s="18"/>
    </row>
    <row r="52" spans="1:16" x14ac:dyDescent="0.25">
      <c r="A52" s="22"/>
      <c r="B52" s="22"/>
      <c r="C52" s="22"/>
      <c r="D52" s="22"/>
      <c r="E52" s="18" t="e">
        <f t="shared" si="8"/>
        <v>#VALUE!</v>
      </c>
      <c r="F52" s="18" t="str">
        <f t="shared" si="9"/>
        <v/>
      </c>
      <c r="G52" s="18" t="e">
        <f t="shared" si="10"/>
        <v>#VALUE!</v>
      </c>
      <c r="H52" s="18" t="str">
        <f t="shared" si="11"/>
        <v/>
      </c>
      <c r="I52" s="18" t="e">
        <f t="shared" si="12"/>
        <v>#VALUE!</v>
      </c>
      <c r="J52" s="18" t="e">
        <f>VLOOKUP(F52,E5数据库!C:G,2,0)</f>
        <v>#N/A</v>
      </c>
      <c r="K52" s="18" t="e">
        <f>VLOOKUP(F52,E5数据库!C:G,3,0)</f>
        <v>#N/A</v>
      </c>
      <c r="L52" s="18" t="e">
        <f>VLOOKUP(H52,E5数据库!I:K,3,0)</f>
        <v>#N/A</v>
      </c>
      <c r="M52" s="19" t="e">
        <f t="shared" si="13"/>
        <v>#VALUE!</v>
      </c>
      <c r="N52" s="18" t="e">
        <f>VLOOKUP(F52,E5数据库!C:G,4,0)</f>
        <v>#N/A</v>
      </c>
      <c r="O52" s="18" t="e">
        <f>VLOOKUP(F52,E5数据库!C:G,5,0)</f>
        <v>#N/A</v>
      </c>
      <c r="P52" s="18"/>
    </row>
    <row r="53" spans="1:16" x14ac:dyDescent="0.25">
      <c r="A53" s="22"/>
      <c r="B53" s="22"/>
      <c r="C53" s="22"/>
      <c r="D53" s="22"/>
      <c r="E53" s="18" t="e">
        <f t="shared" si="8"/>
        <v>#VALUE!</v>
      </c>
      <c r="F53" s="18" t="str">
        <f t="shared" si="9"/>
        <v/>
      </c>
      <c r="G53" s="18" t="e">
        <f t="shared" si="10"/>
        <v>#VALUE!</v>
      </c>
      <c r="H53" s="18" t="str">
        <f t="shared" si="11"/>
        <v/>
      </c>
      <c r="I53" s="18" t="e">
        <f t="shared" si="12"/>
        <v>#VALUE!</v>
      </c>
      <c r="J53" s="18" t="e">
        <f>VLOOKUP(F53,E5数据库!C:G,2,0)</f>
        <v>#N/A</v>
      </c>
      <c r="K53" s="18" t="e">
        <f>VLOOKUP(F53,E5数据库!C:G,3,0)</f>
        <v>#N/A</v>
      </c>
      <c r="L53" s="18" t="e">
        <f>VLOOKUP(H53,E5数据库!I:K,3,0)</f>
        <v>#N/A</v>
      </c>
      <c r="M53" s="19" t="e">
        <f t="shared" si="13"/>
        <v>#VALUE!</v>
      </c>
      <c r="N53" s="18" t="e">
        <f>VLOOKUP(F53,E5数据库!C:G,4,0)</f>
        <v>#N/A</v>
      </c>
      <c r="O53" s="18" t="e">
        <f>VLOOKUP(F53,E5数据库!C:G,5,0)</f>
        <v>#N/A</v>
      </c>
      <c r="P53" s="18"/>
    </row>
    <row r="54" spans="1:16" x14ac:dyDescent="0.25">
      <c r="A54" s="22"/>
      <c r="B54" s="22"/>
      <c r="C54" s="22"/>
      <c r="D54" s="22"/>
      <c r="E54" s="18" t="e">
        <f t="shared" si="8"/>
        <v>#VALUE!</v>
      </c>
      <c r="F54" s="18" t="str">
        <f t="shared" si="9"/>
        <v/>
      </c>
      <c r="G54" s="18" t="e">
        <f t="shared" si="10"/>
        <v>#VALUE!</v>
      </c>
      <c r="H54" s="18" t="str">
        <f t="shared" si="11"/>
        <v/>
      </c>
      <c r="I54" s="18" t="e">
        <f t="shared" si="12"/>
        <v>#VALUE!</v>
      </c>
      <c r="J54" s="18" t="e">
        <f>VLOOKUP(F54,E5数据库!C:G,2,0)</f>
        <v>#N/A</v>
      </c>
      <c r="K54" s="18" t="e">
        <f>VLOOKUP(F54,E5数据库!C:G,3,0)</f>
        <v>#N/A</v>
      </c>
      <c r="L54" s="18" t="e">
        <f>VLOOKUP(H54,E5数据库!I:K,3,0)</f>
        <v>#N/A</v>
      </c>
      <c r="M54" s="19" t="e">
        <f t="shared" si="13"/>
        <v>#VALUE!</v>
      </c>
      <c r="N54" s="18" t="e">
        <f>VLOOKUP(F54,E5数据库!C:G,4,0)</f>
        <v>#N/A</v>
      </c>
      <c r="O54" s="18" t="e">
        <f>VLOOKUP(F54,E5数据库!C:G,5,0)</f>
        <v>#N/A</v>
      </c>
      <c r="P54" s="18"/>
    </row>
    <row r="55" spans="1:16" x14ac:dyDescent="0.25">
      <c r="A55" s="22"/>
      <c r="B55" s="22"/>
      <c r="C55" s="22"/>
      <c r="D55" s="22"/>
      <c r="E55" s="18" t="e">
        <f t="shared" si="8"/>
        <v>#VALUE!</v>
      </c>
      <c r="F55" s="18" t="str">
        <f t="shared" si="9"/>
        <v/>
      </c>
      <c r="G55" s="18" t="e">
        <f t="shared" si="10"/>
        <v>#VALUE!</v>
      </c>
      <c r="H55" s="18" t="str">
        <f t="shared" si="11"/>
        <v/>
      </c>
      <c r="I55" s="18" t="e">
        <f t="shared" si="12"/>
        <v>#VALUE!</v>
      </c>
      <c r="J55" s="18" t="e">
        <f>VLOOKUP(F55,E5数据库!C:G,2,0)</f>
        <v>#N/A</v>
      </c>
      <c r="K55" s="18" t="e">
        <f>VLOOKUP(F55,E5数据库!C:G,3,0)</f>
        <v>#N/A</v>
      </c>
      <c r="L55" s="18" t="e">
        <f>VLOOKUP(H55,E5数据库!I:K,3,0)</f>
        <v>#N/A</v>
      </c>
      <c r="M55" s="19" t="e">
        <f t="shared" si="13"/>
        <v>#VALUE!</v>
      </c>
      <c r="N55" s="18" t="e">
        <f>VLOOKUP(F55,E5数据库!C:G,4,0)</f>
        <v>#N/A</v>
      </c>
      <c r="O55" s="18" t="e">
        <f>VLOOKUP(F55,E5数据库!C:G,5,0)</f>
        <v>#N/A</v>
      </c>
      <c r="P55" s="18"/>
    </row>
    <row r="56" spans="1:16" x14ac:dyDescent="0.25">
      <c r="A56" s="22"/>
      <c r="B56" s="22"/>
      <c r="C56" s="22"/>
      <c r="D56" s="22"/>
      <c r="E56" s="18" t="e">
        <f t="shared" si="8"/>
        <v>#VALUE!</v>
      </c>
      <c r="F56" s="18" t="str">
        <f t="shared" si="9"/>
        <v/>
      </c>
      <c r="G56" s="18" t="e">
        <f t="shared" si="10"/>
        <v>#VALUE!</v>
      </c>
      <c r="H56" s="18" t="str">
        <f t="shared" si="11"/>
        <v/>
      </c>
      <c r="I56" s="18" t="e">
        <f t="shared" si="12"/>
        <v>#VALUE!</v>
      </c>
      <c r="J56" s="18" t="e">
        <f>VLOOKUP(F56,E5数据库!C:G,2,0)</f>
        <v>#N/A</v>
      </c>
      <c r="K56" s="18" t="e">
        <f>VLOOKUP(F56,E5数据库!C:G,3,0)</f>
        <v>#N/A</v>
      </c>
      <c r="L56" s="18" t="e">
        <f>VLOOKUP(H56,E5数据库!I:K,3,0)</f>
        <v>#N/A</v>
      </c>
      <c r="M56" s="19" t="e">
        <f t="shared" si="13"/>
        <v>#VALUE!</v>
      </c>
      <c r="N56" s="18" t="e">
        <f>VLOOKUP(F56,E5数据库!C:G,4,0)</f>
        <v>#N/A</v>
      </c>
      <c r="O56" s="18" t="e">
        <f>VLOOKUP(F56,E5数据库!C:G,5,0)</f>
        <v>#N/A</v>
      </c>
      <c r="P56" s="18"/>
    </row>
    <row r="57" spans="1:16" x14ac:dyDescent="0.25">
      <c r="A57" s="22"/>
      <c r="B57" s="22"/>
      <c r="C57" s="22"/>
      <c r="D57" s="22"/>
      <c r="E57" s="18" t="e">
        <f t="shared" si="8"/>
        <v>#VALUE!</v>
      </c>
      <c r="F57" s="18" t="str">
        <f t="shared" si="9"/>
        <v/>
      </c>
      <c r="G57" s="18" t="e">
        <f t="shared" si="10"/>
        <v>#VALUE!</v>
      </c>
      <c r="H57" s="18" t="str">
        <f t="shared" si="11"/>
        <v/>
      </c>
      <c r="I57" s="18" t="e">
        <f t="shared" si="12"/>
        <v>#VALUE!</v>
      </c>
      <c r="J57" s="18" t="e">
        <f>VLOOKUP(F57,E5数据库!C:G,2,0)</f>
        <v>#N/A</v>
      </c>
      <c r="K57" s="18" t="e">
        <f>VLOOKUP(F57,E5数据库!C:G,3,0)</f>
        <v>#N/A</v>
      </c>
      <c r="L57" s="18" t="e">
        <f>VLOOKUP(H57,E5数据库!I:K,3,0)</f>
        <v>#N/A</v>
      </c>
      <c r="M57" s="19" t="e">
        <f t="shared" si="13"/>
        <v>#VALUE!</v>
      </c>
      <c r="N57" s="18" t="e">
        <f>VLOOKUP(F57,E5数据库!C:G,4,0)</f>
        <v>#N/A</v>
      </c>
      <c r="O57" s="18" t="e">
        <f>VLOOKUP(F57,E5数据库!C:G,5,0)</f>
        <v>#N/A</v>
      </c>
      <c r="P57" s="18"/>
    </row>
    <row r="58" spans="1:16" x14ac:dyDescent="0.25">
      <c r="A58" s="22"/>
      <c r="B58" s="22"/>
      <c r="C58" s="22"/>
      <c r="D58" s="22"/>
      <c r="E58" s="18" t="e">
        <f t="shared" si="8"/>
        <v>#VALUE!</v>
      </c>
      <c r="F58" s="18" t="str">
        <f t="shared" si="9"/>
        <v/>
      </c>
      <c r="G58" s="18" t="e">
        <f t="shared" si="10"/>
        <v>#VALUE!</v>
      </c>
      <c r="H58" s="18" t="str">
        <f t="shared" si="11"/>
        <v/>
      </c>
      <c r="I58" s="18" t="e">
        <f t="shared" si="12"/>
        <v>#VALUE!</v>
      </c>
      <c r="J58" s="18" t="e">
        <f>VLOOKUP(F58,E5数据库!C:G,2,0)</f>
        <v>#N/A</v>
      </c>
      <c r="K58" s="18" t="e">
        <f>VLOOKUP(F58,E5数据库!C:G,3,0)</f>
        <v>#N/A</v>
      </c>
      <c r="L58" s="18" t="e">
        <f>VLOOKUP(H58,E5数据库!I:K,3,0)</f>
        <v>#N/A</v>
      </c>
      <c r="M58" s="19" t="e">
        <f t="shared" si="13"/>
        <v>#VALUE!</v>
      </c>
      <c r="N58" s="18" t="e">
        <f>VLOOKUP(F58,E5数据库!C:G,4,0)</f>
        <v>#N/A</v>
      </c>
      <c r="O58" s="18" t="e">
        <f>VLOOKUP(F58,E5数据库!C:G,5,0)</f>
        <v>#N/A</v>
      </c>
      <c r="P58" s="18"/>
    </row>
    <row r="59" spans="1:16" x14ac:dyDescent="0.25">
      <c r="A59" s="22"/>
      <c r="B59" s="22"/>
      <c r="C59" s="22"/>
      <c r="D59" s="22"/>
      <c r="E59" s="18" t="e">
        <f t="shared" si="8"/>
        <v>#VALUE!</v>
      </c>
      <c r="F59" s="18" t="str">
        <f t="shared" si="9"/>
        <v/>
      </c>
      <c r="G59" s="18" t="e">
        <f t="shared" si="10"/>
        <v>#VALUE!</v>
      </c>
      <c r="H59" s="18" t="str">
        <f t="shared" si="11"/>
        <v/>
      </c>
      <c r="I59" s="18" t="e">
        <f t="shared" si="12"/>
        <v>#VALUE!</v>
      </c>
      <c r="J59" s="18" t="e">
        <f>VLOOKUP(F59,E5数据库!C:G,2,0)</f>
        <v>#N/A</v>
      </c>
      <c r="K59" s="18" t="e">
        <f>VLOOKUP(F59,E5数据库!C:G,3,0)</f>
        <v>#N/A</v>
      </c>
      <c r="L59" s="18" t="e">
        <f>VLOOKUP(H59,E5数据库!I:K,3,0)</f>
        <v>#N/A</v>
      </c>
      <c r="M59" s="19" t="e">
        <f t="shared" si="13"/>
        <v>#VALUE!</v>
      </c>
      <c r="N59" s="18" t="e">
        <f>VLOOKUP(F59,E5数据库!C:G,4,0)</f>
        <v>#N/A</v>
      </c>
      <c r="O59" s="18" t="e">
        <f>VLOOKUP(F59,E5数据库!C:G,5,0)</f>
        <v>#N/A</v>
      </c>
      <c r="P59" s="18"/>
    </row>
    <row r="60" spans="1:16" x14ac:dyDescent="0.25">
      <c r="A60" s="22"/>
      <c r="B60" s="22"/>
      <c r="C60" s="22"/>
      <c r="D60" s="22"/>
      <c r="E60" s="18" t="e">
        <f t="shared" si="8"/>
        <v>#VALUE!</v>
      </c>
      <c r="F60" s="18" t="str">
        <f t="shared" si="9"/>
        <v/>
      </c>
      <c r="G60" s="18" t="e">
        <f t="shared" si="10"/>
        <v>#VALUE!</v>
      </c>
      <c r="H60" s="18" t="str">
        <f t="shared" si="11"/>
        <v/>
      </c>
      <c r="I60" s="18" t="e">
        <f t="shared" si="12"/>
        <v>#VALUE!</v>
      </c>
      <c r="J60" s="18" t="e">
        <f>VLOOKUP(F60,E5数据库!C:G,2,0)</f>
        <v>#N/A</v>
      </c>
      <c r="K60" s="18" t="e">
        <f>VLOOKUP(F60,E5数据库!C:G,3,0)</f>
        <v>#N/A</v>
      </c>
      <c r="L60" s="18" t="e">
        <f>VLOOKUP(H60,E5数据库!I:K,3,0)</f>
        <v>#N/A</v>
      </c>
      <c r="M60" s="19" t="e">
        <f t="shared" si="13"/>
        <v>#VALUE!</v>
      </c>
      <c r="N60" s="18" t="e">
        <f>VLOOKUP(F60,E5数据库!C:G,4,0)</f>
        <v>#N/A</v>
      </c>
      <c r="O60" s="18" t="e">
        <f>VLOOKUP(F60,E5数据库!C:G,5,0)</f>
        <v>#N/A</v>
      </c>
      <c r="P60" s="18"/>
    </row>
    <row r="61" spans="1:16" x14ac:dyDescent="0.25">
      <c r="A61" s="22"/>
      <c r="B61" s="22"/>
      <c r="C61" s="22"/>
      <c r="D61" s="22"/>
      <c r="E61" s="18" t="e">
        <f t="shared" si="8"/>
        <v>#VALUE!</v>
      </c>
      <c r="F61" s="18" t="str">
        <f t="shared" si="9"/>
        <v/>
      </c>
      <c r="G61" s="18" t="e">
        <f t="shared" si="10"/>
        <v>#VALUE!</v>
      </c>
      <c r="H61" s="18" t="str">
        <f t="shared" si="11"/>
        <v/>
      </c>
      <c r="I61" s="18" t="e">
        <f t="shared" si="12"/>
        <v>#VALUE!</v>
      </c>
      <c r="J61" s="18" t="e">
        <f>VLOOKUP(F61,E5数据库!C:G,2,0)</f>
        <v>#N/A</v>
      </c>
      <c r="K61" s="18" t="e">
        <f>VLOOKUP(F61,E5数据库!C:G,3,0)</f>
        <v>#N/A</v>
      </c>
      <c r="L61" s="18" t="e">
        <f>VLOOKUP(H61,E5数据库!I:K,3,0)</f>
        <v>#N/A</v>
      </c>
      <c r="M61" s="19" t="e">
        <f t="shared" si="13"/>
        <v>#VALUE!</v>
      </c>
      <c r="N61" s="18" t="e">
        <f>VLOOKUP(F61,E5数据库!C:G,4,0)</f>
        <v>#N/A</v>
      </c>
      <c r="O61" s="18" t="e">
        <f>VLOOKUP(F61,E5数据库!C:G,5,0)</f>
        <v>#N/A</v>
      </c>
      <c r="P61" s="18"/>
    </row>
    <row r="62" spans="1:16" x14ac:dyDescent="0.25">
      <c r="A62" s="22"/>
      <c r="B62" s="22"/>
      <c r="C62" s="22"/>
      <c r="D62" s="22"/>
      <c r="E62" s="18" t="e">
        <f t="shared" si="8"/>
        <v>#VALUE!</v>
      </c>
      <c r="F62" s="18" t="str">
        <f t="shared" si="9"/>
        <v/>
      </c>
      <c r="G62" s="18" t="e">
        <f t="shared" si="10"/>
        <v>#VALUE!</v>
      </c>
      <c r="H62" s="18" t="str">
        <f t="shared" si="11"/>
        <v/>
      </c>
      <c r="I62" s="18" t="e">
        <f t="shared" si="12"/>
        <v>#VALUE!</v>
      </c>
      <c r="J62" s="18" t="e">
        <f>VLOOKUP(F62,E5数据库!C:G,2,0)</f>
        <v>#N/A</v>
      </c>
      <c r="K62" s="18" t="e">
        <f>VLOOKUP(F62,E5数据库!C:G,3,0)</f>
        <v>#N/A</v>
      </c>
      <c r="L62" s="18" t="e">
        <f>VLOOKUP(H62,E5数据库!I:K,3,0)</f>
        <v>#N/A</v>
      </c>
      <c r="M62" s="19" t="e">
        <f t="shared" si="13"/>
        <v>#VALUE!</v>
      </c>
      <c r="N62" s="18" t="e">
        <f>VLOOKUP(F62,E5数据库!C:G,4,0)</f>
        <v>#N/A</v>
      </c>
      <c r="O62" s="18" t="e">
        <f>VLOOKUP(F62,E5数据库!C:G,5,0)</f>
        <v>#N/A</v>
      </c>
      <c r="P62" s="18"/>
    </row>
    <row r="63" spans="1:16" x14ac:dyDescent="0.25">
      <c r="A63" s="22"/>
      <c r="B63" s="22"/>
      <c r="C63" s="22"/>
      <c r="D63" s="22"/>
      <c r="E63" s="18" t="e">
        <f t="shared" si="8"/>
        <v>#VALUE!</v>
      </c>
      <c r="F63" s="18" t="str">
        <f t="shared" si="9"/>
        <v/>
      </c>
      <c r="G63" s="18" t="e">
        <f t="shared" si="10"/>
        <v>#VALUE!</v>
      </c>
      <c r="H63" s="18" t="str">
        <f t="shared" si="11"/>
        <v/>
      </c>
      <c r="I63" s="18" t="e">
        <f t="shared" si="12"/>
        <v>#VALUE!</v>
      </c>
      <c r="J63" s="18" t="e">
        <f>VLOOKUP(F63,E5数据库!C:G,2,0)</f>
        <v>#N/A</v>
      </c>
      <c r="K63" s="18" t="e">
        <f>VLOOKUP(F63,E5数据库!C:G,3,0)</f>
        <v>#N/A</v>
      </c>
      <c r="L63" s="18" t="e">
        <f>VLOOKUP(H63,E5数据库!I:K,3,0)</f>
        <v>#N/A</v>
      </c>
      <c r="M63" s="19" t="e">
        <f t="shared" si="13"/>
        <v>#VALUE!</v>
      </c>
      <c r="N63" s="18" t="e">
        <f>VLOOKUP(F63,E5数据库!C:G,4,0)</f>
        <v>#N/A</v>
      </c>
      <c r="O63" s="18" t="e">
        <f>VLOOKUP(F63,E5数据库!C:G,5,0)</f>
        <v>#N/A</v>
      </c>
      <c r="P63" s="18"/>
    </row>
    <row r="64" spans="1:16" x14ac:dyDescent="0.25">
      <c r="A64" s="22"/>
      <c r="B64" s="22"/>
      <c r="C64" s="22"/>
      <c r="D64" s="22"/>
      <c r="E64" s="18" t="e">
        <f t="shared" si="8"/>
        <v>#VALUE!</v>
      </c>
      <c r="F64" s="18" t="str">
        <f t="shared" si="9"/>
        <v/>
      </c>
      <c r="G64" s="18" t="e">
        <f t="shared" si="10"/>
        <v>#VALUE!</v>
      </c>
      <c r="H64" s="18" t="str">
        <f t="shared" si="11"/>
        <v/>
      </c>
      <c r="I64" s="18" t="e">
        <f t="shared" si="12"/>
        <v>#VALUE!</v>
      </c>
      <c r="J64" s="18" t="e">
        <f>VLOOKUP(F64,E5数据库!C:G,2,0)</f>
        <v>#N/A</v>
      </c>
      <c r="K64" s="18" t="e">
        <f>VLOOKUP(F64,E5数据库!C:G,3,0)</f>
        <v>#N/A</v>
      </c>
      <c r="L64" s="18" t="e">
        <f>VLOOKUP(H64,E5数据库!I:K,3,0)</f>
        <v>#N/A</v>
      </c>
      <c r="M64" s="19" t="e">
        <f t="shared" si="13"/>
        <v>#VALUE!</v>
      </c>
      <c r="N64" s="18" t="e">
        <f>VLOOKUP(F64,E5数据库!C:G,4,0)</f>
        <v>#N/A</v>
      </c>
      <c r="O64" s="18" t="e">
        <f>VLOOKUP(F64,E5数据库!C:G,5,0)</f>
        <v>#N/A</v>
      </c>
      <c r="P64" s="18"/>
    </row>
    <row r="65" spans="1:16" x14ac:dyDescent="0.25">
      <c r="A65" s="22"/>
      <c r="B65" s="22"/>
      <c r="C65" s="22"/>
      <c r="D65" s="22"/>
      <c r="E65" s="18" t="e">
        <f t="shared" si="8"/>
        <v>#VALUE!</v>
      </c>
      <c r="F65" s="18" t="str">
        <f t="shared" si="9"/>
        <v/>
      </c>
      <c r="G65" s="18" t="e">
        <f t="shared" si="10"/>
        <v>#VALUE!</v>
      </c>
      <c r="H65" s="18" t="str">
        <f t="shared" si="11"/>
        <v/>
      </c>
      <c r="I65" s="18" t="e">
        <f t="shared" si="12"/>
        <v>#VALUE!</v>
      </c>
      <c r="J65" s="18" t="e">
        <f>VLOOKUP(F65,E5数据库!C:G,2,0)</f>
        <v>#N/A</v>
      </c>
      <c r="K65" s="18" t="e">
        <f>VLOOKUP(F65,E5数据库!C:G,3,0)</f>
        <v>#N/A</v>
      </c>
      <c r="L65" s="18" t="e">
        <f>VLOOKUP(H65,E5数据库!I:K,3,0)</f>
        <v>#N/A</v>
      </c>
      <c r="M65" s="19" t="e">
        <f t="shared" si="13"/>
        <v>#VALUE!</v>
      </c>
      <c r="N65" s="18" t="e">
        <f>VLOOKUP(F65,E5数据库!C:G,4,0)</f>
        <v>#N/A</v>
      </c>
      <c r="O65" s="18" t="e">
        <f>VLOOKUP(F65,E5数据库!C:G,5,0)</f>
        <v>#N/A</v>
      </c>
      <c r="P65" s="18"/>
    </row>
    <row r="66" spans="1:16" x14ac:dyDescent="0.25">
      <c r="A66" s="22"/>
      <c r="B66" s="22"/>
      <c r="C66" s="22"/>
      <c r="D66" s="22"/>
      <c r="E66" s="18" t="e">
        <f t="shared" si="8"/>
        <v>#VALUE!</v>
      </c>
      <c r="F66" s="18" t="str">
        <f t="shared" si="9"/>
        <v/>
      </c>
      <c r="G66" s="18" t="e">
        <f t="shared" si="10"/>
        <v>#VALUE!</v>
      </c>
      <c r="H66" s="18" t="str">
        <f t="shared" si="11"/>
        <v/>
      </c>
      <c r="I66" s="18" t="e">
        <f t="shared" si="12"/>
        <v>#VALUE!</v>
      </c>
      <c r="J66" s="18" t="e">
        <f>VLOOKUP(F66,E5数据库!C:G,2,0)</f>
        <v>#N/A</v>
      </c>
      <c r="K66" s="18" t="e">
        <f>VLOOKUP(F66,E5数据库!C:G,3,0)</f>
        <v>#N/A</v>
      </c>
      <c r="L66" s="18" t="e">
        <f>VLOOKUP(H66,E5数据库!I:K,3,0)</f>
        <v>#N/A</v>
      </c>
      <c r="M66" s="19" t="e">
        <f t="shared" si="13"/>
        <v>#VALUE!</v>
      </c>
      <c r="N66" s="18" t="e">
        <f>VLOOKUP(F66,E5数据库!C:G,4,0)</f>
        <v>#N/A</v>
      </c>
      <c r="O66" s="18" t="e">
        <f>VLOOKUP(F66,E5数据库!C:G,5,0)</f>
        <v>#N/A</v>
      </c>
      <c r="P66" s="18"/>
    </row>
    <row r="67" spans="1:16" x14ac:dyDescent="0.25">
      <c r="A67" s="22"/>
      <c r="B67" s="22"/>
      <c r="C67" s="22"/>
      <c r="D67" s="22"/>
      <c r="E67" s="18" t="e">
        <f t="shared" si="8"/>
        <v>#VALUE!</v>
      </c>
      <c r="F67" s="18" t="str">
        <f t="shared" si="9"/>
        <v/>
      </c>
      <c r="G67" s="18" t="e">
        <f t="shared" si="10"/>
        <v>#VALUE!</v>
      </c>
      <c r="H67" s="18" t="str">
        <f t="shared" si="11"/>
        <v/>
      </c>
      <c r="I67" s="18" t="e">
        <f t="shared" si="12"/>
        <v>#VALUE!</v>
      </c>
      <c r="J67" s="18" t="e">
        <f>VLOOKUP(F67,E5数据库!C:G,2,0)</f>
        <v>#N/A</v>
      </c>
      <c r="K67" s="18" t="e">
        <f>VLOOKUP(F67,E5数据库!C:G,3,0)</f>
        <v>#N/A</v>
      </c>
      <c r="L67" s="18" t="e">
        <f>VLOOKUP(H67,E5数据库!I:K,3,0)</f>
        <v>#N/A</v>
      </c>
      <c r="M67" s="19" t="e">
        <f t="shared" si="13"/>
        <v>#VALUE!</v>
      </c>
      <c r="N67" s="18" t="e">
        <f>VLOOKUP(F67,E5数据库!C:G,4,0)</f>
        <v>#N/A</v>
      </c>
      <c r="O67" s="18" t="e">
        <f>VLOOKUP(F67,E5数据库!C:G,5,0)</f>
        <v>#N/A</v>
      </c>
      <c r="P67" s="18"/>
    </row>
    <row r="68" spans="1:16" x14ac:dyDescent="0.25">
      <c r="A68" s="22"/>
      <c r="B68" s="22"/>
      <c r="C68" s="22"/>
      <c r="D68" s="22"/>
      <c r="E68" s="18" t="e">
        <f t="shared" si="8"/>
        <v>#VALUE!</v>
      </c>
      <c r="F68" s="18" t="str">
        <f t="shared" si="9"/>
        <v/>
      </c>
      <c r="G68" s="18" t="e">
        <f t="shared" si="10"/>
        <v>#VALUE!</v>
      </c>
      <c r="H68" s="18" t="str">
        <f t="shared" si="11"/>
        <v/>
      </c>
      <c r="I68" s="18" t="e">
        <f t="shared" si="12"/>
        <v>#VALUE!</v>
      </c>
      <c r="J68" s="18" t="e">
        <f>VLOOKUP(F68,E5数据库!C:G,2,0)</f>
        <v>#N/A</v>
      </c>
      <c r="K68" s="18" t="e">
        <f>VLOOKUP(F68,E5数据库!C:G,3,0)</f>
        <v>#N/A</v>
      </c>
      <c r="L68" s="18" t="e">
        <f>VLOOKUP(H68,E5数据库!I:K,3,0)</f>
        <v>#N/A</v>
      </c>
      <c r="M68" s="19" t="e">
        <f t="shared" si="13"/>
        <v>#VALUE!</v>
      </c>
      <c r="N68" s="18" t="e">
        <f>VLOOKUP(F68,E5数据库!C:G,4,0)</f>
        <v>#N/A</v>
      </c>
      <c r="O68" s="18" t="e">
        <f>VLOOKUP(F68,E5数据库!C:G,5,0)</f>
        <v>#N/A</v>
      </c>
      <c r="P68" s="18"/>
    </row>
    <row r="69" spans="1:16" x14ac:dyDescent="0.25">
      <c r="A69" s="22"/>
      <c r="B69" s="22"/>
      <c r="C69" s="22"/>
      <c r="D69" s="22"/>
      <c r="E69" s="18" t="e">
        <f t="shared" si="8"/>
        <v>#VALUE!</v>
      </c>
      <c r="F69" s="18" t="str">
        <f t="shared" si="9"/>
        <v/>
      </c>
      <c r="G69" s="18" t="e">
        <f t="shared" si="10"/>
        <v>#VALUE!</v>
      </c>
      <c r="H69" s="18" t="str">
        <f t="shared" si="11"/>
        <v/>
      </c>
      <c r="I69" s="18" t="e">
        <f t="shared" si="12"/>
        <v>#VALUE!</v>
      </c>
      <c r="J69" s="18" t="e">
        <f>VLOOKUP(F69,E5数据库!C:G,2,0)</f>
        <v>#N/A</v>
      </c>
      <c r="K69" s="18" t="e">
        <f>VLOOKUP(F69,E5数据库!C:G,3,0)</f>
        <v>#N/A</v>
      </c>
      <c r="L69" s="18" t="e">
        <f>VLOOKUP(H69,E5数据库!I:K,3,0)</f>
        <v>#N/A</v>
      </c>
      <c r="M69" s="19" t="e">
        <f t="shared" si="13"/>
        <v>#VALUE!</v>
      </c>
      <c r="N69" s="18" t="e">
        <f>VLOOKUP(F69,E5数据库!C:G,4,0)</f>
        <v>#N/A</v>
      </c>
      <c r="O69" s="18" t="e">
        <f>VLOOKUP(F69,E5数据库!C:G,5,0)</f>
        <v>#N/A</v>
      </c>
      <c r="P69" s="18"/>
    </row>
    <row r="70" spans="1:16" x14ac:dyDescent="0.25">
      <c r="A70" s="22"/>
      <c r="B70" s="22"/>
      <c r="C70" s="22"/>
      <c r="D70" s="22"/>
      <c r="E70" s="18" t="e">
        <f t="shared" si="8"/>
        <v>#VALUE!</v>
      </c>
      <c r="F70" s="18" t="str">
        <f t="shared" si="9"/>
        <v/>
      </c>
      <c r="G70" s="18" t="e">
        <f t="shared" si="10"/>
        <v>#VALUE!</v>
      </c>
      <c r="H70" s="18" t="str">
        <f t="shared" si="11"/>
        <v/>
      </c>
      <c r="I70" s="18" t="e">
        <f t="shared" si="12"/>
        <v>#VALUE!</v>
      </c>
      <c r="J70" s="18" t="e">
        <f>VLOOKUP(F70,E5数据库!C:G,2,0)</f>
        <v>#N/A</v>
      </c>
      <c r="K70" s="18" t="e">
        <f>VLOOKUP(F70,E5数据库!C:G,3,0)</f>
        <v>#N/A</v>
      </c>
      <c r="L70" s="18" t="e">
        <f>VLOOKUP(H70,E5数据库!I:K,3,0)</f>
        <v>#N/A</v>
      </c>
      <c r="M70" s="19" t="e">
        <f t="shared" si="13"/>
        <v>#VALUE!</v>
      </c>
      <c r="N70" s="18" t="e">
        <f>VLOOKUP(F70,E5数据库!C:G,4,0)</f>
        <v>#N/A</v>
      </c>
      <c r="O70" s="18" t="e">
        <f>VLOOKUP(F70,E5数据库!C:G,5,0)</f>
        <v>#N/A</v>
      </c>
      <c r="P70" s="18"/>
    </row>
    <row r="71" spans="1:16" x14ac:dyDescent="0.25">
      <c r="A71" s="22"/>
      <c r="B71" s="22"/>
      <c r="C71" s="22"/>
      <c r="D71" s="22"/>
      <c r="E71" s="18" t="e">
        <f t="shared" si="8"/>
        <v>#VALUE!</v>
      </c>
      <c r="F71" s="18" t="str">
        <f t="shared" si="9"/>
        <v/>
      </c>
      <c r="G71" s="18" t="e">
        <f t="shared" si="10"/>
        <v>#VALUE!</v>
      </c>
      <c r="H71" s="18" t="str">
        <f t="shared" si="11"/>
        <v/>
      </c>
      <c r="I71" s="18" t="e">
        <f t="shared" si="12"/>
        <v>#VALUE!</v>
      </c>
      <c r="J71" s="18" t="e">
        <f>VLOOKUP(F71,E5数据库!C:G,2,0)</f>
        <v>#N/A</v>
      </c>
      <c r="K71" s="18" t="e">
        <f>VLOOKUP(F71,E5数据库!C:G,3,0)</f>
        <v>#N/A</v>
      </c>
      <c r="L71" s="18" t="e">
        <f>VLOOKUP(H71,E5数据库!I:K,3,0)</f>
        <v>#N/A</v>
      </c>
      <c r="M71" s="19" t="e">
        <f t="shared" si="13"/>
        <v>#VALUE!</v>
      </c>
      <c r="N71" s="18" t="e">
        <f>VLOOKUP(F71,E5数据库!C:G,4,0)</f>
        <v>#N/A</v>
      </c>
      <c r="O71" s="18" t="e">
        <f>VLOOKUP(F71,E5数据库!C:G,5,0)</f>
        <v>#N/A</v>
      </c>
      <c r="P71" s="18"/>
    </row>
    <row r="72" spans="1:16" x14ac:dyDescent="0.25">
      <c r="A72" s="22"/>
      <c r="B72" s="22"/>
      <c r="C72" s="22"/>
      <c r="D72" s="22"/>
      <c r="E72" s="18" t="e">
        <f t="shared" si="8"/>
        <v>#VALUE!</v>
      </c>
      <c r="F72" s="18" t="str">
        <f t="shared" si="9"/>
        <v/>
      </c>
      <c r="G72" s="18" t="e">
        <f t="shared" si="10"/>
        <v>#VALUE!</v>
      </c>
      <c r="H72" s="18" t="str">
        <f t="shared" si="11"/>
        <v/>
      </c>
      <c r="I72" s="18" t="e">
        <f t="shared" si="12"/>
        <v>#VALUE!</v>
      </c>
      <c r="J72" s="18" t="e">
        <f>VLOOKUP(F72,E5数据库!C:G,2,0)</f>
        <v>#N/A</v>
      </c>
      <c r="K72" s="18" t="e">
        <f>VLOOKUP(F72,E5数据库!C:G,3,0)</f>
        <v>#N/A</v>
      </c>
      <c r="L72" s="18" t="e">
        <f>VLOOKUP(H72,E5数据库!I:K,3,0)</f>
        <v>#N/A</v>
      </c>
      <c r="M72" s="19" t="e">
        <f t="shared" si="13"/>
        <v>#VALUE!</v>
      </c>
      <c r="N72" s="18" t="e">
        <f>VLOOKUP(F72,E5数据库!C:G,4,0)</f>
        <v>#N/A</v>
      </c>
      <c r="O72" s="18" t="e">
        <f>VLOOKUP(F72,E5数据库!C:G,5,0)</f>
        <v>#N/A</v>
      </c>
      <c r="P72" s="18"/>
    </row>
    <row r="73" spans="1:16" x14ac:dyDescent="0.25">
      <c r="A73" s="22"/>
      <c r="B73" s="22"/>
      <c r="C73" s="22"/>
      <c r="D73" s="22"/>
      <c r="E73" s="18" t="e">
        <f t="shared" si="8"/>
        <v>#VALUE!</v>
      </c>
      <c r="F73" s="18" t="str">
        <f t="shared" si="9"/>
        <v/>
      </c>
      <c r="G73" s="18" t="e">
        <f t="shared" si="10"/>
        <v>#VALUE!</v>
      </c>
      <c r="H73" s="18" t="str">
        <f t="shared" si="11"/>
        <v/>
      </c>
      <c r="I73" s="18" t="e">
        <f t="shared" si="12"/>
        <v>#VALUE!</v>
      </c>
      <c r="J73" s="18" t="e">
        <f>VLOOKUP(F73,E5数据库!C:G,2,0)</f>
        <v>#N/A</v>
      </c>
      <c r="K73" s="18" t="e">
        <f>VLOOKUP(F73,E5数据库!C:G,3,0)</f>
        <v>#N/A</v>
      </c>
      <c r="L73" s="18" t="e">
        <f>VLOOKUP(H73,E5数据库!I:K,3,0)</f>
        <v>#N/A</v>
      </c>
      <c r="M73" s="19" t="e">
        <f t="shared" si="13"/>
        <v>#VALUE!</v>
      </c>
      <c r="N73" s="18" t="e">
        <f>VLOOKUP(F73,E5数据库!C:G,4,0)</f>
        <v>#N/A</v>
      </c>
      <c r="O73" s="18" t="e">
        <f>VLOOKUP(F73,E5数据库!C:G,5,0)</f>
        <v>#N/A</v>
      </c>
      <c r="P73" s="18"/>
    </row>
    <row r="74" spans="1:16" x14ac:dyDescent="0.25">
      <c r="A74" s="22"/>
      <c r="B74" s="22"/>
      <c r="C74" s="22"/>
      <c r="D74" s="22"/>
      <c r="E74" s="18" t="e">
        <f t="shared" si="8"/>
        <v>#VALUE!</v>
      </c>
      <c r="F74" s="18" t="str">
        <f t="shared" si="9"/>
        <v/>
      </c>
      <c r="G74" s="18" t="e">
        <f t="shared" si="10"/>
        <v>#VALUE!</v>
      </c>
      <c r="H74" s="18" t="str">
        <f t="shared" si="11"/>
        <v/>
      </c>
      <c r="I74" s="18" t="e">
        <f t="shared" si="12"/>
        <v>#VALUE!</v>
      </c>
      <c r="J74" s="18" t="e">
        <f>VLOOKUP(F74,E5数据库!C:G,2,0)</f>
        <v>#N/A</v>
      </c>
      <c r="K74" s="18" t="e">
        <f>VLOOKUP(F74,E5数据库!C:G,3,0)</f>
        <v>#N/A</v>
      </c>
      <c r="L74" s="18" t="e">
        <f>VLOOKUP(H74,E5数据库!I:K,3,0)</f>
        <v>#N/A</v>
      </c>
      <c r="M74" s="19" t="e">
        <f t="shared" si="13"/>
        <v>#VALUE!</v>
      </c>
      <c r="N74" s="18" t="e">
        <f>VLOOKUP(F74,E5数据库!C:G,4,0)</f>
        <v>#N/A</v>
      </c>
      <c r="O74" s="18" t="e">
        <f>VLOOKUP(F74,E5数据库!C:G,5,0)</f>
        <v>#N/A</v>
      </c>
      <c r="P74" s="18"/>
    </row>
    <row r="75" spans="1:16" x14ac:dyDescent="0.25">
      <c r="A75" s="22"/>
      <c r="B75" s="22"/>
      <c r="C75" s="22"/>
      <c r="D75" s="22"/>
      <c r="E75" s="18" t="e">
        <f t="shared" si="8"/>
        <v>#VALUE!</v>
      </c>
      <c r="F75" s="18" t="str">
        <f t="shared" si="9"/>
        <v/>
      </c>
      <c r="G75" s="18" t="e">
        <f t="shared" si="10"/>
        <v>#VALUE!</v>
      </c>
      <c r="H75" s="18" t="str">
        <f t="shared" si="11"/>
        <v/>
      </c>
      <c r="I75" s="18" t="e">
        <f t="shared" si="12"/>
        <v>#VALUE!</v>
      </c>
      <c r="J75" s="18" t="e">
        <f>VLOOKUP(F75,E5数据库!C:G,2,0)</f>
        <v>#N/A</v>
      </c>
      <c r="K75" s="18" t="e">
        <f>VLOOKUP(F75,E5数据库!C:G,3,0)</f>
        <v>#N/A</v>
      </c>
      <c r="L75" s="18" t="e">
        <f>VLOOKUP(H75,E5数据库!I:K,3,0)</f>
        <v>#N/A</v>
      </c>
      <c r="M75" s="19" t="e">
        <f t="shared" si="13"/>
        <v>#VALUE!</v>
      </c>
      <c r="N75" s="18" t="e">
        <f>VLOOKUP(F75,E5数据库!C:G,4,0)</f>
        <v>#N/A</v>
      </c>
      <c r="O75" s="18" t="e">
        <f>VLOOKUP(F75,E5数据库!C:G,5,0)</f>
        <v>#N/A</v>
      </c>
      <c r="P75" s="18"/>
    </row>
    <row r="76" spans="1:16" x14ac:dyDescent="0.25">
      <c r="A76" s="22"/>
      <c r="B76" s="22"/>
      <c r="C76" s="22"/>
      <c r="D76" s="22"/>
      <c r="E76" s="18" t="e">
        <f t="shared" si="8"/>
        <v>#VALUE!</v>
      </c>
      <c r="F76" s="18" t="str">
        <f t="shared" si="9"/>
        <v/>
      </c>
      <c r="G76" s="18" t="e">
        <f t="shared" si="10"/>
        <v>#VALUE!</v>
      </c>
      <c r="H76" s="18" t="str">
        <f t="shared" si="11"/>
        <v/>
      </c>
      <c r="I76" s="18" t="e">
        <f t="shared" si="12"/>
        <v>#VALUE!</v>
      </c>
      <c r="J76" s="18" t="e">
        <f>VLOOKUP(F76,E5数据库!C:G,2,0)</f>
        <v>#N/A</v>
      </c>
      <c r="K76" s="18" t="e">
        <f>VLOOKUP(F76,E5数据库!C:G,3,0)</f>
        <v>#N/A</v>
      </c>
      <c r="L76" s="18" t="e">
        <f>VLOOKUP(H76,E5数据库!I:K,3,0)</f>
        <v>#N/A</v>
      </c>
      <c r="M76" s="19" t="e">
        <f t="shared" si="13"/>
        <v>#VALUE!</v>
      </c>
      <c r="N76" s="18" t="e">
        <f>VLOOKUP(F76,E5数据库!C:G,4,0)</f>
        <v>#N/A</v>
      </c>
      <c r="O76" s="18" t="e">
        <f>VLOOKUP(F76,E5数据库!C:G,5,0)</f>
        <v>#N/A</v>
      </c>
      <c r="P76" s="18"/>
    </row>
    <row r="77" spans="1:16" x14ac:dyDescent="0.25">
      <c r="A77" s="22"/>
      <c r="B77" s="22"/>
      <c r="C77" s="22"/>
      <c r="D77" s="22"/>
      <c r="E77" s="18" t="e">
        <f t="shared" si="8"/>
        <v>#VALUE!</v>
      </c>
      <c r="F77" s="18" t="str">
        <f t="shared" si="9"/>
        <v/>
      </c>
      <c r="G77" s="18" t="e">
        <f t="shared" si="10"/>
        <v>#VALUE!</v>
      </c>
      <c r="H77" s="18" t="str">
        <f t="shared" si="11"/>
        <v/>
      </c>
      <c r="I77" s="18" t="e">
        <f t="shared" si="12"/>
        <v>#VALUE!</v>
      </c>
      <c r="J77" s="18" t="e">
        <f>VLOOKUP(F77,E5数据库!C:G,2,0)</f>
        <v>#N/A</v>
      </c>
      <c r="K77" s="18" t="e">
        <f>VLOOKUP(F77,E5数据库!C:G,3,0)</f>
        <v>#N/A</v>
      </c>
      <c r="L77" s="18" t="e">
        <f>VLOOKUP(H77,E5数据库!I:K,3,0)</f>
        <v>#N/A</v>
      </c>
      <c r="M77" s="19" t="e">
        <f t="shared" si="13"/>
        <v>#VALUE!</v>
      </c>
      <c r="N77" s="18" t="e">
        <f>VLOOKUP(F77,E5数据库!C:G,4,0)</f>
        <v>#N/A</v>
      </c>
      <c r="O77" s="18" t="e">
        <f>VLOOKUP(F77,E5数据库!C:G,5,0)</f>
        <v>#N/A</v>
      </c>
      <c r="P77" s="18"/>
    </row>
    <row r="78" spans="1:16" x14ac:dyDescent="0.25">
      <c r="A78" s="22"/>
      <c r="B78" s="22"/>
      <c r="C78" s="22"/>
      <c r="D78" s="22"/>
      <c r="E78" s="18" t="e">
        <f t="shared" si="8"/>
        <v>#VALUE!</v>
      </c>
      <c r="F78" s="18" t="str">
        <f t="shared" si="9"/>
        <v/>
      </c>
      <c r="G78" s="18" t="e">
        <f t="shared" si="10"/>
        <v>#VALUE!</v>
      </c>
      <c r="H78" s="18" t="str">
        <f t="shared" si="11"/>
        <v/>
      </c>
      <c r="I78" s="18" t="e">
        <f t="shared" si="12"/>
        <v>#VALUE!</v>
      </c>
      <c r="J78" s="18" t="e">
        <f>VLOOKUP(F78,E5数据库!C:G,2,0)</f>
        <v>#N/A</v>
      </c>
      <c r="K78" s="18" t="e">
        <f>VLOOKUP(F78,E5数据库!C:G,3,0)</f>
        <v>#N/A</v>
      </c>
      <c r="L78" s="18" t="e">
        <f>VLOOKUP(H78,E5数据库!I:K,3,0)</f>
        <v>#N/A</v>
      </c>
      <c r="M78" s="19" t="e">
        <f t="shared" si="13"/>
        <v>#VALUE!</v>
      </c>
      <c r="N78" s="18" t="e">
        <f>VLOOKUP(F78,E5数据库!C:G,4,0)</f>
        <v>#N/A</v>
      </c>
      <c r="O78" s="18" t="e">
        <f>VLOOKUP(F78,E5数据库!C:G,5,0)</f>
        <v>#N/A</v>
      </c>
      <c r="P78" s="18"/>
    </row>
    <row r="79" spans="1:16" x14ac:dyDescent="0.25">
      <c r="A79" s="22"/>
      <c r="B79" s="22"/>
      <c r="C79" s="22"/>
      <c r="D79" s="22"/>
      <c r="E79" s="18" t="e">
        <f t="shared" si="8"/>
        <v>#VALUE!</v>
      </c>
      <c r="F79" s="18" t="str">
        <f t="shared" si="9"/>
        <v/>
      </c>
      <c r="G79" s="18" t="e">
        <f t="shared" si="10"/>
        <v>#VALUE!</v>
      </c>
      <c r="H79" s="18" t="str">
        <f t="shared" si="11"/>
        <v/>
      </c>
      <c r="I79" s="18" t="e">
        <f t="shared" si="12"/>
        <v>#VALUE!</v>
      </c>
      <c r="J79" s="18" t="e">
        <f>VLOOKUP(F79,E5数据库!C:G,2,0)</f>
        <v>#N/A</v>
      </c>
      <c r="K79" s="18" t="e">
        <f>VLOOKUP(F79,E5数据库!C:G,3,0)</f>
        <v>#N/A</v>
      </c>
      <c r="L79" s="18" t="e">
        <f>VLOOKUP(H79,E5数据库!I:K,3,0)</f>
        <v>#N/A</v>
      </c>
      <c r="M79" s="19" t="e">
        <f t="shared" si="13"/>
        <v>#VALUE!</v>
      </c>
      <c r="N79" s="18" t="e">
        <f>VLOOKUP(F79,E5数据库!C:G,4,0)</f>
        <v>#N/A</v>
      </c>
      <c r="O79" s="18" t="e">
        <f>VLOOKUP(F79,E5数据库!C:G,5,0)</f>
        <v>#N/A</v>
      </c>
      <c r="P79" s="18"/>
    </row>
    <row r="80" spans="1:16" x14ac:dyDescent="0.25">
      <c r="A80" s="22"/>
      <c r="B80" s="22"/>
      <c r="C80" s="22"/>
      <c r="D80" s="22"/>
      <c r="E80" s="18" t="e">
        <f t="shared" si="8"/>
        <v>#VALUE!</v>
      </c>
      <c r="F80" s="18" t="str">
        <f t="shared" si="9"/>
        <v/>
      </c>
      <c r="G80" s="18" t="e">
        <f t="shared" si="10"/>
        <v>#VALUE!</v>
      </c>
      <c r="H80" s="18" t="str">
        <f t="shared" si="11"/>
        <v/>
      </c>
      <c r="I80" s="18" t="e">
        <f t="shared" si="12"/>
        <v>#VALUE!</v>
      </c>
      <c r="J80" s="18" t="e">
        <f>VLOOKUP(F80,E5数据库!C:G,2,0)</f>
        <v>#N/A</v>
      </c>
      <c r="K80" s="18" t="e">
        <f>VLOOKUP(F80,E5数据库!C:G,3,0)</f>
        <v>#N/A</v>
      </c>
      <c r="L80" s="18" t="e">
        <f>VLOOKUP(H80,E5数据库!I:K,3,0)</f>
        <v>#N/A</v>
      </c>
      <c r="M80" s="19" t="e">
        <f t="shared" si="13"/>
        <v>#VALUE!</v>
      </c>
      <c r="N80" s="18" t="e">
        <f>VLOOKUP(F80,E5数据库!C:G,4,0)</f>
        <v>#N/A</v>
      </c>
      <c r="O80" s="18" t="e">
        <f>VLOOKUP(F80,E5数据库!C:G,5,0)</f>
        <v>#N/A</v>
      </c>
      <c r="P80" s="18"/>
    </row>
    <row r="81" spans="1:16" x14ac:dyDescent="0.25">
      <c r="A81" s="22"/>
      <c r="B81" s="22"/>
      <c r="C81" s="22"/>
      <c r="D81" s="22"/>
      <c r="E81" s="18" t="e">
        <f t="shared" si="8"/>
        <v>#VALUE!</v>
      </c>
      <c r="F81" s="18" t="str">
        <f t="shared" si="9"/>
        <v/>
      </c>
      <c r="G81" s="18" t="e">
        <f t="shared" si="10"/>
        <v>#VALUE!</v>
      </c>
      <c r="H81" s="18" t="str">
        <f t="shared" si="11"/>
        <v/>
      </c>
      <c r="I81" s="18" t="e">
        <f t="shared" si="12"/>
        <v>#VALUE!</v>
      </c>
      <c r="J81" s="18" t="e">
        <f>VLOOKUP(F81,E5数据库!C:G,2,0)</f>
        <v>#N/A</v>
      </c>
      <c r="K81" s="18" t="e">
        <f>VLOOKUP(F81,E5数据库!C:G,3,0)</f>
        <v>#N/A</v>
      </c>
      <c r="L81" s="18" t="e">
        <f>VLOOKUP(H81,E5数据库!I:K,3,0)</f>
        <v>#N/A</v>
      </c>
      <c r="M81" s="19" t="e">
        <f t="shared" si="13"/>
        <v>#VALUE!</v>
      </c>
      <c r="N81" s="18" t="e">
        <f>VLOOKUP(F81,E5数据库!C:G,4,0)</f>
        <v>#N/A</v>
      </c>
      <c r="O81" s="18" t="e">
        <f>VLOOKUP(F81,E5数据库!C:G,5,0)</f>
        <v>#N/A</v>
      </c>
      <c r="P81" s="18"/>
    </row>
    <row r="82" spans="1:16" x14ac:dyDescent="0.25">
      <c r="A82" s="22"/>
      <c r="B82" s="22"/>
      <c r="C82" s="22"/>
      <c r="D82" s="22"/>
      <c r="E82" s="18" t="e">
        <f t="shared" si="8"/>
        <v>#VALUE!</v>
      </c>
      <c r="F82" s="18" t="str">
        <f t="shared" si="9"/>
        <v/>
      </c>
      <c r="G82" s="18" t="e">
        <f t="shared" si="10"/>
        <v>#VALUE!</v>
      </c>
      <c r="H82" s="18" t="str">
        <f t="shared" si="11"/>
        <v/>
      </c>
      <c r="I82" s="18" t="e">
        <f t="shared" si="12"/>
        <v>#VALUE!</v>
      </c>
      <c r="J82" s="18" t="e">
        <f>VLOOKUP(F82,E5数据库!C:G,2,0)</f>
        <v>#N/A</v>
      </c>
      <c r="K82" s="18" t="e">
        <f>VLOOKUP(F82,E5数据库!C:G,3,0)</f>
        <v>#N/A</v>
      </c>
      <c r="L82" s="18" t="e">
        <f>VLOOKUP(H82,E5数据库!I:K,3,0)</f>
        <v>#N/A</v>
      </c>
      <c r="M82" s="19" t="e">
        <f t="shared" si="13"/>
        <v>#VALUE!</v>
      </c>
      <c r="N82" s="18" t="e">
        <f>VLOOKUP(F82,E5数据库!C:G,4,0)</f>
        <v>#N/A</v>
      </c>
      <c r="O82" s="18" t="e">
        <f>VLOOKUP(F82,E5数据库!C:G,5,0)</f>
        <v>#N/A</v>
      </c>
      <c r="P82" s="18"/>
    </row>
    <row r="83" spans="1:16" x14ac:dyDescent="0.25">
      <c r="A83" s="22"/>
      <c r="B83" s="22"/>
      <c r="C83" s="22"/>
      <c r="D83" s="22"/>
      <c r="E83" s="18" t="e">
        <f t="shared" si="8"/>
        <v>#VALUE!</v>
      </c>
      <c r="F83" s="18" t="str">
        <f t="shared" si="9"/>
        <v/>
      </c>
      <c r="G83" s="18" t="e">
        <f t="shared" si="10"/>
        <v>#VALUE!</v>
      </c>
      <c r="H83" s="18" t="str">
        <f t="shared" si="11"/>
        <v/>
      </c>
      <c r="I83" s="18" t="e">
        <f t="shared" si="12"/>
        <v>#VALUE!</v>
      </c>
      <c r="J83" s="18" t="e">
        <f>VLOOKUP(F83,E5数据库!C:G,2,0)</f>
        <v>#N/A</v>
      </c>
      <c r="K83" s="18" t="e">
        <f>VLOOKUP(F83,E5数据库!C:G,3,0)</f>
        <v>#N/A</v>
      </c>
      <c r="L83" s="18" t="e">
        <f>VLOOKUP(H83,E5数据库!I:K,3,0)</f>
        <v>#N/A</v>
      </c>
      <c r="M83" s="19" t="e">
        <f t="shared" si="13"/>
        <v>#VALUE!</v>
      </c>
      <c r="N83" s="18" t="e">
        <f>VLOOKUP(F83,E5数据库!C:G,4,0)</f>
        <v>#N/A</v>
      </c>
      <c r="O83" s="18" t="e">
        <f>VLOOKUP(F83,E5数据库!C:G,5,0)</f>
        <v>#N/A</v>
      </c>
      <c r="P83" s="18"/>
    </row>
    <row r="84" spans="1:16" x14ac:dyDescent="0.25">
      <c r="A84" s="22"/>
      <c r="B84" s="22"/>
      <c r="C84" s="22"/>
      <c r="D84" s="22"/>
      <c r="E84" s="18" t="e">
        <f t="shared" si="8"/>
        <v>#VALUE!</v>
      </c>
      <c r="F84" s="18" t="str">
        <f t="shared" si="9"/>
        <v/>
      </c>
      <c r="G84" s="18" t="e">
        <f t="shared" si="10"/>
        <v>#VALUE!</v>
      </c>
      <c r="H84" s="18" t="str">
        <f t="shared" si="11"/>
        <v/>
      </c>
      <c r="I84" s="18" t="e">
        <f t="shared" si="12"/>
        <v>#VALUE!</v>
      </c>
      <c r="J84" s="18" t="e">
        <f>VLOOKUP(F84,E5数据库!C:G,2,0)</f>
        <v>#N/A</v>
      </c>
      <c r="K84" s="18" t="e">
        <f>VLOOKUP(F84,E5数据库!C:G,3,0)</f>
        <v>#N/A</v>
      </c>
      <c r="L84" s="18" t="e">
        <f>VLOOKUP(H84,E5数据库!I:K,3,0)</f>
        <v>#N/A</v>
      </c>
      <c r="M84" s="19" t="e">
        <f t="shared" si="13"/>
        <v>#VALUE!</v>
      </c>
      <c r="N84" s="18" t="e">
        <f>VLOOKUP(F84,E5数据库!C:G,4,0)</f>
        <v>#N/A</v>
      </c>
      <c r="O84" s="18" t="e">
        <f>VLOOKUP(F84,E5数据库!C:G,5,0)</f>
        <v>#N/A</v>
      </c>
      <c r="P84" s="18"/>
    </row>
    <row r="85" spans="1:16" x14ac:dyDescent="0.25">
      <c r="A85" s="22"/>
      <c r="B85" s="22"/>
      <c r="C85" s="22"/>
      <c r="D85" s="22"/>
      <c r="E85" s="18" t="e">
        <f t="shared" ref="E85:E100" si="14">VALUE(TRIM(MID(SUBSTITUTE($B85,"-",REPT(" ",99)),COLUMN(B85)*99-98,99)))</f>
        <v>#VALUE!</v>
      </c>
      <c r="F85" s="18" t="str">
        <f t="shared" ref="F85:F100" si="15">TRIM(MID(SUBSTITUTE($B85,"-",REPT(" ",99)),COLUMN(C85)*99-98,99))</f>
        <v/>
      </c>
      <c r="G85" s="18" t="e">
        <f t="shared" ref="G85:G100" si="16">VALUE(TRIM(MID(SUBSTITUTE($B85,"-",REPT(" ",99)),COLUMN(D85)*99-98,99)))</f>
        <v>#VALUE!</v>
      </c>
      <c r="H85" s="18" t="str">
        <f t="shared" ref="H85:H100" si="17">TRIM(MID(SUBSTITUTE($B85,"-",REPT(" ",99)),COLUMN(E85)*99-98,99))</f>
        <v/>
      </c>
      <c r="I85" s="18" t="e">
        <f t="shared" ref="I85:I100" si="18">VALUE(TRIM(MID(SUBSTITUTE($B85,"-",REPT(" ",99)),COLUMN(F85)*99-98,99)))</f>
        <v>#VALUE!</v>
      </c>
      <c r="J85" s="18" t="e">
        <f>VLOOKUP(F85,E5数据库!C:G,2,0)</f>
        <v>#N/A</v>
      </c>
      <c r="K85" s="18" t="e">
        <f>VLOOKUP(F85,E5数据库!C:G,3,0)</f>
        <v>#N/A</v>
      </c>
      <c r="L85" s="18" t="e">
        <f>VLOOKUP(H85,E5数据库!I:K,3,0)</f>
        <v>#N/A</v>
      </c>
      <c r="M85" s="19" t="e">
        <f t="shared" ref="M85:M100" si="19">(G85/1000)*L85*C85</f>
        <v>#VALUE!</v>
      </c>
      <c r="N85" s="18" t="e">
        <f>VLOOKUP(F85,E5数据库!C:G,4,0)</f>
        <v>#N/A</v>
      </c>
      <c r="O85" s="18" t="e">
        <f>VLOOKUP(F85,E5数据库!C:G,5,0)</f>
        <v>#N/A</v>
      </c>
      <c r="P85" s="18"/>
    </row>
    <row r="86" spans="1:16" x14ac:dyDescent="0.25">
      <c r="A86" s="22"/>
      <c r="B86" s="22"/>
      <c r="C86" s="22"/>
      <c r="D86" s="22"/>
      <c r="E86" s="18" t="e">
        <f t="shared" si="14"/>
        <v>#VALUE!</v>
      </c>
      <c r="F86" s="18" t="str">
        <f t="shared" si="15"/>
        <v/>
      </c>
      <c r="G86" s="18" t="e">
        <f t="shared" si="16"/>
        <v>#VALUE!</v>
      </c>
      <c r="H86" s="18" t="str">
        <f t="shared" si="17"/>
        <v/>
      </c>
      <c r="I86" s="18" t="e">
        <f t="shared" si="18"/>
        <v>#VALUE!</v>
      </c>
      <c r="J86" s="18" t="e">
        <f>VLOOKUP(F86,E5数据库!C:G,2,0)</f>
        <v>#N/A</v>
      </c>
      <c r="K86" s="18" t="e">
        <f>VLOOKUP(F86,E5数据库!C:G,3,0)</f>
        <v>#N/A</v>
      </c>
      <c r="L86" s="18" t="e">
        <f>VLOOKUP(H86,E5数据库!I:K,3,0)</f>
        <v>#N/A</v>
      </c>
      <c r="M86" s="19" t="e">
        <f t="shared" si="19"/>
        <v>#VALUE!</v>
      </c>
      <c r="N86" s="18" t="e">
        <f>VLOOKUP(F86,E5数据库!C:G,4,0)</f>
        <v>#N/A</v>
      </c>
      <c r="O86" s="18" t="e">
        <f>VLOOKUP(F86,E5数据库!C:G,5,0)</f>
        <v>#N/A</v>
      </c>
      <c r="P86" s="18"/>
    </row>
    <row r="87" spans="1:16" x14ac:dyDescent="0.25">
      <c r="A87" s="22"/>
      <c r="B87" s="22"/>
      <c r="C87" s="22"/>
      <c r="D87" s="22"/>
      <c r="E87" s="18" t="e">
        <f t="shared" si="14"/>
        <v>#VALUE!</v>
      </c>
      <c r="F87" s="18" t="str">
        <f t="shared" si="15"/>
        <v/>
      </c>
      <c r="G87" s="18" t="e">
        <f t="shared" si="16"/>
        <v>#VALUE!</v>
      </c>
      <c r="H87" s="18" t="str">
        <f t="shared" si="17"/>
        <v/>
      </c>
      <c r="I87" s="18" t="e">
        <f t="shared" si="18"/>
        <v>#VALUE!</v>
      </c>
      <c r="J87" s="18" t="e">
        <f>VLOOKUP(F87,E5数据库!C:G,2,0)</f>
        <v>#N/A</v>
      </c>
      <c r="K87" s="18" t="e">
        <f>VLOOKUP(F87,E5数据库!C:G,3,0)</f>
        <v>#N/A</v>
      </c>
      <c r="L87" s="18" t="e">
        <f>VLOOKUP(H87,E5数据库!I:K,3,0)</f>
        <v>#N/A</v>
      </c>
      <c r="M87" s="19" t="e">
        <f t="shared" si="19"/>
        <v>#VALUE!</v>
      </c>
      <c r="N87" s="18" t="e">
        <f>VLOOKUP(F87,E5数据库!C:G,4,0)</f>
        <v>#N/A</v>
      </c>
      <c r="O87" s="18" t="e">
        <f>VLOOKUP(F87,E5数据库!C:G,5,0)</f>
        <v>#N/A</v>
      </c>
      <c r="P87" s="18"/>
    </row>
    <row r="88" spans="1:16" x14ac:dyDescent="0.25">
      <c r="A88" s="22"/>
      <c r="B88" s="22"/>
      <c r="C88" s="22"/>
      <c r="D88" s="22"/>
      <c r="E88" s="18" t="e">
        <f t="shared" si="14"/>
        <v>#VALUE!</v>
      </c>
      <c r="F88" s="18" t="str">
        <f t="shared" si="15"/>
        <v/>
      </c>
      <c r="G88" s="18" t="e">
        <f t="shared" si="16"/>
        <v>#VALUE!</v>
      </c>
      <c r="H88" s="18" t="str">
        <f t="shared" si="17"/>
        <v/>
      </c>
      <c r="I88" s="18" t="e">
        <f t="shared" si="18"/>
        <v>#VALUE!</v>
      </c>
      <c r="J88" s="18" t="e">
        <f>VLOOKUP(F88,E5数据库!C:G,2,0)</f>
        <v>#N/A</v>
      </c>
      <c r="K88" s="18" t="e">
        <f>VLOOKUP(F88,E5数据库!C:G,3,0)</f>
        <v>#N/A</v>
      </c>
      <c r="L88" s="18" t="e">
        <f>VLOOKUP(H88,E5数据库!I:K,3,0)</f>
        <v>#N/A</v>
      </c>
      <c r="M88" s="19" t="e">
        <f t="shared" si="19"/>
        <v>#VALUE!</v>
      </c>
      <c r="N88" s="18" t="e">
        <f>VLOOKUP(F88,E5数据库!C:G,4,0)</f>
        <v>#N/A</v>
      </c>
      <c r="O88" s="18" t="e">
        <f>VLOOKUP(F88,E5数据库!C:G,5,0)</f>
        <v>#N/A</v>
      </c>
      <c r="P88" s="18"/>
    </row>
    <row r="89" spans="1:16" x14ac:dyDescent="0.25">
      <c r="A89" s="22"/>
      <c r="B89" s="22"/>
      <c r="C89" s="22"/>
      <c r="D89" s="22"/>
      <c r="E89" s="18" t="e">
        <f t="shared" si="14"/>
        <v>#VALUE!</v>
      </c>
      <c r="F89" s="18" t="str">
        <f t="shared" si="15"/>
        <v/>
      </c>
      <c r="G89" s="18" t="e">
        <f t="shared" si="16"/>
        <v>#VALUE!</v>
      </c>
      <c r="H89" s="18" t="str">
        <f t="shared" si="17"/>
        <v/>
      </c>
      <c r="I89" s="18" t="e">
        <f t="shared" si="18"/>
        <v>#VALUE!</v>
      </c>
      <c r="J89" s="18" t="e">
        <f>VLOOKUP(F89,E5数据库!C:G,2,0)</f>
        <v>#N/A</v>
      </c>
      <c r="K89" s="18" t="e">
        <f>VLOOKUP(F89,E5数据库!C:G,3,0)</f>
        <v>#N/A</v>
      </c>
      <c r="L89" s="18" t="e">
        <f>VLOOKUP(H89,E5数据库!I:K,3,0)</f>
        <v>#N/A</v>
      </c>
      <c r="M89" s="19" t="e">
        <f t="shared" si="19"/>
        <v>#VALUE!</v>
      </c>
      <c r="N89" s="18" t="e">
        <f>VLOOKUP(F89,E5数据库!C:G,4,0)</f>
        <v>#N/A</v>
      </c>
      <c r="O89" s="18" t="e">
        <f>VLOOKUP(F89,E5数据库!C:G,5,0)</f>
        <v>#N/A</v>
      </c>
      <c r="P89" s="18"/>
    </row>
    <row r="90" spans="1:16" x14ac:dyDescent="0.25">
      <c r="A90" s="22"/>
      <c r="B90" s="22"/>
      <c r="C90" s="22"/>
      <c r="D90" s="22"/>
      <c r="E90" s="18" t="e">
        <f t="shared" si="14"/>
        <v>#VALUE!</v>
      </c>
      <c r="F90" s="18" t="str">
        <f t="shared" si="15"/>
        <v/>
      </c>
      <c r="G90" s="18" t="e">
        <f t="shared" si="16"/>
        <v>#VALUE!</v>
      </c>
      <c r="H90" s="18" t="str">
        <f t="shared" si="17"/>
        <v/>
      </c>
      <c r="I90" s="18" t="e">
        <f t="shared" si="18"/>
        <v>#VALUE!</v>
      </c>
      <c r="J90" s="18" t="e">
        <f>VLOOKUP(F90,E5数据库!C:G,2,0)</f>
        <v>#N/A</v>
      </c>
      <c r="K90" s="18" t="e">
        <f>VLOOKUP(F90,E5数据库!C:G,3,0)</f>
        <v>#N/A</v>
      </c>
      <c r="L90" s="18" t="e">
        <f>VLOOKUP(H90,E5数据库!I:K,3,0)</f>
        <v>#N/A</v>
      </c>
      <c r="M90" s="19" t="e">
        <f t="shared" si="19"/>
        <v>#VALUE!</v>
      </c>
      <c r="N90" s="18" t="e">
        <f>VLOOKUP(F90,E5数据库!C:G,4,0)</f>
        <v>#N/A</v>
      </c>
      <c r="O90" s="18" t="e">
        <f>VLOOKUP(F90,E5数据库!C:G,5,0)</f>
        <v>#N/A</v>
      </c>
      <c r="P90" s="18"/>
    </row>
    <row r="91" spans="1:16" x14ac:dyDescent="0.25">
      <c r="A91" s="22"/>
      <c r="B91" s="22"/>
      <c r="C91" s="22"/>
      <c r="D91" s="22"/>
      <c r="E91" s="18" t="e">
        <f t="shared" si="14"/>
        <v>#VALUE!</v>
      </c>
      <c r="F91" s="18" t="str">
        <f t="shared" si="15"/>
        <v/>
      </c>
      <c r="G91" s="18" t="e">
        <f t="shared" si="16"/>
        <v>#VALUE!</v>
      </c>
      <c r="H91" s="18" t="str">
        <f t="shared" si="17"/>
        <v/>
      </c>
      <c r="I91" s="18" t="e">
        <f t="shared" si="18"/>
        <v>#VALUE!</v>
      </c>
      <c r="J91" s="18" t="e">
        <f>VLOOKUP(F91,E5数据库!C:G,2,0)</f>
        <v>#N/A</v>
      </c>
      <c r="K91" s="18" t="e">
        <f>VLOOKUP(F91,E5数据库!C:G,3,0)</f>
        <v>#N/A</v>
      </c>
      <c r="L91" s="18" t="e">
        <f>VLOOKUP(H91,E5数据库!I:K,3,0)</f>
        <v>#N/A</v>
      </c>
      <c r="M91" s="19" t="e">
        <f t="shared" si="19"/>
        <v>#VALUE!</v>
      </c>
      <c r="N91" s="18" t="e">
        <f>VLOOKUP(F91,E5数据库!C:G,4,0)</f>
        <v>#N/A</v>
      </c>
      <c r="O91" s="18" t="e">
        <f>VLOOKUP(F91,E5数据库!C:G,5,0)</f>
        <v>#N/A</v>
      </c>
      <c r="P91" s="18"/>
    </row>
    <row r="92" spans="1:16" x14ac:dyDescent="0.25">
      <c r="A92" s="22"/>
      <c r="B92" s="22"/>
      <c r="C92" s="22"/>
      <c r="D92" s="22"/>
      <c r="E92" s="18" t="e">
        <f t="shared" si="14"/>
        <v>#VALUE!</v>
      </c>
      <c r="F92" s="18" t="str">
        <f t="shared" si="15"/>
        <v/>
      </c>
      <c r="G92" s="18" t="e">
        <f t="shared" si="16"/>
        <v>#VALUE!</v>
      </c>
      <c r="H92" s="18" t="str">
        <f t="shared" si="17"/>
        <v/>
      </c>
      <c r="I92" s="18" t="e">
        <f t="shared" si="18"/>
        <v>#VALUE!</v>
      </c>
      <c r="J92" s="18" t="e">
        <f>VLOOKUP(F92,E5数据库!C:G,2,0)</f>
        <v>#N/A</v>
      </c>
      <c r="K92" s="18" t="e">
        <f>VLOOKUP(F92,E5数据库!C:G,3,0)</f>
        <v>#N/A</v>
      </c>
      <c r="L92" s="18" t="e">
        <f>VLOOKUP(H92,E5数据库!I:K,3,0)</f>
        <v>#N/A</v>
      </c>
      <c r="M92" s="19" t="e">
        <f t="shared" si="19"/>
        <v>#VALUE!</v>
      </c>
      <c r="N92" s="18" t="e">
        <f>VLOOKUP(F92,E5数据库!C:G,4,0)</f>
        <v>#N/A</v>
      </c>
      <c r="O92" s="18" t="e">
        <f>VLOOKUP(F92,E5数据库!C:G,5,0)</f>
        <v>#N/A</v>
      </c>
      <c r="P92" s="18"/>
    </row>
    <row r="93" spans="1:16" x14ac:dyDescent="0.25">
      <c r="A93" s="22"/>
      <c r="B93" s="22"/>
      <c r="C93" s="22"/>
      <c r="D93" s="22"/>
      <c r="E93" s="18" t="e">
        <f t="shared" si="14"/>
        <v>#VALUE!</v>
      </c>
      <c r="F93" s="18" t="str">
        <f t="shared" si="15"/>
        <v/>
      </c>
      <c r="G93" s="18" t="e">
        <f t="shared" si="16"/>
        <v>#VALUE!</v>
      </c>
      <c r="H93" s="18" t="str">
        <f t="shared" si="17"/>
        <v/>
      </c>
      <c r="I93" s="18" t="e">
        <f t="shared" si="18"/>
        <v>#VALUE!</v>
      </c>
      <c r="J93" s="18" t="e">
        <f>VLOOKUP(F93,E5数据库!C:G,2,0)</f>
        <v>#N/A</v>
      </c>
      <c r="K93" s="18" t="e">
        <f>VLOOKUP(F93,E5数据库!C:G,3,0)</f>
        <v>#N/A</v>
      </c>
      <c r="L93" s="18" t="e">
        <f>VLOOKUP(H93,E5数据库!I:K,3,0)</f>
        <v>#N/A</v>
      </c>
      <c r="M93" s="19" t="e">
        <f t="shared" si="19"/>
        <v>#VALUE!</v>
      </c>
      <c r="N93" s="18" t="e">
        <f>VLOOKUP(F93,E5数据库!C:G,4,0)</f>
        <v>#N/A</v>
      </c>
      <c r="O93" s="18" t="e">
        <f>VLOOKUP(F93,E5数据库!C:G,5,0)</f>
        <v>#N/A</v>
      </c>
      <c r="P93" s="18"/>
    </row>
    <row r="94" spans="1:16" x14ac:dyDescent="0.25">
      <c r="A94" s="22"/>
      <c r="B94" s="22"/>
      <c r="C94" s="22"/>
      <c r="D94" s="22"/>
      <c r="E94" s="18" t="e">
        <f t="shared" si="14"/>
        <v>#VALUE!</v>
      </c>
      <c r="F94" s="18" t="str">
        <f t="shared" si="15"/>
        <v/>
      </c>
      <c r="G94" s="18" t="e">
        <f t="shared" si="16"/>
        <v>#VALUE!</v>
      </c>
      <c r="H94" s="18" t="str">
        <f t="shared" si="17"/>
        <v/>
      </c>
      <c r="I94" s="18" t="e">
        <f t="shared" si="18"/>
        <v>#VALUE!</v>
      </c>
      <c r="J94" s="18" t="e">
        <f>VLOOKUP(F94,E5数据库!C:G,2,0)</f>
        <v>#N/A</v>
      </c>
      <c r="K94" s="18" t="e">
        <f>VLOOKUP(F94,E5数据库!C:G,3,0)</f>
        <v>#N/A</v>
      </c>
      <c r="L94" s="18" t="e">
        <f>VLOOKUP(H94,E5数据库!I:K,3,0)</f>
        <v>#N/A</v>
      </c>
      <c r="M94" s="19" t="e">
        <f t="shared" si="19"/>
        <v>#VALUE!</v>
      </c>
      <c r="N94" s="18" t="e">
        <f>VLOOKUP(F94,E5数据库!C:G,4,0)</f>
        <v>#N/A</v>
      </c>
      <c r="O94" s="18" t="e">
        <f>VLOOKUP(F94,E5数据库!C:G,5,0)</f>
        <v>#N/A</v>
      </c>
      <c r="P94" s="18"/>
    </row>
    <row r="95" spans="1:16" x14ac:dyDescent="0.25">
      <c r="A95" s="22"/>
      <c r="B95" s="22"/>
      <c r="C95" s="22"/>
      <c r="D95" s="22"/>
      <c r="E95" s="18" t="e">
        <f t="shared" si="14"/>
        <v>#VALUE!</v>
      </c>
      <c r="F95" s="18" t="str">
        <f t="shared" si="15"/>
        <v/>
      </c>
      <c r="G95" s="18" t="e">
        <f t="shared" si="16"/>
        <v>#VALUE!</v>
      </c>
      <c r="H95" s="18" t="str">
        <f t="shared" si="17"/>
        <v/>
      </c>
      <c r="I95" s="18" t="e">
        <f t="shared" si="18"/>
        <v>#VALUE!</v>
      </c>
      <c r="J95" s="18" t="e">
        <f>VLOOKUP(F95,E5数据库!C:G,2,0)</f>
        <v>#N/A</v>
      </c>
      <c r="K95" s="18" t="e">
        <f>VLOOKUP(F95,E5数据库!C:G,3,0)</f>
        <v>#N/A</v>
      </c>
      <c r="L95" s="18" t="e">
        <f>VLOOKUP(H95,E5数据库!I:K,3,0)</f>
        <v>#N/A</v>
      </c>
      <c r="M95" s="19" t="e">
        <f t="shared" si="19"/>
        <v>#VALUE!</v>
      </c>
      <c r="N95" s="18" t="e">
        <f>VLOOKUP(F95,E5数据库!C:G,4,0)</f>
        <v>#N/A</v>
      </c>
      <c r="O95" s="18" t="e">
        <f>VLOOKUP(F95,E5数据库!C:G,5,0)</f>
        <v>#N/A</v>
      </c>
      <c r="P95" s="18"/>
    </row>
    <row r="96" spans="1:16" x14ac:dyDescent="0.25">
      <c r="A96" s="22"/>
      <c r="B96" s="22"/>
      <c r="C96" s="22"/>
      <c r="D96" s="22"/>
      <c r="E96" s="18" t="e">
        <f t="shared" si="14"/>
        <v>#VALUE!</v>
      </c>
      <c r="F96" s="18" t="str">
        <f t="shared" si="15"/>
        <v/>
      </c>
      <c r="G96" s="18" t="e">
        <f t="shared" si="16"/>
        <v>#VALUE!</v>
      </c>
      <c r="H96" s="18" t="str">
        <f t="shared" si="17"/>
        <v/>
      </c>
      <c r="I96" s="18" t="e">
        <f t="shared" si="18"/>
        <v>#VALUE!</v>
      </c>
      <c r="J96" s="18" t="e">
        <f>VLOOKUP(F96,E5数据库!C:G,2,0)</f>
        <v>#N/A</v>
      </c>
      <c r="K96" s="18" t="e">
        <f>VLOOKUP(F96,E5数据库!C:G,3,0)</f>
        <v>#N/A</v>
      </c>
      <c r="L96" s="18" t="e">
        <f>VLOOKUP(H96,E5数据库!I:K,3,0)</f>
        <v>#N/A</v>
      </c>
      <c r="M96" s="19" t="e">
        <f t="shared" si="19"/>
        <v>#VALUE!</v>
      </c>
      <c r="N96" s="18" t="e">
        <f>VLOOKUP(F96,E5数据库!C:G,4,0)</f>
        <v>#N/A</v>
      </c>
      <c r="O96" s="18" t="e">
        <f>VLOOKUP(F96,E5数据库!C:G,5,0)</f>
        <v>#N/A</v>
      </c>
      <c r="P96" s="18"/>
    </row>
    <row r="97" spans="1:16" x14ac:dyDescent="0.25">
      <c r="A97" s="22"/>
      <c r="B97" s="22"/>
      <c r="C97" s="22"/>
      <c r="D97" s="22"/>
      <c r="E97" s="18" t="e">
        <f t="shared" si="14"/>
        <v>#VALUE!</v>
      </c>
      <c r="F97" s="18" t="str">
        <f t="shared" si="15"/>
        <v/>
      </c>
      <c r="G97" s="18" t="e">
        <f t="shared" si="16"/>
        <v>#VALUE!</v>
      </c>
      <c r="H97" s="18" t="str">
        <f t="shared" si="17"/>
        <v/>
      </c>
      <c r="I97" s="18" t="e">
        <f t="shared" si="18"/>
        <v>#VALUE!</v>
      </c>
      <c r="J97" s="18" t="e">
        <f>VLOOKUP(F97,E5数据库!C:G,2,0)</f>
        <v>#N/A</v>
      </c>
      <c r="K97" s="18" t="e">
        <f>VLOOKUP(F97,E5数据库!C:G,3,0)</f>
        <v>#N/A</v>
      </c>
      <c r="L97" s="18" t="e">
        <f>VLOOKUP(H97,E5数据库!I:K,3,0)</f>
        <v>#N/A</v>
      </c>
      <c r="M97" s="19" t="e">
        <f t="shared" si="19"/>
        <v>#VALUE!</v>
      </c>
      <c r="N97" s="18" t="e">
        <f>VLOOKUP(F97,E5数据库!C:G,4,0)</f>
        <v>#N/A</v>
      </c>
      <c r="O97" s="18" t="e">
        <f>VLOOKUP(F97,E5数据库!C:G,5,0)</f>
        <v>#N/A</v>
      </c>
      <c r="P97" s="18"/>
    </row>
    <row r="98" spans="1:16" x14ac:dyDescent="0.25">
      <c r="A98" s="22"/>
      <c r="B98" s="22"/>
      <c r="C98" s="22"/>
      <c r="D98" s="22"/>
      <c r="E98" s="18" t="e">
        <f t="shared" si="14"/>
        <v>#VALUE!</v>
      </c>
      <c r="F98" s="18" t="str">
        <f t="shared" si="15"/>
        <v/>
      </c>
      <c r="G98" s="18" t="e">
        <f t="shared" si="16"/>
        <v>#VALUE!</v>
      </c>
      <c r="H98" s="18" t="str">
        <f t="shared" si="17"/>
        <v/>
      </c>
      <c r="I98" s="18" t="e">
        <f t="shared" si="18"/>
        <v>#VALUE!</v>
      </c>
      <c r="J98" s="18" t="e">
        <f>VLOOKUP(F98,E5数据库!C:G,2,0)</f>
        <v>#N/A</v>
      </c>
      <c r="K98" s="18" t="e">
        <f>VLOOKUP(F98,E5数据库!C:G,3,0)</f>
        <v>#N/A</v>
      </c>
      <c r="L98" s="18" t="e">
        <f>VLOOKUP(H98,E5数据库!I:K,3,0)</f>
        <v>#N/A</v>
      </c>
      <c r="M98" s="19" t="e">
        <f t="shared" si="19"/>
        <v>#VALUE!</v>
      </c>
      <c r="N98" s="18" t="e">
        <f>VLOOKUP(F98,E5数据库!C:G,4,0)</f>
        <v>#N/A</v>
      </c>
      <c r="O98" s="18" t="e">
        <f>VLOOKUP(F98,E5数据库!C:G,5,0)</f>
        <v>#N/A</v>
      </c>
      <c r="P98" s="18"/>
    </row>
    <row r="99" spans="1:16" x14ac:dyDescent="0.25">
      <c r="A99" s="22"/>
      <c r="B99" s="22"/>
      <c r="C99" s="22"/>
      <c r="D99" s="22"/>
      <c r="E99" s="18" t="e">
        <f t="shared" si="14"/>
        <v>#VALUE!</v>
      </c>
      <c r="F99" s="18" t="str">
        <f t="shared" si="15"/>
        <v/>
      </c>
      <c r="G99" s="18" t="e">
        <f t="shared" si="16"/>
        <v>#VALUE!</v>
      </c>
      <c r="H99" s="18" t="str">
        <f t="shared" si="17"/>
        <v/>
      </c>
      <c r="I99" s="18" t="e">
        <f t="shared" si="18"/>
        <v>#VALUE!</v>
      </c>
      <c r="J99" s="18" t="e">
        <f>VLOOKUP(F99,E5数据库!C:G,2,0)</f>
        <v>#N/A</v>
      </c>
      <c r="K99" s="18" t="e">
        <f>VLOOKUP(F99,E5数据库!C:G,3,0)</f>
        <v>#N/A</v>
      </c>
      <c r="L99" s="18" t="e">
        <f>VLOOKUP(H99,E5数据库!I:K,3,0)</f>
        <v>#N/A</v>
      </c>
      <c r="M99" s="19" t="e">
        <f t="shared" si="19"/>
        <v>#VALUE!</v>
      </c>
      <c r="N99" s="18" t="e">
        <f>VLOOKUP(F99,E5数据库!C:G,4,0)</f>
        <v>#N/A</v>
      </c>
      <c r="O99" s="18" t="e">
        <f>VLOOKUP(F99,E5数据库!C:G,5,0)</f>
        <v>#N/A</v>
      </c>
      <c r="P99" s="18"/>
    </row>
    <row r="100" spans="1:16" x14ac:dyDescent="0.25">
      <c r="A100" s="22"/>
      <c r="B100" s="22"/>
      <c r="C100" s="22"/>
      <c r="D100" s="22"/>
      <c r="E100" s="18" t="e">
        <f t="shared" si="14"/>
        <v>#VALUE!</v>
      </c>
      <c r="F100" s="18" t="str">
        <f t="shared" si="15"/>
        <v/>
      </c>
      <c r="G100" s="18" t="e">
        <f t="shared" si="16"/>
        <v>#VALUE!</v>
      </c>
      <c r="H100" s="18" t="str">
        <f t="shared" si="17"/>
        <v/>
      </c>
      <c r="I100" s="18" t="e">
        <f t="shared" si="18"/>
        <v>#VALUE!</v>
      </c>
      <c r="J100" s="18" t="e">
        <f>VLOOKUP(F100,E5数据库!C:G,2,0)</f>
        <v>#N/A</v>
      </c>
      <c r="K100" s="18" t="e">
        <f>VLOOKUP(F100,E5数据库!C:G,3,0)</f>
        <v>#N/A</v>
      </c>
      <c r="L100" s="18" t="e">
        <f>VLOOKUP(H100,E5数据库!I:K,3,0)</f>
        <v>#N/A</v>
      </c>
      <c r="M100" s="19" t="e">
        <f t="shared" si="19"/>
        <v>#VALUE!</v>
      </c>
      <c r="N100" s="18" t="e">
        <f>VLOOKUP(F100,E5数据库!C:G,4,0)</f>
        <v>#N/A</v>
      </c>
      <c r="O100" s="18" t="e">
        <f>VLOOKUP(F100,E5数据库!C:G,5,0)</f>
        <v>#N/A</v>
      </c>
      <c r="P100" s="18"/>
    </row>
    <row r="101" spans="1:16" x14ac:dyDescent="0.25">
      <c r="C101" s="51"/>
    </row>
  </sheetData>
  <sheetProtection algorithmName="SHA-512" hashValue="WDMgNnnYhHuFaE2uWR4BQOPx+71FkaWvV0zwiIJca4AhFd/Pdi9aGN3wGC7W8UtR2u6yt569DGf399eHIAfg8Q==" saltValue="KyRTbIeQ4Nkf1c6/QXZMfQ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  <ignoredErrors>
    <ignoredError sqref="E2:E3 E4:E14 F2:F14 G4:G14 E15:E20 G15:G20 G2:G3 H2:H20 F15:F20 E21:E100 F21:F100 G21:G100 H21:H100" formula="1"/>
  </ignoredError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D58DD-8448-4AEA-A1EF-0E8D8FD1CFFE}">
  <sheetPr codeName="Sheet8"/>
  <dimension ref="A1:K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5.7265625" bestFit="1" customWidth="1"/>
    <col min="7" max="7" width="6.26953125" bestFit="1" customWidth="1"/>
    <col min="9" max="9" width="9.26953125" bestFit="1" customWidth="1"/>
    <col min="10" max="10" width="26.453125" bestFit="1" customWidth="1"/>
    <col min="11" max="11" width="10.26953125" bestFit="1" customWidth="1"/>
  </cols>
  <sheetData>
    <row r="1" spans="1:11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I1" s="24" t="s">
        <v>282</v>
      </c>
      <c r="J1" s="3" t="s">
        <v>283</v>
      </c>
      <c r="K1" s="24" t="s">
        <v>217</v>
      </c>
    </row>
    <row r="2" spans="1:11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I2" s="1" t="s">
        <v>121</v>
      </c>
      <c r="J2" s="1" t="s">
        <v>284</v>
      </c>
      <c r="K2" s="29">
        <v>2</v>
      </c>
    </row>
    <row r="3" spans="1:11" x14ac:dyDescent="0.25">
      <c r="A3" s="3" t="s">
        <v>280</v>
      </c>
      <c r="B3" s="3" t="s">
        <v>281</v>
      </c>
      <c r="C3" s="3" t="s">
        <v>191</v>
      </c>
      <c r="D3" s="3" t="s">
        <v>181</v>
      </c>
      <c r="E3" s="3" t="s">
        <v>119</v>
      </c>
      <c r="F3" s="1" t="s">
        <v>15</v>
      </c>
      <c r="G3" s="1" t="s">
        <v>7</v>
      </c>
      <c r="I3" s="1" t="s">
        <v>255</v>
      </c>
      <c r="J3" s="3" t="s">
        <v>285</v>
      </c>
      <c r="K3" s="29">
        <v>2</v>
      </c>
    </row>
    <row r="4" spans="1:11" x14ac:dyDescent="0.25">
      <c r="A4" s="3"/>
      <c r="B4" s="1"/>
      <c r="C4" s="3" t="s">
        <v>192</v>
      </c>
      <c r="D4" s="3" t="s">
        <v>181</v>
      </c>
      <c r="E4" s="3" t="s">
        <v>188</v>
      </c>
      <c r="F4" s="1" t="s">
        <v>15</v>
      </c>
      <c r="G4" s="1" t="s">
        <v>7</v>
      </c>
      <c r="I4" s="1" t="s">
        <v>191</v>
      </c>
      <c r="J4" s="3" t="s">
        <v>286</v>
      </c>
      <c r="K4" s="29">
        <v>4</v>
      </c>
    </row>
    <row r="5" spans="1:11" x14ac:dyDescent="0.25">
      <c r="A5" s="3"/>
      <c r="B5" s="1"/>
      <c r="C5" s="3" t="s">
        <v>193</v>
      </c>
      <c r="D5" s="3" t="s">
        <v>181</v>
      </c>
      <c r="E5" s="3" t="s">
        <v>195</v>
      </c>
      <c r="F5" s="1" t="s">
        <v>15</v>
      </c>
      <c r="G5" s="1" t="s">
        <v>7</v>
      </c>
    </row>
    <row r="6" spans="1:11" x14ac:dyDescent="0.25">
      <c r="A6" s="3"/>
      <c r="B6" s="1"/>
      <c r="C6" s="3" t="s">
        <v>194</v>
      </c>
      <c r="D6" s="3" t="s">
        <v>181</v>
      </c>
      <c r="E6" s="3" t="s">
        <v>124</v>
      </c>
      <c r="F6" s="1" t="s">
        <v>15</v>
      </c>
      <c r="G6" s="1" t="s">
        <v>7</v>
      </c>
    </row>
  </sheetData>
  <sheetProtection algorithmName="SHA-512" hashValue="6ol3/Iu3Frbc3dVxiQjuUbE3/Epy0ftjqmuh3eFkmVJixQCEr0vX8XSsYOjplFWotQ+1kzb9DIxkoiOnHUNHSQ==" saltValue="rHA07lLYj8M9yHVQ8pI85g==" spinCount="100000" sheet="1" objects="1" scenarios="1"/>
  <mergeCells count="1">
    <mergeCell ref="C1:G1"/>
  </mergeCells>
  <phoneticPr fontId="6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26DED-0979-46AC-9196-88F11051F63C}">
  <sheetPr codeName="Sheet11"/>
  <dimension ref="A1:N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7" max="7" width="13.453125" bestFit="1" customWidth="1"/>
    <col min="8" max="8" width="11.36328125" bestFit="1" customWidth="1"/>
    <col min="9" max="9" width="15.7265625" bestFit="1" customWidth="1"/>
    <col min="10" max="10" width="12.08984375" customWidth="1"/>
    <col min="11" max="11" width="8.26953125" bestFit="1" customWidth="1"/>
  </cols>
  <sheetData>
    <row r="1" spans="1:14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22" t="s">
        <v>136</v>
      </c>
      <c r="F1" s="18" t="s">
        <v>125</v>
      </c>
      <c r="G1" s="18" t="s">
        <v>287</v>
      </c>
      <c r="H1" s="18" t="s">
        <v>48</v>
      </c>
      <c r="I1" s="18" t="s">
        <v>82</v>
      </c>
      <c r="J1" s="18" t="s">
        <v>217</v>
      </c>
      <c r="K1" s="19" t="s">
        <v>79</v>
      </c>
      <c r="L1" s="18" t="s">
        <v>3</v>
      </c>
      <c r="M1" s="18" t="s">
        <v>160</v>
      </c>
      <c r="N1" s="18" t="s">
        <v>5</v>
      </c>
    </row>
    <row r="2" spans="1:14" x14ac:dyDescent="0.25">
      <c r="A2" s="22">
        <v>26</v>
      </c>
      <c r="B2" s="22" t="s">
        <v>1061</v>
      </c>
      <c r="C2" s="22">
        <v>2</v>
      </c>
      <c r="D2" s="22" t="s">
        <v>543</v>
      </c>
      <c r="E2" s="18">
        <f>VALUE(TRIM(MID(SUBSTITUTE($B2,"-",REPT(" ",99)),COLUMN(B2)*99-98,99)))</f>
        <v>1</v>
      </c>
      <c r="F2" s="18" t="str">
        <f t="shared" ref="F2:F13" si="0">TRIM(MID(SUBSTITUTE($B2,"-",REPT(" ",99)),COLUMN(C2)*99-98,99))</f>
        <v>A</v>
      </c>
      <c r="G2" s="18" t="str">
        <f>TRIM(MID(SUBSTITUTE($B2,"-",REPT(" ",99)),COLUMN(D2)*99-98,99))</f>
        <v>A</v>
      </c>
      <c r="H2" s="18" t="str">
        <f>VLOOKUP(F2,E6数据库!C:H,2,0)</f>
        <v>钢板</v>
      </c>
      <c r="I2" s="18" t="str">
        <f>VLOOKUP(F2,E6数据库!C:H,3,0)</f>
        <v>δ=10</v>
      </c>
      <c r="J2" s="18">
        <f>VLOOKUP(G2,E6数据库!J:L,3,0)</f>
        <v>4</v>
      </c>
      <c r="K2" s="27">
        <f>VLOOKUP(F2,E6数据库!C:G,4,0)*J2*C2</f>
        <v>0.02</v>
      </c>
      <c r="L2" s="18" t="str">
        <f>VLOOKUP(F2,E6数据库!C:H,5,0)</f>
        <v>m²</v>
      </c>
      <c r="M2" s="18" t="str">
        <f>VLOOKUP(F2,E6数据库!C:H,6,0)</f>
        <v>Q235B</v>
      </c>
      <c r="N2" s="18"/>
    </row>
    <row r="3" spans="1:14" x14ac:dyDescent="0.25">
      <c r="A3" s="22"/>
      <c r="B3" s="22"/>
      <c r="C3" s="22"/>
      <c r="D3" s="22"/>
      <c r="E3" s="18" t="e">
        <f t="shared" ref="E3:E13" si="1">VALUE(TRIM(MID(SUBSTITUTE($B3,"-",REPT(" ",99)),COLUMN(B3)*99-98,99)))</f>
        <v>#VALUE!</v>
      </c>
      <c r="F3" s="18" t="str">
        <f t="shared" si="0"/>
        <v/>
      </c>
      <c r="G3" s="18" t="str">
        <f t="shared" ref="G3:G13" si="2">TRIM(MID(SUBSTITUTE($B3,"-",REPT(" ",99)),COLUMN(D3)*99-98,99))</f>
        <v/>
      </c>
      <c r="H3" s="18" t="e">
        <f>VLOOKUP(F3,E6数据库!C:H,2,0)</f>
        <v>#N/A</v>
      </c>
      <c r="I3" s="18" t="e">
        <f>VLOOKUP(F3,E6数据库!C:H,3,0)</f>
        <v>#N/A</v>
      </c>
      <c r="J3" s="18" t="e">
        <f>VLOOKUP(G3,E6数据库!J:L,3,0)</f>
        <v>#N/A</v>
      </c>
      <c r="K3" s="27" t="e">
        <f>VLOOKUP(F3,E6数据库!C:G,4,0)*J3*C3</f>
        <v>#N/A</v>
      </c>
      <c r="L3" s="18" t="e">
        <f>VLOOKUP(F3,E6数据库!C:H,5,0)</f>
        <v>#N/A</v>
      </c>
      <c r="M3" s="18" t="e">
        <f>VLOOKUP(F3,E6数据库!C:H,6,0)</f>
        <v>#N/A</v>
      </c>
      <c r="N3" s="18"/>
    </row>
    <row r="4" spans="1:14" x14ac:dyDescent="0.25">
      <c r="A4" s="22"/>
      <c r="B4" s="22"/>
      <c r="C4" s="22"/>
      <c r="D4" s="22"/>
      <c r="E4" s="18" t="e">
        <f t="shared" si="1"/>
        <v>#VALUE!</v>
      </c>
      <c r="F4" s="18" t="str">
        <f t="shared" si="0"/>
        <v/>
      </c>
      <c r="G4" s="18" t="str">
        <f t="shared" si="2"/>
        <v/>
      </c>
      <c r="H4" s="18" t="e">
        <f>VLOOKUP(F4,E6数据库!C:H,2,0)</f>
        <v>#N/A</v>
      </c>
      <c r="I4" s="18" t="e">
        <f>VLOOKUP(F4,E6数据库!C:H,3,0)</f>
        <v>#N/A</v>
      </c>
      <c r="J4" s="18" t="e">
        <f>VLOOKUP(G4,E6数据库!J:L,3,0)</f>
        <v>#N/A</v>
      </c>
      <c r="K4" s="27" t="e">
        <f>VLOOKUP(F4,E6数据库!C:G,4,0)*J4*C4</f>
        <v>#N/A</v>
      </c>
      <c r="L4" s="18" t="e">
        <f>VLOOKUP(F4,E6数据库!C:H,5,0)</f>
        <v>#N/A</v>
      </c>
      <c r="M4" s="18" t="e">
        <f>VLOOKUP(F4,E6数据库!C:H,6,0)</f>
        <v>#N/A</v>
      </c>
      <c r="N4" s="18"/>
    </row>
    <row r="5" spans="1:14" x14ac:dyDescent="0.25">
      <c r="A5" s="22"/>
      <c r="B5" s="22"/>
      <c r="C5" s="22"/>
      <c r="D5" s="22"/>
      <c r="E5" s="18" t="e">
        <f t="shared" si="1"/>
        <v>#VALUE!</v>
      </c>
      <c r="F5" s="18" t="str">
        <f t="shared" si="0"/>
        <v/>
      </c>
      <c r="G5" s="18" t="str">
        <f t="shared" si="2"/>
        <v/>
      </c>
      <c r="H5" s="18" t="e">
        <f>VLOOKUP(F5,E6数据库!C:H,2,0)</f>
        <v>#N/A</v>
      </c>
      <c r="I5" s="18" t="e">
        <f>VLOOKUP(F5,E6数据库!C:H,3,0)</f>
        <v>#N/A</v>
      </c>
      <c r="J5" s="18" t="e">
        <f>VLOOKUP(G5,E6数据库!J:L,3,0)</f>
        <v>#N/A</v>
      </c>
      <c r="K5" s="27" t="e">
        <f>VLOOKUP(F5,E6数据库!C:G,4,0)*J5*C5</f>
        <v>#N/A</v>
      </c>
      <c r="L5" s="18" t="e">
        <f>VLOOKUP(F5,E6数据库!C:H,5,0)</f>
        <v>#N/A</v>
      </c>
      <c r="M5" s="18" t="e">
        <f>VLOOKUP(F5,E6数据库!C:H,6,0)</f>
        <v>#N/A</v>
      </c>
      <c r="N5" s="18"/>
    </row>
    <row r="6" spans="1:14" x14ac:dyDescent="0.25">
      <c r="A6" s="22"/>
      <c r="B6" s="22"/>
      <c r="C6" s="22"/>
      <c r="D6" s="22"/>
      <c r="E6" s="18" t="e">
        <f t="shared" si="1"/>
        <v>#VALUE!</v>
      </c>
      <c r="F6" s="18" t="str">
        <f t="shared" si="0"/>
        <v/>
      </c>
      <c r="G6" s="18" t="str">
        <f t="shared" si="2"/>
        <v/>
      </c>
      <c r="H6" s="18" t="e">
        <f>VLOOKUP(F6,E6数据库!C:H,2,0)</f>
        <v>#N/A</v>
      </c>
      <c r="I6" s="18" t="e">
        <f>VLOOKUP(F6,E6数据库!C:H,3,0)</f>
        <v>#N/A</v>
      </c>
      <c r="J6" s="18" t="e">
        <f>VLOOKUP(G6,E6数据库!J:L,3,0)</f>
        <v>#N/A</v>
      </c>
      <c r="K6" s="27" t="e">
        <f>VLOOKUP(F6,E6数据库!C:G,4,0)*J6*C6</f>
        <v>#N/A</v>
      </c>
      <c r="L6" s="18" t="e">
        <f>VLOOKUP(F6,E6数据库!C:H,5,0)</f>
        <v>#N/A</v>
      </c>
      <c r="M6" s="18" t="e">
        <f>VLOOKUP(F6,E6数据库!C:H,6,0)</f>
        <v>#N/A</v>
      </c>
      <c r="N6" s="18"/>
    </row>
    <row r="7" spans="1:14" x14ac:dyDescent="0.25">
      <c r="A7" s="22"/>
      <c r="B7" s="22"/>
      <c r="C7" s="22"/>
      <c r="D7" s="22"/>
      <c r="E7" s="18" t="e">
        <f t="shared" si="1"/>
        <v>#VALUE!</v>
      </c>
      <c r="F7" s="18" t="str">
        <f t="shared" si="0"/>
        <v/>
      </c>
      <c r="G7" s="18" t="str">
        <f t="shared" si="2"/>
        <v/>
      </c>
      <c r="H7" s="18" t="e">
        <f>VLOOKUP(F7,E6数据库!C:H,2,0)</f>
        <v>#N/A</v>
      </c>
      <c r="I7" s="18" t="e">
        <f>VLOOKUP(F7,E6数据库!C:H,3,0)</f>
        <v>#N/A</v>
      </c>
      <c r="J7" s="18" t="e">
        <f>VLOOKUP(G7,E6数据库!J:L,3,0)</f>
        <v>#N/A</v>
      </c>
      <c r="K7" s="27" t="e">
        <f>VLOOKUP(F7,E6数据库!C:G,4,0)*J7*C7</f>
        <v>#N/A</v>
      </c>
      <c r="L7" s="18" t="e">
        <f>VLOOKUP(F7,E6数据库!C:H,5,0)</f>
        <v>#N/A</v>
      </c>
      <c r="M7" s="18" t="e">
        <f>VLOOKUP(F7,E6数据库!C:H,6,0)</f>
        <v>#N/A</v>
      </c>
      <c r="N7" s="18"/>
    </row>
    <row r="8" spans="1:14" x14ac:dyDescent="0.25">
      <c r="A8" s="22"/>
      <c r="B8" s="22"/>
      <c r="C8" s="22"/>
      <c r="D8" s="22"/>
      <c r="E8" s="18" t="e">
        <f t="shared" si="1"/>
        <v>#VALUE!</v>
      </c>
      <c r="F8" s="18" t="str">
        <f t="shared" si="0"/>
        <v/>
      </c>
      <c r="G8" s="18" t="str">
        <f t="shared" si="2"/>
        <v/>
      </c>
      <c r="H8" s="18" t="e">
        <f>VLOOKUP(F8,E6数据库!C:H,2,0)</f>
        <v>#N/A</v>
      </c>
      <c r="I8" s="18" t="e">
        <f>VLOOKUP(F8,E6数据库!C:H,3,0)</f>
        <v>#N/A</v>
      </c>
      <c r="J8" s="18" t="e">
        <f>VLOOKUP(G8,E6数据库!J:L,3,0)</f>
        <v>#N/A</v>
      </c>
      <c r="K8" s="27" t="e">
        <f>VLOOKUP(F8,E6数据库!C:G,4,0)*J8*C8</f>
        <v>#N/A</v>
      </c>
      <c r="L8" s="18" t="e">
        <f>VLOOKUP(F8,E6数据库!C:H,5,0)</f>
        <v>#N/A</v>
      </c>
      <c r="M8" s="18" t="e">
        <f>VLOOKUP(F8,E6数据库!C:H,6,0)</f>
        <v>#N/A</v>
      </c>
      <c r="N8" s="18"/>
    </row>
    <row r="9" spans="1:14" x14ac:dyDescent="0.25">
      <c r="A9" s="22"/>
      <c r="B9" s="22"/>
      <c r="C9" s="22"/>
      <c r="D9" s="22"/>
      <c r="E9" s="18" t="e">
        <f t="shared" si="1"/>
        <v>#VALUE!</v>
      </c>
      <c r="F9" s="18" t="str">
        <f t="shared" si="0"/>
        <v/>
      </c>
      <c r="G9" s="18" t="str">
        <f t="shared" si="2"/>
        <v/>
      </c>
      <c r="H9" s="18" t="e">
        <f>VLOOKUP(F9,E6数据库!C:H,2,0)</f>
        <v>#N/A</v>
      </c>
      <c r="I9" s="18" t="e">
        <f>VLOOKUP(F9,E6数据库!C:H,3,0)</f>
        <v>#N/A</v>
      </c>
      <c r="J9" s="18" t="e">
        <f>VLOOKUP(G9,E6数据库!J:L,3,0)</f>
        <v>#N/A</v>
      </c>
      <c r="K9" s="27" t="e">
        <f>VLOOKUP(F9,E6数据库!C:G,4,0)*J9*C9</f>
        <v>#N/A</v>
      </c>
      <c r="L9" s="18" t="e">
        <f>VLOOKUP(F9,E6数据库!C:H,5,0)</f>
        <v>#N/A</v>
      </c>
      <c r="M9" s="18" t="e">
        <f>VLOOKUP(F9,E6数据库!C:H,6,0)</f>
        <v>#N/A</v>
      </c>
      <c r="N9" s="18"/>
    </row>
    <row r="10" spans="1:14" x14ac:dyDescent="0.25">
      <c r="A10" s="22"/>
      <c r="B10" s="22"/>
      <c r="C10" s="22"/>
      <c r="D10" s="22"/>
      <c r="E10" s="18" t="e">
        <f t="shared" si="1"/>
        <v>#VALUE!</v>
      </c>
      <c r="F10" s="18" t="str">
        <f t="shared" si="0"/>
        <v/>
      </c>
      <c r="G10" s="18" t="str">
        <f t="shared" si="2"/>
        <v/>
      </c>
      <c r="H10" s="18" t="e">
        <f>VLOOKUP(F10,E6数据库!C:H,2,0)</f>
        <v>#N/A</v>
      </c>
      <c r="I10" s="18" t="e">
        <f>VLOOKUP(F10,E6数据库!C:H,3,0)</f>
        <v>#N/A</v>
      </c>
      <c r="J10" s="18" t="e">
        <f>VLOOKUP(G10,E6数据库!J:L,3,0)</f>
        <v>#N/A</v>
      </c>
      <c r="K10" s="27" t="e">
        <f>VLOOKUP(F10,E6数据库!C:G,4,0)*J10*C10</f>
        <v>#N/A</v>
      </c>
      <c r="L10" s="18" t="e">
        <f>VLOOKUP(F10,E6数据库!C:H,5,0)</f>
        <v>#N/A</v>
      </c>
      <c r="M10" s="18" t="e">
        <f>VLOOKUP(F10,E6数据库!C:H,6,0)</f>
        <v>#N/A</v>
      </c>
      <c r="N10" s="18"/>
    </row>
    <row r="11" spans="1:14" x14ac:dyDescent="0.25">
      <c r="A11" s="22"/>
      <c r="B11" s="22"/>
      <c r="C11" s="22"/>
      <c r="D11" s="22"/>
      <c r="E11" s="18" t="e">
        <f t="shared" si="1"/>
        <v>#VALUE!</v>
      </c>
      <c r="F11" s="18" t="str">
        <f t="shared" si="0"/>
        <v/>
      </c>
      <c r="G11" s="18" t="str">
        <f t="shared" si="2"/>
        <v/>
      </c>
      <c r="H11" s="18" t="e">
        <f>VLOOKUP(F11,E6数据库!C:H,2,0)</f>
        <v>#N/A</v>
      </c>
      <c r="I11" s="18" t="e">
        <f>VLOOKUP(F11,E6数据库!C:H,3,0)</f>
        <v>#N/A</v>
      </c>
      <c r="J11" s="18" t="e">
        <f>VLOOKUP(G11,E6数据库!J:L,3,0)</f>
        <v>#N/A</v>
      </c>
      <c r="K11" s="27" t="e">
        <f>VLOOKUP(F11,E6数据库!C:G,4,0)*J11*C11</f>
        <v>#N/A</v>
      </c>
      <c r="L11" s="18" t="e">
        <f>VLOOKUP(F11,E6数据库!C:H,5,0)</f>
        <v>#N/A</v>
      </c>
      <c r="M11" s="18" t="e">
        <f>VLOOKUP(F11,E6数据库!C:H,6,0)</f>
        <v>#N/A</v>
      </c>
      <c r="N11" s="18"/>
    </row>
    <row r="12" spans="1:14" x14ac:dyDescent="0.25">
      <c r="A12" s="22"/>
      <c r="B12" s="22"/>
      <c r="C12" s="22"/>
      <c r="D12" s="22"/>
      <c r="E12" s="18" t="e">
        <f t="shared" si="1"/>
        <v>#VALUE!</v>
      </c>
      <c r="F12" s="18" t="str">
        <f t="shared" si="0"/>
        <v/>
      </c>
      <c r="G12" s="18" t="str">
        <f t="shared" si="2"/>
        <v/>
      </c>
      <c r="H12" s="18" t="e">
        <f>VLOOKUP(F12,E6数据库!C:H,2,0)</f>
        <v>#N/A</v>
      </c>
      <c r="I12" s="18" t="e">
        <f>VLOOKUP(F12,E6数据库!C:H,3,0)</f>
        <v>#N/A</v>
      </c>
      <c r="J12" s="18" t="e">
        <f>VLOOKUP(G12,E6数据库!J:L,3,0)</f>
        <v>#N/A</v>
      </c>
      <c r="K12" s="27" t="e">
        <f>VLOOKUP(F12,E6数据库!C:G,4,0)*J12*C12</f>
        <v>#N/A</v>
      </c>
      <c r="L12" s="18" t="e">
        <f>VLOOKUP(F12,E6数据库!C:H,5,0)</f>
        <v>#N/A</v>
      </c>
      <c r="M12" s="18" t="e">
        <f>VLOOKUP(F12,E6数据库!C:H,6,0)</f>
        <v>#N/A</v>
      </c>
      <c r="N12" s="18"/>
    </row>
    <row r="13" spans="1:14" x14ac:dyDescent="0.25">
      <c r="A13" s="22"/>
      <c r="B13" s="22"/>
      <c r="C13" s="22"/>
      <c r="D13" s="22"/>
      <c r="E13" s="18" t="e">
        <f t="shared" si="1"/>
        <v>#VALUE!</v>
      </c>
      <c r="F13" s="18" t="str">
        <f t="shared" si="0"/>
        <v/>
      </c>
      <c r="G13" s="18" t="str">
        <f t="shared" si="2"/>
        <v/>
      </c>
      <c r="H13" s="18" t="e">
        <f>VLOOKUP(F13,E6数据库!C:H,2,0)</f>
        <v>#N/A</v>
      </c>
      <c r="I13" s="18" t="e">
        <f>VLOOKUP(F13,E6数据库!C:H,3,0)</f>
        <v>#N/A</v>
      </c>
      <c r="J13" s="18" t="e">
        <f>VLOOKUP(G13,E6数据库!J:L,3,0)</f>
        <v>#N/A</v>
      </c>
      <c r="K13" s="27" t="e">
        <f>VLOOKUP(F13,E6数据库!C:G,4,0)*J13*C13</f>
        <v>#N/A</v>
      </c>
      <c r="L13" s="18" t="e">
        <f>VLOOKUP(F13,E6数据库!C:H,5,0)</f>
        <v>#N/A</v>
      </c>
      <c r="M13" s="18" t="e">
        <f>VLOOKUP(F13,E6数据库!C:H,6,0)</f>
        <v>#N/A</v>
      </c>
      <c r="N13" s="18"/>
    </row>
    <row r="14" spans="1:14" x14ac:dyDescent="0.25">
      <c r="A14" s="22"/>
      <c r="B14" s="22"/>
      <c r="C14" s="22"/>
      <c r="D14" s="22"/>
      <c r="E14" s="18" t="e">
        <f t="shared" ref="E14:E77" si="3">VALUE(TRIM(MID(SUBSTITUTE($B14,"-",REPT(" ",99)),COLUMN(B14)*99-98,99)))</f>
        <v>#VALUE!</v>
      </c>
      <c r="F14" s="18" t="str">
        <f t="shared" ref="F14:F77" si="4">TRIM(MID(SUBSTITUTE($B14,"-",REPT(" ",99)),COLUMN(C14)*99-98,99))</f>
        <v/>
      </c>
      <c r="G14" s="18" t="str">
        <f t="shared" ref="G14:G77" si="5">TRIM(MID(SUBSTITUTE($B14,"-",REPT(" ",99)),COLUMN(D14)*99-98,99))</f>
        <v/>
      </c>
      <c r="H14" s="18" t="e">
        <f>VLOOKUP(F14,E6数据库!C:H,2,0)</f>
        <v>#N/A</v>
      </c>
      <c r="I14" s="18" t="e">
        <f>VLOOKUP(F14,E6数据库!C:H,3,0)</f>
        <v>#N/A</v>
      </c>
      <c r="J14" s="18" t="e">
        <f>VLOOKUP(G14,E6数据库!J:L,3,0)</f>
        <v>#N/A</v>
      </c>
      <c r="K14" s="27" t="e">
        <f>VLOOKUP(F14,E6数据库!C:G,4,0)*J14*C14</f>
        <v>#N/A</v>
      </c>
      <c r="L14" s="18" t="e">
        <f>VLOOKUP(F14,E6数据库!C:H,5,0)</f>
        <v>#N/A</v>
      </c>
      <c r="M14" s="18" t="e">
        <f>VLOOKUP(F14,E6数据库!C:H,6,0)</f>
        <v>#N/A</v>
      </c>
      <c r="N14" s="18"/>
    </row>
    <row r="15" spans="1:14" x14ac:dyDescent="0.25">
      <c r="A15" s="22"/>
      <c r="B15" s="22"/>
      <c r="C15" s="22"/>
      <c r="D15" s="22"/>
      <c r="E15" s="18" t="e">
        <f t="shared" si="3"/>
        <v>#VALUE!</v>
      </c>
      <c r="F15" s="18" t="str">
        <f t="shared" si="4"/>
        <v/>
      </c>
      <c r="G15" s="18" t="str">
        <f t="shared" si="5"/>
        <v/>
      </c>
      <c r="H15" s="18" t="e">
        <f>VLOOKUP(F15,E6数据库!C:H,2,0)</f>
        <v>#N/A</v>
      </c>
      <c r="I15" s="18" t="e">
        <f>VLOOKUP(F15,E6数据库!C:H,3,0)</f>
        <v>#N/A</v>
      </c>
      <c r="J15" s="18" t="e">
        <f>VLOOKUP(G15,E6数据库!J:L,3,0)</f>
        <v>#N/A</v>
      </c>
      <c r="K15" s="27" t="e">
        <f>VLOOKUP(F15,E6数据库!C:G,4,0)*J15*C15</f>
        <v>#N/A</v>
      </c>
      <c r="L15" s="18" t="e">
        <f>VLOOKUP(F15,E6数据库!C:H,5,0)</f>
        <v>#N/A</v>
      </c>
      <c r="M15" s="18" t="e">
        <f>VLOOKUP(F15,E6数据库!C:H,6,0)</f>
        <v>#N/A</v>
      </c>
      <c r="N15" s="18"/>
    </row>
    <row r="16" spans="1:14" x14ac:dyDescent="0.25">
      <c r="A16" s="22"/>
      <c r="B16" s="22"/>
      <c r="C16" s="22"/>
      <c r="D16" s="22"/>
      <c r="E16" s="18" t="e">
        <f t="shared" si="3"/>
        <v>#VALUE!</v>
      </c>
      <c r="F16" s="18" t="str">
        <f t="shared" si="4"/>
        <v/>
      </c>
      <c r="G16" s="18" t="str">
        <f t="shared" si="5"/>
        <v/>
      </c>
      <c r="H16" s="18" t="e">
        <f>VLOOKUP(F16,E6数据库!C:H,2,0)</f>
        <v>#N/A</v>
      </c>
      <c r="I16" s="18" t="e">
        <f>VLOOKUP(F16,E6数据库!C:H,3,0)</f>
        <v>#N/A</v>
      </c>
      <c r="J16" s="18" t="e">
        <f>VLOOKUP(G16,E6数据库!J:L,3,0)</f>
        <v>#N/A</v>
      </c>
      <c r="K16" s="27" t="e">
        <f>VLOOKUP(F16,E6数据库!C:G,4,0)*J16*C16</f>
        <v>#N/A</v>
      </c>
      <c r="L16" s="18" t="e">
        <f>VLOOKUP(F16,E6数据库!C:H,5,0)</f>
        <v>#N/A</v>
      </c>
      <c r="M16" s="18" t="e">
        <f>VLOOKUP(F16,E6数据库!C:H,6,0)</f>
        <v>#N/A</v>
      </c>
      <c r="N16" s="18"/>
    </row>
    <row r="17" spans="1:14" x14ac:dyDescent="0.25">
      <c r="A17" s="22"/>
      <c r="B17" s="22"/>
      <c r="C17" s="22"/>
      <c r="D17" s="22"/>
      <c r="E17" s="18" t="e">
        <f t="shared" si="3"/>
        <v>#VALUE!</v>
      </c>
      <c r="F17" s="18" t="str">
        <f t="shared" si="4"/>
        <v/>
      </c>
      <c r="G17" s="18" t="str">
        <f t="shared" si="5"/>
        <v/>
      </c>
      <c r="H17" s="18" t="e">
        <f>VLOOKUP(F17,E6数据库!C:H,2,0)</f>
        <v>#N/A</v>
      </c>
      <c r="I17" s="18" t="e">
        <f>VLOOKUP(F17,E6数据库!C:H,3,0)</f>
        <v>#N/A</v>
      </c>
      <c r="J17" s="18" t="e">
        <f>VLOOKUP(G17,E6数据库!J:L,3,0)</f>
        <v>#N/A</v>
      </c>
      <c r="K17" s="27" t="e">
        <f>VLOOKUP(F17,E6数据库!C:G,4,0)*J17*C17</f>
        <v>#N/A</v>
      </c>
      <c r="L17" s="18" t="e">
        <f>VLOOKUP(F17,E6数据库!C:H,5,0)</f>
        <v>#N/A</v>
      </c>
      <c r="M17" s="18" t="e">
        <f>VLOOKUP(F17,E6数据库!C:H,6,0)</f>
        <v>#N/A</v>
      </c>
      <c r="N17" s="18"/>
    </row>
    <row r="18" spans="1:14" x14ac:dyDescent="0.25">
      <c r="A18" s="22"/>
      <c r="B18" s="22"/>
      <c r="C18" s="22"/>
      <c r="D18" s="22"/>
      <c r="E18" s="18" t="e">
        <f t="shared" si="3"/>
        <v>#VALUE!</v>
      </c>
      <c r="F18" s="18" t="str">
        <f t="shared" si="4"/>
        <v/>
      </c>
      <c r="G18" s="18" t="str">
        <f t="shared" si="5"/>
        <v/>
      </c>
      <c r="H18" s="18" t="e">
        <f>VLOOKUP(F18,E6数据库!C:H,2,0)</f>
        <v>#N/A</v>
      </c>
      <c r="I18" s="18" t="e">
        <f>VLOOKUP(F18,E6数据库!C:H,3,0)</f>
        <v>#N/A</v>
      </c>
      <c r="J18" s="18" t="e">
        <f>VLOOKUP(G18,E6数据库!J:L,3,0)</f>
        <v>#N/A</v>
      </c>
      <c r="K18" s="27" t="e">
        <f>VLOOKUP(F18,E6数据库!C:G,4,0)*J18*C18</f>
        <v>#N/A</v>
      </c>
      <c r="L18" s="18" t="e">
        <f>VLOOKUP(F18,E6数据库!C:H,5,0)</f>
        <v>#N/A</v>
      </c>
      <c r="M18" s="18" t="e">
        <f>VLOOKUP(F18,E6数据库!C:H,6,0)</f>
        <v>#N/A</v>
      </c>
      <c r="N18" s="18"/>
    </row>
    <row r="19" spans="1:14" x14ac:dyDescent="0.25">
      <c r="A19" s="22"/>
      <c r="B19" s="22"/>
      <c r="C19" s="22"/>
      <c r="D19" s="22"/>
      <c r="E19" s="18" t="e">
        <f t="shared" si="3"/>
        <v>#VALUE!</v>
      </c>
      <c r="F19" s="18" t="str">
        <f t="shared" si="4"/>
        <v/>
      </c>
      <c r="G19" s="18" t="str">
        <f t="shared" si="5"/>
        <v/>
      </c>
      <c r="H19" s="18" t="e">
        <f>VLOOKUP(F19,E6数据库!C:H,2,0)</f>
        <v>#N/A</v>
      </c>
      <c r="I19" s="18" t="e">
        <f>VLOOKUP(F19,E6数据库!C:H,3,0)</f>
        <v>#N/A</v>
      </c>
      <c r="J19" s="18" t="e">
        <f>VLOOKUP(G19,E6数据库!J:L,3,0)</f>
        <v>#N/A</v>
      </c>
      <c r="K19" s="27" t="e">
        <f>VLOOKUP(F19,E6数据库!C:G,4,0)*J19*C19</f>
        <v>#N/A</v>
      </c>
      <c r="L19" s="18" t="e">
        <f>VLOOKUP(F19,E6数据库!C:H,5,0)</f>
        <v>#N/A</v>
      </c>
      <c r="M19" s="18" t="e">
        <f>VLOOKUP(F19,E6数据库!C:H,6,0)</f>
        <v>#N/A</v>
      </c>
      <c r="N19" s="18"/>
    </row>
    <row r="20" spans="1:14" x14ac:dyDescent="0.25">
      <c r="A20" s="22"/>
      <c r="B20" s="22"/>
      <c r="C20" s="22"/>
      <c r="D20" s="22"/>
      <c r="E20" s="18" t="e">
        <f t="shared" si="3"/>
        <v>#VALUE!</v>
      </c>
      <c r="F20" s="18" t="str">
        <f t="shared" si="4"/>
        <v/>
      </c>
      <c r="G20" s="18" t="str">
        <f t="shared" si="5"/>
        <v/>
      </c>
      <c r="H20" s="18" t="e">
        <f>VLOOKUP(F20,E6数据库!C:H,2,0)</f>
        <v>#N/A</v>
      </c>
      <c r="I20" s="18" t="e">
        <f>VLOOKUP(F20,E6数据库!C:H,3,0)</f>
        <v>#N/A</v>
      </c>
      <c r="J20" s="18" t="e">
        <f>VLOOKUP(G20,E6数据库!J:L,3,0)</f>
        <v>#N/A</v>
      </c>
      <c r="K20" s="27" t="e">
        <f>VLOOKUP(F20,E6数据库!C:G,4,0)*J20*C20</f>
        <v>#N/A</v>
      </c>
      <c r="L20" s="18" t="e">
        <f>VLOOKUP(F20,E6数据库!C:H,5,0)</f>
        <v>#N/A</v>
      </c>
      <c r="M20" s="18" t="e">
        <f>VLOOKUP(F20,E6数据库!C:H,6,0)</f>
        <v>#N/A</v>
      </c>
      <c r="N20" s="18"/>
    </row>
    <row r="21" spans="1:14" x14ac:dyDescent="0.25">
      <c r="A21" s="22"/>
      <c r="B21" s="22"/>
      <c r="C21" s="22"/>
      <c r="D21" s="22"/>
      <c r="E21" s="18" t="e">
        <f t="shared" si="3"/>
        <v>#VALUE!</v>
      </c>
      <c r="F21" s="18" t="str">
        <f t="shared" si="4"/>
        <v/>
      </c>
      <c r="G21" s="18" t="str">
        <f t="shared" si="5"/>
        <v/>
      </c>
      <c r="H21" s="18" t="e">
        <f>VLOOKUP(F21,E6数据库!C:H,2,0)</f>
        <v>#N/A</v>
      </c>
      <c r="I21" s="18" t="e">
        <f>VLOOKUP(F21,E6数据库!C:H,3,0)</f>
        <v>#N/A</v>
      </c>
      <c r="J21" s="18" t="e">
        <f>VLOOKUP(G21,E6数据库!J:L,3,0)</f>
        <v>#N/A</v>
      </c>
      <c r="K21" s="27" t="e">
        <f>VLOOKUP(F21,E6数据库!C:G,4,0)*J21*C21</f>
        <v>#N/A</v>
      </c>
      <c r="L21" s="18" t="e">
        <f>VLOOKUP(F21,E6数据库!C:H,5,0)</f>
        <v>#N/A</v>
      </c>
      <c r="M21" s="18" t="e">
        <f>VLOOKUP(F21,E6数据库!C:H,6,0)</f>
        <v>#N/A</v>
      </c>
      <c r="N21" s="18"/>
    </row>
    <row r="22" spans="1:14" x14ac:dyDescent="0.25">
      <c r="A22" s="22"/>
      <c r="B22" s="22"/>
      <c r="C22" s="22"/>
      <c r="D22" s="22"/>
      <c r="E22" s="18" t="e">
        <f t="shared" si="3"/>
        <v>#VALUE!</v>
      </c>
      <c r="F22" s="18" t="str">
        <f t="shared" si="4"/>
        <v/>
      </c>
      <c r="G22" s="18" t="str">
        <f t="shared" si="5"/>
        <v/>
      </c>
      <c r="H22" s="18" t="e">
        <f>VLOOKUP(F22,E6数据库!C:H,2,0)</f>
        <v>#N/A</v>
      </c>
      <c r="I22" s="18" t="e">
        <f>VLOOKUP(F22,E6数据库!C:H,3,0)</f>
        <v>#N/A</v>
      </c>
      <c r="J22" s="18" t="e">
        <f>VLOOKUP(G22,E6数据库!J:L,3,0)</f>
        <v>#N/A</v>
      </c>
      <c r="K22" s="27" t="e">
        <f>VLOOKUP(F22,E6数据库!C:G,4,0)*J22*C22</f>
        <v>#N/A</v>
      </c>
      <c r="L22" s="18" t="e">
        <f>VLOOKUP(F22,E6数据库!C:H,5,0)</f>
        <v>#N/A</v>
      </c>
      <c r="M22" s="18" t="e">
        <f>VLOOKUP(F22,E6数据库!C:H,6,0)</f>
        <v>#N/A</v>
      </c>
      <c r="N22" s="18"/>
    </row>
    <row r="23" spans="1:14" x14ac:dyDescent="0.25">
      <c r="A23" s="22"/>
      <c r="B23" s="22"/>
      <c r="C23" s="22"/>
      <c r="D23" s="22"/>
      <c r="E23" s="18" t="e">
        <f t="shared" si="3"/>
        <v>#VALUE!</v>
      </c>
      <c r="F23" s="18" t="str">
        <f t="shared" si="4"/>
        <v/>
      </c>
      <c r="G23" s="18" t="str">
        <f t="shared" si="5"/>
        <v/>
      </c>
      <c r="H23" s="18" t="e">
        <f>VLOOKUP(F23,E6数据库!C:H,2,0)</f>
        <v>#N/A</v>
      </c>
      <c r="I23" s="18" t="e">
        <f>VLOOKUP(F23,E6数据库!C:H,3,0)</f>
        <v>#N/A</v>
      </c>
      <c r="J23" s="18" t="e">
        <f>VLOOKUP(G23,E6数据库!J:L,3,0)</f>
        <v>#N/A</v>
      </c>
      <c r="K23" s="27" t="e">
        <f>VLOOKUP(F23,E6数据库!C:G,4,0)*J23*C23</f>
        <v>#N/A</v>
      </c>
      <c r="L23" s="18" t="e">
        <f>VLOOKUP(F23,E6数据库!C:H,5,0)</f>
        <v>#N/A</v>
      </c>
      <c r="M23" s="18" t="e">
        <f>VLOOKUP(F23,E6数据库!C:H,6,0)</f>
        <v>#N/A</v>
      </c>
      <c r="N23" s="18"/>
    </row>
    <row r="24" spans="1:14" x14ac:dyDescent="0.25">
      <c r="A24" s="22"/>
      <c r="B24" s="22"/>
      <c r="C24" s="22"/>
      <c r="D24" s="22"/>
      <c r="E24" s="18" t="e">
        <f t="shared" si="3"/>
        <v>#VALUE!</v>
      </c>
      <c r="F24" s="18" t="str">
        <f t="shared" si="4"/>
        <v/>
      </c>
      <c r="G24" s="18" t="str">
        <f t="shared" si="5"/>
        <v/>
      </c>
      <c r="H24" s="18" t="e">
        <f>VLOOKUP(F24,E6数据库!C:H,2,0)</f>
        <v>#N/A</v>
      </c>
      <c r="I24" s="18" t="e">
        <f>VLOOKUP(F24,E6数据库!C:H,3,0)</f>
        <v>#N/A</v>
      </c>
      <c r="J24" s="18" t="e">
        <f>VLOOKUP(G24,E6数据库!J:L,3,0)</f>
        <v>#N/A</v>
      </c>
      <c r="K24" s="27" t="e">
        <f>VLOOKUP(F24,E6数据库!C:G,4,0)*J24*C24</f>
        <v>#N/A</v>
      </c>
      <c r="L24" s="18" t="e">
        <f>VLOOKUP(F24,E6数据库!C:H,5,0)</f>
        <v>#N/A</v>
      </c>
      <c r="M24" s="18" t="e">
        <f>VLOOKUP(F24,E6数据库!C:H,6,0)</f>
        <v>#N/A</v>
      </c>
      <c r="N24" s="18"/>
    </row>
    <row r="25" spans="1:14" x14ac:dyDescent="0.25">
      <c r="A25" s="22"/>
      <c r="B25" s="22"/>
      <c r="C25" s="22"/>
      <c r="D25" s="22"/>
      <c r="E25" s="18" t="e">
        <f t="shared" si="3"/>
        <v>#VALUE!</v>
      </c>
      <c r="F25" s="18" t="str">
        <f t="shared" si="4"/>
        <v/>
      </c>
      <c r="G25" s="18" t="str">
        <f t="shared" si="5"/>
        <v/>
      </c>
      <c r="H25" s="18" t="e">
        <f>VLOOKUP(F25,E6数据库!C:H,2,0)</f>
        <v>#N/A</v>
      </c>
      <c r="I25" s="18" t="e">
        <f>VLOOKUP(F25,E6数据库!C:H,3,0)</f>
        <v>#N/A</v>
      </c>
      <c r="J25" s="18" t="e">
        <f>VLOOKUP(G25,E6数据库!J:L,3,0)</f>
        <v>#N/A</v>
      </c>
      <c r="K25" s="27" t="e">
        <f>VLOOKUP(F25,E6数据库!C:G,4,0)*J25*C25</f>
        <v>#N/A</v>
      </c>
      <c r="L25" s="18" t="e">
        <f>VLOOKUP(F25,E6数据库!C:H,5,0)</f>
        <v>#N/A</v>
      </c>
      <c r="M25" s="18" t="e">
        <f>VLOOKUP(F25,E6数据库!C:H,6,0)</f>
        <v>#N/A</v>
      </c>
      <c r="N25" s="18"/>
    </row>
    <row r="26" spans="1:14" x14ac:dyDescent="0.25">
      <c r="A26" s="22"/>
      <c r="B26" s="22"/>
      <c r="C26" s="22"/>
      <c r="D26" s="22"/>
      <c r="E26" s="18" t="e">
        <f t="shared" si="3"/>
        <v>#VALUE!</v>
      </c>
      <c r="F26" s="18" t="str">
        <f t="shared" si="4"/>
        <v/>
      </c>
      <c r="G26" s="18" t="str">
        <f t="shared" si="5"/>
        <v/>
      </c>
      <c r="H26" s="18" t="e">
        <f>VLOOKUP(F26,E6数据库!C:H,2,0)</f>
        <v>#N/A</v>
      </c>
      <c r="I26" s="18" t="e">
        <f>VLOOKUP(F26,E6数据库!C:H,3,0)</f>
        <v>#N/A</v>
      </c>
      <c r="J26" s="18" t="e">
        <f>VLOOKUP(G26,E6数据库!J:L,3,0)</f>
        <v>#N/A</v>
      </c>
      <c r="K26" s="27" t="e">
        <f>VLOOKUP(F26,E6数据库!C:G,4,0)*J26*C26</f>
        <v>#N/A</v>
      </c>
      <c r="L26" s="18" t="e">
        <f>VLOOKUP(F26,E6数据库!C:H,5,0)</f>
        <v>#N/A</v>
      </c>
      <c r="M26" s="18" t="e">
        <f>VLOOKUP(F26,E6数据库!C:H,6,0)</f>
        <v>#N/A</v>
      </c>
      <c r="N26" s="18"/>
    </row>
    <row r="27" spans="1:14" x14ac:dyDescent="0.25">
      <c r="A27" s="22"/>
      <c r="B27" s="22"/>
      <c r="C27" s="22"/>
      <c r="D27" s="22"/>
      <c r="E27" s="18" t="e">
        <f t="shared" si="3"/>
        <v>#VALUE!</v>
      </c>
      <c r="F27" s="18" t="str">
        <f t="shared" si="4"/>
        <v/>
      </c>
      <c r="G27" s="18" t="str">
        <f t="shared" si="5"/>
        <v/>
      </c>
      <c r="H27" s="18" t="e">
        <f>VLOOKUP(F27,E6数据库!C:H,2,0)</f>
        <v>#N/A</v>
      </c>
      <c r="I27" s="18" t="e">
        <f>VLOOKUP(F27,E6数据库!C:H,3,0)</f>
        <v>#N/A</v>
      </c>
      <c r="J27" s="18" t="e">
        <f>VLOOKUP(G27,E6数据库!J:L,3,0)</f>
        <v>#N/A</v>
      </c>
      <c r="K27" s="27" t="e">
        <f>VLOOKUP(F27,E6数据库!C:G,4,0)*J27*C27</f>
        <v>#N/A</v>
      </c>
      <c r="L27" s="18" t="e">
        <f>VLOOKUP(F27,E6数据库!C:H,5,0)</f>
        <v>#N/A</v>
      </c>
      <c r="M27" s="18" t="e">
        <f>VLOOKUP(F27,E6数据库!C:H,6,0)</f>
        <v>#N/A</v>
      </c>
      <c r="N27" s="18"/>
    </row>
    <row r="28" spans="1:14" x14ac:dyDescent="0.25">
      <c r="A28" s="22"/>
      <c r="B28" s="22"/>
      <c r="C28" s="22"/>
      <c r="D28" s="22"/>
      <c r="E28" s="18" t="e">
        <f t="shared" si="3"/>
        <v>#VALUE!</v>
      </c>
      <c r="F28" s="18" t="str">
        <f t="shared" si="4"/>
        <v/>
      </c>
      <c r="G28" s="18" t="str">
        <f t="shared" si="5"/>
        <v/>
      </c>
      <c r="H28" s="18" t="e">
        <f>VLOOKUP(F28,E6数据库!C:H,2,0)</f>
        <v>#N/A</v>
      </c>
      <c r="I28" s="18" t="e">
        <f>VLOOKUP(F28,E6数据库!C:H,3,0)</f>
        <v>#N/A</v>
      </c>
      <c r="J28" s="18" t="e">
        <f>VLOOKUP(G28,E6数据库!J:L,3,0)</f>
        <v>#N/A</v>
      </c>
      <c r="K28" s="27" t="e">
        <f>VLOOKUP(F28,E6数据库!C:G,4,0)*J28*C28</f>
        <v>#N/A</v>
      </c>
      <c r="L28" s="18" t="e">
        <f>VLOOKUP(F28,E6数据库!C:H,5,0)</f>
        <v>#N/A</v>
      </c>
      <c r="M28" s="18" t="e">
        <f>VLOOKUP(F28,E6数据库!C:H,6,0)</f>
        <v>#N/A</v>
      </c>
      <c r="N28" s="18"/>
    </row>
    <row r="29" spans="1:14" x14ac:dyDescent="0.25">
      <c r="A29" s="22"/>
      <c r="B29" s="22"/>
      <c r="C29" s="22"/>
      <c r="D29" s="22"/>
      <c r="E29" s="18" t="e">
        <f t="shared" si="3"/>
        <v>#VALUE!</v>
      </c>
      <c r="F29" s="18" t="str">
        <f t="shared" si="4"/>
        <v/>
      </c>
      <c r="G29" s="18" t="str">
        <f t="shared" si="5"/>
        <v/>
      </c>
      <c r="H29" s="18" t="e">
        <f>VLOOKUP(F29,E6数据库!C:H,2,0)</f>
        <v>#N/A</v>
      </c>
      <c r="I29" s="18" t="e">
        <f>VLOOKUP(F29,E6数据库!C:H,3,0)</f>
        <v>#N/A</v>
      </c>
      <c r="J29" s="18" t="e">
        <f>VLOOKUP(G29,E6数据库!J:L,3,0)</f>
        <v>#N/A</v>
      </c>
      <c r="K29" s="27" t="e">
        <f>VLOOKUP(F29,E6数据库!C:G,4,0)*J29*C29</f>
        <v>#N/A</v>
      </c>
      <c r="L29" s="18" t="e">
        <f>VLOOKUP(F29,E6数据库!C:H,5,0)</f>
        <v>#N/A</v>
      </c>
      <c r="M29" s="18" t="e">
        <f>VLOOKUP(F29,E6数据库!C:H,6,0)</f>
        <v>#N/A</v>
      </c>
      <c r="N29" s="18"/>
    </row>
    <row r="30" spans="1:14" x14ac:dyDescent="0.25">
      <c r="A30" s="22"/>
      <c r="B30" s="22"/>
      <c r="C30" s="22"/>
      <c r="D30" s="22"/>
      <c r="E30" s="18" t="e">
        <f t="shared" si="3"/>
        <v>#VALUE!</v>
      </c>
      <c r="F30" s="18" t="str">
        <f t="shared" si="4"/>
        <v/>
      </c>
      <c r="G30" s="18" t="str">
        <f t="shared" si="5"/>
        <v/>
      </c>
      <c r="H30" s="18" t="e">
        <f>VLOOKUP(F30,E6数据库!C:H,2,0)</f>
        <v>#N/A</v>
      </c>
      <c r="I30" s="18" t="e">
        <f>VLOOKUP(F30,E6数据库!C:H,3,0)</f>
        <v>#N/A</v>
      </c>
      <c r="J30" s="18" t="e">
        <f>VLOOKUP(G30,E6数据库!J:L,3,0)</f>
        <v>#N/A</v>
      </c>
      <c r="K30" s="27" t="e">
        <f>VLOOKUP(F30,E6数据库!C:G,4,0)*J30*C30</f>
        <v>#N/A</v>
      </c>
      <c r="L30" s="18" t="e">
        <f>VLOOKUP(F30,E6数据库!C:H,5,0)</f>
        <v>#N/A</v>
      </c>
      <c r="M30" s="18" t="e">
        <f>VLOOKUP(F30,E6数据库!C:H,6,0)</f>
        <v>#N/A</v>
      </c>
      <c r="N30" s="18"/>
    </row>
    <row r="31" spans="1:14" x14ac:dyDescent="0.25">
      <c r="A31" s="22"/>
      <c r="B31" s="22"/>
      <c r="C31" s="22"/>
      <c r="D31" s="22"/>
      <c r="E31" s="18" t="e">
        <f t="shared" si="3"/>
        <v>#VALUE!</v>
      </c>
      <c r="F31" s="18" t="str">
        <f t="shared" si="4"/>
        <v/>
      </c>
      <c r="G31" s="18" t="str">
        <f t="shared" si="5"/>
        <v/>
      </c>
      <c r="H31" s="18" t="e">
        <f>VLOOKUP(F31,E6数据库!C:H,2,0)</f>
        <v>#N/A</v>
      </c>
      <c r="I31" s="18" t="e">
        <f>VLOOKUP(F31,E6数据库!C:H,3,0)</f>
        <v>#N/A</v>
      </c>
      <c r="J31" s="18" t="e">
        <f>VLOOKUP(G31,E6数据库!J:L,3,0)</f>
        <v>#N/A</v>
      </c>
      <c r="K31" s="27" t="e">
        <f>VLOOKUP(F31,E6数据库!C:G,4,0)*J31*C31</f>
        <v>#N/A</v>
      </c>
      <c r="L31" s="18" t="e">
        <f>VLOOKUP(F31,E6数据库!C:H,5,0)</f>
        <v>#N/A</v>
      </c>
      <c r="M31" s="18" t="e">
        <f>VLOOKUP(F31,E6数据库!C:H,6,0)</f>
        <v>#N/A</v>
      </c>
      <c r="N31" s="18"/>
    </row>
    <row r="32" spans="1:14" x14ac:dyDescent="0.25">
      <c r="A32" s="22"/>
      <c r="B32" s="22"/>
      <c r="C32" s="22"/>
      <c r="D32" s="22"/>
      <c r="E32" s="18" t="e">
        <f t="shared" si="3"/>
        <v>#VALUE!</v>
      </c>
      <c r="F32" s="18" t="str">
        <f t="shared" si="4"/>
        <v/>
      </c>
      <c r="G32" s="18" t="str">
        <f t="shared" si="5"/>
        <v/>
      </c>
      <c r="H32" s="18" t="e">
        <f>VLOOKUP(F32,E6数据库!C:H,2,0)</f>
        <v>#N/A</v>
      </c>
      <c r="I32" s="18" t="e">
        <f>VLOOKUP(F32,E6数据库!C:H,3,0)</f>
        <v>#N/A</v>
      </c>
      <c r="J32" s="18" t="e">
        <f>VLOOKUP(G32,E6数据库!J:L,3,0)</f>
        <v>#N/A</v>
      </c>
      <c r="K32" s="27" t="e">
        <f>VLOOKUP(F32,E6数据库!C:G,4,0)*J32*C32</f>
        <v>#N/A</v>
      </c>
      <c r="L32" s="18" t="e">
        <f>VLOOKUP(F32,E6数据库!C:H,5,0)</f>
        <v>#N/A</v>
      </c>
      <c r="M32" s="18" t="e">
        <f>VLOOKUP(F32,E6数据库!C:H,6,0)</f>
        <v>#N/A</v>
      </c>
      <c r="N32" s="18"/>
    </row>
    <row r="33" spans="1:14" x14ac:dyDescent="0.25">
      <c r="A33" s="22"/>
      <c r="B33" s="22"/>
      <c r="C33" s="22"/>
      <c r="D33" s="22"/>
      <c r="E33" s="18" t="e">
        <f t="shared" si="3"/>
        <v>#VALUE!</v>
      </c>
      <c r="F33" s="18" t="str">
        <f t="shared" si="4"/>
        <v/>
      </c>
      <c r="G33" s="18" t="str">
        <f t="shared" si="5"/>
        <v/>
      </c>
      <c r="H33" s="18" t="e">
        <f>VLOOKUP(F33,E6数据库!C:H,2,0)</f>
        <v>#N/A</v>
      </c>
      <c r="I33" s="18" t="e">
        <f>VLOOKUP(F33,E6数据库!C:H,3,0)</f>
        <v>#N/A</v>
      </c>
      <c r="J33" s="18" t="e">
        <f>VLOOKUP(G33,E6数据库!J:L,3,0)</f>
        <v>#N/A</v>
      </c>
      <c r="K33" s="27" t="e">
        <f>VLOOKUP(F33,E6数据库!C:G,4,0)*J33*C33</f>
        <v>#N/A</v>
      </c>
      <c r="L33" s="18" t="e">
        <f>VLOOKUP(F33,E6数据库!C:H,5,0)</f>
        <v>#N/A</v>
      </c>
      <c r="M33" s="18" t="e">
        <f>VLOOKUP(F33,E6数据库!C:H,6,0)</f>
        <v>#N/A</v>
      </c>
      <c r="N33" s="18"/>
    </row>
    <row r="34" spans="1:14" x14ac:dyDescent="0.25">
      <c r="A34" s="22"/>
      <c r="B34" s="22"/>
      <c r="C34" s="22"/>
      <c r="D34" s="22"/>
      <c r="E34" s="18" t="e">
        <f t="shared" si="3"/>
        <v>#VALUE!</v>
      </c>
      <c r="F34" s="18" t="str">
        <f t="shared" si="4"/>
        <v/>
      </c>
      <c r="G34" s="18" t="str">
        <f t="shared" si="5"/>
        <v/>
      </c>
      <c r="H34" s="18" t="e">
        <f>VLOOKUP(F34,E6数据库!C:H,2,0)</f>
        <v>#N/A</v>
      </c>
      <c r="I34" s="18" t="e">
        <f>VLOOKUP(F34,E6数据库!C:H,3,0)</f>
        <v>#N/A</v>
      </c>
      <c r="J34" s="18" t="e">
        <f>VLOOKUP(G34,E6数据库!J:L,3,0)</f>
        <v>#N/A</v>
      </c>
      <c r="K34" s="27" t="e">
        <f>VLOOKUP(F34,E6数据库!C:G,4,0)*J34*C34</f>
        <v>#N/A</v>
      </c>
      <c r="L34" s="18" t="e">
        <f>VLOOKUP(F34,E6数据库!C:H,5,0)</f>
        <v>#N/A</v>
      </c>
      <c r="M34" s="18" t="e">
        <f>VLOOKUP(F34,E6数据库!C:H,6,0)</f>
        <v>#N/A</v>
      </c>
      <c r="N34" s="18"/>
    </row>
    <row r="35" spans="1:14" x14ac:dyDescent="0.25">
      <c r="A35" s="22"/>
      <c r="B35" s="22"/>
      <c r="C35" s="22"/>
      <c r="D35" s="22"/>
      <c r="E35" s="18" t="e">
        <f t="shared" si="3"/>
        <v>#VALUE!</v>
      </c>
      <c r="F35" s="18" t="str">
        <f t="shared" si="4"/>
        <v/>
      </c>
      <c r="G35" s="18" t="str">
        <f t="shared" si="5"/>
        <v/>
      </c>
      <c r="H35" s="18" t="e">
        <f>VLOOKUP(F35,E6数据库!C:H,2,0)</f>
        <v>#N/A</v>
      </c>
      <c r="I35" s="18" t="e">
        <f>VLOOKUP(F35,E6数据库!C:H,3,0)</f>
        <v>#N/A</v>
      </c>
      <c r="J35" s="18" t="e">
        <f>VLOOKUP(G35,E6数据库!J:L,3,0)</f>
        <v>#N/A</v>
      </c>
      <c r="K35" s="27" t="e">
        <f>VLOOKUP(F35,E6数据库!C:G,4,0)*J35*C35</f>
        <v>#N/A</v>
      </c>
      <c r="L35" s="18" t="e">
        <f>VLOOKUP(F35,E6数据库!C:H,5,0)</f>
        <v>#N/A</v>
      </c>
      <c r="M35" s="18" t="e">
        <f>VLOOKUP(F35,E6数据库!C:H,6,0)</f>
        <v>#N/A</v>
      </c>
      <c r="N35" s="18"/>
    </row>
    <row r="36" spans="1:14" x14ac:dyDescent="0.25">
      <c r="A36" s="22"/>
      <c r="B36" s="22"/>
      <c r="C36" s="22"/>
      <c r="D36" s="22"/>
      <c r="E36" s="18" t="e">
        <f t="shared" si="3"/>
        <v>#VALUE!</v>
      </c>
      <c r="F36" s="18" t="str">
        <f t="shared" si="4"/>
        <v/>
      </c>
      <c r="G36" s="18" t="str">
        <f t="shared" si="5"/>
        <v/>
      </c>
      <c r="H36" s="18" t="e">
        <f>VLOOKUP(F36,E6数据库!C:H,2,0)</f>
        <v>#N/A</v>
      </c>
      <c r="I36" s="18" t="e">
        <f>VLOOKUP(F36,E6数据库!C:H,3,0)</f>
        <v>#N/A</v>
      </c>
      <c r="J36" s="18" t="e">
        <f>VLOOKUP(G36,E6数据库!J:L,3,0)</f>
        <v>#N/A</v>
      </c>
      <c r="K36" s="27" t="e">
        <f>VLOOKUP(F36,E6数据库!C:G,4,0)*J36*C36</f>
        <v>#N/A</v>
      </c>
      <c r="L36" s="18" t="e">
        <f>VLOOKUP(F36,E6数据库!C:H,5,0)</f>
        <v>#N/A</v>
      </c>
      <c r="M36" s="18" t="e">
        <f>VLOOKUP(F36,E6数据库!C:H,6,0)</f>
        <v>#N/A</v>
      </c>
      <c r="N36" s="18"/>
    </row>
    <row r="37" spans="1:14" x14ac:dyDescent="0.25">
      <c r="A37" s="22"/>
      <c r="B37" s="22"/>
      <c r="C37" s="22"/>
      <c r="D37" s="22"/>
      <c r="E37" s="18" t="e">
        <f t="shared" si="3"/>
        <v>#VALUE!</v>
      </c>
      <c r="F37" s="18" t="str">
        <f t="shared" si="4"/>
        <v/>
      </c>
      <c r="G37" s="18" t="str">
        <f t="shared" si="5"/>
        <v/>
      </c>
      <c r="H37" s="18" t="e">
        <f>VLOOKUP(F37,E6数据库!C:H,2,0)</f>
        <v>#N/A</v>
      </c>
      <c r="I37" s="18" t="e">
        <f>VLOOKUP(F37,E6数据库!C:H,3,0)</f>
        <v>#N/A</v>
      </c>
      <c r="J37" s="18" t="e">
        <f>VLOOKUP(G37,E6数据库!J:L,3,0)</f>
        <v>#N/A</v>
      </c>
      <c r="K37" s="27" t="e">
        <f>VLOOKUP(F37,E6数据库!C:G,4,0)*J37*C37</f>
        <v>#N/A</v>
      </c>
      <c r="L37" s="18" t="e">
        <f>VLOOKUP(F37,E6数据库!C:H,5,0)</f>
        <v>#N/A</v>
      </c>
      <c r="M37" s="18" t="e">
        <f>VLOOKUP(F37,E6数据库!C:H,6,0)</f>
        <v>#N/A</v>
      </c>
      <c r="N37" s="18"/>
    </row>
    <row r="38" spans="1:14" x14ac:dyDescent="0.25">
      <c r="A38" s="22"/>
      <c r="B38" s="22"/>
      <c r="C38" s="22"/>
      <c r="D38" s="22"/>
      <c r="E38" s="18" t="e">
        <f t="shared" si="3"/>
        <v>#VALUE!</v>
      </c>
      <c r="F38" s="18" t="str">
        <f t="shared" si="4"/>
        <v/>
      </c>
      <c r="G38" s="18" t="str">
        <f t="shared" si="5"/>
        <v/>
      </c>
      <c r="H38" s="18" t="e">
        <f>VLOOKUP(F38,E6数据库!C:H,2,0)</f>
        <v>#N/A</v>
      </c>
      <c r="I38" s="18" t="e">
        <f>VLOOKUP(F38,E6数据库!C:H,3,0)</f>
        <v>#N/A</v>
      </c>
      <c r="J38" s="18" t="e">
        <f>VLOOKUP(G38,E6数据库!J:L,3,0)</f>
        <v>#N/A</v>
      </c>
      <c r="K38" s="27" t="e">
        <f>VLOOKUP(F38,E6数据库!C:G,4,0)*J38*C38</f>
        <v>#N/A</v>
      </c>
      <c r="L38" s="18" t="e">
        <f>VLOOKUP(F38,E6数据库!C:H,5,0)</f>
        <v>#N/A</v>
      </c>
      <c r="M38" s="18" t="e">
        <f>VLOOKUP(F38,E6数据库!C:H,6,0)</f>
        <v>#N/A</v>
      </c>
      <c r="N38" s="18"/>
    </row>
    <row r="39" spans="1:14" x14ac:dyDescent="0.25">
      <c r="A39" s="22"/>
      <c r="B39" s="22"/>
      <c r="C39" s="22"/>
      <c r="D39" s="22"/>
      <c r="E39" s="18" t="e">
        <f t="shared" si="3"/>
        <v>#VALUE!</v>
      </c>
      <c r="F39" s="18" t="str">
        <f t="shared" si="4"/>
        <v/>
      </c>
      <c r="G39" s="18" t="str">
        <f t="shared" si="5"/>
        <v/>
      </c>
      <c r="H39" s="18" t="e">
        <f>VLOOKUP(F39,E6数据库!C:H,2,0)</f>
        <v>#N/A</v>
      </c>
      <c r="I39" s="18" t="e">
        <f>VLOOKUP(F39,E6数据库!C:H,3,0)</f>
        <v>#N/A</v>
      </c>
      <c r="J39" s="18" t="e">
        <f>VLOOKUP(G39,E6数据库!J:L,3,0)</f>
        <v>#N/A</v>
      </c>
      <c r="K39" s="27" t="e">
        <f>VLOOKUP(F39,E6数据库!C:G,4,0)*J39*C39</f>
        <v>#N/A</v>
      </c>
      <c r="L39" s="18" t="e">
        <f>VLOOKUP(F39,E6数据库!C:H,5,0)</f>
        <v>#N/A</v>
      </c>
      <c r="M39" s="18" t="e">
        <f>VLOOKUP(F39,E6数据库!C:H,6,0)</f>
        <v>#N/A</v>
      </c>
      <c r="N39" s="18"/>
    </row>
    <row r="40" spans="1:14" x14ac:dyDescent="0.25">
      <c r="A40" s="22"/>
      <c r="B40" s="22"/>
      <c r="C40" s="22"/>
      <c r="D40" s="22"/>
      <c r="E40" s="18" t="e">
        <f t="shared" si="3"/>
        <v>#VALUE!</v>
      </c>
      <c r="F40" s="18" t="str">
        <f t="shared" si="4"/>
        <v/>
      </c>
      <c r="G40" s="18" t="str">
        <f t="shared" si="5"/>
        <v/>
      </c>
      <c r="H40" s="18" t="e">
        <f>VLOOKUP(F40,E6数据库!C:H,2,0)</f>
        <v>#N/A</v>
      </c>
      <c r="I40" s="18" t="e">
        <f>VLOOKUP(F40,E6数据库!C:H,3,0)</f>
        <v>#N/A</v>
      </c>
      <c r="J40" s="18" t="e">
        <f>VLOOKUP(G40,E6数据库!J:L,3,0)</f>
        <v>#N/A</v>
      </c>
      <c r="K40" s="27" t="e">
        <f>VLOOKUP(F40,E6数据库!C:G,4,0)*J40*C40</f>
        <v>#N/A</v>
      </c>
      <c r="L40" s="18" t="e">
        <f>VLOOKUP(F40,E6数据库!C:H,5,0)</f>
        <v>#N/A</v>
      </c>
      <c r="M40" s="18" t="e">
        <f>VLOOKUP(F40,E6数据库!C:H,6,0)</f>
        <v>#N/A</v>
      </c>
      <c r="N40" s="18"/>
    </row>
    <row r="41" spans="1:14" x14ac:dyDescent="0.25">
      <c r="A41" s="22"/>
      <c r="B41" s="22"/>
      <c r="C41" s="22"/>
      <c r="D41" s="22"/>
      <c r="E41" s="18" t="e">
        <f t="shared" si="3"/>
        <v>#VALUE!</v>
      </c>
      <c r="F41" s="18" t="str">
        <f t="shared" si="4"/>
        <v/>
      </c>
      <c r="G41" s="18" t="str">
        <f t="shared" si="5"/>
        <v/>
      </c>
      <c r="H41" s="18" t="e">
        <f>VLOOKUP(F41,E6数据库!C:H,2,0)</f>
        <v>#N/A</v>
      </c>
      <c r="I41" s="18" t="e">
        <f>VLOOKUP(F41,E6数据库!C:H,3,0)</f>
        <v>#N/A</v>
      </c>
      <c r="J41" s="18" t="e">
        <f>VLOOKUP(G41,E6数据库!J:L,3,0)</f>
        <v>#N/A</v>
      </c>
      <c r="K41" s="27" t="e">
        <f>VLOOKUP(F41,E6数据库!C:G,4,0)*J41*C41</f>
        <v>#N/A</v>
      </c>
      <c r="L41" s="18" t="e">
        <f>VLOOKUP(F41,E6数据库!C:H,5,0)</f>
        <v>#N/A</v>
      </c>
      <c r="M41" s="18" t="e">
        <f>VLOOKUP(F41,E6数据库!C:H,6,0)</f>
        <v>#N/A</v>
      </c>
      <c r="N41" s="18"/>
    </row>
    <row r="42" spans="1:14" x14ac:dyDescent="0.25">
      <c r="A42" s="22"/>
      <c r="B42" s="22"/>
      <c r="C42" s="22"/>
      <c r="D42" s="22"/>
      <c r="E42" s="18" t="e">
        <f t="shared" si="3"/>
        <v>#VALUE!</v>
      </c>
      <c r="F42" s="18" t="str">
        <f t="shared" si="4"/>
        <v/>
      </c>
      <c r="G42" s="18" t="str">
        <f t="shared" si="5"/>
        <v/>
      </c>
      <c r="H42" s="18" t="e">
        <f>VLOOKUP(F42,E6数据库!C:H,2,0)</f>
        <v>#N/A</v>
      </c>
      <c r="I42" s="18" t="e">
        <f>VLOOKUP(F42,E6数据库!C:H,3,0)</f>
        <v>#N/A</v>
      </c>
      <c r="J42" s="18" t="e">
        <f>VLOOKUP(G42,E6数据库!J:L,3,0)</f>
        <v>#N/A</v>
      </c>
      <c r="K42" s="27" t="e">
        <f>VLOOKUP(F42,E6数据库!C:G,4,0)*J42*C42</f>
        <v>#N/A</v>
      </c>
      <c r="L42" s="18" t="e">
        <f>VLOOKUP(F42,E6数据库!C:H,5,0)</f>
        <v>#N/A</v>
      </c>
      <c r="M42" s="18" t="e">
        <f>VLOOKUP(F42,E6数据库!C:H,6,0)</f>
        <v>#N/A</v>
      </c>
      <c r="N42" s="18"/>
    </row>
    <row r="43" spans="1:14" x14ac:dyDescent="0.25">
      <c r="A43" s="22"/>
      <c r="B43" s="22"/>
      <c r="C43" s="22"/>
      <c r="D43" s="22"/>
      <c r="E43" s="18" t="e">
        <f t="shared" si="3"/>
        <v>#VALUE!</v>
      </c>
      <c r="F43" s="18" t="str">
        <f t="shared" si="4"/>
        <v/>
      </c>
      <c r="G43" s="18" t="str">
        <f t="shared" si="5"/>
        <v/>
      </c>
      <c r="H43" s="18" t="e">
        <f>VLOOKUP(F43,E6数据库!C:H,2,0)</f>
        <v>#N/A</v>
      </c>
      <c r="I43" s="18" t="e">
        <f>VLOOKUP(F43,E6数据库!C:H,3,0)</f>
        <v>#N/A</v>
      </c>
      <c r="J43" s="18" t="e">
        <f>VLOOKUP(G43,E6数据库!J:L,3,0)</f>
        <v>#N/A</v>
      </c>
      <c r="K43" s="27" t="e">
        <f>VLOOKUP(F43,E6数据库!C:G,4,0)*J43*C43</f>
        <v>#N/A</v>
      </c>
      <c r="L43" s="18" t="e">
        <f>VLOOKUP(F43,E6数据库!C:H,5,0)</f>
        <v>#N/A</v>
      </c>
      <c r="M43" s="18" t="e">
        <f>VLOOKUP(F43,E6数据库!C:H,6,0)</f>
        <v>#N/A</v>
      </c>
      <c r="N43" s="18"/>
    </row>
    <row r="44" spans="1:14" x14ac:dyDescent="0.25">
      <c r="A44" s="22"/>
      <c r="B44" s="22"/>
      <c r="C44" s="22"/>
      <c r="D44" s="22"/>
      <c r="E44" s="18" t="e">
        <f t="shared" si="3"/>
        <v>#VALUE!</v>
      </c>
      <c r="F44" s="18" t="str">
        <f t="shared" si="4"/>
        <v/>
      </c>
      <c r="G44" s="18" t="str">
        <f t="shared" si="5"/>
        <v/>
      </c>
      <c r="H44" s="18" t="e">
        <f>VLOOKUP(F44,E6数据库!C:H,2,0)</f>
        <v>#N/A</v>
      </c>
      <c r="I44" s="18" t="e">
        <f>VLOOKUP(F44,E6数据库!C:H,3,0)</f>
        <v>#N/A</v>
      </c>
      <c r="J44" s="18" t="e">
        <f>VLOOKUP(G44,E6数据库!J:L,3,0)</f>
        <v>#N/A</v>
      </c>
      <c r="K44" s="27" t="e">
        <f>VLOOKUP(F44,E6数据库!C:G,4,0)*J44*C44</f>
        <v>#N/A</v>
      </c>
      <c r="L44" s="18" t="e">
        <f>VLOOKUP(F44,E6数据库!C:H,5,0)</f>
        <v>#N/A</v>
      </c>
      <c r="M44" s="18" t="e">
        <f>VLOOKUP(F44,E6数据库!C:H,6,0)</f>
        <v>#N/A</v>
      </c>
      <c r="N44" s="18"/>
    </row>
    <row r="45" spans="1:14" x14ac:dyDescent="0.25">
      <c r="A45" s="22"/>
      <c r="B45" s="22"/>
      <c r="C45" s="22"/>
      <c r="D45" s="22"/>
      <c r="E45" s="18" t="e">
        <f t="shared" si="3"/>
        <v>#VALUE!</v>
      </c>
      <c r="F45" s="18" t="str">
        <f t="shared" si="4"/>
        <v/>
      </c>
      <c r="G45" s="18" t="str">
        <f t="shared" si="5"/>
        <v/>
      </c>
      <c r="H45" s="18" t="e">
        <f>VLOOKUP(F45,E6数据库!C:H,2,0)</f>
        <v>#N/A</v>
      </c>
      <c r="I45" s="18" t="e">
        <f>VLOOKUP(F45,E6数据库!C:H,3,0)</f>
        <v>#N/A</v>
      </c>
      <c r="J45" s="18" t="e">
        <f>VLOOKUP(G45,E6数据库!J:L,3,0)</f>
        <v>#N/A</v>
      </c>
      <c r="K45" s="27" t="e">
        <f>VLOOKUP(F45,E6数据库!C:G,4,0)*J45*C45</f>
        <v>#N/A</v>
      </c>
      <c r="L45" s="18" t="e">
        <f>VLOOKUP(F45,E6数据库!C:H,5,0)</f>
        <v>#N/A</v>
      </c>
      <c r="M45" s="18" t="e">
        <f>VLOOKUP(F45,E6数据库!C:H,6,0)</f>
        <v>#N/A</v>
      </c>
      <c r="N45" s="18"/>
    </row>
    <row r="46" spans="1:14" x14ac:dyDescent="0.25">
      <c r="A46" s="22"/>
      <c r="B46" s="22"/>
      <c r="C46" s="22"/>
      <c r="D46" s="22"/>
      <c r="E46" s="18" t="e">
        <f t="shared" si="3"/>
        <v>#VALUE!</v>
      </c>
      <c r="F46" s="18" t="str">
        <f t="shared" si="4"/>
        <v/>
      </c>
      <c r="G46" s="18" t="str">
        <f t="shared" si="5"/>
        <v/>
      </c>
      <c r="H46" s="18" t="e">
        <f>VLOOKUP(F46,E6数据库!C:H,2,0)</f>
        <v>#N/A</v>
      </c>
      <c r="I46" s="18" t="e">
        <f>VLOOKUP(F46,E6数据库!C:H,3,0)</f>
        <v>#N/A</v>
      </c>
      <c r="J46" s="18" t="e">
        <f>VLOOKUP(G46,E6数据库!J:L,3,0)</f>
        <v>#N/A</v>
      </c>
      <c r="K46" s="27" t="e">
        <f>VLOOKUP(F46,E6数据库!C:G,4,0)*J46*C46</f>
        <v>#N/A</v>
      </c>
      <c r="L46" s="18" t="e">
        <f>VLOOKUP(F46,E6数据库!C:H,5,0)</f>
        <v>#N/A</v>
      </c>
      <c r="M46" s="18" t="e">
        <f>VLOOKUP(F46,E6数据库!C:H,6,0)</f>
        <v>#N/A</v>
      </c>
      <c r="N46" s="18"/>
    </row>
    <row r="47" spans="1:14" x14ac:dyDescent="0.25">
      <c r="A47" s="22"/>
      <c r="B47" s="22"/>
      <c r="C47" s="22"/>
      <c r="D47" s="22"/>
      <c r="E47" s="18" t="e">
        <f t="shared" si="3"/>
        <v>#VALUE!</v>
      </c>
      <c r="F47" s="18" t="str">
        <f t="shared" si="4"/>
        <v/>
      </c>
      <c r="G47" s="18" t="str">
        <f t="shared" si="5"/>
        <v/>
      </c>
      <c r="H47" s="18" t="e">
        <f>VLOOKUP(F47,E6数据库!C:H,2,0)</f>
        <v>#N/A</v>
      </c>
      <c r="I47" s="18" t="e">
        <f>VLOOKUP(F47,E6数据库!C:H,3,0)</f>
        <v>#N/A</v>
      </c>
      <c r="J47" s="18" t="e">
        <f>VLOOKUP(G47,E6数据库!J:L,3,0)</f>
        <v>#N/A</v>
      </c>
      <c r="K47" s="27" t="e">
        <f>VLOOKUP(F47,E6数据库!C:G,4,0)*J47*C47</f>
        <v>#N/A</v>
      </c>
      <c r="L47" s="18" t="e">
        <f>VLOOKUP(F47,E6数据库!C:H,5,0)</f>
        <v>#N/A</v>
      </c>
      <c r="M47" s="18" t="e">
        <f>VLOOKUP(F47,E6数据库!C:H,6,0)</f>
        <v>#N/A</v>
      </c>
      <c r="N47" s="18"/>
    </row>
    <row r="48" spans="1:14" x14ac:dyDescent="0.25">
      <c r="A48" s="22"/>
      <c r="B48" s="22"/>
      <c r="C48" s="22"/>
      <c r="D48" s="22"/>
      <c r="E48" s="18" t="e">
        <f t="shared" si="3"/>
        <v>#VALUE!</v>
      </c>
      <c r="F48" s="18" t="str">
        <f t="shared" si="4"/>
        <v/>
      </c>
      <c r="G48" s="18" t="str">
        <f t="shared" si="5"/>
        <v/>
      </c>
      <c r="H48" s="18" t="e">
        <f>VLOOKUP(F48,E6数据库!C:H,2,0)</f>
        <v>#N/A</v>
      </c>
      <c r="I48" s="18" t="e">
        <f>VLOOKUP(F48,E6数据库!C:H,3,0)</f>
        <v>#N/A</v>
      </c>
      <c r="J48" s="18" t="e">
        <f>VLOOKUP(G48,E6数据库!J:L,3,0)</f>
        <v>#N/A</v>
      </c>
      <c r="K48" s="27" t="e">
        <f>VLOOKUP(F48,E6数据库!C:G,4,0)*J48*C48</f>
        <v>#N/A</v>
      </c>
      <c r="L48" s="18" t="e">
        <f>VLOOKUP(F48,E6数据库!C:H,5,0)</f>
        <v>#N/A</v>
      </c>
      <c r="M48" s="18" t="e">
        <f>VLOOKUP(F48,E6数据库!C:H,6,0)</f>
        <v>#N/A</v>
      </c>
      <c r="N48" s="18"/>
    </row>
    <row r="49" spans="1:14" x14ac:dyDescent="0.25">
      <c r="A49" s="22"/>
      <c r="B49" s="22"/>
      <c r="C49" s="22"/>
      <c r="D49" s="22"/>
      <c r="E49" s="18" t="e">
        <f t="shared" si="3"/>
        <v>#VALUE!</v>
      </c>
      <c r="F49" s="18" t="str">
        <f t="shared" si="4"/>
        <v/>
      </c>
      <c r="G49" s="18" t="str">
        <f t="shared" si="5"/>
        <v/>
      </c>
      <c r="H49" s="18" t="e">
        <f>VLOOKUP(F49,E6数据库!C:H,2,0)</f>
        <v>#N/A</v>
      </c>
      <c r="I49" s="18" t="e">
        <f>VLOOKUP(F49,E6数据库!C:H,3,0)</f>
        <v>#N/A</v>
      </c>
      <c r="J49" s="18" t="e">
        <f>VLOOKUP(G49,E6数据库!J:L,3,0)</f>
        <v>#N/A</v>
      </c>
      <c r="K49" s="27" t="e">
        <f>VLOOKUP(F49,E6数据库!C:G,4,0)*J49*C49</f>
        <v>#N/A</v>
      </c>
      <c r="L49" s="18" t="e">
        <f>VLOOKUP(F49,E6数据库!C:H,5,0)</f>
        <v>#N/A</v>
      </c>
      <c r="M49" s="18" t="e">
        <f>VLOOKUP(F49,E6数据库!C:H,6,0)</f>
        <v>#N/A</v>
      </c>
      <c r="N49" s="18"/>
    </row>
    <row r="50" spans="1:14" x14ac:dyDescent="0.25">
      <c r="A50" s="22"/>
      <c r="B50" s="22"/>
      <c r="C50" s="22"/>
      <c r="D50" s="22"/>
      <c r="E50" s="18" t="e">
        <f t="shared" si="3"/>
        <v>#VALUE!</v>
      </c>
      <c r="F50" s="18" t="str">
        <f t="shared" si="4"/>
        <v/>
      </c>
      <c r="G50" s="18" t="str">
        <f t="shared" si="5"/>
        <v/>
      </c>
      <c r="H50" s="18" t="e">
        <f>VLOOKUP(F50,E6数据库!C:H,2,0)</f>
        <v>#N/A</v>
      </c>
      <c r="I50" s="18" t="e">
        <f>VLOOKUP(F50,E6数据库!C:H,3,0)</f>
        <v>#N/A</v>
      </c>
      <c r="J50" s="18" t="e">
        <f>VLOOKUP(G50,E6数据库!J:L,3,0)</f>
        <v>#N/A</v>
      </c>
      <c r="K50" s="27" t="e">
        <f>VLOOKUP(F50,E6数据库!C:G,4,0)*J50*C50</f>
        <v>#N/A</v>
      </c>
      <c r="L50" s="18" t="e">
        <f>VLOOKUP(F50,E6数据库!C:H,5,0)</f>
        <v>#N/A</v>
      </c>
      <c r="M50" s="18" t="e">
        <f>VLOOKUP(F50,E6数据库!C:H,6,0)</f>
        <v>#N/A</v>
      </c>
      <c r="N50" s="18"/>
    </row>
    <row r="51" spans="1:14" x14ac:dyDescent="0.25">
      <c r="A51" s="22"/>
      <c r="B51" s="22"/>
      <c r="C51" s="22"/>
      <c r="D51" s="22"/>
      <c r="E51" s="18" t="e">
        <f t="shared" si="3"/>
        <v>#VALUE!</v>
      </c>
      <c r="F51" s="18" t="str">
        <f t="shared" si="4"/>
        <v/>
      </c>
      <c r="G51" s="18" t="str">
        <f t="shared" si="5"/>
        <v/>
      </c>
      <c r="H51" s="18" t="e">
        <f>VLOOKUP(F51,E6数据库!C:H,2,0)</f>
        <v>#N/A</v>
      </c>
      <c r="I51" s="18" t="e">
        <f>VLOOKUP(F51,E6数据库!C:H,3,0)</f>
        <v>#N/A</v>
      </c>
      <c r="J51" s="18" t="e">
        <f>VLOOKUP(G51,E6数据库!J:L,3,0)</f>
        <v>#N/A</v>
      </c>
      <c r="K51" s="27" t="e">
        <f>VLOOKUP(F51,E6数据库!C:G,4,0)*J51*C51</f>
        <v>#N/A</v>
      </c>
      <c r="L51" s="18" t="e">
        <f>VLOOKUP(F51,E6数据库!C:H,5,0)</f>
        <v>#N/A</v>
      </c>
      <c r="M51" s="18" t="e">
        <f>VLOOKUP(F51,E6数据库!C:H,6,0)</f>
        <v>#N/A</v>
      </c>
      <c r="N51" s="18"/>
    </row>
    <row r="52" spans="1:14" x14ac:dyDescent="0.25">
      <c r="A52" s="22"/>
      <c r="B52" s="22"/>
      <c r="C52" s="22"/>
      <c r="D52" s="22"/>
      <c r="E52" s="18" t="e">
        <f t="shared" si="3"/>
        <v>#VALUE!</v>
      </c>
      <c r="F52" s="18" t="str">
        <f t="shared" si="4"/>
        <v/>
      </c>
      <c r="G52" s="18" t="str">
        <f t="shared" si="5"/>
        <v/>
      </c>
      <c r="H52" s="18" t="e">
        <f>VLOOKUP(F52,E6数据库!C:H,2,0)</f>
        <v>#N/A</v>
      </c>
      <c r="I52" s="18" t="e">
        <f>VLOOKUP(F52,E6数据库!C:H,3,0)</f>
        <v>#N/A</v>
      </c>
      <c r="J52" s="18" t="e">
        <f>VLOOKUP(G52,E6数据库!J:L,3,0)</f>
        <v>#N/A</v>
      </c>
      <c r="K52" s="27" t="e">
        <f>VLOOKUP(F52,E6数据库!C:G,4,0)*J52*C52</f>
        <v>#N/A</v>
      </c>
      <c r="L52" s="18" t="e">
        <f>VLOOKUP(F52,E6数据库!C:H,5,0)</f>
        <v>#N/A</v>
      </c>
      <c r="M52" s="18" t="e">
        <f>VLOOKUP(F52,E6数据库!C:H,6,0)</f>
        <v>#N/A</v>
      </c>
      <c r="N52" s="18"/>
    </row>
    <row r="53" spans="1:14" x14ac:dyDescent="0.25">
      <c r="A53" s="22"/>
      <c r="B53" s="22"/>
      <c r="C53" s="22"/>
      <c r="D53" s="22"/>
      <c r="E53" s="18" t="e">
        <f t="shared" si="3"/>
        <v>#VALUE!</v>
      </c>
      <c r="F53" s="18" t="str">
        <f t="shared" si="4"/>
        <v/>
      </c>
      <c r="G53" s="18" t="str">
        <f t="shared" si="5"/>
        <v/>
      </c>
      <c r="H53" s="18" t="e">
        <f>VLOOKUP(F53,E6数据库!C:H,2,0)</f>
        <v>#N/A</v>
      </c>
      <c r="I53" s="18" t="e">
        <f>VLOOKUP(F53,E6数据库!C:H,3,0)</f>
        <v>#N/A</v>
      </c>
      <c r="J53" s="18" t="e">
        <f>VLOOKUP(G53,E6数据库!J:L,3,0)</f>
        <v>#N/A</v>
      </c>
      <c r="K53" s="27" t="e">
        <f>VLOOKUP(F53,E6数据库!C:G,4,0)*J53*C53</f>
        <v>#N/A</v>
      </c>
      <c r="L53" s="18" t="e">
        <f>VLOOKUP(F53,E6数据库!C:H,5,0)</f>
        <v>#N/A</v>
      </c>
      <c r="M53" s="18" t="e">
        <f>VLOOKUP(F53,E6数据库!C:H,6,0)</f>
        <v>#N/A</v>
      </c>
      <c r="N53" s="18"/>
    </row>
    <row r="54" spans="1:14" x14ac:dyDescent="0.25">
      <c r="A54" s="22"/>
      <c r="B54" s="22"/>
      <c r="C54" s="22"/>
      <c r="D54" s="22"/>
      <c r="E54" s="18" t="e">
        <f t="shared" si="3"/>
        <v>#VALUE!</v>
      </c>
      <c r="F54" s="18" t="str">
        <f t="shared" si="4"/>
        <v/>
      </c>
      <c r="G54" s="18" t="str">
        <f t="shared" si="5"/>
        <v/>
      </c>
      <c r="H54" s="18" t="e">
        <f>VLOOKUP(F54,E6数据库!C:H,2,0)</f>
        <v>#N/A</v>
      </c>
      <c r="I54" s="18" t="e">
        <f>VLOOKUP(F54,E6数据库!C:H,3,0)</f>
        <v>#N/A</v>
      </c>
      <c r="J54" s="18" t="e">
        <f>VLOOKUP(G54,E6数据库!J:L,3,0)</f>
        <v>#N/A</v>
      </c>
      <c r="K54" s="27" t="e">
        <f>VLOOKUP(F54,E6数据库!C:G,4,0)*J54*C54</f>
        <v>#N/A</v>
      </c>
      <c r="L54" s="18" t="e">
        <f>VLOOKUP(F54,E6数据库!C:H,5,0)</f>
        <v>#N/A</v>
      </c>
      <c r="M54" s="18" t="e">
        <f>VLOOKUP(F54,E6数据库!C:H,6,0)</f>
        <v>#N/A</v>
      </c>
      <c r="N54" s="18"/>
    </row>
    <row r="55" spans="1:14" x14ac:dyDescent="0.25">
      <c r="A55" s="22"/>
      <c r="B55" s="22"/>
      <c r="C55" s="22"/>
      <c r="D55" s="22"/>
      <c r="E55" s="18" t="e">
        <f t="shared" si="3"/>
        <v>#VALUE!</v>
      </c>
      <c r="F55" s="18" t="str">
        <f t="shared" si="4"/>
        <v/>
      </c>
      <c r="G55" s="18" t="str">
        <f t="shared" si="5"/>
        <v/>
      </c>
      <c r="H55" s="18" t="e">
        <f>VLOOKUP(F55,E6数据库!C:H,2,0)</f>
        <v>#N/A</v>
      </c>
      <c r="I55" s="18" t="e">
        <f>VLOOKUP(F55,E6数据库!C:H,3,0)</f>
        <v>#N/A</v>
      </c>
      <c r="J55" s="18" t="e">
        <f>VLOOKUP(G55,E6数据库!J:L,3,0)</f>
        <v>#N/A</v>
      </c>
      <c r="K55" s="27" t="e">
        <f>VLOOKUP(F55,E6数据库!C:G,4,0)*J55*C55</f>
        <v>#N/A</v>
      </c>
      <c r="L55" s="18" t="e">
        <f>VLOOKUP(F55,E6数据库!C:H,5,0)</f>
        <v>#N/A</v>
      </c>
      <c r="M55" s="18" t="e">
        <f>VLOOKUP(F55,E6数据库!C:H,6,0)</f>
        <v>#N/A</v>
      </c>
      <c r="N55" s="18"/>
    </row>
    <row r="56" spans="1:14" x14ac:dyDescent="0.25">
      <c r="A56" s="22"/>
      <c r="B56" s="22"/>
      <c r="C56" s="22"/>
      <c r="D56" s="22"/>
      <c r="E56" s="18" t="e">
        <f t="shared" si="3"/>
        <v>#VALUE!</v>
      </c>
      <c r="F56" s="18" t="str">
        <f t="shared" si="4"/>
        <v/>
      </c>
      <c r="G56" s="18" t="str">
        <f t="shared" si="5"/>
        <v/>
      </c>
      <c r="H56" s="18" t="e">
        <f>VLOOKUP(F56,E6数据库!C:H,2,0)</f>
        <v>#N/A</v>
      </c>
      <c r="I56" s="18" t="e">
        <f>VLOOKUP(F56,E6数据库!C:H,3,0)</f>
        <v>#N/A</v>
      </c>
      <c r="J56" s="18" t="e">
        <f>VLOOKUP(G56,E6数据库!J:L,3,0)</f>
        <v>#N/A</v>
      </c>
      <c r="K56" s="27" t="e">
        <f>VLOOKUP(F56,E6数据库!C:G,4,0)*J56*C56</f>
        <v>#N/A</v>
      </c>
      <c r="L56" s="18" t="e">
        <f>VLOOKUP(F56,E6数据库!C:H,5,0)</f>
        <v>#N/A</v>
      </c>
      <c r="M56" s="18" t="e">
        <f>VLOOKUP(F56,E6数据库!C:H,6,0)</f>
        <v>#N/A</v>
      </c>
      <c r="N56" s="18"/>
    </row>
    <row r="57" spans="1:14" x14ac:dyDescent="0.25">
      <c r="A57" s="22"/>
      <c r="B57" s="22"/>
      <c r="C57" s="22"/>
      <c r="D57" s="22"/>
      <c r="E57" s="18" t="e">
        <f t="shared" si="3"/>
        <v>#VALUE!</v>
      </c>
      <c r="F57" s="18" t="str">
        <f t="shared" si="4"/>
        <v/>
      </c>
      <c r="G57" s="18" t="str">
        <f t="shared" si="5"/>
        <v/>
      </c>
      <c r="H57" s="18" t="e">
        <f>VLOOKUP(F57,E6数据库!C:H,2,0)</f>
        <v>#N/A</v>
      </c>
      <c r="I57" s="18" t="e">
        <f>VLOOKUP(F57,E6数据库!C:H,3,0)</f>
        <v>#N/A</v>
      </c>
      <c r="J57" s="18" t="e">
        <f>VLOOKUP(G57,E6数据库!J:L,3,0)</f>
        <v>#N/A</v>
      </c>
      <c r="K57" s="27" t="e">
        <f>VLOOKUP(F57,E6数据库!C:G,4,0)*J57*C57</f>
        <v>#N/A</v>
      </c>
      <c r="L57" s="18" t="e">
        <f>VLOOKUP(F57,E6数据库!C:H,5,0)</f>
        <v>#N/A</v>
      </c>
      <c r="M57" s="18" t="e">
        <f>VLOOKUP(F57,E6数据库!C:H,6,0)</f>
        <v>#N/A</v>
      </c>
      <c r="N57" s="18"/>
    </row>
    <row r="58" spans="1:14" x14ac:dyDescent="0.25">
      <c r="A58" s="22"/>
      <c r="B58" s="22"/>
      <c r="C58" s="22"/>
      <c r="D58" s="22"/>
      <c r="E58" s="18" t="e">
        <f t="shared" si="3"/>
        <v>#VALUE!</v>
      </c>
      <c r="F58" s="18" t="str">
        <f t="shared" si="4"/>
        <v/>
      </c>
      <c r="G58" s="18" t="str">
        <f t="shared" si="5"/>
        <v/>
      </c>
      <c r="H58" s="18" t="e">
        <f>VLOOKUP(F58,E6数据库!C:H,2,0)</f>
        <v>#N/A</v>
      </c>
      <c r="I58" s="18" t="e">
        <f>VLOOKUP(F58,E6数据库!C:H,3,0)</f>
        <v>#N/A</v>
      </c>
      <c r="J58" s="18" t="e">
        <f>VLOOKUP(G58,E6数据库!J:L,3,0)</f>
        <v>#N/A</v>
      </c>
      <c r="K58" s="27" t="e">
        <f>VLOOKUP(F58,E6数据库!C:G,4,0)*J58*C58</f>
        <v>#N/A</v>
      </c>
      <c r="L58" s="18" t="e">
        <f>VLOOKUP(F58,E6数据库!C:H,5,0)</f>
        <v>#N/A</v>
      </c>
      <c r="M58" s="18" t="e">
        <f>VLOOKUP(F58,E6数据库!C:H,6,0)</f>
        <v>#N/A</v>
      </c>
      <c r="N58" s="18"/>
    </row>
    <row r="59" spans="1:14" x14ac:dyDescent="0.25">
      <c r="A59" s="22"/>
      <c r="B59" s="22"/>
      <c r="C59" s="22"/>
      <c r="D59" s="22"/>
      <c r="E59" s="18" t="e">
        <f t="shared" si="3"/>
        <v>#VALUE!</v>
      </c>
      <c r="F59" s="18" t="str">
        <f t="shared" si="4"/>
        <v/>
      </c>
      <c r="G59" s="18" t="str">
        <f t="shared" si="5"/>
        <v/>
      </c>
      <c r="H59" s="18" t="e">
        <f>VLOOKUP(F59,E6数据库!C:H,2,0)</f>
        <v>#N/A</v>
      </c>
      <c r="I59" s="18" t="e">
        <f>VLOOKUP(F59,E6数据库!C:H,3,0)</f>
        <v>#N/A</v>
      </c>
      <c r="J59" s="18" t="e">
        <f>VLOOKUP(G59,E6数据库!J:L,3,0)</f>
        <v>#N/A</v>
      </c>
      <c r="K59" s="27" t="e">
        <f>VLOOKUP(F59,E6数据库!C:G,4,0)*J59*C59</f>
        <v>#N/A</v>
      </c>
      <c r="L59" s="18" t="e">
        <f>VLOOKUP(F59,E6数据库!C:H,5,0)</f>
        <v>#N/A</v>
      </c>
      <c r="M59" s="18" t="e">
        <f>VLOOKUP(F59,E6数据库!C:H,6,0)</f>
        <v>#N/A</v>
      </c>
      <c r="N59" s="18"/>
    </row>
    <row r="60" spans="1:14" x14ac:dyDescent="0.25">
      <c r="A60" s="22"/>
      <c r="B60" s="22"/>
      <c r="C60" s="22"/>
      <c r="D60" s="22"/>
      <c r="E60" s="18" t="e">
        <f t="shared" si="3"/>
        <v>#VALUE!</v>
      </c>
      <c r="F60" s="18" t="str">
        <f t="shared" si="4"/>
        <v/>
      </c>
      <c r="G60" s="18" t="str">
        <f t="shared" si="5"/>
        <v/>
      </c>
      <c r="H60" s="18" t="e">
        <f>VLOOKUP(F60,E6数据库!C:H,2,0)</f>
        <v>#N/A</v>
      </c>
      <c r="I60" s="18" t="e">
        <f>VLOOKUP(F60,E6数据库!C:H,3,0)</f>
        <v>#N/A</v>
      </c>
      <c r="J60" s="18" t="e">
        <f>VLOOKUP(G60,E6数据库!J:L,3,0)</f>
        <v>#N/A</v>
      </c>
      <c r="K60" s="27" t="e">
        <f>VLOOKUP(F60,E6数据库!C:G,4,0)*J60*C60</f>
        <v>#N/A</v>
      </c>
      <c r="L60" s="18" t="e">
        <f>VLOOKUP(F60,E6数据库!C:H,5,0)</f>
        <v>#N/A</v>
      </c>
      <c r="M60" s="18" t="e">
        <f>VLOOKUP(F60,E6数据库!C:H,6,0)</f>
        <v>#N/A</v>
      </c>
      <c r="N60" s="18"/>
    </row>
    <row r="61" spans="1:14" x14ac:dyDescent="0.25">
      <c r="A61" s="22"/>
      <c r="B61" s="22"/>
      <c r="C61" s="22"/>
      <c r="D61" s="22"/>
      <c r="E61" s="18" t="e">
        <f t="shared" si="3"/>
        <v>#VALUE!</v>
      </c>
      <c r="F61" s="18" t="str">
        <f t="shared" si="4"/>
        <v/>
      </c>
      <c r="G61" s="18" t="str">
        <f t="shared" si="5"/>
        <v/>
      </c>
      <c r="H61" s="18" t="e">
        <f>VLOOKUP(F61,E6数据库!C:H,2,0)</f>
        <v>#N/A</v>
      </c>
      <c r="I61" s="18" t="e">
        <f>VLOOKUP(F61,E6数据库!C:H,3,0)</f>
        <v>#N/A</v>
      </c>
      <c r="J61" s="18" t="e">
        <f>VLOOKUP(G61,E6数据库!J:L,3,0)</f>
        <v>#N/A</v>
      </c>
      <c r="K61" s="27" t="e">
        <f>VLOOKUP(F61,E6数据库!C:G,4,0)*J61*C61</f>
        <v>#N/A</v>
      </c>
      <c r="L61" s="18" t="e">
        <f>VLOOKUP(F61,E6数据库!C:H,5,0)</f>
        <v>#N/A</v>
      </c>
      <c r="M61" s="18" t="e">
        <f>VLOOKUP(F61,E6数据库!C:H,6,0)</f>
        <v>#N/A</v>
      </c>
      <c r="N61" s="18"/>
    </row>
    <row r="62" spans="1:14" x14ac:dyDescent="0.25">
      <c r="A62" s="22"/>
      <c r="B62" s="22"/>
      <c r="C62" s="22"/>
      <c r="D62" s="22"/>
      <c r="E62" s="18" t="e">
        <f t="shared" si="3"/>
        <v>#VALUE!</v>
      </c>
      <c r="F62" s="18" t="str">
        <f t="shared" si="4"/>
        <v/>
      </c>
      <c r="G62" s="18" t="str">
        <f t="shared" si="5"/>
        <v/>
      </c>
      <c r="H62" s="18" t="e">
        <f>VLOOKUP(F62,E6数据库!C:H,2,0)</f>
        <v>#N/A</v>
      </c>
      <c r="I62" s="18" t="e">
        <f>VLOOKUP(F62,E6数据库!C:H,3,0)</f>
        <v>#N/A</v>
      </c>
      <c r="J62" s="18" t="e">
        <f>VLOOKUP(G62,E6数据库!J:L,3,0)</f>
        <v>#N/A</v>
      </c>
      <c r="K62" s="27" t="e">
        <f>VLOOKUP(F62,E6数据库!C:G,4,0)*J62*C62</f>
        <v>#N/A</v>
      </c>
      <c r="L62" s="18" t="e">
        <f>VLOOKUP(F62,E6数据库!C:H,5,0)</f>
        <v>#N/A</v>
      </c>
      <c r="M62" s="18" t="e">
        <f>VLOOKUP(F62,E6数据库!C:H,6,0)</f>
        <v>#N/A</v>
      </c>
      <c r="N62" s="18"/>
    </row>
    <row r="63" spans="1:14" x14ac:dyDescent="0.25">
      <c r="A63" s="22"/>
      <c r="B63" s="22"/>
      <c r="C63" s="22"/>
      <c r="D63" s="22"/>
      <c r="E63" s="18" t="e">
        <f t="shared" si="3"/>
        <v>#VALUE!</v>
      </c>
      <c r="F63" s="18" t="str">
        <f t="shared" si="4"/>
        <v/>
      </c>
      <c r="G63" s="18" t="str">
        <f t="shared" si="5"/>
        <v/>
      </c>
      <c r="H63" s="18" t="e">
        <f>VLOOKUP(F63,E6数据库!C:H,2,0)</f>
        <v>#N/A</v>
      </c>
      <c r="I63" s="18" t="e">
        <f>VLOOKUP(F63,E6数据库!C:H,3,0)</f>
        <v>#N/A</v>
      </c>
      <c r="J63" s="18" t="e">
        <f>VLOOKUP(G63,E6数据库!J:L,3,0)</f>
        <v>#N/A</v>
      </c>
      <c r="K63" s="27" t="e">
        <f>VLOOKUP(F63,E6数据库!C:G,4,0)*J63*C63</f>
        <v>#N/A</v>
      </c>
      <c r="L63" s="18" t="e">
        <f>VLOOKUP(F63,E6数据库!C:H,5,0)</f>
        <v>#N/A</v>
      </c>
      <c r="M63" s="18" t="e">
        <f>VLOOKUP(F63,E6数据库!C:H,6,0)</f>
        <v>#N/A</v>
      </c>
      <c r="N63" s="18"/>
    </row>
    <row r="64" spans="1:14" x14ac:dyDescent="0.25">
      <c r="A64" s="22"/>
      <c r="B64" s="22"/>
      <c r="C64" s="22"/>
      <c r="D64" s="22"/>
      <c r="E64" s="18" t="e">
        <f t="shared" si="3"/>
        <v>#VALUE!</v>
      </c>
      <c r="F64" s="18" t="str">
        <f t="shared" si="4"/>
        <v/>
      </c>
      <c r="G64" s="18" t="str">
        <f t="shared" si="5"/>
        <v/>
      </c>
      <c r="H64" s="18" t="e">
        <f>VLOOKUP(F64,E6数据库!C:H,2,0)</f>
        <v>#N/A</v>
      </c>
      <c r="I64" s="18" t="e">
        <f>VLOOKUP(F64,E6数据库!C:H,3,0)</f>
        <v>#N/A</v>
      </c>
      <c r="J64" s="18" t="e">
        <f>VLOOKUP(G64,E6数据库!J:L,3,0)</f>
        <v>#N/A</v>
      </c>
      <c r="K64" s="27" t="e">
        <f>VLOOKUP(F64,E6数据库!C:G,4,0)*J64*C64</f>
        <v>#N/A</v>
      </c>
      <c r="L64" s="18" t="e">
        <f>VLOOKUP(F64,E6数据库!C:H,5,0)</f>
        <v>#N/A</v>
      </c>
      <c r="M64" s="18" t="e">
        <f>VLOOKUP(F64,E6数据库!C:H,6,0)</f>
        <v>#N/A</v>
      </c>
      <c r="N64" s="18"/>
    </row>
    <row r="65" spans="1:14" x14ac:dyDescent="0.25">
      <c r="A65" s="22"/>
      <c r="B65" s="22"/>
      <c r="C65" s="22"/>
      <c r="D65" s="22"/>
      <c r="E65" s="18" t="e">
        <f t="shared" si="3"/>
        <v>#VALUE!</v>
      </c>
      <c r="F65" s="18" t="str">
        <f t="shared" si="4"/>
        <v/>
      </c>
      <c r="G65" s="18" t="str">
        <f t="shared" si="5"/>
        <v/>
      </c>
      <c r="H65" s="18" t="e">
        <f>VLOOKUP(F65,E6数据库!C:H,2,0)</f>
        <v>#N/A</v>
      </c>
      <c r="I65" s="18" t="e">
        <f>VLOOKUP(F65,E6数据库!C:H,3,0)</f>
        <v>#N/A</v>
      </c>
      <c r="J65" s="18" t="e">
        <f>VLOOKUP(G65,E6数据库!J:L,3,0)</f>
        <v>#N/A</v>
      </c>
      <c r="K65" s="27" t="e">
        <f>VLOOKUP(F65,E6数据库!C:G,4,0)*J65*C65</f>
        <v>#N/A</v>
      </c>
      <c r="L65" s="18" t="e">
        <f>VLOOKUP(F65,E6数据库!C:H,5,0)</f>
        <v>#N/A</v>
      </c>
      <c r="M65" s="18" t="e">
        <f>VLOOKUP(F65,E6数据库!C:H,6,0)</f>
        <v>#N/A</v>
      </c>
      <c r="N65" s="18"/>
    </row>
    <row r="66" spans="1:14" x14ac:dyDescent="0.25">
      <c r="A66" s="22"/>
      <c r="B66" s="22"/>
      <c r="C66" s="22"/>
      <c r="D66" s="22"/>
      <c r="E66" s="18" t="e">
        <f t="shared" si="3"/>
        <v>#VALUE!</v>
      </c>
      <c r="F66" s="18" t="str">
        <f t="shared" si="4"/>
        <v/>
      </c>
      <c r="G66" s="18" t="str">
        <f t="shared" si="5"/>
        <v/>
      </c>
      <c r="H66" s="18" t="e">
        <f>VLOOKUP(F66,E6数据库!C:H,2,0)</f>
        <v>#N/A</v>
      </c>
      <c r="I66" s="18" t="e">
        <f>VLOOKUP(F66,E6数据库!C:H,3,0)</f>
        <v>#N/A</v>
      </c>
      <c r="J66" s="18" t="e">
        <f>VLOOKUP(G66,E6数据库!J:L,3,0)</f>
        <v>#N/A</v>
      </c>
      <c r="K66" s="27" t="e">
        <f>VLOOKUP(F66,E6数据库!C:G,4,0)*J66*C66</f>
        <v>#N/A</v>
      </c>
      <c r="L66" s="18" t="e">
        <f>VLOOKUP(F66,E6数据库!C:H,5,0)</f>
        <v>#N/A</v>
      </c>
      <c r="M66" s="18" t="e">
        <f>VLOOKUP(F66,E6数据库!C:H,6,0)</f>
        <v>#N/A</v>
      </c>
      <c r="N66" s="18"/>
    </row>
    <row r="67" spans="1:14" x14ac:dyDescent="0.25">
      <c r="A67" s="22"/>
      <c r="B67" s="22"/>
      <c r="C67" s="22"/>
      <c r="D67" s="22"/>
      <c r="E67" s="18" t="e">
        <f t="shared" si="3"/>
        <v>#VALUE!</v>
      </c>
      <c r="F67" s="18" t="str">
        <f t="shared" si="4"/>
        <v/>
      </c>
      <c r="G67" s="18" t="str">
        <f t="shared" si="5"/>
        <v/>
      </c>
      <c r="H67" s="18" t="e">
        <f>VLOOKUP(F67,E6数据库!C:H,2,0)</f>
        <v>#N/A</v>
      </c>
      <c r="I67" s="18" t="e">
        <f>VLOOKUP(F67,E6数据库!C:H,3,0)</f>
        <v>#N/A</v>
      </c>
      <c r="J67" s="18" t="e">
        <f>VLOOKUP(G67,E6数据库!J:L,3,0)</f>
        <v>#N/A</v>
      </c>
      <c r="K67" s="27" t="e">
        <f>VLOOKUP(F67,E6数据库!C:G,4,0)*J67*C67</f>
        <v>#N/A</v>
      </c>
      <c r="L67" s="18" t="e">
        <f>VLOOKUP(F67,E6数据库!C:H,5,0)</f>
        <v>#N/A</v>
      </c>
      <c r="M67" s="18" t="e">
        <f>VLOOKUP(F67,E6数据库!C:H,6,0)</f>
        <v>#N/A</v>
      </c>
      <c r="N67" s="18"/>
    </row>
    <row r="68" spans="1:14" x14ac:dyDescent="0.25">
      <c r="A68" s="22"/>
      <c r="B68" s="22"/>
      <c r="C68" s="22"/>
      <c r="D68" s="22"/>
      <c r="E68" s="18" t="e">
        <f t="shared" si="3"/>
        <v>#VALUE!</v>
      </c>
      <c r="F68" s="18" t="str">
        <f t="shared" si="4"/>
        <v/>
      </c>
      <c r="G68" s="18" t="str">
        <f t="shared" si="5"/>
        <v/>
      </c>
      <c r="H68" s="18" t="e">
        <f>VLOOKUP(F68,E6数据库!C:H,2,0)</f>
        <v>#N/A</v>
      </c>
      <c r="I68" s="18" t="e">
        <f>VLOOKUP(F68,E6数据库!C:H,3,0)</f>
        <v>#N/A</v>
      </c>
      <c r="J68" s="18" t="e">
        <f>VLOOKUP(G68,E6数据库!J:L,3,0)</f>
        <v>#N/A</v>
      </c>
      <c r="K68" s="27" t="e">
        <f>VLOOKUP(F68,E6数据库!C:G,4,0)*J68*C68</f>
        <v>#N/A</v>
      </c>
      <c r="L68" s="18" t="e">
        <f>VLOOKUP(F68,E6数据库!C:H,5,0)</f>
        <v>#N/A</v>
      </c>
      <c r="M68" s="18" t="e">
        <f>VLOOKUP(F68,E6数据库!C:H,6,0)</f>
        <v>#N/A</v>
      </c>
      <c r="N68" s="18"/>
    </row>
    <row r="69" spans="1:14" x14ac:dyDescent="0.25">
      <c r="A69" s="22"/>
      <c r="B69" s="22"/>
      <c r="C69" s="22"/>
      <c r="D69" s="22"/>
      <c r="E69" s="18" t="e">
        <f t="shared" si="3"/>
        <v>#VALUE!</v>
      </c>
      <c r="F69" s="18" t="str">
        <f t="shared" si="4"/>
        <v/>
      </c>
      <c r="G69" s="18" t="str">
        <f t="shared" si="5"/>
        <v/>
      </c>
      <c r="H69" s="18" t="e">
        <f>VLOOKUP(F69,E6数据库!C:H,2,0)</f>
        <v>#N/A</v>
      </c>
      <c r="I69" s="18" t="e">
        <f>VLOOKUP(F69,E6数据库!C:H,3,0)</f>
        <v>#N/A</v>
      </c>
      <c r="J69" s="18" t="e">
        <f>VLOOKUP(G69,E6数据库!J:L,3,0)</f>
        <v>#N/A</v>
      </c>
      <c r="K69" s="27" t="e">
        <f>VLOOKUP(F69,E6数据库!C:G,4,0)*J69*C69</f>
        <v>#N/A</v>
      </c>
      <c r="L69" s="18" t="e">
        <f>VLOOKUP(F69,E6数据库!C:H,5,0)</f>
        <v>#N/A</v>
      </c>
      <c r="M69" s="18" t="e">
        <f>VLOOKUP(F69,E6数据库!C:H,6,0)</f>
        <v>#N/A</v>
      </c>
      <c r="N69" s="18"/>
    </row>
    <row r="70" spans="1:14" x14ac:dyDescent="0.25">
      <c r="A70" s="22"/>
      <c r="B70" s="22"/>
      <c r="C70" s="22"/>
      <c r="D70" s="22"/>
      <c r="E70" s="18" t="e">
        <f t="shared" si="3"/>
        <v>#VALUE!</v>
      </c>
      <c r="F70" s="18" t="str">
        <f t="shared" si="4"/>
        <v/>
      </c>
      <c r="G70" s="18" t="str">
        <f t="shared" si="5"/>
        <v/>
      </c>
      <c r="H70" s="18" t="e">
        <f>VLOOKUP(F70,E6数据库!C:H,2,0)</f>
        <v>#N/A</v>
      </c>
      <c r="I70" s="18" t="e">
        <f>VLOOKUP(F70,E6数据库!C:H,3,0)</f>
        <v>#N/A</v>
      </c>
      <c r="J70" s="18" t="e">
        <f>VLOOKUP(G70,E6数据库!J:L,3,0)</f>
        <v>#N/A</v>
      </c>
      <c r="K70" s="27" t="e">
        <f>VLOOKUP(F70,E6数据库!C:G,4,0)*J70*C70</f>
        <v>#N/A</v>
      </c>
      <c r="L70" s="18" t="e">
        <f>VLOOKUP(F70,E6数据库!C:H,5,0)</f>
        <v>#N/A</v>
      </c>
      <c r="M70" s="18" t="e">
        <f>VLOOKUP(F70,E6数据库!C:H,6,0)</f>
        <v>#N/A</v>
      </c>
      <c r="N70" s="18"/>
    </row>
    <row r="71" spans="1:14" x14ac:dyDescent="0.25">
      <c r="A71" s="22"/>
      <c r="B71" s="22"/>
      <c r="C71" s="22"/>
      <c r="D71" s="22"/>
      <c r="E71" s="18" t="e">
        <f t="shared" si="3"/>
        <v>#VALUE!</v>
      </c>
      <c r="F71" s="18" t="str">
        <f t="shared" si="4"/>
        <v/>
      </c>
      <c r="G71" s="18" t="str">
        <f t="shared" si="5"/>
        <v/>
      </c>
      <c r="H71" s="18" t="e">
        <f>VLOOKUP(F71,E6数据库!C:H,2,0)</f>
        <v>#N/A</v>
      </c>
      <c r="I71" s="18" t="e">
        <f>VLOOKUP(F71,E6数据库!C:H,3,0)</f>
        <v>#N/A</v>
      </c>
      <c r="J71" s="18" t="e">
        <f>VLOOKUP(G71,E6数据库!J:L,3,0)</f>
        <v>#N/A</v>
      </c>
      <c r="K71" s="27" t="e">
        <f>VLOOKUP(F71,E6数据库!C:G,4,0)*J71*C71</f>
        <v>#N/A</v>
      </c>
      <c r="L71" s="18" t="e">
        <f>VLOOKUP(F71,E6数据库!C:H,5,0)</f>
        <v>#N/A</v>
      </c>
      <c r="M71" s="18" t="e">
        <f>VLOOKUP(F71,E6数据库!C:H,6,0)</f>
        <v>#N/A</v>
      </c>
      <c r="N71" s="18"/>
    </row>
    <row r="72" spans="1:14" x14ac:dyDescent="0.25">
      <c r="A72" s="22"/>
      <c r="B72" s="22"/>
      <c r="C72" s="22"/>
      <c r="D72" s="22"/>
      <c r="E72" s="18" t="e">
        <f t="shared" si="3"/>
        <v>#VALUE!</v>
      </c>
      <c r="F72" s="18" t="str">
        <f t="shared" si="4"/>
        <v/>
      </c>
      <c r="G72" s="18" t="str">
        <f t="shared" si="5"/>
        <v/>
      </c>
      <c r="H72" s="18" t="e">
        <f>VLOOKUP(F72,E6数据库!C:H,2,0)</f>
        <v>#N/A</v>
      </c>
      <c r="I72" s="18" t="e">
        <f>VLOOKUP(F72,E6数据库!C:H,3,0)</f>
        <v>#N/A</v>
      </c>
      <c r="J72" s="18" t="e">
        <f>VLOOKUP(G72,E6数据库!J:L,3,0)</f>
        <v>#N/A</v>
      </c>
      <c r="K72" s="27" t="e">
        <f>VLOOKUP(F72,E6数据库!C:G,4,0)*J72*C72</f>
        <v>#N/A</v>
      </c>
      <c r="L72" s="18" t="e">
        <f>VLOOKUP(F72,E6数据库!C:H,5,0)</f>
        <v>#N/A</v>
      </c>
      <c r="M72" s="18" t="e">
        <f>VLOOKUP(F72,E6数据库!C:H,6,0)</f>
        <v>#N/A</v>
      </c>
      <c r="N72" s="18"/>
    </row>
    <row r="73" spans="1:14" x14ac:dyDescent="0.25">
      <c r="A73" s="22"/>
      <c r="B73" s="22"/>
      <c r="C73" s="22"/>
      <c r="D73" s="22"/>
      <c r="E73" s="18" t="e">
        <f t="shared" si="3"/>
        <v>#VALUE!</v>
      </c>
      <c r="F73" s="18" t="str">
        <f t="shared" si="4"/>
        <v/>
      </c>
      <c r="G73" s="18" t="str">
        <f t="shared" si="5"/>
        <v/>
      </c>
      <c r="H73" s="18" t="e">
        <f>VLOOKUP(F73,E6数据库!C:H,2,0)</f>
        <v>#N/A</v>
      </c>
      <c r="I73" s="18" t="e">
        <f>VLOOKUP(F73,E6数据库!C:H,3,0)</f>
        <v>#N/A</v>
      </c>
      <c r="J73" s="18" t="e">
        <f>VLOOKUP(G73,E6数据库!J:L,3,0)</f>
        <v>#N/A</v>
      </c>
      <c r="K73" s="27" t="e">
        <f>VLOOKUP(F73,E6数据库!C:G,4,0)*J73*C73</f>
        <v>#N/A</v>
      </c>
      <c r="L73" s="18" t="e">
        <f>VLOOKUP(F73,E6数据库!C:H,5,0)</f>
        <v>#N/A</v>
      </c>
      <c r="M73" s="18" t="e">
        <f>VLOOKUP(F73,E6数据库!C:H,6,0)</f>
        <v>#N/A</v>
      </c>
      <c r="N73" s="18"/>
    </row>
    <row r="74" spans="1:14" x14ac:dyDescent="0.25">
      <c r="A74" s="22"/>
      <c r="B74" s="22"/>
      <c r="C74" s="22"/>
      <c r="D74" s="22"/>
      <c r="E74" s="18" t="e">
        <f t="shared" si="3"/>
        <v>#VALUE!</v>
      </c>
      <c r="F74" s="18" t="str">
        <f t="shared" si="4"/>
        <v/>
      </c>
      <c r="G74" s="18" t="str">
        <f t="shared" si="5"/>
        <v/>
      </c>
      <c r="H74" s="18" t="e">
        <f>VLOOKUP(F74,E6数据库!C:H,2,0)</f>
        <v>#N/A</v>
      </c>
      <c r="I74" s="18" t="e">
        <f>VLOOKUP(F74,E6数据库!C:H,3,0)</f>
        <v>#N/A</v>
      </c>
      <c r="J74" s="18" t="e">
        <f>VLOOKUP(G74,E6数据库!J:L,3,0)</f>
        <v>#N/A</v>
      </c>
      <c r="K74" s="27" t="e">
        <f>VLOOKUP(F74,E6数据库!C:G,4,0)*J74*C74</f>
        <v>#N/A</v>
      </c>
      <c r="L74" s="18" t="e">
        <f>VLOOKUP(F74,E6数据库!C:H,5,0)</f>
        <v>#N/A</v>
      </c>
      <c r="M74" s="18" t="e">
        <f>VLOOKUP(F74,E6数据库!C:H,6,0)</f>
        <v>#N/A</v>
      </c>
      <c r="N74" s="18"/>
    </row>
    <row r="75" spans="1:14" x14ac:dyDescent="0.25">
      <c r="A75" s="22"/>
      <c r="B75" s="22"/>
      <c r="C75" s="22"/>
      <c r="D75" s="22"/>
      <c r="E75" s="18" t="e">
        <f t="shared" si="3"/>
        <v>#VALUE!</v>
      </c>
      <c r="F75" s="18" t="str">
        <f t="shared" si="4"/>
        <v/>
      </c>
      <c r="G75" s="18" t="str">
        <f t="shared" si="5"/>
        <v/>
      </c>
      <c r="H75" s="18" t="e">
        <f>VLOOKUP(F75,E6数据库!C:H,2,0)</f>
        <v>#N/A</v>
      </c>
      <c r="I75" s="18" t="e">
        <f>VLOOKUP(F75,E6数据库!C:H,3,0)</f>
        <v>#N/A</v>
      </c>
      <c r="J75" s="18" t="e">
        <f>VLOOKUP(G75,E6数据库!J:L,3,0)</f>
        <v>#N/A</v>
      </c>
      <c r="K75" s="27" t="e">
        <f>VLOOKUP(F75,E6数据库!C:G,4,0)*J75*C75</f>
        <v>#N/A</v>
      </c>
      <c r="L75" s="18" t="e">
        <f>VLOOKUP(F75,E6数据库!C:H,5,0)</f>
        <v>#N/A</v>
      </c>
      <c r="M75" s="18" t="e">
        <f>VLOOKUP(F75,E6数据库!C:H,6,0)</f>
        <v>#N/A</v>
      </c>
      <c r="N75" s="18"/>
    </row>
    <row r="76" spans="1:14" x14ac:dyDescent="0.25">
      <c r="A76" s="22"/>
      <c r="B76" s="22"/>
      <c r="C76" s="22"/>
      <c r="D76" s="22"/>
      <c r="E76" s="18" t="e">
        <f t="shared" si="3"/>
        <v>#VALUE!</v>
      </c>
      <c r="F76" s="18" t="str">
        <f t="shared" si="4"/>
        <v/>
      </c>
      <c r="G76" s="18" t="str">
        <f t="shared" si="5"/>
        <v/>
      </c>
      <c r="H76" s="18" t="e">
        <f>VLOOKUP(F76,E6数据库!C:H,2,0)</f>
        <v>#N/A</v>
      </c>
      <c r="I76" s="18" t="e">
        <f>VLOOKUP(F76,E6数据库!C:H,3,0)</f>
        <v>#N/A</v>
      </c>
      <c r="J76" s="18" t="e">
        <f>VLOOKUP(G76,E6数据库!J:L,3,0)</f>
        <v>#N/A</v>
      </c>
      <c r="K76" s="27" t="e">
        <f>VLOOKUP(F76,E6数据库!C:G,4,0)*J76*C76</f>
        <v>#N/A</v>
      </c>
      <c r="L76" s="18" t="e">
        <f>VLOOKUP(F76,E6数据库!C:H,5,0)</f>
        <v>#N/A</v>
      </c>
      <c r="M76" s="18" t="e">
        <f>VLOOKUP(F76,E6数据库!C:H,6,0)</f>
        <v>#N/A</v>
      </c>
      <c r="N76" s="18"/>
    </row>
    <row r="77" spans="1:14" x14ac:dyDescent="0.25">
      <c r="A77" s="22"/>
      <c r="B77" s="22"/>
      <c r="C77" s="22"/>
      <c r="D77" s="22"/>
      <c r="E77" s="18" t="e">
        <f t="shared" si="3"/>
        <v>#VALUE!</v>
      </c>
      <c r="F77" s="18" t="str">
        <f t="shared" si="4"/>
        <v/>
      </c>
      <c r="G77" s="18" t="str">
        <f t="shared" si="5"/>
        <v/>
      </c>
      <c r="H77" s="18" t="e">
        <f>VLOOKUP(F77,E6数据库!C:H,2,0)</f>
        <v>#N/A</v>
      </c>
      <c r="I77" s="18" t="e">
        <f>VLOOKUP(F77,E6数据库!C:H,3,0)</f>
        <v>#N/A</v>
      </c>
      <c r="J77" s="18" t="e">
        <f>VLOOKUP(G77,E6数据库!J:L,3,0)</f>
        <v>#N/A</v>
      </c>
      <c r="K77" s="27" t="e">
        <f>VLOOKUP(F77,E6数据库!C:G,4,0)*J77*C77</f>
        <v>#N/A</v>
      </c>
      <c r="L77" s="18" t="e">
        <f>VLOOKUP(F77,E6数据库!C:H,5,0)</f>
        <v>#N/A</v>
      </c>
      <c r="M77" s="18" t="e">
        <f>VLOOKUP(F77,E6数据库!C:H,6,0)</f>
        <v>#N/A</v>
      </c>
      <c r="N77" s="18"/>
    </row>
    <row r="78" spans="1:14" x14ac:dyDescent="0.25">
      <c r="A78" s="22"/>
      <c r="B78" s="22"/>
      <c r="C78" s="22"/>
      <c r="D78" s="22"/>
      <c r="E78" s="18" t="e">
        <f t="shared" ref="E78:E100" si="6">VALUE(TRIM(MID(SUBSTITUTE($B78,"-",REPT(" ",99)),COLUMN(B78)*99-98,99)))</f>
        <v>#VALUE!</v>
      </c>
      <c r="F78" s="18" t="str">
        <f t="shared" ref="F78:F100" si="7">TRIM(MID(SUBSTITUTE($B78,"-",REPT(" ",99)),COLUMN(C78)*99-98,99))</f>
        <v/>
      </c>
      <c r="G78" s="18" t="str">
        <f t="shared" ref="G78:G100" si="8">TRIM(MID(SUBSTITUTE($B78,"-",REPT(" ",99)),COLUMN(D78)*99-98,99))</f>
        <v/>
      </c>
      <c r="H78" s="18" t="e">
        <f>VLOOKUP(F78,E6数据库!C:H,2,0)</f>
        <v>#N/A</v>
      </c>
      <c r="I78" s="18" t="e">
        <f>VLOOKUP(F78,E6数据库!C:H,3,0)</f>
        <v>#N/A</v>
      </c>
      <c r="J78" s="18" t="e">
        <f>VLOOKUP(G78,E6数据库!J:L,3,0)</f>
        <v>#N/A</v>
      </c>
      <c r="K78" s="27" t="e">
        <f>VLOOKUP(F78,E6数据库!C:G,4,0)*J78*C78</f>
        <v>#N/A</v>
      </c>
      <c r="L78" s="18" t="e">
        <f>VLOOKUP(F78,E6数据库!C:H,5,0)</f>
        <v>#N/A</v>
      </c>
      <c r="M78" s="18" t="e">
        <f>VLOOKUP(F78,E6数据库!C:H,6,0)</f>
        <v>#N/A</v>
      </c>
      <c r="N78" s="18"/>
    </row>
    <row r="79" spans="1:14" x14ac:dyDescent="0.25">
      <c r="A79" s="22"/>
      <c r="B79" s="22"/>
      <c r="C79" s="22"/>
      <c r="D79" s="22"/>
      <c r="E79" s="18" t="e">
        <f t="shared" si="6"/>
        <v>#VALUE!</v>
      </c>
      <c r="F79" s="18" t="str">
        <f t="shared" si="7"/>
        <v/>
      </c>
      <c r="G79" s="18" t="str">
        <f t="shared" si="8"/>
        <v/>
      </c>
      <c r="H79" s="18" t="e">
        <f>VLOOKUP(F79,E6数据库!C:H,2,0)</f>
        <v>#N/A</v>
      </c>
      <c r="I79" s="18" t="e">
        <f>VLOOKUP(F79,E6数据库!C:H,3,0)</f>
        <v>#N/A</v>
      </c>
      <c r="J79" s="18" t="e">
        <f>VLOOKUP(G79,E6数据库!J:L,3,0)</f>
        <v>#N/A</v>
      </c>
      <c r="K79" s="27" t="e">
        <f>VLOOKUP(F79,E6数据库!C:G,4,0)*J79*C79</f>
        <v>#N/A</v>
      </c>
      <c r="L79" s="18" t="e">
        <f>VLOOKUP(F79,E6数据库!C:H,5,0)</f>
        <v>#N/A</v>
      </c>
      <c r="M79" s="18" t="e">
        <f>VLOOKUP(F79,E6数据库!C:H,6,0)</f>
        <v>#N/A</v>
      </c>
      <c r="N79" s="18"/>
    </row>
    <row r="80" spans="1:14" x14ac:dyDescent="0.25">
      <c r="A80" s="22"/>
      <c r="B80" s="22"/>
      <c r="C80" s="22"/>
      <c r="D80" s="22"/>
      <c r="E80" s="18" t="e">
        <f t="shared" si="6"/>
        <v>#VALUE!</v>
      </c>
      <c r="F80" s="18" t="str">
        <f t="shared" si="7"/>
        <v/>
      </c>
      <c r="G80" s="18" t="str">
        <f t="shared" si="8"/>
        <v/>
      </c>
      <c r="H80" s="18" t="e">
        <f>VLOOKUP(F80,E6数据库!C:H,2,0)</f>
        <v>#N/A</v>
      </c>
      <c r="I80" s="18" t="e">
        <f>VLOOKUP(F80,E6数据库!C:H,3,0)</f>
        <v>#N/A</v>
      </c>
      <c r="J80" s="18" t="e">
        <f>VLOOKUP(G80,E6数据库!J:L,3,0)</f>
        <v>#N/A</v>
      </c>
      <c r="K80" s="27" t="e">
        <f>VLOOKUP(F80,E6数据库!C:G,4,0)*J80*C80</f>
        <v>#N/A</v>
      </c>
      <c r="L80" s="18" t="e">
        <f>VLOOKUP(F80,E6数据库!C:H,5,0)</f>
        <v>#N/A</v>
      </c>
      <c r="M80" s="18" t="e">
        <f>VLOOKUP(F80,E6数据库!C:H,6,0)</f>
        <v>#N/A</v>
      </c>
      <c r="N80" s="18"/>
    </row>
    <row r="81" spans="1:14" x14ac:dyDescent="0.25">
      <c r="A81" s="22"/>
      <c r="B81" s="22"/>
      <c r="C81" s="22"/>
      <c r="D81" s="22"/>
      <c r="E81" s="18" t="e">
        <f t="shared" si="6"/>
        <v>#VALUE!</v>
      </c>
      <c r="F81" s="18" t="str">
        <f t="shared" si="7"/>
        <v/>
      </c>
      <c r="G81" s="18" t="str">
        <f t="shared" si="8"/>
        <v/>
      </c>
      <c r="H81" s="18" t="e">
        <f>VLOOKUP(F81,E6数据库!C:H,2,0)</f>
        <v>#N/A</v>
      </c>
      <c r="I81" s="18" t="e">
        <f>VLOOKUP(F81,E6数据库!C:H,3,0)</f>
        <v>#N/A</v>
      </c>
      <c r="J81" s="18" t="e">
        <f>VLOOKUP(G81,E6数据库!J:L,3,0)</f>
        <v>#N/A</v>
      </c>
      <c r="K81" s="27" t="e">
        <f>VLOOKUP(F81,E6数据库!C:G,4,0)*J81*C81</f>
        <v>#N/A</v>
      </c>
      <c r="L81" s="18" t="e">
        <f>VLOOKUP(F81,E6数据库!C:H,5,0)</f>
        <v>#N/A</v>
      </c>
      <c r="M81" s="18" t="e">
        <f>VLOOKUP(F81,E6数据库!C:H,6,0)</f>
        <v>#N/A</v>
      </c>
      <c r="N81" s="18"/>
    </row>
    <row r="82" spans="1:14" x14ac:dyDescent="0.25">
      <c r="A82" s="22"/>
      <c r="B82" s="22"/>
      <c r="C82" s="22"/>
      <c r="D82" s="22"/>
      <c r="E82" s="18" t="e">
        <f t="shared" si="6"/>
        <v>#VALUE!</v>
      </c>
      <c r="F82" s="18" t="str">
        <f t="shared" si="7"/>
        <v/>
      </c>
      <c r="G82" s="18" t="str">
        <f t="shared" si="8"/>
        <v/>
      </c>
      <c r="H82" s="18" t="e">
        <f>VLOOKUP(F82,E6数据库!C:H,2,0)</f>
        <v>#N/A</v>
      </c>
      <c r="I82" s="18" t="e">
        <f>VLOOKUP(F82,E6数据库!C:H,3,0)</f>
        <v>#N/A</v>
      </c>
      <c r="J82" s="18" t="e">
        <f>VLOOKUP(G82,E6数据库!J:L,3,0)</f>
        <v>#N/A</v>
      </c>
      <c r="K82" s="27" t="e">
        <f>VLOOKUP(F82,E6数据库!C:G,4,0)*J82*C82</f>
        <v>#N/A</v>
      </c>
      <c r="L82" s="18" t="e">
        <f>VLOOKUP(F82,E6数据库!C:H,5,0)</f>
        <v>#N/A</v>
      </c>
      <c r="M82" s="18" t="e">
        <f>VLOOKUP(F82,E6数据库!C:H,6,0)</f>
        <v>#N/A</v>
      </c>
      <c r="N82" s="18"/>
    </row>
    <row r="83" spans="1:14" x14ac:dyDescent="0.25">
      <c r="A83" s="22"/>
      <c r="B83" s="22"/>
      <c r="C83" s="22"/>
      <c r="D83" s="22"/>
      <c r="E83" s="18" t="e">
        <f t="shared" si="6"/>
        <v>#VALUE!</v>
      </c>
      <c r="F83" s="18" t="str">
        <f t="shared" si="7"/>
        <v/>
      </c>
      <c r="G83" s="18" t="str">
        <f t="shared" si="8"/>
        <v/>
      </c>
      <c r="H83" s="18" t="e">
        <f>VLOOKUP(F83,E6数据库!C:H,2,0)</f>
        <v>#N/A</v>
      </c>
      <c r="I83" s="18" t="e">
        <f>VLOOKUP(F83,E6数据库!C:H,3,0)</f>
        <v>#N/A</v>
      </c>
      <c r="J83" s="18" t="e">
        <f>VLOOKUP(G83,E6数据库!J:L,3,0)</f>
        <v>#N/A</v>
      </c>
      <c r="K83" s="27" t="e">
        <f>VLOOKUP(F83,E6数据库!C:G,4,0)*J83*C83</f>
        <v>#N/A</v>
      </c>
      <c r="L83" s="18" t="e">
        <f>VLOOKUP(F83,E6数据库!C:H,5,0)</f>
        <v>#N/A</v>
      </c>
      <c r="M83" s="18" t="e">
        <f>VLOOKUP(F83,E6数据库!C:H,6,0)</f>
        <v>#N/A</v>
      </c>
      <c r="N83" s="18"/>
    </row>
    <row r="84" spans="1:14" x14ac:dyDescent="0.25">
      <c r="A84" s="22"/>
      <c r="B84" s="22"/>
      <c r="C84" s="22"/>
      <c r="D84" s="22"/>
      <c r="E84" s="18" t="e">
        <f t="shared" si="6"/>
        <v>#VALUE!</v>
      </c>
      <c r="F84" s="18" t="str">
        <f t="shared" si="7"/>
        <v/>
      </c>
      <c r="G84" s="18" t="str">
        <f t="shared" si="8"/>
        <v/>
      </c>
      <c r="H84" s="18" t="e">
        <f>VLOOKUP(F84,E6数据库!C:H,2,0)</f>
        <v>#N/A</v>
      </c>
      <c r="I84" s="18" t="e">
        <f>VLOOKUP(F84,E6数据库!C:H,3,0)</f>
        <v>#N/A</v>
      </c>
      <c r="J84" s="18" t="e">
        <f>VLOOKUP(G84,E6数据库!J:L,3,0)</f>
        <v>#N/A</v>
      </c>
      <c r="K84" s="27" t="e">
        <f>VLOOKUP(F84,E6数据库!C:G,4,0)*J84*C84</f>
        <v>#N/A</v>
      </c>
      <c r="L84" s="18" t="e">
        <f>VLOOKUP(F84,E6数据库!C:H,5,0)</f>
        <v>#N/A</v>
      </c>
      <c r="M84" s="18" t="e">
        <f>VLOOKUP(F84,E6数据库!C:H,6,0)</f>
        <v>#N/A</v>
      </c>
      <c r="N84" s="18"/>
    </row>
    <row r="85" spans="1:14" x14ac:dyDescent="0.25">
      <c r="A85" s="22"/>
      <c r="B85" s="22"/>
      <c r="C85" s="22"/>
      <c r="D85" s="22"/>
      <c r="E85" s="18" t="e">
        <f t="shared" si="6"/>
        <v>#VALUE!</v>
      </c>
      <c r="F85" s="18" t="str">
        <f t="shared" si="7"/>
        <v/>
      </c>
      <c r="G85" s="18" t="str">
        <f t="shared" si="8"/>
        <v/>
      </c>
      <c r="H85" s="18" t="e">
        <f>VLOOKUP(F85,E6数据库!C:H,2,0)</f>
        <v>#N/A</v>
      </c>
      <c r="I85" s="18" t="e">
        <f>VLOOKUP(F85,E6数据库!C:H,3,0)</f>
        <v>#N/A</v>
      </c>
      <c r="J85" s="18" t="e">
        <f>VLOOKUP(G85,E6数据库!J:L,3,0)</f>
        <v>#N/A</v>
      </c>
      <c r="K85" s="27" t="e">
        <f>VLOOKUP(F85,E6数据库!C:G,4,0)*J85*C85</f>
        <v>#N/A</v>
      </c>
      <c r="L85" s="18" t="e">
        <f>VLOOKUP(F85,E6数据库!C:H,5,0)</f>
        <v>#N/A</v>
      </c>
      <c r="M85" s="18" t="e">
        <f>VLOOKUP(F85,E6数据库!C:H,6,0)</f>
        <v>#N/A</v>
      </c>
      <c r="N85" s="18"/>
    </row>
    <row r="86" spans="1:14" x14ac:dyDescent="0.25">
      <c r="A86" s="22"/>
      <c r="B86" s="22"/>
      <c r="C86" s="22"/>
      <c r="D86" s="22"/>
      <c r="E86" s="18" t="e">
        <f t="shared" si="6"/>
        <v>#VALUE!</v>
      </c>
      <c r="F86" s="18" t="str">
        <f t="shared" si="7"/>
        <v/>
      </c>
      <c r="G86" s="18" t="str">
        <f t="shared" si="8"/>
        <v/>
      </c>
      <c r="H86" s="18" t="e">
        <f>VLOOKUP(F86,E6数据库!C:H,2,0)</f>
        <v>#N/A</v>
      </c>
      <c r="I86" s="18" t="e">
        <f>VLOOKUP(F86,E6数据库!C:H,3,0)</f>
        <v>#N/A</v>
      </c>
      <c r="J86" s="18" t="e">
        <f>VLOOKUP(G86,E6数据库!J:L,3,0)</f>
        <v>#N/A</v>
      </c>
      <c r="K86" s="27" t="e">
        <f>VLOOKUP(F86,E6数据库!C:G,4,0)*J86*C86</f>
        <v>#N/A</v>
      </c>
      <c r="L86" s="18" t="e">
        <f>VLOOKUP(F86,E6数据库!C:H,5,0)</f>
        <v>#N/A</v>
      </c>
      <c r="M86" s="18" t="e">
        <f>VLOOKUP(F86,E6数据库!C:H,6,0)</f>
        <v>#N/A</v>
      </c>
      <c r="N86" s="18"/>
    </row>
    <row r="87" spans="1:14" x14ac:dyDescent="0.25">
      <c r="A87" s="22"/>
      <c r="B87" s="22"/>
      <c r="C87" s="22"/>
      <c r="D87" s="22"/>
      <c r="E87" s="18" t="e">
        <f t="shared" si="6"/>
        <v>#VALUE!</v>
      </c>
      <c r="F87" s="18" t="str">
        <f t="shared" si="7"/>
        <v/>
      </c>
      <c r="G87" s="18" t="str">
        <f t="shared" si="8"/>
        <v/>
      </c>
      <c r="H87" s="18" t="e">
        <f>VLOOKUP(F87,E6数据库!C:H,2,0)</f>
        <v>#N/A</v>
      </c>
      <c r="I87" s="18" t="e">
        <f>VLOOKUP(F87,E6数据库!C:H,3,0)</f>
        <v>#N/A</v>
      </c>
      <c r="J87" s="18" t="e">
        <f>VLOOKUP(G87,E6数据库!J:L,3,0)</f>
        <v>#N/A</v>
      </c>
      <c r="K87" s="27" t="e">
        <f>VLOOKUP(F87,E6数据库!C:G,4,0)*J87*C87</f>
        <v>#N/A</v>
      </c>
      <c r="L87" s="18" t="e">
        <f>VLOOKUP(F87,E6数据库!C:H,5,0)</f>
        <v>#N/A</v>
      </c>
      <c r="M87" s="18" t="e">
        <f>VLOOKUP(F87,E6数据库!C:H,6,0)</f>
        <v>#N/A</v>
      </c>
      <c r="N87" s="18"/>
    </row>
    <row r="88" spans="1:14" x14ac:dyDescent="0.25">
      <c r="A88" s="22"/>
      <c r="B88" s="22"/>
      <c r="C88" s="22"/>
      <c r="D88" s="22"/>
      <c r="E88" s="18" t="e">
        <f t="shared" si="6"/>
        <v>#VALUE!</v>
      </c>
      <c r="F88" s="18" t="str">
        <f t="shared" si="7"/>
        <v/>
      </c>
      <c r="G88" s="18" t="str">
        <f t="shared" si="8"/>
        <v/>
      </c>
      <c r="H88" s="18" t="e">
        <f>VLOOKUP(F88,E6数据库!C:H,2,0)</f>
        <v>#N/A</v>
      </c>
      <c r="I88" s="18" t="e">
        <f>VLOOKUP(F88,E6数据库!C:H,3,0)</f>
        <v>#N/A</v>
      </c>
      <c r="J88" s="18" t="e">
        <f>VLOOKUP(G88,E6数据库!J:L,3,0)</f>
        <v>#N/A</v>
      </c>
      <c r="K88" s="27" t="e">
        <f>VLOOKUP(F88,E6数据库!C:G,4,0)*J88*C88</f>
        <v>#N/A</v>
      </c>
      <c r="L88" s="18" t="e">
        <f>VLOOKUP(F88,E6数据库!C:H,5,0)</f>
        <v>#N/A</v>
      </c>
      <c r="M88" s="18" t="e">
        <f>VLOOKUP(F88,E6数据库!C:H,6,0)</f>
        <v>#N/A</v>
      </c>
      <c r="N88" s="18"/>
    </row>
    <row r="89" spans="1:14" x14ac:dyDescent="0.25">
      <c r="A89" s="22"/>
      <c r="B89" s="22"/>
      <c r="C89" s="22"/>
      <c r="D89" s="22"/>
      <c r="E89" s="18" t="e">
        <f t="shared" si="6"/>
        <v>#VALUE!</v>
      </c>
      <c r="F89" s="18" t="str">
        <f t="shared" si="7"/>
        <v/>
      </c>
      <c r="G89" s="18" t="str">
        <f t="shared" si="8"/>
        <v/>
      </c>
      <c r="H89" s="18" t="e">
        <f>VLOOKUP(F89,E6数据库!C:H,2,0)</f>
        <v>#N/A</v>
      </c>
      <c r="I89" s="18" t="e">
        <f>VLOOKUP(F89,E6数据库!C:H,3,0)</f>
        <v>#N/A</v>
      </c>
      <c r="J89" s="18" t="e">
        <f>VLOOKUP(G89,E6数据库!J:L,3,0)</f>
        <v>#N/A</v>
      </c>
      <c r="K89" s="27" t="e">
        <f>VLOOKUP(F89,E6数据库!C:G,4,0)*J89*C89</f>
        <v>#N/A</v>
      </c>
      <c r="L89" s="18" t="e">
        <f>VLOOKUP(F89,E6数据库!C:H,5,0)</f>
        <v>#N/A</v>
      </c>
      <c r="M89" s="18" t="e">
        <f>VLOOKUP(F89,E6数据库!C:H,6,0)</f>
        <v>#N/A</v>
      </c>
      <c r="N89" s="18"/>
    </row>
    <row r="90" spans="1:14" x14ac:dyDescent="0.25">
      <c r="A90" s="22"/>
      <c r="B90" s="22"/>
      <c r="C90" s="22"/>
      <c r="D90" s="22"/>
      <c r="E90" s="18" t="e">
        <f t="shared" si="6"/>
        <v>#VALUE!</v>
      </c>
      <c r="F90" s="18" t="str">
        <f t="shared" si="7"/>
        <v/>
      </c>
      <c r="G90" s="18" t="str">
        <f t="shared" si="8"/>
        <v/>
      </c>
      <c r="H90" s="18" t="e">
        <f>VLOOKUP(F90,E6数据库!C:H,2,0)</f>
        <v>#N/A</v>
      </c>
      <c r="I90" s="18" t="e">
        <f>VLOOKUP(F90,E6数据库!C:H,3,0)</f>
        <v>#N/A</v>
      </c>
      <c r="J90" s="18" t="e">
        <f>VLOOKUP(G90,E6数据库!J:L,3,0)</f>
        <v>#N/A</v>
      </c>
      <c r="K90" s="27" t="e">
        <f>VLOOKUP(F90,E6数据库!C:G,4,0)*J90*C90</f>
        <v>#N/A</v>
      </c>
      <c r="L90" s="18" t="e">
        <f>VLOOKUP(F90,E6数据库!C:H,5,0)</f>
        <v>#N/A</v>
      </c>
      <c r="M90" s="18" t="e">
        <f>VLOOKUP(F90,E6数据库!C:H,6,0)</f>
        <v>#N/A</v>
      </c>
      <c r="N90" s="18"/>
    </row>
    <row r="91" spans="1:14" x14ac:dyDescent="0.25">
      <c r="A91" s="22"/>
      <c r="B91" s="22"/>
      <c r="C91" s="22"/>
      <c r="D91" s="22"/>
      <c r="E91" s="18" t="e">
        <f t="shared" si="6"/>
        <v>#VALUE!</v>
      </c>
      <c r="F91" s="18" t="str">
        <f t="shared" si="7"/>
        <v/>
      </c>
      <c r="G91" s="18" t="str">
        <f t="shared" si="8"/>
        <v/>
      </c>
      <c r="H91" s="18" t="e">
        <f>VLOOKUP(F91,E6数据库!C:H,2,0)</f>
        <v>#N/A</v>
      </c>
      <c r="I91" s="18" t="e">
        <f>VLOOKUP(F91,E6数据库!C:H,3,0)</f>
        <v>#N/A</v>
      </c>
      <c r="J91" s="18" t="e">
        <f>VLOOKUP(G91,E6数据库!J:L,3,0)</f>
        <v>#N/A</v>
      </c>
      <c r="K91" s="27" t="e">
        <f>VLOOKUP(F91,E6数据库!C:G,4,0)*J91*C91</f>
        <v>#N/A</v>
      </c>
      <c r="L91" s="18" t="e">
        <f>VLOOKUP(F91,E6数据库!C:H,5,0)</f>
        <v>#N/A</v>
      </c>
      <c r="M91" s="18" t="e">
        <f>VLOOKUP(F91,E6数据库!C:H,6,0)</f>
        <v>#N/A</v>
      </c>
      <c r="N91" s="18"/>
    </row>
    <row r="92" spans="1:14" x14ac:dyDescent="0.25">
      <c r="A92" s="22"/>
      <c r="B92" s="22"/>
      <c r="C92" s="22"/>
      <c r="D92" s="22"/>
      <c r="E92" s="18" t="e">
        <f t="shared" si="6"/>
        <v>#VALUE!</v>
      </c>
      <c r="F92" s="18" t="str">
        <f t="shared" si="7"/>
        <v/>
      </c>
      <c r="G92" s="18" t="str">
        <f t="shared" si="8"/>
        <v/>
      </c>
      <c r="H92" s="18" t="e">
        <f>VLOOKUP(F92,E6数据库!C:H,2,0)</f>
        <v>#N/A</v>
      </c>
      <c r="I92" s="18" t="e">
        <f>VLOOKUP(F92,E6数据库!C:H,3,0)</f>
        <v>#N/A</v>
      </c>
      <c r="J92" s="18" t="e">
        <f>VLOOKUP(G92,E6数据库!J:L,3,0)</f>
        <v>#N/A</v>
      </c>
      <c r="K92" s="27" t="e">
        <f>VLOOKUP(F92,E6数据库!C:G,4,0)*J92*C92</f>
        <v>#N/A</v>
      </c>
      <c r="L92" s="18" t="e">
        <f>VLOOKUP(F92,E6数据库!C:H,5,0)</f>
        <v>#N/A</v>
      </c>
      <c r="M92" s="18" t="e">
        <f>VLOOKUP(F92,E6数据库!C:H,6,0)</f>
        <v>#N/A</v>
      </c>
      <c r="N92" s="18"/>
    </row>
    <row r="93" spans="1:14" x14ac:dyDescent="0.25">
      <c r="A93" s="22"/>
      <c r="B93" s="22"/>
      <c r="C93" s="22"/>
      <c r="D93" s="22"/>
      <c r="E93" s="18" t="e">
        <f t="shared" si="6"/>
        <v>#VALUE!</v>
      </c>
      <c r="F93" s="18" t="str">
        <f t="shared" si="7"/>
        <v/>
      </c>
      <c r="G93" s="18" t="str">
        <f t="shared" si="8"/>
        <v/>
      </c>
      <c r="H93" s="18" t="e">
        <f>VLOOKUP(F93,E6数据库!C:H,2,0)</f>
        <v>#N/A</v>
      </c>
      <c r="I93" s="18" t="e">
        <f>VLOOKUP(F93,E6数据库!C:H,3,0)</f>
        <v>#N/A</v>
      </c>
      <c r="J93" s="18" t="e">
        <f>VLOOKUP(G93,E6数据库!J:L,3,0)</f>
        <v>#N/A</v>
      </c>
      <c r="K93" s="27" t="e">
        <f>VLOOKUP(F93,E6数据库!C:G,4,0)*J93*C93</f>
        <v>#N/A</v>
      </c>
      <c r="L93" s="18" t="e">
        <f>VLOOKUP(F93,E6数据库!C:H,5,0)</f>
        <v>#N/A</v>
      </c>
      <c r="M93" s="18" t="e">
        <f>VLOOKUP(F93,E6数据库!C:H,6,0)</f>
        <v>#N/A</v>
      </c>
      <c r="N93" s="18"/>
    </row>
    <row r="94" spans="1:14" x14ac:dyDescent="0.25">
      <c r="A94" s="22"/>
      <c r="B94" s="22"/>
      <c r="C94" s="22"/>
      <c r="D94" s="22"/>
      <c r="E94" s="18" t="e">
        <f t="shared" si="6"/>
        <v>#VALUE!</v>
      </c>
      <c r="F94" s="18" t="str">
        <f t="shared" si="7"/>
        <v/>
      </c>
      <c r="G94" s="18" t="str">
        <f t="shared" si="8"/>
        <v/>
      </c>
      <c r="H94" s="18" t="e">
        <f>VLOOKUP(F94,E6数据库!C:H,2,0)</f>
        <v>#N/A</v>
      </c>
      <c r="I94" s="18" t="e">
        <f>VLOOKUP(F94,E6数据库!C:H,3,0)</f>
        <v>#N/A</v>
      </c>
      <c r="J94" s="18" t="e">
        <f>VLOOKUP(G94,E6数据库!J:L,3,0)</f>
        <v>#N/A</v>
      </c>
      <c r="K94" s="27" t="e">
        <f>VLOOKUP(F94,E6数据库!C:G,4,0)*J94*C94</f>
        <v>#N/A</v>
      </c>
      <c r="L94" s="18" t="e">
        <f>VLOOKUP(F94,E6数据库!C:H,5,0)</f>
        <v>#N/A</v>
      </c>
      <c r="M94" s="18" t="e">
        <f>VLOOKUP(F94,E6数据库!C:H,6,0)</f>
        <v>#N/A</v>
      </c>
      <c r="N94" s="18"/>
    </row>
    <row r="95" spans="1:14" x14ac:dyDescent="0.25">
      <c r="A95" s="22"/>
      <c r="B95" s="22"/>
      <c r="C95" s="22"/>
      <c r="D95" s="22"/>
      <c r="E95" s="18" t="e">
        <f t="shared" si="6"/>
        <v>#VALUE!</v>
      </c>
      <c r="F95" s="18" t="str">
        <f t="shared" si="7"/>
        <v/>
      </c>
      <c r="G95" s="18" t="str">
        <f t="shared" si="8"/>
        <v/>
      </c>
      <c r="H95" s="18" t="e">
        <f>VLOOKUP(F95,E6数据库!C:H,2,0)</f>
        <v>#N/A</v>
      </c>
      <c r="I95" s="18" t="e">
        <f>VLOOKUP(F95,E6数据库!C:H,3,0)</f>
        <v>#N/A</v>
      </c>
      <c r="J95" s="18" t="e">
        <f>VLOOKUP(G95,E6数据库!J:L,3,0)</f>
        <v>#N/A</v>
      </c>
      <c r="K95" s="27" t="e">
        <f>VLOOKUP(F95,E6数据库!C:G,4,0)*J95*C95</f>
        <v>#N/A</v>
      </c>
      <c r="L95" s="18" t="e">
        <f>VLOOKUP(F95,E6数据库!C:H,5,0)</f>
        <v>#N/A</v>
      </c>
      <c r="M95" s="18" t="e">
        <f>VLOOKUP(F95,E6数据库!C:H,6,0)</f>
        <v>#N/A</v>
      </c>
      <c r="N95" s="18"/>
    </row>
    <row r="96" spans="1:14" x14ac:dyDescent="0.25">
      <c r="A96" s="22"/>
      <c r="B96" s="22"/>
      <c r="C96" s="22"/>
      <c r="D96" s="22"/>
      <c r="E96" s="18" t="e">
        <f t="shared" si="6"/>
        <v>#VALUE!</v>
      </c>
      <c r="F96" s="18" t="str">
        <f t="shared" si="7"/>
        <v/>
      </c>
      <c r="G96" s="18" t="str">
        <f t="shared" si="8"/>
        <v/>
      </c>
      <c r="H96" s="18" t="e">
        <f>VLOOKUP(F96,E6数据库!C:H,2,0)</f>
        <v>#N/A</v>
      </c>
      <c r="I96" s="18" t="e">
        <f>VLOOKUP(F96,E6数据库!C:H,3,0)</f>
        <v>#N/A</v>
      </c>
      <c r="J96" s="18" t="e">
        <f>VLOOKUP(G96,E6数据库!J:L,3,0)</f>
        <v>#N/A</v>
      </c>
      <c r="K96" s="27" t="e">
        <f>VLOOKUP(F96,E6数据库!C:G,4,0)*J96*C96</f>
        <v>#N/A</v>
      </c>
      <c r="L96" s="18" t="e">
        <f>VLOOKUP(F96,E6数据库!C:H,5,0)</f>
        <v>#N/A</v>
      </c>
      <c r="M96" s="18" t="e">
        <f>VLOOKUP(F96,E6数据库!C:H,6,0)</f>
        <v>#N/A</v>
      </c>
      <c r="N96" s="18"/>
    </row>
    <row r="97" spans="1:14" x14ac:dyDescent="0.25">
      <c r="A97" s="22"/>
      <c r="B97" s="22"/>
      <c r="C97" s="22"/>
      <c r="D97" s="22"/>
      <c r="E97" s="18" t="e">
        <f t="shared" si="6"/>
        <v>#VALUE!</v>
      </c>
      <c r="F97" s="18" t="str">
        <f t="shared" si="7"/>
        <v/>
      </c>
      <c r="G97" s="18" t="str">
        <f t="shared" si="8"/>
        <v/>
      </c>
      <c r="H97" s="18" t="e">
        <f>VLOOKUP(F97,E6数据库!C:H,2,0)</f>
        <v>#N/A</v>
      </c>
      <c r="I97" s="18" t="e">
        <f>VLOOKUP(F97,E6数据库!C:H,3,0)</f>
        <v>#N/A</v>
      </c>
      <c r="J97" s="18" t="e">
        <f>VLOOKUP(G97,E6数据库!J:L,3,0)</f>
        <v>#N/A</v>
      </c>
      <c r="K97" s="27" t="e">
        <f>VLOOKUP(F97,E6数据库!C:G,4,0)*J97*C97</f>
        <v>#N/A</v>
      </c>
      <c r="L97" s="18" t="e">
        <f>VLOOKUP(F97,E6数据库!C:H,5,0)</f>
        <v>#N/A</v>
      </c>
      <c r="M97" s="18" t="e">
        <f>VLOOKUP(F97,E6数据库!C:H,6,0)</f>
        <v>#N/A</v>
      </c>
      <c r="N97" s="18"/>
    </row>
    <row r="98" spans="1:14" x14ac:dyDescent="0.25">
      <c r="A98" s="22"/>
      <c r="B98" s="22"/>
      <c r="C98" s="22"/>
      <c r="D98" s="22"/>
      <c r="E98" s="18" t="e">
        <f t="shared" si="6"/>
        <v>#VALUE!</v>
      </c>
      <c r="F98" s="18" t="str">
        <f t="shared" si="7"/>
        <v/>
      </c>
      <c r="G98" s="18" t="str">
        <f t="shared" si="8"/>
        <v/>
      </c>
      <c r="H98" s="18" t="e">
        <f>VLOOKUP(F98,E6数据库!C:H,2,0)</f>
        <v>#N/A</v>
      </c>
      <c r="I98" s="18" t="e">
        <f>VLOOKUP(F98,E6数据库!C:H,3,0)</f>
        <v>#N/A</v>
      </c>
      <c r="J98" s="18" t="e">
        <f>VLOOKUP(G98,E6数据库!J:L,3,0)</f>
        <v>#N/A</v>
      </c>
      <c r="K98" s="27" t="e">
        <f>VLOOKUP(F98,E6数据库!C:G,4,0)*J98*C98</f>
        <v>#N/A</v>
      </c>
      <c r="L98" s="18" t="e">
        <f>VLOOKUP(F98,E6数据库!C:H,5,0)</f>
        <v>#N/A</v>
      </c>
      <c r="M98" s="18" t="e">
        <f>VLOOKUP(F98,E6数据库!C:H,6,0)</f>
        <v>#N/A</v>
      </c>
      <c r="N98" s="18"/>
    </row>
    <row r="99" spans="1:14" x14ac:dyDescent="0.25">
      <c r="A99" s="22"/>
      <c r="B99" s="22"/>
      <c r="C99" s="22"/>
      <c r="D99" s="22"/>
      <c r="E99" s="18" t="e">
        <f t="shared" si="6"/>
        <v>#VALUE!</v>
      </c>
      <c r="F99" s="18" t="str">
        <f t="shared" si="7"/>
        <v/>
      </c>
      <c r="G99" s="18" t="str">
        <f t="shared" si="8"/>
        <v/>
      </c>
      <c r="H99" s="18" t="e">
        <f>VLOOKUP(F99,E6数据库!C:H,2,0)</f>
        <v>#N/A</v>
      </c>
      <c r="I99" s="18" t="e">
        <f>VLOOKUP(F99,E6数据库!C:H,3,0)</f>
        <v>#N/A</v>
      </c>
      <c r="J99" s="18" t="e">
        <f>VLOOKUP(G99,E6数据库!J:L,3,0)</f>
        <v>#N/A</v>
      </c>
      <c r="K99" s="27" t="e">
        <f>VLOOKUP(F99,E6数据库!C:G,4,0)*J99*C99</f>
        <v>#N/A</v>
      </c>
      <c r="L99" s="18" t="e">
        <f>VLOOKUP(F99,E6数据库!C:H,5,0)</f>
        <v>#N/A</v>
      </c>
      <c r="M99" s="18" t="e">
        <f>VLOOKUP(F99,E6数据库!C:H,6,0)</f>
        <v>#N/A</v>
      </c>
      <c r="N99" s="18"/>
    </row>
    <row r="100" spans="1:14" x14ac:dyDescent="0.25">
      <c r="A100" s="22"/>
      <c r="B100" s="22"/>
      <c r="C100" s="22"/>
      <c r="D100" s="22"/>
      <c r="E100" s="18" t="e">
        <f t="shared" si="6"/>
        <v>#VALUE!</v>
      </c>
      <c r="F100" s="18" t="str">
        <f t="shared" si="7"/>
        <v/>
      </c>
      <c r="G100" s="18" t="str">
        <f t="shared" si="8"/>
        <v/>
      </c>
      <c r="H100" s="18" t="e">
        <f>VLOOKUP(F100,E6数据库!C:H,2,0)</f>
        <v>#N/A</v>
      </c>
      <c r="I100" s="18" t="e">
        <f>VLOOKUP(F100,E6数据库!C:H,3,0)</f>
        <v>#N/A</v>
      </c>
      <c r="J100" s="18" t="e">
        <f>VLOOKUP(G100,E6数据库!J:L,3,0)</f>
        <v>#N/A</v>
      </c>
      <c r="K100" s="27" t="e">
        <f>VLOOKUP(F100,E6数据库!C:G,4,0)*J100*C100</f>
        <v>#N/A</v>
      </c>
      <c r="L100" s="18" t="e">
        <f>VLOOKUP(F100,E6数据库!C:H,5,0)</f>
        <v>#N/A</v>
      </c>
      <c r="M100" s="18" t="e">
        <f>VLOOKUP(F100,E6数据库!C:H,6,0)</f>
        <v>#N/A</v>
      </c>
      <c r="N100" s="18"/>
    </row>
  </sheetData>
  <sheetProtection algorithmName="SHA-512" hashValue="wroYEcEaVZMqlgcrtcQOR9rA0CCIZAjWWK+cg8AqoGEn2rTxqe6N1i4HaQsfQYSF/HFvWYdH2eksjviJTiSi4A==" saltValue="u8alw7AmDTw4utDPHycFFw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  <ignoredErrors>
    <ignoredError sqref="E2:E13" formula="1"/>
  </ignoredError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8FD-9C2C-48A0-A314-E6CD1B303CBC}">
  <sheetPr codeName="Sheet12"/>
  <dimension ref="A1:L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5.7265625" bestFit="1" customWidth="1"/>
    <col min="6" max="6" width="15.7265625" customWidth="1"/>
    <col min="11" max="11" width="24.36328125" bestFit="1" customWidth="1"/>
    <col min="12" max="12" width="10.26953125" bestFit="1" customWidth="1"/>
  </cols>
  <sheetData>
    <row r="1" spans="1:12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3"/>
      <c r="J1" s="24" t="s">
        <v>282</v>
      </c>
      <c r="K1" s="3" t="s">
        <v>283</v>
      </c>
      <c r="L1" s="24" t="s">
        <v>217</v>
      </c>
    </row>
    <row r="2" spans="1:12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3" t="s">
        <v>32</v>
      </c>
      <c r="G2" s="1" t="s">
        <v>3</v>
      </c>
      <c r="H2" s="1" t="s">
        <v>4</v>
      </c>
      <c r="J2" s="1" t="s">
        <v>121</v>
      </c>
      <c r="K2" s="1" t="s">
        <v>284</v>
      </c>
      <c r="L2" s="29">
        <v>2</v>
      </c>
    </row>
    <row r="3" spans="1:12" x14ac:dyDescent="0.25">
      <c r="A3" s="3" t="s">
        <v>289</v>
      </c>
      <c r="B3" s="3" t="s">
        <v>290</v>
      </c>
      <c r="C3" s="3" t="s">
        <v>191</v>
      </c>
      <c r="D3" s="3" t="s">
        <v>116</v>
      </c>
      <c r="E3" s="33" t="s">
        <v>291</v>
      </c>
      <c r="F3" s="3">
        <v>2.5000000000000001E-3</v>
      </c>
      <c r="G3" s="1" t="s">
        <v>16</v>
      </c>
      <c r="H3" s="1" t="s">
        <v>7</v>
      </c>
      <c r="J3" s="1" t="s">
        <v>255</v>
      </c>
      <c r="K3" s="3" t="s">
        <v>285</v>
      </c>
      <c r="L3" s="29">
        <v>2</v>
      </c>
    </row>
    <row r="4" spans="1:12" x14ac:dyDescent="0.25">
      <c r="A4" s="3"/>
      <c r="B4" s="1"/>
      <c r="C4" s="3" t="s">
        <v>192</v>
      </c>
      <c r="D4" s="3" t="s">
        <v>181</v>
      </c>
      <c r="E4" s="3" t="s">
        <v>196</v>
      </c>
      <c r="F4" s="3">
        <v>0.05</v>
      </c>
      <c r="G4" s="1" t="s">
        <v>15</v>
      </c>
      <c r="H4" s="1" t="s">
        <v>7</v>
      </c>
      <c r="J4" s="1" t="s">
        <v>191</v>
      </c>
      <c r="K4" s="3" t="s">
        <v>286</v>
      </c>
      <c r="L4" s="29">
        <v>4</v>
      </c>
    </row>
    <row r="5" spans="1:12" x14ac:dyDescent="0.25">
      <c r="A5" s="3"/>
      <c r="B5" s="1"/>
      <c r="C5" s="3" t="s">
        <v>193</v>
      </c>
      <c r="D5" s="3" t="s">
        <v>207</v>
      </c>
      <c r="E5" s="3" t="s">
        <v>159</v>
      </c>
      <c r="F5" s="3">
        <v>7.4999999999999997E-2</v>
      </c>
      <c r="G5" s="1" t="s">
        <v>15</v>
      </c>
      <c r="H5" s="1" t="s">
        <v>7</v>
      </c>
    </row>
    <row r="6" spans="1:12" x14ac:dyDescent="0.25">
      <c r="A6" s="3"/>
      <c r="B6" s="1"/>
      <c r="C6" s="3" t="s">
        <v>194</v>
      </c>
      <c r="D6" s="3" t="s">
        <v>181</v>
      </c>
      <c r="E6" s="3" t="s">
        <v>188</v>
      </c>
      <c r="F6" s="3">
        <v>0.1</v>
      </c>
      <c r="G6" s="1" t="s">
        <v>15</v>
      </c>
      <c r="H6" s="1" t="s">
        <v>7</v>
      </c>
    </row>
  </sheetData>
  <sheetProtection algorithmName="SHA-512" hashValue="Pyomd7oc/ytnFHPNkvxYoOiUSpTUK0eCuBlSrfpte7/G3c8pbp0RU5j4Gteh+zuMBPQ39YtpSioSeXhZHxkAJA==" saltValue="jTQhzllXuR4hPpyQL5OAzQ==" spinCount="100000" sheet="1" objects="1" scenarios="1"/>
  <mergeCells count="1">
    <mergeCell ref="C1:H1"/>
  </mergeCells>
  <phoneticPr fontId="6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E344-AD3A-4455-A84F-28251891537B}">
  <sheetPr codeName="Sheet13"/>
  <dimension ref="A1:Y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4.7265625" style="35" customWidth="1"/>
    <col min="6" max="6" width="9.26953125" bestFit="1" customWidth="1"/>
    <col min="7" max="7" width="8.26953125" bestFit="1" customWidth="1"/>
    <col min="8" max="8" width="11.36328125" bestFit="1" customWidth="1"/>
    <col min="9" max="9" width="14.6328125" bestFit="1" customWidth="1"/>
    <col min="13" max="13" width="12.453125" bestFit="1" customWidth="1"/>
    <col min="14" max="14" width="21.08984375" bestFit="1" customWidth="1"/>
    <col min="15" max="15" width="10.26953125" bestFit="1" customWidth="1"/>
    <col min="19" max="19" width="5.26953125" bestFit="1" customWidth="1"/>
    <col min="20" max="20" width="11.36328125" bestFit="1" customWidth="1"/>
  </cols>
  <sheetData>
    <row r="1" spans="1:25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125</v>
      </c>
      <c r="F1" s="18" t="s">
        <v>282</v>
      </c>
      <c r="G1" s="18" t="s">
        <v>166</v>
      </c>
      <c r="H1" s="18" t="s">
        <v>48</v>
      </c>
      <c r="I1" s="18" t="s">
        <v>82</v>
      </c>
      <c r="J1" s="18" t="s">
        <v>264</v>
      </c>
      <c r="K1" s="18" t="s">
        <v>83</v>
      </c>
      <c r="L1" s="18" t="s">
        <v>265</v>
      </c>
      <c r="M1" s="18" t="s">
        <v>275</v>
      </c>
      <c r="N1" s="18" t="s">
        <v>276</v>
      </c>
      <c r="O1" s="18" t="s">
        <v>217</v>
      </c>
      <c r="P1" s="19" t="s">
        <v>79</v>
      </c>
      <c r="Q1" s="18" t="s">
        <v>3</v>
      </c>
      <c r="R1" s="18" t="s">
        <v>160</v>
      </c>
      <c r="S1" s="18" t="s">
        <v>5</v>
      </c>
      <c r="T1" s="18" t="s">
        <v>48</v>
      </c>
      <c r="U1" s="18" t="s">
        <v>82</v>
      </c>
      <c r="V1" s="19" t="s">
        <v>79</v>
      </c>
      <c r="W1" s="18" t="s">
        <v>3</v>
      </c>
      <c r="X1" s="18" t="s">
        <v>160</v>
      </c>
      <c r="Y1" s="18" t="s">
        <v>5</v>
      </c>
    </row>
    <row r="2" spans="1:25" x14ac:dyDescent="0.25">
      <c r="A2" s="22">
        <v>27</v>
      </c>
      <c r="B2" s="22" t="s">
        <v>1062</v>
      </c>
      <c r="C2" s="22">
        <v>2</v>
      </c>
      <c r="D2" s="22" t="s">
        <v>545</v>
      </c>
      <c r="E2" s="18" t="str">
        <f>TRIM(MID(SUBSTITUTE($B2,"-",REPT(" ",99)),COLUMN(B2)*99-98,99))</f>
        <v>A</v>
      </c>
      <c r="F2" s="18" t="str">
        <f>TRIM(MID(SUBSTITUTE($B2,"-",REPT(" ",99)),COLUMN(C2)*99-98,99))</f>
        <v>G</v>
      </c>
      <c r="G2" s="18">
        <f>VALUE(TRIM(MID(SUBSTITUTE($B2,"-",REPT(" ",99)),COLUMN(D2)*99-98,99)))</f>
        <v>300</v>
      </c>
      <c r="H2" s="18" t="str">
        <f>VLOOKUP(E2,E7数据库!C:X,2,0)</f>
        <v>钢板</v>
      </c>
      <c r="I2" s="18" t="str">
        <f>VLOOKUP(E2,E7数据库!C:Q,3,0)</f>
        <v>δ=10</v>
      </c>
      <c r="J2" s="18" t="str">
        <f>VLOOKUP(E2,E7数据库!C:Q,4,0)</f>
        <v>35</v>
      </c>
      <c r="K2" s="18" t="str">
        <f>VLOOKUP(E2,E7数据库!C:Q,5,0)</f>
        <v>20</v>
      </c>
      <c r="L2" s="18">
        <f>VLOOKUP(E2,E7数据库!C:Q,6,0)+G2</f>
        <v>310</v>
      </c>
      <c r="M2" s="18">
        <f>(J2/1000)*(L2/1000)-(J2/1000-K2/1000)*(G2/1000)</f>
        <v>6.3499999999999997E-3</v>
      </c>
      <c r="N2" s="18" t="str">
        <f>IF(E2="E",L2/1000,"否")</f>
        <v>否</v>
      </c>
      <c r="O2" s="18">
        <f>VLOOKUP(F2,E7数据库!S:U,3,0)</f>
        <v>2</v>
      </c>
      <c r="P2" s="19">
        <f>IF(N2="否",M2*C2*O2,N2*C2*O2)</f>
        <v>2.5399999999999999E-2</v>
      </c>
      <c r="Q2" s="18" t="str">
        <f>VLOOKUP(E2,E3数据库!C:Q,7,0)</f>
        <v>m²</v>
      </c>
      <c r="R2" s="18" t="str">
        <f>VLOOKUP(E2,E7数据库!C:Q,8,0)</f>
        <v>Q235B</v>
      </c>
      <c r="S2" s="18"/>
      <c r="T2" s="18" t="str">
        <f>VLOOKUP(E2,E7数据库!C:Q,9,0)</f>
        <v>钢板</v>
      </c>
      <c r="U2" s="18" t="str">
        <f>VLOOKUP(E2,E7数据库!C:Q,10,0)</f>
        <v>δ=20</v>
      </c>
      <c r="V2" s="19">
        <f>VLOOKUP(E2,E7数据库!C:Q,13,0)*O2*C2</f>
        <v>0</v>
      </c>
      <c r="W2" s="18" t="str">
        <f>VLOOKUP(E2,E7数据库!C:Q,14,0)</f>
        <v>m²</v>
      </c>
      <c r="X2" s="18" t="str">
        <f>VLOOKUP(E2,E7数据库!C:Q,15,0)</f>
        <v>Q235B</v>
      </c>
      <c r="Y2" s="18"/>
    </row>
    <row r="3" spans="1:25" x14ac:dyDescent="0.25">
      <c r="A3" s="22"/>
      <c r="B3" s="22"/>
      <c r="C3" s="22"/>
      <c r="D3" s="22"/>
      <c r="E3" s="18" t="str">
        <f t="shared" ref="E3:E8" si="0">TRIM(MID(SUBSTITUTE($B3,"-",REPT(" ",99)),COLUMN(B3)*99-98,99))</f>
        <v/>
      </c>
      <c r="F3" s="18" t="str">
        <f t="shared" ref="F3:F8" si="1">TRIM(MID(SUBSTITUTE($B3,"-",REPT(" ",99)),COLUMN(C3)*99-98,99))</f>
        <v/>
      </c>
      <c r="G3" s="18" t="e">
        <f t="shared" ref="G3:G8" si="2">VALUE(TRIM(MID(SUBSTITUTE($B3,"-",REPT(" ",99)),COLUMN(D3)*99-98,99)))</f>
        <v>#VALUE!</v>
      </c>
      <c r="H3" s="18" t="e">
        <f>VLOOKUP(E3,E3数据库!C:Q,2,0)</f>
        <v>#N/A</v>
      </c>
      <c r="I3" s="18" t="e">
        <f>VLOOKUP(E3,E7数据库!C:Q,3,0)</f>
        <v>#N/A</v>
      </c>
      <c r="J3" s="18" t="e">
        <f>VLOOKUP(E3,E7数据库!C:Q,4,0)</f>
        <v>#N/A</v>
      </c>
      <c r="K3" s="18" t="e">
        <f>VLOOKUP(E3,E7数据库!C:Q,5,0)</f>
        <v>#N/A</v>
      </c>
      <c r="L3" s="18" t="e">
        <f>VLOOKUP(E3,E7数据库!C:Q,6,0)+G3</f>
        <v>#N/A</v>
      </c>
      <c r="M3" s="18" t="e">
        <f t="shared" ref="M3:M8" si="3">(J3/1000)*(L3/1000)-(J3/1000-K3/1000)*(G3/1000)</f>
        <v>#N/A</v>
      </c>
      <c r="N3" s="18" t="str">
        <f t="shared" ref="N3:N8" si="4">IF(E3="E",L3/1000,"否")</f>
        <v>否</v>
      </c>
      <c r="O3" s="18" t="e">
        <f>VLOOKUP(F3,E7数据库!S:U,3,0)</f>
        <v>#N/A</v>
      </c>
      <c r="P3" s="19" t="e">
        <f t="shared" ref="P3:P8" si="5">IF(N3="否",M3*C3*O3,N3*C3*O3)</f>
        <v>#N/A</v>
      </c>
      <c r="Q3" s="18" t="e">
        <f>VLOOKUP(E3,E3数据库!C:Q,7,0)</f>
        <v>#N/A</v>
      </c>
      <c r="R3" s="18" t="e">
        <f>VLOOKUP(E3,E7数据库!C:Q,8,0)</f>
        <v>#N/A</v>
      </c>
      <c r="S3" s="18"/>
      <c r="T3" s="18" t="e">
        <f>VLOOKUP(E3,E7数据库!C:Q,9,0)</f>
        <v>#N/A</v>
      </c>
      <c r="U3" s="18" t="e">
        <f>VLOOKUP(E3,E7数据库!C:Q,10,0)</f>
        <v>#N/A</v>
      </c>
      <c r="V3" s="19" t="e">
        <f>VLOOKUP(E3,E7数据库!C:Q,13,0)*O3*C3</f>
        <v>#N/A</v>
      </c>
      <c r="W3" s="18" t="e">
        <f>VLOOKUP(E3,E7数据库!C:Q,14,0)</f>
        <v>#N/A</v>
      </c>
      <c r="X3" s="18" t="e">
        <f>VLOOKUP(E3,E7数据库!C:Q,15,0)</f>
        <v>#N/A</v>
      </c>
      <c r="Y3" s="18"/>
    </row>
    <row r="4" spans="1:25" x14ac:dyDescent="0.25">
      <c r="A4" s="22"/>
      <c r="B4" s="22"/>
      <c r="C4" s="22"/>
      <c r="D4" s="22"/>
      <c r="E4" s="18" t="str">
        <f t="shared" si="0"/>
        <v/>
      </c>
      <c r="F4" s="18" t="str">
        <f t="shared" si="1"/>
        <v/>
      </c>
      <c r="G4" s="18" t="e">
        <f t="shared" si="2"/>
        <v>#VALUE!</v>
      </c>
      <c r="H4" s="18" t="e">
        <f>VLOOKUP(E4,E3数据库!C:Q,2,0)</f>
        <v>#N/A</v>
      </c>
      <c r="I4" s="18" t="e">
        <f>VLOOKUP(E4,E7数据库!C:Q,3,0)</f>
        <v>#N/A</v>
      </c>
      <c r="J4" s="18" t="e">
        <f>VLOOKUP(E4,E7数据库!C:Q,4,0)</f>
        <v>#N/A</v>
      </c>
      <c r="K4" s="18" t="e">
        <f>VLOOKUP(E4,E7数据库!C:Q,5,0)</f>
        <v>#N/A</v>
      </c>
      <c r="L4" s="18" t="e">
        <f>VLOOKUP(E4,E7数据库!C:Q,6,0)+G4</f>
        <v>#N/A</v>
      </c>
      <c r="M4" s="18" t="e">
        <f t="shared" si="3"/>
        <v>#N/A</v>
      </c>
      <c r="N4" s="18" t="str">
        <f t="shared" si="4"/>
        <v>否</v>
      </c>
      <c r="O4" s="18" t="e">
        <f>VLOOKUP(F4,E7数据库!S:U,3,0)</f>
        <v>#N/A</v>
      </c>
      <c r="P4" s="19" t="e">
        <f t="shared" si="5"/>
        <v>#N/A</v>
      </c>
      <c r="Q4" s="18" t="e">
        <f>VLOOKUP(E4,E3数据库!C:Q,7,0)</f>
        <v>#N/A</v>
      </c>
      <c r="R4" s="18" t="e">
        <f>VLOOKUP(E4,E7数据库!C:Q,8,0)</f>
        <v>#N/A</v>
      </c>
      <c r="S4" s="18"/>
      <c r="T4" s="18" t="e">
        <f>VLOOKUP(E4,E7数据库!C:Q,9,0)</f>
        <v>#N/A</v>
      </c>
      <c r="U4" s="18" t="e">
        <f>VLOOKUP(E4,E7数据库!C:Q,10,0)</f>
        <v>#N/A</v>
      </c>
      <c r="V4" s="19" t="e">
        <f>VLOOKUP(E4,E7数据库!C:Q,13,0)*O4*C4</f>
        <v>#N/A</v>
      </c>
      <c r="W4" s="18" t="e">
        <f>VLOOKUP(E4,E7数据库!C:Q,14,0)</f>
        <v>#N/A</v>
      </c>
      <c r="X4" s="18" t="e">
        <f>VLOOKUP(E4,E7数据库!C:Q,15,0)</f>
        <v>#N/A</v>
      </c>
      <c r="Y4" s="18"/>
    </row>
    <row r="5" spans="1:25" x14ac:dyDescent="0.25">
      <c r="A5" s="22"/>
      <c r="B5" s="22"/>
      <c r="C5" s="22"/>
      <c r="D5" s="22"/>
      <c r="E5" s="18" t="str">
        <f t="shared" si="0"/>
        <v/>
      </c>
      <c r="F5" s="18" t="str">
        <f t="shared" si="1"/>
        <v/>
      </c>
      <c r="G5" s="18" t="e">
        <f t="shared" si="2"/>
        <v>#VALUE!</v>
      </c>
      <c r="H5" s="18" t="e">
        <f>VLOOKUP(E5,E3数据库!C:Q,2,0)</f>
        <v>#N/A</v>
      </c>
      <c r="I5" s="18" t="e">
        <f>VLOOKUP(E5,E7数据库!C:Q,3,0)</f>
        <v>#N/A</v>
      </c>
      <c r="J5" s="18" t="e">
        <f>VLOOKUP(E5,E7数据库!C:Q,4,0)</f>
        <v>#N/A</v>
      </c>
      <c r="K5" s="18" t="e">
        <f>VLOOKUP(E5,E7数据库!C:Q,5,0)</f>
        <v>#N/A</v>
      </c>
      <c r="L5" s="18" t="e">
        <f>VLOOKUP(E5,E7数据库!C:Q,6,0)+G5</f>
        <v>#N/A</v>
      </c>
      <c r="M5" s="18" t="e">
        <f t="shared" si="3"/>
        <v>#N/A</v>
      </c>
      <c r="N5" s="18" t="str">
        <f t="shared" si="4"/>
        <v>否</v>
      </c>
      <c r="O5" s="18" t="e">
        <f>VLOOKUP(F5,E7数据库!S:U,3,0)</f>
        <v>#N/A</v>
      </c>
      <c r="P5" s="19" t="e">
        <f t="shared" si="5"/>
        <v>#N/A</v>
      </c>
      <c r="Q5" s="18" t="e">
        <f>VLOOKUP(E5,E3数据库!C:Q,7,0)</f>
        <v>#N/A</v>
      </c>
      <c r="R5" s="18" t="e">
        <f>VLOOKUP(E5,E7数据库!C:Q,8,0)</f>
        <v>#N/A</v>
      </c>
      <c r="S5" s="18"/>
      <c r="T5" s="18" t="e">
        <f>VLOOKUP(E5,E7数据库!C:Q,9,0)</f>
        <v>#N/A</v>
      </c>
      <c r="U5" s="18" t="e">
        <f>VLOOKUP(E5,E7数据库!C:Q,10,0)</f>
        <v>#N/A</v>
      </c>
      <c r="V5" s="19" t="e">
        <f>VLOOKUP(E5,E7数据库!C:Q,13,0)*O5*C5</f>
        <v>#N/A</v>
      </c>
      <c r="W5" s="18" t="e">
        <f>VLOOKUP(E5,E7数据库!C:Q,14,0)</f>
        <v>#N/A</v>
      </c>
      <c r="X5" s="18" t="e">
        <f>VLOOKUP(E5,E7数据库!C:Q,15,0)</f>
        <v>#N/A</v>
      </c>
      <c r="Y5" s="18"/>
    </row>
    <row r="6" spans="1:25" x14ac:dyDescent="0.25">
      <c r="A6" s="22"/>
      <c r="B6" s="22"/>
      <c r="C6" s="22"/>
      <c r="D6" s="22"/>
      <c r="E6" s="18" t="str">
        <f t="shared" si="0"/>
        <v/>
      </c>
      <c r="F6" s="18" t="str">
        <f t="shared" si="1"/>
        <v/>
      </c>
      <c r="G6" s="18" t="e">
        <f t="shared" si="2"/>
        <v>#VALUE!</v>
      </c>
      <c r="H6" s="18" t="e">
        <f>VLOOKUP(E6,E3数据库!C:Q,2,0)</f>
        <v>#N/A</v>
      </c>
      <c r="I6" s="18" t="e">
        <f>VLOOKUP(E6,E7数据库!C:Q,3,0)</f>
        <v>#N/A</v>
      </c>
      <c r="J6" s="18" t="e">
        <f>VLOOKUP(E6,E7数据库!C:Q,4,0)</f>
        <v>#N/A</v>
      </c>
      <c r="K6" s="18" t="e">
        <f>VLOOKUP(E6,E7数据库!C:Q,5,0)</f>
        <v>#N/A</v>
      </c>
      <c r="L6" s="18" t="e">
        <f>VLOOKUP(E6,E7数据库!C:Q,6,0)+G6</f>
        <v>#N/A</v>
      </c>
      <c r="M6" s="18" t="e">
        <f t="shared" si="3"/>
        <v>#N/A</v>
      </c>
      <c r="N6" s="18" t="str">
        <f t="shared" si="4"/>
        <v>否</v>
      </c>
      <c r="O6" s="18" t="e">
        <f>VLOOKUP(F6,E7数据库!S:U,3,0)</f>
        <v>#N/A</v>
      </c>
      <c r="P6" s="19" t="e">
        <f t="shared" si="5"/>
        <v>#N/A</v>
      </c>
      <c r="Q6" s="18" t="e">
        <f>VLOOKUP(E6,E3数据库!C:Q,7,0)</f>
        <v>#N/A</v>
      </c>
      <c r="R6" s="18" t="e">
        <f>VLOOKUP(E6,E7数据库!C:Q,8,0)</f>
        <v>#N/A</v>
      </c>
      <c r="S6" s="18"/>
      <c r="T6" s="18" t="e">
        <f>VLOOKUP(E6,E7数据库!C:Q,9,0)</f>
        <v>#N/A</v>
      </c>
      <c r="U6" s="18" t="e">
        <f>VLOOKUP(E6,E7数据库!C:Q,10,0)</f>
        <v>#N/A</v>
      </c>
      <c r="V6" s="19" t="e">
        <f>VLOOKUP(E6,E7数据库!C:Q,13,0)*O6*C6</f>
        <v>#N/A</v>
      </c>
      <c r="W6" s="18" t="e">
        <f>VLOOKUP(E6,E7数据库!C:Q,14,0)</f>
        <v>#N/A</v>
      </c>
      <c r="X6" s="18" t="e">
        <f>VLOOKUP(E6,E7数据库!C:Q,15,0)</f>
        <v>#N/A</v>
      </c>
      <c r="Y6" s="18"/>
    </row>
    <row r="7" spans="1:25" x14ac:dyDescent="0.25">
      <c r="A7" s="22"/>
      <c r="B7" s="22"/>
      <c r="C7" s="22"/>
      <c r="D7" s="22"/>
      <c r="E7" s="18" t="str">
        <f t="shared" si="0"/>
        <v/>
      </c>
      <c r="F7" s="18" t="str">
        <f t="shared" si="1"/>
        <v/>
      </c>
      <c r="G7" s="18" t="e">
        <f t="shared" si="2"/>
        <v>#VALUE!</v>
      </c>
      <c r="H7" s="18" t="e">
        <f>VLOOKUP(E7,E3数据库!C:Q,2,0)</f>
        <v>#N/A</v>
      </c>
      <c r="I7" s="18" t="e">
        <f>VLOOKUP(E7,E7数据库!C:Q,3,0)</f>
        <v>#N/A</v>
      </c>
      <c r="J7" s="18" t="e">
        <f>VLOOKUP(E7,E7数据库!C:Q,4,0)</f>
        <v>#N/A</v>
      </c>
      <c r="K7" s="18" t="e">
        <f>VLOOKUP(E7,E7数据库!C:Q,5,0)</f>
        <v>#N/A</v>
      </c>
      <c r="L7" s="18" t="e">
        <f>VLOOKUP(E7,E7数据库!C:Q,6,0)+G7</f>
        <v>#N/A</v>
      </c>
      <c r="M7" s="18" t="e">
        <f t="shared" si="3"/>
        <v>#N/A</v>
      </c>
      <c r="N7" s="18" t="str">
        <f t="shared" si="4"/>
        <v>否</v>
      </c>
      <c r="O7" s="18" t="e">
        <f>VLOOKUP(F7,E7数据库!S:U,3,0)</f>
        <v>#N/A</v>
      </c>
      <c r="P7" s="19" t="e">
        <f t="shared" si="5"/>
        <v>#N/A</v>
      </c>
      <c r="Q7" s="18" t="e">
        <f>VLOOKUP(E7,E3数据库!C:Q,7,0)</f>
        <v>#N/A</v>
      </c>
      <c r="R7" s="18" t="e">
        <f>VLOOKUP(E7,E7数据库!C:Q,8,0)</f>
        <v>#N/A</v>
      </c>
      <c r="S7" s="18"/>
      <c r="T7" s="18" t="e">
        <f>VLOOKUP(E7,E7数据库!C:Q,9,0)</f>
        <v>#N/A</v>
      </c>
      <c r="U7" s="18" t="e">
        <f>VLOOKUP(E7,E7数据库!C:Q,10,0)</f>
        <v>#N/A</v>
      </c>
      <c r="V7" s="19" t="e">
        <f>VLOOKUP(E7,E7数据库!C:Q,13,0)*O7*C7</f>
        <v>#N/A</v>
      </c>
      <c r="W7" s="18" t="e">
        <f>VLOOKUP(E7,E7数据库!C:Q,14,0)</f>
        <v>#N/A</v>
      </c>
      <c r="X7" s="18" t="e">
        <f>VLOOKUP(E7,E7数据库!C:Q,15,0)</f>
        <v>#N/A</v>
      </c>
      <c r="Y7" s="18"/>
    </row>
    <row r="8" spans="1:25" x14ac:dyDescent="0.25">
      <c r="A8" s="22"/>
      <c r="B8" s="22"/>
      <c r="C8" s="22"/>
      <c r="D8" s="22"/>
      <c r="E8" s="18" t="str">
        <f t="shared" si="0"/>
        <v/>
      </c>
      <c r="F8" s="18" t="str">
        <f t="shared" si="1"/>
        <v/>
      </c>
      <c r="G8" s="18" t="e">
        <f t="shared" si="2"/>
        <v>#VALUE!</v>
      </c>
      <c r="H8" s="18" t="e">
        <f>VLOOKUP(E8,E3数据库!C:Q,2,0)</f>
        <v>#N/A</v>
      </c>
      <c r="I8" s="18" t="e">
        <f>VLOOKUP(E8,E7数据库!C:Q,3,0)</f>
        <v>#N/A</v>
      </c>
      <c r="J8" s="18" t="e">
        <f>VLOOKUP(E8,E7数据库!C:Q,4,0)</f>
        <v>#N/A</v>
      </c>
      <c r="K8" s="18" t="e">
        <f>VLOOKUP(E8,E7数据库!C:Q,5,0)</f>
        <v>#N/A</v>
      </c>
      <c r="L8" s="18" t="e">
        <f>VLOOKUP(E8,E7数据库!C:Q,6,0)+G8</f>
        <v>#N/A</v>
      </c>
      <c r="M8" s="18" t="e">
        <f t="shared" si="3"/>
        <v>#N/A</v>
      </c>
      <c r="N8" s="18" t="str">
        <f t="shared" si="4"/>
        <v>否</v>
      </c>
      <c r="O8" s="18" t="e">
        <f>VLOOKUP(F8,E7数据库!S:U,3,0)</f>
        <v>#N/A</v>
      </c>
      <c r="P8" s="19" t="e">
        <f t="shared" si="5"/>
        <v>#N/A</v>
      </c>
      <c r="Q8" s="18" t="e">
        <f>VLOOKUP(E8,E3数据库!C:Q,7,0)</f>
        <v>#N/A</v>
      </c>
      <c r="R8" s="18" t="e">
        <f>VLOOKUP(E8,E7数据库!C:Q,8,0)</f>
        <v>#N/A</v>
      </c>
      <c r="S8" s="18"/>
      <c r="T8" s="18" t="e">
        <f>VLOOKUP(E8,E7数据库!C:Q,9,0)</f>
        <v>#N/A</v>
      </c>
      <c r="U8" s="18" t="e">
        <f>VLOOKUP(E8,E7数据库!C:Q,10,0)</f>
        <v>#N/A</v>
      </c>
      <c r="V8" s="19" t="e">
        <f>VLOOKUP(E8,E7数据库!C:Q,13,0)*O8*C8</f>
        <v>#N/A</v>
      </c>
      <c r="W8" s="18" t="e">
        <f>VLOOKUP(E8,E7数据库!C:Q,14,0)</f>
        <v>#N/A</v>
      </c>
      <c r="X8" s="18" t="e">
        <f>VLOOKUP(E8,E7数据库!C:Q,15,0)</f>
        <v>#N/A</v>
      </c>
      <c r="Y8" s="18"/>
    </row>
    <row r="9" spans="1:25" x14ac:dyDescent="0.25">
      <c r="A9" s="22"/>
      <c r="B9" s="22"/>
      <c r="C9" s="22"/>
      <c r="D9" s="22"/>
      <c r="E9" s="18" t="str">
        <f t="shared" ref="E9:E72" si="6">TRIM(MID(SUBSTITUTE($B9,"-",REPT(" ",99)),COLUMN(B9)*99-98,99))</f>
        <v/>
      </c>
      <c r="F9" s="18" t="str">
        <f t="shared" ref="F9:F72" si="7">TRIM(MID(SUBSTITUTE($B9,"-",REPT(" ",99)),COLUMN(C9)*99-98,99))</f>
        <v/>
      </c>
      <c r="G9" s="18" t="e">
        <f t="shared" ref="G9:G72" si="8">VALUE(TRIM(MID(SUBSTITUTE($B9,"-",REPT(" ",99)),COLUMN(D9)*99-98,99)))</f>
        <v>#VALUE!</v>
      </c>
      <c r="H9" s="18" t="e">
        <f>VLOOKUP(E9,E3数据库!C:Q,2,0)</f>
        <v>#N/A</v>
      </c>
      <c r="I9" s="18" t="e">
        <f>VLOOKUP(E9,E7数据库!C:Q,3,0)</f>
        <v>#N/A</v>
      </c>
      <c r="J9" s="18" t="e">
        <f>VLOOKUP(E9,E7数据库!C:Q,4,0)</f>
        <v>#N/A</v>
      </c>
      <c r="K9" s="18" t="e">
        <f>VLOOKUP(E9,E7数据库!C:Q,5,0)</f>
        <v>#N/A</v>
      </c>
      <c r="L9" s="18" t="e">
        <f>VLOOKUP(E9,E7数据库!C:Q,6,0)+G9</f>
        <v>#N/A</v>
      </c>
      <c r="M9" s="18" t="e">
        <f t="shared" ref="M9:M72" si="9">(J9/1000)*(L9/1000)-(J9/1000-K9/1000)*(G9/1000)</f>
        <v>#N/A</v>
      </c>
      <c r="N9" s="18" t="str">
        <f t="shared" ref="N9:N72" si="10">IF(E9="E",L9/1000,"否")</f>
        <v>否</v>
      </c>
      <c r="O9" s="18" t="e">
        <f>VLOOKUP(F9,E7数据库!S:U,3,0)</f>
        <v>#N/A</v>
      </c>
      <c r="P9" s="19" t="e">
        <f t="shared" ref="P9:P72" si="11">IF(N9="否",M9*C9*O9,N9*C9*O9)</f>
        <v>#N/A</v>
      </c>
      <c r="Q9" s="18" t="e">
        <f>VLOOKUP(E9,E3数据库!C:Q,7,0)</f>
        <v>#N/A</v>
      </c>
      <c r="R9" s="18" t="e">
        <f>VLOOKUP(E9,E7数据库!C:Q,8,0)</f>
        <v>#N/A</v>
      </c>
      <c r="S9" s="18"/>
      <c r="T9" s="18" t="e">
        <f>VLOOKUP(E9,E7数据库!C:Q,9,0)</f>
        <v>#N/A</v>
      </c>
      <c r="U9" s="18" t="e">
        <f>VLOOKUP(E9,E7数据库!C:Q,10,0)</f>
        <v>#N/A</v>
      </c>
      <c r="V9" s="19" t="e">
        <f>VLOOKUP(E9,E7数据库!C:Q,13,0)*O9*C9</f>
        <v>#N/A</v>
      </c>
      <c r="W9" s="18" t="e">
        <f>VLOOKUP(E9,E7数据库!C:Q,14,0)</f>
        <v>#N/A</v>
      </c>
      <c r="X9" s="18" t="e">
        <f>VLOOKUP(E9,E7数据库!C:Q,15,0)</f>
        <v>#N/A</v>
      </c>
      <c r="Y9" s="18"/>
    </row>
    <row r="10" spans="1:25" x14ac:dyDescent="0.25">
      <c r="A10" s="22"/>
      <c r="B10" s="22"/>
      <c r="C10" s="22"/>
      <c r="D10" s="22"/>
      <c r="E10" s="18" t="str">
        <f t="shared" si="6"/>
        <v/>
      </c>
      <c r="F10" s="18" t="str">
        <f t="shared" si="7"/>
        <v/>
      </c>
      <c r="G10" s="18" t="e">
        <f t="shared" si="8"/>
        <v>#VALUE!</v>
      </c>
      <c r="H10" s="18" t="e">
        <f>VLOOKUP(E10,E3数据库!C:Q,2,0)</f>
        <v>#N/A</v>
      </c>
      <c r="I10" s="18" t="e">
        <f>VLOOKUP(E10,E7数据库!C:Q,3,0)</f>
        <v>#N/A</v>
      </c>
      <c r="J10" s="18" t="e">
        <f>VLOOKUP(E10,E7数据库!C:Q,4,0)</f>
        <v>#N/A</v>
      </c>
      <c r="K10" s="18" t="e">
        <f>VLOOKUP(E10,E7数据库!C:Q,5,0)</f>
        <v>#N/A</v>
      </c>
      <c r="L10" s="18" t="e">
        <f>VLOOKUP(E10,E7数据库!C:Q,6,0)+G10</f>
        <v>#N/A</v>
      </c>
      <c r="M10" s="18" t="e">
        <f t="shared" si="9"/>
        <v>#N/A</v>
      </c>
      <c r="N10" s="18" t="str">
        <f t="shared" si="10"/>
        <v>否</v>
      </c>
      <c r="O10" s="18" t="e">
        <f>VLOOKUP(F10,E7数据库!S:U,3,0)</f>
        <v>#N/A</v>
      </c>
      <c r="P10" s="19" t="e">
        <f t="shared" si="11"/>
        <v>#N/A</v>
      </c>
      <c r="Q10" s="18" t="e">
        <f>VLOOKUP(E10,E3数据库!C:Q,7,0)</f>
        <v>#N/A</v>
      </c>
      <c r="R10" s="18" t="e">
        <f>VLOOKUP(E10,E7数据库!C:Q,8,0)</f>
        <v>#N/A</v>
      </c>
      <c r="S10" s="18"/>
      <c r="T10" s="18" t="e">
        <f>VLOOKUP(E10,E7数据库!C:Q,9,0)</f>
        <v>#N/A</v>
      </c>
      <c r="U10" s="18" t="e">
        <f>VLOOKUP(E10,E7数据库!C:Q,10,0)</f>
        <v>#N/A</v>
      </c>
      <c r="V10" s="19" t="e">
        <f>VLOOKUP(E10,E7数据库!C:Q,13,0)*O10*C10</f>
        <v>#N/A</v>
      </c>
      <c r="W10" s="18" t="e">
        <f>VLOOKUP(E10,E7数据库!C:Q,14,0)</f>
        <v>#N/A</v>
      </c>
      <c r="X10" s="18" t="e">
        <f>VLOOKUP(E10,E7数据库!C:Q,15,0)</f>
        <v>#N/A</v>
      </c>
      <c r="Y10" s="18"/>
    </row>
    <row r="11" spans="1:25" x14ac:dyDescent="0.25">
      <c r="A11" s="22"/>
      <c r="B11" s="22"/>
      <c r="C11" s="22"/>
      <c r="D11" s="22"/>
      <c r="E11" s="18" t="str">
        <f t="shared" si="6"/>
        <v/>
      </c>
      <c r="F11" s="18" t="str">
        <f t="shared" si="7"/>
        <v/>
      </c>
      <c r="G11" s="18" t="e">
        <f t="shared" si="8"/>
        <v>#VALUE!</v>
      </c>
      <c r="H11" s="18" t="e">
        <f>VLOOKUP(E11,E3数据库!C:Q,2,0)</f>
        <v>#N/A</v>
      </c>
      <c r="I11" s="18" t="e">
        <f>VLOOKUP(E11,E7数据库!C:Q,3,0)</f>
        <v>#N/A</v>
      </c>
      <c r="J11" s="18" t="e">
        <f>VLOOKUP(E11,E7数据库!C:Q,4,0)</f>
        <v>#N/A</v>
      </c>
      <c r="K11" s="18" t="e">
        <f>VLOOKUP(E11,E7数据库!C:Q,5,0)</f>
        <v>#N/A</v>
      </c>
      <c r="L11" s="18" t="e">
        <f>VLOOKUP(E11,E7数据库!C:Q,6,0)+G11</f>
        <v>#N/A</v>
      </c>
      <c r="M11" s="18" t="e">
        <f t="shared" si="9"/>
        <v>#N/A</v>
      </c>
      <c r="N11" s="18" t="str">
        <f t="shared" si="10"/>
        <v>否</v>
      </c>
      <c r="O11" s="18" t="e">
        <f>VLOOKUP(F11,E7数据库!S:U,3,0)</f>
        <v>#N/A</v>
      </c>
      <c r="P11" s="19" t="e">
        <f t="shared" si="11"/>
        <v>#N/A</v>
      </c>
      <c r="Q11" s="18" t="e">
        <f>VLOOKUP(E11,E3数据库!C:Q,7,0)</f>
        <v>#N/A</v>
      </c>
      <c r="R11" s="18" t="e">
        <f>VLOOKUP(E11,E7数据库!C:Q,8,0)</f>
        <v>#N/A</v>
      </c>
      <c r="S11" s="18"/>
      <c r="T11" s="18" t="e">
        <f>VLOOKUP(E11,E7数据库!C:Q,9,0)</f>
        <v>#N/A</v>
      </c>
      <c r="U11" s="18" t="e">
        <f>VLOOKUP(E11,E7数据库!C:Q,10,0)</f>
        <v>#N/A</v>
      </c>
      <c r="V11" s="19" t="e">
        <f>VLOOKUP(E11,E7数据库!C:Q,13,0)*O11*C11</f>
        <v>#N/A</v>
      </c>
      <c r="W11" s="18" t="e">
        <f>VLOOKUP(E11,E7数据库!C:Q,14,0)</f>
        <v>#N/A</v>
      </c>
      <c r="X11" s="18" t="e">
        <f>VLOOKUP(E11,E7数据库!C:Q,15,0)</f>
        <v>#N/A</v>
      </c>
      <c r="Y11" s="18"/>
    </row>
    <row r="12" spans="1:25" x14ac:dyDescent="0.25">
      <c r="A12" s="22"/>
      <c r="B12" s="22"/>
      <c r="C12" s="22"/>
      <c r="D12" s="22"/>
      <c r="E12" s="18" t="str">
        <f t="shared" si="6"/>
        <v/>
      </c>
      <c r="F12" s="18" t="str">
        <f t="shared" si="7"/>
        <v/>
      </c>
      <c r="G12" s="18" t="e">
        <f t="shared" si="8"/>
        <v>#VALUE!</v>
      </c>
      <c r="H12" s="18" t="e">
        <f>VLOOKUP(E12,E3数据库!C:Q,2,0)</f>
        <v>#N/A</v>
      </c>
      <c r="I12" s="18" t="e">
        <f>VLOOKUP(E12,E7数据库!C:Q,3,0)</f>
        <v>#N/A</v>
      </c>
      <c r="J12" s="18" t="e">
        <f>VLOOKUP(E12,E7数据库!C:Q,4,0)</f>
        <v>#N/A</v>
      </c>
      <c r="K12" s="18" t="e">
        <f>VLOOKUP(E12,E7数据库!C:Q,5,0)</f>
        <v>#N/A</v>
      </c>
      <c r="L12" s="18" t="e">
        <f>VLOOKUP(E12,E7数据库!C:Q,6,0)+G12</f>
        <v>#N/A</v>
      </c>
      <c r="M12" s="18" t="e">
        <f t="shared" si="9"/>
        <v>#N/A</v>
      </c>
      <c r="N12" s="18" t="str">
        <f t="shared" si="10"/>
        <v>否</v>
      </c>
      <c r="O12" s="18" t="e">
        <f>VLOOKUP(F12,E7数据库!S:U,3,0)</f>
        <v>#N/A</v>
      </c>
      <c r="P12" s="19" t="e">
        <f t="shared" si="11"/>
        <v>#N/A</v>
      </c>
      <c r="Q12" s="18" t="e">
        <f>VLOOKUP(E12,E3数据库!C:Q,7,0)</f>
        <v>#N/A</v>
      </c>
      <c r="R12" s="18" t="e">
        <f>VLOOKUP(E12,E7数据库!C:Q,8,0)</f>
        <v>#N/A</v>
      </c>
      <c r="S12" s="18"/>
      <c r="T12" s="18" t="e">
        <f>VLOOKUP(E12,E7数据库!C:Q,9,0)</f>
        <v>#N/A</v>
      </c>
      <c r="U12" s="18" t="e">
        <f>VLOOKUP(E12,E7数据库!C:Q,10,0)</f>
        <v>#N/A</v>
      </c>
      <c r="V12" s="19" t="e">
        <f>VLOOKUP(E12,E7数据库!C:Q,13,0)*O12*C12</f>
        <v>#N/A</v>
      </c>
      <c r="W12" s="18" t="e">
        <f>VLOOKUP(E12,E7数据库!C:Q,14,0)</f>
        <v>#N/A</v>
      </c>
      <c r="X12" s="18" t="e">
        <f>VLOOKUP(E12,E7数据库!C:Q,15,0)</f>
        <v>#N/A</v>
      </c>
      <c r="Y12" s="18"/>
    </row>
    <row r="13" spans="1:25" x14ac:dyDescent="0.25">
      <c r="A13" s="22"/>
      <c r="B13" s="22"/>
      <c r="C13" s="22"/>
      <c r="D13" s="22"/>
      <c r="E13" s="18" t="str">
        <f t="shared" si="6"/>
        <v/>
      </c>
      <c r="F13" s="18" t="str">
        <f t="shared" si="7"/>
        <v/>
      </c>
      <c r="G13" s="18" t="e">
        <f t="shared" si="8"/>
        <v>#VALUE!</v>
      </c>
      <c r="H13" s="18" t="e">
        <f>VLOOKUP(E13,E3数据库!C:Q,2,0)</f>
        <v>#N/A</v>
      </c>
      <c r="I13" s="18" t="e">
        <f>VLOOKUP(E13,E7数据库!C:Q,3,0)</f>
        <v>#N/A</v>
      </c>
      <c r="J13" s="18" t="e">
        <f>VLOOKUP(E13,E7数据库!C:Q,4,0)</f>
        <v>#N/A</v>
      </c>
      <c r="K13" s="18" t="e">
        <f>VLOOKUP(E13,E7数据库!C:Q,5,0)</f>
        <v>#N/A</v>
      </c>
      <c r="L13" s="18" t="e">
        <f>VLOOKUP(E13,E7数据库!C:Q,6,0)+G13</f>
        <v>#N/A</v>
      </c>
      <c r="M13" s="18" t="e">
        <f t="shared" si="9"/>
        <v>#N/A</v>
      </c>
      <c r="N13" s="18" t="str">
        <f t="shared" si="10"/>
        <v>否</v>
      </c>
      <c r="O13" s="18" t="e">
        <f>VLOOKUP(F13,E7数据库!S:U,3,0)</f>
        <v>#N/A</v>
      </c>
      <c r="P13" s="19" t="e">
        <f t="shared" si="11"/>
        <v>#N/A</v>
      </c>
      <c r="Q13" s="18" t="e">
        <f>VLOOKUP(E13,E3数据库!C:Q,7,0)</f>
        <v>#N/A</v>
      </c>
      <c r="R13" s="18" t="e">
        <f>VLOOKUP(E13,E7数据库!C:Q,8,0)</f>
        <v>#N/A</v>
      </c>
      <c r="S13" s="18"/>
      <c r="T13" s="18" t="e">
        <f>VLOOKUP(E13,E7数据库!C:Q,9,0)</f>
        <v>#N/A</v>
      </c>
      <c r="U13" s="18" t="e">
        <f>VLOOKUP(E13,E7数据库!C:Q,10,0)</f>
        <v>#N/A</v>
      </c>
      <c r="V13" s="19" t="e">
        <f>VLOOKUP(E13,E7数据库!C:Q,13,0)*O13*C13</f>
        <v>#N/A</v>
      </c>
      <c r="W13" s="18" t="e">
        <f>VLOOKUP(E13,E7数据库!C:Q,14,0)</f>
        <v>#N/A</v>
      </c>
      <c r="X13" s="18" t="e">
        <f>VLOOKUP(E13,E7数据库!C:Q,15,0)</f>
        <v>#N/A</v>
      </c>
      <c r="Y13" s="18"/>
    </row>
    <row r="14" spans="1:25" x14ac:dyDescent="0.25">
      <c r="A14" s="22"/>
      <c r="B14" s="22"/>
      <c r="C14" s="22"/>
      <c r="D14" s="22"/>
      <c r="E14" s="18" t="str">
        <f t="shared" si="6"/>
        <v/>
      </c>
      <c r="F14" s="18" t="str">
        <f t="shared" si="7"/>
        <v/>
      </c>
      <c r="G14" s="18" t="e">
        <f t="shared" si="8"/>
        <v>#VALUE!</v>
      </c>
      <c r="H14" s="18" t="e">
        <f>VLOOKUP(E14,E3数据库!C:Q,2,0)</f>
        <v>#N/A</v>
      </c>
      <c r="I14" s="18" t="e">
        <f>VLOOKUP(E14,E7数据库!C:Q,3,0)</f>
        <v>#N/A</v>
      </c>
      <c r="J14" s="18" t="e">
        <f>VLOOKUP(E14,E7数据库!C:Q,4,0)</f>
        <v>#N/A</v>
      </c>
      <c r="K14" s="18" t="e">
        <f>VLOOKUP(E14,E7数据库!C:Q,5,0)</f>
        <v>#N/A</v>
      </c>
      <c r="L14" s="18" t="e">
        <f>VLOOKUP(E14,E7数据库!C:Q,6,0)+G14</f>
        <v>#N/A</v>
      </c>
      <c r="M14" s="18" t="e">
        <f t="shared" si="9"/>
        <v>#N/A</v>
      </c>
      <c r="N14" s="18" t="str">
        <f t="shared" si="10"/>
        <v>否</v>
      </c>
      <c r="O14" s="18" t="e">
        <f>VLOOKUP(F14,E7数据库!S:U,3,0)</f>
        <v>#N/A</v>
      </c>
      <c r="P14" s="19" t="e">
        <f t="shared" si="11"/>
        <v>#N/A</v>
      </c>
      <c r="Q14" s="18" t="e">
        <f>VLOOKUP(E14,E3数据库!C:Q,7,0)</f>
        <v>#N/A</v>
      </c>
      <c r="R14" s="18" t="e">
        <f>VLOOKUP(E14,E7数据库!C:Q,8,0)</f>
        <v>#N/A</v>
      </c>
      <c r="S14" s="18"/>
      <c r="T14" s="18" t="e">
        <f>VLOOKUP(E14,E7数据库!C:Q,9,0)</f>
        <v>#N/A</v>
      </c>
      <c r="U14" s="18" t="e">
        <f>VLOOKUP(E14,E7数据库!C:Q,10,0)</f>
        <v>#N/A</v>
      </c>
      <c r="V14" s="19" t="e">
        <f>VLOOKUP(E14,E7数据库!C:Q,13,0)*O14*C14</f>
        <v>#N/A</v>
      </c>
      <c r="W14" s="18" t="e">
        <f>VLOOKUP(E14,E7数据库!C:Q,14,0)</f>
        <v>#N/A</v>
      </c>
      <c r="X14" s="18" t="e">
        <f>VLOOKUP(E14,E7数据库!C:Q,15,0)</f>
        <v>#N/A</v>
      </c>
      <c r="Y14" s="18"/>
    </row>
    <row r="15" spans="1:25" x14ac:dyDescent="0.25">
      <c r="A15" s="22"/>
      <c r="B15" s="22"/>
      <c r="C15" s="22"/>
      <c r="D15" s="22"/>
      <c r="E15" s="18" t="str">
        <f t="shared" si="6"/>
        <v/>
      </c>
      <c r="F15" s="18" t="str">
        <f t="shared" si="7"/>
        <v/>
      </c>
      <c r="G15" s="18" t="e">
        <f t="shared" si="8"/>
        <v>#VALUE!</v>
      </c>
      <c r="H15" s="18" t="e">
        <f>VLOOKUP(E15,E3数据库!C:Q,2,0)</f>
        <v>#N/A</v>
      </c>
      <c r="I15" s="18" t="e">
        <f>VLOOKUP(E15,E7数据库!C:Q,3,0)</f>
        <v>#N/A</v>
      </c>
      <c r="J15" s="18" t="e">
        <f>VLOOKUP(E15,E7数据库!C:Q,4,0)</f>
        <v>#N/A</v>
      </c>
      <c r="K15" s="18" t="e">
        <f>VLOOKUP(E15,E7数据库!C:Q,5,0)</f>
        <v>#N/A</v>
      </c>
      <c r="L15" s="18" t="e">
        <f>VLOOKUP(E15,E7数据库!C:Q,6,0)+G15</f>
        <v>#N/A</v>
      </c>
      <c r="M15" s="18" t="e">
        <f t="shared" si="9"/>
        <v>#N/A</v>
      </c>
      <c r="N15" s="18" t="str">
        <f t="shared" si="10"/>
        <v>否</v>
      </c>
      <c r="O15" s="18" t="e">
        <f>VLOOKUP(F15,E7数据库!S:U,3,0)</f>
        <v>#N/A</v>
      </c>
      <c r="P15" s="19" t="e">
        <f t="shared" si="11"/>
        <v>#N/A</v>
      </c>
      <c r="Q15" s="18" t="e">
        <f>VLOOKUP(E15,E3数据库!C:Q,7,0)</f>
        <v>#N/A</v>
      </c>
      <c r="R15" s="18" t="e">
        <f>VLOOKUP(E15,E7数据库!C:Q,8,0)</f>
        <v>#N/A</v>
      </c>
      <c r="S15" s="18"/>
      <c r="T15" s="18" t="e">
        <f>VLOOKUP(E15,E7数据库!C:Q,9,0)</f>
        <v>#N/A</v>
      </c>
      <c r="U15" s="18" t="e">
        <f>VLOOKUP(E15,E7数据库!C:Q,10,0)</f>
        <v>#N/A</v>
      </c>
      <c r="V15" s="19" t="e">
        <f>VLOOKUP(E15,E7数据库!C:Q,13,0)*O15*C15</f>
        <v>#N/A</v>
      </c>
      <c r="W15" s="18" t="e">
        <f>VLOOKUP(E15,E7数据库!C:Q,14,0)</f>
        <v>#N/A</v>
      </c>
      <c r="X15" s="18" t="e">
        <f>VLOOKUP(E15,E7数据库!C:Q,15,0)</f>
        <v>#N/A</v>
      </c>
      <c r="Y15" s="18"/>
    </row>
    <row r="16" spans="1:25" x14ac:dyDescent="0.25">
      <c r="A16" s="22"/>
      <c r="B16" s="22"/>
      <c r="C16" s="22"/>
      <c r="D16" s="22"/>
      <c r="E16" s="18" t="str">
        <f t="shared" si="6"/>
        <v/>
      </c>
      <c r="F16" s="18" t="str">
        <f t="shared" si="7"/>
        <v/>
      </c>
      <c r="G16" s="18" t="e">
        <f t="shared" si="8"/>
        <v>#VALUE!</v>
      </c>
      <c r="H16" s="18" t="e">
        <f>VLOOKUP(E16,E3数据库!C:Q,2,0)</f>
        <v>#N/A</v>
      </c>
      <c r="I16" s="18" t="e">
        <f>VLOOKUP(E16,E7数据库!C:Q,3,0)</f>
        <v>#N/A</v>
      </c>
      <c r="J16" s="18" t="e">
        <f>VLOOKUP(E16,E7数据库!C:Q,4,0)</f>
        <v>#N/A</v>
      </c>
      <c r="K16" s="18" t="e">
        <f>VLOOKUP(E16,E7数据库!C:Q,5,0)</f>
        <v>#N/A</v>
      </c>
      <c r="L16" s="18" t="e">
        <f>VLOOKUP(E16,E7数据库!C:Q,6,0)+G16</f>
        <v>#N/A</v>
      </c>
      <c r="M16" s="18" t="e">
        <f t="shared" si="9"/>
        <v>#N/A</v>
      </c>
      <c r="N16" s="18" t="str">
        <f t="shared" si="10"/>
        <v>否</v>
      </c>
      <c r="O16" s="18" t="e">
        <f>VLOOKUP(F16,E7数据库!S:U,3,0)</f>
        <v>#N/A</v>
      </c>
      <c r="P16" s="19" t="e">
        <f t="shared" si="11"/>
        <v>#N/A</v>
      </c>
      <c r="Q16" s="18" t="e">
        <f>VLOOKUP(E16,E3数据库!C:Q,7,0)</f>
        <v>#N/A</v>
      </c>
      <c r="R16" s="18" t="e">
        <f>VLOOKUP(E16,E7数据库!C:Q,8,0)</f>
        <v>#N/A</v>
      </c>
      <c r="S16" s="18"/>
      <c r="T16" s="18" t="e">
        <f>VLOOKUP(E16,E7数据库!C:Q,9,0)</f>
        <v>#N/A</v>
      </c>
      <c r="U16" s="18" t="e">
        <f>VLOOKUP(E16,E7数据库!C:Q,10,0)</f>
        <v>#N/A</v>
      </c>
      <c r="V16" s="19" t="e">
        <f>VLOOKUP(E16,E7数据库!C:Q,13,0)*O16*C16</f>
        <v>#N/A</v>
      </c>
      <c r="W16" s="18" t="e">
        <f>VLOOKUP(E16,E7数据库!C:Q,14,0)</f>
        <v>#N/A</v>
      </c>
      <c r="X16" s="18" t="e">
        <f>VLOOKUP(E16,E7数据库!C:Q,15,0)</f>
        <v>#N/A</v>
      </c>
      <c r="Y16" s="18"/>
    </row>
    <row r="17" spans="1:25" x14ac:dyDescent="0.25">
      <c r="A17" s="22"/>
      <c r="B17" s="22"/>
      <c r="C17" s="22"/>
      <c r="D17" s="22"/>
      <c r="E17" s="18" t="str">
        <f t="shared" si="6"/>
        <v/>
      </c>
      <c r="F17" s="18" t="str">
        <f t="shared" si="7"/>
        <v/>
      </c>
      <c r="G17" s="18" t="e">
        <f t="shared" si="8"/>
        <v>#VALUE!</v>
      </c>
      <c r="H17" s="18" t="e">
        <f>VLOOKUP(E17,E3数据库!C:Q,2,0)</f>
        <v>#N/A</v>
      </c>
      <c r="I17" s="18" t="e">
        <f>VLOOKUP(E17,E7数据库!C:Q,3,0)</f>
        <v>#N/A</v>
      </c>
      <c r="J17" s="18" t="e">
        <f>VLOOKUP(E17,E7数据库!C:Q,4,0)</f>
        <v>#N/A</v>
      </c>
      <c r="K17" s="18" t="e">
        <f>VLOOKUP(E17,E7数据库!C:Q,5,0)</f>
        <v>#N/A</v>
      </c>
      <c r="L17" s="18" t="e">
        <f>VLOOKUP(E17,E7数据库!C:Q,6,0)+G17</f>
        <v>#N/A</v>
      </c>
      <c r="M17" s="18" t="e">
        <f t="shared" si="9"/>
        <v>#N/A</v>
      </c>
      <c r="N17" s="18" t="str">
        <f t="shared" si="10"/>
        <v>否</v>
      </c>
      <c r="O17" s="18" t="e">
        <f>VLOOKUP(F17,E7数据库!S:U,3,0)</f>
        <v>#N/A</v>
      </c>
      <c r="P17" s="19" t="e">
        <f t="shared" si="11"/>
        <v>#N/A</v>
      </c>
      <c r="Q17" s="18" t="e">
        <f>VLOOKUP(E17,E3数据库!C:Q,7,0)</f>
        <v>#N/A</v>
      </c>
      <c r="R17" s="18" t="e">
        <f>VLOOKUP(E17,E7数据库!C:Q,8,0)</f>
        <v>#N/A</v>
      </c>
      <c r="S17" s="18"/>
      <c r="T17" s="18" t="e">
        <f>VLOOKUP(E17,E7数据库!C:Q,9,0)</f>
        <v>#N/A</v>
      </c>
      <c r="U17" s="18" t="e">
        <f>VLOOKUP(E17,E7数据库!C:Q,10,0)</f>
        <v>#N/A</v>
      </c>
      <c r="V17" s="19" t="e">
        <f>VLOOKUP(E17,E7数据库!C:Q,13,0)*O17*C17</f>
        <v>#N/A</v>
      </c>
      <c r="W17" s="18" t="e">
        <f>VLOOKUP(E17,E7数据库!C:Q,14,0)</f>
        <v>#N/A</v>
      </c>
      <c r="X17" s="18" t="e">
        <f>VLOOKUP(E17,E7数据库!C:Q,15,0)</f>
        <v>#N/A</v>
      </c>
      <c r="Y17" s="18"/>
    </row>
    <row r="18" spans="1:25" x14ac:dyDescent="0.25">
      <c r="A18" s="22"/>
      <c r="B18" s="22"/>
      <c r="C18" s="22"/>
      <c r="D18" s="22"/>
      <c r="E18" s="18" t="str">
        <f t="shared" si="6"/>
        <v/>
      </c>
      <c r="F18" s="18" t="str">
        <f t="shared" si="7"/>
        <v/>
      </c>
      <c r="G18" s="18" t="e">
        <f t="shared" si="8"/>
        <v>#VALUE!</v>
      </c>
      <c r="H18" s="18" t="e">
        <f>VLOOKUP(E18,E3数据库!C:Q,2,0)</f>
        <v>#N/A</v>
      </c>
      <c r="I18" s="18" t="e">
        <f>VLOOKUP(E18,E7数据库!C:Q,3,0)</f>
        <v>#N/A</v>
      </c>
      <c r="J18" s="18" t="e">
        <f>VLOOKUP(E18,E7数据库!C:Q,4,0)</f>
        <v>#N/A</v>
      </c>
      <c r="K18" s="18" t="e">
        <f>VLOOKUP(E18,E7数据库!C:Q,5,0)</f>
        <v>#N/A</v>
      </c>
      <c r="L18" s="18" t="e">
        <f>VLOOKUP(E18,E7数据库!C:Q,6,0)+G18</f>
        <v>#N/A</v>
      </c>
      <c r="M18" s="18" t="e">
        <f t="shared" si="9"/>
        <v>#N/A</v>
      </c>
      <c r="N18" s="18" t="str">
        <f t="shared" si="10"/>
        <v>否</v>
      </c>
      <c r="O18" s="18" t="e">
        <f>VLOOKUP(F18,E7数据库!S:U,3,0)</f>
        <v>#N/A</v>
      </c>
      <c r="P18" s="19" t="e">
        <f t="shared" si="11"/>
        <v>#N/A</v>
      </c>
      <c r="Q18" s="18" t="e">
        <f>VLOOKUP(E18,E3数据库!C:Q,7,0)</f>
        <v>#N/A</v>
      </c>
      <c r="R18" s="18" t="e">
        <f>VLOOKUP(E18,E7数据库!C:Q,8,0)</f>
        <v>#N/A</v>
      </c>
      <c r="S18" s="18"/>
      <c r="T18" s="18" t="e">
        <f>VLOOKUP(E18,E7数据库!C:Q,9,0)</f>
        <v>#N/A</v>
      </c>
      <c r="U18" s="18" t="e">
        <f>VLOOKUP(E18,E7数据库!C:Q,10,0)</f>
        <v>#N/A</v>
      </c>
      <c r="V18" s="19" t="e">
        <f>VLOOKUP(E18,E7数据库!C:Q,13,0)*O18*C18</f>
        <v>#N/A</v>
      </c>
      <c r="W18" s="18" t="e">
        <f>VLOOKUP(E18,E7数据库!C:Q,14,0)</f>
        <v>#N/A</v>
      </c>
      <c r="X18" s="18" t="e">
        <f>VLOOKUP(E18,E7数据库!C:Q,15,0)</f>
        <v>#N/A</v>
      </c>
      <c r="Y18" s="18"/>
    </row>
    <row r="19" spans="1:25" x14ac:dyDescent="0.25">
      <c r="A19" s="22"/>
      <c r="B19" s="22"/>
      <c r="C19" s="22"/>
      <c r="D19" s="22"/>
      <c r="E19" s="18" t="str">
        <f t="shared" si="6"/>
        <v/>
      </c>
      <c r="F19" s="18" t="str">
        <f t="shared" si="7"/>
        <v/>
      </c>
      <c r="G19" s="18" t="e">
        <f t="shared" si="8"/>
        <v>#VALUE!</v>
      </c>
      <c r="H19" s="18" t="e">
        <f>VLOOKUP(E19,E3数据库!C:Q,2,0)</f>
        <v>#N/A</v>
      </c>
      <c r="I19" s="18" t="e">
        <f>VLOOKUP(E19,E7数据库!C:Q,3,0)</f>
        <v>#N/A</v>
      </c>
      <c r="J19" s="18" t="e">
        <f>VLOOKUP(E19,E7数据库!C:Q,4,0)</f>
        <v>#N/A</v>
      </c>
      <c r="K19" s="18" t="e">
        <f>VLOOKUP(E19,E7数据库!C:Q,5,0)</f>
        <v>#N/A</v>
      </c>
      <c r="L19" s="18" t="e">
        <f>VLOOKUP(E19,E7数据库!C:Q,6,0)+G19</f>
        <v>#N/A</v>
      </c>
      <c r="M19" s="18" t="e">
        <f t="shared" si="9"/>
        <v>#N/A</v>
      </c>
      <c r="N19" s="18" t="str">
        <f t="shared" si="10"/>
        <v>否</v>
      </c>
      <c r="O19" s="18" t="e">
        <f>VLOOKUP(F19,E7数据库!S:U,3,0)</f>
        <v>#N/A</v>
      </c>
      <c r="P19" s="19" t="e">
        <f t="shared" si="11"/>
        <v>#N/A</v>
      </c>
      <c r="Q19" s="18" t="e">
        <f>VLOOKUP(E19,E3数据库!C:Q,7,0)</f>
        <v>#N/A</v>
      </c>
      <c r="R19" s="18" t="e">
        <f>VLOOKUP(E19,E7数据库!C:Q,8,0)</f>
        <v>#N/A</v>
      </c>
      <c r="S19" s="18"/>
      <c r="T19" s="18" t="e">
        <f>VLOOKUP(E19,E7数据库!C:Q,9,0)</f>
        <v>#N/A</v>
      </c>
      <c r="U19" s="18" t="e">
        <f>VLOOKUP(E19,E7数据库!C:Q,10,0)</f>
        <v>#N/A</v>
      </c>
      <c r="V19" s="19" t="e">
        <f>VLOOKUP(E19,E7数据库!C:Q,13,0)*O19*C19</f>
        <v>#N/A</v>
      </c>
      <c r="W19" s="18" t="e">
        <f>VLOOKUP(E19,E7数据库!C:Q,14,0)</f>
        <v>#N/A</v>
      </c>
      <c r="X19" s="18" t="e">
        <f>VLOOKUP(E19,E7数据库!C:Q,15,0)</f>
        <v>#N/A</v>
      </c>
      <c r="Y19" s="18"/>
    </row>
    <row r="20" spans="1:25" x14ac:dyDescent="0.25">
      <c r="A20" s="22"/>
      <c r="B20" s="22"/>
      <c r="C20" s="22"/>
      <c r="D20" s="22"/>
      <c r="E20" s="18" t="str">
        <f t="shared" si="6"/>
        <v/>
      </c>
      <c r="F20" s="18" t="str">
        <f t="shared" si="7"/>
        <v/>
      </c>
      <c r="G20" s="18" t="e">
        <f t="shared" si="8"/>
        <v>#VALUE!</v>
      </c>
      <c r="H20" s="18" t="e">
        <f>VLOOKUP(E20,E3数据库!C:Q,2,0)</f>
        <v>#N/A</v>
      </c>
      <c r="I20" s="18" t="e">
        <f>VLOOKUP(E20,E7数据库!C:Q,3,0)</f>
        <v>#N/A</v>
      </c>
      <c r="J20" s="18" t="e">
        <f>VLOOKUP(E20,E7数据库!C:Q,4,0)</f>
        <v>#N/A</v>
      </c>
      <c r="K20" s="18" t="e">
        <f>VLOOKUP(E20,E7数据库!C:Q,5,0)</f>
        <v>#N/A</v>
      </c>
      <c r="L20" s="18" t="e">
        <f>VLOOKUP(E20,E7数据库!C:Q,6,0)+G20</f>
        <v>#N/A</v>
      </c>
      <c r="M20" s="18" t="e">
        <f t="shared" si="9"/>
        <v>#N/A</v>
      </c>
      <c r="N20" s="18" t="str">
        <f t="shared" si="10"/>
        <v>否</v>
      </c>
      <c r="O20" s="18" t="e">
        <f>VLOOKUP(F20,E7数据库!S:U,3,0)</f>
        <v>#N/A</v>
      </c>
      <c r="P20" s="19" t="e">
        <f t="shared" si="11"/>
        <v>#N/A</v>
      </c>
      <c r="Q20" s="18" t="e">
        <f>VLOOKUP(E20,E3数据库!C:Q,7,0)</f>
        <v>#N/A</v>
      </c>
      <c r="R20" s="18" t="e">
        <f>VLOOKUP(E20,E7数据库!C:Q,8,0)</f>
        <v>#N/A</v>
      </c>
      <c r="S20" s="18"/>
      <c r="T20" s="18" t="e">
        <f>VLOOKUP(E20,E7数据库!C:Q,9,0)</f>
        <v>#N/A</v>
      </c>
      <c r="U20" s="18" t="e">
        <f>VLOOKUP(E20,E7数据库!C:Q,10,0)</f>
        <v>#N/A</v>
      </c>
      <c r="V20" s="19" t="e">
        <f>VLOOKUP(E20,E7数据库!C:Q,13,0)*O20*C20</f>
        <v>#N/A</v>
      </c>
      <c r="W20" s="18" t="e">
        <f>VLOOKUP(E20,E7数据库!C:Q,14,0)</f>
        <v>#N/A</v>
      </c>
      <c r="X20" s="18" t="e">
        <f>VLOOKUP(E20,E7数据库!C:Q,15,0)</f>
        <v>#N/A</v>
      </c>
      <c r="Y20" s="18"/>
    </row>
    <row r="21" spans="1:25" x14ac:dyDescent="0.25">
      <c r="A21" s="22"/>
      <c r="B21" s="22"/>
      <c r="C21" s="22"/>
      <c r="D21" s="22"/>
      <c r="E21" s="18" t="str">
        <f t="shared" si="6"/>
        <v/>
      </c>
      <c r="F21" s="18" t="str">
        <f t="shared" si="7"/>
        <v/>
      </c>
      <c r="G21" s="18" t="e">
        <f t="shared" si="8"/>
        <v>#VALUE!</v>
      </c>
      <c r="H21" s="18" t="e">
        <f>VLOOKUP(E21,E3数据库!C:Q,2,0)</f>
        <v>#N/A</v>
      </c>
      <c r="I21" s="18" t="e">
        <f>VLOOKUP(E21,E7数据库!C:Q,3,0)</f>
        <v>#N/A</v>
      </c>
      <c r="J21" s="18" t="e">
        <f>VLOOKUP(E21,E7数据库!C:Q,4,0)</f>
        <v>#N/A</v>
      </c>
      <c r="K21" s="18" t="e">
        <f>VLOOKUP(E21,E7数据库!C:Q,5,0)</f>
        <v>#N/A</v>
      </c>
      <c r="L21" s="18" t="e">
        <f>VLOOKUP(E21,E7数据库!C:Q,6,0)+G21</f>
        <v>#N/A</v>
      </c>
      <c r="M21" s="18" t="e">
        <f t="shared" si="9"/>
        <v>#N/A</v>
      </c>
      <c r="N21" s="18" t="str">
        <f t="shared" si="10"/>
        <v>否</v>
      </c>
      <c r="O21" s="18" t="e">
        <f>VLOOKUP(F21,E7数据库!S:U,3,0)</f>
        <v>#N/A</v>
      </c>
      <c r="P21" s="19" t="e">
        <f t="shared" si="11"/>
        <v>#N/A</v>
      </c>
      <c r="Q21" s="18" t="e">
        <f>VLOOKUP(E21,E3数据库!C:Q,7,0)</f>
        <v>#N/A</v>
      </c>
      <c r="R21" s="18" t="e">
        <f>VLOOKUP(E21,E7数据库!C:Q,8,0)</f>
        <v>#N/A</v>
      </c>
      <c r="S21" s="18"/>
      <c r="T21" s="18" t="e">
        <f>VLOOKUP(E21,E7数据库!C:Q,9,0)</f>
        <v>#N/A</v>
      </c>
      <c r="U21" s="18" t="e">
        <f>VLOOKUP(E21,E7数据库!C:Q,10,0)</f>
        <v>#N/A</v>
      </c>
      <c r="V21" s="19" t="e">
        <f>VLOOKUP(E21,E7数据库!C:Q,13,0)*O21*C21</f>
        <v>#N/A</v>
      </c>
      <c r="W21" s="18" t="e">
        <f>VLOOKUP(E21,E7数据库!C:Q,14,0)</f>
        <v>#N/A</v>
      </c>
      <c r="X21" s="18" t="e">
        <f>VLOOKUP(E21,E7数据库!C:Q,15,0)</f>
        <v>#N/A</v>
      </c>
      <c r="Y21" s="18"/>
    </row>
    <row r="22" spans="1:25" x14ac:dyDescent="0.25">
      <c r="A22" s="22"/>
      <c r="B22" s="22"/>
      <c r="C22" s="22"/>
      <c r="D22" s="22"/>
      <c r="E22" s="18" t="str">
        <f t="shared" si="6"/>
        <v/>
      </c>
      <c r="F22" s="18" t="str">
        <f t="shared" si="7"/>
        <v/>
      </c>
      <c r="G22" s="18" t="e">
        <f t="shared" si="8"/>
        <v>#VALUE!</v>
      </c>
      <c r="H22" s="18" t="e">
        <f>VLOOKUP(E22,E3数据库!C:Q,2,0)</f>
        <v>#N/A</v>
      </c>
      <c r="I22" s="18" t="e">
        <f>VLOOKUP(E22,E7数据库!C:Q,3,0)</f>
        <v>#N/A</v>
      </c>
      <c r="J22" s="18" t="e">
        <f>VLOOKUP(E22,E7数据库!C:Q,4,0)</f>
        <v>#N/A</v>
      </c>
      <c r="K22" s="18" t="e">
        <f>VLOOKUP(E22,E7数据库!C:Q,5,0)</f>
        <v>#N/A</v>
      </c>
      <c r="L22" s="18" t="e">
        <f>VLOOKUP(E22,E7数据库!C:Q,6,0)+G22</f>
        <v>#N/A</v>
      </c>
      <c r="M22" s="18" t="e">
        <f t="shared" si="9"/>
        <v>#N/A</v>
      </c>
      <c r="N22" s="18" t="str">
        <f t="shared" si="10"/>
        <v>否</v>
      </c>
      <c r="O22" s="18" t="e">
        <f>VLOOKUP(F22,E7数据库!S:U,3,0)</f>
        <v>#N/A</v>
      </c>
      <c r="P22" s="19" t="e">
        <f t="shared" si="11"/>
        <v>#N/A</v>
      </c>
      <c r="Q22" s="18" t="e">
        <f>VLOOKUP(E22,E3数据库!C:Q,7,0)</f>
        <v>#N/A</v>
      </c>
      <c r="R22" s="18" t="e">
        <f>VLOOKUP(E22,E7数据库!C:Q,8,0)</f>
        <v>#N/A</v>
      </c>
      <c r="S22" s="18"/>
      <c r="T22" s="18" t="e">
        <f>VLOOKUP(E22,E7数据库!C:Q,9,0)</f>
        <v>#N/A</v>
      </c>
      <c r="U22" s="18" t="e">
        <f>VLOOKUP(E22,E7数据库!C:Q,10,0)</f>
        <v>#N/A</v>
      </c>
      <c r="V22" s="19" t="e">
        <f>VLOOKUP(E22,E7数据库!C:Q,13,0)*O22*C22</f>
        <v>#N/A</v>
      </c>
      <c r="W22" s="18" t="e">
        <f>VLOOKUP(E22,E7数据库!C:Q,14,0)</f>
        <v>#N/A</v>
      </c>
      <c r="X22" s="18" t="e">
        <f>VLOOKUP(E22,E7数据库!C:Q,15,0)</f>
        <v>#N/A</v>
      </c>
      <c r="Y22" s="18"/>
    </row>
    <row r="23" spans="1:25" x14ac:dyDescent="0.25">
      <c r="A23" s="22"/>
      <c r="B23" s="22"/>
      <c r="C23" s="22"/>
      <c r="D23" s="22"/>
      <c r="E23" s="18" t="str">
        <f t="shared" si="6"/>
        <v/>
      </c>
      <c r="F23" s="18" t="str">
        <f t="shared" si="7"/>
        <v/>
      </c>
      <c r="G23" s="18" t="e">
        <f t="shared" si="8"/>
        <v>#VALUE!</v>
      </c>
      <c r="H23" s="18" t="e">
        <f>VLOOKUP(E23,E3数据库!C:Q,2,0)</f>
        <v>#N/A</v>
      </c>
      <c r="I23" s="18" t="e">
        <f>VLOOKUP(E23,E7数据库!C:Q,3,0)</f>
        <v>#N/A</v>
      </c>
      <c r="J23" s="18" t="e">
        <f>VLOOKUP(E23,E7数据库!C:Q,4,0)</f>
        <v>#N/A</v>
      </c>
      <c r="K23" s="18" t="e">
        <f>VLOOKUP(E23,E7数据库!C:Q,5,0)</f>
        <v>#N/A</v>
      </c>
      <c r="L23" s="18" t="e">
        <f>VLOOKUP(E23,E7数据库!C:Q,6,0)+G23</f>
        <v>#N/A</v>
      </c>
      <c r="M23" s="18" t="e">
        <f t="shared" si="9"/>
        <v>#N/A</v>
      </c>
      <c r="N23" s="18" t="str">
        <f t="shared" si="10"/>
        <v>否</v>
      </c>
      <c r="O23" s="18" t="e">
        <f>VLOOKUP(F23,E7数据库!S:U,3,0)</f>
        <v>#N/A</v>
      </c>
      <c r="P23" s="19" t="e">
        <f t="shared" si="11"/>
        <v>#N/A</v>
      </c>
      <c r="Q23" s="18" t="e">
        <f>VLOOKUP(E23,E3数据库!C:Q,7,0)</f>
        <v>#N/A</v>
      </c>
      <c r="R23" s="18" t="e">
        <f>VLOOKUP(E23,E7数据库!C:Q,8,0)</f>
        <v>#N/A</v>
      </c>
      <c r="S23" s="18"/>
      <c r="T23" s="18" t="e">
        <f>VLOOKUP(E23,E7数据库!C:Q,9,0)</f>
        <v>#N/A</v>
      </c>
      <c r="U23" s="18" t="e">
        <f>VLOOKUP(E23,E7数据库!C:Q,10,0)</f>
        <v>#N/A</v>
      </c>
      <c r="V23" s="19" t="e">
        <f>VLOOKUP(E23,E7数据库!C:Q,13,0)*O23*C23</f>
        <v>#N/A</v>
      </c>
      <c r="W23" s="18" t="e">
        <f>VLOOKUP(E23,E7数据库!C:Q,14,0)</f>
        <v>#N/A</v>
      </c>
      <c r="X23" s="18" t="e">
        <f>VLOOKUP(E23,E7数据库!C:Q,15,0)</f>
        <v>#N/A</v>
      </c>
      <c r="Y23" s="18"/>
    </row>
    <row r="24" spans="1:25" x14ac:dyDescent="0.25">
      <c r="A24" s="22"/>
      <c r="B24" s="22"/>
      <c r="C24" s="22"/>
      <c r="D24" s="22"/>
      <c r="E24" s="18" t="str">
        <f t="shared" si="6"/>
        <v/>
      </c>
      <c r="F24" s="18" t="str">
        <f t="shared" si="7"/>
        <v/>
      </c>
      <c r="G24" s="18" t="e">
        <f t="shared" si="8"/>
        <v>#VALUE!</v>
      </c>
      <c r="H24" s="18" t="e">
        <f>VLOOKUP(E24,E3数据库!C:Q,2,0)</f>
        <v>#N/A</v>
      </c>
      <c r="I24" s="18" t="e">
        <f>VLOOKUP(E24,E7数据库!C:Q,3,0)</f>
        <v>#N/A</v>
      </c>
      <c r="J24" s="18" t="e">
        <f>VLOOKUP(E24,E7数据库!C:Q,4,0)</f>
        <v>#N/A</v>
      </c>
      <c r="K24" s="18" t="e">
        <f>VLOOKUP(E24,E7数据库!C:Q,5,0)</f>
        <v>#N/A</v>
      </c>
      <c r="L24" s="18" t="e">
        <f>VLOOKUP(E24,E7数据库!C:Q,6,0)+G24</f>
        <v>#N/A</v>
      </c>
      <c r="M24" s="18" t="e">
        <f t="shared" si="9"/>
        <v>#N/A</v>
      </c>
      <c r="N24" s="18" t="str">
        <f t="shared" si="10"/>
        <v>否</v>
      </c>
      <c r="O24" s="18" t="e">
        <f>VLOOKUP(F24,E7数据库!S:U,3,0)</f>
        <v>#N/A</v>
      </c>
      <c r="P24" s="19" t="e">
        <f t="shared" si="11"/>
        <v>#N/A</v>
      </c>
      <c r="Q24" s="18" t="e">
        <f>VLOOKUP(E24,E3数据库!C:Q,7,0)</f>
        <v>#N/A</v>
      </c>
      <c r="R24" s="18" t="e">
        <f>VLOOKUP(E24,E7数据库!C:Q,8,0)</f>
        <v>#N/A</v>
      </c>
      <c r="S24" s="18"/>
      <c r="T24" s="18" t="e">
        <f>VLOOKUP(E24,E7数据库!C:Q,9,0)</f>
        <v>#N/A</v>
      </c>
      <c r="U24" s="18" t="e">
        <f>VLOOKUP(E24,E7数据库!C:Q,10,0)</f>
        <v>#N/A</v>
      </c>
      <c r="V24" s="19" t="e">
        <f>VLOOKUP(E24,E7数据库!C:Q,13,0)*O24*C24</f>
        <v>#N/A</v>
      </c>
      <c r="W24" s="18" t="e">
        <f>VLOOKUP(E24,E7数据库!C:Q,14,0)</f>
        <v>#N/A</v>
      </c>
      <c r="X24" s="18" t="e">
        <f>VLOOKUP(E24,E7数据库!C:Q,15,0)</f>
        <v>#N/A</v>
      </c>
      <c r="Y24" s="18"/>
    </row>
    <row r="25" spans="1:25" x14ac:dyDescent="0.25">
      <c r="A25" s="22"/>
      <c r="B25" s="22"/>
      <c r="C25" s="22"/>
      <c r="D25" s="22"/>
      <c r="E25" s="18" t="str">
        <f t="shared" si="6"/>
        <v/>
      </c>
      <c r="F25" s="18" t="str">
        <f t="shared" si="7"/>
        <v/>
      </c>
      <c r="G25" s="18" t="e">
        <f t="shared" si="8"/>
        <v>#VALUE!</v>
      </c>
      <c r="H25" s="18" t="e">
        <f>VLOOKUP(E25,E3数据库!C:Q,2,0)</f>
        <v>#N/A</v>
      </c>
      <c r="I25" s="18" t="e">
        <f>VLOOKUP(E25,E7数据库!C:Q,3,0)</f>
        <v>#N/A</v>
      </c>
      <c r="J25" s="18" t="e">
        <f>VLOOKUP(E25,E7数据库!C:Q,4,0)</f>
        <v>#N/A</v>
      </c>
      <c r="K25" s="18" t="e">
        <f>VLOOKUP(E25,E7数据库!C:Q,5,0)</f>
        <v>#N/A</v>
      </c>
      <c r="L25" s="18" t="e">
        <f>VLOOKUP(E25,E7数据库!C:Q,6,0)+G25</f>
        <v>#N/A</v>
      </c>
      <c r="M25" s="18" t="e">
        <f t="shared" si="9"/>
        <v>#N/A</v>
      </c>
      <c r="N25" s="18" t="str">
        <f t="shared" si="10"/>
        <v>否</v>
      </c>
      <c r="O25" s="18" t="e">
        <f>VLOOKUP(F25,E7数据库!S:U,3,0)</f>
        <v>#N/A</v>
      </c>
      <c r="P25" s="19" t="e">
        <f t="shared" si="11"/>
        <v>#N/A</v>
      </c>
      <c r="Q25" s="18" t="e">
        <f>VLOOKUP(E25,E3数据库!C:Q,7,0)</f>
        <v>#N/A</v>
      </c>
      <c r="R25" s="18" t="e">
        <f>VLOOKUP(E25,E7数据库!C:Q,8,0)</f>
        <v>#N/A</v>
      </c>
      <c r="S25" s="18"/>
      <c r="T25" s="18" t="e">
        <f>VLOOKUP(E25,E7数据库!C:Q,9,0)</f>
        <v>#N/A</v>
      </c>
      <c r="U25" s="18" t="e">
        <f>VLOOKUP(E25,E7数据库!C:Q,10,0)</f>
        <v>#N/A</v>
      </c>
      <c r="V25" s="19" t="e">
        <f>VLOOKUP(E25,E7数据库!C:Q,13,0)*O25*C25</f>
        <v>#N/A</v>
      </c>
      <c r="W25" s="18" t="e">
        <f>VLOOKUP(E25,E7数据库!C:Q,14,0)</f>
        <v>#N/A</v>
      </c>
      <c r="X25" s="18" t="e">
        <f>VLOOKUP(E25,E7数据库!C:Q,15,0)</f>
        <v>#N/A</v>
      </c>
      <c r="Y25" s="18"/>
    </row>
    <row r="26" spans="1:25" x14ac:dyDescent="0.25">
      <c r="A26" s="22"/>
      <c r="B26" s="22"/>
      <c r="C26" s="22"/>
      <c r="D26" s="22"/>
      <c r="E26" s="18" t="str">
        <f t="shared" si="6"/>
        <v/>
      </c>
      <c r="F26" s="18" t="str">
        <f t="shared" si="7"/>
        <v/>
      </c>
      <c r="G26" s="18" t="e">
        <f t="shared" si="8"/>
        <v>#VALUE!</v>
      </c>
      <c r="H26" s="18" t="e">
        <f>VLOOKUP(E26,E3数据库!C:Q,2,0)</f>
        <v>#N/A</v>
      </c>
      <c r="I26" s="18" t="e">
        <f>VLOOKUP(E26,E7数据库!C:Q,3,0)</f>
        <v>#N/A</v>
      </c>
      <c r="J26" s="18" t="e">
        <f>VLOOKUP(E26,E7数据库!C:Q,4,0)</f>
        <v>#N/A</v>
      </c>
      <c r="K26" s="18" t="e">
        <f>VLOOKUP(E26,E7数据库!C:Q,5,0)</f>
        <v>#N/A</v>
      </c>
      <c r="L26" s="18" t="e">
        <f>VLOOKUP(E26,E7数据库!C:Q,6,0)+G26</f>
        <v>#N/A</v>
      </c>
      <c r="M26" s="18" t="e">
        <f t="shared" si="9"/>
        <v>#N/A</v>
      </c>
      <c r="N26" s="18" t="str">
        <f t="shared" si="10"/>
        <v>否</v>
      </c>
      <c r="O26" s="18" t="e">
        <f>VLOOKUP(F26,E7数据库!S:U,3,0)</f>
        <v>#N/A</v>
      </c>
      <c r="P26" s="19" t="e">
        <f t="shared" si="11"/>
        <v>#N/A</v>
      </c>
      <c r="Q26" s="18" t="e">
        <f>VLOOKUP(E26,E3数据库!C:Q,7,0)</f>
        <v>#N/A</v>
      </c>
      <c r="R26" s="18" t="e">
        <f>VLOOKUP(E26,E7数据库!C:Q,8,0)</f>
        <v>#N/A</v>
      </c>
      <c r="S26" s="18"/>
      <c r="T26" s="18" t="e">
        <f>VLOOKUP(E26,E7数据库!C:Q,9,0)</f>
        <v>#N/A</v>
      </c>
      <c r="U26" s="18" t="e">
        <f>VLOOKUP(E26,E7数据库!C:Q,10,0)</f>
        <v>#N/A</v>
      </c>
      <c r="V26" s="19" t="e">
        <f>VLOOKUP(E26,E7数据库!C:Q,13,0)*O26*C26</f>
        <v>#N/A</v>
      </c>
      <c r="W26" s="18" t="e">
        <f>VLOOKUP(E26,E7数据库!C:Q,14,0)</f>
        <v>#N/A</v>
      </c>
      <c r="X26" s="18" t="e">
        <f>VLOOKUP(E26,E7数据库!C:Q,15,0)</f>
        <v>#N/A</v>
      </c>
      <c r="Y26" s="18"/>
    </row>
    <row r="27" spans="1:25" x14ac:dyDescent="0.25">
      <c r="A27" s="22"/>
      <c r="B27" s="22"/>
      <c r="C27" s="22"/>
      <c r="D27" s="22"/>
      <c r="E27" s="18" t="str">
        <f t="shared" si="6"/>
        <v/>
      </c>
      <c r="F27" s="18" t="str">
        <f t="shared" si="7"/>
        <v/>
      </c>
      <c r="G27" s="18" t="e">
        <f t="shared" si="8"/>
        <v>#VALUE!</v>
      </c>
      <c r="H27" s="18" t="e">
        <f>VLOOKUP(E27,E3数据库!C:Q,2,0)</f>
        <v>#N/A</v>
      </c>
      <c r="I27" s="18" t="e">
        <f>VLOOKUP(E27,E7数据库!C:Q,3,0)</f>
        <v>#N/A</v>
      </c>
      <c r="J27" s="18" t="e">
        <f>VLOOKUP(E27,E7数据库!C:Q,4,0)</f>
        <v>#N/A</v>
      </c>
      <c r="K27" s="18" t="e">
        <f>VLOOKUP(E27,E7数据库!C:Q,5,0)</f>
        <v>#N/A</v>
      </c>
      <c r="L27" s="18" t="e">
        <f>VLOOKUP(E27,E7数据库!C:Q,6,0)+G27</f>
        <v>#N/A</v>
      </c>
      <c r="M27" s="18" t="e">
        <f t="shared" si="9"/>
        <v>#N/A</v>
      </c>
      <c r="N27" s="18" t="str">
        <f t="shared" si="10"/>
        <v>否</v>
      </c>
      <c r="O27" s="18" t="e">
        <f>VLOOKUP(F27,E7数据库!S:U,3,0)</f>
        <v>#N/A</v>
      </c>
      <c r="P27" s="19" t="e">
        <f t="shared" si="11"/>
        <v>#N/A</v>
      </c>
      <c r="Q27" s="18" t="e">
        <f>VLOOKUP(E27,E3数据库!C:Q,7,0)</f>
        <v>#N/A</v>
      </c>
      <c r="R27" s="18" t="e">
        <f>VLOOKUP(E27,E7数据库!C:Q,8,0)</f>
        <v>#N/A</v>
      </c>
      <c r="S27" s="18"/>
      <c r="T27" s="18" t="e">
        <f>VLOOKUP(E27,E7数据库!C:Q,9,0)</f>
        <v>#N/A</v>
      </c>
      <c r="U27" s="18" t="e">
        <f>VLOOKUP(E27,E7数据库!C:Q,10,0)</f>
        <v>#N/A</v>
      </c>
      <c r="V27" s="19" t="e">
        <f>VLOOKUP(E27,E7数据库!C:Q,13,0)*O27*C27</f>
        <v>#N/A</v>
      </c>
      <c r="W27" s="18" t="e">
        <f>VLOOKUP(E27,E7数据库!C:Q,14,0)</f>
        <v>#N/A</v>
      </c>
      <c r="X27" s="18" t="e">
        <f>VLOOKUP(E27,E7数据库!C:Q,15,0)</f>
        <v>#N/A</v>
      </c>
      <c r="Y27" s="18"/>
    </row>
    <row r="28" spans="1:25" x14ac:dyDescent="0.25">
      <c r="A28" s="22"/>
      <c r="B28" s="22"/>
      <c r="C28" s="22"/>
      <c r="D28" s="22"/>
      <c r="E28" s="18" t="str">
        <f t="shared" si="6"/>
        <v/>
      </c>
      <c r="F28" s="18" t="str">
        <f t="shared" si="7"/>
        <v/>
      </c>
      <c r="G28" s="18" t="e">
        <f t="shared" si="8"/>
        <v>#VALUE!</v>
      </c>
      <c r="H28" s="18" t="e">
        <f>VLOOKUP(E28,E3数据库!C:Q,2,0)</f>
        <v>#N/A</v>
      </c>
      <c r="I28" s="18" t="e">
        <f>VLOOKUP(E28,E7数据库!C:Q,3,0)</f>
        <v>#N/A</v>
      </c>
      <c r="J28" s="18" t="e">
        <f>VLOOKUP(E28,E7数据库!C:Q,4,0)</f>
        <v>#N/A</v>
      </c>
      <c r="K28" s="18" t="e">
        <f>VLOOKUP(E28,E7数据库!C:Q,5,0)</f>
        <v>#N/A</v>
      </c>
      <c r="L28" s="18" t="e">
        <f>VLOOKUP(E28,E7数据库!C:Q,6,0)+G28</f>
        <v>#N/A</v>
      </c>
      <c r="M28" s="18" t="e">
        <f t="shared" si="9"/>
        <v>#N/A</v>
      </c>
      <c r="N28" s="18" t="str">
        <f t="shared" si="10"/>
        <v>否</v>
      </c>
      <c r="O28" s="18" t="e">
        <f>VLOOKUP(F28,E7数据库!S:U,3,0)</f>
        <v>#N/A</v>
      </c>
      <c r="P28" s="19" t="e">
        <f t="shared" si="11"/>
        <v>#N/A</v>
      </c>
      <c r="Q28" s="18" t="e">
        <f>VLOOKUP(E28,E3数据库!C:Q,7,0)</f>
        <v>#N/A</v>
      </c>
      <c r="R28" s="18" t="e">
        <f>VLOOKUP(E28,E7数据库!C:Q,8,0)</f>
        <v>#N/A</v>
      </c>
      <c r="S28" s="18"/>
      <c r="T28" s="18" t="e">
        <f>VLOOKUP(E28,E7数据库!C:Q,9,0)</f>
        <v>#N/A</v>
      </c>
      <c r="U28" s="18" t="e">
        <f>VLOOKUP(E28,E7数据库!C:Q,10,0)</f>
        <v>#N/A</v>
      </c>
      <c r="V28" s="19" t="e">
        <f>VLOOKUP(E28,E7数据库!C:Q,13,0)*O28*C28</f>
        <v>#N/A</v>
      </c>
      <c r="W28" s="18" t="e">
        <f>VLOOKUP(E28,E7数据库!C:Q,14,0)</f>
        <v>#N/A</v>
      </c>
      <c r="X28" s="18" t="e">
        <f>VLOOKUP(E28,E7数据库!C:Q,15,0)</f>
        <v>#N/A</v>
      </c>
      <c r="Y28" s="18"/>
    </row>
    <row r="29" spans="1:25" x14ac:dyDescent="0.25">
      <c r="A29" s="22"/>
      <c r="B29" s="22"/>
      <c r="C29" s="22"/>
      <c r="D29" s="22"/>
      <c r="E29" s="18" t="str">
        <f t="shared" si="6"/>
        <v/>
      </c>
      <c r="F29" s="18" t="str">
        <f t="shared" si="7"/>
        <v/>
      </c>
      <c r="G29" s="18" t="e">
        <f t="shared" si="8"/>
        <v>#VALUE!</v>
      </c>
      <c r="H29" s="18" t="e">
        <f>VLOOKUP(E29,E3数据库!C:Q,2,0)</f>
        <v>#N/A</v>
      </c>
      <c r="I29" s="18" t="e">
        <f>VLOOKUP(E29,E7数据库!C:Q,3,0)</f>
        <v>#N/A</v>
      </c>
      <c r="J29" s="18" t="e">
        <f>VLOOKUP(E29,E7数据库!C:Q,4,0)</f>
        <v>#N/A</v>
      </c>
      <c r="K29" s="18" t="e">
        <f>VLOOKUP(E29,E7数据库!C:Q,5,0)</f>
        <v>#N/A</v>
      </c>
      <c r="L29" s="18" t="e">
        <f>VLOOKUP(E29,E7数据库!C:Q,6,0)+G29</f>
        <v>#N/A</v>
      </c>
      <c r="M29" s="18" t="e">
        <f t="shared" si="9"/>
        <v>#N/A</v>
      </c>
      <c r="N29" s="18" t="str">
        <f t="shared" si="10"/>
        <v>否</v>
      </c>
      <c r="O29" s="18" t="e">
        <f>VLOOKUP(F29,E7数据库!S:U,3,0)</f>
        <v>#N/A</v>
      </c>
      <c r="P29" s="19" t="e">
        <f t="shared" si="11"/>
        <v>#N/A</v>
      </c>
      <c r="Q29" s="18" t="e">
        <f>VLOOKUP(E29,E3数据库!C:Q,7,0)</f>
        <v>#N/A</v>
      </c>
      <c r="R29" s="18" t="e">
        <f>VLOOKUP(E29,E7数据库!C:Q,8,0)</f>
        <v>#N/A</v>
      </c>
      <c r="S29" s="18"/>
      <c r="T29" s="18" t="e">
        <f>VLOOKUP(E29,E7数据库!C:Q,9,0)</f>
        <v>#N/A</v>
      </c>
      <c r="U29" s="18" t="e">
        <f>VLOOKUP(E29,E7数据库!C:Q,10,0)</f>
        <v>#N/A</v>
      </c>
      <c r="V29" s="19" t="e">
        <f>VLOOKUP(E29,E7数据库!C:Q,13,0)*O29*C29</f>
        <v>#N/A</v>
      </c>
      <c r="W29" s="18" t="e">
        <f>VLOOKUP(E29,E7数据库!C:Q,14,0)</f>
        <v>#N/A</v>
      </c>
      <c r="X29" s="18" t="e">
        <f>VLOOKUP(E29,E7数据库!C:Q,15,0)</f>
        <v>#N/A</v>
      </c>
      <c r="Y29" s="18"/>
    </row>
    <row r="30" spans="1:25" x14ac:dyDescent="0.25">
      <c r="A30" s="22"/>
      <c r="B30" s="22"/>
      <c r="C30" s="22"/>
      <c r="D30" s="22"/>
      <c r="E30" s="18" t="str">
        <f t="shared" si="6"/>
        <v/>
      </c>
      <c r="F30" s="18" t="str">
        <f t="shared" si="7"/>
        <v/>
      </c>
      <c r="G30" s="18" t="e">
        <f t="shared" si="8"/>
        <v>#VALUE!</v>
      </c>
      <c r="H30" s="18" t="e">
        <f>VLOOKUP(E30,E3数据库!C:Q,2,0)</f>
        <v>#N/A</v>
      </c>
      <c r="I30" s="18" t="e">
        <f>VLOOKUP(E30,E7数据库!C:Q,3,0)</f>
        <v>#N/A</v>
      </c>
      <c r="J30" s="18" t="e">
        <f>VLOOKUP(E30,E7数据库!C:Q,4,0)</f>
        <v>#N/A</v>
      </c>
      <c r="K30" s="18" t="e">
        <f>VLOOKUP(E30,E7数据库!C:Q,5,0)</f>
        <v>#N/A</v>
      </c>
      <c r="L30" s="18" t="e">
        <f>VLOOKUP(E30,E7数据库!C:Q,6,0)+G30</f>
        <v>#N/A</v>
      </c>
      <c r="M30" s="18" t="e">
        <f t="shared" si="9"/>
        <v>#N/A</v>
      </c>
      <c r="N30" s="18" t="str">
        <f t="shared" si="10"/>
        <v>否</v>
      </c>
      <c r="O30" s="18" t="e">
        <f>VLOOKUP(F30,E7数据库!S:U,3,0)</f>
        <v>#N/A</v>
      </c>
      <c r="P30" s="19" t="e">
        <f t="shared" si="11"/>
        <v>#N/A</v>
      </c>
      <c r="Q30" s="18" t="e">
        <f>VLOOKUP(E30,E3数据库!C:Q,7,0)</f>
        <v>#N/A</v>
      </c>
      <c r="R30" s="18" t="e">
        <f>VLOOKUP(E30,E7数据库!C:Q,8,0)</f>
        <v>#N/A</v>
      </c>
      <c r="S30" s="18"/>
      <c r="T30" s="18" t="e">
        <f>VLOOKUP(E30,E7数据库!C:Q,9,0)</f>
        <v>#N/A</v>
      </c>
      <c r="U30" s="18" t="e">
        <f>VLOOKUP(E30,E7数据库!C:Q,10,0)</f>
        <v>#N/A</v>
      </c>
      <c r="V30" s="19" t="e">
        <f>VLOOKUP(E30,E7数据库!C:Q,13,0)*O30*C30</f>
        <v>#N/A</v>
      </c>
      <c r="W30" s="18" t="e">
        <f>VLOOKUP(E30,E7数据库!C:Q,14,0)</f>
        <v>#N/A</v>
      </c>
      <c r="X30" s="18" t="e">
        <f>VLOOKUP(E30,E7数据库!C:Q,15,0)</f>
        <v>#N/A</v>
      </c>
      <c r="Y30" s="18"/>
    </row>
    <row r="31" spans="1:25" x14ac:dyDescent="0.25">
      <c r="A31" s="22"/>
      <c r="B31" s="22"/>
      <c r="C31" s="22"/>
      <c r="D31" s="22"/>
      <c r="E31" s="18" t="str">
        <f t="shared" si="6"/>
        <v/>
      </c>
      <c r="F31" s="18" t="str">
        <f t="shared" si="7"/>
        <v/>
      </c>
      <c r="G31" s="18" t="e">
        <f t="shared" si="8"/>
        <v>#VALUE!</v>
      </c>
      <c r="H31" s="18" t="e">
        <f>VLOOKUP(E31,E3数据库!C:Q,2,0)</f>
        <v>#N/A</v>
      </c>
      <c r="I31" s="18" t="e">
        <f>VLOOKUP(E31,E7数据库!C:Q,3,0)</f>
        <v>#N/A</v>
      </c>
      <c r="J31" s="18" t="e">
        <f>VLOOKUP(E31,E7数据库!C:Q,4,0)</f>
        <v>#N/A</v>
      </c>
      <c r="K31" s="18" t="e">
        <f>VLOOKUP(E31,E7数据库!C:Q,5,0)</f>
        <v>#N/A</v>
      </c>
      <c r="L31" s="18" t="e">
        <f>VLOOKUP(E31,E7数据库!C:Q,6,0)+G31</f>
        <v>#N/A</v>
      </c>
      <c r="M31" s="18" t="e">
        <f t="shared" si="9"/>
        <v>#N/A</v>
      </c>
      <c r="N31" s="18" t="str">
        <f t="shared" si="10"/>
        <v>否</v>
      </c>
      <c r="O31" s="18" t="e">
        <f>VLOOKUP(F31,E7数据库!S:U,3,0)</f>
        <v>#N/A</v>
      </c>
      <c r="P31" s="19" t="e">
        <f t="shared" si="11"/>
        <v>#N/A</v>
      </c>
      <c r="Q31" s="18" t="e">
        <f>VLOOKUP(E31,E3数据库!C:Q,7,0)</f>
        <v>#N/A</v>
      </c>
      <c r="R31" s="18" t="e">
        <f>VLOOKUP(E31,E7数据库!C:Q,8,0)</f>
        <v>#N/A</v>
      </c>
      <c r="S31" s="18"/>
      <c r="T31" s="18" t="e">
        <f>VLOOKUP(E31,E7数据库!C:Q,9,0)</f>
        <v>#N/A</v>
      </c>
      <c r="U31" s="18" t="e">
        <f>VLOOKUP(E31,E7数据库!C:Q,10,0)</f>
        <v>#N/A</v>
      </c>
      <c r="V31" s="19" t="e">
        <f>VLOOKUP(E31,E7数据库!C:Q,13,0)*O31*C31</f>
        <v>#N/A</v>
      </c>
      <c r="W31" s="18" t="e">
        <f>VLOOKUP(E31,E7数据库!C:Q,14,0)</f>
        <v>#N/A</v>
      </c>
      <c r="X31" s="18" t="e">
        <f>VLOOKUP(E31,E7数据库!C:Q,15,0)</f>
        <v>#N/A</v>
      </c>
      <c r="Y31" s="18"/>
    </row>
    <row r="32" spans="1:25" x14ac:dyDescent="0.25">
      <c r="A32" s="22"/>
      <c r="B32" s="22"/>
      <c r="C32" s="22"/>
      <c r="D32" s="22"/>
      <c r="E32" s="18" t="str">
        <f t="shared" si="6"/>
        <v/>
      </c>
      <c r="F32" s="18" t="str">
        <f t="shared" si="7"/>
        <v/>
      </c>
      <c r="G32" s="18" t="e">
        <f t="shared" si="8"/>
        <v>#VALUE!</v>
      </c>
      <c r="H32" s="18" t="e">
        <f>VLOOKUP(E32,E3数据库!C:Q,2,0)</f>
        <v>#N/A</v>
      </c>
      <c r="I32" s="18" t="e">
        <f>VLOOKUP(E32,E7数据库!C:Q,3,0)</f>
        <v>#N/A</v>
      </c>
      <c r="J32" s="18" t="e">
        <f>VLOOKUP(E32,E7数据库!C:Q,4,0)</f>
        <v>#N/A</v>
      </c>
      <c r="K32" s="18" t="e">
        <f>VLOOKUP(E32,E7数据库!C:Q,5,0)</f>
        <v>#N/A</v>
      </c>
      <c r="L32" s="18" t="e">
        <f>VLOOKUP(E32,E7数据库!C:Q,6,0)+G32</f>
        <v>#N/A</v>
      </c>
      <c r="M32" s="18" t="e">
        <f t="shared" si="9"/>
        <v>#N/A</v>
      </c>
      <c r="N32" s="18" t="str">
        <f t="shared" si="10"/>
        <v>否</v>
      </c>
      <c r="O32" s="18" t="e">
        <f>VLOOKUP(F32,E7数据库!S:U,3,0)</f>
        <v>#N/A</v>
      </c>
      <c r="P32" s="19" t="e">
        <f t="shared" si="11"/>
        <v>#N/A</v>
      </c>
      <c r="Q32" s="18" t="e">
        <f>VLOOKUP(E32,E3数据库!C:Q,7,0)</f>
        <v>#N/A</v>
      </c>
      <c r="R32" s="18" t="e">
        <f>VLOOKUP(E32,E7数据库!C:Q,8,0)</f>
        <v>#N/A</v>
      </c>
      <c r="S32" s="18"/>
      <c r="T32" s="18" t="e">
        <f>VLOOKUP(E32,E7数据库!C:Q,9,0)</f>
        <v>#N/A</v>
      </c>
      <c r="U32" s="18" t="e">
        <f>VLOOKUP(E32,E7数据库!C:Q,10,0)</f>
        <v>#N/A</v>
      </c>
      <c r="V32" s="19" t="e">
        <f>VLOOKUP(E32,E7数据库!C:Q,13,0)*O32*C32</f>
        <v>#N/A</v>
      </c>
      <c r="W32" s="18" t="e">
        <f>VLOOKUP(E32,E7数据库!C:Q,14,0)</f>
        <v>#N/A</v>
      </c>
      <c r="X32" s="18" t="e">
        <f>VLOOKUP(E32,E7数据库!C:Q,15,0)</f>
        <v>#N/A</v>
      </c>
      <c r="Y32" s="18"/>
    </row>
    <row r="33" spans="1:25" x14ac:dyDescent="0.25">
      <c r="A33" s="22"/>
      <c r="B33" s="22"/>
      <c r="C33" s="22"/>
      <c r="D33" s="22"/>
      <c r="E33" s="18" t="str">
        <f t="shared" si="6"/>
        <v/>
      </c>
      <c r="F33" s="18" t="str">
        <f t="shared" si="7"/>
        <v/>
      </c>
      <c r="G33" s="18" t="e">
        <f t="shared" si="8"/>
        <v>#VALUE!</v>
      </c>
      <c r="H33" s="18" t="e">
        <f>VLOOKUP(E33,E3数据库!C:Q,2,0)</f>
        <v>#N/A</v>
      </c>
      <c r="I33" s="18" t="e">
        <f>VLOOKUP(E33,E7数据库!C:Q,3,0)</f>
        <v>#N/A</v>
      </c>
      <c r="J33" s="18" t="e">
        <f>VLOOKUP(E33,E7数据库!C:Q,4,0)</f>
        <v>#N/A</v>
      </c>
      <c r="K33" s="18" t="e">
        <f>VLOOKUP(E33,E7数据库!C:Q,5,0)</f>
        <v>#N/A</v>
      </c>
      <c r="L33" s="18" t="e">
        <f>VLOOKUP(E33,E7数据库!C:Q,6,0)+G33</f>
        <v>#N/A</v>
      </c>
      <c r="M33" s="18" t="e">
        <f t="shared" si="9"/>
        <v>#N/A</v>
      </c>
      <c r="N33" s="18" t="str">
        <f t="shared" si="10"/>
        <v>否</v>
      </c>
      <c r="O33" s="18" t="e">
        <f>VLOOKUP(F33,E7数据库!S:U,3,0)</f>
        <v>#N/A</v>
      </c>
      <c r="P33" s="19" t="e">
        <f t="shared" si="11"/>
        <v>#N/A</v>
      </c>
      <c r="Q33" s="18" t="e">
        <f>VLOOKUP(E33,E3数据库!C:Q,7,0)</f>
        <v>#N/A</v>
      </c>
      <c r="R33" s="18" t="e">
        <f>VLOOKUP(E33,E7数据库!C:Q,8,0)</f>
        <v>#N/A</v>
      </c>
      <c r="S33" s="18"/>
      <c r="T33" s="18" t="e">
        <f>VLOOKUP(E33,E7数据库!C:Q,9,0)</f>
        <v>#N/A</v>
      </c>
      <c r="U33" s="18" t="e">
        <f>VLOOKUP(E33,E7数据库!C:Q,10,0)</f>
        <v>#N/A</v>
      </c>
      <c r="V33" s="19" t="e">
        <f>VLOOKUP(E33,E7数据库!C:Q,13,0)*O33*C33</f>
        <v>#N/A</v>
      </c>
      <c r="W33" s="18" t="e">
        <f>VLOOKUP(E33,E7数据库!C:Q,14,0)</f>
        <v>#N/A</v>
      </c>
      <c r="X33" s="18" t="e">
        <f>VLOOKUP(E33,E7数据库!C:Q,15,0)</f>
        <v>#N/A</v>
      </c>
      <c r="Y33" s="18"/>
    </row>
    <row r="34" spans="1:25" x14ac:dyDescent="0.25">
      <c r="A34" s="22"/>
      <c r="B34" s="22"/>
      <c r="C34" s="22"/>
      <c r="D34" s="22"/>
      <c r="E34" s="18" t="str">
        <f t="shared" si="6"/>
        <v/>
      </c>
      <c r="F34" s="18" t="str">
        <f t="shared" si="7"/>
        <v/>
      </c>
      <c r="G34" s="18" t="e">
        <f t="shared" si="8"/>
        <v>#VALUE!</v>
      </c>
      <c r="H34" s="18" t="e">
        <f>VLOOKUP(E34,E3数据库!C:Q,2,0)</f>
        <v>#N/A</v>
      </c>
      <c r="I34" s="18" t="e">
        <f>VLOOKUP(E34,E7数据库!C:Q,3,0)</f>
        <v>#N/A</v>
      </c>
      <c r="J34" s="18" t="e">
        <f>VLOOKUP(E34,E7数据库!C:Q,4,0)</f>
        <v>#N/A</v>
      </c>
      <c r="K34" s="18" t="e">
        <f>VLOOKUP(E34,E7数据库!C:Q,5,0)</f>
        <v>#N/A</v>
      </c>
      <c r="L34" s="18" t="e">
        <f>VLOOKUP(E34,E7数据库!C:Q,6,0)+G34</f>
        <v>#N/A</v>
      </c>
      <c r="M34" s="18" t="e">
        <f t="shared" si="9"/>
        <v>#N/A</v>
      </c>
      <c r="N34" s="18" t="str">
        <f t="shared" si="10"/>
        <v>否</v>
      </c>
      <c r="O34" s="18" t="e">
        <f>VLOOKUP(F34,E7数据库!S:U,3,0)</f>
        <v>#N/A</v>
      </c>
      <c r="P34" s="19" t="e">
        <f t="shared" si="11"/>
        <v>#N/A</v>
      </c>
      <c r="Q34" s="18" t="e">
        <f>VLOOKUP(E34,E3数据库!C:Q,7,0)</f>
        <v>#N/A</v>
      </c>
      <c r="R34" s="18" t="e">
        <f>VLOOKUP(E34,E7数据库!C:Q,8,0)</f>
        <v>#N/A</v>
      </c>
      <c r="S34" s="18"/>
      <c r="T34" s="18" t="e">
        <f>VLOOKUP(E34,E7数据库!C:Q,9,0)</f>
        <v>#N/A</v>
      </c>
      <c r="U34" s="18" t="e">
        <f>VLOOKUP(E34,E7数据库!C:Q,10,0)</f>
        <v>#N/A</v>
      </c>
      <c r="V34" s="19" t="e">
        <f>VLOOKUP(E34,E7数据库!C:Q,13,0)*O34*C34</f>
        <v>#N/A</v>
      </c>
      <c r="W34" s="18" t="e">
        <f>VLOOKUP(E34,E7数据库!C:Q,14,0)</f>
        <v>#N/A</v>
      </c>
      <c r="X34" s="18" t="e">
        <f>VLOOKUP(E34,E7数据库!C:Q,15,0)</f>
        <v>#N/A</v>
      </c>
      <c r="Y34" s="18"/>
    </row>
    <row r="35" spans="1:25" x14ac:dyDescent="0.25">
      <c r="A35" s="22"/>
      <c r="B35" s="22"/>
      <c r="C35" s="22"/>
      <c r="D35" s="22"/>
      <c r="E35" s="18" t="str">
        <f t="shared" si="6"/>
        <v/>
      </c>
      <c r="F35" s="18" t="str">
        <f t="shared" si="7"/>
        <v/>
      </c>
      <c r="G35" s="18" t="e">
        <f t="shared" si="8"/>
        <v>#VALUE!</v>
      </c>
      <c r="H35" s="18" t="e">
        <f>VLOOKUP(E35,E3数据库!C:Q,2,0)</f>
        <v>#N/A</v>
      </c>
      <c r="I35" s="18" t="e">
        <f>VLOOKUP(E35,E7数据库!C:Q,3,0)</f>
        <v>#N/A</v>
      </c>
      <c r="J35" s="18" t="e">
        <f>VLOOKUP(E35,E7数据库!C:Q,4,0)</f>
        <v>#N/A</v>
      </c>
      <c r="K35" s="18" t="e">
        <f>VLOOKUP(E35,E7数据库!C:Q,5,0)</f>
        <v>#N/A</v>
      </c>
      <c r="L35" s="18" t="e">
        <f>VLOOKUP(E35,E7数据库!C:Q,6,0)+G35</f>
        <v>#N/A</v>
      </c>
      <c r="M35" s="18" t="e">
        <f t="shared" si="9"/>
        <v>#N/A</v>
      </c>
      <c r="N35" s="18" t="str">
        <f t="shared" si="10"/>
        <v>否</v>
      </c>
      <c r="O35" s="18" t="e">
        <f>VLOOKUP(F35,E7数据库!S:U,3,0)</f>
        <v>#N/A</v>
      </c>
      <c r="P35" s="19" t="e">
        <f t="shared" si="11"/>
        <v>#N/A</v>
      </c>
      <c r="Q35" s="18" t="e">
        <f>VLOOKUP(E35,E3数据库!C:Q,7,0)</f>
        <v>#N/A</v>
      </c>
      <c r="R35" s="18" t="e">
        <f>VLOOKUP(E35,E7数据库!C:Q,8,0)</f>
        <v>#N/A</v>
      </c>
      <c r="S35" s="18"/>
      <c r="T35" s="18" t="e">
        <f>VLOOKUP(E35,E7数据库!C:Q,9,0)</f>
        <v>#N/A</v>
      </c>
      <c r="U35" s="18" t="e">
        <f>VLOOKUP(E35,E7数据库!C:Q,10,0)</f>
        <v>#N/A</v>
      </c>
      <c r="V35" s="19" t="e">
        <f>VLOOKUP(E35,E7数据库!C:Q,13,0)*O35*C35</f>
        <v>#N/A</v>
      </c>
      <c r="W35" s="18" t="e">
        <f>VLOOKUP(E35,E7数据库!C:Q,14,0)</f>
        <v>#N/A</v>
      </c>
      <c r="X35" s="18" t="e">
        <f>VLOOKUP(E35,E7数据库!C:Q,15,0)</f>
        <v>#N/A</v>
      </c>
      <c r="Y35" s="18"/>
    </row>
    <row r="36" spans="1:25" x14ac:dyDescent="0.25">
      <c r="A36" s="22"/>
      <c r="B36" s="22"/>
      <c r="C36" s="22"/>
      <c r="D36" s="22"/>
      <c r="E36" s="18" t="str">
        <f t="shared" si="6"/>
        <v/>
      </c>
      <c r="F36" s="18" t="str">
        <f t="shared" si="7"/>
        <v/>
      </c>
      <c r="G36" s="18" t="e">
        <f t="shared" si="8"/>
        <v>#VALUE!</v>
      </c>
      <c r="H36" s="18" t="e">
        <f>VLOOKUP(E36,E3数据库!C:Q,2,0)</f>
        <v>#N/A</v>
      </c>
      <c r="I36" s="18" t="e">
        <f>VLOOKUP(E36,E7数据库!C:Q,3,0)</f>
        <v>#N/A</v>
      </c>
      <c r="J36" s="18" t="e">
        <f>VLOOKUP(E36,E7数据库!C:Q,4,0)</f>
        <v>#N/A</v>
      </c>
      <c r="K36" s="18" t="e">
        <f>VLOOKUP(E36,E7数据库!C:Q,5,0)</f>
        <v>#N/A</v>
      </c>
      <c r="L36" s="18" t="e">
        <f>VLOOKUP(E36,E7数据库!C:Q,6,0)+G36</f>
        <v>#N/A</v>
      </c>
      <c r="M36" s="18" t="e">
        <f t="shared" si="9"/>
        <v>#N/A</v>
      </c>
      <c r="N36" s="18" t="str">
        <f t="shared" si="10"/>
        <v>否</v>
      </c>
      <c r="O36" s="18" t="e">
        <f>VLOOKUP(F36,E7数据库!S:U,3,0)</f>
        <v>#N/A</v>
      </c>
      <c r="P36" s="19" t="e">
        <f t="shared" si="11"/>
        <v>#N/A</v>
      </c>
      <c r="Q36" s="18" t="e">
        <f>VLOOKUP(E36,E3数据库!C:Q,7,0)</f>
        <v>#N/A</v>
      </c>
      <c r="R36" s="18" t="e">
        <f>VLOOKUP(E36,E7数据库!C:Q,8,0)</f>
        <v>#N/A</v>
      </c>
      <c r="S36" s="18"/>
      <c r="T36" s="18" t="e">
        <f>VLOOKUP(E36,E7数据库!C:Q,9,0)</f>
        <v>#N/A</v>
      </c>
      <c r="U36" s="18" t="e">
        <f>VLOOKUP(E36,E7数据库!C:Q,10,0)</f>
        <v>#N/A</v>
      </c>
      <c r="V36" s="19" t="e">
        <f>VLOOKUP(E36,E7数据库!C:Q,13,0)*O36*C36</f>
        <v>#N/A</v>
      </c>
      <c r="W36" s="18" t="e">
        <f>VLOOKUP(E36,E7数据库!C:Q,14,0)</f>
        <v>#N/A</v>
      </c>
      <c r="X36" s="18" t="e">
        <f>VLOOKUP(E36,E7数据库!C:Q,15,0)</f>
        <v>#N/A</v>
      </c>
      <c r="Y36" s="18"/>
    </row>
    <row r="37" spans="1:25" x14ac:dyDescent="0.25">
      <c r="A37" s="22"/>
      <c r="B37" s="22"/>
      <c r="C37" s="22"/>
      <c r="D37" s="22"/>
      <c r="E37" s="18" t="str">
        <f t="shared" si="6"/>
        <v/>
      </c>
      <c r="F37" s="18" t="str">
        <f t="shared" si="7"/>
        <v/>
      </c>
      <c r="G37" s="18" t="e">
        <f t="shared" si="8"/>
        <v>#VALUE!</v>
      </c>
      <c r="H37" s="18" t="e">
        <f>VLOOKUP(E37,E3数据库!C:Q,2,0)</f>
        <v>#N/A</v>
      </c>
      <c r="I37" s="18" t="e">
        <f>VLOOKUP(E37,E7数据库!C:Q,3,0)</f>
        <v>#N/A</v>
      </c>
      <c r="J37" s="18" t="e">
        <f>VLOOKUP(E37,E7数据库!C:Q,4,0)</f>
        <v>#N/A</v>
      </c>
      <c r="K37" s="18" t="e">
        <f>VLOOKUP(E37,E7数据库!C:Q,5,0)</f>
        <v>#N/A</v>
      </c>
      <c r="L37" s="18" t="e">
        <f>VLOOKUP(E37,E7数据库!C:Q,6,0)+G37</f>
        <v>#N/A</v>
      </c>
      <c r="M37" s="18" t="e">
        <f t="shared" si="9"/>
        <v>#N/A</v>
      </c>
      <c r="N37" s="18" t="str">
        <f t="shared" si="10"/>
        <v>否</v>
      </c>
      <c r="O37" s="18" t="e">
        <f>VLOOKUP(F37,E7数据库!S:U,3,0)</f>
        <v>#N/A</v>
      </c>
      <c r="P37" s="19" t="e">
        <f t="shared" si="11"/>
        <v>#N/A</v>
      </c>
      <c r="Q37" s="18" t="e">
        <f>VLOOKUP(E37,E3数据库!C:Q,7,0)</f>
        <v>#N/A</v>
      </c>
      <c r="R37" s="18" t="e">
        <f>VLOOKUP(E37,E7数据库!C:Q,8,0)</f>
        <v>#N/A</v>
      </c>
      <c r="S37" s="18"/>
      <c r="T37" s="18" t="e">
        <f>VLOOKUP(E37,E7数据库!C:Q,9,0)</f>
        <v>#N/A</v>
      </c>
      <c r="U37" s="18" t="e">
        <f>VLOOKUP(E37,E7数据库!C:Q,10,0)</f>
        <v>#N/A</v>
      </c>
      <c r="V37" s="19" t="e">
        <f>VLOOKUP(E37,E7数据库!C:Q,13,0)*O37*C37</f>
        <v>#N/A</v>
      </c>
      <c r="W37" s="18" t="e">
        <f>VLOOKUP(E37,E7数据库!C:Q,14,0)</f>
        <v>#N/A</v>
      </c>
      <c r="X37" s="18" t="e">
        <f>VLOOKUP(E37,E7数据库!C:Q,15,0)</f>
        <v>#N/A</v>
      </c>
      <c r="Y37" s="18"/>
    </row>
    <row r="38" spans="1:25" x14ac:dyDescent="0.25">
      <c r="A38" s="22"/>
      <c r="B38" s="22"/>
      <c r="C38" s="22"/>
      <c r="D38" s="22"/>
      <c r="E38" s="18" t="str">
        <f t="shared" si="6"/>
        <v/>
      </c>
      <c r="F38" s="18" t="str">
        <f t="shared" si="7"/>
        <v/>
      </c>
      <c r="G38" s="18" t="e">
        <f t="shared" si="8"/>
        <v>#VALUE!</v>
      </c>
      <c r="H38" s="18" t="e">
        <f>VLOOKUP(E38,E3数据库!C:Q,2,0)</f>
        <v>#N/A</v>
      </c>
      <c r="I38" s="18" t="e">
        <f>VLOOKUP(E38,E7数据库!C:Q,3,0)</f>
        <v>#N/A</v>
      </c>
      <c r="J38" s="18" t="e">
        <f>VLOOKUP(E38,E7数据库!C:Q,4,0)</f>
        <v>#N/A</v>
      </c>
      <c r="K38" s="18" t="e">
        <f>VLOOKUP(E38,E7数据库!C:Q,5,0)</f>
        <v>#N/A</v>
      </c>
      <c r="L38" s="18" t="e">
        <f>VLOOKUP(E38,E7数据库!C:Q,6,0)+G38</f>
        <v>#N/A</v>
      </c>
      <c r="M38" s="18" t="e">
        <f t="shared" si="9"/>
        <v>#N/A</v>
      </c>
      <c r="N38" s="18" t="str">
        <f t="shared" si="10"/>
        <v>否</v>
      </c>
      <c r="O38" s="18" t="e">
        <f>VLOOKUP(F38,E7数据库!S:U,3,0)</f>
        <v>#N/A</v>
      </c>
      <c r="P38" s="19" t="e">
        <f t="shared" si="11"/>
        <v>#N/A</v>
      </c>
      <c r="Q38" s="18" t="e">
        <f>VLOOKUP(E38,E3数据库!C:Q,7,0)</f>
        <v>#N/A</v>
      </c>
      <c r="R38" s="18" t="e">
        <f>VLOOKUP(E38,E7数据库!C:Q,8,0)</f>
        <v>#N/A</v>
      </c>
      <c r="S38" s="18"/>
      <c r="T38" s="18" t="e">
        <f>VLOOKUP(E38,E7数据库!C:Q,9,0)</f>
        <v>#N/A</v>
      </c>
      <c r="U38" s="18" t="e">
        <f>VLOOKUP(E38,E7数据库!C:Q,10,0)</f>
        <v>#N/A</v>
      </c>
      <c r="V38" s="19" t="e">
        <f>VLOOKUP(E38,E7数据库!C:Q,13,0)*O38*C38</f>
        <v>#N/A</v>
      </c>
      <c r="W38" s="18" t="e">
        <f>VLOOKUP(E38,E7数据库!C:Q,14,0)</f>
        <v>#N/A</v>
      </c>
      <c r="X38" s="18" t="e">
        <f>VLOOKUP(E38,E7数据库!C:Q,15,0)</f>
        <v>#N/A</v>
      </c>
      <c r="Y38" s="18"/>
    </row>
    <row r="39" spans="1:25" x14ac:dyDescent="0.25">
      <c r="A39" s="22"/>
      <c r="B39" s="22"/>
      <c r="C39" s="22"/>
      <c r="D39" s="22"/>
      <c r="E39" s="18" t="str">
        <f t="shared" si="6"/>
        <v/>
      </c>
      <c r="F39" s="18" t="str">
        <f t="shared" si="7"/>
        <v/>
      </c>
      <c r="G39" s="18" t="e">
        <f t="shared" si="8"/>
        <v>#VALUE!</v>
      </c>
      <c r="H39" s="18" t="e">
        <f>VLOOKUP(E39,E3数据库!C:Q,2,0)</f>
        <v>#N/A</v>
      </c>
      <c r="I39" s="18" t="e">
        <f>VLOOKUP(E39,E7数据库!C:Q,3,0)</f>
        <v>#N/A</v>
      </c>
      <c r="J39" s="18" t="e">
        <f>VLOOKUP(E39,E7数据库!C:Q,4,0)</f>
        <v>#N/A</v>
      </c>
      <c r="K39" s="18" t="e">
        <f>VLOOKUP(E39,E7数据库!C:Q,5,0)</f>
        <v>#N/A</v>
      </c>
      <c r="L39" s="18" t="e">
        <f>VLOOKUP(E39,E7数据库!C:Q,6,0)+G39</f>
        <v>#N/A</v>
      </c>
      <c r="M39" s="18" t="e">
        <f t="shared" si="9"/>
        <v>#N/A</v>
      </c>
      <c r="N39" s="18" t="str">
        <f t="shared" si="10"/>
        <v>否</v>
      </c>
      <c r="O39" s="18" t="e">
        <f>VLOOKUP(F39,E7数据库!S:U,3,0)</f>
        <v>#N/A</v>
      </c>
      <c r="P39" s="19" t="e">
        <f t="shared" si="11"/>
        <v>#N/A</v>
      </c>
      <c r="Q39" s="18" t="e">
        <f>VLOOKUP(E39,E3数据库!C:Q,7,0)</f>
        <v>#N/A</v>
      </c>
      <c r="R39" s="18" t="e">
        <f>VLOOKUP(E39,E7数据库!C:Q,8,0)</f>
        <v>#N/A</v>
      </c>
      <c r="S39" s="18"/>
      <c r="T39" s="18" t="e">
        <f>VLOOKUP(E39,E7数据库!C:Q,9,0)</f>
        <v>#N/A</v>
      </c>
      <c r="U39" s="18" t="e">
        <f>VLOOKUP(E39,E7数据库!C:Q,10,0)</f>
        <v>#N/A</v>
      </c>
      <c r="V39" s="19" t="e">
        <f>VLOOKUP(E39,E7数据库!C:Q,13,0)*O39*C39</f>
        <v>#N/A</v>
      </c>
      <c r="W39" s="18" t="e">
        <f>VLOOKUP(E39,E7数据库!C:Q,14,0)</f>
        <v>#N/A</v>
      </c>
      <c r="X39" s="18" t="e">
        <f>VLOOKUP(E39,E7数据库!C:Q,15,0)</f>
        <v>#N/A</v>
      </c>
      <c r="Y39" s="18"/>
    </row>
    <row r="40" spans="1:25" x14ac:dyDescent="0.25">
      <c r="A40" s="22"/>
      <c r="B40" s="22"/>
      <c r="C40" s="22"/>
      <c r="D40" s="22"/>
      <c r="E40" s="18" t="str">
        <f t="shared" si="6"/>
        <v/>
      </c>
      <c r="F40" s="18" t="str">
        <f t="shared" si="7"/>
        <v/>
      </c>
      <c r="G40" s="18" t="e">
        <f t="shared" si="8"/>
        <v>#VALUE!</v>
      </c>
      <c r="H40" s="18" t="e">
        <f>VLOOKUP(E40,E3数据库!C:Q,2,0)</f>
        <v>#N/A</v>
      </c>
      <c r="I40" s="18" t="e">
        <f>VLOOKUP(E40,E7数据库!C:Q,3,0)</f>
        <v>#N/A</v>
      </c>
      <c r="J40" s="18" t="e">
        <f>VLOOKUP(E40,E7数据库!C:Q,4,0)</f>
        <v>#N/A</v>
      </c>
      <c r="K40" s="18" t="e">
        <f>VLOOKUP(E40,E7数据库!C:Q,5,0)</f>
        <v>#N/A</v>
      </c>
      <c r="L40" s="18" t="e">
        <f>VLOOKUP(E40,E7数据库!C:Q,6,0)+G40</f>
        <v>#N/A</v>
      </c>
      <c r="M40" s="18" t="e">
        <f t="shared" si="9"/>
        <v>#N/A</v>
      </c>
      <c r="N40" s="18" t="str">
        <f t="shared" si="10"/>
        <v>否</v>
      </c>
      <c r="O40" s="18" t="e">
        <f>VLOOKUP(F40,E7数据库!S:U,3,0)</f>
        <v>#N/A</v>
      </c>
      <c r="P40" s="19" t="e">
        <f t="shared" si="11"/>
        <v>#N/A</v>
      </c>
      <c r="Q40" s="18" t="e">
        <f>VLOOKUP(E40,E3数据库!C:Q,7,0)</f>
        <v>#N/A</v>
      </c>
      <c r="R40" s="18" t="e">
        <f>VLOOKUP(E40,E7数据库!C:Q,8,0)</f>
        <v>#N/A</v>
      </c>
      <c r="S40" s="18"/>
      <c r="T40" s="18" t="e">
        <f>VLOOKUP(E40,E7数据库!C:Q,9,0)</f>
        <v>#N/A</v>
      </c>
      <c r="U40" s="18" t="e">
        <f>VLOOKUP(E40,E7数据库!C:Q,10,0)</f>
        <v>#N/A</v>
      </c>
      <c r="V40" s="19" t="e">
        <f>VLOOKUP(E40,E7数据库!C:Q,13,0)*O40*C40</f>
        <v>#N/A</v>
      </c>
      <c r="W40" s="18" t="e">
        <f>VLOOKUP(E40,E7数据库!C:Q,14,0)</f>
        <v>#N/A</v>
      </c>
      <c r="X40" s="18" t="e">
        <f>VLOOKUP(E40,E7数据库!C:Q,15,0)</f>
        <v>#N/A</v>
      </c>
      <c r="Y40" s="18"/>
    </row>
    <row r="41" spans="1:25" x14ac:dyDescent="0.25">
      <c r="A41" s="22"/>
      <c r="B41" s="22"/>
      <c r="C41" s="22"/>
      <c r="D41" s="22"/>
      <c r="E41" s="18" t="str">
        <f t="shared" si="6"/>
        <v/>
      </c>
      <c r="F41" s="18" t="str">
        <f t="shared" si="7"/>
        <v/>
      </c>
      <c r="G41" s="18" t="e">
        <f t="shared" si="8"/>
        <v>#VALUE!</v>
      </c>
      <c r="H41" s="18" t="e">
        <f>VLOOKUP(E41,E3数据库!C:Q,2,0)</f>
        <v>#N/A</v>
      </c>
      <c r="I41" s="18" t="e">
        <f>VLOOKUP(E41,E7数据库!C:Q,3,0)</f>
        <v>#N/A</v>
      </c>
      <c r="J41" s="18" t="e">
        <f>VLOOKUP(E41,E7数据库!C:Q,4,0)</f>
        <v>#N/A</v>
      </c>
      <c r="K41" s="18" t="e">
        <f>VLOOKUP(E41,E7数据库!C:Q,5,0)</f>
        <v>#N/A</v>
      </c>
      <c r="L41" s="18" t="e">
        <f>VLOOKUP(E41,E7数据库!C:Q,6,0)+G41</f>
        <v>#N/A</v>
      </c>
      <c r="M41" s="18" t="e">
        <f t="shared" si="9"/>
        <v>#N/A</v>
      </c>
      <c r="N41" s="18" t="str">
        <f t="shared" si="10"/>
        <v>否</v>
      </c>
      <c r="O41" s="18" t="e">
        <f>VLOOKUP(F41,E7数据库!S:U,3,0)</f>
        <v>#N/A</v>
      </c>
      <c r="P41" s="19" t="e">
        <f t="shared" si="11"/>
        <v>#N/A</v>
      </c>
      <c r="Q41" s="18" t="e">
        <f>VLOOKUP(E41,E3数据库!C:Q,7,0)</f>
        <v>#N/A</v>
      </c>
      <c r="R41" s="18" t="e">
        <f>VLOOKUP(E41,E7数据库!C:Q,8,0)</f>
        <v>#N/A</v>
      </c>
      <c r="S41" s="18"/>
      <c r="T41" s="18" t="e">
        <f>VLOOKUP(E41,E7数据库!C:Q,9,0)</f>
        <v>#N/A</v>
      </c>
      <c r="U41" s="18" t="e">
        <f>VLOOKUP(E41,E7数据库!C:Q,10,0)</f>
        <v>#N/A</v>
      </c>
      <c r="V41" s="19" t="e">
        <f>VLOOKUP(E41,E7数据库!C:Q,13,0)*O41*C41</f>
        <v>#N/A</v>
      </c>
      <c r="W41" s="18" t="e">
        <f>VLOOKUP(E41,E7数据库!C:Q,14,0)</f>
        <v>#N/A</v>
      </c>
      <c r="X41" s="18" t="e">
        <f>VLOOKUP(E41,E7数据库!C:Q,15,0)</f>
        <v>#N/A</v>
      </c>
      <c r="Y41" s="18"/>
    </row>
    <row r="42" spans="1:25" x14ac:dyDescent="0.25">
      <c r="A42" s="22"/>
      <c r="B42" s="22"/>
      <c r="C42" s="22"/>
      <c r="D42" s="22"/>
      <c r="E42" s="18" t="str">
        <f t="shared" si="6"/>
        <v/>
      </c>
      <c r="F42" s="18" t="str">
        <f t="shared" si="7"/>
        <v/>
      </c>
      <c r="G42" s="18" t="e">
        <f t="shared" si="8"/>
        <v>#VALUE!</v>
      </c>
      <c r="H42" s="18" t="e">
        <f>VLOOKUP(E42,E3数据库!C:Q,2,0)</f>
        <v>#N/A</v>
      </c>
      <c r="I42" s="18" t="e">
        <f>VLOOKUP(E42,E7数据库!C:Q,3,0)</f>
        <v>#N/A</v>
      </c>
      <c r="J42" s="18" t="e">
        <f>VLOOKUP(E42,E7数据库!C:Q,4,0)</f>
        <v>#N/A</v>
      </c>
      <c r="K42" s="18" t="e">
        <f>VLOOKUP(E42,E7数据库!C:Q,5,0)</f>
        <v>#N/A</v>
      </c>
      <c r="L42" s="18" t="e">
        <f>VLOOKUP(E42,E7数据库!C:Q,6,0)+G42</f>
        <v>#N/A</v>
      </c>
      <c r="M42" s="18" t="e">
        <f t="shared" si="9"/>
        <v>#N/A</v>
      </c>
      <c r="N42" s="18" t="str">
        <f t="shared" si="10"/>
        <v>否</v>
      </c>
      <c r="O42" s="18" t="e">
        <f>VLOOKUP(F42,E7数据库!S:U,3,0)</f>
        <v>#N/A</v>
      </c>
      <c r="P42" s="19" t="e">
        <f t="shared" si="11"/>
        <v>#N/A</v>
      </c>
      <c r="Q42" s="18" t="e">
        <f>VLOOKUP(E42,E3数据库!C:Q,7,0)</f>
        <v>#N/A</v>
      </c>
      <c r="R42" s="18" t="e">
        <f>VLOOKUP(E42,E7数据库!C:Q,8,0)</f>
        <v>#N/A</v>
      </c>
      <c r="S42" s="18"/>
      <c r="T42" s="18" t="e">
        <f>VLOOKUP(E42,E7数据库!C:Q,9,0)</f>
        <v>#N/A</v>
      </c>
      <c r="U42" s="18" t="e">
        <f>VLOOKUP(E42,E7数据库!C:Q,10,0)</f>
        <v>#N/A</v>
      </c>
      <c r="V42" s="19" t="e">
        <f>VLOOKUP(E42,E7数据库!C:Q,13,0)*O42*C42</f>
        <v>#N/A</v>
      </c>
      <c r="W42" s="18" t="e">
        <f>VLOOKUP(E42,E7数据库!C:Q,14,0)</f>
        <v>#N/A</v>
      </c>
      <c r="X42" s="18" t="e">
        <f>VLOOKUP(E42,E7数据库!C:Q,15,0)</f>
        <v>#N/A</v>
      </c>
      <c r="Y42" s="18"/>
    </row>
    <row r="43" spans="1:25" x14ac:dyDescent="0.25">
      <c r="A43" s="22"/>
      <c r="B43" s="22"/>
      <c r="C43" s="22"/>
      <c r="D43" s="22"/>
      <c r="E43" s="18" t="str">
        <f t="shared" si="6"/>
        <v/>
      </c>
      <c r="F43" s="18" t="str">
        <f t="shared" si="7"/>
        <v/>
      </c>
      <c r="G43" s="18" t="e">
        <f t="shared" si="8"/>
        <v>#VALUE!</v>
      </c>
      <c r="H43" s="18" t="e">
        <f>VLOOKUP(E43,E3数据库!C:Q,2,0)</f>
        <v>#N/A</v>
      </c>
      <c r="I43" s="18" t="e">
        <f>VLOOKUP(E43,E7数据库!C:Q,3,0)</f>
        <v>#N/A</v>
      </c>
      <c r="J43" s="18" t="e">
        <f>VLOOKUP(E43,E7数据库!C:Q,4,0)</f>
        <v>#N/A</v>
      </c>
      <c r="K43" s="18" t="e">
        <f>VLOOKUP(E43,E7数据库!C:Q,5,0)</f>
        <v>#N/A</v>
      </c>
      <c r="L43" s="18" t="e">
        <f>VLOOKUP(E43,E7数据库!C:Q,6,0)+G43</f>
        <v>#N/A</v>
      </c>
      <c r="M43" s="18" t="e">
        <f t="shared" si="9"/>
        <v>#N/A</v>
      </c>
      <c r="N43" s="18" t="str">
        <f t="shared" si="10"/>
        <v>否</v>
      </c>
      <c r="O43" s="18" t="e">
        <f>VLOOKUP(F43,E7数据库!S:U,3,0)</f>
        <v>#N/A</v>
      </c>
      <c r="P43" s="19" t="e">
        <f t="shared" si="11"/>
        <v>#N/A</v>
      </c>
      <c r="Q43" s="18" t="e">
        <f>VLOOKUP(E43,E3数据库!C:Q,7,0)</f>
        <v>#N/A</v>
      </c>
      <c r="R43" s="18" t="e">
        <f>VLOOKUP(E43,E7数据库!C:Q,8,0)</f>
        <v>#N/A</v>
      </c>
      <c r="S43" s="18"/>
      <c r="T43" s="18" t="e">
        <f>VLOOKUP(E43,E7数据库!C:Q,9,0)</f>
        <v>#N/A</v>
      </c>
      <c r="U43" s="18" t="e">
        <f>VLOOKUP(E43,E7数据库!C:Q,10,0)</f>
        <v>#N/A</v>
      </c>
      <c r="V43" s="19" t="e">
        <f>VLOOKUP(E43,E7数据库!C:Q,13,0)*O43*C43</f>
        <v>#N/A</v>
      </c>
      <c r="W43" s="18" t="e">
        <f>VLOOKUP(E43,E7数据库!C:Q,14,0)</f>
        <v>#N/A</v>
      </c>
      <c r="X43" s="18" t="e">
        <f>VLOOKUP(E43,E7数据库!C:Q,15,0)</f>
        <v>#N/A</v>
      </c>
      <c r="Y43" s="18"/>
    </row>
    <row r="44" spans="1:25" x14ac:dyDescent="0.25">
      <c r="A44" s="22"/>
      <c r="B44" s="22"/>
      <c r="C44" s="22"/>
      <c r="D44" s="22"/>
      <c r="E44" s="18" t="str">
        <f t="shared" si="6"/>
        <v/>
      </c>
      <c r="F44" s="18" t="str">
        <f t="shared" si="7"/>
        <v/>
      </c>
      <c r="G44" s="18" t="e">
        <f t="shared" si="8"/>
        <v>#VALUE!</v>
      </c>
      <c r="H44" s="18" t="e">
        <f>VLOOKUP(E44,E3数据库!C:Q,2,0)</f>
        <v>#N/A</v>
      </c>
      <c r="I44" s="18" t="e">
        <f>VLOOKUP(E44,E7数据库!C:Q,3,0)</f>
        <v>#N/A</v>
      </c>
      <c r="J44" s="18" t="e">
        <f>VLOOKUP(E44,E7数据库!C:Q,4,0)</f>
        <v>#N/A</v>
      </c>
      <c r="K44" s="18" t="e">
        <f>VLOOKUP(E44,E7数据库!C:Q,5,0)</f>
        <v>#N/A</v>
      </c>
      <c r="L44" s="18" t="e">
        <f>VLOOKUP(E44,E7数据库!C:Q,6,0)+G44</f>
        <v>#N/A</v>
      </c>
      <c r="M44" s="18" t="e">
        <f t="shared" si="9"/>
        <v>#N/A</v>
      </c>
      <c r="N44" s="18" t="str">
        <f t="shared" si="10"/>
        <v>否</v>
      </c>
      <c r="O44" s="18" t="e">
        <f>VLOOKUP(F44,E7数据库!S:U,3,0)</f>
        <v>#N/A</v>
      </c>
      <c r="P44" s="19" t="e">
        <f t="shared" si="11"/>
        <v>#N/A</v>
      </c>
      <c r="Q44" s="18" t="e">
        <f>VLOOKUP(E44,E3数据库!C:Q,7,0)</f>
        <v>#N/A</v>
      </c>
      <c r="R44" s="18" t="e">
        <f>VLOOKUP(E44,E7数据库!C:Q,8,0)</f>
        <v>#N/A</v>
      </c>
      <c r="S44" s="18"/>
      <c r="T44" s="18" t="e">
        <f>VLOOKUP(E44,E7数据库!C:Q,9,0)</f>
        <v>#N/A</v>
      </c>
      <c r="U44" s="18" t="e">
        <f>VLOOKUP(E44,E7数据库!C:Q,10,0)</f>
        <v>#N/A</v>
      </c>
      <c r="V44" s="19" t="e">
        <f>VLOOKUP(E44,E7数据库!C:Q,13,0)*O44*C44</f>
        <v>#N/A</v>
      </c>
      <c r="W44" s="18" t="e">
        <f>VLOOKUP(E44,E7数据库!C:Q,14,0)</f>
        <v>#N/A</v>
      </c>
      <c r="X44" s="18" t="e">
        <f>VLOOKUP(E44,E7数据库!C:Q,15,0)</f>
        <v>#N/A</v>
      </c>
      <c r="Y44" s="18"/>
    </row>
    <row r="45" spans="1:25" x14ac:dyDescent="0.25">
      <c r="A45" s="22"/>
      <c r="B45" s="22"/>
      <c r="C45" s="22"/>
      <c r="D45" s="22"/>
      <c r="E45" s="18" t="str">
        <f t="shared" si="6"/>
        <v/>
      </c>
      <c r="F45" s="18" t="str">
        <f t="shared" si="7"/>
        <v/>
      </c>
      <c r="G45" s="18" t="e">
        <f t="shared" si="8"/>
        <v>#VALUE!</v>
      </c>
      <c r="H45" s="18" t="e">
        <f>VLOOKUP(E45,E3数据库!C:Q,2,0)</f>
        <v>#N/A</v>
      </c>
      <c r="I45" s="18" t="e">
        <f>VLOOKUP(E45,E7数据库!C:Q,3,0)</f>
        <v>#N/A</v>
      </c>
      <c r="J45" s="18" t="e">
        <f>VLOOKUP(E45,E7数据库!C:Q,4,0)</f>
        <v>#N/A</v>
      </c>
      <c r="K45" s="18" t="e">
        <f>VLOOKUP(E45,E7数据库!C:Q,5,0)</f>
        <v>#N/A</v>
      </c>
      <c r="L45" s="18" t="e">
        <f>VLOOKUP(E45,E7数据库!C:Q,6,0)+G45</f>
        <v>#N/A</v>
      </c>
      <c r="M45" s="18" t="e">
        <f t="shared" si="9"/>
        <v>#N/A</v>
      </c>
      <c r="N45" s="18" t="str">
        <f t="shared" si="10"/>
        <v>否</v>
      </c>
      <c r="O45" s="18" t="e">
        <f>VLOOKUP(F45,E7数据库!S:U,3,0)</f>
        <v>#N/A</v>
      </c>
      <c r="P45" s="19" t="e">
        <f t="shared" si="11"/>
        <v>#N/A</v>
      </c>
      <c r="Q45" s="18" t="e">
        <f>VLOOKUP(E45,E3数据库!C:Q,7,0)</f>
        <v>#N/A</v>
      </c>
      <c r="R45" s="18" t="e">
        <f>VLOOKUP(E45,E7数据库!C:Q,8,0)</f>
        <v>#N/A</v>
      </c>
      <c r="S45" s="18"/>
      <c r="T45" s="18" t="e">
        <f>VLOOKUP(E45,E7数据库!C:Q,9,0)</f>
        <v>#N/A</v>
      </c>
      <c r="U45" s="18" t="e">
        <f>VLOOKUP(E45,E7数据库!C:Q,10,0)</f>
        <v>#N/A</v>
      </c>
      <c r="V45" s="19" t="e">
        <f>VLOOKUP(E45,E7数据库!C:Q,13,0)*O45*C45</f>
        <v>#N/A</v>
      </c>
      <c r="W45" s="18" t="e">
        <f>VLOOKUP(E45,E7数据库!C:Q,14,0)</f>
        <v>#N/A</v>
      </c>
      <c r="X45" s="18" t="e">
        <f>VLOOKUP(E45,E7数据库!C:Q,15,0)</f>
        <v>#N/A</v>
      </c>
      <c r="Y45" s="18"/>
    </row>
    <row r="46" spans="1:25" x14ac:dyDescent="0.25">
      <c r="A46" s="22"/>
      <c r="B46" s="22"/>
      <c r="C46" s="22"/>
      <c r="D46" s="22"/>
      <c r="E46" s="18" t="str">
        <f t="shared" si="6"/>
        <v/>
      </c>
      <c r="F46" s="18" t="str">
        <f t="shared" si="7"/>
        <v/>
      </c>
      <c r="G46" s="18" t="e">
        <f t="shared" si="8"/>
        <v>#VALUE!</v>
      </c>
      <c r="H46" s="18" t="e">
        <f>VLOOKUP(E46,E3数据库!C:Q,2,0)</f>
        <v>#N/A</v>
      </c>
      <c r="I46" s="18" t="e">
        <f>VLOOKUP(E46,E7数据库!C:Q,3,0)</f>
        <v>#N/A</v>
      </c>
      <c r="J46" s="18" t="e">
        <f>VLOOKUP(E46,E7数据库!C:Q,4,0)</f>
        <v>#N/A</v>
      </c>
      <c r="K46" s="18" t="e">
        <f>VLOOKUP(E46,E7数据库!C:Q,5,0)</f>
        <v>#N/A</v>
      </c>
      <c r="L46" s="18" t="e">
        <f>VLOOKUP(E46,E7数据库!C:Q,6,0)+G46</f>
        <v>#N/A</v>
      </c>
      <c r="M46" s="18" t="e">
        <f t="shared" si="9"/>
        <v>#N/A</v>
      </c>
      <c r="N46" s="18" t="str">
        <f t="shared" si="10"/>
        <v>否</v>
      </c>
      <c r="O46" s="18" t="e">
        <f>VLOOKUP(F46,E7数据库!S:U,3,0)</f>
        <v>#N/A</v>
      </c>
      <c r="P46" s="19" t="e">
        <f t="shared" si="11"/>
        <v>#N/A</v>
      </c>
      <c r="Q46" s="18" t="e">
        <f>VLOOKUP(E46,E3数据库!C:Q,7,0)</f>
        <v>#N/A</v>
      </c>
      <c r="R46" s="18" t="e">
        <f>VLOOKUP(E46,E7数据库!C:Q,8,0)</f>
        <v>#N/A</v>
      </c>
      <c r="S46" s="18"/>
      <c r="T46" s="18" t="e">
        <f>VLOOKUP(E46,E7数据库!C:Q,9,0)</f>
        <v>#N/A</v>
      </c>
      <c r="U46" s="18" t="e">
        <f>VLOOKUP(E46,E7数据库!C:Q,10,0)</f>
        <v>#N/A</v>
      </c>
      <c r="V46" s="19" t="e">
        <f>VLOOKUP(E46,E7数据库!C:Q,13,0)*O46*C46</f>
        <v>#N/A</v>
      </c>
      <c r="W46" s="18" t="e">
        <f>VLOOKUP(E46,E7数据库!C:Q,14,0)</f>
        <v>#N/A</v>
      </c>
      <c r="X46" s="18" t="e">
        <f>VLOOKUP(E46,E7数据库!C:Q,15,0)</f>
        <v>#N/A</v>
      </c>
      <c r="Y46" s="18"/>
    </row>
    <row r="47" spans="1:25" x14ac:dyDescent="0.25">
      <c r="A47" s="22"/>
      <c r="B47" s="22"/>
      <c r="C47" s="22"/>
      <c r="D47" s="22"/>
      <c r="E47" s="18" t="str">
        <f t="shared" si="6"/>
        <v/>
      </c>
      <c r="F47" s="18" t="str">
        <f t="shared" si="7"/>
        <v/>
      </c>
      <c r="G47" s="18" t="e">
        <f t="shared" si="8"/>
        <v>#VALUE!</v>
      </c>
      <c r="H47" s="18" t="e">
        <f>VLOOKUP(E47,E3数据库!C:Q,2,0)</f>
        <v>#N/A</v>
      </c>
      <c r="I47" s="18" t="e">
        <f>VLOOKUP(E47,E7数据库!C:Q,3,0)</f>
        <v>#N/A</v>
      </c>
      <c r="J47" s="18" t="e">
        <f>VLOOKUP(E47,E7数据库!C:Q,4,0)</f>
        <v>#N/A</v>
      </c>
      <c r="K47" s="18" t="e">
        <f>VLOOKUP(E47,E7数据库!C:Q,5,0)</f>
        <v>#N/A</v>
      </c>
      <c r="L47" s="18" t="e">
        <f>VLOOKUP(E47,E7数据库!C:Q,6,0)+G47</f>
        <v>#N/A</v>
      </c>
      <c r="M47" s="18" t="e">
        <f t="shared" si="9"/>
        <v>#N/A</v>
      </c>
      <c r="N47" s="18" t="str">
        <f t="shared" si="10"/>
        <v>否</v>
      </c>
      <c r="O47" s="18" t="e">
        <f>VLOOKUP(F47,E7数据库!S:U,3,0)</f>
        <v>#N/A</v>
      </c>
      <c r="P47" s="19" t="e">
        <f t="shared" si="11"/>
        <v>#N/A</v>
      </c>
      <c r="Q47" s="18" t="e">
        <f>VLOOKUP(E47,E3数据库!C:Q,7,0)</f>
        <v>#N/A</v>
      </c>
      <c r="R47" s="18" t="e">
        <f>VLOOKUP(E47,E7数据库!C:Q,8,0)</f>
        <v>#N/A</v>
      </c>
      <c r="S47" s="18"/>
      <c r="T47" s="18" t="e">
        <f>VLOOKUP(E47,E7数据库!C:Q,9,0)</f>
        <v>#N/A</v>
      </c>
      <c r="U47" s="18" t="e">
        <f>VLOOKUP(E47,E7数据库!C:Q,10,0)</f>
        <v>#N/A</v>
      </c>
      <c r="V47" s="19" t="e">
        <f>VLOOKUP(E47,E7数据库!C:Q,13,0)*O47*C47</f>
        <v>#N/A</v>
      </c>
      <c r="W47" s="18" t="e">
        <f>VLOOKUP(E47,E7数据库!C:Q,14,0)</f>
        <v>#N/A</v>
      </c>
      <c r="X47" s="18" t="e">
        <f>VLOOKUP(E47,E7数据库!C:Q,15,0)</f>
        <v>#N/A</v>
      </c>
      <c r="Y47" s="18"/>
    </row>
    <row r="48" spans="1:25" x14ac:dyDescent="0.25">
      <c r="A48" s="22"/>
      <c r="B48" s="22"/>
      <c r="C48" s="22"/>
      <c r="D48" s="22"/>
      <c r="E48" s="18" t="str">
        <f t="shared" si="6"/>
        <v/>
      </c>
      <c r="F48" s="18" t="str">
        <f t="shared" si="7"/>
        <v/>
      </c>
      <c r="G48" s="18" t="e">
        <f t="shared" si="8"/>
        <v>#VALUE!</v>
      </c>
      <c r="H48" s="18" t="e">
        <f>VLOOKUP(E48,E3数据库!C:Q,2,0)</f>
        <v>#N/A</v>
      </c>
      <c r="I48" s="18" t="e">
        <f>VLOOKUP(E48,E7数据库!C:Q,3,0)</f>
        <v>#N/A</v>
      </c>
      <c r="J48" s="18" t="e">
        <f>VLOOKUP(E48,E7数据库!C:Q,4,0)</f>
        <v>#N/A</v>
      </c>
      <c r="K48" s="18" t="e">
        <f>VLOOKUP(E48,E7数据库!C:Q,5,0)</f>
        <v>#N/A</v>
      </c>
      <c r="L48" s="18" t="e">
        <f>VLOOKUP(E48,E7数据库!C:Q,6,0)+G48</f>
        <v>#N/A</v>
      </c>
      <c r="M48" s="18" t="e">
        <f t="shared" si="9"/>
        <v>#N/A</v>
      </c>
      <c r="N48" s="18" t="str">
        <f t="shared" si="10"/>
        <v>否</v>
      </c>
      <c r="O48" s="18" t="e">
        <f>VLOOKUP(F48,E7数据库!S:U,3,0)</f>
        <v>#N/A</v>
      </c>
      <c r="P48" s="19" t="e">
        <f t="shared" si="11"/>
        <v>#N/A</v>
      </c>
      <c r="Q48" s="18" t="e">
        <f>VLOOKUP(E48,E3数据库!C:Q,7,0)</f>
        <v>#N/A</v>
      </c>
      <c r="R48" s="18" t="e">
        <f>VLOOKUP(E48,E7数据库!C:Q,8,0)</f>
        <v>#N/A</v>
      </c>
      <c r="S48" s="18"/>
      <c r="T48" s="18" t="e">
        <f>VLOOKUP(E48,E7数据库!C:Q,9,0)</f>
        <v>#N/A</v>
      </c>
      <c r="U48" s="18" t="e">
        <f>VLOOKUP(E48,E7数据库!C:Q,10,0)</f>
        <v>#N/A</v>
      </c>
      <c r="V48" s="19" t="e">
        <f>VLOOKUP(E48,E7数据库!C:Q,13,0)*O48*C48</f>
        <v>#N/A</v>
      </c>
      <c r="W48" s="18" t="e">
        <f>VLOOKUP(E48,E7数据库!C:Q,14,0)</f>
        <v>#N/A</v>
      </c>
      <c r="X48" s="18" t="e">
        <f>VLOOKUP(E48,E7数据库!C:Q,15,0)</f>
        <v>#N/A</v>
      </c>
      <c r="Y48" s="18"/>
    </row>
    <row r="49" spans="1:25" x14ac:dyDescent="0.25">
      <c r="A49" s="22"/>
      <c r="B49" s="22"/>
      <c r="C49" s="22"/>
      <c r="D49" s="22"/>
      <c r="E49" s="18" t="str">
        <f t="shared" si="6"/>
        <v/>
      </c>
      <c r="F49" s="18" t="str">
        <f t="shared" si="7"/>
        <v/>
      </c>
      <c r="G49" s="18" t="e">
        <f t="shared" si="8"/>
        <v>#VALUE!</v>
      </c>
      <c r="H49" s="18" t="e">
        <f>VLOOKUP(E49,E3数据库!C:Q,2,0)</f>
        <v>#N/A</v>
      </c>
      <c r="I49" s="18" t="e">
        <f>VLOOKUP(E49,E7数据库!C:Q,3,0)</f>
        <v>#N/A</v>
      </c>
      <c r="J49" s="18" t="e">
        <f>VLOOKUP(E49,E7数据库!C:Q,4,0)</f>
        <v>#N/A</v>
      </c>
      <c r="K49" s="18" t="e">
        <f>VLOOKUP(E49,E7数据库!C:Q,5,0)</f>
        <v>#N/A</v>
      </c>
      <c r="L49" s="18" t="e">
        <f>VLOOKUP(E49,E7数据库!C:Q,6,0)+G49</f>
        <v>#N/A</v>
      </c>
      <c r="M49" s="18" t="e">
        <f t="shared" si="9"/>
        <v>#N/A</v>
      </c>
      <c r="N49" s="18" t="str">
        <f t="shared" si="10"/>
        <v>否</v>
      </c>
      <c r="O49" s="18" t="e">
        <f>VLOOKUP(F49,E7数据库!S:U,3,0)</f>
        <v>#N/A</v>
      </c>
      <c r="P49" s="19" t="e">
        <f t="shared" si="11"/>
        <v>#N/A</v>
      </c>
      <c r="Q49" s="18" t="e">
        <f>VLOOKUP(E49,E3数据库!C:Q,7,0)</f>
        <v>#N/A</v>
      </c>
      <c r="R49" s="18" t="e">
        <f>VLOOKUP(E49,E7数据库!C:Q,8,0)</f>
        <v>#N/A</v>
      </c>
      <c r="S49" s="18"/>
      <c r="T49" s="18" t="e">
        <f>VLOOKUP(E49,E7数据库!C:Q,9,0)</f>
        <v>#N/A</v>
      </c>
      <c r="U49" s="18" t="e">
        <f>VLOOKUP(E49,E7数据库!C:Q,10,0)</f>
        <v>#N/A</v>
      </c>
      <c r="V49" s="19" t="e">
        <f>VLOOKUP(E49,E7数据库!C:Q,13,0)*O49*C49</f>
        <v>#N/A</v>
      </c>
      <c r="W49" s="18" t="e">
        <f>VLOOKUP(E49,E7数据库!C:Q,14,0)</f>
        <v>#N/A</v>
      </c>
      <c r="X49" s="18" t="e">
        <f>VLOOKUP(E49,E7数据库!C:Q,15,0)</f>
        <v>#N/A</v>
      </c>
      <c r="Y49" s="18"/>
    </row>
    <row r="50" spans="1:25" x14ac:dyDescent="0.25">
      <c r="A50" s="22"/>
      <c r="B50" s="22"/>
      <c r="C50" s="22"/>
      <c r="D50" s="22"/>
      <c r="E50" s="18" t="str">
        <f t="shared" si="6"/>
        <v/>
      </c>
      <c r="F50" s="18" t="str">
        <f t="shared" si="7"/>
        <v/>
      </c>
      <c r="G50" s="18" t="e">
        <f t="shared" si="8"/>
        <v>#VALUE!</v>
      </c>
      <c r="H50" s="18" t="e">
        <f>VLOOKUP(E50,E3数据库!C:Q,2,0)</f>
        <v>#N/A</v>
      </c>
      <c r="I50" s="18" t="e">
        <f>VLOOKUP(E50,E7数据库!C:Q,3,0)</f>
        <v>#N/A</v>
      </c>
      <c r="J50" s="18" t="e">
        <f>VLOOKUP(E50,E7数据库!C:Q,4,0)</f>
        <v>#N/A</v>
      </c>
      <c r="K50" s="18" t="e">
        <f>VLOOKUP(E50,E7数据库!C:Q,5,0)</f>
        <v>#N/A</v>
      </c>
      <c r="L50" s="18" t="e">
        <f>VLOOKUP(E50,E7数据库!C:Q,6,0)+G50</f>
        <v>#N/A</v>
      </c>
      <c r="M50" s="18" t="e">
        <f t="shared" si="9"/>
        <v>#N/A</v>
      </c>
      <c r="N50" s="18" t="str">
        <f t="shared" si="10"/>
        <v>否</v>
      </c>
      <c r="O50" s="18" t="e">
        <f>VLOOKUP(F50,E7数据库!S:U,3,0)</f>
        <v>#N/A</v>
      </c>
      <c r="P50" s="19" t="e">
        <f t="shared" si="11"/>
        <v>#N/A</v>
      </c>
      <c r="Q50" s="18" t="e">
        <f>VLOOKUP(E50,E3数据库!C:Q,7,0)</f>
        <v>#N/A</v>
      </c>
      <c r="R50" s="18" t="e">
        <f>VLOOKUP(E50,E7数据库!C:Q,8,0)</f>
        <v>#N/A</v>
      </c>
      <c r="S50" s="18"/>
      <c r="T50" s="18" t="e">
        <f>VLOOKUP(E50,E7数据库!C:Q,9,0)</f>
        <v>#N/A</v>
      </c>
      <c r="U50" s="18" t="e">
        <f>VLOOKUP(E50,E7数据库!C:Q,10,0)</f>
        <v>#N/A</v>
      </c>
      <c r="V50" s="19" t="e">
        <f>VLOOKUP(E50,E7数据库!C:Q,13,0)*O50*C50</f>
        <v>#N/A</v>
      </c>
      <c r="W50" s="18" t="e">
        <f>VLOOKUP(E50,E7数据库!C:Q,14,0)</f>
        <v>#N/A</v>
      </c>
      <c r="X50" s="18" t="e">
        <f>VLOOKUP(E50,E7数据库!C:Q,15,0)</f>
        <v>#N/A</v>
      </c>
      <c r="Y50" s="18"/>
    </row>
    <row r="51" spans="1:25" x14ac:dyDescent="0.25">
      <c r="A51" s="22"/>
      <c r="B51" s="22"/>
      <c r="C51" s="22"/>
      <c r="D51" s="22"/>
      <c r="E51" s="18" t="str">
        <f t="shared" si="6"/>
        <v/>
      </c>
      <c r="F51" s="18" t="str">
        <f t="shared" si="7"/>
        <v/>
      </c>
      <c r="G51" s="18" t="e">
        <f t="shared" si="8"/>
        <v>#VALUE!</v>
      </c>
      <c r="H51" s="18" t="e">
        <f>VLOOKUP(E51,E3数据库!C:Q,2,0)</f>
        <v>#N/A</v>
      </c>
      <c r="I51" s="18" t="e">
        <f>VLOOKUP(E51,E7数据库!C:Q,3,0)</f>
        <v>#N/A</v>
      </c>
      <c r="J51" s="18" t="e">
        <f>VLOOKUP(E51,E7数据库!C:Q,4,0)</f>
        <v>#N/A</v>
      </c>
      <c r="K51" s="18" t="e">
        <f>VLOOKUP(E51,E7数据库!C:Q,5,0)</f>
        <v>#N/A</v>
      </c>
      <c r="L51" s="18" t="e">
        <f>VLOOKUP(E51,E7数据库!C:Q,6,0)+G51</f>
        <v>#N/A</v>
      </c>
      <c r="M51" s="18" t="e">
        <f t="shared" si="9"/>
        <v>#N/A</v>
      </c>
      <c r="N51" s="18" t="str">
        <f t="shared" si="10"/>
        <v>否</v>
      </c>
      <c r="O51" s="18" t="e">
        <f>VLOOKUP(F51,E7数据库!S:U,3,0)</f>
        <v>#N/A</v>
      </c>
      <c r="P51" s="19" t="e">
        <f t="shared" si="11"/>
        <v>#N/A</v>
      </c>
      <c r="Q51" s="18" t="e">
        <f>VLOOKUP(E51,E3数据库!C:Q,7,0)</f>
        <v>#N/A</v>
      </c>
      <c r="R51" s="18" t="e">
        <f>VLOOKUP(E51,E7数据库!C:Q,8,0)</f>
        <v>#N/A</v>
      </c>
      <c r="S51" s="18"/>
      <c r="T51" s="18" t="e">
        <f>VLOOKUP(E51,E7数据库!C:Q,9,0)</f>
        <v>#N/A</v>
      </c>
      <c r="U51" s="18" t="e">
        <f>VLOOKUP(E51,E7数据库!C:Q,10,0)</f>
        <v>#N/A</v>
      </c>
      <c r="V51" s="19" t="e">
        <f>VLOOKUP(E51,E7数据库!C:Q,13,0)*O51*C51</f>
        <v>#N/A</v>
      </c>
      <c r="W51" s="18" t="e">
        <f>VLOOKUP(E51,E7数据库!C:Q,14,0)</f>
        <v>#N/A</v>
      </c>
      <c r="X51" s="18" t="e">
        <f>VLOOKUP(E51,E7数据库!C:Q,15,0)</f>
        <v>#N/A</v>
      </c>
      <c r="Y51" s="18"/>
    </row>
    <row r="52" spans="1:25" x14ac:dyDescent="0.25">
      <c r="A52" s="22"/>
      <c r="B52" s="22"/>
      <c r="C52" s="22"/>
      <c r="D52" s="22"/>
      <c r="E52" s="18" t="str">
        <f t="shared" si="6"/>
        <v/>
      </c>
      <c r="F52" s="18" t="str">
        <f t="shared" si="7"/>
        <v/>
      </c>
      <c r="G52" s="18" t="e">
        <f t="shared" si="8"/>
        <v>#VALUE!</v>
      </c>
      <c r="H52" s="18" t="e">
        <f>VLOOKUP(E52,E3数据库!C:Q,2,0)</f>
        <v>#N/A</v>
      </c>
      <c r="I52" s="18" t="e">
        <f>VLOOKUP(E52,E7数据库!C:Q,3,0)</f>
        <v>#N/A</v>
      </c>
      <c r="J52" s="18" t="e">
        <f>VLOOKUP(E52,E7数据库!C:Q,4,0)</f>
        <v>#N/A</v>
      </c>
      <c r="K52" s="18" t="e">
        <f>VLOOKUP(E52,E7数据库!C:Q,5,0)</f>
        <v>#N/A</v>
      </c>
      <c r="L52" s="18" t="e">
        <f>VLOOKUP(E52,E7数据库!C:Q,6,0)+G52</f>
        <v>#N/A</v>
      </c>
      <c r="M52" s="18" t="e">
        <f t="shared" si="9"/>
        <v>#N/A</v>
      </c>
      <c r="N52" s="18" t="str">
        <f t="shared" si="10"/>
        <v>否</v>
      </c>
      <c r="O52" s="18" t="e">
        <f>VLOOKUP(F52,E7数据库!S:U,3,0)</f>
        <v>#N/A</v>
      </c>
      <c r="P52" s="19" t="e">
        <f t="shared" si="11"/>
        <v>#N/A</v>
      </c>
      <c r="Q52" s="18" t="e">
        <f>VLOOKUP(E52,E3数据库!C:Q,7,0)</f>
        <v>#N/A</v>
      </c>
      <c r="R52" s="18" t="e">
        <f>VLOOKUP(E52,E7数据库!C:Q,8,0)</f>
        <v>#N/A</v>
      </c>
      <c r="S52" s="18"/>
      <c r="T52" s="18" t="e">
        <f>VLOOKUP(E52,E7数据库!C:Q,9,0)</f>
        <v>#N/A</v>
      </c>
      <c r="U52" s="18" t="e">
        <f>VLOOKUP(E52,E7数据库!C:Q,10,0)</f>
        <v>#N/A</v>
      </c>
      <c r="V52" s="19" t="e">
        <f>VLOOKUP(E52,E7数据库!C:Q,13,0)*O52*C52</f>
        <v>#N/A</v>
      </c>
      <c r="W52" s="18" t="e">
        <f>VLOOKUP(E52,E7数据库!C:Q,14,0)</f>
        <v>#N/A</v>
      </c>
      <c r="X52" s="18" t="e">
        <f>VLOOKUP(E52,E7数据库!C:Q,15,0)</f>
        <v>#N/A</v>
      </c>
      <c r="Y52" s="18"/>
    </row>
    <row r="53" spans="1:25" x14ac:dyDescent="0.25">
      <c r="A53" s="22"/>
      <c r="B53" s="22"/>
      <c r="C53" s="22"/>
      <c r="D53" s="22"/>
      <c r="E53" s="18" t="str">
        <f t="shared" si="6"/>
        <v/>
      </c>
      <c r="F53" s="18" t="str">
        <f t="shared" si="7"/>
        <v/>
      </c>
      <c r="G53" s="18" t="e">
        <f t="shared" si="8"/>
        <v>#VALUE!</v>
      </c>
      <c r="H53" s="18" t="e">
        <f>VLOOKUP(E53,E3数据库!C:Q,2,0)</f>
        <v>#N/A</v>
      </c>
      <c r="I53" s="18" t="e">
        <f>VLOOKUP(E53,E7数据库!C:Q,3,0)</f>
        <v>#N/A</v>
      </c>
      <c r="J53" s="18" t="e">
        <f>VLOOKUP(E53,E7数据库!C:Q,4,0)</f>
        <v>#N/A</v>
      </c>
      <c r="K53" s="18" t="e">
        <f>VLOOKUP(E53,E7数据库!C:Q,5,0)</f>
        <v>#N/A</v>
      </c>
      <c r="L53" s="18" t="e">
        <f>VLOOKUP(E53,E7数据库!C:Q,6,0)+G53</f>
        <v>#N/A</v>
      </c>
      <c r="M53" s="18" t="e">
        <f t="shared" si="9"/>
        <v>#N/A</v>
      </c>
      <c r="N53" s="18" t="str">
        <f t="shared" si="10"/>
        <v>否</v>
      </c>
      <c r="O53" s="18" t="e">
        <f>VLOOKUP(F53,E7数据库!S:U,3,0)</f>
        <v>#N/A</v>
      </c>
      <c r="P53" s="19" t="e">
        <f t="shared" si="11"/>
        <v>#N/A</v>
      </c>
      <c r="Q53" s="18" t="e">
        <f>VLOOKUP(E53,E3数据库!C:Q,7,0)</f>
        <v>#N/A</v>
      </c>
      <c r="R53" s="18" t="e">
        <f>VLOOKUP(E53,E7数据库!C:Q,8,0)</f>
        <v>#N/A</v>
      </c>
      <c r="S53" s="18"/>
      <c r="T53" s="18" t="e">
        <f>VLOOKUP(E53,E7数据库!C:Q,9,0)</f>
        <v>#N/A</v>
      </c>
      <c r="U53" s="18" t="e">
        <f>VLOOKUP(E53,E7数据库!C:Q,10,0)</f>
        <v>#N/A</v>
      </c>
      <c r="V53" s="19" t="e">
        <f>VLOOKUP(E53,E7数据库!C:Q,13,0)*O53*C53</f>
        <v>#N/A</v>
      </c>
      <c r="W53" s="18" t="e">
        <f>VLOOKUP(E53,E7数据库!C:Q,14,0)</f>
        <v>#N/A</v>
      </c>
      <c r="X53" s="18" t="e">
        <f>VLOOKUP(E53,E7数据库!C:Q,15,0)</f>
        <v>#N/A</v>
      </c>
      <c r="Y53" s="18"/>
    </row>
    <row r="54" spans="1:25" x14ac:dyDescent="0.25">
      <c r="A54" s="22"/>
      <c r="B54" s="22"/>
      <c r="C54" s="22"/>
      <c r="D54" s="22"/>
      <c r="E54" s="18" t="str">
        <f t="shared" si="6"/>
        <v/>
      </c>
      <c r="F54" s="18" t="str">
        <f t="shared" si="7"/>
        <v/>
      </c>
      <c r="G54" s="18" t="e">
        <f t="shared" si="8"/>
        <v>#VALUE!</v>
      </c>
      <c r="H54" s="18" t="e">
        <f>VLOOKUP(E54,E3数据库!C:Q,2,0)</f>
        <v>#N/A</v>
      </c>
      <c r="I54" s="18" t="e">
        <f>VLOOKUP(E54,E7数据库!C:Q,3,0)</f>
        <v>#N/A</v>
      </c>
      <c r="J54" s="18" t="e">
        <f>VLOOKUP(E54,E7数据库!C:Q,4,0)</f>
        <v>#N/A</v>
      </c>
      <c r="K54" s="18" t="e">
        <f>VLOOKUP(E54,E7数据库!C:Q,5,0)</f>
        <v>#N/A</v>
      </c>
      <c r="L54" s="18" t="e">
        <f>VLOOKUP(E54,E7数据库!C:Q,6,0)+G54</f>
        <v>#N/A</v>
      </c>
      <c r="M54" s="18" t="e">
        <f t="shared" si="9"/>
        <v>#N/A</v>
      </c>
      <c r="N54" s="18" t="str">
        <f t="shared" si="10"/>
        <v>否</v>
      </c>
      <c r="O54" s="18" t="e">
        <f>VLOOKUP(F54,E7数据库!S:U,3,0)</f>
        <v>#N/A</v>
      </c>
      <c r="P54" s="19" t="e">
        <f t="shared" si="11"/>
        <v>#N/A</v>
      </c>
      <c r="Q54" s="18" t="e">
        <f>VLOOKUP(E54,E3数据库!C:Q,7,0)</f>
        <v>#N/A</v>
      </c>
      <c r="R54" s="18" t="e">
        <f>VLOOKUP(E54,E7数据库!C:Q,8,0)</f>
        <v>#N/A</v>
      </c>
      <c r="S54" s="18"/>
      <c r="T54" s="18" t="e">
        <f>VLOOKUP(E54,E7数据库!C:Q,9,0)</f>
        <v>#N/A</v>
      </c>
      <c r="U54" s="18" t="e">
        <f>VLOOKUP(E54,E7数据库!C:Q,10,0)</f>
        <v>#N/A</v>
      </c>
      <c r="V54" s="19" t="e">
        <f>VLOOKUP(E54,E7数据库!C:Q,13,0)*O54*C54</f>
        <v>#N/A</v>
      </c>
      <c r="W54" s="18" t="e">
        <f>VLOOKUP(E54,E7数据库!C:Q,14,0)</f>
        <v>#N/A</v>
      </c>
      <c r="X54" s="18" t="e">
        <f>VLOOKUP(E54,E7数据库!C:Q,15,0)</f>
        <v>#N/A</v>
      </c>
      <c r="Y54" s="18"/>
    </row>
    <row r="55" spans="1:25" x14ac:dyDescent="0.25">
      <c r="A55" s="22"/>
      <c r="B55" s="22"/>
      <c r="C55" s="22"/>
      <c r="D55" s="22"/>
      <c r="E55" s="18" t="str">
        <f t="shared" si="6"/>
        <v/>
      </c>
      <c r="F55" s="18" t="str">
        <f t="shared" si="7"/>
        <v/>
      </c>
      <c r="G55" s="18" t="e">
        <f t="shared" si="8"/>
        <v>#VALUE!</v>
      </c>
      <c r="H55" s="18" t="e">
        <f>VLOOKUP(E55,E3数据库!C:Q,2,0)</f>
        <v>#N/A</v>
      </c>
      <c r="I55" s="18" t="e">
        <f>VLOOKUP(E55,E7数据库!C:Q,3,0)</f>
        <v>#N/A</v>
      </c>
      <c r="J55" s="18" t="e">
        <f>VLOOKUP(E55,E7数据库!C:Q,4,0)</f>
        <v>#N/A</v>
      </c>
      <c r="K55" s="18" t="e">
        <f>VLOOKUP(E55,E7数据库!C:Q,5,0)</f>
        <v>#N/A</v>
      </c>
      <c r="L55" s="18" t="e">
        <f>VLOOKUP(E55,E7数据库!C:Q,6,0)+G55</f>
        <v>#N/A</v>
      </c>
      <c r="M55" s="18" t="e">
        <f t="shared" si="9"/>
        <v>#N/A</v>
      </c>
      <c r="N55" s="18" t="str">
        <f t="shared" si="10"/>
        <v>否</v>
      </c>
      <c r="O55" s="18" t="e">
        <f>VLOOKUP(F55,E7数据库!S:U,3,0)</f>
        <v>#N/A</v>
      </c>
      <c r="P55" s="19" t="e">
        <f t="shared" si="11"/>
        <v>#N/A</v>
      </c>
      <c r="Q55" s="18" t="e">
        <f>VLOOKUP(E55,E3数据库!C:Q,7,0)</f>
        <v>#N/A</v>
      </c>
      <c r="R55" s="18" t="e">
        <f>VLOOKUP(E55,E7数据库!C:Q,8,0)</f>
        <v>#N/A</v>
      </c>
      <c r="S55" s="18"/>
      <c r="T55" s="18" t="e">
        <f>VLOOKUP(E55,E7数据库!C:Q,9,0)</f>
        <v>#N/A</v>
      </c>
      <c r="U55" s="18" t="e">
        <f>VLOOKUP(E55,E7数据库!C:Q,10,0)</f>
        <v>#N/A</v>
      </c>
      <c r="V55" s="19" t="e">
        <f>VLOOKUP(E55,E7数据库!C:Q,13,0)*O55*C55</f>
        <v>#N/A</v>
      </c>
      <c r="W55" s="18" t="e">
        <f>VLOOKUP(E55,E7数据库!C:Q,14,0)</f>
        <v>#N/A</v>
      </c>
      <c r="X55" s="18" t="e">
        <f>VLOOKUP(E55,E7数据库!C:Q,15,0)</f>
        <v>#N/A</v>
      </c>
      <c r="Y55" s="18"/>
    </row>
    <row r="56" spans="1:25" x14ac:dyDescent="0.25">
      <c r="A56" s="22"/>
      <c r="B56" s="22"/>
      <c r="C56" s="22"/>
      <c r="D56" s="22"/>
      <c r="E56" s="18" t="str">
        <f t="shared" si="6"/>
        <v/>
      </c>
      <c r="F56" s="18" t="str">
        <f t="shared" si="7"/>
        <v/>
      </c>
      <c r="G56" s="18" t="e">
        <f t="shared" si="8"/>
        <v>#VALUE!</v>
      </c>
      <c r="H56" s="18" t="e">
        <f>VLOOKUP(E56,E3数据库!C:Q,2,0)</f>
        <v>#N/A</v>
      </c>
      <c r="I56" s="18" t="e">
        <f>VLOOKUP(E56,E7数据库!C:Q,3,0)</f>
        <v>#N/A</v>
      </c>
      <c r="J56" s="18" t="e">
        <f>VLOOKUP(E56,E7数据库!C:Q,4,0)</f>
        <v>#N/A</v>
      </c>
      <c r="K56" s="18" t="e">
        <f>VLOOKUP(E56,E7数据库!C:Q,5,0)</f>
        <v>#N/A</v>
      </c>
      <c r="L56" s="18" t="e">
        <f>VLOOKUP(E56,E7数据库!C:Q,6,0)+G56</f>
        <v>#N/A</v>
      </c>
      <c r="M56" s="18" t="e">
        <f t="shared" si="9"/>
        <v>#N/A</v>
      </c>
      <c r="N56" s="18" t="str">
        <f t="shared" si="10"/>
        <v>否</v>
      </c>
      <c r="O56" s="18" t="e">
        <f>VLOOKUP(F56,E7数据库!S:U,3,0)</f>
        <v>#N/A</v>
      </c>
      <c r="P56" s="19" t="e">
        <f t="shared" si="11"/>
        <v>#N/A</v>
      </c>
      <c r="Q56" s="18" t="e">
        <f>VLOOKUP(E56,E3数据库!C:Q,7,0)</f>
        <v>#N/A</v>
      </c>
      <c r="R56" s="18" t="e">
        <f>VLOOKUP(E56,E7数据库!C:Q,8,0)</f>
        <v>#N/A</v>
      </c>
      <c r="S56" s="18"/>
      <c r="T56" s="18" t="e">
        <f>VLOOKUP(E56,E7数据库!C:Q,9,0)</f>
        <v>#N/A</v>
      </c>
      <c r="U56" s="18" t="e">
        <f>VLOOKUP(E56,E7数据库!C:Q,10,0)</f>
        <v>#N/A</v>
      </c>
      <c r="V56" s="19" t="e">
        <f>VLOOKUP(E56,E7数据库!C:Q,13,0)*O56*C56</f>
        <v>#N/A</v>
      </c>
      <c r="W56" s="18" t="e">
        <f>VLOOKUP(E56,E7数据库!C:Q,14,0)</f>
        <v>#N/A</v>
      </c>
      <c r="X56" s="18" t="e">
        <f>VLOOKUP(E56,E7数据库!C:Q,15,0)</f>
        <v>#N/A</v>
      </c>
      <c r="Y56" s="18"/>
    </row>
    <row r="57" spans="1:25" x14ac:dyDescent="0.25">
      <c r="A57" s="22"/>
      <c r="B57" s="22"/>
      <c r="C57" s="22"/>
      <c r="D57" s="22"/>
      <c r="E57" s="18" t="str">
        <f t="shared" si="6"/>
        <v/>
      </c>
      <c r="F57" s="18" t="str">
        <f t="shared" si="7"/>
        <v/>
      </c>
      <c r="G57" s="18" t="e">
        <f t="shared" si="8"/>
        <v>#VALUE!</v>
      </c>
      <c r="H57" s="18" t="e">
        <f>VLOOKUP(E57,E3数据库!C:Q,2,0)</f>
        <v>#N/A</v>
      </c>
      <c r="I57" s="18" t="e">
        <f>VLOOKUP(E57,E7数据库!C:Q,3,0)</f>
        <v>#N/A</v>
      </c>
      <c r="J57" s="18" t="e">
        <f>VLOOKUP(E57,E7数据库!C:Q,4,0)</f>
        <v>#N/A</v>
      </c>
      <c r="K57" s="18" t="e">
        <f>VLOOKUP(E57,E7数据库!C:Q,5,0)</f>
        <v>#N/A</v>
      </c>
      <c r="L57" s="18" t="e">
        <f>VLOOKUP(E57,E7数据库!C:Q,6,0)+G57</f>
        <v>#N/A</v>
      </c>
      <c r="M57" s="18" t="e">
        <f t="shared" si="9"/>
        <v>#N/A</v>
      </c>
      <c r="N57" s="18" t="str">
        <f t="shared" si="10"/>
        <v>否</v>
      </c>
      <c r="O57" s="18" t="e">
        <f>VLOOKUP(F57,E7数据库!S:U,3,0)</f>
        <v>#N/A</v>
      </c>
      <c r="P57" s="19" t="e">
        <f t="shared" si="11"/>
        <v>#N/A</v>
      </c>
      <c r="Q57" s="18" t="e">
        <f>VLOOKUP(E57,E3数据库!C:Q,7,0)</f>
        <v>#N/A</v>
      </c>
      <c r="R57" s="18" t="e">
        <f>VLOOKUP(E57,E7数据库!C:Q,8,0)</f>
        <v>#N/A</v>
      </c>
      <c r="S57" s="18"/>
      <c r="T57" s="18" t="e">
        <f>VLOOKUP(E57,E7数据库!C:Q,9,0)</f>
        <v>#N/A</v>
      </c>
      <c r="U57" s="18" t="e">
        <f>VLOOKUP(E57,E7数据库!C:Q,10,0)</f>
        <v>#N/A</v>
      </c>
      <c r="V57" s="19" t="e">
        <f>VLOOKUP(E57,E7数据库!C:Q,13,0)*O57*C57</f>
        <v>#N/A</v>
      </c>
      <c r="W57" s="18" t="e">
        <f>VLOOKUP(E57,E7数据库!C:Q,14,0)</f>
        <v>#N/A</v>
      </c>
      <c r="X57" s="18" t="e">
        <f>VLOOKUP(E57,E7数据库!C:Q,15,0)</f>
        <v>#N/A</v>
      </c>
      <c r="Y57" s="18"/>
    </row>
    <row r="58" spans="1:25" x14ac:dyDescent="0.25">
      <c r="A58" s="22"/>
      <c r="B58" s="22"/>
      <c r="C58" s="22"/>
      <c r="D58" s="22"/>
      <c r="E58" s="18" t="str">
        <f t="shared" si="6"/>
        <v/>
      </c>
      <c r="F58" s="18" t="str">
        <f t="shared" si="7"/>
        <v/>
      </c>
      <c r="G58" s="18" t="e">
        <f t="shared" si="8"/>
        <v>#VALUE!</v>
      </c>
      <c r="H58" s="18" t="e">
        <f>VLOOKUP(E58,E3数据库!C:Q,2,0)</f>
        <v>#N/A</v>
      </c>
      <c r="I58" s="18" t="e">
        <f>VLOOKUP(E58,E7数据库!C:Q,3,0)</f>
        <v>#N/A</v>
      </c>
      <c r="J58" s="18" t="e">
        <f>VLOOKUP(E58,E7数据库!C:Q,4,0)</f>
        <v>#N/A</v>
      </c>
      <c r="K58" s="18" t="e">
        <f>VLOOKUP(E58,E7数据库!C:Q,5,0)</f>
        <v>#N/A</v>
      </c>
      <c r="L58" s="18" t="e">
        <f>VLOOKUP(E58,E7数据库!C:Q,6,0)+G58</f>
        <v>#N/A</v>
      </c>
      <c r="M58" s="18" t="e">
        <f t="shared" si="9"/>
        <v>#N/A</v>
      </c>
      <c r="N58" s="18" t="str">
        <f t="shared" si="10"/>
        <v>否</v>
      </c>
      <c r="O58" s="18" t="e">
        <f>VLOOKUP(F58,E7数据库!S:U,3,0)</f>
        <v>#N/A</v>
      </c>
      <c r="P58" s="19" t="e">
        <f t="shared" si="11"/>
        <v>#N/A</v>
      </c>
      <c r="Q58" s="18" t="e">
        <f>VLOOKUP(E58,E3数据库!C:Q,7,0)</f>
        <v>#N/A</v>
      </c>
      <c r="R58" s="18" t="e">
        <f>VLOOKUP(E58,E7数据库!C:Q,8,0)</f>
        <v>#N/A</v>
      </c>
      <c r="S58" s="18"/>
      <c r="T58" s="18" t="e">
        <f>VLOOKUP(E58,E7数据库!C:Q,9,0)</f>
        <v>#N/A</v>
      </c>
      <c r="U58" s="18" t="e">
        <f>VLOOKUP(E58,E7数据库!C:Q,10,0)</f>
        <v>#N/A</v>
      </c>
      <c r="V58" s="19" t="e">
        <f>VLOOKUP(E58,E7数据库!C:Q,13,0)*O58*C58</f>
        <v>#N/A</v>
      </c>
      <c r="W58" s="18" t="e">
        <f>VLOOKUP(E58,E7数据库!C:Q,14,0)</f>
        <v>#N/A</v>
      </c>
      <c r="X58" s="18" t="e">
        <f>VLOOKUP(E58,E7数据库!C:Q,15,0)</f>
        <v>#N/A</v>
      </c>
      <c r="Y58" s="18"/>
    </row>
    <row r="59" spans="1:25" x14ac:dyDescent="0.25">
      <c r="A59" s="22"/>
      <c r="B59" s="22"/>
      <c r="C59" s="22"/>
      <c r="D59" s="22"/>
      <c r="E59" s="18" t="str">
        <f t="shared" si="6"/>
        <v/>
      </c>
      <c r="F59" s="18" t="str">
        <f t="shared" si="7"/>
        <v/>
      </c>
      <c r="G59" s="18" t="e">
        <f t="shared" si="8"/>
        <v>#VALUE!</v>
      </c>
      <c r="H59" s="18" t="e">
        <f>VLOOKUP(E59,E3数据库!C:Q,2,0)</f>
        <v>#N/A</v>
      </c>
      <c r="I59" s="18" t="e">
        <f>VLOOKUP(E59,E7数据库!C:Q,3,0)</f>
        <v>#N/A</v>
      </c>
      <c r="J59" s="18" t="e">
        <f>VLOOKUP(E59,E7数据库!C:Q,4,0)</f>
        <v>#N/A</v>
      </c>
      <c r="K59" s="18" t="e">
        <f>VLOOKUP(E59,E7数据库!C:Q,5,0)</f>
        <v>#N/A</v>
      </c>
      <c r="L59" s="18" t="e">
        <f>VLOOKUP(E59,E7数据库!C:Q,6,0)+G59</f>
        <v>#N/A</v>
      </c>
      <c r="M59" s="18" t="e">
        <f t="shared" si="9"/>
        <v>#N/A</v>
      </c>
      <c r="N59" s="18" t="str">
        <f t="shared" si="10"/>
        <v>否</v>
      </c>
      <c r="O59" s="18" t="e">
        <f>VLOOKUP(F59,E7数据库!S:U,3,0)</f>
        <v>#N/A</v>
      </c>
      <c r="P59" s="19" t="e">
        <f t="shared" si="11"/>
        <v>#N/A</v>
      </c>
      <c r="Q59" s="18" t="e">
        <f>VLOOKUP(E59,E3数据库!C:Q,7,0)</f>
        <v>#N/A</v>
      </c>
      <c r="R59" s="18" t="e">
        <f>VLOOKUP(E59,E7数据库!C:Q,8,0)</f>
        <v>#N/A</v>
      </c>
      <c r="S59" s="18"/>
      <c r="T59" s="18" t="e">
        <f>VLOOKUP(E59,E7数据库!C:Q,9,0)</f>
        <v>#N/A</v>
      </c>
      <c r="U59" s="18" t="e">
        <f>VLOOKUP(E59,E7数据库!C:Q,10,0)</f>
        <v>#N/A</v>
      </c>
      <c r="V59" s="19" t="e">
        <f>VLOOKUP(E59,E7数据库!C:Q,13,0)*O59*C59</f>
        <v>#N/A</v>
      </c>
      <c r="W59" s="18" t="e">
        <f>VLOOKUP(E59,E7数据库!C:Q,14,0)</f>
        <v>#N/A</v>
      </c>
      <c r="X59" s="18" t="e">
        <f>VLOOKUP(E59,E7数据库!C:Q,15,0)</f>
        <v>#N/A</v>
      </c>
      <c r="Y59" s="18"/>
    </row>
    <row r="60" spans="1:25" x14ac:dyDescent="0.25">
      <c r="A60" s="22"/>
      <c r="B60" s="22"/>
      <c r="C60" s="22"/>
      <c r="D60" s="22"/>
      <c r="E60" s="18" t="str">
        <f t="shared" si="6"/>
        <v/>
      </c>
      <c r="F60" s="18" t="str">
        <f t="shared" si="7"/>
        <v/>
      </c>
      <c r="G60" s="18" t="e">
        <f t="shared" si="8"/>
        <v>#VALUE!</v>
      </c>
      <c r="H60" s="18" t="e">
        <f>VLOOKUP(E60,E3数据库!C:Q,2,0)</f>
        <v>#N/A</v>
      </c>
      <c r="I60" s="18" t="e">
        <f>VLOOKUP(E60,E7数据库!C:Q,3,0)</f>
        <v>#N/A</v>
      </c>
      <c r="J60" s="18" t="e">
        <f>VLOOKUP(E60,E7数据库!C:Q,4,0)</f>
        <v>#N/A</v>
      </c>
      <c r="K60" s="18" t="e">
        <f>VLOOKUP(E60,E7数据库!C:Q,5,0)</f>
        <v>#N/A</v>
      </c>
      <c r="L60" s="18" t="e">
        <f>VLOOKUP(E60,E7数据库!C:Q,6,0)+G60</f>
        <v>#N/A</v>
      </c>
      <c r="M60" s="18" t="e">
        <f t="shared" si="9"/>
        <v>#N/A</v>
      </c>
      <c r="N60" s="18" t="str">
        <f t="shared" si="10"/>
        <v>否</v>
      </c>
      <c r="O60" s="18" t="e">
        <f>VLOOKUP(F60,E7数据库!S:U,3,0)</f>
        <v>#N/A</v>
      </c>
      <c r="P60" s="19" t="e">
        <f t="shared" si="11"/>
        <v>#N/A</v>
      </c>
      <c r="Q60" s="18" t="e">
        <f>VLOOKUP(E60,E3数据库!C:Q,7,0)</f>
        <v>#N/A</v>
      </c>
      <c r="R60" s="18" t="e">
        <f>VLOOKUP(E60,E7数据库!C:Q,8,0)</f>
        <v>#N/A</v>
      </c>
      <c r="S60" s="18"/>
      <c r="T60" s="18" t="e">
        <f>VLOOKUP(E60,E7数据库!C:Q,9,0)</f>
        <v>#N/A</v>
      </c>
      <c r="U60" s="18" t="e">
        <f>VLOOKUP(E60,E7数据库!C:Q,10,0)</f>
        <v>#N/A</v>
      </c>
      <c r="V60" s="19" t="e">
        <f>VLOOKUP(E60,E7数据库!C:Q,13,0)*O60*C60</f>
        <v>#N/A</v>
      </c>
      <c r="W60" s="18" t="e">
        <f>VLOOKUP(E60,E7数据库!C:Q,14,0)</f>
        <v>#N/A</v>
      </c>
      <c r="X60" s="18" t="e">
        <f>VLOOKUP(E60,E7数据库!C:Q,15,0)</f>
        <v>#N/A</v>
      </c>
      <c r="Y60" s="18"/>
    </row>
    <row r="61" spans="1:25" x14ac:dyDescent="0.25">
      <c r="A61" s="22"/>
      <c r="B61" s="22"/>
      <c r="C61" s="22"/>
      <c r="D61" s="22"/>
      <c r="E61" s="18" t="str">
        <f t="shared" si="6"/>
        <v/>
      </c>
      <c r="F61" s="18" t="str">
        <f t="shared" si="7"/>
        <v/>
      </c>
      <c r="G61" s="18" t="e">
        <f t="shared" si="8"/>
        <v>#VALUE!</v>
      </c>
      <c r="H61" s="18" t="e">
        <f>VLOOKUP(E61,E3数据库!C:Q,2,0)</f>
        <v>#N/A</v>
      </c>
      <c r="I61" s="18" t="e">
        <f>VLOOKUP(E61,E7数据库!C:Q,3,0)</f>
        <v>#N/A</v>
      </c>
      <c r="J61" s="18" t="e">
        <f>VLOOKUP(E61,E7数据库!C:Q,4,0)</f>
        <v>#N/A</v>
      </c>
      <c r="K61" s="18" t="e">
        <f>VLOOKUP(E61,E7数据库!C:Q,5,0)</f>
        <v>#N/A</v>
      </c>
      <c r="L61" s="18" t="e">
        <f>VLOOKUP(E61,E7数据库!C:Q,6,0)+G61</f>
        <v>#N/A</v>
      </c>
      <c r="M61" s="18" t="e">
        <f t="shared" si="9"/>
        <v>#N/A</v>
      </c>
      <c r="N61" s="18" t="str">
        <f t="shared" si="10"/>
        <v>否</v>
      </c>
      <c r="O61" s="18" t="e">
        <f>VLOOKUP(F61,E7数据库!S:U,3,0)</f>
        <v>#N/A</v>
      </c>
      <c r="P61" s="19" t="e">
        <f t="shared" si="11"/>
        <v>#N/A</v>
      </c>
      <c r="Q61" s="18" t="e">
        <f>VLOOKUP(E61,E3数据库!C:Q,7,0)</f>
        <v>#N/A</v>
      </c>
      <c r="R61" s="18" t="e">
        <f>VLOOKUP(E61,E7数据库!C:Q,8,0)</f>
        <v>#N/A</v>
      </c>
      <c r="S61" s="18"/>
      <c r="T61" s="18" t="e">
        <f>VLOOKUP(E61,E7数据库!C:Q,9,0)</f>
        <v>#N/A</v>
      </c>
      <c r="U61" s="18" t="e">
        <f>VLOOKUP(E61,E7数据库!C:Q,10,0)</f>
        <v>#N/A</v>
      </c>
      <c r="V61" s="19" t="e">
        <f>VLOOKUP(E61,E7数据库!C:Q,13,0)*O61*C61</f>
        <v>#N/A</v>
      </c>
      <c r="W61" s="18" t="e">
        <f>VLOOKUP(E61,E7数据库!C:Q,14,0)</f>
        <v>#N/A</v>
      </c>
      <c r="X61" s="18" t="e">
        <f>VLOOKUP(E61,E7数据库!C:Q,15,0)</f>
        <v>#N/A</v>
      </c>
      <c r="Y61" s="18"/>
    </row>
    <row r="62" spans="1:25" x14ac:dyDescent="0.25">
      <c r="A62" s="22"/>
      <c r="B62" s="22"/>
      <c r="C62" s="22"/>
      <c r="D62" s="22"/>
      <c r="E62" s="18" t="str">
        <f t="shared" si="6"/>
        <v/>
      </c>
      <c r="F62" s="18" t="str">
        <f t="shared" si="7"/>
        <v/>
      </c>
      <c r="G62" s="18" t="e">
        <f t="shared" si="8"/>
        <v>#VALUE!</v>
      </c>
      <c r="H62" s="18" t="e">
        <f>VLOOKUP(E62,E3数据库!C:Q,2,0)</f>
        <v>#N/A</v>
      </c>
      <c r="I62" s="18" t="e">
        <f>VLOOKUP(E62,E7数据库!C:Q,3,0)</f>
        <v>#N/A</v>
      </c>
      <c r="J62" s="18" t="e">
        <f>VLOOKUP(E62,E7数据库!C:Q,4,0)</f>
        <v>#N/A</v>
      </c>
      <c r="K62" s="18" t="e">
        <f>VLOOKUP(E62,E7数据库!C:Q,5,0)</f>
        <v>#N/A</v>
      </c>
      <c r="L62" s="18" t="e">
        <f>VLOOKUP(E62,E7数据库!C:Q,6,0)+G62</f>
        <v>#N/A</v>
      </c>
      <c r="M62" s="18" t="e">
        <f t="shared" si="9"/>
        <v>#N/A</v>
      </c>
      <c r="N62" s="18" t="str">
        <f t="shared" si="10"/>
        <v>否</v>
      </c>
      <c r="O62" s="18" t="e">
        <f>VLOOKUP(F62,E7数据库!S:U,3,0)</f>
        <v>#N/A</v>
      </c>
      <c r="P62" s="19" t="e">
        <f t="shared" si="11"/>
        <v>#N/A</v>
      </c>
      <c r="Q62" s="18" t="e">
        <f>VLOOKUP(E62,E3数据库!C:Q,7,0)</f>
        <v>#N/A</v>
      </c>
      <c r="R62" s="18" t="e">
        <f>VLOOKUP(E62,E7数据库!C:Q,8,0)</f>
        <v>#N/A</v>
      </c>
      <c r="S62" s="18"/>
      <c r="T62" s="18" t="e">
        <f>VLOOKUP(E62,E7数据库!C:Q,9,0)</f>
        <v>#N/A</v>
      </c>
      <c r="U62" s="18" t="e">
        <f>VLOOKUP(E62,E7数据库!C:Q,10,0)</f>
        <v>#N/A</v>
      </c>
      <c r="V62" s="19" t="e">
        <f>VLOOKUP(E62,E7数据库!C:Q,13,0)*O62*C62</f>
        <v>#N/A</v>
      </c>
      <c r="W62" s="18" t="e">
        <f>VLOOKUP(E62,E7数据库!C:Q,14,0)</f>
        <v>#N/A</v>
      </c>
      <c r="X62" s="18" t="e">
        <f>VLOOKUP(E62,E7数据库!C:Q,15,0)</f>
        <v>#N/A</v>
      </c>
      <c r="Y62" s="18"/>
    </row>
    <row r="63" spans="1:25" x14ac:dyDescent="0.25">
      <c r="A63" s="22"/>
      <c r="B63" s="22"/>
      <c r="C63" s="22"/>
      <c r="D63" s="22"/>
      <c r="E63" s="18" t="str">
        <f t="shared" si="6"/>
        <v/>
      </c>
      <c r="F63" s="18" t="str">
        <f t="shared" si="7"/>
        <v/>
      </c>
      <c r="G63" s="18" t="e">
        <f t="shared" si="8"/>
        <v>#VALUE!</v>
      </c>
      <c r="H63" s="18" t="e">
        <f>VLOOKUP(E63,E3数据库!C:Q,2,0)</f>
        <v>#N/A</v>
      </c>
      <c r="I63" s="18" t="e">
        <f>VLOOKUP(E63,E7数据库!C:Q,3,0)</f>
        <v>#N/A</v>
      </c>
      <c r="J63" s="18" t="e">
        <f>VLOOKUP(E63,E7数据库!C:Q,4,0)</f>
        <v>#N/A</v>
      </c>
      <c r="K63" s="18" t="e">
        <f>VLOOKUP(E63,E7数据库!C:Q,5,0)</f>
        <v>#N/A</v>
      </c>
      <c r="L63" s="18" t="e">
        <f>VLOOKUP(E63,E7数据库!C:Q,6,0)+G63</f>
        <v>#N/A</v>
      </c>
      <c r="M63" s="18" t="e">
        <f t="shared" si="9"/>
        <v>#N/A</v>
      </c>
      <c r="N63" s="18" t="str">
        <f t="shared" si="10"/>
        <v>否</v>
      </c>
      <c r="O63" s="18" t="e">
        <f>VLOOKUP(F63,E7数据库!S:U,3,0)</f>
        <v>#N/A</v>
      </c>
      <c r="P63" s="19" t="e">
        <f t="shared" si="11"/>
        <v>#N/A</v>
      </c>
      <c r="Q63" s="18" t="e">
        <f>VLOOKUP(E63,E3数据库!C:Q,7,0)</f>
        <v>#N/A</v>
      </c>
      <c r="R63" s="18" t="e">
        <f>VLOOKUP(E63,E7数据库!C:Q,8,0)</f>
        <v>#N/A</v>
      </c>
      <c r="S63" s="18"/>
      <c r="T63" s="18" t="e">
        <f>VLOOKUP(E63,E7数据库!C:Q,9,0)</f>
        <v>#N/A</v>
      </c>
      <c r="U63" s="18" t="e">
        <f>VLOOKUP(E63,E7数据库!C:Q,10,0)</f>
        <v>#N/A</v>
      </c>
      <c r="V63" s="19" t="e">
        <f>VLOOKUP(E63,E7数据库!C:Q,13,0)*O63*C63</f>
        <v>#N/A</v>
      </c>
      <c r="W63" s="18" t="e">
        <f>VLOOKUP(E63,E7数据库!C:Q,14,0)</f>
        <v>#N/A</v>
      </c>
      <c r="X63" s="18" t="e">
        <f>VLOOKUP(E63,E7数据库!C:Q,15,0)</f>
        <v>#N/A</v>
      </c>
      <c r="Y63" s="18"/>
    </row>
    <row r="64" spans="1:25" x14ac:dyDescent="0.25">
      <c r="A64" s="22"/>
      <c r="B64" s="22"/>
      <c r="C64" s="22"/>
      <c r="D64" s="22"/>
      <c r="E64" s="18" t="str">
        <f t="shared" si="6"/>
        <v/>
      </c>
      <c r="F64" s="18" t="str">
        <f t="shared" si="7"/>
        <v/>
      </c>
      <c r="G64" s="18" t="e">
        <f t="shared" si="8"/>
        <v>#VALUE!</v>
      </c>
      <c r="H64" s="18" t="e">
        <f>VLOOKUP(E64,E3数据库!C:Q,2,0)</f>
        <v>#N/A</v>
      </c>
      <c r="I64" s="18" t="e">
        <f>VLOOKUP(E64,E7数据库!C:Q,3,0)</f>
        <v>#N/A</v>
      </c>
      <c r="J64" s="18" t="e">
        <f>VLOOKUP(E64,E7数据库!C:Q,4,0)</f>
        <v>#N/A</v>
      </c>
      <c r="K64" s="18" t="e">
        <f>VLOOKUP(E64,E7数据库!C:Q,5,0)</f>
        <v>#N/A</v>
      </c>
      <c r="L64" s="18" t="e">
        <f>VLOOKUP(E64,E7数据库!C:Q,6,0)+G64</f>
        <v>#N/A</v>
      </c>
      <c r="M64" s="18" t="e">
        <f t="shared" si="9"/>
        <v>#N/A</v>
      </c>
      <c r="N64" s="18" t="str">
        <f t="shared" si="10"/>
        <v>否</v>
      </c>
      <c r="O64" s="18" t="e">
        <f>VLOOKUP(F64,E7数据库!S:U,3,0)</f>
        <v>#N/A</v>
      </c>
      <c r="P64" s="19" t="e">
        <f t="shared" si="11"/>
        <v>#N/A</v>
      </c>
      <c r="Q64" s="18" t="e">
        <f>VLOOKUP(E64,E3数据库!C:Q,7,0)</f>
        <v>#N/A</v>
      </c>
      <c r="R64" s="18" t="e">
        <f>VLOOKUP(E64,E7数据库!C:Q,8,0)</f>
        <v>#N/A</v>
      </c>
      <c r="S64" s="18"/>
      <c r="T64" s="18" t="e">
        <f>VLOOKUP(E64,E7数据库!C:Q,9,0)</f>
        <v>#N/A</v>
      </c>
      <c r="U64" s="18" t="e">
        <f>VLOOKUP(E64,E7数据库!C:Q,10,0)</f>
        <v>#N/A</v>
      </c>
      <c r="V64" s="19" t="e">
        <f>VLOOKUP(E64,E7数据库!C:Q,13,0)*O64*C64</f>
        <v>#N/A</v>
      </c>
      <c r="W64" s="18" t="e">
        <f>VLOOKUP(E64,E7数据库!C:Q,14,0)</f>
        <v>#N/A</v>
      </c>
      <c r="X64" s="18" t="e">
        <f>VLOOKUP(E64,E7数据库!C:Q,15,0)</f>
        <v>#N/A</v>
      </c>
      <c r="Y64" s="18"/>
    </row>
    <row r="65" spans="1:25" x14ac:dyDescent="0.25">
      <c r="A65" s="22"/>
      <c r="B65" s="22"/>
      <c r="C65" s="22"/>
      <c r="D65" s="22"/>
      <c r="E65" s="18" t="str">
        <f t="shared" si="6"/>
        <v/>
      </c>
      <c r="F65" s="18" t="str">
        <f t="shared" si="7"/>
        <v/>
      </c>
      <c r="G65" s="18" t="e">
        <f t="shared" si="8"/>
        <v>#VALUE!</v>
      </c>
      <c r="H65" s="18" t="e">
        <f>VLOOKUP(E65,E3数据库!C:Q,2,0)</f>
        <v>#N/A</v>
      </c>
      <c r="I65" s="18" t="e">
        <f>VLOOKUP(E65,E7数据库!C:Q,3,0)</f>
        <v>#N/A</v>
      </c>
      <c r="J65" s="18" t="e">
        <f>VLOOKUP(E65,E7数据库!C:Q,4,0)</f>
        <v>#N/A</v>
      </c>
      <c r="K65" s="18" t="e">
        <f>VLOOKUP(E65,E7数据库!C:Q,5,0)</f>
        <v>#N/A</v>
      </c>
      <c r="L65" s="18" t="e">
        <f>VLOOKUP(E65,E7数据库!C:Q,6,0)+G65</f>
        <v>#N/A</v>
      </c>
      <c r="M65" s="18" t="e">
        <f t="shared" si="9"/>
        <v>#N/A</v>
      </c>
      <c r="N65" s="18" t="str">
        <f t="shared" si="10"/>
        <v>否</v>
      </c>
      <c r="O65" s="18" t="e">
        <f>VLOOKUP(F65,E7数据库!S:U,3,0)</f>
        <v>#N/A</v>
      </c>
      <c r="P65" s="19" t="e">
        <f t="shared" si="11"/>
        <v>#N/A</v>
      </c>
      <c r="Q65" s="18" t="e">
        <f>VLOOKUP(E65,E3数据库!C:Q,7,0)</f>
        <v>#N/A</v>
      </c>
      <c r="R65" s="18" t="e">
        <f>VLOOKUP(E65,E7数据库!C:Q,8,0)</f>
        <v>#N/A</v>
      </c>
      <c r="S65" s="18"/>
      <c r="T65" s="18" t="e">
        <f>VLOOKUP(E65,E7数据库!C:Q,9,0)</f>
        <v>#N/A</v>
      </c>
      <c r="U65" s="18" t="e">
        <f>VLOOKUP(E65,E7数据库!C:Q,10,0)</f>
        <v>#N/A</v>
      </c>
      <c r="V65" s="19" t="e">
        <f>VLOOKUP(E65,E7数据库!C:Q,13,0)*O65*C65</f>
        <v>#N/A</v>
      </c>
      <c r="W65" s="18" t="e">
        <f>VLOOKUP(E65,E7数据库!C:Q,14,0)</f>
        <v>#N/A</v>
      </c>
      <c r="X65" s="18" t="e">
        <f>VLOOKUP(E65,E7数据库!C:Q,15,0)</f>
        <v>#N/A</v>
      </c>
      <c r="Y65" s="18"/>
    </row>
    <row r="66" spans="1:25" x14ac:dyDescent="0.25">
      <c r="A66" s="22"/>
      <c r="B66" s="22"/>
      <c r="C66" s="22"/>
      <c r="D66" s="22"/>
      <c r="E66" s="18" t="str">
        <f t="shared" si="6"/>
        <v/>
      </c>
      <c r="F66" s="18" t="str">
        <f t="shared" si="7"/>
        <v/>
      </c>
      <c r="G66" s="18" t="e">
        <f t="shared" si="8"/>
        <v>#VALUE!</v>
      </c>
      <c r="H66" s="18" t="e">
        <f>VLOOKUP(E66,E3数据库!C:Q,2,0)</f>
        <v>#N/A</v>
      </c>
      <c r="I66" s="18" t="e">
        <f>VLOOKUP(E66,E7数据库!C:Q,3,0)</f>
        <v>#N/A</v>
      </c>
      <c r="J66" s="18" t="e">
        <f>VLOOKUP(E66,E7数据库!C:Q,4,0)</f>
        <v>#N/A</v>
      </c>
      <c r="K66" s="18" t="e">
        <f>VLOOKUP(E66,E7数据库!C:Q,5,0)</f>
        <v>#N/A</v>
      </c>
      <c r="L66" s="18" t="e">
        <f>VLOOKUP(E66,E7数据库!C:Q,6,0)+G66</f>
        <v>#N/A</v>
      </c>
      <c r="M66" s="18" t="e">
        <f t="shared" si="9"/>
        <v>#N/A</v>
      </c>
      <c r="N66" s="18" t="str">
        <f t="shared" si="10"/>
        <v>否</v>
      </c>
      <c r="O66" s="18" t="e">
        <f>VLOOKUP(F66,E7数据库!S:U,3,0)</f>
        <v>#N/A</v>
      </c>
      <c r="P66" s="19" t="e">
        <f t="shared" si="11"/>
        <v>#N/A</v>
      </c>
      <c r="Q66" s="18" t="e">
        <f>VLOOKUP(E66,E3数据库!C:Q,7,0)</f>
        <v>#N/A</v>
      </c>
      <c r="R66" s="18" t="e">
        <f>VLOOKUP(E66,E7数据库!C:Q,8,0)</f>
        <v>#N/A</v>
      </c>
      <c r="S66" s="18"/>
      <c r="T66" s="18" t="e">
        <f>VLOOKUP(E66,E7数据库!C:Q,9,0)</f>
        <v>#N/A</v>
      </c>
      <c r="U66" s="18" t="e">
        <f>VLOOKUP(E66,E7数据库!C:Q,10,0)</f>
        <v>#N/A</v>
      </c>
      <c r="V66" s="19" t="e">
        <f>VLOOKUP(E66,E7数据库!C:Q,13,0)*O66*C66</f>
        <v>#N/A</v>
      </c>
      <c r="W66" s="18" t="e">
        <f>VLOOKUP(E66,E7数据库!C:Q,14,0)</f>
        <v>#N/A</v>
      </c>
      <c r="X66" s="18" t="e">
        <f>VLOOKUP(E66,E7数据库!C:Q,15,0)</f>
        <v>#N/A</v>
      </c>
      <c r="Y66" s="18"/>
    </row>
    <row r="67" spans="1:25" x14ac:dyDescent="0.25">
      <c r="A67" s="22"/>
      <c r="B67" s="22"/>
      <c r="C67" s="22"/>
      <c r="D67" s="22"/>
      <c r="E67" s="18" t="str">
        <f t="shared" si="6"/>
        <v/>
      </c>
      <c r="F67" s="18" t="str">
        <f t="shared" si="7"/>
        <v/>
      </c>
      <c r="G67" s="18" t="e">
        <f t="shared" si="8"/>
        <v>#VALUE!</v>
      </c>
      <c r="H67" s="18" t="e">
        <f>VLOOKUP(E67,E3数据库!C:Q,2,0)</f>
        <v>#N/A</v>
      </c>
      <c r="I67" s="18" t="e">
        <f>VLOOKUP(E67,E7数据库!C:Q,3,0)</f>
        <v>#N/A</v>
      </c>
      <c r="J67" s="18" t="e">
        <f>VLOOKUP(E67,E7数据库!C:Q,4,0)</f>
        <v>#N/A</v>
      </c>
      <c r="K67" s="18" t="e">
        <f>VLOOKUP(E67,E7数据库!C:Q,5,0)</f>
        <v>#N/A</v>
      </c>
      <c r="L67" s="18" t="e">
        <f>VLOOKUP(E67,E7数据库!C:Q,6,0)+G67</f>
        <v>#N/A</v>
      </c>
      <c r="M67" s="18" t="e">
        <f t="shared" si="9"/>
        <v>#N/A</v>
      </c>
      <c r="N67" s="18" t="str">
        <f t="shared" si="10"/>
        <v>否</v>
      </c>
      <c r="O67" s="18" t="e">
        <f>VLOOKUP(F67,E7数据库!S:U,3,0)</f>
        <v>#N/A</v>
      </c>
      <c r="P67" s="19" t="e">
        <f t="shared" si="11"/>
        <v>#N/A</v>
      </c>
      <c r="Q67" s="18" t="e">
        <f>VLOOKUP(E67,E3数据库!C:Q,7,0)</f>
        <v>#N/A</v>
      </c>
      <c r="R67" s="18" t="e">
        <f>VLOOKUP(E67,E7数据库!C:Q,8,0)</f>
        <v>#N/A</v>
      </c>
      <c r="S67" s="18"/>
      <c r="T67" s="18" t="e">
        <f>VLOOKUP(E67,E7数据库!C:Q,9,0)</f>
        <v>#N/A</v>
      </c>
      <c r="U67" s="18" t="e">
        <f>VLOOKUP(E67,E7数据库!C:Q,10,0)</f>
        <v>#N/A</v>
      </c>
      <c r="V67" s="19" t="e">
        <f>VLOOKUP(E67,E7数据库!C:Q,13,0)*O67*C67</f>
        <v>#N/A</v>
      </c>
      <c r="W67" s="18" t="e">
        <f>VLOOKUP(E67,E7数据库!C:Q,14,0)</f>
        <v>#N/A</v>
      </c>
      <c r="X67" s="18" t="e">
        <f>VLOOKUP(E67,E7数据库!C:Q,15,0)</f>
        <v>#N/A</v>
      </c>
      <c r="Y67" s="18"/>
    </row>
    <row r="68" spans="1:25" x14ac:dyDescent="0.25">
      <c r="A68" s="22"/>
      <c r="B68" s="22"/>
      <c r="C68" s="22"/>
      <c r="D68" s="22"/>
      <c r="E68" s="18" t="str">
        <f t="shared" si="6"/>
        <v/>
      </c>
      <c r="F68" s="18" t="str">
        <f t="shared" si="7"/>
        <v/>
      </c>
      <c r="G68" s="18" t="e">
        <f t="shared" si="8"/>
        <v>#VALUE!</v>
      </c>
      <c r="H68" s="18" t="e">
        <f>VLOOKUP(E68,E3数据库!C:Q,2,0)</f>
        <v>#N/A</v>
      </c>
      <c r="I68" s="18" t="e">
        <f>VLOOKUP(E68,E7数据库!C:Q,3,0)</f>
        <v>#N/A</v>
      </c>
      <c r="J68" s="18" t="e">
        <f>VLOOKUP(E68,E7数据库!C:Q,4,0)</f>
        <v>#N/A</v>
      </c>
      <c r="K68" s="18" t="e">
        <f>VLOOKUP(E68,E7数据库!C:Q,5,0)</f>
        <v>#N/A</v>
      </c>
      <c r="L68" s="18" t="e">
        <f>VLOOKUP(E68,E7数据库!C:Q,6,0)+G68</f>
        <v>#N/A</v>
      </c>
      <c r="M68" s="18" t="e">
        <f t="shared" si="9"/>
        <v>#N/A</v>
      </c>
      <c r="N68" s="18" t="str">
        <f t="shared" si="10"/>
        <v>否</v>
      </c>
      <c r="O68" s="18" t="e">
        <f>VLOOKUP(F68,E7数据库!S:U,3,0)</f>
        <v>#N/A</v>
      </c>
      <c r="P68" s="19" t="e">
        <f t="shared" si="11"/>
        <v>#N/A</v>
      </c>
      <c r="Q68" s="18" t="e">
        <f>VLOOKUP(E68,E3数据库!C:Q,7,0)</f>
        <v>#N/A</v>
      </c>
      <c r="R68" s="18" t="e">
        <f>VLOOKUP(E68,E7数据库!C:Q,8,0)</f>
        <v>#N/A</v>
      </c>
      <c r="S68" s="18"/>
      <c r="T68" s="18" t="e">
        <f>VLOOKUP(E68,E7数据库!C:Q,9,0)</f>
        <v>#N/A</v>
      </c>
      <c r="U68" s="18" t="e">
        <f>VLOOKUP(E68,E7数据库!C:Q,10,0)</f>
        <v>#N/A</v>
      </c>
      <c r="V68" s="19" t="e">
        <f>VLOOKUP(E68,E7数据库!C:Q,13,0)*O68*C68</f>
        <v>#N/A</v>
      </c>
      <c r="W68" s="18" t="e">
        <f>VLOOKUP(E68,E7数据库!C:Q,14,0)</f>
        <v>#N/A</v>
      </c>
      <c r="X68" s="18" t="e">
        <f>VLOOKUP(E68,E7数据库!C:Q,15,0)</f>
        <v>#N/A</v>
      </c>
      <c r="Y68" s="18"/>
    </row>
    <row r="69" spans="1:25" x14ac:dyDescent="0.25">
      <c r="A69" s="22"/>
      <c r="B69" s="22"/>
      <c r="C69" s="22"/>
      <c r="D69" s="22"/>
      <c r="E69" s="18" t="str">
        <f t="shared" si="6"/>
        <v/>
      </c>
      <c r="F69" s="18" t="str">
        <f t="shared" si="7"/>
        <v/>
      </c>
      <c r="G69" s="18" t="e">
        <f t="shared" si="8"/>
        <v>#VALUE!</v>
      </c>
      <c r="H69" s="18" t="e">
        <f>VLOOKUP(E69,E3数据库!C:Q,2,0)</f>
        <v>#N/A</v>
      </c>
      <c r="I69" s="18" t="e">
        <f>VLOOKUP(E69,E7数据库!C:Q,3,0)</f>
        <v>#N/A</v>
      </c>
      <c r="J69" s="18" t="e">
        <f>VLOOKUP(E69,E7数据库!C:Q,4,0)</f>
        <v>#N/A</v>
      </c>
      <c r="K69" s="18" t="e">
        <f>VLOOKUP(E69,E7数据库!C:Q,5,0)</f>
        <v>#N/A</v>
      </c>
      <c r="L69" s="18" t="e">
        <f>VLOOKUP(E69,E7数据库!C:Q,6,0)+G69</f>
        <v>#N/A</v>
      </c>
      <c r="M69" s="18" t="e">
        <f t="shared" si="9"/>
        <v>#N/A</v>
      </c>
      <c r="N69" s="18" t="str">
        <f t="shared" si="10"/>
        <v>否</v>
      </c>
      <c r="O69" s="18" t="e">
        <f>VLOOKUP(F69,E7数据库!S:U,3,0)</f>
        <v>#N/A</v>
      </c>
      <c r="P69" s="19" t="e">
        <f t="shared" si="11"/>
        <v>#N/A</v>
      </c>
      <c r="Q69" s="18" t="e">
        <f>VLOOKUP(E69,E3数据库!C:Q,7,0)</f>
        <v>#N/A</v>
      </c>
      <c r="R69" s="18" t="e">
        <f>VLOOKUP(E69,E7数据库!C:Q,8,0)</f>
        <v>#N/A</v>
      </c>
      <c r="S69" s="18"/>
      <c r="T69" s="18" t="e">
        <f>VLOOKUP(E69,E7数据库!C:Q,9,0)</f>
        <v>#N/A</v>
      </c>
      <c r="U69" s="18" t="e">
        <f>VLOOKUP(E69,E7数据库!C:Q,10,0)</f>
        <v>#N/A</v>
      </c>
      <c r="V69" s="19" t="e">
        <f>VLOOKUP(E69,E7数据库!C:Q,13,0)*O69*C69</f>
        <v>#N/A</v>
      </c>
      <c r="W69" s="18" t="e">
        <f>VLOOKUP(E69,E7数据库!C:Q,14,0)</f>
        <v>#N/A</v>
      </c>
      <c r="X69" s="18" t="e">
        <f>VLOOKUP(E69,E7数据库!C:Q,15,0)</f>
        <v>#N/A</v>
      </c>
      <c r="Y69" s="18"/>
    </row>
    <row r="70" spans="1:25" x14ac:dyDescent="0.25">
      <c r="A70" s="22"/>
      <c r="B70" s="22"/>
      <c r="C70" s="22"/>
      <c r="D70" s="22"/>
      <c r="E70" s="18" t="str">
        <f t="shared" si="6"/>
        <v/>
      </c>
      <c r="F70" s="18" t="str">
        <f t="shared" si="7"/>
        <v/>
      </c>
      <c r="G70" s="18" t="e">
        <f t="shared" si="8"/>
        <v>#VALUE!</v>
      </c>
      <c r="H70" s="18" t="e">
        <f>VLOOKUP(E70,E3数据库!C:Q,2,0)</f>
        <v>#N/A</v>
      </c>
      <c r="I70" s="18" t="e">
        <f>VLOOKUP(E70,E7数据库!C:Q,3,0)</f>
        <v>#N/A</v>
      </c>
      <c r="J70" s="18" t="e">
        <f>VLOOKUP(E70,E7数据库!C:Q,4,0)</f>
        <v>#N/A</v>
      </c>
      <c r="K70" s="18" t="e">
        <f>VLOOKUP(E70,E7数据库!C:Q,5,0)</f>
        <v>#N/A</v>
      </c>
      <c r="L70" s="18" t="e">
        <f>VLOOKUP(E70,E7数据库!C:Q,6,0)+G70</f>
        <v>#N/A</v>
      </c>
      <c r="M70" s="18" t="e">
        <f t="shared" si="9"/>
        <v>#N/A</v>
      </c>
      <c r="N70" s="18" t="str">
        <f t="shared" si="10"/>
        <v>否</v>
      </c>
      <c r="O70" s="18" t="e">
        <f>VLOOKUP(F70,E7数据库!S:U,3,0)</f>
        <v>#N/A</v>
      </c>
      <c r="P70" s="19" t="e">
        <f t="shared" si="11"/>
        <v>#N/A</v>
      </c>
      <c r="Q70" s="18" t="e">
        <f>VLOOKUP(E70,E3数据库!C:Q,7,0)</f>
        <v>#N/A</v>
      </c>
      <c r="R70" s="18" t="e">
        <f>VLOOKUP(E70,E7数据库!C:Q,8,0)</f>
        <v>#N/A</v>
      </c>
      <c r="S70" s="18"/>
      <c r="T70" s="18" t="e">
        <f>VLOOKUP(E70,E7数据库!C:Q,9,0)</f>
        <v>#N/A</v>
      </c>
      <c r="U70" s="18" t="e">
        <f>VLOOKUP(E70,E7数据库!C:Q,10,0)</f>
        <v>#N/A</v>
      </c>
      <c r="V70" s="19" t="e">
        <f>VLOOKUP(E70,E7数据库!C:Q,13,0)*O70*C70</f>
        <v>#N/A</v>
      </c>
      <c r="W70" s="18" t="e">
        <f>VLOOKUP(E70,E7数据库!C:Q,14,0)</f>
        <v>#N/A</v>
      </c>
      <c r="X70" s="18" t="e">
        <f>VLOOKUP(E70,E7数据库!C:Q,15,0)</f>
        <v>#N/A</v>
      </c>
      <c r="Y70" s="18"/>
    </row>
    <row r="71" spans="1:25" x14ac:dyDescent="0.25">
      <c r="A71" s="22"/>
      <c r="B71" s="22"/>
      <c r="C71" s="22"/>
      <c r="D71" s="22"/>
      <c r="E71" s="18" t="str">
        <f t="shared" si="6"/>
        <v/>
      </c>
      <c r="F71" s="18" t="str">
        <f t="shared" si="7"/>
        <v/>
      </c>
      <c r="G71" s="18" t="e">
        <f t="shared" si="8"/>
        <v>#VALUE!</v>
      </c>
      <c r="H71" s="18" t="e">
        <f>VLOOKUP(E71,E3数据库!C:Q,2,0)</f>
        <v>#N/A</v>
      </c>
      <c r="I71" s="18" t="e">
        <f>VLOOKUP(E71,E7数据库!C:Q,3,0)</f>
        <v>#N/A</v>
      </c>
      <c r="J71" s="18" t="e">
        <f>VLOOKUP(E71,E7数据库!C:Q,4,0)</f>
        <v>#N/A</v>
      </c>
      <c r="K71" s="18" t="e">
        <f>VLOOKUP(E71,E7数据库!C:Q,5,0)</f>
        <v>#N/A</v>
      </c>
      <c r="L71" s="18" t="e">
        <f>VLOOKUP(E71,E7数据库!C:Q,6,0)+G71</f>
        <v>#N/A</v>
      </c>
      <c r="M71" s="18" t="e">
        <f t="shared" si="9"/>
        <v>#N/A</v>
      </c>
      <c r="N71" s="18" t="str">
        <f t="shared" si="10"/>
        <v>否</v>
      </c>
      <c r="O71" s="18" t="e">
        <f>VLOOKUP(F71,E7数据库!S:U,3,0)</f>
        <v>#N/A</v>
      </c>
      <c r="P71" s="19" t="e">
        <f t="shared" si="11"/>
        <v>#N/A</v>
      </c>
      <c r="Q71" s="18" t="e">
        <f>VLOOKUP(E71,E3数据库!C:Q,7,0)</f>
        <v>#N/A</v>
      </c>
      <c r="R71" s="18" t="e">
        <f>VLOOKUP(E71,E7数据库!C:Q,8,0)</f>
        <v>#N/A</v>
      </c>
      <c r="S71" s="18"/>
      <c r="T71" s="18" t="e">
        <f>VLOOKUP(E71,E7数据库!C:Q,9,0)</f>
        <v>#N/A</v>
      </c>
      <c r="U71" s="18" t="e">
        <f>VLOOKUP(E71,E7数据库!C:Q,10,0)</f>
        <v>#N/A</v>
      </c>
      <c r="V71" s="19" t="e">
        <f>VLOOKUP(E71,E7数据库!C:Q,13,0)*O71*C71</f>
        <v>#N/A</v>
      </c>
      <c r="W71" s="18" t="e">
        <f>VLOOKUP(E71,E7数据库!C:Q,14,0)</f>
        <v>#N/A</v>
      </c>
      <c r="X71" s="18" t="e">
        <f>VLOOKUP(E71,E7数据库!C:Q,15,0)</f>
        <v>#N/A</v>
      </c>
      <c r="Y71" s="18"/>
    </row>
    <row r="72" spans="1:25" x14ac:dyDescent="0.25">
      <c r="A72" s="22"/>
      <c r="B72" s="22"/>
      <c r="C72" s="22"/>
      <c r="D72" s="22"/>
      <c r="E72" s="18" t="str">
        <f t="shared" si="6"/>
        <v/>
      </c>
      <c r="F72" s="18" t="str">
        <f t="shared" si="7"/>
        <v/>
      </c>
      <c r="G72" s="18" t="e">
        <f t="shared" si="8"/>
        <v>#VALUE!</v>
      </c>
      <c r="H72" s="18" t="e">
        <f>VLOOKUP(E72,E3数据库!C:Q,2,0)</f>
        <v>#N/A</v>
      </c>
      <c r="I72" s="18" t="e">
        <f>VLOOKUP(E72,E7数据库!C:Q,3,0)</f>
        <v>#N/A</v>
      </c>
      <c r="J72" s="18" t="e">
        <f>VLOOKUP(E72,E7数据库!C:Q,4,0)</f>
        <v>#N/A</v>
      </c>
      <c r="K72" s="18" t="e">
        <f>VLOOKUP(E72,E7数据库!C:Q,5,0)</f>
        <v>#N/A</v>
      </c>
      <c r="L72" s="18" t="e">
        <f>VLOOKUP(E72,E7数据库!C:Q,6,0)+G72</f>
        <v>#N/A</v>
      </c>
      <c r="M72" s="18" t="e">
        <f t="shared" si="9"/>
        <v>#N/A</v>
      </c>
      <c r="N72" s="18" t="str">
        <f t="shared" si="10"/>
        <v>否</v>
      </c>
      <c r="O72" s="18" t="e">
        <f>VLOOKUP(F72,E7数据库!S:U,3,0)</f>
        <v>#N/A</v>
      </c>
      <c r="P72" s="19" t="e">
        <f t="shared" si="11"/>
        <v>#N/A</v>
      </c>
      <c r="Q72" s="18" t="e">
        <f>VLOOKUP(E72,E3数据库!C:Q,7,0)</f>
        <v>#N/A</v>
      </c>
      <c r="R72" s="18" t="e">
        <f>VLOOKUP(E72,E7数据库!C:Q,8,0)</f>
        <v>#N/A</v>
      </c>
      <c r="S72" s="18"/>
      <c r="T72" s="18" t="e">
        <f>VLOOKUP(E72,E7数据库!C:Q,9,0)</f>
        <v>#N/A</v>
      </c>
      <c r="U72" s="18" t="e">
        <f>VLOOKUP(E72,E7数据库!C:Q,10,0)</f>
        <v>#N/A</v>
      </c>
      <c r="V72" s="19" t="e">
        <f>VLOOKUP(E72,E7数据库!C:Q,13,0)*O72*C72</f>
        <v>#N/A</v>
      </c>
      <c r="W72" s="18" t="e">
        <f>VLOOKUP(E72,E7数据库!C:Q,14,0)</f>
        <v>#N/A</v>
      </c>
      <c r="X72" s="18" t="e">
        <f>VLOOKUP(E72,E7数据库!C:Q,15,0)</f>
        <v>#N/A</v>
      </c>
      <c r="Y72" s="18"/>
    </row>
    <row r="73" spans="1:25" x14ac:dyDescent="0.25">
      <c r="A73" s="22"/>
      <c r="B73" s="22"/>
      <c r="C73" s="22"/>
      <c r="D73" s="22"/>
      <c r="E73" s="18" t="str">
        <f t="shared" ref="E73:E100" si="12">TRIM(MID(SUBSTITUTE($B73,"-",REPT(" ",99)),COLUMN(B73)*99-98,99))</f>
        <v/>
      </c>
      <c r="F73" s="18" t="str">
        <f t="shared" ref="F73:F100" si="13">TRIM(MID(SUBSTITUTE($B73,"-",REPT(" ",99)),COLUMN(C73)*99-98,99))</f>
        <v/>
      </c>
      <c r="G73" s="18" t="e">
        <f t="shared" ref="G73:G100" si="14">VALUE(TRIM(MID(SUBSTITUTE($B73,"-",REPT(" ",99)),COLUMN(D73)*99-98,99)))</f>
        <v>#VALUE!</v>
      </c>
      <c r="H73" s="18" t="e">
        <f>VLOOKUP(E73,E3数据库!C:Q,2,0)</f>
        <v>#N/A</v>
      </c>
      <c r="I73" s="18" t="e">
        <f>VLOOKUP(E73,E7数据库!C:Q,3,0)</f>
        <v>#N/A</v>
      </c>
      <c r="J73" s="18" t="e">
        <f>VLOOKUP(E73,E7数据库!C:Q,4,0)</f>
        <v>#N/A</v>
      </c>
      <c r="K73" s="18" t="e">
        <f>VLOOKUP(E73,E7数据库!C:Q,5,0)</f>
        <v>#N/A</v>
      </c>
      <c r="L73" s="18" t="e">
        <f>VLOOKUP(E73,E7数据库!C:Q,6,0)+G73</f>
        <v>#N/A</v>
      </c>
      <c r="M73" s="18" t="e">
        <f t="shared" ref="M73:M100" si="15">(J73/1000)*(L73/1000)-(J73/1000-K73/1000)*(G73/1000)</f>
        <v>#N/A</v>
      </c>
      <c r="N73" s="18" t="str">
        <f t="shared" ref="N73:N100" si="16">IF(E73="E",L73/1000,"否")</f>
        <v>否</v>
      </c>
      <c r="O73" s="18" t="e">
        <f>VLOOKUP(F73,E7数据库!S:U,3,0)</f>
        <v>#N/A</v>
      </c>
      <c r="P73" s="19" t="e">
        <f t="shared" ref="P73:P100" si="17">IF(N73="否",M73*C73*O73,N73*C73*O73)</f>
        <v>#N/A</v>
      </c>
      <c r="Q73" s="18" t="e">
        <f>VLOOKUP(E73,E3数据库!C:Q,7,0)</f>
        <v>#N/A</v>
      </c>
      <c r="R73" s="18" t="e">
        <f>VLOOKUP(E73,E7数据库!C:Q,8,0)</f>
        <v>#N/A</v>
      </c>
      <c r="S73" s="18"/>
      <c r="T73" s="18" t="e">
        <f>VLOOKUP(E73,E7数据库!C:Q,9,0)</f>
        <v>#N/A</v>
      </c>
      <c r="U73" s="18" t="e">
        <f>VLOOKUP(E73,E7数据库!C:Q,10,0)</f>
        <v>#N/A</v>
      </c>
      <c r="V73" s="19" t="e">
        <f>VLOOKUP(E73,E7数据库!C:Q,13,0)*O73*C73</f>
        <v>#N/A</v>
      </c>
      <c r="W73" s="18" t="e">
        <f>VLOOKUP(E73,E7数据库!C:Q,14,0)</f>
        <v>#N/A</v>
      </c>
      <c r="X73" s="18" t="e">
        <f>VLOOKUP(E73,E7数据库!C:Q,15,0)</f>
        <v>#N/A</v>
      </c>
      <c r="Y73" s="18"/>
    </row>
    <row r="74" spans="1:25" x14ac:dyDescent="0.25">
      <c r="A74" s="22"/>
      <c r="B74" s="22"/>
      <c r="C74" s="22"/>
      <c r="D74" s="22"/>
      <c r="E74" s="18" t="str">
        <f t="shared" si="12"/>
        <v/>
      </c>
      <c r="F74" s="18" t="str">
        <f t="shared" si="13"/>
        <v/>
      </c>
      <c r="G74" s="18" t="e">
        <f t="shared" si="14"/>
        <v>#VALUE!</v>
      </c>
      <c r="H74" s="18" t="e">
        <f>VLOOKUP(E74,E3数据库!C:Q,2,0)</f>
        <v>#N/A</v>
      </c>
      <c r="I74" s="18" t="e">
        <f>VLOOKUP(E74,E7数据库!C:Q,3,0)</f>
        <v>#N/A</v>
      </c>
      <c r="J74" s="18" t="e">
        <f>VLOOKUP(E74,E7数据库!C:Q,4,0)</f>
        <v>#N/A</v>
      </c>
      <c r="K74" s="18" t="e">
        <f>VLOOKUP(E74,E7数据库!C:Q,5,0)</f>
        <v>#N/A</v>
      </c>
      <c r="L74" s="18" t="e">
        <f>VLOOKUP(E74,E7数据库!C:Q,6,0)+G74</f>
        <v>#N/A</v>
      </c>
      <c r="M74" s="18" t="e">
        <f t="shared" si="15"/>
        <v>#N/A</v>
      </c>
      <c r="N74" s="18" t="str">
        <f t="shared" si="16"/>
        <v>否</v>
      </c>
      <c r="O74" s="18" t="e">
        <f>VLOOKUP(F74,E7数据库!S:U,3,0)</f>
        <v>#N/A</v>
      </c>
      <c r="P74" s="19" t="e">
        <f t="shared" si="17"/>
        <v>#N/A</v>
      </c>
      <c r="Q74" s="18" t="e">
        <f>VLOOKUP(E74,E3数据库!C:Q,7,0)</f>
        <v>#N/A</v>
      </c>
      <c r="R74" s="18" t="e">
        <f>VLOOKUP(E74,E7数据库!C:Q,8,0)</f>
        <v>#N/A</v>
      </c>
      <c r="S74" s="18"/>
      <c r="T74" s="18" t="e">
        <f>VLOOKUP(E74,E7数据库!C:Q,9,0)</f>
        <v>#N/A</v>
      </c>
      <c r="U74" s="18" t="e">
        <f>VLOOKUP(E74,E7数据库!C:Q,10,0)</f>
        <v>#N/A</v>
      </c>
      <c r="V74" s="19" t="e">
        <f>VLOOKUP(E74,E7数据库!C:Q,13,0)*O74*C74</f>
        <v>#N/A</v>
      </c>
      <c r="W74" s="18" t="e">
        <f>VLOOKUP(E74,E7数据库!C:Q,14,0)</f>
        <v>#N/A</v>
      </c>
      <c r="X74" s="18" t="e">
        <f>VLOOKUP(E74,E7数据库!C:Q,15,0)</f>
        <v>#N/A</v>
      </c>
      <c r="Y74" s="18"/>
    </row>
    <row r="75" spans="1:25" x14ac:dyDescent="0.25">
      <c r="A75" s="22"/>
      <c r="B75" s="22"/>
      <c r="C75" s="22"/>
      <c r="D75" s="22"/>
      <c r="E75" s="18" t="str">
        <f t="shared" si="12"/>
        <v/>
      </c>
      <c r="F75" s="18" t="str">
        <f t="shared" si="13"/>
        <v/>
      </c>
      <c r="G75" s="18" t="e">
        <f t="shared" si="14"/>
        <v>#VALUE!</v>
      </c>
      <c r="H75" s="18" t="e">
        <f>VLOOKUP(E75,E3数据库!C:Q,2,0)</f>
        <v>#N/A</v>
      </c>
      <c r="I75" s="18" t="e">
        <f>VLOOKUP(E75,E7数据库!C:Q,3,0)</f>
        <v>#N/A</v>
      </c>
      <c r="J75" s="18" t="e">
        <f>VLOOKUP(E75,E7数据库!C:Q,4,0)</f>
        <v>#N/A</v>
      </c>
      <c r="K75" s="18" t="e">
        <f>VLOOKUP(E75,E7数据库!C:Q,5,0)</f>
        <v>#N/A</v>
      </c>
      <c r="L75" s="18" t="e">
        <f>VLOOKUP(E75,E7数据库!C:Q,6,0)+G75</f>
        <v>#N/A</v>
      </c>
      <c r="M75" s="18" t="e">
        <f t="shared" si="15"/>
        <v>#N/A</v>
      </c>
      <c r="N75" s="18" t="str">
        <f t="shared" si="16"/>
        <v>否</v>
      </c>
      <c r="O75" s="18" t="e">
        <f>VLOOKUP(F75,E7数据库!S:U,3,0)</f>
        <v>#N/A</v>
      </c>
      <c r="P75" s="19" t="e">
        <f t="shared" si="17"/>
        <v>#N/A</v>
      </c>
      <c r="Q75" s="18" t="e">
        <f>VLOOKUP(E75,E3数据库!C:Q,7,0)</f>
        <v>#N/A</v>
      </c>
      <c r="R75" s="18" t="e">
        <f>VLOOKUP(E75,E7数据库!C:Q,8,0)</f>
        <v>#N/A</v>
      </c>
      <c r="S75" s="18"/>
      <c r="T75" s="18" t="e">
        <f>VLOOKUP(E75,E7数据库!C:Q,9,0)</f>
        <v>#N/A</v>
      </c>
      <c r="U75" s="18" t="e">
        <f>VLOOKUP(E75,E7数据库!C:Q,10,0)</f>
        <v>#N/A</v>
      </c>
      <c r="V75" s="19" t="e">
        <f>VLOOKUP(E75,E7数据库!C:Q,13,0)*O75*C75</f>
        <v>#N/A</v>
      </c>
      <c r="W75" s="18" t="e">
        <f>VLOOKUP(E75,E7数据库!C:Q,14,0)</f>
        <v>#N/A</v>
      </c>
      <c r="X75" s="18" t="e">
        <f>VLOOKUP(E75,E7数据库!C:Q,15,0)</f>
        <v>#N/A</v>
      </c>
      <c r="Y75" s="18"/>
    </row>
    <row r="76" spans="1:25" x14ac:dyDescent="0.25">
      <c r="A76" s="22"/>
      <c r="B76" s="22"/>
      <c r="C76" s="22"/>
      <c r="D76" s="22"/>
      <c r="E76" s="18" t="str">
        <f t="shared" si="12"/>
        <v/>
      </c>
      <c r="F76" s="18" t="str">
        <f t="shared" si="13"/>
        <v/>
      </c>
      <c r="G76" s="18" t="e">
        <f t="shared" si="14"/>
        <v>#VALUE!</v>
      </c>
      <c r="H76" s="18" t="e">
        <f>VLOOKUP(E76,E3数据库!C:Q,2,0)</f>
        <v>#N/A</v>
      </c>
      <c r="I76" s="18" t="e">
        <f>VLOOKUP(E76,E7数据库!C:Q,3,0)</f>
        <v>#N/A</v>
      </c>
      <c r="J76" s="18" t="e">
        <f>VLOOKUP(E76,E7数据库!C:Q,4,0)</f>
        <v>#N/A</v>
      </c>
      <c r="K76" s="18" t="e">
        <f>VLOOKUP(E76,E7数据库!C:Q,5,0)</f>
        <v>#N/A</v>
      </c>
      <c r="L76" s="18" t="e">
        <f>VLOOKUP(E76,E7数据库!C:Q,6,0)+G76</f>
        <v>#N/A</v>
      </c>
      <c r="M76" s="18" t="e">
        <f t="shared" si="15"/>
        <v>#N/A</v>
      </c>
      <c r="N76" s="18" t="str">
        <f t="shared" si="16"/>
        <v>否</v>
      </c>
      <c r="O76" s="18" t="e">
        <f>VLOOKUP(F76,E7数据库!S:U,3,0)</f>
        <v>#N/A</v>
      </c>
      <c r="P76" s="19" t="e">
        <f t="shared" si="17"/>
        <v>#N/A</v>
      </c>
      <c r="Q76" s="18" t="e">
        <f>VLOOKUP(E76,E3数据库!C:Q,7,0)</f>
        <v>#N/A</v>
      </c>
      <c r="R76" s="18" t="e">
        <f>VLOOKUP(E76,E7数据库!C:Q,8,0)</f>
        <v>#N/A</v>
      </c>
      <c r="S76" s="18"/>
      <c r="T76" s="18" t="e">
        <f>VLOOKUP(E76,E7数据库!C:Q,9,0)</f>
        <v>#N/A</v>
      </c>
      <c r="U76" s="18" t="e">
        <f>VLOOKUP(E76,E7数据库!C:Q,10,0)</f>
        <v>#N/A</v>
      </c>
      <c r="V76" s="19" t="e">
        <f>VLOOKUP(E76,E7数据库!C:Q,13,0)*O76*C76</f>
        <v>#N/A</v>
      </c>
      <c r="W76" s="18" t="e">
        <f>VLOOKUP(E76,E7数据库!C:Q,14,0)</f>
        <v>#N/A</v>
      </c>
      <c r="X76" s="18" t="e">
        <f>VLOOKUP(E76,E7数据库!C:Q,15,0)</f>
        <v>#N/A</v>
      </c>
      <c r="Y76" s="18"/>
    </row>
    <row r="77" spans="1:25" x14ac:dyDescent="0.25">
      <c r="A77" s="22"/>
      <c r="B77" s="22"/>
      <c r="C77" s="22"/>
      <c r="D77" s="22"/>
      <c r="E77" s="18" t="str">
        <f t="shared" si="12"/>
        <v/>
      </c>
      <c r="F77" s="18" t="str">
        <f t="shared" si="13"/>
        <v/>
      </c>
      <c r="G77" s="18" t="e">
        <f t="shared" si="14"/>
        <v>#VALUE!</v>
      </c>
      <c r="H77" s="18" t="e">
        <f>VLOOKUP(E77,E3数据库!C:Q,2,0)</f>
        <v>#N/A</v>
      </c>
      <c r="I77" s="18" t="e">
        <f>VLOOKUP(E77,E7数据库!C:Q,3,0)</f>
        <v>#N/A</v>
      </c>
      <c r="J77" s="18" t="e">
        <f>VLOOKUP(E77,E7数据库!C:Q,4,0)</f>
        <v>#N/A</v>
      </c>
      <c r="K77" s="18" t="e">
        <f>VLOOKUP(E77,E7数据库!C:Q,5,0)</f>
        <v>#N/A</v>
      </c>
      <c r="L77" s="18" t="e">
        <f>VLOOKUP(E77,E7数据库!C:Q,6,0)+G77</f>
        <v>#N/A</v>
      </c>
      <c r="M77" s="18" t="e">
        <f t="shared" si="15"/>
        <v>#N/A</v>
      </c>
      <c r="N77" s="18" t="str">
        <f t="shared" si="16"/>
        <v>否</v>
      </c>
      <c r="O77" s="18" t="e">
        <f>VLOOKUP(F77,E7数据库!S:U,3,0)</f>
        <v>#N/A</v>
      </c>
      <c r="P77" s="19" t="e">
        <f t="shared" si="17"/>
        <v>#N/A</v>
      </c>
      <c r="Q77" s="18" t="e">
        <f>VLOOKUP(E77,E3数据库!C:Q,7,0)</f>
        <v>#N/A</v>
      </c>
      <c r="R77" s="18" t="e">
        <f>VLOOKUP(E77,E7数据库!C:Q,8,0)</f>
        <v>#N/A</v>
      </c>
      <c r="S77" s="18"/>
      <c r="T77" s="18" t="e">
        <f>VLOOKUP(E77,E7数据库!C:Q,9,0)</f>
        <v>#N/A</v>
      </c>
      <c r="U77" s="18" t="e">
        <f>VLOOKUP(E77,E7数据库!C:Q,10,0)</f>
        <v>#N/A</v>
      </c>
      <c r="V77" s="19" t="e">
        <f>VLOOKUP(E77,E7数据库!C:Q,13,0)*O77*C77</f>
        <v>#N/A</v>
      </c>
      <c r="W77" s="18" t="e">
        <f>VLOOKUP(E77,E7数据库!C:Q,14,0)</f>
        <v>#N/A</v>
      </c>
      <c r="X77" s="18" t="e">
        <f>VLOOKUP(E77,E7数据库!C:Q,15,0)</f>
        <v>#N/A</v>
      </c>
      <c r="Y77" s="18"/>
    </row>
    <row r="78" spans="1:25" x14ac:dyDescent="0.25">
      <c r="A78" s="22"/>
      <c r="B78" s="22"/>
      <c r="C78" s="22"/>
      <c r="D78" s="22"/>
      <c r="E78" s="18" t="str">
        <f t="shared" si="12"/>
        <v/>
      </c>
      <c r="F78" s="18" t="str">
        <f t="shared" si="13"/>
        <v/>
      </c>
      <c r="G78" s="18" t="e">
        <f t="shared" si="14"/>
        <v>#VALUE!</v>
      </c>
      <c r="H78" s="18" t="e">
        <f>VLOOKUP(E78,E3数据库!C:Q,2,0)</f>
        <v>#N/A</v>
      </c>
      <c r="I78" s="18" t="e">
        <f>VLOOKUP(E78,E7数据库!C:Q,3,0)</f>
        <v>#N/A</v>
      </c>
      <c r="J78" s="18" t="e">
        <f>VLOOKUP(E78,E7数据库!C:Q,4,0)</f>
        <v>#N/A</v>
      </c>
      <c r="K78" s="18" t="e">
        <f>VLOOKUP(E78,E7数据库!C:Q,5,0)</f>
        <v>#N/A</v>
      </c>
      <c r="L78" s="18" t="e">
        <f>VLOOKUP(E78,E7数据库!C:Q,6,0)+G78</f>
        <v>#N/A</v>
      </c>
      <c r="M78" s="18" t="e">
        <f t="shared" si="15"/>
        <v>#N/A</v>
      </c>
      <c r="N78" s="18" t="str">
        <f t="shared" si="16"/>
        <v>否</v>
      </c>
      <c r="O78" s="18" t="e">
        <f>VLOOKUP(F78,E7数据库!S:U,3,0)</f>
        <v>#N/A</v>
      </c>
      <c r="P78" s="19" t="e">
        <f t="shared" si="17"/>
        <v>#N/A</v>
      </c>
      <c r="Q78" s="18" t="e">
        <f>VLOOKUP(E78,E3数据库!C:Q,7,0)</f>
        <v>#N/A</v>
      </c>
      <c r="R78" s="18" t="e">
        <f>VLOOKUP(E78,E7数据库!C:Q,8,0)</f>
        <v>#N/A</v>
      </c>
      <c r="S78" s="18"/>
      <c r="T78" s="18" t="e">
        <f>VLOOKUP(E78,E7数据库!C:Q,9,0)</f>
        <v>#N/A</v>
      </c>
      <c r="U78" s="18" t="e">
        <f>VLOOKUP(E78,E7数据库!C:Q,10,0)</f>
        <v>#N/A</v>
      </c>
      <c r="V78" s="19" t="e">
        <f>VLOOKUP(E78,E7数据库!C:Q,13,0)*O78*C78</f>
        <v>#N/A</v>
      </c>
      <c r="W78" s="18" t="e">
        <f>VLOOKUP(E78,E7数据库!C:Q,14,0)</f>
        <v>#N/A</v>
      </c>
      <c r="X78" s="18" t="e">
        <f>VLOOKUP(E78,E7数据库!C:Q,15,0)</f>
        <v>#N/A</v>
      </c>
      <c r="Y78" s="18"/>
    </row>
    <row r="79" spans="1:25" x14ac:dyDescent="0.25">
      <c r="A79" s="22"/>
      <c r="B79" s="22"/>
      <c r="C79" s="22"/>
      <c r="D79" s="22"/>
      <c r="E79" s="18" t="str">
        <f t="shared" si="12"/>
        <v/>
      </c>
      <c r="F79" s="18" t="str">
        <f t="shared" si="13"/>
        <v/>
      </c>
      <c r="G79" s="18" t="e">
        <f t="shared" si="14"/>
        <v>#VALUE!</v>
      </c>
      <c r="H79" s="18" t="e">
        <f>VLOOKUP(E79,E3数据库!C:Q,2,0)</f>
        <v>#N/A</v>
      </c>
      <c r="I79" s="18" t="e">
        <f>VLOOKUP(E79,E7数据库!C:Q,3,0)</f>
        <v>#N/A</v>
      </c>
      <c r="J79" s="18" t="e">
        <f>VLOOKUP(E79,E7数据库!C:Q,4,0)</f>
        <v>#N/A</v>
      </c>
      <c r="K79" s="18" t="e">
        <f>VLOOKUP(E79,E7数据库!C:Q,5,0)</f>
        <v>#N/A</v>
      </c>
      <c r="L79" s="18" t="e">
        <f>VLOOKUP(E79,E7数据库!C:Q,6,0)+G79</f>
        <v>#N/A</v>
      </c>
      <c r="M79" s="18" t="e">
        <f t="shared" si="15"/>
        <v>#N/A</v>
      </c>
      <c r="N79" s="18" t="str">
        <f t="shared" si="16"/>
        <v>否</v>
      </c>
      <c r="O79" s="18" t="e">
        <f>VLOOKUP(F79,E7数据库!S:U,3,0)</f>
        <v>#N/A</v>
      </c>
      <c r="P79" s="19" t="e">
        <f t="shared" si="17"/>
        <v>#N/A</v>
      </c>
      <c r="Q79" s="18" t="e">
        <f>VLOOKUP(E79,E3数据库!C:Q,7,0)</f>
        <v>#N/A</v>
      </c>
      <c r="R79" s="18" t="e">
        <f>VLOOKUP(E79,E7数据库!C:Q,8,0)</f>
        <v>#N/A</v>
      </c>
      <c r="S79" s="18"/>
      <c r="T79" s="18" t="e">
        <f>VLOOKUP(E79,E7数据库!C:Q,9,0)</f>
        <v>#N/A</v>
      </c>
      <c r="U79" s="18" t="e">
        <f>VLOOKUP(E79,E7数据库!C:Q,10,0)</f>
        <v>#N/A</v>
      </c>
      <c r="V79" s="19" t="e">
        <f>VLOOKUP(E79,E7数据库!C:Q,13,0)*O79*C79</f>
        <v>#N/A</v>
      </c>
      <c r="W79" s="18" t="e">
        <f>VLOOKUP(E79,E7数据库!C:Q,14,0)</f>
        <v>#N/A</v>
      </c>
      <c r="X79" s="18" t="e">
        <f>VLOOKUP(E79,E7数据库!C:Q,15,0)</f>
        <v>#N/A</v>
      </c>
      <c r="Y79" s="18"/>
    </row>
    <row r="80" spans="1:25" x14ac:dyDescent="0.25">
      <c r="A80" s="22"/>
      <c r="B80" s="22"/>
      <c r="C80" s="22"/>
      <c r="D80" s="22"/>
      <c r="E80" s="18" t="str">
        <f t="shared" si="12"/>
        <v/>
      </c>
      <c r="F80" s="18" t="str">
        <f t="shared" si="13"/>
        <v/>
      </c>
      <c r="G80" s="18" t="e">
        <f t="shared" si="14"/>
        <v>#VALUE!</v>
      </c>
      <c r="H80" s="18" t="e">
        <f>VLOOKUP(E80,E3数据库!C:Q,2,0)</f>
        <v>#N/A</v>
      </c>
      <c r="I80" s="18" t="e">
        <f>VLOOKUP(E80,E7数据库!C:Q,3,0)</f>
        <v>#N/A</v>
      </c>
      <c r="J80" s="18" t="e">
        <f>VLOOKUP(E80,E7数据库!C:Q,4,0)</f>
        <v>#N/A</v>
      </c>
      <c r="K80" s="18" t="e">
        <f>VLOOKUP(E80,E7数据库!C:Q,5,0)</f>
        <v>#N/A</v>
      </c>
      <c r="L80" s="18" t="e">
        <f>VLOOKUP(E80,E7数据库!C:Q,6,0)+G80</f>
        <v>#N/A</v>
      </c>
      <c r="M80" s="18" t="e">
        <f t="shared" si="15"/>
        <v>#N/A</v>
      </c>
      <c r="N80" s="18" t="str">
        <f t="shared" si="16"/>
        <v>否</v>
      </c>
      <c r="O80" s="18" t="e">
        <f>VLOOKUP(F80,E7数据库!S:U,3,0)</f>
        <v>#N/A</v>
      </c>
      <c r="P80" s="19" t="e">
        <f t="shared" si="17"/>
        <v>#N/A</v>
      </c>
      <c r="Q80" s="18" t="e">
        <f>VLOOKUP(E80,E3数据库!C:Q,7,0)</f>
        <v>#N/A</v>
      </c>
      <c r="R80" s="18" t="e">
        <f>VLOOKUP(E80,E7数据库!C:Q,8,0)</f>
        <v>#N/A</v>
      </c>
      <c r="S80" s="18"/>
      <c r="T80" s="18" t="e">
        <f>VLOOKUP(E80,E7数据库!C:Q,9,0)</f>
        <v>#N/A</v>
      </c>
      <c r="U80" s="18" t="e">
        <f>VLOOKUP(E80,E7数据库!C:Q,10,0)</f>
        <v>#N/A</v>
      </c>
      <c r="V80" s="19" t="e">
        <f>VLOOKUP(E80,E7数据库!C:Q,13,0)*O80*C80</f>
        <v>#N/A</v>
      </c>
      <c r="W80" s="18" t="e">
        <f>VLOOKUP(E80,E7数据库!C:Q,14,0)</f>
        <v>#N/A</v>
      </c>
      <c r="X80" s="18" t="e">
        <f>VLOOKUP(E80,E7数据库!C:Q,15,0)</f>
        <v>#N/A</v>
      </c>
      <c r="Y80" s="18"/>
    </row>
    <row r="81" spans="1:25" x14ac:dyDescent="0.25">
      <c r="A81" s="22"/>
      <c r="B81" s="22"/>
      <c r="C81" s="22"/>
      <c r="D81" s="22"/>
      <c r="E81" s="18" t="str">
        <f t="shared" si="12"/>
        <v/>
      </c>
      <c r="F81" s="18" t="str">
        <f t="shared" si="13"/>
        <v/>
      </c>
      <c r="G81" s="18" t="e">
        <f t="shared" si="14"/>
        <v>#VALUE!</v>
      </c>
      <c r="H81" s="18" t="e">
        <f>VLOOKUP(E81,E3数据库!C:Q,2,0)</f>
        <v>#N/A</v>
      </c>
      <c r="I81" s="18" t="e">
        <f>VLOOKUP(E81,E7数据库!C:Q,3,0)</f>
        <v>#N/A</v>
      </c>
      <c r="J81" s="18" t="e">
        <f>VLOOKUP(E81,E7数据库!C:Q,4,0)</f>
        <v>#N/A</v>
      </c>
      <c r="K81" s="18" t="e">
        <f>VLOOKUP(E81,E7数据库!C:Q,5,0)</f>
        <v>#N/A</v>
      </c>
      <c r="L81" s="18" t="e">
        <f>VLOOKUP(E81,E7数据库!C:Q,6,0)+G81</f>
        <v>#N/A</v>
      </c>
      <c r="M81" s="18" t="e">
        <f t="shared" si="15"/>
        <v>#N/A</v>
      </c>
      <c r="N81" s="18" t="str">
        <f t="shared" si="16"/>
        <v>否</v>
      </c>
      <c r="O81" s="18" t="e">
        <f>VLOOKUP(F81,E7数据库!S:U,3,0)</f>
        <v>#N/A</v>
      </c>
      <c r="P81" s="19" t="e">
        <f t="shared" si="17"/>
        <v>#N/A</v>
      </c>
      <c r="Q81" s="18" t="e">
        <f>VLOOKUP(E81,E3数据库!C:Q,7,0)</f>
        <v>#N/A</v>
      </c>
      <c r="R81" s="18" t="e">
        <f>VLOOKUP(E81,E7数据库!C:Q,8,0)</f>
        <v>#N/A</v>
      </c>
      <c r="S81" s="18"/>
      <c r="T81" s="18" t="e">
        <f>VLOOKUP(E81,E7数据库!C:Q,9,0)</f>
        <v>#N/A</v>
      </c>
      <c r="U81" s="18" t="e">
        <f>VLOOKUP(E81,E7数据库!C:Q,10,0)</f>
        <v>#N/A</v>
      </c>
      <c r="V81" s="19" t="e">
        <f>VLOOKUP(E81,E7数据库!C:Q,13,0)*O81*C81</f>
        <v>#N/A</v>
      </c>
      <c r="W81" s="18" t="e">
        <f>VLOOKUP(E81,E7数据库!C:Q,14,0)</f>
        <v>#N/A</v>
      </c>
      <c r="X81" s="18" t="e">
        <f>VLOOKUP(E81,E7数据库!C:Q,15,0)</f>
        <v>#N/A</v>
      </c>
      <c r="Y81" s="18"/>
    </row>
    <row r="82" spans="1:25" x14ac:dyDescent="0.25">
      <c r="A82" s="22"/>
      <c r="B82" s="22"/>
      <c r="C82" s="22"/>
      <c r="D82" s="22"/>
      <c r="E82" s="18" t="str">
        <f t="shared" si="12"/>
        <v/>
      </c>
      <c r="F82" s="18" t="str">
        <f t="shared" si="13"/>
        <v/>
      </c>
      <c r="G82" s="18" t="e">
        <f t="shared" si="14"/>
        <v>#VALUE!</v>
      </c>
      <c r="H82" s="18" t="e">
        <f>VLOOKUP(E82,E3数据库!C:Q,2,0)</f>
        <v>#N/A</v>
      </c>
      <c r="I82" s="18" t="e">
        <f>VLOOKUP(E82,E7数据库!C:Q,3,0)</f>
        <v>#N/A</v>
      </c>
      <c r="J82" s="18" t="e">
        <f>VLOOKUP(E82,E7数据库!C:Q,4,0)</f>
        <v>#N/A</v>
      </c>
      <c r="K82" s="18" t="e">
        <f>VLOOKUP(E82,E7数据库!C:Q,5,0)</f>
        <v>#N/A</v>
      </c>
      <c r="L82" s="18" t="e">
        <f>VLOOKUP(E82,E7数据库!C:Q,6,0)+G82</f>
        <v>#N/A</v>
      </c>
      <c r="M82" s="18" t="e">
        <f t="shared" si="15"/>
        <v>#N/A</v>
      </c>
      <c r="N82" s="18" t="str">
        <f t="shared" si="16"/>
        <v>否</v>
      </c>
      <c r="O82" s="18" t="e">
        <f>VLOOKUP(F82,E7数据库!S:U,3,0)</f>
        <v>#N/A</v>
      </c>
      <c r="P82" s="19" t="e">
        <f t="shared" si="17"/>
        <v>#N/A</v>
      </c>
      <c r="Q82" s="18" t="e">
        <f>VLOOKUP(E82,E3数据库!C:Q,7,0)</f>
        <v>#N/A</v>
      </c>
      <c r="R82" s="18" t="e">
        <f>VLOOKUP(E82,E7数据库!C:Q,8,0)</f>
        <v>#N/A</v>
      </c>
      <c r="S82" s="18"/>
      <c r="T82" s="18" t="e">
        <f>VLOOKUP(E82,E7数据库!C:Q,9,0)</f>
        <v>#N/A</v>
      </c>
      <c r="U82" s="18" t="e">
        <f>VLOOKUP(E82,E7数据库!C:Q,10,0)</f>
        <v>#N/A</v>
      </c>
      <c r="V82" s="19" t="e">
        <f>VLOOKUP(E82,E7数据库!C:Q,13,0)*O82*C82</f>
        <v>#N/A</v>
      </c>
      <c r="W82" s="18" t="e">
        <f>VLOOKUP(E82,E7数据库!C:Q,14,0)</f>
        <v>#N/A</v>
      </c>
      <c r="X82" s="18" t="e">
        <f>VLOOKUP(E82,E7数据库!C:Q,15,0)</f>
        <v>#N/A</v>
      </c>
      <c r="Y82" s="18"/>
    </row>
    <row r="83" spans="1:25" x14ac:dyDescent="0.25">
      <c r="A83" s="22"/>
      <c r="B83" s="22"/>
      <c r="C83" s="22"/>
      <c r="D83" s="22"/>
      <c r="E83" s="18" t="str">
        <f t="shared" si="12"/>
        <v/>
      </c>
      <c r="F83" s="18" t="str">
        <f t="shared" si="13"/>
        <v/>
      </c>
      <c r="G83" s="18" t="e">
        <f t="shared" si="14"/>
        <v>#VALUE!</v>
      </c>
      <c r="H83" s="18" t="e">
        <f>VLOOKUP(E83,E3数据库!C:Q,2,0)</f>
        <v>#N/A</v>
      </c>
      <c r="I83" s="18" t="e">
        <f>VLOOKUP(E83,E7数据库!C:Q,3,0)</f>
        <v>#N/A</v>
      </c>
      <c r="J83" s="18" t="e">
        <f>VLOOKUP(E83,E7数据库!C:Q,4,0)</f>
        <v>#N/A</v>
      </c>
      <c r="K83" s="18" t="e">
        <f>VLOOKUP(E83,E7数据库!C:Q,5,0)</f>
        <v>#N/A</v>
      </c>
      <c r="L83" s="18" t="e">
        <f>VLOOKUP(E83,E7数据库!C:Q,6,0)+G83</f>
        <v>#N/A</v>
      </c>
      <c r="M83" s="18" t="e">
        <f t="shared" si="15"/>
        <v>#N/A</v>
      </c>
      <c r="N83" s="18" t="str">
        <f t="shared" si="16"/>
        <v>否</v>
      </c>
      <c r="O83" s="18" t="e">
        <f>VLOOKUP(F83,E7数据库!S:U,3,0)</f>
        <v>#N/A</v>
      </c>
      <c r="P83" s="19" t="e">
        <f t="shared" si="17"/>
        <v>#N/A</v>
      </c>
      <c r="Q83" s="18" t="e">
        <f>VLOOKUP(E83,E3数据库!C:Q,7,0)</f>
        <v>#N/A</v>
      </c>
      <c r="R83" s="18" t="e">
        <f>VLOOKUP(E83,E7数据库!C:Q,8,0)</f>
        <v>#N/A</v>
      </c>
      <c r="S83" s="18"/>
      <c r="T83" s="18" t="e">
        <f>VLOOKUP(E83,E7数据库!C:Q,9,0)</f>
        <v>#N/A</v>
      </c>
      <c r="U83" s="18" t="e">
        <f>VLOOKUP(E83,E7数据库!C:Q,10,0)</f>
        <v>#N/A</v>
      </c>
      <c r="V83" s="19" t="e">
        <f>VLOOKUP(E83,E7数据库!C:Q,13,0)*O83*C83</f>
        <v>#N/A</v>
      </c>
      <c r="W83" s="18" t="e">
        <f>VLOOKUP(E83,E7数据库!C:Q,14,0)</f>
        <v>#N/A</v>
      </c>
      <c r="X83" s="18" t="e">
        <f>VLOOKUP(E83,E7数据库!C:Q,15,0)</f>
        <v>#N/A</v>
      </c>
      <c r="Y83" s="18"/>
    </row>
    <row r="84" spans="1:25" x14ac:dyDescent="0.25">
      <c r="A84" s="22"/>
      <c r="B84" s="22"/>
      <c r="C84" s="22"/>
      <c r="D84" s="22"/>
      <c r="E84" s="18" t="str">
        <f t="shared" si="12"/>
        <v/>
      </c>
      <c r="F84" s="18" t="str">
        <f t="shared" si="13"/>
        <v/>
      </c>
      <c r="G84" s="18" t="e">
        <f t="shared" si="14"/>
        <v>#VALUE!</v>
      </c>
      <c r="H84" s="18" t="e">
        <f>VLOOKUP(E84,E3数据库!C:Q,2,0)</f>
        <v>#N/A</v>
      </c>
      <c r="I84" s="18" t="e">
        <f>VLOOKUP(E84,E7数据库!C:Q,3,0)</f>
        <v>#N/A</v>
      </c>
      <c r="J84" s="18" t="e">
        <f>VLOOKUP(E84,E7数据库!C:Q,4,0)</f>
        <v>#N/A</v>
      </c>
      <c r="K84" s="18" t="e">
        <f>VLOOKUP(E84,E7数据库!C:Q,5,0)</f>
        <v>#N/A</v>
      </c>
      <c r="L84" s="18" t="e">
        <f>VLOOKUP(E84,E7数据库!C:Q,6,0)+G84</f>
        <v>#N/A</v>
      </c>
      <c r="M84" s="18" t="e">
        <f t="shared" si="15"/>
        <v>#N/A</v>
      </c>
      <c r="N84" s="18" t="str">
        <f t="shared" si="16"/>
        <v>否</v>
      </c>
      <c r="O84" s="18" t="e">
        <f>VLOOKUP(F84,E7数据库!S:U,3,0)</f>
        <v>#N/A</v>
      </c>
      <c r="P84" s="19" t="e">
        <f t="shared" si="17"/>
        <v>#N/A</v>
      </c>
      <c r="Q84" s="18" t="e">
        <f>VLOOKUP(E84,E3数据库!C:Q,7,0)</f>
        <v>#N/A</v>
      </c>
      <c r="R84" s="18" t="e">
        <f>VLOOKUP(E84,E7数据库!C:Q,8,0)</f>
        <v>#N/A</v>
      </c>
      <c r="S84" s="18"/>
      <c r="T84" s="18" t="e">
        <f>VLOOKUP(E84,E7数据库!C:Q,9,0)</f>
        <v>#N/A</v>
      </c>
      <c r="U84" s="18" t="e">
        <f>VLOOKUP(E84,E7数据库!C:Q,10,0)</f>
        <v>#N/A</v>
      </c>
      <c r="V84" s="19" t="e">
        <f>VLOOKUP(E84,E7数据库!C:Q,13,0)*O84*C84</f>
        <v>#N/A</v>
      </c>
      <c r="W84" s="18" t="e">
        <f>VLOOKUP(E84,E7数据库!C:Q,14,0)</f>
        <v>#N/A</v>
      </c>
      <c r="X84" s="18" t="e">
        <f>VLOOKUP(E84,E7数据库!C:Q,15,0)</f>
        <v>#N/A</v>
      </c>
      <c r="Y84" s="18"/>
    </row>
    <row r="85" spans="1:25" x14ac:dyDescent="0.25">
      <c r="A85" s="22"/>
      <c r="B85" s="22"/>
      <c r="C85" s="22"/>
      <c r="D85" s="22"/>
      <c r="E85" s="18" t="str">
        <f t="shared" si="12"/>
        <v/>
      </c>
      <c r="F85" s="18" t="str">
        <f t="shared" si="13"/>
        <v/>
      </c>
      <c r="G85" s="18" t="e">
        <f t="shared" si="14"/>
        <v>#VALUE!</v>
      </c>
      <c r="H85" s="18" t="e">
        <f>VLOOKUP(E85,E3数据库!C:Q,2,0)</f>
        <v>#N/A</v>
      </c>
      <c r="I85" s="18" t="e">
        <f>VLOOKUP(E85,E7数据库!C:Q,3,0)</f>
        <v>#N/A</v>
      </c>
      <c r="J85" s="18" t="e">
        <f>VLOOKUP(E85,E7数据库!C:Q,4,0)</f>
        <v>#N/A</v>
      </c>
      <c r="K85" s="18" t="e">
        <f>VLOOKUP(E85,E7数据库!C:Q,5,0)</f>
        <v>#N/A</v>
      </c>
      <c r="L85" s="18" t="e">
        <f>VLOOKUP(E85,E7数据库!C:Q,6,0)+G85</f>
        <v>#N/A</v>
      </c>
      <c r="M85" s="18" t="e">
        <f t="shared" si="15"/>
        <v>#N/A</v>
      </c>
      <c r="N85" s="18" t="str">
        <f t="shared" si="16"/>
        <v>否</v>
      </c>
      <c r="O85" s="18" t="e">
        <f>VLOOKUP(F85,E7数据库!S:U,3,0)</f>
        <v>#N/A</v>
      </c>
      <c r="P85" s="19" t="e">
        <f t="shared" si="17"/>
        <v>#N/A</v>
      </c>
      <c r="Q85" s="18" t="e">
        <f>VLOOKUP(E85,E3数据库!C:Q,7,0)</f>
        <v>#N/A</v>
      </c>
      <c r="R85" s="18" t="e">
        <f>VLOOKUP(E85,E7数据库!C:Q,8,0)</f>
        <v>#N/A</v>
      </c>
      <c r="S85" s="18"/>
      <c r="T85" s="18" t="e">
        <f>VLOOKUP(E85,E7数据库!C:Q,9,0)</f>
        <v>#N/A</v>
      </c>
      <c r="U85" s="18" t="e">
        <f>VLOOKUP(E85,E7数据库!C:Q,10,0)</f>
        <v>#N/A</v>
      </c>
      <c r="V85" s="19" t="e">
        <f>VLOOKUP(E85,E7数据库!C:Q,13,0)*O85*C85</f>
        <v>#N/A</v>
      </c>
      <c r="W85" s="18" t="e">
        <f>VLOOKUP(E85,E7数据库!C:Q,14,0)</f>
        <v>#N/A</v>
      </c>
      <c r="X85" s="18" t="e">
        <f>VLOOKUP(E85,E7数据库!C:Q,15,0)</f>
        <v>#N/A</v>
      </c>
      <c r="Y85" s="18"/>
    </row>
    <row r="86" spans="1:25" x14ac:dyDescent="0.25">
      <c r="A86" s="22"/>
      <c r="B86" s="22"/>
      <c r="C86" s="22"/>
      <c r="D86" s="22"/>
      <c r="E86" s="18" t="str">
        <f t="shared" si="12"/>
        <v/>
      </c>
      <c r="F86" s="18" t="str">
        <f t="shared" si="13"/>
        <v/>
      </c>
      <c r="G86" s="18" t="e">
        <f t="shared" si="14"/>
        <v>#VALUE!</v>
      </c>
      <c r="H86" s="18" t="e">
        <f>VLOOKUP(E86,E3数据库!C:Q,2,0)</f>
        <v>#N/A</v>
      </c>
      <c r="I86" s="18" t="e">
        <f>VLOOKUP(E86,E7数据库!C:Q,3,0)</f>
        <v>#N/A</v>
      </c>
      <c r="J86" s="18" t="e">
        <f>VLOOKUP(E86,E7数据库!C:Q,4,0)</f>
        <v>#N/A</v>
      </c>
      <c r="K86" s="18" t="e">
        <f>VLOOKUP(E86,E7数据库!C:Q,5,0)</f>
        <v>#N/A</v>
      </c>
      <c r="L86" s="18" t="e">
        <f>VLOOKUP(E86,E7数据库!C:Q,6,0)+G86</f>
        <v>#N/A</v>
      </c>
      <c r="M86" s="18" t="e">
        <f t="shared" si="15"/>
        <v>#N/A</v>
      </c>
      <c r="N86" s="18" t="str">
        <f t="shared" si="16"/>
        <v>否</v>
      </c>
      <c r="O86" s="18" t="e">
        <f>VLOOKUP(F86,E7数据库!S:U,3,0)</f>
        <v>#N/A</v>
      </c>
      <c r="P86" s="19" t="e">
        <f t="shared" si="17"/>
        <v>#N/A</v>
      </c>
      <c r="Q86" s="18" t="e">
        <f>VLOOKUP(E86,E3数据库!C:Q,7,0)</f>
        <v>#N/A</v>
      </c>
      <c r="R86" s="18" t="e">
        <f>VLOOKUP(E86,E7数据库!C:Q,8,0)</f>
        <v>#N/A</v>
      </c>
      <c r="S86" s="18"/>
      <c r="T86" s="18" t="e">
        <f>VLOOKUP(E86,E7数据库!C:Q,9,0)</f>
        <v>#N/A</v>
      </c>
      <c r="U86" s="18" t="e">
        <f>VLOOKUP(E86,E7数据库!C:Q,10,0)</f>
        <v>#N/A</v>
      </c>
      <c r="V86" s="19" t="e">
        <f>VLOOKUP(E86,E7数据库!C:Q,13,0)*O86*C86</f>
        <v>#N/A</v>
      </c>
      <c r="W86" s="18" t="e">
        <f>VLOOKUP(E86,E7数据库!C:Q,14,0)</f>
        <v>#N/A</v>
      </c>
      <c r="X86" s="18" t="e">
        <f>VLOOKUP(E86,E7数据库!C:Q,15,0)</f>
        <v>#N/A</v>
      </c>
      <c r="Y86" s="18"/>
    </row>
    <row r="87" spans="1:25" x14ac:dyDescent="0.25">
      <c r="A87" s="22"/>
      <c r="B87" s="22"/>
      <c r="C87" s="22"/>
      <c r="D87" s="22"/>
      <c r="E87" s="18" t="str">
        <f t="shared" si="12"/>
        <v/>
      </c>
      <c r="F87" s="18" t="str">
        <f t="shared" si="13"/>
        <v/>
      </c>
      <c r="G87" s="18" t="e">
        <f t="shared" si="14"/>
        <v>#VALUE!</v>
      </c>
      <c r="H87" s="18" t="e">
        <f>VLOOKUP(E87,E3数据库!C:Q,2,0)</f>
        <v>#N/A</v>
      </c>
      <c r="I87" s="18" t="e">
        <f>VLOOKUP(E87,E7数据库!C:Q,3,0)</f>
        <v>#N/A</v>
      </c>
      <c r="J87" s="18" t="e">
        <f>VLOOKUP(E87,E7数据库!C:Q,4,0)</f>
        <v>#N/A</v>
      </c>
      <c r="K87" s="18" t="e">
        <f>VLOOKUP(E87,E7数据库!C:Q,5,0)</f>
        <v>#N/A</v>
      </c>
      <c r="L87" s="18" t="e">
        <f>VLOOKUP(E87,E7数据库!C:Q,6,0)+G87</f>
        <v>#N/A</v>
      </c>
      <c r="M87" s="18" t="e">
        <f t="shared" si="15"/>
        <v>#N/A</v>
      </c>
      <c r="N87" s="18" t="str">
        <f t="shared" si="16"/>
        <v>否</v>
      </c>
      <c r="O87" s="18" t="e">
        <f>VLOOKUP(F87,E7数据库!S:U,3,0)</f>
        <v>#N/A</v>
      </c>
      <c r="P87" s="19" t="e">
        <f t="shared" si="17"/>
        <v>#N/A</v>
      </c>
      <c r="Q87" s="18" t="e">
        <f>VLOOKUP(E87,E3数据库!C:Q,7,0)</f>
        <v>#N/A</v>
      </c>
      <c r="R87" s="18" t="e">
        <f>VLOOKUP(E87,E7数据库!C:Q,8,0)</f>
        <v>#N/A</v>
      </c>
      <c r="S87" s="18"/>
      <c r="T87" s="18" t="e">
        <f>VLOOKUP(E87,E7数据库!C:Q,9,0)</f>
        <v>#N/A</v>
      </c>
      <c r="U87" s="18" t="e">
        <f>VLOOKUP(E87,E7数据库!C:Q,10,0)</f>
        <v>#N/A</v>
      </c>
      <c r="V87" s="19" t="e">
        <f>VLOOKUP(E87,E7数据库!C:Q,13,0)*O87*C87</f>
        <v>#N/A</v>
      </c>
      <c r="W87" s="18" t="e">
        <f>VLOOKUP(E87,E7数据库!C:Q,14,0)</f>
        <v>#N/A</v>
      </c>
      <c r="X87" s="18" t="e">
        <f>VLOOKUP(E87,E7数据库!C:Q,15,0)</f>
        <v>#N/A</v>
      </c>
      <c r="Y87" s="18"/>
    </row>
    <row r="88" spans="1:25" x14ac:dyDescent="0.25">
      <c r="A88" s="22"/>
      <c r="B88" s="22"/>
      <c r="C88" s="22"/>
      <c r="D88" s="22"/>
      <c r="E88" s="18" t="str">
        <f t="shared" si="12"/>
        <v/>
      </c>
      <c r="F88" s="18" t="str">
        <f t="shared" si="13"/>
        <v/>
      </c>
      <c r="G88" s="18" t="e">
        <f t="shared" si="14"/>
        <v>#VALUE!</v>
      </c>
      <c r="H88" s="18" t="e">
        <f>VLOOKUP(E88,E3数据库!C:Q,2,0)</f>
        <v>#N/A</v>
      </c>
      <c r="I88" s="18" t="e">
        <f>VLOOKUP(E88,E7数据库!C:Q,3,0)</f>
        <v>#N/A</v>
      </c>
      <c r="J88" s="18" t="e">
        <f>VLOOKUP(E88,E7数据库!C:Q,4,0)</f>
        <v>#N/A</v>
      </c>
      <c r="K88" s="18" t="e">
        <f>VLOOKUP(E88,E7数据库!C:Q,5,0)</f>
        <v>#N/A</v>
      </c>
      <c r="L88" s="18" t="e">
        <f>VLOOKUP(E88,E7数据库!C:Q,6,0)+G88</f>
        <v>#N/A</v>
      </c>
      <c r="M88" s="18" t="e">
        <f t="shared" si="15"/>
        <v>#N/A</v>
      </c>
      <c r="N88" s="18" t="str">
        <f t="shared" si="16"/>
        <v>否</v>
      </c>
      <c r="O88" s="18" t="e">
        <f>VLOOKUP(F88,E7数据库!S:U,3,0)</f>
        <v>#N/A</v>
      </c>
      <c r="P88" s="19" t="e">
        <f t="shared" si="17"/>
        <v>#N/A</v>
      </c>
      <c r="Q88" s="18" t="e">
        <f>VLOOKUP(E88,E3数据库!C:Q,7,0)</f>
        <v>#N/A</v>
      </c>
      <c r="R88" s="18" t="e">
        <f>VLOOKUP(E88,E7数据库!C:Q,8,0)</f>
        <v>#N/A</v>
      </c>
      <c r="S88" s="18"/>
      <c r="T88" s="18" t="e">
        <f>VLOOKUP(E88,E7数据库!C:Q,9,0)</f>
        <v>#N/A</v>
      </c>
      <c r="U88" s="18" t="e">
        <f>VLOOKUP(E88,E7数据库!C:Q,10,0)</f>
        <v>#N/A</v>
      </c>
      <c r="V88" s="19" t="e">
        <f>VLOOKUP(E88,E7数据库!C:Q,13,0)*O88*C88</f>
        <v>#N/A</v>
      </c>
      <c r="W88" s="18" t="e">
        <f>VLOOKUP(E88,E7数据库!C:Q,14,0)</f>
        <v>#N/A</v>
      </c>
      <c r="X88" s="18" t="e">
        <f>VLOOKUP(E88,E7数据库!C:Q,15,0)</f>
        <v>#N/A</v>
      </c>
      <c r="Y88" s="18"/>
    </row>
    <row r="89" spans="1:25" x14ac:dyDescent="0.25">
      <c r="A89" s="22"/>
      <c r="B89" s="22"/>
      <c r="C89" s="22"/>
      <c r="D89" s="22"/>
      <c r="E89" s="18" t="str">
        <f t="shared" si="12"/>
        <v/>
      </c>
      <c r="F89" s="18" t="str">
        <f t="shared" si="13"/>
        <v/>
      </c>
      <c r="G89" s="18" t="e">
        <f t="shared" si="14"/>
        <v>#VALUE!</v>
      </c>
      <c r="H89" s="18" t="e">
        <f>VLOOKUP(E89,E3数据库!C:Q,2,0)</f>
        <v>#N/A</v>
      </c>
      <c r="I89" s="18" t="e">
        <f>VLOOKUP(E89,E7数据库!C:Q,3,0)</f>
        <v>#N/A</v>
      </c>
      <c r="J89" s="18" t="e">
        <f>VLOOKUP(E89,E7数据库!C:Q,4,0)</f>
        <v>#N/A</v>
      </c>
      <c r="K89" s="18" t="e">
        <f>VLOOKUP(E89,E7数据库!C:Q,5,0)</f>
        <v>#N/A</v>
      </c>
      <c r="L89" s="18" t="e">
        <f>VLOOKUP(E89,E7数据库!C:Q,6,0)+G89</f>
        <v>#N/A</v>
      </c>
      <c r="M89" s="18" t="e">
        <f t="shared" si="15"/>
        <v>#N/A</v>
      </c>
      <c r="N89" s="18" t="str">
        <f t="shared" si="16"/>
        <v>否</v>
      </c>
      <c r="O89" s="18" t="e">
        <f>VLOOKUP(F89,E7数据库!S:U,3,0)</f>
        <v>#N/A</v>
      </c>
      <c r="P89" s="19" t="e">
        <f t="shared" si="17"/>
        <v>#N/A</v>
      </c>
      <c r="Q89" s="18" t="e">
        <f>VLOOKUP(E89,E3数据库!C:Q,7,0)</f>
        <v>#N/A</v>
      </c>
      <c r="R89" s="18" t="e">
        <f>VLOOKUP(E89,E7数据库!C:Q,8,0)</f>
        <v>#N/A</v>
      </c>
      <c r="S89" s="18"/>
      <c r="T89" s="18" t="e">
        <f>VLOOKUP(E89,E7数据库!C:Q,9,0)</f>
        <v>#N/A</v>
      </c>
      <c r="U89" s="18" t="e">
        <f>VLOOKUP(E89,E7数据库!C:Q,10,0)</f>
        <v>#N/A</v>
      </c>
      <c r="V89" s="19" t="e">
        <f>VLOOKUP(E89,E7数据库!C:Q,13,0)*O89*C89</f>
        <v>#N/A</v>
      </c>
      <c r="W89" s="18" t="e">
        <f>VLOOKUP(E89,E7数据库!C:Q,14,0)</f>
        <v>#N/A</v>
      </c>
      <c r="X89" s="18" t="e">
        <f>VLOOKUP(E89,E7数据库!C:Q,15,0)</f>
        <v>#N/A</v>
      </c>
      <c r="Y89" s="18"/>
    </row>
    <row r="90" spans="1:25" x14ac:dyDescent="0.25">
      <c r="A90" s="22"/>
      <c r="B90" s="22"/>
      <c r="C90" s="22"/>
      <c r="D90" s="22"/>
      <c r="E90" s="18" t="str">
        <f t="shared" si="12"/>
        <v/>
      </c>
      <c r="F90" s="18" t="str">
        <f t="shared" si="13"/>
        <v/>
      </c>
      <c r="G90" s="18" t="e">
        <f t="shared" si="14"/>
        <v>#VALUE!</v>
      </c>
      <c r="H90" s="18" t="e">
        <f>VLOOKUP(E90,E3数据库!C:Q,2,0)</f>
        <v>#N/A</v>
      </c>
      <c r="I90" s="18" t="e">
        <f>VLOOKUP(E90,E7数据库!C:Q,3,0)</f>
        <v>#N/A</v>
      </c>
      <c r="J90" s="18" t="e">
        <f>VLOOKUP(E90,E7数据库!C:Q,4,0)</f>
        <v>#N/A</v>
      </c>
      <c r="K90" s="18" t="e">
        <f>VLOOKUP(E90,E7数据库!C:Q,5,0)</f>
        <v>#N/A</v>
      </c>
      <c r="L90" s="18" t="e">
        <f>VLOOKUP(E90,E7数据库!C:Q,6,0)+G90</f>
        <v>#N/A</v>
      </c>
      <c r="M90" s="18" t="e">
        <f t="shared" si="15"/>
        <v>#N/A</v>
      </c>
      <c r="N90" s="18" t="str">
        <f t="shared" si="16"/>
        <v>否</v>
      </c>
      <c r="O90" s="18" t="e">
        <f>VLOOKUP(F90,E7数据库!S:U,3,0)</f>
        <v>#N/A</v>
      </c>
      <c r="P90" s="19" t="e">
        <f t="shared" si="17"/>
        <v>#N/A</v>
      </c>
      <c r="Q90" s="18" t="e">
        <f>VLOOKUP(E90,E3数据库!C:Q,7,0)</f>
        <v>#N/A</v>
      </c>
      <c r="R90" s="18" t="e">
        <f>VLOOKUP(E90,E7数据库!C:Q,8,0)</f>
        <v>#N/A</v>
      </c>
      <c r="S90" s="18"/>
      <c r="T90" s="18" t="e">
        <f>VLOOKUP(E90,E7数据库!C:Q,9,0)</f>
        <v>#N/A</v>
      </c>
      <c r="U90" s="18" t="e">
        <f>VLOOKUP(E90,E7数据库!C:Q,10,0)</f>
        <v>#N/A</v>
      </c>
      <c r="V90" s="19" t="e">
        <f>VLOOKUP(E90,E7数据库!C:Q,13,0)*O90*C90</f>
        <v>#N/A</v>
      </c>
      <c r="W90" s="18" t="e">
        <f>VLOOKUP(E90,E7数据库!C:Q,14,0)</f>
        <v>#N/A</v>
      </c>
      <c r="X90" s="18" t="e">
        <f>VLOOKUP(E90,E7数据库!C:Q,15,0)</f>
        <v>#N/A</v>
      </c>
      <c r="Y90" s="18"/>
    </row>
    <row r="91" spans="1:25" x14ac:dyDescent="0.25">
      <c r="A91" s="22"/>
      <c r="B91" s="22"/>
      <c r="C91" s="22"/>
      <c r="D91" s="22"/>
      <c r="E91" s="18" t="str">
        <f t="shared" si="12"/>
        <v/>
      </c>
      <c r="F91" s="18" t="str">
        <f t="shared" si="13"/>
        <v/>
      </c>
      <c r="G91" s="18" t="e">
        <f t="shared" si="14"/>
        <v>#VALUE!</v>
      </c>
      <c r="H91" s="18" t="e">
        <f>VLOOKUP(E91,E3数据库!C:Q,2,0)</f>
        <v>#N/A</v>
      </c>
      <c r="I91" s="18" t="e">
        <f>VLOOKUP(E91,E7数据库!C:Q,3,0)</f>
        <v>#N/A</v>
      </c>
      <c r="J91" s="18" t="e">
        <f>VLOOKUP(E91,E7数据库!C:Q,4,0)</f>
        <v>#N/A</v>
      </c>
      <c r="K91" s="18" t="e">
        <f>VLOOKUP(E91,E7数据库!C:Q,5,0)</f>
        <v>#N/A</v>
      </c>
      <c r="L91" s="18" t="e">
        <f>VLOOKUP(E91,E7数据库!C:Q,6,0)+G91</f>
        <v>#N/A</v>
      </c>
      <c r="M91" s="18" t="e">
        <f t="shared" si="15"/>
        <v>#N/A</v>
      </c>
      <c r="N91" s="18" t="str">
        <f t="shared" si="16"/>
        <v>否</v>
      </c>
      <c r="O91" s="18" t="e">
        <f>VLOOKUP(F91,E7数据库!S:U,3,0)</f>
        <v>#N/A</v>
      </c>
      <c r="P91" s="19" t="e">
        <f t="shared" si="17"/>
        <v>#N/A</v>
      </c>
      <c r="Q91" s="18" t="e">
        <f>VLOOKUP(E91,E3数据库!C:Q,7,0)</f>
        <v>#N/A</v>
      </c>
      <c r="R91" s="18" t="e">
        <f>VLOOKUP(E91,E7数据库!C:Q,8,0)</f>
        <v>#N/A</v>
      </c>
      <c r="S91" s="18"/>
      <c r="T91" s="18" t="e">
        <f>VLOOKUP(E91,E7数据库!C:Q,9,0)</f>
        <v>#N/A</v>
      </c>
      <c r="U91" s="18" t="e">
        <f>VLOOKUP(E91,E7数据库!C:Q,10,0)</f>
        <v>#N/A</v>
      </c>
      <c r="V91" s="19" t="e">
        <f>VLOOKUP(E91,E7数据库!C:Q,13,0)*O91*C91</f>
        <v>#N/A</v>
      </c>
      <c r="W91" s="18" t="e">
        <f>VLOOKUP(E91,E7数据库!C:Q,14,0)</f>
        <v>#N/A</v>
      </c>
      <c r="X91" s="18" t="e">
        <f>VLOOKUP(E91,E7数据库!C:Q,15,0)</f>
        <v>#N/A</v>
      </c>
      <c r="Y91" s="18"/>
    </row>
    <row r="92" spans="1:25" x14ac:dyDescent="0.25">
      <c r="A92" s="22"/>
      <c r="B92" s="22"/>
      <c r="C92" s="22"/>
      <c r="D92" s="22"/>
      <c r="E92" s="18" t="str">
        <f t="shared" si="12"/>
        <v/>
      </c>
      <c r="F92" s="18" t="str">
        <f t="shared" si="13"/>
        <v/>
      </c>
      <c r="G92" s="18" t="e">
        <f t="shared" si="14"/>
        <v>#VALUE!</v>
      </c>
      <c r="H92" s="18" t="e">
        <f>VLOOKUP(E92,E3数据库!C:Q,2,0)</f>
        <v>#N/A</v>
      </c>
      <c r="I92" s="18" t="e">
        <f>VLOOKUP(E92,E7数据库!C:Q,3,0)</f>
        <v>#N/A</v>
      </c>
      <c r="J92" s="18" t="e">
        <f>VLOOKUP(E92,E7数据库!C:Q,4,0)</f>
        <v>#N/A</v>
      </c>
      <c r="K92" s="18" t="e">
        <f>VLOOKUP(E92,E7数据库!C:Q,5,0)</f>
        <v>#N/A</v>
      </c>
      <c r="L92" s="18" t="e">
        <f>VLOOKUP(E92,E7数据库!C:Q,6,0)+G92</f>
        <v>#N/A</v>
      </c>
      <c r="M92" s="18" t="e">
        <f t="shared" si="15"/>
        <v>#N/A</v>
      </c>
      <c r="N92" s="18" t="str">
        <f t="shared" si="16"/>
        <v>否</v>
      </c>
      <c r="O92" s="18" t="e">
        <f>VLOOKUP(F92,E7数据库!S:U,3,0)</f>
        <v>#N/A</v>
      </c>
      <c r="P92" s="19" t="e">
        <f t="shared" si="17"/>
        <v>#N/A</v>
      </c>
      <c r="Q92" s="18" t="e">
        <f>VLOOKUP(E92,E3数据库!C:Q,7,0)</f>
        <v>#N/A</v>
      </c>
      <c r="R92" s="18" t="e">
        <f>VLOOKUP(E92,E7数据库!C:Q,8,0)</f>
        <v>#N/A</v>
      </c>
      <c r="S92" s="18"/>
      <c r="T92" s="18" t="e">
        <f>VLOOKUP(E92,E7数据库!C:Q,9,0)</f>
        <v>#N/A</v>
      </c>
      <c r="U92" s="18" t="e">
        <f>VLOOKUP(E92,E7数据库!C:Q,10,0)</f>
        <v>#N/A</v>
      </c>
      <c r="V92" s="19" t="e">
        <f>VLOOKUP(E92,E7数据库!C:Q,13,0)*O92*C92</f>
        <v>#N/A</v>
      </c>
      <c r="W92" s="18" t="e">
        <f>VLOOKUP(E92,E7数据库!C:Q,14,0)</f>
        <v>#N/A</v>
      </c>
      <c r="X92" s="18" t="e">
        <f>VLOOKUP(E92,E7数据库!C:Q,15,0)</f>
        <v>#N/A</v>
      </c>
      <c r="Y92" s="18"/>
    </row>
    <row r="93" spans="1:25" x14ac:dyDescent="0.25">
      <c r="A93" s="22"/>
      <c r="B93" s="22"/>
      <c r="C93" s="22"/>
      <c r="D93" s="22"/>
      <c r="E93" s="18" t="str">
        <f t="shared" si="12"/>
        <v/>
      </c>
      <c r="F93" s="18" t="str">
        <f t="shared" si="13"/>
        <v/>
      </c>
      <c r="G93" s="18" t="e">
        <f t="shared" si="14"/>
        <v>#VALUE!</v>
      </c>
      <c r="H93" s="18" t="e">
        <f>VLOOKUP(E93,E3数据库!C:Q,2,0)</f>
        <v>#N/A</v>
      </c>
      <c r="I93" s="18" t="e">
        <f>VLOOKUP(E93,E7数据库!C:Q,3,0)</f>
        <v>#N/A</v>
      </c>
      <c r="J93" s="18" t="e">
        <f>VLOOKUP(E93,E7数据库!C:Q,4,0)</f>
        <v>#N/A</v>
      </c>
      <c r="K93" s="18" t="e">
        <f>VLOOKUP(E93,E7数据库!C:Q,5,0)</f>
        <v>#N/A</v>
      </c>
      <c r="L93" s="18" t="e">
        <f>VLOOKUP(E93,E7数据库!C:Q,6,0)+G93</f>
        <v>#N/A</v>
      </c>
      <c r="M93" s="18" t="e">
        <f t="shared" si="15"/>
        <v>#N/A</v>
      </c>
      <c r="N93" s="18" t="str">
        <f t="shared" si="16"/>
        <v>否</v>
      </c>
      <c r="O93" s="18" t="e">
        <f>VLOOKUP(F93,E7数据库!S:U,3,0)</f>
        <v>#N/A</v>
      </c>
      <c r="P93" s="19" t="e">
        <f t="shared" si="17"/>
        <v>#N/A</v>
      </c>
      <c r="Q93" s="18" t="e">
        <f>VLOOKUP(E93,E3数据库!C:Q,7,0)</f>
        <v>#N/A</v>
      </c>
      <c r="R93" s="18" t="e">
        <f>VLOOKUP(E93,E7数据库!C:Q,8,0)</f>
        <v>#N/A</v>
      </c>
      <c r="S93" s="18"/>
      <c r="T93" s="18" t="e">
        <f>VLOOKUP(E93,E7数据库!C:Q,9,0)</f>
        <v>#N/A</v>
      </c>
      <c r="U93" s="18" t="e">
        <f>VLOOKUP(E93,E7数据库!C:Q,10,0)</f>
        <v>#N/A</v>
      </c>
      <c r="V93" s="19" t="e">
        <f>VLOOKUP(E93,E7数据库!C:Q,13,0)*O93*C93</f>
        <v>#N/A</v>
      </c>
      <c r="W93" s="18" t="e">
        <f>VLOOKUP(E93,E7数据库!C:Q,14,0)</f>
        <v>#N/A</v>
      </c>
      <c r="X93" s="18" t="e">
        <f>VLOOKUP(E93,E7数据库!C:Q,15,0)</f>
        <v>#N/A</v>
      </c>
      <c r="Y93" s="18"/>
    </row>
    <row r="94" spans="1:25" x14ac:dyDescent="0.25">
      <c r="A94" s="22"/>
      <c r="B94" s="22"/>
      <c r="C94" s="22"/>
      <c r="D94" s="22"/>
      <c r="E94" s="18" t="str">
        <f t="shared" si="12"/>
        <v/>
      </c>
      <c r="F94" s="18" t="str">
        <f t="shared" si="13"/>
        <v/>
      </c>
      <c r="G94" s="18" t="e">
        <f t="shared" si="14"/>
        <v>#VALUE!</v>
      </c>
      <c r="H94" s="18" t="e">
        <f>VLOOKUP(E94,E3数据库!C:Q,2,0)</f>
        <v>#N/A</v>
      </c>
      <c r="I94" s="18" t="e">
        <f>VLOOKUP(E94,E7数据库!C:Q,3,0)</f>
        <v>#N/A</v>
      </c>
      <c r="J94" s="18" t="e">
        <f>VLOOKUP(E94,E7数据库!C:Q,4,0)</f>
        <v>#N/A</v>
      </c>
      <c r="K94" s="18" t="e">
        <f>VLOOKUP(E94,E7数据库!C:Q,5,0)</f>
        <v>#N/A</v>
      </c>
      <c r="L94" s="18" t="e">
        <f>VLOOKUP(E94,E7数据库!C:Q,6,0)+G94</f>
        <v>#N/A</v>
      </c>
      <c r="M94" s="18" t="e">
        <f t="shared" si="15"/>
        <v>#N/A</v>
      </c>
      <c r="N94" s="18" t="str">
        <f t="shared" si="16"/>
        <v>否</v>
      </c>
      <c r="O94" s="18" t="e">
        <f>VLOOKUP(F94,E7数据库!S:U,3,0)</f>
        <v>#N/A</v>
      </c>
      <c r="P94" s="19" t="e">
        <f t="shared" si="17"/>
        <v>#N/A</v>
      </c>
      <c r="Q94" s="18" t="e">
        <f>VLOOKUP(E94,E3数据库!C:Q,7,0)</f>
        <v>#N/A</v>
      </c>
      <c r="R94" s="18" t="e">
        <f>VLOOKUP(E94,E7数据库!C:Q,8,0)</f>
        <v>#N/A</v>
      </c>
      <c r="S94" s="18"/>
      <c r="T94" s="18" t="e">
        <f>VLOOKUP(E94,E7数据库!C:Q,9,0)</f>
        <v>#N/A</v>
      </c>
      <c r="U94" s="18" t="e">
        <f>VLOOKUP(E94,E7数据库!C:Q,10,0)</f>
        <v>#N/A</v>
      </c>
      <c r="V94" s="19" t="e">
        <f>VLOOKUP(E94,E7数据库!C:Q,13,0)*O94*C94</f>
        <v>#N/A</v>
      </c>
      <c r="W94" s="18" t="e">
        <f>VLOOKUP(E94,E7数据库!C:Q,14,0)</f>
        <v>#N/A</v>
      </c>
      <c r="X94" s="18" t="e">
        <f>VLOOKUP(E94,E7数据库!C:Q,15,0)</f>
        <v>#N/A</v>
      </c>
      <c r="Y94" s="18"/>
    </row>
    <row r="95" spans="1:25" x14ac:dyDescent="0.25">
      <c r="A95" s="22"/>
      <c r="B95" s="22"/>
      <c r="C95" s="22"/>
      <c r="D95" s="22"/>
      <c r="E95" s="18" t="str">
        <f t="shared" si="12"/>
        <v/>
      </c>
      <c r="F95" s="18" t="str">
        <f t="shared" si="13"/>
        <v/>
      </c>
      <c r="G95" s="18" t="e">
        <f t="shared" si="14"/>
        <v>#VALUE!</v>
      </c>
      <c r="H95" s="18" t="e">
        <f>VLOOKUP(E95,E3数据库!C:Q,2,0)</f>
        <v>#N/A</v>
      </c>
      <c r="I95" s="18" t="e">
        <f>VLOOKUP(E95,E7数据库!C:Q,3,0)</f>
        <v>#N/A</v>
      </c>
      <c r="J95" s="18" t="e">
        <f>VLOOKUP(E95,E7数据库!C:Q,4,0)</f>
        <v>#N/A</v>
      </c>
      <c r="K95" s="18" t="e">
        <f>VLOOKUP(E95,E7数据库!C:Q,5,0)</f>
        <v>#N/A</v>
      </c>
      <c r="L95" s="18" t="e">
        <f>VLOOKUP(E95,E7数据库!C:Q,6,0)+G95</f>
        <v>#N/A</v>
      </c>
      <c r="M95" s="18" t="e">
        <f t="shared" si="15"/>
        <v>#N/A</v>
      </c>
      <c r="N95" s="18" t="str">
        <f t="shared" si="16"/>
        <v>否</v>
      </c>
      <c r="O95" s="18" t="e">
        <f>VLOOKUP(F95,E7数据库!S:U,3,0)</f>
        <v>#N/A</v>
      </c>
      <c r="P95" s="19" t="e">
        <f t="shared" si="17"/>
        <v>#N/A</v>
      </c>
      <c r="Q95" s="18" t="e">
        <f>VLOOKUP(E95,E3数据库!C:Q,7,0)</f>
        <v>#N/A</v>
      </c>
      <c r="R95" s="18" t="e">
        <f>VLOOKUP(E95,E7数据库!C:Q,8,0)</f>
        <v>#N/A</v>
      </c>
      <c r="S95" s="18"/>
      <c r="T95" s="18" t="e">
        <f>VLOOKUP(E95,E7数据库!C:Q,9,0)</f>
        <v>#N/A</v>
      </c>
      <c r="U95" s="18" t="e">
        <f>VLOOKUP(E95,E7数据库!C:Q,10,0)</f>
        <v>#N/A</v>
      </c>
      <c r="V95" s="19" t="e">
        <f>VLOOKUP(E95,E7数据库!C:Q,13,0)*O95*C95</f>
        <v>#N/A</v>
      </c>
      <c r="W95" s="18" t="e">
        <f>VLOOKUP(E95,E7数据库!C:Q,14,0)</f>
        <v>#N/A</v>
      </c>
      <c r="X95" s="18" t="e">
        <f>VLOOKUP(E95,E7数据库!C:Q,15,0)</f>
        <v>#N/A</v>
      </c>
      <c r="Y95" s="18"/>
    </row>
    <row r="96" spans="1:25" x14ac:dyDescent="0.25">
      <c r="A96" s="22"/>
      <c r="B96" s="22"/>
      <c r="C96" s="22"/>
      <c r="D96" s="22"/>
      <c r="E96" s="18" t="str">
        <f t="shared" si="12"/>
        <v/>
      </c>
      <c r="F96" s="18" t="str">
        <f t="shared" si="13"/>
        <v/>
      </c>
      <c r="G96" s="18" t="e">
        <f t="shared" si="14"/>
        <v>#VALUE!</v>
      </c>
      <c r="H96" s="18" t="e">
        <f>VLOOKUP(E96,E3数据库!C:Q,2,0)</f>
        <v>#N/A</v>
      </c>
      <c r="I96" s="18" t="e">
        <f>VLOOKUP(E96,E7数据库!C:Q,3,0)</f>
        <v>#N/A</v>
      </c>
      <c r="J96" s="18" t="e">
        <f>VLOOKUP(E96,E7数据库!C:Q,4,0)</f>
        <v>#N/A</v>
      </c>
      <c r="K96" s="18" t="e">
        <f>VLOOKUP(E96,E7数据库!C:Q,5,0)</f>
        <v>#N/A</v>
      </c>
      <c r="L96" s="18" t="e">
        <f>VLOOKUP(E96,E7数据库!C:Q,6,0)+G96</f>
        <v>#N/A</v>
      </c>
      <c r="M96" s="18" t="e">
        <f t="shared" si="15"/>
        <v>#N/A</v>
      </c>
      <c r="N96" s="18" t="str">
        <f t="shared" si="16"/>
        <v>否</v>
      </c>
      <c r="O96" s="18" t="e">
        <f>VLOOKUP(F96,E7数据库!S:U,3,0)</f>
        <v>#N/A</v>
      </c>
      <c r="P96" s="19" t="e">
        <f t="shared" si="17"/>
        <v>#N/A</v>
      </c>
      <c r="Q96" s="18" t="e">
        <f>VLOOKUP(E96,E3数据库!C:Q,7,0)</f>
        <v>#N/A</v>
      </c>
      <c r="R96" s="18" t="e">
        <f>VLOOKUP(E96,E7数据库!C:Q,8,0)</f>
        <v>#N/A</v>
      </c>
      <c r="S96" s="18"/>
      <c r="T96" s="18" t="e">
        <f>VLOOKUP(E96,E7数据库!C:Q,9,0)</f>
        <v>#N/A</v>
      </c>
      <c r="U96" s="18" t="e">
        <f>VLOOKUP(E96,E7数据库!C:Q,10,0)</f>
        <v>#N/A</v>
      </c>
      <c r="V96" s="19" t="e">
        <f>VLOOKUP(E96,E7数据库!C:Q,13,0)*O96*C96</f>
        <v>#N/A</v>
      </c>
      <c r="W96" s="18" t="e">
        <f>VLOOKUP(E96,E7数据库!C:Q,14,0)</f>
        <v>#N/A</v>
      </c>
      <c r="X96" s="18" t="e">
        <f>VLOOKUP(E96,E7数据库!C:Q,15,0)</f>
        <v>#N/A</v>
      </c>
      <c r="Y96" s="18"/>
    </row>
    <row r="97" spans="1:25" x14ac:dyDescent="0.25">
      <c r="A97" s="22"/>
      <c r="B97" s="22"/>
      <c r="C97" s="22"/>
      <c r="D97" s="22"/>
      <c r="E97" s="18" t="str">
        <f t="shared" si="12"/>
        <v/>
      </c>
      <c r="F97" s="18" t="str">
        <f t="shared" si="13"/>
        <v/>
      </c>
      <c r="G97" s="18" t="e">
        <f t="shared" si="14"/>
        <v>#VALUE!</v>
      </c>
      <c r="H97" s="18" t="e">
        <f>VLOOKUP(E97,E3数据库!C:Q,2,0)</f>
        <v>#N/A</v>
      </c>
      <c r="I97" s="18" t="e">
        <f>VLOOKUP(E97,E7数据库!C:Q,3,0)</f>
        <v>#N/A</v>
      </c>
      <c r="J97" s="18" t="e">
        <f>VLOOKUP(E97,E7数据库!C:Q,4,0)</f>
        <v>#N/A</v>
      </c>
      <c r="K97" s="18" t="e">
        <f>VLOOKUP(E97,E7数据库!C:Q,5,0)</f>
        <v>#N/A</v>
      </c>
      <c r="L97" s="18" t="e">
        <f>VLOOKUP(E97,E7数据库!C:Q,6,0)+G97</f>
        <v>#N/A</v>
      </c>
      <c r="M97" s="18" t="e">
        <f t="shared" si="15"/>
        <v>#N/A</v>
      </c>
      <c r="N97" s="18" t="str">
        <f t="shared" si="16"/>
        <v>否</v>
      </c>
      <c r="O97" s="18" t="e">
        <f>VLOOKUP(F97,E7数据库!S:U,3,0)</f>
        <v>#N/A</v>
      </c>
      <c r="P97" s="19" t="e">
        <f t="shared" si="17"/>
        <v>#N/A</v>
      </c>
      <c r="Q97" s="18" t="e">
        <f>VLOOKUP(E97,E3数据库!C:Q,7,0)</f>
        <v>#N/A</v>
      </c>
      <c r="R97" s="18" t="e">
        <f>VLOOKUP(E97,E7数据库!C:Q,8,0)</f>
        <v>#N/A</v>
      </c>
      <c r="S97" s="18"/>
      <c r="T97" s="18" t="e">
        <f>VLOOKUP(E97,E7数据库!C:Q,9,0)</f>
        <v>#N/A</v>
      </c>
      <c r="U97" s="18" t="e">
        <f>VLOOKUP(E97,E7数据库!C:Q,10,0)</f>
        <v>#N/A</v>
      </c>
      <c r="V97" s="19" t="e">
        <f>VLOOKUP(E97,E7数据库!C:Q,13,0)*O97*C97</f>
        <v>#N/A</v>
      </c>
      <c r="W97" s="18" t="e">
        <f>VLOOKUP(E97,E7数据库!C:Q,14,0)</f>
        <v>#N/A</v>
      </c>
      <c r="X97" s="18" t="e">
        <f>VLOOKUP(E97,E7数据库!C:Q,15,0)</f>
        <v>#N/A</v>
      </c>
      <c r="Y97" s="18"/>
    </row>
    <row r="98" spans="1:25" x14ac:dyDescent="0.25">
      <c r="A98" s="22"/>
      <c r="B98" s="22"/>
      <c r="C98" s="22"/>
      <c r="D98" s="22"/>
      <c r="E98" s="18" t="str">
        <f t="shared" si="12"/>
        <v/>
      </c>
      <c r="F98" s="18" t="str">
        <f t="shared" si="13"/>
        <v/>
      </c>
      <c r="G98" s="18" t="e">
        <f t="shared" si="14"/>
        <v>#VALUE!</v>
      </c>
      <c r="H98" s="18" t="e">
        <f>VLOOKUP(E98,E3数据库!C:Q,2,0)</f>
        <v>#N/A</v>
      </c>
      <c r="I98" s="18" t="e">
        <f>VLOOKUP(E98,E7数据库!C:Q,3,0)</f>
        <v>#N/A</v>
      </c>
      <c r="J98" s="18" t="e">
        <f>VLOOKUP(E98,E7数据库!C:Q,4,0)</f>
        <v>#N/A</v>
      </c>
      <c r="K98" s="18" t="e">
        <f>VLOOKUP(E98,E7数据库!C:Q,5,0)</f>
        <v>#N/A</v>
      </c>
      <c r="L98" s="18" t="e">
        <f>VLOOKUP(E98,E7数据库!C:Q,6,0)+G98</f>
        <v>#N/A</v>
      </c>
      <c r="M98" s="18" t="e">
        <f t="shared" si="15"/>
        <v>#N/A</v>
      </c>
      <c r="N98" s="18" t="str">
        <f t="shared" si="16"/>
        <v>否</v>
      </c>
      <c r="O98" s="18" t="e">
        <f>VLOOKUP(F98,E7数据库!S:U,3,0)</f>
        <v>#N/A</v>
      </c>
      <c r="P98" s="19" t="e">
        <f t="shared" si="17"/>
        <v>#N/A</v>
      </c>
      <c r="Q98" s="18" t="e">
        <f>VLOOKUP(E98,E3数据库!C:Q,7,0)</f>
        <v>#N/A</v>
      </c>
      <c r="R98" s="18" t="e">
        <f>VLOOKUP(E98,E7数据库!C:Q,8,0)</f>
        <v>#N/A</v>
      </c>
      <c r="S98" s="18"/>
      <c r="T98" s="18" t="e">
        <f>VLOOKUP(E98,E7数据库!C:Q,9,0)</f>
        <v>#N/A</v>
      </c>
      <c r="U98" s="18" t="e">
        <f>VLOOKUP(E98,E7数据库!C:Q,10,0)</f>
        <v>#N/A</v>
      </c>
      <c r="V98" s="19" t="e">
        <f>VLOOKUP(E98,E7数据库!C:Q,13,0)*O98*C98</f>
        <v>#N/A</v>
      </c>
      <c r="W98" s="18" t="e">
        <f>VLOOKUP(E98,E7数据库!C:Q,14,0)</f>
        <v>#N/A</v>
      </c>
      <c r="X98" s="18" t="e">
        <f>VLOOKUP(E98,E7数据库!C:Q,15,0)</f>
        <v>#N/A</v>
      </c>
      <c r="Y98" s="18"/>
    </row>
    <row r="99" spans="1:25" x14ac:dyDescent="0.25">
      <c r="A99" s="22"/>
      <c r="B99" s="22"/>
      <c r="C99" s="22"/>
      <c r="D99" s="22"/>
      <c r="E99" s="18" t="str">
        <f t="shared" si="12"/>
        <v/>
      </c>
      <c r="F99" s="18" t="str">
        <f t="shared" si="13"/>
        <v/>
      </c>
      <c r="G99" s="18" t="e">
        <f t="shared" si="14"/>
        <v>#VALUE!</v>
      </c>
      <c r="H99" s="18" t="e">
        <f>VLOOKUP(E99,E3数据库!C:Q,2,0)</f>
        <v>#N/A</v>
      </c>
      <c r="I99" s="18" t="e">
        <f>VLOOKUP(E99,E7数据库!C:Q,3,0)</f>
        <v>#N/A</v>
      </c>
      <c r="J99" s="18" t="e">
        <f>VLOOKUP(E99,E7数据库!C:Q,4,0)</f>
        <v>#N/A</v>
      </c>
      <c r="K99" s="18" t="e">
        <f>VLOOKUP(E99,E7数据库!C:Q,5,0)</f>
        <v>#N/A</v>
      </c>
      <c r="L99" s="18" t="e">
        <f>VLOOKUP(E99,E7数据库!C:Q,6,0)+G99</f>
        <v>#N/A</v>
      </c>
      <c r="M99" s="18" t="e">
        <f t="shared" si="15"/>
        <v>#N/A</v>
      </c>
      <c r="N99" s="18" t="str">
        <f t="shared" si="16"/>
        <v>否</v>
      </c>
      <c r="O99" s="18" t="e">
        <f>VLOOKUP(F99,E7数据库!S:U,3,0)</f>
        <v>#N/A</v>
      </c>
      <c r="P99" s="19" t="e">
        <f t="shared" si="17"/>
        <v>#N/A</v>
      </c>
      <c r="Q99" s="18" t="e">
        <f>VLOOKUP(E99,E3数据库!C:Q,7,0)</f>
        <v>#N/A</v>
      </c>
      <c r="R99" s="18" t="e">
        <f>VLOOKUP(E99,E7数据库!C:Q,8,0)</f>
        <v>#N/A</v>
      </c>
      <c r="S99" s="18"/>
      <c r="T99" s="18" t="e">
        <f>VLOOKUP(E99,E7数据库!C:Q,9,0)</f>
        <v>#N/A</v>
      </c>
      <c r="U99" s="18" t="e">
        <f>VLOOKUP(E99,E7数据库!C:Q,10,0)</f>
        <v>#N/A</v>
      </c>
      <c r="V99" s="19" t="e">
        <f>VLOOKUP(E99,E7数据库!C:Q,13,0)*O99*C99</f>
        <v>#N/A</v>
      </c>
      <c r="W99" s="18" t="e">
        <f>VLOOKUP(E99,E7数据库!C:Q,14,0)</f>
        <v>#N/A</v>
      </c>
      <c r="X99" s="18" t="e">
        <f>VLOOKUP(E99,E7数据库!C:Q,15,0)</f>
        <v>#N/A</v>
      </c>
      <c r="Y99" s="18"/>
    </row>
    <row r="100" spans="1:25" x14ac:dyDescent="0.25">
      <c r="A100" s="22"/>
      <c r="B100" s="22"/>
      <c r="C100" s="22"/>
      <c r="D100" s="22"/>
      <c r="E100" s="18" t="str">
        <f t="shared" si="12"/>
        <v/>
      </c>
      <c r="F100" s="18" t="str">
        <f t="shared" si="13"/>
        <v/>
      </c>
      <c r="G100" s="18" t="e">
        <f t="shared" si="14"/>
        <v>#VALUE!</v>
      </c>
      <c r="H100" s="18" t="e">
        <f>VLOOKUP(E100,E3数据库!C:Q,2,0)</f>
        <v>#N/A</v>
      </c>
      <c r="I100" s="18" t="e">
        <f>VLOOKUP(E100,E7数据库!C:Q,3,0)</f>
        <v>#N/A</v>
      </c>
      <c r="J100" s="18" t="e">
        <f>VLOOKUP(E100,E7数据库!C:Q,4,0)</f>
        <v>#N/A</v>
      </c>
      <c r="K100" s="18" t="e">
        <f>VLOOKUP(E100,E7数据库!C:Q,5,0)</f>
        <v>#N/A</v>
      </c>
      <c r="L100" s="18" t="e">
        <f>VLOOKUP(E100,E7数据库!C:Q,6,0)+G100</f>
        <v>#N/A</v>
      </c>
      <c r="M100" s="18" t="e">
        <f t="shared" si="15"/>
        <v>#N/A</v>
      </c>
      <c r="N100" s="18" t="str">
        <f t="shared" si="16"/>
        <v>否</v>
      </c>
      <c r="O100" s="18" t="e">
        <f>VLOOKUP(F100,E7数据库!S:U,3,0)</f>
        <v>#N/A</v>
      </c>
      <c r="P100" s="19" t="e">
        <f t="shared" si="17"/>
        <v>#N/A</v>
      </c>
      <c r="Q100" s="18" t="e">
        <f>VLOOKUP(E100,E3数据库!C:Q,7,0)</f>
        <v>#N/A</v>
      </c>
      <c r="R100" s="18" t="e">
        <f>VLOOKUP(E100,E7数据库!C:Q,8,0)</f>
        <v>#N/A</v>
      </c>
      <c r="S100" s="18"/>
      <c r="T100" s="18" t="e">
        <f>VLOOKUP(E100,E7数据库!C:Q,9,0)</f>
        <v>#N/A</v>
      </c>
      <c r="U100" s="18" t="e">
        <f>VLOOKUP(E100,E7数据库!C:Q,10,0)</f>
        <v>#N/A</v>
      </c>
      <c r="V100" s="19" t="e">
        <f>VLOOKUP(E100,E7数据库!C:Q,13,0)*O100*C100</f>
        <v>#N/A</v>
      </c>
      <c r="W100" s="18" t="e">
        <f>VLOOKUP(E100,E7数据库!C:Q,14,0)</f>
        <v>#N/A</v>
      </c>
      <c r="X100" s="18" t="e">
        <f>VLOOKUP(E100,E7数据库!C:Q,15,0)</f>
        <v>#N/A</v>
      </c>
      <c r="Y100" s="18"/>
    </row>
  </sheetData>
  <sheetProtection algorithmName="SHA-512" hashValue="ARYI646nAhCHbIIkl7DtZoKg9uzsjnQdBN23q9zfURzjAkPxqOqHlbPN7ke8+jWHTxELxZR42Yy0LHx0FPg+oQ==" saltValue="ZBpmTgd89QyAX+Tss3YD1w==" spinCount="100000" sheet="1" objects="1" scenarios="1"/>
  <protectedRanges>
    <protectedRange sqref="A2:D1000" name="区域1"/>
  </protectedRanges>
  <phoneticPr fontId="6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5107-EEB0-44B7-AAD9-66A0B536AFC1}">
  <sheetPr codeName="Sheet14"/>
  <dimension ref="A1:U7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4.6328125" bestFit="1" customWidth="1"/>
    <col min="20" max="20" width="24.36328125" bestFit="1" customWidth="1"/>
    <col min="21" max="21" width="10.26953125" bestFit="1" customWidth="1"/>
  </cols>
  <sheetData>
    <row r="1" spans="1:21" x14ac:dyDescent="0.25">
      <c r="A1" s="43" t="str">
        <f>HYPERLINK("#管架编号及数量输入!J1","序号/回输入界面")</f>
        <v>序号/回输入界面</v>
      </c>
      <c r="B1" s="46"/>
      <c r="C1" s="83" t="s">
        <v>11</v>
      </c>
      <c r="D1" s="83"/>
      <c r="E1" s="83"/>
      <c r="F1" s="83"/>
      <c r="G1" s="83"/>
      <c r="H1" s="83"/>
      <c r="I1" s="83"/>
      <c r="J1" s="83"/>
      <c r="K1" s="80" t="s">
        <v>270</v>
      </c>
      <c r="L1" s="81"/>
      <c r="M1" s="81"/>
      <c r="N1" s="81"/>
      <c r="O1" s="81"/>
      <c r="P1" s="81"/>
      <c r="Q1" s="91"/>
      <c r="R1" s="21"/>
      <c r="S1" s="24" t="s">
        <v>282</v>
      </c>
      <c r="T1" s="3" t="s">
        <v>283</v>
      </c>
      <c r="U1" s="24" t="s">
        <v>217</v>
      </c>
    </row>
    <row r="2" spans="1:21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3" t="s">
        <v>264</v>
      </c>
      <c r="G2" s="3" t="s">
        <v>83</v>
      </c>
      <c r="H2" s="3" t="s">
        <v>265</v>
      </c>
      <c r="I2" s="1" t="s">
        <v>3</v>
      </c>
      <c r="J2" s="1" t="s">
        <v>4</v>
      </c>
      <c r="K2" s="1" t="s">
        <v>12</v>
      </c>
      <c r="L2" s="1" t="s">
        <v>2</v>
      </c>
      <c r="M2" s="3" t="s">
        <v>226</v>
      </c>
      <c r="N2" s="3" t="s">
        <v>89</v>
      </c>
      <c r="O2" s="3" t="s">
        <v>79</v>
      </c>
      <c r="P2" s="28" t="s">
        <v>3</v>
      </c>
      <c r="Q2" s="1" t="s">
        <v>4</v>
      </c>
      <c r="R2" s="30"/>
      <c r="S2" s="1" t="s">
        <v>121</v>
      </c>
      <c r="T2" s="1" t="s">
        <v>284</v>
      </c>
      <c r="U2" s="29">
        <v>2</v>
      </c>
    </row>
    <row r="3" spans="1:21" ht="15.5" x14ac:dyDescent="0.25">
      <c r="A3" s="3" t="s">
        <v>292</v>
      </c>
      <c r="B3" s="3" t="s">
        <v>293</v>
      </c>
      <c r="C3" s="3" t="s">
        <v>191</v>
      </c>
      <c r="D3" s="3" t="s">
        <v>116</v>
      </c>
      <c r="E3" s="7" t="s">
        <v>139</v>
      </c>
      <c r="F3" s="7" t="s">
        <v>266</v>
      </c>
      <c r="G3" s="7" t="s">
        <v>267</v>
      </c>
      <c r="H3" s="7" t="s">
        <v>269</v>
      </c>
      <c r="I3" s="1" t="s">
        <v>16</v>
      </c>
      <c r="J3" s="1" t="s">
        <v>7</v>
      </c>
      <c r="K3" s="3" t="s">
        <v>116</v>
      </c>
      <c r="L3" s="7" t="s">
        <v>268</v>
      </c>
      <c r="M3" s="1"/>
      <c r="N3" s="1"/>
      <c r="O3" s="1"/>
      <c r="P3" s="28" t="s">
        <v>16</v>
      </c>
      <c r="Q3" s="3" t="s">
        <v>271</v>
      </c>
      <c r="R3" s="30"/>
      <c r="S3" s="1" t="s">
        <v>255</v>
      </c>
      <c r="T3" s="3" t="s">
        <v>285</v>
      </c>
      <c r="U3" s="29">
        <v>2</v>
      </c>
    </row>
    <row r="4" spans="1:21" ht="15.5" x14ac:dyDescent="0.25">
      <c r="A4" s="3"/>
      <c r="B4" s="1"/>
      <c r="C4" s="3" t="s">
        <v>192</v>
      </c>
      <c r="D4" s="3" t="s">
        <v>116</v>
      </c>
      <c r="E4" s="7" t="s">
        <v>294</v>
      </c>
      <c r="F4" s="3">
        <v>55</v>
      </c>
      <c r="G4" s="3">
        <v>35</v>
      </c>
      <c r="H4" s="3">
        <v>15</v>
      </c>
      <c r="I4" s="3" t="s">
        <v>274</v>
      </c>
      <c r="J4" s="1" t="s">
        <v>7</v>
      </c>
      <c r="K4" s="3" t="s">
        <v>116</v>
      </c>
      <c r="L4" s="7" t="s">
        <v>268</v>
      </c>
      <c r="M4" s="3"/>
      <c r="N4" s="3"/>
      <c r="O4" s="3"/>
      <c r="P4" s="28" t="s">
        <v>16</v>
      </c>
      <c r="Q4" s="3" t="s">
        <v>271</v>
      </c>
      <c r="R4" s="30"/>
      <c r="S4" s="1" t="s">
        <v>191</v>
      </c>
      <c r="T4" s="3" t="s">
        <v>286</v>
      </c>
      <c r="U4" s="29">
        <v>4</v>
      </c>
    </row>
    <row r="5" spans="1:21" ht="15.5" x14ac:dyDescent="0.25">
      <c r="A5" s="3"/>
      <c r="B5" s="1"/>
      <c r="C5" s="3" t="s">
        <v>193</v>
      </c>
      <c r="D5" s="3" t="s">
        <v>116</v>
      </c>
      <c r="E5" s="7" t="s">
        <v>295</v>
      </c>
      <c r="F5" s="3">
        <v>80</v>
      </c>
      <c r="G5" s="3">
        <v>55</v>
      </c>
      <c r="H5" s="3">
        <v>20</v>
      </c>
      <c r="I5" s="1" t="s">
        <v>16</v>
      </c>
      <c r="J5" s="1" t="s">
        <v>7</v>
      </c>
      <c r="K5" s="3" t="s">
        <v>116</v>
      </c>
      <c r="L5" s="7" t="s">
        <v>268</v>
      </c>
      <c r="M5" s="3"/>
      <c r="N5" s="3"/>
      <c r="O5" s="3"/>
      <c r="P5" s="28" t="s">
        <v>16</v>
      </c>
      <c r="Q5" s="3" t="s">
        <v>271</v>
      </c>
      <c r="R5" s="30"/>
    </row>
    <row r="6" spans="1:21" ht="15.5" x14ac:dyDescent="0.25">
      <c r="A6" s="3"/>
      <c r="B6" s="1"/>
      <c r="C6" s="3" t="s">
        <v>194</v>
      </c>
      <c r="D6" s="3" t="s">
        <v>116</v>
      </c>
      <c r="E6" s="7" t="s">
        <v>268</v>
      </c>
      <c r="F6" s="3">
        <v>110</v>
      </c>
      <c r="G6" s="3">
        <v>80</v>
      </c>
      <c r="H6" s="3">
        <v>25</v>
      </c>
      <c r="I6" s="1" t="s">
        <v>16</v>
      </c>
      <c r="J6" s="1" t="s">
        <v>7</v>
      </c>
      <c r="K6" s="3" t="s">
        <v>116</v>
      </c>
      <c r="L6" s="7" t="s">
        <v>268</v>
      </c>
      <c r="M6" s="3"/>
      <c r="N6" s="3"/>
      <c r="O6" s="3"/>
      <c r="P6" s="28" t="s">
        <v>16</v>
      </c>
      <c r="Q6" s="3" t="s">
        <v>271</v>
      </c>
      <c r="R6" s="30"/>
    </row>
    <row r="7" spans="1:21" ht="15.5" x14ac:dyDescent="0.25">
      <c r="C7" s="3" t="s">
        <v>165</v>
      </c>
      <c r="D7" s="3" t="s">
        <v>181</v>
      </c>
      <c r="E7" s="3" t="s">
        <v>188</v>
      </c>
      <c r="F7" s="3"/>
      <c r="G7" s="3"/>
      <c r="H7" s="3">
        <v>35</v>
      </c>
      <c r="I7" s="1" t="s">
        <v>15</v>
      </c>
      <c r="J7" s="1" t="s">
        <v>7</v>
      </c>
      <c r="K7" s="3" t="s">
        <v>116</v>
      </c>
      <c r="L7" s="7" t="s">
        <v>268</v>
      </c>
      <c r="M7" s="7" t="s">
        <v>238</v>
      </c>
      <c r="N7" s="7" t="s">
        <v>272</v>
      </c>
      <c r="O7" s="7" t="s">
        <v>273</v>
      </c>
      <c r="P7" s="28" t="s">
        <v>16</v>
      </c>
      <c r="Q7" s="3" t="s">
        <v>271</v>
      </c>
      <c r="R7" s="21"/>
    </row>
  </sheetData>
  <sheetProtection algorithmName="SHA-512" hashValue="6OXxZEOGcZ8dqnlLoyuFsSkKy9uLQguqRrNmq38wlNjpc1t4B1KRjGMdFgsGgrRoBGvhBigKDXK9pwO/BDywXw==" saltValue="MQlHxj5+arAX/avQVnW+Nw==" spinCount="100000" sheet="1" objects="1" scenarios="1"/>
  <mergeCells count="2">
    <mergeCell ref="C1:J1"/>
    <mergeCell ref="K1:Q1"/>
  </mergeCells>
  <phoneticPr fontId="6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63574-4730-4A80-802F-9A45202EAFB9}">
  <sheetPr codeName="Sheet15"/>
  <dimension ref="A1:AA100"/>
  <sheetViews>
    <sheetView topLeftCell="C1" workbookViewId="0">
      <selection activeCell="W2" sqref="W2:W100"/>
    </sheetView>
  </sheetViews>
  <sheetFormatPr defaultRowHeight="14" x14ac:dyDescent="0.25"/>
  <cols>
    <col min="1" max="1" width="16.90625" style="23" bestFit="1" customWidth="1"/>
    <col min="2" max="2" width="25.453125" style="35" bestFit="1" customWidth="1"/>
    <col min="3" max="5" width="5.26953125" bestFit="1" customWidth="1"/>
    <col min="6" max="6" width="9.26953125" bestFit="1" customWidth="1"/>
    <col min="7" max="7" width="13.453125" bestFit="1" customWidth="1"/>
    <col min="8" max="9" width="10.26953125" bestFit="1" customWidth="1"/>
    <col min="10" max="10" width="11.36328125" bestFit="1" customWidth="1"/>
    <col min="11" max="11" width="13.453125" bestFit="1" customWidth="1"/>
    <col min="12" max="12" width="8.26953125" bestFit="1" customWidth="1"/>
    <col min="15" max="15" width="5.26953125" bestFit="1" customWidth="1"/>
    <col min="16" max="16" width="11.36328125" bestFit="1" customWidth="1"/>
    <col min="18" max="18" width="9.26953125" bestFit="1" customWidth="1"/>
    <col min="22" max="22" width="11.36328125" bestFit="1" customWidth="1"/>
  </cols>
  <sheetData>
    <row r="1" spans="1:27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301</v>
      </c>
      <c r="G1" s="18" t="s">
        <v>153</v>
      </c>
      <c r="H1" s="18" t="s">
        <v>154</v>
      </c>
      <c r="I1" s="18" t="s">
        <v>155</v>
      </c>
      <c r="J1" s="18" t="s">
        <v>48</v>
      </c>
      <c r="K1" s="18" t="s">
        <v>82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9" t="s">
        <v>79</v>
      </c>
      <c r="S1" s="18" t="s">
        <v>3</v>
      </c>
      <c r="T1" s="18" t="s">
        <v>160</v>
      </c>
      <c r="U1" s="18" t="s">
        <v>5</v>
      </c>
      <c r="V1" s="18" t="s">
        <v>48</v>
      </c>
      <c r="W1" s="18" t="s">
        <v>82</v>
      </c>
      <c r="X1" s="19" t="s">
        <v>79</v>
      </c>
      <c r="Y1" s="18" t="s">
        <v>3</v>
      </c>
      <c r="Z1" s="18" t="s">
        <v>160</v>
      </c>
      <c r="AA1" s="18" t="s">
        <v>5</v>
      </c>
    </row>
    <row r="2" spans="1:27" x14ac:dyDescent="0.25">
      <c r="A2" s="22">
        <v>28</v>
      </c>
      <c r="B2" s="3" t="s">
        <v>1063</v>
      </c>
      <c r="C2" s="3">
        <v>2</v>
      </c>
      <c r="D2" s="3" t="s">
        <v>547</v>
      </c>
      <c r="E2" s="18" t="str">
        <f>TRIM(MID(SUBSTITUTE($B2,"-",REPT(" ",99)),COLUMN(B2)*99-98,99))</f>
        <v>A</v>
      </c>
      <c r="F2" s="18">
        <f>VALUE(TRIM(MID(SUBSTITUTE($B2,"-",REPT(" ",99)),COLUMN(C2)*99-98,99)))</f>
        <v>50</v>
      </c>
      <c r="G2" s="18" t="str">
        <f>TRIM(MID(SUBSTITUTE($B2,"-",REPT(" ",99)),COLUMN(D2)*99-98,99))</f>
        <v>200x301</v>
      </c>
      <c r="H2" s="18">
        <f t="shared" ref="H2:I6" si="0">VALUE(TRIM(MID(SUBSTITUTE($G2,"x",REPT(" ",99)),COLUMN(A2)*99-98,99)))</f>
        <v>200</v>
      </c>
      <c r="I2" s="18">
        <f t="shared" si="0"/>
        <v>301</v>
      </c>
      <c r="J2" s="18" t="str">
        <f>VLOOKUP(E2,E8数据库!C:Q,2,0)</f>
        <v>H型钢</v>
      </c>
      <c r="K2" s="18" t="str">
        <f>VLOOKUP(E2,E8数据库!C:Q,3,0)</f>
        <v>H100x100x6x8</v>
      </c>
      <c r="L2" s="19">
        <f>VLOOKUP(E2,E8数据库!C:Q,4,0)*2*C2</f>
        <v>0.4</v>
      </c>
      <c r="M2" s="18" t="str">
        <f>VLOOKUP(E2,E8数据库!C:Q,5,0)</f>
        <v>m</v>
      </c>
      <c r="N2" s="18" t="str">
        <f>VLOOKUP(E2,E8数据库!C:Q,6,0)</f>
        <v>Q235B</v>
      </c>
      <c r="O2" s="18"/>
      <c r="P2" s="18" t="str">
        <f>VLOOKUP(E2,E8数据库!C:Q,7,0)</f>
        <v>钢板</v>
      </c>
      <c r="Q2" s="18" t="str">
        <f>VLOOKUP(E2,E8数据库!C:Q,8,0)</f>
        <v>δ=10</v>
      </c>
      <c r="R2" s="25">
        <f>VLOOKUP(E2,E8数据库!C:Q,9,0)*2*C2</f>
        <v>0</v>
      </c>
      <c r="S2" s="18" t="str">
        <f>VLOOKUP(E2,E8数据库!C:Q,10,0)</f>
        <v>m²</v>
      </c>
      <c r="T2" s="18" t="str">
        <f>VLOOKUP(E2,E8数据库!C:Q,11,0)</f>
        <v>Q235B</v>
      </c>
      <c r="U2" s="18"/>
      <c r="V2" s="18" t="str">
        <f>VLOOKUP(E2,E8数据库!C:Q,12,0)</f>
        <v>钢板</v>
      </c>
      <c r="W2" s="18" t="str">
        <f>VLOOKUP(E2,E8数据库!C:Q,13,0)</f>
        <v>δ=10</v>
      </c>
      <c r="X2" s="27">
        <f>IF(G2="",0,(H2/1000)*(I2/1000)*2*C2)</f>
        <v>0.24080000000000001</v>
      </c>
      <c r="Y2" s="18" t="str">
        <f>VLOOKUP(E2,E8数据库!C:Q,14,0)</f>
        <v>m²</v>
      </c>
      <c r="Z2" s="18" t="str">
        <f>VLOOKUP(E2,E8数据库!C:Q,15,0)</f>
        <v>Q235B</v>
      </c>
      <c r="AA2" s="18"/>
    </row>
    <row r="3" spans="1:27" x14ac:dyDescent="0.25">
      <c r="A3" s="22"/>
      <c r="B3" s="3"/>
      <c r="C3" s="3"/>
      <c r="D3" s="3"/>
      <c r="E3" s="18" t="str">
        <f t="shared" ref="E3:E5" si="1">TRIM(MID(SUBSTITUTE($B3,"-",REPT(" ",99)),COLUMN(B3)*99-98,99))</f>
        <v/>
      </c>
      <c r="F3" s="18" t="e">
        <f t="shared" ref="F3:F6" si="2">VALUE(TRIM(MID(SUBSTITUTE($B3,"-",REPT(" ",99)),COLUMN(C3)*99-98,99)))</f>
        <v>#VALUE!</v>
      </c>
      <c r="G3" s="18" t="str">
        <f t="shared" ref="G3:G6" si="3">TRIM(MID(SUBSTITUTE($B3,"-",REPT(" ",99)),COLUMN(D3)*99-98,99))</f>
        <v/>
      </c>
      <c r="H3" s="18" t="e">
        <f t="shared" si="0"/>
        <v>#VALUE!</v>
      </c>
      <c r="I3" s="18" t="e">
        <f t="shared" si="0"/>
        <v>#VALUE!</v>
      </c>
      <c r="J3" s="18" t="e">
        <f>VLOOKUP(E3,E8数据库!C:Q,2,0)</f>
        <v>#N/A</v>
      </c>
      <c r="K3" s="18" t="e">
        <f>VLOOKUP(E3,E8数据库!C:Q,3,0)</f>
        <v>#N/A</v>
      </c>
      <c r="L3" s="19" t="e">
        <f>VLOOKUP(E3,E8数据库!C:Q,4,0)*2*C3</f>
        <v>#N/A</v>
      </c>
      <c r="M3" s="18" t="e">
        <f>VLOOKUP(E3,E8数据库!C:Q,5,0)</f>
        <v>#N/A</v>
      </c>
      <c r="N3" s="18" t="e">
        <f>VLOOKUP(E3,E8数据库!C:Q,6,0)</f>
        <v>#N/A</v>
      </c>
      <c r="O3" s="18"/>
      <c r="P3" s="18" t="e">
        <f>VLOOKUP(E3,E8数据库!C:Q,7,0)</f>
        <v>#N/A</v>
      </c>
      <c r="Q3" s="18" t="e">
        <f>VLOOKUP(E3,E8数据库!C:Q,8,0)</f>
        <v>#N/A</v>
      </c>
      <c r="R3" s="25" t="e">
        <f>VLOOKUP(E3,E8数据库!C:Q,9,0)*2*C3</f>
        <v>#N/A</v>
      </c>
      <c r="S3" s="18" t="e">
        <f>VLOOKUP(E3,E8数据库!C:Q,10,0)</f>
        <v>#N/A</v>
      </c>
      <c r="T3" s="18" t="e">
        <f>VLOOKUP(E3,E8数据库!C:Q,11,0)</f>
        <v>#N/A</v>
      </c>
      <c r="U3" s="18"/>
      <c r="V3" s="18" t="e">
        <f>VLOOKUP(E3,E8数据库!C:Q,12,0)</f>
        <v>#N/A</v>
      </c>
      <c r="W3" s="18" t="e">
        <f>VLOOKUP(E3,E8数据库!C:Q,13,0)</f>
        <v>#N/A</v>
      </c>
      <c r="X3" s="27">
        <f t="shared" ref="X3:X66" si="4">IF(G3="",0,(H3/1000)*(I3/1000)*2*C3)</f>
        <v>0</v>
      </c>
      <c r="Y3" s="18" t="e">
        <f>VLOOKUP(E3,E8数据库!C:Q,14,0)</f>
        <v>#N/A</v>
      </c>
      <c r="Z3" s="18" t="e">
        <f>VLOOKUP(E3,E8数据库!C:Q,15,0)</f>
        <v>#N/A</v>
      </c>
      <c r="AA3" s="18"/>
    </row>
    <row r="4" spans="1:27" x14ac:dyDescent="0.25">
      <c r="A4" s="22"/>
      <c r="B4" s="3"/>
      <c r="C4" s="3"/>
      <c r="D4" s="3"/>
      <c r="E4" s="18" t="str">
        <f t="shared" si="1"/>
        <v/>
      </c>
      <c r="F4" s="18" t="e">
        <f t="shared" si="2"/>
        <v>#VALUE!</v>
      </c>
      <c r="G4" s="18" t="str">
        <f t="shared" si="3"/>
        <v/>
      </c>
      <c r="H4" s="18" t="e">
        <f t="shared" si="0"/>
        <v>#VALUE!</v>
      </c>
      <c r="I4" s="18" t="e">
        <f t="shared" si="0"/>
        <v>#VALUE!</v>
      </c>
      <c r="J4" s="18" t="e">
        <f>VLOOKUP(E4,E8数据库!C:Q,2,0)</f>
        <v>#N/A</v>
      </c>
      <c r="K4" s="18" t="e">
        <f>VLOOKUP(E4,E8数据库!C:Q,3,0)</f>
        <v>#N/A</v>
      </c>
      <c r="L4" s="19" t="e">
        <f>VLOOKUP(E4,E8数据库!C:Q,4,0)*2*C4</f>
        <v>#N/A</v>
      </c>
      <c r="M4" s="18" t="e">
        <f>VLOOKUP(E4,E8数据库!C:Q,5,0)</f>
        <v>#N/A</v>
      </c>
      <c r="N4" s="18" t="e">
        <f>VLOOKUP(E4,E8数据库!C:Q,6,0)</f>
        <v>#N/A</v>
      </c>
      <c r="O4" s="18"/>
      <c r="P4" s="18" t="e">
        <f>VLOOKUP(E4,E8数据库!C:Q,7,0)</f>
        <v>#N/A</v>
      </c>
      <c r="Q4" s="18" t="e">
        <f>VLOOKUP(E4,E8数据库!C:Q,8,0)</f>
        <v>#N/A</v>
      </c>
      <c r="R4" s="25" t="e">
        <f>VLOOKUP(E4,E8数据库!C:Q,9,0)*2*C4</f>
        <v>#N/A</v>
      </c>
      <c r="S4" s="18" t="e">
        <f>VLOOKUP(E4,E8数据库!C:Q,10,0)</f>
        <v>#N/A</v>
      </c>
      <c r="T4" s="18" t="e">
        <f>VLOOKUP(E4,E8数据库!C:Q,11,0)</f>
        <v>#N/A</v>
      </c>
      <c r="U4" s="18"/>
      <c r="V4" s="18" t="e">
        <f>VLOOKUP(E4,E8数据库!C:Q,12,0)</f>
        <v>#N/A</v>
      </c>
      <c r="W4" s="18" t="e">
        <f>VLOOKUP(E4,E8数据库!C:Q,13,0)</f>
        <v>#N/A</v>
      </c>
      <c r="X4" s="27">
        <f t="shared" si="4"/>
        <v>0</v>
      </c>
      <c r="Y4" s="18" t="e">
        <f>VLOOKUP(E4,E8数据库!C:Q,14,0)</f>
        <v>#N/A</v>
      </c>
      <c r="Z4" s="18" t="e">
        <f>VLOOKUP(E4,E8数据库!C:Q,15,0)</f>
        <v>#N/A</v>
      </c>
      <c r="AA4" s="18"/>
    </row>
    <row r="5" spans="1:27" x14ac:dyDescent="0.25">
      <c r="A5" s="22"/>
      <c r="B5" s="3"/>
      <c r="C5" s="3"/>
      <c r="D5" s="3"/>
      <c r="E5" s="18" t="str">
        <f t="shared" si="1"/>
        <v/>
      </c>
      <c r="F5" s="18" t="e">
        <f t="shared" si="2"/>
        <v>#VALUE!</v>
      </c>
      <c r="G5" s="18" t="str">
        <f t="shared" si="3"/>
        <v/>
      </c>
      <c r="H5" s="18" t="e">
        <f t="shared" si="0"/>
        <v>#VALUE!</v>
      </c>
      <c r="I5" s="18" t="e">
        <f t="shared" si="0"/>
        <v>#VALUE!</v>
      </c>
      <c r="J5" s="18" t="e">
        <f>VLOOKUP(E5,E8数据库!C:Q,2,0)</f>
        <v>#N/A</v>
      </c>
      <c r="K5" s="18" t="e">
        <f>VLOOKUP(E5,E8数据库!C:Q,3,0)</f>
        <v>#N/A</v>
      </c>
      <c r="L5" s="19" t="e">
        <f>VLOOKUP(E5,E8数据库!C:Q,4,0)*2*C5</f>
        <v>#N/A</v>
      </c>
      <c r="M5" s="18" t="e">
        <f>VLOOKUP(E5,E8数据库!C:Q,5,0)</f>
        <v>#N/A</v>
      </c>
      <c r="N5" s="18" t="e">
        <f>VLOOKUP(E5,E8数据库!C:Q,6,0)</f>
        <v>#N/A</v>
      </c>
      <c r="O5" s="18"/>
      <c r="P5" s="18" t="e">
        <f>VLOOKUP(E5,E8数据库!C:Q,7,0)</f>
        <v>#N/A</v>
      </c>
      <c r="Q5" s="18" t="e">
        <f>VLOOKUP(E5,E8数据库!C:Q,8,0)</f>
        <v>#N/A</v>
      </c>
      <c r="R5" s="25" t="e">
        <f>VLOOKUP(E5,E8数据库!C:Q,9,0)*2*C5</f>
        <v>#N/A</v>
      </c>
      <c r="S5" s="18" t="e">
        <f>VLOOKUP(E5,E8数据库!C:Q,10,0)</f>
        <v>#N/A</v>
      </c>
      <c r="T5" s="18" t="e">
        <f>VLOOKUP(E5,E8数据库!C:Q,11,0)</f>
        <v>#N/A</v>
      </c>
      <c r="U5" s="18"/>
      <c r="V5" s="18" t="e">
        <f>VLOOKUP(E5,E8数据库!C:Q,12,0)</f>
        <v>#N/A</v>
      </c>
      <c r="W5" s="18" t="e">
        <f>VLOOKUP(E5,E8数据库!C:Q,13,0)</f>
        <v>#N/A</v>
      </c>
      <c r="X5" s="27">
        <f t="shared" si="4"/>
        <v>0</v>
      </c>
      <c r="Y5" s="18" t="e">
        <f>VLOOKUP(E5,E8数据库!C:Q,14,0)</f>
        <v>#N/A</v>
      </c>
      <c r="Z5" s="18" t="e">
        <f>VLOOKUP(E5,E8数据库!C:Q,15,0)</f>
        <v>#N/A</v>
      </c>
      <c r="AA5" s="18"/>
    </row>
    <row r="6" spans="1:27" x14ac:dyDescent="0.25">
      <c r="A6" s="22"/>
      <c r="B6" s="3"/>
      <c r="C6" s="3"/>
      <c r="D6" s="3"/>
      <c r="E6" s="18" t="str">
        <f t="shared" ref="E6" si="5">TRIM(MID(SUBSTITUTE($B6,"-",REPT(" ",99)),COLUMN(B6)*99-98,99))</f>
        <v/>
      </c>
      <c r="F6" s="18" t="e">
        <f t="shared" si="2"/>
        <v>#VALUE!</v>
      </c>
      <c r="G6" s="18" t="str">
        <f t="shared" si="3"/>
        <v/>
      </c>
      <c r="H6" s="18" t="e">
        <f t="shared" si="0"/>
        <v>#VALUE!</v>
      </c>
      <c r="I6" s="18" t="e">
        <f t="shared" si="0"/>
        <v>#VALUE!</v>
      </c>
      <c r="J6" s="18" t="e">
        <f>VLOOKUP(E6,E8数据库!C:Q,2,0)</f>
        <v>#N/A</v>
      </c>
      <c r="K6" s="18" t="e">
        <f>VLOOKUP(E6,E8数据库!C:Q,3,0)</f>
        <v>#N/A</v>
      </c>
      <c r="L6" s="19" t="e">
        <f>VLOOKUP(E6,E8数据库!C:Q,4,0)*2*C6</f>
        <v>#N/A</v>
      </c>
      <c r="M6" s="18" t="e">
        <f>VLOOKUP(E6,E8数据库!C:Q,5,0)</f>
        <v>#N/A</v>
      </c>
      <c r="N6" s="18" t="e">
        <f>VLOOKUP(E6,E8数据库!C:Q,6,0)</f>
        <v>#N/A</v>
      </c>
      <c r="O6" s="18"/>
      <c r="P6" s="18" t="e">
        <f>VLOOKUP(E6,E8数据库!C:Q,7,0)</f>
        <v>#N/A</v>
      </c>
      <c r="Q6" s="18" t="e">
        <f>VLOOKUP(E6,E8数据库!C:Q,8,0)</f>
        <v>#N/A</v>
      </c>
      <c r="R6" s="25" t="e">
        <f>VLOOKUP(E6,E8数据库!C:Q,9,0)*2*C6</f>
        <v>#N/A</v>
      </c>
      <c r="S6" s="18" t="e">
        <f>VLOOKUP(E6,E8数据库!C:Q,10,0)</f>
        <v>#N/A</v>
      </c>
      <c r="T6" s="18" t="e">
        <f>VLOOKUP(E6,E8数据库!C:Q,11,0)</f>
        <v>#N/A</v>
      </c>
      <c r="U6" s="18"/>
      <c r="V6" s="18" t="e">
        <f>VLOOKUP(E6,E8数据库!C:Q,12,0)</f>
        <v>#N/A</v>
      </c>
      <c r="W6" s="18" t="e">
        <f>VLOOKUP(E6,E8数据库!C:Q,13,0)</f>
        <v>#N/A</v>
      </c>
      <c r="X6" s="27">
        <f t="shared" si="4"/>
        <v>0</v>
      </c>
      <c r="Y6" s="18" t="e">
        <f>VLOOKUP(E6,E8数据库!C:Q,14,0)</f>
        <v>#N/A</v>
      </c>
      <c r="Z6" s="18" t="e">
        <f>VLOOKUP(E6,E8数据库!C:Q,15,0)</f>
        <v>#N/A</v>
      </c>
      <c r="AA6" s="18"/>
    </row>
    <row r="7" spans="1:27" x14ac:dyDescent="0.25">
      <c r="A7" s="22"/>
      <c r="B7" s="3"/>
      <c r="C7" s="3"/>
      <c r="D7" s="3"/>
      <c r="E7" s="18" t="str">
        <f t="shared" ref="E7:E70" si="6">TRIM(MID(SUBSTITUTE($B7,"-",REPT(" ",99)),COLUMN(B7)*99-98,99))</f>
        <v/>
      </c>
      <c r="F7" s="18" t="e">
        <f t="shared" ref="F7:F70" si="7">VALUE(TRIM(MID(SUBSTITUTE($B7,"-",REPT(" ",99)),COLUMN(C7)*99-98,99)))</f>
        <v>#VALUE!</v>
      </c>
      <c r="G7" s="18" t="str">
        <f t="shared" ref="G7:G70" si="8">TRIM(MID(SUBSTITUTE($B7,"-",REPT(" ",99)),COLUMN(D7)*99-98,99))</f>
        <v/>
      </c>
      <c r="H7" s="18" t="e">
        <f t="shared" ref="H7:H70" si="9">VALUE(TRIM(MID(SUBSTITUTE($G7,"x",REPT(" ",99)),COLUMN(A7)*99-98,99)))</f>
        <v>#VALUE!</v>
      </c>
      <c r="I7" s="18" t="e">
        <f t="shared" ref="I7:I70" si="10">VALUE(TRIM(MID(SUBSTITUTE($G7,"x",REPT(" ",99)),COLUMN(B7)*99-98,99)))</f>
        <v>#VALUE!</v>
      </c>
      <c r="J7" s="18" t="e">
        <f>VLOOKUP(E7,E8数据库!C:Q,2,0)</f>
        <v>#N/A</v>
      </c>
      <c r="K7" s="18" t="e">
        <f>VLOOKUP(E7,E8数据库!C:Q,3,0)</f>
        <v>#N/A</v>
      </c>
      <c r="L7" s="19" t="e">
        <f>VLOOKUP(E7,E8数据库!C:Q,4,0)*2*C7</f>
        <v>#N/A</v>
      </c>
      <c r="M7" s="18" t="e">
        <f>VLOOKUP(E7,E8数据库!C:Q,5,0)</f>
        <v>#N/A</v>
      </c>
      <c r="N7" s="18" t="e">
        <f>VLOOKUP(E7,E8数据库!C:Q,6,0)</f>
        <v>#N/A</v>
      </c>
      <c r="O7" s="18"/>
      <c r="P7" s="18" t="e">
        <f>VLOOKUP(E7,E8数据库!C:Q,7,0)</f>
        <v>#N/A</v>
      </c>
      <c r="Q7" s="18" t="e">
        <f>VLOOKUP(E7,E8数据库!C:Q,8,0)</f>
        <v>#N/A</v>
      </c>
      <c r="R7" s="25" t="e">
        <f>VLOOKUP(E7,E8数据库!C:Q,9,0)*2*C7</f>
        <v>#N/A</v>
      </c>
      <c r="S7" s="18" t="e">
        <f>VLOOKUP(E7,E8数据库!C:Q,10,0)</f>
        <v>#N/A</v>
      </c>
      <c r="T7" s="18" t="e">
        <f>VLOOKUP(E7,E8数据库!C:Q,11,0)</f>
        <v>#N/A</v>
      </c>
      <c r="U7" s="18"/>
      <c r="V7" s="18" t="e">
        <f>VLOOKUP(E7,E8数据库!C:Q,12,0)</f>
        <v>#N/A</v>
      </c>
      <c r="W7" s="18" t="e">
        <f>VLOOKUP(E7,E8数据库!C:Q,13,0)</f>
        <v>#N/A</v>
      </c>
      <c r="X7" s="27">
        <f t="shared" si="4"/>
        <v>0</v>
      </c>
      <c r="Y7" s="18" t="e">
        <f>VLOOKUP(E7,E8数据库!C:Q,14,0)</f>
        <v>#N/A</v>
      </c>
      <c r="Z7" s="18" t="e">
        <f>VLOOKUP(E7,E8数据库!C:Q,15,0)</f>
        <v>#N/A</v>
      </c>
      <c r="AA7" s="18"/>
    </row>
    <row r="8" spans="1:27" x14ac:dyDescent="0.25">
      <c r="A8" s="22"/>
      <c r="B8" s="3"/>
      <c r="C8" s="3"/>
      <c r="D8" s="3"/>
      <c r="E8" s="18" t="str">
        <f t="shared" si="6"/>
        <v/>
      </c>
      <c r="F8" s="18" t="e">
        <f t="shared" si="7"/>
        <v>#VALUE!</v>
      </c>
      <c r="G8" s="18" t="str">
        <f t="shared" si="8"/>
        <v/>
      </c>
      <c r="H8" s="18" t="e">
        <f t="shared" si="9"/>
        <v>#VALUE!</v>
      </c>
      <c r="I8" s="18" t="e">
        <f t="shared" si="10"/>
        <v>#VALUE!</v>
      </c>
      <c r="J8" s="18" t="e">
        <f>VLOOKUP(E8,E8数据库!C:Q,2,0)</f>
        <v>#N/A</v>
      </c>
      <c r="K8" s="18" t="e">
        <f>VLOOKUP(E8,E8数据库!C:Q,3,0)</f>
        <v>#N/A</v>
      </c>
      <c r="L8" s="19" t="e">
        <f>VLOOKUP(E8,E8数据库!C:Q,4,0)*2*C8</f>
        <v>#N/A</v>
      </c>
      <c r="M8" s="18" t="e">
        <f>VLOOKUP(E8,E8数据库!C:Q,5,0)</f>
        <v>#N/A</v>
      </c>
      <c r="N8" s="18" t="e">
        <f>VLOOKUP(E8,E8数据库!C:Q,6,0)</f>
        <v>#N/A</v>
      </c>
      <c r="O8" s="18"/>
      <c r="P8" s="18" t="e">
        <f>VLOOKUP(E8,E8数据库!C:Q,7,0)</f>
        <v>#N/A</v>
      </c>
      <c r="Q8" s="18" t="e">
        <f>VLOOKUP(E8,E8数据库!C:Q,8,0)</f>
        <v>#N/A</v>
      </c>
      <c r="R8" s="25" t="e">
        <f>VLOOKUP(E8,E8数据库!C:Q,9,0)*2*C8</f>
        <v>#N/A</v>
      </c>
      <c r="S8" s="18" t="e">
        <f>VLOOKUP(E8,E8数据库!C:Q,10,0)</f>
        <v>#N/A</v>
      </c>
      <c r="T8" s="18" t="e">
        <f>VLOOKUP(E8,E8数据库!C:Q,11,0)</f>
        <v>#N/A</v>
      </c>
      <c r="U8" s="18"/>
      <c r="V8" s="18" t="e">
        <f>VLOOKUP(E8,E8数据库!C:Q,12,0)</f>
        <v>#N/A</v>
      </c>
      <c r="W8" s="18" t="e">
        <f>VLOOKUP(E8,E8数据库!C:Q,13,0)</f>
        <v>#N/A</v>
      </c>
      <c r="X8" s="27">
        <f t="shared" si="4"/>
        <v>0</v>
      </c>
      <c r="Y8" s="18" t="e">
        <f>VLOOKUP(E8,E8数据库!C:Q,14,0)</f>
        <v>#N/A</v>
      </c>
      <c r="Z8" s="18" t="e">
        <f>VLOOKUP(E8,E8数据库!C:Q,15,0)</f>
        <v>#N/A</v>
      </c>
      <c r="AA8" s="18"/>
    </row>
    <row r="9" spans="1:27" x14ac:dyDescent="0.25">
      <c r="A9" s="22"/>
      <c r="B9" s="3"/>
      <c r="C9" s="3"/>
      <c r="D9" s="3"/>
      <c r="E9" s="18" t="str">
        <f t="shared" si="6"/>
        <v/>
      </c>
      <c r="F9" s="18" t="e">
        <f t="shared" si="7"/>
        <v>#VALUE!</v>
      </c>
      <c r="G9" s="18" t="str">
        <f t="shared" si="8"/>
        <v/>
      </c>
      <c r="H9" s="18" t="e">
        <f t="shared" si="9"/>
        <v>#VALUE!</v>
      </c>
      <c r="I9" s="18" t="e">
        <f t="shared" si="10"/>
        <v>#VALUE!</v>
      </c>
      <c r="J9" s="18" t="e">
        <f>VLOOKUP(E9,E8数据库!C:Q,2,0)</f>
        <v>#N/A</v>
      </c>
      <c r="K9" s="18" t="e">
        <f>VLOOKUP(E9,E8数据库!C:Q,3,0)</f>
        <v>#N/A</v>
      </c>
      <c r="L9" s="19" t="e">
        <f>VLOOKUP(E9,E8数据库!C:Q,4,0)*2*C9</f>
        <v>#N/A</v>
      </c>
      <c r="M9" s="18" t="e">
        <f>VLOOKUP(E9,E8数据库!C:Q,5,0)</f>
        <v>#N/A</v>
      </c>
      <c r="N9" s="18" t="e">
        <f>VLOOKUP(E9,E8数据库!C:Q,6,0)</f>
        <v>#N/A</v>
      </c>
      <c r="O9" s="18"/>
      <c r="P9" s="18" t="e">
        <f>VLOOKUP(E9,E8数据库!C:Q,7,0)</f>
        <v>#N/A</v>
      </c>
      <c r="Q9" s="18" t="e">
        <f>VLOOKUP(E9,E8数据库!C:Q,8,0)</f>
        <v>#N/A</v>
      </c>
      <c r="R9" s="25" t="e">
        <f>VLOOKUP(E9,E8数据库!C:Q,9,0)*2*C9</f>
        <v>#N/A</v>
      </c>
      <c r="S9" s="18" t="e">
        <f>VLOOKUP(E9,E8数据库!C:Q,10,0)</f>
        <v>#N/A</v>
      </c>
      <c r="T9" s="18" t="e">
        <f>VLOOKUP(E9,E8数据库!C:Q,11,0)</f>
        <v>#N/A</v>
      </c>
      <c r="U9" s="18"/>
      <c r="V9" s="18" t="e">
        <f>VLOOKUP(E9,E8数据库!C:Q,12,0)</f>
        <v>#N/A</v>
      </c>
      <c r="W9" s="18" t="e">
        <f>VLOOKUP(E9,E8数据库!C:Q,13,0)</f>
        <v>#N/A</v>
      </c>
      <c r="X9" s="27">
        <f t="shared" si="4"/>
        <v>0</v>
      </c>
      <c r="Y9" s="18" t="e">
        <f>VLOOKUP(E9,E8数据库!C:Q,14,0)</f>
        <v>#N/A</v>
      </c>
      <c r="Z9" s="18" t="e">
        <f>VLOOKUP(E9,E8数据库!C:Q,15,0)</f>
        <v>#N/A</v>
      </c>
      <c r="AA9" s="18"/>
    </row>
    <row r="10" spans="1:27" x14ac:dyDescent="0.25">
      <c r="A10" s="22"/>
      <c r="B10" s="3"/>
      <c r="C10" s="3"/>
      <c r="D10" s="3"/>
      <c r="E10" s="18" t="str">
        <f t="shared" si="6"/>
        <v/>
      </c>
      <c r="F10" s="18" t="e">
        <f t="shared" si="7"/>
        <v>#VALUE!</v>
      </c>
      <c r="G10" s="18" t="str">
        <f t="shared" si="8"/>
        <v/>
      </c>
      <c r="H10" s="18" t="e">
        <f t="shared" si="9"/>
        <v>#VALUE!</v>
      </c>
      <c r="I10" s="18" t="e">
        <f t="shared" si="10"/>
        <v>#VALUE!</v>
      </c>
      <c r="J10" s="18" t="e">
        <f>VLOOKUP(E10,E8数据库!C:Q,2,0)</f>
        <v>#N/A</v>
      </c>
      <c r="K10" s="18" t="e">
        <f>VLOOKUP(E10,E8数据库!C:Q,3,0)</f>
        <v>#N/A</v>
      </c>
      <c r="L10" s="19" t="e">
        <f>VLOOKUP(E10,E8数据库!C:Q,4,0)*2*C10</f>
        <v>#N/A</v>
      </c>
      <c r="M10" s="18" t="e">
        <f>VLOOKUP(E10,E8数据库!C:Q,5,0)</f>
        <v>#N/A</v>
      </c>
      <c r="N10" s="18" t="e">
        <f>VLOOKUP(E10,E8数据库!C:Q,6,0)</f>
        <v>#N/A</v>
      </c>
      <c r="O10" s="18"/>
      <c r="P10" s="18" t="e">
        <f>VLOOKUP(E10,E8数据库!C:Q,7,0)</f>
        <v>#N/A</v>
      </c>
      <c r="Q10" s="18" t="e">
        <f>VLOOKUP(E10,E8数据库!C:Q,8,0)</f>
        <v>#N/A</v>
      </c>
      <c r="R10" s="25" t="e">
        <f>VLOOKUP(E10,E8数据库!C:Q,9,0)*2*C10</f>
        <v>#N/A</v>
      </c>
      <c r="S10" s="18" t="e">
        <f>VLOOKUP(E10,E8数据库!C:Q,10,0)</f>
        <v>#N/A</v>
      </c>
      <c r="T10" s="18" t="e">
        <f>VLOOKUP(E10,E8数据库!C:Q,11,0)</f>
        <v>#N/A</v>
      </c>
      <c r="U10" s="18"/>
      <c r="V10" s="18" t="e">
        <f>VLOOKUP(E10,E8数据库!C:Q,12,0)</f>
        <v>#N/A</v>
      </c>
      <c r="W10" s="18" t="e">
        <f>VLOOKUP(E10,E8数据库!C:Q,13,0)</f>
        <v>#N/A</v>
      </c>
      <c r="X10" s="27">
        <f t="shared" si="4"/>
        <v>0</v>
      </c>
      <c r="Y10" s="18" t="e">
        <f>VLOOKUP(E10,E8数据库!C:Q,14,0)</f>
        <v>#N/A</v>
      </c>
      <c r="Z10" s="18" t="e">
        <f>VLOOKUP(E10,E8数据库!C:Q,15,0)</f>
        <v>#N/A</v>
      </c>
      <c r="AA10" s="18"/>
    </row>
    <row r="11" spans="1:27" x14ac:dyDescent="0.25">
      <c r="A11" s="22"/>
      <c r="B11" s="3"/>
      <c r="C11" s="3"/>
      <c r="D11" s="3"/>
      <c r="E11" s="18" t="str">
        <f t="shared" si="6"/>
        <v/>
      </c>
      <c r="F11" s="18" t="e">
        <f t="shared" si="7"/>
        <v>#VALUE!</v>
      </c>
      <c r="G11" s="18" t="str">
        <f t="shared" si="8"/>
        <v/>
      </c>
      <c r="H11" s="18" t="e">
        <f t="shared" si="9"/>
        <v>#VALUE!</v>
      </c>
      <c r="I11" s="18" t="e">
        <f t="shared" si="10"/>
        <v>#VALUE!</v>
      </c>
      <c r="J11" s="18" t="e">
        <f>VLOOKUP(E11,E8数据库!C:Q,2,0)</f>
        <v>#N/A</v>
      </c>
      <c r="K11" s="18" t="e">
        <f>VLOOKUP(E11,E8数据库!C:Q,3,0)</f>
        <v>#N/A</v>
      </c>
      <c r="L11" s="19" t="e">
        <f>VLOOKUP(E11,E8数据库!C:Q,4,0)*2*C11</f>
        <v>#N/A</v>
      </c>
      <c r="M11" s="18" t="e">
        <f>VLOOKUP(E11,E8数据库!C:Q,5,0)</f>
        <v>#N/A</v>
      </c>
      <c r="N11" s="18" t="e">
        <f>VLOOKUP(E11,E8数据库!C:Q,6,0)</f>
        <v>#N/A</v>
      </c>
      <c r="O11" s="18"/>
      <c r="P11" s="18" t="e">
        <f>VLOOKUP(E11,E8数据库!C:Q,7,0)</f>
        <v>#N/A</v>
      </c>
      <c r="Q11" s="18" t="e">
        <f>VLOOKUP(E11,E8数据库!C:Q,8,0)</f>
        <v>#N/A</v>
      </c>
      <c r="R11" s="25" t="e">
        <f>VLOOKUP(E11,E8数据库!C:Q,9,0)*2*C11</f>
        <v>#N/A</v>
      </c>
      <c r="S11" s="18" t="e">
        <f>VLOOKUP(E11,E8数据库!C:Q,10,0)</f>
        <v>#N/A</v>
      </c>
      <c r="T11" s="18" t="e">
        <f>VLOOKUP(E11,E8数据库!C:Q,11,0)</f>
        <v>#N/A</v>
      </c>
      <c r="U11" s="18"/>
      <c r="V11" s="18" t="e">
        <f>VLOOKUP(E11,E8数据库!C:Q,12,0)</f>
        <v>#N/A</v>
      </c>
      <c r="W11" s="18" t="e">
        <f>VLOOKUP(E11,E8数据库!C:Q,13,0)</f>
        <v>#N/A</v>
      </c>
      <c r="X11" s="27">
        <f t="shared" si="4"/>
        <v>0</v>
      </c>
      <c r="Y11" s="18" t="e">
        <f>VLOOKUP(E11,E8数据库!C:Q,14,0)</f>
        <v>#N/A</v>
      </c>
      <c r="Z11" s="18" t="e">
        <f>VLOOKUP(E11,E8数据库!C:Q,15,0)</f>
        <v>#N/A</v>
      </c>
      <c r="AA11" s="18"/>
    </row>
    <row r="12" spans="1:27" x14ac:dyDescent="0.25">
      <c r="A12" s="22"/>
      <c r="B12" s="3"/>
      <c r="C12" s="3"/>
      <c r="D12" s="3"/>
      <c r="E12" s="18" t="str">
        <f t="shared" si="6"/>
        <v/>
      </c>
      <c r="F12" s="18" t="e">
        <f t="shared" si="7"/>
        <v>#VALUE!</v>
      </c>
      <c r="G12" s="18" t="str">
        <f t="shared" si="8"/>
        <v/>
      </c>
      <c r="H12" s="18" t="e">
        <f t="shared" si="9"/>
        <v>#VALUE!</v>
      </c>
      <c r="I12" s="18" t="e">
        <f t="shared" si="10"/>
        <v>#VALUE!</v>
      </c>
      <c r="J12" s="18" t="e">
        <f>VLOOKUP(E12,E8数据库!C:Q,2,0)</f>
        <v>#N/A</v>
      </c>
      <c r="K12" s="18" t="e">
        <f>VLOOKUP(E12,E8数据库!C:Q,3,0)</f>
        <v>#N/A</v>
      </c>
      <c r="L12" s="19" t="e">
        <f>VLOOKUP(E12,E8数据库!C:Q,4,0)*2*C12</f>
        <v>#N/A</v>
      </c>
      <c r="M12" s="18" t="e">
        <f>VLOOKUP(E12,E8数据库!C:Q,5,0)</f>
        <v>#N/A</v>
      </c>
      <c r="N12" s="18" t="e">
        <f>VLOOKUP(E12,E8数据库!C:Q,6,0)</f>
        <v>#N/A</v>
      </c>
      <c r="O12" s="18"/>
      <c r="P12" s="18" t="e">
        <f>VLOOKUP(E12,E8数据库!C:Q,7,0)</f>
        <v>#N/A</v>
      </c>
      <c r="Q12" s="18" t="e">
        <f>VLOOKUP(E12,E8数据库!C:Q,8,0)</f>
        <v>#N/A</v>
      </c>
      <c r="R12" s="25" t="e">
        <f>VLOOKUP(E12,E8数据库!C:Q,9,0)*2*C12</f>
        <v>#N/A</v>
      </c>
      <c r="S12" s="18" t="e">
        <f>VLOOKUP(E12,E8数据库!C:Q,10,0)</f>
        <v>#N/A</v>
      </c>
      <c r="T12" s="18" t="e">
        <f>VLOOKUP(E12,E8数据库!C:Q,11,0)</f>
        <v>#N/A</v>
      </c>
      <c r="U12" s="18"/>
      <c r="V12" s="18" t="e">
        <f>VLOOKUP(E12,E8数据库!C:Q,12,0)</f>
        <v>#N/A</v>
      </c>
      <c r="W12" s="18" t="e">
        <f>VLOOKUP(E12,E8数据库!C:Q,13,0)</f>
        <v>#N/A</v>
      </c>
      <c r="X12" s="27">
        <f t="shared" si="4"/>
        <v>0</v>
      </c>
      <c r="Y12" s="18" t="e">
        <f>VLOOKUP(E12,E8数据库!C:Q,14,0)</f>
        <v>#N/A</v>
      </c>
      <c r="Z12" s="18" t="e">
        <f>VLOOKUP(E12,E8数据库!C:Q,15,0)</f>
        <v>#N/A</v>
      </c>
      <c r="AA12" s="18"/>
    </row>
    <row r="13" spans="1:27" x14ac:dyDescent="0.25">
      <c r="A13" s="22"/>
      <c r="B13" s="3"/>
      <c r="C13" s="3"/>
      <c r="D13" s="3"/>
      <c r="E13" s="18" t="str">
        <f t="shared" si="6"/>
        <v/>
      </c>
      <c r="F13" s="18" t="e">
        <f t="shared" si="7"/>
        <v>#VALUE!</v>
      </c>
      <c r="G13" s="18" t="str">
        <f t="shared" si="8"/>
        <v/>
      </c>
      <c r="H13" s="18" t="e">
        <f t="shared" si="9"/>
        <v>#VALUE!</v>
      </c>
      <c r="I13" s="18" t="e">
        <f t="shared" si="10"/>
        <v>#VALUE!</v>
      </c>
      <c r="J13" s="18" t="e">
        <f>VLOOKUP(E13,E8数据库!C:Q,2,0)</f>
        <v>#N/A</v>
      </c>
      <c r="K13" s="18" t="e">
        <f>VLOOKUP(E13,E8数据库!C:Q,3,0)</f>
        <v>#N/A</v>
      </c>
      <c r="L13" s="19" t="e">
        <f>VLOOKUP(E13,E8数据库!C:Q,4,0)*2*C13</f>
        <v>#N/A</v>
      </c>
      <c r="M13" s="18" t="e">
        <f>VLOOKUP(E13,E8数据库!C:Q,5,0)</f>
        <v>#N/A</v>
      </c>
      <c r="N13" s="18" t="e">
        <f>VLOOKUP(E13,E8数据库!C:Q,6,0)</f>
        <v>#N/A</v>
      </c>
      <c r="O13" s="18"/>
      <c r="P13" s="18" t="e">
        <f>VLOOKUP(E13,E8数据库!C:Q,7,0)</f>
        <v>#N/A</v>
      </c>
      <c r="Q13" s="18" t="e">
        <f>VLOOKUP(E13,E8数据库!C:Q,8,0)</f>
        <v>#N/A</v>
      </c>
      <c r="R13" s="25" t="e">
        <f>VLOOKUP(E13,E8数据库!C:Q,9,0)*2*C13</f>
        <v>#N/A</v>
      </c>
      <c r="S13" s="18" t="e">
        <f>VLOOKUP(E13,E8数据库!C:Q,10,0)</f>
        <v>#N/A</v>
      </c>
      <c r="T13" s="18" t="e">
        <f>VLOOKUP(E13,E8数据库!C:Q,11,0)</f>
        <v>#N/A</v>
      </c>
      <c r="U13" s="18"/>
      <c r="V13" s="18" t="e">
        <f>VLOOKUP(E13,E8数据库!C:Q,12,0)</f>
        <v>#N/A</v>
      </c>
      <c r="W13" s="18" t="e">
        <f>VLOOKUP(E13,E8数据库!C:Q,13,0)</f>
        <v>#N/A</v>
      </c>
      <c r="X13" s="27">
        <f t="shared" si="4"/>
        <v>0</v>
      </c>
      <c r="Y13" s="18" t="e">
        <f>VLOOKUP(E13,E8数据库!C:Q,14,0)</f>
        <v>#N/A</v>
      </c>
      <c r="Z13" s="18" t="e">
        <f>VLOOKUP(E13,E8数据库!C:Q,15,0)</f>
        <v>#N/A</v>
      </c>
      <c r="AA13" s="18"/>
    </row>
    <row r="14" spans="1:27" x14ac:dyDescent="0.25">
      <c r="A14" s="22"/>
      <c r="B14" s="3"/>
      <c r="C14" s="3"/>
      <c r="D14" s="3"/>
      <c r="E14" s="18" t="str">
        <f t="shared" si="6"/>
        <v/>
      </c>
      <c r="F14" s="18" t="e">
        <f t="shared" si="7"/>
        <v>#VALUE!</v>
      </c>
      <c r="G14" s="18" t="str">
        <f t="shared" si="8"/>
        <v/>
      </c>
      <c r="H14" s="18" t="e">
        <f t="shared" si="9"/>
        <v>#VALUE!</v>
      </c>
      <c r="I14" s="18" t="e">
        <f t="shared" si="10"/>
        <v>#VALUE!</v>
      </c>
      <c r="J14" s="18" t="e">
        <f>VLOOKUP(E14,E8数据库!C:Q,2,0)</f>
        <v>#N/A</v>
      </c>
      <c r="K14" s="18" t="e">
        <f>VLOOKUP(E14,E8数据库!C:Q,3,0)</f>
        <v>#N/A</v>
      </c>
      <c r="L14" s="19" t="e">
        <f>VLOOKUP(E14,E8数据库!C:Q,4,0)*2*C14</f>
        <v>#N/A</v>
      </c>
      <c r="M14" s="18" t="e">
        <f>VLOOKUP(E14,E8数据库!C:Q,5,0)</f>
        <v>#N/A</v>
      </c>
      <c r="N14" s="18" t="e">
        <f>VLOOKUP(E14,E8数据库!C:Q,6,0)</f>
        <v>#N/A</v>
      </c>
      <c r="O14" s="18"/>
      <c r="P14" s="18" t="e">
        <f>VLOOKUP(E14,E8数据库!C:Q,7,0)</f>
        <v>#N/A</v>
      </c>
      <c r="Q14" s="18" t="e">
        <f>VLOOKUP(E14,E8数据库!C:Q,8,0)</f>
        <v>#N/A</v>
      </c>
      <c r="R14" s="25" t="e">
        <f>VLOOKUP(E14,E8数据库!C:Q,9,0)*2*C14</f>
        <v>#N/A</v>
      </c>
      <c r="S14" s="18" t="e">
        <f>VLOOKUP(E14,E8数据库!C:Q,10,0)</f>
        <v>#N/A</v>
      </c>
      <c r="T14" s="18" t="e">
        <f>VLOOKUP(E14,E8数据库!C:Q,11,0)</f>
        <v>#N/A</v>
      </c>
      <c r="U14" s="18"/>
      <c r="V14" s="18" t="e">
        <f>VLOOKUP(E14,E8数据库!C:Q,12,0)</f>
        <v>#N/A</v>
      </c>
      <c r="W14" s="18" t="e">
        <f>VLOOKUP(E14,E8数据库!C:Q,13,0)</f>
        <v>#N/A</v>
      </c>
      <c r="X14" s="27">
        <f t="shared" si="4"/>
        <v>0</v>
      </c>
      <c r="Y14" s="18" t="e">
        <f>VLOOKUP(E14,E8数据库!C:Q,14,0)</f>
        <v>#N/A</v>
      </c>
      <c r="Z14" s="18" t="e">
        <f>VLOOKUP(E14,E8数据库!C:Q,15,0)</f>
        <v>#N/A</v>
      </c>
      <c r="AA14" s="18"/>
    </row>
    <row r="15" spans="1:27" x14ac:dyDescent="0.25">
      <c r="A15" s="22"/>
      <c r="B15" s="3"/>
      <c r="C15" s="3"/>
      <c r="D15" s="3"/>
      <c r="E15" s="18" t="str">
        <f t="shared" si="6"/>
        <v/>
      </c>
      <c r="F15" s="18" t="e">
        <f t="shared" si="7"/>
        <v>#VALUE!</v>
      </c>
      <c r="G15" s="18" t="str">
        <f t="shared" si="8"/>
        <v/>
      </c>
      <c r="H15" s="18" t="e">
        <f t="shared" si="9"/>
        <v>#VALUE!</v>
      </c>
      <c r="I15" s="18" t="e">
        <f t="shared" si="10"/>
        <v>#VALUE!</v>
      </c>
      <c r="J15" s="18" t="e">
        <f>VLOOKUP(E15,E8数据库!C:Q,2,0)</f>
        <v>#N/A</v>
      </c>
      <c r="K15" s="18" t="e">
        <f>VLOOKUP(E15,E8数据库!C:Q,3,0)</f>
        <v>#N/A</v>
      </c>
      <c r="L15" s="19" t="e">
        <f>VLOOKUP(E15,E8数据库!C:Q,4,0)*2*C15</f>
        <v>#N/A</v>
      </c>
      <c r="M15" s="18" t="e">
        <f>VLOOKUP(E15,E8数据库!C:Q,5,0)</f>
        <v>#N/A</v>
      </c>
      <c r="N15" s="18" t="e">
        <f>VLOOKUP(E15,E8数据库!C:Q,6,0)</f>
        <v>#N/A</v>
      </c>
      <c r="O15" s="18"/>
      <c r="P15" s="18" t="e">
        <f>VLOOKUP(E15,E8数据库!C:Q,7,0)</f>
        <v>#N/A</v>
      </c>
      <c r="Q15" s="18" t="e">
        <f>VLOOKUP(E15,E8数据库!C:Q,8,0)</f>
        <v>#N/A</v>
      </c>
      <c r="R15" s="25" t="e">
        <f>VLOOKUP(E15,E8数据库!C:Q,9,0)*2*C15</f>
        <v>#N/A</v>
      </c>
      <c r="S15" s="18" t="e">
        <f>VLOOKUP(E15,E8数据库!C:Q,10,0)</f>
        <v>#N/A</v>
      </c>
      <c r="T15" s="18" t="e">
        <f>VLOOKUP(E15,E8数据库!C:Q,11,0)</f>
        <v>#N/A</v>
      </c>
      <c r="U15" s="18"/>
      <c r="V15" s="18" t="e">
        <f>VLOOKUP(E15,E8数据库!C:Q,12,0)</f>
        <v>#N/A</v>
      </c>
      <c r="W15" s="18" t="e">
        <f>VLOOKUP(E15,E8数据库!C:Q,13,0)</f>
        <v>#N/A</v>
      </c>
      <c r="X15" s="27">
        <f t="shared" si="4"/>
        <v>0</v>
      </c>
      <c r="Y15" s="18" t="e">
        <f>VLOOKUP(E15,E8数据库!C:Q,14,0)</f>
        <v>#N/A</v>
      </c>
      <c r="Z15" s="18" t="e">
        <f>VLOOKUP(E15,E8数据库!C:Q,15,0)</f>
        <v>#N/A</v>
      </c>
      <c r="AA15" s="18"/>
    </row>
    <row r="16" spans="1:27" x14ac:dyDescent="0.25">
      <c r="A16" s="22"/>
      <c r="B16" s="3"/>
      <c r="C16" s="3"/>
      <c r="D16" s="3"/>
      <c r="E16" s="18" t="str">
        <f t="shared" si="6"/>
        <v/>
      </c>
      <c r="F16" s="18" t="e">
        <f t="shared" si="7"/>
        <v>#VALUE!</v>
      </c>
      <c r="G16" s="18" t="str">
        <f t="shared" si="8"/>
        <v/>
      </c>
      <c r="H16" s="18" t="e">
        <f t="shared" si="9"/>
        <v>#VALUE!</v>
      </c>
      <c r="I16" s="18" t="e">
        <f t="shared" si="10"/>
        <v>#VALUE!</v>
      </c>
      <c r="J16" s="18" t="e">
        <f>VLOOKUP(E16,E8数据库!C:Q,2,0)</f>
        <v>#N/A</v>
      </c>
      <c r="K16" s="18" t="e">
        <f>VLOOKUP(E16,E8数据库!C:Q,3,0)</f>
        <v>#N/A</v>
      </c>
      <c r="L16" s="19" t="e">
        <f>VLOOKUP(E16,E8数据库!C:Q,4,0)*2*C16</f>
        <v>#N/A</v>
      </c>
      <c r="M16" s="18" t="e">
        <f>VLOOKUP(E16,E8数据库!C:Q,5,0)</f>
        <v>#N/A</v>
      </c>
      <c r="N16" s="18" t="e">
        <f>VLOOKUP(E16,E8数据库!C:Q,6,0)</f>
        <v>#N/A</v>
      </c>
      <c r="O16" s="18"/>
      <c r="P16" s="18" t="e">
        <f>VLOOKUP(E16,E8数据库!C:Q,7,0)</f>
        <v>#N/A</v>
      </c>
      <c r="Q16" s="18" t="e">
        <f>VLOOKUP(E16,E8数据库!C:Q,8,0)</f>
        <v>#N/A</v>
      </c>
      <c r="R16" s="25" t="e">
        <f>VLOOKUP(E16,E8数据库!C:Q,9,0)*2*C16</f>
        <v>#N/A</v>
      </c>
      <c r="S16" s="18" t="e">
        <f>VLOOKUP(E16,E8数据库!C:Q,10,0)</f>
        <v>#N/A</v>
      </c>
      <c r="T16" s="18" t="e">
        <f>VLOOKUP(E16,E8数据库!C:Q,11,0)</f>
        <v>#N/A</v>
      </c>
      <c r="U16" s="18"/>
      <c r="V16" s="18" t="e">
        <f>VLOOKUP(E16,E8数据库!C:Q,12,0)</f>
        <v>#N/A</v>
      </c>
      <c r="W16" s="18" t="e">
        <f>VLOOKUP(E16,E8数据库!C:Q,13,0)</f>
        <v>#N/A</v>
      </c>
      <c r="X16" s="27">
        <f t="shared" si="4"/>
        <v>0</v>
      </c>
      <c r="Y16" s="18" t="e">
        <f>VLOOKUP(E16,E8数据库!C:Q,14,0)</f>
        <v>#N/A</v>
      </c>
      <c r="Z16" s="18" t="e">
        <f>VLOOKUP(E16,E8数据库!C:Q,15,0)</f>
        <v>#N/A</v>
      </c>
      <c r="AA16" s="18"/>
    </row>
    <row r="17" spans="1:27" x14ac:dyDescent="0.25">
      <c r="A17" s="22"/>
      <c r="B17" s="3"/>
      <c r="C17" s="3"/>
      <c r="D17" s="3"/>
      <c r="E17" s="18" t="str">
        <f t="shared" si="6"/>
        <v/>
      </c>
      <c r="F17" s="18" t="e">
        <f t="shared" si="7"/>
        <v>#VALUE!</v>
      </c>
      <c r="G17" s="18" t="str">
        <f t="shared" si="8"/>
        <v/>
      </c>
      <c r="H17" s="18" t="e">
        <f t="shared" si="9"/>
        <v>#VALUE!</v>
      </c>
      <c r="I17" s="18" t="e">
        <f t="shared" si="10"/>
        <v>#VALUE!</v>
      </c>
      <c r="J17" s="18" t="e">
        <f>VLOOKUP(E17,E8数据库!C:Q,2,0)</f>
        <v>#N/A</v>
      </c>
      <c r="K17" s="18" t="e">
        <f>VLOOKUP(E17,E8数据库!C:Q,3,0)</f>
        <v>#N/A</v>
      </c>
      <c r="L17" s="19" t="e">
        <f>VLOOKUP(E17,E8数据库!C:Q,4,0)*2*C17</f>
        <v>#N/A</v>
      </c>
      <c r="M17" s="18" t="e">
        <f>VLOOKUP(E17,E8数据库!C:Q,5,0)</f>
        <v>#N/A</v>
      </c>
      <c r="N17" s="18" t="e">
        <f>VLOOKUP(E17,E8数据库!C:Q,6,0)</f>
        <v>#N/A</v>
      </c>
      <c r="O17" s="18"/>
      <c r="P17" s="18" t="e">
        <f>VLOOKUP(E17,E8数据库!C:Q,7,0)</f>
        <v>#N/A</v>
      </c>
      <c r="Q17" s="18" t="e">
        <f>VLOOKUP(E17,E8数据库!C:Q,8,0)</f>
        <v>#N/A</v>
      </c>
      <c r="R17" s="25" t="e">
        <f>VLOOKUP(E17,E8数据库!C:Q,9,0)*2*C17</f>
        <v>#N/A</v>
      </c>
      <c r="S17" s="18" t="e">
        <f>VLOOKUP(E17,E8数据库!C:Q,10,0)</f>
        <v>#N/A</v>
      </c>
      <c r="T17" s="18" t="e">
        <f>VLOOKUP(E17,E8数据库!C:Q,11,0)</f>
        <v>#N/A</v>
      </c>
      <c r="U17" s="18"/>
      <c r="V17" s="18" t="e">
        <f>VLOOKUP(E17,E8数据库!C:Q,12,0)</f>
        <v>#N/A</v>
      </c>
      <c r="W17" s="18" t="e">
        <f>VLOOKUP(E17,E8数据库!C:Q,13,0)</f>
        <v>#N/A</v>
      </c>
      <c r="X17" s="27">
        <f t="shared" si="4"/>
        <v>0</v>
      </c>
      <c r="Y17" s="18" t="e">
        <f>VLOOKUP(E17,E8数据库!C:Q,14,0)</f>
        <v>#N/A</v>
      </c>
      <c r="Z17" s="18" t="e">
        <f>VLOOKUP(E17,E8数据库!C:Q,15,0)</f>
        <v>#N/A</v>
      </c>
      <c r="AA17" s="18"/>
    </row>
    <row r="18" spans="1:27" x14ac:dyDescent="0.25">
      <c r="A18" s="22"/>
      <c r="B18" s="3"/>
      <c r="C18" s="3"/>
      <c r="D18" s="3"/>
      <c r="E18" s="18" t="str">
        <f t="shared" si="6"/>
        <v/>
      </c>
      <c r="F18" s="18" t="e">
        <f t="shared" si="7"/>
        <v>#VALUE!</v>
      </c>
      <c r="G18" s="18" t="str">
        <f t="shared" si="8"/>
        <v/>
      </c>
      <c r="H18" s="18" t="e">
        <f t="shared" si="9"/>
        <v>#VALUE!</v>
      </c>
      <c r="I18" s="18" t="e">
        <f t="shared" si="10"/>
        <v>#VALUE!</v>
      </c>
      <c r="J18" s="18" t="e">
        <f>VLOOKUP(E18,E8数据库!C:Q,2,0)</f>
        <v>#N/A</v>
      </c>
      <c r="K18" s="18" t="e">
        <f>VLOOKUP(E18,E8数据库!C:Q,3,0)</f>
        <v>#N/A</v>
      </c>
      <c r="L18" s="19" t="e">
        <f>VLOOKUP(E18,E8数据库!C:Q,4,0)*2*C18</f>
        <v>#N/A</v>
      </c>
      <c r="M18" s="18" t="e">
        <f>VLOOKUP(E18,E8数据库!C:Q,5,0)</f>
        <v>#N/A</v>
      </c>
      <c r="N18" s="18" t="e">
        <f>VLOOKUP(E18,E8数据库!C:Q,6,0)</f>
        <v>#N/A</v>
      </c>
      <c r="O18" s="18"/>
      <c r="P18" s="18" t="e">
        <f>VLOOKUP(E18,E8数据库!C:Q,7,0)</f>
        <v>#N/A</v>
      </c>
      <c r="Q18" s="18" t="e">
        <f>VLOOKUP(E18,E8数据库!C:Q,8,0)</f>
        <v>#N/A</v>
      </c>
      <c r="R18" s="25" t="e">
        <f>VLOOKUP(E18,E8数据库!C:Q,9,0)*2*C18</f>
        <v>#N/A</v>
      </c>
      <c r="S18" s="18" t="e">
        <f>VLOOKUP(E18,E8数据库!C:Q,10,0)</f>
        <v>#N/A</v>
      </c>
      <c r="T18" s="18" t="e">
        <f>VLOOKUP(E18,E8数据库!C:Q,11,0)</f>
        <v>#N/A</v>
      </c>
      <c r="U18" s="18"/>
      <c r="V18" s="18" t="e">
        <f>VLOOKUP(E18,E8数据库!C:Q,12,0)</f>
        <v>#N/A</v>
      </c>
      <c r="W18" s="18" t="e">
        <f>VLOOKUP(E18,E8数据库!C:Q,13,0)</f>
        <v>#N/A</v>
      </c>
      <c r="X18" s="27">
        <f t="shared" si="4"/>
        <v>0</v>
      </c>
      <c r="Y18" s="18" t="e">
        <f>VLOOKUP(E18,E8数据库!C:Q,14,0)</f>
        <v>#N/A</v>
      </c>
      <c r="Z18" s="18" t="e">
        <f>VLOOKUP(E18,E8数据库!C:Q,15,0)</f>
        <v>#N/A</v>
      </c>
      <c r="AA18" s="18"/>
    </row>
    <row r="19" spans="1:27" x14ac:dyDescent="0.25">
      <c r="A19" s="22"/>
      <c r="B19" s="3"/>
      <c r="C19" s="3"/>
      <c r="D19" s="3"/>
      <c r="E19" s="18" t="str">
        <f t="shared" si="6"/>
        <v/>
      </c>
      <c r="F19" s="18" t="e">
        <f t="shared" si="7"/>
        <v>#VALUE!</v>
      </c>
      <c r="G19" s="18" t="str">
        <f t="shared" si="8"/>
        <v/>
      </c>
      <c r="H19" s="18" t="e">
        <f t="shared" si="9"/>
        <v>#VALUE!</v>
      </c>
      <c r="I19" s="18" t="e">
        <f t="shared" si="10"/>
        <v>#VALUE!</v>
      </c>
      <c r="J19" s="18" t="e">
        <f>VLOOKUP(E19,E8数据库!C:Q,2,0)</f>
        <v>#N/A</v>
      </c>
      <c r="K19" s="18" t="e">
        <f>VLOOKUP(E19,E8数据库!C:Q,3,0)</f>
        <v>#N/A</v>
      </c>
      <c r="L19" s="19" t="e">
        <f>VLOOKUP(E19,E8数据库!C:Q,4,0)*2*C19</f>
        <v>#N/A</v>
      </c>
      <c r="M19" s="18" t="e">
        <f>VLOOKUP(E19,E8数据库!C:Q,5,0)</f>
        <v>#N/A</v>
      </c>
      <c r="N19" s="18" t="e">
        <f>VLOOKUP(E19,E8数据库!C:Q,6,0)</f>
        <v>#N/A</v>
      </c>
      <c r="O19" s="18"/>
      <c r="P19" s="18" t="e">
        <f>VLOOKUP(E19,E8数据库!C:Q,7,0)</f>
        <v>#N/A</v>
      </c>
      <c r="Q19" s="18" t="e">
        <f>VLOOKUP(E19,E8数据库!C:Q,8,0)</f>
        <v>#N/A</v>
      </c>
      <c r="R19" s="25" t="e">
        <f>VLOOKUP(E19,E8数据库!C:Q,9,0)*2*C19</f>
        <v>#N/A</v>
      </c>
      <c r="S19" s="18" t="e">
        <f>VLOOKUP(E19,E8数据库!C:Q,10,0)</f>
        <v>#N/A</v>
      </c>
      <c r="T19" s="18" t="e">
        <f>VLOOKUP(E19,E8数据库!C:Q,11,0)</f>
        <v>#N/A</v>
      </c>
      <c r="U19" s="18"/>
      <c r="V19" s="18" t="e">
        <f>VLOOKUP(E19,E8数据库!C:Q,12,0)</f>
        <v>#N/A</v>
      </c>
      <c r="W19" s="18" t="e">
        <f>VLOOKUP(E19,E8数据库!C:Q,13,0)</f>
        <v>#N/A</v>
      </c>
      <c r="X19" s="27">
        <f t="shared" si="4"/>
        <v>0</v>
      </c>
      <c r="Y19" s="18" t="e">
        <f>VLOOKUP(E19,E8数据库!C:Q,14,0)</f>
        <v>#N/A</v>
      </c>
      <c r="Z19" s="18" t="e">
        <f>VLOOKUP(E19,E8数据库!C:Q,15,0)</f>
        <v>#N/A</v>
      </c>
      <c r="AA19" s="18"/>
    </row>
    <row r="20" spans="1:27" x14ac:dyDescent="0.25">
      <c r="A20" s="22"/>
      <c r="B20" s="3"/>
      <c r="C20" s="3"/>
      <c r="D20" s="3"/>
      <c r="E20" s="18" t="str">
        <f t="shared" si="6"/>
        <v/>
      </c>
      <c r="F20" s="18" t="e">
        <f t="shared" si="7"/>
        <v>#VALUE!</v>
      </c>
      <c r="G20" s="18" t="str">
        <f t="shared" si="8"/>
        <v/>
      </c>
      <c r="H20" s="18" t="e">
        <f t="shared" si="9"/>
        <v>#VALUE!</v>
      </c>
      <c r="I20" s="18" t="e">
        <f t="shared" si="10"/>
        <v>#VALUE!</v>
      </c>
      <c r="J20" s="18" t="e">
        <f>VLOOKUP(E20,E8数据库!C:Q,2,0)</f>
        <v>#N/A</v>
      </c>
      <c r="K20" s="18" t="e">
        <f>VLOOKUP(E20,E8数据库!C:Q,3,0)</f>
        <v>#N/A</v>
      </c>
      <c r="L20" s="19" t="e">
        <f>VLOOKUP(E20,E8数据库!C:Q,4,0)*2*C20</f>
        <v>#N/A</v>
      </c>
      <c r="M20" s="18" t="e">
        <f>VLOOKUP(E20,E8数据库!C:Q,5,0)</f>
        <v>#N/A</v>
      </c>
      <c r="N20" s="18" t="e">
        <f>VLOOKUP(E20,E8数据库!C:Q,6,0)</f>
        <v>#N/A</v>
      </c>
      <c r="O20" s="18"/>
      <c r="P20" s="18" t="e">
        <f>VLOOKUP(E20,E8数据库!C:Q,7,0)</f>
        <v>#N/A</v>
      </c>
      <c r="Q20" s="18" t="e">
        <f>VLOOKUP(E20,E8数据库!C:Q,8,0)</f>
        <v>#N/A</v>
      </c>
      <c r="R20" s="25" t="e">
        <f>VLOOKUP(E20,E8数据库!C:Q,9,0)*2*C20</f>
        <v>#N/A</v>
      </c>
      <c r="S20" s="18" t="e">
        <f>VLOOKUP(E20,E8数据库!C:Q,10,0)</f>
        <v>#N/A</v>
      </c>
      <c r="T20" s="18" t="e">
        <f>VLOOKUP(E20,E8数据库!C:Q,11,0)</f>
        <v>#N/A</v>
      </c>
      <c r="U20" s="18"/>
      <c r="V20" s="18" t="e">
        <f>VLOOKUP(E20,E8数据库!C:Q,12,0)</f>
        <v>#N/A</v>
      </c>
      <c r="W20" s="18" t="e">
        <f>VLOOKUP(E20,E8数据库!C:Q,13,0)</f>
        <v>#N/A</v>
      </c>
      <c r="X20" s="27">
        <f t="shared" si="4"/>
        <v>0</v>
      </c>
      <c r="Y20" s="18" t="e">
        <f>VLOOKUP(E20,E8数据库!C:Q,14,0)</f>
        <v>#N/A</v>
      </c>
      <c r="Z20" s="18" t="e">
        <f>VLOOKUP(E20,E8数据库!C:Q,15,0)</f>
        <v>#N/A</v>
      </c>
      <c r="AA20" s="18"/>
    </row>
    <row r="21" spans="1:27" x14ac:dyDescent="0.25">
      <c r="A21" s="22"/>
      <c r="B21" s="3"/>
      <c r="C21" s="3"/>
      <c r="D21" s="3"/>
      <c r="E21" s="18" t="str">
        <f t="shared" si="6"/>
        <v/>
      </c>
      <c r="F21" s="18" t="e">
        <f t="shared" si="7"/>
        <v>#VALUE!</v>
      </c>
      <c r="G21" s="18" t="str">
        <f t="shared" si="8"/>
        <v/>
      </c>
      <c r="H21" s="18" t="e">
        <f t="shared" si="9"/>
        <v>#VALUE!</v>
      </c>
      <c r="I21" s="18" t="e">
        <f t="shared" si="10"/>
        <v>#VALUE!</v>
      </c>
      <c r="J21" s="18" t="e">
        <f>VLOOKUP(E21,E8数据库!C:Q,2,0)</f>
        <v>#N/A</v>
      </c>
      <c r="K21" s="18" t="e">
        <f>VLOOKUP(E21,E8数据库!C:Q,3,0)</f>
        <v>#N/A</v>
      </c>
      <c r="L21" s="19" t="e">
        <f>VLOOKUP(E21,E8数据库!C:Q,4,0)*2*C21</f>
        <v>#N/A</v>
      </c>
      <c r="M21" s="18" t="e">
        <f>VLOOKUP(E21,E8数据库!C:Q,5,0)</f>
        <v>#N/A</v>
      </c>
      <c r="N21" s="18" t="e">
        <f>VLOOKUP(E21,E8数据库!C:Q,6,0)</f>
        <v>#N/A</v>
      </c>
      <c r="O21" s="18"/>
      <c r="P21" s="18" t="e">
        <f>VLOOKUP(E21,E8数据库!C:Q,7,0)</f>
        <v>#N/A</v>
      </c>
      <c r="Q21" s="18" t="e">
        <f>VLOOKUP(E21,E8数据库!C:Q,8,0)</f>
        <v>#N/A</v>
      </c>
      <c r="R21" s="25" t="e">
        <f>VLOOKUP(E21,E8数据库!C:Q,9,0)*2*C21</f>
        <v>#N/A</v>
      </c>
      <c r="S21" s="18" t="e">
        <f>VLOOKUP(E21,E8数据库!C:Q,10,0)</f>
        <v>#N/A</v>
      </c>
      <c r="T21" s="18" t="e">
        <f>VLOOKUP(E21,E8数据库!C:Q,11,0)</f>
        <v>#N/A</v>
      </c>
      <c r="U21" s="18"/>
      <c r="V21" s="18" t="e">
        <f>VLOOKUP(E21,E8数据库!C:Q,12,0)</f>
        <v>#N/A</v>
      </c>
      <c r="W21" s="18" t="e">
        <f>VLOOKUP(E21,E8数据库!C:Q,13,0)</f>
        <v>#N/A</v>
      </c>
      <c r="X21" s="27">
        <f t="shared" si="4"/>
        <v>0</v>
      </c>
      <c r="Y21" s="18" t="e">
        <f>VLOOKUP(E21,E8数据库!C:Q,14,0)</f>
        <v>#N/A</v>
      </c>
      <c r="Z21" s="18" t="e">
        <f>VLOOKUP(E21,E8数据库!C:Q,15,0)</f>
        <v>#N/A</v>
      </c>
      <c r="AA21" s="18"/>
    </row>
    <row r="22" spans="1:27" x14ac:dyDescent="0.25">
      <c r="A22" s="22"/>
      <c r="B22" s="3"/>
      <c r="C22" s="3"/>
      <c r="D22" s="3"/>
      <c r="E22" s="18" t="str">
        <f t="shared" si="6"/>
        <v/>
      </c>
      <c r="F22" s="18" t="e">
        <f t="shared" si="7"/>
        <v>#VALUE!</v>
      </c>
      <c r="G22" s="18" t="str">
        <f t="shared" si="8"/>
        <v/>
      </c>
      <c r="H22" s="18" t="e">
        <f t="shared" si="9"/>
        <v>#VALUE!</v>
      </c>
      <c r="I22" s="18" t="e">
        <f t="shared" si="10"/>
        <v>#VALUE!</v>
      </c>
      <c r="J22" s="18" t="e">
        <f>VLOOKUP(E22,E8数据库!C:Q,2,0)</f>
        <v>#N/A</v>
      </c>
      <c r="K22" s="18" t="e">
        <f>VLOOKUP(E22,E8数据库!C:Q,3,0)</f>
        <v>#N/A</v>
      </c>
      <c r="L22" s="19" t="e">
        <f>VLOOKUP(E22,E8数据库!C:Q,4,0)*2*C22</f>
        <v>#N/A</v>
      </c>
      <c r="M22" s="18" t="e">
        <f>VLOOKUP(E22,E8数据库!C:Q,5,0)</f>
        <v>#N/A</v>
      </c>
      <c r="N22" s="18" t="e">
        <f>VLOOKUP(E22,E8数据库!C:Q,6,0)</f>
        <v>#N/A</v>
      </c>
      <c r="O22" s="18"/>
      <c r="P22" s="18" t="e">
        <f>VLOOKUP(E22,E8数据库!C:Q,7,0)</f>
        <v>#N/A</v>
      </c>
      <c r="Q22" s="18" t="e">
        <f>VLOOKUP(E22,E8数据库!C:Q,8,0)</f>
        <v>#N/A</v>
      </c>
      <c r="R22" s="25" t="e">
        <f>VLOOKUP(E22,E8数据库!C:Q,9,0)*2*C22</f>
        <v>#N/A</v>
      </c>
      <c r="S22" s="18" t="e">
        <f>VLOOKUP(E22,E8数据库!C:Q,10,0)</f>
        <v>#N/A</v>
      </c>
      <c r="T22" s="18" t="e">
        <f>VLOOKUP(E22,E8数据库!C:Q,11,0)</f>
        <v>#N/A</v>
      </c>
      <c r="U22" s="18"/>
      <c r="V22" s="18" t="e">
        <f>VLOOKUP(E22,E8数据库!C:Q,12,0)</f>
        <v>#N/A</v>
      </c>
      <c r="W22" s="18" t="e">
        <f>VLOOKUP(E22,E8数据库!C:Q,13,0)</f>
        <v>#N/A</v>
      </c>
      <c r="X22" s="27">
        <f t="shared" si="4"/>
        <v>0</v>
      </c>
      <c r="Y22" s="18" t="e">
        <f>VLOOKUP(E22,E8数据库!C:Q,14,0)</f>
        <v>#N/A</v>
      </c>
      <c r="Z22" s="18" t="e">
        <f>VLOOKUP(E22,E8数据库!C:Q,15,0)</f>
        <v>#N/A</v>
      </c>
      <c r="AA22" s="18"/>
    </row>
    <row r="23" spans="1:27" x14ac:dyDescent="0.25">
      <c r="A23" s="22"/>
      <c r="B23" s="3"/>
      <c r="C23" s="3"/>
      <c r="D23" s="3"/>
      <c r="E23" s="18" t="str">
        <f t="shared" si="6"/>
        <v/>
      </c>
      <c r="F23" s="18" t="e">
        <f t="shared" si="7"/>
        <v>#VALUE!</v>
      </c>
      <c r="G23" s="18" t="str">
        <f t="shared" si="8"/>
        <v/>
      </c>
      <c r="H23" s="18" t="e">
        <f t="shared" si="9"/>
        <v>#VALUE!</v>
      </c>
      <c r="I23" s="18" t="e">
        <f t="shared" si="10"/>
        <v>#VALUE!</v>
      </c>
      <c r="J23" s="18" t="e">
        <f>VLOOKUP(E23,E8数据库!C:Q,2,0)</f>
        <v>#N/A</v>
      </c>
      <c r="K23" s="18" t="e">
        <f>VLOOKUP(E23,E8数据库!C:Q,3,0)</f>
        <v>#N/A</v>
      </c>
      <c r="L23" s="19" t="e">
        <f>VLOOKUP(E23,E8数据库!C:Q,4,0)*2*C23</f>
        <v>#N/A</v>
      </c>
      <c r="M23" s="18" t="e">
        <f>VLOOKUP(E23,E8数据库!C:Q,5,0)</f>
        <v>#N/A</v>
      </c>
      <c r="N23" s="18" t="e">
        <f>VLOOKUP(E23,E8数据库!C:Q,6,0)</f>
        <v>#N/A</v>
      </c>
      <c r="O23" s="18"/>
      <c r="P23" s="18" t="e">
        <f>VLOOKUP(E23,E8数据库!C:Q,7,0)</f>
        <v>#N/A</v>
      </c>
      <c r="Q23" s="18" t="e">
        <f>VLOOKUP(E23,E8数据库!C:Q,8,0)</f>
        <v>#N/A</v>
      </c>
      <c r="R23" s="25" t="e">
        <f>VLOOKUP(E23,E8数据库!C:Q,9,0)*2*C23</f>
        <v>#N/A</v>
      </c>
      <c r="S23" s="18" t="e">
        <f>VLOOKUP(E23,E8数据库!C:Q,10,0)</f>
        <v>#N/A</v>
      </c>
      <c r="T23" s="18" t="e">
        <f>VLOOKUP(E23,E8数据库!C:Q,11,0)</f>
        <v>#N/A</v>
      </c>
      <c r="U23" s="18"/>
      <c r="V23" s="18" t="e">
        <f>VLOOKUP(E23,E8数据库!C:Q,12,0)</f>
        <v>#N/A</v>
      </c>
      <c r="W23" s="18" t="e">
        <f>VLOOKUP(E23,E8数据库!C:Q,13,0)</f>
        <v>#N/A</v>
      </c>
      <c r="X23" s="27">
        <f t="shared" si="4"/>
        <v>0</v>
      </c>
      <c r="Y23" s="18" t="e">
        <f>VLOOKUP(E23,E8数据库!C:Q,14,0)</f>
        <v>#N/A</v>
      </c>
      <c r="Z23" s="18" t="e">
        <f>VLOOKUP(E23,E8数据库!C:Q,15,0)</f>
        <v>#N/A</v>
      </c>
      <c r="AA23" s="18"/>
    </row>
    <row r="24" spans="1:27" x14ac:dyDescent="0.25">
      <c r="A24" s="22"/>
      <c r="B24" s="3"/>
      <c r="C24" s="3"/>
      <c r="D24" s="3"/>
      <c r="E24" s="18" t="str">
        <f t="shared" si="6"/>
        <v/>
      </c>
      <c r="F24" s="18" t="e">
        <f t="shared" si="7"/>
        <v>#VALUE!</v>
      </c>
      <c r="G24" s="18" t="str">
        <f t="shared" si="8"/>
        <v/>
      </c>
      <c r="H24" s="18" t="e">
        <f t="shared" si="9"/>
        <v>#VALUE!</v>
      </c>
      <c r="I24" s="18" t="e">
        <f t="shared" si="10"/>
        <v>#VALUE!</v>
      </c>
      <c r="J24" s="18" t="e">
        <f>VLOOKUP(E24,E8数据库!C:Q,2,0)</f>
        <v>#N/A</v>
      </c>
      <c r="K24" s="18" t="e">
        <f>VLOOKUP(E24,E8数据库!C:Q,3,0)</f>
        <v>#N/A</v>
      </c>
      <c r="L24" s="19" t="e">
        <f>VLOOKUP(E24,E8数据库!C:Q,4,0)*2*C24</f>
        <v>#N/A</v>
      </c>
      <c r="M24" s="18" t="e">
        <f>VLOOKUP(E24,E8数据库!C:Q,5,0)</f>
        <v>#N/A</v>
      </c>
      <c r="N24" s="18" t="e">
        <f>VLOOKUP(E24,E8数据库!C:Q,6,0)</f>
        <v>#N/A</v>
      </c>
      <c r="O24" s="18"/>
      <c r="P24" s="18" t="e">
        <f>VLOOKUP(E24,E8数据库!C:Q,7,0)</f>
        <v>#N/A</v>
      </c>
      <c r="Q24" s="18" t="e">
        <f>VLOOKUP(E24,E8数据库!C:Q,8,0)</f>
        <v>#N/A</v>
      </c>
      <c r="R24" s="25" t="e">
        <f>VLOOKUP(E24,E8数据库!C:Q,9,0)*2*C24</f>
        <v>#N/A</v>
      </c>
      <c r="S24" s="18" t="e">
        <f>VLOOKUP(E24,E8数据库!C:Q,10,0)</f>
        <v>#N/A</v>
      </c>
      <c r="T24" s="18" t="e">
        <f>VLOOKUP(E24,E8数据库!C:Q,11,0)</f>
        <v>#N/A</v>
      </c>
      <c r="U24" s="18"/>
      <c r="V24" s="18" t="e">
        <f>VLOOKUP(E24,E8数据库!C:Q,12,0)</f>
        <v>#N/A</v>
      </c>
      <c r="W24" s="18" t="e">
        <f>VLOOKUP(E24,E8数据库!C:Q,13,0)</f>
        <v>#N/A</v>
      </c>
      <c r="X24" s="27">
        <f t="shared" si="4"/>
        <v>0</v>
      </c>
      <c r="Y24" s="18" t="e">
        <f>VLOOKUP(E24,E8数据库!C:Q,14,0)</f>
        <v>#N/A</v>
      </c>
      <c r="Z24" s="18" t="e">
        <f>VLOOKUP(E24,E8数据库!C:Q,15,0)</f>
        <v>#N/A</v>
      </c>
      <c r="AA24" s="18"/>
    </row>
    <row r="25" spans="1:27" x14ac:dyDescent="0.25">
      <c r="A25" s="22"/>
      <c r="B25" s="3"/>
      <c r="C25" s="3"/>
      <c r="D25" s="3"/>
      <c r="E25" s="18" t="str">
        <f t="shared" si="6"/>
        <v/>
      </c>
      <c r="F25" s="18" t="e">
        <f t="shared" si="7"/>
        <v>#VALUE!</v>
      </c>
      <c r="G25" s="18" t="str">
        <f t="shared" si="8"/>
        <v/>
      </c>
      <c r="H25" s="18" t="e">
        <f t="shared" si="9"/>
        <v>#VALUE!</v>
      </c>
      <c r="I25" s="18" t="e">
        <f t="shared" si="10"/>
        <v>#VALUE!</v>
      </c>
      <c r="J25" s="18" t="e">
        <f>VLOOKUP(E25,E8数据库!C:Q,2,0)</f>
        <v>#N/A</v>
      </c>
      <c r="K25" s="18" t="e">
        <f>VLOOKUP(E25,E8数据库!C:Q,3,0)</f>
        <v>#N/A</v>
      </c>
      <c r="L25" s="19" t="e">
        <f>VLOOKUP(E25,E8数据库!C:Q,4,0)*2*C25</f>
        <v>#N/A</v>
      </c>
      <c r="M25" s="18" t="e">
        <f>VLOOKUP(E25,E8数据库!C:Q,5,0)</f>
        <v>#N/A</v>
      </c>
      <c r="N25" s="18" t="e">
        <f>VLOOKUP(E25,E8数据库!C:Q,6,0)</f>
        <v>#N/A</v>
      </c>
      <c r="O25" s="18"/>
      <c r="P25" s="18" t="e">
        <f>VLOOKUP(E25,E8数据库!C:Q,7,0)</f>
        <v>#N/A</v>
      </c>
      <c r="Q25" s="18" t="e">
        <f>VLOOKUP(E25,E8数据库!C:Q,8,0)</f>
        <v>#N/A</v>
      </c>
      <c r="R25" s="25" t="e">
        <f>VLOOKUP(E25,E8数据库!C:Q,9,0)*2*C25</f>
        <v>#N/A</v>
      </c>
      <c r="S25" s="18" t="e">
        <f>VLOOKUP(E25,E8数据库!C:Q,10,0)</f>
        <v>#N/A</v>
      </c>
      <c r="T25" s="18" t="e">
        <f>VLOOKUP(E25,E8数据库!C:Q,11,0)</f>
        <v>#N/A</v>
      </c>
      <c r="U25" s="18"/>
      <c r="V25" s="18" t="e">
        <f>VLOOKUP(E25,E8数据库!C:Q,12,0)</f>
        <v>#N/A</v>
      </c>
      <c r="W25" s="18" t="e">
        <f>VLOOKUP(E25,E8数据库!C:Q,13,0)</f>
        <v>#N/A</v>
      </c>
      <c r="X25" s="27">
        <f t="shared" si="4"/>
        <v>0</v>
      </c>
      <c r="Y25" s="18" t="e">
        <f>VLOOKUP(E25,E8数据库!C:Q,14,0)</f>
        <v>#N/A</v>
      </c>
      <c r="Z25" s="18" t="e">
        <f>VLOOKUP(E25,E8数据库!C:Q,15,0)</f>
        <v>#N/A</v>
      </c>
      <c r="AA25" s="18"/>
    </row>
    <row r="26" spans="1:27" x14ac:dyDescent="0.25">
      <c r="A26" s="22"/>
      <c r="B26" s="3"/>
      <c r="C26" s="3"/>
      <c r="D26" s="3"/>
      <c r="E26" s="18" t="str">
        <f t="shared" si="6"/>
        <v/>
      </c>
      <c r="F26" s="18" t="e">
        <f t="shared" si="7"/>
        <v>#VALUE!</v>
      </c>
      <c r="G26" s="18" t="str">
        <f t="shared" si="8"/>
        <v/>
      </c>
      <c r="H26" s="18" t="e">
        <f t="shared" si="9"/>
        <v>#VALUE!</v>
      </c>
      <c r="I26" s="18" t="e">
        <f t="shared" si="10"/>
        <v>#VALUE!</v>
      </c>
      <c r="J26" s="18" t="e">
        <f>VLOOKUP(E26,E8数据库!C:Q,2,0)</f>
        <v>#N/A</v>
      </c>
      <c r="K26" s="18" t="e">
        <f>VLOOKUP(E26,E8数据库!C:Q,3,0)</f>
        <v>#N/A</v>
      </c>
      <c r="L26" s="19" t="e">
        <f>VLOOKUP(E26,E8数据库!C:Q,4,0)*2*C26</f>
        <v>#N/A</v>
      </c>
      <c r="M26" s="18" t="e">
        <f>VLOOKUP(E26,E8数据库!C:Q,5,0)</f>
        <v>#N/A</v>
      </c>
      <c r="N26" s="18" t="e">
        <f>VLOOKUP(E26,E8数据库!C:Q,6,0)</f>
        <v>#N/A</v>
      </c>
      <c r="O26" s="18"/>
      <c r="P26" s="18" t="e">
        <f>VLOOKUP(E26,E8数据库!C:Q,7,0)</f>
        <v>#N/A</v>
      </c>
      <c r="Q26" s="18" t="e">
        <f>VLOOKUP(E26,E8数据库!C:Q,8,0)</f>
        <v>#N/A</v>
      </c>
      <c r="R26" s="25" t="e">
        <f>VLOOKUP(E26,E8数据库!C:Q,9,0)*2*C26</f>
        <v>#N/A</v>
      </c>
      <c r="S26" s="18" t="e">
        <f>VLOOKUP(E26,E8数据库!C:Q,10,0)</f>
        <v>#N/A</v>
      </c>
      <c r="T26" s="18" t="e">
        <f>VLOOKUP(E26,E8数据库!C:Q,11,0)</f>
        <v>#N/A</v>
      </c>
      <c r="U26" s="18"/>
      <c r="V26" s="18" t="e">
        <f>VLOOKUP(E26,E8数据库!C:Q,12,0)</f>
        <v>#N/A</v>
      </c>
      <c r="W26" s="18" t="e">
        <f>VLOOKUP(E26,E8数据库!C:Q,13,0)</f>
        <v>#N/A</v>
      </c>
      <c r="X26" s="27">
        <f t="shared" si="4"/>
        <v>0</v>
      </c>
      <c r="Y26" s="18" t="e">
        <f>VLOOKUP(E26,E8数据库!C:Q,14,0)</f>
        <v>#N/A</v>
      </c>
      <c r="Z26" s="18" t="e">
        <f>VLOOKUP(E26,E8数据库!C:Q,15,0)</f>
        <v>#N/A</v>
      </c>
      <c r="AA26" s="18"/>
    </row>
    <row r="27" spans="1:27" x14ac:dyDescent="0.25">
      <c r="A27" s="22"/>
      <c r="B27" s="3"/>
      <c r="C27" s="3"/>
      <c r="D27" s="3"/>
      <c r="E27" s="18" t="str">
        <f t="shared" si="6"/>
        <v/>
      </c>
      <c r="F27" s="18" t="e">
        <f t="shared" si="7"/>
        <v>#VALUE!</v>
      </c>
      <c r="G27" s="18" t="str">
        <f t="shared" si="8"/>
        <v/>
      </c>
      <c r="H27" s="18" t="e">
        <f t="shared" si="9"/>
        <v>#VALUE!</v>
      </c>
      <c r="I27" s="18" t="e">
        <f t="shared" si="10"/>
        <v>#VALUE!</v>
      </c>
      <c r="J27" s="18" t="e">
        <f>VLOOKUP(E27,E8数据库!C:Q,2,0)</f>
        <v>#N/A</v>
      </c>
      <c r="K27" s="18" t="e">
        <f>VLOOKUP(E27,E8数据库!C:Q,3,0)</f>
        <v>#N/A</v>
      </c>
      <c r="L27" s="19" t="e">
        <f>VLOOKUP(E27,E8数据库!C:Q,4,0)*2*C27</f>
        <v>#N/A</v>
      </c>
      <c r="M27" s="18" t="e">
        <f>VLOOKUP(E27,E8数据库!C:Q,5,0)</f>
        <v>#N/A</v>
      </c>
      <c r="N27" s="18" t="e">
        <f>VLOOKUP(E27,E8数据库!C:Q,6,0)</f>
        <v>#N/A</v>
      </c>
      <c r="O27" s="18"/>
      <c r="P27" s="18" t="e">
        <f>VLOOKUP(E27,E8数据库!C:Q,7,0)</f>
        <v>#N/A</v>
      </c>
      <c r="Q27" s="18" t="e">
        <f>VLOOKUP(E27,E8数据库!C:Q,8,0)</f>
        <v>#N/A</v>
      </c>
      <c r="R27" s="25" t="e">
        <f>VLOOKUP(E27,E8数据库!C:Q,9,0)*2*C27</f>
        <v>#N/A</v>
      </c>
      <c r="S27" s="18" t="e">
        <f>VLOOKUP(E27,E8数据库!C:Q,10,0)</f>
        <v>#N/A</v>
      </c>
      <c r="T27" s="18" t="e">
        <f>VLOOKUP(E27,E8数据库!C:Q,11,0)</f>
        <v>#N/A</v>
      </c>
      <c r="U27" s="18"/>
      <c r="V27" s="18" t="e">
        <f>VLOOKUP(E27,E8数据库!C:Q,12,0)</f>
        <v>#N/A</v>
      </c>
      <c r="W27" s="18" t="e">
        <f>VLOOKUP(E27,E8数据库!C:Q,13,0)</f>
        <v>#N/A</v>
      </c>
      <c r="X27" s="27">
        <f t="shared" si="4"/>
        <v>0</v>
      </c>
      <c r="Y27" s="18" t="e">
        <f>VLOOKUP(E27,E8数据库!C:Q,14,0)</f>
        <v>#N/A</v>
      </c>
      <c r="Z27" s="18" t="e">
        <f>VLOOKUP(E27,E8数据库!C:Q,15,0)</f>
        <v>#N/A</v>
      </c>
      <c r="AA27" s="18"/>
    </row>
    <row r="28" spans="1:27" x14ac:dyDescent="0.25">
      <c r="A28" s="22"/>
      <c r="B28" s="3"/>
      <c r="C28" s="3"/>
      <c r="D28" s="3"/>
      <c r="E28" s="18" t="str">
        <f t="shared" si="6"/>
        <v/>
      </c>
      <c r="F28" s="18" t="e">
        <f t="shared" si="7"/>
        <v>#VALUE!</v>
      </c>
      <c r="G28" s="18" t="str">
        <f t="shared" si="8"/>
        <v/>
      </c>
      <c r="H28" s="18" t="e">
        <f t="shared" si="9"/>
        <v>#VALUE!</v>
      </c>
      <c r="I28" s="18" t="e">
        <f t="shared" si="10"/>
        <v>#VALUE!</v>
      </c>
      <c r="J28" s="18" t="e">
        <f>VLOOKUP(E28,E8数据库!C:Q,2,0)</f>
        <v>#N/A</v>
      </c>
      <c r="K28" s="18" t="e">
        <f>VLOOKUP(E28,E8数据库!C:Q,3,0)</f>
        <v>#N/A</v>
      </c>
      <c r="L28" s="19" t="e">
        <f>VLOOKUP(E28,E8数据库!C:Q,4,0)*2*C28</f>
        <v>#N/A</v>
      </c>
      <c r="M28" s="18" t="e">
        <f>VLOOKUP(E28,E8数据库!C:Q,5,0)</f>
        <v>#N/A</v>
      </c>
      <c r="N28" s="18" t="e">
        <f>VLOOKUP(E28,E8数据库!C:Q,6,0)</f>
        <v>#N/A</v>
      </c>
      <c r="O28" s="18"/>
      <c r="P28" s="18" t="e">
        <f>VLOOKUP(E28,E8数据库!C:Q,7,0)</f>
        <v>#N/A</v>
      </c>
      <c r="Q28" s="18" t="e">
        <f>VLOOKUP(E28,E8数据库!C:Q,8,0)</f>
        <v>#N/A</v>
      </c>
      <c r="R28" s="25" t="e">
        <f>VLOOKUP(E28,E8数据库!C:Q,9,0)*2*C28</f>
        <v>#N/A</v>
      </c>
      <c r="S28" s="18" t="e">
        <f>VLOOKUP(E28,E8数据库!C:Q,10,0)</f>
        <v>#N/A</v>
      </c>
      <c r="T28" s="18" t="e">
        <f>VLOOKUP(E28,E8数据库!C:Q,11,0)</f>
        <v>#N/A</v>
      </c>
      <c r="U28" s="18"/>
      <c r="V28" s="18" t="e">
        <f>VLOOKUP(E28,E8数据库!C:Q,12,0)</f>
        <v>#N/A</v>
      </c>
      <c r="W28" s="18" t="e">
        <f>VLOOKUP(E28,E8数据库!C:Q,13,0)</f>
        <v>#N/A</v>
      </c>
      <c r="X28" s="27">
        <f t="shared" si="4"/>
        <v>0</v>
      </c>
      <c r="Y28" s="18" t="e">
        <f>VLOOKUP(E28,E8数据库!C:Q,14,0)</f>
        <v>#N/A</v>
      </c>
      <c r="Z28" s="18" t="e">
        <f>VLOOKUP(E28,E8数据库!C:Q,15,0)</f>
        <v>#N/A</v>
      </c>
      <c r="AA28" s="18"/>
    </row>
    <row r="29" spans="1:27" x14ac:dyDescent="0.25">
      <c r="A29" s="22"/>
      <c r="B29" s="3"/>
      <c r="C29" s="3"/>
      <c r="D29" s="3"/>
      <c r="E29" s="18" t="str">
        <f t="shared" si="6"/>
        <v/>
      </c>
      <c r="F29" s="18" t="e">
        <f t="shared" si="7"/>
        <v>#VALUE!</v>
      </c>
      <c r="G29" s="18" t="str">
        <f t="shared" si="8"/>
        <v/>
      </c>
      <c r="H29" s="18" t="e">
        <f t="shared" si="9"/>
        <v>#VALUE!</v>
      </c>
      <c r="I29" s="18" t="e">
        <f t="shared" si="10"/>
        <v>#VALUE!</v>
      </c>
      <c r="J29" s="18" t="e">
        <f>VLOOKUP(E29,E8数据库!C:Q,2,0)</f>
        <v>#N/A</v>
      </c>
      <c r="K29" s="18" t="e">
        <f>VLOOKUP(E29,E8数据库!C:Q,3,0)</f>
        <v>#N/A</v>
      </c>
      <c r="L29" s="19" t="e">
        <f>VLOOKUP(E29,E8数据库!C:Q,4,0)*2*C29</f>
        <v>#N/A</v>
      </c>
      <c r="M29" s="18" t="e">
        <f>VLOOKUP(E29,E8数据库!C:Q,5,0)</f>
        <v>#N/A</v>
      </c>
      <c r="N29" s="18" t="e">
        <f>VLOOKUP(E29,E8数据库!C:Q,6,0)</f>
        <v>#N/A</v>
      </c>
      <c r="O29" s="18"/>
      <c r="P29" s="18" t="e">
        <f>VLOOKUP(E29,E8数据库!C:Q,7,0)</f>
        <v>#N/A</v>
      </c>
      <c r="Q29" s="18" t="e">
        <f>VLOOKUP(E29,E8数据库!C:Q,8,0)</f>
        <v>#N/A</v>
      </c>
      <c r="R29" s="25" t="e">
        <f>VLOOKUP(E29,E8数据库!C:Q,9,0)*2*C29</f>
        <v>#N/A</v>
      </c>
      <c r="S29" s="18" t="e">
        <f>VLOOKUP(E29,E8数据库!C:Q,10,0)</f>
        <v>#N/A</v>
      </c>
      <c r="T29" s="18" t="e">
        <f>VLOOKUP(E29,E8数据库!C:Q,11,0)</f>
        <v>#N/A</v>
      </c>
      <c r="U29" s="18"/>
      <c r="V29" s="18" t="e">
        <f>VLOOKUP(E29,E8数据库!C:Q,12,0)</f>
        <v>#N/A</v>
      </c>
      <c r="W29" s="18" t="e">
        <f>VLOOKUP(E29,E8数据库!C:Q,13,0)</f>
        <v>#N/A</v>
      </c>
      <c r="X29" s="27">
        <f t="shared" si="4"/>
        <v>0</v>
      </c>
      <c r="Y29" s="18" t="e">
        <f>VLOOKUP(E29,E8数据库!C:Q,14,0)</f>
        <v>#N/A</v>
      </c>
      <c r="Z29" s="18" t="e">
        <f>VLOOKUP(E29,E8数据库!C:Q,15,0)</f>
        <v>#N/A</v>
      </c>
      <c r="AA29" s="18"/>
    </row>
    <row r="30" spans="1:27" x14ac:dyDescent="0.25">
      <c r="A30" s="22"/>
      <c r="B30" s="3"/>
      <c r="C30" s="3"/>
      <c r="D30" s="3"/>
      <c r="E30" s="18" t="str">
        <f t="shared" si="6"/>
        <v/>
      </c>
      <c r="F30" s="18" t="e">
        <f t="shared" si="7"/>
        <v>#VALUE!</v>
      </c>
      <c r="G30" s="18" t="str">
        <f t="shared" si="8"/>
        <v/>
      </c>
      <c r="H30" s="18" t="e">
        <f t="shared" si="9"/>
        <v>#VALUE!</v>
      </c>
      <c r="I30" s="18" t="e">
        <f t="shared" si="10"/>
        <v>#VALUE!</v>
      </c>
      <c r="J30" s="18" t="e">
        <f>VLOOKUP(E30,E8数据库!C:Q,2,0)</f>
        <v>#N/A</v>
      </c>
      <c r="K30" s="18" t="e">
        <f>VLOOKUP(E30,E8数据库!C:Q,3,0)</f>
        <v>#N/A</v>
      </c>
      <c r="L30" s="19" t="e">
        <f>VLOOKUP(E30,E8数据库!C:Q,4,0)*2*C30</f>
        <v>#N/A</v>
      </c>
      <c r="M30" s="18" t="e">
        <f>VLOOKUP(E30,E8数据库!C:Q,5,0)</f>
        <v>#N/A</v>
      </c>
      <c r="N30" s="18" t="e">
        <f>VLOOKUP(E30,E8数据库!C:Q,6,0)</f>
        <v>#N/A</v>
      </c>
      <c r="O30" s="18"/>
      <c r="P30" s="18" t="e">
        <f>VLOOKUP(E30,E8数据库!C:Q,7,0)</f>
        <v>#N/A</v>
      </c>
      <c r="Q30" s="18" t="e">
        <f>VLOOKUP(E30,E8数据库!C:Q,8,0)</f>
        <v>#N/A</v>
      </c>
      <c r="R30" s="25" t="e">
        <f>VLOOKUP(E30,E8数据库!C:Q,9,0)*2*C30</f>
        <v>#N/A</v>
      </c>
      <c r="S30" s="18" t="e">
        <f>VLOOKUP(E30,E8数据库!C:Q,10,0)</f>
        <v>#N/A</v>
      </c>
      <c r="T30" s="18" t="e">
        <f>VLOOKUP(E30,E8数据库!C:Q,11,0)</f>
        <v>#N/A</v>
      </c>
      <c r="U30" s="18"/>
      <c r="V30" s="18" t="e">
        <f>VLOOKUP(E30,E8数据库!C:Q,12,0)</f>
        <v>#N/A</v>
      </c>
      <c r="W30" s="18" t="e">
        <f>VLOOKUP(E30,E8数据库!C:Q,13,0)</f>
        <v>#N/A</v>
      </c>
      <c r="X30" s="27">
        <f t="shared" si="4"/>
        <v>0</v>
      </c>
      <c r="Y30" s="18" t="e">
        <f>VLOOKUP(E30,E8数据库!C:Q,14,0)</f>
        <v>#N/A</v>
      </c>
      <c r="Z30" s="18" t="e">
        <f>VLOOKUP(E30,E8数据库!C:Q,15,0)</f>
        <v>#N/A</v>
      </c>
      <c r="AA30" s="18"/>
    </row>
    <row r="31" spans="1:27" x14ac:dyDescent="0.25">
      <c r="A31" s="22"/>
      <c r="B31" s="3"/>
      <c r="C31" s="3"/>
      <c r="D31" s="3"/>
      <c r="E31" s="18" t="str">
        <f t="shared" si="6"/>
        <v/>
      </c>
      <c r="F31" s="18" t="e">
        <f t="shared" si="7"/>
        <v>#VALUE!</v>
      </c>
      <c r="G31" s="18" t="str">
        <f t="shared" si="8"/>
        <v/>
      </c>
      <c r="H31" s="18" t="e">
        <f t="shared" si="9"/>
        <v>#VALUE!</v>
      </c>
      <c r="I31" s="18" t="e">
        <f t="shared" si="10"/>
        <v>#VALUE!</v>
      </c>
      <c r="J31" s="18" t="e">
        <f>VLOOKUP(E31,E8数据库!C:Q,2,0)</f>
        <v>#N/A</v>
      </c>
      <c r="K31" s="18" t="e">
        <f>VLOOKUP(E31,E8数据库!C:Q,3,0)</f>
        <v>#N/A</v>
      </c>
      <c r="L31" s="19" t="e">
        <f>VLOOKUP(E31,E8数据库!C:Q,4,0)*2*C31</f>
        <v>#N/A</v>
      </c>
      <c r="M31" s="18" t="e">
        <f>VLOOKUP(E31,E8数据库!C:Q,5,0)</f>
        <v>#N/A</v>
      </c>
      <c r="N31" s="18" t="e">
        <f>VLOOKUP(E31,E8数据库!C:Q,6,0)</f>
        <v>#N/A</v>
      </c>
      <c r="O31" s="18"/>
      <c r="P31" s="18" t="e">
        <f>VLOOKUP(E31,E8数据库!C:Q,7,0)</f>
        <v>#N/A</v>
      </c>
      <c r="Q31" s="18" t="e">
        <f>VLOOKUP(E31,E8数据库!C:Q,8,0)</f>
        <v>#N/A</v>
      </c>
      <c r="R31" s="25" t="e">
        <f>VLOOKUP(E31,E8数据库!C:Q,9,0)*2*C31</f>
        <v>#N/A</v>
      </c>
      <c r="S31" s="18" t="e">
        <f>VLOOKUP(E31,E8数据库!C:Q,10,0)</f>
        <v>#N/A</v>
      </c>
      <c r="T31" s="18" t="e">
        <f>VLOOKUP(E31,E8数据库!C:Q,11,0)</f>
        <v>#N/A</v>
      </c>
      <c r="U31" s="18"/>
      <c r="V31" s="18" t="e">
        <f>VLOOKUP(E31,E8数据库!C:Q,12,0)</f>
        <v>#N/A</v>
      </c>
      <c r="W31" s="18" t="e">
        <f>VLOOKUP(E31,E8数据库!C:Q,13,0)</f>
        <v>#N/A</v>
      </c>
      <c r="X31" s="27">
        <f t="shared" si="4"/>
        <v>0</v>
      </c>
      <c r="Y31" s="18" t="e">
        <f>VLOOKUP(E31,E8数据库!C:Q,14,0)</f>
        <v>#N/A</v>
      </c>
      <c r="Z31" s="18" t="e">
        <f>VLOOKUP(E31,E8数据库!C:Q,15,0)</f>
        <v>#N/A</v>
      </c>
      <c r="AA31" s="18"/>
    </row>
    <row r="32" spans="1:27" x14ac:dyDescent="0.25">
      <c r="A32" s="22"/>
      <c r="B32" s="3"/>
      <c r="C32" s="3"/>
      <c r="D32" s="3"/>
      <c r="E32" s="18" t="str">
        <f t="shared" si="6"/>
        <v/>
      </c>
      <c r="F32" s="18" t="e">
        <f t="shared" si="7"/>
        <v>#VALUE!</v>
      </c>
      <c r="G32" s="18" t="str">
        <f t="shared" si="8"/>
        <v/>
      </c>
      <c r="H32" s="18" t="e">
        <f t="shared" si="9"/>
        <v>#VALUE!</v>
      </c>
      <c r="I32" s="18" t="e">
        <f t="shared" si="10"/>
        <v>#VALUE!</v>
      </c>
      <c r="J32" s="18" t="e">
        <f>VLOOKUP(E32,E8数据库!C:Q,2,0)</f>
        <v>#N/A</v>
      </c>
      <c r="K32" s="18" t="e">
        <f>VLOOKUP(E32,E8数据库!C:Q,3,0)</f>
        <v>#N/A</v>
      </c>
      <c r="L32" s="19" t="e">
        <f>VLOOKUP(E32,E8数据库!C:Q,4,0)*2*C32</f>
        <v>#N/A</v>
      </c>
      <c r="M32" s="18" t="e">
        <f>VLOOKUP(E32,E8数据库!C:Q,5,0)</f>
        <v>#N/A</v>
      </c>
      <c r="N32" s="18" t="e">
        <f>VLOOKUP(E32,E8数据库!C:Q,6,0)</f>
        <v>#N/A</v>
      </c>
      <c r="O32" s="18"/>
      <c r="P32" s="18" t="e">
        <f>VLOOKUP(E32,E8数据库!C:Q,7,0)</f>
        <v>#N/A</v>
      </c>
      <c r="Q32" s="18" t="e">
        <f>VLOOKUP(E32,E8数据库!C:Q,8,0)</f>
        <v>#N/A</v>
      </c>
      <c r="R32" s="25" t="e">
        <f>VLOOKUP(E32,E8数据库!C:Q,9,0)*2*C32</f>
        <v>#N/A</v>
      </c>
      <c r="S32" s="18" t="e">
        <f>VLOOKUP(E32,E8数据库!C:Q,10,0)</f>
        <v>#N/A</v>
      </c>
      <c r="T32" s="18" t="e">
        <f>VLOOKUP(E32,E8数据库!C:Q,11,0)</f>
        <v>#N/A</v>
      </c>
      <c r="U32" s="18"/>
      <c r="V32" s="18" t="e">
        <f>VLOOKUP(E32,E8数据库!C:Q,12,0)</f>
        <v>#N/A</v>
      </c>
      <c r="W32" s="18" t="e">
        <f>VLOOKUP(E32,E8数据库!C:Q,13,0)</f>
        <v>#N/A</v>
      </c>
      <c r="X32" s="27">
        <f t="shared" si="4"/>
        <v>0</v>
      </c>
      <c r="Y32" s="18" t="e">
        <f>VLOOKUP(E32,E8数据库!C:Q,14,0)</f>
        <v>#N/A</v>
      </c>
      <c r="Z32" s="18" t="e">
        <f>VLOOKUP(E32,E8数据库!C:Q,15,0)</f>
        <v>#N/A</v>
      </c>
      <c r="AA32" s="18"/>
    </row>
    <row r="33" spans="1:27" x14ac:dyDescent="0.25">
      <c r="A33" s="22"/>
      <c r="B33" s="3"/>
      <c r="C33" s="3"/>
      <c r="D33" s="3"/>
      <c r="E33" s="18" t="str">
        <f t="shared" si="6"/>
        <v/>
      </c>
      <c r="F33" s="18" t="e">
        <f t="shared" si="7"/>
        <v>#VALUE!</v>
      </c>
      <c r="G33" s="18" t="str">
        <f t="shared" si="8"/>
        <v/>
      </c>
      <c r="H33" s="18" t="e">
        <f t="shared" si="9"/>
        <v>#VALUE!</v>
      </c>
      <c r="I33" s="18" t="e">
        <f t="shared" si="10"/>
        <v>#VALUE!</v>
      </c>
      <c r="J33" s="18" t="e">
        <f>VLOOKUP(E33,E8数据库!C:Q,2,0)</f>
        <v>#N/A</v>
      </c>
      <c r="K33" s="18" t="e">
        <f>VLOOKUP(E33,E8数据库!C:Q,3,0)</f>
        <v>#N/A</v>
      </c>
      <c r="L33" s="19" t="e">
        <f>VLOOKUP(E33,E8数据库!C:Q,4,0)*2*C33</f>
        <v>#N/A</v>
      </c>
      <c r="M33" s="18" t="e">
        <f>VLOOKUP(E33,E8数据库!C:Q,5,0)</f>
        <v>#N/A</v>
      </c>
      <c r="N33" s="18" t="e">
        <f>VLOOKUP(E33,E8数据库!C:Q,6,0)</f>
        <v>#N/A</v>
      </c>
      <c r="O33" s="18"/>
      <c r="P33" s="18" t="e">
        <f>VLOOKUP(E33,E8数据库!C:Q,7,0)</f>
        <v>#N/A</v>
      </c>
      <c r="Q33" s="18" t="e">
        <f>VLOOKUP(E33,E8数据库!C:Q,8,0)</f>
        <v>#N/A</v>
      </c>
      <c r="R33" s="25" t="e">
        <f>VLOOKUP(E33,E8数据库!C:Q,9,0)*2*C33</f>
        <v>#N/A</v>
      </c>
      <c r="S33" s="18" t="e">
        <f>VLOOKUP(E33,E8数据库!C:Q,10,0)</f>
        <v>#N/A</v>
      </c>
      <c r="T33" s="18" t="e">
        <f>VLOOKUP(E33,E8数据库!C:Q,11,0)</f>
        <v>#N/A</v>
      </c>
      <c r="U33" s="18"/>
      <c r="V33" s="18" t="e">
        <f>VLOOKUP(E33,E8数据库!C:Q,12,0)</f>
        <v>#N/A</v>
      </c>
      <c r="W33" s="18" t="e">
        <f>VLOOKUP(E33,E8数据库!C:Q,13,0)</f>
        <v>#N/A</v>
      </c>
      <c r="X33" s="27">
        <f t="shared" si="4"/>
        <v>0</v>
      </c>
      <c r="Y33" s="18" t="e">
        <f>VLOOKUP(E33,E8数据库!C:Q,14,0)</f>
        <v>#N/A</v>
      </c>
      <c r="Z33" s="18" t="e">
        <f>VLOOKUP(E33,E8数据库!C:Q,15,0)</f>
        <v>#N/A</v>
      </c>
      <c r="AA33" s="18"/>
    </row>
    <row r="34" spans="1:27" x14ac:dyDescent="0.25">
      <c r="A34" s="22"/>
      <c r="B34" s="3"/>
      <c r="C34" s="3"/>
      <c r="D34" s="3"/>
      <c r="E34" s="18" t="str">
        <f t="shared" si="6"/>
        <v/>
      </c>
      <c r="F34" s="18" t="e">
        <f t="shared" si="7"/>
        <v>#VALUE!</v>
      </c>
      <c r="G34" s="18" t="str">
        <f t="shared" si="8"/>
        <v/>
      </c>
      <c r="H34" s="18" t="e">
        <f t="shared" si="9"/>
        <v>#VALUE!</v>
      </c>
      <c r="I34" s="18" t="e">
        <f t="shared" si="10"/>
        <v>#VALUE!</v>
      </c>
      <c r="J34" s="18" t="e">
        <f>VLOOKUP(E34,E8数据库!C:Q,2,0)</f>
        <v>#N/A</v>
      </c>
      <c r="K34" s="18" t="e">
        <f>VLOOKUP(E34,E8数据库!C:Q,3,0)</f>
        <v>#N/A</v>
      </c>
      <c r="L34" s="19" t="e">
        <f>VLOOKUP(E34,E8数据库!C:Q,4,0)*2*C34</f>
        <v>#N/A</v>
      </c>
      <c r="M34" s="18" t="e">
        <f>VLOOKUP(E34,E8数据库!C:Q,5,0)</f>
        <v>#N/A</v>
      </c>
      <c r="N34" s="18" t="e">
        <f>VLOOKUP(E34,E8数据库!C:Q,6,0)</f>
        <v>#N/A</v>
      </c>
      <c r="O34" s="18"/>
      <c r="P34" s="18" t="e">
        <f>VLOOKUP(E34,E8数据库!C:Q,7,0)</f>
        <v>#N/A</v>
      </c>
      <c r="Q34" s="18" t="e">
        <f>VLOOKUP(E34,E8数据库!C:Q,8,0)</f>
        <v>#N/A</v>
      </c>
      <c r="R34" s="25" t="e">
        <f>VLOOKUP(E34,E8数据库!C:Q,9,0)*2*C34</f>
        <v>#N/A</v>
      </c>
      <c r="S34" s="18" t="e">
        <f>VLOOKUP(E34,E8数据库!C:Q,10,0)</f>
        <v>#N/A</v>
      </c>
      <c r="T34" s="18" t="e">
        <f>VLOOKUP(E34,E8数据库!C:Q,11,0)</f>
        <v>#N/A</v>
      </c>
      <c r="U34" s="18"/>
      <c r="V34" s="18" t="e">
        <f>VLOOKUP(E34,E8数据库!C:Q,12,0)</f>
        <v>#N/A</v>
      </c>
      <c r="W34" s="18" t="e">
        <f>VLOOKUP(E34,E8数据库!C:Q,13,0)</f>
        <v>#N/A</v>
      </c>
      <c r="X34" s="27">
        <f t="shared" si="4"/>
        <v>0</v>
      </c>
      <c r="Y34" s="18" t="e">
        <f>VLOOKUP(E34,E8数据库!C:Q,14,0)</f>
        <v>#N/A</v>
      </c>
      <c r="Z34" s="18" t="e">
        <f>VLOOKUP(E34,E8数据库!C:Q,15,0)</f>
        <v>#N/A</v>
      </c>
      <c r="AA34" s="18"/>
    </row>
    <row r="35" spans="1:27" x14ac:dyDescent="0.25">
      <c r="A35" s="22"/>
      <c r="B35" s="3"/>
      <c r="C35" s="3"/>
      <c r="D35" s="3"/>
      <c r="E35" s="18" t="str">
        <f t="shared" si="6"/>
        <v/>
      </c>
      <c r="F35" s="18" t="e">
        <f t="shared" si="7"/>
        <v>#VALUE!</v>
      </c>
      <c r="G35" s="18" t="str">
        <f t="shared" si="8"/>
        <v/>
      </c>
      <c r="H35" s="18" t="e">
        <f t="shared" si="9"/>
        <v>#VALUE!</v>
      </c>
      <c r="I35" s="18" t="e">
        <f t="shared" si="10"/>
        <v>#VALUE!</v>
      </c>
      <c r="J35" s="18" t="e">
        <f>VLOOKUP(E35,E8数据库!C:Q,2,0)</f>
        <v>#N/A</v>
      </c>
      <c r="K35" s="18" t="e">
        <f>VLOOKUP(E35,E8数据库!C:Q,3,0)</f>
        <v>#N/A</v>
      </c>
      <c r="L35" s="19" t="e">
        <f>VLOOKUP(E35,E8数据库!C:Q,4,0)*2*C35</f>
        <v>#N/A</v>
      </c>
      <c r="M35" s="18" t="e">
        <f>VLOOKUP(E35,E8数据库!C:Q,5,0)</f>
        <v>#N/A</v>
      </c>
      <c r="N35" s="18" t="e">
        <f>VLOOKUP(E35,E8数据库!C:Q,6,0)</f>
        <v>#N/A</v>
      </c>
      <c r="O35" s="18"/>
      <c r="P35" s="18" t="e">
        <f>VLOOKUP(E35,E8数据库!C:Q,7,0)</f>
        <v>#N/A</v>
      </c>
      <c r="Q35" s="18" t="e">
        <f>VLOOKUP(E35,E8数据库!C:Q,8,0)</f>
        <v>#N/A</v>
      </c>
      <c r="R35" s="25" t="e">
        <f>VLOOKUP(E35,E8数据库!C:Q,9,0)*2*C35</f>
        <v>#N/A</v>
      </c>
      <c r="S35" s="18" t="e">
        <f>VLOOKUP(E35,E8数据库!C:Q,10,0)</f>
        <v>#N/A</v>
      </c>
      <c r="T35" s="18" t="e">
        <f>VLOOKUP(E35,E8数据库!C:Q,11,0)</f>
        <v>#N/A</v>
      </c>
      <c r="U35" s="18"/>
      <c r="V35" s="18" t="e">
        <f>VLOOKUP(E35,E8数据库!C:Q,12,0)</f>
        <v>#N/A</v>
      </c>
      <c r="W35" s="18" t="e">
        <f>VLOOKUP(E35,E8数据库!C:Q,13,0)</f>
        <v>#N/A</v>
      </c>
      <c r="X35" s="27">
        <f t="shared" si="4"/>
        <v>0</v>
      </c>
      <c r="Y35" s="18" t="e">
        <f>VLOOKUP(E35,E8数据库!C:Q,14,0)</f>
        <v>#N/A</v>
      </c>
      <c r="Z35" s="18" t="e">
        <f>VLOOKUP(E35,E8数据库!C:Q,15,0)</f>
        <v>#N/A</v>
      </c>
      <c r="AA35" s="18"/>
    </row>
    <row r="36" spans="1:27" x14ac:dyDescent="0.25">
      <c r="A36" s="22"/>
      <c r="B36" s="3"/>
      <c r="C36" s="3"/>
      <c r="D36" s="3"/>
      <c r="E36" s="18" t="str">
        <f t="shared" si="6"/>
        <v/>
      </c>
      <c r="F36" s="18" t="e">
        <f t="shared" si="7"/>
        <v>#VALUE!</v>
      </c>
      <c r="G36" s="18" t="str">
        <f t="shared" si="8"/>
        <v/>
      </c>
      <c r="H36" s="18" t="e">
        <f t="shared" si="9"/>
        <v>#VALUE!</v>
      </c>
      <c r="I36" s="18" t="e">
        <f t="shared" si="10"/>
        <v>#VALUE!</v>
      </c>
      <c r="J36" s="18" t="e">
        <f>VLOOKUP(E36,E8数据库!C:Q,2,0)</f>
        <v>#N/A</v>
      </c>
      <c r="K36" s="18" t="e">
        <f>VLOOKUP(E36,E8数据库!C:Q,3,0)</f>
        <v>#N/A</v>
      </c>
      <c r="L36" s="19" t="e">
        <f>VLOOKUP(E36,E8数据库!C:Q,4,0)*2*C36</f>
        <v>#N/A</v>
      </c>
      <c r="M36" s="18" t="e">
        <f>VLOOKUP(E36,E8数据库!C:Q,5,0)</f>
        <v>#N/A</v>
      </c>
      <c r="N36" s="18" t="e">
        <f>VLOOKUP(E36,E8数据库!C:Q,6,0)</f>
        <v>#N/A</v>
      </c>
      <c r="O36" s="18"/>
      <c r="P36" s="18" t="e">
        <f>VLOOKUP(E36,E8数据库!C:Q,7,0)</f>
        <v>#N/A</v>
      </c>
      <c r="Q36" s="18" t="e">
        <f>VLOOKUP(E36,E8数据库!C:Q,8,0)</f>
        <v>#N/A</v>
      </c>
      <c r="R36" s="25" t="e">
        <f>VLOOKUP(E36,E8数据库!C:Q,9,0)*2*C36</f>
        <v>#N/A</v>
      </c>
      <c r="S36" s="18" t="e">
        <f>VLOOKUP(E36,E8数据库!C:Q,10,0)</f>
        <v>#N/A</v>
      </c>
      <c r="T36" s="18" t="e">
        <f>VLOOKUP(E36,E8数据库!C:Q,11,0)</f>
        <v>#N/A</v>
      </c>
      <c r="U36" s="18"/>
      <c r="V36" s="18" t="e">
        <f>VLOOKUP(E36,E8数据库!C:Q,12,0)</f>
        <v>#N/A</v>
      </c>
      <c r="W36" s="18" t="e">
        <f>VLOOKUP(E36,E8数据库!C:Q,13,0)</f>
        <v>#N/A</v>
      </c>
      <c r="X36" s="27">
        <f t="shared" si="4"/>
        <v>0</v>
      </c>
      <c r="Y36" s="18" t="e">
        <f>VLOOKUP(E36,E8数据库!C:Q,14,0)</f>
        <v>#N/A</v>
      </c>
      <c r="Z36" s="18" t="e">
        <f>VLOOKUP(E36,E8数据库!C:Q,15,0)</f>
        <v>#N/A</v>
      </c>
      <c r="AA36" s="18"/>
    </row>
    <row r="37" spans="1:27" x14ac:dyDescent="0.25">
      <c r="A37" s="22"/>
      <c r="B37" s="3"/>
      <c r="C37" s="3"/>
      <c r="D37" s="3"/>
      <c r="E37" s="18" t="str">
        <f t="shared" si="6"/>
        <v/>
      </c>
      <c r="F37" s="18" t="e">
        <f t="shared" si="7"/>
        <v>#VALUE!</v>
      </c>
      <c r="G37" s="18" t="str">
        <f t="shared" si="8"/>
        <v/>
      </c>
      <c r="H37" s="18" t="e">
        <f t="shared" si="9"/>
        <v>#VALUE!</v>
      </c>
      <c r="I37" s="18" t="e">
        <f t="shared" si="10"/>
        <v>#VALUE!</v>
      </c>
      <c r="J37" s="18" t="e">
        <f>VLOOKUP(E37,E8数据库!C:Q,2,0)</f>
        <v>#N/A</v>
      </c>
      <c r="K37" s="18" t="e">
        <f>VLOOKUP(E37,E8数据库!C:Q,3,0)</f>
        <v>#N/A</v>
      </c>
      <c r="L37" s="19" t="e">
        <f>VLOOKUP(E37,E8数据库!C:Q,4,0)*2*C37</f>
        <v>#N/A</v>
      </c>
      <c r="M37" s="18" t="e">
        <f>VLOOKUP(E37,E8数据库!C:Q,5,0)</f>
        <v>#N/A</v>
      </c>
      <c r="N37" s="18" t="e">
        <f>VLOOKUP(E37,E8数据库!C:Q,6,0)</f>
        <v>#N/A</v>
      </c>
      <c r="O37" s="18"/>
      <c r="P37" s="18" t="e">
        <f>VLOOKUP(E37,E8数据库!C:Q,7,0)</f>
        <v>#N/A</v>
      </c>
      <c r="Q37" s="18" t="e">
        <f>VLOOKUP(E37,E8数据库!C:Q,8,0)</f>
        <v>#N/A</v>
      </c>
      <c r="R37" s="25" t="e">
        <f>VLOOKUP(E37,E8数据库!C:Q,9,0)*2*C37</f>
        <v>#N/A</v>
      </c>
      <c r="S37" s="18" t="e">
        <f>VLOOKUP(E37,E8数据库!C:Q,10,0)</f>
        <v>#N/A</v>
      </c>
      <c r="T37" s="18" t="e">
        <f>VLOOKUP(E37,E8数据库!C:Q,11,0)</f>
        <v>#N/A</v>
      </c>
      <c r="U37" s="18"/>
      <c r="V37" s="18" t="e">
        <f>VLOOKUP(E37,E8数据库!C:Q,12,0)</f>
        <v>#N/A</v>
      </c>
      <c r="W37" s="18" t="e">
        <f>VLOOKUP(E37,E8数据库!C:Q,13,0)</f>
        <v>#N/A</v>
      </c>
      <c r="X37" s="27">
        <f t="shared" si="4"/>
        <v>0</v>
      </c>
      <c r="Y37" s="18" t="e">
        <f>VLOOKUP(E37,E8数据库!C:Q,14,0)</f>
        <v>#N/A</v>
      </c>
      <c r="Z37" s="18" t="e">
        <f>VLOOKUP(E37,E8数据库!C:Q,15,0)</f>
        <v>#N/A</v>
      </c>
      <c r="AA37" s="18"/>
    </row>
    <row r="38" spans="1:27" x14ac:dyDescent="0.25">
      <c r="A38" s="22"/>
      <c r="B38" s="3"/>
      <c r="C38" s="3"/>
      <c r="D38" s="3"/>
      <c r="E38" s="18" t="str">
        <f t="shared" si="6"/>
        <v/>
      </c>
      <c r="F38" s="18" t="e">
        <f t="shared" si="7"/>
        <v>#VALUE!</v>
      </c>
      <c r="G38" s="18" t="str">
        <f t="shared" si="8"/>
        <v/>
      </c>
      <c r="H38" s="18" t="e">
        <f t="shared" si="9"/>
        <v>#VALUE!</v>
      </c>
      <c r="I38" s="18" t="e">
        <f t="shared" si="10"/>
        <v>#VALUE!</v>
      </c>
      <c r="J38" s="18" t="e">
        <f>VLOOKUP(E38,E8数据库!C:Q,2,0)</f>
        <v>#N/A</v>
      </c>
      <c r="K38" s="18" t="e">
        <f>VLOOKUP(E38,E8数据库!C:Q,3,0)</f>
        <v>#N/A</v>
      </c>
      <c r="L38" s="19" t="e">
        <f>VLOOKUP(E38,E8数据库!C:Q,4,0)*2*C38</f>
        <v>#N/A</v>
      </c>
      <c r="M38" s="18" t="e">
        <f>VLOOKUP(E38,E8数据库!C:Q,5,0)</f>
        <v>#N/A</v>
      </c>
      <c r="N38" s="18" t="e">
        <f>VLOOKUP(E38,E8数据库!C:Q,6,0)</f>
        <v>#N/A</v>
      </c>
      <c r="O38" s="18"/>
      <c r="P38" s="18" t="e">
        <f>VLOOKUP(E38,E8数据库!C:Q,7,0)</f>
        <v>#N/A</v>
      </c>
      <c r="Q38" s="18" t="e">
        <f>VLOOKUP(E38,E8数据库!C:Q,8,0)</f>
        <v>#N/A</v>
      </c>
      <c r="R38" s="25" t="e">
        <f>VLOOKUP(E38,E8数据库!C:Q,9,0)*2*C38</f>
        <v>#N/A</v>
      </c>
      <c r="S38" s="18" t="e">
        <f>VLOOKUP(E38,E8数据库!C:Q,10,0)</f>
        <v>#N/A</v>
      </c>
      <c r="T38" s="18" t="e">
        <f>VLOOKUP(E38,E8数据库!C:Q,11,0)</f>
        <v>#N/A</v>
      </c>
      <c r="U38" s="18"/>
      <c r="V38" s="18" t="e">
        <f>VLOOKUP(E38,E8数据库!C:Q,12,0)</f>
        <v>#N/A</v>
      </c>
      <c r="W38" s="18" t="e">
        <f>VLOOKUP(E38,E8数据库!C:Q,13,0)</f>
        <v>#N/A</v>
      </c>
      <c r="X38" s="27">
        <f t="shared" si="4"/>
        <v>0</v>
      </c>
      <c r="Y38" s="18" t="e">
        <f>VLOOKUP(E38,E8数据库!C:Q,14,0)</f>
        <v>#N/A</v>
      </c>
      <c r="Z38" s="18" t="e">
        <f>VLOOKUP(E38,E8数据库!C:Q,15,0)</f>
        <v>#N/A</v>
      </c>
      <c r="AA38" s="18"/>
    </row>
    <row r="39" spans="1:27" x14ac:dyDescent="0.25">
      <c r="A39" s="22"/>
      <c r="B39" s="3"/>
      <c r="C39" s="3"/>
      <c r="D39" s="3"/>
      <c r="E39" s="18" t="str">
        <f t="shared" si="6"/>
        <v/>
      </c>
      <c r="F39" s="18" t="e">
        <f t="shared" si="7"/>
        <v>#VALUE!</v>
      </c>
      <c r="G39" s="18" t="str">
        <f t="shared" si="8"/>
        <v/>
      </c>
      <c r="H39" s="18" t="e">
        <f t="shared" si="9"/>
        <v>#VALUE!</v>
      </c>
      <c r="I39" s="18" t="e">
        <f t="shared" si="10"/>
        <v>#VALUE!</v>
      </c>
      <c r="J39" s="18" t="e">
        <f>VLOOKUP(E39,E8数据库!C:Q,2,0)</f>
        <v>#N/A</v>
      </c>
      <c r="K39" s="18" t="e">
        <f>VLOOKUP(E39,E8数据库!C:Q,3,0)</f>
        <v>#N/A</v>
      </c>
      <c r="L39" s="19" t="e">
        <f>VLOOKUP(E39,E8数据库!C:Q,4,0)*2*C39</f>
        <v>#N/A</v>
      </c>
      <c r="M39" s="18" t="e">
        <f>VLOOKUP(E39,E8数据库!C:Q,5,0)</f>
        <v>#N/A</v>
      </c>
      <c r="N39" s="18" t="e">
        <f>VLOOKUP(E39,E8数据库!C:Q,6,0)</f>
        <v>#N/A</v>
      </c>
      <c r="O39" s="18"/>
      <c r="P39" s="18" t="e">
        <f>VLOOKUP(E39,E8数据库!C:Q,7,0)</f>
        <v>#N/A</v>
      </c>
      <c r="Q39" s="18" t="e">
        <f>VLOOKUP(E39,E8数据库!C:Q,8,0)</f>
        <v>#N/A</v>
      </c>
      <c r="R39" s="25" t="e">
        <f>VLOOKUP(E39,E8数据库!C:Q,9,0)*2*C39</f>
        <v>#N/A</v>
      </c>
      <c r="S39" s="18" t="e">
        <f>VLOOKUP(E39,E8数据库!C:Q,10,0)</f>
        <v>#N/A</v>
      </c>
      <c r="T39" s="18" t="e">
        <f>VLOOKUP(E39,E8数据库!C:Q,11,0)</f>
        <v>#N/A</v>
      </c>
      <c r="U39" s="18"/>
      <c r="V39" s="18" t="e">
        <f>VLOOKUP(E39,E8数据库!C:Q,12,0)</f>
        <v>#N/A</v>
      </c>
      <c r="W39" s="18" t="e">
        <f>VLOOKUP(E39,E8数据库!C:Q,13,0)</f>
        <v>#N/A</v>
      </c>
      <c r="X39" s="27">
        <f t="shared" si="4"/>
        <v>0</v>
      </c>
      <c r="Y39" s="18" t="e">
        <f>VLOOKUP(E39,E8数据库!C:Q,14,0)</f>
        <v>#N/A</v>
      </c>
      <c r="Z39" s="18" t="e">
        <f>VLOOKUP(E39,E8数据库!C:Q,15,0)</f>
        <v>#N/A</v>
      </c>
      <c r="AA39" s="18"/>
    </row>
    <row r="40" spans="1:27" x14ac:dyDescent="0.25">
      <c r="A40" s="22"/>
      <c r="B40" s="3"/>
      <c r="C40" s="3"/>
      <c r="D40" s="3"/>
      <c r="E40" s="18" t="str">
        <f t="shared" si="6"/>
        <v/>
      </c>
      <c r="F40" s="18" t="e">
        <f t="shared" si="7"/>
        <v>#VALUE!</v>
      </c>
      <c r="G40" s="18" t="str">
        <f t="shared" si="8"/>
        <v/>
      </c>
      <c r="H40" s="18" t="e">
        <f t="shared" si="9"/>
        <v>#VALUE!</v>
      </c>
      <c r="I40" s="18" t="e">
        <f t="shared" si="10"/>
        <v>#VALUE!</v>
      </c>
      <c r="J40" s="18" t="e">
        <f>VLOOKUP(E40,E8数据库!C:Q,2,0)</f>
        <v>#N/A</v>
      </c>
      <c r="K40" s="18" t="e">
        <f>VLOOKUP(E40,E8数据库!C:Q,3,0)</f>
        <v>#N/A</v>
      </c>
      <c r="L40" s="19" t="e">
        <f>VLOOKUP(E40,E8数据库!C:Q,4,0)*2*C40</f>
        <v>#N/A</v>
      </c>
      <c r="M40" s="18" t="e">
        <f>VLOOKUP(E40,E8数据库!C:Q,5,0)</f>
        <v>#N/A</v>
      </c>
      <c r="N40" s="18" t="e">
        <f>VLOOKUP(E40,E8数据库!C:Q,6,0)</f>
        <v>#N/A</v>
      </c>
      <c r="O40" s="18"/>
      <c r="P40" s="18" t="e">
        <f>VLOOKUP(E40,E8数据库!C:Q,7,0)</f>
        <v>#N/A</v>
      </c>
      <c r="Q40" s="18" t="e">
        <f>VLOOKUP(E40,E8数据库!C:Q,8,0)</f>
        <v>#N/A</v>
      </c>
      <c r="R40" s="25" t="e">
        <f>VLOOKUP(E40,E8数据库!C:Q,9,0)*2*C40</f>
        <v>#N/A</v>
      </c>
      <c r="S40" s="18" t="e">
        <f>VLOOKUP(E40,E8数据库!C:Q,10,0)</f>
        <v>#N/A</v>
      </c>
      <c r="T40" s="18" t="e">
        <f>VLOOKUP(E40,E8数据库!C:Q,11,0)</f>
        <v>#N/A</v>
      </c>
      <c r="U40" s="18"/>
      <c r="V40" s="18" t="e">
        <f>VLOOKUP(E40,E8数据库!C:Q,12,0)</f>
        <v>#N/A</v>
      </c>
      <c r="W40" s="18" t="e">
        <f>VLOOKUP(E40,E8数据库!C:Q,13,0)</f>
        <v>#N/A</v>
      </c>
      <c r="X40" s="27">
        <f t="shared" si="4"/>
        <v>0</v>
      </c>
      <c r="Y40" s="18" t="e">
        <f>VLOOKUP(E40,E8数据库!C:Q,14,0)</f>
        <v>#N/A</v>
      </c>
      <c r="Z40" s="18" t="e">
        <f>VLOOKUP(E40,E8数据库!C:Q,15,0)</f>
        <v>#N/A</v>
      </c>
      <c r="AA40" s="18"/>
    </row>
    <row r="41" spans="1:27" x14ac:dyDescent="0.25">
      <c r="A41" s="22"/>
      <c r="B41" s="3"/>
      <c r="C41" s="3"/>
      <c r="D41" s="3"/>
      <c r="E41" s="18" t="str">
        <f t="shared" si="6"/>
        <v/>
      </c>
      <c r="F41" s="18" t="e">
        <f t="shared" si="7"/>
        <v>#VALUE!</v>
      </c>
      <c r="G41" s="18" t="str">
        <f t="shared" si="8"/>
        <v/>
      </c>
      <c r="H41" s="18" t="e">
        <f t="shared" si="9"/>
        <v>#VALUE!</v>
      </c>
      <c r="I41" s="18" t="e">
        <f t="shared" si="10"/>
        <v>#VALUE!</v>
      </c>
      <c r="J41" s="18" t="e">
        <f>VLOOKUP(E41,E8数据库!C:Q,2,0)</f>
        <v>#N/A</v>
      </c>
      <c r="K41" s="18" t="e">
        <f>VLOOKUP(E41,E8数据库!C:Q,3,0)</f>
        <v>#N/A</v>
      </c>
      <c r="L41" s="19" t="e">
        <f>VLOOKUP(E41,E8数据库!C:Q,4,0)*2*C41</f>
        <v>#N/A</v>
      </c>
      <c r="M41" s="18" t="e">
        <f>VLOOKUP(E41,E8数据库!C:Q,5,0)</f>
        <v>#N/A</v>
      </c>
      <c r="N41" s="18" t="e">
        <f>VLOOKUP(E41,E8数据库!C:Q,6,0)</f>
        <v>#N/A</v>
      </c>
      <c r="O41" s="18"/>
      <c r="P41" s="18" t="e">
        <f>VLOOKUP(E41,E8数据库!C:Q,7,0)</f>
        <v>#N/A</v>
      </c>
      <c r="Q41" s="18" t="e">
        <f>VLOOKUP(E41,E8数据库!C:Q,8,0)</f>
        <v>#N/A</v>
      </c>
      <c r="R41" s="25" t="e">
        <f>VLOOKUP(E41,E8数据库!C:Q,9,0)*2*C41</f>
        <v>#N/A</v>
      </c>
      <c r="S41" s="18" t="e">
        <f>VLOOKUP(E41,E8数据库!C:Q,10,0)</f>
        <v>#N/A</v>
      </c>
      <c r="T41" s="18" t="e">
        <f>VLOOKUP(E41,E8数据库!C:Q,11,0)</f>
        <v>#N/A</v>
      </c>
      <c r="U41" s="18"/>
      <c r="V41" s="18" t="e">
        <f>VLOOKUP(E41,E8数据库!C:Q,12,0)</f>
        <v>#N/A</v>
      </c>
      <c r="W41" s="18" t="e">
        <f>VLOOKUP(E41,E8数据库!C:Q,13,0)</f>
        <v>#N/A</v>
      </c>
      <c r="X41" s="27">
        <f t="shared" si="4"/>
        <v>0</v>
      </c>
      <c r="Y41" s="18" t="e">
        <f>VLOOKUP(E41,E8数据库!C:Q,14,0)</f>
        <v>#N/A</v>
      </c>
      <c r="Z41" s="18" t="e">
        <f>VLOOKUP(E41,E8数据库!C:Q,15,0)</f>
        <v>#N/A</v>
      </c>
      <c r="AA41" s="18"/>
    </row>
    <row r="42" spans="1:27" x14ac:dyDescent="0.25">
      <c r="A42" s="22"/>
      <c r="B42" s="3"/>
      <c r="C42" s="3"/>
      <c r="D42" s="3"/>
      <c r="E42" s="18" t="str">
        <f t="shared" si="6"/>
        <v/>
      </c>
      <c r="F42" s="18" t="e">
        <f t="shared" si="7"/>
        <v>#VALUE!</v>
      </c>
      <c r="G42" s="18" t="str">
        <f t="shared" si="8"/>
        <v/>
      </c>
      <c r="H42" s="18" t="e">
        <f t="shared" si="9"/>
        <v>#VALUE!</v>
      </c>
      <c r="I42" s="18" t="e">
        <f t="shared" si="10"/>
        <v>#VALUE!</v>
      </c>
      <c r="J42" s="18" t="e">
        <f>VLOOKUP(E42,E8数据库!C:Q,2,0)</f>
        <v>#N/A</v>
      </c>
      <c r="K42" s="18" t="e">
        <f>VLOOKUP(E42,E8数据库!C:Q,3,0)</f>
        <v>#N/A</v>
      </c>
      <c r="L42" s="19" t="e">
        <f>VLOOKUP(E42,E8数据库!C:Q,4,0)*2*C42</f>
        <v>#N/A</v>
      </c>
      <c r="M42" s="18" t="e">
        <f>VLOOKUP(E42,E8数据库!C:Q,5,0)</f>
        <v>#N/A</v>
      </c>
      <c r="N42" s="18" t="e">
        <f>VLOOKUP(E42,E8数据库!C:Q,6,0)</f>
        <v>#N/A</v>
      </c>
      <c r="O42" s="18"/>
      <c r="P42" s="18" t="e">
        <f>VLOOKUP(E42,E8数据库!C:Q,7,0)</f>
        <v>#N/A</v>
      </c>
      <c r="Q42" s="18" t="e">
        <f>VLOOKUP(E42,E8数据库!C:Q,8,0)</f>
        <v>#N/A</v>
      </c>
      <c r="R42" s="25" t="e">
        <f>VLOOKUP(E42,E8数据库!C:Q,9,0)*2*C42</f>
        <v>#N/A</v>
      </c>
      <c r="S42" s="18" t="e">
        <f>VLOOKUP(E42,E8数据库!C:Q,10,0)</f>
        <v>#N/A</v>
      </c>
      <c r="T42" s="18" t="e">
        <f>VLOOKUP(E42,E8数据库!C:Q,11,0)</f>
        <v>#N/A</v>
      </c>
      <c r="U42" s="18"/>
      <c r="V42" s="18" t="e">
        <f>VLOOKUP(E42,E8数据库!C:Q,12,0)</f>
        <v>#N/A</v>
      </c>
      <c r="W42" s="18" t="e">
        <f>VLOOKUP(E42,E8数据库!C:Q,13,0)</f>
        <v>#N/A</v>
      </c>
      <c r="X42" s="27">
        <f t="shared" si="4"/>
        <v>0</v>
      </c>
      <c r="Y42" s="18" t="e">
        <f>VLOOKUP(E42,E8数据库!C:Q,14,0)</f>
        <v>#N/A</v>
      </c>
      <c r="Z42" s="18" t="e">
        <f>VLOOKUP(E42,E8数据库!C:Q,15,0)</f>
        <v>#N/A</v>
      </c>
      <c r="AA42" s="18"/>
    </row>
    <row r="43" spans="1:27" x14ac:dyDescent="0.25">
      <c r="A43" s="22"/>
      <c r="B43" s="3"/>
      <c r="C43" s="3"/>
      <c r="D43" s="3"/>
      <c r="E43" s="18" t="str">
        <f t="shared" si="6"/>
        <v/>
      </c>
      <c r="F43" s="18" t="e">
        <f t="shared" si="7"/>
        <v>#VALUE!</v>
      </c>
      <c r="G43" s="18" t="str">
        <f t="shared" si="8"/>
        <v/>
      </c>
      <c r="H43" s="18" t="e">
        <f t="shared" si="9"/>
        <v>#VALUE!</v>
      </c>
      <c r="I43" s="18" t="e">
        <f t="shared" si="10"/>
        <v>#VALUE!</v>
      </c>
      <c r="J43" s="18" t="e">
        <f>VLOOKUP(E43,E8数据库!C:Q,2,0)</f>
        <v>#N/A</v>
      </c>
      <c r="K43" s="18" t="e">
        <f>VLOOKUP(E43,E8数据库!C:Q,3,0)</f>
        <v>#N/A</v>
      </c>
      <c r="L43" s="19" t="e">
        <f>VLOOKUP(E43,E8数据库!C:Q,4,0)*2*C43</f>
        <v>#N/A</v>
      </c>
      <c r="M43" s="18" t="e">
        <f>VLOOKUP(E43,E8数据库!C:Q,5,0)</f>
        <v>#N/A</v>
      </c>
      <c r="N43" s="18" t="e">
        <f>VLOOKUP(E43,E8数据库!C:Q,6,0)</f>
        <v>#N/A</v>
      </c>
      <c r="O43" s="18"/>
      <c r="P43" s="18" t="e">
        <f>VLOOKUP(E43,E8数据库!C:Q,7,0)</f>
        <v>#N/A</v>
      </c>
      <c r="Q43" s="18" t="e">
        <f>VLOOKUP(E43,E8数据库!C:Q,8,0)</f>
        <v>#N/A</v>
      </c>
      <c r="R43" s="25" t="e">
        <f>VLOOKUP(E43,E8数据库!C:Q,9,0)*2*C43</f>
        <v>#N/A</v>
      </c>
      <c r="S43" s="18" t="e">
        <f>VLOOKUP(E43,E8数据库!C:Q,10,0)</f>
        <v>#N/A</v>
      </c>
      <c r="T43" s="18" t="e">
        <f>VLOOKUP(E43,E8数据库!C:Q,11,0)</f>
        <v>#N/A</v>
      </c>
      <c r="U43" s="18"/>
      <c r="V43" s="18" t="e">
        <f>VLOOKUP(E43,E8数据库!C:Q,12,0)</f>
        <v>#N/A</v>
      </c>
      <c r="W43" s="18" t="e">
        <f>VLOOKUP(E43,E8数据库!C:Q,13,0)</f>
        <v>#N/A</v>
      </c>
      <c r="X43" s="27">
        <f t="shared" si="4"/>
        <v>0</v>
      </c>
      <c r="Y43" s="18" t="e">
        <f>VLOOKUP(E43,E8数据库!C:Q,14,0)</f>
        <v>#N/A</v>
      </c>
      <c r="Z43" s="18" t="e">
        <f>VLOOKUP(E43,E8数据库!C:Q,15,0)</f>
        <v>#N/A</v>
      </c>
      <c r="AA43" s="18"/>
    </row>
    <row r="44" spans="1:27" x14ac:dyDescent="0.25">
      <c r="A44" s="22"/>
      <c r="B44" s="3"/>
      <c r="C44" s="3"/>
      <c r="D44" s="3"/>
      <c r="E44" s="18" t="str">
        <f t="shared" si="6"/>
        <v/>
      </c>
      <c r="F44" s="18" t="e">
        <f t="shared" si="7"/>
        <v>#VALUE!</v>
      </c>
      <c r="G44" s="18" t="str">
        <f t="shared" si="8"/>
        <v/>
      </c>
      <c r="H44" s="18" t="e">
        <f t="shared" si="9"/>
        <v>#VALUE!</v>
      </c>
      <c r="I44" s="18" t="e">
        <f t="shared" si="10"/>
        <v>#VALUE!</v>
      </c>
      <c r="J44" s="18" t="e">
        <f>VLOOKUP(E44,E8数据库!C:Q,2,0)</f>
        <v>#N/A</v>
      </c>
      <c r="K44" s="18" t="e">
        <f>VLOOKUP(E44,E8数据库!C:Q,3,0)</f>
        <v>#N/A</v>
      </c>
      <c r="L44" s="19" t="e">
        <f>VLOOKUP(E44,E8数据库!C:Q,4,0)*2*C44</f>
        <v>#N/A</v>
      </c>
      <c r="M44" s="18" t="e">
        <f>VLOOKUP(E44,E8数据库!C:Q,5,0)</f>
        <v>#N/A</v>
      </c>
      <c r="N44" s="18" t="e">
        <f>VLOOKUP(E44,E8数据库!C:Q,6,0)</f>
        <v>#N/A</v>
      </c>
      <c r="O44" s="18"/>
      <c r="P44" s="18" t="e">
        <f>VLOOKUP(E44,E8数据库!C:Q,7,0)</f>
        <v>#N/A</v>
      </c>
      <c r="Q44" s="18" t="e">
        <f>VLOOKUP(E44,E8数据库!C:Q,8,0)</f>
        <v>#N/A</v>
      </c>
      <c r="R44" s="25" t="e">
        <f>VLOOKUP(E44,E8数据库!C:Q,9,0)*2*C44</f>
        <v>#N/A</v>
      </c>
      <c r="S44" s="18" t="e">
        <f>VLOOKUP(E44,E8数据库!C:Q,10,0)</f>
        <v>#N/A</v>
      </c>
      <c r="T44" s="18" t="e">
        <f>VLOOKUP(E44,E8数据库!C:Q,11,0)</f>
        <v>#N/A</v>
      </c>
      <c r="U44" s="18"/>
      <c r="V44" s="18" t="e">
        <f>VLOOKUP(E44,E8数据库!C:Q,12,0)</f>
        <v>#N/A</v>
      </c>
      <c r="W44" s="18" t="e">
        <f>VLOOKUP(E44,E8数据库!C:Q,13,0)</f>
        <v>#N/A</v>
      </c>
      <c r="X44" s="27">
        <f t="shared" si="4"/>
        <v>0</v>
      </c>
      <c r="Y44" s="18" t="e">
        <f>VLOOKUP(E44,E8数据库!C:Q,14,0)</f>
        <v>#N/A</v>
      </c>
      <c r="Z44" s="18" t="e">
        <f>VLOOKUP(E44,E8数据库!C:Q,15,0)</f>
        <v>#N/A</v>
      </c>
      <c r="AA44" s="18"/>
    </row>
    <row r="45" spans="1:27" x14ac:dyDescent="0.25">
      <c r="A45" s="22"/>
      <c r="B45" s="3"/>
      <c r="C45" s="3"/>
      <c r="D45" s="3"/>
      <c r="E45" s="18" t="str">
        <f t="shared" si="6"/>
        <v/>
      </c>
      <c r="F45" s="18" t="e">
        <f t="shared" si="7"/>
        <v>#VALUE!</v>
      </c>
      <c r="G45" s="18" t="str">
        <f t="shared" si="8"/>
        <v/>
      </c>
      <c r="H45" s="18" t="e">
        <f t="shared" si="9"/>
        <v>#VALUE!</v>
      </c>
      <c r="I45" s="18" t="e">
        <f t="shared" si="10"/>
        <v>#VALUE!</v>
      </c>
      <c r="J45" s="18" t="e">
        <f>VLOOKUP(E45,E8数据库!C:Q,2,0)</f>
        <v>#N/A</v>
      </c>
      <c r="K45" s="18" t="e">
        <f>VLOOKUP(E45,E8数据库!C:Q,3,0)</f>
        <v>#N/A</v>
      </c>
      <c r="L45" s="19" t="e">
        <f>VLOOKUP(E45,E8数据库!C:Q,4,0)*2*C45</f>
        <v>#N/A</v>
      </c>
      <c r="M45" s="18" t="e">
        <f>VLOOKUP(E45,E8数据库!C:Q,5,0)</f>
        <v>#N/A</v>
      </c>
      <c r="N45" s="18" t="e">
        <f>VLOOKUP(E45,E8数据库!C:Q,6,0)</f>
        <v>#N/A</v>
      </c>
      <c r="O45" s="18"/>
      <c r="P45" s="18" t="e">
        <f>VLOOKUP(E45,E8数据库!C:Q,7,0)</f>
        <v>#N/A</v>
      </c>
      <c r="Q45" s="18" t="e">
        <f>VLOOKUP(E45,E8数据库!C:Q,8,0)</f>
        <v>#N/A</v>
      </c>
      <c r="R45" s="25" t="e">
        <f>VLOOKUP(E45,E8数据库!C:Q,9,0)*2*C45</f>
        <v>#N/A</v>
      </c>
      <c r="S45" s="18" t="e">
        <f>VLOOKUP(E45,E8数据库!C:Q,10,0)</f>
        <v>#N/A</v>
      </c>
      <c r="T45" s="18" t="e">
        <f>VLOOKUP(E45,E8数据库!C:Q,11,0)</f>
        <v>#N/A</v>
      </c>
      <c r="U45" s="18"/>
      <c r="V45" s="18" t="e">
        <f>VLOOKUP(E45,E8数据库!C:Q,12,0)</f>
        <v>#N/A</v>
      </c>
      <c r="W45" s="18" t="e">
        <f>VLOOKUP(E45,E8数据库!C:Q,13,0)</f>
        <v>#N/A</v>
      </c>
      <c r="X45" s="27">
        <f t="shared" si="4"/>
        <v>0</v>
      </c>
      <c r="Y45" s="18" t="e">
        <f>VLOOKUP(E45,E8数据库!C:Q,14,0)</f>
        <v>#N/A</v>
      </c>
      <c r="Z45" s="18" t="e">
        <f>VLOOKUP(E45,E8数据库!C:Q,15,0)</f>
        <v>#N/A</v>
      </c>
      <c r="AA45" s="18"/>
    </row>
    <row r="46" spans="1:27" x14ac:dyDescent="0.25">
      <c r="A46" s="22"/>
      <c r="B46" s="3"/>
      <c r="C46" s="3"/>
      <c r="D46" s="3"/>
      <c r="E46" s="18" t="str">
        <f t="shared" si="6"/>
        <v/>
      </c>
      <c r="F46" s="18" t="e">
        <f t="shared" si="7"/>
        <v>#VALUE!</v>
      </c>
      <c r="G46" s="18" t="str">
        <f t="shared" si="8"/>
        <v/>
      </c>
      <c r="H46" s="18" t="e">
        <f t="shared" si="9"/>
        <v>#VALUE!</v>
      </c>
      <c r="I46" s="18" t="e">
        <f t="shared" si="10"/>
        <v>#VALUE!</v>
      </c>
      <c r="J46" s="18" t="e">
        <f>VLOOKUP(E46,E8数据库!C:Q,2,0)</f>
        <v>#N/A</v>
      </c>
      <c r="K46" s="18" t="e">
        <f>VLOOKUP(E46,E8数据库!C:Q,3,0)</f>
        <v>#N/A</v>
      </c>
      <c r="L46" s="19" t="e">
        <f>VLOOKUP(E46,E8数据库!C:Q,4,0)*2*C46</f>
        <v>#N/A</v>
      </c>
      <c r="M46" s="18" t="e">
        <f>VLOOKUP(E46,E8数据库!C:Q,5,0)</f>
        <v>#N/A</v>
      </c>
      <c r="N46" s="18" t="e">
        <f>VLOOKUP(E46,E8数据库!C:Q,6,0)</f>
        <v>#N/A</v>
      </c>
      <c r="O46" s="18"/>
      <c r="P46" s="18" t="e">
        <f>VLOOKUP(E46,E8数据库!C:Q,7,0)</f>
        <v>#N/A</v>
      </c>
      <c r="Q46" s="18" t="e">
        <f>VLOOKUP(E46,E8数据库!C:Q,8,0)</f>
        <v>#N/A</v>
      </c>
      <c r="R46" s="25" t="e">
        <f>VLOOKUP(E46,E8数据库!C:Q,9,0)*2*C46</f>
        <v>#N/A</v>
      </c>
      <c r="S46" s="18" t="e">
        <f>VLOOKUP(E46,E8数据库!C:Q,10,0)</f>
        <v>#N/A</v>
      </c>
      <c r="T46" s="18" t="e">
        <f>VLOOKUP(E46,E8数据库!C:Q,11,0)</f>
        <v>#N/A</v>
      </c>
      <c r="U46" s="18"/>
      <c r="V46" s="18" t="e">
        <f>VLOOKUP(E46,E8数据库!C:Q,12,0)</f>
        <v>#N/A</v>
      </c>
      <c r="W46" s="18" t="e">
        <f>VLOOKUP(E46,E8数据库!C:Q,13,0)</f>
        <v>#N/A</v>
      </c>
      <c r="X46" s="27">
        <f t="shared" si="4"/>
        <v>0</v>
      </c>
      <c r="Y46" s="18" t="e">
        <f>VLOOKUP(E46,E8数据库!C:Q,14,0)</f>
        <v>#N/A</v>
      </c>
      <c r="Z46" s="18" t="e">
        <f>VLOOKUP(E46,E8数据库!C:Q,15,0)</f>
        <v>#N/A</v>
      </c>
      <c r="AA46" s="18"/>
    </row>
    <row r="47" spans="1:27" x14ac:dyDescent="0.25">
      <c r="A47" s="22"/>
      <c r="B47" s="3"/>
      <c r="C47" s="3"/>
      <c r="D47" s="3"/>
      <c r="E47" s="18" t="str">
        <f t="shared" si="6"/>
        <v/>
      </c>
      <c r="F47" s="18" t="e">
        <f t="shared" si="7"/>
        <v>#VALUE!</v>
      </c>
      <c r="G47" s="18" t="str">
        <f t="shared" si="8"/>
        <v/>
      </c>
      <c r="H47" s="18" t="e">
        <f t="shared" si="9"/>
        <v>#VALUE!</v>
      </c>
      <c r="I47" s="18" t="e">
        <f t="shared" si="10"/>
        <v>#VALUE!</v>
      </c>
      <c r="J47" s="18" t="e">
        <f>VLOOKUP(E47,E8数据库!C:Q,2,0)</f>
        <v>#N/A</v>
      </c>
      <c r="K47" s="18" t="e">
        <f>VLOOKUP(E47,E8数据库!C:Q,3,0)</f>
        <v>#N/A</v>
      </c>
      <c r="L47" s="19" t="e">
        <f>VLOOKUP(E47,E8数据库!C:Q,4,0)*2*C47</f>
        <v>#N/A</v>
      </c>
      <c r="M47" s="18" t="e">
        <f>VLOOKUP(E47,E8数据库!C:Q,5,0)</f>
        <v>#N/A</v>
      </c>
      <c r="N47" s="18" t="e">
        <f>VLOOKUP(E47,E8数据库!C:Q,6,0)</f>
        <v>#N/A</v>
      </c>
      <c r="O47" s="18"/>
      <c r="P47" s="18" t="e">
        <f>VLOOKUP(E47,E8数据库!C:Q,7,0)</f>
        <v>#N/A</v>
      </c>
      <c r="Q47" s="18" t="e">
        <f>VLOOKUP(E47,E8数据库!C:Q,8,0)</f>
        <v>#N/A</v>
      </c>
      <c r="R47" s="25" t="e">
        <f>VLOOKUP(E47,E8数据库!C:Q,9,0)*2*C47</f>
        <v>#N/A</v>
      </c>
      <c r="S47" s="18" t="e">
        <f>VLOOKUP(E47,E8数据库!C:Q,10,0)</f>
        <v>#N/A</v>
      </c>
      <c r="T47" s="18" t="e">
        <f>VLOOKUP(E47,E8数据库!C:Q,11,0)</f>
        <v>#N/A</v>
      </c>
      <c r="U47" s="18"/>
      <c r="V47" s="18" t="e">
        <f>VLOOKUP(E47,E8数据库!C:Q,12,0)</f>
        <v>#N/A</v>
      </c>
      <c r="W47" s="18" t="e">
        <f>VLOOKUP(E47,E8数据库!C:Q,13,0)</f>
        <v>#N/A</v>
      </c>
      <c r="X47" s="27">
        <f t="shared" si="4"/>
        <v>0</v>
      </c>
      <c r="Y47" s="18" t="e">
        <f>VLOOKUP(E47,E8数据库!C:Q,14,0)</f>
        <v>#N/A</v>
      </c>
      <c r="Z47" s="18" t="e">
        <f>VLOOKUP(E47,E8数据库!C:Q,15,0)</f>
        <v>#N/A</v>
      </c>
      <c r="AA47" s="18"/>
    </row>
    <row r="48" spans="1:27" x14ac:dyDescent="0.25">
      <c r="A48" s="22"/>
      <c r="B48" s="3"/>
      <c r="C48" s="3"/>
      <c r="D48" s="3"/>
      <c r="E48" s="18" t="str">
        <f t="shared" si="6"/>
        <v/>
      </c>
      <c r="F48" s="18" t="e">
        <f t="shared" si="7"/>
        <v>#VALUE!</v>
      </c>
      <c r="G48" s="18" t="str">
        <f t="shared" si="8"/>
        <v/>
      </c>
      <c r="H48" s="18" t="e">
        <f t="shared" si="9"/>
        <v>#VALUE!</v>
      </c>
      <c r="I48" s="18" t="e">
        <f t="shared" si="10"/>
        <v>#VALUE!</v>
      </c>
      <c r="J48" s="18" t="e">
        <f>VLOOKUP(E48,E8数据库!C:Q,2,0)</f>
        <v>#N/A</v>
      </c>
      <c r="K48" s="18" t="e">
        <f>VLOOKUP(E48,E8数据库!C:Q,3,0)</f>
        <v>#N/A</v>
      </c>
      <c r="L48" s="19" t="e">
        <f>VLOOKUP(E48,E8数据库!C:Q,4,0)*2*C48</f>
        <v>#N/A</v>
      </c>
      <c r="M48" s="18" t="e">
        <f>VLOOKUP(E48,E8数据库!C:Q,5,0)</f>
        <v>#N/A</v>
      </c>
      <c r="N48" s="18" t="e">
        <f>VLOOKUP(E48,E8数据库!C:Q,6,0)</f>
        <v>#N/A</v>
      </c>
      <c r="O48" s="18"/>
      <c r="P48" s="18" t="e">
        <f>VLOOKUP(E48,E8数据库!C:Q,7,0)</f>
        <v>#N/A</v>
      </c>
      <c r="Q48" s="18" t="e">
        <f>VLOOKUP(E48,E8数据库!C:Q,8,0)</f>
        <v>#N/A</v>
      </c>
      <c r="R48" s="25" t="e">
        <f>VLOOKUP(E48,E8数据库!C:Q,9,0)*2*C48</f>
        <v>#N/A</v>
      </c>
      <c r="S48" s="18" t="e">
        <f>VLOOKUP(E48,E8数据库!C:Q,10,0)</f>
        <v>#N/A</v>
      </c>
      <c r="T48" s="18" t="e">
        <f>VLOOKUP(E48,E8数据库!C:Q,11,0)</f>
        <v>#N/A</v>
      </c>
      <c r="U48" s="18"/>
      <c r="V48" s="18" t="e">
        <f>VLOOKUP(E48,E8数据库!C:Q,12,0)</f>
        <v>#N/A</v>
      </c>
      <c r="W48" s="18" t="e">
        <f>VLOOKUP(E48,E8数据库!C:Q,13,0)</f>
        <v>#N/A</v>
      </c>
      <c r="X48" s="27">
        <f t="shared" si="4"/>
        <v>0</v>
      </c>
      <c r="Y48" s="18" t="e">
        <f>VLOOKUP(E48,E8数据库!C:Q,14,0)</f>
        <v>#N/A</v>
      </c>
      <c r="Z48" s="18" t="e">
        <f>VLOOKUP(E48,E8数据库!C:Q,15,0)</f>
        <v>#N/A</v>
      </c>
      <c r="AA48" s="18"/>
    </row>
    <row r="49" spans="1:27" x14ac:dyDescent="0.25">
      <c r="A49" s="22"/>
      <c r="B49" s="3"/>
      <c r="C49" s="3"/>
      <c r="D49" s="3"/>
      <c r="E49" s="18" t="str">
        <f t="shared" si="6"/>
        <v/>
      </c>
      <c r="F49" s="18" t="e">
        <f t="shared" si="7"/>
        <v>#VALUE!</v>
      </c>
      <c r="G49" s="18" t="str">
        <f t="shared" si="8"/>
        <v/>
      </c>
      <c r="H49" s="18" t="e">
        <f t="shared" si="9"/>
        <v>#VALUE!</v>
      </c>
      <c r="I49" s="18" t="e">
        <f t="shared" si="10"/>
        <v>#VALUE!</v>
      </c>
      <c r="J49" s="18" t="e">
        <f>VLOOKUP(E49,E8数据库!C:Q,2,0)</f>
        <v>#N/A</v>
      </c>
      <c r="K49" s="18" t="e">
        <f>VLOOKUP(E49,E8数据库!C:Q,3,0)</f>
        <v>#N/A</v>
      </c>
      <c r="L49" s="19" t="e">
        <f>VLOOKUP(E49,E8数据库!C:Q,4,0)*2*C49</f>
        <v>#N/A</v>
      </c>
      <c r="M49" s="18" t="e">
        <f>VLOOKUP(E49,E8数据库!C:Q,5,0)</f>
        <v>#N/A</v>
      </c>
      <c r="N49" s="18" t="e">
        <f>VLOOKUP(E49,E8数据库!C:Q,6,0)</f>
        <v>#N/A</v>
      </c>
      <c r="O49" s="18"/>
      <c r="P49" s="18" t="e">
        <f>VLOOKUP(E49,E8数据库!C:Q,7,0)</f>
        <v>#N/A</v>
      </c>
      <c r="Q49" s="18" t="e">
        <f>VLOOKUP(E49,E8数据库!C:Q,8,0)</f>
        <v>#N/A</v>
      </c>
      <c r="R49" s="25" t="e">
        <f>VLOOKUP(E49,E8数据库!C:Q,9,0)*2*C49</f>
        <v>#N/A</v>
      </c>
      <c r="S49" s="18" t="e">
        <f>VLOOKUP(E49,E8数据库!C:Q,10,0)</f>
        <v>#N/A</v>
      </c>
      <c r="T49" s="18" t="e">
        <f>VLOOKUP(E49,E8数据库!C:Q,11,0)</f>
        <v>#N/A</v>
      </c>
      <c r="U49" s="18"/>
      <c r="V49" s="18" t="e">
        <f>VLOOKUP(E49,E8数据库!C:Q,12,0)</f>
        <v>#N/A</v>
      </c>
      <c r="W49" s="18" t="e">
        <f>VLOOKUP(E49,E8数据库!C:Q,13,0)</f>
        <v>#N/A</v>
      </c>
      <c r="X49" s="27">
        <f t="shared" si="4"/>
        <v>0</v>
      </c>
      <c r="Y49" s="18" t="e">
        <f>VLOOKUP(E49,E8数据库!C:Q,14,0)</f>
        <v>#N/A</v>
      </c>
      <c r="Z49" s="18" t="e">
        <f>VLOOKUP(E49,E8数据库!C:Q,15,0)</f>
        <v>#N/A</v>
      </c>
      <c r="AA49" s="18"/>
    </row>
    <row r="50" spans="1:27" x14ac:dyDescent="0.25">
      <c r="A50" s="22"/>
      <c r="B50" s="3"/>
      <c r="C50" s="3"/>
      <c r="D50" s="3"/>
      <c r="E50" s="18" t="str">
        <f t="shared" si="6"/>
        <v/>
      </c>
      <c r="F50" s="18" t="e">
        <f t="shared" si="7"/>
        <v>#VALUE!</v>
      </c>
      <c r="G50" s="18" t="str">
        <f t="shared" si="8"/>
        <v/>
      </c>
      <c r="H50" s="18" t="e">
        <f t="shared" si="9"/>
        <v>#VALUE!</v>
      </c>
      <c r="I50" s="18" t="e">
        <f t="shared" si="10"/>
        <v>#VALUE!</v>
      </c>
      <c r="J50" s="18" t="e">
        <f>VLOOKUP(E50,E8数据库!C:Q,2,0)</f>
        <v>#N/A</v>
      </c>
      <c r="K50" s="18" t="e">
        <f>VLOOKUP(E50,E8数据库!C:Q,3,0)</f>
        <v>#N/A</v>
      </c>
      <c r="L50" s="19" t="e">
        <f>VLOOKUP(E50,E8数据库!C:Q,4,0)*2*C50</f>
        <v>#N/A</v>
      </c>
      <c r="M50" s="18" t="e">
        <f>VLOOKUP(E50,E8数据库!C:Q,5,0)</f>
        <v>#N/A</v>
      </c>
      <c r="N50" s="18" t="e">
        <f>VLOOKUP(E50,E8数据库!C:Q,6,0)</f>
        <v>#N/A</v>
      </c>
      <c r="O50" s="18"/>
      <c r="P50" s="18" t="e">
        <f>VLOOKUP(E50,E8数据库!C:Q,7,0)</f>
        <v>#N/A</v>
      </c>
      <c r="Q50" s="18" t="e">
        <f>VLOOKUP(E50,E8数据库!C:Q,8,0)</f>
        <v>#N/A</v>
      </c>
      <c r="R50" s="25" t="e">
        <f>VLOOKUP(E50,E8数据库!C:Q,9,0)*2*C50</f>
        <v>#N/A</v>
      </c>
      <c r="S50" s="18" t="e">
        <f>VLOOKUP(E50,E8数据库!C:Q,10,0)</f>
        <v>#N/A</v>
      </c>
      <c r="T50" s="18" t="e">
        <f>VLOOKUP(E50,E8数据库!C:Q,11,0)</f>
        <v>#N/A</v>
      </c>
      <c r="U50" s="18"/>
      <c r="V50" s="18" t="e">
        <f>VLOOKUP(E50,E8数据库!C:Q,12,0)</f>
        <v>#N/A</v>
      </c>
      <c r="W50" s="18" t="e">
        <f>VLOOKUP(E50,E8数据库!C:Q,13,0)</f>
        <v>#N/A</v>
      </c>
      <c r="X50" s="27">
        <f t="shared" si="4"/>
        <v>0</v>
      </c>
      <c r="Y50" s="18" t="e">
        <f>VLOOKUP(E50,E8数据库!C:Q,14,0)</f>
        <v>#N/A</v>
      </c>
      <c r="Z50" s="18" t="e">
        <f>VLOOKUP(E50,E8数据库!C:Q,15,0)</f>
        <v>#N/A</v>
      </c>
      <c r="AA50" s="18"/>
    </row>
    <row r="51" spans="1:27" x14ac:dyDescent="0.25">
      <c r="A51" s="22"/>
      <c r="B51" s="3"/>
      <c r="C51" s="3"/>
      <c r="D51" s="3"/>
      <c r="E51" s="18" t="str">
        <f t="shared" si="6"/>
        <v/>
      </c>
      <c r="F51" s="18" t="e">
        <f t="shared" si="7"/>
        <v>#VALUE!</v>
      </c>
      <c r="G51" s="18" t="str">
        <f t="shared" si="8"/>
        <v/>
      </c>
      <c r="H51" s="18" t="e">
        <f t="shared" si="9"/>
        <v>#VALUE!</v>
      </c>
      <c r="I51" s="18" t="e">
        <f t="shared" si="10"/>
        <v>#VALUE!</v>
      </c>
      <c r="J51" s="18" t="e">
        <f>VLOOKUP(E51,E8数据库!C:Q,2,0)</f>
        <v>#N/A</v>
      </c>
      <c r="K51" s="18" t="e">
        <f>VLOOKUP(E51,E8数据库!C:Q,3,0)</f>
        <v>#N/A</v>
      </c>
      <c r="L51" s="19" t="e">
        <f>VLOOKUP(E51,E8数据库!C:Q,4,0)*2*C51</f>
        <v>#N/A</v>
      </c>
      <c r="M51" s="18" t="e">
        <f>VLOOKUP(E51,E8数据库!C:Q,5,0)</f>
        <v>#N/A</v>
      </c>
      <c r="N51" s="18" t="e">
        <f>VLOOKUP(E51,E8数据库!C:Q,6,0)</f>
        <v>#N/A</v>
      </c>
      <c r="O51" s="18"/>
      <c r="P51" s="18" t="e">
        <f>VLOOKUP(E51,E8数据库!C:Q,7,0)</f>
        <v>#N/A</v>
      </c>
      <c r="Q51" s="18" t="e">
        <f>VLOOKUP(E51,E8数据库!C:Q,8,0)</f>
        <v>#N/A</v>
      </c>
      <c r="R51" s="25" t="e">
        <f>VLOOKUP(E51,E8数据库!C:Q,9,0)*2*C51</f>
        <v>#N/A</v>
      </c>
      <c r="S51" s="18" t="e">
        <f>VLOOKUP(E51,E8数据库!C:Q,10,0)</f>
        <v>#N/A</v>
      </c>
      <c r="T51" s="18" t="e">
        <f>VLOOKUP(E51,E8数据库!C:Q,11,0)</f>
        <v>#N/A</v>
      </c>
      <c r="U51" s="18"/>
      <c r="V51" s="18" t="e">
        <f>VLOOKUP(E51,E8数据库!C:Q,12,0)</f>
        <v>#N/A</v>
      </c>
      <c r="W51" s="18" t="e">
        <f>VLOOKUP(E51,E8数据库!C:Q,13,0)</f>
        <v>#N/A</v>
      </c>
      <c r="X51" s="27">
        <f t="shared" si="4"/>
        <v>0</v>
      </c>
      <c r="Y51" s="18" t="e">
        <f>VLOOKUP(E51,E8数据库!C:Q,14,0)</f>
        <v>#N/A</v>
      </c>
      <c r="Z51" s="18" t="e">
        <f>VLOOKUP(E51,E8数据库!C:Q,15,0)</f>
        <v>#N/A</v>
      </c>
      <c r="AA51" s="18"/>
    </row>
    <row r="52" spans="1:27" x14ac:dyDescent="0.25">
      <c r="A52" s="22"/>
      <c r="B52" s="3"/>
      <c r="C52" s="3"/>
      <c r="D52" s="3"/>
      <c r="E52" s="18" t="str">
        <f t="shared" si="6"/>
        <v/>
      </c>
      <c r="F52" s="18" t="e">
        <f t="shared" si="7"/>
        <v>#VALUE!</v>
      </c>
      <c r="G52" s="18" t="str">
        <f t="shared" si="8"/>
        <v/>
      </c>
      <c r="H52" s="18" t="e">
        <f t="shared" si="9"/>
        <v>#VALUE!</v>
      </c>
      <c r="I52" s="18" t="e">
        <f t="shared" si="10"/>
        <v>#VALUE!</v>
      </c>
      <c r="J52" s="18" t="e">
        <f>VLOOKUP(E52,E8数据库!C:Q,2,0)</f>
        <v>#N/A</v>
      </c>
      <c r="K52" s="18" t="e">
        <f>VLOOKUP(E52,E8数据库!C:Q,3,0)</f>
        <v>#N/A</v>
      </c>
      <c r="L52" s="19" t="e">
        <f>VLOOKUP(E52,E8数据库!C:Q,4,0)*2*C52</f>
        <v>#N/A</v>
      </c>
      <c r="M52" s="18" t="e">
        <f>VLOOKUP(E52,E8数据库!C:Q,5,0)</f>
        <v>#N/A</v>
      </c>
      <c r="N52" s="18" t="e">
        <f>VLOOKUP(E52,E8数据库!C:Q,6,0)</f>
        <v>#N/A</v>
      </c>
      <c r="O52" s="18"/>
      <c r="P52" s="18" t="e">
        <f>VLOOKUP(E52,E8数据库!C:Q,7,0)</f>
        <v>#N/A</v>
      </c>
      <c r="Q52" s="18" t="e">
        <f>VLOOKUP(E52,E8数据库!C:Q,8,0)</f>
        <v>#N/A</v>
      </c>
      <c r="R52" s="25" t="e">
        <f>VLOOKUP(E52,E8数据库!C:Q,9,0)*2*C52</f>
        <v>#N/A</v>
      </c>
      <c r="S52" s="18" t="e">
        <f>VLOOKUP(E52,E8数据库!C:Q,10,0)</f>
        <v>#N/A</v>
      </c>
      <c r="T52" s="18" t="e">
        <f>VLOOKUP(E52,E8数据库!C:Q,11,0)</f>
        <v>#N/A</v>
      </c>
      <c r="U52" s="18"/>
      <c r="V52" s="18" t="e">
        <f>VLOOKUP(E52,E8数据库!C:Q,12,0)</f>
        <v>#N/A</v>
      </c>
      <c r="W52" s="18" t="e">
        <f>VLOOKUP(E52,E8数据库!C:Q,13,0)</f>
        <v>#N/A</v>
      </c>
      <c r="X52" s="27">
        <f t="shared" si="4"/>
        <v>0</v>
      </c>
      <c r="Y52" s="18" t="e">
        <f>VLOOKUP(E52,E8数据库!C:Q,14,0)</f>
        <v>#N/A</v>
      </c>
      <c r="Z52" s="18" t="e">
        <f>VLOOKUP(E52,E8数据库!C:Q,15,0)</f>
        <v>#N/A</v>
      </c>
      <c r="AA52" s="18"/>
    </row>
    <row r="53" spans="1:27" x14ac:dyDescent="0.25">
      <c r="A53" s="22"/>
      <c r="B53" s="3"/>
      <c r="C53" s="3"/>
      <c r="D53" s="3"/>
      <c r="E53" s="18" t="str">
        <f t="shared" si="6"/>
        <v/>
      </c>
      <c r="F53" s="18" t="e">
        <f t="shared" si="7"/>
        <v>#VALUE!</v>
      </c>
      <c r="G53" s="18" t="str">
        <f t="shared" si="8"/>
        <v/>
      </c>
      <c r="H53" s="18" t="e">
        <f t="shared" si="9"/>
        <v>#VALUE!</v>
      </c>
      <c r="I53" s="18" t="e">
        <f t="shared" si="10"/>
        <v>#VALUE!</v>
      </c>
      <c r="J53" s="18" t="e">
        <f>VLOOKUP(E53,E8数据库!C:Q,2,0)</f>
        <v>#N/A</v>
      </c>
      <c r="K53" s="18" t="e">
        <f>VLOOKUP(E53,E8数据库!C:Q,3,0)</f>
        <v>#N/A</v>
      </c>
      <c r="L53" s="19" t="e">
        <f>VLOOKUP(E53,E8数据库!C:Q,4,0)*2*C53</f>
        <v>#N/A</v>
      </c>
      <c r="M53" s="18" t="e">
        <f>VLOOKUP(E53,E8数据库!C:Q,5,0)</f>
        <v>#N/A</v>
      </c>
      <c r="N53" s="18" t="e">
        <f>VLOOKUP(E53,E8数据库!C:Q,6,0)</f>
        <v>#N/A</v>
      </c>
      <c r="O53" s="18"/>
      <c r="P53" s="18" t="e">
        <f>VLOOKUP(E53,E8数据库!C:Q,7,0)</f>
        <v>#N/A</v>
      </c>
      <c r="Q53" s="18" t="e">
        <f>VLOOKUP(E53,E8数据库!C:Q,8,0)</f>
        <v>#N/A</v>
      </c>
      <c r="R53" s="25" t="e">
        <f>VLOOKUP(E53,E8数据库!C:Q,9,0)*2*C53</f>
        <v>#N/A</v>
      </c>
      <c r="S53" s="18" t="e">
        <f>VLOOKUP(E53,E8数据库!C:Q,10,0)</f>
        <v>#N/A</v>
      </c>
      <c r="T53" s="18" t="e">
        <f>VLOOKUP(E53,E8数据库!C:Q,11,0)</f>
        <v>#N/A</v>
      </c>
      <c r="U53" s="18"/>
      <c r="V53" s="18" t="e">
        <f>VLOOKUP(E53,E8数据库!C:Q,12,0)</f>
        <v>#N/A</v>
      </c>
      <c r="W53" s="18" t="e">
        <f>VLOOKUP(E53,E8数据库!C:Q,13,0)</f>
        <v>#N/A</v>
      </c>
      <c r="X53" s="27">
        <f t="shared" si="4"/>
        <v>0</v>
      </c>
      <c r="Y53" s="18" t="e">
        <f>VLOOKUP(E53,E8数据库!C:Q,14,0)</f>
        <v>#N/A</v>
      </c>
      <c r="Z53" s="18" t="e">
        <f>VLOOKUP(E53,E8数据库!C:Q,15,0)</f>
        <v>#N/A</v>
      </c>
      <c r="AA53" s="18"/>
    </row>
    <row r="54" spans="1:27" x14ac:dyDescent="0.25">
      <c r="A54" s="22"/>
      <c r="B54" s="3"/>
      <c r="C54" s="3"/>
      <c r="D54" s="3"/>
      <c r="E54" s="18" t="str">
        <f t="shared" si="6"/>
        <v/>
      </c>
      <c r="F54" s="18" t="e">
        <f t="shared" si="7"/>
        <v>#VALUE!</v>
      </c>
      <c r="G54" s="18" t="str">
        <f t="shared" si="8"/>
        <v/>
      </c>
      <c r="H54" s="18" t="e">
        <f t="shared" si="9"/>
        <v>#VALUE!</v>
      </c>
      <c r="I54" s="18" t="e">
        <f t="shared" si="10"/>
        <v>#VALUE!</v>
      </c>
      <c r="J54" s="18" t="e">
        <f>VLOOKUP(E54,E8数据库!C:Q,2,0)</f>
        <v>#N/A</v>
      </c>
      <c r="K54" s="18" t="e">
        <f>VLOOKUP(E54,E8数据库!C:Q,3,0)</f>
        <v>#N/A</v>
      </c>
      <c r="L54" s="19" t="e">
        <f>VLOOKUP(E54,E8数据库!C:Q,4,0)*2*C54</f>
        <v>#N/A</v>
      </c>
      <c r="M54" s="18" t="e">
        <f>VLOOKUP(E54,E8数据库!C:Q,5,0)</f>
        <v>#N/A</v>
      </c>
      <c r="N54" s="18" t="e">
        <f>VLOOKUP(E54,E8数据库!C:Q,6,0)</f>
        <v>#N/A</v>
      </c>
      <c r="O54" s="18"/>
      <c r="P54" s="18" t="e">
        <f>VLOOKUP(E54,E8数据库!C:Q,7,0)</f>
        <v>#N/A</v>
      </c>
      <c r="Q54" s="18" t="e">
        <f>VLOOKUP(E54,E8数据库!C:Q,8,0)</f>
        <v>#N/A</v>
      </c>
      <c r="R54" s="25" t="e">
        <f>VLOOKUP(E54,E8数据库!C:Q,9,0)*2*C54</f>
        <v>#N/A</v>
      </c>
      <c r="S54" s="18" t="e">
        <f>VLOOKUP(E54,E8数据库!C:Q,10,0)</f>
        <v>#N/A</v>
      </c>
      <c r="T54" s="18" t="e">
        <f>VLOOKUP(E54,E8数据库!C:Q,11,0)</f>
        <v>#N/A</v>
      </c>
      <c r="U54" s="18"/>
      <c r="V54" s="18" t="e">
        <f>VLOOKUP(E54,E8数据库!C:Q,12,0)</f>
        <v>#N/A</v>
      </c>
      <c r="W54" s="18" t="e">
        <f>VLOOKUP(E54,E8数据库!C:Q,13,0)</f>
        <v>#N/A</v>
      </c>
      <c r="X54" s="27">
        <f t="shared" si="4"/>
        <v>0</v>
      </c>
      <c r="Y54" s="18" t="e">
        <f>VLOOKUP(E54,E8数据库!C:Q,14,0)</f>
        <v>#N/A</v>
      </c>
      <c r="Z54" s="18" t="e">
        <f>VLOOKUP(E54,E8数据库!C:Q,15,0)</f>
        <v>#N/A</v>
      </c>
      <c r="AA54" s="18"/>
    </row>
    <row r="55" spans="1:27" x14ac:dyDescent="0.25">
      <c r="A55" s="22"/>
      <c r="B55" s="3"/>
      <c r="C55" s="3"/>
      <c r="D55" s="3"/>
      <c r="E55" s="18" t="str">
        <f t="shared" si="6"/>
        <v/>
      </c>
      <c r="F55" s="18" t="e">
        <f t="shared" si="7"/>
        <v>#VALUE!</v>
      </c>
      <c r="G55" s="18" t="str">
        <f t="shared" si="8"/>
        <v/>
      </c>
      <c r="H55" s="18" t="e">
        <f t="shared" si="9"/>
        <v>#VALUE!</v>
      </c>
      <c r="I55" s="18" t="e">
        <f t="shared" si="10"/>
        <v>#VALUE!</v>
      </c>
      <c r="J55" s="18" t="e">
        <f>VLOOKUP(E55,E8数据库!C:Q,2,0)</f>
        <v>#N/A</v>
      </c>
      <c r="K55" s="18" t="e">
        <f>VLOOKUP(E55,E8数据库!C:Q,3,0)</f>
        <v>#N/A</v>
      </c>
      <c r="L55" s="19" t="e">
        <f>VLOOKUP(E55,E8数据库!C:Q,4,0)*2*C55</f>
        <v>#N/A</v>
      </c>
      <c r="M55" s="18" t="e">
        <f>VLOOKUP(E55,E8数据库!C:Q,5,0)</f>
        <v>#N/A</v>
      </c>
      <c r="N55" s="18" t="e">
        <f>VLOOKUP(E55,E8数据库!C:Q,6,0)</f>
        <v>#N/A</v>
      </c>
      <c r="O55" s="18"/>
      <c r="P55" s="18" t="e">
        <f>VLOOKUP(E55,E8数据库!C:Q,7,0)</f>
        <v>#N/A</v>
      </c>
      <c r="Q55" s="18" t="e">
        <f>VLOOKUP(E55,E8数据库!C:Q,8,0)</f>
        <v>#N/A</v>
      </c>
      <c r="R55" s="25" t="e">
        <f>VLOOKUP(E55,E8数据库!C:Q,9,0)*2*C55</f>
        <v>#N/A</v>
      </c>
      <c r="S55" s="18" t="e">
        <f>VLOOKUP(E55,E8数据库!C:Q,10,0)</f>
        <v>#N/A</v>
      </c>
      <c r="T55" s="18" t="e">
        <f>VLOOKUP(E55,E8数据库!C:Q,11,0)</f>
        <v>#N/A</v>
      </c>
      <c r="U55" s="18"/>
      <c r="V55" s="18" t="e">
        <f>VLOOKUP(E55,E8数据库!C:Q,12,0)</f>
        <v>#N/A</v>
      </c>
      <c r="W55" s="18" t="e">
        <f>VLOOKUP(E55,E8数据库!C:Q,13,0)</f>
        <v>#N/A</v>
      </c>
      <c r="X55" s="27">
        <f t="shared" si="4"/>
        <v>0</v>
      </c>
      <c r="Y55" s="18" t="e">
        <f>VLOOKUP(E55,E8数据库!C:Q,14,0)</f>
        <v>#N/A</v>
      </c>
      <c r="Z55" s="18" t="e">
        <f>VLOOKUP(E55,E8数据库!C:Q,15,0)</f>
        <v>#N/A</v>
      </c>
      <c r="AA55" s="18"/>
    </row>
    <row r="56" spans="1:27" x14ac:dyDescent="0.25">
      <c r="A56" s="22"/>
      <c r="B56" s="3"/>
      <c r="C56" s="3"/>
      <c r="D56" s="3"/>
      <c r="E56" s="18" t="str">
        <f t="shared" si="6"/>
        <v/>
      </c>
      <c r="F56" s="18" t="e">
        <f t="shared" si="7"/>
        <v>#VALUE!</v>
      </c>
      <c r="G56" s="18" t="str">
        <f t="shared" si="8"/>
        <v/>
      </c>
      <c r="H56" s="18" t="e">
        <f t="shared" si="9"/>
        <v>#VALUE!</v>
      </c>
      <c r="I56" s="18" t="e">
        <f t="shared" si="10"/>
        <v>#VALUE!</v>
      </c>
      <c r="J56" s="18" t="e">
        <f>VLOOKUP(E56,E8数据库!C:Q,2,0)</f>
        <v>#N/A</v>
      </c>
      <c r="K56" s="18" t="e">
        <f>VLOOKUP(E56,E8数据库!C:Q,3,0)</f>
        <v>#N/A</v>
      </c>
      <c r="L56" s="19" t="e">
        <f>VLOOKUP(E56,E8数据库!C:Q,4,0)*2*C56</f>
        <v>#N/A</v>
      </c>
      <c r="M56" s="18" t="e">
        <f>VLOOKUP(E56,E8数据库!C:Q,5,0)</f>
        <v>#N/A</v>
      </c>
      <c r="N56" s="18" t="e">
        <f>VLOOKUP(E56,E8数据库!C:Q,6,0)</f>
        <v>#N/A</v>
      </c>
      <c r="O56" s="18"/>
      <c r="P56" s="18" t="e">
        <f>VLOOKUP(E56,E8数据库!C:Q,7,0)</f>
        <v>#N/A</v>
      </c>
      <c r="Q56" s="18" t="e">
        <f>VLOOKUP(E56,E8数据库!C:Q,8,0)</f>
        <v>#N/A</v>
      </c>
      <c r="R56" s="25" t="e">
        <f>VLOOKUP(E56,E8数据库!C:Q,9,0)*2*C56</f>
        <v>#N/A</v>
      </c>
      <c r="S56" s="18" t="e">
        <f>VLOOKUP(E56,E8数据库!C:Q,10,0)</f>
        <v>#N/A</v>
      </c>
      <c r="T56" s="18" t="e">
        <f>VLOOKUP(E56,E8数据库!C:Q,11,0)</f>
        <v>#N/A</v>
      </c>
      <c r="U56" s="18"/>
      <c r="V56" s="18" t="e">
        <f>VLOOKUP(E56,E8数据库!C:Q,12,0)</f>
        <v>#N/A</v>
      </c>
      <c r="W56" s="18" t="e">
        <f>VLOOKUP(E56,E8数据库!C:Q,13,0)</f>
        <v>#N/A</v>
      </c>
      <c r="X56" s="27">
        <f t="shared" si="4"/>
        <v>0</v>
      </c>
      <c r="Y56" s="18" t="e">
        <f>VLOOKUP(E56,E8数据库!C:Q,14,0)</f>
        <v>#N/A</v>
      </c>
      <c r="Z56" s="18" t="e">
        <f>VLOOKUP(E56,E8数据库!C:Q,15,0)</f>
        <v>#N/A</v>
      </c>
      <c r="AA56" s="18"/>
    </row>
    <row r="57" spans="1:27" x14ac:dyDescent="0.25">
      <c r="A57" s="22"/>
      <c r="B57" s="3"/>
      <c r="C57" s="3"/>
      <c r="D57" s="3"/>
      <c r="E57" s="18" t="str">
        <f t="shared" si="6"/>
        <v/>
      </c>
      <c r="F57" s="18" t="e">
        <f t="shared" si="7"/>
        <v>#VALUE!</v>
      </c>
      <c r="G57" s="18" t="str">
        <f t="shared" si="8"/>
        <v/>
      </c>
      <c r="H57" s="18" t="e">
        <f t="shared" si="9"/>
        <v>#VALUE!</v>
      </c>
      <c r="I57" s="18" t="e">
        <f t="shared" si="10"/>
        <v>#VALUE!</v>
      </c>
      <c r="J57" s="18" t="e">
        <f>VLOOKUP(E57,E8数据库!C:Q,2,0)</f>
        <v>#N/A</v>
      </c>
      <c r="K57" s="18" t="e">
        <f>VLOOKUP(E57,E8数据库!C:Q,3,0)</f>
        <v>#N/A</v>
      </c>
      <c r="L57" s="19" t="e">
        <f>VLOOKUP(E57,E8数据库!C:Q,4,0)*2*C57</f>
        <v>#N/A</v>
      </c>
      <c r="M57" s="18" t="e">
        <f>VLOOKUP(E57,E8数据库!C:Q,5,0)</f>
        <v>#N/A</v>
      </c>
      <c r="N57" s="18" t="e">
        <f>VLOOKUP(E57,E8数据库!C:Q,6,0)</f>
        <v>#N/A</v>
      </c>
      <c r="O57" s="18"/>
      <c r="P57" s="18" t="e">
        <f>VLOOKUP(E57,E8数据库!C:Q,7,0)</f>
        <v>#N/A</v>
      </c>
      <c r="Q57" s="18" t="e">
        <f>VLOOKUP(E57,E8数据库!C:Q,8,0)</f>
        <v>#N/A</v>
      </c>
      <c r="R57" s="25" t="e">
        <f>VLOOKUP(E57,E8数据库!C:Q,9,0)*2*C57</f>
        <v>#N/A</v>
      </c>
      <c r="S57" s="18" t="e">
        <f>VLOOKUP(E57,E8数据库!C:Q,10,0)</f>
        <v>#N/A</v>
      </c>
      <c r="T57" s="18" t="e">
        <f>VLOOKUP(E57,E8数据库!C:Q,11,0)</f>
        <v>#N/A</v>
      </c>
      <c r="U57" s="18"/>
      <c r="V57" s="18" t="e">
        <f>VLOOKUP(E57,E8数据库!C:Q,12,0)</f>
        <v>#N/A</v>
      </c>
      <c r="W57" s="18" t="e">
        <f>VLOOKUP(E57,E8数据库!C:Q,13,0)</f>
        <v>#N/A</v>
      </c>
      <c r="X57" s="27">
        <f t="shared" si="4"/>
        <v>0</v>
      </c>
      <c r="Y57" s="18" t="e">
        <f>VLOOKUP(E57,E8数据库!C:Q,14,0)</f>
        <v>#N/A</v>
      </c>
      <c r="Z57" s="18" t="e">
        <f>VLOOKUP(E57,E8数据库!C:Q,15,0)</f>
        <v>#N/A</v>
      </c>
      <c r="AA57" s="18"/>
    </row>
    <row r="58" spans="1:27" x14ac:dyDescent="0.25">
      <c r="A58" s="22"/>
      <c r="B58" s="3"/>
      <c r="C58" s="3"/>
      <c r="D58" s="3"/>
      <c r="E58" s="18" t="str">
        <f t="shared" si="6"/>
        <v/>
      </c>
      <c r="F58" s="18" t="e">
        <f t="shared" si="7"/>
        <v>#VALUE!</v>
      </c>
      <c r="G58" s="18" t="str">
        <f t="shared" si="8"/>
        <v/>
      </c>
      <c r="H58" s="18" t="e">
        <f t="shared" si="9"/>
        <v>#VALUE!</v>
      </c>
      <c r="I58" s="18" t="e">
        <f t="shared" si="10"/>
        <v>#VALUE!</v>
      </c>
      <c r="J58" s="18" t="e">
        <f>VLOOKUP(E58,E8数据库!C:Q,2,0)</f>
        <v>#N/A</v>
      </c>
      <c r="K58" s="18" t="e">
        <f>VLOOKUP(E58,E8数据库!C:Q,3,0)</f>
        <v>#N/A</v>
      </c>
      <c r="L58" s="19" t="e">
        <f>VLOOKUP(E58,E8数据库!C:Q,4,0)*2*C58</f>
        <v>#N/A</v>
      </c>
      <c r="M58" s="18" t="e">
        <f>VLOOKUP(E58,E8数据库!C:Q,5,0)</f>
        <v>#N/A</v>
      </c>
      <c r="N58" s="18" t="e">
        <f>VLOOKUP(E58,E8数据库!C:Q,6,0)</f>
        <v>#N/A</v>
      </c>
      <c r="O58" s="18"/>
      <c r="P58" s="18" t="e">
        <f>VLOOKUP(E58,E8数据库!C:Q,7,0)</f>
        <v>#N/A</v>
      </c>
      <c r="Q58" s="18" t="e">
        <f>VLOOKUP(E58,E8数据库!C:Q,8,0)</f>
        <v>#N/A</v>
      </c>
      <c r="R58" s="25" t="e">
        <f>VLOOKUP(E58,E8数据库!C:Q,9,0)*2*C58</f>
        <v>#N/A</v>
      </c>
      <c r="S58" s="18" t="e">
        <f>VLOOKUP(E58,E8数据库!C:Q,10,0)</f>
        <v>#N/A</v>
      </c>
      <c r="T58" s="18" t="e">
        <f>VLOOKUP(E58,E8数据库!C:Q,11,0)</f>
        <v>#N/A</v>
      </c>
      <c r="U58" s="18"/>
      <c r="V58" s="18" t="e">
        <f>VLOOKUP(E58,E8数据库!C:Q,12,0)</f>
        <v>#N/A</v>
      </c>
      <c r="W58" s="18" t="e">
        <f>VLOOKUP(E58,E8数据库!C:Q,13,0)</f>
        <v>#N/A</v>
      </c>
      <c r="X58" s="27">
        <f t="shared" si="4"/>
        <v>0</v>
      </c>
      <c r="Y58" s="18" t="e">
        <f>VLOOKUP(E58,E8数据库!C:Q,14,0)</f>
        <v>#N/A</v>
      </c>
      <c r="Z58" s="18" t="e">
        <f>VLOOKUP(E58,E8数据库!C:Q,15,0)</f>
        <v>#N/A</v>
      </c>
      <c r="AA58" s="18"/>
    </row>
    <row r="59" spans="1:27" x14ac:dyDescent="0.25">
      <c r="A59" s="22"/>
      <c r="B59" s="3"/>
      <c r="C59" s="3"/>
      <c r="D59" s="3"/>
      <c r="E59" s="18" t="str">
        <f t="shared" si="6"/>
        <v/>
      </c>
      <c r="F59" s="18" t="e">
        <f t="shared" si="7"/>
        <v>#VALUE!</v>
      </c>
      <c r="G59" s="18" t="str">
        <f t="shared" si="8"/>
        <v/>
      </c>
      <c r="H59" s="18" t="e">
        <f t="shared" si="9"/>
        <v>#VALUE!</v>
      </c>
      <c r="I59" s="18" t="e">
        <f t="shared" si="10"/>
        <v>#VALUE!</v>
      </c>
      <c r="J59" s="18" t="e">
        <f>VLOOKUP(E59,E8数据库!C:Q,2,0)</f>
        <v>#N/A</v>
      </c>
      <c r="K59" s="18" t="e">
        <f>VLOOKUP(E59,E8数据库!C:Q,3,0)</f>
        <v>#N/A</v>
      </c>
      <c r="L59" s="19" t="e">
        <f>VLOOKUP(E59,E8数据库!C:Q,4,0)*2*C59</f>
        <v>#N/A</v>
      </c>
      <c r="M59" s="18" t="e">
        <f>VLOOKUP(E59,E8数据库!C:Q,5,0)</f>
        <v>#N/A</v>
      </c>
      <c r="N59" s="18" t="e">
        <f>VLOOKUP(E59,E8数据库!C:Q,6,0)</f>
        <v>#N/A</v>
      </c>
      <c r="O59" s="18"/>
      <c r="P59" s="18" t="e">
        <f>VLOOKUP(E59,E8数据库!C:Q,7,0)</f>
        <v>#N/A</v>
      </c>
      <c r="Q59" s="18" t="e">
        <f>VLOOKUP(E59,E8数据库!C:Q,8,0)</f>
        <v>#N/A</v>
      </c>
      <c r="R59" s="25" t="e">
        <f>VLOOKUP(E59,E8数据库!C:Q,9,0)*2*C59</f>
        <v>#N/A</v>
      </c>
      <c r="S59" s="18" t="e">
        <f>VLOOKUP(E59,E8数据库!C:Q,10,0)</f>
        <v>#N/A</v>
      </c>
      <c r="T59" s="18" t="e">
        <f>VLOOKUP(E59,E8数据库!C:Q,11,0)</f>
        <v>#N/A</v>
      </c>
      <c r="U59" s="18"/>
      <c r="V59" s="18" t="e">
        <f>VLOOKUP(E59,E8数据库!C:Q,12,0)</f>
        <v>#N/A</v>
      </c>
      <c r="W59" s="18" t="e">
        <f>VLOOKUP(E59,E8数据库!C:Q,13,0)</f>
        <v>#N/A</v>
      </c>
      <c r="X59" s="27">
        <f t="shared" si="4"/>
        <v>0</v>
      </c>
      <c r="Y59" s="18" t="e">
        <f>VLOOKUP(E59,E8数据库!C:Q,14,0)</f>
        <v>#N/A</v>
      </c>
      <c r="Z59" s="18" t="e">
        <f>VLOOKUP(E59,E8数据库!C:Q,15,0)</f>
        <v>#N/A</v>
      </c>
      <c r="AA59" s="18"/>
    </row>
    <row r="60" spans="1:27" x14ac:dyDescent="0.25">
      <c r="A60" s="22"/>
      <c r="B60" s="3"/>
      <c r="C60" s="3"/>
      <c r="D60" s="3"/>
      <c r="E60" s="18" t="str">
        <f t="shared" si="6"/>
        <v/>
      </c>
      <c r="F60" s="18" t="e">
        <f t="shared" si="7"/>
        <v>#VALUE!</v>
      </c>
      <c r="G60" s="18" t="str">
        <f t="shared" si="8"/>
        <v/>
      </c>
      <c r="H60" s="18" t="e">
        <f t="shared" si="9"/>
        <v>#VALUE!</v>
      </c>
      <c r="I60" s="18" t="e">
        <f t="shared" si="10"/>
        <v>#VALUE!</v>
      </c>
      <c r="J60" s="18" t="e">
        <f>VLOOKUP(E60,E8数据库!C:Q,2,0)</f>
        <v>#N/A</v>
      </c>
      <c r="K60" s="18" t="e">
        <f>VLOOKUP(E60,E8数据库!C:Q,3,0)</f>
        <v>#N/A</v>
      </c>
      <c r="L60" s="19" t="e">
        <f>VLOOKUP(E60,E8数据库!C:Q,4,0)*2*C60</f>
        <v>#N/A</v>
      </c>
      <c r="M60" s="18" t="e">
        <f>VLOOKUP(E60,E8数据库!C:Q,5,0)</f>
        <v>#N/A</v>
      </c>
      <c r="N60" s="18" t="e">
        <f>VLOOKUP(E60,E8数据库!C:Q,6,0)</f>
        <v>#N/A</v>
      </c>
      <c r="O60" s="18"/>
      <c r="P60" s="18" t="e">
        <f>VLOOKUP(E60,E8数据库!C:Q,7,0)</f>
        <v>#N/A</v>
      </c>
      <c r="Q60" s="18" t="e">
        <f>VLOOKUP(E60,E8数据库!C:Q,8,0)</f>
        <v>#N/A</v>
      </c>
      <c r="R60" s="25" t="e">
        <f>VLOOKUP(E60,E8数据库!C:Q,9,0)*2*C60</f>
        <v>#N/A</v>
      </c>
      <c r="S60" s="18" t="e">
        <f>VLOOKUP(E60,E8数据库!C:Q,10,0)</f>
        <v>#N/A</v>
      </c>
      <c r="T60" s="18" t="e">
        <f>VLOOKUP(E60,E8数据库!C:Q,11,0)</f>
        <v>#N/A</v>
      </c>
      <c r="U60" s="18"/>
      <c r="V60" s="18" t="e">
        <f>VLOOKUP(E60,E8数据库!C:Q,12,0)</f>
        <v>#N/A</v>
      </c>
      <c r="W60" s="18" t="e">
        <f>VLOOKUP(E60,E8数据库!C:Q,13,0)</f>
        <v>#N/A</v>
      </c>
      <c r="X60" s="27">
        <f t="shared" si="4"/>
        <v>0</v>
      </c>
      <c r="Y60" s="18" t="e">
        <f>VLOOKUP(E60,E8数据库!C:Q,14,0)</f>
        <v>#N/A</v>
      </c>
      <c r="Z60" s="18" t="e">
        <f>VLOOKUP(E60,E8数据库!C:Q,15,0)</f>
        <v>#N/A</v>
      </c>
      <c r="AA60" s="18"/>
    </row>
    <row r="61" spans="1:27" x14ac:dyDescent="0.25">
      <c r="A61" s="22"/>
      <c r="B61" s="3"/>
      <c r="C61" s="3"/>
      <c r="D61" s="3"/>
      <c r="E61" s="18" t="str">
        <f t="shared" si="6"/>
        <v/>
      </c>
      <c r="F61" s="18" t="e">
        <f t="shared" si="7"/>
        <v>#VALUE!</v>
      </c>
      <c r="G61" s="18" t="str">
        <f t="shared" si="8"/>
        <v/>
      </c>
      <c r="H61" s="18" t="e">
        <f t="shared" si="9"/>
        <v>#VALUE!</v>
      </c>
      <c r="I61" s="18" t="e">
        <f t="shared" si="10"/>
        <v>#VALUE!</v>
      </c>
      <c r="J61" s="18" t="e">
        <f>VLOOKUP(E61,E8数据库!C:Q,2,0)</f>
        <v>#N/A</v>
      </c>
      <c r="K61" s="18" t="e">
        <f>VLOOKUP(E61,E8数据库!C:Q,3,0)</f>
        <v>#N/A</v>
      </c>
      <c r="L61" s="19" t="e">
        <f>VLOOKUP(E61,E8数据库!C:Q,4,0)*2*C61</f>
        <v>#N/A</v>
      </c>
      <c r="M61" s="18" t="e">
        <f>VLOOKUP(E61,E8数据库!C:Q,5,0)</f>
        <v>#N/A</v>
      </c>
      <c r="N61" s="18" t="e">
        <f>VLOOKUP(E61,E8数据库!C:Q,6,0)</f>
        <v>#N/A</v>
      </c>
      <c r="O61" s="18"/>
      <c r="P61" s="18" t="e">
        <f>VLOOKUP(E61,E8数据库!C:Q,7,0)</f>
        <v>#N/A</v>
      </c>
      <c r="Q61" s="18" t="e">
        <f>VLOOKUP(E61,E8数据库!C:Q,8,0)</f>
        <v>#N/A</v>
      </c>
      <c r="R61" s="25" t="e">
        <f>VLOOKUP(E61,E8数据库!C:Q,9,0)*2*C61</f>
        <v>#N/A</v>
      </c>
      <c r="S61" s="18" t="e">
        <f>VLOOKUP(E61,E8数据库!C:Q,10,0)</f>
        <v>#N/A</v>
      </c>
      <c r="T61" s="18" t="e">
        <f>VLOOKUP(E61,E8数据库!C:Q,11,0)</f>
        <v>#N/A</v>
      </c>
      <c r="U61" s="18"/>
      <c r="V61" s="18" t="e">
        <f>VLOOKUP(E61,E8数据库!C:Q,12,0)</f>
        <v>#N/A</v>
      </c>
      <c r="W61" s="18" t="e">
        <f>VLOOKUP(E61,E8数据库!C:Q,13,0)</f>
        <v>#N/A</v>
      </c>
      <c r="X61" s="27">
        <f t="shared" si="4"/>
        <v>0</v>
      </c>
      <c r="Y61" s="18" t="e">
        <f>VLOOKUP(E61,E8数据库!C:Q,14,0)</f>
        <v>#N/A</v>
      </c>
      <c r="Z61" s="18" t="e">
        <f>VLOOKUP(E61,E8数据库!C:Q,15,0)</f>
        <v>#N/A</v>
      </c>
      <c r="AA61" s="18"/>
    </row>
    <row r="62" spans="1:27" x14ac:dyDescent="0.25">
      <c r="A62" s="22"/>
      <c r="B62" s="3"/>
      <c r="C62" s="3"/>
      <c r="D62" s="3"/>
      <c r="E62" s="18" t="str">
        <f t="shared" si="6"/>
        <v/>
      </c>
      <c r="F62" s="18" t="e">
        <f t="shared" si="7"/>
        <v>#VALUE!</v>
      </c>
      <c r="G62" s="18" t="str">
        <f t="shared" si="8"/>
        <v/>
      </c>
      <c r="H62" s="18" t="e">
        <f t="shared" si="9"/>
        <v>#VALUE!</v>
      </c>
      <c r="I62" s="18" t="e">
        <f t="shared" si="10"/>
        <v>#VALUE!</v>
      </c>
      <c r="J62" s="18" t="e">
        <f>VLOOKUP(E62,E8数据库!C:Q,2,0)</f>
        <v>#N/A</v>
      </c>
      <c r="K62" s="18" t="e">
        <f>VLOOKUP(E62,E8数据库!C:Q,3,0)</f>
        <v>#N/A</v>
      </c>
      <c r="L62" s="19" t="e">
        <f>VLOOKUP(E62,E8数据库!C:Q,4,0)*2*C62</f>
        <v>#N/A</v>
      </c>
      <c r="M62" s="18" t="e">
        <f>VLOOKUP(E62,E8数据库!C:Q,5,0)</f>
        <v>#N/A</v>
      </c>
      <c r="N62" s="18" t="e">
        <f>VLOOKUP(E62,E8数据库!C:Q,6,0)</f>
        <v>#N/A</v>
      </c>
      <c r="O62" s="18"/>
      <c r="P62" s="18" t="e">
        <f>VLOOKUP(E62,E8数据库!C:Q,7,0)</f>
        <v>#N/A</v>
      </c>
      <c r="Q62" s="18" t="e">
        <f>VLOOKUP(E62,E8数据库!C:Q,8,0)</f>
        <v>#N/A</v>
      </c>
      <c r="R62" s="25" t="e">
        <f>VLOOKUP(E62,E8数据库!C:Q,9,0)*2*C62</f>
        <v>#N/A</v>
      </c>
      <c r="S62" s="18" t="e">
        <f>VLOOKUP(E62,E8数据库!C:Q,10,0)</f>
        <v>#N/A</v>
      </c>
      <c r="T62" s="18" t="e">
        <f>VLOOKUP(E62,E8数据库!C:Q,11,0)</f>
        <v>#N/A</v>
      </c>
      <c r="U62" s="18"/>
      <c r="V62" s="18" t="e">
        <f>VLOOKUP(E62,E8数据库!C:Q,12,0)</f>
        <v>#N/A</v>
      </c>
      <c r="W62" s="18" t="e">
        <f>VLOOKUP(E62,E8数据库!C:Q,13,0)</f>
        <v>#N/A</v>
      </c>
      <c r="X62" s="27">
        <f t="shared" si="4"/>
        <v>0</v>
      </c>
      <c r="Y62" s="18" t="e">
        <f>VLOOKUP(E62,E8数据库!C:Q,14,0)</f>
        <v>#N/A</v>
      </c>
      <c r="Z62" s="18" t="e">
        <f>VLOOKUP(E62,E8数据库!C:Q,15,0)</f>
        <v>#N/A</v>
      </c>
      <c r="AA62" s="18"/>
    </row>
    <row r="63" spans="1:27" x14ac:dyDescent="0.25">
      <c r="A63" s="22"/>
      <c r="B63" s="3"/>
      <c r="C63" s="3"/>
      <c r="D63" s="3"/>
      <c r="E63" s="18" t="str">
        <f t="shared" si="6"/>
        <v/>
      </c>
      <c r="F63" s="18" t="e">
        <f t="shared" si="7"/>
        <v>#VALUE!</v>
      </c>
      <c r="G63" s="18" t="str">
        <f t="shared" si="8"/>
        <v/>
      </c>
      <c r="H63" s="18" t="e">
        <f t="shared" si="9"/>
        <v>#VALUE!</v>
      </c>
      <c r="I63" s="18" t="e">
        <f t="shared" si="10"/>
        <v>#VALUE!</v>
      </c>
      <c r="J63" s="18" t="e">
        <f>VLOOKUP(E63,E8数据库!C:Q,2,0)</f>
        <v>#N/A</v>
      </c>
      <c r="K63" s="18" t="e">
        <f>VLOOKUP(E63,E8数据库!C:Q,3,0)</f>
        <v>#N/A</v>
      </c>
      <c r="L63" s="19" t="e">
        <f>VLOOKUP(E63,E8数据库!C:Q,4,0)*2*C63</f>
        <v>#N/A</v>
      </c>
      <c r="M63" s="18" t="e">
        <f>VLOOKUP(E63,E8数据库!C:Q,5,0)</f>
        <v>#N/A</v>
      </c>
      <c r="N63" s="18" t="e">
        <f>VLOOKUP(E63,E8数据库!C:Q,6,0)</f>
        <v>#N/A</v>
      </c>
      <c r="O63" s="18"/>
      <c r="P63" s="18" t="e">
        <f>VLOOKUP(E63,E8数据库!C:Q,7,0)</f>
        <v>#N/A</v>
      </c>
      <c r="Q63" s="18" t="e">
        <f>VLOOKUP(E63,E8数据库!C:Q,8,0)</f>
        <v>#N/A</v>
      </c>
      <c r="R63" s="25" t="e">
        <f>VLOOKUP(E63,E8数据库!C:Q,9,0)*2*C63</f>
        <v>#N/A</v>
      </c>
      <c r="S63" s="18" t="e">
        <f>VLOOKUP(E63,E8数据库!C:Q,10,0)</f>
        <v>#N/A</v>
      </c>
      <c r="T63" s="18" t="e">
        <f>VLOOKUP(E63,E8数据库!C:Q,11,0)</f>
        <v>#N/A</v>
      </c>
      <c r="U63" s="18"/>
      <c r="V63" s="18" t="e">
        <f>VLOOKUP(E63,E8数据库!C:Q,12,0)</f>
        <v>#N/A</v>
      </c>
      <c r="W63" s="18" t="e">
        <f>VLOOKUP(E63,E8数据库!C:Q,13,0)</f>
        <v>#N/A</v>
      </c>
      <c r="X63" s="27">
        <f t="shared" si="4"/>
        <v>0</v>
      </c>
      <c r="Y63" s="18" t="e">
        <f>VLOOKUP(E63,E8数据库!C:Q,14,0)</f>
        <v>#N/A</v>
      </c>
      <c r="Z63" s="18" t="e">
        <f>VLOOKUP(E63,E8数据库!C:Q,15,0)</f>
        <v>#N/A</v>
      </c>
      <c r="AA63" s="18"/>
    </row>
    <row r="64" spans="1:27" x14ac:dyDescent="0.25">
      <c r="A64" s="22"/>
      <c r="B64" s="3"/>
      <c r="C64" s="3"/>
      <c r="D64" s="3"/>
      <c r="E64" s="18" t="str">
        <f t="shared" si="6"/>
        <v/>
      </c>
      <c r="F64" s="18" t="e">
        <f t="shared" si="7"/>
        <v>#VALUE!</v>
      </c>
      <c r="G64" s="18" t="str">
        <f t="shared" si="8"/>
        <v/>
      </c>
      <c r="H64" s="18" t="e">
        <f t="shared" si="9"/>
        <v>#VALUE!</v>
      </c>
      <c r="I64" s="18" t="e">
        <f t="shared" si="10"/>
        <v>#VALUE!</v>
      </c>
      <c r="J64" s="18" t="e">
        <f>VLOOKUP(E64,E8数据库!C:Q,2,0)</f>
        <v>#N/A</v>
      </c>
      <c r="K64" s="18" t="e">
        <f>VLOOKUP(E64,E8数据库!C:Q,3,0)</f>
        <v>#N/A</v>
      </c>
      <c r="L64" s="19" t="e">
        <f>VLOOKUP(E64,E8数据库!C:Q,4,0)*2*C64</f>
        <v>#N/A</v>
      </c>
      <c r="M64" s="18" t="e">
        <f>VLOOKUP(E64,E8数据库!C:Q,5,0)</f>
        <v>#N/A</v>
      </c>
      <c r="N64" s="18" t="e">
        <f>VLOOKUP(E64,E8数据库!C:Q,6,0)</f>
        <v>#N/A</v>
      </c>
      <c r="O64" s="18"/>
      <c r="P64" s="18" t="e">
        <f>VLOOKUP(E64,E8数据库!C:Q,7,0)</f>
        <v>#N/A</v>
      </c>
      <c r="Q64" s="18" t="e">
        <f>VLOOKUP(E64,E8数据库!C:Q,8,0)</f>
        <v>#N/A</v>
      </c>
      <c r="R64" s="25" t="e">
        <f>VLOOKUP(E64,E8数据库!C:Q,9,0)*2*C64</f>
        <v>#N/A</v>
      </c>
      <c r="S64" s="18" t="e">
        <f>VLOOKUP(E64,E8数据库!C:Q,10,0)</f>
        <v>#N/A</v>
      </c>
      <c r="T64" s="18" t="e">
        <f>VLOOKUP(E64,E8数据库!C:Q,11,0)</f>
        <v>#N/A</v>
      </c>
      <c r="U64" s="18"/>
      <c r="V64" s="18" t="e">
        <f>VLOOKUP(E64,E8数据库!C:Q,12,0)</f>
        <v>#N/A</v>
      </c>
      <c r="W64" s="18" t="e">
        <f>VLOOKUP(E64,E8数据库!C:Q,13,0)</f>
        <v>#N/A</v>
      </c>
      <c r="X64" s="27">
        <f t="shared" si="4"/>
        <v>0</v>
      </c>
      <c r="Y64" s="18" t="e">
        <f>VLOOKUP(E64,E8数据库!C:Q,14,0)</f>
        <v>#N/A</v>
      </c>
      <c r="Z64" s="18" t="e">
        <f>VLOOKUP(E64,E8数据库!C:Q,15,0)</f>
        <v>#N/A</v>
      </c>
      <c r="AA64" s="18"/>
    </row>
    <row r="65" spans="1:27" x14ac:dyDescent="0.25">
      <c r="A65" s="22"/>
      <c r="B65" s="3"/>
      <c r="C65" s="3"/>
      <c r="D65" s="3"/>
      <c r="E65" s="18" t="str">
        <f t="shared" si="6"/>
        <v/>
      </c>
      <c r="F65" s="18" t="e">
        <f t="shared" si="7"/>
        <v>#VALUE!</v>
      </c>
      <c r="G65" s="18" t="str">
        <f t="shared" si="8"/>
        <v/>
      </c>
      <c r="H65" s="18" t="e">
        <f t="shared" si="9"/>
        <v>#VALUE!</v>
      </c>
      <c r="I65" s="18" t="e">
        <f t="shared" si="10"/>
        <v>#VALUE!</v>
      </c>
      <c r="J65" s="18" t="e">
        <f>VLOOKUP(E65,E8数据库!C:Q,2,0)</f>
        <v>#N/A</v>
      </c>
      <c r="K65" s="18" t="e">
        <f>VLOOKUP(E65,E8数据库!C:Q,3,0)</f>
        <v>#N/A</v>
      </c>
      <c r="L65" s="19" t="e">
        <f>VLOOKUP(E65,E8数据库!C:Q,4,0)*2*C65</f>
        <v>#N/A</v>
      </c>
      <c r="M65" s="18" t="e">
        <f>VLOOKUP(E65,E8数据库!C:Q,5,0)</f>
        <v>#N/A</v>
      </c>
      <c r="N65" s="18" t="e">
        <f>VLOOKUP(E65,E8数据库!C:Q,6,0)</f>
        <v>#N/A</v>
      </c>
      <c r="O65" s="18"/>
      <c r="P65" s="18" t="e">
        <f>VLOOKUP(E65,E8数据库!C:Q,7,0)</f>
        <v>#N/A</v>
      </c>
      <c r="Q65" s="18" t="e">
        <f>VLOOKUP(E65,E8数据库!C:Q,8,0)</f>
        <v>#N/A</v>
      </c>
      <c r="R65" s="25" t="e">
        <f>VLOOKUP(E65,E8数据库!C:Q,9,0)*2*C65</f>
        <v>#N/A</v>
      </c>
      <c r="S65" s="18" t="e">
        <f>VLOOKUP(E65,E8数据库!C:Q,10,0)</f>
        <v>#N/A</v>
      </c>
      <c r="T65" s="18" t="e">
        <f>VLOOKUP(E65,E8数据库!C:Q,11,0)</f>
        <v>#N/A</v>
      </c>
      <c r="U65" s="18"/>
      <c r="V65" s="18" t="e">
        <f>VLOOKUP(E65,E8数据库!C:Q,12,0)</f>
        <v>#N/A</v>
      </c>
      <c r="W65" s="18" t="e">
        <f>VLOOKUP(E65,E8数据库!C:Q,13,0)</f>
        <v>#N/A</v>
      </c>
      <c r="X65" s="27">
        <f t="shared" si="4"/>
        <v>0</v>
      </c>
      <c r="Y65" s="18" t="e">
        <f>VLOOKUP(E65,E8数据库!C:Q,14,0)</f>
        <v>#N/A</v>
      </c>
      <c r="Z65" s="18" t="e">
        <f>VLOOKUP(E65,E8数据库!C:Q,15,0)</f>
        <v>#N/A</v>
      </c>
      <c r="AA65" s="18"/>
    </row>
    <row r="66" spans="1:27" x14ac:dyDescent="0.25">
      <c r="A66" s="22"/>
      <c r="B66" s="3"/>
      <c r="C66" s="3"/>
      <c r="D66" s="3"/>
      <c r="E66" s="18" t="str">
        <f t="shared" si="6"/>
        <v/>
      </c>
      <c r="F66" s="18" t="e">
        <f t="shared" si="7"/>
        <v>#VALUE!</v>
      </c>
      <c r="G66" s="18" t="str">
        <f t="shared" si="8"/>
        <v/>
      </c>
      <c r="H66" s="18" t="e">
        <f t="shared" si="9"/>
        <v>#VALUE!</v>
      </c>
      <c r="I66" s="18" t="e">
        <f t="shared" si="10"/>
        <v>#VALUE!</v>
      </c>
      <c r="J66" s="18" t="e">
        <f>VLOOKUP(E66,E8数据库!C:Q,2,0)</f>
        <v>#N/A</v>
      </c>
      <c r="K66" s="18" t="e">
        <f>VLOOKUP(E66,E8数据库!C:Q,3,0)</f>
        <v>#N/A</v>
      </c>
      <c r="L66" s="19" t="e">
        <f>VLOOKUP(E66,E8数据库!C:Q,4,0)*2*C66</f>
        <v>#N/A</v>
      </c>
      <c r="M66" s="18" t="e">
        <f>VLOOKUP(E66,E8数据库!C:Q,5,0)</f>
        <v>#N/A</v>
      </c>
      <c r="N66" s="18" t="e">
        <f>VLOOKUP(E66,E8数据库!C:Q,6,0)</f>
        <v>#N/A</v>
      </c>
      <c r="O66" s="18"/>
      <c r="P66" s="18" t="e">
        <f>VLOOKUP(E66,E8数据库!C:Q,7,0)</f>
        <v>#N/A</v>
      </c>
      <c r="Q66" s="18" t="e">
        <f>VLOOKUP(E66,E8数据库!C:Q,8,0)</f>
        <v>#N/A</v>
      </c>
      <c r="R66" s="25" t="e">
        <f>VLOOKUP(E66,E8数据库!C:Q,9,0)*2*C66</f>
        <v>#N/A</v>
      </c>
      <c r="S66" s="18" t="e">
        <f>VLOOKUP(E66,E8数据库!C:Q,10,0)</f>
        <v>#N/A</v>
      </c>
      <c r="T66" s="18" t="e">
        <f>VLOOKUP(E66,E8数据库!C:Q,11,0)</f>
        <v>#N/A</v>
      </c>
      <c r="U66" s="18"/>
      <c r="V66" s="18" t="e">
        <f>VLOOKUP(E66,E8数据库!C:Q,12,0)</f>
        <v>#N/A</v>
      </c>
      <c r="W66" s="18" t="e">
        <f>VLOOKUP(E66,E8数据库!C:Q,13,0)</f>
        <v>#N/A</v>
      </c>
      <c r="X66" s="27">
        <f t="shared" si="4"/>
        <v>0</v>
      </c>
      <c r="Y66" s="18" t="e">
        <f>VLOOKUP(E66,E8数据库!C:Q,14,0)</f>
        <v>#N/A</v>
      </c>
      <c r="Z66" s="18" t="e">
        <f>VLOOKUP(E66,E8数据库!C:Q,15,0)</f>
        <v>#N/A</v>
      </c>
      <c r="AA66" s="18"/>
    </row>
    <row r="67" spans="1:27" x14ac:dyDescent="0.25">
      <c r="A67" s="22"/>
      <c r="B67" s="3"/>
      <c r="C67" s="3"/>
      <c r="D67" s="3"/>
      <c r="E67" s="18" t="str">
        <f t="shared" si="6"/>
        <v/>
      </c>
      <c r="F67" s="18" t="e">
        <f t="shared" si="7"/>
        <v>#VALUE!</v>
      </c>
      <c r="G67" s="18" t="str">
        <f t="shared" si="8"/>
        <v/>
      </c>
      <c r="H67" s="18" t="e">
        <f t="shared" si="9"/>
        <v>#VALUE!</v>
      </c>
      <c r="I67" s="18" t="e">
        <f t="shared" si="10"/>
        <v>#VALUE!</v>
      </c>
      <c r="J67" s="18" t="e">
        <f>VLOOKUP(E67,E8数据库!C:Q,2,0)</f>
        <v>#N/A</v>
      </c>
      <c r="K67" s="18" t="e">
        <f>VLOOKUP(E67,E8数据库!C:Q,3,0)</f>
        <v>#N/A</v>
      </c>
      <c r="L67" s="19" t="e">
        <f>VLOOKUP(E67,E8数据库!C:Q,4,0)*2*C67</f>
        <v>#N/A</v>
      </c>
      <c r="M67" s="18" t="e">
        <f>VLOOKUP(E67,E8数据库!C:Q,5,0)</f>
        <v>#N/A</v>
      </c>
      <c r="N67" s="18" t="e">
        <f>VLOOKUP(E67,E8数据库!C:Q,6,0)</f>
        <v>#N/A</v>
      </c>
      <c r="O67" s="18"/>
      <c r="P67" s="18" t="e">
        <f>VLOOKUP(E67,E8数据库!C:Q,7,0)</f>
        <v>#N/A</v>
      </c>
      <c r="Q67" s="18" t="e">
        <f>VLOOKUP(E67,E8数据库!C:Q,8,0)</f>
        <v>#N/A</v>
      </c>
      <c r="R67" s="25" t="e">
        <f>VLOOKUP(E67,E8数据库!C:Q,9,0)*2*C67</f>
        <v>#N/A</v>
      </c>
      <c r="S67" s="18" t="e">
        <f>VLOOKUP(E67,E8数据库!C:Q,10,0)</f>
        <v>#N/A</v>
      </c>
      <c r="T67" s="18" t="e">
        <f>VLOOKUP(E67,E8数据库!C:Q,11,0)</f>
        <v>#N/A</v>
      </c>
      <c r="U67" s="18"/>
      <c r="V67" s="18" t="e">
        <f>VLOOKUP(E67,E8数据库!C:Q,12,0)</f>
        <v>#N/A</v>
      </c>
      <c r="W67" s="18" t="e">
        <f>VLOOKUP(E67,E8数据库!C:Q,13,0)</f>
        <v>#N/A</v>
      </c>
      <c r="X67" s="27">
        <f t="shared" ref="X67:X100" si="11">IF(G67="",0,(H67/1000)*(I67/1000)*2*C67)</f>
        <v>0</v>
      </c>
      <c r="Y67" s="18" t="e">
        <f>VLOOKUP(E67,E8数据库!C:Q,14,0)</f>
        <v>#N/A</v>
      </c>
      <c r="Z67" s="18" t="e">
        <f>VLOOKUP(E67,E8数据库!C:Q,15,0)</f>
        <v>#N/A</v>
      </c>
      <c r="AA67" s="18"/>
    </row>
    <row r="68" spans="1:27" x14ac:dyDescent="0.25">
      <c r="A68" s="22"/>
      <c r="B68" s="3"/>
      <c r="C68" s="3"/>
      <c r="D68" s="3"/>
      <c r="E68" s="18" t="str">
        <f t="shared" si="6"/>
        <v/>
      </c>
      <c r="F68" s="18" t="e">
        <f t="shared" si="7"/>
        <v>#VALUE!</v>
      </c>
      <c r="G68" s="18" t="str">
        <f t="shared" si="8"/>
        <v/>
      </c>
      <c r="H68" s="18" t="e">
        <f t="shared" si="9"/>
        <v>#VALUE!</v>
      </c>
      <c r="I68" s="18" t="e">
        <f t="shared" si="10"/>
        <v>#VALUE!</v>
      </c>
      <c r="J68" s="18" t="e">
        <f>VLOOKUP(E68,E8数据库!C:Q,2,0)</f>
        <v>#N/A</v>
      </c>
      <c r="K68" s="18" t="e">
        <f>VLOOKUP(E68,E8数据库!C:Q,3,0)</f>
        <v>#N/A</v>
      </c>
      <c r="L68" s="19" t="e">
        <f>VLOOKUP(E68,E8数据库!C:Q,4,0)*2*C68</f>
        <v>#N/A</v>
      </c>
      <c r="M68" s="18" t="e">
        <f>VLOOKUP(E68,E8数据库!C:Q,5,0)</f>
        <v>#N/A</v>
      </c>
      <c r="N68" s="18" t="e">
        <f>VLOOKUP(E68,E8数据库!C:Q,6,0)</f>
        <v>#N/A</v>
      </c>
      <c r="O68" s="18"/>
      <c r="P68" s="18" t="e">
        <f>VLOOKUP(E68,E8数据库!C:Q,7,0)</f>
        <v>#N/A</v>
      </c>
      <c r="Q68" s="18" t="e">
        <f>VLOOKUP(E68,E8数据库!C:Q,8,0)</f>
        <v>#N/A</v>
      </c>
      <c r="R68" s="25" t="e">
        <f>VLOOKUP(E68,E8数据库!C:Q,9,0)*2*C68</f>
        <v>#N/A</v>
      </c>
      <c r="S68" s="18" t="e">
        <f>VLOOKUP(E68,E8数据库!C:Q,10,0)</f>
        <v>#N/A</v>
      </c>
      <c r="T68" s="18" t="e">
        <f>VLOOKUP(E68,E8数据库!C:Q,11,0)</f>
        <v>#N/A</v>
      </c>
      <c r="U68" s="18"/>
      <c r="V68" s="18" t="e">
        <f>VLOOKUP(E68,E8数据库!C:Q,12,0)</f>
        <v>#N/A</v>
      </c>
      <c r="W68" s="18" t="e">
        <f>VLOOKUP(E68,E8数据库!C:Q,13,0)</f>
        <v>#N/A</v>
      </c>
      <c r="X68" s="27">
        <f t="shared" si="11"/>
        <v>0</v>
      </c>
      <c r="Y68" s="18" t="e">
        <f>VLOOKUP(E68,E8数据库!C:Q,14,0)</f>
        <v>#N/A</v>
      </c>
      <c r="Z68" s="18" t="e">
        <f>VLOOKUP(E68,E8数据库!C:Q,15,0)</f>
        <v>#N/A</v>
      </c>
      <c r="AA68" s="18"/>
    </row>
    <row r="69" spans="1:27" x14ac:dyDescent="0.25">
      <c r="A69" s="22"/>
      <c r="B69" s="3"/>
      <c r="C69" s="3"/>
      <c r="D69" s="3"/>
      <c r="E69" s="18" t="str">
        <f t="shared" si="6"/>
        <v/>
      </c>
      <c r="F69" s="18" t="e">
        <f t="shared" si="7"/>
        <v>#VALUE!</v>
      </c>
      <c r="G69" s="18" t="str">
        <f t="shared" si="8"/>
        <v/>
      </c>
      <c r="H69" s="18" t="e">
        <f t="shared" si="9"/>
        <v>#VALUE!</v>
      </c>
      <c r="I69" s="18" t="e">
        <f t="shared" si="10"/>
        <v>#VALUE!</v>
      </c>
      <c r="J69" s="18" t="e">
        <f>VLOOKUP(E69,E8数据库!C:Q,2,0)</f>
        <v>#N/A</v>
      </c>
      <c r="K69" s="18" t="e">
        <f>VLOOKUP(E69,E8数据库!C:Q,3,0)</f>
        <v>#N/A</v>
      </c>
      <c r="L69" s="19" t="e">
        <f>VLOOKUP(E69,E8数据库!C:Q,4,0)*2*C69</f>
        <v>#N/A</v>
      </c>
      <c r="M69" s="18" t="e">
        <f>VLOOKUP(E69,E8数据库!C:Q,5,0)</f>
        <v>#N/A</v>
      </c>
      <c r="N69" s="18" t="e">
        <f>VLOOKUP(E69,E8数据库!C:Q,6,0)</f>
        <v>#N/A</v>
      </c>
      <c r="O69" s="18"/>
      <c r="P69" s="18" t="e">
        <f>VLOOKUP(E69,E8数据库!C:Q,7,0)</f>
        <v>#N/A</v>
      </c>
      <c r="Q69" s="18" t="e">
        <f>VLOOKUP(E69,E8数据库!C:Q,8,0)</f>
        <v>#N/A</v>
      </c>
      <c r="R69" s="25" t="e">
        <f>VLOOKUP(E69,E8数据库!C:Q,9,0)*2*C69</f>
        <v>#N/A</v>
      </c>
      <c r="S69" s="18" t="e">
        <f>VLOOKUP(E69,E8数据库!C:Q,10,0)</f>
        <v>#N/A</v>
      </c>
      <c r="T69" s="18" t="e">
        <f>VLOOKUP(E69,E8数据库!C:Q,11,0)</f>
        <v>#N/A</v>
      </c>
      <c r="U69" s="18"/>
      <c r="V69" s="18" t="e">
        <f>VLOOKUP(E69,E8数据库!C:Q,12,0)</f>
        <v>#N/A</v>
      </c>
      <c r="W69" s="18" t="e">
        <f>VLOOKUP(E69,E8数据库!C:Q,13,0)</f>
        <v>#N/A</v>
      </c>
      <c r="X69" s="27">
        <f t="shared" si="11"/>
        <v>0</v>
      </c>
      <c r="Y69" s="18" t="e">
        <f>VLOOKUP(E69,E8数据库!C:Q,14,0)</f>
        <v>#N/A</v>
      </c>
      <c r="Z69" s="18" t="e">
        <f>VLOOKUP(E69,E8数据库!C:Q,15,0)</f>
        <v>#N/A</v>
      </c>
      <c r="AA69" s="18"/>
    </row>
    <row r="70" spans="1:27" x14ac:dyDescent="0.25">
      <c r="A70" s="22"/>
      <c r="B70" s="3"/>
      <c r="C70" s="3"/>
      <c r="D70" s="3"/>
      <c r="E70" s="18" t="str">
        <f t="shared" si="6"/>
        <v/>
      </c>
      <c r="F70" s="18" t="e">
        <f t="shared" si="7"/>
        <v>#VALUE!</v>
      </c>
      <c r="G70" s="18" t="str">
        <f t="shared" si="8"/>
        <v/>
      </c>
      <c r="H70" s="18" t="e">
        <f t="shared" si="9"/>
        <v>#VALUE!</v>
      </c>
      <c r="I70" s="18" t="e">
        <f t="shared" si="10"/>
        <v>#VALUE!</v>
      </c>
      <c r="J70" s="18" t="e">
        <f>VLOOKUP(E70,E8数据库!C:Q,2,0)</f>
        <v>#N/A</v>
      </c>
      <c r="K70" s="18" t="e">
        <f>VLOOKUP(E70,E8数据库!C:Q,3,0)</f>
        <v>#N/A</v>
      </c>
      <c r="L70" s="19" t="e">
        <f>VLOOKUP(E70,E8数据库!C:Q,4,0)*2*C70</f>
        <v>#N/A</v>
      </c>
      <c r="M70" s="18" t="e">
        <f>VLOOKUP(E70,E8数据库!C:Q,5,0)</f>
        <v>#N/A</v>
      </c>
      <c r="N70" s="18" t="e">
        <f>VLOOKUP(E70,E8数据库!C:Q,6,0)</f>
        <v>#N/A</v>
      </c>
      <c r="O70" s="18"/>
      <c r="P70" s="18" t="e">
        <f>VLOOKUP(E70,E8数据库!C:Q,7,0)</f>
        <v>#N/A</v>
      </c>
      <c r="Q70" s="18" t="e">
        <f>VLOOKUP(E70,E8数据库!C:Q,8,0)</f>
        <v>#N/A</v>
      </c>
      <c r="R70" s="25" t="e">
        <f>VLOOKUP(E70,E8数据库!C:Q,9,0)*2*C70</f>
        <v>#N/A</v>
      </c>
      <c r="S70" s="18" t="e">
        <f>VLOOKUP(E70,E8数据库!C:Q,10,0)</f>
        <v>#N/A</v>
      </c>
      <c r="T70" s="18" t="e">
        <f>VLOOKUP(E70,E8数据库!C:Q,11,0)</f>
        <v>#N/A</v>
      </c>
      <c r="U70" s="18"/>
      <c r="V70" s="18" t="e">
        <f>VLOOKUP(E70,E8数据库!C:Q,12,0)</f>
        <v>#N/A</v>
      </c>
      <c r="W70" s="18" t="e">
        <f>VLOOKUP(E70,E8数据库!C:Q,13,0)</f>
        <v>#N/A</v>
      </c>
      <c r="X70" s="27">
        <f t="shared" si="11"/>
        <v>0</v>
      </c>
      <c r="Y70" s="18" t="e">
        <f>VLOOKUP(E70,E8数据库!C:Q,14,0)</f>
        <v>#N/A</v>
      </c>
      <c r="Z70" s="18" t="e">
        <f>VLOOKUP(E70,E8数据库!C:Q,15,0)</f>
        <v>#N/A</v>
      </c>
      <c r="AA70" s="18"/>
    </row>
    <row r="71" spans="1:27" x14ac:dyDescent="0.25">
      <c r="A71" s="22"/>
      <c r="B71" s="3"/>
      <c r="C71" s="3"/>
      <c r="D71" s="3"/>
      <c r="E71" s="18" t="str">
        <f t="shared" ref="E71:E100" si="12">TRIM(MID(SUBSTITUTE($B71,"-",REPT(" ",99)),COLUMN(B71)*99-98,99))</f>
        <v/>
      </c>
      <c r="F71" s="18" t="e">
        <f t="shared" ref="F71:F100" si="13">VALUE(TRIM(MID(SUBSTITUTE($B71,"-",REPT(" ",99)),COLUMN(C71)*99-98,99)))</f>
        <v>#VALUE!</v>
      </c>
      <c r="G71" s="18" t="str">
        <f t="shared" ref="G71:G100" si="14">TRIM(MID(SUBSTITUTE($B71,"-",REPT(" ",99)),COLUMN(D71)*99-98,99))</f>
        <v/>
      </c>
      <c r="H71" s="18" t="e">
        <f t="shared" ref="H71:H100" si="15">VALUE(TRIM(MID(SUBSTITUTE($G71,"x",REPT(" ",99)),COLUMN(A71)*99-98,99)))</f>
        <v>#VALUE!</v>
      </c>
      <c r="I71" s="18" t="e">
        <f t="shared" ref="I71:I100" si="16">VALUE(TRIM(MID(SUBSTITUTE($G71,"x",REPT(" ",99)),COLUMN(B71)*99-98,99)))</f>
        <v>#VALUE!</v>
      </c>
      <c r="J71" s="18" t="e">
        <f>VLOOKUP(E71,E8数据库!C:Q,2,0)</f>
        <v>#N/A</v>
      </c>
      <c r="K71" s="18" t="e">
        <f>VLOOKUP(E71,E8数据库!C:Q,3,0)</f>
        <v>#N/A</v>
      </c>
      <c r="L71" s="19" t="e">
        <f>VLOOKUP(E71,E8数据库!C:Q,4,0)*2*C71</f>
        <v>#N/A</v>
      </c>
      <c r="M71" s="18" t="e">
        <f>VLOOKUP(E71,E8数据库!C:Q,5,0)</f>
        <v>#N/A</v>
      </c>
      <c r="N71" s="18" t="e">
        <f>VLOOKUP(E71,E8数据库!C:Q,6,0)</f>
        <v>#N/A</v>
      </c>
      <c r="O71" s="18"/>
      <c r="P71" s="18" t="e">
        <f>VLOOKUP(E71,E8数据库!C:Q,7,0)</f>
        <v>#N/A</v>
      </c>
      <c r="Q71" s="18" t="e">
        <f>VLOOKUP(E71,E8数据库!C:Q,8,0)</f>
        <v>#N/A</v>
      </c>
      <c r="R71" s="25" t="e">
        <f>VLOOKUP(E71,E8数据库!C:Q,9,0)*2*C71</f>
        <v>#N/A</v>
      </c>
      <c r="S71" s="18" t="e">
        <f>VLOOKUP(E71,E8数据库!C:Q,10,0)</f>
        <v>#N/A</v>
      </c>
      <c r="T71" s="18" t="e">
        <f>VLOOKUP(E71,E8数据库!C:Q,11,0)</f>
        <v>#N/A</v>
      </c>
      <c r="U71" s="18"/>
      <c r="V71" s="18" t="e">
        <f>VLOOKUP(E71,E8数据库!C:Q,12,0)</f>
        <v>#N/A</v>
      </c>
      <c r="W71" s="18" t="e">
        <f>VLOOKUP(E71,E8数据库!C:Q,13,0)</f>
        <v>#N/A</v>
      </c>
      <c r="X71" s="27">
        <f t="shared" si="11"/>
        <v>0</v>
      </c>
      <c r="Y71" s="18" t="e">
        <f>VLOOKUP(E71,E8数据库!C:Q,14,0)</f>
        <v>#N/A</v>
      </c>
      <c r="Z71" s="18" t="e">
        <f>VLOOKUP(E71,E8数据库!C:Q,15,0)</f>
        <v>#N/A</v>
      </c>
      <c r="AA71" s="18"/>
    </row>
    <row r="72" spans="1:27" x14ac:dyDescent="0.25">
      <c r="A72" s="22"/>
      <c r="B72" s="3"/>
      <c r="C72" s="3"/>
      <c r="D72" s="3"/>
      <c r="E72" s="18" t="str">
        <f t="shared" si="12"/>
        <v/>
      </c>
      <c r="F72" s="18" t="e">
        <f t="shared" si="13"/>
        <v>#VALUE!</v>
      </c>
      <c r="G72" s="18" t="str">
        <f t="shared" si="14"/>
        <v/>
      </c>
      <c r="H72" s="18" t="e">
        <f t="shared" si="15"/>
        <v>#VALUE!</v>
      </c>
      <c r="I72" s="18" t="e">
        <f t="shared" si="16"/>
        <v>#VALUE!</v>
      </c>
      <c r="J72" s="18" t="e">
        <f>VLOOKUP(E72,E8数据库!C:Q,2,0)</f>
        <v>#N/A</v>
      </c>
      <c r="K72" s="18" t="e">
        <f>VLOOKUP(E72,E8数据库!C:Q,3,0)</f>
        <v>#N/A</v>
      </c>
      <c r="L72" s="19" t="e">
        <f>VLOOKUP(E72,E8数据库!C:Q,4,0)*2*C72</f>
        <v>#N/A</v>
      </c>
      <c r="M72" s="18" t="e">
        <f>VLOOKUP(E72,E8数据库!C:Q,5,0)</f>
        <v>#N/A</v>
      </c>
      <c r="N72" s="18" t="e">
        <f>VLOOKUP(E72,E8数据库!C:Q,6,0)</f>
        <v>#N/A</v>
      </c>
      <c r="O72" s="18"/>
      <c r="P72" s="18" t="e">
        <f>VLOOKUP(E72,E8数据库!C:Q,7,0)</f>
        <v>#N/A</v>
      </c>
      <c r="Q72" s="18" t="e">
        <f>VLOOKUP(E72,E8数据库!C:Q,8,0)</f>
        <v>#N/A</v>
      </c>
      <c r="R72" s="25" t="e">
        <f>VLOOKUP(E72,E8数据库!C:Q,9,0)*2*C72</f>
        <v>#N/A</v>
      </c>
      <c r="S72" s="18" t="e">
        <f>VLOOKUP(E72,E8数据库!C:Q,10,0)</f>
        <v>#N/A</v>
      </c>
      <c r="T72" s="18" t="e">
        <f>VLOOKUP(E72,E8数据库!C:Q,11,0)</f>
        <v>#N/A</v>
      </c>
      <c r="U72" s="18"/>
      <c r="V72" s="18" t="e">
        <f>VLOOKUP(E72,E8数据库!C:Q,12,0)</f>
        <v>#N/A</v>
      </c>
      <c r="W72" s="18" t="e">
        <f>VLOOKUP(E72,E8数据库!C:Q,13,0)</f>
        <v>#N/A</v>
      </c>
      <c r="X72" s="27">
        <f t="shared" si="11"/>
        <v>0</v>
      </c>
      <c r="Y72" s="18" t="e">
        <f>VLOOKUP(E72,E8数据库!C:Q,14,0)</f>
        <v>#N/A</v>
      </c>
      <c r="Z72" s="18" t="e">
        <f>VLOOKUP(E72,E8数据库!C:Q,15,0)</f>
        <v>#N/A</v>
      </c>
      <c r="AA72" s="18"/>
    </row>
    <row r="73" spans="1:27" x14ac:dyDescent="0.25">
      <c r="A73" s="22"/>
      <c r="B73" s="3"/>
      <c r="C73" s="3"/>
      <c r="D73" s="3"/>
      <c r="E73" s="18" t="str">
        <f t="shared" si="12"/>
        <v/>
      </c>
      <c r="F73" s="18" t="e">
        <f t="shared" si="13"/>
        <v>#VALUE!</v>
      </c>
      <c r="G73" s="18" t="str">
        <f t="shared" si="14"/>
        <v/>
      </c>
      <c r="H73" s="18" t="e">
        <f t="shared" si="15"/>
        <v>#VALUE!</v>
      </c>
      <c r="I73" s="18" t="e">
        <f t="shared" si="16"/>
        <v>#VALUE!</v>
      </c>
      <c r="J73" s="18" t="e">
        <f>VLOOKUP(E73,E8数据库!C:Q,2,0)</f>
        <v>#N/A</v>
      </c>
      <c r="K73" s="18" t="e">
        <f>VLOOKUP(E73,E8数据库!C:Q,3,0)</f>
        <v>#N/A</v>
      </c>
      <c r="L73" s="19" t="e">
        <f>VLOOKUP(E73,E8数据库!C:Q,4,0)*2*C73</f>
        <v>#N/A</v>
      </c>
      <c r="M73" s="18" t="e">
        <f>VLOOKUP(E73,E8数据库!C:Q,5,0)</f>
        <v>#N/A</v>
      </c>
      <c r="N73" s="18" t="e">
        <f>VLOOKUP(E73,E8数据库!C:Q,6,0)</f>
        <v>#N/A</v>
      </c>
      <c r="O73" s="18"/>
      <c r="P73" s="18" t="e">
        <f>VLOOKUP(E73,E8数据库!C:Q,7,0)</f>
        <v>#N/A</v>
      </c>
      <c r="Q73" s="18" t="e">
        <f>VLOOKUP(E73,E8数据库!C:Q,8,0)</f>
        <v>#N/A</v>
      </c>
      <c r="R73" s="25" t="e">
        <f>VLOOKUP(E73,E8数据库!C:Q,9,0)*2*C73</f>
        <v>#N/A</v>
      </c>
      <c r="S73" s="18" t="e">
        <f>VLOOKUP(E73,E8数据库!C:Q,10,0)</f>
        <v>#N/A</v>
      </c>
      <c r="T73" s="18" t="e">
        <f>VLOOKUP(E73,E8数据库!C:Q,11,0)</f>
        <v>#N/A</v>
      </c>
      <c r="U73" s="18"/>
      <c r="V73" s="18" t="e">
        <f>VLOOKUP(E73,E8数据库!C:Q,12,0)</f>
        <v>#N/A</v>
      </c>
      <c r="W73" s="18" t="e">
        <f>VLOOKUP(E73,E8数据库!C:Q,13,0)</f>
        <v>#N/A</v>
      </c>
      <c r="X73" s="27">
        <f t="shared" si="11"/>
        <v>0</v>
      </c>
      <c r="Y73" s="18" t="e">
        <f>VLOOKUP(E73,E8数据库!C:Q,14,0)</f>
        <v>#N/A</v>
      </c>
      <c r="Z73" s="18" t="e">
        <f>VLOOKUP(E73,E8数据库!C:Q,15,0)</f>
        <v>#N/A</v>
      </c>
      <c r="AA73" s="18"/>
    </row>
    <row r="74" spans="1:27" x14ac:dyDescent="0.25">
      <c r="A74" s="22"/>
      <c r="B74" s="3"/>
      <c r="C74" s="3"/>
      <c r="D74" s="3"/>
      <c r="E74" s="18" t="str">
        <f t="shared" si="12"/>
        <v/>
      </c>
      <c r="F74" s="18" t="e">
        <f t="shared" si="13"/>
        <v>#VALUE!</v>
      </c>
      <c r="G74" s="18" t="str">
        <f t="shared" si="14"/>
        <v/>
      </c>
      <c r="H74" s="18" t="e">
        <f t="shared" si="15"/>
        <v>#VALUE!</v>
      </c>
      <c r="I74" s="18" t="e">
        <f t="shared" si="16"/>
        <v>#VALUE!</v>
      </c>
      <c r="J74" s="18" t="e">
        <f>VLOOKUP(E74,E8数据库!C:Q,2,0)</f>
        <v>#N/A</v>
      </c>
      <c r="K74" s="18" t="e">
        <f>VLOOKUP(E74,E8数据库!C:Q,3,0)</f>
        <v>#N/A</v>
      </c>
      <c r="L74" s="19" t="e">
        <f>VLOOKUP(E74,E8数据库!C:Q,4,0)*2*C74</f>
        <v>#N/A</v>
      </c>
      <c r="M74" s="18" t="e">
        <f>VLOOKUP(E74,E8数据库!C:Q,5,0)</f>
        <v>#N/A</v>
      </c>
      <c r="N74" s="18" t="e">
        <f>VLOOKUP(E74,E8数据库!C:Q,6,0)</f>
        <v>#N/A</v>
      </c>
      <c r="O74" s="18"/>
      <c r="P74" s="18" t="e">
        <f>VLOOKUP(E74,E8数据库!C:Q,7,0)</f>
        <v>#N/A</v>
      </c>
      <c r="Q74" s="18" t="e">
        <f>VLOOKUP(E74,E8数据库!C:Q,8,0)</f>
        <v>#N/A</v>
      </c>
      <c r="R74" s="25" t="e">
        <f>VLOOKUP(E74,E8数据库!C:Q,9,0)*2*C74</f>
        <v>#N/A</v>
      </c>
      <c r="S74" s="18" t="e">
        <f>VLOOKUP(E74,E8数据库!C:Q,10,0)</f>
        <v>#N/A</v>
      </c>
      <c r="T74" s="18" t="e">
        <f>VLOOKUP(E74,E8数据库!C:Q,11,0)</f>
        <v>#N/A</v>
      </c>
      <c r="U74" s="18"/>
      <c r="V74" s="18" t="e">
        <f>VLOOKUP(E74,E8数据库!C:Q,12,0)</f>
        <v>#N/A</v>
      </c>
      <c r="W74" s="18" t="e">
        <f>VLOOKUP(E74,E8数据库!C:Q,13,0)</f>
        <v>#N/A</v>
      </c>
      <c r="X74" s="27">
        <f t="shared" si="11"/>
        <v>0</v>
      </c>
      <c r="Y74" s="18" t="e">
        <f>VLOOKUP(E74,E8数据库!C:Q,14,0)</f>
        <v>#N/A</v>
      </c>
      <c r="Z74" s="18" t="e">
        <f>VLOOKUP(E74,E8数据库!C:Q,15,0)</f>
        <v>#N/A</v>
      </c>
      <c r="AA74" s="18"/>
    </row>
    <row r="75" spans="1:27" x14ac:dyDescent="0.25">
      <c r="A75" s="22"/>
      <c r="B75" s="3"/>
      <c r="C75" s="3"/>
      <c r="D75" s="3"/>
      <c r="E75" s="18" t="str">
        <f t="shared" si="12"/>
        <v/>
      </c>
      <c r="F75" s="18" t="e">
        <f t="shared" si="13"/>
        <v>#VALUE!</v>
      </c>
      <c r="G75" s="18" t="str">
        <f t="shared" si="14"/>
        <v/>
      </c>
      <c r="H75" s="18" t="e">
        <f t="shared" si="15"/>
        <v>#VALUE!</v>
      </c>
      <c r="I75" s="18" t="e">
        <f t="shared" si="16"/>
        <v>#VALUE!</v>
      </c>
      <c r="J75" s="18" t="e">
        <f>VLOOKUP(E75,E8数据库!C:Q,2,0)</f>
        <v>#N/A</v>
      </c>
      <c r="K75" s="18" t="e">
        <f>VLOOKUP(E75,E8数据库!C:Q,3,0)</f>
        <v>#N/A</v>
      </c>
      <c r="L75" s="19" t="e">
        <f>VLOOKUP(E75,E8数据库!C:Q,4,0)*2*C75</f>
        <v>#N/A</v>
      </c>
      <c r="M75" s="18" t="e">
        <f>VLOOKUP(E75,E8数据库!C:Q,5,0)</f>
        <v>#N/A</v>
      </c>
      <c r="N75" s="18" t="e">
        <f>VLOOKUP(E75,E8数据库!C:Q,6,0)</f>
        <v>#N/A</v>
      </c>
      <c r="O75" s="18"/>
      <c r="P75" s="18" t="e">
        <f>VLOOKUP(E75,E8数据库!C:Q,7,0)</f>
        <v>#N/A</v>
      </c>
      <c r="Q75" s="18" t="e">
        <f>VLOOKUP(E75,E8数据库!C:Q,8,0)</f>
        <v>#N/A</v>
      </c>
      <c r="R75" s="25" t="e">
        <f>VLOOKUP(E75,E8数据库!C:Q,9,0)*2*C75</f>
        <v>#N/A</v>
      </c>
      <c r="S75" s="18" t="e">
        <f>VLOOKUP(E75,E8数据库!C:Q,10,0)</f>
        <v>#N/A</v>
      </c>
      <c r="T75" s="18" t="e">
        <f>VLOOKUP(E75,E8数据库!C:Q,11,0)</f>
        <v>#N/A</v>
      </c>
      <c r="U75" s="18"/>
      <c r="V75" s="18" t="e">
        <f>VLOOKUP(E75,E8数据库!C:Q,12,0)</f>
        <v>#N/A</v>
      </c>
      <c r="W75" s="18" t="e">
        <f>VLOOKUP(E75,E8数据库!C:Q,13,0)</f>
        <v>#N/A</v>
      </c>
      <c r="X75" s="27">
        <f t="shared" si="11"/>
        <v>0</v>
      </c>
      <c r="Y75" s="18" t="e">
        <f>VLOOKUP(E75,E8数据库!C:Q,14,0)</f>
        <v>#N/A</v>
      </c>
      <c r="Z75" s="18" t="e">
        <f>VLOOKUP(E75,E8数据库!C:Q,15,0)</f>
        <v>#N/A</v>
      </c>
      <c r="AA75" s="18"/>
    </row>
    <row r="76" spans="1:27" x14ac:dyDescent="0.25">
      <c r="A76" s="22"/>
      <c r="B76" s="3"/>
      <c r="C76" s="3"/>
      <c r="D76" s="3"/>
      <c r="E76" s="18" t="str">
        <f t="shared" si="12"/>
        <v/>
      </c>
      <c r="F76" s="18" t="e">
        <f t="shared" si="13"/>
        <v>#VALUE!</v>
      </c>
      <c r="G76" s="18" t="str">
        <f t="shared" si="14"/>
        <v/>
      </c>
      <c r="H76" s="18" t="e">
        <f t="shared" si="15"/>
        <v>#VALUE!</v>
      </c>
      <c r="I76" s="18" t="e">
        <f t="shared" si="16"/>
        <v>#VALUE!</v>
      </c>
      <c r="J76" s="18" t="e">
        <f>VLOOKUP(E76,E8数据库!C:Q,2,0)</f>
        <v>#N/A</v>
      </c>
      <c r="K76" s="18" t="e">
        <f>VLOOKUP(E76,E8数据库!C:Q,3,0)</f>
        <v>#N/A</v>
      </c>
      <c r="L76" s="19" t="e">
        <f>VLOOKUP(E76,E8数据库!C:Q,4,0)*2*C76</f>
        <v>#N/A</v>
      </c>
      <c r="M76" s="18" t="e">
        <f>VLOOKUP(E76,E8数据库!C:Q,5,0)</f>
        <v>#N/A</v>
      </c>
      <c r="N76" s="18" t="e">
        <f>VLOOKUP(E76,E8数据库!C:Q,6,0)</f>
        <v>#N/A</v>
      </c>
      <c r="O76" s="18"/>
      <c r="P76" s="18" t="e">
        <f>VLOOKUP(E76,E8数据库!C:Q,7,0)</f>
        <v>#N/A</v>
      </c>
      <c r="Q76" s="18" t="e">
        <f>VLOOKUP(E76,E8数据库!C:Q,8,0)</f>
        <v>#N/A</v>
      </c>
      <c r="R76" s="25" t="e">
        <f>VLOOKUP(E76,E8数据库!C:Q,9,0)*2*C76</f>
        <v>#N/A</v>
      </c>
      <c r="S76" s="18" t="e">
        <f>VLOOKUP(E76,E8数据库!C:Q,10,0)</f>
        <v>#N/A</v>
      </c>
      <c r="T76" s="18" t="e">
        <f>VLOOKUP(E76,E8数据库!C:Q,11,0)</f>
        <v>#N/A</v>
      </c>
      <c r="U76" s="18"/>
      <c r="V76" s="18" t="e">
        <f>VLOOKUP(E76,E8数据库!C:Q,12,0)</f>
        <v>#N/A</v>
      </c>
      <c r="W76" s="18" t="e">
        <f>VLOOKUP(E76,E8数据库!C:Q,13,0)</f>
        <v>#N/A</v>
      </c>
      <c r="X76" s="27">
        <f t="shared" si="11"/>
        <v>0</v>
      </c>
      <c r="Y76" s="18" t="e">
        <f>VLOOKUP(E76,E8数据库!C:Q,14,0)</f>
        <v>#N/A</v>
      </c>
      <c r="Z76" s="18" t="e">
        <f>VLOOKUP(E76,E8数据库!C:Q,15,0)</f>
        <v>#N/A</v>
      </c>
      <c r="AA76" s="18"/>
    </row>
    <row r="77" spans="1:27" x14ac:dyDescent="0.25">
      <c r="A77" s="22"/>
      <c r="B77" s="3"/>
      <c r="C77" s="3"/>
      <c r="D77" s="3"/>
      <c r="E77" s="18" t="str">
        <f t="shared" si="12"/>
        <v/>
      </c>
      <c r="F77" s="18" t="e">
        <f t="shared" si="13"/>
        <v>#VALUE!</v>
      </c>
      <c r="G77" s="18" t="str">
        <f t="shared" si="14"/>
        <v/>
      </c>
      <c r="H77" s="18" t="e">
        <f t="shared" si="15"/>
        <v>#VALUE!</v>
      </c>
      <c r="I77" s="18" t="e">
        <f t="shared" si="16"/>
        <v>#VALUE!</v>
      </c>
      <c r="J77" s="18" t="e">
        <f>VLOOKUP(E77,E8数据库!C:Q,2,0)</f>
        <v>#N/A</v>
      </c>
      <c r="K77" s="18" t="e">
        <f>VLOOKUP(E77,E8数据库!C:Q,3,0)</f>
        <v>#N/A</v>
      </c>
      <c r="L77" s="19" t="e">
        <f>VLOOKUP(E77,E8数据库!C:Q,4,0)*2*C77</f>
        <v>#N/A</v>
      </c>
      <c r="M77" s="18" t="e">
        <f>VLOOKUP(E77,E8数据库!C:Q,5,0)</f>
        <v>#N/A</v>
      </c>
      <c r="N77" s="18" t="e">
        <f>VLOOKUP(E77,E8数据库!C:Q,6,0)</f>
        <v>#N/A</v>
      </c>
      <c r="O77" s="18"/>
      <c r="P77" s="18" t="e">
        <f>VLOOKUP(E77,E8数据库!C:Q,7,0)</f>
        <v>#N/A</v>
      </c>
      <c r="Q77" s="18" t="e">
        <f>VLOOKUP(E77,E8数据库!C:Q,8,0)</f>
        <v>#N/A</v>
      </c>
      <c r="R77" s="25" t="e">
        <f>VLOOKUP(E77,E8数据库!C:Q,9,0)*2*C77</f>
        <v>#N/A</v>
      </c>
      <c r="S77" s="18" t="e">
        <f>VLOOKUP(E77,E8数据库!C:Q,10,0)</f>
        <v>#N/A</v>
      </c>
      <c r="T77" s="18" t="e">
        <f>VLOOKUP(E77,E8数据库!C:Q,11,0)</f>
        <v>#N/A</v>
      </c>
      <c r="U77" s="18"/>
      <c r="V77" s="18" t="e">
        <f>VLOOKUP(E77,E8数据库!C:Q,12,0)</f>
        <v>#N/A</v>
      </c>
      <c r="W77" s="18" t="e">
        <f>VLOOKUP(E77,E8数据库!C:Q,13,0)</f>
        <v>#N/A</v>
      </c>
      <c r="X77" s="27">
        <f t="shared" si="11"/>
        <v>0</v>
      </c>
      <c r="Y77" s="18" t="e">
        <f>VLOOKUP(E77,E8数据库!C:Q,14,0)</f>
        <v>#N/A</v>
      </c>
      <c r="Z77" s="18" t="e">
        <f>VLOOKUP(E77,E8数据库!C:Q,15,0)</f>
        <v>#N/A</v>
      </c>
      <c r="AA77" s="18"/>
    </row>
    <row r="78" spans="1:27" x14ac:dyDescent="0.25">
      <c r="A78" s="22"/>
      <c r="B78" s="3"/>
      <c r="C78" s="3"/>
      <c r="D78" s="3"/>
      <c r="E78" s="18" t="str">
        <f t="shared" si="12"/>
        <v/>
      </c>
      <c r="F78" s="18" t="e">
        <f t="shared" si="13"/>
        <v>#VALUE!</v>
      </c>
      <c r="G78" s="18" t="str">
        <f t="shared" si="14"/>
        <v/>
      </c>
      <c r="H78" s="18" t="e">
        <f t="shared" si="15"/>
        <v>#VALUE!</v>
      </c>
      <c r="I78" s="18" t="e">
        <f t="shared" si="16"/>
        <v>#VALUE!</v>
      </c>
      <c r="J78" s="18" t="e">
        <f>VLOOKUP(E78,E8数据库!C:Q,2,0)</f>
        <v>#N/A</v>
      </c>
      <c r="K78" s="18" t="e">
        <f>VLOOKUP(E78,E8数据库!C:Q,3,0)</f>
        <v>#N/A</v>
      </c>
      <c r="L78" s="19" t="e">
        <f>VLOOKUP(E78,E8数据库!C:Q,4,0)*2*C78</f>
        <v>#N/A</v>
      </c>
      <c r="M78" s="18" t="e">
        <f>VLOOKUP(E78,E8数据库!C:Q,5,0)</f>
        <v>#N/A</v>
      </c>
      <c r="N78" s="18" t="e">
        <f>VLOOKUP(E78,E8数据库!C:Q,6,0)</f>
        <v>#N/A</v>
      </c>
      <c r="O78" s="18"/>
      <c r="P78" s="18" t="e">
        <f>VLOOKUP(E78,E8数据库!C:Q,7,0)</f>
        <v>#N/A</v>
      </c>
      <c r="Q78" s="18" t="e">
        <f>VLOOKUP(E78,E8数据库!C:Q,8,0)</f>
        <v>#N/A</v>
      </c>
      <c r="R78" s="25" t="e">
        <f>VLOOKUP(E78,E8数据库!C:Q,9,0)*2*C78</f>
        <v>#N/A</v>
      </c>
      <c r="S78" s="18" t="e">
        <f>VLOOKUP(E78,E8数据库!C:Q,10,0)</f>
        <v>#N/A</v>
      </c>
      <c r="T78" s="18" t="e">
        <f>VLOOKUP(E78,E8数据库!C:Q,11,0)</f>
        <v>#N/A</v>
      </c>
      <c r="U78" s="18"/>
      <c r="V78" s="18" t="e">
        <f>VLOOKUP(E78,E8数据库!C:Q,12,0)</f>
        <v>#N/A</v>
      </c>
      <c r="W78" s="18" t="e">
        <f>VLOOKUP(E78,E8数据库!C:Q,13,0)</f>
        <v>#N/A</v>
      </c>
      <c r="X78" s="27">
        <f t="shared" si="11"/>
        <v>0</v>
      </c>
      <c r="Y78" s="18" t="e">
        <f>VLOOKUP(E78,E8数据库!C:Q,14,0)</f>
        <v>#N/A</v>
      </c>
      <c r="Z78" s="18" t="e">
        <f>VLOOKUP(E78,E8数据库!C:Q,15,0)</f>
        <v>#N/A</v>
      </c>
      <c r="AA78" s="18"/>
    </row>
    <row r="79" spans="1:27" x14ac:dyDescent="0.25">
      <c r="A79" s="22"/>
      <c r="B79" s="3"/>
      <c r="C79" s="3"/>
      <c r="D79" s="3"/>
      <c r="E79" s="18" t="str">
        <f t="shared" si="12"/>
        <v/>
      </c>
      <c r="F79" s="18" t="e">
        <f t="shared" si="13"/>
        <v>#VALUE!</v>
      </c>
      <c r="G79" s="18" t="str">
        <f t="shared" si="14"/>
        <v/>
      </c>
      <c r="H79" s="18" t="e">
        <f t="shared" si="15"/>
        <v>#VALUE!</v>
      </c>
      <c r="I79" s="18" t="e">
        <f t="shared" si="16"/>
        <v>#VALUE!</v>
      </c>
      <c r="J79" s="18" t="e">
        <f>VLOOKUP(E79,E8数据库!C:Q,2,0)</f>
        <v>#N/A</v>
      </c>
      <c r="K79" s="18" t="e">
        <f>VLOOKUP(E79,E8数据库!C:Q,3,0)</f>
        <v>#N/A</v>
      </c>
      <c r="L79" s="19" t="e">
        <f>VLOOKUP(E79,E8数据库!C:Q,4,0)*2*C79</f>
        <v>#N/A</v>
      </c>
      <c r="M79" s="18" t="e">
        <f>VLOOKUP(E79,E8数据库!C:Q,5,0)</f>
        <v>#N/A</v>
      </c>
      <c r="N79" s="18" t="e">
        <f>VLOOKUP(E79,E8数据库!C:Q,6,0)</f>
        <v>#N/A</v>
      </c>
      <c r="O79" s="18"/>
      <c r="P79" s="18" t="e">
        <f>VLOOKUP(E79,E8数据库!C:Q,7,0)</f>
        <v>#N/A</v>
      </c>
      <c r="Q79" s="18" t="e">
        <f>VLOOKUP(E79,E8数据库!C:Q,8,0)</f>
        <v>#N/A</v>
      </c>
      <c r="R79" s="25" t="e">
        <f>VLOOKUP(E79,E8数据库!C:Q,9,0)*2*C79</f>
        <v>#N/A</v>
      </c>
      <c r="S79" s="18" t="e">
        <f>VLOOKUP(E79,E8数据库!C:Q,10,0)</f>
        <v>#N/A</v>
      </c>
      <c r="T79" s="18" t="e">
        <f>VLOOKUP(E79,E8数据库!C:Q,11,0)</f>
        <v>#N/A</v>
      </c>
      <c r="U79" s="18"/>
      <c r="V79" s="18" t="e">
        <f>VLOOKUP(E79,E8数据库!C:Q,12,0)</f>
        <v>#N/A</v>
      </c>
      <c r="W79" s="18" t="e">
        <f>VLOOKUP(E79,E8数据库!C:Q,13,0)</f>
        <v>#N/A</v>
      </c>
      <c r="X79" s="27">
        <f t="shared" si="11"/>
        <v>0</v>
      </c>
      <c r="Y79" s="18" t="e">
        <f>VLOOKUP(E79,E8数据库!C:Q,14,0)</f>
        <v>#N/A</v>
      </c>
      <c r="Z79" s="18" t="e">
        <f>VLOOKUP(E79,E8数据库!C:Q,15,0)</f>
        <v>#N/A</v>
      </c>
      <c r="AA79" s="18"/>
    </row>
    <row r="80" spans="1:27" x14ac:dyDescent="0.25">
      <c r="A80" s="22"/>
      <c r="B80" s="3"/>
      <c r="C80" s="3"/>
      <c r="D80" s="3"/>
      <c r="E80" s="18" t="str">
        <f t="shared" si="12"/>
        <v/>
      </c>
      <c r="F80" s="18" t="e">
        <f t="shared" si="13"/>
        <v>#VALUE!</v>
      </c>
      <c r="G80" s="18" t="str">
        <f t="shared" si="14"/>
        <v/>
      </c>
      <c r="H80" s="18" t="e">
        <f t="shared" si="15"/>
        <v>#VALUE!</v>
      </c>
      <c r="I80" s="18" t="e">
        <f t="shared" si="16"/>
        <v>#VALUE!</v>
      </c>
      <c r="J80" s="18" t="e">
        <f>VLOOKUP(E80,E8数据库!C:Q,2,0)</f>
        <v>#N/A</v>
      </c>
      <c r="K80" s="18" t="e">
        <f>VLOOKUP(E80,E8数据库!C:Q,3,0)</f>
        <v>#N/A</v>
      </c>
      <c r="L80" s="19" t="e">
        <f>VLOOKUP(E80,E8数据库!C:Q,4,0)*2*C80</f>
        <v>#N/A</v>
      </c>
      <c r="M80" s="18" t="e">
        <f>VLOOKUP(E80,E8数据库!C:Q,5,0)</f>
        <v>#N/A</v>
      </c>
      <c r="N80" s="18" t="e">
        <f>VLOOKUP(E80,E8数据库!C:Q,6,0)</f>
        <v>#N/A</v>
      </c>
      <c r="O80" s="18"/>
      <c r="P80" s="18" t="e">
        <f>VLOOKUP(E80,E8数据库!C:Q,7,0)</f>
        <v>#N/A</v>
      </c>
      <c r="Q80" s="18" t="e">
        <f>VLOOKUP(E80,E8数据库!C:Q,8,0)</f>
        <v>#N/A</v>
      </c>
      <c r="R80" s="25" t="e">
        <f>VLOOKUP(E80,E8数据库!C:Q,9,0)*2*C80</f>
        <v>#N/A</v>
      </c>
      <c r="S80" s="18" t="e">
        <f>VLOOKUP(E80,E8数据库!C:Q,10,0)</f>
        <v>#N/A</v>
      </c>
      <c r="T80" s="18" t="e">
        <f>VLOOKUP(E80,E8数据库!C:Q,11,0)</f>
        <v>#N/A</v>
      </c>
      <c r="U80" s="18"/>
      <c r="V80" s="18" t="e">
        <f>VLOOKUP(E80,E8数据库!C:Q,12,0)</f>
        <v>#N/A</v>
      </c>
      <c r="W80" s="18" t="e">
        <f>VLOOKUP(E80,E8数据库!C:Q,13,0)</f>
        <v>#N/A</v>
      </c>
      <c r="X80" s="27">
        <f t="shared" si="11"/>
        <v>0</v>
      </c>
      <c r="Y80" s="18" t="e">
        <f>VLOOKUP(E80,E8数据库!C:Q,14,0)</f>
        <v>#N/A</v>
      </c>
      <c r="Z80" s="18" t="e">
        <f>VLOOKUP(E80,E8数据库!C:Q,15,0)</f>
        <v>#N/A</v>
      </c>
      <c r="AA80" s="18"/>
    </row>
    <row r="81" spans="1:27" x14ac:dyDescent="0.25">
      <c r="A81" s="22"/>
      <c r="B81" s="3"/>
      <c r="C81" s="3"/>
      <c r="D81" s="3"/>
      <c r="E81" s="18" t="str">
        <f t="shared" si="12"/>
        <v/>
      </c>
      <c r="F81" s="18" t="e">
        <f t="shared" si="13"/>
        <v>#VALUE!</v>
      </c>
      <c r="G81" s="18" t="str">
        <f t="shared" si="14"/>
        <v/>
      </c>
      <c r="H81" s="18" t="e">
        <f t="shared" si="15"/>
        <v>#VALUE!</v>
      </c>
      <c r="I81" s="18" t="e">
        <f t="shared" si="16"/>
        <v>#VALUE!</v>
      </c>
      <c r="J81" s="18" t="e">
        <f>VLOOKUP(E81,E8数据库!C:Q,2,0)</f>
        <v>#N/A</v>
      </c>
      <c r="K81" s="18" t="e">
        <f>VLOOKUP(E81,E8数据库!C:Q,3,0)</f>
        <v>#N/A</v>
      </c>
      <c r="L81" s="19" t="e">
        <f>VLOOKUP(E81,E8数据库!C:Q,4,0)*2*C81</f>
        <v>#N/A</v>
      </c>
      <c r="M81" s="18" t="e">
        <f>VLOOKUP(E81,E8数据库!C:Q,5,0)</f>
        <v>#N/A</v>
      </c>
      <c r="N81" s="18" t="e">
        <f>VLOOKUP(E81,E8数据库!C:Q,6,0)</f>
        <v>#N/A</v>
      </c>
      <c r="O81" s="18"/>
      <c r="P81" s="18" t="e">
        <f>VLOOKUP(E81,E8数据库!C:Q,7,0)</f>
        <v>#N/A</v>
      </c>
      <c r="Q81" s="18" t="e">
        <f>VLOOKUP(E81,E8数据库!C:Q,8,0)</f>
        <v>#N/A</v>
      </c>
      <c r="R81" s="25" t="e">
        <f>VLOOKUP(E81,E8数据库!C:Q,9,0)*2*C81</f>
        <v>#N/A</v>
      </c>
      <c r="S81" s="18" t="e">
        <f>VLOOKUP(E81,E8数据库!C:Q,10,0)</f>
        <v>#N/A</v>
      </c>
      <c r="T81" s="18" t="e">
        <f>VLOOKUP(E81,E8数据库!C:Q,11,0)</f>
        <v>#N/A</v>
      </c>
      <c r="U81" s="18"/>
      <c r="V81" s="18" t="e">
        <f>VLOOKUP(E81,E8数据库!C:Q,12,0)</f>
        <v>#N/A</v>
      </c>
      <c r="W81" s="18" t="e">
        <f>VLOOKUP(E81,E8数据库!C:Q,13,0)</f>
        <v>#N/A</v>
      </c>
      <c r="X81" s="27">
        <f t="shared" si="11"/>
        <v>0</v>
      </c>
      <c r="Y81" s="18" t="e">
        <f>VLOOKUP(E81,E8数据库!C:Q,14,0)</f>
        <v>#N/A</v>
      </c>
      <c r="Z81" s="18" t="e">
        <f>VLOOKUP(E81,E8数据库!C:Q,15,0)</f>
        <v>#N/A</v>
      </c>
      <c r="AA81" s="18"/>
    </row>
    <row r="82" spans="1:27" x14ac:dyDescent="0.25">
      <c r="A82" s="22"/>
      <c r="B82" s="3"/>
      <c r="C82" s="3"/>
      <c r="D82" s="3"/>
      <c r="E82" s="18" t="str">
        <f t="shared" si="12"/>
        <v/>
      </c>
      <c r="F82" s="18" t="e">
        <f t="shared" si="13"/>
        <v>#VALUE!</v>
      </c>
      <c r="G82" s="18" t="str">
        <f t="shared" si="14"/>
        <v/>
      </c>
      <c r="H82" s="18" t="e">
        <f t="shared" si="15"/>
        <v>#VALUE!</v>
      </c>
      <c r="I82" s="18" t="e">
        <f t="shared" si="16"/>
        <v>#VALUE!</v>
      </c>
      <c r="J82" s="18" t="e">
        <f>VLOOKUP(E82,E8数据库!C:Q,2,0)</f>
        <v>#N/A</v>
      </c>
      <c r="K82" s="18" t="e">
        <f>VLOOKUP(E82,E8数据库!C:Q,3,0)</f>
        <v>#N/A</v>
      </c>
      <c r="L82" s="19" t="e">
        <f>VLOOKUP(E82,E8数据库!C:Q,4,0)*2*C82</f>
        <v>#N/A</v>
      </c>
      <c r="M82" s="18" t="e">
        <f>VLOOKUP(E82,E8数据库!C:Q,5,0)</f>
        <v>#N/A</v>
      </c>
      <c r="N82" s="18" t="e">
        <f>VLOOKUP(E82,E8数据库!C:Q,6,0)</f>
        <v>#N/A</v>
      </c>
      <c r="O82" s="18"/>
      <c r="P82" s="18" t="e">
        <f>VLOOKUP(E82,E8数据库!C:Q,7,0)</f>
        <v>#N/A</v>
      </c>
      <c r="Q82" s="18" t="e">
        <f>VLOOKUP(E82,E8数据库!C:Q,8,0)</f>
        <v>#N/A</v>
      </c>
      <c r="R82" s="25" t="e">
        <f>VLOOKUP(E82,E8数据库!C:Q,9,0)*2*C82</f>
        <v>#N/A</v>
      </c>
      <c r="S82" s="18" t="e">
        <f>VLOOKUP(E82,E8数据库!C:Q,10,0)</f>
        <v>#N/A</v>
      </c>
      <c r="T82" s="18" t="e">
        <f>VLOOKUP(E82,E8数据库!C:Q,11,0)</f>
        <v>#N/A</v>
      </c>
      <c r="U82" s="18"/>
      <c r="V82" s="18" t="e">
        <f>VLOOKUP(E82,E8数据库!C:Q,12,0)</f>
        <v>#N/A</v>
      </c>
      <c r="W82" s="18" t="e">
        <f>VLOOKUP(E82,E8数据库!C:Q,13,0)</f>
        <v>#N/A</v>
      </c>
      <c r="X82" s="27">
        <f t="shared" si="11"/>
        <v>0</v>
      </c>
      <c r="Y82" s="18" t="e">
        <f>VLOOKUP(E82,E8数据库!C:Q,14,0)</f>
        <v>#N/A</v>
      </c>
      <c r="Z82" s="18" t="e">
        <f>VLOOKUP(E82,E8数据库!C:Q,15,0)</f>
        <v>#N/A</v>
      </c>
      <c r="AA82" s="18"/>
    </row>
    <row r="83" spans="1:27" x14ac:dyDescent="0.25">
      <c r="A83" s="22"/>
      <c r="B83" s="3"/>
      <c r="C83" s="3"/>
      <c r="D83" s="3"/>
      <c r="E83" s="18" t="str">
        <f t="shared" si="12"/>
        <v/>
      </c>
      <c r="F83" s="18" t="e">
        <f t="shared" si="13"/>
        <v>#VALUE!</v>
      </c>
      <c r="G83" s="18" t="str">
        <f t="shared" si="14"/>
        <v/>
      </c>
      <c r="H83" s="18" t="e">
        <f t="shared" si="15"/>
        <v>#VALUE!</v>
      </c>
      <c r="I83" s="18" t="e">
        <f t="shared" si="16"/>
        <v>#VALUE!</v>
      </c>
      <c r="J83" s="18" t="e">
        <f>VLOOKUP(E83,E8数据库!C:Q,2,0)</f>
        <v>#N/A</v>
      </c>
      <c r="K83" s="18" t="e">
        <f>VLOOKUP(E83,E8数据库!C:Q,3,0)</f>
        <v>#N/A</v>
      </c>
      <c r="L83" s="19" t="e">
        <f>VLOOKUP(E83,E8数据库!C:Q,4,0)*2*C83</f>
        <v>#N/A</v>
      </c>
      <c r="M83" s="18" t="e">
        <f>VLOOKUP(E83,E8数据库!C:Q,5,0)</f>
        <v>#N/A</v>
      </c>
      <c r="N83" s="18" t="e">
        <f>VLOOKUP(E83,E8数据库!C:Q,6,0)</f>
        <v>#N/A</v>
      </c>
      <c r="O83" s="18"/>
      <c r="P83" s="18" t="e">
        <f>VLOOKUP(E83,E8数据库!C:Q,7,0)</f>
        <v>#N/A</v>
      </c>
      <c r="Q83" s="18" t="e">
        <f>VLOOKUP(E83,E8数据库!C:Q,8,0)</f>
        <v>#N/A</v>
      </c>
      <c r="R83" s="25" t="e">
        <f>VLOOKUP(E83,E8数据库!C:Q,9,0)*2*C83</f>
        <v>#N/A</v>
      </c>
      <c r="S83" s="18" t="e">
        <f>VLOOKUP(E83,E8数据库!C:Q,10,0)</f>
        <v>#N/A</v>
      </c>
      <c r="T83" s="18" t="e">
        <f>VLOOKUP(E83,E8数据库!C:Q,11,0)</f>
        <v>#N/A</v>
      </c>
      <c r="U83" s="18"/>
      <c r="V83" s="18" t="e">
        <f>VLOOKUP(E83,E8数据库!C:Q,12,0)</f>
        <v>#N/A</v>
      </c>
      <c r="W83" s="18" t="e">
        <f>VLOOKUP(E83,E8数据库!C:Q,13,0)</f>
        <v>#N/A</v>
      </c>
      <c r="X83" s="27">
        <f t="shared" si="11"/>
        <v>0</v>
      </c>
      <c r="Y83" s="18" t="e">
        <f>VLOOKUP(E83,E8数据库!C:Q,14,0)</f>
        <v>#N/A</v>
      </c>
      <c r="Z83" s="18" t="e">
        <f>VLOOKUP(E83,E8数据库!C:Q,15,0)</f>
        <v>#N/A</v>
      </c>
      <c r="AA83" s="18"/>
    </row>
    <row r="84" spans="1:27" x14ac:dyDescent="0.25">
      <c r="A84" s="22"/>
      <c r="B84" s="3"/>
      <c r="C84" s="3"/>
      <c r="D84" s="3"/>
      <c r="E84" s="18" t="str">
        <f t="shared" si="12"/>
        <v/>
      </c>
      <c r="F84" s="18" t="e">
        <f t="shared" si="13"/>
        <v>#VALUE!</v>
      </c>
      <c r="G84" s="18" t="str">
        <f t="shared" si="14"/>
        <v/>
      </c>
      <c r="H84" s="18" t="e">
        <f t="shared" si="15"/>
        <v>#VALUE!</v>
      </c>
      <c r="I84" s="18" t="e">
        <f t="shared" si="16"/>
        <v>#VALUE!</v>
      </c>
      <c r="J84" s="18" t="e">
        <f>VLOOKUP(E84,E8数据库!C:Q,2,0)</f>
        <v>#N/A</v>
      </c>
      <c r="K84" s="18" t="e">
        <f>VLOOKUP(E84,E8数据库!C:Q,3,0)</f>
        <v>#N/A</v>
      </c>
      <c r="L84" s="19" t="e">
        <f>VLOOKUP(E84,E8数据库!C:Q,4,0)*2*C84</f>
        <v>#N/A</v>
      </c>
      <c r="M84" s="18" t="e">
        <f>VLOOKUP(E84,E8数据库!C:Q,5,0)</f>
        <v>#N/A</v>
      </c>
      <c r="N84" s="18" t="e">
        <f>VLOOKUP(E84,E8数据库!C:Q,6,0)</f>
        <v>#N/A</v>
      </c>
      <c r="O84" s="18"/>
      <c r="P84" s="18" t="e">
        <f>VLOOKUP(E84,E8数据库!C:Q,7,0)</f>
        <v>#N/A</v>
      </c>
      <c r="Q84" s="18" t="e">
        <f>VLOOKUP(E84,E8数据库!C:Q,8,0)</f>
        <v>#N/A</v>
      </c>
      <c r="R84" s="25" t="e">
        <f>VLOOKUP(E84,E8数据库!C:Q,9,0)*2*C84</f>
        <v>#N/A</v>
      </c>
      <c r="S84" s="18" t="e">
        <f>VLOOKUP(E84,E8数据库!C:Q,10,0)</f>
        <v>#N/A</v>
      </c>
      <c r="T84" s="18" t="e">
        <f>VLOOKUP(E84,E8数据库!C:Q,11,0)</f>
        <v>#N/A</v>
      </c>
      <c r="U84" s="18"/>
      <c r="V84" s="18" t="e">
        <f>VLOOKUP(E84,E8数据库!C:Q,12,0)</f>
        <v>#N/A</v>
      </c>
      <c r="W84" s="18" t="e">
        <f>VLOOKUP(E84,E8数据库!C:Q,13,0)</f>
        <v>#N/A</v>
      </c>
      <c r="X84" s="27">
        <f t="shared" si="11"/>
        <v>0</v>
      </c>
      <c r="Y84" s="18" t="e">
        <f>VLOOKUP(E84,E8数据库!C:Q,14,0)</f>
        <v>#N/A</v>
      </c>
      <c r="Z84" s="18" t="e">
        <f>VLOOKUP(E84,E8数据库!C:Q,15,0)</f>
        <v>#N/A</v>
      </c>
      <c r="AA84" s="18"/>
    </row>
    <row r="85" spans="1:27" x14ac:dyDescent="0.25">
      <c r="A85" s="22"/>
      <c r="B85" s="3"/>
      <c r="C85" s="3"/>
      <c r="D85" s="3"/>
      <c r="E85" s="18" t="str">
        <f t="shared" si="12"/>
        <v/>
      </c>
      <c r="F85" s="18" t="e">
        <f t="shared" si="13"/>
        <v>#VALUE!</v>
      </c>
      <c r="G85" s="18" t="str">
        <f t="shared" si="14"/>
        <v/>
      </c>
      <c r="H85" s="18" t="e">
        <f t="shared" si="15"/>
        <v>#VALUE!</v>
      </c>
      <c r="I85" s="18" t="e">
        <f t="shared" si="16"/>
        <v>#VALUE!</v>
      </c>
      <c r="J85" s="18" t="e">
        <f>VLOOKUP(E85,E8数据库!C:Q,2,0)</f>
        <v>#N/A</v>
      </c>
      <c r="K85" s="18" t="e">
        <f>VLOOKUP(E85,E8数据库!C:Q,3,0)</f>
        <v>#N/A</v>
      </c>
      <c r="L85" s="19" t="e">
        <f>VLOOKUP(E85,E8数据库!C:Q,4,0)*2*C85</f>
        <v>#N/A</v>
      </c>
      <c r="M85" s="18" t="e">
        <f>VLOOKUP(E85,E8数据库!C:Q,5,0)</f>
        <v>#N/A</v>
      </c>
      <c r="N85" s="18" t="e">
        <f>VLOOKUP(E85,E8数据库!C:Q,6,0)</f>
        <v>#N/A</v>
      </c>
      <c r="O85" s="18"/>
      <c r="P85" s="18" t="e">
        <f>VLOOKUP(E85,E8数据库!C:Q,7,0)</f>
        <v>#N/A</v>
      </c>
      <c r="Q85" s="18" t="e">
        <f>VLOOKUP(E85,E8数据库!C:Q,8,0)</f>
        <v>#N/A</v>
      </c>
      <c r="R85" s="25" t="e">
        <f>VLOOKUP(E85,E8数据库!C:Q,9,0)*2*C85</f>
        <v>#N/A</v>
      </c>
      <c r="S85" s="18" t="e">
        <f>VLOOKUP(E85,E8数据库!C:Q,10,0)</f>
        <v>#N/A</v>
      </c>
      <c r="T85" s="18" t="e">
        <f>VLOOKUP(E85,E8数据库!C:Q,11,0)</f>
        <v>#N/A</v>
      </c>
      <c r="U85" s="18"/>
      <c r="V85" s="18" t="e">
        <f>VLOOKUP(E85,E8数据库!C:Q,12,0)</f>
        <v>#N/A</v>
      </c>
      <c r="W85" s="18" t="e">
        <f>VLOOKUP(E85,E8数据库!C:Q,13,0)</f>
        <v>#N/A</v>
      </c>
      <c r="X85" s="27">
        <f t="shared" si="11"/>
        <v>0</v>
      </c>
      <c r="Y85" s="18" t="e">
        <f>VLOOKUP(E85,E8数据库!C:Q,14,0)</f>
        <v>#N/A</v>
      </c>
      <c r="Z85" s="18" t="e">
        <f>VLOOKUP(E85,E8数据库!C:Q,15,0)</f>
        <v>#N/A</v>
      </c>
      <c r="AA85" s="18"/>
    </row>
    <row r="86" spans="1:27" x14ac:dyDescent="0.25">
      <c r="A86" s="22"/>
      <c r="B86" s="3"/>
      <c r="C86" s="3"/>
      <c r="D86" s="3"/>
      <c r="E86" s="18" t="str">
        <f t="shared" si="12"/>
        <v/>
      </c>
      <c r="F86" s="18" t="e">
        <f t="shared" si="13"/>
        <v>#VALUE!</v>
      </c>
      <c r="G86" s="18" t="str">
        <f t="shared" si="14"/>
        <v/>
      </c>
      <c r="H86" s="18" t="e">
        <f t="shared" si="15"/>
        <v>#VALUE!</v>
      </c>
      <c r="I86" s="18" t="e">
        <f t="shared" si="16"/>
        <v>#VALUE!</v>
      </c>
      <c r="J86" s="18" t="e">
        <f>VLOOKUP(E86,E8数据库!C:Q,2,0)</f>
        <v>#N/A</v>
      </c>
      <c r="K86" s="18" t="e">
        <f>VLOOKUP(E86,E8数据库!C:Q,3,0)</f>
        <v>#N/A</v>
      </c>
      <c r="L86" s="19" t="e">
        <f>VLOOKUP(E86,E8数据库!C:Q,4,0)*2*C86</f>
        <v>#N/A</v>
      </c>
      <c r="M86" s="18" t="e">
        <f>VLOOKUP(E86,E8数据库!C:Q,5,0)</f>
        <v>#N/A</v>
      </c>
      <c r="N86" s="18" t="e">
        <f>VLOOKUP(E86,E8数据库!C:Q,6,0)</f>
        <v>#N/A</v>
      </c>
      <c r="O86" s="18"/>
      <c r="P86" s="18" t="e">
        <f>VLOOKUP(E86,E8数据库!C:Q,7,0)</f>
        <v>#N/A</v>
      </c>
      <c r="Q86" s="18" t="e">
        <f>VLOOKUP(E86,E8数据库!C:Q,8,0)</f>
        <v>#N/A</v>
      </c>
      <c r="R86" s="25" t="e">
        <f>VLOOKUP(E86,E8数据库!C:Q,9,0)*2*C86</f>
        <v>#N/A</v>
      </c>
      <c r="S86" s="18" t="e">
        <f>VLOOKUP(E86,E8数据库!C:Q,10,0)</f>
        <v>#N/A</v>
      </c>
      <c r="T86" s="18" t="e">
        <f>VLOOKUP(E86,E8数据库!C:Q,11,0)</f>
        <v>#N/A</v>
      </c>
      <c r="U86" s="18"/>
      <c r="V86" s="18" t="e">
        <f>VLOOKUP(E86,E8数据库!C:Q,12,0)</f>
        <v>#N/A</v>
      </c>
      <c r="W86" s="18" t="e">
        <f>VLOOKUP(E86,E8数据库!C:Q,13,0)</f>
        <v>#N/A</v>
      </c>
      <c r="X86" s="27">
        <f t="shared" si="11"/>
        <v>0</v>
      </c>
      <c r="Y86" s="18" t="e">
        <f>VLOOKUP(E86,E8数据库!C:Q,14,0)</f>
        <v>#N/A</v>
      </c>
      <c r="Z86" s="18" t="e">
        <f>VLOOKUP(E86,E8数据库!C:Q,15,0)</f>
        <v>#N/A</v>
      </c>
      <c r="AA86" s="18"/>
    </row>
    <row r="87" spans="1:27" x14ac:dyDescent="0.25">
      <c r="A87" s="22"/>
      <c r="B87" s="3"/>
      <c r="C87" s="3"/>
      <c r="D87" s="3"/>
      <c r="E87" s="18" t="str">
        <f t="shared" si="12"/>
        <v/>
      </c>
      <c r="F87" s="18" t="e">
        <f t="shared" si="13"/>
        <v>#VALUE!</v>
      </c>
      <c r="G87" s="18" t="str">
        <f t="shared" si="14"/>
        <v/>
      </c>
      <c r="H87" s="18" t="e">
        <f t="shared" si="15"/>
        <v>#VALUE!</v>
      </c>
      <c r="I87" s="18" t="e">
        <f t="shared" si="16"/>
        <v>#VALUE!</v>
      </c>
      <c r="J87" s="18" t="e">
        <f>VLOOKUP(E87,E8数据库!C:Q,2,0)</f>
        <v>#N/A</v>
      </c>
      <c r="K87" s="18" t="e">
        <f>VLOOKUP(E87,E8数据库!C:Q,3,0)</f>
        <v>#N/A</v>
      </c>
      <c r="L87" s="19" t="e">
        <f>VLOOKUP(E87,E8数据库!C:Q,4,0)*2*C87</f>
        <v>#N/A</v>
      </c>
      <c r="M87" s="18" t="e">
        <f>VLOOKUP(E87,E8数据库!C:Q,5,0)</f>
        <v>#N/A</v>
      </c>
      <c r="N87" s="18" t="e">
        <f>VLOOKUP(E87,E8数据库!C:Q,6,0)</f>
        <v>#N/A</v>
      </c>
      <c r="O87" s="18"/>
      <c r="P87" s="18" t="e">
        <f>VLOOKUP(E87,E8数据库!C:Q,7,0)</f>
        <v>#N/A</v>
      </c>
      <c r="Q87" s="18" t="e">
        <f>VLOOKUP(E87,E8数据库!C:Q,8,0)</f>
        <v>#N/A</v>
      </c>
      <c r="R87" s="25" t="e">
        <f>VLOOKUP(E87,E8数据库!C:Q,9,0)*2*C87</f>
        <v>#N/A</v>
      </c>
      <c r="S87" s="18" t="e">
        <f>VLOOKUP(E87,E8数据库!C:Q,10,0)</f>
        <v>#N/A</v>
      </c>
      <c r="T87" s="18" t="e">
        <f>VLOOKUP(E87,E8数据库!C:Q,11,0)</f>
        <v>#N/A</v>
      </c>
      <c r="U87" s="18"/>
      <c r="V87" s="18" t="e">
        <f>VLOOKUP(E87,E8数据库!C:Q,12,0)</f>
        <v>#N/A</v>
      </c>
      <c r="W87" s="18" t="e">
        <f>VLOOKUP(E87,E8数据库!C:Q,13,0)</f>
        <v>#N/A</v>
      </c>
      <c r="X87" s="27">
        <f t="shared" si="11"/>
        <v>0</v>
      </c>
      <c r="Y87" s="18" t="e">
        <f>VLOOKUP(E87,E8数据库!C:Q,14,0)</f>
        <v>#N/A</v>
      </c>
      <c r="Z87" s="18" t="e">
        <f>VLOOKUP(E87,E8数据库!C:Q,15,0)</f>
        <v>#N/A</v>
      </c>
      <c r="AA87" s="18"/>
    </row>
    <row r="88" spans="1:27" x14ac:dyDescent="0.25">
      <c r="A88" s="22"/>
      <c r="B88" s="3"/>
      <c r="C88" s="3"/>
      <c r="D88" s="3"/>
      <c r="E88" s="18" t="str">
        <f t="shared" si="12"/>
        <v/>
      </c>
      <c r="F88" s="18" t="e">
        <f t="shared" si="13"/>
        <v>#VALUE!</v>
      </c>
      <c r="G88" s="18" t="str">
        <f t="shared" si="14"/>
        <v/>
      </c>
      <c r="H88" s="18" t="e">
        <f t="shared" si="15"/>
        <v>#VALUE!</v>
      </c>
      <c r="I88" s="18" t="e">
        <f t="shared" si="16"/>
        <v>#VALUE!</v>
      </c>
      <c r="J88" s="18" t="e">
        <f>VLOOKUP(E88,E8数据库!C:Q,2,0)</f>
        <v>#N/A</v>
      </c>
      <c r="K88" s="18" t="e">
        <f>VLOOKUP(E88,E8数据库!C:Q,3,0)</f>
        <v>#N/A</v>
      </c>
      <c r="L88" s="19" t="e">
        <f>VLOOKUP(E88,E8数据库!C:Q,4,0)*2*C88</f>
        <v>#N/A</v>
      </c>
      <c r="M88" s="18" t="e">
        <f>VLOOKUP(E88,E8数据库!C:Q,5,0)</f>
        <v>#N/A</v>
      </c>
      <c r="N88" s="18" t="e">
        <f>VLOOKUP(E88,E8数据库!C:Q,6,0)</f>
        <v>#N/A</v>
      </c>
      <c r="O88" s="18"/>
      <c r="P88" s="18" t="e">
        <f>VLOOKUP(E88,E8数据库!C:Q,7,0)</f>
        <v>#N/A</v>
      </c>
      <c r="Q88" s="18" t="e">
        <f>VLOOKUP(E88,E8数据库!C:Q,8,0)</f>
        <v>#N/A</v>
      </c>
      <c r="R88" s="25" t="e">
        <f>VLOOKUP(E88,E8数据库!C:Q,9,0)*2*C88</f>
        <v>#N/A</v>
      </c>
      <c r="S88" s="18" t="e">
        <f>VLOOKUP(E88,E8数据库!C:Q,10,0)</f>
        <v>#N/A</v>
      </c>
      <c r="T88" s="18" t="e">
        <f>VLOOKUP(E88,E8数据库!C:Q,11,0)</f>
        <v>#N/A</v>
      </c>
      <c r="U88" s="18"/>
      <c r="V88" s="18" t="e">
        <f>VLOOKUP(E88,E8数据库!C:Q,12,0)</f>
        <v>#N/A</v>
      </c>
      <c r="W88" s="18" t="e">
        <f>VLOOKUP(E88,E8数据库!C:Q,13,0)</f>
        <v>#N/A</v>
      </c>
      <c r="X88" s="27">
        <f t="shared" si="11"/>
        <v>0</v>
      </c>
      <c r="Y88" s="18" t="e">
        <f>VLOOKUP(E88,E8数据库!C:Q,14,0)</f>
        <v>#N/A</v>
      </c>
      <c r="Z88" s="18" t="e">
        <f>VLOOKUP(E88,E8数据库!C:Q,15,0)</f>
        <v>#N/A</v>
      </c>
      <c r="AA88" s="18"/>
    </row>
    <row r="89" spans="1:27" x14ac:dyDescent="0.25">
      <c r="A89" s="22"/>
      <c r="B89" s="3"/>
      <c r="C89" s="3"/>
      <c r="D89" s="3"/>
      <c r="E89" s="18" t="str">
        <f t="shared" si="12"/>
        <v/>
      </c>
      <c r="F89" s="18" t="e">
        <f t="shared" si="13"/>
        <v>#VALUE!</v>
      </c>
      <c r="G89" s="18" t="str">
        <f t="shared" si="14"/>
        <v/>
      </c>
      <c r="H89" s="18" t="e">
        <f t="shared" si="15"/>
        <v>#VALUE!</v>
      </c>
      <c r="I89" s="18" t="e">
        <f t="shared" si="16"/>
        <v>#VALUE!</v>
      </c>
      <c r="J89" s="18" t="e">
        <f>VLOOKUP(E89,E8数据库!C:Q,2,0)</f>
        <v>#N/A</v>
      </c>
      <c r="K89" s="18" t="e">
        <f>VLOOKUP(E89,E8数据库!C:Q,3,0)</f>
        <v>#N/A</v>
      </c>
      <c r="L89" s="19" t="e">
        <f>VLOOKUP(E89,E8数据库!C:Q,4,0)*2*C89</f>
        <v>#N/A</v>
      </c>
      <c r="M89" s="18" t="e">
        <f>VLOOKUP(E89,E8数据库!C:Q,5,0)</f>
        <v>#N/A</v>
      </c>
      <c r="N89" s="18" t="e">
        <f>VLOOKUP(E89,E8数据库!C:Q,6,0)</f>
        <v>#N/A</v>
      </c>
      <c r="O89" s="18"/>
      <c r="P89" s="18" t="e">
        <f>VLOOKUP(E89,E8数据库!C:Q,7,0)</f>
        <v>#N/A</v>
      </c>
      <c r="Q89" s="18" t="e">
        <f>VLOOKUP(E89,E8数据库!C:Q,8,0)</f>
        <v>#N/A</v>
      </c>
      <c r="R89" s="25" t="e">
        <f>VLOOKUP(E89,E8数据库!C:Q,9,0)*2*C89</f>
        <v>#N/A</v>
      </c>
      <c r="S89" s="18" t="e">
        <f>VLOOKUP(E89,E8数据库!C:Q,10,0)</f>
        <v>#N/A</v>
      </c>
      <c r="T89" s="18" t="e">
        <f>VLOOKUP(E89,E8数据库!C:Q,11,0)</f>
        <v>#N/A</v>
      </c>
      <c r="U89" s="18"/>
      <c r="V89" s="18" t="e">
        <f>VLOOKUP(E89,E8数据库!C:Q,12,0)</f>
        <v>#N/A</v>
      </c>
      <c r="W89" s="18" t="e">
        <f>VLOOKUP(E89,E8数据库!C:Q,13,0)</f>
        <v>#N/A</v>
      </c>
      <c r="X89" s="27">
        <f t="shared" si="11"/>
        <v>0</v>
      </c>
      <c r="Y89" s="18" t="e">
        <f>VLOOKUP(E89,E8数据库!C:Q,14,0)</f>
        <v>#N/A</v>
      </c>
      <c r="Z89" s="18" t="e">
        <f>VLOOKUP(E89,E8数据库!C:Q,15,0)</f>
        <v>#N/A</v>
      </c>
      <c r="AA89" s="18"/>
    </row>
    <row r="90" spans="1:27" x14ac:dyDescent="0.25">
      <c r="A90" s="22"/>
      <c r="B90" s="3"/>
      <c r="C90" s="3"/>
      <c r="D90" s="3"/>
      <c r="E90" s="18" t="str">
        <f t="shared" si="12"/>
        <v/>
      </c>
      <c r="F90" s="18" t="e">
        <f t="shared" si="13"/>
        <v>#VALUE!</v>
      </c>
      <c r="G90" s="18" t="str">
        <f t="shared" si="14"/>
        <v/>
      </c>
      <c r="H90" s="18" t="e">
        <f t="shared" si="15"/>
        <v>#VALUE!</v>
      </c>
      <c r="I90" s="18" t="e">
        <f t="shared" si="16"/>
        <v>#VALUE!</v>
      </c>
      <c r="J90" s="18" t="e">
        <f>VLOOKUP(E90,E8数据库!C:Q,2,0)</f>
        <v>#N/A</v>
      </c>
      <c r="K90" s="18" t="e">
        <f>VLOOKUP(E90,E8数据库!C:Q,3,0)</f>
        <v>#N/A</v>
      </c>
      <c r="L90" s="19" t="e">
        <f>VLOOKUP(E90,E8数据库!C:Q,4,0)*2*C90</f>
        <v>#N/A</v>
      </c>
      <c r="M90" s="18" t="e">
        <f>VLOOKUP(E90,E8数据库!C:Q,5,0)</f>
        <v>#N/A</v>
      </c>
      <c r="N90" s="18" t="e">
        <f>VLOOKUP(E90,E8数据库!C:Q,6,0)</f>
        <v>#N/A</v>
      </c>
      <c r="O90" s="18"/>
      <c r="P90" s="18" t="e">
        <f>VLOOKUP(E90,E8数据库!C:Q,7,0)</f>
        <v>#N/A</v>
      </c>
      <c r="Q90" s="18" t="e">
        <f>VLOOKUP(E90,E8数据库!C:Q,8,0)</f>
        <v>#N/A</v>
      </c>
      <c r="R90" s="25" t="e">
        <f>VLOOKUP(E90,E8数据库!C:Q,9,0)*2*C90</f>
        <v>#N/A</v>
      </c>
      <c r="S90" s="18" t="e">
        <f>VLOOKUP(E90,E8数据库!C:Q,10,0)</f>
        <v>#N/A</v>
      </c>
      <c r="T90" s="18" t="e">
        <f>VLOOKUP(E90,E8数据库!C:Q,11,0)</f>
        <v>#N/A</v>
      </c>
      <c r="U90" s="18"/>
      <c r="V90" s="18" t="e">
        <f>VLOOKUP(E90,E8数据库!C:Q,12,0)</f>
        <v>#N/A</v>
      </c>
      <c r="W90" s="18" t="e">
        <f>VLOOKUP(E90,E8数据库!C:Q,13,0)</f>
        <v>#N/A</v>
      </c>
      <c r="X90" s="27">
        <f t="shared" si="11"/>
        <v>0</v>
      </c>
      <c r="Y90" s="18" t="e">
        <f>VLOOKUP(E90,E8数据库!C:Q,14,0)</f>
        <v>#N/A</v>
      </c>
      <c r="Z90" s="18" t="e">
        <f>VLOOKUP(E90,E8数据库!C:Q,15,0)</f>
        <v>#N/A</v>
      </c>
      <c r="AA90" s="18"/>
    </row>
    <row r="91" spans="1:27" x14ac:dyDescent="0.25">
      <c r="A91" s="22"/>
      <c r="B91" s="3"/>
      <c r="C91" s="3"/>
      <c r="D91" s="3"/>
      <c r="E91" s="18" t="str">
        <f t="shared" si="12"/>
        <v/>
      </c>
      <c r="F91" s="18" t="e">
        <f t="shared" si="13"/>
        <v>#VALUE!</v>
      </c>
      <c r="G91" s="18" t="str">
        <f t="shared" si="14"/>
        <v/>
      </c>
      <c r="H91" s="18" t="e">
        <f t="shared" si="15"/>
        <v>#VALUE!</v>
      </c>
      <c r="I91" s="18" t="e">
        <f t="shared" si="16"/>
        <v>#VALUE!</v>
      </c>
      <c r="J91" s="18" t="e">
        <f>VLOOKUP(E91,E8数据库!C:Q,2,0)</f>
        <v>#N/A</v>
      </c>
      <c r="K91" s="18" t="e">
        <f>VLOOKUP(E91,E8数据库!C:Q,3,0)</f>
        <v>#N/A</v>
      </c>
      <c r="L91" s="19" t="e">
        <f>VLOOKUP(E91,E8数据库!C:Q,4,0)*2*C91</f>
        <v>#N/A</v>
      </c>
      <c r="M91" s="18" t="e">
        <f>VLOOKUP(E91,E8数据库!C:Q,5,0)</f>
        <v>#N/A</v>
      </c>
      <c r="N91" s="18" t="e">
        <f>VLOOKUP(E91,E8数据库!C:Q,6,0)</f>
        <v>#N/A</v>
      </c>
      <c r="O91" s="18"/>
      <c r="P91" s="18" t="e">
        <f>VLOOKUP(E91,E8数据库!C:Q,7,0)</f>
        <v>#N/A</v>
      </c>
      <c r="Q91" s="18" t="e">
        <f>VLOOKUP(E91,E8数据库!C:Q,8,0)</f>
        <v>#N/A</v>
      </c>
      <c r="R91" s="25" t="e">
        <f>VLOOKUP(E91,E8数据库!C:Q,9,0)*2*C91</f>
        <v>#N/A</v>
      </c>
      <c r="S91" s="18" t="e">
        <f>VLOOKUP(E91,E8数据库!C:Q,10,0)</f>
        <v>#N/A</v>
      </c>
      <c r="T91" s="18" t="e">
        <f>VLOOKUP(E91,E8数据库!C:Q,11,0)</f>
        <v>#N/A</v>
      </c>
      <c r="U91" s="18"/>
      <c r="V91" s="18" t="e">
        <f>VLOOKUP(E91,E8数据库!C:Q,12,0)</f>
        <v>#N/A</v>
      </c>
      <c r="W91" s="18" t="e">
        <f>VLOOKUP(E91,E8数据库!C:Q,13,0)</f>
        <v>#N/A</v>
      </c>
      <c r="X91" s="27">
        <f t="shared" si="11"/>
        <v>0</v>
      </c>
      <c r="Y91" s="18" t="e">
        <f>VLOOKUP(E91,E8数据库!C:Q,14,0)</f>
        <v>#N/A</v>
      </c>
      <c r="Z91" s="18" t="e">
        <f>VLOOKUP(E91,E8数据库!C:Q,15,0)</f>
        <v>#N/A</v>
      </c>
      <c r="AA91" s="18"/>
    </row>
    <row r="92" spans="1:27" x14ac:dyDescent="0.25">
      <c r="A92" s="22"/>
      <c r="B92" s="3"/>
      <c r="C92" s="3"/>
      <c r="D92" s="3"/>
      <c r="E92" s="18" t="str">
        <f t="shared" si="12"/>
        <v/>
      </c>
      <c r="F92" s="18" t="e">
        <f t="shared" si="13"/>
        <v>#VALUE!</v>
      </c>
      <c r="G92" s="18" t="str">
        <f t="shared" si="14"/>
        <v/>
      </c>
      <c r="H92" s="18" t="e">
        <f t="shared" si="15"/>
        <v>#VALUE!</v>
      </c>
      <c r="I92" s="18" t="e">
        <f t="shared" si="16"/>
        <v>#VALUE!</v>
      </c>
      <c r="J92" s="18" t="e">
        <f>VLOOKUP(E92,E8数据库!C:Q,2,0)</f>
        <v>#N/A</v>
      </c>
      <c r="K92" s="18" t="e">
        <f>VLOOKUP(E92,E8数据库!C:Q,3,0)</f>
        <v>#N/A</v>
      </c>
      <c r="L92" s="19" t="e">
        <f>VLOOKUP(E92,E8数据库!C:Q,4,0)*2*C92</f>
        <v>#N/A</v>
      </c>
      <c r="M92" s="18" t="e">
        <f>VLOOKUP(E92,E8数据库!C:Q,5,0)</f>
        <v>#N/A</v>
      </c>
      <c r="N92" s="18" t="e">
        <f>VLOOKUP(E92,E8数据库!C:Q,6,0)</f>
        <v>#N/A</v>
      </c>
      <c r="O92" s="18"/>
      <c r="P92" s="18" t="e">
        <f>VLOOKUP(E92,E8数据库!C:Q,7,0)</f>
        <v>#N/A</v>
      </c>
      <c r="Q92" s="18" t="e">
        <f>VLOOKUP(E92,E8数据库!C:Q,8,0)</f>
        <v>#N/A</v>
      </c>
      <c r="R92" s="25" t="e">
        <f>VLOOKUP(E92,E8数据库!C:Q,9,0)*2*C92</f>
        <v>#N/A</v>
      </c>
      <c r="S92" s="18" t="e">
        <f>VLOOKUP(E92,E8数据库!C:Q,10,0)</f>
        <v>#N/A</v>
      </c>
      <c r="T92" s="18" t="e">
        <f>VLOOKUP(E92,E8数据库!C:Q,11,0)</f>
        <v>#N/A</v>
      </c>
      <c r="U92" s="18"/>
      <c r="V92" s="18" t="e">
        <f>VLOOKUP(E92,E8数据库!C:Q,12,0)</f>
        <v>#N/A</v>
      </c>
      <c r="W92" s="18" t="e">
        <f>VLOOKUP(E92,E8数据库!C:Q,13,0)</f>
        <v>#N/A</v>
      </c>
      <c r="X92" s="27">
        <f t="shared" si="11"/>
        <v>0</v>
      </c>
      <c r="Y92" s="18" t="e">
        <f>VLOOKUP(E92,E8数据库!C:Q,14,0)</f>
        <v>#N/A</v>
      </c>
      <c r="Z92" s="18" t="e">
        <f>VLOOKUP(E92,E8数据库!C:Q,15,0)</f>
        <v>#N/A</v>
      </c>
      <c r="AA92" s="18"/>
    </row>
    <row r="93" spans="1:27" x14ac:dyDescent="0.25">
      <c r="A93" s="22"/>
      <c r="B93" s="3"/>
      <c r="C93" s="3"/>
      <c r="D93" s="3"/>
      <c r="E93" s="18" t="str">
        <f t="shared" si="12"/>
        <v/>
      </c>
      <c r="F93" s="18" t="e">
        <f t="shared" si="13"/>
        <v>#VALUE!</v>
      </c>
      <c r="G93" s="18" t="str">
        <f t="shared" si="14"/>
        <v/>
      </c>
      <c r="H93" s="18" t="e">
        <f t="shared" si="15"/>
        <v>#VALUE!</v>
      </c>
      <c r="I93" s="18" t="e">
        <f t="shared" si="16"/>
        <v>#VALUE!</v>
      </c>
      <c r="J93" s="18" t="e">
        <f>VLOOKUP(E93,E8数据库!C:Q,2,0)</f>
        <v>#N/A</v>
      </c>
      <c r="K93" s="18" t="e">
        <f>VLOOKUP(E93,E8数据库!C:Q,3,0)</f>
        <v>#N/A</v>
      </c>
      <c r="L93" s="19" t="e">
        <f>VLOOKUP(E93,E8数据库!C:Q,4,0)*2*C93</f>
        <v>#N/A</v>
      </c>
      <c r="M93" s="18" t="e">
        <f>VLOOKUP(E93,E8数据库!C:Q,5,0)</f>
        <v>#N/A</v>
      </c>
      <c r="N93" s="18" t="e">
        <f>VLOOKUP(E93,E8数据库!C:Q,6,0)</f>
        <v>#N/A</v>
      </c>
      <c r="O93" s="18"/>
      <c r="P93" s="18" t="e">
        <f>VLOOKUP(E93,E8数据库!C:Q,7,0)</f>
        <v>#N/A</v>
      </c>
      <c r="Q93" s="18" t="e">
        <f>VLOOKUP(E93,E8数据库!C:Q,8,0)</f>
        <v>#N/A</v>
      </c>
      <c r="R93" s="25" t="e">
        <f>VLOOKUP(E93,E8数据库!C:Q,9,0)*2*C93</f>
        <v>#N/A</v>
      </c>
      <c r="S93" s="18" t="e">
        <f>VLOOKUP(E93,E8数据库!C:Q,10,0)</f>
        <v>#N/A</v>
      </c>
      <c r="T93" s="18" t="e">
        <f>VLOOKUP(E93,E8数据库!C:Q,11,0)</f>
        <v>#N/A</v>
      </c>
      <c r="U93" s="18"/>
      <c r="V93" s="18" t="e">
        <f>VLOOKUP(E93,E8数据库!C:Q,12,0)</f>
        <v>#N/A</v>
      </c>
      <c r="W93" s="18" t="e">
        <f>VLOOKUP(E93,E8数据库!C:Q,13,0)</f>
        <v>#N/A</v>
      </c>
      <c r="X93" s="27">
        <f t="shared" si="11"/>
        <v>0</v>
      </c>
      <c r="Y93" s="18" t="e">
        <f>VLOOKUP(E93,E8数据库!C:Q,14,0)</f>
        <v>#N/A</v>
      </c>
      <c r="Z93" s="18" t="e">
        <f>VLOOKUP(E93,E8数据库!C:Q,15,0)</f>
        <v>#N/A</v>
      </c>
      <c r="AA93" s="18"/>
    </row>
    <row r="94" spans="1:27" x14ac:dyDescent="0.25">
      <c r="A94" s="22"/>
      <c r="B94" s="3"/>
      <c r="C94" s="3"/>
      <c r="D94" s="3"/>
      <c r="E94" s="18" t="str">
        <f t="shared" si="12"/>
        <v/>
      </c>
      <c r="F94" s="18" t="e">
        <f t="shared" si="13"/>
        <v>#VALUE!</v>
      </c>
      <c r="G94" s="18" t="str">
        <f t="shared" si="14"/>
        <v/>
      </c>
      <c r="H94" s="18" t="e">
        <f t="shared" si="15"/>
        <v>#VALUE!</v>
      </c>
      <c r="I94" s="18" t="e">
        <f t="shared" si="16"/>
        <v>#VALUE!</v>
      </c>
      <c r="J94" s="18" t="e">
        <f>VLOOKUP(E94,E8数据库!C:Q,2,0)</f>
        <v>#N/A</v>
      </c>
      <c r="K94" s="18" t="e">
        <f>VLOOKUP(E94,E8数据库!C:Q,3,0)</f>
        <v>#N/A</v>
      </c>
      <c r="L94" s="19" t="e">
        <f>VLOOKUP(E94,E8数据库!C:Q,4,0)*2*C94</f>
        <v>#N/A</v>
      </c>
      <c r="M94" s="18" t="e">
        <f>VLOOKUP(E94,E8数据库!C:Q,5,0)</f>
        <v>#N/A</v>
      </c>
      <c r="N94" s="18" t="e">
        <f>VLOOKUP(E94,E8数据库!C:Q,6,0)</f>
        <v>#N/A</v>
      </c>
      <c r="O94" s="18"/>
      <c r="P94" s="18" t="e">
        <f>VLOOKUP(E94,E8数据库!C:Q,7,0)</f>
        <v>#N/A</v>
      </c>
      <c r="Q94" s="18" t="e">
        <f>VLOOKUP(E94,E8数据库!C:Q,8,0)</f>
        <v>#N/A</v>
      </c>
      <c r="R94" s="25" t="e">
        <f>VLOOKUP(E94,E8数据库!C:Q,9,0)*2*C94</f>
        <v>#N/A</v>
      </c>
      <c r="S94" s="18" t="e">
        <f>VLOOKUP(E94,E8数据库!C:Q,10,0)</f>
        <v>#N/A</v>
      </c>
      <c r="T94" s="18" t="e">
        <f>VLOOKUP(E94,E8数据库!C:Q,11,0)</f>
        <v>#N/A</v>
      </c>
      <c r="U94" s="18"/>
      <c r="V94" s="18" t="e">
        <f>VLOOKUP(E94,E8数据库!C:Q,12,0)</f>
        <v>#N/A</v>
      </c>
      <c r="W94" s="18" t="e">
        <f>VLOOKUP(E94,E8数据库!C:Q,13,0)</f>
        <v>#N/A</v>
      </c>
      <c r="X94" s="27">
        <f t="shared" si="11"/>
        <v>0</v>
      </c>
      <c r="Y94" s="18" t="e">
        <f>VLOOKUP(E94,E8数据库!C:Q,14,0)</f>
        <v>#N/A</v>
      </c>
      <c r="Z94" s="18" t="e">
        <f>VLOOKUP(E94,E8数据库!C:Q,15,0)</f>
        <v>#N/A</v>
      </c>
      <c r="AA94" s="18"/>
    </row>
    <row r="95" spans="1:27" x14ac:dyDescent="0.25">
      <c r="A95" s="22"/>
      <c r="B95" s="3"/>
      <c r="C95" s="3"/>
      <c r="D95" s="3"/>
      <c r="E95" s="18" t="str">
        <f t="shared" si="12"/>
        <v/>
      </c>
      <c r="F95" s="18" t="e">
        <f t="shared" si="13"/>
        <v>#VALUE!</v>
      </c>
      <c r="G95" s="18" t="str">
        <f t="shared" si="14"/>
        <v/>
      </c>
      <c r="H95" s="18" t="e">
        <f t="shared" si="15"/>
        <v>#VALUE!</v>
      </c>
      <c r="I95" s="18" t="e">
        <f t="shared" si="16"/>
        <v>#VALUE!</v>
      </c>
      <c r="J95" s="18" t="e">
        <f>VLOOKUP(E95,E8数据库!C:Q,2,0)</f>
        <v>#N/A</v>
      </c>
      <c r="K95" s="18" t="e">
        <f>VLOOKUP(E95,E8数据库!C:Q,3,0)</f>
        <v>#N/A</v>
      </c>
      <c r="L95" s="19" t="e">
        <f>VLOOKUP(E95,E8数据库!C:Q,4,0)*2*C95</f>
        <v>#N/A</v>
      </c>
      <c r="M95" s="18" t="e">
        <f>VLOOKUP(E95,E8数据库!C:Q,5,0)</f>
        <v>#N/A</v>
      </c>
      <c r="N95" s="18" t="e">
        <f>VLOOKUP(E95,E8数据库!C:Q,6,0)</f>
        <v>#N/A</v>
      </c>
      <c r="O95" s="18"/>
      <c r="P95" s="18" t="e">
        <f>VLOOKUP(E95,E8数据库!C:Q,7,0)</f>
        <v>#N/A</v>
      </c>
      <c r="Q95" s="18" t="e">
        <f>VLOOKUP(E95,E8数据库!C:Q,8,0)</f>
        <v>#N/A</v>
      </c>
      <c r="R95" s="25" t="e">
        <f>VLOOKUP(E95,E8数据库!C:Q,9,0)*2*C95</f>
        <v>#N/A</v>
      </c>
      <c r="S95" s="18" t="e">
        <f>VLOOKUP(E95,E8数据库!C:Q,10,0)</f>
        <v>#N/A</v>
      </c>
      <c r="T95" s="18" t="e">
        <f>VLOOKUP(E95,E8数据库!C:Q,11,0)</f>
        <v>#N/A</v>
      </c>
      <c r="U95" s="18"/>
      <c r="V95" s="18" t="e">
        <f>VLOOKUP(E95,E8数据库!C:Q,12,0)</f>
        <v>#N/A</v>
      </c>
      <c r="W95" s="18" t="e">
        <f>VLOOKUP(E95,E8数据库!C:Q,13,0)</f>
        <v>#N/A</v>
      </c>
      <c r="X95" s="27">
        <f t="shared" si="11"/>
        <v>0</v>
      </c>
      <c r="Y95" s="18" t="e">
        <f>VLOOKUP(E95,E8数据库!C:Q,14,0)</f>
        <v>#N/A</v>
      </c>
      <c r="Z95" s="18" t="e">
        <f>VLOOKUP(E95,E8数据库!C:Q,15,0)</f>
        <v>#N/A</v>
      </c>
      <c r="AA95" s="18"/>
    </row>
    <row r="96" spans="1:27" x14ac:dyDescent="0.25">
      <c r="A96" s="22"/>
      <c r="B96" s="3"/>
      <c r="C96" s="3"/>
      <c r="D96" s="3"/>
      <c r="E96" s="18" t="str">
        <f t="shared" si="12"/>
        <v/>
      </c>
      <c r="F96" s="18" t="e">
        <f t="shared" si="13"/>
        <v>#VALUE!</v>
      </c>
      <c r="G96" s="18" t="str">
        <f t="shared" si="14"/>
        <v/>
      </c>
      <c r="H96" s="18" t="e">
        <f t="shared" si="15"/>
        <v>#VALUE!</v>
      </c>
      <c r="I96" s="18" t="e">
        <f t="shared" si="16"/>
        <v>#VALUE!</v>
      </c>
      <c r="J96" s="18" t="e">
        <f>VLOOKUP(E96,E8数据库!C:Q,2,0)</f>
        <v>#N/A</v>
      </c>
      <c r="K96" s="18" t="e">
        <f>VLOOKUP(E96,E8数据库!C:Q,3,0)</f>
        <v>#N/A</v>
      </c>
      <c r="L96" s="19" t="e">
        <f>VLOOKUP(E96,E8数据库!C:Q,4,0)*2*C96</f>
        <v>#N/A</v>
      </c>
      <c r="M96" s="18" t="e">
        <f>VLOOKUP(E96,E8数据库!C:Q,5,0)</f>
        <v>#N/A</v>
      </c>
      <c r="N96" s="18" t="e">
        <f>VLOOKUP(E96,E8数据库!C:Q,6,0)</f>
        <v>#N/A</v>
      </c>
      <c r="O96" s="18"/>
      <c r="P96" s="18" t="e">
        <f>VLOOKUP(E96,E8数据库!C:Q,7,0)</f>
        <v>#N/A</v>
      </c>
      <c r="Q96" s="18" t="e">
        <f>VLOOKUP(E96,E8数据库!C:Q,8,0)</f>
        <v>#N/A</v>
      </c>
      <c r="R96" s="25" t="e">
        <f>VLOOKUP(E96,E8数据库!C:Q,9,0)*2*C96</f>
        <v>#N/A</v>
      </c>
      <c r="S96" s="18" t="e">
        <f>VLOOKUP(E96,E8数据库!C:Q,10,0)</f>
        <v>#N/A</v>
      </c>
      <c r="T96" s="18" t="e">
        <f>VLOOKUP(E96,E8数据库!C:Q,11,0)</f>
        <v>#N/A</v>
      </c>
      <c r="U96" s="18"/>
      <c r="V96" s="18" t="e">
        <f>VLOOKUP(E96,E8数据库!C:Q,12,0)</f>
        <v>#N/A</v>
      </c>
      <c r="W96" s="18" t="e">
        <f>VLOOKUP(E96,E8数据库!C:Q,13,0)</f>
        <v>#N/A</v>
      </c>
      <c r="X96" s="27">
        <f t="shared" si="11"/>
        <v>0</v>
      </c>
      <c r="Y96" s="18" t="e">
        <f>VLOOKUP(E96,E8数据库!C:Q,14,0)</f>
        <v>#N/A</v>
      </c>
      <c r="Z96" s="18" t="e">
        <f>VLOOKUP(E96,E8数据库!C:Q,15,0)</f>
        <v>#N/A</v>
      </c>
      <c r="AA96" s="18"/>
    </row>
    <row r="97" spans="1:27" x14ac:dyDescent="0.25">
      <c r="A97" s="22"/>
      <c r="B97" s="3"/>
      <c r="C97" s="3"/>
      <c r="D97" s="3"/>
      <c r="E97" s="18" t="str">
        <f t="shared" si="12"/>
        <v/>
      </c>
      <c r="F97" s="18" t="e">
        <f t="shared" si="13"/>
        <v>#VALUE!</v>
      </c>
      <c r="G97" s="18" t="str">
        <f t="shared" si="14"/>
        <v/>
      </c>
      <c r="H97" s="18" t="e">
        <f t="shared" si="15"/>
        <v>#VALUE!</v>
      </c>
      <c r="I97" s="18" t="e">
        <f t="shared" si="16"/>
        <v>#VALUE!</v>
      </c>
      <c r="J97" s="18" t="e">
        <f>VLOOKUP(E97,E8数据库!C:Q,2,0)</f>
        <v>#N/A</v>
      </c>
      <c r="K97" s="18" t="e">
        <f>VLOOKUP(E97,E8数据库!C:Q,3,0)</f>
        <v>#N/A</v>
      </c>
      <c r="L97" s="19" t="e">
        <f>VLOOKUP(E97,E8数据库!C:Q,4,0)*2*C97</f>
        <v>#N/A</v>
      </c>
      <c r="M97" s="18" t="e">
        <f>VLOOKUP(E97,E8数据库!C:Q,5,0)</f>
        <v>#N/A</v>
      </c>
      <c r="N97" s="18" t="e">
        <f>VLOOKUP(E97,E8数据库!C:Q,6,0)</f>
        <v>#N/A</v>
      </c>
      <c r="O97" s="18"/>
      <c r="P97" s="18" t="e">
        <f>VLOOKUP(E97,E8数据库!C:Q,7,0)</f>
        <v>#N/A</v>
      </c>
      <c r="Q97" s="18" t="e">
        <f>VLOOKUP(E97,E8数据库!C:Q,8,0)</f>
        <v>#N/A</v>
      </c>
      <c r="R97" s="25" t="e">
        <f>VLOOKUP(E97,E8数据库!C:Q,9,0)*2*C97</f>
        <v>#N/A</v>
      </c>
      <c r="S97" s="18" t="e">
        <f>VLOOKUP(E97,E8数据库!C:Q,10,0)</f>
        <v>#N/A</v>
      </c>
      <c r="T97" s="18" t="e">
        <f>VLOOKUP(E97,E8数据库!C:Q,11,0)</f>
        <v>#N/A</v>
      </c>
      <c r="U97" s="18"/>
      <c r="V97" s="18" t="e">
        <f>VLOOKUP(E97,E8数据库!C:Q,12,0)</f>
        <v>#N/A</v>
      </c>
      <c r="W97" s="18" t="e">
        <f>VLOOKUP(E97,E8数据库!C:Q,13,0)</f>
        <v>#N/A</v>
      </c>
      <c r="X97" s="27">
        <f t="shared" si="11"/>
        <v>0</v>
      </c>
      <c r="Y97" s="18" t="e">
        <f>VLOOKUP(E97,E8数据库!C:Q,14,0)</f>
        <v>#N/A</v>
      </c>
      <c r="Z97" s="18" t="e">
        <f>VLOOKUP(E97,E8数据库!C:Q,15,0)</f>
        <v>#N/A</v>
      </c>
      <c r="AA97" s="18"/>
    </row>
    <row r="98" spans="1:27" x14ac:dyDescent="0.25">
      <c r="A98" s="22"/>
      <c r="B98" s="3"/>
      <c r="C98" s="3"/>
      <c r="D98" s="3"/>
      <c r="E98" s="18" t="str">
        <f t="shared" si="12"/>
        <v/>
      </c>
      <c r="F98" s="18" t="e">
        <f t="shared" si="13"/>
        <v>#VALUE!</v>
      </c>
      <c r="G98" s="18" t="str">
        <f t="shared" si="14"/>
        <v/>
      </c>
      <c r="H98" s="18" t="e">
        <f t="shared" si="15"/>
        <v>#VALUE!</v>
      </c>
      <c r="I98" s="18" t="e">
        <f t="shared" si="16"/>
        <v>#VALUE!</v>
      </c>
      <c r="J98" s="18" t="e">
        <f>VLOOKUP(E98,E8数据库!C:Q,2,0)</f>
        <v>#N/A</v>
      </c>
      <c r="K98" s="18" t="e">
        <f>VLOOKUP(E98,E8数据库!C:Q,3,0)</f>
        <v>#N/A</v>
      </c>
      <c r="L98" s="19" t="e">
        <f>VLOOKUP(E98,E8数据库!C:Q,4,0)*2*C98</f>
        <v>#N/A</v>
      </c>
      <c r="M98" s="18" t="e">
        <f>VLOOKUP(E98,E8数据库!C:Q,5,0)</f>
        <v>#N/A</v>
      </c>
      <c r="N98" s="18" t="e">
        <f>VLOOKUP(E98,E8数据库!C:Q,6,0)</f>
        <v>#N/A</v>
      </c>
      <c r="O98" s="18"/>
      <c r="P98" s="18" t="e">
        <f>VLOOKUP(E98,E8数据库!C:Q,7,0)</f>
        <v>#N/A</v>
      </c>
      <c r="Q98" s="18" t="e">
        <f>VLOOKUP(E98,E8数据库!C:Q,8,0)</f>
        <v>#N/A</v>
      </c>
      <c r="R98" s="25" t="e">
        <f>VLOOKUP(E98,E8数据库!C:Q,9,0)*2*C98</f>
        <v>#N/A</v>
      </c>
      <c r="S98" s="18" t="e">
        <f>VLOOKUP(E98,E8数据库!C:Q,10,0)</f>
        <v>#N/A</v>
      </c>
      <c r="T98" s="18" t="e">
        <f>VLOOKUP(E98,E8数据库!C:Q,11,0)</f>
        <v>#N/A</v>
      </c>
      <c r="U98" s="18"/>
      <c r="V98" s="18" t="e">
        <f>VLOOKUP(E98,E8数据库!C:Q,12,0)</f>
        <v>#N/A</v>
      </c>
      <c r="W98" s="18" t="e">
        <f>VLOOKUP(E98,E8数据库!C:Q,13,0)</f>
        <v>#N/A</v>
      </c>
      <c r="X98" s="27">
        <f t="shared" si="11"/>
        <v>0</v>
      </c>
      <c r="Y98" s="18" t="e">
        <f>VLOOKUP(E98,E8数据库!C:Q,14,0)</f>
        <v>#N/A</v>
      </c>
      <c r="Z98" s="18" t="e">
        <f>VLOOKUP(E98,E8数据库!C:Q,15,0)</f>
        <v>#N/A</v>
      </c>
      <c r="AA98" s="18"/>
    </row>
    <row r="99" spans="1:27" x14ac:dyDescent="0.25">
      <c r="A99" s="22"/>
      <c r="B99" s="3"/>
      <c r="C99" s="3"/>
      <c r="D99" s="3"/>
      <c r="E99" s="18" t="str">
        <f t="shared" si="12"/>
        <v/>
      </c>
      <c r="F99" s="18" t="e">
        <f t="shared" si="13"/>
        <v>#VALUE!</v>
      </c>
      <c r="G99" s="18" t="str">
        <f t="shared" si="14"/>
        <v/>
      </c>
      <c r="H99" s="18" t="e">
        <f t="shared" si="15"/>
        <v>#VALUE!</v>
      </c>
      <c r="I99" s="18" t="e">
        <f t="shared" si="16"/>
        <v>#VALUE!</v>
      </c>
      <c r="J99" s="18" t="e">
        <f>VLOOKUP(E99,E8数据库!C:Q,2,0)</f>
        <v>#N/A</v>
      </c>
      <c r="K99" s="18" t="e">
        <f>VLOOKUP(E99,E8数据库!C:Q,3,0)</f>
        <v>#N/A</v>
      </c>
      <c r="L99" s="19" t="e">
        <f>VLOOKUP(E99,E8数据库!C:Q,4,0)*2*C99</f>
        <v>#N/A</v>
      </c>
      <c r="M99" s="18" t="e">
        <f>VLOOKUP(E99,E8数据库!C:Q,5,0)</f>
        <v>#N/A</v>
      </c>
      <c r="N99" s="18" t="e">
        <f>VLOOKUP(E99,E8数据库!C:Q,6,0)</f>
        <v>#N/A</v>
      </c>
      <c r="O99" s="18"/>
      <c r="P99" s="18" t="e">
        <f>VLOOKUP(E99,E8数据库!C:Q,7,0)</f>
        <v>#N/A</v>
      </c>
      <c r="Q99" s="18" t="e">
        <f>VLOOKUP(E99,E8数据库!C:Q,8,0)</f>
        <v>#N/A</v>
      </c>
      <c r="R99" s="25" t="e">
        <f>VLOOKUP(E99,E8数据库!C:Q,9,0)*2*C99</f>
        <v>#N/A</v>
      </c>
      <c r="S99" s="18" t="e">
        <f>VLOOKUP(E99,E8数据库!C:Q,10,0)</f>
        <v>#N/A</v>
      </c>
      <c r="T99" s="18" t="e">
        <f>VLOOKUP(E99,E8数据库!C:Q,11,0)</f>
        <v>#N/A</v>
      </c>
      <c r="U99" s="18"/>
      <c r="V99" s="18" t="e">
        <f>VLOOKUP(E99,E8数据库!C:Q,12,0)</f>
        <v>#N/A</v>
      </c>
      <c r="W99" s="18" t="e">
        <f>VLOOKUP(E99,E8数据库!C:Q,13,0)</f>
        <v>#N/A</v>
      </c>
      <c r="X99" s="27">
        <f t="shared" si="11"/>
        <v>0</v>
      </c>
      <c r="Y99" s="18" t="e">
        <f>VLOOKUP(E99,E8数据库!C:Q,14,0)</f>
        <v>#N/A</v>
      </c>
      <c r="Z99" s="18" t="e">
        <f>VLOOKUP(E99,E8数据库!C:Q,15,0)</f>
        <v>#N/A</v>
      </c>
      <c r="AA99" s="18"/>
    </row>
    <row r="100" spans="1:27" x14ac:dyDescent="0.25">
      <c r="A100" s="22"/>
      <c r="B100" s="3"/>
      <c r="C100" s="3"/>
      <c r="D100" s="3"/>
      <c r="E100" s="18" t="str">
        <f t="shared" si="12"/>
        <v/>
      </c>
      <c r="F100" s="18" t="e">
        <f t="shared" si="13"/>
        <v>#VALUE!</v>
      </c>
      <c r="G100" s="18" t="str">
        <f t="shared" si="14"/>
        <v/>
      </c>
      <c r="H100" s="18" t="e">
        <f t="shared" si="15"/>
        <v>#VALUE!</v>
      </c>
      <c r="I100" s="18" t="e">
        <f t="shared" si="16"/>
        <v>#VALUE!</v>
      </c>
      <c r="J100" s="18" t="e">
        <f>VLOOKUP(E100,E8数据库!C:Q,2,0)</f>
        <v>#N/A</v>
      </c>
      <c r="K100" s="18" t="e">
        <f>VLOOKUP(E100,E8数据库!C:Q,3,0)</f>
        <v>#N/A</v>
      </c>
      <c r="L100" s="19" t="e">
        <f>VLOOKUP(E100,E8数据库!C:Q,4,0)*2*C100</f>
        <v>#N/A</v>
      </c>
      <c r="M100" s="18" t="e">
        <f>VLOOKUP(E100,E8数据库!C:Q,5,0)</f>
        <v>#N/A</v>
      </c>
      <c r="N100" s="18" t="e">
        <f>VLOOKUP(E100,E8数据库!C:Q,6,0)</f>
        <v>#N/A</v>
      </c>
      <c r="O100" s="18"/>
      <c r="P100" s="18" t="e">
        <f>VLOOKUP(E100,E8数据库!C:Q,7,0)</f>
        <v>#N/A</v>
      </c>
      <c r="Q100" s="18" t="e">
        <f>VLOOKUP(E100,E8数据库!C:Q,8,0)</f>
        <v>#N/A</v>
      </c>
      <c r="R100" s="25" t="e">
        <f>VLOOKUP(E100,E8数据库!C:Q,9,0)*2*C100</f>
        <v>#N/A</v>
      </c>
      <c r="S100" s="18" t="e">
        <f>VLOOKUP(E100,E8数据库!C:Q,10,0)</f>
        <v>#N/A</v>
      </c>
      <c r="T100" s="18" t="e">
        <f>VLOOKUP(E100,E8数据库!C:Q,11,0)</f>
        <v>#N/A</v>
      </c>
      <c r="U100" s="18"/>
      <c r="V100" s="18" t="e">
        <f>VLOOKUP(E100,E8数据库!C:Q,12,0)</f>
        <v>#N/A</v>
      </c>
      <c r="W100" s="18" t="e">
        <f>VLOOKUP(E100,E8数据库!C:Q,13,0)</f>
        <v>#N/A</v>
      </c>
      <c r="X100" s="27">
        <f t="shared" si="11"/>
        <v>0</v>
      </c>
      <c r="Y100" s="18" t="e">
        <f>VLOOKUP(E100,E8数据库!C:Q,14,0)</f>
        <v>#N/A</v>
      </c>
      <c r="Z100" s="18" t="e">
        <f>VLOOKUP(E100,E8数据库!C:Q,15,0)</f>
        <v>#N/A</v>
      </c>
      <c r="AA100" s="18"/>
    </row>
  </sheetData>
  <sheetProtection algorithmName="SHA-512" hashValue="EaW3blFVVU80dQJPBYO2Fk+9NLBa4MkcoSewIsDxQ7u7Wc2vfZ/nFakatNxVUnwqJPkEhwM7ZkMzv3zzAl8/YQ==" saltValue="2V5PiunH66BLokXkSfS2Zw==" spinCount="100000" sheet="1" objects="1" scenarios="1"/>
  <protectedRanges>
    <protectedRange sqref="A2:D1000" name="区域1_1"/>
  </protectedRanges>
  <phoneticPr fontId="5" type="noConversion"/>
  <pageMargins left="0.7" right="0.7" top="0.75" bottom="0.75" header="0.3" footer="0.3"/>
  <ignoredErrors>
    <ignoredError sqref="F2:F6" formula="1"/>
  </ignoredError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C193-6758-411F-B7E3-6005BA10BB58}">
  <sheetPr codeName="Sheet16"/>
  <dimension ref="A1:Q7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4.6328125" bestFit="1" customWidth="1"/>
  </cols>
  <sheetData>
    <row r="1" spans="1:17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78"/>
      <c r="I1" s="78"/>
      <c r="J1" s="78"/>
      <c r="K1" s="78"/>
      <c r="L1" s="78"/>
      <c r="M1" s="79"/>
      <c r="N1" s="80" t="s">
        <v>296</v>
      </c>
      <c r="O1" s="81"/>
      <c r="P1" s="81"/>
      <c r="Q1" s="91"/>
    </row>
    <row r="2" spans="1:1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3" t="s">
        <v>32</v>
      </c>
      <c r="G2" s="1" t="s">
        <v>3</v>
      </c>
      <c r="H2" s="1" t="s">
        <v>4</v>
      </c>
      <c r="I2" s="1" t="s">
        <v>12</v>
      </c>
      <c r="J2" s="1" t="s">
        <v>2</v>
      </c>
      <c r="K2" s="3" t="s">
        <v>32</v>
      </c>
      <c r="L2" s="1" t="s">
        <v>3</v>
      </c>
      <c r="M2" s="1" t="s">
        <v>4</v>
      </c>
      <c r="N2" s="1" t="s">
        <v>12</v>
      </c>
      <c r="O2" s="1" t="s">
        <v>2</v>
      </c>
      <c r="P2" s="28" t="s">
        <v>3</v>
      </c>
      <c r="Q2" s="1" t="s">
        <v>4</v>
      </c>
    </row>
    <row r="3" spans="1:17" ht="15.5" x14ac:dyDescent="0.25">
      <c r="A3" s="3" t="s">
        <v>299</v>
      </c>
      <c r="B3" s="3" t="s">
        <v>300</v>
      </c>
      <c r="C3" s="3" t="s">
        <v>191</v>
      </c>
      <c r="D3" s="3" t="s">
        <v>181</v>
      </c>
      <c r="E3" s="3" t="s">
        <v>196</v>
      </c>
      <c r="F3" s="7" t="s">
        <v>297</v>
      </c>
      <c r="G3" s="1" t="s">
        <v>15</v>
      </c>
      <c r="H3" s="1" t="s">
        <v>7</v>
      </c>
      <c r="I3" s="3" t="s">
        <v>116</v>
      </c>
      <c r="J3" s="7" t="s">
        <v>139</v>
      </c>
      <c r="K3" s="7"/>
      <c r="L3" s="1" t="s">
        <v>16</v>
      </c>
      <c r="M3" s="1" t="s">
        <v>7</v>
      </c>
      <c r="N3" s="3" t="s">
        <v>116</v>
      </c>
      <c r="O3" s="7" t="s">
        <v>139</v>
      </c>
      <c r="P3" s="28" t="s">
        <v>16</v>
      </c>
      <c r="Q3" s="3" t="s">
        <v>271</v>
      </c>
    </row>
    <row r="4" spans="1:17" ht="15.5" x14ac:dyDescent="0.25">
      <c r="A4" s="3"/>
      <c r="B4" s="1"/>
      <c r="C4" s="3" t="s">
        <v>192</v>
      </c>
      <c r="D4" s="3" t="s">
        <v>181</v>
      </c>
      <c r="E4" s="3" t="s">
        <v>196</v>
      </c>
      <c r="F4" s="3">
        <v>0.16</v>
      </c>
      <c r="G4" s="1" t="s">
        <v>15</v>
      </c>
      <c r="H4" s="1" t="s">
        <v>7</v>
      </c>
      <c r="I4" s="3" t="s">
        <v>116</v>
      </c>
      <c r="J4" s="7" t="s">
        <v>139</v>
      </c>
      <c r="K4" s="3">
        <v>2.2499999999999999E-2</v>
      </c>
      <c r="L4" s="1" t="s">
        <v>16</v>
      </c>
      <c r="M4" s="1" t="s">
        <v>7</v>
      </c>
      <c r="N4" s="3" t="s">
        <v>116</v>
      </c>
      <c r="O4" s="7" t="s">
        <v>139</v>
      </c>
      <c r="P4" s="28" t="s">
        <v>16</v>
      </c>
      <c r="Q4" s="3" t="s">
        <v>271</v>
      </c>
    </row>
    <row r="5" spans="1:17" ht="15.5" x14ac:dyDescent="0.25">
      <c r="A5" s="3"/>
      <c r="B5" s="1"/>
      <c r="C5" s="3" t="s">
        <v>193</v>
      </c>
      <c r="D5" s="3" t="s">
        <v>181</v>
      </c>
      <c r="E5" s="3" t="s">
        <v>298</v>
      </c>
      <c r="F5" s="3">
        <v>0.21</v>
      </c>
      <c r="G5" s="1" t="s">
        <v>15</v>
      </c>
      <c r="H5" s="1" t="s">
        <v>7</v>
      </c>
      <c r="I5" s="3" t="s">
        <v>116</v>
      </c>
      <c r="J5" s="7" t="s">
        <v>139</v>
      </c>
      <c r="K5" s="3">
        <v>2.2499999999999999E-2</v>
      </c>
      <c r="L5" s="1" t="s">
        <v>16</v>
      </c>
      <c r="M5" s="1" t="s">
        <v>7</v>
      </c>
      <c r="N5" s="3" t="s">
        <v>116</v>
      </c>
      <c r="O5" s="7" t="s">
        <v>139</v>
      </c>
      <c r="P5" s="28" t="s">
        <v>16</v>
      </c>
      <c r="Q5" s="3" t="s">
        <v>271</v>
      </c>
    </row>
    <row r="6" spans="1:17" ht="15.5" x14ac:dyDescent="0.25">
      <c r="A6" s="3"/>
      <c r="B6" s="1"/>
      <c r="C6" s="3" t="s">
        <v>194</v>
      </c>
      <c r="D6" s="3" t="s">
        <v>181</v>
      </c>
      <c r="E6" s="3" t="s">
        <v>196</v>
      </c>
      <c r="F6" s="7" t="s">
        <v>297</v>
      </c>
      <c r="G6" s="1" t="s">
        <v>15</v>
      </c>
      <c r="H6" s="1" t="s">
        <v>7</v>
      </c>
      <c r="I6" s="3" t="s">
        <v>116</v>
      </c>
      <c r="J6" s="7" t="s">
        <v>139</v>
      </c>
      <c r="K6" s="3"/>
      <c r="L6" s="1" t="s">
        <v>16</v>
      </c>
      <c r="M6" s="1" t="s">
        <v>7</v>
      </c>
      <c r="N6" s="3" t="s">
        <v>116</v>
      </c>
      <c r="O6" s="7" t="s">
        <v>139</v>
      </c>
      <c r="P6" s="28" t="s">
        <v>16</v>
      </c>
      <c r="Q6" s="3" t="s">
        <v>271</v>
      </c>
    </row>
    <row r="7" spans="1:17" ht="15.5" x14ac:dyDescent="0.25">
      <c r="C7" s="3" t="s">
        <v>165</v>
      </c>
      <c r="D7" s="3" t="s">
        <v>181</v>
      </c>
      <c r="E7" s="3" t="s">
        <v>188</v>
      </c>
      <c r="F7" s="3">
        <v>0.1</v>
      </c>
      <c r="G7" s="1" t="s">
        <v>15</v>
      </c>
      <c r="H7" s="1" t="s">
        <v>7</v>
      </c>
      <c r="I7" s="3" t="s">
        <v>116</v>
      </c>
      <c r="J7" s="7" t="s">
        <v>139</v>
      </c>
      <c r="K7" s="3"/>
      <c r="L7" s="1" t="s">
        <v>16</v>
      </c>
      <c r="M7" s="1" t="s">
        <v>7</v>
      </c>
      <c r="N7" s="3" t="s">
        <v>116</v>
      </c>
      <c r="O7" s="7" t="s">
        <v>139</v>
      </c>
      <c r="P7" s="28" t="s">
        <v>16</v>
      </c>
      <c r="Q7" s="3" t="s">
        <v>271</v>
      </c>
    </row>
  </sheetData>
  <sheetProtection algorithmName="SHA-512" hashValue="wJ++PZ1ThZ5Mpo8tvBPTTguBHY1KFVMdPACEYVbkWAXFYoa03kgoBeE1g/h96CjUU96bNpxl/8qzZkM4GHOSiw==" saltValue="WcBG4uTwH1NcILdzC3HWTA==" spinCount="100000" sheet="1" objects="1" scenarios="1"/>
  <mergeCells count="2">
    <mergeCell ref="N1:Q1"/>
    <mergeCell ref="C1:M1"/>
  </mergeCells>
  <phoneticPr fontId="5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E517-D8EF-4E3F-B151-A0D87331011A}">
  <sheetPr codeName="Sheet17"/>
  <dimension ref="A1:N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6" max="6" width="12.453125" bestFit="1" customWidth="1"/>
    <col min="9" max="9" width="11.36328125" bestFit="1" customWidth="1"/>
    <col min="10" max="10" width="15.7265625" bestFit="1" customWidth="1"/>
    <col min="14" max="14" width="5.26953125" bestFit="1" customWidth="1"/>
  </cols>
  <sheetData>
    <row r="1" spans="1:14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304</v>
      </c>
      <c r="G1" s="18" t="s">
        <v>167</v>
      </c>
      <c r="H1" s="18" t="s">
        <v>42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</row>
    <row r="2" spans="1:14" x14ac:dyDescent="0.25">
      <c r="A2" s="22">
        <v>29</v>
      </c>
      <c r="B2" s="3" t="s">
        <v>1064</v>
      </c>
      <c r="C2" s="3">
        <v>2</v>
      </c>
      <c r="D2" s="3" t="s">
        <v>549</v>
      </c>
      <c r="E2" s="18">
        <f>VALUE(TRIM(MID(SUBSTITUTE($B2,"-",REPT(" ",99)),COLUMN(B2)*99-98,99)))</f>
        <v>1</v>
      </c>
      <c r="F2" s="18">
        <f>VALUE(TRIM(MID(SUBSTITUTE($B2,"-",REPT(" ",99)),COLUMN(C2)*99-98,99)))</f>
        <v>600</v>
      </c>
      <c r="G2" s="18">
        <f>VALUE(TRIM(MID(SUBSTITUTE($B2,"-",REPT(" ",99)),COLUMN(D2)*99-98,99)))</f>
        <v>200</v>
      </c>
      <c r="H2" s="18" t="str">
        <f>TRIM(MID(SUBSTITUTE($B2,"-",REPT(" ",99)),COLUMN(E2)*99-98,99))</f>
        <v>S</v>
      </c>
      <c r="I2" s="18" t="str">
        <f>VLOOKUP(F2,E9数据库!C:G,2,0)</f>
        <v>H型钢</v>
      </c>
      <c r="J2" s="18" t="str">
        <f>VLOOKUP(F2,E9数据库!C:G,3,0)</f>
        <v>H150x150x7x10</v>
      </c>
      <c r="K2" s="19">
        <f>(G2/1000)*2*C2</f>
        <v>0.8</v>
      </c>
      <c r="L2" s="18" t="str">
        <f>VLOOKUP(F2,E9数据库!C:G,4,0)</f>
        <v>m</v>
      </c>
      <c r="M2" s="18" t="str">
        <f>VLOOKUP(F2,E9数据库!C:G,5,0)</f>
        <v>Q235B</v>
      </c>
      <c r="N2" s="18"/>
    </row>
    <row r="3" spans="1:14" x14ac:dyDescent="0.25">
      <c r="A3" s="22"/>
      <c r="B3" s="3"/>
      <c r="C3" s="3"/>
      <c r="D3" s="3"/>
      <c r="E3" s="18" t="e">
        <f t="shared" ref="E3:E6" si="0">VALUE(TRIM(MID(SUBSTITUTE($B3,"-",REPT(" ",99)),COLUMN(B3)*99-98,99)))</f>
        <v>#VALUE!</v>
      </c>
      <c r="F3" s="18" t="e">
        <f t="shared" ref="F3:F66" si="1">VALUE(TRIM(MID(SUBSTITUTE($B3,"-",REPT(" ",99)),COLUMN(C3)*99-98,99)))</f>
        <v>#VALUE!</v>
      </c>
      <c r="G3" s="18" t="e">
        <f t="shared" ref="G3:G6" si="2">VALUE(TRIM(MID(SUBSTITUTE($B3,"-",REPT(" ",99)),COLUMN(D3)*99-98,99)))</f>
        <v>#VALUE!</v>
      </c>
      <c r="H3" s="18" t="str">
        <f t="shared" ref="H3:H6" si="3">TRIM(MID(SUBSTITUTE($B3,"-",REPT(" ",99)),COLUMN(E3)*99-98,99))</f>
        <v/>
      </c>
      <c r="I3" s="18" t="e">
        <f>VLOOKUP(F3,E9数据库!C:G,2,0)</f>
        <v>#VALUE!</v>
      </c>
      <c r="J3" s="18" t="e">
        <f>VLOOKUP(F3,E9数据库!C:G,3,0)</f>
        <v>#VALUE!</v>
      </c>
      <c r="K3" s="19" t="e">
        <f t="shared" ref="K3:K6" si="4">(G3/1000)*2*C3</f>
        <v>#VALUE!</v>
      </c>
      <c r="L3" s="18" t="e">
        <f>VLOOKUP(F3,E9数据库!C:G,4,0)</f>
        <v>#VALUE!</v>
      </c>
      <c r="M3" s="18" t="e">
        <f>VLOOKUP(F3,E9数据库!C:G,5,0)</f>
        <v>#VALUE!</v>
      </c>
      <c r="N3" s="18"/>
    </row>
    <row r="4" spans="1:14" x14ac:dyDescent="0.25">
      <c r="A4" s="22"/>
      <c r="B4" s="3"/>
      <c r="C4" s="3"/>
      <c r="D4" s="3"/>
      <c r="E4" s="18" t="e">
        <f t="shared" si="0"/>
        <v>#VALUE!</v>
      </c>
      <c r="F4" s="18" t="e">
        <f t="shared" si="1"/>
        <v>#VALUE!</v>
      </c>
      <c r="G4" s="18" t="e">
        <f t="shared" si="2"/>
        <v>#VALUE!</v>
      </c>
      <c r="H4" s="18" t="str">
        <f t="shared" si="3"/>
        <v/>
      </c>
      <c r="I4" s="18" t="e">
        <f>VLOOKUP(F4,E9数据库!C:G,2,0)</f>
        <v>#VALUE!</v>
      </c>
      <c r="J4" s="18" t="e">
        <f>VLOOKUP(F4,E9数据库!C:G,3,0)</f>
        <v>#VALUE!</v>
      </c>
      <c r="K4" s="19" t="e">
        <f t="shared" si="4"/>
        <v>#VALUE!</v>
      </c>
      <c r="L4" s="18" t="e">
        <f>VLOOKUP(F4,E9数据库!C:G,4,0)</f>
        <v>#VALUE!</v>
      </c>
      <c r="M4" s="18" t="e">
        <f>VLOOKUP(F4,E9数据库!C:G,5,0)</f>
        <v>#VALUE!</v>
      </c>
      <c r="N4" s="18"/>
    </row>
    <row r="5" spans="1:14" x14ac:dyDescent="0.25">
      <c r="A5" s="22"/>
      <c r="B5" s="3"/>
      <c r="C5" s="3"/>
      <c r="D5" s="3"/>
      <c r="E5" s="18" t="e">
        <f t="shared" si="0"/>
        <v>#VALUE!</v>
      </c>
      <c r="F5" s="18" t="e">
        <f t="shared" si="1"/>
        <v>#VALUE!</v>
      </c>
      <c r="G5" s="18" t="e">
        <f t="shared" si="2"/>
        <v>#VALUE!</v>
      </c>
      <c r="H5" s="18" t="str">
        <f t="shared" si="3"/>
        <v/>
      </c>
      <c r="I5" s="18" t="e">
        <f>VLOOKUP(F5,E9数据库!C:G,2,0)</f>
        <v>#VALUE!</v>
      </c>
      <c r="J5" s="18" t="e">
        <f>VLOOKUP(F5,E9数据库!C:G,3,0)</f>
        <v>#VALUE!</v>
      </c>
      <c r="K5" s="19" t="e">
        <f t="shared" si="4"/>
        <v>#VALUE!</v>
      </c>
      <c r="L5" s="18" t="e">
        <f>VLOOKUP(F5,E9数据库!C:G,4,0)</f>
        <v>#VALUE!</v>
      </c>
      <c r="M5" s="18" t="e">
        <f>VLOOKUP(F5,E9数据库!C:G,5,0)</f>
        <v>#VALUE!</v>
      </c>
      <c r="N5" s="18"/>
    </row>
    <row r="6" spans="1:14" x14ac:dyDescent="0.25">
      <c r="A6" s="22"/>
      <c r="B6" s="3"/>
      <c r="C6" s="3"/>
      <c r="D6" s="3"/>
      <c r="E6" s="18" t="e">
        <f t="shared" si="0"/>
        <v>#VALUE!</v>
      </c>
      <c r="F6" s="18" t="e">
        <f t="shared" si="1"/>
        <v>#VALUE!</v>
      </c>
      <c r="G6" s="18" t="e">
        <f t="shared" si="2"/>
        <v>#VALUE!</v>
      </c>
      <c r="H6" s="18" t="str">
        <f t="shared" si="3"/>
        <v/>
      </c>
      <c r="I6" s="18" t="e">
        <f>VLOOKUP(F6,E9数据库!C:G,2,0)</f>
        <v>#VALUE!</v>
      </c>
      <c r="J6" s="18" t="e">
        <f>VLOOKUP(F6,E9数据库!C:G,3,0)</f>
        <v>#VALUE!</v>
      </c>
      <c r="K6" s="19" t="e">
        <f t="shared" si="4"/>
        <v>#VALUE!</v>
      </c>
      <c r="L6" s="18" t="e">
        <f>VLOOKUP(F6,E9数据库!C:G,4,0)</f>
        <v>#VALUE!</v>
      </c>
      <c r="M6" s="18" t="e">
        <f>VLOOKUP(F6,E9数据库!C:G,5,0)</f>
        <v>#VALUE!</v>
      </c>
      <c r="N6" s="18"/>
    </row>
    <row r="7" spans="1:14" x14ac:dyDescent="0.25">
      <c r="A7" s="22"/>
      <c r="B7" s="3"/>
      <c r="C7" s="3"/>
      <c r="D7" s="3"/>
      <c r="E7" s="18" t="e">
        <f t="shared" ref="E7:E70" si="5">VALUE(TRIM(MID(SUBSTITUTE($B7,"-",REPT(" ",99)),COLUMN(B7)*99-98,99)))</f>
        <v>#VALUE!</v>
      </c>
      <c r="F7" s="18" t="e">
        <f t="shared" si="1"/>
        <v>#VALUE!</v>
      </c>
      <c r="G7" s="18" t="e">
        <f t="shared" ref="G7:G70" si="6">VALUE(TRIM(MID(SUBSTITUTE($B7,"-",REPT(" ",99)),COLUMN(D7)*99-98,99)))</f>
        <v>#VALUE!</v>
      </c>
      <c r="H7" s="18" t="str">
        <f t="shared" ref="H7:H70" si="7">TRIM(MID(SUBSTITUTE($B7,"-",REPT(" ",99)),COLUMN(E7)*99-98,99))</f>
        <v/>
      </c>
      <c r="I7" s="18" t="e">
        <f>VLOOKUP(F7,E9数据库!C:G,2,0)</f>
        <v>#VALUE!</v>
      </c>
      <c r="J7" s="18" t="e">
        <f>VLOOKUP(F7,E9数据库!C:G,3,0)</f>
        <v>#VALUE!</v>
      </c>
      <c r="K7" s="19" t="e">
        <f t="shared" ref="K7:K70" si="8">(G7/1000)*2*C7</f>
        <v>#VALUE!</v>
      </c>
      <c r="L7" s="18" t="e">
        <f>VLOOKUP(F7,E9数据库!C:G,4,0)</f>
        <v>#VALUE!</v>
      </c>
      <c r="M7" s="18" t="e">
        <f>VLOOKUP(F7,E9数据库!C:G,5,0)</f>
        <v>#VALUE!</v>
      </c>
      <c r="N7" s="18"/>
    </row>
    <row r="8" spans="1:14" x14ac:dyDescent="0.25">
      <c r="A8" s="22"/>
      <c r="B8" s="3"/>
      <c r="C8" s="3"/>
      <c r="D8" s="3"/>
      <c r="E8" s="18" t="e">
        <f t="shared" si="5"/>
        <v>#VALUE!</v>
      </c>
      <c r="F8" s="18" t="e">
        <f t="shared" si="1"/>
        <v>#VALUE!</v>
      </c>
      <c r="G8" s="18" t="e">
        <f t="shared" si="6"/>
        <v>#VALUE!</v>
      </c>
      <c r="H8" s="18" t="str">
        <f t="shared" si="7"/>
        <v/>
      </c>
      <c r="I8" s="18" t="e">
        <f>VLOOKUP(F8,E9数据库!C:G,2,0)</f>
        <v>#VALUE!</v>
      </c>
      <c r="J8" s="18" t="e">
        <f>VLOOKUP(F8,E9数据库!C:G,3,0)</f>
        <v>#VALUE!</v>
      </c>
      <c r="K8" s="19" t="e">
        <f t="shared" si="8"/>
        <v>#VALUE!</v>
      </c>
      <c r="L8" s="18" t="e">
        <f>VLOOKUP(F8,E9数据库!C:G,4,0)</f>
        <v>#VALUE!</v>
      </c>
      <c r="M8" s="18" t="e">
        <f>VLOOKUP(F8,E9数据库!C:G,5,0)</f>
        <v>#VALUE!</v>
      </c>
      <c r="N8" s="18"/>
    </row>
    <row r="9" spans="1:14" x14ac:dyDescent="0.25">
      <c r="A9" s="22"/>
      <c r="B9" s="3"/>
      <c r="C9" s="3"/>
      <c r="D9" s="3"/>
      <c r="E9" s="18" t="e">
        <f t="shared" si="5"/>
        <v>#VALUE!</v>
      </c>
      <c r="F9" s="18" t="e">
        <f t="shared" si="1"/>
        <v>#VALUE!</v>
      </c>
      <c r="G9" s="18" t="e">
        <f t="shared" si="6"/>
        <v>#VALUE!</v>
      </c>
      <c r="H9" s="18" t="str">
        <f t="shared" si="7"/>
        <v/>
      </c>
      <c r="I9" s="18" t="e">
        <f>VLOOKUP(F9,E9数据库!C:G,2,0)</f>
        <v>#VALUE!</v>
      </c>
      <c r="J9" s="18" t="e">
        <f>VLOOKUP(F9,E9数据库!C:G,3,0)</f>
        <v>#VALUE!</v>
      </c>
      <c r="K9" s="19" t="e">
        <f t="shared" si="8"/>
        <v>#VALUE!</v>
      </c>
      <c r="L9" s="18" t="e">
        <f>VLOOKUP(F9,E9数据库!C:G,4,0)</f>
        <v>#VALUE!</v>
      </c>
      <c r="M9" s="18" t="e">
        <f>VLOOKUP(F9,E9数据库!C:G,5,0)</f>
        <v>#VALUE!</v>
      </c>
      <c r="N9" s="18"/>
    </row>
    <row r="10" spans="1:14" x14ac:dyDescent="0.25">
      <c r="A10" s="22"/>
      <c r="B10" s="3"/>
      <c r="C10" s="3"/>
      <c r="D10" s="3"/>
      <c r="E10" s="18" t="e">
        <f t="shared" si="5"/>
        <v>#VALUE!</v>
      </c>
      <c r="F10" s="18" t="e">
        <f t="shared" si="1"/>
        <v>#VALUE!</v>
      </c>
      <c r="G10" s="18" t="e">
        <f t="shared" si="6"/>
        <v>#VALUE!</v>
      </c>
      <c r="H10" s="18" t="str">
        <f t="shared" si="7"/>
        <v/>
      </c>
      <c r="I10" s="18" t="e">
        <f>VLOOKUP(F10,E9数据库!C:G,2,0)</f>
        <v>#VALUE!</v>
      </c>
      <c r="J10" s="18" t="e">
        <f>VLOOKUP(F10,E9数据库!C:G,3,0)</f>
        <v>#VALUE!</v>
      </c>
      <c r="K10" s="19" t="e">
        <f t="shared" si="8"/>
        <v>#VALUE!</v>
      </c>
      <c r="L10" s="18" t="e">
        <f>VLOOKUP(F10,E9数据库!C:G,4,0)</f>
        <v>#VALUE!</v>
      </c>
      <c r="M10" s="18" t="e">
        <f>VLOOKUP(F10,E9数据库!C:G,5,0)</f>
        <v>#VALUE!</v>
      </c>
      <c r="N10" s="18"/>
    </row>
    <row r="11" spans="1:14" x14ac:dyDescent="0.25">
      <c r="A11" s="22"/>
      <c r="B11" s="3"/>
      <c r="C11" s="3"/>
      <c r="D11" s="3"/>
      <c r="E11" s="18" t="e">
        <f t="shared" si="5"/>
        <v>#VALUE!</v>
      </c>
      <c r="F11" s="18" t="e">
        <f t="shared" si="1"/>
        <v>#VALUE!</v>
      </c>
      <c r="G11" s="18" t="e">
        <f t="shared" si="6"/>
        <v>#VALUE!</v>
      </c>
      <c r="H11" s="18" t="str">
        <f t="shared" si="7"/>
        <v/>
      </c>
      <c r="I11" s="18" t="e">
        <f>VLOOKUP(F11,E9数据库!C:G,2,0)</f>
        <v>#VALUE!</v>
      </c>
      <c r="J11" s="18" t="e">
        <f>VLOOKUP(F11,E9数据库!C:G,3,0)</f>
        <v>#VALUE!</v>
      </c>
      <c r="K11" s="19" t="e">
        <f t="shared" si="8"/>
        <v>#VALUE!</v>
      </c>
      <c r="L11" s="18" t="e">
        <f>VLOOKUP(F11,E9数据库!C:G,4,0)</f>
        <v>#VALUE!</v>
      </c>
      <c r="M11" s="18" t="e">
        <f>VLOOKUP(F11,E9数据库!C:G,5,0)</f>
        <v>#VALUE!</v>
      </c>
      <c r="N11" s="18"/>
    </row>
    <row r="12" spans="1:14" x14ac:dyDescent="0.25">
      <c r="A12" s="22"/>
      <c r="B12" s="3"/>
      <c r="C12" s="3"/>
      <c r="D12" s="3"/>
      <c r="E12" s="18" t="e">
        <f t="shared" si="5"/>
        <v>#VALUE!</v>
      </c>
      <c r="F12" s="18" t="e">
        <f t="shared" si="1"/>
        <v>#VALUE!</v>
      </c>
      <c r="G12" s="18" t="e">
        <f t="shared" si="6"/>
        <v>#VALUE!</v>
      </c>
      <c r="H12" s="18" t="str">
        <f t="shared" si="7"/>
        <v/>
      </c>
      <c r="I12" s="18" t="e">
        <f>VLOOKUP(F12,E9数据库!C:G,2,0)</f>
        <v>#VALUE!</v>
      </c>
      <c r="J12" s="18" t="e">
        <f>VLOOKUP(F12,E9数据库!C:G,3,0)</f>
        <v>#VALUE!</v>
      </c>
      <c r="K12" s="19" t="e">
        <f t="shared" si="8"/>
        <v>#VALUE!</v>
      </c>
      <c r="L12" s="18" t="e">
        <f>VLOOKUP(F12,E9数据库!C:G,4,0)</f>
        <v>#VALUE!</v>
      </c>
      <c r="M12" s="18" t="e">
        <f>VLOOKUP(F12,E9数据库!C:G,5,0)</f>
        <v>#VALUE!</v>
      </c>
      <c r="N12" s="18"/>
    </row>
    <row r="13" spans="1:14" x14ac:dyDescent="0.25">
      <c r="A13" s="22"/>
      <c r="B13" s="3"/>
      <c r="C13" s="3"/>
      <c r="D13" s="3"/>
      <c r="E13" s="18" t="e">
        <f t="shared" si="5"/>
        <v>#VALUE!</v>
      </c>
      <c r="F13" s="18" t="e">
        <f t="shared" si="1"/>
        <v>#VALUE!</v>
      </c>
      <c r="G13" s="18" t="e">
        <f t="shared" si="6"/>
        <v>#VALUE!</v>
      </c>
      <c r="H13" s="18" t="str">
        <f t="shared" si="7"/>
        <v/>
      </c>
      <c r="I13" s="18" t="e">
        <f>VLOOKUP(F13,E9数据库!C:G,2,0)</f>
        <v>#VALUE!</v>
      </c>
      <c r="J13" s="18" t="e">
        <f>VLOOKUP(F13,E9数据库!C:G,3,0)</f>
        <v>#VALUE!</v>
      </c>
      <c r="K13" s="19" t="e">
        <f t="shared" si="8"/>
        <v>#VALUE!</v>
      </c>
      <c r="L13" s="18" t="e">
        <f>VLOOKUP(F13,E9数据库!C:G,4,0)</f>
        <v>#VALUE!</v>
      </c>
      <c r="M13" s="18" t="e">
        <f>VLOOKUP(F13,E9数据库!C:G,5,0)</f>
        <v>#VALUE!</v>
      </c>
      <c r="N13" s="18"/>
    </row>
    <row r="14" spans="1:14" x14ac:dyDescent="0.25">
      <c r="A14" s="22"/>
      <c r="B14" s="3"/>
      <c r="C14" s="3"/>
      <c r="D14" s="3"/>
      <c r="E14" s="18" t="e">
        <f t="shared" si="5"/>
        <v>#VALUE!</v>
      </c>
      <c r="F14" s="18" t="e">
        <f t="shared" si="1"/>
        <v>#VALUE!</v>
      </c>
      <c r="G14" s="18" t="e">
        <f t="shared" si="6"/>
        <v>#VALUE!</v>
      </c>
      <c r="H14" s="18" t="str">
        <f t="shared" si="7"/>
        <v/>
      </c>
      <c r="I14" s="18" t="e">
        <f>VLOOKUP(F14,E9数据库!C:G,2,0)</f>
        <v>#VALUE!</v>
      </c>
      <c r="J14" s="18" t="e">
        <f>VLOOKUP(F14,E9数据库!C:G,3,0)</f>
        <v>#VALUE!</v>
      </c>
      <c r="K14" s="19" t="e">
        <f t="shared" si="8"/>
        <v>#VALUE!</v>
      </c>
      <c r="L14" s="18" t="e">
        <f>VLOOKUP(F14,E9数据库!C:G,4,0)</f>
        <v>#VALUE!</v>
      </c>
      <c r="M14" s="18" t="e">
        <f>VLOOKUP(F14,E9数据库!C:G,5,0)</f>
        <v>#VALUE!</v>
      </c>
      <c r="N14" s="18"/>
    </row>
    <row r="15" spans="1:14" x14ac:dyDescent="0.25">
      <c r="A15" s="22"/>
      <c r="B15" s="3"/>
      <c r="C15" s="3"/>
      <c r="D15" s="3"/>
      <c r="E15" s="18" t="e">
        <f t="shared" si="5"/>
        <v>#VALUE!</v>
      </c>
      <c r="F15" s="18" t="e">
        <f t="shared" si="1"/>
        <v>#VALUE!</v>
      </c>
      <c r="G15" s="18" t="e">
        <f t="shared" si="6"/>
        <v>#VALUE!</v>
      </c>
      <c r="H15" s="18" t="str">
        <f t="shared" si="7"/>
        <v/>
      </c>
      <c r="I15" s="18" t="e">
        <f>VLOOKUP(F15,E9数据库!C:G,2,0)</f>
        <v>#VALUE!</v>
      </c>
      <c r="J15" s="18" t="e">
        <f>VLOOKUP(F15,E9数据库!C:G,3,0)</f>
        <v>#VALUE!</v>
      </c>
      <c r="K15" s="19" t="e">
        <f t="shared" si="8"/>
        <v>#VALUE!</v>
      </c>
      <c r="L15" s="18" t="e">
        <f>VLOOKUP(F15,E9数据库!C:G,4,0)</f>
        <v>#VALUE!</v>
      </c>
      <c r="M15" s="18" t="e">
        <f>VLOOKUP(F15,E9数据库!C:G,5,0)</f>
        <v>#VALUE!</v>
      </c>
      <c r="N15" s="18"/>
    </row>
    <row r="16" spans="1:14" x14ac:dyDescent="0.25">
      <c r="A16" s="22"/>
      <c r="B16" s="3"/>
      <c r="C16" s="3"/>
      <c r="D16" s="3"/>
      <c r="E16" s="18" t="e">
        <f t="shared" si="5"/>
        <v>#VALUE!</v>
      </c>
      <c r="F16" s="18" t="e">
        <f t="shared" si="1"/>
        <v>#VALUE!</v>
      </c>
      <c r="G16" s="18" t="e">
        <f t="shared" si="6"/>
        <v>#VALUE!</v>
      </c>
      <c r="H16" s="18" t="str">
        <f t="shared" si="7"/>
        <v/>
      </c>
      <c r="I16" s="18" t="e">
        <f>VLOOKUP(F16,E9数据库!C:G,2,0)</f>
        <v>#VALUE!</v>
      </c>
      <c r="J16" s="18" t="e">
        <f>VLOOKUP(F16,E9数据库!C:G,3,0)</f>
        <v>#VALUE!</v>
      </c>
      <c r="K16" s="19" t="e">
        <f t="shared" si="8"/>
        <v>#VALUE!</v>
      </c>
      <c r="L16" s="18" t="e">
        <f>VLOOKUP(F16,E9数据库!C:G,4,0)</f>
        <v>#VALUE!</v>
      </c>
      <c r="M16" s="18" t="e">
        <f>VLOOKUP(F16,E9数据库!C:G,5,0)</f>
        <v>#VALUE!</v>
      </c>
      <c r="N16" s="18"/>
    </row>
    <row r="17" spans="1:14" x14ac:dyDescent="0.25">
      <c r="A17" s="22"/>
      <c r="B17" s="3"/>
      <c r="C17" s="3"/>
      <c r="D17" s="3"/>
      <c r="E17" s="18" t="e">
        <f t="shared" si="5"/>
        <v>#VALUE!</v>
      </c>
      <c r="F17" s="18" t="e">
        <f t="shared" si="1"/>
        <v>#VALUE!</v>
      </c>
      <c r="G17" s="18" t="e">
        <f t="shared" si="6"/>
        <v>#VALUE!</v>
      </c>
      <c r="H17" s="18" t="str">
        <f t="shared" si="7"/>
        <v/>
      </c>
      <c r="I17" s="18" t="e">
        <f>VLOOKUP(F17,E9数据库!C:G,2,0)</f>
        <v>#VALUE!</v>
      </c>
      <c r="J17" s="18" t="e">
        <f>VLOOKUP(F17,E9数据库!C:G,3,0)</f>
        <v>#VALUE!</v>
      </c>
      <c r="K17" s="19" t="e">
        <f t="shared" si="8"/>
        <v>#VALUE!</v>
      </c>
      <c r="L17" s="18" t="e">
        <f>VLOOKUP(F17,E9数据库!C:G,4,0)</f>
        <v>#VALUE!</v>
      </c>
      <c r="M17" s="18" t="e">
        <f>VLOOKUP(F17,E9数据库!C:G,5,0)</f>
        <v>#VALUE!</v>
      </c>
      <c r="N17" s="18"/>
    </row>
    <row r="18" spans="1:14" x14ac:dyDescent="0.25">
      <c r="A18" s="22"/>
      <c r="B18" s="3"/>
      <c r="C18" s="3"/>
      <c r="D18" s="3"/>
      <c r="E18" s="18" t="e">
        <f t="shared" si="5"/>
        <v>#VALUE!</v>
      </c>
      <c r="F18" s="18" t="e">
        <f t="shared" si="1"/>
        <v>#VALUE!</v>
      </c>
      <c r="G18" s="18" t="e">
        <f t="shared" si="6"/>
        <v>#VALUE!</v>
      </c>
      <c r="H18" s="18" t="str">
        <f t="shared" si="7"/>
        <v/>
      </c>
      <c r="I18" s="18" t="e">
        <f>VLOOKUP(F18,E9数据库!C:G,2,0)</f>
        <v>#VALUE!</v>
      </c>
      <c r="J18" s="18" t="e">
        <f>VLOOKUP(F18,E9数据库!C:G,3,0)</f>
        <v>#VALUE!</v>
      </c>
      <c r="K18" s="19" t="e">
        <f t="shared" si="8"/>
        <v>#VALUE!</v>
      </c>
      <c r="L18" s="18" t="e">
        <f>VLOOKUP(F18,E9数据库!C:G,4,0)</f>
        <v>#VALUE!</v>
      </c>
      <c r="M18" s="18" t="e">
        <f>VLOOKUP(F18,E9数据库!C:G,5,0)</f>
        <v>#VALUE!</v>
      </c>
      <c r="N18" s="18"/>
    </row>
    <row r="19" spans="1:14" x14ac:dyDescent="0.25">
      <c r="A19" s="22"/>
      <c r="B19" s="3"/>
      <c r="C19" s="3"/>
      <c r="D19" s="3"/>
      <c r="E19" s="18" t="e">
        <f t="shared" si="5"/>
        <v>#VALUE!</v>
      </c>
      <c r="F19" s="18" t="e">
        <f t="shared" si="1"/>
        <v>#VALUE!</v>
      </c>
      <c r="G19" s="18" t="e">
        <f t="shared" si="6"/>
        <v>#VALUE!</v>
      </c>
      <c r="H19" s="18" t="str">
        <f t="shared" si="7"/>
        <v/>
      </c>
      <c r="I19" s="18" t="e">
        <f>VLOOKUP(F19,E9数据库!C:G,2,0)</f>
        <v>#VALUE!</v>
      </c>
      <c r="J19" s="18" t="e">
        <f>VLOOKUP(F19,E9数据库!C:G,3,0)</f>
        <v>#VALUE!</v>
      </c>
      <c r="K19" s="19" t="e">
        <f t="shared" si="8"/>
        <v>#VALUE!</v>
      </c>
      <c r="L19" s="18" t="e">
        <f>VLOOKUP(F19,E9数据库!C:G,4,0)</f>
        <v>#VALUE!</v>
      </c>
      <c r="M19" s="18" t="e">
        <f>VLOOKUP(F19,E9数据库!C:G,5,0)</f>
        <v>#VALUE!</v>
      </c>
      <c r="N19" s="18"/>
    </row>
    <row r="20" spans="1:14" x14ac:dyDescent="0.25">
      <c r="A20" s="22"/>
      <c r="B20" s="3"/>
      <c r="C20" s="3"/>
      <c r="D20" s="3"/>
      <c r="E20" s="18" t="e">
        <f t="shared" si="5"/>
        <v>#VALUE!</v>
      </c>
      <c r="F20" s="18" t="e">
        <f t="shared" si="1"/>
        <v>#VALUE!</v>
      </c>
      <c r="G20" s="18" t="e">
        <f t="shared" si="6"/>
        <v>#VALUE!</v>
      </c>
      <c r="H20" s="18" t="str">
        <f t="shared" si="7"/>
        <v/>
      </c>
      <c r="I20" s="18" t="e">
        <f>VLOOKUP(F20,E9数据库!C:G,2,0)</f>
        <v>#VALUE!</v>
      </c>
      <c r="J20" s="18" t="e">
        <f>VLOOKUP(F20,E9数据库!C:G,3,0)</f>
        <v>#VALUE!</v>
      </c>
      <c r="K20" s="19" t="e">
        <f t="shared" si="8"/>
        <v>#VALUE!</v>
      </c>
      <c r="L20" s="18" t="e">
        <f>VLOOKUP(F20,E9数据库!C:G,4,0)</f>
        <v>#VALUE!</v>
      </c>
      <c r="M20" s="18" t="e">
        <f>VLOOKUP(F20,E9数据库!C:G,5,0)</f>
        <v>#VALUE!</v>
      </c>
      <c r="N20" s="18"/>
    </row>
    <row r="21" spans="1:14" x14ac:dyDescent="0.25">
      <c r="A21" s="22"/>
      <c r="B21" s="3"/>
      <c r="C21" s="3"/>
      <c r="D21" s="3"/>
      <c r="E21" s="18" t="e">
        <f t="shared" si="5"/>
        <v>#VALUE!</v>
      </c>
      <c r="F21" s="18" t="e">
        <f t="shared" si="1"/>
        <v>#VALUE!</v>
      </c>
      <c r="G21" s="18" t="e">
        <f t="shared" si="6"/>
        <v>#VALUE!</v>
      </c>
      <c r="H21" s="18" t="str">
        <f t="shared" si="7"/>
        <v/>
      </c>
      <c r="I21" s="18" t="e">
        <f>VLOOKUP(F21,E9数据库!C:G,2,0)</f>
        <v>#VALUE!</v>
      </c>
      <c r="J21" s="18" t="e">
        <f>VLOOKUP(F21,E9数据库!C:G,3,0)</f>
        <v>#VALUE!</v>
      </c>
      <c r="K21" s="19" t="e">
        <f t="shared" si="8"/>
        <v>#VALUE!</v>
      </c>
      <c r="L21" s="18" t="e">
        <f>VLOOKUP(F21,E9数据库!C:G,4,0)</f>
        <v>#VALUE!</v>
      </c>
      <c r="M21" s="18" t="e">
        <f>VLOOKUP(F21,E9数据库!C:G,5,0)</f>
        <v>#VALUE!</v>
      </c>
      <c r="N21" s="18"/>
    </row>
    <row r="22" spans="1:14" x14ac:dyDescent="0.25">
      <c r="A22" s="22"/>
      <c r="B22" s="3"/>
      <c r="C22" s="3"/>
      <c r="D22" s="3"/>
      <c r="E22" s="18" t="e">
        <f t="shared" si="5"/>
        <v>#VALUE!</v>
      </c>
      <c r="F22" s="18" t="e">
        <f t="shared" si="1"/>
        <v>#VALUE!</v>
      </c>
      <c r="G22" s="18" t="e">
        <f t="shared" si="6"/>
        <v>#VALUE!</v>
      </c>
      <c r="H22" s="18" t="str">
        <f t="shared" si="7"/>
        <v/>
      </c>
      <c r="I22" s="18" t="e">
        <f>VLOOKUP(F22,E9数据库!C:G,2,0)</f>
        <v>#VALUE!</v>
      </c>
      <c r="J22" s="18" t="e">
        <f>VLOOKUP(F22,E9数据库!C:G,3,0)</f>
        <v>#VALUE!</v>
      </c>
      <c r="K22" s="19" t="e">
        <f t="shared" si="8"/>
        <v>#VALUE!</v>
      </c>
      <c r="L22" s="18" t="e">
        <f>VLOOKUP(F22,E9数据库!C:G,4,0)</f>
        <v>#VALUE!</v>
      </c>
      <c r="M22" s="18" t="e">
        <f>VLOOKUP(F22,E9数据库!C:G,5,0)</f>
        <v>#VALUE!</v>
      </c>
      <c r="N22" s="18"/>
    </row>
    <row r="23" spans="1:14" x14ac:dyDescent="0.25">
      <c r="A23" s="22"/>
      <c r="B23" s="3"/>
      <c r="C23" s="3"/>
      <c r="D23" s="3"/>
      <c r="E23" s="18" t="e">
        <f t="shared" si="5"/>
        <v>#VALUE!</v>
      </c>
      <c r="F23" s="18" t="e">
        <f t="shared" si="1"/>
        <v>#VALUE!</v>
      </c>
      <c r="G23" s="18" t="e">
        <f t="shared" si="6"/>
        <v>#VALUE!</v>
      </c>
      <c r="H23" s="18" t="str">
        <f t="shared" si="7"/>
        <v/>
      </c>
      <c r="I23" s="18" t="e">
        <f>VLOOKUP(F23,E9数据库!C:G,2,0)</f>
        <v>#VALUE!</v>
      </c>
      <c r="J23" s="18" t="e">
        <f>VLOOKUP(F23,E9数据库!C:G,3,0)</f>
        <v>#VALUE!</v>
      </c>
      <c r="K23" s="19" t="e">
        <f t="shared" si="8"/>
        <v>#VALUE!</v>
      </c>
      <c r="L23" s="18" t="e">
        <f>VLOOKUP(F23,E9数据库!C:G,4,0)</f>
        <v>#VALUE!</v>
      </c>
      <c r="M23" s="18" t="e">
        <f>VLOOKUP(F23,E9数据库!C:G,5,0)</f>
        <v>#VALUE!</v>
      </c>
      <c r="N23" s="18"/>
    </row>
    <row r="24" spans="1:14" x14ac:dyDescent="0.25">
      <c r="A24" s="22"/>
      <c r="B24" s="3"/>
      <c r="C24" s="3"/>
      <c r="D24" s="3"/>
      <c r="E24" s="18" t="e">
        <f t="shared" si="5"/>
        <v>#VALUE!</v>
      </c>
      <c r="F24" s="18" t="e">
        <f t="shared" si="1"/>
        <v>#VALUE!</v>
      </c>
      <c r="G24" s="18" t="e">
        <f t="shared" si="6"/>
        <v>#VALUE!</v>
      </c>
      <c r="H24" s="18" t="str">
        <f t="shared" si="7"/>
        <v/>
      </c>
      <c r="I24" s="18" t="e">
        <f>VLOOKUP(F24,E9数据库!C:G,2,0)</f>
        <v>#VALUE!</v>
      </c>
      <c r="J24" s="18" t="e">
        <f>VLOOKUP(F24,E9数据库!C:G,3,0)</f>
        <v>#VALUE!</v>
      </c>
      <c r="K24" s="19" t="e">
        <f t="shared" si="8"/>
        <v>#VALUE!</v>
      </c>
      <c r="L24" s="18" t="e">
        <f>VLOOKUP(F24,E9数据库!C:G,4,0)</f>
        <v>#VALUE!</v>
      </c>
      <c r="M24" s="18" t="e">
        <f>VLOOKUP(F24,E9数据库!C:G,5,0)</f>
        <v>#VALUE!</v>
      </c>
      <c r="N24" s="18"/>
    </row>
    <row r="25" spans="1:14" x14ac:dyDescent="0.25">
      <c r="A25" s="22"/>
      <c r="B25" s="3"/>
      <c r="C25" s="3"/>
      <c r="D25" s="3"/>
      <c r="E25" s="18" t="e">
        <f t="shared" si="5"/>
        <v>#VALUE!</v>
      </c>
      <c r="F25" s="18" t="e">
        <f t="shared" si="1"/>
        <v>#VALUE!</v>
      </c>
      <c r="G25" s="18" t="e">
        <f t="shared" si="6"/>
        <v>#VALUE!</v>
      </c>
      <c r="H25" s="18" t="str">
        <f t="shared" si="7"/>
        <v/>
      </c>
      <c r="I25" s="18" t="e">
        <f>VLOOKUP(F25,E9数据库!C:G,2,0)</f>
        <v>#VALUE!</v>
      </c>
      <c r="J25" s="18" t="e">
        <f>VLOOKUP(F25,E9数据库!C:G,3,0)</f>
        <v>#VALUE!</v>
      </c>
      <c r="K25" s="19" t="e">
        <f t="shared" si="8"/>
        <v>#VALUE!</v>
      </c>
      <c r="L25" s="18" t="e">
        <f>VLOOKUP(F25,E9数据库!C:G,4,0)</f>
        <v>#VALUE!</v>
      </c>
      <c r="M25" s="18" t="e">
        <f>VLOOKUP(F25,E9数据库!C:G,5,0)</f>
        <v>#VALUE!</v>
      </c>
      <c r="N25" s="18"/>
    </row>
    <row r="26" spans="1:14" x14ac:dyDescent="0.25">
      <c r="A26" s="22"/>
      <c r="B26" s="3"/>
      <c r="C26" s="3"/>
      <c r="D26" s="3"/>
      <c r="E26" s="18" t="e">
        <f t="shared" si="5"/>
        <v>#VALUE!</v>
      </c>
      <c r="F26" s="18" t="e">
        <f t="shared" si="1"/>
        <v>#VALUE!</v>
      </c>
      <c r="G26" s="18" t="e">
        <f t="shared" si="6"/>
        <v>#VALUE!</v>
      </c>
      <c r="H26" s="18" t="str">
        <f t="shared" si="7"/>
        <v/>
      </c>
      <c r="I26" s="18" t="e">
        <f>VLOOKUP(F26,E9数据库!C:G,2,0)</f>
        <v>#VALUE!</v>
      </c>
      <c r="J26" s="18" t="e">
        <f>VLOOKUP(F26,E9数据库!C:G,3,0)</f>
        <v>#VALUE!</v>
      </c>
      <c r="K26" s="19" t="e">
        <f t="shared" si="8"/>
        <v>#VALUE!</v>
      </c>
      <c r="L26" s="18" t="e">
        <f>VLOOKUP(F26,E9数据库!C:G,4,0)</f>
        <v>#VALUE!</v>
      </c>
      <c r="M26" s="18" t="e">
        <f>VLOOKUP(F26,E9数据库!C:G,5,0)</f>
        <v>#VALUE!</v>
      </c>
      <c r="N26" s="18"/>
    </row>
    <row r="27" spans="1:14" x14ac:dyDescent="0.25">
      <c r="A27" s="22"/>
      <c r="B27" s="3"/>
      <c r="C27" s="3"/>
      <c r="D27" s="3"/>
      <c r="E27" s="18" t="e">
        <f t="shared" si="5"/>
        <v>#VALUE!</v>
      </c>
      <c r="F27" s="18" t="e">
        <f t="shared" si="1"/>
        <v>#VALUE!</v>
      </c>
      <c r="G27" s="18" t="e">
        <f t="shared" si="6"/>
        <v>#VALUE!</v>
      </c>
      <c r="H27" s="18" t="str">
        <f t="shared" si="7"/>
        <v/>
      </c>
      <c r="I27" s="18" t="e">
        <f>VLOOKUP(F27,E9数据库!C:G,2,0)</f>
        <v>#VALUE!</v>
      </c>
      <c r="J27" s="18" t="e">
        <f>VLOOKUP(F27,E9数据库!C:G,3,0)</f>
        <v>#VALUE!</v>
      </c>
      <c r="K27" s="19" t="e">
        <f t="shared" si="8"/>
        <v>#VALUE!</v>
      </c>
      <c r="L27" s="18" t="e">
        <f>VLOOKUP(F27,E9数据库!C:G,4,0)</f>
        <v>#VALUE!</v>
      </c>
      <c r="M27" s="18" t="e">
        <f>VLOOKUP(F27,E9数据库!C:G,5,0)</f>
        <v>#VALUE!</v>
      </c>
      <c r="N27" s="18"/>
    </row>
    <row r="28" spans="1:14" x14ac:dyDescent="0.25">
      <c r="A28" s="22"/>
      <c r="B28" s="3"/>
      <c r="C28" s="3"/>
      <c r="D28" s="3"/>
      <c r="E28" s="18" t="e">
        <f t="shared" si="5"/>
        <v>#VALUE!</v>
      </c>
      <c r="F28" s="18" t="e">
        <f t="shared" si="1"/>
        <v>#VALUE!</v>
      </c>
      <c r="G28" s="18" t="e">
        <f t="shared" si="6"/>
        <v>#VALUE!</v>
      </c>
      <c r="H28" s="18" t="str">
        <f t="shared" si="7"/>
        <v/>
      </c>
      <c r="I28" s="18" t="e">
        <f>VLOOKUP(F28,E9数据库!C:G,2,0)</f>
        <v>#VALUE!</v>
      </c>
      <c r="J28" s="18" t="e">
        <f>VLOOKUP(F28,E9数据库!C:G,3,0)</f>
        <v>#VALUE!</v>
      </c>
      <c r="K28" s="19" t="e">
        <f t="shared" si="8"/>
        <v>#VALUE!</v>
      </c>
      <c r="L28" s="18" t="e">
        <f>VLOOKUP(F28,E9数据库!C:G,4,0)</f>
        <v>#VALUE!</v>
      </c>
      <c r="M28" s="18" t="e">
        <f>VLOOKUP(F28,E9数据库!C:G,5,0)</f>
        <v>#VALUE!</v>
      </c>
      <c r="N28" s="18"/>
    </row>
    <row r="29" spans="1:14" x14ac:dyDescent="0.25">
      <c r="A29" s="22"/>
      <c r="B29" s="3"/>
      <c r="C29" s="3"/>
      <c r="D29" s="3"/>
      <c r="E29" s="18" t="e">
        <f t="shared" si="5"/>
        <v>#VALUE!</v>
      </c>
      <c r="F29" s="18" t="e">
        <f t="shared" si="1"/>
        <v>#VALUE!</v>
      </c>
      <c r="G29" s="18" t="e">
        <f t="shared" si="6"/>
        <v>#VALUE!</v>
      </c>
      <c r="H29" s="18" t="str">
        <f t="shared" si="7"/>
        <v/>
      </c>
      <c r="I29" s="18" t="e">
        <f>VLOOKUP(F29,E9数据库!C:G,2,0)</f>
        <v>#VALUE!</v>
      </c>
      <c r="J29" s="18" t="e">
        <f>VLOOKUP(F29,E9数据库!C:G,3,0)</f>
        <v>#VALUE!</v>
      </c>
      <c r="K29" s="19" t="e">
        <f t="shared" si="8"/>
        <v>#VALUE!</v>
      </c>
      <c r="L29" s="18" t="e">
        <f>VLOOKUP(F29,E9数据库!C:G,4,0)</f>
        <v>#VALUE!</v>
      </c>
      <c r="M29" s="18" t="e">
        <f>VLOOKUP(F29,E9数据库!C:G,5,0)</f>
        <v>#VALUE!</v>
      </c>
      <c r="N29" s="18"/>
    </row>
    <row r="30" spans="1:14" x14ac:dyDescent="0.25">
      <c r="A30" s="22"/>
      <c r="B30" s="3"/>
      <c r="C30" s="3"/>
      <c r="D30" s="3"/>
      <c r="E30" s="18" t="e">
        <f t="shared" si="5"/>
        <v>#VALUE!</v>
      </c>
      <c r="F30" s="18" t="e">
        <f t="shared" si="1"/>
        <v>#VALUE!</v>
      </c>
      <c r="G30" s="18" t="e">
        <f t="shared" si="6"/>
        <v>#VALUE!</v>
      </c>
      <c r="H30" s="18" t="str">
        <f t="shared" si="7"/>
        <v/>
      </c>
      <c r="I30" s="18" t="e">
        <f>VLOOKUP(F30,E9数据库!C:G,2,0)</f>
        <v>#VALUE!</v>
      </c>
      <c r="J30" s="18" t="e">
        <f>VLOOKUP(F30,E9数据库!C:G,3,0)</f>
        <v>#VALUE!</v>
      </c>
      <c r="K30" s="19" t="e">
        <f t="shared" si="8"/>
        <v>#VALUE!</v>
      </c>
      <c r="L30" s="18" t="e">
        <f>VLOOKUP(F30,E9数据库!C:G,4,0)</f>
        <v>#VALUE!</v>
      </c>
      <c r="M30" s="18" t="e">
        <f>VLOOKUP(F30,E9数据库!C:G,5,0)</f>
        <v>#VALUE!</v>
      </c>
      <c r="N30" s="18"/>
    </row>
    <row r="31" spans="1:14" x14ac:dyDescent="0.25">
      <c r="A31" s="22"/>
      <c r="B31" s="3"/>
      <c r="C31" s="3"/>
      <c r="D31" s="3"/>
      <c r="E31" s="18" t="e">
        <f t="shared" si="5"/>
        <v>#VALUE!</v>
      </c>
      <c r="F31" s="18" t="e">
        <f t="shared" si="1"/>
        <v>#VALUE!</v>
      </c>
      <c r="G31" s="18" t="e">
        <f t="shared" si="6"/>
        <v>#VALUE!</v>
      </c>
      <c r="H31" s="18" t="str">
        <f t="shared" si="7"/>
        <v/>
      </c>
      <c r="I31" s="18" t="e">
        <f>VLOOKUP(F31,E9数据库!C:G,2,0)</f>
        <v>#VALUE!</v>
      </c>
      <c r="J31" s="18" t="e">
        <f>VLOOKUP(F31,E9数据库!C:G,3,0)</f>
        <v>#VALUE!</v>
      </c>
      <c r="K31" s="19" t="e">
        <f t="shared" si="8"/>
        <v>#VALUE!</v>
      </c>
      <c r="L31" s="18" t="e">
        <f>VLOOKUP(F31,E9数据库!C:G,4,0)</f>
        <v>#VALUE!</v>
      </c>
      <c r="M31" s="18" t="e">
        <f>VLOOKUP(F31,E9数据库!C:G,5,0)</f>
        <v>#VALUE!</v>
      </c>
      <c r="N31" s="18"/>
    </row>
    <row r="32" spans="1:14" x14ac:dyDescent="0.25">
      <c r="A32" s="22"/>
      <c r="B32" s="3"/>
      <c r="C32" s="3"/>
      <c r="D32" s="3"/>
      <c r="E32" s="18" t="e">
        <f t="shared" si="5"/>
        <v>#VALUE!</v>
      </c>
      <c r="F32" s="18" t="e">
        <f t="shared" si="1"/>
        <v>#VALUE!</v>
      </c>
      <c r="G32" s="18" t="e">
        <f t="shared" si="6"/>
        <v>#VALUE!</v>
      </c>
      <c r="H32" s="18" t="str">
        <f t="shared" si="7"/>
        <v/>
      </c>
      <c r="I32" s="18" t="e">
        <f>VLOOKUP(F32,E9数据库!C:G,2,0)</f>
        <v>#VALUE!</v>
      </c>
      <c r="J32" s="18" t="e">
        <f>VLOOKUP(F32,E9数据库!C:G,3,0)</f>
        <v>#VALUE!</v>
      </c>
      <c r="K32" s="19" t="e">
        <f t="shared" si="8"/>
        <v>#VALUE!</v>
      </c>
      <c r="L32" s="18" t="e">
        <f>VLOOKUP(F32,E9数据库!C:G,4,0)</f>
        <v>#VALUE!</v>
      </c>
      <c r="M32" s="18" t="e">
        <f>VLOOKUP(F32,E9数据库!C:G,5,0)</f>
        <v>#VALUE!</v>
      </c>
      <c r="N32" s="18"/>
    </row>
    <row r="33" spans="1:14" x14ac:dyDescent="0.25">
      <c r="A33" s="22"/>
      <c r="B33" s="3"/>
      <c r="C33" s="3"/>
      <c r="D33" s="3"/>
      <c r="E33" s="18" t="e">
        <f t="shared" si="5"/>
        <v>#VALUE!</v>
      </c>
      <c r="F33" s="18" t="e">
        <f t="shared" si="1"/>
        <v>#VALUE!</v>
      </c>
      <c r="G33" s="18" t="e">
        <f t="shared" si="6"/>
        <v>#VALUE!</v>
      </c>
      <c r="H33" s="18" t="str">
        <f t="shared" si="7"/>
        <v/>
      </c>
      <c r="I33" s="18" t="e">
        <f>VLOOKUP(F33,E9数据库!C:G,2,0)</f>
        <v>#VALUE!</v>
      </c>
      <c r="J33" s="18" t="e">
        <f>VLOOKUP(F33,E9数据库!C:G,3,0)</f>
        <v>#VALUE!</v>
      </c>
      <c r="K33" s="19" t="e">
        <f t="shared" si="8"/>
        <v>#VALUE!</v>
      </c>
      <c r="L33" s="18" t="e">
        <f>VLOOKUP(F33,E9数据库!C:G,4,0)</f>
        <v>#VALUE!</v>
      </c>
      <c r="M33" s="18" t="e">
        <f>VLOOKUP(F33,E9数据库!C:G,5,0)</f>
        <v>#VALUE!</v>
      </c>
      <c r="N33" s="18"/>
    </row>
    <row r="34" spans="1:14" x14ac:dyDescent="0.25">
      <c r="A34" s="22"/>
      <c r="B34" s="3"/>
      <c r="C34" s="3"/>
      <c r="D34" s="3"/>
      <c r="E34" s="18" t="e">
        <f t="shared" si="5"/>
        <v>#VALUE!</v>
      </c>
      <c r="F34" s="18" t="e">
        <f t="shared" si="1"/>
        <v>#VALUE!</v>
      </c>
      <c r="G34" s="18" t="e">
        <f t="shared" si="6"/>
        <v>#VALUE!</v>
      </c>
      <c r="H34" s="18" t="str">
        <f t="shared" si="7"/>
        <v/>
      </c>
      <c r="I34" s="18" t="e">
        <f>VLOOKUP(F34,E9数据库!C:G,2,0)</f>
        <v>#VALUE!</v>
      </c>
      <c r="J34" s="18" t="e">
        <f>VLOOKUP(F34,E9数据库!C:G,3,0)</f>
        <v>#VALUE!</v>
      </c>
      <c r="K34" s="19" t="e">
        <f t="shared" si="8"/>
        <v>#VALUE!</v>
      </c>
      <c r="L34" s="18" t="e">
        <f>VLOOKUP(F34,E9数据库!C:G,4,0)</f>
        <v>#VALUE!</v>
      </c>
      <c r="M34" s="18" t="e">
        <f>VLOOKUP(F34,E9数据库!C:G,5,0)</f>
        <v>#VALUE!</v>
      </c>
      <c r="N34" s="18"/>
    </row>
    <row r="35" spans="1:14" x14ac:dyDescent="0.25">
      <c r="A35" s="22"/>
      <c r="B35" s="3"/>
      <c r="C35" s="3"/>
      <c r="D35" s="3"/>
      <c r="E35" s="18" t="e">
        <f t="shared" si="5"/>
        <v>#VALUE!</v>
      </c>
      <c r="F35" s="18" t="e">
        <f t="shared" si="1"/>
        <v>#VALUE!</v>
      </c>
      <c r="G35" s="18" t="e">
        <f t="shared" si="6"/>
        <v>#VALUE!</v>
      </c>
      <c r="H35" s="18" t="str">
        <f t="shared" si="7"/>
        <v/>
      </c>
      <c r="I35" s="18" t="e">
        <f>VLOOKUP(F35,E9数据库!C:G,2,0)</f>
        <v>#VALUE!</v>
      </c>
      <c r="J35" s="18" t="e">
        <f>VLOOKUP(F35,E9数据库!C:G,3,0)</f>
        <v>#VALUE!</v>
      </c>
      <c r="K35" s="19" t="e">
        <f t="shared" si="8"/>
        <v>#VALUE!</v>
      </c>
      <c r="L35" s="18" t="e">
        <f>VLOOKUP(F35,E9数据库!C:G,4,0)</f>
        <v>#VALUE!</v>
      </c>
      <c r="M35" s="18" t="e">
        <f>VLOOKUP(F35,E9数据库!C:G,5,0)</f>
        <v>#VALUE!</v>
      </c>
      <c r="N35" s="18"/>
    </row>
    <row r="36" spans="1:14" x14ac:dyDescent="0.25">
      <c r="A36" s="22"/>
      <c r="B36" s="3"/>
      <c r="C36" s="3"/>
      <c r="D36" s="3"/>
      <c r="E36" s="18" t="e">
        <f t="shared" si="5"/>
        <v>#VALUE!</v>
      </c>
      <c r="F36" s="18" t="e">
        <f t="shared" si="1"/>
        <v>#VALUE!</v>
      </c>
      <c r="G36" s="18" t="e">
        <f t="shared" si="6"/>
        <v>#VALUE!</v>
      </c>
      <c r="H36" s="18" t="str">
        <f t="shared" si="7"/>
        <v/>
      </c>
      <c r="I36" s="18" t="e">
        <f>VLOOKUP(F36,E9数据库!C:G,2,0)</f>
        <v>#VALUE!</v>
      </c>
      <c r="J36" s="18" t="e">
        <f>VLOOKUP(F36,E9数据库!C:G,3,0)</f>
        <v>#VALUE!</v>
      </c>
      <c r="K36" s="19" t="e">
        <f t="shared" si="8"/>
        <v>#VALUE!</v>
      </c>
      <c r="L36" s="18" t="e">
        <f>VLOOKUP(F36,E9数据库!C:G,4,0)</f>
        <v>#VALUE!</v>
      </c>
      <c r="M36" s="18" t="e">
        <f>VLOOKUP(F36,E9数据库!C:G,5,0)</f>
        <v>#VALUE!</v>
      </c>
      <c r="N36" s="18"/>
    </row>
    <row r="37" spans="1:14" x14ac:dyDescent="0.25">
      <c r="A37" s="22"/>
      <c r="B37" s="3"/>
      <c r="C37" s="3"/>
      <c r="D37" s="3"/>
      <c r="E37" s="18" t="e">
        <f t="shared" si="5"/>
        <v>#VALUE!</v>
      </c>
      <c r="F37" s="18" t="e">
        <f t="shared" si="1"/>
        <v>#VALUE!</v>
      </c>
      <c r="G37" s="18" t="e">
        <f t="shared" si="6"/>
        <v>#VALUE!</v>
      </c>
      <c r="H37" s="18" t="str">
        <f t="shared" si="7"/>
        <v/>
      </c>
      <c r="I37" s="18" t="e">
        <f>VLOOKUP(F37,E9数据库!C:G,2,0)</f>
        <v>#VALUE!</v>
      </c>
      <c r="J37" s="18" t="e">
        <f>VLOOKUP(F37,E9数据库!C:G,3,0)</f>
        <v>#VALUE!</v>
      </c>
      <c r="K37" s="19" t="e">
        <f t="shared" si="8"/>
        <v>#VALUE!</v>
      </c>
      <c r="L37" s="18" t="e">
        <f>VLOOKUP(F37,E9数据库!C:G,4,0)</f>
        <v>#VALUE!</v>
      </c>
      <c r="M37" s="18" t="e">
        <f>VLOOKUP(F37,E9数据库!C:G,5,0)</f>
        <v>#VALUE!</v>
      </c>
      <c r="N37" s="18"/>
    </row>
    <row r="38" spans="1:14" x14ac:dyDescent="0.25">
      <c r="A38" s="22"/>
      <c r="B38" s="3"/>
      <c r="C38" s="3"/>
      <c r="D38" s="3"/>
      <c r="E38" s="18" t="e">
        <f t="shared" si="5"/>
        <v>#VALUE!</v>
      </c>
      <c r="F38" s="18" t="e">
        <f t="shared" si="1"/>
        <v>#VALUE!</v>
      </c>
      <c r="G38" s="18" t="e">
        <f t="shared" si="6"/>
        <v>#VALUE!</v>
      </c>
      <c r="H38" s="18" t="str">
        <f t="shared" si="7"/>
        <v/>
      </c>
      <c r="I38" s="18" t="e">
        <f>VLOOKUP(F38,E9数据库!C:G,2,0)</f>
        <v>#VALUE!</v>
      </c>
      <c r="J38" s="18" t="e">
        <f>VLOOKUP(F38,E9数据库!C:G,3,0)</f>
        <v>#VALUE!</v>
      </c>
      <c r="K38" s="19" t="e">
        <f t="shared" si="8"/>
        <v>#VALUE!</v>
      </c>
      <c r="L38" s="18" t="e">
        <f>VLOOKUP(F38,E9数据库!C:G,4,0)</f>
        <v>#VALUE!</v>
      </c>
      <c r="M38" s="18" t="e">
        <f>VLOOKUP(F38,E9数据库!C:G,5,0)</f>
        <v>#VALUE!</v>
      </c>
      <c r="N38" s="18"/>
    </row>
    <row r="39" spans="1:14" x14ac:dyDescent="0.25">
      <c r="A39" s="22"/>
      <c r="B39" s="3"/>
      <c r="C39" s="3"/>
      <c r="D39" s="3"/>
      <c r="E39" s="18" t="e">
        <f t="shared" si="5"/>
        <v>#VALUE!</v>
      </c>
      <c r="F39" s="18" t="e">
        <f t="shared" si="1"/>
        <v>#VALUE!</v>
      </c>
      <c r="G39" s="18" t="e">
        <f t="shared" si="6"/>
        <v>#VALUE!</v>
      </c>
      <c r="H39" s="18" t="str">
        <f t="shared" si="7"/>
        <v/>
      </c>
      <c r="I39" s="18" t="e">
        <f>VLOOKUP(F39,E9数据库!C:G,2,0)</f>
        <v>#VALUE!</v>
      </c>
      <c r="J39" s="18" t="e">
        <f>VLOOKUP(F39,E9数据库!C:G,3,0)</f>
        <v>#VALUE!</v>
      </c>
      <c r="K39" s="19" t="e">
        <f t="shared" si="8"/>
        <v>#VALUE!</v>
      </c>
      <c r="L39" s="18" t="e">
        <f>VLOOKUP(F39,E9数据库!C:G,4,0)</f>
        <v>#VALUE!</v>
      </c>
      <c r="M39" s="18" t="e">
        <f>VLOOKUP(F39,E9数据库!C:G,5,0)</f>
        <v>#VALUE!</v>
      </c>
      <c r="N39" s="18"/>
    </row>
    <row r="40" spans="1:14" x14ac:dyDescent="0.25">
      <c r="A40" s="22"/>
      <c r="B40" s="3"/>
      <c r="C40" s="3"/>
      <c r="D40" s="3"/>
      <c r="E40" s="18" t="e">
        <f t="shared" si="5"/>
        <v>#VALUE!</v>
      </c>
      <c r="F40" s="18" t="e">
        <f t="shared" si="1"/>
        <v>#VALUE!</v>
      </c>
      <c r="G40" s="18" t="e">
        <f t="shared" si="6"/>
        <v>#VALUE!</v>
      </c>
      <c r="H40" s="18" t="str">
        <f t="shared" si="7"/>
        <v/>
      </c>
      <c r="I40" s="18" t="e">
        <f>VLOOKUP(F40,E9数据库!C:G,2,0)</f>
        <v>#VALUE!</v>
      </c>
      <c r="J40" s="18" t="e">
        <f>VLOOKUP(F40,E9数据库!C:G,3,0)</f>
        <v>#VALUE!</v>
      </c>
      <c r="K40" s="19" t="e">
        <f t="shared" si="8"/>
        <v>#VALUE!</v>
      </c>
      <c r="L40" s="18" t="e">
        <f>VLOOKUP(F40,E9数据库!C:G,4,0)</f>
        <v>#VALUE!</v>
      </c>
      <c r="M40" s="18" t="e">
        <f>VLOOKUP(F40,E9数据库!C:G,5,0)</f>
        <v>#VALUE!</v>
      </c>
      <c r="N40" s="18"/>
    </row>
    <row r="41" spans="1:14" x14ac:dyDescent="0.25">
      <c r="A41" s="22"/>
      <c r="B41" s="3"/>
      <c r="C41" s="3"/>
      <c r="D41" s="3"/>
      <c r="E41" s="18" t="e">
        <f t="shared" si="5"/>
        <v>#VALUE!</v>
      </c>
      <c r="F41" s="18" t="e">
        <f t="shared" si="1"/>
        <v>#VALUE!</v>
      </c>
      <c r="G41" s="18" t="e">
        <f t="shared" si="6"/>
        <v>#VALUE!</v>
      </c>
      <c r="H41" s="18" t="str">
        <f t="shared" si="7"/>
        <v/>
      </c>
      <c r="I41" s="18" t="e">
        <f>VLOOKUP(F41,E9数据库!C:G,2,0)</f>
        <v>#VALUE!</v>
      </c>
      <c r="J41" s="18" t="e">
        <f>VLOOKUP(F41,E9数据库!C:G,3,0)</f>
        <v>#VALUE!</v>
      </c>
      <c r="K41" s="19" t="e">
        <f t="shared" si="8"/>
        <v>#VALUE!</v>
      </c>
      <c r="L41" s="18" t="e">
        <f>VLOOKUP(F41,E9数据库!C:G,4,0)</f>
        <v>#VALUE!</v>
      </c>
      <c r="M41" s="18" t="e">
        <f>VLOOKUP(F41,E9数据库!C:G,5,0)</f>
        <v>#VALUE!</v>
      </c>
      <c r="N41" s="18"/>
    </row>
    <row r="42" spans="1:14" x14ac:dyDescent="0.25">
      <c r="A42" s="22"/>
      <c r="B42" s="3"/>
      <c r="C42" s="3"/>
      <c r="D42" s="3"/>
      <c r="E42" s="18" t="e">
        <f t="shared" si="5"/>
        <v>#VALUE!</v>
      </c>
      <c r="F42" s="18" t="e">
        <f t="shared" si="1"/>
        <v>#VALUE!</v>
      </c>
      <c r="G42" s="18" t="e">
        <f t="shared" si="6"/>
        <v>#VALUE!</v>
      </c>
      <c r="H42" s="18" t="str">
        <f t="shared" si="7"/>
        <v/>
      </c>
      <c r="I42" s="18" t="e">
        <f>VLOOKUP(F42,E9数据库!C:G,2,0)</f>
        <v>#VALUE!</v>
      </c>
      <c r="J42" s="18" t="e">
        <f>VLOOKUP(F42,E9数据库!C:G,3,0)</f>
        <v>#VALUE!</v>
      </c>
      <c r="K42" s="19" t="e">
        <f t="shared" si="8"/>
        <v>#VALUE!</v>
      </c>
      <c r="L42" s="18" t="e">
        <f>VLOOKUP(F42,E9数据库!C:G,4,0)</f>
        <v>#VALUE!</v>
      </c>
      <c r="M42" s="18" t="e">
        <f>VLOOKUP(F42,E9数据库!C:G,5,0)</f>
        <v>#VALUE!</v>
      </c>
      <c r="N42" s="18"/>
    </row>
    <row r="43" spans="1:14" x14ac:dyDescent="0.25">
      <c r="A43" s="22"/>
      <c r="B43" s="3"/>
      <c r="C43" s="3"/>
      <c r="D43" s="3"/>
      <c r="E43" s="18" t="e">
        <f t="shared" si="5"/>
        <v>#VALUE!</v>
      </c>
      <c r="F43" s="18" t="e">
        <f t="shared" si="1"/>
        <v>#VALUE!</v>
      </c>
      <c r="G43" s="18" t="e">
        <f t="shared" si="6"/>
        <v>#VALUE!</v>
      </c>
      <c r="H43" s="18" t="str">
        <f t="shared" si="7"/>
        <v/>
      </c>
      <c r="I43" s="18" t="e">
        <f>VLOOKUP(F43,E9数据库!C:G,2,0)</f>
        <v>#VALUE!</v>
      </c>
      <c r="J43" s="18" t="e">
        <f>VLOOKUP(F43,E9数据库!C:G,3,0)</f>
        <v>#VALUE!</v>
      </c>
      <c r="K43" s="19" t="e">
        <f t="shared" si="8"/>
        <v>#VALUE!</v>
      </c>
      <c r="L43" s="18" t="e">
        <f>VLOOKUP(F43,E9数据库!C:G,4,0)</f>
        <v>#VALUE!</v>
      </c>
      <c r="M43" s="18" t="e">
        <f>VLOOKUP(F43,E9数据库!C:G,5,0)</f>
        <v>#VALUE!</v>
      </c>
      <c r="N43" s="18"/>
    </row>
    <row r="44" spans="1:14" x14ac:dyDescent="0.25">
      <c r="A44" s="22"/>
      <c r="B44" s="3"/>
      <c r="C44" s="3"/>
      <c r="D44" s="3"/>
      <c r="E44" s="18" t="e">
        <f t="shared" si="5"/>
        <v>#VALUE!</v>
      </c>
      <c r="F44" s="18" t="e">
        <f t="shared" si="1"/>
        <v>#VALUE!</v>
      </c>
      <c r="G44" s="18" t="e">
        <f t="shared" si="6"/>
        <v>#VALUE!</v>
      </c>
      <c r="H44" s="18" t="str">
        <f t="shared" si="7"/>
        <v/>
      </c>
      <c r="I44" s="18" t="e">
        <f>VLOOKUP(F44,E9数据库!C:G,2,0)</f>
        <v>#VALUE!</v>
      </c>
      <c r="J44" s="18" t="e">
        <f>VLOOKUP(F44,E9数据库!C:G,3,0)</f>
        <v>#VALUE!</v>
      </c>
      <c r="K44" s="19" t="e">
        <f t="shared" si="8"/>
        <v>#VALUE!</v>
      </c>
      <c r="L44" s="18" t="e">
        <f>VLOOKUP(F44,E9数据库!C:G,4,0)</f>
        <v>#VALUE!</v>
      </c>
      <c r="M44" s="18" t="e">
        <f>VLOOKUP(F44,E9数据库!C:G,5,0)</f>
        <v>#VALUE!</v>
      </c>
      <c r="N44" s="18"/>
    </row>
    <row r="45" spans="1:14" x14ac:dyDescent="0.25">
      <c r="A45" s="22"/>
      <c r="B45" s="3"/>
      <c r="C45" s="3"/>
      <c r="D45" s="3"/>
      <c r="E45" s="18" t="e">
        <f t="shared" si="5"/>
        <v>#VALUE!</v>
      </c>
      <c r="F45" s="18" t="e">
        <f t="shared" si="1"/>
        <v>#VALUE!</v>
      </c>
      <c r="G45" s="18" t="e">
        <f t="shared" si="6"/>
        <v>#VALUE!</v>
      </c>
      <c r="H45" s="18" t="str">
        <f t="shared" si="7"/>
        <v/>
      </c>
      <c r="I45" s="18" t="e">
        <f>VLOOKUP(F45,E9数据库!C:G,2,0)</f>
        <v>#VALUE!</v>
      </c>
      <c r="J45" s="18" t="e">
        <f>VLOOKUP(F45,E9数据库!C:G,3,0)</f>
        <v>#VALUE!</v>
      </c>
      <c r="K45" s="19" t="e">
        <f t="shared" si="8"/>
        <v>#VALUE!</v>
      </c>
      <c r="L45" s="18" t="e">
        <f>VLOOKUP(F45,E9数据库!C:G,4,0)</f>
        <v>#VALUE!</v>
      </c>
      <c r="M45" s="18" t="e">
        <f>VLOOKUP(F45,E9数据库!C:G,5,0)</f>
        <v>#VALUE!</v>
      </c>
      <c r="N45" s="18"/>
    </row>
    <row r="46" spans="1:14" x14ac:dyDescent="0.25">
      <c r="A46" s="22"/>
      <c r="B46" s="3"/>
      <c r="C46" s="3"/>
      <c r="D46" s="3"/>
      <c r="E46" s="18" t="e">
        <f t="shared" si="5"/>
        <v>#VALUE!</v>
      </c>
      <c r="F46" s="18" t="e">
        <f t="shared" si="1"/>
        <v>#VALUE!</v>
      </c>
      <c r="G46" s="18" t="e">
        <f t="shared" si="6"/>
        <v>#VALUE!</v>
      </c>
      <c r="H46" s="18" t="str">
        <f t="shared" si="7"/>
        <v/>
      </c>
      <c r="I46" s="18" t="e">
        <f>VLOOKUP(F46,E9数据库!C:G,2,0)</f>
        <v>#VALUE!</v>
      </c>
      <c r="J46" s="18" t="e">
        <f>VLOOKUP(F46,E9数据库!C:G,3,0)</f>
        <v>#VALUE!</v>
      </c>
      <c r="K46" s="19" t="e">
        <f t="shared" si="8"/>
        <v>#VALUE!</v>
      </c>
      <c r="L46" s="18" t="e">
        <f>VLOOKUP(F46,E9数据库!C:G,4,0)</f>
        <v>#VALUE!</v>
      </c>
      <c r="M46" s="18" t="e">
        <f>VLOOKUP(F46,E9数据库!C:G,5,0)</f>
        <v>#VALUE!</v>
      </c>
      <c r="N46" s="18"/>
    </row>
    <row r="47" spans="1:14" x14ac:dyDescent="0.25">
      <c r="A47" s="22"/>
      <c r="B47" s="3"/>
      <c r="C47" s="3"/>
      <c r="D47" s="3"/>
      <c r="E47" s="18" t="e">
        <f t="shared" si="5"/>
        <v>#VALUE!</v>
      </c>
      <c r="F47" s="18" t="e">
        <f t="shared" si="1"/>
        <v>#VALUE!</v>
      </c>
      <c r="G47" s="18" t="e">
        <f t="shared" si="6"/>
        <v>#VALUE!</v>
      </c>
      <c r="H47" s="18" t="str">
        <f t="shared" si="7"/>
        <v/>
      </c>
      <c r="I47" s="18" t="e">
        <f>VLOOKUP(F47,E9数据库!C:G,2,0)</f>
        <v>#VALUE!</v>
      </c>
      <c r="J47" s="18" t="e">
        <f>VLOOKUP(F47,E9数据库!C:G,3,0)</f>
        <v>#VALUE!</v>
      </c>
      <c r="K47" s="19" t="e">
        <f t="shared" si="8"/>
        <v>#VALUE!</v>
      </c>
      <c r="L47" s="18" t="e">
        <f>VLOOKUP(F47,E9数据库!C:G,4,0)</f>
        <v>#VALUE!</v>
      </c>
      <c r="M47" s="18" t="e">
        <f>VLOOKUP(F47,E9数据库!C:G,5,0)</f>
        <v>#VALUE!</v>
      </c>
      <c r="N47" s="18"/>
    </row>
    <row r="48" spans="1:14" x14ac:dyDescent="0.25">
      <c r="A48" s="22"/>
      <c r="B48" s="3"/>
      <c r="C48" s="3"/>
      <c r="D48" s="3"/>
      <c r="E48" s="18" t="e">
        <f t="shared" si="5"/>
        <v>#VALUE!</v>
      </c>
      <c r="F48" s="18" t="e">
        <f t="shared" si="1"/>
        <v>#VALUE!</v>
      </c>
      <c r="G48" s="18" t="e">
        <f t="shared" si="6"/>
        <v>#VALUE!</v>
      </c>
      <c r="H48" s="18" t="str">
        <f t="shared" si="7"/>
        <v/>
      </c>
      <c r="I48" s="18" t="e">
        <f>VLOOKUP(F48,E9数据库!C:G,2,0)</f>
        <v>#VALUE!</v>
      </c>
      <c r="J48" s="18" t="e">
        <f>VLOOKUP(F48,E9数据库!C:G,3,0)</f>
        <v>#VALUE!</v>
      </c>
      <c r="K48" s="19" t="e">
        <f t="shared" si="8"/>
        <v>#VALUE!</v>
      </c>
      <c r="L48" s="18" t="e">
        <f>VLOOKUP(F48,E9数据库!C:G,4,0)</f>
        <v>#VALUE!</v>
      </c>
      <c r="M48" s="18" t="e">
        <f>VLOOKUP(F48,E9数据库!C:G,5,0)</f>
        <v>#VALUE!</v>
      </c>
      <c r="N48" s="18"/>
    </row>
    <row r="49" spans="1:14" x14ac:dyDescent="0.25">
      <c r="A49" s="22"/>
      <c r="B49" s="3"/>
      <c r="C49" s="3"/>
      <c r="D49" s="3"/>
      <c r="E49" s="18" t="e">
        <f t="shared" si="5"/>
        <v>#VALUE!</v>
      </c>
      <c r="F49" s="18" t="e">
        <f t="shared" si="1"/>
        <v>#VALUE!</v>
      </c>
      <c r="G49" s="18" t="e">
        <f t="shared" si="6"/>
        <v>#VALUE!</v>
      </c>
      <c r="H49" s="18" t="str">
        <f t="shared" si="7"/>
        <v/>
      </c>
      <c r="I49" s="18" t="e">
        <f>VLOOKUP(F49,E9数据库!C:G,2,0)</f>
        <v>#VALUE!</v>
      </c>
      <c r="J49" s="18" t="e">
        <f>VLOOKUP(F49,E9数据库!C:G,3,0)</f>
        <v>#VALUE!</v>
      </c>
      <c r="K49" s="19" t="e">
        <f t="shared" si="8"/>
        <v>#VALUE!</v>
      </c>
      <c r="L49" s="18" t="e">
        <f>VLOOKUP(F49,E9数据库!C:G,4,0)</f>
        <v>#VALUE!</v>
      </c>
      <c r="M49" s="18" t="e">
        <f>VLOOKUP(F49,E9数据库!C:G,5,0)</f>
        <v>#VALUE!</v>
      </c>
      <c r="N49" s="18"/>
    </row>
    <row r="50" spans="1:14" x14ac:dyDescent="0.25">
      <c r="A50" s="22"/>
      <c r="B50" s="3"/>
      <c r="C50" s="3"/>
      <c r="D50" s="3"/>
      <c r="E50" s="18" t="e">
        <f t="shared" si="5"/>
        <v>#VALUE!</v>
      </c>
      <c r="F50" s="18" t="e">
        <f t="shared" si="1"/>
        <v>#VALUE!</v>
      </c>
      <c r="G50" s="18" t="e">
        <f t="shared" si="6"/>
        <v>#VALUE!</v>
      </c>
      <c r="H50" s="18" t="str">
        <f t="shared" si="7"/>
        <v/>
      </c>
      <c r="I50" s="18" t="e">
        <f>VLOOKUP(F50,E9数据库!C:G,2,0)</f>
        <v>#VALUE!</v>
      </c>
      <c r="J50" s="18" t="e">
        <f>VLOOKUP(F50,E9数据库!C:G,3,0)</f>
        <v>#VALUE!</v>
      </c>
      <c r="K50" s="19" t="e">
        <f t="shared" si="8"/>
        <v>#VALUE!</v>
      </c>
      <c r="L50" s="18" t="e">
        <f>VLOOKUP(F50,E9数据库!C:G,4,0)</f>
        <v>#VALUE!</v>
      </c>
      <c r="M50" s="18" t="e">
        <f>VLOOKUP(F50,E9数据库!C:G,5,0)</f>
        <v>#VALUE!</v>
      </c>
      <c r="N50" s="18"/>
    </row>
    <row r="51" spans="1:14" x14ac:dyDescent="0.25">
      <c r="A51" s="22"/>
      <c r="B51" s="3"/>
      <c r="C51" s="3"/>
      <c r="D51" s="3"/>
      <c r="E51" s="18" t="e">
        <f t="shared" si="5"/>
        <v>#VALUE!</v>
      </c>
      <c r="F51" s="18" t="e">
        <f t="shared" si="1"/>
        <v>#VALUE!</v>
      </c>
      <c r="G51" s="18" t="e">
        <f t="shared" si="6"/>
        <v>#VALUE!</v>
      </c>
      <c r="H51" s="18" t="str">
        <f t="shared" si="7"/>
        <v/>
      </c>
      <c r="I51" s="18" t="e">
        <f>VLOOKUP(F51,E9数据库!C:G,2,0)</f>
        <v>#VALUE!</v>
      </c>
      <c r="J51" s="18" t="e">
        <f>VLOOKUP(F51,E9数据库!C:G,3,0)</f>
        <v>#VALUE!</v>
      </c>
      <c r="K51" s="19" t="e">
        <f t="shared" si="8"/>
        <v>#VALUE!</v>
      </c>
      <c r="L51" s="18" t="e">
        <f>VLOOKUP(F51,E9数据库!C:G,4,0)</f>
        <v>#VALUE!</v>
      </c>
      <c r="M51" s="18" t="e">
        <f>VLOOKUP(F51,E9数据库!C:G,5,0)</f>
        <v>#VALUE!</v>
      </c>
      <c r="N51" s="18"/>
    </row>
    <row r="52" spans="1:14" x14ac:dyDescent="0.25">
      <c r="A52" s="22"/>
      <c r="B52" s="3"/>
      <c r="C52" s="3"/>
      <c r="D52" s="3"/>
      <c r="E52" s="18" t="e">
        <f t="shared" si="5"/>
        <v>#VALUE!</v>
      </c>
      <c r="F52" s="18" t="e">
        <f t="shared" si="1"/>
        <v>#VALUE!</v>
      </c>
      <c r="G52" s="18" t="e">
        <f t="shared" si="6"/>
        <v>#VALUE!</v>
      </c>
      <c r="H52" s="18" t="str">
        <f t="shared" si="7"/>
        <v/>
      </c>
      <c r="I52" s="18" t="e">
        <f>VLOOKUP(F52,E9数据库!C:G,2,0)</f>
        <v>#VALUE!</v>
      </c>
      <c r="J52" s="18" t="e">
        <f>VLOOKUP(F52,E9数据库!C:G,3,0)</f>
        <v>#VALUE!</v>
      </c>
      <c r="K52" s="19" t="e">
        <f t="shared" si="8"/>
        <v>#VALUE!</v>
      </c>
      <c r="L52" s="18" t="e">
        <f>VLOOKUP(F52,E9数据库!C:G,4,0)</f>
        <v>#VALUE!</v>
      </c>
      <c r="M52" s="18" t="e">
        <f>VLOOKUP(F52,E9数据库!C:G,5,0)</f>
        <v>#VALUE!</v>
      </c>
      <c r="N52" s="18"/>
    </row>
    <row r="53" spans="1:14" x14ac:dyDescent="0.25">
      <c r="A53" s="22"/>
      <c r="B53" s="3"/>
      <c r="C53" s="3"/>
      <c r="D53" s="3"/>
      <c r="E53" s="18" t="e">
        <f t="shared" si="5"/>
        <v>#VALUE!</v>
      </c>
      <c r="F53" s="18" t="e">
        <f t="shared" si="1"/>
        <v>#VALUE!</v>
      </c>
      <c r="G53" s="18" t="e">
        <f t="shared" si="6"/>
        <v>#VALUE!</v>
      </c>
      <c r="H53" s="18" t="str">
        <f t="shared" si="7"/>
        <v/>
      </c>
      <c r="I53" s="18" t="e">
        <f>VLOOKUP(F53,E9数据库!C:G,2,0)</f>
        <v>#VALUE!</v>
      </c>
      <c r="J53" s="18" t="e">
        <f>VLOOKUP(F53,E9数据库!C:G,3,0)</f>
        <v>#VALUE!</v>
      </c>
      <c r="K53" s="19" t="e">
        <f t="shared" si="8"/>
        <v>#VALUE!</v>
      </c>
      <c r="L53" s="18" t="e">
        <f>VLOOKUP(F53,E9数据库!C:G,4,0)</f>
        <v>#VALUE!</v>
      </c>
      <c r="M53" s="18" t="e">
        <f>VLOOKUP(F53,E9数据库!C:G,5,0)</f>
        <v>#VALUE!</v>
      </c>
      <c r="N53" s="18"/>
    </row>
    <row r="54" spans="1:14" x14ac:dyDescent="0.25">
      <c r="A54" s="22"/>
      <c r="B54" s="3"/>
      <c r="C54" s="3"/>
      <c r="D54" s="3"/>
      <c r="E54" s="18" t="e">
        <f t="shared" si="5"/>
        <v>#VALUE!</v>
      </c>
      <c r="F54" s="18" t="e">
        <f t="shared" si="1"/>
        <v>#VALUE!</v>
      </c>
      <c r="G54" s="18" t="e">
        <f t="shared" si="6"/>
        <v>#VALUE!</v>
      </c>
      <c r="H54" s="18" t="str">
        <f t="shared" si="7"/>
        <v/>
      </c>
      <c r="I54" s="18" t="e">
        <f>VLOOKUP(F54,E9数据库!C:G,2,0)</f>
        <v>#VALUE!</v>
      </c>
      <c r="J54" s="18" t="e">
        <f>VLOOKUP(F54,E9数据库!C:G,3,0)</f>
        <v>#VALUE!</v>
      </c>
      <c r="K54" s="19" t="e">
        <f t="shared" si="8"/>
        <v>#VALUE!</v>
      </c>
      <c r="L54" s="18" t="e">
        <f>VLOOKUP(F54,E9数据库!C:G,4,0)</f>
        <v>#VALUE!</v>
      </c>
      <c r="M54" s="18" t="e">
        <f>VLOOKUP(F54,E9数据库!C:G,5,0)</f>
        <v>#VALUE!</v>
      </c>
      <c r="N54" s="18"/>
    </row>
    <row r="55" spans="1:14" x14ac:dyDescent="0.25">
      <c r="A55" s="22"/>
      <c r="B55" s="3"/>
      <c r="C55" s="3"/>
      <c r="D55" s="3"/>
      <c r="E55" s="18" t="e">
        <f t="shared" si="5"/>
        <v>#VALUE!</v>
      </c>
      <c r="F55" s="18" t="e">
        <f t="shared" si="1"/>
        <v>#VALUE!</v>
      </c>
      <c r="G55" s="18" t="e">
        <f t="shared" si="6"/>
        <v>#VALUE!</v>
      </c>
      <c r="H55" s="18" t="str">
        <f t="shared" si="7"/>
        <v/>
      </c>
      <c r="I55" s="18" t="e">
        <f>VLOOKUP(F55,E9数据库!C:G,2,0)</f>
        <v>#VALUE!</v>
      </c>
      <c r="J55" s="18" t="e">
        <f>VLOOKUP(F55,E9数据库!C:G,3,0)</f>
        <v>#VALUE!</v>
      </c>
      <c r="K55" s="19" t="e">
        <f t="shared" si="8"/>
        <v>#VALUE!</v>
      </c>
      <c r="L55" s="18" t="e">
        <f>VLOOKUP(F55,E9数据库!C:G,4,0)</f>
        <v>#VALUE!</v>
      </c>
      <c r="M55" s="18" t="e">
        <f>VLOOKUP(F55,E9数据库!C:G,5,0)</f>
        <v>#VALUE!</v>
      </c>
      <c r="N55" s="18"/>
    </row>
    <row r="56" spans="1:14" x14ac:dyDescent="0.25">
      <c r="A56" s="22"/>
      <c r="B56" s="3"/>
      <c r="C56" s="3"/>
      <c r="D56" s="3"/>
      <c r="E56" s="18" t="e">
        <f t="shared" si="5"/>
        <v>#VALUE!</v>
      </c>
      <c r="F56" s="18" t="e">
        <f t="shared" si="1"/>
        <v>#VALUE!</v>
      </c>
      <c r="G56" s="18" t="e">
        <f t="shared" si="6"/>
        <v>#VALUE!</v>
      </c>
      <c r="H56" s="18" t="str">
        <f t="shared" si="7"/>
        <v/>
      </c>
      <c r="I56" s="18" t="e">
        <f>VLOOKUP(F56,E9数据库!C:G,2,0)</f>
        <v>#VALUE!</v>
      </c>
      <c r="J56" s="18" t="e">
        <f>VLOOKUP(F56,E9数据库!C:G,3,0)</f>
        <v>#VALUE!</v>
      </c>
      <c r="K56" s="19" t="e">
        <f t="shared" si="8"/>
        <v>#VALUE!</v>
      </c>
      <c r="L56" s="18" t="e">
        <f>VLOOKUP(F56,E9数据库!C:G,4,0)</f>
        <v>#VALUE!</v>
      </c>
      <c r="M56" s="18" t="e">
        <f>VLOOKUP(F56,E9数据库!C:G,5,0)</f>
        <v>#VALUE!</v>
      </c>
      <c r="N56" s="18"/>
    </row>
    <row r="57" spans="1:14" x14ac:dyDescent="0.25">
      <c r="A57" s="22"/>
      <c r="B57" s="3"/>
      <c r="C57" s="3"/>
      <c r="D57" s="3"/>
      <c r="E57" s="18" t="e">
        <f t="shared" si="5"/>
        <v>#VALUE!</v>
      </c>
      <c r="F57" s="18" t="e">
        <f t="shared" si="1"/>
        <v>#VALUE!</v>
      </c>
      <c r="G57" s="18" t="e">
        <f t="shared" si="6"/>
        <v>#VALUE!</v>
      </c>
      <c r="H57" s="18" t="str">
        <f t="shared" si="7"/>
        <v/>
      </c>
      <c r="I57" s="18" t="e">
        <f>VLOOKUP(F57,E9数据库!C:G,2,0)</f>
        <v>#VALUE!</v>
      </c>
      <c r="J57" s="18" t="e">
        <f>VLOOKUP(F57,E9数据库!C:G,3,0)</f>
        <v>#VALUE!</v>
      </c>
      <c r="K57" s="19" t="e">
        <f t="shared" si="8"/>
        <v>#VALUE!</v>
      </c>
      <c r="L57" s="18" t="e">
        <f>VLOOKUP(F57,E9数据库!C:G,4,0)</f>
        <v>#VALUE!</v>
      </c>
      <c r="M57" s="18" t="e">
        <f>VLOOKUP(F57,E9数据库!C:G,5,0)</f>
        <v>#VALUE!</v>
      </c>
      <c r="N57" s="18"/>
    </row>
    <row r="58" spans="1:14" x14ac:dyDescent="0.25">
      <c r="A58" s="22"/>
      <c r="B58" s="3"/>
      <c r="C58" s="3"/>
      <c r="D58" s="3"/>
      <c r="E58" s="18" t="e">
        <f t="shared" si="5"/>
        <v>#VALUE!</v>
      </c>
      <c r="F58" s="18" t="e">
        <f t="shared" si="1"/>
        <v>#VALUE!</v>
      </c>
      <c r="G58" s="18" t="e">
        <f t="shared" si="6"/>
        <v>#VALUE!</v>
      </c>
      <c r="H58" s="18" t="str">
        <f t="shared" si="7"/>
        <v/>
      </c>
      <c r="I58" s="18" t="e">
        <f>VLOOKUP(F58,E9数据库!C:G,2,0)</f>
        <v>#VALUE!</v>
      </c>
      <c r="J58" s="18" t="e">
        <f>VLOOKUP(F58,E9数据库!C:G,3,0)</f>
        <v>#VALUE!</v>
      </c>
      <c r="K58" s="19" t="e">
        <f t="shared" si="8"/>
        <v>#VALUE!</v>
      </c>
      <c r="L58" s="18" t="e">
        <f>VLOOKUP(F58,E9数据库!C:G,4,0)</f>
        <v>#VALUE!</v>
      </c>
      <c r="M58" s="18" t="e">
        <f>VLOOKUP(F58,E9数据库!C:G,5,0)</f>
        <v>#VALUE!</v>
      </c>
      <c r="N58" s="18"/>
    </row>
    <row r="59" spans="1:14" x14ac:dyDescent="0.25">
      <c r="A59" s="22"/>
      <c r="B59" s="3"/>
      <c r="C59" s="3"/>
      <c r="D59" s="3"/>
      <c r="E59" s="18" t="e">
        <f t="shared" si="5"/>
        <v>#VALUE!</v>
      </c>
      <c r="F59" s="18" t="e">
        <f t="shared" si="1"/>
        <v>#VALUE!</v>
      </c>
      <c r="G59" s="18" t="e">
        <f t="shared" si="6"/>
        <v>#VALUE!</v>
      </c>
      <c r="H59" s="18" t="str">
        <f t="shared" si="7"/>
        <v/>
      </c>
      <c r="I59" s="18" t="e">
        <f>VLOOKUP(F59,E9数据库!C:G,2,0)</f>
        <v>#VALUE!</v>
      </c>
      <c r="J59" s="18" t="e">
        <f>VLOOKUP(F59,E9数据库!C:G,3,0)</f>
        <v>#VALUE!</v>
      </c>
      <c r="K59" s="19" t="e">
        <f t="shared" si="8"/>
        <v>#VALUE!</v>
      </c>
      <c r="L59" s="18" t="e">
        <f>VLOOKUP(F59,E9数据库!C:G,4,0)</f>
        <v>#VALUE!</v>
      </c>
      <c r="M59" s="18" t="e">
        <f>VLOOKUP(F59,E9数据库!C:G,5,0)</f>
        <v>#VALUE!</v>
      </c>
      <c r="N59" s="18"/>
    </row>
    <row r="60" spans="1:14" x14ac:dyDescent="0.25">
      <c r="A60" s="22"/>
      <c r="B60" s="3"/>
      <c r="C60" s="3"/>
      <c r="D60" s="3"/>
      <c r="E60" s="18" t="e">
        <f t="shared" si="5"/>
        <v>#VALUE!</v>
      </c>
      <c r="F60" s="18" t="e">
        <f t="shared" si="1"/>
        <v>#VALUE!</v>
      </c>
      <c r="G60" s="18" t="e">
        <f t="shared" si="6"/>
        <v>#VALUE!</v>
      </c>
      <c r="H60" s="18" t="str">
        <f t="shared" si="7"/>
        <v/>
      </c>
      <c r="I60" s="18" t="e">
        <f>VLOOKUP(F60,E9数据库!C:G,2,0)</f>
        <v>#VALUE!</v>
      </c>
      <c r="J60" s="18" t="e">
        <f>VLOOKUP(F60,E9数据库!C:G,3,0)</f>
        <v>#VALUE!</v>
      </c>
      <c r="K60" s="19" t="e">
        <f t="shared" si="8"/>
        <v>#VALUE!</v>
      </c>
      <c r="L60" s="18" t="e">
        <f>VLOOKUP(F60,E9数据库!C:G,4,0)</f>
        <v>#VALUE!</v>
      </c>
      <c r="M60" s="18" t="e">
        <f>VLOOKUP(F60,E9数据库!C:G,5,0)</f>
        <v>#VALUE!</v>
      </c>
      <c r="N60" s="18"/>
    </row>
    <row r="61" spans="1:14" x14ac:dyDescent="0.25">
      <c r="A61" s="22"/>
      <c r="B61" s="3"/>
      <c r="C61" s="3"/>
      <c r="D61" s="3"/>
      <c r="E61" s="18" t="e">
        <f t="shared" si="5"/>
        <v>#VALUE!</v>
      </c>
      <c r="F61" s="18" t="e">
        <f t="shared" si="1"/>
        <v>#VALUE!</v>
      </c>
      <c r="G61" s="18" t="e">
        <f t="shared" si="6"/>
        <v>#VALUE!</v>
      </c>
      <c r="H61" s="18" t="str">
        <f t="shared" si="7"/>
        <v/>
      </c>
      <c r="I61" s="18" t="e">
        <f>VLOOKUP(F61,E9数据库!C:G,2,0)</f>
        <v>#VALUE!</v>
      </c>
      <c r="J61" s="18" t="e">
        <f>VLOOKUP(F61,E9数据库!C:G,3,0)</f>
        <v>#VALUE!</v>
      </c>
      <c r="K61" s="19" t="e">
        <f t="shared" si="8"/>
        <v>#VALUE!</v>
      </c>
      <c r="L61" s="18" t="e">
        <f>VLOOKUP(F61,E9数据库!C:G,4,0)</f>
        <v>#VALUE!</v>
      </c>
      <c r="M61" s="18" t="e">
        <f>VLOOKUP(F61,E9数据库!C:G,5,0)</f>
        <v>#VALUE!</v>
      </c>
      <c r="N61" s="18"/>
    </row>
    <row r="62" spans="1:14" x14ac:dyDescent="0.25">
      <c r="A62" s="22"/>
      <c r="B62" s="3"/>
      <c r="C62" s="3"/>
      <c r="D62" s="3"/>
      <c r="E62" s="18" t="e">
        <f t="shared" si="5"/>
        <v>#VALUE!</v>
      </c>
      <c r="F62" s="18" t="e">
        <f t="shared" si="1"/>
        <v>#VALUE!</v>
      </c>
      <c r="G62" s="18" t="e">
        <f t="shared" si="6"/>
        <v>#VALUE!</v>
      </c>
      <c r="H62" s="18" t="str">
        <f t="shared" si="7"/>
        <v/>
      </c>
      <c r="I62" s="18" t="e">
        <f>VLOOKUP(F62,E9数据库!C:G,2,0)</f>
        <v>#VALUE!</v>
      </c>
      <c r="J62" s="18" t="e">
        <f>VLOOKUP(F62,E9数据库!C:G,3,0)</f>
        <v>#VALUE!</v>
      </c>
      <c r="K62" s="19" t="e">
        <f t="shared" si="8"/>
        <v>#VALUE!</v>
      </c>
      <c r="L62" s="18" t="e">
        <f>VLOOKUP(F62,E9数据库!C:G,4,0)</f>
        <v>#VALUE!</v>
      </c>
      <c r="M62" s="18" t="e">
        <f>VLOOKUP(F62,E9数据库!C:G,5,0)</f>
        <v>#VALUE!</v>
      </c>
      <c r="N62" s="18"/>
    </row>
    <row r="63" spans="1:14" x14ac:dyDescent="0.25">
      <c r="A63" s="22"/>
      <c r="B63" s="3"/>
      <c r="C63" s="3"/>
      <c r="D63" s="3"/>
      <c r="E63" s="18" t="e">
        <f t="shared" si="5"/>
        <v>#VALUE!</v>
      </c>
      <c r="F63" s="18" t="e">
        <f t="shared" si="1"/>
        <v>#VALUE!</v>
      </c>
      <c r="G63" s="18" t="e">
        <f t="shared" si="6"/>
        <v>#VALUE!</v>
      </c>
      <c r="H63" s="18" t="str">
        <f t="shared" si="7"/>
        <v/>
      </c>
      <c r="I63" s="18" t="e">
        <f>VLOOKUP(F63,E9数据库!C:G,2,0)</f>
        <v>#VALUE!</v>
      </c>
      <c r="J63" s="18" t="e">
        <f>VLOOKUP(F63,E9数据库!C:G,3,0)</f>
        <v>#VALUE!</v>
      </c>
      <c r="K63" s="19" t="e">
        <f t="shared" si="8"/>
        <v>#VALUE!</v>
      </c>
      <c r="L63" s="18" t="e">
        <f>VLOOKUP(F63,E9数据库!C:G,4,0)</f>
        <v>#VALUE!</v>
      </c>
      <c r="M63" s="18" t="e">
        <f>VLOOKUP(F63,E9数据库!C:G,5,0)</f>
        <v>#VALUE!</v>
      </c>
      <c r="N63" s="18"/>
    </row>
    <row r="64" spans="1:14" x14ac:dyDescent="0.25">
      <c r="A64" s="22"/>
      <c r="B64" s="3"/>
      <c r="C64" s="3"/>
      <c r="D64" s="3"/>
      <c r="E64" s="18" t="e">
        <f t="shared" si="5"/>
        <v>#VALUE!</v>
      </c>
      <c r="F64" s="18" t="e">
        <f t="shared" si="1"/>
        <v>#VALUE!</v>
      </c>
      <c r="G64" s="18" t="e">
        <f t="shared" si="6"/>
        <v>#VALUE!</v>
      </c>
      <c r="H64" s="18" t="str">
        <f t="shared" si="7"/>
        <v/>
      </c>
      <c r="I64" s="18" t="e">
        <f>VLOOKUP(F64,E9数据库!C:G,2,0)</f>
        <v>#VALUE!</v>
      </c>
      <c r="J64" s="18" t="e">
        <f>VLOOKUP(F64,E9数据库!C:G,3,0)</f>
        <v>#VALUE!</v>
      </c>
      <c r="K64" s="19" t="e">
        <f t="shared" si="8"/>
        <v>#VALUE!</v>
      </c>
      <c r="L64" s="18" t="e">
        <f>VLOOKUP(F64,E9数据库!C:G,4,0)</f>
        <v>#VALUE!</v>
      </c>
      <c r="M64" s="18" t="e">
        <f>VLOOKUP(F64,E9数据库!C:G,5,0)</f>
        <v>#VALUE!</v>
      </c>
      <c r="N64" s="18"/>
    </row>
    <row r="65" spans="1:14" x14ac:dyDescent="0.25">
      <c r="A65" s="22"/>
      <c r="B65" s="3"/>
      <c r="C65" s="3"/>
      <c r="D65" s="3"/>
      <c r="E65" s="18" t="e">
        <f t="shared" si="5"/>
        <v>#VALUE!</v>
      </c>
      <c r="F65" s="18" t="e">
        <f t="shared" si="1"/>
        <v>#VALUE!</v>
      </c>
      <c r="G65" s="18" t="e">
        <f t="shared" si="6"/>
        <v>#VALUE!</v>
      </c>
      <c r="H65" s="18" t="str">
        <f t="shared" si="7"/>
        <v/>
      </c>
      <c r="I65" s="18" t="e">
        <f>VLOOKUP(F65,E9数据库!C:G,2,0)</f>
        <v>#VALUE!</v>
      </c>
      <c r="J65" s="18" t="e">
        <f>VLOOKUP(F65,E9数据库!C:G,3,0)</f>
        <v>#VALUE!</v>
      </c>
      <c r="K65" s="19" t="e">
        <f t="shared" si="8"/>
        <v>#VALUE!</v>
      </c>
      <c r="L65" s="18" t="e">
        <f>VLOOKUP(F65,E9数据库!C:G,4,0)</f>
        <v>#VALUE!</v>
      </c>
      <c r="M65" s="18" t="e">
        <f>VLOOKUP(F65,E9数据库!C:G,5,0)</f>
        <v>#VALUE!</v>
      </c>
      <c r="N65" s="18"/>
    </row>
    <row r="66" spans="1:14" x14ac:dyDescent="0.25">
      <c r="A66" s="22"/>
      <c r="B66" s="3"/>
      <c r="C66" s="3"/>
      <c r="D66" s="3"/>
      <c r="E66" s="18" t="e">
        <f t="shared" si="5"/>
        <v>#VALUE!</v>
      </c>
      <c r="F66" s="18" t="e">
        <f t="shared" si="1"/>
        <v>#VALUE!</v>
      </c>
      <c r="G66" s="18" t="e">
        <f t="shared" si="6"/>
        <v>#VALUE!</v>
      </c>
      <c r="H66" s="18" t="str">
        <f t="shared" si="7"/>
        <v/>
      </c>
      <c r="I66" s="18" t="e">
        <f>VLOOKUP(F66,E9数据库!C:G,2,0)</f>
        <v>#VALUE!</v>
      </c>
      <c r="J66" s="18" t="e">
        <f>VLOOKUP(F66,E9数据库!C:G,3,0)</f>
        <v>#VALUE!</v>
      </c>
      <c r="K66" s="19" t="e">
        <f t="shared" si="8"/>
        <v>#VALUE!</v>
      </c>
      <c r="L66" s="18" t="e">
        <f>VLOOKUP(F66,E9数据库!C:G,4,0)</f>
        <v>#VALUE!</v>
      </c>
      <c r="M66" s="18" t="e">
        <f>VLOOKUP(F66,E9数据库!C:G,5,0)</f>
        <v>#VALUE!</v>
      </c>
      <c r="N66" s="18"/>
    </row>
    <row r="67" spans="1:14" x14ac:dyDescent="0.25">
      <c r="A67" s="22"/>
      <c r="B67" s="3"/>
      <c r="C67" s="3"/>
      <c r="D67" s="3"/>
      <c r="E67" s="18" t="e">
        <f t="shared" si="5"/>
        <v>#VALUE!</v>
      </c>
      <c r="F67" s="18" t="e">
        <f t="shared" ref="F67:F100" si="9">VALUE(TRIM(MID(SUBSTITUTE($B67,"-",REPT(" ",99)),COLUMN(C67)*99-98,99)))</f>
        <v>#VALUE!</v>
      </c>
      <c r="G67" s="18" t="e">
        <f t="shared" si="6"/>
        <v>#VALUE!</v>
      </c>
      <c r="H67" s="18" t="str">
        <f t="shared" si="7"/>
        <v/>
      </c>
      <c r="I67" s="18" t="e">
        <f>VLOOKUP(F67,E9数据库!C:G,2,0)</f>
        <v>#VALUE!</v>
      </c>
      <c r="J67" s="18" t="e">
        <f>VLOOKUP(F67,E9数据库!C:G,3,0)</f>
        <v>#VALUE!</v>
      </c>
      <c r="K67" s="19" t="e">
        <f t="shared" si="8"/>
        <v>#VALUE!</v>
      </c>
      <c r="L67" s="18" t="e">
        <f>VLOOKUP(F67,E9数据库!C:G,4,0)</f>
        <v>#VALUE!</v>
      </c>
      <c r="M67" s="18" t="e">
        <f>VLOOKUP(F67,E9数据库!C:G,5,0)</f>
        <v>#VALUE!</v>
      </c>
      <c r="N67" s="18"/>
    </row>
    <row r="68" spans="1:14" x14ac:dyDescent="0.25">
      <c r="A68" s="22"/>
      <c r="B68" s="3"/>
      <c r="C68" s="3"/>
      <c r="D68" s="3"/>
      <c r="E68" s="18" t="e">
        <f t="shared" si="5"/>
        <v>#VALUE!</v>
      </c>
      <c r="F68" s="18" t="e">
        <f t="shared" si="9"/>
        <v>#VALUE!</v>
      </c>
      <c r="G68" s="18" t="e">
        <f t="shared" si="6"/>
        <v>#VALUE!</v>
      </c>
      <c r="H68" s="18" t="str">
        <f t="shared" si="7"/>
        <v/>
      </c>
      <c r="I68" s="18" t="e">
        <f>VLOOKUP(F68,E9数据库!C:G,2,0)</f>
        <v>#VALUE!</v>
      </c>
      <c r="J68" s="18" t="e">
        <f>VLOOKUP(F68,E9数据库!C:G,3,0)</f>
        <v>#VALUE!</v>
      </c>
      <c r="K68" s="19" t="e">
        <f t="shared" si="8"/>
        <v>#VALUE!</v>
      </c>
      <c r="L68" s="18" t="e">
        <f>VLOOKUP(F68,E9数据库!C:G,4,0)</f>
        <v>#VALUE!</v>
      </c>
      <c r="M68" s="18" t="e">
        <f>VLOOKUP(F68,E9数据库!C:G,5,0)</f>
        <v>#VALUE!</v>
      </c>
      <c r="N68" s="18"/>
    </row>
    <row r="69" spans="1:14" x14ac:dyDescent="0.25">
      <c r="A69" s="22"/>
      <c r="B69" s="3"/>
      <c r="C69" s="3"/>
      <c r="D69" s="3"/>
      <c r="E69" s="18" t="e">
        <f t="shared" si="5"/>
        <v>#VALUE!</v>
      </c>
      <c r="F69" s="18" t="e">
        <f t="shared" si="9"/>
        <v>#VALUE!</v>
      </c>
      <c r="G69" s="18" t="e">
        <f t="shared" si="6"/>
        <v>#VALUE!</v>
      </c>
      <c r="H69" s="18" t="str">
        <f t="shared" si="7"/>
        <v/>
      </c>
      <c r="I69" s="18" t="e">
        <f>VLOOKUP(F69,E9数据库!C:G,2,0)</f>
        <v>#VALUE!</v>
      </c>
      <c r="J69" s="18" t="e">
        <f>VLOOKUP(F69,E9数据库!C:G,3,0)</f>
        <v>#VALUE!</v>
      </c>
      <c r="K69" s="19" t="e">
        <f t="shared" si="8"/>
        <v>#VALUE!</v>
      </c>
      <c r="L69" s="18" t="e">
        <f>VLOOKUP(F69,E9数据库!C:G,4,0)</f>
        <v>#VALUE!</v>
      </c>
      <c r="M69" s="18" t="e">
        <f>VLOOKUP(F69,E9数据库!C:G,5,0)</f>
        <v>#VALUE!</v>
      </c>
      <c r="N69" s="18"/>
    </row>
    <row r="70" spans="1:14" x14ac:dyDescent="0.25">
      <c r="A70" s="22"/>
      <c r="B70" s="3"/>
      <c r="C70" s="3"/>
      <c r="D70" s="3"/>
      <c r="E70" s="18" t="e">
        <f t="shared" si="5"/>
        <v>#VALUE!</v>
      </c>
      <c r="F70" s="18" t="e">
        <f t="shared" si="9"/>
        <v>#VALUE!</v>
      </c>
      <c r="G70" s="18" t="e">
        <f t="shared" si="6"/>
        <v>#VALUE!</v>
      </c>
      <c r="H70" s="18" t="str">
        <f t="shared" si="7"/>
        <v/>
      </c>
      <c r="I70" s="18" t="e">
        <f>VLOOKUP(F70,E9数据库!C:G,2,0)</f>
        <v>#VALUE!</v>
      </c>
      <c r="J70" s="18" t="e">
        <f>VLOOKUP(F70,E9数据库!C:G,3,0)</f>
        <v>#VALUE!</v>
      </c>
      <c r="K70" s="19" t="e">
        <f t="shared" si="8"/>
        <v>#VALUE!</v>
      </c>
      <c r="L70" s="18" t="e">
        <f>VLOOKUP(F70,E9数据库!C:G,4,0)</f>
        <v>#VALUE!</v>
      </c>
      <c r="M70" s="18" t="e">
        <f>VLOOKUP(F70,E9数据库!C:G,5,0)</f>
        <v>#VALUE!</v>
      </c>
      <c r="N70" s="18"/>
    </row>
    <row r="71" spans="1:14" x14ac:dyDescent="0.25">
      <c r="A71" s="22"/>
      <c r="B71" s="3"/>
      <c r="C71" s="3"/>
      <c r="D71" s="3"/>
      <c r="E71" s="18" t="e">
        <f t="shared" ref="E71:E100" si="10">VALUE(TRIM(MID(SUBSTITUTE($B71,"-",REPT(" ",99)),COLUMN(B71)*99-98,99)))</f>
        <v>#VALUE!</v>
      </c>
      <c r="F71" s="18" t="e">
        <f t="shared" si="9"/>
        <v>#VALUE!</v>
      </c>
      <c r="G71" s="18" t="e">
        <f t="shared" ref="G71:G100" si="11">VALUE(TRIM(MID(SUBSTITUTE($B71,"-",REPT(" ",99)),COLUMN(D71)*99-98,99)))</f>
        <v>#VALUE!</v>
      </c>
      <c r="H71" s="18" t="str">
        <f t="shared" ref="H71:H100" si="12">TRIM(MID(SUBSTITUTE($B71,"-",REPT(" ",99)),COLUMN(E71)*99-98,99))</f>
        <v/>
      </c>
      <c r="I71" s="18" t="e">
        <f>VLOOKUP(F71,E9数据库!C:G,2,0)</f>
        <v>#VALUE!</v>
      </c>
      <c r="J71" s="18" t="e">
        <f>VLOOKUP(F71,E9数据库!C:G,3,0)</f>
        <v>#VALUE!</v>
      </c>
      <c r="K71" s="19" t="e">
        <f t="shared" ref="K71:K100" si="13">(G71/1000)*2*C71</f>
        <v>#VALUE!</v>
      </c>
      <c r="L71" s="18" t="e">
        <f>VLOOKUP(F71,E9数据库!C:G,4,0)</f>
        <v>#VALUE!</v>
      </c>
      <c r="M71" s="18" t="e">
        <f>VLOOKUP(F71,E9数据库!C:G,5,0)</f>
        <v>#VALUE!</v>
      </c>
      <c r="N71" s="18"/>
    </row>
    <row r="72" spans="1:14" x14ac:dyDescent="0.25">
      <c r="A72" s="22"/>
      <c r="B72" s="3"/>
      <c r="C72" s="3"/>
      <c r="D72" s="3"/>
      <c r="E72" s="18" t="e">
        <f t="shared" si="10"/>
        <v>#VALUE!</v>
      </c>
      <c r="F72" s="18" t="e">
        <f t="shared" si="9"/>
        <v>#VALUE!</v>
      </c>
      <c r="G72" s="18" t="e">
        <f t="shared" si="11"/>
        <v>#VALUE!</v>
      </c>
      <c r="H72" s="18" t="str">
        <f t="shared" si="12"/>
        <v/>
      </c>
      <c r="I72" s="18" t="e">
        <f>VLOOKUP(F72,E9数据库!C:G,2,0)</f>
        <v>#VALUE!</v>
      </c>
      <c r="J72" s="18" t="e">
        <f>VLOOKUP(F72,E9数据库!C:G,3,0)</f>
        <v>#VALUE!</v>
      </c>
      <c r="K72" s="19" t="e">
        <f t="shared" si="13"/>
        <v>#VALUE!</v>
      </c>
      <c r="L72" s="18" t="e">
        <f>VLOOKUP(F72,E9数据库!C:G,4,0)</f>
        <v>#VALUE!</v>
      </c>
      <c r="M72" s="18" t="e">
        <f>VLOOKUP(F72,E9数据库!C:G,5,0)</f>
        <v>#VALUE!</v>
      </c>
      <c r="N72" s="18"/>
    </row>
    <row r="73" spans="1:14" x14ac:dyDescent="0.25">
      <c r="A73" s="22"/>
      <c r="B73" s="3"/>
      <c r="C73" s="3"/>
      <c r="D73" s="3"/>
      <c r="E73" s="18" t="e">
        <f t="shared" si="10"/>
        <v>#VALUE!</v>
      </c>
      <c r="F73" s="18" t="e">
        <f t="shared" si="9"/>
        <v>#VALUE!</v>
      </c>
      <c r="G73" s="18" t="e">
        <f t="shared" si="11"/>
        <v>#VALUE!</v>
      </c>
      <c r="H73" s="18" t="str">
        <f t="shared" si="12"/>
        <v/>
      </c>
      <c r="I73" s="18" t="e">
        <f>VLOOKUP(F73,E9数据库!C:G,2,0)</f>
        <v>#VALUE!</v>
      </c>
      <c r="J73" s="18" t="e">
        <f>VLOOKUP(F73,E9数据库!C:G,3,0)</f>
        <v>#VALUE!</v>
      </c>
      <c r="K73" s="19" t="e">
        <f t="shared" si="13"/>
        <v>#VALUE!</v>
      </c>
      <c r="L73" s="18" t="e">
        <f>VLOOKUP(F73,E9数据库!C:G,4,0)</f>
        <v>#VALUE!</v>
      </c>
      <c r="M73" s="18" t="e">
        <f>VLOOKUP(F73,E9数据库!C:G,5,0)</f>
        <v>#VALUE!</v>
      </c>
      <c r="N73" s="18"/>
    </row>
    <row r="74" spans="1:14" x14ac:dyDescent="0.25">
      <c r="A74" s="22"/>
      <c r="B74" s="3"/>
      <c r="C74" s="3"/>
      <c r="D74" s="3"/>
      <c r="E74" s="18" t="e">
        <f t="shared" si="10"/>
        <v>#VALUE!</v>
      </c>
      <c r="F74" s="18" t="e">
        <f t="shared" si="9"/>
        <v>#VALUE!</v>
      </c>
      <c r="G74" s="18" t="e">
        <f t="shared" si="11"/>
        <v>#VALUE!</v>
      </c>
      <c r="H74" s="18" t="str">
        <f t="shared" si="12"/>
        <v/>
      </c>
      <c r="I74" s="18" t="e">
        <f>VLOOKUP(F74,E9数据库!C:G,2,0)</f>
        <v>#VALUE!</v>
      </c>
      <c r="J74" s="18" t="e">
        <f>VLOOKUP(F74,E9数据库!C:G,3,0)</f>
        <v>#VALUE!</v>
      </c>
      <c r="K74" s="19" t="e">
        <f t="shared" si="13"/>
        <v>#VALUE!</v>
      </c>
      <c r="L74" s="18" t="e">
        <f>VLOOKUP(F74,E9数据库!C:G,4,0)</f>
        <v>#VALUE!</v>
      </c>
      <c r="M74" s="18" t="e">
        <f>VLOOKUP(F74,E9数据库!C:G,5,0)</f>
        <v>#VALUE!</v>
      </c>
      <c r="N74" s="18"/>
    </row>
    <row r="75" spans="1:14" x14ac:dyDescent="0.25">
      <c r="A75" s="22"/>
      <c r="B75" s="3"/>
      <c r="C75" s="3"/>
      <c r="D75" s="3"/>
      <c r="E75" s="18" t="e">
        <f t="shared" si="10"/>
        <v>#VALUE!</v>
      </c>
      <c r="F75" s="18" t="e">
        <f t="shared" si="9"/>
        <v>#VALUE!</v>
      </c>
      <c r="G75" s="18" t="e">
        <f t="shared" si="11"/>
        <v>#VALUE!</v>
      </c>
      <c r="H75" s="18" t="str">
        <f t="shared" si="12"/>
        <v/>
      </c>
      <c r="I75" s="18" t="e">
        <f>VLOOKUP(F75,E9数据库!C:G,2,0)</f>
        <v>#VALUE!</v>
      </c>
      <c r="J75" s="18" t="e">
        <f>VLOOKUP(F75,E9数据库!C:G,3,0)</f>
        <v>#VALUE!</v>
      </c>
      <c r="K75" s="19" t="e">
        <f t="shared" si="13"/>
        <v>#VALUE!</v>
      </c>
      <c r="L75" s="18" t="e">
        <f>VLOOKUP(F75,E9数据库!C:G,4,0)</f>
        <v>#VALUE!</v>
      </c>
      <c r="M75" s="18" t="e">
        <f>VLOOKUP(F75,E9数据库!C:G,5,0)</f>
        <v>#VALUE!</v>
      </c>
      <c r="N75" s="18"/>
    </row>
    <row r="76" spans="1:14" x14ac:dyDescent="0.25">
      <c r="A76" s="22"/>
      <c r="B76" s="3"/>
      <c r="C76" s="3"/>
      <c r="D76" s="3"/>
      <c r="E76" s="18" t="e">
        <f t="shared" si="10"/>
        <v>#VALUE!</v>
      </c>
      <c r="F76" s="18" t="e">
        <f t="shared" si="9"/>
        <v>#VALUE!</v>
      </c>
      <c r="G76" s="18" t="e">
        <f t="shared" si="11"/>
        <v>#VALUE!</v>
      </c>
      <c r="H76" s="18" t="str">
        <f t="shared" si="12"/>
        <v/>
      </c>
      <c r="I76" s="18" t="e">
        <f>VLOOKUP(F76,E9数据库!C:G,2,0)</f>
        <v>#VALUE!</v>
      </c>
      <c r="J76" s="18" t="e">
        <f>VLOOKUP(F76,E9数据库!C:G,3,0)</f>
        <v>#VALUE!</v>
      </c>
      <c r="K76" s="19" t="e">
        <f t="shared" si="13"/>
        <v>#VALUE!</v>
      </c>
      <c r="L76" s="18" t="e">
        <f>VLOOKUP(F76,E9数据库!C:G,4,0)</f>
        <v>#VALUE!</v>
      </c>
      <c r="M76" s="18" t="e">
        <f>VLOOKUP(F76,E9数据库!C:G,5,0)</f>
        <v>#VALUE!</v>
      </c>
      <c r="N76" s="18"/>
    </row>
    <row r="77" spans="1:14" x14ac:dyDescent="0.25">
      <c r="A77" s="22"/>
      <c r="B77" s="3"/>
      <c r="C77" s="3"/>
      <c r="D77" s="3"/>
      <c r="E77" s="18" t="e">
        <f t="shared" si="10"/>
        <v>#VALUE!</v>
      </c>
      <c r="F77" s="18" t="e">
        <f t="shared" si="9"/>
        <v>#VALUE!</v>
      </c>
      <c r="G77" s="18" t="e">
        <f t="shared" si="11"/>
        <v>#VALUE!</v>
      </c>
      <c r="H77" s="18" t="str">
        <f t="shared" si="12"/>
        <v/>
      </c>
      <c r="I77" s="18" t="e">
        <f>VLOOKUP(F77,E9数据库!C:G,2,0)</f>
        <v>#VALUE!</v>
      </c>
      <c r="J77" s="18" t="e">
        <f>VLOOKUP(F77,E9数据库!C:G,3,0)</f>
        <v>#VALUE!</v>
      </c>
      <c r="K77" s="19" t="e">
        <f t="shared" si="13"/>
        <v>#VALUE!</v>
      </c>
      <c r="L77" s="18" t="e">
        <f>VLOOKUP(F77,E9数据库!C:G,4,0)</f>
        <v>#VALUE!</v>
      </c>
      <c r="M77" s="18" t="e">
        <f>VLOOKUP(F77,E9数据库!C:G,5,0)</f>
        <v>#VALUE!</v>
      </c>
      <c r="N77" s="18"/>
    </row>
    <row r="78" spans="1:14" x14ac:dyDescent="0.25">
      <c r="A78" s="22"/>
      <c r="B78" s="3"/>
      <c r="C78" s="3"/>
      <c r="D78" s="3"/>
      <c r="E78" s="18" t="e">
        <f t="shared" si="10"/>
        <v>#VALUE!</v>
      </c>
      <c r="F78" s="18" t="e">
        <f t="shared" si="9"/>
        <v>#VALUE!</v>
      </c>
      <c r="G78" s="18" t="e">
        <f t="shared" si="11"/>
        <v>#VALUE!</v>
      </c>
      <c r="H78" s="18" t="str">
        <f t="shared" si="12"/>
        <v/>
      </c>
      <c r="I78" s="18" t="e">
        <f>VLOOKUP(F78,E9数据库!C:G,2,0)</f>
        <v>#VALUE!</v>
      </c>
      <c r="J78" s="18" t="e">
        <f>VLOOKUP(F78,E9数据库!C:G,3,0)</f>
        <v>#VALUE!</v>
      </c>
      <c r="K78" s="19" t="e">
        <f t="shared" si="13"/>
        <v>#VALUE!</v>
      </c>
      <c r="L78" s="18" t="e">
        <f>VLOOKUP(F78,E9数据库!C:G,4,0)</f>
        <v>#VALUE!</v>
      </c>
      <c r="M78" s="18" t="e">
        <f>VLOOKUP(F78,E9数据库!C:G,5,0)</f>
        <v>#VALUE!</v>
      </c>
      <c r="N78" s="18"/>
    </row>
    <row r="79" spans="1:14" x14ac:dyDescent="0.25">
      <c r="A79" s="22"/>
      <c r="B79" s="3"/>
      <c r="C79" s="3"/>
      <c r="D79" s="3"/>
      <c r="E79" s="18" t="e">
        <f t="shared" si="10"/>
        <v>#VALUE!</v>
      </c>
      <c r="F79" s="18" t="e">
        <f t="shared" si="9"/>
        <v>#VALUE!</v>
      </c>
      <c r="G79" s="18" t="e">
        <f t="shared" si="11"/>
        <v>#VALUE!</v>
      </c>
      <c r="H79" s="18" t="str">
        <f t="shared" si="12"/>
        <v/>
      </c>
      <c r="I79" s="18" t="e">
        <f>VLOOKUP(F79,E9数据库!C:G,2,0)</f>
        <v>#VALUE!</v>
      </c>
      <c r="J79" s="18" t="e">
        <f>VLOOKUP(F79,E9数据库!C:G,3,0)</f>
        <v>#VALUE!</v>
      </c>
      <c r="K79" s="19" t="e">
        <f t="shared" si="13"/>
        <v>#VALUE!</v>
      </c>
      <c r="L79" s="18" t="e">
        <f>VLOOKUP(F79,E9数据库!C:G,4,0)</f>
        <v>#VALUE!</v>
      </c>
      <c r="M79" s="18" t="e">
        <f>VLOOKUP(F79,E9数据库!C:G,5,0)</f>
        <v>#VALUE!</v>
      </c>
      <c r="N79" s="18"/>
    </row>
    <row r="80" spans="1:14" x14ac:dyDescent="0.25">
      <c r="A80" s="22"/>
      <c r="B80" s="3"/>
      <c r="C80" s="3"/>
      <c r="D80" s="3"/>
      <c r="E80" s="18" t="e">
        <f t="shared" si="10"/>
        <v>#VALUE!</v>
      </c>
      <c r="F80" s="18" t="e">
        <f t="shared" si="9"/>
        <v>#VALUE!</v>
      </c>
      <c r="G80" s="18" t="e">
        <f t="shared" si="11"/>
        <v>#VALUE!</v>
      </c>
      <c r="H80" s="18" t="str">
        <f t="shared" si="12"/>
        <v/>
      </c>
      <c r="I80" s="18" t="e">
        <f>VLOOKUP(F80,E9数据库!C:G,2,0)</f>
        <v>#VALUE!</v>
      </c>
      <c r="J80" s="18" t="e">
        <f>VLOOKUP(F80,E9数据库!C:G,3,0)</f>
        <v>#VALUE!</v>
      </c>
      <c r="K80" s="19" t="e">
        <f t="shared" si="13"/>
        <v>#VALUE!</v>
      </c>
      <c r="L80" s="18" t="e">
        <f>VLOOKUP(F80,E9数据库!C:G,4,0)</f>
        <v>#VALUE!</v>
      </c>
      <c r="M80" s="18" t="e">
        <f>VLOOKUP(F80,E9数据库!C:G,5,0)</f>
        <v>#VALUE!</v>
      </c>
      <c r="N80" s="18"/>
    </row>
    <row r="81" spans="1:14" x14ac:dyDescent="0.25">
      <c r="A81" s="22"/>
      <c r="B81" s="3"/>
      <c r="C81" s="3"/>
      <c r="D81" s="3"/>
      <c r="E81" s="18" t="e">
        <f t="shared" si="10"/>
        <v>#VALUE!</v>
      </c>
      <c r="F81" s="18" t="e">
        <f t="shared" si="9"/>
        <v>#VALUE!</v>
      </c>
      <c r="G81" s="18" t="e">
        <f t="shared" si="11"/>
        <v>#VALUE!</v>
      </c>
      <c r="H81" s="18" t="str">
        <f t="shared" si="12"/>
        <v/>
      </c>
      <c r="I81" s="18" t="e">
        <f>VLOOKUP(F81,E9数据库!C:G,2,0)</f>
        <v>#VALUE!</v>
      </c>
      <c r="J81" s="18" t="e">
        <f>VLOOKUP(F81,E9数据库!C:G,3,0)</f>
        <v>#VALUE!</v>
      </c>
      <c r="K81" s="19" t="e">
        <f t="shared" si="13"/>
        <v>#VALUE!</v>
      </c>
      <c r="L81" s="18" t="e">
        <f>VLOOKUP(F81,E9数据库!C:G,4,0)</f>
        <v>#VALUE!</v>
      </c>
      <c r="M81" s="18" t="e">
        <f>VLOOKUP(F81,E9数据库!C:G,5,0)</f>
        <v>#VALUE!</v>
      </c>
      <c r="N81" s="18"/>
    </row>
    <row r="82" spans="1:14" x14ac:dyDescent="0.25">
      <c r="A82" s="22"/>
      <c r="B82" s="3"/>
      <c r="C82" s="3"/>
      <c r="D82" s="3"/>
      <c r="E82" s="18" t="e">
        <f t="shared" si="10"/>
        <v>#VALUE!</v>
      </c>
      <c r="F82" s="18" t="e">
        <f t="shared" si="9"/>
        <v>#VALUE!</v>
      </c>
      <c r="G82" s="18" t="e">
        <f t="shared" si="11"/>
        <v>#VALUE!</v>
      </c>
      <c r="H82" s="18" t="str">
        <f t="shared" si="12"/>
        <v/>
      </c>
      <c r="I82" s="18" t="e">
        <f>VLOOKUP(F82,E9数据库!C:G,2,0)</f>
        <v>#VALUE!</v>
      </c>
      <c r="J82" s="18" t="e">
        <f>VLOOKUP(F82,E9数据库!C:G,3,0)</f>
        <v>#VALUE!</v>
      </c>
      <c r="K82" s="19" t="e">
        <f t="shared" si="13"/>
        <v>#VALUE!</v>
      </c>
      <c r="L82" s="18" t="e">
        <f>VLOOKUP(F82,E9数据库!C:G,4,0)</f>
        <v>#VALUE!</v>
      </c>
      <c r="M82" s="18" t="e">
        <f>VLOOKUP(F82,E9数据库!C:G,5,0)</f>
        <v>#VALUE!</v>
      </c>
      <c r="N82" s="18"/>
    </row>
    <row r="83" spans="1:14" x14ac:dyDescent="0.25">
      <c r="A83" s="22"/>
      <c r="B83" s="3"/>
      <c r="C83" s="3"/>
      <c r="D83" s="3"/>
      <c r="E83" s="18" t="e">
        <f t="shared" si="10"/>
        <v>#VALUE!</v>
      </c>
      <c r="F83" s="18" t="e">
        <f t="shared" si="9"/>
        <v>#VALUE!</v>
      </c>
      <c r="G83" s="18" t="e">
        <f t="shared" si="11"/>
        <v>#VALUE!</v>
      </c>
      <c r="H83" s="18" t="str">
        <f t="shared" si="12"/>
        <v/>
      </c>
      <c r="I83" s="18" t="e">
        <f>VLOOKUP(F83,E9数据库!C:G,2,0)</f>
        <v>#VALUE!</v>
      </c>
      <c r="J83" s="18" t="e">
        <f>VLOOKUP(F83,E9数据库!C:G,3,0)</f>
        <v>#VALUE!</v>
      </c>
      <c r="K83" s="19" t="e">
        <f t="shared" si="13"/>
        <v>#VALUE!</v>
      </c>
      <c r="L83" s="18" t="e">
        <f>VLOOKUP(F83,E9数据库!C:G,4,0)</f>
        <v>#VALUE!</v>
      </c>
      <c r="M83" s="18" t="e">
        <f>VLOOKUP(F83,E9数据库!C:G,5,0)</f>
        <v>#VALUE!</v>
      </c>
      <c r="N83" s="18"/>
    </row>
    <row r="84" spans="1:14" x14ac:dyDescent="0.25">
      <c r="A84" s="22"/>
      <c r="B84" s="3"/>
      <c r="C84" s="3"/>
      <c r="D84" s="3"/>
      <c r="E84" s="18" t="e">
        <f t="shared" si="10"/>
        <v>#VALUE!</v>
      </c>
      <c r="F84" s="18" t="e">
        <f t="shared" si="9"/>
        <v>#VALUE!</v>
      </c>
      <c r="G84" s="18" t="e">
        <f t="shared" si="11"/>
        <v>#VALUE!</v>
      </c>
      <c r="H84" s="18" t="str">
        <f t="shared" si="12"/>
        <v/>
      </c>
      <c r="I84" s="18" t="e">
        <f>VLOOKUP(F84,E9数据库!C:G,2,0)</f>
        <v>#VALUE!</v>
      </c>
      <c r="J84" s="18" t="e">
        <f>VLOOKUP(F84,E9数据库!C:G,3,0)</f>
        <v>#VALUE!</v>
      </c>
      <c r="K84" s="19" t="e">
        <f t="shared" si="13"/>
        <v>#VALUE!</v>
      </c>
      <c r="L84" s="18" t="e">
        <f>VLOOKUP(F84,E9数据库!C:G,4,0)</f>
        <v>#VALUE!</v>
      </c>
      <c r="M84" s="18" t="e">
        <f>VLOOKUP(F84,E9数据库!C:G,5,0)</f>
        <v>#VALUE!</v>
      </c>
      <c r="N84" s="18"/>
    </row>
    <row r="85" spans="1:14" x14ac:dyDescent="0.25">
      <c r="A85" s="22"/>
      <c r="B85" s="3"/>
      <c r="C85" s="3"/>
      <c r="D85" s="3"/>
      <c r="E85" s="18" t="e">
        <f t="shared" si="10"/>
        <v>#VALUE!</v>
      </c>
      <c r="F85" s="18" t="e">
        <f t="shared" si="9"/>
        <v>#VALUE!</v>
      </c>
      <c r="G85" s="18" t="e">
        <f t="shared" si="11"/>
        <v>#VALUE!</v>
      </c>
      <c r="H85" s="18" t="str">
        <f t="shared" si="12"/>
        <v/>
      </c>
      <c r="I85" s="18" t="e">
        <f>VLOOKUP(F85,E9数据库!C:G,2,0)</f>
        <v>#VALUE!</v>
      </c>
      <c r="J85" s="18" t="e">
        <f>VLOOKUP(F85,E9数据库!C:G,3,0)</f>
        <v>#VALUE!</v>
      </c>
      <c r="K85" s="19" t="e">
        <f t="shared" si="13"/>
        <v>#VALUE!</v>
      </c>
      <c r="L85" s="18" t="e">
        <f>VLOOKUP(F85,E9数据库!C:G,4,0)</f>
        <v>#VALUE!</v>
      </c>
      <c r="M85" s="18" t="e">
        <f>VLOOKUP(F85,E9数据库!C:G,5,0)</f>
        <v>#VALUE!</v>
      </c>
      <c r="N85" s="18"/>
    </row>
    <row r="86" spans="1:14" x14ac:dyDescent="0.25">
      <c r="A86" s="22"/>
      <c r="B86" s="3"/>
      <c r="C86" s="3"/>
      <c r="D86" s="3"/>
      <c r="E86" s="18" t="e">
        <f t="shared" si="10"/>
        <v>#VALUE!</v>
      </c>
      <c r="F86" s="18" t="e">
        <f t="shared" si="9"/>
        <v>#VALUE!</v>
      </c>
      <c r="G86" s="18" t="e">
        <f t="shared" si="11"/>
        <v>#VALUE!</v>
      </c>
      <c r="H86" s="18" t="str">
        <f t="shared" si="12"/>
        <v/>
      </c>
      <c r="I86" s="18" t="e">
        <f>VLOOKUP(F86,E9数据库!C:G,2,0)</f>
        <v>#VALUE!</v>
      </c>
      <c r="J86" s="18" t="e">
        <f>VLOOKUP(F86,E9数据库!C:G,3,0)</f>
        <v>#VALUE!</v>
      </c>
      <c r="K86" s="19" t="e">
        <f t="shared" si="13"/>
        <v>#VALUE!</v>
      </c>
      <c r="L86" s="18" t="e">
        <f>VLOOKUP(F86,E9数据库!C:G,4,0)</f>
        <v>#VALUE!</v>
      </c>
      <c r="M86" s="18" t="e">
        <f>VLOOKUP(F86,E9数据库!C:G,5,0)</f>
        <v>#VALUE!</v>
      </c>
      <c r="N86" s="18"/>
    </row>
    <row r="87" spans="1:14" x14ac:dyDescent="0.25">
      <c r="A87" s="22"/>
      <c r="B87" s="3"/>
      <c r="C87" s="3"/>
      <c r="D87" s="3"/>
      <c r="E87" s="18" t="e">
        <f t="shared" si="10"/>
        <v>#VALUE!</v>
      </c>
      <c r="F87" s="18" t="e">
        <f t="shared" si="9"/>
        <v>#VALUE!</v>
      </c>
      <c r="G87" s="18" t="e">
        <f t="shared" si="11"/>
        <v>#VALUE!</v>
      </c>
      <c r="H87" s="18" t="str">
        <f t="shared" si="12"/>
        <v/>
      </c>
      <c r="I87" s="18" t="e">
        <f>VLOOKUP(F87,E9数据库!C:G,2,0)</f>
        <v>#VALUE!</v>
      </c>
      <c r="J87" s="18" t="e">
        <f>VLOOKUP(F87,E9数据库!C:G,3,0)</f>
        <v>#VALUE!</v>
      </c>
      <c r="K87" s="19" t="e">
        <f t="shared" si="13"/>
        <v>#VALUE!</v>
      </c>
      <c r="L87" s="18" t="e">
        <f>VLOOKUP(F87,E9数据库!C:G,4,0)</f>
        <v>#VALUE!</v>
      </c>
      <c r="M87" s="18" t="e">
        <f>VLOOKUP(F87,E9数据库!C:G,5,0)</f>
        <v>#VALUE!</v>
      </c>
      <c r="N87" s="18"/>
    </row>
    <row r="88" spans="1:14" x14ac:dyDescent="0.25">
      <c r="A88" s="22"/>
      <c r="B88" s="3"/>
      <c r="C88" s="3"/>
      <c r="D88" s="3"/>
      <c r="E88" s="18" t="e">
        <f t="shared" si="10"/>
        <v>#VALUE!</v>
      </c>
      <c r="F88" s="18" t="e">
        <f t="shared" si="9"/>
        <v>#VALUE!</v>
      </c>
      <c r="G88" s="18" t="e">
        <f t="shared" si="11"/>
        <v>#VALUE!</v>
      </c>
      <c r="H88" s="18" t="str">
        <f t="shared" si="12"/>
        <v/>
      </c>
      <c r="I88" s="18" t="e">
        <f>VLOOKUP(F88,E9数据库!C:G,2,0)</f>
        <v>#VALUE!</v>
      </c>
      <c r="J88" s="18" t="e">
        <f>VLOOKUP(F88,E9数据库!C:G,3,0)</f>
        <v>#VALUE!</v>
      </c>
      <c r="K88" s="19" t="e">
        <f t="shared" si="13"/>
        <v>#VALUE!</v>
      </c>
      <c r="L88" s="18" t="e">
        <f>VLOOKUP(F88,E9数据库!C:G,4,0)</f>
        <v>#VALUE!</v>
      </c>
      <c r="M88" s="18" t="e">
        <f>VLOOKUP(F88,E9数据库!C:G,5,0)</f>
        <v>#VALUE!</v>
      </c>
      <c r="N88" s="18"/>
    </row>
    <row r="89" spans="1:14" x14ac:dyDescent="0.25">
      <c r="A89" s="22"/>
      <c r="B89" s="3"/>
      <c r="C89" s="3"/>
      <c r="D89" s="3"/>
      <c r="E89" s="18" t="e">
        <f t="shared" si="10"/>
        <v>#VALUE!</v>
      </c>
      <c r="F89" s="18" t="e">
        <f t="shared" si="9"/>
        <v>#VALUE!</v>
      </c>
      <c r="G89" s="18" t="e">
        <f t="shared" si="11"/>
        <v>#VALUE!</v>
      </c>
      <c r="H89" s="18" t="str">
        <f t="shared" si="12"/>
        <v/>
      </c>
      <c r="I89" s="18" t="e">
        <f>VLOOKUP(F89,E9数据库!C:G,2,0)</f>
        <v>#VALUE!</v>
      </c>
      <c r="J89" s="18" t="e">
        <f>VLOOKUP(F89,E9数据库!C:G,3,0)</f>
        <v>#VALUE!</v>
      </c>
      <c r="K89" s="19" t="e">
        <f t="shared" si="13"/>
        <v>#VALUE!</v>
      </c>
      <c r="L89" s="18" t="e">
        <f>VLOOKUP(F89,E9数据库!C:G,4,0)</f>
        <v>#VALUE!</v>
      </c>
      <c r="M89" s="18" t="e">
        <f>VLOOKUP(F89,E9数据库!C:G,5,0)</f>
        <v>#VALUE!</v>
      </c>
      <c r="N89" s="18"/>
    </row>
    <row r="90" spans="1:14" x14ac:dyDescent="0.25">
      <c r="A90" s="22"/>
      <c r="B90" s="3"/>
      <c r="C90" s="3"/>
      <c r="D90" s="3"/>
      <c r="E90" s="18" t="e">
        <f t="shared" si="10"/>
        <v>#VALUE!</v>
      </c>
      <c r="F90" s="18" t="e">
        <f t="shared" si="9"/>
        <v>#VALUE!</v>
      </c>
      <c r="G90" s="18" t="e">
        <f t="shared" si="11"/>
        <v>#VALUE!</v>
      </c>
      <c r="H90" s="18" t="str">
        <f t="shared" si="12"/>
        <v/>
      </c>
      <c r="I90" s="18" t="e">
        <f>VLOOKUP(F90,E9数据库!C:G,2,0)</f>
        <v>#VALUE!</v>
      </c>
      <c r="J90" s="18" t="e">
        <f>VLOOKUP(F90,E9数据库!C:G,3,0)</f>
        <v>#VALUE!</v>
      </c>
      <c r="K90" s="19" t="e">
        <f t="shared" si="13"/>
        <v>#VALUE!</v>
      </c>
      <c r="L90" s="18" t="e">
        <f>VLOOKUP(F90,E9数据库!C:G,4,0)</f>
        <v>#VALUE!</v>
      </c>
      <c r="M90" s="18" t="e">
        <f>VLOOKUP(F90,E9数据库!C:G,5,0)</f>
        <v>#VALUE!</v>
      </c>
      <c r="N90" s="18"/>
    </row>
    <row r="91" spans="1:14" x14ac:dyDescent="0.25">
      <c r="A91" s="22"/>
      <c r="B91" s="3"/>
      <c r="C91" s="3"/>
      <c r="D91" s="3"/>
      <c r="E91" s="18" t="e">
        <f t="shared" si="10"/>
        <v>#VALUE!</v>
      </c>
      <c r="F91" s="18" t="e">
        <f t="shared" si="9"/>
        <v>#VALUE!</v>
      </c>
      <c r="G91" s="18" t="e">
        <f t="shared" si="11"/>
        <v>#VALUE!</v>
      </c>
      <c r="H91" s="18" t="str">
        <f t="shared" si="12"/>
        <v/>
      </c>
      <c r="I91" s="18" t="e">
        <f>VLOOKUP(F91,E9数据库!C:G,2,0)</f>
        <v>#VALUE!</v>
      </c>
      <c r="J91" s="18" t="e">
        <f>VLOOKUP(F91,E9数据库!C:G,3,0)</f>
        <v>#VALUE!</v>
      </c>
      <c r="K91" s="19" t="e">
        <f t="shared" si="13"/>
        <v>#VALUE!</v>
      </c>
      <c r="L91" s="18" t="e">
        <f>VLOOKUP(F91,E9数据库!C:G,4,0)</f>
        <v>#VALUE!</v>
      </c>
      <c r="M91" s="18" t="e">
        <f>VLOOKUP(F91,E9数据库!C:G,5,0)</f>
        <v>#VALUE!</v>
      </c>
      <c r="N91" s="18"/>
    </row>
    <row r="92" spans="1:14" x14ac:dyDescent="0.25">
      <c r="A92" s="22"/>
      <c r="B92" s="3"/>
      <c r="C92" s="3"/>
      <c r="D92" s="3"/>
      <c r="E92" s="18" t="e">
        <f t="shared" si="10"/>
        <v>#VALUE!</v>
      </c>
      <c r="F92" s="18" t="e">
        <f t="shared" si="9"/>
        <v>#VALUE!</v>
      </c>
      <c r="G92" s="18" t="e">
        <f t="shared" si="11"/>
        <v>#VALUE!</v>
      </c>
      <c r="H92" s="18" t="str">
        <f t="shared" si="12"/>
        <v/>
      </c>
      <c r="I92" s="18" t="e">
        <f>VLOOKUP(F92,E9数据库!C:G,2,0)</f>
        <v>#VALUE!</v>
      </c>
      <c r="J92" s="18" t="e">
        <f>VLOOKUP(F92,E9数据库!C:G,3,0)</f>
        <v>#VALUE!</v>
      </c>
      <c r="K92" s="19" t="e">
        <f t="shared" si="13"/>
        <v>#VALUE!</v>
      </c>
      <c r="L92" s="18" t="e">
        <f>VLOOKUP(F92,E9数据库!C:G,4,0)</f>
        <v>#VALUE!</v>
      </c>
      <c r="M92" s="18" t="e">
        <f>VLOOKUP(F92,E9数据库!C:G,5,0)</f>
        <v>#VALUE!</v>
      </c>
      <c r="N92" s="18"/>
    </row>
    <row r="93" spans="1:14" x14ac:dyDescent="0.25">
      <c r="A93" s="22"/>
      <c r="B93" s="3"/>
      <c r="C93" s="3"/>
      <c r="D93" s="3"/>
      <c r="E93" s="18" t="e">
        <f t="shared" si="10"/>
        <v>#VALUE!</v>
      </c>
      <c r="F93" s="18" t="e">
        <f t="shared" si="9"/>
        <v>#VALUE!</v>
      </c>
      <c r="G93" s="18" t="e">
        <f t="shared" si="11"/>
        <v>#VALUE!</v>
      </c>
      <c r="H93" s="18" t="str">
        <f t="shared" si="12"/>
        <v/>
      </c>
      <c r="I93" s="18" t="e">
        <f>VLOOKUP(F93,E9数据库!C:G,2,0)</f>
        <v>#VALUE!</v>
      </c>
      <c r="J93" s="18" t="e">
        <f>VLOOKUP(F93,E9数据库!C:G,3,0)</f>
        <v>#VALUE!</v>
      </c>
      <c r="K93" s="19" t="e">
        <f t="shared" si="13"/>
        <v>#VALUE!</v>
      </c>
      <c r="L93" s="18" t="e">
        <f>VLOOKUP(F93,E9数据库!C:G,4,0)</f>
        <v>#VALUE!</v>
      </c>
      <c r="M93" s="18" t="e">
        <f>VLOOKUP(F93,E9数据库!C:G,5,0)</f>
        <v>#VALUE!</v>
      </c>
      <c r="N93" s="18"/>
    </row>
    <row r="94" spans="1:14" x14ac:dyDescent="0.25">
      <c r="A94" s="22"/>
      <c r="B94" s="3"/>
      <c r="C94" s="3"/>
      <c r="D94" s="3"/>
      <c r="E94" s="18" t="e">
        <f t="shared" si="10"/>
        <v>#VALUE!</v>
      </c>
      <c r="F94" s="18" t="e">
        <f t="shared" si="9"/>
        <v>#VALUE!</v>
      </c>
      <c r="G94" s="18" t="e">
        <f t="shared" si="11"/>
        <v>#VALUE!</v>
      </c>
      <c r="H94" s="18" t="str">
        <f t="shared" si="12"/>
        <v/>
      </c>
      <c r="I94" s="18" t="e">
        <f>VLOOKUP(F94,E9数据库!C:G,2,0)</f>
        <v>#VALUE!</v>
      </c>
      <c r="J94" s="18" t="e">
        <f>VLOOKUP(F94,E9数据库!C:G,3,0)</f>
        <v>#VALUE!</v>
      </c>
      <c r="K94" s="19" t="e">
        <f t="shared" si="13"/>
        <v>#VALUE!</v>
      </c>
      <c r="L94" s="18" t="e">
        <f>VLOOKUP(F94,E9数据库!C:G,4,0)</f>
        <v>#VALUE!</v>
      </c>
      <c r="M94" s="18" t="e">
        <f>VLOOKUP(F94,E9数据库!C:G,5,0)</f>
        <v>#VALUE!</v>
      </c>
      <c r="N94" s="18"/>
    </row>
    <row r="95" spans="1:14" x14ac:dyDescent="0.25">
      <c r="A95" s="22"/>
      <c r="B95" s="3"/>
      <c r="C95" s="3"/>
      <c r="D95" s="3"/>
      <c r="E95" s="18" t="e">
        <f t="shared" si="10"/>
        <v>#VALUE!</v>
      </c>
      <c r="F95" s="18" t="e">
        <f t="shared" si="9"/>
        <v>#VALUE!</v>
      </c>
      <c r="G95" s="18" t="e">
        <f t="shared" si="11"/>
        <v>#VALUE!</v>
      </c>
      <c r="H95" s="18" t="str">
        <f t="shared" si="12"/>
        <v/>
      </c>
      <c r="I95" s="18" t="e">
        <f>VLOOKUP(F95,E9数据库!C:G,2,0)</f>
        <v>#VALUE!</v>
      </c>
      <c r="J95" s="18" t="e">
        <f>VLOOKUP(F95,E9数据库!C:G,3,0)</f>
        <v>#VALUE!</v>
      </c>
      <c r="K95" s="19" t="e">
        <f t="shared" si="13"/>
        <v>#VALUE!</v>
      </c>
      <c r="L95" s="18" t="e">
        <f>VLOOKUP(F95,E9数据库!C:G,4,0)</f>
        <v>#VALUE!</v>
      </c>
      <c r="M95" s="18" t="e">
        <f>VLOOKUP(F95,E9数据库!C:G,5,0)</f>
        <v>#VALUE!</v>
      </c>
      <c r="N95" s="18"/>
    </row>
    <row r="96" spans="1:14" x14ac:dyDescent="0.25">
      <c r="A96" s="22"/>
      <c r="B96" s="3"/>
      <c r="C96" s="3"/>
      <c r="D96" s="3"/>
      <c r="E96" s="18" t="e">
        <f t="shared" si="10"/>
        <v>#VALUE!</v>
      </c>
      <c r="F96" s="18" t="e">
        <f t="shared" si="9"/>
        <v>#VALUE!</v>
      </c>
      <c r="G96" s="18" t="e">
        <f t="shared" si="11"/>
        <v>#VALUE!</v>
      </c>
      <c r="H96" s="18" t="str">
        <f t="shared" si="12"/>
        <v/>
      </c>
      <c r="I96" s="18" t="e">
        <f>VLOOKUP(F96,E9数据库!C:G,2,0)</f>
        <v>#VALUE!</v>
      </c>
      <c r="J96" s="18" t="e">
        <f>VLOOKUP(F96,E9数据库!C:G,3,0)</f>
        <v>#VALUE!</v>
      </c>
      <c r="K96" s="19" t="e">
        <f t="shared" si="13"/>
        <v>#VALUE!</v>
      </c>
      <c r="L96" s="18" t="e">
        <f>VLOOKUP(F96,E9数据库!C:G,4,0)</f>
        <v>#VALUE!</v>
      </c>
      <c r="M96" s="18" t="e">
        <f>VLOOKUP(F96,E9数据库!C:G,5,0)</f>
        <v>#VALUE!</v>
      </c>
      <c r="N96" s="18"/>
    </row>
    <row r="97" spans="1:14" x14ac:dyDescent="0.25">
      <c r="A97" s="22"/>
      <c r="B97" s="3"/>
      <c r="C97" s="3"/>
      <c r="D97" s="3"/>
      <c r="E97" s="18" t="e">
        <f t="shared" si="10"/>
        <v>#VALUE!</v>
      </c>
      <c r="F97" s="18" t="e">
        <f t="shared" si="9"/>
        <v>#VALUE!</v>
      </c>
      <c r="G97" s="18" t="e">
        <f t="shared" si="11"/>
        <v>#VALUE!</v>
      </c>
      <c r="H97" s="18" t="str">
        <f t="shared" si="12"/>
        <v/>
      </c>
      <c r="I97" s="18" t="e">
        <f>VLOOKUP(F97,E9数据库!C:G,2,0)</f>
        <v>#VALUE!</v>
      </c>
      <c r="J97" s="18" t="e">
        <f>VLOOKUP(F97,E9数据库!C:G,3,0)</f>
        <v>#VALUE!</v>
      </c>
      <c r="K97" s="19" t="e">
        <f t="shared" si="13"/>
        <v>#VALUE!</v>
      </c>
      <c r="L97" s="18" t="e">
        <f>VLOOKUP(F97,E9数据库!C:G,4,0)</f>
        <v>#VALUE!</v>
      </c>
      <c r="M97" s="18" t="e">
        <f>VLOOKUP(F97,E9数据库!C:G,5,0)</f>
        <v>#VALUE!</v>
      </c>
      <c r="N97" s="18"/>
    </row>
    <row r="98" spans="1:14" x14ac:dyDescent="0.25">
      <c r="A98" s="22"/>
      <c r="B98" s="3"/>
      <c r="C98" s="3"/>
      <c r="D98" s="3"/>
      <c r="E98" s="18" t="e">
        <f t="shared" si="10"/>
        <v>#VALUE!</v>
      </c>
      <c r="F98" s="18" t="e">
        <f t="shared" si="9"/>
        <v>#VALUE!</v>
      </c>
      <c r="G98" s="18" t="e">
        <f t="shared" si="11"/>
        <v>#VALUE!</v>
      </c>
      <c r="H98" s="18" t="str">
        <f t="shared" si="12"/>
        <v/>
      </c>
      <c r="I98" s="18" t="e">
        <f>VLOOKUP(F98,E9数据库!C:G,2,0)</f>
        <v>#VALUE!</v>
      </c>
      <c r="J98" s="18" t="e">
        <f>VLOOKUP(F98,E9数据库!C:G,3,0)</f>
        <v>#VALUE!</v>
      </c>
      <c r="K98" s="19" t="e">
        <f t="shared" si="13"/>
        <v>#VALUE!</v>
      </c>
      <c r="L98" s="18" t="e">
        <f>VLOOKUP(F98,E9数据库!C:G,4,0)</f>
        <v>#VALUE!</v>
      </c>
      <c r="M98" s="18" t="e">
        <f>VLOOKUP(F98,E9数据库!C:G,5,0)</f>
        <v>#VALUE!</v>
      </c>
      <c r="N98" s="18"/>
    </row>
    <row r="99" spans="1:14" x14ac:dyDescent="0.25">
      <c r="A99" s="22"/>
      <c r="B99" s="3"/>
      <c r="C99" s="3"/>
      <c r="D99" s="3"/>
      <c r="E99" s="18" t="e">
        <f t="shared" si="10"/>
        <v>#VALUE!</v>
      </c>
      <c r="F99" s="18" t="e">
        <f t="shared" si="9"/>
        <v>#VALUE!</v>
      </c>
      <c r="G99" s="18" t="e">
        <f t="shared" si="11"/>
        <v>#VALUE!</v>
      </c>
      <c r="H99" s="18" t="str">
        <f t="shared" si="12"/>
        <v/>
      </c>
      <c r="I99" s="18" t="e">
        <f>VLOOKUP(F99,E9数据库!C:G,2,0)</f>
        <v>#VALUE!</v>
      </c>
      <c r="J99" s="18" t="e">
        <f>VLOOKUP(F99,E9数据库!C:G,3,0)</f>
        <v>#VALUE!</v>
      </c>
      <c r="K99" s="19" t="e">
        <f t="shared" si="13"/>
        <v>#VALUE!</v>
      </c>
      <c r="L99" s="18" t="e">
        <f>VLOOKUP(F99,E9数据库!C:G,4,0)</f>
        <v>#VALUE!</v>
      </c>
      <c r="M99" s="18" t="e">
        <f>VLOOKUP(F99,E9数据库!C:G,5,0)</f>
        <v>#VALUE!</v>
      </c>
      <c r="N99" s="18"/>
    </row>
    <row r="100" spans="1:14" x14ac:dyDescent="0.25">
      <c r="A100" s="22"/>
      <c r="B100" s="3"/>
      <c r="C100" s="3"/>
      <c r="D100" s="3"/>
      <c r="E100" s="18" t="e">
        <f t="shared" si="10"/>
        <v>#VALUE!</v>
      </c>
      <c r="F100" s="18" t="e">
        <f t="shared" si="9"/>
        <v>#VALUE!</v>
      </c>
      <c r="G100" s="18" t="e">
        <f t="shared" si="11"/>
        <v>#VALUE!</v>
      </c>
      <c r="H100" s="18" t="str">
        <f t="shared" si="12"/>
        <v/>
      </c>
      <c r="I100" s="18" t="e">
        <f>VLOOKUP(F100,E9数据库!C:G,2,0)</f>
        <v>#VALUE!</v>
      </c>
      <c r="J100" s="18" t="e">
        <f>VLOOKUP(F100,E9数据库!C:G,3,0)</f>
        <v>#VALUE!</v>
      </c>
      <c r="K100" s="19" t="e">
        <f t="shared" si="13"/>
        <v>#VALUE!</v>
      </c>
      <c r="L100" s="18" t="e">
        <f>VLOOKUP(F100,E9数据库!C:G,4,0)</f>
        <v>#VALUE!</v>
      </c>
      <c r="M100" s="18" t="e">
        <f>VLOOKUP(F100,E9数据库!C:G,5,0)</f>
        <v>#VALUE!</v>
      </c>
      <c r="N100" s="18"/>
    </row>
  </sheetData>
  <sheetProtection algorithmName="SHA-512" hashValue="9H6aVHhO4PDCNW3D7L0qXyJoyDp8If0eZPAo6XUx6s3OJy28JODYN2SSwuZyA5LBYm+orOwWBJsxrA4iLuXg6g==" saltValue="x4RBi5DnIg+QUlTZG7Hjdw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  <ignoredErrors>
    <ignoredError sqref="G2:G6" formula="1"/>
  </ignoredError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9F36-A6F6-488E-97BF-676C07AA55CA}">
  <sheetPr codeName="Sheet18"/>
  <dimension ref="A1:G12"/>
  <sheetViews>
    <sheetView zoomScale="115" zoomScaleNormal="115"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3" max="3" width="12.453125" bestFit="1" customWidth="1"/>
    <col min="5" max="5" width="16.08984375" bestFit="1" customWidth="1"/>
  </cols>
  <sheetData>
    <row r="1" spans="1:7" x14ac:dyDescent="0.25">
      <c r="A1" s="43" t="str">
        <f>HYPERLINK("#管架编号及数量输入!J1","序号/回输入界面")</f>
        <v>序号/回输入界面</v>
      </c>
      <c r="B1" s="46"/>
      <c r="C1" s="92" t="s">
        <v>11</v>
      </c>
      <c r="D1" s="93"/>
      <c r="E1" s="93"/>
      <c r="F1" s="93"/>
      <c r="G1" s="93"/>
    </row>
    <row r="2" spans="1:7" x14ac:dyDescent="0.25">
      <c r="A2" s="3" t="s">
        <v>47</v>
      </c>
      <c r="B2" s="3" t="s">
        <v>46</v>
      </c>
      <c r="C2" s="1" t="s">
        <v>68</v>
      </c>
      <c r="D2" s="1" t="s">
        <v>12</v>
      </c>
      <c r="E2" s="1" t="s">
        <v>2</v>
      </c>
      <c r="F2" s="1" t="s">
        <v>3</v>
      </c>
      <c r="G2" s="1" t="s">
        <v>4</v>
      </c>
    </row>
    <row r="3" spans="1:7" x14ac:dyDescent="0.25">
      <c r="A3" s="3" t="s">
        <v>302</v>
      </c>
      <c r="B3" s="3" t="s">
        <v>303</v>
      </c>
      <c r="C3" s="1">
        <v>150</v>
      </c>
      <c r="D3" s="3" t="s">
        <v>181</v>
      </c>
      <c r="E3" s="3" t="s">
        <v>196</v>
      </c>
      <c r="F3" s="1" t="s">
        <v>15</v>
      </c>
      <c r="G3" s="1" t="s">
        <v>7</v>
      </c>
    </row>
    <row r="4" spans="1:7" x14ac:dyDescent="0.25">
      <c r="A4" s="3"/>
      <c r="B4" s="1"/>
      <c r="C4" s="1">
        <v>200</v>
      </c>
      <c r="D4" s="3" t="s">
        <v>181</v>
      </c>
      <c r="E4" s="3" t="s">
        <v>196</v>
      </c>
      <c r="F4" s="1" t="s">
        <v>15</v>
      </c>
      <c r="G4" s="1" t="s">
        <v>7</v>
      </c>
    </row>
    <row r="5" spans="1:7" x14ac:dyDescent="0.25">
      <c r="C5" s="1">
        <v>250</v>
      </c>
      <c r="D5" s="3" t="s">
        <v>181</v>
      </c>
      <c r="E5" s="3" t="s">
        <v>119</v>
      </c>
      <c r="F5" s="1" t="s">
        <v>15</v>
      </c>
      <c r="G5" s="1" t="s">
        <v>7</v>
      </c>
    </row>
    <row r="6" spans="1:7" x14ac:dyDescent="0.25">
      <c r="C6" s="3">
        <v>300</v>
      </c>
      <c r="D6" s="3" t="s">
        <v>181</v>
      </c>
      <c r="E6" s="3" t="s">
        <v>119</v>
      </c>
      <c r="F6" s="1" t="s">
        <v>15</v>
      </c>
      <c r="G6" s="1" t="s">
        <v>7</v>
      </c>
    </row>
    <row r="7" spans="1:7" x14ac:dyDescent="0.25">
      <c r="C7" s="1">
        <v>350</v>
      </c>
      <c r="D7" s="3" t="s">
        <v>181</v>
      </c>
      <c r="E7" s="3" t="s">
        <v>119</v>
      </c>
      <c r="F7" s="1" t="s">
        <v>15</v>
      </c>
      <c r="G7" s="1" t="s">
        <v>7</v>
      </c>
    </row>
    <row r="8" spans="1:7" x14ac:dyDescent="0.25">
      <c r="C8" s="1">
        <v>400</v>
      </c>
      <c r="D8" s="3" t="s">
        <v>181</v>
      </c>
      <c r="E8" s="3" t="s">
        <v>119</v>
      </c>
      <c r="F8" s="1" t="s">
        <v>15</v>
      </c>
      <c r="G8" s="1" t="s">
        <v>7</v>
      </c>
    </row>
    <row r="9" spans="1:7" x14ac:dyDescent="0.25">
      <c r="C9" s="1">
        <v>450</v>
      </c>
      <c r="D9" s="3" t="s">
        <v>181</v>
      </c>
      <c r="E9" s="3" t="s">
        <v>188</v>
      </c>
      <c r="F9" s="1" t="s">
        <v>15</v>
      </c>
      <c r="G9" s="1" t="s">
        <v>7</v>
      </c>
    </row>
    <row r="10" spans="1:7" x14ac:dyDescent="0.25">
      <c r="C10" s="1">
        <v>500</v>
      </c>
      <c r="D10" s="3" t="s">
        <v>181</v>
      </c>
      <c r="E10" s="3" t="s">
        <v>188</v>
      </c>
      <c r="F10" s="1" t="s">
        <v>15</v>
      </c>
      <c r="G10" s="1" t="s">
        <v>7</v>
      </c>
    </row>
    <row r="11" spans="1:7" x14ac:dyDescent="0.25">
      <c r="C11" s="1">
        <v>550</v>
      </c>
      <c r="D11" s="3" t="s">
        <v>181</v>
      </c>
      <c r="E11" s="3" t="s">
        <v>188</v>
      </c>
      <c r="F11" s="1" t="s">
        <v>15</v>
      </c>
      <c r="G11" s="1" t="s">
        <v>7</v>
      </c>
    </row>
    <row r="12" spans="1:7" x14ac:dyDescent="0.25">
      <c r="C12" s="1">
        <v>600</v>
      </c>
      <c r="D12" s="3" t="s">
        <v>181</v>
      </c>
      <c r="E12" s="3" t="s">
        <v>188</v>
      </c>
      <c r="F12" s="1" t="s">
        <v>15</v>
      </c>
      <c r="G12" s="1" t="s">
        <v>7</v>
      </c>
    </row>
  </sheetData>
  <sheetProtection algorithmName="SHA-512" hashValue="cNw6VnJaT0O9iDnCjGrap6qPBvY6qiGd8mizwyhMQrWzqdSO/sgfKTGAs2KgXVcTZOyxy4syx51/XpPkUimhlw==" saltValue="JCPM7bFzEUAP5bE5RRRu6A==" spinCount="100000" sheet="1" objects="1" scenarios="1"/>
  <mergeCells count="1">
    <mergeCell ref="C1:G1"/>
  </mergeCells>
  <phoneticPr fontId="6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5099F-A42A-4F33-ABA0-DB7079F9D46F}">
  <sheetPr codeName="Sheet68"/>
  <dimension ref="A1:AF100"/>
  <sheetViews>
    <sheetView topLeftCell="J1" zoomScale="106" zoomScaleNormal="106" workbookViewId="0">
      <selection activeCell="AC5" sqref="AC5"/>
    </sheetView>
  </sheetViews>
  <sheetFormatPr defaultRowHeight="14" x14ac:dyDescent="0.25"/>
  <cols>
    <col min="1" max="1" width="16.90625" style="23" bestFit="1" customWidth="1"/>
    <col min="2" max="2" width="22.08984375" style="35" bestFit="1" customWidth="1"/>
    <col min="8" max="8" width="13.453125" bestFit="1" customWidth="1"/>
    <col min="9" max="10" width="10.26953125" bestFit="1" customWidth="1"/>
    <col min="11" max="11" width="11.36328125" bestFit="1" customWidth="1"/>
    <col min="13" max="13" width="10.26953125" bestFit="1" customWidth="1"/>
    <col min="16" max="16" width="11.36328125" bestFit="1" customWidth="1"/>
    <col min="18" max="18" width="11.36328125" bestFit="1" customWidth="1"/>
    <col min="23" max="23" width="9.26953125" bestFit="1" customWidth="1"/>
    <col min="27" max="27" width="11.36328125" bestFit="1" customWidth="1"/>
  </cols>
  <sheetData>
    <row r="1" spans="1:32" x14ac:dyDescent="0.25">
      <c r="A1" s="56" t="str">
        <f>HYPERLINK("#管架编号及数量输入!J1","序号/回输入界面")</f>
        <v>序号/回输入界面</v>
      </c>
      <c r="B1" s="22" t="s">
        <v>66</v>
      </c>
      <c r="C1" s="22" t="s">
        <v>32</v>
      </c>
      <c r="D1" s="22" t="s">
        <v>33</v>
      </c>
      <c r="E1" s="18" t="s">
        <v>136</v>
      </c>
      <c r="F1" s="18" t="s">
        <v>166</v>
      </c>
      <c r="G1" s="18" t="s">
        <v>42</v>
      </c>
      <c r="H1" s="18" t="s">
        <v>153</v>
      </c>
      <c r="I1" s="18" t="s">
        <v>154</v>
      </c>
      <c r="J1" s="18" t="s">
        <v>155</v>
      </c>
      <c r="K1" s="18" t="s">
        <v>48</v>
      </c>
      <c r="L1" s="18" t="s">
        <v>82</v>
      </c>
      <c r="M1" s="18" t="s">
        <v>314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8" t="s">
        <v>264</v>
      </c>
      <c r="U1" s="18" t="s">
        <v>83</v>
      </c>
      <c r="V1" s="18" t="s">
        <v>265</v>
      </c>
      <c r="W1" s="19" t="s">
        <v>79</v>
      </c>
      <c r="X1" s="18" t="s">
        <v>3</v>
      </c>
      <c r="Y1" s="18" t="s">
        <v>160</v>
      </c>
      <c r="Z1" s="18" t="s">
        <v>5</v>
      </c>
      <c r="AA1" s="18" t="s">
        <v>48</v>
      </c>
      <c r="AB1" s="18" t="s">
        <v>82</v>
      </c>
      <c r="AC1" s="19" t="s">
        <v>79</v>
      </c>
      <c r="AD1" s="18" t="s">
        <v>3</v>
      </c>
      <c r="AE1" s="18" t="s">
        <v>160</v>
      </c>
      <c r="AF1" s="18" t="s">
        <v>5</v>
      </c>
    </row>
    <row r="2" spans="1:32" x14ac:dyDescent="0.25">
      <c r="A2" s="22">
        <v>30</v>
      </c>
      <c r="B2" s="22" t="s">
        <v>1065</v>
      </c>
      <c r="C2" s="22">
        <v>2</v>
      </c>
      <c r="D2" s="22" t="s">
        <v>551</v>
      </c>
      <c r="E2" s="18">
        <f>VALUE(TRIM(MID(SUBSTITUTE($B2,"-",REPT(" ",99)),COLUMN(B2)*99-98,99)))</f>
        <v>1</v>
      </c>
      <c r="F2" s="18" t="str">
        <f>TRIM(MID(SUBSTITUTE($B2,"-",REPT(" ",99)),COLUMN(C2)*99-98,99))</f>
        <v>300</v>
      </c>
      <c r="G2" s="18" t="str">
        <f>TRIM(MID(SUBSTITUTE($B2,"-",REPT(" ",99)),COLUMN(D2)*99-98,99))</f>
        <v>C1</v>
      </c>
      <c r="H2" s="18" t="str">
        <f>TRIM(MID(SUBSTITUTE($B2,"-",REPT(" ",99)),COLUMN(E2)*99-98,99))</f>
        <v>200x301</v>
      </c>
      <c r="I2" s="18">
        <f>VALUE(TRIM(MID(SUBSTITUTE($H2,"x",REPT(" ",99)),COLUMN(A2)*99-98,99)))</f>
        <v>200</v>
      </c>
      <c r="J2" s="18">
        <f>VALUE(TRIM(MID(SUBSTITUTE($H2,"x",REPT(" ",99)),COLUMN(B2)*99-98,99)))</f>
        <v>301</v>
      </c>
      <c r="K2" s="18" t="str">
        <f>VLOOKUP(E2,E10数据库!C:T,2,0)</f>
        <v>钢板</v>
      </c>
      <c r="L2" s="18" t="str">
        <f>VLOOKUP(E2,E10数据库!C:T,3,0)</f>
        <v>δ=10</v>
      </c>
      <c r="M2" s="18">
        <f>IF(E2=2,4,1)</f>
        <v>1</v>
      </c>
      <c r="N2" s="19">
        <f>VLOOKUP(E2,E10数据库!C:T,4,0)*M2*E2*C2</f>
        <v>2.5000000000000001E-3</v>
      </c>
      <c r="O2" s="18" t="str">
        <f>VLOOKUP(E2,E10数据库!C:T,5,0)</f>
        <v>m²</v>
      </c>
      <c r="P2" s="18" t="str">
        <f>VLOOKUP(G2,E10数据库!V:W,2,0)</f>
        <v>Q235B</v>
      </c>
      <c r="Q2" s="18"/>
      <c r="R2" s="18" t="str">
        <f>VLOOKUP(E2,E10数据库!C:T,7,0)</f>
        <v>钢板</v>
      </c>
      <c r="S2" s="18" t="str">
        <f>VLOOKUP(E2,E10数据库!C:T,8,0)</f>
        <v>δ=10</v>
      </c>
      <c r="T2" s="18">
        <f>VLOOKUP(E2,E10数据库!C:T,9,0)</f>
        <v>35</v>
      </c>
      <c r="U2" s="18">
        <f>VLOOKUP(E2,E10数据库!C:T,10,0)</f>
        <v>20</v>
      </c>
      <c r="V2" s="18">
        <f>VLOOKUP(E2,E10数据库!C:T,10,0)+F2</f>
        <v>320</v>
      </c>
      <c r="W2" s="27">
        <f>((T2/1000)*(V2/1000)-(T2/1000-U2/1000)*(F2/1000))*C2</f>
        <v>1.3400000000000002E-2</v>
      </c>
      <c r="X2" s="18" t="str">
        <f>VLOOKUP(E2,E10数据库!C:T,12,0)</f>
        <v>m²</v>
      </c>
      <c r="Y2" s="18" t="str">
        <f>VLOOKUP(E2,E10数据库!C:T,13,0)</f>
        <v>Q235B</v>
      </c>
      <c r="Z2" s="18"/>
      <c r="AA2" s="18" t="str">
        <f>VLOOKUP(E2,E10数据库!C:T,14,0)</f>
        <v>角钢</v>
      </c>
      <c r="AB2" s="18" t="str">
        <f>VLOOKUP(E2,E10数据库!C:T,15,0)</f>
        <v>∠50x6</v>
      </c>
      <c r="AC2" s="27">
        <f>VLOOKUP(E2,E10数据库!C:T,16,0)*C2</f>
        <v>0</v>
      </c>
      <c r="AD2" s="18" t="str">
        <f>VLOOKUP(E2,E10数据库!C:T,17,0)</f>
        <v>m</v>
      </c>
      <c r="AE2" s="18" t="str">
        <f>VLOOKUP(E2,E10数据库!C:T,18,0)</f>
        <v>Q235B</v>
      </c>
      <c r="AF2" s="18"/>
    </row>
    <row r="3" spans="1:32" x14ac:dyDescent="0.25">
      <c r="A3" s="22"/>
      <c r="B3" s="22"/>
      <c r="C3" s="22"/>
      <c r="D3" s="22"/>
      <c r="E3" s="18" t="e">
        <f t="shared" ref="E3:E9" si="0">VALUE(TRIM(MID(SUBSTITUTE($B3,"-",REPT(" ",99)),COLUMN(B3)*99-98,99)))</f>
        <v>#VALUE!</v>
      </c>
      <c r="F3" s="18" t="str">
        <f t="shared" ref="F3:F9" si="1">TRIM(MID(SUBSTITUTE($B3,"-",REPT(" ",99)),COLUMN(C3)*99-98,99))</f>
        <v/>
      </c>
      <c r="G3" s="18" t="str">
        <f t="shared" ref="G3:G9" si="2">TRIM(MID(SUBSTITUTE($B3,"-",REPT(" ",99)),COLUMN(D3)*99-98,99))</f>
        <v/>
      </c>
      <c r="H3" s="18" t="str">
        <f t="shared" ref="H3:H9" si="3">TRIM(MID(SUBSTITUTE($B3,"-",REPT(" ",99)),COLUMN(E3)*99-98,99))</f>
        <v/>
      </c>
      <c r="I3" s="18" t="e">
        <f t="shared" ref="I3:I9" si="4">VALUE(TRIM(MID(SUBSTITUTE($H3,"x",REPT(" ",99)),COLUMN(A3)*99-98,99)))</f>
        <v>#VALUE!</v>
      </c>
      <c r="J3" s="18" t="e">
        <f t="shared" ref="J3:J9" si="5">VALUE(TRIM(MID(SUBSTITUTE($H3,"x",REPT(" ",99)),COLUMN(B3)*99-98,99)))</f>
        <v>#VALUE!</v>
      </c>
      <c r="K3" s="18" t="e">
        <f>VLOOKUP(E3,E10数据库!C:T,2,0)</f>
        <v>#VALUE!</v>
      </c>
      <c r="L3" s="18" t="e">
        <f>VLOOKUP(E3,E10数据库!C:T,3,0)</f>
        <v>#VALUE!</v>
      </c>
      <c r="M3" s="18" t="e">
        <f t="shared" ref="M3:M9" si="6">IF(E3=2,4,1)</f>
        <v>#VALUE!</v>
      </c>
      <c r="N3" s="19" t="e">
        <f>VLOOKUP(E3,E10数据库!C:T,4,0)*M3*E3*C3</f>
        <v>#VALUE!</v>
      </c>
      <c r="O3" s="18" t="e">
        <f>VLOOKUP(E3,E10数据库!C:T,5,0)</f>
        <v>#VALUE!</v>
      </c>
      <c r="P3" s="18" t="e">
        <f>VLOOKUP(G3,E10数据库!V:W,2,0)</f>
        <v>#N/A</v>
      </c>
      <c r="Q3" s="18"/>
      <c r="R3" s="18" t="e">
        <f>VLOOKUP(E3,E10数据库!C:T,7,0)</f>
        <v>#VALUE!</v>
      </c>
      <c r="S3" s="18" t="e">
        <f>VLOOKUP(E3,E10数据库!C:T,8,0)</f>
        <v>#VALUE!</v>
      </c>
      <c r="T3" s="18" t="e">
        <f>VLOOKUP(E3,E10数据库!C:T,9,0)</f>
        <v>#VALUE!</v>
      </c>
      <c r="U3" s="18" t="e">
        <f>VLOOKUP(E3,E10数据库!C:T,10,0)</f>
        <v>#VALUE!</v>
      </c>
      <c r="V3" s="18" t="e">
        <f>VLOOKUP(E3,E10数据库!C:T,10,0)+F3</f>
        <v>#VALUE!</v>
      </c>
      <c r="W3" s="27" t="e">
        <f t="shared" ref="W3:W9" si="7">((T3/1000)*(V3/1000)-(T3/1000-U3/1000)*(F3/1000))*C3</f>
        <v>#VALUE!</v>
      </c>
      <c r="X3" s="18" t="e">
        <f>VLOOKUP(E3,E10数据库!C:T,12,0)</f>
        <v>#VALUE!</v>
      </c>
      <c r="Y3" s="18" t="e">
        <f>VLOOKUP(E3,E10数据库!C:T,13,0)</f>
        <v>#VALUE!</v>
      </c>
      <c r="Z3" s="18"/>
      <c r="AA3" s="18" t="e">
        <f>VLOOKUP(E3,E10数据库!C:T,14,0)</f>
        <v>#VALUE!</v>
      </c>
      <c r="AB3" s="18" t="e">
        <f>VLOOKUP(E3,E10数据库!C:T,15,0)</f>
        <v>#VALUE!</v>
      </c>
      <c r="AC3" s="27" t="e">
        <f>VLOOKUP(E3,E10数据库!C:T,16,0)*C3</f>
        <v>#VALUE!</v>
      </c>
      <c r="AD3" s="18" t="e">
        <f>VLOOKUP(E3,E10数据库!C:T,17,0)</f>
        <v>#VALUE!</v>
      </c>
      <c r="AE3" s="18" t="e">
        <f>VLOOKUP(E3,E10数据库!C:T,18,0)</f>
        <v>#VALUE!</v>
      </c>
      <c r="AF3" s="18"/>
    </row>
    <row r="4" spans="1:32" x14ac:dyDescent="0.25">
      <c r="A4" s="22"/>
      <c r="B4" s="22"/>
      <c r="C4" s="22"/>
      <c r="D4" s="22"/>
      <c r="E4" s="18" t="e">
        <f t="shared" si="0"/>
        <v>#VALUE!</v>
      </c>
      <c r="F4" s="18" t="str">
        <f t="shared" si="1"/>
        <v/>
      </c>
      <c r="G4" s="18" t="str">
        <f t="shared" si="2"/>
        <v/>
      </c>
      <c r="H4" s="18" t="str">
        <f t="shared" si="3"/>
        <v/>
      </c>
      <c r="I4" s="18" t="e">
        <f t="shared" si="4"/>
        <v>#VALUE!</v>
      </c>
      <c r="J4" s="18" t="e">
        <f t="shared" si="5"/>
        <v>#VALUE!</v>
      </c>
      <c r="K4" s="18" t="e">
        <f>VLOOKUP(E4,E10数据库!C:T,2,0)</f>
        <v>#VALUE!</v>
      </c>
      <c r="L4" s="18" t="e">
        <f>VLOOKUP(E4,E10数据库!C:T,3,0)</f>
        <v>#VALUE!</v>
      </c>
      <c r="M4" s="18" t="e">
        <f t="shared" si="6"/>
        <v>#VALUE!</v>
      </c>
      <c r="N4" s="19" t="e">
        <f>VLOOKUP(E4,E10数据库!C:T,4,0)*M4*E4*C4</f>
        <v>#VALUE!</v>
      </c>
      <c r="O4" s="18" t="e">
        <f>VLOOKUP(E4,E10数据库!C:T,5,0)</f>
        <v>#VALUE!</v>
      </c>
      <c r="P4" s="18" t="e">
        <f>VLOOKUP(G4,E10数据库!V:W,2,0)</f>
        <v>#N/A</v>
      </c>
      <c r="Q4" s="18"/>
      <c r="R4" s="18" t="e">
        <f>VLOOKUP(E4,E10数据库!C:T,7,0)</f>
        <v>#VALUE!</v>
      </c>
      <c r="S4" s="18" t="e">
        <f>VLOOKUP(E4,E10数据库!C:T,8,0)</f>
        <v>#VALUE!</v>
      </c>
      <c r="T4" s="18" t="e">
        <f>VLOOKUP(E4,E10数据库!C:T,9,0)</f>
        <v>#VALUE!</v>
      </c>
      <c r="U4" s="18" t="e">
        <f>VLOOKUP(E4,E10数据库!C:T,10,0)</f>
        <v>#VALUE!</v>
      </c>
      <c r="V4" s="18" t="e">
        <f>VLOOKUP(E4,E10数据库!C:T,10,0)+F4</f>
        <v>#VALUE!</v>
      </c>
      <c r="W4" s="27" t="e">
        <f t="shared" si="7"/>
        <v>#VALUE!</v>
      </c>
      <c r="X4" s="18" t="e">
        <f>VLOOKUP(E4,E10数据库!C:T,12,0)</f>
        <v>#VALUE!</v>
      </c>
      <c r="Y4" s="18" t="e">
        <f>VLOOKUP(E4,E10数据库!C:T,13,0)</f>
        <v>#VALUE!</v>
      </c>
      <c r="Z4" s="18"/>
      <c r="AA4" s="18" t="e">
        <f>VLOOKUP(E4,E10数据库!C:T,14,0)</f>
        <v>#VALUE!</v>
      </c>
      <c r="AB4" s="18" t="e">
        <f>VLOOKUP(E4,E10数据库!C:T,15,0)</f>
        <v>#VALUE!</v>
      </c>
      <c r="AC4" s="27" t="e">
        <f>VLOOKUP(E4,E10数据库!C:T,16,0)*C4</f>
        <v>#VALUE!</v>
      </c>
      <c r="AD4" s="18" t="e">
        <f>VLOOKUP(E4,E10数据库!C:T,17,0)</f>
        <v>#VALUE!</v>
      </c>
      <c r="AE4" s="18" t="e">
        <f>VLOOKUP(E4,E10数据库!C:T,18,0)</f>
        <v>#VALUE!</v>
      </c>
      <c r="AF4" s="18"/>
    </row>
    <row r="5" spans="1:32" x14ac:dyDescent="0.25">
      <c r="A5" s="22"/>
      <c r="B5" s="22"/>
      <c r="C5" s="22"/>
      <c r="D5" s="22"/>
      <c r="E5" s="18" t="e">
        <f t="shared" si="0"/>
        <v>#VALUE!</v>
      </c>
      <c r="F5" s="18" t="str">
        <f t="shared" si="1"/>
        <v/>
      </c>
      <c r="G5" s="18" t="str">
        <f t="shared" si="2"/>
        <v/>
      </c>
      <c r="H5" s="18" t="str">
        <f t="shared" si="3"/>
        <v/>
      </c>
      <c r="I5" s="18" t="e">
        <f t="shared" si="4"/>
        <v>#VALUE!</v>
      </c>
      <c r="J5" s="18" t="e">
        <f t="shared" si="5"/>
        <v>#VALUE!</v>
      </c>
      <c r="K5" s="18" t="e">
        <f>VLOOKUP(E5,E10数据库!C:T,2,0)</f>
        <v>#VALUE!</v>
      </c>
      <c r="L5" s="18" t="e">
        <f>VLOOKUP(E5,E10数据库!C:T,3,0)</f>
        <v>#VALUE!</v>
      </c>
      <c r="M5" s="18" t="e">
        <f t="shared" si="6"/>
        <v>#VALUE!</v>
      </c>
      <c r="N5" s="19" t="e">
        <f>VLOOKUP(E5,E10数据库!C:T,4,0)*M5*E5*C5</f>
        <v>#VALUE!</v>
      </c>
      <c r="O5" s="18" t="e">
        <f>VLOOKUP(E5,E10数据库!C:T,5,0)</f>
        <v>#VALUE!</v>
      </c>
      <c r="P5" s="18" t="e">
        <f>VLOOKUP(G5,E10数据库!V:W,2,0)</f>
        <v>#N/A</v>
      </c>
      <c r="Q5" s="18"/>
      <c r="R5" s="18" t="e">
        <f>VLOOKUP(E5,E10数据库!C:T,7,0)</f>
        <v>#VALUE!</v>
      </c>
      <c r="S5" s="18" t="e">
        <f>VLOOKUP(E5,E10数据库!C:T,8,0)</f>
        <v>#VALUE!</v>
      </c>
      <c r="T5" s="18" t="e">
        <f>VLOOKUP(E5,E10数据库!C:T,9,0)</f>
        <v>#VALUE!</v>
      </c>
      <c r="U5" s="18" t="e">
        <f>VLOOKUP(E5,E10数据库!C:T,10,0)</f>
        <v>#VALUE!</v>
      </c>
      <c r="V5" s="18" t="e">
        <f>VLOOKUP(E5,E10数据库!C:T,10,0)+F5</f>
        <v>#VALUE!</v>
      </c>
      <c r="W5" s="27" t="e">
        <f t="shared" si="7"/>
        <v>#VALUE!</v>
      </c>
      <c r="X5" s="18" t="e">
        <f>VLOOKUP(E5,E10数据库!C:T,12,0)</f>
        <v>#VALUE!</v>
      </c>
      <c r="Y5" s="18" t="e">
        <f>VLOOKUP(E5,E10数据库!C:T,13,0)</f>
        <v>#VALUE!</v>
      </c>
      <c r="Z5" s="18"/>
      <c r="AA5" s="18" t="e">
        <f>VLOOKUP(E5,E10数据库!C:T,14,0)</f>
        <v>#VALUE!</v>
      </c>
      <c r="AB5" s="18" t="e">
        <f>VLOOKUP(E5,E10数据库!C:T,15,0)</f>
        <v>#VALUE!</v>
      </c>
      <c r="AC5" s="27" t="e">
        <f>VLOOKUP(E5,E10数据库!C:T,16,0)*C5</f>
        <v>#VALUE!</v>
      </c>
      <c r="AD5" s="18" t="e">
        <f>VLOOKUP(E5,E10数据库!C:T,17,0)</f>
        <v>#VALUE!</v>
      </c>
      <c r="AE5" s="18" t="e">
        <f>VLOOKUP(E5,E10数据库!C:T,18,0)</f>
        <v>#VALUE!</v>
      </c>
      <c r="AF5" s="18"/>
    </row>
    <row r="6" spans="1:32" x14ac:dyDescent="0.25">
      <c r="A6" s="22"/>
      <c r="B6" s="22"/>
      <c r="C6" s="22"/>
      <c r="D6" s="22"/>
      <c r="E6" s="18" t="e">
        <f t="shared" si="0"/>
        <v>#VALUE!</v>
      </c>
      <c r="F6" s="18" t="str">
        <f t="shared" si="1"/>
        <v/>
      </c>
      <c r="G6" s="18" t="str">
        <f t="shared" si="2"/>
        <v/>
      </c>
      <c r="H6" s="18" t="str">
        <f t="shared" si="3"/>
        <v/>
      </c>
      <c r="I6" s="18" t="e">
        <f t="shared" si="4"/>
        <v>#VALUE!</v>
      </c>
      <c r="J6" s="18" t="e">
        <f t="shared" si="5"/>
        <v>#VALUE!</v>
      </c>
      <c r="K6" s="18" t="e">
        <f>VLOOKUP(E6,E10数据库!C:T,2,0)</f>
        <v>#VALUE!</v>
      </c>
      <c r="L6" s="18" t="e">
        <f>VLOOKUP(E6,E10数据库!C:T,3,0)</f>
        <v>#VALUE!</v>
      </c>
      <c r="M6" s="18" t="e">
        <f t="shared" si="6"/>
        <v>#VALUE!</v>
      </c>
      <c r="N6" s="19" t="e">
        <f>VLOOKUP(E6,E10数据库!C:T,4,0)*M6*E6*C6</f>
        <v>#VALUE!</v>
      </c>
      <c r="O6" s="18" t="e">
        <f>VLOOKUP(E6,E10数据库!C:T,5,0)</f>
        <v>#VALUE!</v>
      </c>
      <c r="P6" s="18" t="e">
        <f>VLOOKUP(G6,E10数据库!V:W,2,0)</f>
        <v>#N/A</v>
      </c>
      <c r="Q6" s="18"/>
      <c r="R6" s="18" t="e">
        <f>VLOOKUP(E6,E10数据库!C:T,7,0)</f>
        <v>#VALUE!</v>
      </c>
      <c r="S6" s="18" t="e">
        <f>VLOOKUP(E6,E10数据库!C:T,8,0)</f>
        <v>#VALUE!</v>
      </c>
      <c r="T6" s="18" t="e">
        <f>VLOOKUP(E6,E10数据库!C:T,9,0)</f>
        <v>#VALUE!</v>
      </c>
      <c r="U6" s="18" t="e">
        <f>VLOOKUP(E6,E10数据库!C:T,10,0)</f>
        <v>#VALUE!</v>
      </c>
      <c r="V6" s="18" t="e">
        <f>VLOOKUP(E6,E10数据库!C:T,10,0)+F6</f>
        <v>#VALUE!</v>
      </c>
      <c r="W6" s="27" t="e">
        <f t="shared" si="7"/>
        <v>#VALUE!</v>
      </c>
      <c r="X6" s="18" t="e">
        <f>VLOOKUP(E6,E10数据库!C:T,12,0)</f>
        <v>#VALUE!</v>
      </c>
      <c r="Y6" s="18" t="e">
        <f>VLOOKUP(E6,E10数据库!C:T,13,0)</f>
        <v>#VALUE!</v>
      </c>
      <c r="Z6" s="18"/>
      <c r="AA6" s="18" t="e">
        <f>VLOOKUP(E6,E10数据库!C:T,14,0)</f>
        <v>#VALUE!</v>
      </c>
      <c r="AB6" s="18" t="e">
        <f>VLOOKUP(E6,E10数据库!C:T,15,0)</f>
        <v>#VALUE!</v>
      </c>
      <c r="AC6" s="27" t="e">
        <f>VLOOKUP(E6,E10数据库!C:T,16,0)*C6</f>
        <v>#VALUE!</v>
      </c>
      <c r="AD6" s="18" t="e">
        <f>VLOOKUP(E6,E10数据库!C:T,17,0)</f>
        <v>#VALUE!</v>
      </c>
      <c r="AE6" s="18" t="e">
        <f>VLOOKUP(E6,E10数据库!C:T,18,0)</f>
        <v>#VALUE!</v>
      </c>
      <c r="AF6" s="18"/>
    </row>
    <row r="7" spans="1:32" x14ac:dyDescent="0.25">
      <c r="A7" s="22"/>
      <c r="B7" s="22"/>
      <c r="C7" s="22"/>
      <c r="D7" s="22"/>
      <c r="E7" s="18" t="e">
        <f t="shared" si="0"/>
        <v>#VALUE!</v>
      </c>
      <c r="F7" s="18" t="str">
        <f t="shared" si="1"/>
        <v/>
      </c>
      <c r="G7" s="18" t="str">
        <f t="shared" si="2"/>
        <v/>
      </c>
      <c r="H7" s="18" t="str">
        <f t="shared" si="3"/>
        <v/>
      </c>
      <c r="I7" s="18" t="e">
        <f t="shared" si="4"/>
        <v>#VALUE!</v>
      </c>
      <c r="J7" s="18" t="e">
        <f t="shared" si="5"/>
        <v>#VALUE!</v>
      </c>
      <c r="K7" s="18" t="e">
        <f>VLOOKUP(E7,E10数据库!C:T,2,0)</f>
        <v>#VALUE!</v>
      </c>
      <c r="L7" s="18" t="e">
        <f>VLOOKUP(E7,E10数据库!C:T,3,0)</f>
        <v>#VALUE!</v>
      </c>
      <c r="M7" s="18" t="e">
        <f t="shared" si="6"/>
        <v>#VALUE!</v>
      </c>
      <c r="N7" s="19" t="e">
        <f>VLOOKUP(E7,E10数据库!C:T,4,0)*M7*E7*C7</f>
        <v>#VALUE!</v>
      </c>
      <c r="O7" s="18" t="e">
        <f>VLOOKUP(E7,E10数据库!C:T,5,0)</f>
        <v>#VALUE!</v>
      </c>
      <c r="P7" s="18" t="e">
        <f>VLOOKUP(G7,E10数据库!V:W,2,0)</f>
        <v>#N/A</v>
      </c>
      <c r="Q7" s="18"/>
      <c r="R7" s="18" t="e">
        <f>VLOOKUP(E7,E10数据库!C:T,7,0)</f>
        <v>#VALUE!</v>
      </c>
      <c r="S7" s="18" t="e">
        <f>VLOOKUP(E7,E10数据库!C:T,8,0)</f>
        <v>#VALUE!</v>
      </c>
      <c r="T7" s="18" t="e">
        <f>VLOOKUP(E7,E10数据库!C:T,9,0)</f>
        <v>#VALUE!</v>
      </c>
      <c r="U7" s="18" t="e">
        <f>VLOOKUP(E7,E10数据库!C:T,10,0)</f>
        <v>#VALUE!</v>
      </c>
      <c r="V7" s="18" t="e">
        <f>VLOOKUP(E7,E10数据库!C:T,10,0)+F7</f>
        <v>#VALUE!</v>
      </c>
      <c r="W7" s="27" t="e">
        <f t="shared" si="7"/>
        <v>#VALUE!</v>
      </c>
      <c r="X7" s="18" t="e">
        <f>VLOOKUP(E7,E10数据库!C:T,12,0)</f>
        <v>#VALUE!</v>
      </c>
      <c r="Y7" s="18" t="e">
        <f>VLOOKUP(E7,E10数据库!C:T,13,0)</f>
        <v>#VALUE!</v>
      </c>
      <c r="Z7" s="18"/>
      <c r="AA7" s="18" t="e">
        <f>VLOOKUP(E7,E10数据库!C:T,14,0)</f>
        <v>#VALUE!</v>
      </c>
      <c r="AB7" s="18" t="e">
        <f>VLOOKUP(E7,E10数据库!C:T,15,0)</f>
        <v>#VALUE!</v>
      </c>
      <c r="AC7" s="27" t="e">
        <f>VLOOKUP(E7,E10数据库!C:T,16,0)*C7</f>
        <v>#VALUE!</v>
      </c>
      <c r="AD7" s="18" t="e">
        <f>VLOOKUP(E7,E10数据库!C:T,17,0)</f>
        <v>#VALUE!</v>
      </c>
      <c r="AE7" s="18" t="e">
        <f>VLOOKUP(E7,E10数据库!C:T,18,0)</f>
        <v>#VALUE!</v>
      </c>
      <c r="AF7" s="18"/>
    </row>
    <row r="8" spans="1:32" x14ac:dyDescent="0.25">
      <c r="A8" s="22"/>
      <c r="B8" s="22"/>
      <c r="C8" s="22"/>
      <c r="D8" s="22"/>
      <c r="E8" s="18" t="e">
        <f t="shared" si="0"/>
        <v>#VALUE!</v>
      </c>
      <c r="F8" s="18" t="str">
        <f t="shared" si="1"/>
        <v/>
      </c>
      <c r="G8" s="18" t="str">
        <f t="shared" si="2"/>
        <v/>
      </c>
      <c r="H8" s="18" t="str">
        <f t="shared" si="3"/>
        <v/>
      </c>
      <c r="I8" s="18" t="e">
        <f t="shared" si="4"/>
        <v>#VALUE!</v>
      </c>
      <c r="J8" s="18" t="e">
        <f t="shared" si="5"/>
        <v>#VALUE!</v>
      </c>
      <c r="K8" s="18" t="e">
        <f>VLOOKUP(E8,E10数据库!C:T,2,0)</f>
        <v>#VALUE!</v>
      </c>
      <c r="L8" s="18" t="e">
        <f>VLOOKUP(E8,E10数据库!C:T,3,0)</f>
        <v>#VALUE!</v>
      </c>
      <c r="M8" s="18" t="e">
        <f t="shared" si="6"/>
        <v>#VALUE!</v>
      </c>
      <c r="N8" s="19" t="e">
        <f>VLOOKUP(E8,E10数据库!C:T,4,0)*M8*E8*C8</f>
        <v>#VALUE!</v>
      </c>
      <c r="O8" s="18" t="e">
        <f>VLOOKUP(E8,E10数据库!C:T,5,0)</f>
        <v>#VALUE!</v>
      </c>
      <c r="P8" s="18" t="e">
        <f>VLOOKUP(G8,E10数据库!V:W,2,0)</f>
        <v>#N/A</v>
      </c>
      <c r="Q8" s="18"/>
      <c r="R8" s="18" t="e">
        <f>VLOOKUP(E8,E10数据库!C:T,7,0)</f>
        <v>#VALUE!</v>
      </c>
      <c r="S8" s="18" t="e">
        <f>VLOOKUP(E8,E10数据库!C:T,8,0)</f>
        <v>#VALUE!</v>
      </c>
      <c r="T8" s="18" t="e">
        <f>VLOOKUP(E8,E10数据库!C:T,9,0)</f>
        <v>#VALUE!</v>
      </c>
      <c r="U8" s="18" t="e">
        <f>VLOOKUP(E8,E10数据库!C:T,10,0)</f>
        <v>#VALUE!</v>
      </c>
      <c r="V8" s="18" t="e">
        <f>VLOOKUP(E8,E10数据库!C:T,10,0)+F8</f>
        <v>#VALUE!</v>
      </c>
      <c r="W8" s="27" t="e">
        <f t="shared" si="7"/>
        <v>#VALUE!</v>
      </c>
      <c r="X8" s="18" t="e">
        <f>VLOOKUP(E8,E10数据库!C:T,12,0)</f>
        <v>#VALUE!</v>
      </c>
      <c r="Y8" s="18" t="e">
        <f>VLOOKUP(E8,E10数据库!C:T,13,0)</f>
        <v>#VALUE!</v>
      </c>
      <c r="Z8" s="18"/>
      <c r="AA8" s="18" t="e">
        <f>VLOOKUP(E8,E10数据库!C:T,14,0)</f>
        <v>#VALUE!</v>
      </c>
      <c r="AB8" s="18" t="e">
        <f>VLOOKUP(E8,E10数据库!C:T,15,0)</f>
        <v>#VALUE!</v>
      </c>
      <c r="AC8" s="27" t="e">
        <f>VLOOKUP(E8,E10数据库!C:T,16,0)*C8</f>
        <v>#VALUE!</v>
      </c>
      <c r="AD8" s="18" t="e">
        <f>VLOOKUP(E8,E10数据库!C:T,17,0)</f>
        <v>#VALUE!</v>
      </c>
      <c r="AE8" s="18" t="e">
        <f>VLOOKUP(E8,E10数据库!C:T,18,0)</f>
        <v>#VALUE!</v>
      </c>
      <c r="AF8" s="18"/>
    </row>
    <row r="9" spans="1:32" x14ac:dyDescent="0.25">
      <c r="A9" s="22"/>
      <c r="B9" s="22"/>
      <c r="C9" s="22"/>
      <c r="D9" s="22"/>
      <c r="E9" s="18" t="e">
        <f t="shared" si="0"/>
        <v>#VALUE!</v>
      </c>
      <c r="F9" s="18" t="str">
        <f t="shared" si="1"/>
        <v/>
      </c>
      <c r="G9" s="18" t="str">
        <f t="shared" si="2"/>
        <v/>
      </c>
      <c r="H9" s="18" t="str">
        <f t="shared" si="3"/>
        <v/>
      </c>
      <c r="I9" s="18" t="e">
        <f t="shared" si="4"/>
        <v>#VALUE!</v>
      </c>
      <c r="J9" s="18" t="e">
        <f t="shared" si="5"/>
        <v>#VALUE!</v>
      </c>
      <c r="K9" s="18" t="e">
        <f>VLOOKUP(E9,E10数据库!C:T,2,0)</f>
        <v>#VALUE!</v>
      </c>
      <c r="L9" s="18" t="e">
        <f>VLOOKUP(E9,E10数据库!C:T,3,0)</f>
        <v>#VALUE!</v>
      </c>
      <c r="M9" s="18" t="e">
        <f t="shared" si="6"/>
        <v>#VALUE!</v>
      </c>
      <c r="N9" s="19" t="e">
        <f>VLOOKUP(E9,E10数据库!C:T,4,0)*M9*E9*C9</f>
        <v>#VALUE!</v>
      </c>
      <c r="O9" s="18" t="e">
        <f>VLOOKUP(E9,E10数据库!C:T,5,0)</f>
        <v>#VALUE!</v>
      </c>
      <c r="P9" s="18" t="e">
        <f>VLOOKUP(G9,E10数据库!V:W,2,0)</f>
        <v>#N/A</v>
      </c>
      <c r="Q9" s="18"/>
      <c r="R9" s="18" t="e">
        <f>VLOOKUP(E9,E10数据库!C:T,7,0)</f>
        <v>#VALUE!</v>
      </c>
      <c r="S9" s="18" t="e">
        <f>VLOOKUP(E9,E10数据库!C:T,8,0)</f>
        <v>#VALUE!</v>
      </c>
      <c r="T9" s="18" t="e">
        <f>VLOOKUP(E9,E10数据库!C:T,9,0)</f>
        <v>#VALUE!</v>
      </c>
      <c r="U9" s="18" t="e">
        <f>VLOOKUP(E9,E10数据库!C:T,10,0)</f>
        <v>#VALUE!</v>
      </c>
      <c r="V9" s="18" t="e">
        <f>VLOOKUP(E9,E10数据库!C:T,10,0)+F9</f>
        <v>#VALUE!</v>
      </c>
      <c r="W9" s="27" t="e">
        <f t="shared" si="7"/>
        <v>#VALUE!</v>
      </c>
      <c r="X9" s="18" t="e">
        <f>VLOOKUP(E9,E10数据库!C:T,12,0)</f>
        <v>#VALUE!</v>
      </c>
      <c r="Y9" s="18" t="e">
        <f>VLOOKUP(E9,E10数据库!C:T,13,0)</f>
        <v>#VALUE!</v>
      </c>
      <c r="Z9" s="18"/>
      <c r="AA9" s="18" t="e">
        <f>VLOOKUP(E9,E10数据库!C:T,14,0)</f>
        <v>#VALUE!</v>
      </c>
      <c r="AB9" s="18" t="e">
        <f>VLOOKUP(E9,E10数据库!C:T,15,0)</f>
        <v>#VALUE!</v>
      </c>
      <c r="AC9" s="27" t="e">
        <f>VLOOKUP(E9,E10数据库!C:T,16,0)*C9</f>
        <v>#VALUE!</v>
      </c>
      <c r="AD9" s="18" t="e">
        <f>VLOOKUP(E9,E10数据库!C:T,17,0)</f>
        <v>#VALUE!</v>
      </c>
      <c r="AE9" s="18" t="e">
        <f>VLOOKUP(E9,E10数据库!C:T,18,0)</f>
        <v>#VALUE!</v>
      </c>
      <c r="AF9" s="18"/>
    </row>
    <row r="10" spans="1:32" x14ac:dyDescent="0.25">
      <c r="A10" s="22"/>
      <c r="B10" s="22"/>
      <c r="C10" s="22"/>
      <c r="D10" s="22"/>
      <c r="E10" s="18" t="e">
        <f t="shared" ref="E10:E73" si="8">VALUE(TRIM(MID(SUBSTITUTE($B10,"-",REPT(" ",99)),COLUMN(B10)*99-98,99)))</f>
        <v>#VALUE!</v>
      </c>
      <c r="F10" s="18" t="str">
        <f t="shared" ref="F10:F73" si="9">TRIM(MID(SUBSTITUTE($B10,"-",REPT(" ",99)),COLUMN(C10)*99-98,99))</f>
        <v/>
      </c>
      <c r="G10" s="18" t="str">
        <f t="shared" ref="G10:G73" si="10">TRIM(MID(SUBSTITUTE($B10,"-",REPT(" ",99)),COLUMN(D10)*99-98,99))</f>
        <v/>
      </c>
      <c r="H10" s="18" t="str">
        <f t="shared" ref="H10:H73" si="11">TRIM(MID(SUBSTITUTE($B10,"-",REPT(" ",99)),COLUMN(E10)*99-98,99))</f>
        <v/>
      </c>
      <c r="I10" s="18" t="e">
        <f t="shared" ref="I10:I73" si="12">VALUE(TRIM(MID(SUBSTITUTE($H10,"x",REPT(" ",99)),COLUMN(A10)*99-98,99)))</f>
        <v>#VALUE!</v>
      </c>
      <c r="J10" s="18" t="e">
        <f t="shared" ref="J10:J73" si="13">VALUE(TRIM(MID(SUBSTITUTE($H10,"x",REPT(" ",99)),COLUMN(B10)*99-98,99)))</f>
        <v>#VALUE!</v>
      </c>
      <c r="K10" s="18" t="e">
        <f>VLOOKUP(E10,E10数据库!C:T,2,0)</f>
        <v>#VALUE!</v>
      </c>
      <c r="L10" s="18" t="e">
        <f>VLOOKUP(E10,E10数据库!C:T,3,0)</f>
        <v>#VALUE!</v>
      </c>
      <c r="M10" s="18" t="e">
        <f t="shared" ref="M10:M73" si="14">IF(E10=2,4,1)</f>
        <v>#VALUE!</v>
      </c>
      <c r="N10" s="19" t="e">
        <f>VLOOKUP(E10,E10数据库!C:T,4,0)*M10*E10*C10</f>
        <v>#VALUE!</v>
      </c>
      <c r="O10" s="18" t="e">
        <f>VLOOKUP(E10,E10数据库!C:T,5,0)</f>
        <v>#VALUE!</v>
      </c>
      <c r="P10" s="18" t="e">
        <f>VLOOKUP(G10,E10数据库!V:W,2,0)</f>
        <v>#N/A</v>
      </c>
      <c r="Q10" s="18"/>
      <c r="R10" s="18" t="e">
        <f>VLOOKUP(E10,E10数据库!C:T,7,0)</f>
        <v>#VALUE!</v>
      </c>
      <c r="S10" s="18" t="e">
        <f>VLOOKUP(E10,E10数据库!C:T,8,0)</f>
        <v>#VALUE!</v>
      </c>
      <c r="T10" s="18" t="e">
        <f>VLOOKUP(E10,E10数据库!C:T,9,0)</f>
        <v>#VALUE!</v>
      </c>
      <c r="U10" s="18" t="e">
        <f>VLOOKUP(E10,E10数据库!C:T,10,0)</f>
        <v>#VALUE!</v>
      </c>
      <c r="V10" s="18" t="e">
        <f>VLOOKUP(E10,E10数据库!C:T,10,0)+F10</f>
        <v>#VALUE!</v>
      </c>
      <c r="W10" s="27" t="e">
        <f t="shared" ref="W10:W73" si="15">((T10/1000)*(V10/1000)-(T10/1000-U10/1000)*(F10/1000))*C10</f>
        <v>#VALUE!</v>
      </c>
      <c r="X10" s="18" t="e">
        <f>VLOOKUP(E10,E10数据库!C:T,12,0)</f>
        <v>#VALUE!</v>
      </c>
      <c r="Y10" s="18" t="e">
        <f>VLOOKUP(E10,E10数据库!C:T,13,0)</f>
        <v>#VALUE!</v>
      </c>
      <c r="Z10" s="18"/>
      <c r="AA10" s="18" t="e">
        <f>VLOOKUP(E10,E10数据库!C:T,14,0)</f>
        <v>#VALUE!</v>
      </c>
      <c r="AB10" s="18" t="e">
        <f>VLOOKUP(E10,E10数据库!C:T,15,0)</f>
        <v>#VALUE!</v>
      </c>
      <c r="AC10" s="27" t="e">
        <f>VLOOKUP(E10,E10数据库!C:T,16,0)*C10</f>
        <v>#VALUE!</v>
      </c>
      <c r="AD10" s="18" t="e">
        <f>VLOOKUP(E10,E10数据库!C:T,17,0)</f>
        <v>#VALUE!</v>
      </c>
      <c r="AE10" s="18" t="e">
        <f>VLOOKUP(E10,E10数据库!C:T,18,0)</f>
        <v>#VALUE!</v>
      </c>
      <c r="AF10" s="18"/>
    </row>
    <row r="11" spans="1:32" x14ac:dyDescent="0.25">
      <c r="A11" s="22"/>
      <c r="B11" s="22"/>
      <c r="C11" s="22"/>
      <c r="D11" s="22"/>
      <c r="E11" s="18" t="e">
        <f t="shared" si="8"/>
        <v>#VALUE!</v>
      </c>
      <c r="F11" s="18" t="str">
        <f t="shared" si="9"/>
        <v/>
      </c>
      <c r="G11" s="18" t="str">
        <f t="shared" si="10"/>
        <v/>
      </c>
      <c r="H11" s="18" t="str">
        <f t="shared" si="11"/>
        <v/>
      </c>
      <c r="I11" s="18" t="e">
        <f t="shared" si="12"/>
        <v>#VALUE!</v>
      </c>
      <c r="J11" s="18" t="e">
        <f t="shared" si="13"/>
        <v>#VALUE!</v>
      </c>
      <c r="K11" s="18" t="e">
        <f>VLOOKUP(E11,E10数据库!C:T,2,0)</f>
        <v>#VALUE!</v>
      </c>
      <c r="L11" s="18" t="e">
        <f>VLOOKUP(E11,E10数据库!C:T,3,0)</f>
        <v>#VALUE!</v>
      </c>
      <c r="M11" s="18" t="e">
        <f t="shared" si="14"/>
        <v>#VALUE!</v>
      </c>
      <c r="N11" s="19" t="e">
        <f>VLOOKUP(E11,E10数据库!C:T,4,0)*M11*E11*C11</f>
        <v>#VALUE!</v>
      </c>
      <c r="O11" s="18" t="e">
        <f>VLOOKUP(E11,E10数据库!C:T,5,0)</f>
        <v>#VALUE!</v>
      </c>
      <c r="P11" s="18" t="e">
        <f>VLOOKUP(G11,E10数据库!V:W,2,0)</f>
        <v>#N/A</v>
      </c>
      <c r="Q11" s="18"/>
      <c r="R11" s="18" t="e">
        <f>VLOOKUP(E11,E10数据库!C:T,7,0)</f>
        <v>#VALUE!</v>
      </c>
      <c r="S11" s="18" t="e">
        <f>VLOOKUP(E11,E10数据库!C:T,8,0)</f>
        <v>#VALUE!</v>
      </c>
      <c r="T11" s="18" t="e">
        <f>VLOOKUP(E11,E10数据库!C:T,9,0)</f>
        <v>#VALUE!</v>
      </c>
      <c r="U11" s="18" t="e">
        <f>VLOOKUP(E11,E10数据库!C:T,10,0)</f>
        <v>#VALUE!</v>
      </c>
      <c r="V11" s="18" t="e">
        <f>VLOOKUP(E11,E10数据库!C:T,10,0)+F11</f>
        <v>#VALUE!</v>
      </c>
      <c r="W11" s="27" t="e">
        <f t="shared" si="15"/>
        <v>#VALUE!</v>
      </c>
      <c r="X11" s="18" t="e">
        <f>VLOOKUP(E11,E10数据库!C:T,12,0)</f>
        <v>#VALUE!</v>
      </c>
      <c r="Y11" s="18" t="e">
        <f>VLOOKUP(E11,E10数据库!C:T,13,0)</f>
        <v>#VALUE!</v>
      </c>
      <c r="Z11" s="18"/>
      <c r="AA11" s="18" t="e">
        <f>VLOOKUP(E11,E10数据库!C:T,14,0)</f>
        <v>#VALUE!</v>
      </c>
      <c r="AB11" s="18" t="e">
        <f>VLOOKUP(E11,E10数据库!C:T,15,0)</f>
        <v>#VALUE!</v>
      </c>
      <c r="AC11" s="27" t="e">
        <f>VLOOKUP(E11,E10数据库!C:T,16,0)*C11</f>
        <v>#VALUE!</v>
      </c>
      <c r="AD11" s="18" t="e">
        <f>VLOOKUP(E11,E10数据库!C:T,17,0)</f>
        <v>#VALUE!</v>
      </c>
      <c r="AE11" s="18" t="e">
        <f>VLOOKUP(E11,E10数据库!C:T,18,0)</f>
        <v>#VALUE!</v>
      </c>
      <c r="AF11" s="18"/>
    </row>
    <row r="12" spans="1:32" x14ac:dyDescent="0.25">
      <c r="A12" s="22"/>
      <c r="B12" s="22"/>
      <c r="C12" s="22"/>
      <c r="D12" s="22"/>
      <c r="E12" s="18" t="e">
        <f t="shared" si="8"/>
        <v>#VALUE!</v>
      </c>
      <c r="F12" s="18" t="str">
        <f t="shared" si="9"/>
        <v/>
      </c>
      <c r="G12" s="18" t="str">
        <f t="shared" si="10"/>
        <v/>
      </c>
      <c r="H12" s="18" t="str">
        <f t="shared" si="11"/>
        <v/>
      </c>
      <c r="I12" s="18" t="e">
        <f t="shared" si="12"/>
        <v>#VALUE!</v>
      </c>
      <c r="J12" s="18" t="e">
        <f t="shared" si="13"/>
        <v>#VALUE!</v>
      </c>
      <c r="K12" s="18" t="e">
        <f>VLOOKUP(E12,E10数据库!C:T,2,0)</f>
        <v>#VALUE!</v>
      </c>
      <c r="L12" s="18" t="e">
        <f>VLOOKUP(E12,E10数据库!C:T,3,0)</f>
        <v>#VALUE!</v>
      </c>
      <c r="M12" s="18" t="e">
        <f t="shared" si="14"/>
        <v>#VALUE!</v>
      </c>
      <c r="N12" s="19" t="e">
        <f>VLOOKUP(E12,E10数据库!C:T,4,0)*M12*E12*C12</f>
        <v>#VALUE!</v>
      </c>
      <c r="O12" s="18" t="e">
        <f>VLOOKUP(E12,E10数据库!C:T,5,0)</f>
        <v>#VALUE!</v>
      </c>
      <c r="P12" s="18" t="e">
        <f>VLOOKUP(G12,E10数据库!V:W,2,0)</f>
        <v>#N/A</v>
      </c>
      <c r="Q12" s="18"/>
      <c r="R12" s="18" t="e">
        <f>VLOOKUP(E12,E10数据库!C:T,7,0)</f>
        <v>#VALUE!</v>
      </c>
      <c r="S12" s="18" t="e">
        <f>VLOOKUP(E12,E10数据库!C:T,8,0)</f>
        <v>#VALUE!</v>
      </c>
      <c r="T12" s="18" t="e">
        <f>VLOOKUP(E12,E10数据库!C:T,9,0)</f>
        <v>#VALUE!</v>
      </c>
      <c r="U12" s="18" t="e">
        <f>VLOOKUP(E12,E10数据库!C:T,10,0)</f>
        <v>#VALUE!</v>
      </c>
      <c r="V12" s="18" t="e">
        <f>VLOOKUP(E12,E10数据库!C:T,10,0)+F12</f>
        <v>#VALUE!</v>
      </c>
      <c r="W12" s="27" t="e">
        <f t="shared" si="15"/>
        <v>#VALUE!</v>
      </c>
      <c r="X12" s="18" t="e">
        <f>VLOOKUP(E12,E10数据库!C:T,12,0)</f>
        <v>#VALUE!</v>
      </c>
      <c r="Y12" s="18" t="e">
        <f>VLOOKUP(E12,E10数据库!C:T,13,0)</f>
        <v>#VALUE!</v>
      </c>
      <c r="Z12" s="18"/>
      <c r="AA12" s="18" t="e">
        <f>VLOOKUP(E12,E10数据库!C:T,14,0)</f>
        <v>#VALUE!</v>
      </c>
      <c r="AB12" s="18" t="e">
        <f>VLOOKUP(E12,E10数据库!C:T,15,0)</f>
        <v>#VALUE!</v>
      </c>
      <c r="AC12" s="27" t="e">
        <f>VLOOKUP(E12,E10数据库!C:T,16,0)*C12</f>
        <v>#VALUE!</v>
      </c>
      <c r="AD12" s="18" t="e">
        <f>VLOOKUP(E12,E10数据库!C:T,17,0)</f>
        <v>#VALUE!</v>
      </c>
      <c r="AE12" s="18" t="e">
        <f>VLOOKUP(E12,E10数据库!C:T,18,0)</f>
        <v>#VALUE!</v>
      </c>
      <c r="AF12" s="18"/>
    </row>
    <row r="13" spans="1:32" x14ac:dyDescent="0.25">
      <c r="A13" s="22"/>
      <c r="B13" s="22"/>
      <c r="C13" s="22"/>
      <c r="D13" s="22"/>
      <c r="E13" s="18" t="e">
        <f t="shared" si="8"/>
        <v>#VALUE!</v>
      </c>
      <c r="F13" s="18" t="str">
        <f t="shared" si="9"/>
        <v/>
      </c>
      <c r="G13" s="18" t="str">
        <f t="shared" si="10"/>
        <v/>
      </c>
      <c r="H13" s="18" t="str">
        <f t="shared" si="11"/>
        <v/>
      </c>
      <c r="I13" s="18" t="e">
        <f t="shared" si="12"/>
        <v>#VALUE!</v>
      </c>
      <c r="J13" s="18" t="e">
        <f t="shared" si="13"/>
        <v>#VALUE!</v>
      </c>
      <c r="K13" s="18" t="e">
        <f>VLOOKUP(E13,E10数据库!C:T,2,0)</f>
        <v>#VALUE!</v>
      </c>
      <c r="L13" s="18" t="e">
        <f>VLOOKUP(E13,E10数据库!C:T,3,0)</f>
        <v>#VALUE!</v>
      </c>
      <c r="M13" s="18" t="e">
        <f t="shared" si="14"/>
        <v>#VALUE!</v>
      </c>
      <c r="N13" s="19" t="e">
        <f>VLOOKUP(E13,E10数据库!C:T,4,0)*M13*E13*C13</f>
        <v>#VALUE!</v>
      </c>
      <c r="O13" s="18" t="e">
        <f>VLOOKUP(E13,E10数据库!C:T,5,0)</f>
        <v>#VALUE!</v>
      </c>
      <c r="P13" s="18" t="e">
        <f>VLOOKUP(G13,E10数据库!V:W,2,0)</f>
        <v>#N/A</v>
      </c>
      <c r="Q13" s="18"/>
      <c r="R13" s="18" t="e">
        <f>VLOOKUP(E13,E10数据库!C:T,7,0)</f>
        <v>#VALUE!</v>
      </c>
      <c r="S13" s="18" t="e">
        <f>VLOOKUP(E13,E10数据库!C:T,8,0)</f>
        <v>#VALUE!</v>
      </c>
      <c r="T13" s="18" t="e">
        <f>VLOOKUP(E13,E10数据库!C:T,9,0)</f>
        <v>#VALUE!</v>
      </c>
      <c r="U13" s="18" t="e">
        <f>VLOOKUP(E13,E10数据库!C:T,10,0)</f>
        <v>#VALUE!</v>
      </c>
      <c r="V13" s="18" t="e">
        <f>VLOOKUP(E13,E10数据库!C:T,10,0)+F13</f>
        <v>#VALUE!</v>
      </c>
      <c r="W13" s="27" t="e">
        <f t="shared" si="15"/>
        <v>#VALUE!</v>
      </c>
      <c r="X13" s="18" t="e">
        <f>VLOOKUP(E13,E10数据库!C:T,12,0)</f>
        <v>#VALUE!</v>
      </c>
      <c r="Y13" s="18" t="e">
        <f>VLOOKUP(E13,E10数据库!C:T,13,0)</f>
        <v>#VALUE!</v>
      </c>
      <c r="Z13" s="18"/>
      <c r="AA13" s="18" t="e">
        <f>VLOOKUP(E13,E10数据库!C:T,14,0)</f>
        <v>#VALUE!</v>
      </c>
      <c r="AB13" s="18" t="e">
        <f>VLOOKUP(E13,E10数据库!C:T,15,0)</f>
        <v>#VALUE!</v>
      </c>
      <c r="AC13" s="27" t="e">
        <f>VLOOKUP(E13,E10数据库!C:T,16,0)*C13</f>
        <v>#VALUE!</v>
      </c>
      <c r="AD13" s="18" t="e">
        <f>VLOOKUP(E13,E10数据库!C:T,17,0)</f>
        <v>#VALUE!</v>
      </c>
      <c r="AE13" s="18" t="e">
        <f>VLOOKUP(E13,E10数据库!C:T,18,0)</f>
        <v>#VALUE!</v>
      </c>
      <c r="AF13" s="18"/>
    </row>
    <row r="14" spans="1:32" x14ac:dyDescent="0.25">
      <c r="A14" s="22"/>
      <c r="B14" s="22"/>
      <c r="C14" s="22"/>
      <c r="D14" s="22"/>
      <c r="E14" s="18" t="e">
        <f t="shared" si="8"/>
        <v>#VALUE!</v>
      </c>
      <c r="F14" s="18" t="str">
        <f t="shared" si="9"/>
        <v/>
      </c>
      <c r="G14" s="18" t="str">
        <f t="shared" si="10"/>
        <v/>
      </c>
      <c r="H14" s="18" t="str">
        <f t="shared" si="11"/>
        <v/>
      </c>
      <c r="I14" s="18" t="e">
        <f t="shared" si="12"/>
        <v>#VALUE!</v>
      </c>
      <c r="J14" s="18" t="e">
        <f t="shared" si="13"/>
        <v>#VALUE!</v>
      </c>
      <c r="K14" s="18" t="e">
        <f>VLOOKUP(E14,E10数据库!C:T,2,0)</f>
        <v>#VALUE!</v>
      </c>
      <c r="L14" s="18" t="e">
        <f>VLOOKUP(E14,E10数据库!C:T,3,0)</f>
        <v>#VALUE!</v>
      </c>
      <c r="M14" s="18" t="e">
        <f t="shared" si="14"/>
        <v>#VALUE!</v>
      </c>
      <c r="N14" s="19" t="e">
        <f>VLOOKUP(E14,E10数据库!C:T,4,0)*M14*E14*C14</f>
        <v>#VALUE!</v>
      </c>
      <c r="O14" s="18" t="e">
        <f>VLOOKUP(E14,E10数据库!C:T,5,0)</f>
        <v>#VALUE!</v>
      </c>
      <c r="P14" s="18" t="e">
        <f>VLOOKUP(G14,E10数据库!V:W,2,0)</f>
        <v>#N/A</v>
      </c>
      <c r="Q14" s="18"/>
      <c r="R14" s="18" t="e">
        <f>VLOOKUP(E14,E10数据库!C:T,7,0)</f>
        <v>#VALUE!</v>
      </c>
      <c r="S14" s="18" t="e">
        <f>VLOOKUP(E14,E10数据库!C:T,8,0)</f>
        <v>#VALUE!</v>
      </c>
      <c r="T14" s="18" t="e">
        <f>VLOOKUP(E14,E10数据库!C:T,9,0)</f>
        <v>#VALUE!</v>
      </c>
      <c r="U14" s="18" t="e">
        <f>VLOOKUP(E14,E10数据库!C:T,10,0)</f>
        <v>#VALUE!</v>
      </c>
      <c r="V14" s="18" t="e">
        <f>VLOOKUP(E14,E10数据库!C:T,10,0)+F14</f>
        <v>#VALUE!</v>
      </c>
      <c r="W14" s="27" t="e">
        <f t="shared" si="15"/>
        <v>#VALUE!</v>
      </c>
      <c r="X14" s="18" t="e">
        <f>VLOOKUP(E14,E10数据库!C:T,12,0)</f>
        <v>#VALUE!</v>
      </c>
      <c r="Y14" s="18" t="e">
        <f>VLOOKUP(E14,E10数据库!C:T,13,0)</f>
        <v>#VALUE!</v>
      </c>
      <c r="Z14" s="18"/>
      <c r="AA14" s="18" t="e">
        <f>VLOOKUP(E14,E10数据库!C:T,14,0)</f>
        <v>#VALUE!</v>
      </c>
      <c r="AB14" s="18" t="e">
        <f>VLOOKUP(E14,E10数据库!C:T,15,0)</f>
        <v>#VALUE!</v>
      </c>
      <c r="AC14" s="27" t="e">
        <f>VLOOKUP(E14,E10数据库!C:T,16,0)*C14</f>
        <v>#VALUE!</v>
      </c>
      <c r="AD14" s="18" t="e">
        <f>VLOOKUP(E14,E10数据库!C:T,17,0)</f>
        <v>#VALUE!</v>
      </c>
      <c r="AE14" s="18" t="e">
        <f>VLOOKUP(E14,E10数据库!C:T,18,0)</f>
        <v>#VALUE!</v>
      </c>
      <c r="AF14" s="18"/>
    </row>
    <row r="15" spans="1:32" x14ac:dyDescent="0.25">
      <c r="A15" s="22"/>
      <c r="B15" s="22"/>
      <c r="C15" s="22"/>
      <c r="D15" s="22"/>
      <c r="E15" s="18" t="e">
        <f t="shared" si="8"/>
        <v>#VALUE!</v>
      </c>
      <c r="F15" s="18" t="str">
        <f t="shared" si="9"/>
        <v/>
      </c>
      <c r="G15" s="18" t="str">
        <f t="shared" si="10"/>
        <v/>
      </c>
      <c r="H15" s="18" t="str">
        <f t="shared" si="11"/>
        <v/>
      </c>
      <c r="I15" s="18" t="e">
        <f t="shared" si="12"/>
        <v>#VALUE!</v>
      </c>
      <c r="J15" s="18" t="e">
        <f t="shared" si="13"/>
        <v>#VALUE!</v>
      </c>
      <c r="K15" s="18" t="e">
        <f>VLOOKUP(E15,E10数据库!C:T,2,0)</f>
        <v>#VALUE!</v>
      </c>
      <c r="L15" s="18" t="e">
        <f>VLOOKUP(E15,E10数据库!C:T,3,0)</f>
        <v>#VALUE!</v>
      </c>
      <c r="M15" s="18" t="e">
        <f t="shared" si="14"/>
        <v>#VALUE!</v>
      </c>
      <c r="N15" s="19" t="e">
        <f>VLOOKUP(E15,E10数据库!C:T,4,0)*M15*E15*C15</f>
        <v>#VALUE!</v>
      </c>
      <c r="O15" s="18" t="e">
        <f>VLOOKUP(E15,E10数据库!C:T,5,0)</f>
        <v>#VALUE!</v>
      </c>
      <c r="P15" s="18" t="e">
        <f>VLOOKUP(G15,E10数据库!V:W,2,0)</f>
        <v>#N/A</v>
      </c>
      <c r="Q15" s="18"/>
      <c r="R15" s="18" t="e">
        <f>VLOOKUP(E15,E10数据库!C:T,7,0)</f>
        <v>#VALUE!</v>
      </c>
      <c r="S15" s="18" t="e">
        <f>VLOOKUP(E15,E10数据库!C:T,8,0)</f>
        <v>#VALUE!</v>
      </c>
      <c r="T15" s="18" t="e">
        <f>VLOOKUP(E15,E10数据库!C:T,9,0)</f>
        <v>#VALUE!</v>
      </c>
      <c r="U15" s="18" t="e">
        <f>VLOOKUP(E15,E10数据库!C:T,10,0)</f>
        <v>#VALUE!</v>
      </c>
      <c r="V15" s="18" t="e">
        <f>VLOOKUP(E15,E10数据库!C:T,10,0)+F15</f>
        <v>#VALUE!</v>
      </c>
      <c r="W15" s="27" t="e">
        <f t="shared" si="15"/>
        <v>#VALUE!</v>
      </c>
      <c r="X15" s="18" t="e">
        <f>VLOOKUP(E15,E10数据库!C:T,12,0)</f>
        <v>#VALUE!</v>
      </c>
      <c r="Y15" s="18" t="e">
        <f>VLOOKUP(E15,E10数据库!C:T,13,0)</f>
        <v>#VALUE!</v>
      </c>
      <c r="Z15" s="18"/>
      <c r="AA15" s="18" t="e">
        <f>VLOOKUP(E15,E10数据库!C:T,14,0)</f>
        <v>#VALUE!</v>
      </c>
      <c r="AB15" s="18" t="e">
        <f>VLOOKUP(E15,E10数据库!C:T,15,0)</f>
        <v>#VALUE!</v>
      </c>
      <c r="AC15" s="27" t="e">
        <f>VLOOKUP(E15,E10数据库!C:T,16,0)*C15</f>
        <v>#VALUE!</v>
      </c>
      <c r="AD15" s="18" t="e">
        <f>VLOOKUP(E15,E10数据库!C:T,17,0)</f>
        <v>#VALUE!</v>
      </c>
      <c r="AE15" s="18" t="e">
        <f>VLOOKUP(E15,E10数据库!C:T,18,0)</f>
        <v>#VALUE!</v>
      </c>
      <c r="AF15" s="18"/>
    </row>
    <row r="16" spans="1:32" x14ac:dyDescent="0.25">
      <c r="A16" s="22"/>
      <c r="B16" s="22"/>
      <c r="C16" s="22"/>
      <c r="D16" s="22"/>
      <c r="E16" s="18" t="e">
        <f t="shared" si="8"/>
        <v>#VALUE!</v>
      </c>
      <c r="F16" s="18" t="str">
        <f t="shared" si="9"/>
        <v/>
      </c>
      <c r="G16" s="18" t="str">
        <f t="shared" si="10"/>
        <v/>
      </c>
      <c r="H16" s="18" t="str">
        <f t="shared" si="11"/>
        <v/>
      </c>
      <c r="I16" s="18" t="e">
        <f t="shared" si="12"/>
        <v>#VALUE!</v>
      </c>
      <c r="J16" s="18" t="e">
        <f t="shared" si="13"/>
        <v>#VALUE!</v>
      </c>
      <c r="K16" s="18" t="e">
        <f>VLOOKUP(E16,E10数据库!C:T,2,0)</f>
        <v>#VALUE!</v>
      </c>
      <c r="L16" s="18" t="e">
        <f>VLOOKUP(E16,E10数据库!C:T,3,0)</f>
        <v>#VALUE!</v>
      </c>
      <c r="M16" s="18" t="e">
        <f t="shared" si="14"/>
        <v>#VALUE!</v>
      </c>
      <c r="N16" s="19" t="e">
        <f>VLOOKUP(E16,E10数据库!C:T,4,0)*M16*E16*C16</f>
        <v>#VALUE!</v>
      </c>
      <c r="O16" s="18" t="e">
        <f>VLOOKUP(E16,E10数据库!C:T,5,0)</f>
        <v>#VALUE!</v>
      </c>
      <c r="P16" s="18" t="e">
        <f>VLOOKUP(G16,E10数据库!V:W,2,0)</f>
        <v>#N/A</v>
      </c>
      <c r="Q16" s="18"/>
      <c r="R16" s="18" t="e">
        <f>VLOOKUP(E16,E10数据库!C:T,7,0)</f>
        <v>#VALUE!</v>
      </c>
      <c r="S16" s="18" t="e">
        <f>VLOOKUP(E16,E10数据库!C:T,8,0)</f>
        <v>#VALUE!</v>
      </c>
      <c r="T16" s="18" t="e">
        <f>VLOOKUP(E16,E10数据库!C:T,9,0)</f>
        <v>#VALUE!</v>
      </c>
      <c r="U16" s="18" t="e">
        <f>VLOOKUP(E16,E10数据库!C:T,10,0)</f>
        <v>#VALUE!</v>
      </c>
      <c r="V16" s="18" t="e">
        <f>VLOOKUP(E16,E10数据库!C:T,10,0)+F16</f>
        <v>#VALUE!</v>
      </c>
      <c r="W16" s="27" t="e">
        <f t="shared" si="15"/>
        <v>#VALUE!</v>
      </c>
      <c r="X16" s="18" t="e">
        <f>VLOOKUP(E16,E10数据库!C:T,12,0)</f>
        <v>#VALUE!</v>
      </c>
      <c r="Y16" s="18" t="e">
        <f>VLOOKUP(E16,E10数据库!C:T,13,0)</f>
        <v>#VALUE!</v>
      </c>
      <c r="Z16" s="18"/>
      <c r="AA16" s="18" t="e">
        <f>VLOOKUP(E16,E10数据库!C:T,14,0)</f>
        <v>#VALUE!</v>
      </c>
      <c r="AB16" s="18" t="e">
        <f>VLOOKUP(E16,E10数据库!C:T,15,0)</f>
        <v>#VALUE!</v>
      </c>
      <c r="AC16" s="27" t="e">
        <f>VLOOKUP(E16,E10数据库!C:T,16,0)*C16</f>
        <v>#VALUE!</v>
      </c>
      <c r="AD16" s="18" t="e">
        <f>VLOOKUP(E16,E10数据库!C:T,17,0)</f>
        <v>#VALUE!</v>
      </c>
      <c r="AE16" s="18" t="e">
        <f>VLOOKUP(E16,E10数据库!C:T,18,0)</f>
        <v>#VALUE!</v>
      </c>
      <c r="AF16" s="18"/>
    </row>
    <row r="17" spans="1:32" x14ac:dyDescent="0.25">
      <c r="A17" s="22"/>
      <c r="B17" s="22"/>
      <c r="C17" s="22"/>
      <c r="D17" s="22"/>
      <c r="E17" s="18" t="e">
        <f t="shared" si="8"/>
        <v>#VALUE!</v>
      </c>
      <c r="F17" s="18" t="str">
        <f t="shared" si="9"/>
        <v/>
      </c>
      <c r="G17" s="18" t="str">
        <f t="shared" si="10"/>
        <v/>
      </c>
      <c r="H17" s="18" t="str">
        <f t="shared" si="11"/>
        <v/>
      </c>
      <c r="I17" s="18" t="e">
        <f t="shared" si="12"/>
        <v>#VALUE!</v>
      </c>
      <c r="J17" s="18" t="e">
        <f t="shared" si="13"/>
        <v>#VALUE!</v>
      </c>
      <c r="K17" s="18" t="e">
        <f>VLOOKUP(E17,E10数据库!C:T,2,0)</f>
        <v>#VALUE!</v>
      </c>
      <c r="L17" s="18" t="e">
        <f>VLOOKUP(E17,E10数据库!C:T,3,0)</f>
        <v>#VALUE!</v>
      </c>
      <c r="M17" s="18" t="e">
        <f t="shared" si="14"/>
        <v>#VALUE!</v>
      </c>
      <c r="N17" s="19" t="e">
        <f>VLOOKUP(E17,E10数据库!C:T,4,0)*M17*E17*C17</f>
        <v>#VALUE!</v>
      </c>
      <c r="O17" s="18" t="e">
        <f>VLOOKUP(E17,E10数据库!C:T,5,0)</f>
        <v>#VALUE!</v>
      </c>
      <c r="P17" s="18" t="e">
        <f>VLOOKUP(G17,E10数据库!V:W,2,0)</f>
        <v>#N/A</v>
      </c>
      <c r="Q17" s="18"/>
      <c r="R17" s="18" t="e">
        <f>VLOOKUP(E17,E10数据库!C:T,7,0)</f>
        <v>#VALUE!</v>
      </c>
      <c r="S17" s="18" t="e">
        <f>VLOOKUP(E17,E10数据库!C:T,8,0)</f>
        <v>#VALUE!</v>
      </c>
      <c r="T17" s="18" t="e">
        <f>VLOOKUP(E17,E10数据库!C:T,9,0)</f>
        <v>#VALUE!</v>
      </c>
      <c r="U17" s="18" t="e">
        <f>VLOOKUP(E17,E10数据库!C:T,10,0)</f>
        <v>#VALUE!</v>
      </c>
      <c r="V17" s="18" t="e">
        <f>VLOOKUP(E17,E10数据库!C:T,10,0)+F17</f>
        <v>#VALUE!</v>
      </c>
      <c r="W17" s="27" t="e">
        <f t="shared" si="15"/>
        <v>#VALUE!</v>
      </c>
      <c r="X17" s="18" t="e">
        <f>VLOOKUP(E17,E10数据库!C:T,12,0)</f>
        <v>#VALUE!</v>
      </c>
      <c r="Y17" s="18" t="e">
        <f>VLOOKUP(E17,E10数据库!C:T,13,0)</f>
        <v>#VALUE!</v>
      </c>
      <c r="Z17" s="18"/>
      <c r="AA17" s="18" t="e">
        <f>VLOOKUP(E17,E10数据库!C:T,14,0)</f>
        <v>#VALUE!</v>
      </c>
      <c r="AB17" s="18" t="e">
        <f>VLOOKUP(E17,E10数据库!C:T,15,0)</f>
        <v>#VALUE!</v>
      </c>
      <c r="AC17" s="27" t="e">
        <f>VLOOKUP(E17,E10数据库!C:T,16,0)*C17</f>
        <v>#VALUE!</v>
      </c>
      <c r="AD17" s="18" t="e">
        <f>VLOOKUP(E17,E10数据库!C:T,17,0)</f>
        <v>#VALUE!</v>
      </c>
      <c r="AE17" s="18" t="e">
        <f>VLOOKUP(E17,E10数据库!C:T,18,0)</f>
        <v>#VALUE!</v>
      </c>
      <c r="AF17" s="18"/>
    </row>
    <row r="18" spans="1:32" x14ac:dyDescent="0.25">
      <c r="A18" s="22"/>
      <c r="B18" s="22"/>
      <c r="C18" s="22"/>
      <c r="D18" s="22"/>
      <c r="E18" s="18" t="e">
        <f t="shared" si="8"/>
        <v>#VALUE!</v>
      </c>
      <c r="F18" s="18" t="str">
        <f t="shared" si="9"/>
        <v/>
      </c>
      <c r="G18" s="18" t="str">
        <f t="shared" si="10"/>
        <v/>
      </c>
      <c r="H18" s="18" t="str">
        <f t="shared" si="11"/>
        <v/>
      </c>
      <c r="I18" s="18" t="e">
        <f t="shared" si="12"/>
        <v>#VALUE!</v>
      </c>
      <c r="J18" s="18" t="e">
        <f t="shared" si="13"/>
        <v>#VALUE!</v>
      </c>
      <c r="K18" s="18" t="e">
        <f>VLOOKUP(E18,E10数据库!C:T,2,0)</f>
        <v>#VALUE!</v>
      </c>
      <c r="L18" s="18" t="e">
        <f>VLOOKUP(E18,E10数据库!C:T,3,0)</f>
        <v>#VALUE!</v>
      </c>
      <c r="M18" s="18" t="e">
        <f t="shared" si="14"/>
        <v>#VALUE!</v>
      </c>
      <c r="N18" s="19" t="e">
        <f>VLOOKUP(E18,E10数据库!C:T,4,0)*M18*E18*C18</f>
        <v>#VALUE!</v>
      </c>
      <c r="O18" s="18" t="e">
        <f>VLOOKUP(E18,E10数据库!C:T,5,0)</f>
        <v>#VALUE!</v>
      </c>
      <c r="P18" s="18" t="e">
        <f>VLOOKUP(G18,E10数据库!V:W,2,0)</f>
        <v>#N/A</v>
      </c>
      <c r="Q18" s="18"/>
      <c r="R18" s="18" t="e">
        <f>VLOOKUP(E18,E10数据库!C:T,7,0)</f>
        <v>#VALUE!</v>
      </c>
      <c r="S18" s="18" t="e">
        <f>VLOOKUP(E18,E10数据库!C:T,8,0)</f>
        <v>#VALUE!</v>
      </c>
      <c r="T18" s="18" t="e">
        <f>VLOOKUP(E18,E10数据库!C:T,9,0)</f>
        <v>#VALUE!</v>
      </c>
      <c r="U18" s="18" t="e">
        <f>VLOOKUP(E18,E10数据库!C:T,10,0)</f>
        <v>#VALUE!</v>
      </c>
      <c r="V18" s="18" t="e">
        <f>VLOOKUP(E18,E10数据库!C:T,10,0)+F18</f>
        <v>#VALUE!</v>
      </c>
      <c r="W18" s="27" t="e">
        <f t="shared" si="15"/>
        <v>#VALUE!</v>
      </c>
      <c r="X18" s="18" t="e">
        <f>VLOOKUP(E18,E10数据库!C:T,12,0)</f>
        <v>#VALUE!</v>
      </c>
      <c r="Y18" s="18" t="e">
        <f>VLOOKUP(E18,E10数据库!C:T,13,0)</f>
        <v>#VALUE!</v>
      </c>
      <c r="Z18" s="18"/>
      <c r="AA18" s="18" t="e">
        <f>VLOOKUP(E18,E10数据库!C:T,14,0)</f>
        <v>#VALUE!</v>
      </c>
      <c r="AB18" s="18" t="e">
        <f>VLOOKUP(E18,E10数据库!C:T,15,0)</f>
        <v>#VALUE!</v>
      </c>
      <c r="AC18" s="27" t="e">
        <f>VLOOKUP(E18,E10数据库!C:T,16,0)*C18</f>
        <v>#VALUE!</v>
      </c>
      <c r="AD18" s="18" t="e">
        <f>VLOOKUP(E18,E10数据库!C:T,17,0)</f>
        <v>#VALUE!</v>
      </c>
      <c r="AE18" s="18" t="e">
        <f>VLOOKUP(E18,E10数据库!C:T,18,0)</f>
        <v>#VALUE!</v>
      </c>
      <c r="AF18" s="18"/>
    </row>
    <row r="19" spans="1:32" x14ac:dyDescent="0.25">
      <c r="A19" s="22"/>
      <c r="B19" s="22"/>
      <c r="C19" s="22"/>
      <c r="D19" s="22"/>
      <c r="E19" s="18" t="e">
        <f t="shared" si="8"/>
        <v>#VALUE!</v>
      </c>
      <c r="F19" s="18" t="str">
        <f t="shared" si="9"/>
        <v/>
      </c>
      <c r="G19" s="18" t="str">
        <f t="shared" si="10"/>
        <v/>
      </c>
      <c r="H19" s="18" t="str">
        <f t="shared" si="11"/>
        <v/>
      </c>
      <c r="I19" s="18" t="e">
        <f t="shared" si="12"/>
        <v>#VALUE!</v>
      </c>
      <c r="J19" s="18" t="e">
        <f t="shared" si="13"/>
        <v>#VALUE!</v>
      </c>
      <c r="K19" s="18" t="e">
        <f>VLOOKUP(E19,E10数据库!C:T,2,0)</f>
        <v>#VALUE!</v>
      </c>
      <c r="L19" s="18" t="e">
        <f>VLOOKUP(E19,E10数据库!C:T,3,0)</f>
        <v>#VALUE!</v>
      </c>
      <c r="M19" s="18" t="e">
        <f t="shared" si="14"/>
        <v>#VALUE!</v>
      </c>
      <c r="N19" s="19" t="e">
        <f>VLOOKUP(E19,E10数据库!C:T,4,0)*M19*E19*C19</f>
        <v>#VALUE!</v>
      </c>
      <c r="O19" s="18" t="e">
        <f>VLOOKUP(E19,E10数据库!C:T,5,0)</f>
        <v>#VALUE!</v>
      </c>
      <c r="P19" s="18" t="e">
        <f>VLOOKUP(G19,E10数据库!V:W,2,0)</f>
        <v>#N/A</v>
      </c>
      <c r="Q19" s="18"/>
      <c r="R19" s="18" t="e">
        <f>VLOOKUP(E19,E10数据库!C:T,7,0)</f>
        <v>#VALUE!</v>
      </c>
      <c r="S19" s="18" t="e">
        <f>VLOOKUP(E19,E10数据库!C:T,8,0)</f>
        <v>#VALUE!</v>
      </c>
      <c r="T19" s="18" t="e">
        <f>VLOOKUP(E19,E10数据库!C:T,9,0)</f>
        <v>#VALUE!</v>
      </c>
      <c r="U19" s="18" t="e">
        <f>VLOOKUP(E19,E10数据库!C:T,10,0)</f>
        <v>#VALUE!</v>
      </c>
      <c r="V19" s="18" t="e">
        <f>VLOOKUP(E19,E10数据库!C:T,10,0)+F19</f>
        <v>#VALUE!</v>
      </c>
      <c r="W19" s="27" t="e">
        <f t="shared" si="15"/>
        <v>#VALUE!</v>
      </c>
      <c r="X19" s="18" t="e">
        <f>VLOOKUP(E19,E10数据库!C:T,12,0)</f>
        <v>#VALUE!</v>
      </c>
      <c r="Y19" s="18" t="e">
        <f>VLOOKUP(E19,E10数据库!C:T,13,0)</f>
        <v>#VALUE!</v>
      </c>
      <c r="Z19" s="18"/>
      <c r="AA19" s="18" t="e">
        <f>VLOOKUP(E19,E10数据库!C:T,14,0)</f>
        <v>#VALUE!</v>
      </c>
      <c r="AB19" s="18" t="e">
        <f>VLOOKUP(E19,E10数据库!C:T,15,0)</f>
        <v>#VALUE!</v>
      </c>
      <c r="AC19" s="27" t="e">
        <f>VLOOKUP(E19,E10数据库!C:T,16,0)*C19</f>
        <v>#VALUE!</v>
      </c>
      <c r="AD19" s="18" t="e">
        <f>VLOOKUP(E19,E10数据库!C:T,17,0)</f>
        <v>#VALUE!</v>
      </c>
      <c r="AE19" s="18" t="e">
        <f>VLOOKUP(E19,E10数据库!C:T,18,0)</f>
        <v>#VALUE!</v>
      </c>
      <c r="AF19" s="18"/>
    </row>
    <row r="20" spans="1:32" x14ac:dyDescent="0.25">
      <c r="A20" s="22"/>
      <c r="B20" s="22"/>
      <c r="C20" s="22"/>
      <c r="D20" s="22"/>
      <c r="E20" s="18" t="e">
        <f t="shared" si="8"/>
        <v>#VALUE!</v>
      </c>
      <c r="F20" s="18" t="str">
        <f t="shared" si="9"/>
        <v/>
      </c>
      <c r="G20" s="18" t="str">
        <f t="shared" si="10"/>
        <v/>
      </c>
      <c r="H20" s="18" t="str">
        <f t="shared" si="11"/>
        <v/>
      </c>
      <c r="I20" s="18" t="e">
        <f t="shared" si="12"/>
        <v>#VALUE!</v>
      </c>
      <c r="J20" s="18" t="e">
        <f t="shared" si="13"/>
        <v>#VALUE!</v>
      </c>
      <c r="K20" s="18" t="e">
        <f>VLOOKUP(E20,E10数据库!C:T,2,0)</f>
        <v>#VALUE!</v>
      </c>
      <c r="L20" s="18" t="e">
        <f>VLOOKUP(E20,E10数据库!C:T,3,0)</f>
        <v>#VALUE!</v>
      </c>
      <c r="M20" s="18" t="e">
        <f t="shared" si="14"/>
        <v>#VALUE!</v>
      </c>
      <c r="N20" s="19" t="e">
        <f>VLOOKUP(E20,E10数据库!C:T,4,0)*M20*E20*C20</f>
        <v>#VALUE!</v>
      </c>
      <c r="O20" s="18" t="e">
        <f>VLOOKUP(E20,E10数据库!C:T,5,0)</f>
        <v>#VALUE!</v>
      </c>
      <c r="P20" s="18" t="e">
        <f>VLOOKUP(G20,E10数据库!V:W,2,0)</f>
        <v>#N/A</v>
      </c>
      <c r="Q20" s="18"/>
      <c r="R20" s="18" t="e">
        <f>VLOOKUP(E20,E10数据库!C:T,7,0)</f>
        <v>#VALUE!</v>
      </c>
      <c r="S20" s="18" t="e">
        <f>VLOOKUP(E20,E10数据库!C:T,8,0)</f>
        <v>#VALUE!</v>
      </c>
      <c r="T20" s="18" t="e">
        <f>VLOOKUP(E20,E10数据库!C:T,9,0)</f>
        <v>#VALUE!</v>
      </c>
      <c r="U20" s="18" t="e">
        <f>VLOOKUP(E20,E10数据库!C:T,10,0)</f>
        <v>#VALUE!</v>
      </c>
      <c r="V20" s="18" t="e">
        <f>VLOOKUP(E20,E10数据库!C:T,10,0)+F20</f>
        <v>#VALUE!</v>
      </c>
      <c r="W20" s="27" t="e">
        <f t="shared" si="15"/>
        <v>#VALUE!</v>
      </c>
      <c r="X20" s="18" t="e">
        <f>VLOOKUP(E20,E10数据库!C:T,12,0)</f>
        <v>#VALUE!</v>
      </c>
      <c r="Y20" s="18" t="e">
        <f>VLOOKUP(E20,E10数据库!C:T,13,0)</f>
        <v>#VALUE!</v>
      </c>
      <c r="Z20" s="18"/>
      <c r="AA20" s="18" t="e">
        <f>VLOOKUP(E20,E10数据库!C:T,14,0)</f>
        <v>#VALUE!</v>
      </c>
      <c r="AB20" s="18" t="e">
        <f>VLOOKUP(E20,E10数据库!C:T,15,0)</f>
        <v>#VALUE!</v>
      </c>
      <c r="AC20" s="27" t="e">
        <f>VLOOKUP(E20,E10数据库!C:T,16,0)*C20</f>
        <v>#VALUE!</v>
      </c>
      <c r="AD20" s="18" t="e">
        <f>VLOOKUP(E20,E10数据库!C:T,17,0)</f>
        <v>#VALUE!</v>
      </c>
      <c r="AE20" s="18" t="e">
        <f>VLOOKUP(E20,E10数据库!C:T,18,0)</f>
        <v>#VALUE!</v>
      </c>
      <c r="AF20" s="18"/>
    </row>
    <row r="21" spans="1:32" x14ac:dyDescent="0.25">
      <c r="A21" s="22"/>
      <c r="B21" s="22"/>
      <c r="C21" s="22"/>
      <c r="D21" s="22"/>
      <c r="E21" s="18" t="e">
        <f t="shared" si="8"/>
        <v>#VALUE!</v>
      </c>
      <c r="F21" s="18" t="str">
        <f t="shared" si="9"/>
        <v/>
      </c>
      <c r="G21" s="18" t="str">
        <f t="shared" si="10"/>
        <v/>
      </c>
      <c r="H21" s="18" t="str">
        <f t="shared" si="11"/>
        <v/>
      </c>
      <c r="I21" s="18" t="e">
        <f t="shared" si="12"/>
        <v>#VALUE!</v>
      </c>
      <c r="J21" s="18" t="e">
        <f t="shared" si="13"/>
        <v>#VALUE!</v>
      </c>
      <c r="K21" s="18" t="e">
        <f>VLOOKUP(E21,E10数据库!C:T,2,0)</f>
        <v>#VALUE!</v>
      </c>
      <c r="L21" s="18" t="e">
        <f>VLOOKUP(E21,E10数据库!C:T,3,0)</f>
        <v>#VALUE!</v>
      </c>
      <c r="M21" s="18" t="e">
        <f t="shared" si="14"/>
        <v>#VALUE!</v>
      </c>
      <c r="N21" s="19" t="e">
        <f>VLOOKUP(E21,E10数据库!C:T,4,0)*M21*E21*C21</f>
        <v>#VALUE!</v>
      </c>
      <c r="O21" s="18" t="e">
        <f>VLOOKUP(E21,E10数据库!C:T,5,0)</f>
        <v>#VALUE!</v>
      </c>
      <c r="P21" s="18" t="e">
        <f>VLOOKUP(G21,E10数据库!V:W,2,0)</f>
        <v>#N/A</v>
      </c>
      <c r="Q21" s="18"/>
      <c r="R21" s="18" t="e">
        <f>VLOOKUP(E21,E10数据库!C:T,7,0)</f>
        <v>#VALUE!</v>
      </c>
      <c r="S21" s="18" t="e">
        <f>VLOOKUP(E21,E10数据库!C:T,8,0)</f>
        <v>#VALUE!</v>
      </c>
      <c r="T21" s="18" t="e">
        <f>VLOOKUP(E21,E10数据库!C:T,9,0)</f>
        <v>#VALUE!</v>
      </c>
      <c r="U21" s="18" t="e">
        <f>VLOOKUP(E21,E10数据库!C:T,10,0)</f>
        <v>#VALUE!</v>
      </c>
      <c r="V21" s="18" t="e">
        <f>VLOOKUP(E21,E10数据库!C:T,10,0)+F21</f>
        <v>#VALUE!</v>
      </c>
      <c r="W21" s="27" t="e">
        <f t="shared" si="15"/>
        <v>#VALUE!</v>
      </c>
      <c r="X21" s="18" t="e">
        <f>VLOOKUP(E21,E10数据库!C:T,12,0)</f>
        <v>#VALUE!</v>
      </c>
      <c r="Y21" s="18" t="e">
        <f>VLOOKUP(E21,E10数据库!C:T,13,0)</f>
        <v>#VALUE!</v>
      </c>
      <c r="Z21" s="18"/>
      <c r="AA21" s="18" t="e">
        <f>VLOOKUP(E21,E10数据库!C:T,14,0)</f>
        <v>#VALUE!</v>
      </c>
      <c r="AB21" s="18" t="e">
        <f>VLOOKUP(E21,E10数据库!C:T,15,0)</f>
        <v>#VALUE!</v>
      </c>
      <c r="AC21" s="27" t="e">
        <f>VLOOKUP(E21,E10数据库!C:T,16,0)*C21</f>
        <v>#VALUE!</v>
      </c>
      <c r="AD21" s="18" t="e">
        <f>VLOOKUP(E21,E10数据库!C:T,17,0)</f>
        <v>#VALUE!</v>
      </c>
      <c r="AE21" s="18" t="e">
        <f>VLOOKUP(E21,E10数据库!C:T,18,0)</f>
        <v>#VALUE!</v>
      </c>
      <c r="AF21" s="18"/>
    </row>
    <row r="22" spans="1:32" x14ac:dyDescent="0.25">
      <c r="A22" s="22"/>
      <c r="B22" s="22"/>
      <c r="C22" s="22"/>
      <c r="D22" s="22"/>
      <c r="E22" s="18" t="e">
        <f t="shared" si="8"/>
        <v>#VALUE!</v>
      </c>
      <c r="F22" s="18" t="str">
        <f t="shared" si="9"/>
        <v/>
      </c>
      <c r="G22" s="18" t="str">
        <f t="shared" si="10"/>
        <v/>
      </c>
      <c r="H22" s="18" t="str">
        <f t="shared" si="11"/>
        <v/>
      </c>
      <c r="I22" s="18" t="e">
        <f t="shared" si="12"/>
        <v>#VALUE!</v>
      </c>
      <c r="J22" s="18" t="e">
        <f t="shared" si="13"/>
        <v>#VALUE!</v>
      </c>
      <c r="K22" s="18" t="e">
        <f>VLOOKUP(E22,E10数据库!C:T,2,0)</f>
        <v>#VALUE!</v>
      </c>
      <c r="L22" s="18" t="e">
        <f>VLOOKUP(E22,E10数据库!C:T,3,0)</f>
        <v>#VALUE!</v>
      </c>
      <c r="M22" s="18" t="e">
        <f t="shared" si="14"/>
        <v>#VALUE!</v>
      </c>
      <c r="N22" s="19" t="e">
        <f>VLOOKUP(E22,E10数据库!C:T,4,0)*M22*E22*C22</f>
        <v>#VALUE!</v>
      </c>
      <c r="O22" s="18" t="e">
        <f>VLOOKUP(E22,E10数据库!C:T,5,0)</f>
        <v>#VALUE!</v>
      </c>
      <c r="P22" s="18" t="e">
        <f>VLOOKUP(G22,E10数据库!V:W,2,0)</f>
        <v>#N/A</v>
      </c>
      <c r="Q22" s="18"/>
      <c r="R22" s="18" t="e">
        <f>VLOOKUP(E22,E10数据库!C:T,7,0)</f>
        <v>#VALUE!</v>
      </c>
      <c r="S22" s="18" t="e">
        <f>VLOOKUP(E22,E10数据库!C:T,8,0)</f>
        <v>#VALUE!</v>
      </c>
      <c r="T22" s="18" t="e">
        <f>VLOOKUP(E22,E10数据库!C:T,9,0)</f>
        <v>#VALUE!</v>
      </c>
      <c r="U22" s="18" t="e">
        <f>VLOOKUP(E22,E10数据库!C:T,10,0)</f>
        <v>#VALUE!</v>
      </c>
      <c r="V22" s="18" t="e">
        <f>VLOOKUP(E22,E10数据库!C:T,10,0)+F22</f>
        <v>#VALUE!</v>
      </c>
      <c r="W22" s="27" t="e">
        <f t="shared" si="15"/>
        <v>#VALUE!</v>
      </c>
      <c r="X22" s="18" t="e">
        <f>VLOOKUP(E22,E10数据库!C:T,12,0)</f>
        <v>#VALUE!</v>
      </c>
      <c r="Y22" s="18" t="e">
        <f>VLOOKUP(E22,E10数据库!C:T,13,0)</f>
        <v>#VALUE!</v>
      </c>
      <c r="Z22" s="18"/>
      <c r="AA22" s="18" t="e">
        <f>VLOOKUP(E22,E10数据库!C:T,14,0)</f>
        <v>#VALUE!</v>
      </c>
      <c r="AB22" s="18" t="e">
        <f>VLOOKUP(E22,E10数据库!C:T,15,0)</f>
        <v>#VALUE!</v>
      </c>
      <c r="AC22" s="27" t="e">
        <f>VLOOKUP(E22,E10数据库!C:T,16,0)*C22</f>
        <v>#VALUE!</v>
      </c>
      <c r="AD22" s="18" t="e">
        <f>VLOOKUP(E22,E10数据库!C:T,17,0)</f>
        <v>#VALUE!</v>
      </c>
      <c r="AE22" s="18" t="e">
        <f>VLOOKUP(E22,E10数据库!C:T,18,0)</f>
        <v>#VALUE!</v>
      </c>
      <c r="AF22" s="18"/>
    </row>
    <row r="23" spans="1:32" x14ac:dyDescent="0.25">
      <c r="A23" s="22"/>
      <c r="B23" s="22"/>
      <c r="C23" s="22"/>
      <c r="D23" s="22"/>
      <c r="E23" s="18" t="e">
        <f t="shared" si="8"/>
        <v>#VALUE!</v>
      </c>
      <c r="F23" s="18" t="str">
        <f t="shared" si="9"/>
        <v/>
      </c>
      <c r="G23" s="18" t="str">
        <f t="shared" si="10"/>
        <v/>
      </c>
      <c r="H23" s="18" t="str">
        <f t="shared" si="11"/>
        <v/>
      </c>
      <c r="I23" s="18" t="e">
        <f t="shared" si="12"/>
        <v>#VALUE!</v>
      </c>
      <c r="J23" s="18" t="e">
        <f t="shared" si="13"/>
        <v>#VALUE!</v>
      </c>
      <c r="K23" s="18" t="e">
        <f>VLOOKUP(E23,E10数据库!C:T,2,0)</f>
        <v>#VALUE!</v>
      </c>
      <c r="L23" s="18" t="e">
        <f>VLOOKUP(E23,E10数据库!C:T,3,0)</f>
        <v>#VALUE!</v>
      </c>
      <c r="M23" s="18" t="e">
        <f t="shared" si="14"/>
        <v>#VALUE!</v>
      </c>
      <c r="N23" s="19" t="e">
        <f>VLOOKUP(E23,E10数据库!C:T,4,0)*M23*E23*C23</f>
        <v>#VALUE!</v>
      </c>
      <c r="O23" s="18" t="e">
        <f>VLOOKUP(E23,E10数据库!C:T,5,0)</f>
        <v>#VALUE!</v>
      </c>
      <c r="P23" s="18" t="e">
        <f>VLOOKUP(G23,E10数据库!V:W,2,0)</f>
        <v>#N/A</v>
      </c>
      <c r="Q23" s="18"/>
      <c r="R23" s="18" t="e">
        <f>VLOOKUP(E23,E10数据库!C:T,7,0)</f>
        <v>#VALUE!</v>
      </c>
      <c r="S23" s="18" t="e">
        <f>VLOOKUP(E23,E10数据库!C:T,8,0)</f>
        <v>#VALUE!</v>
      </c>
      <c r="T23" s="18" t="e">
        <f>VLOOKUP(E23,E10数据库!C:T,9,0)</f>
        <v>#VALUE!</v>
      </c>
      <c r="U23" s="18" t="e">
        <f>VLOOKUP(E23,E10数据库!C:T,10,0)</f>
        <v>#VALUE!</v>
      </c>
      <c r="V23" s="18" t="e">
        <f>VLOOKUP(E23,E10数据库!C:T,10,0)+F23</f>
        <v>#VALUE!</v>
      </c>
      <c r="W23" s="27" t="e">
        <f t="shared" si="15"/>
        <v>#VALUE!</v>
      </c>
      <c r="X23" s="18" t="e">
        <f>VLOOKUP(E23,E10数据库!C:T,12,0)</f>
        <v>#VALUE!</v>
      </c>
      <c r="Y23" s="18" t="e">
        <f>VLOOKUP(E23,E10数据库!C:T,13,0)</f>
        <v>#VALUE!</v>
      </c>
      <c r="Z23" s="18"/>
      <c r="AA23" s="18" t="e">
        <f>VLOOKUP(E23,E10数据库!C:T,14,0)</f>
        <v>#VALUE!</v>
      </c>
      <c r="AB23" s="18" t="e">
        <f>VLOOKUP(E23,E10数据库!C:T,15,0)</f>
        <v>#VALUE!</v>
      </c>
      <c r="AC23" s="27" t="e">
        <f>VLOOKUP(E23,E10数据库!C:T,16,0)*C23</f>
        <v>#VALUE!</v>
      </c>
      <c r="AD23" s="18" t="e">
        <f>VLOOKUP(E23,E10数据库!C:T,17,0)</f>
        <v>#VALUE!</v>
      </c>
      <c r="AE23" s="18" t="e">
        <f>VLOOKUP(E23,E10数据库!C:T,18,0)</f>
        <v>#VALUE!</v>
      </c>
      <c r="AF23" s="18"/>
    </row>
    <row r="24" spans="1:32" x14ac:dyDescent="0.25">
      <c r="A24" s="22"/>
      <c r="B24" s="22"/>
      <c r="C24" s="22"/>
      <c r="D24" s="22"/>
      <c r="E24" s="18" t="e">
        <f t="shared" si="8"/>
        <v>#VALUE!</v>
      </c>
      <c r="F24" s="18" t="str">
        <f t="shared" si="9"/>
        <v/>
      </c>
      <c r="G24" s="18" t="str">
        <f t="shared" si="10"/>
        <v/>
      </c>
      <c r="H24" s="18" t="str">
        <f t="shared" si="11"/>
        <v/>
      </c>
      <c r="I24" s="18" t="e">
        <f t="shared" si="12"/>
        <v>#VALUE!</v>
      </c>
      <c r="J24" s="18" t="e">
        <f t="shared" si="13"/>
        <v>#VALUE!</v>
      </c>
      <c r="K24" s="18" t="e">
        <f>VLOOKUP(E24,E10数据库!C:T,2,0)</f>
        <v>#VALUE!</v>
      </c>
      <c r="L24" s="18" t="e">
        <f>VLOOKUP(E24,E10数据库!C:T,3,0)</f>
        <v>#VALUE!</v>
      </c>
      <c r="M24" s="18" t="e">
        <f t="shared" si="14"/>
        <v>#VALUE!</v>
      </c>
      <c r="N24" s="19" t="e">
        <f>VLOOKUP(E24,E10数据库!C:T,4,0)*M24*E24*C24</f>
        <v>#VALUE!</v>
      </c>
      <c r="O24" s="18" t="e">
        <f>VLOOKUP(E24,E10数据库!C:T,5,0)</f>
        <v>#VALUE!</v>
      </c>
      <c r="P24" s="18" t="e">
        <f>VLOOKUP(G24,E10数据库!V:W,2,0)</f>
        <v>#N/A</v>
      </c>
      <c r="Q24" s="18"/>
      <c r="R24" s="18" t="e">
        <f>VLOOKUP(E24,E10数据库!C:T,7,0)</f>
        <v>#VALUE!</v>
      </c>
      <c r="S24" s="18" t="e">
        <f>VLOOKUP(E24,E10数据库!C:T,8,0)</f>
        <v>#VALUE!</v>
      </c>
      <c r="T24" s="18" t="e">
        <f>VLOOKUP(E24,E10数据库!C:T,9,0)</f>
        <v>#VALUE!</v>
      </c>
      <c r="U24" s="18" t="e">
        <f>VLOOKUP(E24,E10数据库!C:T,10,0)</f>
        <v>#VALUE!</v>
      </c>
      <c r="V24" s="18" t="e">
        <f>VLOOKUP(E24,E10数据库!C:T,10,0)+F24</f>
        <v>#VALUE!</v>
      </c>
      <c r="W24" s="27" t="e">
        <f t="shared" si="15"/>
        <v>#VALUE!</v>
      </c>
      <c r="X24" s="18" t="e">
        <f>VLOOKUP(E24,E10数据库!C:T,12,0)</f>
        <v>#VALUE!</v>
      </c>
      <c r="Y24" s="18" t="e">
        <f>VLOOKUP(E24,E10数据库!C:T,13,0)</f>
        <v>#VALUE!</v>
      </c>
      <c r="Z24" s="18"/>
      <c r="AA24" s="18" t="e">
        <f>VLOOKUP(E24,E10数据库!C:T,14,0)</f>
        <v>#VALUE!</v>
      </c>
      <c r="AB24" s="18" t="e">
        <f>VLOOKUP(E24,E10数据库!C:T,15,0)</f>
        <v>#VALUE!</v>
      </c>
      <c r="AC24" s="27" t="e">
        <f>VLOOKUP(E24,E10数据库!C:T,16,0)*C24</f>
        <v>#VALUE!</v>
      </c>
      <c r="AD24" s="18" t="e">
        <f>VLOOKUP(E24,E10数据库!C:T,17,0)</f>
        <v>#VALUE!</v>
      </c>
      <c r="AE24" s="18" t="e">
        <f>VLOOKUP(E24,E10数据库!C:T,18,0)</f>
        <v>#VALUE!</v>
      </c>
      <c r="AF24" s="18"/>
    </row>
    <row r="25" spans="1:32" x14ac:dyDescent="0.25">
      <c r="A25" s="22"/>
      <c r="B25" s="22"/>
      <c r="C25" s="22"/>
      <c r="D25" s="22"/>
      <c r="E25" s="18" t="e">
        <f t="shared" si="8"/>
        <v>#VALUE!</v>
      </c>
      <c r="F25" s="18" t="str">
        <f t="shared" si="9"/>
        <v/>
      </c>
      <c r="G25" s="18" t="str">
        <f t="shared" si="10"/>
        <v/>
      </c>
      <c r="H25" s="18" t="str">
        <f t="shared" si="11"/>
        <v/>
      </c>
      <c r="I25" s="18" t="e">
        <f t="shared" si="12"/>
        <v>#VALUE!</v>
      </c>
      <c r="J25" s="18" t="e">
        <f t="shared" si="13"/>
        <v>#VALUE!</v>
      </c>
      <c r="K25" s="18" t="e">
        <f>VLOOKUP(E25,E10数据库!C:T,2,0)</f>
        <v>#VALUE!</v>
      </c>
      <c r="L25" s="18" t="e">
        <f>VLOOKUP(E25,E10数据库!C:T,3,0)</f>
        <v>#VALUE!</v>
      </c>
      <c r="M25" s="18" t="e">
        <f t="shared" si="14"/>
        <v>#VALUE!</v>
      </c>
      <c r="N25" s="19" t="e">
        <f>VLOOKUP(E25,E10数据库!C:T,4,0)*M25*E25*C25</f>
        <v>#VALUE!</v>
      </c>
      <c r="O25" s="18" t="e">
        <f>VLOOKUP(E25,E10数据库!C:T,5,0)</f>
        <v>#VALUE!</v>
      </c>
      <c r="P25" s="18" t="e">
        <f>VLOOKUP(G25,E10数据库!V:W,2,0)</f>
        <v>#N/A</v>
      </c>
      <c r="Q25" s="18"/>
      <c r="R25" s="18" t="e">
        <f>VLOOKUP(E25,E10数据库!C:T,7,0)</f>
        <v>#VALUE!</v>
      </c>
      <c r="S25" s="18" t="e">
        <f>VLOOKUP(E25,E10数据库!C:T,8,0)</f>
        <v>#VALUE!</v>
      </c>
      <c r="T25" s="18" t="e">
        <f>VLOOKUP(E25,E10数据库!C:T,9,0)</f>
        <v>#VALUE!</v>
      </c>
      <c r="U25" s="18" t="e">
        <f>VLOOKUP(E25,E10数据库!C:T,10,0)</f>
        <v>#VALUE!</v>
      </c>
      <c r="V25" s="18" t="e">
        <f>VLOOKUP(E25,E10数据库!C:T,10,0)+F25</f>
        <v>#VALUE!</v>
      </c>
      <c r="W25" s="27" t="e">
        <f t="shared" si="15"/>
        <v>#VALUE!</v>
      </c>
      <c r="X25" s="18" t="e">
        <f>VLOOKUP(E25,E10数据库!C:T,12,0)</f>
        <v>#VALUE!</v>
      </c>
      <c r="Y25" s="18" t="e">
        <f>VLOOKUP(E25,E10数据库!C:T,13,0)</f>
        <v>#VALUE!</v>
      </c>
      <c r="Z25" s="18"/>
      <c r="AA25" s="18" t="e">
        <f>VLOOKUP(E25,E10数据库!C:T,14,0)</f>
        <v>#VALUE!</v>
      </c>
      <c r="AB25" s="18" t="e">
        <f>VLOOKUP(E25,E10数据库!C:T,15,0)</f>
        <v>#VALUE!</v>
      </c>
      <c r="AC25" s="27" t="e">
        <f>VLOOKUP(E25,E10数据库!C:T,16,0)*C25</f>
        <v>#VALUE!</v>
      </c>
      <c r="AD25" s="18" t="e">
        <f>VLOOKUP(E25,E10数据库!C:T,17,0)</f>
        <v>#VALUE!</v>
      </c>
      <c r="AE25" s="18" t="e">
        <f>VLOOKUP(E25,E10数据库!C:T,18,0)</f>
        <v>#VALUE!</v>
      </c>
      <c r="AF25" s="18"/>
    </row>
    <row r="26" spans="1:32" x14ac:dyDescent="0.25">
      <c r="A26" s="22"/>
      <c r="B26" s="22"/>
      <c r="C26" s="22"/>
      <c r="D26" s="22"/>
      <c r="E26" s="18" t="e">
        <f t="shared" si="8"/>
        <v>#VALUE!</v>
      </c>
      <c r="F26" s="18" t="str">
        <f t="shared" si="9"/>
        <v/>
      </c>
      <c r="G26" s="18" t="str">
        <f t="shared" si="10"/>
        <v/>
      </c>
      <c r="H26" s="18" t="str">
        <f t="shared" si="11"/>
        <v/>
      </c>
      <c r="I26" s="18" t="e">
        <f t="shared" si="12"/>
        <v>#VALUE!</v>
      </c>
      <c r="J26" s="18" t="e">
        <f t="shared" si="13"/>
        <v>#VALUE!</v>
      </c>
      <c r="K26" s="18" t="e">
        <f>VLOOKUP(E26,E10数据库!C:T,2,0)</f>
        <v>#VALUE!</v>
      </c>
      <c r="L26" s="18" t="e">
        <f>VLOOKUP(E26,E10数据库!C:T,3,0)</f>
        <v>#VALUE!</v>
      </c>
      <c r="M26" s="18" t="e">
        <f t="shared" si="14"/>
        <v>#VALUE!</v>
      </c>
      <c r="N26" s="19" t="e">
        <f>VLOOKUP(E26,E10数据库!C:T,4,0)*M26*E26*C26</f>
        <v>#VALUE!</v>
      </c>
      <c r="O26" s="18" t="e">
        <f>VLOOKUP(E26,E10数据库!C:T,5,0)</f>
        <v>#VALUE!</v>
      </c>
      <c r="P26" s="18" t="e">
        <f>VLOOKUP(G26,E10数据库!V:W,2,0)</f>
        <v>#N/A</v>
      </c>
      <c r="Q26" s="18"/>
      <c r="R26" s="18" t="e">
        <f>VLOOKUP(E26,E10数据库!C:T,7,0)</f>
        <v>#VALUE!</v>
      </c>
      <c r="S26" s="18" t="e">
        <f>VLOOKUP(E26,E10数据库!C:T,8,0)</f>
        <v>#VALUE!</v>
      </c>
      <c r="T26" s="18" t="e">
        <f>VLOOKUP(E26,E10数据库!C:T,9,0)</f>
        <v>#VALUE!</v>
      </c>
      <c r="U26" s="18" t="e">
        <f>VLOOKUP(E26,E10数据库!C:T,10,0)</f>
        <v>#VALUE!</v>
      </c>
      <c r="V26" s="18" t="e">
        <f>VLOOKUP(E26,E10数据库!C:T,10,0)+F26</f>
        <v>#VALUE!</v>
      </c>
      <c r="W26" s="27" t="e">
        <f t="shared" si="15"/>
        <v>#VALUE!</v>
      </c>
      <c r="X26" s="18" t="e">
        <f>VLOOKUP(E26,E10数据库!C:T,12,0)</f>
        <v>#VALUE!</v>
      </c>
      <c r="Y26" s="18" t="e">
        <f>VLOOKUP(E26,E10数据库!C:T,13,0)</f>
        <v>#VALUE!</v>
      </c>
      <c r="Z26" s="18"/>
      <c r="AA26" s="18" t="e">
        <f>VLOOKUP(E26,E10数据库!C:T,14,0)</f>
        <v>#VALUE!</v>
      </c>
      <c r="AB26" s="18" t="e">
        <f>VLOOKUP(E26,E10数据库!C:T,15,0)</f>
        <v>#VALUE!</v>
      </c>
      <c r="AC26" s="27" t="e">
        <f>VLOOKUP(E26,E10数据库!C:T,16,0)*C26</f>
        <v>#VALUE!</v>
      </c>
      <c r="AD26" s="18" t="e">
        <f>VLOOKUP(E26,E10数据库!C:T,17,0)</f>
        <v>#VALUE!</v>
      </c>
      <c r="AE26" s="18" t="e">
        <f>VLOOKUP(E26,E10数据库!C:T,18,0)</f>
        <v>#VALUE!</v>
      </c>
      <c r="AF26" s="18"/>
    </row>
    <row r="27" spans="1:32" x14ac:dyDescent="0.25">
      <c r="A27" s="22"/>
      <c r="B27" s="22"/>
      <c r="C27" s="22"/>
      <c r="D27" s="22"/>
      <c r="E27" s="18" t="e">
        <f t="shared" si="8"/>
        <v>#VALUE!</v>
      </c>
      <c r="F27" s="18" t="str">
        <f t="shared" si="9"/>
        <v/>
      </c>
      <c r="G27" s="18" t="str">
        <f t="shared" si="10"/>
        <v/>
      </c>
      <c r="H27" s="18" t="str">
        <f t="shared" si="11"/>
        <v/>
      </c>
      <c r="I27" s="18" t="e">
        <f t="shared" si="12"/>
        <v>#VALUE!</v>
      </c>
      <c r="J27" s="18" t="e">
        <f t="shared" si="13"/>
        <v>#VALUE!</v>
      </c>
      <c r="K27" s="18" t="e">
        <f>VLOOKUP(E27,E10数据库!C:T,2,0)</f>
        <v>#VALUE!</v>
      </c>
      <c r="L27" s="18" t="e">
        <f>VLOOKUP(E27,E10数据库!C:T,3,0)</f>
        <v>#VALUE!</v>
      </c>
      <c r="M27" s="18" t="e">
        <f t="shared" si="14"/>
        <v>#VALUE!</v>
      </c>
      <c r="N27" s="19" t="e">
        <f>VLOOKUP(E27,E10数据库!C:T,4,0)*M27*E27*C27</f>
        <v>#VALUE!</v>
      </c>
      <c r="O27" s="18" t="e">
        <f>VLOOKUP(E27,E10数据库!C:T,5,0)</f>
        <v>#VALUE!</v>
      </c>
      <c r="P27" s="18" t="e">
        <f>VLOOKUP(G27,E10数据库!V:W,2,0)</f>
        <v>#N/A</v>
      </c>
      <c r="Q27" s="18"/>
      <c r="R27" s="18" t="e">
        <f>VLOOKUP(E27,E10数据库!C:T,7,0)</f>
        <v>#VALUE!</v>
      </c>
      <c r="S27" s="18" t="e">
        <f>VLOOKUP(E27,E10数据库!C:T,8,0)</f>
        <v>#VALUE!</v>
      </c>
      <c r="T27" s="18" t="e">
        <f>VLOOKUP(E27,E10数据库!C:T,9,0)</f>
        <v>#VALUE!</v>
      </c>
      <c r="U27" s="18" t="e">
        <f>VLOOKUP(E27,E10数据库!C:T,10,0)</f>
        <v>#VALUE!</v>
      </c>
      <c r="V27" s="18" t="e">
        <f>VLOOKUP(E27,E10数据库!C:T,10,0)+F27</f>
        <v>#VALUE!</v>
      </c>
      <c r="W27" s="27" t="e">
        <f t="shared" si="15"/>
        <v>#VALUE!</v>
      </c>
      <c r="X27" s="18" t="e">
        <f>VLOOKUP(E27,E10数据库!C:T,12,0)</f>
        <v>#VALUE!</v>
      </c>
      <c r="Y27" s="18" t="e">
        <f>VLOOKUP(E27,E10数据库!C:T,13,0)</f>
        <v>#VALUE!</v>
      </c>
      <c r="Z27" s="18"/>
      <c r="AA27" s="18" t="e">
        <f>VLOOKUP(E27,E10数据库!C:T,14,0)</f>
        <v>#VALUE!</v>
      </c>
      <c r="AB27" s="18" t="e">
        <f>VLOOKUP(E27,E10数据库!C:T,15,0)</f>
        <v>#VALUE!</v>
      </c>
      <c r="AC27" s="27" t="e">
        <f>VLOOKUP(E27,E10数据库!C:T,16,0)*C27</f>
        <v>#VALUE!</v>
      </c>
      <c r="AD27" s="18" t="e">
        <f>VLOOKUP(E27,E10数据库!C:T,17,0)</f>
        <v>#VALUE!</v>
      </c>
      <c r="AE27" s="18" t="e">
        <f>VLOOKUP(E27,E10数据库!C:T,18,0)</f>
        <v>#VALUE!</v>
      </c>
      <c r="AF27" s="18"/>
    </row>
    <row r="28" spans="1:32" x14ac:dyDescent="0.25">
      <c r="A28" s="22"/>
      <c r="B28" s="22"/>
      <c r="C28" s="22"/>
      <c r="D28" s="22"/>
      <c r="E28" s="18" t="e">
        <f t="shared" si="8"/>
        <v>#VALUE!</v>
      </c>
      <c r="F28" s="18" t="str">
        <f t="shared" si="9"/>
        <v/>
      </c>
      <c r="G28" s="18" t="str">
        <f t="shared" si="10"/>
        <v/>
      </c>
      <c r="H28" s="18" t="str">
        <f t="shared" si="11"/>
        <v/>
      </c>
      <c r="I28" s="18" t="e">
        <f t="shared" si="12"/>
        <v>#VALUE!</v>
      </c>
      <c r="J28" s="18" t="e">
        <f t="shared" si="13"/>
        <v>#VALUE!</v>
      </c>
      <c r="K28" s="18" t="e">
        <f>VLOOKUP(E28,E10数据库!C:T,2,0)</f>
        <v>#VALUE!</v>
      </c>
      <c r="L28" s="18" t="e">
        <f>VLOOKUP(E28,E10数据库!C:T,3,0)</f>
        <v>#VALUE!</v>
      </c>
      <c r="M28" s="18" t="e">
        <f t="shared" si="14"/>
        <v>#VALUE!</v>
      </c>
      <c r="N28" s="19" t="e">
        <f>VLOOKUP(E28,E10数据库!C:T,4,0)*M28*E28*C28</f>
        <v>#VALUE!</v>
      </c>
      <c r="O28" s="18" t="e">
        <f>VLOOKUP(E28,E10数据库!C:T,5,0)</f>
        <v>#VALUE!</v>
      </c>
      <c r="P28" s="18" t="e">
        <f>VLOOKUP(G28,E10数据库!V:W,2,0)</f>
        <v>#N/A</v>
      </c>
      <c r="Q28" s="18"/>
      <c r="R28" s="18" t="e">
        <f>VLOOKUP(E28,E10数据库!C:T,7,0)</f>
        <v>#VALUE!</v>
      </c>
      <c r="S28" s="18" t="e">
        <f>VLOOKUP(E28,E10数据库!C:T,8,0)</f>
        <v>#VALUE!</v>
      </c>
      <c r="T28" s="18" t="e">
        <f>VLOOKUP(E28,E10数据库!C:T,9,0)</f>
        <v>#VALUE!</v>
      </c>
      <c r="U28" s="18" t="e">
        <f>VLOOKUP(E28,E10数据库!C:T,10,0)</f>
        <v>#VALUE!</v>
      </c>
      <c r="V28" s="18" t="e">
        <f>VLOOKUP(E28,E10数据库!C:T,10,0)+F28</f>
        <v>#VALUE!</v>
      </c>
      <c r="W28" s="27" t="e">
        <f t="shared" si="15"/>
        <v>#VALUE!</v>
      </c>
      <c r="X28" s="18" t="e">
        <f>VLOOKUP(E28,E10数据库!C:T,12,0)</f>
        <v>#VALUE!</v>
      </c>
      <c r="Y28" s="18" t="e">
        <f>VLOOKUP(E28,E10数据库!C:T,13,0)</f>
        <v>#VALUE!</v>
      </c>
      <c r="Z28" s="18"/>
      <c r="AA28" s="18" t="e">
        <f>VLOOKUP(E28,E10数据库!C:T,14,0)</f>
        <v>#VALUE!</v>
      </c>
      <c r="AB28" s="18" t="e">
        <f>VLOOKUP(E28,E10数据库!C:T,15,0)</f>
        <v>#VALUE!</v>
      </c>
      <c r="AC28" s="27" t="e">
        <f>VLOOKUP(E28,E10数据库!C:T,16,0)*C28</f>
        <v>#VALUE!</v>
      </c>
      <c r="AD28" s="18" t="e">
        <f>VLOOKUP(E28,E10数据库!C:T,17,0)</f>
        <v>#VALUE!</v>
      </c>
      <c r="AE28" s="18" t="e">
        <f>VLOOKUP(E28,E10数据库!C:T,18,0)</f>
        <v>#VALUE!</v>
      </c>
      <c r="AF28" s="18"/>
    </row>
    <row r="29" spans="1:32" x14ac:dyDescent="0.25">
      <c r="A29" s="22"/>
      <c r="B29" s="22"/>
      <c r="C29" s="22"/>
      <c r="D29" s="22"/>
      <c r="E29" s="18" t="e">
        <f t="shared" si="8"/>
        <v>#VALUE!</v>
      </c>
      <c r="F29" s="18" t="str">
        <f t="shared" si="9"/>
        <v/>
      </c>
      <c r="G29" s="18" t="str">
        <f t="shared" si="10"/>
        <v/>
      </c>
      <c r="H29" s="18" t="str">
        <f t="shared" si="11"/>
        <v/>
      </c>
      <c r="I29" s="18" t="e">
        <f t="shared" si="12"/>
        <v>#VALUE!</v>
      </c>
      <c r="J29" s="18" t="e">
        <f t="shared" si="13"/>
        <v>#VALUE!</v>
      </c>
      <c r="K29" s="18" t="e">
        <f>VLOOKUP(E29,E10数据库!C:T,2,0)</f>
        <v>#VALUE!</v>
      </c>
      <c r="L29" s="18" t="e">
        <f>VLOOKUP(E29,E10数据库!C:T,3,0)</f>
        <v>#VALUE!</v>
      </c>
      <c r="M29" s="18" t="e">
        <f t="shared" si="14"/>
        <v>#VALUE!</v>
      </c>
      <c r="N29" s="19" t="e">
        <f>VLOOKUP(E29,E10数据库!C:T,4,0)*M29*E29*C29</f>
        <v>#VALUE!</v>
      </c>
      <c r="O29" s="18" t="e">
        <f>VLOOKUP(E29,E10数据库!C:T,5,0)</f>
        <v>#VALUE!</v>
      </c>
      <c r="P29" s="18" t="e">
        <f>VLOOKUP(G29,E10数据库!V:W,2,0)</f>
        <v>#N/A</v>
      </c>
      <c r="Q29" s="18"/>
      <c r="R29" s="18" t="e">
        <f>VLOOKUP(E29,E10数据库!C:T,7,0)</f>
        <v>#VALUE!</v>
      </c>
      <c r="S29" s="18" t="e">
        <f>VLOOKUP(E29,E10数据库!C:T,8,0)</f>
        <v>#VALUE!</v>
      </c>
      <c r="T29" s="18" t="e">
        <f>VLOOKUP(E29,E10数据库!C:T,9,0)</f>
        <v>#VALUE!</v>
      </c>
      <c r="U29" s="18" t="e">
        <f>VLOOKUP(E29,E10数据库!C:T,10,0)</f>
        <v>#VALUE!</v>
      </c>
      <c r="V29" s="18" t="e">
        <f>VLOOKUP(E29,E10数据库!C:T,10,0)+F29</f>
        <v>#VALUE!</v>
      </c>
      <c r="W29" s="27" t="e">
        <f t="shared" si="15"/>
        <v>#VALUE!</v>
      </c>
      <c r="X29" s="18" t="e">
        <f>VLOOKUP(E29,E10数据库!C:T,12,0)</f>
        <v>#VALUE!</v>
      </c>
      <c r="Y29" s="18" t="e">
        <f>VLOOKUP(E29,E10数据库!C:T,13,0)</f>
        <v>#VALUE!</v>
      </c>
      <c r="Z29" s="18"/>
      <c r="AA29" s="18" t="e">
        <f>VLOOKUP(E29,E10数据库!C:T,14,0)</f>
        <v>#VALUE!</v>
      </c>
      <c r="AB29" s="18" t="e">
        <f>VLOOKUP(E29,E10数据库!C:T,15,0)</f>
        <v>#VALUE!</v>
      </c>
      <c r="AC29" s="27" t="e">
        <f>VLOOKUP(E29,E10数据库!C:T,16,0)*C29</f>
        <v>#VALUE!</v>
      </c>
      <c r="AD29" s="18" t="e">
        <f>VLOOKUP(E29,E10数据库!C:T,17,0)</f>
        <v>#VALUE!</v>
      </c>
      <c r="AE29" s="18" t="e">
        <f>VLOOKUP(E29,E10数据库!C:T,18,0)</f>
        <v>#VALUE!</v>
      </c>
      <c r="AF29" s="18"/>
    </row>
    <row r="30" spans="1:32" x14ac:dyDescent="0.25">
      <c r="A30" s="22"/>
      <c r="B30" s="22"/>
      <c r="C30" s="22"/>
      <c r="D30" s="22"/>
      <c r="E30" s="18" t="e">
        <f t="shared" si="8"/>
        <v>#VALUE!</v>
      </c>
      <c r="F30" s="18" t="str">
        <f t="shared" si="9"/>
        <v/>
      </c>
      <c r="G30" s="18" t="str">
        <f t="shared" si="10"/>
        <v/>
      </c>
      <c r="H30" s="18" t="str">
        <f t="shared" si="11"/>
        <v/>
      </c>
      <c r="I30" s="18" t="e">
        <f t="shared" si="12"/>
        <v>#VALUE!</v>
      </c>
      <c r="J30" s="18" t="e">
        <f t="shared" si="13"/>
        <v>#VALUE!</v>
      </c>
      <c r="K30" s="18" t="e">
        <f>VLOOKUP(E30,E10数据库!C:T,2,0)</f>
        <v>#VALUE!</v>
      </c>
      <c r="L30" s="18" t="e">
        <f>VLOOKUP(E30,E10数据库!C:T,3,0)</f>
        <v>#VALUE!</v>
      </c>
      <c r="M30" s="18" t="e">
        <f t="shared" si="14"/>
        <v>#VALUE!</v>
      </c>
      <c r="N30" s="19" t="e">
        <f>VLOOKUP(E30,E10数据库!C:T,4,0)*M30*E30*C30</f>
        <v>#VALUE!</v>
      </c>
      <c r="O30" s="18" t="e">
        <f>VLOOKUP(E30,E10数据库!C:T,5,0)</f>
        <v>#VALUE!</v>
      </c>
      <c r="P30" s="18" t="e">
        <f>VLOOKUP(G30,E10数据库!V:W,2,0)</f>
        <v>#N/A</v>
      </c>
      <c r="Q30" s="18"/>
      <c r="R30" s="18" t="e">
        <f>VLOOKUP(E30,E10数据库!C:T,7,0)</f>
        <v>#VALUE!</v>
      </c>
      <c r="S30" s="18" t="e">
        <f>VLOOKUP(E30,E10数据库!C:T,8,0)</f>
        <v>#VALUE!</v>
      </c>
      <c r="T30" s="18" t="e">
        <f>VLOOKUP(E30,E10数据库!C:T,9,0)</f>
        <v>#VALUE!</v>
      </c>
      <c r="U30" s="18" t="e">
        <f>VLOOKUP(E30,E10数据库!C:T,10,0)</f>
        <v>#VALUE!</v>
      </c>
      <c r="V30" s="18" t="e">
        <f>VLOOKUP(E30,E10数据库!C:T,10,0)+F30</f>
        <v>#VALUE!</v>
      </c>
      <c r="W30" s="27" t="e">
        <f t="shared" si="15"/>
        <v>#VALUE!</v>
      </c>
      <c r="X30" s="18" t="e">
        <f>VLOOKUP(E30,E10数据库!C:T,12,0)</f>
        <v>#VALUE!</v>
      </c>
      <c r="Y30" s="18" t="e">
        <f>VLOOKUP(E30,E10数据库!C:T,13,0)</f>
        <v>#VALUE!</v>
      </c>
      <c r="Z30" s="18"/>
      <c r="AA30" s="18" t="e">
        <f>VLOOKUP(E30,E10数据库!C:T,14,0)</f>
        <v>#VALUE!</v>
      </c>
      <c r="AB30" s="18" t="e">
        <f>VLOOKUP(E30,E10数据库!C:T,15,0)</f>
        <v>#VALUE!</v>
      </c>
      <c r="AC30" s="27" t="e">
        <f>VLOOKUP(E30,E10数据库!C:T,16,0)*C30</f>
        <v>#VALUE!</v>
      </c>
      <c r="AD30" s="18" t="e">
        <f>VLOOKUP(E30,E10数据库!C:T,17,0)</f>
        <v>#VALUE!</v>
      </c>
      <c r="AE30" s="18" t="e">
        <f>VLOOKUP(E30,E10数据库!C:T,18,0)</f>
        <v>#VALUE!</v>
      </c>
      <c r="AF30" s="18"/>
    </row>
    <row r="31" spans="1:32" x14ac:dyDescent="0.25">
      <c r="A31" s="22"/>
      <c r="B31" s="22"/>
      <c r="C31" s="22"/>
      <c r="D31" s="22"/>
      <c r="E31" s="18" t="e">
        <f t="shared" si="8"/>
        <v>#VALUE!</v>
      </c>
      <c r="F31" s="18" t="str">
        <f t="shared" si="9"/>
        <v/>
      </c>
      <c r="G31" s="18" t="str">
        <f t="shared" si="10"/>
        <v/>
      </c>
      <c r="H31" s="18" t="str">
        <f t="shared" si="11"/>
        <v/>
      </c>
      <c r="I31" s="18" t="e">
        <f t="shared" si="12"/>
        <v>#VALUE!</v>
      </c>
      <c r="J31" s="18" t="e">
        <f t="shared" si="13"/>
        <v>#VALUE!</v>
      </c>
      <c r="K31" s="18" t="e">
        <f>VLOOKUP(E31,E10数据库!C:T,2,0)</f>
        <v>#VALUE!</v>
      </c>
      <c r="L31" s="18" t="e">
        <f>VLOOKUP(E31,E10数据库!C:T,3,0)</f>
        <v>#VALUE!</v>
      </c>
      <c r="M31" s="18" t="e">
        <f t="shared" si="14"/>
        <v>#VALUE!</v>
      </c>
      <c r="N31" s="19" t="e">
        <f>VLOOKUP(E31,E10数据库!C:T,4,0)*M31*E31*C31</f>
        <v>#VALUE!</v>
      </c>
      <c r="O31" s="18" t="e">
        <f>VLOOKUP(E31,E10数据库!C:T,5,0)</f>
        <v>#VALUE!</v>
      </c>
      <c r="P31" s="18" t="e">
        <f>VLOOKUP(G31,E10数据库!V:W,2,0)</f>
        <v>#N/A</v>
      </c>
      <c r="Q31" s="18"/>
      <c r="R31" s="18" t="e">
        <f>VLOOKUP(E31,E10数据库!C:T,7,0)</f>
        <v>#VALUE!</v>
      </c>
      <c r="S31" s="18" t="e">
        <f>VLOOKUP(E31,E10数据库!C:T,8,0)</f>
        <v>#VALUE!</v>
      </c>
      <c r="T31" s="18" t="e">
        <f>VLOOKUP(E31,E10数据库!C:T,9,0)</f>
        <v>#VALUE!</v>
      </c>
      <c r="U31" s="18" t="e">
        <f>VLOOKUP(E31,E10数据库!C:T,10,0)</f>
        <v>#VALUE!</v>
      </c>
      <c r="V31" s="18" t="e">
        <f>VLOOKUP(E31,E10数据库!C:T,10,0)+F31</f>
        <v>#VALUE!</v>
      </c>
      <c r="W31" s="27" t="e">
        <f t="shared" si="15"/>
        <v>#VALUE!</v>
      </c>
      <c r="X31" s="18" t="e">
        <f>VLOOKUP(E31,E10数据库!C:T,12,0)</f>
        <v>#VALUE!</v>
      </c>
      <c r="Y31" s="18" t="e">
        <f>VLOOKUP(E31,E10数据库!C:T,13,0)</f>
        <v>#VALUE!</v>
      </c>
      <c r="Z31" s="18"/>
      <c r="AA31" s="18" t="e">
        <f>VLOOKUP(E31,E10数据库!C:T,14,0)</f>
        <v>#VALUE!</v>
      </c>
      <c r="AB31" s="18" t="e">
        <f>VLOOKUP(E31,E10数据库!C:T,15,0)</f>
        <v>#VALUE!</v>
      </c>
      <c r="AC31" s="27" t="e">
        <f>VLOOKUP(E31,E10数据库!C:T,16,0)*C31</f>
        <v>#VALUE!</v>
      </c>
      <c r="AD31" s="18" t="e">
        <f>VLOOKUP(E31,E10数据库!C:T,17,0)</f>
        <v>#VALUE!</v>
      </c>
      <c r="AE31" s="18" t="e">
        <f>VLOOKUP(E31,E10数据库!C:T,18,0)</f>
        <v>#VALUE!</v>
      </c>
      <c r="AF31" s="18"/>
    </row>
    <row r="32" spans="1:32" x14ac:dyDescent="0.25">
      <c r="A32" s="22"/>
      <c r="B32" s="22"/>
      <c r="C32" s="22"/>
      <c r="D32" s="22"/>
      <c r="E32" s="18" t="e">
        <f t="shared" si="8"/>
        <v>#VALUE!</v>
      </c>
      <c r="F32" s="18" t="str">
        <f t="shared" si="9"/>
        <v/>
      </c>
      <c r="G32" s="18" t="str">
        <f t="shared" si="10"/>
        <v/>
      </c>
      <c r="H32" s="18" t="str">
        <f t="shared" si="11"/>
        <v/>
      </c>
      <c r="I32" s="18" t="e">
        <f t="shared" si="12"/>
        <v>#VALUE!</v>
      </c>
      <c r="J32" s="18" t="e">
        <f t="shared" si="13"/>
        <v>#VALUE!</v>
      </c>
      <c r="K32" s="18" t="e">
        <f>VLOOKUP(E32,E10数据库!C:T,2,0)</f>
        <v>#VALUE!</v>
      </c>
      <c r="L32" s="18" t="e">
        <f>VLOOKUP(E32,E10数据库!C:T,3,0)</f>
        <v>#VALUE!</v>
      </c>
      <c r="M32" s="18" t="e">
        <f t="shared" si="14"/>
        <v>#VALUE!</v>
      </c>
      <c r="N32" s="19" t="e">
        <f>VLOOKUP(E32,E10数据库!C:T,4,0)*M32*E32*C32</f>
        <v>#VALUE!</v>
      </c>
      <c r="O32" s="18" t="e">
        <f>VLOOKUP(E32,E10数据库!C:T,5,0)</f>
        <v>#VALUE!</v>
      </c>
      <c r="P32" s="18" t="e">
        <f>VLOOKUP(G32,E10数据库!V:W,2,0)</f>
        <v>#N/A</v>
      </c>
      <c r="Q32" s="18"/>
      <c r="R32" s="18" t="e">
        <f>VLOOKUP(E32,E10数据库!C:T,7,0)</f>
        <v>#VALUE!</v>
      </c>
      <c r="S32" s="18" t="e">
        <f>VLOOKUP(E32,E10数据库!C:T,8,0)</f>
        <v>#VALUE!</v>
      </c>
      <c r="T32" s="18" t="e">
        <f>VLOOKUP(E32,E10数据库!C:T,9,0)</f>
        <v>#VALUE!</v>
      </c>
      <c r="U32" s="18" t="e">
        <f>VLOOKUP(E32,E10数据库!C:T,10,0)</f>
        <v>#VALUE!</v>
      </c>
      <c r="V32" s="18" t="e">
        <f>VLOOKUP(E32,E10数据库!C:T,10,0)+F32</f>
        <v>#VALUE!</v>
      </c>
      <c r="W32" s="27" t="e">
        <f t="shared" si="15"/>
        <v>#VALUE!</v>
      </c>
      <c r="X32" s="18" t="e">
        <f>VLOOKUP(E32,E10数据库!C:T,12,0)</f>
        <v>#VALUE!</v>
      </c>
      <c r="Y32" s="18" t="e">
        <f>VLOOKUP(E32,E10数据库!C:T,13,0)</f>
        <v>#VALUE!</v>
      </c>
      <c r="Z32" s="18"/>
      <c r="AA32" s="18" t="e">
        <f>VLOOKUP(E32,E10数据库!C:T,14,0)</f>
        <v>#VALUE!</v>
      </c>
      <c r="AB32" s="18" t="e">
        <f>VLOOKUP(E32,E10数据库!C:T,15,0)</f>
        <v>#VALUE!</v>
      </c>
      <c r="AC32" s="27" t="e">
        <f>VLOOKUP(E32,E10数据库!C:T,16,0)*C32</f>
        <v>#VALUE!</v>
      </c>
      <c r="AD32" s="18" t="e">
        <f>VLOOKUP(E32,E10数据库!C:T,17,0)</f>
        <v>#VALUE!</v>
      </c>
      <c r="AE32" s="18" t="e">
        <f>VLOOKUP(E32,E10数据库!C:T,18,0)</f>
        <v>#VALUE!</v>
      </c>
      <c r="AF32" s="18"/>
    </row>
    <row r="33" spans="1:32" x14ac:dyDescent="0.25">
      <c r="A33" s="22"/>
      <c r="B33" s="22"/>
      <c r="C33" s="22"/>
      <c r="D33" s="22"/>
      <c r="E33" s="18" t="e">
        <f t="shared" si="8"/>
        <v>#VALUE!</v>
      </c>
      <c r="F33" s="18" t="str">
        <f t="shared" si="9"/>
        <v/>
      </c>
      <c r="G33" s="18" t="str">
        <f t="shared" si="10"/>
        <v/>
      </c>
      <c r="H33" s="18" t="str">
        <f t="shared" si="11"/>
        <v/>
      </c>
      <c r="I33" s="18" t="e">
        <f t="shared" si="12"/>
        <v>#VALUE!</v>
      </c>
      <c r="J33" s="18" t="e">
        <f t="shared" si="13"/>
        <v>#VALUE!</v>
      </c>
      <c r="K33" s="18" t="e">
        <f>VLOOKUP(E33,E10数据库!C:T,2,0)</f>
        <v>#VALUE!</v>
      </c>
      <c r="L33" s="18" t="e">
        <f>VLOOKUP(E33,E10数据库!C:T,3,0)</f>
        <v>#VALUE!</v>
      </c>
      <c r="M33" s="18" t="e">
        <f t="shared" si="14"/>
        <v>#VALUE!</v>
      </c>
      <c r="N33" s="19" t="e">
        <f>VLOOKUP(E33,E10数据库!C:T,4,0)*M33*E33*C33</f>
        <v>#VALUE!</v>
      </c>
      <c r="O33" s="18" t="e">
        <f>VLOOKUP(E33,E10数据库!C:T,5,0)</f>
        <v>#VALUE!</v>
      </c>
      <c r="P33" s="18" t="e">
        <f>VLOOKUP(G33,E10数据库!V:W,2,0)</f>
        <v>#N/A</v>
      </c>
      <c r="Q33" s="18"/>
      <c r="R33" s="18" t="e">
        <f>VLOOKUP(E33,E10数据库!C:T,7,0)</f>
        <v>#VALUE!</v>
      </c>
      <c r="S33" s="18" t="e">
        <f>VLOOKUP(E33,E10数据库!C:T,8,0)</f>
        <v>#VALUE!</v>
      </c>
      <c r="T33" s="18" t="e">
        <f>VLOOKUP(E33,E10数据库!C:T,9,0)</f>
        <v>#VALUE!</v>
      </c>
      <c r="U33" s="18" t="e">
        <f>VLOOKUP(E33,E10数据库!C:T,10,0)</f>
        <v>#VALUE!</v>
      </c>
      <c r="V33" s="18" t="e">
        <f>VLOOKUP(E33,E10数据库!C:T,10,0)+F33</f>
        <v>#VALUE!</v>
      </c>
      <c r="W33" s="27" t="e">
        <f t="shared" si="15"/>
        <v>#VALUE!</v>
      </c>
      <c r="X33" s="18" t="e">
        <f>VLOOKUP(E33,E10数据库!C:T,12,0)</f>
        <v>#VALUE!</v>
      </c>
      <c r="Y33" s="18" t="e">
        <f>VLOOKUP(E33,E10数据库!C:T,13,0)</f>
        <v>#VALUE!</v>
      </c>
      <c r="Z33" s="18"/>
      <c r="AA33" s="18" t="e">
        <f>VLOOKUP(E33,E10数据库!C:T,14,0)</f>
        <v>#VALUE!</v>
      </c>
      <c r="AB33" s="18" t="e">
        <f>VLOOKUP(E33,E10数据库!C:T,15,0)</f>
        <v>#VALUE!</v>
      </c>
      <c r="AC33" s="27" t="e">
        <f>VLOOKUP(E33,E10数据库!C:T,16,0)*C33</f>
        <v>#VALUE!</v>
      </c>
      <c r="AD33" s="18" t="e">
        <f>VLOOKUP(E33,E10数据库!C:T,17,0)</f>
        <v>#VALUE!</v>
      </c>
      <c r="AE33" s="18" t="e">
        <f>VLOOKUP(E33,E10数据库!C:T,18,0)</f>
        <v>#VALUE!</v>
      </c>
      <c r="AF33" s="18"/>
    </row>
    <row r="34" spans="1:32" x14ac:dyDescent="0.25">
      <c r="A34" s="22"/>
      <c r="B34" s="22"/>
      <c r="C34" s="22"/>
      <c r="D34" s="22"/>
      <c r="E34" s="18" t="e">
        <f t="shared" si="8"/>
        <v>#VALUE!</v>
      </c>
      <c r="F34" s="18" t="str">
        <f t="shared" si="9"/>
        <v/>
      </c>
      <c r="G34" s="18" t="str">
        <f t="shared" si="10"/>
        <v/>
      </c>
      <c r="H34" s="18" t="str">
        <f t="shared" si="11"/>
        <v/>
      </c>
      <c r="I34" s="18" t="e">
        <f t="shared" si="12"/>
        <v>#VALUE!</v>
      </c>
      <c r="J34" s="18" t="e">
        <f t="shared" si="13"/>
        <v>#VALUE!</v>
      </c>
      <c r="K34" s="18" t="e">
        <f>VLOOKUP(E34,E10数据库!C:T,2,0)</f>
        <v>#VALUE!</v>
      </c>
      <c r="L34" s="18" t="e">
        <f>VLOOKUP(E34,E10数据库!C:T,3,0)</f>
        <v>#VALUE!</v>
      </c>
      <c r="M34" s="18" t="e">
        <f t="shared" si="14"/>
        <v>#VALUE!</v>
      </c>
      <c r="N34" s="19" t="e">
        <f>VLOOKUP(E34,E10数据库!C:T,4,0)*M34*E34*C34</f>
        <v>#VALUE!</v>
      </c>
      <c r="O34" s="18" t="e">
        <f>VLOOKUP(E34,E10数据库!C:T,5,0)</f>
        <v>#VALUE!</v>
      </c>
      <c r="P34" s="18" t="e">
        <f>VLOOKUP(G34,E10数据库!V:W,2,0)</f>
        <v>#N/A</v>
      </c>
      <c r="Q34" s="18"/>
      <c r="R34" s="18" t="e">
        <f>VLOOKUP(E34,E10数据库!C:T,7,0)</f>
        <v>#VALUE!</v>
      </c>
      <c r="S34" s="18" t="e">
        <f>VLOOKUP(E34,E10数据库!C:T,8,0)</f>
        <v>#VALUE!</v>
      </c>
      <c r="T34" s="18" t="e">
        <f>VLOOKUP(E34,E10数据库!C:T,9,0)</f>
        <v>#VALUE!</v>
      </c>
      <c r="U34" s="18" t="e">
        <f>VLOOKUP(E34,E10数据库!C:T,10,0)</f>
        <v>#VALUE!</v>
      </c>
      <c r="V34" s="18" t="e">
        <f>VLOOKUP(E34,E10数据库!C:T,10,0)+F34</f>
        <v>#VALUE!</v>
      </c>
      <c r="W34" s="27" t="e">
        <f t="shared" si="15"/>
        <v>#VALUE!</v>
      </c>
      <c r="X34" s="18" t="e">
        <f>VLOOKUP(E34,E10数据库!C:T,12,0)</f>
        <v>#VALUE!</v>
      </c>
      <c r="Y34" s="18" t="e">
        <f>VLOOKUP(E34,E10数据库!C:T,13,0)</f>
        <v>#VALUE!</v>
      </c>
      <c r="Z34" s="18"/>
      <c r="AA34" s="18" t="e">
        <f>VLOOKUP(E34,E10数据库!C:T,14,0)</f>
        <v>#VALUE!</v>
      </c>
      <c r="AB34" s="18" t="e">
        <f>VLOOKUP(E34,E10数据库!C:T,15,0)</f>
        <v>#VALUE!</v>
      </c>
      <c r="AC34" s="27" t="e">
        <f>VLOOKUP(E34,E10数据库!C:T,16,0)*C34</f>
        <v>#VALUE!</v>
      </c>
      <c r="AD34" s="18" t="e">
        <f>VLOOKUP(E34,E10数据库!C:T,17,0)</f>
        <v>#VALUE!</v>
      </c>
      <c r="AE34" s="18" t="e">
        <f>VLOOKUP(E34,E10数据库!C:T,18,0)</f>
        <v>#VALUE!</v>
      </c>
      <c r="AF34" s="18"/>
    </row>
    <row r="35" spans="1:32" x14ac:dyDescent="0.25">
      <c r="A35" s="22"/>
      <c r="B35" s="22"/>
      <c r="C35" s="22"/>
      <c r="D35" s="22"/>
      <c r="E35" s="18" t="e">
        <f t="shared" si="8"/>
        <v>#VALUE!</v>
      </c>
      <c r="F35" s="18" t="str">
        <f t="shared" si="9"/>
        <v/>
      </c>
      <c r="G35" s="18" t="str">
        <f t="shared" si="10"/>
        <v/>
      </c>
      <c r="H35" s="18" t="str">
        <f t="shared" si="11"/>
        <v/>
      </c>
      <c r="I35" s="18" t="e">
        <f t="shared" si="12"/>
        <v>#VALUE!</v>
      </c>
      <c r="J35" s="18" t="e">
        <f t="shared" si="13"/>
        <v>#VALUE!</v>
      </c>
      <c r="K35" s="18" t="e">
        <f>VLOOKUP(E35,E10数据库!C:T,2,0)</f>
        <v>#VALUE!</v>
      </c>
      <c r="L35" s="18" t="e">
        <f>VLOOKUP(E35,E10数据库!C:T,3,0)</f>
        <v>#VALUE!</v>
      </c>
      <c r="M35" s="18" t="e">
        <f t="shared" si="14"/>
        <v>#VALUE!</v>
      </c>
      <c r="N35" s="19" t="e">
        <f>VLOOKUP(E35,E10数据库!C:T,4,0)*M35*E35*C35</f>
        <v>#VALUE!</v>
      </c>
      <c r="O35" s="18" t="e">
        <f>VLOOKUP(E35,E10数据库!C:T,5,0)</f>
        <v>#VALUE!</v>
      </c>
      <c r="P35" s="18" t="e">
        <f>VLOOKUP(G35,E10数据库!V:W,2,0)</f>
        <v>#N/A</v>
      </c>
      <c r="Q35" s="18"/>
      <c r="R35" s="18" t="e">
        <f>VLOOKUP(E35,E10数据库!C:T,7,0)</f>
        <v>#VALUE!</v>
      </c>
      <c r="S35" s="18" t="e">
        <f>VLOOKUP(E35,E10数据库!C:T,8,0)</f>
        <v>#VALUE!</v>
      </c>
      <c r="T35" s="18" t="e">
        <f>VLOOKUP(E35,E10数据库!C:T,9,0)</f>
        <v>#VALUE!</v>
      </c>
      <c r="U35" s="18" t="e">
        <f>VLOOKUP(E35,E10数据库!C:T,10,0)</f>
        <v>#VALUE!</v>
      </c>
      <c r="V35" s="18" t="e">
        <f>VLOOKUP(E35,E10数据库!C:T,10,0)+F35</f>
        <v>#VALUE!</v>
      </c>
      <c r="W35" s="27" t="e">
        <f t="shared" si="15"/>
        <v>#VALUE!</v>
      </c>
      <c r="X35" s="18" t="e">
        <f>VLOOKUP(E35,E10数据库!C:T,12,0)</f>
        <v>#VALUE!</v>
      </c>
      <c r="Y35" s="18" t="e">
        <f>VLOOKUP(E35,E10数据库!C:T,13,0)</f>
        <v>#VALUE!</v>
      </c>
      <c r="Z35" s="18"/>
      <c r="AA35" s="18" t="e">
        <f>VLOOKUP(E35,E10数据库!C:T,14,0)</f>
        <v>#VALUE!</v>
      </c>
      <c r="AB35" s="18" t="e">
        <f>VLOOKUP(E35,E10数据库!C:T,15,0)</f>
        <v>#VALUE!</v>
      </c>
      <c r="AC35" s="27" t="e">
        <f>VLOOKUP(E35,E10数据库!C:T,16,0)*C35</f>
        <v>#VALUE!</v>
      </c>
      <c r="AD35" s="18" t="e">
        <f>VLOOKUP(E35,E10数据库!C:T,17,0)</f>
        <v>#VALUE!</v>
      </c>
      <c r="AE35" s="18" t="e">
        <f>VLOOKUP(E35,E10数据库!C:T,18,0)</f>
        <v>#VALUE!</v>
      </c>
      <c r="AF35" s="18"/>
    </row>
    <row r="36" spans="1:32" x14ac:dyDescent="0.25">
      <c r="A36" s="22"/>
      <c r="B36" s="22"/>
      <c r="C36" s="22"/>
      <c r="D36" s="22"/>
      <c r="E36" s="18" t="e">
        <f t="shared" si="8"/>
        <v>#VALUE!</v>
      </c>
      <c r="F36" s="18" t="str">
        <f t="shared" si="9"/>
        <v/>
      </c>
      <c r="G36" s="18" t="str">
        <f t="shared" si="10"/>
        <v/>
      </c>
      <c r="H36" s="18" t="str">
        <f t="shared" si="11"/>
        <v/>
      </c>
      <c r="I36" s="18" t="e">
        <f t="shared" si="12"/>
        <v>#VALUE!</v>
      </c>
      <c r="J36" s="18" t="e">
        <f t="shared" si="13"/>
        <v>#VALUE!</v>
      </c>
      <c r="K36" s="18" t="e">
        <f>VLOOKUP(E36,E10数据库!C:T,2,0)</f>
        <v>#VALUE!</v>
      </c>
      <c r="L36" s="18" t="e">
        <f>VLOOKUP(E36,E10数据库!C:T,3,0)</f>
        <v>#VALUE!</v>
      </c>
      <c r="M36" s="18" t="e">
        <f t="shared" si="14"/>
        <v>#VALUE!</v>
      </c>
      <c r="N36" s="19" t="e">
        <f>VLOOKUP(E36,E10数据库!C:T,4,0)*M36*E36*C36</f>
        <v>#VALUE!</v>
      </c>
      <c r="O36" s="18" t="e">
        <f>VLOOKUP(E36,E10数据库!C:T,5,0)</f>
        <v>#VALUE!</v>
      </c>
      <c r="P36" s="18" t="e">
        <f>VLOOKUP(G36,E10数据库!V:W,2,0)</f>
        <v>#N/A</v>
      </c>
      <c r="Q36" s="18"/>
      <c r="R36" s="18" t="e">
        <f>VLOOKUP(E36,E10数据库!C:T,7,0)</f>
        <v>#VALUE!</v>
      </c>
      <c r="S36" s="18" t="e">
        <f>VLOOKUP(E36,E10数据库!C:T,8,0)</f>
        <v>#VALUE!</v>
      </c>
      <c r="T36" s="18" t="e">
        <f>VLOOKUP(E36,E10数据库!C:T,9,0)</f>
        <v>#VALUE!</v>
      </c>
      <c r="U36" s="18" t="e">
        <f>VLOOKUP(E36,E10数据库!C:T,10,0)</f>
        <v>#VALUE!</v>
      </c>
      <c r="V36" s="18" t="e">
        <f>VLOOKUP(E36,E10数据库!C:T,10,0)+F36</f>
        <v>#VALUE!</v>
      </c>
      <c r="W36" s="27" t="e">
        <f t="shared" si="15"/>
        <v>#VALUE!</v>
      </c>
      <c r="X36" s="18" t="e">
        <f>VLOOKUP(E36,E10数据库!C:T,12,0)</f>
        <v>#VALUE!</v>
      </c>
      <c r="Y36" s="18" t="e">
        <f>VLOOKUP(E36,E10数据库!C:T,13,0)</f>
        <v>#VALUE!</v>
      </c>
      <c r="Z36" s="18"/>
      <c r="AA36" s="18" t="e">
        <f>VLOOKUP(E36,E10数据库!C:T,14,0)</f>
        <v>#VALUE!</v>
      </c>
      <c r="AB36" s="18" t="e">
        <f>VLOOKUP(E36,E10数据库!C:T,15,0)</f>
        <v>#VALUE!</v>
      </c>
      <c r="AC36" s="27" t="e">
        <f>VLOOKUP(E36,E10数据库!C:T,16,0)*C36</f>
        <v>#VALUE!</v>
      </c>
      <c r="AD36" s="18" t="e">
        <f>VLOOKUP(E36,E10数据库!C:T,17,0)</f>
        <v>#VALUE!</v>
      </c>
      <c r="AE36" s="18" t="e">
        <f>VLOOKUP(E36,E10数据库!C:T,18,0)</f>
        <v>#VALUE!</v>
      </c>
      <c r="AF36" s="18"/>
    </row>
    <row r="37" spans="1:32" x14ac:dyDescent="0.25">
      <c r="A37" s="22"/>
      <c r="B37" s="22"/>
      <c r="C37" s="22"/>
      <c r="D37" s="22"/>
      <c r="E37" s="18" t="e">
        <f t="shared" si="8"/>
        <v>#VALUE!</v>
      </c>
      <c r="F37" s="18" t="str">
        <f t="shared" si="9"/>
        <v/>
      </c>
      <c r="G37" s="18" t="str">
        <f t="shared" si="10"/>
        <v/>
      </c>
      <c r="H37" s="18" t="str">
        <f t="shared" si="11"/>
        <v/>
      </c>
      <c r="I37" s="18" t="e">
        <f t="shared" si="12"/>
        <v>#VALUE!</v>
      </c>
      <c r="J37" s="18" t="e">
        <f t="shared" si="13"/>
        <v>#VALUE!</v>
      </c>
      <c r="K37" s="18" t="e">
        <f>VLOOKUP(E37,E10数据库!C:T,2,0)</f>
        <v>#VALUE!</v>
      </c>
      <c r="L37" s="18" t="e">
        <f>VLOOKUP(E37,E10数据库!C:T,3,0)</f>
        <v>#VALUE!</v>
      </c>
      <c r="M37" s="18" t="e">
        <f t="shared" si="14"/>
        <v>#VALUE!</v>
      </c>
      <c r="N37" s="19" t="e">
        <f>VLOOKUP(E37,E10数据库!C:T,4,0)*M37*E37*C37</f>
        <v>#VALUE!</v>
      </c>
      <c r="O37" s="18" t="e">
        <f>VLOOKUP(E37,E10数据库!C:T,5,0)</f>
        <v>#VALUE!</v>
      </c>
      <c r="P37" s="18" t="e">
        <f>VLOOKUP(G37,E10数据库!V:W,2,0)</f>
        <v>#N/A</v>
      </c>
      <c r="Q37" s="18"/>
      <c r="R37" s="18" t="e">
        <f>VLOOKUP(E37,E10数据库!C:T,7,0)</f>
        <v>#VALUE!</v>
      </c>
      <c r="S37" s="18" t="e">
        <f>VLOOKUP(E37,E10数据库!C:T,8,0)</f>
        <v>#VALUE!</v>
      </c>
      <c r="T37" s="18" t="e">
        <f>VLOOKUP(E37,E10数据库!C:T,9,0)</f>
        <v>#VALUE!</v>
      </c>
      <c r="U37" s="18" t="e">
        <f>VLOOKUP(E37,E10数据库!C:T,10,0)</f>
        <v>#VALUE!</v>
      </c>
      <c r="V37" s="18" t="e">
        <f>VLOOKUP(E37,E10数据库!C:T,10,0)+F37</f>
        <v>#VALUE!</v>
      </c>
      <c r="W37" s="27" t="e">
        <f t="shared" si="15"/>
        <v>#VALUE!</v>
      </c>
      <c r="X37" s="18" t="e">
        <f>VLOOKUP(E37,E10数据库!C:T,12,0)</f>
        <v>#VALUE!</v>
      </c>
      <c r="Y37" s="18" t="e">
        <f>VLOOKUP(E37,E10数据库!C:T,13,0)</f>
        <v>#VALUE!</v>
      </c>
      <c r="Z37" s="18"/>
      <c r="AA37" s="18" t="e">
        <f>VLOOKUP(E37,E10数据库!C:T,14,0)</f>
        <v>#VALUE!</v>
      </c>
      <c r="AB37" s="18" t="e">
        <f>VLOOKUP(E37,E10数据库!C:T,15,0)</f>
        <v>#VALUE!</v>
      </c>
      <c r="AC37" s="27" t="e">
        <f>VLOOKUP(E37,E10数据库!C:T,16,0)*C37</f>
        <v>#VALUE!</v>
      </c>
      <c r="AD37" s="18" t="e">
        <f>VLOOKUP(E37,E10数据库!C:T,17,0)</f>
        <v>#VALUE!</v>
      </c>
      <c r="AE37" s="18" t="e">
        <f>VLOOKUP(E37,E10数据库!C:T,18,0)</f>
        <v>#VALUE!</v>
      </c>
      <c r="AF37" s="18"/>
    </row>
    <row r="38" spans="1:32" x14ac:dyDescent="0.25">
      <c r="A38" s="22"/>
      <c r="B38" s="22"/>
      <c r="C38" s="22"/>
      <c r="D38" s="22"/>
      <c r="E38" s="18" t="e">
        <f t="shared" si="8"/>
        <v>#VALUE!</v>
      </c>
      <c r="F38" s="18" t="str">
        <f t="shared" si="9"/>
        <v/>
      </c>
      <c r="G38" s="18" t="str">
        <f t="shared" si="10"/>
        <v/>
      </c>
      <c r="H38" s="18" t="str">
        <f t="shared" si="11"/>
        <v/>
      </c>
      <c r="I38" s="18" t="e">
        <f t="shared" si="12"/>
        <v>#VALUE!</v>
      </c>
      <c r="J38" s="18" t="e">
        <f t="shared" si="13"/>
        <v>#VALUE!</v>
      </c>
      <c r="K38" s="18" t="e">
        <f>VLOOKUP(E38,E10数据库!C:T,2,0)</f>
        <v>#VALUE!</v>
      </c>
      <c r="L38" s="18" t="e">
        <f>VLOOKUP(E38,E10数据库!C:T,3,0)</f>
        <v>#VALUE!</v>
      </c>
      <c r="M38" s="18" t="e">
        <f t="shared" si="14"/>
        <v>#VALUE!</v>
      </c>
      <c r="N38" s="19" t="e">
        <f>VLOOKUP(E38,E10数据库!C:T,4,0)*M38*E38*C38</f>
        <v>#VALUE!</v>
      </c>
      <c r="O38" s="18" t="e">
        <f>VLOOKUP(E38,E10数据库!C:T,5,0)</f>
        <v>#VALUE!</v>
      </c>
      <c r="P38" s="18" t="e">
        <f>VLOOKUP(G38,E10数据库!V:W,2,0)</f>
        <v>#N/A</v>
      </c>
      <c r="Q38" s="18"/>
      <c r="R38" s="18" t="e">
        <f>VLOOKUP(E38,E10数据库!C:T,7,0)</f>
        <v>#VALUE!</v>
      </c>
      <c r="S38" s="18" t="e">
        <f>VLOOKUP(E38,E10数据库!C:T,8,0)</f>
        <v>#VALUE!</v>
      </c>
      <c r="T38" s="18" t="e">
        <f>VLOOKUP(E38,E10数据库!C:T,9,0)</f>
        <v>#VALUE!</v>
      </c>
      <c r="U38" s="18" t="e">
        <f>VLOOKUP(E38,E10数据库!C:T,10,0)</f>
        <v>#VALUE!</v>
      </c>
      <c r="V38" s="18" t="e">
        <f>VLOOKUP(E38,E10数据库!C:T,10,0)+F38</f>
        <v>#VALUE!</v>
      </c>
      <c r="W38" s="27" t="e">
        <f t="shared" si="15"/>
        <v>#VALUE!</v>
      </c>
      <c r="X38" s="18" t="e">
        <f>VLOOKUP(E38,E10数据库!C:T,12,0)</f>
        <v>#VALUE!</v>
      </c>
      <c r="Y38" s="18" t="e">
        <f>VLOOKUP(E38,E10数据库!C:T,13,0)</f>
        <v>#VALUE!</v>
      </c>
      <c r="Z38" s="18"/>
      <c r="AA38" s="18" t="e">
        <f>VLOOKUP(E38,E10数据库!C:T,14,0)</f>
        <v>#VALUE!</v>
      </c>
      <c r="AB38" s="18" t="e">
        <f>VLOOKUP(E38,E10数据库!C:T,15,0)</f>
        <v>#VALUE!</v>
      </c>
      <c r="AC38" s="27" t="e">
        <f>VLOOKUP(E38,E10数据库!C:T,16,0)*C38</f>
        <v>#VALUE!</v>
      </c>
      <c r="AD38" s="18" t="e">
        <f>VLOOKUP(E38,E10数据库!C:T,17,0)</f>
        <v>#VALUE!</v>
      </c>
      <c r="AE38" s="18" t="e">
        <f>VLOOKUP(E38,E10数据库!C:T,18,0)</f>
        <v>#VALUE!</v>
      </c>
      <c r="AF38" s="18"/>
    </row>
    <row r="39" spans="1:32" x14ac:dyDescent="0.25">
      <c r="A39" s="22"/>
      <c r="B39" s="22"/>
      <c r="C39" s="22"/>
      <c r="D39" s="22"/>
      <c r="E39" s="18" t="e">
        <f t="shared" si="8"/>
        <v>#VALUE!</v>
      </c>
      <c r="F39" s="18" t="str">
        <f t="shared" si="9"/>
        <v/>
      </c>
      <c r="G39" s="18" t="str">
        <f t="shared" si="10"/>
        <v/>
      </c>
      <c r="H39" s="18" t="str">
        <f t="shared" si="11"/>
        <v/>
      </c>
      <c r="I39" s="18" t="e">
        <f t="shared" si="12"/>
        <v>#VALUE!</v>
      </c>
      <c r="J39" s="18" t="e">
        <f t="shared" si="13"/>
        <v>#VALUE!</v>
      </c>
      <c r="K39" s="18" t="e">
        <f>VLOOKUP(E39,E10数据库!C:T,2,0)</f>
        <v>#VALUE!</v>
      </c>
      <c r="L39" s="18" t="e">
        <f>VLOOKUP(E39,E10数据库!C:T,3,0)</f>
        <v>#VALUE!</v>
      </c>
      <c r="M39" s="18" t="e">
        <f t="shared" si="14"/>
        <v>#VALUE!</v>
      </c>
      <c r="N39" s="19" t="e">
        <f>VLOOKUP(E39,E10数据库!C:T,4,0)*M39*E39*C39</f>
        <v>#VALUE!</v>
      </c>
      <c r="O39" s="18" t="e">
        <f>VLOOKUP(E39,E10数据库!C:T,5,0)</f>
        <v>#VALUE!</v>
      </c>
      <c r="P39" s="18" t="e">
        <f>VLOOKUP(G39,E10数据库!V:W,2,0)</f>
        <v>#N/A</v>
      </c>
      <c r="Q39" s="18"/>
      <c r="R39" s="18" t="e">
        <f>VLOOKUP(E39,E10数据库!C:T,7,0)</f>
        <v>#VALUE!</v>
      </c>
      <c r="S39" s="18" t="e">
        <f>VLOOKUP(E39,E10数据库!C:T,8,0)</f>
        <v>#VALUE!</v>
      </c>
      <c r="T39" s="18" t="e">
        <f>VLOOKUP(E39,E10数据库!C:T,9,0)</f>
        <v>#VALUE!</v>
      </c>
      <c r="U39" s="18" t="e">
        <f>VLOOKUP(E39,E10数据库!C:T,10,0)</f>
        <v>#VALUE!</v>
      </c>
      <c r="V39" s="18" t="e">
        <f>VLOOKUP(E39,E10数据库!C:T,10,0)+F39</f>
        <v>#VALUE!</v>
      </c>
      <c r="W39" s="27" t="e">
        <f t="shared" si="15"/>
        <v>#VALUE!</v>
      </c>
      <c r="X39" s="18" t="e">
        <f>VLOOKUP(E39,E10数据库!C:T,12,0)</f>
        <v>#VALUE!</v>
      </c>
      <c r="Y39" s="18" t="e">
        <f>VLOOKUP(E39,E10数据库!C:T,13,0)</f>
        <v>#VALUE!</v>
      </c>
      <c r="Z39" s="18"/>
      <c r="AA39" s="18" t="e">
        <f>VLOOKUP(E39,E10数据库!C:T,14,0)</f>
        <v>#VALUE!</v>
      </c>
      <c r="AB39" s="18" t="e">
        <f>VLOOKUP(E39,E10数据库!C:T,15,0)</f>
        <v>#VALUE!</v>
      </c>
      <c r="AC39" s="27" t="e">
        <f>VLOOKUP(E39,E10数据库!C:T,16,0)*C39</f>
        <v>#VALUE!</v>
      </c>
      <c r="AD39" s="18" t="e">
        <f>VLOOKUP(E39,E10数据库!C:T,17,0)</f>
        <v>#VALUE!</v>
      </c>
      <c r="AE39" s="18" t="e">
        <f>VLOOKUP(E39,E10数据库!C:T,18,0)</f>
        <v>#VALUE!</v>
      </c>
      <c r="AF39" s="18"/>
    </row>
    <row r="40" spans="1:32" x14ac:dyDescent="0.25">
      <c r="A40" s="22"/>
      <c r="B40" s="22"/>
      <c r="C40" s="22"/>
      <c r="D40" s="22"/>
      <c r="E40" s="18" t="e">
        <f t="shared" si="8"/>
        <v>#VALUE!</v>
      </c>
      <c r="F40" s="18" t="str">
        <f t="shared" si="9"/>
        <v/>
      </c>
      <c r="G40" s="18" t="str">
        <f t="shared" si="10"/>
        <v/>
      </c>
      <c r="H40" s="18" t="str">
        <f t="shared" si="11"/>
        <v/>
      </c>
      <c r="I40" s="18" t="e">
        <f t="shared" si="12"/>
        <v>#VALUE!</v>
      </c>
      <c r="J40" s="18" t="e">
        <f t="shared" si="13"/>
        <v>#VALUE!</v>
      </c>
      <c r="K40" s="18" t="e">
        <f>VLOOKUP(E40,E10数据库!C:T,2,0)</f>
        <v>#VALUE!</v>
      </c>
      <c r="L40" s="18" t="e">
        <f>VLOOKUP(E40,E10数据库!C:T,3,0)</f>
        <v>#VALUE!</v>
      </c>
      <c r="M40" s="18" t="e">
        <f t="shared" si="14"/>
        <v>#VALUE!</v>
      </c>
      <c r="N40" s="19" t="e">
        <f>VLOOKUP(E40,E10数据库!C:T,4,0)*M40*E40*C40</f>
        <v>#VALUE!</v>
      </c>
      <c r="O40" s="18" t="e">
        <f>VLOOKUP(E40,E10数据库!C:T,5,0)</f>
        <v>#VALUE!</v>
      </c>
      <c r="P40" s="18" t="e">
        <f>VLOOKUP(G40,E10数据库!V:W,2,0)</f>
        <v>#N/A</v>
      </c>
      <c r="Q40" s="18"/>
      <c r="R40" s="18" t="e">
        <f>VLOOKUP(E40,E10数据库!C:T,7,0)</f>
        <v>#VALUE!</v>
      </c>
      <c r="S40" s="18" t="e">
        <f>VLOOKUP(E40,E10数据库!C:T,8,0)</f>
        <v>#VALUE!</v>
      </c>
      <c r="T40" s="18" t="e">
        <f>VLOOKUP(E40,E10数据库!C:T,9,0)</f>
        <v>#VALUE!</v>
      </c>
      <c r="U40" s="18" t="e">
        <f>VLOOKUP(E40,E10数据库!C:T,10,0)</f>
        <v>#VALUE!</v>
      </c>
      <c r="V40" s="18" t="e">
        <f>VLOOKUP(E40,E10数据库!C:T,10,0)+F40</f>
        <v>#VALUE!</v>
      </c>
      <c r="W40" s="27" t="e">
        <f t="shared" si="15"/>
        <v>#VALUE!</v>
      </c>
      <c r="X40" s="18" t="e">
        <f>VLOOKUP(E40,E10数据库!C:T,12,0)</f>
        <v>#VALUE!</v>
      </c>
      <c r="Y40" s="18" t="e">
        <f>VLOOKUP(E40,E10数据库!C:T,13,0)</f>
        <v>#VALUE!</v>
      </c>
      <c r="Z40" s="18"/>
      <c r="AA40" s="18" t="e">
        <f>VLOOKUP(E40,E10数据库!C:T,14,0)</f>
        <v>#VALUE!</v>
      </c>
      <c r="AB40" s="18" t="e">
        <f>VLOOKUP(E40,E10数据库!C:T,15,0)</f>
        <v>#VALUE!</v>
      </c>
      <c r="AC40" s="27" t="e">
        <f>VLOOKUP(E40,E10数据库!C:T,16,0)*C40</f>
        <v>#VALUE!</v>
      </c>
      <c r="AD40" s="18" t="e">
        <f>VLOOKUP(E40,E10数据库!C:T,17,0)</f>
        <v>#VALUE!</v>
      </c>
      <c r="AE40" s="18" t="e">
        <f>VLOOKUP(E40,E10数据库!C:T,18,0)</f>
        <v>#VALUE!</v>
      </c>
      <c r="AF40" s="18"/>
    </row>
    <row r="41" spans="1:32" x14ac:dyDescent="0.25">
      <c r="A41" s="22"/>
      <c r="B41" s="22"/>
      <c r="C41" s="22"/>
      <c r="D41" s="22"/>
      <c r="E41" s="18" t="e">
        <f t="shared" si="8"/>
        <v>#VALUE!</v>
      </c>
      <c r="F41" s="18" t="str">
        <f t="shared" si="9"/>
        <v/>
      </c>
      <c r="G41" s="18" t="str">
        <f t="shared" si="10"/>
        <v/>
      </c>
      <c r="H41" s="18" t="str">
        <f t="shared" si="11"/>
        <v/>
      </c>
      <c r="I41" s="18" t="e">
        <f t="shared" si="12"/>
        <v>#VALUE!</v>
      </c>
      <c r="J41" s="18" t="e">
        <f t="shared" si="13"/>
        <v>#VALUE!</v>
      </c>
      <c r="K41" s="18" t="e">
        <f>VLOOKUP(E41,E10数据库!C:T,2,0)</f>
        <v>#VALUE!</v>
      </c>
      <c r="L41" s="18" t="e">
        <f>VLOOKUP(E41,E10数据库!C:T,3,0)</f>
        <v>#VALUE!</v>
      </c>
      <c r="M41" s="18" t="e">
        <f t="shared" si="14"/>
        <v>#VALUE!</v>
      </c>
      <c r="N41" s="19" t="e">
        <f>VLOOKUP(E41,E10数据库!C:T,4,0)*M41*E41*C41</f>
        <v>#VALUE!</v>
      </c>
      <c r="O41" s="18" t="e">
        <f>VLOOKUP(E41,E10数据库!C:T,5,0)</f>
        <v>#VALUE!</v>
      </c>
      <c r="P41" s="18" t="e">
        <f>VLOOKUP(G41,E10数据库!V:W,2,0)</f>
        <v>#N/A</v>
      </c>
      <c r="Q41" s="18"/>
      <c r="R41" s="18" t="e">
        <f>VLOOKUP(E41,E10数据库!C:T,7,0)</f>
        <v>#VALUE!</v>
      </c>
      <c r="S41" s="18" t="e">
        <f>VLOOKUP(E41,E10数据库!C:T,8,0)</f>
        <v>#VALUE!</v>
      </c>
      <c r="T41" s="18" t="e">
        <f>VLOOKUP(E41,E10数据库!C:T,9,0)</f>
        <v>#VALUE!</v>
      </c>
      <c r="U41" s="18" t="e">
        <f>VLOOKUP(E41,E10数据库!C:T,10,0)</f>
        <v>#VALUE!</v>
      </c>
      <c r="V41" s="18" t="e">
        <f>VLOOKUP(E41,E10数据库!C:T,10,0)+F41</f>
        <v>#VALUE!</v>
      </c>
      <c r="W41" s="27" t="e">
        <f t="shared" si="15"/>
        <v>#VALUE!</v>
      </c>
      <c r="X41" s="18" t="e">
        <f>VLOOKUP(E41,E10数据库!C:T,12,0)</f>
        <v>#VALUE!</v>
      </c>
      <c r="Y41" s="18" t="e">
        <f>VLOOKUP(E41,E10数据库!C:T,13,0)</f>
        <v>#VALUE!</v>
      </c>
      <c r="Z41" s="18"/>
      <c r="AA41" s="18" t="e">
        <f>VLOOKUP(E41,E10数据库!C:T,14,0)</f>
        <v>#VALUE!</v>
      </c>
      <c r="AB41" s="18" t="e">
        <f>VLOOKUP(E41,E10数据库!C:T,15,0)</f>
        <v>#VALUE!</v>
      </c>
      <c r="AC41" s="27" t="e">
        <f>VLOOKUP(E41,E10数据库!C:T,16,0)*C41</f>
        <v>#VALUE!</v>
      </c>
      <c r="AD41" s="18" t="e">
        <f>VLOOKUP(E41,E10数据库!C:T,17,0)</f>
        <v>#VALUE!</v>
      </c>
      <c r="AE41" s="18" t="e">
        <f>VLOOKUP(E41,E10数据库!C:T,18,0)</f>
        <v>#VALUE!</v>
      </c>
      <c r="AF41" s="18"/>
    </row>
    <row r="42" spans="1:32" x14ac:dyDescent="0.25">
      <c r="A42" s="22"/>
      <c r="B42" s="22"/>
      <c r="C42" s="22"/>
      <c r="D42" s="22"/>
      <c r="E42" s="18" t="e">
        <f t="shared" si="8"/>
        <v>#VALUE!</v>
      </c>
      <c r="F42" s="18" t="str">
        <f t="shared" si="9"/>
        <v/>
      </c>
      <c r="G42" s="18" t="str">
        <f t="shared" si="10"/>
        <v/>
      </c>
      <c r="H42" s="18" t="str">
        <f t="shared" si="11"/>
        <v/>
      </c>
      <c r="I42" s="18" t="e">
        <f t="shared" si="12"/>
        <v>#VALUE!</v>
      </c>
      <c r="J42" s="18" t="e">
        <f t="shared" si="13"/>
        <v>#VALUE!</v>
      </c>
      <c r="K42" s="18" t="e">
        <f>VLOOKUP(E42,E10数据库!C:T,2,0)</f>
        <v>#VALUE!</v>
      </c>
      <c r="L42" s="18" t="e">
        <f>VLOOKUP(E42,E10数据库!C:T,3,0)</f>
        <v>#VALUE!</v>
      </c>
      <c r="M42" s="18" t="e">
        <f t="shared" si="14"/>
        <v>#VALUE!</v>
      </c>
      <c r="N42" s="19" t="e">
        <f>VLOOKUP(E42,E10数据库!C:T,4,0)*M42*E42*C42</f>
        <v>#VALUE!</v>
      </c>
      <c r="O42" s="18" t="e">
        <f>VLOOKUP(E42,E10数据库!C:T,5,0)</f>
        <v>#VALUE!</v>
      </c>
      <c r="P42" s="18" t="e">
        <f>VLOOKUP(G42,E10数据库!V:W,2,0)</f>
        <v>#N/A</v>
      </c>
      <c r="Q42" s="18"/>
      <c r="R42" s="18" t="e">
        <f>VLOOKUP(E42,E10数据库!C:T,7,0)</f>
        <v>#VALUE!</v>
      </c>
      <c r="S42" s="18" t="e">
        <f>VLOOKUP(E42,E10数据库!C:T,8,0)</f>
        <v>#VALUE!</v>
      </c>
      <c r="T42" s="18" t="e">
        <f>VLOOKUP(E42,E10数据库!C:T,9,0)</f>
        <v>#VALUE!</v>
      </c>
      <c r="U42" s="18" t="e">
        <f>VLOOKUP(E42,E10数据库!C:T,10,0)</f>
        <v>#VALUE!</v>
      </c>
      <c r="V42" s="18" t="e">
        <f>VLOOKUP(E42,E10数据库!C:T,10,0)+F42</f>
        <v>#VALUE!</v>
      </c>
      <c r="W42" s="27" t="e">
        <f t="shared" si="15"/>
        <v>#VALUE!</v>
      </c>
      <c r="X42" s="18" t="e">
        <f>VLOOKUP(E42,E10数据库!C:T,12,0)</f>
        <v>#VALUE!</v>
      </c>
      <c r="Y42" s="18" t="e">
        <f>VLOOKUP(E42,E10数据库!C:T,13,0)</f>
        <v>#VALUE!</v>
      </c>
      <c r="Z42" s="18"/>
      <c r="AA42" s="18" t="e">
        <f>VLOOKUP(E42,E10数据库!C:T,14,0)</f>
        <v>#VALUE!</v>
      </c>
      <c r="AB42" s="18" t="e">
        <f>VLOOKUP(E42,E10数据库!C:T,15,0)</f>
        <v>#VALUE!</v>
      </c>
      <c r="AC42" s="27" t="e">
        <f>VLOOKUP(E42,E10数据库!C:T,16,0)*C42</f>
        <v>#VALUE!</v>
      </c>
      <c r="AD42" s="18" t="e">
        <f>VLOOKUP(E42,E10数据库!C:T,17,0)</f>
        <v>#VALUE!</v>
      </c>
      <c r="AE42" s="18" t="e">
        <f>VLOOKUP(E42,E10数据库!C:T,18,0)</f>
        <v>#VALUE!</v>
      </c>
      <c r="AF42" s="18"/>
    </row>
    <row r="43" spans="1:32" x14ac:dyDescent="0.25">
      <c r="A43" s="22"/>
      <c r="B43" s="22"/>
      <c r="C43" s="22"/>
      <c r="D43" s="22"/>
      <c r="E43" s="18" t="e">
        <f t="shared" si="8"/>
        <v>#VALUE!</v>
      </c>
      <c r="F43" s="18" t="str">
        <f t="shared" si="9"/>
        <v/>
      </c>
      <c r="G43" s="18" t="str">
        <f t="shared" si="10"/>
        <v/>
      </c>
      <c r="H43" s="18" t="str">
        <f t="shared" si="11"/>
        <v/>
      </c>
      <c r="I43" s="18" t="e">
        <f t="shared" si="12"/>
        <v>#VALUE!</v>
      </c>
      <c r="J43" s="18" t="e">
        <f t="shared" si="13"/>
        <v>#VALUE!</v>
      </c>
      <c r="K43" s="18" t="e">
        <f>VLOOKUP(E43,E10数据库!C:T,2,0)</f>
        <v>#VALUE!</v>
      </c>
      <c r="L43" s="18" t="e">
        <f>VLOOKUP(E43,E10数据库!C:T,3,0)</f>
        <v>#VALUE!</v>
      </c>
      <c r="M43" s="18" t="e">
        <f t="shared" si="14"/>
        <v>#VALUE!</v>
      </c>
      <c r="N43" s="19" t="e">
        <f>VLOOKUP(E43,E10数据库!C:T,4,0)*M43*E43*C43</f>
        <v>#VALUE!</v>
      </c>
      <c r="O43" s="18" t="e">
        <f>VLOOKUP(E43,E10数据库!C:T,5,0)</f>
        <v>#VALUE!</v>
      </c>
      <c r="P43" s="18" t="e">
        <f>VLOOKUP(G43,E10数据库!V:W,2,0)</f>
        <v>#N/A</v>
      </c>
      <c r="Q43" s="18"/>
      <c r="R43" s="18" t="e">
        <f>VLOOKUP(E43,E10数据库!C:T,7,0)</f>
        <v>#VALUE!</v>
      </c>
      <c r="S43" s="18" t="e">
        <f>VLOOKUP(E43,E10数据库!C:T,8,0)</f>
        <v>#VALUE!</v>
      </c>
      <c r="T43" s="18" t="e">
        <f>VLOOKUP(E43,E10数据库!C:T,9,0)</f>
        <v>#VALUE!</v>
      </c>
      <c r="U43" s="18" t="e">
        <f>VLOOKUP(E43,E10数据库!C:T,10,0)</f>
        <v>#VALUE!</v>
      </c>
      <c r="V43" s="18" t="e">
        <f>VLOOKUP(E43,E10数据库!C:T,10,0)+F43</f>
        <v>#VALUE!</v>
      </c>
      <c r="W43" s="27" t="e">
        <f t="shared" si="15"/>
        <v>#VALUE!</v>
      </c>
      <c r="X43" s="18" t="e">
        <f>VLOOKUP(E43,E10数据库!C:T,12,0)</f>
        <v>#VALUE!</v>
      </c>
      <c r="Y43" s="18" t="e">
        <f>VLOOKUP(E43,E10数据库!C:T,13,0)</f>
        <v>#VALUE!</v>
      </c>
      <c r="Z43" s="18"/>
      <c r="AA43" s="18" t="e">
        <f>VLOOKUP(E43,E10数据库!C:T,14,0)</f>
        <v>#VALUE!</v>
      </c>
      <c r="AB43" s="18" t="e">
        <f>VLOOKUP(E43,E10数据库!C:T,15,0)</f>
        <v>#VALUE!</v>
      </c>
      <c r="AC43" s="27" t="e">
        <f>VLOOKUP(E43,E10数据库!C:T,16,0)*C43</f>
        <v>#VALUE!</v>
      </c>
      <c r="AD43" s="18" t="e">
        <f>VLOOKUP(E43,E10数据库!C:T,17,0)</f>
        <v>#VALUE!</v>
      </c>
      <c r="AE43" s="18" t="e">
        <f>VLOOKUP(E43,E10数据库!C:T,18,0)</f>
        <v>#VALUE!</v>
      </c>
      <c r="AF43" s="18"/>
    </row>
    <row r="44" spans="1:32" x14ac:dyDescent="0.25">
      <c r="A44" s="22"/>
      <c r="B44" s="22"/>
      <c r="C44" s="22"/>
      <c r="D44" s="22"/>
      <c r="E44" s="18" t="e">
        <f t="shared" si="8"/>
        <v>#VALUE!</v>
      </c>
      <c r="F44" s="18" t="str">
        <f t="shared" si="9"/>
        <v/>
      </c>
      <c r="G44" s="18" t="str">
        <f t="shared" si="10"/>
        <v/>
      </c>
      <c r="H44" s="18" t="str">
        <f t="shared" si="11"/>
        <v/>
      </c>
      <c r="I44" s="18" t="e">
        <f t="shared" si="12"/>
        <v>#VALUE!</v>
      </c>
      <c r="J44" s="18" t="e">
        <f t="shared" si="13"/>
        <v>#VALUE!</v>
      </c>
      <c r="K44" s="18" t="e">
        <f>VLOOKUP(E44,E10数据库!C:T,2,0)</f>
        <v>#VALUE!</v>
      </c>
      <c r="L44" s="18" t="e">
        <f>VLOOKUP(E44,E10数据库!C:T,3,0)</f>
        <v>#VALUE!</v>
      </c>
      <c r="M44" s="18" t="e">
        <f t="shared" si="14"/>
        <v>#VALUE!</v>
      </c>
      <c r="N44" s="19" t="e">
        <f>VLOOKUP(E44,E10数据库!C:T,4,0)*M44*E44*C44</f>
        <v>#VALUE!</v>
      </c>
      <c r="O44" s="18" t="e">
        <f>VLOOKUP(E44,E10数据库!C:T,5,0)</f>
        <v>#VALUE!</v>
      </c>
      <c r="P44" s="18" t="e">
        <f>VLOOKUP(G44,E10数据库!V:W,2,0)</f>
        <v>#N/A</v>
      </c>
      <c r="Q44" s="18"/>
      <c r="R44" s="18" t="e">
        <f>VLOOKUP(E44,E10数据库!C:T,7,0)</f>
        <v>#VALUE!</v>
      </c>
      <c r="S44" s="18" t="e">
        <f>VLOOKUP(E44,E10数据库!C:T,8,0)</f>
        <v>#VALUE!</v>
      </c>
      <c r="T44" s="18" t="e">
        <f>VLOOKUP(E44,E10数据库!C:T,9,0)</f>
        <v>#VALUE!</v>
      </c>
      <c r="U44" s="18" t="e">
        <f>VLOOKUP(E44,E10数据库!C:T,10,0)</f>
        <v>#VALUE!</v>
      </c>
      <c r="V44" s="18" t="e">
        <f>VLOOKUP(E44,E10数据库!C:T,10,0)+F44</f>
        <v>#VALUE!</v>
      </c>
      <c r="W44" s="27" t="e">
        <f t="shared" si="15"/>
        <v>#VALUE!</v>
      </c>
      <c r="X44" s="18" t="e">
        <f>VLOOKUP(E44,E10数据库!C:T,12,0)</f>
        <v>#VALUE!</v>
      </c>
      <c r="Y44" s="18" t="e">
        <f>VLOOKUP(E44,E10数据库!C:T,13,0)</f>
        <v>#VALUE!</v>
      </c>
      <c r="Z44" s="18"/>
      <c r="AA44" s="18" t="e">
        <f>VLOOKUP(E44,E10数据库!C:T,14,0)</f>
        <v>#VALUE!</v>
      </c>
      <c r="AB44" s="18" t="e">
        <f>VLOOKUP(E44,E10数据库!C:T,15,0)</f>
        <v>#VALUE!</v>
      </c>
      <c r="AC44" s="27" t="e">
        <f>VLOOKUP(E44,E10数据库!C:T,16,0)*C44</f>
        <v>#VALUE!</v>
      </c>
      <c r="AD44" s="18" t="e">
        <f>VLOOKUP(E44,E10数据库!C:T,17,0)</f>
        <v>#VALUE!</v>
      </c>
      <c r="AE44" s="18" t="e">
        <f>VLOOKUP(E44,E10数据库!C:T,18,0)</f>
        <v>#VALUE!</v>
      </c>
      <c r="AF44" s="18"/>
    </row>
    <row r="45" spans="1:32" x14ac:dyDescent="0.25">
      <c r="A45" s="22"/>
      <c r="B45" s="22"/>
      <c r="C45" s="22"/>
      <c r="D45" s="22"/>
      <c r="E45" s="18" t="e">
        <f t="shared" si="8"/>
        <v>#VALUE!</v>
      </c>
      <c r="F45" s="18" t="str">
        <f t="shared" si="9"/>
        <v/>
      </c>
      <c r="G45" s="18" t="str">
        <f t="shared" si="10"/>
        <v/>
      </c>
      <c r="H45" s="18" t="str">
        <f t="shared" si="11"/>
        <v/>
      </c>
      <c r="I45" s="18" t="e">
        <f t="shared" si="12"/>
        <v>#VALUE!</v>
      </c>
      <c r="J45" s="18" t="e">
        <f t="shared" si="13"/>
        <v>#VALUE!</v>
      </c>
      <c r="K45" s="18" t="e">
        <f>VLOOKUP(E45,E10数据库!C:T,2,0)</f>
        <v>#VALUE!</v>
      </c>
      <c r="L45" s="18" t="e">
        <f>VLOOKUP(E45,E10数据库!C:T,3,0)</f>
        <v>#VALUE!</v>
      </c>
      <c r="M45" s="18" t="e">
        <f t="shared" si="14"/>
        <v>#VALUE!</v>
      </c>
      <c r="N45" s="19" t="e">
        <f>VLOOKUP(E45,E10数据库!C:T,4,0)*M45*E45*C45</f>
        <v>#VALUE!</v>
      </c>
      <c r="O45" s="18" t="e">
        <f>VLOOKUP(E45,E10数据库!C:T,5,0)</f>
        <v>#VALUE!</v>
      </c>
      <c r="P45" s="18" t="e">
        <f>VLOOKUP(G45,E10数据库!V:W,2,0)</f>
        <v>#N/A</v>
      </c>
      <c r="Q45" s="18"/>
      <c r="R45" s="18" t="e">
        <f>VLOOKUP(E45,E10数据库!C:T,7,0)</f>
        <v>#VALUE!</v>
      </c>
      <c r="S45" s="18" t="e">
        <f>VLOOKUP(E45,E10数据库!C:T,8,0)</f>
        <v>#VALUE!</v>
      </c>
      <c r="T45" s="18" t="e">
        <f>VLOOKUP(E45,E10数据库!C:T,9,0)</f>
        <v>#VALUE!</v>
      </c>
      <c r="U45" s="18" t="e">
        <f>VLOOKUP(E45,E10数据库!C:T,10,0)</f>
        <v>#VALUE!</v>
      </c>
      <c r="V45" s="18" t="e">
        <f>VLOOKUP(E45,E10数据库!C:T,10,0)+F45</f>
        <v>#VALUE!</v>
      </c>
      <c r="W45" s="27" t="e">
        <f t="shared" si="15"/>
        <v>#VALUE!</v>
      </c>
      <c r="X45" s="18" t="e">
        <f>VLOOKUP(E45,E10数据库!C:T,12,0)</f>
        <v>#VALUE!</v>
      </c>
      <c r="Y45" s="18" t="e">
        <f>VLOOKUP(E45,E10数据库!C:T,13,0)</f>
        <v>#VALUE!</v>
      </c>
      <c r="Z45" s="18"/>
      <c r="AA45" s="18" t="e">
        <f>VLOOKUP(E45,E10数据库!C:T,14,0)</f>
        <v>#VALUE!</v>
      </c>
      <c r="AB45" s="18" t="e">
        <f>VLOOKUP(E45,E10数据库!C:T,15,0)</f>
        <v>#VALUE!</v>
      </c>
      <c r="AC45" s="27" t="e">
        <f>VLOOKUP(E45,E10数据库!C:T,16,0)*C45</f>
        <v>#VALUE!</v>
      </c>
      <c r="AD45" s="18" t="e">
        <f>VLOOKUP(E45,E10数据库!C:T,17,0)</f>
        <v>#VALUE!</v>
      </c>
      <c r="AE45" s="18" t="e">
        <f>VLOOKUP(E45,E10数据库!C:T,18,0)</f>
        <v>#VALUE!</v>
      </c>
      <c r="AF45" s="18"/>
    </row>
    <row r="46" spans="1:32" x14ac:dyDescent="0.25">
      <c r="A46" s="22"/>
      <c r="B46" s="22"/>
      <c r="C46" s="22"/>
      <c r="D46" s="22"/>
      <c r="E46" s="18" t="e">
        <f t="shared" si="8"/>
        <v>#VALUE!</v>
      </c>
      <c r="F46" s="18" t="str">
        <f t="shared" si="9"/>
        <v/>
      </c>
      <c r="G46" s="18" t="str">
        <f t="shared" si="10"/>
        <v/>
      </c>
      <c r="H46" s="18" t="str">
        <f t="shared" si="11"/>
        <v/>
      </c>
      <c r="I46" s="18" t="e">
        <f t="shared" si="12"/>
        <v>#VALUE!</v>
      </c>
      <c r="J46" s="18" t="e">
        <f t="shared" si="13"/>
        <v>#VALUE!</v>
      </c>
      <c r="K46" s="18" t="e">
        <f>VLOOKUP(E46,E10数据库!C:T,2,0)</f>
        <v>#VALUE!</v>
      </c>
      <c r="L46" s="18" t="e">
        <f>VLOOKUP(E46,E10数据库!C:T,3,0)</f>
        <v>#VALUE!</v>
      </c>
      <c r="M46" s="18" t="e">
        <f t="shared" si="14"/>
        <v>#VALUE!</v>
      </c>
      <c r="N46" s="19" t="e">
        <f>VLOOKUP(E46,E10数据库!C:T,4,0)*M46*E46*C46</f>
        <v>#VALUE!</v>
      </c>
      <c r="O46" s="18" t="e">
        <f>VLOOKUP(E46,E10数据库!C:T,5,0)</f>
        <v>#VALUE!</v>
      </c>
      <c r="P46" s="18" t="e">
        <f>VLOOKUP(G46,E10数据库!V:W,2,0)</f>
        <v>#N/A</v>
      </c>
      <c r="Q46" s="18"/>
      <c r="R46" s="18" t="e">
        <f>VLOOKUP(E46,E10数据库!C:T,7,0)</f>
        <v>#VALUE!</v>
      </c>
      <c r="S46" s="18" t="e">
        <f>VLOOKUP(E46,E10数据库!C:T,8,0)</f>
        <v>#VALUE!</v>
      </c>
      <c r="T46" s="18" t="e">
        <f>VLOOKUP(E46,E10数据库!C:T,9,0)</f>
        <v>#VALUE!</v>
      </c>
      <c r="U46" s="18" t="e">
        <f>VLOOKUP(E46,E10数据库!C:T,10,0)</f>
        <v>#VALUE!</v>
      </c>
      <c r="V46" s="18" t="e">
        <f>VLOOKUP(E46,E10数据库!C:T,10,0)+F46</f>
        <v>#VALUE!</v>
      </c>
      <c r="W46" s="27" t="e">
        <f t="shared" si="15"/>
        <v>#VALUE!</v>
      </c>
      <c r="X46" s="18" t="e">
        <f>VLOOKUP(E46,E10数据库!C:T,12,0)</f>
        <v>#VALUE!</v>
      </c>
      <c r="Y46" s="18" t="e">
        <f>VLOOKUP(E46,E10数据库!C:T,13,0)</f>
        <v>#VALUE!</v>
      </c>
      <c r="Z46" s="18"/>
      <c r="AA46" s="18" t="e">
        <f>VLOOKUP(E46,E10数据库!C:T,14,0)</f>
        <v>#VALUE!</v>
      </c>
      <c r="AB46" s="18" t="e">
        <f>VLOOKUP(E46,E10数据库!C:T,15,0)</f>
        <v>#VALUE!</v>
      </c>
      <c r="AC46" s="27" t="e">
        <f>VLOOKUP(E46,E10数据库!C:T,16,0)*C46</f>
        <v>#VALUE!</v>
      </c>
      <c r="AD46" s="18" t="e">
        <f>VLOOKUP(E46,E10数据库!C:T,17,0)</f>
        <v>#VALUE!</v>
      </c>
      <c r="AE46" s="18" t="e">
        <f>VLOOKUP(E46,E10数据库!C:T,18,0)</f>
        <v>#VALUE!</v>
      </c>
      <c r="AF46" s="18"/>
    </row>
    <row r="47" spans="1:32" x14ac:dyDescent="0.25">
      <c r="A47" s="22"/>
      <c r="B47" s="22"/>
      <c r="C47" s="22"/>
      <c r="D47" s="22"/>
      <c r="E47" s="18" t="e">
        <f t="shared" si="8"/>
        <v>#VALUE!</v>
      </c>
      <c r="F47" s="18" t="str">
        <f t="shared" si="9"/>
        <v/>
      </c>
      <c r="G47" s="18" t="str">
        <f t="shared" si="10"/>
        <v/>
      </c>
      <c r="H47" s="18" t="str">
        <f t="shared" si="11"/>
        <v/>
      </c>
      <c r="I47" s="18" t="e">
        <f t="shared" si="12"/>
        <v>#VALUE!</v>
      </c>
      <c r="J47" s="18" t="e">
        <f t="shared" si="13"/>
        <v>#VALUE!</v>
      </c>
      <c r="K47" s="18" t="e">
        <f>VLOOKUP(E47,E10数据库!C:T,2,0)</f>
        <v>#VALUE!</v>
      </c>
      <c r="L47" s="18" t="e">
        <f>VLOOKUP(E47,E10数据库!C:T,3,0)</f>
        <v>#VALUE!</v>
      </c>
      <c r="M47" s="18" t="e">
        <f t="shared" si="14"/>
        <v>#VALUE!</v>
      </c>
      <c r="N47" s="19" t="e">
        <f>VLOOKUP(E47,E10数据库!C:T,4,0)*M47*E47*C47</f>
        <v>#VALUE!</v>
      </c>
      <c r="O47" s="18" t="e">
        <f>VLOOKUP(E47,E10数据库!C:T,5,0)</f>
        <v>#VALUE!</v>
      </c>
      <c r="P47" s="18" t="e">
        <f>VLOOKUP(G47,E10数据库!V:W,2,0)</f>
        <v>#N/A</v>
      </c>
      <c r="Q47" s="18"/>
      <c r="R47" s="18" t="e">
        <f>VLOOKUP(E47,E10数据库!C:T,7,0)</f>
        <v>#VALUE!</v>
      </c>
      <c r="S47" s="18" t="e">
        <f>VLOOKUP(E47,E10数据库!C:T,8,0)</f>
        <v>#VALUE!</v>
      </c>
      <c r="T47" s="18" t="e">
        <f>VLOOKUP(E47,E10数据库!C:T,9,0)</f>
        <v>#VALUE!</v>
      </c>
      <c r="U47" s="18" t="e">
        <f>VLOOKUP(E47,E10数据库!C:T,10,0)</f>
        <v>#VALUE!</v>
      </c>
      <c r="V47" s="18" t="e">
        <f>VLOOKUP(E47,E10数据库!C:T,10,0)+F47</f>
        <v>#VALUE!</v>
      </c>
      <c r="W47" s="27" t="e">
        <f t="shared" si="15"/>
        <v>#VALUE!</v>
      </c>
      <c r="X47" s="18" t="e">
        <f>VLOOKUP(E47,E10数据库!C:T,12,0)</f>
        <v>#VALUE!</v>
      </c>
      <c r="Y47" s="18" t="e">
        <f>VLOOKUP(E47,E10数据库!C:T,13,0)</f>
        <v>#VALUE!</v>
      </c>
      <c r="Z47" s="18"/>
      <c r="AA47" s="18" t="e">
        <f>VLOOKUP(E47,E10数据库!C:T,14,0)</f>
        <v>#VALUE!</v>
      </c>
      <c r="AB47" s="18" t="e">
        <f>VLOOKUP(E47,E10数据库!C:T,15,0)</f>
        <v>#VALUE!</v>
      </c>
      <c r="AC47" s="27" t="e">
        <f>VLOOKUP(E47,E10数据库!C:T,16,0)*C47</f>
        <v>#VALUE!</v>
      </c>
      <c r="AD47" s="18" t="e">
        <f>VLOOKUP(E47,E10数据库!C:T,17,0)</f>
        <v>#VALUE!</v>
      </c>
      <c r="AE47" s="18" t="e">
        <f>VLOOKUP(E47,E10数据库!C:T,18,0)</f>
        <v>#VALUE!</v>
      </c>
      <c r="AF47" s="18"/>
    </row>
    <row r="48" spans="1:32" x14ac:dyDescent="0.25">
      <c r="A48" s="22"/>
      <c r="B48" s="22"/>
      <c r="C48" s="22"/>
      <c r="D48" s="22"/>
      <c r="E48" s="18" t="e">
        <f t="shared" si="8"/>
        <v>#VALUE!</v>
      </c>
      <c r="F48" s="18" t="str">
        <f t="shared" si="9"/>
        <v/>
      </c>
      <c r="G48" s="18" t="str">
        <f t="shared" si="10"/>
        <v/>
      </c>
      <c r="H48" s="18" t="str">
        <f t="shared" si="11"/>
        <v/>
      </c>
      <c r="I48" s="18" t="e">
        <f t="shared" si="12"/>
        <v>#VALUE!</v>
      </c>
      <c r="J48" s="18" t="e">
        <f t="shared" si="13"/>
        <v>#VALUE!</v>
      </c>
      <c r="K48" s="18" t="e">
        <f>VLOOKUP(E48,E10数据库!C:T,2,0)</f>
        <v>#VALUE!</v>
      </c>
      <c r="L48" s="18" t="e">
        <f>VLOOKUP(E48,E10数据库!C:T,3,0)</f>
        <v>#VALUE!</v>
      </c>
      <c r="M48" s="18" t="e">
        <f t="shared" si="14"/>
        <v>#VALUE!</v>
      </c>
      <c r="N48" s="19" t="e">
        <f>VLOOKUP(E48,E10数据库!C:T,4,0)*M48*E48*C48</f>
        <v>#VALUE!</v>
      </c>
      <c r="O48" s="18" t="e">
        <f>VLOOKUP(E48,E10数据库!C:T,5,0)</f>
        <v>#VALUE!</v>
      </c>
      <c r="P48" s="18" t="e">
        <f>VLOOKUP(G48,E10数据库!V:W,2,0)</f>
        <v>#N/A</v>
      </c>
      <c r="Q48" s="18"/>
      <c r="R48" s="18" t="e">
        <f>VLOOKUP(E48,E10数据库!C:T,7,0)</f>
        <v>#VALUE!</v>
      </c>
      <c r="S48" s="18" t="e">
        <f>VLOOKUP(E48,E10数据库!C:T,8,0)</f>
        <v>#VALUE!</v>
      </c>
      <c r="T48" s="18" t="e">
        <f>VLOOKUP(E48,E10数据库!C:T,9,0)</f>
        <v>#VALUE!</v>
      </c>
      <c r="U48" s="18" t="e">
        <f>VLOOKUP(E48,E10数据库!C:T,10,0)</f>
        <v>#VALUE!</v>
      </c>
      <c r="V48" s="18" t="e">
        <f>VLOOKUP(E48,E10数据库!C:T,10,0)+F48</f>
        <v>#VALUE!</v>
      </c>
      <c r="W48" s="27" t="e">
        <f t="shared" si="15"/>
        <v>#VALUE!</v>
      </c>
      <c r="X48" s="18" t="e">
        <f>VLOOKUP(E48,E10数据库!C:T,12,0)</f>
        <v>#VALUE!</v>
      </c>
      <c r="Y48" s="18" t="e">
        <f>VLOOKUP(E48,E10数据库!C:T,13,0)</f>
        <v>#VALUE!</v>
      </c>
      <c r="Z48" s="18"/>
      <c r="AA48" s="18" t="e">
        <f>VLOOKUP(E48,E10数据库!C:T,14,0)</f>
        <v>#VALUE!</v>
      </c>
      <c r="AB48" s="18" t="e">
        <f>VLOOKUP(E48,E10数据库!C:T,15,0)</f>
        <v>#VALUE!</v>
      </c>
      <c r="AC48" s="27" t="e">
        <f>VLOOKUP(E48,E10数据库!C:T,16,0)*C48</f>
        <v>#VALUE!</v>
      </c>
      <c r="AD48" s="18" t="e">
        <f>VLOOKUP(E48,E10数据库!C:T,17,0)</f>
        <v>#VALUE!</v>
      </c>
      <c r="AE48" s="18" t="e">
        <f>VLOOKUP(E48,E10数据库!C:T,18,0)</f>
        <v>#VALUE!</v>
      </c>
      <c r="AF48" s="18"/>
    </row>
    <row r="49" spans="1:32" x14ac:dyDescent="0.25">
      <c r="A49" s="22"/>
      <c r="B49" s="22"/>
      <c r="C49" s="22"/>
      <c r="D49" s="22"/>
      <c r="E49" s="18" t="e">
        <f t="shared" si="8"/>
        <v>#VALUE!</v>
      </c>
      <c r="F49" s="18" t="str">
        <f t="shared" si="9"/>
        <v/>
      </c>
      <c r="G49" s="18" t="str">
        <f t="shared" si="10"/>
        <v/>
      </c>
      <c r="H49" s="18" t="str">
        <f t="shared" si="11"/>
        <v/>
      </c>
      <c r="I49" s="18" t="e">
        <f t="shared" si="12"/>
        <v>#VALUE!</v>
      </c>
      <c r="J49" s="18" t="e">
        <f t="shared" si="13"/>
        <v>#VALUE!</v>
      </c>
      <c r="K49" s="18" t="e">
        <f>VLOOKUP(E49,E10数据库!C:T,2,0)</f>
        <v>#VALUE!</v>
      </c>
      <c r="L49" s="18" t="e">
        <f>VLOOKUP(E49,E10数据库!C:T,3,0)</f>
        <v>#VALUE!</v>
      </c>
      <c r="M49" s="18" t="e">
        <f t="shared" si="14"/>
        <v>#VALUE!</v>
      </c>
      <c r="N49" s="19" t="e">
        <f>VLOOKUP(E49,E10数据库!C:T,4,0)*M49*E49*C49</f>
        <v>#VALUE!</v>
      </c>
      <c r="O49" s="18" t="e">
        <f>VLOOKUP(E49,E10数据库!C:T,5,0)</f>
        <v>#VALUE!</v>
      </c>
      <c r="P49" s="18" t="e">
        <f>VLOOKUP(G49,E10数据库!V:W,2,0)</f>
        <v>#N/A</v>
      </c>
      <c r="Q49" s="18"/>
      <c r="R49" s="18" t="e">
        <f>VLOOKUP(E49,E10数据库!C:T,7,0)</f>
        <v>#VALUE!</v>
      </c>
      <c r="S49" s="18" t="e">
        <f>VLOOKUP(E49,E10数据库!C:T,8,0)</f>
        <v>#VALUE!</v>
      </c>
      <c r="T49" s="18" t="e">
        <f>VLOOKUP(E49,E10数据库!C:T,9,0)</f>
        <v>#VALUE!</v>
      </c>
      <c r="U49" s="18" t="e">
        <f>VLOOKUP(E49,E10数据库!C:T,10,0)</f>
        <v>#VALUE!</v>
      </c>
      <c r="V49" s="18" t="e">
        <f>VLOOKUP(E49,E10数据库!C:T,10,0)+F49</f>
        <v>#VALUE!</v>
      </c>
      <c r="W49" s="27" t="e">
        <f t="shared" si="15"/>
        <v>#VALUE!</v>
      </c>
      <c r="X49" s="18" t="e">
        <f>VLOOKUP(E49,E10数据库!C:T,12,0)</f>
        <v>#VALUE!</v>
      </c>
      <c r="Y49" s="18" t="e">
        <f>VLOOKUP(E49,E10数据库!C:T,13,0)</f>
        <v>#VALUE!</v>
      </c>
      <c r="Z49" s="18"/>
      <c r="AA49" s="18" t="e">
        <f>VLOOKUP(E49,E10数据库!C:T,14,0)</f>
        <v>#VALUE!</v>
      </c>
      <c r="AB49" s="18" t="e">
        <f>VLOOKUP(E49,E10数据库!C:T,15,0)</f>
        <v>#VALUE!</v>
      </c>
      <c r="AC49" s="27" t="e">
        <f>VLOOKUP(E49,E10数据库!C:T,16,0)*C49</f>
        <v>#VALUE!</v>
      </c>
      <c r="AD49" s="18" t="e">
        <f>VLOOKUP(E49,E10数据库!C:T,17,0)</f>
        <v>#VALUE!</v>
      </c>
      <c r="AE49" s="18" t="e">
        <f>VLOOKUP(E49,E10数据库!C:T,18,0)</f>
        <v>#VALUE!</v>
      </c>
      <c r="AF49" s="18"/>
    </row>
    <row r="50" spans="1:32" x14ac:dyDescent="0.25">
      <c r="A50" s="22"/>
      <c r="B50" s="22"/>
      <c r="C50" s="22"/>
      <c r="D50" s="22"/>
      <c r="E50" s="18" t="e">
        <f t="shared" si="8"/>
        <v>#VALUE!</v>
      </c>
      <c r="F50" s="18" t="str">
        <f t="shared" si="9"/>
        <v/>
      </c>
      <c r="G50" s="18" t="str">
        <f t="shared" si="10"/>
        <v/>
      </c>
      <c r="H50" s="18" t="str">
        <f t="shared" si="11"/>
        <v/>
      </c>
      <c r="I50" s="18" t="e">
        <f t="shared" si="12"/>
        <v>#VALUE!</v>
      </c>
      <c r="J50" s="18" t="e">
        <f t="shared" si="13"/>
        <v>#VALUE!</v>
      </c>
      <c r="K50" s="18" t="e">
        <f>VLOOKUP(E50,E10数据库!C:T,2,0)</f>
        <v>#VALUE!</v>
      </c>
      <c r="L50" s="18" t="e">
        <f>VLOOKUP(E50,E10数据库!C:T,3,0)</f>
        <v>#VALUE!</v>
      </c>
      <c r="M50" s="18" t="e">
        <f t="shared" si="14"/>
        <v>#VALUE!</v>
      </c>
      <c r="N50" s="19" t="e">
        <f>VLOOKUP(E50,E10数据库!C:T,4,0)*M50*E50*C50</f>
        <v>#VALUE!</v>
      </c>
      <c r="O50" s="18" t="e">
        <f>VLOOKUP(E50,E10数据库!C:T,5,0)</f>
        <v>#VALUE!</v>
      </c>
      <c r="P50" s="18" t="e">
        <f>VLOOKUP(G50,E10数据库!V:W,2,0)</f>
        <v>#N/A</v>
      </c>
      <c r="Q50" s="18"/>
      <c r="R50" s="18" t="e">
        <f>VLOOKUP(E50,E10数据库!C:T,7,0)</f>
        <v>#VALUE!</v>
      </c>
      <c r="S50" s="18" t="e">
        <f>VLOOKUP(E50,E10数据库!C:T,8,0)</f>
        <v>#VALUE!</v>
      </c>
      <c r="T50" s="18" t="e">
        <f>VLOOKUP(E50,E10数据库!C:T,9,0)</f>
        <v>#VALUE!</v>
      </c>
      <c r="U50" s="18" t="e">
        <f>VLOOKUP(E50,E10数据库!C:T,10,0)</f>
        <v>#VALUE!</v>
      </c>
      <c r="V50" s="18" t="e">
        <f>VLOOKUP(E50,E10数据库!C:T,10,0)+F50</f>
        <v>#VALUE!</v>
      </c>
      <c r="W50" s="27" t="e">
        <f t="shared" si="15"/>
        <v>#VALUE!</v>
      </c>
      <c r="X50" s="18" t="e">
        <f>VLOOKUP(E50,E10数据库!C:T,12,0)</f>
        <v>#VALUE!</v>
      </c>
      <c r="Y50" s="18" t="e">
        <f>VLOOKUP(E50,E10数据库!C:T,13,0)</f>
        <v>#VALUE!</v>
      </c>
      <c r="Z50" s="18"/>
      <c r="AA50" s="18" t="e">
        <f>VLOOKUP(E50,E10数据库!C:T,14,0)</f>
        <v>#VALUE!</v>
      </c>
      <c r="AB50" s="18" t="e">
        <f>VLOOKUP(E50,E10数据库!C:T,15,0)</f>
        <v>#VALUE!</v>
      </c>
      <c r="AC50" s="27" t="e">
        <f>VLOOKUP(E50,E10数据库!C:T,16,0)*C50</f>
        <v>#VALUE!</v>
      </c>
      <c r="AD50" s="18" t="e">
        <f>VLOOKUP(E50,E10数据库!C:T,17,0)</f>
        <v>#VALUE!</v>
      </c>
      <c r="AE50" s="18" t="e">
        <f>VLOOKUP(E50,E10数据库!C:T,18,0)</f>
        <v>#VALUE!</v>
      </c>
      <c r="AF50" s="18"/>
    </row>
    <row r="51" spans="1:32" x14ac:dyDescent="0.25">
      <c r="A51" s="22"/>
      <c r="B51" s="22"/>
      <c r="C51" s="22"/>
      <c r="D51" s="22"/>
      <c r="E51" s="18" t="e">
        <f t="shared" si="8"/>
        <v>#VALUE!</v>
      </c>
      <c r="F51" s="18" t="str">
        <f t="shared" si="9"/>
        <v/>
      </c>
      <c r="G51" s="18" t="str">
        <f t="shared" si="10"/>
        <v/>
      </c>
      <c r="H51" s="18" t="str">
        <f t="shared" si="11"/>
        <v/>
      </c>
      <c r="I51" s="18" t="e">
        <f t="shared" si="12"/>
        <v>#VALUE!</v>
      </c>
      <c r="J51" s="18" t="e">
        <f t="shared" si="13"/>
        <v>#VALUE!</v>
      </c>
      <c r="K51" s="18" t="e">
        <f>VLOOKUP(E51,E10数据库!C:T,2,0)</f>
        <v>#VALUE!</v>
      </c>
      <c r="L51" s="18" t="e">
        <f>VLOOKUP(E51,E10数据库!C:T,3,0)</f>
        <v>#VALUE!</v>
      </c>
      <c r="M51" s="18" t="e">
        <f t="shared" si="14"/>
        <v>#VALUE!</v>
      </c>
      <c r="N51" s="19" t="e">
        <f>VLOOKUP(E51,E10数据库!C:T,4,0)*M51*E51*C51</f>
        <v>#VALUE!</v>
      </c>
      <c r="O51" s="18" t="e">
        <f>VLOOKUP(E51,E10数据库!C:T,5,0)</f>
        <v>#VALUE!</v>
      </c>
      <c r="P51" s="18" t="e">
        <f>VLOOKUP(G51,E10数据库!V:W,2,0)</f>
        <v>#N/A</v>
      </c>
      <c r="Q51" s="18"/>
      <c r="R51" s="18" t="e">
        <f>VLOOKUP(E51,E10数据库!C:T,7,0)</f>
        <v>#VALUE!</v>
      </c>
      <c r="S51" s="18" t="e">
        <f>VLOOKUP(E51,E10数据库!C:T,8,0)</f>
        <v>#VALUE!</v>
      </c>
      <c r="T51" s="18" t="e">
        <f>VLOOKUP(E51,E10数据库!C:T,9,0)</f>
        <v>#VALUE!</v>
      </c>
      <c r="U51" s="18" t="e">
        <f>VLOOKUP(E51,E10数据库!C:T,10,0)</f>
        <v>#VALUE!</v>
      </c>
      <c r="V51" s="18" t="e">
        <f>VLOOKUP(E51,E10数据库!C:T,10,0)+F51</f>
        <v>#VALUE!</v>
      </c>
      <c r="W51" s="27" t="e">
        <f t="shared" si="15"/>
        <v>#VALUE!</v>
      </c>
      <c r="X51" s="18" t="e">
        <f>VLOOKUP(E51,E10数据库!C:T,12,0)</f>
        <v>#VALUE!</v>
      </c>
      <c r="Y51" s="18" t="e">
        <f>VLOOKUP(E51,E10数据库!C:T,13,0)</f>
        <v>#VALUE!</v>
      </c>
      <c r="Z51" s="18"/>
      <c r="AA51" s="18" t="e">
        <f>VLOOKUP(E51,E10数据库!C:T,14,0)</f>
        <v>#VALUE!</v>
      </c>
      <c r="AB51" s="18" t="e">
        <f>VLOOKUP(E51,E10数据库!C:T,15,0)</f>
        <v>#VALUE!</v>
      </c>
      <c r="AC51" s="27" t="e">
        <f>VLOOKUP(E51,E10数据库!C:T,16,0)*C51</f>
        <v>#VALUE!</v>
      </c>
      <c r="AD51" s="18" t="e">
        <f>VLOOKUP(E51,E10数据库!C:T,17,0)</f>
        <v>#VALUE!</v>
      </c>
      <c r="AE51" s="18" t="e">
        <f>VLOOKUP(E51,E10数据库!C:T,18,0)</f>
        <v>#VALUE!</v>
      </c>
      <c r="AF51" s="18"/>
    </row>
    <row r="52" spans="1:32" x14ac:dyDescent="0.25">
      <c r="A52" s="22"/>
      <c r="B52" s="22"/>
      <c r="C52" s="22"/>
      <c r="D52" s="22"/>
      <c r="E52" s="18" t="e">
        <f t="shared" si="8"/>
        <v>#VALUE!</v>
      </c>
      <c r="F52" s="18" t="str">
        <f t="shared" si="9"/>
        <v/>
      </c>
      <c r="G52" s="18" t="str">
        <f t="shared" si="10"/>
        <v/>
      </c>
      <c r="H52" s="18" t="str">
        <f t="shared" si="11"/>
        <v/>
      </c>
      <c r="I52" s="18" t="e">
        <f t="shared" si="12"/>
        <v>#VALUE!</v>
      </c>
      <c r="J52" s="18" t="e">
        <f t="shared" si="13"/>
        <v>#VALUE!</v>
      </c>
      <c r="K52" s="18" t="e">
        <f>VLOOKUP(E52,E10数据库!C:T,2,0)</f>
        <v>#VALUE!</v>
      </c>
      <c r="L52" s="18" t="e">
        <f>VLOOKUP(E52,E10数据库!C:T,3,0)</f>
        <v>#VALUE!</v>
      </c>
      <c r="M52" s="18" t="e">
        <f t="shared" si="14"/>
        <v>#VALUE!</v>
      </c>
      <c r="N52" s="19" t="e">
        <f>VLOOKUP(E52,E10数据库!C:T,4,0)*M52*E52*C52</f>
        <v>#VALUE!</v>
      </c>
      <c r="O52" s="18" t="e">
        <f>VLOOKUP(E52,E10数据库!C:T,5,0)</f>
        <v>#VALUE!</v>
      </c>
      <c r="P52" s="18" t="e">
        <f>VLOOKUP(G52,E10数据库!V:W,2,0)</f>
        <v>#N/A</v>
      </c>
      <c r="Q52" s="18"/>
      <c r="R52" s="18" t="e">
        <f>VLOOKUP(E52,E10数据库!C:T,7,0)</f>
        <v>#VALUE!</v>
      </c>
      <c r="S52" s="18" t="e">
        <f>VLOOKUP(E52,E10数据库!C:T,8,0)</f>
        <v>#VALUE!</v>
      </c>
      <c r="T52" s="18" t="e">
        <f>VLOOKUP(E52,E10数据库!C:T,9,0)</f>
        <v>#VALUE!</v>
      </c>
      <c r="U52" s="18" t="e">
        <f>VLOOKUP(E52,E10数据库!C:T,10,0)</f>
        <v>#VALUE!</v>
      </c>
      <c r="V52" s="18" t="e">
        <f>VLOOKUP(E52,E10数据库!C:T,10,0)+F52</f>
        <v>#VALUE!</v>
      </c>
      <c r="W52" s="27" t="e">
        <f t="shared" si="15"/>
        <v>#VALUE!</v>
      </c>
      <c r="X52" s="18" t="e">
        <f>VLOOKUP(E52,E10数据库!C:T,12,0)</f>
        <v>#VALUE!</v>
      </c>
      <c r="Y52" s="18" t="e">
        <f>VLOOKUP(E52,E10数据库!C:T,13,0)</f>
        <v>#VALUE!</v>
      </c>
      <c r="Z52" s="18"/>
      <c r="AA52" s="18" t="e">
        <f>VLOOKUP(E52,E10数据库!C:T,14,0)</f>
        <v>#VALUE!</v>
      </c>
      <c r="AB52" s="18" t="e">
        <f>VLOOKUP(E52,E10数据库!C:T,15,0)</f>
        <v>#VALUE!</v>
      </c>
      <c r="AC52" s="27" t="e">
        <f>VLOOKUP(E52,E10数据库!C:T,16,0)*C52</f>
        <v>#VALUE!</v>
      </c>
      <c r="AD52" s="18" t="e">
        <f>VLOOKUP(E52,E10数据库!C:T,17,0)</f>
        <v>#VALUE!</v>
      </c>
      <c r="AE52" s="18" t="e">
        <f>VLOOKUP(E52,E10数据库!C:T,18,0)</f>
        <v>#VALUE!</v>
      </c>
      <c r="AF52" s="18"/>
    </row>
    <row r="53" spans="1:32" x14ac:dyDescent="0.25">
      <c r="A53" s="22"/>
      <c r="B53" s="22"/>
      <c r="C53" s="22"/>
      <c r="D53" s="22"/>
      <c r="E53" s="18" t="e">
        <f t="shared" si="8"/>
        <v>#VALUE!</v>
      </c>
      <c r="F53" s="18" t="str">
        <f t="shared" si="9"/>
        <v/>
      </c>
      <c r="G53" s="18" t="str">
        <f t="shared" si="10"/>
        <v/>
      </c>
      <c r="H53" s="18" t="str">
        <f t="shared" si="11"/>
        <v/>
      </c>
      <c r="I53" s="18" t="e">
        <f t="shared" si="12"/>
        <v>#VALUE!</v>
      </c>
      <c r="J53" s="18" t="e">
        <f t="shared" si="13"/>
        <v>#VALUE!</v>
      </c>
      <c r="K53" s="18" t="e">
        <f>VLOOKUP(E53,E10数据库!C:T,2,0)</f>
        <v>#VALUE!</v>
      </c>
      <c r="L53" s="18" t="e">
        <f>VLOOKUP(E53,E10数据库!C:T,3,0)</f>
        <v>#VALUE!</v>
      </c>
      <c r="M53" s="18" t="e">
        <f t="shared" si="14"/>
        <v>#VALUE!</v>
      </c>
      <c r="N53" s="19" t="e">
        <f>VLOOKUP(E53,E10数据库!C:T,4,0)*M53*E53*C53</f>
        <v>#VALUE!</v>
      </c>
      <c r="O53" s="18" t="e">
        <f>VLOOKUP(E53,E10数据库!C:T,5,0)</f>
        <v>#VALUE!</v>
      </c>
      <c r="P53" s="18" t="e">
        <f>VLOOKUP(G53,E10数据库!V:W,2,0)</f>
        <v>#N/A</v>
      </c>
      <c r="Q53" s="18"/>
      <c r="R53" s="18" t="e">
        <f>VLOOKUP(E53,E10数据库!C:T,7,0)</f>
        <v>#VALUE!</v>
      </c>
      <c r="S53" s="18" t="e">
        <f>VLOOKUP(E53,E10数据库!C:T,8,0)</f>
        <v>#VALUE!</v>
      </c>
      <c r="T53" s="18" t="e">
        <f>VLOOKUP(E53,E10数据库!C:T,9,0)</f>
        <v>#VALUE!</v>
      </c>
      <c r="U53" s="18" t="e">
        <f>VLOOKUP(E53,E10数据库!C:T,10,0)</f>
        <v>#VALUE!</v>
      </c>
      <c r="V53" s="18" t="e">
        <f>VLOOKUP(E53,E10数据库!C:T,10,0)+F53</f>
        <v>#VALUE!</v>
      </c>
      <c r="W53" s="27" t="e">
        <f t="shared" si="15"/>
        <v>#VALUE!</v>
      </c>
      <c r="X53" s="18" t="e">
        <f>VLOOKUP(E53,E10数据库!C:T,12,0)</f>
        <v>#VALUE!</v>
      </c>
      <c r="Y53" s="18" t="e">
        <f>VLOOKUP(E53,E10数据库!C:T,13,0)</f>
        <v>#VALUE!</v>
      </c>
      <c r="Z53" s="18"/>
      <c r="AA53" s="18" t="e">
        <f>VLOOKUP(E53,E10数据库!C:T,14,0)</f>
        <v>#VALUE!</v>
      </c>
      <c r="AB53" s="18" t="e">
        <f>VLOOKUP(E53,E10数据库!C:T,15,0)</f>
        <v>#VALUE!</v>
      </c>
      <c r="AC53" s="27" t="e">
        <f>VLOOKUP(E53,E10数据库!C:T,16,0)*C53</f>
        <v>#VALUE!</v>
      </c>
      <c r="AD53" s="18" t="e">
        <f>VLOOKUP(E53,E10数据库!C:T,17,0)</f>
        <v>#VALUE!</v>
      </c>
      <c r="AE53" s="18" t="e">
        <f>VLOOKUP(E53,E10数据库!C:T,18,0)</f>
        <v>#VALUE!</v>
      </c>
      <c r="AF53" s="18"/>
    </row>
    <row r="54" spans="1:32" x14ac:dyDescent="0.25">
      <c r="A54" s="22"/>
      <c r="B54" s="22"/>
      <c r="C54" s="22"/>
      <c r="D54" s="22"/>
      <c r="E54" s="18" t="e">
        <f t="shared" si="8"/>
        <v>#VALUE!</v>
      </c>
      <c r="F54" s="18" t="str">
        <f t="shared" si="9"/>
        <v/>
      </c>
      <c r="G54" s="18" t="str">
        <f t="shared" si="10"/>
        <v/>
      </c>
      <c r="H54" s="18" t="str">
        <f t="shared" si="11"/>
        <v/>
      </c>
      <c r="I54" s="18" t="e">
        <f t="shared" si="12"/>
        <v>#VALUE!</v>
      </c>
      <c r="J54" s="18" t="e">
        <f t="shared" si="13"/>
        <v>#VALUE!</v>
      </c>
      <c r="K54" s="18" t="e">
        <f>VLOOKUP(E54,E10数据库!C:T,2,0)</f>
        <v>#VALUE!</v>
      </c>
      <c r="L54" s="18" t="e">
        <f>VLOOKUP(E54,E10数据库!C:T,3,0)</f>
        <v>#VALUE!</v>
      </c>
      <c r="M54" s="18" t="e">
        <f t="shared" si="14"/>
        <v>#VALUE!</v>
      </c>
      <c r="N54" s="19" t="e">
        <f>VLOOKUP(E54,E10数据库!C:T,4,0)*M54*E54*C54</f>
        <v>#VALUE!</v>
      </c>
      <c r="O54" s="18" t="e">
        <f>VLOOKUP(E54,E10数据库!C:T,5,0)</f>
        <v>#VALUE!</v>
      </c>
      <c r="P54" s="18" t="e">
        <f>VLOOKUP(G54,E10数据库!V:W,2,0)</f>
        <v>#N/A</v>
      </c>
      <c r="Q54" s="18"/>
      <c r="R54" s="18" t="e">
        <f>VLOOKUP(E54,E10数据库!C:T,7,0)</f>
        <v>#VALUE!</v>
      </c>
      <c r="S54" s="18" t="e">
        <f>VLOOKUP(E54,E10数据库!C:T,8,0)</f>
        <v>#VALUE!</v>
      </c>
      <c r="T54" s="18" t="e">
        <f>VLOOKUP(E54,E10数据库!C:T,9,0)</f>
        <v>#VALUE!</v>
      </c>
      <c r="U54" s="18" t="e">
        <f>VLOOKUP(E54,E10数据库!C:T,10,0)</f>
        <v>#VALUE!</v>
      </c>
      <c r="V54" s="18" t="e">
        <f>VLOOKUP(E54,E10数据库!C:T,10,0)+F54</f>
        <v>#VALUE!</v>
      </c>
      <c r="W54" s="27" t="e">
        <f t="shared" si="15"/>
        <v>#VALUE!</v>
      </c>
      <c r="X54" s="18" t="e">
        <f>VLOOKUP(E54,E10数据库!C:T,12,0)</f>
        <v>#VALUE!</v>
      </c>
      <c r="Y54" s="18" t="e">
        <f>VLOOKUP(E54,E10数据库!C:T,13,0)</f>
        <v>#VALUE!</v>
      </c>
      <c r="Z54" s="18"/>
      <c r="AA54" s="18" t="e">
        <f>VLOOKUP(E54,E10数据库!C:T,14,0)</f>
        <v>#VALUE!</v>
      </c>
      <c r="AB54" s="18" t="e">
        <f>VLOOKUP(E54,E10数据库!C:T,15,0)</f>
        <v>#VALUE!</v>
      </c>
      <c r="AC54" s="27" t="e">
        <f>VLOOKUP(E54,E10数据库!C:T,16,0)*C54</f>
        <v>#VALUE!</v>
      </c>
      <c r="AD54" s="18" t="e">
        <f>VLOOKUP(E54,E10数据库!C:T,17,0)</f>
        <v>#VALUE!</v>
      </c>
      <c r="AE54" s="18" t="e">
        <f>VLOOKUP(E54,E10数据库!C:T,18,0)</f>
        <v>#VALUE!</v>
      </c>
      <c r="AF54" s="18"/>
    </row>
    <row r="55" spans="1:32" x14ac:dyDescent="0.25">
      <c r="A55" s="22"/>
      <c r="B55" s="22"/>
      <c r="C55" s="22"/>
      <c r="D55" s="22"/>
      <c r="E55" s="18" t="e">
        <f t="shared" si="8"/>
        <v>#VALUE!</v>
      </c>
      <c r="F55" s="18" t="str">
        <f t="shared" si="9"/>
        <v/>
      </c>
      <c r="G55" s="18" t="str">
        <f t="shared" si="10"/>
        <v/>
      </c>
      <c r="H55" s="18" t="str">
        <f t="shared" si="11"/>
        <v/>
      </c>
      <c r="I55" s="18" t="e">
        <f t="shared" si="12"/>
        <v>#VALUE!</v>
      </c>
      <c r="J55" s="18" t="e">
        <f t="shared" si="13"/>
        <v>#VALUE!</v>
      </c>
      <c r="K55" s="18" t="e">
        <f>VLOOKUP(E55,E10数据库!C:T,2,0)</f>
        <v>#VALUE!</v>
      </c>
      <c r="L55" s="18" t="e">
        <f>VLOOKUP(E55,E10数据库!C:T,3,0)</f>
        <v>#VALUE!</v>
      </c>
      <c r="M55" s="18" t="e">
        <f t="shared" si="14"/>
        <v>#VALUE!</v>
      </c>
      <c r="N55" s="19" t="e">
        <f>VLOOKUP(E55,E10数据库!C:T,4,0)*M55*E55*C55</f>
        <v>#VALUE!</v>
      </c>
      <c r="O55" s="18" t="e">
        <f>VLOOKUP(E55,E10数据库!C:T,5,0)</f>
        <v>#VALUE!</v>
      </c>
      <c r="P55" s="18" t="e">
        <f>VLOOKUP(G55,E10数据库!V:W,2,0)</f>
        <v>#N/A</v>
      </c>
      <c r="Q55" s="18"/>
      <c r="R55" s="18" t="e">
        <f>VLOOKUP(E55,E10数据库!C:T,7,0)</f>
        <v>#VALUE!</v>
      </c>
      <c r="S55" s="18" t="e">
        <f>VLOOKUP(E55,E10数据库!C:T,8,0)</f>
        <v>#VALUE!</v>
      </c>
      <c r="T55" s="18" t="e">
        <f>VLOOKUP(E55,E10数据库!C:T,9,0)</f>
        <v>#VALUE!</v>
      </c>
      <c r="U55" s="18" t="e">
        <f>VLOOKUP(E55,E10数据库!C:T,10,0)</f>
        <v>#VALUE!</v>
      </c>
      <c r="V55" s="18" t="e">
        <f>VLOOKUP(E55,E10数据库!C:T,10,0)+F55</f>
        <v>#VALUE!</v>
      </c>
      <c r="W55" s="27" t="e">
        <f t="shared" si="15"/>
        <v>#VALUE!</v>
      </c>
      <c r="X55" s="18" t="e">
        <f>VLOOKUP(E55,E10数据库!C:T,12,0)</f>
        <v>#VALUE!</v>
      </c>
      <c r="Y55" s="18" t="e">
        <f>VLOOKUP(E55,E10数据库!C:T,13,0)</f>
        <v>#VALUE!</v>
      </c>
      <c r="Z55" s="18"/>
      <c r="AA55" s="18" t="e">
        <f>VLOOKUP(E55,E10数据库!C:T,14,0)</f>
        <v>#VALUE!</v>
      </c>
      <c r="AB55" s="18" t="e">
        <f>VLOOKUP(E55,E10数据库!C:T,15,0)</f>
        <v>#VALUE!</v>
      </c>
      <c r="AC55" s="27" t="e">
        <f>VLOOKUP(E55,E10数据库!C:T,16,0)*C55</f>
        <v>#VALUE!</v>
      </c>
      <c r="AD55" s="18" t="e">
        <f>VLOOKUP(E55,E10数据库!C:T,17,0)</f>
        <v>#VALUE!</v>
      </c>
      <c r="AE55" s="18" t="e">
        <f>VLOOKUP(E55,E10数据库!C:T,18,0)</f>
        <v>#VALUE!</v>
      </c>
      <c r="AF55" s="18"/>
    </row>
    <row r="56" spans="1:32" x14ac:dyDescent="0.25">
      <c r="A56" s="22"/>
      <c r="B56" s="22"/>
      <c r="C56" s="22"/>
      <c r="D56" s="22"/>
      <c r="E56" s="18" t="e">
        <f t="shared" si="8"/>
        <v>#VALUE!</v>
      </c>
      <c r="F56" s="18" t="str">
        <f t="shared" si="9"/>
        <v/>
      </c>
      <c r="G56" s="18" t="str">
        <f t="shared" si="10"/>
        <v/>
      </c>
      <c r="H56" s="18" t="str">
        <f t="shared" si="11"/>
        <v/>
      </c>
      <c r="I56" s="18" t="e">
        <f t="shared" si="12"/>
        <v>#VALUE!</v>
      </c>
      <c r="J56" s="18" t="e">
        <f t="shared" si="13"/>
        <v>#VALUE!</v>
      </c>
      <c r="K56" s="18" t="e">
        <f>VLOOKUP(E56,E10数据库!C:T,2,0)</f>
        <v>#VALUE!</v>
      </c>
      <c r="L56" s="18" t="e">
        <f>VLOOKUP(E56,E10数据库!C:T,3,0)</f>
        <v>#VALUE!</v>
      </c>
      <c r="M56" s="18" t="e">
        <f t="shared" si="14"/>
        <v>#VALUE!</v>
      </c>
      <c r="N56" s="19" t="e">
        <f>VLOOKUP(E56,E10数据库!C:T,4,0)*M56*E56*C56</f>
        <v>#VALUE!</v>
      </c>
      <c r="O56" s="18" t="e">
        <f>VLOOKUP(E56,E10数据库!C:T,5,0)</f>
        <v>#VALUE!</v>
      </c>
      <c r="P56" s="18" t="e">
        <f>VLOOKUP(G56,E10数据库!V:W,2,0)</f>
        <v>#N/A</v>
      </c>
      <c r="Q56" s="18"/>
      <c r="R56" s="18" t="e">
        <f>VLOOKUP(E56,E10数据库!C:T,7,0)</f>
        <v>#VALUE!</v>
      </c>
      <c r="S56" s="18" t="e">
        <f>VLOOKUP(E56,E10数据库!C:T,8,0)</f>
        <v>#VALUE!</v>
      </c>
      <c r="T56" s="18" t="e">
        <f>VLOOKUP(E56,E10数据库!C:T,9,0)</f>
        <v>#VALUE!</v>
      </c>
      <c r="U56" s="18" t="e">
        <f>VLOOKUP(E56,E10数据库!C:T,10,0)</f>
        <v>#VALUE!</v>
      </c>
      <c r="V56" s="18" t="e">
        <f>VLOOKUP(E56,E10数据库!C:T,10,0)+F56</f>
        <v>#VALUE!</v>
      </c>
      <c r="W56" s="27" t="e">
        <f t="shared" si="15"/>
        <v>#VALUE!</v>
      </c>
      <c r="X56" s="18" t="e">
        <f>VLOOKUP(E56,E10数据库!C:T,12,0)</f>
        <v>#VALUE!</v>
      </c>
      <c r="Y56" s="18" t="e">
        <f>VLOOKUP(E56,E10数据库!C:T,13,0)</f>
        <v>#VALUE!</v>
      </c>
      <c r="Z56" s="18"/>
      <c r="AA56" s="18" t="e">
        <f>VLOOKUP(E56,E10数据库!C:T,14,0)</f>
        <v>#VALUE!</v>
      </c>
      <c r="AB56" s="18" t="e">
        <f>VLOOKUP(E56,E10数据库!C:T,15,0)</f>
        <v>#VALUE!</v>
      </c>
      <c r="AC56" s="27" t="e">
        <f>VLOOKUP(E56,E10数据库!C:T,16,0)*C56</f>
        <v>#VALUE!</v>
      </c>
      <c r="AD56" s="18" t="e">
        <f>VLOOKUP(E56,E10数据库!C:T,17,0)</f>
        <v>#VALUE!</v>
      </c>
      <c r="AE56" s="18" t="e">
        <f>VLOOKUP(E56,E10数据库!C:T,18,0)</f>
        <v>#VALUE!</v>
      </c>
      <c r="AF56" s="18"/>
    </row>
    <row r="57" spans="1:32" x14ac:dyDescent="0.25">
      <c r="A57" s="22"/>
      <c r="B57" s="22"/>
      <c r="C57" s="22"/>
      <c r="D57" s="22"/>
      <c r="E57" s="18" t="e">
        <f t="shared" si="8"/>
        <v>#VALUE!</v>
      </c>
      <c r="F57" s="18" t="str">
        <f t="shared" si="9"/>
        <v/>
      </c>
      <c r="G57" s="18" t="str">
        <f t="shared" si="10"/>
        <v/>
      </c>
      <c r="H57" s="18" t="str">
        <f t="shared" si="11"/>
        <v/>
      </c>
      <c r="I57" s="18" t="e">
        <f t="shared" si="12"/>
        <v>#VALUE!</v>
      </c>
      <c r="J57" s="18" t="e">
        <f t="shared" si="13"/>
        <v>#VALUE!</v>
      </c>
      <c r="K57" s="18" t="e">
        <f>VLOOKUP(E57,E10数据库!C:T,2,0)</f>
        <v>#VALUE!</v>
      </c>
      <c r="L57" s="18" t="e">
        <f>VLOOKUP(E57,E10数据库!C:T,3,0)</f>
        <v>#VALUE!</v>
      </c>
      <c r="M57" s="18" t="e">
        <f t="shared" si="14"/>
        <v>#VALUE!</v>
      </c>
      <c r="N57" s="19" t="e">
        <f>VLOOKUP(E57,E10数据库!C:T,4,0)*M57*E57*C57</f>
        <v>#VALUE!</v>
      </c>
      <c r="O57" s="18" t="e">
        <f>VLOOKUP(E57,E10数据库!C:T,5,0)</f>
        <v>#VALUE!</v>
      </c>
      <c r="P57" s="18" t="e">
        <f>VLOOKUP(G57,E10数据库!V:W,2,0)</f>
        <v>#N/A</v>
      </c>
      <c r="Q57" s="18"/>
      <c r="R57" s="18" t="e">
        <f>VLOOKUP(E57,E10数据库!C:T,7,0)</f>
        <v>#VALUE!</v>
      </c>
      <c r="S57" s="18" t="e">
        <f>VLOOKUP(E57,E10数据库!C:T,8,0)</f>
        <v>#VALUE!</v>
      </c>
      <c r="T57" s="18" t="e">
        <f>VLOOKUP(E57,E10数据库!C:T,9,0)</f>
        <v>#VALUE!</v>
      </c>
      <c r="U57" s="18" t="e">
        <f>VLOOKUP(E57,E10数据库!C:T,10,0)</f>
        <v>#VALUE!</v>
      </c>
      <c r="V57" s="18" t="e">
        <f>VLOOKUP(E57,E10数据库!C:T,10,0)+F57</f>
        <v>#VALUE!</v>
      </c>
      <c r="W57" s="27" t="e">
        <f t="shared" si="15"/>
        <v>#VALUE!</v>
      </c>
      <c r="X57" s="18" t="e">
        <f>VLOOKUP(E57,E10数据库!C:T,12,0)</f>
        <v>#VALUE!</v>
      </c>
      <c r="Y57" s="18" t="e">
        <f>VLOOKUP(E57,E10数据库!C:T,13,0)</f>
        <v>#VALUE!</v>
      </c>
      <c r="Z57" s="18"/>
      <c r="AA57" s="18" t="e">
        <f>VLOOKUP(E57,E10数据库!C:T,14,0)</f>
        <v>#VALUE!</v>
      </c>
      <c r="AB57" s="18" t="e">
        <f>VLOOKUP(E57,E10数据库!C:T,15,0)</f>
        <v>#VALUE!</v>
      </c>
      <c r="AC57" s="27" t="e">
        <f>VLOOKUP(E57,E10数据库!C:T,16,0)*C57</f>
        <v>#VALUE!</v>
      </c>
      <c r="AD57" s="18" t="e">
        <f>VLOOKUP(E57,E10数据库!C:T,17,0)</f>
        <v>#VALUE!</v>
      </c>
      <c r="AE57" s="18" t="e">
        <f>VLOOKUP(E57,E10数据库!C:T,18,0)</f>
        <v>#VALUE!</v>
      </c>
      <c r="AF57" s="18"/>
    </row>
    <row r="58" spans="1:32" x14ac:dyDescent="0.25">
      <c r="A58" s="22"/>
      <c r="B58" s="22"/>
      <c r="C58" s="22"/>
      <c r="D58" s="22"/>
      <c r="E58" s="18" t="e">
        <f t="shared" si="8"/>
        <v>#VALUE!</v>
      </c>
      <c r="F58" s="18" t="str">
        <f t="shared" si="9"/>
        <v/>
      </c>
      <c r="G58" s="18" t="str">
        <f t="shared" si="10"/>
        <v/>
      </c>
      <c r="H58" s="18" t="str">
        <f t="shared" si="11"/>
        <v/>
      </c>
      <c r="I58" s="18" t="e">
        <f t="shared" si="12"/>
        <v>#VALUE!</v>
      </c>
      <c r="J58" s="18" t="e">
        <f t="shared" si="13"/>
        <v>#VALUE!</v>
      </c>
      <c r="K58" s="18" t="e">
        <f>VLOOKUP(E58,E10数据库!C:T,2,0)</f>
        <v>#VALUE!</v>
      </c>
      <c r="L58" s="18" t="e">
        <f>VLOOKUP(E58,E10数据库!C:T,3,0)</f>
        <v>#VALUE!</v>
      </c>
      <c r="M58" s="18" t="e">
        <f t="shared" si="14"/>
        <v>#VALUE!</v>
      </c>
      <c r="N58" s="19" t="e">
        <f>VLOOKUP(E58,E10数据库!C:T,4,0)*M58*E58*C58</f>
        <v>#VALUE!</v>
      </c>
      <c r="O58" s="18" t="e">
        <f>VLOOKUP(E58,E10数据库!C:T,5,0)</f>
        <v>#VALUE!</v>
      </c>
      <c r="P58" s="18" t="e">
        <f>VLOOKUP(G58,E10数据库!V:W,2,0)</f>
        <v>#N/A</v>
      </c>
      <c r="Q58" s="18"/>
      <c r="R58" s="18" t="e">
        <f>VLOOKUP(E58,E10数据库!C:T,7,0)</f>
        <v>#VALUE!</v>
      </c>
      <c r="S58" s="18" t="e">
        <f>VLOOKUP(E58,E10数据库!C:T,8,0)</f>
        <v>#VALUE!</v>
      </c>
      <c r="T58" s="18" t="e">
        <f>VLOOKUP(E58,E10数据库!C:T,9,0)</f>
        <v>#VALUE!</v>
      </c>
      <c r="U58" s="18" t="e">
        <f>VLOOKUP(E58,E10数据库!C:T,10,0)</f>
        <v>#VALUE!</v>
      </c>
      <c r="V58" s="18" t="e">
        <f>VLOOKUP(E58,E10数据库!C:T,10,0)+F58</f>
        <v>#VALUE!</v>
      </c>
      <c r="W58" s="27" t="e">
        <f t="shared" si="15"/>
        <v>#VALUE!</v>
      </c>
      <c r="X58" s="18" t="e">
        <f>VLOOKUP(E58,E10数据库!C:T,12,0)</f>
        <v>#VALUE!</v>
      </c>
      <c r="Y58" s="18" t="e">
        <f>VLOOKUP(E58,E10数据库!C:T,13,0)</f>
        <v>#VALUE!</v>
      </c>
      <c r="Z58" s="18"/>
      <c r="AA58" s="18" t="e">
        <f>VLOOKUP(E58,E10数据库!C:T,14,0)</f>
        <v>#VALUE!</v>
      </c>
      <c r="AB58" s="18" t="e">
        <f>VLOOKUP(E58,E10数据库!C:T,15,0)</f>
        <v>#VALUE!</v>
      </c>
      <c r="AC58" s="27" t="e">
        <f>VLOOKUP(E58,E10数据库!C:T,16,0)*C58</f>
        <v>#VALUE!</v>
      </c>
      <c r="AD58" s="18" t="e">
        <f>VLOOKUP(E58,E10数据库!C:T,17,0)</f>
        <v>#VALUE!</v>
      </c>
      <c r="AE58" s="18" t="e">
        <f>VLOOKUP(E58,E10数据库!C:T,18,0)</f>
        <v>#VALUE!</v>
      </c>
      <c r="AF58" s="18"/>
    </row>
    <row r="59" spans="1:32" x14ac:dyDescent="0.25">
      <c r="A59" s="22"/>
      <c r="B59" s="22"/>
      <c r="C59" s="22"/>
      <c r="D59" s="22"/>
      <c r="E59" s="18" t="e">
        <f t="shared" si="8"/>
        <v>#VALUE!</v>
      </c>
      <c r="F59" s="18" t="str">
        <f t="shared" si="9"/>
        <v/>
      </c>
      <c r="G59" s="18" t="str">
        <f t="shared" si="10"/>
        <v/>
      </c>
      <c r="H59" s="18" t="str">
        <f t="shared" si="11"/>
        <v/>
      </c>
      <c r="I59" s="18" t="e">
        <f t="shared" si="12"/>
        <v>#VALUE!</v>
      </c>
      <c r="J59" s="18" t="e">
        <f t="shared" si="13"/>
        <v>#VALUE!</v>
      </c>
      <c r="K59" s="18" t="e">
        <f>VLOOKUP(E59,E10数据库!C:T,2,0)</f>
        <v>#VALUE!</v>
      </c>
      <c r="L59" s="18" t="e">
        <f>VLOOKUP(E59,E10数据库!C:T,3,0)</f>
        <v>#VALUE!</v>
      </c>
      <c r="M59" s="18" t="e">
        <f t="shared" si="14"/>
        <v>#VALUE!</v>
      </c>
      <c r="N59" s="19" t="e">
        <f>VLOOKUP(E59,E10数据库!C:T,4,0)*M59*E59*C59</f>
        <v>#VALUE!</v>
      </c>
      <c r="O59" s="18" t="e">
        <f>VLOOKUP(E59,E10数据库!C:T,5,0)</f>
        <v>#VALUE!</v>
      </c>
      <c r="P59" s="18" t="e">
        <f>VLOOKUP(G59,E10数据库!V:W,2,0)</f>
        <v>#N/A</v>
      </c>
      <c r="Q59" s="18"/>
      <c r="R59" s="18" t="e">
        <f>VLOOKUP(E59,E10数据库!C:T,7,0)</f>
        <v>#VALUE!</v>
      </c>
      <c r="S59" s="18" t="e">
        <f>VLOOKUP(E59,E10数据库!C:T,8,0)</f>
        <v>#VALUE!</v>
      </c>
      <c r="T59" s="18" t="e">
        <f>VLOOKUP(E59,E10数据库!C:T,9,0)</f>
        <v>#VALUE!</v>
      </c>
      <c r="U59" s="18" t="e">
        <f>VLOOKUP(E59,E10数据库!C:T,10,0)</f>
        <v>#VALUE!</v>
      </c>
      <c r="V59" s="18" t="e">
        <f>VLOOKUP(E59,E10数据库!C:T,10,0)+F59</f>
        <v>#VALUE!</v>
      </c>
      <c r="W59" s="27" t="e">
        <f t="shared" si="15"/>
        <v>#VALUE!</v>
      </c>
      <c r="X59" s="18" t="e">
        <f>VLOOKUP(E59,E10数据库!C:T,12,0)</f>
        <v>#VALUE!</v>
      </c>
      <c r="Y59" s="18" t="e">
        <f>VLOOKUP(E59,E10数据库!C:T,13,0)</f>
        <v>#VALUE!</v>
      </c>
      <c r="Z59" s="18"/>
      <c r="AA59" s="18" t="e">
        <f>VLOOKUP(E59,E10数据库!C:T,14,0)</f>
        <v>#VALUE!</v>
      </c>
      <c r="AB59" s="18" t="e">
        <f>VLOOKUP(E59,E10数据库!C:T,15,0)</f>
        <v>#VALUE!</v>
      </c>
      <c r="AC59" s="27" t="e">
        <f>VLOOKUP(E59,E10数据库!C:T,16,0)*C59</f>
        <v>#VALUE!</v>
      </c>
      <c r="AD59" s="18" t="e">
        <f>VLOOKUP(E59,E10数据库!C:T,17,0)</f>
        <v>#VALUE!</v>
      </c>
      <c r="AE59" s="18" t="e">
        <f>VLOOKUP(E59,E10数据库!C:T,18,0)</f>
        <v>#VALUE!</v>
      </c>
      <c r="AF59" s="18"/>
    </row>
    <row r="60" spans="1:32" x14ac:dyDescent="0.25">
      <c r="A60" s="22"/>
      <c r="B60" s="22"/>
      <c r="C60" s="22"/>
      <c r="D60" s="22"/>
      <c r="E60" s="18" t="e">
        <f t="shared" si="8"/>
        <v>#VALUE!</v>
      </c>
      <c r="F60" s="18" t="str">
        <f t="shared" si="9"/>
        <v/>
      </c>
      <c r="G60" s="18" t="str">
        <f t="shared" si="10"/>
        <v/>
      </c>
      <c r="H60" s="18" t="str">
        <f t="shared" si="11"/>
        <v/>
      </c>
      <c r="I60" s="18" t="e">
        <f t="shared" si="12"/>
        <v>#VALUE!</v>
      </c>
      <c r="J60" s="18" t="e">
        <f t="shared" si="13"/>
        <v>#VALUE!</v>
      </c>
      <c r="K60" s="18" t="e">
        <f>VLOOKUP(E60,E10数据库!C:T,2,0)</f>
        <v>#VALUE!</v>
      </c>
      <c r="L60" s="18" t="e">
        <f>VLOOKUP(E60,E10数据库!C:T,3,0)</f>
        <v>#VALUE!</v>
      </c>
      <c r="M60" s="18" t="e">
        <f t="shared" si="14"/>
        <v>#VALUE!</v>
      </c>
      <c r="N60" s="19" t="e">
        <f>VLOOKUP(E60,E10数据库!C:T,4,0)*M60*E60*C60</f>
        <v>#VALUE!</v>
      </c>
      <c r="O60" s="18" t="e">
        <f>VLOOKUP(E60,E10数据库!C:T,5,0)</f>
        <v>#VALUE!</v>
      </c>
      <c r="P60" s="18" t="e">
        <f>VLOOKUP(G60,E10数据库!V:W,2,0)</f>
        <v>#N/A</v>
      </c>
      <c r="Q60" s="18"/>
      <c r="R60" s="18" t="e">
        <f>VLOOKUP(E60,E10数据库!C:T,7,0)</f>
        <v>#VALUE!</v>
      </c>
      <c r="S60" s="18" t="e">
        <f>VLOOKUP(E60,E10数据库!C:T,8,0)</f>
        <v>#VALUE!</v>
      </c>
      <c r="T60" s="18" t="e">
        <f>VLOOKUP(E60,E10数据库!C:T,9,0)</f>
        <v>#VALUE!</v>
      </c>
      <c r="U60" s="18" t="e">
        <f>VLOOKUP(E60,E10数据库!C:T,10,0)</f>
        <v>#VALUE!</v>
      </c>
      <c r="V60" s="18" t="e">
        <f>VLOOKUP(E60,E10数据库!C:T,10,0)+F60</f>
        <v>#VALUE!</v>
      </c>
      <c r="W60" s="27" t="e">
        <f t="shared" si="15"/>
        <v>#VALUE!</v>
      </c>
      <c r="X60" s="18" t="e">
        <f>VLOOKUP(E60,E10数据库!C:T,12,0)</f>
        <v>#VALUE!</v>
      </c>
      <c r="Y60" s="18" t="e">
        <f>VLOOKUP(E60,E10数据库!C:T,13,0)</f>
        <v>#VALUE!</v>
      </c>
      <c r="Z60" s="18"/>
      <c r="AA60" s="18" t="e">
        <f>VLOOKUP(E60,E10数据库!C:T,14,0)</f>
        <v>#VALUE!</v>
      </c>
      <c r="AB60" s="18" t="e">
        <f>VLOOKUP(E60,E10数据库!C:T,15,0)</f>
        <v>#VALUE!</v>
      </c>
      <c r="AC60" s="27" t="e">
        <f>VLOOKUP(E60,E10数据库!C:T,16,0)*C60</f>
        <v>#VALUE!</v>
      </c>
      <c r="AD60" s="18" t="e">
        <f>VLOOKUP(E60,E10数据库!C:T,17,0)</f>
        <v>#VALUE!</v>
      </c>
      <c r="AE60" s="18" t="e">
        <f>VLOOKUP(E60,E10数据库!C:T,18,0)</f>
        <v>#VALUE!</v>
      </c>
      <c r="AF60" s="18"/>
    </row>
    <row r="61" spans="1:32" x14ac:dyDescent="0.25">
      <c r="A61" s="22"/>
      <c r="B61" s="22"/>
      <c r="C61" s="22"/>
      <c r="D61" s="22"/>
      <c r="E61" s="18" t="e">
        <f t="shared" si="8"/>
        <v>#VALUE!</v>
      </c>
      <c r="F61" s="18" t="str">
        <f t="shared" si="9"/>
        <v/>
      </c>
      <c r="G61" s="18" t="str">
        <f t="shared" si="10"/>
        <v/>
      </c>
      <c r="H61" s="18" t="str">
        <f t="shared" si="11"/>
        <v/>
      </c>
      <c r="I61" s="18" t="e">
        <f t="shared" si="12"/>
        <v>#VALUE!</v>
      </c>
      <c r="J61" s="18" t="e">
        <f t="shared" si="13"/>
        <v>#VALUE!</v>
      </c>
      <c r="K61" s="18" t="e">
        <f>VLOOKUP(E61,E10数据库!C:T,2,0)</f>
        <v>#VALUE!</v>
      </c>
      <c r="L61" s="18" t="e">
        <f>VLOOKUP(E61,E10数据库!C:T,3,0)</f>
        <v>#VALUE!</v>
      </c>
      <c r="M61" s="18" t="e">
        <f t="shared" si="14"/>
        <v>#VALUE!</v>
      </c>
      <c r="N61" s="19" t="e">
        <f>VLOOKUP(E61,E10数据库!C:T,4,0)*M61*E61*C61</f>
        <v>#VALUE!</v>
      </c>
      <c r="O61" s="18" t="e">
        <f>VLOOKUP(E61,E10数据库!C:T,5,0)</f>
        <v>#VALUE!</v>
      </c>
      <c r="P61" s="18" t="e">
        <f>VLOOKUP(G61,E10数据库!V:W,2,0)</f>
        <v>#N/A</v>
      </c>
      <c r="Q61" s="18"/>
      <c r="R61" s="18" t="e">
        <f>VLOOKUP(E61,E10数据库!C:T,7,0)</f>
        <v>#VALUE!</v>
      </c>
      <c r="S61" s="18" t="e">
        <f>VLOOKUP(E61,E10数据库!C:T,8,0)</f>
        <v>#VALUE!</v>
      </c>
      <c r="T61" s="18" t="e">
        <f>VLOOKUP(E61,E10数据库!C:T,9,0)</f>
        <v>#VALUE!</v>
      </c>
      <c r="U61" s="18" t="e">
        <f>VLOOKUP(E61,E10数据库!C:T,10,0)</f>
        <v>#VALUE!</v>
      </c>
      <c r="V61" s="18" t="e">
        <f>VLOOKUP(E61,E10数据库!C:T,10,0)+F61</f>
        <v>#VALUE!</v>
      </c>
      <c r="W61" s="27" t="e">
        <f t="shared" si="15"/>
        <v>#VALUE!</v>
      </c>
      <c r="X61" s="18" t="e">
        <f>VLOOKUP(E61,E10数据库!C:T,12,0)</f>
        <v>#VALUE!</v>
      </c>
      <c r="Y61" s="18" t="e">
        <f>VLOOKUP(E61,E10数据库!C:T,13,0)</f>
        <v>#VALUE!</v>
      </c>
      <c r="Z61" s="18"/>
      <c r="AA61" s="18" t="e">
        <f>VLOOKUP(E61,E10数据库!C:T,14,0)</f>
        <v>#VALUE!</v>
      </c>
      <c r="AB61" s="18" t="e">
        <f>VLOOKUP(E61,E10数据库!C:T,15,0)</f>
        <v>#VALUE!</v>
      </c>
      <c r="AC61" s="27" t="e">
        <f>VLOOKUP(E61,E10数据库!C:T,16,0)*C61</f>
        <v>#VALUE!</v>
      </c>
      <c r="AD61" s="18" t="e">
        <f>VLOOKUP(E61,E10数据库!C:T,17,0)</f>
        <v>#VALUE!</v>
      </c>
      <c r="AE61" s="18" t="e">
        <f>VLOOKUP(E61,E10数据库!C:T,18,0)</f>
        <v>#VALUE!</v>
      </c>
      <c r="AF61" s="18"/>
    </row>
    <row r="62" spans="1:32" x14ac:dyDescent="0.25">
      <c r="A62" s="22"/>
      <c r="B62" s="22"/>
      <c r="C62" s="22"/>
      <c r="D62" s="22"/>
      <c r="E62" s="18" t="e">
        <f t="shared" si="8"/>
        <v>#VALUE!</v>
      </c>
      <c r="F62" s="18" t="str">
        <f t="shared" si="9"/>
        <v/>
      </c>
      <c r="G62" s="18" t="str">
        <f t="shared" si="10"/>
        <v/>
      </c>
      <c r="H62" s="18" t="str">
        <f t="shared" si="11"/>
        <v/>
      </c>
      <c r="I62" s="18" t="e">
        <f t="shared" si="12"/>
        <v>#VALUE!</v>
      </c>
      <c r="J62" s="18" t="e">
        <f t="shared" si="13"/>
        <v>#VALUE!</v>
      </c>
      <c r="K62" s="18" t="e">
        <f>VLOOKUP(E62,E10数据库!C:T,2,0)</f>
        <v>#VALUE!</v>
      </c>
      <c r="L62" s="18" t="e">
        <f>VLOOKUP(E62,E10数据库!C:T,3,0)</f>
        <v>#VALUE!</v>
      </c>
      <c r="M62" s="18" t="e">
        <f t="shared" si="14"/>
        <v>#VALUE!</v>
      </c>
      <c r="N62" s="19" t="e">
        <f>VLOOKUP(E62,E10数据库!C:T,4,0)*M62*E62*C62</f>
        <v>#VALUE!</v>
      </c>
      <c r="O62" s="18" t="e">
        <f>VLOOKUP(E62,E10数据库!C:T,5,0)</f>
        <v>#VALUE!</v>
      </c>
      <c r="P62" s="18" t="e">
        <f>VLOOKUP(G62,E10数据库!V:W,2,0)</f>
        <v>#N/A</v>
      </c>
      <c r="Q62" s="18"/>
      <c r="R62" s="18" t="e">
        <f>VLOOKUP(E62,E10数据库!C:T,7,0)</f>
        <v>#VALUE!</v>
      </c>
      <c r="S62" s="18" t="e">
        <f>VLOOKUP(E62,E10数据库!C:T,8,0)</f>
        <v>#VALUE!</v>
      </c>
      <c r="T62" s="18" t="e">
        <f>VLOOKUP(E62,E10数据库!C:T,9,0)</f>
        <v>#VALUE!</v>
      </c>
      <c r="U62" s="18" t="e">
        <f>VLOOKUP(E62,E10数据库!C:T,10,0)</f>
        <v>#VALUE!</v>
      </c>
      <c r="V62" s="18" t="e">
        <f>VLOOKUP(E62,E10数据库!C:T,10,0)+F62</f>
        <v>#VALUE!</v>
      </c>
      <c r="W62" s="27" t="e">
        <f t="shared" si="15"/>
        <v>#VALUE!</v>
      </c>
      <c r="X62" s="18" t="e">
        <f>VLOOKUP(E62,E10数据库!C:T,12,0)</f>
        <v>#VALUE!</v>
      </c>
      <c r="Y62" s="18" t="e">
        <f>VLOOKUP(E62,E10数据库!C:T,13,0)</f>
        <v>#VALUE!</v>
      </c>
      <c r="Z62" s="18"/>
      <c r="AA62" s="18" t="e">
        <f>VLOOKUP(E62,E10数据库!C:T,14,0)</f>
        <v>#VALUE!</v>
      </c>
      <c r="AB62" s="18" t="e">
        <f>VLOOKUP(E62,E10数据库!C:T,15,0)</f>
        <v>#VALUE!</v>
      </c>
      <c r="AC62" s="27" t="e">
        <f>VLOOKUP(E62,E10数据库!C:T,16,0)*C62</f>
        <v>#VALUE!</v>
      </c>
      <c r="AD62" s="18" t="e">
        <f>VLOOKUP(E62,E10数据库!C:T,17,0)</f>
        <v>#VALUE!</v>
      </c>
      <c r="AE62" s="18" t="e">
        <f>VLOOKUP(E62,E10数据库!C:T,18,0)</f>
        <v>#VALUE!</v>
      </c>
      <c r="AF62" s="18"/>
    </row>
    <row r="63" spans="1:32" x14ac:dyDescent="0.25">
      <c r="A63" s="22"/>
      <c r="B63" s="22"/>
      <c r="C63" s="22"/>
      <c r="D63" s="22"/>
      <c r="E63" s="18" t="e">
        <f t="shared" si="8"/>
        <v>#VALUE!</v>
      </c>
      <c r="F63" s="18" t="str">
        <f t="shared" si="9"/>
        <v/>
      </c>
      <c r="G63" s="18" t="str">
        <f t="shared" si="10"/>
        <v/>
      </c>
      <c r="H63" s="18" t="str">
        <f t="shared" si="11"/>
        <v/>
      </c>
      <c r="I63" s="18" t="e">
        <f t="shared" si="12"/>
        <v>#VALUE!</v>
      </c>
      <c r="J63" s="18" t="e">
        <f t="shared" si="13"/>
        <v>#VALUE!</v>
      </c>
      <c r="K63" s="18" t="e">
        <f>VLOOKUP(E63,E10数据库!C:T,2,0)</f>
        <v>#VALUE!</v>
      </c>
      <c r="L63" s="18" t="e">
        <f>VLOOKUP(E63,E10数据库!C:T,3,0)</f>
        <v>#VALUE!</v>
      </c>
      <c r="M63" s="18" t="e">
        <f t="shared" si="14"/>
        <v>#VALUE!</v>
      </c>
      <c r="N63" s="19" t="e">
        <f>VLOOKUP(E63,E10数据库!C:T,4,0)*M63*E63*C63</f>
        <v>#VALUE!</v>
      </c>
      <c r="O63" s="18" t="e">
        <f>VLOOKUP(E63,E10数据库!C:T,5,0)</f>
        <v>#VALUE!</v>
      </c>
      <c r="P63" s="18" t="e">
        <f>VLOOKUP(G63,E10数据库!V:W,2,0)</f>
        <v>#N/A</v>
      </c>
      <c r="Q63" s="18"/>
      <c r="R63" s="18" t="e">
        <f>VLOOKUP(E63,E10数据库!C:T,7,0)</f>
        <v>#VALUE!</v>
      </c>
      <c r="S63" s="18" t="e">
        <f>VLOOKUP(E63,E10数据库!C:T,8,0)</f>
        <v>#VALUE!</v>
      </c>
      <c r="T63" s="18" t="e">
        <f>VLOOKUP(E63,E10数据库!C:T,9,0)</f>
        <v>#VALUE!</v>
      </c>
      <c r="U63" s="18" t="e">
        <f>VLOOKUP(E63,E10数据库!C:T,10,0)</f>
        <v>#VALUE!</v>
      </c>
      <c r="V63" s="18" t="e">
        <f>VLOOKUP(E63,E10数据库!C:T,10,0)+F63</f>
        <v>#VALUE!</v>
      </c>
      <c r="W63" s="27" t="e">
        <f t="shared" si="15"/>
        <v>#VALUE!</v>
      </c>
      <c r="X63" s="18" t="e">
        <f>VLOOKUP(E63,E10数据库!C:T,12,0)</f>
        <v>#VALUE!</v>
      </c>
      <c r="Y63" s="18" t="e">
        <f>VLOOKUP(E63,E10数据库!C:T,13,0)</f>
        <v>#VALUE!</v>
      </c>
      <c r="Z63" s="18"/>
      <c r="AA63" s="18" t="e">
        <f>VLOOKUP(E63,E10数据库!C:T,14,0)</f>
        <v>#VALUE!</v>
      </c>
      <c r="AB63" s="18" t="e">
        <f>VLOOKUP(E63,E10数据库!C:T,15,0)</f>
        <v>#VALUE!</v>
      </c>
      <c r="AC63" s="27" t="e">
        <f>VLOOKUP(E63,E10数据库!C:T,16,0)*C63</f>
        <v>#VALUE!</v>
      </c>
      <c r="AD63" s="18" t="e">
        <f>VLOOKUP(E63,E10数据库!C:T,17,0)</f>
        <v>#VALUE!</v>
      </c>
      <c r="AE63" s="18" t="e">
        <f>VLOOKUP(E63,E10数据库!C:T,18,0)</f>
        <v>#VALUE!</v>
      </c>
      <c r="AF63" s="18"/>
    </row>
    <row r="64" spans="1:32" x14ac:dyDescent="0.25">
      <c r="A64" s="22"/>
      <c r="B64" s="22"/>
      <c r="C64" s="22"/>
      <c r="D64" s="22"/>
      <c r="E64" s="18" t="e">
        <f t="shared" si="8"/>
        <v>#VALUE!</v>
      </c>
      <c r="F64" s="18" t="str">
        <f t="shared" si="9"/>
        <v/>
      </c>
      <c r="G64" s="18" t="str">
        <f t="shared" si="10"/>
        <v/>
      </c>
      <c r="H64" s="18" t="str">
        <f t="shared" si="11"/>
        <v/>
      </c>
      <c r="I64" s="18" t="e">
        <f t="shared" si="12"/>
        <v>#VALUE!</v>
      </c>
      <c r="J64" s="18" t="e">
        <f t="shared" si="13"/>
        <v>#VALUE!</v>
      </c>
      <c r="K64" s="18" t="e">
        <f>VLOOKUP(E64,E10数据库!C:T,2,0)</f>
        <v>#VALUE!</v>
      </c>
      <c r="L64" s="18" t="e">
        <f>VLOOKUP(E64,E10数据库!C:T,3,0)</f>
        <v>#VALUE!</v>
      </c>
      <c r="M64" s="18" t="e">
        <f t="shared" si="14"/>
        <v>#VALUE!</v>
      </c>
      <c r="N64" s="19" t="e">
        <f>VLOOKUP(E64,E10数据库!C:T,4,0)*M64*E64*C64</f>
        <v>#VALUE!</v>
      </c>
      <c r="O64" s="18" t="e">
        <f>VLOOKUP(E64,E10数据库!C:T,5,0)</f>
        <v>#VALUE!</v>
      </c>
      <c r="P64" s="18" t="e">
        <f>VLOOKUP(G64,E10数据库!V:W,2,0)</f>
        <v>#N/A</v>
      </c>
      <c r="Q64" s="18"/>
      <c r="R64" s="18" t="e">
        <f>VLOOKUP(E64,E10数据库!C:T,7,0)</f>
        <v>#VALUE!</v>
      </c>
      <c r="S64" s="18" t="e">
        <f>VLOOKUP(E64,E10数据库!C:T,8,0)</f>
        <v>#VALUE!</v>
      </c>
      <c r="T64" s="18" t="e">
        <f>VLOOKUP(E64,E10数据库!C:T,9,0)</f>
        <v>#VALUE!</v>
      </c>
      <c r="U64" s="18" t="e">
        <f>VLOOKUP(E64,E10数据库!C:T,10,0)</f>
        <v>#VALUE!</v>
      </c>
      <c r="V64" s="18" t="e">
        <f>VLOOKUP(E64,E10数据库!C:T,10,0)+F64</f>
        <v>#VALUE!</v>
      </c>
      <c r="W64" s="27" t="e">
        <f t="shared" si="15"/>
        <v>#VALUE!</v>
      </c>
      <c r="X64" s="18" t="e">
        <f>VLOOKUP(E64,E10数据库!C:T,12,0)</f>
        <v>#VALUE!</v>
      </c>
      <c r="Y64" s="18" t="e">
        <f>VLOOKUP(E64,E10数据库!C:T,13,0)</f>
        <v>#VALUE!</v>
      </c>
      <c r="Z64" s="18"/>
      <c r="AA64" s="18" t="e">
        <f>VLOOKUP(E64,E10数据库!C:T,14,0)</f>
        <v>#VALUE!</v>
      </c>
      <c r="AB64" s="18" t="e">
        <f>VLOOKUP(E64,E10数据库!C:T,15,0)</f>
        <v>#VALUE!</v>
      </c>
      <c r="AC64" s="27" t="e">
        <f>VLOOKUP(E64,E10数据库!C:T,16,0)*C64</f>
        <v>#VALUE!</v>
      </c>
      <c r="AD64" s="18" t="e">
        <f>VLOOKUP(E64,E10数据库!C:T,17,0)</f>
        <v>#VALUE!</v>
      </c>
      <c r="AE64" s="18" t="e">
        <f>VLOOKUP(E64,E10数据库!C:T,18,0)</f>
        <v>#VALUE!</v>
      </c>
      <c r="AF64" s="18"/>
    </row>
    <row r="65" spans="1:32" x14ac:dyDescent="0.25">
      <c r="A65" s="22"/>
      <c r="B65" s="22"/>
      <c r="C65" s="22"/>
      <c r="D65" s="22"/>
      <c r="E65" s="18" t="e">
        <f t="shared" si="8"/>
        <v>#VALUE!</v>
      </c>
      <c r="F65" s="18" t="str">
        <f t="shared" si="9"/>
        <v/>
      </c>
      <c r="G65" s="18" t="str">
        <f t="shared" si="10"/>
        <v/>
      </c>
      <c r="H65" s="18" t="str">
        <f t="shared" si="11"/>
        <v/>
      </c>
      <c r="I65" s="18" t="e">
        <f t="shared" si="12"/>
        <v>#VALUE!</v>
      </c>
      <c r="J65" s="18" t="e">
        <f t="shared" si="13"/>
        <v>#VALUE!</v>
      </c>
      <c r="K65" s="18" t="e">
        <f>VLOOKUP(E65,E10数据库!C:T,2,0)</f>
        <v>#VALUE!</v>
      </c>
      <c r="L65" s="18" t="e">
        <f>VLOOKUP(E65,E10数据库!C:T,3,0)</f>
        <v>#VALUE!</v>
      </c>
      <c r="M65" s="18" t="e">
        <f t="shared" si="14"/>
        <v>#VALUE!</v>
      </c>
      <c r="N65" s="19" t="e">
        <f>VLOOKUP(E65,E10数据库!C:T,4,0)*M65*E65*C65</f>
        <v>#VALUE!</v>
      </c>
      <c r="O65" s="18" t="e">
        <f>VLOOKUP(E65,E10数据库!C:T,5,0)</f>
        <v>#VALUE!</v>
      </c>
      <c r="P65" s="18" t="e">
        <f>VLOOKUP(G65,E10数据库!V:W,2,0)</f>
        <v>#N/A</v>
      </c>
      <c r="Q65" s="18"/>
      <c r="R65" s="18" t="e">
        <f>VLOOKUP(E65,E10数据库!C:T,7,0)</f>
        <v>#VALUE!</v>
      </c>
      <c r="S65" s="18" t="e">
        <f>VLOOKUP(E65,E10数据库!C:T,8,0)</f>
        <v>#VALUE!</v>
      </c>
      <c r="T65" s="18" t="e">
        <f>VLOOKUP(E65,E10数据库!C:T,9,0)</f>
        <v>#VALUE!</v>
      </c>
      <c r="U65" s="18" t="e">
        <f>VLOOKUP(E65,E10数据库!C:T,10,0)</f>
        <v>#VALUE!</v>
      </c>
      <c r="V65" s="18" t="e">
        <f>VLOOKUP(E65,E10数据库!C:T,10,0)+F65</f>
        <v>#VALUE!</v>
      </c>
      <c r="W65" s="27" t="e">
        <f t="shared" si="15"/>
        <v>#VALUE!</v>
      </c>
      <c r="X65" s="18" t="e">
        <f>VLOOKUP(E65,E10数据库!C:T,12,0)</f>
        <v>#VALUE!</v>
      </c>
      <c r="Y65" s="18" t="e">
        <f>VLOOKUP(E65,E10数据库!C:T,13,0)</f>
        <v>#VALUE!</v>
      </c>
      <c r="Z65" s="18"/>
      <c r="AA65" s="18" t="e">
        <f>VLOOKUP(E65,E10数据库!C:T,14,0)</f>
        <v>#VALUE!</v>
      </c>
      <c r="AB65" s="18" t="e">
        <f>VLOOKUP(E65,E10数据库!C:T,15,0)</f>
        <v>#VALUE!</v>
      </c>
      <c r="AC65" s="27" t="e">
        <f>VLOOKUP(E65,E10数据库!C:T,16,0)*C65</f>
        <v>#VALUE!</v>
      </c>
      <c r="AD65" s="18" t="e">
        <f>VLOOKUP(E65,E10数据库!C:T,17,0)</f>
        <v>#VALUE!</v>
      </c>
      <c r="AE65" s="18" t="e">
        <f>VLOOKUP(E65,E10数据库!C:T,18,0)</f>
        <v>#VALUE!</v>
      </c>
      <c r="AF65" s="18"/>
    </row>
    <row r="66" spans="1:32" x14ac:dyDescent="0.25">
      <c r="A66" s="22"/>
      <c r="B66" s="22"/>
      <c r="C66" s="22"/>
      <c r="D66" s="22"/>
      <c r="E66" s="18" t="e">
        <f t="shared" si="8"/>
        <v>#VALUE!</v>
      </c>
      <c r="F66" s="18" t="str">
        <f t="shared" si="9"/>
        <v/>
      </c>
      <c r="G66" s="18" t="str">
        <f t="shared" si="10"/>
        <v/>
      </c>
      <c r="H66" s="18" t="str">
        <f t="shared" si="11"/>
        <v/>
      </c>
      <c r="I66" s="18" t="e">
        <f t="shared" si="12"/>
        <v>#VALUE!</v>
      </c>
      <c r="J66" s="18" t="e">
        <f t="shared" si="13"/>
        <v>#VALUE!</v>
      </c>
      <c r="K66" s="18" t="e">
        <f>VLOOKUP(E66,E10数据库!C:T,2,0)</f>
        <v>#VALUE!</v>
      </c>
      <c r="L66" s="18" t="e">
        <f>VLOOKUP(E66,E10数据库!C:T,3,0)</f>
        <v>#VALUE!</v>
      </c>
      <c r="M66" s="18" t="e">
        <f t="shared" si="14"/>
        <v>#VALUE!</v>
      </c>
      <c r="N66" s="19" t="e">
        <f>VLOOKUP(E66,E10数据库!C:T,4,0)*M66*E66*C66</f>
        <v>#VALUE!</v>
      </c>
      <c r="O66" s="18" t="e">
        <f>VLOOKUP(E66,E10数据库!C:T,5,0)</f>
        <v>#VALUE!</v>
      </c>
      <c r="P66" s="18" t="e">
        <f>VLOOKUP(G66,E10数据库!V:W,2,0)</f>
        <v>#N/A</v>
      </c>
      <c r="Q66" s="18"/>
      <c r="R66" s="18" t="e">
        <f>VLOOKUP(E66,E10数据库!C:T,7,0)</f>
        <v>#VALUE!</v>
      </c>
      <c r="S66" s="18" t="e">
        <f>VLOOKUP(E66,E10数据库!C:T,8,0)</f>
        <v>#VALUE!</v>
      </c>
      <c r="T66" s="18" t="e">
        <f>VLOOKUP(E66,E10数据库!C:T,9,0)</f>
        <v>#VALUE!</v>
      </c>
      <c r="U66" s="18" t="e">
        <f>VLOOKUP(E66,E10数据库!C:T,10,0)</f>
        <v>#VALUE!</v>
      </c>
      <c r="V66" s="18" t="e">
        <f>VLOOKUP(E66,E10数据库!C:T,10,0)+F66</f>
        <v>#VALUE!</v>
      </c>
      <c r="W66" s="27" t="e">
        <f t="shared" si="15"/>
        <v>#VALUE!</v>
      </c>
      <c r="X66" s="18" t="e">
        <f>VLOOKUP(E66,E10数据库!C:T,12,0)</f>
        <v>#VALUE!</v>
      </c>
      <c r="Y66" s="18" t="e">
        <f>VLOOKUP(E66,E10数据库!C:T,13,0)</f>
        <v>#VALUE!</v>
      </c>
      <c r="Z66" s="18"/>
      <c r="AA66" s="18" t="e">
        <f>VLOOKUP(E66,E10数据库!C:T,14,0)</f>
        <v>#VALUE!</v>
      </c>
      <c r="AB66" s="18" t="e">
        <f>VLOOKUP(E66,E10数据库!C:T,15,0)</f>
        <v>#VALUE!</v>
      </c>
      <c r="AC66" s="27" t="e">
        <f>VLOOKUP(E66,E10数据库!C:T,16,0)*C66</f>
        <v>#VALUE!</v>
      </c>
      <c r="AD66" s="18" t="e">
        <f>VLOOKUP(E66,E10数据库!C:T,17,0)</f>
        <v>#VALUE!</v>
      </c>
      <c r="AE66" s="18" t="e">
        <f>VLOOKUP(E66,E10数据库!C:T,18,0)</f>
        <v>#VALUE!</v>
      </c>
      <c r="AF66" s="18"/>
    </row>
    <row r="67" spans="1:32" x14ac:dyDescent="0.25">
      <c r="A67" s="22"/>
      <c r="B67" s="22"/>
      <c r="C67" s="22"/>
      <c r="D67" s="22"/>
      <c r="E67" s="18" t="e">
        <f t="shared" si="8"/>
        <v>#VALUE!</v>
      </c>
      <c r="F67" s="18" t="str">
        <f t="shared" si="9"/>
        <v/>
      </c>
      <c r="G67" s="18" t="str">
        <f t="shared" si="10"/>
        <v/>
      </c>
      <c r="H67" s="18" t="str">
        <f t="shared" si="11"/>
        <v/>
      </c>
      <c r="I67" s="18" t="e">
        <f t="shared" si="12"/>
        <v>#VALUE!</v>
      </c>
      <c r="J67" s="18" t="e">
        <f t="shared" si="13"/>
        <v>#VALUE!</v>
      </c>
      <c r="K67" s="18" t="e">
        <f>VLOOKUP(E67,E10数据库!C:T,2,0)</f>
        <v>#VALUE!</v>
      </c>
      <c r="L67" s="18" t="e">
        <f>VLOOKUP(E67,E10数据库!C:T,3,0)</f>
        <v>#VALUE!</v>
      </c>
      <c r="M67" s="18" t="e">
        <f t="shared" si="14"/>
        <v>#VALUE!</v>
      </c>
      <c r="N67" s="19" t="e">
        <f>VLOOKUP(E67,E10数据库!C:T,4,0)*M67*E67*C67</f>
        <v>#VALUE!</v>
      </c>
      <c r="O67" s="18" t="e">
        <f>VLOOKUP(E67,E10数据库!C:T,5,0)</f>
        <v>#VALUE!</v>
      </c>
      <c r="P67" s="18" t="e">
        <f>VLOOKUP(G67,E10数据库!V:W,2,0)</f>
        <v>#N/A</v>
      </c>
      <c r="Q67" s="18"/>
      <c r="R67" s="18" t="e">
        <f>VLOOKUP(E67,E10数据库!C:T,7,0)</f>
        <v>#VALUE!</v>
      </c>
      <c r="S67" s="18" t="e">
        <f>VLOOKUP(E67,E10数据库!C:T,8,0)</f>
        <v>#VALUE!</v>
      </c>
      <c r="T67" s="18" t="e">
        <f>VLOOKUP(E67,E10数据库!C:T,9,0)</f>
        <v>#VALUE!</v>
      </c>
      <c r="U67" s="18" t="e">
        <f>VLOOKUP(E67,E10数据库!C:T,10,0)</f>
        <v>#VALUE!</v>
      </c>
      <c r="V67" s="18" t="e">
        <f>VLOOKUP(E67,E10数据库!C:T,10,0)+F67</f>
        <v>#VALUE!</v>
      </c>
      <c r="W67" s="27" t="e">
        <f t="shared" si="15"/>
        <v>#VALUE!</v>
      </c>
      <c r="X67" s="18" t="e">
        <f>VLOOKUP(E67,E10数据库!C:T,12,0)</f>
        <v>#VALUE!</v>
      </c>
      <c r="Y67" s="18" t="e">
        <f>VLOOKUP(E67,E10数据库!C:T,13,0)</f>
        <v>#VALUE!</v>
      </c>
      <c r="Z67" s="18"/>
      <c r="AA67" s="18" t="e">
        <f>VLOOKUP(E67,E10数据库!C:T,14,0)</f>
        <v>#VALUE!</v>
      </c>
      <c r="AB67" s="18" t="e">
        <f>VLOOKUP(E67,E10数据库!C:T,15,0)</f>
        <v>#VALUE!</v>
      </c>
      <c r="AC67" s="27" t="e">
        <f>VLOOKUP(E67,E10数据库!C:T,16,0)*C67</f>
        <v>#VALUE!</v>
      </c>
      <c r="AD67" s="18" t="e">
        <f>VLOOKUP(E67,E10数据库!C:T,17,0)</f>
        <v>#VALUE!</v>
      </c>
      <c r="AE67" s="18" t="e">
        <f>VLOOKUP(E67,E10数据库!C:T,18,0)</f>
        <v>#VALUE!</v>
      </c>
      <c r="AF67" s="18"/>
    </row>
    <row r="68" spans="1:32" x14ac:dyDescent="0.25">
      <c r="A68" s="22"/>
      <c r="B68" s="22"/>
      <c r="C68" s="22"/>
      <c r="D68" s="22"/>
      <c r="E68" s="18" t="e">
        <f t="shared" si="8"/>
        <v>#VALUE!</v>
      </c>
      <c r="F68" s="18" t="str">
        <f t="shared" si="9"/>
        <v/>
      </c>
      <c r="G68" s="18" t="str">
        <f t="shared" si="10"/>
        <v/>
      </c>
      <c r="H68" s="18" t="str">
        <f t="shared" si="11"/>
        <v/>
      </c>
      <c r="I68" s="18" t="e">
        <f t="shared" si="12"/>
        <v>#VALUE!</v>
      </c>
      <c r="J68" s="18" t="e">
        <f t="shared" si="13"/>
        <v>#VALUE!</v>
      </c>
      <c r="K68" s="18" t="e">
        <f>VLOOKUP(E68,E10数据库!C:T,2,0)</f>
        <v>#VALUE!</v>
      </c>
      <c r="L68" s="18" t="e">
        <f>VLOOKUP(E68,E10数据库!C:T,3,0)</f>
        <v>#VALUE!</v>
      </c>
      <c r="M68" s="18" t="e">
        <f t="shared" si="14"/>
        <v>#VALUE!</v>
      </c>
      <c r="N68" s="19" t="e">
        <f>VLOOKUP(E68,E10数据库!C:T,4,0)*M68*E68*C68</f>
        <v>#VALUE!</v>
      </c>
      <c r="O68" s="18" t="e">
        <f>VLOOKUP(E68,E10数据库!C:T,5,0)</f>
        <v>#VALUE!</v>
      </c>
      <c r="P68" s="18" t="e">
        <f>VLOOKUP(G68,E10数据库!V:W,2,0)</f>
        <v>#N/A</v>
      </c>
      <c r="Q68" s="18"/>
      <c r="R68" s="18" t="e">
        <f>VLOOKUP(E68,E10数据库!C:T,7,0)</f>
        <v>#VALUE!</v>
      </c>
      <c r="S68" s="18" t="e">
        <f>VLOOKUP(E68,E10数据库!C:T,8,0)</f>
        <v>#VALUE!</v>
      </c>
      <c r="T68" s="18" t="e">
        <f>VLOOKUP(E68,E10数据库!C:T,9,0)</f>
        <v>#VALUE!</v>
      </c>
      <c r="U68" s="18" t="e">
        <f>VLOOKUP(E68,E10数据库!C:T,10,0)</f>
        <v>#VALUE!</v>
      </c>
      <c r="V68" s="18" t="e">
        <f>VLOOKUP(E68,E10数据库!C:T,10,0)+F68</f>
        <v>#VALUE!</v>
      </c>
      <c r="W68" s="27" t="e">
        <f t="shared" si="15"/>
        <v>#VALUE!</v>
      </c>
      <c r="X68" s="18" t="e">
        <f>VLOOKUP(E68,E10数据库!C:T,12,0)</f>
        <v>#VALUE!</v>
      </c>
      <c r="Y68" s="18" t="e">
        <f>VLOOKUP(E68,E10数据库!C:T,13,0)</f>
        <v>#VALUE!</v>
      </c>
      <c r="Z68" s="18"/>
      <c r="AA68" s="18" t="e">
        <f>VLOOKUP(E68,E10数据库!C:T,14,0)</f>
        <v>#VALUE!</v>
      </c>
      <c r="AB68" s="18" t="e">
        <f>VLOOKUP(E68,E10数据库!C:T,15,0)</f>
        <v>#VALUE!</v>
      </c>
      <c r="AC68" s="27" t="e">
        <f>VLOOKUP(E68,E10数据库!C:T,16,0)*C68</f>
        <v>#VALUE!</v>
      </c>
      <c r="AD68" s="18" t="e">
        <f>VLOOKUP(E68,E10数据库!C:T,17,0)</f>
        <v>#VALUE!</v>
      </c>
      <c r="AE68" s="18" t="e">
        <f>VLOOKUP(E68,E10数据库!C:T,18,0)</f>
        <v>#VALUE!</v>
      </c>
      <c r="AF68" s="18"/>
    </row>
    <row r="69" spans="1:32" x14ac:dyDescent="0.25">
      <c r="A69" s="22"/>
      <c r="B69" s="22"/>
      <c r="C69" s="22"/>
      <c r="D69" s="22"/>
      <c r="E69" s="18" t="e">
        <f t="shared" si="8"/>
        <v>#VALUE!</v>
      </c>
      <c r="F69" s="18" t="str">
        <f t="shared" si="9"/>
        <v/>
      </c>
      <c r="G69" s="18" t="str">
        <f t="shared" si="10"/>
        <v/>
      </c>
      <c r="H69" s="18" t="str">
        <f t="shared" si="11"/>
        <v/>
      </c>
      <c r="I69" s="18" t="e">
        <f t="shared" si="12"/>
        <v>#VALUE!</v>
      </c>
      <c r="J69" s="18" t="e">
        <f t="shared" si="13"/>
        <v>#VALUE!</v>
      </c>
      <c r="K69" s="18" t="e">
        <f>VLOOKUP(E69,E10数据库!C:T,2,0)</f>
        <v>#VALUE!</v>
      </c>
      <c r="L69" s="18" t="e">
        <f>VLOOKUP(E69,E10数据库!C:T,3,0)</f>
        <v>#VALUE!</v>
      </c>
      <c r="M69" s="18" t="e">
        <f t="shared" si="14"/>
        <v>#VALUE!</v>
      </c>
      <c r="N69" s="19" t="e">
        <f>VLOOKUP(E69,E10数据库!C:T,4,0)*M69*E69*C69</f>
        <v>#VALUE!</v>
      </c>
      <c r="O69" s="18" t="e">
        <f>VLOOKUP(E69,E10数据库!C:T,5,0)</f>
        <v>#VALUE!</v>
      </c>
      <c r="P69" s="18" t="e">
        <f>VLOOKUP(G69,E10数据库!V:W,2,0)</f>
        <v>#N/A</v>
      </c>
      <c r="Q69" s="18"/>
      <c r="R69" s="18" t="e">
        <f>VLOOKUP(E69,E10数据库!C:T,7,0)</f>
        <v>#VALUE!</v>
      </c>
      <c r="S69" s="18" t="e">
        <f>VLOOKUP(E69,E10数据库!C:T,8,0)</f>
        <v>#VALUE!</v>
      </c>
      <c r="T69" s="18" t="e">
        <f>VLOOKUP(E69,E10数据库!C:T,9,0)</f>
        <v>#VALUE!</v>
      </c>
      <c r="U69" s="18" t="e">
        <f>VLOOKUP(E69,E10数据库!C:T,10,0)</f>
        <v>#VALUE!</v>
      </c>
      <c r="V69" s="18" t="e">
        <f>VLOOKUP(E69,E10数据库!C:T,10,0)+F69</f>
        <v>#VALUE!</v>
      </c>
      <c r="W69" s="27" t="e">
        <f t="shared" si="15"/>
        <v>#VALUE!</v>
      </c>
      <c r="X69" s="18" t="e">
        <f>VLOOKUP(E69,E10数据库!C:T,12,0)</f>
        <v>#VALUE!</v>
      </c>
      <c r="Y69" s="18" t="e">
        <f>VLOOKUP(E69,E10数据库!C:T,13,0)</f>
        <v>#VALUE!</v>
      </c>
      <c r="Z69" s="18"/>
      <c r="AA69" s="18" t="e">
        <f>VLOOKUP(E69,E10数据库!C:T,14,0)</f>
        <v>#VALUE!</v>
      </c>
      <c r="AB69" s="18" t="e">
        <f>VLOOKUP(E69,E10数据库!C:T,15,0)</f>
        <v>#VALUE!</v>
      </c>
      <c r="AC69" s="27" t="e">
        <f>VLOOKUP(E69,E10数据库!C:T,16,0)*C69</f>
        <v>#VALUE!</v>
      </c>
      <c r="AD69" s="18" t="e">
        <f>VLOOKUP(E69,E10数据库!C:T,17,0)</f>
        <v>#VALUE!</v>
      </c>
      <c r="AE69" s="18" t="e">
        <f>VLOOKUP(E69,E10数据库!C:T,18,0)</f>
        <v>#VALUE!</v>
      </c>
      <c r="AF69" s="18"/>
    </row>
    <row r="70" spans="1:32" x14ac:dyDescent="0.25">
      <c r="A70" s="22"/>
      <c r="B70" s="22"/>
      <c r="C70" s="22"/>
      <c r="D70" s="22"/>
      <c r="E70" s="18" t="e">
        <f t="shared" si="8"/>
        <v>#VALUE!</v>
      </c>
      <c r="F70" s="18" t="str">
        <f t="shared" si="9"/>
        <v/>
      </c>
      <c r="G70" s="18" t="str">
        <f t="shared" si="10"/>
        <v/>
      </c>
      <c r="H70" s="18" t="str">
        <f t="shared" si="11"/>
        <v/>
      </c>
      <c r="I70" s="18" t="e">
        <f t="shared" si="12"/>
        <v>#VALUE!</v>
      </c>
      <c r="J70" s="18" t="e">
        <f t="shared" si="13"/>
        <v>#VALUE!</v>
      </c>
      <c r="K70" s="18" t="e">
        <f>VLOOKUP(E70,E10数据库!C:T,2,0)</f>
        <v>#VALUE!</v>
      </c>
      <c r="L70" s="18" t="e">
        <f>VLOOKUP(E70,E10数据库!C:T,3,0)</f>
        <v>#VALUE!</v>
      </c>
      <c r="M70" s="18" t="e">
        <f t="shared" si="14"/>
        <v>#VALUE!</v>
      </c>
      <c r="N70" s="19" t="e">
        <f>VLOOKUP(E70,E10数据库!C:T,4,0)*M70*E70*C70</f>
        <v>#VALUE!</v>
      </c>
      <c r="O70" s="18" t="e">
        <f>VLOOKUP(E70,E10数据库!C:T,5,0)</f>
        <v>#VALUE!</v>
      </c>
      <c r="P70" s="18" t="e">
        <f>VLOOKUP(G70,E10数据库!V:W,2,0)</f>
        <v>#N/A</v>
      </c>
      <c r="Q70" s="18"/>
      <c r="R70" s="18" t="e">
        <f>VLOOKUP(E70,E10数据库!C:T,7,0)</f>
        <v>#VALUE!</v>
      </c>
      <c r="S70" s="18" t="e">
        <f>VLOOKUP(E70,E10数据库!C:T,8,0)</f>
        <v>#VALUE!</v>
      </c>
      <c r="T70" s="18" t="e">
        <f>VLOOKUP(E70,E10数据库!C:T,9,0)</f>
        <v>#VALUE!</v>
      </c>
      <c r="U70" s="18" t="e">
        <f>VLOOKUP(E70,E10数据库!C:T,10,0)</f>
        <v>#VALUE!</v>
      </c>
      <c r="V70" s="18" t="e">
        <f>VLOOKUP(E70,E10数据库!C:T,10,0)+F70</f>
        <v>#VALUE!</v>
      </c>
      <c r="W70" s="27" t="e">
        <f t="shared" si="15"/>
        <v>#VALUE!</v>
      </c>
      <c r="X70" s="18" t="e">
        <f>VLOOKUP(E70,E10数据库!C:T,12,0)</f>
        <v>#VALUE!</v>
      </c>
      <c r="Y70" s="18" t="e">
        <f>VLOOKUP(E70,E10数据库!C:T,13,0)</f>
        <v>#VALUE!</v>
      </c>
      <c r="Z70" s="18"/>
      <c r="AA70" s="18" t="e">
        <f>VLOOKUP(E70,E10数据库!C:T,14,0)</f>
        <v>#VALUE!</v>
      </c>
      <c r="AB70" s="18" t="e">
        <f>VLOOKUP(E70,E10数据库!C:T,15,0)</f>
        <v>#VALUE!</v>
      </c>
      <c r="AC70" s="27" t="e">
        <f>VLOOKUP(E70,E10数据库!C:T,16,0)*C70</f>
        <v>#VALUE!</v>
      </c>
      <c r="AD70" s="18" t="e">
        <f>VLOOKUP(E70,E10数据库!C:T,17,0)</f>
        <v>#VALUE!</v>
      </c>
      <c r="AE70" s="18" t="e">
        <f>VLOOKUP(E70,E10数据库!C:T,18,0)</f>
        <v>#VALUE!</v>
      </c>
      <c r="AF70" s="18"/>
    </row>
    <row r="71" spans="1:32" x14ac:dyDescent="0.25">
      <c r="A71" s="22"/>
      <c r="B71" s="22"/>
      <c r="C71" s="22"/>
      <c r="D71" s="22"/>
      <c r="E71" s="18" t="e">
        <f t="shared" si="8"/>
        <v>#VALUE!</v>
      </c>
      <c r="F71" s="18" t="str">
        <f t="shared" si="9"/>
        <v/>
      </c>
      <c r="G71" s="18" t="str">
        <f t="shared" si="10"/>
        <v/>
      </c>
      <c r="H71" s="18" t="str">
        <f t="shared" si="11"/>
        <v/>
      </c>
      <c r="I71" s="18" t="e">
        <f t="shared" si="12"/>
        <v>#VALUE!</v>
      </c>
      <c r="J71" s="18" t="e">
        <f t="shared" si="13"/>
        <v>#VALUE!</v>
      </c>
      <c r="K71" s="18" t="e">
        <f>VLOOKUP(E71,E10数据库!C:T,2,0)</f>
        <v>#VALUE!</v>
      </c>
      <c r="L71" s="18" t="e">
        <f>VLOOKUP(E71,E10数据库!C:T,3,0)</f>
        <v>#VALUE!</v>
      </c>
      <c r="M71" s="18" t="e">
        <f t="shared" si="14"/>
        <v>#VALUE!</v>
      </c>
      <c r="N71" s="19" t="e">
        <f>VLOOKUP(E71,E10数据库!C:T,4,0)*M71*E71*C71</f>
        <v>#VALUE!</v>
      </c>
      <c r="O71" s="18" t="e">
        <f>VLOOKUP(E71,E10数据库!C:T,5,0)</f>
        <v>#VALUE!</v>
      </c>
      <c r="P71" s="18" t="e">
        <f>VLOOKUP(G71,E10数据库!V:W,2,0)</f>
        <v>#N/A</v>
      </c>
      <c r="Q71" s="18"/>
      <c r="R71" s="18" t="e">
        <f>VLOOKUP(E71,E10数据库!C:T,7,0)</f>
        <v>#VALUE!</v>
      </c>
      <c r="S71" s="18" t="e">
        <f>VLOOKUP(E71,E10数据库!C:T,8,0)</f>
        <v>#VALUE!</v>
      </c>
      <c r="T71" s="18" t="e">
        <f>VLOOKUP(E71,E10数据库!C:T,9,0)</f>
        <v>#VALUE!</v>
      </c>
      <c r="U71" s="18" t="e">
        <f>VLOOKUP(E71,E10数据库!C:T,10,0)</f>
        <v>#VALUE!</v>
      </c>
      <c r="V71" s="18" t="e">
        <f>VLOOKUP(E71,E10数据库!C:T,10,0)+F71</f>
        <v>#VALUE!</v>
      </c>
      <c r="W71" s="27" t="e">
        <f t="shared" si="15"/>
        <v>#VALUE!</v>
      </c>
      <c r="X71" s="18" t="e">
        <f>VLOOKUP(E71,E10数据库!C:T,12,0)</f>
        <v>#VALUE!</v>
      </c>
      <c r="Y71" s="18" t="e">
        <f>VLOOKUP(E71,E10数据库!C:T,13,0)</f>
        <v>#VALUE!</v>
      </c>
      <c r="Z71" s="18"/>
      <c r="AA71" s="18" t="e">
        <f>VLOOKUP(E71,E10数据库!C:T,14,0)</f>
        <v>#VALUE!</v>
      </c>
      <c r="AB71" s="18" t="e">
        <f>VLOOKUP(E71,E10数据库!C:T,15,0)</f>
        <v>#VALUE!</v>
      </c>
      <c r="AC71" s="27" t="e">
        <f>VLOOKUP(E71,E10数据库!C:T,16,0)*C71</f>
        <v>#VALUE!</v>
      </c>
      <c r="AD71" s="18" t="e">
        <f>VLOOKUP(E71,E10数据库!C:T,17,0)</f>
        <v>#VALUE!</v>
      </c>
      <c r="AE71" s="18" t="e">
        <f>VLOOKUP(E71,E10数据库!C:T,18,0)</f>
        <v>#VALUE!</v>
      </c>
      <c r="AF71" s="18"/>
    </row>
    <row r="72" spans="1:32" x14ac:dyDescent="0.25">
      <c r="A72" s="22"/>
      <c r="B72" s="22"/>
      <c r="C72" s="22"/>
      <c r="D72" s="22"/>
      <c r="E72" s="18" t="e">
        <f t="shared" si="8"/>
        <v>#VALUE!</v>
      </c>
      <c r="F72" s="18" t="str">
        <f t="shared" si="9"/>
        <v/>
      </c>
      <c r="G72" s="18" t="str">
        <f t="shared" si="10"/>
        <v/>
      </c>
      <c r="H72" s="18" t="str">
        <f t="shared" si="11"/>
        <v/>
      </c>
      <c r="I72" s="18" t="e">
        <f t="shared" si="12"/>
        <v>#VALUE!</v>
      </c>
      <c r="J72" s="18" t="e">
        <f t="shared" si="13"/>
        <v>#VALUE!</v>
      </c>
      <c r="K72" s="18" t="e">
        <f>VLOOKUP(E72,E10数据库!C:T,2,0)</f>
        <v>#VALUE!</v>
      </c>
      <c r="L72" s="18" t="e">
        <f>VLOOKUP(E72,E10数据库!C:T,3,0)</f>
        <v>#VALUE!</v>
      </c>
      <c r="M72" s="18" t="e">
        <f t="shared" si="14"/>
        <v>#VALUE!</v>
      </c>
      <c r="N72" s="19" t="e">
        <f>VLOOKUP(E72,E10数据库!C:T,4,0)*M72*E72*C72</f>
        <v>#VALUE!</v>
      </c>
      <c r="O72" s="18" t="e">
        <f>VLOOKUP(E72,E10数据库!C:T,5,0)</f>
        <v>#VALUE!</v>
      </c>
      <c r="P72" s="18" t="e">
        <f>VLOOKUP(G72,E10数据库!V:W,2,0)</f>
        <v>#N/A</v>
      </c>
      <c r="Q72" s="18"/>
      <c r="R72" s="18" t="e">
        <f>VLOOKUP(E72,E10数据库!C:T,7,0)</f>
        <v>#VALUE!</v>
      </c>
      <c r="S72" s="18" t="e">
        <f>VLOOKUP(E72,E10数据库!C:T,8,0)</f>
        <v>#VALUE!</v>
      </c>
      <c r="T72" s="18" t="e">
        <f>VLOOKUP(E72,E10数据库!C:T,9,0)</f>
        <v>#VALUE!</v>
      </c>
      <c r="U72" s="18" t="e">
        <f>VLOOKUP(E72,E10数据库!C:T,10,0)</f>
        <v>#VALUE!</v>
      </c>
      <c r="V72" s="18" t="e">
        <f>VLOOKUP(E72,E10数据库!C:T,10,0)+F72</f>
        <v>#VALUE!</v>
      </c>
      <c r="W72" s="27" t="e">
        <f t="shared" si="15"/>
        <v>#VALUE!</v>
      </c>
      <c r="X72" s="18" t="e">
        <f>VLOOKUP(E72,E10数据库!C:T,12,0)</f>
        <v>#VALUE!</v>
      </c>
      <c r="Y72" s="18" t="e">
        <f>VLOOKUP(E72,E10数据库!C:T,13,0)</f>
        <v>#VALUE!</v>
      </c>
      <c r="Z72" s="18"/>
      <c r="AA72" s="18" t="e">
        <f>VLOOKUP(E72,E10数据库!C:T,14,0)</f>
        <v>#VALUE!</v>
      </c>
      <c r="AB72" s="18" t="e">
        <f>VLOOKUP(E72,E10数据库!C:T,15,0)</f>
        <v>#VALUE!</v>
      </c>
      <c r="AC72" s="27" t="e">
        <f>VLOOKUP(E72,E10数据库!C:T,16,0)*C72</f>
        <v>#VALUE!</v>
      </c>
      <c r="AD72" s="18" t="e">
        <f>VLOOKUP(E72,E10数据库!C:T,17,0)</f>
        <v>#VALUE!</v>
      </c>
      <c r="AE72" s="18" t="e">
        <f>VLOOKUP(E72,E10数据库!C:T,18,0)</f>
        <v>#VALUE!</v>
      </c>
      <c r="AF72" s="18"/>
    </row>
    <row r="73" spans="1:32" x14ac:dyDescent="0.25">
      <c r="A73" s="22"/>
      <c r="B73" s="22"/>
      <c r="C73" s="22"/>
      <c r="D73" s="22"/>
      <c r="E73" s="18" t="e">
        <f t="shared" si="8"/>
        <v>#VALUE!</v>
      </c>
      <c r="F73" s="18" t="str">
        <f t="shared" si="9"/>
        <v/>
      </c>
      <c r="G73" s="18" t="str">
        <f t="shared" si="10"/>
        <v/>
      </c>
      <c r="H73" s="18" t="str">
        <f t="shared" si="11"/>
        <v/>
      </c>
      <c r="I73" s="18" t="e">
        <f t="shared" si="12"/>
        <v>#VALUE!</v>
      </c>
      <c r="J73" s="18" t="e">
        <f t="shared" si="13"/>
        <v>#VALUE!</v>
      </c>
      <c r="K73" s="18" t="e">
        <f>VLOOKUP(E73,E10数据库!C:T,2,0)</f>
        <v>#VALUE!</v>
      </c>
      <c r="L73" s="18" t="e">
        <f>VLOOKUP(E73,E10数据库!C:T,3,0)</f>
        <v>#VALUE!</v>
      </c>
      <c r="M73" s="18" t="e">
        <f t="shared" si="14"/>
        <v>#VALUE!</v>
      </c>
      <c r="N73" s="19" t="e">
        <f>VLOOKUP(E73,E10数据库!C:T,4,0)*M73*E73*C73</f>
        <v>#VALUE!</v>
      </c>
      <c r="O73" s="18" t="e">
        <f>VLOOKUP(E73,E10数据库!C:T,5,0)</f>
        <v>#VALUE!</v>
      </c>
      <c r="P73" s="18" t="e">
        <f>VLOOKUP(G73,E10数据库!V:W,2,0)</f>
        <v>#N/A</v>
      </c>
      <c r="Q73" s="18"/>
      <c r="R73" s="18" t="e">
        <f>VLOOKUP(E73,E10数据库!C:T,7,0)</f>
        <v>#VALUE!</v>
      </c>
      <c r="S73" s="18" t="e">
        <f>VLOOKUP(E73,E10数据库!C:T,8,0)</f>
        <v>#VALUE!</v>
      </c>
      <c r="T73" s="18" t="e">
        <f>VLOOKUP(E73,E10数据库!C:T,9,0)</f>
        <v>#VALUE!</v>
      </c>
      <c r="U73" s="18" t="e">
        <f>VLOOKUP(E73,E10数据库!C:T,10,0)</f>
        <v>#VALUE!</v>
      </c>
      <c r="V73" s="18" t="e">
        <f>VLOOKUP(E73,E10数据库!C:T,10,0)+F73</f>
        <v>#VALUE!</v>
      </c>
      <c r="W73" s="27" t="e">
        <f t="shared" si="15"/>
        <v>#VALUE!</v>
      </c>
      <c r="X73" s="18" t="e">
        <f>VLOOKUP(E73,E10数据库!C:T,12,0)</f>
        <v>#VALUE!</v>
      </c>
      <c r="Y73" s="18" t="e">
        <f>VLOOKUP(E73,E10数据库!C:T,13,0)</f>
        <v>#VALUE!</v>
      </c>
      <c r="Z73" s="18"/>
      <c r="AA73" s="18" t="e">
        <f>VLOOKUP(E73,E10数据库!C:T,14,0)</f>
        <v>#VALUE!</v>
      </c>
      <c r="AB73" s="18" t="e">
        <f>VLOOKUP(E73,E10数据库!C:T,15,0)</f>
        <v>#VALUE!</v>
      </c>
      <c r="AC73" s="27" t="e">
        <f>VLOOKUP(E73,E10数据库!C:T,16,0)*C73</f>
        <v>#VALUE!</v>
      </c>
      <c r="AD73" s="18" t="e">
        <f>VLOOKUP(E73,E10数据库!C:T,17,0)</f>
        <v>#VALUE!</v>
      </c>
      <c r="AE73" s="18" t="e">
        <f>VLOOKUP(E73,E10数据库!C:T,18,0)</f>
        <v>#VALUE!</v>
      </c>
      <c r="AF73" s="18"/>
    </row>
    <row r="74" spans="1:32" x14ac:dyDescent="0.25">
      <c r="A74" s="22"/>
      <c r="B74" s="22"/>
      <c r="C74" s="22"/>
      <c r="D74" s="22"/>
      <c r="E74" s="18" t="e">
        <f t="shared" ref="E74:E100" si="16">VALUE(TRIM(MID(SUBSTITUTE($B74,"-",REPT(" ",99)),COLUMN(B74)*99-98,99)))</f>
        <v>#VALUE!</v>
      </c>
      <c r="F74" s="18" t="str">
        <f t="shared" ref="F74:F100" si="17">TRIM(MID(SUBSTITUTE($B74,"-",REPT(" ",99)),COLUMN(C74)*99-98,99))</f>
        <v/>
      </c>
      <c r="G74" s="18" t="str">
        <f t="shared" ref="G74:G100" si="18">TRIM(MID(SUBSTITUTE($B74,"-",REPT(" ",99)),COLUMN(D74)*99-98,99))</f>
        <v/>
      </c>
      <c r="H74" s="18" t="str">
        <f t="shared" ref="H74:H100" si="19">TRIM(MID(SUBSTITUTE($B74,"-",REPT(" ",99)),COLUMN(E74)*99-98,99))</f>
        <v/>
      </c>
      <c r="I74" s="18" t="e">
        <f t="shared" ref="I74:I100" si="20">VALUE(TRIM(MID(SUBSTITUTE($H74,"x",REPT(" ",99)),COLUMN(A74)*99-98,99)))</f>
        <v>#VALUE!</v>
      </c>
      <c r="J74" s="18" t="e">
        <f t="shared" ref="J74:J100" si="21">VALUE(TRIM(MID(SUBSTITUTE($H74,"x",REPT(" ",99)),COLUMN(B74)*99-98,99)))</f>
        <v>#VALUE!</v>
      </c>
      <c r="K74" s="18" t="e">
        <f>VLOOKUP(E74,E10数据库!C:T,2,0)</f>
        <v>#VALUE!</v>
      </c>
      <c r="L74" s="18" t="e">
        <f>VLOOKUP(E74,E10数据库!C:T,3,0)</f>
        <v>#VALUE!</v>
      </c>
      <c r="M74" s="18" t="e">
        <f t="shared" ref="M74:M100" si="22">IF(E74=2,4,1)</f>
        <v>#VALUE!</v>
      </c>
      <c r="N74" s="19" t="e">
        <f>VLOOKUP(E74,E10数据库!C:T,4,0)*M74*E74*C74</f>
        <v>#VALUE!</v>
      </c>
      <c r="O74" s="18" t="e">
        <f>VLOOKUP(E74,E10数据库!C:T,5,0)</f>
        <v>#VALUE!</v>
      </c>
      <c r="P74" s="18" t="e">
        <f>VLOOKUP(G74,E10数据库!V:W,2,0)</f>
        <v>#N/A</v>
      </c>
      <c r="Q74" s="18"/>
      <c r="R74" s="18" t="e">
        <f>VLOOKUP(E74,E10数据库!C:T,7,0)</f>
        <v>#VALUE!</v>
      </c>
      <c r="S74" s="18" t="e">
        <f>VLOOKUP(E74,E10数据库!C:T,8,0)</f>
        <v>#VALUE!</v>
      </c>
      <c r="T74" s="18" t="e">
        <f>VLOOKUP(E74,E10数据库!C:T,9,0)</f>
        <v>#VALUE!</v>
      </c>
      <c r="U74" s="18" t="e">
        <f>VLOOKUP(E74,E10数据库!C:T,10,0)</f>
        <v>#VALUE!</v>
      </c>
      <c r="V74" s="18" t="e">
        <f>VLOOKUP(E74,E10数据库!C:T,10,0)+F74</f>
        <v>#VALUE!</v>
      </c>
      <c r="W74" s="27" t="e">
        <f t="shared" ref="W74:W100" si="23">((T74/1000)*(V74/1000)-(T74/1000-U74/1000)*(F74/1000))*C74</f>
        <v>#VALUE!</v>
      </c>
      <c r="X74" s="18" t="e">
        <f>VLOOKUP(E74,E10数据库!C:T,12,0)</f>
        <v>#VALUE!</v>
      </c>
      <c r="Y74" s="18" t="e">
        <f>VLOOKUP(E74,E10数据库!C:T,13,0)</f>
        <v>#VALUE!</v>
      </c>
      <c r="Z74" s="18"/>
      <c r="AA74" s="18" t="e">
        <f>VLOOKUP(E74,E10数据库!C:T,14,0)</f>
        <v>#VALUE!</v>
      </c>
      <c r="AB74" s="18" t="e">
        <f>VLOOKUP(E74,E10数据库!C:T,15,0)</f>
        <v>#VALUE!</v>
      </c>
      <c r="AC74" s="27" t="e">
        <f>VLOOKUP(E74,E10数据库!C:T,16,0)*C74</f>
        <v>#VALUE!</v>
      </c>
      <c r="AD74" s="18" t="e">
        <f>VLOOKUP(E74,E10数据库!C:T,17,0)</f>
        <v>#VALUE!</v>
      </c>
      <c r="AE74" s="18" t="e">
        <f>VLOOKUP(E74,E10数据库!C:T,18,0)</f>
        <v>#VALUE!</v>
      </c>
      <c r="AF74" s="18"/>
    </row>
    <row r="75" spans="1:32" x14ac:dyDescent="0.25">
      <c r="A75" s="22"/>
      <c r="B75" s="22"/>
      <c r="C75" s="22"/>
      <c r="D75" s="22"/>
      <c r="E75" s="18" t="e">
        <f t="shared" si="16"/>
        <v>#VALUE!</v>
      </c>
      <c r="F75" s="18" t="str">
        <f t="shared" si="17"/>
        <v/>
      </c>
      <c r="G75" s="18" t="str">
        <f t="shared" si="18"/>
        <v/>
      </c>
      <c r="H75" s="18" t="str">
        <f t="shared" si="19"/>
        <v/>
      </c>
      <c r="I75" s="18" t="e">
        <f t="shared" si="20"/>
        <v>#VALUE!</v>
      </c>
      <c r="J75" s="18" t="e">
        <f t="shared" si="21"/>
        <v>#VALUE!</v>
      </c>
      <c r="K75" s="18" t="e">
        <f>VLOOKUP(E75,E10数据库!C:T,2,0)</f>
        <v>#VALUE!</v>
      </c>
      <c r="L75" s="18" t="e">
        <f>VLOOKUP(E75,E10数据库!C:T,3,0)</f>
        <v>#VALUE!</v>
      </c>
      <c r="M75" s="18" t="e">
        <f t="shared" si="22"/>
        <v>#VALUE!</v>
      </c>
      <c r="N75" s="19" t="e">
        <f>VLOOKUP(E75,E10数据库!C:T,4,0)*M75*E75*C75</f>
        <v>#VALUE!</v>
      </c>
      <c r="O75" s="18" t="e">
        <f>VLOOKUP(E75,E10数据库!C:T,5,0)</f>
        <v>#VALUE!</v>
      </c>
      <c r="P75" s="18" t="e">
        <f>VLOOKUP(G75,E10数据库!V:W,2,0)</f>
        <v>#N/A</v>
      </c>
      <c r="Q75" s="18"/>
      <c r="R75" s="18" t="e">
        <f>VLOOKUP(E75,E10数据库!C:T,7,0)</f>
        <v>#VALUE!</v>
      </c>
      <c r="S75" s="18" t="e">
        <f>VLOOKUP(E75,E10数据库!C:T,8,0)</f>
        <v>#VALUE!</v>
      </c>
      <c r="T75" s="18" t="e">
        <f>VLOOKUP(E75,E10数据库!C:T,9,0)</f>
        <v>#VALUE!</v>
      </c>
      <c r="U75" s="18" t="e">
        <f>VLOOKUP(E75,E10数据库!C:T,10,0)</f>
        <v>#VALUE!</v>
      </c>
      <c r="V75" s="18" t="e">
        <f>VLOOKUP(E75,E10数据库!C:T,10,0)+F75</f>
        <v>#VALUE!</v>
      </c>
      <c r="W75" s="27" t="e">
        <f t="shared" si="23"/>
        <v>#VALUE!</v>
      </c>
      <c r="X75" s="18" t="e">
        <f>VLOOKUP(E75,E10数据库!C:T,12,0)</f>
        <v>#VALUE!</v>
      </c>
      <c r="Y75" s="18" t="e">
        <f>VLOOKUP(E75,E10数据库!C:T,13,0)</f>
        <v>#VALUE!</v>
      </c>
      <c r="Z75" s="18"/>
      <c r="AA75" s="18" t="e">
        <f>VLOOKUP(E75,E10数据库!C:T,14,0)</f>
        <v>#VALUE!</v>
      </c>
      <c r="AB75" s="18" t="e">
        <f>VLOOKUP(E75,E10数据库!C:T,15,0)</f>
        <v>#VALUE!</v>
      </c>
      <c r="AC75" s="27" t="e">
        <f>VLOOKUP(E75,E10数据库!C:T,16,0)*C75</f>
        <v>#VALUE!</v>
      </c>
      <c r="AD75" s="18" t="e">
        <f>VLOOKUP(E75,E10数据库!C:T,17,0)</f>
        <v>#VALUE!</v>
      </c>
      <c r="AE75" s="18" t="e">
        <f>VLOOKUP(E75,E10数据库!C:T,18,0)</f>
        <v>#VALUE!</v>
      </c>
      <c r="AF75" s="18"/>
    </row>
    <row r="76" spans="1:32" x14ac:dyDescent="0.25">
      <c r="A76" s="22"/>
      <c r="B76" s="22"/>
      <c r="C76" s="22"/>
      <c r="D76" s="22"/>
      <c r="E76" s="18" t="e">
        <f t="shared" si="16"/>
        <v>#VALUE!</v>
      </c>
      <c r="F76" s="18" t="str">
        <f t="shared" si="17"/>
        <v/>
      </c>
      <c r="G76" s="18" t="str">
        <f t="shared" si="18"/>
        <v/>
      </c>
      <c r="H76" s="18" t="str">
        <f t="shared" si="19"/>
        <v/>
      </c>
      <c r="I76" s="18" t="e">
        <f t="shared" si="20"/>
        <v>#VALUE!</v>
      </c>
      <c r="J76" s="18" t="e">
        <f t="shared" si="21"/>
        <v>#VALUE!</v>
      </c>
      <c r="K76" s="18" t="e">
        <f>VLOOKUP(E76,E10数据库!C:T,2,0)</f>
        <v>#VALUE!</v>
      </c>
      <c r="L76" s="18" t="e">
        <f>VLOOKUP(E76,E10数据库!C:T,3,0)</f>
        <v>#VALUE!</v>
      </c>
      <c r="M76" s="18" t="e">
        <f t="shared" si="22"/>
        <v>#VALUE!</v>
      </c>
      <c r="N76" s="19" t="e">
        <f>VLOOKUP(E76,E10数据库!C:T,4,0)*M76*E76*C76</f>
        <v>#VALUE!</v>
      </c>
      <c r="O76" s="18" t="e">
        <f>VLOOKUP(E76,E10数据库!C:T,5,0)</f>
        <v>#VALUE!</v>
      </c>
      <c r="P76" s="18" t="e">
        <f>VLOOKUP(G76,E10数据库!V:W,2,0)</f>
        <v>#N/A</v>
      </c>
      <c r="Q76" s="18"/>
      <c r="R76" s="18" t="e">
        <f>VLOOKUP(E76,E10数据库!C:T,7,0)</f>
        <v>#VALUE!</v>
      </c>
      <c r="S76" s="18" t="e">
        <f>VLOOKUP(E76,E10数据库!C:T,8,0)</f>
        <v>#VALUE!</v>
      </c>
      <c r="T76" s="18" t="e">
        <f>VLOOKUP(E76,E10数据库!C:T,9,0)</f>
        <v>#VALUE!</v>
      </c>
      <c r="U76" s="18" t="e">
        <f>VLOOKUP(E76,E10数据库!C:T,10,0)</f>
        <v>#VALUE!</v>
      </c>
      <c r="V76" s="18" t="e">
        <f>VLOOKUP(E76,E10数据库!C:T,10,0)+F76</f>
        <v>#VALUE!</v>
      </c>
      <c r="W76" s="27" t="e">
        <f t="shared" si="23"/>
        <v>#VALUE!</v>
      </c>
      <c r="X76" s="18" t="e">
        <f>VLOOKUP(E76,E10数据库!C:T,12,0)</f>
        <v>#VALUE!</v>
      </c>
      <c r="Y76" s="18" t="e">
        <f>VLOOKUP(E76,E10数据库!C:T,13,0)</f>
        <v>#VALUE!</v>
      </c>
      <c r="Z76" s="18"/>
      <c r="AA76" s="18" t="e">
        <f>VLOOKUP(E76,E10数据库!C:T,14,0)</f>
        <v>#VALUE!</v>
      </c>
      <c r="AB76" s="18" t="e">
        <f>VLOOKUP(E76,E10数据库!C:T,15,0)</f>
        <v>#VALUE!</v>
      </c>
      <c r="AC76" s="27" t="e">
        <f>VLOOKUP(E76,E10数据库!C:T,16,0)*C76</f>
        <v>#VALUE!</v>
      </c>
      <c r="AD76" s="18" t="e">
        <f>VLOOKUP(E76,E10数据库!C:T,17,0)</f>
        <v>#VALUE!</v>
      </c>
      <c r="AE76" s="18" t="e">
        <f>VLOOKUP(E76,E10数据库!C:T,18,0)</f>
        <v>#VALUE!</v>
      </c>
      <c r="AF76" s="18"/>
    </row>
    <row r="77" spans="1:32" x14ac:dyDescent="0.25">
      <c r="A77" s="22"/>
      <c r="B77" s="22"/>
      <c r="C77" s="22"/>
      <c r="D77" s="22"/>
      <c r="E77" s="18" t="e">
        <f t="shared" si="16"/>
        <v>#VALUE!</v>
      </c>
      <c r="F77" s="18" t="str">
        <f t="shared" si="17"/>
        <v/>
      </c>
      <c r="G77" s="18" t="str">
        <f t="shared" si="18"/>
        <v/>
      </c>
      <c r="H77" s="18" t="str">
        <f t="shared" si="19"/>
        <v/>
      </c>
      <c r="I77" s="18" t="e">
        <f t="shared" si="20"/>
        <v>#VALUE!</v>
      </c>
      <c r="J77" s="18" t="e">
        <f t="shared" si="21"/>
        <v>#VALUE!</v>
      </c>
      <c r="K77" s="18" t="e">
        <f>VLOOKUP(E77,E10数据库!C:T,2,0)</f>
        <v>#VALUE!</v>
      </c>
      <c r="L77" s="18" t="e">
        <f>VLOOKUP(E77,E10数据库!C:T,3,0)</f>
        <v>#VALUE!</v>
      </c>
      <c r="M77" s="18" t="e">
        <f t="shared" si="22"/>
        <v>#VALUE!</v>
      </c>
      <c r="N77" s="19" t="e">
        <f>VLOOKUP(E77,E10数据库!C:T,4,0)*M77*E77*C77</f>
        <v>#VALUE!</v>
      </c>
      <c r="O77" s="18" t="e">
        <f>VLOOKUP(E77,E10数据库!C:T,5,0)</f>
        <v>#VALUE!</v>
      </c>
      <c r="P77" s="18" t="e">
        <f>VLOOKUP(G77,E10数据库!V:W,2,0)</f>
        <v>#N/A</v>
      </c>
      <c r="Q77" s="18"/>
      <c r="R77" s="18" t="e">
        <f>VLOOKUP(E77,E10数据库!C:T,7,0)</f>
        <v>#VALUE!</v>
      </c>
      <c r="S77" s="18" t="e">
        <f>VLOOKUP(E77,E10数据库!C:T,8,0)</f>
        <v>#VALUE!</v>
      </c>
      <c r="T77" s="18" t="e">
        <f>VLOOKUP(E77,E10数据库!C:T,9,0)</f>
        <v>#VALUE!</v>
      </c>
      <c r="U77" s="18" t="e">
        <f>VLOOKUP(E77,E10数据库!C:T,10,0)</f>
        <v>#VALUE!</v>
      </c>
      <c r="V77" s="18" t="e">
        <f>VLOOKUP(E77,E10数据库!C:T,10,0)+F77</f>
        <v>#VALUE!</v>
      </c>
      <c r="W77" s="27" t="e">
        <f t="shared" si="23"/>
        <v>#VALUE!</v>
      </c>
      <c r="X77" s="18" t="e">
        <f>VLOOKUP(E77,E10数据库!C:T,12,0)</f>
        <v>#VALUE!</v>
      </c>
      <c r="Y77" s="18" t="e">
        <f>VLOOKUP(E77,E10数据库!C:T,13,0)</f>
        <v>#VALUE!</v>
      </c>
      <c r="Z77" s="18"/>
      <c r="AA77" s="18" t="e">
        <f>VLOOKUP(E77,E10数据库!C:T,14,0)</f>
        <v>#VALUE!</v>
      </c>
      <c r="AB77" s="18" t="e">
        <f>VLOOKUP(E77,E10数据库!C:T,15,0)</f>
        <v>#VALUE!</v>
      </c>
      <c r="AC77" s="27" t="e">
        <f>VLOOKUP(E77,E10数据库!C:T,16,0)*C77</f>
        <v>#VALUE!</v>
      </c>
      <c r="AD77" s="18" t="e">
        <f>VLOOKUP(E77,E10数据库!C:T,17,0)</f>
        <v>#VALUE!</v>
      </c>
      <c r="AE77" s="18" t="e">
        <f>VLOOKUP(E77,E10数据库!C:T,18,0)</f>
        <v>#VALUE!</v>
      </c>
      <c r="AF77" s="18"/>
    </row>
    <row r="78" spans="1:32" x14ac:dyDescent="0.25">
      <c r="A78" s="22"/>
      <c r="B78" s="22"/>
      <c r="C78" s="22"/>
      <c r="D78" s="22"/>
      <c r="E78" s="18" t="e">
        <f t="shared" si="16"/>
        <v>#VALUE!</v>
      </c>
      <c r="F78" s="18" t="str">
        <f t="shared" si="17"/>
        <v/>
      </c>
      <c r="G78" s="18" t="str">
        <f t="shared" si="18"/>
        <v/>
      </c>
      <c r="H78" s="18" t="str">
        <f t="shared" si="19"/>
        <v/>
      </c>
      <c r="I78" s="18" t="e">
        <f t="shared" si="20"/>
        <v>#VALUE!</v>
      </c>
      <c r="J78" s="18" t="e">
        <f t="shared" si="21"/>
        <v>#VALUE!</v>
      </c>
      <c r="K78" s="18" t="e">
        <f>VLOOKUP(E78,E10数据库!C:T,2,0)</f>
        <v>#VALUE!</v>
      </c>
      <c r="L78" s="18" t="e">
        <f>VLOOKUP(E78,E10数据库!C:T,3,0)</f>
        <v>#VALUE!</v>
      </c>
      <c r="M78" s="18" t="e">
        <f t="shared" si="22"/>
        <v>#VALUE!</v>
      </c>
      <c r="N78" s="19" t="e">
        <f>VLOOKUP(E78,E10数据库!C:T,4,0)*M78*E78*C78</f>
        <v>#VALUE!</v>
      </c>
      <c r="O78" s="18" t="e">
        <f>VLOOKUP(E78,E10数据库!C:T,5,0)</f>
        <v>#VALUE!</v>
      </c>
      <c r="P78" s="18" t="e">
        <f>VLOOKUP(G78,E10数据库!V:W,2,0)</f>
        <v>#N/A</v>
      </c>
      <c r="Q78" s="18"/>
      <c r="R78" s="18" t="e">
        <f>VLOOKUP(E78,E10数据库!C:T,7,0)</f>
        <v>#VALUE!</v>
      </c>
      <c r="S78" s="18" t="e">
        <f>VLOOKUP(E78,E10数据库!C:T,8,0)</f>
        <v>#VALUE!</v>
      </c>
      <c r="T78" s="18" t="e">
        <f>VLOOKUP(E78,E10数据库!C:T,9,0)</f>
        <v>#VALUE!</v>
      </c>
      <c r="U78" s="18" t="e">
        <f>VLOOKUP(E78,E10数据库!C:T,10,0)</f>
        <v>#VALUE!</v>
      </c>
      <c r="V78" s="18" t="e">
        <f>VLOOKUP(E78,E10数据库!C:T,10,0)+F78</f>
        <v>#VALUE!</v>
      </c>
      <c r="W78" s="27" t="e">
        <f t="shared" si="23"/>
        <v>#VALUE!</v>
      </c>
      <c r="X78" s="18" t="e">
        <f>VLOOKUP(E78,E10数据库!C:T,12,0)</f>
        <v>#VALUE!</v>
      </c>
      <c r="Y78" s="18" t="e">
        <f>VLOOKUP(E78,E10数据库!C:T,13,0)</f>
        <v>#VALUE!</v>
      </c>
      <c r="Z78" s="18"/>
      <c r="AA78" s="18" t="e">
        <f>VLOOKUP(E78,E10数据库!C:T,14,0)</f>
        <v>#VALUE!</v>
      </c>
      <c r="AB78" s="18" t="e">
        <f>VLOOKUP(E78,E10数据库!C:T,15,0)</f>
        <v>#VALUE!</v>
      </c>
      <c r="AC78" s="27" t="e">
        <f>VLOOKUP(E78,E10数据库!C:T,16,0)*C78</f>
        <v>#VALUE!</v>
      </c>
      <c r="AD78" s="18" t="e">
        <f>VLOOKUP(E78,E10数据库!C:T,17,0)</f>
        <v>#VALUE!</v>
      </c>
      <c r="AE78" s="18" t="e">
        <f>VLOOKUP(E78,E10数据库!C:T,18,0)</f>
        <v>#VALUE!</v>
      </c>
      <c r="AF78" s="18"/>
    </row>
    <row r="79" spans="1:32" x14ac:dyDescent="0.25">
      <c r="A79" s="22"/>
      <c r="B79" s="22"/>
      <c r="C79" s="22"/>
      <c r="D79" s="22"/>
      <c r="E79" s="18" t="e">
        <f t="shared" si="16"/>
        <v>#VALUE!</v>
      </c>
      <c r="F79" s="18" t="str">
        <f t="shared" si="17"/>
        <v/>
      </c>
      <c r="G79" s="18" t="str">
        <f t="shared" si="18"/>
        <v/>
      </c>
      <c r="H79" s="18" t="str">
        <f t="shared" si="19"/>
        <v/>
      </c>
      <c r="I79" s="18" t="e">
        <f t="shared" si="20"/>
        <v>#VALUE!</v>
      </c>
      <c r="J79" s="18" t="e">
        <f t="shared" si="21"/>
        <v>#VALUE!</v>
      </c>
      <c r="K79" s="18" t="e">
        <f>VLOOKUP(E79,E10数据库!C:T,2,0)</f>
        <v>#VALUE!</v>
      </c>
      <c r="L79" s="18" t="e">
        <f>VLOOKUP(E79,E10数据库!C:T,3,0)</f>
        <v>#VALUE!</v>
      </c>
      <c r="M79" s="18" t="e">
        <f t="shared" si="22"/>
        <v>#VALUE!</v>
      </c>
      <c r="N79" s="19" t="e">
        <f>VLOOKUP(E79,E10数据库!C:T,4,0)*M79*E79*C79</f>
        <v>#VALUE!</v>
      </c>
      <c r="O79" s="18" t="e">
        <f>VLOOKUP(E79,E10数据库!C:T,5,0)</f>
        <v>#VALUE!</v>
      </c>
      <c r="P79" s="18" t="e">
        <f>VLOOKUP(G79,E10数据库!V:W,2,0)</f>
        <v>#N/A</v>
      </c>
      <c r="Q79" s="18"/>
      <c r="R79" s="18" t="e">
        <f>VLOOKUP(E79,E10数据库!C:T,7,0)</f>
        <v>#VALUE!</v>
      </c>
      <c r="S79" s="18" t="e">
        <f>VLOOKUP(E79,E10数据库!C:T,8,0)</f>
        <v>#VALUE!</v>
      </c>
      <c r="T79" s="18" t="e">
        <f>VLOOKUP(E79,E10数据库!C:T,9,0)</f>
        <v>#VALUE!</v>
      </c>
      <c r="U79" s="18" t="e">
        <f>VLOOKUP(E79,E10数据库!C:T,10,0)</f>
        <v>#VALUE!</v>
      </c>
      <c r="V79" s="18" t="e">
        <f>VLOOKUP(E79,E10数据库!C:T,10,0)+F79</f>
        <v>#VALUE!</v>
      </c>
      <c r="W79" s="27" t="e">
        <f t="shared" si="23"/>
        <v>#VALUE!</v>
      </c>
      <c r="X79" s="18" t="e">
        <f>VLOOKUP(E79,E10数据库!C:T,12,0)</f>
        <v>#VALUE!</v>
      </c>
      <c r="Y79" s="18" t="e">
        <f>VLOOKUP(E79,E10数据库!C:T,13,0)</f>
        <v>#VALUE!</v>
      </c>
      <c r="Z79" s="18"/>
      <c r="AA79" s="18" t="e">
        <f>VLOOKUP(E79,E10数据库!C:T,14,0)</f>
        <v>#VALUE!</v>
      </c>
      <c r="AB79" s="18" t="e">
        <f>VLOOKUP(E79,E10数据库!C:T,15,0)</f>
        <v>#VALUE!</v>
      </c>
      <c r="AC79" s="27" t="e">
        <f>VLOOKUP(E79,E10数据库!C:T,16,0)*C79</f>
        <v>#VALUE!</v>
      </c>
      <c r="AD79" s="18" t="e">
        <f>VLOOKUP(E79,E10数据库!C:T,17,0)</f>
        <v>#VALUE!</v>
      </c>
      <c r="AE79" s="18" t="e">
        <f>VLOOKUP(E79,E10数据库!C:T,18,0)</f>
        <v>#VALUE!</v>
      </c>
      <c r="AF79" s="18"/>
    </row>
    <row r="80" spans="1:32" x14ac:dyDescent="0.25">
      <c r="A80" s="22"/>
      <c r="B80" s="22"/>
      <c r="C80" s="22"/>
      <c r="D80" s="22"/>
      <c r="E80" s="18" t="e">
        <f t="shared" si="16"/>
        <v>#VALUE!</v>
      </c>
      <c r="F80" s="18" t="str">
        <f t="shared" si="17"/>
        <v/>
      </c>
      <c r="G80" s="18" t="str">
        <f t="shared" si="18"/>
        <v/>
      </c>
      <c r="H80" s="18" t="str">
        <f t="shared" si="19"/>
        <v/>
      </c>
      <c r="I80" s="18" t="e">
        <f t="shared" si="20"/>
        <v>#VALUE!</v>
      </c>
      <c r="J80" s="18" t="e">
        <f t="shared" si="21"/>
        <v>#VALUE!</v>
      </c>
      <c r="K80" s="18" t="e">
        <f>VLOOKUP(E80,E10数据库!C:T,2,0)</f>
        <v>#VALUE!</v>
      </c>
      <c r="L80" s="18" t="e">
        <f>VLOOKUP(E80,E10数据库!C:T,3,0)</f>
        <v>#VALUE!</v>
      </c>
      <c r="M80" s="18" t="e">
        <f t="shared" si="22"/>
        <v>#VALUE!</v>
      </c>
      <c r="N80" s="19" t="e">
        <f>VLOOKUP(E80,E10数据库!C:T,4,0)*M80*E80*C80</f>
        <v>#VALUE!</v>
      </c>
      <c r="O80" s="18" t="e">
        <f>VLOOKUP(E80,E10数据库!C:T,5,0)</f>
        <v>#VALUE!</v>
      </c>
      <c r="P80" s="18" t="e">
        <f>VLOOKUP(G80,E10数据库!V:W,2,0)</f>
        <v>#N/A</v>
      </c>
      <c r="Q80" s="18"/>
      <c r="R80" s="18" t="e">
        <f>VLOOKUP(E80,E10数据库!C:T,7,0)</f>
        <v>#VALUE!</v>
      </c>
      <c r="S80" s="18" t="e">
        <f>VLOOKUP(E80,E10数据库!C:T,8,0)</f>
        <v>#VALUE!</v>
      </c>
      <c r="T80" s="18" t="e">
        <f>VLOOKUP(E80,E10数据库!C:T,9,0)</f>
        <v>#VALUE!</v>
      </c>
      <c r="U80" s="18" t="e">
        <f>VLOOKUP(E80,E10数据库!C:T,10,0)</f>
        <v>#VALUE!</v>
      </c>
      <c r="V80" s="18" t="e">
        <f>VLOOKUP(E80,E10数据库!C:T,10,0)+F80</f>
        <v>#VALUE!</v>
      </c>
      <c r="W80" s="27" t="e">
        <f t="shared" si="23"/>
        <v>#VALUE!</v>
      </c>
      <c r="X80" s="18" t="e">
        <f>VLOOKUP(E80,E10数据库!C:T,12,0)</f>
        <v>#VALUE!</v>
      </c>
      <c r="Y80" s="18" t="e">
        <f>VLOOKUP(E80,E10数据库!C:T,13,0)</f>
        <v>#VALUE!</v>
      </c>
      <c r="Z80" s="18"/>
      <c r="AA80" s="18" t="e">
        <f>VLOOKUP(E80,E10数据库!C:T,14,0)</f>
        <v>#VALUE!</v>
      </c>
      <c r="AB80" s="18" t="e">
        <f>VLOOKUP(E80,E10数据库!C:T,15,0)</f>
        <v>#VALUE!</v>
      </c>
      <c r="AC80" s="27" t="e">
        <f>VLOOKUP(E80,E10数据库!C:T,16,0)*C80</f>
        <v>#VALUE!</v>
      </c>
      <c r="AD80" s="18" t="e">
        <f>VLOOKUP(E80,E10数据库!C:T,17,0)</f>
        <v>#VALUE!</v>
      </c>
      <c r="AE80" s="18" t="e">
        <f>VLOOKUP(E80,E10数据库!C:T,18,0)</f>
        <v>#VALUE!</v>
      </c>
      <c r="AF80" s="18"/>
    </row>
    <row r="81" spans="1:32" x14ac:dyDescent="0.25">
      <c r="A81" s="22"/>
      <c r="B81" s="22"/>
      <c r="C81" s="22"/>
      <c r="D81" s="22"/>
      <c r="E81" s="18" t="e">
        <f t="shared" si="16"/>
        <v>#VALUE!</v>
      </c>
      <c r="F81" s="18" t="str">
        <f t="shared" si="17"/>
        <v/>
      </c>
      <c r="G81" s="18" t="str">
        <f t="shared" si="18"/>
        <v/>
      </c>
      <c r="H81" s="18" t="str">
        <f t="shared" si="19"/>
        <v/>
      </c>
      <c r="I81" s="18" t="e">
        <f t="shared" si="20"/>
        <v>#VALUE!</v>
      </c>
      <c r="J81" s="18" t="e">
        <f t="shared" si="21"/>
        <v>#VALUE!</v>
      </c>
      <c r="K81" s="18" t="e">
        <f>VLOOKUP(E81,E10数据库!C:T,2,0)</f>
        <v>#VALUE!</v>
      </c>
      <c r="L81" s="18" t="e">
        <f>VLOOKUP(E81,E10数据库!C:T,3,0)</f>
        <v>#VALUE!</v>
      </c>
      <c r="M81" s="18" t="e">
        <f t="shared" si="22"/>
        <v>#VALUE!</v>
      </c>
      <c r="N81" s="19" t="e">
        <f>VLOOKUP(E81,E10数据库!C:T,4,0)*M81*E81*C81</f>
        <v>#VALUE!</v>
      </c>
      <c r="O81" s="18" t="e">
        <f>VLOOKUP(E81,E10数据库!C:T,5,0)</f>
        <v>#VALUE!</v>
      </c>
      <c r="P81" s="18" t="e">
        <f>VLOOKUP(G81,E10数据库!V:W,2,0)</f>
        <v>#N/A</v>
      </c>
      <c r="Q81" s="18"/>
      <c r="R81" s="18" t="e">
        <f>VLOOKUP(E81,E10数据库!C:T,7,0)</f>
        <v>#VALUE!</v>
      </c>
      <c r="S81" s="18" t="e">
        <f>VLOOKUP(E81,E10数据库!C:T,8,0)</f>
        <v>#VALUE!</v>
      </c>
      <c r="T81" s="18" t="e">
        <f>VLOOKUP(E81,E10数据库!C:T,9,0)</f>
        <v>#VALUE!</v>
      </c>
      <c r="U81" s="18" t="e">
        <f>VLOOKUP(E81,E10数据库!C:T,10,0)</f>
        <v>#VALUE!</v>
      </c>
      <c r="V81" s="18" t="e">
        <f>VLOOKUP(E81,E10数据库!C:T,10,0)+F81</f>
        <v>#VALUE!</v>
      </c>
      <c r="W81" s="27" t="e">
        <f t="shared" si="23"/>
        <v>#VALUE!</v>
      </c>
      <c r="X81" s="18" t="e">
        <f>VLOOKUP(E81,E10数据库!C:T,12,0)</f>
        <v>#VALUE!</v>
      </c>
      <c r="Y81" s="18" t="e">
        <f>VLOOKUP(E81,E10数据库!C:T,13,0)</f>
        <v>#VALUE!</v>
      </c>
      <c r="Z81" s="18"/>
      <c r="AA81" s="18" t="e">
        <f>VLOOKUP(E81,E10数据库!C:T,14,0)</f>
        <v>#VALUE!</v>
      </c>
      <c r="AB81" s="18" t="e">
        <f>VLOOKUP(E81,E10数据库!C:T,15,0)</f>
        <v>#VALUE!</v>
      </c>
      <c r="AC81" s="27" t="e">
        <f>VLOOKUP(E81,E10数据库!C:T,16,0)*C81</f>
        <v>#VALUE!</v>
      </c>
      <c r="AD81" s="18" t="e">
        <f>VLOOKUP(E81,E10数据库!C:T,17,0)</f>
        <v>#VALUE!</v>
      </c>
      <c r="AE81" s="18" t="e">
        <f>VLOOKUP(E81,E10数据库!C:T,18,0)</f>
        <v>#VALUE!</v>
      </c>
      <c r="AF81" s="18"/>
    </row>
    <row r="82" spans="1:32" x14ac:dyDescent="0.25">
      <c r="A82" s="22"/>
      <c r="B82" s="22"/>
      <c r="C82" s="22"/>
      <c r="D82" s="22"/>
      <c r="E82" s="18" t="e">
        <f t="shared" si="16"/>
        <v>#VALUE!</v>
      </c>
      <c r="F82" s="18" t="str">
        <f t="shared" si="17"/>
        <v/>
      </c>
      <c r="G82" s="18" t="str">
        <f t="shared" si="18"/>
        <v/>
      </c>
      <c r="H82" s="18" t="str">
        <f t="shared" si="19"/>
        <v/>
      </c>
      <c r="I82" s="18" t="e">
        <f t="shared" si="20"/>
        <v>#VALUE!</v>
      </c>
      <c r="J82" s="18" t="e">
        <f t="shared" si="21"/>
        <v>#VALUE!</v>
      </c>
      <c r="K82" s="18" t="e">
        <f>VLOOKUP(E82,E10数据库!C:T,2,0)</f>
        <v>#VALUE!</v>
      </c>
      <c r="L82" s="18" t="e">
        <f>VLOOKUP(E82,E10数据库!C:T,3,0)</f>
        <v>#VALUE!</v>
      </c>
      <c r="M82" s="18" t="e">
        <f t="shared" si="22"/>
        <v>#VALUE!</v>
      </c>
      <c r="N82" s="19" t="e">
        <f>VLOOKUP(E82,E10数据库!C:T,4,0)*M82*E82*C82</f>
        <v>#VALUE!</v>
      </c>
      <c r="O82" s="18" t="e">
        <f>VLOOKUP(E82,E10数据库!C:T,5,0)</f>
        <v>#VALUE!</v>
      </c>
      <c r="P82" s="18" t="e">
        <f>VLOOKUP(G82,E10数据库!V:W,2,0)</f>
        <v>#N/A</v>
      </c>
      <c r="Q82" s="18"/>
      <c r="R82" s="18" t="e">
        <f>VLOOKUP(E82,E10数据库!C:T,7,0)</f>
        <v>#VALUE!</v>
      </c>
      <c r="S82" s="18" t="e">
        <f>VLOOKUP(E82,E10数据库!C:T,8,0)</f>
        <v>#VALUE!</v>
      </c>
      <c r="T82" s="18" t="e">
        <f>VLOOKUP(E82,E10数据库!C:T,9,0)</f>
        <v>#VALUE!</v>
      </c>
      <c r="U82" s="18" t="e">
        <f>VLOOKUP(E82,E10数据库!C:T,10,0)</f>
        <v>#VALUE!</v>
      </c>
      <c r="V82" s="18" t="e">
        <f>VLOOKUP(E82,E10数据库!C:T,10,0)+F82</f>
        <v>#VALUE!</v>
      </c>
      <c r="W82" s="27" t="e">
        <f t="shared" si="23"/>
        <v>#VALUE!</v>
      </c>
      <c r="X82" s="18" t="e">
        <f>VLOOKUP(E82,E10数据库!C:T,12,0)</f>
        <v>#VALUE!</v>
      </c>
      <c r="Y82" s="18" t="e">
        <f>VLOOKUP(E82,E10数据库!C:T,13,0)</f>
        <v>#VALUE!</v>
      </c>
      <c r="Z82" s="18"/>
      <c r="AA82" s="18" t="e">
        <f>VLOOKUP(E82,E10数据库!C:T,14,0)</f>
        <v>#VALUE!</v>
      </c>
      <c r="AB82" s="18" t="e">
        <f>VLOOKUP(E82,E10数据库!C:T,15,0)</f>
        <v>#VALUE!</v>
      </c>
      <c r="AC82" s="27" t="e">
        <f>VLOOKUP(E82,E10数据库!C:T,16,0)*C82</f>
        <v>#VALUE!</v>
      </c>
      <c r="AD82" s="18" t="e">
        <f>VLOOKUP(E82,E10数据库!C:T,17,0)</f>
        <v>#VALUE!</v>
      </c>
      <c r="AE82" s="18" t="e">
        <f>VLOOKUP(E82,E10数据库!C:T,18,0)</f>
        <v>#VALUE!</v>
      </c>
      <c r="AF82" s="18"/>
    </row>
    <row r="83" spans="1:32" x14ac:dyDescent="0.25">
      <c r="A83" s="22"/>
      <c r="B83" s="22"/>
      <c r="C83" s="22"/>
      <c r="D83" s="22"/>
      <c r="E83" s="18" t="e">
        <f t="shared" si="16"/>
        <v>#VALUE!</v>
      </c>
      <c r="F83" s="18" t="str">
        <f t="shared" si="17"/>
        <v/>
      </c>
      <c r="G83" s="18" t="str">
        <f t="shared" si="18"/>
        <v/>
      </c>
      <c r="H83" s="18" t="str">
        <f t="shared" si="19"/>
        <v/>
      </c>
      <c r="I83" s="18" t="e">
        <f t="shared" si="20"/>
        <v>#VALUE!</v>
      </c>
      <c r="J83" s="18" t="e">
        <f t="shared" si="21"/>
        <v>#VALUE!</v>
      </c>
      <c r="K83" s="18" t="e">
        <f>VLOOKUP(E83,E10数据库!C:T,2,0)</f>
        <v>#VALUE!</v>
      </c>
      <c r="L83" s="18" t="e">
        <f>VLOOKUP(E83,E10数据库!C:T,3,0)</f>
        <v>#VALUE!</v>
      </c>
      <c r="M83" s="18" t="e">
        <f t="shared" si="22"/>
        <v>#VALUE!</v>
      </c>
      <c r="N83" s="19" t="e">
        <f>VLOOKUP(E83,E10数据库!C:T,4,0)*M83*E83*C83</f>
        <v>#VALUE!</v>
      </c>
      <c r="O83" s="18" t="e">
        <f>VLOOKUP(E83,E10数据库!C:T,5,0)</f>
        <v>#VALUE!</v>
      </c>
      <c r="P83" s="18" t="e">
        <f>VLOOKUP(G83,E10数据库!V:W,2,0)</f>
        <v>#N/A</v>
      </c>
      <c r="Q83" s="18"/>
      <c r="R83" s="18" t="e">
        <f>VLOOKUP(E83,E10数据库!C:T,7,0)</f>
        <v>#VALUE!</v>
      </c>
      <c r="S83" s="18" t="e">
        <f>VLOOKUP(E83,E10数据库!C:T,8,0)</f>
        <v>#VALUE!</v>
      </c>
      <c r="T83" s="18" t="e">
        <f>VLOOKUP(E83,E10数据库!C:T,9,0)</f>
        <v>#VALUE!</v>
      </c>
      <c r="U83" s="18" t="e">
        <f>VLOOKUP(E83,E10数据库!C:T,10,0)</f>
        <v>#VALUE!</v>
      </c>
      <c r="V83" s="18" t="e">
        <f>VLOOKUP(E83,E10数据库!C:T,10,0)+F83</f>
        <v>#VALUE!</v>
      </c>
      <c r="W83" s="27" t="e">
        <f t="shared" si="23"/>
        <v>#VALUE!</v>
      </c>
      <c r="X83" s="18" t="e">
        <f>VLOOKUP(E83,E10数据库!C:T,12,0)</f>
        <v>#VALUE!</v>
      </c>
      <c r="Y83" s="18" t="e">
        <f>VLOOKUP(E83,E10数据库!C:T,13,0)</f>
        <v>#VALUE!</v>
      </c>
      <c r="Z83" s="18"/>
      <c r="AA83" s="18" t="e">
        <f>VLOOKUP(E83,E10数据库!C:T,14,0)</f>
        <v>#VALUE!</v>
      </c>
      <c r="AB83" s="18" t="e">
        <f>VLOOKUP(E83,E10数据库!C:T,15,0)</f>
        <v>#VALUE!</v>
      </c>
      <c r="AC83" s="27" t="e">
        <f>VLOOKUP(E83,E10数据库!C:T,16,0)*C83</f>
        <v>#VALUE!</v>
      </c>
      <c r="AD83" s="18" t="e">
        <f>VLOOKUP(E83,E10数据库!C:T,17,0)</f>
        <v>#VALUE!</v>
      </c>
      <c r="AE83" s="18" t="e">
        <f>VLOOKUP(E83,E10数据库!C:T,18,0)</f>
        <v>#VALUE!</v>
      </c>
      <c r="AF83" s="18"/>
    </row>
    <row r="84" spans="1:32" x14ac:dyDescent="0.25">
      <c r="A84" s="22"/>
      <c r="B84" s="22"/>
      <c r="C84" s="22"/>
      <c r="D84" s="22"/>
      <c r="E84" s="18" t="e">
        <f t="shared" si="16"/>
        <v>#VALUE!</v>
      </c>
      <c r="F84" s="18" t="str">
        <f t="shared" si="17"/>
        <v/>
      </c>
      <c r="G84" s="18" t="str">
        <f t="shared" si="18"/>
        <v/>
      </c>
      <c r="H84" s="18" t="str">
        <f t="shared" si="19"/>
        <v/>
      </c>
      <c r="I84" s="18" t="e">
        <f t="shared" si="20"/>
        <v>#VALUE!</v>
      </c>
      <c r="J84" s="18" t="e">
        <f t="shared" si="21"/>
        <v>#VALUE!</v>
      </c>
      <c r="K84" s="18" t="e">
        <f>VLOOKUP(E84,E10数据库!C:T,2,0)</f>
        <v>#VALUE!</v>
      </c>
      <c r="L84" s="18" t="e">
        <f>VLOOKUP(E84,E10数据库!C:T,3,0)</f>
        <v>#VALUE!</v>
      </c>
      <c r="M84" s="18" t="e">
        <f t="shared" si="22"/>
        <v>#VALUE!</v>
      </c>
      <c r="N84" s="19" t="e">
        <f>VLOOKUP(E84,E10数据库!C:T,4,0)*M84*E84*C84</f>
        <v>#VALUE!</v>
      </c>
      <c r="O84" s="18" t="e">
        <f>VLOOKUP(E84,E10数据库!C:T,5,0)</f>
        <v>#VALUE!</v>
      </c>
      <c r="P84" s="18" t="e">
        <f>VLOOKUP(G84,E10数据库!V:W,2,0)</f>
        <v>#N/A</v>
      </c>
      <c r="Q84" s="18"/>
      <c r="R84" s="18" t="e">
        <f>VLOOKUP(E84,E10数据库!C:T,7,0)</f>
        <v>#VALUE!</v>
      </c>
      <c r="S84" s="18" t="e">
        <f>VLOOKUP(E84,E10数据库!C:T,8,0)</f>
        <v>#VALUE!</v>
      </c>
      <c r="T84" s="18" t="e">
        <f>VLOOKUP(E84,E10数据库!C:T,9,0)</f>
        <v>#VALUE!</v>
      </c>
      <c r="U84" s="18" t="e">
        <f>VLOOKUP(E84,E10数据库!C:T,10,0)</f>
        <v>#VALUE!</v>
      </c>
      <c r="V84" s="18" t="e">
        <f>VLOOKUP(E84,E10数据库!C:T,10,0)+F84</f>
        <v>#VALUE!</v>
      </c>
      <c r="W84" s="27" t="e">
        <f t="shared" si="23"/>
        <v>#VALUE!</v>
      </c>
      <c r="X84" s="18" t="e">
        <f>VLOOKUP(E84,E10数据库!C:T,12,0)</f>
        <v>#VALUE!</v>
      </c>
      <c r="Y84" s="18" t="e">
        <f>VLOOKUP(E84,E10数据库!C:T,13,0)</f>
        <v>#VALUE!</v>
      </c>
      <c r="Z84" s="18"/>
      <c r="AA84" s="18" t="e">
        <f>VLOOKUP(E84,E10数据库!C:T,14,0)</f>
        <v>#VALUE!</v>
      </c>
      <c r="AB84" s="18" t="e">
        <f>VLOOKUP(E84,E10数据库!C:T,15,0)</f>
        <v>#VALUE!</v>
      </c>
      <c r="AC84" s="27" t="e">
        <f>VLOOKUP(E84,E10数据库!C:T,16,0)*C84</f>
        <v>#VALUE!</v>
      </c>
      <c r="AD84" s="18" t="e">
        <f>VLOOKUP(E84,E10数据库!C:T,17,0)</f>
        <v>#VALUE!</v>
      </c>
      <c r="AE84" s="18" t="e">
        <f>VLOOKUP(E84,E10数据库!C:T,18,0)</f>
        <v>#VALUE!</v>
      </c>
      <c r="AF84" s="18"/>
    </row>
    <row r="85" spans="1:32" x14ac:dyDescent="0.25">
      <c r="A85" s="22"/>
      <c r="B85" s="22"/>
      <c r="C85" s="22"/>
      <c r="D85" s="22"/>
      <c r="E85" s="18" t="e">
        <f t="shared" si="16"/>
        <v>#VALUE!</v>
      </c>
      <c r="F85" s="18" t="str">
        <f t="shared" si="17"/>
        <v/>
      </c>
      <c r="G85" s="18" t="str">
        <f t="shared" si="18"/>
        <v/>
      </c>
      <c r="H85" s="18" t="str">
        <f t="shared" si="19"/>
        <v/>
      </c>
      <c r="I85" s="18" t="e">
        <f t="shared" si="20"/>
        <v>#VALUE!</v>
      </c>
      <c r="J85" s="18" t="e">
        <f t="shared" si="21"/>
        <v>#VALUE!</v>
      </c>
      <c r="K85" s="18" t="e">
        <f>VLOOKUP(E85,E10数据库!C:T,2,0)</f>
        <v>#VALUE!</v>
      </c>
      <c r="L85" s="18" t="e">
        <f>VLOOKUP(E85,E10数据库!C:T,3,0)</f>
        <v>#VALUE!</v>
      </c>
      <c r="M85" s="18" t="e">
        <f t="shared" si="22"/>
        <v>#VALUE!</v>
      </c>
      <c r="N85" s="19" t="e">
        <f>VLOOKUP(E85,E10数据库!C:T,4,0)*M85*E85*C85</f>
        <v>#VALUE!</v>
      </c>
      <c r="O85" s="18" t="e">
        <f>VLOOKUP(E85,E10数据库!C:T,5,0)</f>
        <v>#VALUE!</v>
      </c>
      <c r="P85" s="18" t="e">
        <f>VLOOKUP(G85,E10数据库!V:W,2,0)</f>
        <v>#N/A</v>
      </c>
      <c r="Q85" s="18"/>
      <c r="R85" s="18" t="e">
        <f>VLOOKUP(E85,E10数据库!C:T,7,0)</f>
        <v>#VALUE!</v>
      </c>
      <c r="S85" s="18" t="e">
        <f>VLOOKUP(E85,E10数据库!C:T,8,0)</f>
        <v>#VALUE!</v>
      </c>
      <c r="T85" s="18" t="e">
        <f>VLOOKUP(E85,E10数据库!C:T,9,0)</f>
        <v>#VALUE!</v>
      </c>
      <c r="U85" s="18" t="e">
        <f>VLOOKUP(E85,E10数据库!C:T,10,0)</f>
        <v>#VALUE!</v>
      </c>
      <c r="V85" s="18" t="e">
        <f>VLOOKUP(E85,E10数据库!C:T,10,0)+F85</f>
        <v>#VALUE!</v>
      </c>
      <c r="W85" s="27" t="e">
        <f t="shared" si="23"/>
        <v>#VALUE!</v>
      </c>
      <c r="X85" s="18" t="e">
        <f>VLOOKUP(E85,E10数据库!C:T,12,0)</f>
        <v>#VALUE!</v>
      </c>
      <c r="Y85" s="18" t="e">
        <f>VLOOKUP(E85,E10数据库!C:T,13,0)</f>
        <v>#VALUE!</v>
      </c>
      <c r="Z85" s="18"/>
      <c r="AA85" s="18" t="e">
        <f>VLOOKUP(E85,E10数据库!C:T,14,0)</f>
        <v>#VALUE!</v>
      </c>
      <c r="AB85" s="18" t="e">
        <f>VLOOKUP(E85,E10数据库!C:T,15,0)</f>
        <v>#VALUE!</v>
      </c>
      <c r="AC85" s="27" t="e">
        <f>VLOOKUP(E85,E10数据库!C:T,16,0)*C85</f>
        <v>#VALUE!</v>
      </c>
      <c r="AD85" s="18" t="e">
        <f>VLOOKUP(E85,E10数据库!C:T,17,0)</f>
        <v>#VALUE!</v>
      </c>
      <c r="AE85" s="18" t="e">
        <f>VLOOKUP(E85,E10数据库!C:T,18,0)</f>
        <v>#VALUE!</v>
      </c>
      <c r="AF85" s="18"/>
    </row>
    <row r="86" spans="1:32" x14ac:dyDescent="0.25">
      <c r="A86" s="22"/>
      <c r="B86" s="22"/>
      <c r="C86" s="22"/>
      <c r="D86" s="22"/>
      <c r="E86" s="18" t="e">
        <f t="shared" si="16"/>
        <v>#VALUE!</v>
      </c>
      <c r="F86" s="18" t="str">
        <f t="shared" si="17"/>
        <v/>
      </c>
      <c r="G86" s="18" t="str">
        <f t="shared" si="18"/>
        <v/>
      </c>
      <c r="H86" s="18" t="str">
        <f t="shared" si="19"/>
        <v/>
      </c>
      <c r="I86" s="18" t="e">
        <f t="shared" si="20"/>
        <v>#VALUE!</v>
      </c>
      <c r="J86" s="18" t="e">
        <f t="shared" si="21"/>
        <v>#VALUE!</v>
      </c>
      <c r="K86" s="18" t="e">
        <f>VLOOKUP(E86,E10数据库!C:T,2,0)</f>
        <v>#VALUE!</v>
      </c>
      <c r="L86" s="18" t="e">
        <f>VLOOKUP(E86,E10数据库!C:T,3,0)</f>
        <v>#VALUE!</v>
      </c>
      <c r="M86" s="18" t="e">
        <f t="shared" si="22"/>
        <v>#VALUE!</v>
      </c>
      <c r="N86" s="19" t="e">
        <f>VLOOKUP(E86,E10数据库!C:T,4,0)*M86*E86*C86</f>
        <v>#VALUE!</v>
      </c>
      <c r="O86" s="18" t="e">
        <f>VLOOKUP(E86,E10数据库!C:T,5,0)</f>
        <v>#VALUE!</v>
      </c>
      <c r="P86" s="18" t="e">
        <f>VLOOKUP(G86,E10数据库!V:W,2,0)</f>
        <v>#N/A</v>
      </c>
      <c r="Q86" s="18"/>
      <c r="R86" s="18" t="e">
        <f>VLOOKUP(E86,E10数据库!C:T,7,0)</f>
        <v>#VALUE!</v>
      </c>
      <c r="S86" s="18" t="e">
        <f>VLOOKUP(E86,E10数据库!C:T,8,0)</f>
        <v>#VALUE!</v>
      </c>
      <c r="T86" s="18" t="e">
        <f>VLOOKUP(E86,E10数据库!C:T,9,0)</f>
        <v>#VALUE!</v>
      </c>
      <c r="U86" s="18" t="e">
        <f>VLOOKUP(E86,E10数据库!C:T,10,0)</f>
        <v>#VALUE!</v>
      </c>
      <c r="V86" s="18" t="e">
        <f>VLOOKUP(E86,E10数据库!C:T,10,0)+F86</f>
        <v>#VALUE!</v>
      </c>
      <c r="W86" s="27" t="e">
        <f t="shared" si="23"/>
        <v>#VALUE!</v>
      </c>
      <c r="X86" s="18" t="e">
        <f>VLOOKUP(E86,E10数据库!C:T,12,0)</f>
        <v>#VALUE!</v>
      </c>
      <c r="Y86" s="18" t="e">
        <f>VLOOKUP(E86,E10数据库!C:T,13,0)</f>
        <v>#VALUE!</v>
      </c>
      <c r="Z86" s="18"/>
      <c r="AA86" s="18" t="e">
        <f>VLOOKUP(E86,E10数据库!C:T,14,0)</f>
        <v>#VALUE!</v>
      </c>
      <c r="AB86" s="18" t="e">
        <f>VLOOKUP(E86,E10数据库!C:T,15,0)</f>
        <v>#VALUE!</v>
      </c>
      <c r="AC86" s="27" t="e">
        <f>VLOOKUP(E86,E10数据库!C:T,16,0)*C86</f>
        <v>#VALUE!</v>
      </c>
      <c r="AD86" s="18" t="e">
        <f>VLOOKUP(E86,E10数据库!C:T,17,0)</f>
        <v>#VALUE!</v>
      </c>
      <c r="AE86" s="18" t="e">
        <f>VLOOKUP(E86,E10数据库!C:T,18,0)</f>
        <v>#VALUE!</v>
      </c>
      <c r="AF86" s="18"/>
    </row>
    <row r="87" spans="1:32" x14ac:dyDescent="0.25">
      <c r="A87" s="22"/>
      <c r="B87" s="22"/>
      <c r="C87" s="22"/>
      <c r="D87" s="22"/>
      <c r="E87" s="18" t="e">
        <f t="shared" si="16"/>
        <v>#VALUE!</v>
      </c>
      <c r="F87" s="18" t="str">
        <f t="shared" si="17"/>
        <v/>
      </c>
      <c r="G87" s="18" t="str">
        <f t="shared" si="18"/>
        <v/>
      </c>
      <c r="H87" s="18" t="str">
        <f t="shared" si="19"/>
        <v/>
      </c>
      <c r="I87" s="18" t="e">
        <f t="shared" si="20"/>
        <v>#VALUE!</v>
      </c>
      <c r="J87" s="18" t="e">
        <f t="shared" si="21"/>
        <v>#VALUE!</v>
      </c>
      <c r="K87" s="18" t="e">
        <f>VLOOKUP(E87,E10数据库!C:T,2,0)</f>
        <v>#VALUE!</v>
      </c>
      <c r="L87" s="18" t="e">
        <f>VLOOKUP(E87,E10数据库!C:T,3,0)</f>
        <v>#VALUE!</v>
      </c>
      <c r="M87" s="18" t="e">
        <f t="shared" si="22"/>
        <v>#VALUE!</v>
      </c>
      <c r="N87" s="19" t="e">
        <f>VLOOKUP(E87,E10数据库!C:T,4,0)*M87*E87*C87</f>
        <v>#VALUE!</v>
      </c>
      <c r="O87" s="18" t="e">
        <f>VLOOKUP(E87,E10数据库!C:T,5,0)</f>
        <v>#VALUE!</v>
      </c>
      <c r="P87" s="18" t="e">
        <f>VLOOKUP(G87,E10数据库!V:W,2,0)</f>
        <v>#N/A</v>
      </c>
      <c r="Q87" s="18"/>
      <c r="R87" s="18" t="e">
        <f>VLOOKUP(E87,E10数据库!C:T,7,0)</f>
        <v>#VALUE!</v>
      </c>
      <c r="S87" s="18" t="e">
        <f>VLOOKUP(E87,E10数据库!C:T,8,0)</f>
        <v>#VALUE!</v>
      </c>
      <c r="T87" s="18" t="e">
        <f>VLOOKUP(E87,E10数据库!C:T,9,0)</f>
        <v>#VALUE!</v>
      </c>
      <c r="U87" s="18" t="e">
        <f>VLOOKUP(E87,E10数据库!C:T,10,0)</f>
        <v>#VALUE!</v>
      </c>
      <c r="V87" s="18" t="e">
        <f>VLOOKUP(E87,E10数据库!C:T,10,0)+F87</f>
        <v>#VALUE!</v>
      </c>
      <c r="W87" s="27" t="e">
        <f t="shared" si="23"/>
        <v>#VALUE!</v>
      </c>
      <c r="X87" s="18" t="e">
        <f>VLOOKUP(E87,E10数据库!C:T,12,0)</f>
        <v>#VALUE!</v>
      </c>
      <c r="Y87" s="18" t="e">
        <f>VLOOKUP(E87,E10数据库!C:T,13,0)</f>
        <v>#VALUE!</v>
      </c>
      <c r="Z87" s="18"/>
      <c r="AA87" s="18" t="e">
        <f>VLOOKUP(E87,E10数据库!C:T,14,0)</f>
        <v>#VALUE!</v>
      </c>
      <c r="AB87" s="18" t="e">
        <f>VLOOKUP(E87,E10数据库!C:T,15,0)</f>
        <v>#VALUE!</v>
      </c>
      <c r="AC87" s="27" t="e">
        <f>VLOOKUP(E87,E10数据库!C:T,16,0)*C87</f>
        <v>#VALUE!</v>
      </c>
      <c r="AD87" s="18" t="e">
        <f>VLOOKUP(E87,E10数据库!C:T,17,0)</f>
        <v>#VALUE!</v>
      </c>
      <c r="AE87" s="18" t="e">
        <f>VLOOKUP(E87,E10数据库!C:T,18,0)</f>
        <v>#VALUE!</v>
      </c>
      <c r="AF87" s="18"/>
    </row>
    <row r="88" spans="1:32" x14ac:dyDescent="0.25">
      <c r="A88" s="22"/>
      <c r="B88" s="22"/>
      <c r="C88" s="22"/>
      <c r="D88" s="22"/>
      <c r="E88" s="18" t="e">
        <f t="shared" si="16"/>
        <v>#VALUE!</v>
      </c>
      <c r="F88" s="18" t="str">
        <f t="shared" si="17"/>
        <v/>
      </c>
      <c r="G88" s="18" t="str">
        <f t="shared" si="18"/>
        <v/>
      </c>
      <c r="H88" s="18" t="str">
        <f t="shared" si="19"/>
        <v/>
      </c>
      <c r="I88" s="18" t="e">
        <f t="shared" si="20"/>
        <v>#VALUE!</v>
      </c>
      <c r="J88" s="18" t="e">
        <f t="shared" si="21"/>
        <v>#VALUE!</v>
      </c>
      <c r="K88" s="18" t="e">
        <f>VLOOKUP(E88,E10数据库!C:T,2,0)</f>
        <v>#VALUE!</v>
      </c>
      <c r="L88" s="18" t="e">
        <f>VLOOKUP(E88,E10数据库!C:T,3,0)</f>
        <v>#VALUE!</v>
      </c>
      <c r="M88" s="18" t="e">
        <f t="shared" si="22"/>
        <v>#VALUE!</v>
      </c>
      <c r="N88" s="19" t="e">
        <f>VLOOKUP(E88,E10数据库!C:T,4,0)*M88*E88*C88</f>
        <v>#VALUE!</v>
      </c>
      <c r="O88" s="18" t="e">
        <f>VLOOKUP(E88,E10数据库!C:T,5,0)</f>
        <v>#VALUE!</v>
      </c>
      <c r="P88" s="18" t="e">
        <f>VLOOKUP(G88,E10数据库!V:W,2,0)</f>
        <v>#N/A</v>
      </c>
      <c r="Q88" s="18"/>
      <c r="R88" s="18" t="e">
        <f>VLOOKUP(E88,E10数据库!C:T,7,0)</f>
        <v>#VALUE!</v>
      </c>
      <c r="S88" s="18" t="e">
        <f>VLOOKUP(E88,E10数据库!C:T,8,0)</f>
        <v>#VALUE!</v>
      </c>
      <c r="T88" s="18" t="e">
        <f>VLOOKUP(E88,E10数据库!C:T,9,0)</f>
        <v>#VALUE!</v>
      </c>
      <c r="U88" s="18" t="e">
        <f>VLOOKUP(E88,E10数据库!C:T,10,0)</f>
        <v>#VALUE!</v>
      </c>
      <c r="V88" s="18" t="e">
        <f>VLOOKUP(E88,E10数据库!C:T,10,0)+F88</f>
        <v>#VALUE!</v>
      </c>
      <c r="W88" s="27" t="e">
        <f t="shared" si="23"/>
        <v>#VALUE!</v>
      </c>
      <c r="X88" s="18" t="e">
        <f>VLOOKUP(E88,E10数据库!C:T,12,0)</f>
        <v>#VALUE!</v>
      </c>
      <c r="Y88" s="18" t="e">
        <f>VLOOKUP(E88,E10数据库!C:T,13,0)</f>
        <v>#VALUE!</v>
      </c>
      <c r="Z88" s="18"/>
      <c r="AA88" s="18" t="e">
        <f>VLOOKUP(E88,E10数据库!C:T,14,0)</f>
        <v>#VALUE!</v>
      </c>
      <c r="AB88" s="18" t="e">
        <f>VLOOKUP(E88,E10数据库!C:T,15,0)</f>
        <v>#VALUE!</v>
      </c>
      <c r="AC88" s="27" t="e">
        <f>VLOOKUP(E88,E10数据库!C:T,16,0)*C88</f>
        <v>#VALUE!</v>
      </c>
      <c r="AD88" s="18" t="e">
        <f>VLOOKUP(E88,E10数据库!C:T,17,0)</f>
        <v>#VALUE!</v>
      </c>
      <c r="AE88" s="18" t="e">
        <f>VLOOKUP(E88,E10数据库!C:T,18,0)</f>
        <v>#VALUE!</v>
      </c>
      <c r="AF88" s="18"/>
    </row>
    <row r="89" spans="1:32" x14ac:dyDescent="0.25">
      <c r="A89" s="22"/>
      <c r="B89" s="22"/>
      <c r="C89" s="22"/>
      <c r="D89" s="22"/>
      <c r="E89" s="18" t="e">
        <f t="shared" si="16"/>
        <v>#VALUE!</v>
      </c>
      <c r="F89" s="18" t="str">
        <f t="shared" si="17"/>
        <v/>
      </c>
      <c r="G89" s="18" t="str">
        <f t="shared" si="18"/>
        <v/>
      </c>
      <c r="H89" s="18" t="str">
        <f t="shared" si="19"/>
        <v/>
      </c>
      <c r="I89" s="18" t="e">
        <f t="shared" si="20"/>
        <v>#VALUE!</v>
      </c>
      <c r="J89" s="18" t="e">
        <f t="shared" si="21"/>
        <v>#VALUE!</v>
      </c>
      <c r="K89" s="18" t="e">
        <f>VLOOKUP(E89,E10数据库!C:T,2,0)</f>
        <v>#VALUE!</v>
      </c>
      <c r="L89" s="18" t="e">
        <f>VLOOKUP(E89,E10数据库!C:T,3,0)</f>
        <v>#VALUE!</v>
      </c>
      <c r="M89" s="18" t="e">
        <f t="shared" si="22"/>
        <v>#VALUE!</v>
      </c>
      <c r="N89" s="19" t="e">
        <f>VLOOKUP(E89,E10数据库!C:T,4,0)*M89*E89*C89</f>
        <v>#VALUE!</v>
      </c>
      <c r="O89" s="18" t="e">
        <f>VLOOKUP(E89,E10数据库!C:T,5,0)</f>
        <v>#VALUE!</v>
      </c>
      <c r="P89" s="18" t="e">
        <f>VLOOKUP(G89,E10数据库!V:W,2,0)</f>
        <v>#N/A</v>
      </c>
      <c r="Q89" s="18"/>
      <c r="R89" s="18" t="e">
        <f>VLOOKUP(E89,E10数据库!C:T,7,0)</f>
        <v>#VALUE!</v>
      </c>
      <c r="S89" s="18" t="e">
        <f>VLOOKUP(E89,E10数据库!C:T,8,0)</f>
        <v>#VALUE!</v>
      </c>
      <c r="T89" s="18" t="e">
        <f>VLOOKUP(E89,E10数据库!C:T,9,0)</f>
        <v>#VALUE!</v>
      </c>
      <c r="U89" s="18" t="e">
        <f>VLOOKUP(E89,E10数据库!C:T,10,0)</f>
        <v>#VALUE!</v>
      </c>
      <c r="V89" s="18" t="e">
        <f>VLOOKUP(E89,E10数据库!C:T,10,0)+F89</f>
        <v>#VALUE!</v>
      </c>
      <c r="W89" s="27" t="e">
        <f t="shared" si="23"/>
        <v>#VALUE!</v>
      </c>
      <c r="X89" s="18" t="e">
        <f>VLOOKUP(E89,E10数据库!C:T,12,0)</f>
        <v>#VALUE!</v>
      </c>
      <c r="Y89" s="18" t="e">
        <f>VLOOKUP(E89,E10数据库!C:T,13,0)</f>
        <v>#VALUE!</v>
      </c>
      <c r="Z89" s="18"/>
      <c r="AA89" s="18" t="e">
        <f>VLOOKUP(E89,E10数据库!C:T,14,0)</f>
        <v>#VALUE!</v>
      </c>
      <c r="AB89" s="18" t="e">
        <f>VLOOKUP(E89,E10数据库!C:T,15,0)</f>
        <v>#VALUE!</v>
      </c>
      <c r="AC89" s="27" t="e">
        <f>VLOOKUP(E89,E10数据库!C:T,16,0)*C89</f>
        <v>#VALUE!</v>
      </c>
      <c r="AD89" s="18" t="e">
        <f>VLOOKUP(E89,E10数据库!C:T,17,0)</f>
        <v>#VALUE!</v>
      </c>
      <c r="AE89" s="18" t="e">
        <f>VLOOKUP(E89,E10数据库!C:T,18,0)</f>
        <v>#VALUE!</v>
      </c>
      <c r="AF89" s="18"/>
    </row>
    <row r="90" spans="1:32" x14ac:dyDescent="0.25">
      <c r="A90" s="22"/>
      <c r="B90" s="22"/>
      <c r="C90" s="22"/>
      <c r="D90" s="22"/>
      <c r="E90" s="18" t="e">
        <f t="shared" si="16"/>
        <v>#VALUE!</v>
      </c>
      <c r="F90" s="18" t="str">
        <f t="shared" si="17"/>
        <v/>
      </c>
      <c r="G90" s="18" t="str">
        <f t="shared" si="18"/>
        <v/>
      </c>
      <c r="H90" s="18" t="str">
        <f t="shared" si="19"/>
        <v/>
      </c>
      <c r="I90" s="18" t="e">
        <f t="shared" si="20"/>
        <v>#VALUE!</v>
      </c>
      <c r="J90" s="18" t="e">
        <f t="shared" si="21"/>
        <v>#VALUE!</v>
      </c>
      <c r="K90" s="18" t="e">
        <f>VLOOKUP(E90,E10数据库!C:T,2,0)</f>
        <v>#VALUE!</v>
      </c>
      <c r="L90" s="18" t="e">
        <f>VLOOKUP(E90,E10数据库!C:T,3,0)</f>
        <v>#VALUE!</v>
      </c>
      <c r="M90" s="18" t="e">
        <f t="shared" si="22"/>
        <v>#VALUE!</v>
      </c>
      <c r="N90" s="19" t="e">
        <f>VLOOKUP(E90,E10数据库!C:T,4,0)*M90*E90*C90</f>
        <v>#VALUE!</v>
      </c>
      <c r="O90" s="18" t="e">
        <f>VLOOKUP(E90,E10数据库!C:T,5,0)</f>
        <v>#VALUE!</v>
      </c>
      <c r="P90" s="18" t="e">
        <f>VLOOKUP(G90,E10数据库!V:W,2,0)</f>
        <v>#N/A</v>
      </c>
      <c r="Q90" s="18"/>
      <c r="R90" s="18" t="e">
        <f>VLOOKUP(E90,E10数据库!C:T,7,0)</f>
        <v>#VALUE!</v>
      </c>
      <c r="S90" s="18" t="e">
        <f>VLOOKUP(E90,E10数据库!C:T,8,0)</f>
        <v>#VALUE!</v>
      </c>
      <c r="T90" s="18" t="e">
        <f>VLOOKUP(E90,E10数据库!C:T,9,0)</f>
        <v>#VALUE!</v>
      </c>
      <c r="U90" s="18" t="e">
        <f>VLOOKUP(E90,E10数据库!C:T,10,0)</f>
        <v>#VALUE!</v>
      </c>
      <c r="V90" s="18" t="e">
        <f>VLOOKUP(E90,E10数据库!C:T,10,0)+F90</f>
        <v>#VALUE!</v>
      </c>
      <c r="W90" s="27" t="e">
        <f t="shared" si="23"/>
        <v>#VALUE!</v>
      </c>
      <c r="X90" s="18" t="e">
        <f>VLOOKUP(E90,E10数据库!C:T,12,0)</f>
        <v>#VALUE!</v>
      </c>
      <c r="Y90" s="18" t="e">
        <f>VLOOKUP(E90,E10数据库!C:T,13,0)</f>
        <v>#VALUE!</v>
      </c>
      <c r="Z90" s="18"/>
      <c r="AA90" s="18" t="e">
        <f>VLOOKUP(E90,E10数据库!C:T,14,0)</f>
        <v>#VALUE!</v>
      </c>
      <c r="AB90" s="18" t="e">
        <f>VLOOKUP(E90,E10数据库!C:T,15,0)</f>
        <v>#VALUE!</v>
      </c>
      <c r="AC90" s="27" t="e">
        <f>VLOOKUP(E90,E10数据库!C:T,16,0)*C90</f>
        <v>#VALUE!</v>
      </c>
      <c r="AD90" s="18" t="e">
        <f>VLOOKUP(E90,E10数据库!C:T,17,0)</f>
        <v>#VALUE!</v>
      </c>
      <c r="AE90" s="18" t="e">
        <f>VLOOKUP(E90,E10数据库!C:T,18,0)</f>
        <v>#VALUE!</v>
      </c>
      <c r="AF90" s="18"/>
    </row>
    <row r="91" spans="1:32" x14ac:dyDescent="0.25">
      <c r="A91" s="22"/>
      <c r="B91" s="22"/>
      <c r="C91" s="22"/>
      <c r="D91" s="22"/>
      <c r="E91" s="18" t="e">
        <f t="shared" si="16"/>
        <v>#VALUE!</v>
      </c>
      <c r="F91" s="18" t="str">
        <f t="shared" si="17"/>
        <v/>
      </c>
      <c r="G91" s="18" t="str">
        <f t="shared" si="18"/>
        <v/>
      </c>
      <c r="H91" s="18" t="str">
        <f t="shared" si="19"/>
        <v/>
      </c>
      <c r="I91" s="18" t="e">
        <f t="shared" si="20"/>
        <v>#VALUE!</v>
      </c>
      <c r="J91" s="18" t="e">
        <f t="shared" si="21"/>
        <v>#VALUE!</v>
      </c>
      <c r="K91" s="18" t="e">
        <f>VLOOKUP(E91,E10数据库!C:T,2,0)</f>
        <v>#VALUE!</v>
      </c>
      <c r="L91" s="18" t="e">
        <f>VLOOKUP(E91,E10数据库!C:T,3,0)</f>
        <v>#VALUE!</v>
      </c>
      <c r="M91" s="18" t="e">
        <f t="shared" si="22"/>
        <v>#VALUE!</v>
      </c>
      <c r="N91" s="19" t="e">
        <f>VLOOKUP(E91,E10数据库!C:T,4,0)*M91*E91*C91</f>
        <v>#VALUE!</v>
      </c>
      <c r="O91" s="18" t="e">
        <f>VLOOKUP(E91,E10数据库!C:T,5,0)</f>
        <v>#VALUE!</v>
      </c>
      <c r="P91" s="18" t="e">
        <f>VLOOKUP(G91,E10数据库!V:W,2,0)</f>
        <v>#N/A</v>
      </c>
      <c r="Q91" s="18"/>
      <c r="R91" s="18" t="e">
        <f>VLOOKUP(E91,E10数据库!C:T,7,0)</f>
        <v>#VALUE!</v>
      </c>
      <c r="S91" s="18" t="e">
        <f>VLOOKUP(E91,E10数据库!C:T,8,0)</f>
        <v>#VALUE!</v>
      </c>
      <c r="T91" s="18" t="e">
        <f>VLOOKUP(E91,E10数据库!C:T,9,0)</f>
        <v>#VALUE!</v>
      </c>
      <c r="U91" s="18" t="e">
        <f>VLOOKUP(E91,E10数据库!C:T,10,0)</f>
        <v>#VALUE!</v>
      </c>
      <c r="V91" s="18" t="e">
        <f>VLOOKUP(E91,E10数据库!C:T,10,0)+F91</f>
        <v>#VALUE!</v>
      </c>
      <c r="W91" s="27" t="e">
        <f t="shared" si="23"/>
        <v>#VALUE!</v>
      </c>
      <c r="X91" s="18" t="e">
        <f>VLOOKUP(E91,E10数据库!C:T,12,0)</f>
        <v>#VALUE!</v>
      </c>
      <c r="Y91" s="18" t="e">
        <f>VLOOKUP(E91,E10数据库!C:T,13,0)</f>
        <v>#VALUE!</v>
      </c>
      <c r="Z91" s="18"/>
      <c r="AA91" s="18" t="e">
        <f>VLOOKUP(E91,E10数据库!C:T,14,0)</f>
        <v>#VALUE!</v>
      </c>
      <c r="AB91" s="18" t="e">
        <f>VLOOKUP(E91,E10数据库!C:T,15,0)</f>
        <v>#VALUE!</v>
      </c>
      <c r="AC91" s="27" t="e">
        <f>VLOOKUP(E91,E10数据库!C:T,16,0)*C91</f>
        <v>#VALUE!</v>
      </c>
      <c r="AD91" s="18" t="e">
        <f>VLOOKUP(E91,E10数据库!C:T,17,0)</f>
        <v>#VALUE!</v>
      </c>
      <c r="AE91" s="18" t="e">
        <f>VLOOKUP(E91,E10数据库!C:T,18,0)</f>
        <v>#VALUE!</v>
      </c>
      <c r="AF91" s="18"/>
    </row>
    <row r="92" spans="1:32" x14ac:dyDescent="0.25">
      <c r="A92" s="22"/>
      <c r="B92" s="22"/>
      <c r="C92" s="22"/>
      <c r="D92" s="22"/>
      <c r="E92" s="18" t="e">
        <f t="shared" si="16"/>
        <v>#VALUE!</v>
      </c>
      <c r="F92" s="18" t="str">
        <f t="shared" si="17"/>
        <v/>
      </c>
      <c r="G92" s="18" t="str">
        <f t="shared" si="18"/>
        <v/>
      </c>
      <c r="H92" s="18" t="str">
        <f t="shared" si="19"/>
        <v/>
      </c>
      <c r="I92" s="18" t="e">
        <f t="shared" si="20"/>
        <v>#VALUE!</v>
      </c>
      <c r="J92" s="18" t="e">
        <f t="shared" si="21"/>
        <v>#VALUE!</v>
      </c>
      <c r="K92" s="18" t="e">
        <f>VLOOKUP(E92,E10数据库!C:T,2,0)</f>
        <v>#VALUE!</v>
      </c>
      <c r="L92" s="18" t="e">
        <f>VLOOKUP(E92,E10数据库!C:T,3,0)</f>
        <v>#VALUE!</v>
      </c>
      <c r="M92" s="18" t="e">
        <f t="shared" si="22"/>
        <v>#VALUE!</v>
      </c>
      <c r="N92" s="19" t="e">
        <f>VLOOKUP(E92,E10数据库!C:T,4,0)*M92*E92*C92</f>
        <v>#VALUE!</v>
      </c>
      <c r="O92" s="18" t="e">
        <f>VLOOKUP(E92,E10数据库!C:T,5,0)</f>
        <v>#VALUE!</v>
      </c>
      <c r="P92" s="18" t="e">
        <f>VLOOKUP(G92,E10数据库!V:W,2,0)</f>
        <v>#N/A</v>
      </c>
      <c r="Q92" s="18"/>
      <c r="R92" s="18" t="e">
        <f>VLOOKUP(E92,E10数据库!C:T,7,0)</f>
        <v>#VALUE!</v>
      </c>
      <c r="S92" s="18" t="e">
        <f>VLOOKUP(E92,E10数据库!C:T,8,0)</f>
        <v>#VALUE!</v>
      </c>
      <c r="T92" s="18" t="e">
        <f>VLOOKUP(E92,E10数据库!C:T,9,0)</f>
        <v>#VALUE!</v>
      </c>
      <c r="U92" s="18" t="e">
        <f>VLOOKUP(E92,E10数据库!C:T,10,0)</f>
        <v>#VALUE!</v>
      </c>
      <c r="V92" s="18" t="e">
        <f>VLOOKUP(E92,E10数据库!C:T,10,0)+F92</f>
        <v>#VALUE!</v>
      </c>
      <c r="W92" s="27" t="e">
        <f t="shared" si="23"/>
        <v>#VALUE!</v>
      </c>
      <c r="X92" s="18" t="e">
        <f>VLOOKUP(E92,E10数据库!C:T,12,0)</f>
        <v>#VALUE!</v>
      </c>
      <c r="Y92" s="18" t="e">
        <f>VLOOKUP(E92,E10数据库!C:T,13,0)</f>
        <v>#VALUE!</v>
      </c>
      <c r="Z92" s="18"/>
      <c r="AA92" s="18" t="e">
        <f>VLOOKUP(E92,E10数据库!C:T,14,0)</f>
        <v>#VALUE!</v>
      </c>
      <c r="AB92" s="18" t="e">
        <f>VLOOKUP(E92,E10数据库!C:T,15,0)</f>
        <v>#VALUE!</v>
      </c>
      <c r="AC92" s="27" t="e">
        <f>VLOOKUP(E92,E10数据库!C:T,16,0)*C92</f>
        <v>#VALUE!</v>
      </c>
      <c r="AD92" s="18" t="e">
        <f>VLOOKUP(E92,E10数据库!C:T,17,0)</f>
        <v>#VALUE!</v>
      </c>
      <c r="AE92" s="18" t="e">
        <f>VLOOKUP(E92,E10数据库!C:T,18,0)</f>
        <v>#VALUE!</v>
      </c>
      <c r="AF92" s="18"/>
    </row>
    <row r="93" spans="1:32" x14ac:dyDescent="0.25">
      <c r="A93" s="22"/>
      <c r="B93" s="22"/>
      <c r="C93" s="22"/>
      <c r="D93" s="22"/>
      <c r="E93" s="18" t="e">
        <f t="shared" si="16"/>
        <v>#VALUE!</v>
      </c>
      <c r="F93" s="18" t="str">
        <f t="shared" si="17"/>
        <v/>
      </c>
      <c r="G93" s="18" t="str">
        <f t="shared" si="18"/>
        <v/>
      </c>
      <c r="H93" s="18" t="str">
        <f t="shared" si="19"/>
        <v/>
      </c>
      <c r="I93" s="18" t="e">
        <f t="shared" si="20"/>
        <v>#VALUE!</v>
      </c>
      <c r="J93" s="18" t="e">
        <f t="shared" si="21"/>
        <v>#VALUE!</v>
      </c>
      <c r="K93" s="18" t="e">
        <f>VLOOKUP(E93,E10数据库!C:T,2,0)</f>
        <v>#VALUE!</v>
      </c>
      <c r="L93" s="18" t="e">
        <f>VLOOKUP(E93,E10数据库!C:T,3,0)</f>
        <v>#VALUE!</v>
      </c>
      <c r="M93" s="18" t="e">
        <f t="shared" si="22"/>
        <v>#VALUE!</v>
      </c>
      <c r="N93" s="19" t="e">
        <f>VLOOKUP(E93,E10数据库!C:T,4,0)*M93*E93*C93</f>
        <v>#VALUE!</v>
      </c>
      <c r="O93" s="18" t="e">
        <f>VLOOKUP(E93,E10数据库!C:T,5,0)</f>
        <v>#VALUE!</v>
      </c>
      <c r="P93" s="18" t="e">
        <f>VLOOKUP(G93,E10数据库!V:W,2,0)</f>
        <v>#N/A</v>
      </c>
      <c r="Q93" s="18"/>
      <c r="R93" s="18" t="e">
        <f>VLOOKUP(E93,E10数据库!C:T,7,0)</f>
        <v>#VALUE!</v>
      </c>
      <c r="S93" s="18" t="e">
        <f>VLOOKUP(E93,E10数据库!C:T,8,0)</f>
        <v>#VALUE!</v>
      </c>
      <c r="T93" s="18" t="e">
        <f>VLOOKUP(E93,E10数据库!C:T,9,0)</f>
        <v>#VALUE!</v>
      </c>
      <c r="U93" s="18" t="e">
        <f>VLOOKUP(E93,E10数据库!C:T,10,0)</f>
        <v>#VALUE!</v>
      </c>
      <c r="V93" s="18" t="e">
        <f>VLOOKUP(E93,E10数据库!C:T,10,0)+F93</f>
        <v>#VALUE!</v>
      </c>
      <c r="W93" s="27" t="e">
        <f t="shared" si="23"/>
        <v>#VALUE!</v>
      </c>
      <c r="X93" s="18" t="e">
        <f>VLOOKUP(E93,E10数据库!C:T,12,0)</f>
        <v>#VALUE!</v>
      </c>
      <c r="Y93" s="18" t="e">
        <f>VLOOKUP(E93,E10数据库!C:T,13,0)</f>
        <v>#VALUE!</v>
      </c>
      <c r="Z93" s="18"/>
      <c r="AA93" s="18" t="e">
        <f>VLOOKUP(E93,E10数据库!C:T,14,0)</f>
        <v>#VALUE!</v>
      </c>
      <c r="AB93" s="18" t="e">
        <f>VLOOKUP(E93,E10数据库!C:T,15,0)</f>
        <v>#VALUE!</v>
      </c>
      <c r="AC93" s="27" t="e">
        <f>VLOOKUP(E93,E10数据库!C:T,16,0)*C93</f>
        <v>#VALUE!</v>
      </c>
      <c r="AD93" s="18" t="e">
        <f>VLOOKUP(E93,E10数据库!C:T,17,0)</f>
        <v>#VALUE!</v>
      </c>
      <c r="AE93" s="18" t="e">
        <f>VLOOKUP(E93,E10数据库!C:T,18,0)</f>
        <v>#VALUE!</v>
      </c>
      <c r="AF93" s="18"/>
    </row>
    <row r="94" spans="1:32" x14ac:dyDescent="0.25">
      <c r="A94" s="22"/>
      <c r="B94" s="22"/>
      <c r="C94" s="22"/>
      <c r="D94" s="22"/>
      <c r="E94" s="18" t="e">
        <f t="shared" si="16"/>
        <v>#VALUE!</v>
      </c>
      <c r="F94" s="18" t="str">
        <f t="shared" si="17"/>
        <v/>
      </c>
      <c r="G94" s="18" t="str">
        <f t="shared" si="18"/>
        <v/>
      </c>
      <c r="H94" s="18" t="str">
        <f t="shared" si="19"/>
        <v/>
      </c>
      <c r="I94" s="18" t="e">
        <f t="shared" si="20"/>
        <v>#VALUE!</v>
      </c>
      <c r="J94" s="18" t="e">
        <f t="shared" si="21"/>
        <v>#VALUE!</v>
      </c>
      <c r="K94" s="18" t="e">
        <f>VLOOKUP(E94,E10数据库!C:T,2,0)</f>
        <v>#VALUE!</v>
      </c>
      <c r="L94" s="18" t="e">
        <f>VLOOKUP(E94,E10数据库!C:T,3,0)</f>
        <v>#VALUE!</v>
      </c>
      <c r="M94" s="18" t="e">
        <f t="shared" si="22"/>
        <v>#VALUE!</v>
      </c>
      <c r="N94" s="19" t="e">
        <f>VLOOKUP(E94,E10数据库!C:T,4,0)*M94*E94*C94</f>
        <v>#VALUE!</v>
      </c>
      <c r="O94" s="18" t="e">
        <f>VLOOKUP(E94,E10数据库!C:T,5,0)</f>
        <v>#VALUE!</v>
      </c>
      <c r="P94" s="18" t="e">
        <f>VLOOKUP(G94,E10数据库!V:W,2,0)</f>
        <v>#N/A</v>
      </c>
      <c r="Q94" s="18"/>
      <c r="R94" s="18" t="e">
        <f>VLOOKUP(E94,E10数据库!C:T,7,0)</f>
        <v>#VALUE!</v>
      </c>
      <c r="S94" s="18" t="e">
        <f>VLOOKUP(E94,E10数据库!C:T,8,0)</f>
        <v>#VALUE!</v>
      </c>
      <c r="T94" s="18" t="e">
        <f>VLOOKUP(E94,E10数据库!C:T,9,0)</f>
        <v>#VALUE!</v>
      </c>
      <c r="U94" s="18" t="e">
        <f>VLOOKUP(E94,E10数据库!C:T,10,0)</f>
        <v>#VALUE!</v>
      </c>
      <c r="V94" s="18" t="e">
        <f>VLOOKUP(E94,E10数据库!C:T,10,0)+F94</f>
        <v>#VALUE!</v>
      </c>
      <c r="W94" s="27" t="e">
        <f t="shared" si="23"/>
        <v>#VALUE!</v>
      </c>
      <c r="X94" s="18" t="e">
        <f>VLOOKUP(E94,E10数据库!C:T,12,0)</f>
        <v>#VALUE!</v>
      </c>
      <c r="Y94" s="18" t="e">
        <f>VLOOKUP(E94,E10数据库!C:T,13,0)</f>
        <v>#VALUE!</v>
      </c>
      <c r="Z94" s="18"/>
      <c r="AA94" s="18" t="e">
        <f>VLOOKUP(E94,E10数据库!C:T,14,0)</f>
        <v>#VALUE!</v>
      </c>
      <c r="AB94" s="18" t="e">
        <f>VLOOKUP(E94,E10数据库!C:T,15,0)</f>
        <v>#VALUE!</v>
      </c>
      <c r="AC94" s="27" t="e">
        <f>VLOOKUP(E94,E10数据库!C:T,16,0)*C94</f>
        <v>#VALUE!</v>
      </c>
      <c r="AD94" s="18" t="e">
        <f>VLOOKUP(E94,E10数据库!C:T,17,0)</f>
        <v>#VALUE!</v>
      </c>
      <c r="AE94" s="18" t="e">
        <f>VLOOKUP(E94,E10数据库!C:T,18,0)</f>
        <v>#VALUE!</v>
      </c>
      <c r="AF94" s="18"/>
    </row>
    <row r="95" spans="1:32" x14ac:dyDescent="0.25">
      <c r="A95" s="22"/>
      <c r="B95" s="22"/>
      <c r="C95" s="22"/>
      <c r="D95" s="22"/>
      <c r="E95" s="18" t="e">
        <f t="shared" si="16"/>
        <v>#VALUE!</v>
      </c>
      <c r="F95" s="18" t="str">
        <f t="shared" si="17"/>
        <v/>
      </c>
      <c r="G95" s="18" t="str">
        <f t="shared" si="18"/>
        <v/>
      </c>
      <c r="H95" s="18" t="str">
        <f t="shared" si="19"/>
        <v/>
      </c>
      <c r="I95" s="18" t="e">
        <f t="shared" si="20"/>
        <v>#VALUE!</v>
      </c>
      <c r="J95" s="18" t="e">
        <f t="shared" si="21"/>
        <v>#VALUE!</v>
      </c>
      <c r="K95" s="18" t="e">
        <f>VLOOKUP(E95,E10数据库!C:T,2,0)</f>
        <v>#VALUE!</v>
      </c>
      <c r="L95" s="18" t="e">
        <f>VLOOKUP(E95,E10数据库!C:T,3,0)</f>
        <v>#VALUE!</v>
      </c>
      <c r="M95" s="18" t="e">
        <f t="shared" si="22"/>
        <v>#VALUE!</v>
      </c>
      <c r="N95" s="19" t="e">
        <f>VLOOKUP(E95,E10数据库!C:T,4,0)*M95*E95*C95</f>
        <v>#VALUE!</v>
      </c>
      <c r="O95" s="18" t="e">
        <f>VLOOKUP(E95,E10数据库!C:T,5,0)</f>
        <v>#VALUE!</v>
      </c>
      <c r="P95" s="18" t="e">
        <f>VLOOKUP(G95,E10数据库!V:W,2,0)</f>
        <v>#N/A</v>
      </c>
      <c r="Q95" s="18"/>
      <c r="R95" s="18" t="e">
        <f>VLOOKUP(E95,E10数据库!C:T,7,0)</f>
        <v>#VALUE!</v>
      </c>
      <c r="S95" s="18" t="e">
        <f>VLOOKUP(E95,E10数据库!C:T,8,0)</f>
        <v>#VALUE!</v>
      </c>
      <c r="T95" s="18" t="e">
        <f>VLOOKUP(E95,E10数据库!C:T,9,0)</f>
        <v>#VALUE!</v>
      </c>
      <c r="U95" s="18" t="e">
        <f>VLOOKUP(E95,E10数据库!C:T,10,0)</f>
        <v>#VALUE!</v>
      </c>
      <c r="V95" s="18" t="e">
        <f>VLOOKUP(E95,E10数据库!C:T,10,0)+F95</f>
        <v>#VALUE!</v>
      </c>
      <c r="W95" s="27" t="e">
        <f t="shared" si="23"/>
        <v>#VALUE!</v>
      </c>
      <c r="X95" s="18" t="e">
        <f>VLOOKUP(E95,E10数据库!C:T,12,0)</f>
        <v>#VALUE!</v>
      </c>
      <c r="Y95" s="18" t="e">
        <f>VLOOKUP(E95,E10数据库!C:T,13,0)</f>
        <v>#VALUE!</v>
      </c>
      <c r="Z95" s="18"/>
      <c r="AA95" s="18" t="e">
        <f>VLOOKUP(E95,E10数据库!C:T,14,0)</f>
        <v>#VALUE!</v>
      </c>
      <c r="AB95" s="18" t="e">
        <f>VLOOKUP(E95,E10数据库!C:T,15,0)</f>
        <v>#VALUE!</v>
      </c>
      <c r="AC95" s="27" t="e">
        <f>VLOOKUP(E95,E10数据库!C:T,16,0)*C95</f>
        <v>#VALUE!</v>
      </c>
      <c r="AD95" s="18" t="e">
        <f>VLOOKUP(E95,E10数据库!C:T,17,0)</f>
        <v>#VALUE!</v>
      </c>
      <c r="AE95" s="18" t="e">
        <f>VLOOKUP(E95,E10数据库!C:T,18,0)</f>
        <v>#VALUE!</v>
      </c>
      <c r="AF95" s="18"/>
    </row>
    <row r="96" spans="1:32" x14ac:dyDescent="0.25">
      <c r="A96" s="22"/>
      <c r="B96" s="22"/>
      <c r="C96" s="22"/>
      <c r="D96" s="22"/>
      <c r="E96" s="18" t="e">
        <f t="shared" si="16"/>
        <v>#VALUE!</v>
      </c>
      <c r="F96" s="18" t="str">
        <f t="shared" si="17"/>
        <v/>
      </c>
      <c r="G96" s="18" t="str">
        <f t="shared" si="18"/>
        <v/>
      </c>
      <c r="H96" s="18" t="str">
        <f t="shared" si="19"/>
        <v/>
      </c>
      <c r="I96" s="18" t="e">
        <f t="shared" si="20"/>
        <v>#VALUE!</v>
      </c>
      <c r="J96" s="18" t="e">
        <f t="shared" si="21"/>
        <v>#VALUE!</v>
      </c>
      <c r="K96" s="18" t="e">
        <f>VLOOKUP(E96,E10数据库!C:T,2,0)</f>
        <v>#VALUE!</v>
      </c>
      <c r="L96" s="18" t="e">
        <f>VLOOKUP(E96,E10数据库!C:T,3,0)</f>
        <v>#VALUE!</v>
      </c>
      <c r="M96" s="18" t="e">
        <f t="shared" si="22"/>
        <v>#VALUE!</v>
      </c>
      <c r="N96" s="19" t="e">
        <f>VLOOKUP(E96,E10数据库!C:T,4,0)*M96*E96*C96</f>
        <v>#VALUE!</v>
      </c>
      <c r="O96" s="18" t="e">
        <f>VLOOKUP(E96,E10数据库!C:T,5,0)</f>
        <v>#VALUE!</v>
      </c>
      <c r="P96" s="18" t="e">
        <f>VLOOKUP(G96,E10数据库!V:W,2,0)</f>
        <v>#N/A</v>
      </c>
      <c r="Q96" s="18"/>
      <c r="R96" s="18" t="e">
        <f>VLOOKUP(E96,E10数据库!C:T,7,0)</f>
        <v>#VALUE!</v>
      </c>
      <c r="S96" s="18" t="e">
        <f>VLOOKUP(E96,E10数据库!C:T,8,0)</f>
        <v>#VALUE!</v>
      </c>
      <c r="T96" s="18" t="e">
        <f>VLOOKUP(E96,E10数据库!C:T,9,0)</f>
        <v>#VALUE!</v>
      </c>
      <c r="U96" s="18" t="e">
        <f>VLOOKUP(E96,E10数据库!C:T,10,0)</f>
        <v>#VALUE!</v>
      </c>
      <c r="V96" s="18" t="e">
        <f>VLOOKUP(E96,E10数据库!C:T,10,0)+F96</f>
        <v>#VALUE!</v>
      </c>
      <c r="W96" s="27" t="e">
        <f t="shared" si="23"/>
        <v>#VALUE!</v>
      </c>
      <c r="X96" s="18" t="e">
        <f>VLOOKUP(E96,E10数据库!C:T,12,0)</f>
        <v>#VALUE!</v>
      </c>
      <c r="Y96" s="18" t="e">
        <f>VLOOKUP(E96,E10数据库!C:T,13,0)</f>
        <v>#VALUE!</v>
      </c>
      <c r="Z96" s="18"/>
      <c r="AA96" s="18" t="e">
        <f>VLOOKUP(E96,E10数据库!C:T,14,0)</f>
        <v>#VALUE!</v>
      </c>
      <c r="AB96" s="18" t="e">
        <f>VLOOKUP(E96,E10数据库!C:T,15,0)</f>
        <v>#VALUE!</v>
      </c>
      <c r="AC96" s="27" t="e">
        <f>VLOOKUP(E96,E10数据库!C:T,16,0)*C96</f>
        <v>#VALUE!</v>
      </c>
      <c r="AD96" s="18" t="e">
        <f>VLOOKUP(E96,E10数据库!C:T,17,0)</f>
        <v>#VALUE!</v>
      </c>
      <c r="AE96" s="18" t="e">
        <f>VLOOKUP(E96,E10数据库!C:T,18,0)</f>
        <v>#VALUE!</v>
      </c>
      <c r="AF96" s="18"/>
    </row>
    <row r="97" spans="1:32" x14ac:dyDescent="0.25">
      <c r="A97" s="22"/>
      <c r="B97" s="22"/>
      <c r="C97" s="22"/>
      <c r="D97" s="22"/>
      <c r="E97" s="18" t="e">
        <f t="shared" si="16"/>
        <v>#VALUE!</v>
      </c>
      <c r="F97" s="18" t="str">
        <f t="shared" si="17"/>
        <v/>
      </c>
      <c r="G97" s="18" t="str">
        <f t="shared" si="18"/>
        <v/>
      </c>
      <c r="H97" s="18" t="str">
        <f t="shared" si="19"/>
        <v/>
      </c>
      <c r="I97" s="18" t="e">
        <f t="shared" si="20"/>
        <v>#VALUE!</v>
      </c>
      <c r="J97" s="18" t="e">
        <f t="shared" si="21"/>
        <v>#VALUE!</v>
      </c>
      <c r="K97" s="18" t="e">
        <f>VLOOKUP(E97,E10数据库!C:T,2,0)</f>
        <v>#VALUE!</v>
      </c>
      <c r="L97" s="18" t="e">
        <f>VLOOKUP(E97,E10数据库!C:T,3,0)</f>
        <v>#VALUE!</v>
      </c>
      <c r="M97" s="18" t="e">
        <f t="shared" si="22"/>
        <v>#VALUE!</v>
      </c>
      <c r="N97" s="19" t="e">
        <f>VLOOKUP(E97,E10数据库!C:T,4,0)*M97*E97*C97</f>
        <v>#VALUE!</v>
      </c>
      <c r="O97" s="18" t="e">
        <f>VLOOKUP(E97,E10数据库!C:T,5,0)</f>
        <v>#VALUE!</v>
      </c>
      <c r="P97" s="18" t="e">
        <f>VLOOKUP(G97,E10数据库!V:W,2,0)</f>
        <v>#N/A</v>
      </c>
      <c r="Q97" s="18"/>
      <c r="R97" s="18" t="e">
        <f>VLOOKUP(E97,E10数据库!C:T,7,0)</f>
        <v>#VALUE!</v>
      </c>
      <c r="S97" s="18" t="e">
        <f>VLOOKUP(E97,E10数据库!C:T,8,0)</f>
        <v>#VALUE!</v>
      </c>
      <c r="T97" s="18" t="e">
        <f>VLOOKUP(E97,E10数据库!C:T,9,0)</f>
        <v>#VALUE!</v>
      </c>
      <c r="U97" s="18" t="e">
        <f>VLOOKUP(E97,E10数据库!C:T,10,0)</f>
        <v>#VALUE!</v>
      </c>
      <c r="V97" s="18" t="e">
        <f>VLOOKUP(E97,E10数据库!C:T,10,0)+F97</f>
        <v>#VALUE!</v>
      </c>
      <c r="W97" s="27" t="e">
        <f t="shared" si="23"/>
        <v>#VALUE!</v>
      </c>
      <c r="X97" s="18" t="e">
        <f>VLOOKUP(E97,E10数据库!C:T,12,0)</f>
        <v>#VALUE!</v>
      </c>
      <c r="Y97" s="18" t="e">
        <f>VLOOKUP(E97,E10数据库!C:T,13,0)</f>
        <v>#VALUE!</v>
      </c>
      <c r="Z97" s="18"/>
      <c r="AA97" s="18" t="e">
        <f>VLOOKUP(E97,E10数据库!C:T,14,0)</f>
        <v>#VALUE!</v>
      </c>
      <c r="AB97" s="18" t="e">
        <f>VLOOKUP(E97,E10数据库!C:T,15,0)</f>
        <v>#VALUE!</v>
      </c>
      <c r="AC97" s="27" t="e">
        <f>VLOOKUP(E97,E10数据库!C:T,16,0)*C97</f>
        <v>#VALUE!</v>
      </c>
      <c r="AD97" s="18" t="e">
        <f>VLOOKUP(E97,E10数据库!C:T,17,0)</f>
        <v>#VALUE!</v>
      </c>
      <c r="AE97" s="18" t="e">
        <f>VLOOKUP(E97,E10数据库!C:T,18,0)</f>
        <v>#VALUE!</v>
      </c>
      <c r="AF97" s="18"/>
    </row>
    <row r="98" spans="1:32" x14ac:dyDescent="0.25">
      <c r="A98" s="22"/>
      <c r="B98" s="22"/>
      <c r="C98" s="22"/>
      <c r="D98" s="22"/>
      <c r="E98" s="18" t="e">
        <f t="shared" si="16"/>
        <v>#VALUE!</v>
      </c>
      <c r="F98" s="18" t="str">
        <f t="shared" si="17"/>
        <v/>
      </c>
      <c r="G98" s="18" t="str">
        <f t="shared" si="18"/>
        <v/>
      </c>
      <c r="H98" s="18" t="str">
        <f t="shared" si="19"/>
        <v/>
      </c>
      <c r="I98" s="18" t="e">
        <f t="shared" si="20"/>
        <v>#VALUE!</v>
      </c>
      <c r="J98" s="18" t="e">
        <f t="shared" si="21"/>
        <v>#VALUE!</v>
      </c>
      <c r="K98" s="18" t="e">
        <f>VLOOKUP(E98,E10数据库!C:T,2,0)</f>
        <v>#VALUE!</v>
      </c>
      <c r="L98" s="18" t="e">
        <f>VLOOKUP(E98,E10数据库!C:T,3,0)</f>
        <v>#VALUE!</v>
      </c>
      <c r="M98" s="18" t="e">
        <f t="shared" si="22"/>
        <v>#VALUE!</v>
      </c>
      <c r="N98" s="19" t="e">
        <f>VLOOKUP(E98,E10数据库!C:T,4,0)*M98*E98*C98</f>
        <v>#VALUE!</v>
      </c>
      <c r="O98" s="18" t="e">
        <f>VLOOKUP(E98,E10数据库!C:T,5,0)</f>
        <v>#VALUE!</v>
      </c>
      <c r="P98" s="18" t="e">
        <f>VLOOKUP(G98,E10数据库!V:W,2,0)</f>
        <v>#N/A</v>
      </c>
      <c r="Q98" s="18"/>
      <c r="R98" s="18" t="e">
        <f>VLOOKUP(E98,E10数据库!C:T,7,0)</f>
        <v>#VALUE!</v>
      </c>
      <c r="S98" s="18" t="e">
        <f>VLOOKUP(E98,E10数据库!C:T,8,0)</f>
        <v>#VALUE!</v>
      </c>
      <c r="T98" s="18" t="e">
        <f>VLOOKUP(E98,E10数据库!C:T,9,0)</f>
        <v>#VALUE!</v>
      </c>
      <c r="U98" s="18" t="e">
        <f>VLOOKUP(E98,E10数据库!C:T,10,0)</f>
        <v>#VALUE!</v>
      </c>
      <c r="V98" s="18" t="e">
        <f>VLOOKUP(E98,E10数据库!C:T,10,0)+F98</f>
        <v>#VALUE!</v>
      </c>
      <c r="W98" s="27" t="e">
        <f t="shared" si="23"/>
        <v>#VALUE!</v>
      </c>
      <c r="X98" s="18" t="e">
        <f>VLOOKUP(E98,E10数据库!C:T,12,0)</f>
        <v>#VALUE!</v>
      </c>
      <c r="Y98" s="18" t="e">
        <f>VLOOKUP(E98,E10数据库!C:T,13,0)</f>
        <v>#VALUE!</v>
      </c>
      <c r="Z98" s="18"/>
      <c r="AA98" s="18" t="e">
        <f>VLOOKUP(E98,E10数据库!C:T,14,0)</f>
        <v>#VALUE!</v>
      </c>
      <c r="AB98" s="18" t="e">
        <f>VLOOKUP(E98,E10数据库!C:T,15,0)</f>
        <v>#VALUE!</v>
      </c>
      <c r="AC98" s="27" t="e">
        <f>VLOOKUP(E98,E10数据库!C:T,16,0)*C98</f>
        <v>#VALUE!</v>
      </c>
      <c r="AD98" s="18" t="e">
        <f>VLOOKUP(E98,E10数据库!C:T,17,0)</f>
        <v>#VALUE!</v>
      </c>
      <c r="AE98" s="18" t="e">
        <f>VLOOKUP(E98,E10数据库!C:T,18,0)</f>
        <v>#VALUE!</v>
      </c>
      <c r="AF98" s="18"/>
    </row>
    <row r="99" spans="1:32" x14ac:dyDescent="0.25">
      <c r="A99" s="22"/>
      <c r="B99" s="22"/>
      <c r="C99" s="22"/>
      <c r="D99" s="22"/>
      <c r="E99" s="18" t="e">
        <f t="shared" si="16"/>
        <v>#VALUE!</v>
      </c>
      <c r="F99" s="18" t="str">
        <f t="shared" si="17"/>
        <v/>
      </c>
      <c r="G99" s="18" t="str">
        <f t="shared" si="18"/>
        <v/>
      </c>
      <c r="H99" s="18" t="str">
        <f t="shared" si="19"/>
        <v/>
      </c>
      <c r="I99" s="18" t="e">
        <f t="shared" si="20"/>
        <v>#VALUE!</v>
      </c>
      <c r="J99" s="18" t="e">
        <f t="shared" si="21"/>
        <v>#VALUE!</v>
      </c>
      <c r="K99" s="18" t="e">
        <f>VLOOKUP(E99,E10数据库!C:T,2,0)</f>
        <v>#VALUE!</v>
      </c>
      <c r="L99" s="18" t="e">
        <f>VLOOKUP(E99,E10数据库!C:T,3,0)</f>
        <v>#VALUE!</v>
      </c>
      <c r="M99" s="18" t="e">
        <f t="shared" si="22"/>
        <v>#VALUE!</v>
      </c>
      <c r="N99" s="19" t="e">
        <f>VLOOKUP(E99,E10数据库!C:T,4,0)*M99*E99*C99</f>
        <v>#VALUE!</v>
      </c>
      <c r="O99" s="18" t="e">
        <f>VLOOKUP(E99,E10数据库!C:T,5,0)</f>
        <v>#VALUE!</v>
      </c>
      <c r="P99" s="18" t="e">
        <f>VLOOKUP(G99,E10数据库!V:W,2,0)</f>
        <v>#N/A</v>
      </c>
      <c r="Q99" s="18"/>
      <c r="R99" s="18" t="e">
        <f>VLOOKUP(E99,E10数据库!C:T,7,0)</f>
        <v>#VALUE!</v>
      </c>
      <c r="S99" s="18" t="e">
        <f>VLOOKUP(E99,E10数据库!C:T,8,0)</f>
        <v>#VALUE!</v>
      </c>
      <c r="T99" s="18" t="e">
        <f>VLOOKUP(E99,E10数据库!C:T,9,0)</f>
        <v>#VALUE!</v>
      </c>
      <c r="U99" s="18" t="e">
        <f>VLOOKUP(E99,E10数据库!C:T,10,0)</f>
        <v>#VALUE!</v>
      </c>
      <c r="V99" s="18" t="e">
        <f>VLOOKUP(E99,E10数据库!C:T,10,0)+F99</f>
        <v>#VALUE!</v>
      </c>
      <c r="W99" s="27" t="e">
        <f t="shared" si="23"/>
        <v>#VALUE!</v>
      </c>
      <c r="X99" s="18" t="e">
        <f>VLOOKUP(E99,E10数据库!C:T,12,0)</f>
        <v>#VALUE!</v>
      </c>
      <c r="Y99" s="18" t="e">
        <f>VLOOKUP(E99,E10数据库!C:T,13,0)</f>
        <v>#VALUE!</v>
      </c>
      <c r="Z99" s="18"/>
      <c r="AA99" s="18" t="e">
        <f>VLOOKUP(E99,E10数据库!C:T,14,0)</f>
        <v>#VALUE!</v>
      </c>
      <c r="AB99" s="18" t="e">
        <f>VLOOKUP(E99,E10数据库!C:T,15,0)</f>
        <v>#VALUE!</v>
      </c>
      <c r="AC99" s="27" t="e">
        <f>VLOOKUP(E99,E10数据库!C:T,16,0)*C99</f>
        <v>#VALUE!</v>
      </c>
      <c r="AD99" s="18" t="e">
        <f>VLOOKUP(E99,E10数据库!C:T,17,0)</f>
        <v>#VALUE!</v>
      </c>
      <c r="AE99" s="18" t="e">
        <f>VLOOKUP(E99,E10数据库!C:T,18,0)</f>
        <v>#VALUE!</v>
      </c>
      <c r="AF99" s="18"/>
    </row>
    <row r="100" spans="1:32" x14ac:dyDescent="0.25">
      <c r="A100" s="22"/>
      <c r="B100" s="22"/>
      <c r="C100" s="22"/>
      <c r="D100" s="22"/>
      <c r="E100" s="18" t="e">
        <f t="shared" si="16"/>
        <v>#VALUE!</v>
      </c>
      <c r="F100" s="18" t="str">
        <f t="shared" si="17"/>
        <v/>
      </c>
      <c r="G100" s="18" t="str">
        <f t="shared" si="18"/>
        <v/>
      </c>
      <c r="H100" s="18" t="str">
        <f t="shared" si="19"/>
        <v/>
      </c>
      <c r="I100" s="18" t="e">
        <f t="shared" si="20"/>
        <v>#VALUE!</v>
      </c>
      <c r="J100" s="18" t="e">
        <f t="shared" si="21"/>
        <v>#VALUE!</v>
      </c>
      <c r="K100" s="18" t="e">
        <f>VLOOKUP(E100,E10数据库!C:T,2,0)</f>
        <v>#VALUE!</v>
      </c>
      <c r="L100" s="18" t="e">
        <f>VLOOKUP(E100,E10数据库!C:T,3,0)</f>
        <v>#VALUE!</v>
      </c>
      <c r="M100" s="18" t="e">
        <f t="shared" si="22"/>
        <v>#VALUE!</v>
      </c>
      <c r="N100" s="19" t="e">
        <f>VLOOKUP(E100,E10数据库!C:T,4,0)*M100*E100*C100</f>
        <v>#VALUE!</v>
      </c>
      <c r="O100" s="18" t="e">
        <f>VLOOKUP(E100,E10数据库!C:T,5,0)</f>
        <v>#VALUE!</v>
      </c>
      <c r="P100" s="18" t="e">
        <f>VLOOKUP(G100,E10数据库!V:W,2,0)</f>
        <v>#N/A</v>
      </c>
      <c r="Q100" s="18"/>
      <c r="R100" s="18" t="e">
        <f>VLOOKUP(E100,E10数据库!C:T,7,0)</f>
        <v>#VALUE!</v>
      </c>
      <c r="S100" s="18" t="e">
        <f>VLOOKUP(E100,E10数据库!C:T,8,0)</f>
        <v>#VALUE!</v>
      </c>
      <c r="T100" s="18" t="e">
        <f>VLOOKUP(E100,E10数据库!C:T,9,0)</f>
        <v>#VALUE!</v>
      </c>
      <c r="U100" s="18" t="e">
        <f>VLOOKUP(E100,E10数据库!C:T,10,0)</f>
        <v>#VALUE!</v>
      </c>
      <c r="V100" s="18" t="e">
        <f>VLOOKUP(E100,E10数据库!C:T,10,0)+F100</f>
        <v>#VALUE!</v>
      </c>
      <c r="W100" s="27" t="e">
        <f t="shared" si="23"/>
        <v>#VALUE!</v>
      </c>
      <c r="X100" s="18" t="e">
        <f>VLOOKUP(E100,E10数据库!C:T,12,0)</f>
        <v>#VALUE!</v>
      </c>
      <c r="Y100" s="18" t="e">
        <f>VLOOKUP(E100,E10数据库!C:T,13,0)</f>
        <v>#VALUE!</v>
      </c>
      <c r="Z100" s="18"/>
      <c r="AA100" s="18" t="e">
        <f>VLOOKUP(E100,E10数据库!C:T,14,0)</f>
        <v>#VALUE!</v>
      </c>
      <c r="AB100" s="18" t="e">
        <f>VLOOKUP(E100,E10数据库!C:T,15,0)</f>
        <v>#VALUE!</v>
      </c>
      <c r="AC100" s="27" t="e">
        <f>VLOOKUP(E100,E10数据库!C:T,16,0)*C100</f>
        <v>#VALUE!</v>
      </c>
      <c r="AD100" s="18" t="e">
        <f>VLOOKUP(E100,E10数据库!C:T,17,0)</f>
        <v>#VALUE!</v>
      </c>
      <c r="AE100" s="18" t="e">
        <f>VLOOKUP(E100,E10数据库!C:T,18,0)</f>
        <v>#VALUE!</v>
      </c>
      <c r="AF100" s="18"/>
    </row>
  </sheetData>
  <protectedRanges>
    <protectedRange sqref="A2:D1000" name="区域1"/>
  </protectedRanges>
  <phoneticPr fontId="6" type="noConversion"/>
  <pageMargins left="0.7" right="0.7" top="0.75" bottom="0.75" header="0.3" footer="0.3"/>
  <ignoredErrors>
    <ignoredError sqref="E2" formula="1"/>
  </ignoredError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F7987-67F3-4600-96F7-1E5FEBFA3DEB}">
  <sheetPr codeName="Sheet69"/>
  <dimension ref="A1:W8"/>
  <sheetViews>
    <sheetView workbookViewId="0"/>
  </sheetViews>
  <sheetFormatPr defaultRowHeight="14" x14ac:dyDescent="0.25"/>
  <cols>
    <col min="1" max="1" width="16.90625" bestFit="1" customWidth="1"/>
    <col min="2" max="2" width="8.7265625" style="35"/>
    <col min="3" max="3" width="12.453125" bestFit="1" customWidth="1"/>
    <col min="5" max="5" width="15.7265625" bestFit="1" customWidth="1"/>
    <col min="8" max="8" width="11.36328125" bestFit="1" customWidth="1"/>
    <col min="23" max="23" width="11.36328125" bestFit="1" customWidth="1"/>
  </cols>
  <sheetData>
    <row r="1" spans="1:23" x14ac:dyDescent="0.25">
      <c r="A1" s="43" t="str">
        <f>HYPERLINK("#管架编号及数量输入!J1","序号/回输入界面")</f>
        <v>序号/回输入界面</v>
      </c>
      <c r="B1" s="46"/>
      <c r="C1" s="76" t="s">
        <v>310</v>
      </c>
      <c r="D1" s="83"/>
      <c r="E1" s="83"/>
      <c r="F1" s="83"/>
      <c r="G1" s="83"/>
      <c r="H1" s="83"/>
      <c r="I1" s="86" t="s">
        <v>309</v>
      </c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35"/>
      <c r="V1" s="76" t="s">
        <v>45</v>
      </c>
      <c r="W1" s="76"/>
    </row>
    <row r="2" spans="1:23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3" t="s">
        <v>32</v>
      </c>
      <c r="G2" s="1" t="s">
        <v>3</v>
      </c>
      <c r="H2" s="1" t="s">
        <v>4</v>
      </c>
      <c r="I2" s="1" t="s">
        <v>12</v>
      </c>
      <c r="J2" s="1" t="s">
        <v>2</v>
      </c>
      <c r="K2" s="3" t="s">
        <v>226</v>
      </c>
      <c r="L2" s="3" t="s">
        <v>89</v>
      </c>
      <c r="M2" s="3" t="s">
        <v>193</v>
      </c>
      <c r="N2" s="1" t="s">
        <v>3</v>
      </c>
      <c r="O2" s="1" t="s">
        <v>4</v>
      </c>
      <c r="P2" s="1" t="s">
        <v>12</v>
      </c>
      <c r="Q2" s="1" t="s">
        <v>2</v>
      </c>
      <c r="R2" s="3" t="s">
        <v>32</v>
      </c>
      <c r="S2" s="1" t="s">
        <v>3</v>
      </c>
      <c r="T2" s="1" t="s">
        <v>4</v>
      </c>
      <c r="U2" s="30"/>
      <c r="V2" s="3" t="s">
        <v>44</v>
      </c>
      <c r="W2" s="1" t="s">
        <v>4</v>
      </c>
    </row>
    <row r="3" spans="1:23" ht="15" x14ac:dyDescent="0.25">
      <c r="A3" s="3" t="s">
        <v>305</v>
      </c>
      <c r="B3" s="3" t="s">
        <v>306</v>
      </c>
      <c r="C3" s="3">
        <v>1</v>
      </c>
      <c r="D3" s="3" t="s">
        <v>116</v>
      </c>
      <c r="E3" s="34" t="s">
        <v>291</v>
      </c>
      <c r="F3" s="7" t="s">
        <v>307</v>
      </c>
      <c r="G3" s="1" t="s">
        <v>16</v>
      </c>
      <c r="H3" s="3" t="s">
        <v>315</v>
      </c>
      <c r="I3" s="3" t="s">
        <v>116</v>
      </c>
      <c r="J3" s="34" t="s">
        <v>291</v>
      </c>
      <c r="K3" s="1">
        <v>35</v>
      </c>
      <c r="L3" s="1">
        <v>20</v>
      </c>
      <c r="M3" s="1">
        <v>10</v>
      </c>
      <c r="N3" s="3" t="s">
        <v>274</v>
      </c>
      <c r="O3" s="1" t="s">
        <v>7</v>
      </c>
      <c r="P3" s="3" t="s">
        <v>149</v>
      </c>
      <c r="Q3" s="1" t="s">
        <v>14</v>
      </c>
      <c r="R3" s="3">
        <v>0</v>
      </c>
      <c r="S3" s="3" t="s">
        <v>308</v>
      </c>
      <c r="T3" s="1" t="s">
        <v>7</v>
      </c>
      <c r="U3" s="30"/>
      <c r="V3" s="1" t="s">
        <v>311</v>
      </c>
      <c r="W3" s="1" t="s">
        <v>312</v>
      </c>
    </row>
    <row r="4" spans="1:23" ht="15" x14ac:dyDescent="0.25">
      <c r="A4" s="3"/>
      <c r="B4" s="1"/>
      <c r="C4" s="3">
        <v>2</v>
      </c>
      <c r="D4" s="3" t="s">
        <v>116</v>
      </c>
      <c r="E4" s="34" t="s">
        <v>291</v>
      </c>
      <c r="F4" s="7" t="s">
        <v>307</v>
      </c>
      <c r="G4" s="1" t="s">
        <v>16</v>
      </c>
      <c r="H4" s="3" t="s">
        <v>315</v>
      </c>
      <c r="I4" s="3" t="s">
        <v>116</v>
      </c>
      <c r="J4" s="34" t="s">
        <v>291</v>
      </c>
      <c r="K4" s="1">
        <v>35</v>
      </c>
      <c r="L4" s="1">
        <v>20</v>
      </c>
      <c r="M4" s="1">
        <v>10</v>
      </c>
      <c r="N4" s="1" t="s">
        <v>16</v>
      </c>
      <c r="O4" s="1" t="s">
        <v>7</v>
      </c>
      <c r="P4" s="3" t="s">
        <v>149</v>
      </c>
      <c r="Q4" s="1" t="s">
        <v>14</v>
      </c>
      <c r="R4" s="3">
        <v>0.1</v>
      </c>
      <c r="S4" s="3" t="s">
        <v>308</v>
      </c>
      <c r="T4" s="1" t="s">
        <v>7</v>
      </c>
      <c r="U4" s="30"/>
      <c r="V4" s="3" t="s">
        <v>34</v>
      </c>
      <c r="W4" s="1" t="s">
        <v>7</v>
      </c>
    </row>
    <row r="5" spans="1:23" ht="15" x14ac:dyDescent="0.25">
      <c r="A5" s="3"/>
      <c r="B5" s="1"/>
      <c r="C5" s="3">
        <v>3</v>
      </c>
      <c r="D5" s="3" t="s">
        <v>116</v>
      </c>
      <c r="E5" s="34" t="s">
        <v>291</v>
      </c>
      <c r="F5" s="7" t="s">
        <v>1036</v>
      </c>
      <c r="G5" s="1" t="s">
        <v>16</v>
      </c>
      <c r="H5" s="3" t="s">
        <v>315</v>
      </c>
      <c r="I5" s="3" t="s">
        <v>116</v>
      </c>
      <c r="J5" s="34" t="s">
        <v>291</v>
      </c>
      <c r="K5" s="1">
        <v>35</v>
      </c>
      <c r="L5" s="1">
        <v>20</v>
      </c>
      <c r="M5" s="1">
        <v>10</v>
      </c>
      <c r="N5" s="1" t="s">
        <v>16</v>
      </c>
      <c r="O5" s="1" t="s">
        <v>7</v>
      </c>
      <c r="P5" s="3" t="s">
        <v>149</v>
      </c>
      <c r="Q5" s="1" t="s">
        <v>14</v>
      </c>
      <c r="R5" s="3">
        <v>0</v>
      </c>
      <c r="S5" s="3" t="s">
        <v>308</v>
      </c>
      <c r="T5" s="1" t="s">
        <v>7</v>
      </c>
      <c r="U5" s="30"/>
      <c r="V5" s="3" t="s">
        <v>54</v>
      </c>
      <c r="W5" s="3" t="s">
        <v>312</v>
      </c>
    </row>
    <row r="6" spans="1:23" ht="15" x14ac:dyDescent="0.25">
      <c r="A6" s="3"/>
      <c r="B6" s="1"/>
      <c r="C6" s="3">
        <v>4</v>
      </c>
      <c r="D6" s="3" t="s">
        <v>116</v>
      </c>
      <c r="E6" s="34" t="s">
        <v>291</v>
      </c>
      <c r="F6" s="7" t="s">
        <v>1036</v>
      </c>
      <c r="G6" s="1" t="s">
        <v>16</v>
      </c>
      <c r="H6" s="3" t="s">
        <v>315</v>
      </c>
      <c r="I6" s="3" t="s">
        <v>116</v>
      </c>
      <c r="J6" s="34" t="s">
        <v>291</v>
      </c>
      <c r="K6" s="1">
        <v>35</v>
      </c>
      <c r="L6" s="1">
        <v>20</v>
      </c>
      <c r="M6" s="1">
        <v>10</v>
      </c>
      <c r="N6" s="1" t="s">
        <v>16</v>
      </c>
      <c r="O6" s="1" t="s">
        <v>7</v>
      </c>
      <c r="P6" s="3" t="s">
        <v>149</v>
      </c>
      <c r="Q6" s="1" t="s">
        <v>14</v>
      </c>
      <c r="R6" s="3">
        <v>0.1</v>
      </c>
      <c r="S6" s="3" t="s">
        <v>308</v>
      </c>
      <c r="T6" s="1" t="s">
        <v>7</v>
      </c>
      <c r="U6" s="30"/>
      <c r="V6" s="3" t="s">
        <v>172</v>
      </c>
      <c r="W6" s="6" t="s">
        <v>313</v>
      </c>
    </row>
    <row r="7" spans="1:23" x14ac:dyDescent="0.25">
      <c r="V7" s="3" t="s">
        <v>50</v>
      </c>
      <c r="W7" s="3" t="s">
        <v>56</v>
      </c>
    </row>
    <row r="8" spans="1:23" x14ac:dyDescent="0.25">
      <c r="V8" s="3" t="s">
        <v>37</v>
      </c>
      <c r="W8" s="3" t="s">
        <v>38</v>
      </c>
    </row>
  </sheetData>
  <sheetProtection algorithmName="SHA-512" hashValue="9gu62DUHU+gYLCnbNK8R/xhzETLmiHLFiJcfO5Ssvf624oBruGyoeEOhrB8enz2A+P2xcNm0hf4jiAJHSCynZQ==" saltValue="CIdXQqJVGgyJrdcNzs/pvg==" spinCount="100000" sheet="1" objects="1" scenarios="1"/>
  <mergeCells count="4">
    <mergeCell ref="C1:H1"/>
    <mergeCell ref="I1:O1"/>
    <mergeCell ref="P1:T1"/>
    <mergeCell ref="V1:W1"/>
  </mergeCells>
  <phoneticPr fontId="6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68BE-7F60-48B9-A6A8-58E949724D11}">
  <sheetPr codeName="Sheet70"/>
  <dimension ref="A1:X100"/>
  <sheetViews>
    <sheetView workbookViewId="0"/>
  </sheetViews>
  <sheetFormatPr defaultRowHeight="14" x14ac:dyDescent="0.25"/>
  <cols>
    <col min="1" max="1" width="16.90625" style="23" bestFit="1" customWidth="1"/>
    <col min="2" max="2" width="28.6328125" style="35" bestFit="1" customWidth="1"/>
    <col min="3" max="3" width="5.26953125" bestFit="1" customWidth="1"/>
    <col min="5" max="6" width="12.453125" bestFit="1" customWidth="1"/>
    <col min="7" max="8" width="9.26953125" bestFit="1" customWidth="1"/>
    <col min="9" max="9" width="11.08984375" customWidth="1"/>
    <col min="10" max="10" width="20" bestFit="1" customWidth="1"/>
    <col min="11" max="11" width="9.26953125" bestFit="1" customWidth="1"/>
    <col min="12" max="12" width="13.453125" bestFit="1" customWidth="1"/>
    <col min="13" max="13" width="15.7265625" bestFit="1" customWidth="1"/>
    <col min="14" max="14" width="13.453125" bestFit="1" customWidth="1"/>
    <col min="15" max="15" width="7.26953125" bestFit="1" customWidth="1"/>
    <col min="16" max="16" width="5.26953125" bestFit="1" customWidth="1"/>
    <col min="17" max="17" width="6.26953125" bestFit="1" customWidth="1"/>
    <col min="18" max="18" width="5.26953125" bestFit="1" customWidth="1"/>
    <col min="19" max="19" width="11.36328125" bestFit="1" customWidth="1"/>
    <col min="20" max="20" width="6.26953125" bestFit="1" customWidth="1"/>
    <col min="21" max="21" width="8.26953125" bestFit="1" customWidth="1"/>
    <col min="22" max="22" width="5.26953125" bestFit="1" customWidth="1"/>
    <col min="23" max="23" width="6.26953125" bestFit="1" customWidth="1"/>
    <col min="24" max="24" width="5.26953125" bestFit="1" customWidth="1"/>
  </cols>
  <sheetData>
    <row r="1" spans="1:24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166</v>
      </c>
      <c r="I1" s="18" t="s">
        <v>331</v>
      </c>
      <c r="J1" s="18" t="s">
        <v>333</v>
      </c>
      <c r="K1" s="18" t="s">
        <v>334</v>
      </c>
      <c r="L1" s="18" t="s">
        <v>335</v>
      </c>
      <c r="M1" s="18" t="s">
        <v>48</v>
      </c>
      <c r="N1" s="18" t="s">
        <v>82</v>
      </c>
      <c r="O1" s="19" t="s">
        <v>79</v>
      </c>
      <c r="P1" s="18" t="s">
        <v>3</v>
      </c>
      <c r="Q1" s="18" t="s">
        <v>160</v>
      </c>
      <c r="R1" s="18" t="s">
        <v>5</v>
      </c>
      <c r="S1" s="18" t="s">
        <v>48</v>
      </c>
      <c r="T1" s="18" t="s">
        <v>82</v>
      </c>
      <c r="U1" s="19" t="s">
        <v>79</v>
      </c>
      <c r="V1" s="18" t="s">
        <v>3</v>
      </c>
      <c r="W1" s="18" t="s">
        <v>160</v>
      </c>
      <c r="X1" s="18" t="s">
        <v>5</v>
      </c>
    </row>
    <row r="2" spans="1:24" x14ac:dyDescent="0.25">
      <c r="A2" s="22">
        <v>31</v>
      </c>
      <c r="B2" s="3" t="s">
        <v>1066</v>
      </c>
      <c r="C2" s="3">
        <v>2</v>
      </c>
      <c r="D2" s="3" t="s">
        <v>553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 t="str">
        <f>TRIM(MID(SUBSTITUTE($B2,"-",REPT(" ",99)),COLUMN(E2)*99-98,99))</f>
        <v>500</v>
      </c>
      <c r="I2" s="18" t="str">
        <f>TRIM(MID(SUBSTITUTE($B2,"-",REPT(" ",99)),COLUMN(F2)*99-98,99))</f>
        <v>C</v>
      </c>
      <c r="J2" s="18" t="str">
        <f t="shared" ref="J2:L9" si="0">TRIM(MID(SUBSTITUTE($B2,"-",REPT(" ",99)),COLUMN(G2)*99-98,99))</f>
        <v>F</v>
      </c>
      <c r="K2" s="18" t="str">
        <f t="shared" si="0"/>
        <v>UP</v>
      </c>
      <c r="L2" s="18" t="str">
        <f t="shared" si="0"/>
        <v>HE</v>
      </c>
      <c r="M2" s="18" t="str">
        <f>VLOOKUP(F2,F2数据库!C:AA,3,0)</f>
        <v>结构用无缝钢管</v>
      </c>
      <c r="N2" s="18" t="str">
        <f>"DN"&amp;F2</f>
        <v>DN50</v>
      </c>
      <c r="O2" s="19">
        <f>(H2/1000)*C2</f>
        <v>1</v>
      </c>
      <c r="P2" s="18" t="str">
        <f>VLOOKUP(F2,F2数据库!C:AA,4,0)</f>
        <v>m</v>
      </c>
      <c r="Q2" s="18" t="str">
        <f>VLOOKUP(G2,F2数据库!AC:AD,2,0)</f>
        <v>Q235B</v>
      </c>
      <c r="R2" s="18"/>
      <c r="S2" s="18" t="str" cm="1">
        <f t="array" ref="S2">_xlfn.IFS(I2="A",VLOOKUP(F2,F2数据库!C:AA,7,0),I2="B",VLOOKUP(F2,F2数据库!C:AA,15,0),I2="C",VLOOKUP(F2,F2数据库!C:AA,21,0))</f>
        <v>钢板</v>
      </c>
      <c r="T2" s="18" t="str" cm="1">
        <f t="array" ref="T2">_xlfn.IFS(I2="A",VLOOKUP(F2,F2数据库!C:AA,8,0),I2="B",VLOOKUP(F2,F2数据库!C:AA,16,0),I2="C",VLOOKUP(F2,F2数据库!C:AA,22,0))</f>
        <v>δ=10</v>
      </c>
      <c r="U2" s="19" cm="1">
        <f t="array" ref="U2">_xlfn.IFS(I2="A",VLOOKUP(F2,F2数据库!C:AA,11,0),I2="B",VLOOKUP(F2,F2数据库!C:AA,17,0),I2="C",VLOOKUP(F2,F2数据库!C:AA,23,0))*C2</f>
        <v>0</v>
      </c>
      <c r="V2" s="18" t="str" cm="1">
        <f t="array" ref="V2">_xlfn.IFS(I2="A",VLOOKUP(F2,F2数据库!C:AA,12,0),I2="B",VLOOKUP(F2,F2数据库!C:AA,18,0),I2="C",VLOOKUP(F2,F2数据库!C:AA,24,0))</f>
        <v>m²</v>
      </c>
      <c r="W2" s="18" t="str" cm="1">
        <f t="array" ref="W2">_xlfn.IFS(I2="A",VLOOKUP(F2,F2数据库!C:AA,13,0),I2="B",VLOOKUP(F2,F2数据库!C:AA,19,0),I2="C",VLOOKUP(F2,F2数据库!C:AA,25,0))</f>
        <v>Q235B</v>
      </c>
      <c r="X2" s="18"/>
    </row>
    <row r="3" spans="1:24" x14ac:dyDescent="0.25">
      <c r="A3" s="22"/>
      <c r="B3" s="3"/>
      <c r="C3" s="3"/>
      <c r="D3" s="3"/>
      <c r="E3" s="18" t="e">
        <f t="shared" ref="E3:E9" si="1">VALUE(TRIM(MID(SUBSTITUTE($B3,"-",REPT(" ",99)),COLUMN(B3)*99-98,99)))</f>
        <v>#VALUE!</v>
      </c>
      <c r="F3" s="18" t="e">
        <f t="shared" ref="F3:F9" si="2">VALUE(TRIM(MID(SUBSTITUTE($B3,"-",REPT(" ",99)),COLUMN(C3)*99-98,99)))</f>
        <v>#VALUE!</v>
      </c>
      <c r="G3" s="18" t="str">
        <f t="shared" ref="G3:G9" si="3">TRIM(MID(SUBSTITUTE($B3,"-",REPT(" ",99)),COLUMN(D3)*99-98,99))</f>
        <v/>
      </c>
      <c r="H3" s="18" t="str">
        <f t="shared" ref="H3:H9" si="4">TRIM(MID(SUBSTITUTE($B3,"-",REPT(" ",99)),COLUMN(E3)*99-98,99))</f>
        <v/>
      </c>
      <c r="I3" s="18" t="str">
        <f t="shared" ref="I3:I9" si="5">TRIM(MID(SUBSTITUTE($B3,"-",REPT(" ",99)),COLUMN(F3)*99-98,99))</f>
        <v/>
      </c>
      <c r="J3" s="18" t="str">
        <f t="shared" si="0"/>
        <v/>
      </c>
      <c r="K3" s="18" t="str">
        <f t="shared" ref="K3:K9" si="6">TRIM(MID(SUBSTITUTE($B3,"-",REPT(" ",99)),COLUMN(H3)*99-98,99))</f>
        <v/>
      </c>
      <c r="L3" s="18" t="str">
        <f t="shared" ref="L3:L9" si="7">TRIM(MID(SUBSTITUTE($B3,"-",REPT(" ",99)),COLUMN(I3)*99-98,99))</f>
        <v/>
      </c>
      <c r="M3" s="18" t="e">
        <f>VLOOKUP(F3,F2数据库!C:AA,3,0)</f>
        <v>#VALUE!</v>
      </c>
      <c r="N3" s="18" t="e">
        <f t="shared" ref="N3:N9" si="8">"DN"&amp;F3</f>
        <v>#VALUE!</v>
      </c>
      <c r="O3" s="19" t="e">
        <f t="shared" ref="O3:O9" si="9">(H3/1000)*C3</f>
        <v>#VALUE!</v>
      </c>
      <c r="P3" s="18" t="e">
        <f>VLOOKUP(F3,F2数据库!C:AA,4,0)</f>
        <v>#VALUE!</v>
      </c>
      <c r="Q3" s="18" t="e">
        <f>VLOOKUP(G3,F2数据库!AC:AD,2,0)</f>
        <v>#N/A</v>
      </c>
      <c r="R3" s="18"/>
      <c r="S3" s="18" t="e" cm="1">
        <f t="array" ref="S3">_xlfn.IFS(I3="A",VLOOKUP(F3,F2数据库!C:AA,7,0),I3="B",VLOOKUP(F3,F2数据库!C:AA,15,0),I3="C",VLOOKUP(F3,F2数据库!C:AA,21,0))</f>
        <v>#N/A</v>
      </c>
      <c r="T3" s="18" t="e" cm="1">
        <f t="array" ref="T3">_xlfn.IFS(I3="A",VLOOKUP(F3,F2数据库!C:AA,8,0),I3="B",VLOOKUP(F3,F2数据库!C:AA,16,0),I3="C",VLOOKUP(F3,F2数据库!C:AA,22,0))</f>
        <v>#N/A</v>
      </c>
      <c r="U3" s="19" t="e" cm="1">
        <f t="array" ref="U3">_xlfn.IFS(I3="A",VLOOKUP(F3,F2数据库!C:AA,11,0),I3="B",VLOOKUP(F3,F2数据库!C:AA,17,0),I3="C",VLOOKUP(F3,F2数据库!C:AA,23,0))*C3</f>
        <v>#N/A</v>
      </c>
      <c r="V3" s="18" t="e" cm="1">
        <f t="array" ref="V3">_xlfn.IFS(I3="A",VLOOKUP(F3,F2数据库!C:AA,12,0),I3="B",VLOOKUP(F3,F2数据库!C:AA,18,0),I3="C",VLOOKUP(F3,F2数据库!C:AA,24,0))</f>
        <v>#N/A</v>
      </c>
      <c r="W3" s="18" t="e" cm="1">
        <f t="array" ref="W3">_xlfn.IFS(I3="A",VLOOKUP(F3,F2数据库!C:AA,13,0),I3="B",VLOOKUP(F3,F2数据库!C:AA,19,0),I3="C",VLOOKUP(F3,F2数据库!C:AA,25,0))</f>
        <v>#N/A</v>
      </c>
      <c r="X3" s="18"/>
    </row>
    <row r="4" spans="1:24" x14ac:dyDescent="0.25">
      <c r="A4" s="22"/>
      <c r="B4" s="3"/>
      <c r="C4" s="3"/>
      <c r="D4" s="3"/>
      <c r="E4" s="18" t="e">
        <f t="shared" si="1"/>
        <v>#VALUE!</v>
      </c>
      <c r="F4" s="18" t="e">
        <f t="shared" si="2"/>
        <v>#VALUE!</v>
      </c>
      <c r="G4" s="18" t="str">
        <f t="shared" si="3"/>
        <v/>
      </c>
      <c r="H4" s="18" t="str">
        <f t="shared" si="4"/>
        <v/>
      </c>
      <c r="I4" s="18" t="str">
        <f t="shared" si="5"/>
        <v/>
      </c>
      <c r="J4" s="18" t="str">
        <f t="shared" si="0"/>
        <v/>
      </c>
      <c r="K4" s="18" t="str">
        <f t="shared" si="6"/>
        <v/>
      </c>
      <c r="L4" s="18" t="str">
        <f t="shared" si="7"/>
        <v/>
      </c>
      <c r="M4" s="18" t="e">
        <f>VLOOKUP(F4,F2数据库!C:AA,3,0)</f>
        <v>#VALUE!</v>
      </c>
      <c r="N4" s="18" t="e">
        <f t="shared" si="8"/>
        <v>#VALUE!</v>
      </c>
      <c r="O4" s="19" t="e">
        <f t="shared" si="9"/>
        <v>#VALUE!</v>
      </c>
      <c r="P4" s="18" t="e">
        <f>VLOOKUP(F4,F2数据库!C:AA,4,0)</f>
        <v>#VALUE!</v>
      </c>
      <c r="Q4" s="18" t="e">
        <f>VLOOKUP(G4,F2数据库!AC:AD,2,0)</f>
        <v>#N/A</v>
      </c>
      <c r="R4" s="18"/>
      <c r="S4" s="18" t="e" cm="1">
        <f t="array" ref="S4">_xlfn.IFS(I4="A",VLOOKUP(F4,F2数据库!C:AA,7,0),I4="B",VLOOKUP(F4,F2数据库!C:AA,15,0),I4="C",VLOOKUP(F4,F2数据库!C:AA,21,0))</f>
        <v>#N/A</v>
      </c>
      <c r="T4" s="18" t="e" cm="1">
        <f t="array" ref="T4">_xlfn.IFS(I4="A",VLOOKUP(F4,F2数据库!C:AA,8,0),I4="B",VLOOKUP(F4,F2数据库!C:AA,16,0),I4="C",VLOOKUP(F4,F2数据库!C:AA,22,0))</f>
        <v>#N/A</v>
      </c>
      <c r="U4" s="19" t="e" cm="1">
        <f t="array" ref="U4">_xlfn.IFS(I4="A",VLOOKUP(F4,F2数据库!C:AA,11,0),I4="B",VLOOKUP(F4,F2数据库!C:AA,17,0),I4="C",VLOOKUP(F4,F2数据库!C:AA,23,0))*C4</f>
        <v>#N/A</v>
      </c>
      <c r="V4" s="18" t="e" cm="1">
        <f t="array" ref="V4">_xlfn.IFS(I4="A",VLOOKUP(F4,F2数据库!C:AA,12,0),I4="B",VLOOKUP(F4,F2数据库!C:AA,18,0),I4="C",VLOOKUP(F4,F2数据库!C:AA,24,0))</f>
        <v>#N/A</v>
      </c>
      <c r="W4" s="18" t="e" cm="1">
        <f t="array" ref="W4">_xlfn.IFS(I4="A",VLOOKUP(F4,F2数据库!C:AA,13,0),I4="B",VLOOKUP(F4,F2数据库!C:AA,19,0),I4="C",VLOOKUP(F4,F2数据库!C:AA,25,0))</f>
        <v>#N/A</v>
      </c>
      <c r="X4" s="18"/>
    </row>
    <row r="5" spans="1:24" x14ac:dyDescent="0.25">
      <c r="A5" s="22"/>
      <c r="B5" s="3"/>
      <c r="C5" s="3"/>
      <c r="D5" s="3"/>
      <c r="E5" s="18" t="e">
        <f t="shared" si="1"/>
        <v>#VALUE!</v>
      </c>
      <c r="F5" s="18" t="e">
        <f t="shared" si="2"/>
        <v>#VALUE!</v>
      </c>
      <c r="G5" s="18" t="str">
        <f t="shared" si="3"/>
        <v/>
      </c>
      <c r="H5" s="18" t="str">
        <f t="shared" si="4"/>
        <v/>
      </c>
      <c r="I5" s="18" t="str">
        <f t="shared" si="5"/>
        <v/>
      </c>
      <c r="J5" s="18" t="str">
        <f t="shared" si="0"/>
        <v/>
      </c>
      <c r="K5" s="18" t="str">
        <f t="shared" si="6"/>
        <v/>
      </c>
      <c r="L5" s="18" t="str">
        <f t="shared" si="7"/>
        <v/>
      </c>
      <c r="M5" s="18" t="e">
        <f>VLOOKUP(F5,F2数据库!C:AA,3,0)</f>
        <v>#VALUE!</v>
      </c>
      <c r="N5" s="18" t="e">
        <f t="shared" si="8"/>
        <v>#VALUE!</v>
      </c>
      <c r="O5" s="19" t="e">
        <f t="shared" si="9"/>
        <v>#VALUE!</v>
      </c>
      <c r="P5" s="18" t="e">
        <f>VLOOKUP(F5,F2数据库!C:AA,4,0)</f>
        <v>#VALUE!</v>
      </c>
      <c r="Q5" s="18" t="e">
        <f>VLOOKUP(G5,F2数据库!AC:AD,2,0)</f>
        <v>#N/A</v>
      </c>
      <c r="R5" s="18"/>
      <c r="S5" s="18" t="e" cm="1">
        <f t="array" ref="S5">_xlfn.IFS(I5="A",VLOOKUP(F5,F2数据库!C:AA,7,0),I5="B",VLOOKUP(F5,F2数据库!C:AA,15,0),I5="C",VLOOKUP(F5,F2数据库!C:AA,21,0))</f>
        <v>#N/A</v>
      </c>
      <c r="T5" s="18" t="e" cm="1">
        <f t="array" ref="T5">_xlfn.IFS(I5="A",VLOOKUP(F5,F2数据库!C:AA,8,0),I5="B",VLOOKUP(F5,F2数据库!C:AA,16,0),I5="C",VLOOKUP(F5,F2数据库!C:AA,22,0))</f>
        <v>#N/A</v>
      </c>
      <c r="U5" s="19" t="e" cm="1">
        <f t="array" ref="U5">_xlfn.IFS(I5="A",VLOOKUP(F5,F2数据库!C:AA,11,0),I5="B",VLOOKUP(F5,F2数据库!C:AA,17,0),I5="C",VLOOKUP(F5,F2数据库!C:AA,23,0))*C5</f>
        <v>#N/A</v>
      </c>
      <c r="V5" s="18" t="e" cm="1">
        <f t="array" ref="V5">_xlfn.IFS(I5="A",VLOOKUP(F5,F2数据库!C:AA,12,0),I5="B",VLOOKUP(F5,F2数据库!C:AA,18,0),I5="C",VLOOKUP(F5,F2数据库!C:AA,24,0))</f>
        <v>#N/A</v>
      </c>
      <c r="W5" s="18" t="e" cm="1">
        <f t="array" ref="W5">_xlfn.IFS(I5="A",VLOOKUP(F5,F2数据库!C:AA,13,0),I5="B",VLOOKUP(F5,F2数据库!C:AA,19,0),I5="C",VLOOKUP(F5,F2数据库!C:AA,25,0))</f>
        <v>#N/A</v>
      </c>
      <c r="X5" s="18"/>
    </row>
    <row r="6" spans="1:24" x14ac:dyDescent="0.25">
      <c r="A6" s="22"/>
      <c r="B6" s="3"/>
      <c r="C6" s="3"/>
      <c r="D6" s="3"/>
      <c r="E6" s="18" t="e">
        <f t="shared" si="1"/>
        <v>#VALUE!</v>
      </c>
      <c r="F6" s="18" t="e">
        <f t="shared" si="2"/>
        <v>#VALUE!</v>
      </c>
      <c r="G6" s="18" t="str">
        <f t="shared" si="3"/>
        <v/>
      </c>
      <c r="H6" s="18" t="str">
        <f t="shared" si="4"/>
        <v/>
      </c>
      <c r="I6" s="18" t="str">
        <f t="shared" si="5"/>
        <v/>
      </c>
      <c r="J6" s="18" t="str">
        <f t="shared" si="0"/>
        <v/>
      </c>
      <c r="K6" s="18" t="str">
        <f t="shared" si="6"/>
        <v/>
      </c>
      <c r="L6" s="18" t="str">
        <f t="shared" si="7"/>
        <v/>
      </c>
      <c r="M6" s="18" t="e">
        <f>VLOOKUP(F6,F2数据库!C:AA,3,0)</f>
        <v>#VALUE!</v>
      </c>
      <c r="N6" s="18" t="e">
        <f t="shared" si="8"/>
        <v>#VALUE!</v>
      </c>
      <c r="O6" s="19" t="e">
        <f t="shared" si="9"/>
        <v>#VALUE!</v>
      </c>
      <c r="P6" s="18" t="e">
        <f>VLOOKUP(F6,F2数据库!C:AA,4,0)</f>
        <v>#VALUE!</v>
      </c>
      <c r="Q6" s="18" t="e">
        <f>VLOOKUP(G6,F2数据库!AC:AD,2,0)</f>
        <v>#N/A</v>
      </c>
      <c r="R6" s="18"/>
      <c r="S6" s="18" t="e" cm="1">
        <f t="array" ref="S6">_xlfn.IFS(I6="A",VLOOKUP(F6,F2数据库!C:AA,7,0),I6="B",VLOOKUP(F6,F2数据库!C:AA,15,0),I6="C",VLOOKUP(F6,F2数据库!C:AA,21,0))</f>
        <v>#N/A</v>
      </c>
      <c r="T6" s="18" t="e" cm="1">
        <f t="array" ref="T6">_xlfn.IFS(I6="A",VLOOKUP(F6,F2数据库!C:AA,8,0),I6="B",VLOOKUP(F6,F2数据库!C:AA,16,0),I6="C",VLOOKUP(F6,F2数据库!C:AA,22,0))</f>
        <v>#N/A</v>
      </c>
      <c r="U6" s="19" t="e" cm="1">
        <f t="array" ref="U6">_xlfn.IFS(I6="A",VLOOKUP(F6,F2数据库!C:AA,11,0),I6="B",VLOOKUP(F6,F2数据库!C:AA,17,0),I6="C",VLOOKUP(F6,F2数据库!C:AA,23,0))*C6</f>
        <v>#N/A</v>
      </c>
      <c r="V6" s="18" t="e" cm="1">
        <f t="array" ref="V6">_xlfn.IFS(I6="A",VLOOKUP(F6,F2数据库!C:AA,12,0),I6="B",VLOOKUP(F6,F2数据库!C:AA,18,0),I6="C",VLOOKUP(F6,F2数据库!C:AA,24,0))</f>
        <v>#N/A</v>
      </c>
      <c r="W6" s="18" t="e" cm="1">
        <f t="array" ref="W6">_xlfn.IFS(I6="A",VLOOKUP(F6,F2数据库!C:AA,13,0),I6="B",VLOOKUP(F6,F2数据库!C:AA,19,0),I6="C",VLOOKUP(F6,F2数据库!C:AA,25,0))</f>
        <v>#N/A</v>
      </c>
      <c r="X6" s="18"/>
    </row>
    <row r="7" spans="1:24" x14ac:dyDescent="0.25">
      <c r="A7" s="22"/>
      <c r="B7" s="3"/>
      <c r="C7" s="3"/>
      <c r="D7" s="3"/>
      <c r="E7" s="18" t="e">
        <f t="shared" si="1"/>
        <v>#VALUE!</v>
      </c>
      <c r="F7" s="18" t="e">
        <f t="shared" si="2"/>
        <v>#VALUE!</v>
      </c>
      <c r="G7" s="18" t="str">
        <f t="shared" si="3"/>
        <v/>
      </c>
      <c r="H7" s="18" t="str">
        <f t="shared" si="4"/>
        <v/>
      </c>
      <c r="I7" s="18" t="str">
        <f t="shared" si="5"/>
        <v/>
      </c>
      <c r="J7" s="18" t="str">
        <f t="shared" si="0"/>
        <v/>
      </c>
      <c r="K7" s="18" t="str">
        <f t="shared" si="6"/>
        <v/>
      </c>
      <c r="L7" s="18" t="str">
        <f t="shared" si="7"/>
        <v/>
      </c>
      <c r="M7" s="18" t="e">
        <f>VLOOKUP(F7,F2数据库!C:AA,3,0)</f>
        <v>#VALUE!</v>
      </c>
      <c r="N7" s="18" t="e">
        <f t="shared" si="8"/>
        <v>#VALUE!</v>
      </c>
      <c r="O7" s="19" t="e">
        <f t="shared" si="9"/>
        <v>#VALUE!</v>
      </c>
      <c r="P7" s="18" t="e">
        <f>VLOOKUP(F7,F2数据库!C:AA,4,0)</f>
        <v>#VALUE!</v>
      </c>
      <c r="Q7" s="18" t="e">
        <f>VLOOKUP(G7,F2数据库!AC:AD,2,0)</f>
        <v>#N/A</v>
      </c>
      <c r="R7" s="18"/>
      <c r="S7" s="18" t="e" cm="1">
        <f t="array" ref="S7">_xlfn.IFS(I7="A",VLOOKUP(F7,F2数据库!C:AA,7,0),I7="B",VLOOKUP(F7,F2数据库!C:AA,15,0),I7="C",VLOOKUP(F7,F2数据库!C:AA,21,0))</f>
        <v>#N/A</v>
      </c>
      <c r="T7" s="18" t="e" cm="1">
        <f t="array" ref="T7">_xlfn.IFS(I7="A",VLOOKUP(F7,F2数据库!C:AA,8,0),I7="B",VLOOKUP(F7,F2数据库!C:AA,16,0),I7="C",VLOOKUP(F7,F2数据库!C:AA,22,0))</f>
        <v>#N/A</v>
      </c>
      <c r="U7" s="19" t="e" cm="1">
        <f t="array" ref="U7">_xlfn.IFS(I7="A",VLOOKUP(F7,F2数据库!C:AA,11,0),I7="B",VLOOKUP(F7,F2数据库!C:AA,17,0),I7="C",VLOOKUP(F7,F2数据库!C:AA,23,0))*C7</f>
        <v>#N/A</v>
      </c>
      <c r="V7" s="18" t="e" cm="1">
        <f t="array" ref="V7">_xlfn.IFS(I7="A",VLOOKUP(F7,F2数据库!C:AA,12,0),I7="B",VLOOKUP(F7,F2数据库!C:AA,18,0),I7="C",VLOOKUP(F7,F2数据库!C:AA,24,0))</f>
        <v>#N/A</v>
      </c>
      <c r="W7" s="18" t="e" cm="1">
        <f t="array" ref="W7">_xlfn.IFS(I7="A",VLOOKUP(F7,F2数据库!C:AA,13,0),I7="B",VLOOKUP(F7,F2数据库!C:AA,19,0),I7="C",VLOOKUP(F7,F2数据库!C:AA,25,0))</f>
        <v>#N/A</v>
      </c>
      <c r="X7" s="18"/>
    </row>
    <row r="8" spans="1:24" x14ac:dyDescent="0.25">
      <c r="A8" s="22"/>
      <c r="B8" s="3"/>
      <c r="C8" s="3"/>
      <c r="D8" s="3"/>
      <c r="E8" s="18" t="e">
        <f t="shared" si="1"/>
        <v>#VALUE!</v>
      </c>
      <c r="F8" s="18" t="e">
        <f t="shared" si="2"/>
        <v>#VALUE!</v>
      </c>
      <c r="G8" s="18" t="str">
        <f t="shared" si="3"/>
        <v/>
      </c>
      <c r="H8" s="18" t="str">
        <f t="shared" si="4"/>
        <v/>
      </c>
      <c r="I8" s="18" t="str">
        <f t="shared" si="5"/>
        <v/>
      </c>
      <c r="J8" s="18" t="str">
        <f t="shared" si="0"/>
        <v/>
      </c>
      <c r="K8" s="18" t="str">
        <f t="shared" si="6"/>
        <v/>
      </c>
      <c r="L8" s="18" t="str">
        <f t="shared" si="7"/>
        <v/>
      </c>
      <c r="M8" s="18" t="e">
        <f>VLOOKUP(F8,F2数据库!C:AA,3,0)</f>
        <v>#VALUE!</v>
      </c>
      <c r="N8" s="18" t="e">
        <f t="shared" si="8"/>
        <v>#VALUE!</v>
      </c>
      <c r="O8" s="19" t="e">
        <f t="shared" si="9"/>
        <v>#VALUE!</v>
      </c>
      <c r="P8" s="18" t="e">
        <f>VLOOKUP(F8,F2数据库!C:AA,4,0)</f>
        <v>#VALUE!</v>
      </c>
      <c r="Q8" s="18" t="e">
        <f>VLOOKUP(G8,F2数据库!AC:AD,2,0)</f>
        <v>#N/A</v>
      </c>
      <c r="R8" s="18"/>
      <c r="S8" s="18" t="e" cm="1">
        <f t="array" ref="S8">_xlfn.IFS(I8="A",VLOOKUP(F8,F2数据库!C:AA,7,0),I8="B",VLOOKUP(F8,F2数据库!C:AA,15,0),I8="C",VLOOKUP(F8,F2数据库!C:AA,21,0))</f>
        <v>#N/A</v>
      </c>
      <c r="T8" s="18" t="e" cm="1">
        <f t="array" ref="T8">_xlfn.IFS(I8="A",VLOOKUP(F8,F2数据库!C:AA,8,0),I8="B",VLOOKUP(F8,F2数据库!C:AA,16,0),I8="C",VLOOKUP(F8,F2数据库!C:AA,22,0))</f>
        <v>#N/A</v>
      </c>
      <c r="U8" s="19" t="e" cm="1">
        <f t="array" ref="U8">_xlfn.IFS(I8="A",VLOOKUP(F8,F2数据库!C:AA,11,0),I8="B",VLOOKUP(F8,F2数据库!C:AA,17,0),I8="C",VLOOKUP(F8,F2数据库!C:AA,23,0))*C8</f>
        <v>#N/A</v>
      </c>
      <c r="V8" s="18" t="e" cm="1">
        <f t="array" ref="V8">_xlfn.IFS(I8="A",VLOOKUP(F8,F2数据库!C:AA,12,0),I8="B",VLOOKUP(F8,F2数据库!C:AA,18,0),I8="C",VLOOKUP(F8,F2数据库!C:AA,24,0))</f>
        <v>#N/A</v>
      </c>
      <c r="W8" s="18" t="e" cm="1">
        <f t="array" ref="W8">_xlfn.IFS(I8="A",VLOOKUP(F8,F2数据库!C:AA,13,0),I8="B",VLOOKUP(F8,F2数据库!C:AA,19,0),I8="C",VLOOKUP(F8,F2数据库!C:AA,25,0))</f>
        <v>#N/A</v>
      </c>
      <c r="X8" s="18"/>
    </row>
    <row r="9" spans="1:24" x14ac:dyDescent="0.25">
      <c r="A9" s="22"/>
      <c r="B9" s="3"/>
      <c r="C9" s="3"/>
      <c r="D9" s="3"/>
      <c r="E9" s="18" t="e">
        <f t="shared" si="1"/>
        <v>#VALUE!</v>
      </c>
      <c r="F9" s="18" t="e">
        <f t="shared" si="2"/>
        <v>#VALUE!</v>
      </c>
      <c r="G9" s="18" t="str">
        <f t="shared" si="3"/>
        <v/>
      </c>
      <c r="H9" s="18" t="str">
        <f t="shared" si="4"/>
        <v/>
      </c>
      <c r="I9" s="18" t="str">
        <f t="shared" si="5"/>
        <v/>
      </c>
      <c r="J9" s="18" t="str">
        <f t="shared" si="0"/>
        <v/>
      </c>
      <c r="K9" s="18" t="str">
        <f t="shared" si="6"/>
        <v/>
      </c>
      <c r="L9" s="18" t="str">
        <f t="shared" si="7"/>
        <v/>
      </c>
      <c r="M9" s="18" t="e">
        <f>VLOOKUP(F9,F2数据库!C:AA,3,0)</f>
        <v>#VALUE!</v>
      </c>
      <c r="N9" s="18" t="e">
        <f t="shared" si="8"/>
        <v>#VALUE!</v>
      </c>
      <c r="O9" s="19" t="e">
        <f t="shared" si="9"/>
        <v>#VALUE!</v>
      </c>
      <c r="P9" s="18" t="e">
        <f>VLOOKUP(F9,F2数据库!C:AA,4,0)</f>
        <v>#VALUE!</v>
      </c>
      <c r="Q9" s="18" t="e">
        <f>VLOOKUP(G9,F2数据库!AC:AD,2,0)</f>
        <v>#N/A</v>
      </c>
      <c r="R9" s="18"/>
      <c r="S9" s="18" t="e" cm="1">
        <f t="array" ref="S9">_xlfn.IFS(I9="A",VLOOKUP(F9,F2数据库!C:AA,7,0),I9="B",VLOOKUP(F9,F2数据库!C:AA,15,0),I9="C",VLOOKUP(F9,F2数据库!C:AA,21,0))</f>
        <v>#N/A</v>
      </c>
      <c r="T9" s="18" t="e" cm="1">
        <f t="array" ref="T9">_xlfn.IFS(I9="A",VLOOKUP(F9,F2数据库!C:AA,8,0),I9="B",VLOOKUP(F9,F2数据库!C:AA,16,0),I9="C",VLOOKUP(F9,F2数据库!C:AA,22,0))</f>
        <v>#N/A</v>
      </c>
      <c r="U9" s="19" t="e" cm="1">
        <f t="array" ref="U9">_xlfn.IFS(I9="A",VLOOKUP(F9,F2数据库!C:AA,11,0),I9="B",VLOOKUP(F9,F2数据库!C:AA,17,0),I9="C",VLOOKUP(F9,F2数据库!C:AA,23,0))*C9</f>
        <v>#N/A</v>
      </c>
      <c r="V9" s="18" t="e" cm="1">
        <f t="array" ref="V9">_xlfn.IFS(I9="A",VLOOKUP(F9,F2数据库!C:AA,12,0),I9="B",VLOOKUP(F9,F2数据库!C:AA,18,0),I9="C",VLOOKUP(F9,F2数据库!C:AA,24,0))</f>
        <v>#N/A</v>
      </c>
      <c r="W9" s="18" t="e" cm="1">
        <f t="array" ref="W9">_xlfn.IFS(I9="A",VLOOKUP(F9,F2数据库!C:AA,13,0),I9="B",VLOOKUP(F9,F2数据库!C:AA,19,0),I9="C",VLOOKUP(F9,F2数据库!C:AA,25,0))</f>
        <v>#N/A</v>
      </c>
      <c r="X9" s="18"/>
    </row>
    <row r="10" spans="1:24" x14ac:dyDescent="0.25">
      <c r="A10" s="22"/>
      <c r="B10" s="3"/>
      <c r="C10" s="3"/>
      <c r="D10" s="3"/>
      <c r="E10" s="18" t="e">
        <f t="shared" ref="E10:E73" si="10">VALUE(TRIM(MID(SUBSTITUTE($B10,"-",REPT(" ",99)),COLUMN(B10)*99-98,99)))</f>
        <v>#VALUE!</v>
      </c>
      <c r="F10" s="18" t="e">
        <f t="shared" ref="F10:F73" si="11">VALUE(TRIM(MID(SUBSTITUTE($B10,"-",REPT(" ",99)),COLUMN(C10)*99-98,99)))</f>
        <v>#VALUE!</v>
      </c>
      <c r="G10" s="18" t="str">
        <f t="shared" ref="G10:G73" si="12">TRIM(MID(SUBSTITUTE($B10,"-",REPT(" ",99)),COLUMN(D10)*99-98,99))</f>
        <v/>
      </c>
      <c r="H10" s="18" t="str">
        <f t="shared" ref="H10:H73" si="13">TRIM(MID(SUBSTITUTE($B10,"-",REPT(" ",99)),COLUMN(E10)*99-98,99))</f>
        <v/>
      </c>
      <c r="I10" s="18" t="str">
        <f t="shared" ref="I10:I73" si="14">TRIM(MID(SUBSTITUTE($B10,"-",REPT(" ",99)),COLUMN(F10)*99-98,99))</f>
        <v/>
      </c>
      <c r="J10" s="18" t="str">
        <f t="shared" ref="J10:J73" si="15">TRIM(MID(SUBSTITUTE($B10,"-",REPT(" ",99)),COLUMN(G10)*99-98,99))</f>
        <v/>
      </c>
      <c r="K10" s="18" t="str">
        <f t="shared" ref="K10:K73" si="16">TRIM(MID(SUBSTITUTE($B10,"-",REPT(" ",99)),COLUMN(H10)*99-98,99))</f>
        <v/>
      </c>
      <c r="L10" s="18" t="str">
        <f t="shared" ref="L10:L73" si="17">TRIM(MID(SUBSTITUTE($B10,"-",REPT(" ",99)),COLUMN(I10)*99-98,99))</f>
        <v/>
      </c>
      <c r="M10" s="18" t="e">
        <f>VLOOKUP(F10,F2数据库!C:AA,3,0)</f>
        <v>#VALUE!</v>
      </c>
      <c r="N10" s="18" t="e">
        <f t="shared" ref="N10:N73" si="18">"DN"&amp;F10</f>
        <v>#VALUE!</v>
      </c>
      <c r="O10" s="19" t="e">
        <f t="shared" ref="O10:O73" si="19">(H10/1000)*C10</f>
        <v>#VALUE!</v>
      </c>
      <c r="P10" s="18" t="e">
        <f>VLOOKUP(F10,F2数据库!C:AA,4,0)</f>
        <v>#VALUE!</v>
      </c>
      <c r="Q10" s="18" t="e">
        <f>VLOOKUP(G10,F2数据库!AC:AD,2,0)</f>
        <v>#N/A</v>
      </c>
      <c r="R10" s="18"/>
      <c r="S10" s="18" t="e" cm="1">
        <f t="array" ref="S10">_xlfn.IFS(I10="A",VLOOKUP(F10,F2数据库!C:AA,7,0),I10="B",VLOOKUP(F10,F2数据库!C:AA,15,0),I10="C",VLOOKUP(F10,F2数据库!C:AA,21,0))</f>
        <v>#N/A</v>
      </c>
      <c r="T10" s="18" t="e" cm="1">
        <f t="array" ref="T10">_xlfn.IFS(I10="A",VLOOKUP(F10,F2数据库!C:AA,8,0),I10="B",VLOOKUP(F10,F2数据库!C:AA,16,0),I10="C",VLOOKUP(F10,F2数据库!C:AA,22,0))</f>
        <v>#N/A</v>
      </c>
      <c r="U10" s="19" t="e" cm="1">
        <f t="array" ref="U10">_xlfn.IFS(I10="A",VLOOKUP(F10,F2数据库!C:AA,11,0),I10="B",VLOOKUP(F10,F2数据库!C:AA,17,0),I10="C",VLOOKUP(F10,F2数据库!C:AA,23,0))*C10</f>
        <v>#N/A</v>
      </c>
      <c r="V10" s="18" t="e" cm="1">
        <f t="array" ref="V10">_xlfn.IFS(I10="A",VLOOKUP(F10,F2数据库!C:AA,12,0),I10="B",VLOOKUP(F10,F2数据库!C:AA,18,0),I10="C",VLOOKUP(F10,F2数据库!C:AA,24,0))</f>
        <v>#N/A</v>
      </c>
      <c r="W10" s="18" t="e" cm="1">
        <f t="array" ref="W10">_xlfn.IFS(I10="A",VLOOKUP(F10,F2数据库!C:AA,13,0),I10="B",VLOOKUP(F10,F2数据库!C:AA,19,0),I10="C",VLOOKUP(F10,F2数据库!C:AA,25,0))</f>
        <v>#N/A</v>
      </c>
      <c r="X10" s="18"/>
    </row>
    <row r="11" spans="1:24" x14ac:dyDescent="0.25">
      <c r="A11" s="22"/>
      <c r="B11" s="3"/>
      <c r="C11" s="3"/>
      <c r="D11" s="3"/>
      <c r="E11" s="18" t="e">
        <f t="shared" si="10"/>
        <v>#VALUE!</v>
      </c>
      <c r="F11" s="18" t="e">
        <f t="shared" si="11"/>
        <v>#VALUE!</v>
      </c>
      <c r="G11" s="18" t="str">
        <f t="shared" si="12"/>
        <v/>
      </c>
      <c r="H11" s="18" t="str">
        <f t="shared" si="13"/>
        <v/>
      </c>
      <c r="I11" s="18" t="str">
        <f t="shared" si="14"/>
        <v/>
      </c>
      <c r="J11" s="18" t="str">
        <f t="shared" si="15"/>
        <v/>
      </c>
      <c r="K11" s="18" t="str">
        <f t="shared" si="16"/>
        <v/>
      </c>
      <c r="L11" s="18" t="str">
        <f t="shared" si="17"/>
        <v/>
      </c>
      <c r="M11" s="18" t="e">
        <f>VLOOKUP(F11,F2数据库!C:AA,3,0)</f>
        <v>#VALUE!</v>
      </c>
      <c r="N11" s="18" t="e">
        <f t="shared" si="18"/>
        <v>#VALUE!</v>
      </c>
      <c r="O11" s="19" t="e">
        <f t="shared" si="19"/>
        <v>#VALUE!</v>
      </c>
      <c r="P11" s="18" t="e">
        <f>VLOOKUP(F11,F2数据库!C:AA,4,0)</f>
        <v>#VALUE!</v>
      </c>
      <c r="Q11" s="18" t="e">
        <f>VLOOKUP(G11,F2数据库!AC:AD,2,0)</f>
        <v>#N/A</v>
      </c>
      <c r="R11" s="18"/>
      <c r="S11" s="18" t="e" cm="1">
        <f t="array" ref="S11">_xlfn.IFS(I11="A",VLOOKUP(F11,F2数据库!C:AA,7,0),I11="B",VLOOKUP(F11,F2数据库!C:AA,15,0),I11="C",VLOOKUP(F11,F2数据库!C:AA,21,0))</f>
        <v>#N/A</v>
      </c>
      <c r="T11" s="18" t="e" cm="1">
        <f t="array" ref="T11">_xlfn.IFS(I11="A",VLOOKUP(F11,F2数据库!C:AA,8,0),I11="B",VLOOKUP(F11,F2数据库!C:AA,16,0),I11="C",VLOOKUP(F11,F2数据库!C:AA,22,0))</f>
        <v>#N/A</v>
      </c>
      <c r="U11" s="19" t="e" cm="1">
        <f t="array" ref="U11">_xlfn.IFS(I11="A",VLOOKUP(F11,F2数据库!C:AA,11,0),I11="B",VLOOKUP(F11,F2数据库!C:AA,17,0),I11="C",VLOOKUP(F11,F2数据库!C:AA,23,0))*C11</f>
        <v>#N/A</v>
      </c>
      <c r="V11" s="18" t="e" cm="1">
        <f t="array" ref="V11">_xlfn.IFS(I11="A",VLOOKUP(F11,F2数据库!C:AA,12,0),I11="B",VLOOKUP(F11,F2数据库!C:AA,18,0),I11="C",VLOOKUP(F11,F2数据库!C:AA,24,0))</f>
        <v>#N/A</v>
      </c>
      <c r="W11" s="18" t="e" cm="1">
        <f t="array" ref="W11">_xlfn.IFS(I11="A",VLOOKUP(F11,F2数据库!C:AA,13,0),I11="B",VLOOKUP(F11,F2数据库!C:AA,19,0),I11="C",VLOOKUP(F11,F2数据库!C:AA,25,0))</f>
        <v>#N/A</v>
      </c>
      <c r="X11" s="18"/>
    </row>
    <row r="12" spans="1:24" x14ac:dyDescent="0.25">
      <c r="A12" s="22"/>
      <c r="B12" s="3"/>
      <c r="C12" s="3"/>
      <c r="D12" s="3"/>
      <c r="E12" s="18" t="e">
        <f t="shared" si="10"/>
        <v>#VALUE!</v>
      </c>
      <c r="F12" s="18" t="e">
        <f t="shared" si="11"/>
        <v>#VALUE!</v>
      </c>
      <c r="G12" s="18" t="str">
        <f t="shared" si="12"/>
        <v/>
      </c>
      <c r="H12" s="18" t="str">
        <f t="shared" si="13"/>
        <v/>
      </c>
      <c r="I12" s="18" t="str">
        <f t="shared" si="14"/>
        <v/>
      </c>
      <c r="J12" s="18" t="str">
        <f t="shared" si="15"/>
        <v/>
      </c>
      <c r="K12" s="18" t="str">
        <f t="shared" si="16"/>
        <v/>
      </c>
      <c r="L12" s="18" t="str">
        <f t="shared" si="17"/>
        <v/>
      </c>
      <c r="M12" s="18" t="e">
        <f>VLOOKUP(F12,F2数据库!C:AA,3,0)</f>
        <v>#VALUE!</v>
      </c>
      <c r="N12" s="18" t="e">
        <f t="shared" si="18"/>
        <v>#VALUE!</v>
      </c>
      <c r="O12" s="19" t="e">
        <f t="shared" si="19"/>
        <v>#VALUE!</v>
      </c>
      <c r="P12" s="18" t="e">
        <f>VLOOKUP(F12,F2数据库!C:AA,4,0)</f>
        <v>#VALUE!</v>
      </c>
      <c r="Q12" s="18" t="e">
        <f>VLOOKUP(G12,F2数据库!AC:AD,2,0)</f>
        <v>#N/A</v>
      </c>
      <c r="R12" s="18"/>
      <c r="S12" s="18" t="e" cm="1">
        <f t="array" ref="S12">_xlfn.IFS(I12="A",VLOOKUP(F12,F2数据库!C:AA,7,0),I12="B",VLOOKUP(F12,F2数据库!C:AA,15,0),I12="C",VLOOKUP(F12,F2数据库!C:AA,21,0))</f>
        <v>#N/A</v>
      </c>
      <c r="T12" s="18" t="e" cm="1">
        <f t="array" ref="T12">_xlfn.IFS(I12="A",VLOOKUP(F12,F2数据库!C:AA,8,0),I12="B",VLOOKUP(F12,F2数据库!C:AA,16,0),I12="C",VLOOKUP(F12,F2数据库!C:AA,22,0))</f>
        <v>#N/A</v>
      </c>
      <c r="U12" s="19" t="e" cm="1">
        <f t="array" ref="U12">_xlfn.IFS(I12="A",VLOOKUP(F12,F2数据库!C:AA,11,0),I12="B",VLOOKUP(F12,F2数据库!C:AA,17,0),I12="C",VLOOKUP(F12,F2数据库!C:AA,23,0))*C12</f>
        <v>#N/A</v>
      </c>
      <c r="V12" s="18" t="e" cm="1">
        <f t="array" ref="V12">_xlfn.IFS(I12="A",VLOOKUP(F12,F2数据库!C:AA,12,0),I12="B",VLOOKUP(F12,F2数据库!C:AA,18,0),I12="C",VLOOKUP(F12,F2数据库!C:AA,24,0))</f>
        <v>#N/A</v>
      </c>
      <c r="W12" s="18" t="e" cm="1">
        <f t="array" ref="W12">_xlfn.IFS(I12="A",VLOOKUP(F12,F2数据库!C:AA,13,0),I12="B",VLOOKUP(F12,F2数据库!C:AA,19,0),I12="C",VLOOKUP(F12,F2数据库!C:AA,25,0))</f>
        <v>#N/A</v>
      </c>
      <c r="X12" s="18"/>
    </row>
    <row r="13" spans="1:24" x14ac:dyDescent="0.25">
      <c r="A13" s="22"/>
      <c r="B13" s="3"/>
      <c r="C13" s="3"/>
      <c r="D13" s="3"/>
      <c r="E13" s="18" t="e">
        <f t="shared" si="10"/>
        <v>#VALUE!</v>
      </c>
      <c r="F13" s="18" t="e">
        <f t="shared" si="11"/>
        <v>#VALUE!</v>
      </c>
      <c r="G13" s="18" t="str">
        <f t="shared" si="12"/>
        <v/>
      </c>
      <c r="H13" s="18" t="str">
        <f t="shared" si="13"/>
        <v/>
      </c>
      <c r="I13" s="18" t="str">
        <f t="shared" si="14"/>
        <v/>
      </c>
      <c r="J13" s="18" t="str">
        <f t="shared" si="15"/>
        <v/>
      </c>
      <c r="K13" s="18" t="str">
        <f t="shared" si="16"/>
        <v/>
      </c>
      <c r="L13" s="18" t="str">
        <f t="shared" si="17"/>
        <v/>
      </c>
      <c r="M13" s="18" t="e">
        <f>VLOOKUP(F13,F2数据库!C:AA,3,0)</f>
        <v>#VALUE!</v>
      </c>
      <c r="N13" s="18" t="e">
        <f t="shared" si="18"/>
        <v>#VALUE!</v>
      </c>
      <c r="O13" s="19" t="e">
        <f t="shared" si="19"/>
        <v>#VALUE!</v>
      </c>
      <c r="P13" s="18" t="e">
        <f>VLOOKUP(F13,F2数据库!C:AA,4,0)</f>
        <v>#VALUE!</v>
      </c>
      <c r="Q13" s="18" t="e">
        <f>VLOOKUP(G13,F2数据库!AC:AD,2,0)</f>
        <v>#N/A</v>
      </c>
      <c r="R13" s="18"/>
      <c r="S13" s="18" t="e" cm="1">
        <f t="array" ref="S13">_xlfn.IFS(I13="A",VLOOKUP(F13,F2数据库!C:AA,7,0),I13="B",VLOOKUP(F13,F2数据库!C:AA,15,0),I13="C",VLOOKUP(F13,F2数据库!C:AA,21,0))</f>
        <v>#N/A</v>
      </c>
      <c r="T13" s="18" t="e" cm="1">
        <f t="array" ref="T13">_xlfn.IFS(I13="A",VLOOKUP(F13,F2数据库!C:AA,8,0),I13="B",VLOOKUP(F13,F2数据库!C:AA,16,0),I13="C",VLOOKUP(F13,F2数据库!C:AA,22,0))</f>
        <v>#N/A</v>
      </c>
      <c r="U13" s="19" t="e" cm="1">
        <f t="array" ref="U13">_xlfn.IFS(I13="A",VLOOKUP(F13,F2数据库!C:AA,11,0),I13="B",VLOOKUP(F13,F2数据库!C:AA,17,0),I13="C",VLOOKUP(F13,F2数据库!C:AA,23,0))*C13</f>
        <v>#N/A</v>
      </c>
      <c r="V13" s="18" t="e" cm="1">
        <f t="array" ref="V13">_xlfn.IFS(I13="A",VLOOKUP(F13,F2数据库!C:AA,12,0),I13="B",VLOOKUP(F13,F2数据库!C:AA,18,0),I13="C",VLOOKUP(F13,F2数据库!C:AA,24,0))</f>
        <v>#N/A</v>
      </c>
      <c r="W13" s="18" t="e" cm="1">
        <f t="array" ref="W13">_xlfn.IFS(I13="A",VLOOKUP(F13,F2数据库!C:AA,13,0),I13="B",VLOOKUP(F13,F2数据库!C:AA,19,0),I13="C",VLOOKUP(F13,F2数据库!C:AA,25,0))</f>
        <v>#N/A</v>
      </c>
      <c r="X13" s="18"/>
    </row>
    <row r="14" spans="1:24" x14ac:dyDescent="0.25">
      <c r="A14" s="22"/>
      <c r="B14" s="3"/>
      <c r="C14" s="3"/>
      <c r="D14" s="3"/>
      <c r="E14" s="18" t="e">
        <f t="shared" si="10"/>
        <v>#VALUE!</v>
      </c>
      <c r="F14" s="18" t="e">
        <f t="shared" si="11"/>
        <v>#VALUE!</v>
      </c>
      <c r="G14" s="18" t="str">
        <f t="shared" si="12"/>
        <v/>
      </c>
      <c r="H14" s="18" t="str">
        <f t="shared" si="13"/>
        <v/>
      </c>
      <c r="I14" s="18" t="str">
        <f t="shared" si="14"/>
        <v/>
      </c>
      <c r="J14" s="18" t="str">
        <f t="shared" si="15"/>
        <v/>
      </c>
      <c r="K14" s="18" t="str">
        <f t="shared" si="16"/>
        <v/>
      </c>
      <c r="L14" s="18" t="str">
        <f t="shared" si="17"/>
        <v/>
      </c>
      <c r="M14" s="18" t="e">
        <f>VLOOKUP(F14,F2数据库!C:AA,3,0)</f>
        <v>#VALUE!</v>
      </c>
      <c r="N14" s="18" t="e">
        <f t="shared" si="18"/>
        <v>#VALUE!</v>
      </c>
      <c r="O14" s="19" t="e">
        <f t="shared" si="19"/>
        <v>#VALUE!</v>
      </c>
      <c r="P14" s="18" t="e">
        <f>VLOOKUP(F14,F2数据库!C:AA,4,0)</f>
        <v>#VALUE!</v>
      </c>
      <c r="Q14" s="18" t="e">
        <f>VLOOKUP(G14,F2数据库!AC:AD,2,0)</f>
        <v>#N/A</v>
      </c>
      <c r="R14" s="18"/>
      <c r="S14" s="18" t="e" cm="1">
        <f t="array" ref="S14">_xlfn.IFS(I14="A",VLOOKUP(F14,F2数据库!C:AA,7,0),I14="B",VLOOKUP(F14,F2数据库!C:AA,15,0),I14="C",VLOOKUP(F14,F2数据库!C:AA,21,0))</f>
        <v>#N/A</v>
      </c>
      <c r="T14" s="18" t="e" cm="1">
        <f t="array" ref="T14">_xlfn.IFS(I14="A",VLOOKUP(F14,F2数据库!C:AA,8,0),I14="B",VLOOKUP(F14,F2数据库!C:AA,16,0),I14="C",VLOOKUP(F14,F2数据库!C:AA,22,0))</f>
        <v>#N/A</v>
      </c>
      <c r="U14" s="19" t="e" cm="1">
        <f t="array" ref="U14">_xlfn.IFS(I14="A",VLOOKUP(F14,F2数据库!C:AA,11,0),I14="B",VLOOKUP(F14,F2数据库!C:AA,17,0),I14="C",VLOOKUP(F14,F2数据库!C:AA,23,0))*C14</f>
        <v>#N/A</v>
      </c>
      <c r="V14" s="18" t="e" cm="1">
        <f t="array" ref="V14">_xlfn.IFS(I14="A",VLOOKUP(F14,F2数据库!C:AA,12,0),I14="B",VLOOKUP(F14,F2数据库!C:AA,18,0),I14="C",VLOOKUP(F14,F2数据库!C:AA,24,0))</f>
        <v>#N/A</v>
      </c>
      <c r="W14" s="18" t="e" cm="1">
        <f t="array" ref="W14">_xlfn.IFS(I14="A",VLOOKUP(F14,F2数据库!C:AA,13,0),I14="B",VLOOKUP(F14,F2数据库!C:AA,19,0),I14="C",VLOOKUP(F14,F2数据库!C:AA,25,0))</f>
        <v>#N/A</v>
      </c>
      <c r="X14" s="18"/>
    </row>
    <row r="15" spans="1:24" x14ac:dyDescent="0.25">
      <c r="A15" s="22"/>
      <c r="B15" s="3"/>
      <c r="C15" s="3"/>
      <c r="D15" s="3"/>
      <c r="E15" s="18" t="e">
        <f t="shared" si="10"/>
        <v>#VALUE!</v>
      </c>
      <c r="F15" s="18" t="e">
        <f t="shared" si="11"/>
        <v>#VALUE!</v>
      </c>
      <c r="G15" s="18" t="str">
        <f t="shared" si="12"/>
        <v/>
      </c>
      <c r="H15" s="18" t="str">
        <f t="shared" si="13"/>
        <v/>
      </c>
      <c r="I15" s="18" t="str">
        <f t="shared" si="14"/>
        <v/>
      </c>
      <c r="J15" s="18" t="str">
        <f t="shared" si="15"/>
        <v/>
      </c>
      <c r="K15" s="18" t="str">
        <f t="shared" si="16"/>
        <v/>
      </c>
      <c r="L15" s="18" t="str">
        <f t="shared" si="17"/>
        <v/>
      </c>
      <c r="M15" s="18" t="e">
        <f>VLOOKUP(F15,F2数据库!C:AA,3,0)</f>
        <v>#VALUE!</v>
      </c>
      <c r="N15" s="18" t="e">
        <f t="shared" si="18"/>
        <v>#VALUE!</v>
      </c>
      <c r="O15" s="19" t="e">
        <f t="shared" si="19"/>
        <v>#VALUE!</v>
      </c>
      <c r="P15" s="18" t="e">
        <f>VLOOKUP(F15,F2数据库!C:AA,4,0)</f>
        <v>#VALUE!</v>
      </c>
      <c r="Q15" s="18" t="e">
        <f>VLOOKUP(G15,F2数据库!AC:AD,2,0)</f>
        <v>#N/A</v>
      </c>
      <c r="R15" s="18"/>
      <c r="S15" s="18" t="e" cm="1">
        <f t="array" ref="S15">_xlfn.IFS(I15="A",VLOOKUP(F15,F2数据库!C:AA,7,0),I15="B",VLOOKUP(F15,F2数据库!C:AA,15,0),I15="C",VLOOKUP(F15,F2数据库!C:AA,21,0))</f>
        <v>#N/A</v>
      </c>
      <c r="T15" s="18" t="e" cm="1">
        <f t="array" ref="T15">_xlfn.IFS(I15="A",VLOOKUP(F15,F2数据库!C:AA,8,0),I15="B",VLOOKUP(F15,F2数据库!C:AA,16,0),I15="C",VLOOKUP(F15,F2数据库!C:AA,22,0))</f>
        <v>#N/A</v>
      </c>
      <c r="U15" s="19" t="e" cm="1">
        <f t="array" ref="U15">_xlfn.IFS(I15="A",VLOOKUP(F15,F2数据库!C:AA,11,0),I15="B",VLOOKUP(F15,F2数据库!C:AA,17,0),I15="C",VLOOKUP(F15,F2数据库!C:AA,23,0))*C15</f>
        <v>#N/A</v>
      </c>
      <c r="V15" s="18" t="e" cm="1">
        <f t="array" ref="V15">_xlfn.IFS(I15="A",VLOOKUP(F15,F2数据库!C:AA,12,0),I15="B",VLOOKUP(F15,F2数据库!C:AA,18,0),I15="C",VLOOKUP(F15,F2数据库!C:AA,24,0))</f>
        <v>#N/A</v>
      </c>
      <c r="W15" s="18" t="e" cm="1">
        <f t="array" ref="W15">_xlfn.IFS(I15="A",VLOOKUP(F15,F2数据库!C:AA,13,0),I15="B",VLOOKUP(F15,F2数据库!C:AA,19,0),I15="C",VLOOKUP(F15,F2数据库!C:AA,25,0))</f>
        <v>#N/A</v>
      </c>
      <c r="X15" s="18"/>
    </row>
    <row r="16" spans="1:24" x14ac:dyDescent="0.25">
      <c r="A16" s="22"/>
      <c r="B16" s="3"/>
      <c r="C16" s="3"/>
      <c r="D16" s="3"/>
      <c r="E16" s="18" t="e">
        <f t="shared" si="10"/>
        <v>#VALUE!</v>
      </c>
      <c r="F16" s="18" t="e">
        <f t="shared" si="11"/>
        <v>#VALUE!</v>
      </c>
      <c r="G16" s="18" t="str">
        <f t="shared" si="12"/>
        <v/>
      </c>
      <c r="H16" s="18" t="str">
        <f t="shared" si="13"/>
        <v/>
      </c>
      <c r="I16" s="18" t="str">
        <f t="shared" si="14"/>
        <v/>
      </c>
      <c r="J16" s="18" t="str">
        <f t="shared" si="15"/>
        <v/>
      </c>
      <c r="K16" s="18" t="str">
        <f t="shared" si="16"/>
        <v/>
      </c>
      <c r="L16" s="18" t="str">
        <f t="shared" si="17"/>
        <v/>
      </c>
      <c r="M16" s="18" t="e">
        <f>VLOOKUP(F16,F2数据库!C:AA,3,0)</f>
        <v>#VALUE!</v>
      </c>
      <c r="N16" s="18" t="e">
        <f t="shared" si="18"/>
        <v>#VALUE!</v>
      </c>
      <c r="O16" s="19" t="e">
        <f t="shared" si="19"/>
        <v>#VALUE!</v>
      </c>
      <c r="P16" s="18" t="e">
        <f>VLOOKUP(F16,F2数据库!C:AA,4,0)</f>
        <v>#VALUE!</v>
      </c>
      <c r="Q16" s="18" t="e">
        <f>VLOOKUP(G16,F2数据库!AC:AD,2,0)</f>
        <v>#N/A</v>
      </c>
      <c r="R16" s="18"/>
      <c r="S16" s="18" t="e" cm="1">
        <f t="array" ref="S16">_xlfn.IFS(I16="A",VLOOKUP(F16,F2数据库!C:AA,7,0),I16="B",VLOOKUP(F16,F2数据库!C:AA,15,0),I16="C",VLOOKUP(F16,F2数据库!C:AA,21,0))</f>
        <v>#N/A</v>
      </c>
      <c r="T16" s="18" t="e" cm="1">
        <f t="array" ref="T16">_xlfn.IFS(I16="A",VLOOKUP(F16,F2数据库!C:AA,8,0),I16="B",VLOOKUP(F16,F2数据库!C:AA,16,0),I16="C",VLOOKUP(F16,F2数据库!C:AA,22,0))</f>
        <v>#N/A</v>
      </c>
      <c r="U16" s="19" t="e" cm="1">
        <f t="array" ref="U16">_xlfn.IFS(I16="A",VLOOKUP(F16,F2数据库!C:AA,11,0),I16="B",VLOOKUP(F16,F2数据库!C:AA,17,0),I16="C",VLOOKUP(F16,F2数据库!C:AA,23,0))*C16</f>
        <v>#N/A</v>
      </c>
      <c r="V16" s="18" t="e" cm="1">
        <f t="array" ref="V16">_xlfn.IFS(I16="A",VLOOKUP(F16,F2数据库!C:AA,12,0),I16="B",VLOOKUP(F16,F2数据库!C:AA,18,0),I16="C",VLOOKUP(F16,F2数据库!C:AA,24,0))</f>
        <v>#N/A</v>
      </c>
      <c r="W16" s="18" t="e" cm="1">
        <f t="array" ref="W16">_xlfn.IFS(I16="A",VLOOKUP(F16,F2数据库!C:AA,13,0),I16="B",VLOOKUP(F16,F2数据库!C:AA,19,0),I16="C",VLOOKUP(F16,F2数据库!C:AA,25,0))</f>
        <v>#N/A</v>
      </c>
      <c r="X16" s="18"/>
    </row>
    <row r="17" spans="1:24" x14ac:dyDescent="0.25">
      <c r="A17" s="22"/>
      <c r="B17" s="3"/>
      <c r="C17" s="3"/>
      <c r="D17" s="3"/>
      <c r="E17" s="18" t="e">
        <f t="shared" si="10"/>
        <v>#VALUE!</v>
      </c>
      <c r="F17" s="18" t="e">
        <f t="shared" si="11"/>
        <v>#VALUE!</v>
      </c>
      <c r="G17" s="18" t="str">
        <f t="shared" si="12"/>
        <v/>
      </c>
      <c r="H17" s="18" t="str">
        <f t="shared" si="13"/>
        <v/>
      </c>
      <c r="I17" s="18" t="str">
        <f t="shared" si="14"/>
        <v/>
      </c>
      <c r="J17" s="18" t="str">
        <f t="shared" si="15"/>
        <v/>
      </c>
      <c r="K17" s="18" t="str">
        <f t="shared" si="16"/>
        <v/>
      </c>
      <c r="L17" s="18" t="str">
        <f t="shared" si="17"/>
        <v/>
      </c>
      <c r="M17" s="18" t="e">
        <f>VLOOKUP(F17,F2数据库!C:AA,3,0)</f>
        <v>#VALUE!</v>
      </c>
      <c r="N17" s="18" t="e">
        <f t="shared" si="18"/>
        <v>#VALUE!</v>
      </c>
      <c r="O17" s="19" t="e">
        <f t="shared" si="19"/>
        <v>#VALUE!</v>
      </c>
      <c r="P17" s="18" t="e">
        <f>VLOOKUP(F17,F2数据库!C:AA,4,0)</f>
        <v>#VALUE!</v>
      </c>
      <c r="Q17" s="18" t="e">
        <f>VLOOKUP(G17,F2数据库!AC:AD,2,0)</f>
        <v>#N/A</v>
      </c>
      <c r="R17" s="18"/>
      <c r="S17" s="18" t="e" cm="1">
        <f t="array" ref="S17">_xlfn.IFS(I17="A",VLOOKUP(F17,F2数据库!C:AA,7,0),I17="B",VLOOKUP(F17,F2数据库!C:AA,15,0),I17="C",VLOOKUP(F17,F2数据库!C:AA,21,0))</f>
        <v>#N/A</v>
      </c>
      <c r="T17" s="18" t="e" cm="1">
        <f t="array" ref="T17">_xlfn.IFS(I17="A",VLOOKUP(F17,F2数据库!C:AA,8,0),I17="B",VLOOKUP(F17,F2数据库!C:AA,16,0),I17="C",VLOOKUP(F17,F2数据库!C:AA,22,0))</f>
        <v>#N/A</v>
      </c>
      <c r="U17" s="19" t="e" cm="1">
        <f t="array" ref="U17">_xlfn.IFS(I17="A",VLOOKUP(F17,F2数据库!C:AA,11,0),I17="B",VLOOKUP(F17,F2数据库!C:AA,17,0),I17="C",VLOOKUP(F17,F2数据库!C:AA,23,0))*C17</f>
        <v>#N/A</v>
      </c>
      <c r="V17" s="18" t="e" cm="1">
        <f t="array" ref="V17">_xlfn.IFS(I17="A",VLOOKUP(F17,F2数据库!C:AA,12,0),I17="B",VLOOKUP(F17,F2数据库!C:AA,18,0),I17="C",VLOOKUP(F17,F2数据库!C:AA,24,0))</f>
        <v>#N/A</v>
      </c>
      <c r="W17" s="18" t="e" cm="1">
        <f t="array" ref="W17">_xlfn.IFS(I17="A",VLOOKUP(F17,F2数据库!C:AA,13,0),I17="B",VLOOKUP(F17,F2数据库!C:AA,19,0),I17="C",VLOOKUP(F17,F2数据库!C:AA,25,0))</f>
        <v>#N/A</v>
      </c>
      <c r="X17" s="18"/>
    </row>
    <row r="18" spans="1:24" x14ac:dyDescent="0.25">
      <c r="A18" s="22"/>
      <c r="B18" s="3"/>
      <c r="C18" s="3"/>
      <c r="D18" s="3"/>
      <c r="E18" s="18" t="e">
        <f t="shared" si="10"/>
        <v>#VALUE!</v>
      </c>
      <c r="F18" s="18" t="e">
        <f t="shared" si="11"/>
        <v>#VALUE!</v>
      </c>
      <c r="G18" s="18" t="str">
        <f t="shared" si="12"/>
        <v/>
      </c>
      <c r="H18" s="18" t="str">
        <f t="shared" si="13"/>
        <v/>
      </c>
      <c r="I18" s="18" t="str">
        <f t="shared" si="14"/>
        <v/>
      </c>
      <c r="J18" s="18" t="str">
        <f t="shared" si="15"/>
        <v/>
      </c>
      <c r="K18" s="18" t="str">
        <f t="shared" si="16"/>
        <v/>
      </c>
      <c r="L18" s="18" t="str">
        <f t="shared" si="17"/>
        <v/>
      </c>
      <c r="M18" s="18" t="e">
        <f>VLOOKUP(F18,F2数据库!C:AA,3,0)</f>
        <v>#VALUE!</v>
      </c>
      <c r="N18" s="18" t="e">
        <f t="shared" si="18"/>
        <v>#VALUE!</v>
      </c>
      <c r="O18" s="19" t="e">
        <f t="shared" si="19"/>
        <v>#VALUE!</v>
      </c>
      <c r="P18" s="18" t="e">
        <f>VLOOKUP(F18,F2数据库!C:AA,4,0)</f>
        <v>#VALUE!</v>
      </c>
      <c r="Q18" s="18" t="e">
        <f>VLOOKUP(G18,F2数据库!AC:AD,2,0)</f>
        <v>#N/A</v>
      </c>
      <c r="R18" s="18"/>
      <c r="S18" s="18" t="e" cm="1">
        <f t="array" ref="S18">_xlfn.IFS(I18="A",VLOOKUP(F18,F2数据库!C:AA,7,0),I18="B",VLOOKUP(F18,F2数据库!C:AA,15,0),I18="C",VLOOKUP(F18,F2数据库!C:AA,21,0))</f>
        <v>#N/A</v>
      </c>
      <c r="T18" s="18" t="e" cm="1">
        <f t="array" ref="T18">_xlfn.IFS(I18="A",VLOOKUP(F18,F2数据库!C:AA,8,0),I18="B",VLOOKUP(F18,F2数据库!C:AA,16,0),I18="C",VLOOKUP(F18,F2数据库!C:AA,22,0))</f>
        <v>#N/A</v>
      </c>
      <c r="U18" s="19" t="e" cm="1">
        <f t="array" ref="U18">_xlfn.IFS(I18="A",VLOOKUP(F18,F2数据库!C:AA,11,0),I18="B",VLOOKUP(F18,F2数据库!C:AA,17,0),I18="C",VLOOKUP(F18,F2数据库!C:AA,23,0))*C18</f>
        <v>#N/A</v>
      </c>
      <c r="V18" s="18" t="e" cm="1">
        <f t="array" ref="V18">_xlfn.IFS(I18="A",VLOOKUP(F18,F2数据库!C:AA,12,0),I18="B",VLOOKUP(F18,F2数据库!C:AA,18,0),I18="C",VLOOKUP(F18,F2数据库!C:AA,24,0))</f>
        <v>#N/A</v>
      </c>
      <c r="W18" s="18" t="e" cm="1">
        <f t="array" ref="W18">_xlfn.IFS(I18="A",VLOOKUP(F18,F2数据库!C:AA,13,0),I18="B",VLOOKUP(F18,F2数据库!C:AA,19,0),I18="C",VLOOKUP(F18,F2数据库!C:AA,25,0))</f>
        <v>#N/A</v>
      </c>
      <c r="X18" s="18"/>
    </row>
    <row r="19" spans="1:24" x14ac:dyDescent="0.25">
      <c r="A19" s="22"/>
      <c r="B19" s="3"/>
      <c r="C19" s="3"/>
      <c r="D19" s="3"/>
      <c r="E19" s="18" t="e">
        <f t="shared" si="10"/>
        <v>#VALUE!</v>
      </c>
      <c r="F19" s="18" t="e">
        <f t="shared" si="11"/>
        <v>#VALUE!</v>
      </c>
      <c r="G19" s="18" t="str">
        <f t="shared" si="12"/>
        <v/>
      </c>
      <c r="H19" s="18" t="str">
        <f t="shared" si="13"/>
        <v/>
      </c>
      <c r="I19" s="18" t="str">
        <f t="shared" si="14"/>
        <v/>
      </c>
      <c r="J19" s="18" t="str">
        <f t="shared" si="15"/>
        <v/>
      </c>
      <c r="K19" s="18" t="str">
        <f t="shared" si="16"/>
        <v/>
      </c>
      <c r="L19" s="18" t="str">
        <f t="shared" si="17"/>
        <v/>
      </c>
      <c r="M19" s="18" t="e">
        <f>VLOOKUP(F19,F2数据库!C:AA,3,0)</f>
        <v>#VALUE!</v>
      </c>
      <c r="N19" s="18" t="e">
        <f t="shared" si="18"/>
        <v>#VALUE!</v>
      </c>
      <c r="O19" s="19" t="e">
        <f t="shared" si="19"/>
        <v>#VALUE!</v>
      </c>
      <c r="P19" s="18" t="e">
        <f>VLOOKUP(F19,F2数据库!C:AA,4,0)</f>
        <v>#VALUE!</v>
      </c>
      <c r="Q19" s="18" t="e">
        <f>VLOOKUP(G19,F2数据库!AC:AD,2,0)</f>
        <v>#N/A</v>
      </c>
      <c r="R19" s="18"/>
      <c r="S19" s="18" t="e" cm="1">
        <f t="array" ref="S19">_xlfn.IFS(I19="A",VLOOKUP(F19,F2数据库!C:AA,7,0),I19="B",VLOOKUP(F19,F2数据库!C:AA,15,0),I19="C",VLOOKUP(F19,F2数据库!C:AA,21,0))</f>
        <v>#N/A</v>
      </c>
      <c r="T19" s="18" t="e" cm="1">
        <f t="array" ref="T19">_xlfn.IFS(I19="A",VLOOKUP(F19,F2数据库!C:AA,8,0),I19="B",VLOOKUP(F19,F2数据库!C:AA,16,0),I19="C",VLOOKUP(F19,F2数据库!C:AA,22,0))</f>
        <v>#N/A</v>
      </c>
      <c r="U19" s="19" t="e" cm="1">
        <f t="array" ref="U19">_xlfn.IFS(I19="A",VLOOKUP(F19,F2数据库!C:AA,11,0),I19="B",VLOOKUP(F19,F2数据库!C:AA,17,0),I19="C",VLOOKUP(F19,F2数据库!C:AA,23,0))*C19</f>
        <v>#N/A</v>
      </c>
      <c r="V19" s="18" t="e" cm="1">
        <f t="array" ref="V19">_xlfn.IFS(I19="A",VLOOKUP(F19,F2数据库!C:AA,12,0),I19="B",VLOOKUP(F19,F2数据库!C:AA,18,0),I19="C",VLOOKUP(F19,F2数据库!C:AA,24,0))</f>
        <v>#N/A</v>
      </c>
      <c r="W19" s="18" t="e" cm="1">
        <f t="array" ref="W19">_xlfn.IFS(I19="A",VLOOKUP(F19,F2数据库!C:AA,13,0),I19="B",VLOOKUP(F19,F2数据库!C:AA,19,0),I19="C",VLOOKUP(F19,F2数据库!C:AA,25,0))</f>
        <v>#N/A</v>
      </c>
      <c r="X19" s="18"/>
    </row>
    <row r="20" spans="1:24" x14ac:dyDescent="0.25">
      <c r="A20" s="22"/>
      <c r="B20" s="3"/>
      <c r="C20" s="3"/>
      <c r="D20" s="3"/>
      <c r="E20" s="18" t="e">
        <f t="shared" si="10"/>
        <v>#VALUE!</v>
      </c>
      <c r="F20" s="18" t="e">
        <f t="shared" si="11"/>
        <v>#VALUE!</v>
      </c>
      <c r="G20" s="18" t="str">
        <f t="shared" si="12"/>
        <v/>
      </c>
      <c r="H20" s="18" t="str">
        <f t="shared" si="13"/>
        <v/>
      </c>
      <c r="I20" s="18" t="str">
        <f t="shared" si="14"/>
        <v/>
      </c>
      <c r="J20" s="18" t="str">
        <f t="shared" si="15"/>
        <v/>
      </c>
      <c r="K20" s="18" t="str">
        <f t="shared" si="16"/>
        <v/>
      </c>
      <c r="L20" s="18" t="str">
        <f t="shared" si="17"/>
        <v/>
      </c>
      <c r="M20" s="18" t="e">
        <f>VLOOKUP(F20,F2数据库!C:AA,3,0)</f>
        <v>#VALUE!</v>
      </c>
      <c r="N20" s="18" t="e">
        <f t="shared" si="18"/>
        <v>#VALUE!</v>
      </c>
      <c r="O20" s="19" t="e">
        <f t="shared" si="19"/>
        <v>#VALUE!</v>
      </c>
      <c r="P20" s="18" t="e">
        <f>VLOOKUP(F20,F2数据库!C:AA,4,0)</f>
        <v>#VALUE!</v>
      </c>
      <c r="Q20" s="18" t="e">
        <f>VLOOKUP(G20,F2数据库!AC:AD,2,0)</f>
        <v>#N/A</v>
      </c>
      <c r="R20" s="18"/>
      <c r="S20" s="18" t="e" cm="1">
        <f t="array" ref="S20">_xlfn.IFS(I20="A",VLOOKUP(F20,F2数据库!C:AA,7,0),I20="B",VLOOKUP(F20,F2数据库!C:AA,15,0),I20="C",VLOOKUP(F20,F2数据库!C:AA,21,0))</f>
        <v>#N/A</v>
      </c>
      <c r="T20" s="18" t="e" cm="1">
        <f t="array" ref="T20">_xlfn.IFS(I20="A",VLOOKUP(F20,F2数据库!C:AA,8,0),I20="B",VLOOKUP(F20,F2数据库!C:AA,16,0),I20="C",VLOOKUP(F20,F2数据库!C:AA,22,0))</f>
        <v>#N/A</v>
      </c>
      <c r="U20" s="19" t="e" cm="1">
        <f t="array" ref="U20">_xlfn.IFS(I20="A",VLOOKUP(F20,F2数据库!C:AA,11,0),I20="B",VLOOKUP(F20,F2数据库!C:AA,17,0),I20="C",VLOOKUP(F20,F2数据库!C:AA,23,0))*C20</f>
        <v>#N/A</v>
      </c>
      <c r="V20" s="18" t="e" cm="1">
        <f t="array" ref="V20">_xlfn.IFS(I20="A",VLOOKUP(F20,F2数据库!C:AA,12,0),I20="B",VLOOKUP(F20,F2数据库!C:AA,18,0),I20="C",VLOOKUP(F20,F2数据库!C:AA,24,0))</f>
        <v>#N/A</v>
      </c>
      <c r="W20" s="18" t="e" cm="1">
        <f t="array" ref="W20">_xlfn.IFS(I20="A",VLOOKUP(F20,F2数据库!C:AA,13,0),I20="B",VLOOKUP(F20,F2数据库!C:AA,19,0),I20="C",VLOOKUP(F20,F2数据库!C:AA,25,0))</f>
        <v>#N/A</v>
      </c>
      <c r="X20" s="18"/>
    </row>
    <row r="21" spans="1:24" x14ac:dyDescent="0.25">
      <c r="A21" s="22"/>
      <c r="B21" s="3"/>
      <c r="C21" s="3"/>
      <c r="D21" s="3"/>
      <c r="E21" s="18" t="e">
        <f t="shared" si="10"/>
        <v>#VALUE!</v>
      </c>
      <c r="F21" s="18" t="e">
        <f t="shared" si="11"/>
        <v>#VALUE!</v>
      </c>
      <c r="G21" s="18" t="str">
        <f t="shared" si="12"/>
        <v/>
      </c>
      <c r="H21" s="18" t="str">
        <f t="shared" si="13"/>
        <v/>
      </c>
      <c r="I21" s="18" t="str">
        <f t="shared" si="14"/>
        <v/>
      </c>
      <c r="J21" s="18" t="str">
        <f t="shared" si="15"/>
        <v/>
      </c>
      <c r="K21" s="18" t="str">
        <f t="shared" si="16"/>
        <v/>
      </c>
      <c r="L21" s="18" t="str">
        <f t="shared" si="17"/>
        <v/>
      </c>
      <c r="M21" s="18" t="e">
        <f>VLOOKUP(F21,F2数据库!C:AA,3,0)</f>
        <v>#VALUE!</v>
      </c>
      <c r="N21" s="18" t="e">
        <f t="shared" si="18"/>
        <v>#VALUE!</v>
      </c>
      <c r="O21" s="19" t="e">
        <f t="shared" si="19"/>
        <v>#VALUE!</v>
      </c>
      <c r="P21" s="18" t="e">
        <f>VLOOKUP(F21,F2数据库!C:AA,4,0)</f>
        <v>#VALUE!</v>
      </c>
      <c r="Q21" s="18" t="e">
        <f>VLOOKUP(G21,F2数据库!AC:AD,2,0)</f>
        <v>#N/A</v>
      </c>
      <c r="R21" s="18"/>
      <c r="S21" s="18" t="e" cm="1">
        <f t="array" ref="S21">_xlfn.IFS(I21="A",VLOOKUP(F21,F2数据库!C:AA,7,0),I21="B",VLOOKUP(F21,F2数据库!C:AA,15,0),I21="C",VLOOKUP(F21,F2数据库!C:AA,21,0))</f>
        <v>#N/A</v>
      </c>
      <c r="T21" s="18" t="e" cm="1">
        <f t="array" ref="T21">_xlfn.IFS(I21="A",VLOOKUP(F21,F2数据库!C:AA,8,0),I21="B",VLOOKUP(F21,F2数据库!C:AA,16,0),I21="C",VLOOKUP(F21,F2数据库!C:AA,22,0))</f>
        <v>#N/A</v>
      </c>
      <c r="U21" s="19" t="e" cm="1">
        <f t="array" ref="U21">_xlfn.IFS(I21="A",VLOOKUP(F21,F2数据库!C:AA,11,0),I21="B",VLOOKUP(F21,F2数据库!C:AA,17,0),I21="C",VLOOKUP(F21,F2数据库!C:AA,23,0))*C21</f>
        <v>#N/A</v>
      </c>
      <c r="V21" s="18" t="e" cm="1">
        <f t="array" ref="V21">_xlfn.IFS(I21="A",VLOOKUP(F21,F2数据库!C:AA,12,0),I21="B",VLOOKUP(F21,F2数据库!C:AA,18,0),I21="C",VLOOKUP(F21,F2数据库!C:AA,24,0))</f>
        <v>#N/A</v>
      </c>
      <c r="W21" s="18" t="e" cm="1">
        <f t="array" ref="W21">_xlfn.IFS(I21="A",VLOOKUP(F21,F2数据库!C:AA,13,0),I21="B",VLOOKUP(F21,F2数据库!C:AA,19,0),I21="C",VLOOKUP(F21,F2数据库!C:AA,25,0))</f>
        <v>#N/A</v>
      </c>
      <c r="X21" s="18"/>
    </row>
    <row r="22" spans="1:24" x14ac:dyDescent="0.25">
      <c r="A22" s="22"/>
      <c r="B22" s="3"/>
      <c r="C22" s="3"/>
      <c r="D22" s="3"/>
      <c r="E22" s="18" t="e">
        <f t="shared" si="10"/>
        <v>#VALUE!</v>
      </c>
      <c r="F22" s="18" t="e">
        <f t="shared" si="11"/>
        <v>#VALUE!</v>
      </c>
      <c r="G22" s="18" t="str">
        <f t="shared" si="12"/>
        <v/>
      </c>
      <c r="H22" s="18" t="str">
        <f t="shared" si="13"/>
        <v/>
      </c>
      <c r="I22" s="18" t="str">
        <f t="shared" si="14"/>
        <v/>
      </c>
      <c r="J22" s="18" t="str">
        <f t="shared" si="15"/>
        <v/>
      </c>
      <c r="K22" s="18" t="str">
        <f t="shared" si="16"/>
        <v/>
      </c>
      <c r="L22" s="18" t="str">
        <f t="shared" si="17"/>
        <v/>
      </c>
      <c r="M22" s="18" t="e">
        <f>VLOOKUP(F22,F2数据库!C:AA,3,0)</f>
        <v>#VALUE!</v>
      </c>
      <c r="N22" s="18" t="e">
        <f t="shared" si="18"/>
        <v>#VALUE!</v>
      </c>
      <c r="O22" s="19" t="e">
        <f t="shared" si="19"/>
        <v>#VALUE!</v>
      </c>
      <c r="P22" s="18" t="e">
        <f>VLOOKUP(F22,F2数据库!C:AA,4,0)</f>
        <v>#VALUE!</v>
      </c>
      <c r="Q22" s="18" t="e">
        <f>VLOOKUP(G22,F2数据库!AC:AD,2,0)</f>
        <v>#N/A</v>
      </c>
      <c r="R22" s="18"/>
      <c r="S22" s="18" t="e" cm="1">
        <f t="array" ref="S22">_xlfn.IFS(I22="A",VLOOKUP(F22,F2数据库!C:AA,7,0),I22="B",VLOOKUP(F22,F2数据库!C:AA,15,0),I22="C",VLOOKUP(F22,F2数据库!C:AA,21,0))</f>
        <v>#N/A</v>
      </c>
      <c r="T22" s="18" t="e" cm="1">
        <f t="array" ref="T22">_xlfn.IFS(I22="A",VLOOKUP(F22,F2数据库!C:AA,8,0),I22="B",VLOOKUP(F22,F2数据库!C:AA,16,0),I22="C",VLOOKUP(F22,F2数据库!C:AA,22,0))</f>
        <v>#N/A</v>
      </c>
      <c r="U22" s="19" t="e" cm="1">
        <f t="array" ref="U22">_xlfn.IFS(I22="A",VLOOKUP(F22,F2数据库!C:AA,11,0),I22="B",VLOOKUP(F22,F2数据库!C:AA,17,0),I22="C",VLOOKUP(F22,F2数据库!C:AA,23,0))*C22</f>
        <v>#N/A</v>
      </c>
      <c r="V22" s="18" t="e" cm="1">
        <f t="array" ref="V22">_xlfn.IFS(I22="A",VLOOKUP(F22,F2数据库!C:AA,12,0),I22="B",VLOOKUP(F22,F2数据库!C:AA,18,0),I22="C",VLOOKUP(F22,F2数据库!C:AA,24,0))</f>
        <v>#N/A</v>
      </c>
      <c r="W22" s="18" t="e" cm="1">
        <f t="array" ref="W22">_xlfn.IFS(I22="A",VLOOKUP(F22,F2数据库!C:AA,13,0),I22="B",VLOOKUP(F22,F2数据库!C:AA,19,0),I22="C",VLOOKUP(F22,F2数据库!C:AA,25,0))</f>
        <v>#N/A</v>
      </c>
      <c r="X22" s="18"/>
    </row>
    <row r="23" spans="1:24" x14ac:dyDescent="0.25">
      <c r="A23" s="22"/>
      <c r="B23" s="3"/>
      <c r="C23" s="3"/>
      <c r="D23" s="3"/>
      <c r="E23" s="18" t="e">
        <f t="shared" si="10"/>
        <v>#VALUE!</v>
      </c>
      <c r="F23" s="18" t="e">
        <f t="shared" si="11"/>
        <v>#VALUE!</v>
      </c>
      <c r="G23" s="18" t="str">
        <f t="shared" si="12"/>
        <v/>
      </c>
      <c r="H23" s="18" t="str">
        <f t="shared" si="13"/>
        <v/>
      </c>
      <c r="I23" s="18" t="str">
        <f t="shared" si="14"/>
        <v/>
      </c>
      <c r="J23" s="18" t="str">
        <f t="shared" si="15"/>
        <v/>
      </c>
      <c r="K23" s="18" t="str">
        <f t="shared" si="16"/>
        <v/>
      </c>
      <c r="L23" s="18" t="str">
        <f t="shared" si="17"/>
        <v/>
      </c>
      <c r="M23" s="18" t="e">
        <f>VLOOKUP(F23,F2数据库!C:AA,3,0)</f>
        <v>#VALUE!</v>
      </c>
      <c r="N23" s="18" t="e">
        <f t="shared" si="18"/>
        <v>#VALUE!</v>
      </c>
      <c r="O23" s="19" t="e">
        <f t="shared" si="19"/>
        <v>#VALUE!</v>
      </c>
      <c r="P23" s="18" t="e">
        <f>VLOOKUP(F23,F2数据库!C:AA,4,0)</f>
        <v>#VALUE!</v>
      </c>
      <c r="Q23" s="18" t="e">
        <f>VLOOKUP(G23,F2数据库!AC:AD,2,0)</f>
        <v>#N/A</v>
      </c>
      <c r="R23" s="18"/>
      <c r="S23" s="18" t="e" cm="1">
        <f t="array" ref="S23">_xlfn.IFS(I23="A",VLOOKUP(F23,F2数据库!C:AA,7,0),I23="B",VLOOKUP(F23,F2数据库!C:AA,15,0),I23="C",VLOOKUP(F23,F2数据库!C:AA,21,0))</f>
        <v>#N/A</v>
      </c>
      <c r="T23" s="18" t="e" cm="1">
        <f t="array" ref="T23">_xlfn.IFS(I23="A",VLOOKUP(F23,F2数据库!C:AA,8,0),I23="B",VLOOKUP(F23,F2数据库!C:AA,16,0),I23="C",VLOOKUP(F23,F2数据库!C:AA,22,0))</f>
        <v>#N/A</v>
      </c>
      <c r="U23" s="19" t="e" cm="1">
        <f t="array" ref="U23">_xlfn.IFS(I23="A",VLOOKUP(F23,F2数据库!C:AA,11,0),I23="B",VLOOKUP(F23,F2数据库!C:AA,17,0),I23="C",VLOOKUP(F23,F2数据库!C:AA,23,0))*C23</f>
        <v>#N/A</v>
      </c>
      <c r="V23" s="18" t="e" cm="1">
        <f t="array" ref="V23">_xlfn.IFS(I23="A",VLOOKUP(F23,F2数据库!C:AA,12,0),I23="B",VLOOKUP(F23,F2数据库!C:AA,18,0),I23="C",VLOOKUP(F23,F2数据库!C:AA,24,0))</f>
        <v>#N/A</v>
      </c>
      <c r="W23" s="18" t="e" cm="1">
        <f t="array" ref="W23">_xlfn.IFS(I23="A",VLOOKUP(F23,F2数据库!C:AA,13,0),I23="B",VLOOKUP(F23,F2数据库!C:AA,19,0),I23="C",VLOOKUP(F23,F2数据库!C:AA,25,0))</f>
        <v>#N/A</v>
      </c>
      <c r="X23" s="18"/>
    </row>
    <row r="24" spans="1:24" x14ac:dyDescent="0.25">
      <c r="A24" s="22"/>
      <c r="B24" s="3"/>
      <c r="C24" s="3"/>
      <c r="D24" s="3"/>
      <c r="E24" s="18" t="e">
        <f t="shared" si="10"/>
        <v>#VALUE!</v>
      </c>
      <c r="F24" s="18" t="e">
        <f t="shared" si="11"/>
        <v>#VALUE!</v>
      </c>
      <c r="G24" s="18" t="str">
        <f t="shared" si="12"/>
        <v/>
      </c>
      <c r="H24" s="18" t="str">
        <f t="shared" si="13"/>
        <v/>
      </c>
      <c r="I24" s="18" t="str">
        <f t="shared" si="14"/>
        <v/>
      </c>
      <c r="J24" s="18" t="str">
        <f t="shared" si="15"/>
        <v/>
      </c>
      <c r="K24" s="18" t="str">
        <f t="shared" si="16"/>
        <v/>
      </c>
      <c r="L24" s="18" t="str">
        <f t="shared" si="17"/>
        <v/>
      </c>
      <c r="M24" s="18" t="e">
        <f>VLOOKUP(F24,F2数据库!C:AA,3,0)</f>
        <v>#VALUE!</v>
      </c>
      <c r="N24" s="18" t="e">
        <f t="shared" si="18"/>
        <v>#VALUE!</v>
      </c>
      <c r="O24" s="19" t="e">
        <f t="shared" si="19"/>
        <v>#VALUE!</v>
      </c>
      <c r="P24" s="18" t="e">
        <f>VLOOKUP(F24,F2数据库!C:AA,4,0)</f>
        <v>#VALUE!</v>
      </c>
      <c r="Q24" s="18" t="e">
        <f>VLOOKUP(G24,F2数据库!AC:AD,2,0)</f>
        <v>#N/A</v>
      </c>
      <c r="R24" s="18"/>
      <c r="S24" s="18" t="e" cm="1">
        <f t="array" ref="S24">_xlfn.IFS(I24="A",VLOOKUP(F24,F2数据库!C:AA,7,0),I24="B",VLOOKUP(F24,F2数据库!C:AA,15,0),I24="C",VLOOKUP(F24,F2数据库!C:AA,21,0))</f>
        <v>#N/A</v>
      </c>
      <c r="T24" s="18" t="e" cm="1">
        <f t="array" ref="T24">_xlfn.IFS(I24="A",VLOOKUP(F24,F2数据库!C:AA,8,0),I24="B",VLOOKUP(F24,F2数据库!C:AA,16,0),I24="C",VLOOKUP(F24,F2数据库!C:AA,22,0))</f>
        <v>#N/A</v>
      </c>
      <c r="U24" s="19" t="e" cm="1">
        <f t="array" ref="U24">_xlfn.IFS(I24="A",VLOOKUP(F24,F2数据库!C:AA,11,0),I24="B",VLOOKUP(F24,F2数据库!C:AA,17,0),I24="C",VLOOKUP(F24,F2数据库!C:AA,23,0))*C24</f>
        <v>#N/A</v>
      </c>
      <c r="V24" s="18" t="e" cm="1">
        <f t="array" ref="V24">_xlfn.IFS(I24="A",VLOOKUP(F24,F2数据库!C:AA,12,0),I24="B",VLOOKUP(F24,F2数据库!C:AA,18,0),I24="C",VLOOKUP(F24,F2数据库!C:AA,24,0))</f>
        <v>#N/A</v>
      </c>
      <c r="W24" s="18" t="e" cm="1">
        <f t="array" ref="W24">_xlfn.IFS(I24="A",VLOOKUP(F24,F2数据库!C:AA,13,0),I24="B",VLOOKUP(F24,F2数据库!C:AA,19,0),I24="C",VLOOKUP(F24,F2数据库!C:AA,25,0))</f>
        <v>#N/A</v>
      </c>
      <c r="X24" s="18"/>
    </row>
    <row r="25" spans="1:24" x14ac:dyDescent="0.25">
      <c r="A25" s="22"/>
      <c r="B25" s="3"/>
      <c r="C25" s="3"/>
      <c r="D25" s="3"/>
      <c r="E25" s="18" t="e">
        <f t="shared" si="10"/>
        <v>#VALUE!</v>
      </c>
      <c r="F25" s="18" t="e">
        <f t="shared" si="11"/>
        <v>#VALUE!</v>
      </c>
      <c r="G25" s="18" t="str">
        <f t="shared" si="12"/>
        <v/>
      </c>
      <c r="H25" s="18" t="str">
        <f t="shared" si="13"/>
        <v/>
      </c>
      <c r="I25" s="18" t="str">
        <f t="shared" si="14"/>
        <v/>
      </c>
      <c r="J25" s="18" t="str">
        <f t="shared" si="15"/>
        <v/>
      </c>
      <c r="K25" s="18" t="str">
        <f t="shared" si="16"/>
        <v/>
      </c>
      <c r="L25" s="18" t="str">
        <f t="shared" si="17"/>
        <v/>
      </c>
      <c r="M25" s="18" t="e">
        <f>VLOOKUP(F25,F2数据库!C:AA,3,0)</f>
        <v>#VALUE!</v>
      </c>
      <c r="N25" s="18" t="e">
        <f t="shared" si="18"/>
        <v>#VALUE!</v>
      </c>
      <c r="O25" s="19" t="e">
        <f t="shared" si="19"/>
        <v>#VALUE!</v>
      </c>
      <c r="P25" s="18" t="e">
        <f>VLOOKUP(F25,F2数据库!C:AA,4,0)</f>
        <v>#VALUE!</v>
      </c>
      <c r="Q25" s="18" t="e">
        <f>VLOOKUP(G25,F2数据库!AC:AD,2,0)</f>
        <v>#N/A</v>
      </c>
      <c r="R25" s="18"/>
      <c r="S25" s="18" t="e" cm="1">
        <f t="array" ref="S25">_xlfn.IFS(I25="A",VLOOKUP(F25,F2数据库!C:AA,7,0),I25="B",VLOOKUP(F25,F2数据库!C:AA,15,0),I25="C",VLOOKUP(F25,F2数据库!C:AA,21,0))</f>
        <v>#N/A</v>
      </c>
      <c r="T25" s="18" t="e" cm="1">
        <f t="array" ref="T25">_xlfn.IFS(I25="A",VLOOKUP(F25,F2数据库!C:AA,8,0),I25="B",VLOOKUP(F25,F2数据库!C:AA,16,0),I25="C",VLOOKUP(F25,F2数据库!C:AA,22,0))</f>
        <v>#N/A</v>
      </c>
      <c r="U25" s="19" t="e" cm="1">
        <f t="array" ref="U25">_xlfn.IFS(I25="A",VLOOKUP(F25,F2数据库!C:AA,11,0),I25="B",VLOOKUP(F25,F2数据库!C:AA,17,0),I25="C",VLOOKUP(F25,F2数据库!C:AA,23,0))*C25</f>
        <v>#N/A</v>
      </c>
      <c r="V25" s="18" t="e" cm="1">
        <f t="array" ref="V25">_xlfn.IFS(I25="A",VLOOKUP(F25,F2数据库!C:AA,12,0),I25="B",VLOOKUP(F25,F2数据库!C:AA,18,0),I25="C",VLOOKUP(F25,F2数据库!C:AA,24,0))</f>
        <v>#N/A</v>
      </c>
      <c r="W25" s="18" t="e" cm="1">
        <f t="array" ref="W25">_xlfn.IFS(I25="A",VLOOKUP(F25,F2数据库!C:AA,13,0),I25="B",VLOOKUP(F25,F2数据库!C:AA,19,0),I25="C",VLOOKUP(F25,F2数据库!C:AA,25,0))</f>
        <v>#N/A</v>
      </c>
      <c r="X25" s="18"/>
    </row>
    <row r="26" spans="1:24" x14ac:dyDescent="0.25">
      <c r="A26" s="22"/>
      <c r="B26" s="3"/>
      <c r="C26" s="3"/>
      <c r="D26" s="3"/>
      <c r="E26" s="18" t="e">
        <f t="shared" si="10"/>
        <v>#VALUE!</v>
      </c>
      <c r="F26" s="18" t="e">
        <f t="shared" si="11"/>
        <v>#VALUE!</v>
      </c>
      <c r="G26" s="18" t="str">
        <f t="shared" si="12"/>
        <v/>
      </c>
      <c r="H26" s="18" t="str">
        <f t="shared" si="13"/>
        <v/>
      </c>
      <c r="I26" s="18" t="str">
        <f t="shared" si="14"/>
        <v/>
      </c>
      <c r="J26" s="18" t="str">
        <f t="shared" si="15"/>
        <v/>
      </c>
      <c r="K26" s="18" t="str">
        <f t="shared" si="16"/>
        <v/>
      </c>
      <c r="L26" s="18" t="str">
        <f t="shared" si="17"/>
        <v/>
      </c>
      <c r="M26" s="18" t="e">
        <f>VLOOKUP(F26,F2数据库!C:AA,3,0)</f>
        <v>#VALUE!</v>
      </c>
      <c r="N26" s="18" t="e">
        <f t="shared" si="18"/>
        <v>#VALUE!</v>
      </c>
      <c r="O26" s="19" t="e">
        <f t="shared" si="19"/>
        <v>#VALUE!</v>
      </c>
      <c r="P26" s="18" t="e">
        <f>VLOOKUP(F26,F2数据库!C:AA,4,0)</f>
        <v>#VALUE!</v>
      </c>
      <c r="Q26" s="18" t="e">
        <f>VLOOKUP(G26,F2数据库!AC:AD,2,0)</f>
        <v>#N/A</v>
      </c>
      <c r="R26" s="18"/>
      <c r="S26" s="18" t="e" cm="1">
        <f t="array" ref="S26">_xlfn.IFS(I26="A",VLOOKUP(F26,F2数据库!C:AA,7,0),I26="B",VLOOKUP(F26,F2数据库!C:AA,15,0),I26="C",VLOOKUP(F26,F2数据库!C:AA,21,0))</f>
        <v>#N/A</v>
      </c>
      <c r="T26" s="18" t="e" cm="1">
        <f t="array" ref="T26">_xlfn.IFS(I26="A",VLOOKUP(F26,F2数据库!C:AA,8,0),I26="B",VLOOKUP(F26,F2数据库!C:AA,16,0),I26="C",VLOOKUP(F26,F2数据库!C:AA,22,0))</f>
        <v>#N/A</v>
      </c>
      <c r="U26" s="19" t="e" cm="1">
        <f t="array" ref="U26">_xlfn.IFS(I26="A",VLOOKUP(F26,F2数据库!C:AA,11,0),I26="B",VLOOKUP(F26,F2数据库!C:AA,17,0),I26="C",VLOOKUP(F26,F2数据库!C:AA,23,0))*C26</f>
        <v>#N/A</v>
      </c>
      <c r="V26" s="18" t="e" cm="1">
        <f t="array" ref="V26">_xlfn.IFS(I26="A",VLOOKUP(F26,F2数据库!C:AA,12,0),I26="B",VLOOKUP(F26,F2数据库!C:AA,18,0),I26="C",VLOOKUP(F26,F2数据库!C:AA,24,0))</f>
        <v>#N/A</v>
      </c>
      <c r="W26" s="18" t="e" cm="1">
        <f t="array" ref="W26">_xlfn.IFS(I26="A",VLOOKUP(F26,F2数据库!C:AA,13,0),I26="B",VLOOKUP(F26,F2数据库!C:AA,19,0),I26="C",VLOOKUP(F26,F2数据库!C:AA,25,0))</f>
        <v>#N/A</v>
      </c>
      <c r="X26" s="18"/>
    </row>
    <row r="27" spans="1:24" x14ac:dyDescent="0.25">
      <c r="A27" s="22"/>
      <c r="B27" s="3"/>
      <c r="C27" s="3"/>
      <c r="D27" s="3"/>
      <c r="E27" s="18" t="e">
        <f t="shared" si="10"/>
        <v>#VALUE!</v>
      </c>
      <c r="F27" s="18" t="e">
        <f t="shared" si="11"/>
        <v>#VALUE!</v>
      </c>
      <c r="G27" s="18" t="str">
        <f t="shared" si="12"/>
        <v/>
      </c>
      <c r="H27" s="18" t="str">
        <f t="shared" si="13"/>
        <v/>
      </c>
      <c r="I27" s="18" t="str">
        <f t="shared" si="14"/>
        <v/>
      </c>
      <c r="J27" s="18" t="str">
        <f t="shared" si="15"/>
        <v/>
      </c>
      <c r="K27" s="18" t="str">
        <f t="shared" si="16"/>
        <v/>
      </c>
      <c r="L27" s="18" t="str">
        <f t="shared" si="17"/>
        <v/>
      </c>
      <c r="M27" s="18" t="e">
        <f>VLOOKUP(F27,F2数据库!C:AA,3,0)</f>
        <v>#VALUE!</v>
      </c>
      <c r="N27" s="18" t="e">
        <f t="shared" si="18"/>
        <v>#VALUE!</v>
      </c>
      <c r="O27" s="19" t="e">
        <f t="shared" si="19"/>
        <v>#VALUE!</v>
      </c>
      <c r="P27" s="18" t="e">
        <f>VLOOKUP(F27,F2数据库!C:AA,4,0)</f>
        <v>#VALUE!</v>
      </c>
      <c r="Q27" s="18" t="e">
        <f>VLOOKUP(G27,F2数据库!AC:AD,2,0)</f>
        <v>#N/A</v>
      </c>
      <c r="R27" s="18"/>
      <c r="S27" s="18" t="e" cm="1">
        <f t="array" ref="S27">_xlfn.IFS(I27="A",VLOOKUP(F27,F2数据库!C:AA,7,0),I27="B",VLOOKUP(F27,F2数据库!C:AA,15,0),I27="C",VLOOKUP(F27,F2数据库!C:AA,21,0))</f>
        <v>#N/A</v>
      </c>
      <c r="T27" s="18" t="e" cm="1">
        <f t="array" ref="T27">_xlfn.IFS(I27="A",VLOOKUP(F27,F2数据库!C:AA,8,0),I27="B",VLOOKUP(F27,F2数据库!C:AA,16,0),I27="C",VLOOKUP(F27,F2数据库!C:AA,22,0))</f>
        <v>#N/A</v>
      </c>
      <c r="U27" s="19" t="e" cm="1">
        <f t="array" ref="U27">_xlfn.IFS(I27="A",VLOOKUP(F27,F2数据库!C:AA,11,0),I27="B",VLOOKUP(F27,F2数据库!C:AA,17,0),I27="C",VLOOKUP(F27,F2数据库!C:AA,23,0))*C27</f>
        <v>#N/A</v>
      </c>
      <c r="V27" s="18" t="e" cm="1">
        <f t="array" ref="V27">_xlfn.IFS(I27="A",VLOOKUP(F27,F2数据库!C:AA,12,0),I27="B",VLOOKUP(F27,F2数据库!C:AA,18,0),I27="C",VLOOKUP(F27,F2数据库!C:AA,24,0))</f>
        <v>#N/A</v>
      </c>
      <c r="W27" s="18" t="e" cm="1">
        <f t="array" ref="W27">_xlfn.IFS(I27="A",VLOOKUP(F27,F2数据库!C:AA,13,0),I27="B",VLOOKUP(F27,F2数据库!C:AA,19,0),I27="C",VLOOKUP(F27,F2数据库!C:AA,25,0))</f>
        <v>#N/A</v>
      </c>
      <c r="X27" s="18"/>
    </row>
    <row r="28" spans="1:24" x14ac:dyDescent="0.25">
      <c r="A28" s="22"/>
      <c r="B28" s="3"/>
      <c r="C28" s="3"/>
      <c r="D28" s="3"/>
      <c r="E28" s="18" t="e">
        <f t="shared" si="10"/>
        <v>#VALUE!</v>
      </c>
      <c r="F28" s="18" t="e">
        <f t="shared" si="11"/>
        <v>#VALUE!</v>
      </c>
      <c r="G28" s="18" t="str">
        <f t="shared" si="12"/>
        <v/>
      </c>
      <c r="H28" s="18" t="str">
        <f t="shared" si="13"/>
        <v/>
      </c>
      <c r="I28" s="18" t="str">
        <f t="shared" si="14"/>
        <v/>
      </c>
      <c r="J28" s="18" t="str">
        <f t="shared" si="15"/>
        <v/>
      </c>
      <c r="K28" s="18" t="str">
        <f t="shared" si="16"/>
        <v/>
      </c>
      <c r="L28" s="18" t="str">
        <f t="shared" si="17"/>
        <v/>
      </c>
      <c r="M28" s="18" t="e">
        <f>VLOOKUP(F28,F2数据库!C:AA,3,0)</f>
        <v>#VALUE!</v>
      </c>
      <c r="N28" s="18" t="e">
        <f t="shared" si="18"/>
        <v>#VALUE!</v>
      </c>
      <c r="O28" s="19" t="e">
        <f t="shared" si="19"/>
        <v>#VALUE!</v>
      </c>
      <c r="P28" s="18" t="e">
        <f>VLOOKUP(F28,F2数据库!C:AA,4,0)</f>
        <v>#VALUE!</v>
      </c>
      <c r="Q28" s="18" t="e">
        <f>VLOOKUP(G28,F2数据库!AC:AD,2,0)</f>
        <v>#N/A</v>
      </c>
      <c r="R28" s="18"/>
      <c r="S28" s="18" t="e" cm="1">
        <f t="array" ref="S28">_xlfn.IFS(I28="A",VLOOKUP(F28,F2数据库!C:AA,7,0),I28="B",VLOOKUP(F28,F2数据库!C:AA,15,0),I28="C",VLOOKUP(F28,F2数据库!C:AA,21,0))</f>
        <v>#N/A</v>
      </c>
      <c r="T28" s="18" t="e" cm="1">
        <f t="array" ref="T28">_xlfn.IFS(I28="A",VLOOKUP(F28,F2数据库!C:AA,8,0),I28="B",VLOOKUP(F28,F2数据库!C:AA,16,0),I28="C",VLOOKUP(F28,F2数据库!C:AA,22,0))</f>
        <v>#N/A</v>
      </c>
      <c r="U28" s="19" t="e" cm="1">
        <f t="array" ref="U28">_xlfn.IFS(I28="A",VLOOKUP(F28,F2数据库!C:AA,11,0),I28="B",VLOOKUP(F28,F2数据库!C:AA,17,0),I28="C",VLOOKUP(F28,F2数据库!C:AA,23,0))*C28</f>
        <v>#N/A</v>
      </c>
      <c r="V28" s="18" t="e" cm="1">
        <f t="array" ref="V28">_xlfn.IFS(I28="A",VLOOKUP(F28,F2数据库!C:AA,12,0),I28="B",VLOOKUP(F28,F2数据库!C:AA,18,0),I28="C",VLOOKUP(F28,F2数据库!C:AA,24,0))</f>
        <v>#N/A</v>
      </c>
      <c r="W28" s="18" t="e" cm="1">
        <f t="array" ref="W28">_xlfn.IFS(I28="A",VLOOKUP(F28,F2数据库!C:AA,13,0),I28="B",VLOOKUP(F28,F2数据库!C:AA,19,0),I28="C",VLOOKUP(F28,F2数据库!C:AA,25,0))</f>
        <v>#N/A</v>
      </c>
      <c r="X28" s="18"/>
    </row>
    <row r="29" spans="1:24" x14ac:dyDescent="0.25">
      <c r="A29" s="22"/>
      <c r="B29" s="3"/>
      <c r="C29" s="3"/>
      <c r="D29" s="3"/>
      <c r="E29" s="18" t="e">
        <f t="shared" si="10"/>
        <v>#VALUE!</v>
      </c>
      <c r="F29" s="18" t="e">
        <f t="shared" si="11"/>
        <v>#VALUE!</v>
      </c>
      <c r="G29" s="18" t="str">
        <f t="shared" si="12"/>
        <v/>
      </c>
      <c r="H29" s="18" t="str">
        <f t="shared" si="13"/>
        <v/>
      </c>
      <c r="I29" s="18" t="str">
        <f t="shared" si="14"/>
        <v/>
      </c>
      <c r="J29" s="18" t="str">
        <f t="shared" si="15"/>
        <v/>
      </c>
      <c r="K29" s="18" t="str">
        <f t="shared" si="16"/>
        <v/>
      </c>
      <c r="L29" s="18" t="str">
        <f t="shared" si="17"/>
        <v/>
      </c>
      <c r="M29" s="18" t="e">
        <f>VLOOKUP(F29,F2数据库!C:AA,3,0)</f>
        <v>#VALUE!</v>
      </c>
      <c r="N29" s="18" t="e">
        <f t="shared" si="18"/>
        <v>#VALUE!</v>
      </c>
      <c r="O29" s="19" t="e">
        <f t="shared" si="19"/>
        <v>#VALUE!</v>
      </c>
      <c r="P29" s="18" t="e">
        <f>VLOOKUP(F29,F2数据库!C:AA,4,0)</f>
        <v>#VALUE!</v>
      </c>
      <c r="Q29" s="18" t="e">
        <f>VLOOKUP(G29,F2数据库!AC:AD,2,0)</f>
        <v>#N/A</v>
      </c>
      <c r="R29" s="18"/>
      <c r="S29" s="18" t="e" cm="1">
        <f t="array" ref="S29">_xlfn.IFS(I29="A",VLOOKUP(F29,F2数据库!C:AA,7,0),I29="B",VLOOKUP(F29,F2数据库!C:AA,15,0),I29="C",VLOOKUP(F29,F2数据库!C:AA,21,0))</f>
        <v>#N/A</v>
      </c>
      <c r="T29" s="18" t="e" cm="1">
        <f t="array" ref="T29">_xlfn.IFS(I29="A",VLOOKUP(F29,F2数据库!C:AA,8,0),I29="B",VLOOKUP(F29,F2数据库!C:AA,16,0),I29="C",VLOOKUP(F29,F2数据库!C:AA,22,0))</f>
        <v>#N/A</v>
      </c>
      <c r="U29" s="19" t="e" cm="1">
        <f t="array" ref="U29">_xlfn.IFS(I29="A",VLOOKUP(F29,F2数据库!C:AA,11,0),I29="B",VLOOKUP(F29,F2数据库!C:AA,17,0),I29="C",VLOOKUP(F29,F2数据库!C:AA,23,0))*C29</f>
        <v>#N/A</v>
      </c>
      <c r="V29" s="18" t="e" cm="1">
        <f t="array" ref="V29">_xlfn.IFS(I29="A",VLOOKUP(F29,F2数据库!C:AA,12,0),I29="B",VLOOKUP(F29,F2数据库!C:AA,18,0),I29="C",VLOOKUP(F29,F2数据库!C:AA,24,0))</f>
        <v>#N/A</v>
      </c>
      <c r="W29" s="18" t="e" cm="1">
        <f t="array" ref="W29">_xlfn.IFS(I29="A",VLOOKUP(F29,F2数据库!C:AA,13,0),I29="B",VLOOKUP(F29,F2数据库!C:AA,19,0),I29="C",VLOOKUP(F29,F2数据库!C:AA,25,0))</f>
        <v>#N/A</v>
      </c>
      <c r="X29" s="18"/>
    </row>
    <row r="30" spans="1:24" x14ac:dyDescent="0.25">
      <c r="A30" s="22"/>
      <c r="B30" s="3"/>
      <c r="C30" s="3"/>
      <c r="D30" s="3"/>
      <c r="E30" s="18" t="e">
        <f t="shared" si="10"/>
        <v>#VALUE!</v>
      </c>
      <c r="F30" s="18" t="e">
        <f t="shared" si="11"/>
        <v>#VALUE!</v>
      </c>
      <c r="G30" s="18" t="str">
        <f t="shared" si="12"/>
        <v/>
      </c>
      <c r="H30" s="18" t="str">
        <f t="shared" si="13"/>
        <v/>
      </c>
      <c r="I30" s="18" t="str">
        <f t="shared" si="14"/>
        <v/>
      </c>
      <c r="J30" s="18" t="str">
        <f t="shared" si="15"/>
        <v/>
      </c>
      <c r="K30" s="18" t="str">
        <f t="shared" si="16"/>
        <v/>
      </c>
      <c r="L30" s="18" t="str">
        <f t="shared" si="17"/>
        <v/>
      </c>
      <c r="M30" s="18" t="e">
        <f>VLOOKUP(F30,F2数据库!C:AA,3,0)</f>
        <v>#VALUE!</v>
      </c>
      <c r="N30" s="18" t="e">
        <f t="shared" si="18"/>
        <v>#VALUE!</v>
      </c>
      <c r="O30" s="19" t="e">
        <f t="shared" si="19"/>
        <v>#VALUE!</v>
      </c>
      <c r="P30" s="18" t="e">
        <f>VLOOKUP(F30,F2数据库!C:AA,4,0)</f>
        <v>#VALUE!</v>
      </c>
      <c r="Q30" s="18" t="e">
        <f>VLOOKUP(G30,F2数据库!AC:AD,2,0)</f>
        <v>#N/A</v>
      </c>
      <c r="R30" s="18"/>
      <c r="S30" s="18" t="e" cm="1">
        <f t="array" ref="S30">_xlfn.IFS(I30="A",VLOOKUP(F30,F2数据库!C:AA,7,0),I30="B",VLOOKUP(F30,F2数据库!C:AA,15,0),I30="C",VLOOKUP(F30,F2数据库!C:AA,21,0))</f>
        <v>#N/A</v>
      </c>
      <c r="T30" s="18" t="e" cm="1">
        <f t="array" ref="T30">_xlfn.IFS(I30="A",VLOOKUP(F30,F2数据库!C:AA,8,0),I30="B",VLOOKUP(F30,F2数据库!C:AA,16,0),I30="C",VLOOKUP(F30,F2数据库!C:AA,22,0))</f>
        <v>#N/A</v>
      </c>
      <c r="U30" s="19" t="e" cm="1">
        <f t="array" ref="U30">_xlfn.IFS(I30="A",VLOOKUP(F30,F2数据库!C:AA,11,0),I30="B",VLOOKUP(F30,F2数据库!C:AA,17,0),I30="C",VLOOKUP(F30,F2数据库!C:AA,23,0))*C30</f>
        <v>#N/A</v>
      </c>
      <c r="V30" s="18" t="e" cm="1">
        <f t="array" ref="V30">_xlfn.IFS(I30="A",VLOOKUP(F30,F2数据库!C:AA,12,0),I30="B",VLOOKUP(F30,F2数据库!C:AA,18,0),I30="C",VLOOKUP(F30,F2数据库!C:AA,24,0))</f>
        <v>#N/A</v>
      </c>
      <c r="W30" s="18" t="e" cm="1">
        <f t="array" ref="W30">_xlfn.IFS(I30="A",VLOOKUP(F30,F2数据库!C:AA,13,0),I30="B",VLOOKUP(F30,F2数据库!C:AA,19,0),I30="C",VLOOKUP(F30,F2数据库!C:AA,25,0))</f>
        <v>#N/A</v>
      </c>
      <c r="X30" s="18"/>
    </row>
    <row r="31" spans="1:24" x14ac:dyDescent="0.25">
      <c r="A31" s="22"/>
      <c r="B31" s="3"/>
      <c r="C31" s="3"/>
      <c r="D31" s="3"/>
      <c r="E31" s="18" t="e">
        <f t="shared" si="10"/>
        <v>#VALUE!</v>
      </c>
      <c r="F31" s="18" t="e">
        <f t="shared" si="11"/>
        <v>#VALUE!</v>
      </c>
      <c r="G31" s="18" t="str">
        <f t="shared" si="12"/>
        <v/>
      </c>
      <c r="H31" s="18" t="str">
        <f t="shared" si="13"/>
        <v/>
      </c>
      <c r="I31" s="18" t="str">
        <f t="shared" si="14"/>
        <v/>
      </c>
      <c r="J31" s="18" t="str">
        <f t="shared" si="15"/>
        <v/>
      </c>
      <c r="K31" s="18" t="str">
        <f t="shared" si="16"/>
        <v/>
      </c>
      <c r="L31" s="18" t="str">
        <f t="shared" si="17"/>
        <v/>
      </c>
      <c r="M31" s="18" t="e">
        <f>VLOOKUP(F31,F2数据库!C:AA,3,0)</f>
        <v>#VALUE!</v>
      </c>
      <c r="N31" s="18" t="e">
        <f t="shared" si="18"/>
        <v>#VALUE!</v>
      </c>
      <c r="O31" s="19" t="e">
        <f t="shared" si="19"/>
        <v>#VALUE!</v>
      </c>
      <c r="P31" s="18" t="e">
        <f>VLOOKUP(F31,F2数据库!C:AA,4,0)</f>
        <v>#VALUE!</v>
      </c>
      <c r="Q31" s="18" t="e">
        <f>VLOOKUP(G31,F2数据库!AC:AD,2,0)</f>
        <v>#N/A</v>
      </c>
      <c r="R31" s="18"/>
      <c r="S31" s="18" t="e" cm="1">
        <f t="array" ref="S31">_xlfn.IFS(I31="A",VLOOKUP(F31,F2数据库!C:AA,7,0),I31="B",VLOOKUP(F31,F2数据库!C:AA,15,0),I31="C",VLOOKUP(F31,F2数据库!C:AA,21,0))</f>
        <v>#N/A</v>
      </c>
      <c r="T31" s="18" t="e" cm="1">
        <f t="array" ref="T31">_xlfn.IFS(I31="A",VLOOKUP(F31,F2数据库!C:AA,8,0),I31="B",VLOOKUP(F31,F2数据库!C:AA,16,0),I31="C",VLOOKUP(F31,F2数据库!C:AA,22,0))</f>
        <v>#N/A</v>
      </c>
      <c r="U31" s="19" t="e" cm="1">
        <f t="array" ref="U31">_xlfn.IFS(I31="A",VLOOKUP(F31,F2数据库!C:AA,11,0),I31="B",VLOOKUP(F31,F2数据库!C:AA,17,0),I31="C",VLOOKUP(F31,F2数据库!C:AA,23,0))*C31</f>
        <v>#N/A</v>
      </c>
      <c r="V31" s="18" t="e" cm="1">
        <f t="array" ref="V31">_xlfn.IFS(I31="A",VLOOKUP(F31,F2数据库!C:AA,12,0),I31="B",VLOOKUP(F31,F2数据库!C:AA,18,0),I31="C",VLOOKUP(F31,F2数据库!C:AA,24,0))</f>
        <v>#N/A</v>
      </c>
      <c r="W31" s="18" t="e" cm="1">
        <f t="array" ref="W31">_xlfn.IFS(I31="A",VLOOKUP(F31,F2数据库!C:AA,13,0),I31="B",VLOOKUP(F31,F2数据库!C:AA,19,0),I31="C",VLOOKUP(F31,F2数据库!C:AA,25,0))</f>
        <v>#N/A</v>
      </c>
      <c r="X31" s="18"/>
    </row>
    <row r="32" spans="1:24" x14ac:dyDescent="0.25">
      <c r="A32" s="22"/>
      <c r="B32" s="3"/>
      <c r="C32" s="3"/>
      <c r="D32" s="3"/>
      <c r="E32" s="18" t="e">
        <f t="shared" si="10"/>
        <v>#VALUE!</v>
      </c>
      <c r="F32" s="18" t="e">
        <f t="shared" si="11"/>
        <v>#VALUE!</v>
      </c>
      <c r="G32" s="18" t="str">
        <f t="shared" si="12"/>
        <v/>
      </c>
      <c r="H32" s="18" t="str">
        <f t="shared" si="13"/>
        <v/>
      </c>
      <c r="I32" s="18" t="str">
        <f t="shared" si="14"/>
        <v/>
      </c>
      <c r="J32" s="18" t="str">
        <f t="shared" si="15"/>
        <v/>
      </c>
      <c r="K32" s="18" t="str">
        <f t="shared" si="16"/>
        <v/>
      </c>
      <c r="L32" s="18" t="str">
        <f t="shared" si="17"/>
        <v/>
      </c>
      <c r="M32" s="18" t="e">
        <f>VLOOKUP(F32,F2数据库!C:AA,3,0)</f>
        <v>#VALUE!</v>
      </c>
      <c r="N32" s="18" t="e">
        <f t="shared" si="18"/>
        <v>#VALUE!</v>
      </c>
      <c r="O32" s="19" t="e">
        <f t="shared" si="19"/>
        <v>#VALUE!</v>
      </c>
      <c r="P32" s="18" t="e">
        <f>VLOOKUP(F32,F2数据库!C:AA,4,0)</f>
        <v>#VALUE!</v>
      </c>
      <c r="Q32" s="18" t="e">
        <f>VLOOKUP(G32,F2数据库!AC:AD,2,0)</f>
        <v>#N/A</v>
      </c>
      <c r="R32" s="18"/>
      <c r="S32" s="18" t="e" cm="1">
        <f t="array" ref="S32">_xlfn.IFS(I32="A",VLOOKUP(F32,F2数据库!C:AA,7,0),I32="B",VLOOKUP(F32,F2数据库!C:AA,15,0),I32="C",VLOOKUP(F32,F2数据库!C:AA,21,0))</f>
        <v>#N/A</v>
      </c>
      <c r="T32" s="18" t="e" cm="1">
        <f t="array" ref="T32">_xlfn.IFS(I32="A",VLOOKUP(F32,F2数据库!C:AA,8,0),I32="B",VLOOKUP(F32,F2数据库!C:AA,16,0),I32="C",VLOOKUP(F32,F2数据库!C:AA,22,0))</f>
        <v>#N/A</v>
      </c>
      <c r="U32" s="19" t="e" cm="1">
        <f t="array" ref="U32">_xlfn.IFS(I32="A",VLOOKUP(F32,F2数据库!C:AA,11,0),I32="B",VLOOKUP(F32,F2数据库!C:AA,17,0),I32="C",VLOOKUP(F32,F2数据库!C:AA,23,0))*C32</f>
        <v>#N/A</v>
      </c>
      <c r="V32" s="18" t="e" cm="1">
        <f t="array" ref="V32">_xlfn.IFS(I32="A",VLOOKUP(F32,F2数据库!C:AA,12,0),I32="B",VLOOKUP(F32,F2数据库!C:AA,18,0),I32="C",VLOOKUP(F32,F2数据库!C:AA,24,0))</f>
        <v>#N/A</v>
      </c>
      <c r="W32" s="18" t="e" cm="1">
        <f t="array" ref="W32">_xlfn.IFS(I32="A",VLOOKUP(F32,F2数据库!C:AA,13,0),I32="B",VLOOKUP(F32,F2数据库!C:AA,19,0),I32="C",VLOOKUP(F32,F2数据库!C:AA,25,0))</f>
        <v>#N/A</v>
      </c>
      <c r="X32" s="18"/>
    </row>
    <row r="33" spans="1:24" x14ac:dyDescent="0.25">
      <c r="A33" s="22"/>
      <c r="B33" s="3"/>
      <c r="C33" s="3"/>
      <c r="D33" s="3"/>
      <c r="E33" s="18" t="e">
        <f t="shared" si="10"/>
        <v>#VALUE!</v>
      </c>
      <c r="F33" s="18" t="e">
        <f t="shared" si="11"/>
        <v>#VALUE!</v>
      </c>
      <c r="G33" s="18" t="str">
        <f t="shared" si="12"/>
        <v/>
      </c>
      <c r="H33" s="18" t="str">
        <f t="shared" si="13"/>
        <v/>
      </c>
      <c r="I33" s="18" t="str">
        <f t="shared" si="14"/>
        <v/>
      </c>
      <c r="J33" s="18" t="str">
        <f t="shared" si="15"/>
        <v/>
      </c>
      <c r="K33" s="18" t="str">
        <f t="shared" si="16"/>
        <v/>
      </c>
      <c r="L33" s="18" t="str">
        <f t="shared" si="17"/>
        <v/>
      </c>
      <c r="M33" s="18" t="e">
        <f>VLOOKUP(F33,F2数据库!C:AA,3,0)</f>
        <v>#VALUE!</v>
      </c>
      <c r="N33" s="18" t="e">
        <f t="shared" si="18"/>
        <v>#VALUE!</v>
      </c>
      <c r="O33" s="19" t="e">
        <f t="shared" si="19"/>
        <v>#VALUE!</v>
      </c>
      <c r="P33" s="18" t="e">
        <f>VLOOKUP(F33,F2数据库!C:AA,4,0)</f>
        <v>#VALUE!</v>
      </c>
      <c r="Q33" s="18" t="e">
        <f>VLOOKUP(G33,F2数据库!AC:AD,2,0)</f>
        <v>#N/A</v>
      </c>
      <c r="R33" s="18"/>
      <c r="S33" s="18" t="e" cm="1">
        <f t="array" ref="S33">_xlfn.IFS(I33="A",VLOOKUP(F33,F2数据库!C:AA,7,0),I33="B",VLOOKUP(F33,F2数据库!C:AA,15,0),I33="C",VLOOKUP(F33,F2数据库!C:AA,21,0))</f>
        <v>#N/A</v>
      </c>
      <c r="T33" s="18" t="e" cm="1">
        <f t="array" ref="T33">_xlfn.IFS(I33="A",VLOOKUP(F33,F2数据库!C:AA,8,0),I33="B",VLOOKUP(F33,F2数据库!C:AA,16,0),I33="C",VLOOKUP(F33,F2数据库!C:AA,22,0))</f>
        <v>#N/A</v>
      </c>
      <c r="U33" s="19" t="e" cm="1">
        <f t="array" ref="U33">_xlfn.IFS(I33="A",VLOOKUP(F33,F2数据库!C:AA,11,0),I33="B",VLOOKUP(F33,F2数据库!C:AA,17,0),I33="C",VLOOKUP(F33,F2数据库!C:AA,23,0))*C33</f>
        <v>#N/A</v>
      </c>
      <c r="V33" s="18" t="e" cm="1">
        <f t="array" ref="V33">_xlfn.IFS(I33="A",VLOOKUP(F33,F2数据库!C:AA,12,0),I33="B",VLOOKUP(F33,F2数据库!C:AA,18,0),I33="C",VLOOKUP(F33,F2数据库!C:AA,24,0))</f>
        <v>#N/A</v>
      </c>
      <c r="W33" s="18" t="e" cm="1">
        <f t="array" ref="W33">_xlfn.IFS(I33="A",VLOOKUP(F33,F2数据库!C:AA,13,0),I33="B",VLOOKUP(F33,F2数据库!C:AA,19,0),I33="C",VLOOKUP(F33,F2数据库!C:AA,25,0))</f>
        <v>#N/A</v>
      </c>
      <c r="X33" s="18"/>
    </row>
    <row r="34" spans="1:24" x14ac:dyDescent="0.25">
      <c r="A34" s="22"/>
      <c r="B34" s="3"/>
      <c r="C34" s="3"/>
      <c r="D34" s="3"/>
      <c r="E34" s="18" t="e">
        <f t="shared" si="10"/>
        <v>#VALUE!</v>
      </c>
      <c r="F34" s="18" t="e">
        <f t="shared" si="11"/>
        <v>#VALUE!</v>
      </c>
      <c r="G34" s="18" t="str">
        <f t="shared" si="12"/>
        <v/>
      </c>
      <c r="H34" s="18" t="str">
        <f t="shared" si="13"/>
        <v/>
      </c>
      <c r="I34" s="18" t="str">
        <f t="shared" si="14"/>
        <v/>
      </c>
      <c r="J34" s="18" t="str">
        <f t="shared" si="15"/>
        <v/>
      </c>
      <c r="K34" s="18" t="str">
        <f t="shared" si="16"/>
        <v/>
      </c>
      <c r="L34" s="18" t="str">
        <f t="shared" si="17"/>
        <v/>
      </c>
      <c r="M34" s="18" t="e">
        <f>VLOOKUP(F34,F2数据库!C:AA,3,0)</f>
        <v>#VALUE!</v>
      </c>
      <c r="N34" s="18" t="e">
        <f t="shared" si="18"/>
        <v>#VALUE!</v>
      </c>
      <c r="O34" s="19" t="e">
        <f t="shared" si="19"/>
        <v>#VALUE!</v>
      </c>
      <c r="P34" s="18" t="e">
        <f>VLOOKUP(F34,F2数据库!C:AA,4,0)</f>
        <v>#VALUE!</v>
      </c>
      <c r="Q34" s="18" t="e">
        <f>VLOOKUP(G34,F2数据库!AC:AD,2,0)</f>
        <v>#N/A</v>
      </c>
      <c r="R34" s="18"/>
      <c r="S34" s="18" t="e" cm="1">
        <f t="array" ref="S34">_xlfn.IFS(I34="A",VLOOKUP(F34,F2数据库!C:AA,7,0),I34="B",VLOOKUP(F34,F2数据库!C:AA,15,0),I34="C",VLOOKUP(F34,F2数据库!C:AA,21,0))</f>
        <v>#N/A</v>
      </c>
      <c r="T34" s="18" t="e" cm="1">
        <f t="array" ref="T34">_xlfn.IFS(I34="A",VLOOKUP(F34,F2数据库!C:AA,8,0),I34="B",VLOOKUP(F34,F2数据库!C:AA,16,0),I34="C",VLOOKUP(F34,F2数据库!C:AA,22,0))</f>
        <v>#N/A</v>
      </c>
      <c r="U34" s="19" t="e" cm="1">
        <f t="array" ref="U34">_xlfn.IFS(I34="A",VLOOKUP(F34,F2数据库!C:AA,11,0),I34="B",VLOOKUP(F34,F2数据库!C:AA,17,0),I34="C",VLOOKUP(F34,F2数据库!C:AA,23,0))*C34</f>
        <v>#N/A</v>
      </c>
      <c r="V34" s="18" t="e" cm="1">
        <f t="array" ref="V34">_xlfn.IFS(I34="A",VLOOKUP(F34,F2数据库!C:AA,12,0),I34="B",VLOOKUP(F34,F2数据库!C:AA,18,0),I34="C",VLOOKUP(F34,F2数据库!C:AA,24,0))</f>
        <v>#N/A</v>
      </c>
      <c r="W34" s="18" t="e" cm="1">
        <f t="array" ref="W34">_xlfn.IFS(I34="A",VLOOKUP(F34,F2数据库!C:AA,13,0),I34="B",VLOOKUP(F34,F2数据库!C:AA,19,0),I34="C",VLOOKUP(F34,F2数据库!C:AA,25,0))</f>
        <v>#N/A</v>
      </c>
      <c r="X34" s="18"/>
    </row>
    <row r="35" spans="1:24" x14ac:dyDescent="0.25">
      <c r="A35" s="22"/>
      <c r="B35" s="3"/>
      <c r="C35" s="3"/>
      <c r="D35" s="3"/>
      <c r="E35" s="18" t="e">
        <f t="shared" si="10"/>
        <v>#VALUE!</v>
      </c>
      <c r="F35" s="18" t="e">
        <f t="shared" si="11"/>
        <v>#VALUE!</v>
      </c>
      <c r="G35" s="18" t="str">
        <f t="shared" si="12"/>
        <v/>
      </c>
      <c r="H35" s="18" t="str">
        <f t="shared" si="13"/>
        <v/>
      </c>
      <c r="I35" s="18" t="str">
        <f t="shared" si="14"/>
        <v/>
      </c>
      <c r="J35" s="18" t="str">
        <f t="shared" si="15"/>
        <v/>
      </c>
      <c r="K35" s="18" t="str">
        <f t="shared" si="16"/>
        <v/>
      </c>
      <c r="L35" s="18" t="str">
        <f t="shared" si="17"/>
        <v/>
      </c>
      <c r="M35" s="18" t="e">
        <f>VLOOKUP(F35,F2数据库!C:AA,3,0)</f>
        <v>#VALUE!</v>
      </c>
      <c r="N35" s="18" t="e">
        <f t="shared" si="18"/>
        <v>#VALUE!</v>
      </c>
      <c r="O35" s="19" t="e">
        <f t="shared" si="19"/>
        <v>#VALUE!</v>
      </c>
      <c r="P35" s="18" t="e">
        <f>VLOOKUP(F35,F2数据库!C:AA,4,0)</f>
        <v>#VALUE!</v>
      </c>
      <c r="Q35" s="18" t="e">
        <f>VLOOKUP(G35,F2数据库!AC:AD,2,0)</f>
        <v>#N/A</v>
      </c>
      <c r="R35" s="18"/>
      <c r="S35" s="18" t="e" cm="1">
        <f t="array" ref="S35">_xlfn.IFS(I35="A",VLOOKUP(F35,F2数据库!C:AA,7,0),I35="B",VLOOKUP(F35,F2数据库!C:AA,15,0),I35="C",VLOOKUP(F35,F2数据库!C:AA,21,0))</f>
        <v>#N/A</v>
      </c>
      <c r="T35" s="18" t="e" cm="1">
        <f t="array" ref="T35">_xlfn.IFS(I35="A",VLOOKUP(F35,F2数据库!C:AA,8,0),I35="B",VLOOKUP(F35,F2数据库!C:AA,16,0),I35="C",VLOOKUP(F35,F2数据库!C:AA,22,0))</f>
        <v>#N/A</v>
      </c>
      <c r="U35" s="19" t="e" cm="1">
        <f t="array" ref="U35">_xlfn.IFS(I35="A",VLOOKUP(F35,F2数据库!C:AA,11,0),I35="B",VLOOKUP(F35,F2数据库!C:AA,17,0),I35="C",VLOOKUP(F35,F2数据库!C:AA,23,0))*C35</f>
        <v>#N/A</v>
      </c>
      <c r="V35" s="18" t="e" cm="1">
        <f t="array" ref="V35">_xlfn.IFS(I35="A",VLOOKUP(F35,F2数据库!C:AA,12,0),I35="B",VLOOKUP(F35,F2数据库!C:AA,18,0),I35="C",VLOOKUP(F35,F2数据库!C:AA,24,0))</f>
        <v>#N/A</v>
      </c>
      <c r="W35" s="18" t="e" cm="1">
        <f t="array" ref="W35">_xlfn.IFS(I35="A",VLOOKUP(F35,F2数据库!C:AA,13,0),I35="B",VLOOKUP(F35,F2数据库!C:AA,19,0),I35="C",VLOOKUP(F35,F2数据库!C:AA,25,0))</f>
        <v>#N/A</v>
      </c>
      <c r="X35" s="18"/>
    </row>
    <row r="36" spans="1:24" x14ac:dyDescent="0.25">
      <c r="A36" s="22"/>
      <c r="B36" s="3"/>
      <c r="C36" s="3"/>
      <c r="D36" s="3"/>
      <c r="E36" s="18" t="e">
        <f t="shared" si="10"/>
        <v>#VALUE!</v>
      </c>
      <c r="F36" s="18" t="e">
        <f t="shared" si="11"/>
        <v>#VALUE!</v>
      </c>
      <c r="G36" s="18" t="str">
        <f t="shared" si="12"/>
        <v/>
      </c>
      <c r="H36" s="18" t="str">
        <f t="shared" si="13"/>
        <v/>
      </c>
      <c r="I36" s="18" t="str">
        <f t="shared" si="14"/>
        <v/>
      </c>
      <c r="J36" s="18" t="str">
        <f t="shared" si="15"/>
        <v/>
      </c>
      <c r="K36" s="18" t="str">
        <f t="shared" si="16"/>
        <v/>
      </c>
      <c r="L36" s="18" t="str">
        <f t="shared" si="17"/>
        <v/>
      </c>
      <c r="M36" s="18" t="e">
        <f>VLOOKUP(F36,F2数据库!C:AA,3,0)</f>
        <v>#VALUE!</v>
      </c>
      <c r="N36" s="18" t="e">
        <f t="shared" si="18"/>
        <v>#VALUE!</v>
      </c>
      <c r="O36" s="19" t="e">
        <f t="shared" si="19"/>
        <v>#VALUE!</v>
      </c>
      <c r="P36" s="18" t="e">
        <f>VLOOKUP(F36,F2数据库!C:AA,4,0)</f>
        <v>#VALUE!</v>
      </c>
      <c r="Q36" s="18" t="e">
        <f>VLOOKUP(G36,F2数据库!AC:AD,2,0)</f>
        <v>#N/A</v>
      </c>
      <c r="R36" s="18"/>
      <c r="S36" s="18" t="e" cm="1">
        <f t="array" ref="S36">_xlfn.IFS(I36="A",VLOOKUP(F36,F2数据库!C:AA,7,0),I36="B",VLOOKUP(F36,F2数据库!C:AA,15,0),I36="C",VLOOKUP(F36,F2数据库!C:AA,21,0))</f>
        <v>#N/A</v>
      </c>
      <c r="T36" s="18" t="e" cm="1">
        <f t="array" ref="T36">_xlfn.IFS(I36="A",VLOOKUP(F36,F2数据库!C:AA,8,0),I36="B",VLOOKUP(F36,F2数据库!C:AA,16,0),I36="C",VLOOKUP(F36,F2数据库!C:AA,22,0))</f>
        <v>#N/A</v>
      </c>
      <c r="U36" s="19" t="e" cm="1">
        <f t="array" ref="U36">_xlfn.IFS(I36="A",VLOOKUP(F36,F2数据库!C:AA,11,0),I36="B",VLOOKUP(F36,F2数据库!C:AA,17,0),I36="C",VLOOKUP(F36,F2数据库!C:AA,23,0))*C36</f>
        <v>#N/A</v>
      </c>
      <c r="V36" s="18" t="e" cm="1">
        <f t="array" ref="V36">_xlfn.IFS(I36="A",VLOOKUP(F36,F2数据库!C:AA,12,0),I36="B",VLOOKUP(F36,F2数据库!C:AA,18,0),I36="C",VLOOKUP(F36,F2数据库!C:AA,24,0))</f>
        <v>#N/A</v>
      </c>
      <c r="W36" s="18" t="e" cm="1">
        <f t="array" ref="W36">_xlfn.IFS(I36="A",VLOOKUP(F36,F2数据库!C:AA,13,0),I36="B",VLOOKUP(F36,F2数据库!C:AA,19,0),I36="C",VLOOKUP(F36,F2数据库!C:AA,25,0))</f>
        <v>#N/A</v>
      </c>
      <c r="X36" s="18"/>
    </row>
    <row r="37" spans="1:24" x14ac:dyDescent="0.25">
      <c r="A37" s="22"/>
      <c r="B37" s="3"/>
      <c r="C37" s="3"/>
      <c r="D37" s="3"/>
      <c r="E37" s="18" t="e">
        <f t="shared" si="10"/>
        <v>#VALUE!</v>
      </c>
      <c r="F37" s="18" t="e">
        <f t="shared" si="11"/>
        <v>#VALUE!</v>
      </c>
      <c r="G37" s="18" t="str">
        <f t="shared" si="12"/>
        <v/>
      </c>
      <c r="H37" s="18" t="str">
        <f t="shared" si="13"/>
        <v/>
      </c>
      <c r="I37" s="18" t="str">
        <f t="shared" si="14"/>
        <v/>
      </c>
      <c r="J37" s="18" t="str">
        <f t="shared" si="15"/>
        <v/>
      </c>
      <c r="K37" s="18" t="str">
        <f t="shared" si="16"/>
        <v/>
      </c>
      <c r="L37" s="18" t="str">
        <f t="shared" si="17"/>
        <v/>
      </c>
      <c r="M37" s="18" t="e">
        <f>VLOOKUP(F37,F2数据库!C:AA,3,0)</f>
        <v>#VALUE!</v>
      </c>
      <c r="N37" s="18" t="e">
        <f t="shared" si="18"/>
        <v>#VALUE!</v>
      </c>
      <c r="O37" s="19" t="e">
        <f t="shared" si="19"/>
        <v>#VALUE!</v>
      </c>
      <c r="P37" s="18" t="e">
        <f>VLOOKUP(F37,F2数据库!C:AA,4,0)</f>
        <v>#VALUE!</v>
      </c>
      <c r="Q37" s="18" t="e">
        <f>VLOOKUP(G37,F2数据库!AC:AD,2,0)</f>
        <v>#N/A</v>
      </c>
      <c r="R37" s="18"/>
      <c r="S37" s="18" t="e" cm="1">
        <f t="array" ref="S37">_xlfn.IFS(I37="A",VLOOKUP(F37,F2数据库!C:AA,7,0),I37="B",VLOOKUP(F37,F2数据库!C:AA,15,0),I37="C",VLOOKUP(F37,F2数据库!C:AA,21,0))</f>
        <v>#N/A</v>
      </c>
      <c r="T37" s="18" t="e" cm="1">
        <f t="array" ref="T37">_xlfn.IFS(I37="A",VLOOKUP(F37,F2数据库!C:AA,8,0),I37="B",VLOOKUP(F37,F2数据库!C:AA,16,0),I37="C",VLOOKUP(F37,F2数据库!C:AA,22,0))</f>
        <v>#N/A</v>
      </c>
      <c r="U37" s="19" t="e" cm="1">
        <f t="array" ref="U37">_xlfn.IFS(I37="A",VLOOKUP(F37,F2数据库!C:AA,11,0),I37="B",VLOOKUP(F37,F2数据库!C:AA,17,0),I37="C",VLOOKUP(F37,F2数据库!C:AA,23,0))*C37</f>
        <v>#N/A</v>
      </c>
      <c r="V37" s="18" t="e" cm="1">
        <f t="array" ref="V37">_xlfn.IFS(I37="A",VLOOKUP(F37,F2数据库!C:AA,12,0),I37="B",VLOOKUP(F37,F2数据库!C:AA,18,0),I37="C",VLOOKUP(F37,F2数据库!C:AA,24,0))</f>
        <v>#N/A</v>
      </c>
      <c r="W37" s="18" t="e" cm="1">
        <f t="array" ref="W37">_xlfn.IFS(I37="A",VLOOKUP(F37,F2数据库!C:AA,13,0),I37="B",VLOOKUP(F37,F2数据库!C:AA,19,0),I37="C",VLOOKUP(F37,F2数据库!C:AA,25,0))</f>
        <v>#N/A</v>
      </c>
      <c r="X37" s="18"/>
    </row>
    <row r="38" spans="1:24" x14ac:dyDescent="0.25">
      <c r="A38" s="22"/>
      <c r="B38" s="3"/>
      <c r="C38" s="3"/>
      <c r="D38" s="3"/>
      <c r="E38" s="18" t="e">
        <f t="shared" si="10"/>
        <v>#VALUE!</v>
      </c>
      <c r="F38" s="18" t="e">
        <f t="shared" si="11"/>
        <v>#VALUE!</v>
      </c>
      <c r="G38" s="18" t="str">
        <f t="shared" si="12"/>
        <v/>
      </c>
      <c r="H38" s="18" t="str">
        <f t="shared" si="13"/>
        <v/>
      </c>
      <c r="I38" s="18" t="str">
        <f t="shared" si="14"/>
        <v/>
      </c>
      <c r="J38" s="18" t="str">
        <f t="shared" si="15"/>
        <v/>
      </c>
      <c r="K38" s="18" t="str">
        <f t="shared" si="16"/>
        <v/>
      </c>
      <c r="L38" s="18" t="str">
        <f t="shared" si="17"/>
        <v/>
      </c>
      <c r="M38" s="18" t="e">
        <f>VLOOKUP(F38,F2数据库!C:AA,3,0)</f>
        <v>#VALUE!</v>
      </c>
      <c r="N38" s="18" t="e">
        <f t="shared" si="18"/>
        <v>#VALUE!</v>
      </c>
      <c r="O38" s="19" t="e">
        <f t="shared" si="19"/>
        <v>#VALUE!</v>
      </c>
      <c r="P38" s="18" t="e">
        <f>VLOOKUP(F38,F2数据库!C:AA,4,0)</f>
        <v>#VALUE!</v>
      </c>
      <c r="Q38" s="18" t="e">
        <f>VLOOKUP(G38,F2数据库!AC:AD,2,0)</f>
        <v>#N/A</v>
      </c>
      <c r="R38" s="18"/>
      <c r="S38" s="18" t="e" cm="1">
        <f t="array" ref="S38">_xlfn.IFS(I38="A",VLOOKUP(F38,F2数据库!C:AA,7,0),I38="B",VLOOKUP(F38,F2数据库!C:AA,15,0),I38="C",VLOOKUP(F38,F2数据库!C:AA,21,0))</f>
        <v>#N/A</v>
      </c>
      <c r="T38" s="18" t="e" cm="1">
        <f t="array" ref="T38">_xlfn.IFS(I38="A",VLOOKUP(F38,F2数据库!C:AA,8,0),I38="B",VLOOKUP(F38,F2数据库!C:AA,16,0),I38="C",VLOOKUP(F38,F2数据库!C:AA,22,0))</f>
        <v>#N/A</v>
      </c>
      <c r="U38" s="19" t="e" cm="1">
        <f t="array" ref="U38">_xlfn.IFS(I38="A",VLOOKUP(F38,F2数据库!C:AA,11,0),I38="B",VLOOKUP(F38,F2数据库!C:AA,17,0),I38="C",VLOOKUP(F38,F2数据库!C:AA,23,0))*C38</f>
        <v>#N/A</v>
      </c>
      <c r="V38" s="18" t="e" cm="1">
        <f t="array" ref="V38">_xlfn.IFS(I38="A",VLOOKUP(F38,F2数据库!C:AA,12,0),I38="B",VLOOKUP(F38,F2数据库!C:AA,18,0),I38="C",VLOOKUP(F38,F2数据库!C:AA,24,0))</f>
        <v>#N/A</v>
      </c>
      <c r="W38" s="18" t="e" cm="1">
        <f t="array" ref="W38">_xlfn.IFS(I38="A",VLOOKUP(F38,F2数据库!C:AA,13,0),I38="B",VLOOKUP(F38,F2数据库!C:AA,19,0),I38="C",VLOOKUP(F38,F2数据库!C:AA,25,0))</f>
        <v>#N/A</v>
      </c>
      <c r="X38" s="18"/>
    </row>
    <row r="39" spans="1:24" x14ac:dyDescent="0.25">
      <c r="A39" s="22"/>
      <c r="B39" s="3"/>
      <c r="C39" s="3"/>
      <c r="D39" s="3"/>
      <c r="E39" s="18" t="e">
        <f t="shared" si="10"/>
        <v>#VALUE!</v>
      </c>
      <c r="F39" s="18" t="e">
        <f t="shared" si="11"/>
        <v>#VALUE!</v>
      </c>
      <c r="G39" s="18" t="str">
        <f t="shared" si="12"/>
        <v/>
      </c>
      <c r="H39" s="18" t="str">
        <f t="shared" si="13"/>
        <v/>
      </c>
      <c r="I39" s="18" t="str">
        <f t="shared" si="14"/>
        <v/>
      </c>
      <c r="J39" s="18" t="str">
        <f t="shared" si="15"/>
        <v/>
      </c>
      <c r="K39" s="18" t="str">
        <f t="shared" si="16"/>
        <v/>
      </c>
      <c r="L39" s="18" t="str">
        <f t="shared" si="17"/>
        <v/>
      </c>
      <c r="M39" s="18" t="e">
        <f>VLOOKUP(F39,F2数据库!C:AA,3,0)</f>
        <v>#VALUE!</v>
      </c>
      <c r="N39" s="18" t="e">
        <f t="shared" si="18"/>
        <v>#VALUE!</v>
      </c>
      <c r="O39" s="19" t="e">
        <f t="shared" si="19"/>
        <v>#VALUE!</v>
      </c>
      <c r="P39" s="18" t="e">
        <f>VLOOKUP(F39,F2数据库!C:AA,4,0)</f>
        <v>#VALUE!</v>
      </c>
      <c r="Q39" s="18" t="e">
        <f>VLOOKUP(G39,F2数据库!AC:AD,2,0)</f>
        <v>#N/A</v>
      </c>
      <c r="R39" s="18"/>
      <c r="S39" s="18" t="e" cm="1">
        <f t="array" ref="S39">_xlfn.IFS(I39="A",VLOOKUP(F39,F2数据库!C:AA,7,0),I39="B",VLOOKUP(F39,F2数据库!C:AA,15,0),I39="C",VLOOKUP(F39,F2数据库!C:AA,21,0))</f>
        <v>#N/A</v>
      </c>
      <c r="T39" s="18" t="e" cm="1">
        <f t="array" ref="T39">_xlfn.IFS(I39="A",VLOOKUP(F39,F2数据库!C:AA,8,0),I39="B",VLOOKUP(F39,F2数据库!C:AA,16,0),I39="C",VLOOKUP(F39,F2数据库!C:AA,22,0))</f>
        <v>#N/A</v>
      </c>
      <c r="U39" s="19" t="e" cm="1">
        <f t="array" ref="U39">_xlfn.IFS(I39="A",VLOOKUP(F39,F2数据库!C:AA,11,0),I39="B",VLOOKUP(F39,F2数据库!C:AA,17,0),I39="C",VLOOKUP(F39,F2数据库!C:AA,23,0))*C39</f>
        <v>#N/A</v>
      </c>
      <c r="V39" s="18" t="e" cm="1">
        <f t="array" ref="V39">_xlfn.IFS(I39="A",VLOOKUP(F39,F2数据库!C:AA,12,0),I39="B",VLOOKUP(F39,F2数据库!C:AA,18,0),I39="C",VLOOKUP(F39,F2数据库!C:AA,24,0))</f>
        <v>#N/A</v>
      </c>
      <c r="W39" s="18" t="e" cm="1">
        <f t="array" ref="W39">_xlfn.IFS(I39="A",VLOOKUP(F39,F2数据库!C:AA,13,0),I39="B",VLOOKUP(F39,F2数据库!C:AA,19,0),I39="C",VLOOKUP(F39,F2数据库!C:AA,25,0))</f>
        <v>#N/A</v>
      </c>
      <c r="X39" s="18"/>
    </row>
    <row r="40" spans="1:24" x14ac:dyDescent="0.25">
      <c r="A40" s="22"/>
      <c r="B40" s="3"/>
      <c r="C40" s="3"/>
      <c r="D40" s="3"/>
      <c r="E40" s="18" t="e">
        <f t="shared" si="10"/>
        <v>#VALUE!</v>
      </c>
      <c r="F40" s="18" t="e">
        <f t="shared" si="11"/>
        <v>#VALUE!</v>
      </c>
      <c r="G40" s="18" t="str">
        <f t="shared" si="12"/>
        <v/>
      </c>
      <c r="H40" s="18" t="str">
        <f t="shared" si="13"/>
        <v/>
      </c>
      <c r="I40" s="18" t="str">
        <f t="shared" si="14"/>
        <v/>
      </c>
      <c r="J40" s="18" t="str">
        <f t="shared" si="15"/>
        <v/>
      </c>
      <c r="K40" s="18" t="str">
        <f t="shared" si="16"/>
        <v/>
      </c>
      <c r="L40" s="18" t="str">
        <f t="shared" si="17"/>
        <v/>
      </c>
      <c r="M40" s="18" t="e">
        <f>VLOOKUP(F40,F2数据库!C:AA,3,0)</f>
        <v>#VALUE!</v>
      </c>
      <c r="N40" s="18" t="e">
        <f t="shared" si="18"/>
        <v>#VALUE!</v>
      </c>
      <c r="O40" s="19" t="e">
        <f t="shared" si="19"/>
        <v>#VALUE!</v>
      </c>
      <c r="P40" s="18" t="e">
        <f>VLOOKUP(F40,F2数据库!C:AA,4,0)</f>
        <v>#VALUE!</v>
      </c>
      <c r="Q40" s="18" t="e">
        <f>VLOOKUP(G40,F2数据库!AC:AD,2,0)</f>
        <v>#N/A</v>
      </c>
      <c r="R40" s="18"/>
      <c r="S40" s="18" t="e" cm="1">
        <f t="array" ref="S40">_xlfn.IFS(I40="A",VLOOKUP(F40,F2数据库!C:AA,7,0),I40="B",VLOOKUP(F40,F2数据库!C:AA,15,0),I40="C",VLOOKUP(F40,F2数据库!C:AA,21,0))</f>
        <v>#N/A</v>
      </c>
      <c r="T40" s="18" t="e" cm="1">
        <f t="array" ref="T40">_xlfn.IFS(I40="A",VLOOKUP(F40,F2数据库!C:AA,8,0),I40="B",VLOOKUP(F40,F2数据库!C:AA,16,0),I40="C",VLOOKUP(F40,F2数据库!C:AA,22,0))</f>
        <v>#N/A</v>
      </c>
      <c r="U40" s="19" t="e" cm="1">
        <f t="array" ref="U40">_xlfn.IFS(I40="A",VLOOKUP(F40,F2数据库!C:AA,11,0),I40="B",VLOOKUP(F40,F2数据库!C:AA,17,0),I40="C",VLOOKUP(F40,F2数据库!C:AA,23,0))*C40</f>
        <v>#N/A</v>
      </c>
      <c r="V40" s="18" t="e" cm="1">
        <f t="array" ref="V40">_xlfn.IFS(I40="A",VLOOKUP(F40,F2数据库!C:AA,12,0),I40="B",VLOOKUP(F40,F2数据库!C:AA,18,0),I40="C",VLOOKUP(F40,F2数据库!C:AA,24,0))</f>
        <v>#N/A</v>
      </c>
      <c r="W40" s="18" t="e" cm="1">
        <f t="array" ref="W40">_xlfn.IFS(I40="A",VLOOKUP(F40,F2数据库!C:AA,13,0),I40="B",VLOOKUP(F40,F2数据库!C:AA,19,0),I40="C",VLOOKUP(F40,F2数据库!C:AA,25,0))</f>
        <v>#N/A</v>
      </c>
      <c r="X40" s="18"/>
    </row>
    <row r="41" spans="1:24" x14ac:dyDescent="0.25">
      <c r="A41" s="22"/>
      <c r="B41" s="3"/>
      <c r="C41" s="3"/>
      <c r="D41" s="3"/>
      <c r="E41" s="18" t="e">
        <f t="shared" si="10"/>
        <v>#VALUE!</v>
      </c>
      <c r="F41" s="18" t="e">
        <f t="shared" si="11"/>
        <v>#VALUE!</v>
      </c>
      <c r="G41" s="18" t="str">
        <f t="shared" si="12"/>
        <v/>
      </c>
      <c r="H41" s="18" t="str">
        <f t="shared" si="13"/>
        <v/>
      </c>
      <c r="I41" s="18" t="str">
        <f t="shared" si="14"/>
        <v/>
      </c>
      <c r="J41" s="18" t="str">
        <f t="shared" si="15"/>
        <v/>
      </c>
      <c r="K41" s="18" t="str">
        <f t="shared" si="16"/>
        <v/>
      </c>
      <c r="L41" s="18" t="str">
        <f t="shared" si="17"/>
        <v/>
      </c>
      <c r="M41" s="18" t="e">
        <f>VLOOKUP(F41,F2数据库!C:AA,3,0)</f>
        <v>#VALUE!</v>
      </c>
      <c r="N41" s="18" t="e">
        <f t="shared" si="18"/>
        <v>#VALUE!</v>
      </c>
      <c r="O41" s="19" t="e">
        <f t="shared" si="19"/>
        <v>#VALUE!</v>
      </c>
      <c r="P41" s="18" t="e">
        <f>VLOOKUP(F41,F2数据库!C:AA,4,0)</f>
        <v>#VALUE!</v>
      </c>
      <c r="Q41" s="18" t="e">
        <f>VLOOKUP(G41,F2数据库!AC:AD,2,0)</f>
        <v>#N/A</v>
      </c>
      <c r="R41" s="18"/>
      <c r="S41" s="18" t="e" cm="1">
        <f t="array" ref="S41">_xlfn.IFS(I41="A",VLOOKUP(F41,F2数据库!C:AA,7,0),I41="B",VLOOKUP(F41,F2数据库!C:AA,15,0),I41="C",VLOOKUP(F41,F2数据库!C:AA,21,0))</f>
        <v>#N/A</v>
      </c>
      <c r="T41" s="18" t="e" cm="1">
        <f t="array" ref="T41">_xlfn.IFS(I41="A",VLOOKUP(F41,F2数据库!C:AA,8,0),I41="B",VLOOKUP(F41,F2数据库!C:AA,16,0),I41="C",VLOOKUP(F41,F2数据库!C:AA,22,0))</f>
        <v>#N/A</v>
      </c>
      <c r="U41" s="19" t="e" cm="1">
        <f t="array" ref="U41">_xlfn.IFS(I41="A",VLOOKUP(F41,F2数据库!C:AA,11,0),I41="B",VLOOKUP(F41,F2数据库!C:AA,17,0),I41="C",VLOOKUP(F41,F2数据库!C:AA,23,0))*C41</f>
        <v>#N/A</v>
      </c>
      <c r="V41" s="18" t="e" cm="1">
        <f t="array" ref="V41">_xlfn.IFS(I41="A",VLOOKUP(F41,F2数据库!C:AA,12,0),I41="B",VLOOKUP(F41,F2数据库!C:AA,18,0),I41="C",VLOOKUP(F41,F2数据库!C:AA,24,0))</f>
        <v>#N/A</v>
      </c>
      <c r="W41" s="18" t="e" cm="1">
        <f t="array" ref="W41">_xlfn.IFS(I41="A",VLOOKUP(F41,F2数据库!C:AA,13,0),I41="B",VLOOKUP(F41,F2数据库!C:AA,19,0),I41="C",VLOOKUP(F41,F2数据库!C:AA,25,0))</f>
        <v>#N/A</v>
      </c>
      <c r="X41" s="18"/>
    </row>
    <row r="42" spans="1:24" x14ac:dyDescent="0.25">
      <c r="A42" s="22"/>
      <c r="B42" s="3"/>
      <c r="C42" s="3"/>
      <c r="D42" s="3"/>
      <c r="E42" s="18" t="e">
        <f t="shared" si="10"/>
        <v>#VALUE!</v>
      </c>
      <c r="F42" s="18" t="e">
        <f t="shared" si="11"/>
        <v>#VALUE!</v>
      </c>
      <c r="G42" s="18" t="str">
        <f t="shared" si="12"/>
        <v/>
      </c>
      <c r="H42" s="18" t="str">
        <f t="shared" si="13"/>
        <v/>
      </c>
      <c r="I42" s="18" t="str">
        <f t="shared" si="14"/>
        <v/>
      </c>
      <c r="J42" s="18" t="str">
        <f t="shared" si="15"/>
        <v/>
      </c>
      <c r="K42" s="18" t="str">
        <f t="shared" si="16"/>
        <v/>
      </c>
      <c r="L42" s="18" t="str">
        <f t="shared" si="17"/>
        <v/>
      </c>
      <c r="M42" s="18" t="e">
        <f>VLOOKUP(F42,F2数据库!C:AA,3,0)</f>
        <v>#VALUE!</v>
      </c>
      <c r="N42" s="18" t="e">
        <f t="shared" si="18"/>
        <v>#VALUE!</v>
      </c>
      <c r="O42" s="19" t="e">
        <f t="shared" si="19"/>
        <v>#VALUE!</v>
      </c>
      <c r="P42" s="18" t="e">
        <f>VLOOKUP(F42,F2数据库!C:AA,4,0)</f>
        <v>#VALUE!</v>
      </c>
      <c r="Q42" s="18" t="e">
        <f>VLOOKUP(G42,F2数据库!AC:AD,2,0)</f>
        <v>#N/A</v>
      </c>
      <c r="R42" s="18"/>
      <c r="S42" s="18" t="e" cm="1">
        <f t="array" ref="S42">_xlfn.IFS(I42="A",VLOOKUP(F42,F2数据库!C:AA,7,0),I42="B",VLOOKUP(F42,F2数据库!C:AA,15,0),I42="C",VLOOKUP(F42,F2数据库!C:AA,21,0))</f>
        <v>#N/A</v>
      </c>
      <c r="T42" s="18" t="e" cm="1">
        <f t="array" ref="T42">_xlfn.IFS(I42="A",VLOOKUP(F42,F2数据库!C:AA,8,0),I42="B",VLOOKUP(F42,F2数据库!C:AA,16,0),I42="C",VLOOKUP(F42,F2数据库!C:AA,22,0))</f>
        <v>#N/A</v>
      </c>
      <c r="U42" s="19" t="e" cm="1">
        <f t="array" ref="U42">_xlfn.IFS(I42="A",VLOOKUP(F42,F2数据库!C:AA,11,0),I42="B",VLOOKUP(F42,F2数据库!C:AA,17,0),I42="C",VLOOKUP(F42,F2数据库!C:AA,23,0))*C42</f>
        <v>#N/A</v>
      </c>
      <c r="V42" s="18" t="e" cm="1">
        <f t="array" ref="V42">_xlfn.IFS(I42="A",VLOOKUP(F42,F2数据库!C:AA,12,0),I42="B",VLOOKUP(F42,F2数据库!C:AA,18,0),I42="C",VLOOKUP(F42,F2数据库!C:AA,24,0))</f>
        <v>#N/A</v>
      </c>
      <c r="W42" s="18" t="e" cm="1">
        <f t="array" ref="W42">_xlfn.IFS(I42="A",VLOOKUP(F42,F2数据库!C:AA,13,0),I42="B",VLOOKUP(F42,F2数据库!C:AA,19,0),I42="C",VLOOKUP(F42,F2数据库!C:AA,25,0))</f>
        <v>#N/A</v>
      </c>
      <c r="X42" s="18"/>
    </row>
    <row r="43" spans="1:24" x14ac:dyDescent="0.25">
      <c r="A43" s="22"/>
      <c r="B43" s="3"/>
      <c r="C43" s="3"/>
      <c r="D43" s="3"/>
      <c r="E43" s="18" t="e">
        <f t="shared" si="10"/>
        <v>#VALUE!</v>
      </c>
      <c r="F43" s="18" t="e">
        <f t="shared" si="11"/>
        <v>#VALUE!</v>
      </c>
      <c r="G43" s="18" t="str">
        <f t="shared" si="12"/>
        <v/>
      </c>
      <c r="H43" s="18" t="str">
        <f t="shared" si="13"/>
        <v/>
      </c>
      <c r="I43" s="18" t="str">
        <f t="shared" si="14"/>
        <v/>
      </c>
      <c r="J43" s="18" t="str">
        <f t="shared" si="15"/>
        <v/>
      </c>
      <c r="K43" s="18" t="str">
        <f t="shared" si="16"/>
        <v/>
      </c>
      <c r="L43" s="18" t="str">
        <f t="shared" si="17"/>
        <v/>
      </c>
      <c r="M43" s="18" t="e">
        <f>VLOOKUP(F43,F2数据库!C:AA,3,0)</f>
        <v>#VALUE!</v>
      </c>
      <c r="N43" s="18" t="e">
        <f t="shared" si="18"/>
        <v>#VALUE!</v>
      </c>
      <c r="O43" s="19" t="e">
        <f t="shared" si="19"/>
        <v>#VALUE!</v>
      </c>
      <c r="P43" s="18" t="e">
        <f>VLOOKUP(F43,F2数据库!C:AA,4,0)</f>
        <v>#VALUE!</v>
      </c>
      <c r="Q43" s="18" t="e">
        <f>VLOOKUP(G43,F2数据库!AC:AD,2,0)</f>
        <v>#N/A</v>
      </c>
      <c r="R43" s="18"/>
      <c r="S43" s="18" t="e" cm="1">
        <f t="array" ref="S43">_xlfn.IFS(I43="A",VLOOKUP(F43,F2数据库!C:AA,7,0),I43="B",VLOOKUP(F43,F2数据库!C:AA,15,0),I43="C",VLOOKUP(F43,F2数据库!C:AA,21,0))</f>
        <v>#N/A</v>
      </c>
      <c r="T43" s="18" t="e" cm="1">
        <f t="array" ref="T43">_xlfn.IFS(I43="A",VLOOKUP(F43,F2数据库!C:AA,8,0),I43="B",VLOOKUP(F43,F2数据库!C:AA,16,0),I43="C",VLOOKUP(F43,F2数据库!C:AA,22,0))</f>
        <v>#N/A</v>
      </c>
      <c r="U43" s="19" t="e" cm="1">
        <f t="array" ref="U43">_xlfn.IFS(I43="A",VLOOKUP(F43,F2数据库!C:AA,11,0),I43="B",VLOOKUP(F43,F2数据库!C:AA,17,0),I43="C",VLOOKUP(F43,F2数据库!C:AA,23,0))*C43</f>
        <v>#N/A</v>
      </c>
      <c r="V43" s="18" t="e" cm="1">
        <f t="array" ref="V43">_xlfn.IFS(I43="A",VLOOKUP(F43,F2数据库!C:AA,12,0),I43="B",VLOOKUP(F43,F2数据库!C:AA,18,0),I43="C",VLOOKUP(F43,F2数据库!C:AA,24,0))</f>
        <v>#N/A</v>
      </c>
      <c r="W43" s="18" t="e" cm="1">
        <f t="array" ref="W43">_xlfn.IFS(I43="A",VLOOKUP(F43,F2数据库!C:AA,13,0),I43="B",VLOOKUP(F43,F2数据库!C:AA,19,0),I43="C",VLOOKUP(F43,F2数据库!C:AA,25,0))</f>
        <v>#N/A</v>
      </c>
      <c r="X43" s="18"/>
    </row>
    <row r="44" spans="1:24" x14ac:dyDescent="0.25">
      <c r="A44" s="22"/>
      <c r="B44" s="3"/>
      <c r="C44" s="3"/>
      <c r="D44" s="3"/>
      <c r="E44" s="18" t="e">
        <f t="shared" si="10"/>
        <v>#VALUE!</v>
      </c>
      <c r="F44" s="18" t="e">
        <f t="shared" si="11"/>
        <v>#VALUE!</v>
      </c>
      <c r="G44" s="18" t="str">
        <f t="shared" si="12"/>
        <v/>
      </c>
      <c r="H44" s="18" t="str">
        <f t="shared" si="13"/>
        <v/>
      </c>
      <c r="I44" s="18" t="str">
        <f t="shared" si="14"/>
        <v/>
      </c>
      <c r="J44" s="18" t="str">
        <f t="shared" si="15"/>
        <v/>
      </c>
      <c r="K44" s="18" t="str">
        <f t="shared" si="16"/>
        <v/>
      </c>
      <c r="L44" s="18" t="str">
        <f t="shared" si="17"/>
        <v/>
      </c>
      <c r="M44" s="18" t="e">
        <f>VLOOKUP(F44,F2数据库!C:AA,3,0)</f>
        <v>#VALUE!</v>
      </c>
      <c r="N44" s="18" t="e">
        <f t="shared" si="18"/>
        <v>#VALUE!</v>
      </c>
      <c r="O44" s="19" t="e">
        <f t="shared" si="19"/>
        <v>#VALUE!</v>
      </c>
      <c r="P44" s="18" t="e">
        <f>VLOOKUP(F44,F2数据库!C:AA,4,0)</f>
        <v>#VALUE!</v>
      </c>
      <c r="Q44" s="18" t="e">
        <f>VLOOKUP(G44,F2数据库!AC:AD,2,0)</f>
        <v>#N/A</v>
      </c>
      <c r="R44" s="18"/>
      <c r="S44" s="18" t="e" cm="1">
        <f t="array" ref="S44">_xlfn.IFS(I44="A",VLOOKUP(F44,F2数据库!C:AA,7,0),I44="B",VLOOKUP(F44,F2数据库!C:AA,15,0),I44="C",VLOOKUP(F44,F2数据库!C:AA,21,0))</f>
        <v>#N/A</v>
      </c>
      <c r="T44" s="18" t="e" cm="1">
        <f t="array" ref="T44">_xlfn.IFS(I44="A",VLOOKUP(F44,F2数据库!C:AA,8,0),I44="B",VLOOKUP(F44,F2数据库!C:AA,16,0),I44="C",VLOOKUP(F44,F2数据库!C:AA,22,0))</f>
        <v>#N/A</v>
      </c>
      <c r="U44" s="19" t="e" cm="1">
        <f t="array" ref="U44">_xlfn.IFS(I44="A",VLOOKUP(F44,F2数据库!C:AA,11,0),I44="B",VLOOKUP(F44,F2数据库!C:AA,17,0),I44="C",VLOOKUP(F44,F2数据库!C:AA,23,0))*C44</f>
        <v>#N/A</v>
      </c>
      <c r="V44" s="18" t="e" cm="1">
        <f t="array" ref="V44">_xlfn.IFS(I44="A",VLOOKUP(F44,F2数据库!C:AA,12,0),I44="B",VLOOKUP(F44,F2数据库!C:AA,18,0),I44="C",VLOOKUP(F44,F2数据库!C:AA,24,0))</f>
        <v>#N/A</v>
      </c>
      <c r="W44" s="18" t="e" cm="1">
        <f t="array" ref="W44">_xlfn.IFS(I44="A",VLOOKUP(F44,F2数据库!C:AA,13,0),I44="B",VLOOKUP(F44,F2数据库!C:AA,19,0),I44="C",VLOOKUP(F44,F2数据库!C:AA,25,0))</f>
        <v>#N/A</v>
      </c>
      <c r="X44" s="18"/>
    </row>
    <row r="45" spans="1:24" x14ac:dyDescent="0.25">
      <c r="A45" s="22"/>
      <c r="B45" s="3"/>
      <c r="C45" s="3"/>
      <c r="D45" s="3"/>
      <c r="E45" s="18" t="e">
        <f t="shared" si="10"/>
        <v>#VALUE!</v>
      </c>
      <c r="F45" s="18" t="e">
        <f t="shared" si="11"/>
        <v>#VALUE!</v>
      </c>
      <c r="G45" s="18" t="str">
        <f t="shared" si="12"/>
        <v/>
      </c>
      <c r="H45" s="18" t="str">
        <f t="shared" si="13"/>
        <v/>
      </c>
      <c r="I45" s="18" t="str">
        <f t="shared" si="14"/>
        <v/>
      </c>
      <c r="J45" s="18" t="str">
        <f t="shared" si="15"/>
        <v/>
      </c>
      <c r="K45" s="18" t="str">
        <f t="shared" si="16"/>
        <v/>
      </c>
      <c r="L45" s="18" t="str">
        <f t="shared" si="17"/>
        <v/>
      </c>
      <c r="M45" s="18" t="e">
        <f>VLOOKUP(F45,F2数据库!C:AA,3,0)</f>
        <v>#VALUE!</v>
      </c>
      <c r="N45" s="18" t="e">
        <f t="shared" si="18"/>
        <v>#VALUE!</v>
      </c>
      <c r="O45" s="19" t="e">
        <f t="shared" si="19"/>
        <v>#VALUE!</v>
      </c>
      <c r="P45" s="18" t="e">
        <f>VLOOKUP(F45,F2数据库!C:AA,4,0)</f>
        <v>#VALUE!</v>
      </c>
      <c r="Q45" s="18" t="e">
        <f>VLOOKUP(G45,F2数据库!AC:AD,2,0)</f>
        <v>#N/A</v>
      </c>
      <c r="R45" s="18"/>
      <c r="S45" s="18" t="e" cm="1">
        <f t="array" ref="S45">_xlfn.IFS(I45="A",VLOOKUP(F45,F2数据库!C:AA,7,0),I45="B",VLOOKUP(F45,F2数据库!C:AA,15,0),I45="C",VLOOKUP(F45,F2数据库!C:AA,21,0))</f>
        <v>#N/A</v>
      </c>
      <c r="T45" s="18" t="e" cm="1">
        <f t="array" ref="T45">_xlfn.IFS(I45="A",VLOOKUP(F45,F2数据库!C:AA,8,0),I45="B",VLOOKUP(F45,F2数据库!C:AA,16,0),I45="C",VLOOKUP(F45,F2数据库!C:AA,22,0))</f>
        <v>#N/A</v>
      </c>
      <c r="U45" s="19" t="e" cm="1">
        <f t="array" ref="U45">_xlfn.IFS(I45="A",VLOOKUP(F45,F2数据库!C:AA,11,0),I45="B",VLOOKUP(F45,F2数据库!C:AA,17,0),I45="C",VLOOKUP(F45,F2数据库!C:AA,23,0))*C45</f>
        <v>#N/A</v>
      </c>
      <c r="V45" s="18" t="e" cm="1">
        <f t="array" ref="V45">_xlfn.IFS(I45="A",VLOOKUP(F45,F2数据库!C:AA,12,0),I45="B",VLOOKUP(F45,F2数据库!C:AA,18,0),I45="C",VLOOKUP(F45,F2数据库!C:AA,24,0))</f>
        <v>#N/A</v>
      </c>
      <c r="W45" s="18" t="e" cm="1">
        <f t="array" ref="W45">_xlfn.IFS(I45="A",VLOOKUP(F45,F2数据库!C:AA,13,0),I45="B",VLOOKUP(F45,F2数据库!C:AA,19,0),I45="C",VLOOKUP(F45,F2数据库!C:AA,25,0))</f>
        <v>#N/A</v>
      </c>
      <c r="X45" s="18"/>
    </row>
    <row r="46" spans="1:24" x14ac:dyDescent="0.25">
      <c r="A46" s="22"/>
      <c r="B46" s="3"/>
      <c r="C46" s="3"/>
      <c r="D46" s="3"/>
      <c r="E46" s="18" t="e">
        <f t="shared" si="10"/>
        <v>#VALUE!</v>
      </c>
      <c r="F46" s="18" t="e">
        <f t="shared" si="11"/>
        <v>#VALUE!</v>
      </c>
      <c r="G46" s="18" t="str">
        <f t="shared" si="12"/>
        <v/>
      </c>
      <c r="H46" s="18" t="str">
        <f t="shared" si="13"/>
        <v/>
      </c>
      <c r="I46" s="18" t="str">
        <f t="shared" si="14"/>
        <v/>
      </c>
      <c r="J46" s="18" t="str">
        <f t="shared" si="15"/>
        <v/>
      </c>
      <c r="K46" s="18" t="str">
        <f t="shared" si="16"/>
        <v/>
      </c>
      <c r="L46" s="18" t="str">
        <f t="shared" si="17"/>
        <v/>
      </c>
      <c r="M46" s="18" t="e">
        <f>VLOOKUP(F46,F2数据库!C:AA,3,0)</f>
        <v>#VALUE!</v>
      </c>
      <c r="N46" s="18" t="e">
        <f t="shared" si="18"/>
        <v>#VALUE!</v>
      </c>
      <c r="O46" s="19" t="e">
        <f t="shared" si="19"/>
        <v>#VALUE!</v>
      </c>
      <c r="P46" s="18" t="e">
        <f>VLOOKUP(F46,F2数据库!C:AA,4,0)</f>
        <v>#VALUE!</v>
      </c>
      <c r="Q46" s="18" t="e">
        <f>VLOOKUP(G46,F2数据库!AC:AD,2,0)</f>
        <v>#N/A</v>
      </c>
      <c r="R46" s="18"/>
      <c r="S46" s="18" t="e" cm="1">
        <f t="array" ref="S46">_xlfn.IFS(I46="A",VLOOKUP(F46,F2数据库!C:AA,7,0),I46="B",VLOOKUP(F46,F2数据库!C:AA,15,0),I46="C",VLOOKUP(F46,F2数据库!C:AA,21,0))</f>
        <v>#N/A</v>
      </c>
      <c r="T46" s="18" t="e" cm="1">
        <f t="array" ref="T46">_xlfn.IFS(I46="A",VLOOKUP(F46,F2数据库!C:AA,8,0),I46="B",VLOOKUP(F46,F2数据库!C:AA,16,0),I46="C",VLOOKUP(F46,F2数据库!C:AA,22,0))</f>
        <v>#N/A</v>
      </c>
      <c r="U46" s="19" t="e" cm="1">
        <f t="array" ref="U46">_xlfn.IFS(I46="A",VLOOKUP(F46,F2数据库!C:AA,11,0),I46="B",VLOOKUP(F46,F2数据库!C:AA,17,0),I46="C",VLOOKUP(F46,F2数据库!C:AA,23,0))*C46</f>
        <v>#N/A</v>
      </c>
      <c r="V46" s="18" t="e" cm="1">
        <f t="array" ref="V46">_xlfn.IFS(I46="A",VLOOKUP(F46,F2数据库!C:AA,12,0),I46="B",VLOOKUP(F46,F2数据库!C:AA,18,0),I46="C",VLOOKUP(F46,F2数据库!C:AA,24,0))</f>
        <v>#N/A</v>
      </c>
      <c r="W46" s="18" t="e" cm="1">
        <f t="array" ref="W46">_xlfn.IFS(I46="A",VLOOKUP(F46,F2数据库!C:AA,13,0),I46="B",VLOOKUP(F46,F2数据库!C:AA,19,0),I46="C",VLOOKUP(F46,F2数据库!C:AA,25,0))</f>
        <v>#N/A</v>
      </c>
      <c r="X46" s="18"/>
    </row>
    <row r="47" spans="1:24" x14ac:dyDescent="0.25">
      <c r="A47" s="22"/>
      <c r="B47" s="3"/>
      <c r="C47" s="3"/>
      <c r="D47" s="3"/>
      <c r="E47" s="18" t="e">
        <f t="shared" si="10"/>
        <v>#VALUE!</v>
      </c>
      <c r="F47" s="18" t="e">
        <f t="shared" si="11"/>
        <v>#VALUE!</v>
      </c>
      <c r="G47" s="18" t="str">
        <f t="shared" si="12"/>
        <v/>
      </c>
      <c r="H47" s="18" t="str">
        <f t="shared" si="13"/>
        <v/>
      </c>
      <c r="I47" s="18" t="str">
        <f t="shared" si="14"/>
        <v/>
      </c>
      <c r="J47" s="18" t="str">
        <f t="shared" si="15"/>
        <v/>
      </c>
      <c r="K47" s="18" t="str">
        <f t="shared" si="16"/>
        <v/>
      </c>
      <c r="L47" s="18" t="str">
        <f t="shared" si="17"/>
        <v/>
      </c>
      <c r="M47" s="18" t="e">
        <f>VLOOKUP(F47,F2数据库!C:AA,3,0)</f>
        <v>#VALUE!</v>
      </c>
      <c r="N47" s="18" t="e">
        <f t="shared" si="18"/>
        <v>#VALUE!</v>
      </c>
      <c r="O47" s="19" t="e">
        <f t="shared" si="19"/>
        <v>#VALUE!</v>
      </c>
      <c r="P47" s="18" t="e">
        <f>VLOOKUP(F47,F2数据库!C:AA,4,0)</f>
        <v>#VALUE!</v>
      </c>
      <c r="Q47" s="18" t="e">
        <f>VLOOKUP(G47,F2数据库!AC:AD,2,0)</f>
        <v>#N/A</v>
      </c>
      <c r="R47" s="18"/>
      <c r="S47" s="18" t="e" cm="1">
        <f t="array" ref="S47">_xlfn.IFS(I47="A",VLOOKUP(F47,F2数据库!C:AA,7,0),I47="B",VLOOKUP(F47,F2数据库!C:AA,15,0),I47="C",VLOOKUP(F47,F2数据库!C:AA,21,0))</f>
        <v>#N/A</v>
      </c>
      <c r="T47" s="18" t="e" cm="1">
        <f t="array" ref="T47">_xlfn.IFS(I47="A",VLOOKUP(F47,F2数据库!C:AA,8,0),I47="B",VLOOKUP(F47,F2数据库!C:AA,16,0),I47="C",VLOOKUP(F47,F2数据库!C:AA,22,0))</f>
        <v>#N/A</v>
      </c>
      <c r="U47" s="19" t="e" cm="1">
        <f t="array" ref="U47">_xlfn.IFS(I47="A",VLOOKUP(F47,F2数据库!C:AA,11,0),I47="B",VLOOKUP(F47,F2数据库!C:AA,17,0),I47="C",VLOOKUP(F47,F2数据库!C:AA,23,0))*C47</f>
        <v>#N/A</v>
      </c>
      <c r="V47" s="18" t="e" cm="1">
        <f t="array" ref="V47">_xlfn.IFS(I47="A",VLOOKUP(F47,F2数据库!C:AA,12,0),I47="B",VLOOKUP(F47,F2数据库!C:AA,18,0),I47="C",VLOOKUP(F47,F2数据库!C:AA,24,0))</f>
        <v>#N/A</v>
      </c>
      <c r="W47" s="18" t="e" cm="1">
        <f t="array" ref="W47">_xlfn.IFS(I47="A",VLOOKUP(F47,F2数据库!C:AA,13,0),I47="B",VLOOKUP(F47,F2数据库!C:AA,19,0),I47="C",VLOOKUP(F47,F2数据库!C:AA,25,0))</f>
        <v>#N/A</v>
      </c>
      <c r="X47" s="18"/>
    </row>
    <row r="48" spans="1:24" x14ac:dyDescent="0.25">
      <c r="A48" s="22"/>
      <c r="B48" s="3"/>
      <c r="C48" s="3"/>
      <c r="D48" s="3"/>
      <c r="E48" s="18" t="e">
        <f t="shared" si="10"/>
        <v>#VALUE!</v>
      </c>
      <c r="F48" s="18" t="e">
        <f t="shared" si="11"/>
        <v>#VALUE!</v>
      </c>
      <c r="G48" s="18" t="str">
        <f t="shared" si="12"/>
        <v/>
      </c>
      <c r="H48" s="18" t="str">
        <f t="shared" si="13"/>
        <v/>
      </c>
      <c r="I48" s="18" t="str">
        <f t="shared" si="14"/>
        <v/>
      </c>
      <c r="J48" s="18" t="str">
        <f t="shared" si="15"/>
        <v/>
      </c>
      <c r="K48" s="18" t="str">
        <f t="shared" si="16"/>
        <v/>
      </c>
      <c r="L48" s="18" t="str">
        <f t="shared" si="17"/>
        <v/>
      </c>
      <c r="M48" s="18" t="e">
        <f>VLOOKUP(F48,F2数据库!C:AA,3,0)</f>
        <v>#VALUE!</v>
      </c>
      <c r="N48" s="18" t="e">
        <f t="shared" si="18"/>
        <v>#VALUE!</v>
      </c>
      <c r="O48" s="19" t="e">
        <f t="shared" si="19"/>
        <v>#VALUE!</v>
      </c>
      <c r="P48" s="18" t="e">
        <f>VLOOKUP(F48,F2数据库!C:AA,4,0)</f>
        <v>#VALUE!</v>
      </c>
      <c r="Q48" s="18" t="e">
        <f>VLOOKUP(G48,F2数据库!AC:AD,2,0)</f>
        <v>#N/A</v>
      </c>
      <c r="R48" s="18"/>
      <c r="S48" s="18" t="e" cm="1">
        <f t="array" ref="S48">_xlfn.IFS(I48="A",VLOOKUP(F48,F2数据库!C:AA,7,0),I48="B",VLOOKUP(F48,F2数据库!C:AA,15,0),I48="C",VLOOKUP(F48,F2数据库!C:AA,21,0))</f>
        <v>#N/A</v>
      </c>
      <c r="T48" s="18" t="e" cm="1">
        <f t="array" ref="T48">_xlfn.IFS(I48="A",VLOOKUP(F48,F2数据库!C:AA,8,0),I48="B",VLOOKUP(F48,F2数据库!C:AA,16,0),I48="C",VLOOKUP(F48,F2数据库!C:AA,22,0))</f>
        <v>#N/A</v>
      </c>
      <c r="U48" s="19" t="e" cm="1">
        <f t="array" ref="U48">_xlfn.IFS(I48="A",VLOOKUP(F48,F2数据库!C:AA,11,0),I48="B",VLOOKUP(F48,F2数据库!C:AA,17,0),I48="C",VLOOKUP(F48,F2数据库!C:AA,23,0))*C48</f>
        <v>#N/A</v>
      </c>
      <c r="V48" s="18" t="e" cm="1">
        <f t="array" ref="V48">_xlfn.IFS(I48="A",VLOOKUP(F48,F2数据库!C:AA,12,0),I48="B",VLOOKUP(F48,F2数据库!C:AA,18,0),I48="C",VLOOKUP(F48,F2数据库!C:AA,24,0))</f>
        <v>#N/A</v>
      </c>
      <c r="W48" s="18" t="e" cm="1">
        <f t="array" ref="W48">_xlfn.IFS(I48="A",VLOOKUP(F48,F2数据库!C:AA,13,0),I48="B",VLOOKUP(F48,F2数据库!C:AA,19,0),I48="C",VLOOKUP(F48,F2数据库!C:AA,25,0))</f>
        <v>#N/A</v>
      </c>
      <c r="X48" s="18"/>
    </row>
    <row r="49" spans="1:24" x14ac:dyDescent="0.25">
      <c r="A49" s="22"/>
      <c r="B49" s="3"/>
      <c r="C49" s="3"/>
      <c r="D49" s="3"/>
      <c r="E49" s="18" t="e">
        <f t="shared" si="10"/>
        <v>#VALUE!</v>
      </c>
      <c r="F49" s="18" t="e">
        <f t="shared" si="11"/>
        <v>#VALUE!</v>
      </c>
      <c r="G49" s="18" t="str">
        <f t="shared" si="12"/>
        <v/>
      </c>
      <c r="H49" s="18" t="str">
        <f t="shared" si="13"/>
        <v/>
      </c>
      <c r="I49" s="18" t="str">
        <f t="shared" si="14"/>
        <v/>
      </c>
      <c r="J49" s="18" t="str">
        <f t="shared" si="15"/>
        <v/>
      </c>
      <c r="K49" s="18" t="str">
        <f t="shared" si="16"/>
        <v/>
      </c>
      <c r="L49" s="18" t="str">
        <f t="shared" si="17"/>
        <v/>
      </c>
      <c r="M49" s="18" t="e">
        <f>VLOOKUP(F49,F2数据库!C:AA,3,0)</f>
        <v>#VALUE!</v>
      </c>
      <c r="N49" s="18" t="e">
        <f t="shared" si="18"/>
        <v>#VALUE!</v>
      </c>
      <c r="O49" s="19" t="e">
        <f t="shared" si="19"/>
        <v>#VALUE!</v>
      </c>
      <c r="P49" s="18" t="e">
        <f>VLOOKUP(F49,F2数据库!C:AA,4,0)</f>
        <v>#VALUE!</v>
      </c>
      <c r="Q49" s="18" t="e">
        <f>VLOOKUP(G49,F2数据库!AC:AD,2,0)</f>
        <v>#N/A</v>
      </c>
      <c r="R49" s="18"/>
      <c r="S49" s="18" t="e" cm="1">
        <f t="array" ref="S49">_xlfn.IFS(I49="A",VLOOKUP(F49,F2数据库!C:AA,7,0),I49="B",VLOOKUP(F49,F2数据库!C:AA,15,0),I49="C",VLOOKUP(F49,F2数据库!C:AA,21,0))</f>
        <v>#N/A</v>
      </c>
      <c r="T49" s="18" t="e" cm="1">
        <f t="array" ref="T49">_xlfn.IFS(I49="A",VLOOKUP(F49,F2数据库!C:AA,8,0),I49="B",VLOOKUP(F49,F2数据库!C:AA,16,0),I49="C",VLOOKUP(F49,F2数据库!C:AA,22,0))</f>
        <v>#N/A</v>
      </c>
      <c r="U49" s="19" t="e" cm="1">
        <f t="array" ref="U49">_xlfn.IFS(I49="A",VLOOKUP(F49,F2数据库!C:AA,11,0),I49="B",VLOOKUP(F49,F2数据库!C:AA,17,0),I49="C",VLOOKUP(F49,F2数据库!C:AA,23,0))*C49</f>
        <v>#N/A</v>
      </c>
      <c r="V49" s="18" t="e" cm="1">
        <f t="array" ref="V49">_xlfn.IFS(I49="A",VLOOKUP(F49,F2数据库!C:AA,12,0),I49="B",VLOOKUP(F49,F2数据库!C:AA,18,0),I49="C",VLOOKUP(F49,F2数据库!C:AA,24,0))</f>
        <v>#N/A</v>
      </c>
      <c r="W49" s="18" t="e" cm="1">
        <f t="array" ref="W49">_xlfn.IFS(I49="A",VLOOKUP(F49,F2数据库!C:AA,13,0),I49="B",VLOOKUP(F49,F2数据库!C:AA,19,0),I49="C",VLOOKUP(F49,F2数据库!C:AA,25,0))</f>
        <v>#N/A</v>
      </c>
      <c r="X49" s="18"/>
    </row>
    <row r="50" spans="1:24" x14ac:dyDescent="0.25">
      <c r="A50" s="22"/>
      <c r="B50" s="3"/>
      <c r="C50" s="3"/>
      <c r="D50" s="3"/>
      <c r="E50" s="18" t="e">
        <f t="shared" si="10"/>
        <v>#VALUE!</v>
      </c>
      <c r="F50" s="18" t="e">
        <f t="shared" si="11"/>
        <v>#VALUE!</v>
      </c>
      <c r="G50" s="18" t="str">
        <f t="shared" si="12"/>
        <v/>
      </c>
      <c r="H50" s="18" t="str">
        <f t="shared" si="13"/>
        <v/>
      </c>
      <c r="I50" s="18" t="str">
        <f t="shared" si="14"/>
        <v/>
      </c>
      <c r="J50" s="18" t="str">
        <f t="shared" si="15"/>
        <v/>
      </c>
      <c r="K50" s="18" t="str">
        <f t="shared" si="16"/>
        <v/>
      </c>
      <c r="L50" s="18" t="str">
        <f t="shared" si="17"/>
        <v/>
      </c>
      <c r="M50" s="18" t="e">
        <f>VLOOKUP(F50,F2数据库!C:AA,3,0)</f>
        <v>#VALUE!</v>
      </c>
      <c r="N50" s="18" t="e">
        <f t="shared" si="18"/>
        <v>#VALUE!</v>
      </c>
      <c r="O50" s="19" t="e">
        <f t="shared" si="19"/>
        <v>#VALUE!</v>
      </c>
      <c r="P50" s="18" t="e">
        <f>VLOOKUP(F50,F2数据库!C:AA,4,0)</f>
        <v>#VALUE!</v>
      </c>
      <c r="Q50" s="18" t="e">
        <f>VLOOKUP(G50,F2数据库!AC:AD,2,0)</f>
        <v>#N/A</v>
      </c>
      <c r="R50" s="18"/>
      <c r="S50" s="18" t="e" cm="1">
        <f t="array" ref="S50">_xlfn.IFS(I50="A",VLOOKUP(F50,F2数据库!C:AA,7,0),I50="B",VLOOKUP(F50,F2数据库!C:AA,15,0),I50="C",VLOOKUP(F50,F2数据库!C:AA,21,0))</f>
        <v>#N/A</v>
      </c>
      <c r="T50" s="18" t="e" cm="1">
        <f t="array" ref="T50">_xlfn.IFS(I50="A",VLOOKUP(F50,F2数据库!C:AA,8,0),I50="B",VLOOKUP(F50,F2数据库!C:AA,16,0),I50="C",VLOOKUP(F50,F2数据库!C:AA,22,0))</f>
        <v>#N/A</v>
      </c>
      <c r="U50" s="19" t="e" cm="1">
        <f t="array" ref="U50">_xlfn.IFS(I50="A",VLOOKUP(F50,F2数据库!C:AA,11,0),I50="B",VLOOKUP(F50,F2数据库!C:AA,17,0),I50="C",VLOOKUP(F50,F2数据库!C:AA,23,0))*C50</f>
        <v>#N/A</v>
      </c>
      <c r="V50" s="18" t="e" cm="1">
        <f t="array" ref="V50">_xlfn.IFS(I50="A",VLOOKUP(F50,F2数据库!C:AA,12,0),I50="B",VLOOKUP(F50,F2数据库!C:AA,18,0),I50="C",VLOOKUP(F50,F2数据库!C:AA,24,0))</f>
        <v>#N/A</v>
      </c>
      <c r="W50" s="18" t="e" cm="1">
        <f t="array" ref="W50">_xlfn.IFS(I50="A",VLOOKUP(F50,F2数据库!C:AA,13,0),I50="B",VLOOKUP(F50,F2数据库!C:AA,19,0),I50="C",VLOOKUP(F50,F2数据库!C:AA,25,0))</f>
        <v>#N/A</v>
      </c>
      <c r="X50" s="18"/>
    </row>
    <row r="51" spans="1:24" x14ac:dyDescent="0.25">
      <c r="A51" s="22"/>
      <c r="B51" s="3"/>
      <c r="C51" s="3"/>
      <c r="D51" s="3"/>
      <c r="E51" s="18" t="e">
        <f t="shared" si="10"/>
        <v>#VALUE!</v>
      </c>
      <c r="F51" s="18" t="e">
        <f t="shared" si="11"/>
        <v>#VALUE!</v>
      </c>
      <c r="G51" s="18" t="str">
        <f t="shared" si="12"/>
        <v/>
      </c>
      <c r="H51" s="18" t="str">
        <f t="shared" si="13"/>
        <v/>
      </c>
      <c r="I51" s="18" t="str">
        <f t="shared" si="14"/>
        <v/>
      </c>
      <c r="J51" s="18" t="str">
        <f t="shared" si="15"/>
        <v/>
      </c>
      <c r="K51" s="18" t="str">
        <f t="shared" si="16"/>
        <v/>
      </c>
      <c r="L51" s="18" t="str">
        <f t="shared" si="17"/>
        <v/>
      </c>
      <c r="M51" s="18" t="e">
        <f>VLOOKUP(F51,F2数据库!C:AA,3,0)</f>
        <v>#VALUE!</v>
      </c>
      <c r="N51" s="18" t="e">
        <f t="shared" si="18"/>
        <v>#VALUE!</v>
      </c>
      <c r="O51" s="19" t="e">
        <f t="shared" si="19"/>
        <v>#VALUE!</v>
      </c>
      <c r="P51" s="18" t="e">
        <f>VLOOKUP(F51,F2数据库!C:AA,4,0)</f>
        <v>#VALUE!</v>
      </c>
      <c r="Q51" s="18" t="e">
        <f>VLOOKUP(G51,F2数据库!AC:AD,2,0)</f>
        <v>#N/A</v>
      </c>
      <c r="R51" s="18"/>
      <c r="S51" s="18" t="e" cm="1">
        <f t="array" ref="S51">_xlfn.IFS(I51="A",VLOOKUP(F51,F2数据库!C:AA,7,0),I51="B",VLOOKUP(F51,F2数据库!C:AA,15,0),I51="C",VLOOKUP(F51,F2数据库!C:AA,21,0))</f>
        <v>#N/A</v>
      </c>
      <c r="T51" s="18" t="e" cm="1">
        <f t="array" ref="T51">_xlfn.IFS(I51="A",VLOOKUP(F51,F2数据库!C:AA,8,0),I51="B",VLOOKUP(F51,F2数据库!C:AA,16,0),I51="C",VLOOKUP(F51,F2数据库!C:AA,22,0))</f>
        <v>#N/A</v>
      </c>
      <c r="U51" s="19" t="e" cm="1">
        <f t="array" ref="U51">_xlfn.IFS(I51="A",VLOOKUP(F51,F2数据库!C:AA,11,0),I51="B",VLOOKUP(F51,F2数据库!C:AA,17,0),I51="C",VLOOKUP(F51,F2数据库!C:AA,23,0))*C51</f>
        <v>#N/A</v>
      </c>
      <c r="V51" s="18" t="e" cm="1">
        <f t="array" ref="V51">_xlfn.IFS(I51="A",VLOOKUP(F51,F2数据库!C:AA,12,0),I51="B",VLOOKUP(F51,F2数据库!C:AA,18,0),I51="C",VLOOKUP(F51,F2数据库!C:AA,24,0))</f>
        <v>#N/A</v>
      </c>
      <c r="W51" s="18" t="e" cm="1">
        <f t="array" ref="W51">_xlfn.IFS(I51="A",VLOOKUP(F51,F2数据库!C:AA,13,0),I51="B",VLOOKUP(F51,F2数据库!C:AA,19,0),I51="C",VLOOKUP(F51,F2数据库!C:AA,25,0))</f>
        <v>#N/A</v>
      </c>
      <c r="X51" s="18"/>
    </row>
    <row r="52" spans="1:24" x14ac:dyDescent="0.25">
      <c r="A52" s="22"/>
      <c r="B52" s="3"/>
      <c r="C52" s="3"/>
      <c r="D52" s="3"/>
      <c r="E52" s="18" t="e">
        <f t="shared" si="10"/>
        <v>#VALUE!</v>
      </c>
      <c r="F52" s="18" t="e">
        <f t="shared" si="11"/>
        <v>#VALUE!</v>
      </c>
      <c r="G52" s="18" t="str">
        <f t="shared" si="12"/>
        <v/>
      </c>
      <c r="H52" s="18" t="str">
        <f t="shared" si="13"/>
        <v/>
      </c>
      <c r="I52" s="18" t="str">
        <f t="shared" si="14"/>
        <v/>
      </c>
      <c r="J52" s="18" t="str">
        <f t="shared" si="15"/>
        <v/>
      </c>
      <c r="K52" s="18" t="str">
        <f t="shared" si="16"/>
        <v/>
      </c>
      <c r="L52" s="18" t="str">
        <f t="shared" si="17"/>
        <v/>
      </c>
      <c r="M52" s="18" t="e">
        <f>VLOOKUP(F52,F2数据库!C:AA,3,0)</f>
        <v>#VALUE!</v>
      </c>
      <c r="N52" s="18" t="e">
        <f t="shared" si="18"/>
        <v>#VALUE!</v>
      </c>
      <c r="O52" s="19" t="e">
        <f t="shared" si="19"/>
        <v>#VALUE!</v>
      </c>
      <c r="P52" s="18" t="e">
        <f>VLOOKUP(F52,F2数据库!C:AA,4,0)</f>
        <v>#VALUE!</v>
      </c>
      <c r="Q52" s="18" t="e">
        <f>VLOOKUP(G52,F2数据库!AC:AD,2,0)</f>
        <v>#N/A</v>
      </c>
      <c r="R52" s="18"/>
      <c r="S52" s="18" t="e" cm="1">
        <f t="array" ref="S52">_xlfn.IFS(I52="A",VLOOKUP(F52,F2数据库!C:AA,7,0),I52="B",VLOOKUP(F52,F2数据库!C:AA,15,0),I52="C",VLOOKUP(F52,F2数据库!C:AA,21,0))</f>
        <v>#N/A</v>
      </c>
      <c r="T52" s="18" t="e" cm="1">
        <f t="array" ref="T52">_xlfn.IFS(I52="A",VLOOKUP(F52,F2数据库!C:AA,8,0),I52="B",VLOOKUP(F52,F2数据库!C:AA,16,0),I52="C",VLOOKUP(F52,F2数据库!C:AA,22,0))</f>
        <v>#N/A</v>
      </c>
      <c r="U52" s="19" t="e" cm="1">
        <f t="array" ref="U52">_xlfn.IFS(I52="A",VLOOKUP(F52,F2数据库!C:AA,11,0),I52="B",VLOOKUP(F52,F2数据库!C:AA,17,0),I52="C",VLOOKUP(F52,F2数据库!C:AA,23,0))*C52</f>
        <v>#N/A</v>
      </c>
      <c r="V52" s="18" t="e" cm="1">
        <f t="array" ref="V52">_xlfn.IFS(I52="A",VLOOKUP(F52,F2数据库!C:AA,12,0),I52="B",VLOOKUP(F52,F2数据库!C:AA,18,0),I52="C",VLOOKUP(F52,F2数据库!C:AA,24,0))</f>
        <v>#N/A</v>
      </c>
      <c r="W52" s="18" t="e" cm="1">
        <f t="array" ref="W52">_xlfn.IFS(I52="A",VLOOKUP(F52,F2数据库!C:AA,13,0),I52="B",VLOOKUP(F52,F2数据库!C:AA,19,0),I52="C",VLOOKUP(F52,F2数据库!C:AA,25,0))</f>
        <v>#N/A</v>
      </c>
      <c r="X52" s="18"/>
    </row>
    <row r="53" spans="1:24" x14ac:dyDescent="0.25">
      <c r="A53" s="22"/>
      <c r="B53" s="3"/>
      <c r="C53" s="3"/>
      <c r="D53" s="3"/>
      <c r="E53" s="18" t="e">
        <f t="shared" si="10"/>
        <v>#VALUE!</v>
      </c>
      <c r="F53" s="18" t="e">
        <f t="shared" si="11"/>
        <v>#VALUE!</v>
      </c>
      <c r="G53" s="18" t="str">
        <f t="shared" si="12"/>
        <v/>
      </c>
      <c r="H53" s="18" t="str">
        <f t="shared" si="13"/>
        <v/>
      </c>
      <c r="I53" s="18" t="str">
        <f t="shared" si="14"/>
        <v/>
      </c>
      <c r="J53" s="18" t="str">
        <f t="shared" si="15"/>
        <v/>
      </c>
      <c r="K53" s="18" t="str">
        <f t="shared" si="16"/>
        <v/>
      </c>
      <c r="L53" s="18" t="str">
        <f t="shared" si="17"/>
        <v/>
      </c>
      <c r="M53" s="18" t="e">
        <f>VLOOKUP(F53,F2数据库!C:AA,3,0)</f>
        <v>#VALUE!</v>
      </c>
      <c r="N53" s="18" t="e">
        <f t="shared" si="18"/>
        <v>#VALUE!</v>
      </c>
      <c r="O53" s="19" t="e">
        <f t="shared" si="19"/>
        <v>#VALUE!</v>
      </c>
      <c r="P53" s="18" t="e">
        <f>VLOOKUP(F53,F2数据库!C:AA,4,0)</f>
        <v>#VALUE!</v>
      </c>
      <c r="Q53" s="18" t="e">
        <f>VLOOKUP(G53,F2数据库!AC:AD,2,0)</f>
        <v>#N/A</v>
      </c>
      <c r="R53" s="18"/>
      <c r="S53" s="18" t="e" cm="1">
        <f t="array" ref="S53">_xlfn.IFS(I53="A",VLOOKUP(F53,F2数据库!C:AA,7,0),I53="B",VLOOKUP(F53,F2数据库!C:AA,15,0),I53="C",VLOOKUP(F53,F2数据库!C:AA,21,0))</f>
        <v>#N/A</v>
      </c>
      <c r="T53" s="18" t="e" cm="1">
        <f t="array" ref="T53">_xlfn.IFS(I53="A",VLOOKUP(F53,F2数据库!C:AA,8,0),I53="B",VLOOKUP(F53,F2数据库!C:AA,16,0),I53="C",VLOOKUP(F53,F2数据库!C:AA,22,0))</f>
        <v>#N/A</v>
      </c>
      <c r="U53" s="19" t="e" cm="1">
        <f t="array" ref="U53">_xlfn.IFS(I53="A",VLOOKUP(F53,F2数据库!C:AA,11,0),I53="B",VLOOKUP(F53,F2数据库!C:AA,17,0),I53="C",VLOOKUP(F53,F2数据库!C:AA,23,0))*C53</f>
        <v>#N/A</v>
      </c>
      <c r="V53" s="18" t="e" cm="1">
        <f t="array" ref="V53">_xlfn.IFS(I53="A",VLOOKUP(F53,F2数据库!C:AA,12,0),I53="B",VLOOKUP(F53,F2数据库!C:AA,18,0),I53="C",VLOOKUP(F53,F2数据库!C:AA,24,0))</f>
        <v>#N/A</v>
      </c>
      <c r="W53" s="18" t="e" cm="1">
        <f t="array" ref="W53">_xlfn.IFS(I53="A",VLOOKUP(F53,F2数据库!C:AA,13,0),I53="B",VLOOKUP(F53,F2数据库!C:AA,19,0),I53="C",VLOOKUP(F53,F2数据库!C:AA,25,0))</f>
        <v>#N/A</v>
      </c>
      <c r="X53" s="18"/>
    </row>
    <row r="54" spans="1:24" x14ac:dyDescent="0.25">
      <c r="A54" s="22"/>
      <c r="B54" s="3"/>
      <c r="C54" s="3"/>
      <c r="D54" s="3"/>
      <c r="E54" s="18" t="e">
        <f t="shared" si="10"/>
        <v>#VALUE!</v>
      </c>
      <c r="F54" s="18" t="e">
        <f t="shared" si="11"/>
        <v>#VALUE!</v>
      </c>
      <c r="G54" s="18" t="str">
        <f t="shared" si="12"/>
        <v/>
      </c>
      <c r="H54" s="18" t="str">
        <f t="shared" si="13"/>
        <v/>
      </c>
      <c r="I54" s="18" t="str">
        <f t="shared" si="14"/>
        <v/>
      </c>
      <c r="J54" s="18" t="str">
        <f t="shared" si="15"/>
        <v/>
      </c>
      <c r="K54" s="18" t="str">
        <f t="shared" si="16"/>
        <v/>
      </c>
      <c r="L54" s="18" t="str">
        <f t="shared" si="17"/>
        <v/>
      </c>
      <c r="M54" s="18" t="e">
        <f>VLOOKUP(F54,F2数据库!C:AA,3,0)</f>
        <v>#VALUE!</v>
      </c>
      <c r="N54" s="18" t="e">
        <f t="shared" si="18"/>
        <v>#VALUE!</v>
      </c>
      <c r="O54" s="19" t="e">
        <f t="shared" si="19"/>
        <v>#VALUE!</v>
      </c>
      <c r="P54" s="18" t="e">
        <f>VLOOKUP(F54,F2数据库!C:AA,4,0)</f>
        <v>#VALUE!</v>
      </c>
      <c r="Q54" s="18" t="e">
        <f>VLOOKUP(G54,F2数据库!AC:AD,2,0)</f>
        <v>#N/A</v>
      </c>
      <c r="R54" s="18"/>
      <c r="S54" s="18" t="e" cm="1">
        <f t="array" ref="S54">_xlfn.IFS(I54="A",VLOOKUP(F54,F2数据库!C:AA,7,0),I54="B",VLOOKUP(F54,F2数据库!C:AA,15,0),I54="C",VLOOKUP(F54,F2数据库!C:AA,21,0))</f>
        <v>#N/A</v>
      </c>
      <c r="T54" s="18" t="e" cm="1">
        <f t="array" ref="T54">_xlfn.IFS(I54="A",VLOOKUP(F54,F2数据库!C:AA,8,0),I54="B",VLOOKUP(F54,F2数据库!C:AA,16,0),I54="C",VLOOKUP(F54,F2数据库!C:AA,22,0))</f>
        <v>#N/A</v>
      </c>
      <c r="U54" s="19" t="e" cm="1">
        <f t="array" ref="U54">_xlfn.IFS(I54="A",VLOOKUP(F54,F2数据库!C:AA,11,0),I54="B",VLOOKUP(F54,F2数据库!C:AA,17,0),I54="C",VLOOKUP(F54,F2数据库!C:AA,23,0))*C54</f>
        <v>#N/A</v>
      </c>
      <c r="V54" s="18" t="e" cm="1">
        <f t="array" ref="V54">_xlfn.IFS(I54="A",VLOOKUP(F54,F2数据库!C:AA,12,0),I54="B",VLOOKUP(F54,F2数据库!C:AA,18,0),I54="C",VLOOKUP(F54,F2数据库!C:AA,24,0))</f>
        <v>#N/A</v>
      </c>
      <c r="W54" s="18" t="e" cm="1">
        <f t="array" ref="W54">_xlfn.IFS(I54="A",VLOOKUP(F54,F2数据库!C:AA,13,0),I54="B",VLOOKUP(F54,F2数据库!C:AA,19,0),I54="C",VLOOKUP(F54,F2数据库!C:AA,25,0))</f>
        <v>#N/A</v>
      </c>
      <c r="X54" s="18"/>
    </row>
    <row r="55" spans="1:24" x14ac:dyDescent="0.25">
      <c r="A55" s="22"/>
      <c r="B55" s="3"/>
      <c r="C55" s="3"/>
      <c r="D55" s="3"/>
      <c r="E55" s="18" t="e">
        <f t="shared" si="10"/>
        <v>#VALUE!</v>
      </c>
      <c r="F55" s="18" t="e">
        <f t="shared" si="11"/>
        <v>#VALUE!</v>
      </c>
      <c r="G55" s="18" t="str">
        <f t="shared" si="12"/>
        <v/>
      </c>
      <c r="H55" s="18" t="str">
        <f t="shared" si="13"/>
        <v/>
      </c>
      <c r="I55" s="18" t="str">
        <f t="shared" si="14"/>
        <v/>
      </c>
      <c r="J55" s="18" t="str">
        <f t="shared" si="15"/>
        <v/>
      </c>
      <c r="K55" s="18" t="str">
        <f t="shared" si="16"/>
        <v/>
      </c>
      <c r="L55" s="18" t="str">
        <f t="shared" si="17"/>
        <v/>
      </c>
      <c r="M55" s="18" t="e">
        <f>VLOOKUP(F55,F2数据库!C:AA,3,0)</f>
        <v>#VALUE!</v>
      </c>
      <c r="N55" s="18" t="e">
        <f t="shared" si="18"/>
        <v>#VALUE!</v>
      </c>
      <c r="O55" s="19" t="e">
        <f t="shared" si="19"/>
        <v>#VALUE!</v>
      </c>
      <c r="P55" s="18" t="e">
        <f>VLOOKUP(F55,F2数据库!C:AA,4,0)</f>
        <v>#VALUE!</v>
      </c>
      <c r="Q55" s="18" t="e">
        <f>VLOOKUP(G55,F2数据库!AC:AD,2,0)</f>
        <v>#N/A</v>
      </c>
      <c r="R55" s="18"/>
      <c r="S55" s="18" t="e" cm="1">
        <f t="array" ref="S55">_xlfn.IFS(I55="A",VLOOKUP(F55,F2数据库!C:AA,7,0),I55="B",VLOOKUP(F55,F2数据库!C:AA,15,0),I55="C",VLOOKUP(F55,F2数据库!C:AA,21,0))</f>
        <v>#N/A</v>
      </c>
      <c r="T55" s="18" t="e" cm="1">
        <f t="array" ref="T55">_xlfn.IFS(I55="A",VLOOKUP(F55,F2数据库!C:AA,8,0),I55="B",VLOOKUP(F55,F2数据库!C:AA,16,0),I55="C",VLOOKUP(F55,F2数据库!C:AA,22,0))</f>
        <v>#N/A</v>
      </c>
      <c r="U55" s="19" t="e" cm="1">
        <f t="array" ref="U55">_xlfn.IFS(I55="A",VLOOKUP(F55,F2数据库!C:AA,11,0),I55="B",VLOOKUP(F55,F2数据库!C:AA,17,0),I55="C",VLOOKUP(F55,F2数据库!C:AA,23,0))*C55</f>
        <v>#N/A</v>
      </c>
      <c r="V55" s="18" t="e" cm="1">
        <f t="array" ref="V55">_xlfn.IFS(I55="A",VLOOKUP(F55,F2数据库!C:AA,12,0),I55="B",VLOOKUP(F55,F2数据库!C:AA,18,0),I55="C",VLOOKUP(F55,F2数据库!C:AA,24,0))</f>
        <v>#N/A</v>
      </c>
      <c r="W55" s="18" t="e" cm="1">
        <f t="array" ref="W55">_xlfn.IFS(I55="A",VLOOKUP(F55,F2数据库!C:AA,13,0),I55="B",VLOOKUP(F55,F2数据库!C:AA,19,0),I55="C",VLOOKUP(F55,F2数据库!C:AA,25,0))</f>
        <v>#N/A</v>
      </c>
      <c r="X55" s="18"/>
    </row>
    <row r="56" spans="1:24" x14ac:dyDescent="0.25">
      <c r="A56" s="22"/>
      <c r="B56" s="3"/>
      <c r="C56" s="3"/>
      <c r="D56" s="3"/>
      <c r="E56" s="18" t="e">
        <f t="shared" si="10"/>
        <v>#VALUE!</v>
      </c>
      <c r="F56" s="18" t="e">
        <f t="shared" si="11"/>
        <v>#VALUE!</v>
      </c>
      <c r="G56" s="18" t="str">
        <f t="shared" si="12"/>
        <v/>
      </c>
      <c r="H56" s="18" t="str">
        <f t="shared" si="13"/>
        <v/>
      </c>
      <c r="I56" s="18" t="str">
        <f t="shared" si="14"/>
        <v/>
      </c>
      <c r="J56" s="18" t="str">
        <f t="shared" si="15"/>
        <v/>
      </c>
      <c r="K56" s="18" t="str">
        <f t="shared" si="16"/>
        <v/>
      </c>
      <c r="L56" s="18" t="str">
        <f t="shared" si="17"/>
        <v/>
      </c>
      <c r="M56" s="18" t="e">
        <f>VLOOKUP(F56,F2数据库!C:AA,3,0)</f>
        <v>#VALUE!</v>
      </c>
      <c r="N56" s="18" t="e">
        <f t="shared" si="18"/>
        <v>#VALUE!</v>
      </c>
      <c r="O56" s="19" t="e">
        <f t="shared" si="19"/>
        <v>#VALUE!</v>
      </c>
      <c r="P56" s="18" t="e">
        <f>VLOOKUP(F56,F2数据库!C:AA,4,0)</f>
        <v>#VALUE!</v>
      </c>
      <c r="Q56" s="18" t="e">
        <f>VLOOKUP(G56,F2数据库!AC:AD,2,0)</f>
        <v>#N/A</v>
      </c>
      <c r="R56" s="18"/>
      <c r="S56" s="18" t="e" cm="1">
        <f t="array" ref="S56">_xlfn.IFS(I56="A",VLOOKUP(F56,F2数据库!C:AA,7,0),I56="B",VLOOKUP(F56,F2数据库!C:AA,15,0),I56="C",VLOOKUP(F56,F2数据库!C:AA,21,0))</f>
        <v>#N/A</v>
      </c>
      <c r="T56" s="18" t="e" cm="1">
        <f t="array" ref="T56">_xlfn.IFS(I56="A",VLOOKUP(F56,F2数据库!C:AA,8,0),I56="B",VLOOKUP(F56,F2数据库!C:AA,16,0),I56="C",VLOOKUP(F56,F2数据库!C:AA,22,0))</f>
        <v>#N/A</v>
      </c>
      <c r="U56" s="19" t="e" cm="1">
        <f t="array" ref="U56">_xlfn.IFS(I56="A",VLOOKUP(F56,F2数据库!C:AA,11,0),I56="B",VLOOKUP(F56,F2数据库!C:AA,17,0),I56="C",VLOOKUP(F56,F2数据库!C:AA,23,0))*C56</f>
        <v>#N/A</v>
      </c>
      <c r="V56" s="18" t="e" cm="1">
        <f t="array" ref="V56">_xlfn.IFS(I56="A",VLOOKUP(F56,F2数据库!C:AA,12,0),I56="B",VLOOKUP(F56,F2数据库!C:AA,18,0),I56="C",VLOOKUP(F56,F2数据库!C:AA,24,0))</f>
        <v>#N/A</v>
      </c>
      <c r="W56" s="18" t="e" cm="1">
        <f t="array" ref="W56">_xlfn.IFS(I56="A",VLOOKUP(F56,F2数据库!C:AA,13,0),I56="B",VLOOKUP(F56,F2数据库!C:AA,19,0),I56="C",VLOOKUP(F56,F2数据库!C:AA,25,0))</f>
        <v>#N/A</v>
      </c>
      <c r="X56" s="18"/>
    </row>
    <row r="57" spans="1:24" x14ac:dyDescent="0.25">
      <c r="A57" s="22"/>
      <c r="B57" s="3"/>
      <c r="C57" s="3"/>
      <c r="D57" s="3"/>
      <c r="E57" s="18" t="e">
        <f t="shared" si="10"/>
        <v>#VALUE!</v>
      </c>
      <c r="F57" s="18" t="e">
        <f t="shared" si="11"/>
        <v>#VALUE!</v>
      </c>
      <c r="G57" s="18" t="str">
        <f t="shared" si="12"/>
        <v/>
      </c>
      <c r="H57" s="18" t="str">
        <f t="shared" si="13"/>
        <v/>
      </c>
      <c r="I57" s="18" t="str">
        <f t="shared" si="14"/>
        <v/>
      </c>
      <c r="J57" s="18" t="str">
        <f t="shared" si="15"/>
        <v/>
      </c>
      <c r="K57" s="18" t="str">
        <f t="shared" si="16"/>
        <v/>
      </c>
      <c r="L57" s="18" t="str">
        <f t="shared" si="17"/>
        <v/>
      </c>
      <c r="M57" s="18" t="e">
        <f>VLOOKUP(F57,F2数据库!C:AA,3,0)</f>
        <v>#VALUE!</v>
      </c>
      <c r="N57" s="18" t="e">
        <f t="shared" si="18"/>
        <v>#VALUE!</v>
      </c>
      <c r="O57" s="19" t="e">
        <f t="shared" si="19"/>
        <v>#VALUE!</v>
      </c>
      <c r="P57" s="18" t="e">
        <f>VLOOKUP(F57,F2数据库!C:AA,4,0)</f>
        <v>#VALUE!</v>
      </c>
      <c r="Q57" s="18" t="e">
        <f>VLOOKUP(G57,F2数据库!AC:AD,2,0)</f>
        <v>#N/A</v>
      </c>
      <c r="R57" s="18"/>
      <c r="S57" s="18" t="e" cm="1">
        <f t="array" ref="S57">_xlfn.IFS(I57="A",VLOOKUP(F57,F2数据库!C:AA,7,0),I57="B",VLOOKUP(F57,F2数据库!C:AA,15,0),I57="C",VLOOKUP(F57,F2数据库!C:AA,21,0))</f>
        <v>#N/A</v>
      </c>
      <c r="T57" s="18" t="e" cm="1">
        <f t="array" ref="T57">_xlfn.IFS(I57="A",VLOOKUP(F57,F2数据库!C:AA,8,0),I57="B",VLOOKUP(F57,F2数据库!C:AA,16,0),I57="C",VLOOKUP(F57,F2数据库!C:AA,22,0))</f>
        <v>#N/A</v>
      </c>
      <c r="U57" s="19" t="e" cm="1">
        <f t="array" ref="U57">_xlfn.IFS(I57="A",VLOOKUP(F57,F2数据库!C:AA,11,0),I57="B",VLOOKUP(F57,F2数据库!C:AA,17,0),I57="C",VLOOKUP(F57,F2数据库!C:AA,23,0))*C57</f>
        <v>#N/A</v>
      </c>
      <c r="V57" s="18" t="e" cm="1">
        <f t="array" ref="V57">_xlfn.IFS(I57="A",VLOOKUP(F57,F2数据库!C:AA,12,0),I57="B",VLOOKUP(F57,F2数据库!C:AA,18,0),I57="C",VLOOKUP(F57,F2数据库!C:AA,24,0))</f>
        <v>#N/A</v>
      </c>
      <c r="W57" s="18" t="e" cm="1">
        <f t="array" ref="W57">_xlfn.IFS(I57="A",VLOOKUP(F57,F2数据库!C:AA,13,0),I57="B",VLOOKUP(F57,F2数据库!C:AA,19,0),I57="C",VLOOKUP(F57,F2数据库!C:AA,25,0))</f>
        <v>#N/A</v>
      </c>
      <c r="X57" s="18"/>
    </row>
    <row r="58" spans="1:24" x14ac:dyDescent="0.25">
      <c r="A58" s="22"/>
      <c r="B58" s="3"/>
      <c r="C58" s="3"/>
      <c r="D58" s="3"/>
      <c r="E58" s="18" t="e">
        <f t="shared" si="10"/>
        <v>#VALUE!</v>
      </c>
      <c r="F58" s="18" t="e">
        <f t="shared" si="11"/>
        <v>#VALUE!</v>
      </c>
      <c r="G58" s="18" t="str">
        <f t="shared" si="12"/>
        <v/>
      </c>
      <c r="H58" s="18" t="str">
        <f t="shared" si="13"/>
        <v/>
      </c>
      <c r="I58" s="18" t="str">
        <f t="shared" si="14"/>
        <v/>
      </c>
      <c r="J58" s="18" t="str">
        <f t="shared" si="15"/>
        <v/>
      </c>
      <c r="K58" s="18" t="str">
        <f t="shared" si="16"/>
        <v/>
      </c>
      <c r="L58" s="18" t="str">
        <f t="shared" si="17"/>
        <v/>
      </c>
      <c r="M58" s="18" t="e">
        <f>VLOOKUP(F58,F2数据库!C:AA,3,0)</f>
        <v>#VALUE!</v>
      </c>
      <c r="N58" s="18" t="e">
        <f t="shared" si="18"/>
        <v>#VALUE!</v>
      </c>
      <c r="O58" s="19" t="e">
        <f t="shared" si="19"/>
        <v>#VALUE!</v>
      </c>
      <c r="P58" s="18" t="e">
        <f>VLOOKUP(F58,F2数据库!C:AA,4,0)</f>
        <v>#VALUE!</v>
      </c>
      <c r="Q58" s="18" t="e">
        <f>VLOOKUP(G58,F2数据库!AC:AD,2,0)</f>
        <v>#N/A</v>
      </c>
      <c r="R58" s="18"/>
      <c r="S58" s="18" t="e" cm="1">
        <f t="array" ref="S58">_xlfn.IFS(I58="A",VLOOKUP(F58,F2数据库!C:AA,7,0),I58="B",VLOOKUP(F58,F2数据库!C:AA,15,0),I58="C",VLOOKUP(F58,F2数据库!C:AA,21,0))</f>
        <v>#N/A</v>
      </c>
      <c r="T58" s="18" t="e" cm="1">
        <f t="array" ref="T58">_xlfn.IFS(I58="A",VLOOKUP(F58,F2数据库!C:AA,8,0),I58="B",VLOOKUP(F58,F2数据库!C:AA,16,0),I58="C",VLOOKUP(F58,F2数据库!C:AA,22,0))</f>
        <v>#N/A</v>
      </c>
      <c r="U58" s="19" t="e" cm="1">
        <f t="array" ref="U58">_xlfn.IFS(I58="A",VLOOKUP(F58,F2数据库!C:AA,11,0),I58="B",VLOOKUP(F58,F2数据库!C:AA,17,0),I58="C",VLOOKUP(F58,F2数据库!C:AA,23,0))*C58</f>
        <v>#N/A</v>
      </c>
      <c r="V58" s="18" t="e" cm="1">
        <f t="array" ref="V58">_xlfn.IFS(I58="A",VLOOKUP(F58,F2数据库!C:AA,12,0),I58="B",VLOOKUP(F58,F2数据库!C:AA,18,0),I58="C",VLOOKUP(F58,F2数据库!C:AA,24,0))</f>
        <v>#N/A</v>
      </c>
      <c r="W58" s="18" t="e" cm="1">
        <f t="array" ref="W58">_xlfn.IFS(I58="A",VLOOKUP(F58,F2数据库!C:AA,13,0),I58="B",VLOOKUP(F58,F2数据库!C:AA,19,0),I58="C",VLOOKUP(F58,F2数据库!C:AA,25,0))</f>
        <v>#N/A</v>
      </c>
      <c r="X58" s="18"/>
    </row>
    <row r="59" spans="1:24" x14ac:dyDescent="0.25">
      <c r="A59" s="22"/>
      <c r="B59" s="3"/>
      <c r="C59" s="3"/>
      <c r="D59" s="3"/>
      <c r="E59" s="18" t="e">
        <f t="shared" si="10"/>
        <v>#VALUE!</v>
      </c>
      <c r="F59" s="18" t="e">
        <f t="shared" si="11"/>
        <v>#VALUE!</v>
      </c>
      <c r="G59" s="18" t="str">
        <f t="shared" si="12"/>
        <v/>
      </c>
      <c r="H59" s="18" t="str">
        <f t="shared" si="13"/>
        <v/>
      </c>
      <c r="I59" s="18" t="str">
        <f t="shared" si="14"/>
        <v/>
      </c>
      <c r="J59" s="18" t="str">
        <f t="shared" si="15"/>
        <v/>
      </c>
      <c r="K59" s="18" t="str">
        <f t="shared" si="16"/>
        <v/>
      </c>
      <c r="L59" s="18" t="str">
        <f t="shared" si="17"/>
        <v/>
      </c>
      <c r="M59" s="18" t="e">
        <f>VLOOKUP(F59,F2数据库!C:AA,3,0)</f>
        <v>#VALUE!</v>
      </c>
      <c r="N59" s="18" t="e">
        <f t="shared" si="18"/>
        <v>#VALUE!</v>
      </c>
      <c r="O59" s="19" t="e">
        <f t="shared" si="19"/>
        <v>#VALUE!</v>
      </c>
      <c r="P59" s="18" t="e">
        <f>VLOOKUP(F59,F2数据库!C:AA,4,0)</f>
        <v>#VALUE!</v>
      </c>
      <c r="Q59" s="18" t="e">
        <f>VLOOKUP(G59,F2数据库!AC:AD,2,0)</f>
        <v>#N/A</v>
      </c>
      <c r="R59" s="18"/>
      <c r="S59" s="18" t="e" cm="1">
        <f t="array" ref="S59">_xlfn.IFS(I59="A",VLOOKUP(F59,F2数据库!C:AA,7,0),I59="B",VLOOKUP(F59,F2数据库!C:AA,15,0),I59="C",VLOOKUP(F59,F2数据库!C:AA,21,0))</f>
        <v>#N/A</v>
      </c>
      <c r="T59" s="18" t="e" cm="1">
        <f t="array" ref="T59">_xlfn.IFS(I59="A",VLOOKUP(F59,F2数据库!C:AA,8,0),I59="B",VLOOKUP(F59,F2数据库!C:AA,16,0),I59="C",VLOOKUP(F59,F2数据库!C:AA,22,0))</f>
        <v>#N/A</v>
      </c>
      <c r="U59" s="19" t="e" cm="1">
        <f t="array" ref="U59">_xlfn.IFS(I59="A",VLOOKUP(F59,F2数据库!C:AA,11,0),I59="B",VLOOKUP(F59,F2数据库!C:AA,17,0),I59="C",VLOOKUP(F59,F2数据库!C:AA,23,0))*C59</f>
        <v>#N/A</v>
      </c>
      <c r="V59" s="18" t="e" cm="1">
        <f t="array" ref="V59">_xlfn.IFS(I59="A",VLOOKUP(F59,F2数据库!C:AA,12,0),I59="B",VLOOKUP(F59,F2数据库!C:AA,18,0),I59="C",VLOOKUP(F59,F2数据库!C:AA,24,0))</f>
        <v>#N/A</v>
      </c>
      <c r="W59" s="18" t="e" cm="1">
        <f t="array" ref="W59">_xlfn.IFS(I59="A",VLOOKUP(F59,F2数据库!C:AA,13,0),I59="B",VLOOKUP(F59,F2数据库!C:AA,19,0),I59="C",VLOOKUP(F59,F2数据库!C:AA,25,0))</f>
        <v>#N/A</v>
      </c>
      <c r="X59" s="18"/>
    </row>
    <row r="60" spans="1:24" x14ac:dyDescent="0.25">
      <c r="A60" s="22"/>
      <c r="B60" s="3"/>
      <c r="C60" s="3"/>
      <c r="D60" s="3"/>
      <c r="E60" s="18" t="e">
        <f t="shared" si="10"/>
        <v>#VALUE!</v>
      </c>
      <c r="F60" s="18" t="e">
        <f t="shared" si="11"/>
        <v>#VALUE!</v>
      </c>
      <c r="G60" s="18" t="str">
        <f t="shared" si="12"/>
        <v/>
      </c>
      <c r="H60" s="18" t="str">
        <f t="shared" si="13"/>
        <v/>
      </c>
      <c r="I60" s="18" t="str">
        <f t="shared" si="14"/>
        <v/>
      </c>
      <c r="J60" s="18" t="str">
        <f t="shared" si="15"/>
        <v/>
      </c>
      <c r="K60" s="18" t="str">
        <f t="shared" si="16"/>
        <v/>
      </c>
      <c r="L60" s="18" t="str">
        <f t="shared" si="17"/>
        <v/>
      </c>
      <c r="M60" s="18" t="e">
        <f>VLOOKUP(F60,F2数据库!C:AA,3,0)</f>
        <v>#VALUE!</v>
      </c>
      <c r="N60" s="18" t="e">
        <f t="shared" si="18"/>
        <v>#VALUE!</v>
      </c>
      <c r="O60" s="19" t="e">
        <f t="shared" si="19"/>
        <v>#VALUE!</v>
      </c>
      <c r="P60" s="18" t="e">
        <f>VLOOKUP(F60,F2数据库!C:AA,4,0)</f>
        <v>#VALUE!</v>
      </c>
      <c r="Q60" s="18" t="e">
        <f>VLOOKUP(G60,F2数据库!AC:AD,2,0)</f>
        <v>#N/A</v>
      </c>
      <c r="R60" s="18"/>
      <c r="S60" s="18" t="e" cm="1">
        <f t="array" ref="S60">_xlfn.IFS(I60="A",VLOOKUP(F60,F2数据库!C:AA,7,0),I60="B",VLOOKUP(F60,F2数据库!C:AA,15,0),I60="C",VLOOKUP(F60,F2数据库!C:AA,21,0))</f>
        <v>#N/A</v>
      </c>
      <c r="T60" s="18" t="e" cm="1">
        <f t="array" ref="T60">_xlfn.IFS(I60="A",VLOOKUP(F60,F2数据库!C:AA,8,0),I60="B",VLOOKUP(F60,F2数据库!C:AA,16,0),I60="C",VLOOKUP(F60,F2数据库!C:AA,22,0))</f>
        <v>#N/A</v>
      </c>
      <c r="U60" s="19" t="e" cm="1">
        <f t="array" ref="U60">_xlfn.IFS(I60="A",VLOOKUP(F60,F2数据库!C:AA,11,0),I60="B",VLOOKUP(F60,F2数据库!C:AA,17,0),I60="C",VLOOKUP(F60,F2数据库!C:AA,23,0))*C60</f>
        <v>#N/A</v>
      </c>
      <c r="V60" s="18" t="e" cm="1">
        <f t="array" ref="V60">_xlfn.IFS(I60="A",VLOOKUP(F60,F2数据库!C:AA,12,0),I60="B",VLOOKUP(F60,F2数据库!C:AA,18,0),I60="C",VLOOKUP(F60,F2数据库!C:AA,24,0))</f>
        <v>#N/A</v>
      </c>
      <c r="W60" s="18" t="e" cm="1">
        <f t="array" ref="W60">_xlfn.IFS(I60="A",VLOOKUP(F60,F2数据库!C:AA,13,0),I60="B",VLOOKUP(F60,F2数据库!C:AA,19,0),I60="C",VLOOKUP(F60,F2数据库!C:AA,25,0))</f>
        <v>#N/A</v>
      </c>
      <c r="X60" s="18"/>
    </row>
    <row r="61" spans="1:24" x14ac:dyDescent="0.25">
      <c r="A61" s="22"/>
      <c r="B61" s="3"/>
      <c r="C61" s="3"/>
      <c r="D61" s="3"/>
      <c r="E61" s="18" t="e">
        <f t="shared" si="10"/>
        <v>#VALUE!</v>
      </c>
      <c r="F61" s="18" t="e">
        <f t="shared" si="11"/>
        <v>#VALUE!</v>
      </c>
      <c r="G61" s="18" t="str">
        <f t="shared" si="12"/>
        <v/>
      </c>
      <c r="H61" s="18" t="str">
        <f t="shared" si="13"/>
        <v/>
      </c>
      <c r="I61" s="18" t="str">
        <f t="shared" si="14"/>
        <v/>
      </c>
      <c r="J61" s="18" t="str">
        <f t="shared" si="15"/>
        <v/>
      </c>
      <c r="K61" s="18" t="str">
        <f t="shared" si="16"/>
        <v/>
      </c>
      <c r="L61" s="18" t="str">
        <f t="shared" si="17"/>
        <v/>
      </c>
      <c r="M61" s="18" t="e">
        <f>VLOOKUP(F61,F2数据库!C:AA,3,0)</f>
        <v>#VALUE!</v>
      </c>
      <c r="N61" s="18" t="e">
        <f t="shared" si="18"/>
        <v>#VALUE!</v>
      </c>
      <c r="O61" s="19" t="e">
        <f t="shared" si="19"/>
        <v>#VALUE!</v>
      </c>
      <c r="P61" s="18" t="e">
        <f>VLOOKUP(F61,F2数据库!C:AA,4,0)</f>
        <v>#VALUE!</v>
      </c>
      <c r="Q61" s="18" t="e">
        <f>VLOOKUP(G61,F2数据库!AC:AD,2,0)</f>
        <v>#N/A</v>
      </c>
      <c r="R61" s="18"/>
      <c r="S61" s="18" t="e" cm="1">
        <f t="array" ref="S61">_xlfn.IFS(I61="A",VLOOKUP(F61,F2数据库!C:AA,7,0),I61="B",VLOOKUP(F61,F2数据库!C:AA,15,0),I61="C",VLOOKUP(F61,F2数据库!C:AA,21,0))</f>
        <v>#N/A</v>
      </c>
      <c r="T61" s="18" t="e" cm="1">
        <f t="array" ref="T61">_xlfn.IFS(I61="A",VLOOKUP(F61,F2数据库!C:AA,8,0),I61="B",VLOOKUP(F61,F2数据库!C:AA,16,0),I61="C",VLOOKUP(F61,F2数据库!C:AA,22,0))</f>
        <v>#N/A</v>
      </c>
      <c r="U61" s="19" t="e" cm="1">
        <f t="array" ref="U61">_xlfn.IFS(I61="A",VLOOKUP(F61,F2数据库!C:AA,11,0),I61="B",VLOOKUP(F61,F2数据库!C:AA,17,0),I61="C",VLOOKUP(F61,F2数据库!C:AA,23,0))*C61</f>
        <v>#N/A</v>
      </c>
      <c r="V61" s="18" t="e" cm="1">
        <f t="array" ref="V61">_xlfn.IFS(I61="A",VLOOKUP(F61,F2数据库!C:AA,12,0),I61="B",VLOOKUP(F61,F2数据库!C:AA,18,0),I61="C",VLOOKUP(F61,F2数据库!C:AA,24,0))</f>
        <v>#N/A</v>
      </c>
      <c r="W61" s="18" t="e" cm="1">
        <f t="array" ref="W61">_xlfn.IFS(I61="A",VLOOKUP(F61,F2数据库!C:AA,13,0),I61="B",VLOOKUP(F61,F2数据库!C:AA,19,0),I61="C",VLOOKUP(F61,F2数据库!C:AA,25,0))</f>
        <v>#N/A</v>
      </c>
      <c r="X61" s="18"/>
    </row>
    <row r="62" spans="1:24" x14ac:dyDescent="0.25">
      <c r="A62" s="22"/>
      <c r="B62" s="3"/>
      <c r="C62" s="3"/>
      <c r="D62" s="3"/>
      <c r="E62" s="18" t="e">
        <f t="shared" si="10"/>
        <v>#VALUE!</v>
      </c>
      <c r="F62" s="18" t="e">
        <f t="shared" si="11"/>
        <v>#VALUE!</v>
      </c>
      <c r="G62" s="18" t="str">
        <f t="shared" si="12"/>
        <v/>
      </c>
      <c r="H62" s="18" t="str">
        <f t="shared" si="13"/>
        <v/>
      </c>
      <c r="I62" s="18" t="str">
        <f t="shared" si="14"/>
        <v/>
      </c>
      <c r="J62" s="18" t="str">
        <f t="shared" si="15"/>
        <v/>
      </c>
      <c r="K62" s="18" t="str">
        <f t="shared" si="16"/>
        <v/>
      </c>
      <c r="L62" s="18" t="str">
        <f t="shared" si="17"/>
        <v/>
      </c>
      <c r="M62" s="18" t="e">
        <f>VLOOKUP(F62,F2数据库!C:AA,3,0)</f>
        <v>#VALUE!</v>
      </c>
      <c r="N62" s="18" t="e">
        <f t="shared" si="18"/>
        <v>#VALUE!</v>
      </c>
      <c r="O62" s="19" t="e">
        <f t="shared" si="19"/>
        <v>#VALUE!</v>
      </c>
      <c r="P62" s="18" t="e">
        <f>VLOOKUP(F62,F2数据库!C:AA,4,0)</f>
        <v>#VALUE!</v>
      </c>
      <c r="Q62" s="18" t="e">
        <f>VLOOKUP(G62,F2数据库!AC:AD,2,0)</f>
        <v>#N/A</v>
      </c>
      <c r="R62" s="18"/>
      <c r="S62" s="18" t="e" cm="1">
        <f t="array" ref="S62">_xlfn.IFS(I62="A",VLOOKUP(F62,F2数据库!C:AA,7,0),I62="B",VLOOKUP(F62,F2数据库!C:AA,15,0),I62="C",VLOOKUP(F62,F2数据库!C:AA,21,0))</f>
        <v>#N/A</v>
      </c>
      <c r="T62" s="18" t="e" cm="1">
        <f t="array" ref="T62">_xlfn.IFS(I62="A",VLOOKUP(F62,F2数据库!C:AA,8,0),I62="B",VLOOKUP(F62,F2数据库!C:AA,16,0),I62="C",VLOOKUP(F62,F2数据库!C:AA,22,0))</f>
        <v>#N/A</v>
      </c>
      <c r="U62" s="19" t="e" cm="1">
        <f t="array" ref="U62">_xlfn.IFS(I62="A",VLOOKUP(F62,F2数据库!C:AA,11,0),I62="B",VLOOKUP(F62,F2数据库!C:AA,17,0),I62="C",VLOOKUP(F62,F2数据库!C:AA,23,0))*C62</f>
        <v>#N/A</v>
      </c>
      <c r="V62" s="18" t="e" cm="1">
        <f t="array" ref="V62">_xlfn.IFS(I62="A",VLOOKUP(F62,F2数据库!C:AA,12,0),I62="B",VLOOKUP(F62,F2数据库!C:AA,18,0),I62="C",VLOOKUP(F62,F2数据库!C:AA,24,0))</f>
        <v>#N/A</v>
      </c>
      <c r="W62" s="18" t="e" cm="1">
        <f t="array" ref="W62">_xlfn.IFS(I62="A",VLOOKUP(F62,F2数据库!C:AA,13,0),I62="B",VLOOKUP(F62,F2数据库!C:AA,19,0),I62="C",VLOOKUP(F62,F2数据库!C:AA,25,0))</f>
        <v>#N/A</v>
      </c>
      <c r="X62" s="18"/>
    </row>
    <row r="63" spans="1:24" x14ac:dyDescent="0.25">
      <c r="A63" s="22"/>
      <c r="B63" s="3"/>
      <c r="C63" s="3"/>
      <c r="D63" s="3"/>
      <c r="E63" s="18" t="e">
        <f t="shared" si="10"/>
        <v>#VALUE!</v>
      </c>
      <c r="F63" s="18" t="e">
        <f t="shared" si="11"/>
        <v>#VALUE!</v>
      </c>
      <c r="G63" s="18" t="str">
        <f t="shared" si="12"/>
        <v/>
      </c>
      <c r="H63" s="18" t="str">
        <f t="shared" si="13"/>
        <v/>
      </c>
      <c r="I63" s="18" t="str">
        <f t="shared" si="14"/>
        <v/>
      </c>
      <c r="J63" s="18" t="str">
        <f t="shared" si="15"/>
        <v/>
      </c>
      <c r="K63" s="18" t="str">
        <f t="shared" si="16"/>
        <v/>
      </c>
      <c r="L63" s="18" t="str">
        <f t="shared" si="17"/>
        <v/>
      </c>
      <c r="M63" s="18" t="e">
        <f>VLOOKUP(F63,F2数据库!C:AA,3,0)</f>
        <v>#VALUE!</v>
      </c>
      <c r="N63" s="18" t="e">
        <f t="shared" si="18"/>
        <v>#VALUE!</v>
      </c>
      <c r="O63" s="19" t="e">
        <f t="shared" si="19"/>
        <v>#VALUE!</v>
      </c>
      <c r="P63" s="18" t="e">
        <f>VLOOKUP(F63,F2数据库!C:AA,4,0)</f>
        <v>#VALUE!</v>
      </c>
      <c r="Q63" s="18" t="e">
        <f>VLOOKUP(G63,F2数据库!AC:AD,2,0)</f>
        <v>#N/A</v>
      </c>
      <c r="R63" s="18"/>
      <c r="S63" s="18" t="e" cm="1">
        <f t="array" ref="S63">_xlfn.IFS(I63="A",VLOOKUP(F63,F2数据库!C:AA,7,0),I63="B",VLOOKUP(F63,F2数据库!C:AA,15,0),I63="C",VLOOKUP(F63,F2数据库!C:AA,21,0))</f>
        <v>#N/A</v>
      </c>
      <c r="T63" s="18" t="e" cm="1">
        <f t="array" ref="T63">_xlfn.IFS(I63="A",VLOOKUP(F63,F2数据库!C:AA,8,0),I63="B",VLOOKUP(F63,F2数据库!C:AA,16,0),I63="C",VLOOKUP(F63,F2数据库!C:AA,22,0))</f>
        <v>#N/A</v>
      </c>
      <c r="U63" s="19" t="e" cm="1">
        <f t="array" ref="U63">_xlfn.IFS(I63="A",VLOOKUP(F63,F2数据库!C:AA,11,0),I63="B",VLOOKUP(F63,F2数据库!C:AA,17,0),I63="C",VLOOKUP(F63,F2数据库!C:AA,23,0))*C63</f>
        <v>#N/A</v>
      </c>
      <c r="V63" s="18" t="e" cm="1">
        <f t="array" ref="V63">_xlfn.IFS(I63="A",VLOOKUP(F63,F2数据库!C:AA,12,0),I63="B",VLOOKUP(F63,F2数据库!C:AA,18,0),I63="C",VLOOKUP(F63,F2数据库!C:AA,24,0))</f>
        <v>#N/A</v>
      </c>
      <c r="W63" s="18" t="e" cm="1">
        <f t="array" ref="W63">_xlfn.IFS(I63="A",VLOOKUP(F63,F2数据库!C:AA,13,0),I63="B",VLOOKUP(F63,F2数据库!C:AA,19,0),I63="C",VLOOKUP(F63,F2数据库!C:AA,25,0))</f>
        <v>#N/A</v>
      </c>
      <c r="X63" s="18"/>
    </row>
    <row r="64" spans="1:24" x14ac:dyDescent="0.25">
      <c r="A64" s="22"/>
      <c r="B64" s="3"/>
      <c r="C64" s="3"/>
      <c r="D64" s="3"/>
      <c r="E64" s="18" t="e">
        <f t="shared" si="10"/>
        <v>#VALUE!</v>
      </c>
      <c r="F64" s="18" t="e">
        <f t="shared" si="11"/>
        <v>#VALUE!</v>
      </c>
      <c r="G64" s="18" t="str">
        <f t="shared" si="12"/>
        <v/>
      </c>
      <c r="H64" s="18" t="str">
        <f t="shared" si="13"/>
        <v/>
      </c>
      <c r="I64" s="18" t="str">
        <f t="shared" si="14"/>
        <v/>
      </c>
      <c r="J64" s="18" t="str">
        <f t="shared" si="15"/>
        <v/>
      </c>
      <c r="K64" s="18" t="str">
        <f t="shared" si="16"/>
        <v/>
      </c>
      <c r="L64" s="18" t="str">
        <f t="shared" si="17"/>
        <v/>
      </c>
      <c r="M64" s="18" t="e">
        <f>VLOOKUP(F64,F2数据库!C:AA,3,0)</f>
        <v>#VALUE!</v>
      </c>
      <c r="N64" s="18" t="e">
        <f t="shared" si="18"/>
        <v>#VALUE!</v>
      </c>
      <c r="O64" s="19" t="e">
        <f t="shared" si="19"/>
        <v>#VALUE!</v>
      </c>
      <c r="P64" s="18" t="e">
        <f>VLOOKUP(F64,F2数据库!C:AA,4,0)</f>
        <v>#VALUE!</v>
      </c>
      <c r="Q64" s="18" t="e">
        <f>VLOOKUP(G64,F2数据库!AC:AD,2,0)</f>
        <v>#N/A</v>
      </c>
      <c r="R64" s="18"/>
      <c r="S64" s="18" t="e" cm="1">
        <f t="array" ref="S64">_xlfn.IFS(I64="A",VLOOKUP(F64,F2数据库!C:AA,7,0),I64="B",VLOOKUP(F64,F2数据库!C:AA,15,0),I64="C",VLOOKUP(F64,F2数据库!C:AA,21,0))</f>
        <v>#N/A</v>
      </c>
      <c r="T64" s="18" t="e" cm="1">
        <f t="array" ref="T64">_xlfn.IFS(I64="A",VLOOKUP(F64,F2数据库!C:AA,8,0),I64="B",VLOOKUP(F64,F2数据库!C:AA,16,0),I64="C",VLOOKUP(F64,F2数据库!C:AA,22,0))</f>
        <v>#N/A</v>
      </c>
      <c r="U64" s="19" t="e" cm="1">
        <f t="array" ref="U64">_xlfn.IFS(I64="A",VLOOKUP(F64,F2数据库!C:AA,11,0),I64="B",VLOOKUP(F64,F2数据库!C:AA,17,0),I64="C",VLOOKUP(F64,F2数据库!C:AA,23,0))*C64</f>
        <v>#N/A</v>
      </c>
      <c r="V64" s="18" t="e" cm="1">
        <f t="array" ref="V64">_xlfn.IFS(I64="A",VLOOKUP(F64,F2数据库!C:AA,12,0),I64="B",VLOOKUP(F64,F2数据库!C:AA,18,0),I64="C",VLOOKUP(F64,F2数据库!C:AA,24,0))</f>
        <v>#N/A</v>
      </c>
      <c r="W64" s="18" t="e" cm="1">
        <f t="array" ref="W64">_xlfn.IFS(I64="A",VLOOKUP(F64,F2数据库!C:AA,13,0),I64="B",VLOOKUP(F64,F2数据库!C:AA,19,0),I64="C",VLOOKUP(F64,F2数据库!C:AA,25,0))</f>
        <v>#N/A</v>
      </c>
      <c r="X64" s="18"/>
    </row>
    <row r="65" spans="1:24" x14ac:dyDescent="0.25">
      <c r="A65" s="22"/>
      <c r="B65" s="3"/>
      <c r="C65" s="3"/>
      <c r="D65" s="3"/>
      <c r="E65" s="18" t="e">
        <f t="shared" si="10"/>
        <v>#VALUE!</v>
      </c>
      <c r="F65" s="18" t="e">
        <f t="shared" si="11"/>
        <v>#VALUE!</v>
      </c>
      <c r="G65" s="18" t="str">
        <f t="shared" si="12"/>
        <v/>
      </c>
      <c r="H65" s="18" t="str">
        <f t="shared" si="13"/>
        <v/>
      </c>
      <c r="I65" s="18" t="str">
        <f t="shared" si="14"/>
        <v/>
      </c>
      <c r="J65" s="18" t="str">
        <f t="shared" si="15"/>
        <v/>
      </c>
      <c r="K65" s="18" t="str">
        <f t="shared" si="16"/>
        <v/>
      </c>
      <c r="L65" s="18" t="str">
        <f t="shared" si="17"/>
        <v/>
      </c>
      <c r="M65" s="18" t="e">
        <f>VLOOKUP(F65,F2数据库!C:AA,3,0)</f>
        <v>#VALUE!</v>
      </c>
      <c r="N65" s="18" t="e">
        <f t="shared" si="18"/>
        <v>#VALUE!</v>
      </c>
      <c r="O65" s="19" t="e">
        <f t="shared" si="19"/>
        <v>#VALUE!</v>
      </c>
      <c r="P65" s="18" t="e">
        <f>VLOOKUP(F65,F2数据库!C:AA,4,0)</f>
        <v>#VALUE!</v>
      </c>
      <c r="Q65" s="18" t="e">
        <f>VLOOKUP(G65,F2数据库!AC:AD,2,0)</f>
        <v>#N/A</v>
      </c>
      <c r="R65" s="18"/>
      <c r="S65" s="18" t="e" cm="1">
        <f t="array" ref="S65">_xlfn.IFS(I65="A",VLOOKUP(F65,F2数据库!C:AA,7,0),I65="B",VLOOKUP(F65,F2数据库!C:AA,15,0),I65="C",VLOOKUP(F65,F2数据库!C:AA,21,0))</f>
        <v>#N/A</v>
      </c>
      <c r="T65" s="18" t="e" cm="1">
        <f t="array" ref="T65">_xlfn.IFS(I65="A",VLOOKUP(F65,F2数据库!C:AA,8,0),I65="B",VLOOKUP(F65,F2数据库!C:AA,16,0),I65="C",VLOOKUP(F65,F2数据库!C:AA,22,0))</f>
        <v>#N/A</v>
      </c>
      <c r="U65" s="19" t="e" cm="1">
        <f t="array" ref="U65">_xlfn.IFS(I65="A",VLOOKUP(F65,F2数据库!C:AA,11,0),I65="B",VLOOKUP(F65,F2数据库!C:AA,17,0),I65="C",VLOOKUP(F65,F2数据库!C:AA,23,0))*C65</f>
        <v>#N/A</v>
      </c>
      <c r="V65" s="18" t="e" cm="1">
        <f t="array" ref="V65">_xlfn.IFS(I65="A",VLOOKUP(F65,F2数据库!C:AA,12,0),I65="B",VLOOKUP(F65,F2数据库!C:AA,18,0),I65="C",VLOOKUP(F65,F2数据库!C:AA,24,0))</f>
        <v>#N/A</v>
      </c>
      <c r="W65" s="18" t="e" cm="1">
        <f t="array" ref="W65">_xlfn.IFS(I65="A",VLOOKUP(F65,F2数据库!C:AA,13,0),I65="B",VLOOKUP(F65,F2数据库!C:AA,19,0),I65="C",VLOOKUP(F65,F2数据库!C:AA,25,0))</f>
        <v>#N/A</v>
      </c>
      <c r="X65" s="18"/>
    </row>
    <row r="66" spans="1:24" x14ac:dyDescent="0.25">
      <c r="A66" s="22"/>
      <c r="B66" s="3"/>
      <c r="C66" s="3"/>
      <c r="D66" s="3"/>
      <c r="E66" s="18" t="e">
        <f t="shared" si="10"/>
        <v>#VALUE!</v>
      </c>
      <c r="F66" s="18" t="e">
        <f t="shared" si="11"/>
        <v>#VALUE!</v>
      </c>
      <c r="G66" s="18" t="str">
        <f t="shared" si="12"/>
        <v/>
      </c>
      <c r="H66" s="18" t="str">
        <f t="shared" si="13"/>
        <v/>
      </c>
      <c r="I66" s="18" t="str">
        <f t="shared" si="14"/>
        <v/>
      </c>
      <c r="J66" s="18" t="str">
        <f t="shared" si="15"/>
        <v/>
      </c>
      <c r="K66" s="18" t="str">
        <f t="shared" si="16"/>
        <v/>
      </c>
      <c r="L66" s="18" t="str">
        <f t="shared" si="17"/>
        <v/>
      </c>
      <c r="M66" s="18" t="e">
        <f>VLOOKUP(F66,F2数据库!C:AA,3,0)</f>
        <v>#VALUE!</v>
      </c>
      <c r="N66" s="18" t="e">
        <f t="shared" si="18"/>
        <v>#VALUE!</v>
      </c>
      <c r="O66" s="19" t="e">
        <f t="shared" si="19"/>
        <v>#VALUE!</v>
      </c>
      <c r="P66" s="18" t="e">
        <f>VLOOKUP(F66,F2数据库!C:AA,4,0)</f>
        <v>#VALUE!</v>
      </c>
      <c r="Q66" s="18" t="e">
        <f>VLOOKUP(G66,F2数据库!AC:AD,2,0)</f>
        <v>#N/A</v>
      </c>
      <c r="R66" s="18"/>
      <c r="S66" s="18" t="e" cm="1">
        <f t="array" ref="S66">_xlfn.IFS(I66="A",VLOOKUP(F66,F2数据库!C:AA,7,0),I66="B",VLOOKUP(F66,F2数据库!C:AA,15,0),I66="C",VLOOKUP(F66,F2数据库!C:AA,21,0))</f>
        <v>#N/A</v>
      </c>
      <c r="T66" s="18" t="e" cm="1">
        <f t="array" ref="T66">_xlfn.IFS(I66="A",VLOOKUP(F66,F2数据库!C:AA,8,0),I66="B",VLOOKUP(F66,F2数据库!C:AA,16,0),I66="C",VLOOKUP(F66,F2数据库!C:AA,22,0))</f>
        <v>#N/A</v>
      </c>
      <c r="U66" s="19" t="e" cm="1">
        <f t="array" ref="U66">_xlfn.IFS(I66="A",VLOOKUP(F66,F2数据库!C:AA,11,0),I66="B",VLOOKUP(F66,F2数据库!C:AA,17,0),I66="C",VLOOKUP(F66,F2数据库!C:AA,23,0))*C66</f>
        <v>#N/A</v>
      </c>
      <c r="V66" s="18" t="e" cm="1">
        <f t="array" ref="V66">_xlfn.IFS(I66="A",VLOOKUP(F66,F2数据库!C:AA,12,0),I66="B",VLOOKUP(F66,F2数据库!C:AA,18,0),I66="C",VLOOKUP(F66,F2数据库!C:AA,24,0))</f>
        <v>#N/A</v>
      </c>
      <c r="W66" s="18" t="e" cm="1">
        <f t="array" ref="W66">_xlfn.IFS(I66="A",VLOOKUP(F66,F2数据库!C:AA,13,0),I66="B",VLOOKUP(F66,F2数据库!C:AA,19,0),I66="C",VLOOKUP(F66,F2数据库!C:AA,25,0))</f>
        <v>#N/A</v>
      </c>
      <c r="X66" s="18"/>
    </row>
    <row r="67" spans="1:24" x14ac:dyDescent="0.25">
      <c r="A67" s="22"/>
      <c r="B67" s="3"/>
      <c r="C67" s="3"/>
      <c r="D67" s="3"/>
      <c r="E67" s="18" t="e">
        <f t="shared" si="10"/>
        <v>#VALUE!</v>
      </c>
      <c r="F67" s="18" t="e">
        <f t="shared" si="11"/>
        <v>#VALUE!</v>
      </c>
      <c r="G67" s="18" t="str">
        <f t="shared" si="12"/>
        <v/>
      </c>
      <c r="H67" s="18" t="str">
        <f t="shared" si="13"/>
        <v/>
      </c>
      <c r="I67" s="18" t="str">
        <f t="shared" si="14"/>
        <v/>
      </c>
      <c r="J67" s="18" t="str">
        <f t="shared" si="15"/>
        <v/>
      </c>
      <c r="K67" s="18" t="str">
        <f t="shared" si="16"/>
        <v/>
      </c>
      <c r="L67" s="18" t="str">
        <f t="shared" si="17"/>
        <v/>
      </c>
      <c r="M67" s="18" t="e">
        <f>VLOOKUP(F67,F2数据库!C:AA,3,0)</f>
        <v>#VALUE!</v>
      </c>
      <c r="N67" s="18" t="e">
        <f t="shared" si="18"/>
        <v>#VALUE!</v>
      </c>
      <c r="O67" s="19" t="e">
        <f t="shared" si="19"/>
        <v>#VALUE!</v>
      </c>
      <c r="P67" s="18" t="e">
        <f>VLOOKUP(F67,F2数据库!C:AA,4,0)</f>
        <v>#VALUE!</v>
      </c>
      <c r="Q67" s="18" t="e">
        <f>VLOOKUP(G67,F2数据库!AC:AD,2,0)</f>
        <v>#N/A</v>
      </c>
      <c r="R67" s="18"/>
      <c r="S67" s="18" t="e" cm="1">
        <f t="array" ref="S67">_xlfn.IFS(I67="A",VLOOKUP(F67,F2数据库!C:AA,7,0),I67="B",VLOOKUP(F67,F2数据库!C:AA,15,0),I67="C",VLOOKUP(F67,F2数据库!C:AA,21,0))</f>
        <v>#N/A</v>
      </c>
      <c r="T67" s="18" t="e" cm="1">
        <f t="array" ref="T67">_xlfn.IFS(I67="A",VLOOKUP(F67,F2数据库!C:AA,8,0),I67="B",VLOOKUP(F67,F2数据库!C:AA,16,0),I67="C",VLOOKUP(F67,F2数据库!C:AA,22,0))</f>
        <v>#N/A</v>
      </c>
      <c r="U67" s="19" t="e" cm="1">
        <f t="array" ref="U67">_xlfn.IFS(I67="A",VLOOKUP(F67,F2数据库!C:AA,11,0),I67="B",VLOOKUP(F67,F2数据库!C:AA,17,0),I67="C",VLOOKUP(F67,F2数据库!C:AA,23,0))*C67</f>
        <v>#N/A</v>
      </c>
      <c r="V67" s="18" t="e" cm="1">
        <f t="array" ref="V67">_xlfn.IFS(I67="A",VLOOKUP(F67,F2数据库!C:AA,12,0),I67="B",VLOOKUP(F67,F2数据库!C:AA,18,0),I67="C",VLOOKUP(F67,F2数据库!C:AA,24,0))</f>
        <v>#N/A</v>
      </c>
      <c r="W67" s="18" t="e" cm="1">
        <f t="array" ref="W67">_xlfn.IFS(I67="A",VLOOKUP(F67,F2数据库!C:AA,13,0),I67="B",VLOOKUP(F67,F2数据库!C:AA,19,0),I67="C",VLOOKUP(F67,F2数据库!C:AA,25,0))</f>
        <v>#N/A</v>
      </c>
      <c r="X67" s="18"/>
    </row>
    <row r="68" spans="1:24" x14ac:dyDescent="0.25">
      <c r="A68" s="22"/>
      <c r="B68" s="3"/>
      <c r="C68" s="3"/>
      <c r="D68" s="3"/>
      <c r="E68" s="18" t="e">
        <f t="shared" si="10"/>
        <v>#VALUE!</v>
      </c>
      <c r="F68" s="18" t="e">
        <f t="shared" si="11"/>
        <v>#VALUE!</v>
      </c>
      <c r="G68" s="18" t="str">
        <f t="shared" si="12"/>
        <v/>
      </c>
      <c r="H68" s="18" t="str">
        <f t="shared" si="13"/>
        <v/>
      </c>
      <c r="I68" s="18" t="str">
        <f t="shared" si="14"/>
        <v/>
      </c>
      <c r="J68" s="18" t="str">
        <f t="shared" si="15"/>
        <v/>
      </c>
      <c r="K68" s="18" t="str">
        <f t="shared" si="16"/>
        <v/>
      </c>
      <c r="L68" s="18" t="str">
        <f t="shared" si="17"/>
        <v/>
      </c>
      <c r="M68" s="18" t="e">
        <f>VLOOKUP(F68,F2数据库!C:AA,3,0)</f>
        <v>#VALUE!</v>
      </c>
      <c r="N68" s="18" t="e">
        <f t="shared" si="18"/>
        <v>#VALUE!</v>
      </c>
      <c r="O68" s="19" t="e">
        <f t="shared" si="19"/>
        <v>#VALUE!</v>
      </c>
      <c r="P68" s="18" t="e">
        <f>VLOOKUP(F68,F2数据库!C:AA,4,0)</f>
        <v>#VALUE!</v>
      </c>
      <c r="Q68" s="18" t="e">
        <f>VLOOKUP(G68,F2数据库!AC:AD,2,0)</f>
        <v>#N/A</v>
      </c>
      <c r="R68" s="18"/>
      <c r="S68" s="18" t="e" cm="1">
        <f t="array" ref="S68">_xlfn.IFS(I68="A",VLOOKUP(F68,F2数据库!C:AA,7,0),I68="B",VLOOKUP(F68,F2数据库!C:AA,15,0),I68="C",VLOOKUP(F68,F2数据库!C:AA,21,0))</f>
        <v>#N/A</v>
      </c>
      <c r="T68" s="18" t="e" cm="1">
        <f t="array" ref="T68">_xlfn.IFS(I68="A",VLOOKUP(F68,F2数据库!C:AA,8,0),I68="B",VLOOKUP(F68,F2数据库!C:AA,16,0),I68="C",VLOOKUP(F68,F2数据库!C:AA,22,0))</f>
        <v>#N/A</v>
      </c>
      <c r="U68" s="19" t="e" cm="1">
        <f t="array" ref="U68">_xlfn.IFS(I68="A",VLOOKUP(F68,F2数据库!C:AA,11,0),I68="B",VLOOKUP(F68,F2数据库!C:AA,17,0),I68="C",VLOOKUP(F68,F2数据库!C:AA,23,0))*C68</f>
        <v>#N/A</v>
      </c>
      <c r="V68" s="18" t="e" cm="1">
        <f t="array" ref="V68">_xlfn.IFS(I68="A",VLOOKUP(F68,F2数据库!C:AA,12,0),I68="B",VLOOKUP(F68,F2数据库!C:AA,18,0),I68="C",VLOOKUP(F68,F2数据库!C:AA,24,0))</f>
        <v>#N/A</v>
      </c>
      <c r="W68" s="18" t="e" cm="1">
        <f t="array" ref="W68">_xlfn.IFS(I68="A",VLOOKUP(F68,F2数据库!C:AA,13,0),I68="B",VLOOKUP(F68,F2数据库!C:AA,19,0),I68="C",VLOOKUP(F68,F2数据库!C:AA,25,0))</f>
        <v>#N/A</v>
      </c>
      <c r="X68" s="18"/>
    </row>
    <row r="69" spans="1:24" x14ac:dyDescent="0.25">
      <c r="A69" s="22"/>
      <c r="B69" s="3"/>
      <c r="C69" s="3"/>
      <c r="D69" s="3"/>
      <c r="E69" s="18" t="e">
        <f t="shared" si="10"/>
        <v>#VALUE!</v>
      </c>
      <c r="F69" s="18" t="e">
        <f t="shared" si="11"/>
        <v>#VALUE!</v>
      </c>
      <c r="G69" s="18" t="str">
        <f t="shared" si="12"/>
        <v/>
      </c>
      <c r="H69" s="18" t="str">
        <f t="shared" si="13"/>
        <v/>
      </c>
      <c r="I69" s="18" t="str">
        <f t="shared" si="14"/>
        <v/>
      </c>
      <c r="J69" s="18" t="str">
        <f t="shared" si="15"/>
        <v/>
      </c>
      <c r="K69" s="18" t="str">
        <f t="shared" si="16"/>
        <v/>
      </c>
      <c r="L69" s="18" t="str">
        <f t="shared" si="17"/>
        <v/>
      </c>
      <c r="M69" s="18" t="e">
        <f>VLOOKUP(F69,F2数据库!C:AA,3,0)</f>
        <v>#VALUE!</v>
      </c>
      <c r="N69" s="18" t="e">
        <f t="shared" si="18"/>
        <v>#VALUE!</v>
      </c>
      <c r="O69" s="19" t="e">
        <f t="shared" si="19"/>
        <v>#VALUE!</v>
      </c>
      <c r="P69" s="18" t="e">
        <f>VLOOKUP(F69,F2数据库!C:AA,4,0)</f>
        <v>#VALUE!</v>
      </c>
      <c r="Q69" s="18" t="e">
        <f>VLOOKUP(G69,F2数据库!AC:AD,2,0)</f>
        <v>#N/A</v>
      </c>
      <c r="R69" s="18"/>
      <c r="S69" s="18" t="e" cm="1">
        <f t="array" ref="S69">_xlfn.IFS(I69="A",VLOOKUP(F69,F2数据库!C:AA,7,0),I69="B",VLOOKUP(F69,F2数据库!C:AA,15,0),I69="C",VLOOKUP(F69,F2数据库!C:AA,21,0))</f>
        <v>#N/A</v>
      </c>
      <c r="T69" s="18" t="e" cm="1">
        <f t="array" ref="T69">_xlfn.IFS(I69="A",VLOOKUP(F69,F2数据库!C:AA,8,0),I69="B",VLOOKUP(F69,F2数据库!C:AA,16,0),I69="C",VLOOKUP(F69,F2数据库!C:AA,22,0))</f>
        <v>#N/A</v>
      </c>
      <c r="U69" s="19" t="e" cm="1">
        <f t="array" ref="U69">_xlfn.IFS(I69="A",VLOOKUP(F69,F2数据库!C:AA,11,0),I69="B",VLOOKUP(F69,F2数据库!C:AA,17,0),I69="C",VLOOKUP(F69,F2数据库!C:AA,23,0))*C69</f>
        <v>#N/A</v>
      </c>
      <c r="V69" s="18" t="e" cm="1">
        <f t="array" ref="V69">_xlfn.IFS(I69="A",VLOOKUP(F69,F2数据库!C:AA,12,0),I69="B",VLOOKUP(F69,F2数据库!C:AA,18,0),I69="C",VLOOKUP(F69,F2数据库!C:AA,24,0))</f>
        <v>#N/A</v>
      </c>
      <c r="W69" s="18" t="e" cm="1">
        <f t="array" ref="W69">_xlfn.IFS(I69="A",VLOOKUP(F69,F2数据库!C:AA,13,0),I69="B",VLOOKUP(F69,F2数据库!C:AA,19,0),I69="C",VLOOKUP(F69,F2数据库!C:AA,25,0))</f>
        <v>#N/A</v>
      </c>
      <c r="X69" s="18"/>
    </row>
    <row r="70" spans="1:24" x14ac:dyDescent="0.25">
      <c r="A70" s="22"/>
      <c r="B70" s="3"/>
      <c r="C70" s="3"/>
      <c r="D70" s="3"/>
      <c r="E70" s="18" t="e">
        <f t="shared" si="10"/>
        <v>#VALUE!</v>
      </c>
      <c r="F70" s="18" t="e">
        <f t="shared" si="11"/>
        <v>#VALUE!</v>
      </c>
      <c r="G70" s="18" t="str">
        <f t="shared" si="12"/>
        <v/>
      </c>
      <c r="H70" s="18" t="str">
        <f t="shared" si="13"/>
        <v/>
      </c>
      <c r="I70" s="18" t="str">
        <f t="shared" si="14"/>
        <v/>
      </c>
      <c r="J70" s="18" t="str">
        <f t="shared" si="15"/>
        <v/>
      </c>
      <c r="K70" s="18" t="str">
        <f t="shared" si="16"/>
        <v/>
      </c>
      <c r="L70" s="18" t="str">
        <f t="shared" si="17"/>
        <v/>
      </c>
      <c r="M70" s="18" t="e">
        <f>VLOOKUP(F70,F2数据库!C:AA,3,0)</f>
        <v>#VALUE!</v>
      </c>
      <c r="N70" s="18" t="e">
        <f t="shared" si="18"/>
        <v>#VALUE!</v>
      </c>
      <c r="O70" s="19" t="e">
        <f t="shared" si="19"/>
        <v>#VALUE!</v>
      </c>
      <c r="P70" s="18" t="e">
        <f>VLOOKUP(F70,F2数据库!C:AA,4,0)</f>
        <v>#VALUE!</v>
      </c>
      <c r="Q70" s="18" t="e">
        <f>VLOOKUP(G70,F2数据库!AC:AD,2,0)</f>
        <v>#N/A</v>
      </c>
      <c r="R70" s="18"/>
      <c r="S70" s="18" t="e" cm="1">
        <f t="array" ref="S70">_xlfn.IFS(I70="A",VLOOKUP(F70,F2数据库!C:AA,7,0),I70="B",VLOOKUP(F70,F2数据库!C:AA,15,0),I70="C",VLOOKUP(F70,F2数据库!C:AA,21,0))</f>
        <v>#N/A</v>
      </c>
      <c r="T70" s="18" t="e" cm="1">
        <f t="array" ref="T70">_xlfn.IFS(I70="A",VLOOKUP(F70,F2数据库!C:AA,8,0),I70="B",VLOOKUP(F70,F2数据库!C:AA,16,0),I70="C",VLOOKUP(F70,F2数据库!C:AA,22,0))</f>
        <v>#N/A</v>
      </c>
      <c r="U70" s="19" t="e" cm="1">
        <f t="array" ref="U70">_xlfn.IFS(I70="A",VLOOKUP(F70,F2数据库!C:AA,11,0),I70="B",VLOOKUP(F70,F2数据库!C:AA,17,0),I70="C",VLOOKUP(F70,F2数据库!C:AA,23,0))*C70</f>
        <v>#N/A</v>
      </c>
      <c r="V70" s="18" t="e" cm="1">
        <f t="array" ref="V70">_xlfn.IFS(I70="A",VLOOKUP(F70,F2数据库!C:AA,12,0),I70="B",VLOOKUP(F70,F2数据库!C:AA,18,0),I70="C",VLOOKUP(F70,F2数据库!C:AA,24,0))</f>
        <v>#N/A</v>
      </c>
      <c r="W70" s="18" t="e" cm="1">
        <f t="array" ref="W70">_xlfn.IFS(I70="A",VLOOKUP(F70,F2数据库!C:AA,13,0),I70="B",VLOOKUP(F70,F2数据库!C:AA,19,0),I70="C",VLOOKUP(F70,F2数据库!C:AA,25,0))</f>
        <v>#N/A</v>
      </c>
      <c r="X70" s="18"/>
    </row>
    <row r="71" spans="1:24" x14ac:dyDescent="0.25">
      <c r="A71" s="22"/>
      <c r="B71" s="3"/>
      <c r="C71" s="3"/>
      <c r="D71" s="3"/>
      <c r="E71" s="18" t="e">
        <f t="shared" si="10"/>
        <v>#VALUE!</v>
      </c>
      <c r="F71" s="18" t="e">
        <f t="shared" si="11"/>
        <v>#VALUE!</v>
      </c>
      <c r="G71" s="18" t="str">
        <f t="shared" si="12"/>
        <v/>
      </c>
      <c r="H71" s="18" t="str">
        <f t="shared" si="13"/>
        <v/>
      </c>
      <c r="I71" s="18" t="str">
        <f t="shared" si="14"/>
        <v/>
      </c>
      <c r="J71" s="18" t="str">
        <f t="shared" si="15"/>
        <v/>
      </c>
      <c r="K71" s="18" t="str">
        <f t="shared" si="16"/>
        <v/>
      </c>
      <c r="L71" s="18" t="str">
        <f t="shared" si="17"/>
        <v/>
      </c>
      <c r="M71" s="18" t="e">
        <f>VLOOKUP(F71,F2数据库!C:AA,3,0)</f>
        <v>#VALUE!</v>
      </c>
      <c r="N71" s="18" t="e">
        <f t="shared" si="18"/>
        <v>#VALUE!</v>
      </c>
      <c r="O71" s="19" t="e">
        <f t="shared" si="19"/>
        <v>#VALUE!</v>
      </c>
      <c r="P71" s="18" t="e">
        <f>VLOOKUP(F71,F2数据库!C:AA,4,0)</f>
        <v>#VALUE!</v>
      </c>
      <c r="Q71" s="18" t="e">
        <f>VLOOKUP(G71,F2数据库!AC:AD,2,0)</f>
        <v>#N/A</v>
      </c>
      <c r="R71" s="18"/>
      <c r="S71" s="18" t="e" cm="1">
        <f t="array" ref="S71">_xlfn.IFS(I71="A",VLOOKUP(F71,F2数据库!C:AA,7,0),I71="B",VLOOKUP(F71,F2数据库!C:AA,15,0),I71="C",VLOOKUP(F71,F2数据库!C:AA,21,0))</f>
        <v>#N/A</v>
      </c>
      <c r="T71" s="18" t="e" cm="1">
        <f t="array" ref="T71">_xlfn.IFS(I71="A",VLOOKUP(F71,F2数据库!C:AA,8,0),I71="B",VLOOKUP(F71,F2数据库!C:AA,16,0),I71="C",VLOOKUP(F71,F2数据库!C:AA,22,0))</f>
        <v>#N/A</v>
      </c>
      <c r="U71" s="19" t="e" cm="1">
        <f t="array" ref="U71">_xlfn.IFS(I71="A",VLOOKUP(F71,F2数据库!C:AA,11,0),I71="B",VLOOKUP(F71,F2数据库!C:AA,17,0),I71="C",VLOOKUP(F71,F2数据库!C:AA,23,0))*C71</f>
        <v>#N/A</v>
      </c>
      <c r="V71" s="18" t="e" cm="1">
        <f t="array" ref="V71">_xlfn.IFS(I71="A",VLOOKUP(F71,F2数据库!C:AA,12,0),I71="B",VLOOKUP(F71,F2数据库!C:AA,18,0),I71="C",VLOOKUP(F71,F2数据库!C:AA,24,0))</f>
        <v>#N/A</v>
      </c>
      <c r="W71" s="18" t="e" cm="1">
        <f t="array" ref="W71">_xlfn.IFS(I71="A",VLOOKUP(F71,F2数据库!C:AA,13,0),I71="B",VLOOKUP(F71,F2数据库!C:AA,19,0),I71="C",VLOOKUP(F71,F2数据库!C:AA,25,0))</f>
        <v>#N/A</v>
      </c>
      <c r="X71" s="18"/>
    </row>
    <row r="72" spans="1:24" x14ac:dyDescent="0.25">
      <c r="A72" s="22"/>
      <c r="B72" s="3"/>
      <c r="C72" s="3"/>
      <c r="D72" s="3"/>
      <c r="E72" s="18" t="e">
        <f t="shared" si="10"/>
        <v>#VALUE!</v>
      </c>
      <c r="F72" s="18" t="e">
        <f t="shared" si="11"/>
        <v>#VALUE!</v>
      </c>
      <c r="G72" s="18" t="str">
        <f t="shared" si="12"/>
        <v/>
      </c>
      <c r="H72" s="18" t="str">
        <f t="shared" si="13"/>
        <v/>
      </c>
      <c r="I72" s="18" t="str">
        <f t="shared" si="14"/>
        <v/>
      </c>
      <c r="J72" s="18" t="str">
        <f t="shared" si="15"/>
        <v/>
      </c>
      <c r="K72" s="18" t="str">
        <f t="shared" si="16"/>
        <v/>
      </c>
      <c r="L72" s="18" t="str">
        <f t="shared" si="17"/>
        <v/>
      </c>
      <c r="M72" s="18" t="e">
        <f>VLOOKUP(F72,F2数据库!C:AA,3,0)</f>
        <v>#VALUE!</v>
      </c>
      <c r="N72" s="18" t="e">
        <f t="shared" si="18"/>
        <v>#VALUE!</v>
      </c>
      <c r="O72" s="19" t="e">
        <f t="shared" si="19"/>
        <v>#VALUE!</v>
      </c>
      <c r="P72" s="18" t="e">
        <f>VLOOKUP(F72,F2数据库!C:AA,4,0)</f>
        <v>#VALUE!</v>
      </c>
      <c r="Q72" s="18" t="e">
        <f>VLOOKUP(G72,F2数据库!AC:AD,2,0)</f>
        <v>#N/A</v>
      </c>
      <c r="R72" s="18"/>
      <c r="S72" s="18" t="e" cm="1">
        <f t="array" ref="S72">_xlfn.IFS(I72="A",VLOOKUP(F72,F2数据库!C:AA,7,0),I72="B",VLOOKUP(F72,F2数据库!C:AA,15,0),I72="C",VLOOKUP(F72,F2数据库!C:AA,21,0))</f>
        <v>#N/A</v>
      </c>
      <c r="T72" s="18" t="e" cm="1">
        <f t="array" ref="T72">_xlfn.IFS(I72="A",VLOOKUP(F72,F2数据库!C:AA,8,0),I72="B",VLOOKUP(F72,F2数据库!C:AA,16,0),I72="C",VLOOKUP(F72,F2数据库!C:AA,22,0))</f>
        <v>#N/A</v>
      </c>
      <c r="U72" s="19" t="e" cm="1">
        <f t="array" ref="U72">_xlfn.IFS(I72="A",VLOOKUP(F72,F2数据库!C:AA,11,0),I72="B",VLOOKUP(F72,F2数据库!C:AA,17,0),I72="C",VLOOKUP(F72,F2数据库!C:AA,23,0))*C72</f>
        <v>#N/A</v>
      </c>
      <c r="V72" s="18" t="e" cm="1">
        <f t="array" ref="V72">_xlfn.IFS(I72="A",VLOOKUP(F72,F2数据库!C:AA,12,0),I72="B",VLOOKUP(F72,F2数据库!C:AA,18,0),I72="C",VLOOKUP(F72,F2数据库!C:AA,24,0))</f>
        <v>#N/A</v>
      </c>
      <c r="W72" s="18" t="e" cm="1">
        <f t="array" ref="W72">_xlfn.IFS(I72="A",VLOOKUP(F72,F2数据库!C:AA,13,0),I72="B",VLOOKUP(F72,F2数据库!C:AA,19,0),I72="C",VLOOKUP(F72,F2数据库!C:AA,25,0))</f>
        <v>#N/A</v>
      </c>
      <c r="X72" s="18"/>
    </row>
    <row r="73" spans="1:24" x14ac:dyDescent="0.25">
      <c r="A73" s="22"/>
      <c r="B73" s="3"/>
      <c r="C73" s="3"/>
      <c r="D73" s="3"/>
      <c r="E73" s="18" t="e">
        <f t="shared" si="10"/>
        <v>#VALUE!</v>
      </c>
      <c r="F73" s="18" t="e">
        <f t="shared" si="11"/>
        <v>#VALUE!</v>
      </c>
      <c r="G73" s="18" t="str">
        <f t="shared" si="12"/>
        <v/>
      </c>
      <c r="H73" s="18" t="str">
        <f t="shared" si="13"/>
        <v/>
      </c>
      <c r="I73" s="18" t="str">
        <f t="shared" si="14"/>
        <v/>
      </c>
      <c r="J73" s="18" t="str">
        <f t="shared" si="15"/>
        <v/>
      </c>
      <c r="K73" s="18" t="str">
        <f t="shared" si="16"/>
        <v/>
      </c>
      <c r="L73" s="18" t="str">
        <f t="shared" si="17"/>
        <v/>
      </c>
      <c r="M73" s="18" t="e">
        <f>VLOOKUP(F73,F2数据库!C:AA,3,0)</f>
        <v>#VALUE!</v>
      </c>
      <c r="N73" s="18" t="e">
        <f t="shared" si="18"/>
        <v>#VALUE!</v>
      </c>
      <c r="O73" s="19" t="e">
        <f t="shared" si="19"/>
        <v>#VALUE!</v>
      </c>
      <c r="P73" s="18" t="e">
        <f>VLOOKUP(F73,F2数据库!C:AA,4,0)</f>
        <v>#VALUE!</v>
      </c>
      <c r="Q73" s="18" t="e">
        <f>VLOOKUP(G73,F2数据库!AC:AD,2,0)</f>
        <v>#N/A</v>
      </c>
      <c r="R73" s="18"/>
      <c r="S73" s="18" t="e" cm="1">
        <f t="array" ref="S73">_xlfn.IFS(I73="A",VLOOKUP(F73,F2数据库!C:AA,7,0),I73="B",VLOOKUP(F73,F2数据库!C:AA,15,0),I73="C",VLOOKUP(F73,F2数据库!C:AA,21,0))</f>
        <v>#N/A</v>
      </c>
      <c r="T73" s="18" t="e" cm="1">
        <f t="array" ref="T73">_xlfn.IFS(I73="A",VLOOKUP(F73,F2数据库!C:AA,8,0),I73="B",VLOOKUP(F73,F2数据库!C:AA,16,0),I73="C",VLOOKUP(F73,F2数据库!C:AA,22,0))</f>
        <v>#N/A</v>
      </c>
      <c r="U73" s="19" t="e" cm="1">
        <f t="array" ref="U73">_xlfn.IFS(I73="A",VLOOKUP(F73,F2数据库!C:AA,11,0),I73="B",VLOOKUP(F73,F2数据库!C:AA,17,0),I73="C",VLOOKUP(F73,F2数据库!C:AA,23,0))*C73</f>
        <v>#N/A</v>
      </c>
      <c r="V73" s="18" t="e" cm="1">
        <f t="array" ref="V73">_xlfn.IFS(I73="A",VLOOKUP(F73,F2数据库!C:AA,12,0),I73="B",VLOOKUP(F73,F2数据库!C:AA,18,0),I73="C",VLOOKUP(F73,F2数据库!C:AA,24,0))</f>
        <v>#N/A</v>
      </c>
      <c r="W73" s="18" t="e" cm="1">
        <f t="array" ref="W73">_xlfn.IFS(I73="A",VLOOKUP(F73,F2数据库!C:AA,13,0),I73="B",VLOOKUP(F73,F2数据库!C:AA,19,0),I73="C",VLOOKUP(F73,F2数据库!C:AA,25,0))</f>
        <v>#N/A</v>
      </c>
      <c r="X73" s="18"/>
    </row>
    <row r="74" spans="1:24" x14ac:dyDescent="0.25">
      <c r="A74" s="22"/>
      <c r="B74" s="3"/>
      <c r="C74" s="3"/>
      <c r="D74" s="3"/>
      <c r="E74" s="18" t="e">
        <f t="shared" ref="E74:E100" si="20">VALUE(TRIM(MID(SUBSTITUTE($B74,"-",REPT(" ",99)),COLUMN(B74)*99-98,99)))</f>
        <v>#VALUE!</v>
      </c>
      <c r="F74" s="18" t="e">
        <f t="shared" ref="F74:F100" si="21">VALUE(TRIM(MID(SUBSTITUTE($B74,"-",REPT(" ",99)),COLUMN(C74)*99-98,99)))</f>
        <v>#VALUE!</v>
      </c>
      <c r="G74" s="18" t="str">
        <f t="shared" ref="G74:G100" si="22">TRIM(MID(SUBSTITUTE($B74,"-",REPT(" ",99)),COLUMN(D74)*99-98,99))</f>
        <v/>
      </c>
      <c r="H74" s="18" t="str">
        <f t="shared" ref="H74:H100" si="23">TRIM(MID(SUBSTITUTE($B74,"-",REPT(" ",99)),COLUMN(E74)*99-98,99))</f>
        <v/>
      </c>
      <c r="I74" s="18" t="str">
        <f t="shared" ref="I74:I100" si="24">TRIM(MID(SUBSTITUTE($B74,"-",REPT(" ",99)),COLUMN(F74)*99-98,99))</f>
        <v/>
      </c>
      <c r="J74" s="18" t="str">
        <f t="shared" ref="J74:J100" si="25">TRIM(MID(SUBSTITUTE($B74,"-",REPT(" ",99)),COLUMN(G74)*99-98,99))</f>
        <v/>
      </c>
      <c r="K74" s="18" t="str">
        <f t="shared" ref="K74:K100" si="26">TRIM(MID(SUBSTITUTE($B74,"-",REPT(" ",99)),COLUMN(H74)*99-98,99))</f>
        <v/>
      </c>
      <c r="L74" s="18" t="str">
        <f t="shared" ref="L74:L100" si="27">TRIM(MID(SUBSTITUTE($B74,"-",REPT(" ",99)),COLUMN(I74)*99-98,99))</f>
        <v/>
      </c>
      <c r="M74" s="18" t="e">
        <f>VLOOKUP(F74,F2数据库!C:AA,3,0)</f>
        <v>#VALUE!</v>
      </c>
      <c r="N74" s="18" t="e">
        <f t="shared" ref="N74:N100" si="28">"DN"&amp;F74</f>
        <v>#VALUE!</v>
      </c>
      <c r="O74" s="19" t="e">
        <f t="shared" ref="O74:O100" si="29">(H74/1000)*C74</f>
        <v>#VALUE!</v>
      </c>
      <c r="P74" s="18" t="e">
        <f>VLOOKUP(F74,F2数据库!C:AA,4,0)</f>
        <v>#VALUE!</v>
      </c>
      <c r="Q74" s="18" t="e">
        <f>VLOOKUP(G74,F2数据库!AC:AD,2,0)</f>
        <v>#N/A</v>
      </c>
      <c r="R74" s="18"/>
      <c r="S74" s="18" t="e" cm="1">
        <f t="array" ref="S74">_xlfn.IFS(I74="A",VLOOKUP(F74,F2数据库!C:AA,7,0),I74="B",VLOOKUP(F74,F2数据库!C:AA,15,0),I74="C",VLOOKUP(F74,F2数据库!C:AA,21,0))</f>
        <v>#N/A</v>
      </c>
      <c r="T74" s="18" t="e" cm="1">
        <f t="array" ref="T74">_xlfn.IFS(I74="A",VLOOKUP(F74,F2数据库!C:AA,8,0),I74="B",VLOOKUP(F74,F2数据库!C:AA,16,0),I74="C",VLOOKUP(F74,F2数据库!C:AA,22,0))</f>
        <v>#N/A</v>
      </c>
      <c r="U74" s="19" t="e" cm="1">
        <f t="array" ref="U74">_xlfn.IFS(I74="A",VLOOKUP(F74,F2数据库!C:AA,11,0),I74="B",VLOOKUP(F74,F2数据库!C:AA,17,0),I74="C",VLOOKUP(F74,F2数据库!C:AA,23,0))*C74</f>
        <v>#N/A</v>
      </c>
      <c r="V74" s="18" t="e" cm="1">
        <f t="array" ref="V74">_xlfn.IFS(I74="A",VLOOKUP(F74,F2数据库!C:AA,12,0),I74="B",VLOOKUP(F74,F2数据库!C:AA,18,0),I74="C",VLOOKUP(F74,F2数据库!C:AA,24,0))</f>
        <v>#N/A</v>
      </c>
      <c r="W74" s="18" t="e" cm="1">
        <f t="array" ref="W74">_xlfn.IFS(I74="A",VLOOKUP(F74,F2数据库!C:AA,13,0),I74="B",VLOOKUP(F74,F2数据库!C:AA,19,0),I74="C",VLOOKUP(F74,F2数据库!C:AA,25,0))</f>
        <v>#N/A</v>
      </c>
      <c r="X74" s="18"/>
    </row>
    <row r="75" spans="1:24" x14ac:dyDescent="0.25">
      <c r="A75" s="22"/>
      <c r="B75" s="3"/>
      <c r="C75" s="3"/>
      <c r="D75" s="3"/>
      <c r="E75" s="18" t="e">
        <f t="shared" si="20"/>
        <v>#VALUE!</v>
      </c>
      <c r="F75" s="18" t="e">
        <f t="shared" si="21"/>
        <v>#VALUE!</v>
      </c>
      <c r="G75" s="18" t="str">
        <f t="shared" si="22"/>
        <v/>
      </c>
      <c r="H75" s="18" t="str">
        <f t="shared" si="23"/>
        <v/>
      </c>
      <c r="I75" s="18" t="str">
        <f t="shared" si="24"/>
        <v/>
      </c>
      <c r="J75" s="18" t="str">
        <f t="shared" si="25"/>
        <v/>
      </c>
      <c r="K75" s="18" t="str">
        <f t="shared" si="26"/>
        <v/>
      </c>
      <c r="L75" s="18" t="str">
        <f t="shared" si="27"/>
        <v/>
      </c>
      <c r="M75" s="18" t="e">
        <f>VLOOKUP(F75,F2数据库!C:AA,3,0)</f>
        <v>#VALUE!</v>
      </c>
      <c r="N75" s="18" t="e">
        <f t="shared" si="28"/>
        <v>#VALUE!</v>
      </c>
      <c r="O75" s="19" t="e">
        <f t="shared" si="29"/>
        <v>#VALUE!</v>
      </c>
      <c r="P75" s="18" t="e">
        <f>VLOOKUP(F75,F2数据库!C:AA,4,0)</f>
        <v>#VALUE!</v>
      </c>
      <c r="Q75" s="18" t="e">
        <f>VLOOKUP(G75,F2数据库!AC:AD,2,0)</f>
        <v>#N/A</v>
      </c>
      <c r="R75" s="18"/>
      <c r="S75" s="18" t="e" cm="1">
        <f t="array" ref="S75">_xlfn.IFS(I75="A",VLOOKUP(F75,F2数据库!C:AA,7,0),I75="B",VLOOKUP(F75,F2数据库!C:AA,15,0),I75="C",VLOOKUP(F75,F2数据库!C:AA,21,0))</f>
        <v>#N/A</v>
      </c>
      <c r="T75" s="18" t="e" cm="1">
        <f t="array" ref="T75">_xlfn.IFS(I75="A",VLOOKUP(F75,F2数据库!C:AA,8,0),I75="B",VLOOKUP(F75,F2数据库!C:AA,16,0),I75="C",VLOOKUP(F75,F2数据库!C:AA,22,0))</f>
        <v>#N/A</v>
      </c>
      <c r="U75" s="19" t="e" cm="1">
        <f t="array" ref="U75">_xlfn.IFS(I75="A",VLOOKUP(F75,F2数据库!C:AA,11,0),I75="B",VLOOKUP(F75,F2数据库!C:AA,17,0),I75="C",VLOOKUP(F75,F2数据库!C:AA,23,0))*C75</f>
        <v>#N/A</v>
      </c>
      <c r="V75" s="18" t="e" cm="1">
        <f t="array" ref="V75">_xlfn.IFS(I75="A",VLOOKUP(F75,F2数据库!C:AA,12,0),I75="B",VLOOKUP(F75,F2数据库!C:AA,18,0),I75="C",VLOOKUP(F75,F2数据库!C:AA,24,0))</f>
        <v>#N/A</v>
      </c>
      <c r="W75" s="18" t="e" cm="1">
        <f t="array" ref="W75">_xlfn.IFS(I75="A",VLOOKUP(F75,F2数据库!C:AA,13,0),I75="B",VLOOKUP(F75,F2数据库!C:AA,19,0),I75="C",VLOOKUP(F75,F2数据库!C:AA,25,0))</f>
        <v>#N/A</v>
      </c>
      <c r="X75" s="18"/>
    </row>
    <row r="76" spans="1:24" x14ac:dyDescent="0.25">
      <c r="A76" s="22"/>
      <c r="B76" s="3"/>
      <c r="C76" s="3"/>
      <c r="D76" s="3"/>
      <c r="E76" s="18" t="e">
        <f t="shared" si="20"/>
        <v>#VALUE!</v>
      </c>
      <c r="F76" s="18" t="e">
        <f t="shared" si="21"/>
        <v>#VALUE!</v>
      </c>
      <c r="G76" s="18" t="str">
        <f t="shared" si="22"/>
        <v/>
      </c>
      <c r="H76" s="18" t="str">
        <f t="shared" si="23"/>
        <v/>
      </c>
      <c r="I76" s="18" t="str">
        <f t="shared" si="24"/>
        <v/>
      </c>
      <c r="J76" s="18" t="str">
        <f t="shared" si="25"/>
        <v/>
      </c>
      <c r="K76" s="18" t="str">
        <f t="shared" si="26"/>
        <v/>
      </c>
      <c r="L76" s="18" t="str">
        <f t="shared" si="27"/>
        <v/>
      </c>
      <c r="M76" s="18" t="e">
        <f>VLOOKUP(F76,F2数据库!C:AA,3,0)</f>
        <v>#VALUE!</v>
      </c>
      <c r="N76" s="18" t="e">
        <f t="shared" si="28"/>
        <v>#VALUE!</v>
      </c>
      <c r="O76" s="19" t="e">
        <f t="shared" si="29"/>
        <v>#VALUE!</v>
      </c>
      <c r="P76" s="18" t="e">
        <f>VLOOKUP(F76,F2数据库!C:AA,4,0)</f>
        <v>#VALUE!</v>
      </c>
      <c r="Q76" s="18" t="e">
        <f>VLOOKUP(G76,F2数据库!AC:AD,2,0)</f>
        <v>#N/A</v>
      </c>
      <c r="R76" s="18"/>
      <c r="S76" s="18" t="e" cm="1">
        <f t="array" ref="S76">_xlfn.IFS(I76="A",VLOOKUP(F76,F2数据库!C:AA,7,0),I76="B",VLOOKUP(F76,F2数据库!C:AA,15,0),I76="C",VLOOKUP(F76,F2数据库!C:AA,21,0))</f>
        <v>#N/A</v>
      </c>
      <c r="T76" s="18" t="e" cm="1">
        <f t="array" ref="T76">_xlfn.IFS(I76="A",VLOOKUP(F76,F2数据库!C:AA,8,0),I76="B",VLOOKUP(F76,F2数据库!C:AA,16,0),I76="C",VLOOKUP(F76,F2数据库!C:AA,22,0))</f>
        <v>#N/A</v>
      </c>
      <c r="U76" s="19" t="e" cm="1">
        <f t="array" ref="U76">_xlfn.IFS(I76="A",VLOOKUP(F76,F2数据库!C:AA,11,0),I76="B",VLOOKUP(F76,F2数据库!C:AA,17,0),I76="C",VLOOKUP(F76,F2数据库!C:AA,23,0))*C76</f>
        <v>#N/A</v>
      </c>
      <c r="V76" s="18" t="e" cm="1">
        <f t="array" ref="V76">_xlfn.IFS(I76="A",VLOOKUP(F76,F2数据库!C:AA,12,0),I76="B",VLOOKUP(F76,F2数据库!C:AA,18,0),I76="C",VLOOKUP(F76,F2数据库!C:AA,24,0))</f>
        <v>#N/A</v>
      </c>
      <c r="W76" s="18" t="e" cm="1">
        <f t="array" ref="W76">_xlfn.IFS(I76="A",VLOOKUP(F76,F2数据库!C:AA,13,0),I76="B",VLOOKUP(F76,F2数据库!C:AA,19,0),I76="C",VLOOKUP(F76,F2数据库!C:AA,25,0))</f>
        <v>#N/A</v>
      </c>
      <c r="X76" s="18"/>
    </row>
    <row r="77" spans="1:24" x14ac:dyDescent="0.25">
      <c r="A77" s="22"/>
      <c r="B77" s="3"/>
      <c r="C77" s="3"/>
      <c r="D77" s="3"/>
      <c r="E77" s="18" t="e">
        <f t="shared" si="20"/>
        <v>#VALUE!</v>
      </c>
      <c r="F77" s="18" t="e">
        <f t="shared" si="21"/>
        <v>#VALUE!</v>
      </c>
      <c r="G77" s="18" t="str">
        <f t="shared" si="22"/>
        <v/>
      </c>
      <c r="H77" s="18" t="str">
        <f t="shared" si="23"/>
        <v/>
      </c>
      <c r="I77" s="18" t="str">
        <f t="shared" si="24"/>
        <v/>
      </c>
      <c r="J77" s="18" t="str">
        <f t="shared" si="25"/>
        <v/>
      </c>
      <c r="K77" s="18" t="str">
        <f t="shared" si="26"/>
        <v/>
      </c>
      <c r="L77" s="18" t="str">
        <f t="shared" si="27"/>
        <v/>
      </c>
      <c r="M77" s="18" t="e">
        <f>VLOOKUP(F77,F2数据库!C:AA,3,0)</f>
        <v>#VALUE!</v>
      </c>
      <c r="N77" s="18" t="e">
        <f t="shared" si="28"/>
        <v>#VALUE!</v>
      </c>
      <c r="O77" s="19" t="e">
        <f t="shared" si="29"/>
        <v>#VALUE!</v>
      </c>
      <c r="P77" s="18" t="e">
        <f>VLOOKUP(F77,F2数据库!C:AA,4,0)</f>
        <v>#VALUE!</v>
      </c>
      <c r="Q77" s="18" t="e">
        <f>VLOOKUP(G77,F2数据库!AC:AD,2,0)</f>
        <v>#N/A</v>
      </c>
      <c r="R77" s="18"/>
      <c r="S77" s="18" t="e" cm="1">
        <f t="array" ref="S77">_xlfn.IFS(I77="A",VLOOKUP(F77,F2数据库!C:AA,7,0),I77="B",VLOOKUP(F77,F2数据库!C:AA,15,0),I77="C",VLOOKUP(F77,F2数据库!C:AA,21,0))</f>
        <v>#N/A</v>
      </c>
      <c r="T77" s="18" t="e" cm="1">
        <f t="array" ref="T77">_xlfn.IFS(I77="A",VLOOKUP(F77,F2数据库!C:AA,8,0),I77="B",VLOOKUP(F77,F2数据库!C:AA,16,0),I77="C",VLOOKUP(F77,F2数据库!C:AA,22,0))</f>
        <v>#N/A</v>
      </c>
      <c r="U77" s="19" t="e" cm="1">
        <f t="array" ref="U77">_xlfn.IFS(I77="A",VLOOKUP(F77,F2数据库!C:AA,11,0),I77="B",VLOOKUP(F77,F2数据库!C:AA,17,0),I77="C",VLOOKUP(F77,F2数据库!C:AA,23,0))*C77</f>
        <v>#N/A</v>
      </c>
      <c r="V77" s="18" t="e" cm="1">
        <f t="array" ref="V77">_xlfn.IFS(I77="A",VLOOKUP(F77,F2数据库!C:AA,12,0),I77="B",VLOOKUP(F77,F2数据库!C:AA,18,0),I77="C",VLOOKUP(F77,F2数据库!C:AA,24,0))</f>
        <v>#N/A</v>
      </c>
      <c r="W77" s="18" t="e" cm="1">
        <f t="array" ref="W77">_xlfn.IFS(I77="A",VLOOKUP(F77,F2数据库!C:AA,13,0),I77="B",VLOOKUP(F77,F2数据库!C:AA,19,0),I77="C",VLOOKUP(F77,F2数据库!C:AA,25,0))</f>
        <v>#N/A</v>
      </c>
      <c r="X77" s="18"/>
    </row>
    <row r="78" spans="1:24" x14ac:dyDescent="0.25">
      <c r="A78" s="22"/>
      <c r="B78" s="3"/>
      <c r="C78" s="3"/>
      <c r="D78" s="3"/>
      <c r="E78" s="18" t="e">
        <f t="shared" si="20"/>
        <v>#VALUE!</v>
      </c>
      <c r="F78" s="18" t="e">
        <f t="shared" si="21"/>
        <v>#VALUE!</v>
      </c>
      <c r="G78" s="18" t="str">
        <f t="shared" si="22"/>
        <v/>
      </c>
      <c r="H78" s="18" t="str">
        <f t="shared" si="23"/>
        <v/>
      </c>
      <c r="I78" s="18" t="str">
        <f t="shared" si="24"/>
        <v/>
      </c>
      <c r="J78" s="18" t="str">
        <f t="shared" si="25"/>
        <v/>
      </c>
      <c r="K78" s="18" t="str">
        <f t="shared" si="26"/>
        <v/>
      </c>
      <c r="L78" s="18" t="str">
        <f t="shared" si="27"/>
        <v/>
      </c>
      <c r="M78" s="18" t="e">
        <f>VLOOKUP(F78,F2数据库!C:AA,3,0)</f>
        <v>#VALUE!</v>
      </c>
      <c r="N78" s="18" t="e">
        <f t="shared" si="28"/>
        <v>#VALUE!</v>
      </c>
      <c r="O78" s="19" t="e">
        <f t="shared" si="29"/>
        <v>#VALUE!</v>
      </c>
      <c r="P78" s="18" t="e">
        <f>VLOOKUP(F78,F2数据库!C:AA,4,0)</f>
        <v>#VALUE!</v>
      </c>
      <c r="Q78" s="18" t="e">
        <f>VLOOKUP(G78,F2数据库!AC:AD,2,0)</f>
        <v>#N/A</v>
      </c>
      <c r="R78" s="18"/>
      <c r="S78" s="18" t="e" cm="1">
        <f t="array" ref="S78">_xlfn.IFS(I78="A",VLOOKUP(F78,F2数据库!C:AA,7,0),I78="B",VLOOKUP(F78,F2数据库!C:AA,15,0),I78="C",VLOOKUP(F78,F2数据库!C:AA,21,0))</f>
        <v>#N/A</v>
      </c>
      <c r="T78" s="18" t="e" cm="1">
        <f t="array" ref="T78">_xlfn.IFS(I78="A",VLOOKUP(F78,F2数据库!C:AA,8,0),I78="B",VLOOKUP(F78,F2数据库!C:AA,16,0),I78="C",VLOOKUP(F78,F2数据库!C:AA,22,0))</f>
        <v>#N/A</v>
      </c>
      <c r="U78" s="19" t="e" cm="1">
        <f t="array" ref="U78">_xlfn.IFS(I78="A",VLOOKUP(F78,F2数据库!C:AA,11,0),I78="B",VLOOKUP(F78,F2数据库!C:AA,17,0),I78="C",VLOOKUP(F78,F2数据库!C:AA,23,0))*C78</f>
        <v>#N/A</v>
      </c>
      <c r="V78" s="18" t="e" cm="1">
        <f t="array" ref="V78">_xlfn.IFS(I78="A",VLOOKUP(F78,F2数据库!C:AA,12,0),I78="B",VLOOKUP(F78,F2数据库!C:AA,18,0),I78="C",VLOOKUP(F78,F2数据库!C:AA,24,0))</f>
        <v>#N/A</v>
      </c>
      <c r="W78" s="18" t="e" cm="1">
        <f t="array" ref="W78">_xlfn.IFS(I78="A",VLOOKUP(F78,F2数据库!C:AA,13,0),I78="B",VLOOKUP(F78,F2数据库!C:AA,19,0),I78="C",VLOOKUP(F78,F2数据库!C:AA,25,0))</f>
        <v>#N/A</v>
      </c>
      <c r="X78" s="18"/>
    </row>
    <row r="79" spans="1:24" x14ac:dyDescent="0.25">
      <c r="A79" s="22"/>
      <c r="B79" s="3"/>
      <c r="C79" s="3"/>
      <c r="D79" s="3"/>
      <c r="E79" s="18" t="e">
        <f t="shared" si="20"/>
        <v>#VALUE!</v>
      </c>
      <c r="F79" s="18" t="e">
        <f t="shared" si="21"/>
        <v>#VALUE!</v>
      </c>
      <c r="G79" s="18" t="str">
        <f t="shared" si="22"/>
        <v/>
      </c>
      <c r="H79" s="18" t="str">
        <f t="shared" si="23"/>
        <v/>
      </c>
      <c r="I79" s="18" t="str">
        <f t="shared" si="24"/>
        <v/>
      </c>
      <c r="J79" s="18" t="str">
        <f t="shared" si="25"/>
        <v/>
      </c>
      <c r="K79" s="18" t="str">
        <f t="shared" si="26"/>
        <v/>
      </c>
      <c r="L79" s="18" t="str">
        <f t="shared" si="27"/>
        <v/>
      </c>
      <c r="M79" s="18" t="e">
        <f>VLOOKUP(F79,F2数据库!C:AA,3,0)</f>
        <v>#VALUE!</v>
      </c>
      <c r="N79" s="18" t="e">
        <f t="shared" si="28"/>
        <v>#VALUE!</v>
      </c>
      <c r="O79" s="19" t="e">
        <f t="shared" si="29"/>
        <v>#VALUE!</v>
      </c>
      <c r="P79" s="18" t="e">
        <f>VLOOKUP(F79,F2数据库!C:AA,4,0)</f>
        <v>#VALUE!</v>
      </c>
      <c r="Q79" s="18" t="e">
        <f>VLOOKUP(G79,F2数据库!AC:AD,2,0)</f>
        <v>#N/A</v>
      </c>
      <c r="R79" s="18"/>
      <c r="S79" s="18" t="e" cm="1">
        <f t="array" ref="S79">_xlfn.IFS(I79="A",VLOOKUP(F79,F2数据库!C:AA,7,0),I79="B",VLOOKUP(F79,F2数据库!C:AA,15,0),I79="C",VLOOKUP(F79,F2数据库!C:AA,21,0))</f>
        <v>#N/A</v>
      </c>
      <c r="T79" s="18" t="e" cm="1">
        <f t="array" ref="T79">_xlfn.IFS(I79="A",VLOOKUP(F79,F2数据库!C:AA,8,0),I79="B",VLOOKUP(F79,F2数据库!C:AA,16,0),I79="C",VLOOKUP(F79,F2数据库!C:AA,22,0))</f>
        <v>#N/A</v>
      </c>
      <c r="U79" s="19" t="e" cm="1">
        <f t="array" ref="U79">_xlfn.IFS(I79="A",VLOOKUP(F79,F2数据库!C:AA,11,0),I79="B",VLOOKUP(F79,F2数据库!C:AA,17,0),I79="C",VLOOKUP(F79,F2数据库!C:AA,23,0))*C79</f>
        <v>#N/A</v>
      </c>
      <c r="V79" s="18" t="e" cm="1">
        <f t="array" ref="V79">_xlfn.IFS(I79="A",VLOOKUP(F79,F2数据库!C:AA,12,0),I79="B",VLOOKUP(F79,F2数据库!C:AA,18,0),I79="C",VLOOKUP(F79,F2数据库!C:AA,24,0))</f>
        <v>#N/A</v>
      </c>
      <c r="W79" s="18" t="e" cm="1">
        <f t="array" ref="W79">_xlfn.IFS(I79="A",VLOOKUP(F79,F2数据库!C:AA,13,0),I79="B",VLOOKUP(F79,F2数据库!C:AA,19,0),I79="C",VLOOKUP(F79,F2数据库!C:AA,25,0))</f>
        <v>#N/A</v>
      </c>
      <c r="X79" s="18"/>
    </row>
    <row r="80" spans="1:24" x14ac:dyDescent="0.25">
      <c r="A80" s="22"/>
      <c r="B80" s="3"/>
      <c r="C80" s="3"/>
      <c r="D80" s="3"/>
      <c r="E80" s="18" t="e">
        <f t="shared" si="20"/>
        <v>#VALUE!</v>
      </c>
      <c r="F80" s="18" t="e">
        <f t="shared" si="21"/>
        <v>#VALUE!</v>
      </c>
      <c r="G80" s="18" t="str">
        <f t="shared" si="22"/>
        <v/>
      </c>
      <c r="H80" s="18" t="str">
        <f t="shared" si="23"/>
        <v/>
      </c>
      <c r="I80" s="18" t="str">
        <f t="shared" si="24"/>
        <v/>
      </c>
      <c r="J80" s="18" t="str">
        <f t="shared" si="25"/>
        <v/>
      </c>
      <c r="K80" s="18" t="str">
        <f t="shared" si="26"/>
        <v/>
      </c>
      <c r="L80" s="18" t="str">
        <f t="shared" si="27"/>
        <v/>
      </c>
      <c r="M80" s="18" t="e">
        <f>VLOOKUP(F80,F2数据库!C:AA,3,0)</f>
        <v>#VALUE!</v>
      </c>
      <c r="N80" s="18" t="e">
        <f t="shared" si="28"/>
        <v>#VALUE!</v>
      </c>
      <c r="O80" s="19" t="e">
        <f t="shared" si="29"/>
        <v>#VALUE!</v>
      </c>
      <c r="P80" s="18" t="e">
        <f>VLOOKUP(F80,F2数据库!C:AA,4,0)</f>
        <v>#VALUE!</v>
      </c>
      <c r="Q80" s="18" t="e">
        <f>VLOOKUP(G80,F2数据库!AC:AD,2,0)</f>
        <v>#N/A</v>
      </c>
      <c r="R80" s="18"/>
      <c r="S80" s="18" t="e" cm="1">
        <f t="array" ref="S80">_xlfn.IFS(I80="A",VLOOKUP(F80,F2数据库!C:AA,7,0),I80="B",VLOOKUP(F80,F2数据库!C:AA,15,0),I80="C",VLOOKUP(F80,F2数据库!C:AA,21,0))</f>
        <v>#N/A</v>
      </c>
      <c r="T80" s="18" t="e" cm="1">
        <f t="array" ref="T80">_xlfn.IFS(I80="A",VLOOKUP(F80,F2数据库!C:AA,8,0),I80="B",VLOOKUP(F80,F2数据库!C:AA,16,0),I80="C",VLOOKUP(F80,F2数据库!C:AA,22,0))</f>
        <v>#N/A</v>
      </c>
      <c r="U80" s="19" t="e" cm="1">
        <f t="array" ref="U80">_xlfn.IFS(I80="A",VLOOKUP(F80,F2数据库!C:AA,11,0),I80="B",VLOOKUP(F80,F2数据库!C:AA,17,0),I80="C",VLOOKUP(F80,F2数据库!C:AA,23,0))*C80</f>
        <v>#N/A</v>
      </c>
      <c r="V80" s="18" t="e" cm="1">
        <f t="array" ref="V80">_xlfn.IFS(I80="A",VLOOKUP(F80,F2数据库!C:AA,12,0),I80="B",VLOOKUP(F80,F2数据库!C:AA,18,0),I80="C",VLOOKUP(F80,F2数据库!C:AA,24,0))</f>
        <v>#N/A</v>
      </c>
      <c r="W80" s="18" t="e" cm="1">
        <f t="array" ref="W80">_xlfn.IFS(I80="A",VLOOKUP(F80,F2数据库!C:AA,13,0),I80="B",VLOOKUP(F80,F2数据库!C:AA,19,0),I80="C",VLOOKUP(F80,F2数据库!C:AA,25,0))</f>
        <v>#N/A</v>
      </c>
      <c r="X80" s="18"/>
    </row>
    <row r="81" spans="1:24" x14ac:dyDescent="0.25">
      <c r="A81" s="22"/>
      <c r="B81" s="3"/>
      <c r="C81" s="3"/>
      <c r="D81" s="3"/>
      <c r="E81" s="18" t="e">
        <f t="shared" si="20"/>
        <v>#VALUE!</v>
      </c>
      <c r="F81" s="18" t="e">
        <f t="shared" si="21"/>
        <v>#VALUE!</v>
      </c>
      <c r="G81" s="18" t="str">
        <f t="shared" si="22"/>
        <v/>
      </c>
      <c r="H81" s="18" t="str">
        <f t="shared" si="23"/>
        <v/>
      </c>
      <c r="I81" s="18" t="str">
        <f t="shared" si="24"/>
        <v/>
      </c>
      <c r="J81" s="18" t="str">
        <f t="shared" si="25"/>
        <v/>
      </c>
      <c r="K81" s="18" t="str">
        <f t="shared" si="26"/>
        <v/>
      </c>
      <c r="L81" s="18" t="str">
        <f t="shared" si="27"/>
        <v/>
      </c>
      <c r="M81" s="18" t="e">
        <f>VLOOKUP(F81,F2数据库!C:AA,3,0)</f>
        <v>#VALUE!</v>
      </c>
      <c r="N81" s="18" t="e">
        <f t="shared" si="28"/>
        <v>#VALUE!</v>
      </c>
      <c r="O81" s="19" t="e">
        <f t="shared" si="29"/>
        <v>#VALUE!</v>
      </c>
      <c r="P81" s="18" t="e">
        <f>VLOOKUP(F81,F2数据库!C:AA,4,0)</f>
        <v>#VALUE!</v>
      </c>
      <c r="Q81" s="18" t="e">
        <f>VLOOKUP(G81,F2数据库!AC:AD,2,0)</f>
        <v>#N/A</v>
      </c>
      <c r="R81" s="18"/>
      <c r="S81" s="18" t="e" cm="1">
        <f t="array" ref="S81">_xlfn.IFS(I81="A",VLOOKUP(F81,F2数据库!C:AA,7,0),I81="B",VLOOKUP(F81,F2数据库!C:AA,15,0),I81="C",VLOOKUP(F81,F2数据库!C:AA,21,0))</f>
        <v>#N/A</v>
      </c>
      <c r="T81" s="18" t="e" cm="1">
        <f t="array" ref="T81">_xlfn.IFS(I81="A",VLOOKUP(F81,F2数据库!C:AA,8,0),I81="B",VLOOKUP(F81,F2数据库!C:AA,16,0),I81="C",VLOOKUP(F81,F2数据库!C:AA,22,0))</f>
        <v>#N/A</v>
      </c>
      <c r="U81" s="19" t="e" cm="1">
        <f t="array" ref="U81">_xlfn.IFS(I81="A",VLOOKUP(F81,F2数据库!C:AA,11,0),I81="B",VLOOKUP(F81,F2数据库!C:AA,17,0),I81="C",VLOOKUP(F81,F2数据库!C:AA,23,0))*C81</f>
        <v>#N/A</v>
      </c>
      <c r="V81" s="18" t="e" cm="1">
        <f t="array" ref="V81">_xlfn.IFS(I81="A",VLOOKUP(F81,F2数据库!C:AA,12,0),I81="B",VLOOKUP(F81,F2数据库!C:AA,18,0),I81="C",VLOOKUP(F81,F2数据库!C:AA,24,0))</f>
        <v>#N/A</v>
      </c>
      <c r="W81" s="18" t="e" cm="1">
        <f t="array" ref="W81">_xlfn.IFS(I81="A",VLOOKUP(F81,F2数据库!C:AA,13,0),I81="B",VLOOKUP(F81,F2数据库!C:AA,19,0),I81="C",VLOOKUP(F81,F2数据库!C:AA,25,0))</f>
        <v>#N/A</v>
      </c>
      <c r="X81" s="18"/>
    </row>
    <row r="82" spans="1:24" x14ac:dyDescent="0.25">
      <c r="A82" s="22"/>
      <c r="B82" s="3"/>
      <c r="C82" s="3"/>
      <c r="D82" s="3"/>
      <c r="E82" s="18" t="e">
        <f t="shared" si="20"/>
        <v>#VALUE!</v>
      </c>
      <c r="F82" s="18" t="e">
        <f t="shared" si="21"/>
        <v>#VALUE!</v>
      </c>
      <c r="G82" s="18" t="str">
        <f t="shared" si="22"/>
        <v/>
      </c>
      <c r="H82" s="18" t="str">
        <f t="shared" si="23"/>
        <v/>
      </c>
      <c r="I82" s="18" t="str">
        <f t="shared" si="24"/>
        <v/>
      </c>
      <c r="J82" s="18" t="str">
        <f t="shared" si="25"/>
        <v/>
      </c>
      <c r="K82" s="18" t="str">
        <f t="shared" si="26"/>
        <v/>
      </c>
      <c r="L82" s="18" t="str">
        <f t="shared" si="27"/>
        <v/>
      </c>
      <c r="M82" s="18" t="e">
        <f>VLOOKUP(F82,F2数据库!C:AA,3,0)</f>
        <v>#VALUE!</v>
      </c>
      <c r="N82" s="18" t="e">
        <f t="shared" si="28"/>
        <v>#VALUE!</v>
      </c>
      <c r="O82" s="19" t="e">
        <f t="shared" si="29"/>
        <v>#VALUE!</v>
      </c>
      <c r="P82" s="18" t="e">
        <f>VLOOKUP(F82,F2数据库!C:AA,4,0)</f>
        <v>#VALUE!</v>
      </c>
      <c r="Q82" s="18" t="e">
        <f>VLOOKUP(G82,F2数据库!AC:AD,2,0)</f>
        <v>#N/A</v>
      </c>
      <c r="R82" s="18"/>
      <c r="S82" s="18" t="e" cm="1">
        <f t="array" ref="S82">_xlfn.IFS(I82="A",VLOOKUP(F82,F2数据库!C:AA,7,0),I82="B",VLOOKUP(F82,F2数据库!C:AA,15,0),I82="C",VLOOKUP(F82,F2数据库!C:AA,21,0))</f>
        <v>#N/A</v>
      </c>
      <c r="T82" s="18" t="e" cm="1">
        <f t="array" ref="T82">_xlfn.IFS(I82="A",VLOOKUP(F82,F2数据库!C:AA,8,0),I82="B",VLOOKUP(F82,F2数据库!C:AA,16,0),I82="C",VLOOKUP(F82,F2数据库!C:AA,22,0))</f>
        <v>#N/A</v>
      </c>
      <c r="U82" s="19" t="e" cm="1">
        <f t="array" ref="U82">_xlfn.IFS(I82="A",VLOOKUP(F82,F2数据库!C:AA,11,0),I82="B",VLOOKUP(F82,F2数据库!C:AA,17,0),I82="C",VLOOKUP(F82,F2数据库!C:AA,23,0))*C82</f>
        <v>#N/A</v>
      </c>
      <c r="V82" s="18" t="e" cm="1">
        <f t="array" ref="V82">_xlfn.IFS(I82="A",VLOOKUP(F82,F2数据库!C:AA,12,0),I82="B",VLOOKUP(F82,F2数据库!C:AA,18,0),I82="C",VLOOKUP(F82,F2数据库!C:AA,24,0))</f>
        <v>#N/A</v>
      </c>
      <c r="W82" s="18" t="e" cm="1">
        <f t="array" ref="W82">_xlfn.IFS(I82="A",VLOOKUP(F82,F2数据库!C:AA,13,0),I82="B",VLOOKUP(F82,F2数据库!C:AA,19,0),I82="C",VLOOKUP(F82,F2数据库!C:AA,25,0))</f>
        <v>#N/A</v>
      </c>
      <c r="X82" s="18"/>
    </row>
    <row r="83" spans="1:24" x14ac:dyDescent="0.25">
      <c r="A83" s="22"/>
      <c r="B83" s="3"/>
      <c r="C83" s="3"/>
      <c r="D83" s="3"/>
      <c r="E83" s="18" t="e">
        <f t="shared" si="20"/>
        <v>#VALUE!</v>
      </c>
      <c r="F83" s="18" t="e">
        <f t="shared" si="21"/>
        <v>#VALUE!</v>
      </c>
      <c r="G83" s="18" t="str">
        <f t="shared" si="22"/>
        <v/>
      </c>
      <c r="H83" s="18" t="str">
        <f t="shared" si="23"/>
        <v/>
      </c>
      <c r="I83" s="18" t="str">
        <f t="shared" si="24"/>
        <v/>
      </c>
      <c r="J83" s="18" t="str">
        <f t="shared" si="25"/>
        <v/>
      </c>
      <c r="K83" s="18" t="str">
        <f t="shared" si="26"/>
        <v/>
      </c>
      <c r="L83" s="18" t="str">
        <f t="shared" si="27"/>
        <v/>
      </c>
      <c r="M83" s="18" t="e">
        <f>VLOOKUP(F83,F2数据库!C:AA,3,0)</f>
        <v>#VALUE!</v>
      </c>
      <c r="N83" s="18" t="e">
        <f t="shared" si="28"/>
        <v>#VALUE!</v>
      </c>
      <c r="O83" s="19" t="e">
        <f t="shared" si="29"/>
        <v>#VALUE!</v>
      </c>
      <c r="P83" s="18" t="e">
        <f>VLOOKUP(F83,F2数据库!C:AA,4,0)</f>
        <v>#VALUE!</v>
      </c>
      <c r="Q83" s="18" t="e">
        <f>VLOOKUP(G83,F2数据库!AC:AD,2,0)</f>
        <v>#N/A</v>
      </c>
      <c r="R83" s="18"/>
      <c r="S83" s="18" t="e" cm="1">
        <f t="array" ref="S83">_xlfn.IFS(I83="A",VLOOKUP(F83,F2数据库!C:AA,7,0),I83="B",VLOOKUP(F83,F2数据库!C:AA,15,0),I83="C",VLOOKUP(F83,F2数据库!C:AA,21,0))</f>
        <v>#N/A</v>
      </c>
      <c r="T83" s="18" t="e" cm="1">
        <f t="array" ref="T83">_xlfn.IFS(I83="A",VLOOKUP(F83,F2数据库!C:AA,8,0),I83="B",VLOOKUP(F83,F2数据库!C:AA,16,0),I83="C",VLOOKUP(F83,F2数据库!C:AA,22,0))</f>
        <v>#N/A</v>
      </c>
      <c r="U83" s="19" t="e" cm="1">
        <f t="array" ref="U83">_xlfn.IFS(I83="A",VLOOKUP(F83,F2数据库!C:AA,11,0),I83="B",VLOOKUP(F83,F2数据库!C:AA,17,0),I83="C",VLOOKUP(F83,F2数据库!C:AA,23,0))*C83</f>
        <v>#N/A</v>
      </c>
      <c r="V83" s="18" t="e" cm="1">
        <f t="array" ref="V83">_xlfn.IFS(I83="A",VLOOKUP(F83,F2数据库!C:AA,12,0),I83="B",VLOOKUP(F83,F2数据库!C:AA,18,0),I83="C",VLOOKUP(F83,F2数据库!C:AA,24,0))</f>
        <v>#N/A</v>
      </c>
      <c r="W83" s="18" t="e" cm="1">
        <f t="array" ref="W83">_xlfn.IFS(I83="A",VLOOKUP(F83,F2数据库!C:AA,13,0),I83="B",VLOOKUP(F83,F2数据库!C:AA,19,0),I83="C",VLOOKUP(F83,F2数据库!C:AA,25,0))</f>
        <v>#N/A</v>
      </c>
      <c r="X83" s="18"/>
    </row>
    <row r="84" spans="1:24" x14ac:dyDescent="0.25">
      <c r="A84" s="22"/>
      <c r="B84" s="3"/>
      <c r="C84" s="3"/>
      <c r="D84" s="3"/>
      <c r="E84" s="18" t="e">
        <f t="shared" si="20"/>
        <v>#VALUE!</v>
      </c>
      <c r="F84" s="18" t="e">
        <f t="shared" si="21"/>
        <v>#VALUE!</v>
      </c>
      <c r="G84" s="18" t="str">
        <f t="shared" si="22"/>
        <v/>
      </c>
      <c r="H84" s="18" t="str">
        <f t="shared" si="23"/>
        <v/>
      </c>
      <c r="I84" s="18" t="str">
        <f t="shared" si="24"/>
        <v/>
      </c>
      <c r="J84" s="18" t="str">
        <f t="shared" si="25"/>
        <v/>
      </c>
      <c r="K84" s="18" t="str">
        <f t="shared" si="26"/>
        <v/>
      </c>
      <c r="L84" s="18" t="str">
        <f t="shared" si="27"/>
        <v/>
      </c>
      <c r="M84" s="18" t="e">
        <f>VLOOKUP(F84,F2数据库!C:AA,3,0)</f>
        <v>#VALUE!</v>
      </c>
      <c r="N84" s="18" t="e">
        <f t="shared" si="28"/>
        <v>#VALUE!</v>
      </c>
      <c r="O84" s="19" t="e">
        <f t="shared" si="29"/>
        <v>#VALUE!</v>
      </c>
      <c r="P84" s="18" t="e">
        <f>VLOOKUP(F84,F2数据库!C:AA,4,0)</f>
        <v>#VALUE!</v>
      </c>
      <c r="Q84" s="18" t="e">
        <f>VLOOKUP(G84,F2数据库!AC:AD,2,0)</f>
        <v>#N/A</v>
      </c>
      <c r="R84" s="18"/>
      <c r="S84" s="18" t="e" cm="1">
        <f t="array" ref="S84">_xlfn.IFS(I84="A",VLOOKUP(F84,F2数据库!C:AA,7,0),I84="B",VLOOKUP(F84,F2数据库!C:AA,15,0),I84="C",VLOOKUP(F84,F2数据库!C:AA,21,0))</f>
        <v>#N/A</v>
      </c>
      <c r="T84" s="18" t="e" cm="1">
        <f t="array" ref="T84">_xlfn.IFS(I84="A",VLOOKUP(F84,F2数据库!C:AA,8,0),I84="B",VLOOKUP(F84,F2数据库!C:AA,16,0),I84="C",VLOOKUP(F84,F2数据库!C:AA,22,0))</f>
        <v>#N/A</v>
      </c>
      <c r="U84" s="19" t="e" cm="1">
        <f t="array" ref="U84">_xlfn.IFS(I84="A",VLOOKUP(F84,F2数据库!C:AA,11,0),I84="B",VLOOKUP(F84,F2数据库!C:AA,17,0),I84="C",VLOOKUP(F84,F2数据库!C:AA,23,0))*C84</f>
        <v>#N/A</v>
      </c>
      <c r="V84" s="18" t="e" cm="1">
        <f t="array" ref="V84">_xlfn.IFS(I84="A",VLOOKUP(F84,F2数据库!C:AA,12,0),I84="B",VLOOKUP(F84,F2数据库!C:AA,18,0),I84="C",VLOOKUP(F84,F2数据库!C:AA,24,0))</f>
        <v>#N/A</v>
      </c>
      <c r="W84" s="18" t="e" cm="1">
        <f t="array" ref="W84">_xlfn.IFS(I84="A",VLOOKUP(F84,F2数据库!C:AA,13,0),I84="B",VLOOKUP(F84,F2数据库!C:AA,19,0),I84="C",VLOOKUP(F84,F2数据库!C:AA,25,0))</f>
        <v>#N/A</v>
      </c>
      <c r="X84" s="18"/>
    </row>
    <row r="85" spans="1:24" x14ac:dyDescent="0.25">
      <c r="A85" s="22"/>
      <c r="B85" s="3"/>
      <c r="C85" s="3"/>
      <c r="D85" s="3"/>
      <c r="E85" s="18" t="e">
        <f t="shared" si="20"/>
        <v>#VALUE!</v>
      </c>
      <c r="F85" s="18" t="e">
        <f t="shared" si="21"/>
        <v>#VALUE!</v>
      </c>
      <c r="G85" s="18" t="str">
        <f t="shared" si="22"/>
        <v/>
      </c>
      <c r="H85" s="18" t="str">
        <f t="shared" si="23"/>
        <v/>
      </c>
      <c r="I85" s="18" t="str">
        <f t="shared" si="24"/>
        <v/>
      </c>
      <c r="J85" s="18" t="str">
        <f t="shared" si="25"/>
        <v/>
      </c>
      <c r="K85" s="18" t="str">
        <f t="shared" si="26"/>
        <v/>
      </c>
      <c r="L85" s="18" t="str">
        <f t="shared" si="27"/>
        <v/>
      </c>
      <c r="M85" s="18" t="e">
        <f>VLOOKUP(F85,F2数据库!C:AA,3,0)</f>
        <v>#VALUE!</v>
      </c>
      <c r="N85" s="18" t="e">
        <f t="shared" si="28"/>
        <v>#VALUE!</v>
      </c>
      <c r="O85" s="19" t="e">
        <f t="shared" si="29"/>
        <v>#VALUE!</v>
      </c>
      <c r="P85" s="18" t="e">
        <f>VLOOKUP(F85,F2数据库!C:AA,4,0)</f>
        <v>#VALUE!</v>
      </c>
      <c r="Q85" s="18" t="e">
        <f>VLOOKUP(G85,F2数据库!AC:AD,2,0)</f>
        <v>#N/A</v>
      </c>
      <c r="R85" s="18"/>
      <c r="S85" s="18" t="e" cm="1">
        <f t="array" ref="S85">_xlfn.IFS(I85="A",VLOOKUP(F85,F2数据库!C:AA,7,0),I85="B",VLOOKUP(F85,F2数据库!C:AA,15,0),I85="C",VLOOKUP(F85,F2数据库!C:AA,21,0))</f>
        <v>#N/A</v>
      </c>
      <c r="T85" s="18" t="e" cm="1">
        <f t="array" ref="T85">_xlfn.IFS(I85="A",VLOOKUP(F85,F2数据库!C:AA,8,0),I85="B",VLOOKUP(F85,F2数据库!C:AA,16,0),I85="C",VLOOKUP(F85,F2数据库!C:AA,22,0))</f>
        <v>#N/A</v>
      </c>
      <c r="U85" s="19" t="e" cm="1">
        <f t="array" ref="U85">_xlfn.IFS(I85="A",VLOOKUP(F85,F2数据库!C:AA,11,0),I85="B",VLOOKUP(F85,F2数据库!C:AA,17,0),I85="C",VLOOKUP(F85,F2数据库!C:AA,23,0))*C85</f>
        <v>#N/A</v>
      </c>
      <c r="V85" s="18" t="e" cm="1">
        <f t="array" ref="V85">_xlfn.IFS(I85="A",VLOOKUP(F85,F2数据库!C:AA,12,0),I85="B",VLOOKUP(F85,F2数据库!C:AA,18,0),I85="C",VLOOKUP(F85,F2数据库!C:AA,24,0))</f>
        <v>#N/A</v>
      </c>
      <c r="W85" s="18" t="e" cm="1">
        <f t="array" ref="W85">_xlfn.IFS(I85="A",VLOOKUP(F85,F2数据库!C:AA,13,0),I85="B",VLOOKUP(F85,F2数据库!C:AA,19,0),I85="C",VLOOKUP(F85,F2数据库!C:AA,25,0))</f>
        <v>#N/A</v>
      </c>
      <c r="X85" s="18"/>
    </row>
    <row r="86" spans="1:24" x14ac:dyDescent="0.25">
      <c r="A86" s="22"/>
      <c r="B86" s="3"/>
      <c r="C86" s="3"/>
      <c r="D86" s="3"/>
      <c r="E86" s="18" t="e">
        <f t="shared" si="20"/>
        <v>#VALUE!</v>
      </c>
      <c r="F86" s="18" t="e">
        <f t="shared" si="21"/>
        <v>#VALUE!</v>
      </c>
      <c r="G86" s="18" t="str">
        <f t="shared" si="22"/>
        <v/>
      </c>
      <c r="H86" s="18" t="str">
        <f t="shared" si="23"/>
        <v/>
      </c>
      <c r="I86" s="18" t="str">
        <f t="shared" si="24"/>
        <v/>
      </c>
      <c r="J86" s="18" t="str">
        <f t="shared" si="25"/>
        <v/>
      </c>
      <c r="K86" s="18" t="str">
        <f t="shared" si="26"/>
        <v/>
      </c>
      <c r="L86" s="18" t="str">
        <f t="shared" si="27"/>
        <v/>
      </c>
      <c r="M86" s="18" t="e">
        <f>VLOOKUP(F86,F2数据库!C:AA,3,0)</f>
        <v>#VALUE!</v>
      </c>
      <c r="N86" s="18" t="e">
        <f t="shared" si="28"/>
        <v>#VALUE!</v>
      </c>
      <c r="O86" s="19" t="e">
        <f t="shared" si="29"/>
        <v>#VALUE!</v>
      </c>
      <c r="P86" s="18" t="e">
        <f>VLOOKUP(F86,F2数据库!C:AA,4,0)</f>
        <v>#VALUE!</v>
      </c>
      <c r="Q86" s="18" t="e">
        <f>VLOOKUP(G86,F2数据库!AC:AD,2,0)</f>
        <v>#N/A</v>
      </c>
      <c r="R86" s="18"/>
      <c r="S86" s="18" t="e" cm="1">
        <f t="array" ref="S86">_xlfn.IFS(I86="A",VLOOKUP(F86,F2数据库!C:AA,7,0),I86="B",VLOOKUP(F86,F2数据库!C:AA,15,0),I86="C",VLOOKUP(F86,F2数据库!C:AA,21,0))</f>
        <v>#N/A</v>
      </c>
      <c r="T86" s="18" t="e" cm="1">
        <f t="array" ref="T86">_xlfn.IFS(I86="A",VLOOKUP(F86,F2数据库!C:AA,8,0),I86="B",VLOOKUP(F86,F2数据库!C:AA,16,0),I86="C",VLOOKUP(F86,F2数据库!C:AA,22,0))</f>
        <v>#N/A</v>
      </c>
      <c r="U86" s="19" t="e" cm="1">
        <f t="array" ref="U86">_xlfn.IFS(I86="A",VLOOKUP(F86,F2数据库!C:AA,11,0),I86="B",VLOOKUP(F86,F2数据库!C:AA,17,0),I86="C",VLOOKUP(F86,F2数据库!C:AA,23,0))*C86</f>
        <v>#N/A</v>
      </c>
      <c r="V86" s="18" t="e" cm="1">
        <f t="array" ref="V86">_xlfn.IFS(I86="A",VLOOKUP(F86,F2数据库!C:AA,12,0),I86="B",VLOOKUP(F86,F2数据库!C:AA,18,0),I86="C",VLOOKUP(F86,F2数据库!C:AA,24,0))</f>
        <v>#N/A</v>
      </c>
      <c r="W86" s="18" t="e" cm="1">
        <f t="array" ref="W86">_xlfn.IFS(I86="A",VLOOKUP(F86,F2数据库!C:AA,13,0),I86="B",VLOOKUP(F86,F2数据库!C:AA,19,0),I86="C",VLOOKUP(F86,F2数据库!C:AA,25,0))</f>
        <v>#N/A</v>
      </c>
      <c r="X86" s="18"/>
    </row>
    <row r="87" spans="1:24" x14ac:dyDescent="0.25">
      <c r="A87" s="22"/>
      <c r="B87" s="3"/>
      <c r="C87" s="3"/>
      <c r="D87" s="3"/>
      <c r="E87" s="18" t="e">
        <f t="shared" si="20"/>
        <v>#VALUE!</v>
      </c>
      <c r="F87" s="18" t="e">
        <f t="shared" si="21"/>
        <v>#VALUE!</v>
      </c>
      <c r="G87" s="18" t="str">
        <f t="shared" si="22"/>
        <v/>
      </c>
      <c r="H87" s="18" t="str">
        <f t="shared" si="23"/>
        <v/>
      </c>
      <c r="I87" s="18" t="str">
        <f t="shared" si="24"/>
        <v/>
      </c>
      <c r="J87" s="18" t="str">
        <f t="shared" si="25"/>
        <v/>
      </c>
      <c r="K87" s="18" t="str">
        <f t="shared" si="26"/>
        <v/>
      </c>
      <c r="L87" s="18" t="str">
        <f t="shared" si="27"/>
        <v/>
      </c>
      <c r="M87" s="18" t="e">
        <f>VLOOKUP(F87,F2数据库!C:AA,3,0)</f>
        <v>#VALUE!</v>
      </c>
      <c r="N87" s="18" t="e">
        <f t="shared" si="28"/>
        <v>#VALUE!</v>
      </c>
      <c r="O87" s="19" t="e">
        <f t="shared" si="29"/>
        <v>#VALUE!</v>
      </c>
      <c r="P87" s="18" t="e">
        <f>VLOOKUP(F87,F2数据库!C:AA,4,0)</f>
        <v>#VALUE!</v>
      </c>
      <c r="Q87" s="18" t="e">
        <f>VLOOKUP(G87,F2数据库!AC:AD,2,0)</f>
        <v>#N/A</v>
      </c>
      <c r="R87" s="18"/>
      <c r="S87" s="18" t="e" cm="1">
        <f t="array" ref="S87">_xlfn.IFS(I87="A",VLOOKUP(F87,F2数据库!C:AA,7,0),I87="B",VLOOKUP(F87,F2数据库!C:AA,15,0),I87="C",VLOOKUP(F87,F2数据库!C:AA,21,0))</f>
        <v>#N/A</v>
      </c>
      <c r="T87" s="18" t="e" cm="1">
        <f t="array" ref="T87">_xlfn.IFS(I87="A",VLOOKUP(F87,F2数据库!C:AA,8,0),I87="B",VLOOKUP(F87,F2数据库!C:AA,16,0),I87="C",VLOOKUP(F87,F2数据库!C:AA,22,0))</f>
        <v>#N/A</v>
      </c>
      <c r="U87" s="19" t="e" cm="1">
        <f t="array" ref="U87">_xlfn.IFS(I87="A",VLOOKUP(F87,F2数据库!C:AA,11,0),I87="B",VLOOKUP(F87,F2数据库!C:AA,17,0),I87="C",VLOOKUP(F87,F2数据库!C:AA,23,0))*C87</f>
        <v>#N/A</v>
      </c>
      <c r="V87" s="18" t="e" cm="1">
        <f t="array" ref="V87">_xlfn.IFS(I87="A",VLOOKUP(F87,F2数据库!C:AA,12,0),I87="B",VLOOKUP(F87,F2数据库!C:AA,18,0),I87="C",VLOOKUP(F87,F2数据库!C:AA,24,0))</f>
        <v>#N/A</v>
      </c>
      <c r="W87" s="18" t="e" cm="1">
        <f t="array" ref="W87">_xlfn.IFS(I87="A",VLOOKUP(F87,F2数据库!C:AA,13,0),I87="B",VLOOKUP(F87,F2数据库!C:AA,19,0),I87="C",VLOOKUP(F87,F2数据库!C:AA,25,0))</f>
        <v>#N/A</v>
      </c>
      <c r="X87" s="18"/>
    </row>
    <row r="88" spans="1:24" x14ac:dyDescent="0.25">
      <c r="A88" s="22"/>
      <c r="B88" s="3"/>
      <c r="C88" s="3"/>
      <c r="D88" s="3"/>
      <c r="E88" s="18" t="e">
        <f t="shared" si="20"/>
        <v>#VALUE!</v>
      </c>
      <c r="F88" s="18" t="e">
        <f t="shared" si="21"/>
        <v>#VALUE!</v>
      </c>
      <c r="G88" s="18" t="str">
        <f t="shared" si="22"/>
        <v/>
      </c>
      <c r="H88" s="18" t="str">
        <f t="shared" si="23"/>
        <v/>
      </c>
      <c r="I88" s="18" t="str">
        <f t="shared" si="24"/>
        <v/>
      </c>
      <c r="J88" s="18" t="str">
        <f t="shared" si="25"/>
        <v/>
      </c>
      <c r="K88" s="18" t="str">
        <f t="shared" si="26"/>
        <v/>
      </c>
      <c r="L88" s="18" t="str">
        <f t="shared" si="27"/>
        <v/>
      </c>
      <c r="M88" s="18" t="e">
        <f>VLOOKUP(F88,F2数据库!C:AA,3,0)</f>
        <v>#VALUE!</v>
      </c>
      <c r="N88" s="18" t="e">
        <f t="shared" si="28"/>
        <v>#VALUE!</v>
      </c>
      <c r="O88" s="19" t="e">
        <f t="shared" si="29"/>
        <v>#VALUE!</v>
      </c>
      <c r="P88" s="18" t="e">
        <f>VLOOKUP(F88,F2数据库!C:AA,4,0)</f>
        <v>#VALUE!</v>
      </c>
      <c r="Q88" s="18" t="e">
        <f>VLOOKUP(G88,F2数据库!AC:AD,2,0)</f>
        <v>#N/A</v>
      </c>
      <c r="R88" s="18"/>
      <c r="S88" s="18" t="e" cm="1">
        <f t="array" ref="S88">_xlfn.IFS(I88="A",VLOOKUP(F88,F2数据库!C:AA,7,0),I88="B",VLOOKUP(F88,F2数据库!C:AA,15,0),I88="C",VLOOKUP(F88,F2数据库!C:AA,21,0))</f>
        <v>#N/A</v>
      </c>
      <c r="T88" s="18" t="e" cm="1">
        <f t="array" ref="T88">_xlfn.IFS(I88="A",VLOOKUP(F88,F2数据库!C:AA,8,0),I88="B",VLOOKUP(F88,F2数据库!C:AA,16,0),I88="C",VLOOKUP(F88,F2数据库!C:AA,22,0))</f>
        <v>#N/A</v>
      </c>
      <c r="U88" s="19" t="e" cm="1">
        <f t="array" ref="U88">_xlfn.IFS(I88="A",VLOOKUP(F88,F2数据库!C:AA,11,0),I88="B",VLOOKUP(F88,F2数据库!C:AA,17,0),I88="C",VLOOKUP(F88,F2数据库!C:AA,23,0))*C88</f>
        <v>#N/A</v>
      </c>
      <c r="V88" s="18" t="e" cm="1">
        <f t="array" ref="V88">_xlfn.IFS(I88="A",VLOOKUP(F88,F2数据库!C:AA,12,0),I88="B",VLOOKUP(F88,F2数据库!C:AA,18,0),I88="C",VLOOKUP(F88,F2数据库!C:AA,24,0))</f>
        <v>#N/A</v>
      </c>
      <c r="W88" s="18" t="e" cm="1">
        <f t="array" ref="W88">_xlfn.IFS(I88="A",VLOOKUP(F88,F2数据库!C:AA,13,0),I88="B",VLOOKUP(F88,F2数据库!C:AA,19,0),I88="C",VLOOKUP(F88,F2数据库!C:AA,25,0))</f>
        <v>#N/A</v>
      </c>
      <c r="X88" s="18"/>
    </row>
    <row r="89" spans="1:24" x14ac:dyDescent="0.25">
      <c r="A89" s="22"/>
      <c r="B89" s="3"/>
      <c r="C89" s="3"/>
      <c r="D89" s="3"/>
      <c r="E89" s="18" t="e">
        <f t="shared" si="20"/>
        <v>#VALUE!</v>
      </c>
      <c r="F89" s="18" t="e">
        <f t="shared" si="21"/>
        <v>#VALUE!</v>
      </c>
      <c r="G89" s="18" t="str">
        <f t="shared" si="22"/>
        <v/>
      </c>
      <c r="H89" s="18" t="str">
        <f t="shared" si="23"/>
        <v/>
      </c>
      <c r="I89" s="18" t="str">
        <f t="shared" si="24"/>
        <v/>
      </c>
      <c r="J89" s="18" t="str">
        <f t="shared" si="25"/>
        <v/>
      </c>
      <c r="K89" s="18" t="str">
        <f t="shared" si="26"/>
        <v/>
      </c>
      <c r="L89" s="18" t="str">
        <f t="shared" si="27"/>
        <v/>
      </c>
      <c r="M89" s="18" t="e">
        <f>VLOOKUP(F89,F2数据库!C:AA,3,0)</f>
        <v>#VALUE!</v>
      </c>
      <c r="N89" s="18" t="e">
        <f t="shared" si="28"/>
        <v>#VALUE!</v>
      </c>
      <c r="O89" s="19" t="e">
        <f t="shared" si="29"/>
        <v>#VALUE!</v>
      </c>
      <c r="P89" s="18" t="e">
        <f>VLOOKUP(F89,F2数据库!C:AA,4,0)</f>
        <v>#VALUE!</v>
      </c>
      <c r="Q89" s="18" t="e">
        <f>VLOOKUP(G89,F2数据库!AC:AD,2,0)</f>
        <v>#N/A</v>
      </c>
      <c r="R89" s="18"/>
      <c r="S89" s="18" t="e" cm="1">
        <f t="array" ref="S89">_xlfn.IFS(I89="A",VLOOKUP(F89,F2数据库!C:AA,7,0),I89="B",VLOOKUP(F89,F2数据库!C:AA,15,0),I89="C",VLOOKUP(F89,F2数据库!C:AA,21,0))</f>
        <v>#N/A</v>
      </c>
      <c r="T89" s="18" t="e" cm="1">
        <f t="array" ref="T89">_xlfn.IFS(I89="A",VLOOKUP(F89,F2数据库!C:AA,8,0),I89="B",VLOOKUP(F89,F2数据库!C:AA,16,0),I89="C",VLOOKUP(F89,F2数据库!C:AA,22,0))</f>
        <v>#N/A</v>
      </c>
      <c r="U89" s="19" t="e" cm="1">
        <f t="array" ref="U89">_xlfn.IFS(I89="A",VLOOKUP(F89,F2数据库!C:AA,11,0),I89="B",VLOOKUP(F89,F2数据库!C:AA,17,0),I89="C",VLOOKUP(F89,F2数据库!C:AA,23,0))*C89</f>
        <v>#N/A</v>
      </c>
      <c r="V89" s="18" t="e" cm="1">
        <f t="array" ref="V89">_xlfn.IFS(I89="A",VLOOKUP(F89,F2数据库!C:AA,12,0),I89="B",VLOOKUP(F89,F2数据库!C:AA,18,0),I89="C",VLOOKUP(F89,F2数据库!C:AA,24,0))</f>
        <v>#N/A</v>
      </c>
      <c r="W89" s="18" t="e" cm="1">
        <f t="array" ref="W89">_xlfn.IFS(I89="A",VLOOKUP(F89,F2数据库!C:AA,13,0),I89="B",VLOOKUP(F89,F2数据库!C:AA,19,0),I89="C",VLOOKUP(F89,F2数据库!C:AA,25,0))</f>
        <v>#N/A</v>
      </c>
      <c r="X89" s="18"/>
    </row>
    <row r="90" spans="1:24" x14ac:dyDescent="0.25">
      <c r="A90" s="22"/>
      <c r="B90" s="3"/>
      <c r="C90" s="3"/>
      <c r="D90" s="3"/>
      <c r="E90" s="18" t="e">
        <f t="shared" si="20"/>
        <v>#VALUE!</v>
      </c>
      <c r="F90" s="18" t="e">
        <f t="shared" si="21"/>
        <v>#VALUE!</v>
      </c>
      <c r="G90" s="18" t="str">
        <f t="shared" si="22"/>
        <v/>
      </c>
      <c r="H90" s="18" t="str">
        <f t="shared" si="23"/>
        <v/>
      </c>
      <c r="I90" s="18" t="str">
        <f t="shared" si="24"/>
        <v/>
      </c>
      <c r="J90" s="18" t="str">
        <f t="shared" si="25"/>
        <v/>
      </c>
      <c r="K90" s="18" t="str">
        <f t="shared" si="26"/>
        <v/>
      </c>
      <c r="L90" s="18" t="str">
        <f t="shared" si="27"/>
        <v/>
      </c>
      <c r="M90" s="18" t="e">
        <f>VLOOKUP(F90,F2数据库!C:AA,3,0)</f>
        <v>#VALUE!</v>
      </c>
      <c r="N90" s="18" t="e">
        <f t="shared" si="28"/>
        <v>#VALUE!</v>
      </c>
      <c r="O90" s="19" t="e">
        <f t="shared" si="29"/>
        <v>#VALUE!</v>
      </c>
      <c r="P90" s="18" t="e">
        <f>VLOOKUP(F90,F2数据库!C:AA,4,0)</f>
        <v>#VALUE!</v>
      </c>
      <c r="Q90" s="18" t="e">
        <f>VLOOKUP(G90,F2数据库!AC:AD,2,0)</f>
        <v>#N/A</v>
      </c>
      <c r="R90" s="18"/>
      <c r="S90" s="18" t="e" cm="1">
        <f t="array" ref="S90">_xlfn.IFS(I90="A",VLOOKUP(F90,F2数据库!C:AA,7,0),I90="B",VLOOKUP(F90,F2数据库!C:AA,15,0),I90="C",VLOOKUP(F90,F2数据库!C:AA,21,0))</f>
        <v>#N/A</v>
      </c>
      <c r="T90" s="18" t="e" cm="1">
        <f t="array" ref="T90">_xlfn.IFS(I90="A",VLOOKUP(F90,F2数据库!C:AA,8,0),I90="B",VLOOKUP(F90,F2数据库!C:AA,16,0),I90="C",VLOOKUP(F90,F2数据库!C:AA,22,0))</f>
        <v>#N/A</v>
      </c>
      <c r="U90" s="19" t="e" cm="1">
        <f t="array" ref="U90">_xlfn.IFS(I90="A",VLOOKUP(F90,F2数据库!C:AA,11,0),I90="B",VLOOKUP(F90,F2数据库!C:AA,17,0),I90="C",VLOOKUP(F90,F2数据库!C:AA,23,0))*C90</f>
        <v>#N/A</v>
      </c>
      <c r="V90" s="18" t="e" cm="1">
        <f t="array" ref="V90">_xlfn.IFS(I90="A",VLOOKUP(F90,F2数据库!C:AA,12,0),I90="B",VLOOKUP(F90,F2数据库!C:AA,18,0),I90="C",VLOOKUP(F90,F2数据库!C:AA,24,0))</f>
        <v>#N/A</v>
      </c>
      <c r="W90" s="18" t="e" cm="1">
        <f t="array" ref="W90">_xlfn.IFS(I90="A",VLOOKUP(F90,F2数据库!C:AA,13,0),I90="B",VLOOKUP(F90,F2数据库!C:AA,19,0),I90="C",VLOOKUP(F90,F2数据库!C:AA,25,0))</f>
        <v>#N/A</v>
      </c>
      <c r="X90" s="18"/>
    </row>
    <row r="91" spans="1:24" x14ac:dyDescent="0.25">
      <c r="A91" s="22"/>
      <c r="B91" s="3"/>
      <c r="C91" s="3"/>
      <c r="D91" s="3"/>
      <c r="E91" s="18" t="e">
        <f t="shared" si="20"/>
        <v>#VALUE!</v>
      </c>
      <c r="F91" s="18" t="e">
        <f t="shared" si="21"/>
        <v>#VALUE!</v>
      </c>
      <c r="G91" s="18" t="str">
        <f t="shared" si="22"/>
        <v/>
      </c>
      <c r="H91" s="18" t="str">
        <f t="shared" si="23"/>
        <v/>
      </c>
      <c r="I91" s="18" t="str">
        <f t="shared" si="24"/>
        <v/>
      </c>
      <c r="J91" s="18" t="str">
        <f t="shared" si="25"/>
        <v/>
      </c>
      <c r="K91" s="18" t="str">
        <f t="shared" si="26"/>
        <v/>
      </c>
      <c r="L91" s="18" t="str">
        <f t="shared" si="27"/>
        <v/>
      </c>
      <c r="M91" s="18" t="e">
        <f>VLOOKUP(F91,F2数据库!C:AA,3,0)</f>
        <v>#VALUE!</v>
      </c>
      <c r="N91" s="18" t="e">
        <f t="shared" si="28"/>
        <v>#VALUE!</v>
      </c>
      <c r="O91" s="19" t="e">
        <f t="shared" si="29"/>
        <v>#VALUE!</v>
      </c>
      <c r="P91" s="18" t="e">
        <f>VLOOKUP(F91,F2数据库!C:AA,4,0)</f>
        <v>#VALUE!</v>
      </c>
      <c r="Q91" s="18" t="e">
        <f>VLOOKUP(G91,F2数据库!AC:AD,2,0)</f>
        <v>#N/A</v>
      </c>
      <c r="R91" s="18"/>
      <c r="S91" s="18" t="e" cm="1">
        <f t="array" ref="S91">_xlfn.IFS(I91="A",VLOOKUP(F91,F2数据库!C:AA,7,0),I91="B",VLOOKUP(F91,F2数据库!C:AA,15,0),I91="C",VLOOKUP(F91,F2数据库!C:AA,21,0))</f>
        <v>#N/A</v>
      </c>
      <c r="T91" s="18" t="e" cm="1">
        <f t="array" ref="T91">_xlfn.IFS(I91="A",VLOOKUP(F91,F2数据库!C:AA,8,0),I91="B",VLOOKUP(F91,F2数据库!C:AA,16,0),I91="C",VLOOKUP(F91,F2数据库!C:AA,22,0))</f>
        <v>#N/A</v>
      </c>
      <c r="U91" s="19" t="e" cm="1">
        <f t="array" ref="U91">_xlfn.IFS(I91="A",VLOOKUP(F91,F2数据库!C:AA,11,0),I91="B",VLOOKUP(F91,F2数据库!C:AA,17,0),I91="C",VLOOKUP(F91,F2数据库!C:AA,23,0))*C91</f>
        <v>#N/A</v>
      </c>
      <c r="V91" s="18" t="e" cm="1">
        <f t="array" ref="V91">_xlfn.IFS(I91="A",VLOOKUP(F91,F2数据库!C:AA,12,0),I91="B",VLOOKUP(F91,F2数据库!C:AA,18,0),I91="C",VLOOKUP(F91,F2数据库!C:AA,24,0))</f>
        <v>#N/A</v>
      </c>
      <c r="W91" s="18" t="e" cm="1">
        <f t="array" ref="W91">_xlfn.IFS(I91="A",VLOOKUP(F91,F2数据库!C:AA,13,0),I91="B",VLOOKUP(F91,F2数据库!C:AA,19,0),I91="C",VLOOKUP(F91,F2数据库!C:AA,25,0))</f>
        <v>#N/A</v>
      </c>
      <c r="X91" s="18"/>
    </row>
    <row r="92" spans="1:24" x14ac:dyDescent="0.25">
      <c r="A92" s="22"/>
      <c r="B92" s="3"/>
      <c r="C92" s="3"/>
      <c r="D92" s="3"/>
      <c r="E92" s="18" t="e">
        <f t="shared" si="20"/>
        <v>#VALUE!</v>
      </c>
      <c r="F92" s="18" t="e">
        <f t="shared" si="21"/>
        <v>#VALUE!</v>
      </c>
      <c r="G92" s="18" t="str">
        <f t="shared" si="22"/>
        <v/>
      </c>
      <c r="H92" s="18" t="str">
        <f t="shared" si="23"/>
        <v/>
      </c>
      <c r="I92" s="18" t="str">
        <f t="shared" si="24"/>
        <v/>
      </c>
      <c r="J92" s="18" t="str">
        <f t="shared" si="25"/>
        <v/>
      </c>
      <c r="K92" s="18" t="str">
        <f t="shared" si="26"/>
        <v/>
      </c>
      <c r="L92" s="18" t="str">
        <f t="shared" si="27"/>
        <v/>
      </c>
      <c r="M92" s="18" t="e">
        <f>VLOOKUP(F92,F2数据库!C:AA,3,0)</f>
        <v>#VALUE!</v>
      </c>
      <c r="N92" s="18" t="e">
        <f t="shared" si="28"/>
        <v>#VALUE!</v>
      </c>
      <c r="O92" s="19" t="e">
        <f t="shared" si="29"/>
        <v>#VALUE!</v>
      </c>
      <c r="P92" s="18" t="e">
        <f>VLOOKUP(F92,F2数据库!C:AA,4,0)</f>
        <v>#VALUE!</v>
      </c>
      <c r="Q92" s="18" t="e">
        <f>VLOOKUP(G92,F2数据库!AC:AD,2,0)</f>
        <v>#N/A</v>
      </c>
      <c r="R92" s="18"/>
      <c r="S92" s="18" t="e" cm="1">
        <f t="array" ref="S92">_xlfn.IFS(I92="A",VLOOKUP(F92,F2数据库!C:AA,7,0),I92="B",VLOOKUP(F92,F2数据库!C:AA,15,0),I92="C",VLOOKUP(F92,F2数据库!C:AA,21,0))</f>
        <v>#N/A</v>
      </c>
      <c r="T92" s="18" t="e" cm="1">
        <f t="array" ref="T92">_xlfn.IFS(I92="A",VLOOKUP(F92,F2数据库!C:AA,8,0),I92="B",VLOOKUP(F92,F2数据库!C:AA,16,0),I92="C",VLOOKUP(F92,F2数据库!C:AA,22,0))</f>
        <v>#N/A</v>
      </c>
      <c r="U92" s="19" t="e" cm="1">
        <f t="array" ref="U92">_xlfn.IFS(I92="A",VLOOKUP(F92,F2数据库!C:AA,11,0),I92="B",VLOOKUP(F92,F2数据库!C:AA,17,0),I92="C",VLOOKUP(F92,F2数据库!C:AA,23,0))*C92</f>
        <v>#N/A</v>
      </c>
      <c r="V92" s="18" t="e" cm="1">
        <f t="array" ref="V92">_xlfn.IFS(I92="A",VLOOKUP(F92,F2数据库!C:AA,12,0),I92="B",VLOOKUP(F92,F2数据库!C:AA,18,0),I92="C",VLOOKUP(F92,F2数据库!C:AA,24,0))</f>
        <v>#N/A</v>
      </c>
      <c r="W92" s="18" t="e" cm="1">
        <f t="array" ref="W92">_xlfn.IFS(I92="A",VLOOKUP(F92,F2数据库!C:AA,13,0),I92="B",VLOOKUP(F92,F2数据库!C:AA,19,0),I92="C",VLOOKUP(F92,F2数据库!C:AA,25,0))</f>
        <v>#N/A</v>
      </c>
      <c r="X92" s="18"/>
    </row>
    <row r="93" spans="1:24" x14ac:dyDescent="0.25">
      <c r="A93" s="22"/>
      <c r="B93" s="3"/>
      <c r="C93" s="3"/>
      <c r="D93" s="3"/>
      <c r="E93" s="18" t="e">
        <f t="shared" si="20"/>
        <v>#VALUE!</v>
      </c>
      <c r="F93" s="18" t="e">
        <f t="shared" si="21"/>
        <v>#VALUE!</v>
      </c>
      <c r="G93" s="18" t="str">
        <f t="shared" si="22"/>
        <v/>
      </c>
      <c r="H93" s="18" t="str">
        <f t="shared" si="23"/>
        <v/>
      </c>
      <c r="I93" s="18" t="str">
        <f t="shared" si="24"/>
        <v/>
      </c>
      <c r="J93" s="18" t="str">
        <f t="shared" si="25"/>
        <v/>
      </c>
      <c r="K93" s="18" t="str">
        <f t="shared" si="26"/>
        <v/>
      </c>
      <c r="L93" s="18" t="str">
        <f t="shared" si="27"/>
        <v/>
      </c>
      <c r="M93" s="18" t="e">
        <f>VLOOKUP(F93,F2数据库!C:AA,3,0)</f>
        <v>#VALUE!</v>
      </c>
      <c r="N93" s="18" t="e">
        <f t="shared" si="28"/>
        <v>#VALUE!</v>
      </c>
      <c r="O93" s="19" t="e">
        <f t="shared" si="29"/>
        <v>#VALUE!</v>
      </c>
      <c r="P93" s="18" t="e">
        <f>VLOOKUP(F93,F2数据库!C:AA,4,0)</f>
        <v>#VALUE!</v>
      </c>
      <c r="Q93" s="18" t="e">
        <f>VLOOKUP(G93,F2数据库!AC:AD,2,0)</f>
        <v>#N/A</v>
      </c>
      <c r="R93" s="18"/>
      <c r="S93" s="18" t="e" cm="1">
        <f t="array" ref="S93">_xlfn.IFS(I93="A",VLOOKUP(F93,F2数据库!C:AA,7,0),I93="B",VLOOKUP(F93,F2数据库!C:AA,15,0),I93="C",VLOOKUP(F93,F2数据库!C:AA,21,0))</f>
        <v>#N/A</v>
      </c>
      <c r="T93" s="18" t="e" cm="1">
        <f t="array" ref="T93">_xlfn.IFS(I93="A",VLOOKUP(F93,F2数据库!C:AA,8,0),I93="B",VLOOKUP(F93,F2数据库!C:AA,16,0),I93="C",VLOOKUP(F93,F2数据库!C:AA,22,0))</f>
        <v>#N/A</v>
      </c>
      <c r="U93" s="19" t="e" cm="1">
        <f t="array" ref="U93">_xlfn.IFS(I93="A",VLOOKUP(F93,F2数据库!C:AA,11,0),I93="B",VLOOKUP(F93,F2数据库!C:AA,17,0),I93="C",VLOOKUP(F93,F2数据库!C:AA,23,0))*C93</f>
        <v>#N/A</v>
      </c>
      <c r="V93" s="18" t="e" cm="1">
        <f t="array" ref="V93">_xlfn.IFS(I93="A",VLOOKUP(F93,F2数据库!C:AA,12,0),I93="B",VLOOKUP(F93,F2数据库!C:AA,18,0),I93="C",VLOOKUP(F93,F2数据库!C:AA,24,0))</f>
        <v>#N/A</v>
      </c>
      <c r="W93" s="18" t="e" cm="1">
        <f t="array" ref="W93">_xlfn.IFS(I93="A",VLOOKUP(F93,F2数据库!C:AA,13,0),I93="B",VLOOKUP(F93,F2数据库!C:AA,19,0),I93="C",VLOOKUP(F93,F2数据库!C:AA,25,0))</f>
        <v>#N/A</v>
      </c>
      <c r="X93" s="18"/>
    </row>
    <row r="94" spans="1:24" x14ac:dyDescent="0.25">
      <c r="A94" s="22"/>
      <c r="B94" s="3"/>
      <c r="C94" s="3"/>
      <c r="D94" s="3"/>
      <c r="E94" s="18" t="e">
        <f t="shared" si="20"/>
        <v>#VALUE!</v>
      </c>
      <c r="F94" s="18" t="e">
        <f t="shared" si="21"/>
        <v>#VALUE!</v>
      </c>
      <c r="G94" s="18" t="str">
        <f t="shared" si="22"/>
        <v/>
      </c>
      <c r="H94" s="18" t="str">
        <f t="shared" si="23"/>
        <v/>
      </c>
      <c r="I94" s="18" t="str">
        <f t="shared" si="24"/>
        <v/>
      </c>
      <c r="J94" s="18" t="str">
        <f t="shared" si="25"/>
        <v/>
      </c>
      <c r="K94" s="18" t="str">
        <f t="shared" si="26"/>
        <v/>
      </c>
      <c r="L94" s="18" t="str">
        <f t="shared" si="27"/>
        <v/>
      </c>
      <c r="M94" s="18" t="e">
        <f>VLOOKUP(F94,F2数据库!C:AA,3,0)</f>
        <v>#VALUE!</v>
      </c>
      <c r="N94" s="18" t="e">
        <f t="shared" si="28"/>
        <v>#VALUE!</v>
      </c>
      <c r="O94" s="19" t="e">
        <f t="shared" si="29"/>
        <v>#VALUE!</v>
      </c>
      <c r="P94" s="18" t="e">
        <f>VLOOKUP(F94,F2数据库!C:AA,4,0)</f>
        <v>#VALUE!</v>
      </c>
      <c r="Q94" s="18" t="e">
        <f>VLOOKUP(G94,F2数据库!AC:AD,2,0)</f>
        <v>#N/A</v>
      </c>
      <c r="R94" s="18"/>
      <c r="S94" s="18" t="e" cm="1">
        <f t="array" ref="S94">_xlfn.IFS(I94="A",VLOOKUP(F94,F2数据库!C:AA,7,0),I94="B",VLOOKUP(F94,F2数据库!C:AA,15,0),I94="C",VLOOKUP(F94,F2数据库!C:AA,21,0))</f>
        <v>#N/A</v>
      </c>
      <c r="T94" s="18" t="e" cm="1">
        <f t="array" ref="T94">_xlfn.IFS(I94="A",VLOOKUP(F94,F2数据库!C:AA,8,0),I94="B",VLOOKUP(F94,F2数据库!C:AA,16,0),I94="C",VLOOKUP(F94,F2数据库!C:AA,22,0))</f>
        <v>#N/A</v>
      </c>
      <c r="U94" s="19" t="e" cm="1">
        <f t="array" ref="U94">_xlfn.IFS(I94="A",VLOOKUP(F94,F2数据库!C:AA,11,0),I94="B",VLOOKUP(F94,F2数据库!C:AA,17,0),I94="C",VLOOKUP(F94,F2数据库!C:AA,23,0))*C94</f>
        <v>#N/A</v>
      </c>
      <c r="V94" s="18" t="e" cm="1">
        <f t="array" ref="V94">_xlfn.IFS(I94="A",VLOOKUP(F94,F2数据库!C:AA,12,0),I94="B",VLOOKUP(F94,F2数据库!C:AA,18,0),I94="C",VLOOKUP(F94,F2数据库!C:AA,24,0))</f>
        <v>#N/A</v>
      </c>
      <c r="W94" s="18" t="e" cm="1">
        <f t="array" ref="W94">_xlfn.IFS(I94="A",VLOOKUP(F94,F2数据库!C:AA,13,0),I94="B",VLOOKUP(F94,F2数据库!C:AA,19,0),I94="C",VLOOKUP(F94,F2数据库!C:AA,25,0))</f>
        <v>#N/A</v>
      </c>
      <c r="X94" s="18"/>
    </row>
    <row r="95" spans="1:24" x14ac:dyDescent="0.25">
      <c r="A95" s="22"/>
      <c r="B95" s="3"/>
      <c r="C95" s="3"/>
      <c r="D95" s="3"/>
      <c r="E95" s="18" t="e">
        <f t="shared" si="20"/>
        <v>#VALUE!</v>
      </c>
      <c r="F95" s="18" t="e">
        <f t="shared" si="21"/>
        <v>#VALUE!</v>
      </c>
      <c r="G95" s="18" t="str">
        <f t="shared" si="22"/>
        <v/>
      </c>
      <c r="H95" s="18" t="str">
        <f t="shared" si="23"/>
        <v/>
      </c>
      <c r="I95" s="18" t="str">
        <f t="shared" si="24"/>
        <v/>
      </c>
      <c r="J95" s="18" t="str">
        <f t="shared" si="25"/>
        <v/>
      </c>
      <c r="K95" s="18" t="str">
        <f t="shared" si="26"/>
        <v/>
      </c>
      <c r="L95" s="18" t="str">
        <f t="shared" si="27"/>
        <v/>
      </c>
      <c r="M95" s="18" t="e">
        <f>VLOOKUP(F95,F2数据库!C:AA,3,0)</f>
        <v>#VALUE!</v>
      </c>
      <c r="N95" s="18" t="e">
        <f t="shared" si="28"/>
        <v>#VALUE!</v>
      </c>
      <c r="O95" s="19" t="e">
        <f t="shared" si="29"/>
        <v>#VALUE!</v>
      </c>
      <c r="P95" s="18" t="e">
        <f>VLOOKUP(F95,F2数据库!C:AA,4,0)</f>
        <v>#VALUE!</v>
      </c>
      <c r="Q95" s="18" t="e">
        <f>VLOOKUP(G95,F2数据库!AC:AD,2,0)</f>
        <v>#N/A</v>
      </c>
      <c r="R95" s="18"/>
      <c r="S95" s="18" t="e" cm="1">
        <f t="array" ref="S95">_xlfn.IFS(I95="A",VLOOKUP(F95,F2数据库!C:AA,7,0),I95="B",VLOOKUP(F95,F2数据库!C:AA,15,0),I95="C",VLOOKUP(F95,F2数据库!C:AA,21,0))</f>
        <v>#N/A</v>
      </c>
      <c r="T95" s="18" t="e" cm="1">
        <f t="array" ref="T95">_xlfn.IFS(I95="A",VLOOKUP(F95,F2数据库!C:AA,8,0),I95="B",VLOOKUP(F95,F2数据库!C:AA,16,0),I95="C",VLOOKUP(F95,F2数据库!C:AA,22,0))</f>
        <v>#N/A</v>
      </c>
      <c r="U95" s="19" t="e" cm="1">
        <f t="array" ref="U95">_xlfn.IFS(I95="A",VLOOKUP(F95,F2数据库!C:AA,11,0),I95="B",VLOOKUP(F95,F2数据库!C:AA,17,0),I95="C",VLOOKUP(F95,F2数据库!C:AA,23,0))*C95</f>
        <v>#N/A</v>
      </c>
      <c r="V95" s="18" t="e" cm="1">
        <f t="array" ref="V95">_xlfn.IFS(I95="A",VLOOKUP(F95,F2数据库!C:AA,12,0),I95="B",VLOOKUP(F95,F2数据库!C:AA,18,0),I95="C",VLOOKUP(F95,F2数据库!C:AA,24,0))</f>
        <v>#N/A</v>
      </c>
      <c r="W95" s="18" t="e" cm="1">
        <f t="array" ref="W95">_xlfn.IFS(I95="A",VLOOKUP(F95,F2数据库!C:AA,13,0),I95="B",VLOOKUP(F95,F2数据库!C:AA,19,0),I95="C",VLOOKUP(F95,F2数据库!C:AA,25,0))</f>
        <v>#N/A</v>
      </c>
      <c r="X95" s="18"/>
    </row>
    <row r="96" spans="1:24" x14ac:dyDescent="0.25">
      <c r="A96" s="22"/>
      <c r="B96" s="3"/>
      <c r="C96" s="3"/>
      <c r="D96" s="3"/>
      <c r="E96" s="18" t="e">
        <f t="shared" si="20"/>
        <v>#VALUE!</v>
      </c>
      <c r="F96" s="18" t="e">
        <f t="shared" si="21"/>
        <v>#VALUE!</v>
      </c>
      <c r="G96" s="18" t="str">
        <f t="shared" si="22"/>
        <v/>
      </c>
      <c r="H96" s="18" t="str">
        <f t="shared" si="23"/>
        <v/>
      </c>
      <c r="I96" s="18" t="str">
        <f t="shared" si="24"/>
        <v/>
      </c>
      <c r="J96" s="18" t="str">
        <f t="shared" si="25"/>
        <v/>
      </c>
      <c r="K96" s="18" t="str">
        <f t="shared" si="26"/>
        <v/>
      </c>
      <c r="L96" s="18" t="str">
        <f t="shared" si="27"/>
        <v/>
      </c>
      <c r="M96" s="18" t="e">
        <f>VLOOKUP(F96,F2数据库!C:AA,3,0)</f>
        <v>#VALUE!</v>
      </c>
      <c r="N96" s="18" t="e">
        <f t="shared" si="28"/>
        <v>#VALUE!</v>
      </c>
      <c r="O96" s="19" t="e">
        <f t="shared" si="29"/>
        <v>#VALUE!</v>
      </c>
      <c r="P96" s="18" t="e">
        <f>VLOOKUP(F96,F2数据库!C:AA,4,0)</f>
        <v>#VALUE!</v>
      </c>
      <c r="Q96" s="18" t="e">
        <f>VLOOKUP(G96,F2数据库!AC:AD,2,0)</f>
        <v>#N/A</v>
      </c>
      <c r="R96" s="18"/>
      <c r="S96" s="18" t="e" cm="1">
        <f t="array" ref="S96">_xlfn.IFS(I96="A",VLOOKUP(F96,F2数据库!C:AA,7,0),I96="B",VLOOKUP(F96,F2数据库!C:AA,15,0),I96="C",VLOOKUP(F96,F2数据库!C:AA,21,0))</f>
        <v>#N/A</v>
      </c>
      <c r="T96" s="18" t="e" cm="1">
        <f t="array" ref="T96">_xlfn.IFS(I96="A",VLOOKUP(F96,F2数据库!C:AA,8,0),I96="B",VLOOKUP(F96,F2数据库!C:AA,16,0),I96="C",VLOOKUP(F96,F2数据库!C:AA,22,0))</f>
        <v>#N/A</v>
      </c>
      <c r="U96" s="19" t="e" cm="1">
        <f t="array" ref="U96">_xlfn.IFS(I96="A",VLOOKUP(F96,F2数据库!C:AA,11,0),I96="B",VLOOKUP(F96,F2数据库!C:AA,17,0),I96="C",VLOOKUP(F96,F2数据库!C:AA,23,0))*C96</f>
        <v>#N/A</v>
      </c>
      <c r="V96" s="18" t="e" cm="1">
        <f t="array" ref="V96">_xlfn.IFS(I96="A",VLOOKUP(F96,F2数据库!C:AA,12,0),I96="B",VLOOKUP(F96,F2数据库!C:AA,18,0),I96="C",VLOOKUP(F96,F2数据库!C:AA,24,0))</f>
        <v>#N/A</v>
      </c>
      <c r="W96" s="18" t="e" cm="1">
        <f t="array" ref="W96">_xlfn.IFS(I96="A",VLOOKUP(F96,F2数据库!C:AA,13,0),I96="B",VLOOKUP(F96,F2数据库!C:AA,19,0),I96="C",VLOOKUP(F96,F2数据库!C:AA,25,0))</f>
        <v>#N/A</v>
      </c>
      <c r="X96" s="18"/>
    </row>
    <row r="97" spans="1:24" x14ac:dyDescent="0.25">
      <c r="A97" s="22"/>
      <c r="B97" s="3"/>
      <c r="C97" s="3"/>
      <c r="D97" s="3"/>
      <c r="E97" s="18" t="e">
        <f t="shared" si="20"/>
        <v>#VALUE!</v>
      </c>
      <c r="F97" s="18" t="e">
        <f t="shared" si="21"/>
        <v>#VALUE!</v>
      </c>
      <c r="G97" s="18" t="str">
        <f t="shared" si="22"/>
        <v/>
      </c>
      <c r="H97" s="18" t="str">
        <f t="shared" si="23"/>
        <v/>
      </c>
      <c r="I97" s="18" t="str">
        <f t="shared" si="24"/>
        <v/>
      </c>
      <c r="J97" s="18" t="str">
        <f t="shared" si="25"/>
        <v/>
      </c>
      <c r="K97" s="18" t="str">
        <f t="shared" si="26"/>
        <v/>
      </c>
      <c r="L97" s="18" t="str">
        <f t="shared" si="27"/>
        <v/>
      </c>
      <c r="M97" s="18" t="e">
        <f>VLOOKUP(F97,F2数据库!C:AA,3,0)</f>
        <v>#VALUE!</v>
      </c>
      <c r="N97" s="18" t="e">
        <f t="shared" si="28"/>
        <v>#VALUE!</v>
      </c>
      <c r="O97" s="19" t="e">
        <f t="shared" si="29"/>
        <v>#VALUE!</v>
      </c>
      <c r="P97" s="18" t="e">
        <f>VLOOKUP(F97,F2数据库!C:AA,4,0)</f>
        <v>#VALUE!</v>
      </c>
      <c r="Q97" s="18" t="e">
        <f>VLOOKUP(G97,F2数据库!AC:AD,2,0)</f>
        <v>#N/A</v>
      </c>
      <c r="R97" s="18"/>
      <c r="S97" s="18" t="e" cm="1">
        <f t="array" ref="S97">_xlfn.IFS(I97="A",VLOOKUP(F97,F2数据库!C:AA,7,0),I97="B",VLOOKUP(F97,F2数据库!C:AA,15,0),I97="C",VLOOKUP(F97,F2数据库!C:AA,21,0))</f>
        <v>#N/A</v>
      </c>
      <c r="T97" s="18" t="e" cm="1">
        <f t="array" ref="T97">_xlfn.IFS(I97="A",VLOOKUP(F97,F2数据库!C:AA,8,0),I97="B",VLOOKUP(F97,F2数据库!C:AA,16,0),I97="C",VLOOKUP(F97,F2数据库!C:AA,22,0))</f>
        <v>#N/A</v>
      </c>
      <c r="U97" s="19" t="e" cm="1">
        <f t="array" ref="U97">_xlfn.IFS(I97="A",VLOOKUP(F97,F2数据库!C:AA,11,0),I97="B",VLOOKUP(F97,F2数据库!C:AA,17,0),I97="C",VLOOKUP(F97,F2数据库!C:AA,23,0))*C97</f>
        <v>#N/A</v>
      </c>
      <c r="V97" s="18" t="e" cm="1">
        <f t="array" ref="V97">_xlfn.IFS(I97="A",VLOOKUP(F97,F2数据库!C:AA,12,0),I97="B",VLOOKUP(F97,F2数据库!C:AA,18,0),I97="C",VLOOKUP(F97,F2数据库!C:AA,24,0))</f>
        <v>#N/A</v>
      </c>
      <c r="W97" s="18" t="e" cm="1">
        <f t="array" ref="W97">_xlfn.IFS(I97="A",VLOOKUP(F97,F2数据库!C:AA,13,0),I97="B",VLOOKUP(F97,F2数据库!C:AA,19,0),I97="C",VLOOKUP(F97,F2数据库!C:AA,25,0))</f>
        <v>#N/A</v>
      </c>
      <c r="X97" s="18"/>
    </row>
    <row r="98" spans="1:24" x14ac:dyDescent="0.25">
      <c r="A98" s="22"/>
      <c r="B98" s="3"/>
      <c r="C98" s="3"/>
      <c r="D98" s="3"/>
      <c r="E98" s="18" t="e">
        <f t="shared" si="20"/>
        <v>#VALUE!</v>
      </c>
      <c r="F98" s="18" t="e">
        <f t="shared" si="21"/>
        <v>#VALUE!</v>
      </c>
      <c r="G98" s="18" t="str">
        <f t="shared" si="22"/>
        <v/>
      </c>
      <c r="H98" s="18" t="str">
        <f t="shared" si="23"/>
        <v/>
      </c>
      <c r="I98" s="18" t="str">
        <f t="shared" si="24"/>
        <v/>
      </c>
      <c r="J98" s="18" t="str">
        <f t="shared" si="25"/>
        <v/>
      </c>
      <c r="K98" s="18" t="str">
        <f t="shared" si="26"/>
        <v/>
      </c>
      <c r="L98" s="18" t="str">
        <f t="shared" si="27"/>
        <v/>
      </c>
      <c r="M98" s="18" t="e">
        <f>VLOOKUP(F98,F2数据库!C:AA,3,0)</f>
        <v>#VALUE!</v>
      </c>
      <c r="N98" s="18" t="e">
        <f t="shared" si="28"/>
        <v>#VALUE!</v>
      </c>
      <c r="O98" s="19" t="e">
        <f t="shared" si="29"/>
        <v>#VALUE!</v>
      </c>
      <c r="P98" s="18" t="e">
        <f>VLOOKUP(F98,F2数据库!C:AA,4,0)</f>
        <v>#VALUE!</v>
      </c>
      <c r="Q98" s="18" t="e">
        <f>VLOOKUP(G98,F2数据库!AC:AD,2,0)</f>
        <v>#N/A</v>
      </c>
      <c r="R98" s="18"/>
      <c r="S98" s="18" t="e" cm="1">
        <f t="array" ref="S98">_xlfn.IFS(I98="A",VLOOKUP(F98,F2数据库!C:AA,7,0),I98="B",VLOOKUP(F98,F2数据库!C:AA,15,0),I98="C",VLOOKUP(F98,F2数据库!C:AA,21,0))</f>
        <v>#N/A</v>
      </c>
      <c r="T98" s="18" t="e" cm="1">
        <f t="array" ref="T98">_xlfn.IFS(I98="A",VLOOKUP(F98,F2数据库!C:AA,8,0),I98="B",VLOOKUP(F98,F2数据库!C:AA,16,0),I98="C",VLOOKUP(F98,F2数据库!C:AA,22,0))</f>
        <v>#N/A</v>
      </c>
      <c r="U98" s="19" t="e" cm="1">
        <f t="array" ref="U98">_xlfn.IFS(I98="A",VLOOKUP(F98,F2数据库!C:AA,11,0),I98="B",VLOOKUP(F98,F2数据库!C:AA,17,0),I98="C",VLOOKUP(F98,F2数据库!C:AA,23,0))*C98</f>
        <v>#N/A</v>
      </c>
      <c r="V98" s="18" t="e" cm="1">
        <f t="array" ref="V98">_xlfn.IFS(I98="A",VLOOKUP(F98,F2数据库!C:AA,12,0),I98="B",VLOOKUP(F98,F2数据库!C:AA,18,0),I98="C",VLOOKUP(F98,F2数据库!C:AA,24,0))</f>
        <v>#N/A</v>
      </c>
      <c r="W98" s="18" t="e" cm="1">
        <f t="array" ref="W98">_xlfn.IFS(I98="A",VLOOKUP(F98,F2数据库!C:AA,13,0),I98="B",VLOOKUP(F98,F2数据库!C:AA,19,0),I98="C",VLOOKUP(F98,F2数据库!C:AA,25,0))</f>
        <v>#N/A</v>
      </c>
      <c r="X98" s="18"/>
    </row>
    <row r="99" spans="1:24" x14ac:dyDescent="0.25">
      <c r="A99" s="22"/>
      <c r="B99" s="3"/>
      <c r="C99" s="3"/>
      <c r="D99" s="3"/>
      <c r="E99" s="18" t="e">
        <f t="shared" si="20"/>
        <v>#VALUE!</v>
      </c>
      <c r="F99" s="18" t="e">
        <f t="shared" si="21"/>
        <v>#VALUE!</v>
      </c>
      <c r="G99" s="18" t="str">
        <f t="shared" si="22"/>
        <v/>
      </c>
      <c r="H99" s="18" t="str">
        <f t="shared" si="23"/>
        <v/>
      </c>
      <c r="I99" s="18" t="str">
        <f t="shared" si="24"/>
        <v/>
      </c>
      <c r="J99" s="18" t="str">
        <f t="shared" si="25"/>
        <v/>
      </c>
      <c r="K99" s="18" t="str">
        <f t="shared" si="26"/>
        <v/>
      </c>
      <c r="L99" s="18" t="str">
        <f t="shared" si="27"/>
        <v/>
      </c>
      <c r="M99" s="18" t="e">
        <f>VLOOKUP(F99,F2数据库!C:AA,3,0)</f>
        <v>#VALUE!</v>
      </c>
      <c r="N99" s="18" t="e">
        <f t="shared" si="28"/>
        <v>#VALUE!</v>
      </c>
      <c r="O99" s="19" t="e">
        <f t="shared" si="29"/>
        <v>#VALUE!</v>
      </c>
      <c r="P99" s="18" t="e">
        <f>VLOOKUP(F99,F2数据库!C:AA,4,0)</f>
        <v>#VALUE!</v>
      </c>
      <c r="Q99" s="18" t="e">
        <f>VLOOKUP(G99,F2数据库!AC:AD,2,0)</f>
        <v>#N/A</v>
      </c>
      <c r="R99" s="18"/>
      <c r="S99" s="18" t="e" cm="1">
        <f t="array" ref="S99">_xlfn.IFS(I99="A",VLOOKUP(F99,F2数据库!C:AA,7,0),I99="B",VLOOKUP(F99,F2数据库!C:AA,15,0),I99="C",VLOOKUP(F99,F2数据库!C:AA,21,0))</f>
        <v>#N/A</v>
      </c>
      <c r="T99" s="18" t="e" cm="1">
        <f t="array" ref="T99">_xlfn.IFS(I99="A",VLOOKUP(F99,F2数据库!C:AA,8,0),I99="B",VLOOKUP(F99,F2数据库!C:AA,16,0),I99="C",VLOOKUP(F99,F2数据库!C:AA,22,0))</f>
        <v>#N/A</v>
      </c>
      <c r="U99" s="19" t="e" cm="1">
        <f t="array" ref="U99">_xlfn.IFS(I99="A",VLOOKUP(F99,F2数据库!C:AA,11,0),I99="B",VLOOKUP(F99,F2数据库!C:AA,17,0),I99="C",VLOOKUP(F99,F2数据库!C:AA,23,0))*C99</f>
        <v>#N/A</v>
      </c>
      <c r="V99" s="18" t="e" cm="1">
        <f t="array" ref="V99">_xlfn.IFS(I99="A",VLOOKUP(F99,F2数据库!C:AA,12,0),I99="B",VLOOKUP(F99,F2数据库!C:AA,18,0),I99="C",VLOOKUP(F99,F2数据库!C:AA,24,0))</f>
        <v>#N/A</v>
      </c>
      <c r="W99" s="18" t="e" cm="1">
        <f t="array" ref="W99">_xlfn.IFS(I99="A",VLOOKUP(F99,F2数据库!C:AA,13,0),I99="B",VLOOKUP(F99,F2数据库!C:AA,19,0),I99="C",VLOOKUP(F99,F2数据库!C:AA,25,0))</f>
        <v>#N/A</v>
      </c>
      <c r="X99" s="18"/>
    </row>
    <row r="100" spans="1:24" x14ac:dyDescent="0.25">
      <c r="A100" s="22"/>
      <c r="B100" s="3"/>
      <c r="C100" s="3"/>
      <c r="D100" s="3"/>
      <c r="E100" s="18" t="e">
        <f t="shared" si="20"/>
        <v>#VALUE!</v>
      </c>
      <c r="F100" s="18" t="e">
        <f t="shared" si="21"/>
        <v>#VALUE!</v>
      </c>
      <c r="G100" s="18" t="str">
        <f t="shared" si="22"/>
        <v/>
      </c>
      <c r="H100" s="18" t="str">
        <f t="shared" si="23"/>
        <v/>
      </c>
      <c r="I100" s="18" t="str">
        <f t="shared" si="24"/>
        <v/>
      </c>
      <c r="J100" s="18" t="str">
        <f t="shared" si="25"/>
        <v/>
      </c>
      <c r="K100" s="18" t="str">
        <f t="shared" si="26"/>
        <v/>
      </c>
      <c r="L100" s="18" t="str">
        <f t="shared" si="27"/>
        <v/>
      </c>
      <c r="M100" s="18" t="e">
        <f>VLOOKUP(F100,F2数据库!C:AA,3,0)</f>
        <v>#VALUE!</v>
      </c>
      <c r="N100" s="18" t="e">
        <f t="shared" si="28"/>
        <v>#VALUE!</v>
      </c>
      <c r="O100" s="19" t="e">
        <f t="shared" si="29"/>
        <v>#VALUE!</v>
      </c>
      <c r="P100" s="18" t="e">
        <f>VLOOKUP(F100,F2数据库!C:AA,4,0)</f>
        <v>#VALUE!</v>
      </c>
      <c r="Q100" s="18" t="e">
        <f>VLOOKUP(G100,F2数据库!AC:AD,2,0)</f>
        <v>#N/A</v>
      </c>
      <c r="R100" s="18"/>
      <c r="S100" s="18" t="e" cm="1">
        <f t="array" ref="S100">_xlfn.IFS(I100="A",VLOOKUP(F100,F2数据库!C:AA,7,0),I100="B",VLOOKUP(F100,F2数据库!C:AA,15,0),I100="C",VLOOKUP(F100,F2数据库!C:AA,21,0))</f>
        <v>#N/A</v>
      </c>
      <c r="T100" s="18" t="e" cm="1">
        <f t="array" ref="T100">_xlfn.IFS(I100="A",VLOOKUP(F100,F2数据库!C:AA,8,0),I100="B",VLOOKUP(F100,F2数据库!C:AA,16,0),I100="C",VLOOKUP(F100,F2数据库!C:AA,22,0))</f>
        <v>#N/A</v>
      </c>
      <c r="U100" s="19" t="e" cm="1">
        <f t="array" ref="U100">_xlfn.IFS(I100="A",VLOOKUP(F100,F2数据库!C:AA,11,0),I100="B",VLOOKUP(F100,F2数据库!C:AA,17,0),I100="C",VLOOKUP(F100,F2数据库!C:AA,23,0))*C100</f>
        <v>#N/A</v>
      </c>
      <c r="V100" s="18" t="e" cm="1">
        <f t="array" ref="V100">_xlfn.IFS(I100="A",VLOOKUP(F100,F2数据库!C:AA,12,0),I100="B",VLOOKUP(F100,F2数据库!C:AA,18,0),I100="C",VLOOKUP(F100,F2数据库!C:AA,24,0))</f>
        <v>#N/A</v>
      </c>
      <c r="W100" s="18" t="e" cm="1">
        <f t="array" ref="W100">_xlfn.IFS(I100="A",VLOOKUP(F100,F2数据库!C:AA,13,0),I100="B",VLOOKUP(F100,F2数据库!C:AA,19,0),I100="C",VLOOKUP(F100,F2数据库!C:AA,25,0))</f>
        <v>#N/A</v>
      </c>
      <c r="X100" s="18"/>
    </row>
  </sheetData>
  <sheetProtection algorithmName="SHA-512" hashValue="YT+nCdlupDbcAn+dhqPsnaz9fptzDu+XLExrSgGR7DcuNmdJYPvaaTy8gvUOnUy3bo3dcyYQCvwPSu1ZkDBHOg==" saltValue="/t4tdVdaJRDJg+/sYjBnLg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  <ignoredErrors>
    <ignoredError sqref="E3:E9 E2" formula="1"/>
  </ignoredError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D83FC-F574-4521-9E10-41A4B81D561A}">
  <sheetPr codeName="Sheet71"/>
  <dimension ref="A1:AD41"/>
  <sheetViews>
    <sheetView workbookViewId="0">
      <selection activeCell="W25" sqref="W25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9" width="5.26953125" bestFit="1" customWidth="1"/>
    <col min="10" max="10" width="6.7265625" bestFit="1" customWidth="1"/>
    <col min="11" max="12" width="6.26953125" bestFit="1" customWidth="1"/>
    <col min="13" max="13" width="7.26953125" bestFit="1" customWidth="1"/>
    <col min="14" max="14" width="5.26953125" bestFit="1" customWidth="1"/>
    <col min="15" max="15" width="6.26953125" bestFit="1" customWidth="1"/>
    <col min="16" max="16" width="2.26953125" bestFit="1" customWidth="1"/>
    <col min="17" max="17" width="5.26953125" bestFit="1" customWidth="1"/>
    <col min="18" max="18" width="6.7265625" bestFit="1" customWidth="1"/>
    <col min="19" max="19" width="12.453125" bestFit="1" customWidth="1"/>
    <col min="20" max="20" width="5.26953125" bestFit="1" customWidth="1"/>
    <col min="21" max="21" width="6.26953125" bestFit="1" customWidth="1"/>
    <col min="22" max="22" width="2.26953125" bestFit="1" customWidth="1"/>
    <col min="23" max="23" width="5.26953125" bestFit="1" customWidth="1"/>
    <col min="24" max="24" width="6.7265625" bestFit="1" customWidth="1"/>
    <col min="25" max="26" width="5.26953125" bestFit="1" customWidth="1"/>
    <col min="27" max="27" width="6.26953125" bestFit="1" customWidth="1"/>
    <col min="28" max="28" width="4.26953125" customWidth="1"/>
    <col min="30" max="30" width="11.36328125" bestFit="1" customWidth="1"/>
  </cols>
  <sheetData>
    <row r="1" spans="1:30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327</v>
      </c>
      <c r="J1" s="87"/>
      <c r="K1" s="87"/>
      <c r="L1" s="87"/>
      <c r="M1" s="87"/>
      <c r="N1" s="87"/>
      <c r="O1" s="87"/>
      <c r="P1" s="29"/>
      <c r="Q1" s="86" t="s">
        <v>328</v>
      </c>
      <c r="R1" s="87"/>
      <c r="S1" s="87"/>
      <c r="T1" s="87"/>
      <c r="U1" s="87"/>
      <c r="V1" s="29"/>
      <c r="W1" s="86" t="s">
        <v>329</v>
      </c>
      <c r="X1" s="87"/>
      <c r="Y1" s="87"/>
      <c r="Z1" s="87"/>
      <c r="AA1" s="87"/>
      <c r="AB1" s="35"/>
      <c r="AC1" s="76" t="s">
        <v>45</v>
      </c>
      <c r="AD1" s="76"/>
    </row>
    <row r="2" spans="1:30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226</v>
      </c>
      <c r="L2" s="3" t="s">
        <v>89</v>
      </c>
      <c r="M2" s="3" t="s">
        <v>326</v>
      </c>
      <c r="N2" s="1" t="s">
        <v>3</v>
      </c>
      <c r="O2" s="1" t="s">
        <v>4</v>
      </c>
      <c r="P2" s="3" t="s">
        <v>337</v>
      </c>
      <c r="Q2" s="1" t="s">
        <v>12</v>
      </c>
      <c r="R2" s="1" t="s">
        <v>2</v>
      </c>
      <c r="S2" s="3" t="s">
        <v>32</v>
      </c>
      <c r="T2" s="1" t="s">
        <v>3</v>
      </c>
      <c r="U2" s="1" t="s">
        <v>4</v>
      </c>
      <c r="V2" s="3" t="s">
        <v>338</v>
      </c>
      <c r="W2" s="1" t="s">
        <v>12</v>
      </c>
      <c r="X2" s="1" t="s">
        <v>2</v>
      </c>
      <c r="Y2" s="3" t="s">
        <v>32</v>
      </c>
      <c r="Z2" s="1" t="s">
        <v>3</v>
      </c>
      <c r="AA2" s="1" t="s">
        <v>4</v>
      </c>
      <c r="AB2" s="30"/>
      <c r="AC2" s="3" t="s">
        <v>44</v>
      </c>
      <c r="AD2" s="1" t="s">
        <v>4</v>
      </c>
    </row>
    <row r="3" spans="1:30" ht="15" x14ac:dyDescent="0.25">
      <c r="A3" s="3" t="s">
        <v>317</v>
      </c>
      <c r="B3" s="3" t="s">
        <v>316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4" t="s">
        <v>291</v>
      </c>
      <c r="K3" s="1">
        <v>200</v>
      </c>
      <c r="L3" s="1">
        <v>200</v>
      </c>
      <c r="M3" s="1">
        <v>0.04</v>
      </c>
      <c r="N3" s="3" t="s">
        <v>274</v>
      </c>
      <c r="O3" s="1" t="s">
        <v>7</v>
      </c>
      <c r="P3" s="3" t="s">
        <v>337</v>
      </c>
      <c r="Q3" s="3" t="s">
        <v>116</v>
      </c>
      <c r="R3" s="34" t="s">
        <v>291</v>
      </c>
      <c r="S3" s="3">
        <f>3.14*((D3+25)/2/1000)^2</f>
        <v>9.7264640000000011E-4</v>
      </c>
      <c r="T3" s="3" t="s">
        <v>274</v>
      </c>
      <c r="U3" s="1" t="s">
        <v>7</v>
      </c>
      <c r="V3" s="3" t="s">
        <v>338</v>
      </c>
      <c r="W3" s="3" t="s">
        <v>116</v>
      </c>
      <c r="X3" s="34" t="s">
        <v>291</v>
      </c>
      <c r="Y3" s="3"/>
      <c r="Z3" s="3" t="s">
        <v>274</v>
      </c>
      <c r="AA3" s="1" t="s">
        <v>7</v>
      </c>
      <c r="AB3" s="30"/>
      <c r="AC3" s="1" t="s">
        <v>311</v>
      </c>
      <c r="AD3" s="3" t="s">
        <v>381</v>
      </c>
    </row>
    <row r="4" spans="1:30" ht="1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4" t="s">
        <v>291</v>
      </c>
      <c r="K4" s="1">
        <v>200</v>
      </c>
      <c r="L4" s="1">
        <v>200</v>
      </c>
      <c r="M4" s="1">
        <v>0.04</v>
      </c>
      <c r="N4" s="1" t="s">
        <v>16</v>
      </c>
      <c r="O4" s="1" t="s">
        <v>7</v>
      </c>
      <c r="P4" s="3" t="s">
        <v>337</v>
      </c>
      <c r="Q4" s="3" t="s">
        <v>116</v>
      </c>
      <c r="R4" s="34" t="s">
        <v>291</v>
      </c>
      <c r="S4" s="3">
        <f t="shared" ref="S4:S14" si="0">3.14*((D4+25)/2/1000)^2</f>
        <v>1.1635662500000001E-3</v>
      </c>
      <c r="T4" s="3" t="s">
        <v>274</v>
      </c>
      <c r="U4" s="1" t="s">
        <v>7</v>
      </c>
      <c r="V4" s="3" t="s">
        <v>338</v>
      </c>
      <c r="W4" s="3" t="s">
        <v>116</v>
      </c>
      <c r="X4" s="34" t="s">
        <v>291</v>
      </c>
      <c r="Y4" s="3"/>
      <c r="Z4" s="3" t="s">
        <v>274</v>
      </c>
      <c r="AA4" s="1" t="s">
        <v>7</v>
      </c>
      <c r="AB4" s="30"/>
      <c r="AC4" s="3" t="s">
        <v>34</v>
      </c>
      <c r="AD4" s="1" t="s">
        <v>7</v>
      </c>
    </row>
    <row r="5" spans="1:30" ht="1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4" t="s">
        <v>291</v>
      </c>
      <c r="K5" s="1">
        <v>200</v>
      </c>
      <c r="L5" s="1">
        <v>200</v>
      </c>
      <c r="M5" s="1">
        <v>0.04</v>
      </c>
      <c r="N5" s="1" t="s">
        <v>16</v>
      </c>
      <c r="O5" s="1" t="s">
        <v>7</v>
      </c>
      <c r="P5" s="3" t="s">
        <v>337</v>
      </c>
      <c r="Q5" s="3" t="s">
        <v>116</v>
      </c>
      <c r="R5" s="34" t="s">
        <v>291</v>
      </c>
      <c r="S5" s="3">
        <f t="shared" si="0"/>
        <v>1.3979594000000002E-3</v>
      </c>
      <c r="T5" s="3" t="s">
        <v>274</v>
      </c>
      <c r="U5" s="1" t="s">
        <v>7</v>
      </c>
      <c r="V5" s="3" t="s">
        <v>338</v>
      </c>
      <c r="W5" s="3" t="s">
        <v>116</v>
      </c>
      <c r="X5" s="34" t="s">
        <v>291</v>
      </c>
      <c r="Y5" s="3"/>
      <c r="Z5" s="3" t="s">
        <v>274</v>
      </c>
      <c r="AA5" s="1" t="s">
        <v>7</v>
      </c>
      <c r="AB5" s="30"/>
      <c r="AC5" s="3" t="s">
        <v>54</v>
      </c>
      <c r="AD5" s="3">
        <v>20</v>
      </c>
    </row>
    <row r="6" spans="1:30" ht="1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4" t="s">
        <v>291</v>
      </c>
      <c r="K6" s="1">
        <v>200</v>
      </c>
      <c r="L6" s="1">
        <v>200</v>
      </c>
      <c r="M6" s="1">
        <v>0.04</v>
      </c>
      <c r="N6" s="1" t="s">
        <v>16</v>
      </c>
      <c r="O6" s="1" t="s">
        <v>7</v>
      </c>
      <c r="P6" s="3" t="s">
        <v>337</v>
      </c>
      <c r="Q6" s="3" t="s">
        <v>116</v>
      </c>
      <c r="R6" s="34" t="s">
        <v>291</v>
      </c>
      <c r="S6" s="3">
        <f t="shared" si="0"/>
        <v>1.6827966499999994E-3</v>
      </c>
      <c r="T6" s="3" t="s">
        <v>274</v>
      </c>
      <c r="U6" s="1" t="s">
        <v>7</v>
      </c>
      <c r="V6" s="3" t="s">
        <v>338</v>
      </c>
      <c r="W6" s="3" t="s">
        <v>116</v>
      </c>
      <c r="X6" s="34" t="s">
        <v>291</v>
      </c>
      <c r="Y6" s="3"/>
      <c r="Z6" s="3" t="s">
        <v>274</v>
      </c>
      <c r="AA6" s="1" t="s">
        <v>7</v>
      </c>
      <c r="AB6" s="30"/>
      <c r="AC6" s="3" t="s">
        <v>172</v>
      </c>
      <c r="AD6" s="6" t="s">
        <v>382</v>
      </c>
    </row>
    <row r="7" spans="1:30" ht="1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4" t="s">
        <v>291</v>
      </c>
      <c r="K7" s="1">
        <v>200</v>
      </c>
      <c r="L7" s="1">
        <v>200</v>
      </c>
      <c r="M7" s="1">
        <v>0.04</v>
      </c>
      <c r="N7" s="1" t="s">
        <v>16</v>
      </c>
      <c r="O7" s="1" t="s">
        <v>7</v>
      </c>
      <c r="P7" s="3" t="s">
        <v>337</v>
      </c>
      <c r="Q7" s="3" t="s">
        <v>116</v>
      </c>
      <c r="R7" s="34" t="s">
        <v>291</v>
      </c>
      <c r="S7" s="3">
        <f t="shared" si="0"/>
        <v>2.1144838500000004E-3</v>
      </c>
      <c r="T7" s="3" t="s">
        <v>274</v>
      </c>
      <c r="U7" s="1" t="s">
        <v>7</v>
      </c>
      <c r="V7" s="3" t="s">
        <v>338</v>
      </c>
      <c r="W7" s="3" t="s">
        <v>116</v>
      </c>
      <c r="X7" s="34" t="s">
        <v>291</v>
      </c>
      <c r="Y7" s="3"/>
      <c r="Z7" s="3" t="s">
        <v>274</v>
      </c>
      <c r="AA7" s="1" t="s">
        <v>7</v>
      </c>
      <c r="AC7" s="3" t="s">
        <v>50</v>
      </c>
      <c r="AD7" s="3" t="s">
        <v>383</v>
      </c>
    </row>
    <row r="8" spans="1:30" ht="1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4" t="s">
        <v>291</v>
      </c>
      <c r="K8" s="1">
        <v>200</v>
      </c>
      <c r="L8" s="1">
        <v>200</v>
      </c>
      <c r="M8" s="1">
        <v>0.04</v>
      </c>
      <c r="N8" s="1" t="s">
        <v>16</v>
      </c>
      <c r="O8" s="1" t="s">
        <v>7</v>
      </c>
      <c r="P8" s="3" t="s">
        <v>337</v>
      </c>
      <c r="Q8" s="3" t="s">
        <v>116</v>
      </c>
      <c r="R8" s="34" t="s">
        <v>291</v>
      </c>
      <c r="S8" s="3">
        <f t="shared" si="0"/>
        <v>2.7048666500000002E-3</v>
      </c>
      <c r="T8" s="3" t="s">
        <v>274</v>
      </c>
      <c r="U8" s="1" t="s">
        <v>7</v>
      </c>
      <c r="V8" s="3" t="s">
        <v>338</v>
      </c>
      <c r="W8" s="3" t="s">
        <v>116</v>
      </c>
      <c r="X8" s="34" t="s">
        <v>291</v>
      </c>
      <c r="Y8" s="3"/>
      <c r="Z8" s="3" t="s">
        <v>274</v>
      </c>
      <c r="AA8" s="1" t="s">
        <v>7</v>
      </c>
      <c r="AC8" s="3" t="s">
        <v>37</v>
      </c>
      <c r="AD8" s="3" t="s">
        <v>38</v>
      </c>
    </row>
    <row r="9" spans="1:30" ht="1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4" t="s">
        <v>291</v>
      </c>
      <c r="K9" s="1">
        <v>200</v>
      </c>
      <c r="L9" s="1">
        <v>200</v>
      </c>
      <c r="M9" s="1">
        <v>0.04</v>
      </c>
      <c r="N9" s="1" t="s">
        <v>16</v>
      </c>
      <c r="O9" s="1" t="s">
        <v>7</v>
      </c>
      <c r="P9" s="3" t="s">
        <v>337</v>
      </c>
      <c r="Q9" s="3" t="s">
        <v>116</v>
      </c>
      <c r="R9" s="34" t="s">
        <v>291</v>
      </c>
      <c r="S9" s="3">
        <f t="shared" si="0"/>
        <v>3.5660665999999999E-3</v>
      </c>
      <c r="T9" s="3" t="s">
        <v>274</v>
      </c>
      <c r="U9" s="1" t="s">
        <v>7</v>
      </c>
      <c r="V9" s="3" t="s">
        <v>338</v>
      </c>
      <c r="W9" s="3" t="s">
        <v>116</v>
      </c>
      <c r="X9" s="34" t="s">
        <v>291</v>
      </c>
      <c r="Y9" s="3"/>
      <c r="Z9" s="3" t="s">
        <v>274</v>
      </c>
      <c r="AA9" s="1" t="s">
        <v>7</v>
      </c>
    </row>
    <row r="10" spans="1:30" ht="1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4" t="s">
        <v>291</v>
      </c>
      <c r="K10" s="1">
        <v>200</v>
      </c>
      <c r="L10" s="1">
        <v>200</v>
      </c>
      <c r="M10" s="1">
        <v>0.04</v>
      </c>
      <c r="N10" s="1" t="s">
        <v>16</v>
      </c>
      <c r="O10" s="1" t="s">
        <v>7</v>
      </c>
      <c r="P10" s="3" t="s">
        <v>337</v>
      </c>
      <c r="Q10" s="3" t="s">
        <v>116</v>
      </c>
      <c r="R10" s="34" t="s">
        <v>291</v>
      </c>
      <c r="S10" s="3">
        <f t="shared" si="0"/>
        <v>4.2177186500000005E-3</v>
      </c>
      <c r="T10" s="3" t="s">
        <v>274</v>
      </c>
      <c r="U10" s="1" t="s">
        <v>7</v>
      </c>
      <c r="V10" s="3" t="s">
        <v>338</v>
      </c>
      <c r="W10" s="3" t="s">
        <v>116</v>
      </c>
      <c r="X10" s="34" t="s">
        <v>291</v>
      </c>
      <c r="Y10" s="3"/>
      <c r="Z10" s="3" t="s">
        <v>274</v>
      </c>
      <c r="AA10" s="1" t="s">
        <v>7</v>
      </c>
    </row>
    <row r="11" spans="1:30" ht="1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4" t="s">
        <v>291</v>
      </c>
      <c r="K11" s="1">
        <v>200</v>
      </c>
      <c r="L11" s="1">
        <v>200</v>
      </c>
      <c r="M11" s="1">
        <v>0.04</v>
      </c>
      <c r="N11" s="1" t="s">
        <v>16</v>
      </c>
      <c r="O11" s="1" t="s">
        <v>7</v>
      </c>
      <c r="P11" s="3" t="s">
        <v>337</v>
      </c>
      <c r="Q11" s="3" t="s">
        <v>116</v>
      </c>
      <c r="R11" s="34" t="s">
        <v>291</v>
      </c>
      <c r="S11" s="3">
        <f t="shared" si="0"/>
        <v>5.7117306499999999E-3</v>
      </c>
      <c r="T11" s="3" t="s">
        <v>274</v>
      </c>
      <c r="U11" s="1" t="s">
        <v>7</v>
      </c>
      <c r="V11" s="3" t="s">
        <v>338</v>
      </c>
      <c r="W11" s="3" t="s">
        <v>116</v>
      </c>
      <c r="X11" s="34" t="s">
        <v>291</v>
      </c>
      <c r="Y11" s="3"/>
      <c r="Z11" s="3" t="s">
        <v>274</v>
      </c>
      <c r="AA11" s="1" t="s">
        <v>7</v>
      </c>
    </row>
    <row r="12" spans="1:30" ht="1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4" t="s">
        <v>291</v>
      </c>
      <c r="K12" s="1">
        <v>200</v>
      </c>
      <c r="L12" s="1">
        <v>200</v>
      </c>
      <c r="M12" s="1">
        <v>0.04</v>
      </c>
      <c r="N12" s="1" t="s">
        <v>16</v>
      </c>
      <c r="O12" s="1" t="s">
        <v>7</v>
      </c>
      <c r="P12" s="3" t="s">
        <v>337</v>
      </c>
      <c r="Q12" s="3" t="s">
        <v>116</v>
      </c>
      <c r="R12" s="34" t="s">
        <v>291</v>
      </c>
      <c r="S12" s="3">
        <f t="shared" si="0"/>
        <v>8.02364985E-3</v>
      </c>
      <c r="T12" s="3" t="s">
        <v>274</v>
      </c>
      <c r="U12" s="1" t="s">
        <v>7</v>
      </c>
      <c r="V12" s="3" t="s">
        <v>338</v>
      </c>
      <c r="W12" s="3" t="s">
        <v>116</v>
      </c>
      <c r="X12" s="34" t="s">
        <v>291</v>
      </c>
      <c r="Y12" s="3"/>
      <c r="Z12" s="3" t="s">
        <v>274</v>
      </c>
      <c r="AA12" s="1" t="s">
        <v>7</v>
      </c>
    </row>
    <row r="13" spans="1:30" ht="1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4" t="s">
        <v>291</v>
      </c>
      <c r="K13" s="1">
        <v>200</v>
      </c>
      <c r="L13" s="1">
        <v>200</v>
      </c>
      <c r="M13" s="1">
        <v>0.04</v>
      </c>
      <c r="N13" s="1" t="s">
        <v>16</v>
      </c>
      <c r="O13" s="1" t="s">
        <v>7</v>
      </c>
      <c r="P13" s="3" t="s">
        <v>337</v>
      </c>
      <c r="Q13" s="3" t="s">
        <v>116</v>
      </c>
      <c r="R13" s="34" t="s">
        <v>291</v>
      </c>
      <c r="S13" s="3">
        <f t="shared" si="0"/>
        <v>1.018396985E-2</v>
      </c>
      <c r="T13" s="3" t="s">
        <v>274</v>
      </c>
      <c r="U13" s="1" t="s">
        <v>7</v>
      </c>
      <c r="V13" s="3" t="s">
        <v>338</v>
      </c>
      <c r="W13" s="3" t="s">
        <v>116</v>
      </c>
      <c r="X13" s="34" t="s">
        <v>291</v>
      </c>
      <c r="Y13" s="3"/>
      <c r="Z13" s="3" t="s">
        <v>274</v>
      </c>
      <c r="AA13" s="1" t="s">
        <v>7</v>
      </c>
    </row>
    <row r="14" spans="1:30" ht="1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4" t="s">
        <v>291</v>
      </c>
      <c r="K14" s="1">
        <v>200</v>
      </c>
      <c r="L14" s="1">
        <v>200</v>
      </c>
      <c r="M14" s="1">
        <v>0.04</v>
      </c>
      <c r="N14" s="1" t="s">
        <v>16</v>
      </c>
      <c r="O14" s="1" t="s">
        <v>7</v>
      </c>
      <c r="P14" s="3" t="s">
        <v>337</v>
      </c>
      <c r="Q14" s="3" t="s">
        <v>116</v>
      </c>
      <c r="R14" s="34" t="s">
        <v>291</v>
      </c>
      <c r="S14" s="3">
        <f t="shared" si="0"/>
        <v>1.5232524650000002E-2</v>
      </c>
      <c r="T14" s="3" t="s">
        <v>274</v>
      </c>
      <c r="U14" s="1" t="s">
        <v>7</v>
      </c>
      <c r="V14" s="3" t="s">
        <v>338</v>
      </c>
      <c r="W14" s="3" t="s">
        <v>116</v>
      </c>
      <c r="X14" s="34" t="s">
        <v>291</v>
      </c>
      <c r="Y14" s="3"/>
      <c r="Z14" s="3" t="s">
        <v>274</v>
      </c>
      <c r="AA14" s="1" t="s">
        <v>7</v>
      </c>
    </row>
    <row r="15" spans="1:30" ht="1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4" t="s">
        <v>291</v>
      </c>
      <c r="K15" s="1">
        <v>200</v>
      </c>
      <c r="L15" s="1">
        <v>200</v>
      </c>
      <c r="M15" s="1">
        <v>0.04</v>
      </c>
      <c r="N15" s="1" t="s">
        <v>16</v>
      </c>
      <c r="O15" s="1" t="s">
        <v>7</v>
      </c>
      <c r="P15" s="3" t="s">
        <v>337</v>
      </c>
      <c r="Q15" s="3" t="s">
        <v>116</v>
      </c>
      <c r="R15" s="34" t="s">
        <v>291</v>
      </c>
      <c r="S15" s="3">
        <f>3.14*((D13+25)/2/1000)^2</f>
        <v>1.018396985E-2</v>
      </c>
      <c r="T15" s="3" t="s">
        <v>274</v>
      </c>
      <c r="U15" s="1" t="s">
        <v>7</v>
      </c>
      <c r="V15" s="3" t="s">
        <v>338</v>
      </c>
      <c r="W15" s="3" t="s">
        <v>116</v>
      </c>
      <c r="X15" s="34" t="s">
        <v>291</v>
      </c>
      <c r="Y15" s="3"/>
      <c r="Z15" s="3" t="s">
        <v>274</v>
      </c>
      <c r="AA15" s="1" t="s">
        <v>7</v>
      </c>
    </row>
    <row r="16" spans="1:30" ht="1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4" t="s">
        <v>291</v>
      </c>
      <c r="K16" s="1">
        <v>200</v>
      </c>
      <c r="L16" s="1">
        <v>200</v>
      </c>
      <c r="M16" s="1">
        <v>0.04</v>
      </c>
      <c r="N16" s="1" t="s">
        <v>16</v>
      </c>
      <c r="O16" s="1" t="s">
        <v>7</v>
      </c>
      <c r="P16" s="3" t="s">
        <v>337</v>
      </c>
      <c r="Q16" s="3" t="s">
        <v>116</v>
      </c>
      <c r="R16" s="34" t="s">
        <v>291</v>
      </c>
      <c r="S16" s="3">
        <f>3.14*((D13+25)/2/1000)^2</f>
        <v>1.018396985E-2</v>
      </c>
      <c r="T16" s="3" t="s">
        <v>274</v>
      </c>
      <c r="U16" s="1" t="s">
        <v>7</v>
      </c>
      <c r="V16" s="3" t="s">
        <v>338</v>
      </c>
      <c r="W16" s="3" t="s">
        <v>116</v>
      </c>
      <c r="X16" s="34" t="s">
        <v>291</v>
      </c>
      <c r="Y16" s="3"/>
      <c r="Z16" s="3" t="s">
        <v>274</v>
      </c>
      <c r="AA16" s="1" t="s">
        <v>7</v>
      </c>
    </row>
    <row r="17" spans="3:27" ht="1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4" t="s">
        <v>322</v>
      </c>
      <c r="K17" s="1">
        <v>200</v>
      </c>
      <c r="L17" s="1">
        <v>200</v>
      </c>
      <c r="M17" s="1">
        <v>0.04</v>
      </c>
      <c r="N17" s="1" t="s">
        <v>16</v>
      </c>
      <c r="O17" s="1" t="s">
        <v>7</v>
      </c>
      <c r="P17" s="3" t="s">
        <v>337</v>
      </c>
      <c r="Q17" s="3" t="s">
        <v>116</v>
      </c>
      <c r="R17" s="34" t="s">
        <v>322</v>
      </c>
      <c r="S17" s="3">
        <f>3.14*((D14+25)/2/1000)^2</f>
        <v>1.5232524650000002E-2</v>
      </c>
      <c r="T17" s="3" t="s">
        <v>274</v>
      </c>
      <c r="U17" s="1" t="s">
        <v>7</v>
      </c>
      <c r="V17" s="3" t="s">
        <v>338</v>
      </c>
      <c r="W17" s="3" t="s">
        <v>116</v>
      </c>
      <c r="X17" s="34" t="s">
        <v>322</v>
      </c>
      <c r="Y17" s="3"/>
      <c r="Z17" s="3" t="s">
        <v>274</v>
      </c>
      <c r="AA17" s="1" t="s">
        <v>7</v>
      </c>
    </row>
    <row r="18" spans="3:27" ht="1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4" t="s">
        <v>322</v>
      </c>
      <c r="K18" s="1">
        <v>250</v>
      </c>
      <c r="L18" s="1">
        <v>250</v>
      </c>
      <c r="M18" s="1">
        <v>6.25E-2</v>
      </c>
      <c r="N18" s="1" t="s">
        <v>16</v>
      </c>
      <c r="O18" s="1" t="s">
        <v>7</v>
      </c>
      <c r="P18" s="3" t="s">
        <v>337</v>
      </c>
      <c r="Q18" s="3" t="s">
        <v>116</v>
      </c>
      <c r="R18" s="34" t="s">
        <v>322</v>
      </c>
      <c r="S18" s="3">
        <f>3.14*((D16+25)/2/1000)^2</f>
        <v>2.933143865E-2</v>
      </c>
      <c r="T18" s="3" t="s">
        <v>274</v>
      </c>
      <c r="U18" s="1" t="s">
        <v>7</v>
      </c>
      <c r="V18" s="3" t="s">
        <v>338</v>
      </c>
      <c r="W18" s="3" t="s">
        <v>116</v>
      </c>
      <c r="X18" s="34" t="s">
        <v>322</v>
      </c>
      <c r="Y18" s="3"/>
      <c r="Z18" s="3" t="s">
        <v>274</v>
      </c>
      <c r="AA18" s="1" t="s">
        <v>7</v>
      </c>
    </row>
    <row r="19" spans="3:27" ht="1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4" t="s">
        <v>322</v>
      </c>
      <c r="K19" s="1">
        <v>250</v>
      </c>
      <c r="L19" s="1">
        <v>250</v>
      </c>
      <c r="M19" s="1">
        <v>6.25E-2</v>
      </c>
      <c r="N19" s="1" t="s">
        <v>16</v>
      </c>
      <c r="O19" s="1" t="s">
        <v>7</v>
      </c>
      <c r="P19" s="3" t="s">
        <v>337</v>
      </c>
      <c r="Q19" s="3" t="s">
        <v>116</v>
      </c>
      <c r="R19" s="34" t="s">
        <v>322</v>
      </c>
      <c r="S19" s="3">
        <f>3.14*((D16+25)/2/1000)^2</f>
        <v>2.933143865E-2</v>
      </c>
      <c r="T19" s="3" t="s">
        <v>274</v>
      </c>
      <c r="U19" s="1" t="s">
        <v>7</v>
      </c>
      <c r="V19" s="3" t="s">
        <v>338</v>
      </c>
      <c r="W19" s="3" t="s">
        <v>116</v>
      </c>
      <c r="X19" s="34" t="s">
        <v>322</v>
      </c>
      <c r="Y19" s="3"/>
      <c r="Z19" s="3" t="s">
        <v>274</v>
      </c>
      <c r="AA19" s="1" t="s">
        <v>7</v>
      </c>
    </row>
    <row r="20" spans="3:27" ht="1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4" t="s">
        <v>322</v>
      </c>
      <c r="K20" s="1">
        <v>300</v>
      </c>
      <c r="L20" s="1">
        <v>300</v>
      </c>
      <c r="M20" s="1">
        <v>0.09</v>
      </c>
      <c r="N20" s="1" t="s">
        <v>16</v>
      </c>
      <c r="O20" s="1" t="s">
        <v>7</v>
      </c>
      <c r="P20" s="3" t="s">
        <v>337</v>
      </c>
      <c r="Q20" s="3" t="s">
        <v>116</v>
      </c>
      <c r="R20" s="34" t="s">
        <v>322</v>
      </c>
      <c r="S20" s="3">
        <f>3.14*((D17+25)/2/1000)^2</f>
        <v>4.6774075849999999E-2</v>
      </c>
      <c r="T20" s="3" t="s">
        <v>274</v>
      </c>
      <c r="U20" s="1" t="s">
        <v>7</v>
      </c>
      <c r="V20" s="3" t="s">
        <v>338</v>
      </c>
      <c r="W20" s="3" t="s">
        <v>116</v>
      </c>
      <c r="X20" s="34" t="s">
        <v>322</v>
      </c>
      <c r="Y20" s="3"/>
      <c r="Z20" s="3" t="s">
        <v>274</v>
      </c>
      <c r="AA20" s="1" t="s">
        <v>7</v>
      </c>
    </row>
    <row r="21" spans="3:27" ht="1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4" t="s">
        <v>322</v>
      </c>
      <c r="K21" s="1">
        <v>300</v>
      </c>
      <c r="L21" s="1">
        <v>300</v>
      </c>
      <c r="M21" s="1">
        <v>0.09</v>
      </c>
      <c r="N21" s="1" t="s">
        <v>16</v>
      </c>
      <c r="O21" s="1" t="s">
        <v>7</v>
      </c>
      <c r="P21" s="3" t="s">
        <v>337</v>
      </c>
      <c r="Q21" s="3" t="s">
        <v>116</v>
      </c>
      <c r="R21" s="34" t="s">
        <v>322</v>
      </c>
      <c r="S21" s="3">
        <f>3.14*((D17+25)/2/1000)^2</f>
        <v>4.6774075849999999E-2</v>
      </c>
      <c r="T21" s="3" t="s">
        <v>274</v>
      </c>
      <c r="U21" s="1" t="s">
        <v>7</v>
      </c>
      <c r="V21" s="3" t="s">
        <v>338</v>
      </c>
      <c r="W21" s="3" t="s">
        <v>116</v>
      </c>
      <c r="X21" s="34" t="s">
        <v>322</v>
      </c>
      <c r="Y21" s="3"/>
      <c r="Z21" s="3" t="s">
        <v>274</v>
      </c>
      <c r="AA21" s="1" t="s">
        <v>7</v>
      </c>
    </row>
    <row r="22" spans="3:27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323</v>
      </c>
      <c r="K22" s="1">
        <v>350</v>
      </c>
      <c r="L22" s="1">
        <v>350</v>
      </c>
      <c r="M22" s="1">
        <v>0.12249999999999998</v>
      </c>
      <c r="N22" s="1" t="s">
        <v>16</v>
      </c>
      <c r="O22" s="1" t="s">
        <v>7</v>
      </c>
      <c r="P22" s="3" t="s">
        <v>337</v>
      </c>
      <c r="Q22" s="3" t="s">
        <v>116</v>
      </c>
      <c r="R22" s="36" t="s">
        <v>323</v>
      </c>
      <c r="S22" s="3">
        <f>3.14*((D18+25)/2/1000)^2</f>
        <v>6.9711140000000005E-2</v>
      </c>
      <c r="T22" s="3" t="s">
        <v>274</v>
      </c>
      <c r="U22" s="1" t="s">
        <v>7</v>
      </c>
      <c r="V22" s="3" t="s">
        <v>338</v>
      </c>
      <c r="W22" s="3" t="s">
        <v>116</v>
      </c>
      <c r="X22" s="36" t="s">
        <v>323</v>
      </c>
      <c r="Y22" s="3"/>
      <c r="Z22" s="3" t="s">
        <v>274</v>
      </c>
      <c r="AA22" s="1" t="s">
        <v>7</v>
      </c>
    </row>
    <row r="23" spans="3:27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323</v>
      </c>
      <c r="K23" s="1">
        <v>350</v>
      </c>
      <c r="L23" s="1">
        <v>350</v>
      </c>
      <c r="M23" s="1">
        <v>0.12249999999999998</v>
      </c>
      <c r="N23" s="1" t="s">
        <v>16</v>
      </c>
      <c r="O23" s="1" t="s">
        <v>7</v>
      </c>
      <c r="P23" s="3" t="s">
        <v>337</v>
      </c>
      <c r="Q23" s="3" t="s">
        <v>116</v>
      </c>
      <c r="R23" s="36" t="s">
        <v>323</v>
      </c>
      <c r="S23" s="3">
        <f>3.14*((D18+25)/2/1000)^2</f>
        <v>6.9711140000000005E-2</v>
      </c>
      <c r="T23" s="3" t="s">
        <v>274</v>
      </c>
      <c r="U23" s="1" t="s">
        <v>7</v>
      </c>
      <c r="V23" s="3" t="s">
        <v>338</v>
      </c>
      <c r="W23" s="3" t="s">
        <v>116</v>
      </c>
      <c r="X23" s="36" t="s">
        <v>323</v>
      </c>
      <c r="Y23" s="3"/>
      <c r="Z23" s="3" t="s">
        <v>274</v>
      </c>
      <c r="AA23" s="1" t="s">
        <v>7</v>
      </c>
    </row>
    <row r="24" spans="3:27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323</v>
      </c>
      <c r="K24" s="1">
        <v>400</v>
      </c>
      <c r="L24" s="1">
        <v>400</v>
      </c>
      <c r="M24" s="1">
        <v>0.16</v>
      </c>
      <c r="N24" s="1" t="s">
        <v>16</v>
      </c>
      <c r="O24" s="1" t="s">
        <v>7</v>
      </c>
      <c r="P24" s="3" t="s">
        <v>337</v>
      </c>
      <c r="Q24" s="3" t="s">
        <v>116</v>
      </c>
      <c r="R24" s="36" t="s">
        <v>323</v>
      </c>
      <c r="S24" s="3">
        <f>3.14*((D19+25)/2/1000)^2</f>
        <v>9.5558999849999993E-2</v>
      </c>
      <c r="T24" s="3" t="s">
        <v>274</v>
      </c>
      <c r="U24" s="1" t="s">
        <v>7</v>
      </c>
      <c r="V24" s="3" t="s">
        <v>338</v>
      </c>
      <c r="W24" s="3" t="s">
        <v>116</v>
      </c>
      <c r="X24" s="36" t="s">
        <v>323</v>
      </c>
      <c r="Y24" s="3"/>
      <c r="Z24" s="3" t="s">
        <v>274</v>
      </c>
      <c r="AA24" s="1" t="s">
        <v>7</v>
      </c>
    </row>
    <row r="25" spans="3:27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323</v>
      </c>
      <c r="K25" s="1">
        <v>400</v>
      </c>
      <c r="L25" s="1">
        <v>400</v>
      </c>
      <c r="M25" s="1">
        <v>0.16</v>
      </c>
      <c r="N25" s="1" t="s">
        <v>16</v>
      </c>
      <c r="O25" s="1" t="s">
        <v>7</v>
      </c>
      <c r="P25" s="3" t="s">
        <v>337</v>
      </c>
      <c r="Q25" s="3" t="s">
        <v>116</v>
      </c>
      <c r="R25" s="36" t="s">
        <v>323</v>
      </c>
      <c r="S25" s="3">
        <f>3.14*((D19+25)/2/1000)^2</f>
        <v>9.5558999849999993E-2</v>
      </c>
      <c r="T25" s="3" t="s">
        <v>274</v>
      </c>
      <c r="U25" s="1" t="s">
        <v>7</v>
      </c>
      <c r="V25" s="3" t="s">
        <v>338</v>
      </c>
      <c r="W25" s="3" t="s">
        <v>116</v>
      </c>
      <c r="X25" s="36" t="s">
        <v>323</v>
      </c>
      <c r="Y25" s="3"/>
      <c r="Z25" s="3" t="s">
        <v>274</v>
      </c>
      <c r="AA25" s="1" t="s">
        <v>7</v>
      </c>
    </row>
    <row r="26" spans="3:27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324</v>
      </c>
      <c r="K26" s="1">
        <v>450</v>
      </c>
      <c r="L26" s="1">
        <v>450</v>
      </c>
      <c r="M26" s="1">
        <v>0.20250000000000001</v>
      </c>
      <c r="N26" s="1" t="s">
        <v>16</v>
      </c>
      <c r="O26" s="1" t="s">
        <v>7</v>
      </c>
      <c r="P26" s="3" t="s">
        <v>337</v>
      </c>
      <c r="Q26" s="3" t="s">
        <v>116</v>
      </c>
      <c r="R26" s="36" t="s">
        <v>324</v>
      </c>
      <c r="S26" s="3">
        <f>3.14*((D20+25)/2/1000)^2</f>
        <v>0.11371224260000004</v>
      </c>
      <c r="T26" s="3" t="s">
        <v>274</v>
      </c>
      <c r="U26" s="1" t="s">
        <v>7</v>
      </c>
      <c r="V26" s="3" t="s">
        <v>338</v>
      </c>
      <c r="W26" s="3" t="s">
        <v>116</v>
      </c>
      <c r="X26" s="36" t="s">
        <v>324</v>
      </c>
      <c r="Y26" s="3"/>
      <c r="Z26" s="3" t="s">
        <v>274</v>
      </c>
      <c r="AA26" s="1" t="s">
        <v>7</v>
      </c>
    </row>
    <row r="27" spans="3:27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324</v>
      </c>
      <c r="K27" s="1">
        <v>450</v>
      </c>
      <c r="L27" s="1">
        <v>450</v>
      </c>
      <c r="M27" s="1">
        <v>0.20250000000000001</v>
      </c>
      <c r="N27" s="1" t="s">
        <v>16</v>
      </c>
      <c r="O27" s="1" t="s">
        <v>7</v>
      </c>
      <c r="P27" s="3" t="s">
        <v>337</v>
      </c>
      <c r="Q27" s="3" t="s">
        <v>116</v>
      </c>
      <c r="R27" s="36" t="s">
        <v>324</v>
      </c>
      <c r="S27" s="3">
        <f>3.14*((D20+25)/2/1000)^2</f>
        <v>0.11371224260000004</v>
      </c>
      <c r="T27" s="3" t="s">
        <v>274</v>
      </c>
      <c r="U27" s="1" t="s">
        <v>7</v>
      </c>
      <c r="V27" s="3" t="s">
        <v>338</v>
      </c>
      <c r="W27" s="3" t="s">
        <v>116</v>
      </c>
      <c r="X27" s="36" t="s">
        <v>324</v>
      </c>
      <c r="Y27" s="3"/>
      <c r="Z27" s="3" t="s">
        <v>274</v>
      </c>
      <c r="AA27" s="1" t="s">
        <v>7</v>
      </c>
    </row>
    <row r="28" spans="3:27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324</v>
      </c>
      <c r="K28" s="1">
        <v>500</v>
      </c>
      <c r="L28" s="1">
        <v>500</v>
      </c>
      <c r="M28" s="1">
        <v>0.25</v>
      </c>
      <c r="N28" s="1" t="s">
        <v>16</v>
      </c>
      <c r="O28" s="1" t="s">
        <v>7</v>
      </c>
      <c r="P28" s="3" t="s">
        <v>337</v>
      </c>
      <c r="Q28" s="3" t="s">
        <v>116</v>
      </c>
      <c r="R28" s="36" t="s">
        <v>324</v>
      </c>
      <c r="S28" s="3">
        <f>3.14*((D21+25)/2/1000)^2</f>
        <v>0.14609317859999998</v>
      </c>
      <c r="T28" s="3" t="s">
        <v>274</v>
      </c>
      <c r="U28" s="1" t="s">
        <v>7</v>
      </c>
      <c r="V28" s="3" t="s">
        <v>338</v>
      </c>
      <c r="W28" s="3" t="s">
        <v>116</v>
      </c>
      <c r="X28" s="36" t="s">
        <v>324</v>
      </c>
      <c r="Y28" s="3"/>
      <c r="Z28" s="3" t="s">
        <v>274</v>
      </c>
      <c r="AA28" s="1" t="s">
        <v>7</v>
      </c>
    </row>
    <row r="29" spans="3:27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324</v>
      </c>
      <c r="K29" s="1">
        <v>500</v>
      </c>
      <c r="L29" s="1">
        <v>500</v>
      </c>
      <c r="M29" s="1">
        <v>0.25</v>
      </c>
      <c r="N29" s="1" t="s">
        <v>16</v>
      </c>
      <c r="O29" s="1" t="s">
        <v>7</v>
      </c>
      <c r="P29" s="3" t="s">
        <v>337</v>
      </c>
      <c r="Q29" s="3" t="s">
        <v>116</v>
      </c>
      <c r="R29" s="36" t="s">
        <v>324</v>
      </c>
      <c r="S29" s="3">
        <f>3.14*((D21+25)/2/1000)^2</f>
        <v>0.14609317859999998</v>
      </c>
      <c r="T29" s="3" t="s">
        <v>274</v>
      </c>
      <c r="U29" s="1" t="s">
        <v>7</v>
      </c>
      <c r="V29" s="3" t="s">
        <v>338</v>
      </c>
      <c r="W29" s="3" t="s">
        <v>116</v>
      </c>
      <c r="X29" s="36" t="s">
        <v>324</v>
      </c>
      <c r="Y29" s="3"/>
      <c r="Z29" s="3" t="s">
        <v>274</v>
      </c>
      <c r="AA29" s="1" t="s">
        <v>7</v>
      </c>
    </row>
    <row r="30" spans="3:27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324</v>
      </c>
      <c r="K30" s="1">
        <v>550</v>
      </c>
      <c r="L30" s="1">
        <v>550</v>
      </c>
      <c r="M30" s="1">
        <v>0.30249999999999999</v>
      </c>
      <c r="N30" s="1" t="s">
        <v>16</v>
      </c>
      <c r="O30" s="1" t="s">
        <v>7</v>
      </c>
      <c r="P30" s="3" t="s">
        <v>337</v>
      </c>
      <c r="Q30" s="3" t="s">
        <v>116</v>
      </c>
      <c r="R30" s="36" t="s">
        <v>324</v>
      </c>
      <c r="S30" s="3">
        <f>3.14*((D22+25)/2/1000)^2</f>
        <v>0.18237434</v>
      </c>
      <c r="T30" s="3" t="s">
        <v>274</v>
      </c>
      <c r="U30" s="1" t="s">
        <v>7</v>
      </c>
      <c r="V30" s="3" t="s">
        <v>338</v>
      </c>
      <c r="W30" s="3" t="s">
        <v>116</v>
      </c>
      <c r="X30" s="36" t="s">
        <v>324</v>
      </c>
      <c r="Y30" s="3"/>
      <c r="Z30" s="3" t="s">
        <v>274</v>
      </c>
      <c r="AA30" s="1" t="s">
        <v>7</v>
      </c>
    </row>
    <row r="31" spans="3:27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324</v>
      </c>
      <c r="K31" s="1">
        <v>550</v>
      </c>
      <c r="L31" s="1">
        <v>550</v>
      </c>
      <c r="M31" s="1">
        <v>0.30249999999999999</v>
      </c>
      <c r="N31" s="1" t="s">
        <v>16</v>
      </c>
      <c r="O31" s="1" t="s">
        <v>7</v>
      </c>
      <c r="P31" s="3" t="s">
        <v>337</v>
      </c>
      <c r="Q31" s="3" t="s">
        <v>116</v>
      </c>
      <c r="R31" s="36" t="s">
        <v>324</v>
      </c>
      <c r="S31" s="3">
        <f>3.14*((D22+25)/2/1000)^2</f>
        <v>0.18237434</v>
      </c>
      <c r="T31" s="3" t="s">
        <v>274</v>
      </c>
      <c r="U31" s="1" t="s">
        <v>7</v>
      </c>
      <c r="V31" s="3" t="s">
        <v>338</v>
      </c>
      <c r="W31" s="3" t="s">
        <v>116</v>
      </c>
      <c r="X31" s="36" t="s">
        <v>324</v>
      </c>
      <c r="Y31" s="3"/>
      <c r="Z31" s="3" t="s">
        <v>274</v>
      </c>
      <c r="AA31" s="1" t="s">
        <v>7</v>
      </c>
    </row>
    <row r="32" spans="3:27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325</v>
      </c>
      <c r="K32" s="1">
        <v>600</v>
      </c>
      <c r="L32" s="1">
        <v>600</v>
      </c>
      <c r="M32" s="1">
        <v>0.36</v>
      </c>
      <c r="N32" s="1" t="s">
        <v>16</v>
      </c>
      <c r="O32" s="1" t="s">
        <v>7</v>
      </c>
      <c r="P32" s="3" t="s">
        <v>337</v>
      </c>
      <c r="Q32" s="3" t="s">
        <v>116</v>
      </c>
      <c r="R32" s="36" t="s">
        <v>325</v>
      </c>
      <c r="S32" s="3">
        <f>3.14*((D23+25)/2/1000)^2</f>
        <v>0.22300986500000003</v>
      </c>
      <c r="T32" s="3" t="s">
        <v>274</v>
      </c>
      <c r="U32" s="1" t="s">
        <v>7</v>
      </c>
      <c r="V32" s="3" t="s">
        <v>338</v>
      </c>
      <c r="W32" s="3" t="s">
        <v>116</v>
      </c>
      <c r="X32" s="36" t="s">
        <v>325</v>
      </c>
      <c r="Y32" s="3"/>
      <c r="Z32" s="3" t="s">
        <v>274</v>
      </c>
      <c r="AA32" s="1" t="s">
        <v>7</v>
      </c>
    </row>
    <row r="33" spans="3:27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325</v>
      </c>
      <c r="K33" s="1">
        <v>600</v>
      </c>
      <c r="L33" s="1">
        <v>600</v>
      </c>
      <c r="M33" s="1">
        <v>0.36</v>
      </c>
      <c r="N33" s="1" t="s">
        <v>16</v>
      </c>
      <c r="O33" s="1" t="s">
        <v>7</v>
      </c>
      <c r="P33" s="3" t="s">
        <v>337</v>
      </c>
      <c r="Q33" s="3" t="s">
        <v>116</v>
      </c>
      <c r="R33" s="36" t="s">
        <v>325</v>
      </c>
      <c r="S33" s="3">
        <f>3.14*((D23+25)/2/1000)^2</f>
        <v>0.22300986500000003</v>
      </c>
      <c r="T33" s="3" t="s">
        <v>274</v>
      </c>
      <c r="U33" s="1" t="s">
        <v>7</v>
      </c>
      <c r="V33" s="3" t="s">
        <v>338</v>
      </c>
      <c r="W33" s="3" t="s">
        <v>116</v>
      </c>
      <c r="X33" s="36" t="s">
        <v>325</v>
      </c>
      <c r="Y33" s="3"/>
      <c r="Z33" s="3" t="s">
        <v>274</v>
      </c>
      <c r="AA33" s="1" t="s">
        <v>7</v>
      </c>
    </row>
    <row r="34" spans="3:27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325</v>
      </c>
      <c r="K34" s="1">
        <v>700</v>
      </c>
      <c r="L34" s="1">
        <v>700</v>
      </c>
      <c r="M34" s="1">
        <v>0.48999999999999994</v>
      </c>
      <c r="N34" s="1" t="s">
        <v>16</v>
      </c>
      <c r="O34" s="1" t="s">
        <v>7</v>
      </c>
      <c r="P34" s="3" t="s">
        <v>337</v>
      </c>
      <c r="Q34" s="3" t="s">
        <v>116</v>
      </c>
      <c r="R34" s="36" t="s">
        <v>325</v>
      </c>
      <c r="S34" s="3">
        <f>3.14*((D25+25)/2/1000)^2</f>
        <v>0.31653162500000004</v>
      </c>
      <c r="T34" s="3" t="s">
        <v>274</v>
      </c>
      <c r="U34" s="1" t="s">
        <v>7</v>
      </c>
      <c r="V34" s="3" t="s">
        <v>338</v>
      </c>
      <c r="W34" s="3" t="s">
        <v>116</v>
      </c>
      <c r="X34" s="36" t="s">
        <v>325</v>
      </c>
      <c r="Y34" s="3"/>
      <c r="Z34" s="3" t="s">
        <v>274</v>
      </c>
      <c r="AA34" s="1" t="s">
        <v>7</v>
      </c>
    </row>
    <row r="35" spans="3:27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325</v>
      </c>
      <c r="K35" s="1">
        <v>700</v>
      </c>
      <c r="L35" s="1">
        <v>700</v>
      </c>
      <c r="M35" s="1">
        <v>0.48999999999999994</v>
      </c>
      <c r="N35" s="1" t="s">
        <v>16</v>
      </c>
      <c r="O35" s="1" t="s">
        <v>7</v>
      </c>
      <c r="P35" s="3" t="s">
        <v>337</v>
      </c>
      <c r="Q35" s="3" t="s">
        <v>116</v>
      </c>
      <c r="R35" s="36" t="s">
        <v>325</v>
      </c>
      <c r="S35" s="3">
        <f>3.14*((D25+25)/2/1000)^2</f>
        <v>0.31653162500000004</v>
      </c>
      <c r="T35" s="3" t="s">
        <v>274</v>
      </c>
      <c r="U35" s="1" t="s">
        <v>7</v>
      </c>
      <c r="V35" s="3" t="s">
        <v>338</v>
      </c>
      <c r="W35" s="3" t="s">
        <v>116</v>
      </c>
      <c r="X35" s="36" t="s">
        <v>325</v>
      </c>
      <c r="Y35" s="3"/>
      <c r="Z35" s="3" t="s">
        <v>274</v>
      </c>
      <c r="AA35" s="1" t="s">
        <v>7</v>
      </c>
    </row>
    <row r="36" spans="3:27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325</v>
      </c>
      <c r="K36" s="1">
        <v>700</v>
      </c>
      <c r="L36" s="1">
        <v>700</v>
      </c>
      <c r="M36" s="1">
        <v>0.48999999999999994</v>
      </c>
      <c r="N36" s="1" t="s">
        <v>16</v>
      </c>
      <c r="O36" s="1" t="s">
        <v>7</v>
      </c>
      <c r="P36" s="3" t="s">
        <v>337</v>
      </c>
      <c r="Q36" s="3" t="s">
        <v>116</v>
      </c>
      <c r="R36" s="36" t="s">
        <v>325</v>
      </c>
      <c r="S36" s="3">
        <f>3.14*((D25+25)/2/1000)^2</f>
        <v>0.31653162500000004</v>
      </c>
      <c r="T36" s="3" t="s">
        <v>274</v>
      </c>
      <c r="U36" s="1" t="s">
        <v>7</v>
      </c>
      <c r="V36" s="3" t="s">
        <v>338</v>
      </c>
      <c r="W36" s="3" t="s">
        <v>116</v>
      </c>
      <c r="X36" s="36" t="s">
        <v>325</v>
      </c>
      <c r="Y36" s="3"/>
      <c r="Z36" s="3" t="s">
        <v>274</v>
      </c>
      <c r="AA36" s="1" t="s">
        <v>7</v>
      </c>
    </row>
    <row r="37" spans="3:27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325</v>
      </c>
      <c r="K37" s="1">
        <v>700</v>
      </c>
      <c r="L37" s="1">
        <v>700</v>
      </c>
      <c r="M37" s="1">
        <v>0.49</v>
      </c>
      <c r="N37" s="1" t="s">
        <v>16</v>
      </c>
      <c r="O37" s="1" t="s">
        <v>7</v>
      </c>
      <c r="P37" s="3" t="s">
        <v>337</v>
      </c>
      <c r="Q37" s="3" t="s">
        <v>116</v>
      </c>
      <c r="R37" s="36" t="s">
        <v>325</v>
      </c>
      <c r="S37" s="3">
        <f>3.14*((D26+25)/2/1000)^2</f>
        <v>0.36834162500000006</v>
      </c>
      <c r="T37" s="3" t="s">
        <v>274</v>
      </c>
      <c r="U37" s="1" t="s">
        <v>7</v>
      </c>
      <c r="V37" s="3" t="s">
        <v>338</v>
      </c>
      <c r="W37" s="3" t="s">
        <v>116</v>
      </c>
      <c r="X37" s="36" t="s">
        <v>325</v>
      </c>
      <c r="Y37" s="3"/>
      <c r="Z37" s="3" t="s">
        <v>274</v>
      </c>
      <c r="AA37" s="1" t="s">
        <v>7</v>
      </c>
    </row>
    <row r="38" spans="3:27" x14ac:dyDescent="0.25">
      <c r="G38" s="2"/>
      <c r="H38" s="2"/>
    </row>
    <row r="39" spans="3:27" x14ac:dyDescent="0.25">
      <c r="G39" s="2"/>
      <c r="H39" s="2"/>
    </row>
    <row r="40" spans="3:27" x14ac:dyDescent="0.25">
      <c r="G40" s="2"/>
      <c r="H40" s="2"/>
    </row>
    <row r="41" spans="3:27" x14ac:dyDescent="0.25">
      <c r="G41" s="2"/>
      <c r="H41" s="2"/>
    </row>
  </sheetData>
  <sheetProtection algorithmName="SHA-512" hashValue="u+b4rBnIoSnQ9/lPBKhym36EIVRYDjK0ikq898llTJvDX/18ew5bCBnTCwbeMIcxMr6LsbqbL8BlDrO924k9Qg==" saltValue="GxOFYjhmjFcPBE1bbR9dPg==" spinCount="100000" sheet="1" objects="1" scenarios="1"/>
  <mergeCells count="5">
    <mergeCell ref="C1:G1"/>
    <mergeCell ref="I1:O1"/>
    <mergeCell ref="Q1:U1"/>
    <mergeCell ref="AC1:AD1"/>
    <mergeCell ref="W1:AA1"/>
  </mergeCells>
  <phoneticPr fontId="13" type="noConversion"/>
  <pageMargins left="0.7" right="0.7" top="0.75" bottom="0.75" header="0.3" footer="0.3"/>
  <ignoredErrors>
    <ignoredError sqref="S18" formula="1"/>
  </ignoredError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4C21F-797C-479B-ACED-B7AC5992DA19}">
  <sheetPr codeName="Sheet72"/>
  <dimension ref="A1:X100"/>
  <sheetViews>
    <sheetView workbookViewId="0"/>
  </sheetViews>
  <sheetFormatPr defaultRowHeight="14" x14ac:dyDescent="0.25"/>
  <cols>
    <col min="1" max="1" width="16.90625" style="23" bestFit="1" customWidth="1"/>
    <col min="2" max="2" width="28.6328125" style="35" bestFit="1" customWidth="1"/>
    <col min="3" max="3" width="5.26953125" bestFit="1" customWidth="1"/>
    <col min="4" max="4" width="8.26953125" customWidth="1"/>
    <col min="5" max="6" width="12.453125" bestFit="1" customWidth="1"/>
    <col min="9" max="9" width="9.26953125" bestFit="1" customWidth="1"/>
    <col min="10" max="10" width="14.6328125" bestFit="1" customWidth="1"/>
    <col min="11" max="11" width="20" bestFit="1" customWidth="1"/>
    <col min="12" max="12" width="13.453125" bestFit="1" customWidth="1"/>
    <col min="13" max="13" width="15.7265625" bestFit="1" customWidth="1"/>
    <col min="18" max="18" width="5.26953125" bestFit="1" customWidth="1"/>
    <col min="19" max="19" width="11.36328125" bestFit="1" customWidth="1"/>
    <col min="24" max="24" width="5.26953125" bestFit="1" customWidth="1"/>
  </cols>
  <sheetData>
    <row r="1" spans="1:24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166</v>
      </c>
      <c r="I1" s="18" t="s">
        <v>331</v>
      </c>
      <c r="J1" s="18" t="s">
        <v>341</v>
      </c>
      <c r="K1" s="18" t="s">
        <v>333</v>
      </c>
      <c r="L1" s="18" t="s">
        <v>342</v>
      </c>
      <c r="M1" s="18" t="s">
        <v>48</v>
      </c>
      <c r="N1" s="18" t="s">
        <v>82</v>
      </c>
      <c r="O1" s="19" t="s">
        <v>79</v>
      </c>
      <c r="P1" s="18" t="s">
        <v>3</v>
      </c>
      <c r="Q1" s="18" t="s">
        <v>160</v>
      </c>
      <c r="R1" s="18" t="s">
        <v>5</v>
      </c>
      <c r="S1" s="18" t="s">
        <v>48</v>
      </c>
      <c r="T1" s="18" t="s">
        <v>82</v>
      </c>
      <c r="U1" s="19" t="s">
        <v>79</v>
      </c>
      <c r="V1" s="18" t="s">
        <v>3</v>
      </c>
      <c r="W1" s="18" t="s">
        <v>160</v>
      </c>
      <c r="X1" s="18" t="s">
        <v>5</v>
      </c>
    </row>
    <row r="2" spans="1:24" x14ac:dyDescent="0.25">
      <c r="A2" s="22">
        <v>32</v>
      </c>
      <c r="B2" s="3" t="s">
        <v>1067</v>
      </c>
      <c r="C2" s="3">
        <v>2</v>
      </c>
      <c r="D2" s="3" t="s">
        <v>555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 t="str">
        <f>TRIM(MID(SUBSTITUTE($B2,"-",REPT(" ",99)),COLUMN(E2)*99-98,99))</f>
        <v>500</v>
      </c>
      <c r="I2" s="18" t="str">
        <f>TRIM(MID(SUBSTITUTE($B2,"-",REPT(" ",99)),COLUMN(F2)*99-98,99))</f>
        <v>A</v>
      </c>
      <c r="J2" s="18" t="str">
        <f t="shared" ref="J2:L9" si="0">TRIM(MID(SUBSTITUTE($B2,"-",REPT(" ",99)),COLUMN(G2)*99-98,99))</f>
        <v>6</v>
      </c>
      <c r="K2" s="18" t="str">
        <f t="shared" si="0"/>
        <v>F</v>
      </c>
      <c r="L2" s="18" t="str">
        <f t="shared" si="0"/>
        <v>UP</v>
      </c>
      <c r="M2" s="18" t="str">
        <f>VLOOKUP(F2,F3数据库!C:AA,3,0)</f>
        <v>结构用无缝钢管</v>
      </c>
      <c r="N2" s="18" t="str">
        <f>"DN"&amp;F2</f>
        <v>DN50</v>
      </c>
      <c r="O2" s="19">
        <f>(H2/1000)*C2</f>
        <v>1</v>
      </c>
      <c r="P2" s="18" t="str">
        <f>VLOOKUP(F2,F3数据库!C:AA,4,0)</f>
        <v>m</v>
      </c>
      <c r="Q2" s="18" t="str">
        <f>VLOOKUP(G2,F3数据库!AC:AD,2,0)</f>
        <v>Q235B</v>
      </c>
      <c r="R2" s="18"/>
      <c r="S2" s="18" t="str" cm="1">
        <f t="array" ref="S2">_xlfn.IFS(I2="A",VLOOKUP(F2,F3数据库!C:AA,7,0),I2="B",VLOOKUP(F2,F3数据库!C:AA,15,0),I2="C",VLOOKUP(F2,F3数据库!C:AA,21,0))</f>
        <v>钢板</v>
      </c>
      <c r="T2" s="18" t="str" cm="1">
        <f t="array" ref="T2">_xlfn.IFS(I2="A",VLOOKUP(F2,F3数据库!C:AA,8,0),I2="B",VLOOKUP(F2,F3数据库!C:AA,16,0),I2="C",VLOOKUP(F2,F3数据库!C:AA,22,0))</f>
        <v>δ=10</v>
      </c>
      <c r="U2" s="19" cm="1">
        <f t="array" ref="U2">_xlfn.IFS(I2="A",VLOOKUP(F2,F3数据库!C:AA,11,0),I2="B",VLOOKUP(F2,F3数据库!C:AA,17,0),I2="C",VLOOKUP(F2,F3数据库!C:AA,23,0))*C2</f>
        <v>0.08</v>
      </c>
      <c r="V2" s="18" t="str" cm="1">
        <f t="array" ref="V2">_xlfn.IFS(I2="A",VLOOKUP(F2,F3数据库!C:AA,12,0),I2="B",VLOOKUP(F2,F3数据库!C:AA,18,0),I2="C",VLOOKUP(F2,F3数据库!C:AA,24,0))</f>
        <v>m²</v>
      </c>
      <c r="W2" s="18" t="str" cm="1">
        <f t="array" ref="W2">_xlfn.IFS(I2="A",VLOOKUP(F2,F3数据库!C:AA,13,0),I2="B",VLOOKUP(F2,F3数据库!C:AA,19,0),I2="C",VLOOKUP(F2,F3数据库!C:AA,25,0))</f>
        <v>Q235B</v>
      </c>
      <c r="X2" s="18"/>
    </row>
    <row r="3" spans="1:24" x14ac:dyDescent="0.25">
      <c r="A3" s="22"/>
      <c r="B3" s="3"/>
      <c r="C3" s="3"/>
      <c r="D3" s="3"/>
      <c r="E3" s="18" t="e">
        <f t="shared" ref="E3:F9" si="1">VALUE(TRIM(MID(SUBSTITUTE($B3,"-",REPT(" ",99)),COLUMN(B3)*99-98,99)))</f>
        <v>#VALUE!</v>
      </c>
      <c r="F3" s="18" t="e">
        <f t="shared" si="1"/>
        <v>#VALUE!</v>
      </c>
      <c r="G3" s="18" t="str">
        <f t="shared" ref="G3:I9" si="2">TRIM(MID(SUBSTITUTE($B3,"-",REPT(" ",99)),COLUMN(D3)*99-98,99))</f>
        <v/>
      </c>
      <c r="H3" s="18" t="str">
        <f t="shared" si="2"/>
        <v/>
      </c>
      <c r="I3" s="18" t="str">
        <f t="shared" si="2"/>
        <v/>
      </c>
      <c r="J3" s="18" t="str">
        <f t="shared" si="0"/>
        <v/>
      </c>
      <c r="K3" s="18" t="str">
        <f t="shared" si="0"/>
        <v/>
      </c>
      <c r="L3" s="18" t="str">
        <f t="shared" si="0"/>
        <v/>
      </c>
      <c r="M3" s="18" t="e">
        <f>VLOOKUP(F3,F3数据库!C:AA,3,0)</f>
        <v>#VALUE!</v>
      </c>
      <c r="N3" s="18" t="e">
        <f t="shared" ref="N3:N9" si="3">"DN"&amp;F3</f>
        <v>#VALUE!</v>
      </c>
      <c r="O3" s="19" t="e">
        <f t="shared" ref="O3:O9" si="4">(H3/1000)*C3</f>
        <v>#VALUE!</v>
      </c>
      <c r="P3" s="18" t="e">
        <f>VLOOKUP(F3,F3数据库!C:AA,4,0)</f>
        <v>#VALUE!</v>
      </c>
      <c r="Q3" s="18" t="e">
        <f>VLOOKUP(G3,F3数据库!AC:AD,2,0)</f>
        <v>#N/A</v>
      </c>
      <c r="R3" s="18"/>
      <c r="S3" s="18" t="e" cm="1">
        <f t="array" ref="S3">_xlfn.IFS(I3="A",VLOOKUP(F3,F3数据库!C:AA,7,0),I3="B",VLOOKUP(F3,F3数据库!C:AA,15,0),I3="C",VLOOKUP(F3,F3数据库!C:AA,21,0))</f>
        <v>#N/A</v>
      </c>
      <c r="T3" s="18" t="e" cm="1">
        <f t="array" ref="T3">_xlfn.IFS(I3="A",VLOOKUP(F3,F3数据库!C:AA,8,0),I3="B",VLOOKUP(F3,F3数据库!C:AA,16,0),I3="C",VLOOKUP(F3,F3数据库!C:AA,22,0))</f>
        <v>#N/A</v>
      </c>
      <c r="U3" s="19" t="e" cm="1">
        <f t="array" ref="U3">_xlfn.IFS(I3="A",VLOOKUP(F3,F3数据库!C:AA,11,0),I3="B",VLOOKUP(F3,F3数据库!C:AA,17,0),I3="C",VLOOKUP(F3,F3数据库!C:AA,23,0))*C3</f>
        <v>#N/A</v>
      </c>
      <c r="V3" s="18" t="e" cm="1">
        <f t="array" ref="V3">_xlfn.IFS(I3="A",VLOOKUP(F3,F3数据库!C:AA,12,0),I3="B",VLOOKUP(F3,F3数据库!C:AA,18,0),I3="C",VLOOKUP(F3,F3数据库!C:AA,24,0))</f>
        <v>#N/A</v>
      </c>
      <c r="W3" s="18" t="e" cm="1">
        <f t="array" ref="W3">_xlfn.IFS(I3="A",VLOOKUP(F3,F3数据库!C:AA,13,0),I3="B",VLOOKUP(F3,F3数据库!C:AA,19,0),I3="C",VLOOKUP(F3,F3数据库!C:AA,25,0))</f>
        <v>#N/A</v>
      </c>
      <c r="X3" s="18"/>
    </row>
    <row r="4" spans="1:24" x14ac:dyDescent="0.25">
      <c r="A4" s="22"/>
      <c r="B4" s="3"/>
      <c r="C4" s="3"/>
      <c r="D4" s="3"/>
      <c r="E4" s="18" t="e">
        <f t="shared" si="1"/>
        <v>#VALUE!</v>
      </c>
      <c r="F4" s="18" t="e">
        <f t="shared" si="1"/>
        <v>#VALUE!</v>
      </c>
      <c r="G4" s="18" t="str">
        <f t="shared" si="2"/>
        <v/>
      </c>
      <c r="H4" s="18" t="str">
        <f t="shared" si="2"/>
        <v/>
      </c>
      <c r="I4" s="18" t="str">
        <f t="shared" si="2"/>
        <v/>
      </c>
      <c r="J4" s="18" t="str">
        <f t="shared" si="0"/>
        <v/>
      </c>
      <c r="K4" s="18" t="str">
        <f t="shared" si="0"/>
        <v/>
      </c>
      <c r="L4" s="18" t="str">
        <f t="shared" si="0"/>
        <v/>
      </c>
      <c r="M4" s="18" t="e">
        <f>VLOOKUP(F4,F3数据库!C:AA,3,0)</f>
        <v>#VALUE!</v>
      </c>
      <c r="N4" s="18" t="e">
        <f t="shared" si="3"/>
        <v>#VALUE!</v>
      </c>
      <c r="O4" s="19" t="e">
        <f t="shared" si="4"/>
        <v>#VALUE!</v>
      </c>
      <c r="P4" s="18" t="e">
        <f>VLOOKUP(F4,F3数据库!C:AA,4,0)</f>
        <v>#VALUE!</v>
      </c>
      <c r="Q4" s="18" t="e">
        <f>VLOOKUP(G4,F3数据库!AC:AD,2,0)</f>
        <v>#N/A</v>
      </c>
      <c r="R4" s="18"/>
      <c r="S4" s="18" t="e" cm="1">
        <f t="array" ref="S4">_xlfn.IFS(I4="A",VLOOKUP(F4,F3数据库!C:AA,7,0),I4="B",VLOOKUP(F4,F3数据库!C:AA,15,0),I4="C",VLOOKUP(F4,F3数据库!C:AA,21,0))</f>
        <v>#N/A</v>
      </c>
      <c r="T4" s="18" t="e" cm="1">
        <f t="array" ref="T4">_xlfn.IFS(I4="A",VLOOKUP(F4,F3数据库!C:AA,8,0),I4="B",VLOOKUP(F4,F3数据库!C:AA,16,0),I4="C",VLOOKUP(F4,F3数据库!C:AA,22,0))</f>
        <v>#N/A</v>
      </c>
      <c r="U4" s="19" t="e" cm="1">
        <f t="array" ref="U4">_xlfn.IFS(I4="A",VLOOKUP(F4,F3数据库!C:AA,11,0),I4="B",VLOOKUP(F4,F3数据库!C:AA,17,0),I4="C",VLOOKUP(F4,F3数据库!C:AA,23,0))*C4</f>
        <v>#N/A</v>
      </c>
      <c r="V4" s="18" t="e" cm="1">
        <f t="array" ref="V4">_xlfn.IFS(I4="A",VLOOKUP(F4,F3数据库!C:AA,12,0),I4="B",VLOOKUP(F4,F3数据库!C:AA,18,0),I4="C",VLOOKUP(F4,F3数据库!C:AA,24,0))</f>
        <v>#N/A</v>
      </c>
      <c r="W4" s="18" t="e" cm="1">
        <f t="array" ref="W4">_xlfn.IFS(I4="A",VLOOKUP(F4,F3数据库!C:AA,13,0),I4="B",VLOOKUP(F4,F3数据库!C:AA,19,0),I4="C",VLOOKUP(F4,F3数据库!C:AA,25,0))</f>
        <v>#N/A</v>
      </c>
      <c r="X4" s="18"/>
    </row>
    <row r="5" spans="1:24" x14ac:dyDescent="0.25">
      <c r="A5" s="22"/>
      <c r="B5" s="3"/>
      <c r="C5" s="3"/>
      <c r="D5" s="3"/>
      <c r="E5" s="18" t="e">
        <f t="shared" si="1"/>
        <v>#VALUE!</v>
      </c>
      <c r="F5" s="18" t="e">
        <f t="shared" si="1"/>
        <v>#VALUE!</v>
      </c>
      <c r="G5" s="18" t="str">
        <f t="shared" si="2"/>
        <v/>
      </c>
      <c r="H5" s="18" t="str">
        <f t="shared" si="2"/>
        <v/>
      </c>
      <c r="I5" s="18" t="str">
        <f t="shared" si="2"/>
        <v/>
      </c>
      <c r="J5" s="18" t="str">
        <f t="shared" si="0"/>
        <v/>
      </c>
      <c r="K5" s="18" t="str">
        <f t="shared" si="0"/>
        <v/>
      </c>
      <c r="L5" s="18" t="str">
        <f t="shared" si="0"/>
        <v/>
      </c>
      <c r="M5" s="18" t="e">
        <f>VLOOKUP(F5,F3数据库!C:AA,3,0)</f>
        <v>#VALUE!</v>
      </c>
      <c r="N5" s="18" t="e">
        <f t="shared" si="3"/>
        <v>#VALUE!</v>
      </c>
      <c r="O5" s="19" t="e">
        <f t="shared" si="4"/>
        <v>#VALUE!</v>
      </c>
      <c r="P5" s="18" t="e">
        <f>VLOOKUP(F5,F3数据库!C:AA,4,0)</f>
        <v>#VALUE!</v>
      </c>
      <c r="Q5" s="18" t="e">
        <f>VLOOKUP(G5,F3数据库!AC:AD,2,0)</f>
        <v>#N/A</v>
      </c>
      <c r="R5" s="18"/>
      <c r="S5" s="18" t="e" cm="1">
        <f t="array" ref="S5">_xlfn.IFS(I5="A",VLOOKUP(F5,F3数据库!C:AA,7,0),I5="B",VLOOKUP(F5,F3数据库!C:AA,15,0),I5="C",VLOOKUP(F5,F3数据库!C:AA,21,0))</f>
        <v>#N/A</v>
      </c>
      <c r="T5" s="18" t="e" cm="1">
        <f t="array" ref="T5">_xlfn.IFS(I5="A",VLOOKUP(F5,F3数据库!C:AA,8,0),I5="B",VLOOKUP(F5,F3数据库!C:AA,16,0),I5="C",VLOOKUP(F5,F3数据库!C:AA,22,0))</f>
        <v>#N/A</v>
      </c>
      <c r="U5" s="19" t="e" cm="1">
        <f t="array" ref="U5">_xlfn.IFS(I5="A",VLOOKUP(F5,F3数据库!C:AA,11,0),I5="B",VLOOKUP(F5,F3数据库!C:AA,17,0),I5="C",VLOOKUP(F5,F3数据库!C:AA,23,0))*C5</f>
        <v>#N/A</v>
      </c>
      <c r="V5" s="18" t="e" cm="1">
        <f t="array" ref="V5">_xlfn.IFS(I5="A",VLOOKUP(F5,F3数据库!C:AA,12,0),I5="B",VLOOKUP(F5,F3数据库!C:AA,18,0),I5="C",VLOOKUP(F5,F3数据库!C:AA,24,0))</f>
        <v>#N/A</v>
      </c>
      <c r="W5" s="18" t="e" cm="1">
        <f t="array" ref="W5">_xlfn.IFS(I5="A",VLOOKUP(F5,F3数据库!C:AA,13,0),I5="B",VLOOKUP(F5,F3数据库!C:AA,19,0),I5="C",VLOOKUP(F5,F3数据库!C:AA,25,0))</f>
        <v>#N/A</v>
      </c>
      <c r="X5" s="18"/>
    </row>
    <row r="6" spans="1:24" x14ac:dyDescent="0.25">
      <c r="A6" s="22"/>
      <c r="B6" s="3"/>
      <c r="C6" s="3"/>
      <c r="D6" s="3"/>
      <c r="E6" s="18" t="e">
        <f t="shared" si="1"/>
        <v>#VALUE!</v>
      </c>
      <c r="F6" s="18" t="e">
        <f t="shared" si="1"/>
        <v>#VALUE!</v>
      </c>
      <c r="G6" s="18" t="str">
        <f t="shared" si="2"/>
        <v/>
      </c>
      <c r="H6" s="18" t="str">
        <f t="shared" si="2"/>
        <v/>
      </c>
      <c r="I6" s="18" t="str">
        <f t="shared" si="2"/>
        <v/>
      </c>
      <c r="J6" s="18" t="str">
        <f t="shared" si="0"/>
        <v/>
      </c>
      <c r="K6" s="18" t="str">
        <f t="shared" si="0"/>
        <v/>
      </c>
      <c r="L6" s="18" t="str">
        <f t="shared" si="0"/>
        <v/>
      </c>
      <c r="M6" s="18" t="e">
        <f>VLOOKUP(F6,F3数据库!C:AA,3,0)</f>
        <v>#VALUE!</v>
      </c>
      <c r="N6" s="18" t="e">
        <f t="shared" si="3"/>
        <v>#VALUE!</v>
      </c>
      <c r="O6" s="19" t="e">
        <f t="shared" si="4"/>
        <v>#VALUE!</v>
      </c>
      <c r="P6" s="18" t="e">
        <f>VLOOKUP(F6,F3数据库!C:AA,4,0)</f>
        <v>#VALUE!</v>
      </c>
      <c r="Q6" s="18" t="e">
        <f>VLOOKUP(G6,F3数据库!AC:AD,2,0)</f>
        <v>#N/A</v>
      </c>
      <c r="R6" s="18"/>
      <c r="S6" s="18" t="e" cm="1">
        <f t="array" ref="S6">_xlfn.IFS(I6="A",VLOOKUP(F6,F3数据库!C:AA,7,0),I6="B",VLOOKUP(F6,F3数据库!C:AA,15,0),I6="C",VLOOKUP(F6,F3数据库!C:AA,21,0))</f>
        <v>#N/A</v>
      </c>
      <c r="T6" s="18" t="e" cm="1">
        <f t="array" ref="T6">_xlfn.IFS(I6="A",VLOOKUP(F6,F3数据库!C:AA,8,0),I6="B",VLOOKUP(F6,F3数据库!C:AA,16,0),I6="C",VLOOKUP(F6,F3数据库!C:AA,22,0))</f>
        <v>#N/A</v>
      </c>
      <c r="U6" s="19" t="e" cm="1">
        <f t="array" ref="U6">_xlfn.IFS(I6="A",VLOOKUP(F6,F3数据库!C:AA,11,0),I6="B",VLOOKUP(F6,F3数据库!C:AA,17,0),I6="C",VLOOKUP(F6,F3数据库!C:AA,23,0))*C6</f>
        <v>#N/A</v>
      </c>
      <c r="V6" s="18" t="e" cm="1">
        <f t="array" ref="V6">_xlfn.IFS(I6="A",VLOOKUP(F6,F3数据库!C:AA,12,0),I6="B",VLOOKUP(F6,F3数据库!C:AA,18,0),I6="C",VLOOKUP(F6,F3数据库!C:AA,24,0))</f>
        <v>#N/A</v>
      </c>
      <c r="W6" s="18" t="e" cm="1">
        <f t="array" ref="W6">_xlfn.IFS(I6="A",VLOOKUP(F6,F3数据库!C:AA,13,0),I6="B",VLOOKUP(F6,F3数据库!C:AA,19,0),I6="C",VLOOKUP(F6,F3数据库!C:AA,25,0))</f>
        <v>#N/A</v>
      </c>
      <c r="X6" s="18"/>
    </row>
    <row r="7" spans="1:24" x14ac:dyDescent="0.25">
      <c r="A7" s="22"/>
      <c r="B7" s="3"/>
      <c r="C7" s="3"/>
      <c r="D7" s="3"/>
      <c r="E7" s="18" t="e">
        <f t="shared" si="1"/>
        <v>#VALUE!</v>
      </c>
      <c r="F7" s="18" t="e">
        <f t="shared" si="1"/>
        <v>#VALUE!</v>
      </c>
      <c r="G7" s="18" t="str">
        <f t="shared" si="2"/>
        <v/>
      </c>
      <c r="H7" s="18" t="str">
        <f t="shared" si="2"/>
        <v/>
      </c>
      <c r="I7" s="18" t="str">
        <f t="shared" si="2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e">
        <f>VLOOKUP(F7,F3数据库!C:AA,3,0)</f>
        <v>#VALUE!</v>
      </c>
      <c r="N7" s="18" t="e">
        <f t="shared" si="3"/>
        <v>#VALUE!</v>
      </c>
      <c r="O7" s="19" t="e">
        <f t="shared" si="4"/>
        <v>#VALUE!</v>
      </c>
      <c r="P7" s="18" t="e">
        <f>VLOOKUP(F7,F3数据库!C:AA,4,0)</f>
        <v>#VALUE!</v>
      </c>
      <c r="Q7" s="18" t="e">
        <f>VLOOKUP(G7,F3数据库!AC:AD,2,0)</f>
        <v>#N/A</v>
      </c>
      <c r="R7" s="18"/>
      <c r="S7" s="18" t="e" cm="1">
        <f t="array" ref="S7">_xlfn.IFS(I7="A",VLOOKUP(F7,F3数据库!C:AA,7,0),I7="B",VLOOKUP(F7,F3数据库!C:AA,15,0),I7="C",VLOOKUP(F7,F3数据库!C:AA,21,0))</f>
        <v>#N/A</v>
      </c>
      <c r="T7" s="18" t="e" cm="1">
        <f t="array" ref="T7">_xlfn.IFS(I7="A",VLOOKUP(F7,F3数据库!C:AA,8,0),I7="B",VLOOKUP(F7,F3数据库!C:AA,16,0),I7="C",VLOOKUP(F7,F3数据库!C:AA,22,0))</f>
        <v>#N/A</v>
      </c>
      <c r="U7" s="19" t="e" cm="1">
        <f t="array" ref="U7">_xlfn.IFS(I7="A",VLOOKUP(F7,F3数据库!C:AA,11,0),I7="B",VLOOKUP(F7,F3数据库!C:AA,17,0),I7="C",VLOOKUP(F7,F3数据库!C:AA,23,0))*C7</f>
        <v>#N/A</v>
      </c>
      <c r="V7" s="18" t="e" cm="1">
        <f t="array" ref="V7">_xlfn.IFS(I7="A",VLOOKUP(F7,F3数据库!C:AA,12,0),I7="B",VLOOKUP(F7,F3数据库!C:AA,18,0),I7="C",VLOOKUP(F7,F3数据库!C:AA,24,0))</f>
        <v>#N/A</v>
      </c>
      <c r="W7" s="18" t="e" cm="1">
        <f t="array" ref="W7">_xlfn.IFS(I7="A",VLOOKUP(F7,F3数据库!C:AA,13,0),I7="B",VLOOKUP(F7,F3数据库!C:AA,19,0),I7="C",VLOOKUP(F7,F3数据库!C:AA,25,0))</f>
        <v>#N/A</v>
      </c>
      <c r="X7" s="18"/>
    </row>
    <row r="8" spans="1:24" x14ac:dyDescent="0.25">
      <c r="A8" s="22"/>
      <c r="B8" s="3"/>
      <c r="C8" s="3"/>
      <c r="D8" s="3"/>
      <c r="E8" s="18" t="e">
        <f t="shared" si="1"/>
        <v>#VALUE!</v>
      </c>
      <c r="F8" s="18" t="e">
        <f t="shared" si="1"/>
        <v>#VALUE!</v>
      </c>
      <c r="G8" s="18" t="str">
        <f t="shared" si="2"/>
        <v/>
      </c>
      <c r="H8" s="18" t="str">
        <f t="shared" si="2"/>
        <v/>
      </c>
      <c r="I8" s="18" t="str">
        <f t="shared" si="2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e">
        <f>VLOOKUP(F8,F3数据库!C:AA,3,0)</f>
        <v>#VALUE!</v>
      </c>
      <c r="N8" s="18" t="e">
        <f t="shared" si="3"/>
        <v>#VALUE!</v>
      </c>
      <c r="O8" s="19" t="e">
        <f t="shared" si="4"/>
        <v>#VALUE!</v>
      </c>
      <c r="P8" s="18" t="e">
        <f>VLOOKUP(F8,F3数据库!C:AA,4,0)</f>
        <v>#VALUE!</v>
      </c>
      <c r="Q8" s="18" t="e">
        <f>VLOOKUP(G8,F3数据库!AC:AD,2,0)</f>
        <v>#N/A</v>
      </c>
      <c r="R8" s="18"/>
      <c r="S8" s="18" t="e" cm="1">
        <f t="array" ref="S8">_xlfn.IFS(I8="A",VLOOKUP(F8,F3数据库!C:AA,7,0),I8="B",VLOOKUP(F8,F3数据库!C:AA,15,0),I8="C",VLOOKUP(F8,F3数据库!C:AA,21,0))</f>
        <v>#N/A</v>
      </c>
      <c r="T8" s="18" t="e" cm="1">
        <f t="array" ref="T8">_xlfn.IFS(I8="A",VLOOKUP(F8,F3数据库!C:AA,8,0),I8="B",VLOOKUP(F8,F3数据库!C:AA,16,0),I8="C",VLOOKUP(F8,F3数据库!C:AA,22,0))</f>
        <v>#N/A</v>
      </c>
      <c r="U8" s="19" t="e" cm="1">
        <f t="array" ref="U8">_xlfn.IFS(I8="A",VLOOKUP(F8,F3数据库!C:AA,11,0),I8="B",VLOOKUP(F8,F3数据库!C:AA,17,0),I8="C",VLOOKUP(F8,F3数据库!C:AA,23,0))*C8</f>
        <v>#N/A</v>
      </c>
      <c r="V8" s="18" t="e" cm="1">
        <f t="array" ref="V8">_xlfn.IFS(I8="A",VLOOKUP(F8,F3数据库!C:AA,12,0),I8="B",VLOOKUP(F8,F3数据库!C:AA,18,0),I8="C",VLOOKUP(F8,F3数据库!C:AA,24,0))</f>
        <v>#N/A</v>
      </c>
      <c r="W8" s="18" t="e" cm="1">
        <f t="array" ref="W8">_xlfn.IFS(I8="A",VLOOKUP(F8,F3数据库!C:AA,13,0),I8="B",VLOOKUP(F8,F3数据库!C:AA,19,0),I8="C",VLOOKUP(F8,F3数据库!C:AA,25,0))</f>
        <v>#N/A</v>
      </c>
      <c r="X8" s="18"/>
    </row>
    <row r="9" spans="1:24" x14ac:dyDescent="0.25">
      <c r="A9" s="22"/>
      <c r="B9" s="3"/>
      <c r="C9" s="3"/>
      <c r="D9" s="3"/>
      <c r="E9" s="18" t="e">
        <f t="shared" si="1"/>
        <v>#VALUE!</v>
      </c>
      <c r="F9" s="18" t="e">
        <f t="shared" si="1"/>
        <v>#VALUE!</v>
      </c>
      <c r="G9" s="18" t="str">
        <f t="shared" si="2"/>
        <v/>
      </c>
      <c r="H9" s="18" t="str">
        <f t="shared" si="2"/>
        <v/>
      </c>
      <c r="I9" s="18" t="str">
        <f t="shared" si="2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e">
        <f>VLOOKUP(F9,F3数据库!C:AA,3,0)</f>
        <v>#VALUE!</v>
      </c>
      <c r="N9" s="18" t="e">
        <f t="shared" si="3"/>
        <v>#VALUE!</v>
      </c>
      <c r="O9" s="19" t="e">
        <f t="shared" si="4"/>
        <v>#VALUE!</v>
      </c>
      <c r="P9" s="18" t="e">
        <f>VLOOKUP(F9,F3数据库!C:AA,4,0)</f>
        <v>#VALUE!</v>
      </c>
      <c r="Q9" s="18" t="e">
        <f>VLOOKUP(G9,F3数据库!AC:AD,2,0)</f>
        <v>#N/A</v>
      </c>
      <c r="R9" s="18"/>
      <c r="S9" s="18" t="e" cm="1">
        <f t="array" ref="S9">_xlfn.IFS(I9="A",VLOOKUP(F9,F3数据库!C:AA,7,0),I9="B",VLOOKUP(F9,F3数据库!C:AA,15,0),I9="C",VLOOKUP(F9,F3数据库!C:AA,21,0))</f>
        <v>#N/A</v>
      </c>
      <c r="T9" s="18" t="e" cm="1">
        <f t="array" ref="T9">_xlfn.IFS(I9="A",VLOOKUP(F9,F3数据库!C:AA,8,0),I9="B",VLOOKUP(F9,F3数据库!C:AA,16,0),I9="C",VLOOKUP(F9,F3数据库!C:AA,22,0))</f>
        <v>#N/A</v>
      </c>
      <c r="U9" s="19" t="e" cm="1">
        <f t="array" ref="U9">_xlfn.IFS(I9="A",VLOOKUP(F9,F3数据库!C:AA,11,0),I9="B",VLOOKUP(F9,F3数据库!C:AA,17,0),I9="C",VLOOKUP(F9,F3数据库!C:AA,23,0))*C9</f>
        <v>#N/A</v>
      </c>
      <c r="V9" s="18" t="e" cm="1">
        <f t="array" ref="V9">_xlfn.IFS(I9="A",VLOOKUP(F9,F3数据库!C:AA,12,0),I9="B",VLOOKUP(F9,F3数据库!C:AA,18,0),I9="C",VLOOKUP(F9,F3数据库!C:AA,24,0))</f>
        <v>#N/A</v>
      </c>
      <c r="W9" s="18" t="e" cm="1">
        <f t="array" ref="W9">_xlfn.IFS(I9="A",VLOOKUP(F9,F3数据库!C:AA,13,0),I9="B",VLOOKUP(F9,F3数据库!C:AA,19,0),I9="C",VLOOKUP(F9,F3数据库!C:AA,25,0))</f>
        <v>#N/A</v>
      </c>
      <c r="X9" s="18"/>
    </row>
    <row r="10" spans="1:24" x14ac:dyDescent="0.25">
      <c r="A10" s="22"/>
      <c r="B10" s="3"/>
      <c r="C10" s="3"/>
      <c r="D10" s="3"/>
      <c r="E10" s="18" t="e">
        <f t="shared" ref="E10:E73" si="5">VALUE(TRIM(MID(SUBSTITUTE($B10,"-",REPT(" ",99)),COLUMN(B10)*99-98,99)))</f>
        <v>#VALUE!</v>
      </c>
      <c r="F10" s="18" t="e">
        <f t="shared" ref="F10:F73" si="6">VALUE(TRIM(MID(SUBSTITUTE($B10,"-",REPT(" ",99)),COLUMN(C10)*99-98,99)))</f>
        <v>#VALUE!</v>
      </c>
      <c r="G10" s="18" t="str">
        <f t="shared" ref="G10:G73" si="7">TRIM(MID(SUBSTITUTE($B10,"-",REPT(" ",99)),COLUMN(D10)*99-98,99))</f>
        <v/>
      </c>
      <c r="H10" s="18" t="str">
        <f t="shared" ref="H10:H73" si="8">TRIM(MID(SUBSTITUTE($B10,"-",REPT(" ",99)),COLUMN(E10)*99-98,99))</f>
        <v/>
      </c>
      <c r="I10" s="18" t="str">
        <f t="shared" ref="I10:I73" si="9">TRIM(MID(SUBSTITUTE($B10,"-",REPT(" ",99)),COLUMN(F10)*99-98,99))</f>
        <v/>
      </c>
      <c r="J10" s="18" t="str">
        <f t="shared" ref="J10:J73" si="10">TRIM(MID(SUBSTITUTE($B10,"-",REPT(" ",99)),COLUMN(G10)*99-98,99))</f>
        <v/>
      </c>
      <c r="K10" s="18" t="str">
        <f t="shared" ref="K10:K73" si="11">TRIM(MID(SUBSTITUTE($B10,"-",REPT(" ",99)),COLUMN(H10)*99-98,99))</f>
        <v/>
      </c>
      <c r="L10" s="18" t="str">
        <f t="shared" ref="L10:L73" si="12">TRIM(MID(SUBSTITUTE($B10,"-",REPT(" ",99)),COLUMN(I10)*99-98,99))</f>
        <v/>
      </c>
      <c r="M10" s="18" t="e">
        <f>VLOOKUP(F10,F3数据库!C:AA,3,0)</f>
        <v>#VALUE!</v>
      </c>
      <c r="N10" s="18" t="e">
        <f t="shared" ref="N10:N73" si="13">"DN"&amp;F10</f>
        <v>#VALUE!</v>
      </c>
      <c r="O10" s="19" t="e">
        <f t="shared" ref="O10:O73" si="14">(H10/1000)*C10</f>
        <v>#VALUE!</v>
      </c>
      <c r="P10" s="18" t="e">
        <f>VLOOKUP(F10,F3数据库!C:AA,4,0)</f>
        <v>#VALUE!</v>
      </c>
      <c r="Q10" s="18" t="e">
        <f>VLOOKUP(G10,F3数据库!AC:AD,2,0)</f>
        <v>#N/A</v>
      </c>
      <c r="R10" s="18"/>
      <c r="S10" s="18" t="e" cm="1">
        <f t="array" ref="S10">_xlfn.IFS(I10="A",VLOOKUP(F10,F3数据库!C:AA,7,0),I10="B",VLOOKUP(F10,F3数据库!C:AA,15,0),I10="C",VLOOKUP(F10,F3数据库!C:AA,21,0))</f>
        <v>#N/A</v>
      </c>
      <c r="T10" s="18" t="e" cm="1">
        <f t="array" ref="T10">_xlfn.IFS(I10="A",VLOOKUP(F10,F3数据库!C:AA,8,0),I10="B",VLOOKUP(F10,F3数据库!C:AA,16,0),I10="C",VLOOKUP(F10,F3数据库!C:AA,22,0))</f>
        <v>#N/A</v>
      </c>
      <c r="U10" s="19" t="e" cm="1">
        <f t="array" ref="U10">_xlfn.IFS(I10="A",VLOOKUP(F10,F3数据库!C:AA,11,0),I10="B",VLOOKUP(F10,F3数据库!C:AA,17,0),I10="C",VLOOKUP(F10,F3数据库!C:AA,23,0))*C10</f>
        <v>#N/A</v>
      </c>
      <c r="V10" s="18" t="e" cm="1">
        <f t="array" ref="V10">_xlfn.IFS(I10="A",VLOOKUP(F10,F3数据库!C:AA,12,0),I10="B",VLOOKUP(F10,F3数据库!C:AA,18,0),I10="C",VLOOKUP(F10,F3数据库!C:AA,24,0))</f>
        <v>#N/A</v>
      </c>
      <c r="W10" s="18" t="e" cm="1">
        <f t="array" ref="W10">_xlfn.IFS(I10="A",VLOOKUP(F10,F3数据库!C:AA,13,0),I10="B",VLOOKUP(F10,F3数据库!C:AA,19,0),I10="C",VLOOKUP(F10,F3数据库!C:AA,25,0))</f>
        <v>#N/A</v>
      </c>
      <c r="X10" s="18"/>
    </row>
    <row r="11" spans="1:24" x14ac:dyDescent="0.25">
      <c r="A11" s="22"/>
      <c r="B11" s="3"/>
      <c r="C11" s="3"/>
      <c r="D11" s="3"/>
      <c r="E11" s="18" t="e">
        <f t="shared" si="5"/>
        <v>#VALUE!</v>
      </c>
      <c r="F11" s="18" t="e">
        <f t="shared" si="6"/>
        <v>#VALUE!</v>
      </c>
      <c r="G11" s="18" t="str">
        <f t="shared" si="7"/>
        <v/>
      </c>
      <c r="H11" s="18" t="str">
        <f t="shared" si="8"/>
        <v/>
      </c>
      <c r="I11" s="18" t="str">
        <f t="shared" si="9"/>
        <v/>
      </c>
      <c r="J11" s="18" t="str">
        <f t="shared" si="10"/>
        <v/>
      </c>
      <c r="K11" s="18" t="str">
        <f t="shared" si="11"/>
        <v/>
      </c>
      <c r="L11" s="18" t="str">
        <f t="shared" si="12"/>
        <v/>
      </c>
      <c r="M11" s="18" t="e">
        <f>VLOOKUP(F11,F3数据库!C:AA,3,0)</f>
        <v>#VALUE!</v>
      </c>
      <c r="N11" s="18" t="e">
        <f t="shared" si="13"/>
        <v>#VALUE!</v>
      </c>
      <c r="O11" s="19" t="e">
        <f t="shared" si="14"/>
        <v>#VALUE!</v>
      </c>
      <c r="P11" s="18" t="e">
        <f>VLOOKUP(F11,F3数据库!C:AA,4,0)</f>
        <v>#VALUE!</v>
      </c>
      <c r="Q11" s="18" t="e">
        <f>VLOOKUP(G11,F3数据库!AC:AD,2,0)</f>
        <v>#N/A</v>
      </c>
      <c r="R11" s="18"/>
      <c r="S11" s="18" t="e" cm="1">
        <f t="array" ref="S11">_xlfn.IFS(I11="A",VLOOKUP(F11,F3数据库!C:AA,7,0),I11="B",VLOOKUP(F11,F3数据库!C:AA,15,0),I11="C",VLOOKUP(F11,F3数据库!C:AA,21,0))</f>
        <v>#N/A</v>
      </c>
      <c r="T11" s="18" t="e" cm="1">
        <f t="array" ref="T11">_xlfn.IFS(I11="A",VLOOKUP(F11,F3数据库!C:AA,8,0),I11="B",VLOOKUP(F11,F3数据库!C:AA,16,0),I11="C",VLOOKUP(F11,F3数据库!C:AA,22,0))</f>
        <v>#N/A</v>
      </c>
      <c r="U11" s="19" t="e" cm="1">
        <f t="array" ref="U11">_xlfn.IFS(I11="A",VLOOKUP(F11,F3数据库!C:AA,11,0),I11="B",VLOOKUP(F11,F3数据库!C:AA,17,0),I11="C",VLOOKUP(F11,F3数据库!C:AA,23,0))*C11</f>
        <v>#N/A</v>
      </c>
      <c r="V11" s="18" t="e" cm="1">
        <f t="array" ref="V11">_xlfn.IFS(I11="A",VLOOKUP(F11,F3数据库!C:AA,12,0),I11="B",VLOOKUP(F11,F3数据库!C:AA,18,0),I11="C",VLOOKUP(F11,F3数据库!C:AA,24,0))</f>
        <v>#N/A</v>
      </c>
      <c r="W11" s="18" t="e" cm="1">
        <f t="array" ref="W11">_xlfn.IFS(I11="A",VLOOKUP(F11,F3数据库!C:AA,13,0),I11="B",VLOOKUP(F11,F3数据库!C:AA,19,0),I11="C",VLOOKUP(F11,F3数据库!C:AA,25,0))</f>
        <v>#N/A</v>
      </c>
      <c r="X11" s="18"/>
    </row>
    <row r="12" spans="1:24" x14ac:dyDescent="0.25">
      <c r="A12" s="22"/>
      <c r="B12" s="3"/>
      <c r="C12" s="3"/>
      <c r="D12" s="3"/>
      <c r="E12" s="18" t="e">
        <f t="shared" si="5"/>
        <v>#VALUE!</v>
      </c>
      <c r="F12" s="18" t="e">
        <f t="shared" si="6"/>
        <v>#VALUE!</v>
      </c>
      <c r="G12" s="18" t="str">
        <f t="shared" si="7"/>
        <v/>
      </c>
      <c r="H12" s="18" t="str">
        <f t="shared" si="8"/>
        <v/>
      </c>
      <c r="I12" s="18" t="str">
        <f t="shared" si="9"/>
        <v/>
      </c>
      <c r="J12" s="18" t="str">
        <f t="shared" si="10"/>
        <v/>
      </c>
      <c r="K12" s="18" t="str">
        <f t="shared" si="11"/>
        <v/>
      </c>
      <c r="L12" s="18" t="str">
        <f t="shared" si="12"/>
        <v/>
      </c>
      <c r="M12" s="18" t="e">
        <f>VLOOKUP(F12,F3数据库!C:AA,3,0)</f>
        <v>#VALUE!</v>
      </c>
      <c r="N12" s="18" t="e">
        <f t="shared" si="13"/>
        <v>#VALUE!</v>
      </c>
      <c r="O12" s="19" t="e">
        <f t="shared" si="14"/>
        <v>#VALUE!</v>
      </c>
      <c r="P12" s="18" t="e">
        <f>VLOOKUP(F12,F3数据库!C:AA,4,0)</f>
        <v>#VALUE!</v>
      </c>
      <c r="Q12" s="18" t="e">
        <f>VLOOKUP(G12,F3数据库!AC:AD,2,0)</f>
        <v>#N/A</v>
      </c>
      <c r="R12" s="18"/>
      <c r="S12" s="18" t="e" cm="1">
        <f t="array" ref="S12">_xlfn.IFS(I12="A",VLOOKUP(F12,F3数据库!C:AA,7,0),I12="B",VLOOKUP(F12,F3数据库!C:AA,15,0),I12="C",VLOOKUP(F12,F3数据库!C:AA,21,0))</f>
        <v>#N/A</v>
      </c>
      <c r="T12" s="18" t="e" cm="1">
        <f t="array" ref="T12">_xlfn.IFS(I12="A",VLOOKUP(F12,F3数据库!C:AA,8,0),I12="B",VLOOKUP(F12,F3数据库!C:AA,16,0),I12="C",VLOOKUP(F12,F3数据库!C:AA,22,0))</f>
        <v>#N/A</v>
      </c>
      <c r="U12" s="19" t="e" cm="1">
        <f t="array" ref="U12">_xlfn.IFS(I12="A",VLOOKUP(F12,F3数据库!C:AA,11,0),I12="B",VLOOKUP(F12,F3数据库!C:AA,17,0),I12="C",VLOOKUP(F12,F3数据库!C:AA,23,0))*C12</f>
        <v>#N/A</v>
      </c>
      <c r="V12" s="18" t="e" cm="1">
        <f t="array" ref="V12">_xlfn.IFS(I12="A",VLOOKUP(F12,F3数据库!C:AA,12,0),I12="B",VLOOKUP(F12,F3数据库!C:AA,18,0),I12="C",VLOOKUP(F12,F3数据库!C:AA,24,0))</f>
        <v>#N/A</v>
      </c>
      <c r="W12" s="18" t="e" cm="1">
        <f t="array" ref="W12">_xlfn.IFS(I12="A",VLOOKUP(F12,F3数据库!C:AA,13,0),I12="B",VLOOKUP(F12,F3数据库!C:AA,19,0),I12="C",VLOOKUP(F12,F3数据库!C:AA,25,0))</f>
        <v>#N/A</v>
      </c>
      <c r="X12" s="18"/>
    </row>
    <row r="13" spans="1:24" x14ac:dyDescent="0.25">
      <c r="A13" s="22"/>
      <c r="B13" s="3"/>
      <c r="C13" s="3"/>
      <c r="D13" s="3"/>
      <c r="E13" s="18" t="e">
        <f t="shared" si="5"/>
        <v>#VALUE!</v>
      </c>
      <c r="F13" s="18" t="e">
        <f t="shared" si="6"/>
        <v>#VALUE!</v>
      </c>
      <c r="G13" s="18" t="str">
        <f t="shared" si="7"/>
        <v/>
      </c>
      <c r="H13" s="18" t="str">
        <f t="shared" si="8"/>
        <v/>
      </c>
      <c r="I13" s="18" t="str">
        <f t="shared" si="9"/>
        <v/>
      </c>
      <c r="J13" s="18" t="str">
        <f t="shared" si="10"/>
        <v/>
      </c>
      <c r="K13" s="18" t="str">
        <f t="shared" si="11"/>
        <v/>
      </c>
      <c r="L13" s="18" t="str">
        <f t="shared" si="12"/>
        <v/>
      </c>
      <c r="M13" s="18" t="e">
        <f>VLOOKUP(F13,F3数据库!C:AA,3,0)</f>
        <v>#VALUE!</v>
      </c>
      <c r="N13" s="18" t="e">
        <f t="shared" si="13"/>
        <v>#VALUE!</v>
      </c>
      <c r="O13" s="19" t="e">
        <f t="shared" si="14"/>
        <v>#VALUE!</v>
      </c>
      <c r="P13" s="18" t="e">
        <f>VLOOKUP(F13,F3数据库!C:AA,4,0)</f>
        <v>#VALUE!</v>
      </c>
      <c r="Q13" s="18" t="e">
        <f>VLOOKUP(G13,F3数据库!AC:AD,2,0)</f>
        <v>#N/A</v>
      </c>
      <c r="R13" s="18"/>
      <c r="S13" s="18" t="e" cm="1">
        <f t="array" ref="S13">_xlfn.IFS(I13="A",VLOOKUP(F13,F3数据库!C:AA,7,0),I13="B",VLOOKUP(F13,F3数据库!C:AA,15,0),I13="C",VLOOKUP(F13,F3数据库!C:AA,21,0))</f>
        <v>#N/A</v>
      </c>
      <c r="T13" s="18" t="e" cm="1">
        <f t="array" ref="T13">_xlfn.IFS(I13="A",VLOOKUP(F13,F3数据库!C:AA,8,0),I13="B",VLOOKUP(F13,F3数据库!C:AA,16,0),I13="C",VLOOKUP(F13,F3数据库!C:AA,22,0))</f>
        <v>#N/A</v>
      </c>
      <c r="U13" s="19" t="e" cm="1">
        <f t="array" ref="U13">_xlfn.IFS(I13="A",VLOOKUP(F13,F3数据库!C:AA,11,0),I13="B",VLOOKUP(F13,F3数据库!C:AA,17,0),I13="C",VLOOKUP(F13,F3数据库!C:AA,23,0))*C13</f>
        <v>#N/A</v>
      </c>
      <c r="V13" s="18" t="e" cm="1">
        <f t="array" ref="V13">_xlfn.IFS(I13="A",VLOOKUP(F13,F3数据库!C:AA,12,0),I13="B",VLOOKUP(F13,F3数据库!C:AA,18,0),I13="C",VLOOKUP(F13,F3数据库!C:AA,24,0))</f>
        <v>#N/A</v>
      </c>
      <c r="W13" s="18" t="e" cm="1">
        <f t="array" ref="W13">_xlfn.IFS(I13="A",VLOOKUP(F13,F3数据库!C:AA,13,0),I13="B",VLOOKUP(F13,F3数据库!C:AA,19,0),I13="C",VLOOKUP(F13,F3数据库!C:AA,25,0))</f>
        <v>#N/A</v>
      </c>
      <c r="X13" s="18"/>
    </row>
    <row r="14" spans="1:24" x14ac:dyDescent="0.25">
      <c r="A14" s="22"/>
      <c r="B14" s="3"/>
      <c r="C14" s="3"/>
      <c r="D14" s="3"/>
      <c r="E14" s="18" t="e">
        <f t="shared" si="5"/>
        <v>#VALUE!</v>
      </c>
      <c r="F14" s="18" t="e">
        <f t="shared" si="6"/>
        <v>#VALUE!</v>
      </c>
      <c r="G14" s="18" t="str">
        <f t="shared" si="7"/>
        <v/>
      </c>
      <c r="H14" s="18" t="str">
        <f t="shared" si="8"/>
        <v/>
      </c>
      <c r="I14" s="18" t="str">
        <f t="shared" si="9"/>
        <v/>
      </c>
      <c r="J14" s="18" t="str">
        <f t="shared" si="10"/>
        <v/>
      </c>
      <c r="K14" s="18" t="str">
        <f t="shared" si="11"/>
        <v/>
      </c>
      <c r="L14" s="18" t="str">
        <f t="shared" si="12"/>
        <v/>
      </c>
      <c r="M14" s="18" t="e">
        <f>VLOOKUP(F14,F3数据库!C:AA,3,0)</f>
        <v>#VALUE!</v>
      </c>
      <c r="N14" s="18" t="e">
        <f t="shared" si="13"/>
        <v>#VALUE!</v>
      </c>
      <c r="O14" s="19" t="e">
        <f t="shared" si="14"/>
        <v>#VALUE!</v>
      </c>
      <c r="P14" s="18" t="e">
        <f>VLOOKUP(F14,F3数据库!C:AA,4,0)</f>
        <v>#VALUE!</v>
      </c>
      <c r="Q14" s="18" t="e">
        <f>VLOOKUP(G14,F3数据库!AC:AD,2,0)</f>
        <v>#N/A</v>
      </c>
      <c r="R14" s="18"/>
      <c r="S14" s="18" t="e" cm="1">
        <f t="array" ref="S14">_xlfn.IFS(I14="A",VLOOKUP(F14,F3数据库!C:AA,7,0),I14="B",VLOOKUP(F14,F3数据库!C:AA,15,0),I14="C",VLOOKUP(F14,F3数据库!C:AA,21,0))</f>
        <v>#N/A</v>
      </c>
      <c r="T14" s="18" t="e" cm="1">
        <f t="array" ref="T14">_xlfn.IFS(I14="A",VLOOKUP(F14,F3数据库!C:AA,8,0),I14="B",VLOOKUP(F14,F3数据库!C:AA,16,0),I14="C",VLOOKUP(F14,F3数据库!C:AA,22,0))</f>
        <v>#N/A</v>
      </c>
      <c r="U14" s="19" t="e" cm="1">
        <f t="array" ref="U14">_xlfn.IFS(I14="A",VLOOKUP(F14,F3数据库!C:AA,11,0),I14="B",VLOOKUP(F14,F3数据库!C:AA,17,0),I14="C",VLOOKUP(F14,F3数据库!C:AA,23,0))*C14</f>
        <v>#N/A</v>
      </c>
      <c r="V14" s="18" t="e" cm="1">
        <f t="array" ref="V14">_xlfn.IFS(I14="A",VLOOKUP(F14,F3数据库!C:AA,12,0),I14="B",VLOOKUP(F14,F3数据库!C:AA,18,0),I14="C",VLOOKUP(F14,F3数据库!C:AA,24,0))</f>
        <v>#N/A</v>
      </c>
      <c r="W14" s="18" t="e" cm="1">
        <f t="array" ref="W14">_xlfn.IFS(I14="A",VLOOKUP(F14,F3数据库!C:AA,13,0),I14="B",VLOOKUP(F14,F3数据库!C:AA,19,0),I14="C",VLOOKUP(F14,F3数据库!C:AA,25,0))</f>
        <v>#N/A</v>
      </c>
      <c r="X14" s="18"/>
    </row>
    <row r="15" spans="1:24" x14ac:dyDescent="0.25">
      <c r="A15" s="22"/>
      <c r="B15" s="3"/>
      <c r="C15" s="3"/>
      <c r="D15" s="3"/>
      <c r="E15" s="18" t="e">
        <f t="shared" si="5"/>
        <v>#VALUE!</v>
      </c>
      <c r="F15" s="18" t="e">
        <f t="shared" si="6"/>
        <v>#VALUE!</v>
      </c>
      <c r="G15" s="18" t="str">
        <f t="shared" si="7"/>
        <v/>
      </c>
      <c r="H15" s="18" t="str">
        <f t="shared" si="8"/>
        <v/>
      </c>
      <c r="I15" s="18" t="str">
        <f t="shared" si="9"/>
        <v/>
      </c>
      <c r="J15" s="18" t="str">
        <f t="shared" si="10"/>
        <v/>
      </c>
      <c r="K15" s="18" t="str">
        <f t="shared" si="11"/>
        <v/>
      </c>
      <c r="L15" s="18" t="str">
        <f t="shared" si="12"/>
        <v/>
      </c>
      <c r="M15" s="18" t="e">
        <f>VLOOKUP(F15,F3数据库!C:AA,3,0)</f>
        <v>#VALUE!</v>
      </c>
      <c r="N15" s="18" t="e">
        <f t="shared" si="13"/>
        <v>#VALUE!</v>
      </c>
      <c r="O15" s="19" t="e">
        <f t="shared" si="14"/>
        <v>#VALUE!</v>
      </c>
      <c r="P15" s="18" t="e">
        <f>VLOOKUP(F15,F3数据库!C:AA,4,0)</f>
        <v>#VALUE!</v>
      </c>
      <c r="Q15" s="18" t="e">
        <f>VLOOKUP(G15,F3数据库!AC:AD,2,0)</f>
        <v>#N/A</v>
      </c>
      <c r="R15" s="18"/>
      <c r="S15" s="18" t="e" cm="1">
        <f t="array" ref="S15">_xlfn.IFS(I15="A",VLOOKUP(F15,F3数据库!C:AA,7,0),I15="B",VLOOKUP(F15,F3数据库!C:AA,15,0),I15="C",VLOOKUP(F15,F3数据库!C:AA,21,0))</f>
        <v>#N/A</v>
      </c>
      <c r="T15" s="18" t="e" cm="1">
        <f t="array" ref="T15">_xlfn.IFS(I15="A",VLOOKUP(F15,F3数据库!C:AA,8,0),I15="B",VLOOKUP(F15,F3数据库!C:AA,16,0),I15="C",VLOOKUP(F15,F3数据库!C:AA,22,0))</f>
        <v>#N/A</v>
      </c>
      <c r="U15" s="19" t="e" cm="1">
        <f t="array" ref="U15">_xlfn.IFS(I15="A",VLOOKUP(F15,F3数据库!C:AA,11,0),I15="B",VLOOKUP(F15,F3数据库!C:AA,17,0),I15="C",VLOOKUP(F15,F3数据库!C:AA,23,0))*C15</f>
        <v>#N/A</v>
      </c>
      <c r="V15" s="18" t="e" cm="1">
        <f t="array" ref="V15">_xlfn.IFS(I15="A",VLOOKUP(F15,F3数据库!C:AA,12,0),I15="B",VLOOKUP(F15,F3数据库!C:AA,18,0),I15="C",VLOOKUP(F15,F3数据库!C:AA,24,0))</f>
        <v>#N/A</v>
      </c>
      <c r="W15" s="18" t="e" cm="1">
        <f t="array" ref="W15">_xlfn.IFS(I15="A",VLOOKUP(F15,F3数据库!C:AA,13,0),I15="B",VLOOKUP(F15,F3数据库!C:AA,19,0),I15="C",VLOOKUP(F15,F3数据库!C:AA,25,0))</f>
        <v>#N/A</v>
      </c>
      <c r="X15" s="18"/>
    </row>
    <row r="16" spans="1:24" x14ac:dyDescent="0.25">
      <c r="A16" s="22"/>
      <c r="B16" s="3"/>
      <c r="C16" s="3"/>
      <c r="D16" s="3"/>
      <c r="E16" s="18" t="e">
        <f t="shared" si="5"/>
        <v>#VALUE!</v>
      </c>
      <c r="F16" s="18" t="e">
        <f t="shared" si="6"/>
        <v>#VALUE!</v>
      </c>
      <c r="G16" s="18" t="str">
        <f t="shared" si="7"/>
        <v/>
      </c>
      <c r="H16" s="18" t="str">
        <f t="shared" si="8"/>
        <v/>
      </c>
      <c r="I16" s="18" t="str">
        <f t="shared" si="9"/>
        <v/>
      </c>
      <c r="J16" s="18" t="str">
        <f t="shared" si="10"/>
        <v/>
      </c>
      <c r="K16" s="18" t="str">
        <f t="shared" si="11"/>
        <v/>
      </c>
      <c r="L16" s="18" t="str">
        <f t="shared" si="12"/>
        <v/>
      </c>
      <c r="M16" s="18" t="e">
        <f>VLOOKUP(F16,F3数据库!C:AA,3,0)</f>
        <v>#VALUE!</v>
      </c>
      <c r="N16" s="18" t="e">
        <f t="shared" si="13"/>
        <v>#VALUE!</v>
      </c>
      <c r="O16" s="19" t="e">
        <f t="shared" si="14"/>
        <v>#VALUE!</v>
      </c>
      <c r="P16" s="18" t="e">
        <f>VLOOKUP(F16,F3数据库!C:AA,4,0)</f>
        <v>#VALUE!</v>
      </c>
      <c r="Q16" s="18" t="e">
        <f>VLOOKUP(G16,F3数据库!AC:AD,2,0)</f>
        <v>#N/A</v>
      </c>
      <c r="R16" s="18"/>
      <c r="S16" s="18" t="e" cm="1">
        <f t="array" ref="S16">_xlfn.IFS(I16="A",VLOOKUP(F16,F3数据库!C:AA,7,0),I16="B",VLOOKUP(F16,F3数据库!C:AA,15,0),I16="C",VLOOKUP(F16,F3数据库!C:AA,21,0))</f>
        <v>#N/A</v>
      </c>
      <c r="T16" s="18" t="e" cm="1">
        <f t="array" ref="T16">_xlfn.IFS(I16="A",VLOOKUP(F16,F3数据库!C:AA,8,0),I16="B",VLOOKUP(F16,F3数据库!C:AA,16,0),I16="C",VLOOKUP(F16,F3数据库!C:AA,22,0))</f>
        <v>#N/A</v>
      </c>
      <c r="U16" s="19" t="e" cm="1">
        <f t="array" ref="U16">_xlfn.IFS(I16="A",VLOOKUP(F16,F3数据库!C:AA,11,0),I16="B",VLOOKUP(F16,F3数据库!C:AA,17,0),I16="C",VLOOKUP(F16,F3数据库!C:AA,23,0))*C16</f>
        <v>#N/A</v>
      </c>
      <c r="V16" s="18" t="e" cm="1">
        <f t="array" ref="V16">_xlfn.IFS(I16="A",VLOOKUP(F16,F3数据库!C:AA,12,0),I16="B",VLOOKUP(F16,F3数据库!C:AA,18,0),I16="C",VLOOKUP(F16,F3数据库!C:AA,24,0))</f>
        <v>#N/A</v>
      </c>
      <c r="W16" s="18" t="e" cm="1">
        <f t="array" ref="W16">_xlfn.IFS(I16="A",VLOOKUP(F16,F3数据库!C:AA,13,0),I16="B",VLOOKUP(F16,F3数据库!C:AA,19,0),I16="C",VLOOKUP(F16,F3数据库!C:AA,25,0))</f>
        <v>#N/A</v>
      </c>
      <c r="X16" s="18"/>
    </row>
    <row r="17" spans="1:24" x14ac:dyDescent="0.25">
      <c r="A17" s="22"/>
      <c r="B17" s="3"/>
      <c r="C17" s="3"/>
      <c r="D17" s="3"/>
      <c r="E17" s="18" t="e">
        <f t="shared" si="5"/>
        <v>#VALUE!</v>
      </c>
      <c r="F17" s="18" t="e">
        <f t="shared" si="6"/>
        <v>#VALUE!</v>
      </c>
      <c r="G17" s="18" t="str">
        <f t="shared" si="7"/>
        <v/>
      </c>
      <c r="H17" s="18" t="str">
        <f t="shared" si="8"/>
        <v/>
      </c>
      <c r="I17" s="18" t="str">
        <f t="shared" si="9"/>
        <v/>
      </c>
      <c r="J17" s="18" t="str">
        <f t="shared" si="10"/>
        <v/>
      </c>
      <c r="K17" s="18" t="str">
        <f t="shared" si="11"/>
        <v/>
      </c>
      <c r="L17" s="18" t="str">
        <f t="shared" si="12"/>
        <v/>
      </c>
      <c r="M17" s="18" t="e">
        <f>VLOOKUP(F17,F3数据库!C:AA,3,0)</f>
        <v>#VALUE!</v>
      </c>
      <c r="N17" s="18" t="e">
        <f t="shared" si="13"/>
        <v>#VALUE!</v>
      </c>
      <c r="O17" s="19" t="e">
        <f t="shared" si="14"/>
        <v>#VALUE!</v>
      </c>
      <c r="P17" s="18" t="e">
        <f>VLOOKUP(F17,F3数据库!C:AA,4,0)</f>
        <v>#VALUE!</v>
      </c>
      <c r="Q17" s="18" t="e">
        <f>VLOOKUP(G17,F3数据库!AC:AD,2,0)</f>
        <v>#N/A</v>
      </c>
      <c r="R17" s="18"/>
      <c r="S17" s="18" t="e" cm="1">
        <f t="array" ref="S17">_xlfn.IFS(I17="A",VLOOKUP(F17,F3数据库!C:AA,7,0),I17="B",VLOOKUP(F17,F3数据库!C:AA,15,0),I17="C",VLOOKUP(F17,F3数据库!C:AA,21,0))</f>
        <v>#N/A</v>
      </c>
      <c r="T17" s="18" t="e" cm="1">
        <f t="array" ref="T17">_xlfn.IFS(I17="A",VLOOKUP(F17,F3数据库!C:AA,8,0),I17="B",VLOOKUP(F17,F3数据库!C:AA,16,0),I17="C",VLOOKUP(F17,F3数据库!C:AA,22,0))</f>
        <v>#N/A</v>
      </c>
      <c r="U17" s="19" t="e" cm="1">
        <f t="array" ref="U17">_xlfn.IFS(I17="A",VLOOKUP(F17,F3数据库!C:AA,11,0),I17="B",VLOOKUP(F17,F3数据库!C:AA,17,0),I17="C",VLOOKUP(F17,F3数据库!C:AA,23,0))*C17</f>
        <v>#N/A</v>
      </c>
      <c r="V17" s="18" t="e" cm="1">
        <f t="array" ref="V17">_xlfn.IFS(I17="A",VLOOKUP(F17,F3数据库!C:AA,12,0),I17="B",VLOOKUP(F17,F3数据库!C:AA,18,0),I17="C",VLOOKUP(F17,F3数据库!C:AA,24,0))</f>
        <v>#N/A</v>
      </c>
      <c r="W17" s="18" t="e" cm="1">
        <f t="array" ref="W17">_xlfn.IFS(I17="A",VLOOKUP(F17,F3数据库!C:AA,13,0),I17="B",VLOOKUP(F17,F3数据库!C:AA,19,0),I17="C",VLOOKUP(F17,F3数据库!C:AA,25,0))</f>
        <v>#N/A</v>
      </c>
      <c r="X17" s="18"/>
    </row>
    <row r="18" spans="1:24" x14ac:dyDescent="0.25">
      <c r="A18" s="22"/>
      <c r="B18" s="3"/>
      <c r="C18" s="3"/>
      <c r="D18" s="3"/>
      <c r="E18" s="18" t="e">
        <f t="shared" si="5"/>
        <v>#VALUE!</v>
      </c>
      <c r="F18" s="18" t="e">
        <f t="shared" si="6"/>
        <v>#VALUE!</v>
      </c>
      <c r="G18" s="18" t="str">
        <f t="shared" si="7"/>
        <v/>
      </c>
      <c r="H18" s="18" t="str">
        <f t="shared" si="8"/>
        <v/>
      </c>
      <c r="I18" s="18" t="str">
        <f t="shared" si="9"/>
        <v/>
      </c>
      <c r="J18" s="18" t="str">
        <f t="shared" si="10"/>
        <v/>
      </c>
      <c r="K18" s="18" t="str">
        <f t="shared" si="11"/>
        <v/>
      </c>
      <c r="L18" s="18" t="str">
        <f t="shared" si="12"/>
        <v/>
      </c>
      <c r="M18" s="18" t="e">
        <f>VLOOKUP(F18,F3数据库!C:AA,3,0)</f>
        <v>#VALUE!</v>
      </c>
      <c r="N18" s="18" t="e">
        <f t="shared" si="13"/>
        <v>#VALUE!</v>
      </c>
      <c r="O18" s="19" t="e">
        <f t="shared" si="14"/>
        <v>#VALUE!</v>
      </c>
      <c r="P18" s="18" t="e">
        <f>VLOOKUP(F18,F3数据库!C:AA,4,0)</f>
        <v>#VALUE!</v>
      </c>
      <c r="Q18" s="18" t="e">
        <f>VLOOKUP(G18,F3数据库!AC:AD,2,0)</f>
        <v>#N/A</v>
      </c>
      <c r="R18" s="18"/>
      <c r="S18" s="18" t="e" cm="1">
        <f t="array" ref="S18">_xlfn.IFS(I18="A",VLOOKUP(F18,F3数据库!C:AA,7,0),I18="B",VLOOKUP(F18,F3数据库!C:AA,15,0),I18="C",VLOOKUP(F18,F3数据库!C:AA,21,0))</f>
        <v>#N/A</v>
      </c>
      <c r="T18" s="18" t="e" cm="1">
        <f t="array" ref="T18">_xlfn.IFS(I18="A",VLOOKUP(F18,F3数据库!C:AA,8,0),I18="B",VLOOKUP(F18,F3数据库!C:AA,16,0),I18="C",VLOOKUP(F18,F3数据库!C:AA,22,0))</f>
        <v>#N/A</v>
      </c>
      <c r="U18" s="19" t="e" cm="1">
        <f t="array" ref="U18">_xlfn.IFS(I18="A",VLOOKUP(F18,F3数据库!C:AA,11,0),I18="B",VLOOKUP(F18,F3数据库!C:AA,17,0),I18="C",VLOOKUP(F18,F3数据库!C:AA,23,0))*C18</f>
        <v>#N/A</v>
      </c>
      <c r="V18" s="18" t="e" cm="1">
        <f t="array" ref="V18">_xlfn.IFS(I18="A",VLOOKUP(F18,F3数据库!C:AA,12,0),I18="B",VLOOKUP(F18,F3数据库!C:AA,18,0),I18="C",VLOOKUP(F18,F3数据库!C:AA,24,0))</f>
        <v>#N/A</v>
      </c>
      <c r="W18" s="18" t="e" cm="1">
        <f t="array" ref="W18">_xlfn.IFS(I18="A",VLOOKUP(F18,F3数据库!C:AA,13,0),I18="B",VLOOKUP(F18,F3数据库!C:AA,19,0),I18="C",VLOOKUP(F18,F3数据库!C:AA,25,0))</f>
        <v>#N/A</v>
      </c>
      <c r="X18" s="18"/>
    </row>
    <row r="19" spans="1:24" x14ac:dyDescent="0.25">
      <c r="A19" s="22"/>
      <c r="B19" s="3"/>
      <c r="C19" s="3"/>
      <c r="D19" s="3"/>
      <c r="E19" s="18" t="e">
        <f t="shared" si="5"/>
        <v>#VALUE!</v>
      </c>
      <c r="F19" s="18" t="e">
        <f t="shared" si="6"/>
        <v>#VALUE!</v>
      </c>
      <c r="G19" s="18" t="str">
        <f t="shared" si="7"/>
        <v/>
      </c>
      <c r="H19" s="18" t="str">
        <f t="shared" si="8"/>
        <v/>
      </c>
      <c r="I19" s="18" t="str">
        <f t="shared" si="9"/>
        <v/>
      </c>
      <c r="J19" s="18" t="str">
        <f t="shared" si="10"/>
        <v/>
      </c>
      <c r="K19" s="18" t="str">
        <f t="shared" si="11"/>
        <v/>
      </c>
      <c r="L19" s="18" t="str">
        <f t="shared" si="12"/>
        <v/>
      </c>
      <c r="M19" s="18" t="e">
        <f>VLOOKUP(F19,F3数据库!C:AA,3,0)</f>
        <v>#VALUE!</v>
      </c>
      <c r="N19" s="18" t="e">
        <f t="shared" si="13"/>
        <v>#VALUE!</v>
      </c>
      <c r="O19" s="19" t="e">
        <f t="shared" si="14"/>
        <v>#VALUE!</v>
      </c>
      <c r="P19" s="18" t="e">
        <f>VLOOKUP(F19,F3数据库!C:AA,4,0)</f>
        <v>#VALUE!</v>
      </c>
      <c r="Q19" s="18" t="e">
        <f>VLOOKUP(G19,F3数据库!AC:AD,2,0)</f>
        <v>#N/A</v>
      </c>
      <c r="R19" s="18"/>
      <c r="S19" s="18" t="e" cm="1">
        <f t="array" ref="S19">_xlfn.IFS(I19="A",VLOOKUP(F19,F3数据库!C:AA,7,0),I19="B",VLOOKUP(F19,F3数据库!C:AA,15,0),I19="C",VLOOKUP(F19,F3数据库!C:AA,21,0))</f>
        <v>#N/A</v>
      </c>
      <c r="T19" s="18" t="e" cm="1">
        <f t="array" ref="T19">_xlfn.IFS(I19="A",VLOOKUP(F19,F3数据库!C:AA,8,0),I19="B",VLOOKUP(F19,F3数据库!C:AA,16,0),I19="C",VLOOKUP(F19,F3数据库!C:AA,22,0))</f>
        <v>#N/A</v>
      </c>
      <c r="U19" s="19" t="e" cm="1">
        <f t="array" ref="U19">_xlfn.IFS(I19="A",VLOOKUP(F19,F3数据库!C:AA,11,0),I19="B",VLOOKUP(F19,F3数据库!C:AA,17,0),I19="C",VLOOKUP(F19,F3数据库!C:AA,23,0))*C19</f>
        <v>#N/A</v>
      </c>
      <c r="V19" s="18" t="e" cm="1">
        <f t="array" ref="V19">_xlfn.IFS(I19="A",VLOOKUP(F19,F3数据库!C:AA,12,0),I19="B",VLOOKUP(F19,F3数据库!C:AA,18,0),I19="C",VLOOKUP(F19,F3数据库!C:AA,24,0))</f>
        <v>#N/A</v>
      </c>
      <c r="W19" s="18" t="e" cm="1">
        <f t="array" ref="W19">_xlfn.IFS(I19="A",VLOOKUP(F19,F3数据库!C:AA,13,0),I19="B",VLOOKUP(F19,F3数据库!C:AA,19,0),I19="C",VLOOKUP(F19,F3数据库!C:AA,25,0))</f>
        <v>#N/A</v>
      </c>
      <c r="X19" s="18"/>
    </row>
    <row r="20" spans="1:24" x14ac:dyDescent="0.25">
      <c r="A20" s="22"/>
      <c r="B20" s="3"/>
      <c r="C20" s="3"/>
      <c r="D20" s="3"/>
      <c r="E20" s="18" t="e">
        <f t="shared" si="5"/>
        <v>#VALUE!</v>
      </c>
      <c r="F20" s="18" t="e">
        <f t="shared" si="6"/>
        <v>#VALUE!</v>
      </c>
      <c r="G20" s="18" t="str">
        <f t="shared" si="7"/>
        <v/>
      </c>
      <c r="H20" s="18" t="str">
        <f t="shared" si="8"/>
        <v/>
      </c>
      <c r="I20" s="18" t="str">
        <f t="shared" si="9"/>
        <v/>
      </c>
      <c r="J20" s="18" t="str">
        <f t="shared" si="10"/>
        <v/>
      </c>
      <c r="K20" s="18" t="str">
        <f t="shared" si="11"/>
        <v/>
      </c>
      <c r="L20" s="18" t="str">
        <f t="shared" si="12"/>
        <v/>
      </c>
      <c r="M20" s="18" t="e">
        <f>VLOOKUP(F20,F3数据库!C:AA,3,0)</f>
        <v>#VALUE!</v>
      </c>
      <c r="N20" s="18" t="e">
        <f t="shared" si="13"/>
        <v>#VALUE!</v>
      </c>
      <c r="O20" s="19" t="e">
        <f t="shared" si="14"/>
        <v>#VALUE!</v>
      </c>
      <c r="P20" s="18" t="e">
        <f>VLOOKUP(F20,F3数据库!C:AA,4,0)</f>
        <v>#VALUE!</v>
      </c>
      <c r="Q20" s="18" t="e">
        <f>VLOOKUP(G20,F3数据库!AC:AD,2,0)</f>
        <v>#N/A</v>
      </c>
      <c r="R20" s="18"/>
      <c r="S20" s="18" t="e" cm="1">
        <f t="array" ref="S20">_xlfn.IFS(I20="A",VLOOKUP(F20,F3数据库!C:AA,7,0),I20="B",VLOOKUP(F20,F3数据库!C:AA,15,0),I20="C",VLOOKUP(F20,F3数据库!C:AA,21,0))</f>
        <v>#N/A</v>
      </c>
      <c r="T20" s="18" t="e" cm="1">
        <f t="array" ref="T20">_xlfn.IFS(I20="A",VLOOKUP(F20,F3数据库!C:AA,8,0),I20="B",VLOOKUP(F20,F3数据库!C:AA,16,0),I20="C",VLOOKUP(F20,F3数据库!C:AA,22,0))</f>
        <v>#N/A</v>
      </c>
      <c r="U20" s="19" t="e" cm="1">
        <f t="array" ref="U20">_xlfn.IFS(I20="A",VLOOKUP(F20,F3数据库!C:AA,11,0),I20="B",VLOOKUP(F20,F3数据库!C:AA,17,0),I20="C",VLOOKUP(F20,F3数据库!C:AA,23,0))*C20</f>
        <v>#N/A</v>
      </c>
      <c r="V20" s="18" t="e" cm="1">
        <f t="array" ref="V20">_xlfn.IFS(I20="A",VLOOKUP(F20,F3数据库!C:AA,12,0),I20="B",VLOOKUP(F20,F3数据库!C:AA,18,0),I20="C",VLOOKUP(F20,F3数据库!C:AA,24,0))</f>
        <v>#N/A</v>
      </c>
      <c r="W20" s="18" t="e" cm="1">
        <f t="array" ref="W20">_xlfn.IFS(I20="A",VLOOKUP(F20,F3数据库!C:AA,13,0),I20="B",VLOOKUP(F20,F3数据库!C:AA,19,0),I20="C",VLOOKUP(F20,F3数据库!C:AA,25,0))</f>
        <v>#N/A</v>
      </c>
      <c r="X20" s="18"/>
    </row>
    <row r="21" spans="1:24" x14ac:dyDescent="0.25">
      <c r="A21" s="22"/>
      <c r="B21" s="3"/>
      <c r="C21" s="3"/>
      <c r="D21" s="3"/>
      <c r="E21" s="18" t="e">
        <f t="shared" si="5"/>
        <v>#VALUE!</v>
      </c>
      <c r="F21" s="18" t="e">
        <f t="shared" si="6"/>
        <v>#VALUE!</v>
      </c>
      <c r="G21" s="18" t="str">
        <f t="shared" si="7"/>
        <v/>
      </c>
      <c r="H21" s="18" t="str">
        <f t="shared" si="8"/>
        <v/>
      </c>
      <c r="I21" s="18" t="str">
        <f t="shared" si="9"/>
        <v/>
      </c>
      <c r="J21" s="18" t="str">
        <f t="shared" si="10"/>
        <v/>
      </c>
      <c r="K21" s="18" t="str">
        <f t="shared" si="11"/>
        <v/>
      </c>
      <c r="L21" s="18" t="str">
        <f t="shared" si="12"/>
        <v/>
      </c>
      <c r="M21" s="18" t="e">
        <f>VLOOKUP(F21,F3数据库!C:AA,3,0)</f>
        <v>#VALUE!</v>
      </c>
      <c r="N21" s="18" t="e">
        <f t="shared" si="13"/>
        <v>#VALUE!</v>
      </c>
      <c r="O21" s="19" t="e">
        <f t="shared" si="14"/>
        <v>#VALUE!</v>
      </c>
      <c r="P21" s="18" t="e">
        <f>VLOOKUP(F21,F3数据库!C:AA,4,0)</f>
        <v>#VALUE!</v>
      </c>
      <c r="Q21" s="18" t="e">
        <f>VLOOKUP(G21,F3数据库!AC:AD,2,0)</f>
        <v>#N/A</v>
      </c>
      <c r="R21" s="18"/>
      <c r="S21" s="18" t="e" cm="1">
        <f t="array" ref="S21">_xlfn.IFS(I21="A",VLOOKUP(F21,F3数据库!C:AA,7,0),I21="B",VLOOKUP(F21,F3数据库!C:AA,15,0),I21="C",VLOOKUP(F21,F3数据库!C:AA,21,0))</f>
        <v>#N/A</v>
      </c>
      <c r="T21" s="18" t="e" cm="1">
        <f t="array" ref="T21">_xlfn.IFS(I21="A",VLOOKUP(F21,F3数据库!C:AA,8,0),I21="B",VLOOKUP(F21,F3数据库!C:AA,16,0),I21="C",VLOOKUP(F21,F3数据库!C:AA,22,0))</f>
        <v>#N/A</v>
      </c>
      <c r="U21" s="19" t="e" cm="1">
        <f t="array" ref="U21">_xlfn.IFS(I21="A",VLOOKUP(F21,F3数据库!C:AA,11,0),I21="B",VLOOKUP(F21,F3数据库!C:AA,17,0),I21="C",VLOOKUP(F21,F3数据库!C:AA,23,0))*C21</f>
        <v>#N/A</v>
      </c>
      <c r="V21" s="18" t="e" cm="1">
        <f t="array" ref="V21">_xlfn.IFS(I21="A",VLOOKUP(F21,F3数据库!C:AA,12,0),I21="B",VLOOKUP(F21,F3数据库!C:AA,18,0),I21="C",VLOOKUP(F21,F3数据库!C:AA,24,0))</f>
        <v>#N/A</v>
      </c>
      <c r="W21" s="18" t="e" cm="1">
        <f t="array" ref="W21">_xlfn.IFS(I21="A",VLOOKUP(F21,F3数据库!C:AA,13,0),I21="B",VLOOKUP(F21,F3数据库!C:AA,19,0),I21="C",VLOOKUP(F21,F3数据库!C:AA,25,0))</f>
        <v>#N/A</v>
      </c>
      <c r="X21" s="18"/>
    </row>
    <row r="22" spans="1:24" x14ac:dyDescent="0.25">
      <c r="A22" s="22"/>
      <c r="B22" s="3"/>
      <c r="C22" s="3"/>
      <c r="D22" s="3"/>
      <c r="E22" s="18" t="e">
        <f t="shared" si="5"/>
        <v>#VALUE!</v>
      </c>
      <c r="F22" s="18" t="e">
        <f t="shared" si="6"/>
        <v>#VALUE!</v>
      </c>
      <c r="G22" s="18" t="str">
        <f t="shared" si="7"/>
        <v/>
      </c>
      <c r="H22" s="18" t="str">
        <f t="shared" si="8"/>
        <v/>
      </c>
      <c r="I22" s="18" t="str">
        <f t="shared" si="9"/>
        <v/>
      </c>
      <c r="J22" s="18" t="str">
        <f t="shared" si="10"/>
        <v/>
      </c>
      <c r="K22" s="18" t="str">
        <f t="shared" si="11"/>
        <v/>
      </c>
      <c r="L22" s="18" t="str">
        <f t="shared" si="12"/>
        <v/>
      </c>
      <c r="M22" s="18" t="e">
        <f>VLOOKUP(F22,F3数据库!C:AA,3,0)</f>
        <v>#VALUE!</v>
      </c>
      <c r="N22" s="18" t="e">
        <f t="shared" si="13"/>
        <v>#VALUE!</v>
      </c>
      <c r="O22" s="19" t="e">
        <f t="shared" si="14"/>
        <v>#VALUE!</v>
      </c>
      <c r="P22" s="18" t="e">
        <f>VLOOKUP(F22,F3数据库!C:AA,4,0)</f>
        <v>#VALUE!</v>
      </c>
      <c r="Q22" s="18" t="e">
        <f>VLOOKUP(G22,F3数据库!AC:AD,2,0)</f>
        <v>#N/A</v>
      </c>
      <c r="R22" s="18"/>
      <c r="S22" s="18" t="e" cm="1">
        <f t="array" ref="S22">_xlfn.IFS(I22="A",VLOOKUP(F22,F3数据库!C:AA,7,0),I22="B",VLOOKUP(F22,F3数据库!C:AA,15,0),I22="C",VLOOKUP(F22,F3数据库!C:AA,21,0))</f>
        <v>#N/A</v>
      </c>
      <c r="T22" s="18" t="e" cm="1">
        <f t="array" ref="T22">_xlfn.IFS(I22="A",VLOOKUP(F22,F3数据库!C:AA,8,0),I22="B",VLOOKUP(F22,F3数据库!C:AA,16,0),I22="C",VLOOKUP(F22,F3数据库!C:AA,22,0))</f>
        <v>#N/A</v>
      </c>
      <c r="U22" s="19" t="e" cm="1">
        <f t="array" ref="U22">_xlfn.IFS(I22="A",VLOOKUP(F22,F3数据库!C:AA,11,0),I22="B",VLOOKUP(F22,F3数据库!C:AA,17,0),I22="C",VLOOKUP(F22,F3数据库!C:AA,23,0))*C22</f>
        <v>#N/A</v>
      </c>
      <c r="V22" s="18" t="e" cm="1">
        <f t="array" ref="V22">_xlfn.IFS(I22="A",VLOOKUP(F22,F3数据库!C:AA,12,0),I22="B",VLOOKUP(F22,F3数据库!C:AA,18,0),I22="C",VLOOKUP(F22,F3数据库!C:AA,24,0))</f>
        <v>#N/A</v>
      </c>
      <c r="W22" s="18" t="e" cm="1">
        <f t="array" ref="W22">_xlfn.IFS(I22="A",VLOOKUP(F22,F3数据库!C:AA,13,0),I22="B",VLOOKUP(F22,F3数据库!C:AA,19,0),I22="C",VLOOKUP(F22,F3数据库!C:AA,25,0))</f>
        <v>#N/A</v>
      </c>
      <c r="X22" s="18"/>
    </row>
    <row r="23" spans="1:24" x14ac:dyDescent="0.25">
      <c r="A23" s="22"/>
      <c r="B23" s="3"/>
      <c r="C23" s="3"/>
      <c r="D23" s="3"/>
      <c r="E23" s="18" t="e">
        <f t="shared" si="5"/>
        <v>#VALUE!</v>
      </c>
      <c r="F23" s="18" t="e">
        <f t="shared" si="6"/>
        <v>#VALUE!</v>
      </c>
      <c r="G23" s="18" t="str">
        <f t="shared" si="7"/>
        <v/>
      </c>
      <c r="H23" s="18" t="str">
        <f t="shared" si="8"/>
        <v/>
      </c>
      <c r="I23" s="18" t="str">
        <f t="shared" si="9"/>
        <v/>
      </c>
      <c r="J23" s="18" t="str">
        <f t="shared" si="10"/>
        <v/>
      </c>
      <c r="K23" s="18" t="str">
        <f t="shared" si="11"/>
        <v/>
      </c>
      <c r="L23" s="18" t="str">
        <f t="shared" si="12"/>
        <v/>
      </c>
      <c r="M23" s="18" t="e">
        <f>VLOOKUP(F23,F3数据库!C:AA,3,0)</f>
        <v>#VALUE!</v>
      </c>
      <c r="N23" s="18" t="e">
        <f t="shared" si="13"/>
        <v>#VALUE!</v>
      </c>
      <c r="O23" s="19" t="e">
        <f t="shared" si="14"/>
        <v>#VALUE!</v>
      </c>
      <c r="P23" s="18" t="e">
        <f>VLOOKUP(F23,F3数据库!C:AA,4,0)</f>
        <v>#VALUE!</v>
      </c>
      <c r="Q23" s="18" t="e">
        <f>VLOOKUP(G23,F3数据库!AC:AD,2,0)</f>
        <v>#N/A</v>
      </c>
      <c r="R23" s="18"/>
      <c r="S23" s="18" t="e" cm="1">
        <f t="array" ref="S23">_xlfn.IFS(I23="A",VLOOKUP(F23,F3数据库!C:AA,7,0),I23="B",VLOOKUP(F23,F3数据库!C:AA,15,0),I23="C",VLOOKUP(F23,F3数据库!C:AA,21,0))</f>
        <v>#N/A</v>
      </c>
      <c r="T23" s="18" t="e" cm="1">
        <f t="array" ref="T23">_xlfn.IFS(I23="A",VLOOKUP(F23,F3数据库!C:AA,8,0),I23="B",VLOOKUP(F23,F3数据库!C:AA,16,0),I23="C",VLOOKUP(F23,F3数据库!C:AA,22,0))</f>
        <v>#N/A</v>
      </c>
      <c r="U23" s="19" t="e" cm="1">
        <f t="array" ref="U23">_xlfn.IFS(I23="A",VLOOKUP(F23,F3数据库!C:AA,11,0),I23="B",VLOOKUP(F23,F3数据库!C:AA,17,0),I23="C",VLOOKUP(F23,F3数据库!C:AA,23,0))*C23</f>
        <v>#N/A</v>
      </c>
      <c r="V23" s="18" t="e" cm="1">
        <f t="array" ref="V23">_xlfn.IFS(I23="A",VLOOKUP(F23,F3数据库!C:AA,12,0),I23="B",VLOOKUP(F23,F3数据库!C:AA,18,0),I23="C",VLOOKUP(F23,F3数据库!C:AA,24,0))</f>
        <v>#N/A</v>
      </c>
      <c r="W23" s="18" t="e" cm="1">
        <f t="array" ref="W23">_xlfn.IFS(I23="A",VLOOKUP(F23,F3数据库!C:AA,13,0),I23="B",VLOOKUP(F23,F3数据库!C:AA,19,0),I23="C",VLOOKUP(F23,F3数据库!C:AA,25,0))</f>
        <v>#N/A</v>
      </c>
      <c r="X23" s="18"/>
    </row>
    <row r="24" spans="1:24" x14ac:dyDescent="0.25">
      <c r="A24" s="22"/>
      <c r="B24" s="3"/>
      <c r="C24" s="3"/>
      <c r="D24" s="3"/>
      <c r="E24" s="18" t="e">
        <f t="shared" si="5"/>
        <v>#VALUE!</v>
      </c>
      <c r="F24" s="18" t="e">
        <f t="shared" si="6"/>
        <v>#VALUE!</v>
      </c>
      <c r="G24" s="18" t="str">
        <f t="shared" si="7"/>
        <v/>
      </c>
      <c r="H24" s="18" t="str">
        <f t="shared" si="8"/>
        <v/>
      </c>
      <c r="I24" s="18" t="str">
        <f t="shared" si="9"/>
        <v/>
      </c>
      <c r="J24" s="18" t="str">
        <f t="shared" si="10"/>
        <v/>
      </c>
      <c r="K24" s="18" t="str">
        <f t="shared" si="11"/>
        <v/>
      </c>
      <c r="L24" s="18" t="str">
        <f t="shared" si="12"/>
        <v/>
      </c>
      <c r="M24" s="18" t="e">
        <f>VLOOKUP(F24,F3数据库!C:AA,3,0)</f>
        <v>#VALUE!</v>
      </c>
      <c r="N24" s="18" t="e">
        <f t="shared" si="13"/>
        <v>#VALUE!</v>
      </c>
      <c r="O24" s="19" t="e">
        <f t="shared" si="14"/>
        <v>#VALUE!</v>
      </c>
      <c r="P24" s="18" t="e">
        <f>VLOOKUP(F24,F3数据库!C:AA,4,0)</f>
        <v>#VALUE!</v>
      </c>
      <c r="Q24" s="18" t="e">
        <f>VLOOKUP(G24,F3数据库!AC:AD,2,0)</f>
        <v>#N/A</v>
      </c>
      <c r="R24" s="18"/>
      <c r="S24" s="18" t="e" cm="1">
        <f t="array" ref="S24">_xlfn.IFS(I24="A",VLOOKUP(F24,F3数据库!C:AA,7,0),I24="B",VLOOKUP(F24,F3数据库!C:AA,15,0),I24="C",VLOOKUP(F24,F3数据库!C:AA,21,0))</f>
        <v>#N/A</v>
      </c>
      <c r="T24" s="18" t="e" cm="1">
        <f t="array" ref="T24">_xlfn.IFS(I24="A",VLOOKUP(F24,F3数据库!C:AA,8,0),I24="B",VLOOKUP(F24,F3数据库!C:AA,16,0),I24="C",VLOOKUP(F24,F3数据库!C:AA,22,0))</f>
        <v>#N/A</v>
      </c>
      <c r="U24" s="19" t="e" cm="1">
        <f t="array" ref="U24">_xlfn.IFS(I24="A",VLOOKUP(F24,F3数据库!C:AA,11,0),I24="B",VLOOKUP(F24,F3数据库!C:AA,17,0),I24="C",VLOOKUP(F24,F3数据库!C:AA,23,0))*C24</f>
        <v>#N/A</v>
      </c>
      <c r="V24" s="18" t="e" cm="1">
        <f t="array" ref="V24">_xlfn.IFS(I24="A",VLOOKUP(F24,F3数据库!C:AA,12,0),I24="B",VLOOKUP(F24,F3数据库!C:AA,18,0),I24="C",VLOOKUP(F24,F3数据库!C:AA,24,0))</f>
        <v>#N/A</v>
      </c>
      <c r="W24" s="18" t="e" cm="1">
        <f t="array" ref="W24">_xlfn.IFS(I24="A",VLOOKUP(F24,F3数据库!C:AA,13,0),I24="B",VLOOKUP(F24,F3数据库!C:AA,19,0),I24="C",VLOOKUP(F24,F3数据库!C:AA,25,0))</f>
        <v>#N/A</v>
      </c>
      <c r="X24" s="18"/>
    </row>
    <row r="25" spans="1:24" x14ac:dyDescent="0.25">
      <c r="A25" s="22"/>
      <c r="B25" s="3"/>
      <c r="C25" s="3"/>
      <c r="D25" s="3"/>
      <c r="E25" s="18" t="e">
        <f t="shared" si="5"/>
        <v>#VALUE!</v>
      </c>
      <c r="F25" s="18" t="e">
        <f t="shared" si="6"/>
        <v>#VALUE!</v>
      </c>
      <c r="G25" s="18" t="str">
        <f t="shared" si="7"/>
        <v/>
      </c>
      <c r="H25" s="18" t="str">
        <f t="shared" si="8"/>
        <v/>
      </c>
      <c r="I25" s="18" t="str">
        <f t="shared" si="9"/>
        <v/>
      </c>
      <c r="J25" s="18" t="str">
        <f t="shared" si="10"/>
        <v/>
      </c>
      <c r="K25" s="18" t="str">
        <f t="shared" si="11"/>
        <v/>
      </c>
      <c r="L25" s="18" t="str">
        <f t="shared" si="12"/>
        <v/>
      </c>
      <c r="M25" s="18" t="e">
        <f>VLOOKUP(F25,F3数据库!C:AA,3,0)</f>
        <v>#VALUE!</v>
      </c>
      <c r="N25" s="18" t="e">
        <f t="shared" si="13"/>
        <v>#VALUE!</v>
      </c>
      <c r="O25" s="19" t="e">
        <f t="shared" si="14"/>
        <v>#VALUE!</v>
      </c>
      <c r="P25" s="18" t="e">
        <f>VLOOKUP(F25,F3数据库!C:AA,4,0)</f>
        <v>#VALUE!</v>
      </c>
      <c r="Q25" s="18" t="e">
        <f>VLOOKUP(G25,F3数据库!AC:AD,2,0)</f>
        <v>#N/A</v>
      </c>
      <c r="R25" s="18"/>
      <c r="S25" s="18" t="e" cm="1">
        <f t="array" ref="S25">_xlfn.IFS(I25="A",VLOOKUP(F25,F3数据库!C:AA,7,0),I25="B",VLOOKUP(F25,F3数据库!C:AA,15,0),I25="C",VLOOKUP(F25,F3数据库!C:AA,21,0))</f>
        <v>#N/A</v>
      </c>
      <c r="T25" s="18" t="e" cm="1">
        <f t="array" ref="T25">_xlfn.IFS(I25="A",VLOOKUP(F25,F3数据库!C:AA,8,0),I25="B",VLOOKUP(F25,F3数据库!C:AA,16,0),I25="C",VLOOKUP(F25,F3数据库!C:AA,22,0))</f>
        <v>#N/A</v>
      </c>
      <c r="U25" s="19" t="e" cm="1">
        <f t="array" ref="U25">_xlfn.IFS(I25="A",VLOOKUP(F25,F3数据库!C:AA,11,0),I25="B",VLOOKUP(F25,F3数据库!C:AA,17,0),I25="C",VLOOKUP(F25,F3数据库!C:AA,23,0))*C25</f>
        <v>#N/A</v>
      </c>
      <c r="V25" s="18" t="e" cm="1">
        <f t="array" ref="V25">_xlfn.IFS(I25="A",VLOOKUP(F25,F3数据库!C:AA,12,0),I25="B",VLOOKUP(F25,F3数据库!C:AA,18,0),I25="C",VLOOKUP(F25,F3数据库!C:AA,24,0))</f>
        <v>#N/A</v>
      </c>
      <c r="W25" s="18" t="e" cm="1">
        <f t="array" ref="W25">_xlfn.IFS(I25="A",VLOOKUP(F25,F3数据库!C:AA,13,0),I25="B",VLOOKUP(F25,F3数据库!C:AA,19,0),I25="C",VLOOKUP(F25,F3数据库!C:AA,25,0))</f>
        <v>#N/A</v>
      </c>
      <c r="X25" s="18"/>
    </row>
    <row r="26" spans="1:24" x14ac:dyDescent="0.25">
      <c r="A26" s="22"/>
      <c r="B26" s="3"/>
      <c r="C26" s="3"/>
      <c r="D26" s="3"/>
      <c r="E26" s="18" t="e">
        <f t="shared" si="5"/>
        <v>#VALUE!</v>
      </c>
      <c r="F26" s="18" t="e">
        <f t="shared" si="6"/>
        <v>#VALUE!</v>
      </c>
      <c r="G26" s="18" t="str">
        <f t="shared" si="7"/>
        <v/>
      </c>
      <c r="H26" s="18" t="str">
        <f t="shared" si="8"/>
        <v/>
      </c>
      <c r="I26" s="18" t="str">
        <f t="shared" si="9"/>
        <v/>
      </c>
      <c r="J26" s="18" t="str">
        <f t="shared" si="10"/>
        <v/>
      </c>
      <c r="K26" s="18" t="str">
        <f t="shared" si="11"/>
        <v/>
      </c>
      <c r="L26" s="18" t="str">
        <f t="shared" si="12"/>
        <v/>
      </c>
      <c r="M26" s="18" t="e">
        <f>VLOOKUP(F26,F3数据库!C:AA,3,0)</f>
        <v>#VALUE!</v>
      </c>
      <c r="N26" s="18" t="e">
        <f t="shared" si="13"/>
        <v>#VALUE!</v>
      </c>
      <c r="O26" s="19" t="e">
        <f t="shared" si="14"/>
        <v>#VALUE!</v>
      </c>
      <c r="P26" s="18" t="e">
        <f>VLOOKUP(F26,F3数据库!C:AA,4,0)</f>
        <v>#VALUE!</v>
      </c>
      <c r="Q26" s="18" t="e">
        <f>VLOOKUP(G26,F3数据库!AC:AD,2,0)</f>
        <v>#N/A</v>
      </c>
      <c r="R26" s="18"/>
      <c r="S26" s="18" t="e" cm="1">
        <f t="array" ref="S26">_xlfn.IFS(I26="A",VLOOKUP(F26,F3数据库!C:AA,7,0),I26="B",VLOOKUP(F26,F3数据库!C:AA,15,0),I26="C",VLOOKUP(F26,F3数据库!C:AA,21,0))</f>
        <v>#N/A</v>
      </c>
      <c r="T26" s="18" t="e" cm="1">
        <f t="array" ref="T26">_xlfn.IFS(I26="A",VLOOKUP(F26,F3数据库!C:AA,8,0),I26="B",VLOOKUP(F26,F3数据库!C:AA,16,0),I26="C",VLOOKUP(F26,F3数据库!C:AA,22,0))</f>
        <v>#N/A</v>
      </c>
      <c r="U26" s="19" t="e" cm="1">
        <f t="array" ref="U26">_xlfn.IFS(I26="A",VLOOKUP(F26,F3数据库!C:AA,11,0),I26="B",VLOOKUP(F26,F3数据库!C:AA,17,0),I26="C",VLOOKUP(F26,F3数据库!C:AA,23,0))*C26</f>
        <v>#N/A</v>
      </c>
      <c r="V26" s="18" t="e" cm="1">
        <f t="array" ref="V26">_xlfn.IFS(I26="A",VLOOKUP(F26,F3数据库!C:AA,12,0),I26="B",VLOOKUP(F26,F3数据库!C:AA,18,0),I26="C",VLOOKUP(F26,F3数据库!C:AA,24,0))</f>
        <v>#N/A</v>
      </c>
      <c r="W26" s="18" t="e" cm="1">
        <f t="array" ref="W26">_xlfn.IFS(I26="A",VLOOKUP(F26,F3数据库!C:AA,13,0),I26="B",VLOOKUP(F26,F3数据库!C:AA,19,0),I26="C",VLOOKUP(F26,F3数据库!C:AA,25,0))</f>
        <v>#N/A</v>
      </c>
      <c r="X26" s="18"/>
    </row>
    <row r="27" spans="1:24" x14ac:dyDescent="0.25">
      <c r="A27" s="22"/>
      <c r="B27" s="3"/>
      <c r="C27" s="3"/>
      <c r="D27" s="3"/>
      <c r="E27" s="18" t="e">
        <f t="shared" si="5"/>
        <v>#VALUE!</v>
      </c>
      <c r="F27" s="18" t="e">
        <f t="shared" si="6"/>
        <v>#VALUE!</v>
      </c>
      <c r="G27" s="18" t="str">
        <f t="shared" si="7"/>
        <v/>
      </c>
      <c r="H27" s="18" t="str">
        <f t="shared" si="8"/>
        <v/>
      </c>
      <c r="I27" s="18" t="str">
        <f t="shared" si="9"/>
        <v/>
      </c>
      <c r="J27" s="18" t="str">
        <f t="shared" si="10"/>
        <v/>
      </c>
      <c r="K27" s="18" t="str">
        <f t="shared" si="11"/>
        <v/>
      </c>
      <c r="L27" s="18" t="str">
        <f t="shared" si="12"/>
        <v/>
      </c>
      <c r="M27" s="18" t="e">
        <f>VLOOKUP(F27,F3数据库!C:AA,3,0)</f>
        <v>#VALUE!</v>
      </c>
      <c r="N27" s="18" t="e">
        <f t="shared" si="13"/>
        <v>#VALUE!</v>
      </c>
      <c r="O27" s="19" t="e">
        <f t="shared" si="14"/>
        <v>#VALUE!</v>
      </c>
      <c r="P27" s="18" t="e">
        <f>VLOOKUP(F27,F3数据库!C:AA,4,0)</f>
        <v>#VALUE!</v>
      </c>
      <c r="Q27" s="18" t="e">
        <f>VLOOKUP(G27,F3数据库!AC:AD,2,0)</f>
        <v>#N/A</v>
      </c>
      <c r="R27" s="18"/>
      <c r="S27" s="18" t="e" cm="1">
        <f t="array" ref="S27">_xlfn.IFS(I27="A",VLOOKUP(F27,F3数据库!C:AA,7,0),I27="B",VLOOKUP(F27,F3数据库!C:AA,15,0),I27="C",VLOOKUP(F27,F3数据库!C:AA,21,0))</f>
        <v>#N/A</v>
      </c>
      <c r="T27" s="18" t="e" cm="1">
        <f t="array" ref="T27">_xlfn.IFS(I27="A",VLOOKUP(F27,F3数据库!C:AA,8,0),I27="B",VLOOKUP(F27,F3数据库!C:AA,16,0),I27="C",VLOOKUP(F27,F3数据库!C:AA,22,0))</f>
        <v>#N/A</v>
      </c>
      <c r="U27" s="19" t="e" cm="1">
        <f t="array" ref="U27">_xlfn.IFS(I27="A",VLOOKUP(F27,F3数据库!C:AA,11,0),I27="B",VLOOKUP(F27,F3数据库!C:AA,17,0),I27="C",VLOOKUP(F27,F3数据库!C:AA,23,0))*C27</f>
        <v>#N/A</v>
      </c>
      <c r="V27" s="18" t="e" cm="1">
        <f t="array" ref="V27">_xlfn.IFS(I27="A",VLOOKUP(F27,F3数据库!C:AA,12,0),I27="B",VLOOKUP(F27,F3数据库!C:AA,18,0),I27="C",VLOOKUP(F27,F3数据库!C:AA,24,0))</f>
        <v>#N/A</v>
      </c>
      <c r="W27" s="18" t="e" cm="1">
        <f t="array" ref="W27">_xlfn.IFS(I27="A",VLOOKUP(F27,F3数据库!C:AA,13,0),I27="B",VLOOKUP(F27,F3数据库!C:AA,19,0),I27="C",VLOOKUP(F27,F3数据库!C:AA,25,0))</f>
        <v>#N/A</v>
      </c>
      <c r="X27" s="18"/>
    </row>
    <row r="28" spans="1:24" x14ac:dyDescent="0.25">
      <c r="A28" s="22"/>
      <c r="B28" s="3"/>
      <c r="C28" s="3"/>
      <c r="D28" s="3"/>
      <c r="E28" s="18" t="e">
        <f t="shared" si="5"/>
        <v>#VALUE!</v>
      </c>
      <c r="F28" s="18" t="e">
        <f t="shared" si="6"/>
        <v>#VALUE!</v>
      </c>
      <c r="G28" s="18" t="str">
        <f t="shared" si="7"/>
        <v/>
      </c>
      <c r="H28" s="18" t="str">
        <f t="shared" si="8"/>
        <v/>
      </c>
      <c r="I28" s="18" t="str">
        <f t="shared" si="9"/>
        <v/>
      </c>
      <c r="J28" s="18" t="str">
        <f t="shared" si="10"/>
        <v/>
      </c>
      <c r="K28" s="18" t="str">
        <f t="shared" si="11"/>
        <v/>
      </c>
      <c r="L28" s="18" t="str">
        <f t="shared" si="12"/>
        <v/>
      </c>
      <c r="M28" s="18" t="e">
        <f>VLOOKUP(F28,F3数据库!C:AA,3,0)</f>
        <v>#VALUE!</v>
      </c>
      <c r="N28" s="18" t="e">
        <f t="shared" si="13"/>
        <v>#VALUE!</v>
      </c>
      <c r="O28" s="19" t="e">
        <f t="shared" si="14"/>
        <v>#VALUE!</v>
      </c>
      <c r="P28" s="18" t="e">
        <f>VLOOKUP(F28,F3数据库!C:AA,4,0)</f>
        <v>#VALUE!</v>
      </c>
      <c r="Q28" s="18" t="e">
        <f>VLOOKUP(G28,F3数据库!AC:AD,2,0)</f>
        <v>#N/A</v>
      </c>
      <c r="R28" s="18"/>
      <c r="S28" s="18" t="e" cm="1">
        <f t="array" ref="S28">_xlfn.IFS(I28="A",VLOOKUP(F28,F3数据库!C:AA,7,0),I28="B",VLOOKUP(F28,F3数据库!C:AA,15,0),I28="C",VLOOKUP(F28,F3数据库!C:AA,21,0))</f>
        <v>#N/A</v>
      </c>
      <c r="T28" s="18" t="e" cm="1">
        <f t="array" ref="T28">_xlfn.IFS(I28="A",VLOOKUP(F28,F3数据库!C:AA,8,0),I28="B",VLOOKUP(F28,F3数据库!C:AA,16,0),I28="C",VLOOKUP(F28,F3数据库!C:AA,22,0))</f>
        <v>#N/A</v>
      </c>
      <c r="U28" s="19" t="e" cm="1">
        <f t="array" ref="U28">_xlfn.IFS(I28="A",VLOOKUP(F28,F3数据库!C:AA,11,0),I28="B",VLOOKUP(F28,F3数据库!C:AA,17,0),I28="C",VLOOKUP(F28,F3数据库!C:AA,23,0))*C28</f>
        <v>#N/A</v>
      </c>
      <c r="V28" s="18" t="e" cm="1">
        <f t="array" ref="V28">_xlfn.IFS(I28="A",VLOOKUP(F28,F3数据库!C:AA,12,0),I28="B",VLOOKUP(F28,F3数据库!C:AA,18,0),I28="C",VLOOKUP(F28,F3数据库!C:AA,24,0))</f>
        <v>#N/A</v>
      </c>
      <c r="W28" s="18" t="e" cm="1">
        <f t="array" ref="W28">_xlfn.IFS(I28="A",VLOOKUP(F28,F3数据库!C:AA,13,0),I28="B",VLOOKUP(F28,F3数据库!C:AA,19,0),I28="C",VLOOKUP(F28,F3数据库!C:AA,25,0))</f>
        <v>#N/A</v>
      </c>
      <c r="X28" s="18"/>
    </row>
    <row r="29" spans="1:24" x14ac:dyDescent="0.25">
      <c r="A29" s="22"/>
      <c r="B29" s="3"/>
      <c r="C29" s="3"/>
      <c r="D29" s="3"/>
      <c r="E29" s="18" t="e">
        <f t="shared" si="5"/>
        <v>#VALUE!</v>
      </c>
      <c r="F29" s="18" t="e">
        <f t="shared" si="6"/>
        <v>#VALUE!</v>
      </c>
      <c r="G29" s="18" t="str">
        <f t="shared" si="7"/>
        <v/>
      </c>
      <c r="H29" s="18" t="str">
        <f t="shared" si="8"/>
        <v/>
      </c>
      <c r="I29" s="18" t="str">
        <f t="shared" si="9"/>
        <v/>
      </c>
      <c r="J29" s="18" t="str">
        <f t="shared" si="10"/>
        <v/>
      </c>
      <c r="K29" s="18" t="str">
        <f t="shared" si="11"/>
        <v/>
      </c>
      <c r="L29" s="18" t="str">
        <f t="shared" si="12"/>
        <v/>
      </c>
      <c r="M29" s="18" t="e">
        <f>VLOOKUP(F29,F3数据库!C:AA,3,0)</f>
        <v>#VALUE!</v>
      </c>
      <c r="N29" s="18" t="e">
        <f t="shared" si="13"/>
        <v>#VALUE!</v>
      </c>
      <c r="O29" s="19" t="e">
        <f t="shared" si="14"/>
        <v>#VALUE!</v>
      </c>
      <c r="P29" s="18" t="e">
        <f>VLOOKUP(F29,F3数据库!C:AA,4,0)</f>
        <v>#VALUE!</v>
      </c>
      <c r="Q29" s="18" t="e">
        <f>VLOOKUP(G29,F3数据库!AC:AD,2,0)</f>
        <v>#N/A</v>
      </c>
      <c r="R29" s="18"/>
      <c r="S29" s="18" t="e" cm="1">
        <f t="array" ref="S29">_xlfn.IFS(I29="A",VLOOKUP(F29,F3数据库!C:AA,7,0),I29="B",VLOOKUP(F29,F3数据库!C:AA,15,0),I29="C",VLOOKUP(F29,F3数据库!C:AA,21,0))</f>
        <v>#N/A</v>
      </c>
      <c r="T29" s="18" t="e" cm="1">
        <f t="array" ref="T29">_xlfn.IFS(I29="A",VLOOKUP(F29,F3数据库!C:AA,8,0),I29="B",VLOOKUP(F29,F3数据库!C:AA,16,0),I29="C",VLOOKUP(F29,F3数据库!C:AA,22,0))</f>
        <v>#N/A</v>
      </c>
      <c r="U29" s="19" t="e" cm="1">
        <f t="array" ref="U29">_xlfn.IFS(I29="A",VLOOKUP(F29,F3数据库!C:AA,11,0),I29="B",VLOOKUP(F29,F3数据库!C:AA,17,0),I29="C",VLOOKUP(F29,F3数据库!C:AA,23,0))*C29</f>
        <v>#N/A</v>
      </c>
      <c r="V29" s="18" t="e" cm="1">
        <f t="array" ref="V29">_xlfn.IFS(I29="A",VLOOKUP(F29,F3数据库!C:AA,12,0),I29="B",VLOOKUP(F29,F3数据库!C:AA,18,0),I29="C",VLOOKUP(F29,F3数据库!C:AA,24,0))</f>
        <v>#N/A</v>
      </c>
      <c r="W29" s="18" t="e" cm="1">
        <f t="array" ref="W29">_xlfn.IFS(I29="A",VLOOKUP(F29,F3数据库!C:AA,13,0),I29="B",VLOOKUP(F29,F3数据库!C:AA,19,0),I29="C",VLOOKUP(F29,F3数据库!C:AA,25,0))</f>
        <v>#N/A</v>
      </c>
      <c r="X29" s="18"/>
    </row>
    <row r="30" spans="1:24" x14ac:dyDescent="0.25">
      <c r="A30" s="22"/>
      <c r="B30" s="3"/>
      <c r="C30" s="3"/>
      <c r="D30" s="3"/>
      <c r="E30" s="18" t="e">
        <f t="shared" si="5"/>
        <v>#VALUE!</v>
      </c>
      <c r="F30" s="18" t="e">
        <f t="shared" si="6"/>
        <v>#VALUE!</v>
      </c>
      <c r="G30" s="18" t="str">
        <f t="shared" si="7"/>
        <v/>
      </c>
      <c r="H30" s="18" t="str">
        <f t="shared" si="8"/>
        <v/>
      </c>
      <c r="I30" s="18" t="str">
        <f t="shared" si="9"/>
        <v/>
      </c>
      <c r="J30" s="18" t="str">
        <f t="shared" si="10"/>
        <v/>
      </c>
      <c r="K30" s="18" t="str">
        <f t="shared" si="11"/>
        <v/>
      </c>
      <c r="L30" s="18" t="str">
        <f t="shared" si="12"/>
        <v/>
      </c>
      <c r="M30" s="18" t="e">
        <f>VLOOKUP(F30,F3数据库!C:AA,3,0)</f>
        <v>#VALUE!</v>
      </c>
      <c r="N30" s="18" t="e">
        <f t="shared" si="13"/>
        <v>#VALUE!</v>
      </c>
      <c r="O30" s="19" t="e">
        <f t="shared" si="14"/>
        <v>#VALUE!</v>
      </c>
      <c r="P30" s="18" t="e">
        <f>VLOOKUP(F30,F3数据库!C:AA,4,0)</f>
        <v>#VALUE!</v>
      </c>
      <c r="Q30" s="18" t="e">
        <f>VLOOKUP(G30,F3数据库!AC:AD,2,0)</f>
        <v>#N/A</v>
      </c>
      <c r="R30" s="18"/>
      <c r="S30" s="18" t="e" cm="1">
        <f t="array" ref="S30">_xlfn.IFS(I30="A",VLOOKUP(F30,F3数据库!C:AA,7,0),I30="B",VLOOKUP(F30,F3数据库!C:AA,15,0),I30="C",VLOOKUP(F30,F3数据库!C:AA,21,0))</f>
        <v>#N/A</v>
      </c>
      <c r="T30" s="18" t="e" cm="1">
        <f t="array" ref="T30">_xlfn.IFS(I30="A",VLOOKUP(F30,F3数据库!C:AA,8,0),I30="B",VLOOKUP(F30,F3数据库!C:AA,16,0),I30="C",VLOOKUP(F30,F3数据库!C:AA,22,0))</f>
        <v>#N/A</v>
      </c>
      <c r="U30" s="19" t="e" cm="1">
        <f t="array" ref="U30">_xlfn.IFS(I30="A",VLOOKUP(F30,F3数据库!C:AA,11,0),I30="B",VLOOKUP(F30,F3数据库!C:AA,17,0),I30="C",VLOOKUP(F30,F3数据库!C:AA,23,0))*C30</f>
        <v>#N/A</v>
      </c>
      <c r="V30" s="18" t="e" cm="1">
        <f t="array" ref="V30">_xlfn.IFS(I30="A",VLOOKUP(F30,F3数据库!C:AA,12,0),I30="B",VLOOKUP(F30,F3数据库!C:AA,18,0),I30="C",VLOOKUP(F30,F3数据库!C:AA,24,0))</f>
        <v>#N/A</v>
      </c>
      <c r="W30" s="18" t="e" cm="1">
        <f t="array" ref="W30">_xlfn.IFS(I30="A",VLOOKUP(F30,F3数据库!C:AA,13,0),I30="B",VLOOKUP(F30,F3数据库!C:AA,19,0),I30="C",VLOOKUP(F30,F3数据库!C:AA,25,0))</f>
        <v>#N/A</v>
      </c>
      <c r="X30" s="18"/>
    </row>
    <row r="31" spans="1:24" x14ac:dyDescent="0.25">
      <c r="A31" s="22"/>
      <c r="B31" s="3"/>
      <c r="C31" s="3"/>
      <c r="D31" s="3"/>
      <c r="E31" s="18" t="e">
        <f t="shared" si="5"/>
        <v>#VALUE!</v>
      </c>
      <c r="F31" s="18" t="e">
        <f t="shared" si="6"/>
        <v>#VALUE!</v>
      </c>
      <c r="G31" s="18" t="str">
        <f t="shared" si="7"/>
        <v/>
      </c>
      <c r="H31" s="18" t="str">
        <f t="shared" si="8"/>
        <v/>
      </c>
      <c r="I31" s="18" t="str">
        <f t="shared" si="9"/>
        <v/>
      </c>
      <c r="J31" s="18" t="str">
        <f t="shared" si="10"/>
        <v/>
      </c>
      <c r="K31" s="18" t="str">
        <f t="shared" si="11"/>
        <v/>
      </c>
      <c r="L31" s="18" t="str">
        <f t="shared" si="12"/>
        <v/>
      </c>
      <c r="M31" s="18" t="e">
        <f>VLOOKUP(F31,F3数据库!C:AA,3,0)</f>
        <v>#VALUE!</v>
      </c>
      <c r="N31" s="18" t="e">
        <f t="shared" si="13"/>
        <v>#VALUE!</v>
      </c>
      <c r="O31" s="19" t="e">
        <f t="shared" si="14"/>
        <v>#VALUE!</v>
      </c>
      <c r="P31" s="18" t="e">
        <f>VLOOKUP(F31,F3数据库!C:AA,4,0)</f>
        <v>#VALUE!</v>
      </c>
      <c r="Q31" s="18" t="e">
        <f>VLOOKUP(G31,F3数据库!AC:AD,2,0)</f>
        <v>#N/A</v>
      </c>
      <c r="R31" s="18"/>
      <c r="S31" s="18" t="e" cm="1">
        <f t="array" ref="S31">_xlfn.IFS(I31="A",VLOOKUP(F31,F3数据库!C:AA,7,0),I31="B",VLOOKUP(F31,F3数据库!C:AA,15,0),I31="C",VLOOKUP(F31,F3数据库!C:AA,21,0))</f>
        <v>#N/A</v>
      </c>
      <c r="T31" s="18" t="e" cm="1">
        <f t="array" ref="T31">_xlfn.IFS(I31="A",VLOOKUP(F31,F3数据库!C:AA,8,0),I31="B",VLOOKUP(F31,F3数据库!C:AA,16,0),I31="C",VLOOKUP(F31,F3数据库!C:AA,22,0))</f>
        <v>#N/A</v>
      </c>
      <c r="U31" s="19" t="e" cm="1">
        <f t="array" ref="U31">_xlfn.IFS(I31="A",VLOOKUP(F31,F3数据库!C:AA,11,0),I31="B",VLOOKUP(F31,F3数据库!C:AA,17,0),I31="C",VLOOKUP(F31,F3数据库!C:AA,23,0))*C31</f>
        <v>#N/A</v>
      </c>
      <c r="V31" s="18" t="e" cm="1">
        <f t="array" ref="V31">_xlfn.IFS(I31="A",VLOOKUP(F31,F3数据库!C:AA,12,0),I31="B",VLOOKUP(F31,F3数据库!C:AA,18,0),I31="C",VLOOKUP(F31,F3数据库!C:AA,24,0))</f>
        <v>#N/A</v>
      </c>
      <c r="W31" s="18" t="e" cm="1">
        <f t="array" ref="W31">_xlfn.IFS(I31="A",VLOOKUP(F31,F3数据库!C:AA,13,0),I31="B",VLOOKUP(F31,F3数据库!C:AA,19,0),I31="C",VLOOKUP(F31,F3数据库!C:AA,25,0))</f>
        <v>#N/A</v>
      </c>
      <c r="X31" s="18"/>
    </row>
    <row r="32" spans="1:24" x14ac:dyDescent="0.25">
      <c r="A32" s="22"/>
      <c r="B32" s="3"/>
      <c r="C32" s="3"/>
      <c r="D32" s="3"/>
      <c r="E32" s="18" t="e">
        <f t="shared" si="5"/>
        <v>#VALUE!</v>
      </c>
      <c r="F32" s="18" t="e">
        <f t="shared" si="6"/>
        <v>#VALUE!</v>
      </c>
      <c r="G32" s="18" t="str">
        <f t="shared" si="7"/>
        <v/>
      </c>
      <c r="H32" s="18" t="str">
        <f t="shared" si="8"/>
        <v/>
      </c>
      <c r="I32" s="18" t="str">
        <f t="shared" si="9"/>
        <v/>
      </c>
      <c r="J32" s="18" t="str">
        <f t="shared" si="10"/>
        <v/>
      </c>
      <c r="K32" s="18" t="str">
        <f t="shared" si="11"/>
        <v/>
      </c>
      <c r="L32" s="18" t="str">
        <f t="shared" si="12"/>
        <v/>
      </c>
      <c r="M32" s="18" t="e">
        <f>VLOOKUP(F32,F3数据库!C:AA,3,0)</f>
        <v>#VALUE!</v>
      </c>
      <c r="N32" s="18" t="e">
        <f t="shared" si="13"/>
        <v>#VALUE!</v>
      </c>
      <c r="O32" s="19" t="e">
        <f t="shared" si="14"/>
        <v>#VALUE!</v>
      </c>
      <c r="P32" s="18" t="e">
        <f>VLOOKUP(F32,F3数据库!C:AA,4,0)</f>
        <v>#VALUE!</v>
      </c>
      <c r="Q32" s="18" t="e">
        <f>VLOOKUP(G32,F3数据库!AC:AD,2,0)</f>
        <v>#N/A</v>
      </c>
      <c r="R32" s="18"/>
      <c r="S32" s="18" t="e" cm="1">
        <f t="array" ref="S32">_xlfn.IFS(I32="A",VLOOKUP(F32,F3数据库!C:AA,7,0),I32="B",VLOOKUP(F32,F3数据库!C:AA,15,0),I32="C",VLOOKUP(F32,F3数据库!C:AA,21,0))</f>
        <v>#N/A</v>
      </c>
      <c r="T32" s="18" t="e" cm="1">
        <f t="array" ref="T32">_xlfn.IFS(I32="A",VLOOKUP(F32,F3数据库!C:AA,8,0),I32="B",VLOOKUP(F32,F3数据库!C:AA,16,0),I32="C",VLOOKUP(F32,F3数据库!C:AA,22,0))</f>
        <v>#N/A</v>
      </c>
      <c r="U32" s="19" t="e" cm="1">
        <f t="array" ref="U32">_xlfn.IFS(I32="A",VLOOKUP(F32,F3数据库!C:AA,11,0),I32="B",VLOOKUP(F32,F3数据库!C:AA,17,0),I32="C",VLOOKUP(F32,F3数据库!C:AA,23,0))*C32</f>
        <v>#N/A</v>
      </c>
      <c r="V32" s="18" t="e" cm="1">
        <f t="array" ref="V32">_xlfn.IFS(I32="A",VLOOKUP(F32,F3数据库!C:AA,12,0),I32="B",VLOOKUP(F32,F3数据库!C:AA,18,0),I32="C",VLOOKUP(F32,F3数据库!C:AA,24,0))</f>
        <v>#N/A</v>
      </c>
      <c r="W32" s="18" t="e" cm="1">
        <f t="array" ref="W32">_xlfn.IFS(I32="A",VLOOKUP(F32,F3数据库!C:AA,13,0),I32="B",VLOOKUP(F32,F3数据库!C:AA,19,0),I32="C",VLOOKUP(F32,F3数据库!C:AA,25,0))</f>
        <v>#N/A</v>
      </c>
      <c r="X32" s="18"/>
    </row>
    <row r="33" spans="1:24" x14ac:dyDescent="0.25">
      <c r="A33" s="22"/>
      <c r="B33" s="3"/>
      <c r="C33" s="3"/>
      <c r="D33" s="3"/>
      <c r="E33" s="18" t="e">
        <f t="shared" si="5"/>
        <v>#VALUE!</v>
      </c>
      <c r="F33" s="18" t="e">
        <f t="shared" si="6"/>
        <v>#VALUE!</v>
      </c>
      <c r="G33" s="18" t="str">
        <f t="shared" si="7"/>
        <v/>
      </c>
      <c r="H33" s="18" t="str">
        <f t="shared" si="8"/>
        <v/>
      </c>
      <c r="I33" s="18" t="str">
        <f t="shared" si="9"/>
        <v/>
      </c>
      <c r="J33" s="18" t="str">
        <f t="shared" si="10"/>
        <v/>
      </c>
      <c r="K33" s="18" t="str">
        <f t="shared" si="11"/>
        <v/>
      </c>
      <c r="L33" s="18" t="str">
        <f t="shared" si="12"/>
        <v/>
      </c>
      <c r="M33" s="18" t="e">
        <f>VLOOKUP(F33,F3数据库!C:AA,3,0)</f>
        <v>#VALUE!</v>
      </c>
      <c r="N33" s="18" t="e">
        <f t="shared" si="13"/>
        <v>#VALUE!</v>
      </c>
      <c r="O33" s="19" t="e">
        <f t="shared" si="14"/>
        <v>#VALUE!</v>
      </c>
      <c r="P33" s="18" t="e">
        <f>VLOOKUP(F33,F3数据库!C:AA,4,0)</f>
        <v>#VALUE!</v>
      </c>
      <c r="Q33" s="18" t="e">
        <f>VLOOKUP(G33,F3数据库!AC:AD,2,0)</f>
        <v>#N/A</v>
      </c>
      <c r="R33" s="18"/>
      <c r="S33" s="18" t="e" cm="1">
        <f t="array" ref="S33">_xlfn.IFS(I33="A",VLOOKUP(F33,F3数据库!C:AA,7,0),I33="B",VLOOKUP(F33,F3数据库!C:AA,15,0),I33="C",VLOOKUP(F33,F3数据库!C:AA,21,0))</f>
        <v>#N/A</v>
      </c>
      <c r="T33" s="18" t="e" cm="1">
        <f t="array" ref="T33">_xlfn.IFS(I33="A",VLOOKUP(F33,F3数据库!C:AA,8,0),I33="B",VLOOKUP(F33,F3数据库!C:AA,16,0),I33="C",VLOOKUP(F33,F3数据库!C:AA,22,0))</f>
        <v>#N/A</v>
      </c>
      <c r="U33" s="19" t="e" cm="1">
        <f t="array" ref="U33">_xlfn.IFS(I33="A",VLOOKUP(F33,F3数据库!C:AA,11,0),I33="B",VLOOKUP(F33,F3数据库!C:AA,17,0),I33="C",VLOOKUP(F33,F3数据库!C:AA,23,0))*C33</f>
        <v>#N/A</v>
      </c>
      <c r="V33" s="18" t="e" cm="1">
        <f t="array" ref="V33">_xlfn.IFS(I33="A",VLOOKUP(F33,F3数据库!C:AA,12,0),I33="B",VLOOKUP(F33,F3数据库!C:AA,18,0),I33="C",VLOOKUP(F33,F3数据库!C:AA,24,0))</f>
        <v>#N/A</v>
      </c>
      <c r="W33" s="18" t="e" cm="1">
        <f t="array" ref="W33">_xlfn.IFS(I33="A",VLOOKUP(F33,F3数据库!C:AA,13,0),I33="B",VLOOKUP(F33,F3数据库!C:AA,19,0),I33="C",VLOOKUP(F33,F3数据库!C:AA,25,0))</f>
        <v>#N/A</v>
      </c>
      <c r="X33" s="18"/>
    </row>
    <row r="34" spans="1:24" x14ac:dyDescent="0.25">
      <c r="A34" s="22"/>
      <c r="B34" s="3"/>
      <c r="C34" s="3"/>
      <c r="D34" s="3"/>
      <c r="E34" s="18" t="e">
        <f t="shared" si="5"/>
        <v>#VALUE!</v>
      </c>
      <c r="F34" s="18" t="e">
        <f t="shared" si="6"/>
        <v>#VALUE!</v>
      </c>
      <c r="G34" s="18" t="str">
        <f t="shared" si="7"/>
        <v/>
      </c>
      <c r="H34" s="18" t="str">
        <f t="shared" si="8"/>
        <v/>
      </c>
      <c r="I34" s="18" t="str">
        <f t="shared" si="9"/>
        <v/>
      </c>
      <c r="J34" s="18" t="str">
        <f t="shared" si="10"/>
        <v/>
      </c>
      <c r="K34" s="18" t="str">
        <f t="shared" si="11"/>
        <v/>
      </c>
      <c r="L34" s="18" t="str">
        <f t="shared" si="12"/>
        <v/>
      </c>
      <c r="M34" s="18" t="e">
        <f>VLOOKUP(F34,F3数据库!C:AA,3,0)</f>
        <v>#VALUE!</v>
      </c>
      <c r="N34" s="18" t="e">
        <f t="shared" si="13"/>
        <v>#VALUE!</v>
      </c>
      <c r="O34" s="19" t="e">
        <f t="shared" si="14"/>
        <v>#VALUE!</v>
      </c>
      <c r="P34" s="18" t="e">
        <f>VLOOKUP(F34,F3数据库!C:AA,4,0)</f>
        <v>#VALUE!</v>
      </c>
      <c r="Q34" s="18" t="e">
        <f>VLOOKUP(G34,F3数据库!AC:AD,2,0)</f>
        <v>#N/A</v>
      </c>
      <c r="R34" s="18"/>
      <c r="S34" s="18" t="e" cm="1">
        <f t="array" ref="S34">_xlfn.IFS(I34="A",VLOOKUP(F34,F3数据库!C:AA,7,0),I34="B",VLOOKUP(F34,F3数据库!C:AA,15,0),I34="C",VLOOKUP(F34,F3数据库!C:AA,21,0))</f>
        <v>#N/A</v>
      </c>
      <c r="T34" s="18" t="e" cm="1">
        <f t="array" ref="T34">_xlfn.IFS(I34="A",VLOOKUP(F34,F3数据库!C:AA,8,0),I34="B",VLOOKUP(F34,F3数据库!C:AA,16,0),I34="C",VLOOKUP(F34,F3数据库!C:AA,22,0))</f>
        <v>#N/A</v>
      </c>
      <c r="U34" s="19" t="e" cm="1">
        <f t="array" ref="U34">_xlfn.IFS(I34="A",VLOOKUP(F34,F3数据库!C:AA,11,0),I34="B",VLOOKUP(F34,F3数据库!C:AA,17,0),I34="C",VLOOKUP(F34,F3数据库!C:AA,23,0))*C34</f>
        <v>#N/A</v>
      </c>
      <c r="V34" s="18" t="e" cm="1">
        <f t="array" ref="V34">_xlfn.IFS(I34="A",VLOOKUP(F34,F3数据库!C:AA,12,0),I34="B",VLOOKUP(F34,F3数据库!C:AA,18,0),I34="C",VLOOKUP(F34,F3数据库!C:AA,24,0))</f>
        <v>#N/A</v>
      </c>
      <c r="W34" s="18" t="e" cm="1">
        <f t="array" ref="W34">_xlfn.IFS(I34="A",VLOOKUP(F34,F3数据库!C:AA,13,0),I34="B",VLOOKUP(F34,F3数据库!C:AA,19,0),I34="C",VLOOKUP(F34,F3数据库!C:AA,25,0))</f>
        <v>#N/A</v>
      </c>
      <c r="X34" s="18"/>
    </row>
    <row r="35" spans="1:24" x14ac:dyDescent="0.25">
      <c r="A35" s="22"/>
      <c r="B35" s="3"/>
      <c r="C35" s="3"/>
      <c r="D35" s="3"/>
      <c r="E35" s="18" t="e">
        <f t="shared" si="5"/>
        <v>#VALUE!</v>
      </c>
      <c r="F35" s="18" t="e">
        <f t="shared" si="6"/>
        <v>#VALUE!</v>
      </c>
      <c r="G35" s="18" t="str">
        <f t="shared" si="7"/>
        <v/>
      </c>
      <c r="H35" s="18" t="str">
        <f t="shared" si="8"/>
        <v/>
      </c>
      <c r="I35" s="18" t="str">
        <f t="shared" si="9"/>
        <v/>
      </c>
      <c r="J35" s="18" t="str">
        <f t="shared" si="10"/>
        <v/>
      </c>
      <c r="K35" s="18" t="str">
        <f t="shared" si="11"/>
        <v/>
      </c>
      <c r="L35" s="18" t="str">
        <f t="shared" si="12"/>
        <v/>
      </c>
      <c r="M35" s="18" t="e">
        <f>VLOOKUP(F35,F3数据库!C:AA,3,0)</f>
        <v>#VALUE!</v>
      </c>
      <c r="N35" s="18" t="e">
        <f t="shared" si="13"/>
        <v>#VALUE!</v>
      </c>
      <c r="O35" s="19" t="e">
        <f t="shared" si="14"/>
        <v>#VALUE!</v>
      </c>
      <c r="P35" s="18" t="e">
        <f>VLOOKUP(F35,F3数据库!C:AA,4,0)</f>
        <v>#VALUE!</v>
      </c>
      <c r="Q35" s="18" t="e">
        <f>VLOOKUP(G35,F3数据库!AC:AD,2,0)</f>
        <v>#N/A</v>
      </c>
      <c r="R35" s="18"/>
      <c r="S35" s="18" t="e" cm="1">
        <f t="array" ref="S35">_xlfn.IFS(I35="A",VLOOKUP(F35,F3数据库!C:AA,7,0),I35="B",VLOOKUP(F35,F3数据库!C:AA,15,0),I35="C",VLOOKUP(F35,F3数据库!C:AA,21,0))</f>
        <v>#N/A</v>
      </c>
      <c r="T35" s="18" t="e" cm="1">
        <f t="array" ref="T35">_xlfn.IFS(I35="A",VLOOKUP(F35,F3数据库!C:AA,8,0),I35="B",VLOOKUP(F35,F3数据库!C:AA,16,0),I35="C",VLOOKUP(F35,F3数据库!C:AA,22,0))</f>
        <v>#N/A</v>
      </c>
      <c r="U35" s="19" t="e" cm="1">
        <f t="array" ref="U35">_xlfn.IFS(I35="A",VLOOKUP(F35,F3数据库!C:AA,11,0),I35="B",VLOOKUP(F35,F3数据库!C:AA,17,0),I35="C",VLOOKUP(F35,F3数据库!C:AA,23,0))*C35</f>
        <v>#N/A</v>
      </c>
      <c r="V35" s="18" t="e" cm="1">
        <f t="array" ref="V35">_xlfn.IFS(I35="A",VLOOKUP(F35,F3数据库!C:AA,12,0),I35="B",VLOOKUP(F35,F3数据库!C:AA,18,0),I35="C",VLOOKUP(F35,F3数据库!C:AA,24,0))</f>
        <v>#N/A</v>
      </c>
      <c r="W35" s="18" t="e" cm="1">
        <f t="array" ref="W35">_xlfn.IFS(I35="A",VLOOKUP(F35,F3数据库!C:AA,13,0),I35="B",VLOOKUP(F35,F3数据库!C:AA,19,0),I35="C",VLOOKUP(F35,F3数据库!C:AA,25,0))</f>
        <v>#N/A</v>
      </c>
      <c r="X35" s="18"/>
    </row>
    <row r="36" spans="1:24" x14ac:dyDescent="0.25">
      <c r="A36" s="22"/>
      <c r="B36" s="3"/>
      <c r="C36" s="3"/>
      <c r="D36" s="3"/>
      <c r="E36" s="18" t="e">
        <f t="shared" si="5"/>
        <v>#VALUE!</v>
      </c>
      <c r="F36" s="18" t="e">
        <f t="shared" si="6"/>
        <v>#VALUE!</v>
      </c>
      <c r="G36" s="18" t="str">
        <f t="shared" si="7"/>
        <v/>
      </c>
      <c r="H36" s="18" t="str">
        <f t="shared" si="8"/>
        <v/>
      </c>
      <c r="I36" s="18" t="str">
        <f t="shared" si="9"/>
        <v/>
      </c>
      <c r="J36" s="18" t="str">
        <f t="shared" si="10"/>
        <v/>
      </c>
      <c r="K36" s="18" t="str">
        <f t="shared" si="11"/>
        <v/>
      </c>
      <c r="L36" s="18" t="str">
        <f t="shared" si="12"/>
        <v/>
      </c>
      <c r="M36" s="18" t="e">
        <f>VLOOKUP(F36,F3数据库!C:AA,3,0)</f>
        <v>#VALUE!</v>
      </c>
      <c r="N36" s="18" t="e">
        <f t="shared" si="13"/>
        <v>#VALUE!</v>
      </c>
      <c r="O36" s="19" t="e">
        <f t="shared" si="14"/>
        <v>#VALUE!</v>
      </c>
      <c r="P36" s="18" t="e">
        <f>VLOOKUP(F36,F3数据库!C:AA,4,0)</f>
        <v>#VALUE!</v>
      </c>
      <c r="Q36" s="18" t="e">
        <f>VLOOKUP(G36,F3数据库!AC:AD,2,0)</f>
        <v>#N/A</v>
      </c>
      <c r="R36" s="18"/>
      <c r="S36" s="18" t="e" cm="1">
        <f t="array" ref="S36">_xlfn.IFS(I36="A",VLOOKUP(F36,F3数据库!C:AA,7,0),I36="B",VLOOKUP(F36,F3数据库!C:AA,15,0),I36="C",VLOOKUP(F36,F3数据库!C:AA,21,0))</f>
        <v>#N/A</v>
      </c>
      <c r="T36" s="18" t="e" cm="1">
        <f t="array" ref="T36">_xlfn.IFS(I36="A",VLOOKUP(F36,F3数据库!C:AA,8,0),I36="B",VLOOKUP(F36,F3数据库!C:AA,16,0),I36="C",VLOOKUP(F36,F3数据库!C:AA,22,0))</f>
        <v>#N/A</v>
      </c>
      <c r="U36" s="19" t="e" cm="1">
        <f t="array" ref="U36">_xlfn.IFS(I36="A",VLOOKUP(F36,F3数据库!C:AA,11,0),I36="B",VLOOKUP(F36,F3数据库!C:AA,17,0),I36="C",VLOOKUP(F36,F3数据库!C:AA,23,0))*C36</f>
        <v>#N/A</v>
      </c>
      <c r="V36" s="18" t="e" cm="1">
        <f t="array" ref="V36">_xlfn.IFS(I36="A",VLOOKUP(F36,F3数据库!C:AA,12,0),I36="B",VLOOKUP(F36,F3数据库!C:AA,18,0),I36="C",VLOOKUP(F36,F3数据库!C:AA,24,0))</f>
        <v>#N/A</v>
      </c>
      <c r="W36" s="18" t="e" cm="1">
        <f t="array" ref="W36">_xlfn.IFS(I36="A",VLOOKUP(F36,F3数据库!C:AA,13,0),I36="B",VLOOKUP(F36,F3数据库!C:AA,19,0),I36="C",VLOOKUP(F36,F3数据库!C:AA,25,0))</f>
        <v>#N/A</v>
      </c>
      <c r="X36" s="18"/>
    </row>
    <row r="37" spans="1:24" x14ac:dyDescent="0.25">
      <c r="A37" s="22"/>
      <c r="B37" s="3"/>
      <c r="C37" s="3"/>
      <c r="D37" s="3"/>
      <c r="E37" s="18" t="e">
        <f t="shared" si="5"/>
        <v>#VALUE!</v>
      </c>
      <c r="F37" s="18" t="e">
        <f t="shared" si="6"/>
        <v>#VALUE!</v>
      </c>
      <c r="G37" s="18" t="str">
        <f t="shared" si="7"/>
        <v/>
      </c>
      <c r="H37" s="18" t="str">
        <f t="shared" si="8"/>
        <v/>
      </c>
      <c r="I37" s="18" t="str">
        <f t="shared" si="9"/>
        <v/>
      </c>
      <c r="J37" s="18" t="str">
        <f t="shared" si="10"/>
        <v/>
      </c>
      <c r="K37" s="18" t="str">
        <f t="shared" si="11"/>
        <v/>
      </c>
      <c r="L37" s="18" t="str">
        <f t="shared" si="12"/>
        <v/>
      </c>
      <c r="M37" s="18" t="e">
        <f>VLOOKUP(F37,F3数据库!C:AA,3,0)</f>
        <v>#VALUE!</v>
      </c>
      <c r="N37" s="18" t="e">
        <f t="shared" si="13"/>
        <v>#VALUE!</v>
      </c>
      <c r="O37" s="19" t="e">
        <f t="shared" si="14"/>
        <v>#VALUE!</v>
      </c>
      <c r="P37" s="18" t="e">
        <f>VLOOKUP(F37,F3数据库!C:AA,4,0)</f>
        <v>#VALUE!</v>
      </c>
      <c r="Q37" s="18" t="e">
        <f>VLOOKUP(G37,F3数据库!AC:AD,2,0)</f>
        <v>#N/A</v>
      </c>
      <c r="R37" s="18"/>
      <c r="S37" s="18" t="e" cm="1">
        <f t="array" ref="S37">_xlfn.IFS(I37="A",VLOOKUP(F37,F3数据库!C:AA,7,0),I37="B",VLOOKUP(F37,F3数据库!C:AA,15,0),I37="C",VLOOKUP(F37,F3数据库!C:AA,21,0))</f>
        <v>#N/A</v>
      </c>
      <c r="T37" s="18" t="e" cm="1">
        <f t="array" ref="T37">_xlfn.IFS(I37="A",VLOOKUP(F37,F3数据库!C:AA,8,0),I37="B",VLOOKUP(F37,F3数据库!C:AA,16,0),I37="C",VLOOKUP(F37,F3数据库!C:AA,22,0))</f>
        <v>#N/A</v>
      </c>
      <c r="U37" s="19" t="e" cm="1">
        <f t="array" ref="U37">_xlfn.IFS(I37="A",VLOOKUP(F37,F3数据库!C:AA,11,0),I37="B",VLOOKUP(F37,F3数据库!C:AA,17,0),I37="C",VLOOKUP(F37,F3数据库!C:AA,23,0))*C37</f>
        <v>#N/A</v>
      </c>
      <c r="V37" s="18" t="e" cm="1">
        <f t="array" ref="V37">_xlfn.IFS(I37="A",VLOOKUP(F37,F3数据库!C:AA,12,0),I37="B",VLOOKUP(F37,F3数据库!C:AA,18,0),I37="C",VLOOKUP(F37,F3数据库!C:AA,24,0))</f>
        <v>#N/A</v>
      </c>
      <c r="W37" s="18" t="e" cm="1">
        <f t="array" ref="W37">_xlfn.IFS(I37="A",VLOOKUP(F37,F3数据库!C:AA,13,0),I37="B",VLOOKUP(F37,F3数据库!C:AA,19,0),I37="C",VLOOKUP(F37,F3数据库!C:AA,25,0))</f>
        <v>#N/A</v>
      </c>
      <c r="X37" s="18"/>
    </row>
    <row r="38" spans="1:24" x14ac:dyDescent="0.25">
      <c r="A38" s="22"/>
      <c r="B38" s="3"/>
      <c r="C38" s="3"/>
      <c r="D38" s="3"/>
      <c r="E38" s="18" t="e">
        <f t="shared" si="5"/>
        <v>#VALUE!</v>
      </c>
      <c r="F38" s="18" t="e">
        <f t="shared" si="6"/>
        <v>#VALUE!</v>
      </c>
      <c r="G38" s="18" t="str">
        <f t="shared" si="7"/>
        <v/>
      </c>
      <c r="H38" s="18" t="str">
        <f t="shared" si="8"/>
        <v/>
      </c>
      <c r="I38" s="18" t="str">
        <f t="shared" si="9"/>
        <v/>
      </c>
      <c r="J38" s="18" t="str">
        <f t="shared" si="10"/>
        <v/>
      </c>
      <c r="K38" s="18" t="str">
        <f t="shared" si="11"/>
        <v/>
      </c>
      <c r="L38" s="18" t="str">
        <f t="shared" si="12"/>
        <v/>
      </c>
      <c r="M38" s="18" t="e">
        <f>VLOOKUP(F38,F3数据库!C:AA,3,0)</f>
        <v>#VALUE!</v>
      </c>
      <c r="N38" s="18" t="e">
        <f t="shared" si="13"/>
        <v>#VALUE!</v>
      </c>
      <c r="O38" s="19" t="e">
        <f t="shared" si="14"/>
        <v>#VALUE!</v>
      </c>
      <c r="P38" s="18" t="e">
        <f>VLOOKUP(F38,F3数据库!C:AA,4,0)</f>
        <v>#VALUE!</v>
      </c>
      <c r="Q38" s="18" t="e">
        <f>VLOOKUP(G38,F3数据库!AC:AD,2,0)</f>
        <v>#N/A</v>
      </c>
      <c r="R38" s="18"/>
      <c r="S38" s="18" t="e" cm="1">
        <f t="array" ref="S38">_xlfn.IFS(I38="A",VLOOKUP(F38,F3数据库!C:AA,7,0),I38="B",VLOOKUP(F38,F3数据库!C:AA,15,0),I38="C",VLOOKUP(F38,F3数据库!C:AA,21,0))</f>
        <v>#N/A</v>
      </c>
      <c r="T38" s="18" t="e" cm="1">
        <f t="array" ref="T38">_xlfn.IFS(I38="A",VLOOKUP(F38,F3数据库!C:AA,8,0),I38="B",VLOOKUP(F38,F3数据库!C:AA,16,0),I38="C",VLOOKUP(F38,F3数据库!C:AA,22,0))</f>
        <v>#N/A</v>
      </c>
      <c r="U38" s="19" t="e" cm="1">
        <f t="array" ref="U38">_xlfn.IFS(I38="A",VLOOKUP(F38,F3数据库!C:AA,11,0),I38="B",VLOOKUP(F38,F3数据库!C:AA,17,0),I38="C",VLOOKUP(F38,F3数据库!C:AA,23,0))*C38</f>
        <v>#N/A</v>
      </c>
      <c r="V38" s="18" t="e" cm="1">
        <f t="array" ref="V38">_xlfn.IFS(I38="A",VLOOKUP(F38,F3数据库!C:AA,12,0),I38="B",VLOOKUP(F38,F3数据库!C:AA,18,0),I38="C",VLOOKUP(F38,F3数据库!C:AA,24,0))</f>
        <v>#N/A</v>
      </c>
      <c r="W38" s="18" t="e" cm="1">
        <f t="array" ref="W38">_xlfn.IFS(I38="A",VLOOKUP(F38,F3数据库!C:AA,13,0),I38="B",VLOOKUP(F38,F3数据库!C:AA,19,0),I38="C",VLOOKUP(F38,F3数据库!C:AA,25,0))</f>
        <v>#N/A</v>
      </c>
      <c r="X38" s="18"/>
    </row>
    <row r="39" spans="1:24" x14ac:dyDescent="0.25">
      <c r="A39" s="22"/>
      <c r="B39" s="3"/>
      <c r="C39" s="3"/>
      <c r="D39" s="3"/>
      <c r="E39" s="18" t="e">
        <f t="shared" si="5"/>
        <v>#VALUE!</v>
      </c>
      <c r="F39" s="18" t="e">
        <f t="shared" si="6"/>
        <v>#VALUE!</v>
      </c>
      <c r="G39" s="18" t="str">
        <f t="shared" si="7"/>
        <v/>
      </c>
      <c r="H39" s="18" t="str">
        <f t="shared" si="8"/>
        <v/>
      </c>
      <c r="I39" s="18" t="str">
        <f t="shared" si="9"/>
        <v/>
      </c>
      <c r="J39" s="18" t="str">
        <f t="shared" si="10"/>
        <v/>
      </c>
      <c r="K39" s="18" t="str">
        <f t="shared" si="11"/>
        <v/>
      </c>
      <c r="L39" s="18" t="str">
        <f t="shared" si="12"/>
        <v/>
      </c>
      <c r="M39" s="18" t="e">
        <f>VLOOKUP(F39,F3数据库!C:AA,3,0)</f>
        <v>#VALUE!</v>
      </c>
      <c r="N39" s="18" t="e">
        <f t="shared" si="13"/>
        <v>#VALUE!</v>
      </c>
      <c r="O39" s="19" t="e">
        <f t="shared" si="14"/>
        <v>#VALUE!</v>
      </c>
      <c r="P39" s="18" t="e">
        <f>VLOOKUP(F39,F3数据库!C:AA,4,0)</f>
        <v>#VALUE!</v>
      </c>
      <c r="Q39" s="18" t="e">
        <f>VLOOKUP(G39,F3数据库!AC:AD,2,0)</f>
        <v>#N/A</v>
      </c>
      <c r="R39" s="18"/>
      <c r="S39" s="18" t="e" cm="1">
        <f t="array" ref="S39">_xlfn.IFS(I39="A",VLOOKUP(F39,F3数据库!C:AA,7,0),I39="B",VLOOKUP(F39,F3数据库!C:AA,15,0),I39="C",VLOOKUP(F39,F3数据库!C:AA,21,0))</f>
        <v>#N/A</v>
      </c>
      <c r="T39" s="18" t="e" cm="1">
        <f t="array" ref="T39">_xlfn.IFS(I39="A",VLOOKUP(F39,F3数据库!C:AA,8,0),I39="B",VLOOKUP(F39,F3数据库!C:AA,16,0),I39="C",VLOOKUP(F39,F3数据库!C:AA,22,0))</f>
        <v>#N/A</v>
      </c>
      <c r="U39" s="19" t="e" cm="1">
        <f t="array" ref="U39">_xlfn.IFS(I39="A",VLOOKUP(F39,F3数据库!C:AA,11,0),I39="B",VLOOKUP(F39,F3数据库!C:AA,17,0),I39="C",VLOOKUP(F39,F3数据库!C:AA,23,0))*C39</f>
        <v>#N/A</v>
      </c>
      <c r="V39" s="18" t="e" cm="1">
        <f t="array" ref="V39">_xlfn.IFS(I39="A",VLOOKUP(F39,F3数据库!C:AA,12,0),I39="B",VLOOKUP(F39,F3数据库!C:AA,18,0),I39="C",VLOOKUP(F39,F3数据库!C:AA,24,0))</f>
        <v>#N/A</v>
      </c>
      <c r="W39" s="18" t="e" cm="1">
        <f t="array" ref="W39">_xlfn.IFS(I39="A",VLOOKUP(F39,F3数据库!C:AA,13,0),I39="B",VLOOKUP(F39,F3数据库!C:AA,19,0),I39="C",VLOOKUP(F39,F3数据库!C:AA,25,0))</f>
        <v>#N/A</v>
      </c>
      <c r="X39" s="18"/>
    </row>
    <row r="40" spans="1:24" x14ac:dyDescent="0.25">
      <c r="A40" s="22"/>
      <c r="B40" s="3"/>
      <c r="C40" s="3"/>
      <c r="D40" s="3"/>
      <c r="E40" s="18" t="e">
        <f t="shared" si="5"/>
        <v>#VALUE!</v>
      </c>
      <c r="F40" s="18" t="e">
        <f t="shared" si="6"/>
        <v>#VALUE!</v>
      </c>
      <c r="G40" s="18" t="str">
        <f t="shared" si="7"/>
        <v/>
      </c>
      <c r="H40" s="18" t="str">
        <f t="shared" si="8"/>
        <v/>
      </c>
      <c r="I40" s="18" t="str">
        <f t="shared" si="9"/>
        <v/>
      </c>
      <c r="J40" s="18" t="str">
        <f t="shared" si="10"/>
        <v/>
      </c>
      <c r="K40" s="18" t="str">
        <f t="shared" si="11"/>
        <v/>
      </c>
      <c r="L40" s="18" t="str">
        <f t="shared" si="12"/>
        <v/>
      </c>
      <c r="M40" s="18" t="e">
        <f>VLOOKUP(F40,F3数据库!C:AA,3,0)</f>
        <v>#VALUE!</v>
      </c>
      <c r="N40" s="18" t="e">
        <f t="shared" si="13"/>
        <v>#VALUE!</v>
      </c>
      <c r="O40" s="19" t="e">
        <f t="shared" si="14"/>
        <v>#VALUE!</v>
      </c>
      <c r="P40" s="18" t="e">
        <f>VLOOKUP(F40,F3数据库!C:AA,4,0)</f>
        <v>#VALUE!</v>
      </c>
      <c r="Q40" s="18" t="e">
        <f>VLOOKUP(G40,F3数据库!AC:AD,2,0)</f>
        <v>#N/A</v>
      </c>
      <c r="R40" s="18"/>
      <c r="S40" s="18" t="e" cm="1">
        <f t="array" ref="S40">_xlfn.IFS(I40="A",VLOOKUP(F40,F3数据库!C:AA,7,0),I40="B",VLOOKUP(F40,F3数据库!C:AA,15,0),I40="C",VLOOKUP(F40,F3数据库!C:AA,21,0))</f>
        <v>#N/A</v>
      </c>
      <c r="T40" s="18" t="e" cm="1">
        <f t="array" ref="T40">_xlfn.IFS(I40="A",VLOOKUP(F40,F3数据库!C:AA,8,0),I40="B",VLOOKUP(F40,F3数据库!C:AA,16,0),I40="C",VLOOKUP(F40,F3数据库!C:AA,22,0))</f>
        <v>#N/A</v>
      </c>
      <c r="U40" s="19" t="e" cm="1">
        <f t="array" ref="U40">_xlfn.IFS(I40="A",VLOOKUP(F40,F3数据库!C:AA,11,0),I40="B",VLOOKUP(F40,F3数据库!C:AA,17,0),I40="C",VLOOKUP(F40,F3数据库!C:AA,23,0))*C40</f>
        <v>#N/A</v>
      </c>
      <c r="V40" s="18" t="e" cm="1">
        <f t="array" ref="V40">_xlfn.IFS(I40="A",VLOOKUP(F40,F3数据库!C:AA,12,0),I40="B",VLOOKUP(F40,F3数据库!C:AA,18,0),I40="C",VLOOKUP(F40,F3数据库!C:AA,24,0))</f>
        <v>#N/A</v>
      </c>
      <c r="W40" s="18" t="e" cm="1">
        <f t="array" ref="W40">_xlfn.IFS(I40="A",VLOOKUP(F40,F3数据库!C:AA,13,0),I40="B",VLOOKUP(F40,F3数据库!C:AA,19,0),I40="C",VLOOKUP(F40,F3数据库!C:AA,25,0))</f>
        <v>#N/A</v>
      </c>
      <c r="X40" s="18"/>
    </row>
    <row r="41" spans="1:24" x14ac:dyDescent="0.25">
      <c r="A41" s="22"/>
      <c r="B41" s="3"/>
      <c r="C41" s="3"/>
      <c r="D41" s="3"/>
      <c r="E41" s="18" t="e">
        <f t="shared" si="5"/>
        <v>#VALUE!</v>
      </c>
      <c r="F41" s="18" t="e">
        <f t="shared" si="6"/>
        <v>#VALUE!</v>
      </c>
      <c r="G41" s="18" t="str">
        <f t="shared" si="7"/>
        <v/>
      </c>
      <c r="H41" s="18" t="str">
        <f t="shared" si="8"/>
        <v/>
      </c>
      <c r="I41" s="18" t="str">
        <f t="shared" si="9"/>
        <v/>
      </c>
      <c r="J41" s="18" t="str">
        <f t="shared" si="10"/>
        <v/>
      </c>
      <c r="K41" s="18" t="str">
        <f t="shared" si="11"/>
        <v/>
      </c>
      <c r="L41" s="18" t="str">
        <f t="shared" si="12"/>
        <v/>
      </c>
      <c r="M41" s="18" t="e">
        <f>VLOOKUP(F41,F3数据库!C:AA,3,0)</f>
        <v>#VALUE!</v>
      </c>
      <c r="N41" s="18" t="e">
        <f t="shared" si="13"/>
        <v>#VALUE!</v>
      </c>
      <c r="O41" s="19" t="e">
        <f t="shared" si="14"/>
        <v>#VALUE!</v>
      </c>
      <c r="P41" s="18" t="e">
        <f>VLOOKUP(F41,F3数据库!C:AA,4,0)</f>
        <v>#VALUE!</v>
      </c>
      <c r="Q41" s="18" t="e">
        <f>VLOOKUP(G41,F3数据库!AC:AD,2,0)</f>
        <v>#N/A</v>
      </c>
      <c r="R41" s="18"/>
      <c r="S41" s="18" t="e" cm="1">
        <f t="array" ref="S41">_xlfn.IFS(I41="A",VLOOKUP(F41,F3数据库!C:AA,7,0),I41="B",VLOOKUP(F41,F3数据库!C:AA,15,0),I41="C",VLOOKUP(F41,F3数据库!C:AA,21,0))</f>
        <v>#N/A</v>
      </c>
      <c r="T41" s="18" t="e" cm="1">
        <f t="array" ref="T41">_xlfn.IFS(I41="A",VLOOKUP(F41,F3数据库!C:AA,8,0),I41="B",VLOOKUP(F41,F3数据库!C:AA,16,0),I41="C",VLOOKUP(F41,F3数据库!C:AA,22,0))</f>
        <v>#N/A</v>
      </c>
      <c r="U41" s="19" t="e" cm="1">
        <f t="array" ref="U41">_xlfn.IFS(I41="A",VLOOKUP(F41,F3数据库!C:AA,11,0),I41="B",VLOOKUP(F41,F3数据库!C:AA,17,0),I41="C",VLOOKUP(F41,F3数据库!C:AA,23,0))*C41</f>
        <v>#N/A</v>
      </c>
      <c r="V41" s="18" t="e" cm="1">
        <f t="array" ref="V41">_xlfn.IFS(I41="A",VLOOKUP(F41,F3数据库!C:AA,12,0),I41="B",VLOOKUP(F41,F3数据库!C:AA,18,0),I41="C",VLOOKUP(F41,F3数据库!C:AA,24,0))</f>
        <v>#N/A</v>
      </c>
      <c r="W41" s="18" t="e" cm="1">
        <f t="array" ref="W41">_xlfn.IFS(I41="A",VLOOKUP(F41,F3数据库!C:AA,13,0),I41="B",VLOOKUP(F41,F3数据库!C:AA,19,0),I41="C",VLOOKUP(F41,F3数据库!C:AA,25,0))</f>
        <v>#N/A</v>
      </c>
      <c r="X41" s="18"/>
    </row>
    <row r="42" spans="1:24" x14ac:dyDescent="0.25">
      <c r="A42" s="22"/>
      <c r="B42" s="3"/>
      <c r="C42" s="3"/>
      <c r="D42" s="3"/>
      <c r="E42" s="18" t="e">
        <f t="shared" si="5"/>
        <v>#VALUE!</v>
      </c>
      <c r="F42" s="18" t="e">
        <f t="shared" si="6"/>
        <v>#VALUE!</v>
      </c>
      <c r="G42" s="18" t="str">
        <f t="shared" si="7"/>
        <v/>
      </c>
      <c r="H42" s="18" t="str">
        <f t="shared" si="8"/>
        <v/>
      </c>
      <c r="I42" s="18" t="str">
        <f t="shared" si="9"/>
        <v/>
      </c>
      <c r="J42" s="18" t="str">
        <f t="shared" si="10"/>
        <v/>
      </c>
      <c r="K42" s="18" t="str">
        <f t="shared" si="11"/>
        <v/>
      </c>
      <c r="L42" s="18" t="str">
        <f t="shared" si="12"/>
        <v/>
      </c>
      <c r="M42" s="18" t="e">
        <f>VLOOKUP(F42,F3数据库!C:AA,3,0)</f>
        <v>#VALUE!</v>
      </c>
      <c r="N42" s="18" t="e">
        <f t="shared" si="13"/>
        <v>#VALUE!</v>
      </c>
      <c r="O42" s="19" t="e">
        <f t="shared" si="14"/>
        <v>#VALUE!</v>
      </c>
      <c r="P42" s="18" t="e">
        <f>VLOOKUP(F42,F3数据库!C:AA,4,0)</f>
        <v>#VALUE!</v>
      </c>
      <c r="Q42" s="18" t="e">
        <f>VLOOKUP(G42,F3数据库!AC:AD,2,0)</f>
        <v>#N/A</v>
      </c>
      <c r="R42" s="18"/>
      <c r="S42" s="18" t="e" cm="1">
        <f t="array" ref="S42">_xlfn.IFS(I42="A",VLOOKUP(F42,F3数据库!C:AA,7,0),I42="B",VLOOKUP(F42,F3数据库!C:AA,15,0),I42="C",VLOOKUP(F42,F3数据库!C:AA,21,0))</f>
        <v>#N/A</v>
      </c>
      <c r="T42" s="18" t="e" cm="1">
        <f t="array" ref="T42">_xlfn.IFS(I42="A",VLOOKUP(F42,F3数据库!C:AA,8,0),I42="B",VLOOKUP(F42,F3数据库!C:AA,16,0),I42="C",VLOOKUP(F42,F3数据库!C:AA,22,0))</f>
        <v>#N/A</v>
      </c>
      <c r="U42" s="19" t="e" cm="1">
        <f t="array" ref="U42">_xlfn.IFS(I42="A",VLOOKUP(F42,F3数据库!C:AA,11,0),I42="B",VLOOKUP(F42,F3数据库!C:AA,17,0),I42="C",VLOOKUP(F42,F3数据库!C:AA,23,0))*C42</f>
        <v>#N/A</v>
      </c>
      <c r="V42" s="18" t="e" cm="1">
        <f t="array" ref="V42">_xlfn.IFS(I42="A",VLOOKUP(F42,F3数据库!C:AA,12,0),I42="B",VLOOKUP(F42,F3数据库!C:AA,18,0),I42="C",VLOOKUP(F42,F3数据库!C:AA,24,0))</f>
        <v>#N/A</v>
      </c>
      <c r="W42" s="18" t="e" cm="1">
        <f t="array" ref="W42">_xlfn.IFS(I42="A",VLOOKUP(F42,F3数据库!C:AA,13,0),I42="B",VLOOKUP(F42,F3数据库!C:AA,19,0),I42="C",VLOOKUP(F42,F3数据库!C:AA,25,0))</f>
        <v>#N/A</v>
      </c>
      <c r="X42" s="18"/>
    </row>
    <row r="43" spans="1:24" x14ac:dyDescent="0.25">
      <c r="A43" s="22"/>
      <c r="B43" s="3"/>
      <c r="C43" s="3"/>
      <c r="D43" s="3"/>
      <c r="E43" s="18" t="e">
        <f t="shared" si="5"/>
        <v>#VALUE!</v>
      </c>
      <c r="F43" s="18" t="e">
        <f t="shared" si="6"/>
        <v>#VALUE!</v>
      </c>
      <c r="G43" s="18" t="str">
        <f t="shared" si="7"/>
        <v/>
      </c>
      <c r="H43" s="18" t="str">
        <f t="shared" si="8"/>
        <v/>
      </c>
      <c r="I43" s="18" t="str">
        <f t="shared" si="9"/>
        <v/>
      </c>
      <c r="J43" s="18" t="str">
        <f t="shared" si="10"/>
        <v/>
      </c>
      <c r="K43" s="18" t="str">
        <f t="shared" si="11"/>
        <v/>
      </c>
      <c r="L43" s="18" t="str">
        <f t="shared" si="12"/>
        <v/>
      </c>
      <c r="M43" s="18" t="e">
        <f>VLOOKUP(F43,F3数据库!C:AA,3,0)</f>
        <v>#VALUE!</v>
      </c>
      <c r="N43" s="18" t="e">
        <f t="shared" si="13"/>
        <v>#VALUE!</v>
      </c>
      <c r="O43" s="19" t="e">
        <f t="shared" si="14"/>
        <v>#VALUE!</v>
      </c>
      <c r="P43" s="18" t="e">
        <f>VLOOKUP(F43,F3数据库!C:AA,4,0)</f>
        <v>#VALUE!</v>
      </c>
      <c r="Q43" s="18" t="e">
        <f>VLOOKUP(G43,F3数据库!AC:AD,2,0)</f>
        <v>#N/A</v>
      </c>
      <c r="R43" s="18"/>
      <c r="S43" s="18" t="e" cm="1">
        <f t="array" ref="S43">_xlfn.IFS(I43="A",VLOOKUP(F43,F3数据库!C:AA,7,0),I43="B",VLOOKUP(F43,F3数据库!C:AA,15,0),I43="C",VLOOKUP(F43,F3数据库!C:AA,21,0))</f>
        <v>#N/A</v>
      </c>
      <c r="T43" s="18" t="e" cm="1">
        <f t="array" ref="T43">_xlfn.IFS(I43="A",VLOOKUP(F43,F3数据库!C:AA,8,0),I43="B",VLOOKUP(F43,F3数据库!C:AA,16,0),I43="C",VLOOKUP(F43,F3数据库!C:AA,22,0))</f>
        <v>#N/A</v>
      </c>
      <c r="U43" s="19" t="e" cm="1">
        <f t="array" ref="U43">_xlfn.IFS(I43="A",VLOOKUP(F43,F3数据库!C:AA,11,0),I43="B",VLOOKUP(F43,F3数据库!C:AA,17,0),I43="C",VLOOKUP(F43,F3数据库!C:AA,23,0))*C43</f>
        <v>#N/A</v>
      </c>
      <c r="V43" s="18" t="e" cm="1">
        <f t="array" ref="V43">_xlfn.IFS(I43="A",VLOOKUP(F43,F3数据库!C:AA,12,0),I43="B",VLOOKUP(F43,F3数据库!C:AA,18,0),I43="C",VLOOKUP(F43,F3数据库!C:AA,24,0))</f>
        <v>#N/A</v>
      </c>
      <c r="W43" s="18" t="e" cm="1">
        <f t="array" ref="W43">_xlfn.IFS(I43="A",VLOOKUP(F43,F3数据库!C:AA,13,0),I43="B",VLOOKUP(F43,F3数据库!C:AA,19,0),I43="C",VLOOKUP(F43,F3数据库!C:AA,25,0))</f>
        <v>#N/A</v>
      </c>
      <c r="X43" s="18"/>
    </row>
    <row r="44" spans="1:24" x14ac:dyDescent="0.25">
      <c r="A44" s="22"/>
      <c r="B44" s="3"/>
      <c r="C44" s="3"/>
      <c r="D44" s="3"/>
      <c r="E44" s="18" t="e">
        <f t="shared" si="5"/>
        <v>#VALUE!</v>
      </c>
      <c r="F44" s="18" t="e">
        <f t="shared" si="6"/>
        <v>#VALUE!</v>
      </c>
      <c r="G44" s="18" t="str">
        <f t="shared" si="7"/>
        <v/>
      </c>
      <c r="H44" s="18" t="str">
        <f t="shared" si="8"/>
        <v/>
      </c>
      <c r="I44" s="18" t="str">
        <f t="shared" si="9"/>
        <v/>
      </c>
      <c r="J44" s="18" t="str">
        <f t="shared" si="10"/>
        <v/>
      </c>
      <c r="K44" s="18" t="str">
        <f t="shared" si="11"/>
        <v/>
      </c>
      <c r="L44" s="18" t="str">
        <f t="shared" si="12"/>
        <v/>
      </c>
      <c r="M44" s="18" t="e">
        <f>VLOOKUP(F44,F3数据库!C:AA,3,0)</f>
        <v>#VALUE!</v>
      </c>
      <c r="N44" s="18" t="e">
        <f t="shared" si="13"/>
        <v>#VALUE!</v>
      </c>
      <c r="O44" s="19" t="e">
        <f t="shared" si="14"/>
        <v>#VALUE!</v>
      </c>
      <c r="P44" s="18" t="e">
        <f>VLOOKUP(F44,F3数据库!C:AA,4,0)</f>
        <v>#VALUE!</v>
      </c>
      <c r="Q44" s="18" t="e">
        <f>VLOOKUP(G44,F3数据库!AC:AD,2,0)</f>
        <v>#N/A</v>
      </c>
      <c r="R44" s="18"/>
      <c r="S44" s="18" t="e" cm="1">
        <f t="array" ref="S44">_xlfn.IFS(I44="A",VLOOKUP(F44,F3数据库!C:AA,7,0),I44="B",VLOOKUP(F44,F3数据库!C:AA,15,0),I44="C",VLOOKUP(F44,F3数据库!C:AA,21,0))</f>
        <v>#N/A</v>
      </c>
      <c r="T44" s="18" t="e" cm="1">
        <f t="array" ref="T44">_xlfn.IFS(I44="A",VLOOKUP(F44,F3数据库!C:AA,8,0),I44="B",VLOOKUP(F44,F3数据库!C:AA,16,0),I44="C",VLOOKUP(F44,F3数据库!C:AA,22,0))</f>
        <v>#N/A</v>
      </c>
      <c r="U44" s="19" t="e" cm="1">
        <f t="array" ref="U44">_xlfn.IFS(I44="A",VLOOKUP(F44,F3数据库!C:AA,11,0),I44="B",VLOOKUP(F44,F3数据库!C:AA,17,0),I44="C",VLOOKUP(F44,F3数据库!C:AA,23,0))*C44</f>
        <v>#N/A</v>
      </c>
      <c r="V44" s="18" t="e" cm="1">
        <f t="array" ref="V44">_xlfn.IFS(I44="A",VLOOKUP(F44,F3数据库!C:AA,12,0),I44="B",VLOOKUP(F44,F3数据库!C:AA,18,0),I44="C",VLOOKUP(F44,F3数据库!C:AA,24,0))</f>
        <v>#N/A</v>
      </c>
      <c r="W44" s="18" t="e" cm="1">
        <f t="array" ref="W44">_xlfn.IFS(I44="A",VLOOKUP(F44,F3数据库!C:AA,13,0),I44="B",VLOOKUP(F44,F3数据库!C:AA,19,0),I44="C",VLOOKUP(F44,F3数据库!C:AA,25,0))</f>
        <v>#N/A</v>
      </c>
      <c r="X44" s="18"/>
    </row>
    <row r="45" spans="1:24" x14ac:dyDescent="0.25">
      <c r="A45" s="22"/>
      <c r="B45" s="3"/>
      <c r="C45" s="3"/>
      <c r="D45" s="3"/>
      <c r="E45" s="18" t="e">
        <f t="shared" si="5"/>
        <v>#VALUE!</v>
      </c>
      <c r="F45" s="18" t="e">
        <f t="shared" si="6"/>
        <v>#VALUE!</v>
      </c>
      <c r="G45" s="18" t="str">
        <f t="shared" si="7"/>
        <v/>
      </c>
      <c r="H45" s="18" t="str">
        <f t="shared" si="8"/>
        <v/>
      </c>
      <c r="I45" s="18" t="str">
        <f t="shared" si="9"/>
        <v/>
      </c>
      <c r="J45" s="18" t="str">
        <f t="shared" si="10"/>
        <v/>
      </c>
      <c r="K45" s="18" t="str">
        <f t="shared" si="11"/>
        <v/>
      </c>
      <c r="L45" s="18" t="str">
        <f t="shared" si="12"/>
        <v/>
      </c>
      <c r="M45" s="18" t="e">
        <f>VLOOKUP(F45,F3数据库!C:AA,3,0)</f>
        <v>#VALUE!</v>
      </c>
      <c r="N45" s="18" t="e">
        <f t="shared" si="13"/>
        <v>#VALUE!</v>
      </c>
      <c r="O45" s="19" t="e">
        <f t="shared" si="14"/>
        <v>#VALUE!</v>
      </c>
      <c r="P45" s="18" t="e">
        <f>VLOOKUP(F45,F3数据库!C:AA,4,0)</f>
        <v>#VALUE!</v>
      </c>
      <c r="Q45" s="18" t="e">
        <f>VLOOKUP(G45,F3数据库!AC:AD,2,0)</f>
        <v>#N/A</v>
      </c>
      <c r="R45" s="18"/>
      <c r="S45" s="18" t="e" cm="1">
        <f t="array" ref="S45">_xlfn.IFS(I45="A",VLOOKUP(F45,F3数据库!C:AA,7,0),I45="B",VLOOKUP(F45,F3数据库!C:AA,15,0),I45="C",VLOOKUP(F45,F3数据库!C:AA,21,0))</f>
        <v>#N/A</v>
      </c>
      <c r="T45" s="18" t="e" cm="1">
        <f t="array" ref="T45">_xlfn.IFS(I45="A",VLOOKUP(F45,F3数据库!C:AA,8,0),I45="B",VLOOKUP(F45,F3数据库!C:AA,16,0),I45="C",VLOOKUP(F45,F3数据库!C:AA,22,0))</f>
        <v>#N/A</v>
      </c>
      <c r="U45" s="19" t="e" cm="1">
        <f t="array" ref="U45">_xlfn.IFS(I45="A",VLOOKUP(F45,F3数据库!C:AA,11,0),I45="B",VLOOKUP(F45,F3数据库!C:AA,17,0),I45="C",VLOOKUP(F45,F3数据库!C:AA,23,0))*C45</f>
        <v>#N/A</v>
      </c>
      <c r="V45" s="18" t="e" cm="1">
        <f t="array" ref="V45">_xlfn.IFS(I45="A",VLOOKUP(F45,F3数据库!C:AA,12,0),I45="B",VLOOKUP(F45,F3数据库!C:AA,18,0),I45="C",VLOOKUP(F45,F3数据库!C:AA,24,0))</f>
        <v>#N/A</v>
      </c>
      <c r="W45" s="18" t="e" cm="1">
        <f t="array" ref="W45">_xlfn.IFS(I45="A",VLOOKUP(F45,F3数据库!C:AA,13,0),I45="B",VLOOKUP(F45,F3数据库!C:AA,19,0),I45="C",VLOOKUP(F45,F3数据库!C:AA,25,0))</f>
        <v>#N/A</v>
      </c>
      <c r="X45" s="18"/>
    </row>
    <row r="46" spans="1:24" x14ac:dyDescent="0.25">
      <c r="A46" s="22"/>
      <c r="B46" s="3"/>
      <c r="C46" s="3"/>
      <c r="D46" s="3"/>
      <c r="E46" s="18" t="e">
        <f t="shared" si="5"/>
        <v>#VALUE!</v>
      </c>
      <c r="F46" s="18" t="e">
        <f t="shared" si="6"/>
        <v>#VALUE!</v>
      </c>
      <c r="G46" s="18" t="str">
        <f t="shared" si="7"/>
        <v/>
      </c>
      <c r="H46" s="18" t="str">
        <f t="shared" si="8"/>
        <v/>
      </c>
      <c r="I46" s="18" t="str">
        <f t="shared" si="9"/>
        <v/>
      </c>
      <c r="J46" s="18" t="str">
        <f t="shared" si="10"/>
        <v/>
      </c>
      <c r="K46" s="18" t="str">
        <f t="shared" si="11"/>
        <v/>
      </c>
      <c r="L46" s="18" t="str">
        <f t="shared" si="12"/>
        <v/>
      </c>
      <c r="M46" s="18" t="e">
        <f>VLOOKUP(F46,F3数据库!C:AA,3,0)</f>
        <v>#VALUE!</v>
      </c>
      <c r="N46" s="18" t="e">
        <f t="shared" si="13"/>
        <v>#VALUE!</v>
      </c>
      <c r="O46" s="19" t="e">
        <f t="shared" si="14"/>
        <v>#VALUE!</v>
      </c>
      <c r="P46" s="18" t="e">
        <f>VLOOKUP(F46,F3数据库!C:AA,4,0)</f>
        <v>#VALUE!</v>
      </c>
      <c r="Q46" s="18" t="e">
        <f>VLOOKUP(G46,F3数据库!AC:AD,2,0)</f>
        <v>#N/A</v>
      </c>
      <c r="R46" s="18"/>
      <c r="S46" s="18" t="e" cm="1">
        <f t="array" ref="S46">_xlfn.IFS(I46="A",VLOOKUP(F46,F3数据库!C:AA,7,0),I46="B",VLOOKUP(F46,F3数据库!C:AA,15,0),I46="C",VLOOKUP(F46,F3数据库!C:AA,21,0))</f>
        <v>#N/A</v>
      </c>
      <c r="T46" s="18" t="e" cm="1">
        <f t="array" ref="T46">_xlfn.IFS(I46="A",VLOOKUP(F46,F3数据库!C:AA,8,0),I46="B",VLOOKUP(F46,F3数据库!C:AA,16,0),I46="C",VLOOKUP(F46,F3数据库!C:AA,22,0))</f>
        <v>#N/A</v>
      </c>
      <c r="U46" s="19" t="e" cm="1">
        <f t="array" ref="U46">_xlfn.IFS(I46="A",VLOOKUP(F46,F3数据库!C:AA,11,0),I46="B",VLOOKUP(F46,F3数据库!C:AA,17,0),I46="C",VLOOKUP(F46,F3数据库!C:AA,23,0))*C46</f>
        <v>#N/A</v>
      </c>
      <c r="V46" s="18" t="e" cm="1">
        <f t="array" ref="V46">_xlfn.IFS(I46="A",VLOOKUP(F46,F3数据库!C:AA,12,0),I46="B",VLOOKUP(F46,F3数据库!C:AA,18,0),I46="C",VLOOKUP(F46,F3数据库!C:AA,24,0))</f>
        <v>#N/A</v>
      </c>
      <c r="W46" s="18" t="e" cm="1">
        <f t="array" ref="W46">_xlfn.IFS(I46="A",VLOOKUP(F46,F3数据库!C:AA,13,0),I46="B",VLOOKUP(F46,F3数据库!C:AA,19,0),I46="C",VLOOKUP(F46,F3数据库!C:AA,25,0))</f>
        <v>#N/A</v>
      </c>
      <c r="X46" s="18"/>
    </row>
    <row r="47" spans="1:24" x14ac:dyDescent="0.25">
      <c r="A47" s="22"/>
      <c r="B47" s="3"/>
      <c r="C47" s="3"/>
      <c r="D47" s="3"/>
      <c r="E47" s="18" t="e">
        <f t="shared" si="5"/>
        <v>#VALUE!</v>
      </c>
      <c r="F47" s="18" t="e">
        <f t="shared" si="6"/>
        <v>#VALUE!</v>
      </c>
      <c r="G47" s="18" t="str">
        <f t="shared" si="7"/>
        <v/>
      </c>
      <c r="H47" s="18" t="str">
        <f t="shared" si="8"/>
        <v/>
      </c>
      <c r="I47" s="18" t="str">
        <f t="shared" si="9"/>
        <v/>
      </c>
      <c r="J47" s="18" t="str">
        <f t="shared" si="10"/>
        <v/>
      </c>
      <c r="K47" s="18" t="str">
        <f t="shared" si="11"/>
        <v/>
      </c>
      <c r="L47" s="18" t="str">
        <f t="shared" si="12"/>
        <v/>
      </c>
      <c r="M47" s="18" t="e">
        <f>VLOOKUP(F47,F3数据库!C:AA,3,0)</f>
        <v>#VALUE!</v>
      </c>
      <c r="N47" s="18" t="e">
        <f t="shared" si="13"/>
        <v>#VALUE!</v>
      </c>
      <c r="O47" s="19" t="e">
        <f t="shared" si="14"/>
        <v>#VALUE!</v>
      </c>
      <c r="P47" s="18" t="e">
        <f>VLOOKUP(F47,F3数据库!C:AA,4,0)</f>
        <v>#VALUE!</v>
      </c>
      <c r="Q47" s="18" t="e">
        <f>VLOOKUP(G47,F3数据库!AC:AD,2,0)</f>
        <v>#N/A</v>
      </c>
      <c r="R47" s="18"/>
      <c r="S47" s="18" t="e" cm="1">
        <f t="array" ref="S47">_xlfn.IFS(I47="A",VLOOKUP(F47,F3数据库!C:AA,7,0),I47="B",VLOOKUP(F47,F3数据库!C:AA,15,0),I47="C",VLOOKUP(F47,F3数据库!C:AA,21,0))</f>
        <v>#N/A</v>
      </c>
      <c r="T47" s="18" t="e" cm="1">
        <f t="array" ref="T47">_xlfn.IFS(I47="A",VLOOKUP(F47,F3数据库!C:AA,8,0),I47="B",VLOOKUP(F47,F3数据库!C:AA,16,0),I47="C",VLOOKUP(F47,F3数据库!C:AA,22,0))</f>
        <v>#N/A</v>
      </c>
      <c r="U47" s="19" t="e" cm="1">
        <f t="array" ref="U47">_xlfn.IFS(I47="A",VLOOKUP(F47,F3数据库!C:AA,11,0),I47="B",VLOOKUP(F47,F3数据库!C:AA,17,0),I47="C",VLOOKUP(F47,F3数据库!C:AA,23,0))*C47</f>
        <v>#N/A</v>
      </c>
      <c r="V47" s="18" t="e" cm="1">
        <f t="array" ref="V47">_xlfn.IFS(I47="A",VLOOKUP(F47,F3数据库!C:AA,12,0),I47="B",VLOOKUP(F47,F3数据库!C:AA,18,0),I47="C",VLOOKUP(F47,F3数据库!C:AA,24,0))</f>
        <v>#N/A</v>
      </c>
      <c r="W47" s="18" t="e" cm="1">
        <f t="array" ref="W47">_xlfn.IFS(I47="A",VLOOKUP(F47,F3数据库!C:AA,13,0),I47="B",VLOOKUP(F47,F3数据库!C:AA,19,0),I47="C",VLOOKUP(F47,F3数据库!C:AA,25,0))</f>
        <v>#N/A</v>
      </c>
      <c r="X47" s="18"/>
    </row>
    <row r="48" spans="1:24" x14ac:dyDescent="0.25">
      <c r="A48" s="22"/>
      <c r="B48" s="3"/>
      <c r="C48" s="3"/>
      <c r="D48" s="3"/>
      <c r="E48" s="18" t="e">
        <f t="shared" si="5"/>
        <v>#VALUE!</v>
      </c>
      <c r="F48" s="18" t="e">
        <f t="shared" si="6"/>
        <v>#VALUE!</v>
      </c>
      <c r="G48" s="18" t="str">
        <f t="shared" si="7"/>
        <v/>
      </c>
      <c r="H48" s="18" t="str">
        <f t="shared" si="8"/>
        <v/>
      </c>
      <c r="I48" s="18" t="str">
        <f t="shared" si="9"/>
        <v/>
      </c>
      <c r="J48" s="18" t="str">
        <f t="shared" si="10"/>
        <v/>
      </c>
      <c r="K48" s="18" t="str">
        <f t="shared" si="11"/>
        <v/>
      </c>
      <c r="L48" s="18" t="str">
        <f t="shared" si="12"/>
        <v/>
      </c>
      <c r="M48" s="18" t="e">
        <f>VLOOKUP(F48,F3数据库!C:AA,3,0)</f>
        <v>#VALUE!</v>
      </c>
      <c r="N48" s="18" t="e">
        <f t="shared" si="13"/>
        <v>#VALUE!</v>
      </c>
      <c r="O48" s="19" t="e">
        <f t="shared" si="14"/>
        <v>#VALUE!</v>
      </c>
      <c r="P48" s="18" t="e">
        <f>VLOOKUP(F48,F3数据库!C:AA,4,0)</f>
        <v>#VALUE!</v>
      </c>
      <c r="Q48" s="18" t="e">
        <f>VLOOKUP(G48,F3数据库!AC:AD,2,0)</f>
        <v>#N/A</v>
      </c>
      <c r="R48" s="18"/>
      <c r="S48" s="18" t="e" cm="1">
        <f t="array" ref="S48">_xlfn.IFS(I48="A",VLOOKUP(F48,F3数据库!C:AA,7,0),I48="B",VLOOKUP(F48,F3数据库!C:AA,15,0),I48="C",VLOOKUP(F48,F3数据库!C:AA,21,0))</f>
        <v>#N/A</v>
      </c>
      <c r="T48" s="18" t="e" cm="1">
        <f t="array" ref="T48">_xlfn.IFS(I48="A",VLOOKUP(F48,F3数据库!C:AA,8,0),I48="B",VLOOKUP(F48,F3数据库!C:AA,16,0),I48="C",VLOOKUP(F48,F3数据库!C:AA,22,0))</f>
        <v>#N/A</v>
      </c>
      <c r="U48" s="19" t="e" cm="1">
        <f t="array" ref="U48">_xlfn.IFS(I48="A",VLOOKUP(F48,F3数据库!C:AA,11,0),I48="B",VLOOKUP(F48,F3数据库!C:AA,17,0),I48="C",VLOOKUP(F48,F3数据库!C:AA,23,0))*C48</f>
        <v>#N/A</v>
      </c>
      <c r="V48" s="18" t="e" cm="1">
        <f t="array" ref="V48">_xlfn.IFS(I48="A",VLOOKUP(F48,F3数据库!C:AA,12,0),I48="B",VLOOKUP(F48,F3数据库!C:AA,18,0),I48="C",VLOOKUP(F48,F3数据库!C:AA,24,0))</f>
        <v>#N/A</v>
      </c>
      <c r="W48" s="18" t="e" cm="1">
        <f t="array" ref="W48">_xlfn.IFS(I48="A",VLOOKUP(F48,F3数据库!C:AA,13,0),I48="B",VLOOKUP(F48,F3数据库!C:AA,19,0),I48="C",VLOOKUP(F48,F3数据库!C:AA,25,0))</f>
        <v>#N/A</v>
      </c>
      <c r="X48" s="18"/>
    </row>
    <row r="49" spans="1:24" x14ac:dyDescent="0.25">
      <c r="A49" s="22"/>
      <c r="B49" s="3"/>
      <c r="C49" s="3"/>
      <c r="D49" s="3"/>
      <c r="E49" s="18" t="e">
        <f t="shared" si="5"/>
        <v>#VALUE!</v>
      </c>
      <c r="F49" s="18" t="e">
        <f t="shared" si="6"/>
        <v>#VALUE!</v>
      </c>
      <c r="G49" s="18" t="str">
        <f t="shared" si="7"/>
        <v/>
      </c>
      <c r="H49" s="18" t="str">
        <f t="shared" si="8"/>
        <v/>
      </c>
      <c r="I49" s="18" t="str">
        <f t="shared" si="9"/>
        <v/>
      </c>
      <c r="J49" s="18" t="str">
        <f t="shared" si="10"/>
        <v/>
      </c>
      <c r="K49" s="18" t="str">
        <f t="shared" si="11"/>
        <v/>
      </c>
      <c r="L49" s="18" t="str">
        <f t="shared" si="12"/>
        <v/>
      </c>
      <c r="M49" s="18" t="e">
        <f>VLOOKUP(F49,F3数据库!C:AA,3,0)</f>
        <v>#VALUE!</v>
      </c>
      <c r="N49" s="18" t="e">
        <f t="shared" si="13"/>
        <v>#VALUE!</v>
      </c>
      <c r="O49" s="19" t="e">
        <f t="shared" si="14"/>
        <v>#VALUE!</v>
      </c>
      <c r="P49" s="18" t="e">
        <f>VLOOKUP(F49,F3数据库!C:AA,4,0)</f>
        <v>#VALUE!</v>
      </c>
      <c r="Q49" s="18" t="e">
        <f>VLOOKUP(G49,F3数据库!AC:AD,2,0)</f>
        <v>#N/A</v>
      </c>
      <c r="R49" s="18"/>
      <c r="S49" s="18" t="e" cm="1">
        <f t="array" ref="S49">_xlfn.IFS(I49="A",VLOOKUP(F49,F3数据库!C:AA,7,0),I49="B",VLOOKUP(F49,F3数据库!C:AA,15,0),I49="C",VLOOKUP(F49,F3数据库!C:AA,21,0))</f>
        <v>#N/A</v>
      </c>
      <c r="T49" s="18" t="e" cm="1">
        <f t="array" ref="T49">_xlfn.IFS(I49="A",VLOOKUP(F49,F3数据库!C:AA,8,0),I49="B",VLOOKUP(F49,F3数据库!C:AA,16,0),I49="C",VLOOKUP(F49,F3数据库!C:AA,22,0))</f>
        <v>#N/A</v>
      </c>
      <c r="U49" s="19" t="e" cm="1">
        <f t="array" ref="U49">_xlfn.IFS(I49="A",VLOOKUP(F49,F3数据库!C:AA,11,0),I49="B",VLOOKUP(F49,F3数据库!C:AA,17,0),I49="C",VLOOKUP(F49,F3数据库!C:AA,23,0))*C49</f>
        <v>#N/A</v>
      </c>
      <c r="V49" s="18" t="e" cm="1">
        <f t="array" ref="V49">_xlfn.IFS(I49="A",VLOOKUP(F49,F3数据库!C:AA,12,0),I49="B",VLOOKUP(F49,F3数据库!C:AA,18,0),I49="C",VLOOKUP(F49,F3数据库!C:AA,24,0))</f>
        <v>#N/A</v>
      </c>
      <c r="W49" s="18" t="e" cm="1">
        <f t="array" ref="W49">_xlfn.IFS(I49="A",VLOOKUP(F49,F3数据库!C:AA,13,0),I49="B",VLOOKUP(F49,F3数据库!C:AA,19,0),I49="C",VLOOKUP(F49,F3数据库!C:AA,25,0))</f>
        <v>#N/A</v>
      </c>
      <c r="X49" s="18"/>
    </row>
    <row r="50" spans="1:24" x14ac:dyDescent="0.25">
      <c r="A50" s="22"/>
      <c r="B50" s="3"/>
      <c r="C50" s="3"/>
      <c r="D50" s="3"/>
      <c r="E50" s="18" t="e">
        <f t="shared" si="5"/>
        <v>#VALUE!</v>
      </c>
      <c r="F50" s="18" t="e">
        <f t="shared" si="6"/>
        <v>#VALUE!</v>
      </c>
      <c r="G50" s="18" t="str">
        <f t="shared" si="7"/>
        <v/>
      </c>
      <c r="H50" s="18" t="str">
        <f t="shared" si="8"/>
        <v/>
      </c>
      <c r="I50" s="18" t="str">
        <f t="shared" si="9"/>
        <v/>
      </c>
      <c r="J50" s="18" t="str">
        <f t="shared" si="10"/>
        <v/>
      </c>
      <c r="K50" s="18" t="str">
        <f t="shared" si="11"/>
        <v/>
      </c>
      <c r="L50" s="18" t="str">
        <f t="shared" si="12"/>
        <v/>
      </c>
      <c r="M50" s="18" t="e">
        <f>VLOOKUP(F50,F3数据库!C:AA,3,0)</f>
        <v>#VALUE!</v>
      </c>
      <c r="N50" s="18" t="e">
        <f t="shared" si="13"/>
        <v>#VALUE!</v>
      </c>
      <c r="O50" s="19" t="e">
        <f t="shared" si="14"/>
        <v>#VALUE!</v>
      </c>
      <c r="P50" s="18" t="e">
        <f>VLOOKUP(F50,F3数据库!C:AA,4,0)</f>
        <v>#VALUE!</v>
      </c>
      <c r="Q50" s="18" t="e">
        <f>VLOOKUP(G50,F3数据库!AC:AD,2,0)</f>
        <v>#N/A</v>
      </c>
      <c r="R50" s="18"/>
      <c r="S50" s="18" t="e" cm="1">
        <f t="array" ref="S50">_xlfn.IFS(I50="A",VLOOKUP(F50,F3数据库!C:AA,7,0),I50="B",VLOOKUP(F50,F3数据库!C:AA,15,0),I50="C",VLOOKUP(F50,F3数据库!C:AA,21,0))</f>
        <v>#N/A</v>
      </c>
      <c r="T50" s="18" t="e" cm="1">
        <f t="array" ref="T50">_xlfn.IFS(I50="A",VLOOKUP(F50,F3数据库!C:AA,8,0),I50="B",VLOOKUP(F50,F3数据库!C:AA,16,0),I50="C",VLOOKUP(F50,F3数据库!C:AA,22,0))</f>
        <v>#N/A</v>
      </c>
      <c r="U50" s="19" t="e" cm="1">
        <f t="array" ref="U50">_xlfn.IFS(I50="A",VLOOKUP(F50,F3数据库!C:AA,11,0),I50="B",VLOOKUP(F50,F3数据库!C:AA,17,0),I50="C",VLOOKUP(F50,F3数据库!C:AA,23,0))*C50</f>
        <v>#N/A</v>
      </c>
      <c r="V50" s="18" t="e" cm="1">
        <f t="array" ref="V50">_xlfn.IFS(I50="A",VLOOKUP(F50,F3数据库!C:AA,12,0),I50="B",VLOOKUP(F50,F3数据库!C:AA,18,0),I50="C",VLOOKUP(F50,F3数据库!C:AA,24,0))</f>
        <v>#N/A</v>
      </c>
      <c r="W50" s="18" t="e" cm="1">
        <f t="array" ref="W50">_xlfn.IFS(I50="A",VLOOKUP(F50,F3数据库!C:AA,13,0),I50="B",VLOOKUP(F50,F3数据库!C:AA,19,0),I50="C",VLOOKUP(F50,F3数据库!C:AA,25,0))</f>
        <v>#N/A</v>
      </c>
      <c r="X50" s="18"/>
    </row>
    <row r="51" spans="1:24" x14ac:dyDescent="0.25">
      <c r="A51" s="22"/>
      <c r="B51" s="3"/>
      <c r="C51" s="3"/>
      <c r="D51" s="3"/>
      <c r="E51" s="18" t="e">
        <f t="shared" si="5"/>
        <v>#VALUE!</v>
      </c>
      <c r="F51" s="18" t="e">
        <f t="shared" si="6"/>
        <v>#VALUE!</v>
      </c>
      <c r="G51" s="18" t="str">
        <f t="shared" si="7"/>
        <v/>
      </c>
      <c r="H51" s="18" t="str">
        <f t="shared" si="8"/>
        <v/>
      </c>
      <c r="I51" s="18" t="str">
        <f t="shared" si="9"/>
        <v/>
      </c>
      <c r="J51" s="18" t="str">
        <f t="shared" si="10"/>
        <v/>
      </c>
      <c r="K51" s="18" t="str">
        <f t="shared" si="11"/>
        <v/>
      </c>
      <c r="L51" s="18" t="str">
        <f t="shared" si="12"/>
        <v/>
      </c>
      <c r="M51" s="18" t="e">
        <f>VLOOKUP(F51,F3数据库!C:AA,3,0)</f>
        <v>#VALUE!</v>
      </c>
      <c r="N51" s="18" t="e">
        <f t="shared" si="13"/>
        <v>#VALUE!</v>
      </c>
      <c r="O51" s="19" t="e">
        <f t="shared" si="14"/>
        <v>#VALUE!</v>
      </c>
      <c r="P51" s="18" t="e">
        <f>VLOOKUP(F51,F3数据库!C:AA,4,0)</f>
        <v>#VALUE!</v>
      </c>
      <c r="Q51" s="18" t="e">
        <f>VLOOKUP(G51,F3数据库!AC:AD,2,0)</f>
        <v>#N/A</v>
      </c>
      <c r="R51" s="18"/>
      <c r="S51" s="18" t="e" cm="1">
        <f t="array" ref="S51">_xlfn.IFS(I51="A",VLOOKUP(F51,F3数据库!C:AA,7,0),I51="B",VLOOKUP(F51,F3数据库!C:AA,15,0),I51="C",VLOOKUP(F51,F3数据库!C:AA,21,0))</f>
        <v>#N/A</v>
      </c>
      <c r="T51" s="18" t="e" cm="1">
        <f t="array" ref="T51">_xlfn.IFS(I51="A",VLOOKUP(F51,F3数据库!C:AA,8,0),I51="B",VLOOKUP(F51,F3数据库!C:AA,16,0),I51="C",VLOOKUP(F51,F3数据库!C:AA,22,0))</f>
        <v>#N/A</v>
      </c>
      <c r="U51" s="19" t="e" cm="1">
        <f t="array" ref="U51">_xlfn.IFS(I51="A",VLOOKUP(F51,F3数据库!C:AA,11,0),I51="B",VLOOKUP(F51,F3数据库!C:AA,17,0),I51="C",VLOOKUP(F51,F3数据库!C:AA,23,0))*C51</f>
        <v>#N/A</v>
      </c>
      <c r="V51" s="18" t="e" cm="1">
        <f t="array" ref="V51">_xlfn.IFS(I51="A",VLOOKUP(F51,F3数据库!C:AA,12,0),I51="B",VLOOKUP(F51,F3数据库!C:AA,18,0),I51="C",VLOOKUP(F51,F3数据库!C:AA,24,0))</f>
        <v>#N/A</v>
      </c>
      <c r="W51" s="18" t="e" cm="1">
        <f t="array" ref="W51">_xlfn.IFS(I51="A",VLOOKUP(F51,F3数据库!C:AA,13,0),I51="B",VLOOKUP(F51,F3数据库!C:AA,19,0),I51="C",VLOOKUP(F51,F3数据库!C:AA,25,0))</f>
        <v>#N/A</v>
      </c>
      <c r="X51" s="18"/>
    </row>
    <row r="52" spans="1:24" x14ac:dyDescent="0.25">
      <c r="A52" s="22"/>
      <c r="B52" s="3"/>
      <c r="C52" s="3"/>
      <c r="D52" s="3"/>
      <c r="E52" s="18" t="e">
        <f t="shared" si="5"/>
        <v>#VALUE!</v>
      </c>
      <c r="F52" s="18" t="e">
        <f t="shared" si="6"/>
        <v>#VALUE!</v>
      </c>
      <c r="G52" s="18" t="str">
        <f t="shared" si="7"/>
        <v/>
      </c>
      <c r="H52" s="18" t="str">
        <f t="shared" si="8"/>
        <v/>
      </c>
      <c r="I52" s="18" t="str">
        <f t="shared" si="9"/>
        <v/>
      </c>
      <c r="J52" s="18" t="str">
        <f t="shared" si="10"/>
        <v/>
      </c>
      <c r="K52" s="18" t="str">
        <f t="shared" si="11"/>
        <v/>
      </c>
      <c r="L52" s="18" t="str">
        <f t="shared" si="12"/>
        <v/>
      </c>
      <c r="M52" s="18" t="e">
        <f>VLOOKUP(F52,F3数据库!C:AA,3,0)</f>
        <v>#VALUE!</v>
      </c>
      <c r="N52" s="18" t="e">
        <f t="shared" si="13"/>
        <v>#VALUE!</v>
      </c>
      <c r="O52" s="19" t="e">
        <f t="shared" si="14"/>
        <v>#VALUE!</v>
      </c>
      <c r="P52" s="18" t="e">
        <f>VLOOKUP(F52,F3数据库!C:AA,4,0)</f>
        <v>#VALUE!</v>
      </c>
      <c r="Q52" s="18" t="e">
        <f>VLOOKUP(G52,F3数据库!AC:AD,2,0)</f>
        <v>#N/A</v>
      </c>
      <c r="R52" s="18"/>
      <c r="S52" s="18" t="e" cm="1">
        <f t="array" ref="S52">_xlfn.IFS(I52="A",VLOOKUP(F52,F3数据库!C:AA,7,0),I52="B",VLOOKUP(F52,F3数据库!C:AA,15,0),I52="C",VLOOKUP(F52,F3数据库!C:AA,21,0))</f>
        <v>#N/A</v>
      </c>
      <c r="T52" s="18" t="e" cm="1">
        <f t="array" ref="T52">_xlfn.IFS(I52="A",VLOOKUP(F52,F3数据库!C:AA,8,0),I52="B",VLOOKUP(F52,F3数据库!C:AA,16,0),I52="C",VLOOKUP(F52,F3数据库!C:AA,22,0))</f>
        <v>#N/A</v>
      </c>
      <c r="U52" s="19" t="e" cm="1">
        <f t="array" ref="U52">_xlfn.IFS(I52="A",VLOOKUP(F52,F3数据库!C:AA,11,0),I52="B",VLOOKUP(F52,F3数据库!C:AA,17,0),I52="C",VLOOKUP(F52,F3数据库!C:AA,23,0))*C52</f>
        <v>#N/A</v>
      </c>
      <c r="V52" s="18" t="e" cm="1">
        <f t="array" ref="V52">_xlfn.IFS(I52="A",VLOOKUP(F52,F3数据库!C:AA,12,0),I52="B",VLOOKUP(F52,F3数据库!C:AA,18,0),I52="C",VLOOKUP(F52,F3数据库!C:AA,24,0))</f>
        <v>#N/A</v>
      </c>
      <c r="W52" s="18" t="e" cm="1">
        <f t="array" ref="W52">_xlfn.IFS(I52="A",VLOOKUP(F52,F3数据库!C:AA,13,0),I52="B",VLOOKUP(F52,F3数据库!C:AA,19,0),I52="C",VLOOKUP(F52,F3数据库!C:AA,25,0))</f>
        <v>#N/A</v>
      </c>
      <c r="X52" s="18"/>
    </row>
    <row r="53" spans="1:24" x14ac:dyDescent="0.25">
      <c r="A53" s="22"/>
      <c r="B53" s="3"/>
      <c r="C53" s="3"/>
      <c r="D53" s="3"/>
      <c r="E53" s="18" t="e">
        <f t="shared" si="5"/>
        <v>#VALUE!</v>
      </c>
      <c r="F53" s="18" t="e">
        <f t="shared" si="6"/>
        <v>#VALUE!</v>
      </c>
      <c r="G53" s="18" t="str">
        <f t="shared" si="7"/>
        <v/>
      </c>
      <c r="H53" s="18" t="str">
        <f t="shared" si="8"/>
        <v/>
      </c>
      <c r="I53" s="18" t="str">
        <f t="shared" si="9"/>
        <v/>
      </c>
      <c r="J53" s="18" t="str">
        <f t="shared" si="10"/>
        <v/>
      </c>
      <c r="K53" s="18" t="str">
        <f t="shared" si="11"/>
        <v/>
      </c>
      <c r="L53" s="18" t="str">
        <f t="shared" si="12"/>
        <v/>
      </c>
      <c r="M53" s="18" t="e">
        <f>VLOOKUP(F53,F3数据库!C:AA,3,0)</f>
        <v>#VALUE!</v>
      </c>
      <c r="N53" s="18" t="e">
        <f t="shared" si="13"/>
        <v>#VALUE!</v>
      </c>
      <c r="O53" s="19" t="e">
        <f t="shared" si="14"/>
        <v>#VALUE!</v>
      </c>
      <c r="P53" s="18" t="e">
        <f>VLOOKUP(F53,F3数据库!C:AA,4,0)</f>
        <v>#VALUE!</v>
      </c>
      <c r="Q53" s="18" t="e">
        <f>VLOOKUP(G53,F3数据库!AC:AD,2,0)</f>
        <v>#N/A</v>
      </c>
      <c r="R53" s="18"/>
      <c r="S53" s="18" t="e" cm="1">
        <f t="array" ref="S53">_xlfn.IFS(I53="A",VLOOKUP(F53,F3数据库!C:AA,7,0),I53="B",VLOOKUP(F53,F3数据库!C:AA,15,0),I53="C",VLOOKUP(F53,F3数据库!C:AA,21,0))</f>
        <v>#N/A</v>
      </c>
      <c r="T53" s="18" t="e" cm="1">
        <f t="array" ref="T53">_xlfn.IFS(I53="A",VLOOKUP(F53,F3数据库!C:AA,8,0),I53="B",VLOOKUP(F53,F3数据库!C:AA,16,0),I53="C",VLOOKUP(F53,F3数据库!C:AA,22,0))</f>
        <v>#N/A</v>
      </c>
      <c r="U53" s="19" t="e" cm="1">
        <f t="array" ref="U53">_xlfn.IFS(I53="A",VLOOKUP(F53,F3数据库!C:AA,11,0),I53="B",VLOOKUP(F53,F3数据库!C:AA,17,0),I53="C",VLOOKUP(F53,F3数据库!C:AA,23,0))*C53</f>
        <v>#N/A</v>
      </c>
      <c r="V53" s="18" t="e" cm="1">
        <f t="array" ref="V53">_xlfn.IFS(I53="A",VLOOKUP(F53,F3数据库!C:AA,12,0),I53="B",VLOOKUP(F53,F3数据库!C:AA,18,0),I53="C",VLOOKUP(F53,F3数据库!C:AA,24,0))</f>
        <v>#N/A</v>
      </c>
      <c r="W53" s="18" t="e" cm="1">
        <f t="array" ref="W53">_xlfn.IFS(I53="A",VLOOKUP(F53,F3数据库!C:AA,13,0),I53="B",VLOOKUP(F53,F3数据库!C:AA,19,0),I53="C",VLOOKUP(F53,F3数据库!C:AA,25,0))</f>
        <v>#N/A</v>
      </c>
      <c r="X53" s="18"/>
    </row>
    <row r="54" spans="1:24" x14ac:dyDescent="0.25">
      <c r="A54" s="22"/>
      <c r="B54" s="3"/>
      <c r="C54" s="3"/>
      <c r="D54" s="3"/>
      <c r="E54" s="18" t="e">
        <f t="shared" si="5"/>
        <v>#VALUE!</v>
      </c>
      <c r="F54" s="18" t="e">
        <f t="shared" si="6"/>
        <v>#VALUE!</v>
      </c>
      <c r="G54" s="18" t="str">
        <f t="shared" si="7"/>
        <v/>
      </c>
      <c r="H54" s="18" t="str">
        <f t="shared" si="8"/>
        <v/>
      </c>
      <c r="I54" s="18" t="str">
        <f t="shared" si="9"/>
        <v/>
      </c>
      <c r="J54" s="18" t="str">
        <f t="shared" si="10"/>
        <v/>
      </c>
      <c r="K54" s="18" t="str">
        <f t="shared" si="11"/>
        <v/>
      </c>
      <c r="L54" s="18" t="str">
        <f t="shared" si="12"/>
        <v/>
      </c>
      <c r="M54" s="18" t="e">
        <f>VLOOKUP(F54,F3数据库!C:AA,3,0)</f>
        <v>#VALUE!</v>
      </c>
      <c r="N54" s="18" t="e">
        <f t="shared" si="13"/>
        <v>#VALUE!</v>
      </c>
      <c r="O54" s="19" t="e">
        <f t="shared" si="14"/>
        <v>#VALUE!</v>
      </c>
      <c r="P54" s="18" t="e">
        <f>VLOOKUP(F54,F3数据库!C:AA,4,0)</f>
        <v>#VALUE!</v>
      </c>
      <c r="Q54" s="18" t="e">
        <f>VLOOKUP(G54,F3数据库!AC:AD,2,0)</f>
        <v>#N/A</v>
      </c>
      <c r="R54" s="18"/>
      <c r="S54" s="18" t="e" cm="1">
        <f t="array" ref="S54">_xlfn.IFS(I54="A",VLOOKUP(F54,F3数据库!C:AA,7,0),I54="B",VLOOKUP(F54,F3数据库!C:AA,15,0),I54="C",VLOOKUP(F54,F3数据库!C:AA,21,0))</f>
        <v>#N/A</v>
      </c>
      <c r="T54" s="18" t="e" cm="1">
        <f t="array" ref="T54">_xlfn.IFS(I54="A",VLOOKUP(F54,F3数据库!C:AA,8,0),I54="B",VLOOKUP(F54,F3数据库!C:AA,16,0),I54="C",VLOOKUP(F54,F3数据库!C:AA,22,0))</f>
        <v>#N/A</v>
      </c>
      <c r="U54" s="19" t="e" cm="1">
        <f t="array" ref="U54">_xlfn.IFS(I54="A",VLOOKUP(F54,F3数据库!C:AA,11,0),I54="B",VLOOKUP(F54,F3数据库!C:AA,17,0),I54="C",VLOOKUP(F54,F3数据库!C:AA,23,0))*C54</f>
        <v>#N/A</v>
      </c>
      <c r="V54" s="18" t="e" cm="1">
        <f t="array" ref="V54">_xlfn.IFS(I54="A",VLOOKUP(F54,F3数据库!C:AA,12,0),I54="B",VLOOKUP(F54,F3数据库!C:AA,18,0),I54="C",VLOOKUP(F54,F3数据库!C:AA,24,0))</f>
        <v>#N/A</v>
      </c>
      <c r="W54" s="18" t="e" cm="1">
        <f t="array" ref="W54">_xlfn.IFS(I54="A",VLOOKUP(F54,F3数据库!C:AA,13,0),I54="B",VLOOKUP(F54,F3数据库!C:AA,19,0),I54="C",VLOOKUP(F54,F3数据库!C:AA,25,0))</f>
        <v>#N/A</v>
      </c>
      <c r="X54" s="18"/>
    </row>
    <row r="55" spans="1:24" x14ac:dyDescent="0.25">
      <c r="A55" s="22"/>
      <c r="B55" s="3"/>
      <c r="C55" s="3"/>
      <c r="D55" s="3"/>
      <c r="E55" s="18" t="e">
        <f t="shared" si="5"/>
        <v>#VALUE!</v>
      </c>
      <c r="F55" s="18" t="e">
        <f t="shared" si="6"/>
        <v>#VALUE!</v>
      </c>
      <c r="G55" s="18" t="str">
        <f t="shared" si="7"/>
        <v/>
      </c>
      <c r="H55" s="18" t="str">
        <f t="shared" si="8"/>
        <v/>
      </c>
      <c r="I55" s="18" t="str">
        <f t="shared" si="9"/>
        <v/>
      </c>
      <c r="J55" s="18" t="str">
        <f t="shared" si="10"/>
        <v/>
      </c>
      <c r="K55" s="18" t="str">
        <f t="shared" si="11"/>
        <v/>
      </c>
      <c r="L55" s="18" t="str">
        <f t="shared" si="12"/>
        <v/>
      </c>
      <c r="M55" s="18" t="e">
        <f>VLOOKUP(F55,F3数据库!C:AA,3,0)</f>
        <v>#VALUE!</v>
      </c>
      <c r="N55" s="18" t="e">
        <f t="shared" si="13"/>
        <v>#VALUE!</v>
      </c>
      <c r="O55" s="19" t="e">
        <f t="shared" si="14"/>
        <v>#VALUE!</v>
      </c>
      <c r="P55" s="18" t="e">
        <f>VLOOKUP(F55,F3数据库!C:AA,4,0)</f>
        <v>#VALUE!</v>
      </c>
      <c r="Q55" s="18" t="e">
        <f>VLOOKUP(G55,F3数据库!AC:AD,2,0)</f>
        <v>#N/A</v>
      </c>
      <c r="R55" s="18"/>
      <c r="S55" s="18" t="e" cm="1">
        <f t="array" ref="S55">_xlfn.IFS(I55="A",VLOOKUP(F55,F3数据库!C:AA,7,0),I55="B",VLOOKUP(F55,F3数据库!C:AA,15,0),I55="C",VLOOKUP(F55,F3数据库!C:AA,21,0))</f>
        <v>#N/A</v>
      </c>
      <c r="T55" s="18" t="e" cm="1">
        <f t="array" ref="T55">_xlfn.IFS(I55="A",VLOOKUP(F55,F3数据库!C:AA,8,0),I55="B",VLOOKUP(F55,F3数据库!C:AA,16,0),I55="C",VLOOKUP(F55,F3数据库!C:AA,22,0))</f>
        <v>#N/A</v>
      </c>
      <c r="U55" s="19" t="e" cm="1">
        <f t="array" ref="U55">_xlfn.IFS(I55="A",VLOOKUP(F55,F3数据库!C:AA,11,0),I55="B",VLOOKUP(F55,F3数据库!C:AA,17,0),I55="C",VLOOKUP(F55,F3数据库!C:AA,23,0))*C55</f>
        <v>#N/A</v>
      </c>
      <c r="V55" s="18" t="e" cm="1">
        <f t="array" ref="V55">_xlfn.IFS(I55="A",VLOOKUP(F55,F3数据库!C:AA,12,0),I55="B",VLOOKUP(F55,F3数据库!C:AA,18,0),I55="C",VLOOKUP(F55,F3数据库!C:AA,24,0))</f>
        <v>#N/A</v>
      </c>
      <c r="W55" s="18" t="e" cm="1">
        <f t="array" ref="W55">_xlfn.IFS(I55="A",VLOOKUP(F55,F3数据库!C:AA,13,0),I55="B",VLOOKUP(F55,F3数据库!C:AA,19,0),I55="C",VLOOKUP(F55,F3数据库!C:AA,25,0))</f>
        <v>#N/A</v>
      </c>
      <c r="X55" s="18"/>
    </row>
    <row r="56" spans="1:24" x14ac:dyDescent="0.25">
      <c r="A56" s="22"/>
      <c r="B56" s="3"/>
      <c r="C56" s="3"/>
      <c r="D56" s="3"/>
      <c r="E56" s="18" t="e">
        <f t="shared" si="5"/>
        <v>#VALUE!</v>
      </c>
      <c r="F56" s="18" t="e">
        <f t="shared" si="6"/>
        <v>#VALUE!</v>
      </c>
      <c r="G56" s="18" t="str">
        <f t="shared" si="7"/>
        <v/>
      </c>
      <c r="H56" s="18" t="str">
        <f t="shared" si="8"/>
        <v/>
      </c>
      <c r="I56" s="18" t="str">
        <f t="shared" si="9"/>
        <v/>
      </c>
      <c r="J56" s="18" t="str">
        <f t="shared" si="10"/>
        <v/>
      </c>
      <c r="K56" s="18" t="str">
        <f t="shared" si="11"/>
        <v/>
      </c>
      <c r="L56" s="18" t="str">
        <f t="shared" si="12"/>
        <v/>
      </c>
      <c r="M56" s="18" t="e">
        <f>VLOOKUP(F56,F3数据库!C:AA,3,0)</f>
        <v>#VALUE!</v>
      </c>
      <c r="N56" s="18" t="e">
        <f t="shared" si="13"/>
        <v>#VALUE!</v>
      </c>
      <c r="O56" s="19" t="e">
        <f t="shared" si="14"/>
        <v>#VALUE!</v>
      </c>
      <c r="P56" s="18" t="e">
        <f>VLOOKUP(F56,F3数据库!C:AA,4,0)</f>
        <v>#VALUE!</v>
      </c>
      <c r="Q56" s="18" t="e">
        <f>VLOOKUP(G56,F3数据库!AC:AD,2,0)</f>
        <v>#N/A</v>
      </c>
      <c r="R56" s="18"/>
      <c r="S56" s="18" t="e" cm="1">
        <f t="array" ref="S56">_xlfn.IFS(I56="A",VLOOKUP(F56,F3数据库!C:AA,7,0),I56="B",VLOOKUP(F56,F3数据库!C:AA,15,0),I56="C",VLOOKUP(F56,F3数据库!C:AA,21,0))</f>
        <v>#N/A</v>
      </c>
      <c r="T56" s="18" t="e" cm="1">
        <f t="array" ref="T56">_xlfn.IFS(I56="A",VLOOKUP(F56,F3数据库!C:AA,8,0),I56="B",VLOOKUP(F56,F3数据库!C:AA,16,0),I56="C",VLOOKUP(F56,F3数据库!C:AA,22,0))</f>
        <v>#N/A</v>
      </c>
      <c r="U56" s="19" t="e" cm="1">
        <f t="array" ref="U56">_xlfn.IFS(I56="A",VLOOKUP(F56,F3数据库!C:AA,11,0),I56="B",VLOOKUP(F56,F3数据库!C:AA,17,0),I56="C",VLOOKUP(F56,F3数据库!C:AA,23,0))*C56</f>
        <v>#N/A</v>
      </c>
      <c r="V56" s="18" t="e" cm="1">
        <f t="array" ref="V56">_xlfn.IFS(I56="A",VLOOKUP(F56,F3数据库!C:AA,12,0),I56="B",VLOOKUP(F56,F3数据库!C:AA,18,0),I56="C",VLOOKUP(F56,F3数据库!C:AA,24,0))</f>
        <v>#N/A</v>
      </c>
      <c r="W56" s="18" t="e" cm="1">
        <f t="array" ref="W56">_xlfn.IFS(I56="A",VLOOKUP(F56,F3数据库!C:AA,13,0),I56="B",VLOOKUP(F56,F3数据库!C:AA,19,0),I56="C",VLOOKUP(F56,F3数据库!C:AA,25,0))</f>
        <v>#N/A</v>
      </c>
      <c r="X56" s="18"/>
    </row>
    <row r="57" spans="1:24" x14ac:dyDescent="0.25">
      <c r="A57" s="22"/>
      <c r="B57" s="3"/>
      <c r="C57" s="3"/>
      <c r="D57" s="3"/>
      <c r="E57" s="18" t="e">
        <f t="shared" si="5"/>
        <v>#VALUE!</v>
      </c>
      <c r="F57" s="18" t="e">
        <f t="shared" si="6"/>
        <v>#VALUE!</v>
      </c>
      <c r="G57" s="18" t="str">
        <f t="shared" si="7"/>
        <v/>
      </c>
      <c r="H57" s="18" t="str">
        <f t="shared" si="8"/>
        <v/>
      </c>
      <c r="I57" s="18" t="str">
        <f t="shared" si="9"/>
        <v/>
      </c>
      <c r="J57" s="18" t="str">
        <f t="shared" si="10"/>
        <v/>
      </c>
      <c r="K57" s="18" t="str">
        <f t="shared" si="11"/>
        <v/>
      </c>
      <c r="L57" s="18" t="str">
        <f t="shared" si="12"/>
        <v/>
      </c>
      <c r="M57" s="18" t="e">
        <f>VLOOKUP(F57,F3数据库!C:AA,3,0)</f>
        <v>#VALUE!</v>
      </c>
      <c r="N57" s="18" t="e">
        <f t="shared" si="13"/>
        <v>#VALUE!</v>
      </c>
      <c r="O57" s="19" t="e">
        <f t="shared" si="14"/>
        <v>#VALUE!</v>
      </c>
      <c r="P57" s="18" t="e">
        <f>VLOOKUP(F57,F3数据库!C:AA,4,0)</f>
        <v>#VALUE!</v>
      </c>
      <c r="Q57" s="18" t="e">
        <f>VLOOKUP(G57,F3数据库!AC:AD,2,0)</f>
        <v>#N/A</v>
      </c>
      <c r="R57" s="18"/>
      <c r="S57" s="18" t="e" cm="1">
        <f t="array" ref="S57">_xlfn.IFS(I57="A",VLOOKUP(F57,F3数据库!C:AA,7,0),I57="B",VLOOKUP(F57,F3数据库!C:AA,15,0),I57="C",VLOOKUP(F57,F3数据库!C:AA,21,0))</f>
        <v>#N/A</v>
      </c>
      <c r="T57" s="18" t="e" cm="1">
        <f t="array" ref="T57">_xlfn.IFS(I57="A",VLOOKUP(F57,F3数据库!C:AA,8,0),I57="B",VLOOKUP(F57,F3数据库!C:AA,16,0),I57="C",VLOOKUP(F57,F3数据库!C:AA,22,0))</f>
        <v>#N/A</v>
      </c>
      <c r="U57" s="19" t="e" cm="1">
        <f t="array" ref="U57">_xlfn.IFS(I57="A",VLOOKUP(F57,F3数据库!C:AA,11,0),I57="B",VLOOKUP(F57,F3数据库!C:AA,17,0),I57="C",VLOOKUP(F57,F3数据库!C:AA,23,0))*C57</f>
        <v>#N/A</v>
      </c>
      <c r="V57" s="18" t="e" cm="1">
        <f t="array" ref="V57">_xlfn.IFS(I57="A",VLOOKUP(F57,F3数据库!C:AA,12,0),I57="B",VLOOKUP(F57,F3数据库!C:AA,18,0),I57="C",VLOOKUP(F57,F3数据库!C:AA,24,0))</f>
        <v>#N/A</v>
      </c>
      <c r="W57" s="18" t="e" cm="1">
        <f t="array" ref="W57">_xlfn.IFS(I57="A",VLOOKUP(F57,F3数据库!C:AA,13,0),I57="B",VLOOKUP(F57,F3数据库!C:AA,19,0),I57="C",VLOOKUP(F57,F3数据库!C:AA,25,0))</f>
        <v>#N/A</v>
      </c>
      <c r="X57" s="18"/>
    </row>
    <row r="58" spans="1:24" x14ac:dyDescent="0.25">
      <c r="A58" s="22"/>
      <c r="B58" s="3"/>
      <c r="C58" s="3"/>
      <c r="D58" s="3"/>
      <c r="E58" s="18" t="e">
        <f t="shared" si="5"/>
        <v>#VALUE!</v>
      </c>
      <c r="F58" s="18" t="e">
        <f t="shared" si="6"/>
        <v>#VALUE!</v>
      </c>
      <c r="G58" s="18" t="str">
        <f t="shared" si="7"/>
        <v/>
      </c>
      <c r="H58" s="18" t="str">
        <f t="shared" si="8"/>
        <v/>
      </c>
      <c r="I58" s="18" t="str">
        <f t="shared" si="9"/>
        <v/>
      </c>
      <c r="J58" s="18" t="str">
        <f t="shared" si="10"/>
        <v/>
      </c>
      <c r="K58" s="18" t="str">
        <f t="shared" si="11"/>
        <v/>
      </c>
      <c r="L58" s="18" t="str">
        <f t="shared" si="12"/>
        <v/>
      </c>
      <c r="M58" s="18" t="e">
        <f>VLOOKUP(F58,F3数据库!C:AA,3,0)</f>
        <v>#VALUE!</v>
      </c>
      <c r="N58" s="18" t="e">
        <f t="shared" si="13"/>
        <v>#VALUE!</v>
      </c>
      <c r="O58" s="19" t="e">
        <f t="shared" si="14"/>
        <v>#VALUE!</v>
      </c>
      <c r="P58" s="18" t="e">
        <f>VLOOKUP(F58,F3数据库!C:AA,4,0)</f>
        <v>#VALUE!</v>
      </c>
      <c r="Q58" s="18" t="e">
        <f>VLOOKUP(G58,F3数据库!AC:AD,2,0)</f>
        <v>#N/A</v>
      </c>
      <c r="R58" s="18"/>
      <c r="S58" s="18" t="e" cm="1">
        <f t="array" ref="S58">_xlfn.IFS(I58="A",VLOOKUP(F58,F3数据库!C:AA,7,0),I58="B",VLOOKUP(F58,F3数据库!C:AA,15,0),I58="C",VLOOKUP(F58,F3数据库!C:AA,21,0))</f>
        <v>#N/A</v>
      </c>
      <c r="T58" s="18" t="e" cm="1">
        <f t="array" ref="T58">_xlfn.IFS(I58="A",VLOOKUP(F58,F3数据库!C:AA,8,0),I58="B",VLOOKUP(F58,F3数据库!C:AA,16,0),I58="C",VLOOKUP(F58,F3数据库!C:AA,22,0))</f>
        <v>#N/A</v>
      </c>
      <c r="U58" s="19" t="e" cm="1">
        <f t="array" ref="U58">_xlfn.IFS(I58="A",VLOOKUP(F58,F3数据库!C:AA,11,0),I58="B",VLOOKUP(F58,F3数据库!C:AA,17,0),I58="C",VLOOKUP(F58,F3数据库!C:AA,23,0))*C58</f>
        <v>#N/A</v>
      </c>
      <c r="V58" s="18" t="e" cm="1">
        <f t="array" ref="V58">_xlfn.IFS(I58="A",VLOOKUP(F58,F3数据库!C:AA,12,0),I58="B",VLOOKUP(F58,F3数据库!C:AA,18,0),I58="C",VLOOKUP(F58,F3数据库!C:AA,24,0))</f>
        <v>#N/A</v>
      </c>
      <c r="W58" s="18" t="e" cm="1">
        <f t="array" ref="W58">_xlfn.IFS(I58="A",VLOOKUP(F58,F3数据库!C:AA,13,0),I58="B",VLOOKUP(F58,F3数据库!C:AA,19,0),I58="C",VLOOKUP(F58,F3数据库!C:AA,25,0))</f>
        <v>#N/A</v>
      </c>
      <c r="X58" s="18"/>
    </row>
    <row r="59" spans="1:24" x14ac:dyDescent="0.25">
      <c r="A59" s="22"/>
      <c r="B59" s="3"/>
      <c r="C59" s="3"/>
      <c r="D59" s="3"/>
      <c r="E59" s="18" t="e">
        <f t="shared" si="5"/>
        <v>#VALUE!</v>
      </c>
      <c r="F59" s="18" t="e">
        <f t="shared" si="6"/>
        <v>#VALUE!</v>
      </c>
      <c r="G59" s="18" t="str">
        <f t="shared" si="7"/>
        <v/>
      </c>
      <c r="H59" s="18" t="str">
        <f t="shared" si="8"/>
        <v/>
      </c>
      <c r="I59" s="18" t="str">
        <f t="shared" si="9"/>
        <v/>
      </c>
      <c r="J59" s="18" t="str">
        <f t="shared" si="10"/>
        <v/>
      </c>
      <c r="K59" s="18" t="str">
        <f t="shared" si="11"/>
        <v/>
      </c>
      <c r="L59" s="18" t="str">
        <f t="shared" si="12"/>
        <v/>
      </c>
      <c r="M59" s="18" t="e">
        <f>VLOOKUP(F59,F3数据库!C:AA,3,0)</f>
        <v>#VALUE!</v>
      </c>
      <c r="N59" s="18" t="e">
        <f t="shared" si="13"/>
        <v>#VALUE!</v>
      </c>
      <c r="O59" s="19" t="e">
        <f t="shared" si="14"/>
        <v>#VALUE!</v>
      </c>
      <c r="P59" s="18" t="e">
        <f>VLOOKUP(F59,F3数据库!C:AA,4,0)</f>
        <v>#VALUE!</v>
      </c>
      <c r="Q59" s="18" t="e">
        <f>VLOOKUP(G59,F3数据库!AC:AD,2,0)</f>
        <v>#N/A</v>
      </c>
      <c r="R59" s="18"/>
      <c r="S59" s="18" t="e" cm="1">
        <f t="array" ref="S59">_xlfn.IFS(I59="A",VLOOKUP(F59,F3数据库!C:AA,7,0),I59="B",VLOOKUP(F59,F3数据库!C:AA,15,0),I59="C",VLOOKUP(F59,F3数据库!C:AA,21,0))</f>
        <v>#N/A</v>
      </c>
      <c r="T59" s="18" t="e" cm="1">
        <f t="array" ref="T59">_xlfn.IFS(I59="A",VLOOKUP(F59,F3数据库!C:AA,8,0),I59="B",VLOOKUP(F59,F3数据库!C:AA,16,0),I59="C",VLOOKUP(F59,F3数据库!C:AA,22,0))</f>
        <v>#N/A</v>
      </c>
      <c r="U59" s="19" t="e" cm="1">
        <f t="array" ref="U59">_xlfn.IFS(I59="A",VLOOKUP(F59,F3数据库!C:AA,11,0),I59="B",VLOOKUP(F59,F3数据库!C:AA,17,0),I59="C",VLOOKUP(F59,F3数据库!C:AA,23,0))*C59</f>
        <v>#N/A</v>
      </c>
      <c r="V59" s="18" t="e" cm="1">
        <f t="array" ref="V59">_xlfn.IFS(I59="A",VLOOKUP(F59,F3数据库!C:AA,12,0),I59="B",VLOOKUP(F59,F3数据库!C:AA,18,0),I59="C",VLOOKUP(F59,F3数据库!C:AA,24,0))</f>
        <v>#N/A</v>
      </c>
      <c r="W59" s="18" t="e" cm="1">
        <f t="array" ref="W59">_xlfn.IFS(I59="A",VLOOKUP(F59,F3数据库!C:AA,13,0),I59="B",VLOOKUP(F59,F3数据库!C:AA,19,0),I59="C",VLOOKUP(F59,F3数据库!C:AA,25,0))</f>
        <v>#N/A</v>
      </c>
      <c r="X59" s="18"/>
    </row>
    <row r="60" spans="1:24" x14ac:dyDescent="0.25">
      <c r="A60" s="22"/>
      <c r="B60" s="3"/>
      <c r="C60" s="3"/>
      <c r="D60" s="3"/>
      <c r="E60" s="18" t="e">
        <f t="shared" si="5"/>
        <v>#VALUE!</v>
      </c>
      <c r="F60" s="18" t="e">
        <f t="shared" si="6"/>
        <v>#VALUE!</v>
      </c>
      <c r="G60" s="18" t="str">
        <f t="shared" si="7"/>
        <v/>
      </c>
      <c r="H60" s="18" t="str">
        <f t="shared" si="8"/>
        <v/>
      </c>
      <c r="I60" s="18" t="str">
        <f t="shared" si="9"/>
        <v/>
      </c>
      <c r="J60" s="18" t="str">
        <f t="shared" si="10"/>
        <v/>
      </c>
      <c r="K60" s="18" t="str">
        <f t="shared" si="11"/>
        <v/>
      </c>
      <c r="L60" s="18" t="str">
        <f t="shared" si="12"/>
        <v/>
      </c>
      <c r="M60" s="18" t="e">
        <f>VLOOKUP(F60,F3数据库!C:AA,3,0)</f>
        <v>#VALUE!</v>
      </c>
      <c r="N60" s="18" t="e">
        <f t="shared" si="13"/>
        <v>#VALUE!</v>
      </c>
      <c r="O60" s="19" t="e">
        <f t="shared" si="14"/>
        <v>#VALUE!</v>
      </c>
      <c r="P60" s="18" t="e">
        <f>VLOOKUP(F60,F3数据库!C:AA,4,0)</f>
        <v>#VALUE!</v>
      </c>
      <c r="Q60" s="18" t="e">
        <f>VLOOKUP(G60,F3数据库!AC:AD,2,0)</f>
        <v>#N/A</v>
      </c>
      <c r="R60" s="18"/>
      <c r="S60" s="18" t="e" cm="1">
        <f t="array" ref="S60">_xlfn.IFS(I60="A",VLOOKUP(F60,F3数据库!C:AA,7,0),I60="B",VLOOKUP(F60,F3数据库!C:AA,15,0),I60="C",VLOOKUP(F60,F3数据库!C:AA,21,0))</f>
        <v>#N/A</v>
      </c>
      <c r="T60" s="18" t="e" cm="1">
        <f t="array" ref="T60">_xlfn.IFS(I60="A",VLOOKUP(F60,F3数据库!C:AA,8,0),I60="B",VLOOKUP(F60,F3数据库!C:AA,16,0),I60="C",VLOOKUP(F60,F3数据库!C:AA,22,0))</f>
        <v>#N/A</v>
      </c>
      <c r="U60" s="19" t="e" cm="1">
        <f t="array" ref="U60">_xlfn.IFS(I60="A",VLOOKUP(F60,F3数据库!C:AA,11,0),I60="B",VLOOKUP(F60,F3数据库!C:AA,17,0),I60="C",VLOOKUP(F60,F3数据库!C:AA,23,0))*C60</f>
        <v>#N/A</v>
      </c>
      <c r="V60" s="18" t="e" cm="1">
        <f t="array" ref="V60">_xlfn.IFS(I60="A",VLOOKUP(F60,F3数据库!C:AA,12,0),I60="B",VLOOKUP(F60,F3数据库!C:AA,18,0),I60="C",VLOOKUP(F60,F3数据库!C:AA,24,0))</f>
        <v>#N/A</v>
      </c>
      <c r="W60" s="18" t="e" cm="1">
        <f t="array" ref="W60">_xlfn.IFS(I60="A",VLOOKUP(F60,F3数据库!C:AA,13,0),I60="B",VLOOKUP(F60,F3数据库!C:AA,19,0),I60="C",VLOOKUP(F60,F3数据库!C:AA,25,0))</f>
        <v>#N/A</v>
      </c>
      <c r="X60" s="18"/>
    </row>
    <row r="61" spans="1:24" x14ac:dyDescent="0.25">
      <c r="A61" s="22"/>
      <c r="B61" s="3"/>
      <c r="C61" s="3"/>
      <c r="D61" s="3"/>
      <c r="E61" s="18" t="e">
        <f t="shared" si="5"/>
        <v>#VALUE!</v>
      </c>
      <c r="F61" s="18" t="e">
        <f t="shared" si="6"/>
        <v>#VALUE!</v>
      </c>
      <c r="G61" s="18" t="str">
        <f t="shared" si="7"/>
        <v/>
      </c>
      <c r="H61" s="18" t="str">
        <f t="shared" si="8"/>
        <v/>
      </c>
      <c r="I61" s="18" t="str">
        <f t="shared" si="9"/>
        <v/>
      </c>
      <c r="J61" s="18" t="str">
        <f t="shared" si="10"/>
        <v/>
      </c>
      <c r="K61" s="18" t="str">
        <f t="shared" si="11"/>
        <v/>
      </c>
      <c r="L61" s="18" t="str">
        <f t="shared" si="12"/>
        <v/>
      </c>
      <c r="M61" s="18" t="e">
        <f>VLOOKUP(F61,F3数据库!C:AA,3,0)</f>
        <v>#VALUE!</v>
      </c>
      <c r="N61" s="18" t="e">
        <f t="shared" si="13"/>
        <v>#VALUE!</v>
      </c>
      <c r="O61" s="19" t="e">
        <f t="shared" si="14"/>
        <v>#VALUE!</v>
      </c>
      <c r="P61" s="18" t="e">
        <f>VLOOKUP(F61,F3数据库!C:AA,4,0)</f>
        <v>#VALUE!</v>
      </c>
      <c r="Q61" s="18" t="e">
        <f>VLOOKUP(G61,F3数据库!AC:AD,2,0)</f>
        <v>#N/A</v>
      </c>
      <c r="R61" s="18"/>
      <c r="S61" s="18" t="e" cm="1">
        <f t="array" ref="S61">_xlfn.IFS(I61="A",VLOOKUP(F61,F3数据库!C:AA,7,0),I61="B",VLOOKUP(F61,F3数据库!C:AA,15,0),I61="C",VLOOKUP(F61,F3数据库!C:AA,21,0))</f>
        <v>#N/A</v>
      </c>
      <c r="T61" s="18" t="e" cm="1">
        <f t="array" ref="T61">_xlfn.IFS(I61="A",VLOOKUP(F61,F3数据库!C:AA,8,0),I61="B",VLOOKUP(F61,F3数据库!C:AA,16,0),I61="C",VLOOKUP(F61,F3数据库!C:AA,22,0))</f>
        <v>#N/A</v>
      </c>
      <c r="U61" s="19" t="e" cm="1">
        <f t="array" ref="U61">_xlfn.IFS(I61="A",VLOOKUP(F61,F3数据库!C:AA,11,0),I61="B",VLOOKUP(F61,F3数据库!C:AA,17,0),I61="C",VLOOKUP(F61,F3数据库!C:AA,23,0))*C61</f>
        <v>#N/A</v>
      </c>
      <c r="V61" s="18" t="e" cm="1">
        <f t="array" ref="V61">_xlfn.IFS(I61="A",VLOOKUP(F61,F3数据库!C:AA,12,0),I61="B",VLOOKUP(F61,F3数据库!C:AA,18,0),I61="C",VLOOKUP(F61,F3数据库!C:AA,24,0))</f>
        <v>#N/A</v>
      </c>
      <c r="W61" s="18" t="e" cm="1">
        <f t="array" ref="W61">_xlfn.IFS(I61="A",VLOOKUP(F61,F3数据库!C:AA,13,0),I61="B",VLOOKUP(F61,F3数据库!C:AA,19,0),I61="C",VLOOKUP(F61,F3数据库!C:AA,25,0))</f>
        <v>#N/A</v>
      </c>
      <c r="X61" s="18"/>
    </row>
    <row r="62" spans="1:24" x14ac:dyDescent="0.25">
      <c r="A62" s="22"/>
      <c r="B62" s="3"/>
      <c r="C62" s="3"/>
      <c r="D62" s="3"/>
      <c r="E62" s="18" t="e">
        <f t="shared" si="5"/>
        <v>#VALUE!</v>
      </c>
      <c r="F62" s="18" t="e">
        <f t="shared" si="6"/>
        <v>#VALUE!</v>
      </c>
      <c r="G62" s="18" t="str">
        <f t="shared" si="7"/>
        <v/>
      </c>
      <c r="H62" s="18" t="str">
        <f t="shared" si="8"/>
        <v/>
      </c>
      <c r="I62" s="18" t="str">
        <f t="shared" si="9"/>
        <v/>
      </c>
      <c r="J62" s="18" t="str">
        <f t="shared" si="10"/>
        <v/>
      </c>
      <c r="K62" s="18" t="str">
        <f t="shared" si="11"/>
        <v/>
      </c>
      <c r="L62" s="18" t="str">
        <f t="shared" si="12"/>
        <v/>
      </c>
      <c r="M62" s="18" t="e">
        <f>VLOOKUP(F62,F3数据库!C:AA,3,0)</f>
        <v>#VALUE!</v>
      </c>
      <c r="N62" s="18" t="e">
        <f t="shared" si="13"/>
        <v>#VALUE!</v>
      </c>
      <c r="O62" s="19" t="e">
        <f t="shared" si="14"/>
        <v>#VALUE!</v>
      </c>
      <c r="P62" s="18" t="e">
        <f>VLOOKUP(F62,F3数据库!C:AA,4,0)</f>
        <v>#VALUE!</v>
      </c>
      <c r="Q62" s="18" t="e">
        <f>VLOOKUP(G62,F3数据库!AC:AD,2,0)</f>
        <v>#N/A</v>
      </c>
      <c r="R62" s="18"/>
      <c r="S62" s="18" t="e" cm="1">
        <f t="array" ref="S62">_xlfn.IFS(I62="A",VLOOKUP(F62,F3数据库!C:AA,7,0),I62="B",VLOOKUP(F62,F3数据库!C:AA,15,0),I62="C",VLOOKUP(F62,F3数据库!C:AA,21,0))</f>
        <v>#N/A</v>
      </c>
      <c r="T62" s="18" t="e" cm="1">
        <f t="array" ref="T62">_xlfn.IFS(I62="A",VLOOKUP(F62,F3数据库!C:AA,8,0),I62="B",VLOOKUP(F62,F3数据库!C:AA,16,0),I62="C",VLOOKUP(F62,F3数据库!C:AA,22,0))</f>
        <v>#N/A</v>
      </c>
      <c r="U62" s="19" t="e" cm="1">
        <f t="array" ref="U62">_xlfn.IFS(I62="A",VLOOKUP(F62,F3数据库!C:AA,11,0),I62="B",VLOOKUP(F62,F3数据库!C:AA,17,0),I62="C",VLOOKUP(F62,F3数据库!C:AA,23,0))*C62</f>
        <v>#N/A</v>
      </c>
      <c r="V62" s="18" t="e" cm="1">
        <f t="array" ref="V62">_xlfn.IFS(I62="A",VLOOKUP(F62,F3数据库!C:AA,12,0),I62="B",VLOOKUP(F62,F3数据库!C:AA,18,0),I62="C",VLOOKUP(F62,F3数据库!C:AA,24,0))</f>
        <v>#N/A</v>
      </c>
      <c r="W62" s="18" t="e" cm="1">
        <f t="array" ref="W62">_xlfn.IFS(I62="A",VLOOKUP(F62,F3数据库!C:AA,13,0),I62="B",VLOOKUP(F62,F3数据库!C:AA,19,0),I62="C",VLOOKUP(F62,F3数据库!C:AA,25,0))</f>
        <v>#N/A</v>
      </c>
      <c r="X62" s="18"/>
    </row>
    <row r="63" spans="1:24" x14ac:dyDescent="0.25">
      <c r="A63" s="22"/>
      <c r="B63" s="3"/>
      <c r="C63" s="3"/>
      <c r="D63" s="3"/>
      <c r="E63" s="18" t="e">
        <f t="shared" si="5"/>
        <v>#VALUE!</v>
      </c>
      <c r="F63" s="18" t="e">
        <f t="shared" si="6"/>
        <v>#VALUE!</v>
      </c>
      <c r="G63" s="18" t="str">
        <f t="shared" si="7"/>
        <v/>
      </c>
      <c r="H63" s="18" t="str">
        <f t="shared" si="8"/>
        <v/>
      </c>
      <c r="I63" s="18" t="str">
        <f t="shared" si="9"/>
        <v/>
      </c>
      <c r="J63" s="18" t="str">
        <f t="shared" si="10"/>
        <v/>
      </c>
      <c r="K63" s="18" t="str">
        <f t="shared" si="11"/>
        <v/>
      </c>
      <c r="L63" s="18" t="str">
        <f t="shared" si="12"/>
        <v/>
      </c>
      <c r="M63" s="18" t="e">
        <f>VLOOKUP(F63,F3数据库!C:AA,3,0)</f>
        <v>#VALUE!</v>
      </c>
      <c r="N63" s="18" t="e">
        <f t="shared" si="13"/>
        <v>#VALUE!</v>
      </c>
      <c r="O63" s="19" t="e">
        <f t="shared" si="14"/>
        <v>#VALUE!</v>
      </c>
      <c r="P63" s="18" t="e">
        <f>VLOOKUP(F63,F3数据库!C:AA,4,0)</f>
        <v>#VALUE!</v>
      </c>
      <c r="Q63" s="18" t="e">
        <f>VLOOKUP(G63,F3数据库!AC:AD,2,0)</f>
        <v>#N/A</v>
      </c>
      <c r="R63" s="18"/>
      <c r="S63" s="18" t="e" cm="1">
        <f t="array" ref="S63">_xlfn.IFS(I63="A",VLOOKUP(F63,F3数据库!C:AA,7,0),I63="B",VLOOKUP(F63,F3数据库!C:AA,15,0),I63="C",VLOOKUP(F63,F3数据库!C:AA,21,0))</f>
        <v>#N/A</v>
      </c>
      <c r="T63" s="18" t="e" cm="1">
        <f t="array" ref="T63">_xlfn.IFS(I63="A",VLOOKUP(F63,F3数据库!C:AA,8,0),I63="B",VLOOKUP(F63,F3数据库!C:AA,16,0),I63="C",VLOOKUP(F63,F3数据库!C:AA,22,0))</f>
        <v>#N/A</v>
      </c>
      <c r="U63" s="19" t="e" cm="1">
        <f t="array" ref="U63">_xlfn.IFS(I63="A",VLOOKUP(F63,F3数据库!C:AA,11,0),I63="B",VLOOKUP(F63,F3数据库!C:AA,17,0),I63="C",VLOOKUP(F63,F3数据库!C:AA,23,0))*C63</f>
        <v>#N/A</v>
      </c>
      <c r="V63" s="18" t="e" cm="1">
        <f t="array" ref="V63">_xlfn.IFS(I63="A",VLOOKUP(F63,F3数据库!C:AA,12,0),I63="B",VLOOKUP(F63,F3数据库!C:AA,18,0),I63="C",VLOOKUP(F63,F3数据库!C:AA,24,0))</f>
        <v>#N/A</v>
      </c>
      <c r="W63" s="18" t="e" cm="1">
        <f t="array" ref="W63">_xlfn.IFS(I63="A",VLOOKUP(F63,F3数据库!C:AA,13,0),I63="B",VLOOKUP(F63,F3数据库!C:AA,19,0),I63="C",VLOOKUP(F63,F3数据库!C:AA,25,0))</f>
        <v>#N/A</v>
      </c>
      <c r="X63" s="18"/>
    </row>
    <row r="64" spans="1:24" x14ac:dyDescent="0.25">
      <c r="A64" s="22"/>
      <c r="B64" s="3"/>
      <c r="C64" s="3"/>
      <c r="D64" s="3"/>
      <c r="E64" s="18" t="e">
        <f t="shared" si="5"/>
        <v>#VALUE!</v>
      </c>
      <c r="F64" s="18" t="e">
        <f t="shared" si="6"/>
        <v>#VALUE!</v>
      </c>
      <c r="G64" s="18" t="str">
        <f t="shared" si="7"/>
        <v/>
      </c>
      <c r="H64" s="18" t="str">
        <f t="shared" si="8"/>
        <v/>
      </c>
      <c r="I64" s="18" t="str">
        <f t="shared" si="9"/>
        <v/>
      </c>
      <c r="J64" s="18" t="str">
        <f t="shared" si="10"/>
        <v/>
      </c>
      <c r="K64" s="18" t="str">
        <f t="shared" si="11"/>
        <v/>
      </c>
      <c r="L64" s="18" t="str">
        <f t="shared" si="12"/>
        <v/>
      </c>
      <c r="M64" s="18" t="e">
        <f>VLOOKUP(F64,F3数据库!C:AA,3,0)</f>
        <v>#VALUE!</v>
      </c>
      <c r="N64" s="18" t="e">
        <f t="shared" si="13"/>
        <v>#VALUE!</v>
      </c>
      <c r="O64" s="19" t="e">
        <f t="shared" si="14"/>
        <v>#VALUE!</v>
      </c>
      <c r="P64" s="18" t="e">
        <f>VLOOKUP(F64,F3数据库!C:AA,4,0)</f>
        <v>#VALUE!</v>
      </c>
      <c r="Q64" s="18" t="e">
        <f>VLOOKUP(G64,F3数据库!AC:AD,2,0)</f>
        <v>#N/A</v>
      </c>
      <c r="R64" s="18"/>
      <c r="S64" s="18" t="e" cm="1">
        <f t="array" ref="S64">_xlfn.IFS(I64="A",VLOOKUP(F64,F3数据库!C:AA,7,0),I64="B",VLOOKUP(F64,F3数据库!C:AA,15,0),I64="C",VLOOKUP(F64,F3数据库!C:AA,21,0))</f>
        <v>#N/A</v>
      </c>
      <c r="T64" s="18" t="e" cm="1">
        <f t="array" ref="T64">_xlfn.IFS(I64="A",VLOOKUP(F64,F3数据库!C:AA,8,0),I64="B",VLOOKUP(F64,F3数据库!C:AA,16,0),I64="C",VLOOKUP(F64,F3数据库!C:AA,22,0))</f>
        <v>#N/A</v>
      </c>
      <c r="U64" s="19" t="e" cm="1">
        <f t="array" ref="U64">_xlfn.IFS(I64="A",VLOOKUP(F64,F3数据库!C:AA,11,0),I64="B",VLOOKUP(F64,F3数据库!C:AA,17,0),I64="C",VLOOKUP(F64,F3数据库!C:AA,23,0))*C64</f>
        <v>#N/A</v>
      </c>
      <c r="V64" s="18" t="e" cm="1">
        <f t="array" ref="V64">_xlfn.IFS(I64="A",VLOOKUP(F64,F3数据库!C:AA,12,0),I64="B",VLOOKUP(F64,F3数据库!C:AA,18,0),I64="C",VLOOKUP(F64,F3数据库!C:AA,24,0))</f>
        <v>#N/A</v>
      </c>
      <c r="W64" s="18" t="e" cm="1">
        <f t="array" ref="W64">_xlfn.IFS(I64="A",VLOOKUP(F64,F3数据库!C:AA,13,0),I64="B",VLOOKUP(F64,F3数据库!C:AA,19,0),I64="C",VLOOKUP(F64,F3数据库!C:AA,25,0))</f>
        <v>#N/A</v>
      </c>
      <c r="X64" s="18"/>
    </row>
    <row r="65" spans="1:24" x14ac:dyDescent="0.25">
      <c r="A65" s="22"/>
      <c r="B65" s="3"/>
      <c r="C65" s="3"/>
      <c r="D65" s="3"/>
      <c r="E65" s="18" t="e">
        <f t="shared" si="5"/>
        <v>#VALUE!</v>
      </c>
      <c r="F65" s="18" t="e">
        <f t="shared" si="6"/>
        <v>#VALUE!</v>
      </c>
      <c r="G65" s="18" t="str">
        <f t="shared" si="7"/>
        <v/>
      </c>
      <c r="H65" s="18" t="str">
        <f t="shared" si="8"/>
        <v/>
      </c>
      <c r="I65" s="18" t="str">
        <f t="shared" si="9"/>
        <v/>
      </c>
      <c r="J65" s="18" t="str">
        <f t="shared" si="10"/>
        <v/>
      </c>
      <c r="K65" s="18" t="str">
        <f t="shared" si="11"/>
        <v/>
      </c>
      <c r="L65" s="18" t="str">
        <f t="shared" si="12"/>
        <v/>
      </c>
      <c r="M65" s="18" t="e">
        <f>VLOOKUP(F65,F3数据库!C:AA,3,0)</f>
        <v>#VALUE!</v>
      </c>
      <c r="N65" s="18" t="e">
        <f t="shared" si="13"/>
        <v>#VALUE!</v>
      </c>
      <c r="O65" s="19" t="e">
        <f t="shared" si="14"/>
        <v>#VALUE!</v>
      </c>
      <c r="P65" s="18" t="e">
        <f>VLOOKUP(F65,F3数据库!C:AA,4,0)</f>
        <v>#VALUE!</v>
      </c>
      <c r="Q65" s="18" t="e">
        <f>VLOOKUP(G65,F3数据库!AC:AD,2,0)</f>
        <v>#N/A</v>
      </c>
      <c r="R65" s="18"/>
      <c r="S65" s="18" t="e" cm="1">
        <f t="array" ref="S65">_xlfn.IFS(I65="A",VLOOKUP(F65,F3数据库!C:AA,7,0),I65="B",VLOOKUP(F65,F3数据库!C:AA,15,0),I65="C",VLOOKUP(F65,F3数据库!C:AA,21,0))</f>
        <v>#N/A</v>
      </c>
      <c r="T65" s="18" t="e" cm="1">
        <f t="array" ref="T65">_xlfn.IFS(I65="A",VLOOKUP(F65,F3数据库!C:AA,8,0),I65="B",VLOOKUP(F65,F3数据库!C:AA,16,0),I65="C",VLOOKUP(F65,F3数据库!C:AA,22,0))</f>
        <v>#N/A</v>
      </c>
      <c r="U65" s="19" t="e" cm="1">
        <f t="array" ref="U65">_xlfn.IFS(I65="A",VLOOKUP(F65,F3数据库!C:AA,11,0),I65="B",VLOOKUP(F65,F3数据库!C:AA,17,0),I65="C",VLOOKUP(F65,F3数据库!C:AA,23,0))*C65</f>
        <v>#N/A</v>
      </c>
      <c r="V65" s="18" t="e" cm="1">
        <f t="array" ref="V65">_xlfn.IFS(I65="A",VLOOKUP(F65,F3数据库!C:AA,12,0),I65="B",VLOOKUP(F65,F3数据库!C:AA,18,0),I65="C",VLOOKUP(F65,F3数据库!C:AA,24,0))</f>
        <v>#N/A</v>
      </c>
      <c r="W65" s="18" t="e" cm="1">
        <f t="array" ref="W65">_xlfn.IFS(I65="A",VLOOKUP(F65,F3数据库!C:AA,13,0),I65="B",VLOOKUP(F65,F3数据库!C:AA,19,0),I65="C",VLOOKUP(F65,F3数据库!C:AA,25,0))</f>
        <v>#N/A</v>
      </c>
      <c r="X65" s="18"/>
    </row>
    <row r="66" spans="1:24" x14ac:dyDescent="0.25">
      <c r="A66" s="22"/>
      <c r="B66" s="3"/>
      <c r="C66" s="3"/>
      <c r="D66" s="3"/>
      <c r="E66" s="18" t="e">
        <f t="shared" si="5"/>
        <v>#VALUE!</v>
      </c>
      <c r="F66" s="18" t="e">
        <f t="shared" si="6"/>
        <v>#VALUE!</v>
      </c>
      <c r="G66" s="18" t="str">
        <f t="shared" si="7"/>
        <v/>
      </c>
      <c r="H66" s="18" t="str">
        <f t="shared" si="8"/>
        <v/>
      </c>
      <c r="I66" s="18" t="str">
        <f t="shared" si="9"/>
        <v/>
      </c>
      <c r="J66" s="18" t="str">
        <f t="shared" si="10"/>
        <v/>
      </c>
      <c r="K66" s="18" t="str">
        <f t="shared" si="11"/>
        <v/>
      </c>
      <c r="L66" s="18" t="str">
        <f t="shared" si="12"/>
        <v/>
      </c>
      <c r="M66" s="18" t="e">
        <f>VLOOKUP(F66,F3数据库!C:AA,3,0)</f>
        <v>#VALUE!</v>
      </c>
      <c r="N66" s="18" t="e">
        <f t="shared" si="13"/>
        <v>#VALUE!</v>
      </c>
      <c r="O66" s="19" t="e">
        <f t="shared" si="14"/>
        <v>#VALUE!</v>
      </c>
      <c r="P66" s="18" t="e">
        <f>VLOOKUP(F66,F3数据库!C:AA,4,0)</f>
        <v>#VALUE!</v>
      </c>
      <c r="Q66" s="18" t="e">
        <f>VLOOKUP(G66,F3数据库!AC:AD,2,0)</f>
        <v>#N/A</v>
      </c>
      <c r="R66" s="18"/>
      <c r="S66" s="18" t="e" cm="1">
        <f t="array" ref="S66">_xlfn.IFS(I66="A",VLOOKUP(F66,F3数据库!C:AA,7,0),I66="B",VLOOKUP(F66,F3数据库!C:AA,15,0),I66="C",VLOOKUP(F66,F3数据库!C:AA,21,0))</f>
        <v>#N/A</v>
      </c>
      <c r="T66" s="18" t="e" cm="1">
        <f t="array" ref="T66">_xlfn.IFS(I66="A",VLOOKUP(F66,F3数据库!C:AA,8,0),I66="B",VLOOKUP(F66,F3数据库!C:AA,16,0),I66="C",VLOOKUP(F66,F3数据库!C:AA,22,0))</f>
        <v>#N/A</v>
      </c>
      <c r="U66" s="19" t="e" cm="1">
        <f t="array" ref="U66">_xlfn.IFS(I66="A",VLOOKUP(F66,F3数据库!C:AA,11,0),I66="B",VLOOKUP(F66,F3数据库!C:AA,17,0),I66="C",VLOOKUP(F66,F3数据库!C:AA,23,0))*C66</f>
        <v>#N/A</v>
      </c>
      <c r="V66" s="18" t="e" cm="1">
        <f t="array" ref="V66">_xlfn.IFS(I66="A",VLOOKUP(F66,F3数据库!C:AA,12,0),I66="B",VLOOKUP(F66,F3数据库!C:AA,18,0),I66="C",VLOOKUP(F66,F3数据库!C:AA,24,0))</f>
        <v>#N/A</v>
      </c>
      <c r="W66" s="18" t="e" cm="1">
        <f t="array" ref="W66">_xlfn.IFS(I66="A",VLOOKUP(F66,F3数据库!C:AA,13,0),I66="B",VLOOKUP(F66,F3数据库!C:AA,19,0),I66="C",VLOOKUP(F66,F3数据库!C:AA,25,0))</f>
        <v>#N/A</v>
      </c>
      <c r="X66" s="18"/>
    </row>
    <row r="67" spans="1:24" x14ac:dyDescent="0.25">
      <c r="A67" s="22"/>
      <c r="B67" s="3"/>
      <c r="C67" s="3"/>
      <c r="D67" s="3"/>
      <c r="E67" s="18" t="e">
        <f t="shared" si="5"/>
        <v>#VALUE!</v>
      </c>
      <c r="F67" s="18" t="e">
        <f t="shared" si="6"/>
        <v>#VALUE!</v>
      </c>
      <c r="G67" s="18" t="str">
        <f t="shared" si="7"/>
        <v/>
      </c>
      <c r="H67" s="18" t="str">
        <f t="shared" si="8"/>
        <v/>
      </c>
      <c r="I67" s="18" t="str">
        <f t="shared" si="9"/>
        <v/>
      </c>
      <c r="J67" s="18" t="str">
        <f t="shared" si="10"/>
        <v/>
      </c>
      <c r="K67" s="18" t="str">
        <f t="shared" si="11"/>
        <v/>
      </c>
      <c r="L67" s="18" t="str">
        <f t="shared" si="12"/>
        <v/>
      </c>
      <c r="M67" s="18" t="e">
        <f>VLOOKUP(F67,F3数据库!C:AA,3,0)</f>
        <v>#VALUE!</v>
      </c>
      <c r="N67" s="18" t="e">
        <f t="shared" si="13"/>
        <v>#VALUE!</v>
      </c>
      <c r="O67" s="19" t="e">
        <f t="shared" si="14"/>
        <v>#VALUE!</v>
      </c>
      <c r="P67" s="18" t="e">
        <f>VLOOKUP(F67,F3数据库!C:AA,4,0)</f>
        <v>#VALUE!</v>
      </c>
      <c r="Q67" s="18" t="e">
        <f>VLOOKUP(G67,F3数据库!AC:AD,2,0)</f>
        <v>#N/A</v>
      </c>
      <c r="R67" s="18"/>
      <c r="S67" s="18" t="e" cm="1">
        <f t="array" ref="S67">_xlfn.IFS(I67="A",VLOOKUP(F67,F3数据库!C:AA,7,0),I67="B",VLOOKUP(F67,F3数据库!C:AA,15,0),I67="C",VLOOKUP(F67,F3数据库!C:AA,21,0))</f>
        <v>#N/A</v>
      </c>
      <c r="T67" s="18" t="e" cm="1">
        <f t="array" ref="T67">_xlfn.IFS(I67="A",VLOOKUP(F67,F3数据库!C:AA,8,0),I67="B",VLOOKUP(F67,F3数据库!C:AA,16,0),I67="C",VLOOKUP(F67,F3数据库!C:AA,22,0))</f>
        <v>#N/A</v>
      </c>
      <c r="U67" s="19" t="e" cm="1">
        <f t="array" ref="U67">_xlfn.IFS(I67="A",VLOOKUP(F67,F3数据库!C:AA,11,0),I67="B",VLOOKUP(F67,F3数据库!C:AA,17,0),I67="C",VLOOKUP(F67,F3数据库!C:AA,23,0))*C67</f>
        <v>#N/A</v>
      </c>
      <c r="V67" s="18" t="e" cm="1">
        <f t="array" ref="V67">_xlfn.IFS(I67="A",VLOOKUP(F67,F3数据库!C:AA,12,0),I67="B",VLOOKUP(F67,F3数据库!C:AA,18,0),I67="C",VLOOKUP(F67,F3数据库!C:AA,24,0))</f>
        <v>#N/A</v>
      </c>
      <c r="W67" s="18" t="e" cm="1">
        <f t="array" ref="W67">_xlfn.IFS(I67="A",VLOOKUP(F67,F3数据库!C:AA,13,0),I67="B",VLOOKUP(F67,F3数据库!C:AA,19,0),I67="C",VLOOKUP(F67,F3数据库!C:AA,25,0))</f>
        <v>#N/A</v>
      </c>
      <c r="X67" s="18"/>
    </row>
    <row r="68" spans="1:24" x14ac:dyDescent="0.25">
      <c r="A68" s="22"/>
      <c r="B68" s="3"/>
      <c r="C68" s="3"/>
      <c r="D68" s="3"/>
      <c r="E68" s="18" t="e">
        <f t="shared" si="5"/>
        <v>#VALUE!</v>
      </c>
      <c r="F68" s="18" t="e">
        <f t="shared" si="6"/>
        <v>#VALUE!</v>
      </c>
      <c r="G68" s="18" t="str">
        <f t="shared" si="7"/>
        <v/>
      </c>
      <c r="H68" s="18" t="str">
        <f t="shared" si="8"/>
        <v/>
      </c>
      <c r="I68" s="18" t="str">
        <f t="shared" si="9"/>
        <v/>
      </c>
      <c r="J68" s="18" t="str">
        <f t="shared" si="10"/>
        <v/>
      </c>
      <c r="K68" s="18" t="str">
        <f t="shared" si="11"/>
        <v/>
      </c>
      <c r="L68" s="18" t="str">
        <f t="shared" si="12"/>
        <v/>
      </c>
      <c r="M68" s="18" t="e">
        <f>VLOOKUP(F68,F3数据库!C:AA,3,0)</f>
        <v>#VALUE!</v>
      </c>
      <c r="N68" s="18" t="e">
        <f t="shared" si="13"/>
        <v>#VALUE!</v>
      </c>
      <c r="O68" s="19" t="e">
        <f t="shared" si="14"/>
        <v>#VALUE!</v>
      </c>
      <c r="P68" s="18" t="e">
        <f>VLOOKUP(F68,F3数据库!C:AA,4,0)</f>
        <v>#VALUE!</v>
      </c>
      <c r="Q68" s="18" t="e">
        <f>VLOOKUP(G68,F3数据库!AC:AD,2,0)</f>
        <v>#N/A</v>
      </c>
      <c r="R68" s="18"/>
      <c r="S68" s="18" t="e" cm="1">
        <f t="array" ref="S68">_xlfn.IFS(I68="A",VLOOKUP(F68,F3数据库!C:AA,7,0),I68="B",VLOOKUP(F68,F3数据库!C:AA,15,0),I68="C",VLOOKUP(F68,F3数据库!C:AA,21,0))</f>
        <v>#N/A</v>
      </c>
      <c r="T68" s="18" t="e" cm="1">
        <f t="array" ref="T68">_xlfn.IFS(I68="A",VLOOKUP(F68,F3数据库!C:AA,8,0),I68="B",VLOOKUP(F68,F3数据库!C:AA,16,0),I68="C",VLOOKUP(F68,F3数据库!C:AA,22,0))</f>
        <v>#N/A</v>
      </c>
      <c r="U68" s="19" t="e" cm="1">
        <f t="array" ref="U68">_xlfn.IFS(I68="A",VLOOKUP(F68,F3数据库!C:AA,11,0),I68="B",VLOOKUP(F68,F3数据库!C:AA,17,0),I68="C",VLOOKUP(F68,F3数据库!C:AA,23,0))*C68</f>
        <v>#N/A</v>
      </c>
      <c r="V68" s="18" t="e" cm="1">
        <f t="array" ref="V68">_xlfn.IFS(I68="A",VLOOKUP(F68,F3数据库!C:AA,12,0),I68="B",VLOOKUP(F68,F3数据库!C:AA,18,0),I68="C",VLOOKUP(F68,F3数据库!C:AA,24,0))</f>
        <v>#N/A</v>
      </c>
      <c r="W68" s="18" t="e" cm="1">
        <f t="array" ref="W68">_xlfn.IFS(I68="A",VLOOKUP(F68,F3数据库!C:AA,13,0),I68="B",VLOOKUP(F68,F3数据库!C:AA,19,0),I68="C",VLOOKUP(F68,F3数据库!C:AA,25,0))</f>
        <v>#N/A</v>
      </c>
      <c r="X68" s="18"/>
    </row>
    <row r="69" spans="1:24" x14ac:dyDescent="0.25">
      <c r="A69" s="22"/>
      <c r="B69" s="3"/>
      <c r="C69" s="3"/>
      <c r="D69" s="3"/>
      <c r="E69" s="18" t="e">
        <f t="shared" si="5"/>
        <v>#VALUE!</v>
      </c>
      <c r="F69" s="18" t="e">
        <f t="shared" si="6"/>
        <v>#VALUE!</v>
      </c>
      <c r="G69" s="18" t="str">
        <f t="shared" si="7"/>
        <v/>
      </c>
      <c r="H69" s="18" t="str">
        <f t="shared" si="8"/>
        <v/>
      </c>
      <c r="I69" s="18" t="str">
        <f t="shared" si="9"/>
        <v/>
      </c>
      <c r="J69" s="18" t="str">
        <f t="shared" si="10"/>
        <v/>
      </c>
      <c r="K69" s="18" t="str">
        <f t="shared" si="11"/>
        <v/>
      </c>
      <c r="L69" s="18" t="str">
        <f t="shared" si="12"/>
        <v/>
      </c>
      <c r="M69" s="18" t="e">
        <f>VLOOKUP(F69,F3数据库!C:AA,3,0)</f>
        <v>#VALUE!</v>
      </c>
      <c r="N69" s="18" t="e">
        <f t="shared" si="13"/>
        <v>#VALUE!</v>
      </c>
      <c r="O69" s="19" t="e">
        <f t="shared" si="14"/>
        <v>#VALUE!</v>
      </c>
      <c r="P69" s="18" t="e">
        <f>VLOOKUP(F69,F3数据库!C:AA,4,0)</f>
        <v>#VALUE!</v>
      </c>
      <c r="Q69" s="18" t="e">
        <f>VLOOKUP(G69,F3数据库!AC:AD,2,0)</f>
        <v>#N/A</v>
      </c>
      <c r="R69" s="18"/>
      <c r="S69" s="18" t="e" cm="1">
        <f t="array" ref="S69">_xlfn.IFS(I69="A",VLOOKUP(F69,F3数据库!C:AA,7,0),I69="B",VLOOKUP(F69,F3数据库!C:AA,15,0),I69="C",VLOOKUP(F69,F3数据库!C:AA,21,0))</f>
        <v>#N/A</v>
      </c>
      <c r="T69" s="18" t="e" cm="1">
        <f t="array" ref="T69">_xlfn.IFS(I69="A",VLOOKUP(F69,F3数据库!C:AA,8,0),I69="B",VLOOKUP(F69,F3数据库!C:AA,16,0),I69="C",VLOOKUP(F69,F3数据库!C:AA,22,0))</f>
        <v>#N/A</v>
      </c>
      <c r="U69" s="19" t="e" cm="1">
        <f t="array" ref="U69">_xlfn.IFS(I69="A",VLOOKUP(F69,F3数据库!C:AA,11,0),I69="B",VLOOKUP(F69,F3数据库!C:AA,17,0),I69="C",VLOOKUP(F69,F3数据库!C:AA,23,0))*C69</f>
        <v>#N/A</v>
      </c>
      <c r="V69" s="18" t="e" cm="1">
        <f t="array" ref="V69">_xlfn.IFS(I69="A",VLOOKUP(F69,F3数据库!C:AA,12,0),I69="B",VLOOKUP(F69,F3数据库!C:AA,18,0),I69="C",VLOOKUP(F69,F3数据库!C:AA,24,0))</f>
        <v>#N/A</v>
      </c>
      <c r="W69" s="18" t="e" cm="1">
        <f t="array" ref="W69">_xlfn.IFS(I69="A",VLOOKUP(F69,F3数据库!C:AA,13,0),I69="B",VLOOKUP(F69,F3数据库!C:AA,19,0),I69="C",VLOOKUP(F69,F3数据库!C:AA,25,0))</f>
        <v>#N/A</v>
      </c>
      <c r="X69" s="18"/>
    </row>
    <row r="70" spans="1:24" x14ac:dyDescent="0.25">
      <c r="A70" s="22"/>
      <c r="B70" s="3"/>
      <c r="C70" s="3"/>
      <c r="D70" s="3"/>
      <c r="E70" s="18" t="e">
        <f t="shared" si="5"/>
        <v>#VALUE!</v>
      </c>
      <c r="F70" s="18" t="e">
        <f t="shared" si="6"/>
        <v>#VALUE!</v>
      </c>
      <c r="G70" s="18" t="str">
        <f t="shared" si="7"/>
        <v/>
      </c>
      <c r="H70" s="18" t="str">
        <f t="shared" si="8"/>
        <v/>
      </c>
      <c r="I70" s="18" t="str">
        <f t="shared" si="9"/>
        <v/>
      </c>
      <c r="J70" s="18" t="str">
        <f t="shared" si="10"/>
        <v/>
      </c>
      <c r="K70" s="18" t="str">
        <f t="shared" si="11"/>
        <v/>
      </c>
      <c r="L70" s="18" t="str">
        <f t="shared" si="12"/>
        <v/>
      </c>
      <c r="M70" s="18" t="e">
        <f>VLOOKUP(F70,F3数据库!C:AA,3,0)</f>
        <v>#VALUE!</v>
      </c>
      <c r="N70" s="18" t="e">
        <f t="shared" si="13"/>
        <v>#VALUE!</v>
      </c>
      <c r="O70" s="19" t="e">
        <f t="shared" si="14"/>
        <v>#VALUE!</v>
      </c>
      <c r="P70" s="18" t="e">
        <f>VLOOKUP(F70,F3数据库!C:AA,4,0)</f>
        <v>#VALUE!</v>
      </c>
      <c r="Q70" s="18" t="e">
        <f>VLOOKUP(G70,F3数据库!AC:AD,2,0)</f>
        <v>#N/A</v>
      </c>
      <c r="R70" s="18"/>
      <c r="S70" s="18" t="e" cm="1">
        <f t="array" ref="S70">_xlfn.IFS(I70="A",VLOOKUP(F70,F3数据库!C:AA,7,0),I70="B",VLOOKUP(F70,F3数据库!C:AA,15,0),I70="C",VLOOKUP(F70,F3数据库!C:AA,21,0))</f>
        <v>#N/A</v>
      </c>
      <c r="T70" s="18" t="e" cm="1">
        <f t="array" ref="T70">_xlfn.IFS(I70="A",VLOOKUP(F70,F3数据库!C:AA,8,0),I70="B",VLOOKUP(F70,F3数据库!C:AA,16,0),I70="C",VLOOKUP(F70,F3数据库!C:AA,22,0))</f>
        <v>#N/A</v>
      </c>
      <c r="U70" s="19" t="e" cm="1">
        <f t="array" ref="U70">_xlfn.IFS(I70="A",VLOOKUP(F70,F3数据库!C:AA,11,0),I70="B",VLOOKUP(F70,F3数据库!C:AA,17,0),I70="C",VLOOKUP(F70,F3数据库!C:AA,23,0))*C70</f>
        <v>#N/A</v>
      </c>
      <c r="V70" s="18" t="e" cm="1">
        <f t="array" ref="V70">_xlfn.IFS(I70="A",VLOOKUP(F70,F3数据库!C:AA,12,0),I70="B",VLOOKUP(F70,F3数据库!C:AA,18,0),I70="C",VLOOKUP(F70,F3数据库!C:AA,24,0))</f>
        <v>#N/A</v>
      </c>
      <c r="W70" s="18" t="e" cm="1">
        <f t="array" ref="W70">_xlfn.IFS(I70="A",VLOOKUP(F70,F3数据库!C:AA,13,0),I70="B",VLOOKUP(F70,F3数据库!C:AA,19,0),I70="C",VLOOKUP(F70,F3数据库!C:AA,25,0))</f>
        <v>#N/A</v>
      </c>
      <c r="X70" s="18"/>
    </row>
    <row r="71" spans="1:24" x14ac:dyDescent="0.25">
      <c r="A71" s="22"/>
      <c r="B71" s="3"/>
      <c r="C71" s="3"/>
      <c r="D71" s="3"/>
      <c r="E71" s="18" t="e">
        <f t="shared" si="5"/>
        <v>#VALUE!</v>
      </c>
      <c r="F71" s="18" t="e">
        <f t="shared" si="6"/>
        <v>#VALUE!</v>
      </c>
      <c r="G71" s="18" t="str">
        <f t="shared" si="7"/>
        <v/>
      </c>
      <c r="H71" s="18" t="str">
        <f t="shared" si="8"/>
        <v/>
      </c>
      <c r="I71" s="18" t="str">
        <f t="shared" si="9"/>
        <v/>
      </c>
      <c r="J71" s="18" t="str">
        <f t="shared" si="10"/>
        <v/>
      </c>
      <c r="K71" s="18" t="str">
        <f t="shared" si="11"/>
        <v/>
      </c>
      <c r="L71" s="18" t="str">
        <f t="shared" si="12"/>
        <v/>
      </c>
      <c r="M71" s="18" t="e">
        <f>VLOOKUP(F71,F3数据库!C:AA,3,0)</f>
        <v>#VALUE!</v>
      </c>
      <c r="N71" s="18" t="e">
        <f t="shared" si="13"/>
        <v>#VALUE!</v>
      </c>
      <c r="O71" s="19" t="e">
        <f t="shared" si="14"/>
        <v>#VALUE!</v>
      </c>
      <c r="P71" s="18" t="e">
        <f>VLOOKUP(F71,F3数据库!C:AA,4,0)</f>
        <v>#VALUE!</v>
      </c>
      <c r="Q71" s="18" t="e">
        <f>VLOOKUP(G71,F3数据库!AC:AD,2,0)</f>
        <v>#N/A</v>
      </c>
      <c r="R71" s="18"/>
      <c r="S71" s="18" t="e" cm="1">
        <f t="array" ref="S71">_xlfn.IFS(I71="A",VLOOKUP(F71,F3数据库!C:AA,7,0),I71="B",VLOOKUP(F71,F3数据库!C:AA,15,0),I71="C",VLOOKUP(F71,F3数据库!C:AA,21,0))</f>
        <v>#N/A</v>
      </c>
      <c r="T71" s="18" t="e" cm="1">
        <f t="array" ref="T71">_xlfn.IFS(I71="A",VLOOKUP(F71,F3数据库!C:AA,8,0),I71="B",VLOOKUP(F71,F3数据库!C:AA,16,0),I71="C",VLOOKUP(F71,F3数据库!C:AA,22,0))</f>
        <v>#N/A</v>
      </c>
      <c r="U71" s="19" t="e" cm="1">
        <f t="array" ref="U71">_xlfn.IFS(I71="A",VLOOKUP(F71,F3数据库!C:AA,11,0),I71="B",VLOOKUP(F71,F3数据库!C:AA,17,0),I71="C",VLOOKUP(F71,F3数据库!C:AA,23,0))*C71</f>
        <v>#N/A</v>
      </c>
      <c r="V71" s="18" t="e" cm="1">
        <f t="array" ref="V71">_xlfn.IFS(I71="A",VLOOKUP(F71,F3数据库!C:AA,12,0),I71="B",VLOOKUP(F71,F3数据库!C:AA,18,0),I71="C",VLOOKUP(F71,F3数据库!C:AA,24,0))</f>
        <v>#N/A</v>
      </c>
      <c r="W71" s="18" t="e" cm="1">
        <f t="array" ref="W71">_xlfn.IFS(I71="A",VLOOKUP(F71,F3数据库!C:AA,13,0),I71="B",VLOOKUP(F71,F3数据库!C:AA,19,0),I71="C",VLOOKUP(F71,F3数据库!C:AA,25,0))</f>
        <v>#N/A</v>
      </c>
      <c r="X71" s="18"/>
    </row>
    <row r="72" spans="1:24" x14ac:dyDescent="0.25">
      <c r="A72" s="22"/>
      <c r="B72" s="3"/>
      <c r="C72" s="3"/>
      <c r="D72" s="3"/>
      <c r="E72" s="18" t="e">
        <f t="shared" si="5"/>
        <v>#VALUE!</v>
      </c>
      <c r="F72" s="18" t="e">
        <f t="shared" si="6"/>
        <v>#VALUE!</v>
      </c>
      <c r="G72" s="18" t="str">
        <f t="shared" si="7"/>
        <v/>
      </c>
      <c r="H72" s="18" t="str">
        <f t="shared" si="8"/>
        <v/>
      </c>
      <c r="I72" s="18" t="str">
        <f t="shared" si="9"/>
        <v/>
      </c>
      <c r="J72" s="18" t="str">
        <f t="shared" si="10"/>
        <v/>
      </c>
      <c r="K72" s="18" t="str">
        <f t="shared" si="11"/>
        <v/>
      </c>
      <c r="L72" s="18" t="str">
        <f t="shared" si="12"/>
        <v/>
      </c>
      <c r="M72" s="18" t="e">
        <f>VLOOKUP(F72,F3数据库!C:AA,3,0)</f>
        <v>#VALUE!</v>
      </c>
      <c r="N72" s="18" t="e">
        <f t="shared" si="13"/>
        <v>#VALUE!</v>
      </c>
      <c r="O72" s="19" t="e">
        <f t="shared" si="14"/>
        <v>#VALUE!</v>
      </c>
      <c r="P72" s="18" t="e">
        <f>VLOOKUP(F72,F3数据库!C:AA,4,0)</f>
        <v>#VALUE!</v>
      </c>
      <c r="Q72" s="18" t="e">
        <f>VLOOKUP(G72,F3数据库!AC:AD,2,0)</f>
        <v>#N/A</v>
      </c>
      <c r="R72" s="18"/>
      <c r="S72" s="18" t="e" cm="1">
        <f t="array" ref="S72">_xlfn.IFS(I72="A",VLOOKUP(F72,F3数据库!C:AA,7,0),I72="B",VLOOKUP(F72,F3数据库!C:AA,15,0),I72="C",VLOOKUP(F72,F3数据库!C:AA,21,0))</f>
        <v>#N/A</v>
      </c>
      <c r="T72" s="18" t="e" cm="1">
        <f t="array" ref="T72">_xlfn.IFS(I72="A",VLOOKUP(F72,F3数据库!C:AA,8,0),I72="B",VLOOKUP(F72,F3数据库!C:AA,16,0),I72="C",VLOOKUP(F72,F3数据库!C:AA,22,0))</f>
        <v>#N/A</v>
      </c>
      <c r="U72" s="19" t="e" cm="1">
        <f t="array" ref="U72">_xlfn.IFS(I72="A",VLOOKUP(F72,F3数据库!C:AA,11,0),I72="B",VLOOKUP(F72,F3数据库!C:AA,17,0),I72="C",VLOOKUP(F72,F3数据库!C:AA,23,0))*C72</f>
        <v>#N/A</v>
      </c>
      <c r="V72" s="18" t="e" cm="1">
        <f t="array" ref="V72">_xlfn.IFS(I72="A",VLOOKUP(F72,F3数据库!C:AA,12,0),I72="B",VLOOKUP(F72,F3数据库!C:AA,18,0),I72="C",VLOOKUP(F72,F3数据库!C:AA,24,0))</f>
        <v>#N/A</v>
      </c>
      <c r="W72" s="18" t="e" cm="1">
        <f t="array" ref="W72">_xlfn.IFS(I72="A",VLOOKUP(F72,F3数据库!C:AA,13,0),I72="B",VLOOKUP(F72,F3数据库!C:AA,19,0),I72="C",VLOOKUP(F72,F3数据库!C:AA,25,0))</f>
        <v>#N/A</v>
      </c>
      <c r="X72" s="18"/>
    </row>
    <row r="73" spans="1:24" x14ac:dyDescent="0.25">
      <c r="A73" s="22"/>
      <c r="B73" s="3"/>
      <c r="C73" s="3"/>
      <c r="D73" s="3"/>
      <c r="E73" s="18" t="e">
        <f t="shared" si="5"/>
        <v>#VALUE!</v>
      </c>
      <c r="F73" s="18" t="e">
        <f t="shared" si="6"/>
        <v>#VALUE!</v>
      </c>
      <c r="G73" s="18" t="str">
        <f t="shared" si="7"/>
        <v/>
      </c>
      <c r="H73" s="18" t="str">
        <f t="shared" si="8"/>
        <v/>
      </c>
      <c r="I73" s="18" t="str">
        <f t="shared" si="9"/>
        <v/>
      </c>
      <c r="J73" s="18" t="str">
        <f t="shared" si="10"/>
        <v/>
      </c>
      <c r="K73" s="18" t="str">
        <f t="shared" si="11"/>
        <v/>
      </c>
      <c r="L73" s="18" t="str">
        <f t="shared" si="12"/>
        <v/>
      </c>
      <c r="M73" s="18" t="e">
        <f>VLOOKUP(F73,F3数据库!C:AA,3,0)</f>
        <v>#VALUE!</v>
      </c>
      <c r="N73" s="18" t="e">
        <f t="shared" si="13"/>
        <v>#VALUE!</v>
      </c>
      <c r="O73" s="19" t="e">
        <f t="shared" si="14"/>
        <v>#VALUE!</v>
      </c>
      <c r="P73" s="18" t="e">
        <f>VLOOKUP(F73,F3数据库!C:AA,4,0)</f>
        <v>#VALUE!</v>
      </c>
      <c r="Q73" s="18" t="e">
        <f>VLOOKUP(G73,F3数据库!AC:AD,2,0)</f>
        <v>#N/A</v>
      </c>
      <c r="R73" s="18"/>
      <c r="S73" s="18" t="e" cm="1">
        <f t="array" ref="S73">_xlfn.IFS(I73="A",VLOOKUP(F73,F3数据库!C:AA,7,0),I73="B",VLOOKUP(F73,F3数据库!C:AA,15,0),I73="C",VLOOKUP(F73,F3数据库!C:AA,21,0))</f>
        <v>#N/A</v>
      </c>
      <c r="T73" s="18" t="e" cm="1">
        <f t="array" ref="T73">_xlfn.IFS(I73="A",VLOOKUP(F73,F3数据库!C:AA,8,0),I73="B",VLOOKUP(F73,F3数据库!C:AA,16,0),I73="C",VLOOKUP(F73,F3数据库!C:AA,22,0))</f>
        <v>#N/A</v>
      </c>
      <c r="U73" s="19" t="e" cm="1">
        <f t="array" ref="U73">_xlfn.IFS(I73="A",VLOOKUP(F73,F3数据库!C:AA,11,0),I73="B",VLOOKUP(F73,F3数据库!C:AA,17,0),I73="C",VLOOKUP(F73,F3数据库!C:AA,23,0))*C73</f>
        <v>#N/A</v>
      </c>
      <c r="V73" s="18" t="e" cm="1">
        <f t="array" ref="V73">_xlfn.IFS(I73="A",VLOOKUP(F73,F3数据库!C:AA,12,0),I73="B",VLOOKUP(F73,F3数据库!C:AA,18,0),I73="C",VLOOKUP(F73,F3数据库!C:AA,24,0))</f>
        <v>#N/A</v>
      </c>
      <c r="W73" s="18" t="e" cm="1">
        <f t="array" ref="W73">_xlfn.IFS(I73="A",VLOOKUP(F73,F3数据库!C:AA,13,0),I73="B",VLOOKUP(F73,F3数据库!C:AA,19,0),I73="C",VLOOKUP(F73,F3数据库!C:AA,25,0))</f>
        <v>#N/A</v>
      </c>
      <c r="X73" s="18"/>
    </row>
    <row r="74" spans="1:24" x14ac:dyDescent="0.25">
      <c r="A74" s="22"/>
      <c r="B74" s="3"/>
      <c r="C74" s="3"/>
      <c r="D74" s="3"/>
      <c r="E74" s="18" t="e">
        <f t="shared" ref="E74:E100" si="15">VALUE(TRIM(MID(SUBSTITUTE($B74,"-",REPT(" ",99)),COLUMN(B74)*99-98,99)))</f>
        <v>#VALUE!</v>
      </c>
      <c r="F74" s="18" t="e">
        <f t="shared" ref="F74:F100" si="16">VALUE(TRIM(MID(SUBSTITUTE($B74,"-",REPT(" ",99)),COLUMN(C74)*99-98,99)))</f>
        <v>#VALUE!</v>
      </c>
      <c r="G74" s="18" t="str">
        <f t="shared" ref="G74:G100" si="17">TRIM(MID(SUBSTITUTE($B74,"-",REPT(" ",99)),COLUMN(D74)*99-98,99))</f>
        <v/>
      </c>
      <c r="H74" s="18" t="str">
        <f t="shared" ref="H74:H100" si="18">TRIM(MID(SUBSTITUTE($B74,"-",REPT(" ",99)),COLUMN(E74)*99-98,99))</f>
        <v/>
      </c>
      <c r="I74" s="18" t="str">
        <f t="shared" ref="I74:I100" si="19">TRIM(MID(SUBSTITUTE($B74,"-",REPT(" ",99)),COLUMN(F74)*99-98,99))</f>
        <v/>
      </c>
      <c r="J74" s="18" t="str">
        <f t="shared" ref="J74:J100" si="20">TRIM(MID(SUBSTITUTE($B74,"-",REPT(" ",99)),COLUMN(G74)*99-98,99))</f>
        <v/>
      </c>
      <c r="K74" s="18" t="str">
        <f t="shared" ref="K74:K100" si="21">TRIM(MID(SUBSTITUTE($B74,"-",REPT(" ",99)),COLUMN(H74)*99-98,99))</f>
        <v/>
      </c>
      <c r="L74" s="18" t="str">
        <f t="shared" ref="L74:L100" si="22">TRIM(MID(SUBSTITUTE($B74,"-",REPT(" ",99)),COLUMN(I74)*99-98,99))</f>
        <v/>
      </c>
      <c r="M74" s="18" t="e">
        <f>VLOOKUP(F74,F3数据库!C:AA,3,0)</f>
        <v>#VALUE!</v>
      </c>
      <c r="N74" s="18" t="e">
        <f t="shared" ref="N74:N100" si="23">"DN"&amp;F74</f>
        <v>#VALUE!</v>
      </c>
      <c r="O74" s="19" t="e">
        <f t="shared" ref="O74:O100" si="24">(H74/1000)*C74</f>
        <v>#VALUE!</v>
      </c>
      <c r="P74" s="18" t="e">
        <f>VLOOKUP(F74,F3数据库!C:AA,4,0)</f>
        <v>#VALUE!</v>
      </c>
      <c r="Q74" s="18" t="e">
        <f>VLOOKUP(G74,F3数据库!AC:AD,2,0)</f>
        <v>#N/A</v>
      </c>
      <c r="R74" s="18"/>
      <c r="S74" s="18" t="e" cm="1">
        <f t="array" ref="S74">_xlfn.IFS(I74="A",VLOOKUP(F74,F3数据库!C:AA,7,0),I74="B",VLOOKUP(F74,F3数据库!C:AA,15,0),I74="C",VLOOKUP(F74,F3数据库!C:AA,21,0))</f>
        <v>#N/A</v>
      </c>
      <c r="T74" s="18" t="e" cm="1">
        <f t="array" ref="T74">_xlfn.IFS(I74="A",VLOOKUP(F74,F3数据库!C:AA,8,0),I74="B",VLOOKUP(F74,F3数据库!C:AA,16,0),I74="C",VLOOKUP(F74,F3数据库!C:AA,22,0))</f>
        <v>#N/A</v>
      </c>
      <c r="U74" s="19" t="e" cm="1">
        <f t="array" ref="U74">_xlfn.IFS(I74="A",VLOOKUP(F74,F3数据库!C:AA,11,0),I74="B",VLOOKUP(F74,F3数据库!C:AA,17,0),I74="C",VLOOKUP(F74,F3数据库!C:AA,23,0))*C74</f>
        <v>#N/A</v>
      </c>
      <c r="V74" s="18" t="e" cm="1">
        <f t="array" ref="V74">_xlfn.IFS(I74="A",VLOOKUP(F74,F3数据库!C:AA,12,0),I74="B",VLOOKUP(F74,F3数据库!C:AA,18,0),I74="C",VLOOKUP(F74,F3数据库!C:AA,24,0))</f>
        <v>#N/A</v>
      </c>
      <c r="W74" s="18" t="e" cm="1">
        <f t="array" ref="W74">_xlfn.IFS(I74="A",VLOOKUP(F74,F3数据库!C:AA,13,0),I74="B",VLOOKUP(F74,F3数据库!C:AA,19,0),I74="C",VLOOKUP(F74,F3数据库!C:AA,25,0))</f>
        <v>#N/A</v>
      </c>
      <c r="X74" s="18"/>
    </row>
    <row r="75" spans="1:24" x14ac:dyDescent="0.25">
      <c r="A75" s="22"/>
      <c r="B75" s="3"/>
      <c r="C75" s="3"/>
      <c r="D75" s="3"/>
      <c r="E75" s="18" t="e">
        <f t="shared" si="15"/>
        <v>#VALUE!</v>
      </c>
      <c r="F75" s="18" t="e">
        <f t="shared" si="16"/>
        <v>#VALUE!</v>
      </c>
      <c r="G75" s="18" t="str">
        <f t="shared" si="17"/>
        <v/>
      </c>
      <c r="H75" s="18" t="str">
        <f t="shared" si="18"/>
        <v/>
      </c>
      <c r="I75" s="18" t="str">
        <f t="shared" si="19"/>
        <v/>
      </c>
      <c r="J75" s="18" t="str">
        <f t="shared" si="20"/>
        <v/>
      </c>
      <c r="K75" s="18" t="str">
        <f t="shared" si="21"/>
        <v/>
      </c>
      <c r="L75" s="18" t="str">
        <f t="shared" si="22"/>
        <v/>
      </c>
      <c r="M75" s="18" t="e">
        <f>VLOOKUP(F75,F3数据库!C:AA,3,0)</f>
        <v>#VALUE!</v>
      </c>
      <c r="N75" s="18" t="e">
        <f t="shared" si="23"/>
        <v>#VALUE!</v>
      </c>
      <c r="O75" s="19" t="e">
        <f t="shared" si="24"/>
        <v>#VALUE!</v>
      </c>
      <c r="P75" s="18" t="e">
        <f>VLOOKUP(F75,F3数据库!C:AA,4,0)</f>
        <v>#VALUE!</v>
      </c>
      <c r="Q75" s="18" t="e">
        <f>VLOOKUP(G75,F3数据库!AC:AD,2,0)</f>
        <v>#N/A</v>
      </c>
      <c r="R75" s="18"/>
      <c r="S75" s="18" t="e" cm="1">
        <f t="array" ref="S75">_xlfn.IFS(I75="A",VLOOKUP(F75,F3数据库!C:AA,7,0),I75="B",VLOOKUP(F75,F3数据库!C:AA,15,0),I75="C",VLOOKUP(F75,F3数据库!C:AA,21,0))</f>
        <v>#N/A</v>
      </c>
      <c r="T75" s="18" t="e" cm="1">
        <f t="array" ref="T75">_xlfn.IFS(I75="A",VLOOKUP(F75,F3数据库!C:AA,8,0),I75="B",VLOOKUP(F75,F3数据库!C:AA,16,0),I75="C",VLOOKUP(F75,F3数据库!C:AA,22,0))</f>
        <v>#N/A</v>
      </c>
      <c r="U75" s="19" t="e" cm="1">
        <f t="array" ref="U75">_xlfn.IFS(I75="A",VLOOKUP(F75,F3数据库!C:AA,11,0),I75="B",VLOOKUP(F75,F3数据库!C:AA,17,0),I75="C",VLOOKUP(F75,F3数据库!C:AA,23,0))*C75</f>
        <v>#N/A</v>
      </c>
      <c r="V75" s="18" t="e" cm="1">
        <f t="array" ref="V75">_xlfn.IFS(I75="A",VLOOKUP(F75,F3数据库!C:AA,12,0),I75="B",VLOOKUP(F75,F3数据库!C:AA,18,0),I75="C",VLOOKUP(F75,F3数据库!C:AA,24,0))</f>
        <v>#N/A</v>
      </c>
      <c r="W75" s="18" t="e" cm="1">
        <f t="array" ref="W75">_xlfn.IFS(I75="A",VLOOKUP(F75,F3数据库!C:AA,13,0),I75="B",VLOOKUP(F75,F3数据库!C:AA,19,0),I75="C",VLOOKUP(F75,F3数据库!C:AA,25,0))</f>
        <v>#N/A</v>
      </c>
      <c r="X75" s="18"/>
    </row>
    <row r="76" spans="1:24" x14ac:dyDescent="0.25">
      <c r="A76" s="22"/>
      <c r="B76" s="3"/>
      <c r="C76" s="3"/>
      <c r="D76" s="3"/>
      <c r="E76" s="18" t="e">
        <f t="shared" si="15"/>
        <v>#VALUE!</v>
      </c>
      <c r="F76" s="18" t="e">
        <f t="shared" si="16"/>
        <v>#VALUE!</v>
      </c>
      <c r="G76" s="18" t="str">
        <f t="shared" si="17"/>
        <v/>
      </c>
      <c r="H76" s="18" t="str">
        <f t="shared" si="18"/>
        <v/>
      </c>
      <c r="I76" s="18" t="str">
        <f t="shared" si="19"/>
        <v/>
      </c>
      <c r="J76" s="18" t="str">
        <f t="shared" si="20"/>
        <v/>
      </c>
      <c r="K76" s="18" t="str">
        <f t="shared" si="21"/>
        <v/>
      </c>
      <c r="L76" s="18" t="str">
        <f t="shared" si="22"/>
        <v/>
      </c>
      <c r="M76" s="18" t="e">
        <f>VLOOKUP(F76,F3数据库!C:AA,3,0)</f>
        <v>#VALUE!</v>
      </c>
      <c r="N76" s="18" t="e">
        <f t="shared" si="23"/>
        <v>#VALUE!</v>
      </c>
      <c r="O76" s="19" t="e">
        <f t="shared" si="24"/>
        <v>#VALUE!</v>
      </c>
      <c r="P76" s="18" t="e">
        <f>VLOOKUP(F76,F3数据库!C:AA,4,0)</f>
        <v>#VALUE!</v>
      </c>
      <c r="Q76" s="18" t="e">
        <f>VLOOKUP(G76,F3数据库!AC:AD,2,0)</f>
        <v>#N/A</v>
      </c>
      <c r="R76" s="18"/>
      <c r="S76" s="18" t="e" cm="1">
        <f t="array" ref="S76">_xlfn.IFS(I76="A",VLOOKUP(F76,F3数据库!C:AA,7,0),I76="B",VLOOKUP(F76,F3数据库!C:AA,15,0),I76="C",VLOOKUP(F76,F3数据库!C:AA,21,0))</f>
        <v>#N/A</v>
      </c>
      <c r="T76" s="18" t="e" cm="1">
        <f t="array" ref="T76">_xlfn.IFS(I76="A",VLOOKUP(F76,F3数据库!C:AA,8,0),I76="B",VLOOKUP(F76,F3数据库!C:AA,16,0),I76="C",VLOOKUP(F76,F3数据库!C:AA,22,0))</f>
        <v>#N/A</v>
      </c>
      <c r="U76" s="19" t="e" cm="1">
        <f t="array" ref="U76">_xlfn.IFS(I76="A",VLOOKUP(F76,F3数据库!C:AA,11,0),I76="B",VLOOKUP(F76,F3数据库!C:AA,17,0),I76="C",VLOOKUP(F76,F3数据库!C:AA,23,0))*C76</f>
        <v>#N/A</v>
      </c>
      <c r="V76" s="18" t="e" cm="1">
        <f t="array" ref="V76">_xlfn.IFS(I76="A",VLOOKUP(F76,F3数据库!C:AA,12,0),I76="B",VLOOKUP(F76,F3数据库!C:AA,18,0),I76="C",VLOOKUP(F76,F3数据库!C:AA,24,0))</f>
        <v>#N/A</v>
      </c>
      <c r="W76" s="18" t="e" cm="1">
        <f t="array" ref="W76">_xlfn.IFS(I76="A",VLOOKUP(F76,F3数据库!C:AA,13,0),I76="B",VLOOKUP(F76,F3数据库!C:AA,19,0),I76="C",VLOOKUP(F76,F3数据库!C:AA,25,0))</f>
        <v>#N/A</v>
      </c>
      <c r="X76" s="18"/>
    </row>
    <row r="77" spans="1:24" x14ac:dyDescent="0.25">
      <c r="A77" s="22"/>
      <c r="B77" s="3"/>
      <c r="C77" s="3"/>
      <c r="D77" s="3"/>
      <c r="E77" s="18" t="e">
        <f t="shared" si="15"/>
        <v>#VALUE!</v>
      </c>
      <c r="F77" s="18" t="e">
        <f t="shared" si="16"/>
        <v>#VALUE!</v>
      </c>
      <c r="G77" s="18" t="str">
        <f t="shared" si="17"/>
        <v/>
      </c>
      <c r="H77" s="18" t="str">
        <f t="shared" si="18"/>
        <v/>
      </c>
      <c r="I77" s="18" t="str">
        <f t="shared" si="19"/>
        <v/>
      </c>
      <c r="J77" s="18" t="str">
        <f t="shared" si="20"/>
        <v/>
      </c>
      <c r="K77" s="18" t="str">
        <f t="shared" si="21"/>
        <v/>
      </c>
      <c r="L77" s="18" t="str">
        <f t="shared" si="22"/>
        <v/>
      </c>
      <c r="M77" s="18" t="e">
        <f>VLOOKUP(F77,F3数据库!C:AA,3,0)</f>
        <v>#VALUE!</v>
      </c>
      <c r="N77" s="18" t="e">
        <f t="shared" si="23"/>
        <v>#VALUE!</v>
      </c>
      <c r="O77" s="19" t="e">
        <f t="shared" si="24"/>
        <v>#VALUE!</v>
      </c>
      <c r="P77" s="18" t="e">
        <f>VLOOKUP(F77,F3数据库!C:AA,4,0)</f>
        <v>#VALUE!</v>
      </c>
      <c r="Q77" s="18" t="e">
        <f>VLOOKUP(G77,F3数据库!AC:AD,2,0)</f>
        <v>#N/A</v>
      </c>
      <c r="R77" s="18"/>
      <c r="S77" s="18" t="e" cm="1">
        <f t="array" ref="S77">_xlfn.IFS(I77="A",VLOOKUP(F77,F3数据库!C:AA,7,0),I77="B",VLOOKUP(F77,F3数据库!C:AA,15,0),I77="C",VLOOKUP(F77,F3数据库!C:AA,21,0))</f>
        <v>#N/A</v>
      </c>
      <c r="T77" s="18" t="e" cm="1">
        <f t="array" ref="T77">_xlfn.IFS(I77="A",VLOOKUP(F77,F3数据库!C:AA,8,0),I77="B",VLOOKUP(F77,F3数据库!C:AA,16,0),I77="C",VLOOKUP(F77,F3数据库!C:AA,22,0))</f>
        <v>#N/A</v>
      </c>
      <c r="U77" s="19" t="e" cm="1">
        <f t="array" ref="U77">_xlfn.IFS(I77="A",VLOOKUP(F77,F3数据库!C:AA,11,0),I77="B",VLOOKUP(F77,F3数据库!C:AA,17,0),I77="C",VLOOKUP(F77,F3数据库!C:AA,23,0))*C77</f>
        <v>#N/A</v>
      </c>
      <c r="V77" s="18" t="e" cm="1">
        <f t="array" ref="V77">_xlfn.IFS(I77="A",VLOOKUP(F77,F3数据库!C:AA,12,0),I77="B",VLOOKUP(F77,F3数据库!C:AA,18,0),I77="C",VLOOKUP(F77,F3数据库!C:AA,24,0))</f>
        <v>#N/A</v>
      </c>
      <c r="W77" s="18" t="e" cm="1">
        <f t="array" ref="W77">_xlfn.IFS(I77="A",VLOOKUP(F77,F3数据库!C:AA,13,0),I77="B",VLOOKUP(F77,F3数据库!C:AA,19,0),I77="C",VLOOKUP(F77,F3数据库!C:AA,25,0))</f>
        <v>#N/A</v>
      </c>
      <c r="X77" s="18"/>
    </row>
    <row r="78" spans="1:24" x14ac:dyDescent="0.25">
      <c r="A78" s="22"/>
      <c r="B78" s="3"/>
      <c r="C78" s="3"/>
      <c r="D78" s="3"/>
      <c r="E78" s="18" t="e">
        <f t="shared" si="15"/>
        <v>#VALUE!</v>
      </c>
      <c r="F78" s="18" t="e">
        <f t="shared" si="16"/>
        <v>#VALUE!</v>
      </c>
      <c r="G78" s="18" t="str">
        <f t="shared" si="17"/>
        <v/>
      </c>
      <c r="H78" s="18" t="str">
        <f t="shared" si="18"/>
        <v/>
      </c>
      <c r="I78" s="18" t="str">
        <f t="shared" si="19"/>
        <v/>
      </c>
      <c r="J78" s="18" t="str">
        <f t="shared" si="20"/>
        <v/>
      </c>
      <c r="K78" s="18" t="str">
        <f t="shared" si="21"/>
        <v/>
      </c>
      <c r="L78" s="18" t="str">
        <f t="shared" si="22"/>
        <v/>
      </c>
      <c r="M78" s="18" t="e">
        <f>VLOOKUP(F78,F3数据库!C:AA,3,0)</f>
        <v>#VALUE!</v>
      </c>
      <c r="N78" s="18" t="e">
        <f t="shared" si="23"/>
        <v>#VALUE!</v>
      </c>
      <c r="O78" s="19" t="e">
        <f t="shared" si="24"/>
        <v>#VALUE!</v>
      </c>
      <c r="P78" s="18" t="e">
        <f>VLOOKUP(F78,F3数据库!C:AA,4,0)</f>
        <v>#VALUE!</v>
      </c>
      <c r="Q78" s="18" t="e">
        <f>VLOOKUP(G78,F3数据库!AC:AD,2,0)</f>
        <v>#N/A</v>
      </c>
      <c r="R78" s="18"/>
      <c r="S78" s="18" t="e" cm="1">
        <f t="array" ref="S78">_xlfn.IFS(I78="A",VLOOKUP(F78,F3数据库!C:AA,7,0),I78="B",VLOOKUP(F78,F3数据库!C:AA,15,0),I78="C",VLOOKUP(F78,F3数据库!C:AA,21,0))</f>
        <v>#N/A</v>
      </c>
      <c r="T78" s="18" t="e" cm="1">
        <f t="array" ref="T78">_xlfn.IFS(I78="A",VLOOKUP(F78,F3数据库!C:AA,8,0),I78="B",VLOOKUP(F78,F3数据库!C:AA,16,0),I78="C",VLOOKUP(F78,F3数据库!C:AA,22,0))</f>
        <v>#N/A</v>
      </c>
      <c r="U78" s="19" t="e" cm="1">
        <f t="array" ref="U78">_xlfn.IFS(I78="A",VLOOKUP(F78,F3数据库!C:AA,11,0),I78="B",VLOOKUP(F78,F3数据库!C:AA,17,0),I78="C",VLOOKUP(F78,F3数据库!C:AA,23,0))*C78</f>
        <v>#N/A</v>
      </c>
      <c r="V78" s="18" t="e" cm="1">
        <f t="array" ref="V78">_xlfn.IFS(I78="A",VLOOKUP(F78,F3数据库!C:AA,12,0),I78="B",VLOOKUP(F78,F3数据库!C:AA,18,0),I78="C",VLOOKUP(F78,F3数据库!C:AA,24,0))</f>
        <v>#N/A</v>
      </c>
      <c r="W78" s="18" t="e" cm="1">
        <f t="array" ref="W78">_xlfn.IFS(I78="A",VLOOKUP(F78,F3数据库!C:AA,13,0),I78="B",VLOOKUP(F78,F3数据库!C:AA,19,0),I78="C",VLOOKUP(F78,F3数据库!C:AA,25,0))</f>
        <v>#N/A</v>
      </c>
      <c r="X78" s="18"/>
    </row>
    <row r="79" spans="1:24" x14ac:dyDescent="0.25">
      <c r="A79" s="22"/>
      <c r="B79" s="3"/>
      <c r="C79" s="3"/>
      <c r="D79" s="3"/>
      <c r="E79" s="18" t="e">
        <f t="shared" si="15"/>
        <v>#VALUE!</v>
      </c>
      <c r="F79" s="18" t="e">
        <f t="shared" si="16"/>
        <v>#VALUE!</v>
      </c>
      <c r="G79" s="18" t="str">
        <f t="shared" si="17"/>
        <v/>
      </c>
      <c r="H79" s="18" t="str">
        <f t="shared" si="18"/>
        <v/>
      </c>
      <c r="I79" s="18" t="str">
        <f t="shared" si="19"/>
        <v/>
      </c>
      <c r="J79" s="18" t="str">
        <f t="shared" si="20"/>
        <v/>
      </c>
      <c r="K79" s="18" t="str">
        <f t="shared" si="21"/>
        <v/>
      </c>
      <c r="L79" s="18" t="str">
        <f t="shared" si="22"/>
        <v/>
      </c>
      <c r="M79" s="18" t="e">
        <f>VLOOKUP(F79,F3数据库!C:AA,3,0)</f>
        <v>#VALUE!</v>
      </c>
      <c r="N79" s="18" t="e">
        <f t="shared" si="23"/>
        <v>#VALUE!</v>
      </c>
      <c r="O79" s="19" t="e">
        <f t="shared" si="24"/>
        <v>#VALUE!</v>
      </c>
      <c r="P79" s="18" t="e">
        <f>VLOOKUP(F79,F3数据库!C:AA,4,0)</f>
        <v>#VALUE!</v>
      </c>
      <c r="Q79" s="18" t="e">
        <f>VLOOKUP(G79,F3数据库!AC:AD,2,0)</f>
        <v>#N/A</v>
      </c>
      <c r="R79" s="18"/>
      <c r="S79" s="18" t="e" cm="1">
        <f t="array" ref="S79">_xlfn.IFS(I79="A",VLOOKUP(F79,F3数据库!C:AA,7,0),I79="B",VLOOKUP(F79,F3数据库!C:AA,15,0),I79="C",VLOOKUP(F79,F3数据库!C:AA,21,0))</f>
        <v>#N/A</v>
      </c>
      <c r="T79" s="18" t="e" cm="1">
        <f t="array" ref="T79">_xlfn.IFS(I79="A",VLOOKUP(F79,F3数据库!C:AA,8,0),I79="B",VLOOKUP(F79,F3数据库!C:AA,16,0),I79="C",VLOOKUP(F79,F3数据库!C:AA,22,0))</f>
        <v>#N/A</v>
      </c>
      <c r="U79" s="19" t="e" cm="1">
        <f t="array" ref="U79">_xlfn.IFS(I79="A",VLOOKUP(F79,F3数据库!C:AA,11,0),I79="B",VLOOKUP(F79,F3数据库!C:AA,17,0),I79="C",VLOOKUP(F79,F3数据库!C:AA,23,0))*C79</f>
        <v>#N/A</v>
      </c>
      <c r="V79" s="18" t="e" cm="1">
        <f t="array" ref="V79">_xlfn.IFS(I79="A",VLOOKUP(F79,F3数据库!C:AA,12,0),I79="B",VLOOKUP(F79,F3数据库!C:AA,18,0),I79="C",VLOOKUP(F79,F3数据库!C:AA,24,0))</f>
        <v>#N/A</v>
      </c>
      <c r="W79" s="18" t="e" cm="1">
        <f t="array" ref="W79">_xlfn.IFS(I79="A",VLOOKUP(F79,F3数据库!C:AA,13,0),I79="B",VLOOKUP(F79,F3数据库!C:AA,19,0),I79="C",VLOOKUP(F79,F3数据库!C:AA,25,0))</f>
        <v>#N/A</v>
      </c>
      <c r="X79" s="18"/>
    </row>
    <row r="80" spans="1:24" x14ac:dyDescent="0.25">
      <c r="A80" s="22"/>
      <c r="B80" s="3"/>
      <c r="C80" s="3"/>
      <c r="D80" s="3"/>
      <c r="E80" s="18" t="e">
        <f t="shared" si="15"/>
        <v>#VALUE!</v>
      </c>
      <c r="F80" s="18" t="e">
        <f t="shared" si="16"/>
        <v>#VALUE!</v>
      </c>
      <c r="G80" s="18" t="str">
        <f t="shared" si="17"/>
        <v/>
      </c>
      <c r="H80" s="18" t="str">
        <f t="shared" si="18"/>
        <v/>
      </c>
      <c r="I80" s="18" t="str">
        <f t="shared" si="19"/>
        <v/>
      </c>
      <c r="J80" s="18" t="str">
        <f t="shared" si="20"/>
        <v/>
      </c>
      <c r="K80" s="18" t="str">
        <f t="shared" si="21"/>
        <v/>
      </c>
      <c r="L80" s="18" t="str">
        <f t="shared" si="22"/>
        <v/>
      </c>
      <c r="M80" s="18" t="e">
        <f>VLOOKUP(F80,F3数据库!C:AA,3,0)</f>
        <v>#VALUE!</v>
      </c>
      <c r="N80" s="18" t="e">
        <f t="shared" si="23"/>
        <v>#VALUE!</v>
      </c>
      <c r="O80" s="19" t="e">
        <f t="shared" si="24"/>
        <v>#VALUE!</v>
      </c>
      <c r="P80" s="18" t="e">
        <f>VLOOKUP(F80,F3数据库!C:AA,4,0)</f>
        <v>#VALUE!</v>
      </c>
      <c r="Q80" s="18" t="e">
        <f>VLOOKUP(G80,F3数据库!AC:AD,2,0)</f>
        <v>#N/A</v>
      </c>
      <c r="R80" s="18"/>
      <c r="S80" s="18" t="e" cm="1">
        <f t="array" ref="S80">_xlfn.IFS(I80="A",VLOOKUP(F80,F3数据库!C:AA,7,0),I80="B",VLOOKUP(F80,F3数据库!C:AA,15,0),I80="C",VLOOKUP(F80,F3数据库!C:AA,21,0))</f>
        <v>#N/A</v>
      </c>
      <c r="T80" s="18" t="e" cm="1">
        <f t="array" ref="T80">_xlfn.IFS(I80="A",VLOOKUP(F80,F3数据库!C:AA,8,0),I80="B",VLOOKUP(F80,F3数据库!C:AA,16,0),I80="C",VLOOKUP(F80,F3数据库!C:AA,22,0))</f>
        <v>#N/A</v>
      </c>
      <c r="U80" s="19" t="e" cm="1">
        <f t="array" ref="U80">_xlfn.IFS(I80="A",VLOOKUP(F80,F3数据库!C:AA,11,0),I80="B",VLOOKUP(F80,F3数据库!C:AA,17,0),I80="C",VLOOKUP(F80,F3数据库!C:AA,23,0))*C80</f>
        <v>#N/A</v>
      </c>
      <c r="V80" s="18" t="e" cm="1">
        <f t="array" ref="V80">_xlfn.IFS(I80="A",VLOOKUP(F80,F3数据库!C:AA,12,0),I80="B",VLOOKUP(F80,F3数据库!C:AA,18,0),I80="C",VLOOKUP(F80,F3数据库!C:AA,24,0))</f>
        <v>#N/A</v>
      </c>
      <c r="W80" s="18" t="e" cm="1">
        <f t="array" ref="W80">_xlfn.IFS(I80="A",VLOOKUP(F80,F3数据库!C:AA,13,0),I80="B",VLOOKUP(F80,F3数据库!C:AA,19,0),I80="C",VLOOKUP(F80,F3数据库!C:AA,25,0))</f>
        <v>#N/A</v>
      </c>
      <c r="X80" s="18"/>
    </row>
    <row r="81" spans="1:24" x14ac:dyDescent="0.25">
      <c r="A81" s="22"/>
      <c r="B81" s="3"/>
      <c r="C81" s="3"/>
      <c r="D81" s="3"/>
      <c r="E81" s="18" t="e">
        <f t="shared" si="15"/>
        <v>#VALUE!</v>
      </c>
      <c r="F81" s="18" t="e">
        <f t="shared" si="16"/>
        <v>#VALUE!</v>
      </c>
      <c r="G81" s="18" t="str">
        <f t="shared" si="17"/>
        <v/>
      </c>
      <c r="H81" s="18" t="str">
        <f t="shared" si="18"/>
        <v/>
      </c>
      <c r="I81" s="18" t="str">
        <f t="shared" si="19"/>
        <v/>
      </c>
      <c r="J81" s="18" t="str">
        <f t="shared" si="20"/>
        <v/>
      </c>
      <c r="K81" s="18" t="str">
        <f t="shared" si="21"/>
        <v/>
      </c>
      <c r="L81" s="18" t="str">
        <f t="shared" si="22"/>
        <v/>
      </c>
      <c r="M81" s="18" t="e">
        <f>VLOOKUP(F81,F3数据库!C:AA,3,0)</f>
        <v>#VALUE!</v>
      </c>
      <c r="N81" s="18" t="e">
        <f t="shared" si="23"/>
        <v>#VALUE!</v>
      </c>
      <c r="O81" s="19" t="e">
        <f t="shared" si="24"/>
        <v>#VALUE!</v>
      </c>
      <c r="P81" s="18" t="e">
        <f>VLOOKUP(F81,F3数据库!C:AA,4,0)</f>
        <v>#VALUE!</v>
      </c>
      <c r="Q81" s="18" t="e">
        <f>VLOOKUP(G81,F3数据库!AC:AD,2,0)</f>
        <v>#N/A</v>
      </c>
      <c r="R81" s="18"/>
      <c r="S81" s="18" t="e" cm="1">
        <f t="array" ref="S81">_xlfn.IFS(I81="A",VLOOKUP(F81,F3数据库!C:AA,7,0),I81="B",VLOOKUP(F81,F3数据库!C:AA,15,0),I81="C",VLOOKUP(F81,F3数据库!C:AA,21,0))</f>
        <v>#N/A</v>
      </c>
      <c r="T81" s="18" t="e" cm="1">
        <f t="array" ref="T81">_xlfn.IFS(I81="A",VLOOKUP(F81,F3数据库!C:AA,8,0),I81="B",VLOOKUP(F81,F3数据库!C:AA,16,0),I81="C",VLOOKUP(F81,F3数据库!C:AA,22,0))</f>
        <v>#N/A</v>
      </c>
      <c r="U81" s="19" t="e" cm="1">
        <f t="array" ref="U81">_xlfn.IFS(I81="A",VLOOKUP(F81,F3数据库!C:AA,11,0),I81="B",VLOOKUP(F81,F3数据库!C:AA,17,0),I81="C",VLOOKUP(F81,F3数据库!C:AA,23,0))*C81</f>
        <v>#N/A</v>
      </c>
      <c r="V81" s="18" t="e" cm="1">
        <f t="array" ref="V81">_xlfn.IFS(I81="A",VLOOKUP(F81,F3数据库!C:AA,12,0),I81="B",VLOOKUP(F81,F3数据库!C:AA,18,0),I81="C",VLOOKUP(F81,F3数据库!C:AA,24,0))</f>
        <v>#N/A</v>
      </c>
      <c r="W81" s="18" t="e" cm="1">
        <f t="array" ref="W81">_xlfn.IFS(I81="A",VLOOKUP(F81,F3数据库!C:AA,13,0),I81="B",VLOOKUP(F81,F3数据库!C:AA,19,0),I81="C",VLOOKUP(F81,F3数据库!C:AA,25,0))</f>
        <v>#N/A</v>
      </c>
      <c r="X81" s="18"/>
    </row>
    <row r="82" spans="1:24" x14ac:dyDescent="0.25">
      <c r="A82" s="22"/>
      <c r="B82" s="3"/>
      <c r="C82" s="3"/>
      <c r="D82" s="3"/>
      <c r="E82" s="18" t="e">
        <f t="shared" si="15"/>
        <v>#VALUE!</v>
      </c>
      <c r="F82" s="18" t="e">
        <f t="shared" si="16"/>
        <v>#VALUE!</v>
      </c>
      <c r="G82" s="18" t="str">
        <f t="shared" si="17"/>
        <v/>
      </c>
      <c r="H82" s="18" t="str">
        <f t="shared" si="18"/>
        <v/>
      </c>
      <c r="I82" s="18" t="str">
        <f t="shared" si="19"/>
        <v/>
      </c>
      <c r="J82" s="18" t="str">
        <f t="shared" si="20"/>
        <v/>
      </c>
      <c r="K82" s="18" t="str">
        <f t="shared" si="21"/>
        <v/>
      </c>
      <c r="L82" s="18" t="str">
        <f t="shared" si="22"/>
        <v/>
      </c>
      <c r="M82" s="18" t="e">
        <f>VLOOKUP(F82,F3数据库!C:AA,3,0)</f>
        <v>#VALUE!</v>
      </c>
      <c r="N82" s="18" t="e">
        <f t="shared" si="23"/>
        <v>#VALUE!</v>
      </c>
      <c r="O82" s="19" t="e">
        <f t="shared" si="24"/>
        <v>#VALUE!</v>
      </c>
      <c r="P82" s="18" t="e">
        <f>VLOOKUP(F82,F3数据库!C:AA,4,0)</f>
        <v>#VALUE!</v>
      </c>
      <c r="Q82" s="18" t="e">
        <f>VLOOKUP(G82,F3数据库!AC:AD,2,0)</f>
        <v>#N/A</v>
      </c>
      <c r="R82" s="18"/>
      <c r="S82" s="18" t="e" cm="1">
        <f t="array" ref="S82">_xlfn.IFS(I82="A",VLOOKUP(F82,F3数据库!C:AA,7,0),I82="B",VLOOKUP(F82,F3数据库!C:AA,15,0),I82="C",VLOOKUP(F82,F3数据库!C:AA,21,0))</f>
        <v>#N/A</v>
      </c>
      <c r="T82" s="18" t="e" cm="1">
        <f t="array" ref="T82">_xlfn.IFS(I82="A",VLOOKUP(F82,F3数据库!C:AA,8,0),I82="B",VLOOKUP(F82,F3数据库!C:AA,16,0),I82="C",VLOOKUP(F82,F3数据库!C:AA,22,0))</f>
        <v>#N/A</v>
      </c>
      <c r="U82" s="19" t="e" cm="1">
        <f t="array" ref="U82">_xlfn.IFS(I82="A",VLOOKUP(F82,F3数据库!C:AA,11,0),I82="B",VLOOKUP(F82,F3数据库!C:AA,17,0),I82="C",VLOOKUP(F82,F3数据库!C:AA,23,0))*C82</f>
        <v>#N/A</v>
      </c>
      <c r="V82" s="18" t="e" cm="1">
        <f t="array" ref="V82">_xlfn.IFS(I82="A",VLOOKUP(F82,F3数据库!C:AA,12,0),I82="B",VLOOKUP(F82,F3数据库!C:AA,18,0),I82="C",VLOOKUP(F82,F3数据库!C:AA,24,0))</f>
        <v>#N/A</v>
      </c>
      <c r="W82" s="18" t="e" cm="1">
        <f t="array" ref="W82">_xlfn.IFS(I82="A",VLOOKUP(F82,F3数据库!C:AA,13,0),I82="B",VLOOKUP(F82,F3数据库!C:AA,19,0),I82="C",VLOOKUP(F82,F3数据库!C:AA,25,0))</f>
        <v>#N/A</v>
      </c>
      <c r="X82" s="18"/>
    </row>
    <row r="83" spans="1:24" x14ac:dyDescent="0.25">
      <c r="A83" s="22"/>
      <c r="B83" s="3"/>
      <c r="C83" s="3"/>
      <c r="D83" s="3"/>
      <c r="E83" s="18" t="e">
        <f t="shared" si="15"/>
        <v>#VALUE!</v>
      </c>
      <c r="F83" s="18" t="e">
        <f t="shared" si="16"/>
        <v>#VALUE!</v>
      </c>
      <c r="G83" s="18" t="str">
        <f t="shared" si="17"/>
        <v/>
      </c>
      <c r="H83" s="18" t="str">
        <f t="shared" si="18"/>
        <v/>
      </c>
      <c r="I83" s="18" t="str">
        <f t="shared" si="19"/>
        <v/>
      </c>
      <c r="J83" s="18" t="str">
        <f t="shared" si="20"/>
        <v/>
      </c>
      <c r="K83" s="18" t="str">
        <f t="shared" si="21"/>
        <v/>
      </c>
      <c r="L83" s="18" t="str">
        <f t="shared" si="22"/>
        <v/>
      </c>
      <c r="M83" s="18" t="e">
        <f>VLOOKUP(F83,F3数据库!C:AA,3,0)</f>
        <v>#VALUE!</v>
      </c>
      <c r="N83" s="18" t="e">
        <f t="shared" si="23"/>
        <v>#VALUE!</v>
      </c>
      <c r="O83" s="19" t="e">
        <f t="shared" si="24"/>
        <v>#VALUE!</v>
      </c>
      <c r="P83" s="18" t="e">
        <f>VLOOKUP(F83,F3数据库!C:AA,4,0)</f>
        <v>#VALUE!</v>
      </c>
      <c r="Q83" s="18" t="e">
        <f>VLOOKUP(G83,F3数据库!AC:AD,2,0)</f>
        <v>#N/A</v>
      </c>
      <c r="R83" s="18"/>
      <c r="S83" s="18" t="e" cm="1">
        <f t="array" ref="S83">_xlfn.IFS(I83="A",VLOOKUP(F83,F3数据库!C:AA,7,0),I83="B",VLOOKUP(F83,F3数据库!C:AA,15,0),I83="C",VLOOKUP(F83,F3数据库!C:AA,21,0))</f>
        <v>#N/A</v>
      </c>
      <c r="T83" s="18" t="e" cm="1">
        <f t="array" ref="T83">_xlfn.IFS(I83="A",VLOOKUP(F83,F3数据库!C:AA,8,0),I83="B",VLOOKUP(F83,F3数据库!C:AA,16,0),I83="C",VLOOKUP(F83,F3数据库!C:AA,22,0))</f>
        <v>#N/A</v>
      </c>
      <c r="U83" s="19" t="e" cm="1">
        <f t="array" ref="U83">_xlfn.IFS(I83="A",VLOOKUP(F83,F3数据库!C:AA,11,0),I83="B",VLOOKUP(F83,F3数据库!C:AA,17,0),I83="C",VLOOKUP(F83,F3数据库!C:AA,23,0))*C83</f>
        <v>#N/A</v>
      </c>
      <c r="V83" s="18" t="e" cm="1">
        <f t="array" ref="V83">_xlfn.IFS(I83="A",VLOOKUP(F83,F3数据库!C:AA,12,0),I83="B",VLOOKUP(F83,F3数据库!C:AA,18,0),I83="C",VLOOKUP(F83,F3数据库!C:AA,24,0))</f>
        <v>#N/A</v>
      </c>
      <c r="W83" s="18" t="e" cm="1">
        <f t="array" ref="W83">_xlfn.IFS(I83="A",VLOOKUP(F83,F3数据库!C:AA,13,0),I83="B",VLOOKUP(F83,F3数据库!C:AA,19,0),I83="C",VLOOKUP(F83,F3数据库!C:AA,25,0))</f>
        <v>#N/A</v>
      </c>
      <c r="X83" s="18"/>
    </row>
    <row r="84" spans="1:24" x14ac:dyDescent="0.25">
      <c r="A84" s="22"/>
      <c r="B84" s="3"/>
      <c r="C84" s="3"/>
      <c r="D84" s="3"/>
      <c r="E84" s="18" t="e">
        <f t="shared" si="15"/>
        <v>#VALUE!</v>
      </c>
      <c r="F84" s="18" t="e">
        <f t="shared" si="16"/>
        <v>#VALUE!</v>
      </c>
      <c r="G84" s="18" t="str">
        <f t="shared" si="17"/>
        <v/>
      </c>
      <c r="H84" s="18" t="str">
        <f t="shared" si="18"/>
        <v/>
      </c>
      <c r="I84" s="18" t="str">
        <f t="shared" si="19"/>
        <v/>
      </c>
      <c r="J84" s="18" t="str">
        <f t="shared" si="20"/>
        <v/>
      </c>
      <c r="K84" s="18" t="str">
        <f t="shared" si="21"/>
        <v/>
      </c>
      <c r="L84" s="18" t="str">
        <f t="shared" si="22"/>
        <v/>
      </c>
      <c r="M84" s="18" t="e">
        <f>VLOOKUP(F84,F3数据库!C:AA,3,0)</f>
        <v>#VALUE!</v>
      </c>
      <c r="N84" s="18" t="e">
        <f t="shared" si="23"/>
        <v>#VALUE!</v>
      </c>
      <c r="O84" s="19" t="e">
        <f t="shared" si="24"/>
        <v>#VALUE!</v>
      </c>
      <c r="P84" s="18" t="e">
        <f>VLOOKUP(F84,F3数据库!C:AA,4,0)</f>
        <v>#VALUE!</v>
      </c>
      <c r="Q84" s="18" t="e">
        <f>VLOOKUP(G84,F3数据库!AC:AD,2,0)</f>
        <v>#N/A</v>
      </c>
      <c r="R84" s="18"/>
      <c r="S84" s="18" t="e" cm="1">
        <f t="array" ref="S84">_xlfn.IFS(I84="A",VLOOKUP(F84,F3数据库!C:AA,7,0),I84="B",VLOOKUP(F84,F3数据库!C:AA,15,0),I84="C",VLOOKUP(F84,F3数据库!C:AA,21,0))</f>
        <v>#N/A</v>
      </c>
      <c r="T84" s="18" t="e" cm="1">
        <f t="array" ref="T84">_xlfn.IFS(I84="A",VLOOKUP(F84,F3数据库!C:AA,8,0),I84="B",VLOOKUP(F84,F3数据库!C:AA,16,0),I84="C",VLOOKUP(F84,F3数据库!C:AA,22,0))</f>
        <v>#N/A</v>
      </c>
      <c r="U84" s="19" t="e" cm="1">
        <f t="array" ref="U84">_xlfn.IFS(I84="A",VLOOKUP(F84,F3数据库!C:AA,11,0),I84="B",VLOOKUP(F84,F3数据库!C:AA,17,0),I84="C",VLOOKUP(F84,F3数据库!C:AA,23,0))*C84</f>
        <v>#N/A</v>
      </c>
      <c r="V84" s="18" t="e" cm="1">
        <f t="array" ref="V84">_xlfn.IFS(I84="A",VLOOKUP(F84,F3数据库!C:AA,12,0),I84="B",VLOOKUP(F84,F3数据库!C:AA,18,0),I84="C",VLOOKUP(F84,F3数据库!C:AA,24,0))</f>
        <v>#N/A</v>
      </c>
      <c r="W84" s="18" t="e" cm="1">
        <f t="array" ref="W84">_xlfn.IFS(I84="A",VLOOKUP(F84,F3数据库!C:AA,13,0),I84="B",VLOOKUP(F84,F3数据库!C:AA,19,0),I84="C",VLOOKUP(F84,F3数据库!C:AA,25,0))</f>
        <v>#N/A</v>
      </c>
      <c r="X84" s="18"/>
    </row>
    <row r="85" spans="1:24" x14ac:dyDescent="0.25">
      <c r="A85" s="22"/>
      <c r="B85" s="3"/>
      <c r="C85" s="3"/>
      <c r="D85" s="3"/>
      <c r="E85" s="18" t="e">
        <f t="shared" si="15"/>
        <v>#VALUE!</v>
      </c>
      <c r="F85" s="18" t="e">
        <f t="shared" si="16"/>
        <v>#VALUE!</v>
      </c>
      <c r="G85" s="18" t="str">
        <f t="shared" si="17"/>
        <v/>
      </c>
      <c r="H85" s="18" t="str">
        <f t="shared" si="18"/>
        <v/>
      </c>
      <c r="I85" s="18" t="str">
        <f t="shared" si="19"/>
        <v/>
      </c>
      <c r="J85" s="18" t="str">
        <f t="shared" si="20"/>
        <v/>
      </c>
      <c r="K85" s="18" t="str">
        <f t="shared" si="21"/>
        <v/>
      </c>
      <c r="L85" s="18" t="str">
        <f t="shared" si="22"/>
        <v/>
      </c>
      <c r="M85" s="18" t="e">
        <f>VLOOKUP(F85,F3数据库!C:AA,3,0)</f>
        <v>#VALUE!</v>
      </c>
      <c r="N85" s="18" t="e">
        <f t="shared" si="23"/>
        <v>#VALUE!</v>
      </c>
      <c r="O85" s="19" t="e">
        <f t="shared" si="24"/>
        <v>#VALUE!</v>
      </c>
      <c r="P85" s="18" t="e">
        <f>VLOOKUP(F85,F3数据库!C:AA,4,0)</f>
        <v>#VALUE!</v>
      </c>
      <c r="Q85" s="18" t="e">
        <f>VLOOKUP(G85,F3数据库!AC:AD,2,0)</f>
        <v>#N/A</v>
      </c>
      <c r="R85" s="18"/>
      <c r="S85" s="18" t="e" cm="1">
        <f t="array" ref="S85">_xlfn.IFS(I85="A",VLOOKUP(F85,F3数据库!C:AA,7,0),I85="B",VLOOKUP(F85,F3数据库!C:AA,15,0),I85="C",VLOOKUP(F85,F3数据库!C:AA,21,0))</f>
        <v>#N/A</v>
      </c>
      <c r="T85" s="18" t="e" cm="1">
        <f t="array" ref="T85">_xlfn.IFS(I85="A",VLOOKUP(F85,F3数据库!C:AA,8,0),I85="B",VLOOKUP(F85,F3数据库!C:AA,16,0),I85="C",VLOOKUP(F85,F3数据库!C:AA,22,0))</f>
        <v>#N/A</v>
      </c>
      <c r="U85" s="19" t="e" cm="1">
        <f t="array" ref="U85">_xlfn.IFS(I85="A",VLOOKUP(F85,F3数据库!C:AA,11,0),I85="B",VLOOKUP(F85,F3数据库!C:AA,17,0),I85="C",VLOOKUP(F85,F3数据库!C:AA,23,0))*C85</f>
        <v>#N/A</v>
      </c>
      <c r="V85" s="18" t="e" cm="1">
        <f t="array" ref="V85">_xlfn.IFS(I85="A",VLOOKUP(F85,F3数据库!C:AA,12,0),I85="B",VLOOKUP(F85,F3数据库!C:AA,18,0),I85="C",VLOOKUP(F85,F3数据库!C:AA,24,0))</f>
        <v>#N/A</v>
      </c>
      <c r="W85" s="18" t="e" cm="1">
        <f t="array" ref="W85">_xlfn.IFS(I85="A",VLOOKUP(F85,F3数据库!C:AA,13,0),I85="B",VLOOKUP(F85,F3数据库!C:AA,19,0),I85="C",VLOOKUP(F85,F3数据库!C:AA,25,0))</f>
        <v>#N/A</v>
      </c>
      <c r="X85" s="18"/>
    </row>
    <row r="86" spans="1:24" x14ac:dyDescent="0.25">
      <c r="A86" s="22"/>
      <c r="B86" s="3"/>
      <c r="C86" s="3"/>
      <c r="D86" s="3"/>
      <c r="E86" s="18" t="e">
        <f t="shared" si="15"/>
        <v>#VALUE!</v>
      </c>
      <c r="F86" s="18" t="e">
        <f t="shared" si="16"/>
        <v>#VALUE!</v>
      </c>
      <c r="G86" s="18" t="str">
        <f t="shared" si="17"/>
        <v/>
      </c>
      <c r="H86" s="18" t="str">
        <f t="shared" si="18"/>
        <v/>
      </c>
      <c r="I86" s="18" t="str">
        <f t="shared" si="19"/>
        <v/>
      </c>
      <c r="J86" s="18" t="str">
        <f t="shared" si="20"/>
        <v/>
      </c>
      <c r="K86" s="18" t="str">
        <f t="shared" si="21"/>
        <v/>
      </c>
      <c r="L86" s="18" t="str">
        <f t="shared" si="22"/>
        <v/>
      </c>
      <c r="M86" s="18" t="e">
        <f>VLOOKUP(F86,F3数据库!C:AA,3,0)</f>
        <v>#VALUE!</v>
      </c>
      <c r="N86" s="18" t="e">
        <f t="shared" si="23"/>
        <v>#VALUE!</v>
      </c>
      <c r="O86" s="19" t="e">
        <f t="shared" si="24"/>
        <v>#VALUE!</v>
      </c>
      <c r="P86" s="18" t="e">
        <f>VLOOKUP(F86,F3数据库!C:AA,4,0)</f>
        <v>#VALUE!</v>
      </c>
      <c r="Q86" s="18" t="e">
        <f>VLOOKUP(G86,F3数据库!AC:AD,2,0)</f>
        <v>#N/A</v>
      </c>
      <c r="R86" s="18"/>
      <c r="S86" s="18" t="e" cm="1">
        <f t="array" ref="S86">_xlfn.IFS(I86="A",VLOOKUP(F86,F3数据库!C:AA,7,0),I86="B",VLOOKUP(F86,F3数据库!C:AA,15,0),I86="C",VLOOKUP(F86,F3数据库!C:AA,21,0))</f>
        <v>#N/A</v>
      </c>
      <c r="T86" s="18" t="e" cm="1">
        <f t="array" ref="T86">_xlfn.IFS(I86="A",VLOOKUP(F86,F3数据库!C:AA,8,0),I86="B",VLOOKUP(F86,F3数据库!C:AA,16,0),I86="C",VLOOKUP(F86,F3数据库!C:AA,22,0))</f>
        <v>#N/A</v>
      </c>
      <c r="U86" s="19" t="e" cm="1">
        <f t="array" ref="U86">_xlfn.IFS(I86="A",VLOOKUP(F86,F3数据库!C:AA,11,0),I86="B",VLOOKUP(F86,F3数据库!C:AA,17,0),I86="C",VLOOKUP(F86,F3数据库!C:AA,23,0))*C86</f>
        <v>#N/A</v>
      </c>
      <c r="V86" s="18" t="e" cm="1">
        <f t="array" ref="V86">_xlfn.IFS(I86="A",VLOOKUP(F86,F3数据库!C:AA,12,0),I86="B",VLOOKUP(F86,F3数据库!C:AA,18,0),I86="C",VLOOKUP(F86,F3数据库!C:AA,24,0))</f>
        <v>#N/A</v>
      </c>
      <c r="W86" s="18" t="e" cm="1">
        <f t="array" ref="W86">_xlfn.IFS(I86="A",VLOOKUP(F86,F3数据库!C:AA,13,0),I86="B",VLOOKUP(F86,F3数据库!C:AA,19,0),I86="C",VLOOKUP(F86,F3数据库!C:AA,25,0))</f>
        <v>#N/A</v>
      </c>
      <c r="X86" s="18"/>
    </row>
    <row r="87" spans="1:24" x14ac:dyDescent="0.25">
      <c r="A87" s="22"/>
      <c r="B87" s="3"/>
      <c r="C87" s="3"/>
      <c r="D87" s="3"/>
      <c r="E87" s="18" t="e">
        <f t="shared" si="15"/>
        <v>#VALUE!</v>
      </c>
      <c r="F87" s="18" t="e">
        <f t="shared" si="16"/>
        <v>#VALUE!</v>
      </c>
      <c r="G87" s="18" t="str">
        <f t="shared" si="17"/>
        <v/>
      </c>
      <c r="H87" s="18" t="str">
        <f t="shared" si="18"/>
        <v/>
      </c>
      <c r="I87" s="18" t="str">
        <f t="shared" si="19"/>
        <v/>
      </c>
      <c r="J87" s="18" t="str">
        <f t="shared" si="20"/>
        <v/>
      </c>
      <c r="K87" s="18" t="str">
        <f t="shared" si="21"/>
        <v/>
      </c>
      <c r="L87" s="18" t="str">
        <f t="shared" si="22"/>
        <v/>
      </c>
      <c r="M87" s="18" t="e">
        <f>VLOOKUP(F87,F3数据库!C:AA,3,0)</f>
        <v>#VALUE!</v>
      </c>
      <c r="N87" s="18" t="e">
        <f t="shared" si="23"/>
        <v>#VALUE!</v>
      </c>
      <c r="O87" s="19" t="e">
        <f t="shared" si="24"/>
        <v>#VALUE!</v>
      </c>
      <c r="P87" s="18" t="e">
        <f>VLOOKUP(F87,F3数据库!C:AA,4,0)</f>
        <v>#VALUE!</v>
      </c>
      <c r="Q87" s="18" t="e">
        <f>VLOOKUP(G87,F3数据库!AC:AD,2,0)</f>
        <v>#N/A</v>
      </c>
      <c r="R87" s="18"/>
      <c r="S87" s="18" t="e" cm="1">
        <f t="array" ref="S87">_xlfn.IFS(I87="A",VLOOKUP(F87,F3数据库!C:AA,7,0),I87="B",VLOOKUP(F87,F3数据库!C:AA,15,0),I87="C",VLOOKUP(F87,F3数据库!C:AA,21,0))</f>
        <v>#N/A</v>
      </c>
      <c r="T87" s="18" t="e" cm="1">
        <f t="array" ref="T87">_xlfn.IFS(I87="A",VLOOKUP(F87,F3数据库!C:AA,8,0),I87="B",VLOOKUP(F87,F3数据库!C:AA,16,0),I87="C",VLOOKUP(F87,F3数据库!C:AA,22,0))</f>
        <v>#N/A</v>
      </c>
      <c r="U87" s="19" t="e" cm="1">
        <f t="array" ref="U87">_xlfn.IFS(I87="A",VLOOKUP(F87,F3数据库!C:AA,11,0),I87="B",VLOOKUP(F87,F3数据库!C:AA,17,0),I87="C",VLOOKUP(F87,F3数据库!C:AA,23,0))*C87</f>
        <v>#N/A</v>
      </c>
      <c r="V87" s="18" t="e" cm="1">
        <f t="array" ref="V87">_xlfn.IFS(I87="A",VLOOKUP(F87,F3数据库!C:AA,12,0),I87="B",VLOOKUP(F87,F3数据库!C:AA,18,0),I87="C",VLOOKUP(F87,F3数据库!C:AA,24,0))</f>
        <v>#N/A</v>
      </c>
      <c r="W87" s="18" t="e" cm="1">
        <f t="array" ref="W87">_xlfn.IFS(I87="A",VLOOKUP(F87,F3数据库!C:AA,13,0),I87="B",VLOOKUP(F87,F3数据库!C:AA,19,0),I87="C",VLOOKUP(F87,F3数据库!C:AA,25,0))</f>
        <v>#N/A</v>
      </c>
      <c r="X87" s="18"/>
    </row>
    <row r="88" spans="1:24" x14ac:dyDescent="0.25">
      <c r="A88" s="22"/>
      <c r="B88" s="3"/>
      <c r="C88" s="3"/>
      <c r="D88" s="3"/>
      <c r="E88" s="18" t="e">
        <f t="shared" si="15"/>
        <v>#VALUE!</v>
      </c>
      <c r="F88" s="18" t="e">
        <f t="shared" si="16"/>
        <v>#VALUE!</v>
      </c>
      <c r="G88" s="18" t="str">
        <f t="shared" si="17"/>
        <v/>
      </c>
      <c r="H88" s="18" t="str">
        <f t="shared" si="18"/>
        <v/>
      </c>
      <c r="I88" s="18" t="str">
        <f t="shared" si="19"/>
        <v/>
      </c>
      <c r="J88" s="18" t="str">
        <f t="shared" si="20"/>
        <v/>
      </c>
      <c r="K88" s="18" t="str">
        <f t="shared" si="21"/>
        <v/>
      </c>
      <c r="L88" s="18" t="str">
        <f t="shared" si="22"/>
        <v/>
      </c>
      <c r="M88" s="18" t="e">
        <f>VLOOKUP(F88,F3数据库!C:AA,3,0)</f>
        <v>#VALUE!</v>
      </c>
      <c r="N88" s="18" t="e">
        <f t="shared" si="23"/>
        <v>#VALUE!</v>
      </c>
      <c r="O88" s="19" t="e">
        <f t="shared" si="24"/>
        <v>#VALUE!</v>
      </c>
      <c r="P88" s="18" t="e">
        <f>VLOOKUP(F88,F3数据库!C:AA,4,0)</f>
        <v>#VALUE!</v>
      </c>
      <c r="Q88" s="18" t="e">
        <f>VLOOKUP(G88,F3数据库!AC:AD,2,0)</f>
        <v>#N/A</v>
      </c>
      <c r="R88" s="18"/>
      <c r="S88" s="18" t="e" cm="1">
        <f t="array" ref="S88">_xlfn.IFS(I88="A",VLOOKUP(F88,F3数据库!C:AA,7,0),I88="B",VLOOKUP(F88,F3数据库!C:AA,15,0),I88="C",VLOOKUP(F88,F3数据库!C:AA,21,0))</f>
        <v>#N/A</v>
      </c>
      <c r="T88" s="18" t="e" cm="1">
        <f t="array" ref="T88">_xlfn.IFS(I88="A",VLOOKUP(F88,F3数据库!C:AA,8,0),I88="B",VLOOKUP(F88,F3数据库!C:AA,16,0),I88="C",VLOOKUP(F88,F3数据库!C:AA,22,0))</f>
        <v>#N/A</v>
      </c>
      <c r="U88" s="19" t="e" cm="1">
        <f t="array" ref="U88">_xlfn.IFS(I88="A",VLOOKUP(F88,F3数据库!C:AA,11,0),I88="B",VLOOKUP(F88,F3数据库!C:AA,17,0),I88="C",VLOOKUP(F88,F3数据库!C:AA,23,0))*C88</f>
        <v>#N/A</v>
      </c>
      <c r="V88" s="18" t="e" cm="1">
        <f t="array" ref="V88">_xlfn.IFS(I88="A",VLOOKUP(F88,F3数据库!C:AA,12,0),I88="B",VLOOKUP(F88,F3数据库!C:AA,18,0),I88="C",VLOOKUP(F88,F3数据库!C:AA,24,0))</f>
        <v>#N/A</v>
      </c>
      <c r="W88" s="18" t="e" cm="1">
        <f t="array" ref="W88">_xlfn.IFS(I88="A",VLOOKUP(F88,F3数据库!C:AA,13,0),I88="B",VLOOKUP(F88,F3数据库!C:AA,19,0),I88="C",VLOOKUP(F88,F3数据库!C:AA,25,0))</f>
        <v>#N/A</v>
      </c>
      <c r="X88" s="18"/>
    </row>
    <row r="89" spans="1:24" x14ac:dyDescent="0.25">
      <c r="A89" s="22"/>
      <c r="B89" s="3"/>
      <c r="C89" s="3"/>
      <c r="D89" s="3"/>
      <c r="E89" s="18" t="e">
        <f t="shared" si="15"/>
        <v>#VALUE!</v>
      </c>
      <c r="F89" s="18" t="e">
        <f t="shared" si="16"/>
        <v>#VALUE!</v>
      </c>
      <c r="G89" s="18" t="str">
        <f t="shared" si="17"/>
        <v/>
      </c>
      <c r="H89" s="18" t="str">
        <f t="shared" si="18"/>
        <v/>
      </c>
      <c r="I89" s="18" t="str">
        <f t="shared" si="19"/>
        <v/>
      </c>
      <c r="J89" s="18" t="str">
        <f t="shared" si="20"/>
        <v/>
      </c>
      <c r="K89" s="18" t="str">
        <f t="shared" si="21"/>
        <v/>
      </c>
      <c r="L89" s="18" t="str">
        <f t="shared" si="22"/>
        <v/>
      </c>
      <c r="M89" s="18" t="e">
        <f>VLOOKUP(F89,F3数据库!C:AA,3,0)</f>
        <v>#VALUE!</v>
      </c>
      <c r="N89" s="18" t="e">
        <f t="shared" si="23"/>
        <v>#VALUE!</v>
      </c>
      <c r="O89" s="19" t="e">
        <f t="shared" si="24"/>
        <v>#VALUE!</v>
      </c>
      <c r="P89" s="18" t="e">
        <f>VLOOKUP(F89,F3数据库!C:AA,4,0)</f>
        <v>#VALUE!</v>
      </c>
      <c r="Q89" s="18" t="e">
        <f>VLOOKUP(G89,F3数据库!AC:AD,2,0)</f>
        <v>#N/A</v>
      </c>
      <c r="R89" s="18"/>
      <c r="S89" s="18" t="e" cm="1">
        <f t="array" ref="S89">_xlfn.IFS(I89="A",VLOOKUP(F89,F3数据库!C:AA,7,0),I89="B",VLOOKUP(F89,F3数据库!C:AA,15,0),I89="C",VLOOKUP(F89,F3数据库!C:AA,21,0))</f>
        <v>#N/A</v>
      </c>
      <c r="T89" s="18" t="e" cm="1">
        <f t="array" ref="T89">_xlfn.IFS(I89="A",VLOOKUP(F89,F3数据库!C:AA,8,0),I89="B",VLOOKUP(F89,F3数据库!C:AA,16,0),I89="C",VLOOKUP(F89,F3数据库!C:AA,22,0))</f>
        <v>#N/A</v>
      </c>
      <c r="U89" s="19" t="e" cm="1">
        <f t="array" ref="U89">_xlfn.IFS(I89="A",VLOOKUP(F89,F3数据库!C:AA,11,0),I89="B",VLOOKUP(F89,F3数据库!C:AA,17,0),I89="C",VLOOKUP(F89,F3数据库!C:AA,23,0))*C89</f>
        <v>#N/A</v>
      </c>
      <c r="V89" s="18" t="e" cm="1">
        <f t="array" ref="V89">_xlfn.IFS(I89="A",VLOOKUP(F89,F3数据库!C:AA,12,0),I89="B",VLOOKUP(F89,F3数据库!C:AA,18,0),I89="C",VLOOKUP(F89,F3数据库!C:AA,24,0))</f>
        <v>#N/A</v>
      </c>
      <c r="W89" s="18" t="e" cm="1">
        <f t="array" ref="W89">_xlfn.IFS(I89="A",VLOOKUP(F89,F3数据库!C:AA,13,0),I89="B",VLOOKUP(F89,F3数据库!C:AA,19,0),I89="C",VLOOKUP(F89,F3数据库!C:AA,25,0))</f>
        <v>#N/A</v>
      </c>
      <c r="X89" s="18"/>
    </row>
    <row r="90" spans="1:24" x14ac:dyDescent="0.25">
      <c r="A90" s="22"/>
      <c r="B90" s="3"/>
      <c r="C90" s="3"/>
      <c r="D90" s="3"/>
      <c r="E90" s="18" t="e">
        <f t="shared" si="15"/>
        <v>#VALUE!</v>
      </c>
      <c r="F90" s="18" t="e">
        <f t="shared" si="16"/>
        <v>#VALUE!</v>
      </c>
      <c r="G90" s="18" t="str">
        <f t="shared" si="17"/>
        <v/>
      </c>
      <c r="H90" s="18" t="str">
        <f t="shared" si="18"/>
        <v/>
      </c>
      <c r="I90" s="18" t="str">
        <f t="shared" si="19"/>
        <v/>
      </c>
      <c r="J90" s="18" t="str">
        <f t="shared" si="20"/>
        <v/>
      </c>
      <c r="K90" s="18" t="str">
        <f t="shared" si="21"/>
        <v/>
      </c>
      <c r="L90" s="18" t="str">
        <f t="shared" si="22"/>
        <v/>
      </c>
      <c r="M90" s="18" t="e">
        <f>VLOOKUP(F90,F3数据库!C:AA,3,0)</f>
        <v>#VALUE!</v>
      </c>
      <c r="N90" s="18" t="e">
        <f t="shared" si="23"/>
        <v>#VALUE!</v>
      </c>
      <c r="O90" s="19" t="e">
        <f t="shared" si="24"/>
        <v>#VALUE!</v>
      </c>
      <c r="P90" s="18" t="e">
        <f>VLOOKUP(F90,F3数据库!C:AA,4,0)</f>
        <v>#VALUE!</v>
      </c>
      <c r="Q90" s="18" t="e">
        <f>VLOOKUP(G90,F3数据库!AC:AD,2,0)</f>
        <v>#N/A</v>
      </c>
      <c r="R90" s="18"/>
      <c r="S90" s="18" t="e" cm="1">
        <f t="array" ref="S90">_xlfn.IFS(I90="A",VLOOKUP(F90,F3数据库!C:AA,7,0),I90="B",VLOOKUP(F90,F3数据库!C:AA,15,0),I90="C",VLOOKUP(F90,F3数据库!C:AA,21,0))</f>
        <v>#N/A</v>
      </c>
      <c r="T90" s="18" t="e" cm="1">
        <f t="array" ref="T90">_xlfn.IFS(I90="A",VLOOKUP(F90,F3数据库!C:AA,8,0),I90="B",VLOOKUP(F90,F3数据库!C:AA,16,0),I90="C",VLOOKUP(F90,F3数据库!C:AA,22,0))</f>
        <v>#N/A</v>
      </c>
      <c r="U90" s="19" t="e" cm="1">
        <f t="array" ref="U90">_xlfn.IFS(I90="A",VLOOKUP(F90,F3数据库!C:AA,11,0),I90="B",VLOOKUP(F90,F3数据库!C:AA,17,0),I90="C",VLOOKUP(F90,F3数据库!C:AA,23,0))*C90</f>
        <v>#N/A</v>
      </c>
      <c r="V90" s="18" t="e" cm="1">
        <f t="array" ref="V90">_xlfn.IFS(I90="A",VLOOKUP(F90,F3数据库!C:AA,12,0),I90="B",VLOOKUP(F90,F3数据库!C:AA,18,0),I90="C",VLOOKUP(F90,F3数据库!C:AA,24,0))</f>
        <v>#N/A</v>
      </c>
      <c r="W90" s="18" t="e" cm="1">
        <f t="array" ref="W90">_xlfn.IFS(I90="A",VLOOKUP(F90,F3数据库!C:AA,13,0),I90="B",VLOOKUP(F90,F3数据库!C:AA,19,0),I90="C",VLOOKUP(F90,F3数据库!C:AA,25,0))</f>
        <v>#N/A</v>
      </c>
      <c r="X90" s="18"/>
    </row>
    <row r="91" spans="1:24" x14ac:dyDescent="0.25">
      <c r="A91" s="22"/>
      <c r="B91" s="3"/>
      <c r="C91" s="3"/>
      <c r="D91" s="3"/>
      <c r="E91" s="18" t="e">
        <f t="shared" si="15"/>
        <v>#VALUE!</v>
      </c>
      <c r="F91" s="18" t="e">
        <f t="shared" si="16"/>
        <v>#VALUE!</v>
      </c>
      <c r="G91" s="18" t="str">
        <f t="shared" si="17"/>
        <v/>
      </c>
      <c r="H91" s="18" t="str">
        <f t="shared" si="18"/>
        <v/>
      </c>
      <c r="I91" s="18" t="str">
        <f t="shared" si="19"/>
        <v/>
      </c>
      <c r="J91" s="18" t="str">
        <f t="shared" si="20"/>
        <v/>
      </c>
      <c r="K91" s="18" t="str">
        <f t="shared" si="21"/>
        <v/>
      </c>
      <c r="L91" s="18" t="str">
        <f t="shared" si="22"/>
        <v/>
      </c>
      <c r="M91" s="18" t="e">
        <f>VLOOKUP(F91,F3数据库!C:AA,3,0)</f>
        <v>#VALUE!</v>
      </c>
      <c r="N91" s="18" t="e">
        <f t="shared" si="23"/>
        <v>#VALUE!</v>
      </c>
      <c r="O91" s="19" t="e">
        <f t="shared" si="24"/>
        <v>#VALUE!</v>
      </c>
      <c r="P91" s="18" t="e">
        <f>VLOOKUP(F91,F3数据库!C:AA,4,0)</f>
        <v>#VALUE!</v>
      </c>
      <c r="Q91" s="18" t="e">
        <f>VLOOKUP(G91,F3数据库!AC:AD,2,0)</f>
        <v>#N/A</v>
      </c>
      <c r="R91" s="18"/>
      <c r="S91" s="18" t="e" cm="1">
        <f t="array" ref="S91">_xlfn.IFS(I91="A",VLOOKUP(F91,F3数据库!C:AA,7,0),I91="B",VLOOKUP(F91,F3数据库!C:AA,15,0),I91="C",VLOOKUP(F91,F3数据库!C:AA,21,0))</f>
        <v>#N/A</v>
      </c>
      <c r="T91" s="18" t="e" cm="1">
        <f t="array" ref="T91">_xlfn.IFS(I91="A",VLOOKUP(F91,F3数据库!C:AA,8,0),I91="B",VLOOKUP(F91,F3数据库!C:AA,16,0),I91="C",VLOOKUP(F91,F3数据库!C:AA,22,0))</f>
        <v>#N/A</v>
      </c>
      <c r="U91" s="19" t="e" cm="1">
        <f t="array" ref="U91">_xlfn.IFS(I91="A",VLOOKUP(F91,F3数据库!C:AA,11,0),I91="B",VLOOKUP(F91,F3数据库!C:AA,17,0),I91="C",VLOOKUP(F91,F3数据库!C:AA,23,0))*C91</f>
        <v>#N/A</v>
      </c>
      <c r="V91" s="18" t="e" cm="1">
        <f t="array" ref="V91">_xlfn.IFS(I91="A",VLOOKUP(F91,F3数据库!C:AA,12,0),I91="B",VLOOKUP(F91,F3数据库!C:AA,18,0),I91="C",VLOOKUP(F91,F3数据库!C:AA,24,0))</f>
        <v>#N/A</v>
      </c>
      <c r="W91" s="18" t="e" cm="1">
        <f t="array" ref="W91">_xlfn.IFS(I91="A",VLOOKUP(F91,F3数据库!C:AA,13,0),I91="B",VLOOKUP(F91,F3数据库!C:AA,19,0),I91="C",VLOOKUP(F91,F3数据库!C:AA,25,0))</f>
        <v>#N/A</v>
      </c>
      <c r="X91" s="18"/>
    </row>
    <row r="92" spans="1:24" x14ac:dyDescent="0.25">
      <c r="A92" s="22"/>
      <c r="B92" s="3"/>
      <c r="C92" s="3"/>
      <c r="D92" s="3"/>
      <c r="E92" s="18" t="e">
        <f t="shared" si="15"/>
        <v>#VALUE!</v>
      </c>
      <c r="F92" s="18" t="e">
        <f t="shared" si="16"/>
        <v>#VALUE!</v>
      </c>
      <c r="G92" s="18" t="str">
        <f t="shared" si="17"/>
        <v/>
      </c>
      <c r="H92" s="18" t="str">
        <f t="shared" si="18"/>
        <v/>
      </c>
      <c r="I92" s="18" t="str">
        <f t="shared" si="19"/>
        <v/>
      </c>
      <c r="J92" s="18" t="str">
        <f t="shared" si="20"/>
        <v/>
      </c>
      <c r="K92" s="18" t="str">
        <f t="shared" si="21"/>
        <v/>
      </c>
      <c r="L92" s="18" t="str">
        <f t="shared" si="22"/>
        <v/>
      </c>
      <c r="M92" s="18" t="e">
        <f>VLOOKUP(F92,F3数据库!C:AA,3,0)</f>
        <v>#VALUE!</v>
      </c>
      <c r="N92" s="18" t="e">
        <f t="shared" si="23"/>
        <v>#VALUE!</v>
      </c>
      <c r="O92" s="19" t="e">
        <f t="shared" si="24"/>
        <v>#VALUE!</v>
      </c>
      <c r="P92" s="18" t="e">
        <f>VLOOKUP(F92,F3数据库!C:AA,4,0)</f>
        <v>#VALUE!</v>
      </c>
      <c r="Q92" s="18" t="e">
        <f>VLOOKUP(G92,F3数据库!AC:AD,2,0)</f>
        <v>#N/A</v>
      </c>
      <c r="R92" s="18"/>
      <c r="S92" s="18" t="e" cm="1">
        <f t="array" ref="S92">_xlfn.IFS(I92="A",VLOOKUP(F92,F3数据库!C:AA,7,0),I92="B",VLOOKUP(F92,F3数据库!C:AA,15,0),I92="C",VLOOKUP(F92,F3数据库!C:AA,21,0))</f>
        <v>#N/A</v>
      </c>
      <c r="T92" s="18" t="e" cm="1">
        <f t="array" ref="T92">_xlfn.IFS(I92="A",VLOOKUP(F92,F3数据库!C:AA,8,0),I92="B",VLOOKUP(F92,F3数据库!C:AA,16,0),I92="C",VLOOKUP(F92,F3数据库!C:AA,22,0))</f>
        <v>#N/A</v>
      </c>
      <c r="U92" s="19" t="e" cm="1">
        <f t="array" ref="U92">_xlfn.IFS(I92="A",VLOOKUP(F92,F3数据库!C:AA,11,0),I92="B",VLOOKUP(F92,F3数据库!C:AA,17,0),I92="C",VLOOKUP(F92,F3数据库!C:AA,23,0))*C92</f>
        <v>#N/A</v>
      </c>
      <c r="V92" s="18" t="e" cm="1">
        <f t="array" ref="V92">_xlfn.IFS(I92="A",VLOOKUP(F92,F3数据库!C:AA,12,0),I92="B",VLOOKUP(F92,F3数据库!C:AA,18,0),I92="C",VLOOKUP(F92,F3数据库!C:AA,24,0))</f>
        <v>#N/A</v>
      </c>
      <c r="W92" s="18" t="e" cm="1">
        <f t="array" ref="W92">_xlfn.IFS(I92="A",VLOOKUP(F92,F3数据库!C:AA,13,0),I92="B",VLOOKUP(F92,F3数据库!C:AA,19,0),I92="C",VLOOKUP(F92,F3数据库!C:AA,25,0))</f>
        <v>#N/A</v>
      </c>
      <c r="X92" s="18"/>
    </row>
    <row r="93" spans="1:24" x14ac:dyDescent="0.25">
      <c r="A93" s="22"/>
      <c r="B93" s="3"/>
      <c r="C93" s="3"/>
      <c r="D93" s="3"/>
      <c r="E93" s="18" t="e">
        <f t="shared" si="15"/>
        <v>#VALUE!</v>
      </c>
      <c r="F93" s="18" t="e">
        <f t="shared" si="16"/>
        <v>#VALUE!</v>
      </c>
      <c r="G93" s="18" t="str">
        <f t="shared" si="17"/>
        <v/>
      </c>
      <c r="H93" s="18" t="str">
        <f t="shared" si="18"/>
        <v/>
      </c>
      <c r="I93" s="18" t="str">
        <f t="shared" si="19"/>
        <v/>
      </c>
      <c r="J93" s="18" t="str">
        <f t="shared" si="20"/>
        <v/>
      </c>
      <c r="K93" s="18" t="str">
        <f t="shared" si="21"/>
        <v/>
      </c>
      <c r="L93" s="18" t="str">
        <f t="shared" si="22"/>
        <v/>
      </c>
      <c r="M93" s="18" t="e">
        <f>VLOOKUP(F93,F3数据库!C:AA,3,0)</f>
        <v>#VALUE!</v>
      </c>
      <c r="N93" s="18" t="e">
        <f t="shared" si="23"/>
        <v>#VALUE!</v>
      </c>
      <c r="O93" s="19" t="e">
        <f t="shared" si="24"/>
        <v>#VALUE!</v>
      </c>
      <c r="P93" s="18" t="e">
        <f>VLOOKUP(F93,F3数据库!C:AA,4,0)</f>
        <v>#VALUE!</v>
      </c>
      <c r="Q93" s="18" t="e">
        <f>VLOOKUP(G93,F3数据库!AC:AD,2,0)</f>
        <v>#N/A</v>
      </c>
      <c r="R93" s="18"/>
      <c r="S93" s="18" t="e" cm="1">
        <f t="array" ref="S93">_xlfn.IFS(I93="A",VLOOKUP(F93,F3数据库!C:AA,7,0),I93="B",VLOOKUP(F93,F3数据库!C:AA,15,0),I93="C",VLOOKUP(F93,F3数据库!C:AA,21,0))</f>
        <v>#N/A</v>
      </c>
      <c r="T93" s="18" t="e" cm="1">
        <f t="array" ref="T93">_xlfn.IFS(I93="A",VLOOKUP(F93,F3数据库!C:AA,8,0),I93="B",VLOOKUP(F93,F3数据库!C:AA,16,0),I93="C",VLOOKUP(F93,F3数据库!C:AA,22,0))</f>
        <v>#N/A</v>
      </c>
      <c r="U93" s="19" t="e" cm="1">
        <f t="array" ref="U93">_xlfn.IFS(I93="A",VLOOKUP(F93,F3数据库!C:AA,11,0),I93="B",VLOOKUP(F93,F3数据库!C:AA,17,0),I93="C",VLOOKUP(F93,F3数据库!C:AA,23,0))*C93</f>
        <v>#N/A</v>
      </c>
      <c r="V93" s="18" t="e" cm="1">
        <f t="array" ref="V93">_xlfn.IFS(I93="A",VLOOKUP(F93,F3数据库!C:AA,12,0),I93="B",VLOOKUP(F93,F3数据库!C:AA,18,0),I93="C",VLOOKUP(F93,F3数据库!C:AA,24,0))</f>
        <v>#N/A</v>
      </c>
      <c r="W93" s="18" t="e" cm="1">
        <f t="array" ref="W93">_xlfn.IFS(I93="A",VLOOKUP(F93,F3数据库!C:AA,13,0),I93="B",VLOOKUP(F93,F3数据库!C:AA,19,0),I93="C",VLOOKUP(F93,F3数据库!C:AA,25,0))</f>
        <v>#N/A</v>
      </c>
      <c r="X93" s="18"/>
    </row>
    <row r="94" spans="1:24" x14ac:dyDescent="0.25">
      <c r="A94" s="22"/>
      <c r="B94" s="3"/>
      <c r="C94" s="3"/>
      <c r="D94" s="3"/>
      <c r="E94" s="18" t="e">
        <f t="shared" si="15"/>
        <v>#VALUE!</v>
      </c>
      <c r="F94" s="18" t="e">
        <f t="shared" si="16"/>
        <v>#VALUE!</v>
      </c>
      <c r="G94" s="18" t="str">
        <f t="shared" si="17"/>
        <v/>
      </c>
      <c r="H94" s="18" t="str">
        <f t="shared" si="18"/>
        <v/>
      </c>
      <c r="I94" s="18" t="str">
        <f t="shared" si="19"/>
        <v/>
      </c>
      <c r="J94" s="18" t="str">
        <f t="shared" si="20"/>
        <v/>
      </c>
      <c r="K94" s="18" t="str">
        <f t="shared" si="21"/>
        <v/>
      </c>
      <c r="L94" s="18" t="str">
        <f t="shared" si="22"/>
        <v/>
      </c>
      <c r="M94" s="18" t="e">
        <f>VLOOKUP(F94,F3数据库!C:AA,3,0)</f>
        <v>#VALUE!</v>
      </c>
      <c r="N94" s="18" t="e">
        <f t="shared" si="23"/>
        <v>#VALUE!</v>
      </c>
      <c r="O94" s="19" t="e">
        <f t="shared" si="24"/>
        <v>#VALUE!</v>
      </c>
      <c r="P94" s="18" t="e">
        <f>VLOOKUP(F94,F3数据库!C:AA,4,0)</f>
        <v>#VALUE!</v>
      </c>
      <c r="Q94" s="18" t="e">
        <f>VLOOKUP(G94,F3数据库!AC:AD,2,0)</f>
        <v>#N/A</v>
      </c>
      <c r="R94" s="18"/>
      <c r="S94" s="18" t="e" cm="1">
        <f t="array" ref="S94">_xlfn.IFS(I94="A",VLOOKUP(F94,F3数据库!C:AA,7,0),I94="B",VLOOKUP(F94,F3数据库!C:AA,15,0),I94="C",VLOOKUP(F94,F3数据库!C:AA,21,0))</f>
        <v>#N/A</v>
      </c>
      <c r="T94" s="18" t="e" cm="1">
        <f t="array" ref="T94">_xlfn.IFS(I94="A",VLOOKUP(F94,F3数据库!C:AA,8,0),I94="B",VLOOKUP(F94,F3数据库!C:AA,16,0),I94="C",VLOOKUP(F94,F3数据库!C:AA,22,0))</f>
        <v>#N/A</v>
      </c>
      <c r="U94" s="19" t="e" cm="1">
        <f t="array" ref="U94">_xlfn.IFS(I94="A",VLOOKUP(F94,F3数据库!C:AA,11,0),I94="B",VLOOKUP(F94,F3数据库!C:AA,17,0),I94="C",VLOOKUP(F94,F3数据库!C:AA,23,0))*C94</f>
        <v>#N/A</v>
      </c>
      <c r="V94" s="18" t="e" cm="1">
        <f t="array" ref="V94">_xlfn.IFS(I94="A",VLOOKUP(F94,F3数据库!C:AA,12,0),I94="B",VLOOKUP(F94,F3数据库!C:AA,18,0),I94="C",VLOOKUP(F94,F3数据库!C:AA,24,0))</f>
        <v>#N/A</v>
      </c>
      <c r="W94" s="18" t="e" cm="1">
        <f t="array" ref="W94">_xlfn.IFS(I94="A",VLOOKUP(F94,F3数据库!C:AA,13,0),I94="B",VLOOKUP(F94,F3数据库!C:AA,19,0),I94="C",VLOOKUP(F94,F3数据库!C:AA,25,0))</f>
        <v>#N/A</v>
      </c>
      <c r="X94" s="18"/>
    </row>
    <row r="95" spans="1:24" x14ac:dyDescent="0.25">
      <c r="A95" s="22"/>
      <c r="B95" s="3"/>
      <c r="C95" s="3"/>
      <c r="D95" s="3"/>
      <c r="E95" s="18" t="e">
        <f t="shared" si="15"/>
        <v>#VALUE!</v>
      </c>
      <c r="F95" s="18" t="e">
        <f t="shared" si="16"/>
        <v>#VALUE!</v>
      </c>
      <c r="G95" s="18" t="str">
        <f t="shared" si="17"/>
        <v/>
      </c>
      <c r="H95" s="18" t="str">
        <f t="shared" si="18"/>
        <v/>
      </c>
      <c r="I95" s="18" t="str">
        <f t="shared" si="19"/>
        <v/>
      </c>
      <c r="J95" s="18" t="str">
        <f t="shared" si="20"/>
        <v/>
      </c>
      <c r="K95" s="18" t="str">
        <f t="shared" si="21"/>
        <v/>
      </c>
      <c r="L95" s="18" t="str">
        <f t="shared" si="22"/>
        <v/>
      </c>
      <c r="M95" s="18" t="e">
        <f>VLOOKUP(F95,F3数据库!C:AA,3,0)</f>
        <v>#VALUE!</v>
      </c>
      <c r="N95" s="18" t="e">
        <f t="shared" si="23"/>
        <v>#VALUE!</v>
      </c>
      <c r="O95" s="19" t="e">
        <f t="shared" si="24"/>
        <v>#VALUE!</v>
      </c>
      <c r="P95" s="18" t="e">
        <f>VLOOKUP(F95,F3数据库!C:AA,4,0)</f>
        <v>#VALUE!</v>
      </c>
      <c r="Q95" s="18" t="e">
        <f>VLOOKUP(G95,F3数据库!AC:AD,2,0)</f>
        <v>#N/A</v>
      </c>
      <c r="R95" s="18"/>
      <c r="S95" s="18" t="e" cm="1">
        <f t="array" ref="S95">_xlfn.IFS(I95="A",VLOOKUP(F95,F3数据库!C:AA,7,0),I95="B",VLOOKUP(F95,F3数据库!C:AA,15,0),I95="C",VLOOKUP(F95,F3数据库!C:AA,21,0))</f>
        <v>#N/A</v>
      </c>
      <c r="T95" s="18" t="e" cm="1">
        <f t="array" ref="T95">_xlfn.IFS(I95="A",VLOOKUP(F95,F3数据库!C:AA,8,0),I95="B",VLOOKUP(F95,F3数据库!C:AA,16,0),I95="C",VLOOKUP(F95,F3数据库!C:AA,22,0))</f>
        <v>#N/A</v>
      </c>
      <c r="U95" s="19" t="e" cm="1">
        <f t="array" ref="U95">_xlfn.IFS(I95="A",VLOOKUP(F95,F3数据库!C:AA,11,0),I95="B",VLOOKUP(F95,F3数据库!C:AA,17,0),I95="C",VLOOKUP(F95,F3数据库!C:AA,23,0))*C95</f>
        <v>#N/A</v>
      </c>
      <c r="V95" s="18" t="e" cm="1">
        <f t="array" ref="V95">_xlfn.IFS(I95="A",VLOOKUP(F95,F3数据库!C:AA,12,0),I95="B",VLOOKUP(F95,F3数据库!C:AA,18,0),I95="C",VLOOKUP(F95,F3数据库!C:AA,24,0))</f>
        <v>#N/A</v>
      </c>
      <c r="W95" s="18" t="e" cm="1">
        <f t="array" ref="W95">_xlfn.IFS(I95="A",VLOOKUP(F95,F3数据库!C:AA,13,0),I95="B",VLOOKUP(F95,F3数据库!C:AA,19,0),I95="C",VLOOKUP(F95,F3数据库!C:AA,25,0))</f>
        <v>#N/A</v>
      </c>
      <c r="X95" s="18"/>
    </row>
    <row r="96" spans="1:24" x14ac:dyDescent="0.25">
      <c r="A96" s="22"/>
      <c r="B96" s="3"/>
      <c r="C96" s="3"/>
      <c r="D96" s="3"/>
      <c r="E96" s="18" t="e">
        <f t="shared" si="15"/>
        <v>#VALUE!</v>
      </c>
      <c r="F96" s="18" t="e">
        <f t="shared" si="16"/>
        <v>#VALUE!</v>
      </c>
      <c r="G96" s="18" t="str">
        <f t="shared" si="17"/>
        <v/>
      </c>
      <c r="H96" s="18" t="str">
        <f t="shared" si="18"/>
        <v/>
      </c>
      <c r="I96" s="18" t="str">
        <f t="shared" si="19"/>
        <v/>
      </c>
      <c r="J96" s="18" t="str">
        <f t="shared" si="20"/>
        <v/>
      </c>
      <c r="K96" s="18" t="str">
        <f t="shared" si="21"/>
        <v/>
      </c>
      <c r="L96" s="18" t="str">
        <f t="shared" si="22"/>
        <v/>
      </c>
      <c r="M96" s="18" t="e">
        <f>VLOOKUP(F96,F3数据库!C:AA,3,0)</f>
        <v>#VALUE!</v>
      </c>
      <c r="N96" s="18" t="e">
        <f t="shared" si="23"/>
        <v>#VALUE!</v>
      </c>
      <c r="O96" s="19" t="e">
        <f t="shared" si="24"/>
        <v>#VALUE!</v>
      </c>
      <c r="P96" s="18" t="e">
        <f>VLOOKUP(F96,F3数据库!C:AA,4,0)</f>
        <v>#VALUE!</v>
      </c>
      <c r="Q96" s="18" t="e">
        <f>VLOOKUP(G96,F3数据库!AC:AD,2,0)</f>
        <v>#N/A</v>
      </c>
      <c r="R96" s="18"/>
      <c r="S96" s="18" t="e" cm="1">
        <f t="array" ref="S96">_xlfn.IFS(I96="A",VLOOKUP(F96,F3数据库!C:AA,7,0),I96="B",VLOOKUP(F96,F3数据库!C:AA,15,0),I96="C",VLOOKUP(F96,F3数据库!C:AA,21,0))</f>
        <v>#N/A</v>
      </c>
      <c r="T96" s="18" t="e" cm="1">
        <f t="array" ref="T96">_xlfn.IFS(I96="A",VLOOKUP(F96,F3数据库!C:AA,8,0),I96="B",VLOOKUP(F96,F3数据库!C:AA,16,0),I96="C",VLOOKUP(F96,F3数据库!C:AA,22,0))</f>
        <v>#N/A</v>
      </c>
      <c r="U96" s="19" t="e" cm="1">
        <f t="array" ref="U96">_xlfn.IFS(I96="A",VLOOKUP(F96,F3数据库!C:AA,11,0),I96="B",VLOOKUP(F96,F3数据库!C:AA,17,0),I96="C",VLOOKUP(F96,F3数据库!C:AA,23,0))*C96</f>
        <v>#N/A</v>
      </c>
      <c r="V96" s="18" t="e" cm="1">
        <f t="array" ref="V96">_xlfn.IFS(I96="A",VLOOKUP(F96,F3数据库!C:AA,12,0),I96="B",VLOOKUP(F96,F3数据库!C:AA,18,0),I96="C",VLOOKUP(F96,F3数据库!C:AA,24,0))</f>
        <v>#N/A</v>
      </c>
      <c r="W96" s="18" t="e" cm="1">
        <f t="array" ref="W96">_xlfn.IFS(I96="A",VLOOKUP(F96,F3数据库!C:AA,13,0),I96="B",VLOOKUP(F96,F3数据库!C:AA,19,0),I96="C",VLOOKUP(F96,F3数据库!C:AA,25,0))</f>
        <v>#N/A</v>
      </c>
      <c r="X96" s="18"/>
    </row>
    <row r="97" spans="1:24" x14ac:dyDescent="0.25">
      <c r="A97" s="22"/>
      <c r="B97" s="3"/>
      <c r="C97" s="3"/>
      <c r="D97" s="3"/>
      <c r="E97" s="18" t="e">
        <f t="shared" si="15"/>
        <v>#VALUE!</v>
      </c>
      <c r="F97" s="18" t="e">
        <f t="shared" si="16"/>
        <v>#VALUE!</v>
      </c>
      <c r="G97" s="18" t="str">
        <f t="shared" si="17"/>
        <v/>
      </c>
      <c r="H97" s="18" t="str">
        <f t="shared" si="18"/>
        <v/>
      </c>
      <c r="I97" s="18" t="str">
        <f t="shared" si="19"/>
        <v/>
      </c>
      <c r="J97" s="18" t="str">
        <f t="shared" si="20"/>
        <v/>
      </c>
      <c r="K97" s="18" t="str">
        <f t="shared" si="21"/>
        <v/>
      </c>
      <c r="L97" s="18" t="str">
        <f t="shared" si="22"/>
        <v/>
      </c>
      <c r="M97" s="18" t="e">
        <f>VLOOKUP(F97,F3数据库!C:AA,3,0)</f>
        <v>#VALUE!</v>
      </c>
      <c r="N97" s="18" t="e">
        <f t="shared" si="23"/>
        <v>#VALUE!</v>
      </c>
      <c r="O97" s="19" t="e">
        <f t="shared" si="24"/>
        <v>#VALUE!</v>
      </c>
      <c r="P97" s="18" t="e">
        <f>VLOOKUP(F97,F3数据库!C:AA,4,0)</f>
        <v>#VALUE!</v>
      </c>
      <c r="Q97" s="18" t="e">
        <f>VLOOKUP(G97,F3数据库!AC:AD,2,0)</f>
        <v>#N/A</v>
      </c>
      <c r="R97" s="18"/>
      <c r="S97" s="18" t="e" cm="1">
        <f t="array" ref="S97">_xlfn.IFS(I97="A",VLOOKUP(F97,F3数据库!C:AA,7,0),I97="B",VLOOKUP(F97,F3数据库!C:AA,15,0),I97="C",VLOOKUP(F97,F3数据库!C:AA,21,0))</f>
        <v>#N/A</v>
      </c>
      <c r="T97" s="18" t="e" cm="1">
        <f t="array" ref="T97">_xlfn.IFS(I97="A",VLOOKUP(F97,F3数据库!C:AA,8,0),I97="B",VLOOKUP(F97,F3数据库!C:AA,16,0),I97="C",VLOOKUP(F97,F3数据库!C:AA,22,0))</f>
        <v>#N/A</v>
      </c>
      <c r="U97" s="19" t="e" cm="1">
        <f t="array" ref="U97">_xlfn.IFS(I97="A",VLOOKUP(F97,F3数据库!C:AA,11,0),I97="B",VLOOKUP(F97,F3数据库!C:AA,17,0),I97="C",VLOOKUP(F97,F3数据库!C:AA,23,0))*C97</f>
        <v>#N/A</v>
      </c>
      <c r="V97" s="18" t="e" cm="1">
        <f t="array" ref="V97">_xlfn.IFS(I97="A",VLOOKUP(F97,F3数据库!C:AA,12,0),I97="B",VLOOKUP(F97,F3数据库!C:AA,18,0),I97="C",VLOOKUP(F97,F3数据库!C:AA,24,0))</f>
        <v>#N/A</v>
      </c>
      <c r="W97" s="18" t="e" cm="1">
        <f t="array" ref="W97">_xlfn.IFS(I97="A",VLOOKUP(F97,F3数据库!C:AA,13,0),I97="B",VLOOKUP(F97,F3数据库!C:AA,19,0),I97="C",VLOOKUP(F97,F3数据库!C:AA,25,0))</f>
        <v>#N/A</v>
      </c>
      <c r="X97" s="18"/>
    </row>
    <row r="98" spans="1:24" x14ac:dyDescent="0.25">
      <c r="A98" s="22"/>
      <c r="B98" s="3"/>
      <c r="C98" s="3"/>
      <c r="D98" s="3"/>
      <c r="E98" s="18" t="e">
        <f t="shared" si="15"/>
        <v>#VALUE!</v>
      </c>
      <c r="F98" s="18" t="e">
        <f t="shared" si="16"/>
        <v>#VALUE!</v>
      </c>
      <c r="G98" s="18" t="str">
        <f t="shared" si="17"/>
        <v/>
      </c>
      <c r="H98" s="18" t="str">
        <f t="shared" si="18"/>
        <v/>
      </c>
      <c r="I98" s="18" t="str">
        <f t="shared" si="19"/>
        <v/>
      </c>
      <c r="J98" s="18" t="str">
        <f t="shared" si="20"/>
        <v/>
      </c>
      <c r="K98" s="18" t="str">
        <f t="shared" si="21"/>
        <v/>
      </c>
      <c r="L98" s="18" t="str">
        <f t="shared" si="22"/>
        <v/>
      </c>
      <c r="M98" s="18" t="e">
        <f>VLOOKUP(F98,F3数据库!C:AA,3,0)</f>
        <v>#VALUE!</v>
      </c>
      <c r="N98" s="18" t="e">
        <f t="shared" si="23"/>
        <v>#VALUE!</v>
      </c>
      <c r="O98" s="19" t="e">
        <f t="shared" si="24"/>
        <v>#VALUE!</v>
      </c>
      <c r="P98" s="18" t="e">
        <f>VLOOKUP(F98,F3数据库!C:AA,4,0)</f>
        <v>#VALUE!</v>
      </c>
      <c r="Q98" s="18" t="e">
        <f>VLOOKUP(G98,F3数据库!AC:AD,2,0)</f>
        <v>#N/A</v>
      </c>
      <c r="R98" s="18"/>
      <c r="S98" s="18" t="e" cm="1">
        <f t="array" ref="S98">_xlfn.IFS(I98="A",VLOOKUP(F98,F3数据库!C:AA,7,0),I98="B",VLOOKUP(F98,F3数据库!C:AA,15,0),I98="C",VLOOKUP(F98,F3数据库!C:AA,21,0))</f>
        <v>#N/A</v>
      </c>
      <c r="T98" s="18" t="e" cm="1">
        <f t="array" ref="T98">_xlfn.IFS(I98="A",VLOOKUP(F98,F3数据库!C:AA,8,0),I98="B",VLOOKUP(F98,F3数据库!C:AA,16,0),I98="C",VLOOKUP(F98,F3数据库!C:AA,22,0))</f>
        <v>#N/A</v>
      </c>
      <c r="U98" s="19" t="e" cm="1">
        <f t="array" ref="U98">_xlfn.IFS(I98="A",VLOOKUP(F98,F3数据库!C:AA,11,0),I98="B",VLOOKUP(F98,F3数据库!C:AA,17,0),I98="C",VLOOKUP(F98,F3数据库!C:AA,23,0))*C98</f>
        <v>#N/A</v>
      </c>
      <c r="V98" s="18" t="e" cm="1">
        <f t="array" ref="V98">_xlfn.IFS(I98="A",VLOOKUP(F98,F3数据库!C:AA,12,0),I98="B",VLOOKUP(F98,F3数据库!C:AA,18,0),I98="C",VLOOKUP(F98,F3数据库!C:AA,24,0))</f>
        <v>#N/A</v>
      </c>
      <c r="W98" s="18" t="e" cm="1">
        <f t="array" ref="W98">_xlfn.IFS(I98="A",VLOOKUP(F98,F3数据库!C:AA,13,0),I98="B",VLOOKUP(F98,F3数据库!C:AA,19,0),I98="C",VLOOKUP(F98,F3数据库!C:AA,25,0))</f>
        <v>#N/A</v>
      </c>
      <c r="X98" s="18"/>
    </row>
    <row r="99" spans="1:24" x14ac:dyDescent="0.25">
      <c r="A99" s="22"/>
      <c r="B99" s="3"/>
      <c r="C99" s="3"/>
      <c r="D99" s="3"/>
      <c r="E99" s="18" t="e">
        <f t="shared" si="15"/>
        <v>#VALUE!</v>
      </c>
      <c r="F99" s="18" t="e">
        <f t="shared" si="16"/>
        <v>#VALUE!</v>
      </c>
      <c r="G99" s="18" t="str">
        <f t="shared" si="17"/>
        <v/>
      </c>
      <c r="H99" s="18" t="str">
        <f t="shared" si="18"/>
        <v/>
      </c>
      <c r="I99" s="18" t="str">
        <f t="shared" si="19"/>
        <v/>
      </c>
      <c r="J99" s="18" t="str">
        <f t="shared" si="20"/>
        <v/>
      </c>
      <c r="K99" s="18" t="str">
        <f t="shared" si="21"/>
        <v/>
      </c>
      <c r="L99" s="18" t="str">
        <f t="shared" si="22"/>
        <v/>
      </c>
      <c r="M99" s="18" t="e">
        <f>VLOOKUP(F99,F3数据库!C:AA,3,0)</f>
        <v>#VALUE!</v>
      </c>
      <c r="N99" s="18" t="e">
        <f t="shared" si="23"/>
        <v>#VALUE!</v>
      </c>
      <c r="O99" s="19" t="e">
        <f t="shared" si="24"/>
        <v>#VALUE!</v>
      </c>
      <c r="P99" s="18" t="e">
        <f>VLOOKUP(F99,F3数据库!C:AA,4,0)</f>
        <v>#VALUE!</v>
      </c>
      <c r="Q99" s="18" t="e">
        <f>VLOOKUP(G99,F3数据库!AC:AD,2,0)</f>
        <v>#N/A</v>
      </c>
      <c r="R99" s="18"/>
      <c r="S99" s="18" t="e" cm="1">
        <f t="array" ref="S99">_xlfn.IFS(I99="A",VLOOKUP(F99,F3数据库!C:AA,7,0),I99="B",VLOOKUP(F99,F3数据库!C:AA,15,0),I99="C",VLOOKUP(F99,F3数据库!C:AA,21,0))</f>
        <v>#N/A</v>
      </c>
      <c r="T99" s="18" t="e" cm="1">
        <f t="array" ref="T99">_xlfn.IFS(I99="A",VLOOKUP(F99,F3数据库!C:AA,8,0),I99="B",VLOOKUP(F99,F3数据库!C:AA,16,0),I99="C",VLOOKUP(F99,F3数据库!C:AA,22,0))</f>
        <v>#N/A</v>
      </c>
      <c r="U99" s="19" t="e" cm="1">
        <f t="array" ref="U99">_xlfn.IFS(I99="A",VLOOKUP(F99,F3数据库!C:AA,11,0),I99="B",VLOOKUP(F99,F3数据库!C:AA,17,0),I99="C",VLOOKUP(F99,F3数据库!C:AA,23,0))*C99</f>
        <v>#N/A</v>
      </c>
      <c r="V99" s="18" t="e" cm="1">
        <f t="array" ref="V99">_xlfn.IFS(I99="A",VLOOKUP(F99,F3数据库!C:AA,12,0),I99="B",VLOOKUP(F99,F3数据库!C:AA,18,0),I99="C",VLOOKUP(F99,F3数据库!C:AA,24,0))</f>
        <v>#N/A</v>
      </c>
      <c r="W99" s="18" t="e" cm="1">
        <f t="array" ref="W99">_xlfn.IFS(I99="A",VLOOKUP(F99,F3数据库!C:AA,13,0),I99="B",VLOOKUP(F99,F3数据库!C:AA,19,0),I99="C",VLOOKUP(F99,F3数据库!C:AA,25,0))</f>
        <v>#N/A</v>
      </c>
      <c r="X99" s="18"/>
    </row>
    <row r="100" spans="1:24" x14ac:dyDescent="0.25">
      <c r="A100" s="22"/>
      <c r="B100" s="3"/>
      <c r="C100" s="3"/>
      <c r="D100" s="3"/>
      <c r="E100" s="18" t="e">
        <f t="shared" si="15"/>
        <v>#VALUE!</v>
      </c>
      <c r="F100" s="18" t="e">
        <f t="shared" si="16"/>
        <v>#VALUE!</v>
      </c>
      <c r="G100" s="18" t="str">
        <f t="shared" si="17"/>
        <v/>
      </c>
      <c r="H100" s="18" t="str">
        <f t="shared" si="18"/>
        <v/>
      </c>
      <c r="I100" s="18" t="str">
        <f t="shared" si="19"/>
        <v/>
      </c>
      <c r="J100" s="18" t="str">
        <f t="shared" si="20"/>
        <v/>
      </c>
      <c r="K100" s="18" t="str">
        <f t="shared" si="21"/>
        <v/>
      </c>
      <c r="L100" s="18" t="str">
        <f t="shared" si="22"/>
        <v/>
      </c>
      <c r="M100" s="18" t="e">
        <f>VLOOKUP(F100,F3数据库!C:AA,3,0)</f>
        <v>#VALUE!</v>
      </c>
      <c r="N100" s="18" t="e">
        <f t="shared" si="23"/>
        <v>#VALUE!</v>
      </c>
      <c r="O100" s="19" t="e">
        <f t="shared" si="24"/>
        <v>#VALUE!</v>
      </c>
      <c r="P100" s="18" t="e">
        <f>VLOOKUP(F100,F3数据库!C:AA,4,0)</f>
        <v>#VALUE!</v>
      </c>
      <c r="Q100" s="18" t="e">
        <f>VLOOKUP(G100,F3数据库!AC:AD,2,0)</f>
        <v>#N/A</v>
      </c>
      <c r="R100" s="18"/>
      <c r="S100" s="18" t="e" cm="1">
        <f t="array" ref="S100">_xlfn.IFS(I100="A",VLOOKUP(F100,F3数据库!C:AA,7,0),I100="B",VLOOKUP(F100,F3数据库!C:AA,15,0),I100="C",VLOOKUP(F100,F3数据库!C:AA,21,0))</f>
        <v>#N/A</v>
      </c>
      <c r="T100" s="18" t="e" cm="1">
        <f t="array" ref="T100">_xlfn.IFS(I100="A",VLOOKUP(F100,F3数据库!C:AA,8,0),I100="B",VLOOKUP(F100,F3数据库!C:AA,16,0),I100="C",VLOOKUP(F100,F3数据库!C:AA,22,0))</f>
        <v>#N/A</v>
      </c>
      <c r="U100" s="19" t="e" cm="1">
        <f t="array" ref="U100">_xlfn.IFS(I100="A",VLOOKUP(F100,F3数据库!C:AA,11,0),I100="B",VLOOKUP(F100,F3数据库!C:AA,17,0),I100="C",VLOOKUP(F100,F3数据库!C:AA,23,0))*C100</f>
        <v>#N/A</v>
      </c>
      <c r="V100" s="18" t="e" cm="1">
        <f t="array" ref="V100">_xlfn.IFS(I100="A",VLOOKUP(F100,F3数据库!C:AA,12,0),I100="B",VLOOKUP(F100,F3数据库!C:AA,18,0),I100="C",VLOOKUP(F100,F3数据库!C:AA,24,0))</f>
        <v>#N/A</v>
      </c>
      <c r="W100" s="18" t="e" cm="1">
        <f t="array" ref="W100">_xlfn.IFS(I100="A",VLOOKUP(F100,F3数据库!C:AA,13,0),I100="B",VLOOKUP(F100,F3数据库!C:AA,19,0),I100="C",VLOOKUP(F100,F3数据库!C:AA,25,0))</f>
        <v>#N/A</v>
      </c>
      <c r="X100" s="18"/>
    </row>
  </sheetData>
  <sheetProtection algorithmName="SHA-512" hashValue="upueumS9ZTn4aWQWMTPXzRvFnfVJj6tUhUrevf/wTrIW1yrR+e8yAjg14gwDtT82QdqA38EJTPSt3wBIQEj2+A==" saltValue="+ODLvRJG5iLm0Q/un/rLBg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01537-1877-4032-A34B-310AFA002178}">
  <sheetPr codeName="Sheet73"/>
  <dimension ref="A1:AD37"/>
  <sheetViews>
    <sheetView workbookViewId="0">
      <selection activeCell="X36" sqref="X36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9" width="5.26953125" bestFit="1" customWidth="1"/>
    <col min="10" max="10" width="6.7265625" bestFit="1" customWidth="1"/>
    <col min="11" max="12" width="6.26953125" bestFit="1" customWidth="1"/>
    <col min="13" max="13" width="7.26953125" bestFit="1" customWidth="1"/>
    <col min="14" max="14" width="5.26953125" bestFit="1" customWidth="1"/>
    <col min="15" max="15" width="6.26953125" bestFit="1" customWidth="1"/>
    <col min="16" max="16" width="2.26953125" bestFit="1" customWidth="1"/>
    <col min="17" max="17" width="5.26953125" bestFit="1" customWidth="1"/>
    <col min="18" max="18" width="6.7265625" bestFit="1" customWidth="1"/>
    <col min="19" max="19" width="12.453125" bestFit="1" customWidth="1"/>
    <col min="20" max="20" width="5.26953125" bestFit="1" customWidth="1"/>
    <col min="21" max="21" width="6.26953125" bestFit="1" customWidth="1"/>
    <col min="22" max="22" width="2.26953125" bestFit="1" customWidth="1"/>
    <col min="23" max="23" width="5.26953125" bestFit="1" customWidth="1"/>
    <col min="24" max="24" width="6.7265625" bestFit="1" customWidth="1"/>
    <col min="25" max="26" width="5.26953125" bestFit="1" customWidth="1"/>
    <col min="27" max="27" width="6.26953125" bestFit="1" customWidth="1"/>
    <col min="28" max="28" width="3.90625" customWidth="1"/>
    <col min="29" max="29" width="9.26953125" bestFit="1" customWidth="1"/>
    <col min="30" max="30" width="11.36328125" bestFit="1" customWidth="1"/>
  </cols>
  <sheetData>
    <row r="1" spans="1:30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327</v>
      </c>
      <c r="J1" s="87"/>
      <c r="K1" s="87"/>
      <c r="L1" s="87"/>
      <c r="M1" s="87"/>
      <c r="N1" s="87"/>
      <c r="O1" s="87"/>
      <c r="P1" s="29"/>
      <c r="Q1" s="86" t="s">
        <v>328</v>
      </c>
      <c r="R1" s="87"/>
      <c r="S1" s="87"/>
      <c r="T1" s="87"/>
      <c r="U1" s="87"/>
      <c r="V1" s="29"/>
      <c r="W1" s="86" t="s">
        <v>329</v>
      </c>
      <c r="X1" s="87"/>
      <c r="Y1" s="87"/>
      <c r="Z1" s="87"/>
      <c r="AA1" s="87"/>
      <c r="AB1" s="35"/>
      <c r="AC1" s="76" t="s">
        <v>45</v>
      </c>
      <c r="AD1" s="76"/>
    </row>
    <row r="2" spans="1:30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226</v>
      </c>
      <c r="L2" s="3" t="s">
        <v>89</v>
      </c>
      <c r="M2" s="3" t="s">
        <v>326</v>
      </c>
      <c r="N2" s="1" t="s">
        <v>3</v>
      </c>
      <c r="O2" s="1" t="s">
        <v>4</v>
      </c>
      <c r="P2" s="3" t="s">
        <v>337</v>
      </c>
      <c r="Q2" s="1" t="s">
        <v>12</v>
      </c>
      <c r="R2" s="1" t="s">
        <v>2</v>
      </c>
      <c r="S2" s="3" t="s">
        <v>32</v>
      </c>
      <c r="T2" s="1" t="s">
        <v>3</v>
      </c>
      <c r="U2" s="1" t="s">
        <v>4</v>
      </c>
      <c r="V2" s="3" t="s">
        <v>338</v>
      </c>
      <c r="W2" s="1" t="s">
        <v>12</v>
      </c>
      <c r="X2" s="1" t="s">
        <v>2</v>
      </c>
      <c r="Y2" s="3" t="s">
        <v>32</v>
      </c>
      <c r="Z2" s="1" t="s">
        <v>3</v>
      </c>
      <c r="AA2" s="1" t="s">
        <v>4</v>
      </c>
      <c r="AB2" s="30"/>
      <c r="AC2" s="3" t="s">
        <v>44</v>
      </c>
      <c r="AD2" s="1" t="s">
        <v>4</v>
      </c>
    </row>
    <row r="3" spans="1:30" ht="15" x14ac:dyDescent="0.25">
      <c r="A3" s="3" t="s">
        <v>339</v>
      </c>
      <c r="B3" s="3" t="s">
        <v>340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4" t="s">
        <v>291</v>
      </c>
      <c r="K3" s="1">
        <v>200</v>
      </c>
      <c r="L3" s="1">
        <v>200</v>
      </c>
      <c r="M3" s="1">
        <v>0.04</v>
      </c>
      <c r="N3" s="3" t="s">
        <v>274</v>
      </c>
      <c r="O3" s="1" t="s">
        <v>7</v>
      </c>
      <c r="P3" s="3" t="s">
        <v>337</v>
      </c>
      <c r="Q3" s="3" t="s">
        <v>116</v>
      </c>
      <c r="R3" s="34" t="s">
        <v>291</v>
      </c>
      <c r="S3" s="3">
        <f>3.14*((D3+25)/2/1000)^2</f>
        <v>9.7264640000000011E-4</v>
      </c>
      <c r="T3" s="3" t="s">
        <v>274</v>
      </c>
      <c r="U3" s="1" t="s">
        <v>7</v>
      </c>
      <c r="V3" s="3" t="s">
        <v>338</v>
      </c>
      <c r="W3" s="3" t="s">
        <v>116</v>
      </c>
      <c r="X3" s="34" t="s">
        <v>291</v>
      </c>
      <c r="Y3" s="3"/>
      <c r="Z3" s="3" t="s">
        <v>274</v>
      </c>
      <c r="AA3" s="1" t="s">
        <v>7</v>
      </c>
      <c r="AB3" s="30"/>
      <c r="AC3" s="1" t="s">
        <v>311</v>
      </c>
      <c r="AD3" s="3" t="s">
        <v>381</v>
      </c>
    </row>
    <row r="4" spans="1:30" ht="1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4" t="s">
        <v>291</v>
      </c>
      <c r="K4" s="1">
        <v>200</v>
      </c>
      <c r="L4" s="1">
        <v>200</v>
      </c>
      <c r="M4" s="1">
        <v>0.04</v>
      </c>
      <c r="N4" s="1" t="s">
        <v>16</v>
      </c>
      <c r="O4" s="1" t="s">
        <v>7</v>
      </c>
      <c r="P4" s="3" t="s">
        <v>337</v>
      </c>
      <c r="Q4" s="3" t="s">
        <v>116</v>
      </c>
      <c r="R4" s="34" t="s">
        <v>291</v>
      </c>
      <c r="S4" s="3">
        <f t="shared" ref="S4:S14" si="0">3.14*((D4+25)/2/1000)^2</f>
        <v>1.1635662500000001E-3</v>
      </c>
      <c r="T4" s="3" t="s">
        <v>274</v>
      </c>
      <c r="U4" s="1" t="s">
        <v>7</v>
      </c>
      <c r="V4" s="3" t="s">
        <v>338</v>
      </c>
      <c r="W4" s="3" t="s">
        <v>116</v>
      </c>
      <c r="X4" s="34" t="s">
        <v>291</v>
      </c>
      <c r="Y4" s="3"/>
      <c r="Z4" s="3" t="s">
        <v>274</v>
      </c>
      <c r="AA4" s="1" t="s">
        <v>7</v>
      </c>
      <c r="AB4" s="30"/>
      <c r="AC4" s="3" t="s">
        <v>34</v>
      </c>
      <c r="AD4" s="1" t="s">
        <v>7</v>
      </c>
    </row>
    <row r="5" spans="1:30" ht="1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4" t="s">
        <v>291</v>
      </c>
      <c r="K5" s="1">
        <v>200</v>
      </c>
      <c r="L5" s="1">
        <v>200</v>
      </c>
      <c r="M5" s="1">
        <v>0.04</v>
      </c>
      <c r="N5" s="1" t="s">
        <v>16</v>
      </c>
      <c r="O5" s="1" t="s">
        <v>7</v>
      </c>
      <c r="P5" s="3" t="s">
        <v>337</v>
      </c>
      <c r="Q5" s="3" t="s">
        <v>116</v>
      </c>
      <c r="R5" s="34" t="s">
        <v>291</v>
      </c>
      <c r="S5" s="3">
        <f t="shared" si="0"/>
        <v>1.3979594000000002E-3</v>
      </c>
      <c r="T5" s="3" t="s">
        <v>274</v>
      </c>
      <c r="U5" s="1" t="s">
        <v>7</v>
      </c>
      <c r="V5" s="3" t="s">
        <v>338</v>
      </c>
      <c r="W5" s="3" t="s">
        <v>116</v>
      </c>
      <c r="X5" s="34" t="s">
        <v>291</v>
      </c>
      <c r="Y5" s="3"/>
      <c r="Z5" s="3" t="s">
        <v>274</v>
      </c>
      <c r="AA5" s="1" t="s">
        <v>7</v>
      </c>
      <c r="AB5" s="30"/>
      <c r="AC5" s="3" t="s">
        <v>54</v>
      </c>
      <c r="AD5" s="3">
        <v>20</v>
      </c>
    </row>
    <row r="6" spans="1:30" ht="1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4" t="s">
        <v>291</v>
      </c>
      <c r="K6" s="1">
        <v>200</v>
      </c>
      <c r="L6" s="1">
        <v>200</v>
      </c>
      <c r="M6" s="1">
        <v>0.04</v>
      </c>
      <c r="N6" s="1" t="s">
        <v>16</v>
      </c>
      <c r="O6" s="1" t="s">
        <v>7</v>
      </c>
      <c r="P6" s="3" t="s">
        <v>337</v>
      </c>
      <c r="Q6" s="3" t="s">
        <v>116</v>
      </c>
      <c r="R6" s="34" t="s">
        <v>291</v>
      </c>
      <c r="S6" s="3">
        <f t="shared" si="0"/>
        <v>1.6827966499999994E-3</v>
      </c>
      <c r="T6" s="3" t="s">
        <v>274</v>
      </c>
      <c r="U6" s="1" t="s">
        <v>7</v>
      </c>
      <c r="V6" s="3" t="s">
        <v>338</v>
      </c>
      <c r="W6" s="3" t="s">
        <v>116</v>
      </c>
      <c r="X6" s="34" t="s">
        <v>291</v>
      </c>
      <c r="Y6" s="3"/>
      <c r="Z6" s="3" t="s">
        <v>274</v>
      </c>
      <c r="AA6" s="1" t="s">
        <v>7</v>
      </c>
      <c r="AB6" s="30"/>
      <c r="AC6" s="3" t="s">
        <v>172</v>
      </c>
      <c r="AD6" s="6" t="s">
        <v>382</v>
      </c>
    </row>
    <row r="7" spans="1:30" ht="1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4" t="s">
        <v>291</v>
      </c>
      <c r="K7" s="1">
        <v>200</v>
      </c>
      <c r="L7" s="1">
        <v>200</v>
      </c>
      <c r="M7" s="1">
        <v>0.04</v>
      </c>
      <c r="N7" s="1" t="s">
        <v>16</v>
      </c>
      <c r="O7" s="1" t="s">
        <v>7</v>
      </c>
      <c r="P7" s="3" t="s">
        <v>337</v>
      </c>
      <c r="Q7" s="3" t="s">
        <v>116</v>
      </c>
      <c r="R7" s="34" t="s">
        <v>291</v>
      </c>
      <c r="S7" s="3">
        <f t="shared" si="0"/>
        <v>2.1144838500000004E-3</v>
      </c>
      <c r="T7" s="3" t="s">
        <v>274</v>
      </c>
      <c r="U7" s="1" t="s">
        <v>7</v>
      </c>
      <c r="V7" s="3" t="s">
        <v>338</v>
      </c>
      <c r="W7" s="3" t="s">
        <v>116</v>
      </c>
      <c r="X7" s="34" t="s">
        <v>291</v>
      </c>
      <c r="Y7" s="3"/>
      <c r="Z7" s="3" t="s">
        <v>274</v>
      </c>
      <c r="AA7" s="1" t="s">
        <v>7</v>
      </c>
      <c r="AC7" s="3" t="s">
        <v>50</v>
      </c>
      <c r="AD7" s="3" t="s">
        <v>383</v>
      </c>
    </row>
    <row r="8" spans="1:30" ht="1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4" t="s">
        <v>291</v>
      </c>
      <c r="K8" s="1">
        <v>200</v>
      </c>
      <c r="L8" s="1">
        <v>200</v>
      </c>
      <c r="M8" s="1">
        <v>0.04</v>
      </c>
      <c r="N8" s="1" t="s">
        <v>16</v>
      </c>
      <c r="O8" s="1" t="s">
        <v>7</v>
      </c>
      <c r="P8" s="3" t="s">
        <v>337</v>
      </c>
      <c r="Q8" s="3" t="s">
        <v>116</v>
      </c>
      <c r="R8" s="34" t="s">
        <v>291</v>
      </c>
      <c r="S8" s="3">
        <f t="shared" si="0"/>
        <v>2.7048666500000002E-3</v>
      </c>
      <c r="T8" s="3" t="s">
        <v>274</v>
      </c>
      <c r="U8" s="1" t="s">
        <v>7</v>
      </c>
      <c r="V8" s="3" t="s">
        <v>338</v>
      </c>
      <c r="W8" s="3" t="s">
        <v>116</v>
      </c>
      <c r="X8" s="34" t="s">
        <v>291</v>
      </c>
      <c r="Y8" s="3"/>
      <c r="Z8" s="3" t="s">
        <v>274</v>
      </c>
      <c r="AA8" s="1" t="s">
        <v>7</v>
      </c>
      <c r="AC8" s="3" t="s">
        <v>37</v>
      </c>
      <c r="AD8" s="3" t="s">
        <v>38</v>
      </c>
    </row>
    <row r="9" spans="1:30" ht="1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4" t="s">
        <v>291</v>
      </c>
      <c r="K9" s="1">
        <v>200</v>
      </c>
      <c r="L9" s="1">
        <v>200</v>
      </c>
      <c r="M9" s="1">
        <v>0.04</v>
      </c>
      <c r="N9" s="1" t="s">
        <v>16</v>
      </c>
      <c r="O9" s="1" t="s">
        <v>7</v>
      </c>
      <c r="P9" s="3" t="s">
        <v>337</v>
      </c>
      <c r="Q9" s="3" t="s">
        <v>116</v>
      </c>
      <c r="R9" s="34" t="s">
        <v>291</v>
      </c>
      <c r="S9" s="3">
        <f t="shared" si="0"/>
        <v>3.5660665999999999E-3</v>
      </c>
      <c r="T9" s="3" t="s">
        <v>274</v>
      </c>
      <c r="U9" s="1" t="s">
        <v>7</v>
      </c>
      <c r="V9" s="3" t="s">
        <v>338</v>
      </c>
      <c r="W9" s="3" t="s">
        <v>116</v>
      </c>
      <c r="X9" s="34" t="s">
        <v>291</v>
      </c>
      <c r="Y9" s="3"/>
      <c r="Z9" s="3" t="s">
        <v>274</v>
      </c>
      <c r="AA9" s="1" t="s">
        <v>7</v>
      </c>
    </row>
    <row r="10" spans="1:30" ht="1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4" t="s">
        <v>291</v>
      </c>
      <c r="K10" s="1">
        <v>200</v>
      </c>
      <c r="L10" s="1">
        <v>200</v>
      </c>
      <c r="M10" s="1">
        <v>0.04</v>
      </c>
      <c r="N10" s="1" t="s">
        <v>16</v>
      </c>
      <c r="O10" s="1" t="s">
        <v>7</v>
      </c>
      <c r="P10" s="3" t="s">
        <v>337</v>
      </c>
      <c r="Q10" s="3" t="s">
        <v>116</v>
      </c>
      <c r="R10" s="34" t="s">
        <v>291</v>
      </c>
      <c r="S10" s="3">
        <f t="shared" si="0"/>
        <v>4.2177186500000005E-3</v>
      </c>
      <c r="T10" s="3" t="s">
        <v>274</v>
      </c>
      <c r="U10" s="1" t="s">
        <v>7</v>
      </c>
      <c r="V10" s="3" t="s">
        <v>338</v>
      </c>
      <c r="W10" s="3" t="s">
        <v>116</v>
      </c>
      <c r="X10" s="34" t="s">
        <v>291</v>
      </c>
      <c r="Y10" s="3"/>
      <c r="Z10" s="3" t="s">
        <v>274</v>
      </c>
      <c r="AA10" s="1" t="s">
        <v>7</v>
      </c>
    </row>
    <row r="11" spans="1:30" ht="1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4" t="s">
        <v>291</v>
      </c>
      <c r="K11" s="1">
        <v>200</v>
      </c>
      <c r="L11" s="1">
        <v>200</v>
      </c>
      <c r="M11" s="1">
        <v>0.04</v>
      </c>
      <c r="N11" s="1" t="s">
        <v>16</v>
      </c>
      <c r="O11" s="1" t="s">
        <v>7</v>
      </c>
      <c r="P11" s="3" t="s">
        <v>337</v>
      </c>
      <c r="Q11" s="3" t="s">
        <v>116</v>
      </c>
      <c r="R11" s="34" t="s">
        <v>291</v>
      </c>
      <c r="S11" s="3">
        <f t="shared" si="0"/>
        <v>5.7117306499999999E-3</v>
      </c>
      <c r="T11" s="3" t="s">
        <v>274</v>
      </c>
      <c r="U11" s="1" t="s">
        <v>7</v>
      </c>
      <c r="V11" s="3" t="s">
        <v>338</v>
      </c>
      <c r="W11" s="3" t="s">
        <v>116</v>
      </c>
      <c r="X11" s="34" t="s">
        <v>291</v>
      </c>
      <c r="Y11" s="3"/>
      <c r="Z11" s="3" t="s">
        <v>274</v>
      </c>
      <c r="AA11" s="1" t="s">
        <v>7</v>
      </c>
    </row>
    <row r="12" spans="1:30" ht="1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4" t="s">
        <v>291</v>
      </c>
      <c r="K12" s="1">
        <v>200</v>
      </c>
      <c r="L12" s="1">
        <v>200</v>
      </c>
      <c r="M12" s="1">
        <v>0.04</v>
      </c>
      <c r="N12" s="1" t="s">
        <v>16</v>
      </c>
      <c r="O12" s="1" t="s">
        <v>7</v>
      </c>
      <c r="P12" s="3" t="s">
        <v>337</v>
      </c>
      <c r="Q12" s="3" t="s">
        <v>116</v>
      </c>
      <c r="R12" s="34" t="s">
        <v>291</v>
      </c>
      <c r="S12" s="3">
        <f t="shared" si="0"/>
        <v>8.02364985E-3</v>
      </c>
      <c r="T12" s="3" t="s">
        <v>274</v>
      </c>
      <c r="U12" s="1" t="s">
        <v>7</v>
      </c>
      <c r="V12" s="3" t="s">
        <v>338</v>
      </c>
      <c r="W12" s="3" t="s">
        <v>116</v>
      </c>
      <c r="X12" s="34" t="s">
        <v>291</v>
      </c>
      <c r="Y12" s="3"/>
      <c r="Z12" s="3" t="s">
        <v>274</v>
      </c>
      <c r="AA12" s="1" t="s">
        <v>7</v>
      </c>
    </row>
    <row r="13" spans="1:30" ht="1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4" t="s">
        <v>291</v>
      </c>
      <c r="K13" s="1">
        <v>200</v>
      </c>
      <c r="L13" s="1">
        <v>200</v>
      </c>
      <c r="M13" s="1">
        <v>0.04</v>
      </c>
      <c r="N13" s="1" t="s">
        <v>16</v>
      </c>
      <c r="O13" s="1" t="s">
        <v>7</v>
      </c>
      <c r="P13" s="3" t="s">
        <v>337</v>
      </c>
      <c r="Q13" s="3" t="s">
        <v>116</v>
      </c>
      <c r="R13" s="34" t="s">
        <v>291</v>
      </c>
      <c r="S13" s="3">
        <f t="shared" si="0"/>
        <v>1.018396985E-2</v>
      </c>
      <c r="T13" s="3" t="s">
        <v>274</v>
      </c>
      <c r="U13" s="1" t="s">
        <v>7</v>
      </c>
      <c r="V13" s="3" t="s">
        <v>338</v>
      </c>
      <c r="W13" s="3" t="s">
        <v>116</v>
      </c>
      <c r="X13" s="34" t="s">
        <v>291</v>
      </c>
      <c r="Y13" s="3"/>
      <c r="Z13" s="3" t="s">
        <v>274</v>
      </c>
      <c r="AA13" s="1" t="s">
        <v>7</v>
      </c>
    </row>
    <row r="14" spans="1:30" ht="1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4" t="s">
        <v>291</v>
      </c>
      <c r="K14" s="1">
        <v>200</v>
      </c>
      <c r="L14" s="1">
        <v>200</v>
      </c>
      <c r="M14" s="1">
        <v>0.04</v>
      </c>
      <c r="N14" s="1" t="s">
        <v>16</v>
      </c>
      <c r="O14" s="1" t="s">
        <v>7</v>
      </c>
      <c r="P14" s="3" t="s">
        <v>337</v>
      </c>
      <c r="Q14" s="3" t="s">
        <v>116</v>
      </c>
      <c r="R14" s="34" t="s">
        <v>291</v>
      </c>
      <c r="S14" s="3">
        <f t="shared" si="0"/>
        <v>1.5232524650000002E-2</v>
      </c>
      <c r="T14" s="3" t="s">
        <v>274</v>
      </c>
      <c r="U14" s="1" t="s">
        <v>7</v>
      </c>
      <c r="V14" s="3" t="s">
        <v>338</v>
      </c>
      <c r="W14" s="3" t="s">
        <v>116</v>
      </c>
      <c r="X14" s="34" t="s">
        <v>291</v>
      </c>
      <c r="Y14" s="3"/>
      <c r="Z14" s="3" t="s">
        <v>274</v>
      </c>
      <c r="AA14" s="1" t="s">
        <v>7</v>
      </c>
    </row>
    <row r="15" spans="1:30" ht="1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4" t="s">
        <v>291</v>
      </c>
      <c r="K15" s="1">
        <v>200</v>
      </c>
      <c r="L15" s="1">
        <v>200</v>
      </c>
      <c r="M15" s="1">
        <v>0.04</v>
      </c>
      <c r="N15" s="1" t="s">
        <v>16</v>
      </c>
      <c r="O15" s="1" t="s">
        <v>7</v>
      </c>
      <c r="P15" s="3" t="s">
        <v>337</v>
      </c>
      <c r="Q15" s="3" t="s">
        <v>116</v>
      </c>
      <c r="R15" s="34" t="s">
        <v>291</v>
      </c>
      <c r="S15" s="3">
        <f>3.14*((D13+25)/2/1000)^2</f>
        <v>1.018396985E-2</v>
      </c>
      <c r="T15" s="3" t="s">
        <v>274</v>
      </c>
      <c r="U15" s="1" t="s">
        <v>7</v>
      </c>
      <c r="V15" s="3" t="s">
        <v>338</v>
      </c>
      <c r="W15" s="3" t="s">
        <v>116</v>
      </c>
      <c r="X15" s="34" t="s">
        <v>291</v>
      </c>
      <c r="Y15" s="3"/>
      <c r="Z15" s="3" t="s">
        <v>274</v>
      </c>
      <c r="AA15" s="1" t="s">
        <v>7</v>
      </c>
    </row>
    <row r="16" spans="1:30" ht="1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4" t="s">
        <v>291</v>
      </c>
      <c r="K16" s="1">
        <v>200</v>
      </c>
      <c r="L16" s="1">
        <v>200</v>
      </c>
      <c r="M16" s="1">
        <v>0.04</v>
      </c>
      <c r="N16" s="1" t="s">
        <v>16</v>
      </c>
      <c r="O16" s="1" t="s">
        <v>7</v>
      </c>
      <c r="P16" s="3" t="s">
        <v>337</v>
      </c>
      <c r="Q16" s="3" t="s">
        <v>116</v>
      </c>
      <c r="R16" s="34" t="s">
        <v>291</v>
      </c>
      <c r="S16" s="3">
        <f>3.14*((D13+25)/2/1000)^2</f>
        <v>1.018396985E-2</v>
      </c>
      <c r="T16" s="3" t="s">
        <v>274</v>
      </c>
      <c r="U16" s="1" t="s">
        <v>7</v>
      </c>
      <c r="V16" s="3" t="s">
        <v>338</v>
      </c>
      <c r="W16" s="3" t="s">
        <v>116</v>
      </c>
      <c r="X16" s="34" t="s">
        <v>291</v>
      </c>
      <c r="Y16" s="3"/>
      <c r="Z16" s="3" t="s">
        <v>274</v>
      </c>
      <c r="AA16" s="1" t="s">
        <v>7</v>
      </c>
    </row>
    <row r="17" spans="3:27" ht="1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4" t="s">
        <v>322</v>
      </c>
      <c r="K17" s="1">
        <v>200</v>
      </c>
      <c r="L17" s="1">
        <v>200</v>
      </c>
      <c r="M17" s="1">
        <v>0.04</v>
      </c>
      <c r="N17" s="1" t="s">
        <v>16</v>
      </c>
      <c r="O17" s="1" t="s">
        <v>7</v>
      </c>
      <c r="P17" s="3" t="s">
        <v>337</v>
      </c>
      <c r="Q17" s="3" t="s">
        <v>116</v>
      </c>
      <c r="R17" s="34" t="s">
        <v>322</v>
      </c>
      <c r="S17" s="3">
        <f>3.14*((D14+25)/2/1000)^2</f>
        <v>1.5232524650000002E-2</v>
      </c>
      <c r="T17" s="3" t="s">
        <v>274</v>
      </c>
      <c r="U17" s="1" t="s">
        <v>7</v>
      </c>
      <c r="V17" s="3" t="s">
        <v>338</v>
      </c>
      <c r="W17" s="3" t="s">
        <v>116</v>
      </c>
      <c r="X17" s="34" t="s">
        <v>322</v>
      </c>
      <c r="Y17" s="3"/>
      <c r="Z17" s="3" t="s">
        <v>274</v>
      </c>
      <c r="AA17" s="1" t="s">
        <v>7</v>
      </c>
    </row>
    <row r="18" spans="3:27" ht="1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4" t="s">
        <v>322</v>
      </c>
      <c r="K18" s="1">
        <v>250</v>
      </c>
      <c r="L18" s="1">
        <v>250</v>
      </c>
      <c r="M18" s="1">
        <v>6.25E-2</v>
      </c>
      <c r="N18" s="1" t="s">
        <v>16</v>
      </c>
      <c r="O18" s="1" t="s">
        <v>7</v>
      </c>
      <c r="P18" s="3" t="s">
        <v>337</v>
      </c>
      <c r="Q18" s="3" t="s">
        <v>116</v>
      </c>
      <c r="R18" s="34" t="s">
        <v>322</v>
      </c>
      <c r="S18" s="3">
        <f>3.14*((D16+25)/2/1000)^2</f>
        <v>2.933143865E-2</v>
      </c>
      <c r="T18" s="3" t="s">
        <v>274</v>
      </c>
      <c r="U18" s="1" t="s">
        <v>7</v>
      </c>
      <c r="V18" s="3" t="s">
        <v>338</v>
      </c>
      <c r="W18" s="3" t="s">
        <v>116</v>
      </c>
      <c r="X18" s="34" t="s">
        <v>322</v>
      </c>
      <c r="Y18" s="3"/>
      <c r="Z18" s="3" t="s">
        <v>274</v>
      </c>
      <c r="AA18" s="1" t="s">
        <v>7</v>
      </c>
    </row>
    <row r="19" spans="3:27" ht="1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4" t="s">
        <v>322</v>
      </c>
      <c r="K19" s="1">
        <v>250</v>
      </c>
      <c r="L19" s="1">
        <v>250</v>
      </c>
      <c r="M19" s="1">
        <v>6.25E-2</v>
      </c>
      <c r="N19" s="1" t="s">
        <v>16</v>
      </c>
      <c r="O19" s="1" t="s">
        <v>7</v>
      </c>
      <c r="P19" s="3" t="s">
        <v>337</v>
      </c>
      <c r="Q19" s="3" t="s">
        <v>116</v>
      </c>
      <c r="R19" s="34" t="s">
        <v>322</v>
      </c>
      <c r="S19" s="3">
        <f>3.14*((D16+25)/2/1000)^2</f>
        <v>2.933143865E-2</v>
      </c>
      <c r="T19" s="3" t="s">
        <v>274</v>
      </c>
      <c r="U19" s="1" t="s">
        <v>7</v>
      </c>
      <c r="V19" s="3" t="s">
        <v>338</v>
      </c>
      <c r="W19" s="3" t="s">
        <v>116</v>
      </c>
      <c r="X19" s="34" t="s">
        <v>322</v>
      </c>
      <c r="Y19" s="3"/>
      <c r="Z19" s="3" t="s">
        <v>274</v>
      </c>
      <c r="AA19" s="1" t="s">
        <v>7</v>
      </c>
    </row>
    <row r="20" spans="3:27" ht="1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4" t="s">
        <v>322</v>
      </c>
      <c r="K20" s="1">
        <v>300</v>
      </c>
      <c r="L20" s="1">
        <v>300</v>
      </c>
      <c r="M20" s="1">
        <v>0.09</v>
      </c>
      <c r="N20" s="1" t="s">
        <v>16</v>
      </c>
      <c r="O20" s="1" t="s">
        <v>7</v>
      </c>
      <c r="P20" s="3" t="s">
        <v>337</v>
      </c>
      <c r="Q20" s="3" t="s">
        <v>116</v>
      </c>
      <c r="R20" s="34" t="s">
        <v>322</v>
      </c>
      <c r="S20" s="3">
        <f>3.14*((D17+25)/2/1000)^2</f>
        <v>4.6774075849999999E-2</v>
      </c>
      <c r="T20" s="3" t="s">
        <v>274</v>
      </c>
      <c r="U20" s="1" t="s">
        <v>7</v>
      </c>
      <c r="V20" s="3" t="s">
        <v>338</v>
      </c>
      <c r="W20" s="3" t="s">
        <v>116</v>
      </c>
      <c r="X20" s="34" t="s">
        <v>322</v>
      </c>
      <c r="Y20" s="3"/>
      <c r="Z20" s="3" t="s">
        <v>274</v>
      </c>
      <c r="AA20" s="1" t="s">
        <v>7</v>
      </c>
    </row>
    <row r="21" spans="3:27" ht="1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4" t="s">
        <v>322</v>
      </c>
      <c r="K21" s="1">
        <v>300</v>
      </c>
      <c r="L21" s="1">
        <v>300</v>
      </c>
      <c r="M21" s="1">
        <v>0.09</v>
      </c>
      <c r="N21" s="1" t="s">
        <v>16</v>
      </c>
      <c r="O21" s="1" t="s">
        <v>7</v>
      </c>
      <c r="P21" s="3" t="s">
        <v>337</v>
      </c>
      <c r="Q21" s="3" t="s">
        <v>116</v>
      </c>
      <c r="R21" s="34" t="s">
        <v>322</v>
      </c>
      <c r="S21" s="3">
        <f>3.14*((D17+25)/2/1000)^2</f>
        <v>4.6774075849999999E-2</v>
      </c>
      <c r="T21" s="3" t="s">
        <v>274</v>
      </c>
      <c r="U21" s="1" t="s">
        <v>7</v>
      </c>
      <c r="V21" s="3" t="s">
        <v>338</v>
      </c>
      <c r="W21" s="3" t="s">
        <v>116</v>
      </c>
      <c r="X21" s="34" t="s">
        <v>322</v>
      </c>
      <c r="Y21" s="3"/>
      <c r="Z21" s="3" t="s">
        <v>274</v>
      </c>
      <c r="AA21" s="1" t="s">
        <v>7</v>
      </c>
    </row>
    <row r="22" spans="3:27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323</v>
      </c>
      <c r="K22" s="1">
        <v>350</v>
      </c>
      <c r="L22" s="1">
        <v>350</v>
      </c>
      <c r="M22" s="1">
        <v>0.12249999999999998</v>
      </c>
      <c r="N22" s="1" t="s">
        <v>16</v>
      </c>
      <c r="O22" s="1" t="s">
        <v>7</v>
      </c>
      <c r="P22" s="3" t="s">
        <v>337</v>
      </c>
      <c r="Q22" s="3" t="s">
        <v>116</v>
      </c>
      <c r="R22" s="36" t="s">
        <v>323</v>
      </c>
      <c r="S22" s="3">
        <f>3.14*((D18+25)/2/1000)^2</f>
        <v>6.9711140000000005E-2</v>
      </c>
      <c r="T22" s="3" t="s">
        <v>274</v>
      </c>
      <c r="U22" s="1" t="s">
        <v>7</v>
      </c>
      <c r="V22" s="3" t="s">
        <v>338</v>
      </c>
      <c r="W22" s="3" t="s">
        <v>116</v>
      </c>
      <c r="X22" s="36" t="s">
        <v>323</v>
      </c>
      <c r="Y22" s="3"/>
      <c r="Z22" s="3" t="s">
        <v>274</v>
      </c>
      <c r="AA22" s="1" t="s">
        <v>7</v>
      </c>
    </row>
    <row r="23" spans="3:27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323</v>
      </c>
      <c r="K23" s="1">
        <v>350</v>
      </c>
      <c r="L23" s="1">
        <v>350</v>
      </c>
      <c r="M23" s="1">
        <v>0.12249999999999998</v>
      </c>
      <c r="N23" s="1" t="s">
        <v>16</v>
      </c>
      <c r="O23" s="1" t="s">
        <v>7</v>
      </c>
      <c r="P23" s="3" t="s">
        <v>337</v>
      </c>
      <c r="Q23" s="3" t="s">
        <v>116</v>
      </c>
      <c r="R23" s="36" t="s">
        <v>323</v>
      </c>
      <c r="S23" s="3">
        <f>3.14*((D18+25)/2/1000)^2</f>
        <v>6.9711140000000005E-2</v>
      </c>
      <c r="T23" s="3" t="s">
        <v>274</v>
      </c>
      <c r="U23" s="1" t="s">
        <v>7</v>
      </c>
      <c r="V23" s="3" t="s">
        <v>338</v>
      </c>
      <c r="W23" s="3" t="s">
        <v>116</v>
      </c>
      <c r="X23" s="36" t="s">
        <v>323</v>
      </c>
      <c r="Y23" s="3"/>
      <c r="Z23" s="3" t="s">
        <v>274</v>
      </c>
      <c r="AA23" s="1" t="s">
        <v>7</v>
      </c>
    </row>
    <row r="24" spans="3:27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323</v>
      </c>
      <c r="K24" s="1">
        <v>400</v>
      </c>
      <c r="L24" s="1">
        <v>400</v>
      </c>
      <c r="M24" s="1">
        <v>0.16</v>
      </c>
      <c r="N24" s="1" t="s">
        <v>16</v>
      </c>
      <c r="O24" s="1" t="s">
        <v>7</v>
      </c>
      <c r="P24" s="3" t="s">
        <v>337</v>
      </c>
      <c r="Q24" s="3" t="s">
        <v>116</v>
      </c>
      <c r="R24" s="36" t="s">
        <v>323</v>
      </c>
      <c r="S24" s="3">
        <f>3.14*((D19+25)/2/1000)^2</f>
        <v>9.5558999849999993E-2</v>
      </c>
      <c r="T24" s="3" t="s">
        <v>274</v>
      </c>
      <c r="U24" s="1" t="s">
        <v>7</v>
      </c>
      <c r="V24" s="3" t="s">
        <v>338</v>
      </c>
      <c r="W24" s="3" t="s">
        <v>116</v>
      </c>
      <c r="X24" s="36" t="s">
        <v>323</v>
      </c>
      <c r="Y24" s="3"/>
      <c r="Z24" s="3" t="s">
        <v>274</v>
      </c>
      <c r="AA24" s="1" t="s">
        <v>7</v>
      </c>
    </row>
    <row r="25" spans="3:27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323</v>
      </c>
      <c r="K25" s="1">
        <v>400</v>
      </c>
      <c r="L25" s="1">
        <v>400</v>
      </c>
      <c r="M25" s="1">
        <v>0.16</v>
      </c>
      <c r="N25" s="1" t="s">
        <v>16</v>
      </c>
      <c r="O25" s="1" t="s">
        <v>7</v>
      </c>
      <c r="P25" s="3" t="s">
        <v>337</v>
      </c>
      <c r="Q25" s="3" t="s">
        <v>116</v>
      </c>
      <c r="R25" s="36" t="s">
        <v>323</v>
      </c>
      <c r="S25" s="3">
        <f>3.14*((D19+25)/2/1000)^2</f>
        <v>9.5558999849999993E-2</v>
      </c>
      <c r="T25" s="3" t="s">
        <v>274</v>
      </c>
      <c r="U25" s="1" t="s">
        <v>7</v>
      </c>
      <c r="V25" s="3" t="s">
        <v>338</v>
      </c>
      <c r="W25" s="3" t="s">
        <v>116</v>
      </c>
      <c r="X25" s="36" t="s">
        <v>323</v>
      </c>
      <c r="Y25" s="3"/>
      <c r="Z25" s="3" t="s">
        <v>274</v>
      </c>
      <c r="AA25" s="1" t="s">
        <v>7</v>
      </c>
    </row>
    <row r="26" spans="3:27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324</v>
      </c>
      <c r="K26" s="1">
        <v>450</v>
      </c>
      <c r="L26" s="1">
        <v>450</v>
      </c>
      <c r="M26" s="1">
        <v>0.20250000000000001</v>
      </c>
      <c r="N26" s="1" t="s">
        <v>16</v>
      </c>
      <c r="O26" s="1" t="s">
        <v>7</v>
      </c>
      <c r="P26" s="3" t="s">
        <v>337</v>
      </c>
      <c r="Q26" s="3" t="s">
        <v>116</v>
      </c>
      <c r="R26" s="36" t="s">
        <v>324</v>
      </c>
      <c r="S26" s="3">
        <f>3.14*((D20+25)/2/1000)^2</f>
        <v>0.11371224260000004</v>
      </c>
      <c r="T26" s="3" t="s">
        <v>274</v>
      </c>
      <c r="U26" s="1" t="s">
        <v>7</v>
      </c>
      <c r="V26" s="3" t="s">
        <v>338</v>
      </c>
      <c r="W26" s="3" t="s">
        <v>116</v>
      </c>
      <c r="X26" s="36" t="s">
        <v>324</v>
      </c>
      <c r="Y26" s="3"/>
      <c r="Z26" s="3" t="s">
        <v>274</v>
      </c>
      <c r="AA26" s="1" t="s">
        <v>7</v>
      </c>
    </row>
    <row r="27" spans="3:27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324</v>
      </c>
      <c r="K27" s="1">
        <v>450</v>
      </c>
      <c r="L27" s="1">
        <v>450</v>
      </c>
      <c r="M27" s="1">
        <v>0.20250000000000001</v>
      </c>
      <c r="N27" s="1" t="s">
        <v>16</v>
      </c>
      <c r="O27" s="1" t="s">
        <v>7</v>
      </c>
      <c r="P27" s="3" t="s">
        <v>337</v>
      </c>
      <c r="Q27" s="3" t="s">
        <v>116</v>
      </c>
      <c r="R27" s="36" t="s">
        <v>324</v>
      </c>
      <c r="S27" s="3">
        <f>3.14*((D20+25)/2/1000)^2</f>
        <v>0.11371224260000004</v>
      </c>
      <c r="T27" s="3" t="s">
        <v>274</v>
      </c>
      <c r="U27" s="1" t="s">
        <v>7</v>
      </c>
      <c r="V27" s="3" t="s">
        <v>338</v>
      </c>
      <c r="W27" s="3" t="s">
        <v>116</v>
      </c>
      <c r="X27" s="36" t="s">
        <v>324</v>
      </c>
      <c r="Y27" s="3"/>
      <c r="Z27" s="3" t="s">
        <v>274</v>
      </c>
      <c r="AA27" s="1" t="s">
        <v>7</v>
      </c>
    </row>
    <row r="28" spans="3:27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324</v>
      </c>
      <c r="K28" s="1">
        <v>500</v>
      </c>
      <c r="L28" s="1">
        <v>500</v>
      </c>
      <c r="M28" s="1">
        <v>0.25</v>
      </c>
      <c r="N28" s="1" t="s">
        <v>16</v>
      </c>
      <c r="O28" s="1" t="s">
        <v>7</v>
      </c>
      <c r="P28" s="3" t="s">
        <v>337</v>
      </c>
      <c r="Q28" s="3" t="s">
        <v>116</v>
      </c>
      <c r="R28" s="36" t="s">
        <v>324</v>
      </c>
      <c r="S28" s="3">
        <f>3.14*((D21+25)/2/1000)^2</f>
        <v>0.14609317859999998</v>
      </c>
      <c r="T28" s="3" t="s">
        <v>274</v>
      </c>
      <c r="U28" s="1" t="s">
        <v>7</v>
      </c>
      <c r="V28" s="3" t="s">
        <v>338</v>
      </c>
      <c r="W28" s="3" t="s">
        <v>116</v>
      </c>
      <c r="X28" s="36" t="s">
        <v>324</v>
      </c>
      <c r="Y28" s="3"/>
      <c r="Z28" s="3" t="s">
        <v>274</v>
      </c>
      <c r="AA28" s="1" t="s">
        <v>7</v>
      </c>
    </row>
    <row r="29" spans="3:27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324</v>
      </c>
      <c r="K29" s="1">
        <v>500</v>
      </c>
      <c r="L29" s="1">
        <v>500</v>
      </c>
      <c r="M29" s="1">
        <v>0.25</v>
      </c>
      <c r="N29" s="1" t="s">
        <v>16</v>
      </c>
      <c r="O29" s="1" t="s">
        <v>7</v>
      </c>
      <c r="P29" s="3" t="s">
        <v>337</v>
      </c>
      <c r="Q29" s="3" t="s">
        <v>116</v>
      </c>
      <c r="R29" s="36" t="s">
        <v>324</v>
      </c>
      <c r="S29" s="3">
        <f>3.14*((D21+25)/2/1000)^2</f>
        <v>0.14609317859999998</v>
      </c>
      <c r="T29" s="3" t="s">
        <v>274</v>
      </c>
      <c r="U29" s="1" t="s">
        <v>7</v>
      </c>
      <c r="V29" s="3" t="s">
        <v>338</v>
      </c>
      <c r="W29" s="3" t="s">
        <v>116</v>
      </c>
      <c r="X29" s="36" t="s">
        <v>324</v>
      </c>
      <c r="Y29" s="3"/>
      <c r="Z29" s="3" t="s">
        <v>274</v>
      </c>
      <c r="AA29" s="1" t="s">
        <v>7</v>
      </c>
    </row>
    <row r="30" spans="3:27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324</v>
      </c>
      <c r="K30" s="1">
        <v>550</v>
      </c>
      <c r="L30" s="1">
        <v>550</v>
      </c>
      <c r="M30" s="1">
        <v>0.30249999999999999</v>
      </c>
      <c r="N30" s="1" t="s">
        <v>16</v>
      </c>
      <c r="O30" s="1" t="s">
        <v>7</v>
      </c>
      <c r="P30" s="3" t="s">
        <v>337</v>
      </c>
      <c r="Q30" s="3" t="s">
        <v>116</v>
      </c>
      <c r="R30" s="36" t="s">
        <v>324</v>
      </c>
      <c r="S30" s="3">
        <f>3.14*((D22+25)/2/1000)^2</f>
        <v>0.18237434</v>
      </c>
      <c r="T30" s="3" t="s">
        <v>274</v>
      </c>
      <c r="U30" s="1" t="s">
        <v>7</v>
      </c>
      <c r="V30" s="3" t="s">
        <v>338</v>
      </c>
      <c r="W30" s="3" t="s">
        <v>116</v>
      </c>
      <c r="X30" s="36" t="s">
        <v>324</v>
      </c>
      <c r="Y30" s="3"/>
      <c r="Z30" s="3" t="s">
        <v>274</v>
      </c>
      <c r="AA30" s="1" t="s">
        <v>7</v>
      </c>
    </row>
    <row r="31" spans="3:27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324</v>
      </c>
      <c r="K31" s="1">
        <v>550</v>
      </c>
      <c r="L31" s="1">
        <v>550</v>
      </c>
      <c r="M31" s="1">
        <v>0.30249999999999999</v>
      </c>
      <c r="N31" s="1" t="s">
        <v>16</v>
      </c>
      <c r="O31" s="1" t="s">
        <v>7</v>
      </c>
      <c r="P31" s="3" t="s">
        <v>337</v>
      </c>
      <c r="Q31" s="3" t="s">
        <v>116</v>
      </c>
      <c r="R31" s="36" t="s">
        <v>324</v>
      </c>
      <c r="S31" s="3">
        <f>3.14*((D22+25)/2/1000)^2</f>
        <v>0.18237434</v>
      </c>
      <c r="T31" s="3" t="s">
        <v>274</v>
      </c>
      <c r="U31" s="1" t="s">
        <v>7</v>
      </c>
      <c r="V31" s="3" t="s">
        <v>338</v>
      </c>
      <c r="W31" s="3" t="s">
        <v>116</v>
      </c>
      <c r="X31" s="36" t="s">
        <v>324</v>
      </c>
      <c r="Y31" s="3"/>
      <c r="Z31" s="3" t="s">
        <v>274</v>
      </c>
      <c r="AA31" s="1" t="s">
        <v>7</v>
      </c>
    </row>
    <row r="32" spans="3:27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325</v>
      </c>
      <c r="K32" s="1">
        <v>600</v>
      </c>
      <c r="L32" s="1">
        <v>600</v>
      </c>
      <c r="M32" s="1">
        <v>0.36</v>
      </c>
      <c r="N32" s="1" t="s">
        <v>16</v>
      </c>
      <c r="O32" s="1" t="s">
        <v>7</v>
      </c>
      <c r="P32" s="3" t="s">
        <v>337</v>
      </c>
      <c r="Q32" s="3" t="s">
        <v>116</v>
      </c>
      <c r="R32" s="36" t="s">
        <v>325</v>
      </c>
      <c r="S32" s="3">
        <f>3.14*((D23+25)/2/1000)^2</f>
        <v>0.22300986500000003</v>
      </c>
      <c r="T32" s="3" t="s">
        <v>274</v>
      </c>
      <c r="U32" s="1" t="s">
        <v>7</v>
      </c>
      <c r="V32" s="3" t="s">
        <v>338</v>
      </c>
      <c r="W32" s="3" t="s">
        <v>116</v>
      </c>
      <c r="X32" s="36" t="s">
        <v>325</v>
      </c>
      <c r="Y32" s="3"/>
      <c r="Z32" s="3" t="s">
        <v>274</v>
      </c>
      <c r="AA32" s="1" t="s">
        <v>7</v>
      </c>
    </row>
    <row r="33" spans="3:27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325</v>
      </c>
      <c r="K33" s="1">
        <v>600</v>
      </c>
      <c r="L33" s="1">
        <v>600</v>
      </c>
      <c r="M33" s="1">
        <v>0.36</v>
      </c>
      <c r="N33" s="1" t="s">
        <v>16</v>
      </c>
      <c r="O33" s="1" t="s">
        <v>7</v>
      </c>
      <c r="P33" s="3" t="s">
        <v>337</v>
      </c>
      <c r="Q33" s="3" t="s">
        <v>116</v>
      </c>
      <c r="R33" s="36" t="s">
        <v>325</v>
      </c>
      <c r="S33" s="3">
        <f>3.14*((D23+25)/2/1000)^2</f>
        <v>0.22300986500000003</v>
      </c>
      <c r="T33" s="3" t="s">
        <v>274</v>
      </c>
      <c r="U33" s="1" t="s">
        <v>7</v>
      </c>
      <c r="V33" s="3" t="s">
        <v>338</v>
      </c>
      <c r="W33" s="3" t="s">
        <v>116</v>
      </c>
      <c r="X33" s="36" t="s">
        <v>325</v>
      </c>
      <c r="Y33" s="3"/>
      <c r="Z33" s="3" t="s">
        <v>274</v>
      </c>
      <c r="AA33" s="1" t="s">
        <v>7</v>
      </c>
    </row>
    <row r="34" spans="3:27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325</v>
      </c>
      <c r="K34" s="1">
        <v>700</v>
      </c>
      <c r="L34" s="1">
        <v>700</v>
      </c>
      <c r="M34" s="1">
        <v>0.48999999999999994</v>
      </c>
      <c r="N34" s="1" t="s">
        <v>16</v>
      </c>
      <c r="O34" s="1" t="s">
        <v>7</v>
      </c>
      <c r="P34" s="3" t="s">
        <v>337</v>
      </c>
      <c r="Q34" s="3" t="s">
        <v>116</v>
      </c>
      <c r="R34" s="36" t="s">
        <v>325</v>
      </c>
      <c r="S34" s="3">
        <f>3.14*((D25+25)/2/1000)^2</f>
        <v>0.31653162500000004</v>
      </c>
      <c r="T34" s="3" t="s">
        <v>274</v>
      </c>
      <c r="U34" s="1" t="s">
        <v>7</v>
      </c>
      <c r="V34" s="3" t="s">
        <v>338</v>
      </c>
      <c r="W34" s="3" t="s">
        <v>116</v>
      </c>
      <c r="X34" s="36" t="s">
        <v>325</v>
      </c>
      <c r="Y34" s="3"/>
      <c r="Z34" s="3" t="s">
        <v>274</v>
      </c>
      <c r="AA34" s="1" t="s">
        <v>7</v>
      </c>
    </row>
    <row r="35" spans="3:27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325</v>
      </c>
      <c r="K35" s="1">
        <v>700</v>
      </c>
      <c r="L35" s="1">
        <v>700</v>
      </c>
      <c r="M35" s="1">
        <v>0.48999999999999994</v>
      </c>
      <c r="N35" s="1" t="s">
        <v>16</v>
      </c>
      <c r="O35" s="1" t="s">
        <v>7</v>
      </c>
      <c r="P35" s="3" t="s">
        <v>337</v>
      </c>
      <c r="Q35" s="3" t="s">
        <v>116</v>
      </c>
      <c r="R35" s="36" t="s">
        <v>325</v>
      </c>
      <c r="S35" s="3">
        <f>3.14*((D25+25)/2/1000)^2</f>
        <v>0.31653162500000004</v>
      </c>
      <c r="T35" s="3" t="s">
        <v>274</v>
      </c>
      <c r="U35" s="1" t="s">
        <v>7</v>
      </c>
      <c r="V35" s="3" t="s">
        <v>338</v>
      </c>
      <c r="W35" s="3" t="s">
        <v>116</v>
      </c>
      <c r="X35" s="36" t="s">
        <v>325</v>
      </c>
      <c r="Y35" s="3"/>
      <c r="Z35" s="3" t="s">
        <v>274</v>
      </c>
      <c r="AA35" s="1" t="s">
        <v>7</v>
      </c>
    </row>
    <row r="36" spans="3:27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325</v>
      </c>
      <c r="K36" s="1">
        <v>700</v>
      </c>
      <c r="L36" s="1">
        <v>700</v>
      </c>
      <c r="M36" s="1">
        <v>0.48999999999999994</v>
      </c>
      <c r="N36" s="1" t="s">
        <v>16</v>
      </c>
      <c r="O36" s="1" t="s">
        <v>7</v>
      </c>
      <c r="P36" s="3" t="s">
        <v>337</v>
      </c>
      <c r="Q36" s="3" t="s">
        <v>116</v>
      </c>
      <c r="R36" s="36" t="s">
        <v>325</v>
      </c>
      <c r="S36" s="3">
        <f>3.14*((D25+25)/2/1000)^2</f>
        <v>0.31653162500000004</v>
      </c>
      <c r="T36" s="3" t="s">
        <v>274</v>
      </c>
      <c r="U36" s="1" t="s">
        <v>7</v>
      </c>
      <c r="V36" s="3" t="s">
        <v>338</v>
      </c>
      <c r="W36" s="3" t="s">
        <v>116</v>
      </c>
      <c r="X36" s="36" t="s">
        <v>325</v>
      </c>
      <c r="Y36" s="3"/>
      <c r="Z36" s="3" t="s">
        <v>274</v>
      </c>
      <c r="AA36" s="1" t="s">
        <v>7</v>
      </c>
    </row>
    <row r="37" spans="3:27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325</v>
      </c>
      <c r="K37" s="1">
        <v>700</v>
      </c>
      <c r="L37" s="1">
        <v>700</v>
      </c>
      <c r="M37" s="1">
        <v>0.49</v>
      </c>
      <c r="N37" s="1" t="s">
        <v>16</v>
      </c>
      <c r="O37" s="1" t="s">
        <v>7</v>
      </c>
      <c r="P37" s="3" t="s">
        <v>337</v>
      </c>
      <c r="Q37" s="3" t="s">
        <v>116</v>
      </c>
      <c r="R37" s="36" t="s">
        <v>325</v>
      </c>
      <c r="S37" s="3">
        <f>3.14*((D26+25)/2/1000)^2</f>
        <v>0.36834162500000006</v>
      </c>
      <c r="T37" s="3" t="s">
        <v>274</v>
      </c>
      <c r="U37" s="1" t="s">
        <v>7</v>
      </c>
      <c r="V37" s="3" t="s">
        <v>338</v>
      </c>
      <c r="W37" s="3" t="s">
        <v>116</v>
      </c>
      <c r="X37" s="36" t="s">
        <v>325</v>
      </c>
      <c r="Y37" s="3"/>
      <c r="Z37" s="3" t="s">
        <v>274</v>
      </c>
      <c r="AA37" s="1" t="s">
        <v>7</v>
      </c>
    </row>
  </sheetData>
  <sheetProtection algorithmName="SHA-512" hashValue="ek1C+iXTuAm0a0j2X9sN0p7TWxpfsFkKESGrRoyhtJT74OIDabRXI3isYcj8IhxMNKL44VbWOJT6p63boCko8Q==" saltValue="KsGkro2NiwCIwaNsmaFdbQ==" spinCount="100000" sheet="1" objects="1" scenarios="1"/>
  <mergeCells count="5">
    <mergeCell ref="AC1:AD1"/>
    <mergeCell ref="C1:G1"/>
    <mergeCell ref="I1:O1"/>
    <mergeCell ref="Q1:U1"/>
    <mergeCell ref="W1:AA1"/>
  </mergeCells>
  <phoneticPr fontId="6" type="noConversion"/>
  <pageMargins left="0.7" right="0.7" top="0.75" bottom="0.75" header="0.3" footer="0.3"/>
  <ignoredErrors>
    <ignoredError sqref="S18" formula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0708-2D18-44E5-A1DC-E3601328EA9D}">
  <sheetPr codeName="Sheet74"/>
  <dimension ref="A1:V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28.6328125" style="35" bestFit="1" customWidth="1"/>
    <col min="5" max="6" width="12.453125" bestFit="1" customWidth="1"/>
    <col min="9" max="9" width="9.26953125" bestFit="1" customWidth="1"/>
    <col min="10" max="10" width="13.453125" bestFit="1" customWidth="1"/>
    <col min="11" max="11" width="15.7265625" bestFit="1" customWidth="1"/>
    <col min="17" max="17" width="11.36328125" bestFit="1" customWidth="1"/>
  </cols>
  <sheetData>
    <row r="1" spans="1:22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331</v>
      </c>
      <c r="J1" s="18" t="s">
        <v>350</v>
      </c>
      <c r="K1" s="18" t="s">
        <v>48</v>
      </c>
      <c r="L1" s="18" t="s">
        <v>82</v>
      </c>
      <c r="M1" s="19" t="s">
        <v>79</v>
      </c>
      <c r="N1" s="18" t="s">
        <v>3</v>
      </c>
      <c r="O1" s="18" t="s">
        <v>160</v>
      </c>
      <c r="P1" s="18" t="s">
        <v>5</v>
      </c>
      <c r="Q1" s="18" t="s">
        <v>48</v>
      </c>
      <c r="R1" s="18" t="s">
        <v>82</v>
      </c>
      <c r="S1" s="19" t="s">
        <v>79</v>
      </c>
      <c r="T1" s="18" t="s">
        <v>3</v>
      </c>
      <c r="U1" s="18" t="s">
        <v>160</v>
      </c>
      <c r="V1" s="18" t="s">
        <v>5</v>
      </c>
    </row>
    <row r="2" spans="1:22" x14ac:dyDescent="0.25">
      <c r="A2" s="22">
        <v>33</v>
      </c>
      <c r="B2" s="3" t="s">
        <v>1068</v>
      </c>
      <c r="C2" s="3">
        <v>2</v>
      </c>
      <c r="D2" s="3" t="s">
        <v>557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 t="str">
        <f>TRIM(MID(SUBSTITUTE($B2,"-",REPT(" ",99)),COLUMN(E2)*99-98,99))</f>
        <v>500</v>
      </c>
      <c r="I2" s="18" t="str">
        <f>TRIM(MID(SUBSTITUTE($B2,"-",REPT(" ",99)),COLUMN(F2)*99-98,99))</f>
        <v>A</v>
      </c>
      <c r="J2" s="18" t="str">
        <f>TRIM(MID(SUBSTITUTE($B2,"-",REPT(" ",99)),COLUMN(G2)*99-98,99))</f>
        <v>FBP1</v>
      </c>
      <c r="K2" s="18" t="str">
        <f>VLOOKUP(F2,F4数据库!C:Y,3,0)</f>
        <v>结构用无缝钢管</v>
      </c>
      <c r="L2" s="18" t="str">
        <f>"DN"&amp;F2</f>
        <v>DN50</v>
      </c>
      <c r="M2" s="19">
        <f>(H2/1000)*C2</f>
        <v>1</v>
      </c>
      <c r="N2" s="18" t="str">
        <f>VLOOKUP(F2,F4数据库!C:Y,4,0)</f>
        <v>m</v>
      </c>
      <c r="O2" s="18" t="str">
        <f>VLOOKUP(G2,F4数据库!AA:AB,2,0)</f>
        <v>Q235B</v>
      </c>
      <c r="P2" s="18"/>
      <c r="Q2" s="18" t="str" cm="1">
        <f t="array" ref="Q2">_xlfn.IFS(I2="A",VLOOKUP(F2,F4数据库!C:Y,7,0),I2="B",VLOOKUP(F2,F4数据库!C:Y,13,0),I2="C",VLOOKUP(F2,F4数据库!C:Y,19,0))</f>
        <v>钢板</v>
      </c>
      <c r="R2" s="18" t="str" cm="1">
        <f t="array" ref="R2">_xlfn.IFS(I2="A",VLOOKUP(F2,F4数据库!C:Y,8,0),I2="B",VLOOKUP(F2,F4数据库!C:Y,14,0),I2="C",VLOOKUP(F2,F4数据库!C:Y,20,0))</f>
        <v>δ=6</v>
      </c>
      <c r="S2" s="19" cm="1">
        <f t="array" ref="S2">_xlfn.IFS(I2="A",VLOOKUP(F2,F4数据库!C:Y,9,0),I2="B",VLOOKUP(F2,F4数据库!C:Y,15,0),I2="C",VLOOKUP(F2,F4数据库!C:Y,21,0))*C2</f>
        <v>8.2068453000000013E-3</v>
      </c>
      <c r="T2" s="18" t="str" cm="1">
        <f t="array" ref="T2">_xlfn.IFS(I2="A",VLOOKUP(F2,F4数据库!C:Y,10,0),I2="B",VLOOKUP(F2,F4数据库!C:Y,16,0),I2="C",VLOOKUP(F2,F4数据库!C:Y,22,0))</f>
        <v>m²</v>
      </c>
      <c r="U2" s="18" t="str" cm="1">
        <f t="array" ref="U2">_xlfn.IFS(I2="A",VLOOKUP(F2,F4数据库!C:Y,11,0),I2="B",VLOOKUP(F2,F4数据库!C:Y,17,0),I2="C",VLOOKUP(F2,F4数据库!C:Y,23,0))</f>
        <v>Q235B</v>
      </c>
      <c r="V2" s="18"/>
    </row>
    <row r="3" spans="1:22" x14ac:dyDescent="0.25">
      <c r="A3" s="22"/>
      <c r="B3" s="3"/>
      <c r="C3" s="3"/>
      <c r="D3" s="3"/>
      <c r="E3" s="18" t="e">
        <f t="shared" ref="E3:F13" si="0">VALUE(TRIM(MID(SUBSTITUTE($B3,"-",REPT(" ",99)),COLUMN(B3)*99-98,99)))</f>
        <v>#VALUE!</v>
      </c>
      <c r="F3" s="18" t="e">
        <f t="shared" si="0"/>
        <v>#VALUE!</v>
      </c>
      <c r="G3" s="18" t="str">
        <f t="shared" ref="G3:I13" si="1">TRIM(MID(SUBSTITUTE($B3,"-",REPT(" ",99)),COLUMN(D3)*99-98,99))</f>
        <v/>
      </c>
      <c r="H3" s="18" t="str">
        <f t="shared" si="1"/>
        <v/>
      </c>
      <c r="I3" s="18" t="str">
        <f t="shared" si="1"/>
        <v/>
      </c>
      <c r="J3" s="18" t="str">
        <f t="shared" ref="J3:J13" si="2">TRIM(MID(SUBSTITUTE($B3,"-",REPT(" ",99)),COLUMN(G3)*99-98,99))</f>
        <v/>
      </c>
      <c r="K3" s="18" t="e">
        <f>VLOOKUP(F3,F4数据库!C:Y,3,0)</f>
        <v>#VALUE!</v>
      </c>
      <c r="L3" s="18" t="e">
        <f t="shared" ref="L3:L13" si="3">"DN"&amp;F3</f>
        <v>#VALUE!</v>
      </c>
      <c r="M3" s="19" t="e">
        <f t="shared" ref="M3:M13" si="4">(H3/1000)*C3</f>
        <v>#VALUE!</v>
      </c>
      <c r="N3" s="18" t="e">
        <f>VLOOKUP(F3,F4数据库!C:Y,4,0)</f>
        <v>#VALUE!</v>
      </c>
      <c r="O3" s="18" t="e">
        <f>VLOOKUP(G3,F4数据库!AA:AB,2,0)</f>
        <v>#N/A</v>
      </c>
      <c r="P3" s="18"/>
      <c r="Q3" s="18" t="e" cm="1">
        <f t="array" ref="Q3">_xlfn.IFS(I3="A",VLOOKUP(F3,F4数据库!C:Y,7,0),I3="B",VLOOKUP(F3,F4数据库!C:Y,13,0),I3="C",VLOOKUP(F3,F4数据库!C:Y,19,0))</f>
        <v>#N/A</v>
      </c>
      <c r="R3" s="18" t="e" cm="1">
        <f t="array" ref="R3">_xlfn.IFS(I3="A",VLOOKUP(F3,F4数据库!C:Y,8,0),I3="B",VLOOKUP(F3,F4数据库!C:Y,14,0),I3="C",VLOOKUP(F3,F4数据库!C:Y,20,0))</f>
        <v>#N/A</v>
      </c>
      <c r="S3" s="19" t="e" cm="1">
        <f t="array" ref="S3">_xlfn.IFS(I3="A",VLOOKUP(F3,F4数据库!C:Y,9,0),I3="B",VLOOKUP(F3,F4数据库!C:Y,15,0),I3="C",VLOOKUP(F3,F4数据库!C:Y,21,0))*C3</f>
        <v>#N/A</v>
      </c>
      <c r="T3" s="18" t="e" cm="1">
        <f t="array" ref="T3">_xlfn.IFS(I3="A",VLOOKUP(F3,F4数据库!C:Y,10,0),I3="B",VLOOKUP(F3,F4数据库!C:Y,16,0),I3="C",VLOOKUP(F3,F4数据库!C:Y,22,0))</f>
        <v>#N/A</v>
      </c>
      <c r="U3" s="18" t="e" cm="1">
        <f t="array" ref="U3">_xlfn.IFS(I3="A",VLOOKUP(F3,F4数据库!C:Y,11,0),I3="B",VLOOKUP(F3,F4数据库!C:Y,17,0),I3="C",VLOOKUP(F3,F4数据库!C:Y,23,0))</f>
        <v>#N/A</v>
      </c>
      <c r="V3" s="18"/>
    </row>
    <row r="4" spans="1:22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str">
        <f t="shared" si="1"/>
        <v/>
      </c>
      <c r="I4" s="18" t="str">
        <f t="shared" si="1"/>
        <v/>
      </c>
      <c r="J4" s="18" t="str">
        <f t="shared" si="2"/>
        <v/>
      </c>
      <c r="K4" s="18" t="e">
        <f>VLOOKUP(F4,F4数据库!C:Y,3,0)</f>
        <v>#VALUE!</v>
      </c>
      <c r="L4" s="18" t="e">
        <f t="shared" si="3"/>
        <v>#VALUE!</v>
      </c>
      <c r="M4" s="19" t="e">
        <f t="shared" si="4"/>
        <v>#VALUE!</v>
      </c>
      <c r="N4" s="18" t="e">
        <f>VLOOKUP(F4,F4数据库!C:Y,4,0)</f>
        <v>#VALUE!</v>
      </c>
      <c r="O4" s="18" t="e">
        <f>VLOOKUP(G4,F4数据库!AA:AB,2,0)</f>
        <v>#N/A</v>
      </c>
      <c r="P4" s="18"/>
      <c r="Q4" s="18" t="e" cm="1">
        <f t="array" ref="Q4">_xlfn.IFS(I4="A",VLOOKUP(F4,F4数据库!C:Y,7,0),I4="B",VLOOKUP(F4,F4数据库!C:Y,13,0),I4="C",VLOOKUP(F4,F4数据库!C:Y,19,0))</f>
        <v>#N/A</v>
      </c>
      <c r="R4" s="18" t="e" cm="1">
        <f t="array" ref="R4">_xlfn.IFS(I4="A",VLOOKUP(F4,F4数据库!C:Y,8,0),I4="B",VLOOKUP(F4,F4数据库!C:Y,14,0),I4="C",VLOOKUP(F4,F4数据库!C:Y,20,0))</f>
        <v>#N/A</v>
      </c>
      <c r="S4" s="19" t="e" cm="1">
        <f t="array" ref="S4">_xlfn.IFS(I4="A",VLOOKUP(F4,F4数据库!C:Y,9,0),I4="B",VLOOKUP(F4,F4数据库!C:Y,15,0),I4="C",VLOOKUP(F4,F4数据库!C:Y,21,0))*C4</f>
        <v>#N/A</v>
      </c>
      <c r="T4" s="18" t="e" cm="1">
        <f t="array" ref="T4">_xlfn.IFS(I4="A",VLOOKUP(F4,F4数据库!C:Y,10,0),I4="B",VLOOKUP(F4,F4数据库!C:Y,16,0),I4="C",VLOOKUP(F4,F4数据库!C:Y,22,0))</f>
        <v>#N/A</v>
      </c>
      <c r="U4" s="18" t="e" cm="1">
        <f t="array" ref="U4">_xlfn.IFS(I4="A",VLOOKUP(F4,F4数据库!C:Y,11,0),I4="B",VLOOKUP(F4,F4数据库!C:Y,17,0),I4="C",VLOOKUP(F4,F4数据库!C:Y,23,0))</f>
        <v>#N/A</v>
      </c>
      <c r="V4" s="18"/>
    </row>
    <row r="5" spans="1:22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str">
        <f t="shared" si="1"/>
        <v/>
      </c>
      <c r="I5" s="18" t="str">
        <f t="shared" si="1"/>
        <v/>
      </c>
      <c r="J5" s="18" t="str">
        <f t="shared" si="2"/>
        <v/>
      </c>
      <c r="K5" s="18" t="e">
        <f>VLOOKUP(F5,F4数据库!C:Y,3,0)</f>
        <v>#VALUE!</v>
      </c>
      <c r="L5" s="18" t="e">
        <f t="shared" si="3"/>
        <v>#VALUE!</v>
      </c>
      <c r="M5" s="19" t="e">
        <f t="shared" si="4"/>
        <v>#VALUE!</v>
      </c>
      <c r="N5" s="18" t="e">
        <f>VLOOKUP(F5,F4数据库!C:Y,4,0)</f>
        <v>#VALUE!</v>
      </c>
      <c r="O5" s="18" t="e">
        <f>VLOOKUP(G5,F4数据库!AA:AB,2,0)</f>
        <v>#N/A</v>
      </c>
      <c r="P5" s="18"/>
      <c r="Q5" s="18" t="e" cm="1">
        <f t="array" ref="Q5">_xlfn.IFS(I5="A",VLOOKUP(F5,F4数据库!C:Y,7,0),I5="B",VLOOKUP(F5,F4数据库!C:Y,13,0),I5="C",VLOOKUP(F5,F4数据库!C:Y,19,0))</f>
        <v>#N/A</v>
      </c>
      <c r="R5" s="18" t="e" cm="1">
        <f t="array" ref="R5">_xlfn.IFS(I5="A",VLOOKUP(F5,F4数据库!C:Y,8,0),I5="B",VLOOKUP(F5,F4数据库!C:Y,14,0),I5="C",VLOOKUP(F5,F4数据库!C:Y,20,0))</f>
        <v>#N/A</v>
      </c>
      <c r="S5" s="19" t="e" cm="1">
        <f t="array" ref="S5">_xlfn.IFS(I5="A",VLOOKUP(F5,F4数据库!C:Y,9,0),I5="B",VLOOKUP(F5,F4数据库!C:Y,15,0),I5="C",VLOOKUP(F5,F4数据库!C:Y,21,0))*C5</f>
        <v>#N/A</v>
      </c>
      <c r="T5" s="18" t="e" cm="1">
        <f t="array" ref="T5">_xlfn.IFS(I5="A",VLOOKUP(F5,F4数据库!C:Y,10,0),I5="B",VLOOKUP(F5,F4数据库!C:Y,16,0),I5="C",VLOOKUP(F5,F4数据库!C:Y,22,0))</f>
        <v>#N/A</v>
      </c>
      <c r="U5" s="18" t="e" cm="1">
        <f t="array" ref="U5">_xlfn.IFS(I5="A",VLOOKUP(F5,F4数据库!C:Y,11,0),I5="B",VLOOKUP(F5,F4数据库!C:Y,17,0),I5="C",VLOOKUP(F5,F4数据库!C:Y,23,0))</f>
        <v>#N/A</v>
      </c>
      <c r="V5" s="18"/>
    </row>
    <row r="6" spans="1:22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str">
        <f t="shared" si="1"/>
        <v/>
      </c>
      <c r="I6" s="18" t="str">
        <f t="shared" si="1"/>
        <v/>
      </c>
      <c r="J6" s="18" t="str">
        <f t="shared" si="2"/>
        <v/>
      </c>
      <c r="K6" s="18" t="e">
        <f>VLOOKUP(F6,F4数据库!C:Y,3,0)</f>
        <v>#VALUE!</v>
      </c>
      <c r="L6" s="18" t="e">
        <f t="shared" si="3"/>
        <v>#VALUE!</v>
      </c>
      <c r="M6" s="19" t="e">
        <f t="shared" si="4"/>
        <v>#VALUE!</v>
      </c>
      <c r="N6" s="18" t="e">
        <f>VLOOKUP(F6,F4数据库!C:Y,4,0)</f>
        <v>#VALUE!</v>
      </c>
      <c r="O6" s="18" t="e">
        <f>VLOOKUP(G6,F4数据库!AA:AB,2,0)</f>
        <v>#N/A</v>
      </c>
      <c r="P6" s="18"/>
      <c r="Q6" s="18" t="e" cm="1">
        <f t="array" ref="Q6">_xlfn.IFS(I6="A",VLOOKUP(F6,F4数据库!C:Y,7,0),I6="B",VLOOKUP(F6,F4数据库!C:Y,13,0),I6="C",VLOOKUP(F6,F4数据库!C:Y,19,0))</f>
        <v>#N/A</v>
      </c>
      <c r="R6" s="18" t="e" cm="1">
        <f t="array" ref="R6">_xlfn.IFS(I6="A",VLOOKUP(F6,F4数据库!C:Y,8,0),I6="B",VLOOKUP(F6,F4数据库!C:Y,14,0),I6="C",VLOOKUP(F6,F4数据库!C:Y,20,0))</f>
        <v>#N/A</v>
      </c>
      <c r="S6" s="19" t="e" cm="1">
        <f t="array" ref="S6">_xlfn.IFS(I6="A",VLOOKUP(F6,F4数据库!C:Y,9,0),I6="B",VLOOKUP(F6,F4数据库!C:Y,15,0),I6="C",VLOOKUP(F6,F4数据库!C:Y,21,0))*C6</f>
        <v>#N/A</v>
      </c>
      <c r="T6" s="18" t="e" cm="1">
        <f t="array" ref="T6">_xlfn.IFS(I6="A",VLOOKUP(F6,F4数据库!C:Y,10,0),I6="B",VLOOKUP(F6,F4数据库!C:Y,16,0),I6="C",VLOOKUP(F6,F4数据库!C:Y,22,0))</f>
        <v>#N/A</v>
      </c>
      <c r="U6" s="18" t="e" cm="1">
        <f t="array" ref="U6">_xlfn.IFS(I6="A",VLOOKUP(F6,F4数据库!C:Y,11,0),I6="B",VLOOKUP(F6,F4数据库!C:Y,17,0),I6="C",VLOOKUP(F6,F4数据库!C:Y,23,0))</f>
        <v>#N/A</v>
      </c>
      <c r="V6" s="18"/>
    </row>
    <row r="7" spans="1:22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str">
        <f t="shared" si="1"/>
        <v/>
      </c>
      <c r="I7" s="18" t="str">
        <f t="shared" si="1"/>
        <v/>
      </c>
      <c r="J7" s="18" t="str">
        <f t="shared" si="2"/>
        <v/>
      </c>
      <c r="K7" s="18" t="e">
        <f>VLOOKUP(F7,F4数据库!C:Y,3,0)</f>
        <v>#VALUE!</v>
      </c>
      <c r="L7" s="18" t="e">
        <f t="shared" si="3"/>
        <v>#VALUE!</v>
      </c>
      <c r="M7" s="19" t="e">
        <f t="shared" si="4"/>
        <v>#VALUE!</v>
      </c>
      <c r="N7" s="18" t="e">
        <f>VLOOKUP(F7,F4数据库!C:Y,4,0)</f>
        <v>#VALUE!</v>
      </c>
      <c r="O7" s="18" t="e">
        <f>VLOOKUP(G7,F4数据库!AA:AB,2,0)</f>
        <v>#N/A</v>
      </c>
      <c r="P7" s="18"/>
      <c r="Q7" s="18" t="e" cm="1">
        <f t="array" ref="Q7">_xlfn.IFS(I7="A",VLOOKUP(F7,F4数据库!C:Y,7,0),I7="B",VLOOKUP(F7,F4数据库!C:Y,13,0),I7="C",VLOOKUP(F7,F4数据库!C:Y,19,0))</f>
        <v>#N/A</v>
      </c>
      <c r="R7" s="18" t="e" cm="1">
        <f t="array" ref="R7">_xlfn.IFS(I7="A",VLOOKUP(F7,F4数据库!C:Y,8,0),I7="B",VLOOKUP(F7,F4数据库!C:Y,14,0),I7="C",VLOOKUP(F7,F4数据库!C:Y,20,0))</f>
        <v>#N/A</v>
      </c>
      <c r="S7" s="19" t="e" cm="1">
        <f t="array" ref="S7">_xlfn.IFS(I7="A",VLOOKUP(F7,F4数据库!C:Y,9,0),I7="B",VLOOKUP(F7,F4数据库!C:Y,15,0),I7="C",VLOOKUP(F7,F4数据库!C:Y,21,0))*C7</f>
        <v>#N/A</v>
      </c>
      <c r="T7" s="18" t="e" cm="1">
        <f t="array" ref="T7">_xlfn.IFS(I7="A",VLOOKUP(F7,F4数据库!C:Y,10,0),I7="B",VLOOKUP(F7,F4数据库!C:Y,16,0),I7="C",VLOOKUP(F7,F4数据库!C:Y,22,0))</f>
        <v>#N/A</v>
      </c>
      <c r="U7" s="18" t="e" cm="1">
        <f t="array" ref="U7">_xlfn.IFS(I7="A",VLOOKUP(F7,F4数据库!C:Y,11,0),I7="B",VLOOKUP(F7,F4数据库!C:Y,17,0),I7="C",VLOOKUP(F7,F4数据库!C:Y,23,0))</f>
        <v>#N/A</v>
      </c>
      <c r="V7" s="18"/>
    </row>
    <row r="8" spans="1:22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str">
        <f t="shared" si="1"/>
        <v/>
      </c>
      <c r="I8" s="18" t="str">
        <f t="shared" si="1"/>
        <v/>
      </c>
      <c r="J8" s="18" t="str">
        <f t="shared" si="2"/>
        <v/>
      </c>
      <c r="K8" s="18" t="e">
        <f>VLOOKUP(F8,F4数据库!C:Y,3,0)</f>
        <v>#VALUE!</v>
      </c>
      <c r="L8" s="18" t="e">
        <f t="shared" si="3"/>
        <v>#VALUE!</v>
      </c>
      <c r="M8" s="19" t="e">
        <f t="shared" si="4"/>
        <v>#VALUE!</v>
      </c>
      <c r="N8" s="18" t="e">
        <f>VLOOKUP(F8,F4数据库!C:Y,4,0)</f>
        <v>#VALUE!</v>
      </c>
      <c r="O8" s="18" t="e">
        <f>VLOOKUP(G8,F4数据库!AA:AB,2,0)</f>
        <v>#N/A</v>
      </c>
      <c r="P8" s="18"/>
      <c r="Q8" s="18" t="e" cm="1">
        <f t="array" ref="Q8">_xlfn.IFS(I8="A",VLOOKUP(F8,F4数据库!C:Y,7,0),I8="B",VLOOKUP(F8,F4数据库!C:Y,13,0),I8="C",VLOOKUP(F8,F4数据库!C:Y,19,0))</f>
        <v>#N/A</v>
      </c>
      <c r="R8" s="18" t="e" cm="1">
        <f t="array" ref="R8">_xlfn.IFS(I8="A",VLOOKUP(F8,F4数据库!C:Y,8,0),I8="B",VLOOKUP(F8,F4数据库!C:Y,14,0),I8="C",VLOOKUP(F8,F4数据库!C:Y,20,0))</f>
        <v>#N/A</v>
      </c>
      <c r="S8" s="19" t="e" cm="1">
        <f t="array" ref="S8">_xlfn.IFS(I8="A",VLOOKUP(F8,F4数据库!C:Y,9,0),I8="B",VLOOKUP(F8,F4数据库!C:Y,15,0),I8="C",VLOOKUP(F8,F4数据库!C:Y,21,0))*C8</f>
        <v>#N/A</v>
      </c>
      <c r="T8" s="18" t="e" cm="1">
        <f t="array" ref="T8">_xlfn.IFS(I8="A",VLOOKUP(F8,F4数据库!C:Y,10,0),I8="B",VLOOKUP(F8,F4数据库!C:Y,16,0),I8="C",VLOOKUP(F8,F4数据库!C:Y,22,0))</f>
        <v>#N/A</v>
      </c>
      <c r="U8" s="18" t="e" cm="1">
        <f t="array" ref="U8">_xlfn.IFS(I8="A",VLOOKUP(F8,F4数据库!C:Y,11,0),I8="B",VLOOKUP(F8,F4数据库!C:Y,17,0),I8="C",VLOOKUP(F8,F4数据库!C:Y,23,0))</f>
        <v>#N/A</v>
      </c>
      <c r="V8" s="18"/>
    </row>
    <row r="9" spans="1:22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str">
        <f t="shared" si="1"/>
        <v/>
      </c>
      <c r="I9" s="18" t="str">
        <f t="shared" si="1"/>
        <v/>
      </c>
      <c r="J9" s="18" t="str">
        <f t="shared" si="2"/>
        <v/>
      </c>
      <c r="K9" s="18" t="e">
        <f>VLOOKUP(F9,F4数据库!C:Y,3,0)</f>
        <v>#VALUE!</v>
      </c>
      <c r="L9" s="18" t="e">
        <f t="shared" si="3"/>
        <v>#VALUE!</v>
      </c>
      <c r="M9" s="19" t="e">
        <f t="shared" si="4"/>
        <v>#VALUE!</v>
      </c>
      <c r="N9" s="18" t="e">
        <f>VLOOKUP(F9,F4数据库!C:Y,4,0)</f>
        <v>#VALUE!</v>
      </c>
      <c r="O9" s="18" t="e">
        <f>VLOOKUP(G9,F4数据库!AA:AB,2,0)</f>
        <v>#N/A</v>
      </c>
      <c r="P9" s="18"/>
      <c r="Q9" s="18" t="e" cm="1">
        <f t="array" ref="Q9">_xlfn.IFS(I9="A",VLOOKUP(F9,F4数据库!C:Y,7,0),I9="B",VLOOKUP(F9,F4数据库!C:Y,13,0),I9="C",VLOOKUP(F9,F4数据库!C:Y,19,0))</f>
        <v>#N/A</v>
      </c>
      <c r="R9" s="18" t="e" cm="1">
        <f t="array" ref="R9">_xlfn.IFS(I9="A",VLOOKUP(F9,F4数据库!C:Y,8,0),I9="B",VLOOKUP(F9,F4数据库!C:Y,14,0),I9="C",VLOOKUP(F9,F4数据库!C:Y,20,0))</f>
        <v>#N/A</v>
      </c>
      <c r="S9" s="19" t="e" cm="1">
        <f t="array" ref="S9">_xlfn.IFS(I9="A",VLOOKUP(F9,F4数据库!C:Y,9,0),I9="B",VLOOKUP(F9,F4数据库!C:Y,15,0),I9="C",VLOOKUP(F9,F4数据库!C:Y,21,0))*C9</f>
        <v>#N/A</v>
      </c>
      <c r="T9" s="18" t="e" cm="1">
        <f t="array" ref="T9">_xlfn.IFS(I9="A",VLOOKUP(F9,F4数据库!C:Y,10,0),I9="B",VLOOKUP(F9,F4数据库!C:Y,16,0),I9="C",VLOOKUP(F9,F4数据库!C:Y,22,0))</f>
        <v>#N/A</v>
      </c>
      <c r="U9" s="18" t="e" cm="1">
        <f t="array" ref="U9">_xlfn.IFS(I9="A",VLOOKUP(F9,F4数据库!C:Y,11,0),I9="B",VLOOKUP(F9,F4数据库!C:Y,17,0),I9="C",VLOOKUP(F9,F4数据库!C:Y,23,0))</f>
        <v>#N/A</v>
      </c>
      <c r="V9" s="18"/>
    </row>
    <row r="10" spans="1:22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str">
        <f t="shared" si="1"/>
        <v/>
      </c>
      <c r="I10" s="18" t="str">
        <f t="shared" si="1"/>
        <v/>
      </c>
      <c r="J10" s="18" t="str">
        <f t="shared" si="2"/>
        <v/>
      </c>
      <c r="K10" s="18" t="e">
        <f>VLOOKUP(F10,F4数据库!C:Y,3,0)</f>
        <v>#VALUE!</v>
      </c>
      <c r="L10" s="18" t="e">
        <f t="shared" si="3"/>
        <v>#VALUE!</v>
      </c>
      <c r="M10" s="19" t="e">
        <f t="shared" si="4"/>
        <v>#VALUE!</v>
      </c>
      <c r="N10" s="18" t="e">
        <f>VLOOKUP(F10,F4数据库!C:Y,4,0)</f>
        <v>#VALUE!</v>
      </c>
      <c r="O10" s="18" t="e">
        <f>VLOOKUP(G10,F4数据库!AA:AB,2,0)</f>
        <v>#N/A</v>
      </c>
      <c r="P10" s="18"/>
      <c r="Q10" s="18" t="e" cm="1">
        <f t="array" ref="Q10">_xlfn.IFS(I10="A",VLOOKUP(F10,F4数据库!C:Y,7,0),I10="B",VLOOKUP(F10,F4数据库!C:Y,13,0),I10="C",VLOOKUP(F10,F4数据库!C:Y,19,0))</f>
        <v>#N/A</v>
      </c>
      <c r="R10" s="18" t="e" cm="1">
        <f t="array" ref="R10">_xlfn.IFS(I10="A",VLOOKUP(F10,F4数据库!C:Y,8,0),I10="B",VLOOKUP(F10,F4数据库!C:Y,14,0),I10="C",VLOOKUP(F10,F4数据库!C:Y,20,0))</f>
        <v>#N/A</v>
      </c>
      <c r="S10" s="19" t="e" cm="1">
        <f t="array" ref="S10">_xlfn.IFS(I10="A",VLOOKUP(F10,F4数据库!C:Y,9,0),I10="B",VLOOKUP(F10,F4数据库!C:Y,15,0),I10="C",VLOOKUP(F10,F4数据库!C:Y,21,0))*C10</f>
        <v>#N/A</v>
      </c>
      <c r="T10" s="18" t="e" cm="1">
        <f t="array" ref="T10">_xlfn.IFS(I10="A",VLOOKUP(F10,F4数据库!C:Y,10,0),I10="B",VLOOKUP(F10,F4数据库!C:Y,16,0),I10="C",VLOOKUP(F10,F4数据库!C:Y,22,0))</f>
        <v>#N/A</v>
      </c>
      <c r="U10" s="18" t="e" cm="1">
        <f t="array" ref="U10">_xlfn.IFS(I10="A",VLOOKUP(F10,F4数据库!C:Y,11,0),I10="B",VLOOKUP(F10,F4数据库!C:Y,17,0),I10="C",VLOOKUP(F10,F4数据库!C:Y,23,0))</f>
        <v>#N/A</v>
      </c>
      <c r="V10" s="18"/>
    </row>
    <row r="11" spans="1:22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str">
        <f t="shared" si="1"/>
        <v/>
      </c>
      <c r="I11" s="18" t="str">
        <f t="shared" si="1"/>
        <v/>
      </c>
      <c r="J11" s="18" t="str">
        <f t="shared" si="2"/>
        <v/>
      </c>
      <c r="K11" s="18" t="e">
        <f>VLOOKUP(F11,F4数据库!C:Y,3,0)</f>
        <v>#VALUE!</v>
      </c>
      <c r="L11" s="18" t="e">
        <f t="shared" si="3"/>
        <v>#VALUE!</v>
      </c>
      <c r="M11" s="19" t="e">
        <f t="shared" si="4"/>
        <v>#VALUE!</v>
      </c>
      <c r="N11" s="18" t="e">
        <f>VLOOKUP(F11,F4数据库!C:Y,4,0)</f>
        <v>#VALUE!</v>
      </c>
      <c r="O11" s="18" t="e">
        <f>VLOOKUP(G11,F4数据库!AA:AB,2,0)</f>
        <v>#N/A</v>
      </c>
      <c r="P11" s="18"/>
      <c r="Q11" s="18" t="e" cm="1">
        <f t="array" ref="Q11">_xlfn.IFS(I11="A",VLOOKUP(F11,F4数据库!C:Y,7,0),I11="B",VLOOKUP(F11,F4数据库!C:Y,13,0),I11="C",VLOOKUP(F11,F4数据库!C:Y,19,0))</f>
        <v>#N/A</v>
      </c>
      <c r="R11" s="18" t="e" cm="1">
        <f t="array" ref="R11">_xlfn.IFS(I11="A",VLOOKUP(F11,F4数据库!C:Y,8,0),I11="B",VLOOKUP(F11,F4数据库!C:Y,14,0),I11="C",VLOOKUP(F11,F4数据库!C:Y,20,0))</f>
        <v>#N/A</v>
      </c>
      <c r="S11" s="19" t="e" cm="1">
        <f t="array" ref="S11">_xlfn.IFS(I11="A",VLOOKUP(F11,F4数据库!C:Y,9,0),I11="B",VLOOKUP(F11,F4数据库!C:Y,15,0),I11="C",VLOOKUP(F11,F4数据库!C:Y,21,0))*C11</f>
        <v>#N/A</v>
      </c>
      <c r="T11" s="18" t="e" cm="1">
        <f t="array" ref="T11">_xlfn.IFS(I11="A",VLOOKUP(F11,F4数据库!C:Y,10,0),I11="B",VLOOKUP(F11,F4数据库!C:Y,16,0),I11="C",VLOOKUP(F11,F4数据库!C:Y,22,0))</f>
        <v>#N/A</v>
      </c>
      <c r="U11" s="18" t="e" cm="1">
        <f t="array" ref="U11">_xlfn.IFS(I11="A",VLOOKUP(F11,F4数据库!C:Y,11,0),I11="B",VLOOKUP(F11,F4数据库!C:Y,17,0),I11="C",VLOOKUP(F11,F4数据库!C:Y,23,0))</f>
        <v>#N/A</v>
      </c>
      <c r="V11" s="18"/>
    </row>
    <row r="12" spans="1:22" x14ac:dyDescent="0.25">
      <c r="A12" s="22"/>
      <c r="B12" s="3"/>
      <c r="C12" s="3"/>
      <c r="D12" s="3"/>
      <c r="E12" s="18" t="e">
        <f t="shared" si="0"/>
        <v>#VALUE!</v>
      </c>
      <c r="F12" s="18" t="e">
        <f t="shared" si="0"/>
        <v>#VALUE!</v>
      </c>
      <c r="G12" s="18" t="str">
        <f t="shared" si="1"/>
        <v/>
      </c>
      <c r="H12" s="18" t="str">
        <f t="shared" si="1"/>
        <v/>
      </c>
      <c r="I12" s="18" t="str">
        <f t="shared" si="1"/>
        <v/>
      </c>
      <c r="J12" s="18" t="str">
        <f t="shared" si="2"/>
        <v/>
      </c>
      <c r="K12" s="18" t="e">
        <f>VLOOKUP(F12,F4数据库!C:Y,3,0)</f>
        <v>#VALUE!</v>
      </c>
      <c r="L12" s="18" t="e">
        <f t="shared" si="3"/>
        <v>#VALUE!</v>
      </c>
      <c r="M12" s="19" t="e">
        <f t="shared" si="4"/>
        <v>#VALUE!</v>
      </c>
      <c r="N12" s="18" t="e">
        <f>VLOOKUP(F12,F4数据库!C:Y,4,0)</f>
        <v>#VALUE!</v>
      </c>
      <c r="O12" s="18" t="e">
        <f>VLOOKUP(G12,F4数据库!AA:AB,2,0)</f>
        <v>#N/A</v>
      </c>
      <c r="P12" s="18"/>
      <c r="Q12" s="18" t="e" cm="1">
        <f t="array" ref="Q12">_xlfn.IFS(I12="A",VLOOKUP(F12,F4数据库!C:Y,7,0),I12="B",VLOOKUP(F12,F4数据库!C:Y,13,0),I12="C",VLOOKUP(F12,F4数据库!C:Y,19,0))</f>
        <v>#N/A</v>
      </c>
      <c r="R12" s="18" t="e" cm="1">
        <f t="array" ref="R12">_xlfn.IFS(I12="A",VLOOKUP(F12,F4数据库!C:Y,8,0),I12="B",VLOOKUP(F12,F4数据库!C:Y,14,0),I12="C",VLOOKUP(F12,F4数据库!C:Y,20,0))</f>
        <v>#N/A</v>
      </c>
      <c r="S12" s="19" t="e" cm="1">
        <f t="array" ref="S12">_xlfn.IFS(I12="A",VLOOKUP(F12,F4数据库!C:Y,9,0),I12="B",VLOOKUP(F12,F4数据库!C:Y,15,0),I12="C",VLOOKUP(F12,F4数据库!C:Y,21,0))*C12</f>
        <v>#N/A</v>
      </c>
      <c r="T12" s="18" t="e" cm="1">
        <f t="array" ref="T12">_xlfn.IFS(I12="A",VLOOKUP(F12,F4数据库!C:Y,10,0),I12="B",VLOOKUP(F12,F4数据库!C:Y,16,0),I12="C",VLOOKUP(F12,F4数据库!C:Y,22,0))</f>
        <v>#N/A</v>
      </c>
      <c r="U12" s="18" t="e" cm="1">
        <f t="array" ref="U12">_xlfn.IFS(I12="A",VLOOKUP(F12,F4数据库!C:Y,11,0),I12="B",VLOOKUP(F12,F4数据库!C:Y,17,0),I12="C",VLOOKUP(F12,F4数据库!C:Y,23,0))</f>
        <v>#N/A</v>
      </c>
      <c r="V12" s="18"/>
    </row>
    <row r="13" spans="1:22" x14ac:dyDescent="0.25">
      <c r="A13" s="22"/>
      <c r="B13" s="3"/>
      <c r="C13" s="3"/>
      <c r="D13" s="3"/>
      <c r="E13" s="18" t="e">
        <f t="shared" si="0"/>
        <v>#VALUE!</v>
      </c>
      <c r="F13" s="18" t="e">
        <f t="shared" si="0"/>
        <v>#VALUE!</v>
      </c>
      <c r="G13" s="18" t="str">
        <f t="shared" si="1"/>
        <v/>
      </c>
      <c r="H13" s="18" t="str">
        <f t="shared" si="1"/>
        <v/>
      </c>
      <c r="I13" s="18" t="str">
        <f t="shared" si="1"/>
        <v/>
      </c>
      <c r="J13" s="18" t="str">
        <f t="shared" si="2"/>
        <v/>
      </c>
      <c r="K13" s="18" t="e">
        <f>VLOOKUP(F13,F4数据库!C:Y,3,0)</f>
        <v>#VALUE!</v>
      </c>
      <c r="L13" s="18" t="e">
        <f t="shared" si="3"/>
        <v>#VALUE!</v>
      </c>
      <c r="M13" s="19" t="e">
        <f t="shared" si="4"/>
        <v>#VALUE!</v>
      </c>
      <c r="N13" s="18" t="e">
        <f>VLOOKUP(F13,F4数据库!C:Y,4,0)</f>
        <v>#VALUE!</v>
      </c>
      <c r="O13" s="18" t="e">
        <f>VLOOKUP(G13,F4数据库!AA:AB,2,0)</f>
        <v>#N/A</v>
      </c>
      <c r="P13" s="18"/>
      <c r="Q13" s="18" t="e" cm="1">
        <f t="array" ref="Q13">_xlfn.IFS(I13="A",VLOOKUP(F13,F4数据库!C:Y,7,0),I13="B",VLOOKUP(F13,F4数据库!C:Y,13,0),I13="C",VLOOKUP(F13,F4数据库!C:Y,19,0))</f>
        <v>#N/A</v>
      </c>
      <c r="R13" s="18" t="e" cm="1">
        <f t="array" ref="R13">_xlfn.IFS(I13="A",VLOOKUP(F13,F4数据库!C:Y,8,0),I13="B",VLOOKUP(F13,F4数据库!C:Y,14,0),I13="C",VLOOKUP(F13,F4数据库!C:Y,20,0))</f>
        <v>#N/A</v>
      </c>
      <c r="S13" s="19" t="e" cm="1">
        <f t="array" ref="S13">_xlfn.IFS(I13="A",VLOOKUP(F13,F4数据库!C:Y,9,0),I13="B",VLOOKUP(F13,F4数据库!C:Y,15,0),I13="C",VLOOKUP(F13,F4数据库!C:Y,21,0))*C13</f>
        <v>#N/A</v>
      </c>
      <c r="T13" s="18" t="e" cm="1">
        <f t="array" ref="T13">_xlfn.IFS(I13="A",VLOOKUP(F13,F4数据库!C:Y,10,0),I13="B",VLOOKUP(F13,F4数据库!C:Y,16,0),I13="C",VLOOKUP(F13,F4数据库!C:Y,22,0))</f>
        <v>#N/A</v>
      </c>
      <c r="U13" s="18" t="e" cm="1">
        <f t="array" ref="U13">_xlfn.IFS(I13="A",VLOOKUP(F13,F4数据库!C:Y,11,0),I13="B",VLOOKUP(F13,F4数据库!C:Y,17,0),I13="C",VLOOKUP(F13,F4数据库!C:Y,23,0))</f>
        <v>#N/A</v>
      </c>
      <c r="V13" s="18"/>
    </row>
    <row r="14" spans="1:22" x14ac:dyDescent="0.25">
      <c r="A14" s="22"/>
      <c r="B14" s="3"/>
      <c r="C14" s="3"/>
      <c r="D14" s="3"/>
      <c r="E14" s="18" t="e">
        <f t="shared" ref="E14:E77" si="5">VALUE(TRIM(MID(SUBSTITUTE($B14,"-",REPT(" ",99)),COLUMN(B14)*99-98,99)))</f>
        <v>#VALUE!</v>
      </c>
      <c r="F14" s="18" t="e">
        <f t="shared" ref="F14:F77" si="6">VALUE(TRIM(MID(SUBSTITUTE($B14,"-",REPT(" ",99)),COLUMN(C14)*99-98,99)))</f>
        <v>#VALUE!</v>
      </c>
      <c r="G14" s="18" t="str">
        <f t="shared" ref="G14:G77" si="7">TRIM(MID(SUBSTITUTE($B14,"-",REPT(" ",99)),COLUMN(D14)*99-98,99))</f>
        <v/>
      </c>
      <c r="H14" s="18" t="str">
        <f t="shared" ref="H14:H77" si="8">TRIM(MID(SUBSTITUTE($B14,"-",REPT(" ",99)),COLUMN(E14)*99-98,99))</f>
        <v/>
      </c>
      <c r="I14" s="18" t="str">
        <f t="shared" ref="I14:I77" si="9">TRIM(MID(SUBSTITUTE($B14,"-",REPT(" ",99)),COLUMN(F14)*99-98,99))</f>
        <v/>
      </c>
      <c r="J14" s="18" t="str">
        <f t="shared" ref="J14:J77" si="10">TRIM(MID(SUBSTITUTE($B14,"-",REPT(" ",99)),COLUMN(G14)*99-98,99))</f>
        <v/>
      </c>
      <c r="K14" s="18" t="e">
        <f>VLOOKUP(F14,F4数据库!C:Y,3,0)</f>
        <v>#VALUE!</v>
      </c>
      <c r="L14" s="18" t="e">
        <f t="shared" ref="L14:L77" si="11">"DN"&amp;F14</f>
        <v>#VALUE!</v>
      </c>
      <c r="M14" s="19" t="e">
        <f t="shared" ref="M14:M77" si="12">(H14/1000)*C14</f>
        <v>#VALUE!</v>
      </c>
      <c r="N14" s="18" t="e">
        <f>VLOOKUP(F14,F4数据库!C:Y,4,0)</f>
        <v>#VALUE!</v>
      </c>
      <c r="O14" s="18" t="e">
        <f>VLOOKUP(G14,F4数据库!AA:AB,2,0)</f>
        <v>#N/A</v>
      </c>
      <c r="P14" s="18"/>
      <c r="Q14" s="18" t="e" cm="1">
        <f t="array" ref="Q14">_xlfn.IFS(I14="A",VLOOKUP(F14,F4数据库!C:Y,7,0),I14="B",VLOOKUP(F14,F4数据库!C:Y,13,0),I14="C",VLOOKUP(F14,F4数据库!C:Y,19,0))</f>
        <v>#N/A</v>
      </c>
      <c r="R14" s="18" t="e" cm="1">
        <f t="array" ref="R14">_xlfn.IFS(I14="A",VLOOKUP(F14,F4数据库!C:Y,8,0),I14="B",VLOOKUP(F14,F4数据库!C:Y,14,0),I14="C",VLOOKUP(F14,F4数据库!C:Y,20,0))</f>
        <v>#N/A</v>
      </c>
      <c r="S14" s="19" t="e" cm="1">
        <f t="array" ref="S14">_xlfn.IFS(I14="A",VLOOKUP(F14,F4数据库!C:Y,9,0),I14="B",VLOOKUP(F14,F4数据库!C:Y,15,0),I14="C",VLOOKUP(F14,F4数据库!C:Y,21,0))*C14</f>
        <v>#N/A</v>
      </c>
      <c r="T14" s="18" t="e" cm="1">
        <f t="array" ref="T14">_xlfn.IFS(I14="A",VLOOKUP(F14,F4数据库!C:Y,10,0),I14="B",VLOOKUP(F14,F4数据库!C:Y,16,0),I14="C",VLOOKUP(F14,F4数据库!C:Y,22,0))</f>
        <v>#N/A</v>
      </c>
      <c r="U14" s="18" t="e" cm="1">
        <f t="array" ref="U14">_xlfn.IFS(I14="A",VLOOKUP(F14,F4数据库!C:Y,11,0),I14="B",VLOOKUP(F14,F4数据库!C:Y,17,0),I14="C",VLOOKUP(F14,F4数据库!C:Y,23,0))</f>
        <v>#N/A</v>
      </c>
      <c r="V14" s="18"/>
    </row>
    <row r="15" spans="1:22" x14ac:dyDescent="0.25">
      <c r="A15" s="22"/>
      <c r="B15" s="3"/>
      <c r="C15" s="3"/>
      <c r="D15" s="3"/>
      <c r="E15" s="18" t="e">
        <f t="shared" si="5"/>
        <v>#VALUE!</v>
      </c>
      <c r="F15" s="18" t="e">
        <f t="shared" si="6"/>
        <v>#VALUE!</v>
      </c>
      <c r="G15" s="18" t="str">
        <f t="shared" si="7"/>
        <v/>
      </c>
      <c r="H15" s="18" t="str">
        <f t="shared" si="8"/>
        <v/>
      </c>
      <c r="I15" s="18" t="str">
        <f t="shared" si="9"/>
        <v/>
      </c>
      <c r="J15" s="18" t="str">
        <f t="shared" si="10"/>
        <v/>
      </c>
      <c r="K15" s="18" t="e">
        <f>VLOOKUP(F15,F4数据库!C:Y,3,0)</f>
        <v>#VALUE!</v>
      </c>
      <c r="L15" s="18" t="e">
        <f t="shared" si="11"/>
        <v>#VALUE!</v>
      </c>
      <c r="M15" s="19" t="e">
        <f t="shared" si="12"/>
        <v>#VALUE!</v>
      </c>
      <c r="N15" s="18" t="e">
        <f>VLOOKUP(F15,F4数据库!C:Y,4,0)</f>
        <v>#VALUE!</v>
      </c>
      <c r="O15" s="18" t="e">
        <f>VLOOKUP(G15,F4数据库!AA:AB,2,0)</f>
        <v>#N/A</v>
      </c>
      <c r="P15" s="18"/>
      <c r="Q15" s="18" t="e" cm="1">
        <f t="array" ref="Q15">_xlfn.IFS(I15="A",VLOOKUP(F15,F4数据库!C:Y,7,0),I15="B",VLOOKUP(F15,F4数据库!C:Y,13,0),I15="C",VLOOKUP(F15,F4数据库!C:Y,19,0))</f>
        <v>#N/A</v>
      </c>
      <c r="R15" s="18" t="e" cm="1">
        <f t="array" ref="R15">_xlfn.IFS(I15="A",VLOOKUP(F15,F4数据库!C:Y,8,0),I15="B",VLOOKUP(F15,F4数据库!C:Y,14,0),I15="C",VLOOKUP(F15,F4数据库!C:Y,20,0))</f>
        <v>#N/A</v>
      </c>
      <c r="S15" s="19" t="e" cm="1">
        <f t="array" ref="S15">_xlfn.IFS(I15="A",VLOOKUP(F15,F4数据库!C:Y,9,0),I15="B",VLOOKUP(F15,F4数据库!C:Y,15,0),I15="C",VLOOKUP(F15,F4数据库!C:Y,21,0))*C15</f>
        <v>#N/A</v>
      </c>
      <c r="T15" s="18" t="e" cm="1">
        <f t="array" ref="T15">_xlfn.IFS(I15="A",VLOOKUP(F15,F4数据库!C:Y,10,0),I15="B",VLOOKUP(F15,F4数据库!C:Y,16,0),I15="C",VLOOKUP(F15,F4数据库!C:Y,22,0))</f>
        <v>#N/A</v>
      </c>
      <c r="U15" s="18" t="e" cm="1">
        <f t="array" ref="U15">_xlfn.IFS(I15="A",VLOOKUP(F15,F4数据库!C:Y,11,0),I15="B",VLOOKUP(F15,F4数据库!C:Y,17,0),I15="C",VLOOKUP(F15,F4数据库!C:Y,23,0))</f>
        <v>#N/A</v>
      </c>
      <c r="V15" s="18"/>
    </row>
    <row r="16" spans="1:22" x14ac:dyDescent="0.25">
      <c r="A16" s="22"/>
      <c r="B16" s="3"/>
      <c r="C16" s="3"/>
      <c r="D16" s="3"/>
      <c r="E16" s="18" t="e">
        <f t="shared" si="5"/>
        <v>#VALUE!</v>
      </c>
      <c r="F16" s="18" t="e">
        <f t="shared" si="6"/>
        <v>#VALUE!</v>
      </c>
      <c r="G16" s="18" t="str">
        <f t="shared" si="7"/>
        <v/>
      </c>
      <c r="H16" s="18" t="str">
        <f t="shared" si="8"/>
        <v/>
      </c>
      <c r="I16" s="18" t="str">
        <f t="shared" si="9"/>
        <v/>
      </c>
      <c r="J16" s="18" t="str">
        <f t="shared" si="10"/>
        <v/>
      </c>
      <c r="K16" s="18" t="e">
        <f>VLOOKUP(F16,F4数据库!C:Y,3,0)</f>
        <v>#VALUE!</v>
      </c>
      <c r="L16" s="18" t="e">
        <f t="shared" si="11"/>
        <v>#VALUE!</v>
      </c>
      <c r="M16" s="19" t="e">
        <f t="shared" si="12"/>
        <v>#VALUE!</v>
      </c>
      <c r="N16" s="18" t="e">
        <f>VLOOKUP(F16,F4数据库!C:Y,4,0)</f>
        <v>#VALUE!</v>
      </c>
      <c r="O16" s="18" t="e">
        <f>VLOOKUP(G16,F4数据库!AA:AB,2,0)</f>
        <v>#N/A</v>
      </c>
      <c r="P16" s="18"/>
      <c r="Q16" s="18" t="e" cm="1">
        <f t="array" ref="Q16">_xlfn.IFS(I16="A",VLOOKUP(F16,F4数据库!C:Y,7,0),I16="B",VLOOKUP(F16,F4数据库!C:Y,13,0),I16="C",VLOOKUP(F16,F4数据库!C:Y,19,0))</f>
        <v>#N/A</v>
      </c>
      <c r="R16" s="18" t="e" cm="1">
        <f t="array" ref="R16">_xlfn.IFS(I16="A",VLOOKUP(F16,F4数据库!C:Y,8,0),I16="B",VLOOKUP(F16,F4数据库!C:Y,14,0),I16="C",VLOOKUP(F16,F4数据库!C:Y,20,0))</f>
        <v>#N/A</v>
      </c>
      <c r="S16" s="19" t="e" cm="1">
        <f t="array" ref="S16">_xlfn.IFS(I16="A",VLOOKUP(F16,F4数据库!C:Y,9,0),I16="B",VLOOKUP(F16,F4数据库!C:Y,15,0),I16="C",VLOOKUP(F16,F4数据库!C:Y,21,0))*C16</f>
        <v>#N/A</v>
      </c>
      <c r="T16" s="18" t="e" cm="1">
        <f t="array" ref="T16">_xlfn.IFS(I16="A",VLOOKUP(F16,F4数据库!C:Y,10,0),I16="B",VLOOKUP(F16,F4数据库!C:Y,16,0),I16="C",VLOOKUP(F16,F4数据库!C:Y,22,0))</f>
        <v>#N/A</v>
      </c>
      <c r="U16" s="18" t="e" cm="1">
        <f t="array" ref="U16">_xlfn.IFS(I16="A",VLOOKUP(F16,F4数据库!C:Y,11,0),I16="B",VLOOKUP(F16,F4数据库!C:Y,17,0),I16="C",VLOOKUP(F16,F4数据库!C:Y,23,0))</f>
        <v>#N/A</v>
      </c>
      <c r="V16" s="18"/>
    </row>
    <row r="17" spans="1:22" x14ac:dyDescent="0.25">
      <c r="A17" s="22"/>
      <c r="B17" s="3"/>
      <c r="C17" s="3"/>
      <c r="D17" s="3"/>
      <c r="E17" s="18" t="e">
        <f t="shared" si="5"/>
        <v>#VALUE!</v>
      </c>
      <c r="F17" s="18" t="e">
        <f t="shared" si="6"/>
        <v>#VALUE!</v>
      </c>
      <c r="G17" s="18" t="str">
        <f t="shared" si="7"/>
        <v/>
      </c>
      <c r="H17" s="18" t="str">
        <f t="shared" si="8"/>
        <v/>
      </c>
      <c r="I17" s="18" t="str">
        <f t="shared" si="9"/>
        <v/>
      </c>
      <c r="J17" s="18" t="str">
        <f t="shared" si="10"/>
        <v/>
      </c>
      <c r="K17" s="18" t="e">
        <f>VLOOKUP(F17,F4数据库!C:Y,3,0)</f>
        <v>#VALUE!</v>
      </c>
      <c r="L17" s="18" t="e">
        <f t="shared" si="11"/>
        <v>#VALUE!</v>
      </c>
      <c r="M17" s="19" t="e">
        <f t="shared" si="12"/>
        <v>#VALUE!</v>
      </c>
      <c r="N17" s="18" t="e">
        <f>VLOOKUP(F17,F4数据库!C:Y,4,0)</f>
        <v>#VALUE!</v>
      </c>
      <c r="O17" s="18" t="e">
        <f>VLOOKUP(G17,F4数据库!AA:AB,2,0)</f>
        <v>#N/A</v>
      </c>
      <c r="P17" s="18"/>
      <c r="Q17" s="18" t="e" cm="1">
        <f t="array" ref="Q17">_xlfn.IFS(I17="A",VLOOKUP(F17,F4数据库!C:Y,7,0),I17="B",VLOOKUP(F17,F4数据库!C:Y,13,0),I17="C",VLOOKUP(F17,F4数据库!C:Y,19,0))</f>
        <v>#N/A</v>
      </c>
      <c r="R17" s="18" t="e" cm="1">
        <f t="array" ref="R17">_xlfn.IFS(I17="A",VLOOKUP(F17,F4数据库!C:Y,8,0),I17="B",VLOOKUP(F17,F4数据库!C:Y,14,0),I17="C",VLOOKUP(F17,F4数据库!C:Y,20,0))</f>
        <v>#N/A</v>
      </c>
      <c r="S17" s="19" t="e" cm="1">
        <f t="array" ref="S17">_xlfn.IFS(I17="A",VLOOKUP(F17,F4数据库!C:Y,9,0),I17="B",VLOOKUP(F17,F4数据库!C:Y,15,0),I17="C",VLOOKUP(F17,F4数据库!C:Y,21,0))*C17</f>
        <v>#N/A</v>
      </c>
      <c r="T17" s="18" t="e" cm="1">
        <f t="array" ref="T17">_xlfn.IFS(I17="A",VLOOKUP(F17,F4数据库!C:Y,10,0),I17="B",VLOOKUP(F17,F4数据库!C:Y,16,0),I17="C",VLOOKUP(F17,F4数据库!C:Y,22,0))</f>
        <v>#N/A</v>
      </c>
      <c r="U17" s="18" t="e" cm="1">
        <f t="array" ref="U17">_xlfn.IFS(I17="A",VLOOKUP(F17,F4数据库!C:Y,11,0),I17="B",VLOOKUP(F17,F4数据库!C:Y,17,0),I17="C",VLOOKUP(F17,F4数据库!C:Y,23,0))</f>
        <v>#N/A</v>
      </c>
      <c r="V17" s="18"/>
    </row>
    <row r="18" spans="1:22" x14ac:dyDescent="0.25">
      <c r="A18" s="22"/>
      <c r="B18" s="3"/>
      <c r="C18" s="3"/>
      <c r="D18" s="3"/>
      <c r="E18" s="18" t="e">
        <f t="shared" si="5"/>
        <v>#VALUE!</v>
      </c>
      <c r="F18" s="18" t="e">
        <f t="shared" si="6"/>
        <v>#VALUE!</v>
      </c>
      <c r="G18" s="18" t="str">
        <f t="shared" si="7"/>
        <v/>
      </c>
      <c r="H18" s="18" t="str">
        <f t="shared" si="8"/>
        <v/>
      </c>
      <c r="I18" s="18" t="str">
        <f t="shared" si="9"/>
        <v/>
      </c>
      <c r="J18" s="18" t="str">
        <f t="shared" si="10"/>
        <v/>
      </c>
      <c r="K18" s="18" t="e">
        <f>VLOOKUP(F18,F4数据库!C:Y,3,0)</f>
        <v>#VALUE!</v>
      </c>
      <c r="L18" s="18" t="e">
        <f t="shared" si="11"/>
        <v>#VALUE!</v>
      </c>
      <c r="M18" s="19" t="e">
        <f t="shared" si="12"/>
        <v>#VALUE!</v>
      </c>
      <c r="N18" s="18" t="e">
        <f>VLOOKUP(F18,F4数据库!C:Y,4,0)</f>
        <v>#VALUE!</v>
      </c>
      <c r="O18" s="18" t="e">
        <f>VLOOKUP(G18,F4数据库!AA:AB,2,0)</f>
        <v>#N/A</v>
      </c>
      <c r="P18" s="18"/>
      <c r="Q18" s="18" t="e" cm="1">
        <f t="array" ref="Q18">_xlfn.IFS(I18="A",VLOOKUP(F18,F4数据库!C:Y,7,0),I18="B",VLOOKUP(F18,F4数据库!C:Y,13,0),I18="C",VLOOKUP(F18,F4数据库!C:Y,19,0))</f>
        <v>#N/A</v>
      </c>
      <c r="R18" s="18" t="e" cm="1">
        <f t="array" ref="R18">_xlfn.IFS(I18="A",VLOOKUP(F18,F4数据库!C:Y,8,0),I18="B",VLOOKUP(F18,F4数据库!C:Y,14,0),I18="C",VLOOKUP(F18,F4数据库!C:Y,20,0))</f>
        <v>#N/A</v>
      </c>
      <c r="S18" s="19" t="e" cm="1">
        <f t="array" ref="S18">_xlfn.IFS(I18="A",VLOOKUP(F18,F4数据库!C:Y,9,0),I18="B",VLOOKUP(F18,F4数据库!C:Y,15,0),I18="C",VLOOKUP(F18,F4数据库!C:Y,21,0))*C18</f>
        <v>#N/A</v>
      </c>
      <c r="T18" s="18" t="e" cm="1">
        <f t="array" ref="T18">_xlfn.IFS(I18="A",VLOOKUP(F18,F4数据库!C:Y,10,0),I18="B",VLOOKUP(F18,F4数据库!C:Y,16,0),I18="C",VLOOKUP(F18,F4数据库!C:Y,22,0))</f>
        <v>#N/A</v>
      </c>
      <c r="U18" s="18" t="e" cm="1">
        <f t="array" ref="U18">_xlfn.IFS(I18="A",VLOOKUP(F18,F4数据库!C:Y,11,0),I18="B",VLOOKUP(F18,F4数据库!C:Y,17,0),I18="C",VLOOKUP(F18,F4数据库!C:Y,23,0))</f>
        <v>#N/A</v>
      </c>
      <c r="V18" s="18"/>
    </row>
    <row r="19" spans="1:22" x14ac:dyDescent="0.25">
      <c r="A19" s="22"/>
      <c r="B19" s="3"/>
      <c r="C19" s="3"/>
      <c r="D19" s="3"/>
      <c r="E19" s="18" t="e">
        <f t="shared" si="5"/>
        <v>#VALUE!</v>
      </c>
      <c r="F19" s="18" t="e">
        <f t="shared" si="6"/>
        <v>#VALUE!</v>
      </c>
      <c r="G19" s="18" t="str">
        <f t="shared" si="7"/>
        <v/>
      </c>
      <c r="H19" s="18" t="str">
        <f t="shared" si="8"/>
        <v/>
      </c>
      <c r="I19" s="18" t="str">
        <f t="shared" si="9"/>
        <v/>
      </c>
      <c r="J19" s="18" t="str">
        <f t="shared" si="10"/>
        <v/>
      </c>
      <c r="K19" s="18" t="e">
        <f>VLOOKUP(F19,F4数据库!C:Y,3,0)</f>
        <v>#VALUE!</v>
      </c>
      <c r="L19" s="18" t="e">
        <f t="shared" si="11"/>
        <v>#VALUE!</v>
      </c>
      <c r="M19" s="19" t="e">
        <f t="shared" si="12"/>
        <v>#VALUE!</v>
      </c>
      <c r="N19" s="18" t="e">
        <f>VLOOKUP(F19,F4数据库!C:Y,4,0)</f>
        <v>#VALUE!</v>
      </c>
      <c r="O19" s="18" t="e">
        <f>VLOOKUP(G19,F4数据库!AA:AB,2,0)</f>
        <v>#N/A</v>
      </c>
      <c r="P19" s="18"/>
      <c r="Q19" s="18" t="e" cm="1">
        <f t="array" ref="Q19">_xlfn.IFS(I19="A",VLOOKUP(F19,F4数据库!C:Y,7,0),I19="B",VLOOKUP(F19,F4数据库!C:Y,13,0),I19="C",VLOOKUP(F19,F4数据库!C:Y,19,0))</f>
        <v>#N/A</v>
      </c>
      <c r="R19" s="18" t="e" cm="1">
        <f t="array" ref="R19">_xlfn.IFS(I19="A",VLOOKUP(F19,F4数据库!C:Y,8,0),I19="B",VLOOKUP(F19,F4数据库!C:Y,14,0),I19="C",VLOOKUP(F19,F4数据库!C:Y,20,0))</f>
        <v>#N/A</v>
      </c>
      <c r="S19" s="19" t="e" cm="1">
        <f t="array" ref="S19">_xlfn.IFS(I19="A",VLOOKUP(F19,F4数据库!C:Y,9,0),I19="B",VLOOKUP(F19,F4数据库!C:Y,15,0),I19="C",VLOOKUP(F19,F4数据库!C:Y,21,0))*C19</f>
        <v>#N/A</v>
      </c>
      <c r="T19" s="18" t="e" cm="1">
        <f t="array" ref="T19">_xlfn.IFS(I19="A",VLOOKUP(F19,F4数据库!C:Y,10,0),I19="B",VLOOKUP(F19,F4数据库!C:Y,16,0),I19="C",VLOOKUP(F19,F4数据库!C:Y,22,0))</f>
        <v>#N/A</v>
      </c>
      <c r="U19" s="18" t="e" cm="1">
        <f t="array" ref="U19">_xlfn.IFS(I19="A",VLOOKUP(F19,F4数据库!C:Y,11,0),I19="B",VLOOKUP(F19,F4数据库!C:Y,17,0),I19="C",VLOOKUP(F19,F4数据库!C:Y,23,0))</f>
        <v>#N/A</v>
      </c>
      <c r="V19" s="18"/>
    </row>
    <row r="20" spans="1:22" x14ac:dyDescent="0.25">
      <c r="A20" s="22"/>
      <c r="B20" s="3"/>
      <c r="C20" s="3"/>
      <c r="D20" s="3"/>
      <c r="E20" s="18" t="e">
        <f t="shared" si="5"/>
        <v>#VALUE!</v>
      </c>
      <c r="F20" s="18" t="e">
        <f t="shared" si="6"/>
        <v>#VALUE!</v>
      </c>
      <c r="G20" s="18" t="str">
        <f t="shared" si="7"/>
        <v/>
      </c>
      <c r="H20" s="18" t="str">
        <f t="shared" si="8"/>
        <v/>
      </c>
      <c r="I20" s="18" t="str">
        <f t="shared" si="9"/>
        <v/>
      </c>
      <c r="J20" s="18" t="str">
        <f t="shared" si="10"/>
        <v/>
      </c>
      <c r="K20" s="18" t="e">
        <f>VLOOKUP(F20,F4数据库!C:Y,3,0)</f>
        <v>#VALUE!</v>
      </c>
      <c r="L20" s="18" t="e">
        <f t="shared" si="11"/>
        <v>#VALUE!</v>
      </c>
      <c r="M20" s="19" t="e">
        <f t="shared" si="12"/>
        <v>#VALUE!</v>
      </c>
      <c r="N20" s="18" t="e">
        <f>VLOOKUP(F20,F4数据库!C:Y,4,0)</f>
        <v>#VALUE!</v>
      </c>
      <c r="O20" s="18" t="e">
        <f>VLOOKUP(G20,F4数据库!AA:AB,2,0)</f>
        <v>#N/A</v>
      </c>
      <c r="P20" s="18"/>
      <c r="Q20" s="18" t="e" cm="1">
        <f t="array" ref="Q20">_xlfn.IFS(I20="A",VLOOKUP(F20,F4数据库!C:Y,7,0),I20="B",VLOOKUP(F20,F4数据库!C:Y,13,0),I20="C",VLOOKUP(F20,F4数据库!C:Y,19,0))</f>
        <v>#N/A</v>
      </c>
      <c r="R20" s="18" t="e" cm="1">
        <f t="array" ref="R20">_xlfn.IFS(I20="A",VLOOKUP(F20,F4数据库!C:Y,8,0),I20="B",VLOOKUP(F20,F4数据库!C:Y,14,0),I20="C",VLOOKUP(F20,F4数据库!C:Y,20,0))</f>
        <v>#N/A</v>
      </c>
      <c r="S20" s="19" t="e" cm="1">
        <f t="array" ref="S20">_xlfn.IFS(I20="A",VLOOKUP(F20,F4数据库!C:Y,9,0),I20="B",VLOOKUP(F20,F4数据库!C:Y,15,0),I20="C",VLOOKUP(F20,F4数据库!C:Y,21,0))*C20</f>
        <v>#N/A</v>
      </c>
      <c r="T20" s="18" t="e" cm="1">
        <f t="array" ref="T20">_xlfn.IFS(I20="A",VLOOKUP(F20,F4数据库!C:Y,10,0),I20="B",VLOOKUP(F20,F4数据库!C:Y,16,0),I20="C",VLOOKUP(F20,F4数据库!C:Y,22,0))</f>
        <v>#N/A</v>
      </c>
      <c r="U20" s="18" t="e" cm="1">
        <f t="array" ref="U20">_xlfn.IFS(I20="A",VLOOKUP(F20,F4数据库!C:Y,11,0),I20="B",VLOOKUP(F20,F4数据库!C:Y,17,0),I20="C",VLOOKUP(F20,F4数据库!C:Y,23,0))</f>
        <v>#N/A</v>
      </c>
      <c r="V20" s="18"/>
    </row>
    <row r="21" spans="1:22" x14ac:dyDescent="0.25">
      <c r="A21" s="22"/>
      <c r="B21" s="3"/>
      <c r="C21" s="3"/>
      <c r="D21" s="3"/>
      <c r="E21" s="18" t="e">
        <f t="shared" si="5"/>
        <v>#VALUE!</v>
      </c>
      <c r="F21" s="18" t="e">
        <f t="shared" si="6"/>
        <v>#VALUE!</v>
      </c>
      <c r="G21" s="18" t="str">
        <f t="shared" si="7"/>
        <v/>
      </c>
      <c r="H21" s="18" t="str">
        <f t="shared" si="8"/>
        <v/>
      </c>
      <c r="I21" s="18" t="str">
        <f t="shared" si="9"/>
        <v/>
      </c>
      <c r="J21" s="18" t="str">
        <f t="shared" si="10"/>
        <v/>
      </c>
      <c r="K21" s="18" t="e">
        <f>VLOOKUP(F21,F4数据库!C:Y,3,0)</f>
        <v>#VALUE!</v>
      </c>
      <c r="L21" s="18" t="e">
        <f t="shared" si="11"/>
        <v>#VALUE!</v>
      </c>
      <c r="M21" s="19" t="e">
        <f t="shared" si="12"/>
        <v>#VALUE!</v>
      </c>
      <c r="N21" s="18" t="e">
        <f>VLOOKUP(F21,F4数据库!C:Y,4,0)</f>
        <v>#VALUE!</v>
      </c>
      <c r="O21" s="18" t="e">
        <f>VLOOKUP(G21,F4数据库!AA:AB,2,0)</f>
        <v>#N/A</v>
      </c>
      <c r="P21" s="18"/>
      <c r="Q21" s="18" t="e" cm="1">
        <f t="array" ref="Q21">_xlfn.IFS(I21="A",VLOOKUP(F21,F4数据库!C:Y,7,0),I21="B",VLOOKUP(F21,F4数据库!C:Y,13,0),I21="C",VLOOKUP(F21,F4数据库!C:Y,19,0))</f>
        <v>#N/A</v>
      </c>
      <c r="R21" s="18" t="e" cm="1">
        <f t="array" ref="R21">_xlfn.IFS(I21="A",VLOOKUP(F21,F4数据库!C:Y,8,0),I21="B",VLOOKUP(F21,F4数据库!C:Y,14,0),I21="C",VLOOKUP(F21,F4数据库!C:Y,20,0))</f>
        <v>#N/A</v>
      </c>
      <c r="S21" s="19" t="e" cm="1">
        <f t="array" ref="S21">_xlfn.IFS(I21="A",VLOOKUP(F21,F4数据库!C:Y,9,0),I21="B",VLOOKUP(F21,F4数据库!C:Y,15,0),I21="C",VLOOKUP(F21,F4数据库!C:Y,21,0))*C21</f>
        <v>#N/A</v>
      </c>
      <c r="T21" s="18" t="e" cm="1">
        <f t="array" ref="T21">_xlfn.IFS(I21="A",VLOOKUP(F21,F4数据库!C:Y,10,0),I21="B",VLOOKUP(F21,F4数据库!C:Y,16,0),I21="C",VLOOKUP(F21,F4数据库!C:Y,22,0))</f>
        <v>#N/A</v>
      </c>
      <c r="U21" s="18" t="e" cm="1">
        <f t="array" ref="U21">_xlfn.IFS(I21="A",VLOOKUP(F21,F4数据库!C:Y,11,0),I21="B",VLOOKUP(F21,F4数据库!C:Y,17,0),I21="C",VLOOKUP(F21,F4数据库!C:Y,23,0))</f>
        <v>#N/A</v>
      </c>
      <c r="V21" s="18"/>
    </row>
    <row r="22" spans="1:22" x14ac:dyDescent="0.25">
      <c r="A22" s="22"/>
      <c r="B22" s="3"/>
      <c r="C22" s="3"/>
      <c r="D22" s="3"/>
      <c r="E22" s="18" t="e">
        <f t="shared" si="5"/>
        <v>#VALUE!</v>
      </c>
      <c r="F22" s="18" t="e">
        <f t="shared" si="6"/>
        <v>#VALUE!</v>
      </c>
      <c r="G22" s="18" t="str">
        <f t="shared" si="7"/>
        <v/>
      </c>
      <c r="H22" s="18" t="str">
        <f t="shared" si="8"/>
        <v/>
      </c>
      <c r="I22" s="18" t="str">
        <f t="shared" si="9"/>
        <v/>
      </c>
      <c r="J22" s="18" t="str">
        <f t="shared" si="10"/>
        <v/>
      </c>
      <c r="K22" s="18" t="e">
        <f>VLOOKUP(F22,F4数据库!C:Y,3,0)</f>
        <v>#VALUE!</v>
      </c>
      <c r="L22" s="18" t="e">
        <f t="shared" si="11"/>
        <v>#VALUE!</v>
      </c>
      <c r="M22" s="19" t="e">
        <f t="shared" si="12"/>
        <v>#VALUE!</v>
      </c>
      <c r="N22" s="18" t="e">
        <f>VLOOKUP(F22,F4数据库!C:Y,4,0)</f>
        <v>#VALUE!</v>
      </c>
      <c r="O22" s="18" t="e">
        <f>VLOOKUP(G22,F4数据库!AA:AB,2,0)</f>
        <v>#N/A</v>
      </c>
      <c r="P22" s="18"/>
      <c r="Q22" s="18" t="e" cm="1">
        <f t="array" ref="Q22">_xlfn.IFS(I22="A",VLOOKUP(F22,F4数据库!C:Y,7,0),I22="B",VLOOKUP(F22,F4数据库!C:Y,13,0),I22="C",VLOOKUP(F22,F4数据库!C:Y,19,0))</f>
        <v>#N/A</v>
      </c>
      <c r="R22" s="18" t="e" cm="1">
        <f t="array" ref="R22">_xlfn.IFS(I22="A",VLOOKUP(F22,F4数据库!C:Y,8,0),I22="B",VLOOKUP(F22,F4数据库!C:Y,14,0),I22="C",VLOOKUP(F22,F4数据库!C:Y,20,0))</f>
        <v>#N/A</v>
      </c>
      <c r="S22" s="19" t="e" cm="1">
        <f t="array" ref="S22">_xlfn.IFS(I22="A",VLOOKUP(F22,F4数据库!C:Y,9,0),I22="B",VLOOKUP(F22,F4数据库!C:Y,15,0),I22="C",VLOOKUP(F22,F4数据库!C:Y,21,0))*C22</f>
        <v>#N/A</v>
      </c>
      <c r="T22" s="18" t="e" cm="1">
        <f t="array" ref="T22">_xlfn.IFS(I22="A",VLOOKUP(F22,F4数据库!C:Y,10,0),I22="B",VLOOKUP(F22,F4数据库!C:Y,16,0),I22="C",VLOOKUP(F22,F4数据库!C:Y,22,0))</f>
        <v>#N/A</v>
      </c>
      <c r="U22" s="18" t="e" cm="1">
        <f t="array" ref="U22">_xlfn.IFS(I22="A",VLOOKUP(F22,F4数据库!C:Y,11,0),I22="B",VLOOKUP(F22,F4数据库!C:Y,17,0),I22="C",VLOOKUP(F22,F4数据库!C:Y,23,0))</f>
        <v>#N/A</v>
      </c>
      <c r="V22" s="18"/>
    </row>
    <row r="23" spans="1:22" x14ac:dyDescent="0.25">
      <c r="A23" s="22"/>
      <c r="B23" s="3"/>
      <c r="C23" s="3"/>
      <c r="D23" s="3"/>
      <c r="E23" s="18" t="e">
        <f t="shared" si="5"/>
        <v>#VALUE!</v>
      </c>
      <c r="F23" s="18" t="e">
        <f t="shared" si="6"/>
        <v>#VALUE!</v>
      </c>
      <c r="G23" s="18" t="str">
        <f t="shared" si="7"/>
        <v/>
      </c>
      <c r="H23" s="18" t="str">
        <f t="shared" si="8"/>
        <v/>
      </c>
      <c r="I23" s="18" t="str">
        <f t="shared" si="9"/>
        <v/>
      </c>
      <c r="J23" s="18" t="str">
        <f t="shared" si="10"/>
        <v/>
      </c>
      <c r="K23" s="18" t="e">
        <f>VLOOKUP(F23,F4数据库!C:Y,3,0)</f>
        <v>#VALUE!</v>
      </c>
      <c r="L23" s="18" t="e">
        <f t="shared" si="11"/>
        <v>#VALUE!</v>
      </c>
      <c r="M23" s="19" t="e">
        <f t="shared" si="12"/>
        <v>#VALUE!</v>
      </c>
      <c r="N23" s="18" t="e">
        <f>VLOOKUP(F23,F4数据库!C:Y,4,0)</f>
        <v>#VALUE!</v>
      </c>
      <c r="O23" s="18" t="e">
        <f>VLOOKUP(G23,F4数据库!AA:AB,2,0)</f>
        <v>#N/A</v>
      </c>
      <c r="P23" s="18"/>
      <c r="Q23" s="18" t="e" cm="1">
        <f t="array" ref="Q23">_xlfn.IFS(I23="A",VLOOKUP(F23,F4数据库!C:Y,7,0),I23="B",VLOOKUP(F23,F4数据库!C:Y,13,0),I23="C",VLOOKUP(F23,F4数据库!C:Y,19,0))</f>
        <v>#N/A</v>
      </c>
      <c r="R23" s="18" t="e" cm="1">
        <f t="array" ref="R23">_xlfn.IFS(I23="A",VLOOKUP(F23,F4数据库!C:Y,8,0),I23="B",VLOOKUP(F23,F4数据库!C:Y,14,0),I23="C",VLOOKUP(F23,F4数据库!C:Y,20,0))</f>
        <v>#N/A</v>
      </c>
      <c r="S23" s="19" t="e" cm="1">
        <f t="array" ref="S23">_xlfn.IFS(I23="A",VLOOKUP(F23,F4数据库!C:Y,9,0),I23="B",VLOOKUP(F23,F4数据库!C:Y,15,0),I23="C",VLOOKUP(F23,F4数据库!C:Y,21,0))*C23</f>
        <v>#N/A</v>
      </c>
      <c r="T23" s="18" t="e" cm="1">
        <f t="array" ref="T23">_xlfn.IFS(I23="A",VLOOKUP(F23,F4数据库!C:Y,10,0),I23="B",VLOOKUP(F23,F4数据库!C:Y,16,0),I23="C",VLOOKUP(F23,F4数据库!C:Y,22,0))</f>
        <v>#N/A</v>
      </c>
      <c r="U23" s="18" t="e" cm="1">
        <f t="array" ref="U23">_xlfn.IFS(I23="A",VLOOKUP(F23,F4数据库!C:Y,11,0),I23="B",VLOOKUP(F23,F4数据库!C:Y,17,0),I23="C",VLOOKUP(F23,F4数据库!C:Y,23,0))</f>
        <v>#N/A</v>
      </c>
      <c r="V23" s="18"/>
    </row>
    <row r="24" spans="1:22" x14ac:dyDescent="0.25">
      <c r="A24" s="22"/>
      <c r="B24" s="3"/>
      <c r="C24" s="3"/>
      <c r="D24" s="3"/>
      <c r="E24" s="18" t="e">
        <f t="shared" si="5"/>
        <v>#VALUE!</v>
      </c>
      <c r="F24" s="18" t="e">
        <f t="shared" si="6"/>
        <v>#VALUE!</v>
      </c>
      <c r="G24" s="18" t="str">
        <f t="shared" si="7"/>
        <v/>
      </c>
      <c r="H24" s="18" t="str">
        <f t="shared" si="8"/>
        <v/>
      </c>
      <c r="I24" s="18" t="str">
        <f t="shared" si="9"/>
        <v/>
      </c>
      <c r="J24" s="18" t="str">
        <f t="shared" si="10"/>
        <v/>
      </c>
      <c r="K24" s="18" t="e">
        <f>VLOOKUP(F24,F4数据库!C:Y,3,0)</f>
        <v>#VALUE!</v>
      </c>
      <c r="L24" s="18" t="e">
        <f t="shared" si="11"/>
        <v>#VALUE!</v>
      </c>
      <c r="M24" s="19" t="e">
        <f t="shared" si="12"/>
        <v>#VALUE!</v>
      </c>
      <c r="N24" s="18" t="e">
        <f>VLOOKUP(F24,F4数据库!C:Y,4,0)</f>
        <v>#VALUE!</v>
      </c>
      <c r="O24" s="18" t="e">
        <f>VLOOKUP(G24,F4数据库!AA:AB,2,0)</f>
        <v>#N/A</v>
      </c>
      <c r="P24" s="18"/>
      <c r="Q24" s="18" t="e" cm="1">
        <f t="array" ref="Q24">_xlfn.IFS(I24="A",VLOOKUP(F24,F4数据库!C:Y,7,0),I24="B",VLOOKUP(F24,F4数据库!C:Y,13,0),I24="C",VLOOKUP(F24,F4数据库!C:Y,19,0))</f>
        <v>#N/A</v>
      </c>
      <c r="R24" s="18" t="e" cm="1">
        <f t="array" ref="R24">_xlfn.IFS(I24="A",VLOOKUP(F24,F4数据库!C:Y,8,0),I24="B",VLOOKUP(F24,F4数据库!C:Y,14,0),I24="C",VLOOKUP(F24,F4数据库!C:Y,20,0))</f>
        <v>#N/A</v>
      </c>
      <c r="S24" s="19" t="e" cm="1">
        <f t="array" ref="S24">_xlfn.IFS(I24="A",VLOOKUP(F24,F4数据库!C:Y,9,0),I24="B",VLOOKUP(F24,F4数据库!C:Y,15,0),I24="C",VLOOKUP(F24,F4数据库!C:Y,21,0))*C24</f>
        <v>#N/A</v>
      </c>
      <c r="T24" s="18" t="e" cm="1">
        <f t="array" ref="T24">_xlfn.IFS(I24="A",VLOOKUP(F24,F4数据库!C:Y,10,0),I24="B",VLOOKUP(F24,F4数据库!C:Y,16,0),I24="C",VLOOKUP(F24,F4数据库!C:Y,22,0))</f>
        <v>#N/A</v>
      </c>
      <c r="U24" s="18" t="e" cm="1">
        <f t="array" ref="U24">_xlfn.IFS(I24="A",VLOOKUP(F24,F4数据库!C:Y,11,0),I24="B",VLOOKUP(F24,F4数据库!C:Y,17,0),I24="C",VLOOKUP(F24,F4数据库!C:Y,23,0))</f>
        <v>#N/A</v>
      </c>
      <c r="V24" s="18"/>
    </row>
    <row r="25" spans="1:22" x14ac:dyDescent="0.25">
      <c r="A25" s="22"/>
      <c r="B25" s="3"/>
      <c r="C25" s="3"/>
      <c r="D25" s="3"/>
      <c r="E25" s="18" t="e">
        <f t="shared" si="5"/>
        <v>#VALUE!</v>
      </c>
      <c r="F25" s="18" t="e">
        <f t="shared" si="6"/>
        <v>#VALUE!</v>
      </c>
      <c r="G25" s="18" t="str">
        <f t="shared" si="7"/>
        <v/>
      </c>
      <c r="H25" s="18" t="str">
        <f t="shared" si="8"/>
        <v/>
      </c>
      <c r="I25" s="18" t="str">
        <f t="shared" si="9"/>
        <v/>
      </c>
      <c r="J25" s="18" t="str">
        <f t="shared" si="10"/>
        <v/>
      </c>
      <c r="K25" s="18" t="e">
        <f>VLOOKUP(F25,F4数据库!C:Y,3,0)</f>
        <v>#VALUE!</v>
      </c>
      <c r="L25" s="18" t="e">
        <f t="shared" si="11"/>
        <v>#VALUE!</v>
      </c>
      <c r="M25" s="19" t="e">
        <f t="shared" si="12"/>
        <v>#VALUE!</v>
      </c>
      <c r="N25" s="18" t="e">
        <f>VLOOKUP(F25,F4数据库!C:Y,4,0)</f>
        <v>#VALUE!</v>
      </c>
      <c r="O25" s="18" t="e">
        <f>VLOOKUP(G25,F4数据库!AA:AB,2,0)</f>
        <v>#N/A</v>
      </c>
      <c r="P25" s="18"/>
      <c r="Q25" s="18" t="e" cm="1">
        <f t="array" ref="Q25">_xlfn.IFS(I25="A",VLOOKUP(F25,F4数据库!C:Y,7,0),I25="B",VLOOKUP(F25,F4数据库!C:Y,13,0),I25="C",VLOOKUP(F25,F4数据库!C:Y,19,0))</f>
        <v>#N/A</v>
      </c>
      <c r="R25" s="18" t="e" cm="1">
        <f t="array" ref="R25">_xlfn.IFS(I25="A",VLOOKUP(F25,F4数据库!C:Y,8,0),I25="B",VLOOKUP(F25,F4数据库!C:Y,14,0),I25="C",VLOOKUP(F25,F4数据库!C:Y,20,0))</f>
        <v>#N/A</v>
      </c>
      <c r="S25" s="19" t="e" cm="1">
        <f t="array" ref="S25">_xlfn.IFS(I25="A",VLOOKUP(F25,F4数据库!C:Y,9,0),I25="B",VLOOKUP(F25,F4数据库!C:Y,15,0),I25="C",VLOOKUP(F25,F4数据库!C:Y,21,0))*C25</f>
        <v>#N/A</v>
      </c>
      <c r="T25" s="18" t="e" cm="1">
        <f t="array" ref="T25">_xlfn.IFS(I25="A",VLOOKUP(F25,F4数据库!C:Y,10,0),I25="B",VLOOKUP(F25,F4数据库!C:Y,16,0),I25="C",VLOOKUP(F25,F4数据库!C:Y,22,0))</f>
        <v>#N/A</v>
      </c>
      <c r="U25" s="18" t="e" cm="1">
        <f t="array" ref="U25">_xlfn.IFS(I25="A",VLOOKUP(F25,F4数据库!C:Y,11,0),I25="B",VLOOKUP(F25,F4数据库!C:Y,17,0),I25="C",VLOOKUP(F25,F4数据库!C:Y,23,0))</f>
        <v>#N/A</v>
      </c>
      <c r="V25" s="18"/>
    </row>
    <row r="26" spans="1:22" x14ac:dyDescent="0.25">
      <c r="A26" s="22"/>
      <c r="B26" s="3"/>
      <c r="C26" s="3"/>
      <c r="D26" s="3"/>
      <c r="E26" s="18" t="e">
        <f t="shared" si="5"/>
        <v>#VALUE!</v>
      </c>
      <c r="F26" s="18" t="e">
        <f t="shared" si="6"/>
        <v>#VALUE!</v>
      </c>
      <c r="G26" s="18" t="str">
        <f t="shared" si="7"/>
        <v/>
      </c>
      <c r="H26" s="18" t="str">
        <f t="shared" si="8"/>
        <v/>
      </c>
      <c r="I26" s="18" t="str">
        <f t="shared" si="9"/>
        <v/>
      </c>
      <c r="J26" s="18" t="str">
        <f t="shared" si="10"/>
        <v/>
      </c>
      <c r="K26" s="18" t="e">
        <f>VLOOKUP(F26,F4数据库!C:Y,3,0)</f>
        <v>#VALUE!</v>
      </c>
      <c r="L26" s="18" t="e">
        <f t="shared" si="11"/>
        <v>#VALUE!</v>
      </c>
      <c r="M26" s="19" t="e">
        <f t="shared" si="12"/>
        <v>#VALUE!</v>
      </c>
      <c r="N26" s="18" t="e">
        <f>VLOOKUP(F26,F4数据库!C:Y,4,0)</f>
        <v>#VALUE!</v>
      </c>
      <c r="O26" s="18" t="e">
        <f>VLOOKUP(G26,F4数据库!AA:AB,2,0)</f>
        <v>#N/A</v>
      </c>
      <c r="P26" s="18"/>
      <c r="Q26" s="18" t="e" cm="1">
        <f t="array" ref="Q26">_xlfn.IFS(I26="A",VLOOKUP(F26,F4数据库!C:Y,7,0),I26="B",VLOOKUP(F26,F4数据库!C:Y,13,0),I26="C",VLOOKUP(F26,F4数据库!C:Y,19,0))</f>
        <v>#N/A</v>
      </c>
      <c r="R26" s="18" t="e" cm="1">
        <f t="array" ref="R26">_xlfn.IFS(I26="A",VLOOKUP(F26,F4数据库!C:Y,8,0),I26="B",VLOOKUP(F26,F4数据库!C:Y,14,0),I26="C",VLOOKUP(F26,F4数据库!C:Y,20,0))</f>
        <v>#N/A</v>
      </c>
      <c r="S26" s="19" t="e" cm="1">
        <f t="array" ref="S26">_xlfn.IFS(I26="A",VLOOKUP(F26,F4数据库!C:Y,9,0),I26="B",VLOOKUP(F26,F4数据库!C:Y,15,0),I26="C",VLOOKUP(F26,F4数据库!C:Y,21,0))*C26</f>
        <v>#N/A</v>
      </c>
      <c r="T26" s="18" t="e" cm="1">
        <f t="array" ref="T26">_xlfn.IFS(I26="A",VLOOKUP(F26,F4数据库!C:Y,10,0),I26="B",VLOOKUP(F26,F4数据库!C:Y,16,0),I26="C",VLOOKUP(F26,F4数据库!C:Y,22,0))</f>
        <v>#N/A</v>
      </c>
      <c r="U26" s="18" t="e" cm="1">
        <f t="array" ref="U26">_xlfn.IFS(I26="A",VLOOKUP(F26,F4数据库!C:Y,11,0),I26="B",VLOOKUP(F26,F4数据库!C:Y,17,0),I26="C",VLOOKUP(F26,F4数据库!C:Y,23,0))</f>
        <v>#N/A</v>
      </c>
      <c r="V26" s="18"/>
    </row>
    <row r="27" spans="1:22" x14ac:dyDescent="0.25">
      <c r="A27" s="22"/>
      <c r="B27" s="3"/>
      <c r="C27" s="3"/>
      <c r="D27" s="3"/>
      <c r="E27" s="18" t="e">
        <f t="shared" si="5"/>
        <v>#VALUE!</v>
      </c>
      <c r="F27" s="18" t="e">
        <f t="shared" si="6"/>
        <v>#VALUE!</v>
      </c>
      <c r="G27" s="18" t="str">
        <f t="shared" si="7"/>
        <v/>
      </c>
      <c r="H27" s="18" t="str">
        <f t="shared" si="8"/>
        <v/>
      </c>
      <c r="I27" s="18" t="str">
        <f t="shared" si="9"/>
        <v/>
      </c>
      <c r="J27" s="18" t="str">
        <f t="shared" si="10"/>
        <v/>
      </c>
      <c r="K27" s="18" t="e">
        <f>VLOOKUP(F27,F4数据库!C:Y,3,0)</f>
        <v>#VALUE!</v>
      </c>
      <c r="L27" s="18" t="e">
        <f t="shared" si="11"/>
        <v>#VALUE!</v>
      </c>
      <c r="M27" s="19" t="e">
        <f t="shared" si="12"/>
        <v>#VALUE!</v>
      </c>
      <c r="N27" s="18" t="e">
        <f>VLOOKUP(F27,F4数据库!C:Y,4,0)</f>
        <v>#VALUE!</v>
      </c>
      <c r="O27" s="18" t="e">
        <f>VLOOKUP(G27,F4数据库!AA:AB,2,0)</f>
        <v>#N/A</v>
      </c>
      <c r="P27" s="18"/>
      <c r="Q27" s="18" t="e" cm="1">
        <f t="array" ref="Q27">_xlfn.IFS(I27="A",VLOOKUP(F27,F4数据库!C:Y,7,0),I27="B",VLOOKUP(F27,F4数据库!C:Y,13,0),I27="C",VLOOKUP(F27,F4数据库!C:Y,19,0))</f>
        <v>#N/A</v>
      </c>
      <c r="R27" s="18" t="e" cm="1">
        <f t="array" ref="R27">_xlfn.IFS(I27="A",VLOOKUP(F27,F4数据库!C:Y,8,0),I27="B",VLOOKUP(F27,F4数据库!C:Y,14,0),I27="C",VLOOKUP(F27,F4数据库!C:Y,20,0))</f>
        <v>#N/A</v>
      </c>
      <c r="S27" s="19" t="e" cm="1">
        <f t="array" ref="S27">_xlfn.IFS(I27="A",VLOOKUP(F27,F4数据库!C:Y,9,0),I27="B",VLOOKUP(F27,F4数据库!C:Y,15,0),I27="C",VLOOKUP(F27,F4数据库!C:Y,21,0))*C27</f>
        <v>#N/A</v>
      </c>
      <c r="T27" s="18" t="e" cm="1">
        <f t="array" ref="T27">_xlfn.IFS(I27="A",VLOOKUP(F27,F4数据库!C:Y,10,0),I27="B",VLOOKUP(F27,F4数据库!C:Y,16,0),I27="C",VLOOKUP(F27,F4数据库!C:Y,22,0))</f>
        <v>#N/A</v>
      </c>
      <c r="U27" s="18" t="e" cm="1">
        <f t="array" ref="U27">_xlfn.IFS(I27="A",VLOOKUP(F27,F4数据库!C:Y,11,0),I27="B",VLOOKUP(F27,F4数据库!C:Y,17,0),I27="C",VLOOKUP(F27,F4数据库!C:Y,23,0))</f>
        <v>#N/A</v>
      </c>
      <c r="V27" s="18"/>
    </row>
    <row r="28" spans="1:22" x14ac:dyDescent="0.25">
      <c r="A28" s="22"/>
      <c r="B28" s="3"/>
      <c r="C28" s="3"/>
      <c r="D28" s="3"/>
      <c r="E28" s="18" t="e">
        <f t="shared" si="5"/>
        <v>#VALUE!</v>
      </c>
      <c r="F28" s="18" t="e">
        <f t="shared" si="6"/>
        <v>#VALUE!</v>
      </c>
      <c r="G28" s="18" t="str">
        <f t="shared" si="7"/>
        <v/>
      </c>
      <c r="H28" s="18" t="str">
        <f t="shared" si="8"/>
        <v/>
      </c>
      <c r="I28" s="18" t="str">
        <f t="shared" si="9"/>
        <v/>
      </c>
      <c r="J28" s="18" t="str">
        <f t="shared" si="10"/>
        <v/>
      </c>
      <c r="K28" s="18" t="e">
        <f>VLOOKUP(F28,F4数据库!C:Y,3,0)</f>
        <v>#VALUE!</v>
      </c>
      <c r="L28" s="18" t="e">
        <f t="shared" si="11"/>
        <v>#VALUE!</v>
      </c>
      <c r="M28" s="19" t="e">
        <f t="shared" si="12"/>
        <v>#VALUE!</v>
      </c>
      <c r="N28" s="18" t="e">
        <f>VLOOKUP(F28,F4数据库!C:Y,4,0)</f>
        <v>#VALUE!</v>
      </c>
      <c r="O28" s="18" t="e">
        <f>VLOOKUP(G28,F4数据库!AA:AB,2,0)</f>
        <v>#N/A</v>
      </c>
      <c r="P28" s="18"/>
      <c r="Q28" s="18" t="e" cm="1">
        <f t="array" ref="Q28">_xlfn.IFS(I28="A",VLOOKUP(F28,F4数据库!C:Y,7,0),I28="B",VLOOKUP(F28,F4数据库!C:Y,13,0),I28="C",VLOOKUP(F28,F4数据库!C:Y,19,0))</f>
        <v>#N/A</v>
      </c>
      <c r="R28" s="18" t="e" cm="1">
        <f t="array" ref="R28">_xlfn.IFS(I28="A",VLOOKUP(F28,F4数据库!C:Y,8,0),I28="B",VLOOKUP(F28,F4数据库!C:Y,14,0),I28="C",VLOOKUP(F28,F4数据库!C:Y,20,0))</f>
        <v>#N/A</v>
      </c>
      <c r="S28" s="19" t="e" cm="1">
        <f t="array" ref="S28">_xlfn.IFS(I28="A",VLOOKUP(F28,F4数据库!C:Y,9,0),I28="B",VLOOKUP(F28,F4数据库!C:Y,15,0),I28="C",VLOOKUP(F28,F4数据库!C:Y,21,0))*C28</f>
        <v>#N/A</v>
      </c>
      <c r="T28" s="18" t="e" cm="1">
        <f t="array" ref="T28">_xlfn.IFS(I28="A",VLOOKUP(F28,F4数据库!C:Y,10,0),I28="B",VLOOKUP(F28,F4数据库!C:Y,16,0),I28="C",VLOOKUP(F28,F4数据库!C:Y,22,0))</f>
        <v>#N/A</v>
      </c>
      <c r="U28" s="18" t="e" cm="1">
        <f t="array" ref="U28">_xlfn.IFS(I28="A",VLOOKUP(F28,F4数据库!C:Y,11,0),I28="B",VLOOKUP(F28,F4数据库!C:Y,17,0),I28="C",VLOOKUP(F28,F4数据库!C:Y,23,0))</f>
        <v>#N/A</v>
      </c>
      <c r="V28" s="18"/>
    </row>
    <row r="29" spans="1:22" x14ac:dyDescent="0.25">
      <c r="A29" s="22"/>
      <c r="B29" s="3"/>
      <c r="C29" s="3"/>
      <c r="D29" s="3"/>
      <c r="E29" s="18" t="e">
        <f t="shared" si="5"/>
        <v>#VALUE!</v>
      </c>
      <c r="F29" s="18" t="e">
        <f t="shared" si="6"/>
        <v>#VALUE!</v>
      </c>
      <c r="G29" s="18" t="str">
        <f t="shared" si="7"/>
        <v/>
      </c>
      <c r="H29" s="18" t="str">
        <f t="shared" si="8"/>
        <v/>
      </c>
      <c r="I29" s="18" t="str">
        <f t="shared" si="9"/>
        <v/>
      </c>
      <c r="J29" s="18" t="str">
        <f t="shared" si="10"/>
        <v/>
      </c>
      <c r="K29" s="18" t="e">
        <f>VLOOKUP(F29,F4数据库!C:Y,3,0)</f>
        <v>#VALUE!</v>
      </c>
      <c r="L29" s="18" t="e">
        <f t="shared" si="11"/>
        <v>#VALUE!</v>
      </c>
      <c r="M29" s="19" t="e">
        <f t="shared" si="12"/>
        <v>#VALUE!</v>
      </c>
      <c r="N29" s="18" t="e">
        <f>VLOOKUP(F29,F4数据库!C:Y,4,0)</f>
        <v>#VALUE!</v>
      </c>
      <c r="O29" s="18" t="e">
        <f>VLOOKUP(G29,F4数据库!AA:AB,2,0)</f>
        <v>#N/A</v>
      </c>
      <c r="P29" s="18"/>
      <c r="Q29" s="18" t="e" cm="1">
        <f t="array" ref="Q29">_xlfn.IFS(I29="A",VLOOKUP(F29,F4数据库!C:Y,7,0),I29="B",VLOOKUP(F29,F4数据库!C:Y,13,0),I29="C",VLOOKUP(F29,F4数据库!C:Y,19,0))</f>
        <v>#N/A</v>
      </c>
      <c r="R29" s="18" t="e" cm="1">
        <f t="array" ref="R29">_xlfn.IFS(I29="A",VLOOKUP(F29,F4数据库!C:Y,8,0),I29="B",VLOOKUP(F29,F4数据库!C:Y,14,0),I29="C",VLOOKUP(F29,F4数据库!C:Y,20,0))</f>
        <v>#N/A</v>
      </c>
      <c r="S29" s="19" t="e" cm="1">
        <f t="array" ref="S29">_xlfn.IFS(I29="A",VLOOKUP(F29,F4数据库!C:Y,9,0),I29="B",VLOOKUP(F29,F4数据库!C:Y,15,0),I29="C",VLOOKUP(F29,F4数据库!C:Y,21,0))*C29</f>
        <v>#N/A</v>
      </c>
      <c r="T29" s="18" t="e" cm="1">
        <f t="array" ref="T29">_xlfn.IFS(I29="A",VLOOKUP(F29,F4数据库!C:Y,10,0),I29="B",VLOOKUP(F29,F4数据库!C:Y,16,0),I29="C",VLOOKUP(F29,F4数据库!C:Y,22,0))</f>
        <v>#N/A</v>
      </c>
      <c r="U29" s="18" t="e" cm="1">
        <f t="array" ref="U29">_xlfn.IFS(I29="A",VLOOKUP(F29,F4数据库!C:Y,11,0),I29="B",VLOOKUP(F29,F4数据库!C:Y,17,0),I29="C",VLOOKUP(F29,F4数据库!C:Y,23,0))</f>
        <v>#N/A</v>
      </c>
      <c r="V29" s="18"/>
    </row>
    <row r="30" spans="1:22" x14ac:dyDescent="0.25">
      <c r="A30" s="22"/>
      <c r="B30" s="3"/>
      <c r="C30" s="3"/>
      <c r="D30" s="3"/>
      <c r="E30" s="18" t="e">
        <f t="shared" si="5"/>
        <v>#VALUE!</v>
      </c>
      <c r="F30" s="18" t="e">
        <f t="shared" si="6"/>
        <v>#VALUE!</v>
      </c>
      <c r="G30" s="18" t="str">
        <f t="shared" si="7"/>
        <v/>
      </c>
      <c r="H30" s="18" t="str">
        <f t="shared" si="8"/>
        <v/>
      </c>
      <c r="I30" s="18" t="str">
        <f t="shared" si="9"/>
        <v/>
      </c>
      <c r="J30" s="18" t="str">
        <f t="shared" si="10"/>
        <v/>
      </c>
      <c r="K30" s="18" t="e">
        <f>VLOOKUP(F30,F4数据库!C:Y,3,0)</f>
        <v>#VALUE!</v>
      </c>
      <c r="L30" s="18" t="e">
        <f t="shared" si="11"/>
        <v>#VALUE!</v>
      </c>
      <c r="M30" s="19" t="e">
        <f t="shared" si="12"/>
        <v>#VALUE!</v>
      </c>
      <c r="N30" s="18" t="e">
        <f>VLOOKUP(F30,F4数据库!C:Y,4,0)</f>
        <v>#VALUE!</v>
      </c>
      <c r="O30" s="18" t="e">
        <f>VLOOKUP(G30,F4数据库!AA:AB,2,0)</f>
        <v>#N/A</v>
      </c>
      <c r="P30" s="18"/>
      <c r="Q30" s="18" t="e" cm="1">
        <f t="array" ref="Q30">_xlfn.IFS(I30="A",VLOOKUP(F30,F4数据库!C:Y,7,0),I30="B",VLOOKUP(F30,F4数据库!C:Y,13,0),I30="C",VLOOKUP(F30,F4数据库!C:Y,19,0))</f>
        <v>#N/A</v>
      </c>
      <c r="R30" s="18" t="e" cm="1">
        <f t="array" ref="R30">_xlfn.IFS(I30="A",VLOOKUP(F30,F4数据库!C:Y,8,0),I30="B",VLOOKUP(F30,F4数据库!C:Y,14,0),I30="C",VLOOKUP(F30,F4数据库!C:Y,20,0))</f>
        <v>#N/A</v>
      </c>
      <c r="S30" s="19" t="e" cm="1">
        <f t="array" ref="S30">_xlfn.IFS(I30="A",VLOOKUP(F30,F4数据库!C:Y,9,0),I30="B",VLOOKUP(F30,F4数据库!C:Y,15,0),I30="C",VLOOKUP(F30,F4数据库!C:Y,21,0))*C30</f>
        <v>#N/A</v>
      </c>
      <c r="T30" s="18" t="e" cm="1">
        <f t="array" ref="T30">_xlfn.IFS(I30="A",VLOOKUP(F30,F4数据库!C:Y,10,0),I30="B",VLOOKUP(F30,F4数据库!C:Y,16,0),I30="C",VLOOKUP(F30,F4数据库!C:Y,22,0))</f>
        <v>#N/A</v>
      </c>
      <c r="U30" s="18" t="e" cm="1">
        <f t="array" ref="U30">_xlfn.IFS(I30="A",VLOOKUP(F30,F4数据库!C:Y,11,0),I30="B",VLOOKUP(F30,F4数据库!C:Y,17,0),I30="C",VLOOKUP(F30,F4数据库!C:Y,23,0))</f>
        <v>#N/A</v>
      </c>
      <c r="V30" s="18"/>
    </row>
    <row r="31" spans="1:22" x14ac:dyDescent="0.25">
      <c r="A31" s="22"/>
      <c r="B31" s="3"/>
      <c r="C31" s="3"/>
      <c r="D31" s="3"/>
      <c r="E31" s="18" t="e">
        <f t="shared" si="5"/>
        <v>#VALUE!</v>
      </c>
      <c r="F31" s="18" t="e">
        <f t="shared" si="6"/>
        <v>#VALUE!</v>
      </c>
      <c r="G31" s="18" t="str">
        <f t="shared" si="7"/>
        <v/>
      </c>
      <c r="H31" s="18" t="str">
        <f t="shared" si="8"/>
        <v/>
      </c>
      <c r="I31" s="18" t="str">
        <f t="shared" si="9"/>
        <v/>
      </c>
      <c r="J31" s="18" t="str">
        <f t="shared" si="10"/>
        <v/>
      </c>
      <c r="K31" s="18" t="e">
        <f>VLOOKUP(F31,F4数据库!C:Y,3,0)</f>
        <v>#VALUE!</v>
      </c>
      <c r="L31" s="18" t="e">
        <f t="shared" si="11"/>
        <v>#VALUE!</v>
      </c>
      <c r="M31" s="19" t="e">
        <f t="shared" si="12"/>
        <v>#VALUE!</v>
      </c>
      <c r="N31" s="18" t="e">
        <f>VLOOKUP(F31,F4数据库!C:Y,4,0)</f>
        <v>#VALUE!</v>
      </c>
      <c r="O31" s="18" t="e">
        <f>VLOOKUP(G31,F4数据库!AA:AB,2,0)</f>
        <v>#N/A</v>
      </c>
      <c r="P31" s="18"/>
      <c r="Q31" s="18" t="e" cm="1">
        <f t="array" ref="Q31">_xlfn.IFS(I31="A",VLOOKUP(F31,F4数据库!C:Y,7,0),I31="B",VLOOKUP(F31,F4数据库!C:Y,13,0),I31="C",VLOOKUP(F31,F4数据库!C:Y,19,0))</f>
        <v>#N/A</v>
      </c>
      <c r="R31" s="18" t="e" cm="1">
        <f t="array" ref="R31">_xlfn.IFS(I31="A",VLOOKUP(F31,F4数据库!C:Y,8,0),I31="B",VLOOKUP(F31,F4数据库!C:Y,14,0),I31="C",VLOOKUP(F31,F4数据库!C:Y,20,0))</f>
        <v>#N/A</v>
      </c>
      <c r="S31" s="19" t="e" cm="1">
        <f t="array" ref="S31">_xlfn.IFS(I31="A",VLOOKUP(F31,F4数据库!C:Y,9,0),I31="B",VLOOKUP(F31,F4数据库!C:Y,15,0),I31="C",VLOOKUP(F31,F4数据库!C:Y,21,0))*C31</f>
        <v>#N/A</v>
      </c>
      <c r="T31" s="18" t="e" cm="1">
        <f t="array" ref="T31">_xlfn.IFS(I31="A",VLOOKUP(F31,F4数据库!C:Y,10,0),I31="B",VLOOKUP(F31,F4数据库!C:Y,16,0),I31="C",VLOOKUP(F31,F4数据库!C:Y,22,0))</f>
        <v>#N/A</v>
      </c>
      <c r="U31" s="18" t="e" cm="1">
        <f t="array" ref="U31">_xlfn.IFS(I31="A",VLOOKUP(F31,F4数据库!C:Y,11,0),I31="B",VLOOKUP(F31,F4数据库!C:Y,17,0),I31="C",VLOOKUP(F31,F4数据库!C:Y,23,0))</f>
        <v>#N/A</v>
      </c>
      <c r="V31" s="18"/>
    </row>
    <row r="32" spans="1:22" x14ac:dyDescent="0.25">
      <c r="A32" s="22"/>
      <c r="B32" s="3"/>
      <c r="C32" s="3"/>
      <c r="D32" s="3"/>
      <c r="E32" s="18" t="e">
        <f t="shared" si="5"/>
        <v>#VALUE!</v>
      </c>
      <c r="F32" s="18" t="e">
        <f t="shared" si="6"/>
        <v>#VALUE!</v>
      </c>
      <c r="G32" s="18" t="str">
        <f t="shared" si="7"/>
        <v/>
      </c>
      <c r="H32" s="18" t="str">
        <f t="shared" si="8"/>
        <v/>
      </c>
      <c r="I32" s="18" t="str">
        <f t="shared" si="9"/>
        <v/>
      </c>
      <c r="J32" s="18" t="str">
        <f t="shared" si="10"/>
        <v/>
      </c>
      <c r="K32" s="18" t="e">
        <f>VLOOKUP(F32,F4数据库!C:Y,3,0)</f>
        <v>#VALUE!</v>
      </c>
      <c r="L32" s="18" t="e">
        <f t="shared" si="11"/>
        <v>#VALUE!</v>
      </c>
      <c r="M32" s="19" t="e">
        <f t="shared" si="12"/>
        <v>#VALUE!</v>
      </c>
      <c r="N32" s="18" t="e">
        <f>VLOOKUP(F32,F4数据库!C:Y,4,0)</f>
        <v>#VALUE!</v>
      </c>
      <c r="O32" s="18" t="e">
        <f>VLOOKUP(G32,F4数据库!AA:AB,2,0)</f>
        <v>#N/A</v>
      </c>
      <c r="P32" s="18"/>
      <c r="Q32" s="18" t="e" cm="1">
        <f t="array" ref="Q32">_xlfn.IFS(I32="A",VLOOKUP(F32,F4数据库!C:Y,7,0),I32="B",VLOOKUP(F32,F4数据库!C:Y,13,0),I32="C",VLOOKUP(F32,F4数据库!C:Y,19,0))</f>
        <v>#N/A</v>
      </c>
      <c r="R32" s="18" t="e" cm="1">
        <f t="array" ref="R32">_xlfn.IFS(I32="A",VLOOKUP(F32,F4数据库!C:Y,8,0),I32="B",VLOOKUP(F32,F4数据库!C:Y,14,0),I32="C",VLOOKUP(F32,F4数据库!C:Y,20,0))</f>
        <v>#N/A</v>
      </c>
      <c r="S32" s="19" t="e" cm="1">
        <f t="array" ref="S32">_xlfn.IFS(I32="A",VLOOKUP(F32,F4数据库!C:Y,9,0),I32="B",VLOOKUP(F32,F4数据库!C:Y,15,0),I32="C",VLOOKUP(F32,F4数据库!C:Y,21,0))*C32</f>
        <v>#N/A</v>
      </c>
      <c r="T32" s="18" t="e" cm="1">
        <f t="array" ref="T32">_xlfn.IFS(I32="A",VLOOKUP(F32,F4数据库!C:Y,10,0),I32="B",VLOOKUP(F32,F4数据库!C:Y,16,0),I32="C",VLOOKUP(F32,F4数据库!C:Y,22,0))</f>
        <v>#N/A</v>
      </c>
      <c r="U32" s="18" t="e" cm="1">
        <f t="array" ref="U32">_xlfn.IFS(I32="A",VLOOKUP(F32,F4数据库!C:Y,11,0),I32="B",VLOOKUP(F32,F4数据库!C:Y,17,0),I32="C",VLOOKUP(F32,F4数据库!C:Y,23,0))</f>
        <v>#N/A</v>
      </c>
      <c r="V32" s="18"/>
    </row>
    <row r="33" spans="1:22" x14ac:dyDescent="0.25">
      <c r="A33" s="22"/>
      <c r="B33" s="3"/>
      <c r="C33" s="3"/>
      <c r="D33" s="3"/>
      <c r="E33" s="18" t="e">
        <f t="shared" si="5"/>
        <v>#VALUE!</v>
      </c>
      <c r="F33" s="18" t="e">
        <f t="shared" si="6"/>
        <v>#VALUE!</v>
      </c>
      <c r="G33" s="18" t="str">
        <f t="shared" si="7"/>
        <v/>
      </c>
      <c r="H33" s="18" t="str">
        <f t="shared" si="8"/>
        <v/>
      </c>
      <c r="I33" s="18" t="str">
        <f t="shared" si="9"/>
        <v/>
      </c>
      <c r="J33" s="18" t="str">
        <f t="shared" si="10"/>
        <v/>
      </c>
      <c r="K33" s="18" t="e">
        <f>VLOOKUP(F33,F4数据库!C:Y,3,0)</f>
        <v>#VALUE!</v>
      </c>
      <c r="L33" s="18" t="e">
        <f t="shared" si="11"/>
        <v>#VALUE!</v>
      </c>
      <c r="M33" s="19" t="e">
        <f t="shared" si="12"/>
        <v>#VALUE!</v>
      </c>
      <c r="N33" s="18" t="e">
        <f>VLOOKUP(F33,F4数据库!C:Y,4,0)</f>
        <v>#VALUE!</v>
      </c>
      <c r="O33" s="18" t="e">
        <f>VLOOKUP(G33,F4数据库!AA:AB,2,0)</f>
        <v>#N/A</v>
      </c>
      <c r="P33" s="18"/>
      <c r="Q33" s="18" t="e" cm="1">
        <f t="array" ref="Q33">_xlfn.IFS(I33="A",VLOOKUP(F33,F4数据库!C:Y,7,0),I33="B",VLOOKUP(F33,F4数据库!C:Y,13,0),I33="C",VLOOKUP(F33,F4数据库!C:Y,19,0))</f>
        <v>#N/A</v>
      </c>
      <c r="R33" s="18" t="e" cm="1">
        <f t="array" ref="R33">_xlfn.IFS(I33="A",VLOOKUP(F33,F4数据库!C:Y,8,0),I33="B",VLOOKUP(F33,F4数据库!C:Y,14,0),I33="C",VLOOKUP(F33,F4数据库!C:Y,20,0))</f>
        <v>#N/A</v>
      </c>
      <c r="S33" s="19" t="e" cm="1">
        <f t="array" ref="S33">_xlfn.IFS(I33="A",VLOOKUP(F33,F4数据库!C:Y,9,0),I33="B",VLOOKUP(F33,F4数据库!C:Y,15,0),I33="C",VLOOKUP(F33,F4数据库!C:Y,21,0))*C33</f>
        <v>#N/A</v>
      </c>
      <c r="T33" s="18" t="e" cm="1">
        <f t="array" ref="T33">_xlfn.IFS(I33="A",VLOOKUP(F33,F4数据库!C:Y,10,0),I33="B",VLOOKUP(F33,F4数据库!C:Y,16,0),I33="C",VLOOKUP(F33,F4数据库!C:Y,22,0))</f>
        <v>#N/A</v>
      </c>
      <c r="U33" s="18" t="e" cm="1">
        <f t="array" ref="U33">_xlfn.IFS(I33="A",VLOOKUP(F33,F4数据库!C:Y,11,0),I33="B",VLOOKUP(F33,F4数据库!C:Y,17,0),I33="C",VLOOKUP(F33,F4数据库!C:Y,23,0))</f>
        <v>#N/A</v>
      </c>
      <c r="V33" s="18"/>
    </row>
    <row r="34" spans="1:22" x14ac:dyDescent="0.25">
      <c r="A34" s="22"/>
      <c r="B34" s="3"/>
      <c r="C34" s="3"/>
      <c r="D34" s="3"/>
      <c r="E34" s="18" t="e">
        <f t="shared" si="5"/>
        <v>#VALUE!</v>
      </c>
      <c r="F34" s="18" t="e">
        <f t="shared" si="6"/>
        <v>#VALUE!</v>
      </c>
      <c r="G34" s="18" t="str">
        <f t="shared" si="7"/>
        <v/>
      </c>
      <c r="H34" s="18" t="str">
        <f t="shared" si="8"/>
        <v/>
      </c>
      <c r="I34" s="18" t="str">
        <f t="shared" si="9"/>
        <v/>
      </c>
      <c r="J34" s="18" t="str">
        <f t="shared" si="10"/>
        <v/>
      </c>
      <c r="K34" s="18" t="e">
        <f>VLOOKUP(F34,F4数据库!C:Y,3,0)</f>
        <v>#VALUE!</v>
      </c>
      <c r="L34" s="18" t="e">
        <f t="shared" si="11"/>
        <v>#VALUE!</v>
      </c>
      <c r="M34" s="19" t="e">
        <f t="shared" si="12"/>
        <v>#VALUE!</v>
      </c>
      <c r="N34" s="18" t="e">
        <f>VLOOKUP(F34,F4数据库!C:Y,4,0)</f>
        <v>#VALUE!</v>
      </c>
      <c r="O34" s="18" t="e">
        <f>VLOOKUP(G34,F4数据库!AA:AB,2,0)</f>
        <v>#N/A</v>
      </c>
      <c r="P34" s="18"/>
      <c r="Q34" s="18" t="e" cm="1">
        <f t="array" ref="Q34">_xlfn.IFS(I34="A",VLOOKUP(F34,F4数据库!C:Y,7,0),I34="B",VLOOKUP(F34,F4数据库!C:Y,13,0),I34="C",VLOOKUP(F34,F4数据库!C:Y,19,0))</f>
        <v>#N/A</v>
      </c>
      <c r="R34" s="18" t="e" cm="1">
        <f t="array" ref="R34">_xlfn.IFS(I34="A",VLOOKUP(F34,F4数据库!C:Y,8,0),I34="B",VLOOKUP(F34,F4数据库!C:Y,14,0),I34="C",VLOOKUP(F34,F4数据库!C:Y,20,0))</f>
        <v>#N/A</v>
      </c>
      <c r="S34" s="19" t="e" cm="1">
        <f t="array" ref="S34">_xlfn.IFS(I34="A",VLOOKUP(F34,F4数据库!C:Y,9,0),I34="B",VLOOKUP(F34,F4数据库!C:Y,15,0),I34="C",VLOOKUP(F34,F4数据库!C:Y,21,0))*C34</f>
        <v>#N/A</v>
      </c>
      <c r="T34" s="18" t="e" cm="1">
        <f t="array" ref="T34">_xlfn.IFS(I34="A",VLOOKUP(F34,F4数据库!C:Y,10,0),I34="B",VLOOKUP(F34,F4数据库!C:Y,16,0),I34="C",VLOOKUP(F34,F4数据库!C:Y,22,0))</f>
        <v>#N/A</v>
      </c>
      <c r="U34" s="18" t="e" cm="1">
        <f t="array" ref="U34">_xlfn.IFS(I34="A",VLOOKUP(F34,F4数据库!C:Y,11,0),I34="B",VLOOKUP(F34,F4数据库!C:Y,17,0),I34="C",VLOOKUP(F34,F4数据库!C:Y,23,0))</f>
        <v>#N/A</v>
      </c>
      <c r="V34" s="18"/>
    </row>
    <row r="35" spans="1:22" x14ac:dyDescent="0.25">
      <c r="A35" s="22"/>
      <c r="B35" s="3"/>
      <c r="C35" s="3"/>
      <c r="D35" s="3"/>
      <c r="E35" s="18" t="e">
        <f t="shared" si="5"/>
        <v>#VALUE!</v>
      </c>
      <c r="F35" s="18" t="e">
        <f t="shared" si="6"/>
        <v>#VALUE!</v>
      </c>
      <c r="G35" s="18" t="str">
        <f t="shared" si="7"/>
        <v/>
      </c>
      <c r="H35" s="18" t="str">
        <f t="shared" si="8"/>
        <v/>
      </c>
      <c r="I35" s="18" t="str">
        <f t="shared" si="9"/>
        <v/>
      </c>
      <c r="J35" s="18" t="str">
        <f t="shared" si="10"/>
        <v/>
      </c>
      <c r="K35" s="18" t="e">
        <f>VLOOKUP(F35,F4数据库!C:Y,3,0)</f>
        <v>#VALUE!</v>
      </c>
      <c r="L35" s="18" t="e">
        <f t="shared" si="11"/>
        <v>#VALUE!</v>
      </c>
      <c r="M35" s="19" t="e">
        <f t="shared" si="12"/>
        <v>#VALUE!</v>
      </c>
      <c r="N35" s="18" t="e">
        <f>VLOOKUP(F35,F4数据库!C:Y,4,0)</f>
        <v>#VALUE!</v>
      </c>
      <c r="O35" s="18" t="e">
        <f>VLOOKUP(G35,F4数据库!AA:AB,2,0)</f>
        <v>#N/A</v>
      </c>
      <c r="P35" s="18"/>
      <c r="Q35" s="18" t="e" cm="1">
        <f t="array" ref="Q35">_xlfn.IFS(I35="A",VLOOKUP(F35,F4数据库!C:Y,7,0),I35="B",VLOOKUP(F35,F4数据库!C:Y,13,0),I35="C",VLOOKUP(F35,F4数据库!C:Y,19,0))</f>
        <v>#N/A</v>
      </c>
      <c r="R35" s="18" t="e" cm="1">
        <f t="array" ref="R35">_xlfn.IFS(I35="A",VLOOKUP(F35,F4数据库!C:Y,8,0),I35="B",VLOOKUP(F35,F4数据库!C:Y,14,0),I35="C",VLOOKUP(F35,F4数据库!C:Y,20,0))</f>
        <v>#N/A</v>
      </c>
      <c r="S35" s="19" t="e" cm="1">
        <f t="array" ref="S35">_xlfn.IFS(I35="A",VLOOKUP(F35,F4数据库!C:Y,9,0),I35="B",VLOOKUP(F35,F4数据库!C:Y,15,0),I35="C",VLOOKUP(F35,F4数据库!C:Y,21,0))*C35</f>
        <v>#N/A</v>
      </c>
      <c r="T35" s="18" t="e" cm="1">
        <f t="array" ref="T35">_xlfn.IFS(I35="A",VLOOKUP(F35,F4数据库!C:Y,10,0),I35="B",VLOOKUP(F35,F4数据库!C:Y,16,0),I35="C",VLOOKUP(F35,F4数据库!C:Y,22,0))</f>
        <v>#N/A</v>
      </c>
      <c r="U35" s="18" t="e" cm="1">
        <f t="array" ref="U35">_xlfn.IFS(I35="A",VLOOKUP(F35,F4数据库!C:Y,11,0),I35="B",VLOOKUP(F35,F4数据库!C:Y,17,0),I35="C",VLOOKUP(F35,F4数据库!C:Y,23,0))</f>
        <v>#N/A</v>
      </c>
      <c r="V35" s="18"/>
    </row>
    <row r="36" spans="1:22" x14ac:dyDescent="0.25">
      <c r="A36" s="22"/>
      <c r="B36" s="3"/>
      <c r="C36" s="3"/>
      <c r="D36" s="3"/>
      <c r="E36" s="18" t="e">
        <f t="shared" si="5"/>
        <v>#VALUE!</v>
      </c>
      <c r="F36" s="18" t="e">
        <f t="shared" si="6"/>
        <v>#VALUE!</v>
      </c>
      <c r="G36" s="18" t="str">
        <f t="shared" si="7"/>
        <v/>
      </c>
      <c r="H36" s="18" t="str">
        <f t="shared" si="8"/>
        <v/>
      </c>
      <c r="I36" s="18" t="str">
        <f t="shared" si="9"/>
        <v/>
      </c>
      <c r="J36" s="18" t="str">
        <f t="shared" si="10"/>
        <v/>
      </c>
      <c r="K36" s="18" t="e">
        <f>VLOOKUP(F36,F4数据库!C:Y,3,0)</f>
        <v>#VALUE!</v>
      </c>
      <c r="L36" s="18" t="e">
        <f t="shared" si="11"/>
        <v>#VALUE!</v>
      </c>
      <c r="M36" s="19" t="e">
        <f t="shared" si="12"/>
        <v>#VALUE!</v>
      </c>
      <c r="N36" s="18" t="e">
        <f>VLOOKUP(F36,F4数据库!C:Y,4,0)</f>
        <v>#VALUE!</v>
      </c>
      <c r="O36" s="18" t="e">
        <f>VLOOKUP(G36,F4数据库!AA:AB,2,0)</f>
        <v>#N/A</v>
      </c>
      <c r="P36" s="18"/>
      <c r="Q36" s="18" t="e" cm="1">
        <f t="array" ref="Q36">_xlfn.IFS(I36="A",VLOOKUP(F36,F4数据库!C:Y,7,0),I36="B",VLOOKUP(F36,F4数据库!C:Y,13,0),I36="C",VLOOKUP(F36,F4数据库!C:Y,19,0))</f>
        <v>#N/A</v>
      </c>
      <c r="R36" s="18" t="e" cm="1">
        <f t="array" ref="R36">_xlfn.IFS(I36="A",VLOOKUP(F36,F4数据库!C:Y,8,0),I36="B",VLOOKUP(F36,F4数据库!C:Y,14,0),I36="C",VLOOKUP(F36,F4数据库!C:Y,20,0))</f>
        <v>#N/A</v>
      </c>
      <c r="S36" s="19" t="e" cm="1">
        <f t="array" ref="S36">_xlfn.IFS(I36="A",VLOOKUP(F36,F4数据库!C:Y,9,0),I36="B",VLOOKUP(F36,F4数据库!C:Y,15,0),I36="C",VLOOKUP(F36,F4数据库!C:Y,21,0))*C36</f>
        <v>#N/A</v>
      </c>
      <c r="T36" s="18" t="e" cm="1">
        <f t="array" ref="T36">_xlfn.IFS(I36="A",VLOOKUP(F36,F4数据库!C:Y,10,0),I36="B",VLOOKUP(F36,F4数据库!C:Y,16,0),I36="C",VLOOKUP(F36,F4数据库!C:Y,22,0))</f>
        <v>#N/A</v>
      </c>
      <c r="U36" s="18" t="e" cm="1">
        <f t="array" ref="U36">_xlfn.IFS(I36="A",VLOOKUP(F36,F4数据库!C:Y,11,0),I36="B",VLOOKUP(F36,F4数据库!C:Y,17,0),I36="C",VLOOKUP(F36,F4数据库!C:Y,23,0))</f>
        <v>#N/A</v>
      </c>
      <c r="V36" s="18"/>
    </row>
    <row r="37" spans="1:22" x14ac:dyDescent="0.25">
      <c r="A37" s="22"/>
      <c r="B37" s="3"/>
      <c r="C37" s="3"/>
      <c r="D37" s="3"/>
      <c r="E37" s="18" t="e">
        <f t="shared" si="5"/>
        <v>#VALUE!</v>
      </c>
      <c r="F37" s="18" t="e">
        <f t="shared" si="6"/>
        <v>#VALUE!</v>
      </c>
      <c r="G37" s="18" t="str">
        <f t="shared" si="7"/>
        <v/>
      </c>
      <c r="H37" s="18" t="str">
        <f t="shared" si="8"/>
        <v/>
      </c>
      <c r="I37" s="18" t="str">
        <f t="shared" si="9"/>
        <v/>
      </c>
      <c r="J37" s="18" t="str">
        <f t="shared" si="10"/>
        <v/>
      </c>
      <c r="K37" s="18" t="e">
        <f>VLOOKUP(F37,F4数据库!C:Y,3,0)</f>
        <v>#VALUE!</v>
      </c>
      <c r="L37" s="18" t="e">
        <f t="shared" si="11"/>
        <v>#VALUE!</v>
      </c>
      <c r="M37" s="19" t="e">
        <f t="shared" si="12"/>
        <v>#VALUE!</v>
      </c>
      <c r="N37" s="18" t="e">
        <f>VLOOKUP(F37,F4数据库!C:Y,4,0)</f>
        <v>#VALUE!</v>
      </c>
      <c r="O37" s="18" t="e">
        <f>VLOOKUP(G37,F4数据库!AA:AB,2,0)</f>
        <v>#N/A</v>
      </c>
      <c r="P37" s="18"/>
      <c r="Q37" s="18" t="e" cm="1">
        <f t="array" ref="Q37">_xlfn.IFS(I37="A",VLOOKUP(F37,F4数据库!C:Y,7,0),I37="B",VLOOKUP(F37,F4数据库!C:Y,13,0),I37="C",VLOOKUP(F37,F4数据库!C:Y,19,0))</f>
        <v>#N/A</v>
      </c>
      <c r="R37" s="18" t="e" cm="1">
        <f t="array" ref="R37">_xlfn.IFS(I37="A",VLOOKUP(F37,F4数据库!C:Y,8,0),I37="B",VLOOKUP(F37,F4数据库!C:Y,14,0),I37="C",VLOOKUP(F37,F4数据库!C:Y,20,0))</f>
        <v>#N/A</v>
      </c>
      <c r="S37" s="19" t="e" cm="1">
        <f t="array" ref="S37">_xlfn.IFS(I37="A",VLOOKUP(F37,F4数据库!C:Y,9,0),I37="B",VLOOKUP(F37,F4数据库!C:Y,15,0),I37="C",VLOOKUP(F37,F4数据库!C:Y,21,0))*C37</f>
        <v>#N/A</v>
      </c>
      <c r="T37" s="18" t="e" cm="1">
        <f t="array" ref="T37">_xlfn.IFS(I37="A",VLOOKUP(F37,F4数据库!C:Y,10,0),I37="B",VLOOKUP(F37,F4数据库!C:Y,16,0),I37="C",VLOOKUP(F37,F4数据库!C:Y,22,0))</f>
        <v>#N/A</v>
      </c>
      <c r="U37" s="18" t="e" cm="1">
        <f t="array" ref="U37">_xlfn.IFS(I37="A",VLOOKUP(F37,F4数据库!C:Y,11,0),I37="B",VLOOKUP(F37,F4数据库!C:Y,17,0),I37="C",VLOOKUP(F37,F4数据库!C:Y,23,0))</f>
        <v>#N/A</v>
      </c>
      <c r="V37" s="18"/>
    </row>
    <row r="38" spans="1:22" x14ac:dyDescent="0.25">
      <c r="A38" s="22"/>
      <c r="B38" s="3"/>
      <c r="C38" s="3"/>
      <c r="D38" s="3"/>
      <c r="E38" s="18" t="e">
        <f t="shared" si="5"/>
        <v>#VALUE!</v>
      </c>
      <c r="F38" s="18" t="e">
        <f t="shared" si="6"/>
        <v>#VALUE!</v>
      </c>
      <c r="G38" s="18" t="str">
        <f t="shared" si="7"/>
        <v/>
      </c>
      <c r="H38" s="18" t="str">
        <f t="shared" si="8"/>
        <v/>
      </c>
      <c r="I38" s="18" t="str">
        <f t="shared" si="9"/>
        <v/>
      </c>
      <c r="J38" s="18" t="str">
        <f t="shared" si="10"/>
        <v/>
      </c>
      <c r="K38" s="18" t="e">
        <f>VLOOKUP(F38,F4数据库!C:Y,3,0)</f>
        <v>#VALUE!</v>
      </c>
      <c r="L38" s="18" t="e">
        <f t="shared" si="11"/>
        <v>#VALUE!</v>
      </c>
      <c r="M38" s="19" t="e">
        <f t="shared" si="12"/>
        <v>#VALUE!</v>
      </c>
      <c r="N38" s="18" t="e">
        <f>VLOOKUP(F38,F4数据库!C:Y,4,0)</f>
        <v>#VALUE!</v>
      </c>
      <c r="O38" s="18" t="e">
        <f>VLOOKUP(G38,F4数据库!AA:AB,2,0)</f>
        <v>#N/A</v>
      </c>
      <c r="P38" s="18"/>
      <c r="Q38" s="18" t="e" cm="1">
        <f t="array" ref="Q38">_xlfn.IFS(I38="A",VLOOKUP(F38,F4数据库!C:Y,7,0),I38="B",VLOOKUP(F38,F4数据库!C:Y,13,0),I38="C",VLOOKUP(F38,F4数据库!C:Y,19,0))</f>
        <v>#N/A</v>
      </c>
      <c r="R38" s="18" t="e" cm="1">
        <f t="array" ref="R38">_xlfn.IFS(I38="A",VLOOKUP(F38,F4数据库!C:Y,8,0),I38="B",VLOOKUP(F38,F4数据库!C:Y,14,0),I38="C",VLOOKUP(F38,F4数据库!C:Y,20,0))</f>
        <v>#N/A</v>
      </c>
      <c r="S38" s="19" t="e" cm="1">
        <f t="array" ref="S38">_xlfn.IFS(I38="A",VLOOKUP(F38,F4数据库!C:Y,9,0),I38="B",VLOOKUP(F38,F4数据库!C:Y,15,0),I38="C",VLOOKUP(F38,F4数据库!C:Y,21,0))*C38</f>
        <v>#N/A</v>
      </c>
      <c r="T38" s="18" t="e" cm="1">
        <f t="array" ref="T38">_xlfn.IFS(I38="A",VLOOKUP(F38,F4数据库!C:Y,10,0),I38="B",VLOOKUP(F38,F4数据库!C:Y,16,0),I38="C",VLOOKUP(F38,F4数据库!C:Y,22,0))</f>
        <v>#N/A</v>
      </c>
      <c r="U38" s="18" t="e" cm="1">
        <f t="array" ref="U38">_xlfn.IFS(I38="A",VLOOKUP(F38,F4数据库!C:Y,11,0),I38="B",VLOOKUP(F38,F4数据库!C:Y,17,0),I38="C",VLOOKUP(F38,F4数据库!C:Y,23,0))</f>
        <v>#N/A</v>
      </c>
      <c r="V38" s="18"/>
    </row>
    <row r="39" spans="1:22" x14ac:dyDescent="0.25">
      <c r="A39" s="22"/>
      <c r="B39" s="3"/>
      <c r="C39" s="3"/>
      <c r="D39" s="3"/>
      <c r="E39" s="18" t="e">
        <f t="shared" si="5"/>
        <v>#VALUE!</v>
      </c>
      <c r="F39" s="18" t="e">
        <f t="shared" si="6"/>
        <v>#VALUE!</v>
      </c>
      <c r="G39" s="18" t="str">
        <f t="shared" si="7"/>
        <v/>
      </c>
      <c r="H39" s="18" t="str">
        <f t="shared" si="8"/>
        <v/>
      </c>
      <c r="I39" s="18" t="str">
        <f t="shared" si="9"/>
        <v/>
      </c>
      <c r="J39" s="18" t="str">
        <f t="shared" si="10"/>
        <v/>
      </c>
      <c r="K39" s="18" t="e">
        <f>VLOOKUP(F39,F4数据库!C:Y,3,0)</f>
        <v>#VALUE!</v>
      </c>
      <c r="L39" s="18" t="e">
        <f t="shared" si="11"/>
        <v>#VALUE!</v>
      </c>
      <c r="M39" s="19" t="e">
        <f t="shared" si="12"/>
        <v>#VALUE!</v>
      </c>
      <c r="N39" s="18" t="e">
        <f>VLOOKUP(F39,F4数据库!C:Y,4,0)</f>
        <v>#VALUE!</v>
      </c>
      <c r="O39" s="18" t="e">
        <f>VLOOKUP(G39,F4数据库!AA:AB,2,0)</f>
        <v>#N/A</v>
      </c>
      <c r="P39" s="18"/>
      <c r="Q39" s="18" t="e" cm="1">
        <f t="array" ref="Q39">_xlfn.IFS(I39="A",VLOOKUP(F39,F4数据库!C:Y,7,0),I39="B",VLOOKUP(F39,F4数据库!C:Y,13,0),I39="C",VLOOKUP(F39,F4数据库!C:Y,19,0))</f>
        <v>#N/A</v>
      </c>
      <c r="R39" s="18" t="e" cm="1">
        <f t="array" ref="R39">_xlfn.IFS(I39="A",VLOOKUP(F39,F4数据库!C:Y,8,0),I39="B",VLOOKUP(F39,F4数据库!C:Y,14,0),I39="C",VLOOKUP(F39,F4数据库!C:Y,20,0))</f>
        <v>#N/A</v>
      </c>
      <c r="S39" s="19" t="e" cm="1">
        <f t="array" ref="S39">_xlfn.IFS(I39="A",VLOOKUP(F39,F4数据库!C:Y,9,0),I39="B",VLOOKUP(F39,F4数据库!C:Y,15,0),I39="C",VLOOKUP(F39,F4数据库!C:Y,21,0))*C39</f>
        <v>#N/A</v>
      </c>
      <c r="T39" s="18" t="e" cm="1">
        <f t="array" ref="T39">_xlfn.IFS(I39="A",VLOOKUP(F39,F4数据库!C:Y,10,0),I39="B",VLOOKUP(F39,F4数据库!C:Y,16,0),I39="C",VLOOKUP(F39,F4数据库!C:Y,22,0))</f>
        <v>#N/A</v>
      </c>
      <c r="U39" s="18" t="e" cm="1">
        <f t="array" ref="U39">_xlfn.IFS(I39="A",VLOOKUP(F39,F4数据库!C:Y,11,0),I39="B",VLOOKUP(F39,F4数据库!C:Y,17,0),I39="C",VLOOKUP(F39,F4数据库!C:Y,23,0))</f>
        <v>#N/A</v>
      </c>
      <c r="V39" s="18"/>
    </row>
    <row r="40" spans="1:22" x14ac:dyDescent="0.25">
      <c r="A40" s="22"/>
      <c r="B40" s="3"/>
      <c r="C40" s="3"/>
      <c r="D40" s="3"/>
      <c r="E40" s="18" t="e">
        <f t="shared" si="5"/>
        <v>#VALUE!</v>
      </c>
      <c r="F40" s="18" t="e">
        <f t="shared" si="6"/>
        <v>#VALUE!</v>
      </c>
      <c r="G40" s="18" t="str">
        <f t="shared" si="7"/>
        <v/>
      </c>
      <c r="H40" s="18" t="str">
        <f t="shared" si="8"/>
        <v/>
      </c>
      <c r="I40" s="18" t="str">
        <f t="shared" si="9"/>
        <v/>
      </c>
      <c r="J40" s="18" t="str">
        <f t="shared" si="10"/>
        <v/>
      </c>
      <c r="K40" s="18" t="e">
        <f>VLOOKUP(F40,F4数据库!C:Y,3,0)</f>
        <v>#VALUE!</v>
      </c>
      <c r="L40" s="18" t="e">
        <f t="shared" si="11"/>
        <v>#VALUE!</v>
      </c>
      <c r="M40" s="19" t="e">
        <f t="shared" si="12"/>
        <v>#VALUE!</v>
      </c>
      <c r="N40" s="18" t="e">
        <f>VLOOKUP(F40,F4数据库!C:Y,4,0)</f>
        <v>#VALUE!</v>
      </c>
      <c r="O40" s="18" t="e">
        <f>VLOOKUP(G40,F4数据库!AA:AB,2,0)</f>
        <v>#N/A</v>
      </c>
      <c r="P40" s="18"/>
      <c r="Q40" s="18" t="e" cm="1">
        <f t="array" ref="Q40">_xlfn.IFS(I40="A",VLOOKUP(F40,F4数据库!C:Y,7,0),I40="B",VLOOKUP(F40,F4数据库!C:Y,13,0),I40="C",VLOOKUP(F40,F4数据库!C:Y,19,0))</f>
        <v>#N/A</v>
      </c>
      <c r="R40" s="18" t="e" cm="1">
        <f t="array" ref="R40">_xlfn.IFS(I40="A",VLOOKUP(F40,F4数据库!C:Y,8,0),I40="B",VLOOKUP(F40,F4数据库!C:Y,14,0),I40="C",VLOOKUP(F40,F4数据库!C:Y,20,0))</f>
        <v>#N/A</v>
      </c>
      <c r="S40" s="19" t="e" cm="1">
        <f t="array" ref="S40">_xlfn.IFS(I40="A",VLOOKUP(F40,F4数据库!C:Y,9,0),I40="B",VLOOKUP(F40,F4数据库!C:Y,15,0),I40="C",VLOOKUP(F40,F4数据库!C:Y,21,0))*C40</f>
        <v>#N/A</v>
      </c>
      <c r="T40" s="18" t="e" cm="1">
        <f t="array" ref="T40">_xlfn.IFS(I40="A",VLOOKUP(F40,F4数据库!C:Y,10,0),I40="B",VLOOKUP(F40,F4数据库!C:Y,16,0),I40="C",VLOOKUP(F40,F4数据库!C:Y,22,0))</f>
        <v>#N/A</v>
      </c>
      <c r="U40" s="18" t="e" cm="1">
        <f t="array" ref="U40">_xlfn.IFS(I40="A",VLOOKUP(F40,F4数据库!C:Y,11,0),I40="B",VLOOKUP(F40,F4数据库!C:Y,17,0),I40="C",VLOOKUP(F40,F4数据库!C:Y,23,0))</f>
        <v>#N/A</v>
      </c>
      <c r="V40" s="18"/>
    </row>
    <row r="41" spans="1:22" x14ac:dyDescent="0.25">
      <c r="A41" s="22"/>
      <c r="B41" s="3"/>
      <c r="C41" s="3"/>
      <c r="D41" s="3"/>
      <c r="E41" s="18" t="e">
        <f t="shared" si="5"/>
        <v>#VALUE!</v>
      </c>
      <c r="F41" s="18" t="e">
        <f t="shared" si="6"/>
        <v>#VALUE!</v>
      </c>
      <c r="G41" s="18" t="str">
        <f t="shared" si="7"/>
        <v/>
      </c>
      <c r="H41" s="18" t="str">
        <f t="shared" si="8"/>
        <v/>
      </c>
      <c r="I41" s="18" t="str">
        <f t="shared" si="9"/>
        <v/>
      </c>
      <c r="J41" s="18" t="str">
        <f t="shared" si="10"/>
        <v/>
      </c>
      <c r="K41" s="18" t="e">
        <f>VLOOKUP(F41,F4数据库!C:Y,3,0)</f>
        <v>#VALUE!</v>
      </c>
      <c r="L41" s="18" t="e">
        <f t="shared" si="11"/>
        <v>#VALUE!</v>
      </c>
      <c r="M41" s="19" t="e">
        <f t="shared" si="12"/>
        <v>#VALUE!</v>
      </c>
      <c r="N41" s="18" t="e">
        <f>VLOOKUP(F41,F4数据库!C:Y,4,0)</f>
        <v>#VALUE!</v>
      </c>
      <c r="O41" s="18" t="e">
        <f>VLOOKUP(G41,F4数据库!AA:AB,2,0)</f>
        <v>#N/A</v>
      </c>
      <c r="P41" s="18"/>
      <c r="Q41" s="18" t="e" cm="1">
        <f t="array" ref="Q41">_xlfn.IFS(I41="A",VLOOKUP(F41,F4数据库!C:Y,7,0),I41="B",VLOOKUP(F41,F4数据库!C:Y,13,0),I41="C",VLOOKUP(F41,F4数据库!C:Y,19,0))</f>
        <v>#N/A</v>
      </c>
      <c r="R41" s="18" t="e" cm="1">
        <f t="array" ref="R41">_xlfn.IFS(I41="A",VLOOKUP(F41,F4数据库!C:Y,8,0),I41="B",VLOOKUP(F41,F4数据库!C:Y,14,0),I41="C",VLOOKUP(F41,F4数据库!C:Y,20,0))</f>
        <v>#N/A</v>
      </c>
      <c r="S41" s="19" t="e" cm="1">
        <f t="array" ref="S41">_xlfn.IFS(I41="A",VLOOKUP(F41,F4数据库!C:Y,9,0),I41="B",VLOOKUP(F41,F4数据库!C:Y,15,0),I41="C",VLOOKUP(F41,F4数据库!C:Y,21,0))*C41</f>
        <v>#N/A</v>
      </c>
      <c r="T41" s="18" t="e" cm="1">
        <f t="array" ref="T41">_xlfn.IFS(I41="A",VLOOKUP(F41,F4数据库!C:Y,10,0),I41="B",VLOOKUP(F41,F4数据库!C:Y,16,0),I41="C",VLOOKUP(F41,F4数据库!C:Y,22,0))</f>
        <v>#N/A</v>
      </c>
      <c r="U41" s="18" t="e" cm="1">
        <f t="array" ref="U41">_xlfn.IFS(I41="A",VLOOKUP(F41,F4数据库!C:Y,11,0),I41="B",VLOOKUP(F41,F4数据库!C:Y,17,0),I41="C",VLOOKUP(F41,F4数据库!C:Y,23,0))</f>
        <v>#N/A</v>
      </c>
      <c r="V41" s="18"/>
    </row>
    <row r="42" spans="1:22" x14ac:dyDescent="0.25">
      <c r="A42" s="22"/>
      <c r="B42" s="3"/>
      <c r="C42" s="3"/>
      <c r="D42" s="3"/>
      <c r="E42" s="18" t="e">
        <f t="shared" si="5"/>
        <v>#VALUE!</v>
      </c>
      <c r="F42" s="18" t="e">
        <f t="shared" si="6"/>
        <v>#VALUE!</v>
      </c>
      <c r="G42" s="18" t="str">
        <f t="shared" si="7"/>
        <v/>
      </c>
      <c r="H42" s="18" t="str">
        <f t="shared" si="8"/>
        <v/>
      </c>
      <c r="I42" s="18" t="str">
        <f t="shared" si="9"/>
        <v/>
      </c>
      <c r="J42" s="18" t="str">
        <f t="shared" si="10"/>
        <v/>
      </c>
      <c r="K42" s="18" t="e">
        <f>VLOOKUP(F42,F4数据库!C:Y,3,0)</f>
        <v>#VALUE!</v>
      </c>
      <c r="L42" s="18" t="e">
        <f t="shared" si="11"/>
        <v>#VALUE!</v>
      </c>
      <c r="M42" s="19" t="e">
        <f t="shared" si="12"/>
        <v>#VALUE!</v>
      </c>
      <c r="N42" s="18" t="e">
        <f>VLOOKUP(F42,F4数据库!C:Y,4,0)</f>
        <v>#VALUE!</v>
      </c>
      <c r="O42" s="18" t="e">
        <f>VLOOKUP(G42,F4数据库!AA:AB,2,0)</f>
        <v>#N/A</v>
      </c>
      <c r="P42" s="18"/>
      <c r="Q42" s="18" t="e" cm="1">
        <f t="array" ref="Q42">_xlfn.IFS(I42="A",VLOOKUP(F42,F4数据库!C:Y,7,0),I42="B",VLOOKUP(F42,F4数据库!C:Y,13,0),I42="C",VLOOKUP(F42,F4数据库!C:Y,19,0))</f>
        <v>#N/A</v>
      </c>
      <c r="R42" s="18" t="e" cm="1">
        <f t="array" ref="R42">_xlfn.IFS(I42="A",VLOOKUP(F42,F4数据库!C:Y,8,0),I42="B",VLOOKUP(F42,F4数据库!C:Y,14,0),I42="C",VLOOKUP(F42,F4数据库!C:Y,20,0))</f>
        <v>#N/A</v>
      </c>
      <c r="S42" s="19" t="e" cm="1">
        <f t="array" ref="S42">_xlfn.IFS(I42="A",VLOOKUP(F42,F4数据库!C:Y,9,0),I42="B",VLOOKUP(F42,F4数据库!C:Y,15,0),I42="C",VLOOKUP(F42,F4数据库!C:Y,21,0))*C42</f>
        <v>#N/A</v>
      </c>
      <c r="T42" s="18" t="e" cm="1">
        <f t="array" ref="T42">_xlfn.IFS(I42="A",VLOOKUP(F42,F4数据库!C:Y,10,0),I42="B",VLOOKUP(F42,F4数据库!C:Y,16,0),I42="C",VLOOKUP(F42,F4数据库!C:Y,22,0))</f>
        <v>#N/A</v>
      </c>
      <c r="U42" s="18" t="e" cm="1">
        <f t="array" ref="U42">_xlfn.IFS(I42="A",VLOOKUP(F42,F4数据库!C:Y,11,0),I42="B",VLOOKUP(F42,F4数据库!C:Y,17,0),I42="C",VLOOKUP(F42,F4数据库!C:Y,23,0))</f>
        <v>#N/A</v>
      </c>
      <c r="V42" s="18"/>
    </row>
    <row r="43" spans="1:22" x14ac:dyDescent="0.25">
      <c r="A43" s="22"/>
      <c r="B43" s="3"/>
      <c r="C43" s="3"/>
      <c r="D43" s="3"/>
      <c r="E43" s="18" t="e">
        <f t="shared" si="5"/>
        <v>#VALUE!</v>
      </c>
      <c r="F43" s="18" t="e">
        <f t="shared" si="6"/>
        <v>#VALUE!</v>
      </c>
      <c r="G43" s="18" t="str">
        <f t="shared" si="7"/>
        <v/>
      </c>
      <c r="H43" s="18" t="str">
        <f t="shared" si="8"/>
        <v/>
      </c>
      <c r="I43" s="18" t="str">
        <f t="shared" si="9"/>
        <v/>
      </c>
      <c r="J43" s="18" t="str">
        <f t="shared" si="10"/>
        <v/>
      </c>
      <c r="K43" s="18" t="e">
        <f>VLOOKUP(F43,F4数据库!C:Y,3,0)</f>
        <v>#VALUE!</v>
      </c>
      <c r="L43" s="18" t="e">
        <f t="shared" si="11"/>
        <v>#VALUE!</v>
      </c>
      <c r="M43" s="19" t="e">
        <f t="shared" si="12"/>
        <v>#VALUE!</v>
      </c>
      <c r="N43" s="18" t="e">
        <f>VLOOKUP(F43,F4数据库!C:Y,4,0)</f>
        <v>#VALUE!</v>
      </c>
      <c r="O43" s="18" t="e">
        <f>VLOOKUP(G43,F4数据库!AA:AB,2,0)</f>
        <v>#N/A</v>
      </c>
      <c r="P43" s="18"/>
      <c r="Q43" s="18" t="e" cm="1">
        <f t="array" ref="Q43">_xlfn.IFS(I43="A",VLOOKUP(F43,F4数据库!C:Y,7,0),I43="B",VLOOKUP(F43,F4数据库!C:Y,13,0),I43="C",VLOOKUP(F43,F4数据库!C:Y,19,0))</f>
        <v>#N/A</v>
      </c>
      <c r="R43" s="18" t="e" cm="1">
        <f t="array" ref="R43">_xlfn.IFS(I43="A",VLOOKUP(F43,F4数据库!C:Y,8,0),I43="B",VLOOKUP(F43,F4数据库!C:Y,14,0),I43="C",VLOOKUP(F43,F4数据库!C:Y,20,0))</f>
        <v>#N/A</v>
      </c>
      <c r="S43" s="19" t="e" cm="1">
        <f t="array" ref="S43">_xlfn.IFS(I43="A",VLOOKUP(F43,F4数据库!C:Y,9,0),I43="B",VLOOKUP(F43,F4数据库!C:Y,15,0),I43="C",VLOOKUP(F43,F4数据库!C:Y,21,0))*C43</f>
        <v>#N/A</v>
      </c>
      <c r="T43" s="18" t="e" cm="1">
        <f t="array" ref="T43">_xlfn.IFS(I43="A",VLOOKUP(F43,F4数据库!C:Y,10,0),I43="B",VLOOKUP(F43,F4数据库!C:Y,16,0),I43="C",VLOOKUP(F43,F4数据库!C:Y,22,0))</f>
        <v>#N/A</v>
      </c>
      <c r="U43" s="18" t="e" cm="1">
        <f t="array" ref="U43">_xlfn.IFS(I43="A",VLOOKUP(F43,F4数据库!C:Y,11,0),I43="B",VLOOKUP(F43,F4数据库!C:Y,17,0),I43="C",VLOOKUP(F43,F4数据库!C:Y,23,0))</f>
        <v>#N/A</v>
      </c>
      <c r="V43" s="18"/>
    </row>
    <row r="44" spans="1:22" x14ac:dyDescent="0.25">
      <c r="A44" s="22"/>
      <c r="B44" s="3"/>
      <c r="C44" s="3"/>
      <c r="D44" s="3"/>
      <c r="E44" s="18" t="e">
        <f t="shared" si="5"/>
        <v>#VALUE!</v>
      </c>
      <c r="F44" s="18" t="e">
        <f t="shared" si="6"/>
        <v>#VALUE!</v>
      </c>
      <c r="G44" s="18" t="str">
        <f t="shared" si="7"/>
        <v/>
      </c>
      <c r="H44" s="18" t="str">
        <f t="shared" si="8"/>
        <v/>
      </c>
      <c r="I44" s="18" t="str">
        <f t="shared" si="9"/>
        <v/>
      </c>
      <c r="J44" s="18" t="str">
        <f t="shared" si="10"/>
        <v/>
      </c>
      <c r="K44" s="18" t="e">
        <f>VLOOKUP(F44,F4数据库!C:Y,3,0)</f>
        <v>#VALUE!</v>
      </c>
      <c r="L44" s="18" t="e">
        <f t="shared" si="11"/>
        <v>#VALUE!</v>
      </c>
      <c r="M44" s="19" t="e">
        <f t="shared" si="12"/>
        <v>#VALUE!</v>
      </c>
      <c r="N44" s="18" t="e">
        <f>VLOOKUP(F44,F4数据库!C:Y,4,0)</f>
        <v>#VALUE!</v>
      </c>
      <c r="O44" s="18" t="e">
        <f>VLOOKUP(G44,F4数据库!AA:AB,2,0)</f>
        <v>#N/A</v>
      </c>
      <c r="P44" s="18"/>
      <c r="Q44" s="18" t="e" cm="1">
        <f t="array" ref="Q44">_xlfn.IFS(I44="A",VLOOKUP(F44,F4数据库!C:Y,7,0),I44="B",VLOOKUP(F44,F4数据库!C:Y,13,0),I44="C",VLOOKUP(F44,F4数据库!C:Y,19,0))</f>
        <v>#N/A</v>
      </c>
      <c r="R44" s="18" t="e" cm="1">
        <f t="array" ref="R44">_xlfn.IFS(I44="A",VLOOKUP(F44,F4数据库!C:Y,8,0),I44="B",VLOOKUP(F44,F4数据库!C:Y,14,0),I44="C",VLOOKUP(F44,F4数据库!C:Y,20,0))</f>
        <v>#N/A</v>
      </c>
      <c r="S44" s="19" t="e" cm="1">
        <f t="array" ref="S44">_xlfn.IFS(I44="A",VLOOKUP(F44,F4数据库!C:Y,9,0),I44="B",VLOOKUP(F44,F4数据库!C:Y,15,0),I44="C",VLOOKUP(F44,F4数据库!C:Y,21,0))*C44</f>
        <v>#N/A</v>
      </c>
      <c r="T44" s="18" t="e" cm="1">
        <f t="array" ref="T44">_xlfn.IFS(I44="A",VLOOKUP(F44,F4数据库!C:Y,10,0),I44="B",VLOOKUP(F44,F4数据库!C:Y,16,0),I44="C",VLOOKUP(F44,F4数据库!C:Y,22,0))</f>
        <v>#N/A</v>
      </c>
      <c r="U44" s="18" t="e" cm="1">
        <f t="array" ref="U44">_xlfn.IFS(I44="A",VLOOKUP(F44,F4数据库!C:Y,11,0),I44="B",VLOOKUP(F44,F4数据库!C:Y,17,0),I44="C",VLOOKUP(F44,F4数据库!C:Y,23,0))</f>
        <v>#N/A</v>
      </c>
      <c r="V44" s="18"/>
    </row>
    <row r="45" spans="1:22" x14ac:dyDescent="0.25">
      <c r="A45" s="22"/>
      <c r="B45" s="3"/>
      <c r="C45" s="3"/>
      <c r="D45" s="3"/>
      <c r="E45" s="18" t="e">
        <f t="shared" si="5"/>
        <v>#VALUE!</v>
      </c>
      <c r="F45" s="18" t="e">
        <f t="shared" si="6"/>
        <v>#VALUE!</v>
      </c>
      <c r="G45" s="18" t="str">
        <f t="shared" si="7"/>
        <v/>
      </c>
      <c r="H45" s="18" t="str">
        <f t="shared" si="8"/>
        <v/>
      </c>
      <c r="I45" s="18" t="str">
        <f t="shared" si="9"/>
        <v/>
      </c>
      <c r="J45" s="18" t="str">
        <f t="shared" si="10"/>
        <v/>
      </c>
      <c r="K45" s="18" t="e">
        <f>VLOOKUP(F45,F4数据库!C:Y,3,0)</f>
        <v>#VALUE!</v>
      </c>
      <c r="L45" s="18" t="e">
        <f t="shared" si="11"/>
        <v>#VALUE!</v>
      </c>
      <c r="M45" s="19" t="e">
        <f t="shared" si="12"/>
        <v>#VALUE!</v>
      </c>
      <c r="N45" s="18" t="e">
        <f>VLOOKUP(F45,F4数据库!C:Y,4,0)</f>
        <v>#VALUE!</v>
      </c>
      <c r="O45" s="18" t="e">
        <f>VLOOKUP(G45,F4数据库!AA:AB,2,0)</f>
        <v>#N/A</v>
      </c>
      <c r="P45" s="18"/>
      <c r="Q45" s="18" t="e" cm="1">
        <f t="array" ref="Q45">_xlfn.IFS(I45="A",VLOOKUP(F45,F4数据库!C:Y,7,0),I45="B",VLOOKUP(F45,F4数据库!C:Y,13,0),I45="C",VLOOKUP(F45,F4数据库!C:Y,19,0))</f>
        <v>#N/A</v>
      </c>
      <c r="R45" s="18" t="e" cm="1">
        <f t="array" ref="R45">_xlfn.IFS(I45="A",VLOOKUP(F45,F4数据库!C:Y,8,0),I45="B",VLOOKUP(F45,F4数据库!C:Y,14,0),I45="C",VLOOKUP(F45,F4数据库!C:Y,20,0))</f>
        <v>#N/A</v>
      </c>
      <c r="S45" s="19" t="e" cm="1">
        <f t="array" ref="S45">_xlfn.IFS(I45="A",VLOOKUP(F45,F4数据库!C:Y,9,0),I45="B",VLOOKUP(F45,F4数据库!C:Y,15,0),I45="C",VLOOKUP(F45,F4数据库!C:Y,21,0))*C45</f>
        <v>#N/A</v>
      </c>
      <c r="T45" s="18" t="e" cm="1">
        <f t="array" ref="T45">_xlfn.IFS(I45="A",VLOOKUP(F45,F4数据库!C:Y,10,0),I45="B",VLOOKUP(F45,F4数据库!C:Y,16,0),I45="C",VLOOKUP(F45,F4数据库!C:Y,22,0))</f>
        <v>#N/A</v>
      </c>
      <c r="U45" s="18" t="e" cm="1">
        <f t="array" ref="U45">_xlfn.IFS(I45="A",VLOOKUP(F45,F4数据库!C:Y,11,0),I45="B",VLOOKUP(F45,F4数据库!C:Y,17,0),I45="C",VLOOKUP(F45,F4数据库!C:Y,23,0))</f>
        <v>#N/A</v>
      </c>
      <c r="V45" s="18"/>
    </row>
    <row r="46" spans="1:22" x14ac:dyDescent="0.25">
      <c r="A46" s="22"/>
      <c r="B46" s="3"/>
      <c r="C46" s="3"/>
      <c r="D46" s="3"/>
      <c r="E46" s="18" t="e">
        <f t="shared" si="5"/>
        <v>#VALUE!</v>
      </c>
      <c r="F46" s="18" t="e">
        <f t="shared" si="6"/>
        <v>#VALUE!</v>
      </c>
      <c r="G46" s="18" t="str">
        <f t="shared" si="7"/>
        <v/>
      </c>
      <c r="H46" s="18" t="str">
        <f t="shared" si="8"/>
        <v/>
      </c>
      <c r="I46" s="18" t="str">
        <f t="shared" si="9"/>
        <v/>
      </c>
      <c r="J46" s="18" t="str">
        <f t="shared" si="10"/>
        <v/>
      </c>
      <c r="K46" s="18" t="e">
        <f>VLOOKUP(F46,F4数据库!C:Y,3,0)</f>
        <v>#VALUE!</v>
      </c>
      <c r="L46" s="18" t="e">
        <f t="shared" si="11"/>
        <v>#VALUE!</v>
      </c>
      <c r="M46" s="19" t="e">
        <f t="shared" si="12"/>
        <v>#VALUE!</v>
      </c>
      <c r="N46" s="18" t="e">
        <f>VLOOKUP(F46,F4数据库!C:Y,4,0)</f>
        <v>#VALUE!</v>
      </c>
      <c r="O46" s="18" t="e">
        <f>VLOOKUP(G46,F4数据库!AA:AB,2,0)</f>
        <v>#N/A</v>
      </c>
      <c r="P46" s="18"/>
      <c r="Q46" s="18" t="e" cm="1">
        <f t="array" ref="Q46">_xlfn.IFS(I46="A",VLOOKUP(F46,F4数据库!C:Y,7,0),I46="B",VLOOKUP(F46,F4数据库!C:Y,13,0),I46="C",VLOOKUP(F46,F4数据库!C:Y,19,0))</f>
        <v>#N/A</v>
      </c>
      <c r="R46" s="18" t="e" cm="1">
        <f t="array" ref="R46">_xlfn.IFS(I46="A",VLOOKUP(F46,F4数据库!C:Y,8,0),I46="B",VLOOKUP(F46,F4数据库!C:Y,14,0),I46="C",VLOOKUP(F46,F4数据库!C:Y,20,0))</f>
        <v>#N/A</v>
      </c>
      <c r="S46" s="19" t="e" cm="1">
        <f t="array" ref="S46">_xlfn.IFS(I46="A",VLOOKUP(F46,F4数据库!C:Y,9,0),I46="B",VLOOKUP(F46,F4数据库!C:Y,15,0),I46="C",VLOOKUP(F46,F4数据库!C:Y,21,0))*C46</f>
        <v>#N/A</v>
      </c>
      <c r="T46" s="18" t="e" cm="1">
        <f t="array" ref="T46">_xlfn.IFS(I46="A",VLOOKUP(F46,F4数据库!C:Y,10,0),I46="B",VLOOKUP(F46,F4数据库!C:Y,16,0),I46="C",VLOOKUP(F46,F4数据库!C:Y,22,0))</f>
        <v>#N/A</v>
      </c>
      <c r="U46" s="18" t="e" cm="1">
        <f t="array" ref="U46">_xlfn.IFS(I46="A",VLOOKUP(F46,F4数据库!C:Y,11,0),I46="B",VLOOKUP(F46,F4数据库!C:Y,17,0),I46="C",VLOOKUP(F46,F4数据库!C:Y,23,0))</f>
        <v>#N/A</v>
      </c>
      <c r="V46" s="18"/>
    </row>
    <row r="47" spans="1:22" x14ac:dyDescent="0.25">
      <c r="A47" s="22"/>
      <c r="B47" s="3"/>
      <c r="C47" s="3"/>
      <c r="D47" s="3"/>
      <c r="E47" s="18" t="e">
        <f t="shared" si="5"/>
        <v>#VALUE!</v>
      </c>
      <c r="F47" s="18" t="e">
        <f t="shared" si="6"/>
        <v>#VALUE!</v>
      </c>
      <c r="G47" s="18" t="str">
        <f t="shared" si="7"/>
        <v/>
      </c>
      <c r="H47" s="18" t="str">
        <f t="shared" si="8"/>
        <v/>
      </c>
      <c r="I47" s="18" t="str">
        <f t="shared" si="9"/>
        <v/>
      </c>
      <c r="J47" s="18" t="str">
        <f t="shared" si="10"/>
        <v/>
      </c>
      <c r="K47" s="18" t="e">
        <f>VLOOKUP(F47,F4数据库!C:Y,3,0)</f>
        <v>#VALUE!</v>
      </c>
      <c r="L47" s="18" t="e">
        <f t="shared" si="11"/>
        <v>#VALUE!</v>
      </c>
      <c r="M47" s="19" t="e">
        <f t="shared" si="12"/>
        <v>#VALUE!</v>
      </c>
      <c r="N47" s="18" t="e">
        <f>VLOOKUP(F47,F4数据库!C:Y,4,0)</f>
        <v>#VALUE!</v>
      </c>
      <c r="O47" s="18" t="e">
        <f>VLOOKUP(G47,F4数据库!AA:AB,2,0)</f>
        <v>#N/A</v>
      </c>
      <c r="P47" s="18"/>
      <c r="Q47" s="18" t="e" cm="1">
        <f t="array" ref="Q47">_xlfn.IFS(I47="A",VLOOKUP(F47,F4数据库!C:Y,7,0),I47="B",VLOOKUP(F47,F4数据库!C:Y,13,0),I47="C",VLOOKUP(F47,F4数据库!C:Y,19,0))</f>
        <v>#N/A</v>
      </c>
      <c r="R47" s="18" t="e" cm="1">
        <f t="array" ref="R47">_xlfn.IFS(I47="A",VLOOKUP(F47,F4数据库!C:Y,8,0),I47="B",VLOOKUP(F47,F4数据库!C:Y,14,0),I47="C",VLOOKUP(F47,F4数据库!C:Y,20,0))</f>
        <v>#N/A</v>
      </c>
      <c r="S47" s="19" t="e" cm="1">
        <f t="array" ref="S47">_xlfn.IFS(I47="A",VLOOKUP(F47,F4数据库!C:Y,9,0),I47="B",VLOOKUP(F47,F4数据库!C:Y,15,0),I47="C",VLOOKUP(F47,F4数据库!C:Y,21,0))*C47</f>
        <v>#N/A</v>
      </c>
      <c r="T47" s="18" t="e" cm="1">
        <f t="array" ref="T47">_xlfn.IFS(I47="A",VLOOKUP(F47,F4数据库!C:Y,10,0),I47="B",VLOOKUP(F47,F4数据库!C:Y,16,0),I47="C",VLOOKUP(F47,F4数据库!C:Y,22,0))</f>
        <v>#N/A</v>
      </c>
      <c r="U47" s="18" t="e" cm="1">
        <f t="array" ref="U47">_xlfn.IFS(I47="A",VLOOKUP(F47,F4数据库!C:Y,11,0),I47="B",VLOOKUP(F47,F4数据库!C:Y,17,0),I47="C",VLOOKUP(F47,F4数据库!C:Y,23,0))</f>
        <v>#N/A</v>
      </c>
      <c r="V47" s="18"/>
    </row>
    <row r="48" spans="1:22" x14ac:dyDescent="0.25">
      <c r="A48" s="22"/>
      <c r="B48" s="3"/>
      <c r="C48" s="3"/>
      <c r="D48" s="3"/>
      <c r="E48" s="18" t="e">
        <f t="shared" si="5"/>
        <v>#VALUE!</v>
      </c>
      <c r="F48" s="18" t="e">
        <f t="shared" si="6"/>
        <v>#VALUE!</v>
      </c>
      <c r="G48" s="18" t="str">
        <f t="shared" si="7"/>
        <v/>
      </c>
      <c r="H48" s="18" t="str">
        <f t="shared" si="8"/>
        <v/>
      </c>
      <c r="I48" s="18" t="str">
        <f t="shared" si="9"/>
        <v/>
      </c>
      <c r="J48" s="18" t="str">
        <f t="shared" si="10"/>
        <v/>
      </c>
      <c r="K48" s="18" t="e">
        <f>VLOOKUP(F48,F4数据库!C:Y,3,0)</f>
        <v>#VALUE!</v>
      </c>
      <c r="L48" s="18" t="e">
        <f t="shared" si="11"/>
        <v>#VALUE!</v>
      </c>
      <c r="M48" s="19" t="e">
        <f t="shared" si="12"/>
        <v>#VALUE!</v>
      </c>
      <c r="N48" s="18" t="e">
        <f>VLOOKUP(F48,F4数据库!C:Y,4,0)</f>
        <v>#VALUE!</v>
      </c>
      <c r="O48" s="18" t="e">
        <f>VLOOKUP(G48,F4数据库!AA:AB,2,0)</f>
        <v>#N/A</v>
      </c>
      <c r="P48" s="18"/>
      <c r="Q48" s="18" t="e" cm="1">
        <f t="array" ref="Q48">_xlfn.IFS(I48="A",VLOOKUP(F48,F4数据库!C:Y,7,0),I48="B",VLOOKUP(F48,F4数据库!C:Y,13,0),I48="C",VLOOKUP(F48,F4数据库!C:Y,19,0))</f>
        <v>#N/A</v>
      </c>
      <c r="R48" s="18" t="e" cm="1">
        <f t="array" ref="R48">_xlfn.IFS(I48="A",VLOOKUP(F48,F4数据库!C:Y,8,0),I48="B",VLOOKUP(F48,F4数据库!C:Y,14,0),I48="C",VLOOKUP(F48,F4数据库!C:Y,20,0))</f>
        <v>#N/A</v>
      </c>
      <c r="S48" s="19" t="e" cm="1">
        <f t="array" ref="S48">_xlfn.IFS(I48="A",VLOOKUP(F48,F4数据库!C:Y,9,0),I48="B",VLOOKUP(F48,F4数据库!C:Y,15,0),I48="C",VLOOKUP(F48,F4数据库!C:Y,21,0))*C48</f>
        <v>#N/A</v>
      </c>
      <c r="T48" s="18" t="e" cm="1">
        <f t="array" ref="T48">_xlfn.IFS(I48="A",VLOOKUP(F48,F4数据库!C:Y,10,0),I48="B",VLOOKUP(F48,F4数据库!C:Y,16,0),I48="C",VLOOKUP(F48,F4数据库!C:Y,22,0))</f>
        <v>#N/A</v>
      </c>
      <c r="U48" s="18" t="e" cm="1">
        <f t="array" ref="U48">_xlfn.IFS(I48="A",VLOOKUP(F48,F4数据库!C:Y,11,0),I48="B",VLOOKUP(F48,F4数据库!C:Y,17,0),I48="C",VLOOKUP(F48,F4数据库!C:Y,23,0))</f>
        <v>#N/A</v>
      </c>
      <c r="V48" s="18"/>
    </row>
    <row r="49" spans="1:22" x14ac:dyDescent="0.25">
      <c r="A49" s="22"/>
      <c r="B49" s="3"/>
      <c r="C49" s="3"/>
      <c r="D49" s="3"/>
      <c r="E49" s="18" t="e">
        <f t="shared" si="5"/>
        <v>#VALUE!</v>
      </c>
      <c r="F49" s="18" t="e">
        <f t="shared" si="6"/>
        <v>#VALUE!</v>
      </c>
      <c r="G49" s="18" t="str">
        <f t="shared" si="7"/>
        <v/>
      </c>
      <c r="H49" s="18" t="str">
        <f t="shared" si="8"/>
        <v/>
      </c>
      <c r="I49" s="18" t="str">
        <f t="shared" si="9"/>
        <v/>
      </c>
      <c r="J49" s="18" t="str">
        <f t="shared" si="10"/>
        <v/>
      </c>
      <c r="K49" s="18" t="e">
        <f>VLOOKUP(F49,F4数据库!C:Y,3,0)</f>
        <v>#VALUE!</v>
      </c>
      <c r="L49" s="18" t="e">
        <f t="shared" si="11"/>
        <v>#VALUE!</v>
      </c>
      <c r="M49" s="19" t="e">
        <f t="shared" si="12"/>
        <v>#VALUE!</v>
      </c>
      <c r="N49" s="18" t="e">
        <f>VLOOKUP(F49,F4数据库!C:Y,4,0)</f>
        <v>#VALUE!</v>
      </c>
      <c r="O49" s="18" t="e">
        <f>VLOOKUP(G49,F4数据库!AA:AB,2,0)</f>
        <v>#N/A</v>
      </c>
      <c r="P49" s="18"/>
      <c r="Q49" s="18" t="e" cm="1">
        <f t="array" ref="Q49">_xlfn.IFS(I49="A",VLOOKUP(F49,F4数据库!C:Y,7,0),I49="B",VLOOKUP(F49,F4数据库!C:Y,13,0),I49="C",VLOOKUP(F49,F4数据库!C:Y,19,0))</f>
        <v>#N/A</v>
      </c>
      <c r="R49" s="18" t="e" cm="1">
        <f t="array" ref="R49">_xlfn.IFS(I49="A",VLOOKUP(F49,F4数据库!C:Y,8,0),I49="B",VLOOKUP(F49,F4数据库!C:Y,14,0),I49="C",VLOOKUP(F49,F4数据库!C:Y,20,0))</f>
        <v>#N/A</v>
      </c>
      <c r="S49" s="19" t="e" cm="1">
        <f t="array" ref="S49">_xlfn.IFS(I49="A",VLOOKUP(F49,F4数据库!C:Y,9,0),I49="B",VLOOKUP(F49,F4数据库!C:Y,15,0),I49="C",VLOOKUP(F49,F4数据库!C:Y,21,0))*C49</f>
        <v>#N/A</v>
      </c>
      <c r="T49" s="18" t="e" cm="1">
        <f t="array" ref="T49">_xlfn.IFS(I49="A",VLOOKUP(F49,F4数据库!C:Y,10,0),I49="B",VLOOKUP(F49,F4数据库!C:Y,16,0),I49="C",VLOOKUP(F49,F4数据库!C:Y,22,0))</f>
        <v>#N/A</v>
      </c>
      <c r="U49" s="18" t="e" cm="1">
        <f t="array" ref="U49">_xlfn.IFS(I49="A",VLOOKUP(F49,F4数据库!C:Y,11,0),I49="B",VLOOKUP(F49,F4数据库!C:Y,17,0),I49="C",VLOOKUP(F49,F4数据库!C:Y,23,0))</f>
        <v>#N/A</v>
      </c>
      <c r="V49" s="18"/>
    </row>
    <row r="50" spans="1:22" x14ac:dyDescent="0.25">
      <c r="A50" s="22"/>
      <c r="B50" s="3"/>
      <c r="C50" s="3"/>
      <c r="D50" s="3"/>
      <c r="E50" s="18" t="e">
        <f t="shared" si="5"/>
        <v>#VALUE!</v>
      </c>
      <c r="F50" s="18" t="e">
        <f t="shared" si="6"/>
        <v>#VALUE!</v>
      </c>
      <c r="G50" s="18" t="str">
        <f t="shared" si="7"/>
        <v/>
      </c>
      <c r="H50" s="18" t="str">
        <f t="shared" si="8"/>
        <v/>
      </c>
      <c r="I50" s="18" t="str">
        <f t="shared" si="9"/>
        <v/>
      </c>
      <c r="J50" s="18" t="str">
        <f t="shared" si="10"/>
        <v/>
      </c>
      <c r="K50" s="18" t="e">
        <f>VLOOKUP(F50,F4数据库!C:Y,3,0)</f>
        <v>#VALUE!</v>
      </c>
      <c r="L50" s="18" t="e">
        <f t="shared" si="11"/>
        <v>#VALUE!</v>
      </c>
      <c r="M50" s="19" t="e">
        <f t="shared" si="12"/>
        <v>#VALUE!</v>
      </c>
      <c r="N50" s="18" t="e">
        <f>VLOOKUP(F50,F4数据库!C:Y,4,0)</f>
        <v>#VALUE!</v>
      </c>
      <c r="O50" s="18" t="e">
        <f>VLOOKUP(G50,F4数据库!AA:AB,2,0)</f>
        <v>#N/A</v>
      </c>
      <c r="P50" s="18"/>
      <c r="Q50" s="18" t="e" cm="1">
        <f t="array" ref="Q50">_xlfn.IFS(I50="A",VLOOKUP(F50,F4数据库!C:Y,7,0),I50="B",VLOOKUP(F50,F4数据库!C:Y,13,0),I50="C",VLOOKUP(F50,F4数据库!C:Y,19,0))</f>
        <v>#N/A</v>
      </c>
      <c r="R50" s="18" t="e" cm="1">
        <f t="array" ref="R50">_xlfn.IFS(I50="A",VLOOKUP(F50,F4数据库!C:Y,8,0),I50="B",VLOOKUP(F50,F4数据库!C:Y,14,0),I50="C",VLOOKUP(F50,F4数据库!C:Y,20,0))</f>
        <v>#N/A</v>
      </c>
      <c r="S50" s="19" t="e" cm="1">
        <f t="array" ref="S50">_xlfn.IFS(I50="A",VLOOKUP(F50,F4数据库!C:Y,9,0),I50="B",VLOOKUP(F50,F4数据库!C:Y,15,0),I50="C",VLOOKUP(F50,F4数据库!C:Y,21,0))*C50</f>
        <v>#N/A</v>
      </c>
      <c r="T50" s="18" t="e" cm="1">
        <f t="array" ref="T50">_xlfn.IFS(I50="A",VLOOKUP(F50,F4数据库!C:Y,10,0),I50="B",VLOOKUP(F50,F4数据库!C:Y,16,0),I50="C",VLOOKUP(F50,F4数据库!C:Y,22,0))</f>
        <v>#N/A</v>
      </c>
      <c r="U50" s="18" t="e" cm="1">
        <f t="array" ref="U50">_xlfn.IFS(I50="A",VLOOKUP(F50,F4数据库!C:Y,11,0),I50="B",VLOOKUP(F50,F4数据库!C:Y,17,0),I50="C",VLOOKUP(F50,F4数据库!C:Y,23,0))</f>
        <v>#N/A</v>
      </c>
      <c r="V50" s="18"/>
    </row>
    <row r="51" spans="1:22" x14ac:dyDescent="0.25">
      <c r="A51" s="22"/>
      <c r="B51" s="3"/>
      <c r="C51" s="3"/>
      <c r="D51" s="3"/>
      <c r="E51" s="18" t="e">
        <f t="shared" si="5"/>
        <v>#VALUE!</v>
      </c>
      <c r="F51" s="18" t="e">
        <f t="shared" si="6"/>
        <v>#VALUE!</v>
      </c>
      <c r="G51" s="18" t="str">
        <f t="shared" si="7"/>
        <v/>
      </c>
      <c r="H51" s="18" t="str">
        <f t="shared" si="8"/>
        <v/>
      </c>
      <c r="I51" s="18" t="str">
        <f t="shared" si="9"/>
        <v/>
      </c>
      <c r="J51" s="18" t="str">
        <f t="shared" si="10"/>
        <v/>
      </c>
      <c r="K51" s="18" t="e">
        <f>VLOOKUP(F51,F4数据库!C:Y,3,0)</f>
        <v>#VALUE!</v>
      </c>
      <c r="L51" s="18" t="e">
        <f t="shared" si="11"/>
        <v>#VALUE!</v>
      </c>
      <c r="M51" s="19" t="e">
        <f t="shared" si="12"/>
        <v>#VALUE!</v>
      </c>
      <c r="N51" s="18" t="e">
        <f>VLOOKUP(F51,F4数据库!C:Y,4,0)</f>
        <v>#VALUE!</v>
      </c>
      <c r="O51" s="18" t="e">
        <f>VLOOKUP(G51,F4数据库!AA:AB,2,0)</f>
        <v>#N/A</v>
      </c>
      <c r="P51" s="18"/>
      <c r="Q51" s="18" t="e" cm="1">
        <f t="array" ref="Q51">_xlfn.IFS(I51="A",VLOOKUP(F51,F4数据库!C:Y,7,0),I51="B",VLOOKUP(F51,F4数据库!C:Y,13,0),I51="C",VLOOKUP(F51,F4数据库!C:Y,19,0))</f>
        <v>#N/A</v>
      </c>
      <c r="R51" s="18" t="e" cm="1">
        <f t="array" ref="R51">_xlfn.IFS(I51="A",VLOOKUP(F51,F4数据库!C:Y,8,0),I51="B",VLOOKUP(F51,F4数据库!C:Y,14,0),I51="C",VLOOKUP(F51,F4数据库!C:Y,20,0))</f>
        <v>#N/A</v>
      </c>
      <c r="S51" s="19" t="e" cm="1">
        <f t="array" ref="S51">_xlfn.IFS(I51="A",VLOOKUP(F51,F4数据库!C:Y,9,0),I51="B",VLOOKUP(F51,F4数据库!C:Y,15,0),I51="C",VLOOKUP(F51,F4数据库!C:Y,21,0))*C51</f>
        <v>#N/A</v>
      </c>
      <c r="T51" s="18" t="e" cm="1">
        <f t="array" ref="T51">_xlfn.IFS(I51="A",VLOOKUP(F51,F4数据库!C:Y,10,0),I51="B",VLOOKUP(F51,F4数据库!C:Y,16,0),I51="C",VLOOKUP(F51,F4数据库!C:Y,22,0))</f>
        <v>#N/A</v>
      </c>
      <c r="U51" s="18" t="e" cm="1">
        <f t="array" ref="U51">_xlfn.IFS(I51="A",VLOOKUP(F51,F4数据库!C:Y,11,0),I51="B",VLOOKUP(F51,F4数据库!C:Y,17,0),I51="C",VLOOKUP(F51,F4数据库!C:Y,23,0))</f>
        <v>#N/A</v>
      </c>
      <c r="V51" s="18"/>
    </row>
    <row r="52" spans="1:22" x14ac:dyDescent="0.25">
      <c r="A52" s="22"/>
      <c r="B52" s="3"/>
      <c r="C52" s="3"/>
      <c r="D52" s="3"/>
      <c r="E52" s="18" t="e">
        <f t="shared" si="5"/>
        <v>#VALUE!</v>
      </c>
      <c r="F52" s="18" t="e">
        <f t="shared" si="6"/>
        <v>#VALUE!</v>
      </c>
      <c r="G52" s="18" t="str">
        <f t="shared" si="7"/>
        <v/>
      </c>
      <c r="H52" s="18" t="str">
        <f t="shared" si="8"/>
        <v/>
      </c>
      <c r="I52" s="18" t="str">
        <f t="shared" si="9"/>
        <v/>
      </c>
      <c r="J52" s="18" t="str">
        <f t="shared" si="10"/>
        <v/>
      </c>
      <c r="K52" s="18" t="e">
        <f>VLOOKUP(F52,F4数据库!C:Y,3,0)</f>
        <v>#VALUE!</v>
      </c>
      <c r="L52" s="18" t="e">
        <f t="shared" si="11"/>
        <v>#VALUE!</v>
      </c>
      <c r="M52" s="19" t="e">
        <f t="shared" si="12"/>
        <v>#VALUE!</v>
      </c>
      <c r="N52" s="18" t="e">
        <f>VLOOKUP(F52,F4数据库!C:Y,4,0)</f>
        <v>#VALUE!</v>
      </c>
      <c r="O52" s="18" t="e">
        <f>VLOOKUP(G52,F4数据库!AA:AB,2,0)</f>
        <v>#N/A</v>
      </c>
      <c r="P52" s="18"/>
      <c r="Q52" s="18" t="e" cm="1">
        <f t="array" ref="Q52">_xlfn.IFS(I52="A",VLOOKUP(F52,F4数据库!C:Y,7,0),I52="B",VLOOKUP(F52,F4数据库!C:Y,13,0),I52="C",VLOOKUP(F52,F4数据库!C:Y,19,0))</f>
        <v>#N/A</v>
      </c>
      <c r="R52" s="18" t="e" cm="1">
        <f t="array" ref="R52">_xlfn.IFS(I52="A",VLOOKUP(F52,F4数据库!C:Y,8,0),I52="B",VLOOKUP(F52,F4数据库!C:Y,14,0),I52="C",VLOOKUP(F52,F4数据库!C:Y,20,0))</f>
        <v>#N/A</v>
      </c>
      <c r="S52" s="19" t="e" cm="1">
        <f t="array" ref="S52">_xlfn.IFS(I52="A",VLOOKUP(F52,F4数据库!C:Y,9,0),I52="B",VLOOKUP(F52,F4数据库!C:Y,15,0),I52="C",VLOOKUP(F52,F4数据库!C:Y,21,0))*C52</f>
        <v>#N/A</v>
      </c>
      <c r="T52" s="18" t="e" cm="1">
        <f t="array" ref="T52">_xlfn.IFS(I52="A",VLOOKUP(F52,F4数据库!C:Y,10,0),I52="B",VLOOKUP(F52,F4数据库!C:Y,16,0),I52="C",VLOOKUP(F52,F4数据库!C:Y,22,0))</f>
        <v>#N/A</v>
      </c>
      <c r="U52" s="18" t="e" cm="1">
        <f t="array" ref="U52">_xlfn.IFS(I52="A",VLOOKUP(F52,F4数据库!C:Y,11,0),I52="B",VLOOKUP(F52,F4数据库!C:Y,17,0),I52="C",VLOOKUP(F52,F4数据库!C:Y,23,0))</f>
        <v>#N/A</v>
      </c>
      <c r="V52" s="18"/>
    </row>
    <row r="53" spans="1:22" x14ac:dyDescent="0.25">
      <c r="A53" s="22"/>
      <c r="B53" s="3"/>
      <c r="C53" s="3"/>
      <c r="D53" s="3"/>
      <c r="E53" s="18" t="e">
        <f t="shared" si="5"/>
        <v>#VALUE!</v>
      </c>
      <c r="F53" s="18" t="e">
        <f t="shared" si="6"/>
        <v>#VALUE!</v>
      </c>
      <c r="G53" s="18" t="str">
        <f t="shared" si="7"/>
        <v/>
      </c>
      <c r="H53" s="18" t="str">
        <f t="shared" si="8"/>
        <v/>
      </c>
      <c r="I53" s="18" t="str">
        <f t="shared" si="9"/>
        <v/>
      </c>
      <c r="J53" s="18" t="str">
        <f t="shared" si="10"/>
        <v/>
      </c>
      <c r="K53" s="18" t="e">
        <f>VLOOKUP(F53,F4数据库!C:Y,3,0)</f>
        <v>#VALUE!</v>
      </c>
      <c r="L53" s="18" t="e">
        <f t="shared" si="11"/>
        <v>#VALUE!</v>
      </c>
      <c r="M53" s="19" t="e">
        <f t="shared" si="12"/>
        <v>#VALUE!</v>
      </c>
      <c r="N53" s="18" t="e">
        <f>VLOOKUP(F53,F4数据库!C:Y,4,0)</f>
        <v>#VALUE!</v>
      </c>
      <c r="O53" s="18" t="e">
        <f>VLOOKUP(G53,F4数据库!AA:AB,2,0)</f>
        <v>#N/A</v>
      </c>
      <c r="P53" s="18"/>
      <c r="Q53" s="18" t="e" cm="1">
        <f t="array" ref="Q53">_xlfn.IFS(I53="A",VLOOKUP(F53,F4数据库!C:Y,7,0),I53="B",VLOOKUP(F53,F4数据库!C:Y,13,0),I53="C",VLOOKUP(F53,F4数据库!C:Y,19,0))</f>
        <v>#N/A</v>
      </c>
      <c r="R53" s="18" t="e" cm="1">
        <f t="array" ref="R53">_xlfn.IFS(I53="A",VLOOKUP(F53,F4数据库!C:Y,8,0),I53="B",VLOOKUP(F53,F4数据库!C:Y,14,0),I53="C",VLOOKUP(F53,F4数据库!C:Y,20,0))</f>
        <v>#N/A</v>
      </c>
      <c r="S53" s="19" t="e" cm="1">
        <f t="array" ref="S53">_xlfn.IFS(I53="A",VLOOKUP(F53,F4数据库!C:Y,9,0),I53="B",VLOOKUP(F53,F4数据库!C:Y,15,0),I53="C",VLOOKUP(F53,F4数据库!C:Y,21,0))*C53</f>
        <v>#N/A</v>
      </c>
      <c r="T53" s="18" t="e" cm="1">
        <f t="array" ref="T53">_xlfn.IFS(I53="A",VLOOKUP(F53,F4数据库!C:Y,10,0),I53="B",VLOOKUP(F53,F4数据库!C:Y,16,0),I53="C",VLOOKUP(F53,F4数据库!C:Y,22,0))</f>
        <v>#N/A</v>
      </c>
      <c r="U53" s="18" t="e" cm="1">
        <f t="array" ref="U53">_xlfn.IFS(I53="A",VLOOKUP(F53,F4数据库!C:Y,11,0),I53="B",VLOOKUP(F53,F4数据库!C:Y,17,0),I53="C",VLOOKUP(F53,F4数据库!C:Y,23,0))</f>
        <v>#N/A</v>
      </c>
      <c r="V53" s="18"/>
    </row>
    <row r="54" spans="1:22" x14ac:dyDescent="0.25">
      <c r="A54" s="22"/>
      <c r="B54" s="3"/>
      <c r="C54" s="3"/>
      <c r="D54" s="3"/>
      <c r="E54" s="18" t="e">
        <f t="shared" si="5"/>
        <v>#VALUE!</v>
      </c>
      <c r="F54" s="18" t="e">
        <f t="shared" si="6"/>
        <v>#VALUE!</v>
      </c>
      <c r="G54" s="18" t="str">
        <f t="shared" si="7"/>
        <v/>
      </c>
      <c r="H54" s="18" t="str">
        <f t="shared" si="8"/>
        <v/>
      </c>
      <c r="I54" s="18" t="str">
        <f t="shared" si="9"/>
        <v/>
      </c>
      <c r="J54" s="18" t="str">
        <f t="shared" si="10"/>
        <v/>
      </c>
      <c r="K54" s="18" t="e">
        <f>VLOOKUP(F54,F4数据库!C:Y,3,0)</f>
        <v>#VALUE!</v>
      </c>
      <c r="L54" s="18" t="e">
        <f t="shared" si="11"/>
        <v>#VALUE!</v>
      </c>
      <c r="M54" s="19" t="e">
        <f t="shared" si="12"/>
        <v>#VALUE!</v>
      </c>
      <c r="N54" s="18" t="e">
        <f>VLOOKUP(F54,F4数据库!C:Y,4,0)</f>
        <v>#VALUE!</v>
      </c>
      <c r="O54" s="18" t="e">
        <f>VLOOKUP(G54,F4数据库!AA:AB,2,0)</f>
        <v>#N/A</v>
      </c>
      <c r="P54" s="18"/>
      <c r="Q54" s="18" t="e" cm="1">
        <f t="array" ref="Q54">_xlfn.IFS(I54="A",VLOOKUP(F54,F4数据库!C:Y,7,0),I54="B",VLOOKUP(F54,F4数据库!C:Y,13,0),I54="C",VLOOKUP(F54,F4数据库!C:Y,19,0))</f>
        <v>#N/A</v>
      </c>
      <c r="R54" s="18" t="e" cm="1">
        <f t="array" ref="R54">_xlfn.IFS(I54="A",VLOOKUP(F54,F4数据库!C:Y,8,0),I54="B",VLOOKUP(F54,F4数据库!C:Y,14,0),I54="C",VLOOKUP(F54,F4数据库!C:Y,20,0))</f>
        <v>#N/A</v>
      </c>
      <c r="S54" s="19" t="e" cm="1">
        <f t="array" ref="S54">_xlfn.IFS(I54="A",VLOOKUP(F54,F4数据库!C:Y,9,0),I54="B",VLOOKUP(F54,F4数据库!C:Y,15,0),I54="C",VLOOKUP(F54,F4数据库!C:Y,21,0))*C54</f>
        <v>#N/A</v>
      </c>
      <c r="T54" s="18" t="e" cm="1">
        <f t="array" ref="T54">_xlfn.IFS(I54="A",VLOOKUP(F54,F4数据库!C:Y,10,0),I54="B",VLOOKUP(F54,F4数据库!C:Y,16,0),I54="C",VLOOKUP(F54,F4数据库!C:Y,22,0))</f>
        <v>#N/A</v>
      </c>
      <c r="U54" s="18" t="e" cm="1">
        <f t="array" ref="U54">_xlfn.IFS(I54="A",VLOOKUP(F54,F4数据库!C:Y,11,0),I54="B",VLOOKUP(F54,F4数据库!C:Y,17,0),I54="C",VLOOKUP(F54,F4数据库!C:Y,23,0))</f>
        <v>#N/A</v>
      </c>
      <c r="V54" s="18"/>
    </row>
    <row r="55" spans="1:22" x14ac:dyDescent="0.25">
      <c r="A55" s="22"/>
      <c r="B55" s="3"/>
      <c r="C55" s="3"/>
      <c r="D55" s="3"/>
      <c r="E55" s="18" t="e">
        <f t="shared" si="5"/>
        <v>#VALUE!</v>
      </c>
      <c r="F55" s="18" t="e">
        <f t="shared" si="6"/>
        <v>#VALUE!</v>
      </c>
      <c r="G55" s="18" t="str">
        <f t="shared" si="7"/>
        <v/>
      </c>
      <c r="H55" s="18" t="str">
        <f t="shared" si="8"/>
        <v/>
      </c>
      <c r="I55" s="18" t="str">
        <f t="shared" si="9"/>
        <v/>
      </c>
      <c r="J55" s="18" t="str">
        <f t="shared" si="10"/>
        <v/>
      </c>
      <c r="K55" s="18" t="e">
        <f>VLOOKUP(F55,F4数据库!C:Y,3,0)</f>
        <v>#VALUE!</v>
      </c>
      <c r="L55" s="18" t="e">
        <f t="shared" si="11"/>
        <v>#VALUE!</v>
      </c>
      <c r="M55" s="19" t="e">
        <f t="shared" si="12"/>
        <v>#VALUE!</v>
      </c>
      <c r="N55" s="18" t="e">
        <f>VLOOKUP(F55,F4数据库!C:Y,4,0)</f>
        <v>#VALUE!</v>
      </c>
      <c r="O55" s="18" t="e">
        <f>VLOOKUP(G55,F4数据库!AA:AB,2,0)</f>
        <v>#N/A</v>
      </c>
      <c r="P55" s="18"/>
      <c r="Q55" s="18" t="e" cm="1">
        <f t="array" ref="Q55">_xlfn.IFS(I55="A",VLOOKUP(F55,F4数据库!C:Y,7,0),I55="B",VLOOKUP(F55,F4数据库!C:Y,13,0),I55="C",VLOOKUP(F55,F4数据库!C:Y,19,0))</f>
        <v>#N/A</v>
      </c>
      <c r="R55" s="18" t="e" cm="1">
        <f t="array" ref="R55">_xlfn.IFS(I55="A",VLOOKUP(F55,F4数据库!C:Y,8,0),I55="B",VLOOKUP(F55,F4数据库!C:Y,14,0),I55="C",VLOOKUP(F55,F4数据库!C:Y,20,0))</f>
        <v>#N/A</v>
      </c>
      <c r="S55" s="19" t="e" cm="1">
        <f t="array" ref="S55">_xlfn.IFS(I55="A",VLOOKUP(F55,F4数据库!C:Y,9,0),I55="B",VLOOKUP(F55,F4数据库!C:Y,15,0),I55="C",VLOOKUP(F55,F4数据库!C:Y,21,0))*C55</f>
        <v>#N/A</v>
      </c>
      <c r="T55" s="18" t="e" cm="1">
        <f t="array" ref="T55">_xlfn.IFS(I55="A",VLOOKUP(F55,F4数据库!C:Y,10,0),I55="B",VLOOKUP(F55,F4数据库!C:Y,16,0),I55="C",VLOOKUP(F55,F4数据库!C:Y,22,0))</f>
        <v>#N/A</v>
      </c>
      <c r="U55" s="18" t="e" cm="1">
        <f t="array" ref="U55">_xlfn.IFS(I55="A",VLOOKUP(F55,F4数据库!C:Y,11,0),I55="B",VLOOKUP(F55,F4数据库!C:Y,17,0),I55="C",VLOOKUP(F55,F4数据库!C:Y,23,0))</f>
        <v>#N/A</v>
      </c>
      <c r="V55" s="18"/>
    </row>
    <row r="56" spans="1:22" x14ac:dyDescent="0.25">
      <c r="A56" s="22"/>
      <c r="B56" s="3"/>
      <c r="C56" s="3"/>
      <c r="D56" s="3"/>
      <c r="E56" s="18" t="e">
        <f t="shared" si="5"/>
        <v>#VALUE!</v>
      </c>
      <c r="F56" s="18" t="e">
        <f t="shared" si="6"/>
        <v>#VALUE!</v>
      </c>
      <c r="G56" s="18" t="str">
        <f t="shared" si="7"/>
        <v/>
      </c>
      <c r="H56" s="18" t="str">
        <f t="shared" si="8"/>
        <v/>
      </c>
      <c r="I56" s="18" t="str">
        <f t="shared" si="9"/>
        <v/>
      </c>
      <c r="J56" s="18" t="str">
        <f t="shared" si="10"/>
        <v/>
      </c>
      <c r="K56" s="18" t="e">
        <f>VLOOKUP(F56,F4数据库!C:Y,3,0)</f>
        <v>#VALUE!</v>
      </c>
      <c r="L56" s="18" t="e">
        <f t="shared" si="11"/>
        <v>#VALUE!</v>
      </c>
      <c r="M56" s="19" t="e">
        <f t="shared" si="12"/>
        <v>#VALUE!</v>
      </c>
      <c r="N56" s="18" t="e">
        <f>VLOOKUP(F56,F4数据库!C:Y,4,0)</f>
        <v>#VALUE!</v>
      </c>
      <c r="O56" s="18" t="e">
        <f>VLOOKUP(G56,F4数据库!AA:AB,2,0)</f>
        <v>#N/A</v>
      </c>
      <c r="P56" s="18"/>
      <c r="Q56" s="18" t="e" cm="1">
        <f t="array" ref="Q56">_xlfn.IFS(I56="A",VLOOKUP(F56,F4数据库!C:Y,7,0),I56="B",VLOOKUP(F56,F4数据库!C:Y,13,0),I56="C",VLOOKUP(F56,F4数据库!C:Y,19,0))</f>
        <v>#N/A</v>
      </c>
      <c r="R56" s="18" t="e" cm="1">
        <f t="array" ref="R56">_xlfn.IFS(I56="A",VLOOKUP(F56,F4数据库!C:Y,8,0),I56="B",VLOOKUP(F56,F4数据库!C:Y,14,0),I56="C",VLOOKUP(F56,F4数据库!C:Y,20,0))</f>
        <v>#N/A</v>
      </c>
      <c r="S56" s="19" t="e" cm="1">
        <f t="array" ref="S56">_xlfn.IFS(I56="A",VLOOKUP(F56,F4数据库!C:Y,9,0),I56="B",VLOOKUP(F56,F4数据库!C:Y,15,0),I56="C",VLOOKUP(F56,F4数据库!C:Y,21,0))*C56</f>
        <v>#N/A</v>
      </c>
      <c r="T56" s="18" t="e" cm="1">
        <f t="array" ref="T56">_xlfn.IFS(I56="A",VLOOKUP(F56,F4数据库!C:Y,10,0),I56="B",VLOOKUP(F56,F4数据库!C:Y,16,0),I56="C",VLOOKUP(F56,F4数据库!C:Y,22,0))</f>
        <v>#N/A</v>
      </c>
      <c r="U56" s="18" t="e" cm="1">
        <f t="array" ref="U56">_xlfn.IFS(I56="A",VLOOKUP(F56,F4数据库!C:Y,11,0),I56="B",VLOOKUP(F56,F4数据库!C:Y,17,0),I56="C",VLOOKUP(F56,F4数据库!C:Y,23,0))</f>
        <v>#N/A</v>
      </c>
      <c r="V56" s="18"/>
    </row>
    <row r="57" spans="1:22" x14ac:dyDescent="0.25">
      <c r="A57" s="22"/>
      <c r="B57" s="3"/>
      <c r="C57" s="3"/>
      <c r="D57" s="3"/>
      <c r="E57" s="18" t="e">
        <f t="shared" si="5"/>
        <v>#VALUE!</v>
      </c>
      <c r="F57" s="18" t="e">
        <f t="shared" si="6"/>
        <v>#VALUE!</v>
      </c>
      <c r="G57" s="18" t="str">
        <f t="shared" si="7"/>
        <v/>
      </c>
      <c r="H57" s="18" t="str">
        <f t="shared" si="8"/>
        <v/>
      </c>
      <c r="I57" s="18" t="str">
        <f t="shared" si="9"/>
        <v/>
      </c>
      <c r="J57" s="18" t="str">
        <f t="shared" si="10"/>
        <v/>
      </c>
      <c r="K57" s="18" t="e">
        <f>VLOOKUP(F57,F4数据库!C:Y,3,0)</f>
        <v>#VALUE!</v>
      </c>
      <c r="L57" s="18" t="e">
        <f t="shared" si="11"/>
        <v>#VALUE!</v>
      </c>
      <c r="M57" s="19" t="e">
        <f t="shared" si="12"/>
        <v>#VALUE!</v>
      </c>
      <c r="N57" s="18" t="e">
        <f>VLOOKUP(F57,F4数据库!C:Y,4,0)</f>
        <v>#VALUE!</v>
      </c>
      <c r="O57" s="18" t="e">
        <f>VLOOKUP(G57,F4数据库!AA:AB,2,0)</f>
        <v>#N/A</v>
      </c>
      <c r="P57" s="18"/>
      <c r="Q57" s="18" t="e" cm="1">
        <f t="array" ref="Q57">_xlfn.IFS(I57="A",VLOOKUP(F57,F4数据库!C:Y,7,0),I57="B",VLOOKUP(F57,F4数据库!C:Y,13,0),I57="C",VLOOKUP(F57,F4数据库!C:Y,19,0))</f>
        <v>#N/A</v>
      </c>
      <c r="R57" s="18" t="e" cm="1">
        <f t="array" ref="R57">_xlfn.IFS(I57="A",VLOOKUP(F57,F4数据库!C:Y,8,0),I57="B",VLOOKUP(F57,F4数据库!C:Y,14,0),I57="C",VLOOKUP(F57,F4数据库!C:Y,20,0))</f>
        <v>#N/A</v>
      </c>
      <c r="S57" s="19" t="e" cm="1">
        <f t="array" ref="S57">_xlfn.IFS(I57="A",VLOOKUP(F57,F4数据库!C:Y,9,0),I57="B",VLOOKUP(F57,F4数据库!C:Y,15,0),I57="C",VLOOKUP(F57,F4数据库!C:Y,21,0))*C57</f>
        <v>#N/A</v>
      </c>
      <c r="T57" s="18" t="e" cm="1">
        <f t="array" ref="T57">_xlfn.IFS(I57="A",VLOOKUP(F57,F4数据库!C:Y,10,0),I57="B",VLOOKUP(F57,F4数据库!C:Y,16,0),I57="C",VLOOKUP(F57,F4数据库!C:Y,22,0))</f>
        <v>#N/A</v>
      </c>
      <c r="U57" s="18" t="e" cm="1">
        <f t="array" ref="U57">_xlfn.IFS(I57="A",VLOOKUP(F57,F4数据库!C:Y,11,0),I57="B",VLOOKUP(F57,F4数据库!C:Y,17,0),I57="C",VLOOKUP(F57,F4数据库!C:Y,23,0))</f>
        <v>#N/A</v>
      </c>
      <c r="V57" s="18"/>
    </row>
    <row r="58" spans="1:22" x14ac:dyDescent="0.25">
      <c r="A58" s="22"/>
      <c r="B58" s="3"/>
      <c r="C58" s="3"/>
      <c r="D58" s="3"/>
      <c r="E58" s="18" t="e">
        <f t="shared" si="5"/>
        <v>#VALUE!</v>
      </c>
      <c r="F58" s="18" t="e">
        <f t="shared" si="6"/>
        <v>#VALUE!</v>
      </c>
      <c r="G58" s="18" t="str">
        <f t="shared" si="7"/>
        <v/>
      </c>
      <c r="H58" s="18" t="str">
        <f t="shared" si="8"/>
        <v/>
      </c>
      <c r="I58" s="18" t="str">
        <f t="shared" si="9"/>
        <v/>
      </c>
      <c r="J58" s="18" t="str">
        <f t="shared" si="10"/>
        <v/>
      </c>
      <c r="K58" s="18" t="e">
        <f>VLOOKUP(F58,F4数据库!C:Y,3,0)</f>
        <v>#VALUE!</v>
      </c>
      <c r="L58" s="18" t="e">
        <f t="shared" si="11"/>
        <v>#VALUE!</v>
      </c>
      <c r="M58" s="19" t="e">
        <f t="shared" si="12"/>
        <v>#VALUE!</v>
      </c>
      <c r="N58" s="18" t="e">
        <f>VLOOKUP(F58,F4数据库!C:Y,4,0)</f>
        <v>#VALUE!</v>
      </c>
      <c r="O58" s="18" t="e">
        <f>VLOOKUP(G58,F4数据库!AA:AB,2,0)</f>
        <v>#N/A</v>
      </c>
      <c r="P58" s="18"/>
      <c r="Q58" s="18" t="e" cm="1">
        <f t="array" ref="Q58">_xlfn.IFS(I58="A",VLOOKUP(F58,F4数据库!C:Y,7,0),I58="B",VLOOKUP(F58,F4数据库!C:Y,13,0),I58="C",VLOOKUP(F58,F4数据库!C:Y,19,0))</f>
        <v>#N/A</v>
      </c>
      <c r="R58" s="18" t="e" cm="1">
        <f t="array" ref="R58">_xlfn.IFS(I58="A",VLOOKUP(F58,F4数据库!C:Y,8,0),I58="B",VLOOKUP(F58,F4数据库!C:Y,14,0),I58="C",VLOOKUP(F58,F4数据库!C:Y,20,0))</f>
        <v>#N/A</v>
      </c>
      <c r="S58" s="19" t="e" cm="1">
        <f t="array" ref="S58">_xlfn.IFS(I58="A",VLOOKUP(F58,F4数据库!C:Y,9,0),I58="B",VLOOKUP(F58,F4数据库!C:Y,15,0),I58="C",VLOOKUP(F58,F4数据库!C:Y,21,0))*C58</f>
        <v>#N/A</v>
      </c>
      <c r="T58" s="18" t="e" cm="1">
        <f t="array" ref="T58">_xlfn.IFS(I58="A",VLOOKUP(F58,F4数据库!C:Y,10,0),I58="B",VLOOKUP(F58,F4数据库!C:Y,16,0),I58="C",VLOOKUP(F58,F4数据库!C:Y,22,0))</f>
        <v>#N/A</v>
      </c>
      <c r="U58" s="18" t="e" cm="1">
        <f t="array" ref="U58">_xlfn.IFS(I58="A",VLOOKUP(F58,F4数据库!C:Y,11,0),I58="B",VLOOKUP(F58,F4数据库!C:Y,17,0),I58="C",VLOOKUP(F58,F4数据库!C:Y,23,0))</f>
        <v>#N/A</v>
      </c>
      <c r="V58" s="18"/>
    </row>
    <row r="59" spans="1:22" x14ac:dyDescent="0.25">
      <c r="A59" s="22"/>
      <c r="B59" s="3"/>
      <c r="C59" s="3"/>
      <c r="D59" s="3"/>
      <c r="E59" s="18" t="e">
        <f t="shared" si="5"/>
        <v>#VALUE!</v>
      </c>
      <c r="F59" s="18" t="e">
        <f t="shared" si="6"/>
        <v>#VALUE!</v>
      </c>
      <c r="G59" s="18" t="str">
        <f t="shared" si="7"/>
        <v/>
      </c>
      <c r="H59" s="18" t="str">
        <f t="shared" si="8"/>
        <v/>
      </c>
      <c r="I59" s="18" t="str">
        <f t="shared" si="9"/>
        <v/>
      </c>
      <c r="J59" s="18" t="str">
        <f t="shared" si="10"/>
        <v/>
      </c>
      <c r="K59" s="18" t="e">
        <f>VLOOKUP(F59,F4数据库!C:Y,3,0)</f>
        <v>#VALUE!</v>
      </c>
      <c r="L59" s="18" t="e">
        <f t="shared" si="11"/>
        <v>#VALUE!</v>
      </c>
      <c r="M59" s="19" t="e">
        <f t="shared" si="12"/>
        <v>#VALUE!</v>
      </c>
      <c r="N59" s="18" t="e">
        <f>VLOOKUP(F59,F4数据库!C:Y,4,0)</f>
        <v>#VALUE!</v>
      </c>
      <c r="O59" s="18" t="e">
        <f>VLOOKUP(G59,F4数据库!AA:AB,2,0)</f>
        <v>#N/A</v>
      </c>
      <c r="P59" s="18"/>
      <c r="Q59" s="18" t="e" cm="1">
        <f t="array" ref="Q59">_xlfn.IFS(I59="A",VLOOKUP(F59,F4数据库!C:Y,7,0),I59="B",VLOOKUP(F59,F4数据库!C:Y,13,0),I59="C",VLOOKUP(F59,F4数据库!C:Y,19,0))</f>
        <v>#N/A</v>
      </c>
      <c r="R59" s="18" t="e" cm="1">
        <f t="array" ref="R59">_xlfn.IFS(I59="A",VLOOKUP(F59,F4数据库!C:Y,8,0),I59="B",VLOOKUP(F59,F4数据库!C:Y,14,0),I59="C",VLOOKUP(F59,F4数据库!C:Y,20,0))</f>
        <v>#N/A</v>
      </c>
      <c r="S59" s="19" t="e" cm="1">
        <f t="array" ref="S59">_xlfn.IFS(I59="A",VLOOKUP(F59,F4数据库!C:Y,9,0),I59="B",VLOOKUP(F59,F4数据库!C:Y,15,0),I59="C",VLOOKUP(F59,F4数据库!C:Y,21,0))*C59</f>
        <v>#N/A</v>
      </c>
      <c r="T59" s="18" t="e" cm="1">
        <f t="array" ref="T59">_xlfn.IFS(I59="A",VLOOKUP(F59,F4数据库!C:Y,10,0),I59="B",VLOOKUP(F59,F4数据库!C:Y,16,0),I59="C",VLOOKUP(F59,F4数据库!C:Y,22,0))</f>
        <v>#N/A</v>
      </c>
      <c r="U59" s="18" t="e" cm="1">
        <f t="array" ref="U59">_xlfn.IFS(I59="A",VLOOKUP(F59,F4数据库!C:Y,11,0),I59="B",VLOOKUP(F59,F4数据库!C:Y,17,0),I59="C",VLOOKUP(F59,F4数据库!C:Y,23,0))</f>
        <v>#N/A</v>
      </c>
      <c r="V59" s="18"/>
    </row>
    <row r="60" spans="1:22" x14ac:dyDescent="0.25">
      <c r="A60" s="22"/>
      <c r="B60" s="3"/>
      <c r="C60" s="3"/>
      <c r="D60" s="3"/>
      <c r="E60" s="18" t="e">
        <f t="shared" si="5"/>
        <v>#VALUE!</v>
      </c>
      <c r="F60" s="18" t="e">
        <f t="shared" si="6"/>
        <v>#VALUE!</v>
      </c>
      <c r="G60" s="18" t="str">
        <f t="shared" si="7"/>
        <v/>
      </c>
      <c r="H60" s="18" t="str">
        <f t="shared" si="8"/>
        <v/>
      </c>
      <c r="I60" s="18" t="str">
        <f t="shared" si="9"/>
        <v/>
      </c>
      <c r="J60" s="18" t="str">
        <f t="shared" si="10"/>
        <v/>
      </c>
      <c r="K60" s="18" t="e">
        <f>VLOOKUP(F60,F4数据库!C:Y,3,0)</f>
        <v>#VALUE!</v>
      </c>
      <c r="L60" s="18" t="e">
        <f t="shared" si="11"/>
        <v>#VALUE!</v>
      </c>
      <c r="M60" s="19" t="e">
        <f t="shared" si="12"/>
        <v>#VALUE!</v>
      </c>
      <c r="N60" s="18" t="e">
        <f>VLOOKUP(F60,F4数据库!C:Y,4,0)</f>
        <v>#VALUE!</v>
      </c>
      <c r="O60" s="18" t="e">
        <f>VLOOKUP(G60,F4数据库!AA:AB,2,0)</f>
        <v>#N/A</v>
      </c>
      <c r="P60" s="18"/>
      <c r="Q60" s="18" t="e" cm="1">
        <f t="array" ref="Q60">_xlfn.IFS(I60="A",VLOOKUP(F60,F4数据库!C:Y,7,0),I60="B",VLOOKUP(F60,F4数据库!C:Y,13,0),I60="C",VLOOKUP(F60,F4数据库!C:Y,19,0))</f>
        <v>#N/A</v>
      </c>
      <c r="R60" s="18" t="e" cm="1">
        <f t="array" ref="R60">_xlfn.IFS(I60="A",VLOOKUP(F60,F4数据库!C:Y,8,0),I60="B",VLOOKUP(F60,F4数据库!C:Y,14,0),I60="C",VLOOKUP(F60,F4数据库!C:Y,20,0))</f>
        <v>#N/A</v>
      </c>
      <c r="S60" s="19" t="e" cm="1">
        <f t="array" ref="S60">_xlfn.IFS(I60="A",VLOOKUP(F60,F4数据库!C:Y,9,0),I60="B",VLOOKUP(F60,F4数据库!C:Y,15,0),I60="C",VLOOKUP(F60,F4数据库!C:Y,21,0))*C60</f>
        <v>#N/A</v>
      </c>
      <c r="T60" s="18" t="e" cm="1">
        <f t="array" ref="T60">_xlfn.IFS(I60="A",VLOOKUP(F60,F4数据库!C:Y,10,0),I60="B",VLOOKUP(F60,F4数据库!C:Y,16,0),I60="C",VLOOKUP(F60,F4数据库!C:Y,22,0))</f>
        <v>#N/A</v>
      </c>
      <c r="U60" s="18" t="e" cm="1">
        <f t="array" ref="U60">_xlfn.IFS(I60="A",VLOOKUP(F60,F4数据库!C:Y,11,0),I60="B",VLOOKUP(F60,F4数据库!C:Y,17,0),I60="C",VLOOKUP(F60,F4数据库!C:Y,23,0))</f>
        <v>#N/A</v>
      </c>
      <c r="V60" s="18"/>
    </row>
    <row r="61" spans="1:22" x14ac:dyDescent="0.25">
      <c r="A61" s="22"/>
      <c r="B61" s="3"/>
      <c r="C61" s="3"/>
      <c r="D61" s="3"/>
      <c r="E61" s="18" t="e">
        <f t="shared" si="5"/>
        <v>#VALUE!</v>
      </c>
      <c r="F61" s="18" t="e">
        <f t="shared" si="6"/>
        <v>#VALUE!</v>
      </c>
      <c r="G61" s="18" t="str">
        <f t="shared" si="7"/>
        <v/>
      </c>
      <c r="H61" s="18" t="str">
        <f t="shared" si="8"/>
        <v/>
      </c>
      <c r="I61" s="18" t="str">
        <f t="shared" si="9"/>
        <v/>
      </c>
      <c r="J61" s="18" t="str">
        <f t="shared" si="10"/>
        <v/>
      </c>
      <c r="K61" s="18" t="e">
        <f>VLOOKUP(F61,F4数据库!C:Y,3,0)</f>
        <v>#VALUE!</v>
      </c>
      <c r="L61" s="18" t="e">
        <f t="shared" si="11"/>
        <v>#VALUE!</v>
      </c>
      <c r="M61" s="19" t="e">
        <f t="shared" si="12"/>
        <v>#VALUE!</v>
      </c>
      <c r="N61" s="18" t="e">
        <f>VLOOKUP(F61,F4数据库!C:Y,4,0)</f>
        <v>#VALUE!</v>
      </c>
      <c r="O61" s="18" t="e">
        <f>VLOOKUP(G61,F4数据库!AA:AB,2,0)</f>
        <v>#N/A</v>
      </c>
      <c r="P61" s="18"/>
      <c r="Q61" s="18" t="e" cm="1">
        <f t="array" ref="Q61">_xlfn.IFS(I61="A",VLOOKUP(F61,F4数据库!C:Y,7,0),I61="B",VLOOKUP(F61,F4数据库!C:Y,13,0),I61="C",VLOOKUP(F61,F4数据库!C:Y,19,0))</f>
        <v>#N/A</v>
      </c>
      <c r="R61" s="18" t="e" cm="1">
        <f t="array" ref="R61">_xlfn.IFS(I61="A",VLOOKUP(F61,F4数据库!C:Y,8,0),I61="B",VLOOKUP(F61,F4数据库!C:Y,14,0),I61="C",VLOOKUP(F61,F4数据库!C:Y,20,0))</f>
        <v>#N/A</v>
      </c>
      <c r="S61" s="19" t="e" cm="1">
        <f t="array" ref="S61">_xlfn.IFS(I61="A",VLOOKUP(F61,F4数据库!C:Y,9,0),I61="B",VLOOKUP(F61,F4数据库!C:Y,15,0),I61="C",VLOOKUP(F61,F4数据库!C:Y,21,0))*C61</f>
        <v>#N/A</v>
      </c>
      <c r="T61" s="18" t="e" cm="1">
        <f t="array" ref="T61">_xlfn.IFS(I61="A",VLOOKUP(F61,F4数据库!C:Y,10,0),I61="B",VLOOKUP(F61,F4数据库!C:Y,16,0),I61="C",VLOOKUP(F61,F4数据库!C:Y,22,0))</f>
        <v>#N/A</v>
      </c>
      <c r="U61" s="18" t="e" cm="1">
        <f t="array" ref="U61">_xlfn.IFS(I61="A",VLOOKUP(F61,F4数据库!C:Y,11,0),I61="B",VLOOKUP(F61,F4数据库!C:Y,17,0),I61="C",VLOOKUP(F61,F4数据库!C:Y,23,0))</f>
        <v>#N/A</v>
      </c>
      <c r="V61" s="18"/>
    </row>
    <row r="62" spans="1:22" x14ac:dyDescent="0.25">
      <c r="A62" s="22"/>
      <c r="B62" s="3"/>
      <c r="C62" s="3"/>
      <c r="D62" s="3"/>
      <c r="E62" s="18" t="e">
        <f t="shared" si="5"/>
        <v>#VALUE!</v>
      </c>
      <c r="F62" s="18" t="e">
        <f t="shared" si="6"/>
        <v>#VALUE!</v>
      </c>
      <c r="G62" s="18" t="str">
        <f t="shared" si="7"/>
        <v/>
      </c>
      <c r="H62" s="18" t="str">
        <f t="shared" si="8"/>
        <v/>
      </c>
      <c r="I62" s="18" t="str">
        <f t="shared" si="9"/>
        <v/>
      </c>
      <c r="J62" s="18" t="str">
        <f t="shared" si="10"/>
        <v/>
      </c>
      <c r="K62" s="18" t="e">
        <f>VLOOKUP(F62,F4数据库!C:Y,3,0)</f>
        <v>#VALUE!</v>
      </c>
      <c r="L62" s="18" t="e">
        <f t="shared" si="11"/>
        <v>#VALUE!</v>
      </c>
      <c r="M62" s="19" t="e">
        <f t="shared" si="12"/>
        <v>#VALUE!</v>
      </c>
      <c r="N62" s="18" t="e">
        <f>VLOOKUP(F62,F4数据库!C:Y,4,0)</f>
        <v>#VALUE!</v>
      </c>
      <c r="O62" s="18" t="e">
        <f>VLOOKUP(G62,F4数据库!AA:AB,2,0)</f>
        <v>#N/A</v>
      </c>
      <c r="P62" s="18"/>
      <c r="Q62" s="18" t="e" cm="1">
        <f t="array" ref="Q62">_xlfn.IFS(I62="A",VLOOKUP(F62,F4数据库!C:Y,7,0),I62="B",VLOOKUP(F62,F4数据库!C:Y,13,0),I62="C",VLOOKUP(F62,F4数据库!C:Y,19,0))</f>
        <v>#N/A</v>
      </c>
      <c r="R62" s="18" t="e" cm="1">
        <f t="array" ref="R62">_xlfn.IFS(I62="A",VLOOKUP(F62,F4数据库!C:Y,8,0),I62="B",VLOOKUP(F62,F4数据库!C:Y,14,0),I62="C",VLOOKUP(F62,F4数据库!C:Y,20,0))</f>
        <v>#N/A</v>
      </c>
      <c r="S62" s="19" t="e" cm="1">
        <f t="array" ref="S62">_xlfn.IFS(I62="A",VLOOKUP(F62,F4数据库!C:Y,9,0),I62="B",VLOOKUP(F62,F4数据库!C:Y,15,0),I62="C",VLOOKUP(F62,F4数据库!C:Y,21,0))*C62</f>
        <v>#N/A</v>
      </c>
      <c r="T62" s="18" t="e" cm="1">
        <f t="array" ref="T62">_xlfn.IFS(I62="A",VLOOKUP(F62,F4数据库!C:Y,10,0),I62="B",VLOOKUP(F62,F4数据库!C:Y,16,0),I62="C",VLOOKUP(F62,F4数据库!C:Y,22,0))</f>
        <v>#N/A</v>
      </c>
      <c r="U62" s="18" t="e" cm="1">
        <f t="array" ref="U62">_xlfn.IFS(I62="A",VLOOKUP(F62,F4数据库!C:Y,11,0),I62="B",VLOOKUP(F62,F4数据库!C:Y,17,0),I62="C",VLOOKUP(F62,F4数据库!C:Y,23,0))</f>
        <v>#N/A</v>
      </c>
      <c r="V62" s="18"/>
    </row>
    <row r="63" spans="1:22" x14ac:dyDescent="0.25">
      <c r="A63" s="22"/>
      <c r="B63" s="3"/>
      <c r="C63" s="3"/>
      <c r="D63" s="3"/>
      <c r="E63" s="18" t="e">
        <f t="shared" si="5"/>
        <v>#VALUE!</v>
      </c>
      <c r="F63" s="18" t="e">
        <f t="shared" si="6"/>
        <v>#VALUE!</v>
      </c>
      <c r="G63" s="18" t="str">
        <f t="shared" si="7"/>
        <v/>
      </c>
      <c r="H63" s="18" t="str">
        <f t="shared" si="8"/>
        <v/>
      </c>
      <c r="I63" s="18" t="str">
        <f t="shared" si="9"/>
        <v/>
      </c>
      <c r="J63" s="18" t="str">
        <f t="shared" si="10"/>
        <v/>
      </c>
      <c r="K63" s="18" t="e">
        <f>VLOOKUP(F63,F4数据库!C:Y,3,0)</f>
        <v>#VALUE!</v>
      </c>
      <c r="L63" s="18" t="e">
        <f t="shared" si="11"/>
        <v>#VALUE!</v>
      </c>
      <c r="M63" s="19" t="e">
        <f t="shared" si="12"/>
        <v>#VALUE!</v>
      </c>
      <c r="N63" s="18" t="e">
        <f>VLOOKUP(F63,F4数据库!C:Y,4,0)</f>
        <v>#VALUE!</v>
      </c>
      <c r="O63" s="18" t="e">
        <f>VLOOKUP(G63,F4数据库!AA:AB,2,0)</f>
        <v>#N/A</v>
      </c>
      <c r="P63" s="18"/>
      <c r="Q63" s="18" t="e" cm="1">
        <f t="array" ref="Q63">_xlfn.IFS(I63="A",VLOOKUP(F63,F4数据库!C:Y,7,0),I63="B",VLOOKUP(F63,F4数据库!C:Y,13,0),I63="C",VLOOKUP(F63,F4数据库!C:Y,19,0))</f>
        <v>#N/A</v>
      </c>
      <c r="R63" s="18" t="e" cm="1">
        <f t="array" ref="R63">_xlfn.IFS(I63="A",VLOOKUP(F63,F4数据库!C:Y,8,0),I63="B",VLOOKUP(F63,F4数据库!C:Y,14,0),I63="C",VLOOKUP(F63,F4数据库!C:Y,20,0))</f>
        <v>#N/A</v>
      </c>
      <c r="S63" s="19" t="e" cm="1">
        <f t="array" ref="S63">_xlfn.IFS(I63="A",VLOOKUP(F63,F4数据库!C:Y,9,0),I63="B",VLOOKUP(F63,F4数据库!C:Y,15,0),I63="C",VLOOKUP(F63,F4数据库!C:Y,21,0))*C63</f>
        <v>#N/A</v>
      </c>
      <c r="T63" s="18" t="e" cm="1">
        <f t="array" ref="T63">_xlfn.IFS(I63="A",VLOOKUP(F63,F4数据库!C:Y,10,0),I63="B",VLOOKUP(F63,F4数据库!C:Y,16,0),I63="C",VLOOKUP(F63,F4数据库!C:Y,22,0))</f>
        <v>#N/A</v>
      </c>
      <c r="U63" s="18" t="e" cm="1">
        <f t="array" ref="U63">_xlfn.IFS(I63="A",VLOOKUP(F63,F4数据库!C:Y,11,0),I63="B",VLOOKUP(F63,F4数据库!C:Y,17,0),I63="C",VLOOKUP(F63,F4数据库!C:Y,23,0))</f>
        <v>#N/A</v>
      </c>
      <c r="V63" s="18"/>
    </row>
    <row r="64" spans="1:22" x14ac:dyDescent="0.25">
      <c r="A64" s="22"/>
      <c r="B64" s="3"/>
      <c r="C64" s="3"/>
      <c r="D64" s="3"/>
      <c r="E64" s="18" t="e">
        <f t="shared" si="5"/>
        <v>#VALUE!</v>
      </c>
      <c r="F64" s="18" t="e">
        <f t="shared" si="6"/>
        <v>#VALUE!</v>
      </c>
      <c r="G64" s="18" t="str">
        <f t="shared" si="7"/>
        <v/>
      </c>
      <c r="H64" s="18" t="str">
        <f t="shared" si="8"/>
        <v/>
      </c>
      <c r="I64" s="18" t="str">
        <f t="shared" si="9"/>
        <v/>
      </c>
      <c r="J64" s="18" t="str">
        <f t="shared" si="10"/>
        <v/>
      </c>
      <c r="K64" s="18" t="e">
        <f>VLOOKUP(F64,F4数据库!C:Y,3,0)</f>
        <v>#VALUE!</v>
      </c>
      <c r="L64" s="18" t="e">
        <f t="shared" si="11"/>
        <v>#VALUE!</v>
      </c>
      <c r="M64" s="19" t="e">
        <f t="shared" si="12"/>
        <v>#VALUE!</v>
      </c>
      <c r="N64" s="18" t="e">
        <f>VLOOKUP(F64,F4数据库!C:Y,4,0)</f>
        <v>#VALUE!</v>
      </c>
      <c r="O64" s="18" t="e">
        <f>VLOOKUP(G64,F4数据库!AA:AB,2,0)</f>
        <v>#N/A</v>
      </c>
      <c r="P64" s="18"/>
      <c r="Q64" s="18" t="e" cm="1">
        <f t="array" ref="Q64">_xlfn.IFS(I64="A",VLOOKUP(F64,F4数据库!C:Y,7,0),I64="B",VLOOKUP(F64,F4数据库!C:Y,13,0),I64="C",VLOOKUP(F64,F4数据库!C:Y,19,0))</f>
        <v>#N/A</v>
      </c>
      <c r="R64" s="18" t="e" cm="1">
        <f t="array" ref="R64">_xlfn.IFS(I64="A",VLOOKUP(F64,F4数据库!C:Y,8,0),I64="B",VLOOKUP(F64,F4数据库!C:Y,14,0),I64="C",VLOOKUP(F64,F4数据库!C:Y,20,0))</f>
        <v>#N/A</v>
      </c>
      <c r="S64" s="19" t="e" cm="1">
        <f t="array" ref="S64">_xlfn.IFS(I64="A",VLOOKUP(F64,F4数据库!C:Y,9,0),I64="B",VLOOKUP(F64,F4数据库!C:Y,15,0),I64="C",VLOOKUP(F64,F4数据库!C:Y,21,0))*C64</f>
        <v>#N/A</v>
      </c>
      <c r="T64" s="18" t="e" cm="1">
        <f t="array" ref="T64">_xlfn.IFS(I64="A",VLOOKUP(F64,F4数据库!C:Y,10,0),I64="B",VLOOKUP(F64,F4数据库!C:Y,16,0),I64="C",VLOOKUP(F64,F4数据库!C:Y,22,0))</f>
        <v>#N/A</v>
      </c>
      <c r="U64" s="18" t="e" cm="1">
        <f t="array" ref="U64">_xlfn.IFS(I64="A",VLOOKUP(F64,F4数据库!C:Y,11,0),I64="B",VLOOKUP(F64,F4数据库!C:Y,17,0),I64="C",VLOOKUP(F64,F4数据库!C:Y,23,0))</f>
        <v>#N/A</v>
      </c>
      <c r="V64" s="18"/>
    </row>
    <row r="65" spans="1:22" x14ac:dyDescent="0.25">
      <c r="A65" s="22"/>
      <c r="B65" s="3"/>
      <c r="C65" s="3"/>
      <c r="D65" s="3"/>
      <c r="E65" s="18" t="e">
        <f t="shared" si="5"/>
        <v>#VALUE!</v>
      </c>
      <c r="F65" s="18" t="e">
        <f t="shared" si="6"/>
        <v>#VALUE!</v>
      </c>
      <c r="G65" s="18" t="str">
        <f t="shared" si="7"/>
        <v/>
      </c>
      <c r="H65" s="18" t="str">
        <f t="shared" si="8"/>
        <v/>
      </c>
      <c r="I65" s="18" t="str">
        <f t="shared" si="9"/>
        <v/>
      </c>
      <c r="J65" s="18" t="str">
        <f t="shared" si="10"/>
        <v/>
      </c>
      <c r="K65" s="18" t="e">
        <f>VLOOKUP(F65,F4数据库!C:Y,3,0)</f>
        <v>#VALUE!</v>
      </c>
      <c r="L65" s="18" t="e">
        <f t="shared" si="11"/>
        <v>#VALUE!</v>
      </c>
      <c r="M65" s="19" t="e">
        <f t="shared" si="12"/>
        <v>#VALUE!</v>
      </c>
      <c r="N65" s="18" t="e">
        <f>VLOOKUP(F65,F4数据库!C:Y,4,0)</f>
        <v>#VALUE!</v>
      </c>
      <c r="O65" s="18" t="e">
        <f>VLOOKUP(G65,F4数据库!AA:AB,2,0)</f>
        <v>#N/A</v>
      </c>
      <c r="P65" s="18"/>
      <c r="Q65" s="18" t="e" cm="1">
        <f t="array" ref="Q65">_xlfn.IFS(I65="A",VLOOKUP(F65,F4数据库!C:Y,7,0),I65="B",VLOOKUP(F65,F4数据库!C:Y,13,0),I65="C",VLOOKUP(F65,F4数据库!C:Y,19,0))</f>
        <v>#N/A</v>
      </c>
      <c r="R65" s="18" t="e" cm="1">
        <f t="array" ref="R65">_xlfn.IFS(I65="A",VLOOKUP(F65,F4数据库!C:Y,8,0),I65="B",VLOOKUP(F65,F4数据库!C:Y,14,0),I65="C",VLOOKUP(F65,F4数据库!C:Y,20,0))</f>
        <v>#N/A</v>
      </c>
      <c r="S65" s="19" t="e" cm="1">
        <f t="array" ref="S65">_xlfn.IFS(I65="A",VLOOKUP(F65,F4数据库!C:Y,9,0),I65="B",VLOOKUP(F65,F4数据库!C:Y,15,0),I65="C",VLOOKUP(F65,F4数据库!C:Y,21,0))*C65</f>
        <v>#N/A</v>
      </c>
      <c r="T65" s="18" t="e" cm="1">
        <f t="array" ref="T65">_xlfn.IFS(I65="A",VLOOKUP(F65,F4数据库!C:Y,10,0),I65="B",VLOOKUP(F65,F4数据库!C:Y,16,0),I65="C",VLOOKUP(F65,F4数据库!C:Y,22,0))</f>
        <v>#N/A</v>
      </c>
      <c r="U65" s="18" t="e" cm="1">
        <f t="array" ref="U65">_xlfn.IFS(I65="A",VLOOKUP(F65,F4数据库!C:Y,11,0),I65="B",VLOOKUP(F65,F4数据库!C:Y,17,0),I65="C",VLOOKUP(F65,F4数据库!C:Y,23,0))</f>
        <v>#N/A</v>
      </c>
      <c r="V65" s="18"/>
    </row>
    <row r="66" spans="1:22" x14ac:dyDescent="0.25">
      <c r="A66" s="22"/>
      <c r="B66" s="3"/>
      <c r="C66" s="3"/>
      <c r="D66" s="3"/>
      <c r="E66" s="18" t="e">
        <f t="shared" si="5"/>
        <v>#VALUE!</v>
      </c>
      <c r="F66" s="18" t="e">
        <f t="shared" si="6"/>
        <v>#VALUE!</v>
      </c>
      <c r="G66" s="18" t="str">
        <f t="shared" si="7"/>
        <v/>
      </c>
      <c r="H66" s="18" t="str">
        <f t="shared" si="8"/>
        <v/>
      </c>
      <c r="I66" s="18" t="str">
        <f t="shared" si="9"/>
        <v/>
      </c>
      <c r="J66" s="18" t="str">
        <f t="shared" si="10"/>
        <v/>
      </c>
      <c r="K66" s="18" t="e">
        <f>VLOOKUP(F66,F4数据库!C:Y,3,0)</f>
        <v>#VALUE!</v>
      </c>
      <c r="L66" s="18" t="e">
        <f t="shared" si="11"/>
        <v>#VALUE!</v>
      </c>
      <c r="M66" s="19" t="e">
        <f t="shared" si="12"/>
        <v>#VALUE!</v>
      </c>
      <c r="N66" s="18" t="e">
        <f>VLOOKUP(F66,F4数据库!C:Y,4,0)</f>
        <v>#VALUE!</v>
      </c>
      <c r="O66" s="18" t="e">
        <f>VLOOKUP(G66,F4数据库!AA:AB,2,0)</f>
        <v>#N/A</v>
      </c>
      <c r="P66" s="18"/>
      <c r="Q66" s="18" t="e" cm="1">
        <f t="array" ref="Q66">_xlfn.IFS(I66="A",VLOOKUP(F66,F4数据库!C:Y,7,0),I66="B",VLOOKUP(F66,F4数据库!C:Y,13,0),I66="C",VLOOKUP(F66,F4数据库!C:Y,19,0))</f>
        <v>#N/A</v>
      </c>
      <c r="R66" s="18" t="e" cm="1">
        <f t="array" ref="R66">_xlfn.IFS(I66="A",VLOOKUP(F66,F4数据库!C:Y,8,0),I66="B",VLOOKUP(F66,F4数据库!C:Y,14,0),I66="C",VLOOKUP(F66,F4数据库!C:Y,20,0))</f>
        <v>#N/A</v>
      </c>
      <c r="S66" s="19" t="e" cm="1">
        <f t="array" ref="S66">_xlfn.IFS(I66="A",VLOOKUP(F66,F4数据库!C:Y,9,0),I66="B",VLOOKUP(F66,F4数据库!C:Y,15,0),I66="C",VLOOKUP(F66,F4数据库!C:Y,21,0))*C66</f>
        <v>#N/A</v>
      </c>
      <c r="T66" s="18" t="e" cm="1">
        <f t="array" ref="T66">_xlfn.IFS(I66="A",VLOOKUP(F66,F4数据库!C:Y,10,0),I66="B",VLOOKUP(F66,F4数据库!C:Y,16,0),I66="C",VLOOKUP(F66,F4数据库!C:Y,22,0))</f>
        <v>#N/A</v>
      </c>
      <c r="U66" s="18" t="e" cm="1">
        <f t="array" ref="U66">_xlfn.IFS(I66="A",VLOOKUP(F66,F4数据库!C:Y,11,0),I66="B",VLOOKUP(F66,F4数据库!C:Y,17,0),I66="C",VLOOKUP(F66,F4数据库!C:Y,23,0))</f>
        <v>#N/A</v>
      </c>
      <c r="V66" s="18"/>
    </row>
    <row r="67" spans="1:22" x14ac:dyDescent="0.25">
      <c r="A67" s="22"/>
      <c r="B67" s="3"/>
      <c r="C67" s="3"/>
      <c r="D67" s="3"/>
      <c r="E67" s="18" t="e">
        <f t="shared" si="5"/>
        <v>#VALUE!</v>
      </c>
      <c r="F67" s="18" t="e">
        <f t="shared" si="6"/>
        <v>#VALUE!</v>
      </c>
      <c r="G67" s="18" t="str">
        <f t="shared" si="7"/>
        <v/>
      </c>
      <c r="H67" s="18" t="str">
        <f t="shared" si="8"/>
        <v/>
      </c>
      <c r="I67" s="18" t="str">
        <f t="shared" si="9"/>
        <v/>
      </c>
      <c r="J67" s="18" t="str">
        <f t="shared" si="10"/>
        <v/>
      </c>
      <c r="K67" s="18" t="e">
        <f>VLOOKUP(F67,F4数据库!C:Y,3,0)</f>
        <v>#VALUE!</v>
      </c>
      <c r="L67" s="18" t="e">
        <f t="shared" si="11"/>
        <v>#VALUE!</v>
      </c>
      <c r="M67" s="19" t="e">
        <f t="shared" si="12"/>
        <v>#VALUE!</v>
      </c>
      <c r="N67" s="18" t="e">
        <f>VLOOKUP(F67,F4数据库!C:Y,4,0)</f>
        <v>#VALUE!</v>
      </c>
      <c r="O67" s="18" t="e">
        <f>VLOOKUP(G67,F4数据库!AA:AB,2,0)</f>
        <v>#N/A</v>
      </c>
      <c r="P67" s="18"/>
      <c r="Q67" s="18" t="e" cm="1">
        <f t="array" ref="Q67">_xlfn.IFS(I67="A",VLOOKUP(F67,F4数据库!C:Y,7,0),I67="B",VLOOKUP(F67,F4数据库!C:Y,13,0),I67="C",VLOOKUP(F67,F4数据库!C:Y,19,0))</f>
        <v>#N/A</v>
      </c>
      <c r="R67" s="18" t="e" cm="1">
        <f t="array" ref="R67">_xlfn.IFS(I67="A",VLOOKUP(F67,F4数据库!C:Y,8,0),I67="B",VLOOKUP(F67,F4数据库!C:Y,14,0),I67="C",VLOOKUP(F67,F4数据库!C:Y,20,0))</f>
        <v>#N/A</v>
      </c>
      <c r="S67" s="19" t="e" cm="1">
        <f t="array" ref="S67">_xlfn.IFS(I67="A",VLOOKUP(F67,F4数据库!C:Y,9,0),I67="B",VLOOKUP(F67,F4数据库!C:Y,15,0),I67="C",VLOOKUP(F67,F4数据库!C:Y,21,0))*C67</f>
        <v>#N/A</v>
      </c>
      <c r="T67" s="18" t="e" cm="1">
        <f t="array" ref="T67">_xlfn.IFS(I67="A",VLOOKUP(F67,F4数据库!C:Y,10,0),I67="B",VLOOKUP(F67,F4数据库!C:Y,16,0),I67="C",VLOOKUP(F67,F4数据库!C:Y,22,0))</f>
        <v>#N/A</v>
      </c>
      <c r="U67" s="18" t="e" cm="1">
        <f t="array" ref="U67">_xlfn.IFS(I67="A",VLOOKUP(F67,F4数据库!C:Y,11,0),I67="B",VLOOKUP(F67,F4数据库!C:Y,17,0),I67="C",VLOOKUP(F67,F4数据库!C:Y,23,0))</f>
        <v>#N/A</v>
      </c>
      <c r="V67" s="18"/>
    </row>
    <row r="68" spans="1:22" x14ac:dyDescent="0.25">
      <c r="A68" s="22"/>
      <c r="B68" s="3"/>
      <c r="C68" s="3"/>
      <c r="D68" s="3"/>
      <c r="E68" s="18" t="e">
        <f t="shared" si="5"/>
        <v>#VALUE!</v>
      </c>
      <c r="F68" s="18" t="e">
        <f t="shared" si="6"/>
        <v>#VALUE!</v>
      </c>
      <c r="G68" s="18" t="str">
        <f t="shared" si="7"/>
        <v/>
      </c>
      <c r="H68" s="18" t="str">
        <f t="shared" si="8"/>
        <v/>
      </c>
      <c r="I68" s="18" t="str">
        <f t="shared" si="9"/>
        <v/>
      </c>
      <c r="J68" s="18" t="str">
        <f t="shared" si="10"/>
        <v/>
      </c>
      <c r="K68" s="18" t="e">
        <f>VLOOKUP(F68,F4数据库!C:Y,3,0)</f>
        <v>#VALUE!</v>
      </c>
      <c r="L68" s="18" t="e">
        <f t="shared" si="11"/>
        <v>#VALUE!</v>
      </c>
      <c r="M68" s="19" t="e">
        <f t="shared" si="12"/>
        <v>#VALUE!</v>
      </c>
      <c r="N68" s="18" t="e">
        <f>VLOOKUP(F68,F4数据库!C:Y,4,0)</f>
        <v>#VALUE!</v>
      </c>
      <c r="O68" s="18" t="e">
        <f>VLOOKUP(G68,F4数据库!AA:AB,2,0)</f>
        <v>#N/A</v>
      </c>
      <c r="P68" s="18"/>
      <c r="Q68" s="18" t="e" cm="1">
        <f t="array" ref="Q68">_xlfn.IFS(I68="A",VLOOKUP(F68,F4数据库!C:Y,7,0),I68="B",VLOOKUP(F68,F4数据库!C:Y,13,0),I68="C",VLOOKUP(F68,F4数据库!C:Y,19,0))</f>
        <v>#N/A</v>
      </c>
      <c r="R68" s="18" t="e" cm="1">
        <f t="array" ref="R68">_xlfn.IFS(I68="A",VLOOKUP(F68,F4数据库!C:Y,8,0),I68="B",VLOOKUP(F68,F4数据库!C:Y,14,0),I68="C",VLOOKUP(F68,F4数据库!C:Y,20,0))</f>
        <v>#N/A</v>
      </c>
      <c r="S68" s="19" t="e" cm="1">
        <f t="array" ref="S68">_xlfn.IFS(I68="A",VLOOKUP(F68,F4数据库!C:Y,9,0),I68="B",VLOOKUP(F68,F4数据库!C:Y,15,0),I68="C",VLOOKUP(F68,F4数据库!C:Y,21,0))*C68</f>
        <v>#N/A</v>
      </c>
      <c r="T68" s="18" t="e" cm="1">
        <f t="array" ref="T68">_xlfn.IFS(I68="A",VLOOKUP(F68,F4数据库!C:Y,10,0),I68="B",VLOOKUP(F68,F4数据库!C:Y,16,0),I68="C",VLOOKUP(F68,F4数据库!C:Y,22,0))</f>
        <v>#N/A</v>
      </c>
      <c r="U68" s="18" t="e" cm="1">
        <f t="array" ref="U68">_xlfn.IFS(I68="A",VLOOKUP(F68,F4数据库!C:Y,11,0),I68="B",VLOOKUP(F68,F4数据库!C:Y,17,0),I68="C",VLOOKUP(F68,F4数据库!C:Y,23,0))</f>
        <v>#N/A</v>
      </c>
      <c r="V68" s="18"/>
    </row>
    <row r="69" spans="1:22" x14ac:dyDescent="0.25">
      <c r="A69" s="22"/>
      <c r="B69" s="3"/>
      <c r="C69" s="3"/>
      <c r="D69" s="3"/>
      <c r="E69" s="18" t="e">
        <f t="shared" si="5"/>
        <v>#VALUE!</v>
      </c>
      <c r="F69" s="18" t="e">
        <f t="shared" si="6"/>
        <v>#VALUE!</v>
      </c>
      <c r="G69" s="18" t="str">
        <f t="shared" si="7"/>
        <v/>
      </c>
      <c r="H69" s="18" t="str">
        <f t="shared" si="8"/>
        <v/>
      </c>
      <c r="I69" s="18" t="str">
        <f t="shared" si="9"/>
        <v/>
      </c>
      <c r="J69" s="18" t="str">
        <f t="shared" si="10"/>
        <v/>
      </c>
      <c r="K69" s="18" t="e">
        <f>VLOOKUP(F69,F4数据库!C:Y,3,0)</f>
        <v>#VALUE!</v>
      </c>
      <c r="L69" s="18" t="e">
        <f t="shared" si="11"/>
        <v>#VALUE!</v>
      </c>
      <c r="M69" s="19" t="e">
        <f t="shared" si="12"/>
        <v>#VALUE!</v>
      </c>
      <c r="N69" s="18" t="e">
        <f>VLOOKUP(F69,F4数据库!C:Y,4,0)</f>
        <v>#VALUE!</v>
      </c>
      <c r="O69" s="18" t="e">
        <f>VLOOKUP(G69,F4数据库!AA:AB,2,0)</f>
        <v>#N/A</v>
      </c>
      <c r="P69" s="18"/>
      <c r="Q69" s="18" t="e" cm="1">
        <f t="array" ref="Q69">_xlfn.IFS(I69="A",VLOOKUP(F69,F4数据库!C:Y,7,0),I69="B",VLOOKUP(F69,F4数据库!C:Y,13,0),I69="C",VLOOKUP(F69,F4数据库!C:Y,19,0))</f>
        <v>#N/A</v>
      </c>
      <c r="R69" s="18" t="e" cm="1">
        <f t="array" ref="R69">_xlfn.IFS(I69="A",VLOOKUP(F69,F4数据库!C:Y,8,0),I69="B",VLOOKUP(F69,F4数据库!C:Y,14,0),I69="C",VLOOKUP(F69,F4数据库!C:Y,20,0))</f>
        <v>#N/A</v>
      </c>
      <c r="S69" s="19" t="e" cm="1">
        <f t="array" ref="S69">_xlfn.IFS(I69="A",VLOOKUP(F69,F4数据库!C:Y,9,0),I69="B",VLOOKUP(F69,F4数据库!C:Y,15,0),I69="C",VLOOKUP(F69,F4数据库!C:Y,21,0))*C69</f>
        <v>#N/A</v>
      </c>
      <c r="T69" s="18" t="e" cm="1">
        <f t="array" ref="T69">_xlfn.IFS(I69="A",VLOOKUP(F69,F4数据库!C:Y,10,0),I69="B",VLOOKUP(F69,F4数据库!C:Y,16,0),I69="C",VLOOKUP(F69,F4数据库!C:Y,22,0))</f>
        <v>#N/A</v>
      </c>
      <c r="U69" s="18" t="e" cm="1">
        <f t="array" ref="U69">_xlfn.IFS(I69="A",VLOOKUP(F69,F4数据库!C:Y,11,0),I69="B",VLOOKUP(F69,F4数据库!C:Y,17,0),I69="C",VLOOKUP(F69,F4数据库!C:Y,23,0))</f>
        <v>#N/A</v>
      </c>
      <c r="V69" s="18"/>
    </row>
    <row r="70" spans="1:22" x14ac:dyDescent="0.25">
      <c r="A70" s="22"/>
      <c r="B70" s="3"/>
      <c r="C70" s="3"/>
      <c r="D70" s="3"/>
      <c r="E70" s="18" t="e">
        <f t="shared" si="5"/>
        <v>#VALUE!</v>
      </c>
      <c r="F70" s="18" t="e">
        <f t="shared" si="6"/>
        <v>#VALUE!</v>
      </c>
      <c r="G70" s="18" t="str">
        <f t="shared" si="7"/>
        <v/>
      </c>
      <c r="H70" s="18" t="str">
        <f t="shared" si="8"/>
        <v/>
      </c>
      <c r="I70" s="18" t="str">
        <f t="shared" si="9"/>
        <v/>
      </c>
      <c r="J70" s="18" t="str">
        <f t="shared" si="10"/>
        <v/>
      </c>
      <c r="K70" s="18" t="e">
        <f>VLOOKUP(F70,F4数据库!C:Y,3,0)</f>
        <v>#VALUE!</v>
      </c>
      <c r="L70" s="18" t="e">
        <f t="shared" si="11"/>
        <v>#VALUE!</v>
      </c>
      <c r="M70" s="19" t="e">
        <f t="shared" si="12"/>
        <v>#VALUE!</v>
      </c>
      <c r="N70" s="18" t="e">
        <f>VLOOKUP(F70,F4数据库!C:Y,4,0)</f>
        <v>#VALUE!</v>
      </c>
      <c r="O70" s="18" t="e">
        <f>VLOOKUP(G70,F4数据库!AA:AB,2,0)</f>
        <v>#N/A</v>
      </c>
      <c r="P70" s="18"/>
      <c r="Q70" s="18" t="e" cm="1">
        <f t="array" ref="Q70">_xlfn.IFS(I70="A",VLOOKUP(F70,F4数据库!C:Y,7,0),I70="B",VLOOKUP(F70,F4数据库!C:Y,13,0),I70="C",VLOOKUP(F70,F4数据库!C:Y,19,0))</f>
        <v>#N/A</v>
      </c>
      <c r="R70" s="18" t="e" cm="1">
        <f t="array" ref="R70">_xlfn.IFS(I70="A",VLOOKUP(F70,F4数据库!C:Y,8,0),I70="B",VLOOKUP(F70,F4数据库!C:Y,14,0),I70="C",VLOOKUP(F70,F4数据库!C:Y,20,0))</f>
        <v>#N/A</v>
      </c>
      <c r="S70" s="19" t="e" cm="1">
        <f t="array" ref="S70">_xlfn.IFS(I70="A",VLOOKUP(F70,F4数据库!C:Y,9,0),I70="B",VLOOKUP(F70,F4数据库!C:Y,15,0),I70="C",VLOOKUP(F70,F4数据库!C:Y,21,0))*C70</f>
        <v>#N/A</v>
      </c>
      <c r="T70" s="18" t="e" cm="1">
        <f t="array" ref="T70">_xlfn.IFS(I70="A",VLOOKUP(F70,F4数据库!C:Y,10,0),I70="B",VLOOKUP(F70,F4数据库!C:Y,16,0),I70="C",VLOOKUP(F70,F4数据库!C:Y,22,0))</f>
        <v>#N/A</v>
      </c>
      <c r="U70" s="18" t="e" cm="1">
        <f t="array" ref="U70">_xlfn.IFS(I70="A",VLOOKUP(F70,F4数据库!C:Y,11,0),I70="B",VLOOKUP(F70,F4数据库!C:Y,17,0),I70="C",VLOOKUP(F70,F4数据库!C:Y,23,0))</f>
        <v>#N/A</v>
      </c>
      <c r="V70" s="18"/>
    </row>
    <row r="71" spans="1:22" x14ac:dyDescent="0.25">
      <c r="A71" s="22"/>
      <c r="B71" s="3"/>
      <c r="C71" s="3"/>
      <c r="D71" s="3"/>
      <c r="E71" s="18" t="e">
        <f t="shared" si="5"/>
        <v>#VALUE!</v>
      </c>
      <c r="F71" s="18" t="e">
        <f t="shared" si="6"/>
        <v>#VALUE!</v>
      </c>
      <c r="G71" s="18" t="str">
        <f t="shared" si="7"/>
        <v/>
      </c>
      <c r="H71" s="18" t="str">
        <f t="shared" si="8"/>
        <v/>
      </c>
      <c r="I71" s="18" t="str">
        <f t="shared" si="9"/>
        <v/>
      </c>
      <c r="J71" s="18" t="str">
        <f t="shared" si="10"/>
        <v/>
      </c>
      <c r="K71" s="18" t="e">
        <f>VLOOKUP(F71,F4数据库!C:Y,3,0)</f>
        <v>#VALUE!</v>
      </c>
      <c r="L71" s="18" t="e">
        <f t="shared" si="11"/>
        <v>#VALUE!</v>
      </c>
      <c r="M71" s="19" t="e">
        <f t="shared" si="12"/>
        <v>#VALUE!</v>
      </c>
      <c r="N71" s="18" t="e">
        <f>VLOOKUP(F71,F4数据库!C:Y,4,0)</f>
        <v>#VALUE!</v>
      </c>
      <c r="O71" s="18" t="e">
        <f>VLOOKUP(G71,F4数据库!AA:AB,2,0)</f>
        <v>#N/A</v>
      </c>
      <c r="P71" s="18"/>
      <c r="Q71" s="18" t="e" cm="1">
        <f t="array" ref="Q71">_xlfn.IFS(I71="A",VLOOKUP(F71,F4数据库!C:Y,7,0),I71="B",VLOOKUP(F71,F4数据库!C:Y,13,0),I71="C",VLOOKUP(F71,F4数据库!C:Y,19,0))</f>
        <v>#N/A</v>
      </c>
      <c r="R71" s="18" t="e" cm="1">
        <f t="array" ref="R71">_xlfn.IFS(I71="A",VLOOKUP(F71,F4数据库!C:Y,8,0),I71="B",VLOOKUP(F71,F4数据库!C:Y,14,0),I71="C",VLOOKUP(F71,F4数据库!C:Y,20,0))</f>
        <v>#N/A</v>
      </c>
      <c r="S71" s="19" t="e" cm="1">
        <f t="array" ref="S71">_xlfn.IFS(I71="A",VLOOKUP(F71,F4数据库!C:Y,9,0),I71="B",VLOOKUP(F71,F4数据库!C:Y,15,0),I71="C",VLOOKUP(F71,F4数据库!C:Y,21,0))*C71</f>
        <v>#N/A</v>
      </c>
      <c r="T71" s="18" t="e" cm="1">
        <f t="array" ref="T71">_xlfn.IFS(I71="A",VLOOKUP(F71,F4数据库!C:Y,10,0),I71="B",VLOOKUP(F71,F4数据库!C:Y,16,0),I71="C",VLOOKUP(F71,F4数据库!C:Y,22,0))</f>
        <v>#N/A</v>
      </c>
      <c r="U71" s="18" t="e" cm="1">
        <f t="array" ref="U71">_xlfn.IFS(I71="A",VLOOKUP(F71,F4数据库!C:Y,11,0),I71="B",VLOOKUP(F71,F4数据库!C:Y,17,0),I71="C",VLOOKUP(F71,F4数据库!C:Y,23,0))</f>
        <v>#N/A</v>
      </c>
      <c r="V71" s="18"/>
    </row>
    <row r="72" spans="1:22" x14ac:dyDescent="0.25">
      <c r="A72" s="22"/>
      <c r="B72" s="3"/>
      <c r="C72" s="3"/>
      <c r="D72" s="3"/>
      <c r="E72" s="18" t="e">
        <f t="shared" si="5"/>
        <v>#VALUE!</v>
      </c>
      <c r="F72" s="18" t="e">
        <f t="shared" si="6"/>
        <v>#VALUE!</v>
      </c>
      <c r="G72" s="18" t="str">
        <f t="shared" si="7"/>
        <v/>
      </c>
      <c r="H72" s="18" t="str">
        <f t="shared" si="8"/>
        <v/>
      </c>
      <c r="I72" s="18" t="str">
        <f t="shared" si="9"/>
        <v/>
      </c>
      <c r="J72" s="18" t="str">
        <f t="shared" si="10"/>
        <v/>
      </c>
      <c r="K72" s="18" t="e">
        <f>VLOOKUP(F72,F4数据库!C:Y,3,0)</f>
        <v>#VALUE!</v>
      </c>
      <c r="L72" s="18" t="e">
        <f t="shared" si="11"/>
        <v>#VALUE!</v>
      </c>
      <c r="M72" s="19" t="e">
        <f t="shared" si="12"/>
        <v>#VALUE!</v>
      </c>
      <c r="N72" s="18" t="e">
        <f>VLOOKUP(F72,F4数据库!C:Y,4,0)</f>
        <v>#VALUE!</v>
      </c>
      <c r="O72" s="18" t="e">
        <f>VLOOKUP(G72,F4数据库!AA:AB,2,0)</f>
        <v>#N/A</v>
      </c>
      <c r="P72" s="18"/>
      <c r="Q72" s="18" t="e" cm="1">
        <f t="array" ref="Q72">_xlfn.IFS(I72="A",VLOOKUP(F72,F4数据库!C:Y,7,0),I72="B",VLOOKUP(F72,F4数据库!C:Y,13,0),I72="C",VLOOKUP(F72,F4数据库!C:Y,19,0))</f>
        <v>#N/A</v>
      </c>
      <c r="R72" s="18" t="e" cm="1">
        <f t="array" ref="R72">_xlfn.IFS(I72="A",VLOOKUP(F72,F4数据库!C:Y,8,0),I72="B",VLOOKUP(F72,F4数据库!C:Y,14,0),I72="C",VLOOKUP(F72,F4数据库!C:Y,20,0))</f>
        <v>#N/A</v>
      </c>
      <c r="S72" s="19" t="e" cm="1">
        <f t="array" ref="S72">_xlfn.IFS(I72="A",VLOOKUP(F72,F4数据库!C:Y,9,0),I72="B",VLOOKUP(F72,F4数据库!C:Y,15,0),I72="C",VLOOKUP(F72,F4数据库!C:Y,21,0))*C72</f>
        <v>#N/A</v>
      </c>
      <c r="T72" s="18" t="e" cm="1">
        <f t="array" ref="T72">_xlfn.IFS(I72="A",VLOOKUP(F72,F4数据库!C:Y,10,0),I72="B",VLOOKUP(F72,F4数据库!C:Y,16,0),I72="C",VLOOKUP(F72,F4数据库!C:Y,22,0))</f>
        <v>#N/A</v>
      </c>
      <c r="U72" s="18" t="e" cm="1">
        <f t="array" ref="U72">_xlfn.IFS(I72="A",VLOOKUP(F72,F4数据库!C:Y,11,0),I72="B",VLOOKUP(F72,F4数据库!C:Y,17,0),I72="C",VLOOKUP(F72,F4数据库!C:Y,23,0))</f>
        <v>#N/A</v>
      </c>
      <c r="V72" s="18"/>
    </row>
    <row r="73" spans="1:22" x14ac:dyDescent="0.25">
      <c r="A73" s="22"/>
      <c r="B73" s="3"/>
      <c r="C73" s="3"/>
      <c r="D73" s="3"/>
      <c r="E73" s="18" t="e">
        <f t="shared" si="5"/>
        <v>#VALUE!</v>
      </c>
      <c r="F73" s="18" t="e">
        <f t="shared" si="6"/>
        <v>#VALUE!</v>
      </c>
      <c r="G73" s="18" t="str">
        <f t="shared" si="7"/>
        <v/>
      </c>
      <c r="H73" s="18" t="str">
        <f t="shared" si="8"/>
        <v/>
      </c>
      <c r="I73" s="18" t="str">
        <f t="shared" si="9"/>
        <v/>
      </c>
      <c r="J73" s="18" t="str">
        <f t="shared" si="10"/>
        <v/>
      </c>
      <c r="K73" s="18" t="e">
        <f>VLOOKUP(F73,F4数据库!C:Y,3,0)</f>
        <v>#VALUE!</v>
      </c>
      <c r="L73" s="18" t="e">
        <f t="shared" si="11"/>
        <v>#VALUE!</v>
      </c>
      <c r="M73" s="19" t="e">
        <f t="shared" si="12"/>
        <v>#VALUE!</v>
      </c>
      <c r="N73" s="18" t="e">
        <f>VLOOKUP(F73,F4数据库!C:Y,4,0)</f>
        <v>#VALUE!</v>
      </c>
      <c r="O73" s="18" t="e">
        <f>VLOOKUP(G73,F4数据库!AA:AB,2,0)</f>
        <v>#N/A</v>
      </c>
      <c r="P73" s="18"/>
      <c r="Q73" s="18" t="e" cm="1">
        <f t="array" ref="Q73">_xlfn.IFS(I73="A",VLOOKUP(F73,F4数据库!C:Y,7,0),I73="B",VLOOKUP(F73,F4数据库!C:Y,13,0),I73="C",VLOOKUP(F73,F4数据库!C:Y,19,0))</f>
        <v>#N/A</v>
      </c>
      <c r="R73" s="18" t="e" cm="1">
        <f t="array" ref="R73">_xlfn.IFS(I73="A",VLOOKUP(F73,F4数据库!C:Y,8,0),I73="B",VLOOKUP(F73,F4数据库!C:Y,14,0),I73="C",VLOOKUP(F73,F4数据库!C:Y,20,0))</f>
        <v>#N/A</v>
      </c>
      <c r="S73" s="19" t="e" cm="1">
        <f t="array" ref="S73">_xlfn.IFS(I73="A",VLOOKUP(F73,F4数据库!C:Y,9,0),I73="B",VLOOKUP(F73,F4数据库!C:Y,15,0),I73="C",VLOOKUP(F73,F4数据库!C:Y,21,0))*C73</f>
        <v>#N/A</v>
      </c>
      <c r="T73" s="18" t="e" cm="1">
        <f t="array" ref="T73">_xlfn.IFS(I73="A",VLOOKUP(F73,F4数据库!C:Y,10,0),I73="B",VLOOKUP(F73,F4数据库!C:Y,16,0),I73="C",VLOOKUP(F73,F4数据库!C:Y,22,0))</f>
        <v>#N/A</v>
      </c>
      <c r="U73" s="18" t="e" cm="1">
        <f t="array" ref="U73">_xlfn.IFS(I73="A",VLOOKUP(F73,F4数据库!C:Y,11,0),I73="B",VLOOKUP(F73,F4数据库!C:Y,17,0),I73="C",VLOOKUP(F73,F4数据库!C:Y,23,0))</f>
        <v>#N/A</v>
      </c>
      <c r="V73" s="18"/>
    </row>
    <row r="74" spans="1:22" x14ac:dyDescent="0.25">
      <c r="A74" s="22"/>
      <c r="B74" s="3"/>
      <c r="C74" s="3"/>
      <c r="D74" s="3"/>
      <c r="E74" s="18" t="e">
        <f t="shared" si="5"/>
        <v>#VALUE!</v>
      </c>
      <c r="F74" s="18" t="e">
        <f t="shared" si="6"/>
        <v>#VALUE!</v>
      </c>
      <c r="G74" s="18" t="str">
        <f t="shared" si="7"/>
        <v/>
      </c>
      <c r="H74" s="18" t="str">
        <f t="shared" si="8"/>
        <v/>
      </c>
      <c r="I74" s="18" t="str">
        <f t="shared" si="9"/>
        <v/>
      </c>
      <c r="J74" s="18" t="str">
        <f t="shared" si="10"/>
        <v/>
      </c>
      <c r="K74" s="18" t="e">
        <f>VLOOKUP(F74,F4数据库!C:Y,3,0)</f>
        <v>#VALUE!</v>
      </c>
      <c r="L74" s="18" t="e">
        <f t="shared" si="11"/>
        <v>#VALUE!</v>
      </c>
      <c r="M74" s="19" t="e">
        <f t="shared" si="12"/>
        <v>#VALUE!</v>
      </c>
      <c r="N74" s="18" t="e">
        <f>VLOOKUP(F74,F4数据库!C:Y,4,0)</f>
        <v>#VALUE!</v>
      </c>
      <c r="O74" s="18" t="e">
        <f>VLOOKUP(G74,F4数据库!AA:AB,2,0)</f>
        <v>#N/A</v>
      </c>
      <c r="P74" s="18"/>
      <c r="Q74" s="18" t="e" cm="1">
        <f t="array" ref="Q74">_xlfn.IFS(I74="A",VLOOKUP(F74,F4数据库!C:Y,7,0),I74="B",VLOOKUP(F74,F4数据库!C:Y,13,0),I74="C",VLOOKUP(F74,F4数据库!C:Y,19,0))</f>
        <v>#N/A</v>
      </c>
      <c r="R74" s="18" t="e" cm="1">
        <f t="array" ref="R74">_xlfn.IFS(I74="A",VLOOKUP(F74,F4数据库!C:Y,8,0),I74="B",VLOOKUP(F74,F4数据库!C:Y,14,0),I74="C",VLOOKUP(F74,F4数据库!C:Y,20,0))</f>
        <v>#N/A</v>
      </c>
      <c r="S74" s="19" t="e" cm="1">
        <f t="array" ref="S74">_xlfn.IFS(I74="A",VLOOKUP(F74,F4数据库!C:Y,9,0),I74="B",VLOOKUP(F74,F4数据库!C:Y,15,0),I74="C",VLOOKUP(F74,F4数据库!C:Y,21,0))*C74</f>
        <v>#N/A</v>
      </c>
      <c r="T74" s="18" t="e" cm="1">
        <f t="array" ref="T74">_xlfn.IFS(I74="A",VLOOKUP(F74,F4数据库!C:Y,10,0),I74="B",VLOOKUP(F74,F4数据库!C:Y,16,0),I74="C",VLOOKUP(F74,F4数据库!C:Y,22,0))</f>
        <v>#N/A</v>
      </c>
      <c r="U74" s="18" t="e" cm="1">
        <f t="array" ref="U74">_xlfn.IFS(I74="A",VLOOKUP(F74,F4数据库!C:Y,11,0),I74="B",VLOOKUP(F74,F4数据库!C:Y,17,0),I74="C",VLOOKUP(F74,F4数据库!C:Y,23,0))</f>
        <v>#N/A</v>
      </c>
      <c r="V74" s="18"/>
    </row>
    <row r="75" spans="1:22" x14ac:dyDescent="0.25">
      <c r="A75" s="22"/>
      <c r="B75" s="3"/>
      <c r="C75" s="3"/>
      <c r="D75" s="3"/>
      <c r="E75" s="18" t="e">
        <f t="shared" si="5"/>
        <v>#VALUE!</v>
      </c>
      <c r="F75" s="18" t="e">
        <f t="shared" si="6"/>
        <v>#VALUE!</v>
      </c>
      <c r="G75" s="18" t="str">
        <f t="shared" si="7"/>
        <v/>
      </c>
      <c r="H75" s="18" t="str">
        <f t="shared" si="8"/>
        <v/>
      </c>
      <c r="I75" s="18" t="str">
        <f t="shared" si="9"/>
        <v/>
      </c>
      <c r="J75" s="18" t="str">
        <f t="shared" si="10"/>
        <v/>
      </c>
      <c r="K75" s="18" t="e">
        <f>VLOOKUP(F75,F4数据库!C:Y,3,0)</f>
        <v>#VALUE!</v>
      </c>
      <c r="L75" s="18" t="e">
        <f t="shared" si="11"/>
        <v>#VALUE!</v>
      </c>
      <c r="M75" s="19" t="e">
        <f t="shared" si="12"/>
        <v>#VALUE!</v>
      </c>
      <c r="N75" s="18" t="e">
        <f>VLOOKUP(F75,F4数据库!C:Y,4,0)</f>
        <v>#VALUE!</v>
      </c>
      <c r="O75" s="18" t="e">
        <f>VLOOKUP(G75,F4数据库!AA:AB,2,0)</f>
        <v>#N/A</v>
      </c>
      <c r="P75" s="18"/>
      <c r="Q75" s="18" t="e" cm="1">
        <f t="array" ref="Q75">_xlfn.IFS(I75="A",VLOOKUP(F75,F4数据库!C:Y,7,0),I75="B",VLOOKUP(F75,F4数据库!C:Y,13,0),I75="C",VLOOKUP(F75,F4数据库!C:Y,19,0))</f>
        <v>#N/A</v>
      </c>
      <c r="R75" s="18" t="e" cm="1">
        <f t="array" ref="R75">_xlfn.IFS(I75="A",VLOOKUP(F75,F4数据库!C:Y,8,0),I75="B",VLOOKUP(F75,F4数据库!C:Y,14,0),I75="C",VLOOKUP(F75,F4数据库!C:Y,20,0))</f>
        <v>#N/A</v>
      </c>
      <c r="S75" s="19" t="e" cm="1">
        <f t="array" ref="S75">_xlfn.IFS(I75="A",VLOOKUP(F75,F4数据库!C:Y,9,0),I75="B",VLOOKUP(F75,F4数据库!C:Y,15,0),I75="C",VLOOKUP(F75,F4数据库!C:Y,21,0))*C75</f>
        <v>#N/A</v>
      </c>
      <c r="T75" s="18" t="e" cm="1">
        <f t="array" ref="T75">_xlfn.IFS(I75="A",VLOOKUP(F75,F4数据库!C:Y,10,0),I75="B",VLOOKUP(F75,F4数据库!C:Y,16,0),I75="C",VLOOKUP(F75,F4数据库!C:Y,22,0))</f>
        <v>#N/A</v>
      </c>
      <c r="U75" s="18" t="e" cm="1">
        <f t="array" ref="U75">_xlfn.IFS(I75="A",VLOOKUP(F75,F4数据库!C:Y,11,0),I75="B",VLOOKUP(F75,F4数据库!C:Y,17,0),I75="C",VLOOKUP(F75,F4数据库!C:Y,23,0))</f>
        <v>#N/A</v>
      </c>
      <c r="V75" s="18"/>
    </row>
    <row r="76" spans="1:22" x14ac:dyDescent="0.25">
      <c r="A76" s="22"/>
      <c r="B76" s="3"/>
      <c r="C76" s="3"/>
      <c r="D76" s="3"/>
      <c r="E76" s="18" t="e">
        <f t="shared" si="5"/>
        <v>#VALUE!</v>
      </c>
      <c r="F76" s="18" t="e">
        <f t="shared" si="6"/>
        <v>#VALUE!</v>
      </c>
      <c r="G76" s="18" t="str">
        <f t="shared" si="7"/>
        <v/>
      </c>
      <c r="H76" s="18" t="str">
        <f t="shared" si="8"/>
        <v/>
      </c>
      <c r="I76" s="18" t="str">
        <f t="shared" si="9"/>
        <v/>
      </c>
      <c r="J76" s="18" t="str">
        <f t="shared" si="10"/>
        <v/>
      </c>
      <c r="K76" s="18" t="e">
        <f>VLOOKUP(F76,F4数据库!C:Y,3,0)</f>
        <v>#VALUE!</v>
      </c>
      <c r="L76" s="18" t="e">
        <f t="shared" si="11"/>
        <v>#VALUE!</v>
      </c>
      <c r="M76" s="19" t="e">
        <f t="shared" si="12"/>
        <v>#VALUE!</v>
      </c>
      <c r="N76" s="18" t="e">
        <f>VLOOKUP(F76,F4数据库!C:Y,4,0)</f>
        <v>#VALUE!</v>
      </c>
      <c r="O76" s="18" t="e">
        <f>VLOOKUP(G76,F4数据库!AA:AB,2,0)</f>
        <v>#N/A</v>
      </c>
      <c r="P76" s="18"/>
      <c r="Q76" s="18" t="e" cm="1">
        <f t="array" ref="Q76">_xlfn.IFS(I76="A",VLOOKUP(F76,F4数据库!C:Y,7,0),I76="B",VLOOKUP(F76,F4数据库!C:Y,13,0),I76="C",VLOOKUP(F76,F4数据库!C:Y,19,0))</f>
        <v>#N/A</v>
      </c>
      <c r="R76" s="18" t="e" cm="1">
        <f t="array" ref="R76">_xlfn.IFS(I76="A",VLOOKUP(F76,F4数据库!C:Y,8,0),I76="B",VLOOKUP(F76,F4数据库!C:Y,14,0),I76="C",VLOOKUP(F76,F4数据库!C:Y,20,0))</f>
        <v>#N/A</v>
      </c>
      <c r="S76" s="19" t="e" cm="1">
        <f t="array" ref="S76">_xlfn.IFS(I76="A",VLOOKUP(F76,F4数据库!C:Y,9,0),I76="B",VLOOKUP(F76,F4数据库!C:Y,15,0),I76="C",VLOOKUP(F76,F4数据库!C:Y,21,0))*C76</f>
        <v>#N/A</v>
      </c>
      <c r="T76" s="18" t="e" cm="1">
        <f t="array" ref="T76">_xlfn.IFS(I76="A",VLOOKUP(F76,F4数据库!C:Y,10,0),I76="B",VLOOKUP(F76,F4数据库!C:Y,16,0),I76="C",VLOOKUP(F76,F4数据库!C:Y,22,0))</f>
        <v>#N/A</v>
      </c>
      <c r="U76" s="18" t="e" cm="1">
        <f t="array" ref="U76">_xlfn.IFS(I76="A",VLOOKUP(F76,F4数据库!C:Y,11,0),I76="B",VLOOKUP(F76,F4数据库!C:Y,17,0),I76="C",VLOOKUP(F76,F4数据库!C:Y,23,0))</f>
        <v>#N/A</v>
      </c>
      <c r="V76" s="18"/>
    </row>
    <row r="77" spans="1:22" x14ac:dyDescent="0.25">
      <c r="A77" s="22"/>
      <c r="B77" s="3"/>
      <c r="C77" s="3"/>
      <c r="D77" s="3"/>
      <c r="E77" s="18" t="e">
        <f t="shared" si="5"/>
        <v>#VALUE!</v>
      </c>
      <c r="F77" s="18" t="e">
        <f t="shared" si="6"/>
        <v>#VALUE!</v>
      </c>
      <c r="G77" s="18" t="str">
        <f t="shared" si="7"/>
        <v/>
      </c>
      <c r="H77" s="18" t="str">
        <f t="shared" si="8"/>
        <v/>
      </c>
      <c r="I77" s="18" t="str">
        <f t="shared" si="9"/>
        <v/>
      </c>
      <c r="J77" s="18" t="str">
        <f t="shared" si="10"/>
        <v/>
      </c>
      <c r="K77" s="18" t="e">
        <f>VLOOKUP(F77,F4数据库!C:Y,3,0)</f>
        <v>#VALUE!</v>
      </c>
      <c r="L77" s="18" t="e">
        <f t="shared" si="11"/>
        <v>#VALUE!</v>
      </c>
      <c r="M77" s="19" t="e">
        <f t="shared" si="12"/>
        <v>#VALUE!</v>
      </c>
      <c r="N77" s="18" t="e">
        <f>VLOOKUP(F77,F4数据库!C:Y,4,0)</f>
        <v>#VALUE!</v>
      </c>
      <c r="O77" s="18" t="e">
        <f>VLOOKUP(G77,F4数据库!AA:AB,2,0)</f>
        <v>#N/A</v>
      </c>
      <c r="P77" s="18"/>
      <c r="Q77" s="18" t="e" cm="1">
        <f t="array" ref="Q77">_xlfn.IFS(I77="A",VLOOKUP(F77,F4数据库!C:Y,7,0),I77="B",VLOOKUP(F77,F4数据库!C:Y,13,0),I77="C",VLOOKUP(F77,F4数据库!C:Y,19,0))</f>
        <v>#N/A</v>
      </c>
      <c r="R77" s="18" t="e" cm="1">
        <f t="array" ref="R77">_xlfn.IFS(I77="A",VLOOKUP(F77,F4数据库!C:Y,8,0),I77="B",VLOOKUP(F77,F4数据库!C:Y,14,0),I77="C",VLOOKUP(F77,F4数据库!C:Y,20,0))</f>
        <v>#N/A</v>
      </c>
      <c r="S77" s="19" t="e" cm="1">
        <f t="array" ref="S77">_xlfn.IFS(I77="A",VLOOKUP(F77,F4数据库!C:Y,9,0),I77="B",VLOOKUP(F77,F4数据库!C:Y,15,0),I77="C",VLOOKUP(F77,F4数据库!C:Y,21,0))*C77</f>
        <v>#N/A</v>
      </c>
      <c r="T77" s="18" t="e" cm="1">
        <f t="array" ref="T77">_xlfn.IFS(I77="A",VLOOKUP(F77,F4数据库!C:Y,10,0),I77="B",VLOOKUP(F77,F4数据库!C:Y,16,0),I77="C",VLOOKUP(F77,F4数据库!C:Y,22,0))</f>
        <v>#N/A</v>
      </c>
      <c r="U77" s="18" t="e" cm="1">
        <f t="array" ref="U77">_xlfn.IFS(I77="A",VLOOKUP(F77,F4数据库!C:Y,11,0),I77="B",VLOOKUP(F77,F4数据库!C:Y,17,0),I77="C",VLOOKUP(F77,F4数据库!C:Y,23,0))</f>
        <v>#N/A</v>
      </c>
      <c r="V77" s="18"/>
    </row>
    <row r="78" spans="1:22" x14ac:dyDescent="0.25">
      <c r="A78" s="22"/>
      <c r="B78" s="3"/>
      <c r="C78" s="3"/>
      <c r="D78" s="3"/>
      <c r="E78" s="18" t="e">
        <f t="shared" ref="E78:E100" si="13">VALUE(TRIM(MID(SUBSTITUTE($B78,"-",REPT(" ",99)),COLUMN(B78)*99-98,99)))</f>
        <v>#VALUE!</v>
      </c>
      <c r="F78" s="18" t="e">
        <f t="shared" ref="F78:F100" si="14">VALUE(TRIM(MID(SUBSTITUTE($B78,"-",REPT(" ",99)),COLUMN(C78)*99-98,99)))</f>
        <v>#VALUE!</v>
      </c>
      <c r="G78" s="18" t="str">
        <f t="shared" ref="G78:G100" si="15">TRIM(MID(SUBSTITUTE($B78,"-",REPT(" ",99)),COLUMN(D78)*99-98,99))</f>
        <v/>
      </c>
      <c r="H78" s="18" t="str">
        <f t="shared" ref="H78:H100" si="16">TRIM(MID(SUBSTITUTE($B78,"-",REPT(" ",99)),COLUMN(E78)*99-98,99))</f>
        <v/>
      </c>
      <c r="I78" s="18" t="str">
        <f t="shared" ref="I78:I100" si="17">TRIM(MID(SUBSTITUTE($B78,"-",REPT(" ",99)),COLUMN(F78)*99-98,99))</f>
        <v/>
      </c>
      <c r="J78" s="18" t="str">
        <f t="shared" ref="J78:J100" si="18">TRIM(MID(SUBSTITUTE($B78,"-",REPT(" ",99)),COLUMN(G78)*99-98,99))</f>
        <v/>
      </c>
      <c r="K78" s="18" t="e">
        <f>VLOOKUP(F78,F4数据库!C:Y,3,0)</f>
        <v>#VALUE!</v>
      </c>
      <c r="L78" s="18" t="e">
        <f t="shared" ref="L78:L100" si="19">"DN"&amp;F78</f>
        <v>#VALUE!</v>
      </c>
      <c r="M78" s="19" t="e">
        <f t="shared" ref="M78:M100" si="20">(H78/1000)*C78</f>
        <v>#VALUE!</v>
      </c>
      <c r="N78" s="18" t="e">
        <f>VLOOKUP(F78,F4数据库!C:Y,4,0)</f>
        <v>#VALUE!</v>
      </c>
      <c r="O78" s="18" t="e">
        <f>VLOOKUP(G78,F4数据库!AA:AB,2,0)</f>
        <v>#N/A</v>
      </c>
      <c r="P78" s="18"/>
      <c r="Q78" s="18" t="e" cm="1">
        <f t="array" ref="Q78">_xlfn.IFS(I78="A",VLOOKUP(F78,F4数据库!C:Y,7,0),I78="B",VLOOKUP(F78,F4数据库!C:Y,13,0),I78="C",VLOOKUP(F78,F4数据库!C:Y,19,0))</f>
        <v>#N/A</v>
      </c>
      <c r="R78" s="18" t="e" cm="1">
        <f t="array" ref="R78">_xlfn.IFS(I78="A",VLOOKUP(F78,F4数据库!C:Y,8,0),I78="B",VLOOKUP(F78,F4数据库!C:Y,14,0),I78="C",VLOOKUP(F78,F4数据库!C:Y,20,0))</f>
        <v>#N/A</v>
      </c>
      <c r="S78" s="19" t="e" cm="1">
        <f t="array" ref="S78">_xlfn.IFS(I78="A",VLOOKUP(F78,F4数据库!C:Y,9,0),I78="B",VLOOKUP(F78,F4数据库!C:Y,15,0),I78="C",VLOOKUP(F78,F4数据库!C:Y,21,0))*C78</f>
        <v>#N/A</v>
      </c>
      <c r="T78" s="18" t="e" cm="1">
        <f t="array" ref="T78">_xlfn.IFS(I78="A",VLOOKUP(F78,F4数据库!C:Y,10,0),I78="B",VLOOKUP(F78,F4数据库!C:Y,16,0),I78="C",VLOOKUP(F78,F4数据库!C:Y,22,0))</f>
        <v>#N/A</v>
      </c>
      <c r="U78" s="18" t="e" cm="1">
        <f t="array" ref="U78">_xlfn.IFS(I78="A",VLOOKUP(F78,F4数据库!C:Y,11,0),I78="B",VLOOKUP(F78,F4数据库!C:Y,17,0),I78="C",VLOOKUP(F78,F4数据库!C:Y,23,0))</f>
        <v>#N/A</v>
      </c>
      <c r="V78" s="18"/>
    </row>
    <row r="79" spans="1:22" x14ac:dyDescent="0.25">
      <c r="A79" s="22"/>
      <c r="B79" s="3"/>
      <c r="C79" s="3"/>
      <c r="D79" s="3"/>
      <c r="E79" s="18" t="e">
        <f t="shared" si="13"/>
        <v>#VALUE!</v>
      </c>
      <c r="F79" s="18" t="e">
        <f t="shared" si="14"/>
        <v>#VALUE!</v>
      </c>
      <c r="G79" s="18" t="str">
        <f t="shared" si="15"/>
        <v/>
      </c>
      <c r="H79" s="18" t="str">
        <f t="shared" si="16"/>
        <v/>
      </c>
      <c r="I79" s="18" t="str">
        <f t="shared" si="17"/>
        <v/>
      </c>
      <c r="J79" s="18" t="str">
        <f t="shared" si="18"/>
        <v/>
      </c>
      <c r="K79" s="18" t="e">
        <f>VLOOKUP(F79,F4数据库!C:Y,3,0)</f>
        <v>#VALUE!</v>
      </c>
      <c r="L79" s="18" t="e">
        <f t="shared" si="19"/>
        <v>#VALUE!</v>
      </c>
      <c r="M79" s="19" t="e">
        <f t="shared" si="20"/>
        <v>#VALUE!</v>
      </c>
      <c r="N79" s="18" t="e">
        <f>VLOOKUP(F79,F4数据库!C:Y,4,0)</f>
        <v>#VALUE!</v>
      </c>
      <c r="O79" s="18" t="e">
        <f>VLOOKUP(G79,F4数据库!AA:AB,2,0)</f>
        <v>#N/A</v>
      </c>
      <c r="P79" s="18"/>
      <c r="Q79" s="18" t="e" cm="1">
        <f t="array" ref="Q79">_xlfn.IFS(I79="A",VLOOKUP(F79,F4数据库!C:Y,7,0),I79="B",VLOOKUP(F79,F4数据库!C:Y,13,0),I79="C",VLOOKUP(F79,F4数据库!C:Y,19,0))</f>
        <v>#N/A</v>
      </c>
      <c r="R79" s="18" t="e" cm="1">
        <f t="array" ref="R79">_xlfn.IFS(I79="A",VLOOKUP(F79,F4数据库!C:Y,8,0),I79="B",VLOOKUP(F79,F4数据库!C:Y,14,0),I79="C",VLOOKUP(F79,F4数据库!C:Y,20,0))</f>
        <v>#N/A</v>
      </c>
      <c r="S79" s="19" t="e" cm="1">
        <f t="array" ref="S79">_xlfn.IFS(I79="A",VLOOKUP(F79,F4数据库!C:Y,9,0),I79="B",VLOOKUP(F79,F4数据库!C:Y,15,0),I79="C",VLOOKUP(F79,F4数据库!C:Y,21,0))*C79</f>
        <v>#N/A</v>
      </c>
      <c r="T79" s="18" t="e" cm="1">
        <f t="array" ref="T79">_xlfn.IFS(I79="A",VLOOKUP(F79,F4数据库!C:Y,10,0),I79="B",VLOOKUP(F79,F4数据库!C:Y,16,0),I79="C",VLOOKUP(F79,F4数据库!C:Y,22,0))</f>
        <v>#N/A</v>
      </c>
      <c r="U79" s="18" t="e" cm="1">
        <f t="array" ref="U79">_xlfn.IFS(I79="A",VLOOKUP(F79,F4数据库!C:Y,11,0),I79="B",VLOOKUP(F79,F4数据库!C:Y,17,0),I79="C",VLOOKUP(F79,F4数据库!C:Y,23,0))</f>
        <v>#N/A</v>
      </c>
      <c r="V79" s="18"/>
    </row>
    <row r="80" spans="1:22" x14ac:dyDescent="0.25">
      <c r="A80" s="22"/>
      <c r="B80" s="3"/>
      <c r="C80" s="3"/>
      <c r="D80" s="3"/>
      <c r="E80" s="18" t="e">
        <f t="shared" si="13"/>
        <v>#VALUE!</v>
      </c>
      <c r="F80" s="18" t="e">
        <f t="shared" si="14"/>
        <v>#VALUE!</v>
      </c>
      <c r="G80" s="18" t="str">
        <f t="shared" si="15"/>
        <v/>
      </c>
      <c r="H80" s="18" t="str">
        <f t="shared" si="16"/>
        <v/>
      </c>
      <c r="I80" s="18" t="str">
        <f t="shared" si="17"/>
        <v/>
      </c>
      <c r="J80" s="18" t="str">
        <f t="shared" si="18"/>
        <v/>
      </c>
      <c r="K80" s="18" t="e">
        <f>VLOOKUP(F80,F4数据库!C:Y,3,0)</f>
        <v>#VALUE!</v>
      </c>
      <c r="L80" s="18" t="e">
        <f t="shared" si="19"/>
        <v>#VALUE!</v>
      </c>
      <c r="M80" s="19" t="e">
        <f t="shared" si="20"/>
        <v>#VALUE!</v>
      </c>
      <c r="N80" s="18" t="e">
        <f>VLOOKUP(F80,F4数据库!C:Y,4,0)</f>
        <v>#VALUE!</v>
      </c>
      <c r="O80" s="18" t="e">
        <f>VLOOKUP(G80,F4数据库!AA:AB,2,0)</f>
        <v>#N/A</v>
      </c>
      <c r="P80" s="18"/>
      <c r="Q80" s="18" t="e" cm="1">
        <f t="array" ref="Q80">_xlfn.IFS(I80="A",VLOOKUP(F80,F4数据库!C:Y,7,0),I80="B",VLOOKUP(F80,F4数据库!C:Y,13,0),I80="C",VLOOKUP(F80,F4数据库!C:Y,19,0))</f>
        <v>#N/A</v>
      </c>
      <c r="R80" s="18" t="e" cm="1">
        <f t="array" ref="R80">_xlfn.IFS(I80="A",VLOOKUP(F80,F4数据库!C:Y,8,0),I80="B",VLOOKUP(F80,F4数据库!C:Y,14,0),I80="C",VLOOKUP(F80,F4数据库!C:Y,20,0))</f>
        <v>#N/A</v>
      </c>
      <c r="S80" s="19" t="e" cm="1">
        <f t="array" ref="S80">_xlfn.IFS(I80="A",VLOOKUP(F80,F4数据库!C:Y,9,0),I80="B",VLOOKUP(F80,F4数据库!C:Y,15,0),I80="C",VLOOKUP(F80,F4数据库!C:Y,21,0))*C80</f>
        <v>#N/A</v>
      </c>
      <c r="T80" s="18" t="e" cm="1">
        <f t="array" ref="T80">_xlfn.IFS(I80="A",VLOOKUP(F80,F4数据库!C:Y,10,0),I80="B",VLOOKUP(F80,F4数据库!C:Y,16,0),I80="C",VLOOKUP(F80,F4数据库!C:Y,22,0))</f>
        <v>#N/A</v>
      </c>
      <c r="U80" s="18" t="e" cm="1">
        <f t="array" ref="U80">_xlfn.IFS(I80="A",VLOOKUP(F80,F4数据库!C:Y,11,0),I80="B",VLOOKUP(F80,F4数据库!C:Y,17,0),I80="C",VLOOKUP(F80,F4数据库!C:Y,23,0))</f>
        <v>#N/A</v>
      </c>
      <c r="V80" s="18"/>
    </row>
    <row r="81" spans="1:22" x14ac:dyDescent="0.25">
      <c r="A81" s="22"/>
      <c r="B81" s="3"/>
      <c r="C81" s="3"/>
      <c r="D81" s="3"/>
      <c r="E81" s="18" t="e">
        <f t="shared" si="13"/>
        <v>#VALUE!</v>
      </c>
      <c r="F81" s="18" t="e">
        <f t="shared" si="14"/>
        <v>#VALUE!</v>
      </c>
      <c r="G81" s="18" t="str">
        <f t="shared" si="15"/>
        <v/>
      </c>
      <c r="H81" s="18" t="str">
        <f t="shared" si="16"/>
        <v/>
      </c>
      <c r="I81" s="18" t="str">
        <f t="shared" si="17"/>
        <v/>
      </c>
      <c r="J81" s="18" t="str">
        <f t="shared" si="18"/>
        <v/>
      </c>
      <c r="K81" s="18" t="e">
        <f>VLOOKUP(F81,F4数据库!C:Y,3,0)</f>
        <v>#VALUE!</v>
      </c>
      <c r="L81" s="18" t="e">
        <f t="shared" si="19"/>
        <v>#VALUE!</v>
      </c>
      <c r="M81" s="19" t="e">
        <f t="shared" si="20"/>
        <v>#VALUE!</v>
      </c>
      <c r="N81" s="18" t="e">
        <f>VLOOKUP(F81,F4数据库!C:Y,4,0)</f>
        <v>#VALUE!</v>
      </c>
      <c r="O81" s="18" t="e">
        <f>VLOOKUP(G81,F4数据库!AA:AB,2,0)</f>
        <v>#N/A</v>
      </c>
      <c r="P81" s="18"/>
      <c r="Q81" s="18" t="e" cm="1">
        <f t="array" ref="Q81">_xlfn.IFS(I81="A",VLOOKUP(F81,F4数据库!C:Y,7,0),I81="B",VLOOKUP(F81,F4数据库!C:Y,13,0),I81="C",VLOOKUP(F81,F4数据库!C:Y,19,0))</f>
        <v>#N/A</v>
      </c>
      <c r="R81" s="18" t="e" cm="1">
        <f t="array" ref="R81">_xlfn.IFS(I81="A",VLOOKUP(F81,F4数据库!C:Y,8,0),I81="B",VLOOKUP(F81,F4数据库!C:Y,14,0),I81="C",VLOOKUP(F81,F4数据库!C:Y,20,0))</f>
        <v>#N/A</v>
      </c>
      <c r="S81" s="19" t="e" cm="1">
        <f t="array" ref="S81">_xlfn.IFS(I81="A",VLOOKUP(F81,F4数据库!C:Y,9,0),I81="B",VLOOKUP(F81,F4数据库!C:Y,15,0),I81="C",VLOOKUP(F81,F4数据库!C:Y,21,0))*C81</f>
        <v>#N/A</v>
      </c>
      <c r="T81" s="18" t="e" cm="1">
        <f t="array" ref="T81">_xlfn.IFS(I81="A",VLOOKUP(F81,F4数据库!C:Y,10,0),I81="B",VLOOKUP(F81,F4数据库!C:Y,16,0),I81="C",VLOOKUP(F81,F4数据库!C:Y,22,0))</f>
        <v>#N/A</v>
      </c>
      <c r="U81" s="18" t="e" cm="1">
        <f t="array" ref="U81">_xlfn.IFS(I81="A",VLOOKUP(F81,F4数据库!C:Y,11,0),I81="B",VLOOKUP(F81,F4数据库!C:Y,17,0),I81="C",VLOOKUP(F81,F4数据库!C:Y,23,0))</f>
        <v>#N/A</v>
      </c>
      <c r="V81" s="18"/>
    </row>
    <row r="82" spans="1:22" x14ac:dyDescent="0.25">
      <c r="A82" s="22"/>
      <c r="B82" s="3"/>
      <c r="C82" s="3"/>
      <c r="D82" s="3"/>
      <c r="E82" s="18" t="e">
        <f t="shared" si="13"/>
        <v>#VALUE!</v>
      </c>
      <c r="F82" s="18" t="e">
        <f t="shared" si="14"/>
        <v>#VALUE!</v>
      </c>
      <c r="G82" s="18" t="str">
        <f t="shared" si="15"/>
        <v/>
      </c>
      <c r="H82" s="18" t="str">
        <f t="shared" si="16"/>
        <v/>
      </c>
      <c r="I82" s="18" t="str">
        <f t="shared" si="17"/>
        <v/>
      </c>
      <c r="J82" s="18" t="str">
        <f t="shared" si="18"/>
        <v/>
      </c>
      <c r="K82" s="18" t="e">
        <f>VLOOKUP(F82,F4数据库!C:Y,3,0)</f>
        <v>#VALUE!</v>
      </c>
      <c r="L82" s="18" t="e">
        <f t="shared" si="19"/>
        <v>#VALUE!</v>
      </c>
      <c r="M82" s="19" t="e">
        <f t="shared" si="20"/>
        <v>#VALUE!</v>
      </c>
      <c r="N82" s="18" t="e">
        <f>VLOOKUP(F82,F4数据库!C:Y,4,0)</f>
        <v>#VALUE!</v>
      </c>
      <c r="O82" s="18" t="e">
        <f>VLOOKUP(G82,F4数据库!AA:AB,2,0)</f>
        <v>#N/A</v>
      </c>
      <c r="P82" s="18"/>
      <c r="Q82" s="18" t="e" cm="1">
        <f t="array" ref="Q82">_xlfn.IFS(I82="A",VLOOKUP(F82,F4数据库!C:Y,7,0),I82="B",VLOOKUP(F82,F4数据库!C:Y,13,0),I82="C",VLOOKUP(F82,F4数据库!C:Y,19,0))</f>
        <v>#N/A</v>
      </c>
      <c r="R82" s="18" t="e" cm="1">
        <f t="array" ref="R82">_xlfn.IFS(I82="A",VLOOKUP(F82,F4数据库!C:Y,8,0),I82="B",VLOOKUP(F82,F4数据库!C:Y,14,0),I82="C",VLOOKUP(F82,F4数据库!C:Y,20,0))</f>
        <v>#N/A</v>
      </c>
      <c r="S82" s="19" t="e" cm="1">
        <f t="array" ref="S82">_xlfn.IFS(I82="A",VLOOKUP(F82,F4数据库!C:Y,9,0),I82="B",VLOOKUP(F82,F4数据库!C:Y,15,0),I82="C",VLOOKUP(F82,F4数据库!C:Y,21,0))*C82</f>
        <v>#N/A</v>
      </c>
      <c r="T82" s="18" t="e" cm="1">
        <f t="array" ref="T82">_xlfn.IFS(I82="A",VLOOKUP(F82,F4数据库!C:Y,10,0),I82="B",VLOOKUP(F82,F4数据库!C:Y,16,0),I82="C",VLOOKUP(F82,F4数据库!C:Y,22,0))</f>
        <v>#N/A</v>
      </c>
      <c r="U82" s="18" t="e" cm="1">
        <f t="array" ref="U82">_xlfn.IFS(I82="A",VLOOKUP(F82,F4数据库!C:Y,11,0),I82="B",VLOOKUP(F82,F4数据库!C:Y,17,0),I82="C",VLOOKUP(F82,F4数据库!C:Y,23,0))</f>
        <v>#N/A</v>
      </c>
      <c r="V82" s="18"/>
    </row>
    <row r="83" spans="1:22" x14ac:dyDescent="0.25">
      <c r="A83" s="22"/>
      <c r="B83" s="3"/>
      <c r="C83" s="3"/>
      <c r="D83" s="3"/>
      <c r="E83" s="18" t="e">
        <f t="shared" si="13"/>
        <v>#VALUE!</v>
      </c>
      <c r="F83" s="18" t="e">
        <f t="shared" si="14"/>
        <v>#VALUE!</v>
      </c>
      <c r="G83" s="18" t="str">
        <f t="shared" si="15"/>
        <v/>
      </c>
      <c r="H83" s="18" t="str">
        <f t="shared" si="16"/>
        <v/>
      </c>
      <c r="I83" s="18" t="str">
        <f t="shared" si="17"/>
        <v/>
      </c>
      <c r="J83" s="18" t="str">
        <f t="shared" si="18"/>
        <v/>
      </c>
      <c r="K83" s="18" t="e">
        <f>VLOOKUP(F83,F4数据库!C:Y,3,0)</f>
        <v>#VALUE!</v>
      </c>
      <c r="L83" s="18" t="e">
        <f t="shared" si="19"/>
        <v>#VALUE!</v>
      </c>
      <c r="M83" s="19" t="e">
        <f t="shared" si="20"/>
        <v>#VALUE!</v>
      </c>
      <c r="N83" s="18" t="e">
        <f>VLOOKUP(F83,F4数据库!C:Y,4,0)</f>
        <v>#VALUE!</v>
      </c>
      <c r="O83" s="18" t="e">
        <f>VLOOKUP(G83,F4数据库!AA:AB,2,0)</f>
        <v>#N/A</v>
      </c>
      <c r="P83" s="18"/>
      <c r="Q83" s="18" t="e" cm="1">
        <f t="array" ref="Q83">_xlfn.IFS(I83="A",VLOOKUP(F83,F4数据库!C:Y,7,0),I83="B",VLOOKUP(F83,F4数据库!C:Y,13,0),I83="C",VLOOKUP(F83,F4数据库!C:Y,19,0))</f>
        <v>#N/A</v>
      </c>
      <c r="R83" s="18" t="e" cm="1">
        <f t="array" ref="R83">_xlfn.IFS(I83="A",VLOOKUP(F83,F4数据库!C:Y,8,0),I83="B",VLOOKUP(F83,F4数据库!C:Y,14,0),I83="C",VLOOKUP(F83,F4数据库!C:Y,20,0))</f>
        <v>#N/A</v>
      </c>
      <c r="S83" s="19" t="e" cm="1">
        <f t="array" ref="S83">_xlfn.IFS(I83="A",VLOOKUP(F83,F4数据库!C:Y,9,0),I83="B",VLOOKUP(F83,F4数据库!C:Y,15,0),I83="C",VLOOKUP(F83,F4数据库!C:Y,21,0))*C83</f>
        <v>#N/A</v>
      </c>
      <c r="T83" s="18" t="e" cm="1">
        <f t="array" ref="T83">_xlfn.IFS(I83="A",VLOOKUP(F83,F4数据库!C:Y,10,0),I83="B",VLOOKUP(F83,F4数据库!C:Y,16,0),I83="C",VLOOKUP(F83,F4数据库!C:Y,22,0))</f>
        <v>#N/A</v>
      </c>
      <c r="U83" s="18" t="e" cm="1">
        <f t="array" ref="U83">_xlfn.IFS(I83="A",VLOOKUP(F83,F4数据库!C:Y,11,0),I83="B",VLOOKUP(F83,F4数据库!C:Y,17,0),I83="C",VLOOKUP(F83,F4数据库!C:Y,23,0))</f>
        <v>#N/A</v>
      </c>
      <c r="V83" s="18"/>
    </row>
    <row r="84" spans="1:22" x14ac:dyDescent="0.25">
      <c r="A84" s="22"/>
      <c r="B84" s="3"/>
      <c r="C84" s="3"/>
      <c r="D84" s="3"/>
      <c r="E84" s="18" t="e">
        <f t="shared" si="13"/>
        <v>#VALUE!</v>
      </c>
      <c r="F84" s="18" t="e">
        <f t="shared" si="14"/>
        <v>#VALUE!</v>
      </c>
      <c r="G84" s="18" t="str">
        <f t="shared" si="15"/>
        <v/>
      </c>
      <c r="H84" s="18" t="str">
        <f t="shared" si="16"/>
        <v/>
      </c>
      <c r="I84" s="18" t="str">
        <f t="shared" si="17"/>
        <v/>
      </c>
      <c r="J84" s="18" t="str">
        <f t="shared" si="18"/>
        <v/>
      </c>
      <c r="K84" s="18" t="e">
        <f>VLOOKUP(F84,F4数据库!C:Y,3,0)</f>
        <v>#VALUE!</v>
      </c>
      <c r="L84" s="18" t="e">
        <f t="shared" si="19"/>
        <v>#VALUE!</v>
      </c>
      <c r="M84" s="19" t="e">
        <f t="shared" si="20"/>
        <v>#VALUE!</v>
      </c>
      <c r="N84" s="18" t="e">
        <f>VLOOKUP(F84,F4数据库!C:Y,4,0)</f>
        <v>#VALUE!</v>
      </c>
      <c r="O84" s="18" t="e">
        <f>VLOOKUP(G84,F4数据库!AA:AB,2,0)</f>
        <v>#N/A</v>
      </c>
      <c r="P84" s="18"/>
      <c r="Q84" s="18" t="e" cm="1">
        <f t="array" ref="Q84">_xlfn.IFS(I84="A",VLOOKUP(F84,F4数据库!C:Y,7,0),I84="B",VLOOKUP(F84,F4数据库!C:Y,13,0),I84="C",VLOOKUP(F84,F4数据库!C:Y,19,0))</f>
        <v>#N/A</v>
      </c>
      <c r="R84" s="18" t="e" cm="1">
        <f t="array" ref="R84">_xlfn.IFS(I84="A",VLOOKUP(F84,F4数据库!C:Y,8,0),I84="B",VLOOKUP(F84,F4数据库!C:Y,14,0),I84="C",VLOOKUP(F84,F4数据库!C:Y,20,0))</f>
        <v>#N/A</v>
      </c>
      <c r="S84" s="19" t="e" cm="1">
        <f t="array" ref="S84">_xlfn.IFS(I84="A",VLOOKUP(F84,F4数据库!C:Y,9,0),I84="B",VLOOKUP(F84,F4数据库!C:Y,15,0),I84="C",VLOOKUP(F84,F4数据库!C:Y,21,0))*C84</f>
        <v>#N/A</v>
      </c>
      <c r="T84" s="18" t="e" cm="1">
        <f t="array" ref="T84">_xlfn.IFS(I84="A",VLOOKUP(F84,F4数据库!C:Y,10,0),I84="B",VLOOKUP(F84,F4数据库!C:Y,16,0),I84="C",VLOOKUP(F84,F4数据库!C:Y,22,0))</f>
        <v>#N/A</v>
      </c>
      <c r="U84" s="18" t="e" cm="1">
        <f t="array" ref="U84">_xlfn.IFS(I84="A",VLOOKUP(F84,F4数据库!C:Y,11,0),I84="B",VLOOKUP(F84,F4数据库!C:Y,17,0),I84="C",VLOOKUP(F84,F4数据库!C:Y,23,0))</f>
        <v>#N/A</v>
      </c>
      <c r="V84" s="18"/>
    </row>
    <row r="85" spans="1:22" x14ac:dyDescent="0.25">
      <c r="A85" s="22"/>
      <c r="B85" s="3"/>
      <c r="C85" s="3"/>
      <c r="D85" s="3"/>
      <c r="E85" s="18" t="e">
        <f t="shared" si="13"/>
        <v>#VALUE!</v>
      </c>
      <c r="F85" s="18" t="e">
        <f t="shared" si="14"/>
        <v>#VALUE!</v>
      </c>
      <c r="G85" s="18" t="str">
        <f t="shared" si="15"/>
        <v/>
      </c>
      <c r="H85" s="18" t="str">
        <f t="shared" si="16"/>
        <v/>
      </c>
      <c r="I85" s="18" t="str">
        <f t="shared" si="17"/>
        <v/>
      </c>
      <c r="J85" s="18" t="str">
        <f t="shared" si="18"/>
        <v/>
      </c>
      <c r="K85" s="18" t="e">
        <f>VLOOKUP(F85,F4数据库!C:Y,3,0)</f>
        <v>#VALUE!</v>
      </c>
      <c r="L85" s="18" t="e">
        <f t="shared" si="19"/>
        <v>#VALUE!</v>
      </c>
      <c r="M85" s="19" t="e">
        <f t="shared" si="20"/>
        <v>#VALUE!</v>
      </c>
      <c r="N85" s="18" t="e">
        <f>VLOOKUP(F85,F4数据库!C:Y,4,0)</f>
        <v>#VALUE!</v>
      </c>
      <c r="O85" s="18" t="e">
        <f>VLOOKUP(G85,F4数据库!AA:AB,2,0)</f>
        <v>#N/A</v>
      </c>
      <c r="P85" s="18"/>
      <c r="Q85" s="18" t="e" cm="1">
        <f t="array" ref="Q85">_xlfn.IFS(I85="A",VLOOKUP(F85,F4数据库!C:Y,7,0),I85="B",VLOOKUP(F85,F4数据库!C:Y,13,0),I85="C",VLOOKUP(F85,F4数据库!C:Y,19,0))</f>
        <v>#N/A</v>
      </c>
      <c r="R85" s="18" t="e" cm="1">
        <f t="array" ref="R85">_xlfn.IFS(I85="A",VLOOKUP(F85,F4数据库!C:Y,8,0),I85="B",VLOOKUP(F85,F4数据库!C:Y,14,0),I85="C",VLOOKUP(F85,F4数据库!C:Y,20,0))</f>
        <v>#N/A</v>
      </c>
      <c r="S85" s="19" t="e" cm="1">
        <f t="array" ref="S85">_xlfn.IFS(I85="A",VLOOKUP(F85,F4数据库!C:Y,9,0),I85="B",VLOOKUP(F85,F4数据库!C:Y,15,0),I85="C",VLOOKUP(F85,F4数据库!C:Y,21,0))*C85</f>
        <v>#N/A</v>
      </c>
      <c r="T85" s="18" t="e" cm="1">
        <f t="array" ref="T85">_xlfn.IFS(I85="A",VLOOKUP(F85,F4数据库!C:Y,10,0),I85="B",VLOOKUP(F85,F4数据库!C:Y,16,0),I85="C",VLOOKUP(F85,F4数据库!C:Y,22,0))</f>
        <v>#N/A</v>
      </c>
      <c r="U85" s="18" t="e" cm="1">
        <f t="array" ref="U85">_xlfn.IFS(I85="A",VLOOKUP(F85,F4数据库!C:Y,11,0),I85="B",VLOOKUP(F85,F4数据库!C:Y,17,0),I85="C",VLOOKUP(F85,F4数据库!C:Y,23,0))</f>
        <v>#N/A</v>
      </c>
      <c r="V85" s="18"/>
    </row>
    <row r="86" spans="1:22" x14ac:dyDescent="0.25">
      <c r="A86" s="22"/>
      <c r="B86" s="3"/>
      <c r="C86" s="3"/>
      <c r="D86" s="3"/>
      <c r="E86" s="18" t="e">
        <f t="shared" si="13"/>
        <v>#VALUE!</v>
      </c>
      <c r="F86" s="18" t="e">
        <f t="shared" si="14"/>
        <v>#VALUE!</v>
      </c>
      <c r="G86" s="18" t="str">
        <f t="shared" si="15"/>
        <v/>
      </c>
      <c r="H86" s="18" t="str">
        <f t="shared" si="16"/>
        <v/>
      </c>
      <c r="I86" s="18" t="str">
        <f t="shared" si="17"/>
        <v/>
      </c>
      <c r="J86" s="18" t="str">
        <f t="shared" si="18"/>
        <v/>
      </c>
      <c r="K86" s="18" t="e">
        <f>VLOOKUP(F86,F4数据库!C:Y,3,0)</f>
        <v>#VALUE!</v>
      </c>
      <c r="L86" s="18" t="e">
        <f t="shared" si="19"/>
        <v>#VALUE!</v>
      </c>
      <c r="M86" s="19" t="e">
        <f t="shared" si="20"/>
        <v>#VALUE!</v>
      </c>
      <c r="N86" s="18" t="e">
        <f>VLOOKUP(F86,F4数据库!C:Y,4,0)</f>
        <v>#VALUE!</v>
      </c>
      <c r="O86" s="18" t="e">
        <f>VLOOKUP(G86,F4数据库!AA:AB,2,0)</f>
        <v>#N/A</v>
      </c>
      <c r="P86" s="18"/>
      <c r="Q86" s="18" t="e" cm="1">
        <f t="array" ref="Q86">_xlfn.IFS(I86="A",VLOOKUP(F86,F4数据库!C:Y,7,0),I86="B",VLOOKUP(F86,F4数据库!C:Y,13,0),I86="C",VLOOKUP(F86,F4数据库!C:Y,19,0))</f>
        <v>#N/A</v>
      </c>
      <c r="R86" s="18" t="e" cm="1">
        <f t="array" ref="R86">_xlfn.IFS(I86="A",VLOOKUP(F86,F4数据库!C:Y,8,0),I86="B",VLOOKUP(F86,F4数据库!C:Y,14,0),I86="C",VLOOKUP(F86,F4数据库!C:Y,20,0))</f>
        <v>#N/A</v>
      </c>
      <c r="S86" s="19" t="e" cm="1">
        <f t="array" ref="S86">_xlfn.IFS(I86="A",VLOOKUP(F86,F4数据库!C:Y,9,0),I86="B",VLOOKUP(F86,F4数据库!C:Y,15,0),I86="C",VLOOKUP(F86,F4数据库!C:Y,21,0))*C86</f>
        <v>#N/A</v>
      </c>
      <c r="T86" s="18" t="e" cm="1">
        <f t="array" ref="T86">_xlfn.IFS(I86="A",VLOOKUP(F86,F4数据库!C:Y,10,0),I86="B",VLOOKUP(F86,F4数据库!C:Y,16,0),I86="C",VLOOKUP(F86,F4数据库!C:Y,22,0))</f>
        <v>#N/A</v>
      </c>
      <c r="U86" s="18" t="e" cm="1">
        <f t="array" ref="U86">_xlfn.IFS(I86="A",VLOOKUP(F86,F4数据库!C:Y,11,0),I86="B",VLOOKUP(F86,F4数据库!C:Y,17,0),I86="C",VLOOKUP(F86,F4数据库!C:Y,23,0))</f>
        <v>#N/A</v>
      </c>
      <c r="V86" s="18"/>
    </row>
    <row r="87" spans="1:22" x14ac:dyDescent="0.25">
      <c r="A87" s="22"/>
      <c r="B87" s="3"/>
      <c r="C87" s="3"/>
      <c r="D87" s="3"/>
      <c r="E87" s="18" t="e">
        <f t="shared" si="13"/>
        <v>#VALUE!</v>
      </c>
      <c r="F87" s="18" t="e">
        <f t="shared" si="14"/>
        <v>#VALUE!</v>
      </c>
      <c r="G87" s="18" t="str">
        <f t="shared" si="15"/>
        <v/>
      </c>
      <c r="H87" s="18" t="str">
        <f t="shared" si="16"/>
        <v/>
      </c>
      <c r="I87" s="18" t="str">
        <f t="shared" si="17"/>
        <v/>
      </c>
      <c r="J87" s="18" t="str">
        <f t="shared" si="18"/>
        <v/>
      </c>
      <c r="K87" s="18" t="e">
        <f>VLOOKUP(F87,F4数据库!C:Y,3,0)</f>
        <v>#VALUE!</v>
      </c>
      <c r="L87" s="18" t="e">
        <f t="shared" si="19"/>
        <v>#VALUE!</v>
      </c>
      <c r="M87" s="19" t="e">
        <f t="shared" si="20"/>
        <v>#VALUE!</v>
      </c>
      <c r="N87" s="18" t="e">
        <f>VLOOKUP(F87,F4数据库!C:Y,4,0)</f>
        <v>#VALUE!</v>
      </c>
      <c r="O87" s="18" t="e">
        <f>VLOOKUP(G87,F4数据库!AA:AB,2,0)</f>
        <v>#N/A</v>
      </c>
      <c r="P87" s="18"/>
      <c r="Q87" s="18" t="e" cm="1">
        <f t="array" ref="Q87">_xlfn.IFS(I87="A",VLOOKUP(F87,F4数据库!C:Y,7,0),I87="B",VLOOKUP(F87,F4数据库!C:Y,13,0),I87="C",VLOOKUP(F87,F4数据库!C:Y,19,0))</f>
        <v>#N/A</v>
      </c>
      <c r="R87" s="18" t="e" cm="1">
        <f t="array" ref="R87">_xlfn.IFS(I87="A",VLOOKUP(F87,F4数据库!C:Y,8,0),I87="B",VLOOKUP(F87,F4数据库!C:Y,14,0),I87="C",VLOOKUP(F87,F4数据库!C:Y,20,0))</f>
        <v>#N/A</v>
      </c>
      <c r="S87" s="19" t="e" cm="1">
        <f t="array" ref="S87">_xlfn.IFS(I87="A",VLOOKUP(F87,F4数据库!C:Y,9,0),I87="B",VLOOKUP(F87,F4数据库!C:Y,15,0),I87="C",VLOOKUP(F87,F4数据库!C:Y,21,0))*C87</f>
        <v>#N/A</v>
      </c>
      <c r="T87" s="18" t="e" cm="1">
        <f t="array" ref="T87">_xlfn.IFS(I87="A",VLOOKUP(F87,F4数据库!C:Y,10,0),I87="B",VLOOKUP(F87,F4数据库!C:Y,16,0),I87="C",VLOOKUP(F87,F4数据库!C:Y,22,0))</f>
        <v>#N/A</v>
      </c>
      <c r="U87" s="18" t="e" cm="1">
        <f t="array" ref="U87">_xlfn.IFS(I87="A",VLOOKUP(F87,F4数据库!C:Y,11,0),I87="B",VLOOKUP(F87,F4数据库!C:Y,17,0),I87="C",VLOOKUP(F87,F4数据库!C:Y,23,0))</f>
        <v>#N/A</v>
      </c>
      <c r="V87" s="18"/>
    </row>
    <row r="88" spans="1:22" x14ac:dyDescent="0.25">
      <c r="A88" s="22"/>
      <c r="B88" s="3"/>
      <c r="C88" s="3"/>
      <c r="D88" s="3"/>
      <c r="E88" s="18" t="e">
        <f t="shared" si="13"/>
        <v>#VALUE!</v>
      </c>
      <c r="F88" s="18" t="e">
        <f t="shared" si="14"/>
        <v>#VALUE!</v>
      </c>
      <c r="G88" s="18" t="str">
        <f t="shared" si="15"/>
        <v/>
      </c>
      <c r="H88" s="18" t="str">
        <f t="shared" si="16"/>
        <v/>
      </c>
      <c r="I88" s="18" t="str">
        <f t="shared" si="17"/>
        <v/>
      </c>
      <c r="J88" s="18" t="str">
        <f t="shared" si="18"/>
        <v/>
      </c>
      <c r="K88" s="18" t="e">
        <f>VLOOKUP(F88,F4数据库!C:Y,3,0)</f>
        <v>#VALUE!</v>
      </c>
      <c r="L88" s="18" t="e">
        <f t="shared" si="19"/>
        <v>#VALUE!</v>
      </c>
      <c r="M88" s="19" t="e">
        <f t="shared" si="20"/>
        <v>#VALUE!</v>
      </c>
      <c r="N88" s="18" t="e">
        <f>VLOOKUP(F88,F4数据库!C:Y,4,0)</f>
        <v>#VALUE!</v>
      </c>
      <c r="O88" s="18" t="e">
        <f>VLOOKUP(G88,F4数据库!AA:AB,2,0)</f>
        <v>#N/A</v>
      </c>
      <c r="P88" s="18"/>
      <c r="Q88" s="18" t="e" cm="1">
        <f t="array" ref="Q88">_xlfn.IFS(I88="A",VLOOKUP(F88,F4数据库!C:Y,7,0),I88="B",VLOOKUP(F88,F4数据库!C:Y,13,0),I88="C",VLOOKUP(F88,F4数据库!C:Y,19,0))</f>
        <v>#N/A</v>
      </c>
      <c r="R88" s="18" t="e" cm="1">
        <f t="array" ref="R88">_xlfn.IFS(I88="A",VLOOKUP(F88,F4数据库!C:Y,8,0),I88="B",VLOOKUP(F88,F4数据库!C:Y,14,0),I88="C",VLOOKUP(F88,F4数据库!C:Y,20,0))</f>
        <v>#N/A</v>
      </c>
      <c r="S88" s="19" t="e" cm="1">
        <f t="array" ref="S88">_xlfn.IFS(I88="A",VLOOKUP(F88,F4数据库!C:Y,9,0),I88="B",VLOOKUP(F88,F4数据库!C:Y,15,0),I88="C",VLOOKUP(F88,F4数据库!C:Y,21,0))*C88</f>
        <v>#N/A</v>
      </c>
      <c r="T88" s="18" t="e" cm="1">
        <f t="array" ref="T88">_xlfn.IFS(I88="A",VLOOKUP(F88,F4数据库!C:Y,10,0),I88="B",VLOOKUP(F88,F4数据库!C:Y,16,0),I88="C",VLOOKUP(F88,F4数据库!C:Y,22,0))</f>
        <v>#N/A</v>
      </c>
      <c r="U88" s="18" t="e" cm="1">
        <f t="array" ref="U88">_xlfn.IFS(I88="A",VLOOKUP(F88,F4数据库!C:Y,11,0),I88="B",VLOOKUP(F88,F4数据库!C:Y,17,0),I88="C",VLOOKUP(F88,F4数据库!C:Y,23,0))</f>
        <v>#N/A</v>
      </c>
      <c r="V88" s="18"/>
    </row>
    <row r="89" spans="1:22" x14ac:dyDescent="0.25">
      <c r="A89" s="22"/>
      <c r="B89" s="3"/>
      <c r="C89" s="3"/>
      <c r="D89" s="3"/>
      <c r="E89" s="18" t="e">
        <f t="shared" si="13"/>
        <v>#VALUE!</v>
      </c>
      <c r="F89" s="18" t="e">
        <f t="shared" si="14"/>
        <v>#VALUE!</v>
      </c>
      <c r="G89" s="18" t="str">
        <f t="shared" si="15"/>
        <v/>
      </c>
      <c r="H89" s="18" t="str">
        <f t="shared" si="16"/>
        <v/>
      </c>
      <c r="I89" s="18" t="str">
        <f t="shared" si="17"/>
        <v/>
      </c>
      <c r="J89" s="18" t="str">
        <f t="shared" si="18"/>
        <v/>
      </c>
      <c r="K89" s="18" t="e">
        <f>VLOOKUP(F89,F4数据库!C:Y,3,0)</f>
        <v>#VALUE!</v>
      </c>
      <c r="L89" s="18" t="e">
        <f t="shared" si="19"/>
        <v>#VALUE!</v>
      </c>
      <c r="M89" s="19" t="e">
        <f t="shared" si="20"/>
        <v>#VALUE!</v>
      </c>
      <c r="N89" s="18" t="e">
        <f>VLOOKUP(F89,F4数据库!C:Y,4,0)</f>
        <v>#VALUE!</v>
      </c>
      <c r="O89" s="18" t="e">
        <f>VLOOKUP(G89,F4数据库!AA:AB,2,0)</f>
        <v>#N/A</v>
      </c>
      <c r="P89" s="18"/>
      <c r="Q89" s="18" t="e" cm="1">
        <f t="array" ref="Q89">_xlfn.IFS(I89="A",VLOOKUP(F89,F4数据库!C:Y,7,0),I89="B",VLOOKUP(F89,F4数据库!C:Y,13,0),I89="C",VLOOKUP(F89,F4数据库!C:Y,19,0))</f>
        <v>#N/A</v>
      </c>
      <c r="R89" s="18" t="e" cm="1">
        <f t="array" ref="R89">_xlfn.IFS(I89="A",VLOOKUP(F89,F4数据库!C:Y,8,0),I89="B",VLOOKUP(F89,F4数据库!C:Y,14,0),I89="C",VLOOKUP(F89,F4数据库!C:Y,20,0))</f>
        <v>#N/A</v>
      </c>
      <c r="S89" s="19" t="e" cm="1">
        <f t="array" ref="S89">_xlfn.IFS(I89="A",VLOOKUP(F89,F4数据库!C:Y,9,0),I89="B",VLOOKUP(F89,F4数据库!C:Y,15,0),I89="C",VLOOKUP(F89,F4数据库!C:Y,21,0))*C89</f>
        <v>#N/A</v>
      </c>
      <c r="T89" s="18" t="e" cm="1">
        <f t="array" ref="T89">_xlfn.IFS(I89="A",VLOOKUP(F89,F4数据库!C:Y,10,0),I89="B",VLOOKUP(F89,F4数据库!C:Y,16,0),I89="C",VLOOKUP(F89,F4数据库!C:Y,22,0))</f>
        <v>#N/A</v>
      </c>
      <c r="U89" s="18" t="e" cm="1">
        <f t="array" ref="U89">_xlfn.IFS(I89="A",VLOOKUP(F89,F4数据库!C:Y,11,0),I89="B",VLOOKUP(F89,F4数据库!C:Y,17,0),I89="C",VLOOKUP(F89,F4数据库!C:Y,23,0))</f>
        <v>#N/A</v>
      </c>
      <c r="V89" s="18"/>
    </row>
    <row r="90" spans="1:22" x14ac:dyDescent="0.25">
      <c r="A90" s="22"/>
      <c r="B90" s="3"/>
      <c r="C90" s="3"/>
      <c r="D90" s="3"/>
      <c r="E90" s="18" t="e">
        <f t="shared" si="13"/>
        <v>#VALUE!</v>
      </c>
      <c r="F90" s="18" t="e">
        <f t="shared" si="14"/>
        <v>#VALUE!</v>
      </c>
      <c r="G90" s="18" t="str">
        <f t="shared" si="15"/>
        <v/>
      </c>
      <c r="H90" s="18" t="str">
        <f t="shared" si="16"/>
        <v/>
      </c>
      <c r="I90" s="18" t="str">
        <f t="shared" si="17"/>
        <v/>
      </c>
      <c r="J90" s="18" t="str">
        <f t="shared" si="18"/>
        <v/>
      </c>
      <c r="K90" s="18" t="e">
        <f>VLOOKUP(F90,F4数据库!C:Y,3,0)</f>
        <v>#VALUE!</v>
      </c>
      <c r="L90" s="18" t="e">
        <f t="shared" si="19"/>
        <v>#VALUE!</v>
      </c>
      <c r="M90" s="19" t="e">
        <f t="shared" si="20"/>
        <v>#VALUE!</v>
      </c>
      <c r="N90" s="18" t="e">
        <f>VLOOKUP(F90,F4数据库!C:Y,4,0)</f>
        <v>#VALUE!</v>
      </c>
      <c r="O90" s="18" t="e">
        <f>VLOOKUP(G90,F4数据库!AA:AB,2,0)</f>
        <v>#N/A</v>
      </c>
      <c r="P90" s="18"/>
      <c r="Q90" s="18" t="e" cm="1">
        <f t="array" ref="Q90">_xlfn.IFS(I90="A",VLOOKUP(F90,F4数据库!C:Y,7,0),I90="B",VLOOKUP(F90,F4数据库!C:Y,13,0),I90="C",VLOOKUP(F90,F4数据库!C:Y,19,0))</f>
        <v>#N/A</v>
      </c>
      <c r="R90" s="18" t="e" cm="1">
        <f t="array" ref="R90">_xlfn.IFS(I90="A",VLOOKUP(F90,F4数据库!C:Y,8,0),I90="B",VLOOKUP(F90,F4数据库!C:Y,14,0),I90="C",VLOOKUP(F90,F4数据库!C:Y,20,0))</f>
        <v>#N/A</v>
      </c>
      <c r="S90" s="19" t="e" cm="1">
        <f t="array" ref="S90">_xlfn.IFS(I90="A",VLOOKUP(F90,F4数据库!C:Y,9,0),I90="B",VLOOKUP(F90,F4数据库!C:Y,15,0),I90="C",VLOOKUP(F90,F4数据库!C:Y,21,0))*C90</f>
        <v>#N/A</v>
      </c>
      <c r="T90" s="18" t="e" cm="1">
        <f t="array" ref="T90">_xlfn.IFS(I90="A",VLOOKUP(F90,F4数据库!C:Y,10,0),I90="B",VLOOKUP(F90,F4数据库!C:Y,16,0),I90="C",VLOOKUP(F90,F4数据库!C:Y,22,0))</f>
        <v>#N/A</v>
      </c>
      <c r="U90" s="18" t="e" cm="1">
        <f t="array" ref="U90">_xlfn.IFS(I90="A",VLOOKUP(F90,F4数据库!C:Y,11,0),I90="B",VLOOKUP(F90,F4数据库!C:Y,17,0),I90="C",VLOOKUP(F90,F4数据库!C:Y,23,0))</f>
        <v>#N/A</v>
      </c>
      <c r="V90" s="18"/>
    </row>
    <row r="91" spans="1:22" x14ac:dyDescent="0.25">
      <c r="A91" s="22"/>
      <c r="B91" s="3"/>
      <c r="C91" s="3"/>
      <c r="D91" s="3"/>
      <c r="E91" s="18" t="e">
        <f t="shared" si="13"/>
        <v>#VALUE!</v>
      </c>
      <c r="F91" s="18" t="e">
        <f t="shared" si="14"/>
        <v>#VALUE!</v>
      </c>
      <c r="G91" s="18" t="str">
        <f t="shared" si="15"/>
        <v/>
      </c>
      <c r="H91" s="18" t="str">
        <f t="shared" si="16"/>
        <v/>
      </c>
      <c r="I91" s="18" t="str">
        <f t="shared" si="17"/>
        <v/>
      </c>
      <c r="J91" s="18" t="str">
        <f t="shared" si="18"/>
        <v/>
      </c>
      <c r="K91" s="18" t="e">
        <f>VLOOKUP(F91,F4数据库!C:Y,3,0)</f>
        <v>#VALUE!</v>
      </c>
      <c r="L91" s="18" t="e">
        <f t="shared" si="19"/>
        <v>#VALUE!</v>
      </c>
      <c r="M91" s="19" t="e">
        <f t="shared" si="20"/>
        <v>#VALUE!</v>
      </c>
      <c r="N91" s="18" t="e">
        <f>VLOOKUP(F91,F4数据库!C:Y,4,0)</f>
        <v>#VALUE!</v>
      </c>
      <c r="O91" s="18" t="e">
        <f>VLOOKUP(G91,F4数据库!AA:AB,2,0)</f>
        <v>#N/A</v>
      </c>
      <c r="P91" s="18"/>
      <c r="Q91" s="18" t="e" cm="1">
        <f t="array" ref="Q91">_xlfn.IFS(I91="A",VLOOKUP(F91,F4数据库!C:Y,7,0),I91="B",VLOOKUP(F91,F4数据库!C:Y,13,0),I91="C",VLOOKUP(F91,F4数据库!C:Y,19,0))</f>
        <v>#N/A</v>
      </c>
      <c r="R91" s="18" t="e" cm="1">
        <f t="array" ref="R91">_xlfn.IFS(I91="A",VLOOKUP(F91,F4数据库!C:Y,8,0),I91="B",VLOOKUP(F91,F4数据库!C:Y,14,0),I91="C",VLOOKUP(F91,F4数据库!C:Y,20,0))</f>
        <v>#N/A</v>
      </c>
      <c r="S91" s="19" t="e" cm="1">
        <f t="array" ref="S91">_xlfn.IFS(I91="A",VLOOKUP(F91,F4数据库!C:Y,9,0),I91="B",VLOOKUP(F91,F4数据库!C:Y,15,0),I91="C",VLOOKUP(F91,F4数据库!C:Y,21,0))*C91</f>
        <v>#N/A</v>
      </c>
      <c r="T91" s="18" t="e" cm="1">
        <f t="array" ref="T91">_xlfn.IFS(I91="A",VLOOKUP(F91,F4数据库!C:Y,10,0),I91="B",VLOOKUP(F91,F4数据库!C:Y,16,0),I91="C",VLOOKUP(F91,F4数据库!C:Y,22,0))</f>
        <v>#N/A</v>
      </c>
      <c r="U91" s="18" t="e" cm="1">
        <f t="array" ref="U91">_xlfn.IFS(I91="A",VLOOKUP(F91,F4数据库!C:Y,11,0),I91="B",VLOOKUP(F91,F4数据库!C:Y,17,0),I91="C",VLOOKUP(F91,F4数据库!C:Y,23,0))</f>
        <v>#N/A</v>
      </c>
      <c r="V91" s="18"/>
    </row>
    <row r="92" spans="1:22" x14ac:dyDescent="0.25">
      <c r="A92" s="22"/>
      <c r="B92" s="3"/>
      <c r="C92" s="3"/>
      <c r="D92" s="3"/>
      <c r="E92" s="18" t="e">
        <f t="shared" si="13"/>
        <v>#VALUE!</v>
      </c>
      <c r="F92" s="18" t="e">
        <f t="shared" si="14"/>
        <v>#VALUE!</v>
      </c>
      <c r="G92" s="18" t="str">
        <f t="shared" si="15"/>
        <v/>
      </c>
      <c r="H92" s="18" t="str">
        <f t="shared" si="16"/>
        <v/>
      </c>
      <c r="I92" s="18" t="str">
        <f t="shared" si="17"/>
        <v/>
      </c>
      <c r="J92" s="18" t="str">
        <f t="shared" si="18"/>
        <v/>
      </c>
      <c r="K92" s="18" t="e">
        <f>VLOOKUP(F92,F4数据库!C:Y,3,0)</f>
        <v>#VALUE!</v>
      </c>
      <c r="L92" s="18" t="e">
        <f t="shared" si="19"/>
        <v>#VALUE!</v>
      </c>
      <c r="M92" s="19" t="e">
        <f t="shared" si="20"/>
        <v>#VALUE!</v>
      </c>
      <c r="N92" s="18" t="e">
        <f>VLOOKUP(F92,F4数据库!C:Y,4,0)</f>
        <v>#VALUE!</v>
      </c>
      <c r="O92" s="18" t="e">
        <f>VLOOKUP(G92,F4数据库!AA:AB,2,0)</f>
        <v>#N/A</v>
      </c>
      <c r="P92" s="18"/>
      <c r="Q92" s="18" t="e" cm="1">
        <f t="array" ref="Q92">_xlfn.IFS(I92="A",VLOOKUP(F92,F4数据库!C:Y,7,0),I92="B",VLOOKUP(F92,F4数据库!C:Y,13,0),I92="C",VLOOKUP(F92,F4数据库!C:Y,19,0))</f>
        <v>#N/A</v>
      </c>
      <c r="R92" s="18" t="e" cm="1">
        <f t="array" ref="R92">_xlfn.IFS(I92="A",VLOOKUP(F92,F4数据库!C:Y,8,0),I92="B",VLOOKUP(F92,F4数据库!C:Y,14,0),I92="C",VLOOKUP(F92,F4数据库!C:Y,20,0))</f>
        <v>#N/A</v>
      </c>
      <c r="S92" s="19" t="e" cm="1">
        <f t="array" ref="S92">_xlfn.IFS(I92="A",VLOOKUP(F92,F4数据库!C:Y,9,0),I92="B",VLOOKUP(F92,F4数据库!C:Y,15,0),I92="C",VLOOKUP(F92,F4数据库!C:Y,21,0))*C92</f>
        <v>#N/A</v>
      </c>
      <c r="T92" s="18" t="e" cm="1">
        <f t="array" ref="T92">_xlfn.IFS(I92="A",VLOOKUP(F92,F4数据库!C:Y,10,0),I92="B",VLOOKUP(F92,F4数据库!C:Y,16,0),I92="C",VLOOKUP(F92,F4数据库!C:Y,22,0))</f>
        <v>#N/A</v>
      </c>
      <c r="U92" s="18" t="e" cm="1">
        <f t="array" ref="U92">_xlfn.IFS(I92="A",VLOOKUP(F92,F4数据库!C:Y,11,0),I92="B",VLOOKUP(F92,F4数据库!C:Y,17,0),I92="C",VLOOKUP(F92,F4数据库!C:Y,23,0))</f>
        <v>#N/A</v>
      </c>
      <c r="V92" s="18"/>
    </row>
    <row r="93" spans="1:22" x14ac:dyDescent="0.25">
      <c r="A93" s="22"/>
      <c r="B93" s="3"/>
      <c r="C93" s="3"/>
      <c r="D93" s="3"/>
      <c r="E93" s="18" t="e">
        <f t="shared" si="13"/>
        <v>#VALUE!</v>
      </c>
      <c r="F93" s="18" t="e">
        <f t="shared" si="14"/>
        <v>#VALUE!</v>
      </c>
      <c r="G93" s="18" t="str">
        <f t="shared" si="15"/>
        <v/>
      </c>
      <c r="H93" s="18" t="str">
        <f t="shared" si="16"/>
        <v/>
      </c>
      <c r="I93" s="18" t="str">
        <f t="shared" si="17"/>
        <v/>
      </c>
      <c r="J93" s="18" t="str">
        <f t="shared" si="18"/>
        <v/>
      </c>
      <c r="K93" s="18" t="e">
        <f>VLOOKUP(F93,F4数据库!C:Y,3,0)</f>
        <v>#VALUE!</v>
      </c>
      <c r="L93" s="18" t="e">
        <f t="shared" si="19"/>
        <v>#VALUE!</v>
      </c>
      <c r="M93" s="19" t="e">
        <f t="shared" si="20"/>
        <v>#VALUE!</v>
      </c>
      <c r="N93" s="18" t="e">
        <f>VLOOKUP(F93,F4数据库!C:Y,4,0)</f>
        <v>#VALUE!</v>
      </c>
      <c r="O93" s="18" t="e">
        <f>VLOOKUP(G93,F4数据库!AA:AB,2,0)</f>
        <v>#N/A</v>
      </c>
      <c r="P93" s="18"/>
      <c r="Q93" s="18" t="e" cm="1">
        <f t="array" ref="Q93">_xlfn.IFS(I93="A",VLOOKUP(F93,F4数据库!C:Y,7,0),I93="B",VLOOKUP(F93,F4数据库!C:Y,13,0),I93="C",VLOOKUP(F93,F4数据库!C:Y,19,0))</f>
        <v>#N/A</v>
      </c>
      <c r="R93" s="18" t="e" cm="1">
        <f t="array" ref="R93">_xlfn.IFS(I93="A",VLOOKUP(F93,F4数据库!C:Y,8,0),I93="B",VLOOKUP(F93,F4数据库!C:Y,14,0),I93="C",VLOOKUP(F93,F4数据库!C:Y,20,0))</f>
        <v>#N/A</v>
      </c>
      <c r="S93" s="19" t="e" cm="1">
        <f t="array" ref="S93">_xlfn.IFS(I93="A",VLOOKUP(F93,F4数据库!C:Y,9,0),I93="B",VLOOKUP(F93,F4数据库!C:Y,15,0),I93="C",VLOOKUP(F93,F4数据库!C:Y,21,0))*C93</f>
        <v>#N/A</v>
      </c>
      <c r="T93" s="18" t="e" cm="1">
        <f t="array" ref="T93">_xlfn.IFS(I93="A",VLOOKUP(F93,F4数据库!C:Y,10,0),I93="B",VLOOKUP(F93,F4数据库!C:Y,16,0),I93="C",VLOOKUP(F93,F4数据库!C:Y,22,0))</f>
        <v>#N/A</v>
      </c>
      <c r="U93" s="18" t="e" cm="1">
        <f t="array" ref="U93">_xlfn.IFS(I93="A",VLOOKUP(F93,F4数据库!C:Y,11,0),I93="B",VLOOKUP(F93,F4数据库!C:Y,17,0),I93="C",VLOOKUP(F93,F4数据库!C:Y,23,0))</f>
        <v>#N/A</v>
      </c>
      <c r="V93" s="18"/>
    </row>
    <row r="94" spans="1:22" x14ac:dyDescent="0.25">
      <c r="A94" s="22"/>
      <c r="B94" s="3"/>
      <c r="C94" s="3"/>
      <c r="D94" s="3"/>
      <c r="E94" s="18" t="e">
        <f t="shared" si="13"/>
        <v>#VALUE!</v>
      </c>
      <c r="F94" s="18" t="e">
        <f t="shared" si="14"/>
        <v>#VALUE!</v>
      </c>
      <c r="G94" s="18" t="str">
        <f t="shared" si="15"/>
        <v/>
      </c>
      <c r="H94" s="18" t="str">
        <f t="shared" si="16"/>
        <v/>
      </c>
      <c r="I94" s="18" t="str">
        <f t="shared" si="17"/>
        <v/>
      </c>
      <c r="J94" s="18" t="str">
        <f t="shared" si="18"/>
        <v/>
      </c>
      <c r="K94" s="18" t="e">
        <f>VLOOKUP(F94,F4数据库!C:Y,3,0)</f>
        <v>#VALUE!</v>
      </c>
      <c r="L94" s="18" t="e">
        <f t="shared" si="19"/>
        <v>#VALUE!</v>
      </c>
      <c r="M94" s="19" t="e">
        <f t="shared" si="20"/>
        <v>#VALUE!</v>
      </c>
      <c r="N94" s="18" t="e">
        <f>VLOOKUP(F94,F4数据库!C:Y,4,0)</f>
        <v>#VALUE!</v>
      </c>
      <c r="O94" s="18" t="e">
        <f>VLOOKUP(G94,F4数据库!AA:AB,2,0)</f>
        <v>#N/A</v>
      </c>
      <c r="P94" s="18"/>
      <c r="Q94" s="18" t="e" cm="1">
        <f t="array" ref="Q94">_xlfn.IFS(I94="A",VLOOKUP(F94,F4数据库!C:Y,7,0),I94="B",VLOOKUP(F94,F4数据库!C:Y,13,0),I94="C",VLOOKUP(F94,F4数据库!C:Y,19,0))</f>
        <v>#N/A</v>
      </c>
      <c r="R94" s="18" t="e" cm="1">
        <f t="array" ref="R94">_xlfn.IFS(I94="A",VLOOKUP(F94,F4数据库!C:Y,8,0),I94="B",VLOOKUP(F94,F4数据库!C:Y,14,0),I94="C",VLOOKUP(F94,F4数据库!C:Y,20,0))</f>
        <v>#N/A</v>
      </c>
      <c r="S94" s="19" t="e" cm="1">
        <f t="array" ref="S94">_xlfn.IFS(I94="A",VLOOKUP(F94,F4数据库!C:Y,9,0),I94="B",VLOOKUP(F94,F4数据库!C:Y,15,0),I94="C",VLOOKUP(F94,F4数据库!C:Y,21,0))*C94</f>
        <v>#N/A</v>
      </c>
      <c r="T94" s="18" t="e" cm="1">
        <f t="array" ref="T94">_xlfn.IFS(I94="A",VLOOKUP(F94,F4数据库!C:Y,10,0),I94="B",VLOOKUP(F94,F4数据库!C:Y,16,0),I94="C",VLOOKUP(F94,F4数据库!C:Y,22,0))</f>
        <v>#N/A</v>
      </c>
      <c r="U94" s="18" t="e" cm="1">
        <f t="array" ref="U94">_xlfn.IFS(I94="A",VLOOKUP(F94,F4数据库!C:Y,11,0),I94="B",VLOOKUP(F94,F4数据库!C:Y,17,0),I94="C",VLOOKUP(F94,F4数据库!C:Y,23,0))</f>
        <v>#N/A</v>
      </c>
      <c r="V94" s="18"/>
    </row>
    <row r="95" spans="1:22" x14ac:dyDescent="0.25">
      <c r="A95" s="22"/>
      <c r="B95" s="3"/>
      <c r="C95" s="3"/>
      <c r="D95" s="3"/>
      <c r="E95" s="18" t="e">
        <f t="shared" si="13"/>
        <v>#VALUE!</v>
      </c>
      <c r="F95" s="18" t="e">
        <f t="shared" si="14"/>
        <v>#VALUE!</v>
      </c>
      <c r="G95" s="18" t="str">
        <f t="shared" si="15"/>
        <v/>
      </c>
      <c r="H95" s="18" t="str">
        <f t="shared" si="16"/>
        <v/>
      </c>
      <c r="I95" s="18" t="str">
        <f t="shared" si="17"/>
        <v/>
      </c>
      <c r="J95" s="18" t="str">
        <f t="shared" si="18"/>
        <v/>
      </c>
      <c r="K95" s="18" t="e">
        <f>VLOOKUP(F95,F4数据库!C:Y,3,0)</f>
        <v>#VALUE!</v>
      </c>
      <c r="L95" s="18" t="e">
        <f t="shared" si="19"/>
        <v>#VALUE!</v>
      </c>
      <c r="M95" s="19" t="e">
        <f t="shared" si="20"/>
        <v>#VALUE!</v>
      </c>
      <c r="N95" s="18" t="e">
        <f>VLOOKUP(F95,F4数据库!C:Y,4,0)</f>
        <v>#VALUE!</v>
      </c>
      <c r="O95" s="18" t="e">
        <f>VLOOKUP(G95,F4数据库!AA:AB,2,0)</f>
        <v>#N/A</v>
      </c>
      <c r="P95" s="18"/>
      <c r="Q95" s="18" t="e" cm="1">
        <f t="array" ref="Q95">_xlfn.IFS(I95="A",VLOOKUP(F95,F4数据库!C:Y,7,0),I95="B",VLOOKUP(F95,F4数据库!C:Y,13,0),I95="C",VLOOKUP(F95,F4数据库!C:Y,19,0))</f>
        <v>#N/A</v>
      </c>
      <c r="R95" s="18" t="e" cm="1">
        <f t="array" ref="R95">_xlfn.IFS(I95="A",VLOOKUP(F95,F4数据库!C:Y,8,0),I95="B",VLOOKUP(F95,F4数据库!C:Y,14,0),I95="C",VLOOKUP(F95,F4数据库!C:Y,20,0))</f>
        <v>#N/A</v>
      </c>
      <c r="S95" s="19" t="e" cm="1">
        <f t="array" ref="S95">_xlfn.IFS(I95="A",VLOOKUP(F95,F4数据库!C:Y,9,0),I95="B",VLOOKUP(F95,F4数据库!C:Y,15,0),I95="C",VLOOKUP(F95,F4数据库!C:Y,21,0))*C95</f>
        <v>#N/A</v>
      </c>
      <c r="T95" s="18" t="e" cm="1">
        <f t="array" ref="T95">_xlfn.IFS(I95="A",VLOOKUP(F95,F4数据库!C:Y,10,0),I95="B",VLOOKUP(F95,F4数据库!C:Y,16,0),I95="C",VLOOKUP(F95,F4数据库!C:Y,22,0))</f>
        <v>#N/A</v>
      </c>
      <c r="U95" s="18" t="e" cm="1">
        <f t="array" ref="U95">_xlfn.IFS(I95="A",VLOOKUP(F95,F4数据库!C:Y,11,0),I95="B",VLOOKUP(F95,F4数据库!C:Y,17,0),I95="C",VLOOKUP(F95,F4数据库!C:Y,23,0))</f>
        <v>#N/A</v>
      </c>
      <c r="V95" s="18"/>
    </row>
    <row r="96" spans="1:22" x14ac:dyDescent="0.25">
      <c r="A96" s="22"/>
      <c r="B96" s="3"/>
      <c r="C96" s="3"/>
      <c r="D96" s="3"/>
      <c r="E96" s="18" t="e">
        <f t="shared" si="13"/>
        <v>#VALUE!</v>
      </c>
      <c r="F96" s="18" t="e">
        <f t="shared" si="14"/>
        <v>#VALUE!</v>
      </c>
      <c r="G96" s="18" t="str">
        <f t="shared" si="15"/>
        <v/>
      </c>
      <c r="H96" s="18" t="str">
        <f t="shared" si="16"/>
        <v/>
      </c>
      <c r="I96" s="18" t="str">
        <f t="shared" si="17"/>
        <v/>
      </c>
      <c r="J96" s="18" t="str">
        <f t="shared" si="18"/>
        <v/>
      </c>
      <c r="K96" s="18" t="e">
        <f>VLOOKUP(F96,F4数据库!C:Y,3,0)</f>
        <v>#VALUE!</v>
      </c>
      <c r="L96" s="18" t="e">
        <f t="shared" si="19"/>
        <v>#VALUE!</v>
      </c>
      <c r="M96" s="19" t="e">
        <f t="shared" si="20"/>
        <v>#VALUE!</v>
      </c>
      <c r="N96" s="18" t="e">
        <f>VLOOKUP(F96,F4数据库!C:Y,4,0)</f>
        <v>#VALUE!</v>
      </c>
      <c r="O96" s="18" t="e">
        <f>VLOOKUP(G96,F4数据库!AA:AB,2,0)</f>
        <v>#N/A</v>
      </c>
      <c r="P96" s="18"/>
      <c r="Q96" s="18" t="e" cm="1">
        <f t="array" ref="Q96">_xlfn.IFS(I96="A",VLOOKUP(F96,F4数据库!C:Y,7,0),I96="B",VLOOKUP(F96,F4数据库!C:Y,13,0),I96="C",VLOOKUP(F96,F4数据库!C:Y,19,0))</f>
        <v>#N/A</v>
      </c>
      <c r="R96" s="18" t="e" cm="1">
        <f t="array" ref="R96">_xlfn.IFS(I96="A",VLOOKUP(F96,F4数据库!C:Y,8,0),I96="B",VLOOKUP(F96,F4数据库!C:Y,14,0),I96="C",VLOOKUP(F96,F4数据库!C:Y,20,0))</f>
        <v>#N/A</v>
      </c>
      <c r="S96" s="19" t="e" cm="1">
        <f t="array" ref="S96">_xlfn.IFS(I96="A",VLOOKUP(F96,F4数据库!C:Y,9,0),I96="B",VLOOKUP(F96,F4数据库!C:Y,15,0),I96="C",VLOOKUP(F96,F4数据库!C:Y,21,0))*C96</f>
        <v>#N/A</v>
      </c>
      <c r="T96" s="18" t="e" cm="1">
        <f t="array" ref="T96">_xlfn.IFS(I96="A",VLOOKUP(F96,F4数据库!C:Y,10,0),I96="B",VLOOKUP(F96,F4数据库!C:Y,16,0),I96="C",VLOOKUP(F96,F4数据库!C:Y,22,0))</f>
        <v>#N/A</v>
      </c>
      <c r="U96" s="18" t="e" cm="1">
        <f t="array" ref="U96">_xlfn.IFS(I96="A",VLOOKUP(F96,F4数据库!C:Y,11,0),I96="B",VLOOKUP(F96,F4数据库!C:Y,17,0),I96="C",VLOOKUP(F96,F4数据库!C:Y,23,0))</f>
        <v>#N/A</v>
      </c>
      <c r="V96" s="18"/>
    </row>
    <row r="97" spans="1:22" x14ac:dyDescent="0.25">
      <c r="A97" s="22"/>
      <c r="B97" s="3"/>
      <c r="C97" s="3"/>
      <c r="D97" s="3"/>
      <c r="E97" s="18" t="e">
        <f t="shared" si="13"/>
        <v>#VALUE!</v>
      </c>
      <c r="F97" s="18" t="e">
        <f t="shared" si="14"/>
        <v>#VALUE!</v>
      </c>
      <c r="G97" s="18" t="str">
        <f t="shared" si="15"/>
        <v/>
      </c>
      <c r="H97" s="18" t="str">
        <f t="shared" si="16"/>
        <v/>
      </c>
      <c r="I97" s="18" t="str">
        <f t="shared" si="17"/>
        <v/>
      </c>
      <c r="J97" s="18" t="str">
        <f t="shared" si="18"/>
        <v/>
      </c>
      <c r="K97" s="18" t="e">
        <f>VLOOKUP(F97,F4数据库!C:Y,3,0)</f>
        <v>#VALUE!</v>
      </c>
      <c r="L97" s="18" t="e">
        <f t="shared" si="19"/>
        <v>#VALUE!</v>
      </c>
      <c r="M97" s="19" t="e">
        <f t="shared" si="20"/>
        <v>#VALUE!</v>
      </c>
      <c r="N97" s="18" t="e">
        <f>VLOOKUP(F97,F4数据库!C:Y,4,0)</f>
        <v>#VALUE!</v>
      </c>
      <c r="O97" s="18" t="e">
        <f>VLOOKUP(G97,F4数据库!AA:AB,2,0)</f>
        <v>#N/A</v>
      </c>
      <c r="P97" s="18"/>
      <c r="Q97" s="18" t="e" cm="1">
        <f t="array" ref="Q97">_xlfn.IFS(I97="A",VLOOKUP(F97,F4数据库!C:Y,7,0),I97="B",VLOOKUP(F97,F4数据库!C:Y,13,0),I97="C",VLOOKUP(F97,F4数据库!C:Y,19,0))</f>
        <v>#N/A</v>
      </c>
      <c r="R97" s="18" t="e" cm="1">
        <f t="array" ref="R97">_xlfn.IFS(I97="A",VLOOKUP(F97,F4数据库!C:Y,8,0),I97="B",VLOOKUP(F97,F4数据库!C:Y,14,0),I97="C",VLOOKUP(F97,F4数据库!C:Y,20,0))</f>
        <v>#N/A</v>
      </c>
      <c r="S97" s="19" t="e" cm="1">
        <f t="array" ref="S97">_xlfn.IFS(I97="A",VLOOKUP(F97,F4数据库!C:Y,9,0),I97="B",VLOOKUP(F97,F4数据库!C:Y,15,0),I97="C",VLOOKUP(F97,F4数据库!C:Y,21,0))*C97</f>
        <v>#N/A</v>
      </c>
      <c r="T97" s="18" t="e" cm="1">
        <f t="array" ref="T97">_xlfn.IFS(I97="A",VLOOKUP(F97,F4数据库!C:Y,10,0),I97="B",VLOOKUP(F97,F4数据库!C:Y,16,0),I97="C",VLOOKUP(F97,F4数据库!C:Y,22,0))</f>
        <v>#N/A</v>
      </c>
      <c r="U97" s="18" t="e" cm="1">
        <f t="array" ref="U97">_xlfn.IFS(I97="A",VLOOKUP(F97,F4数据库!C:Y,11,0),I97="B",VLOOKUP(F97,F4数据库!C:Y,17,0),I97="C",VLOOKUP(F97,F4数据库!C:Y,23,0))</f>
        <v>#N/A</v>
      </c>
      <c r="V97" s="18"/>
    </row>
    <row r="98" spans="1:22" x14ac:dyDescent="0.25">
      <c r="A98" s="22"/>
      <c r="B98" s="3"/>
      <c r="C98" s="3"/>
      <c r="D98" s="3"/>
      <c r="E98" s="18" t="e">
        <f t="shared" si="13"/>
        <v>#VALUE!</v>
      </c>
      <c r="F98" s="18" t="e">
        <f t="shared" si="14"/>
        <v>#VALUE!</v>
      </c>
      <c r="G98" s="18" t="str">
        <f t="shared" si="15"/>
        <v/>
      </c>
      <c r="H98" s="18" t="str">
        <f t="shared" si="16"/>
        <v/>
      </c>
      <c r="I98" s="18" t="str">
        <f t="shared" si="17"/>
        <v/>
      </c>
      <c r="J98" s="18" t="str">
        <f t="shared" si="18"/>
        <v/>
      </c>
      <c r="K98" s="18" t="e">
        <f>VLOOKUP(F98,F4数据库!C:Y,3,0)</f>
        <v>#VALUE!</v>
      </c>
      <c r="L98" s="18" t="e">
        <f t="shared" si="19"/>
        <v>#VALUE!</v>
      </c>
      <c r="M98" s="19" t="e">
        <f t="shared" si="20"/>
        <v>#VALUE!</v>
      </c>
      <c r="N98" s="18" t="e">
        <f>VLOOKUP(F98,F4数据库!C:Y,4,0)</f>
        <v>#VALUE!</v>
      </c>
      <c r="O98" s="18" t="e">
        <f>VLOOKUP(G98,F4数据库!AA:AB,2,0)</f>
        <v>#N/A</v>
      </c>
      <c r="P98" s="18"/>
      <c r="Q98" s="18" t="e" cm="1">
        <f t="array" ref="Q98">_xlfn.IFS(I98="A",VLOOKUP(F98,F4数据库!C:Y,7,0),I98="B",VLOOKUP(F98,F4数据库!C:Y,13,0),I98="C",VLOOKUP(F98,F4数据库!C:Y,19,0))</f>
        <v>#N/A</v>
      </c>
      <c r="R98" s="18" t="e" cm="1">
        <f t="array" ref="R98">_xlfn.IFS(I98="A",VLOOKUP(F98,F4数据库!C:Y,8,0),I98="B",VLOOKUP(F98,F4数据库!C:Y,14,0),I98="C",VLOOKUP(F98,F4数据库!C:Y,20,0))</f>
        <v>#N/A</v>
      </c>
      <c r="S98" s="19" t="e" cm="1">
        <f t="array" ref="S98">_xlfn.IFS(I98="A",VLOOKUP(F98,F4数据库!C:Y,9,0),I98="B",VLOOKUP(F98,F4数据库!C:Y,15,0),I98="C",VLOOKUP(F98,F4数据库!C:Y,21,0))*C98</f>
        <v>#N/A</v>
      </c>
      <c r="T98" s="18" t="e" cm="1">
        <f t="array" ref="T98">_xlfn.IFS(I98="A",VLOOKUP(F98,F4数据库!C:Y,10,0),I98="B",VLOOKUP(F98,F4数据库!C:Y,16,0),I98="C",VLOOKUP(F98,F4数据库!C:Y,22,0))</f>
        <v>#N/A</v>
      </c>
      <c r="U98" s="18" t="e" cm="1">
        <f t="array" ref="U98">_xlfn.IFS(I98="A",VLOOKUP(F98,F4数据库!C:Y,11,0),I98="B",VLOOKUP(F98,F4数据库!C:Y,17,0),I98="C",VLOOKUP(F98,F4数据库!C:Y,23,0))</f>
        <v>#N/A</v>
      </c>
      <c r="V98" s="18"/>
    </row>
    <row r="99" spans="1:22" x14ac:dyDescent="0.25">
      <c r="A99" s="22"/>
      <c r="B99" s="3"/>
      <c r="C99" s="3"/>
      <c r="D99" s="3"/>
      <c r="E99" s="18" t="e">
        <f t="shared" si="13"/>
        <v>#VALUE!</v>
      </c>
      <c r="F99" s="18" t="e">
        <f t="shared" si="14"/>
        <v>#VALUE!</v>
      </c>
      <c r="G99" s="18" t="str">
        <f t="shared" si="15"/>
        <v/>
      </c>
      <c r="H99" s="18" t="str">
        <f t="shared" si="16"/>
        <v/>
      </c>
      <c r="I99" s="18" t="str">
        <f t="shared" si="17"/>
        <v/>
      </c>
      <c r="J99" s="18" t="str">
        <f t="shared" si="18"/>
        <v/>
      </c>
      <c r="K99" s="18" t="e">
        <f>VLOOKUP(F99,F4数据库!C:Y,3,0)</f>
        <v>#VALUE!</v>
      </c>
      <c r="L99" s="18" t="e">
        <f t="shared" si="19"/>
        <v>#VALUE!</v>
      </c>
      <c r="M99" s="19" t="e">
        <f t="shared" si="20"/>
        <v>#VALUE!</v>
      </c>
      <c r="N99" s="18" t="e">
        <f>VLOOKUP(F99,F4数据库!C:Y,4,0)</f>
        <v>#VALUE!</v>
      </c>
      <c r="O99" s="18" t="e">
        <f>VLOOKUP(G99,F4数据库!AA:AB,2,0)</f>
        <v>#N/A</v>
      </c>
      <c r="P99" s="18"/>
      <c r="Q99" s="18" t="e" cm="1">
        <f t="array" ref="Q99">_xlfn.IFS(I99="A",VLOOKUP(F99,F4数据库!C:Y,7,0),I99="B",VLOOKUP(F99,F4数据库!C:Y,13,0),I99="C",VLOOKUP(F99,F4数据库!C:Y,19,0))</f>
        <v>#N/A</v>
      </c>
      <c r="R99" s="18" t="e" cm="1">
        <f t="array" ref="R99">_xlfn.IFS(I99="A",VLOOKUP(F99,F4数据库!C:Y,8,0),I99="B",VLOOKUP(F99,F4数据库!C:Y,14,0),I99="C",VLOOKUP(F99,F4数据库!C:Y,20,0))</f>
        <v>#N/A</v>
      </c>
      <c r="S99" s="19" t="e" cm="1">
        <f t="array" ref="S99">_xlfn.IFS(I99="A",VLOOKUP(F99,F4数据库!C:Y,9,0),I99="B",VLOOKUP(F99,F4数据库!C:Y,15,0),I99="C",VLOOKUP(F99,F4数据库!C:Y,21,0))*C99</f>
        <v>#N/A</v>
      </c>
      <c r="T99" s="18" t="e" cm="1">
        <f t="array" ref="T99">_xlfn.IFS(I99="A",VLOOKUP(F99,F4数据库!C:Y,10,0),I99="B",VLOOKUP(F99,F4数据库!C:Y,16,0),I99="C",VLOOKUP(F99,F4数据库!C:Y,22,0))</f>
        <v>#N/A</v>
      </c>
      <c r="U99" s="18" t="e" cm="1">
        <f t="array" ref="U99">_xlfn.IFS(I99="A",VLOOKUP(F99,F4数据库!C:Y,11,0),I99="B",VLOOKUP(F99,F4数据库!C:Y,17,0),I99="C",VLOOKUP(F99,F4数据库!C:Y,23,0))</f>
        <v>#N/A</v>
      </c>
      <c r="V99" s="18"/>
    </row>
    <row r="100" spans="1:22" x14ac:dyDescent="0.25">
      <c r="A100" s="22"/>
      <c r="B100" s="3"/>
      <c r="C100" s="3"/>
      <c r="D100" s="3"/>
      <c r="E100" s="18" t="e">
        <f t="shared" si="13"/>
        <v>#VALUE!</v>
      </c>
      <c r="F100" s="18" t="e">
        <f t="shared" si="14"/>
        <v>#VALUE!</v>
      </c>
      <c r="G100" s="18" t="str">
        <f t="shared" si="15"/>
        <v/>
      </c>
      <c r="H100" s="18" t="str">
        <f t="shared" si="16"/>
        <v/>
      </c>
      <c r="I100" s="18" t="str">
        <f t="shared" si="17"/>
        <v/>
      </c>
      <c r="J100" s="18" t="str">
        <f t="shared" si="18"/>
        <v/>
      </c>
      <c r="K100" s="18" t="e">
        <f>VLOOKUP(F100,F4数据库!C:Y,3,0)</f>
        <v>#VALUE!</v>
      </c>
      <c r="L100" s="18" t="e">
        <f t="shared" si="19"/>
        <v>#VALUE!</v>
      </c>
      <c r="M100" s="19" t="e">
        <f t="shared" si="20"/>
        <v>#VALUE!</v>
      </c>
      <c r="N100" s="18" t="e">
        <f>VLOOKUP(F100,F4数据库!C:Y,4,0)</f>
        <v>#VALUE!</v>
      </c>
      <c r="O100" s="18" t="e">
        <f>VLOOKUP(G100,F4数据库!AA:AB,2,0)</f>
        <v>#N/A</v>
      </c>
      <c r="P100" s="18"/>
      <c r="Q100" s="18" t="e" cm="1">
        <f t="array" ref="Q100">_xlfn.IFS(I100="A",VLOOKUP(F100,F4数据库!C:Y,7,0),I100="B",VLOOKUP(F100,F4数据库!C:Y,13,0),I100="C",VLOOKUP(F100,F4数据库!C:Y,19,0))</f>
        <v>#N/A</v>
      </c>
      <c r="R100" s="18" t="e" cm="1">
        <f t="array" ref="R100">_xlfn.IFS(I100="A",VLOOKUP(F100,F4数据库!C:Y,8,0),I100="B",VLOOKUP(F100,F4数据库!C:Y,14,0),I100="C",VLOOKUP(F100,F4数据库!C:Y,20,0))</f>
        <v>#N/A</v>
      </c>
      <c r="S100" s="19" t="e" cm="1">
        <f t="array" ref="S100">_xlfn.IFS(I100="A",VLOOKUP(F100,F4数据库!C:Y,9,0),I100="B",VLOOKUP(F100,F4数据库!C:Y,15,0),I100="C",VLOOKUP(F100,F4数据库!C:Y,21,0))*C100</f>
        <v>#N/A</v>
      </c>
      <c r="T100" s="18" t="e" cm="1">
        <f t="array" ref="T100">_xlfn.IFS(I100="A",VLOOKUP(F100,F4数据库!C:Y,10,0),I100="B",VLOOKUP(F100,F4数据库!C:Y,16,0),I100="C",VLOOKUP(F100,F4数据库!C:Y,22,0))</f>
        <v>#N/A</v>
      </c>
      <c r="U100" s="18" t="e" cm="1">
        <f t="array" ref="U100">_xlfn.IFS(I100="A",VLOOKUP(F100,F4数据库!C:Y,11,0),I100="B",VLOOKUP(F100,F4数据库!C:Y,17,0),I100="C",VLOOKUP(F100,F4数据库!C:Y,23,0))</f>
        <v>#N/A</v>
      </c>
      <c r="V100" s="18"/>
    </row>
  </sheetData>
  <sheetProtection algorithmName="SHA-512" hashValue="Dl91S58aaE/nTeVJjAPVNQmgGFe1Pv/CkpxSczTrQL2qvMdyEYPVX+5fJnzxfKTbJKo7ceHkXyDUarn4sIlSkQ==" saltValue="+JPN/AO/HE0t26dvPf2TAg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83A3-68A9-42CB-B8D9-D4FF68372142}">
  <sheetPr codeName="Sheet75"/>
  <dimension ref="A1:AB37"/>
  <sheetViews>
    <sheetView topLeftCell="A9" workbookViewId="0">
      <selection activeCell="Z37" sqref="Z37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9" width="5.26953125" bestFit="1" customWidth="1"/>
    <col min="10" max="10" width="6.7265625" bestFit="1" customWidth="1"/>
    <col min="11" max="11" width="7.26953125" bestFit="1" customWidth="1"/>
    <col min="12" max="12" width="5.26953125" bestFit="1" customWidth="1"/>
    <col min="13" max="13" width="6.26953125" bestFit="1" customWidth="1"/>
    <col min="14" max="14" width="2.26953125" bestFit="1" customWidth="1"/>
    <col min="15" max="15" width="5.26953125" bestFit="1" customWidth="1"/>
    <col min="16" max="16" width="6.7265625" bestFit="1" customWidth="1"/>
    <col min="17" max="17" width="12.453125" bestFit="1" customWidth="1"/>
    <col min="18" max="18" width="5.26953125" bestFit="1" customWidth="1"/>
    <col min="19" max="19" width="6.26953125" bestFit="1" customWidth="1"/>
    <col min="20" max="20" width="2.26953125" bestFit="1" customWidth="1"/>
    <col min="21" max="21" width="5.26953125" bestFit="1" customWidth="1"/>
    <col min="22" max="22" width="6.7265625" bestFit="1" customWidth="1"/>
    <col min="23" max="24" width="5.26953125" bestFit="1" customWidth="1"/>
    <col min="25" max="25" width="6.26953125" bestFit="1" customWidth="1"/>
    <col min="26" max="26" width="2.36328125" customWidth="1"/>
    <col min="27" max="27" width="9.26953125" bestFit="1" customWidth="1"/>
    <col min="28" max="28" width="11.36328125" bestFit="1" customWidth="1"/>
  </cols>
  <sheetData>
    <row r="1" spans="1:28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345</v>
      </c>
      <c r="J1" s="87"/>
      <c r="K1" s="87"/>
      <c r="L1" s="87"/>
      <c r="M1" s="87"/>
      <c r="N1" s="29"/>
      <c r="O1" s="86" t="s">
        <v>346</v>
      </c>
      <c r="P1" s="87"/>
      <c r="Q1" s="87"/>
      <c r="R1" s="87"/>
      <c r="S1" s="87"/>
      <c r="T1" s="29"/>
      <c r="U1" s="86" t="s">
        <v>347</v>
      </c>
      <c r="V1" s="87"/>
      <c r="W1" s="87"/>
      <c r="X1" s="87"/>
      <c r="Y1" s="87"/>
      <c r="Z1" s="35"/>
      <c r="AA1" s="76" t="s">
        <v>45</v>
      </c>
      <c r="AB1" s="76"/>
    </row>
    <row r="2" spans="1:28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326</v>
      </c>
      <c r="L2" s="1" t="s">
        <v>3</v>
      </c>
      <c r="M2" s="1" t="s">
        <v>4</v>
      </c>
      <c r="N2" s="3" t="s">
        <v>337</v>
      </c>
      <c r="O2" s="1" t="s">
        <v>12</v>
      </c>
      <c r="P2" s="1" t="s">
        <v>2</v>
      </c>
      <c r="Q2" s="3" t="s">
        <v>32</v>
      </c>
      <c r="R2" s="1" t="s">
        <v>3</v>
      </c>
      <c r="S2" s="1" t="s">
        <v>4</v>
      </c>
      <c r="T2" s="3" t="s">
        <v>338</v>
      </c>
      <c r="U2" s="1" t="s">
        <v>12</v>
      </c>
      <c r="V2" s="1" t="s">
        <v>2</v>
      </c>
      <c r="W2" s="3" t="s">
        <v>32</v>
      </c>
      <c r="X2" s="1" t="s">
        <v>3</v>
      </c>
      <c r="Y2" s="1" t="s">
        <v>4</v>
      </c>
      <c r="Z2" s="30"/>
      <c r="AA2" s="3" t="s">
        <v>44</v>
      </c>
      <c r="AB2" s="1" t="s">
        <v>4</v>
      </c>
    </row>
    <row r="3" spans="1:28" ht="15.5" x14ac:dyDescent="0.25">
      <c r="A3" s="3" t="s">
        <v>351</v>
      </c>
      <c r="B3" s="3" t="s">
        <v>343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6" t="s">
        <v>344</v>
      </c>
      <c r="K3" s="1">
        <v>3.8687940000000005E-4</v>
      </c>
      <c r="L3" s="3" t="s">
        <v>274</v>
      </c>
      <c r="M3" s="1" t="s">
        <v>7</v>
      </c>
      <c r="N3" s="3" t="s">
        <v>337</v>
      </c>
      <c r="O3" s="3" t="s">
        <v>116</v>
      </c>
      <c r="P3" s="34" t="s">
        <v>291</v>
      </c>
      <c r="Q3" s="1">
        <f t="shared" ref="Q3:Q14" si="0">3.14*((D3+12)/2/1000)^2</f>
        <v>3.8687940000000005E-4</v>
      </c>
      <c r="R3" s="3" t="s">
        <v>274</v>
      </c>
      <c r="S3" s="1" t="s">
        <v>7</v>
      </c>
      <c r="T3" s="3" t="s">
        <v>338</v>
      </c>
      <c r="U3" s="3" t="s">
        <v>116</v>
      </c>
      <c r="V3" s="34" t="s">
        <v>291</v>
      </c>
      <c r="W3" s="3"/>
      <c r="X3" s="3" t="s">
        <v>274</v>
      </c>
      <c r="Y3" s="1" t="s">
        <v>7</v>
      </c>
      <c r="Z3" s="30"/>
      <c r="AA3" s="1" t="s">
        <v>311</v>
      </c>
      <c r="AB3" s="3" t="s">
        <v>381</v>
      </c>
    </row>
    <row r="4" spans="1:28" ht="15.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6" t="s">
        <v>344</v>
      </c>
      <c r="K4" s="1">
        <v>5.1044624999999999E-4</v>
      </c>
      <c r="L4" s="1" t="s">
        <v>16</v>
      </c>
      <c r="M4" s="1" t="s">
        <v>7</v>
      </c>
      <c r="N4" s="3" t="s">
        <v>337</v>
      </c>
      <c r="O4" s="3" t="s">
        <v>116</v>
      </c>
      <c r="P4" s="34" t="s">
        <v>291</v>
      </c>
      <c r="Q4" s="1">
        <f t="shared" si="0"/>
        <v>5.1044624999999999E-4</v>
      </c>
      <c r="R4" s="3" t="s">
        <v>274</v>
      </c>
      <c r="S4" s="1" t="s">
        <v>7</v>
      </c>
      <c r="T4" s="3" t="s">
        <v>338</v>
      </c>
      <c r="U4" s="3" t="s">
        <v>116</v>
      </c>
      <c r="V4" s="34" t="s">
        <v>291</v>
      </c>
      <c r="W4" s="3"/>
      <c r="X4" s="3" t="s">
        <v>274</v>
      </c>
      <c r="Y4" s="1" t="s">
        <v>7</v>
      </c>
      <c r="Z4" s="30"/>
      <c r="AA4" s="3" t="s">
        <v>34</v>
      </c>
      <c r="AB4" s="1" t="s">
        <v>7</v>
      </c>
    </row>
    <row r="5" spans="1:28" ht="15.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6" t="s">
        <v>344</v>
      </c>
      <c r="K5" s="1">
        <v>6.693224E-4</v>
      </c>
      <c r="L5" s="1" t="s">
        <v>16</v>
      </c>
      <c r="M5" s="1" t="s">
        <v>7</v>
      </c>
      <c r="N5" s="3" t="s">
        <v>337</v>
      </c>
      <c r="O5" s="3" t="s">
        <v>116</v>
      </c>
      <c r="P5" s="34" t="s">
        <v>291</v>
      </c>
      <c r="Q5" s="1">
        <f t="shared" si="0"/>
        <v>6.693224E-4</v>
      </c>
      <c r="R5" s="3" t="s">
        <v>274</v>
      </c>
      <c r="S5" s="1" t="s">
        <v>7</v>
      </c>
      <c r="T5" s="3" t="s">
        <v>338</v>
      </c>
      <c r="U5" s="3" t="s">
        <v>116</v>
      </c>
      <c r="V5" s="34" t="s">
        <v>291</v>
      </c>
      <c r="W5" s="3"/>
      <c r="X5" s="3" t="s">
        <v>274</v>
      </c>
      <c r="Y5" s="1" t="s">
        <v>7</v>
      </c>
      <c r="Z5" s="30"/>
      <c r="AA5" s="3" t="s">
        <v>54</v>
      </c>
      <c r="AB5" s="3">
        <v>20</v>
      </c>
    </row>
    <row r="6" spans="1:28" ht="15.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6" t="s">
        <v>344</v>
      </c>
      <c r="K6" s="1">
        <v>8.7047864999999984E-4</v>
      </c>
      <c r="L6" s="1" t="s">
        <v>16</v>
      </c>
      <c r="M6" s="1" t="s">
        <v>7</v>
      </c>
      <c r="N6" s="3" t="s">
        <v>337</v>
      </c>
      <c r="O6" s="3" t="s">
        <v>116</v>
      </c>
      <c r="P6" s="34" t="s">
        <v>291</v>
      </c>
      <c r="Q6" s="1">
        <f t="shared" si="0"/>
        <v>8.7047864999999984E-4</v>
      </c>
      <c r="R6" s="3" t="s">
        <v>274</v>
      </c>
      <c r="S6" s="1" t="s">
        <v>7</v>
      </c>
      <c r="T6" s="3" t="s">
        <v>338</v>
      </c>
      <c r="U6" s="3" t="s">
        <v>116</v>
      </c>
      <c r="V6" s="34" t="s">
        <v>291</v>
      </c>
      <c r="W6" s="3"/>
      <c r="X6" s="3" t="s">
        <v>274</v>
      </c>
      <c r="Y6" s="1" t="s">
        <v>7</v>
      </c>
      <c r="Z6" s="30"/>
      <c r="AA6" s="3" t="s">
        <v>172</v>
      </c>
      <c r="AB6" s="6" t="s">
        <v>382</v>
      </c>
    </row>
    <row r="7" spans="1:28" ht="15.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6" t="s">
        <v>344</v>
      </c>
      <c r="K7" s="1">
        <v>1.1878698499999999E-3</v>
      </c>
      <c r="L7" s="1" t="s">
        <v>16</v>
      </c>
      <c r="M7" s="1" t="s">
        <v>7</v>
      </c>
      <c r="N7" s="3" t="s">
        <v>337</v>
      </c>
      <c r="O7" s="3" t="s">
        <v>116</v>
      </c>
      <c r="P7" s="34" t="s">
        <v>291</v>
      </c>
      <c r="Q7" s="1">
        <f t="shared" si="0"/>
        <v>1.1878698499999999E-3</v>
      </c>
      <c r="R7" s="3" t="s">
        <v>274</v>
      </c>
      <c r="S7" s="1" t="s">
        <v>7</v>
      </c>
      <c r="T7" s="3" t="s">
        <v>338</v>
      </c>
      <c r="U7" s="3" t="s">
        <v>116</v>
      </c>
      <c r="V7" s="34" t="s">
        <v>291</v>
      </c>
      <c r="W7" s="3"/>
      <c r="X7" s="3" t="s">
        <v>274</v>
      </c>
      <c r="Y7" s="1" t="s">
        <v>7</v>
      </c>
      <c r="AA7" s="3" t="s">
        <v>50</v>
      </c>
      <c r="AB7" s="3" t="s">
        <v>383</v>
      </c>
    </row>
    <row r="8" spans="1:28" ht="15.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6" t="s">
        <v>344</v>
      </c>
      <c r="K8" s="1">
        <v>1.6394646500000004E-3</v>
      </c>
      <c r="L8" s="1" t="s">
        <v>16</v>
      </c>
      <c r="M8" s="1" t="s">
        <v>7</v>
      </c>
      <c r="N8" s="3" t="s">
        <v>337</v>
      </c>
      <c r="O8" s="3" t="s">
        <v>116</v>
      </c>
      <c r="P8" s="34" t="s">
        <v>291</v>
      </c>
      <c r="Q8" s="1">
        <f t="shared" si="0"/>
        <v>1.6394646500000004E-3</v>
      </c>
      <c r="R8" s="3" t="s">
        <v>274</v>
      </c>
      <c r="S8" s="1" t="s">
        <v>7</v>
      </c>
      <c r="T8" s="3" t="s">
        <v>338</v>
      </c>
      <c r="U8" s="3" t="s">
        <v>116</v>
      </c>
      <c r="V8" s="34" t="s">
        <v>291</v>
      </c>
      <c r="W8" s="3"/>
      <c r="X8" s="3" t="s">
        <v>274</v>
      </c>
      <c r="Y8" s="1" t="s">
        <v>7</v>
      </c>
      <c r="AA8" s="3" t="s">
        <v>37</v>
      </c>
      <c r="AB8" s="3" t="s">
        <v>38</v>
      </c>
    </row>
    <row r="9" spans="1:28" ht="15.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6" t="s">
        <v>344</v>
      </c>
      <c r="K9" s="1">
        <v>2.3230975999999999E-3</v>
      </c>
      <c r="L9" s="1" t="s">
        <v>16</v>
      </c>
      <c r="M9" s="1" t="s">
        <v>7</v>
      </c>
      <c r="N9" s="3" t="s">
        <v>337</v>
      </c>
      <c r="O9" s="3" t="s">
        <v>116</v>
      </c>
      <c r="P9" s="34" t="s">
        <v>291</v>
      </c>
      <c r="Q9" s="1">
        <f t="shared" si="0"/>
        <v>2.3230975999999999E-3</v>
      </c>
      <c r="R9" s="3" t="s">
        <v>274</v>
      </c>
      <c r="S9" s="1" t="s">
        <v>7</v>
      </c>
      <c r="T9" s="3" t="s">
        <v>338</v>
      </c>
      <c r="U9" s="3" t="s">
        <v>116</v>
      </c>
      <c r="V9" s="34" t="s">
        <v>291</v>
      </c>
      <c r="W9" s="3"/>
      <c r="X9" s="3" t="s">
        <v>274</v>
      </c>
      <c r="Y9" s="1" t="s">
        <v>7</v>
      </c>
    </row>
    <row r="10" spans="1:28" ht="15.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6" t="s">
        <v>344</v>
      </c>
      <c r="K10" s="1">
        <v>2.85433065E-3</v>
      </c>
      <c r="L10" s="1" t="s">
        <v>16</v>
      </c>
      <c r="M10" s="1" t="s">
        <v>7</v>
      </c>
      <c r="N10" s="3" t="s">
        <v>337</v>
      </c>
      <c r="O10" s="3" t="s">
        <v>116</v>
      </c>
      <c r="P10" s="34" t="s">
        <v>291</v>
      </c>
      <c r="Q10" s="1">
        <f t="shared" si="0"/>
        <v>2.85433065E-3</v>
      </c>
      <c r="R10" s="3" t="s">
        <v>274</v>
      </c>
      <c r="S10" s="1" t="s">
        <v>7</v>
      </c>
      <c r="T10" s="3" t="s">
        <v>338</v>
      </c>
      <c r="U10" s="3" t="s">
        <v>116</v>
      </c>
      <c r="V10" s="34" t="s">
        <v>291</v>
      </c>
      <c r="W10" s="3"/>
      <c r="X10" s="3" t="s">
        <v>274</v>
      </c>
      <c r="Y10" s="1" t="s">
        <v>7</v>
      </c>
    </row>
    <row r="11" spans="1:28" ht="15.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6" t="s">
        <v>344</v>
      </c>
      <c r="K11" s="1">
        <v>4.1034226500000007E-3</v>
      </c>
      <c r="L11" s="1" t="s">
        <v>16</v>
      </c>
      <c r="M11" s="1" t="s">
        <v>7</v>
      </c>
      <c r="N11" s="3" t="s">
        <v>337</v>
      </c>
      <c r="O11" s="3" t="s">
        <v>116</v>
      </c>
      <c r="P11" s="34" t="s">
        <v>291</v>
      </c>
      <c r="Q11" s="1">
        <f t="shared" si="0"/>
        <v>4.1034226500000007E-3</v>
      </c>
      <c r="R11" s="3" t="s">
        <v>274</v>
      </c>
      <c r="S11" s="1" t="s">
        <v>7</v>
      </c>
      <c r="T11" s="3" t="s">
        <v>338</v>
      </c>
      <c r="U11" s="3" t="s">
        <v>116</v>
      </c>
      <c r="V11" s="34" t="s">
        <v>291</v>
      </c>
      <c r="W11" s="3"/>
      <c r="X11" s="3" t="s">
        <v>274</v>
      </c>
      <c r="Y11" s="1" t="s">
        <v>7</v>
      </c>
    </row>
    <row r="12" spans="1:28" ht="15.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6" t="s">
        <v>344</v>
      </c>
      <c r="K12" s="1">
        <v>6.0928638499999997E-3</v>
      </c>
      <c r="L12" s="1" t="s">
        <v>16</v>
      </c>
      <c r="M12" s="1" t="s">
        <v>7</v>
      </c>
      <c r="N12" s="3" t="s">
        <v>337</v>
      </c>
      <c r="O12" s="3" t="s">
        <v>116</v>
      </c>
      <c r="P12" s="34" t="s">
        <v>291</v>
      </c>
      <c r="Q12" s="1">
        <f t="shared" si="0"/>
        <v>6.0928638499999997E-3</v>
      </c>
      <c r="R12" s="3" t="s">
        <v>274</v>
      </c>
      <c r="S12" s="1" t="s">
        <v>7</v>
      </c>
      <c r="T12" s="3" t="s">
        <v>338</v>
      </c>
      <c r="U12" s="3" t="s">
        <v>116</v>
      </c>
      <c r="V12" s="34" t="s">
        <v>291</v>
      </c>
      <c r="W12" s="3"/>
      <c r="X12" s="3" t="s">
        <v>274</v>
      </c>
      <c r="Y12" s="1" t="s">
        <v>7</v>
      </c>
    </row>
    <row r="13" spans="1:28" ht="15" customHeight="1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6" t="s">
        <v>344</v>
      </c>
      <c r="K13" s="1">
        <v>7.9919358500000013E-3</v>
      </c>
      <c r="L13" s="1" t="s">
        <v>16</v>
      </c>
      <c r="M13" s="1" t="s">
        <v>7</v>
      </c>
      <c r="N13" s="3" t="s">
        <v>337</v>
      </c>
      <c r="O13" s="3" t="s">
        <v>116</v>
      </c>
      <c r="P13" s="34" t="s">
        <v>291</v>
      </c>
      <c r="Q13" s="1">
        <f t="shared" si="0"/>
        <v>7.9919358500000013E-3</v>
      </c>
      <c r="R13" s="3" t="s">
        <v>274</v>
      </c>
      <c r="S13" s="1" t="s">
        <v>7</v>
      </c>
      <c r="T13" s="3" t="s">
        <v>338</v>
      </c>
      <c r="U13" s="3" t="s">
        <v>116</v>
      </c>
      <c r="V13" s="34" t="s">
        <v>291</v>
      </c>
      <c r="W13" s="3"/>
      <c r="X13" s="3" t="s">
        <v>274</v>
      </c>
      <c r="Y13" s="1" t="s">
        <v>7</v>
      </c>
    </row>
    <row r="14" spans="1:28" ht="15.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6" t="s">
        <v>344</v>
      </c>
      <c r="K14" s="1">
        <v>1.2522076649999998E-2</v>
      </c>
      <c r="L14" s="1" t="s">
        <v>16</v>
      </c>
      <c r="M14" s="1" t="s">
        <v>7</v>
      </c>
      <c r="N14" s="3" t="s">
        <v>337</v>
      </c>
      <c r="O14" s="3" t="s">
        <v>116</v>
      </c>
      <c r="P14" s="36" t="s">
        <v>348</v>
      </c>
      <c r="Q14" s="1">
        <f t="shared" si="0"/>
        <v>1.2522076649999998E-2</v>
      </c>
      <c r="R14" s="3" t="s">
        <v>274</v>
      </c>
      <c r="S14" s="1" t="s">
        <v>7</v>
      </c>
      <c r="T14" s="3" t="s">
        <v>338</v>
      </c>
      <c r="U14" s="3" t="s">
        <v>116</v>
      </c>
      <c r="V14" s="34" t="s">
        <v>291</v>
      </c>
      <c r="W14" s="3"/>
      <c r="X14" s="3" t="s">
        <v>274</v>
      </c>
      <c r="Y14" s="1" t="s">
        <v>7</v>
      </c>
    </row>
    <row r="15" spans="1:28" ht="15.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6" t="s">
        <v>344</v>
      </c>
      <c r="K15" s="1">
        <v>7.9919358500000013E-3</v>
      </c>
      <c r="L15" s="1" t="s">
        <v>16</v>
      </c>
      <c r="M15" s="1" t="s">
        <v>7</v>
      </c>
      <c r="N15" s="3" t="s">
        <v>337</v>
      </c>
      <c r="O15" s="3" t="s">
        <v>116</v>
      </c>
      <c r="P15" s="36" t="s">
        <v>348</v>
      </c>
      <c r="Q15" s="1">
        <f>3.14*((D13+12)/2/1000)^2</f>
        <v>7.9919358500000013E-3</v>
      </c>
      <c r="R15" s="3" t="s">
        <v>274</v>
      </c>
      <c r="S15" s="1" t="s">
        <v>7</v>
      </c>
      <c r="T15" s="3" t="s">
        <v>338</v>
      </c>
      <c r="U15" s="3" t="s">
        <v>116</v>
      </c>
      <c r="V15" s="34" t="s">
        <v>291</v>
      </c>
      <c r="W15" s="3"/>
      <c r="X15" s="3" t="s">
        <v>274</v>
      </c>
      <c r="Y15" s="1" t="s">
        <v>7</v>
      </c>
    </row>
    <row r="16" spans="1:28" ht="15.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6" t="s">
        <v>344</v>
      </c>
      <c r="K16" s="1">
        <v>7.9919358500000013E-3</v>
      </c>
      <c r="L16" s="1" t="s">
        <v>16</v>
      </c>
      <c r="M16" s="1" t="s">
        <v>7</v>
      </c>
      <c r="N16" s="3" t="s">
        <v>337</v>
      </c>
      <c r="O16" s="3" t="s">
        <v>116</v>
      </c>
      <c r="P16" s="36" t="s">
        <v>348</v>
      </c>
      <c r="Q16" s="1">
        <f>3.14*((D13+12)/2/1000)^2</f>
        <v>7.9919358500000013E-3</v>
      </c>
      <c r="R16" s="3" t="s">
        <v>274</v>
      </c>
      <c r="S16" s="1" t="s">
        <v>7</v>
      </c>
      <c r="T16" s="3" t="s">
        <v>338</v>
      </c>
      <c r="U16" s="3" t="s">
        <v>116</v>
      </c>
      <c r="V16" s="34" t="s">
        <v>291</v>
      </c>
      <c r="W16" s="3"/>
      <c r="X16" s="3" t="s">
        <v>274</v>
      </c>
      <c r="Y16" s="1" t="s">
        <v>7</v>
      </c>
    </row>
    <row r="17" spans="3:25" ht="15.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6" t="s">
        <v>344</v>
      </c>
      <c r="K17" s="1">
        <v>1.2522076649999998E-2</v>
      </c>
      <c r="L17" s="1" t="s">
        <v>16</v>
      </c>
      <c r="M17" s="1" t="s">
        <v>7</v>
      </c>
      <c r="N17" s="3" t="s">
        <v>337</v>
      </c>
      <c r="O17" s="3" t="s">
        <v>116</v>
      </c>
      <c r="P17" s="36" t="s">
        <v>348</v>
      </c>
      <c r="Q17" s="1">
        <f>3.14*((D14+12)/2/1000)^2</f>
        <v>1.2522076649999998E-2</v>
      </c>
      <c r="R17" s="3" t="s">
        <v>274</v>
      </c>
      <c r="S17" s="1" t="s">
        <v>7</v>
      </c>
      <c r="T17" s="3" t="s">
        <v>338</v>
      </c>
      <c r="U17" s="3" t="s">
        <v>116</v>
      </c>
      <c r="V17" s="34" t="s">
        <v>291</v>
      </c>
      <c r="W17" s="3"/>
      <c r="X17" s="3" t="s">
        <v>274</v>
      </c>
      <c r="Y17" s="1" t="s">
        <v>7</v>
      </c>
    </row>
    <row r="18" spans="3:25" ht="15.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6" t="s">
        <v>344</v>
      </c>
      <c r="K18" s="1">
        <v>2.5518850650000004E-2</v>
      </c>
      <c r="L18" s="1" t="s">
        <v>16</v>
      </c>
      <c r="M18" s="1" t="s">
        <v>7</v>
      </c>
      <c r="N18" s="3" t="s">
        <v>337</v>
      </c>
      <c r="O18" s="3" t="s">
        <v>116</v>
      </c>
      <c r="P18" s="36" t="s">
        <v>323</v>
      </c>
      <c r="Q18" s="1">
        <f>3.14*((D16+12)/2/1000)^2</f>
        <v>2.5518850650000004E-2</v>
      </c>
      <c r="R18" s="3" t="s">
        <v>274</v>
      </c>
      <c r="S18" s="1" t="s">
        <v>7</v>
      </c>
      <c r="T18" s="3" t="s">
        <v>338</v>
      </c>
      <c r="U18" s="3" t="s">
        <v>116</v>
      </c>
      <c r="V18" s="34" t="s">
        <v>291</v>
      </c>
      <c r="W18" s="3"/>
      <c r="X18" s="3" t="s">
        <v>274</v>
      </c>
      <c r="Y18" s="1" t="s">
        <v>7</v>
      </c>
    </row>
    <row r="19" spans="3:25" ht="15.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6" t="s">
        <v>344</v>
      </c>
      <c r="K19" s="1">
        <v>2.5518850650000004E-2</v>
      </c>
      <c r="L19" s="1" t="s">
        <v>16</v>
      </c>
      <c r="M19" s="1" t="s">
        <v>7</v>
      </c>
      <c r="N19" s="3" t="s">
        <v>337</v>
      </c>
      <c r="O19" s="3" t="s">
        <v>116</v>
      </c>
      <c r="P19" s="36" t="s">
        <v>323</v>
      </c>
      <c r="Q19" s="1">
        <f>3.14*((D16+12)/2/1000)^2</f>
        <v>2.5518850650000004E-2</v>
      </c>
      <c r="R19" s="3" t="s">
        <v>274</v>
      </c>
      <c r="S19" s="1" t="s">
        <v>7</v>
      </c>
      <c r="T19" s="3" t="s">
        <v>338</v>
      </c>
      <c r="U19" s="3" t="s">
        <v>116</v>
      </c>
      <c r="V19" s="34" t="s">
        <v>291</v>
      </c>
      <c r="W19" s="3"/>
      <c r="X19" s="3" t="s">
        <v>274</v>
      </c>
      <c r="Y19" s="1" t="s">
        <v>7</v>
      </c>
    </row>
    <row r="20" spans="3:25" ht="15.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6" t="s">
        <v>344</v>
      </c>
      <c r="K20" s="1">
        <v>4.1924659849999997E-2</v>
      </c>
      <c r="L20" s="1" t="s">
        <v>16</v>
      </c>
      <c r="M20" s="1" t="s">
        <v>7</v>
      </c>
      <c r="N20" s="3" t="s">
        <v>337</v>
      </c>
      <c r="O20" s="3" t="s">
        <v>116</v>
      </c>
      <c r="P20" s="36" t="s">
        <v>324</v>
      </c>
      <c r="Q20" s="1">
        <f>3.14*((D17+12)/2/1000)^2</f>
        <v>4.1924659849999997E-2</v>
      </c>
      <c r="R20" s="3" t="s">
        <v>274</v>
      </c>
      <c r="S20" s="1" t="s">
        <v>7</v>
      </c>
      <c r="T20" s="3" t="s">
        <v>338</v>
      </c>
      <c r="U20" s="3" t="s">
        <v>116</v>
      </c>
      <c r="V20" s="34" t="s">
        <v>291</v>
      </c>
      <c r="W20" s="3"/>
      <c r="X20" s="3" t="s">
        <v>274</v>
      </c>
      <c r="Y20" s="1" t="s">
        <v>7</v>
      </c>
    </row>
    <row r="21" spans="3:25" ht="15.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6" t="s">
        <v>344</v>
      </c>
      <c r="K21" s="1">
        <v>4.1924659849999997E-2</v>
      </c>
      <c r="L21" s="1" t="s">
        <v>16</v>
      </c>
      <c r="M21" s="1" t="s">
        <v>7</v>
      </c>
      <c r="N21" s="3" t="s">
        <v>337</v>
      </c>
      <c r="O21" s="3" t="s">
        <v>116</v>
      </c>
      <c r="P21" s="36" t="s">
        <v>324</v>
      </c>
      <c r="Q21" s="1">
        <f>3.14*((D17+12)/2/1000)^2</f>
        <v>4.1924659849999997E-2</v>
      </c>
      <c r="R21" s="3" t="s">
        <v>274</v>
      </c>
      <c r="S21" s="1" t="s">
        <v>7</v>
      </c>
      <c r="T21" s="3" t="s">
        <v>338</v>
      </c>
      <c r="U21" s="3" t="s">
        <v>116</v>
      </c>
      <c r="V21" s="34" t="s">
        <v>291</v>
      </c>
      <c r="W21" s="3"/>
      <c r="X21" s="3" t="s">
        <v>274</v>
      </c>
      <c r="Y21" s="1" t="s">
        <v>7</v>
      </c>
    </row>
    <row r="22" spans="3:25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344</v>
      </c>
      <c r="K22" s="1">
        <v>6.3761625000000002E-2</v>
      </c>
      <c r="L22" s="1" t="s">
        <v>16</v>
      </c>
      <c r="M22" s="1" t="s">
        <v>7</v>
      </c>
      <c r="N22" s="3" t="s">
        <v>337</v>
      </c>
      <c r="O22" s="3" t="s">
        <v>116</v>
      </c>
      <c r="P22" s="36" t="s">
        <v>324</v>
      </c>
      <c r="Q22" s="1">
        <f>3.14*((D18+12)/2/1000)^2</f>
        <v>6.3761625000000002E-2</v>
      </c>
      <c r="R22" s="3" t="s">
        <v>274</v>
      </c>
      <c r="S22" s="1" t="s">
        <v>7</v>
      </c>
      <c r="T22" s="3" t="s">
        <v>338</v>
      </c>
      <c r="U22" s="3" t="s">
        <v>116</v>
      </c>
      <c r="V22" s="34" t="s">
        <v>291</v>
      </c>
      <c r="W22" s="3"/>
      <c r="X22" s="3" t="s">
        <v>274</v>
      </c>
      <c r="Y22" s="1" t="s">
        <v>7</v>
      </c>
    </row>
    <row r="23" spans="3:25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344</v>
      </c>
      <c r="K23" s="1">
        <v>6.3761625000000002E-2</v>
      </c>
      <c r="L23" s="1" t="s">
        <v>16</v>
      </c>
      <c r="M23" s="1" t="s">
        <v>7</v>
      </c>
      <c r="N23" s="3" t="s">
        <v>337</v>
      </c>
      <c r="O23" s="3" t="s">
        <v>116</v>
      </c>
      <c r="P23" s="36" t="s">
        <v>325</v>
      </c>
      <c r="Q23" s="1">
        <f>3.14*((D18+12)/2/1000)^2</f>
        <v>6.3761625000000002E-2</v>
      </c>
      <c r="R23" s="3" t="s">
        <v>274</v>
      </c>
      <c r="S23" s="1" t="s">
        <v>7</v>
      </c>
      <c r="T23" s="3" t="s">
        <v>338</v>
      </c>
      <c r="U23" s="3" t="s">
        <v>116</v>
      </c>
      <c r="V23" s="34" t="s">
        <v>291</v>
      </c>
      <c r="W23" s="3"/>
      <c r="X23" s="3" t="s">
        <v>274</v>
      </c>
      <c r="Y23" s="1" t="s">
        <v>7</v>
      </c>
    </row>
    <row r="24" spans="3:25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344</v>
      </c>
      <c r="K24" s="1">
        <v>8.8570615849999992E-2</v>
      </c>
      <c r="L24" s="1" t="s">
        <v>16</v>
      </c>
      <c r="M24" s="1" t="s">
        <v>7</v>
      </c>
      <c r="N24" s="3" t="s">
        <v>337</v>
      </c>
      <c r="O24" s="3" t="s">
        <v>116</v>
      </c>
      <c r="P24" s="36" t="s">
        <v>325</v>
      </c>
      <c r="Q24" s="1">
        <f>3.14*((D19+12)/2/1000)^2</f>
        <v>8.8570615849999992E-2</v>
      </c>
      <c r="R24" s="3" t="s">
        <v>274</v>
      </c>
      <c r="S24" s="1" t="s">
        <v>7</v>
      </c>
      <c r="T24" s="3" t="s">
        <v>338</v>
      </c>
      <c r="U24" s="3" t="s">
        <v>116</v>
      </c>
      <c r="V24" s="34" t="s">
        <v>291</v>
      </c>
      <c r="W24" s="3"/>
      <c r="X24" s="3" t="s">
        <v>274</v>
      </c>
      <c r="Y24" s="1" t="s">
        <v>7</v>
      </c>
    </row>
    <row r="25" spans="3:25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344</v>
      </c>
      <c r="K25" s="1">
        <v>8.8570615849999992E-2</v>
      </c>
      <c r="L25" s="1" t="s">
        <v>16</v>
      </c>
      <c r="M25" s="1" t="s">
        <v>7</v>
      </c>
      <c r="N25" s="3" t="s">
        <v>337</v>
      </c>
      <c r="O25" s="3" t="s">
        <v>116</v>
      </c>
      <c r="P25" s="36" t="s">
        <v>325</v>
      </c>
      <c r="Q25" s="1">
        <f>3.14*((D19+12)/2/1000)^2</f>
        <v>8.8570615849999992E-2</v>
      </c>
      <c r="R25" s="3" t="s">
        <v>274</v>
      </c>
      <c r="S25" s="1" t="s">
        <v>7</v>
      </c>
      <c r="T25" s="3" t="s">
        <v>338</v>
      </c>
      <c r="U25" s="3" t="s">
        <v>116</v>
      </c>
      <c r="V25" s="34" t="s">
        <v>291</v>
      </c>
      <c r="W25" s="3"/>
      <c r="X25" s="3" t="s">
        <v>274</v>
      </c>
      <c r="Y25" s="1" t="s">
        <v>7</v>
      </c>
    </row>
    <row r="26" spans="3:25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344</v>
      </c>
      <c r="K26" s="1">
        <v>0.10607686160000002</v>
      </c>
      <c r="L26" s="1" t="s">
        <v>16</v>
      </c>
      <c r="M26" s="1" t="s">
        <v>7</v>
      </c>
      <c r="N26" s="3" t="s">
        <v>337</v>
      </c>
      <c r="O26" s="3" t="s">
        <v>116</v>
      </c>
      <c r="P26" s="36" t="s">
        <v>349</v>
      </c>
      <c r="Q26" s="1">
        <f>3.14*((D20+12)/2/1000)^2</f>
        <v>0.10607686160000002</v>
      </c>
      <c r="R26" s="3" t="s">
        <v>274</v>
      </c>
      <c r="S26" s="1" t="s">
        <v>7</v>
      </c>
      <c r="T26" s="3" t="s">
        <v>338</v>
      </c>
      <c r="U26" s="3" t="s">
        <v>116</v>
      </c>
      <c r="V26" s="34" t="s">
        <v>291</v>
      </c>
      <c r="W26" s="3"/>
      <c r="X26" s="3" t="s">
        <v>274</v>
      </c>
      <c r="Y26" s="1" t="s">
        <v>7</v>
      </c>
    </row>
    <row r="27" spans="3:25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344</v>
      </c>
      <c r="K27" s="1">
        <v>0.10607686160000002</v>
      </c>
      <c r="L27" s="1" t="s">
        <v>16</v>
      </c>
      <c r="M27" s="1" t="s">
        <v>7</v>
      </c>
      <c r="N27" s="3" t="s">
        <v>337</v>
      </c>
      <c r="O27" s="3" t="s">
        <v>116</v>
      </c>
      <c r="P27" s="36" t="s">
        <v>349</v>
      </c>
      <c r="Q27" s="1">
        <f>3.14*((D20+12)/2/1000)^2</f>
        <v>0.10607686160000002</v>
      </c>
      <c r="R27" s="3" t="s">
        <v>274</v>
      </c>
      <c r="S27" s="1" t="s">
        <v>7</v>
      </c>
      <c r="T27" s="3" t="s">
        <v>338</v>
      </c>
      <c r="U27" s="3" t="s">
        <v>116</v>
      </c>
      <c r="V27" s="34" t="s">
        <v>291</v>
      </c>
      <c r="W27" s="3"/>
      <c r="X27" s="3" t="s">
        <v>274</v>
      </c>
      <c r="Y27" s="1" t="s">
        <v>7</v>
      </c>
    </row>
    <row r="28" spans="3:25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344</v>
      </c>
      <c r="K28" s="1">
        <v>0.1374209696</v>
      </c>
      <c r="L28" s="1" t="s">
        <v>16</v>
      </c>
      <c r="M28" s="1" t="s">
        <v>7</v>
      </c>
      <c r="N28" s="3" t="s">
        <v>337</v>
      </c>
      <c r="O28" s="3" t="s">
        <v>116</v>
      </c>
      <c r="P28" s="36" t="s">
        <v>349</v>
      </c>
      <c r="Q28" s="1">
        <f>3.14*((D21+12)/2/1000)^2</f>
        <v>0.1374209696</v>
      </c>
      <c r="R28" s="3" t="s">
        <v>274</v>
      </c>
      <c r="S28" s="1" t="s">
        <v>7</v>
      </c>
      <c r="T28" s="3" t="s">
        <v>338</v>
      </c>
      <c r="U28" s="3" t="s">
        <v>116</v>
      </c>
      <c r="V28" s="34" t="s">
        <v>291</v>
      </c>
      <c r="W28" s="3"/>
      <c r="X28" s="3" t="s">
        <v>274</v>
      </c>
      <c r="Y28" s="1" t="s">
        <v>7</v>
      </c>
    </row>
    <row r="29" spans="3:25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344</v>
      </c>
      <c r="K29" s="1">
        <v>0.1374209696</v>
      </c>
      <c r="L29" s="1" t="s">
        <v>16</v>
      </c>
      <c r="M29" s="1" t="s">
        <v>7</v>
      </c>
      <c r="N29" s="3" t="s">
        <v>337</v>
      </c>
      <c r="O29" s="3" t="s">
        <v>116</v>
      </c>
      <c r="P29" s="36" t="s">
        <v>349</v>
      </c>
      <c r="Q29" s="1">
        <f>3.14*((D21+12)/2/1000)^2</f>
        <v>0.1374209696</v>
      </c>
      <c r="R29" s="3" t="s">
        <v>274</v>
      </c>
      <c r="S29" s="1" t="s">
        <v>7</v>
      </c>
      <c r="T29" s="3" t="s">
        <v>338</v>
      </c>
      <c r="U29" s="3" t="s">
        <v>116</v>
      </c>
      <c r="V29" s="34" t="s">
        <v>291</v>
      </c>
      <c r="W29" s="3"/>
      <c r="X29" s="3" t="s">
        <v>274</v>
      </c>
      <c r="Y29" s="1" t="s">
        <v>7</v>
      </c>
    </row>
    <row r="30" spans="3:25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344</v>
      </c>
      <c r="K30" s="1">
        <v>0.17266938499999998</v>
      </c>
      <c r="L30" s="1" t="s">
        <v>16</v>
      </c>
      <c r="M30" s="1" t="s">
        <v>7</v>
      </c>
      <c r="N30" s="3" t="s">
        <v>337</v>
      </c>
      <c r="O30" s="3" t="s">
        <v>116</v>
      </c>
      <c r="P30" s="36" t="s">
        <v>349</v>
      </c>
      <c r="Q30" s="1">
        <f>3.14*((D22+12)/2/1000)^2</f>
        <v>0.17266938499999998</v>
      </c>
      <c r="R30" s="3" t="s">
        <v>274</v>
      </c>
      <c r="S30" s="1" t="s">
        <v>7</v>
      </c>
      <c r="T30" s="3" t="s">
        <v>338</v>
      </c>
      <c r="U30" s="3" t="s">
        <v>116</v>
      </c>
      <c r="V30" s="34" t="s">
        <v>291</v>
      </c>
      <c r="W30" s="3"/>
      <c r="X30" s="3" t="s">
        <v>274</v>
      </c>
      <c r="Y30" s="1" t="s">
        <v>7</v>
      </c>
    </row>
    <row r="31" spans="3:25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344</v>
      </c>
      <c r="K31" s="1">
        <v>0.17266938499999998</v>
      </c>
      <c r="L31" s="1" t="s">
        <v>16</v>
      </c>
      <c r="M31" s="1" t="s">
        <v>7</v>
      </c>
      <c r="N31" s="3" t="s">
        <v>337</v>
      </c>
      <c r="O31" s="3" t="s">
        <v>116</v>
      </c>
      <c r="P31" s="36" t="s">
        <v>349</v>
      </c>
      <c r="Q31" s="1">
        <f>3.14*((D22+12)/2/1000)^2</f>
        <v>0.17266938499999998</v>
      </c>
      <c r="R31" s="3" t="s">
        <v>274</v>
      </c>
      <c r="S31" s="1" t="s">
        <v>7</v>
      </c>
      <c r="T31" s="3" t="s">
        <v>338</v>
      </c>
      <c r="U31" s="3" t="s">
        <v>116</v>
      </c>
      <c r="V31" s="34" t="s">
        <v>291</v>
      </c>
      <c r="W31" s="3"/>
      <c r="X31" s="3" t="s">
        <v>274</v>
      </c>
      <c r="Y31" s="1" t="s">
        <v>7</v>
      </c>
    </row>
    <row r="32" spans="3:25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344</v>
      </c>
      <c r="K32" s="1">
        <v>0.21226400000000004</v>
      </c>
      <c r="L32" s="1" t="s">
        <v>16</v>
      </c>
      <c r="M32" s="1" t="s">
        <v>7</v>
      </c>
      <c r="N32" s="3" t="s">
        <v>337</v>
      </c>
      <c r="O32" s="3" t="s">
        <v>116</v>
      </c>
      <c r="P32" s="36" t="s">
        <v>349</v>
      </c>
      <c r="Q32" s="1">
        <f>3.14*((D23+12)/2/1000)^2</f>
        <v>0.21226400000000004</v>
      </c>
      <c r="R32" s="3" t="s">
        <v>274</v>
      </c>
      <c r="S32" s="1" t="s">
        <v>7</v>
      </c>
      <c r="T32" s="3" t="s">
        <v>338</v>
      </c>
      <c r="U32" s="3" t="s">
        <v>116</v>
      </c>
      <c r="V32" s="34" t="s">
        <v>291</v>
      </c>
      <c r="W32" s="3"/>
      <c r="X32" s="3" t="s">
        <v>274</v>
      </c>
      <c r="Y32" s="1" t="s">
        <v>7</v>
      </c>
    </row>
    <row r="33" spans="3:25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344</v>
      </c>
      <c r="K33" s="1">
        <v>0.21226400000000004</v>
      </c>
      <c r="L33" s="1" t="s">
        <v>16</v>
      </c>
      <c r="M33" s="1" t="s">
        <v>7</v>
      </c>
      <c r="N33" s="3" t="s">
        <v>337</v>
      </c>
      <c r="O33" s="3" t="s">
        <v>116</v>
      </c>
      <c r="P33" s="36" t="s">
        <v>349</v>
      </c>
      <c r="Q33" s="1">
        <f>3.14*((D23+12)/2/1000)^2</f>
        <v>0.21226400000000004</v>
      </c>
      <c r="R33" s="3" t="s">
        <v>274</v>
      </c>
      <c r="S33" s="1" t="s">
        <v>7</v>
      </c>
      <c r="T33" s="3" t="s">
        <v>338</v>
      </c>
      <c r="U33" s="3" t="s">
        <v>116</v>
      </c>
      <c r="V33" s="34" t="s">
        <v>291</v>
      </c>
      <c r="W33" s="3"/>
      <c r="X33" s="3" t="s">
        <v>274</v>
      </c>
      <c r="Y33" s="1" t="s">
        <v>7</v>
      </c>
    </row>
    <row r="34" spans="3:25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344</v>
      </c>
      <c r="K34" s="1">
        <v>0.30370394000000001</v>
      </c>
      <c r="L34" s="1" t="s">
        <v>16</v>
      </c>
      <c r="M34" s="1" t="s">
        <v>7</v>
      </c>
      <c r="N34" s="3" t="s">
        <v>337</v>
      </c>
      <c r="O34" s="3" t="s">
        <v>116</v>
      </c>
      <c r="P34" s="36" t="s">
        <v>349</v>
      </c>
      <c r="Q34" s="1">
        <f>3.14*((D25+12)/2/1000)^2</f>
        <v>0.30370394000000001</v>
      </c>
      <c r="R34" s="3" t="s">
        <v>274</v>
      </c>
      <c r="S34" s="1" t="s">
        <v>7</v>
      </c>
      <c r="T34" s="3" t="s">
        <v>338</v>
      </c>
      <c r="U34" s="3" t="s">
        <v>116</v>
      </c>
      <c r="V34" s="34" t="s">
        <v>291</v>
      </c>
      <c r="W34" s="3"/>
      <c r="X34" s="3" t="s">
        <v>274</v>
      </c>
      <c r="Y34" s="1" t="s">
        <v>7</v>
      </c>
    </row>
    <row r="35" spans="3:25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344</v>
      </c>
      <c r="K35" s="1">
        <v>0.30370394000000001</v>
      </c>
      <c r="L35" s="1" t="s">
        <v>16</v>
      </c>
      <c r="M35" s="1" t="s">
        <v>7</v>
      </c>
      <c r="N35" s="3" t="s">
        <v>337</v>
      </c>
      <c r="O35" s="3" t="s">
        <v>116</v>
      </c>
      <c r="P35" s="36" t="s">
        <v>349</v>
      </c>
      <c r="Q35" s="1">
        <f>3.14*((D25+12)/2/1000)^2</f>
        <v>0.30370394000000001</v>
      </c>
      <c r="R35" s="3" t="s">
        <v>274</v>
      </c>
      <c r="S35" s="1" t="s">
        <v>7</v>
      </c>
      <c r="T35" s="3" t="s">
        <v>338</v>
      </c>
      <c r="U35" s="3" t="s">
        <v>116</v>
      </c>
      <c r="V35" s="34" t="s">
        <v>291</v>
      </c>
      <c r="W35" s="3"/>
      <c r="X35" s="3" t="s">
        <v>274</v>
      </c>
      <c r="Y35" s="1" t="s">
        <v>7</v>
      </c>
    </row>
    <row r="36" spans="3:25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344</v>
      </c>
      <c r="K36" s="1">
        <v>0.30370394000000001</v>
      </c>
      <c r="L36" s="1" t="s">
        <v>16</v>
      </c>
      <c r="M36" s="1" t="s">
        <v>7</v>
      </c>
      <c r="N36" s="3" t="s">
        <v>337</v>
      </c>
      <c r="O36" s="3" t="s">
        <v>116</v>
      </c>
      <c r="P36" s="36" t="s">
        <v>349</v>
      </c>
      <c r="Q36" s="1">
        <f>3.14*((D25+12)/2/1000)^2</f>
        <v>0.30370394000000001</v>
      </c>
      <c r="R36" s="3" t="s">
        <v>274</v>
      </c>
      <c r="S36" s="1" t="s">
        <v>7</v>
      </c>
      <c r="T36" s="3" t="s">
        <v>338</v>
      </c>
      <c r="U36" s="3" t="s">
        <v>116</v>
      </c>
      <c r="V36" s="34" t="s">
        <v>291</v>
      </c>
      <c r="W36" s="3"/>
      <c r="X36" s="3" t="s">
        <v>274</v>
      </c>
      <c r="Y36" s="1" t="s">
        <v>7</v>
      </c>
    </row>
    <row r="37" spans="3:25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344</v>
      </c>
      <c r="K37" s="1">
        <v>0.35449344000000005</v>
      </c>
      <c r="L37" s="1" t="s">
        <v>16</v>
      </c>
      <c r="M37" s="1" t="s">
        <v>7</v>
      </c>
      <c r="N37" s="3" t="s">
        <v>337</v>
      </c>
      <c r="O37" s="3" t="s">
        <v>116</v>
      </c>
      <c r="P37" s="36" t="s">
        <v>349</v>
      </c>
      <c r="Q37" s="1">
        <f>3.14*((D26+12)/2/1000)^2</f>
        <v>0.35449344000000005</v>
      </c>
      <c r="R37" s="3" t="s">
        <v>274</v>
      </c>
      <c r="S37" s="1" t="s">
        <v>7</v>
      </c>
      <c r="T37" s="3" t="s">
        <v>338</v>
      </c>
      <c r="U37" s="3" t="s">
        <v>116</v>
      </c>
      <c r="V37" s="34" t="s">
        <v>291</v>
      </c>
      <c r="W37" s="3"/>
      <c r="X37" s="3" t="s">
        <v>274</v>
      </c>
      <c r="Y37" s="1" t="s">
        <v>7</v>
      </c>
    </row>
  </sheetData>
  <sheetProtection algorithmName="SHA-512" hashValue="E+zk9i1fpa+d41/Z3dANt8/sz5yCQrr4AWpwQ4mkUUADJLmbq3djHXekeqpBumL0qJHwaUsFqgLblslKC96g8A==" saltValue="iPLaPqX6fs221kvKV5EQCw==" spinCount="100000" sheet="1" objects="1" scenarios="1"/>
  <mergeCells count="5">
    <mergeCell ref="AA1:AB1"/>
    <mergeCell ref="C1:G1"/>
    <mergeCell ref="I1:M1"/>
    <mergeCell ref="O1:S1"/>
    <mergeCell ref="U1:Y1"/>
  </mergeCells>
  <phoneticPr fontId="6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669B-E095-4E5A-951B-4DE179384971}">
  <sheetPr codeName="Sheet76"/>
  <dimension ref="A1:W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29.7265625" style="35" bestFit="1" customWidth="1"/>
    <col min="3" max="4" width="5.26953125" bestFit="1" customWidth="1"/>
    <col min="5" max="6" width="12.453125" bestFit="1" customWidth="1"/>
    <col min="7" max="7" width="9.26953125" bestFit="1" customWidth="1"/>
    <col min="8" max="8" width="5.26953125" bestFit="1" customWidth="1"/>
    <col min="9" max="9" width="9.26953125" bestFit="1" customWidth="1"/>
    <col min="10" max="10" width="13.453125" bestFit="1" customWidth="1"/>
    <col min="11" max="11" width="13.453125" customWidth="1"/>
    <col min="12" max="12" width="15.7265625" bestFit="1" customWidth="1"/>
    <col min="13" max="13" width="5.26953125" bestFit="1" customWidth="1"/>
    <col min="14" max="14" width="7.26953125" bestFit="1" customWidth="1"/>
    <col min="15" max="15" width="5.26953125" bestFit="1" customWidth="1"/>
    <col min="16" max="16" width="6.26953125" bestFit="1" customWidth="1"/>
    <col min="17" max="17" width="5.26953125" bestFit="1" customWidth="1"/>
    <col min="18" max="18" width="11.36328125" bestFit="1" customWidth="1"/>
    <col min="19" max="19" width="6.26953125" bestFit="1" customWidth="1"/>
    <col min="20" max="20" width="7.26953125" bestFit="1" customWidth="1"/>
    <col min="21" max="21" width="5.26953125" bestFit="1" customWidth="1"/>
    <col min="22" max="22" width="6.26953125" bestFit="1" customWidth="1"/>
    <col min="23" max="23" width="5.26953125" bestFit="1" customWidth="1"/>
  </cols>
  <sheetData>
    <row r="1" spans="1:23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331</v>
      </c>
      <c r="J1" s="18" t="s">
        <v>375</v>
      </c>
      <c r="K1" s="18" t="s">
        <v>350</v>
      </c>
      <c r="L1" s="18" t="s">
        <v>48</v>
      </c>
      <c r="M1" s="18" t="s">
        <v>82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9" t="s">
        <v>79</v>
      </c>
      <c r="U1" s="18" t="s">
        <v>3</v>
      </c>
      <c r="V1" s="18" t="s">
        <v>160</v>
      </c>
      <c r="W1" s="18" t="s">
        <v>5</v>
      </c>
    </row>
    <row r="2" spans="1:23" x14ac:dyDescent="0.25">
      <c r="A2" s="22">
        <v>34</v>
      </c>
      <c r="B2" s="3" t="s">
        <v>1069</v>
      </c>
      <c r="C2" s="3">
        <v>2</v>
      </c>
      <c r="D2" s="3" t="s">
        <v>559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 t="str">
        <f>TRIM(MID(SUBSTITUTE($B2,"-",REPT(" ",99)),COLUMN(E2)*99-98,99))</f>
        <v>500</v>
      </c>
      <c r="I2" s="18" t="str">
        <f>TRIM(MID(SUBSTITUTE($B2,"-",REPT(" ",99)),COLUMN(F2)*99-98,99))</f>
        <v>A</v>
      </c>
      <c r="J2" s="18" t="str">
        <f>TRIM(MID(SUBSTITUTE($B2,"-",REPT(" ",99)),COLUMN(G2)*99-98,99))</f>
        <v>90°</v>
      </c>
      <c r="K2" s="18" t="str">
        <f>TRIM(MID(SUBSTITUTE($B2,"-",REPT(" ",99)),COLUMN(H2)*99-98,99))</f>
        <v>FB</v>
      </c>
      <c r="L2" s="18" t="str">
        <f>VLOOKUP(F2,F5数据库!C:Y,3,0)</f>
        <v>结构用无缝钢管</v>
      </c>
      <c r="M2" s="18" t="str">
        <f>"DN"&amp;F2</f>
        <v>DN50</v>
      </c>
      <c r="N2" s="19">
        <f>(H2/1000)*C2</f>
        <v>1</v>
      </c>
      <c r="O2" s="18" t="str">
        <f>VLOOKUP(F2,F5数据库!C:Y,4,0)</f>
        <v>m</v>
      </c>
      <c r="P2" s="18" t="str">
        <f>VLOOKUP(G2,F5数据库!AA:AB,2,0)</f>
        <v>Q235B</v>
      </c>
      <c r="Q2" s="18"/>
      <c r="R2" s="18" t="str" cm="1">
        <f t="array" ref="R2">_xlfn.IFS(I2="A",VLOOKUP(F2,F5数据库!C:Y,7,0),I2="B",VLOOKUP(F2,F5数据库!C:Y,13,0),I2="C",VLOOKUP(F2,F5数据库!C:Y,19,0))</f>
        <v>钢板</v>
      </c>
      <c r="S2" s="18" t="str" cm="1">
        <f t="array" ref="S2">_xlfn.IFS(I2="A",VLOOKUP(F2,F5数据库!C:Y,8,0),I2="B",VLOOKUP(F2,F5数据库!C:Y,14,0),I2="C",VLOOKUP(F2,F5数据库!C:Y,20,0))</f>
        <v>δ=6</v>
      </c>
      <c r="T2" s="19" cm="1">
        <f t="array" ref="T2">_xlfn.IFS(I2="A",VLOOKUP(F2,F5数据库!C:Y,9,0),I2="B",VLOOKUP(F2,F5数据库!C:Y,15,0),I2="C",VLOOKUP(F2,F5数据库!C:Y,21,0))*C2</f>
        <v>8.2068453000000013E-3</v>
      </c>
      <c r="U2" s="18" t="str" cm="1">
        <f t="array" ref="U2">_xlfn.IFS(I2="A",VLOOKUP(F2,F5数据库!C:Y,10,0),I2="B",VLOOKUP(F2,F5数据库!C:Y,16,0),I2="C",VLOOKUP(F2,F5数据库!C:Y,22,0))</f>
        <v>m²</v>
      </c>
      <c r="V2" s="18" t="str" cm="1">
        <f t="array" ref="V2">_xlfn.IFS(I2="A",VLOOKUP(F2,F5数据库!C:Y,11,0),I2="B",VLOOKUP(F2,F5数据库!C:Y,17,0),I2="C",VLOOKUP(F2,F5数据库!C:Y,23,0))</f>
        <v>Q235B</v>
      </c>
      <c r="W2" s="18"/>
    </row>
    <row r="3" spans="1:23" x14ac:dyDescent="0.25">
      <c r="A3" s="22"/>
      <c r="B3" s="3"/>
      <c r="C3" s="3"/>
      <c r="D3" s="3"/>
      <c r="E3" s="18" t="e">
        <f t="shared" ref="E3:F13" si="0">VALUE(TRIM(MID(SUBSTITUTE($B3,"-",REPT(" ",99)),COLUMN(B3)*99-98,99)))</f>
        <v>#VALUE!</v>
      </c>
      <c r="F3" s="18" t="e">
        <f t="shared" si="0"/>
        <v>#VALUE!</v>
      </c>
      <c r="G3" s="18" t="str">
        <f t="shared" ref="G3:I13" si="1">TRIM(MID(SUBSTITUTE($B3,"-",REPT(" ",99)),COLUMN(D3)*99-98,99))</f>
        <v/>
      </c>
      <c r="H3" s="18" t="str">
        <f t="shared" si="1"/>
        <v/>
      </c>
      <c r="I3" s="18" t="str">
        <f t="shared" si="1"/>
        <v/>
      </c>
      <c r="J3" s="18" t="str">
        <f t="shared" ref="J3:J13" si="2">TRIM(MID(SUBSTITUTE($B3,"-",REPT(" ",99)),COLUMN(G3)*99-98,99))</f>
        <v/>
      </c>
      <c r="K3" s="18" t="str">
        <f t="shared" ref="K3:K13" si="3">TRIM(MID(SUBSTITUTE($B3,"-",REPT(" ",99)),COLUMN(H3)*99-98,99))</f>
        <v/>
      </c>
      <c r="L3" s="18" t="e">
        <f>VLOOKUP(F3,F5数据库!C:Y,3,0)</f>
        <v>#VALUE!</v>
      </c>
      <c r="M3" s="18" t="e">
        <f t="shared" ref="M3:M13" si="4">"DN"&amp;F3</f>
        <v>#VALUE!</v>
      </c>
      <c r="N3" s="19" t="e">
        <f t="shared" ref="N3:N13" si="5">(H3/1000)*C3</f>
        <v>#VALUE!</v>
      </c>
      <c r="O3" s="18" t="e">
        <f>VLOOKUP(F3,F5数据库!C:Y,4,0)</f>
        <v>#VALUE!</v>
      </c>
      <c r="P3" s="18" t="e">
        <f>VLOOKUP(G3,F5数据库!AA:AB,2,0)</f>
        <v>#N/A</v>
      </c>
      <c r="Q3" s="18"/>
      <c r="R3" s="18" t="e" cm="1">
        <f t="array" ref="R3">_xlfn.IFS(I3="A",VLOOKUP(F3,F5数据库!C:Y,7,0),I3="B",VLOOKUP(F3,F5数据库!C:Y,13,0),I3="C",VLOOKUP(F3,F5数据库!C:Y,19,0))</f>
        <v>#N/A</v>
      </c>
      <c r="S3" s="18" t="e" cm="1">
        <f t="array" ref="S3">_xlfn.IFS(I3="A",VLOOKUP(F3,F5数据库!C:Y,8,0),I3="B",VLOOKUP(F3,F5数据库!C:Y,14,0),I3="C",VLOOKUP(F3,F5数据库!C:Y,20,0))</f>
        <v>#N/A</v>
      </c>
      <c r="T3" s="19" t="e" cm="1">
        <f t="array" ref="T3">_xlfn.IFS(I3="A",VLOOKUP(F3,F5数据库!C:Y,9,0),I3="B",VLOOKUP(F3,F5数据库!C:Y,15,0),I3="C",VLOOKUP(F3,F5数据库!C:Y,21,0))*C3</f>
        <v>#N/A</v>
      </c>
      <c r="U3" s="18" t="e" cm="1">
        <f t="array" ref="U3">_xlfn.IFS(I3="A",VLOOKUP(F3,F5数据库!C:Y,10,0),I3="B",VLOOKUP(F3,F5数据库!C:Y,16,0),I3="C",VLOOKUP(F3,F5数据库!C:Y,22,0))</f>
        <v>#N/A</v>
      </c>
      <c r="V3" s="18" t="e" cm="1">
        <f t="array" ref="V3">_xlfn.IFS(I3="A",VLOOKUP(F3,F5数据库!C:Y,11,0),I3="B",VLOOKUP(F3,F5数据库!C:Y,17,0),I3="C",VLOOKUP(F3,F5数据库!C:Y,23,0))</f>
        <v>#N/A</v>
      </c>
      <c r="W3" s="18"/>
    </row>
    <row r="4" spans="1:23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str">
        <f t="shared" si="1"/>
        <v/>
      </c>
      <c r="I4" s="18" t="str">
        <f t="shared" si="1"/>
        <v/>
      </c>
      <c r="J4" s="18" t="str">
        <f t="shared" si="2"/>
        <v/>
      </c>
      <c r="K4" s="18" t="str">
        <f t="shared" si="3"/>
        <v/>
      </c>
      <c r="L4" s="18" t="e">
        <f>VLOOKUP(F4,F5数据库!C:Y,3,0)</f>
        <v>#VALUE!</v>
      </c>
      <c r="M4" s="18" t="e">
        <f t="shared" si="4"/>
        <v>#VALUE!</v>
      </c>
      <c r="N4" s="19" t="e">
        <f t="shared" si="5"/>
        <v>#VALUE!</v>
      </c>
      <c r="O4" s="18" t="e">
        <f>VLOOKUP(F4,F5数据库!C:Y,4,0)</f>
        <v>#VALUE!</v>
      </c>
      <c r="P4" s="18" t="e">
        <f>VLOOKUP(G4,F5数据库!AA:AB,2,0)</f>
        <v>#N/A</v>
      </c>
      <c r="Q4" s="18"/>
      <c r="R4" s="18" t="e" cm="1">
        <f t="array" ref="R4">_xlfn.IFS(I4="A",VLOOKUP(F4,F5数据库!C:Y,7,0),I4="B",VLOOKUP(F4,F5数据库!C:Y,13,0),I4="C",VLOOKUP(F4,F5数据库!C:Y,19,0))</f>
        <v>#N/A</v>
      </c>
      <c r="S4" s="18" t="e" cm="1">
        <f t="array" ref="S4">_xlfn.IFS(I4="A",VLOOKUP(F4,F5数据库!C:Y,8,0),I4="B",VLOOKUP(F4,F5数据库!C:Y,14,0),I4="C",VLOOKUP(F4,F5数据库!C:Y,20,0))</f>
        <v>#N/A</v>
      </c>
      <c r="T4" s="19" t="e" cm="1">
        <f t="array" ref="T4">_xlfn.IFS(I4="A",VLOOKUP(F4,F5数据库!C:Y,9,0),I4="B",VLOOKUP(F4,F5数据库!C:Y,15,0),I4="C",VLOOKUP(F4,F5数据库!C:Y,21,0))*C4</f>
        <v>#N/A</v>
      </c>
      <c r="U4" s="18" t="e" cm="1">
        <f t="array" ref="U4">_xlfn.IFS(I4="A",VLOOKUP(F4,F5数据库!C:Y,10,0),I4="B",VLOOKUP(F4,F5数据库!C:Y,16,0),I4="C",VLOOKUP(F4,F5数据库!C:Y,22,0))</f>
        <v>#N/A</v>
      </c>
      <c r="V4" s="18" t="e" cm="1">
        <f t="array" ref="V4">_xlfn.IFS(I4="A",VLOOKUP(F4,F5数据库!C:Y,11,0),I4="B",VLOOKUP(F4,F5数据库!C:Y,17,0),I4="C",VLOOKUP(F4,F5数据库!C:Y,23,0))</f>
        <v>#N/A</v>
      </c>
      <c r="W4" s="18"/>
    </row>
    <row r="5" spans="1:23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str">
        <f t="shared" si="1"/>
        <v/>
      </c>
      <c r="I5" s="18" t="str">
        <f t="shared" si="1"/>
        <v/>
      </c>
      <c r="J5" s="18" t="str">
        <f t="shared" si="2"/>
        <v/>
      </c>
      <c r="K5" s="18" t="str">
        <f t="shared" si="3"/>
        <v/>
      </c>
      <c r="L5" s="18" t="e">
        <f>VLOOKUP(F5,F5数据库!C:Y,3,0)</f>
        <v>#VALUE!</v>
      </c>
      <c r="M5" s="18" t="e">
        <f t="shared" si="4"/>
        <v>#VALUE!</v>
      </c>
      <c r="N5" s="19" t="e">
        <f t="shared" si="5"/>
        <v>#VALUE!</v>
      </c>
      <c r="O5" s="18" t="e">
        <f>VLOOKUP(F5,F5数据库!C:Y,4,0)</f>
        <v>#VALUE!</v>
      </c>
      <c r="P5" s="18" t="e">
        <f>VLOOKUP(G5,F5数据库!AA:AB,2,0)</f>
        <v>#N/A</v>
      </c>
      <c r="Q5" s="18"/>
      <c r="R5" s="18" t="e" cm="1">
        <f t="array" ref="R5">_xlfn.IFS(I5="A",VLOOKUP(F5,F5数据库!C:Y,7,0),I5="B",VLOOKUP(F5,F5数据库!C:Y,13,0),I5="C",VLOOKUP(F5,F5数据库!C:Y,19,0))</f>
        <v>#N/A</v>
      </c>
      <c r="S5" s="18" t="e" cm="1">
        <f t="array" ref="S5">_xlfn.IFS(I5="A",VLOOKUP(F5,F5数据库!C:Y,8,0),I5="B",VLOOKUP(F5,F5数据库!C:Y,14,0),I5="C",VLOOKUP(F5,F5数据库!C:Y,20,0))</f>
        <v>#N/A</v>
      </c>
      <c r="T5" s="19" t="e" cm="1">
        <f t="array" ref="T5">_xlfn.IFS(I5="A",VLOOKUP(F5,F5数据库!C:Y,9,0),I5="B",VLOOKUP(F5,F5数据库!C:Y,15,0),I5="C",VLOOKUP(F5,F5数据库!C:Y,21,0))*C5</f>
        <v>#N/A</v>
      </c>
      <c r="U5" s="18" t="e" cm="1">
        <f t="array" ref="U5">_xlfn.IFS(I5="A",VLOOKUP(F5,F5数据库!C:Y,10,0),I5="B",VLOOKUP(F5,F5数据库!C:Y,16,0),I5="C",VLOOKUP(F5,F5数据库!C:Y,22,0))</f>
        <v>#N/A</v>
      </c>
      <c r="V5" s="18" t="e" cm="1">
        <f t="array" ref="V5">_xlfn.IFS(I5="A",VLOOKUP(F5,F5数据库!C:Y,11,0),I5="B",VLOOKUP(F5,F5数据库!C:Y,17,0),I5="C",VLOOKUP(F5,F5数据库!C:Y,23,0))</f>
        <v>#N/A</v>
      </c>
      <c r="W5" s="18"/>
    </row>
    <row r="6" spans="1:23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str">
        <f t="shared" si="1"/>
        <v/>
      </c>
      <c r="I6" s="18" t="str">
        <f t="shared" si="1"/>
        <v/>
      </c>
      <c r="J6" s="18" t="str">
        <f t="shared" si="2"/>
        <v/>
      </c>
      <c r="K6" s="18" t="str">
        <f t="shared" si="3"/>
        <v/>
      </c>
      <c r="L6" s="18" t="e">
        <f>VLOOKUP(F6,F5数据库!C:Y,3,0)</f>
        <v>#VALUE!</v>
      </c>
      <c r="M6" s="18" t="e">
        <f t="shared" si="4"/>
        <v>#VALUE!</v>
      </c>
      <c r="N6" s="19" t="e">
        <f t="shared" si="5"/>
        <v>#VALUE!</v>
      </c>
      <c r="O6" s="18" t="e">
        <f>VLOOKUP(F6,F5数据库!C:Y,4,0)</f>
        <v>#VALUE!</v>
      </c>
      <c r="P6" s="18" t="e">
        <f>VLOOKUP(G6,F5数据库!AA:AB,2,0)</f>
        <v>#N/A</v>
      </c>
      <c r="Q6" s="18"/>
      <c r="R6" s="18" t="e" cm="1">
        <f t="array" ref="R6">_xlfn.IFS(I6="A",VLOOKUP(F6,F5数据库!C:Y,7,0),I6="B",VLOOKUP(F6,F5数据库!C:Y,13,0),I6="C",VLOOKUP(F6,F5数据库!C:Y,19,0))</f>
        <v>#N/A</v>
      </c>
      <c r="S6" s="18" t="e" cm="1">
        <f t="array" ref="S6">_xlfn.IFS(I6="A",VLOOKUP(F6,F5数据库!C:Y,8,0),I6="B",VLOOKUP(F6,F5数据库!C:Y,14,0),I6="C",VLOOKUP(F6,F5数据库!C:Y,20,0))</f>
        <v>#N/A</v>
      </c>
      <c r="T6" s="19" t="e" cm="1">
        <f t="array" ref="T6">_xlfn.IFS(I6="A",VLOOKUP(F6,F5数据库!C:Y,9,0),I6="B",VLOOKUP(F6,F5数据库!C:Y,15,0),I6="C",VLOOKUP(F6,F5数据库!C:Y,21,0))*C6</f>
        <v>#N/A</v>
      </c>
      <c r="U6" s="18" t="e" cm="1">
        <f t="array" ref="U6">_xlfn.IFS(I6="A",VLOOKUP(F6,F5数据库!C:Y,10,0),I6="B",VLOOKUP(F6,F5数据库!C:Y,16,0),I6="C",VLOOKUP(F6,F5数据库!C:Y,22,0))</f>
        <v>#N/A</v>
      </c>
      <c r="V6" s="18" t="e" cm="1">
        <f t="array" ref="V6">_xlfn.IFS(I6="A",VLOOKUP(F6,F5数据库!C:Y,11,0),I6="B",VLOOKUP(F6,F5数据库!C:Y,17,0),I6="C",VLOOKUP(F6,F5数据库!C:Y,23,0))</f>
        <v>#N/A</v>
      </c>
      <c r="W6" s="18"/>
    </row>
    <row r="7" spans="1:23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str">
        <f t="shared" si="1"/>
        <v/>
      </c>
      <c r="I7" s="18" t="str">
        <f t="shared" si="1"/>
        <v/>
      </c>
      <c r="J7" s="18" t="str">
        <f t="shared" si="2"/>
        <v/>
      </c>
      <c r="K7" s="18" t="str">
        <f t="shared" si="3"/>
        <v/>
      </c>
      <c r="L7" s="18" t="e">
        <f>VLOOKUP(F7,F5数据库!C:Y,3,0)</f>
        <v>#VALUE!</v>
      </c>
      <c r="M7" s="18" t="e">
        <f t="shared" si="4"/>
        <v>#VALUE!</v>
      </c>
      <c r="N7" s="19" t="e">
        <f t="shared" si="5"/>
        <v>#VALUE!</v>
      </c>
      <c r="O7" s="18" t="e">
        <f>VLOOKUP(F7,F5数据库!C:Y,4,0)</f>
        <v>#VALUE!</v>
      </c>
      <c r="P7" s="18" t="e">
        <f>VLOOKUP(G7,F5数据库!AA:AB,2,0)</f>
        <v>#N/A</v>
      </c>
      <c r="Q7" s="18"/>
      <c r="R7" s="18" t="e" cm="1">
        <f t="array" ref="R7">_xlfn.IFS(I7="A",VLOOKUP(F7,F5数据库!C:Y,7,0),I7="B",VLOOKUP(F7,F5数据库!C:Y,13,0),I7="C",VLOOKUP(F7,F5数据库!C:Y,19,0))</f>
        <v>#N/A</v>
      </c>
      <c r="S7" s="18" t="e" cm="1">
        <f t="array" ref="S7">_xlfn.IFS(I7="A",VLOOKUP(F7,F5数据库!C:Y,8,0),I7="B",VLOOKUP(F7,F5数据库!C:Y,14,0),I7="C",VLOOKUP(F7,F5数据库!C:Y,20,0))</f>
        <v>#N/A</v>
      </c>
      <c r="T7" s="19" t="e" cm="1">
        <f t="array" ref="T7">_xlfn.IFS(I7="A",VLOOKUP(F7,F5数据库!C:Y,9,0),I7="B",VLOOKUP(F7,F5数据库!C:Y,15,0),I7="C",VLOOKUP(F7,F5数据库!C:Y,21,0))*C7</f>
        <v>#N/A</v>
      </c>
      <c r="U7" s="18" t="e" cm="1">
        <f t="array" ref="U7">_xlfn.IFS(I7="A",VLOOKUP(F7,F5数据库!C:Y,10,0),I7="B",VLOOKUP(F7,F5数据库!C:Y,16,0),I7="C",VLOOKUP(F7,F5数据库!C:Y,22,0))</f>
        <v>#N/A</v>
      </c>
      <c r="V7" s="18" t="e" cm="1">
        <f t="array" ref="V7">_xlfn.IFS(I7="A",VLOOKUP(F7,F5数据库!C:Y,11,0),I7="B",VLOOKUP(F7,F5数据库!C:Y,17,0),I7="C",VLOOKUP(F7,F5数据库!C:Y,23,0))</f>
        <v>#N/A</v>
      </c>
      <c r="W7" s="18"/>
    </row>
    <row r="8" spans="1:23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str">
        <f t="shared" si="1"/>
        <v/>
      </c>
      <c r="I8" s="18" t="str">
        <f t="shared" si="1"/>
        <v/>
      </c>
      <c r="J8" s="18" t="str">
        <f t="shared" si="2"/>
        <v/>
      </c>
      <c r="K8" s="18" t="str">
        <f t="shared" si="3"/>
        <v/>
      </c>
      <c r="L8" s="18" t="e">
        <f>VLOOKUP(F8,F5数据库!C:Y,3,0)</f>
        <v>#VALUE!</v>
      </c>
      <c r="M8" s="18" t="e">
        <f t="shared" si="4"/>
        <v>#VALUE!</v>
      </c>
      <c r="N8" s="19" t="e">
        <f t="shared" si="5"/>
        <v>#VALUE!</v>
      </c>
      <c r="O8" s="18" t="e">
        <f>VLOOKUP(F8,F5数据库!C:Y,4,0)</f>
        <v>#VALUE!</v>
      </c>
      <c r="P8" s="18" t="e">
        <f>VLOOKUP(G8,F5数据库!AA:AB,2,0)</f>
        <v>#N/A</v>
      </c>
      <c r="Q8" s="18"/>
      <c r="R8" s="18" t="e" cm="1">
        <f t="array" ref="R8">_xlfn.IFS(I8="A",VLOOKUP(F8,F5数据库!C:Y,7,0),I8="B",VLOOKUP(F8,F5数据库!C:Y,13,0),I8="C",VLOOKUP(F8,F5数据库!C:Y,19,0))</f>
        <v>#N/A</v>
      </c>
      <c r="S8" s="18" t="e" cm="1">
        <f t="array" ref="S8">_xlfn.IFS(I8="A",VLOOKUP(F8,F5数据库!C:Y,8,0),I8="B",VLOOKUP(F8,F5数据库!C:Y,14,0),I8="C",VLOOKUP(F8,F5数据库!C:Y,20,0))</f>
        <v>#N/A</v>
      </c>
      <c r="T8" s="19" t="e" cm="1">
        <f t="array" ref="T8">_xlfn.IFS(I8="A",VLOOKUP(F8,F5数据库!C:Y,9,0),I8="B",VLOOKUP(F8,F5数据库!C:Y,15,0),I8="C",VLOOKUP(F8,F5数据库!C:Y,21,0))*C8</f>
        <v>#N/A</v>
      </c>
      <c r="U8" s="18" t="e" cm="1">
        <f t="array" ref="U8">_xlfn.IFS(I8="A",VLOOKUP(F8,F5数据库!C:Y,10,0),I8="B",VLOOKUP(F8,F5数据库!C:Y,16,0),I8="C",VLOOKUP(F8,F5数据库!C:Y,22,0))</f>
        <v>#N/A</v>
      </c>
      <c r="V8" s="18" t="e" cm="1">
        <f t="array" ref="V8">_xlfn.IFS(I8="A",VLOOKUP(F8,F5数据库!C:Y,11,0),I8="B",VLOOKUP(F8,F5数据库!C:Y,17,0),I8="C",VLOOKUP(F8,F5数据库!C:Y,23,0))</f>
        <v>#N/A</v>
      </c>
      <c r="W8" s="18"/>
    </row>
    <row r="9" spans="1:23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str">
        <f t="shared" si="1"/>
        <v/>
      </c>
      <c r="I9" s="18" t="str">
        <f t="shared" si="1"/>
        <v/>
      </c>
      <c r="J9" s="18" t="str">
        <f t="shared" si="2"/>
        <v/>
      </c>
      <c r="K9" s="18" t="str">
        <f t="shared" si="3"/>
        <v/>
      </c>
      <c r="L9" s="18" t="e">
        <f>VLOOKUP(F9,F5数据库!C:Y,3,0)</f>
        <v>#VALUE!</v>
      </c>
      <c r="M9" s="18" t="e">
        <f t="shared" si="4"/>
        <v>#VALUE!</v>
      </c>
      <c r="N9" s="19" t="e">
        <f t="shared" si="5"/>
        <v>#VALUE!</v>
      </c>
      <c r="O9" s="18" t="e">
        <f>VLOOKUP(F9,F5数据库!C:Y,4,0)</f>
        <v>#VALUE!</v>
      </c>
      <c r="P9" s="18" t="e">
        <f>VLOOKUP(G9,F5数据库!AA:AB,2,0)</f>
        <v>#N/A</v>
      </c>
      <c r="Q9" s="18"/>
      <c r="R9" s="18" t="e" cm="1">
        <f t="array" ref="R9">_xlfn.IFS(I9="A",VLOOKUP(F9,F5数据库!C:Y,7,0),I9="B",VLOOKUP(F9,F5数据库!C:Y,13,0),I9="C",VLOOKUP(F9,F5数据库!C:Y,19,0))</f>
        <v>#N/A</v>
      </c>
      <c r="S9" s="18" t="e" cm="1">
        <f t="array" ref="S9">_xlfn.IFS(I9="A",VLOOKUP(F9,F5数据库!C:Y,8,0),I9="B",VLOOKUP(F9,F5数据库!C:Y,14,0),I9="C",VLOOKUP(F9,F5数据库!C:Y,20,0))</f>
        <v>#N/A</v>
      </c>
      <c r="T9" s="19" t="e" cm="1">
        <f t="array" ref="T9">_xlfn.IFS(I9="A",VLOOKUP(F9,F5数据库!C:Y,9,0),I9="B",VLOOKUP(F9,F5数据库!C:Y,15,0),I9="C",VLOOKUP(F9,F5数据库!C:Y,21,0))*C9</f>
        <v>#N/A</v>
      </c>
      <c r="U9" s="18" t="e" cm="1">
        <f t="array" ref="U9">_xlfn.IFS(I9="A",VLOOKUP(F9,F5数据库!C:Y,10,0),I9="B",VLOOKUP(F9,F5数据库!C:Y,16,0),I9="C",VLOOKUP(F9,F5数据库!C:Y,22,0))</f>
        <v>#N/A</v>
      </c>
      <c r="V9" s="18" t="e" cm="1">
        <f t="array" ref="V9">_xlfn.IFS(I9="A",VLOOKUP(F9,F5数据库!C:Y,11,0),I9="B",VLOOKUP(F9,F5数据库!C:Y,17,0),I9="C",VLOOKUP(F9,F5数据库!C:Y,23,0))</f>
        <v>#N/A</v>
      </c>
      <c r="W9" s="18"/>
    </row>
    <row r="10" spans="1:23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str">
        <f t="shared" si="1"/>
        <v/>
      </c>
      <c r="I10" s="18" t="str">
        <f t="shared" si="1"/>
        <v/>
      </c>
      <c r="J10" s="18" t="str">
        <f t="shared" si="2"/>
        <v/>
      </c>
      <c r="K10" s="18" t="str">
        <f t="shared" si="3"/>
        <v/>
      </c>
      <c r="L10" s="18" t="e">
        <f>VLOOKUP(F10,F5数据库!C:Y,3,0)</f>
        <v>#VALUE!</v>
      </c>
      <c r="M10" s="18" t="e">
        <f t="shared" si="4"/>
        <v>#VALUE!</v>
      </c>
      <c r="N10" s="19" t="e">
        <f t="shared" si="5"/>
        <v>#VALUE!</v>
      </c>
      <c r="O10" s="18" t="e">
        <f>VLOOKUP(F10,F5数据库!C:Y,4,0)</f>
        <v>#VALUE!</v>
      </c>
      <c r="P10" s="18" t="e">
        <f>VLOOKUP(G10,F5数据库!AA:AB,2,0)</f>
        <v>#N/A</v>
      </c>
      <c r="Q10" s="18"/>
      <c r="R10" s="18" t="e" cm="1">
        <f t="array" ref="R10">_xlfn.IFS(I10="A",VLOOKUP(F10,F5数据库!C:Y,7,0),I10="B",VLOOKUP(F10,F5数据库!C:Y,13,0),I10="C",VLOOKUP(F10,F5数据库!C:Y,19,0))</f>
        <v>#N/A</v>
      </c>
      <c r="S10" s="18" t="e" cm="1">
        <f t="array" ref="S10">_xlfn.IFS(I10="A",VLOOKUP(F10,F5数据库!C:Y,8,0),I10="B",VLOOKUP(F10,F5数据库!C:Y,14,0),I10="C",VLOOKUP(F10,F5数据库!C:Y,20,0))</f>
        <v>#N/A</v>
      </c>
      <c r="T10" s="19" t="e" cm="1">
        <f t="array" ref="T10">_xlfn.IFS(I10="A",VLOOKUP(F10,F5数据库!C:Y,9,0),I10="B",VLOOKUP(F10,F5数据库!C:Y,15,0),I10="C",VLOOKUP(F10,F5数据库!C:Y,21,0))*C10</f>
        <v>#N/A</v>
      </c>
      <c r="U10" s="18" t="e" cm="1">
        <f t="array" ref="U10">_xlfn.IFS(I10="A",VLOOKUP(F10,F5数据库!C:Y,10,0),I10="B",VLOOKUP(F10,F5数据库!C:Y,16,0),I10="C",VLOOKUP(F10,F5数据库!C:Y,22,0))</f>
        <v>#N/A</v>
      </c>
      <c r="V10" s="18" t="e" cm="1">
        <f t="array" ref="V10">_xlfn.IFS(I10="A",VLOOKUP(F10,F5数据库!C:Y,11,0),I10="B",VLOOKUP(F10,F5数据库!C:Y,17,0),I10="C",VLOOKUP(F10,F5数据库!C:Y,23,0))</f>
        <v>#N/A</v>
      </c>
      <c r="W10" s="18"/>
    </row>
    <row r="11" spans="1:23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str">
        <f t="shared" si="1"/>
        <v/>
      </c>
      <c r="I11" s="18" t="str">
        <f t="shared" si="1"/>
        <v/>
      </c>
      <c r="J11" s="18" t="str">
        <f t="shared" si="2"/>
        <v/>
      </c>
      <c r="K11" s="18" t="str">
        <f t="shared" si="3"/>
        <v/>
      </c>
      <c r="L11" s="18" t="e">
        <f>VLOOKUP(F11,F5数据库!C:Y,3,0)</f>
        <v>#VALUE!</v>
      </c>
      <c r="M11" s="18" t="e">
        <f t="shared" si="4"/>
        <v>#VALUE!</v>
      </c>
      <c r="N11" s="19" t="e">
        <f t="shared" si="5"/>
        <v>#VALUE!</v>
      </c>
      <c r="O11" s="18" t="e">
        <f>VLOOKUP(F11,F5数据库!C:Y,4,0)</f>
        <v>#VALUE!</v>
      </c>
      <c r="P11" s="18" t="e">
        <f>VLOOKUP(G11,F5数据库!AA:AB,2,0)</f>
        <v>#N/A</v>
      </c>
      <c r="Q11" s="18"/>
      <c r="R11" s="18" t="e" cm="1">
        <f t="array" ref="R11">_xlfn.IFS(I11="A",VLOOKUP(F11,F5数据库!C:Y,7,0),I11="B",VLOOKUP(F11,F5数据库!C:Y,13,0),I11="C",VLOOKUP(F11,F5数据库!C:Y,19,0))</f>
        <v>#N/A</v>
      </c>
      <c r="S11" s="18" t="e" cm="1">
        <f t="array" ref="S11">_xlfn.IFS(I11="A",VLOOKUP(F11,F5数据库!C:Y,8,0),I11="B",VLOOKUP(F11,F5数据库!C:Y,14,0),I11="C",VLOOKUP(F11,F5数据库!C:Y,20,0))</f>
        <v>#N/A</v>
      </c>
      <c r="T11" s="19" t="e" cm="1">
        <f t="array" ref="T11">_xlfn.IFS(I11="A",VLOOKUP(F11,F5数据库!C:Y,9,0),I11="B",VLOOKUP(F11,F5数据库!C:Y,15,0),I11="C",VLOOKUP(F11,F5数据库!C:Y,21,0))*C11</f>
        <v>#N/A</v>
      </c>
      <c r="U11" s="18" t="e" cm="1">
        <f t="array" ref="U11">_xlfn.IFS(I11="A",VLOOKUP(F11,F5数据库!C:Y,10,0),I11="B",VLOOKUP(F11,F5数据库!C:Y,16,0),I11="C",VLOOKUP(F11,F5数据库!C:Y,22,0))</f>
        <v>#N/A</v>
      </c>
      <c r="V11" s="18" t="e" cm="1">
        <f t="array" ref="V11">_xlfn.IFS(I11="A",VLOOKUP(F11,F5数据库!C:Y,11,0),I11="B",VLOOKUP(F11,F5数据库!C:Y,17,0),I11="C",VLOOKUP(F11,F5数据库!C:Y,23,0))</f>
        <v>#N/A</v>
      </c>
      <c r="W11" s="18"/>
    </row>
    <row r="12" spans="1:23" x14ac:dyDescent="0.25">
      <c r="A12" s="22"/>
      <c r="B12" s="3"/>
      <c r="C12" s="3"/>
      <c r="D12" s="3"/>
      <c r="E12" s="18" t="e">
        <f t="shared" si="0"/>
        <v>#VALUE!</v>
      </c>
      <c r="F12" s="18" t="e">
        <f t="shared" si="0"/>
        <v>#VALUE!</v>
      </c>
      <c r="G12" s="18" t="str">
        <f t="shared" si="1"/>
        <v/>
      </c>
      <c r="H12" s="18" t="str">
        <f t="shared" si="1"/>
        <v/>
      </c>
      <c r="I12" s="18" t="str">
        <f t="shared" si="1"/>
        <v/>
      </c>
      <c r="J12" s="18" t="str">
        <f t="shared" si="2"/>
        <v/>
      </c>
      <c r="K12" s="18" t="str">
        <f t="shared" si="3"/>
        <v/>
      </c>
      <c r="L12" s="18" t="e">
        <f>VLOOKUP(F12,F5数据库!C:Y,3,0)</f>
        <v>#VALUE!</v>
      </c>
      <c r="M12" s="18" t="e">
        <f t="shared" si="4"/>
        <v>#VALUE!</v>
      </c>
      <c r="N12" s="19" t="e">
        <f t="shared" si="5"/>
        <v>#VALUE!</v>
      </c>
      <c r="O12" s="18" t="e">
        <f>VLOOKUP(F12,F5数据库!C:Y,4,0)</f>
        <v>#VALUE!</v>
      </c>
      <c r="P12" s="18" t="e">
        <f>VLOOKUP(G12,F5数据库!AA:AB,2,0)</f>
        <v>#N/A</v>
      </c>
      <c r="Q12" s="18"/>
      <c r="R12" s="18" t="e" cm="1">
        <f t="array" ref="R12">_xlfn.IFS(I12="A",VLOOKUP(F12,F5数据库!C:Y,7,0),I12="B",VLOOKUP(F12,F5数据库!C:Y,13,0),I12="C",VLOOKUP(F12,F5数据库!C:Y,19,0))</f>
        <v>#N/A</v>
      </c>
      <c r="S12" s="18" t="e" cm="1">
        <f t="array" ref="S12">_xlfn.IFS(I12="A",VLOOKUP(F12,F5数据库!C:Y,8,0),I12="B",VLOOKUP(F12,F5数据库!C:Y,14,0),I12="C",VLOOKUP(F12,F5数据库!C:Y,20,0))</f>
        <v>#N/A</v>
      </c>
      <c r="T12" s="19" t="e" cm="1">
        <f t="array" ref="T12">_xlfn.IFS(I12="A",VLOOKUP(F12,F5数据库!C:Y,9,0),I12="B",VLOOKUP(F12,F5数据库!C:Y,15,0),I12="C",VLOOKUP(F12,F5数据库!C:Y,21,0))*C12</f>
        <v>#N/A</v>
      </c>
      <c r="U12" s="18" t="e" cm="1">
        <f t="array" ref="U12">_xlfn.IFS(I12="A",VLOOKUP(F12,F5数据库!C:Y,10,0),I12="B",VLOOKUP(F12,F5数据库!C:Y,16,0),I12="C",VLOOKUP(F12,F5数据库!C:Y,22,0))</f>
        <v>#N/A</v>
      </c>
      <c r="V12" s="18" t="e" cm="1">
        <f t="array" ref="V12">_xlfn.IFS(I12="A",VLOOKUP(F12,F5数据库!C:Y,11,0),I12="B",VLOOKUP(F12,F5数据库!C:Y,17,0),I12="C",VLOOKUP(F12,F5数据库!C:Y,23,0))</f>
        <v>#N/A</v>
      </c>
      <c r="W12" s="18"/>
    </row>
    <row r="13" spans="1:23" x14ac:dyDescent="0.25">
      <c r="A13" s="22"/>
      <c r="B13" s="3"/>
      <c r="C13" s="3"/>
      <c r="D13" s="3"/>
      <c r="E13" s="18" t="e">
        <f t="shared" si="0"/>
        <v>#VALUE!</v>
      </c>
      <c r="F13" s="18" t="e">
        <f t="shared" si="0"/>
        <v>#VALUE!</v>
      </c>
      <c r="G13" s="18" t="str">
        <f t="shared" si="1"/>
        <v/>
      </c>
      <c r="H13" s="18" t="str">
        <f t="shared" si="1"/>
        <v/>
      </c>
      <c r="I13" s="18" t="str">
        <f t="shared" si="1"/>
        <v/>
      </c>
      <c r="J13" s="18" t="str">
        <f t="shared" si="2"/>
        <v/>
      </c>
      <c r="K13" s="18" t="str">
        <f t="shared" si="3"/>
        <v/>
      </c>
      <c r="L13" s="18" t="e">
        <f>VLOOKUP(F13,F5数据库!C:Y,3,0)</f>
        <v>#VALUE!</v>
      </c>
      <c r="M13" s="18" t="e">
        <f t="shared" si="4"/>
        <v>#VALUE!</v>
      </c>
      <c r="N13" s="19" t="e">
        <f t="shared" si="5"/>
        <v>#VALUE!</v>
      </c>
      <c r="O13" s="18" t="e">
        <f>VLOOKUP(F13,F5数据库!C:Y,4,0)</f>
        <v>#VALUE!</v>
      </c>
      <c r="P13" s="18" t="e">
        <f>VLOOKUP(G13,F5数据库!AA:AB,2,0)</f>
        <v>#N/A</v>
      </c>
      <c r="Q13" s="18"/>
      <c r="R13" s="18" t="e" cm="1">
        <f t="array" ref="R13">_xlfn.IFS(I13="A",VLOOKUP(F13,F5数据库!C:Y,7,0),I13="B",VLOOKUP(F13,F5数据库!C:Y,13,0),I13="C",VLOOKUP(F13,F5数据库!C:Y,19,0))</f>
        <v>#N/A</v>
      </c>
      <c r="S13" s="18" t="e" cm="1">
        <f t="array" ref="S13">_xlfn.IFS(I13="A",VLOOKUP(F13,F5数据库!C:Y,8,0),I13="B",VLOOKUP(F13,F5数据库!C:Y,14,0),I13="C",VLOOKUP(F13,F5数据库!C:Y,20,0))</f>
        <v>#N/A</v>
      </c>
      <c r="T13" s="19" t="e" cm="1">
        <f t="array" ref="T13">_xlfn.IFS(I13="A",VLOOKUP(F13,F5数据库!C:Y,9,0),I13="B",VLOOKUP(F13,F5数据库!C:Y,15,0),I13="C",VLOOKUP(F13,F5数据库!C:Y,21,0))*C13</f>
        <v>#N/A</v>
      </c>
      <c r="U13" s="18" t="e" cm="1">
        <f t="array" ref="U13">_xlfn.IFS(I13="A",VLOOKUP(F13,F5数据库!C:Y,10,0),I13="B",VLOOKUP(F13,F5数据库!C:Y,16,0),I13="C",VLOOKUP(F13,F5数据库!C:Y,22,0))</f>
        <v>#N/A</v>
      </c>
      <c r="V13" s="18" t="e" cm="1">
        <f t="array" ref="V13">_xlfn.IFS(I13="A",VLOOKUP(F13,F5数据库!C:Y,11,0),I13="B",VLOOKUP(F13,F5数据库!C:Y,17,0),I13="C",VLOOKUP(F13,F5数据库!C:Y,23,0))</f>
        <v>#N/A</v>
      </c>
      <c r="W13" s="18"/>
    </row>
    <row r="14" spans="1:23" x14ac:dyDescent="0.25">
      <c r="A14" s="22"/>
      <c r="B14" s="3"/>
      <c r="C14" s="3"/>
      <c r="D14" s="3"/>
      <c r="E14" s="18" t="e">
        <f t="shared" ref="E14:E77" si="6">VALUE(TRIM(MID(SUBSTITUTE($B14,"-",REPT(" ",99)),COLUMN(B14)*99-98,99)))</f>
        <v>#VALUE!</v>
      </c>
      <c r="F14" s="18" t="e">
        <f t="shared" ref="F14:F77" si="7">VALUE(TRIM(MID(SUBSTITUTE($B14,"-",REPT(" ",99)),COLUMN(C14)*99-98,99)))</f>
        <v>#VALUE!</v>
      </c>
      <c r="G14" s="18" t="str">
        <f t="shared" ref="G14:G77" si="8">TRIM(MID(SUBSTITUTE($B14,"-",REPT(" ",99)),COLUMN(D14)*99-98,99))</f>
        <v/>
      </c>
      <c r="H14" s="18" t="str">
        <f t="shared" ref="H14:H77" si="9">TRIM(MID(SUBSTITUTE($B14,"-",REPT(" ",99)),COLUMN(E14)*99-98,99))</f>
        <v/>
      </c>
      <c r="I14" s="18" t="str">
        <f t="shared" ref="I14:I77" si="10">TRIM(MID(SUBSTITUTE($B14,"-",REPT(" ",99)),COLUMN(F14)*99-98,99))</f>
        <v/>
      </c>
      <c r="J14" s="18" t="str">
        <f t="shared" ref="J14:J77" si="11">TRIM(MID(SUBSTITUTE($B14,"-",REPT(" ",99)),COLUMN(G14)*99-98,99))</f>
        <v/>
      </c>
      <c r="K14" s="18" t="str">
        <f t="shared" ref="K14:K77" si="12">TRIM(MID(SUBSTITUTE($B14,"-",REPT(" ",99)),COLUMN(H14)*99-98,99))</f>
        <v/>
      </c>
      <c r="L14" s="18" t="e">
        <f>VLOOKUP(F14,F5数据库!C:Y,3,0)</f>
        <v>#VALUE!</v>
      </c>
      <c r="M14" s="18" t="e">
        <f t="shared" ref="M14:M77" si="13">"DN"&amp;F14</f>
        <v>#VALUE!</v>
      </c>
      <c r="N14" s="19" t="e">
        <f t="shared" ref="N14:N77" si="14">(H14/1000)*C14</f>
        <v>#VALUE!</v>
      </c>
      <c r="O14" s="18" t="e">
        <f>VLOOKUP(F14,F5数据库!C:Y,4,0)</f>
        <v>#VALUE!</v>
      </c>
      <c r="P14" s="18" t="e">
        <f>VLOOKUP(G14,F5数据库!AA:AB,2,0)</f>
        <v>#N/A</v>
      </c>
      <c r="Q14" s="18"/>
      <c r="R14" s="18" t="e" cm="1">
        <f t="array" ref="R14">_xlfn.IFS(I14="A",VLOOKUP(F14,F5数据库!C:Y,7,0),I14="B",VLOOKUP(F14,F5数据库!C:Y,13,0),I14="C",VLOOKUP(F14,F5数据库!C:Y,19,0))</f>
        <v>#N/A</v>
      </c>
      <c r="S14" s="18" t="e" cm="1">
        <f t="array" ref="S14">_xlfn.IFS(I14="A",VLOOKUP(F14,F5数据库!C:Y,8,0),I14="B",VLOOKUP(F14,F5数据库!C:Y,14,0),I14="C",VLOOKUP(F14,F5数据库!C:Y,20,0))</f>
        <v>#N/A</v>
      </c>
      <c r="T14" s="19" t="e" cm="1">
        <f t="array" ref="T14">_xlfn.IFS(I14="A",VLOOKUP(F14,F5数据库!C:Y,9,0),I14="B",VLOOKUP(F14,F5数据库!C:Y,15,0),I14="C",VLOOKUP(F14,F5数据库!C:Y,21,0))*C14</f>
        <v>#N/A</v>
      </c>
      <c r="U14" s="18" t="e" cm="1">
        <f t="array" ref="U14">_xlfn.IFS(I14="A",VLOOKUP(F14,F5数据库!C:Y,10,0),I14="B",VLOOKUP(F14,F5数据库!C:Y,16,0),I14="C",VLOOKUP(F14,F5数据库!C:Y,22,0))</f>
        <v>#N/A</v>
      </c>
      <c r="V14" s="18" t="e" cm="1">
        <f t="array" ref="V14">_xlfn.IFS(I14="A",VLOOKUP(F14,F5数据库!C:Y,11,0),I14="B",VLOOKUP(F14,F5数据库!C:Y,17,0),I14="C",VLOOKUP(F14,F5数据库!C:Y,23,0))</f>
        <v>#N/A</v>
      </c>
      <c r="W14" s="18"/>
    </row>
    <row r="15" spans="1:23" x14ac:dyDescent="0.25">
      <c r="A15" s="22"/>
      <c r="B15" s="3"/>
      <c r="C15" s="3"/>
      <c r="D15" s="3"/>
      <c r="E15" s="18" t="e">
        <f t="shared" si="6"/>
        <v>#VALUE!</v>
      </c>
      <c r="F15" s="18" t="e">
        <f t="shared" si="7"/>
        <v>#VALUE!</v>
      </c>
      <c r="G15" s="18" t="str">
        <f t="shared" si="8"/>
        <v/>
      </c>
      <c r="H15" s="18" t="str">
        <f t="shared" si="9"/>
        <v/>
      </c>
      <c r="I15" s="18" t="str">
        <f t="shared" si="10"/>
        <v/>
      </c>
      <c r="J15" s="18" t="str">
        <f t="shared" si="11"/>
        <v/>
      </c>
      <c r="K15" s="18" t="str">
        <f t="shared" si="12"/>
        <v/>
      </c>
      <c r="L15" s="18" t="e">
        <f>VLOOKUP(F15,F5数据库!C:Y,3,0)</f>
        <v>#VALUE!</v>
      </c>
      <c r="M15" s="18" t="e">
        <f t="shared" si="13"/>
        <v>#VALUE!</v>
      </c>
      <c r="N15" s="19" t="e">
        <f t="shared" si="14"/>
        <v>#VALUE!</v>
      </c>
      <c r="O15" s="18" t="e">
        <f>VLOOKUP(F15,F5数据库!C:Y,4,0)</f>
        <v>#VALUE!</v>
      </c>
      <c r="P15" s="18" t="e">
        <f>VLOOKUP(G15,F5数据库!AA:AB,2,0)</f>
        <v>#N/A</v>
      </c>
      <c r="Q15" s="18"/>
      <c r="R15" s="18" t="e" cm="1">
        <f t="array" ref="R15">_xlfn.IFS(I15="A",VLOOKUP(F15,F5数据库!C:Y,7,0),I15="B",VLOOKUP(F15,F5数据库!C:Y,13,0),I15="C",VLOOKUP(F15,F5数据库!C:Y,19,0))</f>
        <v>#N/A</v>
      </c>
      <c r="S15" s="18" t="e" cm="1">
        <f t="array" ref="S15">_xlfn.IFS(I15="A",VLOOKUP(F15,F5数据库!C:Y,8,0),I15="B",VLOOKUP(F15,F5数据库!C:Y,14,0),I15="C",VLOOKUP(F15,F5数据库!C:Y,20,0))</f>
        <v>#N/A</v>
      </c>
      <c r="T15" s="19" t="e" cm="1">
        <f t="array" ref="T15">_xlfn.IFS(I15="A",VLOOKUP(F15,F5数据库!C:Y,9,0),I15="B",VLOOKUP(F15,F5数据库!C:Y,15,0),I15="C",VLOOKUP(F15,F5数据库!C:Y,21,0))*C15</f>
        <v>#N/A</v>
      </c>
      <c r="U15" s="18" t="e" cm="1">
        <f t="array" ref="U15">_xlfn.IFS(I15="A",VLOOKUP(F15,F5数据库!C:Y,10,0),I15="B",VLOOKUP(F15,F5数据库!C:Y,16,0),I15="C",VLOOKUP(F15,F5数据库!C:Y,22,0))</f>
        <v>#N/A</v>
      </c>
      <c r="V15" s="18" t="e" cm="1">
        <f t="array" ref="V15">_xlfn.IFS(I15="A",VLOOKUP(F15,F5数据库!C:Y,11,0),I15="B",VLOOKUP(F15,F5数据库!C:Y,17,0),I15="C",VLOOKUP(F15,F5数据库!C:Y,23,0))</f>
        <v>#N/A</v>
      </c>
      <c r="W15" s="18"/>
    </row>
    <row r="16" spans="1:23" x14ac:dyDescent="0.25">
      <c r="A16" s="22"/>
      <c r="B16" s="3"/>
      <c r="C16" s="3"/>
      <c r="D16" s="3"/>
      <c r="E16" s="18" t="e">
        <f t="shared" si="6"/>
        <v>#VALUE!</v>
      </c>
      <c r="F16" s="18" t="e">
        <f t="shared" si="7"/>
        <v>#VALUE!</v>
      </c>
      <c r="G16" s="18" t="str">
        <f t="shared" si="8"/>
        <v/>
      </c>
      <c r="H16" s="18" t="str">
        <f t="shared" si="9"/>
        <v/>
      </c>
      <c r="I16" s="18" t="str">
        <f t="shared" si="10"/>
        <v/>
      </c>
      <c r="J16" s="18" t="str">
        <f t="shared" si="11"/>
        <v/>
      </c>
      <c r="K16" s="18" t="str">
        <f t="shared" si="12"/>
        <v/>
      </c>
      <c r="L16" s="18" t="e">
        <f>VLOOKUP(F16,F5数据库!C:Y,3,0)</f>
        <v>#VALUE!</v>
      </c>
      <c r="M16" s="18" t="e">
        <f t="shared" si="13"/>
        <v>#VALUE!</v>
      </c>
      <c r="N16" s="19" t="e">
        <f t="shared" si="14"/>
        <v>#VALUE!</v>
      </c>
      <c r="O16" s="18" t="e">
        <f>VLOOKUP(F16,F5数据库!C:Y,4,0)</f>
        <v>#VALUE!</v>
      </c>
      <c r="P16" s="18" t="e">
        <f>VLOOKUP(G16,F5数据库!AA:AB,2,0)</f>
        <v>#N/A</v>
      </c>
      <c r="Q16" s="18"/>
      <c r="R16" s="18" t="e" cm="1">
        <f t="array" ref="R16">_xlfn.IFS(I16="A",VLOOKUP(F16,F5数据库!C:Y,7,0),I16="B",VLOOKUP(F16,F5数据库!C:Y,13,0),I16="C",VLOOKUP(F16,F5数据库!C:Y,19,0))</f>
        <v>#N/A</v>
      </c>
      <c r="S16" s="18" t="e" cm="1">
        <f t="array" ref="S16">_xlfn.IFS(I16="A",VLOOKUP(F16,F5数据库!C:Y,8,0),I16="B",VLOOKUP(F16,F5数据库!C:Y,14,0),I16="C",VLOOKUP(F16,F5数据库!C:Y,20,0))</f>
        <v>#N/A</v>
      </c>
      <c r="T16" s="19" t="e" cm="1">
        <f t="array" ref="T16">_xlfn.IFS(I16="A",VLOOKUP(F16,F5数据库!C:Y,9,0),I16="B",VLOOKUP(F16,F5数据库!C:Y,15,0),I16="C",VLOOKUP(F16,F5数据库!C:Y,21,0))*C16</f>
        <v>#N/A</v>
      </c>
      <c r="U16" s="18" t="e" cm="1">
        <f t="array" ref="U16">_xlfn.IFS(I16="A",VLOOKUP(F16,F5数据库!C:Y,10,0),I16="B",VLOOKUP(F16,F5数据库!C:Y,16,0),I16="C",VLOOKUP(F16,F5数据库!C:Y,22,0))</f>
        <v>#N/A</v>
      </c>
      <c r="V16" s="18" t="e" cm="1">
        <f t="array" ref="V16">_xlfn.IFS(I16="A",VLOOKUP(F16,F5数据库!C:Y,11,0),I16="B",VLOOKUP(F16,F5数据库!C:Y,17,0),I16="C",VLOOKUP(F16,F5数据库!C:Y,23,0))</f>
        <v>#N/A</v>
      </c>
      <c r="W16" s="18"/>
    </row>
    <row r="17" spans="1:23" x14ac:dyDescent="0.25">
      <c r="A17" s="22"/>
      <c r="B17" s="3"/>
      <c r="C17" s="3"/>
      <c r="D17" s="3"/>
      <c r="E17" s="18" t="e">
        <f t="shared" si="6"/>
        <v>#VALUE!</v>
      </c>
      <c r="F17" s="18" t="e">
        <f t="shared" si="7"/>
        <v>#VALUE!</v>
      </c>
      <c r="G17" s="18" t="str">
        <f t="shared" si="8"/>
        <v/>
      </c>
      <c r="H17" s="18" t="str">
        <f t="shared" si="9"/>
        <v/>
      </c>
      <c r="I17" s="18" t="str">
        <f t="shared" si="10"/>
        <v/>
      </c>
      <c r="J17" s="18" t="str">
        <f t="shared" si="11"/>
        <v/>
      </c>
      <c r="K17" s="18" t="str">
        <f t="shared" si="12"/>
        <v/>
      </c>
      <c r="L17" s="18" t="e">
        <f>VLOOKUP(F17,F5数据库!C:Y,3,0)</f>
        <v>#VALUE!</v>
      </c>
      <c r="M17" s="18" t="e">
        <f t="shared" si="13"/>
        <v>#VALUE!</v>
      </c>
      <c r="N17" s="19" t="e">
        <f t="shared" si="14"/>
        <v>#VALUE!</v>
      </c>
      <c r="O17" s="18" t="e">
        <f>VLOOKUP(F17,F5数据库!C:Y,4,0)</f>
        <v>#VALUE!</v>
      </c>
      <c r="P17" s="18" t="e">
        <f>VLOOKUP(G17,F5数据库!AA:AB,2,0)</f>
        <v>#N/A</v>
      </c>
      <c r="Q17" s="18"/>
      <c r="R17" s="18" t="e" cm="1">
        <f t="array" ref="R17">_xlfn.IFS(I17="A",VLOOKUP(F17,F5数据库!C:Y,7,0),I17="B",VLOOKUP(F17,F5数据库!C:Y,13,0),I17="C",VLOOKUP(F17,F5数据库!C:Y,19,0))</f>
        <v>#N/A</v>
      </c>
      <c r="S17" s="18" t="e" cm="1">
        <f t="array" ref="S17">_xlfn.IFS(I17="A",VLOOKUP(F17,F5数据库!C:Y,8,0),I17="B",VLOOKUP(F17,F5数据库!C:Y,14,0),I17="C",VLOOKUP(F17,F5数据库!C:Y,20,0))</f>
        <v>#N/A</v>
      </c>
      <c r="T17" s="19" t="e" cm="1">
        <f t="array" ref="T17">_xlfn.IFS(I17="A",VLOOKUP(F17,F5数据库!C:Y,9,0),I17="B",VLOOKUP(F17,F5数据库!C:Y,15,0),I17="C",VLOOKUP(F17,F5数据库!C:Y,21,0))*C17</f>
        <v>#N/A</v>
      </c>
      <c r="U17" s="18" t="e" cm="1">
        <f t="array" ref="U17">_xlfn.IFS(I17="A",VLOOKUP(F17,F5数据库!C:Y,10,0),I17="B",VLOOKUP(F17,F5数据库!C:Y,16,0),I17="C",VLOOKUP(F17,F5数据库!C:Y,22,0))</f>
        <v>#N/A</v>
      </c>
      <c r="V17" s="18" t="e" cm="1">
        <f t="array" ref="V17">_xlfn.IFS(I17="A",VLOOKUP(F17,F5数据库!C:Y,11,0),I17="B",VLOOKUP(F17,F5数据库!C:Y,17,0),I17="C",VLOOKUP(F17,F5数据库!C:Y,23,0))</f>
        <v>#N/A</v>
      </c>
      <c r="W17" s="18"/>
    </row>
    <row r="18" spans="1:23" x14ac:dyDescent="0.25">
      <c r="A18" s="22"/>
      <c r="B18" s="3"/>
      <c r="C18" s="3"/>
      <c r="D18" s="3"/>
      <c r="E18" s="18" t="e">
        <f t="shared" si="6"/>
        <v>#VALUE!</v>
      </c>
      <c r="F18" s="18" t="e">
        <f t="shared" si="7"/>
        <v>#VALUE!</v>
      </c>
      <c r="G18" s="18" t="str">
        <f t="shared" si="8"/>
        <v/>
      </c>
      <c r="H18" s="18" t="str">
        <f t="shared" si="9"/>
        <v/>
      </c>
      <c r="I18" s="18" t="str">
        <f t="shared" si="10"/>
        <v/>
      </c>
      <c r="J18" s="18" t="str">
        <f t="shared" si="11"/>
        <v/>
      </c>
      <c r="K18" s="18" t="str">
        <f t="shared" si="12"/>
        <v/>
      </c>
      <c r="L18" s="18" t="e">
        <f>VLOOKUP(F18,F5数据库!C:Y,3,0)</f>
        <v>#VALUE!</v>
      </c>
      <c r="M18" s="18" t="e">
        <f t="shared" si="13"/>
        <v>#VALUE!</v>
      </c>
      <c r="N18" s="19" t="e">
        <f t="shared" si="14"/>
        <v>#VALUE!</v>
      </c>
      <c r="O18" s="18" t="e">
        <f>VLOOKUP(F18,F5数据库!C:Y,4,0)</f>
        <v>#VALUE!</v>
      </c>
      <c r="P18" s="18" t="e">
        <f>VLOOKUP(G18,F5数据库!AA:AB,2,0)</f>
        <v>#N/A</v>
      </c>
      <c r="Q18" s="18"/>
      <c r="R18" s="18" t="e" cm="1">
        <f t="array" ref="R18">_xlfn.IFS(I18="A",VLOOKUP(F18,F5数据库!C:Y,7,0),I18="B",VLOOKUP(F18,F5数据库!C:Y,13,0),I18="C",VLOOKUP(F18,F5数据库!C:Y,19,0))</f>
        <v>#N/A</v>
      </c>
      <c r="S18" s="18" t="e" cm="1">
        <f t="array" ref="S18">_xlfn.IFS(I18="A",VLOOKUP(F18,F5数据库!C:Y,8,0),I18="B",VLOOKUP(F18,F5数据库!C:Y,14,0),I18="C",VLOOKUP(F18,F5数据库!C:Y,20,0))</f>
        <v>#N/A</v>
      </c>
      <c r="T18" s="19" t="e" cm="1">
        <f t="array" ref="T18">_xlfn.IFS(I18="A",VLOOKUP(F18,F5数据库!C:Y,9,0),I18="B",VLOOKUP(F18,F5数据库!C:Y,15,0),I18="C",VLOOKUP(F18,F5数据库!C:Y,21,0))*C18</f>
        <v>#N/A</v>
      </c>
      <c r="U18" s="18" t="e" cm="1">
        <f t="array" ref="U18">_xlfn.IFS(I18="A",VLOOKUP(F18,F5数据库!C:Y,10,0),I18="B",VLOOKUP(F18,F5数据库!C:Y,16,0),I18="C",VLOOKUP(F18,F5数据库!C:Y,22,0))</f>
        <v>#N/A</v>
      </c>
      <c r="V18" s="18" t="e" cm="1">
        <f t="array" ref="V18">_xlfn.IFS(I18="A",VLOOKUP(F18,F5数据库!C:Y,11,0),I18="B",VLOOKUP(F18,F5数据库!C:Y,17,0),I18="C",VLOOKUP(F18,F5数据库!C:Y,23,0))</f>
        <v>#N/A</v>
      </c>
      <c r="W18" s="18"/>
    </row>
    <row r="19" spans="1:23" x14ac:dyDescent="0.25">
      <c r="A19" s="22"/>
      <c r="B19" s="3"/>
      <c r="C19" s="3"/>
      <c r="D19" s="3"/>
      <c r="E19" s="18" t="e">
        <f t="shared" si="6"/>
        <v>#VALUE!</v>
      </c>
      <c r="F19" s="18" t="e">
        <f t="shared" si="7"/>
        <v>#VALUE!</v>
      </c>
      <c r="G19" s="18" t="str">
        <f t="shared" si="8"/>
        <v/>
      </c>
      <c r="H19" s="18" t="str">
        <f t="shared" si="9"/>
        <v/>
      </c>
      <c r="I19" s="18" t="str">
        <f t="shared" si="10"/>
        <v/>
      </c>
      <c r="J19" s="18" t="str">
        <f t="shared" si="11"/>
        <v/>
      </c>
      <c r="K19" s="18" t="str">
        <f t="shared" si="12"/>
        <v/>
      </c>
      <c r="L19" s="18" t="e">
        <f>VLOOKUP(F19,F5数据库!C:Y,3,0)</f>
        <v>#VALUE!</v>
      </c>
      <c r="M19" s="18" t="e">
        <f t="shared" si="13"/>
        <v>#VALUE!</v>
      </c>
      <c r="N19" s="19" t="e">
        <f t="shared" si="14"/>
        <v>#VALUE!</v>
      </c>
      <c r="O19" s="18" t="e">
        <f>VLOOKUP(F19,F5数据库!C:Y,4,0)</f>
        <v>#VALUE!</v>
      </c>
      <c r="P19" s="18" t="e">
        <f>VLOOKUP(G19,F5数据库!AA:AB,2,0)</f>
        <v>#N/A</v>
      </c>
      <c r="Q19" s="18"/>
      <c r="R19" s="18" t="e" cm="1">
        <f t="array" ref="R19">_xlfn.IFS(I19="A",VLOOKUP(F19,F5数据库!C:Y,7,0),I19="B",VLOOKUP(F19,F5数据库!C:Y,13,0),I19="C",VLOOKUP(F19,F5数据库!C:Y,19,0))</f>
        <v>#N/A</v>
      </c>
      <c r="S19" s="18" t="e" cm="1">
        <f t="array" ref="S19">_xlfn.IFS(I19="A",VLOOKUP(F19,F5数据库!C:Y,8,0),I19="B",VLOOKUP(F19,F5数据库!C:Y,14,0),I19="C",VLOOKUP(F19,F5数据库!C:Y,20,0))</f>
        <v>#N/A</v>
      </c>
      <c r="T19" s="19" t="e" cm="1">
        <f t="array" ref="T19">_xlfn.IFS(I19="A",VLOOKUP(F19,F5数据库!C:Y,9,0),I19="B",VLOOKUP(F19,F5数据库!C:Y,15,0),I19="C",VLOOKUP(F19,F5数据库!C:Y,21,0))*C19</f>
        <v>#N/A</v>
      </c>
      <c r="U19" s="18" t="e" cm="1">
        <f t="array" ref="U19">_xlfn.IFS(I19="A",VLOOKUP(F19,F5数据库!C:Y,10,0),I19="B",VLOOKUP(F19,F5数据库!C:Y,16,0),I19="C",VLOOKUP(F19,F5数据库!C:Y,22,0))</f>
        <v>#N/A</v>
      </c>
      <c r="V19" s="18" t="e" cm="1">
        <f t="array" ref="V19">_xlfn.IFS(I19="A",VLOOKUP(F19,F5数据库!C:Y,11,0),I19="B",VLOOKUP(F19,F5数据库!C:Y,17,0),I19="C",VLOOKUP(F19,F5数据库!C:Y,23,0))</f>
        <v>#N/A</v>
      </c>
      <c r="W19" s="18"/>
    </row>
    <row r="20" spans="1:23" x14ac:dyDescent="0.25">
      <c r="A20" s="22"/>
      <c r="B20" s="3"/>
      <c r="C20" s="3"/>
      <c r="D20" s="3"/>
      <c r="E20" s="18" t="e">
        <f t="shared" si="6"/>
        <v>#VALUE!</v>
      </c>
      <c r="F20" s="18" t="e">
        <f t="shared" si="7"/>
        <v>#VALUE!</v>
      </c>
      <c r="G20" s="18" t="str">
        <f t="shared" si="8"/>
        <v/>
      </c>
      <c r="H20" s="18" t="str">
        <f t="shared" si="9"/>
        <v/>
      </c>
      <c r="I20" s="18" t="str">
        <f t="shared" si="10"/>
        <v/>
      </c>
      <c r="J20" s="18" t="str">
        <f t="shared" si="11"/>
        <v/>
      </c>
      <c r="K20" s="18" t="str">
        <f t="shared" si="12"/>
        <v/>
      </c>
      <c r="L20" s="18" t="e">
        <f>VLOOKUP(F20,F5数据库!C:Y,3,0)</f>
        <v>#VALUE!</v>
      </c>
      <c r="M20" s="18" t="e">
        <f t="shared" si="13"/>
        <v>#VALUE!</v>
      </c>
      <c r="N20" s="19" t="e">
        <f t="shared" si="14"/>
        <v>#VALUE!</v>
      </c>
      <c r="O20" s="18" t="e">
        <f>VLOOKUP(F20,F5数据库!C:Y,4,0)</f>
        <v>#VALUE!</v>
      </c>
      <c r="P20" s="18" t="e">
        <f>VLOOKUP(G20,F5数据库!AA:AB,2,0)</f>
        <v>#N/A</v>
      </c>
      <c r="Q20" s="18"/>
      <c r="R20" s="18" t="e" cm="1">
        <f t="array" ref="R20">_xlfn.IFS(I20="A",VLOOKUP(F20,F5数据库!C:Y,7,0),I20="B",VLOOKUP(F20,F5数据库!C:Y,13,0),I20="C",VLOOKUP(F20,F5数据库!C:Y,19,0))</f>
        <v>#N/A</v>
      </c>
      <c r="S20" s="18" t="e" cm="1">
        <f t="array" ref="S20">_xlfn.IFS(I20="A",VLOOKUP(F20,F5数据库!C:Y,8,0),I20="B",VLOOKUP(F20,F5数据库!C:Y,14,0),I20="C",VLOOKUP(F20,F5数据库!C:Y,20,0))</f>
        <v>#N/A</v>
      </c>
      <c r="T20" s="19" t="e" cm="1">
        <f t="array" ref="T20">_xlfn.IFS(I20="A",VLOOKUP(F20,F5数据库!C:Y,9,0),I20="B",VLOOKUP(F20,F5数据库!C:Y,15,0),I20="C",VLOOKUP(F20,F5数据库!C:Y,21,0))*C20</f>
        <v>#N/A</v>
      </c>
      <c r="U20" s="18" t="e" cm="1">
        <f t="array" ref="U20">_xlfn.IFS(I20="A",VLOOKUP(F20,F5数据库!C:Y,10,0),I20="B",VLOOKUP(F20,F5数据库!C:Y,16,0),I20="C",VLOOKUP(F20,F5数据库!C:Y,22,0))</f>
        <v>#N/A</v>
      </c>
      <c r="V20" s="18" t="e" cm="1">
        <f t="array" ref="V20">_xlfn.IFS(I20="A",VLOOKUP(F20,F5数据库!C:Y,11,0),I20="B",VLOOKUP(F20,F5数据库!C:Y,17,0),I20="C",VLOOKUP(F20,F5数据库!C:Y,23,0))</f>
        <v>#N/A</v>
      </c>
      <c r="W20" s="18"/>
    </row>
    <row r="21" spans="1:23" x14ac:dyDescent="0.25">
      <c r="A21" s="22"/>
      <c r="B21" s="3"/>
      <c r="C21" s="3"/>
      <c r="D21" s="3"/>
      <c r="E21" s="18" t="e">
        <f t="shared" si="6"/>
        <v>#VALUE!</v>
      </c>
      <c r="F21" s="18" t="e">
        <f t="shared" si="7"/>
        <v>#VALUE!</v>
      </c>
      <c r="G21" s="18" t="str">
        <f t="shared" si="8"/>
        <v/>
      </c>
      <c r="H21" s="18" t="str">
        <f t="shared" si="9"/>
        <v/>
      </c>
      <c r="I21" s="18" t="str">
        <f t="shared" si="10"/>
        <v/>
      </c>
      <c r="J21" s="18" t="str">
        <f t="shared" si="11"/>
        <v/>
      </c>
      <c r="K21" s="18" t="str">
        <f t="shared" si="12"/>
        <v/>
      </c>
      <c r="L21" s="18" t="e">
        <f>VLOOKUP(F21,F5数据库!C:Y,3,0)</f>
        <v>#VALUE!</v>
      </c>
      <c r="M21" s="18" t="e">
        <f t="shared" si="13"/>
        <v>#VALUE!</v>
      </c>
      <c r="N21" s="19" t="e">
        <f t="shared" si="14"/>
        <v>#VALUE!</v>
      </c>
      <c r="O21" s="18" t="e">
        <f>VLOOKUP(F21,F5数据库!C:Y,4,0)</f>
        <v>#VALUE!</v>
      </c>
      <c r="P21" s="18" t="e">
        <f>VLOOKUP(G21,F5数据库!AA:AB,2,0)</f>
        <v>#N/A</v>
      </c>
      <c r="Q21" s="18"/>
      <c r="R21" s="18" t="e" cm="1">
        <f t="array" ref="R21">_xlfn.IFS(I21="A",VLOOKUP(F21,F5数据库!C:Y,7,0),I21="B",VLOOKUP(F21,F5数据库!C:Y,13,0),I21="C",VLOOKUP(F21,F5数据库!C:Y,19,0))</f>
        <v>#N/A</v>
      </c>
      <c r="S21" s="18" t="e" cm="1">
        <f t="array" ref="S21">_xlfn.IFS(I21="A",VLOOKUP(F21,F5数据库!C:Y,8,0),I21="B",VLOOKUP(F21,F5数据库!C:Y,14,0),I21="C",VLOOKUP(F21,F5数据库!C:Y,20,0))</f>
        <v>#N/A</v>
      </c>
      <c r="T21" s="19" t="e" cm="1">
        <f t="array" ref="T21">_xlfn.IFS(I21="A",VLOOKUP(F21,F5数据库!C:Y,9,0),I21="B",VLOOKUP(F21,F5数据库!C:Y,15,0),I21="C",VLOOKUP(F21,F5数据库!C:Y,21,0))*C21</f>
        <v>#N/A</v>
      </c>
      <c r="U21" s="18" t="e" cm="1">
        <f t="array" ref="U21">_xlfn.IFS(I21="A",VLOOKUP(F21,F5数据库!C:Y,10,0),I21="B",VLOOKUP(F21,F5数据库!C:Y,16,0),I21="C",VLOOKUP(F21,F5数据库!C:Y,22,0))</f>
        <v>#N/A</v>
      </c>
      <c r="V21" s="18" t="e" cm="1">
        <f t="array" ref="V21">_xlfn.IFS(I21="A",VLOOKUP(F21,F5数据库!C:Y,11,0),I21="B",VLOOKUP(F21,F5数据库!C:Y,17,0),I21="C",VLOOKUP(F21,F5数据库!C:Y,23,0))</f>
        <v>#N/A</v>
      </c>
      <c r="W21" s="18"/>
    </row>
    <row r="22" spans="1:23" x14ac:dyDescent="0.25">
      <c r="A22" s="22"/>
      <c r="B22" s="3"/>
      <c r="C22" s="3"/>
      <c r="D22" s="3"/>
      <c r="E22" s="18" t="e">
        <f t="shared" si="6"/>
        <v>#VALUE!</v>
      </c>
      <c r="F22" s="18" t="e">
        <f t="shared" si="7"/>
        <v>#VALUE!</v>
      </c>
      <c r="G22" s="18" t="str">
        <f t="shared" si="8"/>
        <v/>
      </c>
      <c r="H22" s="18" t="str">
        <f t="shared" si="9"/>
        <v/>
      </c>
      <c r="I22" s="18" t="str">
        <f t="shared" si="10"/>
        <v/>
      </c>
      <c r="J22" s="18" t="str">
        <f t="shared" si="11"/>
        <v/>
      </c>
      <c r="K22" s="18" t="str">
        <f t="shared" si="12"/>
        <v/>
      </c>
      <c r="L22" s="18" t="e">
        <f>VLOOKUP(F22,F5数据库!C:Y,3,0)</f>
        <v>#VALUE!</v>
      </c>
      <c r="M22" s="18" t="e">
        <f t="shared" si="13"/>
        <v>#VALUE!</v>
      </c>
      <c r="N22" s="19" t="e">
        <f t="shared" si="14"/>
        <v>#VALUE!</v>
      </c>
      <c r="O22" s="18" t="e">
        <f>VLOOKUP(F22,F5数据库!C:Y,4,0)</f>
        <v>#VALUE!</v>
      </c>
      <c r="P22" s="18" t="e">
        <f>VLOOKUP(G22,F5数据库!AA:AB,2,0)</f>
        <v>#N/A</v>
      </c>
      <c r="Q22" s="18"/>
      <c r="R22" s="18" t="e" cm="1">
        <f t="array" ref="R22">_xlfn.IFS(I22="A",VLOOKUP(F22,F5数据库!C:Y,7,0),I22="B",VLOOKUP(F22,F5数据库!C:Y,13,0),I22="C",VLOOKUP(F22,F5数据库!C:Y,19,0))</f>
        <v>#N/A</v>
      </c>
      <c r="S22" s="18" t="e" cm="1">
        <f t="array" ref="S22">_xlfn.IFS(I22="A",VLOOKUP(F22,F5数据库!C:Y,8,0),I22="B",VLOOKUP(F22,F5数据库!C:Y,14,0),I22="C",VLOOKUP(F22,F5数据库!C:Y,20,0))</f>
        <v>#N/A</v>
      </c>
      <c r="T22" s="19" t="e" cm="1">
        <f t="array" ref="T22">_xlfn.IFS(I22="A",VLOOKUP(F22,F5数据库!C:Y,9,0),I22="B",VLOOKUP(F22,F5数据库!C:Y,15,0),I22="C",VLOOKUP(F22,F5数据库!C:Y,21,0))*C22</f>
        <v>#N/A</v>
      </c>
      <c r="U22" s="18" t="e" cm="1">
        <f t="array" ref="U22">_xlfn.IFS(I22="A",VLOOKUP(F22,F5数据库!C:Y,10,0),I22="B",VLOOKUP(F22,F5数据库!C:Y,16,0),I22="C",VLOOKUP(F22,F5数据库!C:Y,22,0))</f>
        <v>#N/A</v>
      </c>
      <c r="V22" s="18" t="e" cm="1">
        <f t="array" ref="V22">_xlfn.IFS(I22="A",VLOOKUP(F22,F5数据库!C:Y,11,0),I22="B",VLOOKUP(F22,F5数据库!C:Y,17,0),I22="C",VLOOKUP(F22,F5数据库!C:Y,23,0))</f>
        <v>#N/A</v>
      </c>
      <c r="W22" s="18"/>
    </row>
    <row r="23" spans="1:23" x14ac:dyDescent="0.25">
      <c r="A23" s="22"/>
      <c r="B23" s="3"/>
      <c r="C23" s="3"/>
      <c r="D23" s="3"/>
      <c r="E23" s="18" t="e">
        <f t="shared" si="6"/>
        <v>#VALUE!</v>
      </c>
      <c r="F23" s="18" t="e">
        <f t="shared" si="7"/>
        <v>#VALUE!</v>
      </c>
      <c r="G23" s="18" t="str">
        <f t="shared" si="8"/>
        <v/>
      </c>
      <c r="H23" s="18" t="str">
        <f t="shared" si="9"/>
        <v/>
      </c>
      <c r="I23" s="18" t="str">
        <f t="shared" si="10"/>
        <v/>
      </c>
      <c r="J23" s="18" t="str">
        <f t="shared" si="11"/>
        <v/>
      </c>
      <c r="K23" s="18" t="str">
        <f t="shared" si="12"/>
        <v/>
      </c>
      <c r="L23" s="18" t="e">
        <f>VLOOKUP(F23,F5数据库!C:Y,3,0)</f>
        <v>#VALUE!</v>
      </c>
      <c r="M23" s="18" t="e">
        <f t="shared" si="13"/>
        <v>#VALUE!</v>
      </c>
      <c r="N23" s="19" t="e">
        <f t="shared" si="14"/>
        <v>#VALUE!</v>
      </c>
      <c r="O23" s="18" t="e">
        <f>VLOOKUP(F23,F5数据库!C:Y,4,0)</f>
        <v>#VALUE!</v>
      </c>
      <c r="P23" s="18" t="e">
        <f>VLOOKUP(G23,F5数据库!AA:AB,2,0)</f>
        <v>#N/A</v>
      </c>
      <c r="Q23" s="18"/>
      <c r="R23" s="18" t="e" cm="1">
        <f t="array" ref="R23">_xlfn.IFS(I23="A",VLOOKUP(F23,F5数据库!C:Y,7,0),I23="B",VLOOKUP(F23,F5数据库!C:Y,13,0),I23="C",VLOOKUP(F23,F5数据库!C:Y,19,0))</f>
        <v>#N/A</v>
      </c>
      <c r="S23" s="18" t="e" cm="1">
        <f t="array" ref="S23">_xlfn.IFS(I23="A",VLOOKUP(F23,F5数据库!C:Y,8,0),I23="B",VLOOKUP(F23,F5数据库!C:Y,14,0),I23="C",VLOOKUP(F23,F5数据库!C:Y,20,0))</f>
        <v>#N/A</v>
      </c>
      <c r="T23" s="19" t="e" cm="1">
        <f t="array" ref="T23">_xlfn.IFS(I23="A",VLOOKUP(F23,F5数据库!C:Y,9,0),I23="B",VLOOKUP(F23,F5数据库!C:Y,15,0),I23="C",VLOOKUP(F23,F5数据库!C:Y,21,0))*C23</f>
        <v>#N/A</v>
      </c>
      <c r="U23" s="18" t="e" cm="1">
        <f t="array" ref="U23">_xlfn.IFS(I23="A",VLOOKUP(F23,F5数据库!C:Y,10,0),I23="B",VLOOKUP(F23,F5数据库!C:Y,16,0),I23="C",VLOOKUP(F23,F5数据库!C:Y,22,0))</f>
        <v>#N/A</v>
      </c>
      <c r="V23" s="18" t="e" cm="1">
        <f t="array" ref="V23">_xlfn.IFS(I23="A",VLOOKUP(F23,F5数据库!C:Y,11,0),I23="B",VLOOKUP(F23,F5数据库!C:Y,17,0),I23="C",VLOOKUP(F23,F5数据库!C:Y,23,0))</f>
        <v>#N/A</v>
      </c>
      <c r="W23" s="18"/>
    </row>
    <row r="24" spans="1:23" x14ac:dyDescent="0.25">
      <c r="A24" s="22"/>
      <c r="B24" s="3"/>
      <c r="C24" s="3"/>
      <c r="D24" s="3"/>
      <c r="E24" s="18" t="e">
        <f t="shared" si="6"/>
        <v>#VALUE!</v>
      </c>
      <c r="F24" s="18" t="e">
        <f t="shared" si="7"/>
        <v>#VALUE!</v>
      </c>
      <c r="G24" s="18" t="str">
        <f t="shared" si="8"/>
        <v/>
      </c>
      <c r="H24" s="18" t="str">
        <f t="shared" si="9"/>
        <v/>
      </c>
      <c r="I24" s="18" t="str">
        <f t="shared" si="10"/>
        <v/>
      </c>
      <c r="J24" s="18" t="str">
        <f t="shared" si="11"/>
        <v/>
      </c>
      <c r="K24" s="18" t="str">
        <f t="shared" si="12"/>
        <v/>
      </c>
      <c r="L24" s="18" t="e">
        <f>VLOOKUP(F24,F5数据库!C:Y,3,0)</f>
        <v>#VALUE!</v>
      </c>
      <c r="M24" s="18" t="e">
        <f t="shared" si="13"/>
        <v>#VALUE!</v>
      </c>
      <c r="N24" s="19" t="e">
        <f t="shared" si="14"/>
        <v>#VALUE!</v>
      </c>
      <c r="O24" s="18" t="e">
        <f>VLOOKUP(F24,F5数据库!C:Y,4,0)</f>
        <v>#VALUE!</v>
      </c>
      <c r="P24" s="18" t="e">
        <f>VLOOKUP(G24,F5数据库!AA:AB,2,0)</f>
        <v>#N/A</v>
      </c>
      <c r="Q24" s="18"/>
      <c r="R24" s="18" t="e" cm="1">
        <f t="array" ref="R24">_xlfn.IFS(I24="A",VLOOKUP(F24,F5数据库!C:Y,7,0),I24="B",VLOOKUP(F24,F5数据库!C:Y,13,0),I24="C",VLOOKUP(F24,F5数据库!C:Y,19,0))</f>
        <v>#N/A</v>
      </c>
      <c r="S24" s="18" t="e" cm="1">
        <f t="array" ref="S24">_xlfn.IFS(I24="A",VLOOKUP(F24,F5数据库!C:Y,8,0),I24="B",VLOOKUP(F24,F5数据库!C:Y,14,0),I24="C",VLOOKUP(F24,F5数据库!C:Y,20,0))</f>
        <v>#N/A</v>
      </c>
      <c r="T24" s="19" t="e" cm="1">
        <f t="array" ref="T24">_xlfn.IFS(I24="A",VLOOKUP(F24,F5数据库!C:Y,9,0),I24="B",VLOOKUP(F24,F5数据库!C:Y,15,0),I24="C",VLOOKUP(F24,F5数据库!C:Y,21,0))*C24</f>
        <v>#N/A</v>
      </c>
      <c r="U24" s="18" t="e" cm="1">
        <f t="array" ref="U24">_xlfn.IFS(I24="A",VLOOKUP(F24,F5数据库!C:Y,10,0),I24="B",VLOOKUP(F24,F5数据库!C:Y,16,0),I24="C",VLOOKUP(F24,F5数据库!C:Y,22,0))</f>
        <v>#N/A</v>
      </c>
      <c r="V24" s="18" t="e" cm="1">
        <f t="array" ref="V24">_xlfn.IFS(I24="A",VLOOKUP(F24,F5数据库!C:Y,11,0),I24="B",VLOOKUP(F24,F5数据库!C:Y,17,0),I24="C",VLOOKUP(F24,F5数据库!C:Y,23,0))</f>
        <v>#N/A</v>
      </c>
      <c r="W24" s="18"/>
    </row>
    <row r="25" spans="1:23" x14ac:dyDescent="0.25">
      <c r="A25" s="22"/>
      <c r="B25" s="3"/>
      <c r="C25" s="3"/>
      <c r="D25" s="3"/>
      <c r="E25" s="18" t="e">
        <f t="shared" si="6"/>
        <v>#VALUE!</v>
      </c>
      <c r="F25" s="18" t="e">
        <f t="shared" si="7"/>
        <v>#VALUE!</v>
      </c>
      <c r="G25" s="18" t="str">
        <f t="shared" si="8"/>
        <v/>
      </c>
      <c r="H25" s="18" t="str">
        <f t="shared" si="9"/>
        <v/>
      </c>
      <c r="I25" s="18" t="str">
        <f t="shared" si="10"/>
        <v/>
      </c>
      <c r="J25" s="18" t="str">
        <f t="shared" si="11"/>
        <v/>
      </c>
      <c r="K25" s="18" t="str">
        <f t="shared" si="12"/>
        <v/>
      </c>
      <c r="L25" s="18" t="e">
        <f>VLOOKUP(F25,F5数据库!C:Y,3,0)</f>
        <v>#VALUE!</v>
      </c>
      <c r="M25" s="18" t="e">
        <f t="shared" si="13"/>
        <v>#VALUE!</v>
      </c>
      <c r="N25" s="19" t="e">
        <f t="shared" si="14"/>
        <v>#VALUE!</v>
      </c>
      <c r="O25" s="18" t="e">
        <f>VLOOKUP(F25,F5数据库!C:Y,4,0)</f>
        <v>#VALUE!</v>
      </c>
      <c r="P25" s="18" t="e">
        <f>VLOOKUP(G25,F5数据库!AA:AB,2,0)</f>
        <v>#N/A</v>
      </c>
      <c r="Q25" s="18"/>
      <c r="R25" s="18" t="e" cm="1">
        <f t="array" ref="R25">_xlfn.IFS(I25="A",VLOOKUP(F25,F5数据库!C:Y,7,0),I25="B",VLOOKUP(F25,F5数据库!C:Y,13,0),I25="C",VLOOKUP(F25,F5数据库!C:Y,19,0))</f>
        <v>#N/A</v>
      </c>
      <c r="S25" s="18" t="e" cm="1">
        <f t="array" ref="S25">_xlfn.IFS(I25="A",VLOOKUP(F25,F5数据库!C:Y,8,0),I25="B",VLOOKUP(F25,F5数据库!C:Y,14,0),I25="C",VLOOKUP(F25,F5数据库!C:Y,20,0))</f>
        <v>#N/A</v>
      </c>
      <c r="T25" s="19" t="e" cm="1">
        <f t="array" ref="T25">_xlfn.IFS(I25="A",VLOOKUP(F25,F5数据库!C:Y,9,0),I25="B",VLOOKUP(F25,F5数据库!C:Y,15,0),I25="C",VLOOKUP(F25,F5数据库!C:Y,21,0))*C25</f>
        <v>#N/A</v>
      </c>
      <c r="U25" s="18" t="e" cm="1">
        <f t="array" ref="U25">_xlfn.IFS(I25="A",VLOOKUP(F25,F5数据库!C:Y,10,0),I25="B",VLOOKUP(F25,F5数据库!C:Y,16,0),I25="C",VLOOKUP(F25,F5数据库!C:Y,22,0))</f>
        <v>#N/A</v>
      </c>
      <c r="V25" s="18" t="e" cm="1">
        <f t="array" ref="V25">_xlfn.IFS(I25="A",VLOOKUP(F25,F5数据库!C:Y,11,0),I25="B",VLOOKUP(F25,F5数据库!C:Y,17,0),I25="C",VLOOKUP(F25,F5数据库!C:Y,23,0))</f>
        <v>#N/A</v>
      </c>
      <c r="W25" s="18"/>
    </row>
    <row r="26" spans="1:23" x14ac:dyDescent="0.25">
      <c r="A26" s="22"/>
      <c r="B26" s="3"/>
      <c r="C26" s="3"/>
      <c r="D26" s="3"/>
      <c r="E26" s="18" t="e">
        <f t="shared" si="6"/>
        <v>#VALUE!</v>
      </c>
      <c r="F26" s="18" t="e">
        <f t="shared" si="7"/>
        <v>#VALUE!</v>
      </c>
      <c r="G26" s="18" t="str">
        <f t="shared" si="8"/>
        <v/>
      </c>
      <c r="H26" s="18" t="str">
        <f t="shared" si="9"/>
        <v/>
      </c>
      <c r="I26" s="18" t="str">
        <f t="shared" si="10"/>
        <v/>
      </c>
      <c r="J26" s="18" t="str">
        <f t="shared" si="11"/>
        <v/>
      </c>
      <c r="K26" s="18" t="str">
        <f t="shared" si="12"/>
        <v/>
      </c>
      <c r="L26" s="18" t="e">
        <f>VLOOKUP(F26,F5数据库!C:Y,3,0)</f>
        <v>#VALUE!</v>
      </c>
      <c r="M26" s="18" t="e">
        <f t="shared" si="13"/>
        <v>#VALUE!</v>
      </c>
      <c r="N26" s="19" t="e">
        <f t="shared" si="14"/>
        <v>#VALUE!</v>
      </c>
      <c r="O26" s="18" t="e">
        <f>VLOOKUP(F26,F5数据库!C:Y,4,0)</f>
        <v>#VALUE!</v>
      </c>
      <c r="P26" s="18" t="e">
        <f>VLOOKUP(G26,F5数据库!AA:AB,2,0)</f>
        <v>#N/A</v>
      </c>
      <c r="Q26" s="18"/>
      <c r="R26" s="18" t="e" cm="1">
        <f t="array" ref="R26">_xlfn.IFS(I26="A",VLOOKUP(F26,F5数据库!C:Y,7,0),I26="B",VLOOKUP(F26,F5数据库!C:Y,13,0),I26="C",VLOOKUP(F26,F5数据库!C:Y,19,0))</f>
        <v>#N/A</v>
      </c>
      <c r="S26" s="18" t="e" cm="1">
        <f t="array" ref="S26">_xlfn.IFS(I26="A",VLOOKUP(F26,F5数据库!C:Y,8,0),I26="B",VLOOKUP(F26,F5数据库!C:Y,14,0),I26="C",VLOOKUP(F26,F5数据库!C:Y,20,0))</f>
        <v>#N/A</v>
      </c>
      <c r="T26" s="19" t="e" cm="1">
        <f t="array" ref="T26">_xlfn.IFS(I26="A",VLOOKUP(F26,F5数据库!C:Y,9,0),I26="B",VLOOKUP(F26,F5数据库!C:Y,15,0),I26="C",VLOOKUP(F26,F5数据库!C:Y,21,0))*C26</f>
        <v>#N/A</v>
      </c>
      <c r="U26" s="18" t="e" cm="1">
        <f t="array" ref="U26">_xlfn.IFS(I26="A",VLOOKUP(F26,F5数据库!C:Y,10,0),I26="B",VLOOKUP(F26,F5数据库!C:Y,16,0),I26="C",VLOOKUP(F26,F5数据库!C:Y,22,0))</f>
        <v>#N/A</v>
      </c>
      <c r="V26" s="18" t="e" cm="1">
        <f t="array" ref="V26">_xlfn.IFS(I26="A",VLOOKUP(F26,F5数据库!C:Y,11,0),I26="B",VLOOKUP(F26,F5数据库!C:Y,17,0),I26="C",VLOOKUP(F26,F5数据库!C:Y,23,0))</f>
        <v>#N/A</v>
      </c>
      <c r="W26" s="18"/>
    </row>
    <row r="27" spans="1:23" x14ac:dyDescent="0.25">
      <c r="A27" s="22"/>
      <c r="B27" s="3"/>
      <c r="C27" s="3"/>
      <c r="D27" s="3"/>
      <c r="E27" s="18" t="e">
        <f t="shared" si="6"/>
        <v>#VALUE!</v>
      </c>
      <c r="F27" s="18" t="e">
        <f t="shared" si="7"/>
        <v>#VALUE!</v>
      </c>
      <c r="G27" s="18" t="str">
        <f t="shared" si="8"/>
        <v/>
      </c>
      <c r="H27" s="18" t="str">
        <f t="shared" si="9"/>
        <v/>
      </c>
      <c r="I27" s="18" t="str">
        <f t="shared" si="10"/>
        <v/>
      </c>
      <c r="J27" s="18" t="str">
        <f t="shared" si="11"/>
        <v/>
      </c>
      <c r="K27" s="18" t="str">
        <f t="shared" si="12"/>
        <v/>
      </c>
      <c r="L27" s="18" t="e">
        <f>VLOOKUP(F27,F5数据库!C:Y,3,0)</f>
        <v>#VALUE!</v>
      </c>
      <c r="M27" s="18" t="e">
        <f t="shared" si="13"/>
        <v>#VALUE!</v>
      </c>
      <c r="N27" s="19" t="e">
        <f t="shared" si="14"/>
        <v>#VALUE!</v>
      </c>
      <c r="O27" s="18" t="e">
        <f>VLOOKUP(F27,F5数据库!C:Y,4,0)</f>
        <v>#VALUE!</v>
      </c>
      <c r="P27" s="18" t="e">
        <f>VLOOKUP(G27,F5数据库!AA:AB,2,0)</f>
        <v>#N/A</v>
      </c>
      <c r="Q27" s="18"/>
      <c r="R27" s="18" t="e" cm="1">
        <f t="array" ref="R27">_xlfn.IFS(I27="A",VLOOKUP(F27,F5数据库!C:Y,7,0),I27="B",VLOOKUP(F27,F5数据库!C:Y,13,0),I27="C",VLOOKUP(F27,F5数据库!C:Y,19,0))</f>
        <v>#N/A</v>
      </c>
      <c r="S27" s="18" t="e" cm="1">
        <f t="array" ref="S27">_xlfn.IFS(I27="A",VLOOKUP(F27,F5数据库!C:Y,8,0),I27="B",VLOOKUP(F27,F5数据库!C:Y,14,0),I27="C",VLOOKUP(F27,F5数据库!C:Y,20,0))</f>
        <v>#N/A</v>
      </c>
      <c r="T27" s="19" t="e" cm="1">
        <f t="array" ref="T27">_xlfn.IFS(I27="A",VLOOKUP(F27,F5数据库!C:Y,9,0),I27="B",VLOOKUP(F27,F5数据库!C:Y,15,0),I27="C",VLOOKUP(F27,F5数据库!C:Y,21,0))*C27</f>
        <v>#N/A</v>
      </c>
      <c r="U27" s="18" t="e" cm="1">
        <f t="array" ref="U27">_xlfn.IFS(I27="A",VLOOKUP(F27,F5数据库!C:Y,10,0),I27="B",VLOOKUP(F27,F5数据库!C:Y,16,0),I27="C",VLOOKUP(F27,F5数据库!C:Y,22,0))</f>
        <v>#N/A</v>
      </c>
      <c r="V27" s="18" t="e" cm="1">
        <f t="array" ref="V27">_xlfn.IFS(I27="A",VLOOKUP(F27,F5数据库!C:Y,11,0),I27="B",VLOOKUP(F27,F5数据库!C:Y,17,0),I27="C",VLOOKUP(F27,F5数据库!C:Y,23,0))</f>
        <v>#N/A</v>
      </c>
      <c r="W27" s="18"/>
    </row>
    <row r="28" spans="1:23" x14ac:dyDescent="0.25">
      <c r="A28" s="22"/>
      <c r="B28" s="3"/>
      <c r="C28" s="3"/>
      <c r="D28" s="3"/>
      <c r="E28" s="18" t="e">
        <f t="shared" si="6"/>
        <v>#VALUE!</v>
      </c>
      <c r="F28" s="18" t="e">
        <f t="shared" si="7"/>
        <v>#VALUE!</v>
      </c>
      <c r="G28" s="18" t="str">
        <f t="shared" si="8"/>
        <v/>
      </c>
      <c r="H28" s="18" t="str">
        <f t="shared" si="9"/>
        <v/>
      </c>
      <c r="I28" s="18" t="str">
        <f t="shared" si="10"/>
        <v/>
      </c>
      <c r="J28" s="18" t="str">
        <f t="shared" si="11"/>
        <v/>
      </c>
      <c r="K28" s="18" t="str">
        <f t="shared" si="12"/>
        <v/>
      </c>
      <c r="L28" s="18" t="e">
        <f>VLOOKUP(F28,F5数据库!C:Y,3,0)</f>
        <v>#VALUE!</v>
      </c>
      <c r="M28" s="18" t="e">
        <f t="shared" si="13"/>
        <v>#VALUE!</v>
      </c>
      <c r="N28" s="19" t="e">
        <f t="shared" si="14"/>
        <v>#VALUE!</v>
      </c>
      <c r="O28" s="18" t="e">
        <f>VLOOKUP(F28,F5数据库!C:Y,4,0)</f>
        <v>#VALUE!</v>
      </c>
      <c r="P28" s="18" t="e">
        <f>VLOOKUP(G28,F5数据库!AA:AB,2,0)</f>
        <v>#N/A</v>
      </c>
      <c r="Q28" s="18"/>
      <c r="R28" s="18" t="e" cm="1">
        <f t="array" ref="R28">_xlfn.IFS(I28="A",VLOOKUP(F28,F5数据库!C:Y,7,0),I28="B",VLOOKUP(F28,F5数据库!C:Y,13,0),I28="C",VLOOKUP(F28,F5数据库!C:Y,19,0))</f>
        <v>#N/A</v>
      </c>
      <c r="S28" s="18" t="e" cm="1">
        <f t="array" ref="S28">_xlfn.IFS(I28="A",VLOOKUP(F28,F5数据库!C:Y,8,0),I28="B",VLOOKUP(F28,F5数据库!C:Y,14,0),I28="C",VLOOKUP(F28,F5数据库!C:Y,20,0))</f>
        <v>#N/A</v>
      </c>
      <c r="T28" s="19" t="e" cm="1">
        <f t="array" ref="T28">_xlfn.IFS(I28="A",VLOOKUP(F28,F5数据库!C:Y,9,0),I28="B",VLOOKUP(F28,F5数据库!C:Y,15,0),I28="C",VLOOKUP(F28,F5数据库!C:Y,21,0))*C28</f>
        <v>#N/A</v>
      </c>
      <c r="U28" s="18" t="e" cm="1">
        <f t="array" ref="U28">_xlfn.IFS(I28="A",VLOOKUP(F28,F5数据库!C:Y,10,0),I28="B",VLOOKUP(F28,F5数据库!C:Y,16,0),I28="C",VLOOKUP(F28,F5数据库!C:Y,22,0))</f>
        <v>#N/A</v>
      </c>
      <c r="V28" s="18" t="e" cm="1">
        <f t="array" ref="V28">_xlfn.IFS(I28="A",VLOOKUP(F28,F5数据库!C:Y,11,0),I28="B",VLOOKUP(F28,F5数据库!C:Y,17,0),I28="C",VLOOKUP(F28,F5数据库!C:Y,23,0))</f>
        <v>#N/A</v>
      </c>
      <c r="W28" s="18"/>
    </row>
    <row r="29" spans="1:23" x14ac:dyDescent="0.25">
      <c r="A29" s="22"/>
      <c r="B29" s="3"/>
      <c r="C29" s="3"/>
      <c r="D29" s="3"/>
      <c r="E29" s="18" t="e">
        <f t="shared" si="6"/>
        <v>#VALUE!</v>
      </c>
      <c r="F29" s="18" t="e">
        <f t="shared" si="7"/>
        <v>#VALUE!</v>
      </c>
      <c r="G29" s="18" t="str">
        <f t="shared" si="8"/>
        <v/>
      </c>
      <c r="H29" s="18" t="str">
        <f t="shared" si="9"/>
        <v/>
      </c>
      <c r="I29" s="18" t="str">
        <f t="shared" si="10"/>
        <v/>
      </c>
      <c r="J29" s="18" t="str">
        <f t="shared" si="11"/>
        <v/>
      </c>
      <c r="K29" s="18" t="str">
        <f t="shared" si="12"/>
        <v/>
      </c>
      <c r="L29" s="18" t="e">
        <f>VLOOKUP(F29,F5数据库!C:Y,3,0)</f>
        <v>#VALUE!</v>
      </c>
      <c r="M29" s="18" t="e">
        <f t="shared" si="13"/>
        <v>#VALUE!</v>
      </c>
      <c r="N29" s="19" t="e">
        <f t="shared" si="14"/>
        <v>#VALUE!</v>
      </c>
      <c r="O29" s="18" t="e">
        <f>VLOOKUP(F29,F5数据库!C:Y,4,0)</f>
        <v>#VALUE!</v>
      </c>
      <c r="P29" s="18" t="e">
        <f>VLOOKUP(G29,F5数据库!AA:AB,2,0)</f>
        <v>#N/A</v>
      </c>
      <c r="Q29" s="18"/>
      <c r="R29" s="18" t="e" cm="1">
        <f t="array" ref="R29">_xlfn.IFS(I29="A",VLOOKUP(F29,F5数据库!C:Y,7,0),I29="B",VLOOKUP(F29,F5数据库!C:Y,13,0),I29="C",VLOOKUP(F29,F5数据库!C:Y,19,0))</f>
        <v>#N/A</v>
      </c>
      <c r="S29" s="18" t="e" cm="1">
        <f t="array" ref="S29">_xlfn.IFS(I29="A",VLOOKUP(F29,F5数据库!C:Y,8,0),I29="B",VLOOKUP(F29,F5数据库!C:Y,14,0),I29="C",VLOOKUP(F29,F5数据库!C:Y,20,0))</f>
        <v>#N/A</v>
      </c>
      <c r="T29" s="19" t="e" cm="1">
        <f t="array" ref="T29">_xlfn.IFS(I29="A",VLOOKUP(F29,F5数据库!C:Y,9,0),I29="B",VLOOKUP(F29,F5数据库!C:Y,15,0),I29="C",VLOOKUP(F29,F5数据库!C:Y,21,0))*C29</f>
        <v>#N/A</v>
      </c>
      <c r="U29" s="18" t="e" cm="1">
        <f t="array" ref="U29">_xlfn.IFS(I29="A",VLOOKUP(F29,F5数据库!C:Y,10,0),I29="B",VLOOKUP(F29,F5数据库!C:Y,16,0),I29="C",VLOOKUP(F29,F5数据库!C:Y,22,0))</f>
        <v>#N/A</v>
      </c>
      <c r="V29" s="18" t="e" cm="1">
        <f t="array" ref="V29">_xlfn.IFS(I29="A",VLOOKUP(F29,F5数据库!C:Y,11,0),I29="B",VLOOKUP(F29,F5数据库!C:Y,17,0),I29="C",VLOOKUP(F29,F5数据库!C:Y,23,0))</f>
        <v>#N/A</v>
      </c>
      <c r="W29" s="18"/>
    </row>
    <row r="30" spans="1:23" x14ac:dyDescent="0.25">
      <c r="A30" s="22"/>
      <c r="B30" s="3"/>
      <c r="C30" s="3"/>
      <c r="D30" s="3"/>
      <c r="E30" s="18" t="e">
        <f t="shared" si="6"/>
        <v>#VALUE!</v>
      </c>
      <c r="F30" s="18" t="e">
        <f t="shared" si="7"/>
        <v>#VALUE!</v>
      </c>
      <c r="G30" s="18" t="str">
        <f t="shared" si="8"/>
        <v/>
      </c>
      <c r="H30" s="18" t="str">
        <f t="shared" si="9"/>
        <v/>
      </c>
      <c r="I30" s="18" t="str">
        <f t="shared" si="10"/>
        <v/>
      </c>
      <c r="J30" s="18" t="str">
        <f t="shared" si="11"/>
        <v/>
      </c>
      <c r="K30" s="18" t="str">
        <f t="shared" si="12"/>
        <v/>
      </c>
      <c r="L30" s="18" t="e">
        <f>VLOOKUP(F30,F5数据库!C:Y,3,0)</f>
        <v>#VALUE!</v>
      </c>
      <c r="M30" s="18" t="e">
        <f t="shared" si="13"/>
        <v>#VALUE!</v>
      </c>
      <c r="N30" s="19" t="e">
        <f t="shared" si="14"/>
        <v>#VALUE!</v>
      </c>
      <c r="O30" s="18" t="e">
        <f>VLOOKUP(F30,F5数据库!C:Y,4,0)</f>
        <v>#VALUE!</v>
      </c>
      <c r="P30" s="18" t="e">
        <f>VLOOKUP(G30,F5数据库!AA:AB,2,0)</f>
        <v>#N/A</v>
      </c>
      <c r="Q30" s="18"/>
      <c r="R30" s="18" t="e" cm="1">
        <f t="array" ref="R30">_xlfn.IFS(I30="A",VLOOKUP(F30,F5数据库!C:Y,7,0),I30="B",VLOOKUP(F30,F5数据库!C:Y,13,0),I30="C",VLOOKUP(F30,F5数据库!C:Y,19,0))</f>
        <v>#N/A</v>
      </c>
      <c r="S30" s="18" t="e" cm="1">
        <f t="array" ref="S30">_xlfn.IFS(I30="A",VLOOKUP(F30,F5数据库!C:Y,8,0),I30="B",VLOOKUP(F30,F5数据库!C:Y,14,0),I30="C",VLOOKUP(F30,F5数据库!C:Y,20,0))</f>
        <v>#N/A</v>
      </c>
      <c r="T30" s="19" t="e" cm="1">
        <f t="array" ref="T30">_xlfn.IFS(I30="A",VLOOKUP(F30,F5数据库!C:Y,9,0),I30="B",VLOOKUP(F30,F5数据库!C:Y,15,0),I30="C",VLOOKUP(F30,F5数据库!C:Y,21,0))*C30</f>
        <v>#N/A</v>
      </c>
      <c r="U30" s="18" t="e" cm="1">
        <f t="array" ref="U30">_xlfn.IFS(I30="A",VLOOKUP(F30,F5数据库!C:Y,10,0),I30="B",VLOOKUP(F30,F5数据库!C:Y,16,0),I30="C",VLOOKUP(F30,F5数据库!C:Y,22,0))</f>
        <v>#N/A</v>
      </c>
      <c r="V30" s="18" t="e" cm="1">
        <f t="array" ref="V30">_xlfn.IFS(I30="A",VLOOKUP(F30,F5数据库!C:Y,11,0),I30="B",VLOOKUP(F30,F5数据库!C:Y,17,0),I30="C",VLOOKUP(F30,F5数据库!C:Y,23,0))</f>
        <v>#N/A</v>
      </c>
      <c r="W30" s="18"/>
    </row>
    <row r="31" spans="1:23" x14ac:dyDescent="0.25">
      <c r="A31" s="22"/>
      <c r="B31" s="3"/>
      <c r="C31" s="3"/>
      <c r="D31" s="3"/>
      <c r="E31" s="18" t="e">
        <f t="shared" si="6"/>
        <v>#VALUE!</v>
      </c>
      <c r="F31" s="18" t="e">
        <f t="shared" si="7"/>
        <v>#VALUE!</v>
      </c>
      <c r="G31" s="18" t="str">
        <f t="shared" si="8"/>
        <v/>
      </c>
      <c r="H31" s="18" t="str">
        <f t="shared" si="9"/>
        <v/>
      </c>
      <c r="I31" s="18" t="str">
        <f t="shared" si="10"/>
        <v/>
      </c>
      <c r="J31" s="18" t="str">
        <f t="shared" si="11"/>
        <v/>
      </c>
      <c r="K31" s="18" t="str">
        <f t="shared" si="12"/>
        <v/>
      </c>
      <c r="L31" s="18" t="e">
        <f>VLOOKUP(F31,F5数据库!C:Y,3,0)</f>
        <v>#VALUE!</v>
      </c>
      <c r="M31" s="18" t="e">
        <f t="shared" si="13"/>
        <v>#VALUE!</v>
      </c>
      <c r="N31" s="19" t="e">
        <f t="shared" si="14"/>
        <v>#VALUE!</v>
      </c>
      <c r="O31" s="18" t="e">
        <f>VLOOKUP(F31,F5数据库!C:Y,4,0)</f>
        <v>#VALUE!</v>
      </c>
      <c r="P31" s="18" t="e">
        <f>VLOOKUP(G31,F5数据库!AA:AB,2,0)</f>
        <v>#N/A</v>
      </c>
      <c r="Q31" s="18"/>
      <c r="R31" s="18" t="e" cm="1">
        <f t="array" ref="R31">_xlfn.IFS(I31="A",VLOOKUP(F31,F5数据库!C:Y,7,0),I31="B",VLOOKUP(F31,F5数据库!C:Y,13,0),I31="C",VLOOKUP(F31,F5数据库!C:Y,19,0))</f>
        <v>#N/A</v>
      </c>
      <c r="S31" s="18" t="e" cm="1">
        <f t="array" ref="S31">_xlfn.IFS(I31="A",VLOOKUP(F31,F5数据库!C:Y,8,0),I31="B",VLOOKUP(F31,F5数据库!C:Y,14,0),I31="C",VLOOKUP(F31,F5数据库!C:Y,20,0))</f>
        <v>#N/A</v>
      </c>
      <c r="T31" s="19" t="e" cm="1">
        <f t="array" ref="T31">_xlfn.IFS(I31="A",VLOOKUP(F31,F5数据库!C:Y,9,0),I31="B",VLOOKUP(F31,F5数据库!C:Y,15,0),I31="C",VLOOKUP(F31,F5数据库!C:Y,21,0))*C31</f>
        <v>#N/A</v>
      </c>
      <c r="U31" s="18" t="e" cm="1">
        <f t="array" ref="U31">_xlfn.IFS(I31="A",VLOOKUP(F31,F5数据库!C:Y,10,0),I31="B",VLOOKUP(F31,F5数据库!C:Y,16,0),I31="C",VLOOKUP(F31,F5数据库!C:Y,22,0))</f>
        <v>#N/A</v>
      </c>
      <c r="V31" s="18" t="e" cm="1">
        <f t="array" ref="V31">_xlfn.IFS(I31="A",VLOOKUP(F31,F5数据库!C:Y,11,0),I31="B",VLOOKUP(F31,F5数据库!C:Y,17,0),I31="C",VLOOKUP(F31,F5数据库!C:Y,23,0))</f>
        <v>#N/A</v>
      </c>
      <c r="W31" s="18"/>
    </row>
    <row r="32" spans="1:23" x14ac:dyDescent="0.25">
      <c r="A32" s="22"/>
      <c r="B32" s="3"/>
      <c r="C32" s="3"/>
      <c r="D32" s="3"/>
      <c r="E32" s="18" t="e">
        <f t="shared" si="6"/>
        <v>#VALUE!</v>
      </c>
      <c r="F32" s="18" t="e">
        <f t="shared" si="7"/>
        <v>#VALUE!</v>
      </c>
      <c r="G32" s="18" t="str">
        <f t="shared" si="8"/>
        <v/>
      </c>
      <c r="H32" s="18" t="str">
        <f t="shared" si="9"/>
        <v/>
      </c>
      <c r="I32" s="18" t="str">
        <f t="shared" si="10"/>
        <v/>
      </c>
      <c r="J32" s="18" t="str">
        <f t="shared" si="11"/>
        <v/>
      </c>
      <c r="K32" s="18" t="str">
        <f t="shared" si="12"/>
        <v/>
      </c>
      <c r="L32" s="18" t="e">
        <f>VLOOKUP(F32,F5数据库!C:Y,3,0)</f>
        <v>#VALUE!</v>
      </c>
      <c r="M32" s="18" t="e">
        <f t="shared" si="13"/>
        <v>#VALUE!</v>
      </c>
      <c r="N32" s="19" t="e">
        <f t="shared" si="14"/>
        <v>#VALUE!</v>
      </c>
      <c r="O32" s="18" t="e">
        <f>VLOOKUP(F32,F5数据库!C:Y,4,0)</f>
        <v>#VALUE!</v>
      </c>
      <c r="P32" s="18" t="e">
        <f>VLOOKUP(G32,F5数据库!AA:AB,2,0)</f>
        <v>#N/A</v>
      </c>
      <c r="Q32" s="18"/>
      <c r="R32" s="18" t="e" cm="1">
        <f t="array" ref="R32">_xlfn.IFS(I32="A",VLOOKUP(F32,F5数据库!C:Y,7,0),I32="B",VLOOKUP(F32,F5数据库!C:Y,13,0),I32="C",VLOOKUP(F32,F5数据库!C:Y,19,0))</f>
        <v>#N/A</v>
      </c>
      <c r="S32" s="18" t="e" cm="1">
        <f t="array" ref="S32">_xlfn.IFS(I32="A",VLOOKUP(F32,F5数据库!C:Y,8,0),I32="B",VLOOKUP(F32,F5数据库!C:Y,14,0),I32="C",VLOOKUP(F32,F5数据库!C:Y,20,0))</f>
        <v>#N/A</v>
      </c>
      <c r="T32" s="19" t="e" cm="1">
        <f t="array" ref="T32">_xlfn.IFS(I32="A",VLOOKUP(F32,F5数据库!C:Y,9,0),I32="B",VLOOKUP(F32,F5数据库!C:Y,15,0),I32="C",VLOOKUP(F32,F5数据库!C:Y,21,0))*C32</f>
        <v>#N/A</v>
      </c>
      <c r="U32" s="18" t="e" cm="1">
        <f t="array" ref="U32">_xlfn.IFS(I32="A",VLOOKUP(F32,F5数据库!C:Y,10,0),I32="B",VLOOKUP(F32,F5数据库!C:Y,16,0),I32="C",VLOOKUP(F32,F5数据库!C:Y,22,0))</f>
        <v>#N/A</v>
      </c>
      <c r="V32" s="18" t="e" cm="1">
        <f t="array" ref="V32">_xlfn.IFS(I32="A",VLOOKUP(F32,F5数据库!C:Y,11,0),I32="B",VLOOKUP(F32,F5数据库!C:Y,17,0),I32="C",VLOOKUP(F32,F5数据库!C:Y,23,0))</f>
        <v>#N/A</v>
      </c>
      <c r="W32" s="18"/>
    </row>
    <row r="33" spans="1:23" x14ac:dyDescent="0.25">
      <c r="A33" s="22"/>
      <c r="B33" s="3"/>
      <c r="C33" s="3"/>
      <c r="D33" s="3"/>
      <c r="E33" s="18" t="e">
        <f t="shared" si="6"/>
        <v>#VALUE!</v>
      </c>
      <c r="F33" s="18" t="e">
        <f t="shared" si="7"/>
        <v>#VALUE!</v>
      </c>
      <c r="G33" s="18" t="str">
        <f t="shared" si="8"/>
        <v/>
      </c>
      <c r="H33" s="18" t="str">
        <f t="shared" si="9"/>
        <v/>
      </c>
      <c r="I33" s="18" t="str">
        <f t="shared" si="10"/>
        <v/>
      </c>
      <c r="J33" s="18" t="str">
        <f t="shared" si="11"/>
        <v/>
      </c>
      <c r="K33" s="18" t="str">
        <f t="shared" si="12"/>
        <v/>
      </c>
      <c r="L33" s="18" t="e">
        <f>VLOOKUP(F33,F5数据库!C:Y,3,0)</f>
        <v>#VALUE!</v>
      </c>
      <c r="M33" s="18" t="e">
        <f t="shared" si="13"/>
        <v>#VALUE!</v>
      </c>
      <c r="N33" s="19" t="e">
        <f t="shared" si="14"/>
        <v>#VALUE!</v>
      </c>
      <c r="O33" s="18" t="e">
        <f>VLOOKUP(F33,F5数据库!C:Y,4,0)</f>
        <v>#VALUE!</v>
      </c>
      <c r="P33" s="18" t="e">
        <f>VLOOKUP(G33,F5数据库!AA:AB,2,0)</f>
        <v>#N/A</v>
      </c>
      <c r="Q33" s="18"/>
      <c r="R33" s="18" t="e" cm="1">
        <f t="array" ref="R33">_xlfn.IFS(I33="A",VLOOKUP(F33,F5数据库!C:Y,7,0),I33="B",VLOOKUP(F33,F5数据库!C:Y,13,0),I33="C",VLOOKUP(F33,F5数据库!C:Y,19,0))</f>
        <v>#N/A</v>
      </c>
      <c r="S33" s="18" t="e" cm="1">
        <f t="array" ref="S33">_xlfn.IFS(I33="A",VLOOKUP(F33,F5数据库!C:Y,8,0),I33="B",VLOOKUP(F33,F5数据库!C:Y,14,0),I33="C",VLOOKUP(F33,F5数据库!C:Y,20,0))</f>
        <v>#N/A</v>
      </c>
      <c r="T33" s="19" t="e" cm="1">
        <f t="array" ref="T33">_xlfn.IFS(I33="A",VLOOKUP(F33,F5数据库!C:Y,9,0),I33="B",VLOOKUP(F33,F5数据库!C:Y,15,0),I33="C",VLOOKUP(F33,F5数据库!C:Y,21,0))*C33</f>
        <v>#N/A</v>
      </c>
      <c r="U33" s="18" t="e" cm="1">
        <f t="array" ref="U33">_xlfn.IFS(I33="A",VLOOKUP(F33,F5数据库!C:Y,10,0),I33="B",VLOOKUP(F33,F5数据库!C:Y,16,0),I33="C",VLOOKUP(F33,F5数据库!C:Y,22,0))</f>
        <v>#N/A</v>
      </c>
      <c r="V33" s="18" t="e" cm="1">
        <f t="array" ref="V33">_xlfn.IFS(I33="A",VLOOKUP(F33,F5数据库!C:Y,11,0),I33="B",VLOOKUP(F33,F5数据库!C:Y,17,0),I33="C",VLOOKUP(F33,F5数据库!C:Y,23,0))</f>
        <v>#N/A</v>
      </c>
      <c r="W33" s="18"/>
    </row>
    <row r="34" spans="1:23" x14ac:dyDescent="0.25">
      <c r="A34" s="22"/>
      <c r="B34" s="3"/>
      <c r="C34" s="3"/>
      <c r="D34" s="3"/>
      <c r="E34" s="18" t="e">
        <f t="shared" si="6"/>
        <v>#VALUE!</v>
      </c>
      <c r="F34" s="18" t="e">
        <f t="shared" si="7"/>
        <v>#VALUE!</v>
      </c>
      <c r="G34" s="18" t="str">
        <f t="shared" si="8"/>
        <v/>
      </c>
      <c r="H34" s="18" t="str">
        <f t="shared" si="9"/>
        <v/>
      </c>
      <c r="I34" s="18" t="str">
        <f t="shared" si="10"/>
        <v/>
      </c>
      <c r="J34" s="18" t="str">
        <f t="shared" si="11"/>
        <v/>
      </c>
      <c r="K34" s="18" t="str">
        <f t="shared" si="12"/>
        <v/>
      </c>
      <c r="L34" s="18" t="e">
        <f>VLOOKUP(F34,F5数据库!C:Y,3,0)</f>
        <v>#VALUE!</v>
      </c>
      <c r="M34" s="18" t="e">
        <f t="shared" si="13"/>
        <v>#VALUE!</v>
      </c>
      <c r="N34" s="19" t="e">
        <f t="shared" si="14"/>
        <v>#VALUE!</v>
      </c>
      <c r="O34" s="18" t="e">
        <f>VLOOKUP(F34,F5数据库!C:Y,4,0)</f>
        <v>#VALUE!</v>
      </c>
      <c r="P34" s="18" t="e">
        <f>VLOOKUP(G34,F5数据库!AA:AB,2,0)</f>
        <v>#N/A</v>
      </c>
      <c r="Q34" s="18"/>
      <c r="R34" s="18" t="e" cm="1">
        <f t="array" ref="R34">_xlfn.IFS(I34="A",VLOOKUP(F34,F5数据库!C:Y,7,0),I34="B",VLOOKUP(F34,F5数据库!C:Y,13,0),I34="C",VLOOKUP(F34,F5数据库!C:Y,19,0))</f>
        <v>#N/A</v>
      </c>
      <c r="S34" s="18" t="e" cm="1">
        <f t="array" ref="S34">_xlfn.IFS(I34="A",VLOOKUP(F34,F5数据库!C:Y,8,0),I34="B",VLOOKUP(F34,F5数据库!C:Y,14,0),I34="C",VLOOKUP(F34,F5数据库!C:Y,20,0))</f>
        <v>#N/A</v>
      </c>
      <c r="T34" s="19" t="e" cm="1">
        <f t="array" ref="T34">_xlfn.IFS(I34="A",VLOOKUP(F34,F5数据库!C:Y,9,0),I34="B",VLOOKUP(F34,F5数据库!C:Y,15,0),I34="C",VLOOKUP(F34,F5数据库!C:Y,21,0))*C34</f>
        <v>#N/A</v>
      </c>
      <c r="U34" s="18" t="e" cm="1">
        <f t="array" ref="U34">_xlfn.IFS(I34="A",VLOOKUP(F34,F5数据库!C:Y,10,0),I34="B",VLOOKUP(F34,F5数据库!C:Y,16,0),I34="C",VLOOKUP(F34,F5数据库!C:Y,22,0))</f>
        <v>#N/A</v>
      </c>
      <c r="V34" s="18" t="e" cm="1">
        <f t="array" ref="V34">_xlfn.IFS(I34="A",VLOOKUP(F34,F5数据库!C:Y,11,0),I34="B",VLOOKUP(F34,F5数据库!C:Y,17,0),I34="C",VLOOKUP(F34,F5数据库!C:Y,23,0))</f>
        <v>#N/A</v>
      </c>
      <c r="W34" s="18"/>
    </row>
    <row r="35" spans="1:23" x14ac:dyDescent="0.25">
      <c r="A35" s="22"/>
      <c r="B35" s="3"/>
      <c r="C35" s="3"/>
      <c r="D35" s="3"/>
      <c r="E35" s="18" t="e">
        <f t="shared" si="6"/>
        <v>#VALUE!</v>
      </c>
      <c r="F35" s="18" t="e">
        <f t="shared" si="7"/>
        <v>#VALUE!</v>
      </c>
      <c r="G35" s="18" t="str">
        <f t="shared" si="8"/>
        <v/>
      </c>
      <c r="H35" s="18" t="str">
        <f t="shared" si="9"/>
        <v/>
      </c>
      <c r="I35" s="18" t="str">
        <f t="shared" si="10"/>
        <v/>
      </c>
      <c r="J35" s="18" t="str">
        <f t="shared" si="11"/>
        <v/>
      </c>
      <c r="K35" s="18" t="str">
        <f t="shared" si="12"/>
        <v/>
      </c>
      <c r="L35" s="18" t="e">
        <f>VLOOKUP(F35,F5数据库!C:Y,3,0)</f>
        <v>#VALUE!</v>
      </c>
      <c r="M35" s="18" t="e">
        <f t="shared" si="13"/>
        <v>#VALUE!</v>
      </c>
      <c r="N35" s="19" t="e">
        <f t="shared" si="14"/>
        <v>#VALUE!</v>
      </c>
      <c r="O35" s="18" t="e">
        <f>VLOOKUP(F35,F5数据库!C:Y,4,0)</f>
        <v>#VALUE!</v>
      </c>
      <c r="P35" s="18" t="e">
        <f>VLOOKUP(G35,F5数据库!AA:AB,2,0)</f>
        <v>#N/A</v>
      </c>
      <c r="Q35" s="18"/>
      <c r="R35" s="18" t="e" cm="1">
        <f t="array" ref="R35">_xlfn.IFS(I35="A",VLOOKUP(F35,F5数据库!C:Y,7,0),I35="B",VLOOKUP(F35,F5数据库!C:Y,13,0),I35="C",VLOOKUP(F35,F5数据库!C:Y,19,0))</f>
        <v>#N/A</v>
      </c>
      <c r="S35" s="18" t="e" cm="1">
        <f t="array" ref="S35">_xlfn.IFS(I35="A",VLOOKUP(F35,F5数据库!C:Y,8,0),I35="B",VLOOKUP(F35,F5数据库!C:Y,14,0),I35="C",VLOOKUP(F35,F5数据库!C:Y,20,0))</f>
        <v>#N/A</v>
      </c>
      <c r="T35" s="19" t="e" cm="1">
        <f t="array" ref="T35">_xlfn.IFS(I35="A",VLOOKUP(F35,F5数据库!C:Y,9,0),I35="B",VLOOKUP(F35,F5数据库!C:Y,15,0),I35="C",VLOOKUP(F35,F5数据库!C:Y,21,0))*C35</f>
        <v>#N/A</v>
      </c>
      <c r="U35" s="18" t="e" cm="1">
        <f t="array" ref="U35">_xlfn.IFS(I35="A",VLOOKUP(F35,F5数据库!C:Y,10,0),I35="B",VLOOKUP(F35,F5数据库!C:Y,16,0),I35="C",VLOOKUP(F35,F5数据库!C:Y,22,0))</f>
        <v>#N/A</v>
      </c>
      <c r="V35" s="18" t="e" cm="1">
        <f t="array" ref="V35">_xlfn.IFS(I35="A",VLOOKUP(F35,F5数据库!C:Y,11,0),I35="B",VLOOKUP(F35,F5数据库!C:Y,17,0),I35="C",VLOOKUP(F35,F5数据库!C:Y,23,0))</f>
        <v>#N/A</v>
      </c>
      <c r="W35" s="18"/>
    </row>
    <row r="36" spans="1:23" x14ac:dyDescent="0.25">
      <c r="A36" s="22"/>
      <c r="B36" s="3"/>
      <c r="C36" s="3"/>
      <c r="D36" s="3"/>
      <c r="E36" s="18" t="e">
        <f t="shared" si="6"/>
        <v>#VALUE!</v>
      </c>
      <c r="F36" s="18" t="e">
        <f t="shared" si="7"/>
        <v>#VALUE!</v>
      </c>
      <c r="G36" s="18" t="str">
        <f t="shared" si="8"/>
        <v/>
      </c>
      <c r="H36" s="18" t="str">
        <f t="shared" si="9"/>
        <v/>
      </c>
      <c r="I36" s="18" t="str">
        <f t="shared" si="10"/>
        <v/>
      </c>
      <c r="J36" s="18" t="str">
        <f t="shared" si="11"/>
        <v/>
      </c>
      <c r="K36" s="18" t="str">
        <f t="shared" si="12"/>
        <v/>
      </c>
      <c r="L36" s="18" t="e">
        <f>VLOOKUP(F36,F5数据库!C:Y,3,0)</f>
        <v>#VALUE!</v>
      </c>
      <c r="M36" s="18" t="e">
        <f t="shared" si="13"/>
        <v>#VALUE!</v>
      </c>
      <c r="N36" s="19" t="e">
        <f t="shared" si="14"/>
        <v>#VALUE!</v>
      </c>
      <c r="O36" s="18" t="e">
        <f>VLOOKUP(F36,F5数据库!C:Y,4,0)</f>
        <v>#VALUE!</v>
      </c>
      <c r="P36" s="18" t="e">
        <f>VLOOKUP(G36,F5数据库!AA:AB,2,0)</f>
        <v>#N/A</v>
      </c>
      <c r="Q36" s="18"/>
      <c r="R36" s="18" t="e" cm="1">
        <f t="array" ref="R36">_xlfn.IFS(I36="A",VLOOKUP(F36,F5数据库!C:Y,7,0),I36="B",VLOOKUP(F36,F5数据库!C:Y,13,0),I36="C",VLOOKUP(F36,F5数据库!C:Y,19,0))</f>
        <v>#N/A</v>
      </c>
      <c r="S36" s="18" t="e" cm="1">
        <f t="array" ref="S36">_xlfn.IFS(I36="A",VLOOKUP(F36,F5数据库!C:Y,8,0),I36="B",VLOOKUP(F36,F5数据库!C:Y,14,0),I36="C",VLOOKUP(F36,F5数据库!C:Y,20,0))</f>
        <v>#N/A</v>
      </c>
      <c r="T36" s="19" t="e" cm="1">
        <f t="array" ref="T36">_xlfn.IFS(I36="A",VLOOKUP(F36,F5数据库!C:Y,9,0),I36="B",VLOOKUP(F36,F5数据库!C:Y,15,0),I36="C",VLOOKUP(F36,F5数据库!C:Y,21,0))*C36</f>
        <v>#N/A</v>
      </c>
      <c r="U36" s="18" t="e" cm="1">
        <f t="array" ref="U36">_xlfn.IFS(I36="A",VLOOKUP(F36,F5数据库!C:Y,10,0),I36="B",VLOOKUP(F36,F5数据库!C:Y,16,0),I36="C",VLOOKUP(F36,F5数据库!C:Y,22,0))</f>
        <v>#N/A</v>
      </c>
      <c r="V36" s="18" t="e" cm="1">
        <f t="array" ref="V36">_xlfn.IFS(I36="A",VLOOKUP(F36,F5数据库!C:Y,11,0),I36="B",VLOOKUP(F36,F5数据库!C:Y,17,0),I36="C",VLOOKUP(F36,F5数据库!C:Y,23,0))</f>
        <v>#N/A</v>
      </c>
      <c r="W36" s="18"/>
    </row>
    <row r="37" spans="1:23" x14ac:dyDescent="0.25">
      <c r="A37" s="22"/>
      <c r="B37" s="3"/>
      <c r="C37" s="3"/>
      <c r="D37" s="3"/>
      <c r="E37" s="18" t="e">
        <f t="shared" si="6"/>
        <v>#VALUE!</v>
      </c>
      <c r="F37" s="18" t="e">
        <f t="shared" si="7"/>
        <v>#VALUE!</v>
      </c>
      <c r="G37" s="18" t="str">
        <f t="shared" si="8"/>
        <v/>
      </c>
      <c r="H37" s="18" t="str">
        <f t="shared" si="9"/>
        <v/>
      </c>
      <c r="I37" s="18" t="str">
        <f t="shared" si="10"/>
        <v/>
      </c>
      <c r="J37" s="18" t="str">
        <f t="shared" si="11"/>
        <v/>
      </c>
      <c r="K37" s="18" t="str">
        <f t="shared" si="12"/>
        <v/>
      </c>
      <c r="L37" s="18" t="e">
        <f>VLOOKUP(F37,F5数据库!C:Y,3,0)</f>
        <v>#VALUE!</v>
      </c>
      <c r="M37" s="18" t="e">
        <f t="shared" si="13"/>
        <v>#VALUE!</v>
      </c>
      <c r="N37" s="19" t="e">
        <f t="shared" si="14"/>
        <v>#VALUE!</v>
      </c>
      <c r="O37" s="18" t="e">
        <f>VLOOKUP(F37,F5数据库!C:Y,4,0)</f>
        <v>#VALUE!</v>
      </c>
      <c r="P37" s="18" t="e">
        <f>VLOOKUP(G37,F5数据库!AA:AB,2,0)</f>
        <v>#N/A</v>
      </c>
      <c r="Q37" s="18"/>
      <c r="R37" s="18" t="e" cm="1">
        <f t="array" ref="R37">_xlfn.IFS(I37="A",VLOOKUP(F37,F5数据库!C:Y,7,0),I37="B",VLOOKUP(F37,F5数据库!C:Y,13,0),I37="C",VLOOKUP(F37,F5数据库!C:Y,19,0))</f>
        <v>#N/A</v>
      </c>
      <c r="S37" s="18" t="e" cm="1">
        <f t="array" ref="S37">_xlfn.IFS(I37="A",VLOOKUP(F37,F5数据库!C:Y,8,0),I37="B",VLOOKUP(F37,F5数据库!C:Y,14,0),I37="C",VLOOKUP(F37,F5数据库!C:Y,20,0))</f>
        <v>#N/A</v>
      </c>
      <c r="T37" s="19" t="e" cm="1">
        <f t="array" ref="T37">_xlfn.IFS(I37="A",VLOOKUP(F37,F5数据库!C:Y,9,0),I37="B",VLOOKUP(F37,F5数据库!C:Y,15,0),I37="C",VLOOKUP(F37,F5数据库!C:Y,21,0))*C37</f>
        <v>#N/A</v>
      </c>
      <c r="U37" s="18" t="e" cm="1">
        <f t="array" ref="U37">_xlfn.IFS(I37="A",VLOOKUP(F37,F5数据库!C:Y,10,0),I37="B",VLOOKUP(F37,F5数据库!C:Y,16,0),I37="C",VLOOKUP(F37,F5数据库!C:Y,22,0))</f>
        <v>#N/A</v>
      </c>
      <c r="V37" s="18" t="e" cm="1">
        <f t="array" ref="V37">_xlfn.IFS(I37="A",VLOOKUP(F37,F5数据库!C:Y,11,0),I37="B",VLOOKUP(F37,F5数据库!C:Y,17,0),I37="C",VLOOKUP(F37,F5数据库!C:Y,23,0))</f>
        <v>#N/A</v>
      </c>
      <c r="W37" s="18"/>
    </row>
    <row r="38" spans="1:23" x14ac:dyDescent="0.25">
      <c r="A38" s="22"/>
      <c r="B38" s="3"/>
      <c r="C38" s="3"/>
      <c r="D38" s="3"/>
      <c r="E38" s="18" t="e">
        <f t="shared" si="6"/>
        <v>#VALUE!</v>
      </c>
      <c r="F38" s="18" t="e">
        <f t="shared" si="7"/>
        <v>#VALUE!</v>
      </c>
      <c r="G38" s="18" t="str">
        <f t="shared" si="8"/>
        <v/>
      </c>
      <c r="H38" s="18" t="str">
        <f t="shared" si="9"/>
        <v/>
      </c>
      <c r="I38" s="18" t="str">
        <f t="shared" si="10"/>
        <v/>
      </c>
      <c r="J38" s="18" t="str">
        <f t="shared" si="11"/>
        <v/>
      </c>
      <c r="K38" s="18" t="str">
        <f t="shared" si="12"/>
        <v/>
      </c>
      <c r="L38" s="18" t="e">
        <f>VLOOKUP(F38,F5数据库!C:Y,3,0)</f>
        <v>#VALUE!</v>
      </c>
      <c r="M38" s="18" t="e">
        <f t="shared" si="13"/>
        <v>#VALUE!</v>
      </c>
      <c r="N38" s="19" t="e">
        <f t="shared" si="14"/>
        <v>#VALUE!</v>
      </c>
      <c r="O38" s="18" t="e">
        <f>VLOOKUP(F38,F5数据库!C:Y,4,0)</f>
        <v>#VALUE!</v>
      </c>
      <c r="P38" s="18" t="e">
        <f>VLOOKUP(G38,F5数据库!AA:AB,2,0)</f>
        <v>#N/A</v>
      </c>
      <c r="Q38" s="18"/>
      <c r="R38" s="18" t="e" cm="1">
        <f t="array" ref="R38">_xlfn.IFS(I38="A",VLOOKUP(F38,F5数据库!C:Y,7,0),I38="B",VLOOKUP(F38,F5数据库!C:Y,13,0),I38="C",VLOOKUP(F38,F5数据库!C:Y,19,0))</f>
        <v>#N/A</v>
      </c>
      <c r="S38" s="18" t="e" cm="1">
        <f t="array" ref="S38">_xlfn.IFS(I38="A",VLOOKUP(F38,F5数据库!C:Y,8,0),I38="B",VLOOKUP(F38,F5数据库!C:Y,14,0),I38="C",VLOOKUP(F38,F5数据库!C:Y,20,0))</f>
        <v>#N/A</v>
      </c>
      <c r="T38" s="19" t="e" cm="1">
        <f t="array" ref="T38">_xlfn.IFS(I38="A",VLOOKUP(F38,F5数据库!C:Y,9,0),I38="B",VLOOKUP(F38,F5数据库!C:Y,15,0),I38="C",VLOOKUP(F38,F5数据库!C:Y,21,0))*C38</f>
        <v>#N/A</v>
      </c>
      <c r="U38" s="18" t="e" cm="1">
        <f t="array" ref="U38">_xlfn.IFS(I38="A",VLOOKUP(F38,F5数据库!C:Y,10,0),I38="B",VLOOKUP(F38,F5数据库!C:Y,16,0),I38="C",VLOOKUP(F38,F5数据库!C:Y,22,0))</f>
        <v>#N/A</v>
      </c>
      <c r="V38" s="18" t="e" cm="1">
        <f t="array" ref="V38">_xlfn.IFS(I38="A",VLOOKUP(F38,F5数据库!C:Y,11,0),I38="B",VLOOKUP(F38,F5数据库!C:Y,17,0),I38="C",VLOOKUP(F38,F5数据库!C:Y,23,0))</f>
        <v>#N/A</v>
      </c>
      <c r="W38" s="18"/>
    </row>
    <row r="39" spans="1:23" x14ac:dyDescent="0.25">
      <c r="A39" s="22"/>
      <c r="B39" s="3"/>
      <c r="C39" s="3"/>
      <c r="D39" s="3"/>
      <c r="E39" s="18" t="e">
        <f t="shared" si="6"/>
        <v>#VALUE!</v>
      </c>
      <c r="F39" s="18" t="e">
        <f t="shared" si="7"/>
        <v>#VALUE!</v>
      </c>
      <c r="G39" s="18" t="str">
        <f t="shared" si="8"/>
        <v/>
      </c>
      <c r="H39" s="18" t="str">
        <f t="shared" si="9"/>
        <v/>
      </c>
      <c r="I39" s="18" t="str">
        <f t="shared" si="10"/>
        <v/>
      </c>
      <c r="J39" s="18" t="str">
        <f t="shared" si="11"/>
        <v/>
      </c>
      <c r="K39" s="18" t="str">
        <f t="shared" si="12"/>
        <v/>
      </c>
      <c r="L39" s="18" t="e">
        <f>VLOOKUP(F39,F5数据库!C:Y,3,0)</f>
        <v>#VALUE!</v>
      </c>
      <c r="M39" s="18" t="e">
        <f t="shared" si="13"/>
        <v>#VALUE!</v>
      </c>
      <c r="N39" s="19" t="e">
        <f t="shared" si="14"/>
        <v>#VALUE!</v>
      </c>
      <c r="O39" s="18" t="e">
        <f>VLOOKUP(F39,F5数据库!C:Y,4,0)</f>
        <v>#VALUE!</v>
      </c>
      <c r="P39" s="18" t="e">
        <f>VLOOKUP(G39,F5数据库!AA:AB,2,0)</f>
        <v>#N/A</v>
      </c>
      <c r="Q39" s="18"/>
      <c r="R39" s="18" t="e" cm="1">
        <f t="array" ref="R39">_xlfn.IFS(I39="A",VLOOKUP(F39,F5数据库!C:Y,7,0),I39="B",VLOOKUP(F39,F5数据库!C:Y,13,0),I39="C",VLOOKUP(F39,F5数据库!C:Y,19,0))</f>
        <v>#N/A</v>
      </c>
      <c r="S39" s="18" t="e" cm="1">
        <f t="array" ref="S39">_xlfn.IFS(I39="A",VLOOKUP(F39,F5数据库!C:Y,8,0),I39="B",VLOOKUP(F39,F5数据库!C:Y,14,0),I39="C",VLOOKUP(F39,F5数据库!C:Y,20,0))</f>
        <v>#N/A</v>
      </c>
      <c r="T39" s="19" t="e" cm="1">
        <f t="array" ref="T39">_xlfn.IFS(I39="A",VLOOKUP(F39,F5数据库!C:Y,9,0),I39="B",VLOOKUP(F39,F5数据库!C:Y,15,0),I39="C",VLOOKUP(F39,F5数据库!C:Y,21,0))*C39</f>
        <v>#N/A</v>
      </c>
      <c r="U39" s="18" t="e" cm="1">
        <f t="array" ref="U39">_xlfn.IFS(I39="A",VLOOKUP(F39,F5数据库!C:Y,10,0),I39="B",VLOOKUP(F39,F5数据库!C:Y,16,0),I39="C",VLOOKUP(F39,F5数据库!C:Y,22,0))</f>
        <v>#N/A</v>
      </c>
      <c r="V39" s="18" t="e" cm="1">
        <f t="array" ref="V39">_xlfn.IFS(I39="A",VLOOKUP(F39,F5数据库!C:Y,11,0),I39="B",VLOOKUP(F39,F5数据库!C:Y,17,0),I39="C",VLOOKUP(F39,F5数据库!C:Y,23,0))</f>
        <v>#N/A</v>
      </c>
      <c r="W39" s="18"/>
    </row>
    <row r="40" spans="1:23" x14ac:dyDescent="0.25">
      <c r="A40" s="22"/>
      <c r="B40" s="3"/>
      <c r="C40" s="3"/>
      <c r="D40" s="3"/>
      <c r="E40" s="18" t="e">
        <f t="shared" si="6"/>
        <v>#VALUE!</v>
      </c>
      <c r="F40" s="18" t="e">
        <f t="shared" si="7"/>
        <v>#VALUE!</v>
      </c>
      <c r="G40" s="18" t="str">
        <f t="shared" si="8"/>
        <v/>
      </c>
      <c r="H40" s="18" t="str">
        <f t="shared" si="9"/>
        <v/>
      </c>
      <c r="I40" s="18" t="str">
        <f t="shared" si="10"/>
        <v/>
      </c>
      <c r="J40" s="18" t="str">
        <f t="shared" si="11"/>
        <v/>
      </c>
      <c r="K40" s="18" t="str">
        <f t="shared" si="12"/>
        <v/>
      </c>
      <c r="L40" s="18" t="e">
        <f>VLOOKUP(F40,F5数据库!C:Y,3,0)</f>
        <v>#VALUE!</v>
      </c>
      <c r="M40" s="18" t="e">
        <f t="shared" si="13"/>
        <v>#VALUE!</v>
      </c>
      <c r="N40" s="19" t="e">
        <f t="shared" si="14"/>
        <v>#VALUE!</v>
      </c>
      <c r="O40" s="18" t="e">
        <f>VLOOKUP(F40,F5数据库!C:Y,4,0)</f>
        <v>#VALUE!</v>
      </c>
      <c r="P40" s="18" t="e">
        <f>VLOOKUP(G40,F5数据库!AA:AB,2,0)</f>
        <v>#N/A</v>
      </c>
      <c r="Q40" s="18"/>
      <c r="R40" s="18" t="e" cm="1">
        <f t="array" ref="R40">_xlfn.IFS(I40="A",VLOOKUP(F40,F5数据库!C:Y,7,0),I40="B",VLOOKUP(F40,F5数据库!C:Y,13,0),I40="C",VLOOKUP(F40,F5数据库!C:Y,19,0))</f>
        <v>#N/A</v>
      </c>
      <c r="S40" s="18" t="e" cm="1">
        <f t="array" ref="S40">_xlfn.IFS(I40="A",VLOOKUP(F40,F5数据库!C:Y,8,0),I40="B",VLOOKUP(F40,F5数据库!C:Y,14,0),I40="C",VLOOKUP(F40,F5数据库!C:Y,20,0))</f>
        <v>#N/A</v>
      </c>
      <c r="T40" s="19" t="e" cm="1">
        <f t="array" ref="T40">_xlfn.IFS(I40="A",VLOOKUP(F40,F5数据库!C:Y,9,0),I40="B",VLOOKUP(F40,F5数据库!C:Y,15,0),I40="C",VLOOKUP(F40,F5数据库!C:Y,21,0))*C40</f>
        <v>#N/A</v>
      </c>
      <c r="U40" s="18" t="e" cm="1">
        <f t="array" ref="U40">_xlfn.IFS(I40="A",VLOOKUP(F40,F5数据库!C:Y,10,0),I40="B",VLOOKUP(F40,F5数据库!C:Y,16,0),I40="C",VLOOKUP(F40,F5数据库!C:Y,22,0))</f>
        <v>#N/A</v>
      </c>
      <c r="V40" s="18" t="e" cm="1">
        <f t="array" ref="V40">_xlfn.IFS(I40="A",VLOOKUP(F40,F5数据库!C:Y,11,0),I40="B",VLOOKUP(F40,F5数据库!C:Y,17,0),I40="C",VLOOKUP(F40,F5数据库!C:Y,23,0))</f>
        <v>#N/A</v>
      </c>
      <c r="W40" s="18"/>
    </row>
    <row r="41" spans="1:23" x14ac:dyDescent="0.25">
      <c r="A41" s="22"/>
      <c r="B41" s="3"/>
      <c r="C41" s="3"/>
      <c r="D41" s="3"/>
      <c r="E41" s="18" t="e">
        <f t="shared" si="6"/>
        <v>#VALUE!</v>
      </c>
      <c r="F41" s="18" t="e">
        <f t="shared" si="7"/>
        <v>#VALUE!</v>
      </c>
      <c r="G41" s="18" t="str">
        <f t="shared" si="8"/>
        <v/>
      </c>
      <c r="H41" s="18" t="str">
        <f t="shared" si="9"/>
        <v/>
      </c>
      <c r="I41" s="18" t="str">
        <f t="shared" si="10"/>
        <v/>
      </c>
      <c r="J41" s="18" t="str">
        <f t="shared" si="11"/>
        <v/>
      </c>
      <c r="K41" s="18" t="str">
        <f t="shared" si="12"/>
        <v/>
      </c>
      <c r="L41" s="18" t="e">
        <f>VLOOKUP(F41,F5数据库!C:Y,3,0)</f>
        <v>#VALUE!</v>
      </c>
      <c r="M41" s="18" t="e">
        <f t="shared" si="13"/>
        <v>#VALUE!</v>
      </c>
      <c r="N41" s="19" t="e">
        <f t="shared" si="14"/>
        <v>#VALUE!</v>
      </c>
      <c r="O41" s="18" t="e">
        <f>VLOOKUP(F41,F5数据库!C:Y,4,0)</f>
        <v>#VALUE!</v>
      </c>
      <c r="P41" s="18" t="e">
        <f>VLOOKUP(G41,F5数据库!AA:AB,2,0)</f>
        <v>#N/A</v>
      </c>
      <c r="Q41" s="18"/>
      <c r="R41" s="18" t="e" cm="1">
        <f t="array" ref="R41">_xlfn.IFS(I41="A",VLOOKUP(F41,F5数据库!C:Y,7,0),I41="B",VLOOKUP(F41,F5数据库!C:Y,13,0),I41="C",VLOOKUP(F41,F5数据库!C:Y,19,0))</f>
        <v>#N/A</v>
      </c>
      <c r="S41" s="18" t="e" cm="1">
        <f t="array" ref="S41">_xlfn.IFS(I41="A",VLOOKUP(F41,F5数据库!C:Y,8,0),I41="B",VLOOKUP(F41,F5数据库!C:Y,14,0),I41="C",VLOOKUP(F41,F5数据库!C:Y,20,0))</f>
        <v>#N/A</v>
      </c>
      <c r="T41" s="19" t="e" cm="1">
        <f t="array" ref="T41">_xlfn.IFS(I41="A",VLOOKUP(F41,F5数据库!C:Y,9,0),I41="B",VLOOKUP(F41,F5数据库!C:Y,15,0),I41="C",VLOOKUP(F41,F5数据库!C:Y,21,0))*C41</f>
        <v>#N/A</v>
      </c>
      <c r="U41" s="18" t="e" cm="1">
        <f t="array" ref="U41">_xlfn.IFS(I41="A",VLOOKUP(F41,F5数据库!C:Y,10,0),I41="B",VLOOKUP(F41,F5数据库!C:Y,16,0),I41="C",VLOOKUP(F41,F5数据库!C:Y,22,0))</f>
        <v>#N/A</v>
      </c>
      <c r="V41" s="18" t="e" cm="1">
        <f t="array" ref="V41">_xlfn.IFS(I41="A",VLOOKUP(F41,F5数据库!C:Y,11,0),I41="B",VLOOKUP(F41,F5数据库!C:Y,17,0),I41="C",VLOOKUP(F41,F5数据库!C:Y,23,0))</f>
        <v>#N/A</v>
      </c>
      <c r="W41" s="18"/>
    </row>
    <row r="42" spans="1:23" x14ac:dyDescent="0.25">
      <c r="A42" s="22"/>
      <c r="B42" s="3"/>
      <c r="C42" s="3"/>
      <c r="D42" s="3"/>
      <c r="E42" s="18" t="e">
        <f t="shared" si="6"/>
        <v>#VALUE!</v>
      </c>
      <c r="F42" s="18" t="e">
        <f t="shared" si="7"/>
        <v>#VALUE!</v>
      </c>
      <c r="G42" s="18" t="str">
        <f t="shared" si="8"/>
        <v/>
      </c>
      <c r="H42" s="18" t="str">
        <f t="shared" si="9"/>
        <v/>
      </c>
      <c r="I42" s="18" t="str">
        <f t="shared" si="10"/>
        <v/>
      </c>
      <c r="J42" s="18" t="str">
        <f t="shared" si="11"/>
        <v/>
      </c>
      <c r="K42" s="18" t="str">
        <f t="shared" si="12"/>
        <v/>
      </c>
      <c r="L42" s="18" t="e">
        <f>VLOOKUP(F42,F5数据库!C:Y,3,0)</f>
        <v>#VALUE!</v>
      </c>
      <c r="M42" s="18" t="e">
        <f t="shared" si="13"/>
        <v>#VALUE!</v>
      </c>
      <c r="N42" s="19" t="e">
        <f t="shared" si="14"/>
        <v>#VALUE!</v>
      </c>
      <c r="O42" s="18" t="e">
        <f>VLOOKUP(F42,F5数据库!C:Y,4,0)</f>
        <v>#VALUE!</v>
      </c>
      <c r="P42" s="18" t="e">
        <f>VLOOKUP(G42,F5数据库!AA:AB,2,0)</f>
        <v>#N/A</v>
      </c>
      <c r="Q42" s="18"/>
      <c r="R42" s="18" t="e" cm="1">
        <f t="array" ref="R42">_xlfn.IFS(I42="A",VLOOKUP(F42,F5数据库!C:Y,7,0),I42="B",VLOOKUP(F42,F5数据库!C:Y,13,0),I42="C",VLOOKUP(F42,F5数据库!C:Y,19,0))</f>
        <v>#N/A</v>
      </c>
      <c r="S42" s="18" t="e" cm="1">
        <f t="array" ref="S42">_xlfn.IFS(I42="A",VLOOKUP(F42,F5数据库!C:Y,8,0),I42="B",VLOOKUP(F42,F5数据库!C:Y,14,0),I42="C",VLOOKUP(F42,F5数据库!C:Y,20,0))</f>
        <v>#N/A</v>
      </c>
      <c r="T42" s="19" t="e" cm="1">
        <f t="array" ref="T42">_xlfn.IFS(I42="A",VLOOKUP(F42,F5数据库!C:Y,9,0),I42="B",VLOOKUP(F42,F5数据库!C:Y,15,0),I42="C",VLOOKUP(F42,F5数据库!C:Y,21,0))*C42</f>
        <v>#N/A</v>
      </c>
      <c r="U42" s="18" t="e" cm="1">
        <f t="array" ref="U42">_xlfn.IFS(I42="A",VLOOKUP(F42,F5数据库!C:Y,10,0),I42="B",VLOOKUP(F42,F5数据库!C:Y,16,0),I42="C",VLOOKUP(F42,F5数据库!C:Y,22,0))</f>
        <v>#N/A</v>
      </c>
      <c r="V42" s="18" t="e" cm="1">
        <f t="array" ref="V42">_xlfn.IFS(I42="A",VLOOKUP(F42,F5数据库!C:Y,11,0),I42="B",VLOOKUP(F42,F5数据库!C:Y,17,0),I42="C",VLOOKUP(F42,F5数据库!C:Y,23,0))</f>
        <v>#N/A</v>
      </c>
      <c r="W42" s="18"/>
    </row>
    <row r="43" spans="1:23" x14ac:dyDescent="0.25">
      <c r="A43" s="22"/>
      <c r="B43" s="3"/>
      <c r="C43" s="3"/>
      <c r="D43" s="3"/>
      <c r="E43" s="18" t="e">
        <f t="shared" si="6"/>
        <v>#VALUE!</v>
      </c>
      <c r="F43" s="18" t="e">
        <f t="shared" si="7"/>
        <v>#VALUE!</v>
      </c>
      <c r="G43" s="18" t="str">
        <f t="shared" si="8"/>
        <v/>
      </c>
      <c r="H43" s="18" t="str">
        <f t="shared" si="9"/>
        <v/>
      </c>
      <c r="I43" s="18" t="str">
        <f t="shared" si="10"/>
        <v/>
      </c>
      <c r="J43" s="18" t="str">
        <f t="shared" si="11"/>
        <v/>
      </c>
      <c r="K43" s="18" t="str">
        <f t="shared" si="12"/>
        <v/>
      </c>
      <c r="L43" s="18" t="e">
        <f>VLOOKUP(F43,F5数据库!C:Y,3,0)</f>
        <v>#VALUE!</v>
      </c>
      <c r="M43" s="18" t="e">
        <f t="shared" si="13"/>
        <v>#VALUE!</v>
      </c>
      <c r="N43" s="19" t="e">
        <f t="shared" si="14"/>
        <v>#VALUE!</v>
      </c>
      <c r="O43" s="18" t="e">
        <f>VLOOKUP(F43,F5数据库!C:Y,4,0)</f>
        <v>#VALUE!</v>
      </c>
      <c r="P43" s="18" t="e">
        <f>VLOOKUP(G43,F5数据库!AA:AB,2,0)</f>
        <v>#N/A</v>
      </c>
      <c r="Q43" s="18"/>
      <c r="R43" s="18" t="e" cm="1">
        <f t="array" ref="R43">_xlfn.IFS(I43="A",VLOOKUP(F43,F5数据库!C:Y,7,0),I43="B",VLOOKUP(F43,F5数据库!C:Y,13,0),I43="C",VLOOKUP(F43,F5数据库!C:Y,19,0))</f>
        <v>#N/A</v>
      </c>
      <c r="S43" s="18" t="e" cm="1">
        <f t="array" ref="S43">_xlfn.IFS(I43="A",VLOOKUP(F43,F5数据库!C:Y,8,0),I43="B",VLOOKUP(F43,F5数据库!C:Y,14,0),I43="C",VLOOKUP(F43,F5数据库!C:Y,20,0))</f>
        <v>#N/A</v>
      </c>
      <c r="T43" s="19" t="e" cm="1">
        <f t="array" ref="T43">_xlfn.IFS(I43="A",VLOOKUP(F43,F5数据库!C:Y,9,0),I43="B",VLOOKUP(F43,F5数据库!C:Y,15,0),I43="C",VLOOKUP(F43,F5数据库!C:Y,21,0))*C43</f>
        <v>#N/A</v>
      </c>
      <c r="U43" s="18" t="e" cm="1">
        <f t="array" ref="U43">_xlfn.IFS(I43="A",VLOOKUP(F43,F5数据库!C:Y,10,0),I43="B",VLOOKUP(F43,F5数据库!C:Y,16,0),I43="C",VLOOKUP(F43,F5数据库!C:Y,22,0))</f>
        <v>#N/A</v>
      </c>
      <c r="V43" s="18" t="e" cm="1">
        <f t="array" ref="V43">_xlfn.IFS(I43="A",VLOOKUP(F43,F5数据库!C:Y,11,0),I43="B",VLOOKUP(F43,F5数据库!C:Y,17,0),I43="C",VLOOKUP(F43,F5数据库!C:Y,23,0))</f>
        <v>#N/A</v>
      </c>
      <c r="W43" s="18"/>
    </row>
    <row r="44" spans="1:23" x14ac:dyDescent="0.25">
      <c r="A44" s="22"/>
      <c r="B44" s="3"/>
      <c r="C44" s="3"/>
      <c r="D44" s="3"/>
      <c r="E44" s="18" t="e">
        <f t="shared" si="6"/>
        <v>#VALUE!</v>
      </c>
      <c r="F44" s="18" t="e">
        <f t="shared" si="7"/>
        <v>#VALUE!</v>
      </c>
      <c r="G44" s="18" t="str">
        <f t="shared" si="8"/>
        <v/>
      </c>
      <c r="H44" s="18" t="str">
        <f t="shared" si="9"/>
        <v/>
      </c>
      <c r="I44" s="18" t="str">
        <f t="shared" si="10"/>
        <v/>
      </c>
      <c r="J44" s="18" t="str">
        <f t="shared" si="11"/>
        <v/>
      </c>
      <c r="K44" s="18" t="str">
        <f t="shared" si="12"/>
        <v/>
      </c>
      <c r="L44" s="18" t="e">
        <f>VLOOKUP(F44,F5数据库!C:Y,3,0)</f>
        <v>#VALUE!</v>
      </c>
      <c r="M44" s="18" t="e">
        <f t="shared" si="13"/>
        <v>#VALUE!</v>
      </c>
      <c r="N44" s="19" t="e">
        <f t="shared" si="14"/>
        <v>#VALUE!</v>
      </c>
      <c r="O44" s="18" t="e">
        <f>VLOOKUP(F44,F5数据库!C:Y,4,0)</f>
        <v>#VALUE!</v>
      </c>
      <c r="P44" s="18" t="e">
        <f>VLOOKUP(G44,F5数据库!AA:AB,2,0)</f>
        <v>#N/A</v>
      </c>
      <c r="Q44" s="18"/>
      <c r="R44" s="18" t="e" cm="1">
        <f t="array" ref="R44">_xlfn.IFS(I44="A",VLOOKUP(F44,F5数据库!C:Y,7,0),I44="B",VLOOKUP(F44,F5数据库!C:Y,13,0),I44="C",VLOOKUP(F44,F5数据库!C:Y,19,0))</f>
        <v>#N/A</v>
      </c>
      <c r="S44" s="18" t="e" cm="1">
        <f t="array" ref="S44">_xlfn.IFS(I44="A",VLOOKUP(F44,F5数据库!C:Y,8,0),I44="B",VLOOKUP(F44,F5数据库!C:Y,14,0),I44="C",VLOOKUP(F44,F5数据库!C:Y,20,0))</f>
        <v>#N/A</v>
      </c>
      <c r="T44" s="19" t="e" cm="1">
        <f t="array" ref="T44">_xlfn.IFS(I44="A",VLOOKUP(F44,F5数据库!C:Y,9,0),I44="B",VLOOKUP(F44,F5数据库!C:Y,15,0),I44="C",VLOOKUP(F44,F5数据库!C:Y,21,0))*C44</f>
        <v>#N/A</v>
      </c>
      <c r="U44" s="18" t="e" cm="1">
        <f t="array" ref="U44">_xlfn.IFS(I44="A",VLOOKUP(F44,F5数据库!C:Y,10,0),I44="B",VLOOKUP(F44,F5数据库!C:Y,16,0),I44="C",VLOOKUP(F44,F5数据库!C:Y,22,0))</f>
        <v>#N/A</v>
      </c>
      <c r="V44" s="18" t="e" cm="1">
        <f t="array" ref="V44">_xlfn.IFS(I44="A",VLOOKUP(F44,F5数据库!C:Y,11,0),I44="B",VLOOKUP(F44,F5数据库!C:Y,17,0),I44="C",VLOOKUP(F44,F5数据库!C:Y,23,0))</f>
        <v>#N/A</v>
      </c>
      <c r="W44" s="18"/>
    </row>
    <row r="45" spans="1:23" x14ac:dyDescent="0.25">
      <c r="A45" s="22"/>
      <c r="B45" s="3"/>
      <c r="C45" s="3"/>
      <c r="D45" s="3"/>
      <c r="E45" s="18" t="e">
        <f t="shared" si="6"/>
        <v>#VALUE!</v>
      </c>
      <c r="F45" s="18" t="e">
        <f t="shared" si="7"/>
        <v>#VALUE!</v>
      </c>
      <c r="G45" s="18" t="str">
        <f t="shared" si="8"/>
        <v/>
      </c>
      <c r="H45" s="18" t="str">
        <f t="shared" si="9"/>
        <v/>
      </c>
      <c r="I45" s="18" t="str">
        <f t="shared" si="10"/>
        <v/>
      </c>
      <c r="J45" s="18" t="str">
        <f t="shared" si="11"/>
        <v/>
      </c>
      <c r="K45" s="18" t="str">
        <f t="shared" si="12"/>
        <v/>
      </c>
      <c r="L45" s="18" t="e">
        <f>VLOOKUP(F45,F5数据库!C:Y,3,0)</f>
        <v>#VALUE!</v>
      </c>
      <c r="M45" s="18" t="e">
        <f t="shared" si="13"/>
        <v>#VALUE!</v>
      </c>
      <c r="N45" s="19" t="e">
        <f t="shared" si="14"/>
        <v>#VALUE!</v>
      </c>
      <c r="O45" s="18" t="e">
        <f>VLOOKUP(F45,F5数据库!C:Y,4,0)</f>
        <v>#VALUE!</v>
      </c>
      <c r="P45" s="18" t="e">
        <f>VLOOKUP(G45,F5数据库!AA:AB,2,0)</f>
        <v>#N/A</v>
      </c>
      <c r="Q45" s="18"/>
      <c r="R45" s="18" t="e" cm="1">
        <f t="array" ref="R45">_xlfn.IFS(I45="A",VLOOKUP(F45,F5数据库!C:Y,7,0),I45="B",VLOOKUP(F45,F5数据库!C:Y,13,0),I45="C",VLOOKUP(F45,F5数据库!C:Y,19,0))</f>
        <v>#N/A</v>
      </c>
      <c r="S45" s="18" t="e" cm="1">
        <f t="array" ref="S45">_xlfn.IFS(I45="A",VLOOKUP(F45,F5数据库!C:Y,8,0),I45="B",VLOOKUP(F45,F5数据库!C:Y,14,0),I45="C",VLOOKUP(F45,F5数据库!C:Y,20,0))</f>
        <v>#N/A</v>
      </c>
      <c r="T45" s="19" t="e" cm="1">
        <f t="array" ref="T45">_xlfn.IFS(I45="A",VLOOKUP(F45,F5数据库!C:Y,9,0),I45="B",VLOOKUP(F45,F5数据库!C:Y,15,0),I45="C",VLOOKUP(F45,F5数据库!C:Y,21,0))*C45</f>
        <v>#N/A</v>
      </c>
      <c r="U45" s="18" t="e" cm="1">
        <f t="array" ref="U45">_xlfn.IFS(I45="A",VLOOKUP(F45,F5数据库!C:Y,10,0),I45="B",VLOOKUP(F45,F5数据库!C:Y,16,0),I45="C",VLOOKUP(F45,F5数据库!C:Y,22,0))</f>
        <v>#N/A</v>
      </c>
      <c r="V45" s="18" t="e" cm="1">
        <f t="array" ref="V45">_xlfn.IFS(I45="A",VLOOKUP(F45,F5数据库!C:Y,11,0),I45="B",VLOOKUP(F45,F5数据库!C:Y,17,0),I45="C",VLOOKUP(F45,F5数据库!C:Y,23,0))</f>
        <v>#N/A</v>
      </c>
      <c r="W45" s="18"/>
    </row>
    <row r="46" spans="1:23" x14ac:dyDescent="0.25">
      <c r="A46" s="22"/>
      <c r="B46" s="3"/>
      <c r="C46" s="3"/>
      <c r="D46" s="3"/>
      <c r="E46" s="18" t="e">
        <f t="shared" si="6"/>
        <v>#VALUE!</v>
      </c>
      <c r="F46" s="18" t="e">
        <f t="shared" si="7"/>
        <v>#VALUE!</v>
      </c>
      <c r="G46" s="18" t="str">
        <f t="shared" si="8"/>
        <v/>
      </c>
      <c r="H46" s="18" t="str">
        <f t="shared" si="9"/>
        <v/>
      </c>
      <c r="I46" s="18" t="str">
        <f t="shared" si="10"/>
        <v/>
      </c>
      <c r="J46" s="18" t="str">
        <f t="shared" si="11"/>
        <v/>
      </c>
      <c r="K46" s="18" t="str">
        <f t="shared" si="12"/>
        <v/>
      </c>
      <c r="L46" s="18" t="e">
        <f>VLOOKUP(F46,F5数据库!C:Y,3,0)</f>
        <v>#VALUE!</v>
      </c>
      <c r="M46" s="18" t="e">
        <f t="shared" si="13"/>
        <v>#VALUE!</v>
      </c>
      <c r="N46" s="19" t="e">
        <f t="shared" si="14"/>
        <v>#VALUE!</v>
      </c>
      <c r="O46" s="18" t="e">
        <f>VLOOKUP(F46,F5数据库!C:Y,4,0)</f>
        <v>#VALUE!</v>
      </c>
      <c r="P46" s="18" t="e">
        <f>VLOOKUP(G46,F5数据库!AA:AB,2,0)</f>
        <v>#N/A</v>
      </c>
      <c r="Q46" s="18"/>
      <c r="R46" s="18" t="e" cm="1">
        <f t="array" ref="R46">_xlfn.IFS(I46="A",VLOOKUP(F46,F5数据库!C:Y,7,0),I46="B",VLOOKUP(F46,F5数据库!C:Y,13,0),I46="C",VLOOKUP(F46,F5数据库!C:Y,19,0))</f>
        <v>#N/A</v>
      </c>
      <c r="S46" s="18" t="e" cm="1">
        <f t="array" ref="S46">_xlfn.IFS(I46="A",VLOOKUP(F46,F5数据库!C:Y,8,0),I46="B",VLOOKUP(F46,F5数据库!C:Y,14,0),I46="C",VLOOKUP(F46,F5数据库!C:Y,20,0))</f>
        <v>#N/A</v>
      </c>
      <c r="T46" s="19" t="e" cm="1">
        <f t="array" ref="T46">_xlfn.IFS(I46="A",VLOOKUP(F46,F5数据库!C:Y,9,0),I46="B",VLOOKUP(F46,F5数据库!C:Y,15,0),I46="C",VLOOKUP(F46,F5数据库!C:Y,21,0))*C46</f>
        <v>#N/A</v>
      </c>
      <c r="U46" s="18" t="e" cm="1">
        <f t="array" ref="U46">_xlfn.IFS(I46="A",VLOOKUP(F46,F5数据库!C:Y,10,0),I46="B",VLOOKUP(F46,F5数据库!C:Y,16,0),I46="C",VLOOKUP(F46,F5数据库!C:Y,22,0))</f>
        <v>#N/A</v>
      </c>
      <c r="V46" s="18" t="e" cm="1">
        <f t="array" ref="V46">_xlfn.IFS(I46="A",VLOOKUP(F46,F5数据库!C:Y,11,0),I46="B",VLOOKUP(F46,F5数据库!C:Y,17,0),I46="C",VLOOKUP(F46,F5数据库!C:Y,23,0))</f>
        <v>#N/A</v>
      </c>
      <c r="W46" s="18"/>
    </row>
    <row r="47" spans="1:23" x14ac:dyDescent="0.25">
      <c r="A47" s="22"/>
      <c r="B47" s="3"/>
      <c r="C47" s="3"/>
      <c r="D47" s="3"/>
      <c r="E47" s="18" t="e">
        <f t="shared" si="6"/>
        <v>#VALUE!</v>
      </c>
      <c r="F47" s="18" t="e">
        <f t="shared" si="7"/>
        <v>#VALUE!</v>
      </c>
      <c r="G47" s="18" t="str">
        <f t="shared" si="8"/>
        <v/>
      </c>
      <c r="H47" s="18" t="str">
        <f t="shared" si="9"/>
        <v/>
      </c>
      <c r="I47" s="18" t="str">
        <f t="shared" si="10"/>
        <v/>
      </c>
      <c r="J47" s="18" t="str">
        <f t="shared" si="11"/>
        <v/>
      </c>
      <c r="K47" s="18" t="str">
        <f t="shared" si="12"/>
        <v/>
      </c>
      <c r="L47" s="18" t="e">
        <f>VLOOKUP(F47,F5数据库!C:Y,3,0)</f>
        <v>#VALUE!</v>
      </c>
      <c r="M47" s="18" t="e">
        <f t="shared" si="13"/>
        <v>#VALUE!</v>
      </c>
      <c r="N47" s="19" t="e">
        <f t="shared" si="14"/>
        <v>#VALUE!</v>
      </c>
      <c r="O47" s="18" t="e">
        <f>VLOOKUP(F47,F5数据库!C:Y,4,0)</f>
        <v>#VALUE!</v>
      </c>
      <c r="P47" s="18" t="e">
        <f>VLOOKUP(G47,F5数据库!AA:AB,2,0)</f>
        <v>#N/A</v>
      </c>
      <c r="Q47" s="18"/>
      <c r="R47" s="18" t="e" cm="1">
        <f t="array" ref="R47">_xlfn.IFS(I47="A",VLOOKUP(F47,F5数据库!C:Y,7,0),I47="B",VLOOKUP(F47,F5数据库!C:Y,13,0),I47="C",VLOOKUP(F47,F5数据库!C:Y,19,0))</f>
        <v>#N/A</v>
      </c>
      <c r="S47" s="18" t="e" cm="1">
        <f t="array" ref="S47">_xlfn.IFS(I47="A",VLOOKUP(F47,F5数据库!C:Y,8,0),I47="B",VLOOKUP(F47,F5数据库!C:Y,14,0),I47="C",VLOOKUP(F47,F5数据库!C:Y,20,0))</f>
        <v>#N/A</v>
      </c>
      <c r="T47" s="19" t="e" cm="1">
        <f t="array" ref="T47">_xlfn.IFS(I47="A",VLOOKUP(F47,F5数据库!C:Y,9,0),I47="B",VLOOKUP(F47,F5数据库!C:Y,15,0),I47="C",VLOOKUP(F47,F5数据库!C:Y,21,0))*C47</f>
        <v>#N/A</v>
      </c>
      <c r="U47" s="18" t="e" cm="1">
        <f t="array" ref="U47">_xlfn.IFS(I47="A",VLOOKUP(F47,F5数据库!C:Y,10,0),I47="B",VLOOKUP(F47,F5数据库!C:Y,16,0),I47="C",VLOOKUP(F47,F5数据库!C:Y,22,0))</f>
        <v>#N/A</v>
      </c>
      <c r="V47" s="18" t="e" cm="1">
        <f t="array" ref="V47">_xlfn.IFS(I47="A",VLOOKUP(F47,F5数据库!C:Y,11,0),I47="B",VLOOKUP(F47,F5数据库!C:Y,17,0),I47="C",VLOOKUP(F47,F5数据库!C:Y,23,0))</f>
        <v>#N/A</v>
      </c>
      <c r="W47" s="18"/>
    </row>
    <row r="48" spans="1:23" x14ac:dyDescent="0.25">
      <c r="A48" s="22"/>
      <c r="B48" s="3"/>
      <c r="C48" s="3"/>
      <c r="D48" s="3"/>
      <c r="E48" s="18" t="e">
        <f t="shared" si="6"/>
        <v>#VALUE!</v>
      </c>
      <c r="F48" s="18" t="e">
        <f t="shared" si="7"/>
        <v>#VALUE!</v>
      </c>
      <c r="G48" s="18" t="str">
        <f t="shared" si="8"/>
        <v/>
      </c>
      <c r="H48" s="18" t="str">
        <f t="shared" si="9"/>
        <v/>
      </c>
      <c r="I48" s="18" t="str">
        <f t="shared" si="10"/>
        <v/>
      </c>
      <c r="J48" s="18" t="str">
        <f t="shared" si="11"/>
        <v/>
      </c>
      <c r="K48" s="18" t="str">
        <f t="shared" si="12"/>
        <v/>
      </c>
      <c r="L48" s="18" t="e">
        <f>VLOOKUP(F48,F5数据库!C:Y,3,0)</f>
        <v>#VALUE!</v>
      </c>
      <c r="M48" s="18" t="e">
        <f t="shared" si="13"/>
        <v>#VALUE!</v>
      </c>
      <c r="N48" s="19" t="e">
        <f t="shared" si="14"/>
        <v>#VALUE!</v>
      </c>
      <c r="O48" s="18" t="e">
        <f>VLOOKUP(F48,F5数据库!C:Y,4,0)</f>
        <v>#VALUE!</v>
      </c>
      <c r="P48" s="18" t="e">
        <f>VLOOKUP(G48,F5数据库!AA:AB,2,0)</f>
        <v>#N/A</v>
      </c>
      <c r="Q48" s="18"/>
      <c r="R48" s="18" t="e" cm="1">
        <f t="array" ref="R48">_xlfn.IFS(I48="A",VLOOKUP(F48,F5数据库!C:Y,7,0),I48="B",VLOOKUP(F48,F5数据库!C:Y,13,0),I48="C",VLOOKUP(F48,F5数据库!C:Y,19,0))</f>
        <v>#N/A</v>
      </c>
      <c r="S48" s="18" t="e" cm="1">
        <f t="array" ref="S48">_xlfn.IFS(I48="A",VLOOKUP(F48,F5数据库!C:Y,8,0),I48="B",VLOOKUP(F48,F5数据库!C:Y,14,0),I48="C",VLOOKUP(F48,F5数据库!C:Y,20,0))</f>
        <v>#N/A</v>
      </c>
      <c r="T48" s="19" t="e" cm="1">
        <f t="array" ref="T48">_xlfn.IFS(I48="A",VLOOKUP(F48,F5数据库!C:Y,9,0),I48="B",VLOOKUP(F48,F5数据库!C:Y,15,0),I48="C",VLOOKUP(F48,F5数据库!C:Y,21,0))*C48</f>
        <v>#N/A</v>
      </c>
      <c r="U48" s="18" t="e" cm="1">
        <f t="array" ref="U48">_xlfn.IFS(I48="A",VLOOKUP(F48,F5数据库!C:Y,10,0),I48="B",VLOOKUP(F48,F5数据库!C:Y,16,0),I48="C",VLOOKUP(F48,F5数据库!C:Y,22,0))</f>
        <v>#N/A</v>
      </c>
      <c r="V48" s="18" t="e" cm="1">
        <f t="array" ref="V48">_xlfn.IFS(I48="A",VLOOKUP(F48,F5数据库!C:Y,11,0),I48="B",VLOOKUP(F48,F5数据库!C:Y,17,0),I48="C",VLOOKUP(F48,F5数据库!C:Y,23,0))</f>
        <v>#N/A</v>
      </c>
      <c r="W48" s="18"/>
    </row>
    <row r="49" spans="1:23" x14ac:dyDescent="0.25">
      <c r="A49" s="22"/>
      <c r="B49" s="3"/>
      <c r="C49" s="3"/>
      <c r="D49" s="3"/>
      <c r="E49" s="18" t="e">
        <f t="shared" si="6"/>
        <v>#VALUE!</v>
      </c>
      <c r="F49" s="18" t="e">
        <f t="shared" si="7"/>
        <v>#VALUE!</v>
      </c>
      <c r="G49" s="18" t="str">
        <f t="shared" si="8"/>
        <v/>
      </c>
      <c r="H49" s="18" t="str">
        <f t="shared" si="9"/>
        <v/>
      </c>
      <c r="I49" s="18" t="str">
        <f t="shared" si="10"/>
        <v/>
      </c>
      <c r="J49" s="18" t="str">
        <f t="shared" si="11"/>
        <v/>
      </c>
      <c r="K49" s="18" t="str">
        <f t="shared" si="12"/>
        <v/>
      </c>
      <c r="L49" s="18" t="e">
        <f>VLOOKUP(F49,F5数据库!C:Y,3,0)</f>
        <v>#VALUE!</v>
      </c>
      <c r="M49" s="18" t="e">
        <f t="shared" si="13"/>
        <v>#VALUE!</v>
      </c>
      <c r="N49" s="19" t="e">
        <f t="shared" si="14"/>
        <v>#VALUE!</v>
      </c>
      <c r="O49" s="18" t="e">
        <f>VLOOKUP(F49,F5数据库!C:Y,4,0)</f>
        <v>#VALUE!</v>
      </c>
      <c r="P49" s="18" t="e">
        <f>VLOOKUP(G49,F5数据库!AA:AB,2,0)</f>
        <v>#N/A</v>
      </c>
      <c r="Q49" s="18"/>
      <c r="R49" s="18" t="e" cm="1">
        <f t="array" ref="R49">_xlfn.IFS(I49="A",VLOOKUP(F49,F5数据库!C:Y,7,0),I49="B",VLOOKUP(F49,F5数据库!C:Y,13,0),I49="C",VLOOKUP(F49,F5数据库!C:Y,19,0))</f>
        <v>#N/A</v>
      </c>
      <c r="S49" s="18" t="e" cm="1">
        <f t="array" ref="S49">_xlfn.IFS(I49="A",VLOOKUP(F49,F5数据库!C:Y,8,0),I49="B",VLOOKUP(F49,F5数据库!C:Y,14,0),I49="C",VLOOKUP(F49,F5数据库!C:Y,20,0))</f>
        <v>#N/A</v>
      </c>
      <c r="T49" s="19" t="e" cm="1">
        <f t="array" ref="T49">_xlfn.IFS(I49="A",VLOOKUP(F49,F5数据库!C:Y,9,0),I49="B",VLOOKUP(F49,F5数据库!C:Y,15,0),I49="C",VLOOKUP(F49,F5数据库!C:Y,21,0))*C49</f>
        <v>#N/A</v>
      </c>
      <c r="U49" s="18" t="e" cm="1">
        <f t="array" ref="U49">_xlfn.IFS(I49="A",VLOOKUP(F49,F5数据库!C:Y,10,0),I49="B",VLOOKUP(F49,F5数据库!C:Y,16,0),I49="C",VLOOKUP(F49,F5数据库!C:Y,22,0))</f>
        <v>#N/A</v>
      </c>
      <c r="V49" s="18" t="e" cm="1">
        <f t="array" ref="V49">_xlfn.IFS(I49="A",VLOOKUP(F49,F5数据库!C:Y,11,0),I49="B",VLOOKUP(F49,F5数据库!C:Y,17,0),I49="C",VLOOKUP(F49,F5数据库!C:Y,23,0))</f>
        <v>#N/A</v>
      </c>
      <c r="W49" s="18"/>
    </row>
    <row r="50" spans="1:23" x14ac:dyDescent="0.25">
      <c r="A50" s="22"/>
      <c r="B50" s="3"/>
      <c r="C50" s="3"/>
      <c r="D50" s="3"/>
      <c r="E50" s="18" t="e">
        <f t="shared" si="6"/>
        <v>#VALUE!</v>
      </c>
      <c r="F50" s="18" t="e">
        <f t="shared" si="7"/>
        <v>#VALUE!</v>
      </c>
      <c r="G50" s="18" t="str">
        <f t="shared" si="8"/>
        <v/>
      </c>
      <c r="H50" s="18" t="str">
        <f t="shared" si="9"/>
        <v/>
      </c>
      <c r="I50" s="18" t="str">
        <f t="shared" si="10"/>
        <v/>
      </c>
      <c r="J50" s="18" t="str">
        <f t="shared" si="11"/>
        <v/>
      </c>
      <c r="K50" s="18" t="str">
        <f t="shared" si="12"/>
        <v/>
      </c>
      <c r="L50" s="18" t="e">
        <f>VLOOKUP(F50,F5数据库!C:Y,3,0)</f>
        <v>#VALUE!</v>
      </c>
      <c r="M50" s="18" t="e">
        <f t="shared" si="13"/>
        <v>#VALUE!</v>
      </c>
      <c r="N50" s="19" t="e">
        <f t="shared" si="14"/>
        <v>#VALUE!</v>
      </c>
      <c r="O50" s="18" t="e">
        <f>VLOOKUP(F50,F5数据库!C:Y,4,0)</f>
        <v>#VALUE!</v>
      </c>
      <c r="P50" s="18" t="e">
        <f>VLOOKUP(G50,F5数据库!AA:AB,2,0)</f>
        <v>#N/A</v>
      </c>
      <c r="Q50" s="18"/>
      <c r="R50" s="18" t="e" cm="1">
        <f t="array" ref="R50">_xlfn.IFS(I50="A",VLOOKUP(F50,F5数据库!C:Y,7,0),I50="B",VLOOKUP(F50,F5数据库!C:Y,13,0),I50="C",VLOOKUP(F50,F5数据库!C:Y,19,0))</f>
        <v>#N/A</v>
      </c>
      <c r="S50" s="18" t="e" cm="1">
        <f t="array" ref="S50">_xlfn.IFS(I50="A",VLOOKUP(F50,F5数据库!C:Y,8,0),I50="B",VLOOKUP(F50,F5数据库!C:Y,14,0),I50="C",VLOOKUP(F50,F5数据库!C:Y,20,0))</f>
        <v>#N/A</v>
      </c>
      <c r="T50" s="19" t="e" cm="1">
        <f t="array" ref="T50">_xlfn.IFS(I50="A",VLOOKUP(F50,F5数据库!C:Y,9,0),I50="B",VLOOKUP(F50,F5数据库!C:Y,15,0),I50="C",VLOOKUP(F50,F5数据库!C:Y,21,0))*C50</f>
        <v>#N/A</v>
      </c>
      <c r="U50" s="18" t="e" cm="1">
        <f t="array" ref="U50">_xlfn.IFS(I50="A",VLOOKUP(F50,F5数据库!C:Y,10,0),I50="B",VLOOKUP(F50,F5数据库!C:Y,16,0),I50="C",VLOOKUP(F50,F5数据库!C:Y,22,0))</f>
        <v>#N/A</v>
      </c>
      <c r="V50" s="18" t="e" cm="1">
        <f t="array" ref="V50">_xlfn.IFS(I50="A",VLOOKUP(F50,F5数据库!C:Y,11,0),I50="B",VLOOKUP(F50,F5数据库!C:Y,17,0),I50="C",VLOOKUP(F50,F5数据库!C:Y,23,0))</f>
        <v>#N/A</v>
      </c>
      <c r="W50" s="18"/>
    </row>
    <row r="51" spans="1:23" x14ac:dyDescent="0.25">
      <c r="A51" s="22"/>
      <c r="B51" s="3"/>
      <c r="C51" s="3"/>
      <c r="D51" s="3"/>
      <c r="E51" s="18" t="e">
        <f t="shared" si="6"/>
        <v>#VALUE!</v>
      </c>
      <c r="F51" s="18" t="e">
        <f t="shared" si="7"/>
        <v>#VALUE!</v>
      </c>
      <c r="G51" s="18" t="str">
        <f t="shared" si="8"/>
        <v/>
      </c>
      <c r="H51" s="18" t="str">
        <f t="shared" si="9"/>
        <v/>
      </c>
      <c r="I51" s="18" t="str">
        <f t="shared" si="10"/>
        <v/>
      </c>
      <c r="J51" s="18" t="str">
        <f t="shared" si="11"/>
        <v/>
      </c>
      <c r="K51" s="18" t="str">
        <f t="shared" si="12"/>
        <v/>
      </c>
      <c r="L51" s="18" t="e">
        <f>VLOOKUP(F51,F5数据库!C:Y,3,0)</f>
        <v>#VALUE!</v>
      </c>
      <c r="M51" s="18" t="e">
        <f t="shared" si="13"/>
        <v>#VALUE!</v>
      </c>
      <c r="N51" s="19" t="e">
        <f t="shared" si="14"/>
        <v>#VALUE!</v>
      </c>
      <c r="O51" s="18" t="e">
        <f>VLOOKUP(F51,F5数据库!C:Y,4,0)</f>
        <v>#VALUE!</v>
      </c>
      <c r="P51" s="18" t="e">
        <f>VLOOKUP(G51,F5数据库!AA:AB,2,0)</f>
        <v>#N/A</v>
      </c>
      <c r="Q51" s="18"/>
      <c r="R51" s="18" t="e" cm="1">
        <f t="array" ref="R51">_xlfn.IFS(I51="A",VLOOKUP(F51,F5数据库!C:Y,7,0),I51="B",VLOOKUP(F51,F5数据库!C:Y,13,0),I51="C",VLOOKUP(F51,F5数据库!C:Y,19,0))</f>
        <v>#N/A</v>
      </c>
      <c r="S51" s="18" t="e" cm="1">
        <f t="array" ref="S51">_xlfn.IFS(I51="A",VLOOKUP(F51,F5数据库!C:Y,8,0),I51="B",VLOOKUP(F51,F5数据库!C:Y,14,0),I51="C",VLOOKUP(F51,F5数据库!C:Y,20,0))</f>
        <v>#N/A</v>
      </c>
      <c r="T51" s="19" t="e" cm="1">
        <f t="array" ref="T51">_xlfn.IFS(I51="A",VLOOKUP(F51,F5数据库!C:Y,9,0),I51="B",VLOOKUP(F51,F5数据库!C:Y,15,0),I51="C",VLOOKUP(F51,F5数据库!C:Y,21,0))*C51</f>
        <v>#N/A</v>
      </c>
      <c r="U51" s="18" t="e" cm="1">
        <f t="array" ref="U51">_xlfn.IFS(I51="A",VLOOKUP(F51,F5数据库!C:Y,10,0),I51="B",VLOOKUP(F51,F5数据库!C:Y,16,0),I51="C",VLOOKUP(F51,F5数据库!C:Y,22,0))</f>
        <v>#N/A</v>
      </c>
      <c r="V51" s="18" t="e" cm="1">
        <f t="array" ref="V51">_xlfn.IFS(I51="A",VLOOKUP(F51,F5数据库!C:Y,11,0),I51="B",VLOOKUP(F51,F5数据库!C:Y,17,0),I51="C",VLOOKUP(F51,F5数据库!C:Y,23,0))</f>
        <v>#N/A</v>
      </c>
      <c r="W51" s="18"/>
    </row>
    <row r="52" spans="1:23" x14ac:dyDescent="0.25">
      <c r="A52" s="22"/>
      <c r="B52" s="3"/>
      <c r="C52" s="3"/>
      <c r="D52" s="3"/>
      <c r="E52" s="18" t="e">
        <f t="shared" si="6"/>
        <v>#VALUE!</v>
      </c>
      <c r="F52" s="18" t="e">
        <f t="shared" si="7"/>
        <v>#VALUE!</v>
      </c>
      <c r="G52" s="18" t="str">
        <f t="shared" si="8"/>
        <v/>
      </c>
      <c r="H52" s="18" t="str">
        <f t="shared" si="9"/>
        <v/>
      </c>
      <c r="I52" s="18" t="str">
        <f t="shared" si="10"/>
        <v/>
      </c>
      <c r="J52" s="18" t="str">
        <f t="shared" si="11"/>
        <v/>
      </c>
      <c r="K52" s="18" t="str">
        <f t="shared" si="12"/>
        <v/>
      </c>
      <c r="L52" s="18" t="e">
        <f>VLOOKUP(F52,F5数据库!C:Y,3,0)</f>
        <v>#VALUE!</v>
      </c>
      <c r="M52" s="18" t="e">
        <f t="shared" si="13"/>
        <v>#VALUE!</v>
      </c>
      <c r="N52" s="19" t="e">
        <f t="shared" si="14"/>
        <v>#VALUE!</v>
      </c>
      <c r="O52" s="18" t="e">
        <f>VLOOKUP(F52,F5数据库!C:Y,4,0)</f>
        <v>#VALUE!</v>
      </c>
      <c r="P52" s="18" t="e">
        <f>VLOOKUP(G52,F5数据库!AA:AB,2,0)</f>
        <v>#N/A</v>
      </c>
      <c r="Q52" s="18"/>
      <c r="R52" s="18" t="e" cm="1">
        <f t="array" ref="R52">_xlfn.IFS(I52="A",VLOOKUP(F52,F5数据库!C:Y,7,0),I52="B",VLOOKUP(F52,F5数据库!C:Y,13,0),I52="C",VLOOKUP(F52,F5数据库!C:Y,19,0))</f>
        <v>#N/A</v>
      </c>
      <c r="S52" s="18" t="e" cm="1">
        <f t="array" ref="S52">_xlfn.IFS(I52="A",VLOOKUP(F52,F5数据库!C:Y,8,0),I52="B",VLOOKUP(F52,F5数据库!C:Y,14,0),I52="C",VLOOKUP(F52,F5数据库!C:Y,20,0))</f>
        <v>#N/A</v>
      </c>
      <c r="T52" s="19" t="e" cm="1">
        <f t="array" ref="T52">_xlfn.IFS(I52="A",VLOOKUP(F52,F5数据库!C:Y,9,0),I52="B",VLOOKUP(F52,F5数据库!C:Y,15,0),I52="C",VLOOKUP(F52,F5数据库!C:Y,21,0))*C52</f>
        <v>#N/A</v>
      </c>
      <c r="U52" s="18" t="e" cm="1">
        <f t="array" ref="U52">_xlfn.IFS(I52="A",VLOOKUP(F52,F5数据库!C:Y,10,0),I52="B",VLOOKUP(F52,F5数据库!C:Y,16,0),I52="C",VLOOKUP(F52,F5数据库!C:Y,22,0))</f>
        <v>#N/A</v>
      </c>
      <c r="V52" s="18" t="e" cm="1">
        <f t="array" ref="V52">_xlfn.IFS(I52="A",VLOOKUP(F52,F5数据库!C:Y,11,0),I52="B",VLOOKUP(F52,F5数据库!C:Y,17,0),I52="C",VLOOKUP(F52,F5数据库!C:Y,23,0))</f>
        <v>#N/A</v>
      </c>
      <c r="W52" s="18"/>
    </row>
    <row r="53" spans="1:23" x14ac:dyDescent="0.25">
      <c r="A53" s="22"/>
      <c r="B53" s="3"/>
      <c r="C53" s="3"/>
      <c r="D53" s="3"/>
      <c r="E53" s="18" t="e">
        <f t="shared" si="6"/>
        <v>#VALUE!</v>
      </c>
      <c r="F53" s="18" t="e">
        <f t="shared" si="7"/>
        <v>#VALUE!</v>
      </c>
      <c r="G53" s="18" t="str">
        <f t="shared" si="8"/>
        <v/>
      </c>
      <c r="H53" s="18" t="str">
        <f t="shared" si="9"/>
        <v/>
      </c>
      <c r="I53" s="18" t="str">
        <f t="shared" si="10"/>
        <v/>
      </c>
      <c r="J53" s="18" t="str">
        <f t="shared" si="11"/>
        <v/>
      </c>
      <c r="K53" s="18" t="str">
        <f t="shared" si="12"/>
        <v/>
      </c>
      <c r="L53" s="18" t="e">
        <f>VLOOKUP(F53,F5数据库!C:Y,3,0)</f>
        <v>#VALUE!</v>
      </c>
      <c r="M53" s="18" t="e">
        <f t="shared" si="13"/>
        <v>#VALUE!</v>
      </c>
      <c r="N53" s="19" t="e">
        <f t="shared" si="14"/>
        <v>#VALUE!</v>
      </c>
      <c r="O53" s="18" t="e">
        <f>VLOOKUP(F53,F5数据库!C:Y,4,0)</f>
        <v>#VALUE!</v>
      </c>
      <c r="P53" s="18" t="e">
        <f>VLOOKUP(G53,F5数据库!AA:AB,2,0)</f>
        <v>#N/A</v>
      </c>
      <c r="Q53" s="18"/>
      <c r="R53" s="18" t="e" cm="1">
        <f t="array" ref="R53">_xlfn.IFS(I53="A",VLOOKUP(F53,F5数据库!C:Y,7,0),I53="B",VLOOKUP(F53,F5数据库!C:Y,13,0),I53="C",VLOOKUP(F53,F5数据库!C:Y,19,0))</f>
        <v>#N/A</v>
      </c>
      <c r="S53" s="18" t="e" cm="1">
        <f t="array" ref="S53">_xlfn.IFS(I53="A",VLOOKUP(F53,F5数据库!C:Y,8,0),I53="B",VLOOKUP(F53,F5数据库!C:Y,14,0),I53="C",VLOOKUP(F53,F5数据库!C:Y,20,0))</f>
        <v>#N/A</v>
      </c>
      <c r="T53" s="19" t="e" cm="1">
        <f t="array" ref="T53">_xlfn.IFS(I53="A",VLOOKUP(F53,F5数据库!C:Y,9,0),I53="B",VLOOKUP(F53,F5数据库!C:Y,15,0),I53="C",VLOOKUP(F53,F5数据库!C:Y,21,0))*C53</f>
        <v>#N/A</v>
      </c>
      <c r="U53" s="18" t="e" cm="1">
        <f t="array" ref="U53">_xlfn.IFS(I53="A",VLOOKUP(F53,F5数据库!C:Y,10,0),I53="B",VLOOKUP(F53,F5数据库!C:Y,16,0),I53="C",VLOOKUP(F53,F5数据库!C:Y,22,0))</f>
        <v>#N/A</v>
      </c>
      <c r="V53" s="18" t="e" cm="1">
        <f t="array" ref="V53">_xlfn.IFS(I53="A",VLOOKUP(F53,F5数据库!C:Y,11,0),I53="B",VLOOKUP(F53,F5数据库!C:Y,17,0),I53="C",VLOOKUP(F53,F5数据库!C:Y,23,0))</f>
        <v>#N/A</v>
      </c>
      <c r="W53" s="18"/>
    </row>
    <row r="54" spans="1:23" x14ac:dyDescent="0.25">
      <c r="A54" s="22"/>
      <c r="B54" s="3"/>
      <c r="C54" s="3"/>
      <c r="D54" s="3"/>
      <c r="E54" s="18" t="e">
        <f t="shared" si="6"/>
        <v>#VALUE!</v>
      </c>
      <c r="F54" s="18" t="e">
        <f t="shared" si="7"/>
        <v>#VALUE!</v>
      </c>
      <c r="G54" s="18" t="str">
        <f t="shared" si="8"/>
        <v/>
      </c>
      <c r="H54" s="18" t="str">
        <f t="shared" si="9"/>
        <v/>
      </c>
      <c r="I54" s="18" t="str">
        <f t="shared" si="10"/>
        <v/>
      </c>
      <c r="J54" s="18" t="str">
        <f t="shared" si="11"/>
        <v/>
      </c>
      <c r="K54" s="18" t="str">
        <f t="shared" si="12"/>
        <v/>
      </c>
      <c r="L54" s="18" t="e">
        <f>VLOOKUP(F54,F5数据库!C:Y,3,0)</f>
        <v>#VALUE!</v>
      </c>
      <c r="M54" s="18" t="e">
        <f t="shared" si="13"/>
        <v>#VALUE!</v>
      </c>
      <c r="N54" s="19" t="e">
        <f t="shared" si="14"/>
        <v>#VALUE!</v>
      </c>
      <c r="O54" s="18" t="e">
        <f>VLOOKUP(F54,F5数据库!C:Y,4,0)</f>
        <v>#VALUE!</v>
      </c>
      <c r="P54" s="18" t="e">
        <f>VLOOKUP(G54,F5数据库!AA:AB,2,0)</f>
        <v>#N/A</v>
      </c>
      <c r="Q54" s="18"/>
      <c r="R54" s="18" t="e" cm="1">
        <f t="array" ref="R54">_xlfn.IFS(I54="A",VLOOKUP(F54,F5数据库!C:Y,7,0),I54="B",VLOOKUP(F54,F5数据库!C:Y,13,0),I54="C",VLOOKUP(F54,F5数据库!C:Y,19,0))</f>
        <v>#N/A</v>
      </c>
      <c r="S54" s="18" t="e" cm="1">
        <f t="array" ref="S54">_xlfn.IFS(I54="A",VLOOKUP(F54,F5数据库!C:Y,8,0),I54="B",VLOOKUP(F54,F5数据库!C:Y,14,0),I54="C",VLOOKUP(F54,F5数据库!C:Y,20,0))</f>
        <v>#N/A</v>
      </c>
      <c r="T54" s="19" t="e" cm="1">
        <f t="array" ref="T54">_xlfn.IFS(I54="A",VLOOKUP(F54,F5数据库!C:Y,9,0),I54="B",VLOOKUP(F54,F5数据库!C:Y,15,0),I54="C",VLOOKUP(F54,F5数据库!C:Y,21,0))*C54</f>
        <v>#N/A</v>
      </c>
      <c r="U54" s="18" t="e" cm="1">
        <f t="array" ref="U54">_xlfn.IFS(I54="A",VLOOKUP(F54,F5数据库!C:Y,10,0),I54="B",VLOOKUP(F54,F5数据库!C:Y,16,0),I54="C",VLOOKUP(F54,F5数据库!C:Y,22,0))</f>
        <v>#N/A</v>
      </c>
      <c r="V54" s="18" t="e" cm="1">
        <f t="array" ref="V54">_xlfn.IFS(I54="A",VLOOKUP(F54,F5数据库!C:Y,11,0),I54="B",VLOOKUP(F54,F5数据库!C:Y,17,0),I54="C",VLOOKUP(F54,F5数据库!C:Y,23,0))</f>
        <v>#N/A</v>
      </c>
      <c r="W54" s="18"/>
    </row>
    <row r="55" spans="1:23" x14ac:dyDescent="0.25">
      <c r="A55" s="22"/>
      <c r="B55" s="3"/>
      <c r="C55" s="3"/>
      <c r="D55" s="3"/>
      <c r="E55" s="18" t="e">
        <f t="shared" si="6"/>
        <v>#VALUE!</v>
      </c>
      <c r="F55" s="18" t="e">
        <f t="shared" si="7"/>
        <v>#VALUE!</v>
      </c>
      <c r="G55" s="18" t="str">
        <f t="shared" si="8"/>
        <v/>
      </c>
      <c r="H55" s="18" t="str">
        <f t="shared" si="9"/>
        <v/>
      </c>
      <c r="I55" s="18" t="str">
        <f t="shared" si="10"/>
        <v/>
      </c>
      <c r="J55" s="18" t="str">
        <f t="shared" si="11"/>
        <v/>
      </c>
      <c r="K55" s="18" t="str">
        <f t="shared" si="12"/>
        <v/>
      </c>
      <c r="L55" s="18" t="e">
        <f>VLOOKUP(F55,F5数据库!C:Y,3,0)</f>
        <v>#VALUE!</v>
      </c>
      <c r="M55" s="18" t="e">
        <f t="shared" si="13"/>
        <v>#VALUE!</v>
      </c>
      <c r="N55" s="19" t="e">
        <f t="shared" si="14"/>
        <v>#VALUE!</v>
      </c>
      <c r="O55" s="18" t="e">
        <f>VLOOKUP(F55,F5数据库!C:Y,4,0)</f>
        <v>#VALUE!</v>
      </c>
      <c r="P55" s="18" t="e">
        <f>VLOOKUP(G55,F5数据库!AA:AB,2,0)</f>
        <v>#N/A</v>
      </c>
      <c r="Q55" s="18"/>
      <c r="R55" s="18" t="e" cm="1">
        <f t="array" ref="R55">_xlfn.IFS(I55="A",VLOOKUP(F55,F5数据库!C:Y,7,0),I55="B",VLOOKUP(F55,F5数据库!C:Y,13,0),I55="C",VLOOKUP(F55,F5数据库!C:Y,19,0))</f>
        <v>#N/A</v>
      </c>
      <c r="S55" s="18" t="e" cm="1">
        <f t="array" ref="S55">_xlfn.IFS(I55="A",VLOOKUP(F55,F5数据库!C:Y,8,0),I55="B",VLOOKUP(F55,F5数据库!C:Y,14,0),I55="C",VLOOKUP(F55,F5数据库!C:Y,20,0))</f>
        <v>#N/A</v>
      </c>
      <c r="T55" s="19" t="e" cm="1">
        <f t="array" ref="T55">_xlfn.IFS(I55="A",VLOOKUP(F55,F5数据库!C:Y,9,0),I55="B",VLOOKUP(F55,F5数据库!C:Y,15,0),I55="C",VLOOKUP(F55,F5数据库!C:Y,21,0))*C55</f>
        <v>#N/A</v>
      </c>
      <c r="U55" s="18" t="e" cm="1">
        <f t="array" ref="U55">_xlfn.IFS(I55="A",VLOOKUP(F55,F5数据库!C:Y,10,0),I55="B",VLOOKUP(F55,F5数据库!C:Y,16,0),I55="C",VLOOKUP(F55,F5数据库!C:Y,22,0))</f>
        <v>#N/A</v>
      </c>
      <c r="V55" s="18" t="e" cm="1">
        <f t="array" ref="V55">_xlfn.IFS(I55="A",VLOOKUP(F55,F5数据库!C:Y,11,0),I55="B",VLOOKUP(F55,F5数据库!C:Y,17,0),I55="C",VLOOKUP(F55,F5数据库!C:Y,23,0))</f>
        <v>#N/A</v>
      </c>
      <c r="W55" s="18"/>
    </row>
    <row r="56" spans="1:23" x14ac:dyDescent="0.25">
      <c r="A56" s="22"/>
      <c r="B56" s="3"/>
      <c r="C56" s="3"/>
      <c r="D56" s="3"/>
      <c r="E56" s="18" t="e">
        <f t="shared" si="6"/>
        <v>#VALUE!</v>
      </c>
      <c r="F56" s="18" t="e">
        <f t="shared" si="7"/>
        <v>#VALUE!</v>
      </c>
      <c r="G56" s="18" t="str">
        <f t="shared" si="8"/>
        <v/>
      </c>
      <c r="H56" s="18" t="str">
        <f t="shared" si="9"/>
        <v/>
      </c>
      <c r="I56" s="18" t="str">
        <f t="shared" si="10"/>
        <v/>
      </c>
      <c r="J56" s="18" t="str">
        <f t="shared" si="11"/>
        <v/>
      </c>
      <c r="K56" s="18" t="str">
        <f t="shared" si="12"/>
        <v/>
      </c>
      <c r="L56" s="18" t="e">
        <f>VLOOKUP(F56,F5数据库!C:Y,3,0)</f>
        <v>#VALUE!</v>
      </c>
      <c r="M56" s="18" t="e">
        <f t="shared" si="13"/>
        <v>#VALUE!</v>
      </c>
      <c r="N56" s="19" t="e">
        <f t="shared" si="14"/>
        <v>#VALUE!</v>
      </c>
      <c r="O56" s="18" t="e">
        <f>VLOOKUP(F56,F5数据库!C:Y,4,0)</f>
        <v>#VALUE!</v>
      </c>
      <c r="P56" s="18" t="e">
        <f>VLOOKUP(G56,F5数据库!AA:AB,2,0)</f>
        <v>#N/A</v>
      </c>
      <c r="Q56" s="18"/>
      <c r="R56" s="18" t="e" cm="1">
        <f t="array" ref="R56">_xlfn.IFS(I56="A",VLOOKUP(F56,F5数据库!C:Y,7,0),I56="B",VLOOKUP(F56,F5数据库!C:Y,13,0),I56="C",VLOOKUP(F56,F5数据库!C:Y,19,0))</f>
        <v>#N/A</v>
      </c>
      <c r="S56" s="18" t="e" cm="1">
        <f t="array" ref="S56">_xlfn.IFS(I56="A",VLOOKUP(F56,F5数据库!C:Y,8,0),I56="B",VLOOKUP(F56,F5数据库!C:Y,14,0),I56="C",VLOOKUP(F56,F5数据库!C:Y,20,0))</f>
        <v>#N/A</v>
      </c>
      <c r="T56" s="19" t="e" cm="1">
        <f t="array" ref="T56">_xlfn.IFS(I56="A",VLOOKUP(F56,F5数据库!C:Y,9,0),I56="B",VLOOKUP(F56,F5数据库!C:Y,15,0),I56="C",VLOOKUP(F56,F5数据库!C:Y,21,0))*C56</f>
        <v>#N/A</v>
      </c>
      <c r="U56" s="18" t="e" cm="1">
        <f t="array" ref="U56">_xlfn.IFS(I56="A",VLOOKUP(F56,F5数据库!C:Y,10,0),I56="B",VLOOKUP(F56,F5数据库!C:Y,16,0),I56="C",VLOOKUP(F56,F5数据库!C:Y,22,0))</f>
        <v>#N/A</v>
      </c>
      <c r="V56" s="18" t="e" cm="1">
        <f t="array" ref="V56">_xlfn.IFS(I56="A",VLOOKUP(F56,F5数据库!C:Y,11,0),I56="B",VLOOKUP(F56,F5数据库!C:Y,17,0),I56="C",VLOOKUP(F56,F5数据库!C:Y,23,0))</f>
        <v>#N/A</v>
      </c>
      <c r="W56" s="18"/>
    </row>
    <row r="57" spans="1:23" x14ac:dyDescent="0.25">
      <c r="A57" s="22"/>
      <c r="B57" s="3"/>
      <c r="C57" s="3"/>
      <c r="D57" s="3"/>
      <c r="E57" s="18" t="e">
        <f t="shared" si="6"/>
        <v>#VALUE!</v>
      </c>
      <c r="F57" s="18" t="e">
        <f t="shared" si="7"/>
        <v>#VALUE!</v>
      </c>
      <c r="G57" s="18" t="str">
        <f t="shared" si="8"/>
        <v/>
      </c>
      <c r="H57" s="18" t="str">
        <f t="shared" si="9"/>
        <v/>
      </c>
      <c r="I57" s="18" t="str">
        <f t="shared" si="10"/>
        <v/>
      </c>
      <c r="J57" s="18" t="str">
        <f t="shared" si="11"/>
        <v/>
      </c>
      <c r="K57" s="18" t="str">
        <f t="shared" si="12"/>
        <v/>
      </c>
      <c r="L57" s="18" t="e">
        <f>VLOOKUP(F57,F5数据库!C:Y,3,0)</f>
        <v>#VALUE!</v>
      </c>
      <c r="M57" s="18" t="e">
        <f t="shared" si="13"/>
        <v>#VALUE!</v>
      </c>
      <c r="N57" s="19" t="e">
        <f t="shared" si="14"/>
        <v>#VALUE!</v>
      </c>
      <c r="O57" s="18" t="e">
        <f>VLOOKUP(F57,F5数据库!C:Y,4,0)</f>
        <v>#VALUE!</v>
      </c>
      <c r="P57" s="18" t="e">
        <f>VLOOKUP(G57,F5数据库!AA:AB,2,0)</f>
        <v>#N/A</v>
      </c>
      <c r="Q57" s="18"/>
      <c r="R57" s="18" t="e" cm="1">
        <f t="array" ref="R57">_xlfn.IFS(I57="A",VLOOKUP(F57,F5数据库!C:Y,7,0),I57="B",VLOOKUP(F57,F5数据库!C:Y,13,0),I57="C",VLOOKUP(F57,F5数据库!C:Y,19,0))</f>
        <v>#N/A</v>
      </c>
      <c r="S57" s="18" t="e" cm="1">
        <f t="array" ref="S57">_xlfn.IFS(I57="A",VLOOKUP(F57,F5数据库!C:Y,8,0),I57="B",VLOOKUP(F57,F5数据库!C:Y,14,0),I57="C",VLOOKUP(F57,F5数据库!C:Y,20,0))</f>
        <v>#N/A</v>
      </c>
      <c r="T57" s="19" t="e" cm="1">
        <f t="array" ref="T57">_xlfn.IFS(I57="A",VLOOKUP(F57,F5数据库!C:Y,9,0),I57="B",VLOOKUP(F57,F5数据库!C:Y,15,0),I57="C",VLOOKUP(F57,F5数据库!C:Y,21,0))*C57</f>
        <v>#N/A</v>
      </c>
      <c r="U57" s="18" t="e" cm="1">
        <f t="array" ref="U57">_xlfn.IFS(I57="A",VLOOKUP(F57,F5数据库!C:Y,10,0),I57="B",VLOOKUP(F57,F5数据库!C:Y,16,0),I57="C",VLOOKUP(F57,F5数据库!C:Y,22,0))</f>
        <v>#N/A</v>
      </c>
      <c r="V57" s="18" t="e" cm="1">
        <f t="array" ref="V57">_xlfn.IFS(I57="A",VLOOKUP(F57,F5数据库!C:Y,11,0),I57="B",VLOOKUP(F57,F5数据库!C:Y,17,0),I57="C",VLOOKUP(F57,F5数据库!C:Y,23,0))</f>
        <v>#N/A</v>
      </c>
      <c r="W57" s="18"/>
    </row>
    <row r="58" spans="1:23" x14ac:dyDescent="0.25">
      <c r="A58" s="22"/>
      <c r="B58" s="3"/>
      <c r="C58" s="3"/>
      <c r="D58" s="3"/>
      <c r="E58" s="18" t="e">
        <f t="shared" si="6"/>
        <v>#VALUE!</v>
      </c>
      <c r="F58" s="18" t="e">
        <f t="shared" si="7"/>
        <v>#VALUE!</v>
      </c>
      <c r="G58" s="18" t="str">
        <f t="shared" si="8"/>
        <v/>
      </c>
      <c r="H58" s="18" t="str">
        <f t="shared" si="9"/>
        <v/>
      </c>
      <c r="I58" s="18" t="str">
        <f t="shared" si="10"/>
        <v/>
      </c>
      <c r="J58" s="18" t="str">
        <f t="shared" si="11"/>
        <v/>
      </c>
      <c r="K58" s="18" t="str">
        <f t="shared" si="12"/>
        <v/>
      </c>
      <c r="L58" s="18" t="e">
        <f>VLOOKUP(F58,F5数据库!C:Y,3,0)</f>
        <v>#VALUE!</v>
      </c>
      <c r="M58" s="18" t="e">
        <f t="shared" si="13"/>
        <v>#VALUE!</v>
      </c>
      <c r="N58" s="19" t="e">
        <f t="shared" si="14"/>
        <v>#VALUE!</v>
      </c>
      <c r="O58" s="18" t="e">
        <f>VLOOKUP(F58,F5数据库!C:Y,4,0)</f>
        <v>#VALUE!</v>
      </c>
      <c r="P58" s="18" t="e">
        <f>VLOOKUP(G58,F5数据库!AA:AB,2,0)</f>
        <v>#N/A</v>
      </c>
      <c r="Q58" s="18"/>
      <c r="R58" s="18" t="e" cm="1">
        <f t="array" ref="R58">_xlfn.IFS(I58="A",VLOOKUP(F58,F5数据库!C:Y,7,0),I58="B",VLOOKUP(F58,F5数据库!C:Y,13,0),I58="C",VLOOKUP(F58,F5数据库!C:Y,19,0))</f>
        <v>#N/A</v>
      </c>
      <c r="S58" s="18" t="e" cm="1">
        <f t="array" ref="S58">_xlfn.IFS(I58="A",VLOOKUP(F58,F5数据库!C:Y,8,0),I58="B",VLOOKUP(F58,F5数据库!C:Y,14,0),I58="C",VLOOKUP(F58,F5数据库!C:Y,20,0))</f>
        <v>#N/A</v>
      </c>
      <c r="T58" s="19" t="e" cm="1">
        <f t="array" ref="T58">_xlfn.IFS(I58="A",VLOOKUP(F58,F5数据库!C:Y,9,0),I58="B",VLOOKUP(F58,F5数据库!C:Y,15,0),I58="C",VLOOKUP(F58,F5数据库!C:Y,21,0))*C58</f>
        <v>#N/A</v>
      </c>
      <c r="U58" s="18" t="e" cm="1">
        <f t="array" ref="U58">_xlfn.IFS(I58="A",VLOOKUP(F58,F5数据库!C:Y,10,0),I58="B",VLOOKUP(F58,F5数据库!C:Y,16,0),I58="C",VLOOKUP(F58,F5数据库!C:Y,22,0))</f>
        <v>#N/A</v>
      </c>
      <c r="V58" s="18" t="e" cm="1">
        <f t="array" ref="V58">_xlfn.IFS(I58="A",VLOOKUP(F58,F5数据库!C:Y,11,0),I58="B",VLOOKUP(F58,F5数据库!C:Y,17,0),I58="C",VLOOKUP(F58,F5数据库!C:Y,23,0))</f>
        <v>#N/A</v>
      </c>
      <c r="W58" s="18"/>
    </row>
    <row r="59" spans="1:23" x14ac:dyDescent="0.25">
      <c r="A59" s="22"/>
      <c r="B59" s="3"/>
      <c r="C59" s="3"/>
      <c r="D59" s="3"/>
      <c r="E59" s="18" t="e">
        <f t="shared" si="6"/>
        <v>#VALUE!</v>
      </c>
      <c r="F59" s="18" t="e">
        <f t="shared" si="7"/>
        <v>#VALUE!</v>
      </c>
      <c r="G59" s="18" t="str">
        <f t="shared" si="8"/>
        <v/>
      </c>
      <c r="H59" s="18" t="str">
        <f t="shared" si="9"/>
        <v/>
      </c>
      <c r="I59" s="18" t="str">
        <f t="shared" si="10"/>
        <v/>
      </c>
      <c r="J59" s="18" t="str">
        <f t="shared" si="11"/>
        <v/>
      </c>
      <c r="K59" s="18" t="str">
        <f t="shared" si="12"/>
        <v/>
      </c>
      <c r="L59" s="18" t="e">
        <f>VLOOKUP(F59,F5数据库!C:Y,3,0)</f>
        <v>#VALUE!</v>
      </c>
      <c r="M59" s="18" t="e">
        <f t="shared" si="13"/>
        <v>#VALUE!</v>
      </c>
      <c r="N59" s="19" t="e">
        <f t="shared" si="14"/>
        <v>#VALUE!</v>
      </c>
      <c r="O59" s="18" t="e">
        <f>VLOOKUP(F59,F5数据库!C:Y,4,0)</f>
        <v>#VALUE!</v>
      </c>
      <c r="P59" s="18" t="e">
        <f>VLOOKUP(G59,F5数据库!AA:AB,2,0)</f>
        <v>#N/A</v>
      </c>
      <c r="Q59" s="18"/>
      <c r="R59" s="18" t="e" cm="1">
        <f t="array" ref="R59">_xlfn.IFS(I59="A",VLOOKUP(F59,F5数据库!C:Y,7,0),I59="B",VLOOKUP(F59,F5数据库!C:Y,13,0),I59="C",VLOOKUP(F59,F5数据库!C:Y,19,0))</f>
        <v>#N/A</v>
      </c>
      <c r="S59" s="18" t="e" cm="1">
        <f t="array" ref="S59">_xlfn.IFS(I59="A",VLOOKUP(F59,F5数据库!C:Y,8,0),I59="B",VLOOKUP(F59,F5数据库!C:Y,14,0),I59="C",VLOOKUP(F59,F5数据库!C:Y,20,0))</f>
        <v>#N/A</v>
      </c>
      <c r="T59" s="19" t="e" cm="1">
        <f t="array" ref="T59">_xlfn.IFS(I59="A",VLOOKUP(F59,F5数据库!C:Y,9,0),I59="B",VLOOKUP(F59,F5数据库!C:Y,15,0),I59="C",VLOOKUP(F59,F5数据库!C:Y,21,0))*C59</f>
        <v>#N/A</v>
      </c>
      <c r="U59" s="18" t="e" cm="1">
        <f t="array" ref="U59">_xlfn.IFS(I59="A",VLOOKUP(F59,F5数据库!C:Y,10,0),I59="B",VLOOKUP(F59,F5数据库!C:Y,16,0),I59="C",VLOOKUP(F59,F5数据库!C:Y,22,0))</f>
        <v>#N/A</v>
      </c>
      <c r="V59" s="18" t="e" cm="1">
        <f t="array" ref="V59">_xlfn.IFS(I59="A",VLOOKUP(F59,F5数据库!C:Y,11,0),I59="B",VLOOKUP(F59,F5数据库!C:Y,17,0),I59="C",VLOOKUP(F59,F5数据库!C:Y,23,0))</f>
        <v>#N/A</v>
      </c>
      <c r="W59" s="18"/>
    </row>
    <row r="60" spans="1:23" x14ac:dyDescent="0.25">
      <c r="A60" s="22"/>
      <c r="B60" s="3"/>
      <c r="C60" s="3"/>
      <c r="D60" s="3"/>
      <c r="E60" s="18" t="e">
        <f t="shared" si="6"/>
        <v>#VALUE!</v>
      </c>
      <c r="F60" s="18" t="e">
        <f t="shared" si="7"/>
        <v>#VALUE!</v>
      </c>
      <c r="G60" s="18" t="str">
        <f t="shared" si="8"/>
        <v/>
      </c>
      <c r="H60" s="18" t="str">
        <f t="shared" si="9"/>
        <v/>
      </c>
      <c r="I60" s="18" t="str">
        <f t="shared" si="10"/>
        <v/>
      </c>
      <c r="J60" s="18" t="str">
        <f t="shared" si="11"/>
        <v/>
      </c>
      <c r="K60" s="18" t="str">
        <f t="shared" si="12"/>
        <v/>
      </c>
      <c r="L60" s="18" t="e">
        <f>VLOOKUP(F60,F5数据库!C:Y,3,0)</f>
        <v>#VALUE!</v>
      </c>
      <c r="M60" s="18" t="e">
        <f t="shared" si="13"/>
        <v>#VALUE!</v>
      </c>
      <c r="N60" s="19" t="e">
        <f t="shared" si="14"/>
        <v>#VALUE!</v>
      </c>
      <c r="O60" s="18" t="e">
        <f>VLOOKUP(F60,F5数据库!C:Y,4,0)</f>
        <v>#VALUE!</v>
      </c>
      <c r="P60" s="18" t="e">
        <f>VLOOKUP(G60,F5数据库!AA:AB,2,0)</f>
        <v>#N/A</v>
      </c>
      <c r="Q60" s="18"/>
      <c r="R60" s="18" t="e" cm="1">
        <f t="array" ref="R60">_xlfn.IFS(I60="A",VLOOKUP(F60,F5数据库!C:Y,7,0),I60="B",VLOOKUP(F60,F5数据库!C:Y,13,0),I60="C",VLOOKUP(F60,F5数据库!C:Y,19,0))</f>
        <v>#N/A</v>
      </c>
      <c r="S60" s="18" t="e" cm="1">
        <f t="array" ref="S60">_xlfn.IFS(I60="A",VLOOKUP(F60,F5数据库!C:Y,8,0),I60="B",VLOOKUP(F60,F5数据库!C:Y,14,0),I60="C",VLOOKUP(F60,F5数据库!C:Y,20,0))</f>
        <v>#N/A</v>
      </c>
      <c r="T60" s="19" t="e" cm="1">
        <f t="array" ref="T60">_xlfn.IFS(I60="A",VLOOKUP(F60,F5数据库!C:Y,9,0),I60="B",VLOOKUP(F60,F5数据库!C:Y,15,0),I60="C",VLOOKUP(F60,F5数据库!C:Y,21,0))*C60</f>
        <v>#N/A</v>
      </c>
      <c r="U60" s="18" t="e" cm="1">
        <f t="array" ref="U60">_xlfn.IFS(I60="A",VLOOKUP(F60,F5数据库!C:Y,10,0),I60="B",VLOOKUP(F60,F5数据库!C:Y,16,0),I60="C",VLOOKUP(F60,F5数据库!C:Y,22,0))</f>
        <v>#N/A</v>
      </c>
      <c r="V60" s="18" t="e" cm="1">
        <f t="array" ref="V60">_xlfn.IFS(I60="A",VLOOKUP(F60,F5数据库!C:Y,11,0),I60="B",VLOOKUP(F60,F5数据库!C:Y,17,0),I60="C",VLOOKUP(F60,F5数据库!C:Y,23,0))</f>
        <v>#N/A</v>
      </c>
      <c r="W60" s="18"/>
    </row>
    <row r="61" spans="1:23" x14ac:dyDescent="0.25">
      <c r="A61" s="22"/>
      <c r="B61" s="3"/>
      <c r="C61" s="3"/>
      <c r="D61" s="3"/>
      <c r="E61" s="18" t="e">
        <f t="shared" si="6"/>
        <v>#VALUE!</v>
      </c>
      <c r="F61" s="18" t="e">
        <f t="shared" si="7"/>
        <v>#VALUE!</v>
      </c>
      <c r="G61" s="18" t="str">
        <f t="shared" si="8"/>
        <v/>
      </c>
      <c r="H61" s="18" t="str">
        <f t="shared" si="9"/>
        <v/>
      </c>
      <c r="I61" s="18" t="str">
        <f t="shared" si="10"/>
        <v/>
      </c>
      <c r="J61" s="18" t="str">
        <f t="shared" si="11"/>
        <v/>
      </c>
      <c r="K61" s="18" t="str">
        <f t="shared" si="12"/>
        <v/>
      </c>
      <c r="L61" s="18" t="e">
        <f>VLOOKUP(F61,F5数据库!C:Y,3,0)</f>
        <v>#VALUE!</v>
      </c>
      <c r="M61" s="18" t="e">
        <f t="shared" si="13"/>
        <v>#VALUE!</v>
      </c>
      <c r="N61" s="19" t="e">
        <f t="shared" si="14"/>
        <v>#VALUE!</v>
      </c>
      <c r="O61" s="18" t="e">
        <f>VLOOKUP(F61,F5数据库!C:Y,4,0)</f>
        <v>#VALUE!</v>
      </c>
      <c r="P61" s="18" t="e">
        <f>VLOOKUP(G61,F5数据库!AA:AB,2,0)</f>
        <v>#N/A</v>
      </c>
      <c r="Q61" s="18"/>
      <c r="R61" s="18" t="e" cm="1">
        <f t="array" ref="R61">_xlfn.IFS(I61="A",VLOOKUP(F61,F5数据库!C:Y,7,0),I61="B",VLOOKUP(F61,F5数据库!C:Y,13,0),I61="C",VLOOKUP(F61,F5数据库!C:Y,19,0))</f>
        <v>#N/A</v>
      </c>
      <c r="S61" s="18" t="e" cm="1">
        <f t="array" ref="S61">_xlfn.IFS(I61="A",VLOOKUP(F61,F5数据库!C:Y,8,0),I61="B",VLOOKUP(F61,F5数据库!C:Y,14,0),I61="C",VLOOKUP(F61,F5数据库!C:Y,20,0))</f>
        <v>#N/A</v>
      </c>
      <c r="T61" s="19" t="e" cm="1">
        <f t="array" ref="T61">_xlfn.IFS(I61="A",VLOOKUP(F61,F5数据库!C:Y,9,0),I61="B",VLOOKUP(F61,F5数据库!C:Y,15,0),I61="C",VLOOKUP(F61,F5数据库!C:Y,21,0))*C61</f>
        <v>#N/A</v>
      </c>
      <c r="U61" s="18" t="e" cm="1">
        <f t="array" ref="U61">_xlfn.IFS(I61="A",VLOOKUP(F61,F5数据库!C:Y,10,0),I61="B",VLOOKUP(F61,F5数据库!C:Y,16,0),I61="C",VLOOKUP(F61,F5数据库!C:Y,22,0))</f>
        <v>#N/A</v>
      </c>
      <c r="V61" s="18" t="e" cm="1">
        <f t="array" ref="V61">_xlfn.IFS(I61="A",VLOOKUP(F61,F5数据库!C:Y,11,0),I61="B",VLOOKUP(F61,F5数据库!C:Y,17,0),I61="C",VLOOKUP(F61,F5数据库!C:Y,23,0))</f>
        <v>#N/A</v>
      </c>
      <c r="W61" s="18"/>
    </row>
    <row r="62" spans="1:23" x14ac:dyDescent="0.25">
      <c r="A62" s="22"/>
      <c r="B62" s="3"/>
      <c r="C62" s="3"/>
      <c r="D62" s="3"/>
      <c r="E62" s="18" t="e">
        <f t="shared" si="6"/>
        <v>#VALUE!</v>
      </c>
      <c r="F62" s="18" t="e">
        <f t="shared" si="7"/>
        <v>#VALUE!</v>
      </c>
      <c r="G62" s="18" t="str">
        <f t="shared" si="8"/>
        <v/>
      </c>
      <c r="H62" s="18" t="str">
        <f t="shared" si="9"/>
        <v/>
      </c>
      <c r="I62" s="18" t="str">
        <f t="shared" si="10"/>
        <v/>
      </c>
      <c r="J62" s="18" t="str">
        <f t="shared" si="11"/>
        <v/>
      </c>
      <c r="K62" s="18" t="str">
        <f t="shared" si="12"/>
        <v/>
      </c>
      <c r="L62" s="18" t="e">
        <f>VLOOKUP(F62,F5数据库!C:Y,3,0)</f>
        <v>#VALUE!</v>
      </c>
      <c r="M62" s="18" t="e">
        <f t="shared" si="13"/>
        <v>#VALUE!</v>
      </c>
      <c r="N62" s="19" t="e">
        <f t="shared" si="14"/>
        <v>#VALUE!</v>
      </c>
      <c r="O62" s="18" t="e">
        <f>VLOOKUP(F62,F5数据库!C:Y,4,0)</f>
        <v>#VALUE!</v>
      </c>
      <c r="P62" s="18" t="e">
        <f>VLOOKUP(G62,F5数据库!AA:AB,2,0)</f>
        <v>#N/A</v>
      </c>
      <c r="Q62" s="18"/>
      <c r="R62" s="18" t="e" cm="1">
        <f t="array" ref="R62">_xlfn.IFS(I62="A",VLOOKUP(F62,F5数据库!C:Y,7,0),I62="B",VLOOKUP(F62,F5数据库!C:Y,13,0),I62="C",VLOOKUP(F62,F5数据库!C:Y,19,0))</f>
        <v>#N/A</v>
      </c>
      <c r="S62" s="18" t="e" cm="1">
        <f t="array" ref="S62">_xlfn.IFS(I62="A",VLOOKUP(F62,F5数据库!C:Y,8,0),I62="B",VLOOKUP(F62,F5数据库!C:Y,14,0),I62="C",VLOOKUP(F62,F5数据库!C:Y,20,0))</f>
        <v>#N/A</v>
      </c>
      <c r="T62" s="19" t="e" cm="1">
        <f t="array" ref="T62">_xlfn.IFS(I62="A",VLOOKUP(F62,F5数据库!C:Y,9,0),I62="B",VLOOKUP(F62,F5数据库!C:Y,15,0),I62="C",VLOOKUP(F62,F5数据库!C:Y,21,0))*C62</f>
        <v>#N/A</v>
      </c>
      <c r="U62" s="18" t="e" cm="1">
        <f t="array" ref="U62">_xlfn.IFS(I62="A",VLOOKUP(F62,F5数据库!C:Y,10,0),I62="B",VLOOKUP(F62,F5数据库!C:Y,16,0),I62="C",VLOOKUP(F62,F5数据库!C:Y,22,0))</f>
        <v>#N/A</v>
      </c>
      <c r="V62" s="18" t="e" cm="1">
        <f t="array" ref="V62">_xlfn.IFS(I62="A",VLOOKUP(F62,F5数据库!C:Y,11,0),I62="B",VLOOKUP(F62,F5数据库!C:Y,17,0),I62="C",VLOOKUP(F62,F5数据库!C:Y,23,0))</f>
        <v>#N/A</v>
      </c>
      <c r="W62" s="18"/>
    </row>
    <row r="63" spans="1:23" x14ac:dyDescent="0.25">
      <c r="A63" s="22"/>
      <c r="B63" s="3"/>
      <c r="C63" s="3"/>
      <c r="D63" s="3"/>
      <c r="E63" s="18" t="e">
        <f t="shared" si="6"/>
        <v>#VALUE!</v>
      </c>
      <c r="F63" s="18" t="e">
        <f t="shared" si="7"/>
        <v>#VALUE!</v>
      </c>
      <c r="G63" s="18" t="str">
        <f t="shared" si="8"/>
        <v/>
      </c>
      <c r="H63" s="18" t="str">
        <f t="shared" si="9"/>
        <v/>
      </c>
      <c r="I63" s="18" t="str">
        <f t="shared" si="10"/>
        <v/>
      </c>
      <c r="J63" s="18" t="str">
        <f t="shared" si="11"/>
        <v/>
      </c>
      <c r="K63" s="18" t="str">
        <f t="shared" si="12"/>
        <v/>
      </c>
      <c r="L63" s="18" t="e">
        <f>VLOOKUP(F63,F5数据库!C:Y,3,0)</f>
        <v>#VALUE!</v>
      </c>
      <c r="M63" s="18" t="e">
        <f t="shared" si="13"/>
        <v>#VALUE!</v>
      </c>
      <c r="N63" s="19" t="e">
        <f t="shared" si="14"/>
        <v>#VALUE!</v>
      </c>
      <c r="O63" s="18" t="e">
        <f>VLOOKUP(F63,F5数据库!C:Y,4,0)</f>
        <v>#VALUE!</v>
      </c>
      <c r="P63" s="18" t="e">
        <f>VLOOKUP(G63,F5数据库!AA:AB,2,0)</f>
        <v>#N/A</v>
      </c>
      <c r="Q63" s="18"/>
      <c r="R63" s="18" t="e" cm="1">
        <f t="array" ref="R63">_xlfn.IFS(I63="A",VLOOKUP(F63,F5数据库!C:Y,7,0),I63="B",VLOOKUP(F63,F5数据库!C:Y,13,0),I63="C",VLOOKUP(F63,F5数据库!C:Y,19,0))</f>
        <v>#N/A</v>
      </c>
      <c r="S63" s="18" t="e" cm="1">
        <f t="array" ref="S63">_xlfn.IFS(I63="A",VLOOKUP(F63,F5数据库!C:Y,8,0),I63="B",VLOOKUP(F63,F5数据库!C:Y,14,0),I63="C",VLOOKUP(F63,F5数据库!C:Y,20,0))</f>
        <v>#N/A</v>
      </c>
      <c r="T63" s="19" t="e" cm="1">
        <f t="array" ref="T63">_xlfn.IFS(I63="A",VLOOKUP(F63,F5数据库!C:Y,9,0),I63="B",VLOOKUP(F63,F5数据库!C:Y,15,0),I63="C",VLOOKUP(F63,F5数据库!C:Y,21,0))*C63</f>
        <v>#N/A</v>
      </c>
      <c r="U63" s="18" t="e" cm="1">
        <f t="array" ref="U63">_xlfn.IFS(I63="A",VLOOKUP(F63,F5数据库!C:Y,10,0),I63="B",VLOOKUP(F63,F5数据库!C:Y,16,0),I63="C",VLOOKUP(F63,F5数据库!C:Y,22,0))</f>
        <v>#N/A</v>
      </c>
      <c r="V63" s="18" t="e" cm="1">
        <f t="array" ref="V63">_xlfn.IFS(I63="A",VLOOKUP(F63,F5数据库!C:Y,11,0),I63="B",VLOOKUP(F63,F5数据库!C:Y,17,0),I63="C",VLOOKUP(F63,F5数据库!C:Y,23,0))</f>
        <v>#N/A</v>
      </c>
      <c r="W63" s="18"/>
    </row>
    <row r="64" spans="1:23" x14ac:dyDescent="0.25">
      <c r="A64" s="22"/>
      <c r="B64" s="3"/>
      <c r="C64" s="3"/>
      <c r="D64" s="3"/>
      <c r="E64" s="18" t="e">
        <f t="shared" si="6"/>
        <v>#VALUE!</v>
      </c>
      <c r="F64" s="18" t="e">
        <f t="shared" si="7"/>
        <v>#VALUE!</v>
      </c>
      <c r="G64" s="18" t="str">
        <f t="shared" si="8"/>
        <v/>
      </c>
      <c r="H64" s="18" t="str">
        <f t="shared" si="9"/>
        <v/>
      </c>
      <c r="I64" s="18" t="str">
        <f t="shared" si="10"/>
        <v/>
      </c>
      <c r="J64" s="18" t="str">
        <f t="shared" si="11"/>
        <v/>
      </c>
      <c r="K64" s="18" t="str">
        <f t="shared" si="12"/>
        <v/>
      </c>
      <c r="L64" s="18" t="e">
        <f>VLOOKUP(F64,F5数据库!C:Y,3,0)</f>
        <v>#VALUE!</v>
      </c>
      <c r="M64" s="18" t="e">
        <f t="shared" si="13"/>
        <v>#VALUE!</v>
      </c>
      <c r="N64" s="19" t="e">
        <f t="shared" si="14"/>
        <v>#VALUE!</v>
      </c>
      <c r="O64" s="18" t="e">
        <f>VLOOKUP(F64,F5数据库!C:Y,4,0)</f>
        <v>#VALUE!</v>
      </c>
      <c r="P64" s="18" t="e">
        <f>VLOOKUP(G64,F5数据库!AA:AB,2,0)</f>
        <v>#N/A</v>
      </c>
      <c r="Q64" s="18"/>
      <c r="R64" s="18" t="e" cm="1">
        <f t="array" ref="R64">_xlfn.IFS(I64="A",VLOOKUP(F64,F5数据库!C:Y,7,0),I64="B",VLOOKUP(F64,F5数据库!C:Y,13,0),I64="C",VLOOKUP(F64,F5数据库!C:Y,19,0))</f>
        <v>#N/A</v>
      </c>
      <c r="S64" s="18" t="e" cm="1">
        <f t="array" ref="S64">_xlfn.IFS(I64="A",VLOOKUP(F64,F5数据库!C:Y,8,0),I64="B",VLOOKUP(F64,F5数据库!C:Y,14,0),I64="C",VLOOKUP(F64,F5数据库!C:Y,20,0))</f>
        <v>#N/A</v>
      </c>
      <c r="T64" s="19" t="e" cm="1">
        <f t="array" ref="T64">_xlfn.IFS(I64="A",VLOOKUP(F64,F5数据库!C:Y,9,0),I64="B",VLOOKUP(F64,F5数据库!C:Y,15,0),I64="C",VLOOKUP(F64,F5数据库!C:Y,21,0))*C64</f>
        <v>#N/A</v>
      </c>
      <c r="U64" s="18" t="e" cm="1">
        <f t="array" ref="U64">_xlfn.IFS(I64="A",VLOOKUP(F64,F5数据库!C:Y,10,0),I64="B",VLOOKUP(F64,F5数据库!C:Y,16,0),I64="C",VLOOKUP(F64,F5数据库!C:Y,22,0))</f>
        <v>#N/A</v>
      </c>
      <c r="V64" s="18" t="e" cm="1">
        <f t="array" ref="V64">_xlfn.IFS(I64="A",VLOOKUP(F64,F5数据库!C:Y,11,0),I64="B",VLOOKUP(F64,F5数据库!C:Y,17,0),I64="C",VLOOKUP(F64,F5数据库!C:Y,23,0))</f>
        <v>#N/A</v>
      </c>
      <c r="W64" s="18"/>
    </row>
    <row r="65" spans="1:23" x14ac:dyDescent="0.25">
      <c r="A65" s="22"/>
      <c r="B65" s="3"/>
      <c r="C65" s="3"/>
      <c r="D65" s="3"/>
      <c r="E65" s="18" t="e">
        <f t="shared" si="6"/>
        <v>#VALUE!</v>
      </c>
      <c r="F65" s="18" t="e">
        <f t="shared" si="7"/>
        <v>#VALUE!</v>
      </c>
      <c r="G65" s="18" t="str">
        <f t="shared" si="8"/>
        <v/>
      </c>
      <c r="H65" s="18" t="str">
        <f t="shared" si="9"/>
        <v/>
      </c>
      <c r="I65" s="18" t="str">
        <f t="shared" si="10"/>
        <v/>
      </c>
      <c r="J65" s="18" t="str">
        <f t="shared" si="11"/>
        <v/>
      </c>
      <c r="K65" s="18" t="str">
        <f t="shared" si="12"/>
        <v/>
      </c>
      <c r="L65" s="18" t="e">
        <f>VLOOKUP(F65,F5数据库!C:Y,3,0)</f>
        <v>#VALUE!</v>
      </c>
      <c r="M65" s="18" t="e">
        <f t="shared" si="13"/>
        <v>#VALUE!</v>
      </c>
      <c r="N65" s="19" t="e">
        <f t="shared" si="14"/>
        <v>#VALUE!</v>
      </c>
      <c r="O65" s="18" t="e">
        <f>VLOOKUP(F65,F5数据库!C:Y,4,0)</f>
        <v>#VALUE!</v>
      </c>
      <c r="P65" s="18" t="e">
        <f>VLOOKUP(G65,F5数据库!AA:AB,2,0)</f>
        <v>#N/A</v>
      </c>
      <c r="Q65" s="18"/>
      <c r="R65" s="18" t="e" cm="1">
        <f t="array" ref="R65">_xlfn.IFS(I65="A",VLOOKUP(F65,F5数据库!C:Y,7,0),I65="B",VLOOKUP(F65,F5数据库!C:Y,13,0),I65="C",VLOOKUP(F65,F5数据库!C:Y,19,0))</f>
        <v>#N/A</v>
      </c>
      <c r="S65" s="18" t="e" cm="1">
        <f t="array" ref="S65">_xlfn.IFS(I65="A",VLOOKUP(F65,F5数据库!C:Y,8,0),I65="B",VLOOKUP(F65,F5数据库!C:Y,14,0),I65="C",VLOOKUP(F65,F5数据库!C:Y,20,0))</f>
        <v>#N/A</v>
      </c>
      <c r="T65" s="19" t="e" cm="1">
        <f t="array" ref="T65">_xlfn.IFS(I65="A",VLOOKUP(F65,F5数据库!C:Y,9,0),I65="B",VLOOKUP(F65,F5数据库!C:Y,15,0),I65="C",VLOOKUP(F65,F5数据库!C:Y,21,0))*C65</f>
        <v>#N/A</v>
      </c>
      <c r="U65" s="18" t="e" cm="1">
        <f t="array" ref="U65">_xlfn.IFS(I65="A",VLOOKUP(F65,F5数据库!C:Y,10,0),I65="B",VLOOKUP(F65,F5数据库!C:Y,16,0),I65="C",VLOOKUP(F65,F5数据库!C:Y,22,0))</f>
        <v>#N/A</v>
      </c>
      <c r="V65" s="18" t="e" cm="1">
        <f t="array" ref="V65">_xlfn.IFS(I65="A",VLOOKUP(F65,F5数据库!C:Y,11,0),I65="B",VLOOKUP(F65,F5数据库!C:Y,17,0),I65="C",VLOOKUP(F65,F5数据库!C:Y,23,0))</f>
        <v>#N/A</v>
      </c>
      <c r="W65" s="18"/>
    </row>
    <row r="66" spans="1:23" x14ac:dyDescent="0.25">
      <c r="A66" s="22"/>
      <c r="B66" s="3"/>
      <c r="C66" s="3"/>
      <c r="D66" s="3"/>
      <c r="E66" s="18" t="e">
        <f t="shared" si="6"/>
        <v>#VALUE!</v>
      </c>
      <c r="F66" s="18" t="e">
        <f t="shared" si="7"/>
        <v>#VALUE!</v>
      </c>
      <c r="G66" s="18" t="str">
        <f t="shared" si="8"/>
        <v/>
      </c>
      <c r="H66" s="18" t="str">
        <f t="shared" si="9"/>
        <v/>
      </c>
      <c r="I66" s="18" t="str">
        <f t="shared" si="10"/>
        <v/>
      </c>
      <c r="J66" s="18" t="str">
        <f t="shared" si="11"/>
        <v/>
      </c>
      <c r="K66" s="18" t="str">
        <f t="shared" si="12"/>
        <v/>
      </c>
      <c r="L66" s="18" t="e">
        <f>VLOOKUP(F66,F5数据库!C:Y,3,0)</f>
        <v>#VALUE!</v>
      </c>
      <c r="M66" s="18" t="e">
        <f t="shared" si="13"/>
        <v>#VALUE!</v>
      </c>
      <c r="N66" s="19" t="e">
        <f t="shared" si="14"/>
        <v>#VALUE!</v>
      </c>
      <c r="O66" s="18" t="e">
        <f>VLOOKUP(F66,F5数据库!C:Y,4,0)</f>
        <v>#VALUE!</v>
      </c>
      <c r="P66" s="18" t="e">
        <f>VLOOKUP(G66,F5数据库!AA:AB,2,0)</f>
        <v>#N/A</v>
      </c>
      <c r="Q66" s="18"/>
      <c r="R66" s="18" t="e" cm="1">
        <f t="array" ref="R66">_xlfn.IFS(I66="A",VLOOKUP(F66,F5数据库!C:Y,7,0),I66="B",VLOOKUP(F66,F5数据库!C:Y,13,0),I66="C",VLOOKUP(F66,F5数据库!C:Y,19,0))</f>
        <v>#N/A</v>
      </c>
      <c r="S66" s="18" t="e" cm="1">
        <f t="array" ref="S66">_xlfn.IFS(I66="A",VLOOKUP(F66,F5数据库!C:Y,8,0),I66="B",VLOOKUP(F66,F5数据库!C:Y,14,0),I66="C",VLOOKUP(F66,F5数据库!C:Y,20,0))</f>
        <v>#N/A</v>
      </c>
      <c r="T66" s="19" t="e" cm="1">
        <f t="array" ref="T66">_xlfn.IFS(I66="A",VLOOKUP(F66,F5数据库!C:Y,9,0),I66="B",VLOOKUP(F66,F5数据库!C:Y,15,0),I66="C",VLOOKUP(F66,F5数据库!C:Y,21,0))*C66</f>
        <v>#N/A</v>
      </c>
      <c r="U66" s="18" t="e" cm="1">
        <f t="array" ref="U66">_xlfn.IFS(I66="A",VLOOKUP(F66,F5数据库!C:Y,10,0),I66="B",VLOOKUP(F66,F5数据库!C:Y,16,0),I66="C",VLOOKUP(F66,F5数据库!C:Y,22,0))</f>
        <v>#N/A</v>
      </c>
      <c r="V66" s="18" t="e" cm="1">
        <f t="array" ref="V66">_xlfn.IFS(I66="A",VLOOKUP(F66,F5数据库!C:Y,11,0),I66="B",VLOOKUP(F66,F5数据库!C:Y,17,0),I66="C",VLOOKUP(F66,F5数据库!C:Y,23,0))</f>
        <v>#N/A</v>
      </c>
      <c r="W66" s="18"/>
    </row>
    <row r="67" spans="1:23" x14ac:dyDescent="0.25">
      <c r="A67" s="22"/>
      <c r="B67" s="3"/>
      <c r="C67" s="3"/>
      <c r="D67" s="3"/>
      <c r="E67" s="18" t="e">
        <f t="shared" si="6"/>
        <v>#VALUE!</v>
      </c>
      <c r="F67" s="18" t="e">
        <f t="shared" si="7"/>
        <v>#VALUE!</v>
      </c>
      <c r="G67" s="18" t="str">
        <f t="shared" si="8"/>
        <v/>
      </c>
      <c r="H67" s="18" t="str">
        <f t="shared" si="9"/>
        <v/>
      </c>
      <c r="I67" s="18" t="str">
        <f t="shared" si="10"/>
        <v/>
      </c>
      <c r="J67" s="18" t="str">
        <f t="shared" si="11"/>
        <v/>
      </c>
      <c r="K67" s="18" t="str">
        <f t="shared" si="12"/>
        <v/>
      </c>
      <c r="L67" s="18" t="e">
        <f>VLOOKUP(F67,F5数据库!C:Y,3,0)</f>
        <v>#VALUE!</v>
      </c>
      <c r="M67" s="18" t="e">
        <f t="shared" si="13"/>
        <v>#VALUE!</v>
      </c>
      <c r="N67" s="19" t="e">
        <f t="shared" si="14"/>
        <v>#VALUE!</v>
      </c>
      <c r="O67" s="18" t="e">
        <f>VLOOKUP(F67,F5数据库!C:Y,4,0)</f>
        <v>#VALUE!</v>
      </c>
      <c r="P67" s="18" t="e">
        <f>VLOOKUP(G67,F5数据库!AA:AB,2,0)</f>
        <v>#N/A</v>
      </c>
      <c r="Q67" s="18"/>
      <c r="R67" s="18" t="e" cm="1">
        <f t="array" ref="R67">_xlfn.IFS(I67="A",VLOOKUP(F67,F5数据库!C:Y,7,0),I67="B",VLOOKUP(F67,F5数据库!C:Y,13,0),I67="C",VLOOKUP(F67,F5数据库!C:Y,19,0))</f>
        <v>#N/A</v>
      </c>
      <c r="S67" s="18" t="e" cm="1">
        <f t="array" ref="S67">_xlfn.IFS(I67="A",VLOOKUP(F67,F5数据库!C:Y,8,0),I67="B",VLOOKUP(F67,F5数据库!C:Y,14,0),I67="C",VLOOKUP(F67,F5数据库!C:Y,20,0))</f>
        <v>#N/A</v>
      </c>
      <c r="T67" s="19" t="e" cm="1">
        <f t="array" ref="T67">_xlfn.IFS(I67="A",VLOOKUP(F67,F5数据库!C:Y,9,0),I67="B",VLOOKUP(F67,F5数据库!C:Y,15,0),I67="C",VLOOKUP(F67,F5数据库!C:Y,21,0))*C67</f>
        <v>#N/A</v>
      </c>
      <c r="U67" s="18" t="e" cm="1">
        <f t="array" ref="U67">_xlfn.IFS(I67="A",VLOOKUP(F67,F5数据库!C:Y,10,0),I67="B",VLOOKUP(F67,F5数据库!C:Y,16,0),I67="C",VLOOKUP(F67,F5数据库!C:Y,22,0))</f>
        <v>#N/A</v>
      </c>
      <c r="V67" s="18" t="e" cm="1">
        <f t="array" ref="V67">_xlfn.IFS(I67="A",VLOOKUP(F67,F5数据库!C:Y,11,0),I67="B",VLOOKUP(F67,F5数据库!C:Y,17,0),I67="C",VLOOKUP(F67,F5数据库!C:Y,23,0))</f>
        <v>#N/A</v>
      </c>
      <c r="W67" s="18"/>
    </row>
    <row r="68" spans="1:23" x14ac:dyDescent="0.25">
      <c r="A68" s="22"/>
      <c r="B68" s="3"/>
      <c r="C68" s="3"/>
      <c r="D68" s="3"/>
      <c r="E68" s="18" t="e">
        <f t="shared" si="6"/>
        <v>#VALUE!</v>
      </c>
      <c r="F68" s="18" t="e">
        <f t="shared" si="7"/>
        <v>#VALUE!</v>
      </c>
      <c r="G68" s="18" t="str">
        <f t="shared" si="8"/>
        <v/>
      </c>
      <c r="H68" s="18" t="str">
        <f t="shared" si="9"/>
        <v/>
      </c>
      <c r="I68" s="18" t="str">
        <f t="shared" si="10"/>
        <v/>
      </c>
      <c r="J68" s="18" t="str">
        <f t="shared" si="11"/>
        <v/>
      </c>
      <c r="K68" s="18" t="str">
        <f t="shared" si="12"/>
        <v/>
      </c>
      <c r="L68" s="18" t="e">
        <f>VLOOKUP(F68,F5数据库!C:Y,3,0)</f>
        <v>#VALUE!</v>
      </c>
      <c r="M68" s="18" t="e">
        <f t="shared" si="13"/>
        <v>#VALUE!</v>
      </c>
      <c r="N68" s="19" t="e">
        <f t="shared" si="14"/>
        <v>#VALUE!</v>
      </c>
      <c r="O68" s="18" t="e">
        <f>VLOOKUP(F68,F5数据库!C:Y,4,0)</f>
        <v>#VALUE!</v>
      </c>
      <c r="P68" s="18" t="e">
        <f>VLOOKUP(G68,F5数据库!AA:AB,2,0)</f>
        <v>#N/A</v>
      </c>
      <c r="Q68" s="18"/>
      <c r="R68" s="18" t="e" cm="1">
        <f t="array" ref="R68">_xlfn.IFS(I68="A",VLOOKUP(F68,F5数据库!C:Y,7,0),I68="B",VLOOKUP(F68,F5数据库!C:Y,13,0),I68="C",VLOOKUP(F68,F5数据库!C:Y,19,0))</f>
        <v>#N/A</v>
      </c>
      <c r="S68" s="18" t="e" cm="1">
        <f t="array" ref="S68">_xlfn.IFS(I68="A",VLOOKUP(F68,F5数据库!C:Y,8,0),I68="B",VLOOKUP(F68,F5数据库!C:Y,14,0),I68="C",VLOOKUP(F68,F5数据库!C:Y,20,0))</f>
        <v>#N/A</v>
      </c>
      <c r="T68" s="19" t="e" cm="1">
        <f t="array" ref="T68">_xlfn.IFS(I68="A",VLOOKUP(F68,F5数据库!C:Y,9,0),I68="B",VLOOKUP(F68,F5数据库!C:Y,15,0),I68="C",VLOOKUP(F68,F5数据库!C:Y,21,0))*C68</f>
        <v>#N/A</v>
      </c>
      <c r="U68" s="18" t="e" cm="1">
        <f t="array" ref="U68">_xlfn.IFS(I68="A",VLOOKUP(F68,F5数据库!C:Y,10,0),I68="B",VLOOKUP(F68,F5数据库!C:Y,16,0),I68="C",VLOOKUP(F68,F5数据库!C:Y,22,0))</f>
        <v>#N/A</v>
      </c>
      <c r="V68" s="18" t="e" cm="1">
        <f t="array" ref="V68">_xlfn.IFS(I68="A",VLOOKUP(F68,F5数据库!C:Y,11,0),I68="B",VLOOKUP(F68,F5数据库!C:Y,17,0),I68="C",VLOOKUP(F68,F5数据库!C:Y,23,0))</f>
        <v>#N/A</v>
      </c>
      <c r="W68" s="18"/>
    </row>
    <row r="69" spans="1:23" x14ac:dyDescent="0.25">
      <c r="A69" s="22"/>
      <c r="B69" s="3"/>
      <c r="C69" s="3"/>
      <c r="D69" s="3"/>
      <c r="E69" s="18" t="e">
        <f t="shared" si="6"/>
        <v>#VALUE!</v>
      </c>
      <c r="F69" s="18" t="e">
        <f t="shared" si="7"/>
        <v>#VALUE!</v>
      </c>
      <c r="G69" s="18" t="str">
        <f t="shared" si="8"/>
        <v/>
      </c>
      <c r="H69" s="18" t="str">
        <f t="shared" si="9"/>
        <v/>
      </c>
      <c r="I69" s="18" t="str">
        <f t="shared" si="10"/>
        <v/>
      </c>
      <c r="J69" s="18" t="str">
        <f t="shared" si="11"/>
        <v/>
      </c>
      <c r="K69" s="18" t="str">
        <f t="shared" si="12"/>
        <v/>
      </c>
      <c r="L69" s="18" t="e">
        <f>VLOOKUP(F69,F5数据库!C:Y,3,0)</f>
        <v>#VALUE!</v>
      </c>
      <c r="M69" s="18" t="e">
        <f t="shared" si="13"/>
        <v>#VALUE!</v>
      </c>
      <c r="N69" s="19" t="e">
        <f t="shared" si="14"/>
        <v>#VALUE!</v>
      </c>
      <c r="O69" s="18" t="e">
        <f>VLOOKUP(F69,F5数据库!C:Y,4,0)</f>
        <v>#VALUE!</v>
      </c>
      <c r="P69" s="18" t="e">
        <f>VLOOKUP(G69,F5数据库!AA:AB,2,0)</f>
        <v>#N/A</v>
      </c>
      <c r="Q69" s="18"/>
      <c r="R69" s="18" t="e" cm="1">
        <f t="array" ref="R69">_xlfn.IFS(I69="A",VLOOKUP(F69,F5数据库!C:Y,7,0),I69="B",VLOOKUP(F69,F5数据库!C:Y,13,0),I69="C",VLOOKUP(F69,F5数据库!C:Y,19,0))</f>
        <v>#N/A</v>
      </c>
      <c r="S69" s="18" t="e" cm="1">
        <f t="array" ref="S69">_xlfn.IFS(I69="A",VLOOKUP(F69,F5数据库!C:Y,8,0),I69="B",VLOOKUP(F69,F5数据库!C:Y,14,0),I69="C",VLOOKUP(F69,F5数据库!C:Y,20,0))</f>
        <v>#N/A</v>
      </c>
      <c r="T69" s="19" t="e" cm="1">
        <f t="array" ref="T69">_xlfn.IFS(I69="A",VLOOKUP(F69,F5数据库!C:Y,9,0),I69="B",VLOOKUP(F69,F5数据库!C:Y,15,0),I69="C",VLOOKUP(F69,F5数据库!C:Y,21,0))*C69</f>
        <v>#N/A</v>
      </c>
      <c r="U69" s="18" t="e" cm="1">
        <f t="array" ref="U69">_xlfn.IFS(I69="A",VLOOKUP(F69,F5数据库!C:Y,10,0),I69="B",VLOOKUP(F69,F5数据库!C:Y,16,0),I69="C",VLOOKUP(F69,F5数据库!C:Y,22,0))</f>
        <v>#N/A</v>
      </c>
      <c r="V69" s="18" t="e" cm="1">
        <f t="array" ref="V69">_xlfn.IFS(I69="A",VLOOKUP(F69,F5数据库!C:Y,11,0),I69="B",VLOOKUP(F69,F5数据库!C:Y,17,0),I69="C",VLOOKUP(F69,F5数据库!C:Y,23,0))</f>
        <v>#N/A</v>
      </c>
      <c r="W69" s="18"/>
    </row>
    <row r="70" spans="1:23" x14ac:dyDescent="0.25">
      <c r="A70" s="22"/>
      <c r="B70" s="3"/>
      <c r="C70" s="3"/>
      <c r="D70" s="3"/>
      <c r="E70" s="18" t="e">
        <f t="shared" si="6"/>
        <v>#VALUE!</v>
      </c>
      <c r="F70" s="18" t="e">
        <f t="shared" si="7"/>
        <v>#VALUE!</v>
      </c>
      <c r="G70" s="18" t="str">
        <f t="shared" si="8"/>
        <v/>
      </c>
      <c r="H70" s="18" t="str">
        <f t="shared" si="9"/>
        <v/>
      </c>
      <c r="I70" s="18" t="str">
        <f t="shared" si="10"/>
        <v/>
      </c>
      <c r="J70" s="18" t="str">
        <f t="shared" si="11"/>
        <v/>
      </c>
      <c r="K70" s="18" t="str">
        <f t="shared" si="12"/>
        <v/>
      </c>
      <c r="L70" s="18" t="e">
        <f>VLOOKUP(F70,F5数据库!C:Y,3,0)</f>
        <v>#VALUE!</v>
      </c>
      <c r="M70" s="18" t="e">
        <f t="shared" si="13"/>
        <v>#VALUE!</v>
      </c>
      <c r="N70" s="19" t="e">
        <f t="shared" si="14"/>
        <v>#VALUE!</v>
      </c>
      <c r="O70" s="18" t="e">
        <f>VLOOKUP(F70,F5数据库!C:Y,4,0)</f>
        <v>#VALUE!</v>
      </c>
      <c r="P70" s="18" t="e">
        <f>VLOOKUP(G70,F5数据库!AA:AB,2,0)</f>
        <v>#N/A</v>
      </c>
      <c r="Q70" s="18"/>
      <c r="R70" s="18" t="e" cm="1">
        <f t="array" ref="R70">_xlfn.IFS(I70="A",VLOOKUP(F70,F5数据库!C:Y,7,0),I70="B",VLOOKUP(F70,F5数据库!C:Y,13,0),I70="C",VLOOKUP(F70,F5数据库!C:Y,19,0))</f>
        <v>#N/A</v>
      </c>
      <c r="S70" s="18" t="e" cm="1">
        <f t="array" ref="S70">_xlfn.IFS(I70="A",VLOOKUP(F70,F5数据库!C:Y,8,0),I70="B",VLOOKUP(F70,F5数据库!C:Y,14,0),I70="C",VLOOKUP(F70,F5数据库!C:Y,20,0))</f>
        <v>#N/A</v>
      </c>
      <c r="T70" s="19" t="e" cm="1">
        <f t="array" ref="T70">_xlfn.IFS(I70="A",VLOOKUP(F70,F5数据库!C:Y,9,0),I70="B",VLOOKUP(F70,F5数据库!C:Y,15,0),I70="C",VLOOKUP(F70,F5数据库!C:Y,21,0))*C70</f>
        <v>#N/A</v>
      </c>
      <c r="U70" s="18" t="e" cm="1">
        <f t="array" ref="U70">_xlfn.IFS(I70="A",VLOOKUP(F70,F5数据库!C:Y,10,0),I70="B",VLOOKUP(F70,F5数据库!C:Y,16,0),I70="C",VLOOKUP(F70,F5数据库!C:Y,22,0))</f>
        <v>#N/A</v>
      </c>
      <c r="V70" s="18" t="e" cm="1">
        <f t="array" ref="V70">_xlfn.IFS(I70="A",VLOOKUP(F70,F5数据库!C:Y,11,0),I70="B",VLOOKUP(F70,F5数据库!C:Y,17,0),I70="C",VLOOKUP(F70,F5数据库!C:Y,23,0))</f>
        <v>#N/A</v>
      </c>
      <c r="W70" s="18"/>
    </row>
    <row r="71" spans="1:23" x14ac:dyDescent="0.25">
      <c r="A71" s="22"/>
      <c r="B71" s="3"/>
      <c r="C71" s="3"/>
      <c r="D71" s="3"/>
      <c r="E71" s="18" t="e">
        <f t="shared" si="6"/>
        <v>#VALUE!</v>
      </c>
      <c r="F71" s="18" t="e">
        <f t="shared" si="7"/>
        <v>#VALUE!</v>
      </c>
      <c r="G71" s="18" t="str">
        <f t="shared" si="8"/>
        <v/>
      </c>
      <c r="H71" s="18" t="str">
        <f t="shared" si="9"/>
        <v/>
      </c>
      <c r="I71" s="18" t="str">
        <f t="shared" si="10"/>
        <v/>
      </c>
      <c r="J71" s="18" t="str">
        <f t="shared" si="11"/>
        <v/>
      </c>
      <c r="K71" s="18" t="str">
        <f t="shared" si="12"/>
        <v/>
      </c>
      <c r="L71" s="18" t="e">
        <f>VLOOKUP(F71,F5数据库!C:Y,3,0)</f>
        <v>#VALUE!</v>
      </c>
      <c r="M71" s="18" t="e">
        <f t="shared" si="13"/>
        <v>#VALUE!</v>
      </c>
      <c r="N71" s="19" t="e">
        <f t="shared" si="14"/>
        <v>#VALUE!</v>
      </c>
      <c r="O71" s="18" t="e">
        <f>VLOOKUP(F71,F5数据库!C:Y,4,0)</f>
        <v>#VALUE!</v>
      </c>
      <c r="P71" s="18" t="e">
        <f>VLOOKUP(G71,F5数据库!AA:AB,2,0)</f>
        <v>#N/A</v>
      </c>
      <c r="Q71" s="18"/>
      <c r="R71" s="18" t="e" cm="1">
        <f t="array" ref="R71">_xlfn.IFS(I71="A",VLOOKUP(F71,F5数据库!C:Y,7,0),I71="B",VLOOKUP(F71,F5数据库!C:Y,13,0),I71="C",VLOOKUP(F71,F5数据库!C:Y,19,0))</f>
        <v>#N/A</v>
      </c>
      <c r="S71" s="18" t="e" cm="1">
        <f t="array" ref="S71">_xlfn.IFS(I71="A",VLOOKUP(F71,F5数据库!C:Y,8,0),I71="B",VLOOKUP(F71,F5数据库!C:Y,14,0),I71="C",VLOOKUP(F71,F5数据库!C:Y,20,0))</f>
        <v>#N/A</v>
      </c>
      <c r="T71" s="19" t="e" cm="1">
        <f t="array" ref="T71">_xlfn.IFS(I71="A",VLOOKUP(F71,F5数据库!C:Y,9,0),I71="B",VLOOKUP(F71,F5数据库!C:Y,15,0),I71="C",VLOOKUP(F71,F5数据库!C:Y,21,0))*C71</f>
        <v>#N/A</v>
      </c>
      <c r="U71" s="18" t="e" cm="1">
        <f t="array" ref="U71">_xlfn.IFS(I71="A",VLOOKUP(F71,F5数据库!C:Y,10,0),I71="B",VLOOKUP(F71,F5数据库!C:Y,16,0),I71="C",VLOOKUP(F71,F5数据库!C:Y,22,0))</f>
        <v>#N/A</v>
      </c>
      <c r="V71" s="18" t="e" cm="1">
        <f t="array" ref="V71">_xlfn.IFS(I71="A",VLOOKUP(F71,F5数据库!C:Y,11,0),I71="B",VLOOKUP(F71,F5数据库!C:Y,17,0),I71="C",VLOOKUP(F71,F5数据库!C:Y,23,0))</f>
        <v>#N/A</v>
      </c>
      <c r="W71" s="18"/>
    </row>
    <row r="72" spans="1:23" x14ac:dyDescent="0.25">
      <c r="A72" s="22"/>
      <c r="B72" s="3"/>
      <c r="C72" s="3"/>
      <c r="D72" s="3"/>
      <c r="E72" s="18" t="e">
        <f t="shared" si="6"/>
        <v>#VALUE!</v>
      </c>
      <c r="F72" s="18" t="e">
        <f t="shared" si="7"/>
        <v>#VALUE!</v>
      </c>
      <c r="G72" s="18" t="str">
        <f t="shared" si="8"/>
        <v/>
      </c>
      <c r="H72" s="18" t="str">
        <f t="shared" si="9"/>
        <v/>
      </c>
      <c r="I72" s="18" t="str">
        <f t="shared" si="10"/>
        <v/>
      </c>
      <c r="J72" s="18" t="str">
        <f t="shared" si="11"/>
        <v/>
      </c>
      <c r="K72" s="18" t="str">
        <f t="shared" si="12"/>
        <v/>
      </c>
      <c r="L72" s="18" t="e">
        <f>VLOOKUP(F72,F5数据库!C:Y,3,0)</f>
        <v>#VALUE!</v>
      </c>
      <c r="M72" s="18" t="e">
        <f t="shared" si="13"/>
        <v>#VALUE!</v>
      </c>
      <c r="N72" s="19" t="e">
        <f t="shared" si="14"/>
        <v>#VALUE!</v>
      </c>
      <c r="O72" s="18" t="e">
        <f>VLOOKUP(F72,F5数据库!C:Y,4,0)</f>
        <v>#VALUE!</v>
      </c>
      <c r="P72" s="18" t="e">
        <f>VLOOKUP(G72,F5数据库!AA:AB,2,0)</f>
        <v>#N/A</v>
      </c>
      <c r="Q72" s="18"/>
      <c r="R72" s="18" t="e" cm="1">
        <f t="array" ref="R72">_xlfn.IFS(I72="A",VLOOKUP(F72,F5数据库!C:Y,7,0),I72="B",VLOOKUP(F72,F5数据库!C:Y,13,0),I72="C",VLOOKUP(F72,F5数据库!C:Y,19,0))</f>
        <v>#N/A</v>
      </c>
      <c r="S72" s="18" t="e" cm="1">
        <f t="array" ref="S72">_xlfn.IFS(I72="A",VLOOKUP(F72,F5数据库!C:Y,8,0),I72="B",VLOOKUP(F72,F5数据库!C:Y,14,0),I72="C",VLOOKUP(F72,F5数据库!C:Y,20,0))</f>
        <v>#N/A</v>
      </c>
      <c r="T72" s="19" t="e" cm="1">
        <f t="array" ref="T72">_xlfn.IFS(I72="A",VLOOKUP(F72,F5数据库!C:Y,9,0),I72="B",VLOOKUP(F72,F5数据库!C:Y,15,0),I72="C",VLOOKUP(F72,F5数据库!C:Y,21,0))*C72</f>
        <v>#N/A</v>
      </c>
      <c r="U72" s="18" t="e" cm="1">
        <f t="array" ref="U72">_xlfn.IFS(I72="A",VLOOKUP(F72,F5数据库!C:Y,10,0),I72="B",VLOOKUP(F72,F5数据库!C:Y,16,0),I72="C",VLOOKUP(F72,F5数据库!C:Y,22,0))</f>
        <v>#N/A</v>
      </c>
      <c r="V72" s="18" t="e" cm="1">
        <f t="array" ref="V72">_xlfn.IFS(I72="A",VLOOKUP(F72,F5数据库!C:Y,11,0),I72="B",VLOOKUP(F72,F5数据库!C:Y,17,0),I72="C",VLOOKUP(F72,F5数据库!C:Y,23,0))</f>
        <v>#N/A</v>
      </c>
      <c r="W72" s="18"/>
    </row>
    <row r="73" spans="1:23" x14ac:dyDescent="0.25">
      <c r="A73" s="22"/>
      <c r="B73" s="3"/>
      <c r="C73" s="3"/>
      <c r="D73" s="3"/>
      <c r="E73" s="18" t="e">
        <f t="shared" si="6"/>
        <v>#VALUE!</v>
      </c>
      <c r="F73" s="18" t="e">
        <f t="shared" si="7"/>
        <v>#VALUE!</v>
      </c>
      <c r="G73" s="18" t="str">
        <f t="shared" si="8"/>
        <v/>
      </c>
      <c r="H73" s="18" t="str">
        <f t="shared" si="9"/>
        <v/>
      </c>
      <c r="I73" s="18" t="str">
        <f t="shared" si="10"/>
        <v/>
      </c>
      <c r="J73" s="18" t="str">
        <f t="shared" si="11"/>
        <v/>
      </c>
      <c r="K73" s="18" t="str">
        <f t="shared" si="12"/>
        <v/>
      </c>
      <c r="L73" s="18" t="e">
        <f>VLOOKUP(F73,F5数据库!C:Y,3,0)</f>
        <v>#VALUE!</v>
      </c>
      <c r="M73" s="18" t="e">
        <f t="shared" si="13"/>
        <v>#VALUE!</v>
      </c>
      <c r="N73" s="19" t="e">
        <f t="shared" si="14"/>
        <v>#VALUE!</v>
      </c>
      <c r="O73" s="18" t="e">
        <f>VLOOKUP(F73,F5数据库!C:Y,4,0)</f>
        <v>#VALUE!</v>
      </c>
      <c r="P73" s="18" t="e">
        <f>VLOOKUP(G73,F5数据库!AA:AB,2,0)</f>
        <v>#N/A</v>
      </c>
      <c r="Q73" s="18"/>
      <c r="R73" s="18" t="e" cm="1">
        <f t="array" ref="R73">_xlfn.IFS(I73="A",VLOOKUP(F73,F5数据库!C:Y,7,0),I73="B",VLOOKUP(F73,F5数据库!C:Y,13,0),I73="C",VLOOKUP(F73,F5数据库!C:Y,19,0))</f>
        <v>#N/A</v>
      </c>
      <c r="S73" s="18" t="e" cm="1">
        <f t="array" ref="S73">_xlfn.IFS(I73="A",VLOOKUP(F73,F5数据库!C:Y,8,0),I73="B",VLOOKUP(F73,F5数据库!C:Y,14,0),I73="C",VLOOKUP(F73,F5数据库!C:Y,20,0))</f>
        <v>#N/A</v>
      </c>
      <c r="T73" s="19" t="e" cm="1">
        <f t="array" ref="T73">_xlfn.IFS(I73="A",VLOOKUP(F73,F5数据库!C:Y,9,0),I73="B",VLOOKUP(F73,F5数据库!C:Y,15,0),I73="C",VLOOKUP(F73,F5数据库!C:Y,21,0))*C73</f>
        <v>#N/A</v>
      </c>
      <c r="U73" s="18" t="e" cm="1">
        <f t="array" ref="U73">_xlfn.IFS(I73="A",VLOOKUP(F73,F5数据库!C:Y,10,0),I73="B",VLOOKUP(F73,F5数据库!C:Y,16,0),I73="C",VLOOKUP(F73,F5数据库!C:Y,22,0))</f>
        <v>#N/A</v>
      </c>
      <c r="V73" s="18" t="e" cm="1">
        <f t="array" ref="V73">_xlfn.IFS(I73="A",VLOOKUP(F73,F5数据库!C:Y,11,0),I73="B",VLOOKUP(F73,F5数据库!C:Y,17,0),I73="C",VLOOKUP(F73,F5数据库!C:Y,23,0))</f>
        <v>#N/A</v>
      </c>
      <c r="W73" s="18"/>
    </row>
    <row r="74" spans="1:23" x14ac:dyDescent="0.25">
      <c r="A74" s="22"/>
      <c r="B74" s="3"/>
      <c r="C74" s="3"/>
      <c r="D74" s="3"/>
      <c r="E74" s="18" t="e">
        <f t="shared" si="6"/>
        <v>#VALUE!</v>
      </c>
      <c r="F74" s="18" t="e">
        <f t="shared" si="7"/>
        <v>#VALUE!</v>
      </c>
      <c r="G74" s="18" t="str">
        <f t="shared" si="8"/>
        <v/>
      </c>
      <c r="H74" s="18" t="str">
        <f t="shared" si="9"/>
        <v/>
      </c>
      <c r="I74" s="18" t="str">
        <f t="shared" si="10"/>
        <v/>
      </c>
      <c r="J74" s="18" t="str">
        <f t="shared" si="11"/>
        <v/>
      </c>
      <c r="K74" s="18" t="str">
        <f t="shared" si="12"/>
        <v/>
      </c>
      <c r="L74" s="18" t="e">
        <f>VLOOKUP(F74,F5数据库!C:Y,3,0)</f>
        <v>#VALUE!</v>
      </c>
      <c r="M74" s="18" t="e">
        <f t="shared" si="13"/>
        <v>#VALUE!</v>
      </c>
      <c r="N74" s="19" t="e">
        <f t="shared" si="14"/>
        <v>#VALUE!</v>
      </c>
      <c r="O74" s="18" t="e">
        <f>VLOOKUP(F74,F5数据库!C:Y,4,0)</f>
        <v>#VALUE!</v>
      </c>
      <c r="P74" s="18" t="e">
        <f>VLOOKUP(G74,F5数据库!AA:AB,2,0)</f>
        <v>#N/A</v>
      </c>
      <c r="Q74" s="18"/>
      <c r="R74" s="18" t="e" cm="1">
        <f t="array" ref="R74">_xlfn.IFS(I74="A",VLOOKUP(F74,F5数据库!C:Y,7,0),I74="B",VLOOKUP(F74,F5数据库!C:Y,13,0),I74="C",VLOOKUP(F74,F5数据库!C:Y,19,0))</f>
        <v>#N/A</v>
      </c>
      <c r="S74" s="18" t="e" cm="1">
        <f t="array" ref="S74">_xlfn.IFS(I74="A",VLOOKUP(F74,F5数据库!C:Y,8,0),I74="B",VLOOKUP(F74,F5数据库!C:Y,14,0),I74="C",VLOOKUP(F74,F5数据库!C:Y,20,0))</f>
        <v>#N/A</v>
      </c>
      <c r="T74" s="19" t="e" cm="1">
        <f t="array" ref="T74">_xlfn.IFS(I74="A",VLOOKUP(F74,F5数据库!C:Y,9,0),I74="B",VLOOKUP(F74,F5数据库!C:Y,15,0),I74="C",VLOOKUP(F74,F5数据库!C:Y,21,0))*C74</f>
        <v>#N/A</v>
      </c>
      <c r="U74" s="18" t="e" cm="1">
        <f t="array" ref="U74">_xlfn.IFS(I74="A",VLOOKUP(F74,F5数据库!C:Y,10,0),I74="B",VLOOKUP(F74,F5数据库!C:Y,16,0),I74="C",VLOOKUP(F74,F5数据库!C:Y,22,0))</f>
        <v>#N/A</v>
      </c>
      <c r="V74" s="18" t="e" cm="1">
        <f t="array" ref="V74">_xlfn.IFS(I74="A",VLOOKUP(F74,F5数据库!C:Y,11,0),I74="B",VLOOKUP(F74,F5数据库!C:Y,17,0),I74="C",VLOOKUP(F74,F5数据库!C:Y,23,0))</f>
        <v>#N/A</v>
      </c>
      <c r="W74" s="18"/>
    </row>
    <row r="75" spans="1:23" x14ac:dyDescent="0.25">
      <c r="A75" s="22"/>
      <c r="B75" s="3"/>
      <c r="C75" s="3"/>
      <c r="D75" s="3"/>
      <c r="E75" s="18" t="e">
        <f t="shared" si="6"/>
        <v>#VALUE!</v>
      </c>
      <c r="F75" s="18" t="e">
        <f t="shared" si="7"/>
        <v>#VALUE!</v>
      </c>
      <c r="G75" s="18" t="str">
        <f t="shared" si="8"/>
        <v/>
      </c>
      <c r="H75" s="18" t="str">
        <f t="shared" si="9"/>
        <v/>
      </c>
      <c r="I75" s="18" t="str">
        <f t="shared" si="10"/>
        <v/>
      </c>
      <c r="J75" s="18" t="str">
        <f t="shared" si="11"/>
        <v/>
      </c>
      <c r="K75" s="18" t="str">
        <f t="shared" si="12"/>
        <v/>
      </c>
      <c r="L75" s="18" t="e">
        <f>VLOOKUP(F75,F5数据库!C:Y,3,0)</f>
        <v>#VALUE!</v>
      </c>
      <c r="M75" s="18" t="e">
        <f t="shared" si="13"/>
        <v>#VALUE!</v>
      </c>
      <c r="N75" s="19" t="e">
        <f t="shared" si="14"/>
        <v>#VALUE!</v>
      </c>
      <c r="O75" s="18" t="e">
        <f>VLOOKUP(F75,F5数据库!C:Y,4,0)</f>
        <v>#VALUE!</v>
      </c>
      <c r="P75" s="18" t="e">
        <f>VLOOKUP(G75,F5数据库!AA:AB,2,0)</f>
        <v>#N/A</v>
      </c>
      <c r="Q75" s="18"/>
      <c r="R75" s="18" t="e" cm="1">
        <f t="array" ref="R75">_xlfn.IFS(I75="A",VLOOKUP(F75,F5数据库!C:Y,7,0),I75="B",VLOOKUP(F75,F5数据库!C:Y,13,0),I75="C",VLOOKUP(F75,F5数据库!C:Y,19,0))</f>
        <v>#N/A</v>
      </c>
      <c r="S75" s="18" t="e" cm="1">
        <f t="array" ref="S75">_xlfn.IFS(I75="A",VLOOKUP(F75,F5数据库!C:Y,8,0),I75="B",VLOOKUP(F75,F5数据库!C:Y,14,0),I75="C",VLOOKUP(F75,F5数据库!C:Y,20,0))</f>
        <v>#N/A</v>
      </c>
      <c r="T75" s="19" t="e" cm="1">
        <f t="array" ref="T75">_xlfn.IFS(I75="A",VLOOKUP(F75,F5数据库!C:Y,9,0),I75="B",VLOOKUP(F75,F5数据库!C:Y,15,0),I75="C",VLOOKUP(F75,F5数据库!C:Y,21,0))*C75</f>
        <v>#N/A</v>
      </c>
      <c r="U75" s="18" t="e" cm="1">
        <f t="array" ref="U75">_xlfn.IFS(I75="A",VLOOKUP(F75,F5数据库!C:Y,10,0),I75="B",VLOOKUP(F75,F5数据库!C:Y,16,0),I75="C",VLOOKUP(F75,F5数据库!C:Y,22,0))</f>
        <v>#N/A</v>
      </c>
      <c r="V75" s="18" t="e" cm="1">
        <f t="array" ref="V75">_xlfn.IFS(I75="A",VLOOKUP(F75,F5数据库!C:Y,11,0),I75="B",VLOOKUP(F75,F5数据库!C:Y,17,0),I75="C",VLOOKUP(F75,F5数据库!C:Y,23,0))</f>
        <v>#N/A</v>
      </c>
      <c r="W75" s="18"/>
    </row>
    <row r="76" spans="1:23" x14ac:dyDescent="0.25">
      <c r="A76" s="22"/>
      <c r="B76" s="3"/>
      <c r="C76" s="3"/>
      <c r="D76" s="3"/>
      <c r="E76" s="18" t="e">
        <f t="shared" si="6"/>
        <v>#VALUE!</v>
      </c>
      <c r="F76" s="18" t="e">
        <f t="shared" si="7"/>
        <v>#VALUE!</v>
      </c>
      <c r="G76" s="18" t="str">
        <f t="shared" si="8"/>
        <v/>
      </c>
      <c r="H76" s="18" t="str">
        <f t="shared" si="9"/>
        <v/>
      </c>
      <c r="I76" s="18" t="str">
        <f t="shared" si="10"/>
        <v/>
      </c>
      <c r="J76" s="18" t="str">
        <f t="shared" si="11"/>
        <v/>
      </c>
      <c r="K76" s="18" t="str">
        <f t="shared" si="12"/>
        <v/>
      </c>
      <c r="L76" s="18" t="e">
        <f>VLOOKUP(F76,F5数据库!C:Y,3,0)</f>
        <v>#VALUE!</v>
      </c>
      <c r="M76" s="18" t="e">
        <f t="shared" si="13"/>
        <v>#VALUE!</v>
      </c>
      <c r="N76" s="19" t="e">
        <f t="shared" si="14"/>
        <v>#VALUE!</v>
      </c>
      <c r="O76" s="18" t="e">
        <f>VLOOKUP(F76,F5数据库!C:Y,4,0)</f>
        <v>#VALUE!</v>
      </c>
      <c r="P76" s="18" t="e">
        <f>VLOOKUP(G76,F5数据库!AA:AB,2,0)</f>
        <v>#N/A</v>
      </c>
      <c r="Q76" s="18"/>
      <c r="R76" s="18" t="e" cm="1">
        <f t="array" ref="R76">_xlfn.IFS(I76="A",VLOOKUP(F76,F5数据库!C:Y,7,0),I76="B",VLOOKUP(F76,F5数据库!C:Y,13,0),I76="C",VLOOKUP(F76,F5数据库!C:Y,19,0))</f>
        <v>#N/A</v>
      </c>
      <c r="S76" s="18" t="e" cm="1">
        <f t="array" ref="S76">_xlfn.IFS(I76="A",VLOOKUP(F76,F5数据库!C:Y,8,0),I76="B",VLOOKUP(F76,F5数据库!C:Y,14,0),I76="C",VLOOKUP(F76,F5数据库!C:Y,20,0))</f>
        <v>#N/A</v>
      </c>
      <c r="T76" s="19" t="e" cm="1">
        <f t="array" ref="T76">_xlfn.IFS(I76="A",VLOOKUP(F76,F5数据库!C:Y,9,0),I76="B",VLOOKUP(F76,F5数据库!C:Y,15,0),I76="C",VLOOKUP(F76,F5数据库!C:Y,21,0))*C76</f>
        <v>#N/A</v>
      </c>
      <c r="U76" s="18" t="e" cm="1">
        <f t="array" ref="U76">_xlfn.IFS(I76="A",VLOOKUP(F76,F5数据库!C:Y,10,0),I76="B",VLOOKUP(F76,F5数据库!C:Y,16,0),I76="C",VLOOKUP(F76,F5数据库!C:Y,22,0))</f>
        <v>#N/A</v>
      </c>
      <c r="V76" s="18" t="e" cm="1">
        <f t="array" ref="V76">_xlfn.IFS(I76="A",VLOOKUP(F76,F5数据库!C:Y,11,0),I76="B",VLOOKUP(F76,F5数据库!C:Y,17,0),I76="C",VLOOKUP(F76,F5数据库!C:Y,23,0))</f>
        <v>#N/A</v>
      </c>
      <c r="W76" s="18"/>
    </row>
    <row r="77" spans="1:23" x14ac:dyDescent="0.25">
      <c r="A77" s="22"/>
      <c r="B77" s="3"/>
      <c r="C77" s="3"/>
      <c r="D77" s="3"/>
      <c r="E77" s="18" t="e">
        <f t="shared" si="6"/>
        <v>#VALUE!</v>
      </c>
      <c r="F77" s="18" t="e">
        <f t="shared" si="7"/>
        <v>#VALUE!</v>
      </c>
      <c r="G77" s="18" t="str">
        <f t="shared" si="8"/>
        <v/>
      </c>
      <c r="H77" s="18" t="str">
        <f t="shared" si="9"/>
        <v/>
      </c>
      <c r="I77" s="18" t="str">
        <f t="shared" si="10"/>
        <v/>
      </c>
      <c r="J77" s="18" t="str">
        <f t="shared" si="11"/>
        <v/>
      </c>
      <c r="K77" s="18" t="str">
        <f t="shared" si="12"/>
        <v/>
      </c>
      <c r="L77" s="18" t="e">
        <f>VLOOKUP(F77,F5数据库!C:Y,3,0)</f>
        <v>#VALUE!</v>
      </c>
      <c r="M77" s="18" t="e">
        <f t="shared" si="13"/>
        <v>#VALUE!</v>
      </c>
      <c r="N77" s="19" t="e">
        <f t="shared" si="14"/>
        <v>#VALUE!</v>
      </c>
      <c r="O77" s="18" t="e">
        <f>VLOOKUP(F77,F5数据库!C:Y,4,0)</f>
        <v>#VALUE!</v>
      </c>
      <c r="P77" s="18" t="e">
        <f>VLOOKUP(G77,F5数据库!AA:AB,2,0)</f>
        <v>#N/A</v>
      </c>
      <c r="Q77" s="18"/>
      <c r="R77" s="18" t="e" cm="1">
        <f t="array" ref="R77">_xlfn.IFS(I77="A",VLOOKUP(F77,F5数据库!C:Y,7,0),I77="B",VLOOKUP(F77,F5数据库!C:Y,13,0),I77="C",VLOOKUP(F77,F5数据库!C:Y,19,0))</f>
        <v>#N/A</v>
      </c>
      <c r="S77" s="18" t="e" cm="1">
        <f t="array" ref="S77">_xlfn.IFS(I77="A",VLOOKUP(F77,F5数据库!C:Y,8,0),I77="B",VLOOKUP(F77,F5数据库!C:Y,14,0),I77="C",VLOOKUP(F77,F5数据库!C:Y,20,0))</f>
        <v>#N/A</v>
      </c>
      <c r="T77" s="19" t="e" cm="1">
        <f t="array" ref="T77">_xlfn.IFS(I77="A",VLOOKUP(F77,F5数据库!C:Y,9,0),I77="B",VLOOKUP(F77,F5数据库!C:Y,15,0),I77="C",VLOOKUP(F77,F5数据库!C:Y,21,0))*C77</f>
        <v>#N/A</v>
      </c>
      <c r="U77" s="18" t="e" cm="1">
        <f t="array" ref="U77">_xlfn.IFS(I77="A",VLOOKUP(F77,F5数据库!C:Y,10,0),I77="B",VLOOKUP(F77,F5数据库!C:Y,16,0),I77="C",VLOOKUP(F77,F5数据库!C:Y,22,0))</f>
        <v>#N/A</v>
      </c>
      <c r="V77" s="18" t="e" cm="1">
        <f t="array" ref="V77">_xlfn.IFS(I77="A",VLOOKUP(F77,F5数据库!C:Y,11,0),I77="B",VLOOKUP(F77,F5数据库!C:Y,17,0),I77="C",VLOOKUP(F77,F5数据库!C:Y,23,0))</f>
        <v>#N/A</v>
      </c>
      <c r="W77" s="18"/>
    </row>
    <row r="78" spans="1:23" x14ac:dyDescent="0.25">
      <c r="A78" s="22"/>
      <c r="B78" s="3"/>
      <c r="C78" s="3"/>
      <c r="D78" s="3"/>
      <c r="E78" s="18" t="e">
        <f t="shared" ref="E78:E100" si="15">VALUE(TRIM(MID(SUBSTITUTE($B78,"-",REPT(" ",99)),COLUMN(B78)*99-98,99)))</f>
        <v>#VALUE!</v>
      </c>
      <c r="F78" s="18" t="e">
        <f t="shared" ref="F78:F100" si="16">VALUE(TRIM(MID(SUBSTITUTE($B78,"-",REPT(" ",99)),COLUMN(C78)*99-98,99)))</f>
        <v>#VALUE!</v>
      </c>
      <c r="G78" s="18" t="str">
        <f t="shared" ref="G78:G100" si="17">TRIM(MID(SUBSTITUTE($B78,"-",REPT(" ",99)),COLUMN(D78)*99-98,99))</f>
        <v/>
      </c>
      <c r="H78" s="18" t="str">
        <f t="shared" ref="H78:H100" si="18">TRIM(MID(SUBSTITUTE($B78,"-",REPT(" ",99)),COLUMN(E78)*99-98,99))</f>
        <v/>
      </c>
      <c r="I78" s="18" t="str">
        <f t="shared" ref="I78:I100" si="19">TRIM(MID(SUBSTITUTE($B78,"-",REPT(" ",99)),COLUMN(F78)*99-98,99))</f>
        <v/>
      </c>
      <c r="J78" s="18" t="str">
        <f t="shared" ref="J78:J100" si="20">TRIM(MID(SUBSTITUTE($B78,"-",REPT(" ",99)),COLUMN(G78)*99-98,99))</f>
        <v/>
      </c>
      <c r="K78" s="18" t="str">
        <f t="shared" ref="K78:K100" si="21">TRIM(MID(SUBSTITUTE($B78,"-",REPT(" ",99)),COLUMN(H78)*99-98,99))</f>
        <v/>
      </c>
      <c r="L78" s="18" t="e">
        <f>VLOOKUP(F78,F5数据库!C:Y,3,0)</f>
        <v>#VALUE!</v>
      </c>
      <c r="M78" s="18" t="e">
        <f t="shared" ref="M78:M100" si="22">"DN"&amp;F78</f>
        <v>#VALUE!</v>
      </c>
      <c r="N78" s="19" t="e">
        <f t="shared" ref="N78:N100" si="23">(H78/1000)*C78</f>
        <v>#VALUE!</v>
      </c>
      <c r="O78" s="18" t="e">
        <f>VLOOKUP(F78,F5数据库!C:Y,4,0)</f>
        <v>#VALUE!</v>
      </c>
      <c r="P78" s="18" t="e">
        <f>VLOOKUP(G78,F5数据库!AA:AB,2,0)</f>
        <v>#N/A</v>
      </c>
      <c r="Q78" s="18"/>
      <c r="R78" s="18" t="e" cm="1">
        <f t="array" ref="R78">_xlfn.IFS(I78="A",VLOOKUP(F78,F5数据库!C:Y,7,0),I78="B",VLOOKUP(F78,F5数据库!C:Y,13,0),I78="C",VLOOKUP(F78,F5数据库!C:Y,19,0))</f>
        <v>#N/A</v>
      </c>
      <c r="S78" s="18" t="e" cm="1">
        <f t="array" ref="S78">_xlfn.IFS(I78="A",VLOOKUP(F78,F5数据库!C:Y,8,0),I78="B",VLOOKUP(F78,F5数据库!C:Y,14,0),I78="C",VLOOKUP(F78,F5数据库!C:Y,20,0))</f>
        <v>#N/A</v>
      </c>
      <c r="T78" s="19" t="e" cm="1">
        <f t="array" ref="T78">_xlfn.IFS(I78="A",VLOOKUP(F78,F5数据库!C:Y,9,0),I78="B",VLOOKUP(F78,F5数据库!C:Y,15,0),I78="C",VLOOKUP(F78,F5数据库!C:Y,21,0))*C78</f>
        <v>#N/A</v>
      </c>
      <c r="U78" s="18" t="e" cm="1">
        <f t="array" ref="U78">_xlfn.IFS(I78="A",VLOOKUP(F78,F5数据库!C:Y,10,0),I78="B",VLOOKUP(F78,F5数据库!C:Y,16,0),I78="C",VLOOKUP(F78,F5数据库!C:Y,22,0))</f>
        <v>#N/A</v>
      </c>
      <c r="V78" s="18" t="e" cm="1">
        <f t="array" ref="V78">_xlfn.IFS(I78="A",VLOOKUP(F78,F5数据库!C:Y,11,0),I78="B",VLOOKUP(F78,F5数据库!C:Y,17,0),I78="C",VLOOKUP(F78,F5数据库!C:Y,23,0))</f>
        <v>#N/A</v>
      </c>
      <c r="W78" s="18"/>
    </row>
    <row r="79" spans="1:23" x14ac:dyDescent="0.25">
      <c r="A79" s="22"/>
      <c r="B79" s="3"/>
      <c r="C79" s="3"/>
      <c r="D79" s="3"/>
      <c r="E79" s="18" t="e">
        <f t="shared" si="15"/>
        <v>#VALUE!</v>
      </c>
      <c r="F79" s="18" t="e">
        <f t="shared" si="16"/>
        <v>#VALUE!</v>
      </c>
      <c r="G79" s="18" t="str">
        <f t="shared" si="17"/>
        <v/>
      </c>
      <c r="H79" s="18" t="str">
        <f t="shared" si="18"/>
        <v/>
      </c>
      <c r="I79" s="18" t="str">
        <f t="shared" si="19"/>
        <v/>
      </c>
      <c r="J79" s="18" t="str">
        <f t="shared" si="20"/>
        <v/>
      </c>
      <c r="K79" s="18" t="str">
        <f t="shared" si="21"/>
        <v/>
      </c>
      <c r="L79" s="18" t="e">
        <f>VLOOKUP(F79,F5数据库!C:Y,3,0)</f>
        <v>#VALUE!</v>
      </c>
      <c r="M79" s="18" t="e">
        <f t="shared" si="22"/>
        <v>#VALUE!</v>
      </c>
      <c r="N79" s="19" t="e">
        <f t="shared" si="23"/>
        <v>#VALUE!</v>
      </c>
      <c r="O79" s="18" t="e">
        <f>VLOOKUP(F79,F5数据库!C:Y,4,0)</f>
        <v>#VALUE!</v>
      </c>
      <c r="P79" s="18" t="e">
        <f>VLOOKUP(G79,F5数据库!AA:AB,2,0)</f>
        <v>#N/A</v>
      </c>
      <c r="Q79" s="18"/>
      <c r="R79" s="18" t="e" cm="1">
        <f t="array" ref="R79">_xlfn.IFS(I79="A",VLOOKUP(F79,F5数据库!C:Y,7,0),I79="B",VLOOKUP(F79,F5数据库!C:Y,13,0),I79="C",VLOOKUP(F79,F5数据库!C:Y,19,0))</f>
        <v>#N/A</v>
      </c>
      <c r="S79" s="18" t="e" cm="1">
        <f t="array" ref="S79">_xlfn.IFS(I79="A",VLOOKUP(F79,F5数据库!C:Y,8,0),I79="B",VLOOKUP(F79,F5数据库!C:Y,14,0),I79="C",VLOOKUP(F79,F5数据库!C:Y,20,0))</f>
        <v>#N/A</v>
      </c>
      <c r="T79" s="19" t="e" cm="1">
        <f t="array" ref="T79">_xlfn.IFS(I79="A",VLOOKUP(F79,F5数据库!C:Y,9,0),I79="B",VLOOKUP(F79,F5数据库!C:Y,15,0),I79="C",VLOOKUP(F79,F5数据库!C:Y,21,0))*C79</f>
        <v>#N/A</v>
      </c>
      <c r="U79" s="18" t="e" cm="1">
        <f t="array" ref="U79">_xlfn.IFS(I79="A",VLOOKUP(F79,F5数据库!C:Y,10,0),I79="B",VLOOKUP(F79,F5数据库!C:Y,16,0),I79="C",VLOOKUP(F79,F5数据库!C:Y,22,0))</f>
        <v>#N/A</v>
      </c>
      <c r="V79" s="18" t="e" cm="1">
        <f t="array" ref="V79">_xlfn.IFS(I79="A",VLOOKUP(F79,F5数据库!C:Y,11,0),I79="B",VLOOKUP(F79,F5数据库!C:Y,17,0),I79="C",VLOOKUP(F79,F5数据库!C:Y,23,0))</f>
        <v>#N/A</v>
      </c>
      <c r="W79" s="18"/>
    </row>
    <row r="80" spans="1:23" x14ac:dyDescent="0.25">
      <c r="A80" s="22"/>
      <c r="B80" s="3"/>
      <c r="C80" s="3"/>
      <c r="D80" s="3"/>
      <c r="E80" s="18" t="e">
        <f t="shared" si="15"/>
        <v>#VALUE!</v>
      </c>
      <c r="F80" s="18" t="e">
        <f t="shared" si="16"/>
        <v>#VALUE!</v>
      </c>
      <c r="G80" s="18" t="str">
        <f t="shared" si="17"/>
        <v/>
      </c>
      <c r="H80" s="18" t="str">
        <f t="shared" si="18"/>
        <v/>
      </c>
      <c r="I80" s="18" t="str">
        <f t="shared" si="19"/>
        <v/>
      </c>
      <c r="J80" s="18" t="str">
        <f t="shared" si="20"/>
        <v/>
      </c>
      <c r="K80" s="18" t="str">
        <f t="shared" si="21"/>
        <v/>
      </c>
      <c r="L80" s="18" t="e">
        <f>VLOOKUP(F80,F5数据库!C:Y,3,0)</f>
        <v>#VALUE!</v>
      </c>
      <c r="M80" s="18" t="e">
        <f t="shared" si="22"/>
        <v>#VALUE!</v>
      </c>
      <c r="N80" s="19" t="e">
        <f t="shared" si="23"/>
        <v>#VALUE!</v>
      </c>
      <c r="O80" s="18" t="e">
        <f>VLOOKUP(F80,F5数据库!C:Y,4,0)</f>
        <v>#VALUE!</v>
      </c>
      <c r="P80" s="18" t="e">
        <f>VLOOKUP(G80,F5数据库!AA:AB,2,0)</f>
        <v>#N/A</v>
      </c>
      <c r="Q80" s="18"/>
      <c r="R80" s="18" t="e" cm="1">
        <f t="array" ref="R80">_xlfn.IFS(I80="A",VLOOKUP(F80,F5数据库!C:Y,7,0),I80="B",VLOOKUP(F80,F5数据库!C:Y,13,0),I80="C",VLOOKUP(F80,F5数据库!C:Y,19,0))</f>
        <v>#N/A</v>
      </c>
      <c r="S80" s="18" t="e" cm="1">
        <f t="array" ref="S80">_xlfn.IFS(I80="A",VLOOKUP(F80,F5数据库!C:Y,8,0),I80="B",VLOOKUP(F80,F5数据库!C:Y,14,0),I80="C",VLOOKUP(F80,F5数据库!C:Y,20,0))</f>
        <v>#N/A</v>
      </c>
      <c r="T80" s="19" t="e" cm="1">
        <f t="array" ref="T80">_xlfn.IFS(I80="A",VLOOKUP(F80,F5数据库!C:Y,9,0),I80="B",VLOOKUP(F80,F5数据库!C:Y,15,0),I80="C",VLOOKUP(F80,F5数据库!C:Y,21,0))*C80</f>
        <v>#N/A</v>
      </c>
      <c r="U80" s="18" t="e" cm="1">
        <f t="array" ref="U80">_xlfn.IFS(I80="A",VLOOKUP(F80,F5数据库!C:Y,10,0),I80="B",VLOOKUP(F80,F5数据库!C:Y,16,0),I80="C",VLOOKUP(F80,F5数据库!C:Y,22,0))</f>
        <v>#N/A</v>
      </c>
      <c r="V80" s="18" t="e" cm="1">
        <f t="array" ref="V80">_xlfn.IFS(I80="A",VLOOKUP(F80,F5数据库!C:Y,11,0),I80="B",VLOOKUP(F80,F5数据库!C:Y,17,0),I80="C",VLOOKUP(F80,F5数据库!C:Y,23,0))</f>
        <v>#N/A</v>
      </c>
      <c r="W80" s="18"/>
    </row>
    <row r="81" spans="1:23" x14ac:dyDescent="0.25">
      <c r="A81" s="22"/>
      <c r="B81" s="3"/>
      <c r="C81" s="3"/>
      <c r="D81" s="3"/>
      <c r="E81" s="18" t="e">
        <f t="shared" si="15"/>
        <v>#VALUE!</v>
      </c>
      <c r="F81" s="18" t="e">
        <f t="shared" si="16"/>
        <v>#VALUE!</v>
      </c>
      <c r="G81" s="18" t="str">
        <f t="shared" si="17"/>
        <v/>
      </c>
      <c r="H81" s="18" t="str">
        <f t="shared" si="18"/>
        <v/>
      </c>
      <c r="I81" s="18" t="str">
        <f t="shared" si="19"/>
        <v/>
      </c>
      <c r="J81" s="18" t="str">
        <f t="shared" si="20"/>
        <v/>
      </c>
      <c r="K81" s="18" t="str">
        <f t="shared" si="21"/>
        <v/>
      </c>
      <c r="L81" s="18" t="e">
        <f>VLOOKUP(F81,F5数据库!C:Y,3,0)</f>
        <v>#VALUE!</v>
      </c>
      <c r="M81" s="18" t="e">
        <f t="shared" si="22"/>
        <v>#VALUE!</v>
      </c>
      <c r="N81" s="19" t="e">
        <f t="shared" si="23"/>
        <v>#VALUE!</v>
      </c>
      <c r="O81" s="18" t="e">
        <f>VLOOKUP(F81,F5数据库!C:Y,4,0)</f>
        <v>#VALUE!</v>
      </c>
      <c r="P81" s="18" t="e">
        <f>VLOOKUP(G81,F5数据库!AA:AB,2,0)</f>
        <v>#N/A</v>
      </c>
      <c r="Q81" s="18"/>
      <c r="R81" s="18" t="e" cm="1">
        <f t="array" ref="R81">_xlfn.IFS(I81="A",VLOOKUP(F81,F5数据库!C:Y,7,0),I81="B",VLOOKUP(F81,F5数据库!C:Y,13,0),I81="C",VLOOKUP(F81,F5数据库!C:Y,19,0))</f>
        <v>#N/A</v>
      </c>
      <c r="S81" s="18" t="e" cm="1">
        <f t="array" ref="S81">_xlfn.IFS(I81="A",VLOOKUP(F81,F5数据库!C:Y,8,0),I81="B",VLOOKUP(F81,F5数据库!C:Y,14,0),I81="C",VLOOKUP(F81,F5数据库!C:Y,20,0))</f>
        <v>#N/A</v>
      </c>
      <c r="T81" s="19" t="e" cm="1">
        <f t="array" ref="T81">_xlfn.IFS(I81="A",VLOOKUP(F81,F5数据库!C:Y,9,0),I81="B",VLOOKUP(F81,F5数据库!C:Y,15,0),I81="C",VLOOKUP(F81,F5数据库!C:Y,21,0))*C81</f>
        <v>#N/A</v>
      </c>
      <c r="U81" s="18" t="e" cm="1">
        <f t="array" ref="U81">_xlfn.IFS(I81="A",VLOOKUP(F81,F5数据库!C:Y,10,0),I81="B",VLOOKUP(F81,F5数据库!C:Y,16,0),I81="C",VLOOKUP(F81,F5数据库!C:Y,22,0))</f>
        <v>#N/A</v>
      </c>
      <c r="V81" s="18" t="e" cm="1">
        <f t="array" ref="V81">_xlfn.IFS(I81="A",VLOOKUP(F81,F5数据库!C:Y,11,0),I81="B",VLOOKUP(F81,F5数据库!C:Y,17,0),I81="C",VLOOKUP(F81,F5数据库!C:Y,23,0))</f>
        <v>#N/A</v>
      </c>
      <c r="W81" s="18"/>
    </row>
    <row r="82" spans="1:23" x14ac:dyDescent="0.25">
      <c r="A82" s="22"/>
      <c r="B82" s="3"/>
      <c r="C82" s="3"/>
      <c r="D82" s="3"/>
      <c r="E82" s="18" t="e">
        <f t="shared" si="15"/>
        <v>#VALUE!</v>
      </c>
      <c r="F82" s="18" t="e">
        <f t="shared" si="16"/>
        <v>#VALUE!</v>
      </c>
      <c r="G82" s="18" t="str">
        <f t="shared" si="17"/>
        <v/>
      </c>
      <c r="H82" s="18" t="str">
        <f t="shared" si="18"/>
        <v/>
      </c>
      <c r="I82" s="18" t="str">
        <f t="shared" si="19"/>
        <v/>
      </c>
      <c r="J82" s="18" t="str">
        <f t="shared" si="20"/>
        <v/>
      </c>
      <c r="K82" s="18" t="str">
        <f t="shared" si="21"/>
        <v/>
      </c>
      <c r="L82" s="18" t="e">
        <f>VLOOKUP(F82,F5数据库!C:Y,3,0)</f>
        <v>#VALUE!</v>
      </c>
      <c r="M82" s="18" t="e">
        <f t="shared" si="22"/>
        <v>#VALUE!</v>
      </c>
      <c r="N82" s="19" t="e">
        <f t="shared" si="23"/>
        <v>#VALUE!</v>
      </c>
      <c r="O82" s="18" t="e">
        <f>VLOOKUP(F82,F5数据库!C:Y,4,0)</f>
        <v>#VALUE!</v>
      </c>
      <c r="P82" s="18" t="e">
        <f>VLOOKUP(G82,F5数据库!AA:AB,2,0)</f>
        <v>#N/A</v>
      </c>
      <c r="Q82" s="18"/>
      <c r="R82" s="18" t="e" cm="1">
        <f t="array" ref="R82">_xlfn.IFS(I82="A",VLOOKUP(F82,F5数据库!C:Y,7,0),I82="B",VLOOKUP(F82,F5数据库!C:Y,13,0),I82="C",VLOOKUP(F82,F5数据库!C:Y,19,0))</f>
        <v>#N/A</v>
      </c>
      <c r="S82" s="18" t="e" cm="1">
        <f t="array" ref="S82">_xlfn.IFS(I82="A",VLOOKUP(F82,F5数据库!C:Y,8,0),I82="B",VLOOKUP(F82,F5数据库!C:Y,14,0),I82="C",VLOOKUP(F82,F5数据库!C:Y,20,0))</f>
        <v>#N/A</v>
      </c>
      <c r="T82" s="19" t="e" cm="1">
        <f t="array" ref="T82">_xlfn.IFS(I82="A",VLOOKUP(F82,F5数据库!C:Y,9,0),I82="B",VLOOKUP(F82,F5数据库!C:Y,15,0),I82="C",VLOOKUP(F82,F5数据库!C:Y,21,0))*C82</f>
        <v>#N/A</v>
      </c>
      <c r="U82" s="18" t="e" cm="1">
        <f t="array" ref="U82">_xlfn.IFS(I82="A",VLOOKUP(F82,F5数据库!C:Y,10,0),I82="B",VLOOKUP(F82,F5数据库!C:Y,16,0),I82="C",VLOOKUP(F82,F5数据库!C:Y,22,0))</f>
        <v>#N/A</v>
      </c>
      <c r="V82" s="18" t="e" cm="1">
        <f t="array" ref="V82">_xlfn.IFS(I82="A",VLOOKUP(F82,F5数据库!C:Y,11,0),I82="B",VLOOKUP(F82,F5数据库!C:Y,17,0),I82="C",VLOOKUP(F82,F5数据库!C:Y,23,0))</f>
        <v>#N/A</v>
      </c>
      <c r="W82" s="18"/>
    </row>
    <row r="83" spans="1:23" x14ac:dyDescent="0.25">
      <c r="A83" s="22"/>
      <c r="B83" s="3"/>
      <c r="C83" s="3"/>
      <c r="D83" s="3"/>
      <c r="E83" s="18" t="e">
        <f t="shared" si="15"/>
        <v>#VALUE!</v>
      </c>
      <c r="F83" s="18" t="e">
        <f t="shared" si="16"/>
        <v>#VALUE!</v>
      </c>
      <c r="G83" s="18" t="str">
        <f t="shared" si="17"/>
        <v/>
      </c>
      <c r="H83" s="18" t="str">
        <f t="shared" si="18"/>
        <v/>
      </c>
      <c r="I83" s="18" t="str">
        <f t="shared" si="19"/>
        <v/>
      </c>
      <c r="J83" s="18" t="str">
        <f t="shared" si="20"/>
        <v/>
      </c>
      <c r="K83" s="18" t="str">
        <f t="shared" si="21"/>
        <v/>
      </c>
      <c r="L83" s="18" t="e">
        <f>VLOOKUP(F83,F5数据库!C:Y,3,0)</f>
        <v>#VALUE!</v>
      </c>
      <c r="M83" s="18" t="e">
        <f t="shared" si="22"/>
        <v>#VALUE!</v>
      </c>
      <c r="N83" s="19" t="e">
        <f t="shared" si="23"/>
        <v>#VALUE!</v>
      </c>
      <c r="O83" s="18" t="e">
        <f>VLOOKUP(F83,F5数据库!C:Y,4,0)</f>
        <v>#VALUE!</v>
      </c>
      <c r="P83" s="18" t="e">
        <f>VLOOKUP(G83,F5数据库!AA:AB,2,0)</f>
        <v>#N/A</v>
      </c>
      <c r="Q83" s="18"/>
      <c r="R83" s="18" t="e" cm="1">
        <f t="array" ref="R83">_xlfn.IFS(I83="A",VLOOKUP(F83,F5数据库!C:Y,7,0),I83="B",VLOOKUP(F83,F5数据库!C:Y,13,0),I83="C",VLOOKUP(F83,F5数据库!C:Y,19,0))</f>
        <v>#N/A</v>
      </c>
      <c r="S83" s="18" t="e" cm="1">
        <f t="array" ref="S83">_xlfn.IFS(I83="A",VLOOKUP(F83,F5数据库!C:Y,8,0),I83="B",VLOOKUP(F83,F5数据库!C:Y,14,0),I83="C",VLOOKUP(F83,F5数据库!C:Y,20,0))</f>
        <v>#N/A</v>
      </c>
      <c r="T83" s="19" t="e" cm="1">
        <f t="array" ref="T83">_xlfn.IFS(I83="A",VLOOKUP(F83,F5数据库!C:Y,9,0),I83="B",VLOOKUP(F83,F5数据库!C:Y,15,0),I83="C",VLOOKUP(F83,F5数据库!C:Y,21,0))*C83</f>
        <v>#N/A</v>
      </c>
      <c r="U83" s="18" t="e" cm="1">
        <f t="array" ref="U83">_xlfn.IFS(I83="A",VLOOKUP(F83,F5数据库!C:Y,10,0),I83="B",VLOOKUP(F83,F5数据库!C:Y,16,0),I83="C",VLOOKUP(F83,F5数据库!C:Y,22,0))</f>
        <v>#N/A</v>
      </c>
      <c r="V83" s="18" t="e" cm="1">
        <f t="array" ref="V83">_xlfn.IFS(I83="A",VLOOKUP(F83,F5数据库!C:Y,11,0),I83="B",VLOOKUP(F83,F5数据库!C:Y,17,0),I83="C",VLOOKUP(F83,F5数据库!C:Y,23,0))</f>
        <v>#N/A</v>
      </c>
      <c r="W83" s="18"/>
    </row>
    <row r="84" spans="1:23" x14ac:dyDescent="0.25">
      <c r="A84" s="22"/>
      <c r="B84" s="3"/>
      <c r="C84" s="3"/>
      <c r="D84" s="3"/>
      <c r="E84" s="18" t="e">
        <f t="shared" si="15"/>
        <v>#VALUE!</v>
      </c>
      <c r="F84" s="18" t="e">
        <f t="shared" si="16"/>
        <v>#VALUE!</v>
      </c>
      <c r="G84" s="18" t="str">
        <f t="shared" si="17"/>
        <v/>
      </c>
      <c r="H84" s="18" t="str">
        <f t="shared" si="18"/>
        <v/>
      </c>
      <c r="I84" s="18" t="str">
        <f t="shared" si="19"/>
        <v/>
      </c>
      <c r="J84" s="18" t="str">
        <f t="shared" si="20"/>
        <v/>
      </c>
      <c r="K84" s="18" t="str">
        <f t="shared" si="21"/>
        <v/>
      </c>
      <c r="L84" s="18" t="e">
        <f>VLOOKUP(F84,F5数据库!C:Y,3,0)</f>
        <v>#VALUE!</v>
      </c>
      <c r="M84" s="18" t="e">
        <f t="shared" si="22"/>
        <v>#VALUE!</v>
      </c>
      <c r="N84" s="19" t="e">
        <f t="shared" si="23"/>
        <v>#VALUE!</v>
      </c>
      <c r="O84" s="18" t="e">
        <f>VLOOKUP(F84,F5数据库!C:Y,4,0)</f>
        <v>#VALUE!</v>
      </c>
      <c r="P84" s="18" t="e">
        <f>VLOOKUP(G84,F5数据库!AA:AB,2,0)</f>
        <v>#N/A</v>
      </c>
      <c r="Q84" s="18"/>
      <c r="R84" s="18" t="e" cm="1">
        <f t="array" ref="R84">_xlfn.IFS(I84="A",VLOOKUP(F84,F5数据库!C:Y,7,0),I84="B",VLOOKUP(F84,F5数据库!C:Y,13,0),I84="C",VLOOKUP(F84,F5数据库!C:Y,19,0))</f>
        <v>#N/A</v>
      </c>
      <c r="S84" s="18" t="e" cm="1">
        <f t="array" ref="S84">_xlfn.IFS(I84="A",VLOOKUP(F84,F5数据库!C:Y,8,0),I84="B",VLOOKUP(F84,F5数据库!C:Y,14,0),I84="C",VLOOKUP(F84,F5数据库!C:Y,20,0))</f>
        <v>#N/A</v>
      </c>
      <c r="T84" s="19" t="e" cm="1">
        <f t="array" ref="T84">_xlfn.IFS(I84="A",VLOOKUP(F84,F5数据库!C:Y,9,0),I84="B",VLOOKUP(F84,F5数据库!C:Y,15,0),I84="C",VLOOKUP(F84,F5数据库!C:Y,21,0))*C84</f>
        <v>#N/A</v>
      </c>
      <c r="U84" s="18" t="e" cm="1">
        <f t="array" ref="U84">_xlfn.IFS(I84="A",VLOOKUP(F84,F5数据库!C:Y,10,0),I84="B",VLOOKUP(F84,F5数据库!C:Y,16,0),I84="C",VLOOKUP(F84,F5数据库!C:Y,22,0))</f>
        <v>#N/A</v>
      </c>
      <c r="V84" s="18" t="e" cm="1">
        <f t="array" ref="V84">_xlfn.IFS(I84="A",VLOOKUP(F84,F5数据库!C:Y,11,0),I84="B",VLOOKUP(F84,F5数据库!C:Y,17,0),I84="C",VLOOKUP(F84,F5数据库!C:Y,23,0))</f>
        <v>#N/A</v>
      </c>
      <c r="W84" s="18"/>
    </row>
    <row r="85" spans="1:23" x14ac:dyDescent="0.25">
      <c r="A85" s="22"/>
      <c r="B85" s="3"/>
      <c r="C85" s="3"/>
      <c r="D85" s="3"/>
      <c r="E85" s="18" t="e">
        <f t="shared" si="15"/>
        <v>#VALUE!</v>
      </c>
      <c r="F85" s="18" t="e">
        <f t="shared" si="16"/>
        <v>#VALUE!</v>
      </c>
      <c r="G85" s="18" t="str">
        <f t="shared" si="17"/>
        <v/>
      </c>
      <c r="H85" s="18" t="str">
        <f t="shared" si="18"/>
        <v/>
      </c>
      <c r="I85" s="18" t="str">
        <f t="shared" si="19"/>
        <v/>
      </c>
      <c r="J85" s="18" t="str">
        <f t="shared" si="20"/>
        <v/>
      </c>
      <c r="K85" s="18" t="str">
        <f t="shared" si="21"/>
        <v/>
      </c>
      <c r="L85" s="18" t="e">
        <f>VLOOKUP(F85,F5数据库!C:Y,3,0)</f>
        <v>#VALUE!</v>
      </c>
      <c r="M85" s="18" t="e">
        <f t="shared" si="22"/>
        <v>#VALUE!</v>
      </c>
      <c r="N85" s="19" t="e">
        <f t="shared" si="23"/>
        <v>#VALUE!</v>
      </c>
      <c r="O85" s="18" t="e">
        <f>VLOOKUP(F85,F5数据库!C:Y,4,0)</f>
        <v>#VALUE!</v>
      </c>
      <c r="P85" s="18" t="e">
        <f>VLOOKUP(G85,F5数据库!AA:AB,2,0)</f>
        <v>#N/A</v>
      </c>
      <c r="Q85" s="18"/>
      <c r="R85" s="18" t="e" cm="1">
        <f t="array" ref="R85">_xlfn.IFS(I85="A",VLOOKUP(F85,F5数据库!C:Y,7,0),I85="B",VLOOKUP(F85,F5数据库!C:Y,13,0),I85="C",VLOOKUP(F85,F5数据库!C:Y,19,0))</f>
        <v>#N/A</v>
      </c>
      <c r="S85" s="18" t="e" cm="1">
        <f t="array" ref="S85">_xlfn.IFS(I85="A",VLOOKUP(F85,F5数据库!C:Y,8,0),I85="B",VLOOKUP(F85,F5数据库!C:Y,14,0),I85="C",VLOOKUP(F85,F5数据库!C:Y,20,0))</f>
        <v>#N/A</v>
      </c>
      <c r="T85" s="19" t="e" cm="1">
        <f t="array" ref="T85">_xlfn.IFS(I85="A",VLOOKUP(F85,F5数据库!C:Y,9,0),I85="B",VLOOKUP(F85,F5数据库!C:Y,15,0),I85="C",VLOOKUP(F85,F5数据库!C:Y,21,0))*C85</f>
        <v>#N/A</v>
      </c>
      <c r="U85" s="18" t="e" cm="1">
        <f t="array" ref="U85">_xlfn.IFS(I85="A",VLOOKUP(F85,F5数据库!C:Y,10,0),I85="B",VLOOKUP(F85,F5数据库!C:Y,16,0),I85="C",VLOOKUP(F85,F5数据库!C:Y,22,0))</f>
        <v>#N/A</v>
      </c>
      <c r="V85" s="18" t="e" cm="1">
        <f t="array" ref="V85">_xlfn.IFS(I85="A",VLOOKUP(F85,F5数据库!C:Y,11,0),I85="B",VLOOKUP(F85,F5数据库!C:Y,17,0),I85="C",VLOOKUP(F85,F5数据库!C:Y,23,0))</f>
        <v>#N/A</v>
      </c>
      <c r="W85" s="18"/>
    </row>
    <row r="86" spans="1:23" x14ac:dyDescent="0.25">
      <c r="A86" s="22"/>
      <c r="B86" s="3"/>
      <c r="C86" s="3"/>
      <c r="D86" s="3"/>
      <c r="E86" s="18" t="e">
        <f t="shared" si="15"/>
        <v>#VALUE!</v>
      </c>
      <c r="F86" s="18" t="e">
        <f t="shared" si="16"/>
        <v>#VALUE!</v>
      </c>
      <c r="G86" s="18" t="str">
        <f t="shared" si="17"/>
        <v/>
      </c>
      <c r="H86" s="18" t="str">
        <f t="shared" si="18"/>
        <v/>
      </c>
      <c r="I86" s="18" t="str">
        <f t="shared" si="19"/>
        <v/>
      </c>
      <c r="J86" s="18" t="str">
        <f t="shared" si="20"/>
        <v/>
      </c>
      <c r="K86" s="18" t="str">
        <f t="shared" si="21"/>
        <v/>
      </c>
      <c r="L86" s="18" t="e">
        <f>VLOOKUP(F86,F5数据库!C:Y,3,0)</f>
        <v>#VALUE!</v>
      </c>
      <c r="M86" s="18" t="e">
        <f t="shared" si="22"/>
        <v>#VALUE!</v>
      </c>
      <c r="N86" s="19" t="e">
        <f t="shared" si="23"/>
        <v>#VALUE!</v>
      </c>
      <c r="O86" s="18" t="e">
        <f>VLOOKUP(F86,F5数据库!C:Y,4,0)</f>
        <v>#VALUE!</v>
      </c>
      <c r="P86" s="18" t="e">
        <f>VLOOKUP(G86,F5数据库!AA:AB,2,0)</f>
        <v>#N/A</v>
      </c>
      <c r="Q86" s="18"/>
      <c r="R86" s="18" t="e" cm="1">
        <f t="array" ref="R86">_xlfn.IFS(I86="A",VLOOKUP(F86,F5数据库!C:Y,7,0),I86="B",VLOOKUP(F86,F5数据库!C:Y,13,0),I86="C",VLOOKUP(F86,F5数据库!C:Y,19,0))</f>
        <v>#N/A</v>
      </c>
      <c r="S86" s="18" t="e" cm="1">
        <f t="array" ref="S86">_xlfn.IFS(I86="A",VLOOKUP(F86,F5数据库!C:Y,8,0),I86="B",VLOOKUP(F86,F5数据库!C:Y,14,0),I86="C",VLOOKUP(F86,F5数据库!C:Y,20,0))</f>
        <v>#N/A</v>
      </c>
      <c r="T86" s="19" t="e" cm="1">
        <f t="array" ref="T86">_xlfn.IFS(I86="A",VLOOKUP(F86,F5数据库!C:Y,9,0),I86="B",VLOOKUP(F86,F5数据库!C:Y,15,0),I86="C",VLOOKUP(F86,F5数据库!C:Y,21,0))*C86</f>
        <v>#N/A</v>
      </c>
      <c r="U86" s="18" t="e" cm="1">
        <f t="array" ref="U86">_xlfn.IFS(I86="A",VLOOKUP(F86,F5数据库!C:Y,10,0),I86="B",VLOOKUP(F86,F5数据库!C:Y,16,0),I86="C",VLOOKUP(F86,F5数据库!C:Y,22,0))</f>
        <v>#N/A</v>
      </c>
      <c r="V86" s="18" t="e" cm="1">
        <f t="array" ref="V86">_xlfn.IFS(I86="A",VLOOKUP(F86,F5数据库!C:Y,11,0),I86="B",VLOOKUP(F86,F5数据库!C:Y,17,0),I86="C",VLOOKUP(F86,F5数据库!C:Y,23,0))</f>
        <v>#N/A</v>
      </c>
      <c r="W86" s="18"/>
    </row>
    <row r="87" spans="1:23" x14ac:dyDescent="0.25">
      <c r="A87" s="22"/>
      <c r="B87" s="3"/>
      <c r="C87" s="3"/>
      <c r="D87" s="3"/>
      <c r="E87" s="18" t="e">
        <f t="shared" si="15"/>
        <v>#VALUE!</v>
      </c>
      <c r="F87" s="18" t="e">
        <f t="shared" si="16"/>
        <v>#VALUE!</v>
      </c>
      <c r="G87" s="18" t="str">
        <f t="shared" si="17"/>
        <v/>
      </c>
      <c r="H87" s="18" t="str">
        <f t="shared" si="18"/>
        <v/>
      </c>
      <c r="I87" s="18" t="str">
        <f t="shared" si="19"/>
        <v/>
      </c>
      <c r="J87" s="18" t="str">
        <f t="shared" si="20"/>
        <v/>
      </c>
      <c r="K87" s="18" t="str">
        <f t="shared" si="21"/>
        <v/>
      </c>
      <c r="L87" s="18" t="e">
        <f>VLOOKUP(F87,F5数据库!C:Y,3,0)</f>
        <v>#VALUE!</v>
      </c>
      <c r="M87" s="18" t="e">
        <f t="shared" si="22"/>
        <v>#VALUE!</v>
      </c>
      <c r="N87" s="19" t="e">
        <f t="shared" si="23"/>
        <v>#VALUE!</v>
      </c>
      <c r="O87" s="18" t="e">
        <f>VLOOKUP(F87,F5数据库!C:Y,4,0)</f>
        <v>#VALUE!</v>
      </c>
      <c r="P87" s="18" t="e">
        <f>VLOOKUP(G87,F5数据库!AA:AB,2,0)</f>
        <v>#N/A</v>
      </c>
      <c r="Q87" s="18"/>
      <c r="R87" s="18" t="e" cm="1">
        <f t="array" ref="R87">_xlfn.IFS(I87="A",VLOOKUP(F87,F5数据库!C:Y,7,0),I87="B",VLOOKUP(F87,F5数据库!C:Y,13,0),I87="C",VLOOKUP(F87,F5数据库!C:Y,19,0))</f>
        <v>#N/A</v>
      </c>
      <c r="S87" s="18" t="e" cm="1">
        <f t="array" ref="S87">_xlfn.IFS(I87="A",VLOOKUP(F87,F5数据库!C:Y,8,0),I87="B",VLOOKUP(F87,F5数据库!C:Y,14,0),I87="C",VLOOKUP(F87,F5数据库!C:Y,20,0))</f>
        <v>#N/A</v>
      </c>
      <c r="T87" s="19" t="e" cm="1">
        <f t="array" ref="T87">_xlfn.IFS(I87="A",VLOOKUP(F87,F5数据库!C:Y,9,0),I87="B",VLOOKUP(F87,F5数据库!C:Y,15,0),I87="C",VLOOKUP(F87,F5数据库!C:Y,21,0))*C87</f>
        <v>#N/A</v>
      </c>
      <c r="U87" s="18" t="e" cm="1">
        <f t="array" ref="U87">_xlfn.IFS(I87="A",VLOOKUP(F87,F5数据库!C:Y,10,0),I87="B",VLOOKUP(F87,F5数据库!C:Y,16,0),I87="C",VLOOKUP(F87,F5数据库!C:Y,22,0))</f>
        <v>#N/A</v>
      </c>
      <c r="V87" s="18" t="e" cm="1">
        <f t="array" ref="V87">_xlfn.IFS(I87="A",VLOOKUP(F87,F5数据库!C:Y,11,0),I87="B",VLOOKUP(F87,F5数据库!C:Y,17,0),I87="C",VLOOKUP(F87,F5数据库!C:Y,23,0))</f>
        <v>#N/A</v>
      </c>
      <c r="W87" s="18"/>
    </row>
    <row r="88" spans="1:23" x14ac:dyDescent="0.25">
      <c r="A88" s="22"/>
      <c r="B88" s="3"/>
      <c r="C88" s="3"/>
      <c r="D88" s="3"/>
      <c r="E88" s="18" t="e">
        <f t="shared" si="15"/>
        <v>#VALUE!</v>
      </c>
      <c r="F88" s="18" t="e">
        <f t="shared" si="16"/>
        <v>#VALUE!</v>
      </c>
      <c r="G88" s="18" t="str">
        <f t="shared" si="17"/>
        <v/>
      </c>
      <c r="H88" s="18" t="str">
        <f t="shared" si="18"/>
        <v/>
      </c>
      <c r="I88" s="18" t="str">
        <f t="shared" si="19"/>
        <v/>
      </c>
      <c r="J88" s="18" t="str">
        <f t="shared" si="20"/>
        <v/>
      </c>
      <c r="K88" s="18" t="str">
        <f t="shared" si="21"/>
        <v/>
      </c>
      <c r="L88" s="18" t="e">
        <f>VLOOKUP(F88,F5数据库!C:Y,3,0)</f>
        <v>#VALUE!</v>
      </c>
      <c r="M88" s="18" t="e">
        <f t="shared" si="22"/>
        <v>#VALUE!</v>
      </c>
      <c r="N88" s="19" t="e">
        <f t="shared" si="23"/>
        <v>#VALUE!</v>
      </c>
      <c r="O88" s="18" t="e">
        <f>VLOOKUP(F88,F5数据库!C:Y,4,0)</f>
        <v>#VALUE!</v>
      </c>
      <c r="P88" s="18" t="e">
        <f>VLOOKUP(G88,F5数据库!AA:AB,2,0)</f>
        <v>#N/A</v>
      </c>
      <c r="Q88" s="18"/>
      <c r="R88" s="18" t="e" cm="1">
        <f t="array" ref="R88">_xlfn.IFS(I88="A",VLOOKUP(F88,F5数据库!C:Y,7,0),I88="B",VLOOKUP(F88,F5数据库!C:Y,13,0),I88="C",VLOOKUP(F88,F5数据库!C:Y,19,0))</f>
        <v>#N/A</v>
      </c>
      <c r="S88" s="18" t="e" cm="1">
        <f t="array" ref="S88">_xlfn.IFS(I88="A",VLOOKUP(F88,F5数据库!C:Y,8,0),I88="B",VLOOKUP(F88,F5数据库!C:Y,14,0),I88="C",VLOOKUP(F88,F5数据库!C:Y,20,0))</f>
        <v>#N/A</v>
      </c>
      <c r="T88" s="19" t="e" cm="1">
        <f t="array" ref="T88">_xlfn.IFS(I88="A",VLOOKUP(F88,F5数据库!C:Y,9,0),I88="B",VLOOKUP(F88,F5数据库!C:Y,15,0),I88="C",VLOOKUP(F88,F5数据库!C:Y,21,0))*C88</f>
        <v>#N/A</v>
      </c>
      <c r="U88" s="18" t="e" cm="1">
        <f t="array" ref="U88">_xlfn.IFS(I88="A",VLOOKUP(F88,F5数据库!C:Y,10,0),I88="B",VLOOKUP(F88,F5数据库!C:Y,16,0),I88="C",VLOOKUP(F88,F5数据库!C:Y,22,0))</f>
        <v>#N/A</v>
      </c>
      <c r="V88" s="18" t="e" cm="1">
        <f t="array" ref="V88">_xlfn.IFS(I88="A",VLOOKUP(F88,F5数据库!C:Y,11,0),I88="B",VLOOKUP(F88,F5数据库!C:Y,17,0),I88="C",VLOOKUP(F88,F5数据库!C:Y,23,0))</f>
        <v>#N/A</v>
      </c>
      <c r="W88" s="18"/>
    </row>
    <row r="89" spans="1:23" x14ac:dyDescent="0.25">
      <c r="A89" s="22"/>
      <c r="B89" s="3"/>
      <c r="C89" s="3"/>
      <c r="D89" s="3"/>
      <c r="E89" s="18" t="e">
        <f t="shared" si="15"/>
        <v>#VALUE!</v>
      </c>
      <c r="F89" s="18" t="e">
        <f t="shared" si="16"/>
        <v>#VALUE!</v>
      </c>
      <c r="G89" s="18" t="str">
        <f t="shared" si="17"/>
        <v/>
      </c>
      <c r="H89" s="18" t="str">
        <f t="shared" si="18"/>
        <v/>
      </c>
      <c r="I89" s="18" t="str">
        <f t="shared" si="19"/>
        <v/>
      </c>
      <c r="J89" s="18" t="str">
        <f t="shared" si="20"/>
        <v/>
      </c>
      <c r="K89" s="18" t="str">
        <f t="shared" si="21"/>
        <v/>
      </c>
      <c r="L89" s="18" t="e">
        <f>VLOOKUP(F89,F5数据库!C:Y,3,0)</f>
        <v>#VALUE!</v>
      </c>
      <c r="M89" s="18" t="e">
        <f t="shared" si="22"/>
        <v>#VALUE!</v>
      </c>
      <c r="N89" s="19" t="e">
        <f t="shared" si="23"/>
        <v>#VALUE!</v>
      </c>
      <c r="O89" s="18" t="e">
        <f>VLOOKUP(F89,F5数据库!C:Y,4,0)</f>
        <v>#VALUE!</v>
      </c>
      <c r="P89" s="18" t="e">
        <f>VLOOKUP(G89,F5数据库!AA:AB,2,0)</f>
        <v>#N/A</v>
      </c>
      <c r="Q89" s="18"/>
      <c r="R89" s="18" t="e" cm="1">
        <f t="array" ref="R89">_xlfn.IFS(I89="A",VLOOKUP(F89,F5数据库!C:Y,7,0),I89="B",VLOOKUP(F89,F5数据库!C:Y,13,0),I89="C",VLOOKUP(F89,F5数据库!C:Y,19,0))</f>
        <v>#N/A</v>
      </c>
      <c r="S89" s="18" t="e" cm="1">
        <f t="array" ref="S89">_xlfn.IFS(I89="A",VLOOKUP(F89,F5数据库!C:Y,8,0),I89="B",VLOOKUP(F89,F5数据库!C:Y,14,0),I89="C",VLOOKUP(F89,F5数据库!C:Y,20,0))</f>
        <v>#N/A</v>
      </c>
      <c r="T89" s="19" t="e" cm="1">
        <f t="array" ref="T89">_xlfn.IFS(I89="A",VLOOKUP(F89,F5数据库!C:Y,9,0),I89="B",VLOOKUP(F89,F5数据库!C:Y,15,0),I89="C",VLOOKUP(F89,F5数据库!C:Y,21,0))*C89</f>
        <v>#N/A</v>
      </c>
      <c r="U89" s="18" t="e" cm="1">
        <f t="array" ref="U89">_xlfn.IFS(I89="A",VLOOKUP(F89,F5数据库!C:Y,10,0),I89="B",VLOOKUP(F89,F5数据库!C:Y,16,0),I89="C",VLOOKUP(F89,F5数据库!C:Y,22,0))</f>
        <v>#N/A</v>
      </c>
      <c r="V89" s="18" t="e" cm="1">
        <f t="array" ref="V89">_xlfn.IFS(I89="A",VLOOKUP(F89,F5数据库!C:Y,11,0),I89="B",VLOOKUP(F89,F5数据库!C:Y,17,0),I89="C",VLOOKUP(F89,F5数据库!C:Y,23,0))</f>
        <v>#N/A</v>
      </c>
      <c r="W89" s="18"/>
    </row>
    <row r="90" spans="1:23" x14ac:dyDescent="0.25">
      <c r="A90" s="22"/>
      <c r="B90" s="3"/>
      <c r="C90" s="3"/>
      <c r="D90" s="3"/>
      <c r="E90" s="18" t="e">
        <f t="shared" si="15"/>
        <v>#VALUE!</v>
      </c>
      <c r="F90" s="18" t="e">
        <f t="shared" si="16"/>
        <v>#VALUE!</v>
      </c>
      <c r="G90" s="18" t="str">
        <f t="shared" si="17"/>
        <v/>
      </c>
      <c r="H90" s="18" t="str">
        <f t="shared" si="18"/>
        <v/>
      </c>
      <c r="I90" s="18" t="str">
        <f t="shared" si="19"/>
        <v/>
      </c>
      <c r="J90" s="18" t="str">
        <f t="shared" si="20"/>
        <v/>
      </c>
      <c r="K90" s="18" t="str">
        <f t="shared" si="21"/>
        <v/>
      </c>
      <c r="L90" s="18" t="e">
        <f>VLOOKUP(F90,F5数据库!C:Y,3,0)</f>
        <v>#VALUE!</v>
      </c>
      <c r="M90" s="18" t="e">
        <f t="shared" si="22"/>
        <v>#VALUE!</v>
      </c>
      <c r="N90" s="19" t="e">
        <f t="shared" si="23"/>
        <v>#VALUE!</v>
      </c>
      <c r="O90" s="18" t="e">
        <f>VLOOKUP(F90,F5数据库!C:Y,4,0)</f>
        <v>#VALUE!</v>
      </c>
      <c r="P90" s="18" t="e">
        <f>VLOOKUP(G90,F5数据库!AA:AB,2,0)</f>
        <v>#N/A</v>
      </c>
      <c r="Q90" s="18"/>
      <c r="R90" s="18" t="e" cm="1">
        <f t="array" ref="R90">_xlfn.IFS(I90="A",VLOOKUP(F90,F5数据库!C:Y,7,0),I90="B",VLOOKUP(F90,F5数据库!C:Y,13,0),I90="C",VLOOKUP(F90,F5数据库!C:Y,19,0))</f>
        <v>#N/A</v>
      </c>
      <c r="S90" s="18" t="e" cm="1">
        <f t="array" ref="S90">_xlfn.IFS(I90="A",VLOOKUP(F90,F5数据库!C:Y,8,0),I90="B",VLOOKUP(F90,F5数据库!C:Y,14,0),I90="C",VLOOKUP(F90,F5数据库!C:Y,20,0))</f>
        <v>#N/A</v>
      </c>
      <c r="T90" s="19" t="e" cm="1">
        <f t="array" ref="T90">_xlfn.IFS(I90="A",VLOOKUP(F90,F5数据库!C:Y,9,0),I90="B",VLOOKUP(F90,F5数据库!C:Y,15,0),I90="C",VLOOKUP(F90,F5数据库!C:Y,21,0))*C90</f>
        <v>#N/A</v>
      </c>
      <c r="U90" s="18" t="e" cm="1">
        <f t="array" ref="U90">_xlfn.IFS(I90="A",VLOOKUP(F90,F5数据库!C:Y,10,0),I90="B",VLOOKUP(F90,F5数据库!C:Y,16,0),I90="C",VLOOKUP(F90,F5数据库!C:Y,22,0))</f>
        <v>#N/A</v>
      </c>
      <c r="V90" s="18" t="e" cm="1">
        <f t="array" ref="V90">_xlfn.IFS(I90="A",VLOOKUP(F90,F5数据库!C:Y,11,0),I90="B",VLOOKUP(F90,F5数据库!C:Y,17,0),I90="C",VLOOKUP(F90,F5数据库!C:Y,23,0))</f>
        <v>#N/A</v>
      </c>
      <c r="W90" s="18"/>
    </row>
    <row r="91" spans="1:23" x14ac:dyDescent="0.25">
      <c r="A91" s="22"/>
      <c r="B91" s="3"/>
      <c r="C91" s="3"/>
      <c r="D91" s="3"/>
      <c r="E91" s="18" t="e">
        <f t="shared" si="15"/>
        <v>#VALUE!</v>
      </c>
      <c r="F91" s="18" t="e">
        <f t="shared" si="16"/>
        <v>#VALUE!</v>
      </c>
      <c r="G91" s="18" t="str">
        <f t="shared" si="17"/>
        <v/>
      </c>
      <c r="H91" s="18" t="str">
        <f t="shared" si="18"/>
        <v/>
      </c>
      <c r="I91" s="18" t="str">
        <f t="shared" si="19"/>
        <v/>
      </c>
      <c r="J91" s="18" t="str">
        <f t="shared" si="20"/>
        <v/>
      </c>
      <c r="K91" s="18" t="str">
        <f t="shared" si="21"/>
        <v/>
      </c>
      <c r="L91" s="18" t="e">
        <f>VLOOKUP(F91,F5数据库!C:Y,3,0)</f>
        <v>#VALUE!</v>
      </c>
      <c r="M91" s="18" t="e">
        <f t="shared" si="22"/>
        <v>#VALUE!</v>
      </c>
      <c r="N91" s="19" t="e">
        <f t="shared" si="23"/>
        <v>#VALUE!</v>
      </c>
      <c r="O91" s="18" t="e">
        <f>VLOOKUP(F91,F5数据库!C:Y,4,0)</f>
        <v>#VALUE!</v>
      </c>
      <c r="P91" s="18" t="e">
        <f>VLOOKUP(G91,F5数据库!AA:AB,2,0)</f>
        <v>#N/A</v>
      </c>
      <c r="Q91" s="18"/>
      <c r="R91" s="18" t="e" cm="1">
        <f t="array" ref="R91">_xlfn.IFS(I91="A",VLOOKUP(F91,F5数据库!C:Y,7,0),I91="B",VLOOKUP(F91,F5数据库!C:Y,13,0),I91="C",VLOOKUP(F91,F5数据库!C:Y,19,0))</f>
        <v>#N/A</v>
      </c>
      <c r="S91" s="18" t="e" cm="1">
        <f t="array" ref="S91">_xlfn.IFS(I91="A",VLOOKUP(F91,F5数据库!C:Y,8,0),I91="B",VLOOKUP(F91,F5数据库!C:Y,14,0),I91="C",VLOOKUP(F91,F5数据库!C:Y,20,0))</f>
        <v>#N/A</v>
      </c>
      <c r="T91" s="19" t="e" cm="1">
        <f t="array" ref="T91">_xlfn.IFS(I91="A",VLOOKUP(F91,F5数据库!C:Y,9,0),I91="B",VLOOKUP(F91,F5数据库!C:Y,15,0),I91="C",VLOOKUP(F91,F5数据库!C:Y,21,0))*C91</f>
        <v>#N/A</v>
      </c>
      <c r="U91" s="18" t="e" cm="1">
        <f t="array" ref="U91">_xlfn.IFS(I91="A",VLOOKUP(F91,F5数据库!C:Y,10,0),I91="B",VLOOKUP(F91,F5数据库!C:Y,16,0),I91="C",VLOOKUP(F91,F5数据库!C:Y,22,0))</f>
        <v>#N/A</v>
      </c>
      <c r="V91" s="18" t="e" cm="1">
        <f t="array" ref="V91">_xlfn.IFS(I91="A",VLOOKUP(F91,F5数据库!C:Y,11,0),I91="B",VLOOKUP(F91,F5数据库!C:Y,17,0),I91="C",VLOOKUP(F91,F5数据库!C:Y,23,0))</f>
        <v>#N/A</v>
      </c>
      <c r="W91" s="18"/>
    </row>
    <row r="92" spans="1:23" x14ac:dyDescent="0.25">
      <c r="A92" s="22"/>
      <c r="B92" s="3"/>
      <c r="C92" s="3"/>
      <c r="D92" s="3"/>
      <c r="E92" s="18" t="e">
        <f t="shared" si="15"/>
        <v>#VALUE!</v>
      </c>
      <c r="F92" s="18" t="e">
        <f t="shared" si="16"/>
        <v>#VALUE!</v>
      </c>
      <c r="G92" s="18" t="str">
        <f t="shared" si="17"/>
        <v/>
      </c>
      <c r="H92" s="18" t="str">
        <f t="shared" si="18"/>
        <v/>
      </c>
      <c r="I92" s="18" t="str">
        <f t="shared" si="19"/>
        <v/>
      </c>
      <c r="J92" s="18" t="str">
        <f t="shared" si="20"/>
        <v/>
      </c>
      <c r="K92" s="18" t="str">
        <f t="shared" si="21"/>
        <v/>
      </c>
      <c r="L92" s="18" t="e">
        <f>VLOOKUP(F92,F5数据库!C:Y,3,0)</f>
        <v>#VALUE!</v>
      </c>
      <c r="M92" s="18" t="e">
        <f t="shared" si="22"/>
        <v>#VALUE!</v>
      </c>
      <c r="N92" s="19" t="e">
        <f t="shared" si="23"/>
        <v>#VALUE!</v>
      </c>
      <c r="O92" s="18" t="e">
        <f>VLOOKUP(F92,F5数据库!C:Y,4,0)</f>
        <v>#VALUE!</v>
      </c>
      <c r="P92" s="18" t="e">
        <f>VLOOKUP(G92,F5数据库!AA:AB,2,0)</f>
        <v>#N/A</v>
      </c>
      <c r="Q92" s="18"/>
      <c r="R92" s="18" t="e" cm="1">
        <f t="array" ref="R92">_xlfn.IFS(I92="A",VLOOKUP(F92,F5数据库!C:Y,7,0),I92="B",VLOOKUP(F92,F5数据库!C:Y,13,0),I92="C",VLOOKUP(F92,F5数据库!C:Y,19,0))</f>
        <v>#N/A</v>
      </c>
      <c r="S92" s="18" t="e" cm="1">
        <f t="array" ref="S92">_xlfn.IFS(I92="A",VLOOKUP(F92,F5数据库!C:Y,8,0),I92="B",VLOOKUP(F92,F5数据库!C:Y,14,0),I92="C",VLOOKUP(F92,F5数据库!C:Y,20,0))</f>
        <v>#N/A</v>
      </c>
      <c r="T92" s="19" t="e" cm="1">
        <f t="array" ref="T92">_xlfn.IFS(I92="A",VLOOKUP(F92,F5数据库!C:Y,9,0),I92="B",VLOOKUP(F92,F5数据库!C:Y,15,0),I92="C",VLOOKUP(F92,F5数据库!C:Y,21,0))*C92</f>
        <v>#N/A</v>
      </c>
      <c r="U92" s="18" t="e" cm="1">
        <f t="array" ref="U92">_xlfn.IFS(I92="A",VLOOKUP(F92,F5数据库!C:Y,10,0),I92="B",VLOOKUP(F92,F5数据库!C:Y,16,0),I92="C",VLOOKUP(F92,F5数据库!C:Y,22,0))</f>
        <v>#N/A</v>
      </c>
      <c r="V92" s="18" t="e" cm="1">
        <f t="array" ref="V92">_xlfn.IFS(I92="A",VLOOKUP(F92,F5数据库!C:Y,11,0),I92="B",VLOOKUP(F92,F5数据库!C:Y,17,0),I92="C",VLOOKUP(F92,F5数据库!C:Y,23,0))</f>
        <v>#N/A</v>
      </c>
      <c r="W92" s="18"/>
    </row>
    <row r="93" spans="1:23" x14ac:dyDescent="0.25">
      <c r="A93" s="22"/>
      <c r="B93" s="3"/>
      <c r="C93" s="3"/>
      <c r="D93" s="3"/>
      <c r="E93" s="18" t="e">
        <f t="shared" si="15"/>
        <v>#VALUE!</v>
      </c>
      <c r="F93" s="18" t="e">
        <f t="shared" si="16"/>
        <v>#VALUE!</v>
      </c>
      <c r="G93" s="18" t="str">
        <f t="shared" si="17"/>
        <v/>
      </c>
      <c r="H93" s="18" t="str">
        <f t="shared" si="18"/>
        <v/>
      </c>
      <c r="I93" s="18" t="str">
        <f t="shared" si="19"/>
        <v/>
      </c>
      <c r="J93" s="18" t="str">
        <f t="shared" si="20"/>
        <v/>
      </c>
      <c r="K93" s="18" t="str">
        <f t="shared" si="21"/>
        <v/>
      </c>
      <c r="L93" s="18" t="e">
        <f>VLOOKUP(F93,F5数据库!C:Y,3,0)</f>
        <v>#VALUE!</v>
      </c>
      <c r="M93" s="18" t="e">
        <f t="shared" si="22"/>
        <v>#VALUE!</v>
      </c>
      <c r="N93" s="19" t="e">
        <f t="shared" si="23"/>
        <v>#VALUE!</v>
      </c>
      <c r="O93" s="18" t="e">
        <f>VLOOKUP(F93,F5数据库!C:Y,4,0)</f>
        <v>#VALUE!</v>
      </c>
      <c r="P93" s="18" t="e">
        <f>VLOOKUP(G93,F5数据库!AA:AB,2,0)</f>
        <v>#N/A</v>
      </c>
      <c r="Q93" s="18"/>
      <c r="R93" s="18" t="e" cm="1">
        <f t="array" ref="R93">_xlfn.IFS(I93="A",VLOOKUP(F93,F5数据库!C:Y,7,0),I93="B",VLOOKUP(F93,F5数据库!C:Y,13,0),I93="C",VLOOKUP(F93,F5数据库!C:Y,19,0))</f>
        <v>#N/A</v>
      </c>
      <c r="S93" s="18" t="e" cm="1">
        <f t="array" ref="S93">_xlfn.IFS(I93="A",VLOOKUP(F93,F5数据库!C:Y,8,0),I93="B",VLOOKUP(F93,F5数据库!C:Y,14,0),I93="C",VLOOKUP(F93,F5数据库!C:Y,20,0))</f>
        <v>#N/A</v>
      </c>
      <c r="T93" s="19" t="e" cm="1">
        <f t="array" ref="T93">_xlfn.IFS(I93="A",VLOOKUP(F93,F5数据库!C:Y,9,0),I93="B",VLOOKUP(F93,F5数据库!C:Y,15,0),I93="C",VLOOKUP(F93,F5数据库!C:Y,21,0))*C93</f>
        <v>#N/A</v>
      </c>
      <c r="U93" s="18" t="e" cm="1">
        <f t="array" ref="U93">_xlfn.IFS(I93="A",VLOOKUP(F93,F5数据库!C:Y,10,0),I93="B",VLOOKUP(F93,F5数据库!C:Y,16,0),I93="C",VLOOKUP(F93,F5数据库!C:Y,22,0))</f>
        <v>#N/A</v>
      </c>
      <c r="V93" s="18" t="e" cm="1">
        <f t="array" ref="V93">_xlfn.IFS(I93="A",VLOOKUP(F93,F5数据库!C:Y,11,0),I93="B",VLOOKUP(F93,F5数据库!C:Y,17,0),I93="C",VLOOKUP(F93,F5数据库!C:Y,23,0))</f>
        <v>#N/A</v>
      </c>
      <c r="W93" s="18"/>
    </row>
    <row r="94" spans="1:23" x14ac:dyDescent="0.25">
      <c r="A94" s="22"/>
      <c r="B94" s="3"/>
      <c r="C94" s="3"/>
      <c r="D94" s="3"/>
      <c r="E94" s="18" t="e">
        <f t="shared" si="15"/>
        <v>#VALUE!</v>
      </c>
      <c r="F94" s="18" t="e">
        <f t="shared" si="16"/>
        <v>#VALUE!</v>
      </c>
      <c r="G94" s="18" t="str">
        <f t="shared" si="17"/>
        <v/>
      </c>
      <c r="H94" s="18" t="str">
        <f t="shared" si="18"/>
        <v/>
      </c>
      <c r="I94" s="18" t="str">
        <f t="shared" si="19"/>
        <v/>
      </c>
      <c r="J94" s="18" t="str">
        <f t="shared" si="20"/>
        <v/>
      </c>
      <c r="K94" s="18" t="str">
        <f t="shared" si="21"/>
        <v/>
      </c>
      <c r="L94" s="18" t="e">
        <f>VLOOKUP(F94,F5数据库!C:Y,3,0)</f>
        <v>#VALUE!</v>
      </c>
      <c r="M94" s="18" t="e">
        <f t="shared" si="22"/>
        <v>#VALUE!</v>
      </c>
      <c r="N94" s="19" t="e">
        <f t="shared" si="23"/>
        <v>#VALUE!</v>
      </c>
      <c r="O94" s="18" t="e">
        <f>VLOOKUP(F94,F5数据库!C:Y,4,0)</f>
        <v>#VALUE!</v>
      </c>
      <c r="P94" s="18" t="e">
        <f>VLOOKUP(G94,F5数据库!AA:AB,2,0)</f>
        <v>#N/A</v>
      </c>
      <c r="Q94" s="18"/>
      <c r="R94" s="18" t="e" cm="1">
        <f t="array" ref="R94">_xlfn.IFS(I94="A",VLOOKUP(F94,F5数据库!C:Y,7,0),I94="B",VLOOKUP(F94,F5数据库!C:Y,13,0),I94="C",VLOOKUP(F94,F5数据库!C:Y,19,0))</f>
        <v>#N/A</v>
      </c>
      <c r="S94" s="18" t="e" cm="1">
        <f t="array" ref="S94">_xlfn.IFS(I94="A",VLOOKUP(F94,F5数据库!C:Y,8,0),I94="B",VLOOKUP(F94,F5数据库!C:Y,14,0),I94="C",VLOOKUP(F94,F5数据库!C:Y,20,0))</f>
        <v>#N/A</v>
      </c>
      <c r="T94" s="19" t="e" cm="1">
        <f t="array" ref="T94">_xlfn.IFS(I94="A",VLOOKUP(F94,F5数据库!C:Y,9,0),I94="B",VLOOKUP(F94,F5数据库!C:Y,15,0),I94="C",VLOOKUP(F94,F5数据库!C:Y,21,0))*C94</f>
        <v>#N/A</v>
      </c>
      <c r="U94" s="18" t="e" cm="1">
        <f t="array" ref="U94">_xlfn.IFS(I94="A",VLOOKUP(F94,F5数据库!C:Y,10,0),I94="B",VLOOKUP(F94,F5数据库!C:Y,16,0),I94="C",VLOOKUP(F94,F5数据库!C:Y,22,0))</f>
        <v>#N/A</v>
      </c>
      <c r="V94" s="18" t="e" cm="1">
        <f t="array" ref="V94">_xlfn.IFS(I94="A",VLOOKUP(F94,F5数据库!C:Y,11,0),I94="B",VLOOKUP(F94,F5数据库!C:Y,17,0),I94="C",VLOOKUP(F94,F5数据库!C:Y,23,0))</f>
        <v>#N/A</v>
      </c>
      <c r="W94" s="18"/>
    </row>
    <row r="95" spans="1:23" x14ac:dyDescent="0.25">
      <c r="A95" s="22"/>
      <c r="B95" s="3"/>
      <c r="C95" s="3"/>
      <c r="D95" s="3"/>
      <c r="E95" s="18" t="e">
        <f t="shared" si="15"/>
        <v>#VALUE!</v>
      </c>
      <c r="F95" s="18" t="e">
        <f t="shared" si="16"/>
        <v>#VALUE!</v>
      </c>
      <c r="G95" s="18" t="str">
        <f t="shared" si="17"/>
        <v/>
      </c>
      <c r="H95" s="18" t="str">
        <f t="shared" si="18"/>
        <v/>
      </c>
      <c r="I95" s="18" t="str">
        <f t="shared" si="19"/>
        <v/>
      </c>
      <c r="J95" s="18" t="str">
        <f t="shared" si="20"/>
        <v/>
      </c>
      <c r="K95" s="18" t="str">
        <f t="shared" si="21"/>
        <v/>
      </c>
      <c r="L95" s="18" t="e">
        <f>VLOOKUP(F95,F5数据库!C:Y,3,0)</f>
        <v>#VALUE!</v>
      </c>
      <c r="M95" s="18" t="e">
        <f t="shared" si="22"/>
        <v>#VALUE!</v>
      </c>
      <c r="N95" s="19" t="e">
        <f t="shared" si="23"/>
        <v>#VALUE!</v>
      </c>
      <c r="O95" s="18" t="e">
        <f>VLOOKUP(F95,F5数据库!C:Y,4,0)</f>
        <v>#VALUE!</v>
      </c>
      <c r="P95" s="18" t="e">
        <f>VLOOKUP(G95,F5数据库!AA:AB,2,0)</f>
        <v>#N/A</v>
      </c>
      <c r="Q95" s="18"/>
      <c r="R95" s="18" t="e" cm="1">
        <f t="array" ref="R95">_xlfn.IFS(I95="A",VLOOKUP(F95,F5数据库!C:Y,7,0),I95="B",VLOOKUP(F95,F5数据库!C:Y,13,0),I95="C",VLOOKUP(F95,F5数据库!C:Y,19,0))</f>
        <v>#N/A</v>
      </c>
      <c r="S95" s="18" t="e" cm="1">
        <f t="array" ref="S95">_xlfn.IFS(I95="A",VLOOKUP(F95,F5数据库!C:Y,8,0),I95="B",VLOOKUP(F95,F5数据库!C:Y,14,0),I95="C",VLOOKUP(F95,F5数据库!C:Y,20,0))</f>
        <v>#N/A</v>
      </c>
      <c r="T95" s="19" t="e" cm="1">
        <f t="array" ref="T95">_xlfn.IFS(I95="A",VLOOKUP(F95,F5数据库!C:Y,9,0),I95="B",VLOOKUP(F95,F5数据库!C:Y,15,0),I95="C",VLOOKUP(F95,F5数据库!C:Y,21,0))*C95</f>
        <v>#N/A</v>
      </c>
      <c r="U95" s="18" t="e" cm="1">
        <f t="array" ref="U95">_xlfn.IFS(I95="A",VLOOKUP(F95,F5数据库!C:Y,10,0),I95="B",VLOOKUP(F95,F5数据库!C:Y,16,0),I95="C",VLOOKUP(F95,F5数据库!C:Y,22,0))</f>
        <v>#N/A</v>
      </c>
      <c r="V95" s="18" t="e" cm="1">
        <f t="array" ref="V95">_xlfn.IFS(I95="A",VLOOKUP(F95,F5数据库!C:Y,11,0),I95="B",VLOOKUP(F95,F5数据库!C:Y,17,0),I95="C",VLOOKUP(F95,F5数据库!C:Y,23,0))</f>
        <v>#N/A</v>
      </c>
      <c r="W95" s="18"/>
    </row>
    <row r="96" spans="1:23" x14ac:dyDescent="0.25">
      <c r="A96" s="22"/>
      <c r="B96" s="3"/>
      <c r="C96" s="3"/>
      <c r="D96" s="3"/>
      <c r="E96" s="18" t="e">
        <f t="shared" si="15"/>
        <v>#VALUE!</v>
      </c>
      <c r="F96" s="18" t="e">
        <f t="shared" si="16"/>
        <v>#VALUE!</v>
      </c>
      <c r="G96" s="18" t="str">
        <f t="shared" si="17"/>
        <v/>
      </c>
      <c r="H96" s="18" t="str">
        <f t="shared" si="18"/>
        <v/>
      </c>
      <c r="I96" s="18" t="str">
        <f t="shared" si="19"/>
        <v/>
      </c>
      <c r="J96" s="18" t="str">
        <f t="shared" si="20"/>
        <v/>
      </c>
      <c r="K96" s="18" t="str">
        <f t="shared" si="21"/>
        <v/>
      </c>
      <c r="L96" s="18" t="e">
        <f>VLOOKUP(F96,F5数据库!C:Y,3,0)</f>
        <v>#VALUE!</v>
      </c>
      <c r="M96" s="18" t="e">
        <f t="shared" si="22"/>
        <v>#VALUE!</v>
      </c>
      <c r="N96" s="19" t="e">
        <f t="shared" si="23"/>
        <v>#VALUE!</v>
      </c>
      <c r="O96" s="18" t="e">
        <f>VLOOKUP(F96,F5数据库!C:Y,4,0)</f>
        <v>#VALUE!</v>
      </c>
      <c r="P96" s="18" t="e">
        <f>VLOOKUP(G96,F5数据库!AA:AB,2,0)</f>
        <v>#N/A</v>
      </c>
      <c r="Q96" s="18"/>
      <c r="R96" s="18" t="e" cm="1">
        <f t="array" ref="R96">_xlfn.IFS(I96="A",VLOOKUP(F96,F5数据库!C:Y,7,0),I96="B",VLOOKUP(F96,F5数据库!C:Y,13,0),I96="C",VLOOKUP(F96,F5数据库!C:Y,19,0))</f>
        <v>#N/A</v>
      </c>
      <c r="S96" s="18" t="e" cm="1">
        <f t="array" ref="S96">_xlfn.IFS(I96="A",VLOOKUP(F96,F5数据库!C:Y,8,0),I96="B",VLOOKUP(F96,F5数据库!C:Y,14,0),I96="C",VLOOKUP(F96,F5数据库!C:Y,20,0))</f>
        <v>#N/A</v>
      </c>
      <c r="T96" s="19" t="e" cm="1">
        <f t="array" ref="T96">_xlfn.IFS(I96="A",VLOOKUP(F96,F5数据库!C:Y,9,0),I96="B",VLOOKUP(F96,F5数据库!C:Y,15,0),I96="C",VLOOKUP(F96,F5数据库!C:Y,21,0))*C96</f>
        <v>#N/A</v>
      </c>
      <c r="U96" s="18" t="e" cm="1">
        <f t="array" ref="U96">_xlfn.IFS(I96="A",VLOOKUP(F96,F5数据库!C:Y,10,0),I96="B",VLOOKUP(F96,F5数据库!C:Y,16,0),I96="C",VLOOKUP(F96,F5数据库!C:Y,22,0))</f>
        <v>#N/A</v>
      </c>
      <c r="V96" s="18" t="e" cm="1">
        <f t="array" ref="V96">_xlfn.IFS(I96="A",VLOOKUP(F96,F5数据库!C:Y,11,0),I96="B",VLOOKUP(F96,F5数据库!C:Y,17,0),I96="C",VLOOKUP(F96,F5数据库!C:Y,23,0))</f>
        <v>#N/A</v>
      </c>
      <c r="W96" s="18"/>
    </row>
    <row r="97" spans="1:23" x14ac:dyDescent="0.25">
      <c r="A97" s="22"/>
      <c r="B97" s="3"/>
      <c r="C97" s="3"/>
      <c r="D97" s="3"/>
      <c r="E97" s="18" t="e">
        <f t="shared" si="15"/>
        <v>#VALUE!</v>
      </c>
      <c r="F97" s="18" t="e">
        <f t="shared" si="16"/>
        <v>#VALUE!</v>
      </c>
      <c r="G97" s="18" t="str">
        <f t="shared" si="17"/>
        <v/>
      </c>
      <c r="H97" s="18" t="str">
        <f t="shared" si="18"/>
        <v/>
      </c>
      <c r="I97" s="18" t="str">
        <f t="shared" si="19"/>
        <v/>
      </c>
      <c r="J97" s="18" t="str">
        <f t="shared" si="20"/>
        <v/>
      </c>
      <c r="K97" s="18" t="str">
        <f t="shared" si="21"/>
        <v/>
      </c>
      <c r="L97" s="18" t="e">
        <f>VLOOKUP(F97,F5数据库!C:Y,3,0)</f>
        <v>#VALUE!</v>
      </c>
      <c r="M97" s="18" t="e">
        <f t="shared" si="22"/>
        <v>#VALUE!</v>
      </c>
      <c r="N97" s="19" t="e">
        <f t="shared" si="23"/>
        <v>#VALUE!</v>
      </c>
      <c r="O97" s="18" t="e">
        <f>VLOOKUP(F97,F5数据库!C:Y,4,0)</f>
        <v>#VALUE!</v>
      </c>
      <c r="P97" s="18" t="e">
        <f>VLOOKUP(G97,F5数据库!AA:AB,2,0)</f>
        <v>#N/A</v>
      </c>
      <c r="Q97" s="18"/>
      <c r="R97" s="18" t="e" cm="1">
        <f t="array" ref="R97">_xlfn.IFS(I97="A",VLOOKUP(F97,F5数据库!C:Y,7,0),I97="B",VLOOKUP(F97,F5数据库!C:Y,13,0),I97="C",VLOOKUP(F97,F5数据库!C:Y,19,0))</f>
        <v>#N/A</v>
      </c>
      <c r="S97" s="18" t="e" cm="1">
        <f t="array" ref="S97">_xlfn.IFS(I97="A",VLOOKUP(F97,F5数据库!C:Y,8,0),I97="B",VLOOKUP(F97,F5数据库!C:Y,14,0),I97="C",VLOOKUP(F97,F5数据库!C:Y,20,0))</f>
        <v>#N/A</v>
      </c>
      <c r="T97" s="19" t="e" cm="1">
        <f t="array" ref="T97">_xlfn.IFS(I97="A",VLOOKUP(F97,F5数据库!C:Y,9,0),I97="B",VLOOKUP(F97,F5数据库!C:Y,15,0),I97="C",VLOOKUP(F97,F5数据库!C:Y,21,0))*C97</f>
        <v>#N/A</v>
      </c>
      <c r="U97" s="18" t="e" cm="1">
        <f t="array" ref="U97">_xlfn.IFS(I97="A",VLOOKUP(F97,F5数据库!C:Y,10,0),I97="B",VLOOKUP(F97,F5数据库!C:Y,16,0),I97="C",VLOOKUP(F97,F5数据库!C:Y,22,0))</f>
        <v>#N/A</v>
      </c>
      <c r="V97" s="18" t="e" cm="1">
        <f t="array" ref="V97">_xlfn.IFS(I97="A",VLOOKUP(F97,F5数据库!C:Y,11,0),I97="B",VLOOKUP(F97,F5数据库!C:Y,17,0),I97="C",VLOOKUP(F97,F5数据库!C:Y,23,0))</f>
        <v>#N/A</v>
      </c>
      <c r="W97" s="18"/>
    </row>
    <row r="98" spans="1:23" x14ac:dyDescent="0.25">
      <c r="A98" s="22"/>
      <c r="B98" s="3"/>
      <c r="C98" s="3"/>
      <c r="D98" s="3"/>
      <c r="E98" s="18" t="e">
        <f t="shared" si="15"/>
        <v>#VALUE!</v>
      </c>
      <c r="F98" s="18" t="e">
        <f t="shared" si="16"/>
        <v>#VALUE!</v>
      </c>
      <c r="G98" s="18" t="str">
        <f t="shared" si="17"/>
        <v/>
      </c>
      <c r="H98" s="18" t="str">
        <f t="shared" si="18"/>
        <v/>
      </c>
      <c r="I98" s="18" t="str">
        <f t="shared" si="19"/>
        <v/>
      </c>
      <c r="J98" s="18" t="str">
        <f t="shared" si="20"/>
        <v/>
      </c>
      <c r="K98" s="18" t="str">
        <f t="shared" si="21"/>
        <v/>
      </c>
      <c r="L98" s="18" t="e">
        <f>VLOOKUP(F98,F5数据库!C:Y,3,0)</f>
        <v>#VALUE!</v>
      </c>
      <c r="M98" s="18" t="e">
        <f t="shared" si="22"/>
        <v>#VALUE!</v>
      </c>
      <c r="N98" s="19" t="e">
        <f t="shared" si="23"/>
        <v>#VALUE!</v>
      </c>
      <c r="O98" s="18" t="e">
        <f>VLOOKUP(F98,F5数据库!C:Y,4,0)</f>
        <v>#VALUE!</v>
      </c>
      <c r="P98" s="18" t="e">
        <f>VLOOKUP(G98,F5数据库!AA:AB,2,0)</f>
        <v>#N/A</v>
      </c>
      <c r="Q98" s="18"/>
      <c r="R98" s="18" t="e" cm="1">
        <f t="array" ref="R98">_xlfn.IFS(I98="A",VLOOKUP(F98,F5数据库!C:Y,7,0),I98="B",VLOOKUP(F98,F5数据库!C:Y,13,0),I98="C",VLOOKUP(F98,F5数据库!C:Y,19,0))</f>
        <v>#N/A</v>
      </c>
      <c r="S98" s="18" t="e" cm="1">
        <f t="array" ref="S98">_xlfn.IFS(I98="A",VLOOKUP(F98,F5数据库!C:Y,8,0),I98="B",VLOOKUP(F98,F5数据库!C:Y,14,0),I98="C",VLOOKUP(F98,F5数据库!C:Y,20,0))</f>
        <v>#N/A</v>
      </c>
      <c r="T98" s="19" t="e" cm="1">
        <f t="array" ref="T98">_xlfn.IFS(I98="A",VLOOKUP(F98,F5数据库!C:Y,9,0),I98="B",VLOOKUP(F98,F5数据库!C:Y,15,0),I98="C",VLOOKUP(F98,F5数据库!C:Y,21,0))*C98</f>
        <v>#N/A</v>
      </c>
      <c r="U98" s="18" t="e" cm="1">
        <f t="array" ref="U98">_xlfn.IFS(I98="A",VLOOKUP(F98,F5数据库!C:Y,10,0),I98="B",VLOOKUP(F98,F5数据库!C:Y,16,0),I98="C",VLOOKUP(F98,F5数据库!C:Y,22,0))</f>
        <v>#N/A</v>
      </c>
      <c r="V98" s="18" t="e" cm="1">
        <f t="array" ref="V98">_xlfn.IFS(I98="A",VLOOKUP(F98,F5数据库!C:Y,11,0),I98="B",VLOOKUP(F98,F5数据库!C:Y,17,0),I98="C",VLOOKUP(F98,F5数据库!C:Y,23,0))</f>
        <v>#N/A</v>
      </c>
      <c r="W98" s="18"/>
    </row>
    <row r="99" spans="1:23" x14ac:dyDescent="0.25">
      <c r="A99" s="22"/>
      <c r="B99" s="3"/>
      <c r="C99" s="3"/>
      <c r="D99" s="3"/>
      <c r="E99" s="18" t="e">
        <f t="shared" si="15"/>
        <v>#VALUE!</v>
      </c>
      <c r="F99" s="18" t="e">
        <f t="shared" si="16"/>
        <v>#VALUE!</v>
      </c>
      <c r="G99" s="18" t="str">
        <f t="shared" si="17"/>
        <v/>
      </c>
      <c r="H99" s="18" t="str">
        <f t="shared" si="18"/>
        <v/>
      </c>
      <c r="I99" s="18" t="str">
        <f t="shared" si="19"/>
        <v/>
      </c>
      <c r="J99" s="18" t="str">
        <f t="shared" si="20"/>
        <v/>
      </c>
      <c r="K99" s="18" t="str">
        <f t="shared" si="21"/>
        <v/>
      </c>
      <c r="L99" s="18" t="e">
        <f>VLOOKUP(F99,F5数据库!C:Y,3,0)</f>
        <v>#VALUE!</v>
      </c>
      <c r="M99" s="18" t="e">
        <f t="shared" si="22"/>
        <v>#VALUE!</v>
      </c>
      <c r="N99" s="19" t="e">
        <f t="shared" si="23"/>
        <v>#VALUE!</v>
      </c>
      <c r="O99" s="18" t="e">
        <f>VLOOKUP(F99,F5数据库!C:Y,4,0)</f>
        <v>#VALUE!</v>
      </c>
      <c r="P99" s="18" t="e">
        <f>VLOOKUP(G99,F5数据库!AA:AB,2,0)</f>
        <v>#N/A</v>
      </c>
      <c r="Q99" s="18"/>
      <c r="R99" s="18" t="e" cm="1">
        <f t="array" ref="R99">_xlfn.IFS(I99="A",VLOOKUP(F99,F5数据库!C:Y,7,0),I99="B",VLOOKUP(F99,F5数据库!C:Y,13,0),I99="C",VLOOKUP(F99,F5数据库!C:Y,19,0))</f>
        <v>#N/A</v>
      </c>
      <c r="S99" s="18" t="e" cm="1">
        <f t="array" ref="S99">_xlfn.IFS(I99="A",VLOOKUP(F99,F5数据库!C:Y,8,0),I99="B",VLOOKUP(F99,F5数据库!C:Y,14,0),I99="C",VLOOKUP(F99,F5数据库!C:Y,20,0))</f>
        <v>#N/A</v>
      </c>
      <c r="T99" s="19" t="e" cm="1">
        <f t="array" ref="T99">_xlfn.IFS(I99="A",VLOOKUP(F99,F5数据库!C:Y,9,0),I99="B",VLOOKUP(F99,F5数据库!C:Y,15,0),I99="C",VLOOKUP(F99,F5数据库!C:Y,21,0))*C99</f>
        <v>#N/A</v>
      </c>
      <c r="U99" s="18" t="e" cm="1">
        <f t="array" ref="U99">_xlfn.IFS(I99="A",VLOOKUP(F99,F5数据库!C:Y,10,0),I99="B",VLOOKUP(F99,F5数据库!C:Y,16,0),I99="C",VLOOKUP(F99,F5数据库!C:Y,22,0))</f>
        <v>#N/A</v>
      </c>
      <c r="V99" s="18" t="e" cm="1">
        <f t="array" ref="V99">_xlfn.IFS(I99="A",VLOOKUP(F99,F5数据库!C:Y,11,0),I99="B",VLOOKUP(F99,F5数据库!C:Y,17,0),I99="C",VLOOKUP(F99,F5数据库!C:Y,23,0))</f>
        <v>#N/A</v>
      </c>
      <c r="W99" s="18"/>
    </row>
    <row r="100" spans="1:23" x14ac:dyDescent="0.25">
      <c r="A100" s="22"/>
      <c r="B100" s="3"/>
      <c r="C100" s="3"/>
      <c r="D100" s="3"/>
      <c r="E100" s="18" t="e">
        <f t="shared" si="15"/>
        <v>#VALUE!</v>
      </c>
      <c r="F100" s="18" t="e">
        <f t="shared" si="16"/>
        <v>#VALUE!</v>
      </c>
      <c r="G100" s="18" t="str">
        <f t="shared" si="17"/>
        <v/>
      </c>
      <c r="H100" s="18" t="str">
        <f t="shared" si="18"/>
        <v/>
      </c>
      <c r="I100" s="18" t="str">
        <f t="shared" si="19"/>
        <v/>
      </c>
      <c r="J100" s="18" t="str">
        <f t="shared" si="20"/>
        <v/>
      </c>
      <c r="K100" s="18" t="str">
        <f t="shared" si="21"/>
        <v/>
      </c>
      <c r="L100" s="18" t="e">
        <f>VLOOKUP(F100,F5数据库!C:Y,3,0)</f>
        <v>#VALUE!</v>
      </c>
      <c r="M100" s="18" t="e">
        <f t="shared" si="22"/>
        <v>#VALUE!</v>
      </c>
      <c r="N100" s="19" t="e">
        <f t="shared" si="23"/>
        <v>#VALUE!</v>
      </c>
      <c r="O100" s="18" t="e">
        <f>VLOOKUP(F100,F5数据库!C:Y,4,0)</f>
        <v>#VALUE!</v>
      </c>
      <c r="P100" s="18" t="e">
        <f>VLOOKUP(G100,F5数据库!AA:AB,2,0)</f>
        <v>#N/A</v>
      </c>
      <c r="Q100" s="18"/>
      <c r="R100" s="18" t="e" cm="1">
        <f t="array" ref="R100">_xlfn.IFS(I100="A",VLOOKUP(F100,F5数据库!C:Y,7,0),I100="B",VLOOKUP(F100,F5数据库!C:Y,13,0),I100="C",VLOOKUP(F100,F5数据库!C:Y,19,0))</f>
        <v>#N/A</v>
      </c>
      <c r="S100" s="18" t="e" cm="1">
        <f t="array" ref="S100">_xlfn.IFS(I100="A",VLOOKUP(F100,F5数据库!C:Y,8,0),I100="B",VLOOKUP(F100,F5数据库!C:Y,14,0),I100="C",VLOOKUP(F100,F5数据库!C:Y,20,0))</f>
        <v>#N/A</v>
      </c>
      <c r="T100" s="19" t="e" cm="1">
        <f t="array" ref="T100">_xlfn.IFS(I100="A",VLOOKUP(F100,F5数据库!C:Y,9,0),I100="B",VLOOKUP(F100,F5数据库!C:Y,15,0),I100="C",VLOOKUP(F100,F5数据库!C:Y,21,0))*C100</f>
        <v>#N/A</v>
      </c>
      <c r="U100" s="18" t="e" cm="1">
        <f t="array" ref="U100">_xlfn.IFS(I100="A",VLOOKUP(F100,F5数据库!C:Y,10,0),I100="B",VLOOKUP(F100,F5数据库!C:Y,16,0),I100="C",VLOOKUP(F100,F5数据库!C:Y,22,0))</f>
        <v>#N/A</v>
      </c>
      <c r="V100" s="18" t="e" cm="1">
        <f t="array" ref="V100">_xlfn.IFS(I100="A",VLOOKUP(F100,F5数据库!C:Y,11,0),I100="B",VLOOKUP(F100,F5数据库!C:Y,17,0),I100="C",VLOOKUP(F100,F5数据库!C:Y,23,0))</f>
        <v>#N/A</v>
      </c>
      <c r="W100" s="18"/>
    </row>
  </sheetData>
  <sheetProtection algorithmName="SHA-512" hashValue="u1Wu+RKDe9HYiIT31XLKQL1VL1DVR+w939ETFmSNPAreL3GholaXfVb71nagHE1JIdYkLVREC8PrE8lVIF2JpA==" saltValue="pGfXMHzYe7CNIZq6iCzYgQ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DF4D8-AE16-412C-91E7-8F35945F6225}">
  <sheetPr codeName="Sheet77"/>
  <dimension ref="A1:AB37"/>
  <sheetViews>
    <sheetView topLeftCell="A9" workbookViewId="0">
      <selection activeCell="Z33" sqref="Z33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10" width="5.26953125" bestFit="1" customWidth="1"/>
    <col min="11" max="11" width="12.453125" bestFit="1" customWidth="1"/>
    <col min="12" max="12" width="5.26953125" bestFit="1" customWidth="1"/>
    <col min="13" max="13" width="6.26953125" bestFit="1" customWidth="1"/>
    <col min="14" max="14" width="2.26953125" bestFit="1" customWidth="1"/>
    <col min="15" max="15" width="5.26953125" bestFit="1" customWidth="1"/>
    <col min="16" max="16" width="6.7265625" bestFit="1" customWidth="1"/>
    <col min="17" max="17" width="12.453125" bestFit="1" customWidth="1"/>
    <col min="18" max="18" width="5.26953125" bestFit="1" customWidth="1"/>
    <col min="19" max="19" width="6.26953125" bestFit="1" customWidth="1"/>
    <col min="20" max="20" width="2.26953125" bestFit="1" customWidth="1"/>
    <col min="21" max="21" width="5.26953125" bestFit="1" customWidth="1"/>
    <col min="22" max="22" width="6.7265625" bestFit="1" customWidth="1"/>
    <col min="23" max="24" width="5.26953125" bestFit="1" customWidth="1"/>
    <col min="25" max="25" width="6.26953125" bestFit="1" customWidth="1"/>
    <col min="27" max="27" width="9.26953125" bestFit="1" customWidth="1"/>
    <col min="28" max="28" width="11.36328125" bestFit="1" customWidth="1"/>
  </cols>
  <sheetData>
    <row r="1" spans="1:28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345</v>
      </c>
      <c r="J1" s="87"/>
      <c r="K1" s="87"/>
      <c r="L1" s="87"/>
      <c r="M1" s="87"/>
      <c r="N1" s="29"/>
      <c r="O1" s="86" t="s">
        <v>346</v>
      </c>
      <c r="P1" s="87"/>
      <c r="Q1" s="87"/>
      <c r="R1" s="87"/>
      <c r="S1" s="87"/>
      <c r="T1" s="29"/>
      <c r="U1" s="86" t="s">
        <v>347</v>
      </c>
      <c r="V1" s="87"/>
      <c r="W1" s="87"/>
      <c r="X1" s="87"/>
      <c r="Y1" s="87"/>
      <c r="Z1" s="35"/>
      <c r="AA1" s="76" t="s">
        <v>45</v>
      </c>
      <c r="AB1" s="76"/>
    </row>
    <row r="2" spans="1:28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326</v>
      </c>
      <c r="L2" s="1" t="s">
        <v>3</v>
      </c>
      <c r="M2" s="1" t="s">
        <v>4</v>
      </c>
      <c r="N2" s="3" t="s">
        <v>337</v>
      </c>
      <c r="O2" s="1" t="s">
        <v>12</v>
      </c>
      <c r="P2" s="1" t="s">
        <v>2</v>
      </c>
      <c r="Q2" s="3" t="s">
        <v>32</v>
      </c>
      <c r="R2" s="1" t="s">
        <v>3</v>
      </c>
      <c r="S2" s="1" t="s">
        <v>4</v>
      </c>
      <c r="T2" s="3" t="s">
        <v>338</v>
      </c>
      <c r="U2" s="1" t="s">
        <v>12</v>
      </c>
      <c r="V2" s="1" t="s">
        <v>2</v>
      </c>
      <c r="W2" s="3" t="s">
        <v>32</v>
      </c>
      <c r="X2" s="1" t="s">
        <v>3</v>
      </c>
      <c r="Y2" s="1" t="s">
        <v>4</v>
      </c>
      <c r="Z2" s="30"/>
      <c r="AA2" s="3" t="s">
        <v>44</v>
      </c>
      <c r="AB2" s="1" t="s">
        <v>4</v>
      </c>
    </row>
    <row r="3" spans="1:28" ht="15.5" x14ac:dyDescent="0.25">
      <c r="A3" s="3" t="s">
        <v>352</v>
      </c>
      <c r="B3" s="3" t="s">
        <v>353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6" t="s">
        <v>344</v>
      </c>
      <c r="K3" s="1">
        <v>3.8687940000000005E-4</v>
      </c>
      <c r="L3" s="3" t="s">
        <v>274</v>
      </c>
      <c r="M3" s="1" t="s">
        <v>7</v>
      </c>
      <c r="N3" s="3" t="s">
        <v>337</v>
      </c>
      <c r="O3" s="3" t="s">
        <v>116</v>
      </c>
      <c r="P3" s="34" t="s">
        <v>291</v>
      </c>
      <c r="Q3" s="1">
        <f t="shared" ref="Q3:Q14" si="0">3.14*((D3+12)/2/1000)^2</f>
        <v>3.8687940000000005E-4</v>
      </c>
      <c r="R3" s="3" t="s">
        <v>274</v>
      </c>
      <c r="S3" s="1" t="s">
        <v>7</v>
      </c>
      <c r="T3" s="3" t="s">
        <v>338</v>
      </c>
      <c r="U3" s="3" t="s">
        <v>116</v>
      </c>
      <c r="V3" s="34" t="s">
        <v>291</v>
      </c>
      <c r="W3" s="3"/>
      <c r="X3" s="3" t="s">
        <v>274</v>
      </c>
      <c r="Y3" s="1" t="s">
        <v>7</v>
      </c>
      <c r="Z3" s="30"/>
      <c r="AA3" s="1" t="s">
        <v>311</v>
      </c>
      <c r="AB3" s="3" t="s">
        <v>381</v>
      </c>
    </row>
    <row r="4" spans="1:28" ht="15.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6" t="s">
        <v>344</v>
      </c>
      <c r="K4" s="1">
        <v>5.1044624999999999E-4</v>
      </c>
      <c r="L4" s="1" t="s">
        <v>16</v>
      </c>
      <c r="M4" s="1" t="s">
        <v>7</v>
      </c>
      <c r="N4" s="3" t="s">
        <v>337</v>
      </c>
      <c r="O4" s="3" t="s">
        <v>116</v>
      </c>
      <c r="P4" s="34" t="s">
        <v>291</v>
      </c>
      <c r="Q4" s="1">
        <f t="shared" si="0"/>
        <v>5.1044624999999999E-4</v>
      </c>
      <c r="R4" s="3" t="s">
        <v>274</v>
      </c>
      <c r="S4" s="1" t="s">
        <v>7</v>
      </c>
      <c r="T4" s="3" t="s">
        <v>338</v>
      </c>
      <c r="U4" s="3" t="s">
        <v>116</v>
      </c>
      <c r="V4" s="34" t="s">
        <v>291</v>
      </c>
      <c r="W4" s="3"/>
      <c r="X4" s="3" t="s">
        <v>274</v>
      </c>
      <c r="Y4" s="1" t="s">
        <v>7</v>
      </c>
      <c r="Z4" s="30"/>
      <c r="AA4" s="3" t="s">
        <v>34</v>
      </c>
      <c r="AB4" s="1" t="s">
        <v>7</v>
      </c>
    </row>
    <row r="5" spans="1:28" ht="15.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6" t="s">
        <v>344</v>
      </c>
      <c r="K5" s="1">
        <v>6.693224E-4</v>
      </c>
      <c r="L5" s="1" t="s">
        <v>16</v>
      </c>
      <c r="M5" s="1" t="s">
        <v>7</v>
      </c>
      <c r="N5" s="3" t="s">
        <v>337</v>
      </c>
      <c r="O5" s="3" t="s">
        <v>116</v>
      </c>
      <c r="P5" s="34" t="s">
        <v>291</v>
      </c>
      <c r="Q5" s="1">
        <f t="shared" si="0"/>
        <v>6.693224E-4</v>
      </c>
      <c r="R5" s="3" t="s">
        <v>274</v>
      </c>
      <c r="S5" s="1" t="s">
        <v>7</v>
      </c>
      <c r="T5" s="3" t="s">
        <v>338</v>
      </c>
      <c r="U5" s="3" t="s">
        <v>116</v>
      </c>
      <c r="V5" s="34" t="s">
        <v>291</v>
      </c>
      <c r="W5" s="3"/>
      <c r="X5" s="3" t="s">
        <v>274</v>
      </c>
      <c r="Y5" s="1" t="s">
        <v>7</v>
      </c>
      <c r="Z5" s="30"/>
      <c r="AA5" s="3" t="s">
        <v>54</v>
      </c>
      <c r="AB5" s="3">
        <v>20</v>
      </c>
    </row>
    <row r="6" spans="1:28" ht="15.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6" t="s">
        <v>344</v>
      </c>
      <c r="K6" s="1">
        <v>8.7047864999999984E-4</v>
      </c>
      <c r="L6" s="1" t="s">
        <v>16</v>
      </c>
      <c r="M6" s="1" t="s">
        <v>7</v>
      </c>
      <c r="N6" s="3" t="s">
        <v>337</v>
      </c>
      <c r="O6" s="3" t="s">
        <v>116</v>
      </c>
      <c r="P6" s="34" t="s">
        <v>291</v>
      </c>
      <c r="Q6" s="1">
        <f t="shared" si="0"/>
        <v>8.7047864999999984E-4</v>
      </c>
      <c r="R6" s="3" t="s">
        <v>274</v>
      </c>
      <c r="S6" s="1" t="s">
        <v>7</v>
      </c>
      <c r="T6" s="3" t="s">
        <v>338</v>
      </c>
      <c r="U6" s="3" t="s">
        <v>116</v>
      </c>
      <c r="V6" s="34" t="s">
        <v>291</v>
      </c>
      <c r="W6" s="3"/>
      <c r="X6" s="3" t="s">
        <v>274</v>
      </c>
      <c r="Y6" s="1" t="s">
        <v>7</v>
      </c>
      <c r="Z6" s="30"/>
      <c r="AA6" s="3" t="s">
        <v>172</v>
      </c>
      <c r="AB6" s="6" t="s">
        <v>382</v>
      </c>
    </row>
    <row r="7" spans="1:28" ht="15.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6" t="s">
        <v>344</v>
      </c>
      <c r="K7" s="1">
        <v>1.1878698499999999E-3</v>
      </c>
      <c r="L7" s="1" t="s">
        <v>16</v>
      </c>
      <c r="M7" s="1" t="s">
        <v>7</v>
      </c>
      <c r="N7" s="3" t="s">
        <v>337</v>
      </c>
      <c r="O7" s="3" t="s">
        <v>116</v>
      </c>
      <c r="P7" s="34" t="s">
        <v>291</v>
      </c>
      <c r="Q7" s="1">
        <f t="shared" si="0"/>
        <v>1.1878698499999999E-3</v>
      </c>
      <c r="R7" s="3" t="s">
        <v>274</v>
      </c>
      <c r="S7" s="1" t="s">
        <v>7</v>
      </c>
      <c r="T7" s="3" t="s">
        <v>338</v>
      </c>
      <c r="U7" s="3" t="s">
        <v>116</v>
      </c>
      <c r="V7" s="34" t="s">
        <v>291</v>
      </c>
      <c r="W7" s="3"/>
      <c r="X7" s="3" t="s">
        <v>274</v>
      </c>
      <c r="Y7" s="1" t="s">
        <v>7</v>
      </c>
      <c r="AA7" s="3" t="s">
        <v>50</v>
      </c>
      <c r="AB7" s="3" t="s">
        <v>383</v>
      </c>
    </row>
    <row r="8" spans="1:28" ht="15.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6" t="s">
        <v>344</v>
      </c>
      <c r="K8" s="1">
        <v>1.6394646500000004E-3</v>
      </c>
      <c r="L8" s="1" t="s">
        <v>16</v>
      </c>
      <c r="M8" s="1" t="s">
        <v>7</v>
      </c>
      <c r="N8" s="3" t="s">
        <v>337</v>
      </c>
      <c r="O8" s="3" t="s">
        <v>116</v>
      </c>
      <c r="P8" s="34" t="s">
        <v>291</v>
      </c>
      <c r="Q8" s="1">
        <f t="shared" si="0"/>
        <v>1.6394646500000004E-3</v>
      </c>
      <c r="R8" s="3" t="s">
        <v>274</v>
      </c>
      <c r="S8" s="1" t="s">
        <v>7</v>
      </c>
      <c r="T8" s="3" t="s">
        <v>338</v>
      </c>
      <c r="U8" s="3" t="s">
        <v>116</v>
      </c>
      <c r="V8" s="34" t="s">
        <v>291</v>
      </c>
      <c r="W8" s="3"/>
      <c r="X8" s="3" t="s">
        <v>274</v>
      </c>
      <c r="Y8" s="1" t="s">
        <v>7</v>
      </c>
      <c r="AA8" s="3" t="s">
        <v>37</v>
      </c>
      <c r="AB8" s="3" t="s">
        <v>38</v>
      </c>
    </row>
    <row r="9" spans="1:28" ht="15.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6" t="s">
        <v>344</v>
      </c>
      <c r="K9" s="1">
        <v>2.3230975999999999E-3</v>
      </c>
      <c r="L9" s="1" t="s">
        <v>16</v>
      </c>
      <c r="M9" s="1" t="s">
        <v>7</v>
      </c>
      <c r="N9" s="3" t="s">
        <v>337</v>
      </c>
      <c r="O9" s="3" t="s">
        <v>116</v>
      </c>
      <c r="P9" s="34" t="s">
        <v>291</v>
      </c>
      <c r="Q9" s="1">
        <f t="shared" si="0"/>
        <v>2.3230975999999999E-3</v>
      </c>
      <c r="R9" s="3" t="s">
        <v>274</v>
      </c>
      <c r="S9" s="1" t="s">
        <v>7</v>
      </c>
      <c r="T9" s="3" t="s">
        <v>338</v>
      </c>
      <c r="U9" s="3" t="s">
        <v>116</v>
      </c>
      <c r="V9" s="34" t="s">
        <v>291</v>
      </c>
      <c r="W9" s="3"/>
      <c r="X9" s="3" t="s">
        <v>274</v>
      </c>
      <c r="Y9" s="1" t="s">
        <v>7</v>
      </c>
    </row>
    <row r="10" spans="1:28" ht="15.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6" t="s">
        <v>344</v>
      </c>
      <c r="K10" s="1">
        <v>2.85433065E-3</v>
      </c>
      <c r="L10" s="1" t="s">
        <v>16</v>
      </c>
      <c r="M10" s="1" t="s">
        <v>7</v>
      </c>
      <c r="N10" s="3" t="s">
        <v>337</v>
      </c>
      <c r="O10" s="3" t="s">
        <v>116</v>
      </c>
      <c r="P10" s="34" t="s">
        <v>291</v>
      </c>
      <c r="Q10" s="1">
        <f t="shared" si="0"/>
        <v>2.85433065E-3</v>
      </c>
      <c r="R10" s="3" t="s">
        <v>274</v>
      </c>
      <c r="S10" s="1" t="s">
        <v>7</v>
      </c>
      <c r="T10" s="3" t="s">
        <v>338</v>
      </c>
      <c r="U10" s="3" t="s">
        <v>116</v>
      </c>
      <c r="V10" s="34" t="s">
        <v>291</v>
      </c>
      <c r="W10" s="3"/>
      <c r="X10" s="3" t="s">
        <v>274</v>
      </c>
      <c r="Y10" s="1" t="s">
        <v>7</v>
      </c>
    </row>
    <row r="11" spans="1:28" ht="15.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6" t="s">
        <v>344</v>
      </c>
      <c r="K11" s="1">
        <v>4.1034226500000007E-3</v>
      </c>
      <c r="L11" s="1" t="s">
        <v>16</v>
      </c>
      <c r="M11" s="1" t="s">
        <v>7</v>
      </c>
      <c r="N11" s="3" t="s">
        <v>337</v>
      </c>
      <c r="O11" s="3" t="s">
        <v>116</v>
      </c>
      <c r="P11" s="34" t="s">
        <v>291</v>
      </c>
      <c r="Q11" s="1">
        <f t="shared" si="0"/>
        <v>4.1034226500000007E-3</v>
      </c>
      <c r="R11" s="3" t="s">
        <v>274</v>
      </c>
      <c r="S11" s="1" t="s">
        <v>7</v>
      </c>
      <c r="T11" s="3" t="s">
        <v>338</v>
      </c>
      <c r="U11" s="3" t="s">
        <v>116</v>
      </c>
      <c r="V11" s="34" t="s">
        <v>291</v>
      </c>
      <c r="W11" s="3"/>
      <c r="X11" s="3" t="s">
        <v>274</v>
      </c>
      <c r="Y11" s="1" t="s">
        <v>7</v>
      </c>
    </row>
    <row r="12" spans="1:28" ht="15.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6" t="s">
        <v>344</v>
      </c>
      <c r="K12" s="1">
        <v>6.0928638499999997E-3</v>
      </c>
      <c r="L12" s="1" t="s">
        <v>16</v>
      </c>
      <c r="M12" s="1" t="s">
        <v>7</v>
      </c>
      <c r="N12" s="3" t="s">
        <v>337</v>
      </c>
      <c r="O12" s="3" t="s">
        <v>116</v>
      </c>
      <c r="P12" s="34" t="s">
        <v>291</v>
      </c>
      <c r="Q12" s="1">
        <f t="shared" si="0"/>
        <v>6.0928638499999997E-3</v>
      </c>
      <c r="R12" s="3" t="s">
        <v>274</v>
      </c>
      <c r="S12" s="1" t="s">
        <v>7</v>
      </c>
      <c r="T12" s="3" t="s">
        <v>338</v>
      </c>
      <c r="U12" s="3" t="s">
        <v>116</v>
      </c>
      <c r="V12" s="34" t="s">
        <v>291</v>
      </c>
      <c r="W12" s="3"/>
      <c r="X12" s="3" t="s">
        <v>274</v>
      </c>
      <c r="Y12" s="1" t="s">
        <v>7</v>
      </c>
    </row>
    <row r="13" spans="1:28" ht="15.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6" t="s">
        <v>344</v>
      </c>
      <c r="K13" s="1">
        <v>7.9919358500000013E-3</v>
      </c>
      <c r="L13" s="1" t="s">
        <v>16</v>
      </c>
      <c r="M13" s="1" t="s">
        <v>7</v>
      </c>
      <c r="N13" s="3" t="s">
        <v>337</v>
      </c>
      <c r="O13" s="3" t="s">
        <v>116</v>
      </c>
      <c r="P13" s="34" t="s">
        <v>291</v>
      </c>
      <c r="Q13" s="1">
        <f t="shared" si="0"/>
        <v>7.9919358500000013E-3</v>
      </c>
      <c r="R13" s="3" t="s">
        <v>274</v>
      </c>
      <c r="S13" s="1" t="s">
        <v>7</v>
      </c>
      <c r="T13" s="3" t="s">
        <v>338</v>
      </c>
      <c r="U13" s="3" t="s">
        <v>116</v>
      </c>
      <c r="V13" s="34" t="s">
        <v>291</v>
      </c>
      <c r="W13" s="3"/>
      <c r="X13" s="3" t="s">
        <v>274</v>
      </c>
      <c r="Y13" s="1" t="s">
        <v>7</v>
      </c>
    </row>
    <row r="14" spans="1:28" ht="15.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6" t="s">
        <v>344</v>
      </c>
      <c r="K14" s="1">
        <v>1.2522076649999998E-2</v>
      </c>
      <c r="L14" s="1" t="s">
        <v>16</v>
      </c>
      <c r="M14" s="1" t="s">
        <v>7</v>
      </c>
      <c r="N14" s="3" t="s">
        <v>337</v>
      </c>
      <c r="O14" s="3" t="s">
        <v>116</v>
      </c>
      <c r="P14" s="36" t="s">
        <v>348</v>
      </c>
      <c r="Q14" s="1">
        <f t="shared" si="0"/>
        <v>1.2522076649999998E-2</v>
      </c>
      <c r="R14" s="3" t="s">
        <v>274</v>
      </c>
      <c r="S14" s="1" t="s">
        <v>7</v>
      </c>
      <c r="T14" s="3" t="s">
        <v>338</v>
      </c>
      <c r="U14" s="3" t="s">
        <v>116</v>
      </c>
      <c r="V14" s="34" t="s">
        <v>291</v>
      </c>
      <c r="W14" s="3"/>
      <c r="X14" s="3" t="s">
        <v>274</v>
      </c>
      <c r="Y14" s="1" t="s">
        <v>7</v>
      </c>
    </row>
    <row r="15" spans="1:28" ht="15.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6" t="s">
        <v>344</v>
      </c>
      <c r="K15" s="1">
        <v>7.9919358500000013E-3</v>
      </c>
      <c r="L15" s="1" t="s">
        <v>16</v>
      </c>
      <c r="M15" s="1" t="s">
        <v>7</v>
      </c>
      <c r="N15" s="3" t="s">
        <v>337</v>
      </c>
      <c r="O15" s="3" t="s">
        <v>116</v>
      </c>
      <c r="P15" s="36" t="s">
        <v>348</v>
      </c>
      <c r="Q15" s="1">
        <f>3.14*((D13+12)/2/1000)^2</f>
        <v>7.9919358500000013E-3</v>
      </c>
      <c r="R15" s="3" t="s">
        <v>274</v>
      </c>
      <c r="S15" s="1" t="s">
        <v>7</v>
      </c>
      <c r="T15" s="3" t="s">
        <v>338</v>
      </c>
      <c r="U15" s="3" t="s">
        <v>116</v>
      </c>
      <c r="V15" s="34" t="s">
        <v>291</v>
      </c>
      <c r="W15" s="3"/>
      <c r="X15" s="3" t="s">
        <v>274</v>
      </c>
      <c r="Y15" s="1" t="s">
        <v>7</v>
      </c>
    </row>
    <row r="16" spans="1:28" ht="15.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6" t="s">
        <v>344</v>
      </c>
      <c r="K16" s="1">
        <v>7.9919358500000013E-3</v>
      </c>
      <c r="L16" s="1" t="s">
        <v>16</v>
      </c>
      <c r="M16" s="1" t="s">
        <v>7</v>
      </c>
      <c r="N16" s="3" t="s">
        <v>337</v>
      </c>
      <c r="O16" s="3" t="s">
        <v>116</v>
      </c>
      <c r="P16" s="36" t="s">
        <v>348</v>
      </c>
      <c r="Q16" s="1">
        <f>3.14*((D13+12)/2/1000)^2</f>
        <v>7.9919358500000013E-3</v>
      </c>
      <c r="R16" s="3" t="s">
        <v>274</v>
      </c>
      <c r="S16" s="1" t="s">
        <v>7</v>
      </c>
      <c r="T16" s="3" t="s">
        <v>338</v>
      </c>
      <c r="U16" s="3" t="s">
        <v>116</v>
      </c>
      <c r="V16" s="34" t="s">
        <v>291</v>
      </c>
      <c r="W16" s="3"/>
      <c r="X16" s="3" t="s">
        <v>274</v>
      </c>
      <c r="Y16" s="1" t="s">
        <v>7</v>
      </c>
    </row>
    <row r="17" spans="3:25" ht="15.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6" t="s">
        <v>344</v>
      </c>
      <c r="K17" s="1">
        <v>1.2522076649999998E-2</v>
      </c>
      <c r="L17" s="1" t="s">
        <v>16</v>
      </c>
      <c r="M17" s="1" t="s">
        <v>7</v>
      </c>
      <c r="N17" s="3" t="s">
        <v>337</v>
      </c>
      <c r="O17" s="3" t="s">
        <v>116</v>
      </c>
      <c r="P17" s="36" t="s">
        <v>348</v>
      </c>
      <c r="Q17" s="1">
        <f>3.14*((D14+12)/2/1000)^2</f>
        <v>1.2522076649999998E-2</v>
      </c>
      <c r="R17" s="3" t="s">
        <v>274</v>
      </c>
      <c r="S17" s="1" t="s">
        <v>7</v>
      </c>
      <c r="T17" s="3" t="s">
        <v>338</v>
      </c>
      <c r="U17" s="3" t="s">
        <v>116</v>
      </c>
      <c r="V17" s="34" t="s">
        <v>291</v>
      </c>
      <c r="W17" s="3"/>
      <c r="X17" s="3" t="s">
        <v>274</v>
      </c>
      <c r="Y17" s="1" t="s">
        <v>7</v>
      </c>
    </row>
    <row r="18" spans="3:25" ht="15.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6" t="s">
        <v>344</v>
      </c>
      <c r="K18" s="1">
        <v>2.5518850650000004E-2</v>
      </c>
      <c r="L18" s="1" t="s">
        <v>16</v>
      </c>
      <c r="M18" s="1" t="s">
        <v>7</v>
      </c>
      <c r="N18" s="3" t="s">
        <v>337</v>
      </c>
      <c r="O18" s="3" t="s">
        <v>116</v>
      </c>
      <c r="P18" s="36" t="s">
        <v>323</v>
      </c>
      <c r="Q18" s="1">
        <f>3.14*((D16+12)/2/1000)^2</f>
        <v>2.5518850650000004E-2</v>
      </c>
      <c r="R18" s="3" t="s">
        <v>274</v>
      </c>
      <c r="S18" s="1" t="s">
        <v>7</v>
      </c>
      <c r="T18" s="3" t="s">
        <v>338</v>
      </c>
      <c r="U18" s="3" t="s">
        <v>116</v>
      </c>
      <c r="V18" s="34" t="s">
        <v>291</v>
      </c>
      <c r="W18" s="3"/>
      <c r="X18" s="3" t="s">
        <v>274</v>
      </c>
      <c r="Y18" s="1" t="s">
        <v>7</v>
      </c>
    </row>
    <row r="19" spans="3:25" ht="15.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6" t="s">
        <v>344</v>
      </c>
      <c r="K19" s="1">
        <v>2.5518850650000004E-2</v>
      </c>
      <c r="L19" s="1" t="s">
        <v>16</v>
      </c>
      <c r="M19" s="1" t="s">
        <v>7</v>
      </c>
      <c r="N19" s="3" t="s">
        <v>337</v>
      </c>
      <c r="O19" s="3" t="s">
        <v>116</v>
      </c>
      <c r="P19" s="36" t="s">
        <v>323</v>
      </c>
      <c r="Q19" s="1">
        <f>3.14*((D16+12)/2/1000)^2</f>
        <v>2.5518850650000004E-2</v>
      </c>
      <c r="R19" s="3" t="s">
        <v>274</v>
      </c>
      <c r="S19" s="1" t="s">
        <v>7</v>
      </c>
      <c r="T19" s="3" t="s">
        <v>338</v>
      </c>
      <c r="U19" s="3" t="s">
        <v>116</v>
      </c>
      <c r="V19" s="34" t="s">
        <v>291</v>
      </c>
      <c r="W19" s="3"/>
      <c r="X19" s="3" t="s">
        <v>274</v>
      </c>
      <c r="Y19" s="1" t="s">
        <v>7</v>
      </c>
    </row>
    <row r="20" spans="3:25" ht="15.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6" t="s">
        <v>344</v>
      </c>
      <c r="K20" s="1">
        <v>4.1924659849999997E-2</v>
      </c>
      <c r="L20" s="1" t="s">
        <v>16</v>
      </c>
      <c r="M20" s="1" t="s">
        <v>7</v>
      </c>
      <c r="N20" s="3" t="s">
        <v>337</v>
      </c>
      <c r="O20" s="3" t="s">
        <v>116</v>
      </c>
      <c r="P20" s="36" t="s">
        <v>324</v>
      </c>
      <c r="Q20" s="1">
        <f>3.14*((D17+12)/2/1000)^2</f>
        <v>4.1924659849999997E-2</v>
      </c>
      <c r="R20" s="3" t="s">
        <v>274</v>
      </c>
      <c r="S20" s="1" t="s">
        <v>7</v>
      </c>
      <c r="T20" s="3" t="s">
        <v>338</v>
      </c>
      <c r="U20" s="3" t="s">
        <v>116</v>
      </c>
      <c r="V20" s="34" t="s">
        <v>291</v>
      </c>
      <c r="W20" s="3"/>
      <c r="X20" s="3" t="s">
        <v>274</v>
      </c>
      <c r="Y20" s="1" t="s">
        <v>7</v>
      </c>
    </row>
    <row r="21" spans="3:25" ht="15.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6" t="s">
        <v>344</v>
      </c>
      <c r="K21" s="1">
        <v>4.1924659849999997E-2</v>
      </c>
      <c r="L21" s="1" t="s">
        <v>16</v>
      </c>
      <c r="M21" s="1" t="s">
        <v>7</v>
      </c>
      <c r="N21" s="3" t="s">
        <v>337</v>
      </c>
      <c r="O21" s="3" t="s">
        <v>116</v>
      </c>
      <c r="P21" s="36" t="s">
        <v>324</v>
      </c>
      <c r="Q21" s="1">
        <f>3.14*((D17+12)/2/1000)^2</f>
        <v>4.1924659849999997E-2</v>
      </c>
      <c r="R21" s="3" t="s">
        <v>274</v>
      </c>
      <c r="S21" s="1" t="s">
        <v>7</v>
      </c>
      <c r="T21" s="3" t="s">
        <v>338</v>
      </c>
      <c r="U21" s="3" t="s">
        <v>116</v>
      </c>
      <c r="V21" s="34" t="s">
        <v>291</v>
      </c>
      <c r="W21" s="3"/>
      <c r="X21" s="3" t="s">
        <v>274</v>
      </c>
      <c r="Y21" s="1" t="s">
        <v>7</v>
      </c>
    </row>
    <row r="22" spans="3:25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344</v>
      </c>
      <c r="K22" s="1">
        <v>6.3761625000000002E-2</v>
      </c>
      <c r="L22" s="1" t="s">
        <v>16</v>
      </c>
      <c r="M22" s="1" t="s">
        <v>7</v>
      </c>
      <c r="N22" s="3" t="s">
        <v>337</v>
      </c>
      <c r="O22" s="3" t="s">
        <v>116</v>
      </c>
      <c r="P22" s="36" t="s">
        <v>324</v>
      </c>
      <c r="Q22" s="1">
        <f>3.14*((D18+12)/2/1000)^2</f>
        <v>6.3761625000000002E-2</v>
      </c>
      <c r="R22" s="3" t="s">
        <v>274</v>
      </c>
      <c r="S22" s="1" t="s">
        <v>7</v>
      </c>
      <c r="T22" s="3" t="s">
        <v>338</v>
      </c>
      <c r="U22" s="3" t="s">
        <v>116</v>
      </c>
      <c r="V22" s="34" t="s">
        <v>291</v>
      </c>
      <c r="W22" s="3"/>
      <c r="X22" s="3" t="s">
        <v>274</v>
      </c>
      <c r="Y22" s="1" t="s">
        <v>7</v>
      </c>
    </row>
    <row r="23" spans="3:25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344</v>
      </c>
      <c r="K23" s="1">
        <v>6.3761625000000002E-2</v>
      </c>
      <c r="L23" s="1" t="s">
        <v>16</v>
      </c>
      <c r="M23" s="1" t="s">
        <v>7</v>
      </c>
      <c r="N23" s="3" t="s">
        <v>337</v>
      </c>
      <c r="O23" s="3" t="s">
        <v>116</v>
      </c>
      <c r="P23" s="36" t="s">
        <v>325</v>
      </c>
      <c r="Q23" s="1">
        <f>3.14*((D18+12)/2/1000)^2</f>
        <v>6.3761625000000002E-2</v>
      </c>
      <c r="R23" s="3" t="s">
        <v>274</v>
      </c>
      <c r="S23" s="1" t="s">
        <v>7</v>
      </c>
      <c r="T23" s="3" t="s">
        <v>338</v>
      </c>
      <c r="U23" s="3" t="s">
        <v>116</v>
      </c>
      <c r="V23" s="34" t="s">
        <v>291</v>
      </c>
      <c r="W23" s="3"/>
      <c r="X23" s="3" t="s">
        <v>274</v>
      </c>
      <c r="Y23" s="1" t="s">
        <v>7</v>
      </c>
    </row>
    <row r="24" spans="3:25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344</v>
      </c>
      <c r="K24" s="1">
        <v>8.8570615849999992E-2</v>
      </c>
      <c r="L24" s="1" t="s">
        <v>16</v>
      </c>
      <c r="M24" s="1" t="s">
        <v>7</v>
      </c>
      <c r="N24" s="3" t="s">
        <v>337</v>
      </c>
      <c r="O24" s="3" t="s">
        <v>116</v>
      </c>
      <c r="P24" s="36" t="s">
        <v>325</v>
      </c>
      <c r="Q24" s="1">
        <f>3.14*((D19+12)/2/1000)^2</f>
        <v>8.8570615849999992E-2</v>
      </c>
      <c r="R24" s="3" t="s">
        <v>274</v>
      </c>
      <c r="S24" s="1" t="s">
        <v>7</v>
      </c>
      <c r="T24" s="3" t="s">
        <v>338</v>
      </c>
      <c r="U24" s="3" t="s">
        <v>116</v>
      </c>
      <c r="V24" s="34" t="s">
        <v>291</v>
      </c>
      <c r="W24" s="3"/>
      <c r="X24" s="3" t="s">
        <v>274</v>
      </c>
      <c r="Y24" s="1" t="s">
        <v>7</v>
      </c>
    </row>
    <row r="25" spans="3:25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344</v>
      </c>
      <c r="K25" s="1">
        <v>8.8570615849999992E-2</v>
      </c>
      <c r="L25" s="1" t="s">
        <v>16</v>
      </c>
      <c r="M25" s="1" t="s">
        <v>7</v>
      </c>
      <c r="N25" s="3" t="s">
        <v>337</v>
      </c>
      <c r="O25" s="3" t="s">
        <v>116</v>
      </c>
      <c r="P25" s="36" t="s">
        <v>325</v>
      </c>
      <c r="Q25" s="1">
        <f>3.14*((D19+12)/2/1000)^2</f>
        <v>8.8570615849999992E-2</v>
      </c>
      <c r="R25" s="3" t="s">
        <v>274</v>
      </c>
      <c r="S25" s="1" t="s">
        <v>7</v>
      </c>
      <c r="T25" s="3" t="s">
        <v>338</v>
      </c>
      <c r="U25" s="3" t="s">
        <v>116</v>
      </c>
      <c r="V25" s="34" t="s">
        <v>291</v>
      </c>
      <c r="W25" s="3"/>
      <c r="X25" s="3" t="s">
        <v>274</v>
      </c>
      <c r="Y25" s="1" t="s">
        <v>7</v>
      </c>
    </row>
    <row r="26" spans="3:25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344</v>
      </c>
      <c r="K26" s="1">
        <v>0.10607686160000002</v>
      </c>
      <c r="L26" s="1" t="s">
        <v>16</v>
      </c>
      <c r="M26" s="1" t="s">
        <v>7</v>
      </c>
      <c r="N26" s="3" t="s">
        <v>337</v>
      </c>
      <c r="O26" s="3" t="s">
        <v>116</v>
      </c>
      <c r="P26" s="36" t="s">
        <v>349</v>
      </c>
      <c r="Q26" s="1">
        <f>3.14*((D20+12)/2/1000)^2</f>
        <v>0.10607686160000002</v>
      </c>
      <c r="R26" s="3" t="s">
        <v>274</v>
      </c>
      <c r="S26" s="1" t="s">
        <v>7</v>
      </c>
      <c r="T26" s="3" t="s">
        <v>338</v>
      </c>
      <c r="U26" s="3" t="s">
        <v>116</v>
      </c>
      <c r="V26" s="34" t="s">
        <v>291</v>
      </c>
      <c r="W26" s="3"/>
      <c r="X26" s="3" t="s">
        <v>274</v>
      </c>
      <c r="Y26" s="1" t="s">
        <v>7</v>
      </c>
    </row>
    <row r="27" spans="3:25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344</v>
      </c>
      <c r="K27" s="1">
        <v>0.10607686160000002</v>
      </c>
      <c r="L27" s="1" t="s">
        <v>16</v>
      </c>
      <c r="M27" s="1" t="s">
        <v>7</v>
      </c>
      <c r="N27" s="3" t="s">
        <v>337</v>
      </c>
      <c r="O27" s="3" t="s">
        <v>116</v>
      </c>
      <c r="P27" s="36" t="s">
        <v>349</v>
      </c>
      <c r="Q27" s="1">
        <f>3.14*((D20+12)/2/1000)^2</f>
        <v>0.10607686160000002</v>
      </c>
      <c r="R27" s="3" t="s">
        <v>274</v>
      </c>
      <c r="S27" s="1" t="s">
        <v>7</v>
      </c>
      <c r="T27" s="3" t="s">
        <v>338</v>
      </c>
      <c r="U27" s="3" t="s">
        <v>116</v>
      </c>
      <c r="V27" s="34" t="s">
        <v>291</v>
      </c>
      <c r="W27" s="3"/>
      <c r="X27" s="3" t="s">
        <v>274</v>
      </c>
      <c r="Y27" s="1" t="s">
        <v>7</v>
      </c>
    </row>
    <row r="28" spans="3:25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344</v>
      </c>
      <c r="K28" s="1">
        <v>0.1374209696</v>
      </c>
      <c r="L28" s="1" t="s">
        <v>16</v>
      </c>
      <c r="M28" s="1" t="s">
        <v>7</v>
      </c>
      <c r="N28" s="3" t="s">
        <v>337</v>
      </c>
      <c r="O28" s="3" t="s">
        <v>116</v>
      </c>
      <c r="P28" s="36" t="s">
        <v>349</v>
      </c>
      <c r="Q28" s="1">
        <f>3.14*((D21+12)/2/1000)^2</f>
        <v>0.1374209696</v>
      </c>
      <c r="R28" s="3" t="s">
        <v>274</v>
      </c>
      <c r="S28" s="1" t="s">
        <v>7</v>
      </c>
      <c r="T28" s="3" t="s">
        <v>338</v>
      </c>
      <c r="U28" s="3" t="s">
        <v>116</v>
      </c>
      <c r="V28" s="34" t="s">
        <v>291</v>
      </c>
      <c r="W28" s="3"/>
      <c r="X28" s="3" t="s">
        <v>274</v>
      </c>
      <c r="Y28" s="1" t="s">
        <v>7</v>
      </c>
    </row>
    <row r="29" spans="3:25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344</v>
      </c>
      <c r="K29" s="1">
        <v>0.1374209696</v>
      </c>
      <c r="L29" s="1" t="s">
        <v>16</v>
      </c>
      <c r="M29" s="1" t="s">
        <v>7</v>
      </c>
      <c r="N29" s="3" t="s">
        <v>337</v>
      </c>
      <c r="O29" s="3" t="s">
        <v>116</v>
      </c>
      <c r="P29" s="36" t="s">
        <v>349</v>
      </c>
      <c r="Q29" s="1">
        <f>3.14*((D21+12)/2/1000)^2</f>
        <v>0.1374209696</v>
      </c>
      <c r="R29" s="3" t="s">
        <v>274</v>
      </c>
      <c r="S29" s="1" t="s">
        <v>7</v>
      </c>
      <c r="T29" s="3" t="s">
        <v>338</v>
      </c>
      <c r="U29" s="3" t="s">
        <v>116</v>
      </c>
      <c r="V29" s="34" t="s">
        <v>291</v>
      </c>
      <c r="W29" s="3"/>
      <c r="X29" s="3" t="s">
        <v>274</v>
      </c>
      <c r="Y29" s="1" t="s">
        <v>7</v>
      </c>
    </row>
    <row r="30" spans="3:25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344</v>
      </c>
      <c r="K30" s="1">
        <v>0.17266938499999998</v>
      </c>
      <c r="L30" s="1" t="s">
        <v>16</v>
      </c>
      <c r="M30" s="1" t="s">
        <v>7</v>
      </c>
      <c r="N30" s="3" t="s">
        <v>337</v>
      </c>
      <c r="O30" s="3" t="s">
        <v>116</v>
      </c>
      <c r="P30" s="36" t="s">
        <v>349</v>
      </c>
      <c r="Q30" s="1">
        <f>3.14*((D22+12)/2/1000)^2</f>
        <v>0.17266938499999998</v>
      </c>
      <c r="R30" s="3" t="s">
        <v>274</v>
      </c>
      <c r="S30" s="1" t="s">
        <v>7</v>
      </c>
      <c r="T30" s="3" t="s">
        <v>338</v>
      </c>
      <c r="U30" s="3" t="s">
        <v>116</v>
      </c>
      <c r="V30" s="34" t="s">
        <v>291</v>
      </c>
      <c r="W30" s="3"/>
      <c r="X30" s="3" t="s">
        <v>274</v>
      </c>
      <c r="Y30" s="1" t="s">
        <v>7</v>
      </c>
    </row>
    <row r="31" spans="3:25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344</v>
      </c>
      <c r="K31" s="1">
        <v>0.17266938499999998</v>
      </c>
      <c r="L31" s="1" t="s">
        <v>16</v>
      </c>
      <c r="M31" s="1" t="s">
        <v>7</v>
      </c>
      <c r="N31" s="3" t="s">
        <v>337</v>
      </c>
      <c r="O31" s="3" t="s">
        <v>116</v>
      </c>
      <c r="P31" s="36" t="s">
        <v>349</v>
      </c>
      <c r="Q31" s="1">
        <f>3.14*((D22+12)/2/1000)^2</f>
        <v>0.17266938499999998</v>
      </c>
      <c r="R31" s="3" t="s">
        <v>274</v>
      </c>
      <c r="S31" s="1" t="s">
        <v>7</v>
      </c>
      <c r="T31" s="3" t="s">
        <v>338</v>
      </c>
      <c r="U31" s="3" t="s">
        <v>116</v>
      </c>
      <c r="V31" s="34" t="s">
        <v>291</v>
      </c>
      <c r="W31" s="3"/>
      <c r="X31" s="3" t="s">
        <v>274</v>
      </c>
      <c r="Y31" s="1" t="s">
        <v>7</v>
      </c>
    </row>
    <row r="32" spans="3:25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344</v>
      </c>
      <c r="K32" s="1">
        <v>0.21226400000000004</v>
      </c>
      <c r="L32" s="1" t="s">
        <v>16</v>
      </c>
      <c r="M32" s="1" t="s">
        <v>7</v>
      </c>
      <c r="N32" s="3" t="s">
        <v>337</v>
      </c>
      <c r="O32" s="3" t="s">
        <v>116</v>
      </c>
      <c r="P32" s="36" t="s">
        <v>349</v>
      </c>
      <c r="Q32" s="1">
        <f>3.14*((D23+12)/2/1000)^2</f>
        <v>0.21226400000000004</v>
      </c>
      <c r="R32" s="3" t="s">
        <v>274</v>
      </c>
      <c r="S32" s="1" t="s">
        <v>7</v>
      </c>
      <c r="T32" s="3" t="s">
        <v>338</v>
      </c>
      <c r="U32" s="3" t="s">
        <v>116</v>
      </c>
      <c r="V32" s="34" t="s">
        <v>291</v>
      </c>
      <c r="W32" s="3"/>
      <c r="X32" s="3" t="s">
        <v>274</v>
      </c>
      <c r="Y32" s="1" t="s">
        <v>7</v>
      </c>
    </row>
    <row r="33" spans="3:25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344</v>
      </c>
      <c r="K33" s="1">
        <v>0.21226400000000004</v>
      </c>
      <c r="L33" s="1" t="s">
        <v>16</v>
      </c>
      <c r="M33" s="1" t="s">
        <v>7</v>
      </c>
      <c r="N33" s="3" t="s">
        <v>337</v>
      </c>
      <c r="O33" s="3" t="s">
        <v>116</v>
      </c>
      <c r="P33" s="36" t="s">
        <v>349</v>
      </c>
      <c r="Q33" s="1">
        <f>3.14*((D23+12)/2/1000)^2</f>
        <v>0.21226400000000004</v>
      </c>
      <c r="R33" s="3" t="s">
        <v>274</v>
      </c>
      <c r="S33" s="1" t="s">
        <v>7</v>
      </c>
      <c r="T33" s="3" t="s">
        <v>338</v>
      </c>
      <c r="U33" s="3" t="s">
        <v>116</v>
      </c>
      <c r="V33" s="34" t="s">
        <v>291</v>
      </c>
      <c r="W33" s="3"/>
      <c r="X33" s="3" t="s">
        <v>274</v>
      </c>
      <c r="Y33" s="1" t="s">
        <v>7</v>
      </c>
    </row>
    <row r="34" spans="3:25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344</v>
      </c>
      <c r="K34" s="1">
        <v>0.30370394000000001</v>
      </c>
      <c r="L34" s="1" t="s">
        <v>16</v>
      </c>
      <c r="M34" s="1" t="s">
        <v>7</v>
      </c>
      <c r="N34" s="3" t="s">
        <v>337</v>
      </c>
      <c r="O34" s="3" t="s">
        <v>116</v>
      </c>
      <c r="P34" s="36" t="s">
        <v>349</v>
      </c>
      <c r="Q34" s="1">
        <f>3.14*((D25+12)/2/1000)^2</f>
        <v>0.30370394000000001</v>
      </c>
      <c r="R34" s="3" t="s">
        <v>274</v>
      </c>
      <c r="S34" s="1" t="s">
        <v>7</v>
      </c>
      <c r="T34" s="3" t="s">
        <v>338</v>
      </c>
      <c r="U34" s="3" t="s">
        <v>116</v>
      </c>
      <c r="V34" s="34" t="s">
        <v>291</v>
      </c>
      <c r="W34" s="3"/>
      <c r="X34" s="3" t="s">
        <v>274</v>
      </c>
      <c r="Y34" s="1" t="s">
        <v>7</v>
      </c>
    </row>
    <row r="35" spans="3:25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344</v>
      </c>
      <c r="K35" s="1">
        <v>0.30370394000000001</v>
      </c>
      <c r="L35" s="1" t="s">
        <v>16</v>
      </c>
      <c r="M35" s="1" t="s">
        <v>7</v>
      </c>
      <c r="N35" s="3" t="s">
        <v>337</v>
      </c>
      <c r="O35" s="3" t="s">
        <v>116</v>
      </c>
      <c r="P35" s="36" t="s">
        <v>349</v>
      </c>
      <c r="Q35" s="1">
        <f>3.14*((D25+12)/2/1000)^2</f>
        <v>0.30370394000000001</v>
      </c>
      <c r="R35" s="3" t="s">
        <v>274</v>
      </c>
      <c r="S35" s="1" t="s">
        <v>7</v>
      </c>
      <c r="T35" s="3" t="s">
        <v>338</v>
      </c>
      <c r="U35" s="3" t="s">
        <v>116</v>
      </c>
      <c r="V35" s="34" t="s">
        <v>291</v>
      </c>
      <c r="W35" s="3"/>
      <c r="X35" s="3" t="s">
        <v>274</v>
      </c>
      <c r="Y35" s="1" t="s">
        <v>7</v>
      </c>
    </row>
    <row r="36" spans="3:25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344</v>
      </c>
      <c r="K36" s="1">
        <v>0.30370394000000001</v>
      </c>
      <c r="L36" s="1" t="s">
        <v>16</v>
      </c>
      <c r="M36" s="1" t="s">
        <v>7</v>
      </c>
      <c r="N36" s="3" t="s">
        <v>337</v>
      </c>
      <c r="O36" s="3" t="s">
        <v>116</v>
      </c>
      <c r="P36" s="36" t="s">
        <v>349</v>
      </c>
      <c r="Q36" s="1">
        <f>3.14*((D25+12)/2/1000)^2</f>
        <v>0.30370394000000001</v>
      </c>
      <c r="R36" s="3" t="s">
        <v>274</v>
      </c>
      <c r="S36" s="1" t="s">
        <v>7</v>
      </c>
      <c r="T36" s="3" t="s">
        <v>338</v>
      </c>
      <c r="U36" s="3" t="s">
        <v>116</v>
      </c>
      <c r="V36" s="34" t="s">
        <v>291</v>
      </c>
      <c r="W36" s="3"/>
      <c r="X36" s="3" t="s">
        <v>274</v>
      </c>
      <c r="Y36" s="1" t="s">
        <v>7</v>
      </c>
    </row>
    <row r="37" spans="3:25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344</v>
      </c>
      <c r="K37" s="1">
        <v>0.35449344000000005</v>
      </c>
      <c r="L37" s="1" t="s">
        <v>16</v>
      </c>
      <c r="M37" s="1" t="s">
        <v>7</v>
      </c>
      <c r="N37" s="3" t="s">
        <v>337</v>
      </c>
      <c r="O37" s="3" t="s">
        <v>116</v>
      </c>
      <c r="P37" s="36" t="s">
        <v>349</v>
      </c>
      <c r="Q37" s="1">
        <f>3.14*((D26+12)/2/1000)^2</f>
        <v>0.35449344000000005</v>
      </c>
      <c r="R37" s="3" t="s">
        <v>274</v>
      </c>
      <c r="S37" s="1" t="s">
        <v>7</v>
      </c>
      <c r="T37" s="3" t="s">
        <v>338</v>
      </c>
      <c r="U37" s="3" t="s">
        <v>116</v>
      </c>
      <c r="V37" s="34" t="s">
        <v>291</v>
      </c>
      <c r="W37" s="3"/>
      <c r="X37" s="3" t="s">
        <v>274</v>
      </c>
      <c r="Y37" s="1" t="s">
        <v>7</v>
      </c>
    </row>
  </sheetData>
  <sheetProtection algorithmName="SHA-512" hashValue="tUMI2vvWJsxavb+L0YvvRU187DEkFx7yiSAENKWvfD/RWAyPZ+wsLDyWLprqJ88ADymJIkat1ZgFJv4KAm/+gg==" saltValue="RBgEgaDsMoCC0FrKIaAXxA==" spinCount="100000" sheet="1" objects="1" scenarios="1"/>
  <mergeCells count="5">
    <mergeCell ref="AA1:AB1"/>
    <mergeCell ref="C1:G1"/>
    <mergeCell ref="I1:M1"/>
    <mergeCell ref="O1:S1"/>
    <mergeCell ref="U1:Y1"/>
  </mergeCells>
  <phoneticPr fontId="6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61202-5B6F-47D8-B830-67367A31377F}">
  <sheetPr codeName="Sheet78"/>
  <dimension ref="A1:W100"/>
  <sheetViews>
    <sheetView workbookViewId="0">
      <selection activeCell="U2" sqref="U2"/>
    </sheetView>
  </sheetViews>
  <sheetFormatPr defaultRowHeight="14" x14ac:dyDescent="0.25"/>
  <cols>
    <col min="1" max="1" width="16.90625" style="23" bestFit="1" customWidth="1"/>
    <col min="2" max="2" width="29.7265625" style="35" bestFit="1" customWidth="1"/>
    <col min="3" max="4" width="5.26953125" bestFit="1" customWidth="1"/>
    <col min="5" max="6" width="12.453125" bestFit="1" customWidth="1"/>
    <col min="7" max="7" width="9.26953125" bestFit="1" customWidth="1"/>
    <col min="8" max="8" width="5.26953125" bestFit="1" customWidth="1"/>
    <col min="9" max="9" width="9.26953125" bestFit="1" customWidth="1"/>
    <col min="10" max="10" width="7.26953125" bestFit="1" customWidth="1"/>
    <col min="11" max="11" width="13.453125" bestFit="1" customWidth="1"/>
    <col min="12" max="12" width="15.7265625" bestFit="1" customWidth="1"/>
    <col min="13" max="13" width="5.26953125" bestFit="1" customWidth="1"/>
    <col min="14" max="14" width="7.26953125" bestFit="1" customWidth="1"/>
    <col min="15" max="15" width="5.26953125" bestFit="1" customWidth="1"/>
    <col min="16" max="16" width="6.26953125" bestFit="1" customWidth="1"/>
    <col min="17" max="17" width="5.26953125" bestFit="1" customWidth="1"/>
    <col min="18" max="18" width="11.36328125" bestFit="1" customWidth="1"/>
    <col min="19" max="19" width="5.26953125" bestFit="1" customWidth="1"/>
    <col min="20" max="20" width="7.26953125" bestFit="1" customWidth="1"/>
    <col min="21" max="21" width="5.26953125" bestFit="1" customWidth="1"/>
    <col min="22" max="22" width="6.26953125" bestFit="1" customWidth="1"/>
    <col min="23" max="23" width="5.26953125" bestFit="1" customWidth="1"/>
  </cols>
  <sheetData>
    <row r="1" spans="1:23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331</v>
      </c>
      <c r="J1" s="18" t="s">
        <v>375</v>
      </c>
      <c r="K1" s="18" t="s">
        <v>341</v>
      </c>
      <c r="L1" s="18" t="s">
        <v>48</v>
      </c>
      <c r="M1" s="18" t="s">
        <v>82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9" t="s">
        <v>79</v>
      </c>
      <c r="U1" s="18" t="s">
        <v>3</v>
      </c>
      <c r="V1" s="18" t="s">
        <v>160</v>
      </c>
      <c r="W1" s="18" t="s">
        <v>5</v>
      </c>
    </row>
    <row r="2" spans="1:23" x14ac:dyDescent="0.25">
      <c r="A2" s="22">
        <v>35</v>
      </c>
      <c r="B2" s="3" t="s">
        <v>1070</v>
      </c>
      <c r="C2" s="3">
        <v>2</v>
      </c>
      <c r="D2" s="3" t="s">
        <v>561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 t="str">
        <f>TRIM(MID(SUBSTITUTE($B2,"-",REPT(" ",99)),COLUMN(E2)*99-98,99))</f>
        <v>500</v>
      </c>
      <c r="I2" s="18" t="str">
        <f>TRIM(MID(SUBSTITUTE($B2,"-",REPT(" ",99)),COLUMN(F2)*99-98,99))</f>
        <v>A</v>
      </c>
      <c r="J2" s="18" t="str">
        <f>TRIM(MID(SUBSTITUTE($B2,"-",REPT(" ",99)),COLUMN(G2)*99-98,99))</f>
        <v>90°</v>
      </c>
      <c r="K2" s="18" t="str">
        <f>TRIM(MID(SUBSTITUTE($B2,"-",REPT(" ",99)),COLUMN(H2)*99-98,99))</f>
        <v>6</v>
      </c>
      <c r="L2" s="18" t="str">
        <f>VLOOKUP(F2,F6数据库!C:Y,3,0)</f>
        <v>结构用无缝钢管</v>
      </c>
      <c r="M2" s="18" t="str">
        <f>"DN"&amp;F2</f>
        <v>DN50</v>
      </c>
      <c r="N2" s="19">
        <f>(H2/1000)*C2</f>
        <v>1</v>
      </c>
      <c r="O2" s="18" t="str">
        <f>VLOOKUP(F2,F6数据库!C:Y,4,0)</f>
        <v>m</v>
      </c>
      <c r="P2" s="18" t="str">
        <f>VLOOKUP(G2,F6数据库!AA:AB,2,0)</f>
        <v>Q235B</v>
      </c>
      <c r="Q2" s="18"/>
      <c r="R2" s="18" t="str" cm="1">
        <f t="array" ref="R2">_xlfn.IFS(I2="A",VLOOKUP(F2,F6数据库!C:Y,7,0),I2="B",VLOOKUP(F2,F6数据库!C:Y,13,0),I2="C",VLOOKUP(F2,F6数据库!C:Y,19,0))</f>
        <v>钢板</v>
      </c>
      <c r="S2" s="18" t="str" cm="1">
        <f t="array" ref="S2">_xlfn.IFS(I2="A",VLOOKUP(F2,F6数据库!C:Y,8,0),I2="B",VLOOKUP(F2,F6数据库!C:Y,14,0),I2="C",VLOOKUP(F2,F6数据库!C:Y,20,0))</f>
        <v>δ=6</v>
      </c>
      <c r="T2" s="19" cm="1">
        <f t="array" ref="T2">_xlfn.IFS(I2="A",VLOOKUP(F2,F6数据库!C:Y,9,0),I2="B",VLOOKUP(F2,F6数据库!C:Y,15,0),I2="C",VLOOKUP(F2,F6数据库!C:Y,21,0))*C2</f>
        <v>8.2068453000000013E-3</v>
      </c>
      <c r="U2" s="18" t="str" cm="1">
        <f t="array" ref="U2">_xlfn.IFS(I2="A",VLOOKUP(F2,F6数据库!C:Y,10,0),I2="B",VLOOKUP(F2,F6数据库!C:Y,16,0),I2="C",VLOOKUP(F2,F6数据库!C:Y,22,0))</f>
        <v>m²</v>
      </c>
      <c r="V2" s="18" t="str" cm="1">
        <f t="array" ref="V2">_xlfn.IFS(I2="A",VLOOKUP(F2,F6数据库!C:Y,11,0),I2="B",VLOOKUP(F2,F6数据库!C:Y,17,0),I2="C",VLOOKUP(F2,F6数据库!C:Y,23,0))</f>
        <v>Q235B</v>
      </c>
      <c r="W2" s="18"/>
    </row>
    <row r="3" spans="1:23" x14ac:dyDescent="0.25">
      <c r="A3" s="22"/>
      <c r="B3" s="3"/>
      <c r="C3" s="3"/>
      <c r="D3" s="3"/>
      <c r="E3" s="18" t="e">
        <f t="shared" ref="E3:F14" si="0">VALUE(TRIM(MID(SUBSTITUTE($B3,"-",REPT(" ",99)),COLUMN(B3)*99-98,99)))</f>
        <v>#VALUE!</v>
      </c>
      <c r="F3" s="18" t="e">
        <f t="shared" si="0"/>
        <v>#VALUE!</v>
      </c>
      <c r="G3" s="18" t="str">
        <f t="shared" ref="G3:K14" si="1">TRIM(MID(SUBSTITUTE($B3,"-",REPT(" ",99)),COLUMN(D3)*99-98,99))</f>
        <v/>
      </c>
      <c r="H3" s="18" t="str">
        <f t="shared" si="1"/>
        <v/>
      </c>
      <c r="I3" s="18" t="str">
        <f t="shared" si="1"/>
        <v/>
      </c>
      <c r="J3" s="18" t="str">
        <f t="shared" si="1"/>
        <v/>
      </c>
      <c r="K3" s="18" t="str">
        <f t="shared" si="1"/>
        <v/>
      </c>
      <c r="L3" s="18" t="e">
        <f>VLOOKUP(F3,F6数据库!C:Y,3,0)</f>
        <v>#VALUE!</v>
      </c>
      <c r="M3" s="18" t="e">
        <f t="shared" ref="M3:M14" si="2">"DN"&amp;F3</f>
        <v>#VALUE!</v>
      </c>
      <c r="N3" s="19" t="e">
        <f t="shared" ref="N3:N14" si="3">(H3/1000)*C3</f>
        <v>#VALUE!</v>
      </c>
      <c r="O3" s="18" t="e">
        <f>VLOOKUP(F3,F6数据库!C:Y,4,0)</f>
        <v>#VALUE!</v>
      </c>
      <c r="P3" s="18" t="e">
        <f>VLOOKUP(G3,F6数据库!AA:AB,2,0)</f>
        <v>#N/A</v>
      </c>
      <c r="Q3" s="18"/>
      <c r="R3" s="18" t="e" cm="1">
        <f t="array" ref="R3">_xlfn.IFS(I3="A",VLOOKUP(F3,F6数据库!C:Y,7,0),I3="B",VLOOKUP(F3,F6数据库!C:Y,13,0),I3="C",VLOOKUP(F3,F6数据库!C:Y,19,0))</f>
        <v>#N/A</v>
      </c>
      <c r="S3" s="18" t="e" cm="1">
        <f t="array" ref="S3">_xlfn.IFS(I3="A",VLOOKUP(F3,F6数据库!C:Y,8,0),I3="B",VLOOKUP(F3,F6数据库!C:Y,14,0),I3="C",VLOOKUP(F3,F6数据库!C:Y,20,0))</f>
        <v>#N/A</v>
      </c>
      <c r="T3" s="19" t="e" cm="1">
        <f t="array" ref="T3">_xlfn.IFS(I3="A",VLOOKUP(F3,F6数据库!C:Y,9,0),I3="B",VLOOKUP(F3,F6数据库!C:Y,15,0),I3="C",VLOOKUP(F3,F6数据库!C:Y,21,0))*C3</f>
        <v>#N/A</v>
      </c>
      <c r="U3" s="18" t="e" cm="1">
        <f t="array" ref="U3">_xlfn.IFS(I3="A",VLOOKUP(F3,F6数据库!C:Y,10,0),I3="B",VLOOKUP(F3,F6数据库!C:Y,16,0),I3="C",VLOOKUP(F3,F6数据库!C:Y,22,0))</f>
        <v>#N/A</v>
      </c>
      <c r="V3" s="18" t="e" cm="1">
        <f t="array" ref="V3">_xlfn.IFS(I3="A",VLOOKUP(F3,F6数据库!C:Y,11,0),I3="B",VLOOKUP(F3,F6数据库!C:Y,17,0),I3="C",VLOOKUP(F3,F6数据库!C:Y,23,0))</f>
        <v>#N/A</v>
      </c>
      <c r="W3" s="18"/>
    </row>
    <row r="4" spans="1:23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str">
        <f t="shared" si="1"/>
        <v/>
      </c>
      <c r="I4" s="18" t="str">
        <f t="shared" si="1"/>
        <v/>
      </c>
      <c r="J4" s="18" t="str">
        <f t="shared" si="1"/>
        <v/>
      </c>
      <c r="K4" s="18" t="str">
        <f t="shared" si="1"/>
        <v/>
      </c>
      <c r="L4" s="18" t="e">
        <f>VLOOKUP(F4,F6数据库!C:Y,3,0)</f>
        <v>#VALUE!</v>
      </c>
      <c r="M4" s="18" t="e">
        <f t="shared" si="2"/>
        <v>#VALUE!</v>
      </c>
      <c r="N4" s="19" t="e">
        <f t="shared" si="3"/>
        <v>#VALUE!</v>
      </c>
      <c r="O4" s="18" t="e">
        <f>VLOOKUP(F4,F6数据库!C:Y,4,0)</f>
        <v>#VALUE!</v>
      </c>
      <c r="P4" s="18" t="e">
        <f>VLOOKUP(G4,F6数据库!AA:AB,2,0)</f>
        <v>#N/A</v>
      </c>
      <c r="Q4" s="18"/>
      <c r="R4" s="18" t="e" cm="1">
        <f t="array" ref="R4">_xlfn.IFS(I4="A",VLOOKUP(F4,F6数据库!C:Y,7,0),I4="B",VLOOKUP(F4,F6数据库!C:Y,13,0),I4="C",VLOOKUP(F4,F6数据库!C:Y,19,0))</f>
        <v>#N/A</v>
      </c>
      <c r="S4" s="18" t="e" cm="1">
        <f t="array" ref="S4">_xlfn.IFS(I4="A",VLOOKUP(F4,F6数据库!C:Y,8,0),I4="B",VLOOKUP(F4,F6数据库!C:Y,14,0),I4="C",VLOOKUP(F4,F6数据库!C:Y,20,0))</f>
        <v>#N/A</v>
      </c>
      <c r="T4" s="19" t="e" cm="1">
        <f t="array" ref="T4">_xlfn.IFS(I4="A",VLOOKUP(F4,F6数据库!C:Y,9,0),I4="B",VLOOKUP(F4,F6数据库!C:Y,15,0),I4="C",VLOOKUP(F4,F6数据库!C:Y,21,0))*C4</f>
        <v>#N/A</v>
      </c>
      <c r="U4" s="18" t="e" cm="1">
        <f t="array" ref="U4">_xlfn.IFS(I4="A",VLOOKUP(F4,F6数据库!C:Y,10,0),I4="B",VLOOKUP(F4,F6数据库!C:Y,16,0),I4="C",VLOOKUP(F4,F6数据库!C:Y,22,0))</f>
        <v>#N/A</v>
      </c>
      <c r="V4" s="18" t="e" cm="1">
        <f t="array" ref="V4">_xlfn.IFS(I4="A",VLOOKUP(F4,F6数据库!C:Y,11,0),I4="B",VLOOKUP(F4,F6数据库!C:Y,17,0),I4="C",VLOOKUP(F4,F6数据库!C:Y,23,0))</f>
        <v>#N/A</v>
      </c>
      <c r="W4" s="18"/>
    </row>
    <row r="5" spans="1:23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str">
        <f t="shared" si="1"/>
        <v/>
      </c>
      <c r="I5" s="18" t="str">
        <f t="shared" si="1"/>
        <v/>
      </c>
      <c r="J5" s="18" t="str">
        <f t="shared" si="1"/>
        <v/>
      </c>
      <c r="K5" s="18" t="str">
        <f t="shared" si="1"/>
        <v/>
      </c>
      <c r="L5" s="18" t="e">
        <f>VLOOKUP(F5,F6数据库!C:Y,3,0)</f>
        <v>#VALUE!</v>
      </c>
      <c r="M5" s="18" t="e">
        <f t="shared" si="2"/>
        <v>#VALUE!</v>
      </c>
      <c r="N5" s="19" t="e">
        <f t="shared" si="3"/>
        <v>#VALUE!</v>
      </c>
      <c r="O5" s="18" t="e">
        <f>VLOOKUP(F5,F6数据库!C:Y,4,0)</f>
        <v>#VALUE!</v>
      </c>
      <c r="P5" s="18" t="e">
        <f>VLOOKUP(G5,F6数据库!AA:AB,2,0)</f>
        <v>#N/A</v>
      </c>
      <c r="Q5" s="18"/>
      <c r="R5" s="18" t="e" cm="1">
        <f t="array" ref="R5">_xlfn.IFS(I5="A",VLOOKUP(F5,F6数据库!C:Y,7,0),I5="B",VLOOKUP(F5,F6数据库!C:Y,13,0),I5="C",VLOOKUP(F5,F6数据库!C:Y,19,0))</f>
        <v>#N/A</v>
      </c>
      <c r="S5" s="18" t="e" cm="1">
        <f t="array" ref="S5">_xlfn.IFS(I5="A",VLOOKUP(F5,F6数据库!C:Y,8,0),I5="B",VLOOKUP(F5,F6数据库!C:Y,14,0),I5="C",VLOOKUP(F5,F6数据库!C:Y,20,0))</f>
        <v>#N/A</v>
      </c>
      <c r="T5" s="19" t="e" cm="1">
        <f t="array" ref="T5">_xlfn.IFS(I5="A",VLOOKUP(F5,F6数据库!C:Y,9,0),I5="B",VLOOKUP(F5,F6数据库!C:Y,15,0),I5="C",VLOOKUP(F5,F6数据库!C:Y,21,0))*C5</f>
        <v>#N/A</v>
      </c>
      <c r="U5" s="18" t="e" cm="1">
        <f t="array" ref="U5">_xlfn.IFS(I5="A",VLOOKUP(F5,F6数据库!C:Y,10,0),I5="B",VLOOKUP(F5,F6数据库!C:Y,16,0),I5="C",VLOOKUP(F5,F6数据库!C:Y,22,0))</f>
        <v>#N/A</v>
      </c>
      <c r="V5" s="18" t="e" cm="1">
        <f t="array" ref="V5">_xlfn.IFS(I5="A",VLOOKUP(F5,F6数据库!C:Y,11,0),I5="B",VLOOKUP(F5,F6数据库!C:Y,17,0),I5="C",VLOOKUP(F5,F6数据库!C:Y,23,0))</f>
        <v>#N/A</v>
      </c>
      <c r="W5" s="18"/>
    </row>
    <row r="6" spans="1:23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str">
        <f t="shared" si="1"/>
        <v/>
      </c>
      <c r="I6" s="18" t="str">
        <f t="shared" si="1"/>
        <v/>
      </c>
      <c r="J6" s="18" t="str">
        <f t="shared" si="1"/>
        <v/>
      </c>
      <c r="K6" s="18" t="str">
        <f t="shared" si="1"/>
        <v/>
      </c>
      <c r="L6" s="18" t="e">
        <f>VLOOKUP(F6,F6数据库!C:Y,3,0)</f>
        <v>#VALUE!</v>
      </c>
      <c r="M6" s="18" t="e">
        <f t="shared" si="2"/>
        <v>#VALUE!</v>
      </c>
      <c r="N6" s="19" t="e">
        <f t="shared" si="3"/>
        <v>#VALUE!</v>
      </c>
      <c r="O6" s="18" t="e">
        <f>VLOOKUP(F6,F6数据库!C:Y,4,0)</f>
        <v>#VALUE!</v>
      </c>
      <c r="P6" s="18" t="e">
        <f>VLOOKUP(G6,F6数据库!AA:AB,2,0)</f>
        <v>#N/A</v>
      </c>
      <c r="Q6" s="18"/>
      <c r="R6" s="18" t="e" cm="1">
        <f t="array" ref="R6">_xlfn.IFS(I6="A",VLOOKUP(F6,F6数据库!C:Y,7,0),I6="B",VLOOKUP(F6,F6数据库!C:Y,13,0),I6="C",VLOOKUP(F6,F6数据库!C:Y,19,0))</f>
        <v>#N/A</v>
      </c>
      <c r="S6" s="18" t="e" cm="1">
        <f t="array" ref="S6">_xlfn.IFS(I6="A",VLOOKUP(F6,F6数据库!C:Y,8,0),I6="B",VLOOKUP(F6,F6数据库!C:Y,14,0),I6="C",VLOOKUP(F6,F6数据库!C:Y,20,0))</f>
        <v>#N/A</v>
      </c>
      <c r="T6" s="19" t="e" cm="1">
        <f t="array" ref="T6">_xlfn.IFS(I6="A",VLOOKUP(F6,F6数据库!C:Y,9,0),I6="B",VLOOKUP(F6,F6数据库!C:Y,15,0),I6="C",VLOOKUP(F6,F6数据库!C:Y,21,0))*C6</f>
        <v>#N/A</v>
      </c>
      <c r="U6" s="18" t="e" cm="1">
        <f t="array" ref="U6">_xlfn.IFS(I6="A",VLOOKUP(F6,F6数据库!C:Y,10,0),I6="B",VLOOKUP(F6,F6数据库!C:Y,16,0),I6="C",VLOOKUP(F6,F6数据库!C:Y,22,0))</f>
        <v>#N/A</v>
      </c>
      <c r="V6" s="18" t="e" cm="1">
        <f t="array" ref="V6">_xlfn.IFS(I6="A",VLOOKUP(F6,F6数据库!C:Y,11,0),I6="B",VLOOKUP(F6,F6数据库!C:Y,17,0),I6="C",VLOOKUP(F6,F6数据库!C:Y,23,0))</f>
        <v>#N/A</v>
      </c>
      <c r="W6" s="18"/>
    </row>
    <row r="7" spans="1:23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str">
        <f t="shared" si="1"/>
        <v/>
      </c>
      <c r="I7" s="18" t="str">
        <f t="shared" si="1"/>
        <v/>
      </c>
      <c r="J7" s="18" t="str">
        <f t="shared" si="1"/>
        <v/>
      </c>
      <c r="K7" s="18" t="str">
        <f t="shared" si="1"/>
        <v/>
      </c>
      <c r="L7" s="18" t="e">
        <f>VLOOKUP(F7,F6数据库!C:Y,3,0)</f>
        <v>#VALUE!</v>
      </c>
      <c r="M7" s="18" t="e">
        <f t="shared" si="2"/>
        <v>#VALUE!</v>
      </c>
      <c r="N7" s="19" t="e">
        <f t="shared" si="3"/>
        <v>#VALUE!</v>
      </c>
      <c r="O7" s="18" t="e">
        <f>VLOOKUP(F7,F6数据库!C:Y,4,0)</f>
        <v>#VALUE!</v>
      </c>
      <c r="P7" s="18" t="e">
        <f>VLOOKUP(G7,F6数据库!AA:AB,2,0)</f>
        <v>#N/A</v>
      </c>
      <c r="Q7" s="18"/>
      <c r="R7" s="18" t="e" cm="1">
        <f t="array" ref="R7">_xlfn.IFS(I7="A",VLOOKUP(F7,F6数据库!C:Y,7,0),I7="B",VLOOKUP(F7,F6数据库!C:Y,13,0),I7="C",VLOOKUP(F7,F6数据库!C:Y,19,0))</f>
        <v>#N/A</v>
      </c>
      <c r="S7" s="18" t="e" cm="1">
        <f t="array" ref="S7">_xlfn.IFS(I7="A",VLOOKUP(F7,F6数据库!C:Y,8,0),I7="B",VLOOKUP(F7,F6数据库!C:Y,14,0),I7="C",VLOOKUP(F7,F6数据库!C:Y,20,0))</f>
        <v>#N/A</v>
      </c>
      <c r="T7" s="19" t="e" cm="1">
        <f t="array" ref="T7">_xlfn.IFS(I7="A",VLOOKUP(F7,F6数据库!C:Y,9,0),I7="B",VLOOKUP(F7,F6数据库!C:Y,15,0),I7="C",VLOOKUP(F7,F6数据库!C:Y,21,0))*C7</f>
        <v>#N/A</v>
      </c>
      <c r="U7" s="18" t="e" cm="1">
        <f t="array" ref="U7">_xlfn.IFS(I7="A",VLOOKUP(F7,F6数据库!C:Y,10,0),I7="B",VLOOKUP(F7,F6数据库!C:Y,16,0),I7="C",VLOOKUP(F7,F6数据库!C:Y,22,0))</f>
        <v>#N/A</v>
      </c>
      <c r="V7" s="18" t="e" cm="1">
        <f t="array" ref="V7">_xlfn.IFS(I7="A",VLOOKUP(F7,F6数据库!C:Y,11,0),I7="B",VLOOKUP(F7,F6数据库!C:Y,17,0),I7="C",VLOOKUP(F7,F6数据库!C:Y,23,0))</f>
        <v>#N/A</v>
      </c>
      <c r="W7" s="18"/>
    </row>
    <row r="8" spans="1:23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str">
        <f t="shared" si="1"/>
        <v/>
      </c>
      <c r="I8" s="18" t="str">
        <f t="shared" si="1"/>
        <v/>
      </c>
      <c r="J8" s="18" t="str">
        <f t="shared" si="1"/>
        <v/>
      </c>
      <c r="K8" s="18" t="str">
        <f t="shared" si="1"/>
        <v/>
      </c>
      <c r="L8" s="18" t="e">
        <f>VLOOKUP(F8,F6数据库!C:Y,3,0)</f>
        <v>#VALUE!</v>
      </c>
      <c r="M8" s="18" t="e">
        <f t="shared" si="2"/>
        <v>#VALUE!</v>
      </c>
      <c r="N8" s="19" t="e">
        <f t="shared" si="3"/>
        <v>#VALUE!</v>
      </c>
      <c r="O8" s="18" t="e">
        <f>VLOOKUP(F8,F6数据库!C:Y,4,0)</f>
        <v>#VALUE!</v>
      </c>
      <c r="P8" s="18" t="e">
        <f>VLOOKUP(G8,F6数据库!AA:AB,2,0)</f>
        <v>#N/A</v>
      </c>
      <c r="Q8" s="18"/>
      <c r="R8" s="18" t="e" cm="1">
        <f t="array" ref="R8">_xlfn.IFS(I8="A",VLOOKUP(F8,F6数据库!C:Y,7,0),I8="B",VLOOKUP(F8,F6数据库!C:Y,13,0),I8="C",VLOOKUP(F8,F6数据库!C:Y,19,0))</f>
        <v>#N/A</v>
      </c>
      <c r="S8" s="18" t="e" cm="1">
        <f t="array" ref="S8">_xlfn.IFS(I8="A",VLOOKUP(F8,F6数据库!C:Y,8,0),I8="B",VLOOKUP(F8,F6数据库!C:Y,14,0),I8="C",VLOOKUP(F8,F6数据库!C:Y,20,0))</f>
        <v>#N/A</v>
      </c>
      <c r="T8" s="19" t="e" cm="1">
        <f t="array" ref="T8">_xlfn.IFS(I8="A",VLOOKUP(F8,F6数据库!C:Y,9,0),I8="B",VLOOKUP(F8,F6数据库!C:Y,15,0),I8="C",VLOOKUP(F8,F6数据库!C:Y,21,0))*C8</f>
        <v>#N/A</v>
      </c>
      <c r="U8" s="18" t="e" cm="1">
        <f t="array" ref="U8">_xlfn.IFS(I8="A",VLOOKUP(F8,F6数据库!C:Y,10,0),I8="B",VLOOKUP(F8,F6数据库!C:Y,16,0),I8="C",VLOOKUP(F8,F6数据库!C:Y,22,0))</f>
        <v>#N/A</v>
      </c>
      <c r="V8" s="18" t="e" cm="1">
        <f t="array" ref="V8">_xlfn.IFS(I8="A",VLOOKUP(F8,F6数据库!C:Y,11,0),I8="B",VLOOKUP(F8,F6数据库!C:Y,17,0),I8="C",VLOOKUP(F8,F6数据库!C:Y,23,0))</f>
        <v>#N/A</v>
      </c>
      <c r="W8" s="18"/>
    </row>
    <row r="9" spans="1:23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str">
        <f t="shared" si="1"/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e">
        <f>VLOOKUP(F9,F6数据库!C:Y,3,0)</f>
        <v>#VALUE!</v>
      </c>
      <c r="M9" s="18" t="e">
        <f t="shared" si="2"/>
        <v>#VALUE!</v>
      </c>
      <c r="N9" s="19" t="e">
        <f t="shared" si="3"/>
        <v>#VALUE!</v>
      </c>
      <c r="O9" s="18" t="e">
        <f>VLOOKUP(F9,F6数据库!C:Y,4,0)</f>
        <v>#VALUE!</v>
      </c>
      <c r="P9" s="18" t="e">
        <f>VLOOKUP(G9,F6数据库!AA:AB,2,0)</f>
        <v>#N/A</v>
      </c>
      <c r="Q9" s="18"/>
      <c r="R9" s="18" t="e" cm="1">
        <f t="array" ref="R9">_xlfn.IFS(I9="A",VLOOKUP(F9,F6数据库!C:Y,7,0),I9="B",VLOOKUP(F9,F6数据库!C:Y,13,0),I9="C",VLOOKUP(F9,F6数据库!C:Y,19,0))</f>
        <v>#N/A</v>
      </c>
      <c r="S9" s="18" t="e" cm="1">
        <f t="array" ref="S9">_xlfn.IFS(I9="A",VLOOKUP(F9,F6数据库!C:Y,8,0),I9="B",VLOOKUP(F9,F6数据库!C:Y,14,0),I9="C",VLOOKUP(F9,F6数据库!C:Y,20,0))</f>
        <v>#N/A</v>
      </c>
      <c r="T9" s="19" t="e" cm="1">
        <f t="array" ref="T9">_xlfn.IFS(I9="A",VLOOKUP(F9,F6数据库!C:Y,9,0),I9="B",VLOOKUP(F9,F6数据库!C:Y,15,0),I9="C",VLOOKUP(F9,F6数据库!C:Y,21,0))*C9</f>
        <v>#N/A</v>
      </c>
      <c r="U9" s="18" t="e" cm="1">
        <f t="array" ref="U9">_xlfn.IFS(I9="A",VLOOKUP(F9,F6数据库!C:Y,10,0),I9="B",VLOOKUP(F9,F6数据库!C:Y,16,0),I9="C",VLOOKUP(F9,F6数据库!C:Y,22,0))</f>
        <v>#N/A</v>
      </c>
      <c r="V9" s="18" t="e" cm="1">
        <f t="array" ref="V9">_xlfn.IFS(I9="A",VLOOKUP(F9,F6数据库!C:Y,11,0),I9="B",VLOOKUP(F9,F6数据库!C:Y,17,0),I9="C",VLOOKUP(F9,F6数据库!C:Y,23,0))</f>
        <v>#N/A</v>
      </c>
      <c r="W9" s="18"/>
    </row>
    <row r="10" spans="1:23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e">
        <f>VLOOKUP(F10,F6数据库!C:Y,3,0)</f>
        <v>#VALUE!</v>
      </c>
      <c r="M10" s="18" t="e">
        <f t="shared" si="2"/>
        <v>#VALUE!</v>
      </c>
      <c r="N10" s="19" t="e">
        <f t="shared" si="3"/>
        <v>#VALUE!</v>
      </c>
      <c r="O10" s="18" t="e">
        <f>VLOOKUP(F10,F6数据库!C:Y,4,0)</f>
        <v>#VALUE!</v>
      </c>
      <c r="P10" s="18" t="e">
        <f>VLOOKUP(G10,F6数据库!AA:AB,2,0)</f>
        <v>#N/A</v>
      </c>
      <c r="Q10" s="18"/>
      <c r="R10" s="18" t="e" cm="1">
        <f t="array" ref="R10">_xlfn.IFS(I10="A",VLOOKUP(F10,F6数据库!C:Y,7,0),I10="B",VLOOKUP(F10,F6数据库!C:Y,13,0),I10="C",VLOOKUP(F10,F6数据库!C:Y,19,0))</f>
        <v>#N/A</v>
      </c>
      <c r="S10" s="18" t="e" cm="1">
        <f t="array" ref="S10">_xlfn.IFS(I10="A",VLOOKUP(F10,F6数据库!C:Y,8,0),I10="B",VLOOKUP(F10,F6数据库!C:Y,14,0),I10="C",VLOOKUP(F10,F6数据库!C:Y,20,0))</f>
        <v>#N/A</v>
      </c>
      <c r="T10" s="19" t="e" cm="1">
        <f t="array" ref="T10">_xlfn.IFS(I10="A",VLOOKUP(F10,F6数据库!C:Y,9,0),I10="B",VLOOKUP(F10,F6数据库!C:Y,15,0),I10="C",VLOOKUP(F10,F6数据库!C:Y,21,0))*C10</f>
        <v>#N/A</v>
      </c>
      <c r="U10" s="18" t="e" cm="1">
        <f t="array" ref="U10">_xlfn.IFS(I10="A",VLOOKUP(F10,F6数据库!C:Y,10,0),I10="B",VLOOKUP(F10,F6数据库!C:Y,16,0),I10="C",VLOOKUP(F10,F6数据库!C:Y,22,0))</f>
        <v>#N/A</v>
      </c>
      <c r="V10" s="18" t="e" cm="1">
        <f t="array" ref="V10">_xlfn.IFS(I10="A",VLOOKUP(F10,F6数据库!C:Y,11,0),I10="B",VLOOKUP(F10,F6数据库!C:Y,17,0),I10="C",VLOOKUP(F10,F6数据库!C:Y,23,0))</f>
        <v>#N/A</v>
      </c>
      <c r="W10" s="18"/>
    </row>
    <row r="11" spans="1:23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e">
        <f>VLOOKUP(F11,F6数据库!C:Y,3,0)</f>
        <v>#VALUE!</v>
      </c>
      <c r="M11" s="18" t="e">
        <f t="shared" si="2"/>
        <v>#VALUE!</v>
      </c>
      <c r="N11" s="19" t="e">
        <f t="shared" si="3"/>
        <v>#VALUE!</v>
      </c>
      <c r="O11" s="18" t="e">
        <f>VLOOKUP(F11,F6数据库!C:Y,4,0)</f>
        <v>#VALUE!</v>
      </c>
      <c r="P11" s="18" t="e">
        <f>VLOOKUP(G11,F6数据库!AA:AB,2,0)</f>
        <v>#N/A</v>
      </c>
      <c r="Q11" s="18"/>
      <c r="R11" s="18" t="e" cm="1">
        <f t="array" ref="R11">_xlfn.IFS(I11="A",VLOOKUP(F11,F6数据库!C:Y,7,0),I11="B",VLOOKUP(F11,F6数据库!C:Y,13,0),I11="C",VLOOKUP(F11,F6数据库!C:Y,19,0))</f>
        <v>#N/A</v>
      </c>
      <c r="S11" s="18" t="e" cm="1">
        <f t="array" ref="S11">_xlfn.IFS(I11="A",VLOOKUP(F11,F6数据库!C:Y,8,0),I11="B",VLOOKUP(F11,F6数据库!C:Y,14,0),I11="C",VLOOKUP(F11,F6数据库!C:Y,20,0))</f>
        <v>#N/A</v>
      </c>
      <c r="T11" s="19" t="e" cm="1">
        <f t="array" ref="T11">_xlfn.IFS(I11="A",VLOOKUP(F11,F6数据库!C:Y,9,0),I11="B",VLOOKUP(F11,F6数据库!C:Y,15,0),I11="C",VLOOKUP(F11,F6数据库!C:Y,21,0))*C11</f>
        <v>#N/A</v>
      </c>
      <c r="U11" s="18" t="e" cm="1">
        <f t="array" ref="U11">_xlfn.IFS(I11="A",VLOOKUP(F11,F6数据库!C:Y,10,0),I11="B",VLOOKUP(F11,F6数据库!C:Y,16,0),I11="C",VLOOKUP(F11,F6数据库!C:Y,22,0))</f>
        <v>#N/A</v>
      </c>
      <c r="V11" s="18" t="e" cm="1">
        <f t="array" ref="V11">_xlfn.IFS(I11="A",VLOOKUP(F11,F6数据库!C:Y,11,0),I11="B",VLOOKUP(F11,F6数据库!C:Y,17,0),I11="C",VLOOKUP(F11,F6数据库!C:Y,23,0))</f>
        <v>#N/A</v>
      </c>
      <c r="W11" s="18"/>
    </row>
    <row r="12" spans="1:23" x14ac:dyDescent="0.25">
      <c r="A12" s="22"/>
      <c r="B12" s="3"/>
      <c r="C12" s="3"/>
      <c r="D12" s="3"/>
      <c r="E12" s="18" t="e">
        <f t="shared" si="0"/>
        <v>#VALUE!</v>
      </c>
      <c r="F12" s="18" t="e">
        <f t="shared" si="0"/>
        <v>#VALUE!</v>
      </c>
      <c r="G12" s="18" t="str">
        <f t="shared" si="1"/>
        <v/>
      </c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e">
        <f>VLOOKUP(F12,F6数据库!C:Y,3,0)</f>
        <v>#VALUE!</v>
      </c>
      <c r="M12" s="18" t="e">
        <f t="shared" si="2"/>
        <v>#VALUE!</v>
      </c>
      <c r="N12" s="19" t="e">
        <f t="shared" si="3"/>
        <v>#VALUE!</v>
      </c>
      <c r="O12" s="18" t="e">
        <f>VLOOKUP(F12,F6数据库!C:Y,4,0)</f>
        <v>#VALUE!</v>
      </c>
      <c r="P12" s="18" t="e">
        <f>VLOOKUP(G12,F6数据库!AA:AB,2,0)</f>
        <v>#N/A</v>
      </c>
      <c r="Q12" s="18"/>
      <c r="R12" s="18" t="e" cm="1">
        <f t="array" ref="R12">_xlfn.IFS(I12="A",VLOOKUP(F12,F6数据库!C:Y,7,0),I12="B",VLOOKUP(F12,F6数据库!C:Y,13,0),I12="C",VLOOKUP(F12,F6数据库!C:Y,19,0))</f>
        <v>#N/A</v>
      </c>
      <c r="S12" s="18" t="e" cm="1">
        <f t="array" ref="S12">_xlfn.IFS(I12="A",VLOOKUP(F12,F6数据库!C:Y,8,0),I12="B",VLOOKUP(F12,F6数据库!C:Y,14,0),I12="C",VLOOKUP(F12,F6数据库!C:Y,20,0))</f>
        <v>#N/A</v>
      </c>
      <c r="T12" s="19" t="e" cm="1">
        <f t="array" ref="T12">_xlfn.IFS(I12="A",VLOOKUP(F12,F6数据库!C:Y,9,0),I12="B",VLOOKUP(F12,F6数据库!C:Y,15,0),I12="C",VLOOKUP(F12,F6数据库!C:Y,21,0))*C12</f>
        <v>#N/A</v>
      </c>
      <c r="U12" s="18" t="e" cm="1">
        <f t="array" ref="U12">_xlfn.IFS(I12="A",VLOOKUP(F12,F6数据库!C:Y,10,0),I12="B",VLOOKUP(F12,F6数据库!C:Y,16,0),I12="C",VLOOKUP(F12,F6数据库!C:Y,22,0))</f>
        <v>#N/A</v>
      </c>
      <c r="V12" s="18" t="e" cm="1">
        <f t="array" ref="V12">_xlfn.IFS(I12="A",VLOOKUP(F12,F6数据库!C:Y,11,0),I12="B",VLOOKUP(F12,F6数据库!C:Y,17,0),I12="C",VLOOKUP(F12,F6数据库!C:Y,23,0))</f>
        <v>#N/A</v>
      </c>
      <c r="W12" s="18"/>
    </row>
    <row r="13" spans="1:23" x14ac:dyDescent="0.25">
      <c r="A13" s="22"/>
      <c r="B13" s="3"/>
      <c r="C13" s="3"/>
      <c r="D13" s="3"/>
      <c r="E13" s="18" t="e">
        <f t="shared" si="0"/>
        <v>#VALUE!</v>
      </c>
      <c r="F13" s="18" t="e">
        <f t="shared" si="0"/>
        <v>#VALUE!</v>
      </c>
      <c r="G13" s="18" t="str">
        <f t="shared" si="1"/>
        <v/>
      </c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e">
        <f>VLOOKUP(F13,F6数据库!C:Y,3,0)</f>
        <v>#VALUE!</v>
      </c>
      <c r="M13" s="18" t="e">
        <f t="shared" si="2"/>
        <v>#VALUE!</v>
      </c>
      <c r="N13" s="19" t="e">
        <f t="shared" si="3"/>
        <v>#VALUE!</v>
      </c>
      <c r="O13" s="18" t="e">
        <f>VLOOKUP(F13,F6数据库!C:Y,4,0)</f>
        <v>#VALUE!</v>
      </c>
      <c r="P13" s="18" t="e">
        <f>VLOOKUP(G13,F6数据库!AA:AB,2,0)</f>
        <v>#N/A</v>
      </c>
      <c r="Q13" s="18"/>
      <c r="R13" s="18" t="e" cm="1">
        <f t="array" ref="R13">_xlfn.IFS(I13="A",VLOOKUP(F13,F6数据库!C:Y,7,0),I13="B",VLOOKUP(F13,F6数据库!C:Y,13,0),I13="C",VLOOKUP(F13,F6数据库!C:Y,19,0))</f>
        <v>#N/A</v>
      </c>
      <c r="S13" s="18" t="e" cm="1">
        <f t="array" ref="S13">_xlfn.IFS(I13="A",VLOOKUP(F13,F6数据库!C:Y,8,0),I13="B",VLOOKUP(F13,F6数据库!C:Y,14,0),I13="C",VLOOKUP(F13,F6数据库!C:Y,20,0))</f>
        <v>#N/A</v>
      </c>
      <c r="T13" s="19" t="e" cm="1">
        <f t="array" ref="T13">_xlfn.IFS(I13="A",VLOOKUP(F13,F6数据库!C:Y,9,0),I13="B",VLOOKUP(F13,F6数据库!C:Y,15,0),I13="C",VLOOKUP(F13,F6数据库!C:Y,21,0))*C13</f>
        <v>#N/A</v>
      </c>
      <c r="U13" s="18" t="e" cm="1">
        <f t="array" ref="U13">_xlfn.IFS(I13="A",VLOOKUP(F13,F6数据库!C:Y,10,0),I13="B",VLOOKUP(F13,F6数据库!C:Y,16,0),I13="C",VLOOKUP(F13,F6数据库!C:Y,22,0))</f>
        <v>#N/A</v>
      </c>
      <c r="V13" s="18" t="e" cm="1">
        <f t="array" ref="V13">_xlfn.IFS(I13="A",VLOOKUP(F13,F6数据库!C:Y,11,0),I13="B",VLOOKUP(F13,F6数据库!C:Y,17,0),I13="C",VLOOKUP(F13,F6数据库!C:Y,23,0))</f>
        <v>#N/A</v>
      </c>
      <c r="W13" s="18"/>
    </row>
    <row r="14" spans="1:23" x14ac:dyDescent="0.25">
      <c r="A14" s="22"/>
      <c r="B14" s="3"/>
      <c r="C14" s="3"/>
      <c r="D14" s="3"/>
      <c r="E14" s="18" t="e">
        <f t="shared" si="0"/>
        <v>#VALUE!</v>
      </c>
      <c r="F14" s="18" t="e">
        <f t="shared" si="0"/>
        <v>#VALUE!</v>
      </c>
      <c r="G14" s="18" t="str">
        <f t="shared" si="1"/>
        <v/>
      </c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e">
        <f>VLOOKUP(F14,F6数据库!C:Y,3,0)</f>
        <v>#VALUE!</v>
      </c>
      <c r="M14" s="18" t="e">
        <f t="shared" si="2"/>
        <v>#VALUE!</v>
      </c>
      <c r="N14" s="19" t="e">
        <f t="shared" si="3"/>
        <v>#VALUE!</v>
      </c>
      <c r="O14" s="18" t="e">
        <f>VLOOKUP(F14,F6数据库!C:Y,4,0)</f>
        <v>#VALUE!</v>
      </c>
      <c r="P14" s="18" t="e">
        <f>VLOOKUP(G14,F6数据库!AA:AB,2,0)</f>
        <v>#N/A</v>
      </c>
      <c r="Q14" s="18"/>
      <c r="R14" s="18" t="e" cm="1">
        <f t="array" ref="R14">_xlfn.IFS(I14="A",VLOOKUP(F14,F6数据库!C:Y,7,0),I14="B",VLOOKUP(F14,F6数据库!C:Y,13,0),I14="C",VLOOKUP(F14,F6数据库!C:Y,19,0))</f>
        <v>#N/A</v>
      </c>
      <c r="S14" s="18" t="e" cm="1">
        <f t="array" ref="S14">_xlfn.IFS(I14="A",VLOOKUP(F14,F6数据库!C:Y,8,0),I14="B",VLOOKUP(F14,F6数据库!C:Y,14,0),I14="C",VLOOKUP(F14,F6数据库!C:Y,20,0))</f>
        <v>#N/A</v>
      </c>
      <c r="T14" s="19" t="e" cm="1">
        <f t="array" ref="T14">_xlfn.IFS(I14="A",VLOOKUP(F14,F6数据库!C:Y,9,0),I14="B",VLOOKUP(F14,F6数据库!C:Y,15,0),I14="C",VLOOKUP(F14,F6数据库!C:Y,21,0))*C14</f>
        <v>#N/A</v>
      </c>
      <c r="U14" s="18" t="e" cm="1">
        <f t="array" ref="U14">_xlfn.IFS(I14="A",VLOOKUP(F14,F6数据库!C:Y,10,0),I14="B",VLOOKUP(F14,F6数据库!C:Y,16,0),I14="C",VLOOKUP(F14,F6数据库!C:Y,22,0))</f>
        <v>#N/A</v>
      </c>
      <c r="V14" s="18" t="e" cm="1">
        <f t="array" ref="V14">_xlfn.IFS(I14="A",VLOOKUP(F14,F6数据库!C:Y,11,0),I14="B",VLOOKUP(F14,F6数据库!C:Y,17,0),I14="C",VLOOKUP(F14,F6数据库!C:Y,23,0))</f>
        <v>#N/A</v>
      </c>
      <c r="W14" s="18"/>
    </row>
    <row r="15" spans="1:23" x14ac:dyDescent="0.25">
      <c r="A15" s="22"/>
      <c r="B15" s="3"/>
      <c r="C15" s="3"/>
      <c r="D15" s="3"/>
      <c r="E15" s="18" t="e">
        <f t="shared" ref="E15:E78" si="4">VALUE(TRIM(MID(SUBSTITUTE($B15,"-",REPT(" ",99)),COLUMN(B15)*99-98,99)))</f>
        <v>#VALUE!</v>
      </c>
      <c r="F15" s="18" t="e">
        <f t="shared" ref="F15:F78" si="5">VALUE(TRIM(MID(SUBSTITUTE($B15,"-",REPT(" ",99)),COLUMN(C15)*99-98,99)))</f>
        <v>#VALUE!</v>
      </c>
      <c r="G15" s="18" t="str">
        <f t="shared" ref="G15:G78" si="6">TRIM(MID(SUBSTITUTE($B15,"-",REPT(" ",99)),COLUMN(D15)*99-98,99))</f>
        <v/>
      </c>
      <c r="H15" s="18" t="str">
        <f t="shared" ref="H15:H78" si="7">TRIM(MID(SUBSTITUTE($B15,"-",REPT(" ",99)),COLUMN(E15)*99-98,99))</f>
        <v/>
      </c>
      <c r="I15" s="18" t="str">
        <f t="shared" ref="I15:I78" si="8">TRIM(MID(SUBSTITUTE($B15,"-",REPT(" ",99)),COLUMN(F15)*99-98,99))</f>
        <v/>
      </c>
      <c r="J15" s="18" t="str">
        <f t="shared" ref="J15:J78" si="9">TRIM(MID(SUBSTITUTE($B15,"-",REPT(" ",99)),COLUMN(G15)*99-98,99))</f>
        <v/>
      </c>
      <c r="K15" s="18" t="str">
        <f t="shared" ref="K15:K78" si="10">TRIM(MID(SUBSTITUTE($B15,"-",REPT(" ",99)),COLUMN(H15)*99-98,99))</f>
        <v/>
      </c>
      <c r="L15" s="18" t="e">
        <f>VLOOKUP(F15,F6数据库!C:Y,3,0)</f>
        <v>#VALUE!</v>
      </c>
      <c r="M15" s="18" t="e">
        <f t="shared" ref="M15:M78" si="11">"DN"&amp;F15</f>
        <v>#VALUE!</v>
      </c>
      <c r="N15" s="19" t="e">
        <f t="shared" ref="N15:N78" si="12">(H15/1000)*C15</f>
        <v>#VALUE!</v>
      </c>
      <c r="O15" s="18" t="e">
        <f>VLOOKUP(F15,F6数据库!C:Y,4,0)</f>
        <v>#VALUE!</v>
      </c>
      <c r="P15" s="18" t="e">
        <f>VLOOKUP(G15,F6数据库!AA:AB,2,0)</f>
        <v>#N/A</v>
      </c>
      <c r="Q15" s="18"/>
      <c r="R15" s="18" t="e" cm="1">
        <f t="array" ref="R15">_xlfn.IFS(I15="A",VLOOKUP(F15,F6数据库!C:Y,7,0),I15="B",VLOOKUP(F15,F6数据库!C:Y,13,0),I15="C",VLOOKUP(F15,F6数据库!C:Y,19,0))</f>
        <v>#N/A</v>
      </c>
      <c r="S15" s="18" t="e" cm="1">
        <f t="array" ref="S15">_xlfn.IFS(I15="A",VLOOKUP(F15,F6数据库!C:Y,8,0),I15="B",VLOOKUP(F15,F6数据库!C:Y,14,0),I15="C",VLOOKUP(F15,F6数据库!C:Y,20,0))</f>
        <v>#N/A</v>
      </c>
      <c r="T15" s="19" t="e" cm="1">
        <f t="array" ref="T15">_xlfn.IFS(I15="A",VLOOKUP(F15,F6数据库!C:Y,9,0),I15="B",VLOOKUP(F15,F6数据库!C:Y,15,0),I15="C",VLOOKUP(F15,F6数据库!C:Y,21,0))*C15</f>
        <v>#N/A</v>
      </c>
      <c r="U15" s="18" t="e" cm="1">
        <f t="array" ref="U15">_xlfn.IFS(I15="A",VLOOKUP(F15,F6数据库!C:Y,10,0),I15="B",VLOOKUP(F15,F6数据库!C:Y,16,0),I15="C",VLOOKUP(F15,F6数据库!C:Y,22,0))</f>
        <v>#N/A</v>
      </c>
      <c r="V15" s="18" t="e" cm="1">
        <f t="array" ref="V15">_xlfn.IFS(I15="A",VLOOKUP(F15,F6数据库!C:Y,11,0),I15="B",VLOOKUP(F15,F6数据库!C:Y,17,0),I15="C",VLOOKUP(F15,F6数据库!C:Y,23,0))</f>
        <v>#N/A</v>
      </c>
      <c r="W15" s="18"/>
    </row>
    <row r="16" spans="1:23" x14ac:dyDescent="0.25">
      <c r="A16" s="22"/>
      <c r="B16" s="3"/>
      <c r="C16" s="3"/>
      <c r="D16" s="3"/>
      <c r="E16" s="18" t="e">
        <f t="shared" si="4"/>
        <v>#VALUE!</v>
      </c>
      <c r="F16" s="18" t="e">
        <f t="shared" si="5"/>
        <v>#VALUE!</v>
      </c>
      <c r="G16" s="18" t="str">
        <f t="shared" si="6"/>
        <v/>
      </c>
      <c r="H16" s="18" t="str">
        <f t="shared" si="7"/>
        <v/>
      </c>
      <c r="I16" s="18" t="str">
        <f t="shared" si="8"/>
        <v/>
      </c>
      <c r="J16" s="18" t="str">
        <f t="shared" si="9"/>
        <v/>
      </c>
      <c r="K16" s="18" t="str">
        <f t="shared" si="10"/>
        <v/>
      </c>
      <c r="L16" s="18" t="e">
        <f>VLOOKUP(F16,F6数据库!C:Y,3,0)</f>
        <v>#VALUE!</v>
      </c>
      <c r="M16" s="18" t="e">
        <f t="shared" si="11"/>
        <v>#VALUE!</v>
      </c>
      <c r="N16" s="19" t="e">
        <f t="shared" si="12"/>
        <v>#VALUE!</v>
      </c>
      <c r="O16" s="18" t="e">
        <f>VLOOKUP(F16,F6数据库!C:Y,4,0)</f>
        <v>#VALUE!</v>
      </c>
      <c r="P16" s="18" t="e">
        <f>VLOOKUP(G16,F6数据库!AA:AB,2,0)</f>
        <v>#N/A</v>
      </c>
      <c r="Q16" s="18"/>
      <c r="R16" s="18" t="e" cm="1">
        <f t="array" ref="R16">_xlfn.IFS(I16="A",VLOOKUP(F16,F6数据库!C:Y,7,0),I16="B",VLOOKUP(F16,F6数据库!C:Y,13,0),I16="C",VLOOKUP(F16,F6数据库!C:Y,19,0))</f>
        <v>#N/A</v>
      </c>
      <c r="S16" s="18" t="e" cm="1">
        <f t="array" ref="S16">_xlfn.IFS(I16="A",VLOOKUP(F16,F6数据库!C:Y,8,0),I16="B",VLOOKUP(F16,F6数据库!C:Y,14,0),I16="C",VLOOKUP(F16,F6数据库!C:Y,20,0))</f>
        <v>#N/A</v>
      </c>
      <c r="T16" s="19" t="e" cm="1">
        <f t="array" ref="T16">_xlfn.IFS(I16="A",VLOOKUP(F16,F6数据库!C:Y,9,0),I16="B",VLOOKUP(F16,F6数据库!C:Y,15,0),I16="C",VLOOKUP(F16,F6数据库!C:Y,21,0))*C16</f>
        <v>#N/A</v>
      </c>
      <c r="U16" s="18" t="e" cm="1">
        <f t="array" ref="U16">_xlfn.IFS(I16="A",VLOOKUP(F16,F6数据库!C:Y,10,0),I16="B",VLOOKUP(F16,F6数据库!C:Y,16,0),I16="C",VLOOKUP(F16,F6数据库!C:Y,22,0))</f>
        <v>#N/A</v>
      </c>
      <c r="V16" s="18" t="e" cm="1">
        <f t="array" ref="V16">_xlfn.IFS(I16="A",VLOOKUP(F16,F6数据库!C:Y,11,0),I16="B",VLOOKUP(F16,F6数据库!C:Y,17,0),I16="C",VLOOKUP(F16,F6数据库!C:Y,23,0))</f>
        <v>#N/A</v>
      </c>
      <c r="W16" s="18"/>
    </row>
    <row r="17" spans="1:23" x14ac:dyDescent="0.25">
      <c r="A17" s="22"/>
      <c r="B17" s="3"/>
      <c r="C17" s="3"/>
      <c r="D17" s="3"/>
      <c r="E17" s="18" t="e">
        <f t="shared" si="4"/>
        <v>#VALUE!</v>
      </c>
      <c r="F17" s="18" t="e">
        <f t="shared" si="5"/>
        <v>#VALUE!</v>
      </c>
      <c r="G17" s="18" t="str">
        <f t="shared" si="6"/>
        <v/>
      </c>
      <c r="H17" s="18" t="str">
        <f t="shared" si="7"/>
        <v/>
      </c>
      <c r="I17" s="18" t="str">
        <f t="shared" si="8"/>
        <v/>
      </c>
      <c r="J17" s="18" t="str">
        <f t="shared" si="9"/>
        <v/>
      </c>
      <c r="K17" s="18" t="str">
        <f t="shared" si="10"/>
        <v/>
      </c>
      <c r="L17" s="18" t="e">
        <f>VLOOKUP(F17,F6数据库!C:Y,3,0)</f>
        <v>#VALUE!</v>
      </c>
      <c r="M17" s="18" t="e">
        <f t="shared" si="11"/>
        <v>#VALUE!</v>
      </c>
      <c r="N17" s="19" t="e">
        <f t="shared" si="12"/>
        <v>#VALUE!</v>
      </c>
      <c r="O17" s="18" t="e">
        <f>VLOOKUP(F17,F6数据库!C:Y,4,0)</f>
        <v>#VALUE!</v>
      </c>
      <c r="P17" s="18" t="e">
        <f>VLOOKUP(G17,F6数据库!AA:AB,2,0)</f>
        <v>#N/A</v>
      </c>
      <c r="Q17" s="18"/>
      <c r="R17" s="18" t="e" cm="1">
        <f t="array" ref="R17">_xlfn.IFS(I17="A",VLOOKUP(F17,F6数据库!C:Y,7,0),I17="B",VLOOKUP(F17,F6数据库!C:Y,13,0),I17="C",VLOOKUP(F17,F6数据库!C:Y,19,0))</f>
        <v>#N/A</v>
      </c>
      <c r="S17" s="18" t="e" cm="1">
        <f t="array" ref="S17">_xlfn.IFS(I17="A",VLOOKUP(F17,F6数据库!C:Y,8,0),I17="B",VLOOKUP(F17,F6数据库!C:Y,14,0),I17="C",VLOOKUP(F17,F6数据库!C:Y,20,0))</f>
        <v>#N/A</v>
      </c>
      <c r="T17" s="19" t="e" cm="1">
        <f t="array" ref="T17">_xlfn.IFS(I17="A",VLOOKUP(F17,F6数据库!C:Y,9,0),I17="B",VLOOKUP(F17,F6数据库!C:Y,15,0),I17="C",VLOOKUP(F17,F6数据库!C:Y,21,0))*C17</f>
        <v>#N/A</v>
      </c>
      <c r="U17" s="18" t="e" cm="1">
        <f t="array" ref="U17">_xlfn.IFS(I17="A",VLOOKUP(F17,F6数据库!C:Y,10,0),I17="B",VLOOKUP(F17,F6数据库!C:Y,16,0),I17="C",VLOOKUP(F17,F6数据库!C:Y,22,0))</f>
        <v>#N/A</v>
      </c>
      <c r="V17" s="18" t="e" cm="1">
        <f t="array" ref="V17">_xlfn.IFS(I17="A",VLOOKUP(F17,F6数据库!C:Y,11,0),I17="B",VLOOKUP(F17,F6数据库!C:Y,17,0),I17="C",VLOOKUP(F17,F6数据库!C:Y,23,0))</f>
        <v>#N/A</v>
      </c>
      <c r="W17" s="18"/>
    </row>
    <row r="18" spans="1:23" x14ac:dyDescent="0.25">
      <c r="A18" s="22"/>
      <c r="B18" s="3"/>
      <c r="C18" s="3"/>
      <c r="D18" s="3"/>
      <c r="E18" s="18" t="e">
        <f t="shared" si="4"/>
        <v>#VALUE!</v>
      </c>
      <c r="F18" s="18" t="e">
        <f t="shared" si="5"/>
        <v>#VALUE!</v>
      </c>
      <c r="G18" s="18" t="str">
        <f t="shared" si="6"/>
        <v/>
      </c>
      <c r="H18" s="18" t="str">
        <f t="shared" si="7"/>
        <v/>
      </c>
      <c r="I18" s="18" t="str">
        <f t="shared" si="8"/>
        <v/>
      </c>
      <c r="J18" s="18" t="str">
        <f t="shared" si="9"/>
        <v/>
      </c>
      <c r="K18" s="18" t="str">
        <f t="shared" si="10"/>
        <v/>
      </c>
      <c r="L18" s="18" t="e">
        <f>VLOOKUP(F18,F6数据库!C:Y,3,0)</f>
        <v>#VALUE!</v>
      </c>
      <c r="M18" s="18" t="e">
        <f t="shared" si="11"/>
        <v>#VALUE!</v>
      </c>
      <c r="N18" s="19" t="e">
        <f t="shared" si="12"/>
        <v>#VALUE!</v>
      </c>
      <c r="O18" s="18" t="e">
        <f>VLOOKUP(F18,F6数据库!C:Y,4,0)</f>
        <v>#VALUE!</v>
      </c>
      <c r="P18" s="18" t="e">
        <f>VLOOKUP(G18,F6数据库!AA:AB,2,0)</f>
        <v>#N/A</v>
      </c>
      <c r="Q18" s="18"/>
      <c r="R18" s="18" t="e" cm="1">
        <f t="array" ref="R18">_xlfn.IFS(I18="A",VLOOKUP(F18,F6数据库!C:Y,7,0),I18="B",VLOOKUP(F18,F6数据库!C:Y,13,0),I18="C",VLOOKUP(F18,F6数据库!C:Y,19,0))</f>
        <v>#N/A</v>
      </c>
      <c r="S18" s="18" t="e" cm="1">
        <f t="array" ref="S18">_xlfn.IFS(I18="A",VLOOKUP(F18,F6数据库!C:Y,8,0),I18="B",VLOOKUP(F18,F6数据库!C:Y,14,0),I18="C",VLOOKUP(F18,F6数据库!C:Y,20,0))</f>
        <v>#N/A</v>
      </c>
      <c r="T18" s="19" t="e" cm="1">
        <f t="array" ref="T18">_xlfn.IFS(I18="A",VLOOKUP(F18,F6数据库!C:Y,9,0),I18="B",VLOOKUP(F18,F6数据库!C:Y,15,0),I18="C",VLOOKUP(F18,F6数据库!C:Y,21,0))*C18</f>
        <v>#N/A</v>
      </c>
      <c r="U18" s="18" t="e" cm="1">
        <f t="array" ref="U18">_xlfn.IFS(I18="A",VLOOKUP(F18,F6数据库!C:Y,10,0),I18="B",VLOOKUP(F18,F6数据库!C:Y,16,0),I18="C",VLOOKUP(F18,F6数据库!C:Y,22,0))</f>
        <v>#N/A</v>
      </c>
      <c r="V18" s="18" t="e" cm="1">
        <f t="array" ref="V18">_xlfn.IFS(I18="A",VLOOKUP(F18,F6数据库!C:Y,11,0),I18="B",VLOOKUP(F18,F6数据库!C:Y,17,0),I18="C",VLOOKUP(F18,F6数据库!C:Y,23,0))</f>
        <v>#N/A</v>
      </c>
      <c r="W18" s="18"/>
    </row>
    <row r="19" spans="1:23" x14ac:dyDescent="0.25">
      <c r="A19" s="22"/>
      <c r="B19" s="3"/>
      <c r="C19" s="3"/>
      <c r="D19" s="3"/>
      <c r="E19" s="18" t="e">
        <f t="shared" si="4"/>
        <v>#VALUE!</v>
      </c>
      <c r="F19" s="18" t="e">
        <f t="shared" si="5"/>
        <v>#VALUE!</v>
      </c>
      <c r="G19" s="18" t="str">
        <f t="shared" si="6"/>
        <v/>
      </c>
      <c r="H19" s="18" t="str">
        <f t="shared" si="7"/>
        <v/>
      </c>
      <c r="I19" s="18" t="str">
        <f t="shared" si="8"/>
        <v/>
      </c>
      <c r="J19" s="18" t="str">
        <f t="shared" si="9"/>
        <v/>
      </c>
      <c r="K19" s="18" t="str">
        <f t="shared" si="10"/>
        <v/>
      </c>
      <c r="L19" s="18" t="e">
        <f>VLOOKUP(F19,F6数据库!C:Y,3,0)</f>
        <v>#VALUE!</v>
      </c>
      <c r="M19" s="18" t="e">
        <f t="shared" si="11"/>
        <v>#VALUE!</v>
      </c>
      <c r="N19" s="19" t="e">
        <f t="shared" si="12"/>
        <v>#VALUE!</v>
      </c>
      <c r="O19" s="18" t="e">
        <f>VLOOKUP(F19,F6数据库!C:Y,4,0)</f>
        <v>#VALUE!</v>
      </c>
      <c r="P19" s="18" t="e">
        <f>VLOOKUP(G19,F6数据库!AA:AB,2,0)</f>
        <v>#N/A</v>
      </c>
      <c r="Q19" s="18"/>
      <c r="R19" s="18" t="e" cm="1">
        <f t="array" ref="R19">_xlfn.IFS(I19="A",VLOOKUP(F19,F6数据库!C:Y,7,0),I19="B",VLOOKUP(F19,F6数据库!C:Y,13,0),I19="C",VLOOKUP(F19,F6数据库!C:Y,19,0))</f>
        <v>#N/A</v>
      </c>
      <c r="S19" s="18" t="e" cm="1">
        <f t="array" ref="S19">_xlfn.IFS(I19="A",VLOOKUP(F19,F6数据库!C:Y,8,0),I19="B",VLOOKUP(F19,F6数据库!C:Y,14,0),I19="C",VLOOKUP(F19,F6数据库!C:Y,20,0))</f>
        <v>#N/A</v>
      </c>
      <c r="T19" s="19" t="e" cm="1">
        <f t="array" ref="T19">_xlfn.IFS(I19="A",VLOOKUP(F19,F6数据库!C:Y,9,0),I19="B",VLOOKUP(F19,F6数据库!C:Y,15,0),I19="C",VLOOKUP(F19,F6数据库!C:Y,21,0))*C19</f>
        <v>#N/A</v>
      </c>
      <c r="U19" s="18" t="e" cm="1">
        <f t="array" ref="U19">_xlfn.IFS(I19="A",VLOOKUP(F19,F6数据库!C:Y,10,0),I19="B",VLOOKUP(F19,F6数据库!C:Y,16,0),I19="C",VLOOKUP(F19,F6数据库!C:Y,22,0))</f>
        <v>#N/A</v>
      </c>
      <c r="V19" s="18" t="e" cm="1">
        <f t="array" ref="V19">_xlfn.IFS(I19="A",VLOOKUP(F19,F6数据库!C:Y,11,0),I19="B",VLOOKUP(F19,F6数据库!C:Y,17,0),I19="C",VLOOKUP(F19,F6数据库!C:Y,23,0))</f>
        <v>#N/A</v>
      </c>
      <c r="W19" s="18"/>
    </row>
    <row r="20" spans="1:23" x14ac:dyDescent="0.25">
      <c r="A20" s="22"/>
      <c r="B20" s="3"/>
      <c r="C20" s="3"/>
      <c r="D20" s="3"/>
      <c r="E20" s="18" t="e">
        <f t="shared" si="4"/>
        <v>#VALUE!</v>
      </c>
      <c r="F20" s="18" t="e">
        <f t="shared" si="5"/>
        <v>#VALUE!</v>
      </c>
      <c r="G20" s="18" t="str">
        <f t="shared" si="6"/>
        <v/>
      </c>
      <c r="H20" s="18" t="str">
        <f t="shared" si="7"/>
        <v/>
      </c>
      <c r="I20" s="18" t="str">
        <f t="shared" si="8"/>
        <v/>
      </c>
      <c r="J20" s="18" t="str">
        <f t="shared" si="9"/>
        <v/>
      </c>
      <c r="K20" s="18" t="str">
        <f t="shared" si="10"/>
        <v/>
      </c>
      <c r="L20" s="18" t="e">
        <f>VLOOKUP(F20,F6数据库!C:Y,3,0)</f>
        <v>#VALUE!</v>
      </c>
      <c r="M20" s="18" t="e">
        <f t="shared" si="11"/>
        <v>#VALUE!</v>
      </c>
      <c r="N20" s="19" t="e">
        <f t="shared" si="12"/>
        <v>#VALUE!</v>
      </c>
      <c r="O20" s="18" t="e">
        <f>VLOOKUP(F20,F6数据库!C:Y,4,0)</f>
        <v>#VALUE!</v>
      </c>
      <c r="P20" s="18" t="e">
        <f>VLOOKUP(G20,F6数据库!AA:AB,2,0)</f>
        <v>#N/A</v>
      </c>
      <c r="Q20" s="18"/>
      <c r="R20" s="18" t="e" cm="1">
        <f t="array" ref="R20">_xlfn.IFS(I20="A",VLOOKUP(F20,F6数据库!C:Y,7,0),I20="B",VLOOKUP(F20,F6数据库!C:Y,13,0),I20="C",VLOOKUP(F20,F6数据库!C:Y,19,0))</f>
        <v>#N/A</v>
      </c>
      <c r="S20" s="18" t="e" cm="1">
        <f t="array" ref="S20">_xlfn.IFS(I20="A",VLOOKUP(F20,F6数据库!C:Y,8,0),I20="B",VLOOKUP(F20,F6数据库!C:Y,14,0),I20="C",VLOOKUP(F20,F6数据库!C:Y,20,0))</f>
        <v>#N/A</v>
      </c>
      <c r="T20" s="19" t="e" cm="1">
        <f t="array" ref="T20">_xlfn.IFS(I20="A",VLOOKUP(F20,F6数据库!C:Y,9,0),I20="B",VLOOKUP(F20,F6数据库!C:Y,15,0),I20="C",VLOOKUP(F20,F6数据库!C:Y,21,0))*C20</f>
        <v>#N/A</v>
      </c>
      <c r="U20" s="18" t="e" cm="1">
        <f t="array" ref="U20">_xlfn.IFS(I20="A",VLOOKUP(F20,F6数据库!C:Y,10,0),I20="B",VLOOKUP(F20,F6数据库!C:Y,16,0),I20="C",VLOOKUP(F20,F6数据库!C:Y,22,0))</f>
        <v>#N/A</v>
      </c>
      <c r="V20" s="18" t="e" cm="1">
        <f t="array" ref="V20">_xlfn.IFS(I20="A",VLOOKUP(F20,F6数据库!C:Y,11,0),I20="B",VLOOKUP(F20,F6数据库!C:Y,17,0),I20="C",VLOOKUP(F20,F6数据库!C:Y,23,0))</f>
        <v>#N/A</v>
      </c>
      <c r="W20" s="18"/>
    </row>
    <row r="21" spans="1:23" x14ac:dyDescent="0.25">
      <c r="A21" s="22"/>
      <c r="B21" s="3"/>
      <c r="C21" s="3"/>
      <c r="D21" s="3"/>
      <c r="E21" s="18" t="e">
        <f t="shared" si="4"/>
        <v>#VALUE!</v>
      </c>
      <c r="F21" s="18" t="e">
        <f t="shared" si="5"/>
        <v>#VALUE!</v>
      </c>
      <c r="G21" s="18" t="str">
        <f t="shared" si="6"/>
        <v/>
      </c>
      <c r="H21" s="18" t="str">
        <f t="shared" si="7"/>
        <v/>
      </c>
      <c r="I21" s="18" t="str">
        <f t="shared" si="8"/>
        <v/>
      </c>
      <c r="J21" s="18" t="str">
        <f t="shared" si="9"/>
        <v/>
      </c>
      <c r="K21" s="18" t="str">
        <f t="shared" si="10"/>
        <v/>
      </c>
      <c r="L21" s="18" t="e">
        <f>VLOOKUP(F21,F6数据库!C:Y,3,0)</f>
        <v>#VALUE!</v>
      </c>
      <c r="M21" s="18" t="e">
        <f t="shared" si="11"/>
        <v>#VALUE!</v>
      </c>
      <c r="N21" s="19" t="e">
        <f t="shared" si="12"/>
        <v>#VALUE!</v>
      </c>
      <c r="O21" s="18" t="e">
        <f>VLOOKUP(F21,F6数据库!C:Y,4,0)</f>
        <v>#VALUE!</v>
      </c>
      <c r="P21" s="18" t="e">
        <f>VLOOKUP(G21,F6数据库!AA:AB,2,0)</f>
        <v>#N/A</v>
      </c>
      <c r="Q21" s="18"/>
      <c r="R21" s="18" t="e" cm="1">
        <f t="array" ref="R21">_xlfn.IFS(I21="A",VLOOKUP(F21,F6数据库!C:Y,7,0),I21="B",VLOOKUP(F21,F6数据库!C:Y,13,0),I21="C",VLOOKUP(F21,F6数据库!C:Y,19,0))</f>
        <v>#N/A</v>
      </c>
      <c r="S21" s="18" t="e" cm="1">
        <f t="array" ref="S21">_xlfn.IFS(I21="A",VLOOKUP(F21,F6数据库!C:Y,8,0),I21="B",VLOOKUP(F21,F6数据库!C:Y,14,0),I21="C",VLOOKUP(F21,F6数据库!C:Y,20,0))</f>
        <v>#N/A</v>
      </c>
      <c r="T21" s="19" t="e" cm="1">
        <f t="array" ref="T21">_xlfn.IFS(I21="A",VLOOKUP(F21,F6数据库!C:Y,9,0),I21="B",VLOOKUP(F21,F6数据库!C:Y,15,0),I21="C",VLOOKUP(F21,F6数据库!C:Y,21,0))*C21</f>
        <v>#N/A</v>
      </c>
      <c r="U21" s="18" t="e" cm="1">
        <f t="array" ref="U21">_xlfn.IFS(I21="A",VLOOKUP(F21,F6数据库!C:Y,10,0),I21="B",VLOOKUP(F21,F6数据库!C:Y,16,0),I21="C",VLOOKUP(F21,F6数据库!C:Y,22,0))</f>
        <v>#N/A</v>
      </c>
      <c r="V21" s="18" t="e" cm="1">
        <f t="array" ref="V21">_xlfn.IFS(I21="A",VLOOKUP(F21,F6数据库!C:Y,11,0),I21="B",VLOOKUP(F21,F6数据库!C:Y,17,0),I21="C",VLOOKUP(F21,F6数据库!C:Y,23,0))</f>
        <v>#N/A</v>
      </c>
      <c r="W21" s="18"/>
    </row>
    <row r="22" spans="1:23" x14ac:dyDescent="0.25">
      <c r="A22" s="22"/>
      <c r="B22" s="3"/>
      <c r="C22" s="3"/>
      <c r="D22" s="3"/>
      <c r="E22" s="18" t="e">
        <f t="shared" si="4"/>
        <v>#VALUE!</v>
      </c>
      <c r="F22" s="18" t="e">
        <f t="shared" si="5"/>
        <v>#VALUE!</v>
      </c>
      <c r="G22" s="18" t="str">
        <f t="shared" si="6"/>
        <v/>
      </c>
      <c r="H22" s="18" t="str">
        <f t="shared" si="7"/>
        <v/>
      </c>
      <c r="I22" s="18" t="str">
        <f t="shared" si="8"/>
        <v/>
      </c>
      <c r="J22" s="18" t="str">
        <f t="shared" si="9"/>
        <v/>
      </c>
      <c r="K22" s="18" t="str">
        <f t="shared" si="10"/>
        <v/>
      </c>
      <c r="L22" s="18" t="e">
        <f>VLOOKUP(F22,F6数据库!C:Y,3,0)</f>
        <v>#VALUE!</v>
      </c>
      <c r="M22" s="18" t="e">
        <f t="shared" si="11"/>
        <v>#VALUE!</v>
      </c>
      <c r="N22" s="19" t="e">
        <f t="shared" si="12"/>
        <v>#VALUE!</v>
      </c>
      <c r="O22" s="18" t="e">
        <f>VLOOKUP(F22,F6数据库!C:Y,4,0)</f>
        <v>#VALUE!</v>
      </c>
      <c r="P22" s="18" t="e">
        <f>VLOOKUP(G22,F6数据库!AA:AB,2,0)</f>
        <v>#N/A</v>
      </c>
      <c r="Q22" s="18"/>
      <c r="R22" s="18" t="e" cm="1">
        <f t="array" ref="R22">_xlfn.IFS(I22="A",VLOOKUP(F22,F6数据库!C:Y,7,0),I22="B",VLOOKUP(F22,F6数据库!C:Y,13,0),I22="C",VLOOKUP(F22,F6数据库!C:Y,19,0))</f>
        <v>#N/A</v>
      </c>
      <c r="S22" s="18" t="e" cm="1">
        <f t="array" ref="S22">_xlfn.IFS(I22="A",VLOOKUP(F22,F6数据库!C:Y,8,0),I22="B",VLOOKUP(F22,F6数据库!C:Y,14,0),I22="C",VLOOKUP(F22,F6数据库!C:Y,20,0))</f>
        <v>#N/A</v>
      </c>
      <c r="T22" s="19" t="e" cm="1">
        <f t="array" ref="T22">_xlfn.IFS(I22="A",VLOOKUP(F22,F6数据库!C:Y,9,0),I22="B",VLOOKUP(F22,F6数据库!C:Y,15,0),I22="C",VLOOKUP(F22,F6数据库!C:Y,21,0))*C22</f>
        <v>#N/A</v>
      </c>
      <c r="U22" s="18" t="e" cm="1">
        <f t="array" ref="U22">_xlfn.IFS(I22="A",VLOOKUP(F22,F6数据库!C:Y,10,0),I22="B",VLOOKUP(F22,F6数据库!C:Y,16,0),I22="C",VLOOKUP(F22,F6数据库!C:Y,22,0))</f>
        <v>#N/A</v>
      </c>
      <c r="V22" s="18" t="e" cm="1">
        <f t="array" ref="V22">_xlfn.IFS(I22="A",VLOOKUP(F22,F6数据库!C:Y,11,0),I22="B",VLOOKUP(F22,F6数据库!C:Y,17,0),I22="C",VLOOKUP(F22,F6数据库!C:Y,23,0))</f>
        <v>#N/A</v>
      </c>
      <c r="W22" s="18"/>
    </row>
    <row r="23" spans="1:23" x14ac:dyDescent="0.25">
      <c r="A23" s="22"/>
      <c r="B23" s="3"/>
      <c r="C23" s="3"/>
      <c r="D23" s="3"/>
      <c r="E23" s="18" t="e">
        <f t="shared" si="4"/>
        <v>#VALUE!</v>
      </c>
      <c r="F23" s="18" t="e">
        <f t="shared" si="5"/>
        <v>#VALUE!</v>
      </c>
      <c r="G23" s="18" t="str">
        <f t="shared" si="6"/>
        <v/>
      </c>
      <c r="H23" s="18" t="str">
        <f t="shared" si="7"/>
        <v/>
      </c>
      <c r="I23" s="18" t="str">
        <f t="shared" si="8"/>
        <v/>
      </c>
      <c r="J23" s="18" t="str">
        <f t="shared" si="9"/>
        <v/>
      </c>
      <c r="K23" s="18" t="str">
        <f t="shared" si="10"/>
        <v/>
      </c>
      <c r="L23" s="18" t="e">
        <f>VLOOKUP(F23,F6数据库!C:Y,3,0)</f>
        <v>#VALUE!</v>
      </c>
      <c r="M23" s="18" t="e">
        <f t="shared" si="11"/>
        <v>#VALUE!</v>
      </c>
      <c r="N23" s="19" t="e">
        <f t="shared" si="12"/>
        <v>#VALUE!</v>
      </c>
      <c r="O23" s="18" t="e">
        <f>VLOOKUP(F23,F6数据库!C:Y,4,0)</f>
        <v>#VALUE!</v>
      </c>
      <c r="P23" s="18" t="e">
        <f>VLOOKUP(G23,F6数据库!AA:AB,2,0)</f>
        <v>#N/A</v>
      </c>
      <c r="Q23" s="18"/>
      <c r="R23" s="18" t="e" cm="1">
        <f t="array" ref="R23">_xlfn.IFS(I23="A",VLOOKUP(F23,F6数据库!C:Y,7,0),I23="B",VLOOKUP(F23,F6数据库!C:Y,13,0),I23="C",VLOOKUP(F23,F6数据库!C:Y,19,0))</f>
        <v>#N/A</v>
      </c>
      <c r="S23" s="18" t="e" cm="1">
        <f t="array" ref="S23">_xlfn.IFS(I23="A",VLOOKUP(F23,F6数据库!C:Y,8,0),I23="B",VLOOKUP(F23,F6数据库!C:Y,14,0),I23="C",VLOOKUP(F23,F6数据库!C:Y,20,0))</f>
        <v>#N/A</v>
      </c>
      <c r="T23" s="19" t="e" cm="1">
        <f t="array" ref="T23">_xlfn.IFS(I23="A",VLOOKUP(F23,F6数据库!C:Y,9,0),I23="B",VLOOKUP(F23,F6数据库!C:Y,15,0),I23="C",VLOOKUP(F23,F6数据库!C:Y,21,0))*C23</f>
        <v>#N/A</v>
      </c>
      <c r="U23" s="18" t="e" cm="1">
        <f t="array" ref="U23">_xlfn.IFS(I23="A",VLOOKUP(F23,F6数据库!C:Y,10,0),I23="B",VLOOKUP(F23,F6数据库!C:Y,16,0),I23="C",VLOOKUP(F23,F6数据库!C:Y,22,0))</f>
        <v>#N/A</v>
      </c>
      <c r="V23" s="18" t="e" cm="1">
        <f t="array" ref="V23">_xlfn.IFS(I23="A",VLOOKUP(F23,F6数据库!C:Y,11,0),I23="B",VLOOKUP(F23,F6数据库!C:Y,17,0),I23="C",VLOOKUP(F23,F6数据库!C:Y,23,0))</f>
        <v>#N/A</v>
      </c>
      <c r="W23" s="18"/>
    </row>
    <row r="24" spans="1:23" x14ac:dyDescent="0.25">
      <c r="A24" s="22"/>
      <c r="B24" s="3"/>
      <c r="C24" s="3"/>
      <c r="D24" s="3"/>
      <c r="E24" s="18" t="e">
        <f t="shared" si="4"/>
        <v>#VALUE!</v>
      </c>
      <c r="F24" s="18" t="e">
        <f t="shared" si="5"/>
        <v>#VALUE!</v>
      </c>
      <c r="G24" s="18" t="str">
        <f t="shared" si="6"/>
        <v/>
      </c>
      <c r="H24" s="18" t="str">
        <f t="shared" si="7"/>
        <v/>
      </c>
      <c r="I24" s="18" t="str">
        <f t="shared" si="8"/>
        <v/>
      </c>
      <c r="J24" s="18" t="str">
        <f t="shared" si="9"/>
        <v/>
      </c>
      <c r="K24" s="18" t="str">
        <f t="shared" si="10"/>
        <v/>
      </c>
      <c r="L24" s="18" t="e">
        <f>VLOOKUP(F24,F6数据库!C:Y,3,0)</f>
        <v>#VALUE!</v>
      </c>
      <c r="M24" s="18" t="e">
        <f t="shared" si="11"/>
        <v>#VALUE!</v>
      </c>
      <c r="N24" s="19" t="e">
        <f t="shared" si="12"/>
        <v>#VALUE!</v>
      </c>
      <c r="O24" s="18" t="e">
        <f>VLOOKUP(F24,F6数据库!C:Y,4,0)</f>
        <v>#VALUE!</v>
      </c>
      <c r="P24" s="18" t="e">
        <f>VLOOKUP(G24,F6数据库!AA:AB,2,0)</f>
        <v>#N/A</v>
      </c>
      <c r="Q24" s="18"/>
      <c r="R24" s="18" t="e" cm="1">
        <f t="array" ref="R24">_xlfn.IFS(I24="A",VLOOKUP(F24,F6数据库!C:Y,7,0),I24="B",VLOOKUP(F24,F6数据库!C:Y,13,0),I24="C",VLOOKUP(F24,F6数据库!C:Y,19,0))</f>
        <v>#N/A</v>
      </c>
      <c r="S24" s="18" t="e" cm="1">
        <f t="array" ref="S24">_xlfn.IFS(I24="A",VLOOKUP(F24,F6数据库!C:Y,8,0),I24="B",VLOOKUP(F24,F6数据库!C:Y,14,0),I24="C",VLOOKUP(F24,F6数据库!C:Y,20,0))</f>
        <v>#N/A</v>
      </c>
      <c r="T24" s="19" t="e" cm="1">
        <f t="array" ref="T24">_xlfn.IFS(I24="A",VLOOKUP(F24,F6数据库!C:Y,9,0),I24="B",VLOOKUP(F24,F6数据库!C:Y,15,0),I24="C",VLOOKUP(F24,F6数据库!C:Y,21,0))*C24</f>
        <v>#N/A</v>
      </c>
      <c r="U24" s="18" t="e" cm="1">
        <f t="array" ref="U24">_xlfn.IFS(I24="A",VLOOKUP(F24,F6数据库!C:Y,10,0),I24="B",VLOOKUP(F24,F6数据库!C:Y,16,0),I24="C",VLOOKUP(F24,F6数据库!C:Y,22,0))</f>
        <v>#N/A</v>
      </c>
      <c r="V24" s="18" t="e" cm="1">
        <f t="array" ref="V24">_xlfn.IFS(I24="A",VLOOKUP(F24,F6数据库!C:Y,11,0),I24="B",VLOOKUP(F24,F6数据库!C:Y,17,0),I24="C",VLOOKUP(F24,F6数据库!C:Y,23,0))</f>
        <v>#N/A</v>
      </c>
      <c r="W24" s="18"/>
    </row>
    <row r="25" spans="1:23" x14ac:dyDescent="0.25">
      <c r="A25" s="22"/>
      <c r="B25" s="3"/>
      <c r="C25" s="3"/>
      <c r="D25" s="3"/>
      <c r="E25" s="18" t="e">
        <f t="shared" si="4"/>
        <v>#VALUE!</v>
      </c>
      <c r="F25" s="18" t="e">
        <f t="shared" si="5"/>
        <v>#VALUE!</v>
      </c>
      <c r="G25" s="18" t="str">
        <f t="shared" si="6"/>
        <v/>
      </c>
      <c r="H25" s="18" t="str">
        <f t="shared" si="7"/>
        <v/>
      </c>
      <c r="I25" s="18" t="str">
        <f t="shared" si="8"/>
        <v/>
      </c>
      <c r="J25" s="18" t="str">
        <f t="shared" si="9"/>
        <v/>
      </c>
      <c r="K25" s="18" t="str">
        <f t="shared" si="10"/>
        <v/>
      </c>
      <c r="L25" s="18" t="e">
        <f>VLOOKUP(F25,F6数据库!C:Y,3,0)</f>
        <v>#VALUE!</v>
      </c>
      <c r="M25" s="18" t="e">
        <f t="shared" si="11"/>
        <v>#VALUE!</v>
      </c>
      <c r="N25" s="19" t="e">
        <f t="shared" si="12"/>
        <v>#VALUE!</v>
      </c>
      <c r="O25" s="18" t="e">
        <f>VLOOKUP(F25,F6数据库!C:Y,4,0)</f>
        <v>#VALUE!</v>
      </c>
      <c r="P25" s="18" t="e">
        <f>VLOOKUP(G25,F6数据库!AA:AB,2,0)</f>
        <v>#N/A</v>
      </c>
      <c r="Q25" s="18"/>
      <c r="R25" s="18" t="e" cm="1">
        <f t="array" ref="R25">_xlfn.IFS(I25="A",VLOOKUP(F25,F6数据库!C:Y,7,0),I25="B",VLOOKUP(F25,F6数据库!C:Y,13,0),I25="C",VLOOKUP(F25,F6数据库!C:Y,19,0))</f>
        <v>#N/A</v>
      </c>
      <c r="S25" s="18" t="e" cm="1">
        <f t="array" ref="S25">_xlfn.IFS(I25="A",VLOOKUP(F25,F6数据库!C:Y,8,0),I25="B",VLOOKUP(F25,F6数据库!C:Y,14,0),I25="C",VLOOKUP(F25,F6数据库!C:Y,20,0))</f>
        <v>#N/A</v>
      </c>
      <c r="T25" s="19" t="e" cm="1">
        <f t="array" ref="T25">_xlfn.IFS(I25="A",VLOOKUP(F25,F6数据库!C:Y,9,0),I25="B",VLOOKUP(F25,F6数据库!C:Y,15,0),I25="C",VLOOKUP(F25,F6数据库!C:Y,21,0))*C25</f>
        <v>#N/A</v>
      </c>
      <c r="U25" s="18" t="e" cm="1">
        <f t="array" ref="U25">_xlfn.IFS(I25="A",VLOOKUP(F25,F6数据库!C:Y,10,0),I25="B",VLOOKUP(F25,F6数据库!C:Y,16,0),I25="C",VLOOKUP(F25,F6数据库!C:Y,22,0))</f>
        <v>#N/A</v>
      </c>
      <c r="V25" s="18" t="e" cm="1">
        <f t="array" ref="V25">_xlfn.IFS(I25="A",VLOOKUP(F25,F6数据库!C:Y,11,0),I25="B",VLOOKUP(F25,F6数据库!C:Y,17,0),I25="C",VLOOKUP(F25,F6数据库!C:Y,23,0))</f>
        <v>#N/A</v>
      </c>
      <c r="W25" s="18"/>
    </row>
    <row r="26" spans="1:23" x14ac:dyDescent="0.25">
      <c r="A26" s="22"/>
      <c r="B26" s="3"/>
      <c r="C26" s="3"/>
      <c r="D26" s="3"/>
      <c r="E26" s="18" t="e">
        <f t="shared" si="4"/>
        <v>#VALUE!</v>
      </c>
      <c r="F26" s="18" t="e">
        <f t="shared" si="5"/>
        <v>#VALUE!</v>
      </c>
      <c r="G26" s="18" t="str">
        <f t="shared" si="6"/>
        <v/>
      </c>
      <c r="H26" s="18" t="str">
        <f t="shared" si="7"/>
        <v/>
      </c>
      <c r="I26" s="18" t="str">
        <f t="shared" si="8"/>
        <v/>
      </c>
      <c r="J26" s="18" t="str">
        <f t="shared" si="9"/>
        <v/>
      </c>
      <c r="K26" s="18" t="str">
        <f t="shared" si="10"/>
        <v/>
      </c>
      <c r="L26" s="18" t="e">
        <f>VLOOKUP(F26,F6数据库!C:Y,3,0)</f>
        <v>#VALUE!</v>
      </c>
      <c r="M26" s="18" t="e">
        <f t="shared" si="11"/>
        <v>#VALUE!</v>
      </c>
      <c r="N26" s="19" t="e">
        <f t="shared" si="12"/>
        <v>#VALUE!</v>
      </c>
      <c r="O26" s="18" t="e">
        <f>VLOOKUP(F26,F6数据库!C:Y,4,0)</f>
        <v>#VALUE!</v>
      </c>
      <c r="P26" s="18" t="e">
        <f>VLOOKUP(G26,F6数据库!AA:AB,2,0)</f>
        <v>#N/A</v>
      </c>
      <c r="Q26" s="18"/>
      <c r="R26" s="18" t="e" cm="1">
        <f t="array" ref="R26">_xlfn.IFS(I26="A",VLOOKUP(F26,F6数据库!C:Y,7,0),I26="B",VLOOKUP(F26,F6数据库!C:Y,13,0),I26="C",VLOOKUP(F26,F6数据库!C:Y,19,0))</f>
        <v>#N/A</v>
      </c>
      <c r="S26" s="18" t="e" cm="1">
        <f t="array" ref="S26">_xlfn.IFS(I26="A",VLOOKUP(F26,F6数据库!C:Y,8,0),I26="B",VLOOKUP(F26,F6数据库!C:Y,14,0),I26="C",VLOOKUP(F26,F6数据库!C:Y,20,0))</f>
        <v>#N/A</v>
      </c>
      <c r="T26" s="19" t="e" cm="1">
        <f t="array" ref="T26">_xlfn.IFS(I26="A",VLOOKUP(F26,F6数据库!C:Y,9,0),I26="B",VLOOKUP(F26,F6数据库!C:Y,15,0),I26="C",VLOOKUP(F26,F6数据库!C:Y,21,0))*C26</f>
        <v>#N/A</v>
      </c>
      <c r="U26" s="18" t="e" cm="1">
        <f t="array" ref="U26">_xlfn.IFS(I26="A",VLOOKUP(F26,F6数据库!C:Y,10,0),I26="B",VLOOKUP(F26,F6数据库!C:Y,16,0),I26="C",VLOOKUP(F26,F6数据库!C:Y,22,0))</f>
        <v>#N/A</v>
      </c>
      <c r="V26" s="18" t="e" cm="1">
        <f t="array" ref="V26">_xlfn.IFS(I26="A",VLOOKUP(F26,F6数据库!C:Y,11,0),I26="B",VLOOKUP(F26,F6数据库!C:Y,17,0),I26="C",VLOOKUP(F26,F6数据库!C:Y,23,0))</f>
        <v>#N/A</v>
      </c>
      <c r="W26" s="18"/>
    </row>
    <row r="27" spans="1:23" x14ac:dyDescent="0.25">
      <c r="A27" s="22"/>
      <c r="B27" s="3"/>
      <c r="C27" s="3"/>
      <c r="D27" s="3"/>
      <c r="E27" s="18" t="e">
        <f t="shared" si="4"/>
        <v>#VALUE!</v>
      </c>
      <c r="F27" s="18" t="e">
        <f t="shared" si="5"/>
        <v>#VALUE!</v>
      </c>
      <c r="G27" s="18" t="str">
        <f t="shared" si="6"/>
        <v/>
      </c>
      <c r="H27" s="18" t="str">
        <f t="shared" si="7"/>
        <v/>
      </c>
      <c r="I27" s="18" t="str">
        <f t="shared" si="8"/>
        <v/>
      </c>
      <c r="J27" s="18" t="str">
        <f t="shared" si="9"/>
        <v/>
      </c>
      <c r="K27" s="18" t="str">
        <f t="shared" si="10"/>
        <v/>
      </c>
      <c r="L27" s="18" t="e">
        <f>VLOOKUP(F27,F6数据库!C:Y,3,0)</f>
        <v>#VALUE!</v>
      </c>
      <c r="M27" s="18" t="e">
        <f t="shared" si="11"/>
        <v>#VALUE!</v>
      </c>
      <c r="N27" s="19" t="e">
        <f t="shared" si="12"/>
        <v>#VALUE!</v>
      </c>
      <c r="O27" s="18" t="e">
        <f>VLOOKUP(F27,F6数据库!C:Y,4,0)</f>
        <v>#VALUE!</v>
      </c>
      <c r="P27" s="18" t="e">
        <f>VLOOKUP(G27,F6数据库!AA:AB,2,0)</f>
        <v>#N/A</v>
      </c>
      <c r="Q27" s="18"/>
      <c r="R27" s="18" t="e" cm="1">
        <f t="array" ref="R27">_xlfn.IFS(I27="A",VLOOKUP(F27,F6数据库!C:Y,7,0),I27="B",VLOOKUP(F27,F6数据库!C:Y,13,0),I27="C",VLOOKUP(F27,F6数据库!C:Y,19,0))</f>
        <v>#N/A</v>
      </c>
      <c r="S27" s="18" t="e" cm="1">
        <f t="array" ref="S27">_xlfn.IFS(I27="A",VLOOKUP(F27,F6数据库!C:Y,8,0),I27="B",VLOOKUP(F27,F6数据库!C:Y,14,0),I27="C",VLOOKUP(F27,F6数据库!C:Y,20,0))</f>
        <v>#N/A</v>
      </c>
      <c r="T27" s="19" t="e" cm="1">
        <f t="array" ref="T27">_xlfn.IFS(I27="A",VLOOKUP(F27,F6数据库!C:Y,9,0),I27="B",VLOOKUP(F27,F6数据库!C:Y,15,0),I27="C",VLOOKUP(F27,F6数据库!C:Y,21,0))*C27</f>
        <v>#N/A</v>
      </c>
      <c r="U27" s="18" t="e" cm="1">
        <f t="array" ref="U27">_xlfn.IFS(I27="A",VLOOKUP(F27,F6数据库!C:Y,10,0),I27="B",VLOOKUP(F27,F6数据库!C:Y,16,0),I27="C",VLOOKUP(F27,F6数据库!C:Y,22,0))</f>
        <v>#N/A</v>
      </c>
      <c r="V27" s="18" t="e" cm="1">
        <f t="array" ref="V27">_xlfn.IFS(I27="A",VLOOKUP(F27,F6数据库!C:Y,11,0),I27="B",VLOOKUP(F27,F6数据库!C:Y,17,0),I27="C",VLOOKUP(F27,F6数据库!C:Y,23,0))</f>
        <v>#N/A</v>
      </c>
      <c r="W27" s="18"/>
    </row>
    <row r="28" spans="1:23" x14ac:dyDescent="0.25">
      <c r="A28" s="22"/>
      <c r="B28" s="3"/>
      <c r="C28" s="3"/>
      <c r="D28" s="3"/>
      <c r="E28" s="18" t="e">
        <f t="shared" si="4"/>
        <v>#VALUE!</v>
      </c>
      <c r="F28" s="18" t="e">
        <f t="shared" si="5"/>
        <v>#VALUE!</v>
      </c>
      <c r="G28" s="18" t="str">
        <f t="shared" si="6"/>
        <v/>
      </c>
      <c r="H28" s="18" t="str">
        <f t="shared" si="7"/>
        <v/>
      </c>
      <c r="I28" s="18" t="str">
        <f t="shared" si="8"/>
        <v/>
      </c>
      <c r="J28" s="18" t="str">
        <f t="shared" si="9"/>
        <v/>
      </c>
      <c r="K28" s="18" t="str">
        <f t="shared" si="10"/>
        <v/>
      </c>
      <c r="L28" s="18" t="e">
        <f>VLOOKUP(F28,F6数据库!C:Y,3,0)</f>
        <v>#VALUE!</v>
      </c>
      <c r="M28" s="18" t="e">
        <f t="shared" si="11"/>
        <v>#VALUE!</v>
      </c>
      <c r="N28" s="19" t="e">
        <f t="shared" si="12"/>
        <v>#VALUE!</v>
      </c>
      <c r="O28" s="18" t="e">
        <f>VLOOKUP(F28,F6数据库!C:Y,4,0)</f>
        <v>#VALUE!</v>
      </c>
      <c r="P28" s="18" t="e">
        <f>VLOOKUP(G28,F6数据库!AA:AB,2,0)</f>
        <v>#N/A</v>
      </c>
      <c r="Q28" s="18"/>
      <c r="R28" s="18" t="e" cm="1">
        <f t="array" ref="R28">_xlfn.IFS(I28="A",VLOOKUP(F28,F6数据库!C:Y,7,0),I28="B",VLOOKUP(F28,F6数据库!C:Y,13,0),I28="C",VLOOKUP(F28,F6数据库!C:Y,19,0))</f>
        <v>#N/A</v>
      </c>
      <c r="S28" s="18" t="e" cm="1">
        <f t="array" ref="S28">_xlfn.IFS(I28="A",VLOOKUP(F28,F6数据库!C:Y,8,0),I28="B",VLOOKUP(F28,F6数据库!C:Y,14,0),I28="C",VLOOKUP(F28,F6数据库!C:Y,20,0))</f>
        <v>#N/A</v>
      </c>
      <c r="T28" s="19" t="e" cm="1">
        <f t="array" ref="T28">_xlfn.IFS(I28="A",VLOOKUP(F28,F6数据库!C:Y,9,0),I28="B",VLOOKUP(F28,F6数据库!C:Y,15,0),I28="C",VLOOKUP(F28,F6数据库!C:Y,21,0))*C28</f>
        <v>#N/A</v>
      </c>
      <c r="U28" s="18" t="e" cm="1">
        <f t="array" ref="U28">_xlfn.IFS(I28="A",VLOOKUP(F28,F6数据库!C:Y,10,0),I28="B",VLOOKUP(F28,F6数据库!C:Y,16,0),I28="C",VLOOKUP(F28,F6数据库!C:Y,22,0))</f>
        <v>#N/A</v>
      </c>
      <c r="V28" s="18" t="e" cm="1">
        <f t="array" ref="V28">_xlfn.IFS(I28="A",VLOOKUP(F28,F6数据库!C:Y,11,0),I28="B",VLOOKUP(F28,F6数据库!C:Y,17,0),I28="C",VLOOKUP(F28,F6数据库!C:Y,23,0))</f>
        <v>#N/A</v>
      </c>
      <c r="W28" s="18"/>
    </row>
    <row r="29" spans="1:23" x14ac:dyDescent="0.25">
      <c r="A29" s="22"/>
      <c r="B29" s="3"/>
      <c r="C29" s="3"/>
      <c r="D29" s="3"/>
      <c r="E29" s="18" t="e">
        <f t="shared" si="4"/>
        <v>#VALUE!</v>
      </c>
      <c r="F29" s="18" t="e">
        <f t="shared" si="5"/>
        <v>#VALUE!</v>
      </c>
      <c r="G29" s="18" t="str">
        <f t="shared" si="6"/>
        <v/>
      </c>
      <c r="H29" s="18" t="str">
        <f t="shared" si="7"/>
        <v/>
      </c>
      <c r="I29" s="18" t="str">
        <f t="shared" si="8"/>
        <v/>
      </c>
      <c r="J29" s="18" t="str">
        <f t="shared" si="9"/>
        <v/>
      </c>
      <c r="K29" s="18" t="str">
        <f t="shared" si="10"/>
        <v/>
      </c>
      <c r="L29" s="18" t="e">
        <f>VLOOKUP(F29,F6数据库!C:Y,3,0)</f>
        <v>#VALUE!</v>
      </c>
      <c r="M29" s="18" t="e">
        <f t="shared" si="11"/>
        <v>#VALUE!</v>
      </c>
      <c r="N29" s="19" t="e">
        <f t="shared" si="12"/>
        <v>#VALUE!</v>
      </c>
      <c r="O29" s="18" t="e">
        <f>VLOOKUP(F29,F6数据库!C:Y,4,0)</f>
        <v>#VALUE!</v>
      </c>
      <c r="P29" s="18" t="e">
        <f>VLOOKUP(G29,F6数据库!AA:AB,2,0)</f>
        <v>#N/A</v>
      </c>
      <c r="Q29" s="18"/>
      <c r="R29" s="18" t="e" cm="1">
        <f t="array" ref="R29">_xlfn.IFS(I29="A",VLOOKUP(F29,F6数据库!C:Y,7,0),I29="B",VLOOKUP(F29,F6数据库!C:Y,13,0),I29="C",VLOOKUP(F29,F6数据库!C:Y,19,0))</f>
        <v>#N/A</v>
      </c>
      <c r="S29" s="18" t="e" cm="1">
        <f t="array" ref="S29">_xlfn.IFS(I29="A",VLOOKUP(F29,F6数据库!C:Y,8,0),I29="B",VLOOKUP(F29,F6数据库!C:Y,14,0),I29="C",VLOOKUP(F29,F6数据库!C:Y,20,0))</f>
        <v>#N/A</v>
      </c>
      <c r="T29" s="19" t="e" cm="1">
        <f t="array" ref="T29">_xlfn.IFS(I29="A",VLOOKUP(F29,F6数据库!C:Y,9,0),I29="B",VLOOKUP(F29,F6数据库!C:Y,15,0),I29="C",VLOOKUP(F29,F6数据库!C:Y,21,0))*C29</f>
        <v>#N/A</v>
      </c>
      <c r="U29" s="18" t="e" cm="1">
        <f t="array" ref="U29">_xlfn.IFS(I29="A",VLOOKUP(F29,F6数据库!C:Y,10,0),I29="B",VLOOKUP(F29,F6数据库!C:Y,16,0),I29="C",VLOOKUP(F29,F6数据库!C:Y,22,0))</f>
        <v>#N/A</v>
      </c>
      <c r="V29" s="18" t="e" cm="1">
        <f t="array" ref="V29">_xlfn.IFS(I29="A",VLOOKUP(F29,F6数据库!C:Y,11,0),I29="B",VLOOKUP(F29,F6数据库!C:Y,17,0),I29="C",VLOOKUP(F29,F6数据库!C:Y,23,0))</f>
        <v>#N/A</v>
      </c>
      <c r="W29" s="18"/>
    </row>
    <row r="30" spans="1:23" x14ac:dyDescent="0.25">
      <c r="A30" s="22"/>
      <c r="B30" s="3"/>
      <c r="C30" s="3"/>
      <c r="D30" s="3"/>
      <c r="E30" s="18" t="e">
        <f t="shared" si="4"/>
        <v>#VALUE!</v>
      </c>
      <c r="F30" s="18" t="e">
        <f t="shared" si="5"/>
        <v>#VALUE!</v>
      </c>
      <c r="G30" s="18" t="str">
        <f t="shared" si="6"/>
        <v/>
      </c>
      <c r="H30" s="18" t="str">
        <f t="shared" si="7"/>
        <v/>
      </c>
      <c r="I30" s="18" t="str">
        <f t="shared" si="8"/>
        <v/>
      </c>
      <c r="J30" s="18" t="str">
        <f t="shared" si="9"/>
        <v/>
      </c>
      <c r="K30" s="18" t="str">
        <f t="shared" si="10"/>
        <v/>
      </c>
      <c r="L30" s="18" t="e">
        <f>VLOOKUP(F30,F6数据库!C:Y,3,0)</f>
        <v>#VALUE!</v>
      </c>
      <c r="M30" s="18" t="e">
        <f t="shared" si="11"/>
        <v>#VALUE!</v>
      </c>
      <c r="N30" s="19" t="e">
        <f t="shared" si="12"/>
        <v>#VALUE!</v>
      </c>
      <c r="O30" s="18" t="e">
        <f>VLOOKUP(F30,F6数据库!C:Y,4,0)</f>
        <v>#VALUE!</v>
      </c>
      <c r="P30" s="18" t="e">
        <f>VLOOKUP(G30,F6数据库!AA:AB,2,0)</f>
        <v>#N/A</v>
      </c>
      <c r="Q30" s="18"/>
      <c r="R30" s="18" t="e" cm="1">
        <f t="array" ref="R30">_xlfn.IFS(I30="A",VLOOKUP(F30,F6数据库!C:Y,7,0),I30="B",VLOOKUP(F30,F6数据库!C:Y,13,0),I30="C",VLOOKUP(F30,F6数据库!C:Y,19,0))</f>
        <v>#N/A</v>
      </c>
      <c r="S30" s="18" t="e" cm="1">
        <f t="array" ref="S30">_xlfn.IFS(I30="A",VLOOKUP(F30,F6数据库!C:Y,8,0),I30="B",VLOOKUP(F30,F6数据库!C:Y,14,0),I30="C",VLOOKUP(F30,F6数据库!C:Y,20,0))</f>
        <v>#N/A</v>
      </c>
      <c r="T30" s="19" t="e" cm="1">
        <f t="array" ref="T30">_xlfn.IFS(I30="A",VLOOKUP(F30,F6数据库!C:Y,9,0),I30="B",VLOOKUP(F30,F6数据库!C:Y,15,0),I30="C",VLOOKUP(F30,F6数据库!C:Y,21,0))*C30</f>
        <v>#N/A</v>
      </c>
      <c r="U30" s="18" t="e" cm="1">
        <f t="array" ref="U30">_xlfn.IFS(I30="A",VLOOKUP(F30,F6数据库!C:Y,10,0),I30="B",VLOOKUP(F30,F6数据库!C:Y,16,0),I30="C",VLOOKUP(F30,F6数据库!C:Y,22,0))</f>
        <v>#N/A</v>
      </c>
      <c r="V30" s="18" t="e" cm="1">
        <f t="array" ref="V30">_xlfn.IFS(I30="A",VLOOKUP(F30,F6数据库!C:Y,11,0),I30="B",VLOOKUP(F30,F6数据库!C:Y,17,0),I30="C",VLOOKUP(F30,F6数据库!C:Y,23,0))</f>
        <v>#N/A</v>
      </c>
      <c r="W30" s="18"/>
    </row>
    <row r="31" spans="1:23" x14ac:dyDescent="0.25">
      <c r="A31" s="22"/>
      <c r="B31" s="3"/>
      <c r="C31" s="3"/>
      <c r="D31" s="3"/>
      <c r="E31" s="18" t="e">
        <f t="shared" si="4"/>
        <v>#VALUE!</v>
      </c>
      <c r="F31" s="18" t="e">
        <f t="shared" si="5"/>
        <v>#VALUE!</v>
      </c>
      <c r="G31" s="18" t="str">
        <f t="shared" si="6"/>
        <v/>
      </c>
      <c r="H31" s="18" t="str">
        <f t="shared" si="7"/>
        <v/>
      </c>
      <c r="I31" s="18" t="str">
        <f t="shared" si="8"/>
        <v/>
      </c>
      <c r="J31" s="18" t="str">
        <f t="shared" si="9"/>
        <v/>
      </c>
      <c r="K31" s="18" t="str">
        <f t="shared" si="10"/>
        <v/>
      </c>
      <c r="L31" s="18" t="e">
        <f>VLOOKUP(F31,F6数据库!C:Y,3,0)</f>
        <v>#VALUE!</v>
      </c>
      <c r="M31" s="18" t="e">
        <f t="shared" si="11"/>
        <v>#VALUE!</v>
      </c>
      <c r="N31" s="19" t="e">
        <f t="shared" si="12"/>
        <v>#VALUE!</v>
      </c>
      <c r="O31" s="18" t="e">
        <f>VLOOKUP(F31,F6数据库!C:Y,4,0)</f>
        <v>#VALUE!</v>
      </c>
      <c r="P31" s="18" t="e">
        <f>VLOOKUP(G31,F6数据库!AA:AB,2,0)</f>
        <v>#N/A</v>
      </c>
      <c r="Q31" s="18"/>
      <c r="R31" s="18" t="e" cm="1">
        <f t="array" ref="R31">_xlfn.IFS(I31="A",VLOOKUP(F31,F6数据库!C:Y,7,0),I31="B",VLOOKUP(F31,F6数据库!C:Y,13,0),I31="C",VLOOKUP(F31,F6数据库!C:Y,19,0))</f>
        <v>#N/A</v>
      </c>
      <c r="S31" s="18" t="e" cm="1">
        <f t="array" ref="S31">_xlfn.IFS(I31="A",VLOOKUP(F31,F6数据库!C:Y,8,0),I31="B",VLOOKUP(F31,F6数据库!C:Y,14,0),I31="C",VLOOKUP(F31,F6数据库!C:Y,20,0))</f>
        <v>#N/A</v>
      </c>
      <c r="T31" s="19" t="e" cm="1">
        <f t="array" ref="T31">_xlfn.IFS(I31="A",VLOOKUP(F31,F6数据库!C:Y,9,0),I31="B",VLOOKUP(F31,F6数据库!C:Y,15,0),I31="C",VLOOKUP(F31,F6数据库!C:Y,21,0))*C31</f>
        <v>#N/A</v>
      </c>
      <c r="U31" s="18" t="e" cm="1">
        <f t="array" ref="U31">_xlfn.IFS(I31="A",VLOOKUP(F31,F6数据库!C:Y,10,0),I31="B",VLOOKUP(F31,F6数据库!C:Y,16,0),I31="C",VLOOKUP(F31,F6数据库!C:Y,22,0))</f>
        <v>#N/A</v>
      </c>
      <c r="V31" s="18" t="e" cm="1">
        <f t="array" ref="V31">_xlfn.IFS(I31="A",VLOOKUP(F31,F6数据库!C:Y,11,0),I31="B",VLOOKUP(F31,F6数据库!C:Y,17,0),I31="C",VLOOKUP(F31,F6数据库!C:Y,23,0))</f>
        <v>#N/A</v>
      </c>
      <c r="W31" s="18"/>
    </row>
    <row r="32" spans="1:23" x14ac:dyDescent="0.25">
      <c r="A32" s="22"/>
      <c r="B32" s="3"/>
      <c r="C32" s="3"/>
      <c r="D32" s="3"/>
      <c r="E32" s="18" t="e">
        <f t="shared" si="4"/>
        <v>#VALUE!</v>
      </c>
      <c r="F32" s="18" t="e">
        <f t="shared" si="5"/>
        <v>#VALUE!</v>
      </c>
      <c r="G32" s="18" t="str">
        <f t="shared" si="6"/>
        <v/>
      </c>
      <c r="H32" s="18" t="str">
        <f t="shared" si="7"/>
        <v/>
      </c>
      <c r="I32" s="18" t="str">
        <f t="shared" si="8"/>
        <v/>
      </c>
      <c r="J32" s="18" t="str">
        <f t="shared" si="9"/>
        <v/>
      </c>
      <c r="K32" s="18" t="str">
        <f t="shared" si="10"/>
        <v/>
      </c>
      <c r="L32" s="18" t="e">
        <f>VLOOKUP(F32,F6数据库!C:Y,3,0)</f>
        <v>#VALUE!</v>
      </c>
      <c r="M32" s="18" t="e">
        <f t="shared" si="11"/>
        <v>#VALUE!</v>
      </c>
      <c r="N32" s="19" t="e">
        <f t="shared" si="12"/>
        <v>#VALUE!</v>
      </c>
      <c r="O32" s="18" t="e">
        <f>VLOOKUP(F32,F6数据库!C:Y,4,0)</f>
        <v>#VALUE!</v>
      </c>
      <c r="P32" s="18" t="e">
        <f>VLOOKUP(G32,F6数据库!AA:AB,2,0)</f>
        <v>#N/A</v>
      </c>
      <c r="Q32" s="18"/>
      <c r="R32" s="18" t="e" cm="1">
        <f t="array" ref="R32">_xlfn.IFS(I32="A",VLOOKUP(F32,F6数据库!C:Y,7,0),I32="B",VLOOKUP(F32,F6数据库!C:Y,13,0),I32="C",VLOOKUP(F32,F6数据库!C:Y,19,0))</f>
        <v>#N/A</v>
      </c>
      <c r="S32" s="18" t="e" cm="1">
        <f t="array" ref="S32">_xlfn.IFS(I32="A",VLOOKUP(F32,F6数据库!C:Y,8,0),I32="B",VLOOKUP(F32,F6数据库!C:Y,14,0),I32="C",VLOOKUP(F32,F6数据库!C:Y,20,0))</f>
        <v>#N/A</v>
      </c>
      <c r="T32" s="19" t="e" cm="1">
        <f t="array" ref="T32">_xlfn.IFS(I32="A",VLOOKUP(F32,F6数据库!C:Y,9,0),I32="B",VLOOKUP(F32,F6数据库!C:Y,15,0),I32="C",VLOOKUP(F32,F6数据库!C:Y,21,0))*C32</f>
        <v>#N/A</v>
      </c>
      <c r="U32" s="18" t="e" cm="1">
        <f t="array" ref="U32">_xlfn.IFS(I32="A",VLOOKUP(F32,F6数据库!C:Y,10,0),I32="B",VLOOKUP(F32,F6数据库!C:Y,16,0),I32="C",VLOOKUP(F32,F6数据库!C:Y,22,0))</f>
        <v>#N/A</v>
      </c>
      <c r="V32" s="18" t="e" cm="1">
        <f t="array" ref="V32">_xlfn.IFS(I32="A",VLOOKUP(F32,F6数据库!C:Y,11,0),I32="B",VLOOKUP(F32,F6数据库!C:Y,17,0),I32="C",VLOOKUP(F32,F6数据库!C:Y,23,0))</f>
        <v>#N/A</v>
      </c>
      <c r="W32" s="18"/>
    </row>
    <row r="33" spans="1:23" x14ac:dyDescent="0.25">
      <c r="A33" s="22"/>
      <c r="B33" s="3"/>
      <c r="C33" s="3"/>
      <c r="D33" s="3"/>
      <c r="E33" s="18" t="e">
        <f t="shared" si="4"/>
        <v>#VALUE!</v>
      </c>
      <c r="F33" s="18" t="e">
        <f t="shared" si="5"/>
        <v>#VALUE!</v>
      </c>
      <c r="G33" s="18" t="str">
        <f t="shared" si="6"/>
        <v/>
      </c>
      <c r="H33" s="18" t="str">
        <f t="shared" si="7"/>
        <v/>
      </c>
      <c r="I33" s="18" t="str">
        <f t="shared" si="8"/>
        <v/>
      </c>
      <c r="J33" s="18" t="str">
        <f t="shared" si="9"/>
        <v/>
      </c>
      <c r="K33" s="18" t="str">
        <f t="shared" si="10"/>
        <v/>
      </c>
      <c r="L33" s="18" t="e">
        <f>VLOOKUP(F33,F6数据库!C:Y,3,0)</f>
        <v>#VALUE!</v>
      </c>
      <c r="M33" s="18" t="e">
        <f t="shared" si="11"/>
        <v>#VALUE!</v>
      </c>
      <c r="N33" s="19" t="e">
        <f t="shared" si="12"/>
        <v>#VALUE!</v>
      </c>
      <c r="O33" s="18" t="e">
        <f>VLOOKUP(F33,F6数据库!C:Y,4,0)</f>
        <v>#VALUE!</v>
      </c>
      <c r="P33" s="18" t="e">
        <f>VLOOKUP(G33,F6数据库!AA:AB,2,0)</f>
        <v>#N/A</v>
      </c>
      <c r="Q33" s="18"/>
      <c r="R33" s="18" t="e" cm="1">
        <f t="array" ref="R33">_xlfn.IFS(I33="A",VLOOKUP(F33,F6数据库!C:Y,7,0),I33="B",VLOOKUP(F33,F6数据库!C:Y,13,0),I33="C",VLOOKUP(F33,F6数据库!C:Y,19,0))</f>
        <v>#N/A</v>
      </c>
      <c r="S33" s="18" t="e" cm="1">
        <f t="array" ref="S33">_xlfn.IFS(I33="A",VLOOKUP(F33,F6数据库!C:Y,8,0),I33="B",VLOOKUP(F33,F6数据库!C:Y,14,0),I33="C",VLOOKUP(F33,F6数据库!C:Y,20,0))</f>
        <v>#N/A</v>
      </c>
      <c r="T33" s="19" t="e" cm="1">
        <f t="array" ref="T33">_xlfn.IFS(I33="A",VLOOKUP(F33,F6数据库!C:Y,9,0),I33="B",VLOOKUP(F33,F6数据库!C:Y,15,0),I33="C",VLOOKUP(F33,F6数据库!C:Y,21,0))*C33</f>
        <v>#N/A</v>
      </c>
      <c r="U33" s="18" t="e" cm="1">
        <f t="array" ref="U33">_xlfn.IFS(I33="A",VLOOKUP(F33,F6数据库!C:Y,10,0),I33="B",VLOOKUP(F33,F6数据库!C:Y,16,0),I33="C",VLOOKUP(F33,F6数据库!C:Y,22,0))</f>
        <v>#N/A</v>
      </c>
      <c r="V33" s="18" t="e" cm="1">
        <f t="array" ref="V33">_xlfn.IFS(I33="A",VLOOKUP(F33,F6数据库!C:Y,11,0),I33="B",VLOOKUP(F33,F6数据库!C:Y,17,0),I33="C",VLOOKUP(F33,F6数据库!C:Y,23,0))</f>
        <v>#N/A</v>
      </c>
      <c r="W33" s="18"/>
    </row>
    <row r="34" spans="1:23" x14ac:dyDescent="0.25">
      <c r="A34" s="22"/>
      <c r="B34" s="3"/>
      <c r="C34" s="3"/>
      <c r="D34" s="3"/>
      <c r="E34" s="18" t="e">
        <f t="shared" si="4"/>
        <v>#VALUE!</v>
      </c>
      <c r="F34" s="18" t="e">
        <f t="shared" si="5"/>
        <v>#VALUE!</v>
      </c>
      <c r="G34" s="18" t="str">
        <f t="shared" si="6"/>
        <v/>
      </c>
      <c r="H34" s="18" t="str">
        <f t="shared" si="7"/>
        <v/>
      </c>
      <c r="I34" s="18" t="str">
        <f t="shared" si="8"/>
        <v/>
      </c>
      <c r="J34" s="18" t="str">
        <f t="shared" si="9"/>
        <v/>
      </c>
      <c r="K34" s="18" t="str">
        <f t="shared" si="10"/>
        <v/>
      </c>
      <c r="L34" s="18" t="e">
        <f>VLOOKUP(F34,F6数据库!C:Y,3,0)</f>
        <v>#VALUE!</v>
      </c>
      <c r="M34" s="18" t="e">
        <f t="shared" si="11"/>
        <v>#VALUE!</v>
      </c>
      <c r="N34" s="19" t="e">
        <f t="shared" si="12"/>
        <v>#VALUE!</v>
      </c>
      <c r="O34" s="18" t="e">
        <f>VLOOKUP(F34,F6数据库!C:Y,4,0)</f>
        <v>#VALUE!</v>
      </c>
      <c r="P34" s="18" t="e">
        <f>VLOOKUP(G34,F6数据库!AA:AB,2,0)</f>
        <v>#N/A</v>
      </c>
      <c r="Q34" s="18"/>
      <c r="R34" s="18" t="e" cm="1">
        <f t="array" ref="R34">_xlfn.IFS(I34="A",VLOOKUP(F34,F6数据库!C:Y,7,0),I34="B",VLOOKUP(F34,F6数据库!C:Y,13,0),I34="C",VLOOKUP(F34,F6数据库!C:Y,19,0))</f>
        <v>#N/A</v>
      </c>
      <c r="S34" s="18" t="e" cm="1">
        <f t="array" ref="S34">_xlfn.IFS(I34="A",VLOOKUP(F34,F6数据库!C:Y,8,0),I34="B",VLOOKUP(F34,F6数据库!C:Y,14,0),I34="C",VLOOKUP(F34,F6数据库!C:Y,20,0))</f>
        <v>#N/A</v>
      </c>
      <c r="T34" s="19" t="e" cm="1">
        <f t="array" ref="T34">_xlfn.IFS(I34="A",VLOOKUP(F34,F6数据库!C:Y,9,0),I34="B",VLOOKUP(F34,F6数据库!C:Y,15,0),I34="C",VLOOKUP(F34,F6数据库!C:Y,21,0))*C34</f>
        <v>#N/A</v>
      </c>
      <c r="U34" s="18" t="e" cm="1">
        <f t="array" ref="U34">_xlfn.IFS(I34="A",VLOOKUP(F34,F6数据库!C:Y,10,0),I34="B",VLOOKUP(F34,F6数据库!C:Y,16,0),I34="C",VLOOKUP(F34,F6数据库!C:Y,22,0))</f>
        <v>#N/A</v>
      </c>
      <c r="V34" s="18" t="e" cm="1">
        <f t="array" ref="V34">_xlfn.IFS(I34="A",VLOOKUP(F34,F6数据库!C:Y,11,0),I34="B",VLOOKUP(F34,F6数据库!C:Y,17,0),I34="C",VLOOKUP(F34,F6数据库!C:Y,23,0))</f>
        <v>#N/A</v>
      </c>
      <c r="W34" s="18"/>
    </row>
    <row r="35" spans="1:23" x14ac:dyDescent="0.25">
      <c r="A35" s="22"/>
      <c r="B35" s="3"/>
      <c r="C35" s="3"/>
      <c r="D35" s="3"/>
      <c r="E35" s="18" t="e">
        <f t="shared" si="4"/>
        <v>#VALUE!</v>
      </c>
      <c r="F35" s="18" t="e">
        <f t="shared" si="5"/>
        <v>#VALUE!</v>
      </c>
      <c r="G35" s="18" t="str">
        <f t="shared" si="6"/>
        <v/>
      </c>
      <c r="H35" s="18" t="str">
        <f t="shared" si="7"/>
        <v/>
      </c>
      <c r="I35" s="18" t="str">
        <f t="shared" si="8"/>
        <v/>
      </c>
      <c r="J35" s="18" t="str">
        <f t="shared" si="9"/>
        <v/>
      </c>
      <c r="K35" s="18" t="str">
        <f t="shared" si="10"/>
        <v/>
      </c>
      <c r="L35" s="18" t="e">
        <f>VLOOKUP(F35,F6数据库!C:Y,3,0)</f>
        <v>#VALUE!</v>
      </c>
      <c r="M35" s="18" t="e">
        <f t="shared" si="11"/>
        <v>#VALUE!</v>
      </c>
      <c r="N35" s="19" t="e">
        <f t="shared" si="12"/>
        <v>#VALUE!</v>
      </c>
      <c r="O35" s="18" t="e">
        <f>VLOOKUP(F35,F6数据库!C:Y,4,0)</f>
        <v>#VALUE!</v>
      </c>
      <c r="P35" s="18" t="e">
        <f>VLOOKUP(G35,F6数据库!AA:AB,2,0)</f>
        <v>#N/A</v>
      </c>
      <c r="Q35" s="18"/>
      <c r="R35" s="18" t="e" cm="1">
        <f t="array" ref="R35">_xlfn.IFS(I35="A",VLOOKUP(F35,F6数据库!C:Y,7,0),I35="B",VLOOKUP(F35,F6数据库!C:Y,13,0),I35="C",VLOOKUP(F35,F6数据库!C:Y,19,0))</f>
        <v>#N/A</v>
      </c>
      <c r="S35" s="18" t="e" cm="1">
        <f t="array" ref="S35">_xlfn.IFS(I35="A",VLOOKUP(F35,F6数据库!C:Y,8,0),I35="B",VLOOKUP(F35,F6数据库!C:Y,14,0),I35="C",VLOOKUP(F35,F6数据库!C:Y,20,0))</f>
        <v>#N/A</v>
      </c>
      <c r="T35" s="19" t="e" cm="1">
        <f t="array" ref="T35">_xlfn.IFS(I35="A",VLOOKUP(F35,F6数据库!C:Y,9,0),I35="B",VLOOKUP(F35,F6数据库!C:Y,15,0),I35="C",VLOOKUP(F35,F6数据库!C:Y,21,0))*C35</f>
        <v>#N/A</v>
      </c>
      <c r="U35" s="18" t="e" cm="1">
        <f t="array" ref="U35">_xlfn.IFS(I35="A",VLOOKUP(F35,F6数据库!C:Y,10,0),I35="B",VLOOKUP(F35,F6数据库!C:Y,16,0),I35="C",VLOOKUP(F35,F6数据库!C:Y,22,0))</f>
        <v>#N/A</v>
      </c>
      <c r="V35" s="18" t="e" cm="1">
        <f t="array" ref="V35">_xlfn.IFS(I35="A",VLOOKUP(F35,F6数据库!C:Y,11,0),I35="B",VLOOKUP(F35,F6数据库!C:Y,17,0),I35="C",VLOOKUP(F35,F6数据库!C:Y,23,0))</f>
        <v>#N/A</v>
      </c>
      <c r="W35" s="18"/>
    </row>
    <row r="36" spans="1:23" x14ac:dyDescent="0.25">
      <c r="A36" s="22"/>
      <c r="B36" s="3"/>
      <c r="C36" s="3"/>
      <c r="D36" s="3"/>
      <c r="E36" s="18" t="e">
        <f t="shared" si="4"/>
        <v>#VALUE!</v>
      </c>
      <c r="F36" s="18" t="e">
        <f t="shared" si="5"/>
        <v>#VALUE!</v>
      </c>
      <c r="G36" s="18" t="str">
        <f t="shared" si="6"/>
        <v/>
      </c>
      <c r="H36" s="18" t="str">
        <f t="shared" si="7"/>
        <v/>
      </c>
      <c r="I36" s="18" t="str">
        <f t="shared" si="8"/>
        <v/>
      </c>
      <c r="J36" s="18" t="str">
        <f t="shared" si="9"/>
        <v/>
      </c>
      <c r="K36" s="18" t="str">
        <f t="shared" si="10"/>
        <v/>
      </c>
      <c r="L36" s="18" t="e">
        <f>VLOOKUP(F36,F6数据库!C:Y,3,0)</f>
        <v>#VALUE!</v>
      </c>
      <c r="M36" s="18" t="e">
        <f t="shared" si="11"/>
        <v>#VALUE!</v>
      </c>
      <c r="N36" s="19" t="e">
        <f t="shared" si="12"/>
        <v>#VALUE!</v>
      </c>
      <c r="O36" s="18" t="e">
        <f>VLOOKUP(F36,F6数据库!C:Y,4,0)</f>
        <v>#VALUE!</v>
      </c>
      <c r="P36" s="18" t="e">
        <f>VLOOKUP(G36,F6数据库!AA:AB,2,0)</f>
        <v>#N/A</v>
      </c>
      <c r="Q36" s="18"/>
      <c r="R36" s="18" t="e" cm="1">
        <f t="array" ref="R36">_xlfn.IFS(I36="A",VLOOKUP(F36,F6数据库!C:Y,7,0),I36="B",VLOOKUP(F36,F6数据库!C:Y,13,0),I36="C",VLOOKUP(F36,F6数据库!C:Y,19,0))</f>
        <v>#N/A</v>
      </c>
      <c r="S36" s="18" t="e" cm="1">
        <f t="array" ref="S36">_xlfn.IFS(I36="A",VLOOKUP(F36,F6数据库!C:Y,8,0),I36="B",VLOOKUP(F36,F6数据库!C:Y,14,0),I36="C",VLOOKUP(F36,F6数据库!C:Y,20,0))</f>
        <v>#N/A</v>
      </c>
      <c r="T36" s="19" t="e" cm="1">
        <f t="array" ref="T36">_xlfn.IFS(I36="A",VLOOKUP(F36,F6数据库!C:Y,9,0),I36="B",VLOOKUP(F36,F6数据库!C:Y,15,0),I36="C",VLOOKUP(F36,F6数据库!C:Y,21,0))*C36</f>
        <v>#N/A</v>
      </c>
      <c r="U36" s="18" t="e" cm="1">
        <f t="array" ref="U36">_xlfn.IFS(I36="A",VLOOKUP(F36,F6数据库!C:Y,10,0),I36="B",VLOOKUP(F36,F6数据库!C:Y,16,0),I36="C",VLOOKUP(F36,F6数据库!C:Y,22,0))</f>
        <v>#N/A</v>
      </c>
      <c r="V36" s="18" t="e" cm="1">
        <f t="array" ref="V36">_xlfn.IFS(I36="A",VLOOKUP(F36,F6数据库!C:Y,11,0),I36="B",VLOOKUP(F36,F6数据库!C:Y,17,0),I36="C",VLOOKUP(F36,F6数据库!C:Y,23,0))</f>
        <v>#N/A</v>
      </c>
      <c r="W36" s="18"/>
    </row>
    <row r="37" spans="1:23" x14ac:dyDescent="0.25">
      <c r="A37" s="22"/>
      <c r="B37" s="3"/>
      <c r="C37" s="3"/>
      <c r="D37" s="3"/>
      <c r="E37" s="18" t="e">
        <f t="shared" si="4"/>
        <v>#VALUE!</v>
      </c>
      <c r="F37" s="18" t="e">
        <f t="shared" si="5"/>
        <v>#VALUE!</v>
      </c>
      <c r="G37" s="18" t="str">
        <f t="shared" si="6"/>
        <v/>
      </c>
      <c r="H37" s="18" t="str">
        <f t="shared" si="7"/>
        <v/>
      </c>
      <c r="I37" s="18" t="str">
        <f t="shared" si="8"/>
        <v/>
      </c>
      <c r="J37" s="18" t="str">
        <f t="shared" si="9"/>
        <v/>
      </c>
      <c r="K37" s="18" t="str">
        <f t="shared" si="10"/>
        <v/>
      </c>
      <c r="L37" s="18" t="e">
        <f>VLOOKUP(F37,F6数据库!C:Y,3,0)</f>
        <v>#VALUE!</v>
      </c>
      <c r="M37" s="18" t="e">
        <f t="shared" si="11"/>
        <v>#VALUE!</v>
      </c>
      <c r="N37" s="19" t="e">
        <f t="shared" si="12"/>
        <v>#VALUE!</v>
      </c>
      <c r="O37" s="18" t="e">
        <f>VLOOKUP(F37,F6数据库!C:Y,4,0)</f>
        <v>#VALUE!</v>
      </c>
      <c r="P37" s="18" t="e">
        <f>VLOOKUP(G37,F6数据库!AA:AB,2,0)</f>
        <v>#N/A</v>
      </c>
      <c r="Q37" s="18"/>
      <c r="R37" s="18" t="e" cm="1">
        <f t="array" ref="R37">_xlfn.IFS(I37="A",VLOOKUP(F37,F6数据库!C:Y,7,0),I37="B",VLOOKUP(F37,F6数据库!C:Y,13,0),I37="C",VLOOKUP(F37,F6数据库!C:Y,19,0))</f>
        <v>#N/A</v>
      </c>
      <c r="S37" s="18" t="e" cm="1">
        <f t="array" ref="S37">_xlfn.IFS(I37="A",VLOOKUP(F37,F6数据库!C:Y,8,0),I37="B",VLOOKUP(F37,F6数据库!C:Y,14,0),I37="C",VLOOKUP(F37,F6数据库!C:Y,20,0))</f>
        <v>#N/A</v>
      </c>
      <c r="T37" s="19" t="e" cm="1">
        <f t="array" ref="T37">_xlfn.IFS(I37="A",VLOOKUP(F37,F6数据库!C:Y,9,0),I37="B",VLOOKUP(F37,F6数据库!C:Y,15,0),I37="C",VLOOKUP(F37,F6数据库!C:Y,21,0))*C37</f>
        <v>#N/A</v>
      </c>
      <c r="U37" s="18" t="e" cm="1">
        <f t="array" ref="U37">_xlfn.IFS(I37="A",VLOOKUP(F37,F6数据库!C:Y,10,0),I37="B",VLOOKUP(F37,F6数据库!C:Y,16,0),I37="C",VLOOKUP(F37,F6数据库!C:Y,22,0))</f>
        <v>#N/A</v>
      </c>
      <c r="V37" s="18" t="e" cm="1">
        <f t="array" ref="V37">_xlfn.IFS(I37="A",VLOOKUP(F37,F6数据库!C:Y,11,0),I37="B",VLOOKUP(F37,F6数据库!C:Y,17,0),I37="C",VLOOKUP(F37,F6数据库!C:Y,23,0))</f>
        <v>#N/A</v>
      </c>
      <c r="W37" s="18"/>
    </row>
    <row r="38" spans="1:23" x14ac:dyDescent="0.25">
      <c r="A38" s="22"/>
      <c r="B38" s="3"/>
      <c r="C38" s="3"/>
      <c r="D38" s="3"/>
      <c r="E38" s="18" t="e">
        <f t="shared" si="4"/>
        <v>#VALUE!</v>
      </c>
      <c r="F38" s="18" t="e">
        <f t="shared" si="5"/>
        <v>#VALUE!</v>
      </c>
      <c r="G38" s="18" t="str">
        <f t="shared" si="6"/>
        <v/>
      </c>
      <c r="H38" s="18" t="str">
        <f t="shared" si="7"/>
        <v/>
      </c>
      <c r="I38" s="18" t="str">
        <f t="shared" si="8"/>
        <v/>
      </c>
      <c r="J38" s="18" t="str">
        <f t="shared" si="9"/>
        <v/>
      </c>
      <c r="K38" s="18" t="str">
        <f t="shared" si="10"/>
        <v/>
      </c>
      <c r="L38" s="18" t="e">
        <f>VLOOKUP(F38,F6数据库!C:Y,3,0)</f>
        <v>#VALUE!</v>
      </c>
      <c r="M38" s="18" t="e">
        <f t="shared" si="11"/>
        <v>#VALUE!</v>
      </c>
      <c r="N38" s="19" t="e">
        <f t="shared" si="12"/>
        <v>#VALUE!</v>
      </c>
      <c r="O38" s="18" t="e">
        <f>VLOOKUP(F38,F6数据库!C:Y,4,0)</f>
        <v>#VALUE!</v>
      </c>
      <c r="P38" s="18" t="e">
        <f>VLOOKUP(G38,F6数据库!AA:AB,2,0)</f>
        <v>#N/A</v>
      </c>
      <c r="Q38" s="18"/>
      <c r="R38" s="18" t="e" cm="1">
        <f t="array" ref="R38">_xlfn.IFS(I38="A",VLOOKUP(F38,F6数据库!C:Y,7,0),I38="B",VLOOKUP(F38,F6数据库!C:Y,13,0),I38="C",VLOOKUP(F38,F6数据库!C:Y,19,0))</f>
        <v>#N/A</v>
      </c>
      <c r="S38" s="18" t="e" cm="1">
        <f t="array" ref="S38">_xlfn.IFS(I38="A",VLOOKUP(F38,F6数据库!C:Y,8,0),I38="B",VLOOKUP(F38,F6数据库!C:Y,14,0),I38="C",VLOOKUP(F38,F6数据库!C:Y,20,0))</f>
        <v>#N/A</v>
      </c>
      <c r="T38" s="19" t="e" cm="1">
        <f t="array" ref="T38">_xlfn.IFS(I38="A",VLOOKUP(F38,F6数据库!C:Y,9,0),I38="B",VLOOKUP(F38,F6数据库!C:Y,15,0),I38="C",VLOOKUP(F38,F6数据库!C:Y,21,0))*C38</f>
        <v>#N/A</v>
      </c>
      <c r="U38" s="18" t="e" cm="1">
        <f t="array" ref="U38">_xlfn.IFS(I38="A",VLOOKUP(F38,F6数据库!C:Y,10,0),I38="B",VLOOKUP(F38,F6数据库!C:Y,16,0),I38="C",VLOOKUP(F38,F6数据库!C:Y,22,0))</f>
        <v>#N/A</v>
      </c>
      <c r="V38" s="18" t="e" cm="1">
        <f t="array" ref="V38">_xlfn.IFS(I38="A",VLOOKUP(F38,F6数据库!C:Y,11,0),I38="B",VLOOKUP(F38,F6数据库!C:Y,17,0),I38="C",VLOOKUP(F38,F6数据库!C:Y,23,0))</f>
        <v>#N/A</v>
      </c>
      <c r="W38" s="18"/>
    </row>
    <row r="39" spans="1:23" x14ac:dyDescent="0.25">
      <c r="A39" s="22"/>
      <c r="B39" s="3"/>
      <c r="C39" s="3"/>
      <c r="D39" s="3"/>
      <c r="E39" s="18" t="e">
        <f t="shared" si="4"/>
        <v>#VALUE!</v>
      </c>
      <c r="F39" s="18" t="e">
        <f t="shared" si="5"/>
        <v>#VALUE!</v>
      </c>
      <c r="G39" s="18" t="str">
        <f t="shared" si="6"/>
        <v/>
      </c>
      <c r="H39" s="18" t="str">
        <f t="shared" si="7"/>
        <v/>
      </c>
      <c r="I39" s="18" t="str">
        <f t="shared" si="8"/>
        <v/>
      </c>
      <c r="J39" s="18" t="str">
        <f t="shared" si="9"/>
        <v/>
      </c>
      <c r="K39" s="18" t="str">
        <f t="shared" si="10"/>
        <v/>
      </c>
      <c r="L39" s="18" t="e">
        <f>VLOOKUP(F39,F6数据库!C:Y,3,0)</f>
        <v>#VALUE!</v>
      </c>
      <c r="M39" s="18" t="e">
        <f t="shared" si="11"/>
        <v>#VALUE!</v>
      </c>
      <c r="N39" s="19" t="e">
        <f t="shared" si="12"/>
        <v>#VALUE!</v>
      </c>
      <c r="O39" s="18" t="e">
        <f>VLOOKUP(F39,F6数据库!C:Y,4,0)</f>
        <v>#VALUE!</v>
      </c>
      <c r="P39" s="18" t="e">
        <f>VLOOKUP(G39,F6数据库!AA:AB,2,0)</f>
        <v>#N/A</v>
      </c>
      <c r="Q39" s="18"/>
      <c r="R39" s="18" t="e" cm="1">
        <f t="array" ref="R39">_xlfn.IFS(I39="A",VLOOKUP(F39,F6数据库!C:Y,7,0),I39="B",VLOOKUP(F39,F6数据库!C:Y,13,0),I39="C",VLOOKUP(F39,F6数据库!C:Y,19,0))</f>
        <v>#N/A</v>
      </c>
      <c r="S39" s="18" t="e" cm="1">
        <f t="array" ref="S39">_xlfn.IFS(I39="A",VLOOKUP(F39,F6数据库!C:Y,8,0),I39="B",VLOOKUP(F39,F6数据库!C:Y,14,0),I39="C",VLOOKUP(F39,F6数据库!C:Y,20,0))</f>
        <v>#N/A</v>
      </c>
      <c r="T39" s="19" t="e" cm="1">
        <f t="array" ref="T39">_xlfn.IFS(I39="A",VLOOKUP(F39,F6数据库!C:Y,9,0),I39="B",VLOOKUP(F39,F6数据库!C:Y,15,0),I39="C",VLOOKUP(F39,F6数据库!C:Y,21,0))*C39</f>
        <v>#N/A</v>
      </c>
      <c r="U39" s="18" t="e" cm="1">
        <f t="array" ref="U39">_xlfn.IFS(I39="A",VLOOKUP(F39,F6数据库!C:Y,10,0),I39="B",VLOOKUP(F39,F6数据库!C:Y,16,0),I39="C",VLOOKUP(F39,F6数据库!C:Y,22,0))</f>
        <v>#N/A</v>
      </c>
      <c r="V39" s="18" t="e" cm="1">
        <f t="array" ref="V39">_xlfn.IFS(I39="A",VLOOKUP(F39,F6数据库!C:Y,11,0),I39="B",VLOOKUP(F39,F6数据库!C:Y,17,0),I39="C",VLOOKUP(F39,F6数据库!C:Y,23,0))</f>
        <v>#N/A</v>
      </c>
      <c r="W39" s="18"/>
    </row>
    <row r="40" spans="1:23" x14ac:dyDescent="0.25">
      <c r="A40" s="22"/>
      <c r="B40" s="3"/>
      <c r="C40" s="3"/>
      <c r="D40" s="3"/>
      <c r="E40" s="18" t="e">
        <f t="shared" si="4"/>
        <v>#VALUE!</v>
      </c>
      <c r="F40" s="18" t="e">
        <f t="shared" si="5"/>
        <v>#VALUE!</v>
      </c>
      <c r="G40" s="18" t="str">
        <f t="shared" si="6"/>
        <v/>
      </c>
      <c r="H40" s="18" t="str">
        <f t="shared" si="7"/>
        <v/>
      </c>
      <c r="I40" s="18" t="str">
        <f t="shared" si="8"/>
        <v/>
      </c>
      <c r="J40" s="18" t="str">
        <f t="shared" si="9"/>
        <v/>
      </c>
      <c r="K40" s="18" t="str">
        <f t="shared" si="10"/>
        <v/>
      </c>
      <c r="L40" s="18" t="e">
        <f>VLOOKUP(F40,F6数据库!C:Y,3,0)</f>
        <v>#VALUE!</v>
      </c>
      <c r="M40" s="18" t="e">
        <f t="shared" si="11"/>
        <v>#VALUE!</v>
      </c>
      <c r="N40" s="19" t="e">
        <f t="shared" si="12"/>
        <v>#VALUE!</v>
      </c>
      <c r="O40" s="18" t="e">
        <f>VLOOKUP(F40,F6数据库!C:Y,4,0)</f>
        <v>#VALUE!</v>
      </c>
      <c r="P40" s="18" t="e">
        <f>VLOOKUP(G40,F6数据库!AA:AB,2,0)</f>
        <v>#N/A</v>
      </c>
      <c r="Q40" s="18"/>
      <c r="R40" s="18" t="e" cm="1">
        <f t="array" ref="R40">_xlfn.IFS(I40="A",VLOOKUP(F40,F6数据库!C:Y,7,0),I40="B",VLOOKUP(F40,F6数据库!C:Y,13,0),I40="C",VLOOKUP(F40,F6数据库!C:Y,19,0))</f>
        <v>#N/A</v>
      </c>
      <c r="S40" s="18" t="e" cm="1">
        <f t="array" ref="S40">_xlfn.IFS(I40="A",VLOOKUP(F40,F6数据库!C:Y,8,0),I40="B",VLOOKUP(F40,F6数据库!C:Y,14,0),I40="C",VLOOKUP(F40,F6数据库!C:Y,20,0))</f>
        <v>#N/A</v>
      </c>
      <c r="T40" s="19" t="e" cm="1">
        <f t="array" ref="T40">_xlfn.IFS(I40="A",VLOOKUP(F40,F6数据库!C:Y,9,0),I40="B",VLOOKUP(F40,F6数据库!C:Y,15,0),I40="C",VLOOKUP(F40,F6数据库!C:Y,21,0))*C40</f>
        <v>#N/A</v>
      </c>
      <c r="U40" s="18" t="e" cm="1">
        <f t="array" ref="U40">_xlfn.IFS(I40="A",VLOOKUP(F40,F6数据库!C:Y,10,0),I40="B",VLOOKUP(F40,F6数据库!C:Y,16,0),I40="C",VLOOKUP(F40,F6数据库!C:Y,22,0))</f>
        <v>#N/A</v>
      </c>
      <c r="V40" s="18" t="e" cm="1">
        <f t="array" ref="V40">_xlfn.IFS(I40="A",VLOOKUP(F40,F6数据库!C:Y,11,0),I40="B",VLOOKUP(F40,F6数据库!C:Y,17,0),I40="C",VLOOKUP(F40,F6数据库!C:Y,23,0))</f>
        <v>#N/A</v>
      </c>
      <c r="W40" s="18"/>
    </row>
    <row r="41" spans="1:23" x14ac:dyDescent="0.25">
      <c r="A41" s="22"/>
      <c r="B41" s="3"/>
      <c r="C41" s="3"/>
      <c r="D41" s="3"/>
      <c r="E41" s="18" t="e">
        <f t="shared" si="4"/>
        <v>#VALUE!</v>
      </c>
      <c r="F41" s="18" t="e">
        <f t="shared" si="5"/>
        <v>#VALUE!</v>
      </c>
      <c r="G41" s="18" t="str">
        <f t="shared" si="6"/>
        <v/>
      </c>
      <c r="H41" s="18" t="str">
        <f t="shared" si="7"/>
        <v/>
      </c>
      <c r="I41" s="18" t="str">
        <f t="shared" si="8"/>
        <v/>
      </c>
      <c r="J41" s="18" t="str">
        <f t="shared" si="9"/>
        <v/>
      </c>
      <c r="K41" s="18" t="str">
        <f t="shared" si="10"/>
        <v/>
      </c>
      <c r="L41" s="18" t="e">
        <f>VLOOKUP(F41,F6数据库!C:Y,3,0)</f>
        <v>#VALUE!</v>
      </c>
      <c r="M41" s="18" t="e">
        <f t="shared" si="11"/>
        <v>#VALUE!</v>
      </c>
      <c r="N41" s="19" t="e">
        <f t="shared" si="12"/>
        <v>#VALUE!</v>
      </c>
      <c r="O41" s="18" t="e">
        <f>VLOOKUP(F41,F6数据库!C:Y,4,0)</f>
        <v>#VALUE!</v>
      </c>
      <c r="P41" s="18" t="e">
        <f>VLOOKUP(G41,F6数据库!AA:AB,2,0)</f>
        <v>#N/A</v>
      </c>
      <c r="Q41" s="18"/>
      <c r="R41" s="18" t="e" cm="1">
        <f t="array" ref="R41">_xlfn.IFS(I41="A",VLOOKUP(F41,F6数据库!C:Y,7,0),I41="B",VLOOKUP(F41,F6数据库!C:Y,13,0),I41="C",VLOOKUP(F41,F6数据库!C:Y,19,0))</f>
        <v>#N/A</v>
      </c>
      <c r="S41" s="18" t="e" cm="1">
        <f t="array" ref="S41">_xlfn.IFS(I41="A",VLOOKUP(F41,F6数据库!C:Y,8,0),I41="B",VLOOKUP(F41,F6数据库!C:Y,14,0),I41="C",VLOOKUP(F41,F6数据库!C:Y,20,0))</f>
        <v>#N/A</v>
      </c>
      <c r="T41" s="19" t="e" cm="1">
        <f t="array" ref="T41">_xlfn.IFS(I41="A",VLOOKUP(F41,F6数据库!C:Y,9,0),I41="B",VLOOKUP(F41,F6数据库!C:Y,15,0),I41="C",VLOOKUP(F41,F6数据库!C:Y,21,0))*C41</f>
        <v>#N/A</v>
      </c>
      <c r="U41" s="18" t="e" cm="1">
        <f t="array" ref="U41">_xlfn.IFS(I41="A",VLOOKUP(F41,F6数据库!C:Y,10,0),I41="B",VLOOKUP(F41,F6数据库!C:Y,16,0),I41="C",VLOOKUP(F41,F6数据库!C:Y,22,0))</f>
        <v>#N/A</v>
      </c>
      <c r="V41" s="18" t="e" cm="1">
        <f t="array" ref="V41">_xlfn.IFS(I41="A",VLOOKUP(F41,F6数据库!C:Y,11,0),I41="B",VLOOKUP(F41,F6数据库!C:Y,17,0),I41="C",VLOOKUP(F41,F6数据库!C:Y,23,0))</f>
        <v>#N/A</v>
      </c>
      <c r="W41" s="18"/>
    </row>
    <row r="42" spans="1:23" x14ac:dyDescent="0.25">
      <c r="A42" s="22"/>
      <c r="B42" s="3"/>
      <c r="C42" s="3"/>
      <c r="D42" s="3"/>
      <c r="E42" s="18" t="e">
        <f t="shared" si="4"/>
        <v>#VALUE!</v>
      </c>
      <c r="F42" s="18" t="e">
        <f t="shared" si="5"/>
        <v>#VALUE!</v>
      </c>
      <c r="G42" s="18" t="str">
        <f t="shared" si="6"/>
        <v/>
      </c>
      <c r="H42" s="18" t="str">
        <f t="shared" si="7"/>
        <v/>
      </c>
      <c r="I42" s="18" t="str">
        <f t="shared" si="8"/>
        <v/>
      </c>
      <c r="J42" s="18" t="str">
        <f t="shared" si="9"/>
        <v/>
      </c>
      <c r="K42" s="18" t="str">
        <f t="shared" si="10"/>
        <v/>
      </c>
      <c r="L42" s="18" t="e">
        <f>VLOOKUP(F42,F6数据库!C:Y,3,0)</f>
        <v>#VALUE!</v>
      </c>
      <c r="M42" s="18" t="e">
        <f t="shared" si="11"/>
        <v>#VALUE!</v>
      </c>
      <c r="N42" s="19" t="e">
        <f t="shared" si="12"/>
        <v>#VALUE!</v>
      </c>
      <c r="O42" s="18" t="e">
        <f>VLOOKUP(F42,F6数据库!C:Y,4,0)</f>
        <v>#VALUE!</v>
      </c>
      <c r="P42" s="18" t="e">
        <f>VLOOKUP(G42,F6数据库!AA:AB,2,0)</f>
        <v>#N/A</v>
      </c>
      <c r="Q42" s="18"/>
      <c r="R42" s="18" t="e" cm="1">
        <f t="array" ref="R42">_xlfn.IFS(I42="A",VLOOKUP(F42,F6数据库!C:Y,7,0),I42="B",VLOOKUP(F42,F6数据库!C:Y,13,0),I42="C",VLOOKUP(F42,F6数据库!C:Y,19,0))</f>
        <v>#N/A</v>
      </c>
      <c r="S42" s="18" t="e" cm="1">
        <f t="array" ref="S42">_xlfn.IFS(I42="A",VLOOKUP(F42,F6数据库!C:Y,8,0),I42="B",VLOOKUP(F42,F6数据库!C:Y,14,0),I42="C",VLOOKUP(F42,F6数据库!C:Y,20,0))</f>
        <v>#N/A</v>
      </c>
      <c r="T42" s="19" t="e" cm="1">
        <f t="array" ref="T42">_xlfn.IFS(I42="A",VLOOKUP(F42,F6数据库!C:Y,9,0),I42="B",VLOOKUP(F42,F6数据库!C:Y,15,0),I42="C",VLOOKUP(F42,F6数据库!C:Y,21,0))*C42</f>
        <v>#N/A</v>
      </c>
      <c r="U42" s="18" t="e" cm="1">
        <f t="array" ref="U42">_xlfn.IFS(I42="A",VLOOKUP(F42,F6数据库!C:Y,10,0),I42="B",VLOOKUP(F42,F6数据库!C:Y,16,0),I42="C",VLOOKUP(F42,F6数据库!C:Y,22,0))</f>
        <v>#N/A</v>
      </c>
      <c r="V42" s="18" t="e" cm="1">
        <f t="array" ref="V42">_xlfn.IFS(I42="A",VLOOKUP(F42,F6数据库!C:Y,11,0),I42="B",VLOOKUP(F42,F6数据库!C:Y,17,0),I42="C",VLOOKUP(F42,F6数据库!C:Y,23,0))</f>
        <v>#N/A</v>
      </c>
      <c r="W42" s="18"/>
    </row>
    <row r="43" spans="1:23" x14ac:dyDescent="0.25">
      <c r="A43" s="22"/>
      <c r="B43" s="3"/>
      <c r="C43" s="3"/>
      <c r="D43" s="3"/>
      <c r="E43" s="18" t="e">
        <f t="shared" si="4"/>
        <v>#VALUE!</v>
      </c>
      <c r="F43" s="18" t="e">
        <f t="shared" si="5"/>
        <v>#VALUE!</v>
      </c>
      <c r="G43" s="18" t="str">
        <f t="shared" si="6"/>
        <v/>
      </c>
      <c r="H43" s="18" t="str">
        <f t="shared" si="7"/>
        <v/>
      </c>
      <c r="I43" s="18" t="str">
        <f t="shared" si="8"/>
        <v/>
      </c>
      <c r="J43" s="18" t="str">
        <f t="shared" si="9"/>
        <v/>
      </c>
      <c r="K43" s="18" t="str">
        <f t="shared" si="10"/>
        <v/>
      </c>
      <c r="L43" s="18" t="e">
        <f>VLOOKUP(F43,F6数据库!C:Y,3,0)</f>
        <v>#VALUE!</v>
      </c>
      <c r="M43" s="18" t="e">
        <f t="shared" si="11"/>
        <v>#VALUE!</v>
      </c>
      <c r="N43" s="19" t="e">
        <f t="shared" si="12"/>
        <v>#VALUE!</v>
      </c>
      <c r="O43" s="18" t="e">
        <f>VLOOKUP(F43,F6数据库!C:Y,4,0)</f>
        <v>#VALUE!</v>
      </c>
      <c r="P43" s="18" t="e">
        <f>VLOOKUP(G43,F6数据库!AA:AB,2,0)</f>
        <v>#N/A</v>
      </c>
      <c r="Q43" s="18"/>
      <c r="R43" s="18" t="e" cm="1">
        <f t="array" ref="R43">_xlfn.IFS(I43="A",VLOOKUP(F43,F6数据库!C:Y,7,0),I43="B",VLOOKUP(F43,F6数据库!C:Y,13,0),I43="C",VLOOKUP(F43,F6数据库!C:Y,19,0))</f>
        <v>#N/A</v>
      </c>
      <c r="S43" s="18" t="e" cm="1">
        <f t="array" ref="S43">_xlfn.IFS(I43="A",VLOOKUP(F43,F6数据库!C:Y,8,0),I43="B",VLOOKUP(F43,F6数据库!C:Y,14,0),I43="C",VLOOKUP(F43,F6数据库!C:Y,20,0))</f>
        <v>#N/A</v>
      </c>
      <c r="T43" s="19" t="e" cm="1">
        <f t="array" ref="T43">_xlfn.IFS(I43="A",VLOOKUP(F43,F6数据库!C:Y,9,0),I43="B",VLOOKUP(F43,F6数据库!C:Y,15,0),I43="C",VLOOKUP(F43,F6数据库!C:Y,21,0))*C43</f>
        <v>#N/A</v>
      </c>
      <c r="U43" s="18" t="e" cm="1">
        <f t="array" ref="U43">_xlfn.IFS(I43="A",VLOOKUP(F43,F6数据库!C:Y,10,0),I43="B",VLOOKUP(F43,F6数据库!C:Y,16,0),I43="C",VLOOKUP(F43,F6数据库!C:Y,22,0))</f>
        <v>#N/A</v>
      </c>
      <c r="V43" s="18" t="e" cm="1">
        <f t="array" ref="V43">_xlfn.IFS(I43="A",VLOOKUP(F43,F6数据库!C:Y,11,0),I43="B",VLOOKUP(F43,F6数据库!C:Y,17,0),I43="C",VLOOKUP(F43,F6数据库!C:Y,23,0))</f>
        <v>#N/A</v>
      </c>
      <c r="W43" s="18"/>
    </row>
    <row r="44" spans="1:23" x14ac:dyDescent="0.25">
      <c r="A44" s="22"/>
      <c r="B44" s="3"/>
      <c r="C44" s="3"/>
      <c r="D44" s="3"/>
      <c r="E44" s="18" t="e">
        <f t="shared" si="4"/>
        <v>#VALUE!</v>
      </c>
      <c r="F44" s="18" t="e">
        <f t="shared" si="5"/>
        <v>#VALUE!</v>
      </c>
      <c r="G44" s="18" t="str">
        <f t="shared" si="6"/>
        <v/>
      </c>
      <c r="H44" s="18" t="str">
        <f t="shared" si="7"/>
        <v/>
      </c>
      <c r="I44" s="18" t="str">
        <f t="shared" si="8"/>
        <v/>
      </c>
      <c r="J44" s="18" t="str">
        <f t="shared" si="9"/>
        <v/>
      </c>
      <c r="K44" s="18" t="str">
        <f t="shared" si="10"/>
        <v/>
      </c>
      <c r="L44" s="18" t="e">
        <f>VLOOKUP(F44,F6数据库!C:Y,3,0)</f>
        <v>#VALUE!</v>
      </c>
      <c r="M44" s="18" t="e">
        <f t="shared" si="11"/>
        <v>#VALUE!</v>
      </c>
      <c r="N44" s="19" t="e">
        <f t="shared" si="12"/>
        <v>#VALUE!</v>
      </c>
      <c r="O44" s="18" t="e">
        <f>VLOOKUP(F44,F6数据库!C:Y,4,0)</f>
        <v>#VALUE!</v>
      </c>
      <c r="P44" s="18" t="e">
        <f>VLOOKUP(G44,F6数据库!AA:AB,2,0)</f>
        <v>#N/A</v>
      </c>
      <c r="Q44" s="18"/>
      <c r="R44" s="18" t="e" cm="1">
        <f t="array" ref="R44">_xlfn.IFS(I44="A",VLOOKUP(F44,F6数据库!C:Y,7,0),I44="B",VLOOKUP(F44,F6数据库!C:Y,13,0),I44="C",VLOOKUP(F44,F6数据库!C:Y,19,0))</f>
        <v>#N/A</v>
      </c>
      <c r="S44" s="18" t="e" cm="1">
        <f t="array" ref="S44">_xlfn.IFS(I44="A",VLOOKUP(F44,F6数据库!C:Y,8,0),I44="B",VLOOKUP(F44,F6数据库!C:Y,14,0),I44="C",VLOOKUP(F44,F6数据库!C:Y,20,0))</f>
        <v>#N/A</v>
      </c>
      <c r="T44" s="19" t="e" cm="1">
        <f t="array" ref="T44">_xlfn.IFS(I44="A",VLOOKUP(F44,F6数据库!C:Y,9,0),I44="B",VLOOKUP(F44,F6数据库!C:Y,15,0),I44="C",VLOOKUP(F44,F6数据库!C:Y,21,0))*C44</f>
        <v>#N/A</v>
      </c>
      <c r="U44" s="18" t="e" cm="1">
        <f t="array" ref="U44">_xlfn.IFS(I44="A",VLOOKUP(F44,F6数据库!C:Y,10,0),I44="B",VLOOKUP(F44,F6数据库!C:Y,16,0),I44="C",VLOOKUP(F44,F6数据库!C:Y,22,0))</f>
        <v>#N/A</v>
      </c>
      <c r="V44" s="18" t="e" cm="1">
        <f t="array" ref="V44">_xlfn.IFS(I44="A",VLOOKUP(F44,F6数据库!C:Y,11,0),I44="B",VLOOKUP(F44,F6数据库!C:Y,17,0),I44="C",VLOOKUP(F44,F6数据库!C:Y,23,0))</f>
        <v>#N/A</v>
      </c>
      <c r="W44" s="18"/>
    </row>
    <row r="45" spans="1:23" x14ac:dyDescent="0.25">
      <c r="A45" s="22"/>
      <c r="B45" s="3"/>
      <c r="C45" s="3"/>
      <c r="D45" s="3"/>
      <c r="E45" s="18" t="e">
        <f t="shared" si="4"/>
        <v>#VALUE!</v>
      </c>
      <c r="F45" s="18" t="e">
        <f t="shared" si="5"/>
        <v>#VALUE!</v>
      </c>
      <c r="G45" s="18" t="str">
        <f t="shared" si="6"/>
        <v/>
      </c>
      <c r="H45" s="18" t="str">
        <f t="shared" si="7"/>
        <v/>
      </c>
      <c r="I45" s="18" t="str">
        <f t="shared" si="8"/>
        <v/>
      </c>
      <c r="J45" s="18" t="str">
        <f t="shared" si="9"/>
        <v/>
      </c>
      <c r="K45" s="18" t="str">
        <f t="shared" si="10"/>
        <v/>
      </c>
      <c r="L45" s="18" t="e">
        <f>VLOOKUP(F45,F6数据库!C:Y,3,0)</f>
        <v>#VALUE!</v>
      </c>
      <c r="M45" s="18" t="e">
        <f t="shared" si="11"/>
        <v>#VALUE!</v>
      </c>
      <c r="N45" s="19" t="e">
        <f t="shared" si="12"/>
        <v>#VALUE!</v>
      </c>
      <c r="O45" s="18" t="e">
        <f>VLOOKUP(F45,F6数据库!C:Y,4,0)</f>
        <v>#VALUE!</v>
      </c>
      <c r="P45" s="18" t="e">
        <f>VLOOKUP(G45,F6数据库!AA:AB,2,0)</f>
        <v>#N/A</v>
      </c>
      <c r="Q45" s="18"/>
      <c r="R45" s="18" t="e" cm="1">
        <f t="array" ref="R45">_xlfn.IFS(I45="A",VLOOKUP(F45,F6数据库!C:Y,7,0),I45="B",VLOOKUP(F45,F6数据库!C:Y,13,0),I45="C",VLOOKUP(F45,F6数据库!C:Y,19,0))</f>
        <v>#N/A</v>
      </c>
      <c r="S45" s="18" t="e" cm="1">
        <f t="array" ref="S45">_xlfn.IFS(I45="A",VLOOKUP(F45,F6数据库!C:Y,8,0),I45="B",VLOOKUP(F45,F6数据库!C:Y,14,0),I45="C",VLOOKUP(F45,F6数据库!C:Y,20,0))</f>
        <v>#N/A</v>
      </c>
      <c r="T45" s="19" t="e" cm="1">
        <f t="array" ref="T45">_xlfn.IFS(I45="A",VLOOKUP(F45,F6数据库!C:Y,9,0),I45="B",VLOOKUP(F45,F6数据库!C:Y,15,0),I45="C",VLOOKUP(F45,F6数据库!C:Y,21,0))*C45</f>
        <v>#N/A</v>
      </c>
      <c r="U45" s="18" t="e" cm="1">
        <f t="array" ref="U45">_xlfn.IFS(I45="A",VLOOKUP(F45,F6数据库!C:Y,10,0),I45="B",VLOOKUP(F45,F6数据库!C:Y,16,0),I45="C",VLOOKUP(F45,F6数据库!C:Y,22,0))</f>
        <v>#N/A</v>
      </c>
      <c r="V45" s="18" t="e" cm="1">
        <f t="array" ref="V45">_xlfn.IFS(I45="A",VLOOKUP(F45,F6数据库!C:Y,11,0),I45="B",VLOOKUP(F45,F6数据库!C:Y,17,0),I45="C",VLOOKUP(F45,F6数据库!C:Y,23,0))</f>
        <v>#N/A</v>
      </c>
      <c r="W45" s="18"/>
    </row>
    <row r="46" spans="1:23" x14ac:dyDescent="0.25">
      <c r="A46" s="22"/>
      <c r="B46" s="3"/>
      <c r="C46" s="3"/>
      <c r="D46" s="3"/>
      <c r="E46" s="18" t="e">
        <f t="shared" si="4"/>
        <v>#VALUE!</v>
      </c>
      <c r="F46" s="18" t="e">
        <f t="shared" si="5"/>
        <v>#VALUE!</v>
      </c>
      <c r="G46" s="18" t="str">
        <f t="shared" si="6"/>
        <v/>
      </c>
      <c r="H46" s="18" t="str">
        <f t="shared" si="7"/>
        <v/>
      </c>
      <c r="I46" s="18" t="str">
        <f t="shared" si="8"/>
        <v/>
      </c>
      <c r="J46" s="18" t="str">
        <f t="shared" si="9"/>
        <v/>
      </c>
      <c r="K46" s="18" t="str">
        <f t="shared" si="10"/>
        <v/>
      </c>
      <c r="L46" s="18" t="e">
        <f>VLOOKUP(F46,F6数据库!C:Y,3,0)</f>
        <v>#VALUE!</v>
      </c>
      <c r="M46" s="18" t="e">
        <f t="shared" si="11"/>
        <v>#VALUE!</v>
      </c>
      <c r="N46" s="19" t="e">
        <f t="shared" si="12"/>
        <v>#VALUE!</v>
      </c>
      <c r="O46" s="18" t="e">
        <f>VLOOKUP(F46,F6数据库!C:Y,4,0)</f>
        <v>#VALUE!</v>
      </c>
      <c r="P46" s="18" t="e">
        <f>VLOOKUP(G46,F6数据库!AA:AB,2,0)</f>
        <v>#N/A</v>
      </c>
      <c r="Q46" s="18"/>
      <c r="R46" s="18" t="e" cm="1">
        <f t="array" ref="R46">_xlfn.IFS(I46="A",VLOOKUP(F46,F6数据库!C:Y,7,0),I46="B",VLOOKUP(F46,F6数据库!C:Y,13,0),I46="C",VLOOKUP(F46,F6数据库!C:Y,19,0))</f>
        <v>#N/A</v>
      </c>
      <c r="S46" s="18" t="e" cm="1">
        <f t="array" ref="S46">_xlfn.IFS(I46="A",VLOOKUP(F46,F6数据库!C:Y,8,0),I46="B",VLOOKUP(F46,F6数据库!C:Y,14,0),I46="C",VLOOKUP(F46,F6数据库!C:Y,20,0))</f>
        <v>#N/A</v>
      </c>
      <c r="T46" s="19" t="e" cm="1">
        <f t="array" ref="T46">_xlfn.IFS(I46="A",VLOOKUP(F46,F6数据库!C:Y,9,0),I46="B",VLOOKUP(F46,F6数据库!C:Y,15,0),I46="C",VLOOKUP(F46,F6数据库!C:Y,21,0))*C46</f>
        <v>#N/A</v>
      </c>
      <c r="U46" s="18" t="e" cm="1">
        <f t="array" ref="U46">_xlfn.IFS(I46="A",VLOOKUP(F46,F6数据库!C:Y,10,0),I46="B",VLOOKUP(F46,F6数据库!C:Y,16,0),I46="C",VLOOKUP(F46,F6数据库!C:Y,22,0))</f>
        <v>#N/A</v>
      </c>
      <c r="V46" s="18" t="e" cm="1">
        <f t="array" ref="V46">_xlfn.IFS(I46="A",VLOOKUP(F46,F6数据库!C:Y,11,0),I46="B",VLOOKUP(F46,F6数据库!C:Y,17,0),I46="C",VLOOKUP(F46,F6数据库!C:Y,23,0))</f>
        <v>#N/A</v>
      </c>
      <c r="W46" s="18"/>
    </row>
    <row r="47" spans="1:23" x14ac:dyDescent="0.25">
      <c r="A47" s="22"/>
      <c r="B47" s="3"/>
      <c r="C47" s="3"/>
      <c r="D47" s="3"/>
      <c r="E47" s="18" t="e">
        <f t="shared" si="4"/>
        <v>#VALUE!</v>
      </c>
      <c r="F47" s="18" t="e">
        <f t="shared" si="5"/>
        <v>#VALUE!</v>
      </c>
      <c r="G47" s="18" t="str">
        <f t="shared" si="6"/>
        <v/>
      </c>
      <c r="H47" s="18" t="str">
        <f t="shared" si="7"/>
        <v/>
      </c>
      <c r="I47" s="18" t="str">
        <f t="shared" si="8"/>
        <v/>
      </c>
      <c r="J47" s="18" t="str">
        <f t="shared" si="9"/>
        <v/>
      </c>
      <c r="K47" s="18" t="str">
        <f t="shared" si="10"/>
        <v/>
      </c>
      <c r="L47" s="18" t="e">
        <f>VLOOKUP(F47,F6数据库!C:Y,3,0)</f>
        <v>#VALUE!</v>
      </c>
      <c r="M47" s="18" t="e">
        <f t="shared" si="11"/>
        <v>#VALUE!</v>
      </c>
      <c r="N47" s="19" t="e">
        <f t="shared" si="12"/>
        <v>#VALUE!</v>
      </c>
      <c r="O47" s="18" t="e">
        <f>VLOOKUP(F47,F6数据库!C:Y,4,0)</f>
        <v>#VALUE!</v>
      </c>
      <c r="P47" s="18" t="e">
        <f>VLOOKUP(G47,F6数据库!AA:AB,2,0)</f>
        <v>#N/A</v>
      </c>
      <c r="Q47" s="18"/>
      <c r="R47" s="18" t="e" cm="1">
        <f t="array" ref="R47">_xlfn.IFS(I47="A",VLOOKUP(F47,F6数据库!C:Y,7,0),I47="B",VLOOKUP(F47,F6数据库!C:Y,13,0),I47="C",VLOOKUP(F47,F6数据库!C:Y,19,0))</f>
        <v>#N/A</v>
      </c>
      <c r="S47" s="18" t="e" cm="1">
        <f t="array" ref="S47">_xlfn.IFS(I47="A",VLOOKUP(F47,F6数据库!C:Y,8,0),I47="B",VLOOKUP(F47,F6数据库!C:Y,14,0),I47="C",VLOOKUP(F47,F6数据库!C:Y,20,0))</f>
        <v>#N/A</v>
      </c>
      <c r="T47" s="19" t="e" cm="1">
        <f t="array" ref="T47">_xlfn.IFS(I47="A",VLOOKUP(F47,F6数据库!C:Y,9,0),I47="B",VLOOKUP(F47,F6数据库!C:Y,15,0),I47="C",VLOOKUP(F47,F6数据库!C:Y,21,0))*C47</f>
        <v>#N/A</v>
      </c>
      <c r="U47" s="18" t="e" cm="1">
        <f t="array" ref="U47">_xlfn.IFS(I47="A",VLOOKUP(F47,F6数据库!C:Y,10,0),I47="B",VLOOKUP(F47,F6数据库!C:Y,16,0),I47="C",VLOOKUP(F47,F6数据库!C:Y,22,0))</f>
        <v>#N/A</v>
      </c>
      <c r="V47" s="18" t="e" cm="1">
        <f t="array" ref="V47">_xlfn.IFS(I47="A",VLOOKUP(F47,F6数据库!C:Y,11,0),I47="B",VLOOKUP(F47,F6数据库!C:Y,17,0),I47="C",VLOOKUP(F47,F6数据库!C:Y,23,0))</f>
        <v>#N/A</v>
      </c>
      <c r="W47" s="18"/>
    </row>
    <row r="48" spans="1:23" x14ac:dyDescent="0.25">
      <c r="A48" s="22"/>
      <c r="B48" s="3"/>
      <c r="C48" s="3"/>
      <c r="D48" s="3"/>
      <c r="E48" s="18" t="e">
        <f t="shared" si="4"/>
        <v>#VALUE!</v>
      </c>
      <c r="F48" s="18" t="e">
        <f t="shared" si="5"/>
        <v>#VALUE!</v>
      </c>
      <c r="G48" s="18" t="str">
        <f t="shared" si="6"/>
        <v/>
      </c>
      <c r="H48" s="18" t="str">
        <f t="shared" si="7"/>
        <v/>
      </c>
      <c r="I48" s="18" t="str">
        <f t="shared" si="8"/>
        <v/>
      </c>
      <c r="J48" s="18" t="str">
        <f t="shared" si="9"/>
        <v/>
      </c>
      <c r="K48" s="18" t="str">
        <f t="shared" si="10"/>
        <v/>
      </c>
      <c r="L48" s="18" t="e">
        <f>VLOOKUP(F48,F6数据库!C:Y,3,0)</f>
        <v>#VALUE!</v>
      </c>
      <c r="M48" s="18" t="e">
        <f t="shared" si="11"/>
        <v>#VALUE!</v>
      </c>
      <c r="N48" s="19" t="e">
        <f t="shared" si="12"/>
        <v>#VALUE!</v>
      </c>
      <c r="O48" s="18" t="e">
        <f>VLOOKUP(F48,F6数据库!C:Y,4,0)</f>
        <v>#VALUE!</v>
      </c>
      <c r="P48" s="18" t="e">
        <f>VLOOKUP(G48,F6数据库!AA:AB,2,0)</f>
        <v>#N/A</v>
      </c>
      <c r="Q48" s="18"/>
      <c r="R48" s="18" t="e" cm="1">
        <f t="array" ref="R48">_xlfn.IFS(I48="A",VLOOKUP(F48,F6数据库!C:Y,7,0),I48="B",VLOOKUP(F48,F6数据库!C:Y,13,0),I48="C",VLOOKUP(F48,F6数据库!C:Y,19,0))</f>
        <v>#N/A</v>
      </c>
      <c r="S48" s="18" t="e" cm="1">
        <f t="array" ref="S48">_xlfn.IFS(I48="A",VLOOKUP(F48,F6数据库!C:Y,8,0),I48="B",VLOOKUP(F48,F6数据库!C:Y,14,0),I48="C",VLOOKUP(F48,F6数据库!C:Y,20,0))</f>
        <v>#N/A</v>
      </c>
      <c r="T48" s="19" t="e" cm="1">
        <f t="array" ref="T48">_xlfn.IFS(I48="A",VLOOKUP(F48,F6数据库!C:Y,9,0),I48="B",VLOOKUP(F48,F6数据库!C:Y,15,0),I48="C",VLOOKUP(F48,F6数据库!C:Y,21,0))*C48</f>
        <v>#N/A</v>
      </c>
      <c r="U48" s="18" t="e" cm="1">
        <f t="array" ref="U48">_xlfn.IFS(I48="A",VLOOKUP(F48,F6数据库!C:Y,10,0),I48="B",VLOOKUP(F48,F6数据库!C:Y,16,0),I48="C",VLOOKUP(F48,F6数据库!C:Y,22,0))</f>
        <v>#N/A</v>
      </c>
      <c r="V48" s="18" t="e" cm="1">
        <f t="array" ref="V48">_xlfn.IFS(I48="A",VLOOKUP(F48,F6数据库!C:Y,11,0),I48="B",VLOOKUP(F48,F6数据库!C:Y,17,0),I48="C",VLOOKUP(F48,F6数据库!C:Y,23,0))</f>
        <v>#N/A</v>
      </c>
      <c r="W48" s="18"/>
    </row>
    <row r="49" spans="1:23" x14ac:dyDescent="0.25">
      <c r="A49" s="22"/>
      <c r="B49" s="3"/>
      <c r="C49" s="3"/>
      <c r="D49" s="3"/>
      <c r="E49" s="18" t="e">
        <f t="shared" si="4"/>
        <v>#VALUE!</v>
      </c>
      <c r="F49" s="18" t="e">
        <f t="shared" si="5"/>
        <v>#VALUE!</v>
      </c>
      <c r="G49" s="18" t="str">
        <f t="shared" si="6"/>
        <v/>
      </c>
      <c r="H49" s="18" t="str">
        <f t="shared" si="7"/>
        <v/>
      </c>
      <c r="I49" s="18" t="str">
        <f t="shared" si="8"/>
        <v/>
      </c>
      <c r="J49" s="18" t="str">
        <f t="shared" si="9"/>
        <v/>
      </c>
      <c r="K49" s="18" t="str">
        <f t="shared" si="10"/>
        <v/>
      </c>
      <c r="L49" s="18" t="e">
        <f>VLOOKUP(F49,F6数据库!C:Y,3,0)</f>
        <v>#VALUE!</v>
      </c>
      <c r="M49" s="18" t="e">
        <f t="shared" si="11"/>
        <v>#VALUE!</v>
      </c>
      <c r="N49" s="19" t="e">
        <f t="shared" si="12"/>
        <v>#VALUE!</v>
      </c>
      <c r="O49" s="18" t="e">
        <f>VLOOKUP(F49,F6数据库!C:Y,4,0)</f>
        <v>#VALUE!</v>
      </c>
      <c r="P49" s="18" t="e">
        <f>VLOOKUP(G49,F6数据库!AA:AB,2,0)</f>
        <v>#N/A</v>
      </c>
      <c r="Q49" s="18"/>
      <c r="R49" s="18" t="e" cm="1">
        <f t="array" ref="R49">_xlfn.IFS(I49="A",VLOOKUP(F49,F6数据库!C:Y,7,0),I49="B",VLOOKUP(F49,F6数据库!C:Y,13,0),I49="C",VLOOKUP(F49,F6数据库!C:Y,19,0))</f>
        <v>#N/A</v>
      </c>
      <c r="S49" s="18" t="e" cm="1">
        <f t="array" ref="S49">_xlfn.IFS(I49="A",VLOOKUP(F49,F6数据库!C:Y,8,0),I49="B",VLOOKUP(F49,F6数据库!C:Y,14,0),I49="C",VLOOKUP(F49,F6数据库!C:Y,20,0))</f>
        <v>#N/A</v>
      </c>
      <c r="T49" s="19" t="e" cm="1">
        <f t="array" ref="T49">_xlfn.IFS(I49="A",VLOOKUP(F49,F6数据库!C:Y,9,0),I49="B",VLOOKUP(F49,F6数据库!C:Y,15,0),I49="C",VLOOKUP(F49,F6数据库!C:Y,21,0))*C49</f>
        <v>#N/A</v>
      </c>
      <c r="U49" s="18" t="e" cm="1">
        <f t="array" ref="U49">_xlfn.IFS(I49="A",VLOOKUP(F49,F6数据库!C:Y,10,0),I49="B",VLOOKUP(F49,F6数据库!C:Y,16,0),I49="C",VLOOKUP(F49,F6数据库!C:Y,22,0))</f>
        <v>#N/A</v>
      </c>
      <c r="V49" s="18" t="e" cm="1">
        <f t="array" ref="V49">_xlfn.IFS(I49="A",VLOOKUP(F49,F6数据库!C:Y,11,0),I49="B",VLOOKUP(F49,F6数据库!C:Y,17,0),I49="C",VLOOKUP(F49,F6数据库!C:Y,23,0))</f>
        <v>#N/A</v>
      </c>
      <c r="W49" s="18"/>
    </row>
    <row r="50" spans="1:23" x14ac:dyDescent="0.25">
      <c r="A50" s="22"/>
      <c r="B50" s="3"/>
      <c r="C50" s="3"/>
      <c r="D50" s="3"/>
      <c r="E50" s="18" t="e">
        <f t="shared" si="4"/>
        <v>#VALUE!</v>
      </c>
      <c r="F50" s="18" t="e">
        <f t="shared" si="5"/>
        <v>#VALUE!</v>
      </c>
      <c r="G50" s="18" t="str">
        <f t="shared" si="6"/>
        <v/>
      </c>
      <c r="H50" s="18" t="str">
        <f t="shared" si="7"/>
        <v/>
      </c>
      <c r="I50" s="18" t="str">
        <f t="shared" si="8"/>
        <v/>
      </c>
      <c r="J50" s="18" t="str">
        <f t="shared" si="9"/>
        <v/>
      </c>
      <c r="K50" s="18" t="str">
        <f t="shared" si="10"/>
        <v/>
      </c>
      <c r="L50" s="18" t="e">
        <f>VLOOKUP(F50,F6数据库!C:Y,3,0)</f>
        <v>#VALUE!</v>
      </c>
      <c r="M50" s="18" t="e">
        <f t="shared" si="11"/>
        <v>#VALUE!</v>
      </c>
      <c r="N50" s="19" t="e">
        <f t="shared" si="12"/>
        <v>#VALUE!</v>
      </c>
      <c r="O50" s="18" t="e">
        <f>VLOOKUP(F50,F6数据库!C:Y,4,0)</f>
        <v>#VALUE!</v>
      </c>
      <c r="P50" s="18" t="e">
        <f>VLOOKUP(G50,F6数据库!AA:AB,2,0)</f>
        <v>#N/A</v>
      </c>
      <c r="Q50" s="18"/>
      <c r="R50" s="18" t="e" cm="1">
        <f t="array" ref="R50">_xlfn.IFS(I50="A",VLOOKUP(F50,F6数据库!C:Y,7,0),I50="B",VLOOKUP(F50,F6数据库!C:Y,13,0),I50="C",VLOOKUP(F50,F6数据库!C:Y,19,0))</f>
        <v>#N/A</v>
      </c>
      <c r="S50" s="18" t="e" cm="1">
        <f t="array" ref="S50">_xlfn.IFS(I50="A",VLOOKUP(F50,F6数据库!C:Y,8,0),I50="B",VLOOKUP(F50,F6数据库!C:Y,14,0),I50="C",VLOOKUP(F50,F6数据库!C:Y,20,0))</f>
        <v>#N/A</v>
      </c>
      <c r="T50" s="19" t="e" cm="1">
        <f t="array" ref="T50">_xlfn.IFS(I50="A",VLOOKUP(F50,F6数据库!C:Y,9,0),I50="B",VLOOKUP(F50,F6数据库!C:Y,15,0),I50="C",VLOOKUP(F50,F6数据库!C:Y,21,0))*C50</f>
        <v>#N/A</v>
      </c>
      <c r="U50" s="18" t="e" cm="1">
        <f t="array" ref="U50">_xlfn.IFS(I50="A",VLOOKUP(F50,F6数据库!C:Y,10,0),I50="B",VLOOKUP(F50,F6数据库!C:Y,16,0),I50="C",VLOOKUP(F50,F6数据库!C:Y,22,0))</f>
        <v>#N/A</v>
      </c>
      <c r="V50" s="18" t="e" cm="1">
        <f t="array" ref="V50">_xlfn.IFS(I50="A",VLOOKUP(F50,F6数据库!C:Y,11,0),I50="B",VLOOKUP(F50,F6数据库!C:Y,17,0),I50="C",VLOOKUP(F50,F6数据库!C:Y,23,0))</f>
        <v>#N/A</v>
      </c>
      <c r="W50" s="18"/>
    </row>
    <row r="51" spans="1:23" x14ac:dyDescent="0.25">
      <c r="A51" s="22"/>
      <c r="B51" s="3"/>
      <c r="C51" s="3"/>
      <c r="D51" s="3"/>
      <c r="E51" s="18" t="e">
        <f t="shared" si="4"/>
        <v>#VALUE!</v>
      </c>
      <c r="F51" s="18" t="e">
        <f t="shared" si="5"/>
        <v>#VALUE!</v>
      </c>
      <c r="G51" s="18" t="str">
        <f t="shared" si="6"/>
        <v/>
      </c>
      <c r="H51" s="18" t="str">
        <f t="shared" si="7"/>
        <v/>
      </c>
      <c r="I51" s="18" t="str">
        <f t="shared" si="8"/>
        <v/>
      </c>
      <c r="J51" s="18" t="str">
        <f t="shared" si="9"/>
        <v/>
      </c>
      <c r="K51" s="18" t="str">
        <f t="shared" si="10"/>
        <v/>
      </c>
      <c r="L51" s="18" t="e">
        <f>VLOOKUP(F51,F6数据库!C:Y,3,0)</f>
        <v>#VALUE!</v>
      </c>
      <c r="M51" s="18" t="e">
        <f t="shared" si="11"/>
        <v>#VALUE!</v>
      </c>
      <c r="N51" s="19" t="e">
        <f t="shared" si="12"/>
        <v>#VALUE!</v>
      </c>
      <c r="O51" s="18" t="e">
        <f>VLOOKUP(F51,F6数据库!C:Y,4,0)</f>
        <v>#VALUE!</v>
      </c>
      <c r="P51" s="18" t="e">
        <f>VLOOKUP(G51,F6数据库!AA:AB,2,0)</f>
        <v>#N/A</v>
      </c>
      <c r="Q51" s="18"/>
      <c r="R51" s="18" t="e" cm="1">
        <f t="array" ref="R51">_xlfn.IFS(I51="A",VLOOKUP(F51,F6数据库!C:Y,7,0),I51="B",VLOOKUP(F51,F6数据库!C:Y,13,0),I51="C",VLOOKUP(F51,F6数据库!C:Y,19,0))</f>
        <v>#N/A</v>
      </c>
      <c r="S51" s="18" t="e" cm="1">
        <f t="array" ref="S51">_xlfn.IFS(I51="A",VLOOKUP(F51,F6数据库!C:Y,8,0),I51="B",VLOOKUP(F51,F6数据库!C:Y,14,0),I51="C",VLOOKUP(F51,F6数据库!C:Y,20,0))</f>
        <v>#N/A</v>
      </c>
      <c r="T51" s="19" t="e" cm="1">
        <f t="array" ref="T51">_xlfn.IFS(I51="A",VLOOKUP(F51,F6数据库!C:Y,9,0),I51="B",VLOOKUP(F51,F6数据库!C:Y,15,0),I51="C",VLOOKUP(F51,F6数据库!C:Y,21,0))*C51</f>
        <v>#N/A</v>
      </c>
      <c r="U51" s="18" t="e" cm="1">
        <f t="array" ref="U51">_xlfn.IFS(I51="A",VLOOKUP(F51,F6数据库!C:Y,10,0),I51="B",VLOOKUP(F51,F6数据库!C:Y,16,0),I51="C",VLOOKUP(F51,F6数据库!C:Y,22,0))</f>
        <v>#N/A</v>
      </c>
      <c r="V51" s="18" t="e" cm="1">
        <f t="array" ref="V51">_xlfn.IFS(I51="A",VLOOKUP(F51,F6数据库!C:Y,11,0),I51="B",VLOOKUP(F51,F6数据库!C:Y,17,0),I51="C",VLOOKUP(F51,F6数据库!C:Y,23,0))</f>
        <v>#N/A</v>
      </c>
      <c r="W51" s="18"/>
    </row>
    <row r="52" spans="1:23" x14ac:dyDescent="0.25">
      <c r="A52" s="22"/>
      <c r="B52" s="3"/>
      <c r="C52" s="3"/>
      <c r="D52" s="3"/>
      <c r="E52" s="18" t="e">
        <f t="shared" si="4"/>
        <v>#VALUE!</v>
      </c>
      <c r="F52" s="18" t="e">
        <f t="shared" si="5"/>
        <v>#VALUE!</v>
      </c>
      <c r="G52" s="18" t="str">
        <f t="shared" si="6"/>
        <v/>
      </c>
      <c r="H52" s="18" t="str">
        <f t="shared" si="7"/>
        <v/>
      </c>
      <c r="I52" s="18" t="str">
        <f t="shared" si="8"/>
        <v/>
      </c>
      <c r="J52" s="18" t="str">
        <f t="shared" si="9"/>
        <v/>
      </c>
      <c r="K52" s="18" t="str">
        <f t="shared" si="10"/>
        <v/>
      </c>
      <c r="L52" s="18" t="e">
        <f>VLOOKUP(F52,F6数据库!C:Y,3,0)</f>
        <v>#VALUE!</v>
      </c>
      <c r="M52" s="18" t="e">
        <f t="shared" si="11"/>
        <v>#VALUE!</v>
      </c>
      <c r="N52" s="19" t="e">
        <f t="shared" si="12"/>
        <v>#VALUE!</v>
      </c>
      <c r="O52" s="18" t="e">
        <f>VLOOKUP(F52,F6数据库!C:Y,4,0)</f>
        <v>#VALUE!</v>
      </c>
      <c r="P52" s="18" t="e">
        <f>VLOOKUP(G52,F6数据库!AA:AB,2,0)</f>
        <v>#N/A</v>
      </c>
      <c r="Q52" s="18"/>
      <c r="R52" s="18" t="e" cm="1">
        <f t="array" ref="R52">_xlfn.IFS(I52="A",VLOOKUP(F52,F6数据库!C:Y,7,0),I52="B",VLOOKUP(F52,F6数据库!C:Y,13,0),I52="C",VLOOKUP(F52,F6数据库!C:Y,19,0))</f>
        <v>#N/A</v>
      </c>
      <c r="S52" s="18" t="e" cm="1">
        <f t="array" ref="S52">_xlfn.IFS(I52="A",VLOOKUP(F52,F6数据库!C:Y,8,0),I52="B",VLOOKUP(F52,F6数据库!C:Y,14,0),I52="C",VLOOKUP(F52,F6数据库!C:Y,20,0))</f>
        <v>#N/A</v>
      </c>
      <c r="T52" s="19" t="e" cm="1">
        <f t="array" ref="T52">_xlfn.IFS(I52="A",VLOOKUP(F52,F6数据库!C:Y,9,0),I52="B",VLOOKUP(F52,F6数据库!C:Y,15,0),I52="C",VLOOKUP(F52,F6数据库!C:Y,21,0))*C52</f>
        <v>#N/A</v>
      </c>
      <c r="U52" s="18" t="e" cm="1">
        <f t="array" ref="U52">_xlfn.IFS(I52="A",VLOOKUP(F52,F6数据库!C:Y,10,0),I52="B",VLOOKUP(F52,F6数据库!C:Y,16,0),I52="C",VLOOKUP(F52,F6数据库!C:Y,22,0))</f>
        <v>#N/A</v>
      </c>
      <c r="V52" s="18" t="e" cm="1">
        <f t="array" ref="V52">_xlfn.IFS(I52="A",VLOOKUP(F52,F6数据库!C:Y,11,0),I52="B",VLOOKUP(F52,F6数据库!C:Y,17,0),I52="C",VLOOKUP(F52,F6数据库!C:Y,23,0))</f>
        <v>#N/A</v>
      </c>
      <c r="W52" s="18"/>
    </row>
    <row r="53" spans="1:23" x14ac:dyDescent="0.25">
      <c r="A53" s="22"/>
      <c r="B53" s="3"/>
      <c r="C53" s="3"/>
      <c r="D53" s="3"/>
      <c r="E53" s="18" t="e">
        <f t="shared" si="4"/>
        <v>#VALUE!</v>
      </c>
      <c r="F53" s="18" t="e">
        <f t="shared" si="5"/>
        <v>#VALUE!</v>
      </c>
      <c r="G53" s="18" t="str">
        <f t="shared" si="6"/>
        <v/>
      </c>
      <c r="H53" s="18" t="str">
        <f t="shared" si="7"/>
        <v/>
      </c>
      <c r="I53" s="18" t="str">
        <f t="shared" si="8"/>
        <v/>
      </c>
      <c r="J53" s="18" t="str">
        <f t="shared" si="9"/>
        <v/>
      </c>
      <c r="K53" s="18" t="str">
        <f t="shared" si="10"/>
        <v/>
      </c>
      <c r="L53" s="18" t="e">
        <f>VLOOKUP(F53,F6数据库!C:Y,3,0)</f>
        <v>#VALUE!</v>
      </c>
      <c r="M53" s="18" t="e">
        <f t="shared" si="11"/>
        <v>#VALUE!</v>
      </c>
      <c r="N53" s="19" t="e">
        <f t="shared" si="12"/>
        <v>#VALUE!</v>
      </c>
      <c r="O53" s="18" t="e">
        <f>VLOOKUP(F53,F6数据库!C:Y,4,0)</f>
        <v>#VALUE!</v>
      </c>
      <c r="P53" s="18" t="e">
        <f>VLOOKUP(G53,F6数据库!AA:AB,2,0)</f>
        <v>#N/A</v>
      </c>
      <c r="Q53" s="18"/>
      <c r="R53" s="18" t="e" cm="1">
        <f t="array" ref="R53">_xlfn.IFS(I53="A",VLOOKUP(F53,F6数据库!C:Y,7,0),I53="B",VLOOKUP(F53,F6数据库!C:Y,13,0),I53="C",VLOOKUP(F53,F6数据库!C:Y,19,0))</f>
        <v>#N/A</v>
      </c>
      <c r="S53" s="18" t="e" cm="1">
        <f t="array" ref="S53">_xlfn.IFS(I53="A",VLOOKUP(F53,F6数据库!C:Y,8,0),I53="B",VLOOKUP(F53,F6数据库!C:Y,14,0),I53="C",VLOOKUP(F53,F6数据库!C:Y,20,0))</f>
        <v>#N/A</v>
      </c>
      <c r="T53" s="19" t="e" cm="1">
        <f t="array" ref="T53">_xlfn.IFS(I53="A",VLOOKUP(F53,F6数据库!C:Y,9,0),I53="B",VLOOKUP(F53,F6数据库!C:Y,15,0),I53="C",VLOOKUP(F53,F6数据库!C:Y,21,0))*C53</f>
        <v>#N/A</v>
      </c>
      <c r="U53" s="18" t="e" cm="1">
        <f t="array" ref="U53">_xlfn.IFS(I53="A",VLOOKUP(F53,F6数据库!C:Y,10,0),I53="B",VLOOKUP(F53,F6数据库!C:Y,16,0),I53="C",VLOOKUP(F53,F6数据库!C:Y,22,0))</f>
        <v>#N/A</v>
      </c>
      <c r="V53" s="18" t="e" cm="1">
        <f t="array" ref="V53">_xlfn.IFS(I53="A",VLOOKUP(F53,F6数据库!C:Y,11,0),I53="B",VLOOKUP(F53,F6数据库!C:Y,17,0),I53="C",VLOOKUP(F53,F6数据库!C:Y,23,0))</f>
        <v>#N/A</v>
      </c>
      <c r="W53" s="18"/>
    </row>
    <row r="54" spans="1:23" x14ac:dyDescent="0.25">
      <c r="A54" s="22"/>
      <c r="B54" s="3"/>
      <c r="C54" s="3"/>
      <c r="D54" s="3"/>
      <c r="E54" s="18" t="e">
        <f t="shared" si="4"/>
        <v>#VALUE!</v>
      </c>
      <c r="F54" s="18" t="e">
        <f t="shared" si="5"/>
        <v>#VALUE!</v>
      </c>
      <c r="G54" s="18" t="str">
        <f t="shared" si="6"/>
        <v/>
      </c>
      <c r="H54" s="18" t="str">
        <f t="shared" si="7"/>
        <v/>
      </c>
      <c r="I54" s="18" t="str">
        <f t="shared" si="8"/>
        <v/>
      </c>
      <c r="J54" s="18" t="str">
        <f t="shared" si="9"/>
        <v/>
      </c>
      <c r="K54" s="18" t="str">
        <f t="shared" si="10"/>
        <v/>
      </c>
      <c r="L54" s="18" t="e">
        <f>VLOOKUP(F54,F6数据库!C:Y,3,0)</f>
        <v>#VALUE!</v>
      </c>
      <c r="M54" s="18" t="e">
        <f t="shared" si="11"/>
        <v>#VALUE!</v>
      </c>
      <c r="N54" s="19" t="e">
        <f t="shared" si="12"/>
        <v>#VALUE!</v>
      </c>
      <c r="O54" s="18" t="e">
        <f>VLOOKUP(F54,F6数据库!C:Y,4,0)</f>
        <v>#VALUE!</v>
      </c>
      <c r="P54" s="18" t="e">
        <f>VLOOKUP(G54,F6数据库!AA:AB,2,0)</f>
        <v>#N/A</v>
      </c>
      <c r="Q54" s="18"/>
      <c r="R54" s="18" t="e" cm="1">
        <f t="array" ref="R54">_xlfn.IFS(I54="A",VLOOKUP(F54,F6数据库!C:Y,7,0),I54="B",VLOOKUP(F54,F6数据库!C:Y,13,0),I54="C",VLOOKUP(F54,F6数据库!C:Y,19,0))</f>
        <v>#N/A</v>
      </c>
      <c r="S54" s="18" t="e" cm="1">
        <f t="array" ref="S54">_xlfn.IFS(I54="A",VLOOKUP(F54,F6数据库!C:Y,8,0),I54="B",VLOOKUP(F54,F6数据库!C:Y,14,0),I54="C",VLOOKUP(F54,F6数据库!C:Y,20,0))</f>
        <v>#N/A</v>
      </c>
      <c r="T54" s="19" t="e" cm="1">
        <f t="array" ref="T54">_xlfn.IFS(I54="A",VLOOKUP(F54,F6数据库!C:Y,9,0),I54="B",VLOOKUP(F54,F6数据库!C:Y,15,0),I54="C",VLOOKUP(F54,F6数据库!C:Y,21,0))*C54</f>
        <v>#N/A</v>
      </c>
      <c r="U54" s="18" t="e" cm="1">
        <f t="array" ref="U54">_xlfn.IFS(I54="A",VLOOKUP(F54,F6数据库!C:Y,10,0),I54="B",VLOOKUP(F54,F6数据库!C:Y,16,0),I54="C",VLOOKUP(F54,F6数据库!C:Y,22,0))</f>
        <v>#N/A</v>
      </c>
      <c r="V54" s="18" t="e" cm="1">
        <f t="array" ref="V54">_xlfn.IFS(I54="A",VLOOKUP(F54,F6数据库!C:Y,11,0),I54="B",VLOOKUP(F54,F6数据库!C:Y,17,0),I54="C",VLOOKUP(F54,F6数据库!C:Y,23,0))</f>
        <v>#N/A</v>
      </c>
      <c r="W54" s="18"/>
    </row>
    <row r="55" spans="1:23" x14ac:dyDescent="0.25">
      <c r="A55" s="22"/>
      <c r="B55" s="3"/>
      <c r="C55" s="3"/>
      <c r="D55" s="3"/>
      <c r="E55" s="18" t="e">
        <f t="shared" si="4"/>
        <v>#VALUE!</v>
      </c>
      <c r="F55" s="18" t="e">
        <f t="shared" si="5"/>
        <v>#VALUE!</v>
      </c>
      <c r="G55" s="18" t="str">
        <f t="shared" si="6"/>
        <v/>
      </c>
      <c r="H55" s="18" t="str">
        <f t="shared" si="7"/>
        <v/>
      </c>
      <c r="I55" s="18" t="str">
        <f t="shared" si="8"/>
        <v/>
      </c>
      <c r="J55" s="18" t="str">
        <f t="shared" si="9"/>
        <v/>
      </c>
      <c r="K55" s="18" t="str">
        <f t="shared" si="10"/>
        <v/>
      </c>
      <c r="L55" s="18" t="e">
        <f>VLOOKUP(F55,F6数据库!C:Y,3,0)</f>
        <v>#VALUE!</v>
      </c>
      <c r="M55" s="18" t="e">
        <f t="shared" si="11"/>
        <v>#VALUE!</v>
      </c>
      <c r="N55" s="19" t="e">
        <f t="shared" si="12"/>
        <v>#VALUE!</v>
      </c>
      <c r="O55" s="18" t="e">
        <f>VLOOKUP(F55,F6数据库!C:Y,4,0)</f>
        <v>#VALUE!</v>
      </c>
      <c r="P55" s="18" t="e">
        <f>VLOOKUP(G55,F6数据库!AA:AB,2,0)</f>
        <v>#N/A</v>
      </c>
      <c r="Q55" s="18"/>
      <c r="R55" s="18" t="e" cm="1">
        <f t="array" ref="R55">_xlfn.IFS(I55="A",VLOOKUP(F55,F6数据库!C:Y,7,0),I55="B",VLOOKUP(F55,F6数据库!C:Y,13,0),I55="C",VLOOKUP(F55,F6数据库!C:Y,19,0))</f>
        <v>#N/A</v>
      </c>
      <c r="S55" s="18" t="e" cm="1">
        <f t="array" ref="S55">_xlfn.IFS(I55="A",VLOOKUP(F55,F6数据库!C:Y,8,0),I55="B",VLOOKUP(F55,F6数据库!C:Y,14,0),I55="C",VLOOKUP(F55,F6数据库!C:Y,20,0))</f>
        <v>#N/A</v>
      </c>
      <c r="T55" s="19" t="e" cm="1">
        <f t="array" ref="T55">_xlfn.IFS(I55="A",VLOOKUP(F55,F6数据库!C:Y,9,0),I55="B",VLOOKUP(F55,F6数据库!C:Y,15,0),I55="C",VLOOKUP(F55,F6数据库!C:Y,21,0))*C55</f>
        <v>#N/A</v>
      </c>
      <c r="U55" s="18" t="e" cm="1">
        <f t="array" ref="U55">_xlfn.IFS(I55="A",VLOOKUP(F55,F6数据库!C:Y,10,0),I55="B",VLOOKUP(F55,F6数据库!C:Y,16,0),I55="C",VLOOKUP(F55,F6数据库!C:Y,22,0))</f>
        <v>#N/A</v>
      </c>
      <c r="V55" s="18" t="e" cm="1">
        <f t="array" ref="V55">_xlfn.IFS(I55="A",VLOOKUP(F55,F6数据库!C:Y,11,0),I55="B",VLOOKUP(F55,F6数据库!C:Y,17,0),I55="C",VLOOKUP(F55,F6数据库!C:Y,23,0))</f>
        <v>#N/A</v>
      </c>
      <c r="W55" s="18"/>
    </row>
    <row r="56" spans="1:23" x14ac:dyDescent="0.25">
      <c r="A56" s="22"/>
      <c r="B56" s="3"/>
      <c r="C56" s="3"/>
      <c r="D56" s="3"/>
      <c r="E56" s="18" t="e">
        <f t="shared" si="4"/>
        <v>#VALUE!</v>
      </c>
      <c r="F56" s="18" t="e">
        <f t="shared" si="5"/>
        <v>#VALUE!</v>
      </c>
      <c r="G56" s="18" t="str">
        <f t="shared" si="6"/>
        <v/>
      </c>
      <c r="H56" s="18" t="str">
        <f t="shared" si="7"/>
        <v/>
      </c>
      <c r="I56" s="18" t="str">
        <f t="shared" si="8"/>
        <v/>
      </c>
      <c r="J56" s="18" t="str">
        <f t="shared" si="9"/>
        <v/>
      </c>
      <c r="K56" s="18" t="str">
        <f t="shared" si="10"/>
        <v/>
      </c>
      <c r="L56" s="18" t="e">
        <f>VLOOKUP(F56,F6数据库!C:Y,3,0)</f>
        <v>#VALUE!</v>
      </c>
      <c r="M56" s="18" t="e">
        <f t="shared" si="11"/>
        <v>#VALUE!</v>
      </c>
      <c r="N56" s="19" t="e">
        <f t="shared" si="12"/>
        <v>#VALUE!</v>
      </c>
      <c r="O56" s="18" t="e">
        <f>VLOOKUP(F56,F6数据库!C:Y,4,0)</f>
        <v>#VALUE!</v>
      </c>
      <c r="P56" s="18" t="e">
        <f>VLOOKUP(G56,F6数据库!AA:AB,2,0)</f>
        <v>#N/A</v>
      </c>
      <c r="Q56" s="18"/>
      <c r="R56" s="18" t="e" cm="1">
        <f t="array" ref="R56">_xlfn.IFS(I56="A",VLOOKUP(F56,F6数据库!C:Y,7,0),I56="B",VLOOKUP(F56,F6数据库!C:Y,13,0),I56="C",VLOOKUP(F56,F6数据库!C:Y,19,0))</f>
        <v>#N/A</v>
      </c>
      <c r="S56" s="18" t="e" cm="1">
        <f t="array" ref="S56">_xlfn.IFS(I56="A",VLOOKUP(F56,F6数据库!C:Y,8,0),I56="B",VLOOKUP(F56,F6数据库!C:Y,14,0),I56="C",VLOOKUP(F56,F6数据库!C:Y,20,0))</f>
        <v>#N/A</v>
      </c>
      <c r="T56" s="19" t="e" cm="1">
        <f t="array" ref="T56">_xlfn.IFS(I56="A",VLOOKUP(F56,F6数据库!C:Y,9,0),I56="B",VLOOKUP(F56,F6数据库!C:Y,15,0),I56="C",VLOOKUP(F56,F6数据库!C:Y,21,0))*C56</f>
        <v>#N/A</v>
      </c>
      <c r="U56" s="18" t="e" cm="1">
        <f t="array" ref="U56">_xlfn.IFS(I56="A",VLOOKUP(F56,F6数据库!C:Y,10,0),I56="B",VLOOKUP(F56,F6数据库!C:Y,16,0),I56="C",VLOOKUP(F56,F6数据库!C:Y,22,0))</f>
        <v>#N/A</v>
      </c>
      <c r="V56" s="18" t="e" cm="1">
        <f t="array" ref="V56">_xlfn.IFS(I56="A",VLOOKUP(F56,F6数据库!C:Y,11,0),I56="B",VLOOKUP(F56,F6数据库!C:Y,17,0),I56="C",VLOOKUP(F56,F6数据库!C:Y,23,0))</f>
        <v>#N/A</v>
      </c>
      <c r="W56" s="18"/>
    </row>
    <row r="57" spans="1:23" x14ac:dyDescent="0.25">
      <c r="A57" s="22"/>
      <c r="B57" s="3"/>
      <c r="C57" s="3"/>
      <c r="D57" s="3"/>
      <c r="E57" s="18" t="e">
        <f t="shared" si="4"/>
        <v>#VALUE!</v>
      </c>
      <c r="F57" s="18" t="e">
        <f t="shared" si="5"/>
        <v>#VALUE!</v>
      </c>
      <c r="G57" s="18" t="str">
        <f t="shared" si="6"/>
        <v/>
      </c>
      <c r="H57" s="18" t="str">
        <f t="shared" si="7"/>
        <v/>
      </c>
      <c r="I57" s="18" t="str">
        <f t="shared" si="8"/>
        <v/>
      </c>
      <c r="J57" s="18" t="str">
        <f t="shared" si="9"/>
        <v/>
      </c>
      <c r="K57" s="18" t="str">
        <f t="shared" si="10"/>
        <v/>
      </c>
      <c r="L57" s="18" t="e">
        <f>VLOOKUP(F57,F6数据库!C:Y,3,0)</f>
        <v>#VALUE!</v>
      </c>
      <c r="M57" s="18" t="e">
        <f t="shared" si="11"/>
        <v>#VALUE!</v>
      </c>
      <c r="N57" s="19" t="e">
        <f t="shared" si="12"/>
        <v>#VALUE!</v>
      </c>
      <c r="O57" s="18" t="e">
        <f>VLOOKUP(F57,F6数据库!C:Y,4,0)</f>
        <v>#VALUE!</v>
      </c>
      <c r="P57" s="18" t="e">
        <f>VLOOKUP(G57,F6数据库!AA:AB,2,0)</f>
        <v>#N/A</v>
      </c>
      <c r="Q57" s="18"/>
      <c r="R57" s="18" t="e" cm="1">
        <f t="array" ref="R57">_xlfn.IFS(I57="A",VLOOKUP(F57,F6数据库!C:Y,7,0),I57="B",VLOOKUP(F57,F6数据库!C:Y,13,0),I57="C",VLOOKUP(F57,F6数据库!C:Y,19,0))</f>
        <v>#N/A</v>
      </c>
      <c r="S57" s="18" t="e" cm="1">
        <f t="array" ref="S57">_xlfn.IFS(I57="A",VLOOKUP(F57,F6数据库!C:Y,8,0),I57="B",VLOOKUP(F57,F6数据库!C:Y,14,0),I57="C",VLOOKUP(F57,F6数据库!C:Y,20,0))</f>
        <v>#N/A</v>
      </c>
      <c r="T57" s="19" t="e" cm="1">
        <f t="array" ref="T57">_xlfn.IFS(I57="A",VLOOKUP(F57,F6数据库!C:Y,9,0),I57="B",VLOOKUP(F57,F6数据库!C:Y,15,0),I57="C",VLOOKUP(F57,F6数据库!C:Y,21,0))*C57</f>
        <v>#N/A</v>
      </c>
      <c r="U57" s="18" t="e" cm="1">
        <f t="array" ref="U57">_xlfn.IFS(I57="A",VLOOKUP(F57,F6数据库!C:Y,10,0),I57="B",VLOOKUP(F57,F6数据库!C:Y,16,0),I57="C",VLOOKUP(F57,F6数据库!C:Y,22,0))</f>
        <v>#N/A</v>
      </c>
      <c r="V57" s="18" t="e" cm="1">
        <f t="array" ref="V57">_xlfn.IFS(I57="A",VLOOKUP(F57,F6数据库!C:Y,11,0),I57="B",VLOOKUP(F57,F6数据库!C:Y,17,0),I57="C",VLOOKUP(F57,F6数据库!C:Y,23,0))</f>
        <v>#N/A</v>
      </c>
      <c r="W57" s="18"/>
    </row>
    <row r="58" spans="1:23" x14ac:dyDescent="0.25">
      <c r="A58" s="22"/>
      <c r="B58" s="3"/>
      <c r="C58" s="3"/>
      <c r="D58" s="3"/>
      <c r="E58" s="18" t="e">
        <f t="shared" si="4"/>
        <v>#VALUE!</v>
      </c>
      <c r="F58" s="18" t="e">
        <f t="shared" si="5"/>
        <v>#VALUE!</v>
      </c>
      <c r="G58" s="18" t="str">
        <f t="shared" si="6"/>
        <v/>
      </c>
      <c r="H58" s="18" t="str">
        <f t="shared" si="7"/>
        <v/>
      </c>
      <c r="I58" s="18" t="str">
        <f t="shared" si="8"/>
        <v/>
      </c>
      <c r="J58" s="18" t="str">
        <f t="shared" si="9"/>
        <v/>
      </c>
      <c r="K58" s="18" t="str">
        <f t="shared" si="10"/>
        <v/>
      </c>
      <c r="L58" s="18" t="e">
        <f>VLOOKUP(F58,F6数据库!C:Y,3,0)</f>
        <v>#VALUE!</v>
      </c>
      <c r="M58" s="18" t="e">
        <f t="shared" si="11"/>
        <v>#VALUE!</v>
      </c>
      <c r="N58" s="19" t="e">
        <f t="shared" si="12"/>
        <v>#VALUE!</v>
      </c>
      <c r="O58" s="18" t="e">
        <f>VLOOKUP(F58,F6数据库!C:Y,4,0)</f>
        <v>#VALUE!</v>
      </c>
      <c r="P58" s="18" t="e">
        <f>VLOOKUP(G58,F6数据库!AA:AB,2,0)</f>
        <v>#N/A</v>
      </c>
      <c r="Q58" s="18"/>
      <c r="R58" s="18" t="e" cm="1">
        <f t="array" ref="R58">_xlfn.IFS(I58="A",VLOOKUP(F58,F6数据库!C:Y,7,0),I58="B",VLOOKUP(F58,F6数据库!C:Y,13,0),I58="C",VLOOKUP(F58,F6数据库!C:Y,19,0))</f>
        <v>#N/A</v>
      </c>
      <c r="S58" s="18" t="e" cm="1">
        <f t="array" ref="S58">_xlfn.IFS(I58="A",VLOOKUP(F58,F6数据库!C:Y,8,0),I58="B",VLOOKUP(F58,F6数据库!C:Y,14,0),I58="C",VLOOKUP(F58,F6数据库!C:Y,20,0))</f>
        <v>#N/A</v>
      </c>
      <c r="T58" s="19" t="e" cm="1">
        <f t="array" ref="T58">_xlfn.IFS(I58="A",VLOOKUP(F58,F6数据库!C:Y,9,0),I58="B",VLOOKUP(F58,F6数据库!C:Y,15,0),I58="C",VLOOKUP(F58,F6数据库!C:Y,21,0))*C58</f>
        <v>#N/A</v>
      </c>
      <c r="U58" s="18" t="e" cm="1">
        <f t="array" ref="U58">_xlfn.IFS(I58="A",VLOOKUP(F58,F6数据库!C:Y,10,0),I58="B",VLOOKUP(F58,F6数据库!C:Y,16,0),I58="C",VLOOKUP(F58,F6数据库!C:Y,22,0))</f>
        <v>#N/A</v>
      </c>
      <c r="V58" s="18" t="e" cm="1">
        <f t="array" ref="V58">_xlfn.IFS(I58="A",VLOOKUP(F58,F6数据库!C:Y,11,0),I58="B",VLOOKUP(F58,F6数据库!C:Y,17,0),I58="C",VLOOKUP(F58,F6数据库!C:Y,23,0))</f>
        <v>#N/A</v>
      </c>
      <c r="W58" s="18"/>
    </row>
    <row r="59" spans="1:23" x14ac:dyDescent="0.25">
      <c r="A59" s="22"/>
      <c r="B59" s="3"/>
      <c r="C59" s="3"/>
      <c r="D59" s="3"/>
      <c r="E59" s="18" t="e">
        <f t="shared" si="4"/>
        <v>#VALUE!</v>
      </c>
      <c r="F59" s="18" t="e">
        <f t="shared" si="5"/>
        <v>#VALUE!</v>
      </c>
      <c r="G59" s="18" t="str">
        <f t="shared" si="6"/>
        <v/>
      </c>
      <c r="H59" s="18" t="str">
        <f t="shared" si="7"/>
        <v/>
      </c>
      <c r="I59" s="18" t="str">
        <f t="shared" si="8"/>
        <v/>
      </c>
      <c r="J59" s="18" t="str">
        <f t="shared" si="9"/>
        <v/>
      </c>
      <c r="K59" s="18" t="str">
        <f t="shared" si="10"/>
        <v/>
      </c>
      <c r="L59" s="18" t="e">
        <f>VLOOKUP(F59,F6数据库!C:Y,3,0)</f>
        <v>#VALUE!</v>
      </c>
      <c r="M59" s="18" t="e">
        <f t="shared" si="11"/>
        <v>#VALUE!</v>
      </c>
      <c r="N59" s="19" t="e">
        <f t="shared" si="12"/>
        <v>#VALUE!</v>
      </c>
      <c r="O59" s="18" t="e">
        <f>VLOOKUP(F59,F6数据库!C:Y,4,0)</f>
        <v>#VALUE!</v>
      </c>
      <c r="P59" s="18" t="e">
        <f>VLOOKUP(G59,F6数据库!AA:AB,2,0)</f>
        <v>#N/A</v>
      </c>
      <c r="Q59" s="18"/>
      <c r="R59" s="18" t="e" cm="1">
        <f t="array" ref="R59">_xlfn.IFS(I59="A",VLOOKUP(F59,F6数据库!C:Y,7,0),I59="B",VLOOKUP(F59,F6数据库!C:Y,13,0),I59="C",VLOOKUP(F59,F6数据库!C:Y,19,0))</f>
        <v>#N/A</v>
      </c>
      <c r="S59" s="18" t="e" cm="1">
        <f t="array" ref="S59">_xlfn.IFS(I59="A",VLOOKUP(F59,F6数据库!C:Y,8,0),I59="B",VLOOKUP(F59,F6数据库!C:Y,14,0),I59="C",VLOOKUP(F59,F6数据库!C:Y,20,0))</f>
        <v>#N/A</v>
      </c>
      <c r="T59" s="19" t="e" cm="1">
        <f t="array" ref="T59">_xlfn.IFS(I59="A",VLOOKUP(F59,F6数据库!C:Y,9,0),I59="B",VLOOKUP(F59,F6数据库!C:Y,15,0),I59="C",VLOOKUP(F59,F6数据库!C:Y,21,0))*C59</f>
        <v>#N/A</v>
      </c>
      <c r="U59" s="18" t="e" cm="1">
        <f t="array" ref="U59">_xlfn.IFS(I59="A",VLOOKUP(F59,F6数据库!C:Y,10,0),I59="B",VLOOKUP(F59,F6数据库!C:Y,16,0),I59="C",VLOOKUP(F59,F6数据库!C:Y,22,0))</f>
        <v>#N/A</v>
      </c>
      <c r="V59" s="18" t="e" cm="1">
        <f t="array" ref="V59">_xlfn.IFS(I59="A",VLOOKUP(F59,F6数据库!C:Y,11,0),I59="B",VLOOKUP(F59,F6数据库!C:Y,17,0),I59="C",VLOOKUP(F59,F6数据库!C:Y,23,0))</f>
        <v>#N/A</v>
      </c>
      <c r="W59" s="18"/>
    </row>
    <row r="60" spans="1:23" x14ac:dyDescent="0.25">
      <c r="A60" s="22"/>
      <c r="B60" s="3"/>
      <c r="C60" s="3"/>
      <c r="D60" s="3"/>
      <c r="E60" s="18" t="e">
        <f t="shared" si="4"/>
        <v>#VALUE!</v>
      </c>
      <c r="F60" s="18" t="e">
        <f t="shared" si="5"/>
        <v>#VALUE!</v>
      </c>
      <c r="G60" s="18" t="str">
        <f t="shared" si="6"/>
        <v/>
      </c>
      <c r="H60" s="18" t="str">
        <f t="shared" si="7"/>
        <v/>
      </c>
      <c r="I60" s="18" t="str">
        <f t="shared" si="8"/>
        <v/>
      </c>
      <c r="J60" s="18" t="str">
        <f t="shared" si="9"/>
        <v/>
      </c>
      <c r="K60" s="18" t="str">
        <f t="shared" si="10"/>
        <v/>
      </c>
      <c r="L60" s="18" t="e">
        <f>VLOOKUP(F60,F6数据库!C:Y,3,0)</f>
        <v>#VALUE!</v>
      </c>
      <c r="M60" s="18" t="e">
        <f t="shared" si="11"/>
        <v>#VALUE!</v>
      </c>
      <c r="N60" s="19" t="e">
        <f t="shared" si="12"/>
        <v>#VALUE!</v>
      </c>
      <c r="O60" s="18" t="e">
        <f>VLOOKUP(F60,F6数据库!C:Y,4,0)</f>
        <v>#VALUE!</v>
      </c>
      <c r="P60" s="18" t="e">
        <f>VLOOKUP(G60,F6数据库!AA:AB,2,0)</f>
        <v>#N/A</v>
      </c>
      <c r="Q60" s="18"/>
      <c r="R60" s="18" t="e" cm="1">
        <f t="array" ref="R60">_xlfn.IFS(I60="A",VLOOKUP(F60,F6数据库!C:Y,7,0),I60="B",VLOOKUP(F60,F6数据库!C:Y,13,0),I60="C",VLOOKUP(F60,F6数据库!C:Y,19,0))</f>
        <v>#N/A</v>
      </c>
      <c r="S60" s="18" t="e" cm="1">
        <f t="array" ref="S60">_xlfn.IFS(I60="A",VLOOKUP(F60,F6数据库!C:Y,8,0),I60="B",VLOOKUP(F60,F6数据库!C:Y,14,0),I60="C",VLOOKUP(F60,F6数据库!C:Y,20,0))</f>
        <v>#N/A</v>
      </c>
      <c r="T60" s="19" t="e" cm="1">
        <f t="array" ref="T60">_xlfn.IFS(I60="A",VLOOKUP(F60,F6数据库!C:Y,9,0),I60="B",VLOOKUP(F60,F6数据库!C:Y,15,0),I60="C",VLOOKUP(F60,F6数据库!C:Y,21,0))*C60</f>
        <v>#N/A</v>
      </c>
      <c r="U60" s="18" t="e" cm="1">
        <f t="array" ref="U60">_xlfn.IFS(I60="A",VLOOKUP(F60,F6数据库!C:Y,10,0),I60="B",VLOOKUP(F60,F6数据库!C:Y,16,0),I60="C",VLOOKUP(F60,F6数据库!C:Y,22,0))</f>
        <v>#N/A</v>
      </c>
      <c r="V60" s="18" t="e" cm="1">
        <f t="array" ref="V60">_xlfn.IFS(I60="A",VLOOKUP(F60,F6数据库!C:Y,11,0),I60="B",VLOOKUP(F60,F6数据库!C:Y,17,0),I60="C",VLOOKUP(F60,F6数据库!C:Y,23,0))</f>
        <v>#N/A</v>
      </c>
      <c r="W60" s="18"/>
    </row>
    <row r="61" spans="1:23" x14ac:dyDescent="0.25">
      <c r="A61" s="22"/>
      <c r="B61" s="3"/>
      <c r="C61" s="3"/>
      <c r="D61" s="3"/>
      <c r="E61" s="18" t="e">
        <f t="shared" si="4"/>
        <v>#VALUE!</v>
      </c>
      <c r="F61" s="18" t="e">
        <f t="shared" si="5"/>
        <v>#VALUE!</v>
      </c>
      <c r="G61" s="18" t="str">
        <f t="shared" si="6"/>
        <v/>
      </c>
      <c r="H61" s="18" t="str">
        <f t="shared" si="7"/>
        <v/>
      </c>
      <c r="I61" s="18" t="str">
        <f t="shared" si="8"/>
        <v/>
      </c>
      <c r="J61" s="18" t="str">
        <f t="shared" si="9"/>
        <v/>
      </c>
      <c r="K61" s="18" t="str">
        <f t="shared" si="10"/>
        <v/>
      </c>
      <c r="L61" s="18" t="e">
        <f>VLOOKUP(F61,F6数据库!C:Y,3,0)</f>
        <v>#VALUE!</v>
      </c>
      <c r="M61" s="18" t="e">
        <f t="shared" si="11"/>
        <v>#VALUE!</v>
      </c>
      <c r="N61" s="19" t="e">
        <f t="shared" si="12"/>
        <v>#VALUE!</v>
      </c>
      <c r="O61" s="18" t="e">
        <f>VLOOKUP(F61,F6数据库!C:Y,4,0)</f>
        <v>#VALUE!</v>
      </c>
      <c r="P61" s="18" t="e">
        <f>VLOOKUP(G61,F6数据库!AA:AB,2,0)</f>
        <v>#N/A</v>
      </c>
      <c r="Q61" s="18"/>
      <c r="R61" s="18" t="e" cm="1">
        <f t="array" ref="R61">_xlfn.IFS(I61="A",VLOOKUP(F61,F6数据库!C:Y,7,0),I61="B",VLOOKUP(F61,F6数据库!C:Y,13,0),I61="C",VLOOKUP(F61,F6数据库!C:Y,19,0))</f>
        <v>#N/A</v>
      </c>
      <c r="S61" s="18" t="e" cm="1">
        <f t="array" ref="S61">_xlfn.IFS(I61="A",VLOOKUP(F61,F6数据库!C:Y,8,0),I61="B",VLOOKUP(F61,F6数据库!C:Y,14,0),I61="C",VLOOKUP(F61,F6数据库!C:Y,20,0))</f>
        <v>#N/A</v>
      </c>
      <c r="T61" s="19" t="e" cm="1">
        <f t="array" ref="T61">_xlfn.IFS(I61="A",VLOOKUP(F61,F6数据库!C:Y,9,0),I61="B",VLOOKUP(F61,F6数据库!C:Y,15,0),I61="C",VLOOKUP(F61,F6数据库!C:Y,21,0))*C61</f>
        <v>#N/A</v>
      </c>
      <c r="U61" s="18" t="e" cm="1">
        <f t="array" ref="U61">_xlfn.IFS(I61="A",VLOOKUP(F61,F6数据库!C:Y,10,0),I61="B",VLOOKUP(F61,F6数据库!C:Y,16,0),I61="C",VLOOKUP(F61,F6数据库!C:Y,22,0))</f>
        <v>#N/A</v>
      </c>
      <c r="V61" s="18" t="e" cm="1">
        <f t="array" ref="V61">_xlfn.IFS(I61="A",VLOOKUP(F61,F6数据库!C:Y,11,0),I61="B",VLOOKUP(F61,F6数据库!C:Y,17,0),I61="C",VLOOKUP(F61,F6数据库!C:Y,23,0))</f>
        <v>#N/A</v>
      </c>
      <c r="W61" s="18"/>
    </row>
    <row r="62" spans="1:23" x14ac:dyDescent="0.25">
      <c r="A62" s="22"/>
      <c r="B62" s="3"/>
      <c r="C62" s="3"/>
      <c r="D62" s="3"/>
      <c r="E62" s="18" t="e">
        <f t="shared" si="4"/>
        <v>#VALUE!</v>
      </c>
      <c r="F62" s="18" t="e">
        <f t="shared" si="5"/>
        <v>#VALUE!</v>
      </c>
      <c r="G62" s="18" t="str">
        <f t="shared" si="6"/>
        <v/>
      </c>
      <c r="H62" s="18" t="str">
        <f t="shared" si="7"/>
        <v/>
      </c>
      <c r="I62" s="18" t="str">
        <f t="shared" si="8"/>
        <v/>
      </c>
      <c r="J62" s="18" t="str">
        <f t="shared" si="9"/>
        <v/>
      </c>
      <c r="K62" s="18" t="str">
        <f t="shared" si="10"/>
        <v/>
      </c>
      <c r="L62" s="18" t="e">
        <f>VLOOKUP(F62,F6数据库!C:Y,3,0)</f>
        <v>#VALUE!</v>
      </c>
      <c r="M62" s="18" t="e">
        <f t="shared" si="11"/>
        <v>#VALUE!</v>
      </c>
      <c r="N62" s="19" t="e">
        <f t="shared" si="12"/>
        <v>#VALUE!</v>
      </c>
      <c r="O62" s="18" t="e">
        <f>VLOOKUP(F62,F6数据库!C:Y,4,0)</f>
        <v>#VALUE!</v>
      </c>
      <c r="P62" s="18" t="e">
        <f>VLOOKUP(G62,F6数据库!AA:AB,2,0)</f>
        <v>#N/A</v>
      </c>
      <c r="Q62" s="18"/>
      <c r="R62" s="18" t="e" cm="1">
        <f t="array" ref="R62">_xlfn.IFS(I62="A",VLOOKUP(F62,F6数据库!C:Y,7,0),I62="B",VLOOKUP(F62,F6数据库!C:Y,13,0),I62="C",VLOOKUP(F62,F6数据库!C:Y,19,0))</f>
        <v>#N/A</v>
      </c>
      <c r="S62" s="18" t="e" cm="1">
        <f t="array" ref="S62">_xlfn.IFS(I62="A",VLOOKUP(F62,F6数据库!C:Y,8,0),I62="B",VLOOKUP(F62,F6数据库!C:Y,14,0),I62="C",VLOOKUP(F62,F6数据库!C:Y,20,0))</f>
        <v>#N/A</v>
      </c>
      <c r="T62" s="19" t="e" cm="1">
        <f t="array" ref="T62">_xlfn.IFS(I62="A",VLOOKUP(F62,F6数据库!C:Y,9,0),I62="B",VLOOKUP(F62,F6数据库!C:Y,15,0),I62="C",VLOOKUP(F62,F6数据库!C:Y,21,0))*C62</f>
        <v>#N/A</v>
      </c>
      <c r="U62" s="18" t="e" cm="1">
        <f t="array" ref="U62">_xlfn.IFS(I62="A",VLOOKUP(F62,F6数据库!C:Y,10,0),I62="B",VLOOKUP(F62,F6数据库!C:Y,16,0),I62="C",VLOOKUP(F62,F6数据库!C:Y,22,0))</f>
        <v>#N/A</v>
      </c>
      <c r="V62" s="18" t="e" cm="1">
        <f t="array" ref="V62">_xlfn.IFS(I62="A",VLOOKUP(F62,F6数据库!C:Y,11,0),I62="B",VLOOKUP(F62,F6数据库!C:Y,17,0),I62="C",VLOOKUP(F62,F6数据库!C:Y,23,0))</f>
        <v>#N/A</v>
      </c>
      <c r="W62" s="18"/>
    </row>
    <row r="63" spans="1:23" x14ac:dyDescent="0.25">
      <c r="A63" s="22"/>
      <c r="B63" s="3"/>
      <c r="C63" s="3"/>
      <c r="D63" s="3"/>
      <c r="E63" s="18" t="e">
        <f t="shared" si="4"/>
        <v>#VALUE!</v>
      </c>
      <c r="F63" s="18" t="e">
        <f t="shared" si="5"/>
        <v>#VALUE!</v>
      </c>
      <c r="G63" s="18" t="str">
        <f t="shared" si="6"/>
        <v/>
      </c>
      <c r="H63" s="18" t="str">
        <f t="shared" si="7"/>
        <v/>
      </c>
      <c r="I63" s="18" t="str">
        <f t="shared" si="8"/>
        <v/>
      </c>
      <c r="J63" s="18" t="str">
        <f t="shared" si="9"/>
        <v/>
      </c>
      <c r="K63" s="18" t="str">
        <f t="shared" si="10"/>
        <v/>
      </c>
      <c r="L63" s="18" t="e">
        <f>VLOOKUP(F63,F6数据库!C:Y,3,0)</f>
        <v>#VALUE!</v>
      </c>
      <c r="M63" s="18" t="e">
        <f t="shared" si="11"/>
        <v>#VALUE!</v>
      </c>
      <c r="N63" s="19" t="e">
        <f t="shared" si="12"/>
        <v>#VALUE!</v>
      </c>
      <c r="O63" s="18" t="e">
        <f>VLOOKUP(F63,F6数据库!C:Y,4,0)</f>
        <v>#VALUE!</v>
      </c>
      <c r="P63" s="18" t="e">
        <f>VLOOKUP(G63,F6数据库!AA:AB,2,0)</f>
        <v>#N/A</v>
      </c>
      <c r="Q63" s="18"/>
      <c r="R63" s="18" t="e" cm="1">
        <f t="array" ref="R63">_xlfn.IFS(I63="A",VLOOKUP(F63,F6数据库!C:Y,7,0),I63="B",VLOOKUP(F63,F6数据库!C:Y,13,0),I63="C",VLOOKUP(F63,F6数据库!C:Y,19,0))</f>
        <v>#N/A</v>
      </c>
      <c r="S63" s="18" t="e" cm="1">
        <f t="array" ref="S63">_xlfn.IFS(I63="A",VLOOKUP(F63,F6数据库!C:Y,8,0),I63="B",VLOOKUP(F63,F6数据库!C:Y,14,0),I63="C",VLOOKUP(F63,F6数据库!C:Y,20,0))</f>
        <v>#N/A</v>
      </c>
      <c r="T63" s="19" t="e" cm="1">
        <f t="array" ref="T63">_xlfn.IFS(I63="A",VLOOKUP(F63,F6数据库!C:Y,9,0),I63="B",VLOOKUP(F63,F6数据库!C:Y,15,0),I63="C",VLOOKUP(F63,F6数据库!C:Y,21,0))*C63</f>
        <v>#N/A</v>
      </c>
      <c r="U63" s="18" t="e" cm="1">
        <f t="array" ref="U63">_xlfn.IFS(I63="A",VLOOKUP(F63,F6数据库!C:Y,10,0),I63="B",VLOOKUP(F63,F6数据库!C:Y,16,0),I63="C",VLOOKUP(F63,F6数据库!C:Y,22,0))</f>
        <v>#N/A</v>
      </c>
      <c r="V63" s="18" t="e" cm="1">
        <f t="array" ref="V63">_xlfn.IFS(I63="A",VLOOKUP(F63,F6数据库!C:Y,11,0),I63="B",VLOOKUP(F63,F6数据库!C:Y,17,0),I63="C",VLOOKUP(F63,F6数据库!C:Y,23,0))</f>
        <v>#N/A</v>
      </c>
      <c r="W63" s="18"/>
    </row>
    <row r="64" spans="1:23" x14ac:dyDescent="0.25">
      <c r="A64" s="22"/>
      <c r="B64" s="3"/>
      <c r="C64" s="3"/>
      <c r="D64" s="3"/>
      <c r="E64" s="18" t="e">
        <f t="shared" si="4"/>
        <v>#VALUE!</v>
      </c>
      <c r="F64" s="18" t="e">
        <f t="shared" si="5"/>
        <v>#VALUE!</v>
      </c>
      <c r="G64" s="18" t="str">
        <f t="shared" si="6"/>
        <v/>
      </c>
      <c r="H64" s="18" t="str">
        <f t="shared" si="7"/>
        <v/>
      </c>
      <c r="I64" s="18" t="str">
        <f t="shared" si="8"/>
        <v/>
      </c>
      <c r="J64" s="18" t="str">
        <f t="shared" si="9"/>
        <v/>
      </c>
      <c r="K64" s="18" t="str">
        <f t="shared" si="10"/>
        <v/>
      </c>
      <c r="L64" s="18" t="e">
        <f>VLOOKUP(F64,F6数据库!C:Y,3,0)</f>
        <v>#VALUE!</v>
      </c>
      <c r="M64" s="18" t="e">
        <f t="shared" si="11"/>
        <v>#VALUE!</v>
      </c>
      <c r="N64" s="19" t="e">
        <f t="shared" si="12"/>
        <v>#VALUE!</v>
      </c>
      <c r="O64" s="18" t="e">
        <f>VLOOKUP(F64,F6数据库!C:Y,4,0)</f>
        <v>#VALUE!</v>
      </c>
      <c r="P64" s="18" t="e">
        <f>VLOOKUP(G64,F6数据库!AA:AB,2,0)</f>
        <v>#N/A</v>
      </c>
      <c r="Q64" s="18"/>
      <c r="R64" s="18" t="e" cm="1">
        <f t="array" ref="R64">_xlfn.IFS(I64="A",VLOOKUP(F64,F6数据库!C:Y,7,0),I64="B",VLOOKUP(F64,F6数据库!C:Y,13,0),I64="C",VLOOKUP(F64,F6数据库!C:Y,19,0))</f>
        <v>#N/A</v>
      </c>
      <c r="S64" s="18" t="e" cm="1">
        <f t="array" ref="S64">_xlfn.IFS(I64="A",VLOOKUP(F64,F6数据库!C:Y,8,0),I64="B",VLOOKUP(F64,F6数据库!C:Y,14,0),I64="C",VLOOKUP(F64,F6数据库!C:Y,20,0))</f>
        <v>#N/A</v>
      </c>
      <c r="T64" s="19" t="e" cm="1">
        <f t="array" ref="T64">_xlfn.IFS(I64="A",VLOOKUP(F64,F6数据库!C:Y,9,0),I64="B",VLOOKUP(F64,F6数据库!C:Y,15,0),I64="C",VLOOKUP(F64,F6数据库!C:Y,21,0))*C64</f>
        <v>#N/A</v>
      </c>
      <c r="U64" s="18" t="e" cm="1">
        <f t="array" ref="U64">_xlfn.IFS(I64="A",VLOOKUP(F64,F6数据库!C:Y,10,0),I64="B",VLOOKUP(F64,F6数据库!C:Y,16,0),I64="C",VLOOKUP(F64,F6数据库!C:Y,22,0))</f>
        <v>#N/A</v>
      </c>
      <c r="V64" s="18" t="e" cm="1">
        <f t="array" ref="V64">_xlfn.IFS(I64="A",VLOOKUP(F64,F6数据库!C:Y,11,0),I64="B",VLOOKUP(F64,F6数据库!C:Y,17,0),I64="C",VLOOKUP(F64,F6数据库!C:Y,23,0))</f>
        <v>#N/A</v>
      </c>
      <c r="W64" s="18"/>
    </row>
    <row r="65" spans="1:23" x14ac:dyDescent="0.25">
      <c r="A65" s="22"/>
      <c r="B65" s="3"/>
      <c r="C65" s="3"/>
      <c r="D65" s="3"/>
      <c r="E65" s="18" t="e">
        <f t="shared" si="4"/>
        <v>#VALUE!</v>
      </c>
      <c r="F65" s="18" t="e">
        <f t="shared" si="5"/>
        <v>#VALUE!</v>
      </c>
      <c r="G65" s="18" t="str">
        <f t="shared" si="6"/>
        <v/>
      </c>
      <c r="H65" s="18" t="str">
        <f t="shared" si="7"/>
        <v/>
      </c>
      <c r="I65" s="18" t="str">
        <f t="shared" si="8"/>
        <v/>
      </c>
      <c r="J65" s="18" t="str">
        <f t="shared" si="9"/>
        <v/>
      </c>
      <c r="K65" s="18" t="str">
        <f t="shared" si="10"/>
        <v/>
      </c>
      <c r="L65" s="18" t="e">
        <f>VLOOKUP(F65,F6数据库!C:Y,3,0)</f>
        <v>#VALUE!</v>
      </c>
      <c r="M65" s="18" t="e">
        <f t="shared" si="11"/>
        <v>#VALUE!</v>
      </c>
      <c r="N65" s="19" t="e">
        <f t="shared" si="12"/>
        <v>#VALUE!</v>
      </c>
      <c r="O65" s="18" t="e">
        <f>VLOOKUP(F65,F6数据库!C:Y,4,0)</f>
        <v>#VALUE!</v>
      </c>
      <c r="P65" s="18" t="e">
        <f>VLOOKUP(G65,F6数据库!AA:AB,2,0)</f>
        <v>#N/A</v>
      </c>
      <c r="Q65" s="18"/>
      <c r="R65" s="18" t="e" cm="1">
        <f t="array" ref="R65">_xlfn.IFS(I65="A",VLOOKUP(F65,F6数据库!C:Y,7,0),I65="B",VLOOKUP(F65,F6数据库!C:Y,13,0),I65="C",VLOOKUP(F65,F6数据库!C:Y,19,0))</f>
        <v>#N/A</v>
      </c>
      <c r="S65" s="18" t="e" cm="1">
        <f t="array" ref="S65">_xlfn.IFS(I65="A",VLOOKUP(F65,F6数据库!C:Y,8,0),I65="B",VLOOKUP(F65,F6数据库!C:Y,14,0),I65="C",VLOOKUP(F65,F6数据库!C:Y,20,0))</f>
        <v>#N/A</v>
      </c>
      <c r="T65" s="19" t="e" cm="1">
        <f t="array" ref="T65">_xlfn.IFS(I65="A",VLOOKUP(F65,F6数据库!C:Y,9,0),I65="B",VLOOKUP(F65,F6数据库!C:Y,15,0),I65="C",VLOOKUP(F65,F6数据库!C:Y,21,0))*C65</f>
        <v>#N/A</v>
      </c>
      <c r="U65" s="18" t="e" cm="1">
        <f t="array" ref="U65">_xlfn.IFS(I65="A",VLOOKUP(F65,F6数据库!C:Y,10,0),I65="B",VLOOKUP(F65,F6数据库!C:Y,16,0),I65="C",VLOOKUP(F65,F6数据库!C:Y,22,0))</f>
        <v>#N/A</v>
      </c>
      <c r="V65" s="18" t="e" cm="1">
        <f t="array" ref="V65">_xlfn.IFS(I65="A",VLOOKUP(F65,F6数据库!C:Y,11,0),I65="B",VLOOKUP(F65,F6数据库!C:Y,17,0),I65="C",VLOOKUP(F65,F6数据库!C:Y,23,0))</f>
        <v>#N/A</v>
      </c>
      <c r="W65" s="18"/>
    </row>
    <row r="66" spans="1:23" x14ac:dyDescent="0.25">
      <c r="A66" s="22"/>
      <c r="B66" s="3"/>
      <c r="C66" s="3"/>
      <c r="D66" s="3"/>
      <c r="E66" s="18" t="e">
        <f t="shared" si="4"/>
        <v>#VALUE!</v>
      </c>
      <c r="F66" s="18" t="e">
        <f t="shared" si="5"/>
        <v>#VALUE!</v>
      </c>
      <c r="G66" s="18" t="str">
        <f t="shared" si="6"/>
        <v/>
      </c>
      <c r="H66" s="18" t="str">
        <f t="shared" si="7"/>
        <v/>
      </c>
      <c r="I66" s="18" t="str">
        <f t="shared" si="8"/>
        <v/>
      </c>
      <c r="J66" s="18" t="str">
        <f t="shared" si="9"/>
        <v/>
      </c>
      <c r="K66" s="18" t="str">
        <f t="shared" si="10"/>
        <v/>
      </c>
      <c r="L66" s="18" t="e">
        <f>VLOOKUP(F66,F6数据库!C:Y,3,0)</f>
        <v>#VALUE!</v>
      </c>
      <c r="M66" s="18" t="e">
        <f t="shared" si="11"/>
        <v>#VALUE!</v>
      </c>
      <c r="N66" s="19" t="e">
        <f t="shared" si="12"/>
        <v>#VALUE!</v>
      </c>
      <c r="O66" s="18" t="e">
        <f>VLOOKUP(F66,F6数据库!C:Y,4,0)</f>
        <v>#VALUE!</v>
      </c>
      <c r="P66" s="18" t="e">
        <f>VLOOKUP(G66,F6数据库!AA:AB,2,0)</f>
        <v>#N/A</v>
      </c>
      <c r="Q66" s="18"/>
      <c r="R66" s="18" t="e" cm="1">
        <f t="array" ref="R66">_xlfn.IFS(I66="A",VLOOKUP(F66,F6数据库!C:Y,7,0),I66="B",VLOOKUP(F66,F6数据库!C:Y,13,0),I66="C",VLOOKUP(F66,F6数据库!C:Y,19,0))</f>
        <v>#N/A</v>
      </c>
      <c r="S66" s="18" t="e" cm="1">
        <f t="array" ref="S66">_xlfn.IFS(I66="A",VLOOKUP(F66,F6数据库!C:Y,8,0),I66="B",VLOOKUP(F66,F6数据库!C:Y,14,0),I66="C",VLOOKUP(F66,F6数据库!C:Y,20,0))</f>
        <v>#N/A</v>
      </c>
      <c r="T66" s="19" t="e" cm="1">
        <f t="array" ref="T66">_xlfn.IFS(I66="A",VLOOKUP(F66,F6数据库!C:Y,9,0),I66="B",VLOOKUP(F66,F6数据库!C:Y,15,0),I66="C",VLOOKUP(F66,F6数据库!C:Y,21,0))*C66</f>
        <v>#N/A</v>
      </c>
      <c r="U66" s="18" t="e" cm="1">
        <f t="array" ref="U66">_xlfn.IFS(I66="A",VLOOKUP(F66,F6数据库!C:Y,10,0),I66="B",VLOOKUP(F66,F6数据库!C:Y,16,0),I66="C",VLOOKUP(F66,F6数据库!C:Y,22,0))</f>
        <v>#N/A</v>
      </c>
      <c r="V66" s="18" t="e" cm="1">
        <f t="array" ref="V66">_xlfn.IFS(I66="A",VLOOKUP(F66,F6数据库!C:Y,11,0),I66="B",VLOOKUP(F66,F6数据库!C:Y,17,0),I66="C",VLOOKUP(F66,F6数据库!C:Y,23,0))</f>
        <v>#N/A</v>
      </c>
      <c r="W66" s="18"/>
    </row>
    <row r="67" spans="1:23" x14ac:dyDescent="0.25">
      <c r="A67" s="22"/>
      <c r="B67" s="3"/>
      <c r="C67" s="3"/>
      <c r="D67" s="3"/>
      <c r="E67" s="18" t="e">
        <f t="shared" si="4"/>
        <v>#VALUE!</v>
      </c>
      <c r="F67" s="18" t="e">
        <f t="shared" si="5"/>
        <v>#VALUE!</v>
      </c>
      <c r="G67" s="18" t="str">
        <f t="shared" si="6"/>
        <v/>
      </c>
      <c r="H67" s="18" t="str">
        <f t="shared" si="7"/>
        <v/>
      </c>
      <c r="I67" s="18" t="str">
        <f t="shared" si="8"/>
        <v/>
      </c>
      <c r="J67" s="18" t="str">
        <f t="shared" si="9"/>
        <v/>
      </c>
      <c r="K67" s="18" t="str">
        <f t="shared" si="10"/>
        <v/>
      </c>
      <c r="L67" s="18" t="e">
        <f>VLOOKUP(F67,F6数据库!C:Y,3,0)</f>
        <v>#VALUE!</v>
      </c>
      <c r="M67" s="18" t="e">
        <f t="shared" si="11"/>
        <v>#VALUE!</v>
      </c>
      <c r="N67" s="19" t="e">
        <f t="shared" si="12"/>
        <v>#VALUE!</v>
      </c>
      <c r="O67" s="18" t="e">
        <f>VLOOKUP(F67,F6数据库!C:Y,4,0)</f>
        <v>#VALUE!</v>
      </c>
      <c r="P67" s="18" t="e">
        <f>VLOOKUP(G67,F6数据库!AA:AB,2,0)</f>
        <v>#N/A</v>
      </c>
      <c r="Q67" s="18"/>
      <c r="R67" s="18" t="e" cm="1">
        <f t="array" ref="R67">_xlfn.IFS(I67="A",VLOOKUP(F67,F6数据库!C:Y,7,0),I67="B",VLOOKUP(F67,F6数据库!C:Y,13,0),I67="C",VLOOKUP(F67,F6数据库!C:Y,19,0))</f>
        <v>#N/A</v>
      </c>
      <c r="S67" s="18" t="e" cm="1">
        <f t="array" ref="S67">_xlfn.IFS(I67="A",VLOOKUP(F67,F6数据库!C:Y,8,0),I67="B",VLOOKUP(F67,F6数据库!C:Y,14,0),I67="C",VLOOKUP(F67,F6数据库!C:Y,20,0))</f>
        <v>#N/A</v>
      </c>
      <c r="T67" s="19" t="e" cm="1">
        <f t="array" ref="T67">_xlfn.IFS(I67="A",VLOOKUP(F67,F6数据库!C:Y,9,0),I67="B",VLOOKUP(F67,F6数据库!C:Y,15,0),I67="C",VLOOKUP(F67,F6数据库!C:Y,21,0))*C67</f>
        <v>#N/A</v>
      </c>
      <c r="U67" s="18" t="e" cm="1">
        <f t="array" ref="U67">_xlfn.IFS(I67="A",VLOOKUP(F67,F6数据库!C:Y,10,0),I67="B",VLOOKUP(F67,F6数据库!C:Y,16,0),I67="C",VLOOKUP(F67,F6数据库!C:Y,22,0))</f>
        <v>#N/A</v>
      </c>
      <c r="V67" s="18" t="e" cm="1">
        <f t="array" ref="V67">_xlfn.IFS(I67="A",VLOOKUP(F67,F6数据库!C:Y,11,0),I67="B",VLOOKUP(F67,F6数据库!C:Y,17,0),I67="C",VLOOKUP(F67,F6数据库!C:Y,23,0))</f>
        <v>#N/A</v>
      </c>
      <c r="W67" s="18"/>
    </row>
    <row r="68" spans="1:23" x14ac:dyDescent="0.25">
      <c r="A68" s="22"/>
      <c r="B68" s="3"/>
      <c r="C68" s="3"/>
      <c r="D68" s="3"/>
      <c r="E68" s="18" t="e">
        <f t="shared" si="4"/>
        <v>#VALUE!</v>
      </c>
      <c r="F68" s="18" t="e">
        <f t="shared" si="5"/>
        <v>#VALUE!</v>
      </c>
      <c r="G68" s="18" t="str">
        <f t="shared" si="6"/>
        <v/>
      </c>
      <c r="H68" s="18" t="str">
        <f t="shared" si="7"/>
        <v/>
      </c>
      <c r="I68" s="18" t="str">
        <f t="shared" si="8"/>
        <v/>
      </c>
      <c r="J68" s="18" t="str">
        <f t="shared" si="9"/>
        <v/>
      </c>
      <c r="K68" s="18" t="str">
        <f t="shared" si="10"/>
        <v/>
      </c>
      <c r="L68" s="18" t="e">
        <f>VLOOKUP(F68,F6数据库!C:Y,3,0)</f>
        <v>#VALUE!</v>
      </c>
      <c r="M68" s="18" t="e">
        <f t="shared" si="11"/>
        <v>#VALUE!</v>
      </c>
      <c r="N68" s="19" t="e">
        <f t="shared" si="12"/>
        <v>#VALUE!</v>
      </c>
      <c r="O68" s="18" t="e">
        <f>VLOOKUP(F68,F6数据库!C:Y,4,0)</f>
        <v>#VALUE!</v>
      </c>
      <c r="P68" s="18" t="e">
        <f>VLOOKUP(G68,F6数据库!AA:AB,2,0)</f>
        <v>#N/A</v>
      </c>
      <c r="Q68" s="18"/>
      <c r="R68" s="18" t="e" cm="1">
        <f t="array" ref="R68">_xlfn.IFS(I68="A",VLOOKUP(F68,F6数据库!C:Y,7,0),I68="B",VLOOKUP(F68,F6数据库!C:Y,13,0),I68="C",VLOOKUP(F68,F6数据库!C:Y,19,0))</f>
        <v>#N/A</v>
      </c>
      <c r="S68" s="18" t="e" cm="1">
        <f t="array" ref="S68">_xlfn.IFS(I68="A",VLOOKUP(F68,F6数据库!C:Y,8,0),I68="B",VLOOKUP(F68,F6数据库!C:Y,14,0),I68="C",VLOOKUP(F68,F6数据库!C:Y,20,0))</f>
        <v>#N/A</v>
      </c>
      <c r="T68" s="19" t="e" cm="1">
        <f t="array" ref="T68">_xlfn.IFS(I68="A",VLOOKUP(F68,F6数据库!C:Y,9,0),I68="B",VLOOKUP(F68,F6数据库!C:Y,15,0),I68="C",VLOOKUP(F68,F6数据库!C:Y,21,0))*C68</f>
        <v>#N/A</v>
      </c>
      <c r="U68" s="18" t="e" cm="1">
        <f t="array" ref="U68">_xlfn.IFS(I68="A",VLOOKUP(F68,F6数据库!C:Y,10,0),I68="B",VLOOKUP(F68,F6数据库!C:Y,16,0),I68="C",VLOOKUP(F68,F6数据库!C:Y,22,0))</f>
        <v>#N/A</v>
      </c>
      <c r="V68" s="18" t="e" cm="1">
        <f t="array" ref="V68">_xlfn.IFS(I68="A",VLOOKUP(F68,F6数据库!C:Y,11,0),I68="B",VLOOKUP(F68,F6数据库!C:Y,17,0),I68="C",VLOOKUP(F68,F6数据库!C:Y,23,0))</f>
        <v>#N/A</v>
      </c>
      <c r="W68" s="18"/>
    </row>
    <row r="69" spans="1:23" x14ac:dyDescent="0.25">
      <c r="A69" s="22"/>
      <c r="B69" s="3"/>
      <c r="C69" s="3"/>
      <c r="D69" s="3"/>
      <c r="E69" s="18" t="e">
        <f t="shared" si="4"/>
        <v>#VALUE!</v>
      </c>
      <c r="F69" s="18" t="e">
        <f t="shared" si="5"/>
        <v>#VALUE!</v>
      </c>
      <c r="G69" s="18" t="str">
        <f t="shared" si="6"/>
        <v/>
      </c>
      <c r="H69" s="18" t="str">
        <f t="shared" si="7"/>
        <v/>
      </c>
      <c r="I69" s="18" t="str">
        <f t="shared" si="8"/>
        <v/>
      </c>
      <c r="J69" s="18" t="str">
        <f t="shared" si="9"/>
        <v/>
      </c>
      <c r="K69" s="18" t="str">
        <f t="shared" si="10"/>
        <v/>
      </c>
      <c r="L69" s="18" t="e">
        <f>VLOOKUP(F69,F6数据库!C:Y,3,0)</f>
        <v>#VALUE!</v>
      </c>
      <c r="M69" s="18" t="e">
        <f t="shared" si="11"/>
        <v>#VALUE!</v>
      </c>
      <c r="N69" s="19" t="e">
        <f t="shared" si="12"/>
        <v>#VALUE!</v>
      </c>
      <c r="O69" s="18" t="e">
        <f>VLOOKUP(F69,F6数据库!C:Y,4,0)</f>
        <v>#VALUE!</v>
      </c>
      <c r="P69" s="18" t="e">
        <f>VLOOKUP(G69,F6数据库!AA:AB,2,0)</f>
        <v>#N/A</v>
      </c>
      <c r="Q69" s="18"/>
      <c r="R69" s="18" t="e" cm="1">
        <f t="array" ref="R69">_xlfn.IFS(I69="A",VLOOKUP(F69,F6数据库!C:Y,7,0),I69="B",VLOOKUP(F69,F6数据库!C:Y,13,0),I69="C",VLOOKUP(F69,F6数据库!C:Y,19,0))</f>
        <v>#N/A</v>
      </c>
      <c r="S69" s="18" t="e" cm="1">
        <f t="array" ref="S69">_xlfn.IFS(I69="A",VLOOKUP(F69,F6数据库!C:Y,8,0),I69="B",VLOOKUP(F69,F6数据库!C:Y,14,0),I69="C",VLOOKUP(F69,F6数据库!C:Y,20,0))</f>
        <v>#N/A</v>
      </c>
      <c r="T69" s="19" t="e" cm="1">
        <f t="array" ref="T69">_xlfn.IFS(I69="A",VLOOKUP(F69,F6数据库!C:Y,9,0),I69="B",VLOOKUP(F69,F6数据库!C:Y,15,0),I69="C",VLOOKUP(F69,F6数据库!C:Y,21,0))*C69</f>
        <v>#N/A</v>
      </c>
      <c r="U69" s="18" t="e" cm="1">
        <f t="array" ref="U69">_xlfn.IFS(I69="A",VLOOKUP(F69,F6数据库!C:Y,10,0),I69="B",VLOOKUP(F69,F6数据库!C:Y,16,0),I69="C",VLOOKUP(F69,F6数据库!C:Y,22,0))</f>
        <v>#N/A</v>
      </c>
      <c r="V69" s="18" t="e" cm="1">
        <f t="array" ref="V69">_xlfn.IFS(I69="A",VLOOKUP(F69,F6数据库!C:Y,11,0),I69="B",VLOOKUP(F69,F6数据库!C:Y,17,0),I69="C",VLOOKUP(F69,F6数据库!C:Y,23,0))</f>
        <v>#N/A</v>
      </c>
      <c r="W69" s="18"/>
    </row>
    <row r="70" spans="1:23" x14ac:dyDescent="0.25">
      <c r="A70" s="22"/>
      <c r="B70" s="3"/>
      <c r="C70" s="3"/>
      <c r="D70" s="3"/>
      <c r="E70" s="18" t="e">
        <f t="shared" si="4"/>
        <v>#VALUE!</v>
      </c>
      <c r="F70" s="18" t="e">
        <f t="shared" si="5"/>
        <v>#VALUE!</v>
      </c>
      <c r="G70" s="18" t="str">
        <f t="shared" si="6"/>
        <v/>
      </c>
      <c r="H70" s="18" t="str">
        <f t="shared" si="7"/>
        <v/>
      </c>
      <c r="I70" s="18" t="str">
        <f t="shared" si="8"/>
        <v/>
      </c>
      <c r="J70" s="18" t="str">
        <f t="shared" si="9"/>
        <v/>
      </c>
      <c r="K70" s="18" t="str">
        <f t="shared" si="10"/>
        <v/>
      </c>
      <c r="L70" s="18" t="e">
        <f>VLOOKUP(F70,F6数据库!C:Y,3,0)</f>
        <v>#VALUE!</v>
      </c>
      <c r="M70" s="18" t="e">
        <f t="shared" si="11"/>
        <v>#VALUE!</v>
      </c>
      <c r="N70" s="19" t="e">
        <f t="shared" si="12"/>
        <v>#VALUE!</v>
      </c>
      <c r="O70" s="18" t="e">
        <f>VLOOKUP(F70,F6数据库!C:Y,4,0)</f>
        <v>#VALUE!</v>
      </c>
      <c r="P70" s="18" t="e">
        <f>VLOOKUP(G70,F6数据库!AA:AB,2,0)</f>
        <v>#N/A</v>
      </c>
      <c r="Q70" s="18"/>
      <c r="R70" s="18" t="e" cm="1">
        <f t="array" ref="R70">_xlfn.IFS(I70="A",VLOOKUP(F70,F6数据库!C:Y,7,0),I70="B",VLOOKUP(F70,F6数据库!C:Y,13,0),I70="C",VLOOKUP(F70,F6数据库!C:Y,19,0))</f>
        <v>#N/A</v>
      </c>
      <c r="S70" s="18" t="e" cm="1">
        <f t="array" ref="S70">_xlfn.IFS(I70="A",VLOOKUP(F70,F6数据库!C:Y,8,0),I70="B",VLOOKUP(F70,F6数据库!C:Y,14,0),I70="C",VLOOKUP(F70,F6数据库!C:Y,20,0))</f>
        <v>#N/A</v>
      </c>
      <c r="T70" s="19" t="e" cm="1">
        <f t="array" ref="T70">_xlfn.IFS(I70="A",VLOOKUP(F70,F6数据库!C:Y,9,0),I70="B",VLOOKUP(F70,F6数据库!C:Y,15,0),I70="C",VLOOKUP(F70,F6数据库!C:Y,21,0))*C70</f>
        <v>#N/A</v>
      </c>
      <c r="U70" s="18" t="e" cm="1">
        <f t="array" ref="U70">_xlfn.IFS(I70="A",VLOOKUP(F70,F6数据库!C:Y,10,0),I70="B",VLOOKUP(F70,F6数据库!C:Y,16,0),I70="C",VLOOKUP(F70,F6数据库!C:Y,22,0))</f>
        <v>#N/A</v>
      </c>
      <c r="V70" s="18" t="e" cm="1">
        <f t="array" ref="V70">_xlfn.IFS(I70="A",VLOOKUP(F70,F6数据库!C:Y,11,0),I70="B",VLOOKUP(F70,F6数据库!C:Y,17,0),I70="C",VLOOKUP(F70,F6数据库!C:Y,23,0))</f>
        <v>#N/A</v>
      </c>
      <c r="W70" s="18"/>
    </row>
    <row r="71" spans="1:23" x14ac:dyDescent="0.25">
      <c r="A71" s="22"/>
      <c r="B71" s="3"/>
      <c r="C71" s="3"/>
      <c r="D71" s="3"/>
      <c r="E71" s="18" t="e">
        <f t="shared" si="4"/>
        <v>#VALUE!</v>
      </c>
      <c r="F71" s="18" t="e">
        <f t="shared" si="5"/>
        <v>#VALUE!</v>
      </c>
      <c r="G71" s="18" t="str">
        <f t="shared" si="6"/>
        <v/>
      </c>
      <c r="H71" s="18" t="str">
        <f t="shared" si="7"/>
        <v/>
      </c>
      <c r="I71" s="18" t="str">
        <f t="shared" si="8"/>
        <v/>
      </c>
      <c r="J71" s="18" t="str">
        <f t="shared" si="9"/>
        <v/>
      </c>
      <c r="K71" s="18" t="str">
        <f t="shared" si="10"/>
        <v/>
      </c>
      <c r="L71" s="18" t="e">
        <f>VLOOKUP(F71,F6数据库!C:Y,3,0)</f>
        <v>#VALUE!</v>
      </c>
      <c r="M71" s="18" t="e">
        <f t="shared" si="11"/>
        <v>#VALUE!</v>
      </c>
      <c r="N71" s="19" t="e">
        <f t="shared" si="12"/>
        <v>#VALUE!</v>
      </c>
      <c r="O71" s="18" t="e">
        <f>VLOOKUP(F71,F6数据库!C:Y,4,0)</f>
        <v>#VALUE!</v>
      </c>
      <c r="P71" s="18" t="e">
        <f>VLOOKUP(G71,F6数据库!AA:AB,2,0)</f>
        <v>#N/A</v>
      </c>
      <c r="Q71" s="18"/>
      <c r="R71" s="18" t="e" cm="1">
        <f t="array" ref="R71">_xlfn.IFS(I71="A",VLOOKUP(F71,F6数据库!C:Y,7,0),I71="B",VLOOKUP(F71,F6数据库!C:Y,13,0),I71="C",VLOOKUP(F71,F6数据库!C:Y,19,0))</f>
        <v>#N/A</v>
      </c>
      <c r="S71" s="18" t="e" cm="1">
        <f t="array" ref="S71">_xlfn.IFS(I71="A",VLOOKUP(F71,F6数据库!C:Y,8,0),I71="B",VLOOKUP(F71,F6数据库!C:Y,14,0),I71="C",VLOOKUP(F71,F6数据库!C:Y,20,0))</f>
        <v>#N/A</v>
      </c>
      <c r="T71" s="19" t="e" cm="1">
        <f t="array" ref="T71">_xlfn.IFS(I71="A",VLOOKUP(F71,F6数据库!C:Y,9,0),I71="B",VLOOKUP(F71,F6数据库!C:Y,15,0),I71="C",VLOOKUP(F71,F6数据库!C:Y,21,0))*C71</f>
        <v>#N/A</v>
      </c>
      <c r="U71" s="18" t="e" cm="1">
        <f t="array" ref="U71">_xlfn.IFS(I71="A",VLOOKUP(F71,F6数据库!C:Y,10,0),I71="B",VLOOKUP(F71,F6数据库!C:Y,16,0),I71="C",VLOOKUP(F71,F6数据库!C:Y,22,0))</f>
        <v>#N/A</v>
      </c>
      <c r="V71" s="18" t="e" cm="1">
        <f t="array" ref="V71">_xlfn.IFS(I71="A",VLOOKUP(F71,F6数据库!C:Y,11,0),I71="B",VLOOKUP(F71,F6数据库!C:Y,17,0),I71="C",VLOOKUP(F71,F6数据库!C:Y,23,0))</f>
        <v>#N/A</v>
      </c>
      <c r="W71" s="18"/>
    </row>
    <row r="72" spans="1:23" x14ac:dyDescent="0.25">
      <c r="A72" s="22"/>
      <c r="B72" s="3"/>
      <c r="C72" s="3"/>
      <c r="D72" s="3"/>
      <c r="E72" s="18" t="e">
        <f t="shared" si="4"/>
        <v>#VALUE!</v>
      </c>
      <c r="F72" s="18" t="e">
        <f t="shared" si="5"/>
        <v>#VALUE!</v>
      </c>
      <c r="G72" s="18" t="str">
        <f t="shared" si="6"/>
        <v/>
      </c>
      <c r="H72" s="18" t="str">
        <f t="shared" si="7"/>
        <v/>
      </c>
      <c r="I72" s="18" t="str">
        <f t="shared" si="8"/>
        <v/>
      </c>
      <c r="J72" s="18" t="str">
        <f t="shared" si="9"/>
        <v/>
      </c>
      <c r="K72" s="18" t="str">
        <f t="shared" si="10"/>
        <v/>
      </c>
      <c r="L72" s="18" t="e">
        <f>VLOOKUP(F72,F6数据库!C:Y,3,0)</f>
        <v>#VALUE!</v>
      </c>
      <c r="M72" s="18" t="e">
        <f t="shared" si="11"/>
        <v>#VALUE!</v>
      </c>
      <c r="N72" s="19" t="e">
        <f t="shared" si="12"/>
        <v>#VALUE!</v>
      </c>
      <c r="O72" s="18" t="e">
        <f>VLOOKUP(F72,F6数据库!C:Y,4,0)</f>
        <v>#VALUE!</v>
      </c>
      <c r="P72" s="18" t="e">
        <f>VLOOKUP(G72,F6数据库!AA:AB,2,0)</f>
        <v>#N/A</v>
      </c>
      <c r="Q72" s="18"/>
      <c r="R72" s="18" t="e" cm="1">
        <f t="array" ref="R72">_xlfn.IFS(I72="A",VLOOKUP(F72,F6数据库!C:Y,7,0),I72="B",VLOOKUP(F72,F6数据库!C:Y,13,0),I72="C",VLOOKUP(F72,F6数据库!C:Y,19,0))</f>
        <v>#N/A</v>
      </c>
      <c r="S72" s="18" t="e" cm="1">
        <f t="array" ref="S72">_xlfn.IFS(I72="A",VLOOKUP(F72,F6数据库!C:Y,8,0),I72="B",VLOOKUP(F72,F6数据库!C:Y,14,0),I72="C",VLOOKUP(F72,F6数据库!C:Y,20,0))</f>
        <v>#N/A</v>
      </c>
      <c r="T72" s="19" t="e" cm="1">
        <f t="array" ref="T72">_xlfn.IFS(I72="A",VLOOKUP(F72,F6数据库!C:Y,9,0),I72="B",VLOOKUP(F72,F6数据库!C:Y,15,0),I72="C",VLOOKUP(F72,F6数据库!C:Y,21,0))*C72</f>
        <v>#N/A</v>
      </c>
      <c r="U72" s="18" t="e" cm="1">
        <f t="array" ref="U72">_xlfn.IFS(I72="A",VLOOKUP(F72,F6数据库!C:Y,10,0),I72="B",VLOOKUP(F72,F6数据库!C:Y,16,0),I72="C",VLOOKUP(F72,F6数据库!C:Y,22,0))</f>
        <v>#N/A</v>
      </c>
      <c r="V72" s="18" t="e" cm="1">
        <f t="array" ref="V72">_xlfn.IFS(I72="A",VLOOKUP(F72,F6数据库!C:Y,11,0),I72="B",VLOOKUP(F72,F6数据库!C:Y,17,0),I72="C",VLOOKUP(F72,F6数据库!C:Y,23,0))</f>
        <v>#N/A</v>
      </c>
      <c r="W72" s="18"/>
    </row>
    <row r="73" spans="1:23" x14ac:dyDescent="0.25">
      <c r="A73" s="22"/>
      <c r="B73" s="3"/>
      <c r="C73" s="3"/>
      <c r="D73" s="3"/>
      <c r="E73" s="18" t="e">
        <f t="shared" si="4"/>
        <v>#VALUE!</v>
      </c>
      <c r="F73" s="18" t="e">
        <f t="shared" si="5"/>
        <v>#VALUE!</v>
      </c>
      <c r="G73" s="18" t="str">
        <f t="shared" si="6"/>
        <v/>
      </c>
      <c r="H73" s="18" t="str">
        <f t="shared" si="7"/>
        <v/>
      </c>
      <c r="I73" s="18" t="str">
        <f t="shared" si="8"/>
        <v/>
      </c>
      <c r="J73" s="18" t="str">
        <f t="shared" si="9"/>
        <v/>
      </c>
      <c r="K73" s="18" t="str">
        <f t="shared" si="10"/>
        <v/>
      </c>
      <c r="L73" s="18" t="e">
        <f>VLOOKUP(F73,F6数据库!C:Y,3,0)</f>
        <v>#VALUE!</v>
      </c>
      <c r="M73" s="18" t="e">
        <f t="shared" si="11"/>
        <v>#VALUE!</v>
      </c>
      <c r="N73" s="19" t="e">
        <f t="shared" si="12"/>
        <v>#VALUE!</v>
      </c>
      <c r="O73" s="18" t="e">
        <f>VLOOKUP(F73,F6数据库!C:Y,4,0)</f>
        <v>#VALUE!</v>
      </c>
      <c r="P73" s="18" t="e">
        <f>VLOOKUP(G73,F6数据库!AA:AB,2,0)</f>
        <v>#N/A</v>
      </c>
      <c r="Q73" s="18"/>
      <c r="R73" s="18" t="e" cm="1">
        <f t="array" ref="R73">_xlfn.IFS(I73="A",VLOOKUP(F73,F6数据库!C:Y,7,0),I73="B",VLOOKUP(F73,F6数据库!C:Y,13,0),I73="C",VLOOKUP(F73,F6数据库!C:Y,19,0))</f>
        <v>#N/A</v>
      </c>
      <c r="S73" s="18" t="e" cm="1">
        <f t="array" ref="S73">_xlfn.IFS(I73="A",VLOOKUP(F73,F6数据库!C:Y,8,0),I73="B",VLOOKUP(F73,F6数据库!C:Y,14,0),I73="C",VLOOKUP(F73,F6数据库!C:Y,20,0))</f>
        <v>#N/A</v>
      </c>
      <c r="T73" s="19" t="e" cm="1">
        <f t="array" ref="T73">_xlfn.IFS(I73="A",VLOOKUP(F73,F6数据库!C:Y,9,0),I73="B",VLOOKUP(F73,F6数据库!C:Y,15,0),I73="C",VLOOKUP(F73,F6数据库!C:Y,21,0))*C73</f>
        <v>#N/A</v>
      </c>
      <c r="U73" s="18" t="e" cm="1">
        <f t="array" ref="U73">_xlfn.IFS(I73="A",VLOOKUP(F73,F6数据库!C:Y,10,0),I73="B",VLOOKUP(F73,F6数据库!C:Y,16,0),I73="C",VLOOKUP(F73,F6数据库!C:Y,22,0))</f>
        <v>#N/A</v>
      </c>
      <c r="V73" s="18" t="e" cm="1">
        <f t="array" ref="V73">_xlfn.IFS(I73="A",VLOOKUP(F73,F6数据库!C:Y,11,0),I73="B",VLOOKUP(F73,F6数据库!C:Y,17,0),I73="C",VLOOKUP(F73,F6数据库!C:Y,23,0))</f>
        <v>#N/A</v>
      </c>
      <c r="W73" s="18"/>
    </row>
    <row r="74" spans="1:23" x14ac:dyDescent="0.25">
      <c r="A74" s="22"/>
      <c r="B74" s="3"/>
      <c r="C74" s="3"/>
      <c r="D74" s="3"/>
      <c r="E74" s="18" t="e">
        <f t="shared" si="4"/>
        <v>#VALUE!</v>
      </c>
      <c r="F74" s="18" t="e">
        <f t="shared" si="5"/>
        <v>#VALUE!</v>
      </c>
      <c r="G74" s="18" t="str">
        <f t="shared" si="6"/>
        <v/>
      </c>
      <c r="H74" s="18" t="str">
        <f t="shared" si="7"/>
        <v/>
      </c>
      <c r="I74" s="18" t="str">
        <f t="shared" si="8"/>
        <v/>
      </c>
      <c r="J74" s="18" t="str">
        <f t="shared" si="9"/>
        <v/>
      </c>
      <c r="K74" s="18" t="str">
        <f t="shared" si="10"/>
        <v/>
      </c>
      <c r="L74" s="18" t="e">
        <f>VLOOKUP(F74,F6数据库!C:Y,3,0)</f>
        <v>#VALUE!</v>
      </c>
      <c r="M74" s="18" t="e">
        <f t="shared" si="11"/>
        <v>#VALUE!</v>
      </c>
      <c r="N74" s="19" t="e">
        <f t="shared" si="12"/>
        <v>#VALUE!</v>
      </c>
      <c r="O74" s="18" t="e">
        <f>VLOOKUP(F74,F6数据库!C:Y,4,0)</f>
        <v>#VALUE!</v>
      </c>
      <c r="P74" s="18" t="e">
        <f>VLOOKUP(G74,F6数据库!AA:AB,2,0)</f>
        <v>#N/A</v>
      </c>
      <c r="Q74" s="18"/>
      <c r="R74" s="18" t="e" cm="1">
        <f t="array" ref="R74">_xlfn.IFS(I74="A",VLOOKUP(F74,F6数据库!C:Y,7,0),I74="B",VLOOKUP(F74,F6数据库!C:Y,13,0),I74="C",VLOOKUP(F74,F6数据库!C:Y,19,0))</f>
        <v>#N/A</v>
      </c>
      <c r="S74" s="18" t="e" cm="1">
        <f t="array" ref="S74">_xlfn.IFS(I74="A",VLOOKUP(F74,F6数据库!C:Y,8,0),I74="B",VLOOKUP(F74,F6数据库!C:Y,14,0),I74="C",VLOOKUP(F74,F6数据库!C:Y,20,0))</f>
        <v>#N/A</v>
      </c>
      <c r="T74" s="19" t="e" cm="1">
        <f t="array" ref="T74">_xlfn.IFS(I74="A",VLOOKUP(F74,F6数据库!C:Y,9,0),I74="B",VLOOKUP(F74,F6数据库!C:Y,15,0),I74="C",VLOOKUP(F74,F6数据库!C:Y,21,0))*C74</f>
        <v>#N/A</v>
      </c>
      <c r="U74" s="18" t="e" cm="1">
        <f t="array" ref="U74">_xlfn.IFS(I74="A",VLOOKUP(F74,F6数据库!C:Y,10,0),I74="B",VLOOKUP(F74,F6数据库!C:Y,16,0),I74="C",VLOOKUP(F74,F6数据库!C:Y,22,0))</f>
        <v>#N/A</v>
      </c>
      <c r="V74" s="18" t="e" cm="1">
        <f t="array" ref="V74">_xlfn.IFS(I74="A",VLOOKUP(F74,F6数据库!C:Y,11,0),I74="B",VLOOKUP(F74,F6数据库!C:Y,17,0),I74="C",VLOOKUP(F74,F6数据库!C:Y,23,0))</f>
        <v>#N/A</v>
      </c>
      <c r="W74" s="18"/>
    </row>
    <row r="75" spans="1:23" x14ac:dyDescent="0.25">
      <c r="A75" s="22"/>
      <c r="B75" s="3"/>
      <c r="C75" s="3"/>
      <c r="D75" s="3"/>
      <c r="E75" s="18" t="e">
        <f t="shared" si="4"/>
        <v>#VALUE!</v>
      </c>
      <c r="F75" s="18" t="e">
        <f t="shared" si="5"/>
        <v>#VALUE!</v>
      </c>
      <c r="G75" s="18" t="str">
        <f t="shared" si="6"/>
        <v/>
      </c>
      <c r="H75" s="18" t="str">
        <f t="shared" si="7"/>
        <v/>
      </c>
      <c r="I75" s="18" t="str">
        <f t="shared" si="8"/>
        <v/>
      </c>
      <c r="J75" s="18" t="str">
        <f t="shared" si="9"/>
        <v/>
      </c>
      <c r="K75" s="18" t="str">
        <f t="shared" si="10"/>
        <v/>
      </c>
      <c r="L75" s="18" t="e">
        <f>VLOOKUP(F75,F6数据库!C:Y,3,0)</f>
        <v>#VALUE!</v>
      </c>
      <c r="M75" s="18" t="e">
        <f t="shared" si="11"/>
        <v>#VALUE!</v>
      </c>
      <c r="N75" s="19" t="e">
        <f t="shared" si="12"/>
        <v>#VALUE!</v>
      </c>
      <c r="O75" s="18" t="e">
        <f>VLOOKUP(F75,F6数据库!C:Y,4,0)</f>
        <v>#VALUE!</v>
      </c>
      <c r="P75" s="18" t="e">
        <f>VLOOKUP(G75,F6数据库!AA:AB,2,0)</f>
        <v>#N/A</v>
      </c>
      <c r="Q75" s="18"/>
      <c r="R75" s="18" t="e" cm="1">
        <f t="array" ref="R75">_xlfn.IFS(I75="A",VLOOKUP(F75,F6数据库!C:Y,7,0),I75="B",VLOOKUP(F75,F6数据库!C:Y,13,0),I75="C",VLOOKUP(F75,F6数据库!C:Y,19,0))</f>
        <v>#N/A</v>
      </c>
      <c r="S75" s="18" t="e" cm="1">
        <f t="array" ref="S75">_xlfn.IFS(I75="A",VLOOKUP(F75,F6数据库!C:Y,8,0),I75="B",VLOOKUP(F75,F6数据库!C:Y,14,0),I75="C",VLOOKUP(F75,F6数据库!C:Y,20,0))</f>
        <v>#N/A</v>
      </c>
      <c r="T75" s="19" t="e" cm="1">
        <f t="array" ref="T75">_xlfn.IFS(I75="A",VLOOKUP(F75,F6数据库!C:Y,9,0),I75="B",VLOOKUP(F75,F6数据库!C:Y,15,0),I75="C",VLOOKUP(F75,F6数据库!C:Y,21,0))*C75</f>
        <v>#N/A</v>
      </c>
      <c r="U75" s="18" t="e" cm="1">
        <f t="array" ref="U75">_xlfn.IFS(I75="A",VLOOKUP(F75,F6数据库!C:Y,10,0),I75="B",VLOOKUP(F75,F6数据库!C:Y,16,0),I75="C",VLOOKUP(F75,F6数据库!C:Y,22,0))</f>
        <v>#N/A</v>
      </c>
      <c r="V75" s="18" t="e" cm="1">
        <f t="array" ref="V75">_xlfn.IFS(I75="A",VLOOKUP(F75,F6数据库!C:Y,11,0),I75="B",VLOOKUP(F75,F6数据库!C:Y,17,0),I75="C",VLOOKUP(F75,F6数据库!C:Y,23,0))</f>
        <v>#N/A</v>
      </c>
      <c r="W75" s="18"/>
    </row>
    <row r="76" spans="1:23" x14ac:dyDescent="0.25">
      <c r="A76" s="22"/>
      <c r="B76" s="3"/>
      <c r="C76" s="3"/>
      <c r="D76" s="3"/>
      <c r="E76" s="18" t="e">
        <f t="shared" si="4"/>
        <v>#VALUE!</v>
      </c>
      <c r="F76" s="18" t="e">
        <f t="shared" si="5"/>
        <v>#VALUE!</v>
      </c>
      <c r="G76" s="18" t="str">
        <f t="shared" si="6"/>
        <v/>
      </c>
      <c r="H76" s="18" t="str">
        <f t="shared" si="7"/>
        <v/>
      </c>
      <c r="I76" s="18" t="str">
        <f t="shared" si="8"/>
        <v/>
      </c>
      <c r="J76" s="18" t="str">
        <f t="shared" si="9"/>
        <v/>
      </c>
      <c r="K76" s="18" t="str">
        <f t="shared" si="10"/>
        <v/>
      </c>
      <c r="L76" s="18" t="e">
        <f>VLOOKUP(F76,F6数据库!C:Y,3,0)</f>
        <v>#VALUE!</v>
      </c>
      <c r="M76" s="18" t="e">
        <f t="shared" si="11"/>
        <v>#VALUE!</v>
      </c>
      <c r="N76" s="19" t="e">
        <f t="shared" si="12"/>
        <v>#VALUE!</v>
      </c>
      <c r="O76" s="18" t="e">
        <f>VLOOKUP(F76,F6数据库!C:Y,4,0)</f>
        <v>#VALUE!</v>
      </c>
      <c r="P76" s="18" t="e">
        <f>VLOOKUP(G76,F6数据库!AA:AB,2,0)</f>
        <v>#N/A</v>
      </c>
      <c r="Q76" s="18"/>
      <c r="R76" s="18" t="e" cm="1">
        <f t="array" ref="R76">_xlfn.IFS(I76="A",VLOOKUP(F76,F6数据库!C:Y,7,0),I76="B",VLOOKUP(F76,F6数据库!C:Y,13,0),I76="C",VLOOKUP(F76,F6数据库!C:Y,19,0))</f>
        <v>#N/A</v>
      </c>
      <c r="S76" s="18" t="e" cm="1">
        <f t="array" ref="S76">_xlfn.IFS(I76="A",VLOOKUP(F76,F6数据库!C:Y,8,0),I76="B",VLOOKUP(F76,F6数据库!C:Y,14,0),I76="C",VLOOKUP(F76,F6数据库!C:Y,20,0))</f>
        <v>#N/A</v>
      </c>
      <c r="T76" s="19" t="e" cm="1">
        <f t="array" ref="T76">_xlfn.IFS(I76="A",VLOOKUP(F76,F6数据库!C:Y,9,0),I76="B",VLOOKUP(F76,F6数据库!C:Y,15,0),I76="C",VLOOKUP(F76,F6数据库!C:Y,21,0))*C76</f>
        <v>#N/A</v>
      </c>
      <c r="U76" s="18" t="e" cm="1">
        <f t="array" ref="U76">_xlfn.IFS(I76="A",VLOOKUP(F76,F6数据库!C:Y,10,0),I76="B",VLOOKUP(F76,F6数据库!C:Y,16,0),I76="C",VLOOKUP(F76,F6数据库!C:Y,22,0))</f>
        <v>#N/A</v>
      </c>
      <c r="V76" s="18" t="e" cm="1">
        <f t="array" ref="V76">_xlfn.IFS(I76="A",VLOOKUP(F76,F6数据库!C:Y,11,0),I76="B",VLOOKUP(F76,F6数据库!C:Y,17,0),I76="C",VLOOKUP(F76,F6数据库!C:Y,23,0))</f>
        <v>#N/A</v>
      </c>
      <c r="W76" s="18"/>
    </row>
    <row r="77" spans="1:23" x14ac:dyDescent="0.25">
      <c r="A77" s="22"/>
      <c r="B77" s="3"/>
      <c r="C77" s="3"/>
      <c r="D77" s="3"/>
      <c r="E77" s="18" t="e">
        <f t="shared" si="4"/>
        <v>#VALUE!</v>
      </c>
      <c r="F77" s="18" t="e">
        <f t="shared" si="5"/>
        <v>#VALUE!</v>
      </c>
      <c r="G77" s="18" t="str">
        <f t="shared" si="6"/>
        <v/>
      </c>
      <c r="H77" s="18" t="str">
        <f t="shared" si="7"/>
        <v/>
      </c>
      <c r="I77" s="18" t="str">
        <f t="shared" si="8"/>
        <v/>
      </c>
      <c r="J77" s="18" t="str">
        <f t="shared" si="9"/>
        <v/>
      </c>
      <c r="K77" s="18" t="str">
        <f t="shared" si="10"/>
        <v/>
      </c>
      <c r="L77" s="18" t="e">
        <f>VLOOKUP(F77,F6数据库!C:Y,3,0)</f>
        <v>#VALUE!</v>
      </c>
      <c r="M77" s="18" t="e">
        <f t="shared" si="11"/>
        <v>#VALUE!</v>
      </c>
      <c r="N77" s="19" t="e">
        <f t="shared" si="12"/>
        <v>#VALUE!</v>
      </c>
      <c r="O77" s="18" t="e">
        <f>VLOOKUP(F77,F6数据库!C:Y,4,0)</f>
        <v>#VALUE!</v>
      </c>
      <c r="P77" s="18" t="e">
        <f>VLOOKUP(G77,F6数据库!AA:AB,2,0)</f>
        <v>#N/A</v>
      </c>
      <c r="Q77" s="18"/>
      <c r="R77" s="18" t="e" cm="1">
        <f t="array" ref="R77">_xlfn.IFS(I77="A",VLOOKUP(F77,F6数据库!C:Y,7,0),I77="B",VLOOKUP(F77,F6数据库!C:Y,13,0),I77="C",VLOOKUP(F77,F6数据库!C:Y,19,0))</f>
        <v>#N/A</v>
      </c>
      <c r="S77" s="18" t="e" cm="1">
        <f t="array" ref="S77">_xlfn.IFS(I77="A",VLOOKUP(F77,F6数据库!C:Y,8,0),I77="B",VLOOKUP(F77,F6数据库!C:Y,14,0),I77="C",VLOOKUP(F77,F6数据库!C:Y,20,0))</f>
        <v>#N/A</v>
      </c>
      <c r="T77" s="19" t="e" cm="1">
        <f t="array" ref="T77">_xlfn.IFS(I77="A",VLOOKUP(F77,F6数据库!C:Y,9,0),I77="B",VLOOKUP(F77,F6数据库!C:Y,15,0),I77="C",VLOOKUP(F77,F6数据库!C:Y,21,0))*C77</f>
        <v>#N/A</v>
      </c>
      <c r="U77" s="18" t="e" cm="1">
        <f t="array" ref="U77">_xlfn.IFS(I77="A",VLOOKUP(F77,F6数据库!C:Y,10,0),I77="B",VLOOKUP(F77,F6数据库!C:Y,16,0),I77="C",VLOOKUP(F77,F6数据库!C:Y,22,0))</f>
        <v>#N/A</v>
      </c>
      <c r="V77" s="18" t="e" cm="1">
        <f t="array" ref="V77">_xlfn.IFS(I77="A",VLOOKUP(F77,F6数据库!C:Y,11,0),I77="B",VLOOKUP(F77,F6数据库!C:Y,17,0),I77="C",VLOOKUP(F77,F6数据库!C:Y,23,0))</f>
        <v>#N/A</v>
      </c>
      <c r="W77" s="18"/>
    </row>
    <row r="78" spans="1:23" x14ac:dyDescent="0.25">
      <c r="A78" s="22"/>
      <c r="B78" s="3"/>
      <c r="C78" s="3"/>
      <c r="D78" s="3"/>
      <c r="E78" s="18" t="e">
        <f t="shared" si="4"/>
        <v>#VALUE!</v>
      </c>
      <c r="F78" s="18" t="e">
        <f t="shared" si="5"/>
        <v>#VALUE!</v>
      </c>
      <c r="G78" s="18" t="str">
        <f t="shared" si="6"/>
        <v/>
      </c>
      <c r="H78" s="18" t="str">
        <f t="shared" si="7"/>
        <v/>
      </c>
      <c r="I78" s="18" t="str">
        <f t="shared" si="8"/>
        <v/>
      </c>
      <c r="J78" s="18" t="str">
        <f t="shared" si="9"/>
        <v/>
      </c>
      <c r="K78" s="18" t="str">
        <f t="shared" si="10"/>
        <v/>
      </c>
      <c r="L78" s="18" t="e">
        <f>VLOOKUP(F78,F6数据库!C:Y,3,0)</f>
        <v>#VALUE!</v>
      </c>
      <c r="M78" s="18" t="e">
        <f t="shared" si="11"/>
        <v>#VALUE!</v>
      </c>
      <c r="N78" s="19" t="e">
        <f t="shared" si="12"/>
        <v>#VALUE!</v>
      </c>
      <c r="O78" s="18" t="e">
        <f>VLOOKUP(F78,F6数据库!C:Y,4,0)</f>
        <v>#VALUE!</v>
      </c>
      <c r="P78" s="18" t="e">
        <f>VLOOKUP(G78,F6数据库!AA:AB,2,0)</f>
        <v>#N/A</v>
      </c>
      <c r="Q78" s="18"/>
      <c r="R78" s="18" t="e" cm="1">
        <f t="array" ref="R78">_xlfn.IFS(I78="A",VLOOKUP(F78,F6数据库!C:Y,7,0),I78="B",VLOOKUP(F78,F6数据库!C:Y,13,0),I78="C",VLOOKUP(F78,F6数据库!C:Y,19,0))</f>
        <v>#N/A</v>
      </c>
      <c r="S78" s="18" t="e" cm="1">
        <f t="array" ref="S78">_xlfn.IFS(I78="A",VLOOKUP(F78,F6数据库!C:Y,8,0),I78="B",VLOOKUP(F78,F6数据库!C:Y,14,0),I78="C",VLOOKUP(F78,F6数据库!C:Y,20,0))</f>
        <v>#N/A</v>
      </c>
      <c r="T78" s="19" t="e" cm="1">
        <f t="array" ref="T78">_xlfn.IFS(I78="A",VLOOKUP(F78,F6数据库!C:Y,9,0),I78="B",VLOOKUP(F78,F6数据库!C:Y,15,0),I78="C",VLOOKUP(F78,F6数据库!C:Y,21,0))*C78</f>
        <v>#N/A</v>
      </c>
      <c r="U78" s="18" t="e" cm="1">
        <f t="array" ref="U78">_xlfn.IFS(I78="A",VLOOKUP(F78,F6数据库!C:Y,10,0),I78="B",VLOOKUP(F78,F6数据库!C:Y,16,0),I78="C",VLOOKUP(F78,F6数据库!C:Y,22,0))</f>
        <v>#N/A</v>
      </c>
      <c r="V78" s="18" t="e" cm="1">
        <f t="array" ref="V78">_xlfn.IFS(I78="A",VLOOKUP(F78,F6数据库!C:Y,11,0),I78="B",VLOOKUP(F78,F6数据库!C:Y,17,0),I78="C",VLOOKUP(F78,F6数据库!C:Y,23,0))</f>
        <v>#N/A</v>
      </c>
      <c r="W78" s="18"/>
    </row>
    <row r="79" spans="1:23" x14ac:dyDescent="0.25">
      <c r="A79" s="22"/>
      <c r="B79" s="3"/>
      <c r="C79" s="3"/>
      <c r="D79" s="3"/>
      <c r="E79" s="18" t="e">
        <f t="shared" ref="E79:E100" si="13">VALUE(TRIM(MID(SUBSTITUTE($B79,"-",REPT(" ",99)),COLUMN(B79)*99-98,99)))</f>
        <v>#VALUE!</v>
      </c>
      <c r="F79" s="18" t="e">
        <f t="shared" ref="F79:F100" si="14">VALUE(TRIM(MID(SUBSTITUTE($B79,"-",REPT(" ",99)),COLUMN(C79)*99-98,99)))</f>
        <v>#VALUE!</v>
      </c>
      <c r="G79" s="18" t="str">
        <f t="shared" ref="G79:G100" si="15">TRIM(MID(SUBSTITUTE($B79,"-",REPT(" ",99)),COLUMN(D79)*99-98,99))</f>
        <v/>
      </c>
      <c r="H79" s="18" t="str">
        <f t="shared" ref="H79:H100" si="16">TRIM(MID(SUBSTITUTE($B79,"-",REPT(" ",99)),COLUMN(E79)*99-98,99))</f>
        <v/>
      </c>
      <c r="I79" s="18" t="str">
        <f t="shared" ref="I79:I100" si="17">TRIM(MID(SUBSTITUTE($B79,"-",REPT(" ",99)),COLUMN(F79)*99-98,99))</f>
        <v/>
      </c>
      <c r="J79" s="18" t="str">
        <f t="shared" ref="J79:J100" si="18">TRIM(MID(SUBSTITUTE($B79,"-",REPT(" ",99)),COLUMN(G79)*99-98,99))</f>
        <v/>
      </c>
      <c r="K79" s="18" t="str">
        <f t="shared" ref="K79:K100" si="19">TRIM(MID(SUBSTITUTE($B79,"-",REPT(" ",99)),COLUMN(H79)*99-98,99))</f>
        <v/>
      </c>
      <c r="L79" s="18" t="e">
        <f>VLOOKUP(F79,F6数据库!C:Y,3,0)</f>
        <v>#VALUE!</v>
      </c>
      <c r="M79" s="18" t="e">
        <f t="shared" ref="M79:M100" si="20">"DN"&amp;F79</f>
        <v>#VALUE!</v>
      </c>
      <c r="N79" s="19" t="e">
        <f t="shared" ref="N79:N100" si="21">(H79/1000)*C79</f>
        <v>#VALUE!</v>
      </c>
      <c r="O79" s="18" t="e">
        <f>VLOOKUP(F79,F6数据库!C:Y,4,0)</f>
        <v>#VALUE!</v>
      </c>
      <c r="P79" s="18" t="e">
        <f>VLOOKUP(G79,F6数据库!AA:AB,2,0)</f>
        <v>#N/A</v>
      </c>
      <c r="Q79" s="18"/>
      <c r="R79" s="18" t="e" cm="1">
        <f t="array" ref="R79">_xlfn.IFS(I79="A",VLOOKUP(F79,F6数据库!C:Y,7,0),I79="B",VLOOKUP(F79,F6数据库!C:Y,13,0),I79="C",VLOOKUP(F79,F6数据库!C:Y,19,0))</f>
        <v>#N/A</v>
      </c>
      <c r="S79" s="18" t="e" cm="1">
        <f t="array" ref="S79">_xlfn.IFS(I79="A",VLOOKUP(F79,F6数据库!C:Y,8,0),I79="B",VLOOKUP(F79,F6数据库!C:Y,14,0),I79="C",VLOOKUP(F79,F6数据库!C:Y,20,0))</f>
        <v>#N/A</v>
      </c>
      <c r="T79" s="19" t="e" cm="1">
        <f t="array" ref="T79">_xlfn.IFS(I79="A",VLOOKUP(F79,F6数据库!C:Y,9,0),I79="B",VLOOKUP(F79,F6数据库!C:Y,15,0),I79="C",VLOOKUP(F79,F6数据库!C:Y,21,0))*C79</f>
        <v>#N/A</v>
      </c>
      <c r="U79" s="18" t="e" cm="1">
        <f t="array" ref="U79">_xlfn.IFS(I79="A",VLOOKUP(F79,F6数据库!C:Y,10,0),I79="B",VLOOKUP(F79,F6数据库!C:Y,16,0),I79="C",VLOOKUP(F79,F6数据库!C:Y,22,0))</f>
        <v>#N/A</v>
      </c>
      <c r="V79" s="18" t="e" cm="1">
        <f t="array" ref="V79">_xlfn.IFS(I79="A",VLOOKUP(F79,F6数据库!C:Y,11,0),I79="B",VLOOKUP(F79,F6数据库!C:Y,17,0),I79="C",VLOOKUP(F79,F6数据库!C:Y,23,0))</f>
        <v>#N/A</v>
      </c>
      <c r="W79" s="18"/>
    </row>
    <row r="80" spans="1:23" x14ac:dyDescent="0.25">
      <c r="A80" s="22"/>
      <c r="B80" s="3"/>
      <c r="C80" s="3"/>
      <c r="D80" s="3"/>
      <c r="E80" s="18" t="e">
        <f t="shared" si="13"/>
        <v>#VALUE!</v>
      </c>
      <c r="F80" s="18" t="e">
        <f t="shared" si="14"/>
        <v>#VALUE!</v>
      </c>
      <c r="G80" s="18" t="str">
        <f t="shared" si="15"/>
        <v/>
      </c>
      <c r="H80" s="18" t="str">
        <f t="shared" si="16"/>
        <v/>
      </c>
      <c r="I80" s="18" t="str">
        <f t="shared" si="17"/>
        <v/>
      </c>
      <c r="J80" s="18" t="str">
        <f t="shared" si="18"/>
        <v/>
      </c>
      <c r="K80" s="18" t="str">
        <f t="shared" si="19"/>
        <v/>
      </c>
      <c r="L80" s="18" t="e">
        <f>VLOOKUP(F80,F6数据库!C:Y,3,0)</f>
        <v>#VALUE!</v>
      </c>
      <c r="M80" s="18" t="e">
        <f t="shared" si="20"/>
        <v>#VALUE!</v>
      </c>
      <c r="N80" s="19" t="e">
        <f t="shared" si="21"/>
        <v>#VALUE!</v>
      </c>
      <c r="O80" s="18" t="e">
        <f>VLOOKUP(F80,F6数据库!C:Y,4,0)</f>
        <v>#VALUE!</v>
      </c>
      <c r="P80" s="18" t="e">
        <f>VLOOKUP(G80,F6数据库!AA:AB,2,0)</f>
        <v>#N/A</v>
      </c>
      <c r="Q80" s="18"/>
      <c r="R80" s="18" t="e" cm="1">
        <f t="array" ref="R80">_xlfn.IFS(I80="A",VLOOKUP(F80,F6数据库!C:Y,7,0),I80="B",VLOOKUP(F80,F6数据库!C:Y,13,0),I80="C",VLOOKUP(F80,F6数据库!C:Y,19,0))</f>
        <v>#N/A</v>
      </c>
      <c r="S80" s="18" t="e" cm="1">
        <f t="array" ref="S80">_xlfn.IFS(I80="A",VLOOKUP(F80,F6数据库!C:Y,8,0),I80="B",VLOOKUP(F80,F6数据库!C:Y,14,0),I80="C",VLOOKUP(F80,F6数据库!C:Y,20,0))</f>
        <v>#N/A</v>
      </c>
      <c r="T80" s="19" t="e" cm="1">
        <f t="array" ref="T80">_xlfn.IFS(I80="A",VLOOKUP(F80,F6数据库!C:Y,9,0),I80="B",VLOOKUP(F80,F6数据库!C:Y,15,0),I80="C",VLOOKUP(F80,F6数据库!C:Y,21,0))*C80</f>
        <v>#N/A</v>
      </c>
      <c r="U80" s="18" t="e" cm="1">
        <f t="array" ref="U80">_xlfn.IFS(I80="A",VLOOKUP(F80,F6数据库!C:Y,10,0),I80="B",VLOOKUP(F80,F6数据库!C:Y,16,0),I80="C",VLOOKUP(F80,F6数据库!C:Y,22,0))</f>
        <v>#N/A</v>
      </c>
      <c r="V80" s="18" t="e" cm="1">
        <f t="array" ref="V80">_xlfn.IFS(I80="A",VLOOKUP(F80,F6数据库!C:Y,11,0),I80="B",VLOOKUP(F80,F6数据库!C:Y,17,0),I80="C",VLOOKUP(F80,F6数据库!C:Y,23,0))</f>
        <v>#N/A</v>
      </c>
      <c r="W80" s="18"/>
    </row>
    <row r="81" spans="1:23" x14ac:dyDescent="0.25">
      <c r="A81" s="22"/>
      <c r="B81" s="3"/>
      <c r="C81" s="3"/>
      <c r="D81" s="3"/>
      <c r="E81" s="18" t="e">
        <f t="shared" si="13"/>
        <v>#VALUE!</v>
      </c>
      <c r="F81" s="18" t="e">
        <f t="shared" si="14"/>
        <v>#VALUE!</v>
      </c>
      <c r="G81" s="18" t="str">
        <f t="shared" si="15"/>
        <v/>
      </c>
      <c r="H81" s="18" t="str">
        <f t="shared" si="16"/>
        <v/>
      </c>
      <c r="I81" s="18" t="str">
        <f t="shared" si="17"/>
        <v/>
      </c>
      <c r="J81" s="18" t="str">
        <f t="shared" si="18"/>
        <v/>
      </c>
      <c r="K81" s="18" t="str">
        <f t="shared" si="19"/>
        <v/>
      </c>
      <c r="L81" s="18" t="e">
        <f>VLOOKUP(F81,F6数据库!C:Y,3,0)</f>
        <v>#VALUE!</v>
      </c>
      <c r="M81" s="18" t="e">
        <f t="shared" si="20"/>
        <v>#VALUE!</v>
      </c>
      <c r="N81" s="19" t="e">
        <f t="shared" si="21"/>
        <v>#VALUE!</v>
      </c>
      <c r="O81" s="18" t="e">
        <f>VLOOKUP(F81,F6数据库!C:Y,4,0)</f>
        <v>#VALUE!</v>
      </c>
      <c r="P81" s="18" t="e">
        <f>VLOOKUP(G81,F6数据库!AA:AB,2,0)</f>
        <v>#N/A</v>
      </c>
      <c r="Q81" s="18"/>
      <c r="R81" s="18" t="e" cm="1">
        <f t="array" ref="R81">_xlfn.IFS(I81="A",VLOOKUP(F81,F6数据库!C:Y,7,0),I81="B",VLOOKUP(F81,F6数据库!C:Y,13,0),I81="C",VLOOKUP(F81,F6数据库!C:Y,19,0))</f>
        <v>#N/A</v>
      </c>
      <c r="S81" s="18" t="e" cm="1">
        <f t="array" ref="S81">_xlfn.IFS(I81="A",VLOOKUP(F81,F6数据库!C:Y,8,0),I81="B",VLOOKUP(F81,F6数据库!C:Y,14,0),I81="C",VLOOKUP(F81,F6数据库!C:Y,20,0))</f>
        <v>#N/A</v>
      </c>
      <c r="T81" s="19" t="e" cm="1">
        <f t="array" ref="T81">_xlfn.IFS(I81="A",VLOOKUP(F81,F6数据库!C:Y,9,0),I81="B",VLOOKUP(F81,F6数据库!C:Y,15,0),I81="C",VLOOKUP(F81,F6数据库!C:Y,21,0))*C81</f>
        <v>#N/A</v>
      </c>
      <c r="U81" s="18" t="e" cm="1">
        <f t="array" ref="U81">_xlfn.IFS(I81="A",VLOOKUP(F81,F6数据库!C:Y,10,0),I81="B",VLOOKUP(F81,F6数据库!C:Y,16,0),I81="C",VLOOKUP(F81,F6数据库!C:Y,22,0))</f>
        <v>#N/A</v>
      </c>
      <c r="V81" s="18" t="e" cm="1">
        <f t="array" ref="V81">_xlfn.IFS(I81="A",VLOOKUP(F81,F6数据库!C:Y,11,0),I81="B",VLOOKUP(F81,F6数据库!C:Y,17,0),I81="C",VLOOKUP(F81,F6数据库!C:Y,23,0))</f>
        <v>#N/A</v>
      </c>
      <c r="W81" s="18"/>
    </row>
    <row r="82" spans="1:23" x14ac:dyDescent="0.25">
      <c r="A82" s="22"/>
      <c r="B82" s="3"/>
      <c r="C82" s="3"/>
      <c r="D82" s="3"/>
      <c r="E82" s="18" t="e">
        <f t="shared" si="13"/>
        <v>#VALUE!</v>
      </c>
      <c r="F82" s="18" t="e">
        <f t="shared" si="14"/>
        <v>#VALUE!</v>
      </c>
      <c r="G82" s="18" t="str">
        <f t="shared" si="15"/>
        <v/>
      </c>
      <c r="H82" s="18" t="str">
        <f t="shared" si="16"/>
        <v/>
      </c>
      <c r="I82" s="18" t="str">
        <f t="shared" si="17"/>
        <v/>
      </c>
      <c r="J82" s="18" t="str">
        <f t="shared" si="18"/>
        <v/>
      </c>
      <c r="K82" s="18" t="str">
        <f t="shared" si="19"/>
        <v/>
      </c>
      <c r="L82" s="18" t="e">
        <f>VLOOKUP(F82,F6数据库!C:Y,3,0)</f>
        <v>#VALUE!</v>
      </c>
      <c r="M82" s="18" t="e">
        <f t="shared" si="20"/>
        <v>#VALUE!</v>
      </c>
      <c r="N82" s="19" t="e">
        <f t="shared" si="21"/>
        <v>#VALUE!</v>
      </c>
      <c r="O82" s="18" t="e">
        <f>VLOOKUP(F82,F6数据库!C:Y,4,0)</f>
        <v>#VALUE!</v>
      </c>
      <c r="P82" s="18" t="e">
        <f>VLOOKUP(G82,F6数据库!AA:AB,2,0)</f>
        <v>#N/A</v>
      </c>
      <c r="Q82" s="18"/>
      <c r="R82" s="18" t="e" cm="1">
        <f t="array" ref="R82">_xlfn.IFS(I82="A",VLOOKUP(F82,F6数据库!C:Y,7,0),I82="B",VLOOKUP(F82,F6数据库!C:Y,13,0),I82="C",VLOOKUP(F82,F6数据库!C:Y,19,0))</f>
        <v>#N/A</v>
      </c>
      <c r="S82" s="18" t="e" cm="1">
        <f t="array" ref="S82">_xlfn.IFS(I82="A",VLOOKUP(F82,F6数据库!C:Y,8,0),I82="B",VLOOKUP(F82,F6数据库!C:Y,14,0),I82="C",VLOOKUP(F82,F6数据库!C:Y,20,0))</f>
        <v>#N/A</v>
      </c>
      <c r="T82" s="19" t="e" cm="1">
        <f t="array" ref="T82">_xlfn.IFS(I82="A",VLOOKUP(F82,F6数据库!C:Y,9,0),I82="B",VLOOKUP(F82,F6数据库!C:Y,15,0),I82="C",VLOOKUP(F82,F6数据库!C:Y,21,0))*C82</f>
        <v>#N/A</v>
      </c>
      <c r="U82" s="18" t="e" cm="1">
        <f t="array" ref="U82">_xlfn.IFS(I82="A",VLOOKUP(F82,F6数据库!C:Y,10,0),I82="B",VLOOKUP(F82,F6数据库!C:Y,16,0),I82="C",VLOOKUP(F82,F6数据库!C:Y,22,0))</f>
        <v>#N/A</v>
      </c>
      <c r="V82" s="18" t="e" cm="1">
        <f t="array" ref="V82">_xlfn.IFS(I82="A",VLOOKUP(F82,F6数据库!C:Y,11,0),I82="B",VLOOKUP(F82,F6数据库!C:Y,17,0),I82="C",VLOOKUP(F82,F6数据库!C:Y,23,0))</f>
        <v>#N/A</v>
      </c>
      <c r="W82" s="18"/>
    </row>
    <row r="83" spans="1:23" x14ac:dyDescent="0.25">
      <c r="A83" s="22"/>
      <c r="B83" s="3"/>
      <c r="C83" s="3"/>
      <c r="D83" s="3"/>
      <c r="E83" s="18" t="e">
        <f t="shared" si="13"/>
        <v>#VALUE!</v>
      </c>
      <c r="F83" s="18" t="e">
        <f t="shared" si="14"/>
        <v>#VALUE!</v>
      </c>
      <c r="G83" s="18" t="str">
        <f t="shared" si="15"/>
        <v/>
      </c>
      <c r="H83" s="18" t="str">
        <f t="shared" si="16"/>
        <v/>
      </c>
      <c r="I83" s="18" t="str">
        <f t="shared" si="17"/>
        <v/>
      </c>
      <c r="J83" s="18" t="str">
        <f t="shared" si="18"/>
        <v/>
      </c>
      <c r="K83" s="18" t="str">
        <f t="shared" si="19"/>
        <v/>
      </c>
      <c r="L83" s="18" t="e">
        <f>VLOOKUP(F83,F6数据库!C:Y,3,0)</f>
        <v>#VALUE!</v>
      </c>
      <c r="M83" s="18" t="e">
        <f t="shared" si="20"/>
        <v>#VALUE!</v>
      </c>
      <c r="N83" s="19" t="e">
        <f t="shared" si="21"/>
        <v>#VALUE!</v>
      </c>
      <c r="O83" s="18" t="e">
        <f>VLOOKUP(F83,F6数据库!C:Y,4,0)</f>
        <v>#VALUE!</v>
      </c>
      <c r="P83" s="18" t="e">
        <f>VLOOKUP(G83,F6数据库!AA:AB,2,0)</f>
        <v>#N/A</v>
      </c>
      <c r="Q83" s="18"/>
      <c r="R83" s="18" t="e" cm="1">
        <f t="array" ref="R83">_xlfn.IFS(I83="A",VLOOKUP(F83,F6数据库!C:Y,7,0),I83="B",VLOOKUP(F83,F6数据库!C:Y,13,0),I83="C",VLOOKUP(F83,F6数据库!C:Y,19,0))</f>
        <v>#N/A</v>
      </c>
      <c r="S83" s="18" t="e" cm="1">
        <f t="array" ref="S83">_xlfn.IFS(I83="A",VLOOKUP(F83,F6数据库!C:Y,8,0),I83="B",VLOOKUP(F83,F6数据库!C:Y,14,0),I83="C",VLOOKUP(F83,F6数据库!C:Y,20,0))</f>
        <v>#N/A</v>
      </c>
      <c r="T83" s="19" t="e" cm="1">
        <f t="array" ref="T83">_xlfn.IFS(I83="A",VLOOKUP(F83,F6数据库!C:Y,9,0),I83="B",VLOOKUP(F83,F6数据库!C:Y,15,0),I83="C",VLOOKUP(F83,F6数据库!C:Y,21,0))*C83</f>
        <v>#N/A</v>
      </c>
      <c r="U83" s="18" t="e" cm="1">
        <f t="array" ref="U83">_xlfn.IFS(I83="A",VLOOKUP(F83,F6数据库!C:Y,10,0),I83="B",VLOOKUP(F83,F6数据库!C:Y,16,0),I83="C",VLOOKUP(F83,F6数据库!C:Y,22,0))</f>
        <v>#N/A</v>
      </c>
      <c r="V83" s="18" t="e" cm="1">
        <f t="array" ref="V83">_xlfn.IFS(I83="A",VLOOKUP(F83,F6数据库!C:Y,11,0),I83="B",VLOOKUP(F83,F6数据库!C:Y,17,0),I83="C",VLOOKUP(F83,F6数据库!C:Y,23,0))</f>
        <v>#N/A</v>
      </c>
      <c r="W83" s="18"/>
    </row>
    <row r="84" spans="1:23" x14ac:dyDescent="0.25">
      <c r="A84" s="22"/>
      <c r="B84" s="3"/>
      <c r="C84" s="3"/>
      <c r="D84" s="3"/>
      <c r="E84" s="18" t="e">
        <f t="shared" si="13"/>
        <v>#VALUE!</v>
      </c>
      <c r="F84" s="18" t="e">
        <f t="shared" si="14"/>
        <v>#VALUE!</v>
      </c>
      <c r="G84" s="18" t="str">
        <f t="shared" si="15"/>
        <v/>
      </c>
      <c r="H84" s="18" t="str">
        <f t="shared" si="16"/>
        <v/>
      </c>
      <c r="I84" s="18" t="str">
        <f t="shared" si="17"/>
        <v/>
      </c>
      <c r="J84" s="18" t="str">
        <f t="shared" si="18"/>
        <v/>
      </c>
      <c r="K84" s="18" t="str">
        <f t="shared" si="19"/>
        <v/>
      </c>
      <c r="L84" s="18" t="e">
        <f>VLOOKUP(F84,F6数据库!C:Y,3,0)</f>
        <v>#VALUE!</v>
      </c>
      <c r="M84" s="18" t="e">
        <f t="shared" si="20"/>
        <v>#VALUE!</v>
      </c>
      <c r="N84" s="19" t="e">
        <f t="shared" si="21"/>
        <v>#VALUE!</v>
      </c>
      <c r="O84" s="18" t="e">
        <f>VLOOKUP(F84,F6数据库!C:Y,4,0)</f>
        <v>#VALUE!</v>
      </c>
      <c r="P84" s="18" t="e">
        <f>VLOOKUP(G84,F6数据库!AA:AB,2,0)</f>
        <v>#N/A</v>
      </c>
      <c r="Q84" s="18"/>
      <c r="R84" s="18" t="e" cm="1">
        <f t="array" ref="R84">_xlfn.IFS(I84="A",VLOOKUP(F84,F6数据库!C:Y,7,0),I84="B",VLOOKUP(F84,F6数据库!C:Y,13,0),I84="C",VLOOKUP(F84,F6数据库!C:Y,19,0))</f>
        <v>#N/A</v>
      </c>
      <c r="S84" s="18" t="e" cm="1">
        <f t="array" ref="S84">_xlfn.IFS(I84="A",VLOOKUP(F84,F6数据库!C:Y,8,0),I84="B",VLOOKUP(F84,F6数据库!C:Y,14,0),I84="C",VLOOKUP(F84,F6数据库!C:Y,20,0))</f>
        <v>#N/A</v>
      </c>
      <c r="T84" s="19" t="e" cm="1">
        <f t="array" ref="T84">_xlfn.IFS(I84="A",VLOOKUP(F84,F6数据库!C:Y,9,0),I84="B",VLOOKUP(F84,F6数据库!C:Y,15,0),I84="C",VLOOKUP(F84,F6数据库!C:Y,21,0))*C84</f>
        <v>#N/A</v>
      </c>
      <c r="U84" s="18" t="e" cm="1">
        <f t="array" ref="U84">_xlfn.IFS(I84="A",VLOOKUP(F84,F6数据库!C:Y,10,0),I84="B",VLOOKUP(F84,F6数据库!C:Y,16,0),I84="C",VLOOKUP(F84,F6数据库!C:Y,22,0))</f>
        <v>#N/A</v>
      </c>
      <c r="V84" s="18" t="e" cm="1">
        <f t="array" ref="V84">_xlfn.IFS(I84="A",VLOOKUP(F84,F6数据库!C:Y,11,0),I84="B",VLOOKUP(F84,F6数据库!C:Y,17,0),I84="C",VLOOKUP(F84,F6数据库!C:Y,23,0))</f>
        <v>#N/A</v>
      </c>
      <c r="W84" s="18"/>
    </row>
    <row r="85" spans="1:23" x14ac:dyDescent="0.25">
      <c r="A85" s="22"/>
      <c r="B85" s="3"/>
      <c r="C85" s="3"/>
      <c r="D85" s="3"/>
      <c r="E85" s="18" t="e">
        <f t="shared" si="13"/>
        <v>#VALUE!</v>
      </c>
      <c r="F85" s="18" t="e">
        <f t="shared" si="14"/>
        <v>#VALUE!</v>
      </c>
      <c r="G85" s="18" t="str">
        <f t="shared" si="15"/>
        <v/>
      </c>
      <c r="H85" s="18" t="str">
        <f t="shared" si="16"/>
        <v/>
      </c>
      <c r="I85" s="18" t="str">
        <f t="shared" si="17"/>
        <v/>
      </c>
      <c r="J85" s="18" t="str">
        <f t="shared" si="18"/>
        <v/>
      </c>
      <c r="K85" s="18" t="str">
        <f t="shared" si="19"/>
        <v/>
      </c>
      <c r="L85" s="18" t="e">
        <f>VLOOKUP(F85,F6数据库!C:Y,3,0)</f>
        <v>#VALUE!</v>
      </c>
      <c r="M85" s="18" t="e">
        <f t="shared" si="20"/>
        <v>#VALUE!</v>
      </c>
      <c r="N85" s="19" t="e">
        <f t="shared" si="21"/>
        <v>#VALUE!</v>
      </c>
      <c r="O85" s="18" t="e">
        <f>VLOOKUP(F85,F6数据库!C:Y,4,0)</f>
        <v>#VALUE!</v>
      </c>
      <c r="P85" s="18" t="e">
        <f>VLOOKUP(G85,F6数据库!AA:AB,2,0)</f>
        <v>#N/A</v>
      </c>
      <c r="Q85" s="18"/>
      <c r="R85" s="18" t="e" cm="1">
        <f t="array" ref="R85">_xlfn.IFS(I85="A",VLOOKUP(F85,F6数据库!C:Y,7,0),I85="B",VLOOKUP(F85,F6数据库!C:Y,13,0),I85="C",VLOOKUP(F85,F6数据库!C:Y,19,0))</f>
        <v>#N/A</v>
      </c>
      <c r="S85" s="18" t="e" cm="1">
        <f t="array" ref="S85">_xlfn.IFS(I85="A",VLOOKUP(F85,F6数据库!C:Y,8,0),I85="B",VLOOKUP(F85,F6数据库!C:Y,14,0),I85="C",VLOOKUP(F85,F6数据库!C:Y,20,0))</f>
        <v>#N/A</v>
      </c>
      <c r="T85" s="19" t="e" cm="1">
        <f t="array" ref="T85">_xlfn.IFS(I85="A",VLOOKUP(F85,F6数据库!C:Y,9,0),I85="B",VLOOKUP(F85,F6数据库!C:Y,15,0),I85="C",VLOOKUP(F85,F6数据库!C:Y,21,0))*C85</f>
        <v>#N/A</v>
      </c>
      <c r="U85" s="18" t="e" cm="1">
        <f t="array" ref="U85">_xlfn.IFS(I85="A",VLOOKUP(F85,F6数据库!C:Y,10,0),I85="B",VLOOKUP(F85,F6数据库!C:Y,16,0),I85="C",VLOOKUP(F85,F6数据库!C:Y,22,0))</f>
        <v>#N/A</v>
      </c>
      <c r="V85" s="18" t="e" cm="1">
        <f t="array" ref="V85">_xlfn.IFS(I85="A",VLOOKUP(F85,F6数据库!C:Y,11,0),I85="B",VLOOKUP(F85,F6数据库!C:Y,17,0),I85="C",VLOOKUP(F85,F6数据库!C:Y,23,0))</f>
        <v>#N/A</v>
      </c>
      <c r="W85" s="18"/>
    </row>
    <row r="86" spans="1:23" x14ac:dyDescent="0.25">
      <c r="A86" s="22"/>
      <c r="B86" s="3"/>
      <c r="C86" s="3"/>
      <c r="D86" s="3"/>
      <c r="E86" s="18" t="e">
        <f t="shared" si="13"/>
        <v>#VALUE!</v>
      </c>
      <c r="F86" s="18" t="e">
        <f t="shared" si="14"/>
        <v>#VALUE!</v>
      </c>
      <c r="G86" s="18" t="str">
        <f t="shared" si="15"/>
        <v/>
      </c>
      <c r="H86" s="18" t="str">
        <f t="shared" si="16"/>
        <v/>
      </c>
      <c r="I86" s="18" t="str">
        <f t="shared" si="17"/>
        <v/>
      </c>
      <c r="J86" s="18" t="str">
        <f t="shared" si="18"/>
        <v/>
      </c>
      <c r="K86" s="18" t="str">
        <f t="shared" si="19"/>
        <v/>
      </c>
      <c r="L86" s="18" t="e">
        <f>VLOOKUP(F86,F6数据库!C:Y,3,0)</f>
        <v>#VALUE!</v>
      </c>
      <c r="M86" s="18" t="e">
        <f t="shared" si="20"/>
        <v>#VALUE!</v>
      </c>
      <c r="N86" s="19" t="e">
        <f t="shared" si="21"/>
        <v>#VALUE!</v>
      </c>
      <c r="O86" s="18" t="e">
        <f>VLOOKUP(F86,F6数据库!C:Y,4,0)</f>
        <v>#VALUE!</v>
      </c>
      <c r="P86" s="18" t="e">
        <f>VLOOKUP(G86,F6数据库!AA:AB,2,0)</f>
        <v>#N/A</v>
      </c>
      <c r="Q86" s="18"/>
      <c r="R86" s="18" t="e" cm="1">
        <f t="array" ref="R86">_xlfn.IFS(I86="A",VLOOKUP(F86,F6数据库!C:Y,7,0),I86="B",VLOOKUP(F86,F6数据库!C:Y,13,0),I86="C",VLOOKUP(F86,F6数据库!C:Y,19,0))</f>
        <v>#N/A</v>
      </c>
      <c r="S86" s="18" t="e" cm="1">
        <f t="array" ref="S86">_xlfn.IFS(I86="A",VLOOKUP(F86,F6数据库!C:Y,8,0),I86="B",VLOOKUP(F86,F6数据库!C:Y,14,0),I86="C",VLOOKUP(F86,F6数据库!C:Y,20,0))</f>
        <v>#N/A</v>
      </c>
      <c r="T86" s="19" t="e" cm="1">
        <f t="array" ref="T86">_xlfn.IFS(I86="A",VLOOKUP(F86,F6数据库!C:Y,9,0),I86="B",VLOOKUP(F86,F6数据库!C:Y,15,0),I86="C",VLOOKUP(F86,F6数据库!C:Y,21,0))*C86</f>
        <v>#N/A</v>
      </c>
      <c r="U86" s="18" t="e" cm="1">
        <f t="array" ref="U86">_xlfn.IFS(I86="A",VLOOKUP(F86,F6数据库!C:Y,10,0),I86="B",VLOOKUP(F86,F6数据库!C:Y,16,0),I86="C",VLOOKUP(F86,F6数据库!C:Y,22,0))</f>
        <v>#N/A</v>
      </c>
      <c r="V86" s="18" t="e" cm="1">
        <f t="array" ref="V86">_xlfn.IFS(I86="A",VLOOKUP(F86,F6数据库!C:Y,11,0),I86="B",VLOOKUP(F86,F6数据库!C:Y,17,0),I86="C",VLOOKUP(F86,F6数据库!C:Y,23,0))</f>
        <v>#N/A</v>
      </c>
      <c r="W86" s="18"/>
    </row>
    <row r="87" spans="1:23" x14ac:dyDescent="0.25">
      <c r="A87" s="22"/>
      <c r="B87" s="3"/>
      <c r="C87" s="3"/>
      <c r="D87" s="3"/>
      <c r="E87" s="18" t="e">
        <f t="shared" si="13"/>
        <v>#VALUE!</v>
      </c>
      <c r="F87" s="18" t="e">
        <f t="shared" si="14"/>
        <v>#VALUE!</v>
      </c>
      <c r="G87" s="18" t="str">
        <f t="shared" si="15"/>
        <v/>
      </c>
      <c r="H87" s="18" t="str">
        <f t="shared" si="16"/>
        <v/>
      </c>
      <c r="I87" s="18" t="str">
        <f t="shared" si="17"/>
        <v/>
      </c>
      <c r="J87" s="18" t="str">
        <f t="shared" si="18"/>
        <v/>
      </c>
      <c r="K87" s="18" t="str">
        <f t="shared" si="19"/>
        <v/>
      </c>
      <c r="L87" s="18" t="e">
        <f>VLOOKUP(F87,F6数据库!C:Y,3,0)</f>
        <v>#VALUE!</v>
      </c>
      <c r="M87" s="18" t="e">
        <f t="shared" si="20"/>
        <v>#VALUE!</v>
      </c>
      <c r="N87" s="19" t="e">
        <f t="shared" si="21"/>
        <v>#VALUE!</v>
      </c>
      <c r="O87" s="18" t="e">
        <f>VLOOKUP(F87,F6数据库!C:Y,4,0)</f>
        <v>#VALUE!</v>
      </c>
      <c r="P87" s="18" t="e">
        <f>VLOOKUP(G87,F6数据库!AA:AB,2,0)</f>
        <v>#N/A</v>
      </c>
      <c r="Q87" s="18"/>
      <c r="R87" s="18" t="e" cm="1">
        <f t="array" ref="R87">_xlfn.IFS(I87="A",VLOOKUP(F87,F6数据库!C:Y,7,0),I87="B",VLOOKUP(F87,F6数据库!C:Y,13,0),I87="C",VLOOKUP(F87,F6数据库!C:Y,19,0))</f>
        <v>#N/A</v>
      </c>
      <c r="S87" s="18" t="e" cm="1">
        <f t="array" ref="S87">_xlfn.IFS(I87="A",VLOOKUP(F87,F6数据库!C:Y,8,0),I87="B",VLOOKUP(F87,F6数据库!C:Y,14,0),I87="C",VLOOKUP(F87,F6数据库!C:Y,20,0))</f>
        <v>#N/A</v>
      </c>
      <c r="T87" s="19" t="e" cm="1">
        <f t="array" ref="T87">_xlfn.IFS(I87="A",VLOOKUP(F87,F6数据库!C:Y,9,0),I87="B",VLOOKUP(F87,F6数据库!C:Y,15,0),I87="C",VLOOKUP(F87,F6数据库!C:Y,21,0))*C87</f>
        <v>#N/A</v>
      </c>
      <c r="U87" s="18" t="e" cm="1">
        <f t="array" ref="U87">_xlfn.IFS(I87="A",VLOOKUP(F87,F6数据库!C:Y,10,0),I87="B",VLOOKUP(F87,F6数据库!C:Y,16,0),I87="C",VLOOKUP(F87,F6数据库!C:Y,22,0))</f>
        <v>#N/A</v>
      </c>
      <c r="V87" s="18" t="e" cm="1">
        <f t="array" ref="V87">_xlfn.IFS(I87="A",VLOOKUP(F87,F6数据库!C:Y,11,0),I87="B",VLOOKUP(F87,F6数据库!C:Y,17,0),I87="C",VLOOKUP(F87,F6数据库!C:Y,23,0))</f>
        <v>#N/A</v>
      </c>
      <c r="W87" s="18"/>
    </row>
    <row r="88" spans="1:23" x14ac:dyDescent="0.25">
      <c r="A88" s="22"/>
      <c r="B88" s="3"/>
      <c r="C88" s="3"/>
      <c r="D88" s="3"/>
      <c r="E88" s="18" t="e">
        <f t="shared" si="13"/>
        <v>#VALUE!</v>
      </c>
      <c r="F88" s="18" t="e">
        <f t="shared" si="14"/>
        <v>#VALUE!</v>
      </c>
      <c r="G88" s="18" t="str">
        <f t="shared" si="15"/>
        <v/>
      </c>
      <c r="H88" s="18" t="str">
        <f t="shared" si="16"/>
        <v/>
      </c>
      <c r="I88" s="18" t="str">
        <f t="shared" si="17"/>
        <v/>
      </c>
      <c r="J88" s="18" t="str">
        <f t="shared" si="18"/>
        <v/>
      </c>
      <c r="K88" s="18" t="str">
        <f t="shared" si="19"/>
        <v/>
      </c>
      <c r="L88" s="18" t="e">
        <f>VLOOKUP(F88,F6数据库!C:Y,3,0)</f>
        <v>#VALUE!</v>
      </c>
      <c r="M88" s="18" t="e">
        <f t="shared" si="20"/>
        <v>#VALUE!</v>
      </c>
      <c r="N88" s="19" t="e">
        <f t="shared" si="21"/>
        <v>#VALUE!</v>
      </c>
      <c r="O88" s="18" t="e">
        <f>VLOOKUP(F88,F6数据库!C:Y,4,0)</f>
        <v>#VALUE!</v>
      </c>
      <c r="P88" s="18" t="e">
        <f>VLOOKUP(G88,F6数据库!AA:AB,2,0)</f>
        <v>#N/A</v>
      </c>
      <c r="Q88" s="18"/>
      <c r="R88" s="18" t="e" cm="1">
        <f t="array" ref="R88">_xlfn.IFS(I88="A",VLOOKUP(F88,F6数据库!C:Y,7,0),I88="B",VLOOKUP(F88,F6数据库!C:Y,13,0),I88="C",VLOOKUP(F88,F6数据库!C:Y,19,0))</f>
        <v>#N/A</v>
      </c>
      <c r="S88" s="18" t="e" cm="1">
        <f t="array" ref="S88">_xlfn.IFS(I88="A",VLOOKUP(F88,F6数据库!C:Y,8,0),I88="B",VLOOKUP(F88,F6数据库!C:Y,14,0),I88="C",VLOOKUP(F88,F6数据库!C:Y,20,0))</f>
        <v>#N/A</v>
      </c>
      <c r="T88" s="19" t="e" cm="1">
        <f t="array" ref="T88">_xlfn.IFS(I88="A",VLOOKUP(F88,F6数据库!C:Y,9,0),I88="B",VLOOKUP(F88,F6数据库!C:Y,15,0),I88="C",VLOOKUP(F88,F6数据库!C:Y,21,0))*C88</f>
        <v>#N/A</v>
      </c>
      <c r="U88" s="18" t="e" cm="1">
        <f t="array" ref="U88">_xlfn.IFS(I88="A",VLOOKUP(F88,F6数据库!C:Y,10,0),I88="B",VLOOKUP(F88,F6数据库!C:Y,16,0),I88="C",VLOOKUP(F88,F6数据库!C:Y,22,0))</f>
        <v>#N/A</v>
      </c>
      <c r="V88" s="18" t="e" cm="1">
        <f t="array" ref="V88">_xlfn.IFS(I88="A",VLOOKUP(F88,F6数据库!C:Y,11,0),I88="B",VLOOKUP(F88,F6数据库!C:Y,17,0),I88="C",VLOOKUP(F88,F6数据库!C:Y,23,0))</f>
        <v>#N/A</v>
      </c>
      <c r="W88" s="18"/>
    </row>
    <row r="89" spans="1:23" x14ac:dyDescent="0.25">
      <c r="A89" s="22"/>
      <c r="B89" s="3"/>
      <c r="C89" s="3"/>
      <c r="D89" s="3"/>
      <c r="E89" s="18" t="e">
        <f t="shared" si="13"/>
        <v>#VALUE!</v>
      </c>
      <c r="F89" s="18" t="e">
        <f t="shared" si="14"/>
        <v>#VALUE!</v>
      </c>
      <c r="G89" s="18" t="str">
        <f t="shared" si="15"/>
        <v/>
      </c>
      <c r="H89" s="18" t="str">
        <f t="shared" si="16"/>
        <v/>
      </c>
      <c r="I89" s="18" t="str">
        <f t="shared" si="17"/>
        <v/>
      </c>
      <c r="J89" s="18" t="str">
        <f t="shared" si="18"/>
        <v/>
      </c>
      <c r="K89" s="18" t="str">
        <f t="shared" si="19"/>
        <v/>
      </c>
      <c r="L89" s="18" t="e">
        <f>VLOOKUP(F89,F6数据库!C:Y,3,0)</f>
        <v>#VALUE!</v>
      </c>
      <c r="M89" s="18" t="e">
        <f t="shared" si="20"/>
        <v>#VALUE!</v>
      </c>
      <c r="N89" s="19" t="e">
        <f t="shared" si="21"/>
        <v>#VALUE!</v>
      </c>
      <c r="O89" s="18" t="e">
        <f>VLOOKUP(F89,F6数据库!C:Y,4,0)</f>
        <v>#VALUE!</v>
      </c>
      <c r="P89" s="18" t="e">
        <f>VLOOKUP(G89,F6数据库!AA:AB,2,0)</f>
        <v>#N/A</v>
      </c>
      <c r="Q89" s="18"/>
      <c r="R89" s="18" t="e" cm="1">
        <f t="array" ref="R89">_xlfn.IFS(I89="A",VLOOKUP(F89,F6数据库!C:Y,7,0),I89="B",VLOOKUP(F89,F6数据库!C:Y,13,0),I89="C",VLOOKUP(F89,F6数据库!C:Y,19,0))</f>
        <v>#N/A</v>
      </c>
      <c r="S89" s="18" t="e" cm="1">
        <f t="array" ref="S89">_xlfn.IFS(I89="A",VLOOKUP(F89,F6数据库!C:Y,8,0),I89="B",VLOOKUP(F89,F6数据库!C:Y,14,0),I89="C",VLOOKUP(F89,F6数据库!C:Y,20,0))</f>
        <v>#N/A</v>
      </c>
      <c r="T89" s="19" t="e" cm="1">
        <f t="array" ref="T89">_xlfn.IFS(I89="A",VLOOKUP(F89,F6数据库!C:Y,9,0),I89="B",VLOOKUP(F89,F6数据库!C:Y,15,0),I89="C",VLOOKUP(F89,F6数据库!C:Y,21,0))*C89</f>
        <v>#N/A</v>
      </c>
      <c r="U89" s="18" t="e" cm="1">
        <f t="array" ref="U89">_xlfn.IFS(I89="A",VLOOKUP(F89,F6数据库!C:Y,10,0),I89="B",VLOOKUP(F89,F6数据库!C:Y,16,0),I89="C",VLOOKUP(F89,F6数据库!C:Y,22,0))</f>
        <v>#N/A</v>
      </c>
      <c r="V89" s="18" t="e" cm="1">
        <f t="array" ref="V89">_xlfn.IFS(I89="A",VLOOKUP(F89,F6数据库!C:Y,11,0),I89="B",VLOOKUP(F89,F6数据库!C:Y,17,0),I89="C",VLOOKUP(F89,F6数据库!C:Y,23,0))</f>
        <v>#N/A</v>
      </c>
      <c r="W89" s="18"/>
    </row>
    <row r="90" spans="1:23" x14ac:dyDescent="0.25">
      <c r="A90" s="22"/>
      <c r="B90" s="3"/>
      <c r="C90" s="3"/>
      <c r="D90" s="3"/>
      <c r="E90" s="18" t="e">
        <f t="shared" si="13"/>
        <v>#VALUE!</v>
      </c>
      <c r="F90" s="18" t="e">
        <f t="shared" si="14"/>
        <v>#VALUE!</v>
      </c>
      <c r="G90" s="18" t="str">
        <f t="shared" si="15"/>
        <v/>
      </c>
      <c r="H90" s="18" t="str">
        <f t="shared" si="16"/>
        <v/>
      </c>
      <c r="I90" s="18" t="str">
        <f t="shared" si="17"/>
        <v/>
      </c>
      <c r="J90" s="18" t="str">
        <f t="shared" si="18"/>
        <v/>
      </c>
      <c r="K90" s="18" t="str">
        <f t="shared" si="19"/>
        <v/>
      </c>
      <c r="L90" s="18" t="e">
        <f>VLOOKUP(F90,F6数据库!C:Y,3,0)</f>
        <v>#VALUE!</v>
      </c>
      <c r="M90" s="18" t="e">
        <f t="shared" si="20"/>
        <v>#VALUE!</v>
      </c>
      <c r="N90" s="19" t="e">
        <f t="shared" si="21"/>
        <v>#VALUE!</v>
      </c>
      <c r="O90" s="18" t="e">
        <f>VLOOKUP(F90,F6数据库!C:Y,4,0)</f>
        <v>#VALUE!</v>
      </c>
      <c r="P90" s="18" t="e">
        <f>VLOOKUP(G90,F6数据库!AA:AB,2,0)</f>
        <v>#N/A</v>
      </c>
      <c r="Q90" s="18"/>
      <c r="R90" s="18" t="e" cm="1">
        <f t="array" ref="R90">_xlfn.IFS(I90="A",VLOOKUP(F90,F6数据库!C:Y,7,0),I90="B",VLOOKUP(F90,F6数据库!C:Y,13,0),I90="C",VLOOKUP(F90,F6数据库!C:Y,19,0))</f>
        <v>#N/A</v>
      </c>
      <c r="S90" s="18" t="e" cm="1">
        <f t="array" ref="S90">_xlfn.IFS(I90="A",VLOOKUP(F90,F6数据库!C:Y,8,0),I90="B",VLOOKUP(F90,F6数据库!C:Y,14,0),I90="C",VLOOKUP(F90,F6数据库!C:Y,20,0))</f>
        <v>#N/A</v>
      </c>
      <c r="T90" s="19" t="e" cm="1">
        <f t="array" ref="T90">_xlfn.IFS(I90="A",VLOOKUP(F90,F6数据库!C:Y,9,0),I90="B",VLOOKUP(F90,F6数据库!C:Y,15,0),I90="C",VLOOKUP(F90,F6数据库!C:Y,21,0))*C90</f>
        <v>#N/A</v>
      </c>
      <c r="U90" s="18" t="e" cm="1">
        <f t="array" ref="U90">_xlfn.IFS(I90="A",VLOOKUP(F90,F6数据库!C:Y,10,0),I90="B",VLOOKUP(F90,F6数据库!C:Y,16,0),I90="C",VLOOKUP(F90,F6数据库!C:Y,22,0))</f>
        <v>#N/A</v>
      </c>
      <c r="V90" s="18" t="e" cm="1">
        <f t="array" ref="V90">_xlfn.IFS(I90="A",VLOOKUP(F90,F6数据库!C:Y,11,0),I90="B",VLOOKUP(F90,F6数据库!C:Y,17,0),I90="C",VLOOKUP(F90,F6数据库!C:Y,23,0))</f>
        <v>#N/A</v>
      </c>
      <c r="W90" s="18"/>
    </row>
    <row r="91" spans="1:23" x14ac:dyDescent="0.25">
      <c r="A91" s="22"/>
      <c r="B91" s="3"/>
      <c r="C91" s="3"/>
      <c r="D91" s="3"/>
      <c r="E91" s="18" t="e">
        <f t="shared" si="13"/>
        <v>#VALUE!</v>
      </c>
      <c r="F91" s="18" t="e">
        <f t="shared" si="14"/>
        <v>#VALUE!</v>
      </c>
      <c r="G91" s="18" t="str">
        <f t="shared" si="15"/>
        <v/>
      </c>
      <c r="H91" s="18" t="str">
        <f t="shared" si="16"/>
        <v/>
      </c>
      <c r="I91" s="18" t="str">
        <f t="shared" si="17"/>
        <v/>
      </c>
      <c r="J91" s="18" t="str">
        <f t="shared" si="18"/>
        <v/>
      </c>
      <c r="K91" s="18" t="str">
        <f t="shared" si="19"/>
        <v/>
      </c>
      <c r="L91" s="18" t="e">
        <f>VLOOKUP(F91,F6数据库!C:Y,3,0)</f>
        <v>#VALUE!</v>
      </c>
      <c r="M91" s="18" t="e">
        <f t="shared" si="20"/>
        <v>#VALUE!</v>
      </c>
      <c r="N91" s="19" t="e">
        <f t="shared" si="21"/>
        <v>#VALUE!</v>
      </c>
      <c r="O91" s="18" t="e">
        <f>VLOOKUP(F91,F6数据库!C:Y,4,0)</f>
        <v>#VALUE!</v>
      </c>
      <c r="P91" s="18" t="e">
        <f>VLOOKUP(G91,F6数据库!AA:AB,2,0)</f>
        <v>#N/A</v>
      </c>
      <c r="Q91" s="18"/>
      <c r="R91" s="18" t="e" cm="1">
        <f t="array" ref="R91">_xlfn.IFS(I91="A",VLOOKUP(F91,F6数据库!C:Y,7,0),I91="B",VLOOKUP(F91,F6数据库!C:Y,13,0),I91="C",VLOOKUP(F91,F6数据库!C:Y,19,0))</f>
        <v>#N/A</v>
      </c>
      <c r="S91" s="18" t="e" cm="1">
        <f t="array" ref="S91">_xlfn.IFS(I91="A",VLOOKUP(F91,F6数据库!C:Y,8,0),I91="B",VLOOKUP(F91,F6数据库!C:Y,14,0),I91="C",VLOOKUP(F91,F6数据库!C:Y,20,0))</f>
        <v>#N/A</v>
      </c>
      <c r="T91" s="19" t="e" cm="1">
        <f t="array" ref="T91">_xlfn.IFS(I91="A",VLOOKUP(F91,F6数据库!C:Y,9,0),I91="B",VLOOKUP(F91,F6数据库!C:Y,15,0),I91="C",VLOOKUP(F91,F6数据库!C:Y,21,0))*C91</f>
        <v>#N/A</v>
      </c>
      <c r="U91" s="18" t="e" cm="1">
        <f t="array" ref="U91">_xlfn.IFS(I91="A",VLOOKUP(F91,F6数据库!C:Y,10,0),I91="B",VLOOKUP(F91,F6数据库!C:Y,16,0),I91="C",VLOOKUP(F91,F6数据库!C:Y,22,0))</f>
        <v>#N/A</v>
      </c>
      <c r="V91" s="18" t="e" cm="1">
        <f t="array" ref="V91">_xlfn.IFS(I91="A",VLOOKUP(F91,F6数据库!C:Y,11,0),I91="B",VLOOKUP(F91,F6数据库!C:Y,17,0),I91="C",VLOOKUP(F91,F6数据库!C:Y,23,0))</f>
        <v>#N/A</v>
      </c>
      <c r="W91" s="18"/>
    </row>
    <row r="92" spans="1:23" x14ac:dyDescent="0.25">
      <c r="A92" s="22"/>
      <c r="B92" s="3"/>
      <c r="C92" s="3"/>
      <c r="D92" s="3"/>
      <c r="E92" s="18" t="e">
        <f t="shared" si="13"/>
        <v>#VALUE!</v>
      </c>
      <c r="F92" s="18" t="e">
        <f t="shared" si="14"/>
        <v>#VALUE!</v>
      </c>
      <c r="G92" s="18" t="str">
        <f t="shared" si="15"/>
        <v/>
      </c>
      <c r="H92" s="18" t="str">
        <f t="shared" si="16"/>
        <v/>
      </c>
      <c r="I92" s="18" t="str">
        <f t="shared" si="17"/>
        <v/>
      </c>
      <c r="J92" s="18" t="str">
        <f t="shared" si="18"/>
        <v/>
      </c>
      <c r="K92" s="18" t="str">
        <f t="shared" si="19"/>
        <v/>
      </c>
      <c r="L92" s="18" t="e">
        <f>VLOOKUP(F92,F6数据库!C:Y,3,0)</f>
        <v>#VALUE!</v>
      </c>
      <c r="M92" s="18" t="e">
        <f t="shared" si="20"/>
        <v>#VALUE!</v>
      </c>
      <c r="N92" s="19" t="e">
        <f t="shared" si="21"/>
        <v>#VALUE!</v>
      </c>
      <c r="O92" s="18" t="e">
        <f>VLOOKUP(F92,F6数据库!C:Y,4,0)</f>
        <v>#VALUE!</v>
      </c>
      <c r="P92" s="18" t="e">
        <f>VLOOKUP(G92,F6数据库!AA:AB,2,0)</f>
        <v>#N/A</v>
      </c>
      <c r="Q92" s="18"/>
      <c r="R92" s="18" t="e" cm="1">
        <f t="array" ref="R92">_xlfn.IFS(I92="A",VLOOKUP(F92,F6数据库!C:Y,7,0),I92="B",VLOOKUP(F92,F6数据库!C:Y,13,0),I92="C",VLOOKUP(F92,F6数据库!C:Y,19,0))</f>
        <v>#N/A</v>
      </c>
      <c r="S92" s="18" t="e" cm="1">
        <f t="array" ref="S92">_xlfn.IFS(I92="A",VLOOKUP(F92,F6数据库!C:Y,8,0),I92="B",VLOOKUP(F92,F6数据库!C:Y,14,0),I92="C",VLOOKUP(F92,F6数据库!C:Y,20,0))</f>
        <v>#N/A</v>
      </c>
      <c r="T92" s="19" t="e" cm="1">
        <f t="array" ref="T92">_xlfn.IFS(I92="A",VLOOKUP(F92,F6数据库!C:Y,9,0),I92="B",VLOOKUP(F92,F6数据库!C:Y,15,0),I92="C",VLOOKUP(F92,F6数据库!C:Y,21,0))*C92</f>
        <v>#N/A</v>
      </c>
      <c r="U92" s="18" t="e" cm="1">
        <f t="array" ref="U92">_xlfn.IFS(I92="A",VLOOKUP(F92,F6数据库!C:Y,10,0),I92="B",VLOOKUP(F92,F6数据库!C:Y,16,0),I92="C",VLOOKUP(F92,F6数据库!C:Y,22,0))</f>
        <v>#N/A</v>
      </c>
      <c r="V92" s="18" t="e" cm="1">
        <f t="array" ref="V92">_xlfn.IFS(I92="A",VLOOKUP(F92,F6数据库!C:Y,11,0),I92="B",VLOOKUP(F92,F6数据库!C:Y,17,0),I92="C",VLOOKUP(F92,F6数据库!C:Y,23,0))</f>
        <v>#N/A</v>
      </c>
      <c r="W92" s="18"/>
    </row>
    <row r="93" spans="1:23" x14ac:dyDescent="0.25">
      <c r="A93" s="22"/>
      <c r="B93" s="3"/>
      <c r="C93" s="3"/>
      <c r="D93" s="3"/>
      <c r="E93" s="18" t="e">
        <f t="shared" si="13"/>
        <v>#VALUE!</v>
      </c>
      <c r="F93" s="18" t="e">
        <f t="shared" si="14"/>
        <v>#VALUE!</v>
      </c>
      <c r="G93" s="18" t="str">
        <f t="shared" si="15"/>
        <v/>
      </c>
      <c r="H93" s="18" t="str">
        <f t="shared" si="16"/>
        <v/>
      </c>
      <c r="I93" s="18" t="str">
        <f t="shared" si="17"/>
        <v/>
      </c>
      <c r="J93" s="18" t="str">
        <f t="shared" si="18"/>
        <v/>
      </c>
      <c r="K93" s="18" t="str">
        <f t="shared" si="19"/>
        <v/>
      </c>
      <c r="L93" s="18" t="e">
        <f>VLOOKUP(F93,F6数据库!C:Y,3,0)</f>
        <v>#VALUE!</v>
      </c>
      <c r="M93" s="18" t="e">
        <f t="shared" si="20"/>
        <v>#VALUE!</v>
      </c>
      <c r="N93" s="19" t="e">
        <f t="shared" si="21"/>
        <v>#VALUE!</v>
      </c>
      <c r="O93" s="18" t="e">
        <f>VLOOKUP(F93,F6数据库!C:Y,4,0)</f>
        <v>#VALUE!</v>
      </c>
      <c r="P93" s="18" t="e">
        <f>VLOOKUP(G93,F6数据库!AA:AB,2,0)</f>
        <v>#N/A</v>
      </c>
      <c r="Q93" s="18"/>
      <c r="R93" s="18" t="e" cm="1">
        <f t="array" ref="R93">_xlfn.IFS(I93="A",VLOOKUP(F93,F6数据库!C:Y,7,0),I93="B",VLOOKUP(F93,F6数据库!C:Y,13,0),I93="C",VLOOKUP(F93,F6数据库!C:Y,19,0))</f>
        <v>#N/A</v>
      </c>
      <c r="S93" s="18" t="e" cm="1">
        <f t="array" ref="S93">_xlfn.IFS(I93="A",VLOOKUP(F93,F6数据库!C:Y,8,0),I93="B",VLOOKUP(F93,F6数据库!C:Y,14,0),I93="C",VLOOKUP(F93,F6数据库!C:Y,20,0))</f>
        <v>#N/A</v>
      </c>
      <c r="T93" s="19" t="e" cm="1">
        <f t="array" ref="T93">_xlfn.IFS(I93="A",VLOOKUP(F93,F6数据库!C:Y,9,0),I93="B",VLOOKUP(F93,F6数据库!C:Y,15,0),I93="C",VLOOKUP(F93,F6数据库!C:Y,21,0))*C93</f>
        <v>#N/A</v>
      </c>
      <c r="U93" s="18" t="e" cm="1">
        <f t="array" ref="U93">_xlfn.IFS(I93="A",VLOOKUP(F93,F6数据库!C:Y,10,0),I93="B",VLOOKUP(F93,F6数据库!C:Y,16,0),I93="C",VLOOKUP(F93,F6数据库!C:Y,22,0))</f>
        <v>#N/A</v>
      </c>
      <c r="V93" s="18" t="e" cm="1">
        <f t="array" ref="V93">_xlfn.IFS(I93="A",VLOOKUP(F93,F6数据库!C:Y,11,0),I93="B",VLOOKUP(F93,F6数据库!C:Y,17,0),I93="C",VLOOKUP(F93,F6数据库!C:Y,23,0))</f>
        <v>#N/A</v>
      </c>
      <c r="W93" s="18"/>
    </row>
    <row r="94" spans="1:23" x14ac:dyDescent="0.25">
      <c r="A94" s="22"/>
      <c r="B94" s="3"/>
      <c r="C94" s="3"/>
      <c r="D94" s="3"/>
      <c r="E94" s="18" t="e">
        <f t="shared" si="13"/>
        <v>#VALUE!</v>
      </c>
      <c r="F94" s="18" t="e">
        <f t="shared" si="14"/>
        <v>#VALUE!</v>
      </c>
      <c r="G94" s="18" t="str">
        <f t="shared" si="15"/>
        <v/>
      </c>
      <c r="H94" s="18" t="str">
        <f t="shared" si="16"/>
        <v/>
      </c>
      <c r="I94" s="18" t="str">
        <f t="shared" si="17"/>
        <v/>
      </c>
      <c r="J94" s="18" t="str">
        <f t="shared" si="18"/>
        <v/>
      </c>
      <c r="K94" s="18" t="str">
        <f t="shared" si="19"/>
        <v/>
      </c>
      <c r="L94" s="18" t="e">
        <f>VLOOKUP(F94,F6数据库!C:Y,3,0)</f>
        <v>#VALUE!</v>
      </c>
      <c r="M94" s="18" t="e">
        <f t="shared" si="20"/>
        <v>#VALUE!</v>
      </c>
      <c r="N94" s="19" t="e">
        <f t="shared" si="21"/>
        <v>#VALUE!</v>
      </c>
      <c r="O94" s="18" t="e">
        <f>VLOOKUP(F94,F6数据库!C:Y,4,0)</f>
        <v>#VALUE!</v>
      </c>
      <c r="P94" s="18" t="e">
        <f>VLOOKUP(G94,F6数据库!AA:AB,2,0)</f>
        <v>#N/A</v>
      </c>
      <c r="Q94" s="18"/>
      <c r="R94" s="18" t="e" cm="1">
        <f t="array" ref="R94">_xlfn.IFS(I94="A",VLOOKUP(F94,F6数据库!C:Y,7,0),I94="B",VLOOKUP(F94,F6数据库!C:Y,13,0),I94="C",VLOOKUP(F94,F6数据库!C:Y,19,0))</f>
        <v>#N/A</v>
      </c>
      <c r="S94" s="18" t="e" cm="1">
        <f t="array" ref="S94">_xlfn.IFS(I94="A",VLOOKUP(F94,F6数据库!C:Y,8,0),I94="B",VLOOKUP(F94,F6数据库!C:Y,14,0),I94="C",VLOOKUP(F94,F6数据库!C:Y,20,0))</f>
        <v>#N/A</v>
      </c>
      <c r="T94" s="19" t="e" cm="1">
        <f t="array" ref="T94">_xlfn.IFS(I94="A",VLOOKUP(F94,F6数据库!C:Y,9,0),I94="B",VLOOKUP(F94,F6数据库!C:Y,15,0),I94="C",VLOOKUP(F94,F6数据库!C:Y,21,0))*C94</f>
        <v>#N/A</v>
      </c>
      <c r="U94" s="18" t="e" cm="1">
        <f t="array" ref="U94">_xlfn.IFS(I94="A",VLOOKUP(F94,F6数据库!C:Y,10,0),I94="B",VLOOKUP(F94,F6数据库!C:Y,16,0),I94="C",VLOOKUP(F94,F6数据库!C:Y,22,0))</f>
        <v>#N/A</v>
      </c>
      <c r="V94" s="18" t="e" cm="1">
        <f t="array" ref="V94">_xlfn.IFS(I94="A",VLOOKUP(F94,F6数据库!C:Y,11,0),I94="B",VLOOKUP(F94,F6数据库!C:Y,17,0),I94="C",VLOOKUP(F94,F6数据库!C:Y,23,0))</f>
        <v>#N/A</v>
      </c>
      <c r="W94" s="18"/>
    </row>
    <row r="95" spans="1:23" x14ac:dyDescent="0.25">
      <c r="A95" s="22"/>
      <c r="B95" s="3"/>
      <c r="C95" s="3"/>
      <c r="D95" s="3"/>
      <c r="E95" s="18" t="e">
        <f t="shared" si="13"/>
        <v>#VALUE!</v>
      </c>
      <c r="F95" s="18" t="e">
        <f t="shared" si="14"/>
        <v>#VALUE!</v>
      </c>
      <c r="G95" s="18" t="str">
        <f t="shared" si="15"/>
        <v/>
      </c>
      <c r="H95" s="18" t="str">
        <f t="shared" si="16"/>
        <v/>
      </c>
      <c r="I95" s="18" t="str">
        <f t="shared" si="17"/>
        <v/>
      </c>
      <c r="J95" s="18" t="str">
        <f t="shared" si="18"/>
        <v/>
      </c>
      <c r="K95" s="18" t="str">
        <f t="shared" si="19"/>
        <v/>
      </c>
      <c r="L95" s="18" t="e">
        <f>VLOOKUP(F95,F6数据库!C:Y,3,0)</f>
        <v>#VALUE!</v>
      </c>
      <c r="M95" s="18" t="e">
        <f t="shared" si="20"/>
        <v>#VALUE!</v>
      </c>
      <c r="N95" s="19" t="e">
        <f t="shared" si="21"/>
        <v>#VALUE!</v>
      </c>
      <c r="O95" s="18" t="e">
        <f>VLOOKUP(F95,F6数据库!C:Y,4,0)</f>
        <v>#VALUE!</v>
      </c>
      <c r="P95" s="18" t="e">
        <f>VLOOKUP(G95,F6数据库!AA:AB,2,0)</f>
        <v>#N/A</v>
      </c>
      <c r="Q95" s="18"/>
      <c r="R95" s="18" t="e" cm="1">
        <f t="array" ref="R95">_xlfn.IFS(I95="A",VLOOKUP(F95,F6数据库!C:Y,7,0),I95="B",VLOOKUP(F95,F6数据库!C:Y,13,0),I95="C",VLOOKUP(F95,F6数据库!C:Y,19,0))</f>
        <v>#N/A</v>
      </c>
      <c r="S95" s="18" t="e" cm="1">
        <f t="array" ref="S95">_xlfn.IFS(I95="A",VLOOKUP(F95,F6数据库!C:Y,8,0),I95="B",VLOOKUP(F95,F6数据库!C:Y,14,0),I95="C",VLOOKUP(F95,F6数据库!C:Y,20,0))</f>
        <v>#N/A</v>
      </c>
      <c r="T95" s="19" t="e" cm="1">
        <f t="array" ref="T95">_xlfn.IFS(I95="A",VLOOKUP(F95,F6数据库!C:Y,9,0),I95="B",VLOOKUP(F95,F6数据库!C:Y,15,0),I95="C",VLOOKUP(F95,F6数据库!C:Y,21,0))*C95</f>
        <v>#N/A</v>
      </c>
      <c r="U95" s="18" t="e" cm="1">
        <f t="array" ref="U95">_xlfn.IFS(I95="A",VLOOKUP(F95,F6数据库!C:Y,10,0),I95="B",VLOOKUP(F95,F6数据库!C:Y,16,0),I95="C",VLOOKUP(F95,F6数据库!C:Y,22,0))</f>
        <v>#N/A</v>
      </c>
      <c r="V95" s="18" t="e" cm="1">
        <f t="array" ref="V95">_xlfn.IFS(I95="A",VLOOKUP(F95,F6数据库!C:Y,11,0),I95="B",VLOOKUP(F95,F6数据库!C:Y,17,0),I95="C",VLOOKUP(F95,F6数据库!C:Y,23,0))</f>
        <v>#N/A</v>
      </c>
      <c r="W95" s="18"/>
    </row>
    <row r="96" spans="1:23" x14ac:dyDescent="0.25">
      <c r="A96" s="22"/>
      <c r="B96" s="3"/>
      <c r="C96" s="3"/>
      <c r="D96" s="3"/>
      <c r="E96" s="18" t="e">
        <f t="shared" si="13"/>
        <v>#VALUE!</v>
      </c>
      <c r="F96" s="18" t="e">
        <f t="shared" si="14"/>
        <v>#VALUE!</v>
      </c>
      <c r="G96" s="18" t="str">
        <f t="shared" si="15"/>
        <v/>
      </c>
      <c r="H96" s="18" t="str">
        <f t="shared" si="16"/>
        <v/>
      </c>
      <c r="I96" s="18" t="str">
        <f t="shared" si="17"/>
        <v/>
      </c>
      <c r="J96" s="18" t="str">
        <f t="shared" si="18"/>
        <v/>
      </c>
      <c r="K96" s="18" t="str">
        <f t="shared" si="19"/>
        <v/>
      </c>
      <c r="L96" s="18" t="e">
        <f>VLOOKUP(F96,F6数据库!C:Y,3,0)</f>
        <v>#VALUE!</v>
      </c>
      <c r="M96" s="18" t="e">
        <f t="shared" si="20"/>
        <v>#VALUE!</v>
      </c>
      <c r="N96" s="19" t="e">
        <f t="shared" si="21"/>
        <v>#VALUE!</v>
      </c>
      <c r="O96" s="18" t="e">
        <f>VLOOKUP(F96,F6数据库!C:Y,4,0)</f>
        <v>#VALUE!</v>
      </c>
      <c r="P96" s="18" t="e">
        <f>VLOOKUP(G96,F6数据库!AA:AB,2,0)</f>
        <v>#N/A</v>
      </c>
      <c r="Q96" s="18"/>
      <c r="R96" s="18" t="e" cm="1">
        <f t="array" ref="R96">_xlfn.IFS(I96="A",VLOOKUP(F96,F6数据库!C:Y,7,0),I96="B",VLOOKUP(F96,F6数据库!C:Y,13,0),I96="C",VLOOKUP(F96,F6数据库!C:Y,19,0))</f>
        <v>#N/A</v>
      </c>
      <c r="S96" s="18" t="e" cm="1">
        <f t="array" ref="S96">_xlfn.IFS(I96="A",VLOOKUP(F96,F6数据库!C:Y,8,0),I96="B",VLOOKUP(F96,F6数据库!C:Y,14,0),I96="C",VLOOKUP(F96,F6数据库!C:Y,20,0))</f>
        <v>#N/A</v>
      </c>
      <c r="T96" s="19" t="e" cm="1">
        <f t="array" ref="T96">_xlfn.IFS(I96="A",VLOOKUP(F96,F6数据库!C:Y,9,0),I96="B",VLOOKUP(F96,F6数据库!C:Y,15,0),I96="C",VLOOKUP(F96,F6数据库!C:Y,21,0))*C96</f>
        <v>#N/A</v>
      </c>
      <c r="U96" s="18" t="e" cm="1">
        <f t="array" ref="U96">_xlfn.IFS(I96="A",VLOOKUP(F96,F6数据库!C:Y,10,0),I96="B",VLOOKUP(F96,F6数据库!C:Y,16,0),I96="C",VLOOKUP(F96,F6数据库!C:Y,22,0))</f>
        <v>#N/A</v>
      </c>
      <c r="V96" s="18" t="e" cm="1">
        <f t="array" ref="V96">_xlfn.IFS(I96="A",VLOOKUP(F96,F6数据库!C:Y,11,0),I96="B",VLOOKUP(F96,F6数据库!C:Y,17,0),I96="C",VLOOKUP(F96,F6数据库!C:Y,23,0))</f>
        <v>#N/A</v>
      </c>
      <c r="W96" s="18"/>
    </row>
    <row r="97" spans="1:23" x14ac:dyDescent="0.25">
      <c r="A97" s="22"/>
      <c r="B97" s="3"/>
      <c r="C97" s="3"/>
      <c r="D97" s="3"/>
      <c r="E97" s="18" t="e">
        <f t="shared" si="13"/>
        <v>#VALUE!</v>
      </c>
      <c r="F97" s="18" t="e">
        <f t="shared" si="14"/>
        <v>#VALUE!</v>
      </c>
      <c r="G97" s="18" t="str">
        <f t="shared" si="15"/>
        <v/>
      </c>
      <c r="H97" s="18" t="str">
        <f t="shared" si="16"/>
        <v/>
      </c>
      <c r="I97" s="18" t="str">
        <f t="shared" si="17"/>
        <v/>
      </c>
      <c r="J97" s="18" t="str">
        <f t="shared" si="18"/>
        <v/>
      </c>
      <c r="K97" s="18" t="str">
        <f t="shared" si="19"/>
        <v/>
      </c>
      <c r="L97" s="18" t="e">
        <f>VLOOKUP(F97,F6数据库!C:Y,3,0)</f>
        <v>#VALUE!</v>
      </c>
      <c r="M97" s="18" t="e">
        <f t="shared" si="20"/>
        <v>#VALUE!</v>
      </c>
      <c r="N97" s="19" t="e">
        <f t="shared" si="21"/>
        <v>#VALUE!</v>
      </c>
      <c r="O97" s="18" t="e">
        <f>VLOOKUP(F97,F6数据库!C:Y,4,0)</f>
        <v>#VALUE!</v>
      </c>
      <c r="P97" s="18" t="e">
        <f>VLOOKUP(G97,F6数据库!AA:AB,2,0)</f>
        <v>#N/A</v>
      </c>
      <c r="Q97" s="18"/>
      <c r="R97" s="18" t="e" cm="1">
        <f t="array" ref="R97">_xlfn.IFS(I97="A",VLOOKUP(F97,F6数据库!C:Y,7,0),I97="B",VLOOKUP(F97,F6数据库!C:Y,13,0),I97="C",VLOOKUP(F97,F6数据库!C:Y,19,0))</f>
        <v>#N/A</v>
      </c>
      <c r="S97" s="18" t="e" cm="1">
        <f t="array" ref="S97">_xlfn.IFS(I97="A",VLOOKUP(F97,F6数据库!C:Y,8,0),I97="B",VLOOKUP(F97,F6数据库!C:Y,14,0),I97="C",VLOOKUP(F97,F6数据库!C:Y,20,0))</f>
        <v>#N/A</v>
      </c>
      <c r="T97" s="19" t="e" cm="1">
        <f t="array" ref="T97">_xlfn.IFS(I97="A",VLOOKUP(F97,F6数据库!C:Y,9,0),I97="B",VLOOKUP(F97,F6数据库!C:Y,15,0),I97="C",VLOOKUP(F97,F6数据库!C:Y,21,0))*C97</f>
        <v>#N/A</v>
      </c>
      <c r="U97" s="18" t="e" cm="1">
        <f t="array" ref="U97">_xlfn.IFS(I97="A",VLOOKUP(F97,F6数据库!C:Y,10,0),I97="B",VLOOKUP(F97,F6数据库!C:Y,16,0),I97="C",VLOOKUP(F97,F6数据库!C:Y,22,0))</f>
        <v>#N/A</v>
      </c>
      <c r="V97" s="18" t="e" cm="1">
        <f t="array" ref="V97">_xlfn.IFS(I97="A",VLOOKUP(F97,F6数据库!C:Y,11,0),I97="B",VLOOKUP(F97,F6数据库!C:Y,17,0),I97="C",VLOOKUP(F97,F6数据库!C:Y,23,0))</f>
        <v>#N/A</v>
      </c>
      <c r="W97" s="18"/>
    </row>
    <row r="98" spans="1:23" x14ac:dyDescent="0.25">
      <c r="A98" s="22"/>
      <c r="B98" s="3"/>
      <c r="C98" s="3"/>
      <c r="D98" s="3"/>
      <c r="E98" s="18" t="e">
        <f t="shared" si="13"/>
        <v>#VALUE!</v>
      </c>
      <c r="F98" s="18" t="e">
        <f t="shared" si="14"/>
        <v>#VALUE!</v>
      </c>
      <c r="G98" s="18" t="str">
        <f t="shared" si="15"/>
        <v/>
      </c>
      <c r="H98" s="18" t="str">
        <f t="shared" si="16"/>
        <v/>
      </c>
      <c r="I98" s="18" t="str">
        <f t="shared" si="17"/>
        <v/>
      </c>
      <c r="J98" s="18" t="str">
        <f t="shared" si="18"/>
        <v/>
      </c>
      <c r="K98" s="18" t="str">
        <f t="shared" si="19"/>
        <v/>
      </c>
      <c r="L98" s="18" t="e">
        <f>VLOOKUP(F98,F6数据库!C:Y,3,0)</f>
        <v>#VALUE!</v>
      </c>
      <c r="M98" s="18" t="e">
        <f t="shared" si="20"/>
        <v>#VALUE!</v>
      </c>
      <c r="N98" s="19" t="e">
        <f t="shared" si="21"/>
        <v>#VALUE!</v>
      </c>
      <c r="O98" s="18" t="e">
        <f>VLOOKUP(F98,F6数据库!C:Y,4,0)</f>
        <v>#VALUE!</v>
      </c>
      <c r="P98" s="18" t="e">
        <f>VLOOKUP(G98,F6数据库!AA:AB,2,0)</f>
        <v>#N/A</v>
      </c>
      <c r="Q98" s="18"/>
      <c r="R98" s="18" t="e" cm="1">
        <f t="array" ref="R98">_xlfn.IFS(I98="A",VLOOKUP(F98,F6数据库!C:Y,7,0),I98="B",VLOOKUP(F98,F6数据库!C:Y,13,0),I98="C",VLOOKUP(F98,F6数据库!C:Y,19,0))</f>
        <v>#N/A</v>
      </c>
      <c r="S98" s="18" t="e" cm="1">
        <f t="array" ref="S98">_xlfn.IFS(I98="A",VLOOKUP(F98,F6数据库!C:Y,8,0),I98="B",VLOOKUP(F98,F6数据库!C:Y,14,0),I98="C",VLOOKUP(F98,F6数据库!C:Y,20,0))</f>
        <v>#N/A</v>
      </c>
      <c r="T98" s="19" t="e" cm="1">
        <f t="array" ref="T98">_xlfn.IFS(I98="A",VLOOKUP(F98,F6数据库!C:Y,9,0),I98="B",VLOOKUP(F98,F6数据库!C:Y,15,0),I98="C",VLOOKUP(F98,F6数据库!C:Y,21,0))*C98</f>
        <v>#N/A</v>
      </c>
      <c r="U98" s="18" t="e" cm="1">
        <f t="array" ref="U98">_xlfn.IFS(I98="A",VLOOKUP(F98,F6数据库!C:Y,10,0),I98="B",VLOOKUP(F98,F6数据库!C:Y,16,0),I98="C",VLOOKUP(F98,F6数据库!C:Y,22,0))</f>
        <v>#N/A</v>
      </c>
      <c r="V98" s="18" t="e" cm="1">
        <f t="array" ref="V98">_xlfn.IFS(I98="A",VLOOKUP(F98,F6数据库!C:Y,11,0),I98="B",VLOOKUP(F98,F6数据库!C:Y,17,0),I98="C",VLOOKUP(F98,F6数据库!C:Y,23,0))</f>
        <v>#N/A</v>
      </c>
      <c r="W98" s="18"/>
    </row>
    <row r="99" spans="1:23" x14ac:dyDescent="0.25">
      <c r="A99" s="22"/>
      <c r="B99" s="3"/>
      <c r="C99" s="3"/>
      <c r="D99" s="3"/>
      <c r="E99" s="18" t="e">
        <f t="shared" si="13"/>
        <v>#VALUE!</v>
      </c>
      <c r="F99" s="18" t="e">
        <f t="shared" si="14"/>
        <v>#VALUE!</v>
      </c>
      <c r="G99" s="18" t="str">
        <f t="shared" si="15"/>
        <v/>
      </c>
      <c r="H99" s="18" t="str">
        <f t="shared" si="16"/>
        <v/>
      </c>
      <c r="I99" s="18" t="str">
        <f t="shared" si="17"/>
        <v/>
      </c>
      <c r="J99" s="18" t="str">
        <f t="shared" si="18"/>
        <v/>
      </c>
      <c r="K99" s="18" t="str">
        <f t="shared" si="19"/>
        <v/>
      </c>
      <c r="L99" s="18" t="e">
        <f>VLOOKUP(F99,F6数据库!C:Y,3,0)</f>
        <v>#VALUE!</v>
      </c>
      <c r="M99" s="18" t="e">
        <f t="shared" si="20"/>
        <v>#VALUE!</v>
      </c>
      <c r="N99" s="19" t="e">
        <f t="shared" si="21"/>
        <v>#VALUE!</v>
      </c>
      <c r="O99" s="18" t="e">
        <f>VLOOKUP(F99,F6数据库!C:Y,4,0)</f>
        <v>#VALUE!</v>
      </c>
      <c r="P99" s="18" t="e">
        <f>VLOOKUP(G99,F6数据库!AA:AB,2,0)</f>
        <v>#N/A</v>
      </c>
      <c r="Q99" s="18"/>
      <c r="R99" s="18" t="e" cm="1">
        <f t="array" ref="R99">_xlfn.IFS(I99="A",VLOOKUP(F99,F6数据库!C:Y,7,0),I99="B",VLOOKUP(F99,F6数据库!C:Y,13,0),I99="C",VLOOKUP(F99,F6数据库!C:Y,19,0))</f>
        <v>#N/A</v>
      </c>
      <c r="S99" s="18" t="e" cm="1">
        <f t="array" ref="S99">_xlfn.IFS(I99="A",VLOOKUP(F99,F6数据库!C:Y,8,0),I99="B",VLOOKUP(F99,F6数据库!C:Y,14,0),I99="C",VLOOKUP(F99,F6数据库!C:Y,20,0))</f>
        <v>#N/A</v>
      </c>
      <c r="T99" s="19" t="e" cm="1">
        <f t="array" ref="T99">_xlfn.IFS(I99="A",VLOOKUP(F99,F6数据库!C:Y,9,0),I99="B",VLOOKUP(F99,F6数据库!C:Y,15,0),I99="C",VLOOKUP(F99,F6数据库!C:Y,21,0))*C99</f>
        <v>#N/A</v>
      </c>
      <c r="U99" s="18" t="e" cm="1">
        <f t="array" ref="U99">_xlfn.IFS(I99="A",VLOOKUP(F99,F6数据库!C:Y,10,0),I99="B",VLOOKUP(F99,F6数据库!C:Y,16,0),I99="C",VLOOKUP(F99,F6数据库!C:Y,22,0))</f>
        <v>#N/A</v>
      </c>
      <c r="V99" s="18" t="e" cm="1">
        <f t="array" ref="V99">_xlfn.IFS(I99="A",VLOOKUP(F99,F6数据库!C:Y,11,0),I99="B",VLOOKUP(F99,F6数据库!C:Y,17,0),I99="C",VLOOKUP(F99,F6数据库!C:Y,23,0))</f>
        <v>#N/A</v>
      </c>
      <c r="W99" s="18"/>
    </row>
    <row r="100" spans="1:23" x14ac:dyDescent="0.25">
      <c r="A100" s="22"/>
      <c r="B100" s="3"/>
      <c r="C100" s="3"/>
      <c r="D100" s="3"/>
      <c r="E100" s="18" t="e">
        <f t="shared" si="13"/>
        <v>#VALUE!</v>
      </c>
      <c r="F100" s="18" t="e">
        <f t="shared" si="14"/>
        <v>#VALUE!</v>
      </c>
      <c r="G100" s="18" t="str">
        <f t="shared" si="15"/>
        <v/>
      </c>
      <c r="H100" s="18" t="str">
        <f t="shared" si="16"/>
        <v/>
      </c>
      <c r="I100" s="18" t="str">
        <f t="shared" si="17"/>
        <v/>
      </c>
      <c r="J100" s="18" t="str">
        <f t="shared" si="18"/>
        <v/>
      </c>
      <c r="K100" s="18" t="str">
        <f t="shared" si="19"/>
        <v/>
      </c>
      <c r="L100" s="18" t="e">
        <f>VLOOKUP(F100,F6数据库!C:Y,3,0)</f>
        <v>#VALUE!</v>
      </c>
      <c r="M100" s="18" t="e">
        <f t="shared" si="20"/>
        <v>#VALUE!</v>
      </c>
      <c r="N100" s="19" t="e">
        <f t="shared" si="21"/>
        <v>#VALUE!</v>
      </c>
      <c r="O100" s="18" t="e">
        <f>VLOOKUP(F100,F6数据库!C:Y,4,0)</f>
        <v>#VALUE!</v>
      </c>
      <c r="P100" s="18" t="e">
        <f>VLOOKUP(G100,F6数据库!AA:AB,2,0)</f>
        <v>#N/A</v>
      </c>
      <c r="Q100" s="18"/>
      <c r="R100" s="18" t="e" cm="1">
        <f t="array" ref="R100">_xlfn.IFS(I100="A",VLOOKUP(F100,F6数据库!C:Y,7,0),I100="B",VLOOKUP(F100,F6数据库!C:Y,13,0),I100="C",VLOOKUP(F100,F6数据库!C:Y,19,0))</f>
        <v>#N/A</v>
      </c>
      <c r="S100" s="18" t="e" cm="1">
        <f t="array" ref="S100">_xlfn.IFS(I100="A",VLOOKUP(F100,F6数据库!C:Y,8,0),I100="B",VLOOKUP(F100,F6数据库!C:Y,14,0),I100="C",VLOOKUP(F100,F6数据库!C:Y,20,0))</f>
        <v>#N/A</v>
      </c>
      <c r="T100" s="19" t="e" cm="1">
        <f t="array" ref="T100">_xlfn.IFS(I100="A",VLOOKUP(F100,F6数据库!C:Y,9,0),I100="B",VLOOKUP(F100,F6数据库!C:Y,15,0),I100="C",VLOOKUP(F100,F6数据库!C:Y,21,0))*C100</f>
        <v>#N/A</v>
      </c>
      <c r="U100" s="18" t="e" cm="1">
        <f t="array" ref="U100">_xlfn.IFS(I100="A",VLOOKUP(F100,F6数据库!C:Y,10,0),I100="B",VLOOKUP(F100,F6数据库!C:Y,16,0),I100="C",VLOOKUP(F100,F6数据库!C:Y,22,0))</f>
        <v>#N/A</v>
      </c>
      <c r="V100" s="18" t="e" cm="1">
        <f t="array" ref="V100">_xlfn.IFS(I100="A",VLOOKUP(F100,F6数据库!C:Y,11,0),I100="B",VLOOKUP(F100,F6数据库!C:Y,17,0),I100="C",VLOOKUP(F100,F6数据库!C:Y,23,0))</f>
        <v>#N/A</v>
      </c>
      <c r="W100" s="18"/>
    </row>
  </sheetData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1472D-F1F7-40FF-8412-9D5134EB542A}">
  <sheetPr codeName="Sheet79"/>
  <dimension ref="A1:AB37"/>
  <sheetViews>
    <sheetView workbookViewId="0">
      <selection activeCell="Z36" sqref="Z36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10" width="5.26953125" bestFit="1" customWidth="1"/>
    <col min="11" max="11" width="12.453125" bestFit="1" customWidth="1"/>
    <col min="12" max="12" width="5.26953125" bestFit="1" customWidth="1"/>
    <col min="13" max="13" width="6.26953125" bestFit="1" customWidth="1"/>
    <col min="14" max="14" width="2.26953125" bestFit="1" customWidth="1"/>
    <col min="15" max="15" width="5.26953125" bestFit="1" customWidth="1"/>
    <col min="16" max="16" width="6.7265625" bestFit="1" customWidth="1"/>
    <col min="17" max="17" width="12.453125" bestFit="1" customWidth="1"/>
    <col min="18" max="18" width="5.26953125" bestFit="1" customWidth="1"/>
    <col min="19" max="19" width="6.26953125" bestFit="1" customWidth="1"/>
    <col min="20" max="20" width="2.26953125" bestFit="1" customWidth="1"/>
    <col min="21" max="21" width="5.26953125" bestFit="1" customWidth="1"/>
    <col min="22" max="22" width="6.7265625" bestFit="1" customWidth="1"/>
    <col min="23" max="24" width="5.26953125" bestFit="1" customWidth="1"/>
    <col min="25" max="25" width="6.26953125" bestFit="1" customWidth="1"/>
    <col min="27" max="27" width="9.26953125" bestFit="1" customWidth="1"/>
    <col min="28" max="28" width="11.36328125" bestFit="1" customWidth="1"/>
  </cols>
  <sheetData>
    <row r="1" spans="1:28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345</v>
      </c>
      <c r="J1" s="87"/>
      <c r="K1" s="87"/>
      <c r="L1" s="87"/>
      <c r="M1" s="87"/>
      <c r="N1" s="29"/>
      <c r="O1" s="86" t="s">
        <v>346</v>
      </c>
      <c r="P1" s="87"/>
      <c r="Q1" s="87"/>
      <c r="R1" s="87"/>
      <c r="S1" s="87"/>
      <c r="T1" s="29"/>
      <c r="U1" s="86" t="s">
        <v>347</v>
      </c>
      <c r="V1" s="87"/>
      <c r="W1" s="87"/>
      <c r="X1" s="87"/>
      <c r="Y1" s="87"/>
      <c r="Z1" s="35"/>
      <c r="AA1" s="76" t="s">
        <v>45</v>
      </c>
      <c r="AB1" s="76"/>
    </row>
    <row r="2" spans="1:28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326</v>
      </c>
      <c r="L2" s="1" t="s">
        <v>3</v>
      </c>
      <c r="M2" s="1" t="s">
        <v>4</v>
      </c>
      <c r="N2" s="3" t="s">
        <v>337</v>
      </c>
      <c r="O2" s="1" t="s">
        <v>12</v>
      </c>
      <c r="P2" s="1" t="s">
        <v>2</v>
      </c>
      <c r="Q2" s="3" t="s">
        <v>32</v>
      </c>
      <c r="R2" s="1" t="s">
        <v>3</v>
      </c>
      <c r="S2" s="1" t="s">
        <v>4</v>
      </c>
      <c r="T2" s="3" t="s">
        <v>338</v>
      </c>
      <c r="U2" s="1" t="s">
        <v>12</v>
      </c>
      <c r="V2" s="1" t="s">
        <v>2</v>
      </c>
      <c r="W2" s="3" t="s">
        <v>32</v>
      </c>
      <c r="X2" s="1" t="s">
        <v>3</v>
      </c>
      <c r="Y2" s="1" t="s">
        <v>4</v>
      </c>
      <c r="Z2" s="30"/>
      <c r="AA2" s="3" t="s">
        <v>44</v>
      </c>
      <c r="AB2" s="1" t="s">
        <v>4</v>
      </c>
    </row>
    <row r="3" spans="1:28" ht="15.5" x14ac:dyDescent="0.25">
      <c r="A3" s="3" t="s">
        <v>357</v>
      </c>
      <c r="B3" s="3" t="s">
        <v>359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6" t="s">
        <v>344</v>
      </c>
      <c r="K3" s="1">
        <v>3.8687940000000005E-4</v>
      </c>
      <c r="L3" s="3" t="s">
        <v>274</v>
      </c>
      <c r="M3" s="1" t="s">
        <v>7</v>
      </c>
      <c r="N3" s="3" t="s">
        <v>337</v>
      </c>
      <c r="O3" s="3" t="s">
        <v>116</v>
      </c>
      <c r="P3" s="34" t="s">
        <v>291</v>
      </c>
      <c r="Q3" s="1">
        <f t="shared" ref="Q3:Q14" si="0">3.14*((D3+12)/2/1000)^2</f>
        <v>3.8687940000000005E-4</v>
      </c>
      <c r="R3" s="3" t="s">
        <v>274</v>
      </c>
      <c r="S3" s="1" t="s">
        <v>7</v>
      </c>
      <c r="T3" s="3" t="s">
        <v>338</v>
      </c>
      <c r="U3" s="3" t="s">
        <v>116</v>
      </c>
      <c r="V3" s="34" t="s">
        <v>291</v>
      </c>
      <c r="W3" s="3"/>
      <c r="X3" s="3" t="s">
        <v>274</v>
      </c>
      <c r="Y3" s="1" t="s">
        <v>7</v>
      </c>
      <c r="Z3" s="30"/>
      <c r="AA3" s="1" t="s">
        <v>311</v>
      </c>
      <c r="AB3" s="3" t="s">
        <v>381</v>
      </c>
    </row>
    <row r="4" spans="1:28" ht="15.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6" t="s">
        <v>344</v>
      </c>
      <c r="K4" s="1">
        <v>5.1044624999999999E-4</v>
      </c>
      <c r="L4" s="1" t="s">
        <v>16</v>
      </c>
      <c r="M4" s="1" t="s">
        <v>7</v>
      </c>
      <c r="N4" s="3" t="s">
        <v>337</v>
      </c>
      <c r="O4" s="3" t="s">
        <v>116</v>
      </c>
      <c r="P4" s="34" t="s">
        <v>291</v>
      </c>
      <c r="Q4" s="1">
        <f t="shared" si="0"/>
        <v>5.1044624999999999E-4</v>
      </c>
      <c r="R4" s="3" t="s">
        <v>274</v>
      </c>
      <c r="S4" s="1" t="s">
        <v>7</v>
      </c>
      <c r="T4" s="3" t="s">
        <v>338</v>
      </c>
      <c r="U4" s="3" t="s">
        <v>116</v>
      </c>
      <c r="V4" s="34" t="s">
        <v>291</v>
      </c>
      <c r="W4" s="3"/>
      <c r="X4" s="3" t="s">
        <v>274</v>
      </c>
      <c r="Y4" s="1" t="s">
        <v>7</v>
      </c>
      <c r="Z4" s="30"/>
      <c r="AA4" s="3" t="s">
        <v>34</v>
      </c>
      <c r="AB4" s="1" t="s">
        <v>7</v>
      </c>
    </row>
    <row r="5" spans="1:28" ht="15.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6" t="s">
        <v>344</v>
      </c>
      <c r="K5" s="1">
        <v>6.693224E-4</v>
      </c>
      <c r="L5" s="1" t="s">
        <v>16</v>
      </c>
      <c r="M5" s="1" t="s">
        <v>7</v>
      </c>
      <c r="N5" s="3" t="s">
        <v>337</v>
      </c>
      <c r="O5" s="3" t="s">
        <v>116</v>
      </c>
      <c r="P5" s="34" t="s">
        <v>291</v>
      </c>
      <c r="Q5" s="1">
        <f t="shared" si="0"/>
        <v>6.693224E-4</v>
      </c>
      <c r="R5" s="3" t="s">
        <v>274</v>
      </c>
      <c r="S5" s="1" t="s">
        <v>7</v>
      </c>
      <c r="T5" s="3" t="s">
        <v>338</v>
      </c>
      <c r="U5" s="3" t="s">
        <v>116</v>
      </c>
      <c r="V5" s="34" t="s">
        <v>291</v>
      </c>
      <c r="W5" s="3"/>
      <c r="X5" s="3" t="s">
        <v>274</v>
      </c>
      <c r="Y5" s="1" t="s">
        <v>7</v>
      </c>
      <c r="Z5" s="30"/>
      <c r="AA5" s="3" t="s">
        <v>54</v>
      </c>
      <c r="AB5" s="3">
        <v>20</v>
      </c>
    </row>
    <row r="6" spans="1:28" ht="15.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6" t="s">
        <v>344</v>
      </c>
      <c r="K6" s="1">
        <v>8.7047864999999984E-4</v>
      </c>
      <c r="L6" s="1" t="s">
        <v>16</v>
      </c>
      <c r="M6" s="1" t="s">
        <v>7</v>
      </c>
      <c r="N6" s="3" t="s">
        <v>337</v>
      </c>
      <c r="O6" s="3" t="s">
        <v>116</v>
      </c>
      <c r="P6" s="34" t="s">
        <v>291</v>
      </c>
      <c r="Q6" s="1">
        <f t="shared" si="0"/>
        <v>8.7047864999999984E-4</v>
      </c>
      <c r="R6" s="3" t="s">
        <v>274</v>
      </c>
      <c r="S6" s="1" t="s">
        <v>7</v>
      </c>
      <c r="T6" s="3" t="s">
        <v>338</v>
      </c>
      <c r="U6" s="3" t="s">
        <v>116</v>
      </c>
      <c r="V6" s="34" t="s">
        <v>291</v>
      </c>
      <c r="W6" s="3"/>
      <c r="X6" s="3" t="s">
        <v>274</v>
      </c>
      <c r="Y6" s="1" t="s">
        <v>7</v>
      </c>
      <c r="Z6" s="30"/>
      <c r="AA6" s="3" t="s">
        <v>172</v>
      </c>
      <c r="AB6" s="6" t="s">
        <v>382</v>
      </c>
    </row>
    <row r="7" spans="1:28" ht="15.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6" t="s">
        <v>344</v>
      </c>
      <c r="K7" s="1">
        <v>1.1878698499999999E-3</v>
      </c>
      <c r="L7" s="1" t="s">
        <v>16</v>
      </c>
      <c r="M7" s="1" t="s">
        <v>7</v>
      </c>
      <c r="N7" s="3" t="s">
        <v>337</v>
      </c>
      <c r="O7" s="3" t="s">
        <v>116</v>
      </c>
      <c r="P7" s="34" t="s">
        <v>291</v>
      </c>
      <c r="Q7" s="1">
        <f t="shared" si="0"/>
        <v>1.1878698499999999E-3</v>
      </c>
      <c r="R7" s="3" t="s">
        <v>274</v>
      </c>
      <c r="S7" s="1" t="s">
        <v>7</v>
      </c>
      <c r="T7" s="3" t="s">
        <v>338</v>
      </c>
      <c r="U7" s="3" t="s">
        <v>116</v>
      </c>
      <c r="V7" s="34" t="s">
        <v>291</v>
      </c>
      <c r="W7" s="3"/>
      <c r="X7" s="3" t="s">
        <v>274</v>
      </c>
      <c r="Y7" s="1" t="s">
        <v>7</v>
      </c>
      <c r="AA7" s="3" t="s">
        <v>50</v>
      </c>
      <c r="AB7" s="3" t="s">
        <v>383</v>
      </c>
    </row>
    <row r="8" spans="1:28" ht="15.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6" t="s">
        <v>344</v>
      </c>
      <c r="K8" s="1">
        <v>1.6394646500000004E-3</v>
      </c>
      <c r="L8" s="1" t="s">
        <v>16</v>
      </c>
      <c r="M8" s="1" t="s">
        <v>7</v>
      </c>
      <c r="N8" s="3" t="s">
        <v>337</v>
      </c>
      <c r="O8" s="3" t="s">
        <v>116</v>
      </c>
      <c r="P8" s="34" t="s">
        <v>291</v>
      </c>
      <c r="Q8" s="1">
        <f t="shared" si="0"/>
        <v>1.6394646500000004E-3</v>
      </c>
      <c r="R8" s="3" t="s">
        <v>274</v>
      </c>
      <c r="S8" s="1" t="s">
        <v>7</v>
      </c>
      <c r="T8" s="3" t="s">
        <v>338</v>
      </c>
      <c r="U8" s="3" t="s">
        <v>116</v>
      </c>
      <c r="V8" s="34" t="s">
        <v>291</v>
      </c>
      <c r="W8" s="3"/>
      <c r="X8" s="3" t="s">
        <v>274</v>
      </c>
      <c r="Y8" s="1" t="s">
        <v>7</v>
      </c>
      <c r="AA8" s="3" t="s">
        <v>37</v>
      </c>
      <c r="AB8" s="3" t="s">
        <v>38</v>
      </c>
    </row>
    <row r="9" spans="1:28" ht="15.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6" t="s">
        <v>344</v>
      </c>
      <c r="K9" s="1">
        <v>2.3230975999999999E-3</v>
      </c>
      <c r="L9" s="1" t="s">
        <v>16</v>
      </c>
      <c r="M9" s="1" t="s">
        <v>7</v>
      </c>
      <c r="N9" s="3" t="s">
        <v>337</v>
      </c>
      <c r="O9" s="3" t="s">
        <v>116</v>
      </c>
      <c r="P9" s="34" t="s">
        <v>291</v>
      </c>
      <c r="Q9" s="1">
        <f t="shared" si="0"/>
        <v>2.3230975999999999E-3</v>
      </c>
      <c r="R9" s="3" t="s">
        <v>274</v>
      </c>
      <c r="S9" s="1" t="s">
        <v>7</v>
      </c>
      <c r="T9" s="3" t="s">
        <v>338</v>
      </c>
      <c r="U9" s="3" t="s">
        <v>116</v>
      </c>
      <c r="V9" s="34" t="s">
        <v>291</v>
      </c>
      <c r="W9" s="3"/>
      <c r="X9" s="3" t="s">
        <v>274</v>
      </c>
      <c r="Y9" s="1" t="s">
        <v>7</v>
      </c>
    </row>
    <row r="10" spans="1:28" ht="15.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6" t="s">
        <v>344</v>
      </c>
      <c r="K10" s="1">
        <v>2.85433065E-3</v>
      </c>
      <c r="L10" s="1" t="s">
        <v>16</v>
      </c>
      <c r="M10" s="1" t="s">
        <v>7</v>
      </c>
      <c r="N10" s="3" t="s">
        <v>337</v>
      </c>
      <c r="O10" s="3" t="s">
        <v>116</v>
      </c>
      <c r="P10" s="34" t="s">
        <v>291</v>
      </c>
      <c r="Q10" s="1">
        <f t="shared" si="0"/>
        <v>2.85433065E-3</v>
      </c>
      <c r="R10" s="3" t="s">
        <v>274</v>
      </c>
      <c r="S10" s="1" t="s">
        <v>7</v>
      </c>
      <c r="T10" s="3" t="s">
        <v>338</v>
      </c>
      <c r="U10" s="3" t="s">
        <v>116</v>
      </c>
      <c r="V10" s="34" t="s">
        <v>291</v>
      </c>
      <c r="W10" s="3"/>
      <c r="X10" s="3" t="s">
        <v>274</v>
      </c>
      <c r="Y10" s="1" t="s">
        <v>7</v>
      </c>
    </row>
    <row r="11" spans="1:28" ht="15.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6" t="s">
        <v>344</v>
      </c>
      <c r="K11" s="1">
        <v>4.1034226500000007E-3</v>
      </c>
      <c r="L11" s="1" t="s">
        <v>16</v>
      </c>
      <c r="M11" s="1" t="s">
        <v>7</v>
      </c>
      <c r="N11" s="3" t="s">
        <v>337</v>
      </c>
      <c r="O11" s="3" t="s">
        <v>116</v>
      </c>
      <c r="P11" s="34" t="s">
        <v>291</v>
      </c>
      <c r="Q11" s="1">
        <f t="shared" si="0"/>
        <v>4.1034226500000007E-3</v>
      </c>
      <c r="R11" s="3" t="s">
        <v>274</v>
      </c>
      <c r="S11" s="1" t="s">
        <v>7</v>
      </c>
      <c r="T11" s="3" t="s">
        <v>338</v>
      </c>
      <c r="U11" s="3" t="s">
        <v>116</v>
      </c>
      <c r="V11" s="34" t="s">
        <v>291</v>
      </c>
      <c r="W11" s="3"/>
      <c r="X11" s="3" t="s">
        <v>274</v>
      </c>
      <c r="Y11" s="1" t="s">
        <v>7</v>
      </c>
    </row>
    <row r="12" spans="1:28" ht="15.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6" t="s">
        <v>344</v>
      </c>
      <c r="K12" s="1">
        <v>6.0928638499999997E-3</v>
      </c>
      <c r="L12" s="1" t="s">
        <v>16</v>
      </c>
      <c r="M12" s="1" t="s">
        <v>7</v>
      </c>
      <c r="N12" s="3" t="s">
        <v>337</v>
      </c>
      <c r="O12" s="3" t="s">
        <v>116</v>
      </c>
      <c r="P12" s="34" t="s">
        <v>291</v>
      </c>
      <c r="Q12" s="1">
        <f t="shared" si="0"/>
        <v>6.0928638499999997E-3</v>
      </c>
      <c r="R12" s="3" t="s">
        <v>274</v>
      </c>
      <c r="S12" s="1" t="s">
        <v>7</v>
      </c>
      <c r="T12" s="3" t="s">
        <v>338</v>
      </c>
      <c r="U12" s="3" t="s">
        <v>116</v>
      </c>
      <c r="V12" s="34" t="s">
        <v>291</v>
      </c>
      <c r="W12" s="3"/>
      <c r="X12" s="3" t="s">
        <v>274</v>
      </c>
      <c r="Y12" s="1" t="s">
        <v>7</v>
      </c>
    </row>
    <row r="13" spans="1:28" ht="15.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6" t="s">
        <v>344</v>
      </c>
      <c r="K13" s="1">
        <v>7.9919358500000013E-3</v>
      </c>
      <c r="L13" s="1" t="s">
        <v>16</v>
      </c>
      <c r="M13" s="1" t="s">
        <v>7</v>
      </c>
      <c r="N13" s="3" t="s">
        <v>337</v>
      </c>
      <c r="O13" s="3" t="s">
        <v>116</v>
      </c>
      <c r="P13" s="34" t="s">
        <v>291</v>
      </c>
      <c r="Q13" s="1">
        <f t="shared" si="0"/>
        <v>7.9919358500000013E-3</v>
      </c>
      <c r="R13" s="3" t="s">
        <v>274</v>
      </c>
      <c r="S13" s="1" t="s">
        <v>7</v>
      </c>
      <c r="T13" s="3" t="s">
        <v>338</v>
      </c>
      <c r="U13" s="3" t="s">
        <v>116</v>
      </c>
      <c r="V13" s="34" t="s">
        <v>291</v>
      </c>
      <c r="W13" s="3"/>
      <c r="X13" s="3" t="s">
        <v>274</v>
      </c>
      <c r="Y13" s="1" t="s">
        <v>7</v>
      </c>
    </row>
    <row r="14" spans="1:28" ht="15.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6" t="s">
        <v>344</v>
      </c>
      <c r="K14" s="1">
        <v>1.2522076649999998E-2</v>
      </c>
      <c r="L14" s="1" t="s">
        <v>16</v>
      </c>
      <c r="M14" s="1" t="s">
        <v>7</v>
      </c>
      <c r="N14" s="3" t="s">
        <v>337</v>
      </c>
      <c r="O14" s="3" t="s">
        <v>116</v>
      </c>
      <c r="P14" s="36" t="s">
        <v>348</v>
      </c>
      <c r="Q14" s="1">
        <f t="shared" si="0"/>
        <v>1.2522076649999998E-2</v>
      </c>
      <c r="R14" s="3" t="s">
        <v>274</v>
      </c>
      <c r="S14" s="1" t="s">
        <v>7</v>
      </c>
      <c r="T14" s="3" t="s">
        <v>338</v>
      </c>
      <c r="U14" s="3" t="s">
        <v>116</v>
      </c>
      <c r="V14" s="34" t="s">
        <v>291</v>
      </c>
      <c r="W14" s="3"/>
      <c r="X14" s="3" t="s">
        <v>274</v>
      </c>
      <c r="Y14" s="1" t="s">
        <v>7</v>
      </c>
    </row>
    <row r="15" spans="1:28" ht="15.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6" t="s">
        <v>344</v>
      </c>
      <c r="K15" s="1">
        <v>7.9919358500000013E-3</v>
      </c>
      <c r="L15" s="1" t="s">
        <v>16</v>
      </c>
      <c r="M15" s="1" t="s">
        <v>7</v>
      </c>
      <c r="N15" s="3" t="s">
        <v>337</v>
      </c>
      <c r="O15" s="3" t="s">
        <v>116</v>
      </c>
      <c r="P15" s="36" t="s">
        <v>348</v>
      </c>
      <c r="Q15" s="1">
        <f>3.14*((D13+12)/2/1000)^2</f>
        <v>7.9919358500000013E-3</v>
      </c>
      <c r="R15" s="3" t="s">
        <v>274</v>
      </c>
      <c r="S15" s="1" t="s">
        <v>7</v>
      </c>
      <c r="T15" s="3" t="s">
        <v>338</v>
      </c>
      <c r="U15" s="3" t="s">
        <v>116</v>
      </c>
      <c r="V15" s="34" t="s">
        <v>291</v>
      </c>
      <c r="W15" s="3"/>
      <c r="X15" s="3" t="s">
        <v>274</v>
      </c>
      <c r="Y15" s="1" t="s">
        <v>7</v>
      </c>
    </row>
    <row r="16" spans="1:28" ht="15.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6" t="s">
        <v>344</v>
      </c>
      <c r="K16" s="1">
        <v>7.9919358500000013E-3</v>
      </c>
      <c r="L16" s="1" t="s">
        <v>16</v>
      </c>
      <c r="M16" s="1" t="s">
        <v>7</v>
      </c>
      <c r="N16" s="3" t="s">
        <v>337</v>
      </c>
      <c r="O16" s="3" t="s">
        <v>116</v>
      </c>
      <c r="P16" s="36" t="s">
        <v>348</v>
      </c>
      <c r="Q16" s="1">
        <f>3.14*((D13+12)/2/1000)^2</f>
        <v>7.9919358500000013E-3</v>
      </c>
      <c r="R16" s="3" t="s">
        <v>274</v>
      </c>
      <c r="S16" s="1" t="s">
        <v>7</v>
      </c>
      <c r="T16" s="3" t="s">
        <v>338</v>
      </c>
      <c r="U16" s="3" t="s">
        <v>116</v>
      </c>
      <c r="V16" s="34" t="s">
        <v>291</v>
      </c>
      <c r="W16" s="3"/>
      <c r="X16" s="3" t="s">
        <v>274</v>
      </c>
      <c r="Y16" s="1" t="s">
        <v>7</v>
      </c>
    </row>
    <row r="17" spans="3:25" ht="15.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6" t="s">
        <v>344</v>
      </c>
      <c r="K17" s="1">
        <v>1.2522076649999998E-2</v>
      </c>
      <c r="L17" s="1" t="s">
        <v>16</v>
      </c>
      <c r="M17" s="1" t="s">
        <v>7</v>
      </c>
      <c r="N17" s="3" t="s">
        <v>337</v>
      </c>
      <c r="O17" s="3" t="s">
        <v>116</v>
      </c>
      <c r="P17" s="36" t="s">
        <v>348</v>
      </c>
      <c r="Q17" s="1">
        <f>3.14*((D14+12)/2/1000)^2</f>
        <v>1.2522076649999998E-2</v>
      </c>
      <c r="R17" s="3" t="s">
        <v>274</v>
      </c>
      <c r="S17" s="1" t="s">
        <v>7</v>
      </c>
      <c r="T17" s="3" t="s">
        <v>338</v>
      </c>
      <c r="U17" s="3" t="s">
        <v>116</v>
      </c>
      <c r="V17" s="34" t="s">
        <v>291</v>
      </c>
      <c r="W17" s="3"/>
      <c r="X17" s="3" t="s">
        <v>274</v>
      </c>
      <c r="Y17" s="1" t="s">
        <v>7</v>
      </c>
    </row>
    <row r="18" spans="3:25" ht="15.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6" t="s">
        <v>344</v>
      </c>
      <c r="K18" s="1">
        <v>2.5518850650000004E-2</v>
      </c>
      <c r="L18" s="1" t="s">
        <v>16</v>
      </c>
      <c r="M18" s="1" t="s">
        <v>7</v>
      </c>
      <c r="N18" s="3" t="s">
        <v>337</v>
      </c>
      <c r="O18" s="3" t="s">
        <v>116</v>
      </c>
      <c r="P18" s="36" t="s">
        <v>323</v>
      </c>
      <c r="Q18" s="1">
        <f>3.14*((D16+12)/2/1000)^2</f>
        <v>2.5518850650000004E-2</v>
      </c>
      <c r="R18" s="3" t="s">
        <v>274</v>
      </c>
      <c r="S18" s="1" t="s">
        <v>7</v>
      </c>
      <c r="T18" s="3" t="s">
        <v>338</v>
      </c>
      <c r="U18" s="3" t="s">
        <v>116</v>
      </c>
      <c r="V18" s="34" t="s">
        <v>291</v>
      </c>
      <c r="W18" s="3"/>
      <c r="X18" s="3" t="s">
        <v>274</v>
      </c>
      <c r="Y18" s="1" t="s">
        <v>7</v>
      </c>
    </row>
    <row r="19" spans="3:25" ht="15.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6" t="s">
        <v>344</v>
      </c>
      <c r="K19" s="1">
        <v>2.5518850650000004E-2</v>
      </c>
      <c r="L19" s="1" t="s">
        <v>16</v>
      </c>
      <c r="M19" s="1" t="s">
        <v>7</v>
      </c>
      <c r="N19" s="3" t="s">
        <v>337</v>
      </c>
      <c r="O19" s="3" t="s">
        <v>116</v>
      </c>
      <c r="P19" s="36" t="s">
        <v>323</v>
      </c>
      <c r="Q19" s="1">
        <f>3.14*((D16+12)/2/1000)^2</f>
        <v>2.5518850650000004E-2</v>
      </c>
      <c r="R19" s="3" t="s">
        <v>274</v>
      </c>
      <c r="S19" s="1" t="s">
        <v>7</v>
      </c>
      <c r="T19" s="3" t="s">
        <v>338</v>
      </c>
      <c r="U19" s="3" t="s">
        <v>116</v>
      </c>
      <c r="V19" s="34" t="s">
        <v>291</v>
      </c>
      <c r="W19" s="3"/>
      <c r="X19" s="3" t="s">
        <v>274</v>
      </c>
      <c r="Y19" s="1" t="s">
        <v>7</v>
      </c>
    </row>
    <row r="20" spans="3:25" ht="15.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6" t="s">
        <v>344</v>
      </c>
      <c r="K20" s="1">
        <v>4.1924659849999997E-2</v>
      </c>
      <c r="L20" s="1" t="s">
        <v>16</v>
      </c>
      <c r="M20" s="1" t="s">
        <v>7</v>
      </c>
      <c r="N20" s="3" t="s">
        <v>337</v>
      </c>
      <c r="O20" s="3" t="s">
        <v>116</v>
      </c>
      <c r="P20" s="36" t="s">
        <v>324</v>
      </c>
      <c r="Q20" s="1">
        <f>3.14*((D17+12)/2/1000)^2</f>
        <v>4.1924659849999997E-2</v>
      </c>
      <c r="R20" s="3" t="s">
        <v>274</v>
      </c>
      <c r="S20" s="1" t="s">
        <v>7</v>
      </c>
      <c r="T20" s="3" t="s">
        <v>338</v>
      </c>
      <c r="U20" s="3" t="s">
        <v>116</v>
      </c>
      <c r="V20" s="34" t="s">
        <v>291</v>
      </c>
      <c r="W20" s="3"/>
      <c r="X20" s="3" t="s">
        <v>274</v>
      </c>
      <c r="Y20" s="1" t="s">
        <v>7</v>
      </c>
    </row>
    <row r="21" spans="3:25" ht="15.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6" t="s">
        <v>344</v>
      </c>
      <c r="K21" s="1">
        <v>4.1924659849999997E-2</v>
      </c>
      <c r="L21" s="1" t="s">
        <v>16</v>
      </c>
      <c r="M21" s="1" t="s">
        <v>7</v>
      </c>
      <c r="N21" s="3" t="s">
        <v>337</v>
      </c>
      <c r="O21" s="3" t="s">
        <v>116</v>
      </c>
      <c r="P21" s="36" t="s">
        <v>324</v>
      </c>
      <c r="Q21" s="1">
        <f>3.14*((D17+12)/2/1000)^2</f>
        <v>4.1924659849999997E-2</v>
      </c>
      <c r="R21" s="3" t="s">
        <v>274</v>
      </c>
      <c r="S21" s="1" t="s">
        <v>7</v>
      </c>
      <c r="T21" s="3" t="s">
        <v>338</v>
      </c>
      <c r="U21" s="3" t="s">
        <v>116</v>
      </c>
      <c r="V21" s="34" t="s">
        <v>291</v>
      </c>
      <c r="W21" s="3"/>
      <c r="X21" s="3" t="s">
        <v>274</v>
      </c>
      <c r="Y21" s="1" t="s">
        <v>7</v>
      </c>
    </row>
    <row r="22" spans="3:25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344</v>
      </c>
      <c r="K22" s="1">
        <v>6.3761625000000002E-2</v>
      </c>
      <c r="L22" s="1" t="s">
        <v>16</v>
      </c>
      <c r="M22" s="1" t="s">
        <v>7</v>
      </c>
      <c r="N22" s="3" t="s">
        <v>337</v>
      </c>
      <c r="O22" s="3" t="s">
        <v>116</v>
      </c>
      <c r="P22" s="36" t="s">
        <v>324</v>
      </c>
      <c r="Q22" s="1">
        <f>3.14*((D18+12)/2/1000)^2</f>
        <v>6.3761625000000002E-2</v>
      </c>
      <c r="R22" s="3" t="s">
        <v>274</v>
      </c>
      <c r="S22" s="1" t="s">
        <v>7</v>
      </c>
      <c r="T22" s="3" t="s">
        <v>338</v>
      </c>
      <c r="U22" s="3" t="s">
        <v>116</v>
      </c>
      <c r="V22" s="34" t="s">
        <v>291</v>
      </c>
      <c r="W22" s="3"/>
      <c r="X22" s="3" t="s">
        <v>274</v>
      </c>
      <c r="Y22" s="1" t="s">
        <v>7</v>
      </c>
    </row>
    <row r="23" spans="3:25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344</v>
      </c>
      <c r="K23" s="1">
        <v>6.3761625000000002E-2</v>
      </c>
      <c r="L23" s="1" t="s">
        <v>16</v>
      </c>
      <c r="M23" s="1" t="s">
        <v>7</v>
      </c>
      <c r="N23" s="3" t="s">
        <v>337</v>
      </c>
      <c r="O23" s="3" t="s">
        <v>116</v>
      </c>
      <c r="P23" s="36" t="s">
        <v>325</v>
      </c>
      <c r="Q23" s="1">
        <f>3.14*((D18+12)/2/1000)^2</f>
        <v>6.3761625000000002E-2</v>
      </c>
      <c r="R23" s="3" t="s">
        <v>274</v>
      </c>
      <c r="S23" s="1" t="s">
        <v>7</v>
      </c>
      <c r="T23" s="3" t="s">
        <v>338</v>
      </c>
      <c r="U23" s="3" t="s">
        <v>116</v>
      </c>
      <c r="V23" s="34" t="s">
        <v>291</v>
      </c>
      <c r="W23" s="3"/>
      <c r="X23" s="3" t="s">
        <v>274</v>
      </c>
      <c r="Y23" s="1" t="s">
        <v>7</v>
      </c>
    </row>
    <row r="24" spans="3:25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344</v>
      </c>
      <c r="K24" s="1">
        <v>8.8570615849999992E-2</v>
      </c>
      <c r="L24" s="1" t="s">
        <v>16</v>
      </c>
      <c r="M24" s="1" t="s">
        <v>7</v>
      </c>
      <c r="N24" s="3" t="s">
        <v>337</v>
      </c>
      <c r="O24" s="3" t="s">
        <v>116</v>
      </c>
      <c r="P24" s="36" t="s">
        <v>325</v>
      </c>
      <c r="Q24" s="1">
        <f>3.14*((D19+12)/2/1000)^2</f>
        <v>8.8570615849999992E-2</v>
      </c>
      <c r="R24" s="3" t="s">
        <v>274</v>
      </c>
      <c r="S24" s="1" t="s">
        <v>7</v>
      </c>
      <c r="T24" s="3" t="s">
        <v>338</v>
      </c>
      <c r="U24" s="3" t="s">
        <v>116</v>
      </c>
      <c r="V24" s="34" t="s">
        <v>291</v>
      </c>
      <c r="W24" s="3"/>
      <c r="X24" s="3" t="s">
        <v>274</v>
      </c>
      <c r="Y24" s="1" t="s">
        <v>7</v>
      </c>
    </row>
    <row r="25" spans="3:25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344</v>
      </c>
      <c r="K25" s="1">
        <v>8.8570615849999992E-2</v>
      </c>
      <c r="L25" s="1" t="s">
        <v>16</v>
      </c>
      <c r="M25" s="1" t="s">
        <v>7</v>
      </c>
      <c r="N25" s="3" t="s">
        <v>337</v>
      </c>
      <c r="O25" s="3" t="s">
        <v>116</v>
      </c>
      <c r="P25" s="36" t="s">
        <v>325</v>
      </c>
      <c r="Q25" s="1">
        <f>3.14*((D19+12)/2/1000)^2</f>
        <v>8.8570615849999992E-2</v>
      </c>
      <c r="R25" s="3" t="s">
        <v>274</v>
      </c>
      <c r="S25" s="1" t="s">
        <v>7</v>
      </c>
      <c r="T25" s="3" t="s">
        <v>338</v>
      </c>
      <c r="U25" s="3" t="s">
        <v>116</v>
      </c>
      <c r="V25" s="34" t="s">
        <v>291</v>
      </c>
      <c r="W25" s="3"/>
      <c r="X25" s="3" t="s">
        <v>274</v>
      </c>
      <c r="Y25" s="1" t="s">
        <v>7</v>
      </c>
    </row>
    <row r="26" spans="3:25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344</v>
      </c>
      <c r="K26" s="1">
        <v>0.10607686160000002</v>
      </c>
      <c r="L26" s="1" t="s">
        <v>16</v>
      </c>
      <c r="M26" s="1" t="s">
        <v>7</v>
      </c>
      <c r="N26" s="3" t="s">
        <v>337</v>
      </c>
      <c r="O26" s="3" t="s">
        <v>116</v>
      </c>
      <c r="P26" s="36" t="s">
        <v>349</v>
      </c>
      <c r="Q26" s="1">
        <f>3.14*((D20+12)/2/1000)^2</f>
        <v>0.10607686160000002</v>
      </c>
      <c r="R26" s="3" t="s">
        <v>274</v>
      </c>
      <c r="S26" s="1" t="s">
        <v>7</v>
      </c>
      <c r="T26" s="3" t="s">
        <v>338</v>
      </c>
      <c r="U26" s="3" t="s">
        <v>116</v>
      </c>
      <c r="V26" s="34" t="s">
        <v>291</v>
      </c>
      <c r="W26" s="3"/>
      <c r="X26" s="3" t="s">
        <v>274</v>
      </c>
      <c r="Y26" s="1" t="s">
        <v>7</v>
      </c>
    </row>
    <row r="27" spans="3:25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344</v>
      </c>
      <c r="K27" s="1">
        <v>0.10607686160000002</v>
      </c>
      <c r="L27" s="1" t="s">
        <v>16</v>
      </c>
      <c r="M27" s="1" t="s">
        <v>7</v>
      </c>
      <c r="N27" s="3" t="s">
        <v>337</v>
      </c>
      <c r="O27" s="3" t="s">
        <v>116</v>
      </c>
      <c r="P27" s="36" t="s">
        <v>349</v>
      </c>
      <c r="Q27" s="1">
        <f>3.14*((D20+12)/2/1000)^2</f>
        <v>0.10607686160000002</v>
      </c>
      <c r="R27" s="3" t="s">
        <v>274</v>
      </c>
      <c r="S27" s="1" t="s">
        <v>7</v>
      </c>
      <c r="T27" s="3" t="s">
        <v>338</v>
      </c>
      <c r="U27" s="3" t="s">
        <v>116</v>
      </c>
      <c r="V27" s="34" t="s">
        <v>291</v>
      </c>
      <c r="W27" s="3"/>
      <c r="X27" s="3" t="s">
        <v>274</v>
      </c>
      <c r="Y27" s="1" t="s">
        <v>7</v>
      </c>
    </row>
    <row r="28" spans="3:25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344</v>
      </c>
      <c r="K28" s="1">
        <v>0.1374209696</v>
      </c>
      <c r="L28" s="1" t="s">
        <v>16</v>
      </c>
      <c r="M28" s="1" t="s">
        <v>7</v>
      </c>
      <c r="N28" s="3" t="s">
        <v>337</v>
      </c>
      <c r="O28" s="3" t="s">
        <v>116</v>
      </c>
      <c r="P28" s="36" t="s">
        <v>349</v>
      </c>
      <c r="Q28" s="1">
        <f>3.14*((D21+12)/2/1000)^2</f>
        <v>0.1374209696</v>
      </c>
      <c r="R28" s="3" t="s">
        <v>274</v>
      </c>
      <c r="S28" s="1" t="s">
        <v>7</v>
      </c>
      <c r="T28" s="3" t="s">
        <v>338</v>
      </c>
      <c r="U28" s="3" t="s">
        <v>116</v>
      </c>
      <c r="V28" s="34" t="s">
        <v>291</v>
      </c>
      <c r="W28" s="3"/>
      <c r="X28" s="3" t="s">
        <v>274</v>
      </c>
      <c r="Y28" s="1" t="s">
        <v>7</v>
      </c>
    </row>
    <row r="29" spans="3:25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344</v>
      </c>
      <c r="K29" s="1">
        <v>0.1374209696</v>
      </c>
      <c r="L29" s="1" t="s">
        <v>16</v>
      </c>
      <c r="M29" s="1" t="s">
        <v>7</v>
      </c>
      <c r="N29" s="3" t="s">
        <v>337</v>
      </c>
      <c r="O29" s="3" t="s">
        <v>116</v>
      </c>
      <c r="P29" s="36" t="s">
        <v>349</v>
      </c>
      <c r="Q29" s="1">
        <f>3.14*((D21+12)/2/1000)^2</f>
        <v>0.1374209696</v>
      </c>
      <c r="R29" s="3" t="s">
        <v>274</v>
      </c>
      <c r="S29" s="1" t="s">
        <v>7</v>
      </c>
      <c r="T29" s="3" t="s">
        <v>338</v>
      </c>
      <c r="U29" s="3" t="s">
        <v>116</v>
      </c>
      <c r="V29" s="34" t="s">
        <v>291</v>
      </c>
      <c r="W29" s="3"/>
      <c r="X29" s="3" t="s">
        <v>274</v>
      </c>
      <c r="Y29" s="1" t="s">
        <v>7</v>
      </c>
    </row>
    <row r="30" spans="3:25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344</v>
      </c>
      <c r="K30" s="1">
        <v>0.17266938499999998</v>
      </c>
      <c r="L30" s="1" t="s">
        <v>16</v>
      </c>
      <c r="M30" s="1" t="s">
        <v>7</v>
      </c>
      <c r="N30" s="3" t="s">
        <v>337</v>
      </c>
      <c r="O30" s="3" t="s">
        <v>116</v>
      </c>
      <c r="P30" s="36" t="s">
        <v>349</v>
      </c>
      <c r="Q30" s="1">
        <f>3.14*((D22+12)/2/1000)^2</f>
        <v>0.17266938499999998</v>
      </c>
      <c r="R30" s="3" t="s">
        <v>274</v>
      </c>
      <c r="S30" s="1" t="s">
        <v>7</v>
      </c>
      <c r="T30" s="3" t="s">
        <v>338</v>
      </c>
      <c r="U30" s="3" t="s">
        <v>116</v>
      </c>
      <c r="V30" s="34" t="s">
        <v>291</v>
      </c>
      <c r="W30" s="3"/>
      <c r="X30" s="3" t="s">
        <v>274</v>
      </c>
      <c r="Y30" s="1" t="s">
        <v>7</v>
      </c>
    </row>
    <row r="31" spans="3:25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344</v>
      </c>
      <c r="K31" s="1">
        <v>0.17266938499999998</v>
      </c>
      <c r="L31" s="1" t="s">
        <v>16</v>
      </c>
      <c r="M31" s="1" t="s">
        <v>7</v>
      </c>
      <c r="N31" s="3" t="s">
        <v>337</v>
      </c>
      <c r="O31" s="3" t="s">
        <v>116</v>
      </c>
      <c r="P31" s="36" t="s">
        <v>349</v>
      </c>
      <c r="Q31" s="1">
        <f>3.14*((D22+12)/2/1000)^2</f>
        <v>0.17266938499999998</v>
      </c>
      <c r="R31" s="3" t="s">
        <v>274</v>
      </c>
      <c r="S31" s="1" t="s">
        <v>7</v>
      </c>
      <c r="T31" s="3" t="s">
        <v>338</v>
      </c>
      <c r="U31" s="3" t="s">
        <v>116</v>
      </c>
      <c r="V31" s="34" t="s">
        <v>291</v>
      </c>
      <c r="W31" s="3"/>
      <c r="X31" s="3" t="s">
        <v>274</v>
      </c>
      <c r="Y31" s="1" t="s">
        <v>7</v>
      </c>
    </row>
    <row r="32" spans="3:25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344</v>
      </c>
      <c r="K32" s="1">
        <v>0.21226400000000004</v>
      </c>
      <c r="L32" s="1" t="s">
        <v>16</v>
      </c>
      <c r="M32" s="1" t="s">
        <v>7</v>
      </c>
      <c r="N32" s="3" t="s">
        <v>337</v>
      </c>
      <c r="O32" s="3" t="s">
        <v>116</v>
      </c>
      <c r="P32" s="36" t="s">
        <v>349</v>
      </c>
      <c r="Q32" s="1">
        <f>3.14*((D23+12)/2/1000)^2</f>
        <v>0.21226400000000004</v>
      </c>
      <c r="R32" s="3" t="s">
        <v>274</v>
      </c>
      <c r="S32" s="1" t="s">
        <v>7</v>
      </c>
      <c r="T32" s="3" t="s">
        <v>338</v>
      </c>
      <c r="U32" s="3" t="s">
        <v>116</v>
      </c>
      <c r="V32" s="34" t="s">
        <v>291</v>
      </c>
      <c r="W32" s="3"/>
      <c r="X32" s="3" t="s">
        <v>274</v>
      </c>
      <c r="Y32" s="1" t="s">
        <v>7</v>
      </c>
    </row>
    <row r="33" spans="3:25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344</v>
      </c>
      <c r="K33" s="1">
        <v>0.21226400000000004</v>
      </c>
      <c r="L33" s="1" t="s">
        <v>16</v>
      </c>
      <c r="M33" s="1" t="s">
        <v>7</v>
      </c>
      <c r="N33" s="3" t="s">
        <v>337</v>
      </c>
      <c r="O33" s="3" t="s">
        <v>116</v>
      </c>
      <c r="P33" s="36" t="s">
        <v>349</v>
      </c>
      <c r="Q33" s="1">
        <f>3.14*((D23+12)/2/1000)^2</f>
        <v>0.21226400000000004</v>
      </c>
      <c r="R33" s="3" t="s">
        <v>274</v>
      </c>
      <c r="S33" s="1" t="s">
        <v>7</v>
      </c>
      <c r="T33" s="3" t="s">
        <v>338</v>
      </c>
      <c r="U33" s="3" t="s">
        <v>116</v>
      </c>
      <c r="V33" s="34" t="s">
        <v>291</v>
      </c>
      <c r="W33" s="3"/>
      <c r="X33" s="3" t="s">
        <v>274</v>
      </c>
      <c r="Y33" s="1" t="s">
        <v>7</v>
      </c>
    </row>
    <row r="34" spans="3:25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344</v>
      </c>
      <c r="K34" s="1">
        <v>0.30370394000000001</v>
      </c>
      <c r="L34" s="1" t="s">
        <v>16</v>
      </c>
      <c r="M34" s="1" t="s">
        <v>7</v>
      </c>
      <c r="N34" s="3" t="s">
        <v>337</v>
      </c>
      <c r="O34" s="3" t="s">
        <v>116</v>
      </c>
      <c r="P34" s="36" t="s">
        <v>349</v>
      </c>
      <c r="Q34" s="1">
        <f>3.14*((D25+12)/2/1000)^2</f>
        <v>0.30370394000000001</v>
      </c>
      <c r="R34" s="3" t="s">
        <v>274</v>
      </c>
      <c r="S34" s="1" t="s">
        <v>7</v>
      </c>
      <c r="T34" s="3" t="s">
        <v>338</v>
      </c>
      <c r="U34" s="3" t="s">
        <v>116</v>
      </c>
      <c r="V34" s="34" t="s">
        <v>291</v>
      </c>
      <c r="W34" s="3"/>
      <c r="X34" s="3" t="s">
        <v>274</v>
      </c>
      <c r="Y34" s="1" t="s">
        <v>7</v>
      </c>
    </row>
    <row r="35" spans="3:25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344</v>
      </c>
      <c r="K35" s="1">
        <v>0.30370394000000001</v>
      </c>
      <c r="L35" s="1" t="s">
        <v>16</v>
      </c>
      <c r="M35" s="1" t="s">
        <v>7</v>
      </c>
      <c r="N35" s="3" t="s">
        <v>337</v>
      </c>
      <c r="O35" s="3" t="s">
        <v>116</v>
      </c>
      <c r="P35" s="36" t="s">
        <v>349</v>
      </c>
      <c r="Q35" s="1">
        <f>3.14*((D25+12)/2/1000)^2</f>
        <v>0.30370394000000001</v>
      </c>
      <c r="R35" s="3" t="s">
        <v>274</v>
      </c>
      <c r="S35" s="1" t="s">
        <v>7</v>
      </c>
      <c r="T35" s="3" t="s">
        <v>338</v>
      </c>
      <c r="U35" s="3" t="s">
        <v>116</v>
      </c>
      <c r="V35" s="34" t="s">
        <v>291</v>
      </c>
      <c r="W35" s="3"/>
      <c r="X35" s="3" t="s">
        <v>274</v>
      </c>
      <c r="Y35" s="1" t="s">
        <v>7</v>
      </c>
    </row>
    <row r="36" spans="3:25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344</v>
      </c>
      <c r="K36" s="1">
        <v>0.30370394000000001</v>
      </c>
      <c r="L36" s="1" t="s">
        <v>16</v>
      </c>
      <c r="M36" s="1" t="s">
        <v>7</v>
      </c>
      <c r="N36" s="3" t="s">
        <v>337</v>
      </c>
      <c r="O36" s="3" t="s">
        <v>116</v>
      </c>
      <c r="P36" s="36" t="s">
        <v>349</v>
      </c>
      <c r="Q36" s="1">
        <f>3.14*((D25+12)/2/1000)^2</f>
        <v>0.30370394000000001</v>
      </c>
      <c r="R36" s="3" t="s">
        <v>274</v>
      </c>
      <c r="S36" s="1" t="s">
        <v>7</v>
      </c>
      <c r="T36" s="3" t="s">
        <v>338</v>
      </c>
      <c r="U36" s="3" t="s">
        <v>116</v>
      </c>
      <c r="V36" s="34" t="s">
        <v>291</v>
      </c>
      <c r="W36" s="3"/>
      <c r="X36" s="3" t="s">
        <v>274</v>
      </c>
      <c r="Y36" s="1" t="s">
        <v>7</v>
      </c>
    </row>
    <row r="37" spans="3:25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344</v>
      </c>
      <c r="K37" s="1">
        <v>0.35449344000000005</v>
      </c>
      <c r="L37" s="1" t="s">
        <v>16</v>
      </c>
      <c r="M37" s="1" t="s">
        <v>7</v>
      </c>
      <c r="N37" s="3" t="s">
        <v>337</v>
      </c>
      <c r="O37" s="3" t="s">
        <v>116</v>
      </c>
      <c r="P37" s="36" t="s">
        <v>349</v>
      </c>
      <c r="Q37" s="1">
        <f>3.14*((D26+12)/2/1000)^2</f>
        <v>0.35449344000000005</v>
      </c>
      <c r="R37" s="3" t="s">
        <v>274</v>
      </c>
      <c r="S37" s="1" t="s">
        <v>7</v>
      </c>
      <c r="T37" s="3" t="s">
        <v>338</v>
      </c>
      <c r="U37" s="3" t="s">
        <v>116</v>
      </c>
      <c r="V37" s="34" t="s">
        <v>291</v>
      </c>
      <c r="W37" s="3"/>
      <c r="X37" s="3" t="s">
        <v>274</v>
      </c>
      <c r="Y37" s="1" t="s">
        <v>7</v>
      </c>
    </row>
  </sheetData>
  <sheetProtection algorithmName="SHA-512" hashValue="tjWFddmV9zq64mAhSZ1JD7lPVGMajqRzwTzfjmoT+l/zSqZMyN6BZ10PAH0s8TZHRXj7g0OKiyjEFZDDuM7pKQ==" saltValue="R+lxvr7RWc7dwV4Uqt2SqQ==" spinCount="100000" sheet="1" objects="1" scenarios="1"/>
  <mergeCells count="5">
    <mergeCell ref="AA1:AB1"/>
    <mergeCell ref="C1:G1"/>
    <mergeCell ref="I1:M1"/>
    <mergeCell ref="O1:S1"/>
    <mergeCell ref="U1:Y1"/>
  </mergeCells>
  <phoneticPr fontId="6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9B5FA-BE1D-4161-A165-E462EB5E8393}">
  <sheetPr codeName="Sheet80"/>
  <dimension ref="A1:W100"/>
  <sheetViews>
    <sheetView topLeftCell="B1" workbookViewId="0">
      <selection activeCell="L17" sqref="L17"/>
    </sheetView>
  </sheetViews>
  <sheetFormatPr defaultRowHeight="14" x14ac:dyDescent="0.25"/>
  <cols>
    <col min="1" max="1" width="16.90625" style="23" bestFit="1" customWidth="1"/>
    <col min="2" max="2" width="29.7265625" style="35" bestFit="1" customWidth="1"/>
    <col min="3" max="4" width="5.26953125" bestFit="1" customWidth="1"/>
    <col min="5" max="6" width="12.453125" bestFit="1" customWidth="1"/>
    <col min="7" max="7" width="9.26953125" bestFit="1" customWidth="1"/>
    <col min="8" max="8" width="5.26953125" bestFit="1" customWidth="1"/>
    <col min="9" max="9" width="9.26953125" bestFit="1" customWidth="1"/>
    <col min="10" max="10" width="7.26953125" bestFit="1" customWidth="1"/>
    <col min="11" max="11" width="14.6328125" bestFit="1" customWidth="1"/>
    <col min="12" max="12" width="15.7265625" bestFit="1" customWidth="1"/>
    <col min="13" max="13" width="5.26953125" bestFit="1" customWidth="1"/>
    <col min="14" max="14" width="8.26953125" bestFit="1" customWidth="1"/>
    <col min="15" max="15" width="5.26953125" bestFit="1" customWidth="1"/>
    <col min="16" max="16" width="6.26953125" bestFit="1" customWidth="1"/>
    <col min="17" max="17" width="5.26953125" bestFit="1" customWidth="1"/>
    <col min="18" max="18" width="11.36328125" bestFit="1" customWidth="1"/>
    <col min="19" max="19" width="5.26953125" bestFit="1" customWidth="1"/>
    <col min="20" max="20" width="7.26953125" bestFit="1" customWidth="1"/>
    <col min="21" max="21" width="5.26953125" bestFit="1" customWidth="1"/>
    <col min="22" max="22" width="6.26953125" bestFit="1" customWidth="1"/>
    <col min="23" max="23" width="5.26953125" bestFit="1" customWidth="1"/>
  </cols>
  <sheetData>
    <row r="1" spans="1:23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331</v>
      </c>
      <c r="J1" s="18" t="s">
        <v>375</v>
      </c>
      <c r="K1" s="18" t="s">
        <v>341</v>
      </c>
      <c r="L1" s="18" t="s">
        <v>48</v>
      </c>
      <c r="M1" s="18" t="s">
        <v>82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9" t="s">
        <v>79</v>
      </c>
      <c r="U1" s="18" t="s">
        <v>3</v>
      </c>
      <c r="V1" s="18" t="s">
        <v>160</v>
      </c>
      <c r="W1" s="18" t="s">
        <v>5</v>
      </c>
    </row>
    <row r="2" spans="1:23" x14ac:dyDescent="0.25">
      <c r="A2" s="22">
        <v>36</v>
      </c>
      <c r="B2" s="3" t="s">
        <v>1071</v>
      </c>
      <c r="C2" s="3">
        <v>2</v>
      </c>
      <c r="D2" s="3" t="s">
        <v>563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 t="str">
        <f>TRIM(MID(SUBSTITUTE($B2,"-",REPT(" ",99)),COLUMN(E2)*99-98,99))</f>
        <v>500</v>
      </c>
      <c r="I2" s="18" t="str">
        <f>TRIM(MID(SUBSTITUTE($B2,"-",REPT(" ",99)),COLUMN(F2)*99-98,99))</f>
        <v>A</v>
      </c>
      <c r="J2" s="18" t="str">
        <f>TRIM(MID(SUBSTITUTE($B2,"-",REPT(" ",99)),COLUMN(G2)*99-98,99))</f>
        <v>90°</v>
      </c>
      <c r="K2" s="18" t="str">
        <f>TRIM(MID(SUBSTITUTE($B2,"-",REPT(" ",99)),COLUMN(H2)*99-98,99))</f>
        <v>6</v>
      </c>
      <c r="L2" s="18" t="str">
        <f>VLOOKUP(F2,F7数据库!C:Y,3,0)</f>
        <v>结构用无缝钢管</v>
      </c>
      <c r="M2" s="18" t="str">
        <f>"DN"&amp;F2</f>
        <v>DN50</v>
      </c>
      <c r="N2" s="19">
        <f>(H2/1000)*C2*2</f>
        <v>2</v>
      </c>
      <c r="O2" s="18" t="str">
        <f>VLOOKUP(F2,F7数据库!C:Y,4,0)</f>
        <v>m</v>
      </c>
      <c r="P2" s="18" t="str">
        <f>VLOOKUP(G2,F7数据库!AA:AB,2,0)</f>
        <v>Q235B</v>
      </c>
      <c r="Q2" s="18"/>
      <c r="R2" s="18" t="str" cm="1">
        <f t="array" ref="R2">_xlfn.IFS(I2="A",VLOOKUP(F2,F7数据库!C:Y,7,0),I2="B",VLOOKUP(F2,F7数据库!C:Y,13,0),I2="C",VLOOKUP(F2,F7数据库!C:Y,19,0))</f>
        <v>钢板</v>
      </c>
      <c r="S2" s="18" t="str" cm="1">
        <f t="array" ref="S2">_xlfn.IFS(I2="A",VLOOKUP(F2,F7数据库!C:Y,8,0),I2="B",VLOOKUP(F2,F7数据库!C:Y,14,0),I2="C",VLOOKUP(F2,F7数据库!C:Y,20,0))</f>
        <v>δ=6</v>
      </c>
      <c r="T2" s="19" cm="1">
        <f t="array" ref="T2">_xlfn.IFS(I2="A",VLOOKUP(F2,F7数据库!C:Y,9,0),I2="B",VLOOKUP(F2,F7数据库!C:Y,15,0),I2="C",VLOOKUP(F2,F7数据库!C:Y,21,0))*C2</f>
        <v>8.2068453000000013E-3</v>
      </c>
      <c r="U2" s="18" t="str">
        <f>_xlfn.IFS(I2="A",VLOOKUP(F2,F7数据库!C:Y,10,0),I2="B",VLOOKUP(F2,F7数据库!C:Y,16,0),I2="C",VLOOKUP(F2,F7数据库!C:Y,22,0))</f>
        <v>m²</v>
      </c>
      <c r="V2" s="18" t="str" cm="1">
        <f t="array" ref="V2">_xlfn.IFS(I2="A",VLOOKUP(F2,F7数据库!C:Y,11,0),I2="B",VLOOKUP(F2,F7数据库!C:Y,17,0),I2="C",VLOOKUP(F2,F7数据库!C:Y,23,0))</f>
        <v>Q235B</v>
      </c>
      <c r="W2" s="18"/>
    </row>
    <row r="3" spans="1:23" x14ac:dyDescent="0.25">
      <c r="A3" s="22"/>
      <c r="B3" s="3"/>
      <c r="C3" s="3"/>
      <c r="D3" s="3"/>
      <c r="E3" s="18" t="e">
        <f t="shared" ref="E3:F18" si="0">VALUE(TRIM(MID(SUBSTITUTE($B3,"-",REPT(" ",99)),COLUMN(B3)*99-98,99)))</f>
        <v>#VALUE!</v>
      </c>
      <c r="F3" s="18" t="e">
        <f t="shared" si="0"/>
        <v>#VALUE!</v>
      </c>
      <c r="G3" s="18" t="str">
        <f t="shared" ref="G3:K18" si="1">TRIM(MID(SUBSTITUTE($B3,"-",REPT(" ",99)),COLUMN(D3)*99-98,99))</f>
        <v/>
      </c>
      <c r="H3" s="18" t="str">
        <f t="shared" si="1"/>
        <v/>
      </c>
      <c r="I3" s="18" t="str">
        <f t="shared" si="1"/>
        <v/>
      </c>
      <c r="J3" s="18" t="str">
        <f t="shared" si="1"/>
        <v/>
      </c>
      <c r="K3" s="18" t="str">
        <f t="shared" si="1"/>
        <v/>
      </c>
      <c r="L3" s="18" t="e">
        <f>VLOOKUP(F3,F7数据库!C:Y,3,0)</f>
        <v>#VALUE!</v>
      </c>
      <c r="M3" s="18" t="e">
        <f t="shared" ref="M3:M66" si="2">"DN"&amp;F3</f>
        <v>#VALUE!</v>
      </c>
      <c r="N3" s="19" t="e">
        <f t="shared" ref="N3:N66" si="3">(H3/1000)*C3*2</f>
        <v>#VALUE!</v>
      </c>
      <c r="O3" s="18" t="e">
        <f>VLOOKUP(F3,F7数据库!C:Y,4,0)</f>
        <v>#VALUE!</v>
      </c>
      <c r="P3" s="18" t="e">
        <f>VLOOKUP(G3,F7数据库!AA:AB,2,0)</f>
        <v>#N/A</v>
      </c>
      <c r="Q3" s="18"/>
      <c r="R3" s="18" t="e" cm="1">
        <f t="array" ref="R3">_xlfn.IFS(I3="A",VLOOKUP(F3,F7数据库!C:Y,7,0),I3="B",VLOOKUP(F3,F7数据库!C:Y,13,0),I3="C",VLOOKUP(F3,F7数据库!C:Y,19,0))</f>
        <v>#N/A</v>
      </c>
      <c r="S3" s="18" t="e" cm="1">
        <f t="array" ref="S3">_xlfn.IFS(I3="A",VLOOKUP(F3,F7数据库!C:Y,8,0),I3="B",VLOOKUP(F3,F7数据库!C:Y,14,0),I3="C",VLOOKUP(F3,F7数据库!C:Y,20,0))</f>
        <v>#N/A</v>
      </c>
      <c r="T3" s="19" t="e" cm="1">
        <f t="array" ref="T3">_xlfn.IFS(I3="A",VLOOKUP(F3,F7数据库!C:Y,9,0),I3="B",VLOOKUP(F3,F7数据库!C:Y,15,0),I3="C",VLOOKUP(F3,F7数据库!C:Y,21,0))*C3</f>
        <v>#N/A</v>
      </c>
      <c r="U3" s="18" t="e">
        <f>_xlfn.IFS(I3="A",VLOOKUP(F3,F7数据库!C:Y,10,0),I3="B",VLOOKUP(F3,F7数据库!C:Y,16,0),I3="C",VLOOKUP(F3,F7数据库!C:Y,22,0))</f>
        <v>#N/A</v>
      </c>
      <c r="V3" s="18" t="e" cm="1">
        <f t="array" ref="V3">_xlfn.IFS(I3="A",VLOOKUP(F3,F7数据库!C:Y,11,0),I3="B",VLOOKUP(F3,F7数据库!C:Y,17,0),I3="C",VLOOKUP(F3,F7数据库!C:Y,23,0))</f>
        <v>#N/A</v>
      </c>
      <c r="W3" s="18"/>
    </row>
    <row r="4" spans="1:23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str">
        <f t="shared" si="1"/>
        <v/>
      </c>
      <c r="I4" s="18" t="str">
        <f t="shared" si="1"/>
        <v/>
      </c>
      <c r="J4" s="18" t="str">
        <f t="shared" si="1"/>
        <v/>
      </c>
      <c r="K4" s="18" t="str">
        <f t="shared" si="1"/>
        <v/>
      </c>
      <c r="L4" s="18" t="e">
        <f>VLOOKUP(F4,F7数据库!C:Y,3,0)</f>
        <v>#VALUE!</v>
      </c>
      <c r="M4" s="18" t="e">
        <f t="shared" si="2"/>
        <v>#VALUE!</v>
      </c>
      <c r="N4" s="19" t="e">
        <f t="shared" si="3"/>
        <v>#VALUE!</v>
      </c>
      <c r="O4" s="18" t="e">
        <f>VLOOKUP(F4,F7数据库!C:Y,4,0)</f>
        <v>#VALUE!</v>
      </c>
      <c r="P4" s="18" t="e">
        <f>VLOOKUP(G4,F7数据库!AA:AB,2,0)</f>
        <v>#N/A</v>
      </c>
      <c r="Q4" s="18"/>
      <c r="R4" s="18" t="e" cm="1">
        <f t="array" ref="R4">_xlfn.IFS(I4="A",VLOOKUP(F4,F7数据库!C:Y,7,0),I4="B",VLOOKUP(F4,F7数据库!C:Y,13,0),I4="C",VLOOKUP(F4,F7数据库!C:Y,19,0))</f>
        <v>#N/A</v>
      </c>
      <c r="S4" s="18" t="e" cm="1">
        <f t="array" ref="S4">_xlfn.IFS(I4="A",VLOOKUP(F4,F7数据库!C:Y,8,0),I4="B",VLOOKUP(F4,F7数据库!C:Y,14,0),I4="C",VLOOKUP(F4,F7数据库!C:Y,20,0))</f>
        <v>#N/A</v>
      </c>
      <c r="T4" s="19" t="e" cm="1">
        <f t="array" ref="T4">_xlfn.IFS(I4="A",VLOOKUP(F4,F7数据库!C:Y,9,0),I4="B",VLOOKUP(F4,F7数据库!C:Y,15,0),I4="C",VLOOKUP(F4,F7数据库!C:Y,21,0))*C4</f>
        <v>#N/A</v>
      </c>
      <c r="U4" s="18" t="e">
        <f>_xlfn.IFS(I4="A",VLOOKUP(F4,F7数据库!C:Y,10,0),I4="B",VLOOKUP(F4,F7数据库!C:Y,16,0),I4="C",VLOOKUP(F4,F7数据库!C:Y,22,0))</f>
        <v>#N/A</v>
      </c>
      <c r="V4" s="18" t="e" cm="1">
        <f t="array" ref="V4">_xlfn.IFS(I4="A",VLOOKUP(F4,F7数据库!C:Y,11,0),I4="B",VLOOKUP(F4,F7数据库!C:Y,17,0),I4="C",VLOOKUP(F4,F7数据库!C:Y,23,0))</f>
        <v>#N/A</v>
      </c>
      <c r="W4" s="18"/>
    </row>
    <row r="5" spans="1:23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str">
        <f t="shared" si="1"/>
        <v/>
      </c>
      <c r="I5" s="18" t="str">
        <f t="shared" si="1"/>
        <v/>
      </c>
      <c r="J5" s="18" t="str">
        <f t="shared" si="1"/>
        <v/>
      </c>
      <c r="K5" s="18" t="str">
        <f t="shared" si="1"/>
        <v/>
      </c>
      <c r="L5" s="18" t="e">
        <f>VLOOKUP(F5,F7数据库!C:Y,3,0)</f>
        <v>#VALUE!</v>
      </c>
      <c r="M5" s="18" t="e">
        <f t="shared" si="2"/>
        <v>#VALUE!</v>
      </c>
      <c r="N5" s="19" t="e">
        <f t="shared" si="3"/>
        <v>#VALUE!</v>
      </c>
      <c r="O5" s="18" t="e">
        <f>VLOOKUP(F5,F7数据库!C:Y,4,0)</f>
        <v>#VALUE!</v>
      </c>
      <c r="P5" s="18" t="e">
        <f>VLOOKUP(G5,F7数据库!AA:AB,2,0)</f>
        <v>#N/A</v>
      </c>
      <c r="Q5" s="18"/>
      <c r="R5" s="18" t="e" cm="1">
        <f t="array" ref="R5">_xlfn.IFS(I5="A",VLOOKUP(F5,F7数据库!C:Y,7,0),I5="B",VLOOKUP(F5,F7数据库!C:Y,13,0),I5="C",VLOOKUP(F5,F7数据库!C:Y,19,0))</f>
        <v>#N/A</v>
      </c>
      <c r="S5" s="18" t="e" cm="1">
        <f t="array" ref="S5">_xlfn.IFS(I5="A",VLOOKUP(F5,F7数据库!C:Y,8,0),I5="B",VLOOKUP(F5,F7数据库!C:Y,14,0),I5="C",VLOOKUP(F5,F7数据库!C:Y,20,0))</f>
        <v>#N/A</v>
      </c>
      <c r="T5" s="19" t="e" cm="1">
        <f t="array" ref="T5">_xlfn.IFS(I5="A",VLOOKUP(F5,F7数据库!C:Y,9,0),I5="B",VLOOKUP(F5,F7数据库!C:Y,15,0),I5="C",VLOOKUP(F5,F7数据库!C:Y,21,0))*C5</f>
        <v>#N/A</v>
      </c>
      <c r="U5" s="18" t="e">
        <f>_xlfn.IFS(I5="A",VLOOKUP(F5,F7数据库!C:Y,10,0),I5="B",VLOOKUP(F5,F7数据库!C:Y,16,0),I5="C",VLOOKUP(F5,F7数据库!C:Y,22,0))</f>
        <v>#N/A</v>
      </c>
      <c r="V5" s="18" t="e" cm="1">
        <f t="array" ref="V5">_xlfn.IFS(I5="A",VLOOKUP(F5,F7数据库!C:Y,11,0),I5="B",VLOOKUP(F5,F7数据库!C:Y,17,0),I5="C",VLOOKUP(F5,F7数据库!C:Y,23,0))</f>
        <v>#N/A</v>
      </c>
      <c r="W5" s="18"/>
    </row>
    <row r="6" spans="1:23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str">
        <f t="shared" si="1"/>
        <v/>
      </c>
      <c r="I6" s="18" t="str">
        <f t="shared" si="1"/>
        <v/>
      </c>
      <c r="J6" s="18" t="str">
        <f t="shared" si="1"/>
        <v/>
      </c>
      <c r="K6" s="18" t="str">
        <f t="shared" si="1"/>
        <v/>
      </c>
      <c r="L6" s="18" t="e">
        <f>VLOOKUP(F6,F7数据库!C:Y,3,0)</f>
        <v>#VALUE!</v>
      </c>
      <c r="M6" s="18" t="e">
        <f t="shared" si="2"/>
        <v>#VALUE!</v>
      </c>
      <c r="N6" s="19" t="e">
        <f t="shared" si="3"/>
        <v>#VALUE!</v>
      </c>
      <c r="O6" s="18" t="e">
        <f>VLOOKUP(F6,F7数据库!C:Y,4,0)</f>
        <v>#VALUE!</v>
      </c>
      <c r="P6" s="18" t="e">
        <f>VLOOKUP(G6,F7数据库!AA:AB,2,0)</f>
        <v>#N/A</v>
      </c>
      <c r="Q6" s="18"/>
      <c r="R6" s="18" t="e" cm="1">
        <f t="array" ref="R6">_xlfn.IFS(I6="A",VLOOKUP(F6,F7数据库!C:Y,7,0),I6="B",VLOOKUP(F6,F7数据库!C:Y,13,0),I6="C",VLOOKUP(F6,F7数据库!C:Y,19,0))</f>
        <v>#N/A</v>
      </c>
      <c r="S6" s="18" t="e" cm="1">
        <f t="array" ref="S6">_xlfn.IFS(I6="A",VLOOKUP(F6,F7数据库!C:Y,8,0),I6="B",VLOOKUP(F6,F7数据库!C:Y,14,0),I6="C",VLOOKUP(F6,F7数据库!C:Y,20,0))</f>
        <v>#N/A</v>
      </c>
      <c r="T6" s="19" t="e" cm="1">
        <f t="array" ref="T6">_xlfn.IFS(I6="A",VLOOKUP(F6,F7数据库!C:Y,9,0),I6="B",VLOOKUP(F6,F7数据库!C:Y,15,0),I6="C",VLOOKUP(F6,F7数据库!C:Y,21,0))*C6</f>
        <v>#N/A</v>
      </c>
      <c r="U6" s="18" t="e">
        <f>_xlfn.IFS(I6="A",VLOOKUP(F6,F7数据库!C:Y,10,0),I6="B",VLOOKUP(F6,F7数据库!C:Y,16,0),I6="C",VLOOKUP(F6,F7数据库!C:Y,22,0))</f>
        <v>#N/A</v>
      </c>
      <c r="V6" s="18" t="e" cm="1">
        <f t="array" ref="V6">_xlfn.IFS(I6="A",VLOOKUP(F6,F7数据库!C:Y,11,0),I6="B",VLOOKUP(F6,F7数据库!C:Y,17,0),I6="C",VLOOKUP(F6,F7数据库!C:Y,23,0))</f>
        <v>#N/A</v>
      </c>
      <c r="W6" s="18"/>
    </row>
    <row r="7" spans="1:23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str">
        <f t="shared" si="1"/>
        <v/>
      </c>
      <c r="I7" s="18" t="str">
        <f t="shared" si="1"/>
        <v/>
      </c>
      <c r="J7" s="18" t="str">
        <f t="shared" si="1"/>
        <v/>
      </c>
      <c r="K7" s="18" t="str">
        <f t="shared" si="1"/>
        <v/>
      </c>
      <c r="L7" s="18" t="e">
        <f>VLOOKUP(F7,F7数据库!C:Y,3,0)</f>
        <v>#VALUE!</v>
      </c>
      <c r="M7" s="18" t="e">
        <f t="shared" si="2"/>
        <v>#VALUE!</v>
      </c>
      <c r="N7" s="19" t="e">
        <f t="shared" si="3"/>
        <v>#VALUE!</v>
      </c>
      <c r="O7" s="18" t="e">
        <f>VLOOKUP(F7,F7数据库!C:Y,4,0)</f>
        <v>#VALUE!</v>
      </c>
      <c r="P7" s="18" t="e">
        <f>VLOOKUP(G7,F7数据库!AA:AB,2,0)</f>
        <v>#N/A</v>
      </c>
      <c r="Q7" s="18"/>
      <c r="R7" s="18" t="e" cm="1">
        <f t="array" ref="R7">_xlfn.IFS(I7="A",VLOOKUP(F7,F7数据库!C:Y,7,0),I7="B",VLOOKUP(F7,F7数据库!C:Y,13,0),I7="C",VLOOKUP(F7,F7数据库!C:Y,19,0))</f>
        <v>#N/A</v>
      </c>
      <c r="S7" s="18" t="e" cm="1">
        <f t="array" ref="S7">_xlfn.IFS(I7="A",VLOOKUP(F7,F7数据库!C:Y,8,0),I7="B",VLOOKUP(F7,F7数据库!C:Y,14,0),I7="C",VLOOKUP(F7,F7数据库!C:Y,20,0))</f>
        <v>#N/A</v>
      </c>
      <c r="T7" s="19" t="e" cm="1">
        <f t="array" ref="T7">_xlfn.IFS(I7="A",VLOOKUP(F7,F7数据库!C:Y,9,0),I7="B",VLOOKUP(F7,F7数据库!C:Y,15,0),I7="C",VLOOKUP(F7,F7数据库!C:Y,21,0))*C7</f>
        <v>#N/A</v>
      </c>
      <c r="U7" s="18" t="e">
        <f>_xlfn.IFS(I7="A",VLOOKUP(F7,F7数据库!C:Y,10,0),I7="B",VLOOKUP(F7,F7数据库!C:Y,16,0),I7="C",VLOOKUP(F7,F7数据库!C:Y,22,0))</f>
        <v>#N/A</v>
      </c>
      <c r="V7" s="18" t="e" cm="1">
        <f t="array" ref="V7">_xlfn.IFS(I7="A",VLOOKUP(F7,F7数据库!C:Y,11,0),I7="B",VLOOKUP(F7,F7数据库!C:Y,17,0),I7="C",VLOOKUP(F7,F7数据库!C:Y,23,0))</f>
        <v>#N/A</v>
      </c>
      <c r="W7" s="18"/>
    </row>
    <row r="8" spans="1:23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str">
        <f t="shared" si="1"/>
        <v/>
      </c>
      <c r="I8" s="18" t="str">
        <f t="shared" si="1"/>
        <v/>
      </c>
      <c r="J8" s="18" t="str">
        <f t="shared" si="1"/>
        <v/>
      </c>
      <c r="K8" s="18" t="str">
        <f t="shared" si="1"/>
        <v/>
      </c>
      <c r="L8" s="18" t="e">
        <f>VLOOKUP(F8,F7数据库!C:Y,3,0)</f>
        <v>#VALUE!</v>
      </c>
      <c r="M8" s="18" t="e">
        <f t="shared" si="2"/>
        <v>#VALUE!</v>
      </c>
      <c r="N8" s="19" t="e">
        <f t="shared" si="3"/>
        <v>#VALUE!</v>
      </c>
      <c r="O8" s="18" t="e">
        <f>VLOOKUP(F8,F7数据库!C:Y,4,0)</f>
        <v>#VALUE!</v>
      </c>
      <c r="P8" s="18" t="e">
        <f>VLOOKUP(G8,F7数据库!AA:AB,2,0)</f>
        <v>#N/A</v>
      </c>
      <c r="Q8" s="18"/>
      <c r="R8" s="18" t="e" cm="1">
        <f t="array" ref="R8">_xlfn.IFS(I8="A",VLOOKUP(F8,F7数据库!C:Y,7,0),I8="B",VLOOKUP(F8,F7数据库!C:Y,13,0),I8="C",VLOOKUP(F8,F7数据库!C:Y,19,0))</f>
        <v>#N/A</v>
      </c>
      <c r="S8" s="18" t="e" cm="1">
        <f t="array" ref="S8">_xlfn.IFS(I8="A",VLOOKUP(F8,F7数据库!C:Y,8,0),I8="B",VLOOKUP(F8,F7数据库!C:Y,14,0),I8="C",VLOOKUP(F8,F7数据库!C:Y,20,0))</f>
        <v>#N/A</v>
      </c>
      <c r="T8" s="19" t="e" cm="1">
        <f t="array" ref="T8">_xlfn.IFS(I8="A",VLOOKUP(F8,F7数据库!C:Y,9,0),I8="B",VLOOKUP(F8,F7数据库!C:Y,15,0),I8="C",VLOOKUP(F8,F7数据库!C:Y,21,0))*C8</f>
        <v>#N/A</v>
      </c>
      <c r="U8" s="18" t="e">
        <f>_xlfn.IFS(I8="A",VLOOKUP(F8,F7数据库!C:Y,10,0),I8="B",VLOOKUP(F8,F7数据库!C:Y,16,0),I8="C",VLOOKUP(F8,F7数据库!C:Y,22,0))</f>
        <v>#N/A</v>
      </c>
      <c r="V8" s="18" t="e" cm="1">
        <f t="array" ref="V8">_xlfn.IFS(I8="A",VLOOKUP(F8,F7数据库!C:Y,11,0),I8="B",VLOOKUP(F8,F7数据库!C:Y,17,0),I8="C",VLOOKUP(F8,F7数据库!C:Y,23,0))</f>
        <v>#N/A</v>
      </c>
      <c r="W8" s="18"/>
    </row>
    <row r="9" spans="1:23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str">
        <f t="shared" si="1"/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e">
        <f>VLOOKUP(F9,F7数据库!C:Y,3,0)</f>
        <v>#VALUE!</v>
      </c>
      <c r="M9" s="18" t="e">
        <f t="shared" si="2"/>
        <v>#VALUE!</v>
      </c>
      <c r="N9" s="19" t="e">
        <f t="shared" si="3"/>
        <v>#VALUE!</v>
      </c>
      <c r="O9" s="18" t="e">
        <f>VLOOKUP(F9,F7数据库!C:Y,4,0)</f>
        <v>#VALUE!</v>
      </c>
      <c r="P9" s="18" t="e">
        <f>VLOOKUP(G9,F7数据库!AA:AB,2,0)</f>
        <v>#N/A</v>
      </c>
      <c r="Q9" s="18"/>
      <c r="R9" s="18" t="e" cm="1">
        <f t="array" ref="R9">_xlfn.IFS(I9="A",VLOOKUP(F9,F7数据库!C:Y,7,0),I9="B",VLOOKUP(F9,F7数据库!C:Y,13,0),I9="C",VLOOKUP(F9,F7数据库!C:Y,19,0))</f>
        <v>#N/A</v>
      </c>
      <c r="S9" s="18" t="e" cm="1">
        <f t="array" ref="S9">_xlfn.IFS(I9="A",VLOOKUP(F9,F7数据库!C:Y,8,0),I9="B",VLOOKUP(F9,F7数据库!C:Y,14,0),I9="C",VLOOKUP(F9,F7数据库!C:Y,20,0))</f>
        <v>#N/A</v>
      </c>
      <c r="T9" s="19" t="e" cm="1">
        <f t="array" ref="T9">_xlfn.IFS(I9="A",VLOOKUP(F9,F7数据库!C:Y,9,0),I9="B",VLOOKUP(F9,F7数据库!C:Y,15,0),I9="C",VLOOKUP(F9,F7数据库!C:Y,21,0))*C9</f>
        <v>#N/A</v>
      </c>
      <c r="U9" s="18" t="e">
        <f>_xlfn.IFS(I9="A",VLOOKUP(F9,F7数据库!C:Y,10,0),I9="B",VLOOKUP(F9,F7数据库!C:Y,16,0),I9="C",VLOOKUP(F9,F7数据库!C:Y,22,0))</f>
        <v>#N/A</v>
      </c>
      <c r="V9" s="18" t="e" cm="1">
        <f t="array" ref="V9">_xlfn.IFS(I9="A",VLOOKUP(F9,F7数据库!C:Y,11,0),I9="B",VLOOKUP(F9,F7数据库!C:Y,17,0),I9="C",VLOOKUP(F9,F7数据库!C:Y,23,0))</f>
        <v>#N/A</v>
      </c>
      <c r="W9" s="18"/>
    </row>
    <row r="10" spans="1:23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e">
        <f>VLOOKUP(F10,F7数据库!C:Y,3,0)</f>
        <v>#VALUE!</v>
      </c>
      <c r="M10" s="18" t="e">
        <f t="shared" si="2"/>
        <v>#VALUE!</v>
      </c>
      <c r="N10" s="19" t="e">
        <f t="shared" si="3"/>
        <v>#VALUE!</v>
      </c>
      <c r="O10" s="18" t="e">
        <f>VLOOKUP(F10,F7数据库!C:Y,4,0)</f>
        <v>#VALUE!</v>
      </c>
      <c r="P10" s="18" t="e">
        <f>VLOOKUP(G10,F7数据库!AA:AB,2,0)</f>
        <v>#N/A</v>
      </c>
      <c r="Q10" s="18"/>
      <c r="R10" s="18" t="e" cm="1">
        <f t="array" ref="R10">_xlfn.IFS(I10="A",VLOOKUP(F10,F7数据库!C:Y,7,0),I10="B",VLOOKUP(F10,F7数据库!C:Y,13,0),I10="C",VLOOKUP(F10,F7数据库!C:Y,19,0))</f>
        <v>#N/A</v>
      </c>
      <c r="S10" s="18" t="e" cm="1">
        <f t="array" ref="S10">_xlfn.IFS(I10="A",VLOOKUP(F10,F7数据库!C:Y,8,0),I10="B",VLOOKUP(F10,F7数据库!C:Y,14,0),I10="C",VLOOKUP(F10,F7数据库!C:Y,20,0))</f>
        <v>#N/A</v>
      </c>
      <c r="T10" s="19" t="e" cm="1">
        <f t="array" ref="T10">_xlfn.IFS(I10="A",VLOOKUP(F10,F7数据库!C:Y,9,0),I10="B",VLOOKUP(F10,F7数据库!C:Y,15,0),I10="C",VLOOKUP(F10,F7数据库!C:Y,21,0))*C10</f>
        <v>#N/A</v>
      </c>
      <c r="U10" s="18" t="e">
        <f>_xlfn.IFS(I10="A",VLOOKUP(F10,F7数据库!C:Y,10,0),I10="B",VLOOKUP(F10,F7数据库!C:Y,16,0),I10="C",VLOOKUP(F10,F7数据库!C:Y,22,0))</f>
        <v>#N/A</v>
      </c>
      <c r="V10" s="18" t="e" cm="1">
        <f t="array" ref="V10">_xlfn.IFS(I10="A",VLOOKUP(F10,F7数据库!C:Y,11,0),I10="B",VLOOKUP(F10,F7数据库!C:Y,17,0),I10="C",VLOOKUP(F10,F7数据库!C:Y,23,0))</f>
        <v>#N/A</v>
      </c>
      <c r="W10" s="18"/>
    </row>
    <row r="11" spans="1:23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e">
        <f>VLOOKUP(F11,F7数据库!C:Y,3,0)</f>
        <v>#VALUE!</v>
      </c>
      <c r="M11" s="18" t="e">
        <f t="shared" si="2"/>
        <v>#VALUE!</v>
      </c>
      <c r="N11" s="19" t="e">
        <f t="shared" si="3"/>
        <v>#VALUE!</v>
      </c>
      <c r="O11" s="18" t="e">
        <f>VLOOKUP(F11,F7数据库!C:Y,4,0)</f>
        <v>#VALUE!</v>
      </c>
      <c r="P11" s="18" t="e">
        <f>VLOOKUP(G11,F7数据库!AA:AB,2,0)</f>
        <v>#N/A</v>
      </c>
      <c r="Q11" s="18"/>
      <c r="R11" s="18" t="e" cm="1">
        <f t="array" ref="R11">_xlfn.IFS(I11="A",VLOOKUP(F11,F7数据库!C:Y,7,0),I11="B",VLOOKUP(F11,F7数据库!C:Y,13,0),I11="C",VLOOKUP(F11,F7数据库!C:Y,19,0))</f>
        <v>#N/A</v>
      </c>
      <c r="S11" s="18" t="e" cm="1">
        <f t="array" ref="S11">_xlfn.IFS(I11="A",VLOOKUP(F11,F7数据库!C:Y,8,0),I11="B",VLOOKUP(F11,F7数据库!C:Y,14,0),I11="C",VLOOKUP(F11,F7数据库!C:Y,20,0))</f>
        <v>#N/A</v>
      </c>
      <c r="T11" s="19" t="e" cm="1">
        <f t="array" ref="T11">_xlfn.IFS(I11="A",VLOOKUP(F11,F7数据库!C:Y,9,0),I11="B",VLOOKUP(F11,F7数据库!C:Y,15,0),I11="C",VLOOKUP(F11,F7数据库!C:Y,21,0))*C11</f>
        <v>#N/A</v>
      </c>
      <c r="U11" s="18" t="e">
        <f>_xlfn.IFS(I11="A",VLOOKUP(F11,F7数据库!C:Y,10,0),I11="B",VLOOKUP(F11,F7数据库!C:Y,16,0),I11="C",VLOOKUP(F11,F7数据库!C:Y,22,0))</f>
        <v>#N/A</v>
      </c>
      <c r="V11" s="18" t="e" cm="1">
        <f t="array" ref="V11">_xlfn.IFS(I11="A",VLOOKUP(F11,F7数据库!C:Y,11,0),I11="B",VLOOKUP(F11,F7数据库!C:Y,17,0),I11="C",VLOOKUP(F11,F7数据库!C:Y,23,0))</f>
        <v>#N/A</v>
      </c>
      <c r="W11" s="18"/>
    </row>
    <row r="12" spans="1:23" x14ac:dyDescent="0.25">
      <c r="A12" s="22"/>
      <c r="B12" s="3"/>
      <c r="C12" s="3"/>
      <c r="D12" s="3"/>
      <c r="E12" s="18" t="e">
        <f t="shared" si="0"/>
        <v>#VALUE!</v>
      </c>
      <c r="F12" s="18" t="e">
        <f t="shared" si="0"/>
        <v>#VALUE!</v>
      </c>
      <c r="G12" s="18" t="str">
        <f t="shared" si="1"/>
        <v/>
      </c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e">
        <f>VLOOKUP(F12,F7数据库!C:Y,3,0)</f>
        <v>#VALUE!</v>
      </c>
      <c r="M12" s="18" t="e">
        <f t="shared" si="2"/>
        <v>#VALUE!</v>
      </c>
      <c r="N12" s="19" t="e">
        <f t="shared" si="3"/>
        <v>#VALUE!</v>
      </c>
      <c r="O12" s="18" t="e">
        <f>VLOOKUP(F12,F7数据库!C:Y,4,0)</f>
        <v>#VALUE!</v>
      </c>
      <c r="P12" s="18" t="e">
        <f>VLOOKUP(G12,F7数据库!AA:AB,2,0)</f>
        <v>#N/A</v>
      </c>
      <c r="Q12" s="18"/>
      <c r="R12" s="18" t="e" cm="1">
        <f t="array" ref="R12">_xlfn.IFS(I12="A",VLOOKUP(F12,F7数据库!C:Y,7,0),I12="B",VLOOKUP(F12,F7数据库!C:Y,13,0),I12="C",VLOOKUP(F12,F7数据库!C:Y,19,0))</f>
        <v>#N/A</v>
      </c>
      <c r="S12" s="18" t="e" cm="1">
        <f t="array" ref="S12">_xlfn.IFS(I12="A",VLOOKUP(F12,F7数据库!C:Y,8,0),I12="B",VLOOKUP(F12,F7数据库!C:Y,14,0),I12="C",VLOOKUP(F12,F7数据库!C:Y,20,0))</f>
        <v>#N/A</v>
      </c>
      <c r="T12" s="19" t="e" cm="1">
        <f t="array" ref="T12">_xlfn.IFS(I12="A",VLOOKUP(F12,F7数据库!C:Y,9,0),I12="B",VLOOKUP(F12,F7数据库!C:Y,15,0),I12="C",VLOOKUP(F12,F7数据库!C:Y,21,0))*C12</f>
        <v>#N/A</v>
      </c>
      <c r="U12" s="18" t="e">
        <f>_xlfn.IFS(I12="A",VLOOKUP(F12,F7数据库!C:Y,10,0),I12="B",VLOOKUP(F12,F7数据库!C:Y,16,0),I12="C",VLOOKUP(F12,F7数据库!C:Y,22,0))</f>
        <v>#N/A</v>
      </c>
      <c r="V12" s="18" t="e" cm="1">
        <f t="array" ref="V12">_xlfn.IFS(I12="A",VLOOKUP(F12,F7数据库!C:Y,11,0),I12="B",VLOOKUP(F12,F7数据库!C:Y,17,0),I12="C",VLOOKUP(F12,F7数据库!C:Y,23,0))</f>
        <v>#N/A</v>
      </c>
      <c r="W12" s="18"/>
    </row>
    <row r="13" spans="1:23" x14ac:dyDescent="0.25">
      <c r="A13" s="22"/>
      <c r="B13" s="3"/>
      <c r="C13" s="3"/>
      <c r="D13" s="3"/>
      <c r="E13" s="18" t="e">
        <f t="shared" si="0"/>
        <v>#VALUE!</v>
      </c>
      <c r="F13" s="18" t="e">
        <f t="shared" si="0"/>
        <v>#VALUE!</v>
      </c>
      <c r="G13" s="18" t="str">
        <f t="shared" si="1"/>
        <v/>
      </c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e">
        <f>VLOOKUP(F13,F7数据库!C:Y,3,0)</f>
        <v>#VALUE!</v>
      </c>
      <c r="M13" s="18" t="e">
        <f t="shared" si="2"/>
        <v>#VALUE!</v>
      </c>
      <c r="N13" s="19" t="e">
        <f t="shared" si="3"/>
        <v>#VALUE!</v>
      </c>
      <c r="O13" s="18" t="e">
        <f>VLOOKUP(F13,F7数据库!C:Y,4,0)</f>
        <v>#VALUE!</v>
      </c>
      <c r="P13" s="18" t="e">
        <f>VLOOKUP(G13,F7数据库!AA:AB,2,0)</f>
        <v>#N/A</v>
      </c>
      <c r="Q13" s="18"/>
      <c r="R13" s="18" t="e" cm="1">
        <f t="array" ref="R13">_xlfn.IFS(I13="A",VLOOKUP(F13,F7数据库!C:Y,7,0),I13="B",VLOOKUP(F13,F7数据库!C:Y,13,0),I13="C",VLOOKUP(F13,F7数据库!C:Y,19,0))</f>
        <v>#N/A</v>
      </c>
      <c r="S13" s="18" t="e" cm="1">
        <f t="array" ref="S13">_xlfn.IFS(I13="A",VLOOKUP(F13,F7数据库!C:Y,8,0),I13="B",VLOOKUP(F13,F7数据库!C:Y,14,0),I13="C",VLOOKUP(F13,F7数据库!C:Y,20,0))</f>
        <v>#N/A</v>
      </c>
      <c r="T13" s="19" t="e" cm="1">
        <f t="array" ref="T13">_xlfn.IFS(I13="A",VLOOKUP(F13,F7数据库!C:Y,9,0),I13="B",VLOOKUP(F13,F7数据库!C:Y,15,0),I13="C",VLOOKUP(F13,F7数据库!C:Y,21,0))*C13</f>
        <v>#N/A</v>
      </c>
      <c r="U13" s="18" t="e">
        <f>_xlfn.IFS(I13="A",VLOOKUP(F13,F7数据库!C:Y,10,0),I13="B",VLOOKUP(F13,F7数据库!C:Y,16,0),I13="C",VLOOKUP(F13,F7数据库!C:Y,22,0))</f>
        <v>#N/A</v>
      </c>
      <c r="V13" s="18" t="e" cm="1">
        <f t="array" ref="V13">_xlfn.IFS(I13="A",VLOOKUP(F13,F7数据库!C:Y,11,0),I13="B",VLOOKUP(F13,F7数据库!C:Y,17,0),I13="C",VLOOKUP(F13,F7数据库!C:Y,23,0))</f>
        <v>#N/A</v>
      </c>
      <c r="W13" s="18"/>
    </row>
    <row r="14" spans="1:23" x14ac:dyDescent="0.25">
      <c r="A14" s="22"/>
      <c r="B14" s="3"/>
      <c r="C14" s="3"/>
      <c r="D14" s="3"/>
      <c r="E14" s="18" t="e">
        <f t="shared" si="0"/>
        <v>#VALUE!</v>
      </c>
      <c r="F14" s="18" t="e">
        <f t="shared" si="0"/>
        <v>#VALUE!</v>
      </c>
      <c r="G14" s="18" t="str">
        <f t="shared" si="1"/>
        <v/>
      </c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e">
        <f>VLOOKUP(F14,F7数据库!C:Y,3,0)</f>
        <v>#VALUE!</v>
      </c>
      <c r="M14" s="18" t="e">
        <f t="shared" si="2"/>
        <v>#VALUE!</v>
      </c>
      <c r="N14" s="19" t="e">
        <f t="shared" si="3"/>
        <v>#VALUE!</v>
      </c>
      <c r="O14" s="18" t="e">
        <f>VLOOKUP(F14,F7数据库!C:Y,4,0)</f>
        <v>#VALUE!</v>
      </c>
      <c r="P14" s="18" t="e">
        <f>VLOOKUP(G14,F7数据库!AA:AB,2,0)</f>
        <v>#N/A</v>
      </c>
      <c r="Q14" s="18"/>
      <c r="R14" s="18" t="e" cm="1">
        <f t="array" ref="R14">_xlfn.IFS(I14="A",VLOOKUP(F14,F7数据库!C:Y,7,0),I14="B",VLOOKUP(F14,F7数据库!C:Y,13,0),I14="C",VLOOKUP(F14,F7数据库!C:Y,19,0))</f>
        <v>#N/A</v>
      </c>
      <c r="S14" s="18" t="e" cm="1">
        <f t="array" ref="S14">_xlfn.IFS(I14="A",VLOOKUP(F14,F7数据库!C:Y,8,0),I14="B",VLOOKUP(F14,F7数据库!C:Y,14,0),I14="C",VLOOKUP(F14,F7数据库!C:Y,20,0))</f>
        <v>#N/A</v>
      </c>
      <c r="T14" s="19" t="e" cm="1">
        <f t="array" ref="T14">_xlfn.IFS(I14="A",VLOOKUP(F14,F7数据库!C:Y,9,0),I14="B",VLOOKUP(F14,F7数据库!C:Y,15,0),I14="C",VLOOKUP(F14,F7数据库!C:Y,21,0))*C14</f>
        <v>#N/A</v>
      </c>
      <c r="U14" s="18" t="e">
        <f>_xlfn.IFS(I14="A",VLOOKUP(F14,F7数据库!C:Y,10,0),I14="B",VLOOKUP(F14,F7数据库!C:Y,16,0),I14="C",VLOOKUP(F14,F7数据库!C:Y,22,0))</f>
        <v>#N/A</v>
      </c>
      <c r="V14" s="18" t="e" cm="1">
        <f t="array" ref="V14">_xlfn.IFS(I14="A",VLOOKUP(F14,F7数据库!C:Y,11,0),I14="B",VLOOKUP(F14,F7数据库!C:Y,17,0),I14="C",VLOOKUP(F14,F7数据库!C:Y,23,0))</f>
        <v>#N/A</v>
      </c>
      <c r="W14" s="18"/>
    </row>
    <row r="15" spans="1:23" x14ac:dyDescent="0.25">
      <c r="A15" s="22"/>
      <c r="B15" s="3"/>
      <c r="C15" s="3"/>
      <c r="D15" s="3"/>
      <c r="E15" s="18" t="e">
        <f t="shared" si="0"/>
        <v>#VALUE!</v>
      </c>
      <c r="F15" s="18" t="e">
        <f t="shared" si="0"/>
        <v>#VALUE!</v>
      </c>
      <c r="G15" s="18" t="str">
        <f t="shared" si="1"/>
        <v/>
      </c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e">
        <f>VLOOKUP(F15,F7数据库!C:Y,3,0)</f>
        <v>#VALUE!</v>
      </c>
      <c r="M15" s="18" t="e">
        <f t="shared" si="2"/>
        <v>#VALUE!</v>
      </c>
      <c r="N15" s="19" t="e">
        <f t="shared" si="3"/>
        <v>#VALUE!</v>
      </c>
      <c r="O15" s="18" t="e">
        <f>VLOOKUP(F15,F7数据库!C:Y,4,0)</f>
        <v>#VALUE!</v>
      </c>
      <c r="P15" s="18" t="e">
        <f>VLOOKUP(G15,F7数据库!AA:AB,2,0)</f>
        <v>#N/A</v>
      </c>
      <c r="Q15" s="18"/>
      <c r="R15" s="18" t="e" cm="1">
        <f t="array" ref="R15">_xlfn.IFS(I15="A",VLOOKUP(F15,F7数据库!C:Y,7,0),I15="B",VLOOKUP(F15,F7数据库!C:Y,13,0),I15="C",VLOOKUP(F15,F7数据库!C:Y,19,0))</f>
        <v>#N/A</v>
      </c>
      <c r="S15" s="18" t="e" cm="1">
        <f t="array" ref="S15">_xlfn.IFS(I15="A",VLOOKUP(F15,F7数据库!C:Y,8,0),I15="B",VLOOKUP(F15,F7数据库!C:Y,14,0),I15="C",VLOOKUP(F15,F7数据库!C:Y,20,0))</f>
        <v>#N/A</v>
      </c>
      <c r="T15" s="19" t="e" cm="1">
        <f t="array" ref="T15">_xlfn.IFS(I15="A",VLOOKUP(F15,F7数据库!C:Y,9,0),I15="B",VLOOKUP(F15,F7数据库!C:Y,15,0),I15="C",VLOOKUP(F15,F7数据库!C:Y,21,0))*C15</f>
        <v>#N/A</v>
      </c>
      <c r="U15" s="18" t="e">
        <f>_xlfn.IFS(I15="A",VLOOKUP(F15,F7数据库!C:Y,10,0),I15="B",VLOOKUP(F15,F7数据库!C:Y,16,0),I15="C",VLOOKUP(F15,F7数据库!C:Y,22,0))</f>
        <v>#N/A</v>
      </c>
      <c r="V15" s="18" t="e" cm="1">
        <f t="array" ref="V15">_xlfn.IFS(I15="A",VLOOKUP(F15,F7数据库!C:Y,11,0),I15="B",VLOOKUP(F15,F7数据库!C:Y,17,0),I15="C",VLOOKUP(F15,F7数据库!C:Y,23,0))</f>
        <v>#N/A</v>
      </c>
      <c r="W15" s="18"/>
    </row>
    <row r="16" spans="1:23" x14ac:dyDescent="0.25">
      <c r="A16" s="22"/>
      <c r="B16" s="3"/>
      <c r="C16" s="3"/>
      <c r="D16" s="3"/>
      <c r="E16" s="18" t="e">
        <f t="shared" si="0"/>
        <v>#VALUE!</v>
      </c>
      <c r="F16" s="18" t="e">
        <f t="shared" si="0"/>
        <v>#VALUE!</v>
      </c>
      <c r="G16" s="18" t="str">
        <f t="shared" si="1"/>
        <v/>
      </c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e">
        <f>VLOOKUP(F16,F7数据库!C:Y,3,0)</f>
        <v>#VALUE!</v>
      </c>
      <c r="M16" s="18" t="e">
        <f t="shared" si="2"/>
        <v>#VALUE!</v>
      </c>
      <c r="N16" s="19" t="e">
        <f t="shared" si="3"/>
        <v>#VALUE!</v>
      </c>
      <c r="O16" s="18" t="e">
        <f>VLOOKUP(F16,F7数据库!C:Y,4,0)</f>
        <v>#VALUE!</v>
      </c>
      <c r="P16" s="18" t="e">
        <f>VLOOKUP(G16,F7数据库!AA:AB,2,0)</f>
        <v>#N/A</v>
      </c>
      <c r="Q16" s="18"/>
      <c r="R16" s="18" t="e" cm="1">
        <f t="array" ref="R16">_xlfn.IFS(I16="A",VLOOKUP(F16,F7数据库!C:Y,7,0),I16="B",VLOOKUP(F16,F7数据库!C:Y,13,0),I16="C",VLOOKUP(F16,F7数据库!C:Y,19,0))</f>
        <v>#N/A</v>
      </c>
      <c r="S16" s="18" t="e" cm="1">
        <f t="array" ref="S16">_xlfn.IFS(I16="A",VLOOKUP(F16,F7数据库!C:Y,8,0),I16="B",VLOOKUP(F16,F7数据库!C:Y,14,0),I16="C",VLOOKUP(F16,F7数据库!C:Y,20,0))</f>
        <v>#N/A</v>
      </c>
      <c r="T16" s="19" t="e" cm="1">
        <f t="array" ref="T16">_xlfn.IFS(I16="A",VLOOKUP(F16,F7数据库!C:Y,9,0),I16="B",VLOOKUP(F16,F7数据库!C:Y,15,0),I16="C",VLOOKUP(F16,F7数据库!C:Y,21,0))*C16</f>
        <v>#N/A</v>
      </c>
      <c r="U16" s="18" t="e">
        <f>_xlfn.IFS(I16="A",VLOOKUP(F16,F7数据库!C:Y,10,0),I16="B",VLOOKUP(F16,F7数据库!C:Y,16,0),I16="C",VLOOKUP(F16,F7数据库!C:Y,22,0))</f>
        <v>#N/A</v>
      </c>
      <c r="V16" s="18" t="e" cm="1">
        <f t="array" ref="V16">_xlfn.IFS(I16="A",VLOOKUP(F16,F7数据库!C:Y,11,0),I16="B",VLOOKUP(F16,F7数据库!C:Y,17,0),I16="C",VLOOKUP(F16,F7数据库!C:Y,23,0))</f>
        <v>#N/A</v>
      </c>
      <c r="W16" s="18"/>
    </row>
    <row r="17" spans="1:23" x14ac:dyDescent="0.25">
      <c r="A17" s="22"/>
      <c r="B17" s="3"/>
      <c r="C17" s="3"/>
      <c r="D17" s="3"/>
      <c r="E17" s="18" t="e">
        <f t="shared" si="0"/>
        <v>#VALUE!</v>
      </c>
      <c r="F17" s="18" t="e">
        <f t="shared" si="0"/>
        <v>#VALUE!</v>
      </c>
      <c r="G17" s="18" t="str">
        <f t="shared" si="1"/>
        <v/>
      </c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e">
        <f>VLOOKUP(F17,F7数据库!C:Y,3,0)</f>
        <v>#VALUE!</v>
      </c>
      <c r="M17" s="18" t="e">
        <f t="shared" si="2"/>
        <v>#VALUE!</v>
      </c>
      <c r="N17" s="19" t="e">
        <f t="shared" si="3"/>
        <v>#VALUE!</v>
      </c>
      <c r="O17" s="18" t="e">
        <f>VLOOKUP(F17,F7数据库!C:Y,4,0)</f>
        <v>#VALUE!</v>
      </c>
      <c r="P17" s="18" t="e">
        <f>VLOOKUP(G17,F7数据库!AA:AB,2,0)</f>
        <v>#N/A</v>
      </c>
      <c r="Q17" s="18"/>
      <c r="R17" s="18" t="e" cm="1">
        <f t="array" ref="R17">_xlfn.IFS(I17="A",VLOOKUP(F17,F7数据库!C:Y,7,0),I17="B",VLOOKUP(F17,F7数据库!C:Y,13,0),I17="C",VLOOKUP(F17,F7数据库!C:Y,19,0))</f>
        <v>#N/A</v>
      </c>
      <c r="S17" s="18" t="e" cm="1">
        <f t="array" ref="S17">_xlfn.IFS(I17="A",VLOOKUP(F17,F7数据库!C:Y,8,0),I17="B",VLOOKUP(F17,F7数据库!C:Y,14,0),I17="C",VLOOKUP(F17,F7数据库!C:Y,20,0))</f>
        <v>#N/A</v>
      </c>
      <c r="T17" s="19" t="e" cm="1">
        <f t="array" ref="T17">_xlfn.IFS(I17="A",VLOOKUP(F17,F7数据库!C:Y,9,0),I17="B",VLOOKUP(F17,F7数据库!C:Y,15,0),I17="C",VLOOKUP(F17,F7数据库!C:Y,21,0))*C17</f>
        <v>#N/A</v>
      </c>
      <c r="U17" s="18" t="e">
        <f>_xlfn.IFS(I17="A",VLOOKUP(F17,F7数据库!C:Y,10,0),I17="B",VLOOKUP(F17,F7数据库!C:Y,16,0),I17="C",VLOOKUP(F17,F7数据库!C:Y,22,0))</f>
        <v>#N/A</v>
      </c>
      <c r="V17" s="18" t="e" cm="1">
        <f t="array" ref="V17">_xlfn.IFS(I17="A",VLOOKUP(F17,F7数据库!C:Y,11,0),I17="B",VLOOKUP(F17,F7数据库!C:Y,17,0),I17="C",VLOOKUP(F17,F7数据库!C:Y,23,0))</f>
        <v>#N/A</v>
      </c>
      <c r="W17" s="18"/>
    </row>
    <row r="18" spans="1:23" x14ac:dyDescent="0.25">
      <c r="A18" s="22"/>
      <c r="B18" s="3"/>
      <c r="C18" s="3"/>
      <c r="D18" s="3"/>
      <c r="E18" s="18" t="e">
        <f t="shared" si="0"/>
        <v>#VALUE!</v>
      </c>
      <c r="F18" s="18" t="e">
        <f t="shared" si="0"/>
        <v>#VALUE!</v>
      </c>
      <c r="G18" s="18" t="str">
        <f t="shared" si="1"/>
        <v/>
      </c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e">
        <f>VLOOKUP(F18,F7数据库!C:Y,3,0)</f>
        <v>#VALUE!</v>
      </c>
      <c r="M18" s="18" t="e">
        <f t="shared" si="2"/>
        <v>#VALUE!</v>
      </c>
      <c r="N18" s="19" t="e">
        <f t="shared" si="3"/>
        <v>#VALUE!</v>
      </c>
      <c r="O18" s="18" t="e">
        <f>VLOOKUP(F18,F7数据库!C:Y,4,0)</f>
        <v>#VALUE!</v>
      </c>
      <c r="P18" s="18" t="e">
        <f>VLOOKUP(G18,F7数据库!AA:AB,2,0)</f>
        <v>#N/A</v>
      </c>
      <c r="Q18" s="18"/>
      <c r="R18" s="18" t="e" cm="1">
        <f t="array" ref="R18">_xlfn.IFS(I18="A",VLOOKUP(F18,F7数据库!C:Y,7,0),I18="B",VLOOKUP(F18,F7数据库!C:Y,13,0),I18="C",VLOOKUP(F18,F7数据库!C:Y,19,0))</f>
        <v>#N/A</v>
      </c>
      <c r="S18" s="18" t="e" cm="1">
        <f t="array" ref="S18">_xlfn.IFS(I18="A",VLOOKUP(F18,F7数据库!C:Y,8,0),I18="B",VLOOKUP(F18,F7数据库!C:Y,14,0),I18="C",VLOOKUP(F18,F7数据库!C:Y,20,0))</f>
        <v>#N/A</v>
      </c>
      <c r="T18" s="19" t="e" cm="1">
        <f t="array" ref="T18">_xlfn.IFS(I18="A",VLOOKUP(F18,F7数据库!C:Y,9,0),I18="B",VLOOKUP(F18,F7数据库!C:Y,15,0),I18="C",VLOOKUP(F18,F7数据库!C:Y,21,0))*C18</f>
        <v>#N/A</v>
      </c>
      <c r="U18" s="18" t="e">
        <f>_xlfn.IFS(I18="A",VLOOKUP(F18,F7数据库!C:Y,10,0),I18="B",VLOOKUP(F18,F7数据库!C:Y,16,0),I18="C",VLOOKUP(F18,F7数据库!C:Y,22,0))</f>
        <v>#N/A</v>
      </c>
      <c r="V18" s="18" t="e" cm="1">
        <f t="array" ref="V18">_xlfn.IFS(I18="A",VLOOKUP(F18,F7数据库!C:Y,11,0),I18="B",VLOOKUP(F18,F7数据库!C:Y,17,0),I18="C",VLOOKUP(F18,F7数据库!C:Y,23,0))</f>
        <v>#N/A</v>
      </c>
      <c r="W18" s="18"/>
    </row>
    <row r="19" spans="1:23" x14ac:dyDescent="0.25">
      <c r="A19" s="22"/>
      <c r="B19" s="3"/>
      <c r="C19" s="3"/>
      <c r="D19" s="3"/>
      <c r="E19" s="18" t="e">
        <f t="shared" ref="E19:F82" si="4">VALUE(TRIM(MID(SUBSTITUTE($B19,"-",REPT(" ",99)),COLUMN(B19)*99-98,99)))</f>
        <v>#VALUE!</v>
      </c>
      <c r="F19" s="18" t="e">
        <f t="shared" si="4"/>
        <v>#VALUE!</v>
      </c>
      <c r="G19" s="18" t="str">
        <f t="shared" ref="G19:K69" si="5">TRIM(MID(SUBSTITUTE($B19,"-",REPT(" ",99)),COLUMN(D19)*99-98,99))</f>
        <v/>
      </c>
      <c r="H19" s="18" t="str">
        <f t="shared" si="5"/>
        <v/>
      </c>
      <c r="I19" s="18" t="str">
        <f t="shared" si="5"/>
        <v/>
      </c>
      <c r="J19" s="18" t="str">
        <f t="shared" si="5"/>
        <v/>
      </c>
      <c r="K19" s="18" t="str">
        <f t="shared" si="5"/>
        <v/>
      </c>
      <c r="L19" s="18" t="e">
        <f>VLOOKUP(F19,F7数据库!C:Y,3,0)</f>
        <v>#VALUE!</v>
      </c>
      <c r="M19" s="18" t="e">
        <f t="shared" si="2"/>
        <v>#VALUE!</v>
      </c>
      <c r="N19" s="19" t="e">
        <f t="shared" si="3"/>
        <v>#VALUE!</v>
      </c>
      <c r="O19" s="18" t="e">
        <f>VLOOKUP(F19,F7数据库!C:Y,4,0)</f>
        <v>#VALUE!</v>
      </c>
      <c r="P19" s="18" t="e">
        <f>VLOOKUP(G19,F7数据库!AA:AB,2,0)</f>
        <v>#N/A</v>
      </c>
      <c r="Q19" s="18"/>
      <c r="R19" s="18" t="e" cm="1">
        <f t="array" ref="R19">_xlfn.IFS(I19="A",VLOOKUP(F19,F7数据库!C:Y,7,0),I19="B",VLOOKUP(F19,F7数据库!C:Y,13,0),I19="C",VLOOKUP(F19,F7数据库!C:Y,19,0))</f>
        <v>#N/A</v>
      </c>
      <c r="S19" s="18" t="e" cm="1">
        <f t="array" ref="S19">_xlfn.IFS(I19="A",VLOOKUP(F19,F7数据库!C:Y,8,0),I19="B",VLOOKUP(F19,F7数据库!C:Y,14,0),I19="C",VLOOKUP(F19,F7数据库!C:Y,20,0))</f>
        <v>#N/A</v>
      </c>
      <c r="T19" s="19" t="e" cm="1">
        <f t="array" ref="T19">_xlfn.IFS(I19="A",VLOOKUP(F19,F7数据库!C:Y,9,0),I19="B",VLOOKUP(F19,F7数据库!C:Y,15,0),I19="C",VLOOKUP(F19,F7数据库!C:Y,21,0))*C19</f>
        <v>#N/A</v>
      </c>
      <c r="U19" s="18" t="e">
        <f>_xlfn.IFS(I19="A",VLOOKUP(F19,F7数据库!C:Y,10,0),I19="B",VLOOKUP(F19,F7数据库!C:Y,16,0),I19="C",VLOOKUP(F19,F7数据库!C:Y,22,0))</f>
        <v>#N/A</v>
      </c>
      <c r="V19" s="18" t="e" cm="1">
        <f t="array" ref="V19">_xlfn.IFS(I19="A",VLOOKUP(F19,F7数据库!C:Y,11,0),I19="B",VLOOKUP(F19,F7数据库!C:Y,17,0),I19="C",VLOOKUP(F19,F7数据库!C:Y,23,0))</f>
        <v>#N/A</v>
      </c>
      <c r="W19" s="18"/>
    </row>
    <row r="20" spans="1:23" x14ac:dyDescent="0.25">
      <c r="A20" s="22"/>
      <c r="B20" s="3"/>
      <c r="C20" s="3"/>
      <c r="D20" s="3"/>
      <c r="E20" s="18" t="e">
        <f t="shared" si="4"/>
        <v>#VALUE!</v>
      </c>
      <c r="F20" s="18" t="e">
        <f t="shared" si="4"/>
        <v>#VALUE!</v>
      </c>
      <c r="G20" s="18" t="str">
        <f t="shared" si="5"/>
        <v/>
      </c>
      <c r="H20" s="18" t="str">
        <f t="shared" si="5"/>
        <v/>
      </c>
      <c r="I20" s="18" t="str">
        <f t="shared" si="5"/>
        <v/>
      </c>
      <c r="J20" s="18" t="str">
        <f t="shared" si="5"/>
        <v/>
      </c>
      <c r="K20" s="18" t="str">
        <f t="shared" si="5"/>
        <v/>
      </c>
      <c r="L20" s="18" t="e">
        <f>VLOOKUP(F20,F7数据库!C:Y,3,0)</f>
        <v>#VALUE!</v>
      </c>
      <c r="M20" s="18" t="e">
        <f t="shared" si="2"/>
        <v>#VALUE!</v>
      </c>
      <c r="N20" s="19" t="e">
        <f t="shared" si="3"/>
        <v>#VALUE!</v>
      </c>
      <c r="O20" s="18" t="e">
        <f>VLOOKUP(F20,F7数据库!C:Y,4,0)</f>
        <v>#VALUE!</v>
      </c>
      <c r="P20" s="18" t="e">
        <f>VLOOKUP(G20,F7数据库!AA:AB,2,0)</f>
        <v>#N/A</v>
      </c>
      <c r="Q20" s="18"/>
      <c r="R20" s="18" t="e" cm="1">
        <f t="array" ref="R20">_xlfn.IFS(I20="A",VLOOKUP(F20,F7数据库!C:Y,7,0),I20="B",VLOOKUP(F20,F7数据库!C:Y,13,0),I20="C",VLOOKUP(F20,F7数据库!C:Y,19,0))</f>
        <v>#N/A</v>
      </c>
      <c r="S20" s="18" t="e" cm="1">
        <f t="array" ref="S20">_xlfn.IFS(I20="A",VLOOKUP(F20,F7数据库!C:Y,8,0),I20="B",VLOOKUP(F20,F7数据库!C:Y,14,0),I20="C",VLOOKUP(F20,F7数据库!C:Y,20,0))</f>
        <v>#N/A</v>
      </c>
      <c r="T20" s="19" t="e" cm="1">
        <f t="array" ref="T20">_xlfn.IFS(I20="A",VLOOKUP(F20,F7数据库!C:Y,9,0),I20="B",VLOOKUP(F20,F7数据库!C:Y,15,0),I20="C",VLOOKUP(F20,F7数据库!C:Y,21,0))*C20</f>
        <v>#N/A</v>
      </c>
      <c r="U20" s="18" t="e">
        <f>_xlfn.IFS(I20="A",VLOOKUP(F20,F7数据库!C:Y,10,0),I20="B",VLOOKUP(F20,F7数据库!C:Y,16,0),I20="C",VLOOKUP(F20,F7数据库!C:Y,22,0))</f>
        <v>#N/A</v>
      </c>
      <c r="V20" s="18" t="e" cm="1">
        <f t="array" ref="V20">_xlfn.IFS(I20="A",VLOOKUP(F20,F7数据库!C:Y,11,0),I20="B",VLOOKUP(F20,F7数据库!C:Y,17,0),I20="C",VLOOKUP(F20,F7数据库!C:Y,23,0))</f>
        <v>#N/A</v>
      </c>
      <c r="W20" s="18"/>
    </row>
    <row r="21" spans="1:23" x14ac:dyDescent="0.25">
      <c r="A21" s="22"/>
      <c r="B21" s="3"/>
      <c r="C21" s="3"/>
      <c r="D21" s="3"/>
      <c r="E21" s="18" t="e">
        <f t="shared" si="4"/>
        <v>#VALUE!</v>
      </c>
      <c r="F21" s="18" t="e">
        <f t="shared" si="4"/>
        <v>#VALUE!</v>
      </c>
      <c r="G21" s="18" t="str">
        <f t="shared" si="5"/>
        <v/>
      </c>
      <c r="H21" s="18" t="str">
        <f t="shared" si="5"/>
        <v/>
      </c>
      <c r="I21" s="18" t="str">
        <f t="shared" si="5"/>
        <v/>
      </c>
      <c r="J21" s="18" t="str">
        <f t="shared" si="5"/>
        <v/>
      </c>
      <c r="K21" s="18" t="str">
        <f t="shared" si="5"/>
        <v/>
      </c>
      <c r="L21" s="18" t="e">
        <f>VLOOKUP(F21,F7数据库!C:Y,3,0)</f>
        <v>#VALUE!</v>
      </c>
      <c r="M21" s="18" t="e">
        <f t="shared" si="2"/>
        <v>#VALUE!</v>
      </c>
      <c r="N21" s="19" t="e">
        <f t="shared" si="3"/>
        <v>#VALUE!</v>
      </c>
      <c r="O21" s="18" t="e">
        <f>VLOOKUP(F21,F7数据库!C:Y,4,0)</f>
        <v>#VALUE!</v>
      </c>
      <c r="P21" s="18" t="e">
        <f>VLOOKUP(G21,F7数据库!AA:AB,2,0)</f>
        <v>#N/A</v>
      </c>
      <c r="Q21" s="18"/>
      <c r="R21" s="18" t="e" cm="1">
        <f t="array" ref="R21">_xlfn.IFS(I21="A",VLOOKUP(F21,F7数据库!C:Y,7,0),I21="B",VLOOKUP(F21,F7数据库!C:Y,13,0),I21="C",VLOOKUP(F21,F7数据库!C:Y,19,0))</f>
        <v>#N/A</v>
      </c>
      <c r="S21" s="18" t="e" cm="1">
        <f t="array" ref="S21">_xlfn.IFS(I21="A",VLOOKUP(F21,F7数据库!C:Y,8,0),I21="B",VLOOKUP(F21,F7数据库!C:Y,14,0),I21="C",VLOOKUP(F21,F7数据库!C:Y,20,0))</f>
        <v>#N/A</v>
      </c>
      <c r="T21" s="19" t="e" cm="1">
        <f t="array" ref="T21">_xlfn.IFS(I21="A",VLOOKUP(F21,F7数据库!C:Y,9,0),I21="B",VLOOKUP(F21,F7数据库!C:Y,15,0),I21="C",VLOOKUP(F21,F7数据库!C:Y,21,0))*C21</f>
        <v>#N/A</v>
      </c>
      <c r="U21" s="18" t="e">
        <f>_xlfn.IFS(I21="A",VLOOKUP(F21,F7数据库!C:Y,10,0),I21="B",VLOOKUP(F21,F7数据库!C:Y,16,0),I21="C",VLOOKUP(F21,F7数据库!C:Y,22,0))</f>
        <v>#N/A</v>
      </c>
      <c r="V21" s="18" t="e" cm="1">
        <f t="array" ref="V21">_xlfn.IFS(I21="A",VLOOKUP(F21,F7数据库!C:Y,11,0),I21="B",VLOOKUP(F21,F7数据库!C:Y,17,0),I21="C",VLOOKUP(F21,F7数据库!C:Y,23,0))</f>
        <v>#N/A</v>
      </c>
      <c r="W21" s="18"/>
    </row>
    <row r="22" spans="1:23" x14ac:dyDescent="0.25">
      <c r="A22" s="22"/>
      <c r="B22" s="3"/>
      <c r="C22" s="3"/>
      <c r="D22" s="3"/>
      <c r="E22" s="18" t="e">
        <f t="shared" si="4"/>
        <v>#VALUE!</v>
      </c>
      <c r="F22" s="18" t="e">
        <f t="shared" si="4"/>
        <v>#VALUE!</v>
      </c>
      <c r="G22" s="18" t="str">
        <f t="shared" si="5"/>
        <v/>
      </c>
      <c r="H22" s="18" t="str">
        <f t="shared" si="5"/>
        <v/>
      </c>
      <c r="I22" s="18" t="str">
        <f t="shared" si="5"/>
        <v/>
      </c>
      <c r="J22" s="18" t="str">
        <f t="shared" si="5"/>
        <v/>
      </c>
      <c r="K22" s="18" t="str">
        <f t="shared" si="5"/>
        <v/>
      </c>
      <c r="L22" s="18" t="e">
        <f>VLOOKUP(F22,F7数据库!C:Y,3,0)</f>
        <v>#VALUE!</v>
      </c>
      <c r="M22" s="18" t="e">
        <f t="shared" si="2"/>
        <v>#VALUE!</v>
      </c>
      <c r="N22" s="19" t="e">
        <f t="shared" si="3"/>
        <v>#VALUE!</v>
      </c>
      <c r="O22" s="18" t="e">
        <f>VLOOKUP(F22,F7数据库!C:Y,4,0)</f>
        <v>#VALUE!</v>
      </c>
      <c r="P22" s="18" t="e">
        <f>VLOOKUP(G22,F7数据库!AA:AB,2,0)</f>
        <v>#N/A</v>
      </c>
      <c r="Q22" s="18"/>
      <c r="R22" s="18" t="e" cm="1">
        <f t="array" ref="R22">_xlfn.IFS(I22="A",VLOOKUP(F22,F7数据库!C:Y,7,0),I22="B",VLOOKUP(F22,F7数据库!C:Y,13,0),I22="C",VLOOKUP(F22,F7数据库!C:Y,19,0))</f>
        <v>#N/A</v>
      </c>
      <c r="S22" s="18" t="e" cm="1">
        <f t="array" ref="S22">_xlfn.IFS(I22="A",VLOOKUP(F22,F7数据库!C:Y,8,0),I22="B",VLOOKUP(F22,F7数据库!C:Y,14,0),I22="C",VLOOKUP(F22,F7数据库!C:Y,20,0))</f>
        <v>#N/A</v>
      </c>
      <c r="T22" s="19" t="e" cm="1">
        <f t="array" ref="T22">_xlfn.IFS(I22="A",VLOOKUP(F22,F7数据库!C:Y,9,0),I22="B",VLOOKUP(F22,F7数据库!C:Y,15,0),I22="C",VLOOKUP(F22,F7数据库!C:Y,21,0))*C22</f>
        <v>#N/A</v>
      </c>
      <c r="U22" s="18" t="e">
        <f>_xlfn.IFS(I22="A",VLOOKUP(F22,F7数据库!C:Y,10,0),I22="B",VLOOKUP(F22,F7数据库!C:Y,16,0),I22="C",VLOOKUP(F22,F7数据库!C:Y,22,0))</f>
        <v>#N/A</v>
      </c>
      <c r="V22" s="18" t="e" cm="1">
        <f t="array" ref="V22">_xlfn.IFS(I22="A",VLOOKUP(F22,F7数据库!C:Y,11,0),I22="B",VLOOKUP(F22,F7数据库!C:Y,17,0),I22="C",VLOOKUP(F22,F7数据库!C:Y,23,0))</f>
        <v>#N/A</v>
      </c>
      <c r="W22" s="18"/>
    </row>
    <row r="23" spans="1:23" x14ac:dyDescent="0.25">
      <c r="A23" s="22"/>
      <c r="B23" s="3"/>
      <c r="C23" s="3"/>
      <c r="D23" s="3"/>
      <c r="E23" s="18" t="e">
        <f t="shared" si="4"/>
        <v>#VALUE!</v>
      </c>
      <c r="F23" s="18" t="e">
        <f t="shared" si="4"/>
        <v>#VALUE!</v>
      </c>
      <c r="G23" s="18" t="str">
        <f t="shared" si="5"/>
        <v/>
      </c>
      <c r="H23" s="18" t="str">
        <f t="shared" si="5"/>
        <v/>
      </c>
      <c r="I23" s="18" t="str">
        <f t="shared" si="5"/>
        <v/>
      </c>
      <c r="J23" s="18" t="str">
        <f t="shared" si="5"/>
        <v/>
      </c>
      <c r="K23" s="18" t="str">
        <f t="shared" si="5"/>
        <v/>
      </c>
      <c r="L23" s="18" t="e">
        <f>VLOOKUP(F23,F7数据库!C:Y,3,0)</f>
        <v>#VALUE!</v>
      </c>
      <c r="M23" s="18" t="e">
        <f t="shared" si="2"/>
        <v>#VALUE!</v>
      </c>
      <c r="N23" s="19" t="e">
        <f t="shared" si="3"/>
        <v>#VALUE!</v>
      </c>
      <c r="O23" s="18" t="e">
        <f>VLOOKUP(F23,F7数据库!C:Y,4,0)</f>
        <v>#VALUE!</v>
      </c>
      <c r="P23" s="18" t="e">
        <f>VLOOKUP(G23,F7数据库!AA:AB,2,0)</f>
        <v>#N/A</v>
      </c>
      <c r="Q23" s="18"/>
      <c r="R23" s="18" t="e" cm="1">
        <f t="array" ref="R23">_xlfn.IFS(I23="A",VLOOKUP(F23,F7数据库!C:Y,7,0),I23="B",VLOOKUP(F23,F7数据库!C:Y,13,0),I23="C",VLOOKUP(F23,F7数据库!C:Y,19,0))</f>
        <v>#N/A</v>
      </c>
      <c r="S23" s="18" t="e" cm="1">
        <f t="array" ref="S23">_xlfn.IFS(I23="A",VLOOKUP(F23,F7数据库!C:Y,8,0),I23="B",VLOOKUP(F23,F7数据库!C:Y,14,0),I23="C",VLOOKUP(F23,F7数据库!C:Y,20,0))</f>
        <v>#N/A</v>
      </c>
      <c r="T23" s="19" t="e" cm="1">
        <f t="array" ref="T23">_xlfn.IFS(I23="A",VLOOKUP(F23,F7数据库!C:Y,9,0),I23="B",VLOOKUP(F23,F7数据库!C:Y,15,0),I23="C",VLOOKUP(F23,F7数据库!C:Y,21,0))*C23</f>
        <v>#N/A</v>
      </c>
      <c r="U23" s="18" t="e">
        <f>_xlfn.IFS(I23="A",VLOOKUP(F23,F7数据库!C:Y,10,0),I23="B",VLOOKUP(F23,F7数据库!C:Y,16,0),I23="C",VLOOKUP(F23,F7数据库!C:Y,22,0))</f>
        <v>#N/A</v>
      </c>
      <c r="V23" s="18" t="e" cm="1">
        <f t="array" ref="V23">_xlfn.IFS(I23="A",VLOOKUP(F23,F7数据库!C:Y,11,0),I23="B",VLOOKUP(F23,F7数据库!C:Y,17,0),I23="C",VLOOKUP(F23,F7数据库!C:Y,23,0))</f>
        <v>#N/A</v>
      </c>
      <c r="W23" s="18"/>
    </row>
    <row r="24" spans="1:23" x14ac:dyDescent="0.25">
      <c r="A24" s="22"/>
      <c r="B24" s="3"/>
      <c r="C24" s="3"/>
      <c r="D24" s="3"/>
      <c r="E24" s="18" t="e">
        <f t="shared" si="4"/>
        <v>#VALUE!</v>
      </c>
      <c r="F24" s="18" t="e">
        <f t="shared" si="4"/>
        <v>#VALUE!</v>
      </c>
      <c r="G24" s="18" t="str">
        <f t="shared" si="5"/>
        <v/>
      </c>
      <c r="H24" s="18" t="str">
        <f t="shared" si="5"/>
        <v/>
      </c>
      <c r="I24" s="18" t="str">
        <f t="shared" si="5"/>
        <v/>
      </c>
      <c r="J24" s="18" t="str">
        <f t="shared" si="5"/>
        <v/>
      </c>
      <c r="K24" s="18" t="str">
        <f t="shared" si="5"/>
        <v/>
      </c>
      <c r="L24" s="18" t="e">
        <f>VLOOKUP(F24,F7数据库!C:Y,3,0)</f>
        <v>#VALUE!</v>
      </c>
      <c r="M24" s="18" t="e">
        <f t="shared" si="2"/>
        <v>#VALUE!</v>
      </c>
      <c r="N24" s="19" t="e">
        <f t="shared" si="3"/>
        <v>#VALUE!</v>
      </c>
      <c r="O24" s="18" t="e">
        <f>VLOOKUP(F24,F7数据库!C:Y,4,0)</f>
        <v>#VALUE!</v>
      </c>
      <c r="P24" s="18" t="e">
        <f>VLOOKUP(G24,F7数据库!AA:AB,2,0)</f>
        <v>#N/A</v>
      </c>
      <c r="Q24" s="18"/>
      <c r="R24" s="18" t="e" cm="1">
        <f t="array" ref="R24">_xlfn.IFS(I24="A",VLOOKUP(F24,F7数据库!C:Y,7,0),I24="B",VLOOKUP(F24,F7数据库!C:Y,13,0),I24="C",VLOOKUP(F24,F7数据库!C:Y,19,0))</f>
        <v>#N/A</v>
      </c>
      <c r="S24" s="18" t="e" cm="1">
        <f t="array" ref="S24">_xlfn.IFS(I24="A",VLOOKUP(F24,F7数据库!C:Y,8,0),I24="B",VLOOKUP(F24,F7数据库!C:Y,14,0),I24="C",VLOOKUP(F24,F7数据库!C:Y,20,0))</f>
        <v>#N/A</v>
      </c>
      <c r="T24" s="19" t="e" cm="1">
        <f t="array" ref="T24">_xlfn.IFS(I24="A",VLOOKUP(F24,F7数据库!C:Y,9,0),I24="B",VLOOKUP(F24,F7数据库!C:Y,15,0),I24="C",VLOOKUP(F24,F7数据库!C:Y,21,0))*C24</f>
        <v>#N/A</v>
      </c>
      <c r="U24" s="18" t="e">
        <f>_xlfn.IFS(I24="A",VLOOKUP(F24,F7数据库!C:Y,10,0),I24="B",VLOOKUP(F24,F7数据库!C:Y,16,0),I24="C",VLOOKUP(F24,F7数据库!C:Y,22,0))</f>
        <v>#N/A</v>
      </c>
      <c r="V24" s="18" t="e" cm="1">
        <f t="array" ref="V24">_xlfn.IFS(I24="A",VLOOKUP(F24,F7数据库!C:Y,11,0),I24="B",VLOOKUP(F24,F7数据库!C:Y,17,0),I24="C",VLOOKUP(F24,F7数据库!C:Y,23,0))</f>
        <v>#N/A</v>
      </c>
      <c r="W24" s="18"/>
    </row>
    <row r="25" spans="1:23" x14ac:dyDescent="0.25">
      <c r="A25" s="22"/>
      <c r="B25" s="3"/>
      <c r="C25" s="3"/>
      <c r="D25" s="3"/>
      <c r="E25" s="18" t="e">
        <f t="shared" si="4"/>
        <v>#VALUE!</v>
      </c>
      <c r="F25" s="18" t="e">
        <f t="shared" si="4"/>
        <v>#VALUE!</v>
      </c>
      <c r="G25" s="18" t="str">
        <f t="shared" si="5"/>
        <v/>
      </c>
      <c r="H25" s="18" t="str">
        <f t="shared" si="5"/>
        <v/>
      </c>
      <c r="I25" s="18" t="str">
        <f t="shared" si="5"/>
        <v/>
      </c>
      <c r="J25" s="18" t="str">
        <f t="shared" si="5"/>
        <v/>
      </c>
      <c r="K25" s="18" t="str">
        <f t="shared" si="5"/>
        <v/>
      </c>
      <c r="L25" s="18" t="e">
        <f>VLOOKUP(F25,F7数据库!C:Y,3,0)</f>
        <v>#VALUE!</v>
      </c>
      <c r="M25" s="18" t="e">
        <f t="shared" si="2"/>
        <v>#VALUE!</v>
      </c>
      <c r="N25" s="19" t="e">
        <f t="shared" si="3"/>
        <v>#VALUE!</v>
      </c>
      <c r="O25" s="18" t="e">
        <f>VLOOKUP(F25,F7数据库!C:Y,4,0)</f>
        <v>#VALUE!</v>
      </c>
      <c r="P25" s="18" t="e">
        <f>VLOOKUP(G25,F7数据库!AA:AB,2,0)</f>
        <v>#N/A</v>
      </c>
      <c r="Q25" s="18"/>
      <c r="R25" s="18" t="e" cm="1">
        <f t="array" ref="R25">_xlfn.IFS(I25="A",VLOOKUP(F25,F7数据库!C:Y,7,0),I25="B",VLOOKUP(F25,F7数据库!C:Y,13,0),I25="C",VLOOKUP(F25,F7数据库!C:Y,19,0))</f>
        <v>#N/A</v>
      </c>
      <c r="S25" s="18" t="e" cm="1">
        <f t="array" ref="S25">_xlfn.IFS(I25="A",VLOOKUP(F25,F7数据库!C:Y,8,0),I25="B",VLOOKUP(F25,F7数据库!C:Y,14,0),I25="C",VLOOKUP(F25,F7数据库!C:Y,20,0))</f>
        <v>#N/A</v>
      </c>
      <c r="T25" s="19" t="e" cm="1">
        <f t="array" ref="T25">_xlfn.IFS(I25="A",VLOOKUP(F25,F7数据库!C:Y,9,0),I25="B",VLOOKUP(F25,F7数据库!C:Y,15,0),I25="C",VLOOKUP(F25,F7数据库!C:Y,21,0))*C25</f>
        <v>#N/A</v>
      </c>
      <c r="U25" s="18" t="e">
        <f>_xlfn.IFS(I25="A",VLOOKUP(F25,F7数据库!C:Y,10,0),I25="B",VLOOKUP(F25,F7数据库!C:Y,16,0),I25="C",VLOOKUP(F25,F7数据库!C:Y,22,0))</f>
        <v>#N/A</v>
      </c>
      <c r="V25" s="18" t="e" cm="1">
        <f t="array" ref="V25">_xlfn.IFS(I25="A",VLOOKUP(F25,F7数据库!C:Y,11,0),I25="B",VLOOKUP(F25,F7数据库!C:Y,17,0),I25="C",VLOOKUP(F25,F7数据库!C:Y,23,0))</f>
        <v>#N/A</v>
      </c>
      <c r="W25" s="18"/>
    </row>
    <row r="26" spans="1:23" x14ac:dyDescent="0.25">
      <c r="A26" s="22"/>
      <c r="B26" s="3"/>
      <c r="C26" s="3"/>
      <c r="D26" s="3"/>
      <c r="E26" s="18" t="e">
        <f t="shared" si="4"/>
        <v>#VALUE!</v>
      </c>
      <c r="F26" s="18" t="e">
        <f t="shared" si="4"/>
        <v>#VALUE!</v>
      </c>
      <c r="G26" s="18" t="str">
        <f t="shared" si="5"/>
        <v/>
      </c>
      <c r="H26" s="18" t="str">
        <f t="shared" si="5"/>
        <v/>
      </c>
      <c r="I26" s="18" t="str">
        <f t="shared" si="5"/>
        <v/>
      </c>
      <c r="J26" s="18" t="str">
        <f t="shared" si="5"/>
        <v/>
      </c>
      <c r="K26" s="18" t="str">
        <f t="shared" si="5"/>
        <v/>
      </c>
      <c r="L26" s="18" t="e">
        <f>VLOOKUP(F26,F7数据库!C:Y,3,0)</f>
        <v>#VALUE!</v>
      </c>
      <c r="M26" s="18" t="e">
        <f t="shared" si="2"/>
        <v>#VALUE!</v>
      </c>
      <c r="N26" s="19" t="e">
        <f t="shared" si="3"/>
        <v>#VALUE!</v>
      </c>
      <c r="O26" s="18" t="e">
        <f>VLOOKUP(F26,F7数据库!C:Y,4,0)</f>
        <v>#VALUE!</v>
      </c>
      <c r="P26" s="18" t="e">
        <f>VLOOKUP(G26,F7数据库!AA:AB,2,0)</f>
        <v>#N/A</v>
      </c>
      <c r="Q26" s="18"/>
      <c r="R26" s="18" t="e" cm="1">
        <f t="array" ref="R26">_xlfn.IFS(I26="A",VLOOKUP(F26,F7数据库!C:Y,7,0),I26="B",VLOOKUP(F26,F7数据库!C:Y,13,0),I26="C",VLOOKUP(F26,F7数据库!C:Y,19,0))</f>
        <v>#N/A</v>
      </c>
      <c r="S26" s="18" t="e" cm="1">
        <f t="array" ref="S26">_xlfn.IFS(I26="A",VLOOKUP(F26,F7数据库!C:Y,8,0),I26="B",VLOOKUP(F26,F7数据库!C:Y,14,0),I26="C",VLOOKUP(F26,F7数据库!C:Y,20,0))</f>
        <v>#N/A</v>
      </c>
      <c r="T26" s="19" t="e" cm="1">
        <f t="array" ref="T26">_xlfn.IFS(I26="A",VLOOKUP(F26,F7数据库!C:Y,9,0),I26="B",VLOOKUP(F26,F7数据库!C:Y,15,0),I26="C",VLOOKUP(F26,F7数据库!C:Y,21,0))*C26</f>
        <v>#N/A</v>
      </c>
      <c r="U26" s="18" t="e">
        <f>_xlfn.IFS(I26="A",VLOOKUP(F26,F7数据库!C:Y,10,0),I26="B",VLOOKUP(F26,F7数据库!C:Y,16,0),I26="C",VLOOKUP(F26,F7数据库!C:Y,22,0))</f>
        <v>#N/A</v>
      </c>
      <c r="V26" s="18" t="e" cm="1">
        <f t="array" ref="V26">_xlfn.IFS(I26="A",VLOOKUP(F26,F7数据库!C:Y,11,0),I26="B",VLOOKUP(F26,F7数据库!C:Y,17,0),I26="C",VLOOKUP(F26,F7数据库!C:Y,23,0))</f>
        <v>#N/A</v>
      </c>
      <c r="W26" s="18"/>
    </row>
    <row r="27" spans="1:23" x14ac:dyDescent="0.25">
      <c r="A27" s="22"/>
      <c r="B27" s="3"/>
      <c r="C27" s="3"/>
      <c r="D27" s="3"/>
      <c r="E27" s="18" t="e">
        <f t="shared" si="4"/>
        <v>#VALUE!</v>
      </c>
      <c r="F27" s="18" t="e">
        <f t="shared" si="4"/>
        <v>#VALUE!</v>
      </c>
      <c r="G27" s="18" t="str">
        <f t="shared" si="5"/>
        <v/>
      </c>
      <c r="H27" s="18" t="str">
        <f t="shared" si="5"/>
        <v/>
      </c>
      <c r="I27" s="18" t="str">
        <f t="shared" si="5"/>
        <v/>
      </c>
      <c r="J27" s="18" t="str">
        <f t="shared" si="5"/>
        <v/>
      </c>
      <c r="K27" s="18" t="str">
        <f t="shared" si="5"/>
        <v/>
      </c>
      <c r="L27" s="18" t="e">
        <f>VLOOKUP(F27,F7数据库!C:Y,3,0)</f>
        <v>#VALUE!</v>
      </c>
      <c r="M27" s="18" t="e">
        <f t="shared" si="2"/>
        <v>#VALUE!</v>
      </c>
      <c r="N27" s="19" t="e">
        <f t="shared" si="3"/>
        <v>#VALUE!</v>
      </c>
      <c r="O27" s="18" t="e">
        <f>VLOOKUP(F27,F7数据库!C:Y,4,0)</f>
        <v>#VALUE!</v>
      </c>
      <c r="P27" s="18" t="e">
        <f>VLOOKUP(G27,F7数据库!AA:AB,2,0)</f>
        <v>#N/A</v>
      </c>
      <c r="Q27" s="18"/>
      <c r="R27" s="18" t="e" cm="1">
        <f t="array" ref="R27">_xlfn.IFS(I27="A",VLOOKUP(F27,F7数据库!C:Y,7,0),I27="B",VLOOKUP(F27,F7数据库!C:Y,13,0),I27="C",VLOOKUP(F27,F7数据库!C:Y,19,0))</f>
        <v>#N/A</v>
      </c>
      <c r="S27" s="18" t="e" cm="1">
        <f t="array" ref="S27">_xlfn.IFS(I27="A",VLOOKUP(F27,F7数据库!C:Y,8,0),I27="B",VLOOKUP(F27,F7数据库!C:Y,14,0),I27="C",VLOOKUP(F27,F7数据库!C:Y,20,0))</f>
        <v>#N/A</v>
      </c>
      <c r="T27" s="19" t="e" cm="1">
        <f t="array" ref="T27">_xlfn.IFS(I27="A",VLOOKUP(F27,F7数据库!C:Y,9,0),I27="B",VLOOKUP(F27,F7数据库!C:Y,15,0),I27="C",VLOOKUP(F27,F7数据库!C:Y,21,0))*C27</f>
        <v>#N/A</v>
      </c>
      <c r="U27" s="18" t="e">
        <f>_xlfn.IFS(I27="A",VLOOKUP(F27,F7数据库!C:Y,10,0),I27="B",VLOOKUP(F27,F7数据库!C:Y,16,0),I27="C",VLOOKUP(F27,F7数据库!C:Y,22,0))</f>
        <v>#N/A</v>
      </c>
      <c r="V27" s="18" t="e" cm="1">
        <f t="array" ref="V27">_xlfn.IFS(I27="A",VLOOKUP(F27,F7数据库!C:Y,11,0),I27="B",VLOOKUP(F27,F7数据库!C:Y,17,0),I27="C",VLOOKUP(F27,F7数据库!C:Y,23,0))</f>
        <v>#N/A</v>
      </c>
      <c r="W27" s="18"/>
    </row>
    <row r="28" spans="1:23" x14ac:dyDescent="0.25">
      <c r="A28" s="22"/>
      <c r="B28" s="3"/>
      <c r="C28" s="3"/>
      <c r="D28" s="3"/>
      <c r="E28" s="18" t="e">
        <f t="shared" si="4"/>
        <v>#VALUE!</v>
      </c>
      <c r="F28" s="18" t="e">
        <f t="shared" si="4"/>
        <v>#VALUE!</v>
      </c>
      <c r="G28" s="18" t="str">
        <f t="shared" si="5"/>
        <v/>
      </c>
      <c r="H28" s="18" t="str">
        <f t="shared" si="5"/>
        <v/>
      </c>
      <c r="I28" s="18" t="str">
        <f t="shared" si="5"/>
        <v/>
      </c>
      <c r="J28" s="18" t="str">
        <f t="shared" si="5"/>
        <v/>
      </c>
      <c r="K28" s="18" t="str">
        <f t="shared" si="5"/>
        <v/>
      </c>
      <c r="L28" s="18" t="e">
        <f>VLOOKUP(F28,F7数据库!C:Y,3,0)</f>
        <v>#VALUE!</v>
      </c>
      <c r="M28" s="18" t="e">
        <f t="shared" si="2"/>
        <v>#VALUE!</v>
      </c>
      <c r="N28" s="19" t="e">
        <f t="shared" si="3"/>
        <v>#VALUE!</v>
      </c>
      <c r="O28" s="18" t="e">
        <f>VLOOKUP(F28,F7数据库!C:Y,4,0)</f>
        <v>#VALUE!</v>
      </c>
      <c r="P28" s="18" t="e">
        <f>VLOOKUP(G28,F7数据库!AA:AB,2,0)</f>
        <v>#N/A</v>
      </c>
      <c r="Q28" s="18"/>
      <c r="R28" s="18" t="e" cm="1">
        <f t="array" ref="R28">_xlfn.IFS(I28="A",VLOOKUP(F28,F7数据库!C:Y,7,0),I28="B",VLOOKUP(F28,F7数据库!C:Y,13,0),I28="C",VLOOKUP(F28,F7数据库!C:Y,19,0))</f>
        <v>#N/A</v>
      </c>
      <c r="S28" s="18" t="e" cm="1">
        <f t="array" ref="S28">_xlfn.IFS(I28="A",VLOOKUP(F28,F7数据库!C:Y,8,0),I28="B",VLOOKUP(F28,F7数据库!C:Y,14,0),I28="C",VLOOKUP(F28,F7数据库!C:Y,20,0))</f>
        <v>#N/A</v>
      </c>
      <c r="T28" s="19" t="e" cm="1">
        <f t="array" ref="T28">_xlfn.IFS(I28="A",VLOOKUP(F28,F7数据库!C:Y,9,0),I28="B",VLOOKUP(F28,F7数据库!C:Y,15,0),I28="C",VLOOKUP(F28,F7数据库!C:Y,21,0))*C28</f>
        <v>#N/A</v>
      </c>
      <c r="U28" s="18" t="e">
        <f>_xlfn.IFS(I28="A",VLOOKUP(F28,F7数据库!C:Y,10,0),I28="B",VLOOKUP(F28,F7数据库!C:Y,16,0),I28="C",VLOOKUP(F28,F7数据库!C:Y,22,0))</f>
        <v>#N/A</v>
      </c>
      <c r="V28" s="18" t="e" cm="1">
        <f t="array" ref="V28">_xlfn.IFS(I28="A",VLOOKUP(F28,F7数据库!C:Y,11,0),I28="B",VLOOKUP(F28,F7数据库!C:Y,17,0),I28="C",VLOOKUP(F28,F7数据库!C:Y,23,0))</f>
        <v>#N/A</v>
      </c>
      <c r="W28" s="18"/>
    </row>
    <row r="29" spans="1:23" x14ac:dyDescent="0.25">
      <c r="A29" s="22"/>
      <c r="B29" s="3"/>
      <c r="C29" s="3"/>
      <c r="D29" s="3"/>
      <c r="E29" s="18" t="e">
        <f t="shared" si="4"/>
        <v>#VALUE!</v>
      </c>
      <c r="F29" s="18" t="e">
        <f t="shared" si="4"/>
        <v>#VALUE!</v>
      </c>
      <c r="G29" s="18" t="str">
        <f t="shared" si="5"/>
        <v/>
      </c>
      <c r="H29" s="18" t="str">
        <f t="shared" si="5"/>
        <v/>
      </c>
      <c r="I29" s="18" t="str">
        <f t="shared" si="5"/>
        <v/>
      </c>
      <c r="J29" s="18" t="str">
        <f t="shared" si="5"/>
        <v/>
      </c>
      <c r="K29" s="18" t="str">
        <f t="shared" si="5"/>
        <v/>
      </c>
      <c r="L29" s="18" t="e">
        <f>VLOOKUP(F29,F7数据库!C:Y,3,0)</f>
        <v>#VALUE!</v>
      </c>
      <c r="M29" s="18" t="e">
        <f t="shared" si="2"/>
        <v>#VALUE!</v>
      </c>
      <c r="N29" s="19" t="e">
        <f t="shared" si="3"/>
        <v>#VALUE!</v>
      </c>
      <c r="O29" s="18" t="e">
        <f>VLOOKUP(F29,F7数据库!C:Y,4,0)</f>
        <v>#VALUE!</v>
      </c>
      <c r="P29" s="18" t="e">
        <f>VLOOKUP(G29,F7数据库!AA:AB,2,0)</f>
        <v>#N/A</v>
      </c>
      <c r="Q29" s="18"/>
      <c r="R29" s="18" t="e" cm="1">
        <f t="array" ref="R29">_xlfn.IFS(I29="A",VLOOKUP(F29,F7数据库!C:Y,7,0),I29="B",VLOOKUP(F29,F7数据库!C:Y,13,0),I29="C",VLOOKUP(F29,F7数据库!C:Y,19,0))</f>
        <v>#N/A</v>
      </c>
      <c r="S29" s="18" t="e" cm="1">
        <f t="array" ref="S29">_xlfn.IFS(I29="A",VLOOKUP(F29,F7数据库!C:Y,8,0),I29="B",VLOOKUP(F29,F7数据库!C:Y,14,0),I29="C",VLOOKUP(F29,F7数据库!C:Y,20,0))</f>
        <v>#N/A</v>
      </c>
      <c r="T29" s="19" t="e" cm="1">
        <f t="array" ref="T29">_xlfn.IFS(I29="A",VLOOKUP(F29,F7数据库!C:Y,9,0),I29="B",VLOOKUP(F29,F7数据库!C:Y,15,0),I29="C",VLOOKUP(F29,F7数据库!C:Y,21,0))*C29</f>
        <v>#N/A</v>
      </c>
      <c r="U29" s="18" t="e">
        <f>_xlfn.IFS(I29="A",VLOOKUP(F29,F7数据库!C:Y,10,0),I29="B",VLOOKUP(F29,F7数据库!C:Y,16,0),I29="C",VLOOKUP(F29,F7数据库!C:Y,22,0))</f>
        <v>#N/A</v>
      </c>
      <c r="V29" s="18" t="e" cm="1">
        <f t="array" ref="V29">_xlfn.IFS(I29="A",VLOOKUP(F29,F7数据库!C:Y,11,0),I29="B",VLOOKUP(F29,F7数据库!C:Y,17,0),I29="C",VLOOKUP(F29,F7数据库!C:Y,23,0))</f>
        <v>#N/A</v>
      </c>
      <c r="W29" s="18"/>
    </row>
    <row r="30" spans="1:23" x14ac:dyDescent="0.25">
      <c r="A30" s="22"/>
      <c r="B30" s="3"/>
      <c r="C30" s="3"/>
      <c r="D30" s="3"/>
      <c r="E30" s="18" t="e">
        <f t="shared" si="4"/>
        <v>#VALUE!</v>
      </c>
      <c r="F30" s="18" t="e">
        <f t="shared" si="4"/>
        <v>#VALUE!</v>
      </c>
      <c r="G30" s="18" t="str">
        <f t="shared" si="5"/>
        <v/>
      </c>
      <c r="H30" s="18" t="str">
        <f t="shared" si="5"/>
        <v/>
      </c>
      <c r="I30" s="18" t="str">
        <f t="shared" si="5"/>
        <v/>
      </c>
      <c r="J30" s="18" t="str">
        <f t="shared" si="5"/>
        <v/>
      </c>
      <c r="K30" s="18" t="str">
        <f t="shared" si="5"/>
        <v/>
      </c>
      <c r="L30" s="18" t="e">
        <f>VLOOKUP(F30,F7数据库!C:Y,3,0)</f>
        <v>#VALUE!</v>
      </c>
      <c r="M30" s="18" t="e">
        <f t="shared" si="2"/>
        <v>#VALUE!</v>
      </c>
      <c r="N30" s="19" t="e">
        <f t="shared" si="3"/>
        <v>#VALUE!</v>
      </c>
      <c r="O30" s="18" t="e">
        <f>VLOOKUP(F30,F7数据库!C:Y,4,0)</f>
        <v>#VALUE!</v>
      </c>
      <c r="P30" s="18" t="e">
        <f>VLOOKUP(G30,F7数据库!AA:AB,2,0)</f>
        <v>#N/A</v>
      </c>
      <c r="Q30" s="18"/>
      <c r="R30" s="18" t="e" cm="1">
        <f t="array" ref="R30">_xlfn.IFS(I30="A",VLOOKUP(F30,F7数据库!C:Y,7,0),I30="B",VLOOKUP(F30,F7数据库!C:Y,13,0),I30="C",VLOOKUP(F30,F7数据库!C:Y,19,0))</f>
        <v>#N/A</v>
      </c>
      <c r="S30" s="18" t="e" cm="1">
        <f t="array" ref="S30">_xlfn.IFS(I30="A",VLOOKUP(F30,F7数据库!C:Y,8,0),I30="B",VLOOKUP(F30,F7数据库!C:Y,14,0),I30="C",VLOOKUP(F30,F7数据库!C:Y,20,0))</f>
        <v>#N/A</v>
      </c>
      <c r="T30" s="19" t="e" cm="1">
        <f t="array" ref="T30">_xlfn.IFS(I30="A",VLOOKUP(F30,F7数据库!C:Y,9,0),I30="B",VLOOKUP(F30,F7数据库!C:Y,15,0),I30="C",VLOOKUP(F30,F7数据库!C:Y,21,0))*C30</f>
        <v>#N/A</v>
      </c>
      <c r="U30" s="18" t="e">
        <f>_xlfn.IFS(I30="A",VLOOKUP(F30,F7数据库!C:Y,10,0),I30="B",VLOOKUP(F30,F7数据库!C:Y,16,0),I30="C",VLOOKUP(F30,F7数据库!C:Y,22,0))</f>
        <v>#N/A</v>
      </c>
      <c r="V30" s="18" t="e" cm="1">
        <f t="array" ref="V30">_xlfn.IFS(I30="A",VLOOKUP(F30,F7数据库!C:Y,11,0),I30="B",VLOOKUP(F30,F7数据库!C:Y,17,0),I30="C",VLOOKUP(F30,F7数据库!C:Y,23,0))</f>
        <v>#N/A</v>
      </c>
      <c r="W30" s="18"/>
    </row>
    <row r="31" spans="1:23" x14ac:dyDescent="0.25">
      <c r="A31" s="22"/>
      <c r="B31" s="3"/>
      <c r="C31" s="3"/>
      <c r="D31" s="3"/>
      <c r="E31" s="18" t="e">
        <f t="shared" si="4"/>
        <v>#VALUE!</v>
      </c>
      <c r="F31" s="18" t="e">
        <f t="shared" si="4"/>
        <v>#VALUE!</v>
      </c>
      <c r="G31" s="18" t="str">
        <f t="shared" si="5"/>
        <v/>
      </c>
      <c r="H31" s="18" t="str">
        <f t="shared" si="5"/>
        <v/>
      </c>
      <c r="I31" s="18" t="str">
        <f t="shared" si="5"/>
        <v/>
      </c>
      <c r="J31" s="18" t="str">
        <f t="shared" si="5"/>
        <v/>
      </c>
      <c r="K31" s="18" t="str">
        <f t="shared" si="5"/>
        <v/>
      </c>
      <c r="L31" s="18" t="e">
        <f>VLOOKUP(F31,F7数据库!C:Y,3,0)</f>
        <v>#VALUE!</v>
      </c>
      <c r="M31" s="18" t="e">
        <f t="shared" si="2"/>
        <v>#VALUE!</v>
      </c>
      <c r="N31" s="19" t="e">
        <f t="shared" si="3"/>
        <v>#VALUE!</v>
      </c>
      <c r="O31" s="18" t="e">
        <f>VLOOKUP(F31,F7数据库!C:Y,4,0)</f>
        <v>#VALUE!</v>
      </c>
      <c r="P31" s="18" t="e">
        <f>VLOOKUP(G31,F7数据库!AA:AB,2,0)</f>
        <v>#N/A</v>
      </c>
      <c r="Q31" s="18"/>
      <c r="R31" s="18" t="e" cm="1">
        <f t="array" ref="R31">_xlfn.IFS(I31="A",VLOOKUP(F31,F7数据库!C:Y,7,0),I31="B",VLOOKUP(F31,F7数据库!C:Y,13,0),I31="C",VLOOKUP(F31,F7数据库!C:Y,19,0))</f>
        <v>#N/A</v>
      </c>
      <c r="S31" s="18" t="e" cm="1">
        <f t="array" ref="S31">_xlfn.IFS(I31="A",VLOOKUP(F31,F7数据库!C:Y,8,0),I31="B",VLOOKUP(F31,F7数据库!C:Y,14,0),I31="C",VLOOKUP(F31,F7数据库!C:Y,20,0))</f>
        <v>#N/A</v>
      </c>
      <c r="T31" s="19" t="e" cm="1">
        <f t="array" ref="T31">_xlfn.IFS(I31="A",VLOOKUP(F31,F7数据库!C:Y,9,0),I31="B",VLOOKUP(F31,F7数据库!C:Y,15,0),I31="C",VLOOKUP(F31,F7数据库!C:Y,21,0))*C31</f>
        <v>#N/A</v>
      </c>
      <c r="U31" s="18" t="e">
        <f>_xlfn.IFS(I31="A",VLOOKUP(F31,F7数据库!C:Y,10,0),I31="B",VLOOKUP(F31,F7数据库!C:Y,16,0),I31="C",VLOOKUP(F31,F7数据库!C:Y,22,0))</f>
        <v>#N/A</v>
      </c>
      <c r="V31" s="18" t="e" cm="1">
        <f t="array" ref="V31">_xlfn.IFS(I31="A",VLOOKUP(F31,F7数据库!C:Y,11,0),I31="B",VLOOKUP(F31,F7数据库!C:Y,17,0),I31="C",VLOOKUP(F31,F7数据库!C:Y,23,0))</f>
        <v>#N/A</v>
      </c>
      <c r="W31" s="18"/>
    </row>
    <row r="32" spans="1:23" x14ac:dyDescent="0.25">
      <c r="A32" s="22"/>
      <c r="B32" s="3"/>
      <c r="C32" s="3"/>
      <c r="D32" s="3"/>
      <c r="E32" s="18" t="e">
        <f t="shared" si="4"/>
        <v>#VALUE!</v>
      </c>
      <c r="F32" s="18" t="e">
        <f t="shared" si="4"/>
        <v>#VALUE!</v>
      </c>
      <c r="G32" s="18" t="str">
        <f t="shared" si="5"/>
        <v/>
      </c>
      <c r="H32" s="18" t="str">
        <f t="shared" si="5"/>
        <v/>
      </c>
      <c r="I32" s="18" t="str">
        <f t="shared" si="5"/>
        <v/>
      </c>
      <c r="J32" s="18" t="str">
        <f t="shared" si="5"/>
        <v/>
      </c>
      <c r="K32" s="18" t="str">
        <f t="shared" si="5"/>
        <v/>
      </c>
      <c r="L32" s="18" t="e">
        <f>VLOOKUP(F32,F7数据库!C:Y,3,0)</f>
        <v>#VALUE!</v>
      </c>
      <c r="M32" s="18" t="e">
        <f t="shared" si="2"/>
        <v>#VALUE!</v>
      </c>
      <c r="N32" s="19" t="e">
        <f t="shared" si="3"/>
        <v>#VALUE!</v>
      </c>
      <c r="O32" s="18" t="e">
        <f>VLOOKUP(F32,F7数据库!C:Y,4,0)</f>
        <v>#VALUE!</v>
      </c>
      <c r="P32" s="18" t="e">
        <f>VLOOKUP(G32,F7数据库!AA:AB,2,0)</f>
        <v>#N/A</v>
      </c>
      <c r="Q32" s="18"/>
      <c r="R32" s="18" t="e" cm="1">
        <f t="array" ref="R32">_xlfn.IFS(I32="A",VLOOKUP(F32,F7数据库!C:Y,7,0),I32="B",VLOOKUP(F32,F7数据库!C:Y,13,0),I32="C",VLOOKUP(F32,F7数据库!C:Y,19,0))</f>
        <v>#N/A</v>
      </c>
      <c r="S32" s="18" t="e" cm="1">
        <f t="array" ref="S32">_xlfn.IFS(I32="A",VLOOKUP(F32,F7数据库!C:Y,8,0),I32="B",VLOOKUP(F32,F7数据库!C:Y,14,0),I32="C",VLOOKUP(F32,F7数据库!C:Y,20,0))</f>
        <v>#N/A</v>
      </c>
      <c r="T32" s="19" t="e" cm="1">
        <f t="array" ref="T32">_xlfn.IFS(I32="A",VLOOKUP(F32,F7数据库!C:Y,9,0),I32="B",VLOOKUP(F32,F7数据库!C:Y,15,0),I32="C",VLOOKUP(F32,F7数据库!C:Y,21,0))*C32</f>
        <v>#N/A</v>
      </c>
      <c r="U32" s="18" t="e">
        <f>_xlfn.IFS(I32="A",VLOOKUP(F32,F7数据库!C:Y,10,0),I32="B",VLOOKUP(F32,F7数据库!C:Y,16,0),I32="C",VLOOKUP(F32,F7数据库!C:Y,22,0))</f>
        <v>#N/A</v>
      </c>
      <c r="V32" s="18" t="e" cm="1">
        <f t="array" ref="V32">_xlfn.IFS(I32="A",VLOOKUP(F32,F7数据库!C:Y,11,0),I32="B",VLOOKUP(F32,F7数据库!C:Y,17,0),I32="C",VLOOKUP(F32,F7数据库!C:Y,23,0))</f>
        <v>#N/A</v>
      </c>
      <c r="W32" s="18"/>
    </row>
    <row r="33" spans="1:23" x14ac:dyDescent="0.25">
      <c r="A33" s="22"/>
      <c r="B33" s="3"/>
      <c r="C33" s="3"/>
      <c r="D33" s="3"/>
      <c r="E33" s="18" t="e">
        <f t="shared" si="4"/>
        <v>#VALUE!</v>
      </c>
      <c r="F33" s="18" t="e">
        <f t="shared" si="4"/>
        <v>#VALUE!</v>
      </c>
      <c r="G33" s="18" t="str">
        <f t="shared" si="5"/>
        <v/>
      </c>
      <c r="H33" s="18" t="str">
        <f t="shared" si="5"/>
        <v/>
      </c>
      <c r="I33" s="18" t="str">
        <f t="shared" si="5"/>
        <v/>
      </c>
      <c r="J33" s="18" t="str">
        <f t="shared" si="5"/>
        <v/>
      </c>
      <c r="K33" s="18" t="str">
        <f t="shared" si="5"/>
        <v/>
      </c>
      <c r="L33" s="18" t="e">
        <f>VLOOKUP(F33,F7数据库!C:Y,3,0)</f>
        <v>#VALUE!</v>
      </c>
      <c r="M33" s="18" t="e">
        <f t="shared" si="2"/>
        <v>#VALUE!</v>
      </c>
      <c r="N33" s="19" t="e">
        <f t="shared" si="3"/>
        <v>#VALUE!</v>
      </c>
      <c r="O33" s="18" t="e">
        <f>VLOOKUP(F33,F7数据库!C:Y,4,0)</f>
        <v>#VALUE!</v>
      </c>
      <c r="P33" s="18" t="e">
        <f>VLOOKUP(G33,F7数据库!AA:AB,2,0)</f>
        <v>#N/A</v>
      </c>
      <c r="Q33" s="18"/>
      <c r="R33" s="18" t="e" cm="1">
        <f t="array" ref="R33">_xlfn.IFS(I33="A",VLOOKUP(F33,F7数据库!C:Y,7,0),I33="B",VLOOKUP(F33,F7数据库!C:Y,13,0),I33="C",VLOOKUP(F33,F7数据库!C:Y,19,0))</f>
        <v>#N/A</v>
      </c>
      <c r="S33" s="18" t="e" cm="1">
        <f t="array" ref="S33">_xlfn.IFS(I33="A",VLOOKUP(F33,F7数据库!C:Y,8,0),I33="B",VLOOKUP(F33,F7数据库!C:Y,14,0),I33="C",VLOOKUP(F33,F7数据库!C:Y,20,0))</f>
        <v>#N/A</v>
      </c>
      <c r="T33" s="19" t="e" cm="1">
        <f t="array" ref="T33">_xlfn.IFS(I33="A",VLOOKUP(F33,F7数据库!C:Y,9,0),I33="B",VLOOKUP(F33,F7数据库!C:Y,15,0),I33="C",VLOOKUP(F33,F7数据库!C:Y,21,0))*C33</f>
        <v>#N/A</v>
      </c>
      <c r="U33" s="18" t="e">
        <f>_xlfn.IFS(I33="A",VLOOKUP(F33,F7数据库!C:Y,10,0),I33="B",VLOOKUP(F33,F7数据库!C:Y,16,0),I33="C",VLOOKUP(F33,F7数据库!C:Y,22,0))</f>
        <v>#N/A</v>
      </c>
      <c r="V33" s="18" t="e" cm="1">
        <f t="array" ref="V33">_xlfn.IFS(I33="A",VLOOKUP(F33,F7数据库!C:Y,11,0),I33="B",VLOOKUP(F33,F7数据库!C:Y,17,0),I33="C",VLOOKUP(F33,F7数据库!C:Y,23,0))</f>
        <v>#N/A</v>
      </c>
      <c r="W33" s="18"/>
    </row>
    <row r="34" spans="1:23" x14ac:dyDescent="0.25">
      <c r="A34" s="22"/>
      <c r="B34" s="3"/>
      <c r="C34" s="3"/>
      <c r="D34" s="3"/>
      <c r="E34" s="18" t="e">
        <f t="shared" si="4"/>
        <v>#VALUE!</v>
      </c>
      <c r="F34" s="18" t="e">
        <f t="shared" si="4"/>
        <v>#VALUE!</v>
      </c>
      <c r="G34" s="18" t="str">
        <f t="shared" si="5"/>
        <v/>
      </c>
      <c r="H34" s="18" t="str">
        <f t="shared" si="5"/>
        <v/>
      </c>
      <c r="I34" s="18" t="str">
        <f t="shared" si="5"/>
        <v/>
      </c>
      <c r="J34" s="18" t="str">
        <f t="shared" si="5"/>
        <v/>
      </c>
      <c r="K34" s="18" t="str">
        <f t="shared" si="5"/>
        <v/>
      </c>
      <c r="L34" s="18" t="e">
        <f>VLOOKUP(F34,F7数据库!C:Y,3,0)</f>
        <v>#VALUE!</v>
      </c>
      <c r="M34" s="18" t="e">
        <f t="shared" si="2"/>
        <v>#VALUE!</v>
      </c>
      <c r="N34" s="19" t="e">
        <f t="shared" si="3"/>
        <v>#VALUE!</v>
      </c>
      <c r="O34" s="18" t="e">
        <f>VLOOKUP(F34,F7数据库!C:Y,4,0)</f>
        <v>#VALUE!</v>
      </c>
      <c r="P34" s="18" t="e">
        <f>VLOOKUP(G34,F7数据库!AA:AB,2,0)</f>
        <v>#N/A</v>
      </c>
      <c r="Q34" s="18"/>
      <c r="R34" s="18" t="e" cm="1">
        <f t="array" ref="R34">_xlfn.IFS(I34="A",VLOOKUP(F34,F7数据库!C:Y,7,0),I34="B",VLOOKUP(F34,F7数据库!C:Y,13,0),I34="C",VLOOKUP(F34,F7数据库!C:Y,19,0))</f>
        <v>#N/A</v>
      </c>
      <c r="S34" s="18" t="e" cm="1">
        <f t="array" ref="S34">_xlfn.IFS(I34="A",VLOOKUP(F34,F7数据库!C:Y,8,0),I34="B",VLOOKUP(F34,F7数据库!C:Y,14,0),I34="C",VLOOKUP(F34,F7数据库!C:Y,20,0))</f>
        <v>#N/A</v>
      </c>
      <c r="T34" s="19" t="e" cm="1">
        <f t="array" ref="T34">_xlfn.IFS(I34="A",VLOOKUP(F34,F7数据库!C:Y,9,0),I34="B",VLOOKUP(F34,F7数据库!C:Y,15,0),I34="C",VLOOKUP(F34,F7数据库!C:Y,21,0))*C34</f>
        <v>#N/A</v>
      </c>
      <c r="U34" s="18" t="e">
        <f>_xlfn.IFS(I34="A",VLOOKUP(F34,F7数据库!C:Y,10,0),I34="B",VLOOKUP(F34,F7数据库!C:Y,16,0),I34="C",VLOOKUP(F34,F7数据库!C:Y,22,0))</f>
        <v>#N/A</v>
      </c>
      <c r="V34" s="18" t="e" cm="1">
        <f t="array" ref="V34">_xlfn.IFS(I34="A",VLOOKUP(F34,F7数据库!C:Y,11,0),I34="B",VLOOKUP(F34,F7数据库!C:Y,17,0),I34="C",VLOOKUP(F34,F7数据库!C:Y,23,0))</f>
        <v>#N/A</v>
      </c>
      <c r="W34" s="18"/>
    </row>
    <row r="35" spans="1:23" x14ac:dyDescent="0.25">
      <c r="A35" s="22"/>
      <c r="B35" s="3"/>
      <c r="C35" s="3"/>
      <c r="D35" s="3"/>
      <c r="E35" s="18" t="e">
        <f t="shared" si="4"/>
        <v>#VALUE!</v>
      </c>
      <c r="F35" s="18" t="e">
        <f t="shared" si="4"/>
        <v>#VALUE!</v>
      </c>
      <c r="G35" s="18" t="str">
        <f t="shared" si="5"/>
        <v/>
      </c>
      <c r="H35" s="18" t="str">
        <f t="shared" si="5"/>
        <v/>
      </c>
      <c r="I35" s="18" t="str">
        <f t="shared" si="5"/>
        <v/>
      </c>
      <c r="J35" s="18" t="str">
        <f t="shared" si="5"/>
        <v/>
      </c>
      <c r="K35" s="18" t="str">
        <f t="shared" si="5"/>
        <v/>
      </c>
      <c r="L35" s="18" t="e">
        <f>VLOOKUP(F35,F7数据库!C:Y,3,0)</f>
        <v>#VALUE!</v>
      </c>
      <c r="M35" s="18" t="e">
        <f t="shared" si="2"/>
        <v>#VALUE!</v>
      </c>
      <c r="N35" s="19" t="e">
        <f t="shared" si="3"/>
        <v>#VALUE!</v>
      </c>
      <c r="O35" s="18" t="e">
        <f>VLOOKUP(F35,F7数据库!C:Y,4,0)</f>
        <v>#VALUE!</v>
      </c>
      <c r="P35" s="18" t="e">
        <f>VLOOKUP(G35,F7数据库!AA:AB,2,0)</f>
        <v>#N/A</v>
      </c>
      <c r="Q35" s="18"/>
      <c r="R35" s="18" t="e" cm="1">
        <f t="array" ref="R35">_xlfn.IFS(I35="A",VLOOKUP(F35,F7数据库!C:Y,7,0),I35="B",VLOOKUP(F35,F7数据库!C:Y,13,0),I35="C",VLOOKUP(F35,F7数据库!C:Y,19,0))</f>
        <v>#N/A</v>
      </c>
      <c r="S35" s="18" t="e" cm="1">
        <f t="array" ref="S35">_xlfn.IFS(I35="A",VLOOKUP(F35,F7数据库!C:Y,8,0),I35="B",VLOOKUP(F35,F7数据库!C:Y,14,0),I35="C",VLOOKUP(F35,F7数据库!C:Y,20,0))</f>
        <v>#N/A</v>
      </c>
      <c r="T35" s="19" t="e" cm="1">
        <f t="array" ref="T35">_xlfn.IFS(I35="A",VLOOKUP(F35,F7数据库!C:Y,9,0),I35="B",VLOOKUP(F35,F7数据库!C:Y,15,0),I35="C",VLOOKUP(F35,F7数据库!C:Y,21,0))*C35</f>
        <v>#N/A</v>
      </c>
      <c r="U35" s="18" t="e">
        <f>_xlfn.IFS(I35="A",VLOOKUP(F35,F7数据库!C:Y,10,0),I35="B",VLOOKUP(F35,F7数据库!C:Y,16,0),I35="C",VLOOKUP(F35,F7数据库!C:Y,22,0))</f>
        <v>#N/A</v>
      </c>
      <c r="V35" s="18" t="e" cm="1">
        <f t="array" ref="V35">_xlfn.IFS(I35="A",VLOOKUP(F35,F7数据库!C:Y,11,0),I35="B",VLOOKUP(F35,F7数据库!C:Y,17,0),I35="C",VLOOKUP(F35,F7数据库!C:Y,23,0))</f>
        <v>#N/A</v>
      </c>
      <c r="W35" s="18"/>
    </row>
    <row r="36" spans="1:23" x14ac:dyDescent="0.25">
      <c r="A36" s="22"/>
      <c r="B36" s="3"/>
      <c r="C36" s="3"/>
      <c r="D36" s="3"/>
      <c r="E36" s="18" t="e">
        <f t="shared" si="4"/>
        <v>#VALUE!</v>
      </c>
      <c r="F36" s="18" t="e">
        <f t="shared" si="4"/>
        <v>#VALUE!</v>
      </c>
      <c r="G36" s="18" t="str">
        <f t="shared" si="5"/>
        <v/>
      </c>
      <c r="H36" s="18" t="str">
        <f t="shared" si="5"/>
        <v/>
      </c>
      <c r="I36" s="18" t="str">
        <f t="shared" si="5"/>
        <v/>
      </c>
      <c r="J36" s="18" t="str">
        <f t="shared" si="5"/>
        <v/>
      </c>
      <c r="K36" s="18" t="str">
        <f t="shared" si="5"/>
        <v/>
      </c>
      <c r="L36" s="18" t="e">
        <f>VLOOKUP(F36,F7数据库!C:Y,3,0)</f>
        <v>#VALUE!</v>
      </c>
      <c r="M36" s="18" t="e">
        <f t="shared" si="2"/>
        <v>#VALUE!</v>
      </c>
      <c r="N36" s="19" t="e">
        <f t="shared" si="3"/>
        <v>#VALUE!</v>
      </c>
      <c r="O36" s="18" t="e">
        <f>VLOOKUP(F36,F7数据库!C:Y,4,0)</f>
        <v>#VALUE!</v>
      </c>
      <c r="P36" s="18" t="e">
        <f>VLOOKUP(G36,F7数据库!AA:AB,2,0)</f>
        <v>#N/A</v>
      </c>
      <c r="Q36" s="18"/>
      <c r="R36" s="18" t="e" cm="1">
        <f t="array" ref="R36">_xlfn.IFS(I36="A",VLOOKUP(F36,F7数据库!C:Y,7,0),I36="B",VLOOKUP(F36,F7数据库!C:Y,13,0),I36="C",VLOOKUP(F36,F7数据库!C:Y,19,0))</f>
        <v>#N/A</v>
      </c>
      <c r="S36" s="18" t="e" cm="1">
        <f t="array" ref="S36">_xlfn.IFS(I36="A",VLOOKUP(F36,F7数据库!C:Y,8,0),I36="B",VLOOKUP(F36,F7数据库!C:Y,14,0),I36="C",VLOOKUP(F36,F7数据库!C:Y,20,0))</f>
        <v>#N/A</v>
      </c>
      <c r="T36" s="19" t="e" cm="1">
        <f t="array" ref="T36">_xlfn.IFS(I36="A",VLOOKUP(F36,F7数据库!C:Y,9,0),I36="B",VLOOKUP(F36,F7数据库!C:Y,15,0),I36="C",VLOOKUP(F36,F7数据库!C:Y,21,0))*C36</f>
        <v>#N/A</v>
      </c>
      <c r="U36" s="18" t="e">
        <f>_xlfn.IFS(I36="A",VLOOKUP(F36,F7数据库!C:Y,10,0),I36="B",VLOOKUP(F36,F7数据库!C:Y,16,0),I36="C",VLOOKUP(F36,F7数据库!C:Y,22,0))</f>
        <v>#N/A</v>
      </c>
      <c r="V36" s="18" t="e" cm="1">
        <f t="array" ref="V36">_xlfn.IFS(I36="A",VLOOKUP(F36,F7数据库!C:Y,11,0),I36="B",VLOOKUP(F36,F7数据库!C:Y,17,0),I36="C",VLOOKUP(F36,F7数据库!C:Y,23,0))</f>
        <v>#N/A</v>
      </c>
      <c r="W36" s="18"/>
    </row>
    <row r="37" spans="1:23" x14ac:dyDescent="0.25">
      <c r="A37" s="22"/>
      <c r="B37" s="3"/>
      <c r="C37" s="3"/>
      <c r="D37" s="3"/>
      <c r="E37" s="18" t="e">
        <f t="shared" si="4"/>
        <v>#VALUE!</v>
      </c>
      <c r="F37" s="18" t="e">
        <f t="shared" si="4"/>
        <v>#VALUE!</v>
      </c>
      <c r="G37" s="18" t="str">
        <f t="shared" si="5"/>
        <v/>
      </c>
      <c r="H37" s="18" t="str">
        <f t="shared" si="5"/>
        <v/>
      </c>
      <c r="I37" s="18" t="str">
        <f t="shared" si="5"/>
        <v/>
      </c>
      <c r="J37" s="18" t="str">
        <f t="shared" si="5"/>
        <v/>
      </c>
      <c r="K37" s="18" t="str">
        <f t="shared" si="5"/>
        <v/>
      </c>
      <c r="L37" s="18" t="e">
        <f>VLOOKUP(F37,F7数据库!C:Y,3,0)</f>
        <v>#VALUE!</v>
      </c>
      <c r="M37" s="18" t="e">
        <f t="shared" si="2"/>
        <v>#VALUE!</v>
      </c>
      <c r="N37" s="19" t="e">
        <f t="shared" si="3"/>
        <v>#VALUE!</v>
      </c>
      <c r="O37" s="18" t="e">
        <f>VLOOKUP(F37,F7数据库!C:Y,4,0)</f>
        <v>#VALUE!</v>
      </c>
      <c r="P37" s="18" t="e">
        <f>VLOOKUP(G37,F7数据库!AA:AB,2,0)</f>
        <v>#N/A</v>
      </c>
      <c r="Q37" s="18"/>
      <c r="R37" s="18" t="e" cm="1">
        <f t="array" ref="R37">_xlfn.IFS(I37="A",VLOOKUP(F37,F7数据库!C:Y,7,0),I37="B",VLOOKUP(F37,F7数据库!C:Y,13,0),I37="C",VLOOKUP(F37,F7数据库!C:Y,19,0))</f>
        <v>#N/A</v>
      </c>
      <c r="S37" s="18" t="e" cm="1">
        <f t="array" ref="S37">_xlfn.IFS(I37="A",VLOOKUP(F37,F7数据库!C:Y,8,0),I37="B",VLOOKUP(F37,F7数据库!C:Y,14,0),I37="C",VLOOKUP(F37,F7数据库!C:Y,20,0))</f>
        <v>#N/A</v>
      </c>
      <c r="T37" s="19" t="e" cm="1">
        <f t="array" ref="T37">_xlfn.IFS(I37="A",VLOOKUP(F37,F7数据库!C:Y,9,0),I37="B",VLOOKUP(F37,F7数据库!C:Y,15,0),I37="C",VLOOKUP(F37,F7数据库!C:Y,21,0))*C37</f>
        <v>#N/A</v>
      </c>
      <c r="U37" s="18" t="e">
        <f>_xlfn.IFS(I37="A",VLOOKUP(F37,F7数据库!C:Y,10,0),I37="B",VLOOKUP(F37,F7数据库!C:Y,16,0),I37="C",VLOOKUP(F37,F7数据库!C:Y,22,0))</f>
        <v>#N/A</v>
      </c>
      <c r="V37" s="18" t="e" cm="1">
        <f t="array" ref="V37">_xlfn.IFS(I37="A",VLOOKUP(F37,F7数据库!C:Y,11,0),I37="B",VLOOKUP(F37,F7数据库!C:Y,17,0),I37="C",VLOOKUP(F37,F7数据库!C:Y,23,0))</f>
        <v>#N/A</v>
      </c>
      <c r="W37" s="18"/>
    </row>
    <row r="38" spans="1:23" x14ac:dyDescent="0.25">
      <c r="A38" s="22"/>
      <c r="B38" s="3"/>
      <c r="C38" s="3"/>
      <c r="D38" s="3"/>
      <c r="E38" s="18" t="e">
        <f t="shared" si="4"/>
        <v>#VALUE!</v>
      </c>
      <c r="F38" s="18" t="e">
        <f t="shared" si="4"/>
        <v>#VALUE!</v>
      </c>
      <c r="G38" s="18" t="str">
        <f t="shared" si="5"/>
        <v/>
      </c>
      <c r="H38" s="18" t="str">
        <f t="shared" si="5"/>
        <v/>
      </c>
      <c r="I38" s="18" t="str">
        <f t="shared" si="5"/>
        <v/>
      </c>
      <c r="J38" s="18" t="str">
        <f t="shared" si="5"/>
        <v/>
      </c>
      <c r="K38" s="18" t="str">
        <f t="shared" si="5"/>
        <v/>
      </c>
      <c r="L38" s="18" t="e">
        <f>VLOOKUP(F38,F7数据库!C:Y,3,0)</f>
        <v>#VALUE!</v>
      </c>
      <c r="M38" s="18" t="e">
        <f t="shared" si="2"/>
        <v>#VALUE!</v>
      </c>
      <c r="N38" s="19" t="e">
        <f t="shared" si="3"/>
        <v>#VALUE!</v>
      </c>
      <c r="O38" s="18" t="e">
        <f>VLOOKUP(F38,F7数据库!C:Y,4,0)</f>
        <v>#VALUE!</v>
      </c>
      <c r="P38" s="18" t="e">
        <f>VLOOKUP(G38,F7数据库!AA:AB,2,0)</f>
        <v>#N/A</v>
      </c>
      <c r="Q38" s="18"/>
      <c r="R38" s="18" t="e" cm="1">
        <f t="array" ref="R38">_xlfn.IFS(I38="A",VLOOKUP(F38,F7数据库!C:Y,7,0),I38="B",VLOOKUP(F38,F7数据库!C:Y,13,0),I38="C",VLOOKUP(F38,F7数据库!C:Y,19,0))</f>
        <v>#N/A</v>
      </c>
      <c r="S38" s="18" t="e" cm="1">
        <f t="array" ref="S38">_xlfn.IFS(I38="A",VLOOKUP(F38,F7数据库!C:Y,8,0),I38="B",VLOOKUP(F38,F7数据库!C:Y,14,0),I38="C",VLOOKUP(F38,F7数据库!C:Y,20,0))</f>
        <v>#N/A</v>
      </c>
      <c r="T38" s="19" t="e" cm="1">
        <f t="array" ref="T38">_xlfn.IFS(I38="A",VLOOKUP(F38,F7数据库!C:Y,9,0),I38="B",VLOOKUP(F38,F7数据库!C:Y,15,0),I38="C",VLOOKUP(F38,F7数据库!C:Y,21,0))*C38</f>
        <v>#N/A</v>
      </c>
      <c r="U38" s="18" t="e">
        <f>_xlfn.IFS(I38="A",VLOOKUP(F38,F7数据库!C:Y,10,0),I38="B",VLOOKUP(F38,F7数据库!C:Y,16,0),I38="C",VLOOKUP(F38,F7数据库!C:Y,22,0))</f>
        <v>#N/A</v>
      </c>
      <c r="V38" s="18" t="e" cm="1">
        <f t="array" ref="V38">_xlfn.IFS(I38="A",VLOOKUP(F38,F7数据库!C:Y,11,0),I38="B",VLOOKUP(F38,F7数据库!C:Y,17,0),I38="C",VLOOKUP(F38,F7数据库!C:Y,23,0))</f>
        <v>#N/A</v>
      </c>
      <c r="W38" s="18"/>
    </row>
    <row r="39" spans="1:23" x14ac:dyDescent="0.25">
      <c r="A39" s="22"/>
      <c r="B39" s="3"/>
      <c r="C39" s="3"/>
      <c r="D39" s="3"/>
      <c r="E39" s="18" t="e">
        <f t="shared" si="4"/>
        <v>#VALUE!</v>
      </c>
      <c r="F39" s="18" t="e">
        <f t="shared" si="4"/>
        <v>#VALUE!</v>
      </c>
      <c r="G39" s="18" t="str">
        <f t="shared" si="5"/>
        <v/>
      </c>
      <c r="H39" s="18" t="str">
        <f t="shared" si="5"/>
        <v/>
      </c>
      <c r="I39" s="18" t="str">
        <f t="shared" si="5"/>
        <v/>
      </c>
      <c r="J39" s="18" t="str">
        <f t="shared" si="5"/>
        <v/>
      </c>
      <c r="K39" s="18" t="str">
        <f t="shared" si="5"/>
        <v/>
      </c>
      <c r="L39" s="18" t="e">
        <f>VLOOKUP(F39,F7数据库!C:Y,3,0)</f>
        <v>#VALUE!</v>
      </c>
      <c r="M39" s="18" t="e">
        <f t="shared" si="2"/>
        <v>#VALUE!</v>
      </c>
      <c r="N39" s="19" t="e">
        <f t="shared" si="3"/>
        <v>#VALUE!</v>
      </c>
      <c r="O39" s="18" t="e">
        <f>VLOOKUP(F39,F7数据库!C:Y,4,0)</f>
        <v>#VALUE!</v>
      </c>
      <c r="P39" s="18" t="e">
        <f>VLOOKUP(G39,F7数据库!AA:AB,2,0)</f>
        <v>#N/A</v>
      </c>
      <c r="Q39" s="18"/>
      <c r="R39" s="18" t="e" cm="1">
        <f t="array" ref="R39">_xlfn.IFS(I39="A",VLOOKUP(F39,F7数据库!C:Y,7,0),I39="B",VLOOKUP(F39,F7数据库!C:Y,13,0),I39="C",VLOOKUP(F39,F7数据库!C:Y,19,0))</f>
        <v>#N/A</v>
      </c>
      <c r="S39" s="18" t="e" cm="1">
        <f t="array" ref="S39">_xlfn.IFS(I39="A",VLOOKUP(F39,F7数据库!C:Y,8,0),I39="B",VLOOKUP(F39,F7数据库!C:Y,14,0),I39="C",VLOOKUP(F39,F7数据库!C:Y,20,0))</f>
        <v>#N/A</v>
      </c>
      <c r="T39" s="19" t="e" cm="1">
        <f t="array" ref="T39">_xlfn.IFS(I39="A",VLOOKUP(F39,F7数据库!C:Y,9,0),I39="B",VLOOKUP(F39,F7数据库!C:Y,15,0),I39="C",VLOOKUP(F39,F7数据库!C:Y,21,0))*C39</f>
        <v>#N/A</v>
      </c>
      <c r="U39" s="18" t="e">
        <f>_xlfn.IFS(I39="A",VLOOKUP(F39,F7数据库!C:Y,10,0),I39="B",VLOOKUP(F39,F7数据库!C:Y,16,0),I39="C",VLOOKUP(F39,F7数据库!C:Y,22,0))</f>
        <v>#N/A</v>
      </c>
      <c r="V39" s="18" t="e" cm="1">
        <f t="array" ref="V39">_xlfn.IFS(I39="A",VLOOKUP(F39,F7数据库!C:Y,11,0),I39="B",VLOOKUP(F39,F7数据库!C:Y,17,0),I39="C",VLOOKUP(F39,F7数据库!C:Y,23,0))</f>
        <v>#N/A</v>
      </c>
      <c r="W39" s="18"/>
    </row>
    <row r="40" spans="1:23" x14ac:dyDescent="0.25">
      <c r="A40" s="22"/>
      <c r="B40" s="3"/>
      <c r="C40" s="3"/>
      <c r="D40" s="3"/>
      <c r="E40" s="18" t="e">
        <f t="shared" si="4"/>
        <v>#VALUE!</v>
      </c>
      <c r="F40" s="18" t="e">
        <f t="shared" si="4"/>
        <v>#VALUE!</v>
      </c>
      <c r="G40" s="18" t="str">
        <f t="shared" si="5"/>
        <v/>
      </c>
      <c r="H40" s="18" t="str">
        <f t="shared" si="5"/>
        <v/>
      </c>
      <c r="I40" s="18" t="str">
        <f t="shared" si="5"/>
        <v/>
      </c>
      <c r="J40" s="18" t="str">
        <f t="shared" si="5"/>
        <v/>
      </c>
      <c r="K40" s="18" t="str">
        <f t="shared" si="5"/>
        <v/>
      </c>
      <c r="L40" s="18" t="e">
        <f>VLOOKUP(F40,F7数据库!C:Y,3,0)</f>
        <v>#VALUE!</v>
      </c>
      <c r="M40" s="18" t="e">
        <f t="shared" si="2"/>
        <v>#VALUE!</v>
      </c>
      <c r="N40" s="19" t="e">
        <f t="shared" si="3"/>
        <v>#VALUE!</v>
      </c>
      <c r="O40" s="18" t="e">
        <f>VLOOKUP(F40,F7数据库!C:Y,4,0)</f>
        <v>#VALUE!</v>
      </c>
      <c r="P40" s="18" t="e">
        <f>VLOOKUP(G40,F7数据库!AA:AB,2,0)</f>
        <v>#N/A</v>
      </c>
      <c r="Q40" s="18"/>
      <c r="R40" s="18" t="e" cm="1">
        <f t="array" ref="R40">_xlfn.IFS(I40="A",VLOOKUP(F40,F7数据库!C:Y,7,0),I40="B",VLOOKUP(F40,F7数据库!C:Y,13,0),I40="C",VLOOKUP(F40,F7数据库!C:Y,19,0))</f>
        <v>#N/A</v>
      </c>
      <c r="S40" s="18" t="e" cm="1">
        <f t="array" ref="S40">_xlfn.IFS(I40="A",VLOOKUP(F40,F7数据库!C:Y,8,0),I40="B",VLOOKUP(F40,F7数据库!C:Y,14,0),I40="C",VLOOKUP(F40,F7数据库!C:Y,20,0))</f>
        <v>#N/A</v>
      </c>
      <c r="T40" s="19" t="e" cm="1">
        <f t="array" ref="T40">_xlfn.IFS(I40="A",VLOOKUP(F40,F7数据库!C:Y,9,0),I40="B",VLOOKUP(F40,F7数据库!C:Y,15,0),I40="C",VLOOKUP(F40,F7数据库!C:Y,21,0))*C40</f>
        <v>#N/A</v>
      </c>
      <c r="U40" s="18" t="e">
        <f>_xlfn.IFS(I40="A",VLOOKUP(F40,F7数据库!C:Y,10,0),I40="B",VLOOKUP(F40,F7数据库!C:Y,16,0),I40="C",VLOOKUP(F40,F7数据库!C:Y,22,0))</f>
        <v>#N/A</v>
      </c>
      <c r="V40" s="18" t="e" cm="1">
        <f t="array" ref="V40">_xlfn.IFS(I40="A",VLOOKUP(F40,F7数据库!C:Y,11,0),I40="B",VLOOKUP(F40,F7数据库!C:Y,17,0),I40="C",VLOOKUP(F40,F7数据库!C:Y,23,0))</f>
        <v>#N/A</v>
      </c>
      <c r="W40" s="18"/>
    </row>
    <row r="41" spans="1:23" x14ac:dyDescent="0.25">
      <c r="A41" s="22"/>
      <c r="B41" s="3"/>
      <c r="C41" s="3"/>
      <c r="D41" s="3"/>
      <c r="E41" s="18" t="e">
        <f t="shared" si="4"/>
        <v>#VALUE!</v>
      </c>
      <c r="F41" s="18" t="e">
        <f t="shared" si="4"/>
        <v>#VALUE!</v>
      </c>
      <c r="G41" s="18" t="str">
        <f t="shared" si="5"/>
        <v/>
      </c>
      <c r="H41" s="18" t="str">
        <f t="shared" si="5"/>
        <v/>
      </c>
      <c r="I41" s="18" t="str">
        <f t="shared" si="5"/>
        <v/>
      </c>
      <c r="J41" s="18" t="str">
        <f t="shared" si="5"/>
        <v/>
      </c>
      <c r="K41" s="18" t="str">
        <f t="shared" si="5"/>
        <v/>
      </c>
      <c r="L41" s="18" t="e">
        <f>VLOOKUP(F41,F7数据库!C:Y,3,0)</f>
        <v>#VALUE!</v>
      </c>
      <c r="M41" s="18" t="e">
        <f t="shared" si="2"/>
        <v>#VALUE!</v>
      </c>
      <c r="N41" s="19" t="e">
        <f t="shared" si="3"/>
        <v>#VALUE!</v>
      </c>
      <c r="O41" s="18" t="e">
        <f>VLOOKUP(F41,F7数据库!C:Y,4,0)</f>
        <v>#VALUE!</v>
      </c>
      <c r="P41" s="18" t="e">
        <f>VLOOKUP(G41,F7数据库!AA:AB,2,0)</f>
        <v>#N/A</v>
      </c>
      <c r="Q41" s="18"/>
      <c r="R41" s="18" t="e" cm="1">
        <f t="array" ref="R41">_xlfn.IFS(I41="A",VLOOKUP(F41,F7数据库!C:Y,7,0),I41="B",VLOOKUP(F41,F7数据库!C:Y,13,0),I41="C",VLOOKUP(F41,F7数据库!C:Y,19,0))</f>
        <v>#N/A</v>
      </c>
      <c r="S41" s="18" t="e" cm="1">
        <f t="array" ref="S41">_xlfn.IFS(I41="A",VLOOKUP(F41,F7数据库!C:Y,8,0),I41="B",VLOOKUP(F41,F7数据库!C:Y,14,0),I41="C",VLOOKUP(F41,F7数据库!C:Y,20,0))</f>
        <v>#N/A</v>
      </c>
      <c r="T41" s="19" t="e" cm="1">
        <f t="array" ref="T41">_xlfn.IFS(I41="A",VLOOKUP(F41,F7数据库!C:Y,9,0),I41="B",VLOOKUP(F41,F7数据库!C:Y,15,0),I41="C",VLOOKUP(F41,F7数据库!C:Y,21,0))*C41</f>
        <v>#N/A</v>
      </c>
      <c r="U41" s="18" t="e">
        <f>_xlfn.IFS(I41="A",VLOOKUP(F41,F7数据库!C:Y,10,0),I41="B",VLOOKUP(F41,F7数据库!C:Y,16,0),I41="C",VLOOKUP(F41,F7数据库!C:Y,22,0))</f>
        <v>#N/A</v>
      </c>
      <c r="V41" s="18" t="e" cm="1">
        <f t="array" ref="V41">_xlfn.IFS(I41="A",VLOOKUP(F41,F7数据库!C:Y,11,0),I41="B",VLOOKUP(F41,F7数据库!C:Y,17,0),I41="C",VLOOKUP(F41,F7数据库!C:Y,23,0))</f>
        <v>#N/A</v>
      </c>
      <c r="W41" s="18"/>
    </row>
    <row r="42" spans="1:23" x14ac:dyDescent="0.25">
      <c r="A42" s="22"/>
      <c r="B42" s="3"/>
      <c r="C42" s="3"/>
      <c r="D42" s="3"/>
      <c r="E42" s="18" t="e">
        <f t="shared" si="4"/>
        <v>#VALUE!</v>
      </c>
      <c r="F42" s="18" t="e">
        <f t="shared" si="4"/>
        <v>#VALUE!</v>
      </c>
      <c r="G42" s="18" t="str">
        <f t="shared" si="5"/>
        <v/>
      </c>
      <c r="H42" s="18" t="str">
        <f t="shared" si="5"/>
        <v/>
      </c>
      <c r="I42" s="18" t="str">
        <f t="shared" si="5"/>
        <v/>
      </c>
      <c r="J42" s="18" t="str">
        <f t="shared" si="5"/>
        <v/>
      </c>
      <c r="K42" s="18" t="str">
        <f t="shared" si="5"/>
        <v/>
      </c>
      <c r="L42" s="18" t="e">
        <f>VLOOKUP(F42,F7数据库!C:Y,3,0)</f>
        <v>#VALUE!</v>
      </c>
      <c r="M42" s="18" t="e">
        <f t="shared" si="2"/>
        <v>#VALUE!</v>
      </c>
      <c r="N42" s="19" t="e">
        <f t="shared" si="3"/>
        <v>#VALUE!</v>
      </c>
      <c r="O42" s="18" t="e">
        <f>VLOOKUP(F42,F7数据库!C:Y,4,0)</f>
        <v>#VALUE!</v>
      </c>
      <c r="P42" s="18" t="e">
        <f>VLOOKUP(G42,F7数据库!AA:AB,2,0)</f>
        <v>#N/A</v>
      </c>
      <c r="Q42" s="18"/>
      <c r="R42" s="18" t="e" cm="1">
        <f t="array" ref="R42">_xlfn.IFS(I42="A",VLOOKUP(F42,F7数据库!C:Y,7,0),I42="B",VLOOKUP(F42,F7数据库!C:Y,13,0),I42="C",VLOOKUP(F42,F7数据库!C:Y,19,0))</f>
        <v>#N/A</v>
      </c>
      <c r="S42" s="18" t="e" cm="1">
        <f t="array" ref="S42">_xlfn.IFS(I42="A",VLOOKUP(F42,F7数据库!C:Y,8,0),I42="B",VLOOKUP(F42,F7数据库!C:Y,14,0),I42="C",VLOOKUP(F42,F7数据库!C:Y,20,0))</f>
        <v>#N/A</v>
      </c>
      <c r="T42" s="19" t="e" cm="1">
        <f t="array" ref="T42">_xlfn.IFS(I42="A",VLOOKUP(F42,F7数据库!C:Y,9,0),I42="B",VLOOKUP(F42,F7数据库!C:Y,15,0),I42="C",VLOOKUP(F42,F7数据库!C:Y,21,0))*C42</f>
        <v>#N/A</v>
      </c>
      <c r="U42" s="18" t="e">
        <f>_xlfn.IFS(I42="A",VLOOKUP(F42,F7数据库!C:Y,10,0),I42="B",VLOOKUP(F42,F7数据库!C:Y,16,0),I42="C",VLOOKUP(F42,F7数据库!C:Y,22,0))</f>
        <v>#N/A</v>
      </c>
      <c r="V42" s="18" t="e" cm="1">
        <f t="array" ref="V42">_xlfn.IFS(I42="A",VLOOKUP(F42,F7数据库!C:Y,11,0),I42="B",VLOOKUP(F42,F7数据库!C:Y,17,0),I42="C",VLOOKUP(F42,F7数据库!C:Y,23,0))</f>
        <v>#N/A</v>
      </c>
      <c r="W42" s="18"/>
    </row>
    <row r="43" spans="1:23" x14ac:dyDescent="0.25">
      <c r="A43" s="22"/>
      <c r="B43" s="3"/>
      <c r="C43" s="3"/>
      <c r="D43" s="3"/>
      <c r="E43" s="18" t="e">
        <f t="shared" si="4"/>
        <v>#VALUE!</v>
      </c>
      <c r="F43" s="18" t="e">
        <f t="shared" si="4"/>
        <v>#VALUE!</v>
      </c>
      <c r="G43" s="18" t="str">
        <f t="shared" si="5"/>
        <v/>
      </c>
      <c r="H43" s="18" t="str">
        <f t="shared" si="5"/>
        <v/>
      </c>
      <c r="I43" s="18" t="str">
        <f t="shared" si="5"/>
        <v/>
      </c>
      <c r="J43" s="18" t="str">
        <f t="shared" si="5"/>
        <v/>
      </c>
      <c r="K43" s="18" t="str">
        <f t="shared" si="5"/>
        <v/>
      </c>
      <c r="L43" s="18" t="e">
        <f>VLOOKUP(F43,F7数据库!C:Y,3,0)</f>
        <v>#VALUE!</v>
      </c>
      <c r="M43" s="18" t="e">
        <f t="shared" si="2"/>
        <v>#VALUE!</v>
      </c>
      <c r="N43" s="19" t="e">
        <f t="shared" si="3"/>
        <v>#VALUE!</v>
      </c>
      <c r="O43" s="18" t="e">
        <f>VLOOKUP(F43,F7数据库!C:Y,4,0)</f>
        <v>#VALUE!</v>
      </c>
      <c r="P43" s="18" t="e">
        <f>VLOOKUP(G43,F7数据库!AA:AB,2,0)</f>
        <v>#N/A</v>
      </c>
      <c r="Q43" s="18"/>
      <c r="R43" s="18" t="e" cm="1">
        <f t="array" ref="R43">_xlfn.IFS(I43="A",VLOOKUP(F43,F7数据库!C:Y,7,0),I43="B",VLOOKUP(F43,F7数据库!C:Y,13,0),I43="C",VLOOKUP(F43,F7数据库!C:Y,19,0))</f>
        <v>#N/A</v>
      </c>
      <c r="S43" s="18" t="e" cm="1">
        <f t="array" ref="S43">_xlfn.IFS(I43="A",VLOOKUP(F43,F7数据库!C:Y,8,0),I43="B",VLOOKUP(F43,F7数据库!C:Y,14,0),I43="C",VLOOKUP(F43,F7数据库!C:Y,20,0))</f>
        <v>#N/A</v>
      </c>
      <c r="T43" s="19" t="e" cm="1">
        <f t="array" ref="T43">_xlfn.IFS(I43="A",VLOOKUP(F43,F7数据库!C:Y,9,0),I43="B",VLOOKUP(F43,F7数据库!C:Y,15,0),I43="C",VLOOKUP(F43,F7数据库!C:Y,21,0))*C43</f>
        <v>#N/A</v>
      </c>
      <c r="U43" s="18" t="e">
        <f>_xlfn.IFS(I43="A",VLOOKUP(F43,F7数据库!C:Y,10,0),I43="B",VLOOKUP(F43,F7数据库!C:Y,16,0),I43="C",VLOOKUP(F43,F7数据库!C:Y,22,0))</f>
        <v>#N/A</v>
      </c>
      <c r="V43" s="18" t="e" cm="1">
        <f t="array" ref="V43">_xlfn.IFS(I43="A",VLOOKUP(F43,F7数据库!C:Y,11,0),I43="B",VLOOKUP(F43,F7数据库!C:Y,17,0),I43="C",VLOOKUP(F43,F7数据库!C:Y,23,0))</f>
        <v>#N/A</v>
      </c>
      <c r="W43" s="18"/>
    </row>
    <row r="44" spans="1:23" x14ac:dyDescent="0.25">
      <c r="A44" s="22"/>
      <c r="B44" s="3"/>
      <c r="C44" s="3"/>
      <c r="D44" s="3"/>
      <c r="E44" s="18" t="e">
        <f t="shared" si="4"/>
        <v>#VALUE!</v>
      </c>
      <c r="F44" s="18" t="e">
        <f t="shared" si="4"/>
        <v>#VALUE!</v>
      </c>
      <c r="G44" s="18" t="str">
        <f t="shared" si="5"/>
        <v/>
      </c>
      <c r="H44" s="18" t="str">
        <f t="shared" si="5"/>
        <v/>
      </c>
      <c r="I44" s="18" t="str">
        <f t="shared" si="5"/>
        <v/>
      </c>
      <c r="J44" s="18" t="str">
        <f t="shared" si="5"/>
        <v/>
      </c>
      <c r="K44" s="18" t="str">
        <f t="shared" si="5"/>
        <v/>
      </c>
      <c r="L44" s="18" t="e">
        <f>VLOOKUP(F44,F7数据库!C:Y,3,0)</f>
        <v>#VALUE!</v>
      </c>
      <c r="M44" s="18" t="e">
        <f t="shared" si="2"/>
        <v>#VALUE!</v>
      </c>
      <c r="N44" s="19" t="e">
        <f t="shared" si="3"/>
        <v>#VALUE!</v>
      </c>
      <c r="O44" s="18" t="e">
        <f>VLOOKUP(F44,F7数据库!C:Y,4,0)</f>
        <v>#VALUE!</v>
      </c>
      <c r="P44" s="18" t="e">
        <f>VLOOKUP(G44,F7数据库!AA:AB,2,0)</f>
        <v>#N/A</v>
      </c>
      <c r="Q44" s="18"/>
      <c r="R44" s="18" t="e" cm="1">
        <f t="array" ref="R44">_xlfn.IFS(I44="A",VLOOKUP(F44,F7数据库!C:Y,7,0),I44="B",VLOOKUP(F44,F7数据库!C:Y,13,0),I44="C",VLOOKUP(F44,F7数据库!C:Y,19,0))</f>
        <v>#N/A</v>
      </c>
      <c r="S44" s="18" t="e" cm="1">
        <f t="array" ref="S44">_xlfn.IFS(I44="A",VLOOKUP(F44,F7数据库!C:Y,8,0),I44="B",VLOOKUP(F44,F7数据库!C:Y,14,0),I44="C",VLOOKUP(F44,F7数据库!C:Y,20,0))</f>
        <v>#N/A</v>
      </c>
      <c r="T44" s="19" t="e" cm="1">
        <f t="array" ref="T44">_xlfn.IFS(I44="A",VLOOKUP(F44,F7数据库!C:Y,9,0),I44="B",VLOOKUP(F44,F7数据库!C:Y,15,0),I44="C",VLOOKUP(F44,F7数据库!C:Y,21,0))*C44</f>
        <v>#N/A</v>
      </c>
      <c r="U44" s="18" t="e">
        <f>_xlfn.IFS(I44="A",VLOOKUP(F44,F7数据库!C:Y,10,0),I44="B",VLOOKUP(F44,F7数据库!C:Y,16,0),I44="C",VLOOKUP(F44,F7数据库!C:Y,22,0))</f>
        <v>#N/A</v>
      </c>
      <c r="V44" s="18" t="e" cm="1">
        <f t="array" ref="V44">_xlfn.IFS(I44="A",VLOOKUP(F44,F7数据库!C:Y,11,0),I44="B",VLOOKUP(F44,F7数据库!C:Y,17,0),I44="C",VLOOKUP(F44,F7数据库!C:Y,23,0))</f>
        <v>#N/A</v>
      </c>
      <c r="W44" s="18"/>
    </row>
    <row r="45" spans="1:23" x14ac:dyDescent="0.25">
      <c r="A45" s="22"/>
      <c r="B45" s="3"/>
      <c r="C45" s="3"/>
      <c r="D45" s="3"/>
      <c r="E45" s="18" t="e">
        <f t="shared" si="4"/>
        <v>#VALUE!</v>
      </c>
      <c r="F45" s="18" t="e">
        <f t="shared" si="4"/>
        <v>#VALUE!</v>
      </c>
      <c r="G45" s="18" t="str">
        <f t="shared" si="5"/>
        <v/>
      </c>
      <c r="H45" s="18" t="str">
        <f t="shared" si="5"/>
        <v/>
      </c>
      <c r="I45" s="18" t="str">
        <f t="shared" si="5"/>
        <v/>
      </c>
      <c r="J45" s="18" t="str">
        <f t="shared" si="5"/>
        <v/>
      </c>
      <c r="K45" s="18" t="str">
        <f t="shared" si="5"/>
        <v/>
      </c>
      <c r="L45" s="18" t="e">
        <f>VLOOKUP(F45,F7数据库!C:Y,3,0)</f>
        <v>#VALUE!</v>
      </c>
      <c r="M45" s="18" t="e">
        <f t="shared" si="2"/>
        <v>#VALUE!</v>
      </c>
      <c r="N45" s="19" t="e">
        <f t="shared" si="3"/>
        <v>#VALUE!</v>
      </c>
      <c r="O45" s="18" t="e">
        <f>VLOOKUP(F45,F7数据库!C:Y,4,0)</f>
        <v>#VALUE!</v>
      </c>
      <c r="P45" s="18" t="e">
        <f>VLOOKUP(G45,F7数据库!AA:AB,2,0)</f>
        <v>#N/A</v>
      </c>
      <c r="Q45" s="18"/>
      <c r="R45" s="18" t="e" cm="1">
        <f t="array" ref="R45">_xlfn.IFS(I45="A",VLOOKUP(F45,F7数据库!C:Y,7,0),I45="B",VLOOKUP(F45,F7数据库!C:Y,13,0),I45="C",VLOOKUP(F45,F7数据库!C:Y,19,0))</f>
        <v>#N/A</v>
      </c>
      <c r="S45" s="18" t="e" cm="1">
        <f t="array" ref="S45">_xlfn.IFS(I45="A",VLOOKUP(F45,F7数据库!C:Y,8,0),I45="B",VLOOKUP(F45,F7数据库!C:Y,14,0),I45="C",VLOOKUP(F45,F7数据库!C:Y,20,0))</f>
        <v>#N/A</v>
      </c>
      <c r="T45" s="19" t="e" cm="1">
        <f t="array" ref="T45">_xlfn.IFS(I45="A",VLOOKUP(F45,F7数据库!C:Y,9,0),I45="B",VLOOKUP(F45,F7数据库!C:Y,15,0),I45="C",VLOOKUP(F45,F7数据库!C:Y,21,0))*C45</f>
        <v>#N/A</v>
      </c>
      <c r="U45" s="18" t="e">
        <f>_xlfn.IFS(I45="A",VLOOKUP(F45,F7数据库!C:Y,10,0),I45="B",VLOOKUP(F45,F7数据库!C:Y,16,0),I45="C",VLOOKUP(F45,F7数据库!C:Y,22,0))</f>
        <v>#N/A</v>
      </c>
      <c r="V45" s="18" t="e" cm="1">
        <f t="array" ref="V45">_xlfn.IFS(I45="A",VLOOKUP(F45,F7数据库!C:Y,11,0),I45="B",VLOOKUP(F45,F7数据库!C:Y,17,0),I45="C",VLOOKUP(F45,F7数据库!C:Y,23,0))</f>
        <v>#N/A</v>
      </c>
      <c r="W45" s="18"/>
    </row>
    <row r="46" spans="1:23" x14ac:dyDescent="0.25">
      <c r="A46" s="22"/>
      <c r="B46" s="3"/>
      <c r="C46" s="3"/>
      <c r="D46" s="3"/>
      <c r="E46" s="18" t="e">
        <f t="shared" si="4"/>
        <v>#VALUE!</v>
      </c>
      <c r="F46" s="18" t="e">
        <f t="shared" si="4"/>
        <v>#VALUE!</v>
      </c>
      <c r="G46" s="18" t="str">
        <f t="shared" si="5"/>
        <v/>
      </c>
      <c r="H46" s="18" t="str">
        <f t="shared" si="5"/>
        <v/>
      </c>
      <c r="I46" s="18" t="str">
        <f t="shared" si="5"/>
        <v/>
      </c>
      <c r="J46" s="18" t="str">
        <f t="shared" si="5"/>
        <v/>
      </c>
      <c r="K46" s="18" t="str">
        <f t="shared" si="5"/>
        <v/>
      </c>
      <c r="L46" s="18" t="e">
        <f>VLOOKUP(F46,F7数据库!C:Y,3,0)</f>
        <v>#VALUE!</v>
      </c>
      <c r="M46" s="18" t="e">
        <f t="shared" si="2"/>
        <v>#VALUE!</v>
      </c>
      <c r="N46" s="19" t="e">
        <f t="shared" si="3"/>
        <v>#VALUE!</v>
      </c>
      <c r="O46" s="18" t="e">
        <f>VLOOKUP(F46,F7数据库!C:Y,4,0)</f>
        <v>#VALUE!</v>
      </c>
      <c r="P46" s="18" t="e">
        <f>VLOOKUP(G46,F7数据库!AA:AB,2,0)</f>
        <v>#N/A</v>
      </c>
      <c r="Q46" s="18"/>
      <c r="R46" s="18" t="e" cm="1">
        <f t="array" ref="R46">_xlfn.IFS(I46="A",VLOOKUP(F46,F7数据库!C:Y,7,0),I46="B",VLOOKUP(F46,F7数据库!C:Y,13,0),I46="C",VLOOKUP(F46,F7数据库!C:Y,19,0))</f>
        <v>#N/A</v>
      </c>
      <c r="S46" s="18" t="e" cm="1">
        <f t="array" ref="S46">_xlfn.IFS(I46="A",VLOOKUP(F46,F7数据库!C:Y,8,0),I46="B",VLOOKUP(F46,F7数据库!C:Y,14,0),I46="C",VLOOKUP(F46,F7数据库!C:Y,20,0))</f>
        <v>#N/A</v>
      </c>
      <c r="T46" s="19" t="e" cm="1">
        <f t="array" ref="T46">_xlfn.IFS(I46="A",VLOOKUP(F46,F7数据库!C:Y,9,0),I46="B",VLOOKUP(F46,F7数据库!C:Y,15,0),I46="C",VLOOKUP(F46,F7数据库!C:Y,21,0))*C46</f>
        <v>#N/A</v>
      </c>
      <c r="U46" s="18" t="e">
        <f>_xlfn.IFS(I46="A",VLOOKUP(F46,F7数据库!C:Y,10,0),I46="B",VLOOKUP(F46,F7数据库!C:Y,16,0),I46="C",VLOOKUP(F46,F7数据库!C:Y,22,0))</f>
        <v>#N/A</v>
      </c>
      <c r="V46" s="18" t="e" cm="1">
        <f t="array" ref="V46">_xlfn.IFS(I46="A",VLOOKUP(F46,F7数据库!C:Y,11,0),I46="B",VLOOKUP(F46,F7数据库!C:Y,17,0),I46="C",VLOOKUP(F46,F7数据库!C:Y,23,0))</f>
        <v>#N/A</v>
      </c>
      <c r="W46" s="18"/>
    </row>
    <row r="47" spans="1:23" x14ac:dyDescent="0.25">
      <c r="A47" s="22"/>
      <c r="B47" s="3"/>
      <c r="C47" s="3"/>
      <c r="D47" s="3"/>
      <c r="E47" s="18" t="e">
        <f t="shared" si="4"/>
        <v>#VALUE!</v>
      </c>
      <c r="F47" s="18" t="e">
        <f t="shared" si="4"/>
        <v>#VALUE!</v>
      </c>
      <c r="G47" s="18" t="str">
        <f t="shared" si="5"/>
        <v/>
      </c>
      <c r="H47" s="18" t="str">
        <f t="shared" si="5"/>
        <v/>
      </c>
      <c r="I47" s="18" t="str">
        <f t="shared" si="5"/>
        <v/>
      </c>
      <c r="J47" s="18" t="str">
        <f t="shared" si="5"/>
        <v/>
      </c>
      <c r="K47" s="18" t="str">
        <f t="shared" si="5"/>
        <v/>
      </c>
      <c r="L47" s="18" t="e">
        <f>VLOOKUP(F47,F7数据库!C:Y,3,0)</f>
        <v>#VALUE!</v>
      </c>
      <c r="M47" s="18" t="e">
        <f t="shared" si="2"/>
        <v>#VALUE!</v>
      </c>
      <c r="N47" s="19" t="e">
        <f t="shared" si="3"/>
        <v>#VALUE!</v>
      </c>
      <c r="O47" s="18" t="e">
        <f>VLOOKUP(F47,F7数据库!C:Y,4,0)</f>
        <v>#VALUE!</v>
      </c>
      <c r="P47" s="18" t="e">
        <f>VLOOKUP(G47,F7数据库!AA:AB,2,0)</f>
        <v>#N/A</v>
      </c>
      <c r="Q47" s="18"/>
      <c r="R47" s="18" t="e" cm="1">
        <f t="array" ref="R47">_xlfn.IFS(I47="A",VLOOKUP(F47,F7数据库!C:Y,7,0),I47="B",VLOOKUP(F47,F7数据库!C:Y,13,0),I47="C",VLOOKUP(F47,F7数据库!C:Y,19,0))</f>
        <v>#N/A</v>
      </c>
      <c r="S47" s="18" t="e" cm="1">
        <f t="array" ref="S47">_xlfn.IFS(I47="A",VLOOKUP(F47,F7数据库!C:Y,8,0),I47="B",VLOOKUP(F47,F7数据库!C:Y,14,0),I47="C",VLOOKUP(F47,F7数据库!C:Y,20,0))</f>
        <v>#N/A</v>
      </c>
      <c r="T47" s="19" t="e" cm="1">
        <f t="array" ref="T47">_xlfn.IFS(I47="A",VLOOKUP(F47,F7数据库!C:Y,9,0),I47="B",VLOOKUP(F47,F7数据库!C:Y,15,0),I47="C",VLOOKUP(F47,F7数据库!C:Y,21,0))*C47</f>
        <v>#N/A</v>
      </c>
      <c r="U47" s="18" t="e">
        <f>_xlfn.IFS(I47="A",VLOOKUP(F47,F7数据库!C:Y,10,0),I47="B",VLOOKUP(F47,F7数据库!C:Y,16,0),I47="C",VLOOKUP(F47,F7数据库!C:Y,22,0))</f>
        <v>#N/A</v>
      </c>
      <c r="V47" s="18" t="e" cm="1">
        <f t="array" ref="V47">_xlfn.IFS(I47="A",VLOOKUP(F47,F7数据库!C:Y,11,0),I47="B",VLOOKUP(F47,F7数据库!C:Y,17,0),I47="C",VLOOKUP(F47,F7数据库!C:Y,23,0))</f>
        <v>#N/A</v>
      </c>
      <c r="W47" s="18"/>
    </row>
    <row r="48" spans="1:23" x14ac:dyDescent="0.25">
      <c r="A48" s="22"/>
      <c r="B48" s="3"/>
      <c r="C48" s="3"/>
      <c r="D48" s="3"/>
      <c r="E48" s="18" t="e">
        <f t="shared" si="4"/>
        <v>#VALUE!</v>
      </c>
      <c r="F48" s="18" t="e">
        <f t="shared" si="4"/>
        <v>#VALUE!</v>
      </c>
      <c r="G48" s="18" t="str">
        <f t="shared" si="5"/>
        <v/>
      </c>
      <c r="H48" s="18" t="str">
        <f t="shared" si="5"/>
        <v/>
      </c>
      <c r="I48" s="18" t="str">
        <f t="shared" si="5"/>
        <v/>
      </c>
      <c r="J48" s="18" t="str">
        <f t="shared" si="5"/>
        <v/>
      </c>
      <c r="K48" s="18" t="str">
        <f t="shared" si="5"/>
        <v/>
      </c>
      <c r="L48" s="18" t="e">
        <f>VLOOKUP(F48,F7数据库!C:Y,3,0)</f>
        <v>#VALUE!</v>
      </c>
      <c r="M48" s="18" t="e">
        <f t="shared" si="2"/>
        <v>#VALUE!</v>
      </c>
      <c r="N48" s="19" t="e">
        <f t="shared" si="3"/>
        <v>#VALUE!</v>
      </c>
      <c r="O48" s="18" t="e">
        <f>VLOOKUP(F48,F7数据库!C:Y,4,0)</f>
        <v>#VALUE!</v>
      </c>
      <c r="P48" s="18" t="e">
        <f>VLOOKUP(G48,F7数据库!AA:AB,2,0)</f>
        <v>#N/A</v>
      </c>
      <c r="Q48" s="18"/>
      <c r="R48" s="18" t="e" cm="1">
        <f t="array" ref="R48">_xlfn.IFS(I48="A",VLOOKUP(F48,F7数据库!C:Y,7,0),I48="B",VLOOKUP(F48,F7数据库!C:Y,13,0),I48="C",VLOOKUP(F48,F7数据库!C:Y,19,0))</f>
        <v>#N/A</v>
      </c>
      <c r="S48" s="18" t="e" cm="1">
        <f t="array" ref="S48">_xlfn.IFS(I48="A",VLOOKUP(F48,F7数据库!C:Y,8,0),I48="B",VLOOKUP(F48,F7数据库!C:Y,14,0),I48="C",VLOOKUP(F48,F7数据库!C:Y,20,0))</f>
        <v>#N/A</v>
      </c>
      <c r="T48" s="19" t="e" cm="1">
        <f t="array" ref="T48">_xlfn.IFS(I48="A",VLOOKUP(F48,F7数据库!C:Y,9,0),I48="B",VLOOKUP(F48,F7数据库!C:Y,15,0),I48="C",VLOOKUP(F48,F7数据库!C:Y,21,0))*C48</f>
        <v>#N/A</v>
      </c>
      <c r="U48" s="18" t="e">
        <f>_xlfn.IFS(I48="A",VLOOKUP(F48,F7数据库!C:Y,10,0),I48="B",VLOOKUP(F48,F7数据库!C:Y,16,0),I48="C",VLOOKUP(F48,F7数据库!C:Y,22,0))</f>
        <v>#N/A</v>
      </c>
      <c r="V48" s="18" t="e" cm="1">
        <f t="array" ref="V48">_xlfn.IFS(I48="A",VLOOKUP(F48,F7数据库!C:Y,11,0),I48="B",VLOOKUP(F48,F7数据库!C:Y,17,0),I48="C",VLOOKUP(F48,F7数据库!C:Y,23,0))</f>
        <v>#N/A</v>
      </c>
      <c r="W48" s="18"/>
    </row>
    <row r="49" spans="1:23" x14ac:dyDescent="0.25">
      <c r="A49" s="22"/>
      <c r="B49" s="3"/>
      <c r="C49" s="3"/>
      <c r="D49" s="3"/>
      <c r="E49" s="18" t="e">
        <f t="shared" si="4"/>
        <v>#VALUE!</v>
      </c>
      <c r="F49" s="18" t="e">
        <f t="shared" si="4"/>
        <v>#VALUE!</v>
      </c>
      <c r="G49" s="18" t="str">
        <f t="shared" si="5"/>
        <v/>
      </c>
      <c r="H49" s="18" t="str">
        <f t="shared" si="5"/>
        <v/>
      </c>
      <c r="I49" s="18" t="str">
        <f t="shared" si="5"/>
        <v/>
      </c>
      <c r="J49" s="18" t="str">
        <f t="shared" si="5"/>
        <v/>
      </c>
      <c r="K49" s="18" t="str">
        <f t="shared" si="5"/>
        <v/>
      </c>
      <c r="L49" s="18" t="e">
        <f>VLOOKUP(F49,F7数据库!C:Y,3,0)</f>
        <v>#VALUE!</v>
      </c>
      <c r="M49" s="18" t="e">
        <f t="shared" si="2"/>
        <v>#VALUE!</v>
      </c>
      <c r="N49" s="19" t="e">
        <f t="shared" si="3"/>
        <v>#VALUE!</v>
      </c>
      <c r="O49" s="18" t="e">
        <f>VLOOKUP(F49,F7数据库!C:Y,4,0)</f>
        <v>#VALUE!</v>
      </c>
      <c r="P49" s="18" t="e">
        <f>VLOOKUP(G49,F7数据库!AA:AB,2,0)</f>
        <v>#N/A</v>
      </c>
      <c r="Q49" s="18"/>
      <c r="R49" s="18" t="e" cm="1">
        <f t="array" ref="R49">_xlfn.IFS(I49="A",VLOOKUP(F49,F7数据库!C:Y,7,0),I49="B",VLOOKUP(F49,F7数据库!C:Y,13,0),I49="C",VLOOKUP(F49,F7数据库!C:Y,19,0))</f>
        <v>#N/A</v>
      </c>
      <c r="S49" s="18" t="e" cm="1">
        <f t="array" ref="S49">_xlfn.IFS(I49="A",VLOOKUP(F49,F7数据库!C:Y,8,0),I49="B",VLOOKUP(F49,F7数据库!C:Y,14,0),I49="C",VLOOKUP(F49,F7数据库!C:Y,20,0))</f>
        <v>#N/A</v>
      </c>
      <c r="T49" s="19" t="e" cm="1">
        <f t="array" ref="T49">_xlfn.IFS(I49="A",VLOOKUP(F49,F7数据库!C:Y,9,0),I49="B",VLOOKUP(F49,F7数据库!C:Y,15,0),I49="C",VLOOKUP(F49,F7数据库!C:Y,21,0))*C49</f>
        <v>#N/A</v>
      </c>
      <c r="U49" s="18" t="e">
        <f>_xlfn.IFS(I49="A",VLOOKUP(F49,F7数据库!C:Y,10,0),I49="B",VLOOKUP(F49,F7数据库!C:Y,16,0),I49="C",VLOOKUP(F49,F7数据库!C:Y,22,0))</f>
        <v>#N/A</v>
      </c>
      <c r="V49" s="18" t="e" cm="1">
        <f t="array" ref="V49">_xlfn.IFS(I49="A",VLOOKUP(F49,F7数据库!C:Y,11,0),I49="B",VLOOKUP(F49,F7数据库!C:Y,17,0),I49="C",VLOOKUP(F49,F7数据库!C:Y,23,0))</f>
        <v>#N/A</v>
      </c>
      <c r="W49" s="18"/>
    </row>
    <row r="50" spans="1:23" x14ac:dyDescent="0.25">
      <c r="A50" s="22"/>
      <c r="B50" s="3"/>
      <c r="C50" s="3"/>
      <c r="D50" s="3"/>
      <c r="E50" s="18" t="e">
        <f t="shared" si="4"/>
        <v>#VALUE!</v>
      </c>
      <c r="F50" s="18" t="e">
        <f t="shared" si="4"/>
        <v>#VALUE!</v>
      </c>
      <c r="G50" s="18" t="str">
        <f t="shared" si="5"/>
        <v/>
      </c>
      <c r="H50" s="18" t="str">
        <f t="shared" si="5"/>
        <v/>
      </c>
      <c r="I50" s="18" t="str">
        <f t="shared" si="5"/>
        <v/>
      </c>
      <c r="J50" s="18" t="str">
        <f t="shared" si="5"/>
        <v/>
      </c>
      <c r="K50" s="18" t="str">
        <f t="shared" si="5"/>
        <v/>
      </c>
      <c r="L50" s="18" t="e">
        <f>VLOOKUP(F50,F7数据库!C:Y,3,0)</f>
        <v>#VALUE!</v>
      </c>
      <c r="M50" s="18" t="e">
        <f t="shared" si="2"/>
        <v>#VALUE!</v>
      </c>
      <c r="N50" s="19" t="e">
        <f t="shared" si="3"/>
        <v>#VALUE!</v>
      </c>
      <c r="O50" s="18" t="e">
        <f>VLOOKUP(F50,F7数据库!C:Y,4,0)</f>
        <v>#VALUE!</v>
      </c>
      <c r="P50" s="18" t="e">
        <f>VLOOKUP(G50,F7数据库!AA:AB,2,0)</f>
        <v>#N/A</v>
      </c>
      <c r="Q50" s="18"/>
      <c r="R50" s="18" t="e" cm="1">
        <f t="array" ref="R50">_xlfn.IFS(I50="A",VLOOKUP(F50,F7数据库!C:Y,7,0),I50="B",VLOOKUP(F50,F7数据库!C:Y,13,0),I50="C",VLOOKUP(F50,F7数据库!C:Y,19,0))</f>
        <v>#N/A</v>
      </c>
      <c r="S50" s="18" t="e" cm="1">
        <f t="array" ref="S50">_xlfn.IFS(I50="A",VLOOKUP(F50,F7数据库!C:Y,8,0),I50="B",VLOOKUP(F50,F7数据库!C:Y,14,0),I50="C",VLOOKUP(F50,F7数据库!C:Y,20,0))</f>
        <v>#N/A</v>
      </c>
      <c r="T50" s="19" t="e" cm="1">
        <f t="array" ref="T50">_xlfn.IFS(I50="A",VLOOKUP(F50,F7数据库!C:Y,9,0),I50="B",VLOOKUP(F50,F7数据库!C:Y,15,0),I50="C",VLOOKUP(F50,F7数据库!C:Y,21,0))*C50</f>
        <v>#N/A</v>
      </c>
      <c r="U50" s="18" t="e">
        <f>_xlfn.IFS(I50="A",VLOOKUP(F50,F7数据库!C:Y,10,0),I50="B",VLOOKUP(F50,F7数据库!C:Y,16,0),I50="C",VLOOKUP(F50,F7数据库!C:Y,22,0))</f>
        <v>#N/A</v>
      </c>
      <c r="V50" s="18" t="e" cm="1">
        <f t="array" ref="V50">_xlfn.IFS(I50="A",VLOOKUP(F50,F7数据库!C:Y,11,0),I50="B",VLOOKUP(F50,F7数据库!C:Y,17,0),I50="C",VLOOKUP(F50,F7数据库!C:Y,23,0))</f>
        <v>#N/A</v>
      </c>
      <c r="W50" s="18"/>
    </row>
    <row r="51" spans="1:23" x14ac:dyDescent="0.25">
      <c r="A51" s="22"/>
      <c r="B51" s="3"/>
      <c r="C51" s="3"/>
      <c r="D51" s="3"/>
      <c r="E51" s="18" t="e">
        <f t="shared" si="4"/>
        <v>#VALUE!</v>
      </c>
      <c r="F51" s="18" t="e">
        <f t="shared" si="4"/>
        <v>#VALUE!</v>
      </c>
      <c r="G51" s="18" t="str">
        <f t="shared" si="5"/>
        <v/>
      </c>
      <c r="H51" s="18" t="str">
        <f t="shared" si="5"/>
        <v/>
      </c>
      <c r="I51" s="18" t="str">
        <f t="shared" si="5"/>
        <v/>
      </c>
      <c r="J51" s="18" t="str">
        <f t="shared" si="5"/>
        <v/>
      </c>
      <c r="K51" s="18" t="str">
        <f t="shared" si="5"/>
        <v/>
      </c>
      <c r="L51" s="18" t="e">
        <f>VLOOKUP(F51,F7数据库!C:Y,3,0)</f>
        <v>#VALUE!</v>
      </c>
      <c r="M51" s="18" t="e">
        <f t="shared" si="2"/>
        <v>#VALUE!</v>
      </c>
      <c r="N51" s="19" t="e">
        <f t="shared" si="3"/>
        <v>#VALUE!</v>
      </c>
      <c r="O51" s="18" t="e">
        <f>VLOOKUP(F51,F7数据库!C:Y,4,0)</f>
        <v>#VALUE!</v>
      </c>
      <c r="P51" s="18" t="e">
        <f>VLOOKUP(G51,F7数据库!AA:AB,2,0)</f>
        <v>#N/A</v>
      </c>
      <c r="Q51" s="18"/>
      <c r="R51" s="18" t="e" cm="1">
        <f t="array" ref="R51">_xlfn.IFS(I51="A",VLOOKUP(F51,F7数据库!C:Y,7,0),I51="B",VLOOKUP(F51,F7数据库!C:Y,13,0),I51="C",VLOOKUP(F51,F7数据库!C:Y,19,0))</f>
        <v>#N/A</v>
      </c>
      <c r="S51" s="18" t="e" cm="1">
        <f t="array" ref="S51">_xlfn.IFS(I51="A",VLOOKUP(F51,F7数据库!C:Y,8,0),I51="B",VLOOKUP(F51,F7数据库!C:Y,14,0),I51="C",VLOOKUP(F51,F7数据库!C:Y,20,0))</f>
        <v>#N/A</v>
      </c>
      <c r="T51" s="19" t="e" cm="1">
        <f t="array" ref="T51">_xlfn.IFS(I51="A",VLOOKUP(F51,F7数据库!C:Y,9,0),I51="B",VLOOKUP(F51,F7数据库!C:Y,15,0),I51="C",VLOOKUP(F51,F7数据库!C:Y,21,0))*C51</f>
        <v>#N/A</v>
      </c>
      <c r="U51" s="18" t="e">
        <f>_xlfn.IFS(I51="A",VLOOKUP(F51,F7数据库!C:Y,10,0),I51="B",VLOOKUP(F51,F7数据库!C:Y,16,0),I51="C",VLOOKUP(F51,F7数据库!C:Y,22,0))</f>
        <v>#N/A</v>
      </c>
      <c r="V51" s="18" t="e" cm="1">
        <f t="array" ref="V51">_xlfn.IFS(I51="A",VLOOKUP(F51,F7数据库!C:Y,11,0),I51="B",VLOOKUP(F51,F7数据库!C:Y,17,0),I51="C",VLOOKUP(F51,F7数据库!C:Y,23,0))</f>
        <v>#N/A</v>
      </c>
      <c r="W51" s="18"/>
    </row>
    <row r="52" spans="1:23" x14ac:dyDescent="0.25">
      <c r="A52" s="22"/>
      <c r="B52" s="3"/>
      <c r="C52" s="3"/>
      <c r="D52" s="3"/>
      <c r="E52" s="18" t="e">
        <f t="shared" si="4"/>
        <v>#VALUE!</v>
      </c>
      <c r="F52" s="18" t="e">
        <f t="shared" si="4"/>
        <v>#VALUE!</v>
      </c>
      <c r="G52" s="18" t="str">
        <f t="shared" si="5"/>
        <v/>
      </c>
      <c r="H52" s="18" t="str">
        <f t="shared" si="5"/>
        <v/>
      </c>
      <c r="I52" s="18" t="str">
        <f t="shared" si="5"/>
        <v/>
      </c>
      <c r="J52" s="18" t="str">
        <f t="shared" si="5"/>
        <v/>
      </c>
      <c r="K52" s="18" t="str">
        <f t="shared" si="5"/>
        <v/>
      </c>
      <c r="L52" s="18" t="e">
        <f>VLOOKUP(F52,F7数据库!C:Y,3,0)</f>
        <v>#VALUE!</v>
      </c>
      <c r="M52" s="18" t="e">
        <f t="shared" si="2"/>
        <v>#VALUE!</v>
      </c>
      <c r="N52" s="19" t="e">
        <f t="shared" si="3"/>
        <v>#VALUE!</v>
      </c>
      <c r="O52" s="18" t="e">
        <f>VLOOKUP(F52,F7数据库!C:Y,4,0)</f>
        <v>#VALUE!</v>
      </c>
      <c r="P52" s="18" t="e">
        <f>VLOOKUP(G52,F7数据库!AA:AB,2,0)</f>
        <v>#N/A</v>
      </c>
      <c r="Q52" s="18"/>
      <c r="R52" s="18" t="e" cm="1">
        <f t="array" ref="R52">_xlfn.IFS(I52="A",VLOOKUP(F52,F7数据库!C:Y,7,0),I52="B",VLOOKUP(F52,F7数据库!C:Y,13,0),I52="C",VLOOKUP(F52,F7数据库!C:Y,19,0))</f>
        <v>#N/A</v>
      </c>
      <c r="S52" s="18" t="e" cm="1">
        <f t="array" ref="S52">_xlfn.IFS(I52="A",VLOOKUP(F52,F7数据库!C:Y,8,0),I52="B",VLOOKUP(F52,F7数据库!C:Y,14,0),I52="C",VLOOKUP(F52,F7数据库!C:Y,20,0))</f>
        <v>#N/A</v>
      </c>
      <c r="T52" s="19" t="e" cm="1">
        <f t="array" ref="T52">_xlfn.IFS(I52="A",VLOOKUP(F52,F7数据库!C:Y,9,0),I52="B",VLOOKUP(F52,F7数据库!C:Y,15,0),I52="C",VLOOKUP(F52,F7数据库!C:Y,21,0))*C52</f>
        <v>#N/A</v>
      </c>
      <c r="U52" s="18" t="e">
        <f>_xlfn.IFS(I52="A",VLOOKUP(F52,F7数据库!C:Y,10,0),I52="B",VLOOKUP(F52,F7数据库!C:Y,16,0),I52="C",VLOOKUP(F52,F7数据库!C:Y,22,0))</f>
        <v>#N/A</v>
      </c>
      <c r="V52" s="18" t="e" cm="1">
        <f t="array" ref="V52">_xlfn.IFS(I52="A",VLOOKUP(F52,F7数据库!C:Y,11,0),I52="B",VLOOKUP(F52,F7数据库!C:Y,17,0),I52="C",VLOOKUP(F52,F7数据库!C:Y,23,0))</f>
        <v>#N/A</v>
      </c>
      <c r="W52" s="18"/>
    </row>
    <row r="53" spans="1:23" x14ac:dyDescent="0.25">
      <c r="A53" s="22"/>
      <c r="B53" s="3"/>
      <c r="C53" s="3"/>
      <c r="D53" s="3"/>
      <c r="E53" s="18" t="e">
        <f t="shared" si="4"/>
        <v>#VALUE!</v>
      </c>
      <c r="F53" s="18" t="e">
        <f t="shared" si="4"/>
        <v>#VALUE!</v>
      </c>
      <c r="G53" s="18" t="str">
        <f t="shared" si="5"/>
        <v/>
      </c>
      <c r="H53" s="18" t="str">
        <f t="shared" si="5"/>
        <v/>
      </c>
      <c r="I53" s="18" t="str">
        <f t="shared" si="5"/>
        <v/>
      </c>
      <c r="J53" s="18" t="str">
        <f t="shared" si="5"/>
        <v/>
      </c>
      <c r="K53" s="18" t="str">
        <f t="shared" si="5"/>
        <v/>
      </c>
      <c r="L53" s="18" t="e">
        <f>VLOOKUP(F53,F7数据库!C:Y,3,0)</f>
        <v>#VALUE!</v>
      </c>
      <c r="M53" s="18" t="e">
        <f t="shared" si="2"/>
        <v>#VALUE!</v>
      </c>
      <c r="N53" s="19" t="e">
        <f t="shared" si="3"/>
        <v>#VALUE!</v>
      </c>
      <c r="O53" s="18" t="e">
        <f>VLOOKUP(F53,F7数据库!C:Y,4,0)</f>
        <v>#VALUE!</v>
      </c>
      <c r="P53" s="18" t="e">
        <f>VLOOKUP(G53,F7数据库!AA:AB,2,0)</f>
        <v>#N/A</v>
      </c>
      <c r="Q53" s="18"/>
      <c r="R53" s="18" t="e" cm="1">
        <f t="array" ref="R53">_xlfn.IFS(I53="A",VLOOKUP(F53,F7数据库!C:Y,7,0),I53="B",VLOOKUP(F53,F7数据库!C:Y,13,0),I53="C",VLOOKUP(F53,F7数据库!C:Y,19,0))</f>
        <v>#N/A</v>
      </c>
      <c r="S53" s="18" t="e" cm="1">
        <f t="array" ref="S53">_xlfn.IFS(I53="A",VLOOKUP(F53,F7数据库!C:Y,8,0),I53="B",VLOOKUP(F53,F7数据库!C:Y,14,0),I53="C",VLOOKUP(F53,F7数据库!C:Y,20,0))</f>
        <v>#N/A</v>
      </c>
      <c r="T53" s="19" t="e" cm="1">
        <f t="array" ref="T53">_xlfn.IFS(I53="A",VLOOKUP(F53,F7数据库!C:Y,9,0),I53="B",VLOOKUP(F53,F7数据库!C:Y,15,0),I53="C",VLOOKUP(F53,F7数据库!C:Y,21,0))*C53</f>
        <v>#N/A</v>
      </c>
      <c r="U53" s="18" t="e">
        <f>_xlfn.IFS(I53="A",VLOOKUP(F53,F7数据库!C:Y,10,0),I53="B",VLOOKUP(F53,F7数据库!C:Y,16,0),I53="C",VLOOKUP(F53,F7数据库!C:Y,22,0))</f>
        <v>#N/A</v>
      </c>
      <c r="V53" s="18" t="e" cm="1">
        <f t="array" ref="V53">_xlfn.IFS(I53="A",VLOOKUP(F53,F7数据库!C:Y,11,0),I53="B",VLOOKUP(F53,F7数据库!C:Y,17,0),I53="C",VLOOKUP(F53,F7数据库!C:Y,23,0))</f>
        <v>#N/A</v>
      </c>
      <c r="W53" s="18"/>
    </row>
    <row r="54" spans="1:23" x14ac:dyDescent="0.25">
      <c r="A54" s="22"/>
      <c r="B54" s="3"/>
      <c r="C54" s="3"/>
      <c r="D54" s="3"/>
      <c r="E54" s="18" t="e">
        <f t="shared" si="4"/>
        <v>#VALUE!</v>
      </c>
      <c r="F54" s="18" t="e">
        <f t="shared" si="4"/>
        <v>#VALUE!</v>
      </c>
      <c r="G54" s="18" t="str">
        <f t="shared" si="5"/>
        <v/>
      </c>
      <c r="H54" s="18" t="str">
        <f t="shared" si="5"/>
        <v/>
      </c>
      <c r="I54" s="18" t="str">
        <f t="shared" si="5"/>
        <v/>
      </c>
      <c r="J54" s="18" t="str">
        <f t="shared" si="5"/>
        <v/>
      </c>
      <c r="K54" s="18" t="str">
        <f t="shared" si="5"/>
        <v/>
      </c>
      <c r="L54" s="18" t="e">
        <f>VLOOKUP(F54,F7数据库!C:Y,3,0)</f>
        <v>#VALUE!</v>
      </c>
      <c r="M54" s="18" t="e">
        <f t="shared" si="2"/>
        <v>#VALUE!</v>
      </c>
      <c r="N54" s="19" t="e">
        <f t="shared" si="3"/>
        <v>#VALUE!</v>
      </c>
      <c r="O54" s="18" t="e">
        <f>VLOOKUP(F54,F7数据库!C:Y,4,0)</f>
        <v>#VALUE!</v>
      </c>
      <c r="P54" s="18" t="e">
        <f>VLOOKUP(G54,F7数据库!AA:AB,2,0)</f>
        <v>#N/A</v>
      </c>
      <c r="Q54" s="18"/>
      <c r="R54" s="18" t="e" cm="1">
        <f t="array" ref="R54">_xlfn.IFS(I54="A",VLOOKUP(F54,F7数据库!C:Y,7,0),I54="B",VLOOKUP(F54,F7数据库!C:Y,13,0),I54="C",VLOOKUP(F54,F7数据库!C:Y,19,0))</f>
        <v>#N/A</v>
      </c>
      <c r="S54" s="18" t="e" cm="1">
        <f t="array" ref="S54">_xlfn.IFS(I54="A",VLOOKUP(F54,F7数据库!C:Y,8,0),I54="B",VLOOKUP(F54,F7数据库!C:Y,14,0),I54="C",VLOOKUP(F54,F7数据库!C:Y,20,0))</f>
        <v>#N/A</v>
      </c>
      <c r="T54" s="19" t="e" cm="1">
        <f t="array" ref="T54">_xlfn.IFS(I54="A",VLOOKUP(F54,F7数据库!C:Y,9,0),I54="B",VLOOKUP(F54,F7数据库!C:Y,15,0),I54="C",VLOOKUP(F54,F7数据库!C:Y,21,0))*C54</f>
        <v>#N/A</v>
      </c>
      <c r="U54" s="18" t="e">
        <f>_xlfn.IFS(I54="A",VLOOKUP(F54,F7数据库!C:Y,10,0),I54="B",VLOOKUP(F54,F7数据库!C:Y,16,0),I54="C",VLOOKUP(F54,F7数据库!C:Y,22,0))</f>
        <v>#N/A</v>
      </c>
      <c r="V54" s="18" t="e" cm="1">
        <f t="array" ref="V54">_xlfn.IFS(I54="A",VLOOKUP(F54,F7数据库!C:Y,11,0),I54="B",VLOOKUP(F54,F7数据库!C:Y,17,0),I54="C",VLOOKUP(F54,F7数据库!C:Y,23,0))</f>
        <v>#N/A</v>
      </c>
      <c r="W54" s="18"/>
    </row>
    <row r="55" spans="1:23" x14ac:dyDescent="0.25">
      <c r="A55" s="22"/>
      <c r="B55" s="3"/>
      <c r="C55" s="3"/>
      <c r="D55" s="3"/>
      <c r="E55" s="18" t="e">
        <f t="shared" si="4"/>
        <v>#VALUE!</v>
      </c>
      <c r="F55" s="18" t="e">
        <f t="shared" si="4"/>
        <v>#VALUE!</v>
      </c>
      <c r="G55" s="18" t="str">
        <f t="shared" si="5"/>
        <v/>
      </c>
      <c r="H55" s="18" t="str">
        <f t="shared" si="5"/>
        <v/>
      </c>
      <c r="I55" s="18" t="str">
        <f t="shared" si="5"/>
        <v/>
      </c>
      <c r="J55" s="18" t="str">
        <f t="shared" si="5"/>
        <v/>
      </c>
      <c r="K55" s="18" t="str">
        <f t="shared" si="5"/>
        <v/>
      </c>
      <c r="L55" s="18" t="e">
        <f>VLOOKUP(F55,F7数据库!C:Y,3,0)</f>
        <v>#VALUE!</v>
      </c>
      <c r="M55" s="18" t="e">
        <f t="shared" si="2"/>
        <v>#VALUE!</v>
      </c>
      <c r="N55" s="19" t="e">
        <f t="shared" si="3"/>
        <v>#VALUE!</v>
      </c>
      <c r="O55" s="18" t="e">
        <f>VLOOKUP(F55,F7数据库!C:Y,4,0)</f>
        <v>#VALUE!</v>
      </c>
      <c r="P55" s="18" t="e">
        <f>VLOOKUP(G55,F7数据库!AA:AB,2,0)</f>
        <v>#N/A</v>
      </c>
      <c r="Q55" s="18"/>
      <c r="R55" s="18" t="e" cm="1">
        <f t="array" ref="R55">_xlfn.IFS(I55="A",VLOOKUP(F55,F7数据库!C:Y,7,0),I55="B",VLOOKUP(F55,F7数据库!C:Y,13,0),I55="C",VLOOKUP(F55,F7数据库!C:Y,19,0))</f>
        <v>#N/A</v>
      </c>
      <c r="S55" s="18" t="e" cm="1">
        <f t="array" ref="S55">_xlfn.IFS(I55="A",VLOOKUP(F55,F7数据库!C:Y,8,0),I55="B",VLOOKUP(F55,F7数据库!C:Y,14,0),I55="C",VLOOKUP(F55,F7数据库!C:Y,20,0))</f>
        <v>#N/A</v>
      </c>
      <c r="T55" s="19" t="e" cm="1">
        <f t="array" ref="T55">_xlfn.IFS(I55="A",VLOOKUP(F55,F7数据库!C:Y,9,0),I55="B",VLOOKUP(F55,F7数据库!C:Y,15,0),I55="C",VLOOKUP(F55,F7数据库!C:Y,21,0))*C55</f>
        <v>#N/A</v>
      </c>
      <c r="U55" s="18" t="e">
        <f>_xlfn.IFS(I55="A",VLOOKUP(F55,F7数据库!C:Y,10,0),I55="B",VLOOKUP(F55,F7数据库!C:Y,16,0),I55="C",VLOOKUP(F55,F7数据库!C:Y,22,0))</f>
        <v>#N/A</v>
      </c>
      <c r="V55" s="18" t="e" cm="1">
        <f t="array" ref="V55">_xlfn.IFS(I55="A",VLOOKUP(F55,F7数据库!C:Y,11,0),I55="B",VLOOKUP(F55,F7数据库!C:Y,17,0),I55="C",VLOOKUP(F55,F7数据库!C:Y,23,0))</f>
        <v>#N/A</v>
      </c>
      <c r="W55" s="18"/>
    </row>
    <row r="56" spans="1:23" x14ac:dyDescent="0.25">
      <c r="A56" s="22"/>
      <c r="B56" s="3"/>
      <c r="C56" s="3"/>
      <c r="D56" s="3"/>
      <c r="E56" s="18" t="e">
        <f t="shared" si="4"/>
        <v>#VALUE!</v>
      </c>
      <c r="F56" s="18" t="e">
        <f t="shared" si="4"/>
        <v>#VALUE!</v>
      </c>
      <c r="G56" s="18" t="str">
        <f t="shared" si="5"/>
        <v/>
      </c>
      <c r="H56" s="18" t="str">
        <f t="shared" si="5"/>
        <v/>
      </c>
      <c r="I56" s="18" t="str">
        <f t="shared" si="5"/>
        <v/>
      </c>
      <c r="J56" s="18" t="str">
        <f t="shared" si="5"/>
        <v/>
      </c>
      <c r="K56" s="18" t="str">
        <f t="shared" si="5"/>
        <v/>
      </c>
      <c r="L56" s="18" t="e">
        <f>VLOOKUP(F56,F7数据库!C:Y,3,0)</f>
        <v>#VALUE!</v>
      </c>
      <c r="M56" s="18" t="e">
        <f t="shared" si="2"/>
        <v>#VALUE!</v>
      </c>
      <c r="N56" s="19" t="e">
        <f t="shared" si="3"/>
        <v>#VALUE!</v>
      </c>
      <c r="O56" s="18" t="e">
        <f>VLOOKUP(F56,F7数据库!C:Y,4,0)</f>
        <v>#VALUE!</v>
      </c>
      <c r="P56" s="18" t="e">
        <f>VLOOKUP(G56,F7数据库!AA:AB,2,0)</f>
        <v>#N/A</v>
      </c>
      <c r="Q56" s="18"/>
      <c r="R56" s="18" t="e" cm="1">
        <f t="array" ref="R56">_xlfn.IFS(I56="A",VLOOKUP(F56,F7数据库!C:Y,7,0),I56="B",VLOOKUP(F56,F7数据库!C:Y,13,0),I56="C",VLOOKUP(F56,F7数据库!C:Y,19,0))</f>
        <v>#N/A</v>
      </c>
      <c r="S56" s="18" t="e" cm="1">
        <f t="array" ref="S56">_xlfn.IFS(I56="A",VLOOKUP(F56,F7数据库!C:Y,8,0),I56="B",VLOOKUP(F56,F7数据库!C:Y,14,0),I56="C",VLOOKUP(F56,F7数据库!C:Y,20,0))</f>
        <v>#N/A</v>
      </c>
      <c r="T56" s="19" t="e" cm="1">
        <f t="array" ref="T56">_xlfn.IFS(I56="A",VLOOKUP(F56,F7数据库!C:Y,9,0),I56="B",VLOOKUP(F56,F7数据库!C:Y,15,0),I56="C",VLOOKUP(F56,F7数据库!C:Y,21,0))*C56</f>
        <v>#N/A</v>
      </c>
      <c r="U56" s="18" t="e">
        <f>_xlfn.IFS(I56="A",VLOOKUP(F56,F7数据库!C:Y,10,0),I56="B",VLOOKUP(F56,F7数据库!C:Y,16,0),I56="C",VLOOKUP(F56,F7数据库!C:Y,22,0))</f>
        <v>#N/A</v>
      </c>
      <c r="V56" s="18" t="e" cm="1">
        <f t="array" ref="V56">_xlfn.IFS(I56="A",VLOOKUP(F56,F7数据库!C:Y,11,0),I56="B",VLOOKUP(F56,F7数据库!C:Y,17,0),I56="C",VLOOKUP(F56,F7数据库!C:Y,23,0))</f>
        <v>#N/A</v>
      </c>
      <c r="W56" s="18"/>
    </row>
    <row r="57" spans="1:23" x14ac:dyDescent="0.25">
      <c r="A57" s="22"/>
      <c r="B57" s="3"/>
      <c r="C57" s="3"/>
      <c r="D57" s="3"/>
      <c r="E57" s="18" t="e">
        <f t="shared" si="4"/>
        <v>#VALUE!</v>
      </c>
      <c r="F57" s="18" t="e">
        <f t="shared" si="4"/>
        <v>#VALUE!</v>
      </c>
      <c r="G57" s="18" t="str">
        <f t="shared" si="5"/>
        <v/>
      </c>
      <c r="H57" s="18" t="str">
        <f t="shared" si="5"/>
        <v/>
      </c>
      <c r="I57" s="18" t="str">
        <f t="shared" si="5"/>
        <v/>
      </c>
      <c r="J57" s="18" t="str">
        <f t="shared" si="5"/>
        <v/>
      </c>
      <c r="K57" s="18" t="str">
        <f t="shared" si="5"/>
        <v/>
      </c>
      <c r="L57" s="18" t="e">
        <f>VLOOKUP(F57,F7数据库!C:Y,3,0)</f>
        <v>#VALUE!</v>
      </c>
      <c r="M57" s="18" t="e">
        <f t="shared" si="2"/>
        <v>#VALUE!</v>
      </c>
      <c r="N57" s="19" t="e">
        <f t="shared" si="3"/>
        <v>#VALUE!</v>
      </c>
      <c r="O57" s="18" t="e">
        <f>VLOOKUP(F57,F7数据库!C:Y,4,0)</f>
        <v>#VALUE!</v>
      </c>
      <c r="P57" s="18" t="e">
        <f>VLOOKUP(G57,F7数据库!AA:AB,2,0)</f>
        <v>#N/A</v>
      </c>
      <c r="Q57" s="18"/>
      <c r="R57" s="18" t="e" cm="1">
        <f t="array" ref="R57">_xlfn.IFS(I57="A",VLOOKUP(F57,F7数据库!C:Y,7,0),I57="B",VLOOKUP(F57,F7数据库!C:Y,13,0),I57="C",VLOOKUP(F57,F7数据库!C:Y,19,0))</f>
        <v>#N/A</v>
      </c>
      <c r="S57" s="18" t="e" cm="1">
        <f t="array" ref="S57">_xlfn.IFS(I57="A",VLOOKUP(F57,F7数据库!C:Y,8,0),I57="B",VLOOKUP(F57,F7数据库!C:Y,14,0),I57="C",VLOOKUP(F57,F7数据库!C:Y,20,0))</f>
        <v>#N/A</v>
      </c>
      <c r="T57" s="19" t="e" cm="1">
        <f t="array" ref="T57">_xlfn.IFS(I57="A",VLOOKUP(F57,F7数据库!C:Y,9,0),I57="B",VLOOKUP(F57,F7数据库!C:Y,15,0),I57="C",VLOOKUP(F57,F7数据库!C:Y,21,0))*C57</f>
        <v>#N/A</v>
      </c>
      <c r="U57" s="18" t="e">
        <f>_xlfn.IFS(I57="A",VLOOKUP(F57,F7数据库!C:Y,10,0),I57="B",VLOOKUP(F57,F7数据库!C:Y,16,0),I57="C",VLOOKUP(F57,F7数据库!C:Y,22,0))</f>
        <v>#N/A</v>
      </c>
      <c r="V57" s="18" t="e" cm="1">
        <f t="array" ref="V57">_xlfn.IFS(I57="A",VLOOKUP(F57,F7数据库!C:Y,11,0),I57="B",VLOOKUP(F57,F7数据库!C:Y,17,0),I57="C",VLOOKUP(F57,F7数据库!C:Y,23,0))</f>
        <v>#N/A</v>
      </c>
      <c r="W57" s="18"/>
    </row>
    <row r="58" spans="1:23" x14ac:dyDescent="0.25">
      <c r="A58" s="22"/>
      <c r="B58" s="3"/>
      <c r="C58" s="3"/>
      <c r="D58" s="3"/>
      <c r="E58" s="18" t="e">
        <f t="shared" si="4"/>
        <v>#VALUE!</v>
      </c>
      <c r="F58" s="18" t="e">
        <f t="shared" si="4"/>
        <v>#VALUE!</v>
      </c>
      <c r="G58" s="18" t="str">
        <f t="shared" si="5"/>
        <v/>
      </c>
      <c r="H58" s="18" t="str">
        <f t="shared" si="5"/>
        <v/>
      </c>
      <c r="I58" s="18" t="str">
        <f t="shared" si="5"/>
        <v/>
      </c>
      <c r="J58" s="18" t="str">
        <f t="shared" si="5"/>
        <v/>
      </c>
      <c r="K58" s="18" t="str">
        <f t="shared" si="5"/>
        <v/>
      </c>
      <c r="L58" s="18" t="e">
        <f>VLOOKUP(F58,F7数据库!C:Y,3,0)</f>
        <v>#VALUE!</v>
      </c>
      <c r="M58" s="18" t="e">
        <f t="shared" si="2"/>
        <v>#VALUE!</v>
      </c>
      <c r="N58" s="19" t="e">
        <f t="shared" si="3"/>
        <v>#VALUE!</v>
      </c>
      <c r="O58" s="18" t="e">
        <f>VLOOKUP(F58,F7数据库!C:Y,4,0)</f>
        <v>#VALUE!</v>
      </c>
      <c r="P58" s="18" t="e">
        <f>VLOOKUP(G58,F7数据库!AA:AB,2,0)</f>
        <v>#N/A</v>
      </c>
      <c r="Q58" s="18"/>
      <c r="R58" s="18" t="e" cm="1">
        <f t="array" ref="R58">_xlfn.IFS(I58="A",VLOOKUP(F58,F7数据库!C:Y,7,0),I58="B",VLOOKUP(F58,F7数据库!C:Y,13,0),I58="C",VLOOKUP(F58,F7数据库!C:Y,19,0))</f>
        <v>#N/A</v>
      </c>
      <c r="S58" s="18" t="e" cm="1">
        <f t="array" ref="S58">_xlfn.IFS(I58="A",VLOOKUP(F58,F7数据库!C:Y,8,0),I58="B",VLOOKUP(F58,F7数据库!C:Y,14,0),I58="C",VLOOKUP(F58,F7数据库!C:Y,20,0))</f>
        <v>#N/A</v>
      </c>
      <c r="T58" s="19" t="e" cm="1">
        <f t="array" ref="T58">_xlfn.IFS(I58="A",VLOOKUP(F58,F7数据库!C:Y,9,0),I58="B",VLOOKUP(F58,F7数据库!C:Y,15,0),I58="C",VLOOKUP(F58,F7数据库!C:Y,21,0))*C58</f>
        <v>#N/A</v>
      </c>
      <c r="U58" s="18" t="e">
        <f>_xlfn.IFS(I58="A",VLOOKUP(F58,F7数据库!C:Y,10,0),I58="B",VLOOKUP(F58,F7数据库!C:Y,16,0),I58="C",VLOOKUP(F58,F7数据库!C:Y,22,0))</f>
        <v>#N/A</v>
      </c>
      <c r="V58" s="18" t="e" cm="1">
        <f t="array" ref="V58">_xlfn.IFS(I58="A",VLOOKUP(F58,F7数据库!C:Y,11,0),I58="B",VLOOKUP(F58,F7数据库!C:Y,17,0),I58="C",VLOOKUP(F58,F7数据库!C:Y,23,0))</f>
        <v>#N/A</v>
      </c>
      <c r="W58" s="18"/>
    </row>
    <row r="59" spans="1:23" x14ac:dyDescent="0.25">
      <c r="A59" s="22"/>
      <c r="B59" s="3"/>
      <c r="C59" s="3"/>
      <c r="D59" s="3"/>
      <c r="E59" s="18" t="e">
        <f t="shared" si="4"/>
        <v>#VALUE!</v>
      </c>
      <c r="F59" s="18" t="e">
        <f t="shared" si="4"/>
        <v>#VALUE!</v>
      </c>
      <c r="G59" s="18" t="str">
        <f t="shared" si="5"/>
        <v/>
      </c>
      <c r="H59" s="18" t="str">
        <f t="shared" si="5"/>
        <v/>
      </c>
      <c r="I59" s="18" t="str">
        <f t="shared" si="5"/>
        <v/>
      </c>
      <c r="J59" s="18" t="str">
        <f t="shared" si="5"/>
        <v/>
      </c>
      <c r="K59" s="18" t="str">
        <f t="shared" si="5"/>
        <v/>
      </c>
      <c r="L59" s="18" t="e">
        <f>VLOOKUP(F59,F7数据库!C:Y,3,0)</f>
        <v>#VALUE!</v>
      </c>
      <c r="M59" s="18" t="e">
        <f t="shared" si="2"/>
        <v>#VALUE!</v>
      </c>
      <c r="N59" s="19" t="e">
        <f t="shared" si="3"/>
        <v>#VALUE!</v>
      </c>
      <c r="O59" s="18" t="e">
        <f>VLOOKUP(F59,F7数据库!C:Y,4,0)</f>
        <v>#VALUE!</v>
      </c>
      <c r="P59" s="18" t="e">
        <f>VLOOKUP(G59,F7数据库!AA:AB,2,0)</f>
        <v>#N/A</v>
      </c>
      <c r="Q59" s="18"/>
      <c r="R59" s="18" t="e" cm="1">
        <f t="array" ref="R59">_xlfn.IFS(I59="A",VLOOKUP(F59,F7数据库!C:Y,7,0),I59="B",VLOOKUP(F59,F7数据库!C:Y,13,0),I59="C",VLOOKUP(F59,F7数据库!C:Y,19,0))</f>
        <v>#N/A</v>
      </c>
      <c r="S59" s="18" t="e" cm="1">
        <f t="array" ref="S59">_xlfn.IFS(I59="A",VLOOKUP(F59,F7数据库!C:Y,8,0),I59="B",VLOOKUP(F59,F7数据库!C:Y,14,0),I59="C",VLOOKUP(F59,F7数据库!C:Y,20,0))</f>
        <v>#N/A</v>
      </c>
      <c r="T59" s="19" t="e" cm="1">
        <f t="array" ref="T59">_xlfn.IFS(I59="A",VLOOKUP(F59,F7数据库!C:Y,9,0),I59="B",VLOOKUP(F59,F7数据库!C:Y,15,0),I59="C",VLOOKUP(F59,F7数据库!C:Y,21,0))*C59</f>
        <v>#N/A</v>
      </c>
      <c r="U59" s="18" t="e">
        <f>_xlfn.IFS(I59="A",VLOOKUP(F59,F7数据库!C:Y,10,0),I59="B",VLOOKUP(F59,F7数据库!C:Y,16,0),I59="C",VLOOKUP(F59,F7数据库!C:Y,22,0))</f>
        <v>#N/A</v>
      </c>
      <c r="V59" s="18" t="e" cm="1">
        <f t="array" ref="V59">_xlfn.IFS(I59="A",VLOOKUP(F59,F7数据库!C:Y,11,0),I59="B",VLOOKUP(F59,F7数据库!C:Y,17,0),I59="C",VLOOKUP(F59,F7数据库!C:Y,23,0))</f>
        <v>#N/A</v>
      </c>
      <c r="W59" s="18"/>
    </row>
    <row r="60" spans="1:23" x14ac:dyDescent="0.25">
      <c r="A60" s="22"/>
      <c r="B60" s="3"/>
      <c r="C60" s="3"/>
      <c r="D60" s="3"/>
      <c r="E60" s="18" t="e">
        <f t="shared" si="4"/>
        <v>#VALUE!</v>
      </c>
      <c r="F60" s="18" t="e">
        <f t="shared" si="4"/>
        <v>#VALUE!</v>
      </c>
      <c r="G60" s="18" t="str">
        <f t="shared" si="5"/>
        <v/>
      </c>
      <c r="H60" s="18" t="str">
        <f t="shared" si="5"/>
        <v/>
      </c>
      <c r="I60" s="18" t="str">
        <f t="shared" si="5"/>
        <v/>
      </c>
      <c r="J60" s="18" t="str">
        <f t="shared" si="5"/>
        <v/>
      </c>
      <c r="K60" s="18" t="str">
        <f t="shared" si="5"/>
        <v/>
      </c>
      <c r="L60" s="18" t="e">
        <f>VLOOKUP(F60,F7数据库!C:Y,3,0)</f>
        <v>#VALUE!</v>
      </c>
      <c r="M60" s="18" t="e">
        <f t="shared" si="2"/>
        <v>#VALUE!</v>
      </c>
      <c r="N60" s="19" t="e">
        <f t="shared" si="3"/>
        <v>#VALUE!</v>
      </c>
      <c r="O60" s="18" t="e">
        <f>VLOOKUP(F60,F7数据库!C:Y,4,0)</f>
        <v>#VALUE!</v>
      </c>
      <c r="P60" s="18" t="e">
        <f>VLOOKUP(G60,F7数据库!AA:AB,2,0)</f>
        <v>#N/A</v>
      </c>
      <c r="Q60" s="18"/>
      <c r="R60" s="18" t="e" cm="1">
        <f t="array" ref="R60">_xlfn.IFS(I60="A",VLOOKUP(F60,F7数据库!C:Y,7,0),I60="B",VLOOKUP(F60,F7数据库!C:Y,13,0),I60="C",VLOOKUP(F60,F7数据库!C:Y,19,0))</f>
        <v>#N/A</v>
      </c>
      <c r="S60" s="18" t="e" cm="1">
        <f t="array" ref="S60">_xlfn.IFS(I60="A",VLOOKUP(F60,F7数据库!C:Y,8,0),I60="B",VLOOKUP(F60,F7数据库!C:Y,14,0),I60="C",VLOOKUP(F60,F7数据库!C:Y,20,0))</f>
        <v>#N/A</v>
      </c>
      <c r="T60" s="19" t="e" cm="1">
        <f t="array" ref="T60">_xlfn.IFS(I60="A",VLOOKUP(F60,F7数据库!C:Y,9,0),I60="B",VLOOKUP(F60,F7数据库!C:Y,15,0),I60="C",VLOOKUP(F60,F7数据库!C:Y,21,0))*C60</f>
        <v>#N/A</v>
      </c>
      <c r="U60" s="18" t="e">
        <f>_xlfn.IFS(I60="A",VLOOKUP(F60,F7数据库!C:Y,10,0),I60="B",VLOOKUP(F60,F7数据库!C:Y,16,0),I60="C",VLOOKUP(F60,F7数据库!C:Y,22,0))</f>
        <v>#N/A</v>
      </c>
      <c r="V60" s="18" t="e" cm="1">
        <f t="array" ref="V60">_xlfn.IFS(I60="A",VLOOKUP(F60,F7数据库!C:Y,11,0),I60="B",VLOOKUP(F60,F7数据库!C:Y,17,0),I60="C",VLOOKUP(F60,F7数据库!C:Y,23,0))</f>
        <v>#N/A</v>
      </c>
      <c r="W60" s="18"/>
    </row>
    <row r="61" spans="1:23" x14ac:dyDescent="0.25">
      <c r="A61" s="22"/>
      <c r="B61" s="3"/>
      <c r="C61" s="3"/>
      <c r="D61" s="3"/>
      <c r="E61" s="18" t="e">
        <f t="shared" si="4"/>
        <v>#VALUE!</v>
      </c>
      <c r="F61" s="18" t="e">
        <f t="shared" si="4"/>
        <v>#VALUE!</v>
      </c>
      <c r="G61" s="18" t="str">
        <f t="shared" si="5"/>
        <v/>
      </c>
      <c r="H61" s="18" t="str">
        <f t="shared" si="5"/>
        <v/>
      </c>
      <c r="I61" s="18" t="str">
        <f t="shared" si="5"/>
        <v/>
      </c>
      <c r="J61" s="18" t="str">
        <f t="shared" si="5"/>
        <v/>
      </c>
      <c r="K61" s="18" t="str">
        <f t="shared" si="5"/>
        <v/>
      </c>
      <c r="L61" s="18" t="e">
        <f>VLOOKUP(F61,F7数据库!C:Y,3,0)</f>
        <v>#VALUE!</v>
      </c>
      <c r="M61" s="18" t="e">
        <f t="shared" si="2"/>
        <v>#VALUE!</v>
      </c>
      <c r="N61" s="19" t="e">
        <f t="shared" si="3"/>
        <v>#VALUE!</v>
      </c>
      <c r="O61" s="18" t="e">
        <f>VLOOKUP(F61,F7数据库!C:Y,4,0)</f>
        <v>#VALUE!</v>
      </c>
      <c r="P61" s="18" t="e">
        <f>VLOOKUP(G61,F7数据库!AA:AB,2,0)</f>
        <v>#N/A</v>
      </c>
      <c r="Q61" s="18"/>
      <c r="R61" s="18" t="e" cm="1">
        <f t="array" ref="R61">_xlfn.IFS(I61="A",VLOOKUP(F61,F7数据库!C:Y,7,0),I61="B",VLOOKUP(F61,F7数据库!C:Y,13,0),I61="C",VLOOKUP(F61,F7数据库!C:Y,19,0))</f>
        <v>#N/A</v>
      </c>
      <c r="S61" s="18" t="e" cm="1">
        <f t="array" ref="S61">_xlfn.IFS(I61="A",VLOOKUP(F61,F7数据库!C:Y,8,0),I61="B",VLOOKUP(F61,F7数据库!C:Y,14,0),I61="C",VLOOKUP(F61,F7数据库!C:Y,20,0))</f>
        <v>#N/A</v>
      </c>
      <c r="T61" s="19" t="e" cm="1">
        <f t="array" ref="T61">_xlfn.IFS(I61="A",VLOOKUP(F61,F7数据库!C:Y,9,0),I61="B",VLOOKUP(F61,F7数据库!C:Y,15,0),I61="C",VLOOKUP(F61,F7数据库!C:Y,21,0))*C61</f>
        <v>#N/A</v>
      </c>
      <c r="U61" s="18" t="e">
        <f>_xlfn.IFS(I61="A",VLOOKUP(F61,F7数据库!C:Y,10,0),I61="B",VLOOKUP(F61,F7数据库!C:Y,16,0),I61="C",VLOOKUP(F61,F7数据库!C:Y,22,0))</f>
        <v>#N/A</v>
      </c>
      <c r="V61" s="18" t="e" cm="1">
        <f t="array" ref="V61">_xlfn.IFS(I61="A",VLOOKUP(F61,F7数据库!C:Y,11,0),I61="B",VLOOKUP(F61,F7数据库!C:Y,17,0),I61="C",VLOOKUP(F61,F7数据库!C:Y,23,0))</f>
        <v>#N/A</v>
      </c>
      <c r="W61" s="18"/>
    </row>
    <row r="62" spans="1:23" x14ac:dyDescent="0.25">
      <c r="A62" s="22"/>
      <c r="B62" s="3"/>
      <c r="C62" s="3"/>
      <c r="D62" s="3"/>
      <c r="E62" s="18" t="e">
        <f t="shared" si="4"/>
        <v>#VALUE!</v>
      </c>
      <c r="F62" s="18" t="e">
        <f t="shared" si="4"/>
        <v>#VALUE!</v>
      </c>
      <c r="G62" s="18" t="str">
        <f t="shared" si="5"/>
        <v/>
      </c>
      <c r="H62" s="18" t="str">
        <f t="shared" si="5"/>
        <v/>
      </c>
      <c r="I62" s="18" t="str">
        <f t="shared" si="5"/>
        <v/>
      </c>
      <c r="J62" s="18" t="str">
        <f t="shared" si="5"/>
        <v/>
      </c>
      <c r="K62" s="18" t="str">
        <f t="shared" si="5"/>
        <v/>
      </c>
      <c r="L62" s="18" t="e">
        <f>VLOOKUP(F62,F7数据库!C:Y,3,0)</f>
        <v>#VALUE!</v>
      </c>
      <c r="M62" s="18" t="e">
        <f t="shared" si="2"/>
        <v>#VALUE!</v>
      </c>
      <c r="N62" s="19" t="e">
        <f t="shared" si="3"/>
        <v>#VALUE!</v>
      </c>
      <c r="O62" s="18" t="e">
        <f>VLOOKUP(F62,F7数据库!C:Y,4,0)</f>
        <v>#VALUE!</v>
      </c>
      <c r="P62" s="18" t="e">
        <f>VLOOKUP(G62,F7数据库!AA:AB,2,0)</f>
        <v>#N/A</v>
      </c>
      <c r="Q62" s="18"/>
      <c r="R62" s="18" t="e" cm="1">
        <f t="array" ref="R62">_xlfn.IFS(I62="A",VLOOKUP(F62,F7数据库!C:Y,7,0),I62="B",VLOOKUP(F62,F7数据库!C:Y,13,0),I62="C",VLOOKUP(F62,F7数据库!C:Y,19,0))</f>
        <v>#N/A</v>
      </c>
      <c r="S62" s="18" t="e" cm="1">
        <f t="array" ref="S62">_xlfn.IFS(I62="A",VLOOKUP(F62,F7数据库!C:Y,8,0),I62="B",VLOOKUP(F62,F7数据库!C:Y,14,0),I62="C",VLOOKUP(F62,F7数据库!C:Y,20,0))</f>
        <v>#N/A</v>
      </c>
      <c r="T62" s="19" t="e" cm="1">
        <f t="array" ref="T62">_xlfn.IFS(I62="A",VLOOKUP(F62,F7数据库!C:Y,9,0),I62="B",VLOOKUP(F62,F7数据库!C:Y,15,0),I62="C",VLOOKUP(F62,F7数据库!C:Y,21,0))*C62</f>
        <v>#N/A</v>
      </c>
      <c r="U62" s="18" t="e">
        <f>_xlfn.IFS(I62="A",VLOOKUP(F62,F7数据库!C:Y,10,0),I62="B",VLOOKUP(F62,F7数据库!C:Y,16,0),I62="C",VLOOKUP(F62,F7数据库!C:Y,22,0))</f>
        <v>#N/A</v>
      </c>
      <c r="V62" s="18" t="e" cm="1">
        <f t="array" ref="V62">_xlfn.IFS(I62="A",VLOOKUP(F62,F7数据库!C:Y,11,0),I62="B",VLOOKUP(F62,F7数据库!C:Y,17,0),I62="C",VLOOKUP(F62,F7数据库!C:Y,23,0))</f>
        <v>#N/A</v>
      </c>
      <c r="W62" s="18"/>
    </row>
    <row r="63" spans="1:23" x14ac:dyDescent="0.25">
      <c r="A63" s="22"/>
      <c r="B63" s="3"/>
      <c r="C63" s="3"/>
      <c r="D63" s="3"/>
      <c r="E63" s="18" t="e">
        <f t="shared" si="4"/>
        <v>#VALUE!</v>
      </c>
      <c r="F63" s="18" t="e">
        <f t="shared" si="4"/>
        <v>#VALUE!</v>
      </c>
      <c r="G63" s="18" t="str">
        <f t="shared" si="5"/>
        <v/>
      </c>
      <c r="H63" s="18" t="str">
        <f t="shared" si="5"/>
        <v/>
      </c>
      <c r="I63" s="18" t="str">
        <f t="shared" si="5"/>
        <v/>
      </c>
      <c r="J63" s="18" t="str">
        <f t="shared" si="5"/>
        <v/>
      </c>
      <c r="K63" s="18" t="str">
        <f t="shared" si="5"/>
        <v/>
      </c>
      <c r="L63" s="18" t="e">
        <f>VLOOKUP(F63,F7数据库!C:Y,3,0)</f>
        <v>#VALUE!</v>
      </c>
      <c r="M63" s="18" t="e">
        <f t="shared" si="2"/>
        <v>#VALUE!</v>
      </c>
      <c r="N63" s="19" t="e">
        <f t="shared" si="3"/>
        <v>#VALUE!</v>
      </c>
      <c r="O63" s="18" t="e">
        <f>VLOOKUP(F63,F7数据库!C:Y,4,0)</f>
        <v>#VALUE!</v>
      </c>
      <c r="P63" s="18" t="e">
        <f>VLOOKUP(G63,F7数据库!AA:AB,2,0)</f>
        <v>#N/A</v>
      </c>
      <c r="Q63" s="18"/>
      <c r="R63" s="18" t="e" cm="1">
        <f t="array" ref="R63">_xlfn.IFS(I63="A",VLOOKUP(F63,F7数据库!C:Y,7,0),I63="B",VLOOKUP(F63,F7数据库!C:Y,13,0),I63="C",VLOOKUP(F63,F7数据库!C:Y,19,0))</f>
        <v>#N/A</v>
      </c>
      <c r="S63" s="18" t="e" cm="1">
        <f t="array" ref="S63">_xlfn.IFS(I63="A",VLOOKUP(F63,F7数据库!C:Y,8,0),I63="B",VLOOKUP(F63,F7数据库!C:Y,14,0),I63="C",VLOOKUP(F63,F7数据库!C:Y,20,0))</f>
        <v>#N/A</v>
      </c>
      <c r="T63" s="19" t="e" cm="1">
        <f t="array" ref="T63">_xlfn.IFS(I63="A",VLOOKUP(F63,F7数据库!C:Y,9,0),I63="B",VLOOKUP(F63,F7数据库!C:Y,15,0),I63="C",VLOOKUP(F63,F7数据库!C:Y,21,0))*C63</f>
        <v>#N/A</v>
      </c>
      <c r="U63" s="18" t="e">
        <f>_xlfn.IFS(I63="A",VLOOKUP(F63,F7数据库!C:Y,10,0),I63="B",VLOOKUP(F63,F7数据库!C:Y,16,0),I63="C",VLOOKUP(F63,F7数据库!C:Y,22,0))</f>
        <v>#N/A</v>
      </c>
      <c r="V63" s="18" t="e" cm="1">
        <f t="array" ref="V63">_xlfn.IFS(I63="A",VLOOKUP(F63,F7数据库!C:Y,11,0),I63="B",VLOOKUP(F63,F7数据库!C:Y,17,0),I63="C",VLOOKUP(F63,F7数据库!C:Y,23,0))</f>
        <v>#N/A</v>
      </c>
      <c r="W63" s="18"/>
    </row>
    <row r="64" spans="1:23" x14ac:dyDescent="0.25">
      <c r="A64" s="22"/>
      <c r="B64" s="3"/>
      <c r="C64" s="3"/>
      <c r="D64" s="3"/>
      <c r="E64" s="18" t="e">
        <f t="shared" si="4"/>
        <v>#VALUE!</v>
      </c>
      <c r="F64" s="18" t="e">
        <f t="shared" si="4"/>
        <v>#VALUE!</v>
      </c>
      <c r="G64" s="18" t="str">
        <f t="shared" si="5"/>
        <v/>
      </c>
      <c r="H64" s="18" t="str">
        <f t="shared" si="5"/>
        <v/>
      </c>
      <c r="I64" s="18" t="str">
        <f t="shared" si="5"/>
        <v/>
      </c>
      <c r="J64" s="18" t="str">
        <f t="shared" si="5"/>
        <v/>
      </c>
      <c r="K64" s="18" t="str">
        <f t="shared" si="5"/>
        <v/>
      </c>
      <c r="L64" s="18" t="e">
        <f>VLOOKUP(F64,F7数据库!C:Y,3,0)</f>
        <v>#VALUE!</v>
      </c>
      <c r="M64" s="18" t="e">
        <f t="shared" si="2"/>
        <v>#VALUE!</v>
      </c>
      <c r="N64" s="19" t="e">
        <f t="shared" si="3"/>
        <v>#VALUE!</v>
      </c>
      <c r="O64" s="18" t="e">
        <f>VLOOKUP(F64,F7数据库!C:Y,4,0)</f>
        <v>#VALUE!</v>
      </c>
      <c r="P64" s="18" t="e">
        <f>VLOOKUP(G64,F7数据库!AA:AB,2,0)</f>
        <v>#N/A</v>
      </c>
      <c r="Q64" s="18"/>
      <c r="R64" s="18" t="e" cm="1">
        <f t="array" ref="R64">_xlfn.IFS(I64="A",VLOOKUP(F64,F7数据库!C:Y,7,0),I64="B",VLOOKUP(F64,F7数据库!C:Y,13,0),I64="C",VLOOKUP(F64,F7数据库!C:Y,19,0))</f>
        <v>#N/A</v>
      </c>
      <c r="S64" s="18" t="e" cm="1">
        <f t="array" ref="S64">_xlfn.IFS(I64="A",VLOOKUP(F64,F7数据库!C:Y,8,0),I64="B",VLOOKUP(F64,F7数据库!C:Y,14,0),I64="C",VLOOKUP(F64,F7数据库!C:Y,20,0))</f>
        <v>#N/A</v>
      </c>
      <c r="T64" s="19" t="e" cm="1">
        <f t="array" ref="T64">_xlfn.IFS(I64="A",VLOOKUP(F64,F7数据库!C:Y,9,0),I64="B",VLOOKUP(F64,F7数据库!C:Y,15,0),I64="C",VLOOKUP(F64,F7数据库!C:Y,21,0))*C64</f>
        <v>#N/A</v>
      </c>
      <c r="U64" s="18" t="e">
        <f>_xlfn.IFS(I64="A",VLOOKUP(F64,F7数据库!C:Y,10,0),I64="B",VLOOKUP(F64,F7数据库!C:Y,16,0),I64="C",VLOOKUP(F64,F7数据库!C:Y,22,0))</f>
        <v>#N/A</v>
      </c>
      <c r="V64" s="18" t="e" cm="1">
        <f t="array" ref="V64">_xlfn.IFS(I64="A",VLOOKUP(F64,F7数据库!C:Y,11,0),I64="B",VLOOKUP(F64,F7数据库!C:Y,17,0),I64="C",VLOOKUP(F64,F7数据库!C:Y,23,0))</f>
        <v>#N/A</v>
      </c>
      <c r="W64" s="18"/>
    </row>
    <row r="65" spans="1:23" x14ac:dyDescent="0.25">
      <c r="A65" s="22"/>
      <c r="B65" s="3"/>
      <c r="C65" s="3"/>
      <c r="D65" s="3"/>
      <c r="E65" s="18" t="e">
        <f t="shared" si="4"/>
        <v>#VALUE!</v>
      </c>
      <c r="F65" s="18" t="e">
        <f t="shared" si="4"/>
        <v>#VALUE!</v>
      </c>
      <c r="G65" s="18" t="str">
        <f t="shared" si="5"/>
        <v/>
      </c>
      <c r="H65" s="18" t="str">
        <f t="shared" si="5"/>
        <v/>
      </c>
      <c r="I65" s="18" t="str">
        <f t="shared" si="5"/>
        <v/>
      </c>
      <c r="J65" s="18" t="str">
        <f t="shared" si="5"/>
        <v/>
      </c>
      <c r="K65" s="18" t="str">
        <f t="shared" si="5"/>
        <v/>
      </c>
      <c r="L65" s="18" t="e">
        <f>VLOOKUP(F65,F7数据库!C:Y,3,0)</f>
        <v>#VALUE!</v>
      </c>
      <c r="M65" s="18" t="e">
        <f t="shared" si="2"/>
        <v>#VALUE!</v>
      </c>
      <c r="N65" s="19" t="e">
        <f t="shared" si="3"/>
        <v>#VALUE!</v>
      </c>
      <c r="O65" s="18" t="e">
        <f>VLOOKUP(F65,F7数据库!C:Y,4,0)</f>
        <v>#VALUE!</v>
      </c>
      <c r="P65" s="18" t="e">
        <f>VLOOKUP(G65,F7数据库!AA:AB,2,0)</f>
        <v>#N/A</v>
      </c>
      <c r="Q65" s="18"/>
      <c r="R65" s="18" t="e" cm="1">
        <f t="array" ref="R65">_xlfn.IFS(I65="A",VLOOKUP(F65,F7数据库!C:Y,7,0),I65="B",VLOOKUP(F65,F7数据库!C:Y,13,0),I65="C",VLOOKUP(F65,F7数据库!C:Y,19,0))</f>
        <v>#N/A</v>
      </c>
      <c r="S65" s="18" t="e" cm="1">
        <f t="array" ref="S65">_xlfn.IFS(I65="A",VLOOKUP(F65,F7数据库!C:Y,8,0),I65="B",VLOOKUP(F65,F7数据库!C:Y,14,0),I65="C",VLOOKUP(F65,F7数据库!C:Y,20,0))</f>
        <v>#N/A</v>
      </c>
      <c r="T65" s="19" t="e" cm="1">
        <f t="array" ref="T65">_xlfn.IFS(I65="A",VLOOKUP(F65,F7数据库!C:Y,9,0),I65="B",VLOOKUP(F65,F7数据库!C:Y,15,0),I65="C",VLOOKUP(F65,F7数据库!C:Y,21,0))*C65</f>
        <v>#N/A</v>
      </c>
      <c r="U65" s="18" t="e">
        <f>_xlfn.IFS(I65="A",VLOOKUP(F65,F7数据库!C:Y,10,0),I65="B",VLOOKUP(F65,F7数据库!C:Y,16,0),I65="C",VLOOKUP(F65,F7数据库!C:Y,22,0))</f>
        <v>#N/A</v>
      </c>
      <c r="V65" s="18" t="e" cm="1">
        <f t="array" ref="V65">_xlfn.IFS(I65="A",VLOOKUP(F65,F7数据库!C:Y,11,0),I65="B",VLOOKUP(F65,F7数据库!C:Y,17,0),I65="C",VLOOKUP(F65,F7数据库!C:Y,23,0))</f>
        <v>#N/A</v>
      </c>
      <c r="W65" s="18"/>
    </row>
    <row r="66" spans="1:23" x14ac:dyDescent="0.25">
      <c r="A66" s="22"/>
      <c r="B66" s="3"/>
      <c r="C66" s="3"/>
      <c r="D66" s="3"/>
      <c r="E66" s="18" t="e">
        <f t="shared" si="4"/>
        <v>#VALUE!</v>
      </c>
      <c r="F66" s="18" t="e">
        <f t="shared" si="4"/>
        <v>#VALUE!</v>
      </c>
      <c r="G66" s="18" t="str">
        <f t="shared" si="5"/>
        <v/>
      </c>
      <c r="H66" s="18" t="str">
        <f t="shared" si="5"/>
        <v/>
      </c>
      <c r="I66" s="18" t="str">
        <f t="shared" si="5"/>
        <v/>
      </c>
      <c r="J66" s="18" t="str">
        <f t="shared" si="5"/>
        <v/>
      </c>
      <c r="K66" s="18" t="str">
        <f t="shared" si="5"/>
        <v/>
      </c>
      <c r="L66" s="18" t="e">
        <f>VLOOKUP(F66,F7数据库!C:Y,3,0)</f>
        <v>#VALUE!</v>
      </c>
      <c r="M66" s="18" t="e">
        <f t="shared" si="2"/>
        <v>#VALUE!</v>
      </c>
      <c r="N66" s="19" t="e">
        <f t="shared" si="3"/>
        <v>#VALUE!</v>
      </c>
      <c r="O66" s="18" t="e">
        <f>VLOOKUP(F66,F7数据库!C:Y,4,0)</f>
        <v>#VALUE!</v>
      </c>
      <c r="P66" s="18" t="e">
        <f>VLOOKUP(G66,F7数据库!AA:AB,2,0)</f>
        <v>#N/A</v>
      </c>
      <c r="Q66" s="18"/>
      <c r="R66" s="18" t="e" cm="1">
        <f t="array" ref="R66">_xlfn.IFS(I66="A",VLOOKUP(F66,F7数据库!C:Y,7,0),I66="B",VLOOKUP(F66,F7数据库!C:Y,13,0),I66="C",VLOOKUP(F66,F7数据库!C:Y,19,0))</f>
        <v>#N/A</v>
      </c>
      <c r="S66" s="18" t="e" cm="1">
        <f t="array" ref="S66">_xlfn.IFS(I66="A",VLOOKUP(F66,F7数据库!C:Y,8,0),I66="B",VLOOKUP(F66,F7数据库!C:Y,14,0),I66="C",VLOOKUP(F66,F7数据库!C:Y,20,0))</f>
        <v>#N/A</v>
      </c>
      <c r="T66" s="19" t="e" cm="1">
        <f t="array" ref="T66">_xlfn.IFS(I66="A",VLOOKUP(F66,F7数据库!C:Y,9,0),I66="B",VLOOKUP(F66,F7数据库!C:Y,15,0),I66="C",VLOOKUP(F66,F7数据库!C:Y,21,0))*C66</f>
        <v>#N/A</v>
      </c>
      <c r="U66" s="18" t="e">
        <f>_xlfn.IFS(I66="A",VLOOKUP(F66,F7数据库!C:Y,10,0),I66="B",VLOOKUP(F66,F7数据库!C:Y,16,0),I66="C",VLOOKUP(F66,F7数据库!C:Y,22,0))</f>
        <v>#N/A</v>
      </c>
      <c r="V66" s="18" t="e" cm="1">
        <f t="array" ref="V66">_xlfn.IFS(I66="A",VLOOKUP(F66,F7数据库!C:Y,11,0),I66="B",VLOOKUP(F66,F7数据库!C:Y,17,0),I66="C",VLOOKUP(F66,F7数据库!C:Y,23,0))</f>
        <v>#N/A</v>
      </c>
      <c r="W66" s="18"/>
    </row>
    <row r="67" spans="1:23" x14ac:dyDescent="0.25">
      <c r="A67" s="22"/>
      <c r="B67" s="3"/>
      <c r="C67" s="3"/>
      <c r="D67" s="3"/>
      <c r="E67" s="18" t="e">
        <f t="shared" si="4"/>
        <v>#VALUE!</v>
      </c>
      <c r="F67" s="18" t="e">
        <f t="shared" si="4"/>
        <v>#VALUE!</v>
      </c>
      <c r="G67" s="18" t="str">
        <f t="shared" si="5"/>
        <v/>
      </c>
      <c r="H67" s="18" t="str">
        <f t="shared" si="5"/>
        <v/>
      </c>
      <c r="I67" s="18" t="str">
        <f t="shared" si="5"/>
        <v/>
      </c>
      <c r="J67" s="18" t="str">
        <f t="shared" si="5"/>
        <v/>
      </c>
      <c r="K67" s="18" t="str">
        <f t="shared" si="5"/>
        <v/>
      </c>
      <c r="L67" s="18" t="e">
        <f>VLOOKUP(F67,F7数据库!C:Y,3,0)</f>
        <v>#VALUE!</v>
      </c>
      <c r="M67" s="18" t="e">
        <f t="shared" ref="M67:M100" si="6">"DN"&amp;F67</f>
        <v>#VALUE!</v>
      </c>
      <c r="N67" s="19" t="e">
        <f t="shared" ref="N67:N100" si="7">(H67/1000)*C67*2</f>
        <v>#VALUE!</v>
      </c>
      <c r="O67" s="18" t="e">
        <f>VLOOKUP(F67,F7数据库!C:Y,4,0)</f>
        <v>#VALUE!</v>
      </c>
      <c r="P67" s="18" t="e">
        <f>VLOOKUP(G67,F7数据库!AA:AB,2,0)</f>
        <v>#N/A</v>
      </c>
      <c r="Q67" s="18"/>
      <c r="R67" s="18" t="e" cm="1">
        <f t="array" ref="R67">_xlfn.IFS(I67="A",VLOOKUP(F67,F7数据库!C:Y,7,0),I67="B",VLOOKUP(F67,F7数据库!C:Y,13,0),I67="C",VLOOKUP(F67,F7数据库!C:Y,19,0))</f>
        <v>#N/A</v>
      </c>
      <c r="S67" s="18" t="e" cm="1">
        <f t="array" ref="S67">_xlfn.IFS(I67="A",VLOOKUP(F67,F7数据库!C:Y,8,0),I67="B",VLOOKUP(F67,F7数据库!C:Y,14,0),I67="C",VLOOKUP(F67,F7数据库!C:Y,20,0))</f>
        <v>#N/A</v>
      </c>
      <c r="T67" s="19" t="e" cm="1">
        <f t="array" ref="T67">_xlfn.IFS(I67="A",VLOOKUP(F67,F7数据库!C:Y,9,0),I67="B",VLOOKUP(F67,F7数据库!C:Y,15,0),I67="C",VLOOKUP(F67,F7数据库!C:Y,21,0))*C67</f>
        <v>#N/A</v>
      </c>
      <c r="U67" s="18" t="e">
        <f>_xlfn.IFS(I67="A",VLOOKUP(F67,F7数据库!C:Y,10,0),I67="B",VLOOKUP(F67,F7数据库!C:Y,16,0),I67="C",VLOOKUP(F67,F7数据库!C:Y,22,0))</f>
        <v>#N/A</v>
      </c>
      <c r="V67" s="18" t="e" cm="1">
        <f t="array" ref="V67">_xlfn.IFS(I67="A",VLOOKUP(F67,F7数据库!C:Y,11,0),I67="B",VLOOKUP(F67,F7数据库!C:Y,17,0),I67="C",VLOOKUP(F67,F7数据库!C:Y,23,0))</f>
        <v>#N/A</v>
      </c>
      <c r="W67" s="18"/>
    </row>
    <row r="68" spans="1:23" x14ac:dyDescent="0.25">
      <c r="A68" s="22"/>
      <c r="B68" s="3"/>
      <c r="C68" s="3"/>
      <c r="D68" s="3"/>
      <c r="E68" s="18" t="e">
        <f t="shared" si="4"/>
        <v>#VALUE!</v>
      </c>
      <c r="F68" s="18" t="e">
        <f t="shared" si="4"/>
        <v>#VALUE!</v>
      </c>
      <c r="G68" s="18" t="str">
        <f t="shared" si="5"/>
        <v/>
      </c>
      <c r="H68" s="18" t="str">
        <f t="shared" si="5"/>
        <v/>
      </c>
      <c r="I68" s="18" t="str">
        <f t="shared" si="5"/>
        <v/>
      </c>
      <c r="J68" s="18" t="str">
        <f t="shared" si="5"/>
        <v/>
      </c>
      <c r="K68" s="18" t="str">
        <f t="shared" si="5"/>
        <v/>
      </c>
      <c r="L68" s="18" t="e">
        <f>VLOOKUP(F68,F7数据库!C:Y,3,0)</f>
        <v>#VALUE!</v>
      </c>
      <c r="M68" s="18" t="e">
        <f t="shared" si="6"/>
        <v>#VALUE!</v>
      </c>
      <c r="N68" s="19" t="e">
        <f t="shared" si="7"/>
        <v>#VALUE!</v>
      </c>
      <c r="O68" s="18" t="e">
        <f>VLOOKUP(F68,F7数据库!C:Y,4,0)</f>
        <v>#VALUE!</v>
      </c>
      <c r="P68" s="18" t="e">
        <f>VLOOKUP(G68,F7数据库!AA:AB,2,0)</f>
        <v>#N/A</v>
      </c>
      <c r="Q68" s="18"/>
      <c r="R68" s="18" t="e" cm="1">
        <f t="array" ref="R68">_xlfn.IFS(I68="A",VLOOKUP(F68,F7数据库!C:Y,7,0),I68="B",VLOOKUP(F68,F7数据库!C:Y,13,0),I68="C",VLOOKUP(F68,F7数据库!C:Y,19,0))</f>
        <v>#N/A</v>
      </c>
      <c r="S68" s="18" t="e" cm="1">
        <f t="array" ref="S68">_xlfn.IFS(I68="A",VLOOKUP(F68,F7数据库!C:Y,8,0),I68="B",VLOOKUP(F68,F7数据库!C:Y,14,0),I68="C",VLOOKUP(F68,F7数据库!C:Y,20,0))</f>
        <v>#N/A</v>
      </c>
      <c r="T68" s="19" t="e" cm="1">
        <f t="array" ref="T68">_xlfn.IFS(I68="A",VLOOKUP(F68,F7数据库!C:Y,9,0),I68="B",VLOOKUP(F68,F7数据库!C:Y,15,0),I68="C",VLOOKUP(F68,F7数据库!C:Y,21,0))*C68</f>
        <v>#N/A</v>
      </c>
      <c r="U68" s="18" t="e">
        <f>_xlfn.IFS(I68="A",VLOOKUP(F68,F7数据库!C:Y,10,0),I68="B",VLOOKUP(F68,F7数据库!C:Y,16,0),I68="C",VLOOKUP(F68,F7数据库!C:Y,22,0))</f>
        <v>#N/A</v>
      </c>
      <c r="V68" s="18" t="e" cm="1">
        <f t="array" ref="V68">_xlfn.IFS(I68="A",VLOOKUP(F68,F7数据库!C:Y,11,0),I68="B",VLOOKUP(F68,F7数据库!C:Y,17,0),I68="C",VLOOKUP(F68,F7数据库!C:Y,23,0))</f>
        <v>#N/A</v>
      </c>
      <c r="W68" s="18"/>
    </row>
    <row r="69" spans="1:23" x14ac:dyDescent="0.25">
      <c r="A69" s="22"/>
      <c r="B69" s="3"/>
      <c r="C69" s="3"/>
      <c r="D69" s="3"/>
      <c r="E69" s="18" t="e">
        <f t="shared" si="4"/>
        <v>#VALUE!</v>
      </c>
      <c r="F69" s="18" t="e">
        <f t="shared" si="4"/>
        <v>#VALUE!</v>
      </c>
      <c r="G69" s="18" t="str">
        <f t="shared" si="5"/>
        <v/>
      </c>
      <c r="H69" s="18" t="str">
        <f t="shared" si="5"/>
        <v/>
      </c>
      <c r="I69" s="18" t="str">
        <f t="shared" si="5"/>
        <v/>
      </c>
      <c r="J69" s="18" t="str">
        <f t="shared" si="5"/>
        <v/>
      </c>
      <c r="K69" s="18" t="str">
        <f t="shared" si="5"/>
        <v/>
      </c>
      <c r="L69" s="18" t="e">
        <f>VLOOKUP(F69,F7数据库!C:Y,3,0)</f>
        <v>#VALUE!</v>
      </c>
      <c r="M69" s="18" t="e">
        <f t="shared" si="6"/>
        <v>#VALUE!</v>
      </c>
      <c r="N69" s="19" t="e">
        <f t="shared" si="7"/>
        <v>#VALUE!</v>
      </c>
      <c r="O69" s="18" t="e">
        <f>VLOOKUP(F69,F7数据库!C:Y,4,0)</f>
        <v>#VALUE!</v>
      </c>
      <c r="P69" s="18" t="e">
        <f>VLOOKUP(G69,F7数据库!AA:AB,2,0)</f>
        <v>#N/A</v>
      </c>
      <c r="Q69" s="18"/>
      <c r="R69" s="18" t="e" cm="1">
        <f t="array" ref="R69">_xlfn.IFS(I69="A",VLOOKUP(F69,F7数据库!C:Y,7,0),I69="B",VLOOKUP(F69,F7数据库!C:Y,13,0),I69="C",VLOOKUP(F69,F7数据库!C:Y,19,0))</f>
        <v>#N/A</v>
      </c>
      <c r="S69" s="18" t="e" cm="1">
        <f t="array" ref="S69">_xlfn.IFS(I69="A",VLOOKUP(F69,F7数据库!C:Y,8,0),I69="B",VLOOKUP(F69,F7数据库!C:Y,14,0),I69="C",VLOOKUP(F69,F7数据库!C:Y,20,0))</f>
        <v>#N/A</v>
      </c>
      <c r="T69" s="19" t="e" cm="1">
        <f t="array" ref="T69">_xlfn.IFS(I69="A",VLOOKUP(F69,F7数据库!C:Y,9,0),I69="B",VLOOKUP(F69,F7数据库!C:Y,15,0),I69="C",VLOOKUP(F69,F7数据库!C:Y,21,0))*C69</f>
        <v>#N/A</v>
      </c>
      <c r="U69" s="18" t="e">
        <f>_xlfn.IFS(I69="A",VLOOKUP(F69,F7数据库!C:Y,10,0),I69="B",VLOOKUP(F69,F7数据库!C:Y,16,0),I69="C",VLOOKUP(F69,F7数据库!C:Y,22,0))</f>
        <v>#N/A</v>
      </c>
      <c r="V69" s="18" t="e" cm="1">
        <f t="array" ref="V69">_xlfn.IFS(I69="A",VLOOKUP(F69,F7数据库!C:Y,11,0),I69="B",VLOOKUP(F69,F7数据库!C:Y,17,0),I69="C",VLOOKUP(F69,F7数据库!C:Y,23,0))</f>
        <v>#N/A</v>
      </c>
      <c r="W69" s="18"/>
    </row>
    <row r="70" spans="1:23" x14ac:dyDescent="0.25">
      <c r="A70" s="22"/>
      <c r="B70" s="3"/>
      <c r="C70" s="3"/>
      <c r="D70" s="3"/>
      <c r="E70" s="18" t="e">
        <f t="shared" si="4"/>
        <v>#VALUE!</v>
      </c>
      <c r="F70" s="18" t="e">
        <f t="shared" si="4"/>
        <v>#VALUE!</v>
      </c>
      <c r="G70" s="18" t="str">
        <f t="shared" ref="G70:K100" si="8">TRIM(MID(SUBSTITUTE($B70,"-",REPT(" ",99)),COLUMN(D70)*99-98,99))</f>
        <v/>
      </c>
      <c r="H70" s="18" t="str">
        <f t="shared" si="8"/>
        <v/>
      </c>
      <c r="I70" s="18" t="str">
        <f t="shared" si="8"/>
        <v/>
      </c>
      <c r="J70" s="18" t="str">
        <f t="shared" si="8"/>
        <v/>
      </c>
      <c r="K70" s="18" t="str">
        <f t="shared" si="8"/>
        <v/>
      </c>
      <c r="L70" s="18" t="e">
        <f>VLOOKUP(F70,F7数据库!C:Y,3,0)</f>
        <v>#VALUE!</v>
      </c>
      <c r="M70" s="18" t="e">
        <f t="shared" si="6"/>
        <v>#VALUE!</v>
      </c>
      <c r="N70" s="19" t="e">
        <f t="shared" si="7"/>
        <v>#VALUE!</v>
      </c>
      <c r="O70" s="18" t="e">
        <f>VLOOKUP(F70,F7数据库!C:Y,4,0)</f>
        <v>#VALUE!</v>
      </c>
      <c r="P70" s="18" t="e">
        <f>VLOOKUP(G70,F7数据库!AA:AB,2,0)</f>
        <v>#N/A</v>
      </c>
      <c r="Q70" s="18"/>
      <c r="R70" s="18" t="e" cm="1">
        <f t="array" ref="R70">_xlfn.IFS(I70="A",VLOOKUP(F70,F7数据库!C:Y,7,0),I70="B",VLOOKUP(F70,F7数据库!C:Y,13,0),I70="C",VLOOKUP(F70,F7数据库!C:Y,19,0))</f>
        <v>#N/A</v>
      </c>
      <c r="S70" s="18" t="e" cm="1">
        <f t="array" ref="S70">_xlfn.IFS(I70="A",VLOOKUP(F70,F7数据库!C:Y,8,0),I70="B",VLOOKUP(F70,F7数据库!C:Y,14,0),I70="C",VLOOKUP(F70,F7数据库!C:Y,20,0))</f>
        <v>#N/A</v>
      </c>
      <c r="T70" s="19" t="e" cm="1">
        <f t="array" ref="T70">_xlfn.IFS(I70="A",VLOOKUP(F70,F7数据库!C:Y,9,0),I70="B",VLOOKUP(F70,F7数据库!C:Y,15,0),I70="C",VLOOKUP(F70,F7数据库!C:Y,21,0))*C70</f>
        <v>#N/A</v>
      </c>
      <c r="U70" s="18" t="e">
        <f>_xlfn.IFS(I70="A",VLOOKUP(F70,F7数据库!C:Y,10,0),I70="B",VLOOKUP(F70,F7数据库!C:Y,16,0),I70="C",VLOOKUP(F70,F7数据库!C:Y,22,0))</f>
        <v>#N/A</v>
      </c>
      <c r="V70" s="18" t="e" cm="1">
        <f t="array" ref="V70">_xlfn.IFS(I70="A",VLOOKUP(F70,F7数据库!C:Y,11,0),I70="B",VLOOKUP(F70,F7数据库!C:Y,17,0),I70="C",VLOOKUP(F70,F7数据库!C:Y,23,0))</f>
        <v>#N/A</v>
      </c>
      <c r="W70" s="18"/>
    </row>
    <row r="71" spans="1:23" x14ac:dyDescent="0.25">
      <c r="A71" s="22"/>
      <c r="B71" s="3"/>
      <c r="C71" s="3"/>
      <c r="D71" s="3"/>
      <c r="E71" s="18" t="e">
        <f t="shared" si="4"/>
        <v>#VALUE!</v>
      </c>
      <c r="F71" s="18" t="e">
        <f t="shared" si="4"/>
        <v>#VALUE!</v>
      </c>
      <c r="G71" s="18" t="str">
        <f t="shared" si="8"/>
        <v/>
      </c>
      <c r="H71" s="18" t="str">
        <f t="shared" si="8"/>
        <v/>
      </c>
      <c r="I71" s="18" t="str">
        <f t="shared" si="8"/>
        <v/>
      </c>
      <c r="J71" s="18" t="str">
        <f t="shared" si="8"/>
        <v/>
      </c>
      <c r="K71" s="18" t="str">
        <f t="shared" si="8"/>
        <v/>
      </c>
      <c r="L71" s="18" t="e">
        <f>VLOOKUP(F71,F7数据库!C:Y,3,0)</f>
        <v>#VALUE!</v>
      </c>
      <c r="M71" s="18" t="e">
        <f t="shared" si="6"/>
        <v>#VALUE!</v>
      </c>
      <c r="N71" s="19" t="e">
        <f t="shared" si="7"/>
        <v>#VALUE!</v>
      </c>
      <c r="O71" s="18" t="e">
        <f>VLOOKUP(F71,F7数据库!C:Y,4,0)</f>
        <v>#VALUE!</v>
      </c>
      <c r="P71" s="18" t="e">
        <f>VLOOKUP(G71,F7数据库!AA:AB,2,0)</f>
        <v>#N/A</v>
      </c>
      <c r="Q71" s="18"/>
      <c r="R71" s="18" t="e" cm="1">
        <f t="array" ref="R71">_xlfn.IFS(I71="A",VLOOKUP(F71,F7数据库!C:Y,7,0),I71="B",VLOOKUP(F71,F7数据库!C:Y,13,0),I71="C",VLOOKUP(F71,F7数据库!C:Y,19,0))</f>
        <v>#N/A</v>
      </c>
      <c r="S71" s="18" t="e" cm="1">
        <f t="array" ref="S71">_xlfn.IFS(I71="A",VLOOKUP(F71,F7数据库!C:Y,8,0),I71="B",VLOOKUP(F71,F7数据库!C:Y,14,0),I71="C",VLOOKUP(F71,F7数据库!C:Y,20,0))</f>
        <v>#N/A</v>
      </c>
      <c r="T71" s="19" t="e" cm="1">
        <f t="array" ref="T71">_xlfn.IFS(I71="A",VLOOKUP(F71,F7数据库!C:Y,9,0),I71="B",VLOOKUP(F71,F7数据库!C:Y,15,0),I71="C",VLOOKUP(F71,F7数据库!C:Y,21,0))*C71</f>
        <v>#N/A</v>
      </c>
      <c r="U71" s="18" t="e">
        <f>_xlfn.IFS(I71="A",VLOOKUP(F71,F7数据库!C:Y,10,0),I71="B",VLOOKUP(F71,F7数据库!C:Y,16,0),I71="C",VLOOKUP(F71,F7数据库!C:Y,22,0))</f>
        <v>#N/A</v>
      </c>
      <c r="V71" s="18" t="e" cm="1">
        <f t="array" ref="V71">_xlfn.IFS(I71="A",VLOOKUP(F71,F7数据库!C:Y,11,0),I71="B",VLOOKUP(F71,F7数据库!C:Y,17,0),I71="C",VLOOKUP(F71,F7数据库!C:Y,23,0))</f>
        <v>#N/A</v>
      </c>
      <c r="W71" s="18"/>
    </row>
    <row r="72" spans="1:23" x14ac:dyDescent="0.25">
      <c r="A72" s="22"/>
      <c r="B72" s="3"/>
      <c r="C72" s="3"/>
      <c r="D72" s="3"/>
      <c r="E72" s="18" t="e">
        <f t="shared" si="4"/>
        <v>#VALUE!</v>
      </c>
      <c r="F72" s="18" t="e">
        <f t="shared" si="4"/>
        <v>#VALUE!</v>
      </c>
      <c r="G72" s="18" t="str">
        <f t="shared" si="8"/>
        <v/>
      </c>
      <c r="H72" s="18" t="str">
        <f t="shared" si="8"/>
        <v/>
      </c>
      <c r="I72" s="18" t="str">
        <f t="shared" si="8"/>
        <v/>
      </c>
      <c r="J72" s="18" t="str">
        <f t="shared" si="8"/>
        <v/>
      </c>
      <c r="K72" s="18" t="str">
        <f t="shared" si="8"/>
        <v/>
      </c>
      <c r="L72" s="18" t="e">
        <f>VLOOKUP(F72,F7数据库!C:Y,3,0)</f>
        <v>#VALUE!</v>
      </c>
      <c r="M72" s="18" t="e">
        <f t="shared" si="6"/>
        <v>#VALUE!</v>
      </c>
      <c r="N72" s="19" t="e">
        <f t="shared" si="7"/>
        <v>#VALUE!</v>
      </c>
      <c r="O72" s="18" t="e">
        <f>VLOOKUP(F72,F7数据库!C:Y,4,0)</f>
        <v>#VALUE!</v>
      </c>
      <c r="P72" s="18" t="e">
        <f>VLOOKUP(G72,F7数据库!AA:AB,2,0)</f>
        <v>#N/A</v>
      </c>
      <c r="Q72" s="18"/>
      <c r="R72" s="18" t="e" cm="1">
        <f t="array" ref="R72">_xlfn.IFS(I72="A",VLOOKUP(F72,F7数据库!C:Y,7,0),I72="B",VLOOKUP(F72,F7数据库!C:Y,13,0),I72="C",VLOOKUP(F72,F7数据库!C:Y,19,0))</f>
        <v>#N/A</v>
      </c>
      <c r="S72" s="18" t="e" cm="1">
        <f t="array" ref="S72">_xlfn.IFS(I72="A",VLOOKUP(F72,F7数据库!C:Y,8,0),I72="B",VLOOKUP(F72,F7数据库!C:Y,14,0),I72="C",VLOOKUP(F72,F7数据库!C:Y,20,0))</f>
        <v>#N/A</v>
      </c>
      <c r="T72" s="19" t="e" cm="1">
        <f t="array" ref="T72">_xlfn.IFS(I72="A",VLOOKUP(F72,F7数据库!C:Y,9,0),I72="B",VLOOKUP(F72,F7数据库!C:Y,15,0),I72="C",VLOOKUP(F72,F7数据库!C:Y,21,0))*C72</f>
        <v>#N/A</v>
      </c>
      <c r="U72" s="18" t="e">
        <f>_xlfn.IFS(I72="A",VLOOKUP(F72,F7数据库!C:Y,10,0),I72="B",VLOOKUP(F72,F7数据库!C:Y,16,0),I72="C",VLOOKUP(F72,F7数据库!C:Y,22,0))</f>
        <v>#N/A</v>
      </c>
      <c r="V72" s="18" t="e" cm="1">
        <f t="array" ref="V72">_xlfn.IFS(I72="A",VLOOKUP(F72,F7数据库!C:Y,11,0),I72="B",VLOOKUP(F72,F7数据库!C:Y,17,0),I72="C",VLOOKUP(F72,F7数据库!C:Y,23,0))</f>
        <v>#N/A</v>
      </c>
      <c r="W72" s="18"/>
    </row>
    <row r="73" spans="1:23" x14ac:dyDescent="0.25">
      <c r="A73" s="22"/>
      <c r="B73" s="3"/>
      <c r="C73" s="3"/>
      <c r="D73" s="3"/>
      <c r="E73" s="18" t="e">
        <f t="shared" si="4"/>
        <v>#VALUE!</v>
      </c>
      <c r="F73" s="18" t="e">
        <f t="shared" si="4"/>
        <v>#VALUE!</v>
      </c>
      <c r="G73" s="18" t="str">
        <f t="shared" si="8"/>
        <v/>
      </c>
      <c r="H73" s="18" t="str">
        <f t="shared" si="8"/>
        <v/>
      </c>
      <c r="I73" s="18" t="str">
        <f t="shared" si="8"/>
        <v/>
      </c>
      <c r="J73" s="18" t="str">
        <f t="shared" si="8"/>
        <v/>
      </c>
      <c r="K73" s="18" t="str">
        <f t="shared" si="8"/>
        <v/>
      </c>
      <c r="L73" s="18" t="e">
        <f>VLOOKUP(F73,F7数据库!C:Y,3,0)</f>
        <v>#VALUE!</v>
      </c>
      <c r="M73" s="18" t="e">
        <f t="shared" si="6"/>
        <v>#VALUE!</v>
      </c>
      <c r="N73" s="19" t="e">
        <f t="shared" si="7"/>
        <v>#VALUE!</v>
      </c>
      <c r="O73" s="18" t="e">
        <f>VLOOKUP(F73,F7数据库!C:Y,4,0)</f>
        <v>#VALUE!</v>
      </c>
      <c r="P73" s="18" t="e">
        <f>VLOOKUP(G73,F7数据库!AA:AB,2,0)</f>
        <v>#N/A</v>
      </c>
      <c r="Q73" s="18"/>
      <c r="R73" s="18" t="e" cm="1">
        <f t="array" ref="R73">_xlfn.IFS(I73="A",VLOOKUP(F73,F7数据库!C:Y,7,0),I73="B",VLOOKUP(F73,F7数据库!C:Y,13,0),I73="C",VLOOKUP(F73,F7数据库!C:Y,19,0))</f>
        <v>#N/A</v>
      </c>
      <c r="S73" s="18" t="e" cm="1">
        <f t="array" ref="S73">_xlfn.IFS(I73="A",VLOOKUP(F73,F7数据库!C:Y,8,0),I73="B",VLOOKUP(F73,F7数据库!C:Y,14,0),I73="C",VLOOKUP(F73,F7数据库!C:Y,20,0))</f>
        <v>#N/A</v>
      </c>
      <c r="T73" s="19" t="e" cm="1">
        <f t="array" ref="T73">_xlfn.IFS(I73="A",VLOOKUP(F73,F7数据库!C:Y,9,0),I73="B",VLOOKUP(F73,F7数据库!C:Y,15,0),I73="C",VLOOKUP(F73,F7数据库!C:Y,21,0))*C73</f>
        <v>#N/A</v>
      </c>
      <c r="U73" s="18" t="e">
        <f>_xlfn.IFS(I73="A",VLOOKUP(F73,F7数据库!C:Y,10,0),I73="B",VLOOKUP(F73,F7数据库!C:Y,16,0),I73="C",VLOOKUP(F73,F7数据库!C:Y,22,0))</f>
        <v>#N/A</v>
      </c>
      <c r="V73" s="18" t="e" cm="1">
        <f t="array" ref="V73">_xlfn.IFS(I73="A",VLOOKUP(F73,F7数据库!C:Y,11,0),I73="B",VLOOKUP(F73,F7数据库!C:Y,17,0),I73="C",VLOOKUP(F73,F7数据库!C:Y,23,0))</f>
        <v>#N/A</v>
      </c>
      <c r="W73" s="18"/>
    </row>
    <row r="74" spans="1:23" x14ac:dyDescent="0.25">
      <c r="A74" s="22"/>
      <c r="B74" s="3"/>
      <c r="C74" s="3"/>
      <c r="D74" s="3"/>
      <c r="E74" s="18" t="e">
        <f t="shared" si="4"/>
        <v>#VALUE!</v>
      </c>
      <c r="F74" s="18" t="e">
        <f t="shared" si="4"/>
        <v>#VALUE!</v>
      </c>
      <c r="G74" s="18" t="str">
        <f t="shared" si="8"/>
        <v/>
      </c>
      <c r="H74" s="18" t="str">
        <f t="shared" si="8"/>
        <v/>
      </c>
      <c r="I74" s="18" t="str">
        <f t="shared" si="8"/>
        <v/>
      </c>
      <c r="J74" s="18" t="str">
        <f t="shared" si="8"/>
        <v/>
      </c>
      <c r="K74" s="18" t="str">
        <f t="shared" si="8"/>
        <v/>
      </c>
      <c r="L74" s="18" t="e">
        <f>VLOOKUP(F74,F7数据库!C:Y,3,0)</f>
        <v>#VALUE!</v>
      </c>
      <c r="M74" s="18" t="e">
        <f t="shared" si="6"/>
        <v>#VALUE!</v>
      </c>
      <c r="N74" s="19" t="e">
        <f t="shared" si="7"/>
        <v>#VALUE!</v>
      </c>
      <c r="O74" s="18" t="e">
        <f>VLOOKUP(F74,F7数据库!C:Y,4,0)</f>
        <v>#VALUE!</v>
      </c>
      <c r="P74" s="18" t="e">
        <f>VLOOKUP(G74,F7数据库!AA:AB,2,0)</f>
        <v>#N/A</v>
      </c>
      <c r="Q74" s="18"/>
      <c r="R74" s="18" t="e" cm="1">
        <f t="array" ref="R74">_xlfn.IFS(I74="A",VLOOKUP(F74,F7数据库!C:Y,7,0),I74="B",VLOOKUP(F74,F7数据库!C:Y,13,0),I74="C",VLOOKUP(F74,F7数据库!C:Y,19,0))</f>
        <v>#N/A</v>
      </c>
      <c r="S74" s="18" t="e" cm="1">
        <f t="array" ref="S74">_xlfn.IFS(I74="A",VLOOKUP(F74,F7数据库!C:Y,8,0),I74="B",VLOOKUP(F74,F7数据库!C:Y,14,0),I74="C",VLOOKUP(F74,F7数据库!C:Y,20,0))</f>
        <v>#N/A</v>
      </c>
      <c r="T74" s="19" t="e" cm="1">
        <f t="array" ref="T74">_xlfn.IFS(I74="A",VLOOKUP(F74,F7数据库!C:Y,9,0),I74="B",VLOOKUP(F74,F7数据库!C:Y,15,0),I74="C",VLOOKUP(F74,F7数据库!C:Y,21,0))*C74</f>
        <v>#N/A</v>
      </c>
      <c r="U74" s="18" t="e">
        <f>_xlfn.IFS(I74="A",VLOOKUP(F74,F7数据库!C:Y,10,0),I74="B",VLOOKUP(F74,F7数据库!C:Y,16,0),I74="C",VLOOKUP(F74,F7数据库!C:Y,22,0))</f>
        <v>#N/A</v>
      </c>
      <c r="V74" s="18" t="e" cm="1">
        <f t="array" ref="V74">_xlfn.IFS(I74="A",VLOOKUP(F74,F7数据库!C:Y,11,0),I74="B",VLOOKUP(F74,F7数据库!C:Y,17,0),I74="C",VLOOKUP(F74,F7数据库!C:Y,23,0))</f>
        <v>#N/A</v>
      </c>
      <c r="W74" s="18"/>
    </row>
    <row r="75" spans="1:23" x14ac:dyDescent="0.25">
      <c r="A75" s="22"/>
      <c r="B75" s="3"/>
      <c r="C75" s="3"/>
      <c r="D75" s="3"/>
      <c r="E75" s="18" t="e">
        <f t="shared" si="4"/>
        <v>#VALUE!</v>
      </c>
      <c r="F75" s="18" t="e">
        <f t="shared" si="4"/>
        <v>#VALUE!</v>
      </c>
      <c r="G75" s="18" t="str">
        <f t="shared" si="8"/>
        <v/>
      </c>
      <c r="H75" s="18" t="str">
        <f t="shared" si="8"/>
        <v/>
      </c>
      <c r="I75" s="18" t="str">
        <f t="shared" si="8"/>
        <v/>
      </c>
      <c r="J75" s="18" t="str">
        <f t="shared" si="8"/>
        <v/>
      </c>
      <c r="K75" s="18" t="str">
        <f t="shared" si="8"/>
        <v/>
      </c>
      <c r="L75" s="18" t="e">
        <f>VLOOKUP(F75,F7数据库!C:Y,3,0)</f>
        <v>#VALUE!</v>
      </c>
      <c r="M75" s="18" t="e">
        <f t="shared" si="6"/>
        <v>#VALUE!</v>
      </c>
      <c r="N75" s="19" t="e">
        <f t="shared" si="7"/>
        <v>#VALUE!</v>
      </c>
      <c r="O75" s="18" t="e">
        <f>VLOOKUP(F75,F7数据库!C:Y,4,0)</f>
        <v>#VALUE!</v>
      </c>
      <c r="P75" s="18" t="e">
        <f>VLOOKUP(G75,F7数据库!AA:AB,2,0)</f>
        <v>#N/A</v>
      </c>
      <c r="Q75" s="18"/>
      <c r="R75" s="18" t="e" cm="1">
        <f t="array" ref="R75">_xlfn.IFS(I75="A",VLOOKUP(F75,F7数据库!C:Y,7,0),I75="B",VLOOKUP(F75,F7数据库!C:Y,13,0),I75="C",VLOOKUP(F75,F7数据库!C:Y,19,0))</f>
        <v>#N/A</v>
      </c>
      <c r="S75" s="18" t="e" cm="1">
        <f t="array" ref="S75">_xlfn.IFS(I75="A",VLOOKUP(F75,F7数据库!C:Y,8,0),I75="B",VLOOKUP(F75,F7数据库!C:Y,14,0),I75="C",VLOOKUP(F75,F7数据库!C:Y,20,0))</f>
        <v>#N/A</v>
      </c>
      <c r="T75" s="19" t="e" cm="1">
        <f t="array" ref="T75">_xlfn.IFS(I75="A",VLOOKUP(F75,F7数据库!C:Y,9,0),I75="B",VLOOKUP(F75,F7数据库!C:Y,15,0),I75="C",VLOOKUP(F75,F7数据库!C:Y,21,0))*C75</f>
        <v>#N/A</v>
      </c>
      <c r="U75" s="18" t="e">
        <f>_xlfn.IFS(I75="A",VLOOKUP(F75,F7数据库!C:Y,10,0),I75="B",VLOOKUP(F75,F7数据库!C:Y,16,0),I75="C",VLOOKUP(F75,F7数据库!C:Y,22,0))</f>
        <v>#N/A</v>
      </c>
      <c r="V75" s="18" t="e" cm="1">
        <f t="array" ref="V75">_xlfn.IFS(I75="A",VLOOKUP(F75,F7数据库!C:Y,11,0),I75="B",VLOOKUP(F75,F7数据库!C:Y,17,0),I75="C",VLOOKUP(F75,F7数据库!C:Y,23,0))</f>
        <v>#N/A</v>
      </c>
      <c r="W75" s="18"/>
    </row>
    <row r="76" spans="1:23" x14ac:dyDescent="0.25">
      <c r="A76" s="22"/>
      <c r="B76" s="3"/>
      <c r="C76" s="3"/>
      <c r="D76" s="3"/>
      <c r="E76" s="18" t="e">
        <f t="shared" si="4"/>
        <v>#VALUE!</v>
      </c>
      <c r="F76" s="18" t="e">
        <f t="shared" si="4"/>
        <v>#VALUE!</v>
      </c>
      <c r="G76" s="18" t="str">
        <f t="shared" si="8"/>
        <v/>
      </c>
      <c r="H76" s="18" t="str">
        <f t="shared" si="8"/>
        <v/>
      </c>
      <c r="I76" s="18" t="str">
        <f t="shared" si="8"/>
        <v/>
      </c>
      <c r="J76" s="18" t="str">
        <f t="shared" si="8"/>
        <v/>
      </c>
      <c r="K76" s="18" t="str">
        <f t="shared" si="8"/>
        <v/>
      </c>
      <c r="L76" s="18" t="e">
        <f>VLOOKUP(F76,F7数据库!C:Y,3,0)</f>
        <v>#VALUE!</v>
      </c>
      <c r="M76" s="18" t="e">
        <f t="shared" si="6"/>
        <v>#VALUE!</v>
      </c>
      <c r="N76" s="19" t="e">
        <f t="shared" si="7"/>
        <v>#VALUE!</v>
      </c>
      <c r="O76" s="18" t="e">
        <f>VLOOKUP(F76,F7数据库!C:Y,4,0)</f>
        <v>#VALUE!</v>
      </c>
      <c r="P76" s="18" t="e">
        <f>VLOOKUP(G76,F7数据库!AA:AB,2,0)</f>
        <v>#N/A</v>
      </c>
      <c r="Q76" s="18"/>
      <c r="R76" s="18" t="e" cm="1">
        <f t="array" ref="R76">_xlfn.IFS(I76="A",VLOOKUP(F76,F7数据库!C:Y,7,0),I76="B",VLOOKUP(F76,F7数据库!C:Y,13,0),I76="C",VLOOKUP(F76,F7数据库!C:Y,19,0))</f>
        <v>#N/A</v>
      </c>
      <c r="S76" s="18" t="e" cm="1">
        <f t="array" ref="S76">_xlfn.IFS(I76="A",VLOOKUP(F76,F7数据库!C:Y,8,0),I76="B",VLOOKUP(F76,F7数据库!C:Y,14,0),I76="C",VLOOKUP(F76,F7数据库!C:Y,20,0))</f>
        <v>#N/A</v>
      </c>
      <c r="T76" s="19" t="e" cm="1">
        <f t="array" ref="T76">_xlfn.IFS(I76="A",VLOOKUP(F76,F7数据库!C:Y,9,0),I76="B",VLOOKUP(F76,F7数据库!C:Y,15,0),I76="C",VLOOKUP(F76,F7数据库!C:Y,21,0))*C76</f>
        <v>#N/A</v>
      </c>
      <c r="U76" s="18" t="e">
        <f>_xlfn.IFS(I76="A",VLOOKUP(F76,F7数据库!C:Y,10,0),I76="B",VLOOKUP(F76,F7数据库!C:Y,16,0),I76="C",VLOOKUP(F76,F7数据库!C:Y,22,0))</f>
        <v>#N/A</v>
      </c>
      <c r="V76" s="18" t="e" cm="1">
        <f t="array" ref="V76">_xlfn.IFS(I76="A",VLOOKUP(F76,F7数据库!C:Y,11,0),I76="B",VLOOKUP(F76,F7数据库!C:Y,17,0),I76="C",VLOOKUP(F76,F7数据库!C:Y,23,0))</f>
        <v>#N/A</v>
      </c>
      <c r="W76" s="18"/>
    </row>
    <row r="77" spans="1:23" x14ac:dyDescent="0.25">
      <c r="A77" s="22"/>
      <c r="B77" s="3"/>
      <c r="C77" s="3"/>
      <c r="D77" s="3"/>
      <c r="E77" s="18" t="e">
        <f t="shared" si="4"/>
        <v>#VALUE!</v>
      </c>
      <c r="F77" s="18" t="e">
        <f t="shared" si="4"/>
        <v>#VALUE!</v>
      </c>
      <c r="G77" s="18" t="str">
        <f t="shared" si="8"/>
        <v/>
      </c>
      <c r="H77" s="18" t="str">
        <f t="shared" si="8"/>
        <v/>
      </c>
      <c r="I77" s="18" t="str">
        <f t="shared" si="8"/>
        <v/>
      </c>
      <c r="J77" s="18" t="str">
        <f t="shared" si="8"/>
        <v/>
      </c>
      <c r="K77" s="18" t="str">
        <f t="shared" si="8"/>
        <v/>
      </c>
      <c r="L77" s="18" t="e">
        <f>VLOOKUP(F77,F7数据库!C:Y,3,0)</f>
        <v>#VALUE!</v>
      </c>
      <c r="M77" s="18" t="e">
        <f t="shared" si="6"/>
        <v>#VALUE!</v>
      </c>
      <c r="N77" s="19" t="e">
        <f t="shared" si="7"/>
        <v>#VALUE!</v>
      </c>
      <c r="O77" s="18" t="e">
        <f>VLOOKUP(F77,F7数据库!C:Y,4,0)</f>
        <v>#VALUE!</v>
      </c>
      <c r="P77" s="18" t="e">
        <f>VLOOKUP(G77,F7数据库!AA:AB,2,0)</f>
        <v>#N/A</v>
      </c>
      <c r="Q77" s="18"/>
      <c r="R77" s="18" t="e" cm="1">
        <f t="array" ref="R77">_xlfn.IFS(I77="A",VLOOKUP(F77,F7数据库!C:Y,7,0),I77="B",VLOOKUP(F77,F7数据库!C:Y,13,0),I77="C",VLOOKUP(F77,F7数据库!C:Y,19,0))</f>
        <v>#N/A</v>
      </c>
      <c r="S77" s="18" t="e" cm="1">
        <f t="array" ref="S77">_xlfn.IFS(I77="A",VLOOKUP(F77,F7数据库!C:Y,8,0),I77="B",VLOOKUP(F77,F7数据库!C:Y,14,0),I77="C",VLOOKUP(F77,F7数据库!C:Y,20,0))</f>
        <v>#N/A</v>
      </c>
      <c r="T77" s="19" t="e" cm="1">
        <f t="array" ref="T77">_xlfn.IFS(I77="A",VLOOKUP(F77,F7数据库!C:Y,9,0),I77="B",VLOOKUP(F77,F7数据库!C:Y,15,0),I77="C",VLOOKUP(F77,F7数据库!C:Y,21,0))*C77</f>
        <v>#N/A</v>
      </c>
      <c r="U77" s="18" t="e">
        <f>_xlfn.IFS(I77="A",VLOOKUP(F77,F7数据库!C:Y,10,0),I77="B",VLOOKUP(F77,F7数据库!C:Y,16,0),I77="C",VLOOKUP(F77,F7数据库!C:Y,22,0))</f>
        <v>#N/A</v>
      </c>
      <c r="V77" s="18" t="e" cm="1">
        <f t="array" ref="V77">_xlfn.IFS(I77="A",VLOOKUP(F77,F7数据库!C:Y,11,0),I77="B",VLOOKUP(F77,F7数据库!C:Y,17,0),I77="C",VLOOKUP(F77,F7数据库!C:Y,23,0))</f>
        <v>#N/A</v>
      </c>
      <c r="W77" s="18"/>
    </row>
    <row r="78" spans="1:23" x14ac:dyDescent="0.25">
      <c r="A78" s="22"/>
      <c r="B78" s="3"/>
      <c r="C78" s="3"/>
      <c r="D78" s="3"/>
      <c r="E78" s="18" t="e">
        <f t="shared" si="4"/>
        <v>#VALUE!</v>
      </c>
      <c r="F78" s="18" t="e">
        <f t="shared" si="4"/>
        <v>#VALUE!</v>
      </c>
      <c r="G78" s="18" t="str">
        <f t="shared" si="8"/>
        <v/>
      </c>
      <c r="H78" s="18" t="str">
        <f t="shared" si="8"/>
        <v/>
      </c>
      <c r="I78" s="18" t="str">
        <f t="shared" si="8"/>
        <v/>
      </c>
      <c r="J78" s="18" t="str">
        <f t="shared" si="8"/>
        <v/>
      </c>
      <c r="K78" s="18" t="str">
        <f t="shared" si="8"/>
        <v/>
      </c>
      <c r="L78" s="18" t="e">
        <f>VLOOKUP(F78,F7数据库!C:Y,3,0)</f>
        <v>#VALUE!</v>
      </c>
      <c r="M78" s="18" t="e">
        <f t="shared" si="6"/>
        <v>#VALUE!</v>
      </c>
      <c r="N78" s="19" t="e">
        <f t="shared" si="7"/>
        <v>#VALUE!</v>
      </c>
      <c r="O78" s="18" t="e">
        <f>VLOOKUP(F78,F7数据库!C:Y,4,0)</f>
        <v>#VALUE!</v>
      </c>
      <c r="P78" s="18" t="e">
        <f>VLOOKUP(G78,F7数据库!AA:AB,2,0)</f>
        <v>#N/A</v>
      </c>
      <c r="Q78" s="18"/>
      <c r="R78" s="18" t="e" cm="1">
        <f t="array" ref="R78">_xlfn.IFS(I78="A",VLOOKUP(F78,F7数据库!C:Y,7,0),I78="B",VLOOKUP(F78,F7数据库!C:Y,13,0),I78="C",VLOOKUP(F78,F7数据库!C:Y,19,0))</f>
        <v>#N/A</v>
      </c>
      <c r="S78" s="18" t="e" cm="1">
        <f t="array" ref="S78">_xlfn.IFS(I78="A",VLOOKUP(F78,F7数据库!C:Y,8,0),I78="B",VLOOKUP(F78,F7数据库!C:Y,14,0),I78="C",VLOOKUP(F78,F7数据库!C:Y,20,0))</f>
        <v>#N/A</v>
      </c>
      <c r="T78" s="19" t="e" cm="1">
        <f t="array" ref="T78">_xlfn.IFS(I78="A",VLOOKUP(F78,F7数据库!C:Y,9,0),I78="B",VLOOKUP(F78,F7数据库!C:Y,15,0),I78="C",VLOOKUP(F78,F7数据库!C:Y,21,0))*C78</f>
        <v>#N/A</v>
      </c>
      <c r="U78" s="18" t="e">
        <f>_xlfn.IFS(I78="A",VLOOKUP(F78,F7数据库!C:Y,10,0),I78="B",VLOOKUP(F78,F7数据库!C:Y,16,0),I78="C",VLOOKUP(F78,F7数据库!C:Y,22,0))</f>
        <v>#N/A</v>
      </c>
      <c r="V78" s="18" t="e" cm="1">
        <f t="array" ref="V78">_xlfn.IFS(I78="A",VLOOKUP(F78,F7数据库!C:Y,11,0),I78="B",VLOOKUP(F78,F7数据库!C:Y,17,0),I78="C",VLOOKUP(F78,F7数据库!C:Y,23,0))</f>
        <v>#N/A</v>
      </c>
      <c r="W78" s="18"/>
    </row>
    <row r="79" spans="1:23" x14ac:dyDescent="0.25">
      <c r="A79" s="22"/>
      <c r="B79" s="3"/>
      <c r="C79" s="3"/>
      <c r="D79" s="3"/>
      <c r="E79" s="18" t="e">
        <f t="shared" si="4"/>
        <v>#VALUE!</v>
      </c>
      <c r="F79" s="18" t="e">
        <f t="shared" si="4"/>
        <v>#VALUE!</v>
      </c>
      <c r="G79" s="18" t="str">
        <f t="shared" si="8"/>
        <v/>
      </c>
      <c r="H79" s="18" t="str">
        <f t="shared" si="8"/>
        <v/>
      </c>
      <c r="I79" s="18" t="str">
        <f t="shared" si="8"/>
        <v/>
      </c>
      <c r="J79" s="18" t="str">
        <f t="shared" si="8"/>
        <v/>
      </c>
      <c r="K79" s="18" t="str">
        <f t="shared" si="8"/>
        <v/>
      </c>
      <c r="L79" s="18" t="e">
        <f>VLOOKUP(F79,F7数据库!C:Y,3,0)</f>
        <v>#VALUE!</v>
      </c>
      <c r="M79" s="18" t="e">
        <f t="shared" si="6"/>
        <v>#VALUE!</v>
      </c>
      <c r="N79" s="19" t="e">
        <f t="shared" si="7"/>
        <v>#VALUE!</v>
      </c>
      <c r="O79" s="18" t="e">
        <f>VLOOKUP(F79,F7数据库!C:Y,4,0)</f>
        <v>#VALUE!</v>
      </c>
      <c r="P79" s="18" t="e">
        <f>VLOOKUP(G79,F7数据库!AA:AB,2,0)</f>
        <v>#N/A</v>
      </c>
      <c r="Q79" s="18"/>
      <c r="R79" s="18" t="e" cm="1">
        <f t="array" ref="R79">_xlfn.IFS(I79="A",VLOOKUP(F79,F7数据库!C:Y,7,0),I79="B",VLOOKUP(F79,F7数据库!C:Y,13,0),I79="C",VLOOKUP(F79,F7数据库!C:Y,19,0))</f>
        <v>#N/A</v>
      </c>
      <c r="S79" s="18" t="e" cm="1">
        <f t="array" ref="S79">_xlfn.IFS(I79="A",VLOOKUP(F79,F7数据库!C:Y,8,0),I79="B",VLOOKUP(F79,F7数据库!C:Y,14,0),I79="C",VLOOKUP(F79,F7数据库!C:Y,20,0))</f>
        <v>#N/A</v>
      </c>
      <c r="T79" s="19" t="e" cm="1">
        <f t="array" ref="T79">_xlfn.IFS(I79="A",VLOOKUP(F79,F7数据库!C:Y,9,0),I79="B",VLOOKUP(F79,F7数据库!C:Y,15,0),I79="C",VLOOKUP(F79,F7数据库!C:Y,21,0))*C79</f>
        <v>#N/A</v>
      </c>
      <c r="U79" s="18" t="e">
        <f>_xlfn.IFS(I79="A",VLOOKUP(F79,F7数据库!C:Y,10,0),I79="B",VLOOKUP(F79,F7数据库!C:Y,16,0),I79="C",VLOOKUP(F79,F7数据库!C:Y,22,0))</f>
        <v>#N/A</v>
      </c>
      <c r="V79" s="18" t="e" cm="1">
        <f t="array" ref="V79">_xlfn.IFS(I79="A",VLOOKUP(F79,F7数据库!C:Y,11,0),I79="B",VLOOKUP(F79,F7数据库!C:Y,17,0),I79="C",VLOOKUP(F79,F7数据库!C:Y,23,0))</f>
        <v>#N/A</v>
      </c>
      <c r="W79" s="18"/>
    </row>
    <row r="80" spans="1:23" x14ac:dyDescent="0.25">
      <c r="A80" s="22"/>
      <c r="B80" s="3"/>
      <c r="C80" s="3"/>
      <c r="D80" s="3"/>
      <c r="E80" s="18" t="e">
        <f t="shared" si="4"/>
        <v>#VALUE!</v>
      </c>
      <c r="F80" s="18" t="e">
        <f t="shared" si="4"/>
        <v>#VALUE!</v>
      </c>
      <c r="G80" s="18" t="str">
        <f t="shared" si="8"/>
        <v/>
      </c>
      <c r="H80" s="18" t="str">
        <f t="shared" si="8"/>
        <v/>
      </c>
      <c r="I80" s="18" t="str">
        <f t="shared" si="8"/>
        <v/>
      </c>
      <c r="J80" s="18" t="str">
        <f t="shared" si="8"/>
        <v/>
      </c>
      <c r="K80" s="18" t="str">
        <f t="shared" si="8"/>
        <v/>
      </c>
      <c r="L80" s="18" t="e">
        <f>VLOOKUP(F80,F7数据库!C:Y,3,0)</f>
        <v>#VALUE!</v>
      </c>
      <c r="M80" s="18" t="e">
        <f t="shared" si="6"/>
        <v>#VALUE!</v>
      </c>
      <c r="N80" s="19" t="e">
        <f t="shared" si="7"/>
        <v>#VALUE!</v>
      </c>
      <c r="O80" s="18" t="e">
        <f>VLOOKUP(F80,F7数据库!C:Y,4,0)</f>
        <v>#VALUE!</v>
      </c>
      <c r="P80" s="18" t="e">
        <f>VLOOKUP(G80,F7数据库!AA:AB,2,0)</f>
        <v>#N/A</v>
      </c>
      <c r="Q80" s="18"/>
      <c r="R80" s="18" t="e" cm="1">
        <f t="array" ref="R80">_xlfn.IFS(I80="A",VLOOKUP(F80,F7数据库!C:Y,7,0),I80="B",VLOOKUP(F80,F7数据库!C:Y,13,0),I80="C",VLOOKUP(F80,F7数据库!C:Y,19,0))</f>
        <v>#N/A</v>
      </c>
      <c r="S80" s="18" t="e" cm="1">
        <f t="array" ref="S80">_xlfn.IFS(I80="A",VLOOKUP(F80,F7数据库!C:Y,8,0),I80="B",VLOOKUP(F80,F7数据库!C:Y,14,0),I80="C",VLOOKUP(F80,F7数据库!C:Y,20,0))</f>
        <v>#N/A</v>
      </c>
      <c r="T80" s="19" t="e" cm="1">
        <f t="array" ref="T80">_xlfn.IFS(I80="A",VLOOKUP(F80,F7数据库!C:Y,9,0),I80="B",VLOOKUP(F80,F7数据库!C:Y,15,0),I80="C",VLOOKUP(F80,F7数据库!C:Y,21,0))*C80</f>
        <v>#N/A</v>
      </c>
      <c r="U80" s="18" t="e">
        <f>_xlfn.IFS(I80="A",VLOOKUP(F80,F7数据库!C:Y,10,0),I80="B",VLOOKUP(F80,F7数据库!C:Y,16,0),I80="C",VLOOKUP(F80,F7数据库!C:Y,22,0))</f>
        <v>#N/A</v>
      </c>
      <c r="V80" s="18" t="e" cm="1">
        <f t="array" ref="V80">_xlfn.IFS(I80="A",VLOOKUP(F80,F7数据库!C:Y,11,0),I80="B",VLOOKUP(F80,F7数据库!C:Y,17,0),I80="C",VLOOKUP(F80,F7数据库!C:Y,23,0))</f>
        <v>#N/A</v>
      </c>
      <c r="W80" s="18"/>
    </row>
    <row r="81" spans="1:23" x14ac:dyDescent="0.25">
      <c r="A81" s="22"/>
      <c r="B81" s="3"/>
      <c r="C81" s="3"/>
      <c r="D81" s="3"/>
      <c r="E81" s="18" t="e">
        <f t="shared" si="4"/>
        <v>#VALUE!</v>
      </c>
      <c r="F81" s="18" t="e">
        <f t="shared" si="4"/>
        <v>#VALUE!</v>
      </c>
      <c r="G81" s="18" t="str">
        <f t="shared" si="8"/>
        <v/>
      </c>
      <c r="H81" s="18" t="str">
        <f t="shared" si="8"/>
        <v/>
      </c>
      <c r="I81" s="18" t="str">
        <f t="shared" si="8"/>
        <v/>
      </c>
      <c r="J81" s="18" t="str">
        <f t="shared" si="8"/>
        <v/>
      </c>
      <c r="K81" s="18" t="str">
        <f t="shared" si="8"/>
        <v/>
      </c>
      <c r="L81" s="18" t="e">
        <f>VLOOKUP(F81,F7数据库!C:Y,3,0)</f>
        <v>#VALUE!</v>
      </c>
      <c r="M81" s="18" t="e">
        <f t="shared" si="6"/>
        <v>#VALUE!</v>
      </c>
      <c r="N81" s="19" t="e">
        <f t="shared" si="7"/>
        <v>#VALUE!</v>
      </c>
      <c r="O81" s="18" t="e">
        <f>VLOOKUP(F81,F7数据库!C:Y,4,0)</f>
        <v>#VALUE!</v>
      </c>
      <c r="P81" s="18" t="e">
        <f>VLOOKUP(G81,F7数据库!AA:AB,2,0)</f>
        <v>#N/A</v>
      </c>
      <c r="Q81" s="18"/>
      <c r="R81" s="18" t="e" cm="1">
        <f t="array" ref="R81">_xlfn.IFS(I81="A",VLOOKUP(F81,F7数据库!C:Y,7,0),I81="B",VLOOKUP(F81,F7数据库!C:Y,13,0),I81="C",VLOOKUP(F81,F7数据库!C:Y,19,0))</f>
        <v>#N/A</v>
      </c>
      <c r="S81" s="18" t="e" cm="1">
        <f t="array" ref="S81">_xlfn.IFS(I81="A",VLOOKUP(F81,F7数据库!C:Y,8,0),I81="B",VLOOKUP(F81,F7数据库!C:Y,14,0),I81="C",VLOOKUP(F81,F7数据库!C:Y,20,0))</f>
        <v>#N/A</v>
      </c>
      <c r="T81" s="19" t="e" cm="1">
        <f t="array" ref="T81">_xlfn.IFS(I81="A",VLOOKUP(F81,F7数据库!C:Y,9,0),I81="B",VLOOKUP(F81,F7数据库!C:Y,15,0),I81="C",VLOOKUP(F81,F7数据库!C:Y,21,0))*C81</f>
        <v>#N/A</v>
      </c>
      <c r="U81" s="18" t="e">
        <f>_xlfn.IFS(I81="A",VLOOKUP(F81,F7数据库!C:Y,10,0),I81="B",VLOOKUP(F81,F7数据库!C:Y,16,0),I81="C",VLOOKUP(F81,F7数据库!C:Y,22,0))</f>
        <v>#N/A</v>
      </c>
      <c r="V81" s="18" t="e" cm="1">
        <f t="array" ref="V81">_xlfn.IFS(I81="A",VLOOKUP(F81,F7数据库!C:Y,11,0),I81="B",VLOOKUP(F81,F7数据库!C:Y,17,0),I81="C",VLOOKUP(F81,F7数据库!C:Y,23,0))</f>
        <v>#N/A</v>
      </c>
      <c r="W81" s="18"/>
    </row>
    <row r="82" spans="1:23" x14ac:dyDescent="0.25">
      <c r="A82" s="22"/>
      <c r="B82" s="3"/>
      <c r="C82" s="3"/>
      <c r="D82" s="3"/>
      <c r="E82" s="18" t="e">
        <f t="shared" si="4"/>
        <v>#VALUE!</v>
      </c>
      <c r="F82" s="18" t="e">
        <f t="shared" si="4"/>
        <v>#VALUE!</v>
      </c>
      <c r="G82" s="18" t="str">
        <f t="shared" si="8"/>
        <v/>
      </c>
      <c r="H82" s="18" t="str">
        <f t="shared" si="8"/>
        <v/>
      </c>
      <c r="I82" s="18" t="str">
        <f t="shared" si="8"/>
        <v/>
      </c>
      <c r="J82" s="18" t="str">
        <f t="shared" si="8"/>
        <v/>
      </c>
      <c r="K82" s="18" t="str">
        <f t="shared" si="8"/>
        <v/>
      </c>
      <c r="L82" s="18" t="e">
        <f>VLOOKUP(F82,F7数据库!C:Y,3,0)</f>
        <v>#VALUE!</v>
      </c>
      <c r="M82" s="18" t="e">
        <f t="shared" si="6"/>
        <v>#VALUE!</v>
      </c>
      <c r="N82" s="19" t="e">
        <f t="shared" si="7"/>
        <v>#VALUE!</v>
      </c>
      <c r="O82" s="18" t="e">
        <f>VLOOKUP(F82,F7数据库!C:Y,4,0)</f>
        <v>#VALUE!</v>
      </c>
      <c r="P82" s="18" t="e">
        <f>VLOOKUP(G82,F7数据库!AA:AB,2,0)</f>
        <v>#N/A</v>
      </c>
      <c r="Q82" s="18"/>
      <c r="R82" s="18" t="e" cm="1">
        <f t="array" ref="R82">_xlfn.IFS(I82="A",VLOOKUP(F82,F7数据库!C:Y,7,0),I82="B",VLOOKUP(F82,F7数据库!C:Y,13,0),I82="C",VLOOKUP(F82,F7数据库!C:Y,19,0))</f>
        <v>#N/A</v>
      </c>
      <c r="S82" s="18" t="e" cm="1">
        <f t="array" ref="S82">_xlfn.IFS(I82="A",VLOOKUP(F82,F7数据库!C:Y,8,0),I82="B",VLOOKUP(F82,F7数据库!C:Y,14,0),I82="C",VLOOKUP(F82,F7数据库!C:Y,20,0))</f>
        <v>#N/A</v>
      </c>
      <c r="T82" s="19" t="e" cm="1">
        <f t="array" ref="T82">_xlfn.IFS(I82="A",VLOOKUP(F82,F7数据库!C:Y,9,0),I82="B",VLOOKUP(F82,F7数据库!C:Y,15,0),I82="C",VLOOKUP(F82,F7数据库!C:Y,21,0))*C82</f>
        <v>#N/A</v>
      </c>
      <c r="U82" s="18" t="e">
        <f>_xlfn.IFS(I82="A",VLOOKUP(F82,F7数据库!C:Y,10,0),I82="B",VLOOKUP(F82,F7数据库!C:Y,16,0),I82="C",VLOOKUP(F82,F7数据库!C:Y,22,0))</f>
        <v>#N/A</v>
      </c>
      <c r="V82" s="18" t="e" cm="1">
        <f t="array" ref="V82">_xlfn.IFS(I82="A",VLOOKUP(F82,F7数据库!C:Y,11,0),I82="B",VLOOKUP(F82,F7数据库!C:Y,17,0),I82="C",VLOOKUP(F82,F7数据库!C:Y,23,0))</f>
        <v>#N/A</v>
      </c>
      <c r="W82" s="18"/>
    </row>
    <row r="83" spans="1:23" x14ac:dyDescent="0.25">
      <c r="A83" s="22"/>
      <c r="B83" s="3"/>
      <c r="C83" s="3"/>
      <c r="D83" s="3"/>
      <c r="E83" s="18" t="e">
        <f t="shared" ref="E83:F100" si="9">VALUE(TRIM(MID(SUBSTITUTE($B83,"-",REPT(" ",99)),COLUMN(B83)*99-98,99)))</f>
        <v>#VALUE!</v>
      </c>
      <c r="F83" s="18" t="e">
        <f t="shared" si="9"/>
        <v>#VALUE!</v>
      </c>
      <c r="G83" s="18" t="str">
        <f t="shared" si="8"/>
        <v/>
      </c>
      <c r="H83" s="18" t="str">
        <f t="shared" si="8"/>
        <v/>
      </c>
      <c r="I83" s="18" t="str">
        <f t="shared" si="8"/>
        <v/>
      </c>
      <c r="J83" s="18" t="str">
        <f t="shared" si="8"/>
        <v/>
      </c>
      <c r="K83" s="18" t="str">
        <f t="shared" si="8"/>
        <v/>
      </c>
      <c r="L83" s="18" t="e">
        <f>VLOOKUP(F83,F7数据库!C:Y,3,0)</f>
        <v>#VALUE!</v>
      </c>
      <c r="M83" s="18" t="e">
        <f t="shared" si="6"/>
        <v>#VALUE!</v>
      </c>
      <c r="N83" s="19" t="e">
        <f t="shared" si="7"/>
        <v>#VALUE!</v>
      </c>
      <c r="O83" s="18" t="e">
        <f>VLOOKUP(F83,F7数据库!C:Y,4,0)</f>
        <v>#VALUE!</v>
      </c>
      <c r="P83" s="18" t="e">
        <f>VLOOKUP(G83,F7数据库!AA:AB,2,0)</f>
        <v>#N/A</v>
      </c>
      <c r="Q83" s="18"/>
      <c r="R83" s="18" t="e" cm="1">
        <f t="array" ref="R83">_xlfn.IFS(I83="A",VLOOKUP(F83,F7数据库!C:Y,7,0),I83="B",VLOOKUP(F83,F7数据库!C:Y,13,0),I83="C",VLOOKUP(F83,F7数据库!C:Y,19,0))</f>
        <v>#N/A</v>
      </c>
      <c r="S83" s="18" t="e" cm="1">
        <f t="array" ref="S83">_xlfn.IFS(I83="A",VLOOKUP(F83,F7数据库!C:Y,8,0),I83="B",VLOOKUP(F83,F7数据库!C:Y,14,0),I83="C",VLOOKUP(F83,F7数据库!C:Y,20,0))</f>
        <v>#N/A</v>
      </c>
      <c r="T83" s="19" t="e" cm="1">
        <f t="array" ref="T83">_xlfn.IFS(I83="A",VLOOKUP(F83,F7数据库!C:Y,9,0),I83="B",VLOOKUP(F83,F7数据库!C:Y,15,0),I83="C",VLOOKUP(F83,F7数据库!C:Y,21,0))*C83</f>
        <v>#N/A</v>
      </c>
      <c r="U83" s="18" t="e">
        <f>_xlfn.IFS(I83="A",VLOOKUP(F83,F7数据库!C:Y,10,0),I83="B",VLOOKUP(F83,F7数据库!C:Y,16,0),I83="C",VLOOKUP(F83,F7数据库!C:Y,22,0))</f>
        <v>#N/A</v>
      </c>
      <c r="V83" s="18" t="e" cm="1">
        <f t="array" ref="V83">_xlfn.IFS(I83="A",VLOOKUP(F83,F7数据库!C:Y,11,0),I83="B",VLOOKUP(F83,F7数据库!C:Y,17,0),I83="C",VLOOKUP(F83,F7数据库!C:Y,23,0))</f>
        <v>#N/A</v>
      </c>
      <c r="W83" s="18"/>
    </row>
    <row r="84" spans="1:23" x14ac:dyDescent="0.25">
      <c r="A84" s="22"/>
      <c r="B84" s="3"/>
      <c r="C84" s="3"/>
      <c r="D84" s="3"/>
      <c r="E84" s="18" t="e">
        <f t="shared" si="9"/>
        <v>#VALUE!</v>
      </c>
      <c r="F84" s="18" t="e">
        <f t="shared" si="9"/>
        <v>#VALUE!</v>
      </c>
      <c r="G84" s="18" t="str">
        <f t="shared" si="8"/>
        <v/>
      </c>
      <c r="H84" s="18" t="str">
        <f t="shared" si="8"/>
        <v/>
      </c>
      <c r="I84" s="18" t="str">
        <f t="shared" si="8"/>
        <v/>
      </c>
      <c r="J84" s="18" t="str">
        <f t="shared" si="8"/>
        <v/>
      </c>
      <c r="K84" s="18" t="str">
        <f t="shared" si="8"/>
        <v/>
      </c>
      <c r="L84" s="18" t="e">
        <f>VLOOKUP(F84,F7数据库!C:Y,3,0)</f>
        <v>#VALUE!</v>
      </c>
      <c r="M84" s="18" t="e">
        <f t="shared" si="6"/>
        <v>#VALUE!</v>
      </c>
      <c r="N84" s="19" t="e">
        <f t="shared" si="7"/>
        <v>#VALUE!</v>
      </c>
      <c r="O84" s="18" t="e">
        <f>VLOOKUP(F84,F7数据库!C:Y,4,0)</f>
        <v>#VALUE!</v>
      </c>
      <c r="P84" s="18" t="e">
        <f>VLOOKUP(G84,F7数据库!AA:AB,2,0)</f>
        <v>#N/A</v>
      </c>
      <c r="Q84" s="18"/>
      <c r="R84" s="18" t="e" cm="1">
        <f t="array" ref="R84">_xlfn.IFS(I84="A",VLOOKUP(F84,F7数据库!C:Y,7,0),I84="B",VLOOKUP(F84,F7数据库!C:Y,13,0),I84="C",VLOOKUP(F84,F7数据库!C:Y,19,0))</f>
        <v>#N/A</v>
      </c>
      <c r="S84" s="18" t="e" cm="1">
        <f t="array" ref="S84">_xlfn.IFS(I84="A",VLOOKUP(F84,F7数据库!C:Y,8,0),I84="B",VLOOKUP(F84,F7数据库!C:Y,14,0),I84="C",VLOOKUP(F84,F7数据库!C:Y,20,0))</f>
        <v>#N/A</v>
      </c>
      <c r="T84" s="19" t="e" cm="1">
        <f t="array" ref="T84">_xlfn.IFS(I84="A",VLOOKUP(F84,F7数据库!C:Y,9,0),I84="B",VLOOKUP(F84,F7数据库!C:Y,15,0),I84="C",VLOOKUP(F84,F7数据库!C:Y,21,0))*C84</f>
        <v>#N/A</v>
      </c>
      <c r="U84" s="18" t="e">
        <f>_xlfn.IFS(I84="A",VLOOKUP(F84,F7数据库!C:Y,10,0),I84="B",VLOOKUP(F84,F7数据库!C:Y,16,0),I84="C",VLOOKUP(F84,F7数据库!C:Y,22,0))</f>
        <v>#N/A</v>
      </c>
      <c r="V84" s="18" t="e" cm="1">
        <f t="array" ref="V84">_xlfn.IFS(I84="A",VLOOKUP(F84,F7数据库!C:Y,11,0),I84="B",VLOOKUP(F84,F7数据库!C:Y,17,0),I84="C",VLOOKUP(F84,F7数据库!C:Y,23,0))</f>
        <v>#N/A</v>
      </c>
      <c r="W84" s="18"/>
    </row>
    <row r="85" spans="1:23" x14ac:dyDescent="0.25">
      <c r="A85" s="22"/>
      <c r="B85" s="3"/>
      <c r="C85" s="3"/>
      <c r="D85" s="3"/>
      <c r="E85" s="18" t="e">
        <f t="shared" si="9"/>
        <v>#VALUE!</v>
      </c>
      <c r="F85" s="18" t="e">
        <f t="shared" si="9"/>
        <v>#VALUE!</v>
      </c>
      <c r="G85" s="18" t="str">
        <f t="shared" si="8"/>
        <v/>
      </c>
      <c r="H85" s="18" t="str">
        <f t="shared" si="8"/>
        <v/>
      </c>
      <c r="I85" s="18" t="str">
        <f t="shared" si="8"/>
        <v/>
      </c>
      <c r="J85" s="18" t="str">
        <f t="shared" si="8"/>
        <v/>
      </c>
      <c r="K85" s="18" t="str">
        <f t="shared" si="8"/>
        <v/>
      </c>
      <c r="L85" s="18" t="e">
        <f>VLOOKUP(F85,F7数据库!C:Y,3,0)</f>
        <v>#VALUE!</v>
      </c>
      <c r="M85" s="18" t="e">
        <f t="shared" si="6"/>
        <v>#VALUE!</v>
      </c>
      <c r="N85" s="19" t="e">
        <f t="shared" si="7"/>
        <v>#VALUE!</v>
      </c>
      <c r="O85" s="18" t="e">
        <f>VLOOKUP(F85,F7数据库!C:Y,4,0)</f>
        <v>#VALUE!</v>
      </c>
      <c r="P85" s="18" t="e">
        <f>VLOOKUP(G85,F7数据库!AA:AB,2,0)</f>
        <v>#N/A</v>
      </c>
      <c r="Q85" s="18"/>
      <c r="R85" s="18" t="e" cm="1">
        <f t="array" ref="R85">_xlfn.IFS(I85="A",VLOOKUP(F85,F7数据库!C:Y,7,0),I85="B",VLOOKUP(F85,F7数据库!C:Y,13,0),I85="C",VLOOKUP(F85,F7数据库!C:Y,19,0))</f>
        <v>#N/A</v>
      </c>
      <c r="S85" s="18" t="e" cm="1">
        <f t="array" ref="S85">_xlfn.IFS(I85="A",VLOOKUP(F85,F7数据库!C:Y,8,0),I85="B",VLOOKUP(F85,F7数据库!C:Y,14,0),I85="C",VLOOKUP(F85,F7数据库!C:Y,20,0))</f>
        <v>#N/A</v>
      </c>
      <c r="T85" s="19" t="e" cm="1">
        <f t="array" ref="T85">_xlfn.IFS(I85="A",VLOOKUP(F85,F7数据库!C:Y,9,0),I85="B",VLOOKUP(F85,F7数据库!C:Y,15,0),I85="C",VLOOKUP(F85,F7数据库!C:Y,21,0))*C85</f>
        <v>#N/A</v>
      </c>
      <c r="U85" s="18" t="e">
        <f>_xlfn.IFS(I85="A",VLOOKUP(F85,F7数据库!C:Y,10,0),I85="B",VLOOKUP(F85,F7数据库!C:Y,16,0),I85="C",VLOOKUP(F85,F7数据库!C:Y,22,0))</f>
        <v>#N/A</v>
      </c>
      <c r="V85" s="18" t="e" cm="1">
        <f t="array" ref="V85">_xlfn.IFS(I85="A",VLOOKUP(F85,F7数据库!C:Y,11,0),I85="B",VLOOKUP(F85,F7数据库!C:Y,17,0),I85="C",VLOOKUP(F85,F7数据库!C:Y,23,0))</f>
        <v>#N/A</v>
      </c>
      <c r="W85" s="18"/>
    </row>
    <row r="86" spans="1:23" x14ac:dyDescent="0.25">
      <c r="A86" s="22"/>
      <c r="B86" s="3"/>
      <c r="C86" s="3"/>
      <c r="D86" s="3"/>
      <c r="E86" s="18" t="e">
        <f t="shared" si="9"/>
        <v>#VALUE!</v>
      </c>
      <c r="F86" s="18" t="e">
        <f t="shared" si="9"/>
        <v>#VALUE!</v>
      </c>
      <c r="G86" s="18" t="str">
        <f t="shared" si="8"/>
        <v/>
      </c>
      <c r="H86" s="18" t="str">
        <f t="shared" si="8"/>
        <v/>
      </c>
      <c r="I86" s="18" t="str">
        <f t="shared" si="8"/>
        <v/>
      </c>
      <c r="J86" s="18" t="str">
        <f t="shared" si="8"/>
        <v/>
      </c>
      <c r="K86" s="18" t="str">
        <f t="shared" si="8"/>
        <v/>
      </c>
      <c r="L86" s="18" t="e">
        <f>VLOOKUP(F86,F7数据库!C:Y,3,0)</f>
        <v>#VALUE!</v>
      </c>
      <c r="M86" s="18" t="e">
        <f t="shared" si="6"/>
        <v>#VALUE!</v>
      </c>
      <c r="N86" s="19" t="e">
        <f t="shared" si="7"/>
        <v>#VALUE!</v>
      </c>
      <c r="O86" s="18" t="e">
        <f>VLOOKUP(F86,F7数据库!C:Y,4,0)</f>
        <v>#VALUE!</v>
      </c>
      <c r="P86" s="18" t="e">
        <f>VLOOKUP(G86,F7数据库!AA:AB,2,0)</f>
        <v>#N/A</v>
      </c>
      <c r="Q86" s="18"/>
      <c r="R86" s="18" t="e" cm="1">
        <f t="array" ref="R86">_xlfn.IFS(I86="A",VLOOKUP(F86,F7数据库!C:Y,7,0),I86="B",VLOOKUP(F86,F7数据库!C:Y,13,0),I86="C",VLOOKUP(F86,F7数据库!C:Y,19,0))</f>
        <v>#N/A</v>
      </c>
      <c r="S86" s="18" t="e" cm="1">
        <f t="array" ref="S86">_xlfn.IFS(I86="A",VLOOKUP(F86,F7数据库!C:Y,8,0),I86="B",VLOOKUP(F86,F7数据库!C:Y,14,0),I86="C",VLOOKUP(F86,F7数据库!C:Y,20,0))</f>
        <v>#N/A</v>
      </c>
      <c r="T86" s="19" t="e" cm="1">
        <f t="array" ref="T86">_xlfn.IFS(I86="A",VLOOKUP(F86,F7数据库!C:Y,9,0),I86="B",VLOOKUP(F86,F7数据库!C:Y,15,0),I86="C",VLOOKUP(F86,F7数据库!C:Y,21,0))*C86</f>
        <v>#N/A</v>
      </c>
      <c r="U86" s="18" t="e">
        <f>_xlfn.IFS(I86="A",VLOOKUP(F86,F7数据库!C:Y,10,0),I86="B",VLOOKUP(F86,F7数据库!C:Y,16,0),I86="C",VLOOKUP(F86,F7数据库!C:Y,22,0))</f>
        <v>#N/A</v>
      </c>
      <c r="V86" s="18" t="e" cm="1">
        <f t="array" ref="V86">_xlfn.IFS(I86="A",VLOOKUP(F86,F7数据库!C:Y,11,0),I86="B",VLOOKUP(F86,F7数据库!C:Y,17,0),I86="C",VLOOKUP(F86,F7数据库!C:Y,23,0))</f>
        <v>#N/A</v>
      </c>
      <c r="W86" s="18"/>
    </row>
    <row r="87" spans="1:23" x14ac:dyDescent="0.25">
      <c r="A87" s="22"/>
      <c r="B87" s="3"/>
      <c r="C87" s="3"/>
      <c r="D87" s="3"/>
      <c r="E87" s="18" t="e">
        <f t="shared" si="9"/>
        <v>#VALUE!</v>
      </c>
      <c r="F87" s="18" t="e">
        <f t="shared" si="9"/>
        <v>#VALUE!</v>
      </c>
      <c r="G87" s="18" t="str">
        <f t="shared" si="8"/>
        <v/>
      </c>
      <c r="H87" s="18" t="str">
        <f t="shared" si="8"/>
        <v/>
      </c>
      <c r="I87" s="18" t="str">
        <f t="shared" si="8"/>
        <v/>
      </c>
      <c r="J87" s="18" t="str">
        <f t="shared" si="8"/>
        <v/>
      </c>
      <c r="K87" s="18" t="str">
        <f t="shared" si="8"/>
        <v/>
      </c>
      <c r="L87" s="18" t="e">
        <f>VLOOKUP(F87,F7数据库!C:Y,3,0)</f>
        <v>#VALUE!</v>
      </c>
      <c r="M87" s="18" t="e">
        <f t="shared" si="6"/>
        <v>#VALUE!</v>
      </c>
      <c r="N87" s="19" t="e">
        <f t="shared" si="7"/>
        <v>#VALUE!</v>
      </c>
      <c r="O87" s="18" t="e">
        <f>VLOOKUP(F87,F7数据库!C:Y,4,0)</f>
        <v>#VALUE!</v>
      </c>
      <c r="P87" s="18" t="e">
        <f>VLOOKUP(G87,F7数据库!AA:AB,2,0)</f>
        <v>#N/A</v>
      </c>
      <c r="Q87" s="18"/>
      <c r="R87" s="18" t="e" cm="1">
        <f t="array" ref="R87">_xlfn.IFS(I87="A",VLOOKUP(F87,F7数据库!C:Y,7,0),I87="B",VLOOKUP(F87,F7数据库!C:Y,13,0),I87="C",VLOOKUP(F87,F7数据库!C:Y,19,0))</f>
        <v>#N/A</v>
      </c>
      <c r="S87" s="18" t="e" cm="1">
        <f t="array" ref="S87">_xlfn.IFS(I87="A",VLOOKUP(F87,F7数据库!C:Y,8,0),I87="B",VLOOKUP(F87,F7数据库!C:Y,14,0),I87="C",VLOOKUP(F87,F7数据库!C:Y,20,0))</f>
        <v>#N/A</v>
      </c>
      <c r="T87" s="19" t="e" cm="1">
        <f t="array" ref="T87">_xlfn.IFS(I87="A",VLOOKUP(F87,F7数据库!C:Y,9,0),I87="B",VLOOKUP(F87,F7数据库!C:Y,15,0),I87="C",VLOOKUP(F87,F7数据库!C:Y,21,0))*C87</f>
        <v>#N/A</v>
      </c>
      <c r="U87" s="18" t="e">
        <f>_xlfn.IFS(I87="A",VLOOKUP(F87,F7数据库!C:Y,10,0),I87="B",VLOOKUP(F87,F7数据库!C:Y,16,0),I87="C",VLOOKUP(F87,F7数据库!C:Y,22,0))</f>
        <v>#N/A</v>
      </c>
      <c r="V87" s="18" t="e" cm="1">
        <f t="array" ref="V87">_xlfn.IFS(I87="A",VLOOKUP(F87,F7数据库!C:Y,11,0),I87="B",VLOOKUP(F87,F7数据库!C:Y,17,0),I87="C",VLOOKUP(F87,F7数据库!C:Y,23,0))</f>
        <v>#N/A</v>
      </c>
      <c r="W87" s="18"/>
    </row>
    <row r="88" spans="1:23" x14ac:dyDescent="0.25">
      <c r="A88" s="22"/>
      <c r="B88" s="3"/>
      <c r="C88" s="3"/>
      <c r="D88" s="3"/>
      <c r="E88" s="18" t="e">
        <f t="shared" si="9"/>
        <v>#VALUE!</v>
      </c>
      <c r="F88" s="18" t="e">
        <f t="shared" si="9"/>
        <v>#VALUE!</v>
      </c>
      <c r="G88" s="18" t="str">
        <f t="shared" si="8"/>
        <v/>
      </c>
      <c r="H88" s="18" t="str">
        <f t="shared" si="8"/>
        <v/>
      </c>
      <c r="I88" s="18" t="str">
        <f t="shared" si="8"/>
        <v/>
      </c>
      <c r="J88" s="18" t="str">
        <f t="shared" si="8"/>
        <v/>
      </c>
      <c r="K88" s="18" t="str">
        <f t="shared" si="8"/>
        <v/>
      </c>
      <c r="L88" s="18" t="e">
        <f>VLOOKUP(F88,F7数据库!C:Y,3,0)</f>
        <v>#VALUE!</v>
      </c>
      <c r="M88" s="18" t="e">
        <f t="shared" si="6"/>
        <v>#VALUE!</v>
      </c>
      <c r="N88" s="19" t="e">
        <f t="shared" si="7"/>
        <v>#VALUE!</v>
      </c>
      <c r="O88" s="18" t="e">
        <f>VLOOKUP(F88,F7数据库!C:Y,4,0)</f>
        <v>#VALUE!</v>
      </c>
      <c r="P88" s="18" t="e">
        <f>VLOOKUP(G88,F7数据库!AA:AB,2,0)</f>
        <v>#N/A</v>
      </c>
      <c r="Q88" s="18"/>
      <c r="R88" s="18" t="e" cm="1">
        <f t="array" ref="R88">_xlfn.IFS(I88="A",VLOOKUP(F88,F7数据库!C:Y,7,0),I88="B",VLOOKUP(F88,F7数据库!C:Y,13,0),I88="C",VLOOKUP(F88,F7数据库!C:Y,19,0))</f>
        <v>#N/A</v>
      </c>
      <c r="S88" s="18" t="e" cm="1">
        <f t="array" ref="S88">_xlfn.IFS(I88="A",VLOOKUP(F88,F7数据库!C:Y,8,0),I88="B",VLOOKUP(F88,F7数据库!C:Y,14,0),I88="C",VLOOKUP(F88,F7数据库!C:Y,20,0))</f>
        <v>#N/A</v>
      </c>
      <c r="T88" s="19" t="e" cm="1">
        <f t="array" ref="T88">_xlfn.IFS(I88="A",VLOOKUP(F88,F7数据库!C:Y,9,0),I88="B",VLOOKUP(F88,F7数据库!C:Y,15,0),I88="C",VLOOKUP(F88,F7数据库!C:Y,21,0))*C88</f>
        <v>#N/A</v>
      </c>
      <c r="U88" s="18" t="e">
        <f>_xlfn.IFS(I88="A",VLOOKUP(F88,F7数据库!C:Y,10,0),I88="B",VLOOKUP(F88,F7数据库!C:Y,16,0),I88="C",VLOOKUP(F88,F7数据库!C:Y,22,0))</f>
        <v>#N/A</v>
      </c>
      <c r="V88" s="18" t="e" cm="1">
        <f t="array" ref="V88">_xlfn.IFS(I88="A",VLOOKUP(F88,F7数据库!C:Y,11,0),I88="B",VLOOKUP(F88,F7数据库!C:Y,17,0),I88="C",VLOOKUP(F88,F7数据库!C:Y,23,0))</f>
        <v>#N/A</v>
      </c>
      <c r="W88" s="18"/>
    </row>
    <row r="89" spans="1:23" x14ac:dyDescent="0.25">
      <c r="A89" s="22"/>
      <c r="B89" s="3"/>
      <c r="C89" s="3"/>
      <c r="D89" s="3"/>
      <c r="E89" s="18" t="e">
        <f t="shared" si="9"/>
        <v>#VALUE!</v>
      </c>
      <c r="F89" s="18" t="e">
        <f t="shared" si="9"/>
        <v>#VALUE!</v>
      </c>
      <c r="G89" s="18" t="str">
        <f t="shared" si="8"/>
        <v/>
      </c>
      <c r="H89" s="18" t="str">
        <f t="shared" si="8"/>
        <v/>
      </c>
      <c r="I89" s="18" t="str">
        <f t="shared" si="8"/>
        <v/>
      </c>
      <c r="J89" s="18" t="str">
        <f t="shared" si="8"/>
        <v/>
      </c>
      <c r="K89" s="18" t="str">
        <f t="shared" si="8"/>
        <v/>
      </c>
      <c r="L89" s="18" t="e">
        <f>VLOOKUP(F89,F7数据库!C:Y,3,0)</f>
        <v>#VALUE!</v>
      </c>
      <c r="M89" s="18" t="e">
        <f t="shared" si="6"/>
        <v>#VALUE!</v>
      </c>
      <c r="N89" s="19" t="e">
        <f t="shared" si="7"/>
        <v>#VALUE!</v>
      </c>
      <c r="O89" s="18" t="e">
        <f>VLOOKUP(F89,F7数据库!C:Y,4,0)</f>
        <v>#VALUE!</v>
      </c>
      <c r="P89" s="18" t="e">
        <f>VLOOKUP(G89,F7数据库!AA:AB,2,0)</f>
        <v>#N/A</v>
      </c>
      <c r="Q89" s="18"/>
      <c r="R89" s="18" t="e" cm="1">
        <f t="array" ref="R89">_xlfn.IFS(I89="A",VLOOKUP(F89,F7数据库!C:Y,7,0),I89="B",VLOOKUP(F89,F7数据库!C:Y,13,0),I89="C",VLOOKUP(F89,F7数据库!C:Y,19,0))</f>
        <v>#N/A</v>
      </c>
      <c r="S89" s="18" t="e" cm="1">
        <f t="array" ref="S89">_xlfn.IFS(I89="A",VLOOKUP(F89,F7数据库!C:Y,8,0),I89="B",VLOOKUP(F89,F7数据库!C:Y,14,0),I89="C",VLOOKUP(F89,F7数据库!C:Y,20,0))</f>
        <v>#N/A</v>
      </c>
      <c r="T89" s="19" t="e" cm="1">
        <f t="array" ref="T89">_xlfn.IFS(I89="A",VLOOKUP(F89,F7数据库!C:Y,9,0),I89="B",VLOOKUP(F89,F7数据库!C:Y,15,0),I89="C",VLOOKUP(F89,F7数据库!C:Y,21,0))*C89</f>
        <v>#N/A</v>
      </c>
      <c r="U89" s="18" t="e">
        <f>_xlfn.IFS(I89="A",VLOOKUP(F89,F7数据库!C:Y,10,0),I89="B",VLOOKUP(F89,F7数据库!C:Y,16,0),I89="C",VLOOKUP(F89,F7数据库!C:Y,22,0))</f>
        <v>#N/A</v>
      </c>
      <c r="V89" s="18" t="e" cm="1">
        <f t="array" ref="V89">_xlfn.IFS(I89="A",VLOOKUP(F89,F7数据库!C:Y,11,0),I89="B",VLOOKUP(F89,F7数据库!C:Y,17,0),I89="C",VLOOKUP(F89,F7数据库!C:Y,23,0))</f>
        <v>#N/A</v>
      </c>
      <c r="W89" s="18"/>
    </row>
    <row r="90" spans="1:23" x14ac:dyDescent="0.25">
      <c r="A90" s="22"/>
      <c r="B90" s="3"/>
      <c r="C90" s="3"/>
      <c r="D90" s="3"/>
      <c r="E90" s="18" t="e">
        <f t="shared" si="9"/>
        <v>#VALUE!</v>
      </c>
      <c r="F90" s="18" t="e">
        <f t="shared" si="9"/>
        <v>#VALUE!</v>
      </c>
      <c r="G90" s="18" t="str">
        <f t="shared" si="8"/>
        <v/>
      </c>
      <c r="H90" s="18" t="str">
        <f t="shared" si="8"/>
        <v/>
      </c>
      <c r="I90" s="18" t="str">
        <f t="shared" si="8"/>
        <v/>
      </c>
      <c r="J90" s="18" t="str">
        <f t="shared" si="8"/>
        <v/>
      </c>
      <c r="K90" s="18" t="str">
        <f t="shared" si="8"/>
        <v/>
      </c>
      <c r="L90" s="18" t="e">
        <f>VLOOKUP(F90,F7数据库!C:Y,3,0)</f>
        <v>#VALUE!</v>
      </c>
      <c r="M90" s="18" t="e">
        <f t="shared" si="6"/>
        <v>#VALUE!</v>
      </c>
      <c r="N90" s="19" t="e">
        <f t="shared" si="7"/>
        <v>#VALUE!</v>
      </c>
      <c r="O90" s="18" t="e">
        <f>VLOOKUP(F90,F7数据库!C:Y,4,0)</f>
        <v>#VALUE!</v>
      </c>
      <c r="P90" s="18" t="e">
        <f>VLOOKUP(G90,F7数据库!AA:AB,2,0)</f>
        <v>#N/A</v>
      </c>
      <c r="Q90" s="18"/>
      <c r="R90" s="18" t="e" cm="1">
        <f t="array" ref="R90">_xlfn.IFS(I90="A",VLOOKUP(F90,F7数据库!C:Y,7,0),I90="B",VLOOKUP(F90,F7数据库!C:Y,13,0),I90="C",VLOOKUP(F90,F7数据库!C:Y,19,0))</f>
        <v>#N/A</v>
      </c>
      <c r="S90" s="18" t="e" cm="1">
        <f t="array" ref="S90">_xlfn.IFS(I90="A",VLOOKUP(F90,F7数据库!C:Y,8,0),I90="B",VLOOKUP(F90,F7数据库!C:Y,14,0),I90="C",VLOOKUP(F90,F7数据库!C:Y,20,0))</f>
        <v>#N/A</v>
      </c>
      <c r="T90" s="19" t="e" cm="1">
        <f t="array" ref="T90">_xlfn.IFS(I90="A",VLOOKUP(F90,F7数据库!C:Y,9,0),I90="B",VLOOKUP(F90,F7数据库!C:Y,15,0),I90="C",VLOOKUP(F90,F7数据库!C:Y,21,0))*C90</f>
        <v>#N/A</v>
      </c>
      <c r="U90" s="18" t="e">
        <f>_xlfn.IFS(I90="A",VLOOKUP(F90,F7数据库!C:Y,10,0),I90="B",VLOOKUP(F90,F7数据库!C:Y,16,0),I90="C",VLOOKUP(F90,F7数据库!C:Y,22,0))</f>
        <v>#N/A</v>
      </c>
      <c r="V90" s="18" t="e" cm="1">
        <f t="array" ref="V90">_xlfn.IFS(I90="A",VLOOKUP(F90,F7数据库!C:Y,11,0),I90="B",VLOOKUP(F90,F7数据库!C:Y,17,0),I90="C",VLOOKUP(F90,F7数据库!C:Y,23,0))</f>
        <v>#N/A</v>
      </c>
      <c r="W90" s="18"/>
    </row>
    <row r="91" spans="1:23" x14ac:dyDescent="0.25">
      <c r="A91" s="22"/>
      <c r="B91" s="3"/>
      <c r="C91" s="3"/>
      <c r="D91" s="3"/>
      <c r="E91" s="18" t="e">
        <f t="shared" si="9"/>
        <v>#VALUE!</v>
      </c>
      <c r="F91" s="18" t="e">
        <f t="shared" si="9"/>
        <v>#VALUE!</v>
      </c>
      <c r="G91" s="18" t="str">
        <f t="shared" si="8"/>
        <v/>
      </c>
      <c r="H91" s="18" t="str">
        <f t="shared" si="8"/>
        <v/>
      </c>
      <c r="I91" s="18" t="str">
        <f t="shared" si="8"/>
        <v/>
      </c>
      <c r="J91" s="18" t="str">
        <f t="shared" si="8"/>
        <v/>
      </c>
      <c r="K91" s="18" t="str">
        <f t="shared" si="8"/>
        <v/>
      </c>
      <c r="L91" s="18" t="e">
        <f>VLOOKUP(F91,F7数据库!C:Y,3,0)</f>
        <v>#VALUE!</v>
      </c>
      <c r="M91" s="18" t="e">
        <f t="shared" si="6"/>
        <v>#VALUE!</v>
      </c>
      <c r="N91" s="19" t="e">
        <f t="shared" si="7"/>
        <v>#VALUE!</v>
      </c>
      <c r="O91" s="18" t="e">
        <f>VLOOKUP(F91,F7数据库!C:Y,4,0)</f>
        <v>#VALUE!</v>
      </c>
      <c r="P91" s="18" t="e">
        <f>VLOOKUP(G91,F7数据库!AA:AB,2,0)</f>
        <v>#N/A</v>
      </c>
      <c r="Q91" s="18"/>
      <c r="R91" s="18" t="e" cm="1">
        <f t="array" ref="R91">_xlfn.IFS(I91="A",VLOOKUP(F91,F7数据库!C:Y,7,0),I91="B",VLOOKUP(F91,F7数据库!C:Y,13,0),I91="C",VLOOKUP(F91,F7数据库!C:Y,19,0))</f>
        <v>#N/A</v>
      </c>
      <c r="S91" s="18" t="e" cm="1">
        <f t="array" ref="S91">_xlfn.IFS(I91="A",VLOOKUP(F91,F7数据库!C:Y,8,0),I91="B",VLOOKUP(F91,F7数据库!C:Y,14,0),I91="C",VLOOKUP(F91,F7数据库!C:Y,20,0))</f>
        <v>#N/A</v>
      </c>
      <c r="T91" s="19" t="e" cm="1">
        <f t="array" ref="T91">_xlfn.IFS(I91="A",VLOOKUP(F91,F7数据库!C:Y,9,0),I91="B",VLOOKUP(F91,F7数据库!C:Y,15,0),I91="C",VLOOKUP(F91,F7数据库!C:Y,21,0))*C91</f>
        <v>#N/A</v>
      </c>
      <c r="U91" s="18" t="e">
        <f>_xlfn.IFS(I91="A",VLOOKUP(F91,F7数据库!C:Y,10,0),I91="B",VLOOKUP(F91,F7数据库!C:Y,16,0),I91="C",VLOOKUP(F91,F7数据库!C:Y,22,0))</f>
        <v>#N/A</v>
      </c>
      <c r="V91" s="18" t="e" cm="1">
        <f t="array" ref="V91">_xlfn.IFS(I91="A",VLOOKUP(F91,F7数据库!C:Y,11,0),I91="B",VLOOKUP(F91,F7数据库!C:Y,17,0),I91="C",VLOOKUP(F91,F7数据库!C:Y,23,0))</f>
        <v>#N/A</v>
      </c>
      <c r="W91" s="18"/>
    </row>
    <row r="92" spans="1:23" x14ac:dyDescent="0.25">
      <c r="A92" s="22"/>
      <c r="B92" s="3"/>
      <c r="C92" s="3"/>
      <c r="D92" s="3"/>
      <c r="E92" s="18" t="e">
        <f t="shared" si="9"/>
        <v>#VALUE!</v>
      </c>
      <c r="F92" s="18" t="e">
        <f t="shared" si="9"/>
        <v>#VALUE!</v>
      </c>
      <c r="G92" s="18" t="str">
        <f t="shared" si="8"/>
        <v/>
      </c>
      <c r="H92" s="18" t="str">
        <f t="shared" si="8"/>
        <v/>
      </c>
      <c r="I92" s="18" t="str">
        <f t="shared" si="8"/>
        <v/>
      </c>
      <c r="J92" s="18" t="str">
        <f t="shared" si="8"/>
        <v/>
      </c>
      <c r="K92" s="18" t="str">
        <f t="shared" si="8"/>
        <v/>
      </c>
      <c r="L92" s="18" t="e">
        <f>VLOOKUP(F92,F7数据库!C:Y,3,0)</f>
        <v>#VALUE!</v>
      </c>
      <c r="M92" s="18" t="e">
        <f t="shared" si="6"/>
        <v>#VALUE!</v>
      </c>
      <c r="N92" s="19" t="e">
        <f t="shared" si="7"/>
        <v>#VALUE!</v>
      </c>
      <c r="O92" s="18" t="e">
        <f>VLOOKUP(F92,F7数据库!C:Y,4,0)</f>
        <v>#VALUE!</v>
      </c>
      <c r="P92" s="18" t="e">
        <f>VLOOKUP(G92,F7数据库!AA:AB,2,0)</f>
        <v>#N/A</v>
      </c>
      <c r="Q92" s="18"/>
      <c r="R92" s="18" t="e" cm="1">
        <f t="array" ref="R92">_xlfn.IFS(I92="A",VLOOKUP(F92,F7数据库!C:Y,7,0),I92="B",VLOOKUP(F92,F7数据库!C:Y,13,0),I92="C",VLOOKUP(F92,F7数据库!C:Y,19,0))</f>
        <v>#N/A</v>
      </c>
      <c r="S92" s="18" t="e" cm="1">
        <f t="array" ref="S92">_xlfn.IFS(I92="A",VLOOKUP(F92,F7数据库!C:Y,8,0),I92="B",VLOOKUP(F92,F7数据库!C:Y,14,0),I92="C",VLOOKUP(F92,F7数据库!C:Y,20,0))</f>
        <v>#N/A</v>
      </c>
      <c r="T92" s="19" t="e" cm="1">
        <f t="array" ref="T92">_xlfn.IFS(I92="A",VLOOKUP(F92,F7数据库!C:Y,9,0),I92="B",VLOOKUP(F92,F7数据库!C:Y,15,0),I92="C",VLOOKUP(F92,F7数据库!C:Y,21,0))*C92</f>
        <v>#N/A</v>
      </c>
      <c r="U92" s="18" t="e">
        <f>_xlfn.IFS(I92="A",VLOOKUP(F92,F7数据库!C:Y,10,0),I92="B",VLOOKUP(F92,F7数据库!C:Y,16,0),I92="C",VLOOKUP(F92,F7数据库!C:Y,22,0))</f>
        <v>#N/A</v>
      </c>
      <c r="V92" s="18" t="e" cm="1">
        <f t="array" ref="V92">_xlfn.IFS(I92="A",VLOOKUP(F92,F7数据库!C:Y,11,0),I92="B",VLOOKUP(F92,F7数据库!C:Y,17,0),I92="C",VLOOKUP(F92,F7数据库!C:Y,23,0))</f>
        <v>#N/A</v>
      </c>
      <c r="W92" s="18"/>
    </row>
    <row r="93" spans="1:23" x14ac:dyDescent="0.25">
      <c r="A93" s="22"/>
      <c r="B93" s="3"/>
      <c r="C93" s="3"/>
      <c r="D93" s="3"/>
      <c r="E93" s="18" t="e">
        <f t="shared" si="9"/>
        <v>#VALUE!</v>
      </c>
      <c r="F93" s="18" t="e">
        <f t="shared" si="9"/>
        <v>#VALUE!</v>
      </c>
      <c r="G93" s="18" t="str">
        <f t="shared" si="8"/>
        <v/>
      </c>
      <c r="H93" s="18" t="str">
        <f t="shared" si="8"/>
        <v/>
      </c>
      <c r="I93" s="18" t="str">
        <f t="shared" si="8"/>
        <v/>
      </c>
      <c r="J93" s="18" t="str">
        <f t="shared" si="8"/>
        <v/>
      </c>
      <c r="K93" s="18" t="str">
        <f t="shared" si="8"/>
        <v/>
      </c>
      <c r="L93" s="18" t="e">
        <f>VLOOKUP(F93,F7数据库!C:Y,3,0)</f>
        <v>#VALUE!</v>
      </c>
      <c r="M93" s="18" t="e">
        <f t="shared" si="6"/>
        <v>#VALUE!</v>
      </c>
      <c r="N93" s="19" t="e">
        <f t="shared" si="7"/>
        <v>#VALUE!</v>
      </c>
      <c r="O93" s="18" t="e">
        <f>VLOOKUP(F93,F7数据库!C:Y,4,0)</f>
        <v>#VALUE!</v>
      </c>
      <c r="P93" s="18" t="e">
        <f>VLOOKUP(G93,F7数据库!AA:AB,2,0)</f>
        <v>#N/A</v>
      </c>
      <c r="Q93" s="18"/>
      <c r="R93" s="18" t="e" cm="1">
        <f t="array" ref="R93">_xlfn.IFS(I93="A",VLOOKUP(F93,F7数据库!C:Y,7,0),I93="B",VLOOKUP(F93,F7数据库!C:Y,13,0),I93="C",VLOOKUP(F93,F7数据库!C:Y,19,0))</f>
        <v>#N/A</v>
      </c>
      <c r="S93" s="18" t="e" cm="1">
        <f t="array" ref="S93">_xlfn.IFS(I93="A",VLOOKUP(F93,F7数据库!C:Y,8,0),I93="B",VLOOKUP(F93,F7数据库!C:Y,14,0),I93="C",VLOOKUP(F93,F7数据库!C:Y,20,0))</f>
        <v>#N/A</v>
      </c>
      <c r="T93" s="19" t="e" cm="1">
        <f t="array" ref="T93">_xlfn.IFS(I93="A",VLOOKUP(F93,F7数据库!C:Y,9,0),I93="B",VLOOKUP(F93,F7数据库!C:Y,15,0),I93="C",VLOOKUP(F93,F7数据库!C:Y,21,0))*C93</f>
        <v>#N/A</v>
      </c>
      <c r="U93" s="18" t="e">
        <f>_xlfn.IFS(I93="A",VLOOKUP(F93,F7数据库!C:Y,10,0),I93="B",VLOOKUP(F93,F7数据库!C:Y,16,0),I93="C",VLOOKUP(F93,F7数据库!C:Y,22,0))</f>
        <v>#N/A</v>
      </c>
      <c r="V93" s="18" t="e" cm="1">
        <f t="array" ref="V93">_xlfn.IFS(I93="A",VLOOKUP(F93,F7数据库!C:Y,11,0),I93="B",VLOOKUP(F93,F7数据库!C:Y,17,0),I93="C",VLOOKUP(F93,F7数据库!C:Y,23,0))</f>
        <v>#N/A</v>
      </c>
      <c r="W93" s="18"/>
    </row>
    <row r="94" spans="1:23" x14ac:dyDescent="0.25">
      <c r="A94" s="22"/>
      <c r="B94" s="3"/>
      <c r="C94" s="3"/>
      <c r="D94" s="3"/>
      <c r="E94" s="18" t="e">
        <f t="shared" si="9"/>
        <v>#VALUE!</v>
      </c>
      <c r="F94" s="18" t="e">
        <f t="shared" si="9"/>
        <v>#VALUE!</v>
      </c>
      <c r="G94" s="18" t="str">
        <f t="shared" si="8"/>
        <v/>
      </c>
      <c r="H94" s="18" t="str">
        <f t="shared" si="8"/>
        <v/>
      </c>
      <c r="I94" s="18" t="str">
        <f t="shared" si="8"/>
        <v/>
      </c>
      <c r="J94" s="18" t="str">
        <f t="shared" si="8"/>
        <v/>
      </c>
      <c r="K94" s="18" t="str">
        <f t="shared" si="8"/>
        <v/>
      </c>
      <c r="L94" s="18" t="e">
        <f>VLOOKUP(F94,F7数据库!C:Y,3,0)</f>
        <v>#VALUE!</v>
      </c>
      <c r="M94" s="18" t="e">
        <f t="shared" si="6"/>
        <v>#VALUE!</v>
      </c>
      <c r="N94" s="19" t="e">
        <f t="shared" si="7"/>
        <v>#VALUE!</v>
      </c>
      <c r="O94" s="18" t="e">
        <f>VLOOKUP(F94,F7数据库!C:Y,4,0)</f>
        <v>#VALUE!</v>
      </c>
      <c r="P94" s="18" t="e">
        <f>VLOOKUP(G94,F7数据库!AA:AB,2,0)</f>
        <v>#N/A</v>
      </c>
      <c r="Q94" s="18"/>
      <c r="R94" s="18" t="e" cm="1">
        <f t="array" ref="R94">_xlfn.IFS(I94="A",VLOOKUP(F94,F7数据库!C:Y,7,0),I94="B",VLOOKUP(F94,F7数据库!C:Y,13,0),I94="C",VLOOKUP(F94,F7数据库!C:Y,19,0))</f>
        <v>#N/A</v>
      </c>
      <c r="S94" s="18" t="e" cm="1">
        <f t="array" ref="S94">_xlfn.IFS(I94="A",VLOOKUP(F94,F7数据库!C:Y,8,0),I94="B",VLOOKUP(F94,F7数据库!C:Y,14,0),I94="C",VLOOKUP(F94,F7数据库!C:Y,20,0))</f>
        <v>#N/A</v>
      </c>
      <c r="T94" s="19" t="e" cm="1">
        <f t="array" ref="T94">_xlfn.IFS(I94="A",VLOOKUP(F94,F7数据库!C:Y,9,0),I94="B",VLOOKUP(F94,F7数据库!C:Y,15,0),I94="C",VLOOKUP(F94,F7数据库!C:Y,21,0))*C94</f>
        <v>#N/A</v>
      </c>
      <c r="U94" s="18" t="e">
        <f>_xlfn.IFS(I94="A",VLOOKUP(F94,F7数据库!C:Y,10,0),I94="B",VLOOKUP(F94,F7数据库!C:Y,16,0),I94="C",VLOOKUP(F94,F7数据库!C:Y,22,0))</f>
        <v>#N/A</v>
      </c>
      <c r="V94" s="18" t="e" cm="1">
        <f t="array" ref="V94">_xlfn.IFS(I94="A",VLOOKUP(F94,F7数据库!C:Y,11,0),I94="B",VLOOKUP(F94,F7数据库!C:Y,17,0),I94="C",VLOOKUP(F94,F7数据库!C:Y,23,0))</f>
        <v>#N/A</v>
      </c>
      <c r="W94" s="18"/>
    </row>
    <row r="95" spans="1:23" x14ac:dyDescent="0.25">
      <c r="A95" s="22"/>
      <c r="B95" s="3"/>
      <c r="C95" s="3"/>
      <c r="D95" s="3"/>
      <c r="E95" s="18" t="e">
        <f t="shared" si="9"/>
        <v>#VALUE!</v>
      </c>
      <c r="F95" s="18" t="e">
        <f t="shared" si="9"/>
        <v>#VALUE!</v>
      </c>
      <c r="G95" s="18" t="str">
        <f t="shared" si="8"/>
        <v/>
      </c>
      <c r="H95" s="18" t="str">
        <f t="shared" si="8"/>
        <v/>
      </c>
      <c r="I95" s="18" t="str">
        <f t="shared" si="8"/>
        <v/>
      </c>
      <c r="J95" s="18" t="str">
        <f t="shared" si="8"/>
        <v/>
      </c>
      <c r="K95" s="18" t="str">
        <f t="shared" si="8"/>
        <v/>
      </c>
      <c r="L95" s="18" t="e">
        <f>VLOOKUP(F95,F7数据库!C:Y,3,0)</f>
        <v>#VALUE!</v>
      </c>
      <c r="M95" s="18" t="e">
        <f t="shared" si="6"/>
        <v>#VALUE!</v>
      </c>
      <c r="N95" s="19" t="e">
        <f t="shared" si="7"/>
        <v>#VALUE!</v>
      </c>
      <c r="O95" s="18" t="e">
        <f>VLOOKUP(F95,F7数据库!C:Y,4,0)</f>
        <v>#VALUE!</v>
      </c>
      <c r="P95" s="18" t="e">
        <f>VLOOKUP(G95,F7数据库!AA:AB,2,0)</f>
        <v>#N/A</v>
      </c>
      <c r="Q95" s="18"/>
      <c r="R95" s="18" t="e" cm="1">
        <f t="array" ref="R95">_xlfn.IFS(I95="A",VLOOKUP(F95,F7数据库!C:Y,7,0),I95="B",VLOOKUP(F95,F7数据库!C:Y,13,0),I95="C",VLOOKUP(F95,F7数据库!C:Y,19,0))</f>
        <v>#N/A</v>
      </c>
      <c r="S95" s="18" t="e" cm="1">
        <f t="array" ref="S95">_xlfn.IFS(I95="A",VLOOKUP(F95,F7数据库!C:Y,8,0),I95="B",VLOOKUP(F95,F7数据库!C:Y,14,0),I95="C",VLOOKUP(F95,F7数据库!C:Y,20,0))</f>
        <v>#N/A</v>
      </c>
      <c r="T95" s="19" t="e" cm="1">
        <f t="array" ref="T95">_xlfn.IFS(I95="A",VLOOKUP(F95,F7数据库!C:Y,9,0),I95="B",VLOOKUP(F95,F7数据库!C:Y,15,0),I95="C",VLOOKUP(F95,F7数据库!C:Y,21,0))*C95</f>
        <v>#N/A</v>
      </c>
      <c r="U95" s="18" t="e">
        <f>_xlfn.IFS(I95="A",VLOOKUP(F95,F7数据库!C:Y,10,0),I95="B",VLOOKUP(F95,F7数据库!C:Y,16,0),I95="C",VLOOKUP(F95,F7数据库!C:Y,22,0))</f>
        <v>#N/A</v>
      </c>
      <c r="V95" s="18" t="e" cm="1">
        <f t="array" ref="V95">_xlfn.IFS(I95="A",VLOOKUP(F95,F7数据库!C:Y,11,0),I95="B",VLOOKUP(F95,F7数据库!C:Y,17,0),I95="C",VLOOKUP(F95,F7数据库!C:Y,23,0))</f>
        <v>#N/A</v>
      </c>
      <c r="W95" s="18"/>
    </row>
    <row r="96" spans="1:23" x14ac:dyDescent="0.25">
      <c r="A96" s="22"/>
      <c r="B96" s="3"/>
      <c r="C96" s="3"/>
      <c r="D96" s="3"/>
      <c r="E96" s="18" t="e">
        <f t="shared" si="9"/>
        <v>#VALUE!</v>
      </c>
      <c r="F96" s="18" t="e">
        <f t="shared" si="9"/>
        <v>#VALUE!</v>
      </c>
      <c r="G96" s="18" t="str">
        <f t="shared" si="8"/>
        <v/>
      </c>
      <c r="H96" s="18" t="str">
        <f t="shared" si="8"/>
        <v/>
      </c>
      <c r="I96" s="18" t="str">
        <f t="shared" si="8"/>
        <v/>
      </c>
      <c r="J96" s="18" t="str">
        <f t="shared" si="8"/>
        <v/>
      </c>
      <c r="K96" s="18" t="str">
        <f t="shared" si="8"/>
        <v/>
      </c>
      <c r="L96" s="18" t="e">
        <f>VLOOKUP(F96,F7数据库!C:Y,3,0)</f>
        <v>#VALUE!</v>
      </c>
      <c r="M96" s="18" t="e">
        <f t="shared" si="6"/>
        <v>#VALUE!</v>
      </c>
      <c r="N96" s="19" t="e">
        <f t="shared" si="7"/>
        <v>#VALUE!</v>
      </c>
      <c r="O96" s="18" t="e">
        <f>VLOOKUP(F96,F7数据库!C:Y,4,0)</f>
        <v>#VALUE!</v>
      </c>
      <c r="P96" s="18" t="e">
        <f>VLOOKUP(G96,F7数据库!AA:AB,2,0)</f>
        <v>#N/A</v>
      </c>
      <c r="Q96" s="18"/>
      <c r="R96" s="18" t="e" cm="1">
        <f t="array" ref="R96">_xlfn.IFS(I96="A",VLOOKUP(F96,F7数据库!C:Y,7,0),I96="B",VLOOKUP(F96,F7数据库!C:Y,13,0),I96="C",VLOOKUP(F96,F7数据库!C:Y,19,0))</f>
        <v>#N/A</v>
      </c>
      <c r="S96" s="18" t="e" cm="1">
        <f t="array" ref="S96">_xlfn.IFS(I96="A",VLOOKUP(F96,F7数据库!C:Y,8,0),I96="B",VLOOKUP(F96,F7数据库!C:Y,14,0),I96="C",VLOOKUP(F96,F7数据库!C:Y,20,0))</f>
        <v>#N/A</v>
      </c>
      <c r="T96" s="19" t="e" cm="1">
        <f t="array" ref="T96">_xlfn.IFS(I96="A",VLOOKUP(F96,F7数据库!C:Y,9,0),I96="B",VLOOKUP(F96,F7数据库!C:Y,15,0),I96="C",VLOOKUP(F96,F7数据库!C:Y,21,0))*C96</f>
        <v>#N/A</v>
      </c>
      <c r="U96" s="18" t="e">
        <f>_xlfn.IFS(I96="A",VLOOKUP(F96,F7数据库!C:Y,10,0),I96="B",VLOOKUP(F96,F7数据库!C:Y,16,0),I96="C",VLOOKUP(F96,F7数据库!C:Y,22,0))</f>
        <v>#N/A</v>
      </c>
      <c r="V96" s="18" t="e" cm="1">
        <f t="array" ref="V96">_xlfn.IFS(I96="A",VLOOKUP(F96,F7数据库!C:Y,11,0),I96="B",VLOOKUP(F96,F7数据库!C:Y,17,0),I96="C",VLOOKUP(F96,F7数据库!C:Y,23,0))</f>
        <v>#N/A</v>
      </c>
      <c r="W96" s="18"/>
    </row>
    <row r="97" spans="1:23" x14ac:dyDescent="0.25">
      <c r="A97" s="22"/>
      <c r="B97" s="3"/>
      <c r="C97" s="3"/>
      <c r="D97" s="3"/>
      <c r="E97" s="18" t="e">
        <f t="shared" si="9"/>
        <v>#VALUE!</v>
      </c>
      <c r="F97" s="18" t="e">
        <f t="shared" si="9"/>
        <v>#VALUE!</v>
      </c>
      <c r="G97" s="18" t="str">
        <f t="shared" si="8"/>
        <v/>
      </c>
      <c r="H97" s="18" t="str">
        <f t="shared" si="8"/>
        <v/>
      </c>
      <c r="I97" s="18" t="str">
        <f t="shared" si="8"/>
        <v/>
      </c>
      <c r="J97" s="18" t="str">
        <f t="shared" si="8"/>
        <v/>
      </c>
      <c r="K97" s="18" t="str">
        <f t="shared" si="8"/>
        <v/>
      </c>
      <c r="L97" s="18" t="e">
        <f>VLOOKUP(F97,F7数据库!C:Y,3,0)</f>
        <v>#VALUE!</v>
      </c>
      <c r="M97" s="18" t="e">
        <f t="shared" si="6"/>
        <v>#VALUE!</v>
      </c>
      <c r="N97" s="19" t="e">
        <f t="shared" si="7"/>
        <v>#VALUE!</v>
      </c>
      <c r="O97" s="18" t="e">
        <f>VLOOKUP(F97,F7数据库!C:Y,4,0)</f>
        <v>#VALUE!</v>
      </c>
      <c r="P97" s="18" t="e">
        <f>VLOOKUP(G97,F7数据库!AA:AB,2,0)</f>
        <v>#N/A</v>
      </c>
      <c r="Q97" s="18"/>
      <c r="R97" s="18" t="e" cm="1">
        <f t="array" ref="R97">_xlfn.IFS(I97="A",VLOOKUP(F97,F7数据库!C:Y,7,0),I97="B",VLOOKUP(F97,F7数据库!C:Y,13,0),I97="C",VLOOKUP(F97,F7数据库!C:Y,19,0))</f>
        <v>#N/A</v>
      </c>
      <c r="S97" s="18" t="e" cm="1">
        <f t="array" ref="S97">_xlfn.IFS(I97="A",VLOOKUP(F97,F7数据库!C:Y,8,0),I97="B",VLOOKUP(F97,F7数据库!C:Y,14,0),I97="C",VLOOKUP(F97,F7数据库!C:Y,20,0))</f>
        <v>#N/A</v>
      </c>
      <c r="T97" s="19" t="e" cm="1">
        <f t="array" ref="T97">_xlfn.IFS(I97="A",VLOOKUP(F97,F7数据库!C:Y,9,0),I97="B",VLOOKUP(F97,F7数据库!C:Y,15,0),I97="C",VLOOKUP(F97,F7数据库!C:Y,21,0))*C97</f>
        <v>#N/A</v>
      </c>
      <c r="U97" s="18" t="e">
        <f>_xlfn.IFS(I97="A",VLOOKUP(F97,F7数据库!C:Y,10,0),I97="B",VLOOKUP(F97,F7数据库!C:Y,16,0),I97="C",VLOOKUP(F97,F7数据库!C:Y,22,0))</f>
        <v>#N/A</v>
      </c>
      <c r="V97" s="18" t="e" cm="1">
        <f t="array" ref="V97">_xlfn.IFS(I97="A",VLOOKUP(F97,F7数据库!C:Y,11,0),I97="B",VLOOKUP(F97,F7数据库!C:Y,17,0),I97="C",VLOOKUP(F97,F7数据库!C:Y,23,0))</f>
        <v>#N/A</v>
      </c>
      <c r="W97" s="18"/>
    </row>
    <row r="98" spans="1:23" x14ac:dyDescent="0.25">
      <c r="A98" s="22"/>
      <c r="B98" s="3"/>
      <c r="C98" s="3"/>
      <c r="D98" s="3"/>
      <c r="E98" s="18" t="e">
        <f t="shared" si="9"/>
        <v>#VALUE!</v>
      </c>
      <c r="F98" s="18" t="e">
        <f t="shared" si="9"/>
        <v>#VALUE!</v>
      </c>
      <c r="G98" s="18" t="str">
        <f t="shared" si="8"/>
        <v/>
      </c>
      <c r="H98" s="18" t="str">
        <f t="shared" si="8"/>
        <v/>
      </c>
      <c r="I98" s="18" t="str">
        <f t="shared" si="8"/>
        <v/>
      </c>
      <c r="J98" s="18" t="str">
        <f t="shared" si="8"/>
        <v/>
      </c>
      <c r="K98" s="18" t="str">
        <f t="shared" si="8"/>
        <v/>
      </c>
      <c r="L98" s="18" t="e">
        <f>VLOOKUP(F98,F7数据库!C:Y,3,0)</f>
        <v>#VALUE!</v>
      </c>
      <c r="M98" s="18" t="e">
        <f t="shared" si="6"/>
        <v>#VALUE!</v>
      </c>
      <c r="N98" s="19" t="e">
        <f t="shared" si="7"/>
        <v>#VALUE!</v>
      </c>
      <c r="O98" s="18" t="e">
        <f>VLOOKUP(F98,F7数据库!C:Y,4,0)</f>
        <v>#VALUE!</v>
      </c>
      <c r="P98" s="18" t="e">
        <f>VLOOKUP(G98,F7数据库!AA:AB,2,0)</f>
        <v>#N/A</v>
      </c>
      <c r="Q98" s="18"/>
      <c r="R98" s="18" t="e" cm="1">
        <f t="array" ref="R98">_xlfn.IFS(I98="A",VLOOKUP(F98,F7数据库!C:Y,7,0),I98="B",VLOOKUP(F98,F7数据库!C:Y,13,0),I98="C",VLOOKUP(F98,F7数据库!C:Y,19,0))</f>
        <v>#N/A</v>
      </c>
      <c r="S98" s="18" t="e" cm="1">
        <f t="array" ref="S98">_xlfn.IFS(I98="A",VLOOKUP(F98,F7数据库!C:Y,8,0),I98="B",VLOOKUP(F98,F7数据库!C:Y,14,0),I98="C",VLOOKUP(F98,F7数据库!C:Y,20,0))</f>
        <v>#N/A</v>
      </c>
      <c r="T98" s="19" t="e" cm="1">
        <f t="array" ref="T98">_xlfn.IFS(I98="A",VLOOKUP(F98,F7数据库!C:Y,9,0),I98="B",VLOOKUP(F98,F7数据库!C:Y,15,0),I98="C",VLOOKUP(F98,F7数据库!C:Y,21,0))*C98</f>
        <v>#N/A</v>
      </c>
      <c r="U98" s="18" t="e">
        <f>_xlfn.IFS(I98="A",VLOOKUP(F98,F7数据库!C:Y,10,0),I98="B",VLOOKUP(F98,F7数据库!C:Y,16,0),I98="C",VLOOKUP(F98,F7数据库!C:Y,22,0))</f>
        <v>#N/A</v>
      </c>
      <c r="V98" s="18" t="e" cm="1">
        <f t="array" ref="V98">_xlfn.IFS(I98="A",VLOOKUP(F98,F7数据库!C:Y,11,0),I98="B",VLOOKUP(F98,F7数据库!C:Y,17,0),I98="C",VLOOKUP(F98,F7数据库!C:Y,23,0))</f>
        <v>#N/A</v>
      </c>
      <c r="W98" s="18"/>
    </row>
    <row r="99" spans="1:23" x14ac:dyDescent="0.25">
      <c r="A99" s="22"/>
      <c r="B99" s="3"/>
      <c r="C99" s="3"/>
      <c r="D99" s="3"/>
      <c r="E99" s="18" t="e">
        <f t="shared" si="9"/>
        <v>#VALUE!</v>
      </c>
      <c r="F99" s="18" t="e">
        <f t="shared" si="9"/>
        <v>#VALUE!</v>
      </c>
      <c r="G99" s="18" t="str">
        <f t="shared" si="8"/>
        <v/>
      </c>
      <c r="H99" s="18" t="str">
        <f t="shared" si="8"/>
        <v/>
      </c>
      <c r="I99" s="18" t="str">
        <f t="shared" si="8"/>
        <v/>
      </c>
      <c r="J99" s="18" t="str">
        <f t="shared" si="8"/>
        <v/>
      </c>
      <c r="K99" s="18" t="str">
        <f t="shared" si="8"/>
        <v/>
      </c>
      <c r="L99" s="18" t="e">
        <f>VLOOKUP(F99,F7数据库!C:Y,3,0)</f>
        <v>#VALUE!</v>
      </c>
      <c r="M99" s="18" t="e">
        <f t="shared" si="6"/>
        <v>#VALUE!</v>
      </c>
      <c r="N99" s="19" t="e">
        <f t="shared" si="7"/>
        <v>#VALUE!</v>
      </c>
      <c r="O99" s="18" t="e">
        <f>VLOOKUP(F99,F7数据库!C:Y,4,0)</f>
        <v>#VALUE!</v>
      </c>
      <c r="P99" s="18" t="e">
        <f>VLOOKUP(G99,F7数据库!AA:AB,2,0)</f>
        <v>#N/A</v>
      </c>
      <c r="Q99" s="18"/>
      <c r="R99" s="18" t="e" cm="1">
        <f t="array" ref="R99">_xlfn.IFS(I99="A",VLOOKUP(F99,F7数据库!C:Y,7,0),I99="B",VLOOKUP(F99,F7数据库!C:Y,13,0),I99="C",VLOOKUP(F99,F7数据库!C:Y,19,0))</f>
        <v>#N/A</v>
      </c>
      <c r="S99" s="18" t="e" cm="1">
        <f t="array" ref="S99">_xlfn.IFS(I99="A",VLOOKUP(F99,F7数据库!C:Y,8,0),I99="B",VLOOKUP(F99,F7数据库!C:Y,14,0),I99="C",VLOOKUP(F99,F7数据库!C:Y,20,0))</f>
        <v>#N/A</v>
      </c>
      <c r="T99" s="19" t="e" cm="1">
        <f t="array" ref="T99">_xlfn.IFS(I99="A",VLOOKUP(F99,F7数据库!C:Y,9,0),I99="B",VLOOKUP(F99,F7数据库!C:Y,15,0),I99="C",VLOOKUP(F99,F7数据库!C:Y,21,0))*C99</f>
        <v>#N/A</v>
      </c>
      <c r="U99" s="18" t="e">
        <f>_xlfn.IFS(I99="A",VLOOKUP(F99,F7数据库!C:Y,10,0),I99="B",VLOOKUP(F99,F7数据库!C:Y,16,0),I99="C",VLOOKUP(F99,F7数据库!C:Y,22,0))</f>
        <v>#N/A</v>
      </c>
      <c r="V99" s="18" t="e" cm="1">
        <f t="array" ref="V99">_xlfn.IFS(I99="A",VLOOKUP(F99,F7数据库!C:Y,11,0),I99="B",VLOOKUP(F99,F7数据库!C:Y,17,0),I99="C",VLOOKUP(F99,F7数据库!C:Y,23,0))</f>
        <v>#N/A</v>
      </c>
      <c r="W99" s="18"/>
    </row>
    <row r="100" spans="1:23" x14ac:dyDescent="0.25">
      <c r="A100" s="22"/>
      <c r="B100" s="3"/>
      <c r="C100" s="3"/>
      <c r="D100" s="3"/>
      <c r="E100" s="18" t="e">
        <f t="shared" si="9"/>
        <v>#VALUE!</v>
      </c>
      <c r="F100" s="18" t="e">
        <f t="shared" si="9"/>
        <v>#VALUE!</v>
      </c>
      <c r="G100" s="18" t="str">
        <f t="shared" si="8"/>
        <v/>
      </c>
      <c r="H100" s="18" t="str">
        <f t="shared" si="8"/>
        <v/>
      </c>
      <c r="I100" s="18" t="str">
        <f t="shared" si="8"/>
        <v/>
      </c>
      <c r="J100" s="18" t="str">
        <f t="shared" si="8"/>
        <v/>
      </c>
      <c r="K100" s="18" t="str">
        <f t="shared" si="8"/>
        <v/>
      </c>
      <c r="L100" s="18" t="e">
        <f>VLOOKUP(F100,F7数据库!C:Y,3,0)</f>
        <v>#VALUE!</v>
      </c>
      <c r="M100" s="18" t="e">
        <f t="shared" si="6"/>
        <v>#VALUE!</v>
      </c>
      <c r="N100" s="19" t="e">
        <f t="shared" si="7"/>
        <v>#VALUE!</v>
      </c>
      <c r="O100" s="18" t="e">
        <f>VLOOKUP(F100,F7数据库!C:Y,4,0)</f>
        <v>#VALUE!</v>
      </c>
      <c r="P100" s="18" t="e">
        <f>VLOOKUP(G100,F7数据库!AA:AB,2,0)</f>
        <v>#N/A</v>
      </c>
      <c r="Q100" s="18"/>
      <c r="R100" s="18" t="e" cm="1">
        <f t="array" ref="R100">_xlfn.IFS(I100="A",VLOOKUP(F100,F7数据库!C:Y,7,0),I100="B",VLOOKUP(F100,F7数据库!C:Y,13,0),I100="C",VLOOKUP(F100,F7数据库!C:Y,19,0))</f>
        <v>#N/A</v>
      </c>
      <c r="S100" s="18" t="e" cm="1">
        <f t="array" ref="S100">_xlfn.IFS(I100="A",VLOOKUP(F100,F7数据库!C:Y,8,0),I100="B",VLOOKUP(F100,F7数据库!C:Y,14,0),I100="C",VLOOKUP(F100,F7数据库!C:Y,20,0))</f>
        <v>#N/A</v>
      </c>
      <c r="T100" s="19" t="e" cm="1">
        <f t="array" ref="T100">_xlfn.IFS(I100="A",VLOOKUP(F100,F7数据库!C:Y,9,0),I100="B",VLOOKUP(F100,F7数据库!C:Y,15,0),I100="C",VLOOKUP(F100,F7数据库!C:Y,21,0))*C100</f>
        <v>#N/A</v>
      </c>
      <c r="U100" s="18" t="e">
        <f>_xlfn.IFS(I100="A",VLOOKUP(F100,F7数据库!C:Y,10,0),I100="B",VLOOKUP(F100,F7数据库!C:Y,16,0),I100="C",VLOOKUP(F100,F7数据库!C:Y,22,0))</f>
        <v>#N/A</v>
      </c>
      <c r="V100" s="18" t="e" cm="1">
        <f t="array" ref="V100">_xlfn.IFS(I100="A",VLOOKUP(F100,F7数据库!C:Y,11,0),I100="B",VLOOKUP(F100,F7数据库!C:Y,17,0),I100="C",VLOOKUP(F100,F7数据库!C:Y,23,0))</f>
        <v>#N/A</v>
      </c>
      <c r="W100" s="18"/>
    </row>
  </sheetData>
  <sheetProtection algorithmName="SHA-512" hashValue="ouOQJ/GPzMfn01FwSHHJxXad9r/GGqCPOWeQS2Al04bGqC5iBWTJZdQzPSdpIyR2wSIEuNpNx3WMWvsVqWQNZw==" saltValue="HZ1Fii+JgBviT5WXmtGBfg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6576-A41A-45B1-A1EB-7F1B0A543C85}">
  <sheetPr codeName="Sheet81"/>
  <dimension ref="A1:AB37"/>
  <sheetViews>
    <sheetView topLeftCell="A9" workbookViewId="0">
      <selection activeCell="Z35" sqref="Z35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10" width="5.26953125" bestFit="1" customWidth="1"/>
    <col min="11" max="11" width="12.453125" bestFit="1" customWidth="1"/>
    <col min="12" max="12" width="5.26953125" bestFit="1" customWidth="1"/>
    <col min="13" max="13" width="6.26953125" bestFit="1" customWidth="1"/>
    <col min="14" max="14" width="2.26953125" bestFit="1" customWidth="1"/>
    <col min="15" max="15" width="5.26953125" bestFit="1" customWidth="1"/>
    <col min="16" max="16" width="6.7265625" bestFit="1" customWidth="1"/>
    <col min="17" max="17" width="12.453125" bestFit="1" customWidth="1"/>
    <col min="18" max="18" width="5.26953125" bestFit="1" customWidth="1"/>
    <col min="19" max="19" width="6.26953125" bestFit="1" customWidth="1"/>
    <col min="20" max="20" width="2.26953125" bestFit="1" customWidth="1"/>
    <col min="21" max="21" width="5.26953125" bestFit="1" customWidth="1"/>
    <col min="22" max="22" width="6.7265625" bestFit="1" customWidth="1"/>
    <col min="23" max="24" width="5.26953125" bestFit="1" customWidth="1"/>
    <col min="25" max="25" width="6.26953125" bestFit="1" customWidth="1"/>
    <col min="27" max="27" width="9.26953125" bestFit="1" customWidth="1"/>
    <col min="28" max="28" width="11.36328125" bestFit="1" customWidth="1"/>
  </cols>
  <sheetData>
    <row r="1" spans="1:28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345</v>
      </c>
      <c r="J1" s="87"/>
      <c r="K1" s="87"/>
      <c r="L1" s="87"/>
      <c r="M1" s="87"/>
      <c r="N1" s="29"/>
      <c r="O1" s="86" t="s">
        <v>346</v>
      </c>
      <c r="P1" s="87"/>
      <c r="Q1" s="87"/>
      <c r="R1" s="87"/>
      <c r="S1" s="87"/>
      <c r="T1" s="29"/>
      <c r="U1" s="86" t="s">
        <v>347</v>
      </c>
      <c r="V1" s="87"/>
      <c r="W1" s="87"/>
      <c r="X1" s="87"/>
      <c r="Y1" s="87"/>
      <c r="Z1" s="35"/>
      <c r="AA1" s="76" t="s">
        <v>45</v>
      </c>
      <c r="AB1" s="76"/>
    </row>
    <row r="2" spans="1:28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326</v>
      </c>
      <c r="L2" s="1" t="s">
        <v>3</v>
      </c>
      <c r="M2" s="1" t="s">
        <v>4</v>
      </c>
      <c r="N2" s="3" t="s">
        <v>337</v>
      </c>
      <c r="O2" s="1" t="s">
        <v>12</v>
      </c>
      <c r="P2" s="1" t="s">
        <v>2</v>
      </c>
      <c r="Q2" s="3" t="s">
        <v>32</v>
      </c>
      <c r="R2" s="1" t="s">
        <v>3</v>
      </c>
      <c r="S2" s="1" t="s">
        <v>4</v>
      </c>
      <c r="T2" s="3" t="s">
        <v>338</v>
      </c>
      <c r="U2" s="1" t="s">
        <v>12</v>
      </c>
      <c r="V2" s="1" t="s">
        <v>2</v>
      </c>
      <c r="W2" s="3" t="s">
        <v>32</v>
      </c>
      <c r="X2" s="1" t="s">
        <v>3</v>
      </c>
      <c r="Y2" s="1" t="s">
        <v>4</v>
      </c>
      <c r="Z2" s="30"/>
      <c r="AA2" s="3" t="s">
        <v>44</v>
      </c>
      <c r="AB2" s="1" t="s">
        <v>4</v>
      </c>
    </row>
    <row r="3" spans="1:28" ht="15.5" x14ac:dyDescent="0.25">
      <c r="A3" s="3" t="s">
        <v>356</v>
      </c>
      <c r="B3" s="3" t="s">
        <v>358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6" t="s">
        <v>344</v>
      </c>
      <c r="K3" s="1">
        <v>3.8687940000000005E-4</v>
      </c>
      <c r="L3" s="3" t="s">
        <v>274</v>
      </c>
      <c r="M3" s="1" t="s">
        <v>7</v>
      </c>
      <c r="N3" s="3" t="s">
        <v>337</v>
      </c>
      <c r="O3" s="3" t="s">
        <v>116</v>
      </c>
      <c r="P3" s="34" t="s">
        <v>291</v>
      </c>
      <c r="Q3" s="1">
        <f t="shared" ref="Q3:Q14" si="0">3.14*((D3+12)/2/1000)^2</f>
        <v>3.8687940000000005E-4</v>
      </c>
      <c r="R3" s="3" t="s">
        <v>274</v>
      </c>
      <c r="S3" s="1" t="s">
        <v>7</v>
      </c>
      <c r="T3" s="3" t="s">
        <v>338</v>
      </c>
      <c r="U3" s="3" t="s">
        <v>116</v>
      </c>
      <c r="V3" s="34" t="s">
        <v>291</v>
      </c>
      <c r="W3" s="3"/>
      <c r="X3" s="3" t="s">
        <v>274</v>
      </c>
      <c r="Y3" s="1" t="s">
        <v>7</v>
      </c>
      <c r="Z3" s="30"/>
      <c r="AA3" s="1" t="s">
        <v>311</v>
      </c>
      <c r="AB3" s="3" t="s">
        <v>381</v>
      </c>
    </row>
    <row r="4" spans="1:28" ht="15.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6" t="s">
        <v>344</v>
      </c>
      <c r="K4" s="1">
        <v>5.1044624999999999E-4</v>
      </c>
      <c r="L4" s="1" t="s">
        <v>16</v>
      </c>
      <c r="M4" s="1" t="s">
        <v>7</v>
      </c>
      <c r="N4" s="3" t="s">
        <v>337</v>
      </c>
      <c r="O4" s="3" t="s">
        <v>116</v>
      </c>
      <c r="P4" s="34" t="s">
        <v>291</v>
      </c>
      <c r="Q4" s="1">
        <f t="shared" si="0"/>
        <v>5.1044624999999999E-4</v>
      </c>
      <c r="R4" s="3" t="s">
        <v>274</v>
      </c>
      <c r="S4" s="1" t="s">
        <v>7</v>
      </c>
      <c r="T4" s="3" t="s">
        <v>338</v>
      </c>
      <c r="U4" s="3" t="s">
        <v>116</v>
      </c>
      <c r="V4" s="34" t="s">
        <v>291</v>
      </c>
      <c r="W4" s="3"/>
      <c r="X4" s="3" t="s">
        <v>274</v>
      </c>
      <c r="Y4" s="1" t="s">
        <v>7</v>
      </c>
      <c r="Z4" s="30"/>
      <c r="AA4" s="3" t="s">
        <v>34</v>
      </c>
      <c r="AB4" s="1" t="s">
        <v>7</v>
      </c>
    </row>
    <row r="5" spans="1:28" ht="15.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6" t="s">
        <v>344</v>
      </c>
      <c r="K5" s="1">
        <v>6.693224E-4</v>
      </c>
      <c r="L5" s="1" t="s">
        <v>16</v>
      </c>
      <c r="M5" s="1" t="s">
        <v>7</v>
      </c>
      <c r="N5" s="3" t="s">
        <v>337</v>
      </c>
      <c r="O5" s="3" t="s">
        <v>116</v>
      </c>
      <c r="P5" s="34" t="s">
        <v>291</v>
      </c>
      <c r="Q5" s="1">
        <f t="shared" si="0"/>
        <v>6.693224E-4</v>
      </c>
      <c r="R5" s="3" t="s">
        <v>274</v>
      </c>
      <c r="S5" s="1" t="s">
        <v>7</v>
      </c>
      <c r="T5" s="3" t="s">
        <v>338</v>
      </c>
      <c r="U5" s="3" t="s">
        <v>116</v>
      </c>
      <c r="V5" s="34" t="s">
        <v>291</v>
      </c>
      <c r="W5" s="3"/>
      <c r="X5" s="3" t="s">
        <v>274</v>
      </c>
      <c r="Y5" s="1" t="s">
        <v>7</v>
      </c>
      <c r="Z5" s="30"/>
      <c r="AA5" s="3" t="s">
        <v>54</v>
      </c>
      <c r="AB5" s="3">
        <v>20</v>
      </c>
    </row>
    <row r="6" spans="1:28" ht="15.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6" t="s">
        <v>344</v>
      </c>
      <c r="K6" s="1">
        <v>8.7047864999999984E-4</v>
      </c>
      <c r="L6" s="1" t="s">
        <v>16</v>
      </c>
      <c r="M6" s="1" t="s">
        <v>7</v>
      </c>
      <c r="N6" s="3" t="s">
        <v>337</v>
      </c>
      <c r="O6" s="3" t="s">
        <v>116</v>
      </c>
      <c r="P6" s="34" t="s">
        <v>291</v>
      </c>
      <c r="Q6" s="1">
        <f t="shared" si="0"/>
        <v>8.7047864999999984E-4</v>
      </c>
      <c r="R6" s="3" t="s">
        <v>274</v>
      </c>
      <c r="S6" s="1" t="s">
        <v>7</v>
      </c>
      <c r="T6" s="3" t="s">
        <v>338</v>
      </c>
      <c r="U6" s="3" t="s">
        <v>116</v>
      </c>
      <c r="V6" s="34" t="s">
        <v>291</v>
      </c>
      <c r="W6" s="3"/>
      <c r="X6" s="3" t="s">
        <v>274</v>
      </c>
      <c r="Y6" s="1" t="s">
        <v>7</v>
      </c>
      <c r="Z6" s="30"/>
      <c r="AA6" s="3" t="s">
        <v>172</v>
      </c>
      <c r="AB6" s="6" t="s">
        <v>382</v>
      </c>
    </row>
    <row r="7" spans="1:28" ht="15.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6" t="s">
        <v>344</v>
      </c>
      <c r="K7" s="1">
        <v>1.1878698499999999E-3</v>
      </c>
      <c r="L7" s="1" t="s">
        <v>16</v>
      </c>
      <c r="M7" s="1" t="s">
        <v>7</v>
      </c>
      <c r="N7" s="3" t="s">
        <v>337</v>
      </c>
      <c r="O7" s="3" t="s">
        <v>116</v>
      </c>
      <c r="P7" s="34" t="s">
        <v>291</v>
      </c>
      <c r="Q7" s="1">
        <f t="shared" si="0"/>
        <v>1.1878698499999999E-3</v>
      </c>
      <c r="R7" s="3" t="s">
        <v>274</v>
      </c>
      <c r="S7" s="1" t="s">
        <v>7</v>
      </c>
      <c r="T7" s="3" t="s">
        <v>338</v>
      </c>
      <c r="U7" s="3" t="s">
        <v>116</v>
      </c>
      <c r="V7" s="34" t="s">
        <v>291</v>
      </c>
      <c r="W7" s="3"/>
      <c r="X7" s="3" t="s">
        <v>274</v>
      </c>
      <c r="Y7" s="1" t="s">
        <v>7</v>
      </c>
      <c r="AA7" s="3" t="s">
        <v>50</v>
      </c>
      <c r="AB7" s="3" t="s">
        <v>383</v>
      </c>
    </row>
    <row r="8" spans="1:28" ht="15.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6" t="s">
        <v>344</v>
      </c>
      <c r="K8" s="1">
        <v>1.6394646500000004E-3</v>
      </c>
      <c r="L8" s="1" t="s">
        <v>16</v>
      </c>
      <c r="M8" s="1" t="s">
        <v>7</v>
      </c>
      <c r="N8" s="3" t="s">
        <v>337</v>
      </c>
      <c r="O8" s="3" t="s">
        <v>116</v>
      </c>
      <c r="P8" s="34" t="s">
        <v>291</v>
      </c>
      <c r="Q8" s="1">
        <f t="shared" si="0"/>
        <v>1.6394646500000004E-3</v>
      </c>
      <c r="R8" s="3" t="s">
        <v>274</v>
      </c>
      <c r="S8" s="1" t="s">
        <v>7</v>
      </c>
      <c r="T8" s="3" t="s">
        <v>338</v>
      </c>
      <c r="U8" s="3" t="s">
        <v>116</v>
      </c>
      <c r="V8" s="34" t="s">
        <v>291</v>
      </c>
      <c r="W8" s="3"/>
      <c r="X8" s="3" t="s">
        <v>274</v>
      </c>
      <c r="Y8" s="1" t="s">
        <v>7</v>
      </c>
      <c r="AA8" s="3" t="s">
        <v>37</v>
      </c>
      <c r="AB8" s="3" t="s">
        <v>38</v>
      </c>
    </row>
    <row r="9" spans="1:28" ht="15.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6" t="s">
        <v>344</v>
      </c>
      <c r="K9" s="1">
        <v>2.3230975999999999E-3</v>
      </c>
      <c r="L9" s="1" t="s">
        <v>16</v>
      </c>
      <c r="M9" s="1" t="s">
        <v>7</v>
      </c>
      <c r="N9" s="3" t="s">
        <v>337</v>
      </c>
      <c r="O9" s="3" t="s">
        <v>116</v>
      </c>
      <c r="P9" s="34" t="s">
        <v>291</v>
      </c>
      <c r="Q9" s="1">
        <f t="shared" si="0"/>
        <v>2.3230975999999999E-3</v>
      </c>
      <c r="R9" s="3" t="s">
        <v>274</v>
      </c>
      <c r="S9" s="1" t="s">
        <v>7</v>
      </c>
      <c r="T9" s="3" t="s">
        <v>338</v>
      </c>
      <c r="U9" s="3" t="s">
        <v>116</v>
      </c>
      <c r="V9" s="34" t="s">
        <v>291</v>
      </c>
      <c r="W9" s="3"/>
      <c r="X9" s="3" t="s">
        <v>274</v>
      </c>
      <c r="Y9" s="1" t="s">
        <v>7</v>
      </c>
    </row>
    <row r="10" spans="1:28" ht="15.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6" t="s">
        <v>344</v>
      </c>
      <c r="K10" s="1">
        <v>2.85433065E-3</v>
      </c>
      <c r="L10" s="1" t="s">
        <v>16</v>
      </c>
      <c r="M10" s="1" t="s">
        <v>7</v>
      </c>
      <c r="N10" s="3" t="s">
        <v>337</v>
      </c>
      <c r="O10" s="3" t="s">
        <v>116</v>
      </c>
      <c r="P10" s="34" t="s">
        <v>291</v>
      </c>
      <c r="Q10" s="1">
        <f t="shared" si="0"/>
        <v>2.85433065E-3</v>
      </c>
      <c r="R10" s="3" t="s">
        <v>274</v>
      </c>
      <c r="S10" s="1" t="s">
        <v>7</v>
      </c>
      <c r="T10" s="3" t="s">
        <v>338</v>
      </c>
      <c r="U10" s="3" t="s">
        <v>116</v>
      </c>
      <c r="V10" s="34" t="s">
        <v>291</v>
      </c>
      <c r="W10" s="3"/>
      <c r="X10" s="3" t="s">
        <v>274</v>
      </c>
      <c r="Y10" s="1" t="s">
        <v>7</v>
      </c>
    </row>
    <row r="11" spans="1:28" ht="15.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6" t="s">
        <v>344</v>
      </c>
      <c r="K11" s="1">
        <v>4.1034226500000007E-3</v>
      </c>
      <c r="L11" s="1" t="s">
        <v>16</v>
      </c>
      <c r="M11" s="1" t="s">
        <v>7</v>
      </c>
      <c r="N11" s="3" t="s">
        <v>337</v>
      </c>
      <c r="O11" s="3" t="s">
        <v>116</v>
      </c>
      <c r="P11" s="34" t="s">
        <v>291</v>
      </c>
      <c r="Q11" s="1">
        <f t="shared" si="0"/>
        <v>4.1034226500000007E-3</v>
      </c>
      <c r="R11" s="3" t="s">
        <v>274</v>
      </c>
      <c r="S11" s="1" t="s">
        <v>7</v>
      </c>
      <c r="T11" s="3" t="s">
        <v>338</v>
      </c>
      <c r="U11" s="3" t="s">
        <v>116</v>
      </c>
      <c r="V11" s="34" t="s">
        <v>291</v>
      </c>
      <c r="W11" s="3"/>
      <c r="X11" s="3" t="s">
        <v>274</v>
      </c>
      <c r="Y11" s="1" t="s">
        <v>7</v>
      </c>
    </row>
    <row r="12" spans="1:28" ht="15.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6" t="s">
        <v>344</v>
      </c>
      <c r="K12" s="1">
        <v>6.0928638499999997E-3</v>
      </c>
      <c r="L12" s="1" t="s">
        <v>16</v>
      </c>
      <c r="M12" s="1" t="s">
        <v>7</v>
      </c>
      <c r="N12" s="3" t="s">
        <v>337</v>
      </c>
      <c r="O12" s="3" t="s">
        <v>116</v>
      </c>
      <c r="P12" s="34" t="s">
        <v>291</v>
      </c>
      <c r="Q12" s="1">
        <f t="shared" si="0"/>
        <v>6.0928638499999997E-3</v>
      </c>
      <c r="R12" s="3" t="s">
        <v>274</v>
      </c>
      <c r="S12" s="1" t="s">
        <v>7</v>
      </c>
      <c r="T12" s="3" t="s">
        <v>338</v>
      </c>
      <c r="U12" s="3" t="s">
        <v>116</v>
      </c>
      <c r="V12" s="34" t="s">
        <v>291</v>
      </c>
      <c r="W12" s="3"/>
      <c r="X12" s="3" t="s">
        <v>274</v>
      </c>
      <c r="Y12" s="1" t="s">
        <v>7</v>
      </c>
    </row>
    <row r="13" spans="1:28" ht="15.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6" t="s">
        <v>344</v>
      </c>
      <c r="K13" s="1">
        <v>7.9919358500000013E-3</v>
      </c>
      <c r="L13" s="1" t="s">
        <v>16</v>
      </c>
      <c r="M13" s="1" t="s">
        <v>7</v>
      </c>
      <c r="N13" s="3" t="s">
        <v>337</v>
      </c>
      <c r="O13" s="3" t="s">
        <v>116</v>
      </c>
      <c r="P13" s="34" t="s">
        <v>291</v>
      </c>
      <c r="Q13" s="1">
        <f t="shared" si="0"/>
        <v>7.9919358500000013E-3</v>
      </c>
      <c r="R13" s="3" t="s">
        <v>274</v>
      </c>
      <c r="S13" s="1" t="s">
        <v>7</v>
      </c>
      <c r="T13" s="3" t="s">
        <v>338</v>
      </c>
      <c r="U13" s="3" t="s">
        <v>116</v>
      </c>
      <c r="V13" s="34" t="s">
        <v>291</v>
      </c>
      <c r="W13" s="3"/>
      <c r="X13" s="3" t="s">
        <v>274</v>
      </c>
      <c r="Y13" s="1" t="s">
        <v>7</v>
      </c>
    </row>
    <row r="14" spans="1:28" ht="15.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6" t="s">
        <v>344</v>
      </c>
      <c r="K14" s="1">
        <v>1.2522076649999998E-2</v>
      </c>
      <c r="L14" s="1" t="s">
        <v>16</v>
      </c>
      <c r="M14" s="1" t="s">
        <v>7</v>
      </c>
      <c r="N14" s="3" t="s">
        <v>337</v>
      </c>
      <c r="O14" s="3" t="s">
        <v>116</v>
      </c>
      <c r="P14" s="36" t="s">
        <v>348</v>
      </c>
      <c r="Q14" s="1">
        <f t="shared" si="0"/>
        <v>1.2522076649999998E-2</v>
      </c>
      <c r="R14" s="3" t="s">
        <v>274</v>
      </c>
      <c r="S14" s="1" t="s">
        <v>7</v>
      </c>
      <c r="T14" s="3" t="s">
        <v>338</v>
      </c>
      <c r="U14" s="3" t="s">
        <v>116</v>
      </c>
      <c r="V14" s="34" t="s">
        <v>291</v>
      </c>
      <c r="W14" s="3"/>
      <c r="X14" s="3" t="s">
        <v>274</v>
      </c>
      <c r="Y14" s="1" t="s">
        <v>7</v>
      </c>
    </row>
    <row r="15" spans="1:28" ht="15.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6" t="s">
        <v>344</v>
      </c>
      <c r="K15" s="1">
        <v>7.9919358500000013E-3</v>
      </c>
      <c r="L15" s="1" t="s">
        <v>16</v>
      </c>
      <c r="M15" s="1" t="s">
        <v>7</v>
      </c>
      <c r="N15" s="3" t="s">
        <v>337</v>
      </c>
      <c r="O15" s="3" t="s">
        <v>116</v>
      </c>
      <c r="P15" s="36" t="s">
        <v>348</v>
      </c>
      <c r="Q15" s="1">
        <f>3.14*((D13+12)/2/1000)^2</f>
        <v>7.9919358500000013E-3</v>
      </c>
      <c r="R15" s="3" t="s">
        <v>274</v>
      </c>
      <c r="S15" s="1" t="s">
        <v>7</v>
      </c>
      <c r="T15" s="3" t="s">
        <v>338</v>
      </c>
      <c r="U15" s="3" t="s">
        <v>116</v>
      </c>
      <c r="V15" s="34" t="s">
        <v>291</v>
      </c>
      <c r="W15" s="3"/>
      <c r="X15" s="3" t="s">
        <v>274</v>
      </c>
      <c r="Y15" s="1" t="s">
        <v>7</v>
      </c>
    </row>
    <row r="16" spans="1:28" ht="15.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6" t="s">
        <v>344</v>
      </c>
      <c r="K16" s="1">
        <v>7.9919358500000013E-3</v>
      </c>
      <c r="L16" s="1" t="s">
        <v>16</v>
      </c>
      <c r="M16" s="1" t="s">
        <v>7</v>
      </c>
      <c r="N16" s="3" t="s">
        <v>337</v>
      </c>
      <c r="O16" s="3" t="s">
        <v>116</v>
      </c>
      <c r="P16" s="36" t="s">
        <v>348</v>
      </c>
      <c r="Q16" s="1">
        <f>3.14*((D13+12)/2/1000)^2</f>
        <v>7.9919358500000013E-3</v>
      </c>
      <c r="R16" s="3" t="s">
        <v>274</v>
      </c>
      <c r="S16" s="1" t="s">
        <v>7</v>
      </c>
      <c r="T16" s="3" t="s">
        <v>338</v>
      </c>
      <c r="U16" s="3" t="s">
        <v>116</v>
      </c>
      <c r="V16" s="34" t="s">
        <v>291</v>
      </c>
      <c r="W16" s="3"/>
      <c r="X16" s="3" t="s">
        <v>274</v>
      </c>
      <c r="Y16" s="1" t="s">
        <v>7</v>
      </c>
    </row>
    <row r="17" spans="3:25" ht="15.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6" t="s">
        <v>344</v>
      </c>
      <c r="K17" s="1">
        <v>1.2522076649999998E-2</v>
      </c>
      <c r="L17" s="1" t="s">
        <v>16</v>
      </c>
      <c r="M17" s="1" t="s">
        <v>7</v>
      </c>
      <c r="N17" s="3" t="s">
        <v>337</v>
      </c>
      <c r="O17" s="3" t="s">
        <v>116</v>
      </c>
      <c r="P17" s="36" t="s">
        <v>348</v>
      </c>
      <c r="Q17" s="1">
        <f>3.14*((D14+12)/2/1000)^2</f>
        <v>1.2522076649999998E-2</v>
      </c>
      <c r="R17" s="3" t="s">
        <v>274</v>
      </c>
      <c r="S17" s="1" t="s">
        <v>7</v>
      </c>
      <c r="T17" s="3" t="s">
        <v>338</v>
      </c>
      <c r="U17" s="3" t="s">
        <v>116</v>
      </c>
      <c r="V17" s="34" t="s">
        <v>291</v>
      </c>
      <c r="W17" s="3"/>
      <c r="X17" s="3" t="s">
        <v>274</v>
      </c>
      <c r="Y17" s="1" t="s">
        <v>7</v>
      </c>
    </row>
    <row r="18" spans="3:25" ht="15.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6" t="s">
        <v>344</v>
      </c>
      <c r="K18" s="1">
        <v>2.5518850650000004E-2</v>
      </c>
      <c r="L18" s="1" t="s">
        <v>16</v>
      </c>
      <c r="M18" s="1" t="s">
        <v>7</v>
      </c>
      <c r="N18" s="3" t="s">
        <v>337</v>
      </c>
      <c r="O18" s="3" t="s">
        <v>116</v>
      </c>
      <c r="P18" s="36" t="s">
        <v>323</v>
      </c>
      <c r="Q18" s="1">
        <f>3.14*((D16+12)/2/1000)^2</f>
        <v>2.5518850650000004E-2</v>
      </c>
      <c r="R18" s="3" t="s">
        <v>274</v>
      </c>
      <c r="S18" s="1" t="s">
        <v>7</v>
      </c>
      <c r="T18" s="3" t="s">
        <v>338</v>
      </c>
      <c r="U18" s="3" t="s">
        <v>116</v>
      </c>
      <c r="V18" s="34" t="s">
        <v>291</v>
      </c>
      <c r="W18" s="3"/>
      <c r="X18" s="3" t="s">
        <v>274</v>
      </c>
      <c r="Y18" s="1" t="s">
        <v>7</v>
      </c>
    </row>
    <row r="19" spans="3:25" ht="15.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6" t="s">
        <v>344</v>
      </c>
      <c r="K19" s="1">
        <v>2.5518850650000004E-2</v>
      </c>
      <c r="L19" s="1" t="s">
        <v>16</v>
      </c>
      <c r="M19" s="1" t="s">
        <v>7</v>
      </c>
      <c r="N19" s="3" t="s">
        <v>337</v>
      </c>
      <c r="O19" s="3" t="s">
        <v>116</v>
      </c>
      <c r="P19" s="36" t="s">
        <v>323</v>
      </c>
      <c r="Q19" s="1">
        <f>3.14*((D16+12)/2/1000)^2</f>
        <v>2.5518850650000004E-2</v>
      </c>
      <c r="R19" s="3" t="s">
        <v>274</v>
      </c>
      <c r="S19" s="1" t="s">
        <v>7</v>
      </c>
      <c r="T19" s="3" t="s">
        <v>338</v>
      </c>
      <c r="U19" s="3" t="s">
        <v>116</v>
      </c>
      <c r="V19" s="34" t="s">
        <v>291</v>
      </c>
      <c r="W19" s="3"/>
      <c r="X19" s="3" t="s">
        <v>274</v>
      </c>
      <c r="Y19" s="1" t="s">
        <v>7</v>
      </c>
    </row>
    <row r="20" spans="3:25" ht="15.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6" t="s">
        <v>344</v>
      </c>
      <c r="K20" s="1">
        <v>4.1924659849999997E-2</v>
      </c>
      <c r="L20" s="1" t="s">
        <v>16</v>
      </c>
      <c r="M20" s="1" t="s">
        <v>7</v>
      </c>
      <c r="N20" s="3" t="s">
        <v>337</v>
      </c>
      <c r="O20" s="3" t="s">
        <v>116</v>
      </c>
      <c r="P20" s="36" t="s">
        <v>324</v>
      </c>
      <c r="Q20" s="1">
        <f>3.14*((D17+12)/2/1000)^2</f>
        <v>4.1924659849999997E-2</v>
      </c>
      <c r="R20" s="3" t="s">
        <v>274</v>
      </c>
      <c r="S20" s="1" t="s">
        <v>7</v>
      </c>
      <c r="T20" s="3" t="s">
        <v>338</v>
      </c>
      <c r="U20" s="3" t="s">
        <v>116</v>
      </c>
      <c r="V20" s="34" t="s">
        <v>291</v>
      </c>
      <c r="W20" s="3"/>
      <c r="X20" s="3" t="s">
        <v>274</v>
      </c>
      <c r="Y20" s="1" t="s">
        <v>7</v>
      </c>
    </row>
    <row r="21" spans="3:25" ht="15.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6" t="s">
        <v>344</v>
      </c>
      <c r="K21" s="1">
        <v>4.1924659849999997E-2</v>
      </c>
      <c r="L21" s="1" t="s">
        <v>16</v>
      </c>
      <c r="M21" s="1" t="s">
        <v>7</v>
      </c>
      <c r="N21" s="3" t="s">
        <v>337</v>
      </c>
      <c r="O21" s="3" t="s">
        <v>116</v>
      </c>
      <c r="P21" s="36" t="s">
        <v>324</v>
      </c>
      <c r="Q21" s="1">
        <f>3.14*((D17+12)/2/1000)^2</f>
        <v>4.1924659849999997E-2</v>
      </c>
      <c r="R21" s="3" t="s">
        <v>274</v>
      </c>
      <c r="S21" s="1" t="s">
        <v>7</v>
      </c>
      <c r="T21" s="3" t="s">
        <v>338</v>
      </c>
      <c r="U21" s="3" t="s">
        <v>116</v>
      </c>
      <c r="V21" s="34" t="s">
        <v>291</v>
      </c>
      <c r="W21" s="3"/>
      <c r="X21" s="3" t="s">
        <v>274</v>
      </c>
      <c r="Y21" s="1" t="s">
        <v>7</v>
      </c>
    </row>
    <row r="22" spans="3:25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344</v>
      </c>
      <c r="K22" s="1">
        <v>6.3761625000000002E-2</v>
      </c>
      <c r="L22" s="1" t="s">
        <v>16</v>
      </c>
      <c r="M22" s="1" t="s">
        <v>7</v>
      </c>
      <c r="N22" s="3" t="s">
        <v>337</v>
      </c>
      <c r="O22" s="3" t="s">
        <v>116</v>
      </c>
      <c r="P22" s="36" t="s">
        <v>324</v>
      </c>
      <c r="Q22" s="1">
        <f>3.14*((D18+12)/2/1000)^2</f>
        <v>6.3761625000000002E-2</v>
      </c>
      <c r="R22" s="3" t="s">
        <v>274</v>
      </c>
      <c r="S22" s="1" t="s">
        <v>7</v>
      </c>
      <c r="T22" s="3" t="s">
        <v>338</v>
      </c>
      <c r="U22" s="3" t="s">
        <v>116</v>
      </c>
      <c r="V22" s="34" t="s">
        <v>291</v>
      </c>
      <c r="W22" s="3"/>
      <c r="X22" s="3" t="s">
        <v>274</v>
      </c>
      <c r="Y22" s="1" t="s">
        <v>7</v>
      </c>
    </row>
    <row r="23" spans="3:25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344</v>
      </c>
      <c r="K23" s="1">
        <v>6.3761625000000002E-2</v>
      </c>
      <c r="L23" s="1" t="s">
        <v>16</v>
      </c>
      <c r="M23" s="1" t="s">
        <v>7</v>
      </c>
      <c r="N23" s="3" t="s">
        <v>337</v>
      </c>
      <c r="O23" s="3" t="s">
        <v>116</v>
      </c>
      <c r="P23" s="36" t="s">
        <v>325</v>
      </c>
      <c r="Q23" s="1">
        <f>3.14*((D18+12)/2/1000)^2</f>
        <v>6.3761625000000002E-2</v>
      </c>
      <c r="R23" s="3" t="s">
        <v>274</v>
      </c>
      <c r="S23" s="1" t="s">
        <v>7</v>
      </c>
      <c r="T23" s="3" t="s">
        <v>338</v>
      </c>
      <c r="U23" s="3" t="s">
        <v>116</v>
      </c>
      <c r="V23" s="34" t="s">
        <v>291</v>
      </c>
      <c r="W23" s="3"/>
      <c r="X23" s="3" t="s">
        <v>274</v>
      </c>
      <c r="Y23" s="1" t="s">
        <v>7</v>
      </c>
    </row>
    <row r="24" spans="3:25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344</v>
      </c>
      <c r="K24" s="1">
        <v>8.8570615849999992E-2</v>
      </c>
      <c r="L24" s="1" t="s">
        <v>16</v>
      </c>
      <c r="M24" s="1" t="s">
        <v>7</v>
      </c>
      <c r="N24" s="3" t="s">
        <v>337</v>
      </c>
      <c r="O24" s="3" t="s">
        <v>116</v>
      </c>
      <c r="P24" s="36" t="s">
        <v>325</v>
      </c>
      <c r="Q24" s="1">
        <f>3.14*((D19+12)/2/1000)^2</f>
        <v>8.8570615849999992E-2</v>
      </c>
      <c r="R24" s="3" t="s">
        <v>274</v>
      </c>
      <c r="S24" s="1" t="s">
        <v>7</v>
      </c>
      <c r="T24" s="3" t="s">
        <v>338</v>
      </c>
      <c r="U24" s="3" t="s">
        <v>116</v>
      </c>
      <c r="V24" s="34" t="s">
        <v>291</v>
      </c>
      <c r="W24" s="3"/>
      <c r="X24" s="3" t="s">
        <v>274</v>
      </c>
      <c r="Y24" s="1" t="s">
        <v>7</v>
      </c>
    </row>
    <row r="25" spans="3:25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344</v>
      </c>
      <c r="K25" s="1">
        <v>8.8570615849999992E-2</v>
      </c>
      <c r="L25" s="1" t="s">
        <v>16</v>
      </c>
      <c r="M25" s="1" t="s">
        <v>7</v>
      </c>
      <c r="N25" s="3" t="s">
        <v>337</v>
      </c>
      <c r="O25" s="3" t="s">
        <v>116</v>
      </c>
      <c r="P25" s="36" t="s">
        <v>325</v>
      </c>
      <c r="Q25" s="1">
        <f>3.14*((D19+12)/2/1000)^2</f>
        <v>8.8570615849999992E-2</v>
      </c>
      <c r="R25" s="3" t="s">
        <v>274</v>
      </c>
      <c r="S25" s="1" t="s">
        <v>7</v>
      </c>
      <c r="T25" s="3" t="s">
        <v>338</v>
      </c>
      <c r="U25" s="3" t="s">
        <v>116</v>
      </c>
      <c r="V25" s="34" t="s">
        <v>291</v>
      </c>
      <c r="W25" s="3"/>
      <c r="X25" s="3" t="s">
        <v>274</v>
      </c>
      <c r="Y25" s="1" t="s">
        <v>7</v>
      </c>
    </row>
    <row r="26" spans="3:25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344</v>
      </c>
      <c r="K26" s="1">
        <v>0.10607686160000002</v>
      </c>
      <c r="L26" s="1" t="s">
        <v>16</v>
      </c>
      <c r="M26" s="1" t="s">
        <v>7</v>
      </c>
      <c r="N26" s="3" t="s">
        <v>337</v>
      </c>
      <c r="O26" s="3" t="s">
        <v>116</v>
      </c>
      <c r="P26" s="36" t="s">
        <v>349</v>
      </c>
      <c r="Q26" s="1">
        <f>3.14*((D20+12)/2/1000)^2</f>
        <v>0.10607686160000002</v>
      </c>
      <c r="R26" s="3" t="s">
        <v>274</v>
      </c>
      <c r="S26" s="1" t="s">
        <v>7</v>
      </c>
      <c r="T26" s="3" t="s">
        <v>338</v>
      </c>
      <c r="U26" s="3" t="s">
        <v>116</v>
      </c>
      <c r="V26" s="34" t="s">
        <v>291</v>
      </c>
      <c r="W26" s="3"/>
      <c r="X26" s="3" t="s">
        <v>274</v>
      </c>
      <c r="Y26" s="1" t="s">
        <v>7</v>
      </c>
    </row>
    <row r="27" spans="3:25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344</v>
      </c>
      <c r="K27" s="1">
        <v>0.10607686160000002</v>
      </c>
      <c r="L27" s="1" t="s">
        <v>16</v>
      </c>
      <c r="M27" s="1" t="s">
        <v>7</v>
      </c>
      <c r="N27" s="3" t="s">
        <v>337</v>
      </c>
      <c r="O27" s="3" t="s">
        <v>116</v>
      </c>
      <c r="P27" s="36" t="s">
        <v>349</v>
      </c>
      <c r="Q27" s="1">
        <f>3.14*((D20+12)/2/1000)^2</f>
        <v>0.10607686160000002</v>
      </c>
      <c r="R27" s="3" t="s">
        <v>274</v>
      </c>
      <c r="S27" s="1" t="s">
        <v>7</v>
      </c>
      <c r="T27" s="3" t="s">
        <v>338</v>
      </c>
      <c r="U27" s="3" t="s">
        <v>116</v>
      </c>
      <c r="V27" s="34" t="s">
        <v>291</v>
      </c>
      <c r="W27" s="3"/>
      <c r="X27" s="3" t="s">
        <v>274</v>
      </c>
      <c r="Y27" s="1" t="s">
        <v>7</v>
      </c>
    </row>
    <row r="28" spans="3:25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344</v>
      </c>
      <c r="K28" s="1">
        <v>0.1374209696</v>
      </c>
      <c r="L28" s="1" t="s">
        <v>16</v>
      </c>
      <c r="M28" s="1" t="s">
        <v>7</v>
      </c>
      <c r="N28" s="3" t="s">
        <v>337</v>
      </c>
      <c r="O28" s="3" t="s">
        <v>116</v>
      </c>
      <c r="P28" s="36" t="s">
        <v>349</v>
      </c>
      <c r="Q28" s="1">
        <f>3.14*((D21+12)/2/1000)^2</f>
        <v>0.1374209696</v>
      </c>
      <c r="R28" s="3" t="s">
        <v>274</v>
      </c>
      <c r="S28" s="1" t="s">
        <v>7</v>
      </c>
      <c r="T28" s="3" t="s">
        <v>338</v>
      </c>
      <c r="U28" s="3" t="s">
        <v>116</v>
      </c>
      <c r="V28" s="34" t="s">
        <v>291</v>
      </c>
      <c r="W28" s="3"/>
      <c r="X28" s="3" t="s">
        <v>274</v>
      </c>
      <c r="Y28" s="1" t="s">
        <v>7</v>
      </c>
    </row>
    <row r="29" spans="3:25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344</v>
      </c>
      <c r="K29" s="1">
        <v>0.1374209696</v>
      </c>
      <c r="L29" s="1" t="s">
        <v>16</v>
      </c>
      <c r="M29" s="1" t="s">
        <v>7</v>
      </c>
      <c r="N29" s="3" t="s">
        <v>337</v>
      </c>
      <c r="O29" s="3" t="s">
        <v>116</v>
      </c>
      <c r="P29" s="36" t="s">
        <v>349</v>
      </c>
      <c r="Q29" s="1">
        <f>3.14*((D21+12)/2/1000)^2</f>
        <v>0.1374209696</v>
      </c>
      <c r="R29" s="3" t="s">
        <v>274</v>
      </c>
      <c r="S29" s="1" t="s">
        <v>7</v>
      </c>
      <c r="T29" s="3" t="s">
        <v>338</v>
      </c>
      <c r="U29" s="3" t="s">
        <v>116</v>
      </c>
      <c r="V29" s="34" t="s">
        <v>291</v>
      </c>
      <c r="W29" s="3"/>
      <c r="X29" s="3" t="s">
        <v>274</v>
      </c>
      <c r="Y29" s="1" t="s">
        <v>7</v>
      </c>
    </row>
    <row r="30" spans="3:25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344</v>
      </c>
      <c r="K30" s="1">
        <v>0.17266938499999998</v>
      </c>
      <c r="L30" s="1" t="s">
        <v>16</v>
      </c>
      <c r="M30" s="1" t="s">
        <v>7</v>
      </c>
      <c r="N30" s="3" t="s">
        <v>337</v>
      </c>
      <c r="O30" s="3" t="s">
        <v>116</v>
      </c>
      <c r="P30" s="36" t="s">
        <v>349</v>
      </c>
      <c r="Q30" s="1">
        <f>3.14*((D22+12)/2/1000)^2</f>
        <v>0.17266938499999998</v>
      </c>
      <c r="R30" s="3" t="s">
        <v>274</v>
      </c>
      <c r="S30" s="1" t="s">
        <v>7</v>
      </c>
      <c r="T30" s="3" t="s">
        <v>338</v>
      </c>
      <c r="U30" s="3" t="s">
        <v>116</v>
      </c>
      <c r="V30" s="34" t="s">
        <v>291</v>
      </c>
      <c r="W30" s="3"/>
      <c r="X30" s="3" t="s">
        <v>274</v>
      </c>
      <c r="Y30" s="1" t="s">
        <v>7</v>
      </c>
    </row>
    <row r="31" spans="3:25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344</v>
      </c>
      <c r="K31" s="1">
        <v>0.17266938499999998</v>
      </c>
      <c r="L31" s="1" t="s">
        <v>16</v>
      </c>
      <c r="M31" s="1" t="s">
        <v>7</v>
      </c>
      <c r="N31" s="3" t="s">
        <v>337</v>
      </c>
      <c r="O31" s="3" t="s">
        <v>116</v>
      </c>
      <c r="P31" s="36" t="s">
        <v>349</v>
      </c>
      <c r="Q31" s="1">
        <f>3.14*((D22+12)/2/1000)^2</f>
        <v>0.17266938499999998</v>
      </c>
      <c r="R31" s="3" t="s">
        <v>274</v>
      </c>
      <c r="S31" s="1" t="s">
        <v>7</v>
      </c>
      <c r="T31" s="3" t="s">
        <v>338</v>
      </c>
      <c r="U31" s="3" t="s">
        <v>116</v>
      </c>
      <c r="V31" s="34" t="s">
        <v>291</v>
      </c>
      <c r="W31" s="3"/>
      <c r="X31" s="3" t="s">
        <v>274</v>
      </c>
      <c r="Y31" s="1" t="s">
        <v>7</v>
      </c>
    </row>
    <row r="32" spans="3:25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344</v>
      </c>
      <c r="K32" s="1">
        <v>0.21226400000000004</v>
      </c>
      <c r="L32" s="1" t="s">
        <v>16</v>
      </c>
      <c r="M32" s="1" t="s">
        <v>7</v>
      </c>
      <c r="N32" s="3" t="s">
        <v>337</v>
      </c>
      <c r="O32" s="3" t="s">
        <v>116</v>
      </c>
      <c r="P32" s="36" t="s">
        <v>349</v>
      </c>
      <c r="Q32" s="1">
        <f>3.14*((D23+12)/2/1000)^2</f>
        <v>0.21226400000000004</v>
      </c>
      <c r="R32" s="3" t="s">
        <v>274</v>
      </c>
      <c r="S32" s="1" t="s">
        <v>7</v>
      </c>
      <c r="T32" s="3" t="s">
        <v>338</v>
      </c>
      <c r="U32" s="3" t="s">
        <v>116</v>
      </c>
      <c r="V32" s="34" t="s">
        <v>291</v>
      </c>
      <c r="W32" s="3"/>
      <c r="X32" s="3" t="s">
        <v>274</v>
      </c>
      <c r="Y32" s="1" t="s">
        <v>7</v>
      </c>
    </row>
    <row r="33" spans="3:25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344</v>
      </c>
      <c r="K33" s="1">
        <v>0.21226400000000004</v>
      </c>
      <c r="L33" s="1" t="s">
        <v>16</v>
      </c>
      <c r="M33" s="1" t="s">
        <v>7</v>
      </c>
      <c r="N33" s="3" t="s">
        <v>337</v>
      </c>
      <c r="O33" s="3" t="s">
        <v>116</v>
      </c>
      <c r="P33" s="36" t="s">
        <v>349</v>
      </c>
      <c r="Q33" s="1">
        <f>3.14*((D23+12)/2/1000)^2</f>
        <v>0.21226400000000004</v>
      </c>
      <c r="R33" s="3" t="s">
        <v>274</v>
      </c>
      <c r="S33" s="1" t="s">
        <v>7</v>
      </c>
      <c r="T33" s="3" t="s">
        <v>338</v>
      </c>
      <c r="U33" s="3" t="s">
        <v>116</v>
      </c>
      <c r="V33" s="34" t="s">
        <v>291</v>
      </c>
      <c r="W33" s="3"/>
      <c r="X33" s="3" t="s">
        <v>274</v>
      </c>
      <c r="Y33" s="1" t="s">
        <v>7</v>
      </c>
    </row>
    <row r="34" spans="3:25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344</v>
      </c>
      <c r="K34" s="1">
        <v>0.30370394000000001</v>
      </c>
      <c r="L34" s="1" t="s">
        <v>16</v>
      </c>
      <c r="M34" s="1" t="s">
        <v>7</v>
      </c>
      <c r="N34" s="3" t="s">
        <v>337</v>
      </c>
      <c r="O34" s="3" t="s">
        <v>116</v>
      </c>
      <c r="P34" s="36" t="s">
        <v>349</v>
      </c>
      <c r="Q34" s="1">
        <f>3.14*((D25+12)/2/1000)^2</f>
        <v>0.30370394000000001</v>
      </c>
      <c r="R34" s="3" t="s">
        <v>274</v>
      </c>
      <c r="S34" s="1" t="s">
        <v>7</v>
      </c>
      <c r="T34" s="3" t="s">
        <v>338</v>
      </c>
      <c r="U34" s="3" t="s">
        <v>116</v>
      </c>
      <c r="V34" s="34" t="s">
        <v>291</v>
      </c>
      <c r="W34" s="3"/>
      <c r="X34" s="3" t="s">
        <v>274</v>
      </c>
      <c r="Y34" s="1" t="s">
        <v>7</v>
      </c>
    </row>
    <row r="35" spans="3:25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344</v>
      </c>
      <c r="K35" s="1">
        <v>0.30370394000000001</v>
      </c>
      <c r="L35" s="1" t="s">
        <v>16</v>
      </c>
      <c r="M35" s="1" t="s">
        <v>7</v>
      </c>
      <c r="N35" s="3" t="s">
        <v>337</v>
      </c>
      <c r="O35" s="3" t="s">
        <v>116</v>
      </c>
      <c r="P35" s="36" t="s">
        <v>349</v>
      </c>
      <c r="Q35" s="1">
        <f>3.14*((D25+12)/2/1000)^2</f>
        <v>0.30370394000000001</v>
      </c>
      <c r="R35" s="3" t="s">
        <v>274</v>
      </c>
      <c r="S35" s="1" t="s">
        <v>7</v>
      </c>
      <c r="T35" s="3" t="s">
        <v>338</v>
      </c>
      <c r="U35" s="3" t="s">
        <v>116</v>
      </c>
      <c r="V35" s="34" t="s">
        <v>291</v>
      </c>
      <c r="W35" s="3"/>
      <c r="X35" s="3" t="s">
        <v>274</v>
      </c>
      <c r="Y35" s="1" t="s">
        <v>7</v>
      </c>
    </row>
    <row r="36" spans="3:25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344</v>
      </c>
      <c r="K36" s="1">
        <v>0.30370394000000001</v>
      </c>
      <c r="L36" s="1" t="s">
        <v>16</v>
      </c>
      <c r="M36" s="1" t="s">
        <v>7</v>
      </c>
      <c r="N36" s="3" t="s">
        <v>337</v>
      </c>
      <c r="O36" s="3" t="s">
        <v>116</v>
      </c>
      <c r="P36" s="36" t="s">
        <v>349</v>
      </c>
      <c r="Q36" s="1">
        <f>3.14*((D25+12)/2/1000)^2</f>
        <v>0.30370394000000001</v>
      </c>
      <c r="R36" s="3" t="s">
        <v>274</v>
      </c>
      <c r="S36" s="1" t="s">
        <v>7</v>
      </c>
      <c r="T36" s="3" t="s">
        <v>338</v>
      </c>
      <c r="U36" s="3" t="s">
        <v>116</v>
      </c>
      <c r="V36" s="34" t="s">
        <v>291</v>
      </c>
      <c r="W36" s="3"/>
      <c r="X36" s="3" t="s">
        <v>274</v>
      </c>
      <c r="Y36" s="1" t="s">
        <v>7</v>
      </c>
    </row>
    <row r="37" spans="3:25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344</v>
      </c>
      <c r="K37" s="1">
        <v>0.35449344000000005</v>
      </c>
      <c r="L37" s="1" t="s">
        <v>16</v>
      </c>
      <c r="M37" s="1" t="s">
        <v>7</v>
      </c>
      <c r="N37" s="3" t="s">
        <v>337</v>
      </c>
      <c r="O37" s="3" t="s">
        <v>116</v>
      </c>
      <c r="P37" s="36" t="s">
        <v>349</v>
      </c>
      <c r="Q37" s="1">
        <f>3.14*((D26+12)/2/1000)^2</f>
        <v>0.35449344000000005</v>
      </c>
      <c r="R37" s="3" t="s">
        <v>274</v>
      </c>
      <c r="S37" s="1" t="s">
        <v>7</v>
      </c>
      <c r="T37" s="3" t="s">
        <v>338</v>
      </c>
      <c r="U37" s="3" t="s">
        <v>116</v>
      </c>
      <c r="V37" s="34" t="s">
        <v>291</v>
      </c>
      <c r="W37" s="3"/>
      <c r="X37" s="3" t="s">
        <v>274</v>
      </c>
      <c r="Y37" s="1" t="s">
        <v>7</v>
      </c>
    </row>
  </sheetData>
  <sheetProtection algorithmName="SHA-512" hashValue="/LCDliKYP1+UH472Gx4fSzh1Qp8/QMvOW8zK7O50uhMylqj+/3M3S4rpEQ0B6KYv1WzDTWh10yEkk2FH8y3Tdw==" saltValue="2rHNa0d3VTDCjToUqbvC1w==" spinCount="100000" sheet="1" objects="1" scenarios="1"/>
  <mergeCells count="5">
    <mergeCell ref="AA1:AB1"/>
    <mergeCell ref="C1:G1"/>
    <mergeCell ref="I1:M1"/>
    <mergeCell ref="O1:S1"/>
    <mergeCell ref="U1:Y1"/>
  </mergeCells>
  <phoneticPr fontId="6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91583-BB6E-4740-8E35-D71C9577112C}">
  <sheetPr codeName="Sheet82"/>
  <dimension ref="A1:W100"/>
  <sheetViews>
    <sheetView workbookViewId="0">
      <selection activeCell="U2" sqref="U2"/>
    </sheetView>
  </sheetViews>
  <sheetFormatPr defaultRowHeight="14" x14ac:dyDescent="0.25"/>
  <cols>
    <col min="1" max="1" width="16.90625" style="23" bestFit="1" customWidth="1"/>
    <col min="2" max="2" width="28.6328125" style="35" bestFit="1" customWidth="1"/>
    <col min="3" max="4" width="5.26953125" bestFit="1" customWidth="1"/>
    <col min="5" max="6" width="12.453125" bestFit="1" customWidth="1"/>
    <col min="7" max="7" width="9.26953125" bestFit="1" customWidth="1"/>
    <col min="8" max="8" width="5.26953125" bestFit="1" customWidth="1"/>
    <col min="9" max="9" width="9.26953125" bestFit="1" customWidth="1"/>
    <col min="10" max="10" width="7.26953125" bestFit="1" customWidth="1"/>
    <col min="11" max="11" width="14.6328125" bestFit="1" customWidth="1"/>
    <col min="12" max="12" width="15.7265625" bestFit="1" customWidth="1"/>
    <col min="13" max="13" width="5.26953125" bestFit="1" customWidth="1"/>
    <col min="14" max="14" width="8.26953125" bestFit="1" customWidth="1"/>
    <col min="15" max="15" width="5.26953125" bestFit="1" customWidth="1"/>
    <col min="16" max="16" width="6.26953125" bestFit="1" customWidth="1"/>
    <col min="17" max="17" width="5.26953125" bestFit="1" customWidth="1"/>
    <col min="18" max="18" width="11.36328125" bestFit="1" customWidth="1"/>
    <col min="19" max="19" width="5.26953125" bestFit="1" customWidth="1"/>
    <col min="20" max="20" width="7.26953125" bestFit="1" customWidth="1"/>
    <col min="21" max="21" width="5.26953125" bestFit="1" customWidth="1"/>
    <col min="22" max="22" width="6.26953125" bestFit="1" customWidth="1"/>
    <col min="23" max="23" width="5.26953125" bestFit="1" customWidth="1"/>
  </cols>
  <sheetData>
    <row r="1" spans="1:23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331</v>
      </c>
      <c r="J1" s="18" t="s">
        <v>375</v>
      </c>
      <c r="K1" s="18" t="s">
        <v>341</v>
      </c>
      <c r="L1" s="18" t="s">
        <v>48</v>
      </c>
      <c r="M1" s="18" t="s">
        <v>82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9" t="s">
        <v>79</v>
      </c>
      <c r="U1" s="18" t="s">
        <v>3</v>
      </c>
      <c r="V1" s="18" t="s">
        <v>160</v>
      </c>
      <c r="W1" s="18" t="s">
        <v>5</v>
      </c>
    </row>
    <row r="2" spans="1:23" x14ac:dyDescent="0.25">
      <c r="A2" s="22">
        <v>37</v>
      </c>
      <c r="B2" s="3" t="s">
        <v>1072</v>
      </c>
      <c r="C2" s="3">
        <v>2</v>
      </c>
      <c r="D2" s="3" t="s">
        <v>565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 t="str">
        <f>TRIM(MID(SUBSTITUTE($B2,"-",REPT(" ",99)),COLUMN(E2)*99-98,99))</f>
        <v>500</v>
      </c>
      <c r="I2" s="18" t="str">
        <f>TRIM(MID(SUBSTITUTE($B2,"-",REPT(" ",99)),COLUMN(F2)*99-98,99))</f>
        <v>A</v>
      </c>
      <c r="J2" s="18" t="str">
        <f>TRIM(MID(SUBSTITUTE($B2,"-",REPT(" ",99)),COLUMN(G2)*99-98,99))</f>
        <v>90°</v>
      </c>
      <c r="K2" s="18" t="str">
        <f>TRIM(MID(SUBSTITUTE($B2,"-",REPT(" ",99)),COLUMN(H2)*99-98,99))</f>
        <v>6</v>
      </c>
      <c r="L2" s="18" t="str">
        <f>VLOOKUP(F2,F8数据库!C:Y,3,0)</f>
        <v>结构用无缝钢管</v>
      </c>
      <c r="M2" s="18" t="str">
        <f>"DN"&amp;F2</f>
        <v>DN50</v>
      </c>
      <c r="N2" s="19">
        <f>(H2/1000)*C2</f>
        <v>1</v>
      </c>
      <c r="O2" s="18" t="str">
        <f>VLOOKUP(F2,F8数据库!C:Y,4,0)</f>
        <v>m</v>
      </c>
      <c r="P2" s="18" t="str">
        <f>VLOOKUP(G2,F8数据库!AA:AB,2,0)</f>
        <v>Q235B</v>
      </c>
      <c r="Q2" s="18"/>
      <c r="R2" s="18" t="str" cm="1">
        <f t="array" ref="R2">_xlfn.IFS(I2="A",VLOOKUP(F2,F8数据库!C:Y,7,0),I2="B",VLOOKUP(F2,F8数据库!C:Y,13,0),I2="C",VLOOKUP(F2,F8数据库!C:Y,19,0))</f>
        <v>钢板</v>
      </c>
      <c r="S2" s="18" t="str" cm="1">
        <f t="array" ref="S2">_xlfn.IFS(I2="A",VLOOKUP(F2,F8数据库!C:Y,8,0),I2="B",VLOOKUP(F2,F8数据库!C:Y,14,0),I2="C",VLOOKUP(F2,F8数据库!C:Y,20,0))</f>
        <v>δ=6</v>
      </c>
      <c r="T2" s="19" cm="1">
        <f t="array" ref="T2">_xlfn.IFS(I2="A",VLOOKUP(F2,F8数据库!C:Y,9,0),I2="B",VLOOKUP(F2,F8数据库!C:Y,15,0),I2="C",VLOOKUP(F2,F8数据库!C:Y,21,0))*C2</f>
        <v>8.2068453000000013E-3</v>
      </c>
      <c r="U2" s="18" t="str" cm="1">
        <f t="array" ref="U2">_xlfn.IFS(I2="A",VLOOKUP(F2,F8数据库!C:Y,10,0),I2="B",VLOOKUP(F2,F8数据库!C:Y,16,0),I2="C",VLOOKUP(F2,F8数据库!C:Y,22,0))</f>
        <v>m²</v>
      </c>
      <c r="V2" s="18" t="str" cm="1">
        <f t="array" ref="V2">_xlfn.IFS(I2="A",VLOOKUP(F2,F8数据库!C:Y,11,0),I2="B",VLOOKUP(F2,F8数据库!C:Y,17,0),I2="C",VLOOKUP(F2,F8数据库!C:Y,23,0))</f>
        <v>Q235B</v>
      </c>
      <c r="W2" s="18"/>
    </row>
    <row r="3" spans="1:23" x14ac:dyDescent="0.25">
      <c r="A3" s="22"/>
      <c r="B3" s="3"/>
      <c r="C3" s="3"/>
      <c r="D3" s="3"/>
      <c r="E3" s="18" t="e">
        <f t="shared" ref="E3:F18" si="0">VALUE(TRIM(MID(SUBSTITUTE($B3,"-",REPT(" ",99)),COLUMN(B3)*99-98,99)))</f>
        <v>#VALUE!</v>
      </c>
      <c r="F3" s="18" t="e">
        <f t="shared" si="0"/>
        <v>#VALUE!</v>
      </c>
      <c r="G3" s="18" t="str">
        <f t="shared" ref="G3:K18" si="1">TRIM(MID(SUBSTITUTE($B3,"-",REPT(" ",99)),COLUMN(D3)*99-98,99))</f>
        <v/>
      </c>
      <c r="H3" s="18" t="str">
        <f t="shared" si="1"/>
        <v/>
      </c>
      <c r="I3" s="18" t="str">
        <f t="shared" si="1"/>
        <v/>
      </c>
      <c r="J3" s="18" t="str">
        <f t="shared" si="1"/>
        <v/>
      </c>
      <c r="K3" s="18" t="str">
        <f t="shared" si="1"/>
        <v/>
      </c>
      <c r="L3" s="18" t="e">
        <f>VLOOKUP(F3,F8数据库!C:Y,3,0)</f>
        <v>#VALUE!</v>
      </c>
      <c r="M3" s="18" t="e">
        <f t="shared" ref="M3:M19" si="2">"DN"&amp;F3</f>
        <v>#VALUE!</v>
      </c>
      <c r="N3" s="19" t="e">
        <f t="shared" ref="N3:N19" si="3">(H3/1000)*C3</f>
        <v>#VALUE!</v>
      </c>
      <c r="O3" s="18" t="e">
        <f>VLOOKUP(F3,F8数据库!C:Y,4,0)</f>
        <v>#VALUE!</v>
      </c>
      <c r="P3" s="18" t="e">
        <f>VLOOKUP(G3,F8数据库!AA:AB,2,0)</f>
        <v>#N/A</v>
      </c>
      <c r="Q3" s="18"/>
      <c r="R3" s="18" t="e" cm="1">
        <f t="array" ref="R3">_xlfn.IFS(I3="A",VLOOKUP(F3,F8数据库!C:Y,7,0),I3="B",VLOOKUP(F3,F8数据库!C:Y,13,0),I3="C",VLOOKUP(F3,F8数据库!C:Y,19,0))</f>
        <v>#N/A</v>
      </c>
      <c r="S3" s="18" t="e" cm="1">
        <f t="array" ref="S3">_xlfn.IFS(I3="A",VLOOKUP(F3,F8数据库!C:Y,8,0),I3="B",VLOOKUP(F3,F8数据库!C:Y,14,0),I3="C",VLOOKUP(F3,F8数据库!C:Y,20,0))</f>
        <v>#N/A</v>
      </c>
      <c r="T3" s="19" t="e" cm="1">
        <f t="array" ref="T3">_xlfn.IFS(I3="A",VLOOKUP(F3,F8数据库!C:Y,9,0),I3="B",VLOOKUP(F3,F8数据库!C:Y,15,0),I3="C",VLOOKUP(F3,F8数据库!C:Y,21,0))*C3</f>
        <v>#N/A</v>
      </c>
      <c r="U3" s="18" t="e" cm="1">
        <f t="array" ref="U3">_xlfn.IFS(I3="A",VLOOKUP(F3,F8数据库!C:Y,10,0),I3="B",VLOOKUP(F3,F8数据库!C:Y,16,0),I3="C",VLOOKUP(F3,F8数据库!C:Y,22,0))</f>
        <v>#N/A</v>
      </c>
      <c r="V3" s="18" t="e" cm="1">
        <f t="array" ref="V3">_xlfn.IFS(I3="A",VLOOKUP(F3,F8数据库!C:Y,11,0),I3="B",VLOOKUP(F3,F8数据库!C:Y,17,0),I3="C",VLOOKUP(F3,F8数据库!C:Y,23,0))</f>
        <v>#N/A</v>
      </c>
      <c r="W3" s="18"/>
    </row>
    <row r="4" spans="1:23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str">
        <f t="shared" si="1"/>
        <v/>
      </c>
      <c r="I4" s="18" t="str">
        <f t="shared" si="1"/>
        <v/>
      </c>
      <c r="J4" s="18" t="str">
        <f t="shared" si="1"/>
        <v/>
      </c>
      <c r="K4" s="18" t="str">
        <f t="shared" si="1"/>
        <v/>
      </c>
      <c r="L4" s="18" t="e">
        <f>VLOOKUP(F4,F8数据库!C:Y,3,0)</f>
        <v>#VALUE!</v>
      </c>
      <c r="M4" s="18" t="e">
        <f t="shared" si="2"/>
        <v>#VALUE!</v>
      </c>
      <c r="N4" s="19" t="e">
        <f t="shared" si="3"/>
        <v>#VALUE!</v>
      </c>
      <c r="O4" s="18" t="e">
        <f>VLOOKUP(F4,F8数据库!C:Y,4,0)</f>
        <v>#VALUE!</v>
      </c>
      <c r="P4" s="18" t="e">
        <f>VLOOKUP(G4,F8数据库!AA:AB,2,0)</f>
        <v>#N/A</v>
      </c>
      <c r="Q4" s="18"/>
      <c r="R4" s="18" t="e" cm="1">
        <f t="array" ref="R4">_xlfn.IFS(I4="A",VLOOKUP(F4,F8数据库!C:Y,7,0),I4="B",VLOOKUP(F4,F8数据库!C:Y,13,0),I4="C",VLOOKUP(F4,F8数据库!C:Y,19,0))</f>
        <v>#N/A</v>
      </c>
      <c r="S4" s="18" t="e" cm="1">
        <f t="array" ref="S4">_xlfn.IFS(I4="A",VLOOKUP(F4,F8数据库!C:Y,8,0),I4="B",VLOOKUP(F4,F8数据库!C:Y,14,0),I4="C",VLOOKUP(F4,F8数据库!C:Y,20,0))</f>
        <v>#N/A</v>
      </c>
      <c r="T4" s="19" t="e" cm="1">
        <f t="array" ref="T4">_xlfn.IFS(I4="A",VLOOKUP(F4,F8数据库!C:Y,9,0),I4="B",VLOOKUP(F4,F8数据库!C:Y,15,0),I4="C",VLOOKUP(F4,F8数据库!C:Y,21,0))*C4</f>
        <v>#N/A</v>
      </c>
      <c r="U4" s="18" t="e" cm="1">
        <f t="array" ref="U4">_xlfn.IFS(I4="A",VLOOKUP(F4,F8数据库!C:Y,10,0),I4="B",VLOOKUP(F4,F8数据库!C:Y,16,0),I4="C",VLOOKUP(F4,F8数据库!C:Y,22,0))</f>
        <v>#N/A</v>
      </c>
      <c r="V4" s="18" t="e" cm="1">
        <f t="array" ref="V4">_xlfn.IFS(I4="A",VLOOKUP(F4,F8数据库!C:Y,11,0),I4="B",VLOOKUP(F4,F8数据库!C:Y,17,0),I4="C",VLOOKUP(F4,F8数据库!C:Y,23,0))</f>
        <v>#N/A</v>
      </c>
      <c r="W4" s="18"/>
    </row>
    <row r="5" spans="1:23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str">
        <f t="shared" si="1"/>
        <v/>
      </c>
      <c r="I5" s="18" t="str">
        <f t="shared" si="1"/>
        <v/>
      </c>
      <c r="J5" s="18" t="str">
        <f t="shared" si="1"/>
        <v/>
      </c>
      <c r="K5" s="18" t="str">
        <f t="shared" si="1"/>
        <v/>
      </c>
      <c r="L5" s="18" t="e">
        <f>VLOOKUP(F5,F8数据库!C:Y,3,0)</f>
        <v>#VALUE!</v>
      </c>
      <c r="M5" s="18" t="e">
        <f t="shared" si="2"/>
        <v>#VALUE!</v>
      </c>
      <c r="N5" s="19" t="e">
        <f t="shared" si="3"/>
        <v>#VALUE!</v>
      </c>
      <c r="O5" s="18" t="e">
        <f>VLOOKUP(F5,F8数据库!C:Y,4,0)</f>
        <v>#VALUE!</v>
      </c>
      <c r="P5" s="18" t="e">
        <f>VLOOKUP(G5,F8数据库!AA:AB,2,0)</f>
        <v>#N/A</v>
      </c>
      <c r="Q5" s="18"/>
      <c r="R5" s="18" t="e" cm="1">
        <f t="array" ref="R5">_xlfn.IFS(I5="A",VLOOKUP(F5,F8数据库!C:Y,7,0),I5="B",VLOOKUP(F5,F8数据库!C:Y,13,0),I5="C",VLOOKUP(F5,F8数据库!C:Y,19,0))</f>
        <v>#N/A</v>
      </c>
      <c r="S5" s="18" t="e" cm="1">
        <f t="array" ref="S5">_xlfn.IFS(I5="A",VLOOKUP(F5,F8数据库!C:Y,8,0),I5="B",VLOOKUP(F5,F8数据库!C:Y,14,0),I5="C",VLOOKUP(F5,F8数据库!C:Y,20,0))</f>
        <v>#N/A</v>
      </c>
      <c r="T5" s="19" t="e" cm="1">
        <f t="array" ref="T5">_xlfn.IFS(I5="A",VLOOKUP(F5,F8数据库!C:Y,9,0),I5="B",VLOOKUP(F5,F8数据库!C:Y,15,0),I5="C",VLOOKUP(F5,F8数据库!C:Y,21,0))*C5</f>
        <v>#N/A</v>
      </c>
      <c r="U5" s="18" t="e" cm="1">
        <f t="array" ref="U5">_xlfn.IFS(I5="A",VLOOKUP(F5,F8数据库!C:Y,10,0),I5="B",VLOOKUP(F5,F8数据库!C:Y,16,0),I5="C",VLOOKUP(F5,F8数据库!C:Y,22,0))</f>
        <v>#N/A</v>
      </c>
      <c r="V5" s="18" t="e" cm="1">
        <f t="array" ref="V5">_xlfn.IFS(I5="A",VLOOKUP(F5,F8数据库!C:Y,11,0),I5="B",VLOOKUP(F5,F8数据库!C:Y,17,0),I5="C",VLOOKUP(F5,F8数据库!C:Y,23,0))</f>
        <v>#N/A</v>
      </c>
      <c r="W5" s="18"/>
    </row>
    <row r="6" spans="1:23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str">
        <f t="shared" si="1"/>
        <v/>
      </c>
      <c r="I6" s="18" t="str">
        <f t="shared" si="1"/>
        <v/>
      </c>
      <c r="J6" s="18" t="str">
        <f t="shared" si="1"/>
        <v/>
      </c>
      <c r="K6" s="18" t="str">
        <f t="shared" si="1"/>
        <v/>
      </c>
      <c r="L6" s="18" t="e">
        <f>VLOOKUP(F6,F8数据库!C:Y,3,0)</f>
        <v>#VALUE!</v>
      </c>
      <c r="M6" s="18" t="e">
        <f t="shared" si="2"/>
        <v>#VALUE!</v>
      </c>
      <c r="N6" s="19" t="e">
        <f t="shared" si="3"/>
        <v>#VALUE!</v>
      </c>
      <c r="O6" s="18" t="e">
        <f>VLOOKUP(F6,F8数据库!C:Y,4,0)</f>
        <v>#VALUE!</v>
      </c>
      <c r="P6" s="18" t="e">
        <f>VLOOKUP(G6,F8数据库!AA:AB,2,0)</f>
        <v>#N/A</v>
      </c>
      <c r="Q6" s="18"/>
      <c r="R6" s="18" t="e" cm="1">
        <f t="array" ref="R6">_xlfn.IFS(I6="A",VLOOKUP(F6,F8数据库!C:Y,7,0),I6="B",VLOOKUP(F6,F8数据库!C:Y,13,0),I6="C",VLOOKUP(F6,F8数据库!C:Y,19,0))</f>
        <v>#N/A</v>
      </c>
      <c r="S6" s="18" t="e" cm="1">
        <f t="array" ref="S6">_xlfn.IFS(I6="A",VLOOKUP(F6,F8数据库!C:Y,8,0),I6="B",VLOOKUP(F6,F8数据库!C:Y,14,0),I6="C",VLOOKUP(F6,F8数据库!C:Y,20,0))</f>
        <v>#N/A</v>
      </c>
      <c r="T6" s="19" t="e" cm="1">
        <f t="array" ref="T6">_xlfn.IFS(I6="A",VLOOKUP(F6,F8数据库!C:Y,9,0),I6="B",VLOOKUP(F6,F8数据库!C:Y,15,0),I6="C",VLOOKUP(F6,F8数据库!C:Y,21,0))*C6</f>
        <v>#N/A</v>
      </c>
      <c r="U6" s="18" t="e" cm="1">
        <f t="array" ref="U6">_xlfn.IFS(I6="A",VLOOKUP(F6,F8数据库!C:Y,10,0),I6="B",VLOOKUP(F6,F8数据库!C:Y,16,0),I6="C",VLOOKUP(F6,F8数据库!C:Y,22,0))</f>
        <v>#N/A</v>
      </c>
      <c r="V6" s="18" t="e" cm="1">
        <f t="array" ref="V6">_xlfn.IFS(I6="A",VLOOKUP(F6,F8数据库!C:Y,11,0),I6="B",VLOOKUP(F6,F8数据库!C:Y,17,0),I6="C",VLOOKUP(F6,F8数据库!C:Y,23,0))</f>
        <v>#N/A</v>
      </c>
      <c r="W6" s="18"/>
    </row>
    <row r="7" spans="1:23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str">
        <f t="shared" si="1"/>
        <v/>
      </c>
      <c r="I7" s="18" t="str">
        <f t="shared" si="1"/>
        <v/>
      </c>
      <c r="J7" s="18" t="str">
        <f t="shared" si="1"/>
        <v/>
      </c>
      <c r="K7" s="18" t="str">
        <f t="shared" si="1"/>
        <v/>
      </c>
      <c r="L7" s="18" t="e">
        <f>VLOOKUP(F7,F8数据库!C:Y,3,0)</f>
        <v>#VALUE!</v>
      </c>
      <c r="M7" s="18" t="e">
        <f t="shared" si="2"/>
        <v>#VALUE!</v>
      </c>
      <c r="N7" s="19" t="e">
        <f t="shared" si="3"/>
        <v>#VALUE!</v>
      </c>
      <c r="O7" s="18" t="e">
        <f>VLOOKUP(F7,F8数据库!C:Y,4,0)</f>
        <v>#VALUE!</v>
      </c>
      <c r="P7" s="18" t="e">
        <f>VLOOKUP(G7,F8数据库!AA:AB,2,0)</f>
        <v>#N/A</v>
      </c>
      <c r="Q7" s="18"/>
      <c r="R7" s="18" t="e" cm="1">
        <f t="array" ref="R7">_xlfn.IFS(I7="A",VLOOKUP(F7,F8数据库!C:Y,7,0),I7="B",VLOOKUP(F7,F8数据库!C:Y,13,0),I7="C",VLOOKUP(F7,F8数据库!C:Y,19,0))</f>
        <v>#N/A</v>
      </c>
      <c r="S7" s="18" t="e" cm="1">
        <f t="array" ref="S7">_xlfn.IFS(I7="A",VLOOKUP(F7,F8数据库!C:Y,8,0),I7="B",VLOOKUP(F7,F8数据库!C:Y,14,0),I7="C",VLOOKUP(F7,F8数据库!C:Y,20,0))</f>
        <v>#N/A</v>
      </c>
      <c r="T7" s="19" t="e" cm="1">
        <f t="array" ref="T7">_xlfn.IFS(I7="A",VLOOKUP(F7,F8数据库!C:Y,9,0),I7="B",VLOOKUP(F7,F8数据库!C:Y,15,0),I7="C",VLOOKUP(F7,F8数据库!C:Y,21,0))*C7</f>
        <v>#N/A</v>
      </c>
      <c r="U7" s="18" t="e" cm="1">
        <f t="array" ref="U7">_xlfn.IFS(I7="A",VLOOKUP(F7,F8数据库!C:Y,10,0),I7="B",VLOOKUP(F7,F8数据库!C:Y,16,0),I7="C",VLOOKUP(F7,F8数据库!C:Y,22,0))</f>
        <v>#N/A</v>
      </c>
      <c r="V7" s="18" t="e" cm="1">
        <f t="array" ref="V7">_xlfn.IFS(I7="A",VLOOKUP(F7,F8数据库!C:Y,11,0),I7="B",VLOOKUP(F7,F8数据库!C:Y,17,0),I7="C",VLOOKUP(F7,F8数据库!C:Y,23,0))</f>
        <v>#N/A</v>
      </c>
      <c r="W7" s="18"/>
    </row>
    <row r="8" spans="1:23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str">
        <f t="shared" si="1"/>
        <v/>
      </c>
      <c r="I8" s="18" t="str">
        <f t="shared" si="1"/>
        <v/>
      </c>
      <c r="J8" s="18" t="str">
        <f t="shared" si="1"/>
        <v/>
      </c>
      <c r="K8" s="18" t="str">
        <f t="shared" si="1"/>
        <v/>
      </c>
      <c r="L8" s="18" t="e">
        <f>VLOOKUP(F8,F8数据库!C:Y,3,0)</f>
        <v>#VALUE!</v>
      </c>
      <c r="M8" s="18" t="e">
        <f t="shared" si="2"/>
        <v>#VALUE!</v>
      </c>
      <c r="N8" s="19" t="e">
        <f t="shared" si="3"/>
        <v>#VALUE!</v>
      </c>
      <c r="O8" s="18" t="e">
        <f>VLOOKUP(F8,F8数据库!C:Y,4,0)</f>
        <v>#VALUE!</v>
      </c>
      <c r="P8" s="18" t="e">
        <f>VLOOKUP(G8,F8数据库!AA:AB,2,0)</f>
        <v>#N/A</v>
      </c>
      <c r="Q8" s="18"/>
      <c r="R8" s="18" t="e" cm="1">
        <f t="array" ref="R8">_xlfn.IFS(I8="A",VLOOKUP(F8,F8数据库!C:Y,7,0),I8="B",VLOOKUP(F8,F8数据库!C:Y,13,0),I8="C",VLOOKUP(F8,F8数据库!C:Y,19,0))</f>
        <v>#N/A</v>
      </c>
      <c r="S8" s="18" t="e" cm="1">
        <f t="array" ref="S8">_xlfn.IFS(I8="A",VLOOKUP(F8,F8数据库!C:Y,8,0),I8="B",VLOOKUP(F8,F8数据库!C:Y,14,0),I8="C",VLOOKUP(F8,F8数据库!C:Y,20,0))</f>
        <v>#N/A</v>
      </c>
      <c r="T8" s="19" t="e" cm="1">
        <f t="array" ref="T8">_xlfn.IFS(I8="A",VLOOKUP(F8,F8数据库!C:Y,9,0),I8="B",VLOOKUP(F8,F8数据库!C:Y,15,0),I8="C",VLOOKUP(F8,F8数据库!C:Y,21,0))*C8</f>
        <v>#N/A</v>
      </c>
      <c r="U8" s="18" t="e" cm="1">
        <f t="array" ref="U8">_xlfn.IFS(I8="A",VLOOKUP(F8,F8数据库!C:Y,10,0),I8="B",VLOOKUP(F8,F8数据库!C:Y,16,0),I8="C",VLOOKUP(F8,F8数据库!C:Y,22,0))</f>
        <v>#N/A</v>
      </c>
      <c r="V8" s="18" t="e" cm="1">
        <f t="array" ref="V8">_xlfn.IFS(I8="A",VLOOKUP(F8,F8数据库!C:Y,11,0),I8="B",VLOOKUP(F8,F8数据库!C:Y,17,0),I8="C",VLOOKUP(F8,F8数据库!C:Y,23,0))</f>
        <v>#N/A</v>
      </c>
      <c r="W8" s="18"/>
    </row>
    <row r="9" spans="1:23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str">
        <f t="shared" si="1"/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e">
        <f>VLOOKUP(F9,F8数据库!C:Y,3,0)</f>
        <v>#VALUE!</v>
      </c>
      <c r="M9" s="18" t="e">
        <f t="shared" si="2"/>
        <v>#VALUE!</v>
      </c>
      <c r="N9" s="19" t="e">
        <f t="shared" si="3"/>
        <v>#VALUE!</v>
      </c>
      <c r="O9" s="18" t="e">
        <f>VLOOKUP(F9,F8数据库!C:Y,4,0)</f>
        <v>#VALUE!</v>
      </c>
      <c r="P9" s="18" t="e">
        <f>VLOOKUP(G9,F8数据库!AA:AB,2,0)</f>
        <v>#N/A</v>
      </c>
      <c r="Q9" s="18"/>
      <c r="R9" s="18" t="e" cm="1">
        <f t="array" ref="R9">_xlfn.IFS(I9="A",VLOOKUP(F9,F8数据库!C:Y,7,0),I9="B",VLOOKUP(F9,F8数据库!C:Y,13,0),I9="C",VLOOKUP(F9,F8数据库!C:Y,19,0))</f>
        <v>#N/A</v>
      </c>
      <c r="S9" s="18" t="e" cm="1">
        <f t="array" ref="S9">_xlfn.IFS(I9="A",VLOOKUP(F9,F8数据库!C:Y,8,0),I9="B",VLOOKUP(F9,F8数据库!C:Y,14,0),I9="C",VLOOKUP(F9,F8数据库!C:Y,20,0))</f>
        <v>#N/A</v>
      </c>
      <c r="T9" s="19" t="e" cm="1">
        <f t="array" ref="T9">_xlfn.IFS(I9="A",VLOOKUP(F9,F8数据库!C:Y,9,0),I9="B",VLOOKUP(F9,F8数据库!C:Y,15,0),I9="C",VLOOKUP(F9,F8数据库!C:Y,21,0))*C9</f>
        <v>#N/A</v>
      </c>
      <c r="U9" s="18" t="e" cm="1">
        <f t="array" ref="U9">_xlfn.IFS(I9="A",VLOOKUP(F9,F8数据库!C:Y,10,0),I9="B",VLOOKUP(F9,F8数据库!C:Y,16,0),I9="C",VLOOKUP(F9,F8数据库!C:Y,22,0))</f>
        <v>#N/A</v>
      </c>
      <c r="V9" s="18" t="e" cm="1">
        <f t="array" ref="V9">_xlfn.IFS(I9="A",VLOOKUP(F9,F8数据库!C:Y,11,0),I9="B",VLOOKUP(F9,F8数据库!C:Y,17,0),I9="C",VLOOKUP(F9,F8数据库!C:Y,23,0))</f>
        <v>#N/A</v>
      </c>
      <c r="W9" s="18"/>
    </row>
    <row r="10" spans="1:23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e">
        <f>VLOOKUP(F10,F8数据库!C:Y,3,0)</f>
        <v>#VALUE!</v>
      </c>
      <c r="M10" s="18" t="e">
        <f t="shared" si="2"/>
        <v>#VALUE!</v>
      </c>
      <c r="N10" s="19" t="e">
        <f t="shared" si="3"/>
        <v>#VALUE!</v>
      </c>
      <c r="O10" s="18" t="e">
        <f>VLOOKUP(F10,F8数据库!C:Y,4,0)</f>
        <v>#VALUE!</v>
      </c>
      <c r="P10" s="18" t="e">
        <f>VLOOKUP(G10,F8数据库!AA:AB,2,0)</f>
        <v>#N/A</v>
      </c>
      <c r="Q10" s="18"/>
      <c r="R10" s="18" t="e" cm="1">
        <f t="array" ref="R10">_xlfn.IFS(I10="A",VLOOKUP(F10,F8数据库!C:Y,7,0),I10="B",VLOOKUP(F10,F8数据库!C:Y,13,0),I10="C",VLOOKUP(F10,F8数据库!C:Y,19,0))</f>
        <v>#N/A</v>
      </c>
      <c r="S10" s="18" t="e" cm="1">
        <f t="array" ref="S10">_xlfn.IFS(I10="A",VLOOKUP(F10,F8数据库!C:Y,8,0),I10="B",VLOOKUP(F10,F8数据库!C:Y,14,0),I10="C",VLOOKUP(F10,F8数据库!C:Y,20,0))</f>
        <v>#N/A</v>
      </c>
      <c r="T10" s="19" t="e" cm="1">
        <f t="array" ref="T10">_xlfn.IFS(I10="A",VLOOKUP(F10,F8数据库!C:Y,9,0),I10="B",VLOOKUP(F10,F8数据库!C:Y,15,0),I10="C",VLOOKUP(F10,F8数据库!C:Y,21,0))*C10</f>
        <v>#N/A</v>
      </c>
      <c r="U10" s="18" t="e" cm="1">
        <f t="array" ref="U10">_xlfn.IFS(I10="A",VLOOKUP(F10,F8数据库!C:Y,10,0),I10="B",VLOOKUP(F10,F8数据库!C:Y,16,0),I10="C",VLOOKUP(F10,F8数据库!C:Y,22,0))</f>
        <v>#N/A</v>
      </c>
      <c r="V10" s="18" t="e" cm="1">
        <f t="array" ref="V10">_xlfn.IFS(I10="A",VLOOKUP(F10,F8数据库!C:Y,11,0),I10="B",VLOOKUP(F10,F8数据库!C:Y,17,0),I10="C",VLOOKUP(F10,F8数据库!C:Y,23,0))</f>
        <v>#N/A</v>
      </c>
      <c r="W10" s="18"/>
    </row>
    <row r="11" spans="1:23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e">
        <f>VLOOKUP(F11,F8数据库!C:Y,3,0)</f>
        <v>#VALUE!</v>
      </c>
      <c r="M11" s="18" t="e">
        <f t="shared" si="2"/>
        <v>#VALUE!</v>
      </c>
      <c r="N11" s="19" t="e">
        <f t="shared" si="3"/>
        <v>#VALUE!</v>
      </c>
      <c r="O11" s="18" t="e">
        <f>VLOOKUP(F11,F8数据库!C:Y,4,0)</f>
        <v>#VALUE!</v>
      </c>
      <c r="P11" s="18" t="e">
        <f>VLOOKUP(G11,F8数据库!AA:AB,2,0)</f>
        <v>#N/A</v>
      </c>
      <c r="Q11" s="18"/>
      <c r="R11" s="18" t="e" cm="1">
        <f t="array" ref="R11">_xlfn.IFS(I11="A",VLOOKUP(F11,F8数据库!C:Y,7,0),I11="B",VLOOKUP(F11,F8数据库!C:Y,13,0),I11="C",VLOOKUP(F11,F8数据库!C:Y,19,0))</f>
        <v>#N/A</v>
      </c>
      <c r="S11" s="18" t="e" cm="1">
        <f t="array" ref="S11">_xlfn.IFS(I11="A",VLOOKUP(F11,F8数据库!C:Y,8,0),I11="B",VLOOKUP(F11,F8数据库!C:Y,14,0),I11="C",VLOOKUP(F11,F8数据库!C:Y,20,0))</f>
        <v>#N/A</v>
      </c>
      <c r="T11" s="19" t="e" cm="1">
        <f t="array" ref="T11">_xlfn.IFS(I11="A",VLOOKUP(F11,F8数据库!C:Y,9,0),I11="B",VLOOKUP(F11,F8数据库!C:Y,15,0),I11="C",VLOOKUP(F11,F8数据库!C:Y,21,0))*C11</f>
        <v>#N/A</v>
      </c>
      <c r="U11" s="18" t="e" cm="1">
        <f t="array" ref="U11">_xlfn.IFS(I11="A",VLOOKUP(F11,F8数据库!C:Y,10,0),I11="B",VLOOKUP(F11,F8数据库!C:Y,16,0),I11="C",VLOOKUP(F11,F8数据库!C:Y,22,0))</f>
        <v>#N/A</v>
      </c>
      <c r="V11" s="18" t="e" cm="1">
        <f t="array" ref="V11">_xlfn.IFS(I11="A",VLOOKUP(F11,F8数据库!C:Y,11,0),I11="B",VLOOKUP(F11,F8数据库!C:Y,17,0),I11="C",VLOOKUP(F11,F8数据库!C:Y,23,0))</f>
        <v>#N/A</v>
      </c>
      <c r="W11" s="18"/>
    </row>
    <row r="12" spans="1:23" x14ac:dyDescent="0.25">
      <c r="A12" s="22"/>
      <c r="B12" s="3"/>
      <c r="C12" s="3"/>
      <c r="D12" s="3"/>
      <c r="E12" s="18" t="e">
        <f t="shared" si="0"/>
        <v>#VALUE!</v>
      </c>
      <c r="F12" s="18" t="e">
        <f t="shared" si="0"/>
        <v>#VALUE!</v>
      </c>
      <c r="G12" s="18" t="str">
        <f t="shared" si="1"/>
        <v/>
      </c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e">
        <f>VLOOKUP(F12,F8数据库!C:Y,3,0)</f>
        <v>#VALUE!</v>
      </c>
      <c r="M12" s="18" t="e">
        <f t="shared" si="2"/>
        <v>#VALUE!</v>
      </c>
      <c r="N12" s="19" t="e">
        <f t="shared" si="3"/>
        <v>#VALUE!</v>
      </c>
      <c r="O12" s="18" t="e">
        <f>VLOOKUP(F12,F8数据库!C:Y,4,0)</f>
        <v>#VALUE!</v>
      </c>
      <c r="P12" s="18" t="e">
        <f>VLOOKUP(G12,F8数据库!AA:AB,2,0)</f>
        <v>#N/A</v>
      </c>
      <c r="Q12" s="18"/>
      <c r="R12" s="18" t="e" cm="1">
        <f t="array" ref="R12">_xlfn.IFS(I12="A",VLOOKUP(F12,F8数据库!C:Y,7,0),I12="B",VLOOKUP(F12,F8数据库!C:Y,13,0),I12="C",VLOOKUP(F12,F8数据库!C:Y,19,0))</f>
        <v>#N/A</v>
      </c>
      <c r="S12" s="18" t="e" cm="1">
        <f t="array" ref="S12">_xlfn.IFS(I12="A",VLOOKUP(F12,F8数据库!C:Y,8,0),I12="B",VLOOKUP(F12,F8数据库!C:Y,14,0),I12="C",VLOOKUP(F12,F8数据库!C:Y,20,0))</f>
        <v>#N/A</v>
      </c>
      <c r="T12" s="19" t="e" cm="1">
        <f t="array" ref="T12">_xlfn.IFS(I12="A",VLOOKUP(F12,F8数据库!C:Y,9,0),I12="B",VLOOKUP(F12,F8数据库!C:Y,15,0),I12="C",VLOOKUP(F12,F8数据库!C:Y,21,0))*C12</f>
        <v>#N/A</v>
      </c>
      <c r="U12" s="18" t="e" cm="1">
        <f t="array" ref="U12">_xlfn.IFS(I12="A",VLOOKUP(F12,F8数据库!C:Y,10,0),I12="B",VLOOKUP(F12,F8数据库!C:Y,16,0),I12="C",VLOOKUP(F12,F8数据库!C:Y,22,0))</f>
        <v>#N/A</v>
      </c>
      <c r="V12" s="18" t="e" cm="1">
        <f t="array" ref="V12">_xlfn.IFS(I12="A",VLOOKUP(F12,F8数据库!C:Y,11,0),I12="B",VLOOKUP(F12,F8数据库!C:Y,17,0),I12="C",VLOOKUP(F12,F8数据库!C:Y,23,0))</f>
        <v>#N/A</v>
      </c>
      <c r="W12" s="18"/>
    </row>
    <row r="13" spans="1:23" x14ac:dyDescent="0.25">
      <c r="A13" s="22"/>
      <c r="B13" s="3"/>
      <c r="C13" s="3"/>
      <c r="D13" s="3"/>
      <c r="E13" s="18" t="e">
        <f t="shared" si="0"/>
        <v>#VALUE!</v>
      </c>
      <c r="F13" s="18" t="e">
        <f t="shared" si="0"/>
        <v>#VALUE!</v>
      </c>
      <c r="G13" s="18" t="str">
        <f t="shared" si="1"/>
        <v/>
      </c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e">
        <f>VLOOKUP(F13,F8数据库!C:Y,3,0)</f>
        <v>#VALUE!</v>
      </c>
      <c r="M13" s="18" t="e">
        <f t="shared" si="2"/>
        <v>#VALUE!</v>
      </c>
      <c r="N13" s="19" t="e">
        <f t="shared" si="3"/>
        <v>#VALUE!</v>
      </c>
      <c r="O13" s="18" t="e">
        <f>VLOOKUP(F13,F8数据库!C:Y,4,0)</f>
        <v>#VALUE!</v>
      </c>
      <c r="P13" s="18" t="e">
        <f>VLOOKUP(G13,F8数据库!AA:AB,2,0)</f>
        <v>#N/A</v>
      </c>
      <c r="Q13" s="18"/>
      <c r="R13" s="18" t="e" cm="1">
        <f t="array" ref="R13">_xlfn.IFS(I13="A",VLOOKUP(F13,F8数据库!C:Y,7,0),I13="B",VLOOKUP(F13,F8数据库!C:Y,13,0),I13="C",VLOOKUP(F13,F8数据库!C:Y,19,0))</f>
        <v>#N/A</v>
      </c>
      <c r="S13" s="18" t="e" cm="1">
        <f t="array" ref="S13">_xlfn.IFS(I13="A",VLOOKUP(F13,F8数据库!C:Y,8,0),I13="B",VLOOKUP(F13,F8数据库!C:Y,14,0),I13="C",VLOOKUP(F13,F8数据库!C:Y,20,0))</f>
        <v>#N/A</v>
      </c>
      <c r="T13" s="19" t="e" cm="1">
        <f t="array" ref="T13">_xlfn.IFS(I13="A",VLOOKUP(F13,F8数据库!C:Y,9,0),I13="B",VLOOKUP(F13,F8数据库!C:Y,15,0),I13="C",VLOOKUP(F13,F8数据库!C:Y,21,0))*C13</f>
        <v>#N/A</v>
      </c>
      <c r="U13" s="18" t="e" cm="1">
        <f t="array" ref="U13">_xlfn.IFS(I13="A",VLOOKUP(F13,F8数据库!C:Y,10,0),I13="B",VLOOKUP(F13,F8数据库!C:Y,16,0),I13="C",VLOOKUP(F13,F8数据库!C:Y,22,0))</f>
        <v>#N/A</v>
      </c>
      <c r="V13" s="18" t="e" cm="1">
        <f t="array" ref="V13">_xlfn.IFS(I13="A",VLOOKUP(F13,F8数据库!C:Y,11,0),I13="B",VLOOKUP(F13,F8数据库!C:Y,17,0),I13="C",VLOOKUP(F13,F8数据库!C:Y,23,0))</f>
        <v>#N/A</v>
      </c>
      <c r="W13" s="18"/>
    </row>
    <row r="14" spans="1:23" x14ac:dyDescent="0.25">
      <c r="A14" s="22"/>
      <c r="B14" s="3"/>
      <c r="C14" s="3"/>
      <c r="D14" s="3"/>
      <c r="E14" s="18" t="e">
        <f t="shared" si="0"/>
        <v>#VALUE!</v>
      </c>
      <c r="F14" s="18" t="e">
        <f t="shared" si="0"/>
        <v>#VALUE!</v>
      </c>
      <c r="G14" s="18" t="str">
        <f t="shared" si="1"/>
        <v/>
      </c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e">
        <f>VLOOKUP(F14,F8数据库!C:Y,3,0)</f>
        <v>#VALUE!</v>
      </c>
      <c r="M14" s="18" t="e">
        <f t="shared" si="2"/>
        <v>#VALUE!</v>
      </c>
      <c r="N14" s="19" t="e">
        <f t="shared" si="3"/>
        <v>#VALUE!</v>
      </c>
      <c r="O14" s="18" t="e">
        <f>VLOOKUP(F14,F8数据库!C:Y,4,0)</f>
        <v>#VALUE!</v>
      </c>
      <c r="P14" s="18" t="e">
        <f>VLOOKUP(G14,F8数据库!AA:AB,2,0)</f>
        <v>#N/A</v>
      </c>
      <c r="Q14" s="18"/>
      <c r="R14" s="18" t="e" cm="1">
        <f t="array" ref="R14">_xlfn.IFS(I14="A",VLOOKUP(F14,F8数据库!C:Y,7,0),I14="B",VLOOKUP(F14,F8数据库!C:Y,13,0),I14="C",VLOOKUP(F14,F8数据库!C:Y,19,0))</f>
        <v>#N/A</v>
      </c>
      <c r="S14" s="18" t="e" cm="1">
        <f t="array" ref="S14">_xlfn.IFS(I14="A",VLOOKUP(F14,F8数据库!C:Y,8,0),I14="B",VLOOKUP(F14,F8数据库!C:Y,14,0),I14="C",VLOOKUP(F14,F8数据库!C:Y,20,0))</f>
        <v>#N/A</v>
      </c>
      <c r="T14" s="19" t="e" cm="1">
        <f t="array" ref="T14">_xlfn.IFS(I14="A",VLOOKUP(F14,F8数据库!C:Y,9,0),I14="B",VLOOKUP(F14,F8数据库!C:Y,15,0),I14="C",VLOOKUP(F14,F8数据库!C:Y,21,0))*C14</f>
        <v>#N/A</v>
      </c>
      <c r="U14" s="18" t="e" cm="1">
        <f t="array" ref="U14">_xlfn.IFS(I14="A",VLOOKUP(F14,F8数据库!C:Y,10,0),I14="B",VLOOKUP(F14,F8数据库!C:Y,16,0),I14="C",VLOOKUP(F14,F8数据库!C:Y,22,0))</f>
        <v>#N/A</v>
      </c>
      <c r="V14" s="18" t="e" cm="1">
        <f t="array" ref="V14">_xlfn.IFS(I14="A",VLOOKUP(F14,F8数据库!C:Y,11,0),I14="B",VLOOKUP(F14,F8数据库!C:Y,17,0),I14="C",VLOOKUP(F14,F8数据库!C:Y,23,0))</f>
        <v>#N/A</v>
      </c>
      <c r="W14" s="18"/>
    </row>
    <row r="15" spans="1:23" x14ac:dyDescent="0.25">
      <c r="A15" s="22"/>
      <c r="B15" s="3"/>
      <c r="C15" s="3"/>
      <c r="D15" s="3"/>
      <c r="E15" s="18" t="e">
        <f t="shared" si="0"/>
        <v>#VALUE!</v>
      </c>
      <c r="F15" s="18" t="e">
        <f t="shared" si="0"/>
        <v>#VALUE!</v>
      </c>
      <c r="G15" s="18" t="str">
        <f t="shared" si="1"/>
        <v/>
      </c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e">
        <f>VLOOKUP(F15,F8数据库!C:Y,3,0)</f>
        <v>#VALUE!</v>
      </c>
      <c r="M15" s="18" t="e">
        <f t="shared" si="2"/>
        <v>#VALUE!</v>
      </c>
      <c r="N15" s="19" t="e">
        <f t="shared" si="3"/>
        <v>#VALUE!</v>
      </c>
      <c r="O15" s="18" t="e">
        <f>VLOOKUP(F15,F8数据库!C:Y,4,0)</f>
        <v>#VALUE!</v>
      </c>
      <c r="P15" s="18" t="e">
        <f>VLOOKUP(G15,F8数据库!AA:AB,2,0)</f>
        <v>#N/A</v>
      </c>
      <c r="Q15" s="18"/>
      <c r="R15" s="18" t="e" cm="1">
        <f t="array" ref="R15">_xlfn.IFS(I15="A",VLOOKUP(F15,F8数据库!C:Y,7,0),I15="B",VLOOKUP(F15,F8数据库!C:Y,13,0),I15="C",VLOOKUP(F15,F8数据库!C:Y,19,0))</f>
        <v>#N/A</v>
      </c>
      <c r="S15" s="18" t="e" cm="1">
        <f t="array" ref="S15">_xlfn.IFS(I15="A",VLOOKUP(F15,F8数据库!C:Y,8,0),I15="B",VLOOKUP(F15,F8数据库!C:Y,14,0),I15="C",VLOOKUP(F15,F8数据库!C:Y,20,0))</f>
        <v>#N/A</v>
      </c>
      <c r="T15" s="19" t="e" cm="1">
        <f t="array" ref="T15">_xlfn.IFS(I15="A",VLOOKUP(F15,F8数据库!C:Y,9,0),I15="B",VLOOKUP(F15,F8数据库!C:Y,15,0),I15="C",VLOOKUP(F15,F8数据库!C:Y,21,0))*C15</f>
        <v>#N/A</v>
      </c>
      <c r="U15" s="18" t="e" cm="1">
        <f t="array" ref="U15">_xlfn.IFS(I15="A",VLOOKUP(F15,F8数据库!C:Y,10,0),I15="B",VLOOKUP(F15,F8数据库!C:Y,16,0),I15="C",VLOOKUP(F15,F8数据库!C:Y,22,0))</f>
        <v>#N/A</v>
      </c>
      <c r="V15" s="18" t="e" cm="1">
        <f t="array" ref="V15">_xlfn.IFS(I15="A",VLOOKUP(F15,F8数据库!C:Y,11,0),I15="B",VLOOKUP(F15,F8数据库!C:Y,17,0),I15="C",VLOOKUP(F15,F8数据库!C:Y,23,0))</f>
        <v>#N/A</v>
      </c>
      <c r="W15" s="18"/>
    </row>
    <row r="16" spans="1:23" x14ac:dyDescent="0.25">
      <c r="A16" s="22"/>
      <c r="B16" s="3"/>
      <c r="C16" s="3"/>
      <c r="D16" s="3"/>
      <c r="E16" s="18" t="e">
        <f t="shared" si="0"/>
        <v>#VALUE!</v>
      </c>
      <c r="F16" s="18" t="e">
        <f t="shared" si="0"/>
        <v>#VALUE!</v>
      </c>
      <c r="G16" s="18" t="str">
        <f t="shared" si="1"/>
        <v/>
      </c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e">
        <f>VLOOKUP(F16,F8数据库!C:Y,3,0)</f>
        <v>#VALUE!</v>
      </c>
      <c r="M16" s="18" t="e">
        <f t="shared" si="2"/>
        <v>#VALUE!</v>
      </c>
      <c r="N16" s="19" t="e">
        <f t="shared" si="3"/>
        <v>#VALUE!</v>
      </c>
      <c r="O16" s="18" t="e">
        <f>VLOOKUP(F16,F8数据库!C:Y,4,0)</f>
        <v>#VALUE!</v>
      </c>
      <c r="P16" s="18" t="e">
        <f>VLOOKUP(G16,F8数据库!AA:AB,2,0)</f>
        <v>#N/A</v>
      </c>
      <c r="Q16" s="18"/>
      <c r="R16" s="18" t="e" cm="1">
        <f t="array" ref="R16">_xlfn.IFS(I16="A",VLOOKUP(F16,F8数据库!C:Y,7,0),I16="B",VLOOKUP(F16,F8数据库!C:Y,13,0),I16="C",VLOOKUP(F16,F8数据库!C:Y,19,0))</f>
        <v>#N/A</v>
      </c>
      <c r="S16" s="18" t="e" cm="1">
        <f t="array" ref="S16">_xlfn.IFS(I16="A",VLOOKUP(F16,F8数据库!C:Y,8,0),I16="B",VLOOKUP(F16,F8数据库!C:Y,14,0),I16="C",VLOOKUP(F16,F8数据库!C:Y,20,0))</f>
        <v>#N/A</v>
      </c>
      <c r="T16" s="19" t="e" cm="1">
        <f t="array" ref="T16">_xlfn.IFS(I16="A",VLOOKUP(F16,F8数据库!C:Y,9,0),I16="B",VLOOKUP(F16,F8数据库!C:Y,15,0),I16="C",VLOOKUP(F16,F8数据库!C:Y,21,0))*C16</f>
        <v>#N/A</v>
      </c>
      <c r="U16" s="18" t="e" cm="1">
        <f t="array" ref="U16">_xlfn.IFS(I16="A",VLOOKUP(F16,F8数据库!C:Y,10,0),I16="B",VLOOKUP(F16,F8数据库!C:Y,16,0),I16="C",VLOOKUP(F16,F8数据库!C:Y,22,0))</f>
        <v>#N/A</v>
      </c>
      <c r="V16" s="18" t="e" cm="1">
        <f t="array" ref="V16">_xlfn.IFS(I16="A",VLOOKUP(F16,F8数据库!C:Y,11,0),I16="B",VLOOKUP(F16,F8数据库!C:Y,17,0),I16="C",VLOOKUP(F16,F8数据库!C:Y,23,0))</f>
        <v>#N/A</v>
      </c>
      <c r="W16" s="18"/>
    </row>
    <row r="17" spans="1:23" x14ac:dyDescent="0.25">
      <c r="A17" s="22"/>
      <c r="B17" s="3"/>
      <c r="C17" s="3"/>
      <c r="D17" s="3"/>
      <c r="E17" s="18" t="e">
        <f t="shared" si="0"/>
        <v>#VALUE!</v>
      </c>
      <c r="F17" s="18" t="e">
        <f t="shared" si="0"/>
        <v>#VALUE!</v>
      </c>
      <c r="G17" s="18" t="str">
        <f t="shared" si="1"/>
        <v/>
      </c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e">
        <f>VLOOKUP(F17,F8数据库!C:Y,3,0)</f>
        <v>#VALUE!</v>
      </c>
      <c r="M17" s="18" t="e">
        <f t="shared" si="2"/>
        <v>#VALUE!</v>
      </c>
      <c r="N17" s="19" t="e">
        <f t="shared" si="3"/>
        <v>#VALUE!</v>
      </c>
      <c r="O17" s="18" t="e">
        <f>VLOOKUP(F17,F8数据库!C:Y,4,0)</f>
        <v>#VALUE!</v>
      </c>
      <c r="P17" s="18" t="e">
        <f>VLOOKUP(G17,F8数据库!AA:AB,2,0)</f>
        <v>#N/A</v>
      </c>
      <c r="Q17" s="18"/>
      <c r="R17" s="18" t="e" cm="1">
        <f t="array" ref="R17">_xlfn.IFS(I17="A",VLOOKUP(F17,F8数据库!C:Y,7,0),I17="B",VLOOKUP(F17,F8数据库!C:Y,13,0),I17="C",VLOOKUP(F17,F8数据库!C:Y,19,0))</f>
        <v>#N/A</v>
      </c>
      <c r="S17" s="18" t="e" cm="1">
        <f t="array" ref="S17">_xlfn.IFS(I17="A",VLOOKUP(F17,F8数据库!C:Y,8,0),I17="B",VLOOKUP(F17,F8数据库!C:Y,14,0),I17="C",VLOOKUP(F17,F8数据库!C:Y,20,0))</f>
        <v>#N/A</v>
      </c>
      <c r="T17" s="19" t="e" cm="1">
        <f t="array" ref="T17">_xlfn.IFS(I17="A",VLOOKUP(F17,F8数据库!C:Y,9,0),I17="B",VLOOKUP(F17,F8数据库!C:Y,15,0),I17="C",VLOOKUP(F17,F8数据库!C:Y,21,0))*C17</f>
        <v>#N/A</v>
      </c>
      <c r="U17" s="18" t="e" cm="1">
        <f t="array" ref="U17">_xlfn.IFS(I17="A",VLOOKUP(F17,F8数据库!C:Y,10,0),I17="B",VLOOKUP(F17,F8数据库!C:Y,16,0),I17="C",VLOOKUP(F17,F8数据库!C:Y,22,0))</f>
        <v>#N/A</v>
      </c>
      <c r="V17" s="18" t="e" cm="1">
        <f t="array" ref="V17">_xlfn.IFS(I17="A",VLOOKUP(F17,F8数据库!C:Y,11,0),I17="B",VLOOKUP(F17,F8数据库!C:Y,17,0),I17="C",VLOOKUP(F17,F8数据库!C:Y,23,0))</f>
        <v>#N/A</v>
      </c>
      <c r="W17" s="18"/>
    </row>
    <row r="18" spans="1:23" x14ac:dyDescent="0.25">
      <c r="A18" s="22"/>
      <c r="B18" s="3"/>
      <c r="C18" s="3"/>
      <c r="D18" s="3"/>
      <c r="E18" s="18" t="e">
        <f t="shared" si="0"/>
        <v>#VALUE!</v>
      </c>
      <c r="F18" s="18" t="e">
        <f t="shared" si="0"/>
        <v>#VALUE!</v>
      </c>
      <c r="G18" s="18" t="str">
        <f t="shared" si="1"/>
        <v/>
      </c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e">
        <f>VLOOKUP(F18,F8数据库!C:Y,3,0)</f>
        <v>#VALUE!</v>
      </c>
      <c r="M18" s="18" t="e">
        <f t="shared" si="2"/>
        <v>#VALUE!</v>
      </c>
      <c r="N18" s="19" t="e">
        <f t="shared" si="3"/>
        <v>#VALUE!</v>
      </c>
      <c r="O18" s="18" t="e">
        <f>VLOOKUP(F18,F8数据库!C:Y,4,0)</f>
        <v>#VALUE!</v>
      </c>
      <c r="P18" s="18" t="e">
        <f>VLOOKUP(G18,F8数据库!AA:AB,2,0)</f>
        <v>#N/A</v>
      </c>
      <c r="Q18" s="18"/>
      <c r="R18" s="18" t="e" cm="1">
        <f t="array" ref="R18">_xlfn.IFS(I18="A",VLOOKUP(F18,F8数据库!C:Y,7,0),I18="B",VLOOKUP(F18,F8数据库!C:Y,13,0),I18="C",VLOOKUP(F18,F8数据库!C:Y,19,0))</f>
        <v>#N/A</v>
      </c>
      <c r="S18" s="18" t="e" cm="1">
        <f t="array" ref="S18">_xlfn.IFS(I18="A",VLOOKUP(F18,F8数据库!C:Y,8,0),I18="B",VLOOKUP(F18,F8数据库!C:Y,14,0),I18="C",VLOOKUP(F18,F8数据库!C:Y,20,0))</f>
        <v>#N/A</v>
      </c>
      <c r="T18" s="19" t="e" cm="1">
        <f t="array" ref="T18">_xlfn.IFS(I18="A",VLOOKUP(F18,F8数据库!C:Y,9,0),I18="B",VLOOKUP(F18,F8数据库!C:Y,15,0),I18="C",VLOOKUP(F18,F8数据库!C:Y,21,0))*C18</f>
        <v>#N/A</v>
      </c>
      <c r="U18" s="18" t="e" cm="1">
        <f t="array" ref="U18">_xlfn.IFS(I18="A",VLOOKUP(F18,F8数据库!C:Y,10,0),I18="B",VLOOKUP(F18,F8数据库!C:Y,16,0),I18="C",VLOOKUP(F18,F8数据库!C:Y,22,0))</f>
        <v>#N/A</v>
      </c>
      <c r="V18" s="18" t="e" cm="1">
        <f t="array" ref="V18">_xlfn.IFS(I18="A",VLOOKUP(F18,F8数据库!C:Y,11,0),I18="B",VLOOKUP(F18,F8数据库!C:Y,17,0),I18="C",VLOOKUP(F18,F8数据库!C:Y,23,0))</f>
        <v>#N/A</v>
      </c>
      <c r="W18" s="18"/>
    </row>
    <row r="19" spans="1:23" x14ac:dyDescent="0.25">
      <c r="A19" s="22"/>
      <c r="B19" s="3"/>
      <c r="C19" s="3"/>
      <c r="D19" s="3"/>
      <c r="E19" s="18" t="e">
        <f t="shared" ref="E19:F19" si="4">VALUE(TRIM(MID(SUBSTITUTE($B19,"-",REPT(" ",99)),COLUMN(B19)*99-98,99)))</f>
        <v>#VALUE!</v>
      </c>
      <c r="F19" s="18" t="e">
        <f t="shared" si="4"/>
        <v>#VALUE!</v>
      </c>
      <c r="G19" s="18" t="str">
        <f t="shared" ref="G19:K19" si="5">TRIM(MID(SUBSTITUTE($B19,"-",REPT(" ",99)),COLUMN(D19)*99-98,99))</f>
        <v/>
      </c>
      <c r="H19" s="18" t="str">
        <f t="shared" si="5"/>
        <v/>
      </c>
      <c r="I19" s="18" t="str">
        <f t="shared" si="5"/>
        <v/>
      </c>
      <c r="J19" s="18" t="str">
        <f t="shared" si="5"/>
        <v/>
      </c>
      <c r="K19" s="18" t="str">
        <f t="shared" si="5"/>
        <v/>
      </c>
      <c r="L19" s="18" t="e">
        <f>VLOOKUP(F19,F8数据库!C:Y,3,0)</f>
        <v>#VALUE!</v>
      </c>
      <c r="M19" s="18" t="e">
        <f t="shared" si="2"/>
        <v>#VALUE!</v>
      </c>
      <c r="N19" s="19" t="e">
        <f t="shared" si="3"/>
        <v>#VALUE!</v>
      </c>
      <c r="O19" s="18" t="e">
        <f>VLOOKUP(F19,F8数据库!C:Y,4,0)</f>
        <v>#VALUE!</v>
      </c>
      <c r="P19" s="18" t="e">
        <f>VLOOKUP(G19,F8数据库!AA:AB,2,0)</f>
        <v>#N/A</v>
      </c>
      <c r="Q19" s="18"/>
      <c r="R19" s="18" t="e" cm="1">
        <f t="array" ref="R19">_xlfn.IFS(I19="A",VLOOKUP(F19,F8数据库!C:Y,7,0),I19="B",VLOOKUP(F19,F8数据库!C:Y,13,0),I19="C",VLOOKUP(F19,F8数据库!C:Y,19,0))</f>
        <v>#N/A</v>
      </c>
      <c r="S19" s="18" t="e" cm="1">
        <f t="array" ref="S19">_xlfn.IFS(I19="A",VLOOKUP(F19,F8数据库!C:Y,8,0),I19="B",VLOOKUP(F19,F8数据库!C:Y,14,0),I19="C",VLOOKUP(F19,F8数据库!C:Y,20,0))</f>
        <v>#N/A</v>
      </c>
      <c r="T19" s="19" t="e" cm="1">
        <f t="array" ref="T19">_xlfn.IFS(I19="A",VLOOKUP(F19,F8数据库!C:Y,9,0),I19="B",VLOOKUP(F19,F8数据库!C:Y,15,0),I19="C",VLOOKUP(F19,F8数据库!C:Y,21,0))*C19</f>
        <v>#N/A</v>
      </c>
      <c r="U19" s="18" t="e" cm="1">
        <f t="array" ref="U19">_xlfn.IFS(I19="A",VLOOKUP(F19,F8数据库!C:Y,10,0),I19="B",VLOOKUP(F19,F8数据库!C:Y,16,0),I19="C",VLOOKUP(F19,F8数据库!C:Y,22,0))</f>
        <v>#N/A</v>
      </c>
      <c r="V19" s="18" t="e" cm="1">
        <f t="array" ref="V19">_xlfn.IFS(I19="A",VLOOKUP(F19,F8数据库!C:Y,11,0),I19="B",VLOOKUP(F19,F8数据库!C:Y,17,0),I19="C",VLOOKUP(F19,F8数据库!C:Y,23,0))</f>
        <v>#N/A</v>
      </c>
      <c r="W19" s="18"/>
    </row>
    <row r="20" spans="1:23" x14ac:dyDescent="0.25">
      <c r="A20" s="22"/>
      <c r="B20" s="3"/>
      <c r="C20" s="3"/>
      <c r="D20" s="3"/>
      <c r="E20" s="18" t="e">
        <f t="shared" ref="E20:E83" si="6">VALUE(TRIM(MID(SUBSTITUTE($B20,"-",REPT(" ",99)),COLUMN(B20)*99-98,99)))</f>
        <v>#VALUE!</v>
      </c>
      <c r="F20" s="18" t="e">
        <f t="shared" ref="F20:F83" si="7">VALUE(TRIM(MID(SUBSTITUTE($B20,"-",REPT(" ",99)),COLUMN(C20)*99-98,99)))</f>
        <v>#VALUE!</v>
      </c>
      <c r="G20" s="18" t="str">
        <f t="shared" ref="G20:G83" si="8">TRIM(MID(SUBSTITUTE($B20,"-",REPT(" ",99)),COLUMN(D20)*99-98,99))</f>
        <v/>
      </c>
      <c r="H20" s="18" t="str">
        <f t="shared" ref="H20:H83" si="9">TRIM(MID(SUBSTITUTE($B20,"-",REPT(" ",99)),COLUMN(E20)*99-98,99))</f>
        <v/>
      </c>
      <c r="I20" s="18" t="str">
        <f t="shared" ref="I20:I83" si="10">TRIM(MID(SUBSTITUTE($B20,"-",REPT(" ",99)),COLUMN(F20)*99-98,99))</f>
        <v/>
      </c>
      <c r="J20" s="18" t="str">
        <f t="shared" ref="J20:J83" si="11">TRIM(MID(SUBSTITUTE($B20,"-",REPT(" ",99)),COLUMN(G20)*99-98,99))</f>
        <v/>
      </c>
      <c r="K20" s="18" t="str">
        <f t="shared" ref="K20:K83" si="12">TRIM(MID(SUBSTITUTE($B20,"-",REPT(" ",99)),COLUMN(H20)*99-98,99))</f>
        <v/>
      </c>
      <c r="L20" s="18" t="e">
        <f>VLOOKUP(F20,F8数据库!C:Y,3,0)</f>
        <v>#VALUE!</v>
      </c>
      <c r="M20" s="18" t="e">
        <f t="shared" ref="M20:M83" si="13">"DN"&amp;F20</f>
        <v>#VALUE!</v>
      </c>
      <c r="N20" s="19" t="e">
        <f t="shared" ref="N20:N83" si="14">(H20/1000)*C20</f>
        <v>#VALUE!</v>
      </c>
      <c r="O20" s="18" t="e">
        <f>VLOOKUP(F20,F8数据库!C:Y,4,0)</f>
        <v>#VALUE!</v>
      </c>
      <c r="P20" s="18" t="e">
        <f>VLOOKUP(G20,F8数据库!AA:AB,2,0)</f>
        <v>#N/A</v>
      </c>
      <c r="Q20" s="18"/>
      <c r="R20" s="18" t="e" cm="1">
        <f t="array" ref="R20">_xlfn.IFS(I20="A",VLOOKUP(F20,F8数据库!C:Y,7,0),I20="B",VLOOKUP(F20,F8数据库!C:Y,13,0),I20="C",VLOOKUP(F20,F8数据库!C:Y,19,0))</f>
        <v>#N/A</v>
      </c>
      <c r="S20" s="18" t="e" cm="1">
        <f t="array" ref="S20">_xlfn.IFS(I20="A",VLOOKUP(F20,F8数据库!C:Y,8,0),I20="B",VLOOKUP(F20,F8数据库!C:Y,14,0),I20="C",VLOOKUP(F20,F8数据库!C:Y,20,0))</f>
        <v>#N/A</v>
      </c>
      <c r="T20" s="19" t="e" cm="1">
        <f t="array" ref="T20">_xlfn.IFS(I20="A",VLOOKUP(F20,F8数据库!C:Y,9,0),I20="B",VLOOKUP(F20,F8数据库!C:Y,15,0),I20="C",VLOOKUP(F20,F8数据库!C:Y,21,0))*C20</f>
        <v>#N/A</v>
      </c>
      <c r="U20" s="18" t="e" cm="1">
        <f t="array" ref="U20">_xlfn.IFS(I20="A",VLOOKUP(F20,F8数据库!C:Y,10,0),I20="B",VLOOKUP(F20,F8数据库!C:Y,16,0),I20="C",VLOOKUP(F20,F8数据库!C:Y,22,0))</f>
        <v>#N/A</v>
      </c>
      <c r="V20" s="18" t="e" cm="1">
        <f t="array" ref="V20">_xlfn.IFS(I20="A",VLOOKUP(F20,F8数据库!C:Y,11,0),I20="B",VLOOKUP(F20,F8数据库!C:Y,17,0),I20="C",VLOOKUP(F20,F8数据库!C:Y,23,0))</f>
        <v>#N/A</v>
      </c>
      <c r="W20" s="18"/>
    </row>
    <row r="21" spans="1:23" x14ac:dyDescent="0.25">
      <c r="A21" s="22"/>
      <c r="B21" s="3"/>
      <c r="C21" s="3"/>
      <c r="D21" s="3"/>
      <c r="E21" s="18" t="e">
        <f t="shared" si="6"/>
        <v>#VALUE!</v>
      </c>
      <c r="F21" s="18" t="e">
        <f t="shared" si="7"/>
        <v>#VALUE!</v>
      </c>
      <c r="G21" s="18" t="str">
        <f t="shared" si="8"/>
        <v/>
      </c>
      <c r="H21" s="18" t="str">
        <f t="shared" si="9"/>
        <v/>
      </c>
      <c r="I21" s="18" t="str">
        <f t="shared" si="10"/>
        <v/>
      </c>
      <c r="J21" s="18" t="str">
        <f t="shared" si="11"/>
        <v/>
      </c>
      <c r="K21" s="18" t="str">
        <f t="shared" si="12"/>
        <v/>
      </c>
      <c r="L21" s="18" t="e">
        <f>VLOOKUP(F21,F8数据库!C:Y,3,0)</f>
        <v>#VALUE!</v>
      </c>
      <c r="M21" s="18" t="e">
        <f t="shared" si="13"/>
        <v>#VALUE!</v>
      </c>
      <c r="N21" s="19" t="e">
        <f t="shared" si="14"/>
        <v>#VALUE!</v>
      </c>
      <c r="O21" s="18" t="e">
        <f>VLOOKUP(F21,F8数据库!C:Y,4,0)</f>
        <v>#VALUE!</v>
      </c>
      <c r="P21" s="18" t="e">
        <f>VLOOKUP(G21,F8数据库!AA:AB,2,0)</f>
        <v>#N/A</v>
      </c>
      <c r="Q21" s="18"/>
      <c r="R21" s="18" t="e" cm="1">
        <f t="array" ref="R21">_xlfn.IFS(I21="A",VLOOKUP(F21,F8数据库!C:Y,7,0),I21="B",VLOOKUP(F21,F8数据库!C:Y,13,0),I21="C",VLOOKUP(F21,F8数据库!C:Y,19,0))</f>
        <v>#N/A</v>
      </c>
      <c r="S21" s="18" t="e" cm="1">
        <f t="array" ref="S21">_xlfn.IFS(I21="A",VLOOKUP(F21,F8数据库!C:Y,8,0),I21="B",VLOOKUP(F21,F8数据库!C:Y,14,0),I21="C",VLOOKUP(F21,F8数据库!C:Y,20,0))</f>
        <v>#N/A</v>
      </c>
      <c r="T21" s="19" t="e" cm="1">
        <f t="array" ref="T21">_xlfn.IFS(I21="A",VLOOKUP(F21,F8数据库!C:Y,9,0),I21="B",VLOOKUP(F21,F8数据库!C:Y,15,0),I21="C",VLOOKUP(F21,F8数据库!C:Y,21,0))*C21</f>
        <v>#N/A</v>
      </c>
      <c r="U21" s="18" t="e" cm="1">
        <f t="array" ref="U21">_xlfn.IFS(I21="A",VLOOKUP(F21,F8数据库!C:Y,10,0),I21="B",VLOOKUP(F21,F8数据库!C:Y,16,0),I21="C",VLOOKUP(F21,F8数据库!C:Y,22,0))</f>
        <v>#N/A</v>
      </c>
      <c r="V21" s="18" t="e" cm="1">
        <f t="array" ref="V21">_xlfn.IFS(I21="A",VLOOKUP(F21,F8数据库!C:Y,11,0),I21="B",VLOOKUP(F21,F8数据库!C:Y,17,0),I21="C",VLOOKUP(F21,F8数据库!C:Y,23,0))</f>
        <v>#N/A</v>
      </c>
      <c r="W21" s="18"/>
    </row>
    <row r="22" spans="1:23" x14ac:dyDescent="0.25">
      <c r="A22" s="22"/>
      <c r="B22" s="3"/>
      <c r="C22" s="3"/>
      <c r="D22" s="3"/>
      <c r="E22" s="18" t="e">
        <f t="shared" si="6"/>
        <v>#VALUE!</v>
      </c>
      <c r="F22" s="18" t="e">
        <f t="shared" si="7"/>
        <v>#VALUE!</v>
      </c>
      <c r="G22" s="18" t="str">
        <f t="shared" si="8"/>
        <v/>
      </c>
      <c r="H22" s="18" t="str">
        <f t="shared" si="9"/>
        <v/>
      </c>
      <c r="I22" s="18" t="str">
        <f t="shared" si="10"/>
        <v/>
      </c>
      <c r="J22" s="18" t="str">
        <f t="shared" si="11"/>
        <v/>
      </c>
      <c r="K22" s="18" t="str">
        <f t="shared" si="12"/>
        <v/>
      </c>
      <c r="L22" s="18" t="e">
        <f>VLOOKUP(F22,F8数据库!C:Y,3,0)</f>
        <v>#VALUE!</v>
      </c>
      <c r="M22" s="18" t="e">
        <f t="shared" si="13"/>
        <v>#VALUE!</v>
      </c>
      <c r="N22" s="19" t="e">
        <f t="shared" si="14"/>
        <v>#VALUE!</v>
      </c>
      <c r="O22" s="18" t="e">
        <f>VLOOKUP(F22,F8数据库!C:Y,4,0)</f>
        <v>#VALUE!</v>
      </c>
      <c r="P22" s="18" t="e">
        <f>VLOOKUP(G22,F8数据库!AA:AB,2,0)</f>
        <v>#N/A</v>
      </c>
      <c r="Q22" s="18"/>
      <c r="R22" s="18" t="e" cm="1">
        <f t="array" ref="R22">_xlfn.IFS(I22="A",VLOOKUP(F22,F8数据库!C:Y,7,0),I22="B",VLOOKUP(F22,F8数据库!C:Y,13,0),I22="C",VLOOKUP(F22,F8数据库!C:Y,19,0))</f>
        <v>#N/A</v>
      </c>
      <c r="S22" s="18" t="e" cm="1">
        <f t="array" ref="S22">_xlfn.IFS(I22="A",VLOOKUP(F22,F8数据库!C:Y,8,0),I22="B",VLOOKUP(F22,F8数据库!C:Y,14,0),I22="C",VLOOKUP(F22,F8数据库!C:Y,20,0))</f>
        <v>#N/A</v>
      </c>
      <c r="T22" s="19" t="e" cm="1">
        <f t="array" ref="T22">_xlfn.IFS(I22="A",VLOOKUP(F22,F8数据库!C:Y,9,0),I22="B",VLOOKUP(F22,F8数据库!C:Y,15,0),I22="C",VLOOKUP(F22,F8数据库!C:Y,21,0))*C22</f>
        <v>#N/A</v>
      </c>
      <c r="U22" s="18" t="e" cm="1">
        <f t="array" ref="U22">_xlfn.IFS(I22="A",VLOOKUP(F22,F8数据库!C:Y,10,0),I22="B",VLOOKUP(F22,F8数据库!C:Y,16,0),I22="C",VLOOKUP(F22,F8数据库!C:Y,22,0))</f>
        <v>#N/A</v>
      </c>
      <c r="V22" s="18" t="e" cm="1">
        <f t="array" ref="V22">_xlfn.IFS(I22="A",VLOOKUP(F22,F8数据库!C:Y,11,0),I22="B",VLOOKUP(F22,F8数据库!C:Y,17,0),I22="C",VLOOKUP(F22,F8数据库!C:Y,23,0))</f>
        <v>#N/A</v>
      </c>
      <c r="W22" s="18"/>
    </row>
    <row r="23" spans="1:23" x14ac:dyDescent="0.25">
      <c r="A23" s="22"/>
      <c r="B23" s="3"/>
      <c r="C23" s="3"/>
      <c r="D23" s="3"/>
      <c r="E23" s="18" t="e">
        <f t="shared" si="6"/>
        <v>#VALUE!</v>
      </c>
      <c r="F23" s="18" t="e">
        <f t="shared" si="7"/>
        <v>#VALUE!</v>
      </c>
      <c r="G23" s="18" t="str">
        <f t="shared" si="8"/>
        <v/>
      </c>
      <c r="H23" s="18" t="str">
        <f t="shared" si="9"/>
        <v/>
      </c>
      <c r="I23" s="18" t="str">
        <f t="shared" si="10"/>
        <v/>
      </c>
      <c r="J23" s="18" t="str">
        <f t="shared" si="11"/>
        <v/>
      </c>
      <c r="K23" s="18" t="str">
        <f t="shared" si="12"/>
        <v/>
      </c>
      <c r="L23" s="18" t="e">
        <f>VLOOKUP(F23,F8数据库!C:Y,3,0)</f>
        <v>#VALUE!</v>
      </c>
      <c r="M23" s="18" t="e">
        <f t="shared" si="13"/>
        <v>#VALUE!</v>
      </c>
      <c r="N23" s="19" t="e">
        <f t="shared" si="14"/>
        <v>#VALUE!</v>
      </c>
      <c r="O23" s="18" t="e">
        <f>VLOOKUP(F23,F8数据库!C:Y,4,0)</f>
        <v>#VALUE!</v>
      </c>
      <c r="P23" s="18" t="e">
        <f>VLOOKUP(G23,F8数据库!AA:AB,2,0)</f>
        <v>#N/A</v>
      </c>
      <c r="Q23" s="18"/>
      <c r="R23" s="18" t="e" cm="1">
        <f t="array" ref="R23">_xlfn.IFS(I23="A",VLOOKUP(F23,F8数据库!C:Y,7,0),I23="B",VLOOKUP(F23,F8数据库!C:Y,13,0),I23="C",VLOOKUP(F23,F8数据库!C:Y,19,0))</f>
        <v>#N/A</v>
      </c>
      <c r="S23" s="18" t="e" cm="1">
        <f t="array" ref="S23">_xlfn.IFS(I23="A",VLOOKUP(F23,F8数据库!C:Y,8,0),I23="B",VLOOKUP(F23,F8数据库!C:Y,14,0),I23="C",VLOOKUP(F23,F8数据库!C:Y,20,0))</f>
        <v>#N/A</v>
      </c>
      <c r="T23" s="19" t="e" cm="1">
        <f t="array" ref="T23">_xlfn.IFS(I23="A",VLOOKUP(F23,F8数据库!C:Y,9,0),I23="B",VLOOKUP(F23,F8数据库!C:Y,15,0),I23="C",VLOOKUP(F23,F8数据库!C:Y,21,0))*C23</f>
        <v>#N/A</v>
      </c>
      <c r="U23" s="18" t="e" cm="1">
        <f t="array" ref="U23">_xlfn.IFS(I23="A",VLOOKUP(F23,F8数据库!C:Y,10,0),I23="B",VLOOKUP(F23,F8数据库!C:Y,16,0),I23="C",VLOOKUP(F23,F8数据库!C:Y,22,0))</f>
        <v>#N/A</v>
      </c>
      <c r="V23" s="18" t="e" cm="1">
        <f t="array" ref="V23">_xlfn.IFS(I23="A",VLOOKUP(F23,F8数据库!C:Y,11,0),I23="B",VLOOKUP(F23,F8数据库!C:Y,17,0),I23="C",VLOOKUP(F23,F8数据库!C:Y,23,0))</f>
        <v>#N/A</v>
      </c>
      <c r="W23" s="18"/>
    </row>
    <row r="24" spans="1:23" x14ac:dyDescent="0.25">
      <c r="A24" s="22"/>
      <c r="B24" s="3"/>
      <c r="C24" s="3"/>
      <c r="D24" s="3"/>
      <c r="E24" s="18" t="e">
        <f t="shared" si="6"/>
        <v>#VALUE!</v>
      </c>
      <c r="F24" s="18" t="e">
        <f t="shared" si="7"/>
        <v>#VALUE!</v>
      </c>
      <c r="G24" s="18" t="str">
        <f t="shared" si="8"/>
        <v/>
      </c>
      <c r="H24" s="18" t="str">
        <f t="shared" si="9"/>
        <v/>
      </c>
      <c r="I24" s="18" t="str">
        <f t="shared" si="10"/>
        <v/>
      </c>
      <c r="J24" s="18" t="str">
        <f t="shared" si="11"/>
        <v/>
      </c>
      <c r="K24" s="18" t="str">
        <f t="shared" si="12"/>
        <v/>
      </c>
      <c r="L24" s="18" t="e">
        <f>VLOOKUP(F24,F8数据库!C:Y,3,0)</f>
        <v>#VALUE!</v>
      </c>
      <c r="M24" s="18" t="e">
        <f t="shared" si="13"/>
        <v>#VALUE!</v>
      </c>
      <c r="N24" s="19" t="e">
        <f t="shared" si="14"/>
        <v>#VALUE!</v>
      </c>
      <c r="O24" s="18" t="e">
        <f>VLOOKUP(F24,F8数据库!C:Y,4,0)</f>
        <v>#VALUE!</v>
      </c>
      <c r="P24" s="18" t="e">
        <f>VLOOKUP(G24,F8数据库!AA:AB,2,0)</f>
        <v>#N/A</v>
      </c>
      <c r="Q24" s="18"/>
      <c r="R24" s="18" t="e" cm="1">
        <f t="array" ref="R24">_xlfn.IFS(I24="A",VLOOKUP(F24,F8数据库!C:Y,7,0),I24="B",VLOOKUP(F24,F8数据库!C:Y,13,0),I24="C",VLOOKUP(F24,F8数据库!C:Y,19,0))</f>
        <v>#N/A</v>
      </c>
      <c r="S24" s="18" t="e" cm="1">
        <f t="array" ref="S24">_xlfn.IFS(I24="A",VLOOKUP(F24,F8数据库!C:Y,8,0),I24="B",VLOOKUP(F24,F8数据库!C:Y,14,0),I24="C",VLOOKUP(F24,F8数据库!C:Y,20,0))</f>
        <v>#N/A</v>
      </c>
      <c r="T24" s="19" t="e" cm="1">
        <f t="array" ref="T24">_xlfn.IFS(I24="A",VLOOKUP(F24,F8数据库!C:Y,9,0),I24="B",VLOOKUP(F24,F8数据库!C:Y,15,0),I24="C",VLOOKUP(F24,F8数据库!C:Y,21,0))*C24</f>
        <v>#N/A</v>
      </c>
      <c r="U24" s="18" t="e" cm="1">
        <f t="array" ref="U24">_xlfn.IFS(I24="A",VLOOKUP(F24,F8数据库!C:Y,10,0),I24="B",VLOOKUP(F24,F8数据库!C:Y,16,0),I24="C",VLOOKUP(F24,F8数据库!C:Y,22,0))</f>
        <v>#N/A</v>
      </c>
      <c r="V24" s="18" t="e" cm="1">
        <f t="array" ref="V24">_xlfn.IFS(I24="A",VLOOKUP(F24,F8数据库!C:Y,11,0),I24="B",VLOOKUP(F24,F8数据库!C:Y,17,0),I24="C",VLOOKUP(F24,F8数据库!C:Y,23,0))</f>
        <v>#N/A</v>
      </c>
      <c r="W24" s="18"/>
    </row>
    <row r="25" spans="1:23" x14ac:dyDescent="0.25">
      <c r="A25" s="22"/>
      <c r="B25" s="3"/>
      <c r="C25" s="3"/>
      <c r="D25" s="3"/>
      <c r="E25" s="18" t="e">
        <f t="shared" si="6"/>
        <v>#VALUE!</v>
      </c>
      <c r="F25" s="18" t="e">
        <f t="shared" si="7"/>
        <v>#VALUE!</v>
      </c>
      <c r="G25" s="18" t="str">
        <f t="shared" si="8"/>
        <v/>
      </c>
      <c r="H25" s="18" t="str">
        <f t="shared" si="9"/>
        <v/>
      </c>
      <c r="I25" s="18" t="str">
        <f t="shared" si="10"/>
        <v/>
      </c>
      <c r="J25" s="18" t="str">
        <f t="shared" si="11"/>
        <v/>
      </c>
      <c r="K25" s="18" t="str">
        <f t="shared" si="12"/>
        <v/>
      </c>
      <c r="L25" s="18" t="e">
        <f>VLOOKUP(F25,F8数据库!C:Y,3,0)</f>
        <v>#VALUE!</v>
      </c>
      <c r="M25" s="18" t="e">
        <f t="shared" si="13"/>
        <v>#VALUE!</v>
      </c>
      <c r="N25" s="19" t="e">
        <f t="shared" si="14"/>
        <v>#VALUE!</v>
      </c>
      <c r="O25" s="18" t="e">
        <f>VLOOKUP(F25,F8数据库!C:Y,4,0)</f>
        <v>#VALUE!</v>
      </c>
      <c r="P25" s="18" t="e">
        <f>VLOOKUP(G25,F8数据库!AA:AB,2,0)</f>
        <v>#N/A</v>
      </c>
      <c r="Q25" s="18"/>
      <c r="R25" s="18" t="e" cm="1">
        <f t="array" ref="R25">_xlfn.IFS(I25="A",VLOOKUP(F25,F8数据库!C:Y,7,0),I25="B",VLOOKUP(F25,F8数据库!C:Y,13,0),I25="C",VLOOKUP(F25,F8数据库!C:Y,19,0))</f>
        <v>#N/A</v>
      </c>
      <c r="S25" s="18" t="e" cm="1">
        <f t="array" ref="S25">_xlfn.IFS(I25="A",VLOOKUP(F25,F8数据库!C:Y,8,0),I25="B",VLOOKUP(F25,F8数据库!C:Y,14,0),I25="C",VLOOKUP(F25,F8数据库!C:Y,20,0))</f>
        <v>#N/A</v>
      </c>
      <c r="T25" s="19" t="e" cm="1">
        <f t="array" ref="T25">_xlfn.IFS(I25="A",VLOOKUP(F25,F8数据库!C:Y,9,0),I25="B",VLOOKUP(F25,F8数据库!C:Y,15,0),I25="C",VLOOKUP(F25,F8数据库!C:Y,21,0))*C25</f>
        <v>#N/A</v>
      </c>
      <c r="U25" s="18" t="e" cm="1">
        <f t="array" ref="U25">_xlfn.IFS(I25="A",VLOOKUP(F25,F8数据库!C:Y,10,0),I25="B",VLOOKUP(F25,F8数据库!C:Y,16,0),I25="C",VLOOKUP(F25,F8数据库!C:Y,22,0))</f>
        <v>#N/A</v>
      </c>
      <c r="V25" s="18" t="e" cm="1">
        <f t="array" ref="V25">_xlfn.IFS(I25="A",VLOOKUP(F25,F8数据库!C:Y,11,0),I25="B",VLOOKUP(F25,F8数据库!C:Y,17,0),I25="C",VLOOKUP(F25,F8数据库!C:Y,23,0))</f>
        <v>#N/A</v>
      </c>
      <c r="W25" s="18"/>
    </row>
    <row r="26" spans="1:23" x14ac:dyDescent="0.25">
      <c r="A26" s="22"/>
      <c r="B26" s="3"/>
      <c r="C26" s="3"/>
      <c r="D26" s="3"/>
      <c r="E26" s="18" t="e">
        <f t="shared" si="6"/>
        <v>#VALUE!</v>
      </c>
      <c r="F26" s="18" t="e">
        <f t="shared" si="7"/>
        <v>#VALUE!</v>
      </c>
      <c r="G26" s="18" t="str">
        <f t="shared" si="8"/>
        <v/>
      </c>
      <c r="H26" s="18" t="str">
        <f t="shared" si="9"/>
        <v/>
      </c>
      <c r="I26" s="18" t="str">
        <f t="shared" si="10"/>
        <v/>
      </c>
      <c r="J26" s="18" t="str">
        <f t="shared" si="11"/>
        <v/>
      </c>
      <c r="K26" s="18" t="str">
        <f t="shared" si="12"/>
        <v/>
      </c>
      <c r="L26" s="18" t="e">
        <f>VLOOKUP(F26,F8数据库!C:Y,3,0)</f>
        <v>#VALUE!</v>
      </c>
      <c r="M26" s="18" t="e">
        <f t="shared" si="13"/>
        <v>#VALUE!</v>
      </c>
      <c r="N26" s="19" t="e">
        <f t="shared" si="14"/>
        <v>#VALUE!</v>
      </c>
      <c r="O26" s="18" t="e">
        <f>VLOOKUP(F26,F8数据库!C:Y,4,0)</f>
        <v>#VALUE!</v>
      </c>
      <c r="P26" s="18" t="e">
        <f>VLOOKUP(G26,F8数据库!AA:AB,2,0)</f>
        <v>#N/A</v>
      </c>
      <c r="Q26" s="18"/>
      <c r="R26" s="18" t="e" cm="1">
        <f t="array" ref="R26">_xlfn.IFS(I26="A",VLOOKUP(F26,F8数据库!C:Y,7,0),I26="B",VLOOKUP(F26,F8数据库!C:Y,13,0),I26="C",VLOOKUP(F26,F8数据库!C:Y,19,0))</f>
        <v>#N/A</v>
      </c>
      <c r="S26" s="18" t="e" cm="1">
        <f t="array" ref="S26">_xlfn.IFS(I26="A",VLOOKUP(F26,F8数据库!C:Y,8,0),I26="B",VLOOKUP(F26,F8数据库!C:Y,14,0),I26="C",VLOOKUP(F26,F8数据库!C:Y,20,0))</f>
        <v>#N/A</v>
      </c>
      <c r="T26" s="19" t="e" cm="1">
        <f t="array" ref="T26">_xlfn.IFS(I26="A",VLOOKUP(F26,F8数据库!C:Y,9,0),I26="B",VLOOKUP(F26,F8数据库!C:Y,15,0),I26="C",VLOOKUP(F26,F8数据库!C:Y,21,0))*C26</f>
        <v>#N/A</v>
      </c>
      <c r="U26" s="18" t="e" cm="1">
        <f t="array" ref="U26">_xlfn.IFS(I26="A",VLOOKUP(F26,F8数据库!C:Y,10,0),I26="B",VLOOKUP(F26,F8数据库!C:Y,16,0),I26="C",VLOOKUP(F26,F8数据库!C:Y,22,0))</f>
        <v>#N/A</v>
      </c>
      <c r="V26" s="18" t="e" cm="1">
        <f t="array" ref="V26">_xlfn.IFS(I26="A",VLOOKUP(F26,F8数据库!C:Y,11,0),I26="B",VLOOKUP(F26,F8数据库!C:Y,17,0),I26="C",VLOOKUP(F26,F8数据库!C:Y,23,0))</f>
        <v>#N/A</v>
      </c>
      <c r="W26" s="18"/>
    </row>
    <row r="27" spans="1:23" x14ac:dyDescent="0.25">
      <c r="A27" s="22"/>
      <c r="B27" s="3"/>
      <c r="C27" s="3"/>
      <c r="D27" s="3"/>
      <c r="E27" s="18" t="e">
        <f t="shared" si="6"/>
        <v>#VALUE!</v>
      </c>
      <c r="F27" s="18" t="e">
        <f t="shared" si="7"/>
        <v>#VALUE!</v>
      </c>
      <c r="G27" s="18" t="str">
        <f t="shared" si="8"/>
        <v/>
      </c>
      <c r="H27" s="18" t="str">
        <f t="shared" si="9"/>
        <v/>
      </c>
      <c r="I27" s="18" t="str">
        <f t="shared" si="10"/>
        <v/>
      </c>
      <c r="J27" s="18" t="str">
        <f t="shared" si="11"/>
        <v/>
      </c>
      <c r="K27" s="18" t="str">
        <f t="shared" si="12"/>
        <v/>
      </c>
      <c r="L27" s="18" t="e">
        <f>VLOOKUP(F27,F8数据库!C:Y,3,0)</f>
        <v>#VALUE!</v>
      </c>
      <c r="M27" s="18" t="e">
        <f t="shared" si="13"/>
        <v>#VALUE!</v>
      </c>
      <c r="N27" s="19" t="e">
        <f t="shared" si="14"/>
        <v>#VALUE!</v>
      </c>
      <c r="O27" s="18" t="e">
        <f>VLOOKUP(F27,F8数据库!C:Y,4,0)</f>
        <v>#VALUE!</v>
      </c>
      <c r="P27" s="18" t="e">
        <f>VLOOKUP(G27,F8数据库!AA:AB,2,0)</f>
        <v>#N/A</v>
      </c>
      <c r="Q27" s="18"/>
      <c r="R27" s="18" t="e" cm="1">
        <f t="array" ref="R27">_xlfn.IFS(I27="A",VLOOKUP(F27,F8数据库!C:Y,7,0),I27="B",VLOOKUP(F27,F8数据库!C:Y,13,0),I27="C",VLOOKUP(F27,F8数据库!C:Y,19,0))</f>
        <v>#N/A</v>
      </c>
      <c r="S27" s="18" t="e" cm="1">
        <f t="array" ref="S27">_xlfn.IFS(I27="A",VLOOKUP(F27,F8数据库!C:Y,8,0),I27="B",VLOOKUP(F27,F8数据库!C:Y,14,0),I27="C",VLOOKUP(F27,F8数据库!C:Y,20,0))</f>
        <v>#N/A</v>
      </c>
      <c r="T27" s="19" t="e" cm="1">
        <f t="array" ref="T27">_xlfn.IFS(I27="A",VLOOKUP(F27,F8数据库!C:Y,9,0),I27="B",VLOOKUP(F27,F8数据库!C:Y,15,0),I27="C",VLOOKUP(F27,F8数据库!C:Y,21,0))*C27</f>
        <v>#N/A</v>
      </c>
      <c r="U27" s="18" t="e" cm="1">
        <f t="array" ref="U27">_xlfn.IFS(I27="A",VLOOKUP(F27,F8数据库!C:Y,10,0),I27="B",VLOOKUP(F27,F8数据库!C:Y,16,0),I27="C",VLOOKUP(F27,F8数据库!C:Y,22,0))</f>
        <v>#N/A</v>
      </c>
      <c r="V27" s="18" t="e" cm="1">
        <f t="array" ref="V27">_xlfn.IFS(I27="A",VLOOKUP(F27,F8数据库!C:Y,11,0),I27="B",VLOOKUP(F27,F8数据库!C:Y,17,0),I27="C",VLOOKUP(F27,F8数据库!C:Y,23,0))</f>
        <v>#N/A</v>
      </c>
      <c r="W27" s="18"/>
    </row>
    <row r="28" spans="1:23" x14ac:dyDescent="0.25">
      <c r="A28" s="22"/>
      <c r="B28" s="3"/>
      <c r="C28" s="3"/>
      <c r="D28" s="3"/>
      <c r="E28" s="18" t="e">
        <f t="shared" si="6"/>
        <v>#VALUE!</v>
      </c>
      <c r="F28" s="18" t="e">
        <f t="shared" si="7"/>
        <v>#VALUE!</v>
      </c>
      <c r="G28" s="18" t="str">
        <f t="shared" si="8"/>
        <v/>
      </c>
      <c r="H28" s="18" t="str">
        <f t="shared" si="9"/>
        <v/>
      </c>
      <c r="I28" s="18" t="str">
        <f t="shared" si="10"/>
        <v/>
      </c>
      <c r="J28" s="18" t="str">
        <f t="shared" si="11"/>
        <v/>
      </c>
      <c r="K28" s="18" t="str">
        <f t="shared" si="12"/>
        <v/>
      </c>
      <c r="L28" s="18" t="e">
        <f>VLOOKUP(F28,F8数据库!C:Y,3,0)</f>
        <v>#VALUE!</v>
      </c>
      <c r="M28" s="18" t="e">
        <f t="shared" si="13"/>
        <v>#VALUE!</v>
      </c>
      <c r="N28" s="19" t="e">
        <f t="shared" si="14"/>
        <v>#VALUE!</v>
      </c>
      <c r="O28" s="18" t="e">
        <f>VLOOKUP(F28,F8数据库!C:Y,4,0)</f>
        <v>#VALUE!</v>
      </c>
      <c r="P28" s="18" t="e">
        <f>VLOOKUP(G28,F8数据库!AA:AB,2,0)</f>
        <v>#N/A</v>
      </c>
      <c r="Q28" s="18"/>
      <c r="R28" s="18" t="e" cm="1">
        <f t="array" ref="R28">_xlfn.IFS(I28="A",VLOOKUP(F28,F8数据库!C:Y,7,0),I28="B",VLOOKUP(F28,F8数据库!C:Y,13,0),I28="C",VLOOKUP(F28,F8数据库!C:Y,19,0))</f>
        <v>#N/A</v>
      </c>
      <c r="S28" s="18" t="e" cm="1">
        <f t="array" ref="S28">_xlfn.IFS(I28="A",VLOOKUP(F28,F8数据库!C:Y,8,0),I28="B",VLOOKUP(F28,F8数据库!C:Y,14,0),I28="C",VLOOKUP(F28,F8数据库!C:Y,20,0))</f>
        <v>#N/A</v>
      </c>
      <c r="T28" s="19" t="e" cm="1">
        <f t="array" ref="T28">_xlfn.IFS(I28="A",VLOOKUP(F28,F8数据库!C:Y,9,0),I28="B",VLOOKUP(F28,F8数据库!C:Y,15,0),I28="C",VLOOKUP(F28,F8数据库!C:Y,21,0))*C28</f>
        <v>#N/A</v>
      </c>
      <c r="U28" s="18" t="e" cm="1">
        <f t="array" ref="U28">_xlfn.IFS(I28="A",VLOOKUP(F28,F8数据库!C:Y,10,0),I28="B",VLOOKUP(F28,F8数据库!C:Y,16,0),I28="C",VLOOKUP(F28,F8数据库!C:Y,22,0))</f>
        <v>#N/A</v>
      </c>
      <c r="V28" s="18" t="e" cm="1">
        <f t="array" ref="V28">_xlfn.IFS(I28="A",VLOOKUP(F28,F8数据库!C:Y,11,0),I28="B",VLOOKUP(F28,F8数据库!C:Y,17,0),I28="C",VLOOKUP(F28,F8数据库!C:Y,23,0))</f>
        <v>#N/A</v>
      </c>
      <c r="W28" s="18"/>
    </row>
    <row r="29" spans="1:23" x14ac:dyDescent="0.25">
      <c r="A29" s="22"/>
      <c r="B29" s="3"/>
      <c r="C29" s="3"/>
      <c r="D29" s="3"/>
      <c r="E29" s="18" t="e">
        <f t="shared" si="6"/>
        <v>#VALUE!</v>
      </c>
      <c r="F29" s="18" t="e">
        <f t="shared" si="7"/>
        <v>#VALUE!</v>
      </c>
      <c r="G29" s="18" t="str">
        <f t="shared" si="8"/>
        <v/>
      </c>
      <c r="H29" s="18" t="str">
        <f t="shared" si="9"/>
        <v/>
      </c>
      <c r="I29" s="18" t="str">
        <f t="shared" si="10"/>
        <v/>
      </c>
      <c r="J29" s="18" t="str">
        <f t="shared" si="11"/>
        <v/>
      </c>
      <c r="K29" s="18" t="str">
        <f t="shared" si="12"/>
        <v/>
      </c>
      <c r="L29" s="18" t="e">
        <f>VLOOKUP(F29,F8数据库!C:Y,3,0)</f>
        <v>#VALUE!</v>
      </c>
      <c r="M29" s="18" t="e">
        <f t="shared" si="13"/>
        <v>#VALUE!</v>
      </c>
      <c r="N29" s="19" t="e">
        <f t="shared" si="14"/>
        <v>#VALUE!</v>
      </c>
      <c r="O29" s="18" t="e">
        <f>VLOOKUP(F29,F8数据库!C:Y,4,0)</f>
        <v>#VALUE!</v>
      </c>
      <c r="P29" s="18" t="e">
        <f>VLOOKUP(G29,F8数据库!AA:AB,2,0)</f>
        <v>#N/A</v>
      </c>
      <c r="Q29" s="18"/>
      <c r="R29" s="18" t="e" cm="1">
        <f t="array" ref="R29">_xlfn.IFS(I29="A",VLOOKUP(F29,F8数据库!C:Y,7,0),I29="B",VLOOKUP(F29,F8数据库!C:Y,13,0),I29="C",VLOOKUP(F29,F8数据库!C:Y,19,0))</f>
        <v>#N/A</v>
      </c>
      <c r="S29" s="18" t="e" cm="1">
        <f t="array" ref="S29">_xlfn.IFS(I29="A",VLOOKUP(F29,F8数据库!C:Y,8,0),I29="B",VLOOKUP(F29,F8数据库!C:Y,14,0),I29="C",VLOOKUP(F29,F8数据库!C:Y,20,0))</f>
        <v>#N/A</v>
      </c>
      <c r="T29" s="19" t="e" cm="1">
        <f t="array" ref="T29">_xlfn.IFS(I29="A",VLOOKUP(F29,F8数据库!C:Y,9,0),I29="B",VLOOKUP(F29,F8数据库!C:Y,15,0),I29="C",VLOOKUP(F29,F8数据库!C:Y,21,0))*C29</f>
        <v>#N/A</v>
      </c>
      <c r="U29" s="18" t="e" cm="1">
        <f t="array" ref="U29">_xlfn.IFS(I29="A",VLOOKUP(F29,F8数据库!C:Y,10,0),I29="B",VLOOKUP(F29,F8数据库!C:Y,16,0),I29="C",VLOOKUP(F29,F8数据库!C:Y,22,0))</f>
        <v>#N/A</v>
      </c>
      <c r="V29" s="18" t="e" cm="1">
        <f t="array" ref="V29">_xlfn.IFS(I29="A",VLOOKUP(F29,F8数据库!C:Y,11,0),I29="B",VLOOKUP(F29,F8数据库!C:Y,17,0),I29="C",VLOOKUP(F29,F8数据库!C:Y,23,0))</f>
        <v>#N/A</v>
      </c>
      <c r="W29" s="18"/>
    </row>
    <row r="30" spans="1:23" x14ac:dyDescent="0.25">
      <c r="A30" s="22"/>
      <c r="B30" s="3"/>
      <c r="C30" s="3"/>
      <c r="D30" s="3"/>
      <c r="E30" s="18" t="e">
        <f t="shared" si="6"/>
        <v>#VALUE!</v>
      </c>
      <c r="F30" s="18" t="e">
        <f t="shared" si="7"/>
        <v>#VALUE!</v>
      </c>
      <c r="G30" s="18" t="str">
        <f t="shared" si="8"/>
        <v/>
      </c>
      <c r="H30" s="18" t="str">
        <f t="shared" si="9"/>
        <v/>
      </c>
      <c r="I30" s="18" t="str">
        <f t="shared" si="10"/>
        <v/>
      </c>
      <c r="J30" s="18" t="str">
        <f t="shared" si="11"/>
        <v/>
      </c>
      <c r="K30" s="18" t="str">
        <f t="shared" si="12"/>
        <v/>
      </c>
      <c r="L30" s="18" t="e">
        <f>VLOOKUP(F30,F8数据库!C:Y,3,0)</f>
        <v>#VALUE!</v>
      </c>
      <c r="M30" s="18" t="e">
        <f t="shared" si="13"/>
        <v>#VALUE!</v>
      </c>
      <c r="N30" s="19" t="e">
        <f t="shared" si="14"/>
        <v>#VALUE!</v>
      </c>
      <c r="O30" s="18" t="e">
        <f>VLOOKUP(F30,F8数据库!C:Y,4,0)</f>
        <v>#VALUE!</v>
      </c>
      <c r="P30" s="18" t="e">
        <f>VLOOKUP(G30,F8数据库!AA:AB,2,0)</f>
        <v>#N/A</v>
      </c>
      <c r="Q30" s="18"/>
      <c r="R30" s="18" t="e" cm="1">
        <f t="array" ref="R30">_xlfn.IFS(I30="A",VLOOKUP(F30,F8数据库!C:Y,7,0),I30="B",VLOOKUP(F30,F8数据库!C:Y,13,0),I30="C",VLOOKUP(F30,F8数据库!C:Y,19,0))</f>
        <v>#N/A</v>
      </c>
      <c r="S30" s="18" t="e" cm="1">
        <f t="array" ref="S30">_xlfn.IFS(I30="A",VLOOKUP(F30,F8数据库!C:Y,8,0),I30="B",VLOOKUP(F30,F8数据库!C:Y,14,0),I30="C",VLOOKUP(F30,F8数据库!C:Y,20,0))</f>
        <v>#N/A</v>
      </c>
      <c r="T30" s="19" t="e" cm="1">
        <f t="array" ref="T30">_xlfn.IFS(I30="A",VLOOKUP(F30,F8数据库!C:Y,9,0),I30="B",VLOOKUP(F30,F8数据库!C:Y,15,0),I30="C",VLOOKUP(F30,F8数据库!C:Y,21,0))*C30</f>
        <v>#N/A</v>
      </c>
      <c r="U30" s="18" t="e" cm="1">
        <f t="array" ref="U30">_xlfn.IFS(I30="A",VLOOKUP(F30,F8数据库!C:Y,10,0),I30="B",VLOOKUP(F30,F8数据库!C:Y,16,0),I30="C",VLOOKUP(F30,F8数据库!C:Y,22,0))</f>
        <v>#N/A</v>
      </c>
      <c r="V30" s="18" t="e" cm="1">
        <f t="array" ref="V30">_xlfn.IFS(I30="A",VLOOKUP(F30,F8数据库!C:Y,11,0),I30="B",VLOOKUP(F30,F8数据库!C:Y,17,0),I30="C",VLOOKUP(F30,F8数据库!C:Y,23,0))</f>
        <v>#N/A</v>
      </c>
      <c r="W30" s="18"/>
    </row>
    <row r="31" spans="1:23" x14ac:dyDescent="0.25">
      <c r="A31" s="22"/>
      <c r="B31" s="3"/>
      <c r="C31" s="3"/>
      <c r="D31" s="3"/>
      <c r="E31" s="18" t="e">
        <f t="shared" si="6"/>
        <v>#VALUE!</v>
      </c>
      <c r="F31" s="18" t="e">
        <f t="shared" si="7"/>
        <v>#VALUE!</v>
      </c>
      <c r="G31" s="18" t="str">
        <f t="shared" si="8"/>
        <v/>
      </c>
      <c r="H31" s="18" t="str">
        <f t="shared" si="9"/>
        <v/>
      </c>
      <c r="I31" s="18" t="str">
        <f t="shared" si="10"/>
        <v/>
      </c>
      <c r="J31" s="18" t="str">
        <f t="shared" si="11"/>
        <v/>
      </c>
      <c r="K31" s="18" t="str">
        <f t="shared" si="12"/>
        <v/>
      </c>
      <c r="L31" s="18" t="e">
        <f>VLOOKUP(F31,F8数据库!C:Y,3,0)</f>
        <v>#VALUE!</v>
      </c>
      <c r="M31" s="18" t="e">
        <f t="shared" si="13"/>
        <v>#VALUE!</v>
      </c>
      <c r="N31" s="19" t="e">
        <f t="shared" si="14"/>
        <v>#VALUE!</v>
      </c>
      <c r="O31" s="18" t="e">
        <f>VLOOKUP(F31,F8数据库!C:Y,4,0)</f>
        <v>#VALUE!</v>
      </c>
      <c r="P31" s="18" t="e">
        <f>VLOOKUP(G31,F8数据库!AA:AB,2,0)</f>
        <v>#N/A</v>
      </c>
      <c r="Q31" s="18"/>
      <c r="R31" s="18" t="e" cm="1">
        <f t="array" ref="R31">_xlfn.IFS(I31="A",VLOOKUP(F31,F8数据库!C:Y,7,0),I31="B",VLOOKUP(F31,F8数据库!C:Y,13,0),I31="C",VLOOKUP(F31,F8数据库!C:Y,19,0))</f>
        <v>#N/A</v>
      </c>
      <c r="S31" s="18" t="e" cm="1">
        <f t="array" ref="S31">_xlfn.IFS(I31="A",VLOOKUP(F31,F8数据库!C:Y,8,0),I31="B",VLOOKUP(F31,F8数据库!C:Y,14,0),I31="C",VLOOKUP(F31,F8数据库!C:Y,20,0))</f>
        <v>#N/A</v>
      </c>
      <c r="T31" s="19" t="e" cm="1">
        <f t="array" ref="T31">_xlfn.IFS(I31="A",VLOOKUP(F31,F8数据库!C:Y,9,0),I31="B",VLOOKUP(F31,F8数据库!C:Y,15,0),I31="C",VLOOKUP(F31,F8数据库!C:Y,21,0))*C31</f>
        <v>#N/A</v>
      </c>
      <c r="U31" s="18" t="e" cm="1">
        <f t="array" ref="U31">_xlfn.IFS(I31="A",VLOOKUP(F31,F8数据库!C:Y,10,0),I31="B",VLOOKUP(F31,F8数据库!C:Y,16,0),I31="C",VLOOKUP(F31,F8数据库!C:Y,22,0))</f>
        <v>#N/A</v>
      </c>
      <c r="V31" s="18" t="e" cm="1">
        <f t="array" ref="V31">_xlfn.IFS(I31="A",VLOOKUP(F31,F8数据库!C:Y,11,0),I31="B",VLOOKUP(F31,F8数据库!C:Y,17,0),I31="C",VLOOKUP(F31,F8数据库!C:Y,23,0))</f>
        <v>#N/A</v>
      </c>
      <c r="W31" s="18"/>
    </row>
    <row r="32" spans="1:23" x14ac:dyDescent="0.25">
      <c r="A32" s="22"/>
      <c r="B32" s="3"/>
      <c r="C32" s="3"/>
      <c r="D32" s="3"/>
      <c r="E32" s="18" t="e">
        <f t="shared" si="6"/>
        <v>#VALUE!</v>
      </c>
      <c r="F32" s="18" t="e">
        <f t="shared" si="7"/>
        <v>#VALUE!</v>
      </c>
      <c r="G32" s="18" t="str">
        <f t="shared" si="8"/>
        <v/>
      </c>
      <c r="H32" s="18" t="str">
        <f t="shared" si="9"/>
        <v/>
      </c>
      <c r="I32" s="18" t="str">
        <f t="shared" si="10"/>
        <v/>
      </c>
      <c r="J32" s="18" t="str">
        <f t="shared" si="11"/>
        <v/>
      </c>
      <c r="K32" s="18" t="str">
        <f t="shared" si="12"/>
        <v/>
      </c>
      <c r="L32" s="18" t="e">
        <f>VLOOKUP(F32,F8数据库!C:Y,3,0)</f>
        <v>#VALUE!</v>
      </c>
      <c r="M32" s="18" t="e">
        <f t="shared" si="13"/>
        <v>#VALUE!</v>
      </c>
      <c r="N32" s="19" t="e">
        <f t="shared" si="14"/>
        <v>#VALUE!</v>
      </c>
      <c r="O32" s="18" t="e">
        <f>VLOOKUP(F32,F8数据库!C:Y,4,0)</f>
        <v>#VALUE!</v>
      </c>
      <c r="P32" s="18" t="e">
        <f>VLOOKUP(G32,F8数据库!AA:AB,2,0)</f>
        <v>#N/A</v>
      </c>
      <c r="Q32" s="18"/>
      <c r="R32" s="18" t="e" cm="1">
        <f t="array" ref="R32">_xlfn.IFS(I32="A",VLOOKUP(F32,F8数据库!C:Y,7,0),I32="B",VLOOKUP(F32,F8数据库!C:Y,13,0),I32="C",VLOOKUP(F32,F8数据库!C:Y,19,0))</f>
        <v>#N/A</v>
      </c>
      <c r="S32" s="18" t="e" cm="1">
        <f t="array" ref="S32">_xlfn.IFS(I32="A",VLOOKUP(F32,F8数据库!C:Y,8,0),I32="B",VLOOKUP(F32,F8数据库!C:Y,14,0),I32="C",VLOOKUP(F32,F8数据库!C:Y,20,0))</f>
        <v>#N/A</v>
      </c>
      <c r="T32" s="19" t="e" cm="1">
        <f t="array" ref="T32">_xlfn.IFS(I32="A",VLOOKUP(F32,F8数据库!C:Y,9,0),I32="B",VLOOKUP(F32,F8数据库!C:Y,15,0),I32="C",VLOOKUP(F32,F8数据库!C:Y,21,0))*C32</f>
        <v>#N/A</v>
      </c>
      <c r="U32" s="18" t="e" cm="1">
        <f t="array" ref="U32">_xlfn.IFS(I32="A",VLOOKUP(F32,F8数据库!C:Y,10,0),I32="B",VLOOKUP(F32,F8数据库!C:Y,16,0),I32="C",VLOOKUP(F32,F8数据库!C:Y,22,0))</f>
        <v>#N/A</v>
      </c>
      <c r="V32" s="18" t="e" cm="1">
        <f t="array" ref="V32">_xlfn.IFS(I32="A",VLOOKUP(F32,F8数据库!C:Y,11,0),I32="B",VLOOKUP(F32,F8数据库!C:Y,17,0),I32="C",VLOOKUP(F32,F8数据库!C:Y,23,0))</f>
        <v>#N/A</v>
      </c>
      <c r="W32" s="18"/>
    </row>
    <row r="33" spans="1:23" x14ac:dyDescent="0.25">
      <c r="A33" s="22"/>
      <c r="B33" s="3"/>
      <c r="C33" s="3"/>
      <c r="D33" s="3"/>
      <c r="E33" s="18" t="e">
        <f t="shared" si="6"/>
        <v>#VALUE!</v>
      </c>
      <c r="F33" s="18" t="e">
        <f t="shared" si="7"/>
        <v>#VALUE!</v>
      </c>
      <c r="G33" s="18" t="str">
        <f t="shared" si="8"/>
        <v/>
      </c>
      <c r="H33" s="18" t="str">
        <f t="shared" si="9"/>
        <v/>
      </c>
      <c r="I33" s="18" t="str">
        <f t="shared" si="10"/>
        <v/>
      </c>
      <c r="J33" s="18" t="str">
        <f t="shared" si="11"/>
        <v/>
      </c>
      <c r="K33" s="18" t="str">
        <f t="shared" si="12"/>
        <v/>
      </c>
      <c r="L33" s="18" t="e">
        <f>VLOOKUP(F33,F8数据库!C:Y,3,0)</f>
        <v>#VALUE!</v>
      </c>
      <c r="M33" s="18" t="e">
        <f t="shared" si="13"/>
        <v>#VALUE!</v>
      </c>
      <c r="N33" s="19" t="e">
        <f t="shared" si="14"/>
        <v>#VALUE!</v>
      </c>
      <c r="O33" s="18" t="e">
        <f>VLOOKUP(F33,F8数据库!C:Y,4,0)</f>
        <v>#VALUE!</v>
      </c>
      <c r="P33" s="18" t="e">
        <f>VLOOKUP(G33,F8数据库!AA:AB,2,0)</f>
        <v>#N/A</v>
      </c>
      <c r="Q33" s="18"/>
      <c r="R33" s="18" t="e" cm="1">
        <f t="array" ref="R33">_xlfn.IFS(I33="A",VLOOKUP(F33,F8数据库!C:Y,7,0),I33="B",VLOOKUP(F33,F8数据库!C:Y,13,0),I33="C",VLOOKUP(F33,F8数据库!C:Y,19,0))</f>
        <v>#N/A</v>
      </c>
      <c r="S33" s="18" t="e" cm="1">
        <f t="array" ref="S33">_xlfn.IFS(I33="A",VLOOKUP(F33,F8数据库!C:Y,8,0),I33="B",VLOOKUP(F33,F8数据库!C:Y,14,0),I33="C",VLOOKUP(F33,F8数据库!C:Y,20,0))</f>
        <v>#N/A</v>
      </c>
      <c r="T33" s="19" t="e" cm="1">
        <f t="array" ref="T33">_xlfn.IFS(I33="A",VLOOKUP(F33,F8数据库!C:Y,9,0),I33="B",VLOOKUP(F33,F8数据库!C:Y,15,0),I33="C",VLOOKUP(F33,F8数据库!C:Y,21,0))*C33</f>
        <v>#N/A</v>
      </c>
      <c r="U33" s="18" t="e" cm="1">
        <f t="array" ref="U33">_xlfn.IFS(I33="A",VLOOKUP(F33,F8数据库!C:Y,10,0),I33="B",VLOOKUP(F33,F8数据库!C:Y,16,0),I33="C",VLOOKUP(F33,F8数据库!C:Y,22,0))</f>
        <v>#N/A</v>
      </c>
      <c r="V33" s="18" t="e" cm="1">
        <f t="array" ref="V33">_xlfn.IFS(I33="A",VLOOKUP(F33,F8数据库!C:Y,11,0),I33="B",VLOOKUP(F33,F8数据库!C:Y,17,0),I33="C",VLOOKUP(F33,F8数据库!C:Y,23,0))</f>
        <v>#N/A</v>
      </c>
      <c r="W33" s="18"/>
    </row>
    <row r="34" spans="1:23" x14ac:dyDescent="0.25">
      <c r="A34" s="22"/>
      <c r="B34" s="3"/>
      <c r="C34" s="3"/>
      <c r="D34" s="3"/>
      <c r="E34" s="18" t="e">
        <f t="shared" si="6"/>
        <v>#VALUE!</v>
      </c>
      <c r="F34" s="18" t="e">
        <f t="shared" si="7"/>
        <v>#VALUE!</v>
      </c>
      <c r="G34" s="18" t="str">
        <f t="shared" si="8"/>
        <v/>
      </c>
      <c r="H34" s="18" t="str">
        <f t="shared" si="9"/>
        <v/>
      </c>
      <c r="I34" s="18" t="str">
        <f t="shared" si="10"/>
        <v/>
      </c>
      <c r="J34" s="18" t="str">
        <f t="shared" si="11"/>
        <v/>
      </c>
      <c r="K34" s="18" t="str">
        <f t="shared" si="12"/>
        <v/>
      </c>
      <c r="L34" s="18" t="e">
        <f>VLOOKUP(F34,F8数据库!C:Y,3,0)</f>
        <v>#VALUE!</v>
      </c>
      <c r="M34" s="18" t="e">
        <f t="shared" si="13"/>
        <v>#VALUE!</v>
      </c>
      <c r="N34" s="19" t="e">
        <f t="shared" si="14"/>
        <v>#VALUE!</v>
      </c>
      <c r="O34" s="18" t="e">
        <f>VLOOKUP(F34,F8数据库!C:Y,4,0)</f>
        <v>#VALUE!</v>
      </c>
      <c r="P34" s="18" t="e">
        <f>VLOOKUP(G34,F8数据库!AA:AB,2,0)</f>
        <v>#N/A</v>
      </c>
      <c r="Q34" s="18"/>
      <c r="R34" s="18" t="e" cm="1">
        <f t="array" ref="R34">_xlfn.IFS(I34="A",VLOOKUP(F34,F8数据库!C:Y,7,0),I34="B",VLOOKUP(F34,F8数据库!C:Y,13,0),I34="C",VLOOKUP(F34,F8数据库!C:Y,19,0))</f>
        <v>#N/A</v>
      </c>
      <c r="S34" s="18" t="e" cm="1">
        <f t="array" ref="S34">_xlfn.IFS(I34="A",VLOOKUP(F34,F8数据库!C:Y,8,0),I34="B",VLOOKUP(F34,F8数据库!C:Y,14,0),I34="C",VLOOKUP(F34,F8数据库!C:Y,20,0))</f>
        <v>#N/A</v>
      </c>
      <c r="T34" s="19" t="e" cm="1">
        <f t="array" ref="T34">_xlfn.IFS(I34="A",VLOOKUP(F34,F8数据库!C:Y,9,0),I34="B",VLOOKUP(F34,F8数据库!C:Y,15,0),I34="C",VLOOKUP(F34,F8数据库!C:Y,21,0))*C34</f>
        <v>#N/A</v>
      </c>
      <c r="U34" s="18" t="e" cm="1">
        <f t="array" ref="U34">_xlfn.IFS(I34="A",VLOOKUP(F34,F8数据库!C:Y,10,0),I34="B",VLOOKUP(F34,F8数据库!C:Y,16,0),I34="C",VLOOKUP(F34,F8数据库!C:Y,22,0))</f>
        <v>#N/A</v>
      </c>
      <c r="V34" s="18" t="e" cm="1">
        <f t="array" ref="V34">_xlfn.IFS(I34="A",VLOOKUP(F34,F8数据库!C:Y,11,0),I34="B",VLOOKUP(F34,F8数据库!C:Y,17,0),I34="C",VLOOKUP(F34,F8数据库!C:Y,23,0))</f>
        <v>#N/A</v>
      </c>
      <c r="W34" s="18"/>
    </row>
    <row r="35" spans="1:23" x14ac:dyDescent="0.25">
      <c r="A35" s="22"/>
      <c r="B35" s="3"/>
      <c r="C35" s="3"/>
      <c r="D35" s="3"/>
      <c r="E35" s="18" t="e">
        <f t="shared" si="6"/>
        <v>#VALUE!</v>
      </c>
      <c r="F35" s="18" t="e">
        <f t="shared" si="7"/>
        <v>#VALUE!</v>
      </c>
      <c r="G35" s="18" t="str">
        <f t="shared" si="8"/>
        <v/>
      </c>
      <c r="H35" s="18" t="str">
        <f t="shared" si="9"/>
        <v/>
      </c>
      <c r="I35" s="18" t="str">
        <f t="shared" si="10"/>
        <v/>
      </c>
      <c r="J35" s="18" t="str">
        <f t="shared" si="11"/>
        <v/>
      </c>
      <c r="K35" s="18" t="str">
        <f t="shared" si="12"/>
        <v/>
      </c>
      <c r="L35" s="18" t="e">
        <f>VLOOKUP(F35,F8数据库!C:Y,3,0)</f>
        <v>#VALUE!</v>
      </c>
      <c r="M35" s="18" t="e">
        <f t="shared" si="13"/>
        <v>#VALUE!</v>
      </c>
      <c r="N35" s="19" t="e">
        <f t="shared" si="14"/>
        <v>#VALUE!</v>
      </c>
      <c r="O35" s="18" t="e">
        <f>VLOOKUP(F35,F8数据库!C:Y,4,0)</f>
        <v>#VALUE!</v>
      </c>
      <c r="P35" s="18" t="e">
        <f>VLOOKUP(G35,F8数据库!AA:AB,2,0)</f>
        <v>#N/A</v>
      </c>
      <c r="Q35" s="18"/>
      <c r="R35" s="18" t="e" cm="1">
        <f t="array" ref="R35">_xlfn.IFS(I35="A",VLOOKUP(F35,F8数据库!C:Y,7,0),I35="B",VLOOKUP(F35,F8数据库!C:Y,13,0),I35="C",VLOOKUP(F35,F8数据库!C:Y,19,0))</f>
        <v>#N/A</v>
      </c>
      <c r="S35" s="18" t="e" cm="1">
        <f t="array" ref="S35">_xlfn.IFS(I35="A",VLOOKUP(F35,F8数据库!C:Y,8,0),I35="B",VLOOKUP(F35,F8数据库!C:Y,14,0),I35="C",VLOOKUP(F35,F8数据库!C:Y,20,0))</f>
        <v>#N/A</v>
      </c>
      <c r="T35" s="19" t="e" cm="1">
        <f t="array" ref="T35">_xlfn.IFS(I35="A",VLOOKUP(F35,F8数据库!C:Y,9,0),I35="B",VLOOKUP(F35,F8数据库!C:Y,15,0),I35="C",VLOOKUP(F35,F8数据库!C:Y,21,0))*C35</f>
        <v>#N/A</v>
      </c>
      <c r="U35" s="18" t="e" cm="1">
        <f t="array" ref="U35">_xlfn.IFS(I35="A",VLOOKUP(F35,F8数据库!C:Y,10,0),I35="B",VLOOKUP(F35,F8数据库!C:Y,16,0),I35="C",VLOOKUP(F35,F8数据库!C:Y,22,0))</f>
        <v>#N/A</v>
      </c>
      <c r="V35" s="18" t="e" cm="1">
        <f t="array" ref="V35">_xlfn.IFS(I35="A",VLOOKUP(F35,F8数据库!C:Y,11,0),I35="B",VLOOKUP(F35,F8数据库!C:Y,17,0),I35="C",VLOOKUP(F35,F8数据库!C:Y,23,0))</f>
        <v>#N/A</v>
      </c>
      <c r="W35" s="18"/>
    </row>
    <row r="36" spans="1:23" x14ac:dyDescent="0.25">
      <c r="A36" s="22"/>
      <c r="B36" s="3"/>
      <c r="C36" s="3"/>
      <c r="D36" s="3"/>
      <c r="E36" s="18" t="e">
        <f t="shared" si="6"/>
        <v>#VALUE!</v>
      </c>
      <c r="F36" s="18" t="e">
        <f t="shared" si="7"/>
        <v>#VALUE!</v>
      </c>
      <c r="G36" s="18" t="str">
        <f t="shared" si="8"/>
        <v/>
      </c>
      <c r="H36" s="18" t="str">
        <f t="shared" si="9"/>
        <v/>
      </c>
      <c r="I36" s="18" t="str">
        <f t="shared" si="10"/>
        <v/>
      </c>
      <c r="J36" s="18" t="str">
        <f t="shared" si="11"/>
        <v/>
      </c>
      <c r="K36" s="18" t="str">
        <f t="shared" si="12"/>
        <v/>
      </c>
      <c r="L36" s="18" t="e">
        <f>VLOOKUP(F36,F8数据库!C:Y,3,0)</f>
        <v>#VALUE!</v>
      </c>
      <c r="M36" s="18" t="e">
        <f t="shared" si="13"/>
        <v>#VALUE!</v>
      </c>
      <c r="N36" s="19" t="e">
        <f t="shared" si="14"/>
        <v>#VALUE!</v>
      </c>
      <c r="O36" s="18" t="e">
        <f>VLOOKUP(F36,F8数据库!C:Y,4,0)</f>
        <v>#VALUE!</v>
      </c>
      <c r="P36" s="18" t="e">
        <f>VLOOKUP(G36,F8数据库!AA:AB,2,0)</f>
        <v>#N/A</v>
      </c>
      <c r="Q36" s="18"/>
      <c r="R36" s="18" t="e" cm="1">
        <f t="array" ref="R36">_xlfn.IFS(I36="A",VLOOKUP(F36,F8数据库!C:Y,7,0),I36="B",VLOOKUP(F36,F8数据库!C:Y,13,0),I36="C",VLOOKUP(F36,F8数据库!C:Y,19,0))</f>
        <v>#N/A</v>
      </c>
      <c r="S36" s="18" t="e" cm="1">
        <f t="array" ref="S36">_xlfn.IFS(I36="A",VLOOKUP(F36,F8数据库!C:Y,8,0),I36="B",VLOOKUP(F36,F8数据库!C:Y,14,0),I36="C",VLOOKUP(F36,F8数据库!C:Y,20,0))</f>
        <v>#N/A</v>
      </c>
      <c r="T36" s="19" t="e" cm="1">
        <f t="array" ref="T36">_xlfn.IFS(I36="A",VLOOKUP(F36,F8数据库!C:Y,9,0),I36="B",VLOOKUP(F36,F8数据库!C:Y,15,0),I36="C",VLOOKUP(F36,F8数据库!C:Y,21,0))*C36</f>
        <v>#N/A</v>
      </c>
      <c r="U36" s="18" t="e" cm="1">
        <f t="array" ref="U36">_xlfn.IFS(I36="A",VLOOKUP(F36,F8数据库!C:Y,10,0),I36="B",VLOOKUP(F36,F8数据库!C:Y,16,0),I36="C",VLOOKUP(F36,F8数据库!C:Y,22,0))</f>
        <v>#N/A</v>
      </c>
      <c r="V36" s="18" t="e" cm="1">
        <f t="array" ref="V36">_xlfn.IFS(I36="A",VLOOKUP(F36,F8数据库!C:Y,11,0),I36="B",VLOOKUP(F36,F8数据库!C:Y,17,0),I36="C",VLOOKUP(F36,F8数据库!C:Y,23,0))</f>
        <v>#N/A</v>
      </c>
      <c r="W36" s="18"/>
    </row>
    <row r="37" spans="1:23" x14ac:dyDescent="0.25">
      <c r="A37" s="22"/>
      <c r="B37" s="3"/>
      <c r="C37" s="3"/>
      <c r="D37" s="3"/>
      <c r="E37" s="18" t="e">
        <f t="shared" si="6"/>
        <v>#VALUE!</v>
      </c>
      <c r="F37" s="18" t="e">
        <f t="shared" si="7"/>
        <v>#VALUE!</v>
      </c>
      <c r="G37" s="18" t="str">
        <f t="shared" si="8"/>
        <v/>
      </c>
      <c r="H37" s="18" t="str">
        <f t="shared" si="9"/>
        <v/>
      </c>
      <c r="I37" s="18" t="str">
        <f t="shared" si="10"/>
        <v/>
      </c>
      <c r="J37" s="18" t="str">
        <f t="shared" si="11"/>
        <v/>
      </c>
      <c r="K37" s="18" t="str">
        <f t="shared" si="12"/>
        <v/>
      </c>
      <c r="L37" s="18" t="e">
        <f>VLOOKUP(F37,F8数据库!C:Y,3,0)</f>
        <v>#VALUE!</v>
      </c>
      <c r="M37" s="18" t="e">
        <f t="shared" si="13"/>
        <v>#VALUE!</v>
      </c>
      <c r="N37" s="19" t="e">
        <f t="shared" si="14"/>
        <v>#VALUE!</v>
      </c>
      <c r="O37" s="18" t="e">
        <f>VLOOKUP(F37,F8数据库!C:Y,4,0)</f>
        <v>#VALUE!</v>
      </c>
      <c r="P37" s="18" t="e">
        <f>VLOOKUP(G37,F8数据库!AA:AB,2,0)</f>
        <v>#N/A</v>
      </c>
      <c r="Q37" s="18"/>
      <c r="R37" s="18" t="e" cm="1">
        <f t="array" ref="R37">_xlfn.IFS(I37="A",VLOOKUP(F37,F8数据库!C:Y,7,0),I37="B",VLOOKUP(F37,F8数据库!C:Y,13,0),I37="C",VLOOKUP(F37,F8数据库!C:Y,19,0))</f>
        <v>#N/A</v>
      </c>
      <c r="S37" s="18" t="e" cm="1">
        <f t="array" ref="S37">_xlfn.IFS(I37="A",VLOOKUP(F37,F8数据库!C:Y,8,0),I37="B",VLOOKUP(F37,F8数据库!C:Y,14,0),I37="C",VLOOKUP(F37,F8数据库!C:Y,20,0))</f>
        <v>#N/A</v>
      </c>
      <c r="T37" s="19" t="e" cm="1">
        <f t="array" ref="T37">_xlfn.IFS(I37="A",VLOOKUP(F37,F8数据库!C:Y,9,0),I37="B",VLOOKUP(F37,F8数据库!C:Y,15,0),I37="C",VLOOKUP(F37,F8数据库!C:Y,21,0))*C37</f>
        <v>#N/A</v>
      </c>
      <c r="U37" s="18" t="e" cm="1">
        <f t="array" ref="U37">_xlfn.IFS(I37="A",VLOOKUP(F37,F8数据库!C:Y,10,0),I37="B",VLOOKUP(F37,F8数据库!C:Y,16,0),I37="C",VLOOKUP(F37,F8数据库!C:Y,22,0))</f>
        <v>#N/A</v>
      </c>
      <c r="V37" s="18" t="e" cm="1">
        <f t="array" ref="V37">_xlfn.IFS(I37="A",VLOOKUP(F37,F8数据库!C:Y,11,0),I37="B",VLOOKUP(F37,F8数据库!C:Y,17,0),I37="C",VLOOKUP(F37,F8数据库!C:Y,23,0))</f>
        <v>#N/A</v>
      </c>
      <c r="W37" s="18"/>
    </row>
    <row r="38" spans="1:23" x14ac:dyDescent="0.25">
      <c r="A38" s="22"/>
      <c r="B38" s="3"/>
      <c r="C38" s="3"/>
      <c r="D38" s="3"/>
      <c r="E38" s="18" t="e">
        <f t="shared" si="6"/>
        <v>#VALUE!</v>
      </c>
      <c r="F38" s="18" t="e">
        <f t="shared" si="7"/>
        <v>#VALUE!</v>
      </c>
      <c r="G38" s="18" t="str">
        <f t="shared" si="8"/>
        <v/>
      </c>
      <c r="H38" s="18" t="str">
        <f t="shared" si="9"/>
        <v/>
      </c>
      <c r="I38" s="18" t="str">
        <f t="shared" si="10"/>
        <v/>
      </c>
      <c r="J38" s="18" t="str">
        <f t="shared" si="11"/>
        <v/>
      </c>
      <c r="K38" s="18" t="str">
        <f t="shared" si="12"/>
        <v/>
      </c>
      <c r="L38" s="18" t="e">
        <f>VLOOKUP(F38,F8数据库!C:Y,3,0)</f>
        <v>#VALUE!</v>
      </c>
      <c r="M38" s="18" t="e">
        <f t="shared" si="13"/>
        <v>#VALUE!</v>
      </c>
      <c r="N38" s="19" t="e">
        <f t="shared" si="14"/>
        <v>#VALUE!</v>
      </c>
      <c r="O38" s="18" t="e">
        <f>VLOOKUP(F38,F8数据库!C:Y,4,0)</f>
        <v>#VALUE!</v>
      </c>
      <c r="P38" s="18" t="e">
        <f>VLOOKUP(G38,F8数据库!AA:AB,2,0)</f>
        <v>#N/A</v>
      </c>
      <c r="Q38" s="18"/>
      <c r="R38" s="18" t="e" cm="1">
        <f t="array" ref="R38">_xlfn.IFS(I38="A",VLOOKUP(F38,F8数据库!C:Y,7,0),I38="B",VLOOKUP(F38,F8数据库!C:Y,13,0),I38="C",VLOOKUP(F38,F8数据库!C:Y,19,0))</f>
        <v>#N/A</v>
      </c>
      <c r="S38" s="18" t="e" cm="1">
        <f t="array" ref="S38">_xlfn.IFS(I38="A",VLOOKUP(F38,F8数据库!C:Y,8,0),I38="B",VLOOKUP(F38,F8数据库!C:Y,14,0),I38="C",VLOOKUP(F38,F8数据库!C:Y,20,0))</f>
        <v>#N/A</v>
      </c>
      <c r="T38" s="19" t="e" cm="1">
        <f t="array" ref="T38">_xlfn.IFS(I38="A",VLOOKUP(F38,F8数据库!C:Y,9,0),I38="B",VLOOKUP(F38,F8数据库!C:Y,15,0),I38="C",VLOOKUP(F38,F8数据库!C:Y,21,0))*C38</f>
        <v>#N/A</v>
      </c>
      <c r="U38" s="18" t="e" cm="1">
        <f t="array" ref="U38">_xlfn.IFS(I38="A",VLOOKUP(F38,F8数据库!C:Y,10,0),I38="B",VLOOKUP(F38,F8数据库!C:Y,16,0),I38="C",VLOOKUP(F38,F8数据库!C:Y,22,0))</f>
        <v>#N/A</v>
      </c>
      <c r="V38" s="18" t="e" cm="1">
        <f t="array" ref="V38">_xlfn.IFS(I38="A",VLOOKUP(F38,F8数据库!C:Y,11,0),I38="B",VLOOKUP(F38,F8数据库!C:Y,17,0),I38="C",VLOOKUP(F38,F8数据库!C:Y,23,0))</f>
        <v>#N/A</v>
      </c>
      <c r="W38" s="18"/>
    </row>
    <row r="39" spans="1:23" x14ac:dyDescent="0.25">
      <c r="A39" s="22"/>
      <c r="B39" s="3"/>
      <c r="C39" s="3"/>
      <c r="D39" s="3"/>
      <c r="E39" s="18" t="e">
        <f t="shared" si="6"/>
        <v>#VALUE!</v>
      </c>
      <c r="F39" s="18" t="e">
        <f t="shared" si="7"/>
        <v>#VALUE!</v>
      </c>
      <c r="G39" s="18" t="str">
        <f t="shared" si="8"/>
        <v/>
      </c>
      <c r="H39" s="18" t="str">
        <f t="shared" si="9"/>
        <v/>
      </c>
      <c r="I39" s="18" t="str">
        <f t="shared" si="10"/>
        <v/>
      </c>
      <c r="J39" s="18" t="str">
        <f t="shared" si="11"/>
        <v/>
      </c>
      <c r="K39" s="18" t="str">
        <f t="shared" si="12"/>
        <v/>
      </c>
      <c r="L39" s="18" t="e">
        <f>VLOOKUP(F39,F8数据库!C:Y,3,0)</f>
        <v>#VALUE!</v>
      </c>
      <c r="M39" s="18" t="e">
        <f t="shared" si="13"/>
        <v>#VALUE!</v>
      </c>
      <c r="N39" s="19" t="e">
        <f t="shared" si="14"/>
        <v>#VALUE!</v>
      </c>
      <c r="O39" s="18" t="e">
        <f>VLOOKUP(F39,F8数据库!C:Y,4,0)</f>
        <v>#VALUE!</v>
      </c>
      <c r="P39" s="18" t="e">
        <f>VLOOKUP(G39,F8数据库!AA:AB,2,0)</f>
        <v>#N/A</v>
      </c>
      <c r="Q39" s="18"/>
      <c r="R39" s="18" t="e" cm="1">
        <f t="array" ref="R39">_xlfn.IFS(I39="A",VLOOKUP(F39,F8数据库!C:Y,7,0),I39="B",VLOOKUP(F39,F8数据库!C:Y,13,0),I39="C",VLOOKUP(F39,F8数据库!C:Y,19,0))</f>
        <v>#N/A</v>
      </c>
      <c r="S39" s="18" t="e" cm="1">
        <f t="array" ref="S39">_xlfn.IFS(I39="A",VLOOKUP(F39,F8数据库!C:Y,8,0),I39="B",VLOOKUP(F39,F8数据库!C:Y,14,0),I39="C",VLOOKUP(F39,F8数据库!C:Y,20,0))</f>
        <v>#N/A</v>
      </c>
      <c r="T39" s="19" t="e" cm="1">
        <f t="array" ref="T39">_xlfn.IFS(I39="A",VLOOKUP(F39,F8数据库!C:Y,9,0),I39="B",VLOOKUP(F39,F8数据库!C:Y,15,0),I39="C",VLOOKUP(F39,F8数据库!C:Y,21,0))*C39</f>
        <v>#N/A</v>
      </c>
      <c r="U39" s="18" t="e" cm="1">
        <f t="array" ref="U39">_xlfn.IFS(I39="A",VLOOKUP(F39,F8数据库!C:Y,10,0),I39="B",VLOOKUP(F39,F8数据库!C:Y,16,0),I39="C",VLOOKUP(F39,F8数据库!C:Y,22,0))</f>
        <v>#N/A</v>
      </c>
      <c r="V39" s="18" t="e" cm="1">
        <f t="array" ref="V39">_xlfn.IFS(I39="A",VLOOKUP(F39,F8数据库!C:Y,11,0),I39="B",VLOOKUP(F39,F8数据库!C:Y,17,0),I39="C",VLOOKUP(F39,F8数据库!C:Y,23,0))</f>
        <v>#N/A</v>
      </c>
      <c r="W39" s="18"/>
    </row>
    <row r="40" spans="1:23" x14ac:dyDescent="0.25">
      <c r="A40" s="22"/>
      <c r="B40" s="3"/>
      <c r="C40" s="3"/>
      <c r="D40" s="3"/>
      <c r="E40" s="18" t="e">
        <f t="shared" si="6"/>
        <v>#VALUE!</v>
      </c>
      <c r="F40" s="18" t="e">
        <f t="shared" si="7"/>
        <v>#VALUE!</v>
      </c>
      <c r="G40" s="18" t="str">
        <f t="shared" si="8"/>
        <v/>
      </c>
      <c r="H40" s="18" t="str">
        <f t="shared" si="9"/>
        <v/>
      </c>
      <c r="I40" s="18" t="str">
        <f t="shared" si="10"/>
        <v/>
      </c>
      <c r="J40" s="18" t="str">
        <f t="shared" si="11"/>
        <v/>
      </c>
      <c r="K40" s="18" t="str">
        <f t="shared" si="12"/>
        <v/>
      </c>
      <c r="L40" s="18" t="e">
        <f>VLOOKUP(F40,F8数据库!C:Y,3,0)</f>
        <v>#VALUE!</v>
      </c>
      <c r="M40" s="18" t="e">
        <f t="shared" si="13"/>
        <v>#VALUE!</v>
      </c>
      <c r="N40" s="19" t="e">
        <f t="shared" si="14"/>
        <v>#VALUE!</v>
      </c>
      <c r="O40" s="18" t="e">
        <f>VLOOKUP(F40,F8数据库!C:Y,4,0)</f>
        <v>#VALUE!</v>
      </c>
      <c r="P40" s="18" t="e">
        <f>VLOOKUP(G40,F8数据库!AA:AB,2,0)</f>
        <v>#N/A</v>
      </c>
      <c r="Q40" s="18"/>
      <c r="R40" s="18" t="e" cm="1">
        <f t="array" ref="R40">_xlfn.IFS(I40="A",VLOOKUP(F40,F8数据库!C:Y,7,0),I40="B",VLOOKUP(F40,F8数据库!C:Y,13,0),I40="C",VLOOKUP(F40,F8数据库!C:Y,19,0))</f>
        <v>#N/A</v>
      </c>
      <c r="S40" s="18" t="e" cm="1">
        <f t="array" ref="S40">_xlfn.IFS(I40="A",VLOOKUP(F40,F8数据库!C:Y,8,0),I40="B",VLOOKUP(F40,F8数据库!C:Y,14,0),I40="C",VLOOKUP(F40,F8数据库!C:Y,20,0))</f>
        <v>#N/A</v>
      </c>
      <c r="T40" s="19" t="e" cm="1">
        <f t="array" ref="T40">_xlfn.IFS(I40="A",VLOOKUP(F40,F8数据库!C:Y,9,0),I40="B",VLOOKUP(F40,F8数据库!C:Y,15,0),I40="C",VLOOKUP(F40,F8数据库!C:Y,21,0))*C40</f>
        <v>#N/A</v>
      </c>
      <c r="U40" s="18" t="e" cm="1">
        <f t="array" ref="U40">_xlfn.IFS(I40="A",VLOOKUP(F40,F8数据库!C:Y,10,0),I40="B",VLOOKUP(F40,F8数据库!C:Y,16,0),I40="C",VLOOKUP(F40,F8数据库!C:Y,22,0))</f>
        <v>#N/A</v>
      </c>
      <c r="V40" s="18" t="e" cm="1">
        <f t="array" ref="V40">_xlfn.IFS(I40="A",VLOOKUP(F40,F8数据库!C:Y,11,0),I40="B",VLOOKUP(F40,F8数据库!C:Y,17,0),I40="C",VLOOKUP(F40,F8数据库!C:Y,23,0))</f>
        <v>#N/A</v>
      </c>
      <c r="W40" s="18"/>
    </row>
    <row r="41" spans="1:23" x14ac:dyDescent="0.25">
      <c r="A41" s="22"/>
      <c r="B41" s="3"/>
      <c r="C41" s="3"/>
      <c r="D41" s="3"/>
      <c r="E41" s="18" t="e">
        <f t="shared" si="6"/>
        <v>#VALUE!</v>
      </c>
      <c r="F41" s="18" t="e">
        <f t="shared" si="7"/>
        <v>#VALUE!</v>
      </c>
      <c r="G41" s="18" t="str">
        <f t="shared" si="8"/>
        <v/>
      </c>
      <c r="H41" s="18" t="str">
        <f t="shared" si="9"/>
        <v/>
      </c>
      <c r="I41" s="18" t="str">
        <f t="shared" si="10"/>
        <v/>
      </c>
      <c r="J41" s="18" t="str">
        <f t="shared" si="11"/>
        <v/>
      </c>
      <c r="K41" s="18" t="str">
        <f t="shared" si="12"/>
        <v/>
      </c>
      <c r="L41" s="18" t="e">
        <f>VLOOKUP(F41,F8数据库!C:Y,3,0)</f>
        <v>#VALUE!</v>
      </c>
      <c r="M41" s="18" t="e">
        <f t="shared" si="13"/>
        <v>#VALUE!</v>
      </c>
      <c r="N41" s="19" t="e">
        <f t="shared" si="14"/>
        <v>#VALUE!</v>
      </c>
      <c r="O41" s="18" t="e">
        <f>VLOOKUP(F41,F8数据库!C:Y,4,0)</f>
        <v>#VALUE!</v>
      </c>
      <c r="P41" s="18" t="e">
        <f>VLOOKUP(G41,F8数据库!AA:AB,2,0)</f>
        <v>#N/A</v>
      </c>
      <c r="Q41" s="18"/>
      <c r="R41" s="18" t="e" cm="1">
        <f t="array" ref="R41">_xlfn.IFS(I41="A",VLOOKUP(F41,F8数据库!C:Y,7,0),I41="B",VLOOKUP(F41,F8数据库!C:Y,13,0),I41="C",VLOOKUP(F41,F8数据库!C:Y,19,0))</f>
        <v>#N/A</v>
      </c>
      <c r="S41" s="18" t="e" cm="1">
        <f t="array" ref="S41">_xlfn.IFS(I41="A",VLOOKUP(F41,F8数据库!C:Y,8,0),I41="B",VLOOKUP(F41,F8数据库!C:Y,14,0),I41="C",VLOOKUP(F41,F8数据库!C:Y,20,0))</f>
        <v>#N/A</v>
      </c>
      <c r="T41" s="19" t="e" cm="1">
        <f t="array" ref="T41">_xlfn.IFS(I41="A",VLOOKUP(F41,F8数据库!C:Y,9,0),I41="B",VLOOKUP(F41,F8数据库!C:Y,15,0),I41="C",VLOOKUP(F41,F8数据库!C:Y,21,0))*C41</f>
        <v>#N/A</v>
      </c>
      <c r="U41" s="18" t="e" cm="1">
        <f t="array" ref="U41">_xlfn.IFS(I41="A",VLOOKUP(F41,F8数据库!C:Y,10,0),I41="B",VLOOKUP(F41,F8数据库!C:Y,16,0),I41="C",VLOOKUP(F41,F8数据库!C:Y,22,0))</f>
        <v>#N/A</v>
      </c>
      <c r="V41" s="18" t="e" cm="1">
        <f t="array" ref="V41">_xlfn.IFS(I41="A",VLOOKUP(F41,F8数据库!C:Y,11,0),I41="B",VLOOKUP(F41,F8数据库!C:Y,17,0),I41="C",VLOOKUP(F41,F8数据库!C:Y,23,0))</f>
        <v>#N/A</v>
      </c>
      <c r="W41" s="18"/>
    </row>
    <row r="42" spans="1:23" x14ac:dyDescent="0.25">
      <c r="A42" s="22"/>
      <c r="B42" s="3"/>
      <c r="C42" s="3"/>
      <c r="D42" s="3"/>
      <c r="E42" s="18" t="e">
        <f t="shared" si="6"/>
        <v>#VALUE!</v>
      </c>
      <c r="F42" s="18" t="e">
        <f t="shared" si="7"/>
        <v>#VALUE!</v>
      </c>
      <c r="G42" s="18" t="str">
        <f t="shared" si="8"/>
        <v/>
      </c>
      <c r="H42" s="18" t="str">
        <f t="shared" si="9"/>
        <v/>
      </c>
      <c r="I42" s="18" t="str">
        <f t="shared" si="10"/>
        <v/>
      </c>
      <c r="J42" s="18" t="str">
        <f t="shared" si="11"/>
        <v/>
      </c>
      <c r="K42" s="18" t="str">
        <f t="shared" si="12"/>
        <v/>
      </c>
      <c r="L42" s="18" t="e">
        <f>VLOOKUP(F42,F8数据库!C:Y,3,0)</f>
        <v>#VALUE!</v>
      </c>
      <c r="M42" s="18" t="e">
        <f t="shared" si="13"/>
        <v>#VALUE!</v>
      </c>
      <c r="N42" s="19" t="e">
        <f t="shared" si="14"/>
        <v>#VALUE!</v>
      </c>
      <c r="O42" s="18" t="e">
        <f>VLOOKUP(F42,F8数据库!C:Y,4,0)</f>
        <v>#VALUE!</v>
      </c>
      <c r="P42" s="18" t="e">
        <f>VLOOKUP(G42,F8数据库!AA:AB,2,0)</f>
        <v>#N/A</v>
      </c>
      <c r="Q42" s="18"/>
      <c r="R42" s="18" t="e" cm="1">
        <f t="array" ref="R42">_xlfn.IFS(I42="A",VLOOKUP(F42,F8数据库!C:Y,7,0),I42="B",VLOOKUP(F42,F8数据库!C:Y,13,0),I42="C",VLOOKUP(F42,F8数据库!C:Y,19,0))</f>
        <v>#N/A</v>
      </c>
      <c r="S42" s="18" t="e" cm="1">
        <f t="array" ref="S42">_xlfn.IFS(I42="A",VLOOKUP(F42,F8数据库!C:Y,8,0),I42="B",VLOOKUP(F42,F8数据库!C:Y,14,0),I42="C",VLOOKUP(F42,F8数据库!C:Y,20,0))</f>
        <v>#N/A</v>
      </c>
      <c r="T42" s="19" t="e" cm="1">
        <f t="array" ref="T42">_xlfn.IFS(I42="A",VLOOKUP(F42,F8数据库!C:Y,9,0),I42="B",VLOOKUP(F42,F8数据库!C:Y,15,0),I42="C",VLOOKUP(F42,F8数据库!C:Y,21,0))*C42</f>
        <v>#N/A</v>
      </c>
      <c r="U42" s="18" t="e" cm="1">
        <f t="array" ref="U42">_xlfn.IFS(I42="A",VLOOKUP(F42,F8数据库!C:Y,10,0),I42="B",VLOOKUP(F42,F8数据库!C:Y,16,0),I42="C",VLOOKUP(F42,F8数据库!C:Y,22,0))</f>
        <v>#N/A</v>
      </c>
      <c r="V42" s="18" t="e" cm="1">
        <f t="array" ref="V42">_xlfn.IFS(I42="A",VLOOKUP(F42,F8数据库!C:Y,11,0),I42="B",VLOOKUP(F42,F8数据库!C:Y,17,0),I42="C",VLOOKUP(F42,F8数据库!C:Y,23,0))</f>
        <v>#N/A</v>
      </c>
      <c r="W42" s="18"/>
    </row>
    <row r="43" spans="1:23" x14ac:dyDescent="0.25">
      <c r="A43" s="22"/>
      <c r="B43" s="3"/>
      <c r="C43" s="3"/>
      <c r="D43" s="3"/>
      <c r="E43" s="18" t="e">
        <f t="shared" si="6"/>
        <v>#VALUE!</v>
      </c>
      <c r="F43" s="18" t="e">
        <f t="shared" si="7"/>
        <v>#VALUE!</v>
      </c>
      <c r="G43" s="18" t="str">
        <f t="shared" si="8"/>
        <v/>
      </c>
      <c r="H43" s="18" t="str">
        <f t="shared" si="9"/>
        <v/>
      </c>
      <c r="I43" s="18" t="str">
        <f t="shared" si="10"/>
        <v/>
      </c>
      <c r="J43" s="18" t="str">
        <f t="shared" si="11"/>
        <v/>
      </c>
      <c r="K43" s="18" t="str">
        <f t="shared" si="12"/>
        <v/>
      </c>
      <c r="L43" s="18" t="e">
        <f>VLOOKUP(F43,F8数据库!C:Y,3,0)</f>
        <v>#VALUE!</v>
      </c>
      <c r="M43" s="18" t="e">
        <f t="shared" si="13"/>
        <v>#VALUE!</v>
      </c>
      <c r="N43" s="19" t="e">
        <f t="shared" si="14"/>
        <v>#VALUE!</v>
      </c>
      <c r="O43" s="18" t="e">
        <f>VLOOKUP(F43,F8数据库!C:Y,4,0)</f>
        <v>#VALUE!</v>
      </c>
      <c r="P43" s="18" t="e">
        <f>VLOOKUP(G43,F8数据库!AA:AB,2,0)</f>
        <v>#N/A</v>
      </c>
      <c r="Q43" s="18"/>
      <c r="R43" s="18" t="e" cm="1">
        <f t="array" ref="R43">_xlfn.IFS(I43="A",VLOOKUP(F43,F8数据库!C:Y,7,0),I43="B",VLOOKUP(F43,F8数据库!C:Y,13,0),I43="C",VLOOKUP(F43,F8数据库!C:Y,19,0))</f>
        <v>#N/A</v>
      </c>
      <c r="S43" s="18" t="e" cm="1">
        <f t="array" ref="S43">_xlfn.IFS(I43="A",VLOOKUP(F43,F8数据库!C:Y,8,0),I43="B",VLOOKUP(F43,F8数据库!C:Y,14,0),I43="C",VLOOKUP(F43,F8数据库!C:Y,20,0))</f>
        <v>#N/A</v>
      </c>
      <c r="T43" s="19" t="e" cm="1">
        <f t="array" ref="T43">_xlfn.IFS(I43="A",VLOOKUP(F43,F8数据库!C:Y,9,0),I43="B",VLOOKUP(F43,F8数据库!C:Y,15,0),I43="C",VLOOKUP(F43,F8数据库!C:Y,21,0))*C43</f>
        <v>#N/A</v>
      </c>
      <c r="U43" s="18" t="e" cm="1">
        <f t="array" ref="U43">_xlfn.IFS(I43="A",VLOOKUP(F43,F8数据库!C:Y,10,0),I43="B",VLOOKUP(F43,F8数据库!C:Y,16,0),I43="C",VLOOKUP(F43,F8数据库!C:Y,22,0))</f>
        <v>#N/A</v>
      </c>
      <c r="V43" s="18" t="e" cm="1">
        <f t="array" ref="V43">_xlfn.IFS(I43="A",VLOOKUP(F43,F8数据库!C:Y,11,0),I43="B",VLOOKUP(F43,F8数据库!C:Y,17,0),I43="C",VLOOKUP(F43,F8数据库!C:Y,23,0))</f>
        <v>#N/A</v>
      </c>
      <c r="W43" s="18"/>
    </row>
    <row r="44" spans="1:23" x14ac:dyDescent="0.25">
      <c r="A44" s="22"/>
      <c r="B44" s="3"/>
      <c r="C44" s="3"/>
      <c r="D44" s="3"/>
      <c r="E44" s="18" t="e">
        <f t="shared" si="6"/>
        <v>#VALUE!</v>
      </c>
      <c r="F44" s="18" t="e">
        <f t="shared" si="7"/>
        <v>#VALUE!</v>
      </c>
      <c r="G44" s="18" t="str">
        <f t="shared" si="8"/>
        <v/>
      </c>
      <c r="H44" s="18" t="str">
        <f t="shared" si="9"/>
        <v/>
      </c>
      <c r="I44" s="18" t="str">
        <f t="shared" si="10"/>
        <v/>
      </c>
      <c r="J44" s="18" t="str">
        <f t="shared" si="11"/>
        <v/>
      </c>
      <c r="K44" s="18" t="str">
        <f t="shared" si="12"/>
        <v/>
      </c>
      <c r="L44" s="18" t="e">
        <f>VLOOKUP(F44,F8数据库!C:Y,3,0)</f>
        <v>#VALUE!</v>
      </c>
      <c r="M44" s="18" t="e">
        <f t="shared" si="13"/>
        <v>#VALUE!</v>
      </c>
      <c r="N44" s="19" t="e">
        <f t="shared" si="14"/>
        <v>#VALUE!</v>
      </c>
      <c r="O44" s="18" t="e">
        <f>VLOOKUP(F44,F8数据库!C:Y,4,0)</f>
        <v>#VALUE!</v>
      </c>
      <c r="P44" s="18" t="e">
        <f>VLOOKUP(G44,F8数据库!AA:AB,2,0)</f>
        <v>#N/A</v>
      </c>
      <c r="Q44" s="18"/>
      <c r="R44" s="18" t="e" cm="1">
        <f t="array" ref="R44">_xlfn.IFS(I44="A",VLOOKUP(F44,F8数据库!C:Y,7,0),I44="B",VLOOKUP(F44,F8数据库!C:Y,13,0),I44="C",VLOOKUP(F44,F8数据库!C:Y,19,0))</f>
        <v>#N/A</v>
      </c>
      <c r="S44" s="18" t="e" cm="1">
        <f t="array" ref="S44">_xlfn.IFS(I44="A",VLOOKUP(F44,F8数据库!C:Y,8,0),I44="B",VLOOKUP(F44,F8数据库!C:Y,14,0),I44="C",VLOOKUP(F44,F8数据库!C:Y,20,0))</f>
        <v>#N/A</v>
      </c>
      <c r="T44" s="19" t="e" cm="1">
        <f t="array" ref="T44">_xlfn.IFS(I44="A",VLOOKUP(F44,F8数据库!C:Y,9,0),I44="B",VLOOKUP(F44,F8数据库!C:Y,15,0),I44="C",VLOOKUP(F44,F8数据库!C:Y,21,0))*C44</f>
        <v>#N/A</v>
      </c>
      <c r="U44" s="18" t="e" cm="1">
        <f t="array" ref="U44">_xlfn.IFS(I44="A",VLOOKUP(F44,F8数据库!C:Y,10,0),I44="B",VLOOKUP(F44,F8数据库!C:Y,16,0),I44="C",VLOOKUP(F44,F8数据库!C:Y,22,0))</f>
        <v>#N/A</v>
      </c>
      <c r="V44" s="18" t="e" cm="1">
        <f t="array" ref="V44">_xlfn.IFS(I44="A",VLOOKUP(F44,F8数据库!C:Y,11,0),I44="B",VLOOKUP(F44,F8数据库!C:Y,17,0),I44="C",VLOOKUP(F44,F8数据库!C:Y,23,0))</f>
        <v>#N/A</v>
      </c>
      <c r="W44" s="18"/>
    </row>
    <row r="45" spans="1:23" x14ac:dyDescent="0.25">
      <c r="A45" s="22"/>
      <c r="B45" s="3"/>
      <c r="C45" s="3"/>
      <c r="D45" s="3"/>
      <c r="E45" s="18" t="e">
        <f t="shared" si="6"/>
        <v>#VALUE!</v>
      </c>
      <c r="F45" s="18" t="e">
        <f t="shared" si="7"/>
        <v>#VALUE!</v>
      </c>
      <c r="G45" s="18" t="str">
        <f t="shared" si="8"/>
        <v/>
      </c>
      <c r="H45" s="18" t="str">
        <f t="shared" si="9"/>
        <v/>
      </c>
      <c r="I45" s="18" t="str">
        <f t="shared" si="10"/>
        <v/>
      </c>
      <c r="J45" s="18" t="str">
        <f t="shared" si="11"/>
        <v/>
      </c>
      <c r="K45" s="18" t="str">
        <f t="shared" si="12"/>
        <v/>
      </c>
      <c r="L45" s="18" t="e">
        <f>VLOOKUP(F45,F8数据库!C:Y,3,0)</f>
        <v>#VALUE!</v>
      </c>
      <c r="M45" s="18" t="e">
        <f t="shared" si="13"/>
        <v>#VALUE!</v>
      </c>
      <c r="N45" s="19" t="e">
        <f t="shared" si="14"/>
        <v>#VALUE!</v>
      </c>
      <c r="O45" s="18" t="e">
        <f>VLOOKUP(F45,F8数据库!C:Y,4,0)</f>
        <v>#VALUE!</v>
      </c>
      <c r="P45" s="18" t="e">
        <f>VLOOKUP(G45,F8数据库!AA:AB,2,0)</f>
        <v>#N/A</v>
      </c>
      <c r="Q45" s="18"/>
      <c r="R45" s="18" t="e" cm="1">
        <f t="array" ref="R45">_xlfn.IFS(I45="A",VLOOKUP(F45,F8数据库!C:Y,7,0),I45="B",VLOOKUP(F45,F8数据库!C:Y,13,0),I45="C",VLOOKUP(F45,F8数据库!C:Y,19,0))</f>
        <v>#N/A</v>
      </c>
      <c r="S45" s="18" t="e" cm="1">
        <f t="array" ref="S45">_xlfn.IFS(I45="A",VLOOKUP(F45,F8数据库!C:Y,8,0),I45="B",VLOOKUP(F45,F8数据库!C:Y,14,0),I45="C",VLOOKUP(F45,F8数据库!C:Y,20,0))</f>
        <v>#N/A</v>
      </c>
      <c r="T45" s="19" t="e" cm="1">
        <f t="array" ref="T45">_xlfn.IFS(I45="A",VLOOKUP(F45,F8数据库!C:Y,9,0),I45="B",VLOOKUP(F45,F8数据库!C:Y,15,0),I45="C",VLOOKUP(F45,F8数据库!C:Y,21,0))*C45</f>
        <v>#N/A</v>
      </c>
      <c r="U45" s="18" t="e" cm="1">
        <f t="array" ref="U45">_xlfn.IFS(I45="A",VLOOKUP(F45,F8数据库!C:Y,10,0),I45="B",VLOOKUP(F45,F8数据库!C:Y,16,0),I45="C",VLOOKUP(F45,F8数据库!C:Y,22,0))</f>
        <v>#N/A</v>
      </c>
      <c r="V45" s="18" t="e" cm="1">
        <f t="array" ref="V45">_xlfn.IFS(I45="A",VLOOKUP(F45,F8数据库!C:Y,11,0),I45="B",VLOOKUP(F45,F8数据库!C:Y,17,0),I45="C",VLOOKUP(F45,F8数据库!C:Y,23,0))</f>
        <v>#N/A</v>
      </c>
      <c r="W45" s="18"/>
    </row>
    <row r="46" spans="1:23" x14ac:dyDescent="0.25">
      <c r="A46" s="22"/>
      <c r="B46" s="3"/>
      <c r="C46" s="3"/>
      <c r="D46" s="3"/>
      <c r="E46" s="18" t="e">
        <f t="shared" si="6"/>
        <v>#VALUE!</v>
      </c>
      <c r="F46" s="18" t="e">
        <f t="shared" si="7"/>
        <v>#VALUE!</v>
      </c>
      <c r="G46" s="18" t="str">
        <f t="shared" si="8"/>
        <v/>
      </c>
      <c r="H46" s="18" t="str">
        <f t="shared" si="9"/>
        <v/>
      </c>
      <c r="I46" s="18" t="str">
        <f t="shared" si="10"/>
        <v/>
      </c>
      <c r="J46" s="18" t="str">
        <f t="shared" si="11"/>
        <v/>
      </c>
      <c r="K46" s="18" t="str">
        <f t="shared" si="12"/>
        <v/>
      </c>
      <c r="L46" s="18" t="e">
        <f>VLOOKUP(F46,F8数据库!C:Y,3,0)</f>
        <v>#VALUE!</v>
      </c>
      <c r="M46" s="18" t="e">
        <f t="shared" si="13"/>
        <v>#VALUE!</v>
      </c>
      <c r="N46" s="19" t="e">
        <f t="shared" si="14"/>
        <v>#VALUE!</v>
      </c>
      <c r="O46" s="18" t="e">
        <f>VLOOKUP(F46,F8数据库!C:Y,4,0)</f>
        <v>#VALUE!</v>
      </c>
      <c r="P46" s="18" t="e">
        <f>VLOOKUP(G46,F8数据库!AA:AB,2,0)</f>
        <v>#N/A</v>
      </c>
      <c r="Q46" s="18"/>
      <c r="R46" s="18" t="e" cm="1">
        <f t="array" ref="R46">_xlfn.IFS(I46="A",VLOOKUP(F46,F8数据库!C:Y,7,0),I46="B",VLOOKUP(F46,F8数据库!C:Y,13,0),I46="C",VLOOKUP(F46,F8数据库!C:Y,19,0))</f>
        <v>#N/A</v>
      </c>
      <c r="S46" s="18" t="e" cm="1">
        <f t="array" ref="S46">_xlfn.IFS(I46="A",VLOOKUP(F46,F8数据库!C:Y,8,0),I46="B",VLOOKUP(F46,F8数据库!C:Y,14,0),I46="C",VLOOKUP(F46,F8数据库!C:Y,20,0))</f>
        <v>#N/A</v>
      </c>
      <c r="T46" s="19" t="e" cm="1">
        <f t="array" ref="T46">_xlfn.IFS(I46="A",VLOOKUP(F46,F8数据库!C:Y,9,0),I46="B",VLOOKUP(F46,F8数据库!C:Y,15,0),I46="C",VLOOKUP(F46,F8数据库!C:Y,21,0))*C46</f>
        <v>#N/A</v>
      </c>
      <c r="U46" s="18" t="e" cm="1">
        <f t="array" ref="U46">_xlfn.IFS(I46="A",VLOOKUP(F46,F8数据库!C:Y,10,0),I46="B",VLOOKUP(F46,F8数据库!C:Y,16,0),I46="C",VLOOKUP(F46,F8数据库!C:Y,22,0))</f>
        <v>#N/A</v>
      </c>
      <c r="V46" s="18" t="e" cm="1">
        <f t="array" ref="V46">_xlfn.IFS(I46="A",VLOOKUP(F46,F8数据库!C:Y,11,0),I46="B",VLOOKUP(F46,F8数据库!C:Y,17,0),I46="C",VLOOKUP(F46,F8数据库!C:Y,23,0))</f>
        <v>#N/A</v>
      </c>
      <c r="W46" s="18"/>
    </row>
    <row r="47" spans="1:23" x14ac:dyDescent="0.25">
      <c r="A47" s="22"/>
      <c r="B47" s="3"/>
      <c r="C47" s="3"/>
      <c r="D47" s="3"/>
      <c r="E47" s="18" t="e">
        <f t="shared" si="6"/>
        <v>#VALUE!</v>
      </c>
      <c r="F47" s="18" t="e">
        <f t="shared" si="7"/>
        <v>#VALUE!</v>
      </c>
      <c r="G47" s="18" t="str">
        <f t="shared" si="8"/>
        <v/>
      </c>
      <c r="H47" s="18" t="str">
        <f t="shared" si="9"/>
        <v/>
      </c>
      <c r="I47" s="18" t="str">
        <f t="shared" si="10"/>
        <v/>
      </c>
      <c r="J47" s="18" t="str">
        <f t="shared" si="11"/>
        <v/>
      </c>
      <c r="K47" s="18" t="str">
        <f t="shared" si="12"/>
        <v/>
      </c>
      <c r="L47" s="18" t="e">
        <f>VLOOKUP(F47,F8数据库!C:Y,3,0)</f>
        <v>#VALUE!</v>
      </c>
      <c r="M47" s="18" t="e">
        <f t="shared" si="13"/>
        <v>#VALUE!</v>
      </c>
      <c r="N47" s="19" t="e">
        <f t="shared" si="14"/>
        <v>#VALUE!</v>
      </c>
      <c r="O47" s="18" t="e">
        <f>VLOOKUP(F47,F8数据库!C:Y,4,0)</f>
        <v>#VALUE!</v>
      </c>
      <c r="P47" s="18" t="e">
        <f>VLOOKUP(G47,F8数据库!AA:AB,2,0)</f>
        <v>#N/A</v>
      </c>
      <c r="Q47" s="18"/>
      <c r="R47" s="18" t="e" cm="1">
        <f t="array" ref="R47">_xlfn.IFS(I47="A",VLOOKUP(F47,F8数据库!C:Y,7,0),I47="B",VLOOKUP(F47,F8数据库!C:Y,13,0),I47="C",VLOOKUP(F47,F8数据库!C:Y,19,0))</f>
        <v>#N/A</v>
      </c>
      <c r="S47" s="18" t="e" cm="1">
        <f t="array" ref="S47">_xlfn.IFS(I47="A",VLOOKUP(F47,F8数据库!C:Y,8,0),I47="B",VLOOKUP(F47,F8数据库!C:Y,14,0),I47="C",VLOOKUP(F47,F8数据库!C:Y,20,0))</f>
        <v>#N/A</v>
      </c>
      <c r="T47" s="19" t="e" cm="1">
        <f t="array" ref="T47">_xlfn.IFS(I47="A",VLOOKUP(F47,F8数据库!C:Y,9,0),I47="B",VLOOKUP(F47,F8数据库!C:Y,15,0),I47="C",VLOOKUP(F47,F8数据库!C:Y,21,0))*C47</f>
        <v>#N/A</v>
      </c>
      <c r="U47" s="18" t="e" cm="1">
        <f t="array" ref="U47">_xlfn.IFS(I47="A",VLOOKUP(F47,F8数据库!C:Y,10,0),I47="B",VLOOKUP(F47,F8数据库!C:Y,16,0),I47="C",VLOOKUP(F47,F8数据库!C:Y,22,0))</f>
        <v>#N/A</v>
      </c>
      <c r="V47" s="18" t="e" cm="1">
        <f t="array" ref="V47">_xlfn.IFS(I47="A",VLOOKUP(F47,F8数据库!C:Y,11,0),I47="B",VLOOKUP(F47,F8数据库!C:Y,17,0),I47="C",VLOOKUP(F47,F8数据库!C:Y,23,0))</f>
        <v>#N/A</v>
      </c>
      <c r="W47" s="18"/>
    </row>
    <row r="48" spans="1:23" x14ac:dyDescent="0.25">
      <c r="A48" s="22"/>
      <c r="B48" s="3"/>
      <c r="C48" s="3"/>
      <c r="D48" s="3"/>
      <c r="E48" s="18" t="e">
        <f t="shared" si="6"/>
        <v>#VALUE!</v>
      </c>
      <c r="F48" s="18" t="e">
        <f t="shared" si="7"/>
        <v>#VALUE!</v>
      </c>
      <c r="G48" s="18" t="str">
        <f t="shared" si="8"/>
        <v/>
      </c>
      <c r="H48" s="18" t="str">
        <f t="shared" si="9"/>
        <v/>
      </c>
      <c r="I48" s="18" t="str">
        <f t="shared" si="10"/>
        <v/>
      </c>
      <c r="J48" s="18" t="str">
        <f t="shared" si="11"/>
        <v/>
      </c>
      <c r="K48" s="18" t="str">
        <f t="shared" si="12"/>
        <v/>
      </c>
      <c r="L48" s="18" t="e">
        <f>VLOOKUP(F48,F8数据库!C:Y,3,0)</f>
        <v>#VALUE!</v>
      </c>
      <c r="M48" s="18" t="e">
        <f t="shared" si="13"/>
        <v>#VALUE!</v>
      </c>
      <c r="N48" s="19" t="e">
        <f t="shared" si="14"/>
        <v>#VALUE!</v>
      </c>
      <c r="O48" s="18" t="e">
        <f>VLOOKUP(F48,F8数据库!C:Y,4,0)</f>
        <v>#VALUE!</v>
      </c>
      <c r="P48" s="18" t="e">
        <f>VLOOKUP(G48,F8数据库!AA:AB,2,0)</f>
        <v>#N/A</v>
      </c>
      <c r="Q48" s="18"/>
      <c r="R48" s="18" t="e" cm="1">
        <f t="array" ref="R48">_xlfn.IFS(I48="A",VLOOKUP(F48,F8数据库!C:Y,7,0),I48="B",VLOOKUP(F48,F8数据库!C:Y,13,0),I48="C",VLOOKUP(F48,F8数据库!C:Y,19,0))</f>
        <v>#N/A</v>
      </c>
      <c r="S48" s="18" t="e" cm="1">
        <f t="array" ref="S48">_xlfn.IFS(I48="A",VLOOKUP(F48,F8数据库!C:Y,8,0),I48="B",VLOOKUP(F48,F8数据库!C:Y,14,0),I48="C",VLOOKUP(F48,F8数据库!C:Y,20,0))</f>
        <v>#N/A</v>
      </c>
      <c r="T48" s="19" t="e" cm="1">
        <f t="array" ref="T48">_xlfn.IFS(I48="A",VLOOKUP(F48,F8数据库!C:Y,9,0),I48="B",VLOOKUP(F48,F8数据库!C:Y,15,0),I48="C",VLOOKUP(F48,F8数据库!C:Y,21,0))*C48</f>
        <v>#N/A</v>
      </c>
      <c r="U48" s="18" t="e" cm="1">
        <f t="array" ref="U48">_xlfn.IFS(I48="A",VLOOKUP(F48,F8数据库!C:Y,10,0),I48="B",VLOOKUP(F48,F8数据库!C:Y,16,0),I48="C",VLOOKUP(F48,F8数据库!C:Y,22,0))</f>
        <v>#N/A</v>
      </c>
      <c r="V48" s="18" t="e" cm="1">
        <f t="array" ref="V48">_xlfn.IFS(I48="A",VLOOKUP(F48,F8数据库!C:Y,11,0),I48="B",VLOOKUP(F48,F8数据库!C:Y,17,0),I48="C",VLOOKUP(F48,F8数据库!C:Y,23,0))</f>
        <v>#N/A</v>
      </c>
      <c r="W48" s="18"/>
    </row>
    <row r="49" spans="1:23" x14ac:dyDescent="0.25">
      <c r="A49" s="22"/>
      <c r="B49" s="3"/>
      <c r="C49" s="3"/>
      <c r="D49" s="3"/>
      <c r="E49" s="18" t="e">
        <f t="shared" si="6"/>
        <v>#VALUE!</v>
      </c>
      <c r="F49" s="18" t="e">
        <f t="shared" si="7"/>
        <v>#VALUE!</v>
      </c>
      <c r="G49" s="18" t="str">
        <f t="shared" si="8"/>
        <v/>
      </c>
      <c r="H49" s="18" t="str">
        <f t="shared" si="9"/>
        <v/>
      </c>
      <c r="I49" s="18" t="str">
        <f t="shared" si="10"/>
        <v/>
      </c>
      <c r="J49" s="18" t="str">
        <f t="shared" si="11"/>
        <v/>
      </c>
      <c r="K49" s="18" t="str">
        <f t="shared" si="12"/>
        <v/>
      </c>
      <c r="L49" s="18" t="e">
        <f>VLOOKUP(F49,F8数据库!C:Y,3,0)</f>
        <v>#VALUE!</v>
      </c>
      <c r="M49" s="18" t="e">
        <f t="shared" si="13"/>
        <v>#VALUE!</v>
      </c>
      <c r="N49" s="19" t="e">
        <f t="shared" si="14"/>
        <v>#VALUE!</v>
      </c>
      <c r="O49" s="18" t="e">
        <f>VLOOKUP(F49,F8数据库!C:Y,4,0)</f>
        <v>#VALUE!</v>
      </c>
      <c r="P49" s="18" t="e">
        <f>VLOOKUP(G49,F8数据库!AA:AB,2,0)</f>
        <v>#N/A</v>
      </c>
      <c r="Q49" s="18"/>
      <c r="R49" s="18" t="e" cm="1">
        <f t="array" ref="R49">_xlfn.IFS(I49="A",VLOOKUP(F49,F8数据库!C:Y,7,0),I49="B",VLOOKUP(F49,F8数据库!C:Y,13,0),I49="C",VLOOKUP(F49,F8数据库!C:Y,19,0))</f>
        <v>#N/A</v>
      </c>
      <c r="S49" s="18" t="e" cm="1">
        <f t="array" ref="S49">_xlfn.IFS(I49="A",VLOOKUP(F49,F8数据库!C:Y,8,0),I49="B",VLOOKUP(F49,F8数据库!C:Y,14,0),I49="C",VLOOKUP(F49,F8数据库!C:Y,20,0))</f>
        <v>#N/A</v>
      </c>
      <c r="T49" s="19" t="e" cm="1">
        <f t="array" ref="T49">_xlfn.IFS(I49="A",VLOOKUP(F49,F8数据库!C:Y,9,0),I49="B",VLOOKUP(F49,F8数据库!C:Y,15,0),I49="C",VLOOKUP(F49,F8数据库!C:Y,21,0))*C49</f>
        <v>#N/A</v>
      </c>
      <c r="U49" s="18" t="e" cm="1">
        <f t="array" ref="U49">_xlfn.IFS(I49="A",VLOOKUP(F49,F8数据库!C:Y,10,0),I49="B",VLOOKUP(F49,F8数据库!C:Y,16,0),I49="C",VLOOKUP(F49,F8数据库!C:Y,22,0))</f>
        <v>#N/A</v>
      </c>
      <c r="V49" s="18" t="e" cm="1">
        <f t="array" ref="V49">_xlfn.IFS(I49="A",VLOOKUP(F49,F8数据库!C:Y,11,0),I49="B",VLOOKUP(F49,F8数据库!C:Y,17,0),I49="C",VLOOKUP(F49,F8数据库!C:Y,23,0))</f>
        <v>#N/A</v>
      </c>
      <c r="W49" s="18"/>
    </row>
    <row r="50" spans="1:23" x14ac:dyDescent="0.25">
      <c r="A50" s="22"/>
      <c r="B50" s="3"/>
      <c r="C50" s="3"/>
      <c r="D50" s="3"/>
      <c r="E50" s="18" t="e">
        <f t="shared" si="6"/>
        <v>#VALUE!</v>
      </c>
      <c r="F50" s="18" t="e">
        <f t="shared" si="7"/>
        <v>#VALUE!</v>
      </c>
      <c r="G50" s="18" t="str">
        <f t="shared" si="8"/>
        <v/>
      </c>
      <c r="H50" s="18" t="str">
        <f t="shared" si="9"/>
        <v/>
      </c>
      <c r="I50" s="18" t="str">
        <f t="shared" si="10"/>
        <v/>
      </c>
      <c r="J50" s="18" t="str">
        <f t="shared" si="11"/>
        <v/>
      </c>
      <c r="K50" s="18" t="str">
        <f t="shared" si="12"/>
        <v/>
      </c>
      <c r="L50" s="18" t="e">
        <f>VLOOKUP(F50,F8数据库!C:Y,3,0)</f>
        <v>#VALUE!</v>
      </c>
      <c r="M50" s="18" t="e">
        <f t="shared" si="13"/>
        <v>#VALUE!</v>
      </c>
      <c r="N50" s="19" t="e">
        <f t="shared" si="14"/>
        <v>#VALUE!</v>
      </c>
      <c r="O50" s="18" t="e">
        <f>VLOOKUP(F50,F8数据库!C:Y,4,0)</f>
        <v>#VALUE!</v>
      </c>
      <c r="P50" s="18" t="e">
        <f>VLOOKUP(G50,F8数据库!AA:AB,2,0)</f>
        <v>#N/A</v>
      </c>
      <c r="Q50" s="18"/>
      <c r="R50" s="18" t="e" cm="1">
        <f t="array" ref="R50">_xlfn.IFS(I50="A",VLOOKUP(F50,F8数据库!C:Y,7,0),I50="B",VLOOKUP(F50,F8数据库!C:Y,13,0),I50="C",VLOOKUP(F50,F8数据库!C:Y,19,0))</f>
        <v>#N/A</v>
      </c>
      <c r="S50" s="18" t="e" cm="1">
        <f t="array" ref="S50">_xlfn.IFS(I50="A",VLOOKUP(F50,F8数据库!C:Y,8,0),I50="B",VLOOKUP(F50,F8数据库!C:Y,14,0),I50="C",VLOOKUP(F50,F8数据库!C:Y,20,0))</f>
        <v>#N/A</v>
      </c>
      <c r="T50" s="19" t="e" cm="1">
        <f t="array" ref="T50">_xlfn.IFS(I50="A",VLOOKUP(F50,F8数据库!C:Y,9,0),I50="B",VLOOKUP(F50,F8数据库!C:Y,15,0),I50="C",VLOOKUP(F50,F8数据库!C:Y,21,0))*C50</f>
        <v>#N/A</v>
      </c>
      <c r="U50" s="18" t="e" cm="1">
        <f t="array" ref="U50">_xlfn.IFS(I50="A",VLOOKUP(F50,F8数据库!C:Y,10,0),I50="B",VLOOKUP(F50,F8数据库!C:Y,16,0),I50="C",VLOOKUP(F50,F8数据库!C:Y,22,0))</f>
        <v>#N/A</v>
      </c>
      <c r="V50" s="18" t="e" cm="1">
        <f t="array" ref="V50">_xlfn.IFS(I50="A",VLOOKUP(F50,F8数据库!C:Y,11,0),I50="B",VLOOKUP(F50,F8数据库!C:Y,17,0),I50="C",VLOOKUP(F50,F8数据库!C:Y,23,0))</f>
        <v>#N/A</v>
      </c>
      <c r="W50" s="18"/>
    </row>
    <row r="51" spans="1:23" x14ac:dyDescent="0.25">
      <c r="A51" s="22"/>
      <c r="B51" s="3"/>
      <c r="C51" s="3"/>
      <c r="D51" s="3"/>
      <c r="E51" s="18" t="e">
        <f t="shared" si="6"/>
        <v>#VALUE!</v>
      </c>
      <c r="F51" s="18" t="e">
        <f t="shared" si="7"/>
        <v>#VALUE!</v>
      </c>
      <c r="G51" s="18" t="str">
        <f t="shared" si="8"/>
        <v/>
      </c>
      <c r="H51" s="18" t="str">
        <f t="shared" si="9"/>
        <v/>
      </c>
      <c r="I51" s="18" t="str">
        <f t="shared" si="10"/>
        <v/>
      </c>
      <c r="J51" s="18" t="str">
        <f t="shared" si="11"/>
        <v/>
      </c>
      <c r="K51" s="18" t="str">
        <f t="shared" si="12"/>
        <v/>
      </c>
      <c r="L51" s="18" t="e">
        <f>VLOOKUP(F51,F8数据库!C:Y,3,0)</f>
        <v>#VALUE!</v>
      </c>
      <c r="M51" s="18" t="e">
        <f t="shared" si="13"/>
        <v>#VALUE!</v>
      </c>
      <c r="N51" s="19" t="e">
        <f t="shared" si="14"/>
        <v>#VALUE!</v>
      </c>
      <c r="O51" s="18" t="e">
        <f>VLOOKUP(F51,F8数据库!C:Y,4,0)</f>
        <v>#VALUE!</v>
      </c>
      <c r="P51" s="18" t="e">
        <f>VLOOKUP(G51,F8数据库!AA:AB,2,0)</f>
        <v>#N/A</v>
      </c>
      <c r="Q51" s="18"/>
      <c r="R51" s="18" t="e" cm="1">
        <f t="array" ref="R51">_xlfn.IFS(I51="A",VLOOKUP(F51,F8数据库!C:Y,7,0),I51="B",VLOOKUP(F51,F8数据库!C:Y,13,0),I51="C",VLOOKUP(F51,F8数据库!C:Y,19,0))</f>
        <v>#N/A</v>
      </c>
      <c r="S51" s="18" t="e" cm="1">
        <f t="array" ref="S51">_xlfn.IFS(I51="A",VLOOKUP(F51,F8数据库!C:Y,8,0),I51="B",VLOOKUP(F51,F8数据库!C:Y,14,0),I51="C",VLOOKUP(F51,F8数据库!C:Y,20,0))</f>
        <v>#N/A</v>
      </c>
      <c r="T51" s="19" t="e" cm="1">
        <f t="array" ref="T51">_xlfn.IFS(I51="A",VLOOKUP(F51,F8数据库!C:Y,9,0),I51="B",VLOOKUP(F51,F8数据库!C:Y,15,0),I51="C",VLOOKUP(F51,F8数据库!C:Y,21,0))*C51</f>
        <v>#N/A</v>
      </c>
      <c r="U51" s="18" t="e" cm="1">
        <f t="array" ref="U51">_xlfn.IFS(I51="A",VLOOKUP(F51,F8数据库!C:Y,10,0),I51="B",VLOOKUP(F51,F8数据库!C:Y,16,0),I51="C",VLOOKUP(F51,F8数据库!C:Y,22,0))</f>
        <v>#N/A</v>
      </c>
      <c r="V51" s="18" t="e" cm="1">
        <f t="array" ref="V51">_xlfn.IFS(I51="A",VLOOKUP(F51,F8数据库!C:Y,11,0),I51="B",VLOOKUP(F51,F8数据库!C:Y,17,0),I51="C",VLOOKUP(F51,F8数据库!C:Y,23,0))</f>
        <v>#N/A</v>
      </c>
      <c r="W51" s="18"/>
    </row>
    <row r="52" spans="1:23" x14ac:dyDescent="0.25">
      <c r="A52" s="22"/>
      <c r="B52" s="3"/>
      <c r="C52" s="3"/>
      <c r="D52" s="3"/>
      <c r="E52" s="18" t="e">
        <f t="shared" si="6"/>
        <v>#VALUE!</v>
      </c>
      <c r="F52" s="18" t="e">
        <f t="shared" si="7"/>
        <v>#VALUE!</v>
      </c>
      <c r="G52" s="18" t="str">
        <f t="shared" si="8"/>
        <v/>
      </c>
      <c r="H52" s="18" t="str">
        <f t="shared" si="9"/>
        <v/>
      </c>
      <c r="I52" s="18" t="str">
        <f t="shared" si="10"/>
        <v/>
      </c>
      <c r="J52" s="18" t="str">
        <f t="shared" si="11"/>
        <v/>
      </c>
      <c r="K52" s="18" t="str">
        <f t="shared" si="12"/>
        <v/>
      </c>
      <c r="L52" s="18" t="e">
        <f>VLOOKUP(F52,F8数据库!C:Y,3,0)</f>
        <v>#VALUE!</v>
      </c>
      <c r="M52" s="18" t="e">
        <f t="shared" si="13"/>
        <v>#VALUE!</v>
      </c>
      <c r="N52" s="19" t="e">
        <f t="shared" si="14"/>
        <v>#VALUE!</v>
      </c>
      <c r="O52" s="18" t="e">
        <f>VLOOKUP(F52,F8数据库!C:Y,4,0)</f>
        <v>#VALUE!</v>
      </c>
      <c r="P52" s="18" t="e">
        <f>VLOOKUP(G52,F8数据库!AA:AB,2,0)</f>
        <v>#N/A</v>
      </c>
      <c r="Q52" s="18"/>
      <c r="R52" s="18" t="e" cm="1">
        <f t="array" ref="R52">_xlfn.IFS(I52="A",VLOOKUP(F52,F8数据库!C:Y,7,0),I52="B",VLOOKUP(F52,F8数据库!C:Y,13,0),I52="C",VLOOKUP(F52,F8数据库!C:Y,19,0))</f>
        <v>#N/A</v>
      </c>
      <c r="S52" s="18" t="e" cm="1">
        <f t="array" ref="S52">_xlfn.IFS(I52="A",VLOOKUP(F52,F8数据库!C:Y,8,0),I52="B",VLOOKUP(F52,F8数据库!C:Y,14,0),I52="C",VLOOKUP(F52,F8数据库!C:Y,20,0))</f>
        <v>#N/A</v>
      </c>
      <c r="T52" s="19" t="e" cm="1">
        <f t="array" ref="T52">_xlfn.IFS(I52="A",VLOOKUP(F52,F8数据库!C:Y,9,0),I52="B",VLOOKUP(F52,F8数据库!C:Y,15,0),I52="C",VLOOKUP(F52,F8数据库!C:Y,21,0))*C52</f>
        <v>#N/A</v>
      </c>
      <c r="U52" s="18" t="e" cm="1">
        <f t="array" ref="U52">_xlfn.IFS(I52="A",VLOOKUP(F52,F8数据库!C:Y,10,0),I52="B",VLOOKUP(F52,F8数据库!C:Y,16,0),I52="C",VLOOKUP(F52,F8数据库!C:Y,22,0))</f>
        <v>#N/A</v>
      </c>
      <c r="V52" s="18" t="e" cm="1">
        <f t="array" ref="V52">_xlfn.IFS(I52="A",VLOOKUP(F52,F8数据库!C:Y,11,0),I52="B",VLOOKUP(F52,F8数据库!C:Y,17,0),I52="C",VLOOKUP(F52,F8数据库!C:Y,23,0))</f>
        <v>#N/A</v>
      </c>
      <c r="W52" s="18"/>
    </row>
    <row r="53" spans="1:23" x14ac:dyDescent="0.25">
      <c r="A53" s="22"/>
      <c r="B53" s="3"/>
      <c r="C53" s="3"/>
      <c r="D53" s="3"/>
      <c r="E53" s="18" t="e">
        <f t="shared" si="6"/>
        <v>#VALUE!</v>
      </c>
      <c r="F53" s="18" t="e">
        <f t="shared" si="7"/>
        <v>#VALUE!</v>
      </c>
      <c r="G53" s="18" t="str">
        <f t="shared" si="8"/>
        <v/>
      </c>
      <c r="H53" s="18" t="str">
        <f t="shared" si="9"/>
        <v/>
      </c>
      <c r="I53" s="18" t="str">
        <f t="shared" si="10"/>
        <v/>
      </c>
      <c r="J53" s="18" t="str">
        <f t="shared" si="11"/>
        <v/>
      </c>
      <c r="K53" s="18" t="str">
        <f t="shared" si="12"/>
        <v/>
      </c>
      <c r="L53" s="18" t="e">
        <f>VLOOKUP(F53,F8数据库!C:Y,3,0)</f>
        <v>#VALUE!</v>
      </c>
      <c r="M53" s="18" t="e">
        <f t="shared" si="13"/>
        <v>#VALUE!</v>
      </c>
      <c r="N53" s="19" t="e">
        <f t="shared" si="14"/>
        <v>#VALUE!</v>
      </c>
      <c r="O53" s="18" t="e">
        <f>VLOOKUP(F53,F8数据库!C:Y,4,0)</f>
        <v>#VALUE!</v>
      </c>
      <c r="P53" s="18" t="e">
        <f>VLOOKUP(G53,F8数据库!AA:AB,2,0)</f>
        <v>#N/A</v>
      </c>
      <c r="Q53" s="18"/>
      <c r="R53" s="18" t="e" cm="1">
        <f t="array" ref="R53">_xlfn.IFS(I53="A",VLOOKUP(F53,F8数据库!C:Y,7,0),I53="B",VLOOKUP(F53,F8数据库!C:Y,13,0),I53="C",VLOOKUP(F53,F8数据库!C:Y,19,0))</f>
        <v>#N/A</v>
      </c>
      <c r="S53" s="18" t="e" cm="1">
        <f t="array" ref="S53">_xlfn.IFS(I53="A",VLOOKUP(F53,F8数据库!C:Y,8,0),I53="B",VLOOKUP(F53,F8数据库!C:Y,14,0),I53="C",VLOOKUP(F53,F8数据库!C:Y,20,0))</f>
        <v>#N/A</v>
      </c>
      <c r="T53" s="19" t="e" cm="1">
        <f t="array" ref="T53">_xlfn.IFS(I53="A",VLOOKUP(F53,F8数据库!C:Y,9,0),I53="B",VLOOKUP(F53,F8数据库!C:Y,15,0),I53="C",VLOOKUP(F53,F8数据库!C:Y,21,0))*C53</f>
        <v>#N/A</v>
      </c>
      <c r="U53" s="18" t="e" cm="1">
        <f t="array" ref="U53">_xlfn.IFS(I53="A",VLOOKUP(F53,F8数据库!C:Y,10,0),I53="B",VLOOKUP(F53,F8数据库!C:Y,16,0),I53="C",VLOOKUP(F53,F8数据库!C:Y,22,0))</f>
        <v>#N/A</v>
      </c>
      <c r="V53" s="18" t="e" cm="1">
        <f t="array" ref="V53">_xlfn.IFS(I53="A",VLOOKUP(F53,F8数据库!C:Y,11,0),I53="B",VLOOKUP(F53,F8数据库!C:Y,17,0),I53="C",VLOOKUP(F53,F8数据库!C:Y,23,0))</f>
        <v>#N/A</v>
      </c>
      <c r="W53" s="18"/>
    </row>
    <row r="54" spans="1:23" x14ac:dyDescent="0.25">
      <c r="A54" s="22"/>
      <c r="B54" s="3"/>
      <c r="C54" s="3"/>
      <c r="D54" s="3"/>
      <c r="E54" s="18" t="e">
        <f t="shared" si="6"/>
        <v>#VALUE!</v>
      </c>
      <c r="F54" s="18" t="e">
        <f t="shared" si="7"/>
        <v>#VALUE!</v>
      </c>
      <c r="G54" s="18" t="str">
        <f t="shared" si="8"/>
        <v/>
      </c>
      <c r="H54" s="18" t="str">
        <f t="shared" si="9"/>
        <v/>
      </c>
      <c r="I54" s="18" t="str">
        <f t="shared" si="10"/>
        <v/>
      </c>
      <c r="J54" s="18" t="str">
        <f t="shared" si="11"/>
        <v/>
      </c>
      <c r="K54" s="18" t="str">
        <f t="shared" si="12"/>
        <v/>
      </c>
      <c r="L54" s="18" t="e">
        <f>VLOOKUP(F54,F8数据库!C:Y,3,0)</f>
        <v>#VALUE!</v>
      </c>
      <c r="M54" s="18" t="e">
        <f t="shared" si="13"/>
        <v>#VALUE!</v>
      </c>
      <c r="N54" s="19" t="e">
        <f t="shared" si="14"/>
        <v>#VALUE!</v>
      </c>
      <c r="O54" s="18" t="e">
        <f>VLOOKUP(F54,F8数据库!C:Y,4,0)</f>
        <v>#VALUE!</v>
      </c>
      <c r="P54" s="18" t="e">
        <f>VLOOKUP(G54,F8数据库!AA:AB,2,0)</f>
        <v>#N/A</v>
      </c>
      <c r="Q54" s="18"/>
      <c r="R54" s="18" t="e" cm="1">
        <f t="array" ref="R54">_xlfn.IFS(I54="A",VLOOKUP(F54,F8数据库!C:Y,7,0),I54="B",VLOOKUP(F54,F8数据库!C:Y,13,0),I54="C",VLOOKUP(F54,F8数据库!C:Y,19,0))</f>
        <v>#N/A</v>
      </c>
      <c r="S54" s="18" t="e" cm="1">
        <f t="array" ref="S54">_xlfn.IFS(I54="A",VLOOKUP(F54,F8数据库!C:Y,8,0),I54="B",VLOOKUP(F54,F8数据库!C:Y,14,0),I54="C",VLOOKUP(F54,F8数据库!C:Y,20,0))</f>
        <v>#N/A</v>
      </c>
      <c r="T54" s="19" t="e" cm="1">
        <f t="array" ref="T54">_xlfn.IFS(I54="A",VLOOKUP(F54,F8数据库!C:Y,9,0),I54="B",VLOOKUP(F54,F8数据库!C:Y,15,0),I54="C",VLOOKUP(F54,F8数据库!C:Y,21,0))*C54</f>
        <v>#N/A</v>
      </c>
      <c r="U54" s="18" t="e" cm="1">
        <f t="array" ref="U54">_xlfn.IFS(I54="A",VLOOKUP(F54,F8数据库!C:Y,10,0),I54="B",VLOOKUP(F54,F8数据库!C:Y,16,0),I54="C",VLOOKUP(F54,F8数据库!C:Y,22,0))</f>
        <v>#N/A</v>
      </c>
      <c r="V54" s="18" t="e" cm="1">
        <f t="array" ref="V54">_xlfn.IFS(I54="A",VLOOKUP(F54,F8数据库!C:Y,11,0),I54="B",VLOOKUP(F54,F8数据库!C:Y,17,0),I54="C",VLOOKUP(F54,F8数据库!C:Y,23,0))</f>
        <v>#N/A</v>
      </c>
      <c r="W54" s="18"/>
    </row>
    <row r="55" spans="1:23" x14ac:dyDescent="0.25">
      <c r="A55" s="22"/>
      <c r="B55" s="3"/>
      <c r="C55" s="3"/>
      <c r="D55" s="3"/>
      <c r="E55" s="18" t="e">
        <f t="shared" si="6"/>
        <v>#VALUE!</v>
      </c>
      <c r="F55" s="18" t="e">
        <f t="shared" si="7"/>
        <v>#VALUE!</v>
      </c>
      <c r="G55" s="18" t="str">
        <f t="shared" si="8"/>
        <v/>
      </c>
      <c r="H55" s="18" t="str">
        <f t="shared" si="9"/>
        <v/>
      </c>
      <c r="I55" s="18" t="str">
        <f t="shared" si="10"/>
        <v/>
      </c>
      <c r="J55" s="18" t="str">
        <f t="shared" si="11"/>
        <v/>
      </c>
      <c r="K55" s="18" t="str">
        <f t="shared" si="12"/>
        <v/>
      </c>
      <c r="L55" s="18" t="e">
        <f>VLOOKUP(F55,F8数据库!C:Y,3,0)</f>
        <v>#VALUE!</v>
      </c>
      <c r="M55" s="18" t="e">
        <f t="shared" si="13"/>
        <v>#VALUE!</v>
      </c>
      <c r="N55" s="19" t="e">
        <f t="shared" si="14"/>
        <v>#VALUE!</v>
      </c>
      <c r="O55" s="18" t="e">
        <f>VLOOKUP(F55,F8数据库!C:Y,4,0)</f>
        <v>#VALUE!</v>
      </c>
      <c r="P55" s="18" t="e">
        <f>VLOOKUP(G55,F8数据库!AA:AB,2,0)</f>
        <v>#N/A</v>
      </c>
      <c r="Q55" s="18"/>
      <c r="R55" s="18" t="e" cm="1">
        <f t="array" ref="R55">_xlfn.IFS(I55="A",VLOOKUP(F55,F8数据库!C:Y,7,0),I55="B",VLOOKUP(F55,F8数据库!C:Y,13,0),I55="C",VLOOKUP(F55,F8数据库!C:Y,19,0))</f>
        <v>#N/A</v>
      </c>
      <c r="S55" s="18" t="e" cm="1">
        <f t="array" ref="S55">_xlfn.IFS(I55="A",VLOOKUP(F55,F8数据库!C:Y,8,0),I55="B",VLOOKUP(F55,F8数据库!C:Y,14,0),I55="C",VLOOKUP(F55,F8数据库!C:Y,20,0))</f>
        <v>#N/A</v>
      </c>
      <c r="T55" s="19" t="e" cm="1">
        <f t="array" ref="T55">_xlfn.IFS(I55="A",VLOOKUP(F55,F8数据库!C:Y,9,0),I55="B",VLOOKUP(F55,F8数据库!C:Y,15,0),I55="C",VLOOKUP(F55,F8数据库!C:Y,21,0))*C55</f>
        <v>#N/A</v>
      </c>
      <c r="U55" s="18" t="e" cm="1">
        <f t="array" ref="U55">_xlfn.IFS(I55="A",VLOOKUP(F55,F8数据库!C:Y,10,0),I55="B",VLOOKUP(F55,F8数据库!C:Y,16,0),I55="C",VLOOKUP(F55,F8数据库!C:Y,22,0))</f>
        <v>#N/A</v>
      </c>
      <c r="V55" s="18" t="e" cm="1">
        <f t="array" ref="V55">_xlfn.IFS(I55="A",VLOOKUP(F55,F8数据库!C:Y,11,0),I55="B",VLOOKUP(F55,F8数据库!C:Y,17,0),I55="C",VLOOKUP(F55,F8数据库!C:Y,23,0))</f>
        <v>#N/A</v>
      </c>
      <c r="W55" s="18"/>
    </row>
    <row r="56" spans="1:23" x14ac:dyDescent="0.25">
      <c r="A56" s="22"/>
      <c r="B56" s="3"/>
      <c r="C56" s="3"/>
      <c r="D56" s="3"/>
      <c r="E56" s="18" t="e">
        <f t="shared" si="6"/>
        <v>#VALUE!</v>
      </c>
      <c r="F56" s="18" t="e">
        <f t="shared" si="7"/>
        <v>#VALUE!</v>
      </c>
      <c r="G56" s="18" t="str">
        <f t="shared" si="8"/>
        <v/>
      </c>
      <c r="H56" s="18" t="str">
        <f t="shared" si="9"/>
        <v/>
      </c>
      <c r="I56" s="18" t="str">
        <f t="shared" si="10"/>
        <v/>
      </c>
      <c r="J56" s="18" t="str">
        <f t="shared" si="11"/>
        <v/>
      </c>
      <c r="K56" s="18" t="str">
        <f t="shared" si="12"/>
        <v/>
      </c>
      <c r="L56" s="18" t="e">
        <f>VLOOKUP(F56,F8数据库!C:Y,3,0)</f>
        <v>#VALUE!</v>
      </c>
      <c r="M56" s="18" t="e">
        <f t="shared" si="13"/>
        <v>#VALUE!</v>
      </c>
      <c r="N56" s="19" t="e">
        <f t="shared" si="14"/>
        <v>#VALUE!</v>
      </c>
      <c r="O56" s="18" t="e">
        <f>VLOOKUP(F56,F8数据库!C:Y,4,0)</f>
        <v>#VALUE!</v>
      </c>
      <c r="P56" s="18" t="e">
        <f>VLOOKUP(G56,F8数据库!AA:AB,2,0)</f>
        <v>#N/A</v>
      </c>
      <c r="Q56" s="18"/>
      <c r="R56" s="18" t="e" cm="1">
        <f t="array" ref="R56">_xlfn.IFS(I56="A",VLOOKUP(F56,F8数据库!C:Y,7,0),I56="B",VLOOKUP(F56,F8数据库!C:Y,13,0),I56="C",VLOOKUP(F56,F8数据库!C:Y,19,0))</f>
        <v>#N/A</v>
      </c>
      <c r="S56" s="18" t="e" cm="1">
        <f t="array" ref="S56">_xlfn.IFS(I56="A",VLOOKUP(F56,F8数据库!C:Y,8,0),I56="B",VLOOKUP(F56,F8数据库!C:Y,14,0),I56="C",VLOOKUP(F56,F8数据库!C:Y,20,0))</f>
        <v>#N/A</v>
      </c>
      <c r="T56" s="19" t="e" cm="1">
        <f t="array" ref="T56">_xlfn.IFS(I56="A",VLOOKUP(F56,F8数据库!C:Y,9,0),I56="B",VLOOKUP(F56,F8数据库!C:Y,15,0),I56="C",VLOOKUP(F56,F8数据库!C:Y,21,0))*C56</f>
        <v>#N/A</v>
      </c>
      <c r="U56" s="18" t="e" cm="1">
        <f t="array" ref="U56">_xlfn.IFS(I56="A",VLOOKUP(F56,F8数据库!C:Y,10,0),I56="B",VLOOKUP(F56,F8数据库!C:Y,16,0),I56="C",VLOOKUP(F56,F8数据库!C:Y,22,0))</f>
        <v>#N/A</v>
      </c>
      <c r="V56" s="18" t="e" cm="1">
        <f t="array" ref="V56">_xlfn.IFS(I56="A",VLOOKUP(F56,F8数据库!C:Y,11,0),I56="B",VLOOKUP(F56,F8数据库!C:Y,17,0),I56="C",VLOOKUP(F56,F8数据库!C:Y,23,0))</f>
        <v>#N/A</v>
      </c>
      <c r="W56" s="18"/>
    </row>
    <row r="57" spans="1:23" x14ac:dyDescent="0.25">
      <c r="A57" s="22"/>
      <c r="B57" s="3"/>
      <c r="C57" s="3"/>
      <c r="D57" s="3"/>
      <c r="E57" s="18" t="e">
        <f t="shared" si="6"/>
        <v>#VALUE!</v>
      </c>
      <c r="F57" s="18" t="e">
        <f t="shared" si="7"/>
        <v>#VALUE!</v>
      </c>
      <c r="G57" s="18" t="str">
        <f t="shared" si="8"/>
        <v/>
      </c>
      <c r="H57" s="18" t="str">
        <f t="shared" si="9"/>
        <v/>
      </c>
      <c r="I57" s="18" t="str">
        <f t="shared" si="10"/>
        <v/>
      </c>
      <c r="J57" s="18" t="str">
        <f t="shared" si="11"/>
        <v/>
      </c>
      <c r="K57" s="18" t="str">
        <f t="shared" si="12"/>
        <v/>
      </c>
      <c r="L57" s="18" t="e">
        <f>VLOOKUP(F57,F8数据库!C:Y,3,0)</f>
        <v>#VALUE!</v>
      </c>
      <c r="M57" s="18" t="e">
        <f t="shared" si="13"/>
        <v>#VALUE!</v>
      </c>
      <c r="N57" s="19" t="e">
        <f t="shared" si="14"/>
        <v>#VALUE!</v>
      </c>
      <c r="O57" s="18" t="e">
        <f>VLOOKUP(F57,F8数据库!C:Y,4,0)</f>
        <v>#VALUE!</v>
      </c>
      <c r="P57" s="18" t="e">
        <f>VLOOKUP(G57,F8数据库!AA:AB,2,0)</f>
        <v>#N/A</v>
      </c>
      <c r="Q57" s="18"/>
      <c r="R57" s="18" t="e" cm="1">
        <f t="array" ref="R57">_xlfn.IFS(I57="A",VLOOKUP(F57,F8数据库!C:Y,7,0),I57="B",VLOOKUP(F57,F8数据库!C:Y,13,0),I57="C",VLOOKUP(F57,F8数据库!C:Y,19,0))</f>
        <v>#N/A</v>
      </c>
      <c r="S57" s="18" t="e" cm="1">
        <f t="array" ref="S57">_xlfn.IFS(I57="A",VLOOKUP(F57,F8数据库!C:Y,8,0),I57="B",VLOOKUP(F57,F8数据库!C:Y,14,0),I57="C",VLOOKUP(F57,F8数据库!C:Y,20,0))</f>
        <v>#N/A</v>
      </c>
      <c r="T57" s="19" t="e" cm="1">
        <f t="array" ref="T57">_xlfn.IFS(I57="A",VLOOKUP(F57,F8数据库!C:Y,9,0),I57="B",VLOOKUP(F57,F8数据库!C:Y,15,0),I57="C",VLOOKUP(F57,F8数据库!C:Y,21,0))*C57</f>
        <v>#N/A</v>
      </c>
      <c r="U57" s="18" t="e" cm="1">
        <f t="array" ref="U57">_xlfn.IFS(I57="A",VLOOKUP(F57,F8数据库!C:Y,10,0),I57="B",VLOOKUP(F57,F8数据库!C:Y,16,0),I57="C",VLOOKUP(F57,F8数据库!C:Y,22,0))</f>
        <v>#N/A</v>
      </c>
      <c r="V57" s="18" t="e" cm="1">
        <f t="array" ref="V57">_xlfn.IFS(I57="A",VLOOKUP(F57,F8数据库!C:Y,11,0),I57="B",VLOOKUP(F57,F8数据库!C:Y,17,0),I57="C",VLOOKUP(F57,F8数据库!C:Y,23,0))</f>
        <v>#N/A</v>
      </c>
      <c r="W57" s="18"/>
    </row>
    <row r="58" spans="1:23" x14ac:dyDescent="0.25">
      <c r="A58" s="22"/>
      <c r="B58" s="3"/>
      <c r="C58" s="3"/>
      <c r="D58" s="3"/>
      <c r="E58" s="18" t="e">
        <f t="shared" si="6"/>
        <v>#VALUE!</v>
      </c>
      <c r="F58" s="18" t="e">
        <f t="shared" si="7"/>
        <v>#VALUE!</v>
      </c>
      <c r="G58" s="18" t="str">
        <f t="shared" si="8"/>
        <v/>
      </c>
      <c r="H58" s="18" t="str">
        <f t="shared" si="9"/>
        <v/>
      </c>
      <c r="I58" s="18" t="str">
        <f t="shared" si="10"/>
        <v/>
      </c>
      <c r="J58" s="18" t="str">
        <f t="shared" si="11"/>
        <v/>
      </c>
      <c r="K58" s="18" t="str">
        <f t="shared" si="12"/>
        <v/>
      </c>
      <c r="L58" s="18" t="e">
        <f>VLOOKUP(F58,F8数据库!C:Y,3,0)</f>
        <v>#VALUE!</v>
      </c>
      <c r="M58" s="18" t="e">
        <f t="shared" si="13"/>
        <v>#VALUE!</v>
      </c>
      <c r="N58" s="19" t="e">
        <f t="shared" si="14"/>
        <v>#VALUE!</v>
      </c>
      <c r="O58" s="18" t="e">
        <f>VLOOKUP(F58,F8数据库!C:Y,4,0)</f>
        <v>#VALUE!</v>
      </c>
      <c r="P58" s="18" t="e">
        <f>VLOOKUP(G58,F8数据库!AA:AB,2,0)</f>
        <v>#N/A</v>
      </c>
      <c r="Q58" s="18"/>
      <c r="R58" s="18" t="e" cm="1">
        <f t="array" ref="R58">_xlfn.IFS(I58="A",VLOOKUP(F58,F8数据库!C:Y,7,0),I58="B",VLOOKUP(F58,F8数据库!C:Y,13,0),I58="C",VLOOKUP(F58,F8数据库!C:Y,19,0))</f>
        <v>#N/A</v>
      </c>
      <c r="S58" s="18" t="e" cm="1">
        <f t="array" ref="S58">_xlfn.IFS(I58="A",VLOOKUP(F58,F8数据库!C:Y,8,0),I58="B",VLOOKUP(F58,F8数据库!C:Y,14,0),I58="C",VLOOKUP(F58,F8数据库!C:Y,20,0))</f>
        <v>#N/A</v>
      </c>
      <c r="T58" s="19" t="e" cm="1">
        <f t="array" ref="T58">_xlfn.IFS(I58="A",VLOOKUP(F58,F8数据库!C:Y,9,0),I58="B",VLOOKUP(F58,F8数据库!C:Y,15,0),I58="C",VLOOKUP(F58,F8数据库!C:Y,21,0))*C58</f>
        <v>#N/A</v>
      </c>
      <c r="U58" s="18" t="e" cm="1">
        <f t="array" ref="U58">_xlfn.IFS(I58="A",VLOOKUP(F58,F8数据库!C:Y,10,0),I58="B",VLOOKUP(F58,F8数据库!C:Y,16,0),I58="C",VLOOKUP(F58,F8数据库!C:Y,22,0))</f>
        <v>#N/A</v>
      </c>
      <c r="V58" s="18" t="e" cm="1">
        <f t="array" ref="V58">_xlfn.IFS(I58="A",VLOOKUP(F58,F8数据库!C:Y,11,0),I58="B",VLOOKUP(F58,F8数据库!C:Y,17,0),I58="C",VLOOKUP(F58,F8数据库!C:Y,23,0))</f>
        <v>#N/A</v>
      </c>
      <c r="W58" s="18"/>
    </row>
    <row r="59" spans="1:23" x14ac:dyDescent="0.25">
      <c r="A59" s="22"/>
      <c r="B59" s="3"/>
      <c r="C59" s="3"/>
      <c r="D59" s="3"/>
      <c r="E59" s="18" t="e">
        <f t="shared" si="6"/>
        <v>#VALUE!</v>
      </c>
      <c r="F59" s="18" t="e">
        <f t="shared" si="7"/>
        <v>#VALUE!</v>
      </c>
      <c r="G59" s="18" t="str">
        <f t="shared" si="8"/>
        <v/>
      </c>
      <c r="H59" s="18" t="str">
        <f t="shared" si="9"/>
        <v/>
      </c>
      <c r="I59" s="18" t="str">
        <f t="shared" si="10"/>
        <v/>
      </c>
      <c r="J59" s="18" t="str">
        <f t="shared" si="11"/>
        <v/>
      </c>
      <c r="K59" s="18" t="str">
        <f t="shared" si="12"/>
        <v/>
      </c>
      <c r="L59" s="18" t="e">
        <f>VLOOKUP(F59,F8数据库!C:Y,3,0)</f>
        <v>#VALUE!</v>
      </c>
      <c r="M59" s="18" t="e">
        <f t="shared" si="13"/>
        <v>#VALUE!</v>
      </c>
      <c r="N59" s="19" t="e">
        <f t="shared" si="14"/>
        <v>#VALUE!</v>
      </c>
      <c r="O59" s="18" t="e">
        <f>VLOOKUP(F59,F8数据库!C:Y,4,0)</f>
        <v>#VALUE!</v>
      </c>
      <c r="P59" s="18" t="e">
        <f>VLOOKUP(G59,F8数据库!AA:AB,2,0)</f>
        <v>#N/A</v>
      </c>
      <c r="Q59" s="18"/>
      <c r="R59" s="18" t="e" cm="1">
        <f t="array" ref="R59">_xlfn.IFS(I59="A",VLOOKUP(F59,F8数据库!C:Y,7,0),I59="B",VLOOKUP(F59,F8数据库!C:Y,13,0),I59="C",VLOOKUP(F59,F8数据库!C:Y,19,0))</f>
        <v>#N/A</v>
      </c>
      <c r="S59" s="18" t="e" cm="1">
        <f t="array" ref="S59">_xlfn.IFS(I59="A",VLOOKUP(F59,F8数据库!C:Y,8,0),I59="B",VLOOKUP(F59,F8数据库!C:Y,14,0),I59="C",VLOOKUP(F59,F8数据库!C:Y,20,0))</f>
        <v>#N/A</v>
      </c>
      <c r="T59" s="19" t="e" cm="1">
        <f t="array" ref="T59">_xlfn.IFS(I59="A",VLOOKUP(F59,F8数据库!C:Y,9,0),I59="B",VLOOKUP(F59,F8数据库!C:Y,15,0),I59="C",VLOOKUP(F59,F8数据库!C:Y,21,0))*C59</f>
        <v>#N/A</v>
      </c>
      <c r="U59" s="18" t="e" cm="1">
        <f t="array" ref="U59">_xlfn.IFS(I59="A",VLOOKUP(F59,F8数据库!C:Y,10,0),I59="B",VLOOKUP(F59,F8数据库!C:Y,16,0),I59="C",VLOOKUP(F59,F8数据库!C:Y,22,0))</f>
        <v>#N/A</v>
      </c>
      <c r="V59" s="18" t="e" cm="1">
        <f t="array" ref="V59">_xlfn.IFS(I59="A",VLOOKUP(F59,F8数据库!C:Y,11,0),I59="B",VLOOKUP(F59,F8数据库!C:Y,17,0),I59="C",VLOOKUP(F59,F8数据库!C:Y,23,0))</f>
        <v>#N/A</v>
      </c>
      <c r="W59" s="18"/>
    </row>
    <row r="60" spans="1:23" x14ac:dyDescent="0.25">
      <c r="A60" s="22"/>
      <c r="B60" s="3"/>
      <c r="C60" s="3"/>
      <c r="D60" s="3"/>
      <c r="E60" s="18" t="e">
        <f t="shared" si="6"/>
        <v>#VALUE!</v>
      </c>
      <c r="F60" s="18" t="e">
        <f t="shared" si="7"/>
        <v>#VALUE!</v>
      </c>
      <c r="G60" s="18" t="str">
        <f t="shared" si="8"/>
        <v/>
      </c>
      <c r="H60" s="18" t="str">
        <f t="shared" si="9"/>
        <v/>
      </c>
      <c r="I60" s="18" t="str">
        <f t="shared" si="10"/>
        <v/>
      </c>
      <c r="J60" s="18" t="str">
        <f t="shared" si="11"/>
        <v/>
      </c>
      <c r="K60" s="18" t="str">
        <f t="shared" si="12"/>
        <v/>
      </c>
      <c r="L60" s="18" t="e">
        <f>VLOOKUP(F60,F8数据库!C:Y,3,0)</f>
        <v>#VALUE!</v>
      </c>
      <c r="M60" s="18" t="e">
        <f t="shared" si="13"/>
        <v>#VALUE!</v>
      </c>
      <c r="N60" s="19" t="e">
        <f t="shared" si="14"/>
        <v>#VALUE!</v>
      </c>
      <c r="O60" s="18" t="e">
        <f>VLOOKUP(F60,F8数据库!C:Y,4,0)</f>
        <v>#VALUE!</v>
      </c>
      <c r="P60" s="18" t="e">
        <f>VLOOKUP(G60,F8数据库!AA:AB,2,0)</f>
        <v>#N/A</v>
      </c>
      <c r="Q60" s="18"/>
      <c r="R60" s="18" t="e" cm="1">
        <f t="array" ref="R60">_xlfn.IFS(I60="A",VLOOKUP(F60,F8数据库!C:Y,7,0),I60="B",VLOOKUP(F60,F8数据库!C:Y,13,0),I60="C",VLOOKUP(F60,F8数据库!C:Y,19,0))</f>
        <v>#N/A</v>
      </c>
      <c r="S60" s="18" t="e" cm="1">
        <f t="array" ref="S60">_xlfn.IFS(I60="A",VLOOKUP(F60,F8数据库!C:Y,8,0),I60="B",VLOOKUP(F60,F8数据库!C:Y,14,0),I60="C",VLOOKUP(F60,F8数据库!C:Y,20,0))</f>
        <v>#N/A</v>
      </c>
      <c r="T60" s="19" t="e" cm="1">
        <f t="array" ref="T60">_xlfn.IFS(I60="A",VLOOKUP(F60,F8数据库!C:Y,9,0),I60="B",VLOOKUP(F60,F8数据库!C:Y,15,0),I60="C",VLOOKUP(F60,F8数据库!C:Y,21,0))*C60</f>
        <v>#N/A</v>
      </c>
      <c r="U60" s="18" t="e" cm="1">
        <f t="array" ref="U60">_xlfn.IFS(I60="A",VLOOKUP(F60,F8数据库!C:Y,10,0),I60="B",VLOOKUP(F60,F8数据库!C:Y,16,0),I60="C",VLOOKUP(F60,F8数据库!C:Y,22,0))</f>
        <v>#N/A</v>
      </c>
      <c r="V60" s="18" t="e" cm="1">
        <f t="array" ref="V60">_xlfn.IFS(I60="A",VLOOKUP(F60,F8数据库!C:Y,11,0),I60="B",VLOOKUP(F60,F8数据库!C:Y,17,0),I60="C",VLOOKUP(F60,F8数据库!C:Y,23,0))</f>
        <v>#N/A</v>
      </c>
      <c r="W60" s="18"/>
    </row>
    <row r="61" spans="1:23" x14ac:dyDescent="0.25">
      <c r="A61" s="22"/>
      <c r="B61" s="3"/>
      <c r="C61" s="3"/>
      <c r="D61" s="3"/>
      <c r="E61" s="18" t="e">
        <f t="shared" si="6"/>
        <v>#VALUE!</v>
      </c>
      <c r="F61" s="18" t="e">
        <f t="shared" si="7"/>
        <v>#VALUE!</v>
      </c>
      <c r="G61" s="18" t="str">
        <f t="shared" si="8"/>
        <v/>
      </c>
      <c r="H61" s="18" t="str">
        <f t="shared" si="9"/>
        <v/>
      </c>
      <c r="I61" s="18" t="str">
        <f t="shared" si="10"/>
        <v/>
      </c>
      <c r="J61" s="18" t="str">
        <f t="shared" si="11"/>
        <v/>
      </c>
      <c r="K61" s="18" t="str">
        <f t="shared" si="12"/>
        <v/>
      </c>
      <c r="L61" s="18" t="e">
        <f>VLOOKUP(F61,F8数据库!C:Y,3,0)</f>
        <v>#VALUE!</v>
      </c>
      <c r="M61" s="18" t="e">
        <f t="shared" si="13"/>
        <v>#VALUE!</v>
      </c>
      <c r="N61" s="19" t="e">
        <f t="shared" si="14"/>
        <v>#VALUE!</v>
      </c>
      <c r="O61" s="18" t="e">
        <f>VLOOKUP(F61,F8数据库!C:Y,4,0)</f>
        <v>#VALUE!</v>
      </c>
      <c r="P61" s="18" t="e">
        <f>VLOOKUP(G61,F8数据库!AA:AB,2,0)</f>
        <v>#N/A</v>
      </c>
      <c r="Q61" s="18"/>
      <c r="R61" s="18" t="e" cm="1">
        <f t="array" ref="R61">_xlfn.IFS(I61="A",VLOOKUP(F61,F8数据库!C:Y,7,0),I61="B",VLOOKUP(F61,F8数据库!C:Y,13,0),I61="C",VLOOKUP(F61,F8数据库!C:Y,19,0))</f>
        <v>#N/A</v>
      </c>
      <c r="S61" s="18" t="e" cm="1">
        <f t="array" ref="S61">_xlfn.IFS(I61="A",VLOOKUP(F61,F8数据库!C:Y,8,0),I61="B",VLOOKUP(F61,F8数据库!C:Y,14,0),I61="C",VLOOKUP(F61,F8数据库!C:Y,20,0))</f>
        <v>#N/A</v>
      </c>
      <c r="T61" s="19" t="e" cm="1">
        <f t="array" ref="T61">_xlfn.IFS(I61="A",VLOOKUP(F61,F8数据库!C:Y,9,0),I61="B",VLOOKUP(F61,F8数据库!C:Y,15,0),I61="C",VLOOKUP(F61,F8数据库!C:Y,21,0))*C61</f>
        <v>#N/A</v>
      </c>
      <c r="U61" s="18" t="e" cm="1">
        <f t="array" ref="U61">_xlfn.IFS(I61="A",VLOOKUP(F61,F8数据库!C:Y,10,0),I61="B",VLOOKUP(F61,F8数据库!C:Y,16,0),I61="C",VLOOKUP(F61,F8数据库!C:Y,22,0))</f>
        <v>#N/A</v>
      </c>
      <c r="V61" s="18" t="e" cm="1">
        <f t="array" ref="V61">_xlfn.IFS(I61="A",VLOOKUP(F61,F8数据库!C:Y,11,0),I61="B",VLOOKUP(F61,F8数据库!C:Y,17,0),I61="C",VLOOKUP(F61,F8数据库!C:Y,23,0))</f>
        <v>#N/A</v>
      </c>
      <c r="W61" s="18"/>
    </row>
    <row r="62" spans="1:23" x14ac:dyDescent="0.25">
      <c r="A62" s="22"/>
      <c r="B62" s="3"/>
      <c r="C62" s="3"/>
      <c r="D62" s="3"/>
      <c r="E62" s="18" t="e">
        <f t="shared" si="6"/>
        <v>#VALUE!</v>
      </c>
      <c r="F62" s="18" t="e">
        <f t="shared" si="7"/>
        <v>#VALUE!</v>
      </c>
      <c r="G62" s="18" t="str">
        <f t="shared" si="8"/>
        <v/>
      </c>
      <c r="H62" s="18" t="str">
        <f t="shared" si="9"/>
        <v/>
      </c>
      <c r="I62" s="18" t="str">
        <f t="shared" si="10"/>
        <v/>
      </c>
      <c r="J62" s="18" t="str">
        <f t="shared" si="11"/>
        <v/>
      </c>
      <c r="K62" s="18" t="str">
        <f t="shared" si="12"/>
        <v/>
      </c>
      <c r="L62" s="18" t="e">
        <f>VLOOKUP(F62,F8数据库!C:Y,3,0)</f>
        <v>#VALUE!</v>
      </c>
      <c r="M62" s="18" t="e">
        <f t="shared" si="13"/>
        <v>#VALUE!</v>
      </c>
      <c r="N62" s="19" t="e">
        <f t="shared" si="14"/>
        <v>#VALUE!</v>
      </c>
      <c r="O62" s="18" t="e">
        <f>VLOOKUP(F62,F8数据库!C:Y,4,0)</f>
        <v>#VALUE!</v>
      </c>
      <c r="P62" s="18" t="e">
        <f>VLOOKUP(G62,F8数据库!AA:AB,2,0)</f>
        <v>#N/A</v>
      </c>
      <c r="Q62" s="18"/>
      <c r="R62" s="18" t="e" cm="1">
        <f t="array" ref="R62">_xlfn.IFS(I62="A",VLOOKUP(F62,F8数据库!C:Y,7,0),I62="B",VLOOKUP(F62,F8数据库!C:Y,13,0),I62="C",VLOOKUP(F62,F8数据库!C:Y,19,0))</f>
        <v>#N/A</v>
      </c>
      <c r="S62" s="18" t="e" cm="1">
        <f t="array" ref="S62">_xlfn.IFS(I62="A",VLOOKUP(F62,F8数据库!C:Y,8,0),I62="B",VLOOKUP(F62,F8数据库!C:Y,14,0),I62="C",VLOOKUP(F62,F8数据库!C:Y,20,0))</f>
        <v>#N/A</v>
      </c>
      <c r="T62" s="19" t="e" cm="1">
        <f t="array" ref="T62">_xlfn.IFS(I62="A",VLOOKUP(F62,F8数据库!C:Y,9,0),I62="B",VLOOKUP(F62,F8数据库!C:Y,15,0),I62="C",VLOOKUP(F62,F8数据库!C:Y,21,0))*C62</f>
        <v>#N/A</v>
      </c>
      <c r="U62" s="18" t="e" cm="1">
        <f t="array" ref="U62">_xlfn.IFS(I62="A",VLOOKUP(F62,F8数据库!C:Y,10,0),I62="B",VLOOKUP(F62,F8数据库!C:Y,16,0),I62="C",VLOOKUP(F62,F8数据库!C:Y,22,0))</f>
        <v>#N/A</v>
      </c>
      <c r="V62" s="18" t="e" cm="1">
        <f t="array" ref="V62">_xlfn.IFS(I62="A",VLOOKUP(F62,F8数据库!C:Y,11,0),I62="B",VLOOKUP(F62,F8数据库!C:Y,17,0),I62="C",VLOOKUP(F62,F8数据库!C:Y,23,0))</f>
        <v>#N/A</v>
      </c>
      <c r="W62" s="18"/>
    </row>
    <row r="63" spans="1:23" x14ac:dyDescent="0.25">
      <c r="A63" s="22"/>
      <c r="B63" s="3"/>
      <c r="C63" s="3"/>
      <c r="D63" s="3"/>
      <c r="E63" s="18" t="e">
        <f t="shared" si="6"/>
        <v>#VALUE!</v>
      </c>
      <c r="F63" s="18" t="e">
        <f t="shared" si="7"/>
        <v>#VALUE!</v>
      </c>
      <c r="G63" s="18" t="str">
        <f t="shared" si="8"/>
        <v/>
      </c>
      <c r="H63" s="18" t="str">
        <f t="shared" si="9"/>
        <v/>
      </c>
      <c r="I63" s="18" t="str">
        <f t="shared" si="10"/>
        <v/>
      </c>
      <c r="J63" s="18" t="str">
        <f t="shared" si="11"/>
        <v/>
      </c>
      <c r="K63" s="18" t="str">
        <f t="shared" si="12"/>
        <v/>
      </c>
      <c r="L63" s="18" t="e">
        <f>VLOOKUP(F63,F8数据库!C:Y,3,0)</f>
        <v>#VALUE!</v>
      </c>
      <c r="M63" s="18" t="e">
        <f t="shared" si="13"/>
        <v>#VALUE!</v>
      </c>
      <c r="N63" s="19" t="e">
        <f t="shared" si="14"/>
        <v>#VALUE!</v>
      </c>
      <c r="O63" s="18" t="e">
        <f>VLOOKUP(F63,F8数据库!C:Y,4,0)</f>
        <v>#VALUE!</v>
      </c>
      <c r="P63" s="18" t="e">
        <f>VLOOKUP(G63,F8数据库!AA:AB,2,0)</f>
        <v>#N/A</v>
      </c>
      <c r="Q63" s="18"/>
      <c r="R63" s="18" t="e" cm="1">
        <f t="array" ref="R63">_xlfn.IFS(I63="A",VLOOKUP(F63,F8数据库!C:Y,7,0),I63="B",VLOOKUP(F63,F8数据库!C:Y,13,0),I63="C",VLOOKUP(F63,F8数据库!C:Y,19,0))</f>
        <v>#N/A</v>
      </c>
      <c r="S63" s="18" t="e" cm="1">
        <f t="array" ref="S63">_xlfn.IFS(I63="A",VLOOKUP(F63,F8数据库!C:Y,8,0),I63="B",VLOOKUP(F63,F8数据库!C:Y,14,0),I63="C",VLOOKUP(F63,F8数据库!C:Y,20,0))</f>
        <v>#N/A</v>
      </c>
      <c r="T63" s="19" t="e" cm="1">
        <f t="array" ref="T63">_xlfn.IFS(I63="A",VLOOKUP(F63,F8数据库!C:Y,9,0),I63="B",VLOOKUP(F63,F8数据库!C:Y,15,0),I63="C",VLOOKUP(F63,F8数据库!C:Y,21,0))*C63</f>
        <v>#N/A</v>
      </c>
      <c r="U63" s="18" t="e" cm="1">
        <f t="array" ref="U63">_xlfn.IFS(I63="A",VLOOKUP(F63,F8数据库!C:Y,10,0),I63="B",VLOOKUP(F63,F8数据库!C:Y,16,0),I63="C",VLOOKUP(F63,F8数据库!C:Y,22,0))</f>
        <v>#N/A</v>
      </c>
      <c r="V63" s="18" t="e" cm="1">
        <f t="array" ref="V63">_xlfn.IFS(I63="A",VLOOKUP(F63,F8数据库!C:Y,11,0),I63="B",VLOOKUP(F63,F8数据库!C:Y,17,0),I63="C",VLOOKUP(F63,F8数据库!C:Y,23,0))</f>
        <v>#N/A</v>
      </c>
      <c r="W63" s="18"/>
    </row>
    <row r="64" spans="1:23" x14ac:dyDescent="0.25">
      <c r="A64" s="22"/>
      <c r="B64" s="3"/>
      <c r="C64" s="3"/>
      <c r="D64" s="3"/>
      <c r="E64" s="18" t="e">
        <f t="shared" si="6"/>
        <v>#VALUE!</v>
      </c>
      <c r="F64" s="18" t="e">
        <f t="shared" si="7"/>
        <v>#VALUE!</v>
      </c>
      <c r="G64" s="18" t="str">
        <f t="shared" si="8"/>
        <v/>
      </c>
      <c r="H64" s="18" t="str">
        <f t="shared" si="9"/>
        <v/>
      </c>
      <c r="I64" s="18" t="str">
        <f t="shared" si="10"/>
        <v/>
      </c>
      <c r="J64" s="18" t="str">
        <f t="shared" si="11"/>
        <v/>
      </c>
      <c r="K64" s="18" t="str">
        <f t="shared" si="12"/>
        <v/>
      </c>
      <c r="L64" s="18" t="e">
        <f>VLOOKUP(F64,F8数据库!C:Y,3,0)</f>
        <v>#VALUE!</v>
      </c>
      <c r="M64" s="18" t="e">
        <f t="shared" si="13"/>
        <v>#VALUE!</v>
      </c>
      <c r="N64" s="19" t="e">
        <f t="shared" si="14"/>
        <v>#VALUE!</v>
      </c>
      <c r="O64" s="18" t="e">
        <f>VLOOKUP(F64,F8数据库!C:Y,4,0)</f>
        <v>#VALUE!</v>
      </c>
      <c r="P64" s="18" t="e">
        <f>VLOOKUP(G64,F8数据库!AA:AB,2,0)</f>
        <v>#N/A</v>
      </c>
      <c r="Q64" s="18"/>
      <c r="R64" s="18" t="e" cm="1">
        <f t="array" ref="R64">_xlfn.IFS(I64="A",VLOOKUP(F64,F8数据库!C:Y,7,0),I64="B",VLOOKUP(F64,F8数据库!C:Y,13,0),I64="C",VLOOKUP(F64,F8数据库!C:Y,19,0))</f>
        <v>#N/A</v>
      </c>
      <c r="S64" s="18" t="e" cm="1">
        <f t="array" ref="S64">_xlfn.IFS(I64="A",VLOOKUP(F64,F8数据库!C:Y,8,0),I64="B",VLOOKUP(F64,F8数据库!C:Y,14,0),I64="C",VLOOKUP(F64,F8数据库!C:Y,20,0))</f>
        <v>#N/A</v>
      </c>
      <c r="T64" s="19" t="e" cm="1">
        <f t="array" ref="T64">_xlfn.IFS(I64="A",VLOOKUP(F64,F8数据库!C:Y,9,0),I64="B",VLOOKUP(F64,F8数据库!C:Y,15,0),I64="C",VLOOKUP(F64,F8数据库!C:Y,21,0))*C64</f>
        <v>#N/A</v>
      </c>
      <c r="U64" s="18" t="e" cm="1">
        <f t="array" ref="U64">_xlfn.IFS(I64="A",VLOOKUP(F64,F8数据库!C:Y,10,0),I64="B",VLOOKUP(F64,F8数据库!C:Y,16,0),I64="C",VLOOKUP(F64,F8数据库!C:Y,22,0))</f>
        <v>#N/A</v>
      </c>
      <c r="V64" s="18" t="e" cm="1">
        <f t="array" ref="V64">_xlfn.IFS(I64="A",VLOOKUP(F64,F8数据库!C:Y,11,0),I64="B",VLOOKUP(F64,F8数据库!C:Y,17,0),I64="C",VLOOKUP(F64,F8数据库!C:Y,23,0))</f>
        <v>#N/A</v>
      </c>
      <c r="W64" s="18"/>
    </row>
    <row r="65" spans="1:23" x14ac:dyDescent="0.25">
      <c r="A65" s="22"/>
      <c r="B65" s="3"/>
      <c r="C65" s="3"/>
      <c r="D65" s="3"/>
      <c r="E65" s="18" t="e">
        <f t="shared" si="6"/>
        <v>#VALUE!</v>
      </c>
      <c r="F65" s="18" t="e">
        <f t="shared" si="7"/>
        <v>#VALUE!</v>
      </c>
      <c r="G65" s="18" t="str">
        <f t="shared" si="8"/>
        <v/>
      </c>
      <c r="H65" s="18" t="str">
        <f t="shared" si="9"/>
        <v/>
      </c>
      <c r="I65" s="18" t="str">
        <f t="shared" si="10"/>
        <v/>
      </c>
      <c r="J65" s="18" t="str">
        <f t="shared" si="11"/>
        <v/>
      </c>
      <c r="K65" s="18" t="str">
        <f t="shared" si="12"/>
        <v/>
      </c>
      <c r="L65" s="18" t="e">
        <f>VLOOKUP(F65,F8数据库!C:Y,3,0)</f>
        <v>#VALUE!</v>
      </c>
      <c r="M65" s="18" t="e">
        <f t="shared" si="13"/>
        <v>#VALUE!</v>
      </c>
      <c r="N65" s="19" t="e">
        <f t="shared" si="14"/>
        <v>#VALUE!</v>
      </c>
      <c r="O65" s="18" t="e">
        <f>VLOOKUP(F65,F8数据库!C:Y,4,0)</f>
        <v>#VALUE!</v>
      </c>
      <c r="P65" s="18" t="e">
        <f>VLOOKUP(G65,F8数据库!AA:AB,2,0)</f>
        <v>#N/A</v>
      </c>
      <c r="Q65" s="18"/>
      <c r="R65" s="18" t="e" cm="1">
        <f t="array" ref="R65">_xlfn.IFS(I65="A",VLOOKUP(F65,F8数据库!C:Y,7,0),I65="B",VLOOKUP(F65,F8数据库!C:Y,13,0),I65="C",VLOOKUP(F65,F8数据库!C:Y,19,0))</f>
        <v>#N/A</v>
      </c>
      <c r="S65" s="18" t="e" cm="1">
        <f t="array" ref="S65">_xlfn.IFS(I65="A",VLOOKUP(F65,F8数据库!C:Y,8,0),I65="B",VLOOKUP(F65,F8数据库!C:Y,14,0),I65="C",VLOOKUP(F65,F8数据库!C:Y,20,0))</f>
        <v>#N/A</v>
      </c>
      <c r="T65" s="19" t="e" cm="1">
        <f t="array" ref="T65">_xlfn.IFS(I65="A",VLOOKUP(F65,F8数据库!C:Y,9,0),I65="B",VLOOKUP(F65,F8数据库!C:Y,15,0),I65="C",VLOOKUP(F65,F8数据库!C:Y,21,0))*C65</f>
        <v>#N/A</v>
      </c>
      <c r="U65" s="18" t="e" cm="1">
        <f t="array" ref="U65">_xlfn.IFS(I65="A",VLOOKUP(F65,F8数据库!C:Y,10,0),I65="B",VLOOKUP(F65,F8数据库!C:Y,16,0),I65="C",VLOOKUP(F65,F8数据库!C:Y,22,0))</f>
        <v>#N/A</v>
      </c>
      <c r="V65" s="18" t="e" cm="1">
        <f t="array" ref="V65">_xlfn.IFS(I65="A",VLOOKUP(F65,F8数据库!C:Y,11,0),I65="B",VLOOKUP(F65,F8数据库!C:Y,17,0),I65="C",VLOOKUP(F65,F8数据库!C:Y,23,0))</f>
        <v>#N/A</v>
      </c>
      <c r="W65" s="18"/>
    </row>
    <row r="66" spans="1:23" x14ac:dyDescent="0.25">
      <c r="A66" s="22"/>
      <c r="B66" s="3"/>
      <c r="C66" s="3"/>
      <c r="D66" s="3"/>
      <c r="E66" s="18" t="e">
        <f t="shared" si="6"/>
        <v>#VALUE!</v>
      </c>
      <c r="F66" s="18" t="e">
        <f t="shared" si="7"/>
        <v>#VALUE!</v>
      </c>
      <c r="G66" s="18" t="str">
        <f t="shared" si="8"/>
        <v/>
      </c>
      <c r="H66" s="18" t="str">
        <f t="shared" si="9"/>
        <v/>
      </c>
      <c r="I66" s="18" t="str">
        <f t="shared" si="10"/>
        <v/>
      </c>
      <c r="J66" s="18" t="str">
        <f t="shared" si="11"/>
        <v/>
      </c>
      <c r="K66" s="18" t="str">
        <f t="shared" si="12"/>
        <v/>
      </c>
      <c r="L66" s="18" t="e">
        <f>VLOOKUP(F66,F8数据库!C:Y,3,0)</f>
        <v>#VALUE!</v>
      </c>
      <c r="M66" s="18" t="e">
        <f t="shared" si="13"/>
        <v>#VALUE!</v>
      </c>
      <c r="N66" s="19" t="e">
        <f t="shared" si="14"/>
        <v>#VALUE!</v>
      </c>
      <c r="O66" s="18" t="e">
        <f>VLOOKUP(F66,F8数据库!C:Y,4,0)</f>
        <v>#VALUE!</v>
      </c>
      <c r="P66" s="18" t="e">
        <f>VLOOKUP(G66,F8数据库!AA:AB,2,0)</f>
        <v>#N/A</v>
      </c>
      <c r="Q66" s="18"/>
      <c r="R66" s="18" t="e" cm="1">
        <f t="array" ref="R66">_xlfn.IFS(I66="A",VLOOKUP(F66,F8数据库!C:Y,7,0),I66="B",VLOOKUP(F66,F8数据库!C:Y,13,0),I66="C",VLOOKUP(F66,F8数据库!C:Y,19,0))</f>
        <v>#N/A</v>
      </c>
      <c r="S66" s="18" t="e" cm="1">
        <f t="array" ref="S66">_xlfn.IFS(I66="A",VLOOKUP(F66,F8数据库!C:Y,8,0),I66="B",VLOOKUP(F66,F8数据库!C:Y,14,0),I66="C",VLOOKUP(F66,F8数据库!C:Y,20,0))</f>
        <v>#N/A</v>
      </c>
      <c r="T66" s="19" t="e" cm="1">
        <f t="array" ref="T66">_xlfn.IFS(I66="A",VLOOKUP(F66,F8数据库!C:Y,9,0),I66="B",VLOOKUP(F66,F8数据库!C:Y,15,0),I66="C",VLOOKUP(F66,F8数据库!C:Y,21,0))*C66</f>
        <v>#N/A</v>
      </c>
      <c r="U66" s="18" t="e" cm="1">
        <f t="array" ref="U66">_xlfn.IFS(I66="A",VLOOKUP(F66,F8数据库!C:Y,10,0),I66="B",VLOOKUP(F66,F8数据库!C:Y,16,0),I66="C",VLOOKUP(F66,F8数据库!C:Y,22,0))</f>
        <v>#N/A</v>
      </c>
      <c r="V66" s="18" t="e" cm="1">
        <f t="array" ref="V66">_xlfn.IFS(I66="A",VLOOKUP(F66,F8数据库!C:Y,11,0),I66="B",VLOOKUP(F66,F8数据库!C:Y,17,0),I66="C",VLOOKUP(F66,F8数据库!C:Y,23,0))</f>
        <v>#N/A</v>
      </c>
      <c r="W66" s="18"/>
    </row>
    <row r="67" spans="1:23" x14ac:dyDescent="0.25">
      <c r="A67" s="22"/>
      <c r="B67" s="3"/>
      <c r="C67" s="3"/>
      <c r="D67" s="3"/>
      <c r="E67" s="18" t="e">
        <f t="shared" si="6"/>
        <v>#VALUE!</v>
      </c>
      <c r="F67" s="18" t="e">
        <f t="shared" si="7"/>
        <v>#VALUE!</v>
      </c>
      <c r="G67" s="18" t="str">
        <f t="shared" si="8"/>
        <v/>
      </c>
      <c r="H67" s="18" t="str">
        <f t="shared" si="9"/>
        <v/>
      </c>
      <c r="I67" s="18" t="str">
        <f t="shared" si="10"/>
        <v/>
      </c>
      <c r="J67" s="18" t="str">
        <f t="shared" si="11"/>
        <v/>
      </c>
      <c r="K67" s="18" t="str">
        <f t="shared" si="12"/>
        <v/>
      </c>
      <c r="L67" s="18" t="e">
        <f>VLOOKUP(F67,F8数据库!C:Y,3,0)</f>
        <v>#VALUE!</v>
      </c>
      <c r="M67" s="18" t="e">
        <f t="shared" si="13"/>
        <v>#VALUE!</v>
      </c>
      <c r="N67" s="19" t="e">
        <f t="shared" si="14"/>
        <v>#VALUE!</v>
      </c>
      <c r="O67" s="18" t="e">
        <f>VLOOKUP(F67,F8数据库!C:Y,4,0)</f>
        <v>#VALUE!</v>
      </c>
      <c r="P67" s="18" t="e">
        <f>VLOOKUP(G67,F8数据库!AA:AB,2,0)</f>
        <v>#N/A</v>
      </c>
      <c r="Q67" s="18"/>
      <c r="R67" s="18" t="e" cm="1">
        <f t="array" ref="R67">_xlfn.IFS(I67="A",VLOOKUP(F67,F8数据库!C:Y,7,0),I67="B",VLOOKUP(F67,F8数据库!C:Y,13,0),I67="C",VLOOKUP(F67,F8数据库!C:Y,19,0))</f>
        <v>#N/A</v>
      </c>
      <c r="S67" s="18" t="e" cm="1">
        <f t="array" ref="S67">_xlfn.IFS(I67="A",VLOOKUP(F67,F8数据库!C:Y,8,0),I67="B",VLOOKUP(F67,F8数据库!C:Y,14,0),I67="C",VLOOKUP(F67,F8数据库!C:Y,20,0))</f>
        <v>#N/A</v>
      </c>
      <c r="T67" s="19" t="e" cm="1">
        <f t="array" ref="T67">_xlfn.IFS(I67="A",VLOOKUP(F67,F8数据库!C:Y,9,0),I67="B",VLOOKUP(F67,F8数据库!C:Y,15,0),I67="C",VLOOKUP(F67,F8数据库!C:Y,21,0))*C67</f>
        <v>#N/A</v>
      </c>
      <c r="U67" s="18" t="e" cm="1">
        <f t="array" ref="U67">_xlfn.IFS(I67="A",VLOOKUP(F67,F8数据库!C:Y,10,0),I67="B",VLOOKUP(F67,F8数据库!C:Y,16,0),I67="C",VLOOKUP(F67,F8数据库!C:Y,22,0))</f>
        <v>#N/A</v>
      </c>
      <c r="V67" s="18" t="e" cm="1">
        <f t="array" ref="V67">_xlfn.IFS(I67="A",VLOOKUP(F67,F8数据库!C:Y,11,0),I67="B",VLOOKUP(F67,F8数据库!C:Y,17,0),I67="C",VLOOKUP(F67,F8数据库!C:Y,23,0))</f>
        <v>#N/A</v>
      </c>
      <c r="W67" s="18"/>
    </row>
    <row r="68" spans="1:23" x14ac:dyDescent="0.25">
      <c r="A68" s="22"/>
      <c r="B68" s="3"/>
      <c r="C68" s="3"/>
      <c r="D68" s="3"/>
      <c r="E68" s="18" t="e">
        <f t="shared" si="6"/>
        <v>#VALUE!</v>
      </c>
      <c r="F68" s="18" t="e">
        <f t="shared" si="7"/>
        <v>#VALUE!</v>
      </c>
      <c r="G68" s="18" t="str">
        <f t="shared" si="8"/>
        <v/>
      </c>
      <c r="H68" s="18" t="str">
        <f t="shared" si="9"/>
        <v/>
      </c>
      <c r="I68" s="18" t="str">
        <f t="shared" si="10"/>
        <v/>
      </c>
      <c r="J68" s="18" t="str">
        <f t="shared" si="11"/>
        <v/>
      </c>
      <c r="K68" s="18" t="str">
        <f t="shared" si="12"/>
        <v/>
      </c>
      <c r="L68" s="18" t="e">
        <f>VLOOKUP(F68,F8数据库!C:Y,3,0)</f>
        <v>#VALUE!</v>
      </c>
      <c r="M68" s="18" t="e">
        <f t="shared" si="13"/>
        <v>#VALUE!</v>
      </c>
      <c r="N68" s="19" t="e">
        <f t="shared" si="14"/>
        <v>#VALUE!</v>
      </c>
      <c r="O68" s="18" t="e">
        <f>VLOOKUP(F68,F8数据库!C:Y,4,0)</f>
        <v>#VALUE!</v>
      </c>
      <c r="P68" s="18" t="e">
        <f>VLOOKUP(G68,F8数据库!AA:AB,2,0)</f>
        <v>#N/A</v>
      </c>
      <c r="Q68" s="18"/>
      <c r="R68" s="18" t="e" cm="1">
        <f t="array" ref="R68">_xlfn.IFS(I68="A",VLOOKUP(F68,F8数据库!C:Y,7,0),I68="B",VLOOKUP(F68,F8数据库!C:Y,13,0),I68="C",VLOOKUP(F68,F8数据库!C:Y,19,0))</f>
        <v>#N/A</v>
      </c>
      <c r="S68" s="18" t="e" cm="1">
        <f t="array" ref="S68">_xlfn.IFS(I68="A",VLOOKUP(F68,F8数据库!C:Y,8,0),I68="B",VLOOKUP(F68,F8数据库!C:Y,14,0),I68="C",VLOOKUP(F68,F8数据库!C:Y,20,0))</f>
        <v>#N/A</v>
      </c>
      <c r="T68" s="19" t="e" cm="1">
        <f t="array" ref="T68">_xlfn.IFS(I68="A",VLOOKUP(F68,F8数据库!C:Y,9,0),I68="B",VLOOKUP(F68,F8数据库!C:Y,15,0),I68="C",VLOOKUP(F68,F8数据库!C:Y,21,0))*C68</f>
        <v>#N/A</v>
      </c>
      <c r="U68" s="18" t="e" cm="1">
        <f t="array" ref="U68">_xlfn.IFS(I68="A",VLOOKUP(F68,F8数据库!C:Y,10,0),I68="B",VLOOKUP(F68,F8数据库!C:Y,16,0),I68="C",VLOOKUP(F68,F8数据库!C:Y,22,0))</f>
        <v>#N/A</v>
      </c>
      <c r="V68" s="18" t="e" cm="1">
        <f t="array" ref="V68">_xlfn.IFS(I68="A",VLOOKUP(F68,F8数据库!C:Y,11,0),I68="B",VLOOKUP(F68,F8数据库!C:Y,17,0),I68="C",VLOOKUP(F68,F8数据库!C:Y,23,0))</f>
        <v>#N/A</v>
      </c>
      <c r="W68" s="18"/>
    </row>
    <row r="69" spans="1:23" x14ac:dyDescent="0.25">
      <c r="A69" s="22"/>
      <c r="B69" s="3"/>
      <c r="C69" s="3"/>
      <c r="D69" s="3"/>
      <c r="E69" s="18" t="e">
        <f t="shared" si="6"/>
        <v>#VALUE!</v>
      </c>
      <c r="F69" s="18" t="e">
        <f t="shared" si="7"/>
        <v>#VALUE!</v>
      </c>
      <c r="G69" s="18" t="str">
        <f t="shared" si="8"/>
        <v/>
      </c>
      <c r="H69" s="18" t="str">
        <f t="shared" si="9"/>
        <v/>
      </c>
      <c r="I69" s="18" t="str">
        <f t="shared" si="10"/>
        <v/>
      </c>
      <c r="J69" s="18" t="str">
        <f t="shared" si="11"/>
        <v/>
      </c>
      <c r="K69" s="18" t="str">
        <f t="shared" si="12"/>
        <v/>
      </c>
      <c r="L69" s="18" t="e">
        <f>VLOOKUP(F69,F8数据库!C:Y,3,0)</f>
        <v>#VALUE!</v>
      </c>
      <c r="M69" s="18" t="e">
        <f t="shared" si="13"/>
        <v>#VALUE!</v>
      </c>
      <c r="N69" s="19" t="e">
        <f t="shared" si="14"/>
        <v>#VALUE!</v>
      </c>
      <c r="O69" s="18" t="e">
        <f>VLOOKUP(F69,F8数据库!C:Y,4,0)</f>
        <v>#VALUE!</v>
      </c>
      <c r="P69" s="18" t="e">
        <f>VLOOKUP(G69,F8数据库!AA:AB,2,0)</f>
        <v>#N/A</v>
      </c>
      <c r="Q69" s="18"/>
      <c r="R69" s="18" t="e" cm="1">
        <f t="array" ref="R69">_xlfn.IFS(I69="A",VLOOKUP(F69,F8数据库!C:Y,7,0),I69="B",VLOOKUP(F69,F8数据库!C:Y,13,0),I69="C",VLOOKUP(F69,F8数据库!C:Y,19,0))</f>
        <v>#N/A</v>
      </c>
      <c r="S69" s="18" t="e" cm="1">
        <f t="array" ref="S69">_xlfn.IFS(I69="A",VLOOKUP(F69,F8数据库!C:Y,8,0),I69="B",VLOOKUP(F69,F8数据库!C:Y,14,0),I69="C",VLOOKUP(F69,F8数据库!C:Y,20,0))</f>
        <v>#N/A</v>
      </c>
      <c r="T69" s="19" t="e" cm="1">
        <f t="array" ref="T69">_xlfn.IFS(I69="A",VLOOKUP(F69,F8数据库!C:Y,9,0),I69="B",VLOOKUP(F69,F8数据库!C:Y,15,0),I69="C",VLOOKUP(F69,F8数据库!C:Y,21,0))*C69</f>
        <v>#N/A</v>
      </c>
      <c r="U69" s="18" t="e" cm="1">
        <f t="array" ref="U69">_xlfn.IFS(I69="A",VLOOKUP(F69,F8数据库!C:Y,10,0),I69="B",VLOOKUP(F69,F8数据库!C:Y,16,0),I69="C",VLOOKUP(F69,F8数据库!C:Y,22,0))</f>
        <v>#N/A</v>
      </c>
      <c r="V69" s="18" t="e" cm="1">
        <f t="array" ref="V69">_xlfn.IFS(I69="A",VLOOKUP(F69,F8数据库!C:Y,11,0),I69="B",VLOOKUP(F69,F8数据库!C:Y,17,0),I69="C",VLOOKUP(F69,F8数据库!C:Y,23,0))</f>
        <v>#N/A</v>
      </c>
      <c r="W69" s="18"/>
    </row>
    <row r="70" spans="1:23" x14ac:dyDescent="0.25">
      <c r="A70" s="22"/>
      <c r="B70" s="3"/>
      <c r="C70" s="3"/>
      <c r="D70" s="3"/>
      <c r="E70" s="18" t="e">
        <f t="shared" si="6"/>
        <v>#VALUE!</v>
      </c>
      <c r="F70" s="18" t="e">
        <f t="shared" si="7"/>
        <v>#VALUE!</v>
      </c>
      <c r="G70" s="18" t="str">
        <f t="shared" si="8"/>
        <v/>
      </c>
      <c r="H70" s="18" t="str">
        <f t="shared" si="9"/>
        <v/>
      </c>
      <c r="I70" s="18" t="str">
        <f t="shared" si="10"/>
        <v/>
      </c>
      <c r="J70" s="18" t="str">
        <f t="shared" si="11"/>
        <v/>
      </c>
      <c r="K70" s="18" t="str">
        <f t="shared" si="12"/>
        <v/>
      </c>
      <c r="L70" s="18" t="e">
        <f>VLOOKUP(F70,F8数据库!C:Y,3,0)</f>
        <v>#VALUE!</v>
      </c>
      <c r="M70" s="18" t="e">
        <f t="shared" si="13"/>
        <v>#VALUE!</v>
      </c>
      <c r="N70" s="19" t="e">
        <f t="shared" si="14"/>
        <v>#VALUE!</v>
      </c>
      <c r="O70" s="18" t="e">
        <f>VLOOKUP(F70,F8数据库!C:Y,4,0)</f>
        <v>#VALUE!</v>
      </c>
      <c r="P70" s="18" t="e">
        <f>VLOOKUP(G70,F8数据库!AA:AB,2,0)</f>
        <v>#N/A</v>
      </c>
      <c r="Q70" s="18"/>
      <c r="R70" s="18" t="e" cm="1">
        <f t="array" ref="R70">_xlfn.IFS(I70="A",VLOOKUP(F70,F8数据库!C:Y,7,0),I70="B",VLOOKUP(F70,F8数据库!C:Y,13,0),I70="C",VLOOKUP(F70,F8数据库!C:Y,19,0))</f>
        <v>#N/A</v>
      </c>
      <c r="S70" s="18" t="e" cm="1">
        <f t="array" ref="S70">_xlfn.IFS(I70="A",VLOOKUP(F70,F8数据库!C:Y,8,0),I70="B",VLOOKUP(F70,F8数据库!C:Y,14,0),I70="C",VLOOKUP(F70,F8数据库!C:Y,20,0))</f>
        <v>#N/A</v>
      </c>
      <c r="T70" s="19" t="e" cm="1">
        <f t="array" ref="T70">_xlfn.IFS(I70="A",VLOOKUP(F70,F8数据库!C:Y,9,0),I70="B",VLOOKUP(F70,F8数据库!C:Y,15,0),I70="C",VLOOKUP(F70,F8数据库!C:Y,21,0))*C70</f>
        <v>#N/A</v>
      </c>
      <c r="U70" s="18" t="e" cm="1">
        <f t="array" ref="U70">_xlfn.IFS(I70="A",VLOOKUP(F70,F8数据库!C:Y,10,0),I70="B",VLOOKUP(F70,F8数据库!C:Y,16,0),I70="C",VLOOKUP(F70,F8数据库!C:Y,22,0))</f>
        <v>#N/A</v>
      </c>
      <c r="V70" s="18" t="e" cm="1">
        <f t="array" ref="V70">_xlfn.IFS(I70="A",VLOOKUP(F70,F8数据库!C:Y,11,0),I70="B",VLOOKUP(F70,F8数据库!C:Y,17,0),I70="C",VLOOKUP(F70,F8数据库!C:Y,23,0))</f>
        <v>#N/A</v>
      </c>
      <c r="W70" s="18"/>
    </row>
    <row r="71" spans="1:23" x14ac:dyDescent="0.25">
      <c r="A71" s="22"/>
      <c r="B71" s="3"/>
      <c r="C71" s="3"/>
      <c r="D71" s="3"/>
      <c r="E71" s="18" t="e">
        <f t="shared" si="6"/>
        <v>#VALUE!</v>
      </c>
      <c r="F71" s="18" t="e">
        <f t="shared" si="7"/>
        <v>#VALUE!</v>
      </c>
      <c r="G71" s="18" t="str">
        <f t="shared" si="8"/>
        <v/>
      </c>
      <c r="H71" s="18" t="str">
        <f t="shared" si="9"/>
        <v/>
      </c>
      <c r="I71" s="18" t="str">
        <f t="shared" si="10"/>
        <v/>
      </c>
      <c r="J71" s="18" t="str">
        <f t="shared" si="11"/>
        <v/>
      </c>
      <c r="K71" s="18" t="str">
        <f t="shared" si="12"/>
        <v/>
      </c>
      <c r="L71" s="18" t="e">
        <f>VLOOKUP(F71,F8数据库!C:Y,3,0)</f>
        <v>#VALUE!</v>
      </c>
      <c r="M71" s="18" t="e">
        <f t="shared" si="13"/>
        <v>#VALUE!</v>
      </c>
      <c r="N71" s="19" t="e">
        <f t="shared" si="14"/>
        <v>#VALUE!</v>
      </c>
      <c r="O71" s="18" t="e">
        <f>VLOOKUP(F71,F8数据库!C:Y,4,0)</f>
        <v>#VALUE!</v>
      </c>
      <c r="P71" s="18" t="e">
        <f>VLOOKUP(G71,F8数据库!AA:AB,2,0)</f>
        <v>#N/A</v>
      </c>
      <c r="Q71" s="18"/>
      <c r="R71" s="18" t="e" cm="1">
        <f t="array" ref="R71">_xlfn.IFS(I71="A",VLOOKUP(F71,F8数据库!C:Y,7,0),I71="B",VLOOKUP(F71,F8数据库!C:Y,13,0),I71="C",VLOOKUP(F71,F8数据库!C:Y,19,0))</f>
        <v>#N/A</v>
      </c>
      <c r="S71" s="18" t="e" cm="1">
        <f t="array" ref="S71">_xlfn.IFS(I71="A",VLOOKUP(F71,F8数据库!C:Y,8,0),I71="B",VLOOKUP(F71,F8数据库!C:Y,14,0),I71="C",VLOOKUP(F71,F8数据库!C:Y,20,0))</f>
        <v>#N/A</v>
      </c>
      <c r="T71" s="19" t="e" cm="1">
        <f t="array" ref="T71">_xlfn.IFS(I71="A",VLOOKUP(F71,F8数据库!C:Y,9,0),I71="B",VLOOKUP(F71,F8数据库!C:Y,15,0),I71="C",VLOOKUP(F71,F8数据库!C:Y,21,0))*C71</f>
        <v>#N/A</v>
      </c>
      <c r="U71" s="18" t="e" cm="1">
        <f t="array" ref="U71">_xlfn.IFS(I71="A",VLOOKUP(F71,F8数据库!C:Y,10,0),I71="B",VLOOKUP(F71,F8数据库!C:Y,16,0),I71="C",VLOOKUP(F71,F8数据库!C:Y,22,0))</f>
        <v>#N/A</v>
      </c>
      <c r="V71" s="18" t="e" cm="1">
        <f t="array" ref="V71">_xlfn.IFS(I71="A",VLOOKUP(F71,F8数据库!C:Y,11,0),I71="B",VLOOKUP(F71,F8数据库!C:Y,17,0),I71="C",VLOOKUP(F71,F8数据库!C:Y,23,0))</f>
        <v>#N/A</v>
      </c>
      <c r="W71" s="18"/>
    </row>
    <row r="72" spans="1:23" x14ac:dyDescent="0.25">
      <c r="A72" s="22"/>
      <c r="B72" s="3"/>
      <c r="C72" s="3"/>
      <c r="D72" s="3"/>
      <c r="E72" s="18" t="e">
        <f t="shared" si="6"/>
        <v>#VALUE!</v>
      </c>
      <c r="F72" s="18" t="e">
        <f t="shared" si="7"/>
        <v>#VALUE!</v>
      </c>
      <c r="G72" s="18" t="str">
        <f t="shared" si="8"/>
        <v/>
      </c>
      <c r="H72" s="18" t="str">
        <f t="shared" si="9"/>
        <v/>
      </c>
      <c r="I72" s="18" t="str">
        <f t="shared" si="10"/>
        <v/>
      </c>
      <c r="J72" s="18" t="str">
        <f t="shared" si="11"/>
        <v/>
      </c>
      <c r="K72" s="18" t="str">
        <f t="shared" si="12"/>
        <v/>
      </c>
      <c r="L72" s="18" t="e">
        <f>VLOOKUP(F72,F8数据库!C:Y,3,0)</f>
        <v>#VALUE!</v>
      </c>
      <c r="M72" s="18" t="e">
        <f t="shared" si="13"/>
        <v>#VALUE!</v>
      </c>
      <c r="N72" s="19" t="e">
        <f t="shared" si="14"/>
        <v>#VALUE!</v>
      </c>
      <c r="O72" s="18" t="e">
        <f>VLOOKUP(F72,F8数据库!C:Y,4,0)</f>
        <v>#VALUE!</v>
      </c>
      <c r="P72" s="18" t="e">
        <f>VLOOKUP(G72,F8数据库!AA:AB,2,0)</f>
        <v>#N/A</v>
      </c>
      <c r="Q72" s="18"/>
      <c r="R72" s="18" t="e" cm="1">
        <f t="array" ref="R72">_xlfn.IFS(I72="A",VLOOKUP(F72,F8数据库!C:Y,7,0),I72="B",VLOOKUP(F72,F8数据库!C:Y,13,0),I72="C",VLOOKUP(F72,F8数据库!C:Y,19,0))</f>
        <v>#N/A</v>
      </c>
      <c r="S72" s="18" t="e" cm="1">
        <f t="array" ref="S72">_xlfn.IFS(I72="A",VLOOKUP(F72,F8数据库!C:Y,8,0),I72="B",VLOOKUP(F72,F8数据库!C:Y,14,0),I72="C",VLOOKUP(F72,F8数据库!C:Y,20,0))</f>
        <v>#N/A</v>
      </c>
      <c r="T72" s="19" t="e" cm="1">
        <f t="array" ref="T72">_xlfn.IFS(I72="A",VLOOKUP(F72,F8数据库!C:Y,9,0),I72="B",VLOOKUP(F72,F8数据库!C:Y,15,0),I72="C",VLOOKUP(F72,F8数据库!C:Y,21,0))*C72</f>
        <v>#N/A</v>
      </c>
      <c r="U72" s="18" t="e" cm="1">
        <f t="array" ref="U72">_xlfn.IFS(I72="A",VLOOKUP(F72,F8数据库!C:Y,10,0),I72="B",VLOOKUP(F72,F8数据库!C:Y,16,0),I72="C",VLOOKUP(F72,F8数据库!C:Y,22,0))</f>
        <v>#N/A</v>
      </c>
      <c r="V72" s="18" t="e" cm="1">
        <f t="array" ref="V72">_xlfn.IFS(I72="A",VLOOKUP(F72,F8数据库!C:Y,11,0),I72="B",VLOOKUP(F72,F8数据库!C:Y,17,0),I72="C",VLOOKUP(F72,F8数据库!C:Y,23,0))</f>
        <v>#N/A</v>
      </c>
      <c r="W72" s="18"/>
    </row>
    <row r="73" spans="1:23" x14ac:dyDescent="0.25">
      <c r="A73" s="22"/>
      <c r="B73" s="3"/>
      <c r="C73" s="3"/>
      <c r="D73" s="3"/>
      <c r="E73" s="18" t="e">
        <f t="shared" si="6"/>
        <v>#VALUE!</v>
      </c>
      <c r="F73" s="18" t="e">
        <f t="shared" si="7"/>
        <v>#VALUE!</v>
      </c>
      <c r="G73" s="18" t="str">
        <f t="shared" si="8"/>
        <v/>
      </c>
      <c r="H73" s="18" t="str">
        <f t="shared" si="9"/>
        <v/>
      </c>
      <c r="I73" s="18" t="str">
        <f t="shared" si="10"/>
        <v/>
      </c>
      <c r="J73" s="18" t="str">
        <f t="shared" si="11"/>
        <v/>
      </c>
      <c r="K73" s="18" t="str">
        <f t="shared" si="12"/>
        <v/>
      </c>
      <c r="L73" s="18" t="e">
        <f>VLOOKUP(F73,F8数据库!C:Y,3,0)</f>
        <v>#VALUE!</v>
      </c>
      <c r="M73" s="18" t="e">
        <f t="shared" si="13"/>
        <v>#VALUE!</v>
      </c>
      <c r="N73" s="19" t="e">
        <f t="shared" si="14"/>
        <v>#VALUE!</v>
      </c>
      <c r="O73" s="18" t="e">
        <f>VLOOKUP(F73,F8数据库!C:Y,4,0)</f>
        <v>#VALUE!</v>
      </c>
      <c r="P73" s="18" t="e">
        <f>VLOOKUP(G73,F8数据库!AA:AB,2,0)</f>
        <v>#N/A</v>
      </c>
      <c r="Q73" s="18"/>
      <c r="R73" s="18" t="e" cm="1">
        <f t="array" ref="R73">_xlfn.IFS(I73="A",VLOOKUP(F73,F8数据库!C:Y,7,0),I73="B",VLOOKUP(F73,F8数据库!C:Y,13,0),I73="C",VLOOKUP(F73,F8数据库!C:Y,19,0))</f>
        <v>#N/A</v>
      </c>
      <c r="S73" s="18" t="e" cm="1">
        <f t="array" ref="S73">_xlfn.IFS(I73="A",VLOOKUP(F73,F8数据库!C:Y,8,0),I73="B",VLOOKUP(F73,F8数据库!C:Y,14,0),I73="C",VLOOKUP(F73,F8数据库!C:Y,20,0))</f>
        <v>#N/A</v>
      </c>
      <c r="T73" s="19" t="e" cm="1">
        <f t="array" ref="T73">_xlfn.IFS(I73="A",VLOOKUP(F73,F8数据库!C:Y,9,0),I73="B",VLOOKUP(F73,F8数据库!C:Y,15,0),I73="C",VLOOKUP(F73,F8数据库!C:Y,21,0))*C73</f>
        <v>#N/A</v>
      </c>
      <c r="U73" s="18" t="e" cm="1">
        <f t="array" ref="U73">_xlfn.IFS(I73="A",VLOOKUP(F73,F8数据库!C:Y,10,0),I73="B",VLOOKUP(F73,F8数据库!C:Y,16,0),I73="C",VLOOKUP(F73,F8数据库!C:Y,22,0))</f>
        <v>#N/A</v>
      </c>
      <c r="V73" s="18" t="e" cm="1">
        <f t="array" ref="V73">_xlfn.IFS(I73="A",VLOOKUP(F73,F8数据库!C:Y,11,0),I73="B",VLOOKUP(F73,F8数据库!C:Y,17,0),I73="C",VLOOKUP(F73,F8数据库!C:Y,23,0))</f>
        <v>#N/A</v>
      </c>
      <c r="W73" s="18"/>
    </row>
    <row r="74" spans="1:23" x14ac:dyDescent="0.25">
      <c r="A74" s="22"/>
      <c r="B74" s="3"/>
      <c r="C74" s="3"/>
      <c r="D74" s="3"/>
      <c r="E74" s="18" t="e">
        <f t="shared" si="6"/>
        <v>#VALUE!</v>
      </c>
      <c r="F74" s="18" t="e">
        <f t="shared" si="7"/>
        <v>#VALUE!</v>
      </c>
      <c r="G74" s="18" t="str">
        <f t="shared" si="8"/>
        <v/>
      </c>
      <c r="H74" s="18" t="str">
        <f t="shared" si="9"/>
        <v/>
      </c>
      <c r="I74" s="18" t="str">
        <f t="shared" si="10"/>
        <v/>
      </c>
      <c r="J74" s="18" t="str">
        <f t="shared" si="11"/>
        <v/>
      </c>
      <c r="K74" s="18" t="str">
        <f t="shared" si="12"/>
        <v/>
      </c>
      <c r="L74" s="18" t="e">
        <f>VLOOKUP(F74,F8数据库!C:Y,3,0)</f>
        <v>#VALUE!</v>
      </c>
      <c r="M74" s="18" t="e">
        <f t="shared" si="13"/>
        <v>#VALUE!</v>
      </c>
      <c r="N74" s="19" t="e">
        <f t="shared" si="14"/>
        <v>#VALUE!</v>
      </c>
      <c r="O74" s="18" t="e">
        <f>VLOOKUP(F74,F8数据库!C:Y,4,0)</f>
        <v>#VALUE!</v>
      </c>
      <c r="P74" s="18" t="e">
        <f>VLOOKUP(G74,F8数据库!AA:AB,2,0)</f>
        <v>#N/A</v>
      </c>
      <c r="Q74" s="18"/>
      <c r="R74" s="18" t="e" cm="1">
        <f t="array" ref="R74">_xlfn.IFS(I74="A",VLOOKUP(F74,F8数据库!C:Y,7,0),I74="B",VLOOKUP(F74,F8数据库!C:Y,13,0),I74="C",VLOOKUP(F74,F8数据库!C:Y,19,0))</f>
        <v>#N/A</v>
      </c>
      <c r="S74" s="18" t="e" cm="1">
        <f t="array" ref="S74">_xlfn.IFS(I74="A",VLOOKUP(F74,F8数据库!C:Y,8,0),I74="B",VLOOKUP(F74,F8数据库!C:Y,14,0),I74="C",VLOOKUP(F74,F8数据库!C:Y,20,0))</f>
        <v>#N/A</v>
      </c>
      <c r="T74" s="19" t="e" cm="1">
        <f t="array" ref="T74">_xlfn.IFS(I74="A",VLOOKUP(F74,F8数据库!C:Y,9,0),I74="B",VLOOKUP(F74,F8数据库!C:Y,15,0),I74="C",VLOOKUP(F74,F8数据库!C:Y,21,0))*C74</f>
        <v>#N/A</v>
      </c>
      <c r="U74" s="18" t="e" cm="1">
        <f t="array" ref="U74">_xlfn.IFS(I74="A",VLOOKUP(F74,F8数据库!C:Y,10,0),I74="B",VLOOKUP(F74,F8数据库!C:Y,16,0),I74="C",VLOOKUP(F74,F8数据库!C:Y,22,0))</f>
        <v>#N/A</v>
      </c>
      <c r="V74" s="18" t="e" cm="1">
        <f t="array" ref="V74">_xlfn.IFS(I74="A",VLOOKUP(F74,F8数据库!C:Y,11,0),I74="B",VLOOKUP(F74,F8数据库!C:Y,17,0),I74="C",VLOOKUP(F74,F8数据库!C:Y,23,0))</f>
        <v>#N/A</v>
      </c>
      <c r="W74" s="18"/>
    </row>
    <row r="75" spans="1:23" x14ac:dyDescent="0.25">
      <c r="A75" s="22"/>
      <c r="B75" s="3"/>
      <c r="C75" s="3"/>
      <c r="D75" s="3"/>
      <c r="E75" s="18" t="e">
        <f t="shared" si="6"/>
        <v>#VALUE!</v>
      </c>
      <c r="F75" s="18" t="e">
        <f t="shared" si="7"/>
        <v>#VALUE!</v>
      </c>
      <c r="G75" s="18" t="str">
        <f t="shared" si="8"/>
        <v/>
      </c>
      <c r="H75" s="18" t="str">
        <f t="shared" si="9"/>
        <v/>
      </c>
      <c r="I75" s="18" t="str">
        <f t="shared" si="10"/>
        <v/>
      </c>
      <c r="J75" s="18" t="str">
        <f t="shared" si="11"/>
        <v/>
      </c>
      <c r="K75" s="18" t="str">
        <f t="shared" si="12"/>
        <v/>
      </c>
      <c r="L75" s="18" t="e">
        <f>VLOOKUP(F75,F8数据库!C:Y,3,0)</f>
        <v>#VALUE!</v>
      </c>
      <c r="M75" s="18" t="e">
        <f t="shared" si="13"/>
        <v>#VALUE!</v>
      </c>
      <c r="N75" s="19" t="e">
        <f t="shared" si="14"/>
        <v>#VALUE!</v>
      </c>
      <c r="O75" s="18" t="e">
        <f>VLOOKUP(F75,F8数据库!C:Y,4,0)</f>
        <v>#VALUE!</v>
      </c>
      <c r="P75" s="18" t="e">
        <f>VLOOKUP(G75,F8数据库!AA:AB,2,0)</f>
        <v>#N/A</v>
      </c>
      <c r="Q75" s="18"/>
      <c r="R75" s="18" t="e" cm="1">
        <f t="array" ref="R75">_xlfn.IFS(I75="A",VLOOKUP(F75,F8数据库!C:Y,7,0),I75="B",VLOOKUP(F75,F8数据库!C:Y,13,0),I75="C",VLOOKUP(F75,F8数据库!C:Y,19,0))</f>
        <v>#N/A</v>
      </c>
      <c r="S75" s="18" t="e" cm="1">
        <f t="array" ref="S75">_xlfn.IFS(I75="A",VLOOKUP(F75,F8数据库!C:Y,8,0),I75="B",VLOOKUP(F75,F8数据库!C:Y,14,0),I75="C",VLOOKUP(F75,F8数据库!C:Y,20,0))</f>
        <v>#N/A</v>
      </c>
      <c r="T75" s="19" t="e" cm="1">
        <f t="array" ref="T75">_xlfn.IFS(I75="A",VLOOKUP(F75,F8数据库!C:Y,9,0),I75="B",VLOOKUP(F75,F8数据库!C:Y,15,0),I75="C",VLOOKUP(F75,F8数据库!C:Y,21,0))*C75</f>
        <v>#N/A</v>
      </c>
      <c r="U75" s="18" t="e" cm="1">
        <f t="array" ref="U75">_xlfn.IFS(I75="A",VLOOKUP(F75,F8数据库!C:Y,10,0),I75="B",VLOOKUP(F75,F8数据库!C:Y,16,0),I75="C",VLOOKUP(F75,F8数据库!C:Y,22,0))</f>
        <v>#N/A</v>
      </c>
      <c r="V75" s="18" t="e" cm="1">
        <f t="array" ref="V75">_xlfn.IFS(I75="A",VLOOKUP(F75,F8数据库!C:Y,11,0),I75="B",VLOOKUP(F75,F8数据库!C:Y,17,0),I75="C",VLOOKUP(F75,F8数据库!C:Y,23,0))</f>
        <v>#N/A</v>
      </c>
      <c r="W75" s="18"/>
    </row>
    <row r="76" spans="1:23" x14ac:dyDescent="0.25">
      <c r="A76" s="22"/>
      <c r="B76" s="3"/>
      <c r="C76" s="3"/>
      <c r="D76" s="3"/>
      <c r="E76" s="18" t="e">
        <f t="shared" si="6"/>
        <v>#VALUE!</v>
      </c>
      <c r="F76" s="18" t="e">
        <f t="shared" si="7"/>
        <v>#VALUE!</v>
      </c>
      <c r="G76" s="18" t="str">
        <f t="shared" si="8"/>
        <v/>
      </c>
      <c r="H76" s="18" t="str">
        <f t="shared" si="9"/>
        <v/>
      </c>
      <c r="I76" s="18" t="str">
        <f t="shared" si="10"/>
        <v/>
      </c>
      <c r="J76" s="18" t="str">
        <f t="shared" si="11"/>
        <v/>
      </c>
      <c r="K76" s="18" t="str">
        <f t="shared" si="12"/>
        <v/>
      </c>
      <c r="L76" s="18" t="e">
        <f>VLOOKUP(F76,F8数据库!C:Y,3,0)</f>
        <v>#VALUE!</v>
      </c>
      <c r="M76" s="18" t="e">
        <f t="shared" si="13"/>
        <v>#VALUE!</v>
      </c>
      <c r="N76" s="19" t="e">
        <f t="shared" si="14"/>
        <v>#VALUE!</v>
      </c>
      <c r="O76" s="18" t="e">
        <f>VLOOKUP(F76,F8数据库!C:Y,4,0)</f>
        <v>#VALUE!</v>
      </c>
      <c r="P76" s="18" t="e">
        <f>VLOOKUP(G76,F8数据库!AA:AB,2,0)</f>
        <v>#N/A</v>
      </c>
      <c r="Q76" s="18"/>
      <c r="R76" s="18" t="e" cm="1">
        <f t="array" ref="R76">_xlfn.IFS(I76="A",VLOOKUP(F76,F8数据库!C:Y,7,0),I76="B",VLOOKUP(F76,F8数据库!C:Y,13,0),I76="C",VLOOKUP(F76,F8数据库!C:Y,19,0))</f>
        <v>#N/A</v>
      </c>
      <c r="S76" s="18" t="e" cm="1">
        <f t="array" ref="S76">_xlfn.IFS(I76="A",VLOOKUP(F76,F8数据库!C:Y,8,0),I76="B",VLOOKUP(F76,F8数据库!C:Y,14,0),I76="C",VLOOKUP(F76,F8数据库!C:Y,20,0))</f>
        <v>#N/A</v>
      </c>
      <c r="T76" s="19" t="e" cm="1">
        <f t="array" ref="T76">_xlfn.IFS(I76="A",VLOOKUP(F76,F8数据库!C:Y,9,0),I76="B",VLOOKUP(F76,F8数据库!C:Y,15,0),I76="C",VLOOKUP(F76,F8数据库!C:Y,21,0))*C76</f>
        <v>#N/A</v>
      </c>
      <c r="U76" s="18" t="e" cm="1">
        <f t="array" ref="U76">_xlfn.IFS(I76="A",VLOOKUP(F76,F8数据库!C:Y,10,0),I76="B",VLOOKUP(F76,F8数据库!C:Y,16,0),I76="C",VLOOKUP(F76,F8数据库!C:Y,22,0))</f>
        <v>#N/A</v>
      </c>
      <c r="V76" s="18" t="e" cm="1">
        <f t="array" ref="V76">_xlfn.IFS(I76="A",VLOOKUP(F76,F8数据库!C:Y,11,0),I76="B",VLOOKUP(F76,F8数据库!C:Y,17,0),I76="C",VLOOKUP(F76,F8数据库!C:Y,23,0))</f>
        <v>#N/A</v>
      </c>
      <c r="W76" s="18"/>
    </row>
    <row r="77" spans="1:23" x14ac:dyDescent="0.25">
      <c r="A77" s="22"/>
      <c r="B77" s="3"/>
      <c r="C77" s="3"/>
      <c r="D77" s="3"/>
      <c r="E77" s="18" t="e">
        <f t="shared" si="6"/>
        <v>#VALUE!</v>
      </c>
      <c r="F77" s="18" t="e">
        <f t="shared" si="7"/>
        <v>#VALUE!</v>
      </c>
      <c r="G77" s="18" t="str">
        <f t="shared" si="8"/>
        <v/>
      </c>
      <c r="H77" s="18" t="str">
        <f t="shared" si="9"/>
        <v/>
      </c>
      <c r="I77" s="18" t="str">
        <f t="shared" si="10"/>
        <v/>
      </c>
      <c r="J77" s="18" t="str">
        <f t="shared" si="11"/>
        <v/>
      </c>
      <c r="K77" s="18" t="str">
        <f t="shared" si="12"/>
        <v/>
      </c>
      <c r="L77" s="18" t="e">
        <f>VLOOKUP(F77,F8数据库!C:Y,3,0)</f>
        <v>#VALUE!</v>
      </c>
      <c r="M77" s="18" t="e">
        <f t="shared" si="13"/>
        <v>#VALUE!</v>
      </c>
      <c r="N77" s="19" t="e">
        <f t="shared" si="14"/>
        <v>#VALUE!</v>
      </c>
      <c r="O77" s="18" t="e">
        <f>VLOOKUP(F77,F8数据库!C:Y,4,0)</f>
        <v>#VALUE!</v>
      </c>
      <c r="P77" s="18" t="e">
        <f>VLOOKUP(G77,F8数据库!AA:AB,2,0)</f>
        <v>#N/A</v>
      </c>
      <c r="Q77" s="18"/>
      <c r="R77" s="18" t="e" cm="1">
        <f t="array" ref="R77">_xlfn.IFS(I77="A",VLOOKUP(F77,F8数据库!C:Y,7,0),I77="B",VLOOKUP(F77,F8数据库!C:Y,13,0),I77="C",VLOOKUP(F77,F8数据库!C:Y,19,0))</f>
        <v>#N/A</v>
      </c>
      <c r="S77" s="18" t="e" cm="1">
        <f t="array" ref="S77">_xlfn.IFS(I77="A",VLOOKUP(F77,F8数据库!C:Y,8,0),I77="B",VLOOKUP(F77,F8数据库!C:Y,14,0),I77="C",VLOOKUP(F77,F8数据库!C:Y,20,0))</f>
        <v>#N/A</v>
      </c>
      <c r="T77" s="19" t="e" cm="1">
        <f t="array" ref="T77">_xlfn.IFS(I77="A",VLOOKUP(F77,F8数据库!C:Y,9,0),I77="B",VLOOKUP(F77,F8数据库!C:Y,15,0),I77="C",VLOOKUP(F77,F8数据库!C:Y,21,0))*C77</f>
        <v>#N/A</v>
      </c>
      <c r="U77" s="18" t="e" cm="1">
        <f t="array" ref="U77">_xlfn.IFS(I77="A",VLOOKUP(F77,F8数据库!C:Y,10,0),I77="B",VLOOKUP(F77,F8数据库!C:Y,16,0),I77="C",VLOOKUP(F77,F8数据库!C:Y,22,0))</f>
        <v>#N/A</v>
      </c>
      <c r="V77" s="18" t="e" cm="1">
        <f t="array" ref="V77">_xlfn.IFS(I77="A",VLOOKUP(F77,F8数据库!C:Y,11,0),I77="B",VLOOKUP(F77,F8数据库!C:Y,17,0),I77="C",VLOOKUP(F77,F8数据库!C:Y,23,0))</f>
        <v>#N/A</v>
      </c>
      <c r="W77" s="18"/>
    </row>
    <row r="78" spans="1:23" x14ac:dyDescent="0.25">
      <c r="A78" s="22"/>
      <c r="B78" s="3"/>
      <c r="C78" s="3"/>
      <c r="D78" s="3"/>
      <c r="E78" s="18" t="e">
        <f t="shared" si="6"/>
        <v>#VALUE!</v>
      </c>
      <c r="F78" s="18" t="e">
        <f t="shared" si="7"/>
        <v>#VALUE!</v>
      </c>
      <c r="G78" s="18" t="str">
        <f t="shared" si="8"/>
        <v/>
      </c>
      <c r="H78" s="18" t="str">
        <f t="shared" si="9"/>
        <v/>
      </c>
      <c r="I78" s="18" t="str">
        <f t="shared" si="10"/>
        <v/>
      </c>
      <c r="J78" s="18" t="str">
        <f t="shared" si="11"/>
        <v/>
      </c>
      <c r="K78" s="18" t="str">
        <f t="shared" si="12"/>
        <v/>
      </c>
      <c r="L78" s="18" t="e">
        <f>VLOOKUP(F78,F8数据库!C:Y,3,0)</f>
        <v>#VALUE!</v>
      </c>
      <c r="M78" s="18" t="e">
        <f t="shared" si="13"/>
        <v>#VALUE!</v>
      </c>
      <c r="N78" s="19" t="e">
        <f t="shared" si="14"/>
        <v>#VALUE!</v>
      </c>
      <c r="O78" s="18" t="e">
        <f>VLOOKUP(F78,F8数据库!C:Y,4,0)</f>
        <v>#VALUE!</v>
      </c>
      <c r="P78" s="18" t="e">
        <f>VLOOKUP(G78,F8数据库!AA:AB,2,0)</f>
        <v>#N/A</v>
      </c>
      <c r="Q78" s="18"/>
      <c r="R78" s="18" t="e" cm="1">
        <f t="array" ref="R78">_xlfn.IFS(I78="A",VLOOKUP(F78,F8数据库!C:Y,7,0),I78="B",VLOOKUP(F78,F8数据库!C:Y,13,0),I78="C",VLOOKUP(F78,F8数据库!C:Y,19,0))</f>
        <v>#N/A</v>
      </c>
      <c r="S78" s="18" t="e" cm="1">
        <f t="array" ref="S78">_xlfn.IFS(I78="A",VLOOKUP(F78,F8数据库!C:Y,8,0),I78="B",VLOOKUP(F78,F8数据库!C:Y,14,0),I78="C",VLOOKUP(F78,F8数据库!C:Y,20,0))</f>
        <v>#N/A</v>
      </c>
      <c r="T78" s="19" t="e" cm="1">
        <f t="array" ref="T78">_xlfn.IFS(I78="A",VLOOKUP(F78,F8数据库!C:Y,9,0),I78="B",VLOOKUP(F78,F8数据库!C:Y,15,0),I78="C",VLOOKUP(F78,F8数据库!C:Y,21,0))*C78</f>
        <v>#N/A</v>
      </c>
      <c r="U78" s="18" t="e" cm="1">
        <f t="array" ref="U78">_xlfn.IFS(I78="A",VLOOKUP(F78,F8数据库!C:Y,10,0),I78="B",VLOOKUP(F78,F8数据库!C:Y,16,0),I78="C",VLOOKUP(F78,F8数据库!C:Y,22,0))</f>
        <v>#N/A</v>
      </c>
      <c r="V78" s="18" t="e" cm="1">
        <f t="array" ref="V78">_xlfn.IFS(I78="A",VLOOKUP(F78,F8数据库!C:Y,11,0),I78="B",VLOOKUP(F78,F8数据库!C:Y,17,0),I78="C",VLOOKUP(F78,F8数据库!C:Y,23,0))</f>
        <v>#N/A</v>
      </c>
      <c r="W78" s="18"/>
    </row>
    <row r="79" spans="1:23" x14ac:dyDescent="0.25">
      <c r="A79" s="22"/>
      <c r="B79" s="3"/>
      <c r="C79" s="3"/>
      <c r="D79" s="3"/>
      <c r="E79" s="18" t="e">
        <f t="shared" si="6"/>
        <v>#VALUE!</v>
      </c>
      <c r="F79" s="18" t="e">
        <f t="shared" si="7"/>
        <v>#VALUE!</v>
      </c>
      <c r="G79" s="18" t="str">
        <f t="shared" si="8"/>
        <v/>
      </c>
      <c r="H79" s="18" t="str">
        <f t="shared" si="9"/>
        <v/>
      </c>
      <c r="I79" s="18" t="str">
        <f t="shared" si="10"/>
        <v/>
      </c>
      <c r="J79" s="18" t="str">
        <f t="shared" si="11"/>
        <v/>
      </c>
      <c r="K79" s="18" t="str">
        <f t="shared" si="12"/>
        <v/>
      </c>
      <c r="L79" s="18" t="e">
        <f>VLOOKUP(F79,F8数据库!C:Y,3,0)</f>
        <v>#VALUE!</v>
      </c>
      <c r="M79" s="18" t="e">
        <f t="shared" si="13"/>
        <v>#VALUE!</v>
      </c>
      <c r="N79" s="19" t="e">
        <f t="shared" si="14"/>
        <v>#VALUE!</v>
      </c>
      <c r="O79" s="18" t="e">
        <f>VLOOKUP(F79,F8数据库!C:Y,4,0)</f>
        <v>#VALUE!</v>
      </c>
      <c r="P79" s="18" t="e">
        <f>VLOOKUP(G79,F8数据库!AA:AB,2,0)</f>
        <v>#N/A</v>
      </c>
      <c r="Q79" s="18"/>
      <c r="R79" s="18" t="e" cm="1">
        <f t="array" ref="R79">_xlfn.IFS(I79="A",VLOOKUP(F79,F8数据库!C:Y,7,0),I79="B",VLOOKUP(F79,F8数据库!C:Y,13,0),I79="C",VLOOKUP(F79,F8数据库!C:Y,19,0))</f>
        <v>#N/A</v>
      </c>
      <c r="S79" s="18" t="e" cm="1">
        <f t="array" ref="S79">_xlfn.IFS(I79="A",VLOOKUP(F79,F8数据库!C:Y,8,0),I79="B",VLOOKUP(F79,F8数据库!C:Y,14,0),I79="C",VLOOKUP(F79,F8数据库!C:Y,20,0))</f>
        <v>#N/A</v>
      </c>
      <c r="T79" s="19" t="e" cm="1">
        <f t="array" ref="T79">_xlfn.IFS(I79="A",VLOOKUP(F79,F8数据库!C:Y,9,0),I79="B",VLOOKUP(F79,F8数据库!C:Y,15,0),I79="C",VLOOKUP(F79,F8数据库!C:Y,21,0))*C79</f>
        <v>#N/A</v>
      </c>
      <c r="U79" s="18" t="e" cm="1">
        <f t="array" ref="U79">_xlfn.IFS(I79="A",VLOOKUP(F79,F8数据库!C:Y,10,0),I79="B",VLOOKUP(F79,F8数据库!C:Y,16,0),I79="C",VLOOKUP(F79,F8数据库!C:Y,22,0))</f>
        <v>#N/A</v>
      </c>
      <c r="V79" s="18" t="e" cm="1">
        <f t="array" ref="V79">_xlfn.IFS(I79="A",VLOOKUP(F79,F8数据库!C:Y,11,0),I79="B",VLOOKUP(F79,F8数据库!C:Y,17,0),I79="C",VLOOKUP(F79,F8数据库!C:Y,23,0))</f>
        <v>#N/A</v>
      </c>
      <c r="W79" s="18"/>
    </row>
    <row r="80" spans="1:23" x14ac:dyDescent="0.25">
      <c r="A80" s="22"/>
      <c r="B80" s="3"/>
      <c r="C80" s="3"/>
      <c r="D80" s="3"/>
      <c r="E80" s="18" t="e">
        <f t="shared" si="6"/>
        <v>#VALUE!</v>
      </c>
      <c r="F80" s="18" t="e">
        <f t="shared" si="7"/>
        <v>#VALUE!</v>
      </c>
      <c r="G80" s="18" t="str">
        <f t="shared" si="8"/>
        <v/>
      </c>
      <c r="H80" s="18" t="str">
        <f t="shared" si="9"/>
        <v/>
      </c>
      <c r="I80" s="18" t="str">
        <f t="shared" si="10"/>
        <v/>
      </c>
      <c r="J80" s="18" t="str">
        <f t="shared" si="11"/>
        <v/>
      </c>
      <c r="K80" s="18" t="str">
        <f t="shared" si="12"/>
        <v/>
      </c>
      <c r="L80" s="18" t="e">
        <f>VLOOKUP(F80,F8数据库!C:Y,3,0)</f>
        <v>#VALUE!</v>
      </c>
      <c r="M80" s="18" t="e">
        <f t="shared" si="13"/>
        <v>#VALUE!</v>
      </c>
      <c r="N80" s="19" t="e">
        <f t="shared" si="14"/>
        <v>#VALUE!</v>
      </c>
      <c r="O80" s="18" t="e">
        <f>VLOOKUP(F80,F8数据库!C:Y,4,0)</f>
        <v>#VALUE!</v>
      </c>
      <c r="P80" s="18" t="e">
        <f>VLOOKUP(G80,F8数据库!AA:AB,2,0)</f>
        <v>#N/A</v>
      </c>
      <c r="Q80" s="18"/>
      <c r="R80" s="18" t="e" cm="1">
        <f t="array" ref="R80">_xlfn.IFS(I80="A",VLOOKUP(F80,F8数据库!C:Y,7,0),I80="B",VLOOKUP(F80,F8数据库!C:Y,13,0),I80="C",VLOOKUP(F80,F8数据库!C:Y,19,0))</f>
        <v>#N/A</v>
      </c>
      <c r="S80" s="18" t="e" cm="1">
        <f t="array" ref="S80">_xlfn.IFS(I80="A",VLOOKUP(F80,F8数据库!C:Y,8,0),I80="B",VLOOKUP(F80,F8数据库!C:Y,14,0),I80="C",VLOOKUP(F80,F8数据库!C:Y,20,0))</f>
        <v>#N/A</v>
      </c>
      <c r="T80" s="19" t="e" cm="1">
        <f t="array" ref="T80">_xlfn.IFS(I80="A",VLOOKUP(F80,F8数据库!C:Y,9,0),I80="B",VLOOKUP(F80,F8数据库!C:Y,15,0),I80="C",VLOOKUP(F80,F8数据库!C:Y,21,0))*C80</f>
        <v>#N/A</v>
      </c>
      <c r="U80" s="18" t="e" cm="1">
        <f t="array" ref="U80">_xlfn.IFS(I80="A",VLOOKUP(F80,F8数据库!C:Y,10,0),I80="B",VLOOKUP(F80,F8数据库!C:Y,16,0),I80="C",VLOOKUP(F80,F8数据库!C:Y,22,0))</f>
        <v>#N/A</v>
      </c>
      <c r="V80" s="18" t="e" cm="1">
        <f t="array" ref="V80">_xlfn.IFS(I80="A",VLOOKUP(F80,F8数据库!C:Y,11,0),I80="B",VLOOKUP(F80,F8数据库!C:Y,17,0),I80="C",VLOOKUP(F80,F8数据库!C:Y,23,0))</f>
        <v>#N/A</v>
      </c>
      <c r="W80" s="18"/>
    </row>
    <row r="81" spans="1:23" x14ac:dyDescent="0.25">
      <c r="A81" s="22"/>
      <c r="B81" s="3"/>
      <c r="C81" s="3"/>
      <c r="D81" s="3"/>
      <c r="E81" s="18" t="e">
        <f t="shared" si="6"/>
        <v>#VALUE!</v>
      </c>
      <c r="F81" s="18" t="e">
        <f t="shared" si="7"/>
        <v>#VALUE!</v>
      </c>
      <c r="G81" s="18" t="str">
        <f t="shared" si="8"/>
        <v/>
      </c>
      <c r="H81" s="18" t="str">
        <f t="shared" si="9"/>
        <v/>
      </c>
      <c r="I81" s="18" t="str">
        <f t="shared" si="10"/>
        <v/>
      </c>
      <c r="J81" s="18" t="str">
        <f t="shared" si="11"/>
        <v/>
      </c>
      <c r="K81" s="18" t="str">
        <f t="shared" si="12"/>
        <v/>
      </c>
      <c r="L81" s="18" t="e">
        <f>VLOOKUP(F81,F8数据库!C:Y,3,0)</f>
        <v>#VALUE!</v>
      </c>
      <c r="M81" s="18" t="e">
        <f t="shared" si="13"/>
        <v>#VALUE!</v>
      </c>
      <c r="N81" s="19" t="e">
        <f t="shared" si="14"/>
        <v>#VALUE!</v>
      </c>
      <c r="O81" s="18" t="e">
        <f>VLOOKUP(F81,F8数据库!C:Y,4,0)</f>
        <v>#VALUE!</v>
      </c>
      <c r="P81" s="18" t="e">
        <f>VLOOKUP(G81,F8数据库!AA:AB,2,0)</f>
        <v>#N/A</v>
      </c>
      <c r="Q81" s="18"/>
      <c r="R81" s="18" t="e" cm="1">
        <f t="array" ref="R81">_xlfn.IFS(I81="A",VLOOKUP(F81,F8数据库!C:Y,7,0),I81="B",VLOOKUP(F81,F8数据库!C:Y,13,0),I81="C",VLOOKUP(F81,F8数据库!C:Y,19,0))</f>
        <v>#N/A</v>
      </c>
      <c r="S81" s="18" t="e" cm="1">
        <f t="array" ref="S81">_xlfn.IFS(I81="A",VLOOKUP(F81,F8数据库!C:Y,8,0),I81="B",VLOOKUP(F81,F8数据库!C:Y,14,0),I81="C",VLOOKUP(F81,F8数据库!C:Y,20,0))</f>
        <v>#N/A</v>
      </c>
      <c r="T81" s="19" t="e" cm="1">
        <f t="array" ref="T81">_xlfn.IFS(I81="A",VLOOKUP(F81,F8数据库!C:Y,9,0),I81="B",VLOOKUP(F81,F8数据库!C:Y,15,0),I81="C",VLOOKUP(F81,F8数据库!C:Y,21,0))*C81</f>
        <v>#N/A</v>
      </c>
      <c r="U81" s="18" t="e" cm="1">
        <f t="array" ref="U81">_xlfn.IFS(I81="A",VLOOKUP(F81,F8数据库!C:Y,10,0),I81="B",VLOOKUP(F81,F8数据库!C:Y,16,0),I81="C",VLOOKUP(F81,F8数据库!C:Y,22,0))</f>
        <v>#N/A</v>
      </c>
      <c r="V81" s="18" t="e" cm="1">
        <f t="array" ref="V81">_xlfn.IFS(I81="A",VLOOKUP(F81,F8数据库!C:Y,11,0),I81="B",VLOOKUP(F81,F8数据库!C:Y,17,0),I81="C",VLOOKUP(F81,F8数据库!C:Y,23,0))</f>
        <v>#N/A</v>
      </c>
      <c r="W81" s="18"/>
    </row>
    <row r="82" spans="1:23" x14ac:dyDescent="0.25">
      <c r="A82" s="22"/>
      <c r="B82" s="3"/>
      <c r="C82" s="3"/>
      <c r="D82" s="3"/>
      <c r="E82" s="18" t="e">
        <f t="shared" si="6"/>
        <v>#VALUE!</v>
      </c>
      <c r="F82" s="18" t="e">
        <f t="shared" si="7"/>
        <v>#VALUE!</v>
      </c>
      <c r="G82" s="18" t="str">
        <f t="shared" si="8"/>
        <v/>
      </c>
      <c r="H82" s="18" t="str">
        <f t="shared" si="9"/>
        <v/>
      </c>
      <c r="I82" s="18" t="str">
        <f t="shared" si="10"/>
        <v/>
      </c>
      <c r="J82" s="18" t="str">
        <f t="shared" si="11"/>
        <v/>
      </c>
      <c r="K82" s="18" t="str">
        <f t="shared" si="12"/>
        <v/>
      </c>
      <c r="L82" s="18" t="e">
        <f>VLOOKUP(F82,F8数据库!C:Y,3,0)</f>
        <v>#VALUE!</v>
      </c>
      <c r="M82" s="18" t="e">
        <f t="shared" si="13"/>
        <v>#VALUE!</v>
      </c>
      <c r="N82" s="19" t="e">
        <f t="shared" si="14"/>
        <v>#VALUE!</v>
      </c>
      <c r="O82" s="18" t="e">
        <f>VLOOKUP(F82,F8数据库!C:Y,4,0)</f>
        <v>#VALUE!</v>
      </c>
      <c r="P82" s="18" t="e">
        <f>VLOOKUP(G82,F8数据库!AA:AB,2,0)</f>
        <v>#N/A</v>
      </c>
      <c r="Q82" s="18"/>
      <c r="R82" s="18" t="e" cm="1">
        <f t="array" ref="R82">_xlfn.IFS(I82="A",VLOOKUP(F82,F8数据库!C:Y,7,0),I82="B",VLOOKUP(F82,F8数据库!C:Y,13,0),I82="C",VLOOKUP(F82,F8数据库!C:Y,19,0))</f>
        <v>#N/A</v>
      </c>
      <c r="S82" s="18" t="e" cm="1">
        <f t="array" ref="S82">_xlfn.IFS(I82="A",VLOOKUP(F82,F8数据库!C:Y,8,0),I82="B",VLOOKUP(F82,F8数据库!C:Y,14,0),I82="C",VLOOKUP(F82,F8数据库!C:Y,20,0))</f>
        <v>#N/A</v>
      </c>
      <c r="T82" s="19" t="e" cm="1">
        <f t="array" ref="T82">_xlfn.IFS(I82="A",VLOOKUP(F82,F8数据库!C:Y,9,0),I82="B",VLOOKUP(F82,F8数据库!C:Y,15,0),I82="C",VLOOKUP(F82,F8数据库!C:Y,21,0))*C82</f>
        <v>#N/A</v>
      </c>
      <c r="U82" s="18" t="e" cm="1">
        <f t="array" ref="U82">_xlfn.IFS(I82="A",VLOOKUP(F82,F8数据库!C:Y,10,0),I82="B",VLOOKUP(F82,F8数据库!C:Y,16,0),I82="C",VLOOKUP(F82,F8数据库!C:Y,22,0))</f>
        <v>#N/A</v>
      </c>
      <c r="V82" s="18" t="e" cm="1">
        <f t="array" ref="V82">_xlfn.IFS(I82="A",VLOOKUP(F82,F8数据库!C:Y,11,0),I82="B",VLOOKUP(F82,F8数据库!C:Y,17,0),I82="C",VLOOKUP(F82,F8数据库!C:Y,23,0))</f>
        <v>#N/A</v>
      </c>
      <c r="W82" s="18"/>
    </row>
    <row r="83" spans="1:23" x14ac:dyDescent="0.25">
      <c r="A83" s="22"/>
      <c r="B83" s="3"/>
      <c r="C83" s="3"/>
      <c r="D83" s="3"/>
      <c r="E83" s="18" t="e">
        <f t="shared" si="6"/>
        <v>#VALUE!</v>
      </c>
      <c r="F83" s="18" t="e">
        <f t="shared" si="7"/>
        <v>#VALUE!</v>
      </c>
      <c r="G83" s="18" t="str">
        <f t="shared" si="8"/>
        <v/>
      </c>
      <c r="H83" s="18" t="str">
        <f t="shared" si="9"/>
        <v/>
      </c>
      <c r="I83" s="18" t="str">
        <f t="shared" si="10"/>
        <v/>
      </c>
      <c r="J83" s="18" t="str">
        <f t="shared" si="11"/>
        <v/>
      </c>
      <c r="K83" s="18" t="str">
        <f t="shared" si="12"/>
        <v/>
      </c>
      <c r="L83" s="18" t="e">
        <f>VLOOKUP(F83,F8数据库!C:Y,3,0)</f>
        <v>#VALUE!</v>
      </c>
      <c r="M83" s="18" t="e">
        <f t="shared" si="13"/>
        <v>#VALUE!</v>
      </c>
      <c r="N83" s="19" t="e">
        <f t="shared" si="14"/>
        <v>#VALUE!</v>
      </c>
      <c r="O83" s="18" t="e">
        <f>VLOOKUP(F83,F8数据库!C:Y,4,0)</f>
        <v>#VALUE!</v>
      </c>
      <c r="P83" s="18" t="e">
        <f>VLOOKUP(G83,F8数据库!AA:AB,2,0)</f>
        <v>#N/A</v>
      </c>
      <c r="Q83" s="18"/>
      <c r="R83" s="18" t="e" cm="1">
        <f t="array" ref="R83">_xlfn.IFS(I83="A",VLOOKUP(F83,F8数据库!C:Y,7,0),I83="B",VLOOKUP(F83,F8数据库!C:Y,13,0),I83="C",VLOOKUP(F83,F8数据库!C:Y,19,0))</f>
        <v>#N/A</v>
      </c>
      <c r="S83" s="18" t="e" cm="1">
        <f t="array" ref="S83">_xlfn.IFS(I83="A",VLOOKUP(F83,F8数据库!C:Y,8,0),I83="B",VLOOKUP(F83,F8数据库!C:Y,14,0),I83="C",VLOOKUP(F83,F8数据库!C:Y,20,0))</f>
        <v>#N/A</v>
      </c>
      <c r="T83" s="19" t="e" cm="1">
        <f t="array" ref="T83">_xlfn.IFS(I83="A",VLOOKUP(F83,F8数据库!C:Y,9,0),I83="B",VLOOKUP(F83,F8数据库!C:Y,15,0),I83="C",VLOOKUP(F83,F8数据库!C:Y,21,0))*C83</f>
        <v>#N/A</v>
      </c>
      <c r="U83" s="18" t="e" cm="1">
        <f t="array" ref="U83">_xlfn.IFS(I83="A",VLOOKUP(F83,F8数据库!C:Y,10,0),I83="B",VLOOKUP(F83,F8数据库!C:Y,16,0),I83="C",VLOOKUP(F83,F8数据库!C:Y,22,0))</f>
        <v>#N/A</v>
      </c>
      <c r="V83" s="18" t="e" cm="1">
        <f t="array" ref="V83">_xlfn.IFS(I83="A",VLOOKUP(F83,F8数据库!C:Y,11,0),I83="B",VLOOKUP(F83,F8数据库!C:Y,17,0),I83="C",VLOOKUP(F83,F8数据库!C:Y,23,0))</f>
        <v>#N/A</v>
      </c>
      <c r="W83" s="18"/>
    </row>
    <row r="84" spans="1:23" x14ac:dyDescent="0.25">
      <c r="A84" s="22"/>
      <c r="B84" s="3"/>
      <c r="C84" s="3"/>
      <c r="D84" s="3"/>
      <c r="E84" s="18" t="e">
        <f t="shared" ref="E84:E100" si="15">VALUE(TRIM(MID(SUBSTITUTE($B84,"-",REPT(" ",99)),COLUMN(B84)*99-98,99)))</f>
        <v>#VALUE!</v>
      </c>
      <c r="F84" s="18" t="e">
        <f t="shared" ref="F84:F100" si="16">VALUE(TRIM(MID(SUBSTITUTE($B84,"-",REPT(" ",99)),COLUMN(C84)*99-98,99)))</f>
        <v>#VALUE!</v>
      </c>
      <c r="G84" s="18" t="str">
        <f t="shared" ref="G84:G100" si="17">TRIM(MID(SUBSTITUTE($B84,"-",REPT(" ",99)),COLUMN(D84)*99-98,99))</f>
        <v/>
      </c>
      <c r="H84" s="18" t="str">
        <f t="shared" ref="H84:H100" si="18">TRIM(MID(SUBSTITUTE($B84,"-",REPT(" ",99)),COLUMN(E84)*99-98,99))</f>
        <v/>
      </c>
      <c r="I84" s="18" t="str">
        <f t="shared" ref="I84:I100" si="19">TRIM(MID(SUBSTITUTE($B84,"-",REPT(" ",99)),COLUMN(F84)*99-98,99))</f>
        <v/>
      </c>
      <c r="J84" s="18" t="str">
        <f t="shared" ref="J84:J100" si="20">TRIM(MID(SUBSTITUTE($B84,"-",REPT(" ",99)),COLUMN(G84)*99-98,99))</f>
        <v/>
      </c>
      <c r="K84" s="18" t="str">
        <f t="shared" ref="K84:K100" si="21">TRIM(MID(SUBSTITUTE($B84,"-",REPT(" ",99)),COLUMN(H84)*99-98,99))</f>
        <v/>
      </c>
      <c r="L84" s="18" t="e">
        <f>VLOOKUP(F84,F8数据库!C:Y,3,0)</f>
        <v>#VALUE!</v>
      </c>
      <c r="M84" s="18" t="e">
        <f t="shared" ref="M84:M100" si="22">"DN"&amp;F84</f>
        <v>#VALUE!</v>
      </c>
      <c r="N84" s="19" t="e">
        <f t="shared" ref="N84:N100" si="23">(H84/1000)*C84</f>
        <v>#VALUE!</v>
      </c>
      <c r="O84" s="18" t="e">
        <f>VLOOKUP(F84,F8数据库!C:Y,4,0)</f>
        <v>#VALUE!</v>
      </c>
      <c r="P84" s="18" t="e">
        <f>VLOOKUP(G84,F8数据库!AA:AB,2,0)</f>
        <v>#N/A</v>
      </c>
      <c r="Q84" s="18"/>
      <c r="R84" s="18" t="e" cm="1">
        <f t="array" ref="R84">_xlfn.IFS(I84="A",VLOOKUP(F84,F8数据库!C:Y,7,0),I84="B",VLOOKUP(F84,F8数据库!C:Y,13,0),I84="C",VLOOKUP(F84,F8数据库!C:Y,19,0))</f>
        <v>#N/A</v>
      </c>
      <c r="S84" s="18" t="e" cm="1">
        <f t="array" ref="S84">_xlfn.IFS(I84="A",VLOOKUP(F84,F8数据库!C:Y,8,0),I84="B",VLOOKUP(F84,F8数据库!C:Y,14,0),I84="C",VLOOKUP(F84,F8数据库!C:Y,20,0))</f>
        <v>#N/A</v>
      </c>
      <c r="T84" s="19" t="e" cm="1">
        <f t="array" ref="T84">_xlfn.IFS(I84="A",VLOOKUP(F84,F8数据库!C:Y,9,0),I84="B",VLOOKUP(F84,F8数据库!C:Y,15,0),I84="C",VLOOKUP(F84,F8数据库!C:Y,21,0))*C84</f>
        <v>#N/A</v>
      </c>
      <c r="U84" s="18" t="e" cm="1">
        <f t="array" ref="U84">_xlfn.IFS(I84="A",VLOOKUP(F84,F8数据库!C:Y,10,0),I84="B",VLOOKUP(F84,F8数据库!C:Y,16,0),I84="C",VLOOKUP(F84,F8数据库!C:Y,22,0))</f>
        <v>#N/A</v>
      </c>
      <c r="V84" s="18" t="e" cm="1">
        <f t="array" ref="V84">_xlfn.IFS(I84="A",VLOOKUP(F84,F8数据库!C:Y,11,0),I84="B",VLOOKUP(F84,F8数据库!C:Y,17,0),I84="C",VLOOKUP(F84,F8数据库!C:Y,23,0))</f>
        <v>#N/A</v>
      </c>
      <c r="W84" s="18"/>
    </row>
    <row r="85" spans="1:23" x14ac:dyDescent="0.25">
      <c r="A85" s="22"/>
      <c r="B85" s="3"/>
      <c r="C85" s="3"/>
      <c r="D85" s="3"/>
      <c r="E85" s="18" t="e">
        <f t="shared" si="15"/>
        <v>#VALUE!</v>
      </c>
      <c r="F85" s="18" t="e">
        <f t="shared" si="16"/>
        <v>#VALUE!</v>
      </c>
      <c r="G85" s="18" t="str">
        <f t="shared" si="17"/>
        <v/>
      </c>
      <c r="H85" s="18" t="str">
        <f t="shared" si="18"/>
        <v/>
      </c>
      <c r="I85" s="18" t="str">
        <f t="shared" si="19"/>
        <v/>
      </c>
      <c r="J85" s="18" t="str">
        <f t="shared" si="20"/>
        <v/>
      </c>
      <c r="K85" s="18" t="str">
        <f t="shared" si="21"/>
        <v/>
      </c>
      <c r="L85" s="18" t="e">
        <f>VLOOKUP(F85,F8数据库!C:Y,3,0)</f>
        <v>#VALUE!</v>
      </c>
      <c r="M85" s="18" t="e">
        <f t="shared" si="22"/>
        <v>#VALUE!</v>
      </c>
      <c r="N85" s="19" t="e">
        <f t="shared" si="23"/>
        <v>#VALUE!</v>
      </c>
      <c r="O85" s="18" t="e">
        <f>VLOOKUP(F85,F8数据库!C:Y,4,0)</f>
        <v>#VALUE!</v>
      </c>
      <c r="P85" s="18" t="e">
        <f>VLOOKUP(G85,F8数据库!AA:AB,2,0)</f>
        <v>#N/A</v>
      </c>
      <c r="Q85" s="18"/>
      <c r="R85" s="18" t="e" cm="1">
        <f t="array" ref="R85">_xlfn.IFS(I85="A",VLOOKUP(F85,F8数据库!C:Y,7,0),I85="B",VLOOKUP(F85,F8数据库!C:Y,13,0),I85="C",VLOOKUP(F85,F8数据库!C:Y,19,0))</f>
        <v>#N/A</v>
      </c>
      <c r="S85" s="18" t="e" cm="1">
        <f t="array" ref="S85">_xlfn.IFS(I85="A",VLOOKUP(F85,F8数据库!C:Y,8,0),I85="B",VLOOKUP(F85,F8数据库!C:Y,14,0),I85="C",VLOOKUP(F85,F8数据库!C:Y,20,0))</f>
        <v>#N/A</v>
      </c>
      <c r="T85" s="19" t="e" cm="1">
        <f t="array" ref="T85">_xlfn.IFS(I85="A",VLOOKUP(F85,F8数据库!C:Y,9,0),I85="B",VLOOKUP(F85,F8数据库!C:Y,15,0),I85="C",VLOOKUP(F85,F8数据库!C:Y,21,0))*C85</f>
        <v>#N/A</v>
      </c>
      <c r="U85" s="18" t="e" cm="1">
        <f t="array" ref="U85">_xlfn.IFS(I85="A",VLOOKUP(F85,F8数据库!C:Y,10,0),I85="B",VLOOKUP(F85,F8数据库!C:Y,16,0),I85="C",VLOOKUP(F85,F8数据库!C:Y,22,0))</f>
        <v>#N/A</v>
      </c>
      <c r="V85" s="18" t="e" cm="1">
        <f t="array" ref="V85">_xlfn.IFS(I85="A",VLOOKUP(F85,F8数据库!C:Y,11,0),I85="B",VLOOKUP(F85,F8数据库!C:Y,17,0),I85="C",VLOOKUP(F85,F8数据库!C:Y,23,0))</f>
        <v>#N/A</v>
      </c>
      <c r="W85" s="18"/>
    </row>
    <row r="86" spans="1:23" x14ac:dyDescent="0.25">
      <c r="A86" s="22"/>
      <c r="B86" s="3"/>
      <c r="C86" s="3"/>
      <c r="D86" s="3"/>
      <c r="E86" s="18" t="e">
        <f t="shared" si="15"/>
        <v>#VALUE!</v>
      </c>
      <c r="F86" s="18" t="e">
        <f t="shared" si="16"/>
        <v>#VALUE!</v>
      </c>
      <c r="G86" s="18" t="str">
        <f t="shared" si="17"/>
        <v/>
      </c>
      <c r="H86" s="18" t="str">
        <f t="shared" si="18"/>
        <v/>
      </c>
      <c r="I86" s="18" t="str">
        <f t="shared" si="19"/>
        <v/>
      </c>
      <c r="J86" s="18" t="str">
        <f t="shared" si="20"/>
        <v/>
      </c>
      <c r="K86" s="18" t="str">
        <f t="shared" si="21"/>
        <v/>
      </c>
      <c r="L86" s="18" t="e">
        <f>VLOOKUP(F86,F8数据库!C:Y,3,0)</f>
        <v>#VALUE!</v>
      </c>
      <c r="M86" s="18" t="e">
        <f t="shared" si="22"/>
        <v>#VALUE!</v>
      </c>
      <c r="N86" s="19" t="e">
        <f t="shared" si="23"/>
        <v>#VALUE!</v>
      </c>
      <c r="O86" s="18" t="e">
        <f>VLOOKUP(F86,F8数据库!C:Y,4,0)</f>
        <v>#VALUE!</v>
      </c>
      <c r="P86" s="18" t="e">
        <f>VLOOKUP(G86,F8数据库!AA:AB,2,0)</f>
        <v>#N/A</v>
      </c>
      <c r="Q86" s="18"/>
      <c r="R86" s="18" t="e" cm="1">
        <f t="array" ref="R86">_xlfn.IFS(I86="A",VLOOKUP(F86,F8数据库!C:Y,7,0),I86="B",VLOOKUP(F86,F8数据库!C:Y,13,0),I86="C",VLOOKUP(F86,F8数据库!C:Y,19,0))</f>
        <v>#N/A</v>
      </c>
      <c r="S86" s="18" t="e" cm="1">
        <f t="array" ref="S86">_xlfn.IFS(I86="A",VLOOKUP(F86,F8数据库!C:Y,8,0),I86="B",VLOOKUP(F86,F8数据库!C:Y,14,0),I86="C",VLOOKUP(F86,F8数据库!C:Y,20,0))</f>
        <v>#N/A</v>
      </c>
      <c r="T86" s="19" t="e" cm="1">
        <f t="array" ref="T86">_xlfn.IFS(I86="A",VLOOKUP(F86,F8数据库!C:Y,9,0),I86="B",VLOOKUP(F86,F8数据库!C:Y,15,0),I86="C",VLOOKUP(F86,F8数据库!C:Y,21,0))*C86</f>
        <v>#N/A</v>
      </c>
      <c r="U86" s="18" t="e" cm="1">
        <f t="array" ref="U86">_xlfn.IFS(I86="A",VLOOKUP(F86,F8数据库!C:Y,10,0),I86="B",VLOOKUP(F86,F8数据库!C:Y,16,0),I86="C",VLOOKUP(F86,F8数据库!C:Y,22,0))</f>
        <v>#N/A</v>
      </c>
      <c r="V86" s="18" t="e" cm="1">
        <f t="array" ref="V86">_xlfn.IFS(I86="A",VLOOKUP(F86,F8数据库!C:Y,11,0),I86="B",VLOOKUP(F86,F8数据库!C:Y,17,0),I86="C",VLOOKUP(F86,F8数据库!C:Y,23,0))</f>
        <v>#N/A</v>
      </c>
      <c r="W86" s="18"/>
    </row>
    <row r="87" spans="1:23" x14ac:dyDescent="0.25">
      <c r="A87" s="22"/>
      <c r="B87" s="3"/>
      <c r="C87" s="3"/>
      <c r="D87" s="3"/>
      <c r="E87" s="18" t="e">
        <f t="shared" si="15"/>
        <v>#VALUE!</v>
      </c>
      <c r="F87" s="18" t="e">
        <f t="shared" si="16"/>
        <v>#VALUE!</v>
      </c>
      <c r="G87" s="18" t="str">
        <f t="shared" si="17"/>
        <v/>
      </c>
      <c r="H87" s="18" t="str">
        <f t="shared" si="18"/>
        <v/>
      </c>
      <c r="I87" s="18" t="str">
        <f t="shared" si="19"/>
        <v/>
      </c>
      <c r="J87" s="18" t="str">
        <f t="shared" si="20"/>
        <v/>
      </c>
      <c r="K87" s="18" t="str">
        <f t="shared" si="21"/>
        <v/>
      </c>
      <c r="L87" s="18" t="e">
        <f>VLOOKUP(F87,F8数据库!C:Y,3,0)</f>
        <v>#VALUE!</v>
      </c>
      <c r="M87" s="18" t="e">
        <f t="shared" si="22"/>
        <v>#VALUE!</v>
      </c>
      <c r="N87" s="19" t="e">
        <f t="shared" si="23"/>
        <v>#VALUE!</v>
      </c>
      <c r="O87" s="18" t="e">
        <f>VLOOKUP(F87,F8数据库!C:Y,4,0)</f>
        <v>#VALUE!</v>
      </c>
      <c r="P87" s="18" t="e">
        <f>VLOOKUP(G87,F8数据库!AA:AB,2,0)</f>
        <v>#N/A</v>
      </c>
      <c r="Q87" s="18"/>
      <c r="R87" s="18" t="e" cm="1">
        <f t="array" ref="R87">_xlfn.IFS(I87="A",VLOOKUP(F87,F8数据库!C:Y,7,0),I87="B",VLOOKUP(F87,F8数据库!C:Y,13,0),I87="C",VLOOKUP(F87,F8数据库!C:Y,19,0))</f>
        <v>#N/A</v>
      </c>
      <c r="S87" s="18" t="e" cm="1">
        <f t="array" ref="S87">_xlfn.IFS(I87="A",VLOOKUP(F87,F8数据库!C:Y,8,0),I87="B",VLOOKUP(F87,F8数据库!C:Y,14,0),I87="C",VLOOKUP(F87,F8数据库!C:Y,20,0))</f>
        <v>#N/A</v>
      </c>
      <c r="T87" s="19" t="e" cm="1">
        <f t="array" ref="T87">_xlfn.IFS(I87="A",VLOOKUP(F87,F8数据库!C:Y,9,0),I87="B",VLOOKUP(F87,F8数据库!C:Y,15,0),I87="C",VLOOKUP(F87,F8数据库!C:Y,21,0))*C87</f>
        <v>#N/A</v>
      </c>
      <c r="U87" s="18" t="e" cm="1">
        <f t="array" ref="U87">_xlfn.IFS(I87="A",VLOOKUP(F87,F8数据库!C:Y,10,0),I87="B",VLOOKUP(F87,F8数据库!C:Y,16,0),I87="C",VLOOKUP(F87,F8数据库!C:Y,22,0))</f>
        <v>#N/A</v>
      </c>
      <c r="V87" s="18" t="e" cm="1">
        <f t="array" ref="V87">_xlfn.IFS(I87="A",VLOOKUP(F87,F8数据库!C:Y,11,0),I87="B",VLOOKUP(F87,F8数据库!C:Y,17,0),I87="C",VLOOKUP(F87,F8数据库!C:Y,23,0))</f>
        <v>#N/A</v>
      </c>
      <c r="W87" s="18"/>
    </row>
    <row r="88" spans="1:23" x14ac:dyDescent="0.25">
      <c r="A88" s="22"/>
      <c r="B88" s="3"/>
      <c r="C88" s="3"/>
      <c r="D88" s="3"/>
      <c r="E88" s="18" t="e">
        <f t="shared" si="15"/>
        <v>#VALUE!</v>
      </c>
      <c r="F88" s="18" t="e">
        <f t="shared" si="16"/>
        <v>#VALUE!</v>
      </c>
      <c r="G88" s="18" t="str">
        <f t="shared" si="17"/>
        <v/>
      </c>
      <c r="H88" s="18" t="str">
        <f t="shared" si="18"/>
        <v/>
      </c>
      <c r="I88" s="18" t="str">
        <f t="shared" si="19"/>
        <v/>
      </c>
      <c r="J88" s="18" t="str">
        <f t="shared" si="20"/>
        <v/>
      </c>
      <c r="K88" s="18" t="str">
        <f t="shared" si="21"/>
        <v/>
      </c>
      <c r="L88" s="18" t="e">
        <f>VLOOKUP(F88,F8数据库!C:Y,3,0)</f>
        <v>#VALUE!</v>
      </c>
      <c r="M88" s="18" t="e">
        <f t="shared" si="22"/>
        <v>#VALUE!</v>
      </c>
      <c r="N88" s="19" t="e">
        <f t="shared" si="23"/>
        <v>#VALUE!</v>
      </c>
      <c r="O88" s="18" t="e">
        <f>VLOOKUP(F88,F8数据库!C:Y,4,0)</f>
        <v>#VALUE!</v>
      </c>
      <c r="P88" s="18" t="e">
        <f>VLOOKUP(G88,F8数据库!AA:AB,2,0)</f>
        <v>#N/A</v>
      </c>
      <c r="Q88" s="18"/>
      <c r="R88" s="18" t="e" cm="1">
        <f t="array" ref="R88">_xlfn.IFS(I88="A",VLOOKUP(F88,F8数据库!C:Y,7,0),I88="B",VLOOKUP(F88,F8数据库!C:Y,13,0),I88="C",VLOOKUP(F88,F8数据库!C:Y,19,0))</f>
        <v>#N/A</v>
      </c>
      <c r="S88" s="18" t="e" cm="1">
        <f t="array" ref="S88">_xlfn.IFS(I88="A",VLOOKUP(F88,F8数据库!C:Y,8,0),I88="B",VLOOKUP(F88,F8数据库!C:Y,14,0),I88="C",VLOOKUP(F88,F8数据库!C:Y,20,0))</f>
        <v>#N/A</v>
      </c>
      <c r="T88" s="19" t="e" cm="1">
        <f t="array" ref="T88">_xlfn.IFS(I88="A",VLOOKUP(F88,F8数据库!C:Y,9,0),I88="B",VLOOKUP(F88,F8数据库!C:Y,15,0),I88="C",VLOOKUP(F88,F8数据库!C:Y,21,0))*C88</f>
        <v>#N/A</v>
      </c>
      <c r="U88" s="18" t="e" cm="1">
        <f t="array" ref="U88">_xlfn.IFS(I88="A",VLOOKUP(F88,F8数据库!C:Y,10,0),I88="B",VLOOKUP(F88,F8数据库!C:Y,16,0),I88="C",VLOOKUP(F88,F8数据库!C:Y,22,0))</f>
        <v>#N/A</v>
      </c>
      <c r="V88" s="18" t="e" cm="1">
        <f t="array" ref="V88">_xlfn.IFS(I88="A",VLOOKUP(F88,F8数据库!C:Y,11,0),I88="B",VLOOKUP(F88,F8数据库!C:Y,17,0),I88="C",VLOOKUP(F88,F8数据库!C:Y,23,0))</f>
        <v>#N/A</v>
      </c>
      <c r="W88" s="18"/>
    </row>
    <row r="89" spans="1:23" x14ac:dyDescent="0.25">
      <c r="A89" s="22"/>
      <c r="B89" s="3"/>
      <c r="C89" s="3"/>
      <c r="D89" s="3"/>
      <c r="E89" s="18" t="e">
        <f t="shared" si="15"/>
        <v>#VALUE!</v>
      </c>
      <c r="F89" s="18" t="e">
        <f t="shared" si="16"/>
        <v>#VALUE!</v>
      </c>
      <c r="G89" s="18" t="str">
        <f t="shared" si="17"/>
        <v/>
      </c>
      <c r="H89" s="18" t="str">
        <f t="shared" si="18"/>
        <v/>
      </c>
      <c r="I89" s="18" t="str">
        <f t="shared" si="19"/>
        <v/>
      </c>
      <c r="J89" s="18" t="str">
        <f t="shared" si="20"/>
        <v/>
      </c>
      <c r="K89" s="18" t="str">
        <f t="shared" si="21"/>
        <v/>
      </c>
      <c r="L89" s="18" t="e">
        <f>VLOOKUP(F89,F8数据库!C:Y,3,0)</f>
        <v>#VALUE!</v>
      </c>
      <c r="M89" s="18" t="e">
        <f t="shared" si="22"/>
        <v>#VALUE!</v>
      </c>
      <c r="N89" s="19" t="e">
        <f t="shared" si="23"/>
        <v>#VALUE!</v>
      </c>
      <c r="O89" s="18" t="e">
        <f>VLOOKUP(F89,F8数据库!C:Y,4,0)</f>
        <v>#VALUE!</v>
      </c>
      <c r="P89" s="18" t="e">
        <f>VLOOKUP(G89,F8数据库!AA:AB,2,0)</f>
        <v>#N/A</v>
      </c>
      <c r="Q89" s="18"/>
      <c r="R89" s="18" t="e" cm="1">
        <f t="array" ref="R89">_xlfn.IFS(I89="A",VLOOKUP(F89,F8数据库!C:Y,7,0),I89="B",VLOOKUP(F89,F8数据库!C:Y,13,0),I89="C",VLOOKUP(F89,F8数据库!C:Y,19,0))</f>
        <v>#N/A</v>
      </c>
      <c r="S89" s="18" t="e" cm="1">
        <f t="array" ref="S89">_xlfn.IFS(I89="A",VLOOKUP(F89,F8数据库!C:Y,8,0),I89="B",VLOOKUP(F89,F8数据库!C:Y,14,0),I89="C",VLOOKUP(F89,F8数据库!C:Y,20,0))</f>
        <v>#N/A</v>
      </c>
      <c r="T89" s="19" t="e" cm="1">
        <f t="array" ref="T89">_xlfn.IFS(I89="A",VLOOKUP(F89,F8数据库!C:Y,9,0),I89="B",VLOOKUP(F89,F8数据库!C:Y,15,0),I89="C",VLOOKUP(F89,F8数据库!C:Y,21,0))*C89</f>
        <v>#N/A</v>
      </c>
      <c r="U89" s="18" t="e" cm="1">
        <f t="array" ref="U89">_xlfn.IFS(I89="A",VLOOKUP(F89,F8数据库!C:Y,10,0),I89="B",VLOOKUP(F89,F8数据库!C:Y,16,0),I89="C",VLOOKUP(F89,F8数据库!C:Y,22,0))</f>
        <v>#N/A</v>
      </c>
      <c r="V89" s="18" t="e" cm="1">
        <f t="array" ref="V89">_xlfn.IFS(I89="A",VLOOKUP(F89,F8数据库!C:Y,11,0),I89="B",VLOOKUP(F89,F8数据库!C:Y,17,0),I89="C",VLOOKUP(F89,F8数据库!C:Y,23,0))</f>
        <v>#N/A</v>
      </c>
      <c r="W89" s="18"/>
    </row>
    <row r="90" spans="1:23" x14ac:dyDescent="0.25">
      <c r="A90" s="22"/>
      <c r="B90" s="3"/>
      <c r="C90" s="3"/>
      <c r="D90" s="3"/>
      <c r="E90" s="18" t="e">
        <f t="shared" si="15"/>
        <v>#VALUE!</v>
      </c>
      <c r="F90" s="18" t="e">
        <f t="shared" si="16"/>
        <v>#VALUE!</v>
      </c>
      <c r="G90" s="18" t="str">
        <f t="shared" si="17"/>
        <v/>
      </c>
      <c r="H90" s="18" t="str">
        <f t="shared" si="18"/>
        <v/>
      </c>
      <c r="I90" s="18" t="str">
        <f t="shared" si="19"/>
        <v/>
      </c>
      <c r="J90" s="18" t="str">
        <f t="shared" si="20"/>
        <v/>
      </c>
      <c r="K90" s="18" t="str">
        <f t="shared" si="21"/>
        <v/>
      </c>
      <c r="L90" s="18" t="e">
        <f>VLOOKUP(F90,F8数据库!C:Y,3,0)</f>
        <v>#VALUE!</v>
      </c>
      <c r="M90" s="18" t="e">
        <f t="shared" si="22"/>
        <v>#VALUE!</v>
      </c>
      <c r="N90" s="19" t="e">
        <f t="shared" si="23"/>
        <v>#VALUE!</v>
      </c>
      <c r="O90" s="18" t="e">
        <f>VLOOKUP(F90,F8数据库!C:Y,4,0)</f>
        <v>#VALUE!</v>
      </c>
      <c r="P90" s="18" t="e">
        <f>VLOOKUP(G90,F8数据库!AA:AB,2,0)</f>
        <v>#N/A</v>
      </c>
      <c r="Q90" s="18"/>
      <c r="R90" s="18" t="e" cm="1">
        <f t="array" ref="R90">_xlfn.IFS(I90="A",VLOOKUP(F90,F8数据库!C:Y,7,0),I90="B",VLOOKUP(F90,F8数据库!C:Y,13,0),I90="C",VLOOKUP(F90,F8数据库!C:Y,19,0))</f>
        <v>#N/A</v>
      </c>
      <c r="S90" s="18" t="e" cm="1">
        <f t="array" ref="S90">_xlfn.IFS(I90="A",VLOOKUP(F90,F8数据库!C:Y,8,0),I90="B",VLOOKUP(F90,F8数据库!C:Y,14,0),I90="C",VLOOKUP(F90,F8数据库!C:Y,20,0))</f>
        <v>#N/A</v>
      </c>
      <c r="T90" s="19" t="e" cm="1">
        <f t="array" ref="T90">_xlfn.IFS(I90="A",VLOOKUP(F90,F8数据库!C:Y,9,0),I90="B",VLOOKUP(F90,F8数据库!C:Y,15,0),I90="C",VLOOKUP(F90,F8数据库!C:Y,21,0))*C90</f>
        <v>#N/A</v>
      </c>
      <c r="U90" s="18" t="e" cm="1">
        <f t="array" ref="U90">_xlfn.IFS(I90="A",VLOOKUP(F90,F8数据库!C:Y,10,0),I90="B",VLOOKUP(F90,F8数据库!C:Y,16,0),I90="C",VLOOKUP(F90,F8数据库!C:Y,22,0))</f>
        <v>#N/A</v>
      </c>
      <c r="V90" s="18" t="e" cm="1">
        <f t="array" ref="V90">_xlfn.IFS(I90="A",VLOOKUP(F90,F8数据库!C:Y,11,0),I90="B",VLOOKUP(F90,F8数据库!C:Y,17,0),I90="C",VLOOKUP(F90,F8数据库!C:Y,23,0))</f>
        <v>#N/A</v>
      </c>
      <c r="W90" s="18"/>
    </row>
    <row r="91" spans="1:23" x14ac:dyDescent="0.25">
      <c r="A91" s="22"/>
      <c r="B91" s="3"/>
      <c r="C91" s="3"/>
      <c r="D91" s="3"/>
      <c r="E91" s="18" t="e">
        <f t="shared" si="15"/>
        <v>#VALUE!</v>
      </c>
      <c r="F91" s="18" t="e">
        <f t="shared" si="16"/>
        <v>#VALUE!</v>
      </c>
      <c r="G91" s="18" t="str">
        <f t="shared" si="17"/>
        <v/>
      </c>
      <c r="H91" s="18" t="str">
        <f t="shared" si="18"/>
        <v/>
      </c>
      <c r="I91" s="18" t="str">
        <f t="shared" si="19"/>
        <v/>
      </c>
      <c r="J91" s="18" t="str">
        <f t="shared" si="20"/>
        <v/>
      </c>
      <c r="K91" s="18" t="str">
        <f t="shared" si="21"/>
        <v/>
      </c>
      <c r="L91" s="18" t="e">
        <f>VLOOKUP(F91,F8数据库!C:Y,3,0)</f>
        <v>#VALUE!</v>
      </c>
      <c r="M91" s="18" t="e">
        <f t="shared" si="22"/>
        <v>#VALUE!</v>
      </c>
      <c r="N91" s="19" t="e">
        <f t="shared" si="23"/>
        <v>#VALUE!</v>
      </c>
      <c r="O91" s="18" t="e">
        <f>VLOOKUP(F91,F8数据库!C:Y,4,0)</f>
        <v>#VALUE!</v>
      </c>
      <c r="P91" s="18" t="e">
        <f>VLOOKUP(G91,F8数据库!AA:AB,2,0)</f>
        <v>#N/A</v>
      </c>
      <c r="Q91" s="18"/>
      <c r="R91" s="18" t="e" cm="1">
        <f t="array" ref="R91">_xlfn.IFS(I91="A",VLOOKUP(F91,F8数据库!C:Y,7,0),I91="B",VLOOKUP(F91,F8数据库!C:Y,13,0),I91="C",VLOOKUP(F91,F8数据库!C:Y,19,0))</f>
        <v>#N/A</v>
      </c>
      <c r="S91" s="18" t="e" cm="1">
        <f t="array" ref="S91">_xlfn.IFS(I91="A",VLOOKUP(F91,F8数据库!C:Y,8,0),I91="B",VLOOKUP(F91,F8数据库!C:Y,14,0),I91="C",VLOOKUP(F91,F8数据库!C:Y,20,0))</f>
        <v>#N/A</v>
      </c>
      <c r="T91" s="19" t="e" cm="1">
        <f t="array" ref="T91">_xlfn.IFS(I91="A",VLOOKUP(F91,F8数据库!C:Y,9,0),I91="B",VLOOKUP(F91,F8数据库!C:Y,15,0),I91="C",VLOOKUP(F91,F8数据库!C:Y,21,0))*C91</f>
        <v>#N/A</v>
      </c>
      <c r="U91" s="18" t="e" cm="1">
        <f t="array" ref="U91">_xlfn.IFS(I91="A",VLOOKUP(F91,F8数据库!C:Y,10,0),I91="B",VLOOKUP(F91,F8数据库!C:Y,16,0),I91="C",VLOOKUP(F91,F8数据库!C:Y,22,0))</f>
        <v>#N/A</v>
      </c>
      <c r="V91" s="18" t="e" cm="1">
        <f t="array" ref="V91">_xlfn.IFS(I91="A",VLOOKUP(F91,F8数据库!C:Y,11,0),I91="B",VLOOKUP(F91,F8数据库!C:Y,17,0),I91="C",VLOOKUP(F91,F8数据库!C:Y,23,0))</f>
        <v>#N/A</v>
      </c>
      <c r="W91" s="18"/>
    </row>
    <row r="92" spans="1:23" x14ac:dyDescent="0.25">
      <c r="A92" s="22"/>
      <c r="B92" s="3"/>
      <c r="C92" s="3"/>
      <c r="D92" s="3"/>
      <c r="E92" s="18" t="e">
        <f t="shared" si="15"/>
        <v>#VALUE!</v>
      </c>
      <c r="F92" s="18" t="e">
        <f t="shared" si="16"/>
        <v>#VALUE!</v>
      </c>
      <c r="G92" s="18" t="str">
        <f t="shared" si="17"/>
        <v/>
      </c>
      <c r="H92" s="18" t="str">
        <f t="shared" si="18"/>
        <v/>
      </c>
      <c r="I92" s="18" t="str">
        <f t="shared" si="19"/>
        <v/>
      </c>
      <c r="J92" s="18" t="str">
        <f t="shared" si="20"/>
        <v/>
      </c>
      <c r="K92" s="18" t="str">
        <f t="shared" si="21"/>
        <v/>
      </c>
      <c r="L92" s="18" t="e">
        <f>VLOOKUP(F92,F8数据库!C:Y,3,0)</f>
        <v>#VALUE!</v>
      </c>
      <c r="M92" s="18" t="e">
        <f t="shared" si="22"/>
        <v>#VALUE!</v>
      </c>
      <c r="N92" s="19" t="e">
        <f t="shared" si="23"/>
        <v>#VALUE!</v>
      </c>
      <c r="O92" s="18" t="e">
        <f>VLOOKUP(F92,F8数据库!C:Y,4,0)</f>
        <v>#VALUE!</v>
      </c>
      <c r="P92" s="18" t="e">
        <f>VLOOKUP(G92,F8数据库!AA:AB,2,0)</f>
        <v>#N/A</v>
      </c>
      <c r="Q92" s="18"/>
      <c r="R92" s="18" t="e" cm="1">
        <f t="array" ref="R92">_xlfn.IFS(I92="A",VLOOKUP(F92,F8数据库!C:Y,7,0),I92="B",VLOOKUP(F92,F8数据库!C:Y,13,0),I92="C",VLOOKUP(F92,F8数据库!C:Y,19,0))</f>
        <v>#N/A</v>
      </c>
      <c r="S92" s="18" t="e" cm="1">
        <f t="array" ref="S92">_xlfn.IFS(I92="A",VLOOKUP(F92,F8数据库!C:Y,8,0),I92="B",VLOOKUP(F92,F8数据库!C:Y,14,0),I92="C",VLOOKUP(F92,F8数据库!C:Y,20,0))</f>
        <v>#N/A</v>
      </c>
      <c r="T92" s="19" t="e" cm="1">
        <f t="array" ref="T92">_xlfn.IFS(I92="A",VLOOKUP(F92,F8数据库!C:Y,9,0),I92="B",VLOOKUP(F92,F8数据库!C:Y,15,0),I92="C",VLOOKUP(F92,F8数据库!C:Y,21,0))*C92</f>
        <v>#N/A</v>
      </c>
      <c r="U92" s="18" t="e" cm="1">
        <f t="array" ref="U92">_xlfn.IFS(I92="A",VLOOKUP(F92,F8数据库!C:Y,10,0),I92="B",VLOOKUP(F92,F8数据库!C:Y,16,0),I92="C",VLOOKUP(F92,F8数据库!C:Y,22,0))</f>
        <v>#N/A</v>
      </c>
      <c r="V92" s="18" t="e" cm="1">
        <f t="array" ref="V92">_xlfn.IFS(I92="A",VLOOKUP(F92,F8数据库!C:Y,11,0),I92="B",VLOOKUP(F92,F8数据库!C:Y,17,0),I92="C",VLOOKUP(F92,F8数据库!C:Y,23,0))</f>
        <v>#N/A</v>
      </c>
      <c r="W92" s="18"/>
    </row>
    <row r="93" spans="1:23" x14ac:dyDescent="0.25">
      <c r="A93" s="22"/>
      <c r="B93" s="3"/>
      <c r="C93" s="3"/>
      <c r="D93" s="3"/>
      <c r="E93" s="18" t="e">
        <f t="shared" si="15"/>
        <v>#VALUE!</v>
      </c>
      <c r="F93" s="18" t="e">
        <f t="shared" si="16"/>
        <v>#VALUE!</v>
      </c>
      <c r="G93" s="18" t="str">
        <f t="shared" si="17"/>
        <v/>
      </c>
      <c r="H93" s="18" t="str">
        <f t="shared" si="18"/>
        <v/>
      </c>
      <c r="I93" s="18" t="str">
        <f t="shared" si="19"/>
        <v/>
      </c>
      <c r="J93" s="18" t="str">
        <f t="shared" si="20"/>
        <v/>
      </c>
      <c r="K93" s="18" t="str">
        <f t="shared" si="21"/>
        <v/>
      </c>
      <c r="L93" s="18" t="e">
        <f>VLOOKUP(F93,F8数据库!C:Y,3,0)</f>
        <v>#VALUE!</v>
      </c>
      <c r="M93" s="18" t="e">
        <f t="shared" si="22"/>
        <v>#VALUE!</v>
      </c>
      <c r="N93" s="19" t="e">
        <f t="shared" si="23"/>
        <v>#VALUE!</v>
      </c>
      <c r="O93" s="18" t="e">
        <f>VLOOKUP(F93,F8数据库!C:Y,4,0)</f>
        <v>#VALUE!</v>
      </c>
      <c r="P93" s="18" t="e">
        <f>VLOOKUP(G93,F8数据库!AA:AB,2,0)</f>
        <v>#N/A</v>
      </c>
      <c r="Q93" s="18"/>
      <c r="R93" s="18" t="e" cm="1">
        <f t="array" ref="R93">_xlfn.IFS(I93="A",VLOOKUP(F93,F8数据库!C:Y,7,0),I93="B",VLOOKUP(F93,F8数据库!C:Y,13,0),I93="C",VLOOKUP(F93,F8数据库!C:Y,19,0))</f>
        <v>#N/A</v>
      </c>
      <c r="S93" s="18" t="e" cm="1">
        <f t="array" ref="S93">_xlfn.IFS(I93="A",VLOOKUP(F93,F8数据库!C:Y,8,0),I93="B",VLOOKUP(F93,F8数据库!C:Y,14,0),I93="C",VLOOKUP(F93,F8数据库!C:Y,20,0))</f>
        <v>#N/A</v>
      </c>
      <c r="T93" s="19" t="e" cm="1">
        <f t="array" ref="T93">_xlfn.IFS(I93="A",VLOOKUP(F93,F8数据库!C:Y,9,0),I93="B",VLOOKUP(F93,F8数据库!C:Y,15,0),I93="C",VLOOKUP(F93,F8数据库!C:Y,21,0))*C93</f>
        <v>#N/A</v>
      </c>
      <c r="U93" s="18" t="e" cm="1">
        <f t="array" ref="U93">_xlfn.IFS(I93="A",VLOOKUP(F93,F8数据库!C:Y,10,0),I93="B",VLOOKUP(F93,F8数据库!C:Y,16,0),I93="C",VLOOKUP(F93,F8数据库!C:Y,22,0))</f>
        <v>#N/A</v>
      </c>
      <c r="V93" s="18" t="e" cm="1">
        <f t="array" ref="V93">_xlfn.IFS(I93="A",VLOOKUP(F93,F8数据库!C:Y,11,0),I93="B",VLOOKUP(F93,F8数据库!C:Y,17,0),I93="C",VLOOKUP(F93,F8数据库!C:Y,23,0))</f>
        <v>#N/A</v>
      </c>
      <c r="W93" s="18"/>
    </row>
    <row r="94" spans="1:23" x14ac:dyDescent="0.25">
      <c r="A94" s="22"/>
      <c r="B94" s="3"/>
      <c r="C94" s="3"/>
      <c r="D94" s="3"/>
      <c r="E94" s="18" t="e">
        <f t="shared" si="15"/>
        <v>#VALUE!</v>
      </c>
      <c r="F94" s="18" t="e">
        <f t="shared" si="16"/>
        <v>#VALUE!</v>
      </c>
      <c r="G94" s="18" t="str">
        <f t="shared" si="17"/>
        <v/>
      </c>
      <c r="H94" s="18" t="str">
        <f t="shared" si="18"/>
        <v/>
      </c>
      <c r="I94" s="18" t="str">
        <f t="shared" si="19"/>
        <v/>
      </c>
      <c r="J94" s="18" t="str">
        <f t="shared" si="20"/>
        <v/>
      </c>
      <c r="K94" s="18" t="str">
        <f t="shared" si="21"/>
        <v/>
      </c>
      <c r="L94" s="18" t="e">
        <f>VLOOKUP(F94,F8数据库!C:Y,3,0)</f>
        <v>#VALUE!</v>
      </c>
      <c r="M94" s="18" t="e">
        <f t="shared" si="22"/>
        <v>#VALUE!</v>
      </c>
      <c r="N94" s="19" t="e">
        <f t="shared" si="23"/>
        <v>#VALUE!</v>
      </c>
      <c r="O94" s="18" t="e">
        <f>VLOOKUP(F94,F8数据库!C:Y,4,0)</f>
        <v>#VALUE!</v>
      </c>
      <c r="P94" s="18" t="e">
        <f>VLOOKUP(G94,F8数据库!AA:AB,2,0)</f>
        <v>#N/A</v>
      </c>
      <c r="Q94" s="18"/>
      <c r="R94" s="18" t="e" cm="1">
        <f t="array" ref="R94">_xlfn.IFS(I94="A",VLOOKUP(F94,F8数据库!C:Y,7,0),I94="B",VLOOKUP(F94,F8数据库!C:Y,13,0),I94="C",VLOOKUP(F94,F8数据库!C:Y,19,0))</f>
        <v>#N/A</v>
      </c>
      <c r="S94" s="18" t="e" cm="1">
        <f t="array" ref="S94">_xlfn.IFS(I94="A",VLOOKUP(F94,F8数据库!C:Y,8,0),I94="B",VLOOKUP(F94,F8数据库!C:Y,14,0),I94="C",VLOOKUP(F94,F8数据库!C:Y,20,0))</f>
        <v>#N/A</v>
      </c>
      <c r="T94" s="19" t="e" cm="1">
        <f t="array" ref="T94">_xlfn.IFS(I94="A",VLOOKUP(F94,F8数据库!C:Y,9,0),I94="B",VLOOKUP(F94,F8数据库!C:Y,15,0),I94="C",VLOOKUP(F94,F8数据库!C:Y,21,0))*C94</f>
        <v>#N/A</v>
      </c>
      <c r="U94" s="18" t="e" cm="1">
        <f t="array" ref="U94">_xlfn.IFS(I94="A",VLOOKUP(F94,F8数据库!C:Y,10,0),I94="B",VLOOKUP(F94,F8数据库!C:Y,16,0),I94="C",VLOOKUP(F94,F8数据库!C:Y,22,0))</f>
        <v>#N/A</v>
      </c>
      <c r="V94" s="18" t="e" cm="1">
        <f t="array" ref="V94">_xlfn.IFS(I94="A",VLOOKUP(F94,F8数据库!C:Y,11,0),I94="B",VLOOKUP(F94,F8数据库!C:Y,17,0),I94="C",VLOOKUP(F94,F8数据库!C:Y,23,0))</f>
        <v>#N/A</v>
      </c>
      <c r="W94" s="18"/>
    </row>
    <row r="95" spans="1:23" x14ac:dyDescent="0.25">
      <c r="A95" s="22"/>
      <c r="B95" s="3"/>
      <c r="C95" s="3"/>
      <c r="D95" s="3"/>
      <c r="E95" s="18" t="e">
        <f t="shared" si="15"/>
        <v>#VALUE!</v>
      </c>
      <c r="F95" s="18" t="e">
        <f t="shared" si="16"/>
        <v>#VALUE!</v>
      </c>
      <c r="G95" s="18" t="str">
        <f t="shared" si="17"/>
        <v/>
      </c>
      <c r="H95" s="18" t="str">
        <f t="shared" si="18"/>
        <v/>
      </c>
      <c r="I95" s="18" t="str">
        <f t="shared" si="19"/>
        <v/>
      </c>
      <c r="J95" s="18" t="str">
        <f t="shared" si="20"/>
        <v/>
      </c>
      <c r="K95" s="18" t="str">
        <f t="shared" si="21"/>
        <v/>
      </c>
      <c r="L95" s="18" t="e">
        <f>VLOOKUP(F95,F8数据库!C:Y,3,0)</f>
        <v>#VALUE!</v>
      </c>
      <c r="M95" s="18" t="e">
        <f t="shared" si="22"/>
        <v>#VALUE!</v>
      </c>
      <c r="N95" s="19" t="e">
        <f t="shared" si="23"/>
        <v>#VALUE!</v>
      </c>
      <c r="O95" s="18" t="e">
        <f>VLOOKUP(F95,F8数据库!C:Y,4,0)</f>
        <v>#VALUE!</v>
      </c>
      <c r="P95" s="18" t="e">
        <f>VLOOKUP(G95,F8数据库!AA:AB,2,0)</f>
        <v>#N/A</v>
      </c>
      <c r="Q95" s="18"/>
      <c r="R95" s="18" t="e" cm="1">
        <f t="array" ref="R95">_xlfn.IFS(I95="A",VLOOKUP(F95,F8数据库!C:Y,7,0),I95="B",VLOOKUP(F95,F8数据库!C:Y,13,0),I95="C",VLOOKUP(F95,F8数据库!C:Y,19,0))</f>
        <v>#N/A</v>
      </c>
      <c r="S95" s="18" t="e" cm="1">
        <f t="array" ref="S95">_xlfn.IFS(I95="A",VLOOKUP(F95,F8数据库!C:Y,8,0),I95="B",VLOOKUP(F95,F8数据库!C:Y,14,0),I95="C",VLOOKUP(F95,F8数据库!C:Y,20,0))</f>
        <v>#N/A</v>
      </c>
      <c r="T95" s="19" t="e" cm="1">
        <f t="array" ref="T95">_xlfn.IFS(I95="A",VLOOKUP(F95,F8数据库!C:Y,9,0),I95="B",VLOOKUP(F95,F8数据库!C:Y,15,0),I95="C",VLOOKUP(F95,F8数据库!C:Y,21,0))*C95</f>
        <v>#N/A</v>
      </c>
      <c r="U95" s="18" t="e" cm="1">
        <f t="array" ref="U95">_xlfn.IFS(I95="A",VLOOKUP(F95,F8数据库!C:Y,10,0),I95="B",VLOOKUP(F95,F8数据库!C:Y,16,0),I95="C",VLOOKUP(F95,F8数据库!C:Y,22,0))</f>
        <v>#N/A</v>
      </c>
      <c r="V95" s="18" t="e" cm="1">
        <f t="array" ref="V95">_xlfn.IFS(I95="A",VLOOKUP(F95,F8数据库!C:Y,11,0),I95="B",VLOOKUP(F95,F8数据库!C:Y,17,0),I95="C",VLOOKUP(F95,F8数据库!C:Y,23,0))</f>
        <v>#N/A</v>
      </c>
      <c r="W95" s="18"/>
    </row>
    <row r="96" spans="1:23" x14ac:dyDescent="0.25">
      <c r="A96" s="22"/>
      <c r="B96" s="3"/>
      <c r="C96" s="3"/>
      <c r="D96" s="3"/>
      <c r="E96" s="18" t="e">
        <f t="shared" si="15"/>
        <v>#VALUE!</v>
      </c>
      <c r="F96" s="18" t="e">
        <f t="shared" si="16"/>
        <v>#VALUE!</v>
      </c>
      <c r="G96" s="18" t="str">
        <f t="shared" si="17"/>
        <v/>
      </c>
      <c r="H96" s="18" t="str">
        <f t="shared" si="18"/>
        <v/>
      </c>
      <c r="I96" s="18" t="str">
        <f t="shared" si="19"/>
        <v/>
      </c>
      <c r="J96" s="18" t="str">
        <f t="shared" si="20"/>
        <v/>
      </c>
      <c r="K96" s="18" t="str">
        <f t="shared" si="21"/>
        <v/>
      </c>
      <c r="L96" s="18" t="e">
        <f>VLOOKUP(F96,F8数据库!C:Y,3,0)</f>
        <v>#VALUE!</v>
      </c>
      <c r="M96" s="18" t="e">
        <f t="shared" si="22"/>
        <v>#VALUE!</v>
      </c>
      <c r="N96" s="19" t="e">
        <f t="shared" si="23"/>
        <v>#VALUE!</v>
      </c>
      <c r="O96" s="18" t="e">
        <f>VLOOKUP(F96,F8数据库!C:Y,4,0)</f>
        <v>#VALUE!</v>
      </c>
      <c r="P96" s="18" t="e">
        <f>VLOOKUP(G96,F8数据库!AA:AB,2,0)</f>
        <v>#N/A</v>
      </c>
      <c r="Q96" s="18"/>
      <c r="R96" s="18" t="e" cm="1">
        <f t="array" ref="R96">_xlfn.IFS(I96="A",VLOOKUP(F96,F8数据库!C:Y,7,0),I96="B",VLOOKUP(F96,F8数据库!C:Y,13,0),I96="C",VLOOKUP(F96,F8数据库!C:Y,19,0))</f>
        <v>#N/A</v>
      </c>
      <c r="S96" s="18" t="e" cm="1">
        <f t="array" ref="S96">_xlfn.IFS(I96="A",VLOOKUP(F96,F8数据库!C:Y,8,0),I96="B",VLOOKUP(F96,F8数据库!C:Y,14,0),I96="C",VLOOKUP(F96,F8数据库!C:Y,20,0))</f>
        <v>#N/A</v>
      </c>
      <c r="T96" s="19" t="e" cm="1">
        <f t="array" ref="T96">_xlfn.IFS(I96="A",VLOOKUP(F96,F8数据库!C:Y,9,0),I96="B",VLOOKUP(F96,F8数据库!C:Y,15,0),I96="C",VLOOKUP(F96,F8数据库!C:Y,21,0))*C96</f>
        <v>#N/A</v>
      </c>
      <c r="U96" s="18" t="e" cm="1">
        <f t="array" ref="U96">_xlfn.IFS(I96="A",VLOOKUP(F96,F8数据库!C:Y,10,0),I96="B",VLOOKUP(F96,F8数据库!C:Y,16,0),I96="C",VLOOKUP(F96,F8数据库!C:Y,22,0))</f>
        <v>#N/A</v>
      </c>
      <c r="V96" s="18" t="e" cm="1">
        <f t="array" ref="V96">_xlfn.IFS(I96="A",VLOOKUP(F96,F8数据库!C:Y,11,0),I96="B",VLOOKUP(F96,F8数据库!C:Y,17,0),I96="C",VLOOKUP(F96,F8数据库!C:Y,23,0))</f>
        <v>#N/A</v>
      </c>
      <c r="W96" s="18"/>
    </row>
    <row r="97" spans="1:23" x14ac:dyDescent="0.25">
      <c r="A97" s="22"/>
      <c r="B97" s="3"/>
      <c r="C97" s="3"/>
      <c r="D97" s="3"/>
      <c r="E97" s="18" t="e">
        <f t="shared" si="15"/>
        <v>#VALUE!</v>
      </c>
      <c r="F97" s="18" t="e">
        <f t="shared" si="16"/>
        <v>#VALUE!</v>
      </c>
      <c r="G97" s="18" t="str">
        <f t="shared" si="17"/>
        <v/>
      </c>
      <c r="H97" s="18" t="str">
        <f t="shared" si="18"/>
        <v/>
      </c>
      <c r="I97" s="18" t="str">
        <f t="shared" si="19"/>
        <v/>
      </c>
      <c r="J97" s="18" t="str">
        <f t="shared" si="20"/>
        <v/>
      </c>
      <c r="K97" s="18" t="str">
        <f t="shared" si="21"/>
        <v/>
      </c>
      <c r="L97" s="18" t="e">
        <f>VLOOKUP(F97,F8数据库!C:Y,3,0)</f>
        <v>#VALUE!</v>
      </c>
      <c r="M97" s="18" t="e">
        <f t="shared" si="22"/>
        <v>#VALUE!</v>
      </c>
      <c r="N97" s="19" t="e">
        <f t="shared" si="23"/>
        <v>#VALUE!</v>
      </c>
      <c r="O97" s="18" t="e">
        <f>VLOOKUP(F97,F8数据库!C:Y,4,0)</f>
        <v>#VALUE!</v>
      </c>
      <c r="P97" s="18" t="e">
        <f>VLOOKUP(G97,F8数据库!AA:AB,2,0)</f>
        <v>#N/A</v>
      </c>
      <c r="Q97" s="18"/>
      <c r="R97" s="18" t="e" cm="1">
        <f t="array" ref="R97">_xlfn.IFS(I97="A",VLOOKUP(F97,F8数据库!C:Y,7,0),I97="B",VLOOKUP(F97,F8数据库!C:Y,13,0),I97="C",VLOOKUP(F97,F8数据库!C:Y,19,0))</f>
        <v>#N/A</v>
      </c>
      <c r="S97" s="18" t="e" cm="1">
        <f t="array" ref="S97">_xlfn.IFS(I97="A",VLOOKUP(F97,F8数据库!C:Y,8,0),I97="B",VLOOKUP(F97,F8数据库!C:Y,14,0),I97="C",VLOOKUP(F97,F8数据库!C:Y,20,0))</f>
        <v>#N/A</v>
      </c>
      <c r="T97" s="19" t="e" cm="1">
        <f t="array" ref="T97">_xlfn.IFS(I97="A",VLOOKUP(F97,F8数据库!C:Y,9,0),I97="B",VLOOKUP(F97,F8数据库!C:Y,15,0),I97="C",VLOOKUP(F97,F8数据库!C:Y,21,0))*C97</f>
        <v>#N/A</v>
      </c>
      <c r="U97" s="18" t="e" cm="1">
        <f t="array" ref="U97">_xlfn.IFS(I97="A",VLOOKUP(F97,F8数据库!C:Y,10,0),I97="B",VLOOKUP(F97,F8数据库!C:Y,16,0),I97="C",VLOOKUP(F97,F8数据库!C:Y,22,0))</f>
        <v>#N/A</v>
      </c>
      <c r="V97" s="18" t="e" cm="1">
        <f t="array" ref="V97">_xlfn.IFS(I97="A",VLOOKUP(F97,F8数据库!C:Y,11,0),I97="B",VLOOKUP(F97,F8数据库!C:Y,17,0),I97="C",VLOOKUP(F97,F8数据库!C:Y,23,0))</f>
        <v>#N/A</v>
      </c>
      <c r="W97" s="18"/>
    </row>
    <row r="98" spans="1:23" x14ac:dyDescent="0.25">
      <c r="A98" s="22"/>
      <c r="B98" s="3"/>
      <c r="C98" s="3"/>
      <c r="D98" s="3"/>
      <c r="E98" s="18" t="e">
        <f t="shared" si="15"/>
        <v>#VALUE!</v>
      </c>
      <c r="F98" s="18" t="e">
        <f t="shared" si="16"/>
        <v>#VALUE!</v>
      </c>
      <c r="G98" s="18" t="str">
        <f t="shared" si="17"/>
        <v/>
      </c>
      <c r="H98" s="18" t="str">
        <f t="shared" si="18"/>
        <v/>
      </c>
      <c r="I98" s="18" t="str">
        <f t="shared" si="19"/>
        <v/>
      </c>
      <c r="J98" s="18" t="str">
        <f t="shared" si="20"/>
        <v/>
      </c>
      <c r="K98" s="18" t="str">
        <f t="shared" si="21"/>
        <v/>
      </c>
      <c r="L98" s="18" t="e">
        <f>VLOOKUP(F98,F8数据库!C:Y,3,0)</f>
        <v>#VALUE!</v>
      </c>
      <c r="M98" s="18" t="e">
        <f t="shared" si="22"/>
        <v>#VALUE!</v>
      </c>
      <c r="N98" s="19" t="e">
        <f t="shared" si="23"/>
        <v>#VALUE!</v>
      </c>
      <c r="O98" s="18" t="e">
        <f>VLOOKUP(F98,F8数据库!C:Y,4,0)</f>
        <v>#VALUE!</v>
      </c>
      <c r="P98" s="18" t="e">
        <f>VLOOKUP(G98,F8数据库!AA:AB,2,0)</f>
        <v>#N/A</v>
      </c>
      <c r="Q98" s="18"/>
      <c r="R98" s="18" t="e" cm="1">
        <f t="array" ref="R98">_xlfn.IFS(I98="A",VLOOKUP(F98,F8数据库!C:Y,7,0),I98="B",VLOOKUP(F98,F8数据库!C:Y,13,0),I98="C",VLOOKUP(F98,F8数据库!C:Y,19,0))</f>
        <v>#N/A</v>
      </c>
      <c r="S98" s="18" t="e" cm="1">
        <f t="array" ref="S98">_xlfn.IFS(I98="A",VLOOKUP(F98,F8数据库!C:Y,8,0),I98="B",VLOOKUP(F98,F8数据库!C:Y,14,0),I98="C",VLOOKUP(F98,F8数据库!C:Y,20,0))</f>
        <v>#N/A</v>
      </c>
      <c r="T98" s="19" t="e" cm="1">
        <f t="array" ref="T98">_xlfn.IFS(I98="A",VLOOKUP(F98,F8数据库!C:Y,9,0),I98="B",VLOOKUP(F98,F8数据库!C:Y,15,0),I98="C",VLOOKUP(F98,F8数据库!C:Y,21,0))*C98</f>
        <v>#N/A</v>
      </c>
      <c r="U98" s="18" t="e" cm="1">
        <f t="array" ref="U98">_xlfn.IFS(I98="A",VLOOKUP(F98,F8数据库!C:Y,10,0),I98="B",VLOOKUP(F98,F8数据库!C:Y,16,0),I98="C",VLOOKUP(F98,F8数据库!C:Y,22,0))</f>
        <v>#N/A</v>
      </c>
      <c r="V98" s="18" t="e" cm="1">
        <f t="array" ref="V98">_xlfn.IFS(I98="A",VLOOKUP(F98,F8数据库!C:Y,11,0),I98="B",VLOOKUP(F98,F8数据库!C:Y,17,0),I98="C",VLOOKUP(F98,F8数据库!C:Y,23,0))</f>
        <v>#N/A</v>
      </c>
      <c r="W98" s="18"/>
    </row>
    <row r="99" spans="1:23" x14ac:dyDescent="0.25">
      <c r="A99" s="22"/>
      <c r="B99" s="3"/>
      <c r="C99" s="3"/>
      <c r="D99" s="3"/>
      <c r="E99" s="18" t="e">
        <f t="shared" si="15"/>
        <v>#VALUE!</v>
      </c>
      <c r="F99" s="18" t="e">
        <f t="shared" si="16"/>
        <v>#VALUE!</v>
      </c>
      <c r="G99" s="18" t="str">
        <f t="shared" si="17"/>
        <v/>
      </c>
      <c r="H99" s="18" t="str">
        <f t="shared" si="18"/>
        <v/>
      </c>
      <c r="I99" s="18" t="str">
        <f t="shared" si="19"/>
        <v/>
      </c>
      <c r="J99" s="18" t="str">
        <f t="shared" si="20"/>
        <v/>
      </c>
      <c r="K99" s="18" t="str">
        <f t="shared" si="21"/>
        <v/>
      </c>
      <c r="L99" s="18" t="e">
        <f>VLOOKUP(F99,F8数据库!C:Y,3,0)</f>
        <v>#VALUE!</v>
      </c>
      <c r="M99" s="18" t="e">
        <f t="shared" si="22"/>
        <v>#VALUE!</v>
      </c>
      <c r="N99" s="19" t="e">
        <f t="shared" si="23"/>
        <v>#VALUE!</v>
      </c>
      <c r="O99" s="18" t="e">
        <f>VLOOKUP(F99,F8数据库!C:Y,4,0)</f>
        <v>#VALUE!</v>
      </c>
      <c r="P99" s="18" t="e">
        <f>VLOOKUP(G99,F8数据库!AA:AB,2,0)</f>
        <v>#N/A</v>
      </c>
      <c r="Q99" s="18"/>
      <c r="R99" s="18" t="e" cm="1">
        <f t="array" ref="R99">_xlfn.IFS(I99="A",VLOOKUP(F99,F8数据库!C:Y,7,0),I99="B",VLOOKUP(F99,F8数据库!C:Y,13,0),I99="C",VLOOKUP(F99,F8数据库!C:Y,19,0))</f>
        <v>#N/A</v>
      </c>
      <c r="S99" s="18" t="e" cm="1">
        <f t="array" ref="S99">_xlfn.IFS(I99="A",VLOOKUP(F99,F8数据库!C:Y,8,0),I99="B",VLOOKUP(F99,F8数据库!C:Y,14,0),I99="C",VLOOKUP(F99,F8数据库!C:Y,20,0))</f>
        <v>#N/A</v>
      </c>
      <c r="T99" s="19" t="e" cm="1">
        <f t="array" ref="T99">_xlfn.IFS(I99="A",VLOOKUP(F99,F8数据库!C:Y,9,0),I99="B",VLOOKUP(F99,F8数据库!C:Y,15,0),I99="C",VLOOKUP(F99,F8数据库!C:Y,21,0))*C99</f>
        <v>#N/A</v>
      </c>
      <c r="U99" s="18" t="e" cm="1">
        <f t="array" ref="U99">_xlfn.IFS(I99="A",VLOOKUP(F99,F8数据库!C:Y,10,0),I99="B",VLOOKUP(F99,F8数据库!C:Y,16,0),I99="C",VLOOKUP(F99,F8数据库!C:Y,22,0))</f>
        <v>#N/A</v>
      </c>
      <c r="V99" s="18" t="e" cm="1">
        <f t="array" ref="V99">_xlfn.IFS(I99="A",VLOOKUP(F99,F8数据库!C:Y,11,0),I99="B",VLOOKUP(F99,F8数据库!C:Y,17,0),I99="C",VLOOKUP(F99,F8数据库!C:Y,23,0))</f>
        <v>#N/A</v>
      </c>
      <c r="W99" s="18"/>
    </row>
    <row r="100" spans="1:23" x14ac:dyDescent="0.25">
      <c r="A100" s="22"/>
      <c r="B100" s="3"/>
      <c r="C100" s="3"/>
      <c r="D100" s="3"/>
      <c r="E100" s="18" t="e">
        <f t="shared" si="15"/>
        <v>#VALUE!</v>
      </c>
      <c r="F100" s="18" t="e">
        <f t="shared" si="16"/>
        <v>#VALUE!</v>
      </c>
      <c r="G100" s="18" t="str">
        <f t="shared" si="17"/>
        <v/>
      </c>
      <c r="H100" s="18" t="str">
        <f t="shared" si="18"/>
        <v/>
      </c>
      <c r="I100" s="18" t="str">
        <f t="shared" si="19"/>
        <v/>
      </c>
      <c r="J100" s="18" t="str">
        <f t="shared" si="20"/>
        <v/>
      </c>
      <c r="K100" s="18" t="str">
        <f t="shared" si="21"/>
        <v/>
      </c>
      <c r="L100" s="18" t="e">
        <f>VLOOKUP(F100,F8数据库!C:Y,3,0)</f>
        <v>#VALUE!</v>
      </c>
      <c r="M100" s="18" t="e">
        <f t="shared" si="22"/>
        <v>#VALUE!</v>
      </c>
      <c r="N100" s="19" t="e">
        <f t="shared" si="23"/>
        <v>#VALUE!</v>
      </c>
      <c r="O100" s="18" t="e">
        <f>VLOOKUP(F100,F8数据库!C:Y,4,0)</f>
        <v>#VALUE!</v>
      </c>
      <c r="P100" s="18" t="e">
        <f>VLOOKUP(G100,F8数据库!AA:AB,2,0)</f>
        <v>#N/A</v>
      </c>
      <c r="Q100" s="18"/>
      <c r="R100" s="18" t="e" cm="1">
        <f t="array" ref="R100">_xlfn.IFS(I100="A",VLOOKUP(F100,F8数据库!C:Y,7,0),I100="B",VLOOKUP(F100,F8数据库!C:Y,13,0),I100="C",VLOOKUP(F100,F8数据库!C:Y,19,0))</f>
        <v>#N/A</v>
      </c>
      <c r="S100" s="18" t="e" cm="1">
        <f t="array" ref="S100">_xlfn.IFS(I100="A",VLOOKUP(F100,F8数据库!C:Y,8,0),I100="B",VLOOKUP(F100,F8数据库!C:Y,14,0),I100="C",VLOOKUP(F100,F8数据库!C:Y,20,0))</f>
        <v>#N/A</v>
      </c>
      <c r="T100" s="19" t="e" cm="1">
        <f t="array" ref="T100">_xlfn.IFS(I100="A",VLOOKUP(F100,F8数据库!C:Y,9,0),I100="B",VLOOKUP(F100,F8数据库!C:Y,15,0),I100="C",VLOOKUP(F100,F8数据库!C:Y,21,0))*C100</f>
        <v>#N/A</v>
      </c>
      <c r="U100" s="18" t="e" cm="1">
        <f t="array" ref="U100">_xlfn.IFS(I100="A",VLOOKUP(F100,F8数据库!C:Y,10,0),I100="B",VLOOKUP(F100,F8数据库!C:Y,16,0),I100="C",VLOOKUP(F100,F8数据库!C:Y,22,0))</f>
        <v>#N/A</v>
      </c>
      <c r="V100" s="18" t="e" cm="1">
        <f t="array" ref="V100">_xlfn.IFS(I100="A",VLOOKUP(F100,F8数据库!C:Y,11,0),I100="B",VLOOKUP(F100,F8数据库!C:Y,17,0),I100="C",VLOOKUP(F100,F8数据库!C:Y,23,0))</f>
        <v>#N/A</v>
      </c>
      <c r="W100" s="18"/>
    </row>
  </sheetData>
  <sheetProtection algorithmName="SHA-512" hashValue="gdnXHNjyYqMfyLyl/HUDJCrrP8N69J4PestJ05+RrZyyV3RmBmM7sPCSUFHfn822JDNKmYa0n5zmohdW9bvHiw==" saltValue="a+pYzSlf5xk5T7nT2lTEFg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62122-9AE9-4FBC-8E0C-8B5D010803DD}">
  <sheetPr codeName="Sheet83"/>
  <dimension ref="A1:AB37"/>
  <sheetViews>
    <sheetView topLeftCell="A10" workbookViewId="0">
      <selection activeCell="Z34" sqref="Z34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10" width="5.26953125" bestFit="1" customWidth="1"/>
    <col min="11" max="11" width="12.453125" bestFit="1" customWidth="1"/>
    <col min="12" max="12" width="5.26953125" bestFit="1" customWidth="1"/>
    <col min="13" max="13" width="6.26953125" bestFit="1" customWidth="1"/>
    <col min="14" max="14" width="2.26953125" bestFit="1" customWidth="1"/>
    <col min="15" max="15" width="5.26953125" bestFit="1" customWidth="1"/>
    <col min="16" max="16" width="6.7265625" bestFit="1" customWidth="1"/>
    <col min="17" max="17" width="12.453125" bestFit="1" customWidth="1"/>
    <col min="18" max="18" width="5.26953125" bestFit="1" customWidth="1"/>
    <col min="19" max="19" width="6.26953125" bestFit="1" customWidth="1"/>
    <col min="20" max="20" width="2.26953125" bestFit="1" customWidth="1"/>
    <col min="21" max="21" width="5.26953125" bestFit="1" customWidth="1"/>
    <col min="22" max="22" width="6.7265625" bestFit="1" customWidth="1"/>
    <col min="23" max="24" width="5.26953125" bestFit="1" customWidth="1"/>
    <col min="25" max="25" width="6.26953125" bestFit="1" customWidth="1"/>
    <col min="26" max="26" width="8.36328125" customWidth="1"/>
    <col min="27" max="27" width="9.26953125" bestFit="1" customWidth="1"/>
    <col min="28" max="28" width="11.36328125" bestFit="1" customWidth="1"/>
  </cols>
  <sheetData>
    <row r="1" spans="1:28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345</v>
      </c>
      <c r="J1" s="87"/>
      <c r="K1" s="87"/>
      <c r="L1" s="87"/>
      <c r="M1" s="87"/>
      <c r="N1" s="29"/>
      <c r="O1" s="86" t="s">
        <v>346</v>
      </c>
      <c r="P1" s="87"/>
      <c r="Q1" s="87"/>
      <c r="R1" s="87"/>
      <c r="S1" s="87"/>
      <c r="T1" s="29"/>
      <c r="U1" s="86" t="s">
        <v>347</v>
      </c>
      <c r="V1" s="87"/>
      <c r="W1" s="87"/>
      <c r="X1" s="87"/>
      <c r="Y1" s="87"/>
      <c r="Z1" s="35"/>
      <c r="AA1" s="76" t="s">
        <v>45</v>
      </c>
      <c r="AB1" s="76"/>
    </row>
    <row r="2" spans="1:28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326</v>
      </c>
      <c r="L2" s="1" t="s">
        <v>3</v>
      </c>
      <c r="M2" s="1" t="s">
        <v>4</v>
      </c>
      <c r="N2" s="3" t="s">
        <v>337</v>
      </c>
      <c r="O2" s="1" t="s">
        <v>12</v>
      </c>
      <c r="P2" s="1" t="s">
        <v>2</v>
      </c>
      <c r="Q2" s="3" t="s">
        <v>32</v>
      </c>
      <c r="R2" s="1" t="s">
        <v>3</v>
      </c>
      <c r="S2" s="1" t="s">
        <v>4</v>
      </c>
      <c r="T2" s="3" t="s">
        <v>338</v>
      </c>
      <c r="U2" s="1" t="s">
        <v>12</v>
      </c>
      <c r="V2" s="1" t="s">
        <v>2</v>
      </c>
      <c r="W2" s="3" t="s">
        <v>32</v>
      </c>
      <c r="X2" s="1" t="s">
        <v>3</v>
      </c>
      <c r="Y2" s="1" t="s">
        <v>4</v>
      </c>
      <c r="Z2" s="30"/>
      <c r="AA2" s="3" t="s">
        <v>44</v>
      </c>
      <c r="AB2" s="1" t="s">
        <v>4</v>
      </c>
    </row>
    <row r="3" spans="1:28" ht="15.5" x14ac:dyDescent="0.25">
      <c r="A3" s="3" t="s">
        <v>354</v>
      </c>
      <c r="B3" s="3" t="s">
        <v>360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6" t="s">
        <v>344</v>
      </c>
      <c r="K3" s="1">
        <v>3.8687940000000005E-4</v>
      </c>
      <c r="L3" s="3" t="s">
        <v>274</v>
      </c>
      <c r="M3" s="1" t="s">
        <v>7</v>
      </c>
      <c r="N3" s="3" t="s">
        <v>337</v>
      </c>
      <c r="O3" s="3" t="s">
        <v>116</v>
      </c>
      <c r="P3" s="34" t="s">
        <v>291</v>
      </c>
      <c r="Q3" s="1">
        <f t="shared" ref="Q3:Q14" si="0">3.14*((D3+12)/2/1000)^2</f>
        <v>3.8687940000000005E-4</v>
      </c>
      <c r="R3" s="3" t="s">
        <v>274</v>
      </c>
      <c r="S3" s="1" t="s">
        <v>7</v>
      </c>
      <c r="T3" s="3" t="s">
        <v>338</v>
      </c>
      <c r="U3" s="3" t="s">
        <v>116</v>
      </c>
      <c r="V3" s="34" t="s">
        <v>291</v>
      </c>
      <c r="W3" s="3"/>
      <c r="X3" s="3" t="s">
        <v>274</v>
      </c>
      <c r="Y3" s="1" t="s">
        <v>7</v>
      </c>
      <c r="Z3" s="30"/>
      <c r="AA3" s="1" t="s">
        <v>311</v>
      </c>
      <c r="AB3" s="3" t="s">
        <v>381</v>
      </c>
    </row>
    <row r="4" spans="1:28" ht="15.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6" t="s">
        <v>344</v>
      </c>
      <c r="K4" s="1">
        <v>5.1044624999999999E-4</v>
      </c>
      <c r="L4" s="1" t="s">
        <v>16</v>
      </c>
      <c r="M4" s="1" t="s">
        <v>7</v>
      </c>
      <c r="N4" s="3" t="s">
        <v>337</v>
      </c>
      <c r="O4" s="3" t="s">
        <v>116</v>
      </c>
      <c r="P4" s="34" t="s">
        <v>291</v>
      </c>
      <c r="Q4" s="1">
        <f t="shared" si="0"/>
        <v>5.1044624999999999E-4</v>
      </c>
      <c r="R4" s="3" t="s">
        <v>274</v>
      </c>
      <c r="S4" s="1" t="s">
        <v>7</v>
      </c>
      <c r="T4" s="3" t="s">
        <v>338</v>
      </c>
      <c r="U4" s="3" t="s">
        <v>116</v>
      </c>
      <c r="V4" s="34" t="s">
        <v>291</v>
      </c>
      <c r="W4" s="3"/>
      <c r="X4" s="3" t="s">
        <v>274</v>
      </c>
      <c r="Y4" s="1" t="s">
        <v>7</v>
      </c>
      <c r="Z4" s="30"/>
      <c r="AA4" s="3" t="s">
        <v>34</v>
      </c>
      <c r="AB4" s="1" t="s">
        <v>7</v>
      </c>
    </row>
    <row r="5" spans="1:28" ht="15.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6" t="s">
        <v>344</v>
      </c>
      <c r="K5" s="1">
        <v>6.693224E-4</v>
      </c>
      <c r="L5" s="1" t="s">
        <v>16</v>
      </c>
      <c r="M5" s="1" t="s">
        <v>7</v>
      </c>
      <c r="N5" s="3" t="s">
        <v>337</v>
      </c>
      <c r="O5" s="3" t="s">
        <v>116</v>
      </c>
      <c r="P5" s="34" t="s">
        <v>291</v>
      </c>
      <c r="Q5" s="1">
        <f t="shared" si="0"/>
        <v>6.693224E-4</v>
      </c>
      <c r="R5" s="3" t="s">
        <v>274</v>
      </c>
      <c r="S5" s="1" t="s">
        <v>7</v>
      </c>
      <c r="T5" s="3" t="s">
        <v>338</v>
      </c>
      <c r="U5" s="3" t="s">
        <v>116</v>
      </c>
      <c r="V5" s="34" t="s">
        <v>291</v>
      </c>
      <c r="W5" s="3"/>
      <c r="X5" s="3" t="s">
        <v>274</v>
      </c>
      <c r="Y5" s="1" t="s">
        <v>7</v>
      </c>
      <c r="Z5" s="30"/>
      <c r="AA5" s="3" t="s">
        <v>54</v>
      </c>
      <c r="AB5" s="3">
        <v>20</v>
      </c>
    </row>
    <row r="6" spans="1:28" ht="15.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6" t="s">
        <v>344</v>
      </c>
      <c r="K6" s="1">
        <v>8.7047864999999984E-4</v>
      </c>
      <c r="L6" s="1" t="s">
        <v>16</v>
      </c>
      <c r="M6" s="1" t="s">
        <v>7</v>
      </c>
      <c r="N6" s="3" t="s">
        <v>337</v>
      </c>
      <c r="O6" s="3" t="s">
        <v>116</v>
      </c>
      <c r="P6" s="34" t="s">
        <v>291</v>
      </c>
      <c r="Q6" s="1">
        <f t="shared" si="0"/>
        <v>8.7047864999999984E-4</v>
      </c>
      <c r="R6" s="3" t="s">
        <v>274</v>
      </c>
      <c r="S6" s="1" t="s">
        <v>7</v>
      </c>
      <c r="T6" s="3" t="s">
        <v>338</v>
      </c>
      <c r="U6" s="3" t="s">
        <v>116</v>
      </c>
      <c r="V6" s="34" t="s">
        <v>291</v>
      </c>
      <c r="W6" s="3"/>
      <c r="X6" s="3" t="s">
        <v>274</v>
      </c>
      <c r="Y6" s="1" t="s">
        <v>7</v>
      </c>
      <c r="Z6" s="30"/>
      <c r="AA6" s="3" t="s">
        <v>172</v>
      </c>
      <c r="AB6" s="6" t="s">
        <v>382</v>
      </c>
    </row>
    <row r="7" spans="1:28" ht="15.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6" t="s">
        <v>344</v>
      </c>
      <c r="K7" s="1">
        <v>1.1878698499999999E-3</v>
      </c>
      <c r="L7" s="1" t="s">
        <v>16</v>
      </c>
      <c r="M7" s="1" t="s">
        <v>7</v>
      </c>
      <c r="N7" s="3" t="s">
        <v>337</v>
      </c>
      <c r="O7" s="3" t="s">
        <v>116</v>
      </c>
      <c r="P7" s="34" t="s">
        <v>291</v>
      </c>
      <c r="Q7" s="1">
        <f t="shared" si="0"/>
        <v>1.1878698499999999E-3</v>
      </c>
      <c r="R7" s="3" t="s">
        <v>274</v>
      </c>
      <c r="S7" s="1" t="s">
        <v>7</v>
      </c>
      <c r="T7" s="3" t="s">
        <v>338</v>
      </c>
      <c r="U7" s="3" t="s">
        <v>116</v>
      </c>
      <c r="V7" s="34" t="s">
        <v>291</v>
      </c>
      <c r="W7" s="3"/>
      <c r="X7" s="3" t="s">
        <v>274</v>
      </c>
      <c r="Y7" s="1" t="s">
        <v>7</v>
      </c>
      <c r="AA7" s="3" t="s">
        <v>50</v>
      </c>
      <c r="AB7" s="3" t="s">
        <v>383</v>
      </c>
    </row>
    <row r="8" spans="1:28" ht="15.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6" t="s">
        <v>344</v>
      </c>
      <c r="K8" s="1">
        <v>1.6394646500000004E-3</v>
      </c>
      <c r="L8" s="1" t="s">
        <v>16</v>
      </c>
      <c r="M8" s="1" t="s">
        <v>7</v>
      </c>
      <c r="N8" s="3" t="s">
        <v>337</v>
      </c>
      <c r="O8" s="3" t="s">
        <v>116</v>
      </c>
      <c r="P8" s="34" t="s">
        <v>291</v>
      </c>
      <c r="Q8" s="1">
        <f t="shared" si="0"/>
        <v>1.6394646500000004E-3</v>
      </c>
      <c r="R8" s="3" t="s">
        <v>274</v>
      </c>
      <c r="S8" s="1" t="s">
        <v>7</v>
      </c>
      <c r="T8" s="3" t="s">
        <v>338</v>
      </c>
      <c r="U8" s="3" t="s">
        <v>116</v>
      </c>
      <c r="V8" s="34" t="s">
        <v>291</v>
      </c>
      <c r="W8" s="3"/>
      <c r="X8" s="3" t="s">
        <v>274</v>
      </c>
      <c r="Y8" s="1" t="s">
        <v>7</v>
      </c>
      <c r="AA8" s="3" t="s">
        <v>37</v>
      </c>
      <c r="AB8" s="3" t="s">
        <v>38</v>
      </c>
    </row>
    <row r="9" spans="1:28" ht="15.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6" t="s">
        <v>344</v>
      </c>
      <c r="K9" s="1">
        <v>2.3230975999999999E-3</v>
      </c>
      <c r="L9" s="1" t="s">
        <v>16</v>
      </c>
      <c r="M9" s="1" t="s">
        <v>7</v>
      </c>
      <c r="N9" s="3" t="s">
        <v>337</v>
      </c>
      <c r="O9" s="3" t="s">
        <v>116</v>
      </c>
      <c r="P9" s="34" t="s">
        <v>291</v>
      </c>
      <c r="Q9" s="1">
        <f t="shared" si="0"/>
        <v>2.3230975999999999E-3</v>
      </c>
      <c r="R9" s="3" t="s">
        <v>274</v>
      </c>
      <c r="S9" s="1" t="s">
        <v>7</v>
      </c>
      <c r="T9" s="3" t="s">
        <v>338</v>
      </c>
      <c r="U9" s="3" t="s">
        <v>116</v>
      </c>
      <c r="V9" s="34" t="s">
        <v>291</v>
      </c>
      <c r="W9" s="3"/>
      <c r="X9" s="3" t="s">
        <v>274</v>
      </c>
      <c r="Y9" s="1" t="s">
        <v>7</v>
      </c>
    </row>
    <row r="10" spans="1:28" ht="15.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6" t="s">
        <v>344</v>
      </c>
      <c r="K10" s="1">
        <v>2.85433065E-3</v>
      </c>
      <c r="L10" s="1" t="s">
        <v>16</v>
      </c>
      <c r="M10" s="1" t="s">
        <v>7</v>
      </c>
      <c r="N10" s="3" t="s">
        <v>337</v>
      </c>
      <c r="O10" s="3" t="s">
        <v>116</v>
      </c>
      <c r="P10" s="34" t="s">
        <v>291</v>
      </c>
      <c r="Q10" s="1">
        <f t="shared" si="0"/>
        <v>2.85433065E-3</v>
      </c>
      <c r="R10" s="3" t="s">
        <v>274</v>
      </c>
      <c r="S10" s="1" t="s">
        <v>7</v>
      </c>
      <c r="T10" s="3" t="s">
        <v>338</v>
      </c>
      <c r="U10" s="3" t="s">
        <v>116</v>
      </c>
      <c r="V10" s="34" t="s">
        <v>291</v>
      </c>
      <c r="W10" s="3"/>
      <c r="X10" s="3" t="s">
        <v>274</v>
      </c>
      <c r="Y10" s="1" t="s">
        <v>7</v>
      </c>
    </row>
    <row r="11" spans="1:28" ht="15.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6" t="s">
        <v>344</v>
      </c>
      <c r="K11" s="1">
        <v>4.1034226500000007E-3</v>
      </c>
      <c r="L11" s="1" t="s">
        <v>16</v>
      </c>
      <c r="M11" s="1" t="s">
        <v>7</v>
      </c>
      <c r="N11" s="3" t="s">
        <v>337</v>
      </c>
      <c r="O11" s="3" t="s">
        <v>116</v>
      </c>
      <c r="P11" s="34" t="s">
        <v>291</v>
      </c>
      <c r="Q11" s="1">
        <f t="shared" si="0"/>
        <v>4.1034226500000007E-3</v>
      </c>
      <c r="R11" s="3" t="s">
        <v>274</v>
      </c>
      <c r="S11" s="1" t="s">
        <v>7</v>
      </c>
      <c r="T11" s="3" t="s">
        <v>338</v>
      </c>
      <c r="U11" s="3" t="s">
        <v>116</v>
      </c>
      <c r="V11" s="34" t="s">
        <v>291</v>
      </c>
      <c r="W11" s="3"/>
      <c r="X11" s="3" t="s">
        <v>274</v>
      </c>
      <c r="Y11" s="1" t="s">
        <v>7</v>
      </c>
    </row>
    <row r="12" spans="1:28" ht="15.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6" t="s">
        <v>344</v>
      </c>
      <c r="K12" s="1">
        <v>6.0928638499999997E-3</v>
      </c>
      <c r="L12" s="1" t="s">
        <v>16</v>
      </c>
      <c r="M12" s="1" t="s">
        <v>7</v>
      </c>
      <c r="N12" s="3" t="s">
        <v>337</v>
      </c>
      <c r="O12" s="3" t="s">
        <v>116</v>
      </c>
      <c r="P12" s="34" t="s">
        <v>291</v>
      </c>
      <c r="Q12" s="1">
        <f t="shared" si="0"/>
        <v>6.0928638499999997E-3</v>
      </c>
      <c r="R12" s="3" t="s">
        <v>274</v>
      </c>
      <c r="S12" s="1" t="s">
        <v>7</v>
      </c>
      <c r="T12" s="3" t="s">
        <v>338</v>
      </c>
      <c r="U12" s="3" t="s">
        <v>116</v>
      </c>
      <c r="V12" s="34" t="s">
        <v>291</v>
      </c>
      <c r="W12" s="3"/>
      <c r="X12" s="3" t="s">
        <v>274</v>
      </c>
      <c r="Y12" s="1" t="s">
        <v>7</v>
      </c>
    </row>
    <row r="13" spans="1:28" ht="15.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6" t="s">
        <v>344</v>
      </c>
      <c r="K13" s="1">
        <v>7.9919358500000013E-3</v>
      </c>
      <c r="L13" s="1" t="s">
        <v>16</v>
      </c>
      <c r="M13" s="1" t="s">
        <v>7</v>
      </c>
      <c r="N13" s="3" t="s">
        <v>337</v>
      </c>
      <c r="O13" s="3" t="s">
        <v>116</v>
      </c>
      <c r="P13" s="34" t="s">
        <v>291</v>
      </c>
      <c r="Q13" s="1">
        <f t="shared" si="0"/>
        <v>7.9919358500000013E-3</v>
      </c>
      <c r="R13" s="3" t="s">
        <v>274</v>
      </c>
      <c r="S13" s="1" t="s">
        <v>7</v>
      </c>
      <c r="T13" s="3" t="s">
        <v>338</v>
      </c>
      <c r="U13" s="3" t="s">
        <v>116</v>
      </c>
      <c r="V13" s="34" t="s">
        <v>291</v>
      </c>
      <c r="W13" s="3"/>
      <c r="X13" s="3" t="s">
        <v>274</v>
      </c>
      <c r="Y13" s="1" t="s">
        <v>7</v>
      </c>
    </row>
    <row r="14" spans="1:28" ht="15.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6" t="s">
        <v>344</v>
      </c>
      <c r="K14" s="1">
        <v>1.2522076649999998E-2</v>
      </c>
      <c r="L14" s="1" t="s">
        <v>16</v>
      </c>
      <c r="M14" s="1" t="s">
        <v>7</v>
      </c>
      <c r="N14" s="3" t="s">
        <v>337</v>
      </c>
      <c r="O14" s="3" t="s">
        <v>116</v>
      </c>
      <c r="P14" s="36" t="s">
        <v>348</v>
      </c>
      <c r="Q14" s="1">
        <f t="shared" si="0"/>
        <v>1.2522076649999998E-2</v>
      </c>
      <c r="R14" s="3" t="s">
        <v>274</v>
      </c>
      <c r="S14" s="1" t="s">
        <v>7</v>
      </c>
      <c r="T14" s="3" t="s">
        <v>338</v>
      </c>
      <c r="U14" s="3" t="s">
        <v>116</v>
      </c>
      <c r="V14" s="34" t="s">
        <v>291</v>
      </c>
      <c r="W14" s="3"/>
      <c r="X14" s="3" t="s">
        <v>274</v>
      </c>
      <c r="Y14" s="1" t="s">
        <v>7</v>
      </c>
    </row>
    <row r="15" spans="1:28" ht="15.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6" t="s">
        <v>344</v>
      </c>
      <c r="K15" s="1">
        <v>7.9919358500000013E-3</v>
      </c>
      <c r="L15" s="1" t="s">
        <v>16</v>
      </c>
      <c r="M15" s="1" t="s">
        <v>7</v>
      </c>
      <c r="N15" s="3" t="s">
        <v>337</v>
      </c>
      <c r="O15" s="3" t="s">
        <v>116</v>
      </c>
      <c r="P15" s="36" t="s">
        <v>348</v>
      </c>
      <c r="Q15" s="1">
        <f>3.14*((D13+12)/2/1000)^2</f>
        <v>7.9919358500000013E-3</v>
      </c>
      <c r="R15" s="3" t="s">
        <v>274</v>
      </c>
      <c r="S15" s="1" t="s">
        <v>7</v>
      </c>
      <c r="T15" s="3" t="s">
        <v>338</v>
      </c>
      <c r="U15" s="3" t="s">
        <v>116</v>
      </c>
      <c r="V15" s="34" t="s">
        <v>291</v>
      </c>
      <c r="W15" s="3"/>
      <c r="X15" s="3" t="s">
        <v>274</v>
      </c>
      <c r="Y15" s="1" t="s">
        <v>7</v>
      </c>
    </row>
    <row r="16" spans="1:28" ht="15.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6" t="s">
        <v>344</v>
      </c>
      <c r="K16" s="1">
        <v>7.9919358500000013E-3</v>
      </c>
      <c r="L16" s="1" t="s">
        <v>16</v>
      </c>
      <c r="M16" s="1" t="s">
        <v>7</v>
      </c>
      <c r="N16" s="3" t="s">
        <v>337</v>
      </c>
      <c r="O16" s="3" t="s">
        <v>116</v>
      </c>
      <c r="P16" s="36" t="s">
        <v>348</v>
      </c>
      <c r="Q16" s="1">
        <f>3.14*((D13+12)/2/1000)^2</f>
        <v>7.9919358500000013E-3</v>
      </c>
      <c r="R16" s="3" t="s">
        <v>274</v>
      </c>
      <c r="S16" s="1" t="s">
        <v>7</v>
      </c>
      <c r="T16" s="3" t="s">
        <v>338</v>
      </c>
      <c r="U16" s="3" t="s">
        <v>116</v>
      </c>
      <c r="V16" s="34" t="s">
        <v>291</v>
      </c>
      <c r="W16" s="3"/>
      <c r="X16" s="3" t="s">
        <v>274</v>
      </c>
      <c r="Y16" s="1" t="s">
        <v>7</v>
      </c>
    </row>
    <row r="17" spans="3:25" ht="15.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6" t="s">
        <v>344</v>
      </c>
      <c r="K17" s="1">
        <v>1.2522076649999998E-2</v>
      </c>
      <c r="L17" s="1" t="s">
        <v>16</v>
      </c>
      <c r="M17" s="1" t="s">
        <v>7</v>
      </c>
      <c r="N17" s="3" t="s">
        <v>337</v>
      </c>
      <c r="O17" s="3" t="s">
        <v>116</v>
      </c>
      <c r="P17" s="36" t="s">
        <v>348</v>
      </c>
      <c r="Q17" s="1">
        <f>3.14*((D14+12)/2/1000)^2</f>
        <v>1.2522076649999998E-2</v>
      </c>
      <c r="R17" s="3" t="s">
        <v>274</v>
      </c>
      <c r="S17" s="1" t="s">
        <v>7</v>
      </c>
      <c r="T17" s="3" t="s">
        <v>338</v>
      </c>
      <c r="U17" s="3" t="s">
        <v>116</v>
      </c>
      <c r="V17" s="34" t="s">
        <v>291</v>
      </c>
      <c r="W17" s="3"/>
      <c r="X17" s="3" t="s">
        <v>274</v>
      </c>
      <c r="Y17" s="1" t="s">
        <v>7</v>
      </c>
    </row>
    <row r="18" spans="3:25" ht="15.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6" t="s">
        <v>344</v>
      </c>
      <c r="K18" s="1">
        <v>2.5518850650000004E-2</v>
      </c>
      <c r="L18" s="1" t="s">
        <v>16</v>
      </c>
      <c r="M18" s="1" t="s">
        <v>7</v>
      </c>
      <c r="N18" s="3" t="s">
        <v>337</v>
      </c>
      <c r="O18" s="3" t="s">
        <v>116</v>
      </c>
      <c r="P18" s="36" t="s">
        <v>323</v>
      </c>
      <c r="Q18" s="1">
        <f>3.14*((D16+12)/2/1000)^2</f>
        <v>2.5518850650000004E-2</v>
      </c>
      <c r="R18" s="3" t="s">
        <v>274</v>
      </c>
      <c r="S18" s="1" t="s">
        <v>7</v>
      </c>
      <c r="T18" s="3" t="s">
        <v>338</v>
      </c>
      <c r="U18" s="3" t="s">
        <v>116</v>
      </c>
      <c r="V18" s="34" t="s">
        <v>291</v>
      </c>
      <c r="W18" s="3"/>
      <c r="X18" s="3" t="s">
        <v>274</v>
      </c>
      <c r="Y18" s="1" t="s">
        <v>7</v>
      </c>
    </row>
    <row r="19" spans="3:25" ht="15.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6" t="s">
        <v>344</v>
      </c>
      <c r="K19" s="1">
        <v>2.5518850650000004E-2</v>
      </c>
      <c r="L19" s="1" t="s">
        <v>16</v>
      </c>
      <c r="M19" s="1" t="s">
        <v>7</v>
      </c>
      <c r="N19" s="3" t="s">
        <v>337</v>
      </c>
      <c r="O19" s="3" t="s">
        <v>116</v>
      </c>
      <c r="P19" s="36" t="s">
        <v>323</v>
      </c>
      <c r="Q19" s="1">
        <f>3.14*((D16+12)/2/1000)^2</f>
        <v>2.5518850650000004E-2</v>
      </c>
      <c r="R19" s="3" t="s">
        <v>274</v>
      </c>
      <c r="S19" s="1" t="s">
        <v>7</v>
      </c>
      <c r="T19" s="3" t="s">
        <v>338</v>
      </c>
      <c r="U19" s="3" t="s">
        <v>116</v>
      </c>
      <c r="V19" s="34" t="s">
        <v>291</v>
      </c>
      <c r="W19" s="3"/>
      <c r="X19" s="3" t="s">
        <v>274</v>
      </c>
      <c r="Y19" s="1" t="s">
        <v>7</v>
      </c>
    </row>
    <row r="20" spans="3:25" ht="15.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6" t="s">
        <v>344</v>
      </c>
      <c r="K20" s="1">
        <v>4.1924659849999997E-2</v>
      </c>
      <c r="L20" s="1" t="s">
        <v>16</v>
      </c>
      <c r="M20" s="1" t="s">
        <v>7</v>
      </c>
      <c r="N20" s="3" t="s">
        <v>337</v>
      </c>
      <c r="O20" s="3" t="s">
        <v>116</v>
      </c>
      <c r="P20" s="36" t="s">
        <v>324</v>
      </c>
      <c r="Q20" s="1">
        <f>3.14*((D17+12)/2/1000)^2</f>
        <v>4.1924659849999997E-2</v>
      </c>
      <c r="R20" s="3" t="s">
        <v>274</v>
      </c>
      <c r="S20" s="1" t="s">
        <v>7</v>
      </c>
      <c r="T20" s="3" t="s">
        <v>338</v>
      </c>
      <c r="U20" s="3" t="s">
        <v>116</v>
      </c>
      <c r="V20" s="34" t="s">
        <v>291</v>
      </c>
      <c r="W20" s="3"/>
      <c r="X20" s="3" t="s">
        <v>274</v>
      </c>
      <c r="Y20" s="1" t="s">
        <v>7</v>
      </c>
    </row>
    <row r="21" spans="3:25" ht="15.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6" t="s">
        <v>344</v>
      </c>
      <c r="K21" s="1">
        <v>4.1924659849999997E-2</v>
      </c>
      <c r="L21" s="1" t="s">
        <v>16</v>
      </c>
      <c r="M21" s="1" t="s">
        <v>7</v>
      </c>
      <c r="N21" s="3" t="s">
        <v>337</v>
      </c>
      <c r="O21" s="3" t="s">
        <v>116</v>
      </c>
      <c r="P21" s="36" t="s">
        <v>324</v>
      </c>
      <c r="Q21" s="1">
        <f>3.14*((D17+12)/2/1000)^2</f>
        <v>4.1924659849999997E-2</v>
      </c>
      <c r="R21" s="3" t="s">
        <v>274</v>
      </c>
      <c r="S21" s="1" t="s">
        <v>7</v>
      </c>
      <c r="T21" s="3" t="s">
        <v>338</v>
      </c>
      <c r="U21" s="3" t="s">
        <v>116</v>
      </c>
      <c r="V21" s="34" t="s">
        <v>291</v>
      </c>
      <c r="W21" s="3"/>
      <c r="X21" s="3" t="s">
        <v>274</v>
      </c>
      <c r="Y21" s="1" t="s">
        <v>7</v>
      </c>
    </row>
    <row r="22" spans="3:25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344</v>
      </c>
      <c r="K22" s="1">
        <v>6.3761625000000002E-2</v>
      </c>
      <c r="L22" s="1" t="s">
        <v>16</v>
      </c>
      <c r="M22" s="1" t="s">
        <v>7</v>
      </c>
      <c r="N22" s="3" t="s">
        <v>337</v>
      </c>
      <c r="O22" s="3" t="s">
        <v>116</v>
      </c>
      <c r="P22" s="36" t="s">
        <v>324</v>
      </c>
      <c r="Q22" s="1">
        <f>3.14*((D18+12)/2/1000)^2</f>
        <v>6.3761625000000002E-2</v>
      </c>
      <c r="R22" s="3" t="s">
        <v>274</v>
      </c>
      <c r="S22" s="1" t="s">
        <v>7</v>
      </c>
      <c r="T22" s="3" t="s">
        <v>338</v>
      </c>
      <c r="U22" s="3" t="s">
        <v>116</v>
      </c>
      <c r="V22" s="34" t="s">
        <v>291</v>
      </c>
      <c r="W22" s="3"/>
      <c r="X22" s="3" t="s">
        <v>274</v>
      </c>
      <c r="Y22" s="1" t="s">
        <v>7</v>
      </c>
    </row>
    <row r="23" spans="3:25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344</v>
      </c>
      <c r="K23" s="1">
        <v>6.3761625000000002E-2</v>
      </c>
      <c r="L23" s="1" t="s">
        <v>16</v>
      </c>
      <c r="M23" s="1" t="s">
        <v>7</v>
      </c>
      <c r="N23" s="3" t="s">
        <v>337</v>
      </c>
      <c r="O23" s="3" t="s">
        <v>116</v>
      </c>
      <c r="P23" s="36" t="s">
        <v>325</v>
      </c>
      <c r="Q23" s="1">
        <f>3.14*((D18+12)/2/1000)^2</f>
        <v>6.3761625000000002E-2</v>
      </c>
      <c r="R23" s="3" t="s">
        <v>274</v>
      </c>
      <c r="S23" s="1" t="s">
        <v>7</v>
      </c>
      <c r="T23" s="3" t="s">
        <v>338</v>
      </c>
      <c r="U23" s="3" t="s">
        <v>116</v>
      </c>
      <c r="V23" s="34" t="s">
        <v>291</v>
      </c>
      <c r="W23" s="3"/>
      <c r="X23" s="3" t="s">
        <v>274</v>
      </c>
      <c r="Y23" s="1" t="s">
        <v>7</v>
      </c>
    </row>
    <row r="24" spans="3:25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344</v>
      </c>
      <c r="K24" s="1">
        <v>8.8570615849999992E-2</v>
      </c>
      <c r="L24" s="1" t="s">
        <v>16</v>
      </c>
      <c r="M24" s="1" t="s">
        <v>7</v>
      </c>
      <c r="N24" s="3" t="s">
        <v>337</v>
      </c>
      <c r="O24" s="3" t="s">
        <v>116</v>
      </c>
      <c r="P24" s="36" t="s">
        <v>325</v>
      </c>
      <c r="Q24" s="1">
        <f>3.14*((D19+12)/2/1000)^2</f>
        <v>8.8570615849999992E-2</v>
      </c>
      <c r="R24" s="3" t="s">
        <v>274</v>
      </c>
      <c r="S24" s="1" t="s">
        <v>7</v>
      </c>
      <c r="T24" s="3" t="s">
        <v>338</v>
      </c>
      <c r="U24" s="3" t="s">
        <v>116</v>
      </c>
      <c r="V24" s="34" t="s">
        <v>291</v>
      </c>
      <c r="W24" s="3"/>
      <c r="X24" s="3" t="s">
        <v>274</v>
      </c>
      <c r="Y24" s="1" t="s">
        <v>7</v>
      </c>
    </row>
    <row r="25" spans="3:25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344</v>
      </c>
      <c r="K25" s="1">
        <v>8.8570615849999992E-2</v>
      </c>
      <c r="L25" s="1" t="s">
        <v>16</v>
      </c>
      <c r="M25" s="1" t="s">
        <v>7</v>
      </c>
      <c r="N25" s="3" t="s">
        <v>337</v>
      </c>
      <c r="O25" s="3" t="s">
        <v>116</v>
      </c>
      <c r="P25" s="36" t="s">
        <v>325</v>
      </c>
      <c r="Q25" s="1">
        <f>3.14*((D19+12)/2/1000)^2</f>
        <v>8.8570615849999992E-2</v>
      </c>
      <c r="R25" s="3" t="s">
        <v>274</v>
      </c>
      <c r="S25" s="1" t="s">
        <v>7</v>
      </c>
      <c r="T25" s="3" t="s">
        <v>338</v>
      </c>
      <c r="U25" s="3" t="s">
        <v>116</v>
      </c>
      <c r="V25" s="34" t="s">
        <v>291</v>
      </c>
      <c r="W25" s="3"/>
      <c r="X25" s="3" t="s">
        <v>274</v>
      </c>
      <c r="Y25" s="1" t="s">
        <v>7</v>
      </c>
    </row>
    <row r="26" spans="3:25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344</v>
      </c>
      <c r="K26" s="1">
        <v>0.10607686160000002</v>
      </c>
      <c r="L26" s="1" t="s">
        <v>16</v>
      </c>
      <c r="M26" s="1" t="s">
        <v>7</v>
      </c>
      <c r="N26" s="3" t="s">
        <v>337</v>
      </c>
      <c r="O26" s="3" t="s">
        <v>116</v>
      </c>
      <c r="P26" s="36" t="s">
        <v>349</v>
      </c>
      <c r="Q26" s="1">
        <f>3.14*((D20+12)/2/1000)^2</f>
        <v>0.10607686160000002</v>
      </c>
      <c r="R26" s="3" t="s">
        <v>274</v>
      </c>
      <c r="S26" s="1" t="s">
        <v>7</v>
      </c>
      <c r="T26" s="3" t="s">
        <v>338</v>
      </c>
      <c r="U26" s="3" t="s">
        <v>116</v>
      </c>
      <c r="V26" s="34" t="s">
        <v>291</v>
      </c>
      <c r="W26" s="3"/>
      <c r="X26" s="3" t="s">
        <v>274</v>
      </c>
      <c r="Y26" s="1" t="s">
        <v>7</v>
      </c>
    </row>
    <row r="27" spans="3:25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344</v>
      </c>
      <c r="K27" s="1">
        <v>0.10607686160000002</v>
      </c>
      <c r="L27" s="1" t="s">
        <v>16</v>
      </c>
      <c r="M27" s="1" t="s">
        <v>7</v>
      </c>
      <c r="N27" s="3" t="s">
        <v>337</v>
      </c>
      <c r="O27" s="3" t="s">
        <v>116</v>
      </c>
      <c r="P27" s="36" t="s">
        <v>349</v>
      </c>
      <c r="Q27" s="1">
        <f>3.14*((D20+12)/2/1000)^2</f>
        <v>0.10607686160000002</v>
      </c>
      <c r="R27" s="3" t="s">
        <v>274</v>
      </c>
      <c r="S27" s="1" t="s">
        <v>7</v>
      </c>
      <c r="T27" s="3" t="s">
        <v>338</v>
      </c>
      <c r="U27" s="3" t="s">
        <v>116</v>
      </c>
      <c r="V27" s="34" t="s">
        <v>291</v>
      </c>
      <c r="W27" s="3"/>
      <c r="X27" s="3" t="s">
        <v>274</v>
      </c>
      <c r="Y27" s="1" t="s">
        <v>7</v>
      </c>
    </row>
    <row r="28" spans="3:25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344</v>
      </c>
      <c r="K28" s="1">
        <v>0.1374209696</v>
      </c>
      <c r="L28" s="1" t="s">
        <v>16</v>
      </c>
      <c r="M28" s="1" t="s">
        <v>7</v>
      </c>
      <c r="N28" s="3" t="s">
        <v>337</v>
      </c>
      <c r="O28" s="3" t="s">
        <v>116</v>
      </c>
      <c r="P28" s="36" t="s">
        <v>349</v>
      </c>
      <c r="Q28" s="1">
        <f>3.14*((D21+12)/2/1000)^2</f>
        <v>0.1374209696</v>
      </c>
      <c r="R28" s="3" t="s">
        <v>274</v>
      </c>
      <c r="S28" s="1" t="s">
        <v>7</v>
      </c>
      <c r="T28" s="3" t="s">
        <v>338</v>
      </c>
      <c r="U28" s="3" t="s">
        <v>116</v>
      </c>
      <c r="V28" s="34" t="s">
        <v>291</v>
      </c>
      <c r="W28" s="3"/>
      <c r="X28" s="3" t="s">
        <v>274</v>
      </c>
      <c r="Y28" s="1" t="s">
        <v>7</v>
      </c>
    </row>
    <row r="29" spans="3:25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344</v>
      </c>
      <c r="K29" s="1">
        <v>0.1374209696</v>
      </c>
      <c r="L29" s="1" t="s">
        <v>16</v>
      </c>
      <c r="M29" s="1" t="s">
        <v>7</v>
      </c>
      <c r="N29" s="3" t="s">
        <v>337</v>
      </c>
      <c r="O29" s="3" t="s">
        <v>116</v>
      </c>
      <c r="P29" s="36" t="s">
        <v>349</v>
      </c>
      <c r="Q29" s="1">
        <f>3.14*((D21+12)/2/1000)^2</f>
        <v>0.1374209696</v>
      </c>
      <c r="R29" s="3" t="s">
        <v>274</v>
      </c>
      <c r="S29" s="1" t="s">
        <v>7</v>
      </c>
      <c r="T29" s="3" t="s">
        <v>338</v>
      </c>
      <c r="U29" s="3" t="s">
        <v>116</v>
      </c>
      <c r="V29" s="34" t="s">
        <v>291</v>
      </c>
      <c r="W29" s="3"/>
      <c r="X29" s="3" t="s">
        <v>274</v>
      </c>
      <c r="Y29" s="1" t="s">
        <v>7</v>
      </c>
    </row>
    <row r="30" spans="3:25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344</v>
      </c>
      <c r="K30" s="1">
        <v>0.17266938499999998</v>
      </c>
      <c r="L30" s="1" t="s">
        <v>16</v>
      </c>
      <c r="M30" s="1" t="s">
        <v>7</v>
      </c>
      <c r="N30" s="3" t="s">
        <v>337</v>
      </c>
      <c r="O30" s="3" t="s">
        <v>116</v>
      </c>
      <c r="P30" s="36" t="s">
        <v>349</v>
      </c>
      <c r="Q30" s="1">
        <f>3.14*((D22+12)/2/1000)^2</f>
        <v>0.17266938499999998</v>
      </c>
      <c r="R30" s="3" t="s">
        <v>274</v>
      </c>
      <c r="S30" s="1" t="s">
        <v>7</v>
      </c>
      <c r="T30" s="3" t="s">
        <v>338</v>
      </c>
      <c r="U30" s="3" t="s">
        <v>116</v>
      </c>
      <c r="V30" s="34" t="s">
        <v>291</v>
      </c>
      <c r="W30" s="3"/>
      <c r="X30" s="3" t="s">
        <v>274</v>
      </c>
      <c r="Y30" s="1" t="s">
        <v>7</v>
      </c>
    </row>
    <row r="31" spans="3:25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344</v>
      </c>
      <c r="K31" s="1">
        <v>0.17266938499999998</v>
      </c>
      <c r="L31" s="1" t="s">
        <v>16</v>
      </c>
      <c r="M31" s="1" t="s">
        <v>7</v>
      </c>
      <c r="N31" s="3" t="s">
        <v>337</v>
      </c>
      <c r="O31" s="3" t="s">
        <v>116</v>
      </c>
      <c r="P31" s="36" t="s">
        <v>349</v>
      </c>
      <c r="Q31" s="1">
        <f>3.14*((D22+12)/2/1000)^2</f>
        <v>0.17266938499999998</v>
      </c>
      <c r="R31" s="3" t="s">
        <v>274</v>
      </c>
      <c r="S31" s="1" t="s">
        <v>7</v>
      </c>
      <c r="T31" s="3" t="s">
        <v>338</v>
      </c>
      <c r="U31" s="3" t="s">
        <v>116</v>
      </c>
      <c r="V31" s="34" t="s">
        <v>291</v>
      </c>
      <c r="W31" s="3"/>
      <c r="X31" s="3" t="s">
        <v>274</v>
      </c>
      <c r="Y31" s="1" t="s">
        <v>7</v>
      </c>
    </row>
    <row r="32" spans="3:25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344</v>
      </c>
      <c r="K32" s="1">
        <v>0.21226400000000004</v>
      </c>
      <c r="L32" s="1" t="s">
        <v>16</v>
      </c>
      <c r="M32" s="1" t="s">
        <v>7</v>
      </c>
      <c r="N32" s="3" t="s">
        <v>337</v>
      </c>
      <c r="O32" s="3" t="s">
        <v>116</v>
      </c>
      <c r="P32" s="36" t="s">
        <v>349</v>
      </c>
      <c r="Q32" s="1">
        <f>3.14*((D23+12)/2/1000)^2</f>
        <v>0.21226400000000004</v>
      </c>
      <c r="R32" s="3" t="s">
        <v>274</v>
      </c>
      <c r="S32" s="1" t="s">
        <v>7</v>
      </c>
      <c r="T32" s="3" t="s">
        <v>338</v>
      </c>
      <c r="U32" s="3" t="s">
        <v>116</v>
      </c>
      <c r="V32" s="34" t="s">
        <v>291</v>
      </c>
      <c r="W32" s="3"/>
      <c r="X32" s="3" t="s">
        <v>274</v>
      </c>
      <c r="Y32" s="1" t="s">
        <v>7</v>
      </c>
    </row>
    <row r="33" spans="3:25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344</v>
      </c>
      <c r="K33" s="1">
        <v>0.21226400000000004</v>
      </c>
      <c r="L33" s="1" t="s">
        <v>16</v>
      </c>
      <c r="M33" s="1" t="s">
        <v>7</v>
      </c>
      <c r="N33" s="3" t="s">
        <v>337</v>
      </c>
      <c r="O33" s="3" t="s">
        <v>116</v>
      </c>
      <c r="P33" s="36" t="s">
        <v>349</v>
      </c>
      <c r="Q33" s="1">
        <f>3.14*((D23+12)/2/1000)^2</f>
        <v>0.21226400000000004</v>
      </c>
      <c r="R33" s="3" t="s">
        <v>274</v>
      </c>
      <c r="S33" s="1" t="s">
        <v>7</v>
      </c>
      <c r="T33" s="3" t="s">
        <v>338</v>
      </c>
      <c r="U33" s="3" t="s">
        <v>116</v>
      </c>
      <c r="V33" s="34" t="s">
        <v>291</v>
      </c>
      <c r="W33" s="3"/>
      <c r="X33" s="3" t="s">
        <v>274</v>
      </c>
      <c r="Y33" s="1" t="s">
        <v>7</v>
      </c>
    </row>
    <row r="34" spans="3:25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344</v>
      </c>
      <c r="K34" s="1">
        <v>0.30370394000000001</v>
      </c>
      <c r="L34" s="1" t="s">
        <v>16</v>
      </c>
      <c r="M34" s="1" t="s">
        <v>7</v>
      </c>
      <c r="N34" s="3" t="s">
        <v>337</v>
      </c>
      <c r="O34" s="3" t="s">
        <v>116</v>
      </c>
      <c r="P34" s="36" t="s">
        <v>349</v>
      </c>
      <c r="Q34" s="1">
        <f>3.14*((D25+12)/2/1000)^2</f>
        <v>0.30370394000000001</v>
      </c>
      <c r="R34" s="3" t="s">
        <v>274</v>
      </c>
      <c r="S34" s="1" t="s">
        <v>7</v>
      </c>
      <c r="T34" s="3" t="s">
        <v>338</v>
      </c>
      <c r="U34" s="3" t="s">
        <v>116</v>
      </c>
      <c r="V34" s="34" t="s">
        <v>291</v>
      </c>
      <c r="W34" s="3"/>
      <c r="X34" s="3" t="s">
        <v>274</v>
      </c>
      <c r="Y34" s="1" t="s">
        <v>7</v>
      </c>
    </row>
    <row r="35" spans="3:25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344</v>
      </c>
      <c r="K35" s="1">
        <v>0.30370394000000001</v>
      </c>
      <c r="L35" s="1" t="s">
        <v>16</v>
      </c>
      <c r="M35" s="1" t="s">
        <v>7</v>
      </c>
      <c r="N35" s="3" t="s">
        <v>337</v>
      </c>
      <c r="O35" s="3" t="s">
        <v>116</v>
      </c>
      <c r="P35" s="36" t="s">
        <v>349</v>
      </c>
      <c r="Q35" s="1">
        <f>3.14*((D25+12)/2/1000)^2</f>
        <v>0.30370394000000001</v>
      </c>
      <c r="R35" s="3" t="s">
        <v>274</v>
      </c>
      <c r="S35" s="1" t="s">
        <v>7</v>
      </c>
      <c r="T35" s="3" t="s">
        <v>338</v>
      </c>
      <c r="U35" s="3" t="s">
        <v>116</v>
      </c>
      <c r="V35" s="34" t="s">
        <v>291</v>
      </c>
      <c r="W35" s="3"/>
      <c r="X35" s="3" t="s">
        <v>274</v>
      </c>
      <c r="Y35" s="1" t="s">
        <v>7</v>
      </c>
    </row>
    <row r="36" spans="3:25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344</v>
      </c>
      <c r="K36" s="1">
        <v>0.30370394000000001</v>
      </c>
      <c r="L36" s="1" t="s">
        <v>16</v>
      </c>
      <c r="M36" s="1" t="s">
        <v>7</v>
      </c>
      <c r="N36" s="3" t="s">
        <v>337</v>
      </c>
      <c r="O36" s="3" t="s">
        <v>116</v>
      </c>
      <c r="P36" s="36" t="s">
        <v>349</v>
      </c>
      <c r="Q36" s="1">
        <f>3.14*((D25+12)/2/1000)^2</f>
        <v>0.30370394000000001</v>
      </c>
      <c r="R36" s="3" t="s">
        <v>274</v>
      </c>
      <c r="S36" s="1" t="s">
        <v>7</v>
      </c>
      <c r="T36" s="3" t="s">
        <v>338</v>
      </c>
      <c r="U36" s="3" t="s">
        <v>116</v>
      </c>
      <c r="V36" s="34" t="s">
        <v>291</v>
      </c>
      <c r="W36" s="3"/>
      <c r="X36" s="3" t="s">
        <v>274</v>
      </c>
      <c r="Y36" s="1" t="s">
        <v>7</v>
      </c>
    </row>
    <row r="37" spans="3:25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344</v>
      </c>
      <c r="K37" s="1">
        <v>0.35449344000000005</v>
      </c>
      <c r="L37" s="1" t="s">
        <v>16</v>
      </c>
      <c r="M37" s="1" t="s">
        <v>7</v>
      </c>
      <c r="N37" s="3" t="s">
        <v>337</v>
      </c>
      <c r="O37" s="3" t="s">
        <v>116</v>
      </c>
      <c r="P37" s="36" t="s">
        <v>349</v>
      </c>
      <c r="Q37" s="1">
        <f>3.14*((D26+12)/2/1000)^2</f>
        <v>0.35449344000000005</v>
      </c>
      <c r="R37" s="3" t="s">
        <v>274</v>
      </c>
      <c r="S37" s="1" t="s">
        <v>7</v>
      </c>
      <c r="T37" s="3" t="s">
        <v>338</v>
      </c>
      <c r="U37" s="3" t="s">
        <v>116</v>
      </c>
      <c r="V37" s="34" t="s">
        <v>291</v>
      </c>
      <c r="W37" s="3"/>
      <c r="X37" s="3" t="s">
        <v>274</v>
      </c>
      <c r="Y37" s="1" t="s">
        <v>7</v>
      </c>
    </row>
  </sheetData>
  <sheetProtection algorithmName="SHA-512" hashValue="gjTmPenDl5snv4bMtzDmTRl9TugqWDdKfJ5YBpeYSRVyMg1zaKgpPAeah9ZeXwtJOyXLGACFfSO7nrj/v7X0LA==" saltValue="gIIkMFzWSHdwbO9TTisKZw==" spinCount="100000" sheet="1" objects="1" scenarios="1"/>
  <mergeCells count="5">
    <mergeCell ref="AA1:AB1"/>
    <mergeCell ref="C1:G1"/>
    <mergeCell ref="I1:M1"/>
    <mergeCell ref="O1:S1"/>
    <mergeCell ref="U1:Y1"/>
  </mergeCells>
  <phoneticPr fontId="6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7D604-1769-486A-B5F5-0C26C3748C70}">
  <sheetPr codeName="Sheet84"/>
  <dimension ref="A1:W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27.453125" style="35" bestFit="1" customWidth="1"/>
    <col min="3" max="4" width="5.26953125" bestFit="1" customWidth="1"/>
    <col min="5" max="6" width="12.453125" bestFit="1" customWidth="1"/>
    <col min="7" max="7" width="9.26953125" bestFit="1" customWidth="1"/>
    <col min="8" max="8" width="5.26953125" bestFit="1" customWidth="1"/>
    <col min="9" max="9" width="9.26953125" bestFit="1" customWidth="1"/>
    <col min="10" max="10" width="7.26953125" bestFit="1" customWidth="1"/>
    <col min="11" max="11" width="14.6328125" bestFit="1" customWidth="1"/>
    <col min="12" max="12" width="15.7265625" bestFit="1" customWidth="1"/>
    <col min="13" max="13" width="5.26953125" bestFit="1" customWidth="1"/>
    <col min="14" max="14" width="8.26953125" bestFit="1" customWidth="1"/>
    <col min="15" max="15" width="5.26953125" bestFit="1" customWidth="1"/>
    <col min="16" max="16" width="6.26953125" bestFit="1" customWidth="1"/>
    <col min="17" max="17" width="5.26953125" bestFit="1" customWidth="1"/>
    <col min="18" max="18" width="11.36328125" bestFit="1" customWidth="1"/>
    <col min="19" max="19" width="5.26953125" bestFit="1" customWidth="1"/>
    <col min="20" max="20" width="7.26953125" bestFit="1" customWidth="1"/>
    <col min="21" max="21" width="5.26953125" bestFit="1" customWidth="1"/>
    <col min="22" max="22" width="6.26953125" bestFit="1" customWidth="1"/>
    <col min="23" max="23" width="5.26953125" bestFit="1" customWidth="1"/>
  </cols>
  <sheetData>
    <row r="1" spans="1:23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331</v>
      </c>
      <c r="J1" s="18" t="s">
        <v>375</v>
      </c>
      <c r="K1" s="18" t="s">
        <v>341</v>
      </c>
      <c r="L1" s="18" t="s">
        <v>48</v>
      </c>
      <c r="M1" s="18" t="s">
        <v>82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9" t="s">
        <v>79</v>
      </c>
      <c r="U1" s="18" t="s">
        <v>3</v>
      </c>
      <c r="V1" s="18" t="s">
        <v>160</v>
      </c>
      <c r="W1" s="18" t="s">
        <v>5</v>
      </c>
    </row>
    <row r="2" spans="1:23" x14ac:dyDescent="0.25">
      <c r="A2" s="22">
        <v>38</v>
      </c>
      <c r="B2" s="3" t="s">
        <v>1073</v>
      </c>
      <c r="C2" s="3">
        <v>2</v>
      </c>
      <c r="D2" s="3" t="s">
        <v>567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 t="str">
        <f>TRIM(MID(SUBSTITUTE($B2,"-",REPT(" ",99)),COLUMN(E2)*99-98,99))</f>
        <v>500</v>
      </c>
      <c r="I2" s="18" t="str">
        <f>TRIM(MID(SUBSTITUTE($B2,"-",REPT(" ",99)),COLUMN(F2)*99-98,99))</f>
        <v>A</v>
      </c>
      <c r="J2" s="18" t="str">
        <f>TRIM(MID(SUBSTITUTE($B2,"-",REPT(" ",99)),COLUMN(G2)*99-98,99))</f>
        <v>90°</v>
      </c>
      <c r="K2" s="18" t="str">
        <f>TRIM(MID(SUBSTITUTE($B2,"-",REPT(" ",99)),COLUMN(H2)*99-98,99))</f>
        <v>6</v>
      </c>
      <c r="L2" s="18" t="str">
        <f>VLOOKUP(F2,F9数据库!C:Y,3,0)</f>
        <v>结构用无缝钢管</v>
      </c>
      <c r="M2" s="18" t="str">
        <f>"DN"&amp;F2</f>
        <v>DN50</v>
      </c>
      <c r="N2" s="19">
        <f>(H2/1000)*C2*2</f>
        <v>2</v>
      </c>
      <c r="O2" s="18" t="str">
        <f>VLOOKUP(F2,F9数据库!C:Y,4,0)</f>
        <v>m</v>
      </c>
      <c r="P2" s="18" t="str">
        <f>VLOOKUP(G2,F9数据库!AA:AB,2,0)</f>
        <v>Q235B</v>
      </c>
      <c r="Q2" s="18"/>
      <c r="R2" s="18" t="str" cm="1">
        <f t="array" ref="R2">_xlfn.IFS(I2="A",VLOOKUP(F2,F9数据库!C:Y,7,0),I2="B",VLOOKUP(F2,F9数据库!C:Y,13,0),I2="C",VLOOKUP(F2,F9数据库!C:Y,19,0))</f>
        <v>钢板</v>
      </c>
      <c r="S2" s="18" t="str" cm="1">
        <f t="array" ref="S2">_xlfn.IFS(I2="A",VLOOKUP(F2,F9数据库!C:Y,8,0),I2="B",VLOOKUP(F2,F9数据库!C:Y,14,0),I2="C",VLOOKUP(F2,F9数据库!C:Y,20,0))</f>
        <v>δ=6</v>
      </c>
      <c r="T2" s="19" cm="1">
        <f t="array" ref="T2">_xlfn.IFS(I2="A",VLOOKUP(F2,F9数据库!C:Y,9,0),I2="B",VLOOKUP(F2,F9数据库!C:Y,15,0),I2="C",VLOOKUP(F2,F9数据库!C:Y,21,0))*C2</f>
        <v>8.2068453000000013E-3</v>
      </c>
      <c r="U2" s="18" t="str" cm="1">
        <f t="array" ref="U2">_xlfn.IFS(I2="A",VLOOKUP(F2,F9数据库!C:Y,10,0),I2="B",VLOOKUP(F2,F9数据库!C:Y,16,0),I2="C",VLOOKUP(F2,F9数据库!C:Y,22,0))</f>
        <v>m²</v>
      </c>
      <c r="V2" s="18" t="str" cm="1">
        <f t="array" ref="V2">_xlfn.IFS(I2="A",VLOOKUP(F2,F9数据库!C:Y,11,0),I2="B",VLOOKUP(F2,F9数据库!C:Y,17,0),I2="C",VLOOKUP(F2,F9数据库!C:Y,23,0))</f>
        <v>Q235B</v>
      </c>
      <c r="W2" s="18"/>
    </row>
    <row r="3" spans="1:23" x14ac:dyDescent="0.25">
      <c r="A3" s="22"/>
      <c r="B3" s="3"/>
      <c r="C3" s="3"/>
      <c r="D3" s="3"/>
      <c r="E3" s="18" t="e">
        <f t="shared" ref="E3:F18" si="0">VALUE(TRIM(MID(SUBSTITUTE($B3,"-",REPT(" ",99)),COLUMN(B3)*99-98,99)))</f>
        <v>#VALUE!</v>
      </c>
      <c r="F3" s="18" t="e">
        <f t="shared" si="0"/>
        <v>#VALUE!</v>
      </c>
      <c r="G3" s="18" t="str">
        <f t="shared" ref="G3:K18" si="1">TRIM(MID(SUBSTITUTE($B3,"-",REPT(" ",99)),COLUMN(D3)*99-98,99))</f>
        <v/>
      </c>
      <c r="H3" s="18" t="str">
        <f t="shared" si="1"/>
        <v/>
      </c>
      <c r="I3" s="18" t="str">
        <f t="shared" si="1"/>
        <v/>
      </c>
      <c r="J3" s="18" t="str">
        <f t="shared" si="1"/>
        <v/>
      </c>
      <c r="K3" s="18" t="str">
        <f t="shared" si="1"/>
        <v/>
      </c>
      <c r="L3" s="18" t="e">
        <f>VLOOKUP(F3,F9数据库!C:Y,3,0)</f>
        <v>#VALUE!</v>
      </c>
      <c r="M3" s="18" t="e">
        <f t="shared" ref="M3:M66" si="2">"DN"&amp;F3</f>
        <v>#VALUE!</v>
      </c>
      <c r="N3" s="19" t="e">
        <f t="shared" ref="N3:N66" si="3">(H3/1000)*C3*2</f>
        <v>#VALUE!</v>
      </c>
      <c r="O3" s="18" t="e">
        <f>VLOOKUP(F3,F9数据库!C:Y,4,0)</f>
        <v>#VALUE!</v>
      </c>
      <c r="P3" s="18" t="e">
        <f>VLOOKUP(G3,F9数据库!AA:AB,2,0)</f>
        <v>#N/A</v>
      </c>
      <c r="Q3" s="18"/>
      <c r="R3" s="18" t="e" cm="1">
        <f t="array" ref="R3">_xlfn.IFS(I3="A",VLOOKUP(F3,F9数据库!C:Y,7,0),I3="B",VLOOKUP(F3,F9数据库!C:Y,13,0),I3="C",VLOOKUP(F3,F9数据库!C:Y,19,0))</f>
        <v>#N/A</v>
      </c>
      <c r="S3" s="18" t="e" cm="1">
        <f t="array" ref="S3">_xlfn.IFS(I3="A",VLOOKUP(F3,F9数据库!C:Y,8,0),I3="B",VLOOKUP(F3,F9数据库!C:Y,14,0),I3="C",VLOOKUP(F3,F9数据库!C:Y,20,0))</f>
        <v>#N/A</v>
      </c>
      <c r="T3" s="19" t="e" cm="1">
        <f t="array" ref="T3">_xlfn.IFS(I3="A",VLOOKUP(F3,F9数据库!C:Y,9,0),I3="B",VLOOKUP(F3,F9数据库!C:Y,15,0),I3="C",VLOOKUP(F3,F9数据库!C:Y,21,0))*C3</f>
        <v>#N/A</v>
      </c>
      <c r="U3" s="18" t="e" cm="1">
        <f t="array" ref="U3">_xlfn.IFS(I3="A",VLOOKUP(F3,F9数据库!C:Y,10,0),I3="B",VLOOKUP(F3,F9数据库!C:Y,16,0),I3="C",VLOOKUP(F3,F9数据库!C:Y,22,0))</f>
        <v>#N/A</v>
      </c>
      <c r="V3" s="18" t="e" cm="1">
        <f t="array" ref="V3">_xlfn.IFS(I3="A",VLOOKUP(F3,F9数据库!C:Y,11,0),I3="B",VLOOKUP(F3,F9数据库!C:Y,17,0),I3="C",VLOOKUP(F3,F9数据库!C:Y,23,0))</f>
        <v>#N/A</v>
      </c>
      <c r="W3" s="18"/>
    </row>
    <row r="4" spans="1:23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str">
        <f t="shared" si="1"/>
        <v/>
      </c>
      <c r="I4" s="18" t="str">
        <f t="shared" si="1"/>
        <v/>
      </c>
      <c r="J4" s="18" t="str">
        <f t="shared" si="1"/>
        <v/>
      </c>
      <c r="K4" s="18" t="str">
        <f t="shared" si="1"/>
        <v/>
      </c>
      <c r="L4" s="18" t="e">
        <f>VLOOKUP(F4,F9数据库!C:Y,3,0)</f>
        <v>#VALUE!</v>
      </c>
      <c r="M4" s="18" t="e">
        <f t="shared" si="2"/>
        <v>#VALUE!</v>
      </c>
      <c r="N4" s="19" t="e">
        <f t="shared" si="3"/>
        <v>#VALUE!</v>
      </c>
      <c r="O4" s="18" t="e">
        <f>VLOOKUP(F4,F9数据库!C:Y,4,0)</f>
        <v>#VALUE!</v>
      </c>
      <c r="P4" s="18" t="e">
        <f>VLOOKUP(G4,F9数据库!AA:AB,2,0)</f>
        <v>#N/A</v>
      </c>
      <c r="Q4" s="18"/>
      <c r="R4" s="18" t="e" cm="1">
        <f t="array" ref="R4">_xlfn.IFS(I4="A",VLOOKUP(F4,F9数据库!C:Y,7,0),I4="B",VLOOKUP(F4,F9数据库!C:Y,13,0),I4="C",VLOOKUP(F4,F9数据库!C:Y,19,0))</f>
        <v>#N/A</v>
      </c>
      <c r="S4" s="18" t="e" cm="1">
        <f t="array" ref="S4">_xlfn.IFS(I4="A",VLOOKUP(F4,F9数据库!C:Y,8,0),I4="B",VLOOKUP(F4,F9数据库!C:Y,14,0),I4="C",VLOOKUP(F4,F9数据库!C:Y,20,0))</f>
        <v>#N/A</v>
      </c>
      <c r="T4" s="19" t="e" cm="1">
        <f t="array" ref="T4">_xlfn.IFS(I4="A",VLOOKUP(F4,F9数据库!C:Y,9,0),I4="B",VLOOKUP(F4,F9数据库!C:Y,15,0),I4="C",VLOOKUP(F4,F9数据库!C:Y,21,0))*C4</f>
        <v>#N/A</v>
      </c>
      <c r="U4" s="18" t="e" cm="1">
        <f t="array" ref="U4">_xlfn.IFS(I4="A",VLOOKUP(F4,F9数据库!C:Y,10,0),I4="B",VLOOKUP(F4,F9数据库!C:Y,16,0),I4="C",VLOOKUP(F4,F9数据库!C:Y,22,0))</f>
        <v>#N/A</v>
      </c>
      <c r="V4" s="18" t="e" cm="1">
        <f t="array" ref="V4">_xlfn.IFS(I4="A",VLOOKUP(F4,F9数据库!C:Y,11,0),I4="B",VLOOKUP(F4,F9数据库!C:Y,17,0),I4="C",VLOOKUP(F4,F9数据库!C:Y,23,0))</f>
        <v>#N/A</v>
      </c>
      <c r="W4" s="18"/>
    </row>
    <row r="5" spans="1:23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str">
        <f t="shared" si="1"/>
        <v/>
      </c>
      <c r="I5" s="18" t="str">
        <f t="shared" si="1"/>
        <v/>
      </c>
      <c r="J5" s="18" t="str">
        <f t="shared" si="1"/>
        <v/>
      </c>
      <c r="K5" s="18" t="str">
        <f t="shared" si="1"/>
        <v/>
      </c>
      <c r="L5" s="18" t="e">
        <f>VLOOKUP(F5,F9数据库!C:Y,3,0)</f>
        <v>#VALUE!</v>
      </c>
      <c r="M5" s="18" t="e">
        <f t="shared" si="2"/>
        <v>#VALUE!</v>
      </c>
      <c r="N5" s="19" t="e">
        <f t="shared" si="3"/>
        <v>#VALUE!</v>
      </c>
      <c r="O5" s="18" t="e">
        <f>VLOOKUP(F5,F9数据库!C:Y,4,0)</f>
        <v>#VALUE!</v>
      </c>
      <c r="P5" s="18" t="e">
        <f>VLOOKUP(G5,F9数据库!AA:AB,2,0)</f>
        <v>#N/A</v>
      </c>
      <c r="Q5" s="18"/>
      <c r="R5" s="18" t="e" cm="1">
        <f t="array" ref="R5">_xlfn.IFS(I5="A",VLOOKUP(F5,F9数据库!C:Y,7,0),I5="B",VLOOKUP(F5,F9数据库!C:Y,13,0),I5="C",VLOOKUP(F5,F9数据库!C:Y,19,0))</f>
        <v>#N/A</v>
      </c>
      <c r="S5" s="18" t="e" cm="1">
        <f t="array" ref="S5">_xlfn.IFS(I5="A",VLOOKUP(F5,F9数据库!C:Y,8,0),I5="B",VLOOKUP(F5,F9数据库!C:Y,14,0),I5="C",VLOOKUP(F5,F9数据库!C:Y,20,0))</f>
        <v>#N/A</v>
      </c>
      <c r="T5" s="19" t="e" cm="1">
        <f t="array" ref="T5">_xlfn.IFS(I5="A",VLOOKUP(F5,F9数据库!C:Y,9,0),I5="B",VLOOKUP(F5,F9数据库!C:Y,15,0),I5="C",VLOOKUP(F5,F9数据库!C:Y,21,0))*C5</f>
        <v>#N/A</v>
      </c>
      <c r="U5" s="18" t="e" cm="1">
        <f t="array" ref="U5">_xlfn.IFS(I5="A",VLOOKUP(F5,F9数据库!C:Y,10,0),I5="B",VLOOKUP(F5,F9数据库!C:Y,16,0),I5="C",VLOOKUP(F5,F9数据库!C:Y,22,0))</f>
        <v>#N/A</v>
      </c>
      <c r="V5" s="18" t="e" cm="1">
        <f t="array" ref="V5">_xlfn.IFS(I5="A",VLOOKUP(F5,F9数据库!C:Y,11,0),I5="B",VLOOKUP(F5,F9数据库!C:Y,17,0),I5="C",VLOOKUP(F5,F9数据库!C:Y,23,0))</f>
        <v>#N/A</v>
      </c>
      <c r="W5" s="18"/>
    </row>
    <row r="6" spans="1:23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str">
        <f t="shared" si="1"/>
        <v/>
      </c>
      <c r="I6" s="18" t="str">
        <f t="shared" si="1"/>
        <v/>
      </c>
      <c r="J6" s="18" t="str">
        <f t="shared" si="1"/>
        <v/>
      </c>
      <c r="K6" s="18" t="str">
        <f t="shared" si="1"/>
        <v/>
      </c>
      <c r="L6" s="18" t="e">
        <f>VLOOKUP(F6,F9数据库!C:Y,3,0)</f>
        <v>#VALUE!</v>
      </c>
      <c r="M6" s="18" t="e">
        <f t="shared" si="2"/>
        <v>#VALUE!</v>
      </c>
      <c r="N6" s="19" t="e">
        <f t="shared" si="3"/>
        <v>#VALUE!</v>
      </c>
      <c r="O6" s="18" t="e">
        <f>VLOOKUP(F6,F9数据库!C:Y,4,0)</f>
        <v>#VALUE!</v>
      </c>
      <c r="P6" s="18" t="e">
        <f>VLOOKUP(G6,F9数据库!AA:AB,2,0)</f>
        <v>#N/A</v>
      </c>
      <c r="Q6" s="18"/>
      <c r="R6" s="18" t="e" cm="1">
        <f t="array" ref="R6">_xlfn.IFS(I6="A",VLOOKUP(F6,F9数据库!C:Y,7,0),I6="B",VLOOKUP(F6,F9数据库!C:Y,13,0),I6="C",VLOOKUP(F6,F9数据库!C:Y,19,0))</f>
        <v>#N/A</v>
      </c>
      <c r="S6" s="18" t="e" cm="1">
        <f t="array" ref="S6">_xlfn.IFS(I6="A",VLOOKUP(F6,F9数据库!C:Y,8,0),I6="B",VLOOKUP(F6,F9数据库!C:Y,14,0),I6="C",VLOOKUP(F6,F9数据库!C:Y,20,0))</f>
        <v>#N/A</v>
      </c>
      <c r="T6" s="19" t="e" cm="1">
        <f t="array" ref="T6">_xlfn.IFS(I6="A",VLOOKUP(F6,F9数据库!C:Y,9,0),I6="B",VLOOKUP(F6,F9数据库!C:Y,15,0),I6="C",VLOOKUP(F6,F9数据库!C:Y,21,0))*C6</f>
        <v>#N/A</v>
      </c>
      <c r="U6" s="18" t="e" cm="1">
        <f t="array" ref="U6">_xlfn.IFS(I6="A",VLOOKUP(F6,F9数据库!C:Y,10,0),I6="B",VLOOKUP(F6,F9数据库!C:Y,16,0),I6="C",VLOOKUP(F6,F9数据库!C:Y,22,0))</f>
        <v>#N/A</v>
      </c>
      <c r="V6" s="18" t="e" cm="1">
        <f t="array" ref="V6">_xlfn.IFS(I6="A",VLOOKUP(F6,F9数据库!C:Y,11,0),I6="B",VLOOKUP(F6,F9数据库!C:Y,17,0),I6="C",VLOOKUP(F6,F9数据库!C:Y,23,0))</f>
        <v>#N/A</v>
      </c>
      <c r="W6" s="18"/>
    </row>
    <row r="7" spans="1:23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str">
        <f t="shared" si="1"/>
        <v/>
      </c>
      <c r="I7" s="18" t="str">
        <f t="shared" si="1"/>
        <v/>
      </c>
      <c r="J7" s="18" t="str">
        <f t="shared" si="1"/>
        <v/>
      </c>
      <c r="K7" s="18" t="str">
        <f t="shared" si="1"/>
        <v/>
      </c>
      <c r="L7" s="18" t="e">
        <f>VLOOKUP(F7,F9数据库!C:Y,3,0)</f>
        <v>#VALUE!</v>
      </c>
      <c r="M7" s="18" t="e">
        <f t="shared" si="2"/>
        <v>#VALUE!</v>
      </c>
      <c r="N7" s="19" t="e">
        <f t="shared" si="3"/>
        <v>#VALUE!</v>
      </c>
      <c r="O7" s="18" t="e">
        <f>VLOOKUP(F7,F9数据库!C:Y,4,0)</f>
        <v>#VALUE!</v>
      </c>
      <c r="P7" s="18" t="e">
        <f>VLOOKUP(G7,F9数据库!AA:AB,2,0)</f>
        <v>#N/A</v>
      </c>
      <c r="Q7" s="18"/>
      <c r="R7" s="18" t="e" cm="1">
        <f t="array" ref="R7">_xlfn.IFS(I7="A",VLOOKUP(F7,F9数据库!C:Y,7,0),I7="B",VLOOKUP(F7,F9数据库!C:Y,13,0),I7="C",VLOOKUP(F7,F9数据库!C:Y,19,0))</f>
        <v>#N/A</v>
      </c>
      <c r="S7" s="18" t="e" cm="1">
        <f t="array" ref="S7">_xlfn.IFS(I7="A",VLOOKUP(F7,F9数据库!C:Y,8,0),I7="B",VLOOKUP(F7,F9数据库!C:Y,14,0),I7="C",VLOOKUP(F7,F9数据库!C:Y,20,0))</f>
        <v>#N/A</v>
      </c>
      <c r="T7" s="19" t="e" cm="1">
        <f t="array" ref="T7">_xlfn.IFS(I7="A",VLOOKUP(F7,F9数据库!C:Y,9,0),I7="B",VLOOKUP(F7,F9数据库!C:Y,15,0),I7="C",VLOOKUP(F7,F9数据库!C:Y,21,0))*C7</f>
        <v>#N/A</v>
      </c>
      <c r="U7" s="18" t="e" cm="1">
        <f t="array" ref="U7">_xlfn.IFS(I7="A",VLOOKUP(F7,F9数据库!C:Y,10,0),I7="B",VLOOKUP(F7,F9数据库!C:Y,16,0),I7="C",VLOOKUP(F7,F9数据库!C:Y,22,0))</f>
        <v>#N/A</v>
      </c>
      <c r="V7" s="18" t="e" cm="1">
        <f t="array" ref="V7">_xlfn.IFS(I7="A",VLOOKUP(F7,F9数据库!C:Y,11,0),I7="B",VLOOKUP(F7,F9数据库!C:Y,17,0),I7="C",VLOOKUP(F7,F9数据库!C:Y,23,0))</f>
        <v>#N/A</v>
      </c>
      <c r="W7" s="18"/>
    </row>
    <row r="8" spans="1:23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str">
        <f t="shared" si="1"/>
        <v/>
      </c>
      <c r="I8" s="18" t="str">
        <f t="shared" si="1"/>
        <v/>
      </c>
      <c r="J8" s="18" t="str">
        <f t="shared" si="1"/>
        <v/>
      </c>
      <c r="K8" s="18" t="str">
        <f t="shared" si="1"/>
        <v/>
      </c>
      <c r="L8" s="18" t="e">
        <f>VLOOKUP(F8,F9数据库!C:Y,3,0)</f>
        <v>#VALUE!</v>
      </c>
      <c r="M8" s="18" t="e">
        <f t="shared" si="2"/>
        <v>#VALUE!</v>
      </c>
      <c r="N8" s="19" t="e">
        <f t="shared" si="3"/>
        <v>#VALUE!</v>
      </c>
      <c r="O8" s="18" t="e">
        <f>VLOOKUP(F8,F9数据库!C:Y,4,0)</f>
        <v>#VALUE!</v>
      </c>
      <c r="P8" s="18" t="e">
        <f>VLOOKUP(G8,F9数据库!AA:AB,2,0)</f>
        <v>#N/A</v>
      </c>
      <c r="Q8" s="18"/>
      <c r="R8" s="18" t="e" cm="1">
        <f t="array" ref="R8">_xlfn.IFS(I8="A",VLOOKUP(F8,F9数据库!C:Y,7,0),I8="B",VLOOKUP(F8,F9数据库!C:Y,13,0),I8="C",VLOOKUP(F8,F9数据库!C:Y,19,0))</f>
        <v>#N/A</v>
      </c>
      <c r="S8" s="18" t="e" cm="1">
        <f t="array" ref="S8">_xlfn.IFS(I8="A",VLOOKUP(F8,F9数据库!C:Y,8,0),I8="B",VLOOKUP(F8,F9数据库!C:Y,14,0),I8="C",VLOOKUP(F8,F9数据库!C:Y,20,0))</f>
        <v>#N/A</v>
      </c>
      <c r="T8" s="19" t="e" cm="1">
        <f t="array" ref="T8">_xlfn.IFS(I8="A",VLOOKUP(F8,F9数据库!C:Y,9,0),I8="B",VLOOKUP(F8,F9数据库!C:Y,15,0),I8="C",VLOOKUP(F8,F9数据库!C:Y,21,0))*C8</f>
        <v>#N/A</v>
      </c>
      <c r="U8" s="18" t="e" cm="1">
        <f t="array" ref="U8">_xlfn.IFS(I8="A",VLOOKUP(F8,F9数据库!C:Y,10,0),I8="B",VLOOKUP(F8,F9数据库!C:Y,16,0),I8="C",VLOOKUP(F8,F9数据库!C:Y,22,0))</f>
        <v>#N/A</v>
      </c>
      <c r="V8" s="18" t="e" cm="1">
        <f t="array" ref="V8">_xlfn.IFS(I8="A",VLOOKUP(F8,F9数据库!C:Y,11,0),I8="B",VLOOKUP(F8,F9数据库!C:Y,17,0),I8="C",VLOOKUP(F8,F9数据库!C:Y,23,0))</f>
        <v>#N/A</v>
      </c>
      <c r="W8" s="18"/>
    </row>
    <row r="9" spans="1:23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str">
        <f t="shared" si="1"/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e">
        <f>VLOOKUP(F9,F9数据库!C:Y,3,0)</f>
        <v>#VALUE!</v>
      </c>
      <c r="M9" s="18" t="e">
        <f t="shared" si="2"/>
        <v>#VALUE!</v>
      </c>
      <c r="N9" s="19" t="e">
        <f t="shared" si="3"/>
        <v>#VALUE!</v>
      </c>
      <c r="O9" s="18" t="e">
        <f>VLOOKUP(F9,F9数据库!C:Y,4,0)</f>
        <v>#VALUE!</v>
      </c>
      <c r="P9" s="18" t="e">
        <f>VLOOKUP(G9,F9数据库!AA:AB,2,0)</f>
        <v>#N/A</v>
      </c>
      <c r="Q9" s="18"/>
      <c r="R9" s="18" t="e" cm="1">
        <f t="array" ref="R9">_xlfn.IFS(I9="A",VLOOKUP(F9,F9数据库!C:Y,7,0),I9="B",VLOOKUP(F9,F9数据库!C:Y,13,0),I9="C",VLOOKUP(F9,F9数据库!C:Y,19,0))</f>
        <v>#N/A</v>
      </c>
      <c r="S9" s="18" t="e" cm="1">
        <f t="array" ref="S9">_xlfn.IFS(I9="A",VLOOKUP(F9,F9数据库!C:Y,8,0),I9="B",VLOOKUP(F9,F9数据库!C:Y,14,0),I9="C",VLOOKUP(F9,F9数据库!C:Y,20,0))</f>
        <v>#N/A</v>
      </c>
      <c r="T9" s="19" t="e" cm="1">
        <f t="array" ref="T9">_xlfn.IFS(I9="A",VLOOKUP(F9,F9数据库!C:Y,9,0),I9="B",VLOOKUP(F9,F9数据库!C:Y,15,0),I9="C",VLOOKUP(F9,F9数据库!C:Y,21,0))*C9</f>
        <v>#N/A</v>
      </c>
      <c r="U9" s="18" t="e" cm="1">
        <f t="array" ref="U9">_xlfn.IFS(I9="A",VLOOKUP(F9,F9数据库!C:Y,10,0),I9="B",VLOOKUP(F9,F9数据库!C:Y,16,0),I9="C",VLOOKUP(F9,F9数据库!C:Y,22,0))</f>
        <v>#N/A</v>
      </c>
      <c r="V9" s="18" t="e" cm="1">
        <f t="array" ref="V9">_xlfn.IFS(I9="A",VLOOKUP(F9,F9数据库!C:Y,11,0),I9="B",VLOOKUP(F9,F9数据库!C:Y,17,0),I9="C",VLOOKUP(F9,F9数据库!C:Y,23,0))</f>
        <v>#N/A</v>
      </c>
      <c r="W9" s="18"/>
    </row>
    <row r="10" spans="1:23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e">
        <f>VLOOKUP(F10,F9数据库!C:Y,3,0)</f>
        <v>#VALUE!</v>
      </c>
      <c r="M10" s="18" t="e">
        <f t="shared" si="2"/>
        <v>#VALUE!</v>
      </c>
      <c r="N10" s="19" t="e">
        <f t="shared" si="3"/>
        <v>#VALUE!</v>
      </c>
      <c r="O10" s="18" t="e">
        <f>VLOOKUP(F10,F9数据库!C:Y,4,0)</f>
        <v>#VALUE!</v>
      </c>
      <c r="P10" s="18" t="e">
        <f>VLOOKUP(G10,F9数据库!AA:AB,2,0)</f>
        <v>#N/A</v>
      </c>
      <c r="Q10" s="18"/>
      <c r="R10" s="18" t="e" cm="1">
        <f t="array" ref="R10">_xlfn.IFS(I10="A",VLOOKUP(F10,F9数据库!C:Y,7,0),I10="B",VLOOKUP(F10,F9数据库!C:Y,13,0),I10="C",VLOOKUP(F10,F9数据库!C:Y,19,0))</f>
        <v>#N/A</v>
      </c>
      <c r="S10" s="18" t="e" cm="1">
        <f t="array" ref="S10">_xlfn.IFS(I10="A",VLOOKUP(F10,F9数据库!C:Y,8,0),I10="B",VLOOKUP(F10,F9数据库!C:Y,14,0),I10="C",VLOOKUP(F10,F9数据库!C:Y,20,0))</f>
        <v>#N/A</v>
      </c>
      <c r="T10" s="19" t="e" cm="1">
        <f t="array" ref="T10">_xlfn.IFS(I10="A",VLOOKUP(F10,F9数据库!C:Y,9,0),I10="B",VLOOKUP(F10,F9数据库!C:Y,15,0),I10="C",VLOOKUP(F10,F9数据库!C:Y,21,0))*C10</f>
        <v>#N/A</v>
      </c>
      <c r="U10" s="18" t="e" cm="1">
        <f t="array" ref="U10">_xlfn.IFS(I10="A",VLOOKUP(F10,F9数据库!C:Y,10,0),I10="B",VLOOKUP(F10,F9数据库!C:Y,16,0),I10="C",VLOOKUP(F10,F9数据库!C:Y,22,0))</f>
        <v>#N/A</v>
      </c>
      <c r="V10" s="18" t="e" cm="1">
        <f t="array" ref="V10">_xlfn.IFS(I10="A",VLOOKUP(F10,F9数据库!C:Y,11,0),I10="B",VLOOKUP(F10,F9数据库!C:Y,17,0),I10="C",VLOOKUP(F10,F9数据库!C:Y,23,0))</f>
        <v>#N/A</v>
      </c>
      <c r="W10" s="18"/>
    </row>
    <row r="11" spans="1:23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e">
        <f>VLOOKUP(F11,F9数据库!C:Y,3,0)</f>
        <v>#VALUE!</v>
      </c>
      <c r="M11" s="18" t="e">
        <f t="shared" si="2"/>
        <v>#VALUE!</v>
      </c>
      <c r="N11" s="19" t="e">
        <f t="shared" si="3"/>
        <v>#VALUE!</v>
      </c>
      <c r="O11" s="18" t="e">
        <f>VLOOKUP(F11,F9数据库!C:Y,4,0)</f>
        <v>#VALUE!</v>
      </c>
      <c r="P11" s="18" t="e">
        <f>VLOOKUP(G11,F9数据库!AA:AB,2,0)</f>
        <v>#N/A</v>
      </c>
      <c r="Q11" s="18"/>
      <c r="R11" s="18" t="e" cm="1">
        <f t="array" ref="R11">_xlfn.IFS(I11="A",VLOOKUP(F11,F9数据库!C:Y,7,0),I11="B",VLOOKUP(F11,F9数据库!C:Y,13,0),I11="C",VLOOKUP(F11,F9数据库!C:Y,19,0))</f>
        <v>#N/A</v>
      </c>
      <c r="S11" s="18" t="e" cm="1">
        <f t="array" ref="S11">_xlfn.IFS(I11="A",VLOOKUP(F11,F9数据库!C:Y,8,0),I11="B",VLOOKUP(F11,F9数据库!C:Y,14,0),I11="C",VLOOKUP(F11,F9数据库!C:Y,20,0))</f>
        <v>#N/A</v>
      </c>
      <c r="T11" s="19" t="e" cm="1">
        <f t="array" ref="T11">_xlfn.IFS(I11="A",VLOOKUP(F11,F9数据库!C:Y,9,0),I11="B",VLOOKUP(F11,F9数据库!C:Y,15,0),I11="C",VLOOKUP(F11,F9数据库!C:Y,21,0))*C11</f>
        <v>#N/A</v>
      </c>
      <c r="U11" s="18" t="e" cm="1">
        <f t="array" ref="U11">_xlfn.IFS(I11="A",VLOOKUP(F11,F9数据库!C:Y,10,0),I11="B",VLOOKUP(F11,F9数据库!C:Y,16,0),I11="C",VLOOKUP(F11,F9数据库!C:Y,22,0))</f>
        <v>#N/A</v>
      </c>
      <c r="V11" s="18" t="e" cm="1">
        <f t="array" ref="V11">_xlfn.IFS(I11="A",VLOOKUP(F11,F9数据库!C:Y,11,0),I11="B",VLOOKUP(F11,F9数据库!C:Y,17,0),I11="C",VLOOKUP(F11,F9数据库!C:Y,23,0))</f>
        <v>#N/A</v>
      </c>
      <c r="W11" s="18"/>
    </row>
    <row r="12" spans="1:23" x14ac:dyDescent="0.25">
      <c r="A12" s="22"/>
      <c r="B12" s="3"/>
      <c r="C12" s="3"/>
      <c r="D12" s="3"/>
      <c r="E12" s="18" t="e">
        <f t="shared" si="0"/>
        <v>#VALUE!</v>
      </c>
      <c r="F12" s="18" t="e">
        <f t="shared" si="0"/>
        <v>#VALUE!</v>
      </c>
      <c r="G12" s="18" t="str">
        <f t="shared" si="1"/>
        <v/>
      </c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e">
        <f>VLOOKUP(F12,F9数据库!C:Y,3,0)</f>
        <v>#VALUE!</v>
      </c>
      <c r="M12" s="18" t="e">
        <f t="shared" si="2"/>
        <v>#VALUE!</v>
      </c>
      <c r="N12" s="19" t="e">
        <f t="shared" si="3"/>
        <v>#VALUE!</v>
      </c>
      <c r="O12" s="18" t="e">
        <f>VLOOKUP(F12,F9数据库!C:Y,4,0)</f>
        <v>#VALUE!</v>
      </c>
      <c r="P12" s="18" t="e">
        <f>VLOOKUP(G12,F9数据库!AA:AB,2,0)</f>
        <v>#N/A</v>
      </c>
      <c r="Q12" s="18"/>
      <c r="R12" s="18" t="e" cm="1">
        <f t="array" ref="R12">_xlfn.IFS(I12="A",VLOOKUP(F12,F9数据库!C:Y,7,0),I12="B",VLOOKUP(F12,F9数据库!C:Y,13,0),I12="C",VLOOKUP(F12,F9数据库!C:Y,19,0))</f>
        <v>#N/A</v>
      </c>
      <c r="S12" s="18" t="e" cm="1">
        <f t="array" ref="S12">_xlfn.IFS(I12="A",VLOOKUP(F12,F9数据库!C:Y,8,0),I12="B",VLOOKUP(F12,F9数据库!C:Y,14,0),I12="C",VLOOKUP(F12,F9数据库!C:Y,20,0))</f>
        <v>#N/A</v>
      </c>
      <c r="T12" s="19" t="e" cm="1">
        <f t="array" ref="T12">_xlfn.IFS(I12="A",VLOOKUP(F12,F9数据库!C:Y,9,0),I12="B",VLOOKUP(F12,F9数据库!C:Y,15,0),I12="C",VLOOKUP(F12,F9数据库!C:Y,21,0))*C12</f>
        <v>#N/A</v>
      </c>
      <c r="U12" s="18" t="e" cm="1">
        <f t="array" ref="U12">_xlfn.IFS(I12="A",VLOOKUP(F12,F9数据库!C:Y,10,0),I12="B",VLOOKUP(F12,F9数据库!C:Y,16,0),I12="C",VLOOKUP(F12,F9数据库!C:Y,22,0))</f>
        <v>#N/A</v>
      </c>
      <c r="V12" s="18" t="e" cm="1">
        <f t="array" ref="V12">_xlfn.IFS(I12="A",VLOOKUP(F12,F9数据库!C:Y,11,0),I12="B",VLOOKUP(F12,F9数据库!C:Y,17,0),I12="C",VLOOKUP(F12,F9数据库!C:Y,23,0))</f>
        <v>#N/A</v>
      </c>
      <c r="W12" s="18"/>
    </row>
    <row r="13" spans="1:23" x14ac:dyDescent="0.25">
      <c r="A13" s="22"/>
      <c r="B13" s="3"/>
      <c r="C13" s="3"/>
      <c r="D13" s="3"/>
      <c r="E13" s="18" t="e">
        <f t="shared" si="0"/>
        <v>#VALUE!</v>
      </c>
      <c r="F13" s="18" t="e">
        <f t="shared" si="0"/>
        <v>#VALUE!</v>
      </c>
      <c r="G13" s="18" t="str">
        <f t="shared" si="1"/>
        <v/>
      </c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e">
        <f>VLOOKUP(F13,F9数据库!C:Y,3,0)</f>
        <v>#VALUE!</v>
      </c>
      <c r="M13" s="18" t="e">
        <f t="shared" si="2"/>
        <v>#VALUE!</v>
      </c>
      <c r="N13" s="19" t="e">
        <f t="shared" si="3"/>
        <v>#VALUE!</v>
      </c>
      <c r="O13" s="18" t="e">
        <f>VLOOKUP(F13,F9数据库!C:Y,4,0)</f>
        <v>#VALUE!</v>
      </c>
      <c r="P13" s="18" t="e">
        <f>VLOOKUP(G13,F9数据库!AA:AB,2,0)</f>
        <v>#N/A</v>
      </c>
      <c r="Q13" s="18"/>
      <c r="R13" s="18" t="e" cm="1">
        <f t="array" ref="R13">_xlfn.IFS(I13="A",VLOOKUP(F13,F9数据库!C:Y,7,0),I13="B",VLOOKUP(F13,F9数据库!C:Y,13,0),I13="C",VLOOKUP(F13,F9数据库!C:Y,19,0))</f>
        <v>#N/A</v>
      </c>
      <c r="S13" s="18" t="e" cm="1">
        <f t="array" ref="S13">_xlfn.IFS(I13="A",VLOOKUP(F13,F9数据库!C:Y,8,0),I13="B",VLOOKUP(F13,F9数据库!C:Y,14,0),I13="C",VLOOKUP(F13,F9数据库!C:Y,20,0))</f>
        <v>#N/A</v>
      </c>
      <c r="T13" s="19" t="e" cm="1">
        <f t="array" ref="T13">_xlfn.IFS(I13="A",VLOOKUP(F13,F9数据库!C:Y,9,0),I13="B",VLOOKUP(F13,F9数据库!C:Y,15,0),I13="C",VLOOKUP(F13,F9数据库!C:Y,21,0))*C13</f>
        <v>#N/A</v>
      </c>
      <c r="U13" s="18" t="e" cm="1">
        <f t="array" ref="U13">_xlfn.IFS(I13="A",VLOOKUP(F13,F9数据库!C:Y,10,0),I13="B",VLOOKUP(F13,F9数据库!C:Y,16,0),I13="C",VLOOKUP(F13,F9数据库!C:Y,22,0))</f>
        <v>#N/A</v>
      </c>
      <c r="V13" s="18" t="e" cm="1">
        <f t="array" ref="V13">_xlfn.IFS(I13="A",VLOOKUP(F13,F9数据库!C:Y,11,0),I13="B",VLOOKUP(F13,F9数据库!C:Y,17,0),I13="C",VLOOKUP(F13,F9数据库!C:Y,23,0))</f>
        <v>#N/A</v>
      </c>
      <c r="W13" s="18"/>
    </row>
    <row r="14" spans="1:23" x14ac:dyDescent="0.25">
      <c r="A14" s="22"/>
      <c r="B14" s="3"/>
      <c r="C14" s="3"/>
      <c r="D14" s="3"/>
      <c r="E14" s="18" t="e">
        <f t="shared" si="0"/>
        <v>#VALUE!</v>
      </c>
      <c r="F14" s="18" t="e">
        <f t="shared" si="0"/>
        <v>#VALUE!</v>
      </c>
      <c r="G14" s="18" t="str">
        <f t="shared" si="1"/>
        <v/>
      </c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e">
        <f>VLOOKUP(F14,F9数据库!C:Y,3,0)</f>
        <v>#VALUE!</v>
      </c>
      <c r="M14" s="18" t="e">
        <f t="shared" si="2"/>
        <v>#VALUE!</v>
      </c>
      <c r="N14" s="19" t="e">
        <f t="shared" si="3"/>
        <v>#VALUE!</v>
      </c>
      <c r="O14" s="18" t="e">
        <f>VLOOKUP(F14,F9数据库!C:Y,4,0)</f>
        <v>#VALUE!</v>
      </c>
      <c r="P14" s="18" t="e">
        <f>VLOOKUP(G14,F9数据库!AA:AB,2,0)</f>
        <v>#N/A</v>
      </c>
      <c r="Q14" s="18"/>
      <c r="R14" s="18" t="e" cm="1">
        <f t="array" ref="R14">_xlfn.IFS(I14="A",VLOOKUP(F14,F9数据库!C:Y,7,0),I14="B",VLOOKUP(F14,F9数据库!C:Y,13,0),I14="C",VLOOKUP(F14,F9数据库!C:Y,19,0))</f>
        <v>#N/A</v>
      </c>
      <c r="S14" s="18" t="e" cm="1">
        <f t="array" ref="S14">_xlfn.IFS(I14="A",VLOOKUP(F14,F9数据库!C:Y,8,0),I14="B",VLOOKUP(F14,F9数据库!C:Y,14,0),I14="C",VLOOKUP(F14,F9数据库!C:Y,20,0))</f>
        <v>#N/A</v>
      </c>
      <c r="T14" s="19" t="e" cm="1">
        <f t="array" ref="T14">_xlfn.IFS(I14="A",VLOOKUP(F14,F9数据库!C:Y,9,0),I14="B",VLOOKUP(F14,F9数据库!C:Y,15,0),I14="C",VLOOKUP(F14,F9数据库!C:Y,21,0))*C14</f>
        <v>#N/A</v>
      </c>
      <c r="U14" s="18" t="e" cm="1">
        <f t="array" ref="U14">_xlfn.IFS(I14="A",VLOOKUP(F14,F9数据库!C:Y,10,0),I14="B",VLOOKUP(F14,F9数据库!C:Y,16,0),I14="C",VLOOKUP(F14,F9数据库!C:Y,22,0))</f>
        <v>#N/A</v>
      </c>
      <c r="V14" s="18" t="e" cm="1">
        <f t="array" ref="V14">_xlfn.IFS(I14="A",VLOOKUP(F14,F9数据库!C:Y,11,0),I14="B",VLOOKUP(F14,F9数据库!C:Y,17,0),I14="C",VLOOKUP(F14,F9数据库!C:Y,23,0))</f>
        <v>#N/A</v>
      </c>
      <c r="W14" s="18"/>
    </row>
    <row r="15" spans="1:23" x14ac:dyDescent="0.25">
      <c r="A15" s="22"/>
      <c r="B15" s="3"/>
      <c r="C15" s="3"/>
      <c r="D15" s="3"/>
      <c r="E15" s="18" t="e">
        <f t="shared" si="0"/>
        <v>#VALUE!</v>
      </c>
      <c r="F15" s="18" t="e">
        <f t="shared" si="0"/>
        <v>#VALUE!</v>
      </c>
      <c r="G15" s="18" t="str">
        <f t="shared" si="1"/>
        <v/>
      </c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e">
        <f>VLOOKUP(F15,F9数据库!C:Y,3,0)</f>
        <v>#VALUE!</v>
      </c>
      <c r="M15" s="18" t="e">
        <f t="shared" si="2"/>
        <v>#VALUE!</v>
      </c>
      <c r="N15" s="19" t="e">
        <f t="shared" si="3"/>
        <v>#VALUE!</v>
      </c>
      <c r="O15" s="18" t="e">
        <f>VLOOKUP(F15,F9数据库!C:Y,4,0)</f>
        <v>#VALUE!</v>
      </c>
      <c r="P15" s="18" t="e">
        <f>VLOOKUP(G15,F9数据库!AA:AB,2,0)</f>
        <v>#N/A</v>
      </c>
      <c r="Q15" s="18"/>
      <c r="R15" s="18" t="e" cm="1">
        <f t="array" ref="R15">_xlfn.IFS(I15="A",VLOOKUP(F15,F9数据库!C:Y,7,0),I15="B",VLOOKUP(F15,F9数据库!C:Y,13,0),I15="C",VLOOKUP(F15,F9数据库!C:Y,19,0))</f>
        <v>#N/A</v>
      </c>
      <c r="S15" s="18" t="e" cm="1">
        <f t="array" ref="S15">_xlfn.IFS(I15="A",VLOOKUP(F15,F9数据库!C:Y,8,0),I15="B",VLOOKUP(F15,F9数据库!C:Y,14,0),I15="C",VLOOKUP(F15,F9数据库!C:Y,20,0))</f>
        <v>#N/A</v>
      </c>
      <c r="T15" s="19" t="e" cm="1">
        <f t="array" ref="T15">_xlfn.IFS(I15="A",VLOOKUP(F15,F9数据库!C:Y,9,0),I15="B",VLOOKUP(F15,F9数据库!C:Y,15,0),I15="C",VLOOKUP(F15,F9数据库!C:Y,21,0))*C15</f>
        <v>#N/A</v>
      </c>
      <c r="U15" s="18" t="e" cm="1">
        <f t="array" ref="U15">_xlfn.IFS(I15="A",VLOOKUP(F15,F9数据库!C:Y,10,0),I15="B",VLOOKUP(F15,F9数据库!C:Y,16,0),I15="C",VLOOKUP(F15,F9数据库!C:Y,22,0))</f>
        <v>#N/A</v>
      </c>
      <c r="V15" s="18" t="e" cm="1">
        <f t="array" ref="V15">_xlfn.IFS(I15="A",VLOOKUP(F15,F9数据库!C:Y,11,0),I15="B",VLOOKUP(F15,F9数据库!C:Y,17,0),I15="C",VLOOKUP(F15,F9数据库!C:Y,23,0))</f>
        <v>#N/A</v>
      </c>
      <c r="W15" s="18"/>
    </row>
    <row r="16" spans="1:23" x14ac:dyDescent="0.25">
      <c r="A16" s="22"/>
      <c r="B16" s="3"/>
      <c r="C16" s="3"/>
      <c r="D16" s="3"/>
      <c r="E16" s="18" t="e">
        <f t="shared" si="0"/>
        <v>#VALUE!</v>
      </c>
      <c r="F16" s="18" t="e">
        <f t="shared" si="0"/>
        <v>#VALUE!</v>
      </c>
      <c r="G16" s="18" t="str">
        <f t="shared" si="1"/>
        <v/>
      </c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e">
        <f>VLOOKUP(F16,F9数据库!C:Y,3,0)</f>
        <v>#VALUE!</v>
      </c>
      <c r="M16" s="18" t="e">
        <f t="shared" si="2"/>
        <v>#VALUE!</v>
      </c>
      <c r="N16" s="19" t="e">
        <f t="shared" si="3"/>
        <v>#VALUE!</v>
      </c>
      <c r="O16" s="18" t="e">
        <f>VLOOKUP(F16,F9数据库!C:Y,4,0)</f>
        <v>#VALUE!</v>
      </c>
      <c r="P16" s="18" t="e">
        <f>VLOOKUP(G16,F9数据库!AA:AB,2,0)</f>
        <v>#N/A</v>
      </c>
      <c r="Q16" s="18"/>
      <c r="R16" s="18" t="e" cm="1">
        <f t="array" ref="R16">_xlfn.IFS(I16="A",VLOOKUP(F16,F9数据库!C:Y,7,0),I16="B",VLOOKUP(F16,F9数据库!C:Y,13,0),I16="C",VLOOKUP(F16,F9数据库!C:Y,19,0))</f>
        <v>#N/A</v>
      </c>
      <c r="S16" s="18" t="e" cm="1">
        <f t="array" ref="S16">_xlfn.IFS(I16="A",VLOOKUP(F16,F9数据库!C:Y,8,0),I16="B",VLOOKUP(F16,F9数据库!C:Y,14,0),I16="C",VLOOKUP(F16,F9数据库!C:Y,20,0))</f>
        <v>#N/A</v>
      </c>
      <c r="T16" s="19" t="e" cm="1">
        <f t="array" ref="T16">_xlfn.IFS(I16="A",VLOOKUP(F16,F9数据库!C:Y,9,0),I16="B",VLOOKUP(F16,F9数据库!C:Y,15,0),I16="C",VLOOKUP(F16,F9数据库!C:Y,21,0))*C16</f>
        <v>#N/A</v>
      </c>
      <c r="U16" s="18" t="e" cm="1">
        <f t="array" ref="U16">_xlfn.IFS(I16="A",VLOOKUP(F16,F9数据库!C:Y,10,0),I16="B",VLOOKUP(F16,F9数据库!C:Y,16,0),I16="C",VLOOKUP(F16,F9数据库!C:Y,22,0))</f>
        <v>#N/A</v>
      </c>
      <c r="V16" s="18" t="e" cm="1">
        <f t="array" ref="V16">_xlfn.IFS(I16="A",VLOOKUP(F16,F9数据库!C:Y,11,0),I16="B",VLOOKUP(F16,F9数据库!C:Y,17,0),I16="C",VLOOKUP(F16,F9数据库!C:Y,23,0))</f>
        <v>#N/A</v>
      </c>
      <c r="W16" s="18"/>
    </row>
    <row r="17" spans="1:23" x14ac:dyDescent="0.25">
      <c r="A17" s="22"/>
      <c r="B17" s="3"/>
      <c r="C17" s="3"/>
      <c r="D17" s="3"/>
      <c r="E17" s="18" t="e">
        <f t="shared" si="0"/>
        <v>#VALUE!</v>
      </c>
      <c r="F17" s="18" t="e">
        <f t="shared" si="0"/>
        <v>#VALUE!</v>
      </c>
      <c r="G17" s="18" t="str">
        <f t="shared" si="1"/>
        <v/>
      </c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e">
        <f>VLOOKUP(F17,F9数据库!C:Y,3,0)</f>
        <v>#VALUE!</v>
      </c>
      <c r="M17" s="18" t="e">
        <f t="shared" si="2"/>
        <v>#VALUE!</v>
      </c>
      <c r="N17" s="19" t="e">
        <f t="shared" si="3"/>
        <v>#VALUE!</v>
      </c>
      <c r="O17" s="18" t="e">
        <f>VLOOKUP(F17,F9数据库!C:Y,4,0)</f>
        <v>#VALUE!</v>
      </c>
      <c r="P17" s="18" t="e">
        <f>VLOOKUP(G17,F9数据库!AA:AB,2,0)</f>
        <v>#N/A</v>
      </c>
      <c r="Q17" s="18"/>
      <c r="R17" s="18" t="e" cm="1">
        <f t="array" ref="R17">_xlfn.IFS(I17="A",VLOOKUP(F17,F9数据库!C:Y,7,0),I17="B",VLOOKUP(F17,F9数据库!C:Y,13,0),I17="C",VLOOKUP(F17,F9数据库!C:Y,19,0))</f>
        <v>#N/A</v>
      </c>
      <c r="S17" s="18" t="e" cm="1">
        <f t="array" ref="S17">_xlfn.IFS(I17="A",VLOOKUP(F17,F9数据库!C:Y,8,0),I17="B",VLOOKUP(F17,F9数据库!C:Y,14,0),I17="C",VLOOKUP(F17,F9数据库!C:Y,20,0))</f>
        <v>#N/A</v>
      </c>
      <c r="T17" s="19" t="e" cm="1">
        <f t="array" ref="T17">_xlfn.IFS(I17="A",VLOOKUP(F17,F9数据库!C:Y,9,0),I17="B",VLOOKUP(F17,F9数据库!C:Y,15,0),I17="C",VLOOKUP(F17,F9数据库!C:Y,21,0))*C17</f>
        <v>#N/A</v>
      </c>
      <c r="U17" s="18" t="e" cm="1">
        <f t="array" ref="U17">_xlfn.IFS(I17="A",VLOOKUP(F17,F9数据库!C:Y,10,0),I17="B",VLOOKUP(F17,F9数据库!C:Y,16,0),I17="C",VLOOKUP(F17,F9数据库!C:Y,22,0))</f>
        <v>#N/A</v>
      </c>
      <c r="V17" s="18" t="e" cm="1">
        <f t="array" ref="V17">_xlfn.IFS(I17="A",VLOOKUP(F17,F9数据库!C:Y,11,0),I17="B",VLOOKUP(F17,F9数据库!C:Y,17,0),I17="C",VLOOKUP(F17,F9数据库!C:Y,23,0))</f>
        <v>#N/A</v>
      </c>
      <c r="W17" s="18"/>
    </row>
    <row r="18" spans="1:23" x14ac:dyDescent="0.25">
      <c r="A18" s="22"/>
      <c r="B18" s="3"/>
      <c r="C18" s="3"/>
      <c r="D18" s="3"/>
      <c r="E18" s="18" t="e">
        <f t="shared" si="0"/>
        <v>#VALUE!</v>
      </c>
      <c r="F18" s="18" t="e">
        <f t="shared" si="0"/>
        <v>#VALUE!</v>
      </c>
      <c r="G18" s="18" t="str">
        <f t="shared" si="1"/>
        <v/>
      </c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e">
        <f>VLOOKUP(F18,F9数据库!C:Y,3,0)</f>
        <v>#VALUE!</v>
      </c>
      <c r="M18" s="18" t="e">
        <f t="shared" si="2"/>
        <v>#VALUE!</v>
      </c>
      <c r="N18" s="19" t="e">
        <f t="shared" si="3"/>
        <v>#VALUE!</v>
      </c>
      <c r="O18" s="18" t="e">
        <f>VLOOKUP(F18,F9数据库!C:Y,4,0)</f>
        <v>#VALUE!</v>
      </c>
      <c r="P18" s="18" t="e">
        <f>VLOOKUP(G18,F9数据库!AA:AB,2,0)</f>
        <v>#N/A</v>
      </c>
      <c r="Q18" s="18"/>
      <c r="R18" s="18" t="e" cm="1">
        <f t="array" ref="R18">_xlfn.IFS(I18="A",VLOOKUP(F18,F9数据库!C:Y,7,0),I18="B",VLOOKUP(F18,F9数据库!C:Y,13,0),I18="C",VLOOKUP(F18,F9数据库!C:Y,19,0))</f>
        <v>#N/A</v>
      </c>
      <c r="S18" s="18" t="e" cm="1">
        <f t="array" ref="S18">_xlfn.IFS(I18="A",VLOOKUP(F18,F9数据库!C:Y,8,0),I18="B",VLOOKUP(F18,F9数据库!C:Y,14,0),I18="C",VLOOKUP(F18,F9数据库!C:Y,20,0))</f>
        <v>#N/A</v>
      </c>
      <c r="T18" s="19" t="e" cm="1">
        <f t="array" ref="T18">_xlfn.IFS(I18="A",VLOOKUP(F18,F9数据库!C:Y,9,0),I18="B",VLOOKUP(F18,F9数据库!C:Y,15,0),I18="C",VLOOKUP(F18,F9数据库!C:Y,21,0))*C18</f>
        <v>#N/A</v>
      </c>
      <c r="U18" s="18" t="e" cm="1">
        <f t="array" ref="U18">_xlfn.IFS(I18="A",VLOOKUP(F18,F9数据库!C:Y,10,0),I18="B",VLOOKUP(F18,F9数据库!C:Y,16,0),I18="C",VLOOKUP(F18,F9数据库!C:Y,22,0))</f>
        <v>#N/A</v>
      </c>
      <c r="V18" s="18" t="e" cm="1">
        <f t="array" ref="V18">_xlfn.IFS(I18="A",VLOOKUP(F18,F9数据库!C:Y,11,0),I18="B",VLOOKUP(F18,F9数据库!C:Y,17,0),I18="C",VLOOKUP(F18,F9数据库!C:Y,23,0))</f>
        <v>#N/A</v>
      </c>
      <c r="W18" s="18"/>
    </row>
    <row r="19" spans="1:23" x14ac:dyDescent="0.25">
      <c r="A19" s="22"/>
      <c r="B19" s="3"/>
      <c r="C19" s="3"/>
      <c r="D19" s="3"/>
      <c r="E19" s="18" t="e">
        <f t="shared" ref="E19:F82" si="4">VALUE(TRIM(MID(SUBSTITUTE($B19,"-",REPT(" ",99)),COLUMN(B19)*99-98,99)))</f>
        <v>#VALUE!</v>
      </c>
      <c r="F19" s="18" t="e">
        <f t="shared" si="4"/>
        <v>#VALUE!</v>
      </c>
      <c r="G19" s="18" t="str">
        <f t="shared" ref="G19:K69" si="5">TRIM(MID(SUBSTITUTE($B19,"-",REPT(" ",99)),COLUMN(D19)*99-98,99))</f>
        <v/>
      </c>
      <c r="H19" s="18" t="str">
        <f t="shared" si="5"/>
        <v/>
      </c>
      <c r="I19" s="18" t="str">
        <f t="shared" si="5"/>
        <v/>
      </c>
      <c r="J19" s="18" t="str">
        <f t="shared" si="5"/>
        <v/>
      </c>
      <c r="K19" s="18" t="str">
        <f t="shared" si="5"/>
        <v/>
      </c>
      <c r="L19" s="18" t="e">
        <f>VLOOKUP(F19,F9数据库!C:Y,3,0)</f>
        <v>#VALUE!</v>
      </c>
      <c r="M19" s="18" t="e">
        <f t="shared" si="2"/>
        <v>#VALUE!</v>
      </c>
      <c r="N19" s="19" t="e">
        <f t="shared" si="3"/>
        <v>#VALUE!</v>
      </c>
      <c r="O19" s="18" t="e">
        <f>VLOOKUP(F19,F9数据库!C:Y,4,0)</f>
        <v>#VALUE!</v>
      </c>
      <c r="P19" s="18" t="e">
        <f>VLOOKUP(G19,F9数据库!AA:AB,2,0)</f>
        <v>#N/A</v>
      </c>
      <c r="Q19" s="18"/>
      <c r="R19" s="18" t="e" cm="1">
        <f t="array" ref="R19">_xlfn.IFS(I19="A",VLOOKUP(F19,F9数据库!C:Y,7,0),I19="B",VLOOKUP(F19,F9数据库!C:Y,13,0),I19="C",VLOOKUP(F19,F9数据库!C:Y,19,0))</f>
        <v>#N/A</v>
      </c>
      <c r="S19" s="18" t="e" cm="1">
        <f t="array" ref="S19">_xlfn.IFS(I19="A",VLOOKUP(F19,F9数据库!C:Y,8,0),I19="B",VLOOKUP(F19,F9数据库!C:Y,14,0),I19="C",VLOOKUP(F19,F9数据库!C:Y,20,0))</f>
        <v>#N/A</v>
      </c>
      <c r="T19" s="19" t="e" cm="1">
        <f t="array" ref="T19">_xlfn.IFS(I19="A",VLOOKUP(F19,F9数据库!C:Y,9,0),I19="B",VLOOKUP(F19,F9数据库!C:Y,15,0),I19="C",VLOOKUP(F19,F9数据库!C:Y,21,0))*C19</f>
        <v>#N/A</v>
      </c>
      <c r="U19" s="18" t="e" cm="1">
        <f t="array" ref="U19">_xlfn.IFS(I19="A",VLOOKUP(F19,F9数据库!C:Y,10,0),I19="B",VLOOKUP(F19,F9数据库!C:Y,16,0),I19="C",VLOOKUP(F19,F9数据库!C:Y,22,0))</f>
        <v>#N/A</v>
      </c>
      <c r="V19" s="18" t="e" cm="1">
        <f t="array" ref="V19">_xlfn.IFS(I19="A",VLOOKUP(F19,F9数据库!C:Y,11,0),I19="B",VLOOKUP(F19,F9数据库!C:Y,17,0),I19="C",VLOOKUP(F19,F9数据库!C:Y,23,0))</f>
        <v>#N/A</v>
      </c>
      <c r="W19" s="18"/>
    </row>
    <row r="20" spans="1:23" x14ac:dyDescent="0.25">
      <c r="A20" s="22"/>
      <c r="B20" s="3"/>
      <c r="C20" s="3"/>
      <c r="D20" s="3"/>
      <c r="E20" s="18" t="e">
        <f t="shared" si="4"/>
        <v>#VALUE!</v>
      </c>
      <c r="F20" s="18" t="e">
        <f t="shared" si="4"/>
        <v>#VALUE!</v>
      </c>
      <c r="G20" s="18" t="str">
        <f t="shared" si="5"/>
        <v/>
      </c>
      <c r="H20" s="18" t="str">
        <f t="shared" si="5"/>
        <v/>
      </c>
      <c r="I20" s="18" t="str">
        <f t="shared" si="5"/>
        <v/>
      </c>
      <c r="J20" s="18" t="str">
        <f t="shared" si="5"/>
        <v/>
      </c>
      <c r="K20" s="18" t="str">
        <f t="shared" si="5"/>
        <v/>
      </c>
      <c r="L20" s="18" t="e">
        <f>VLOOKUP(F20,F9数据库!C:Y,3,0)</f>
        <v>#VALUE!</v>
      </c>
      <c r="M20" s="18" t="e">
        <f t="shared" si="2"/>
        <v>#VALUE!</v>
      </c>
      <c r="N20" s="19" t="e">
        <f t="shared" si="3"/>
        <v>#VALUE!</v>
      </c>
      <c r="O20" s="18" t="e">
        <f>VLOOKUP(F20,F9数据库!C:Y,4,0)</f>
        <v>#VALUE!</v>
      </c>
      <c r="P20" s="18" t="e">
        <f>VLOOKUP(G20,F9数据库!AA:AB,2,0)</f>
        <v>#N/A</v>
      </c>
      <c r="Q20" s="18"/>
      <c r="R20" s="18" t="e" cm="1">
        <f t="array" ref="R20">_xlfn.IFS(I20="A",VLOOKUP(F20,F9数据库!C:Y,7,0),I20="B",VLOOKUP(F20,F9数据库!C:Y,13,0),I20="C",VLOOKUP(F20,F9数据库!C:Y,19,0))</f>
        <v>#N/A</v>
      </c>
      <c r="S20" s="18" t="e" cm="1">
        <f t="array" ref="S20">_xlfn.IFS(I20="A",VLOOKUP(F20,F9数据库!C:Y,8,0),I20="B",VLOOKUP(F20,F9数据库!C:Y,14,0),I20="C",VLOOKUP(F20,F9数据库!C:Y,20,0))</f>
        <v>#N/A</v>
      </c>
      <c r="T20" s="19" t="e" cm="1">
        <f t="array" ref="T20">_xlfn.IFS(I20="A",VLOOKUP(F20,F9数据库!C:Y,9,0),I20="B",VLOOKUP(F20,F9数据库!C:Y,15,0),I20="C",VLOOKUP(F20,F9数据库!C:Y,21,0))*C20</f>
        <v>#N/A</v>
      </c>
      <c r="U20" s="18" t="e" cm="1">
        <f t="array" ref="U20">_xlfn.IFS(I20="A",VLOOKUP(F20,F9数据库!C:Y,10,0),I20="B",VLOOKUP(F20,F9数据库!C:Y,16,0),I20="C",VLOOKUP(F20,F9数据库!C:Y,22,0))</f>
        <v>#N/A</v>
      </c>
      <c r="V20" s="18" t="e" cm="1">
        <f t="array" ref="V20">_xlfn.IFS(I20="A",VLOOKUP(F20,F9数据库!C:Y,11,0),I20="B",VLOOKUP(F20,F9数据库!C:Y,17,0),I20="C",VLOOKUP(F20,F9数据库!C:Y,23,0))</f>
        <v>#N/A</v>
      </c>
      <c r="W20" s="18"/>
    </row>
    <row r="21" spans="1:23" x14ac:dyDescent="0.25">
      <c r="A21" s="22"/>
      <c r="B21" s="3"/>
      <c r="C21" s="3"/>
      <c r="D21" s="3"/>
      <c r="E21" s="18" t="e">
        <f t="shared" si="4"/>
        <v>#VALUE!</v>
      </c>
      <c r="F21" s="18" t="e">
        <f t="shared" si="4"/>
        <v>#VALUE!</v>
      </c>
      <c r="G21" s="18" t="str">
        <f t="shared" si="5"/>
        <v/>
      </c>
      <c r="H21" s="18" t="str">
        <f t="shared" si="5"/>
        <v/>
      </c>
      <c r="I21" s="18" t="str">
        <f t="shared" si="5"/>
        <v/>
      </c>
      <c r="J21" s="18" t="str">
        <f t="shared" si="5"/>
        <v/>
      </c>
      <c r="K21" s="18" t="str">
        <f t="shared" si="5"/>
        <v/>
      </c>
      <c r="L21" s="18" t="e">
        <f>VLOOKUP(F21,F9数据库!C:Y,3,0)</f>
        <v>#VALUE!</v>
      </c>
      <c r="M21" s="18" t="e">
        <f t="shared" si="2"/>
        <v>#VALUE!</v>
      </c>
      <c r="N21" s="19" t="e">
        <f t="shared" si="3"/>
        <v>#VALUE!</v>
      </c>
      <c r="O21" s="18" t="e">
        <f>VLOOKUP(F21,F9数据库!C:Y,4,0)</f>
        <v>#VALUE!</v>
      </c>
      <c r="P21" s="18" t="e">
        <f>VLOOKUP(G21,F9数据库!AA:AB,2,0)</f>
        <v>#N/A</v>
      </c>
      <c r="Q21" s="18"/>
      <c r="R21" s="18" t="e" cm="1">
        <f t="array" ref="R21">_xlfn.IFS(I21="A",VLOOKUP(F21,F9数据库!C:Y,7,0),I21="B",VLOOKUP(F21,F9数据库!C:Y,13,0),I21="C",VLOOKUP(F21,F9数据库!C:Y,19,0))</f>
        <v>#N/A</v>
      </c>
      <c r="S21" s="18" t="e" cm="1">
        <f t="array" ref="S21">_xlfn.IFS(I21="A",VLOOKUP(F21,F9数据库!C:Y,8,0),I21="B",VLOOKUP(F21,F9数据库!C:Y,14,0),I21="C",VLOOKUP(F21,F9数据库!C:Y,20,0))</f>
        <v>#N/A</v>
      </c>
      <c r="T21" s="19" t="e" cm="1">
        <f t="array" ref="T21">_xlfn.IFS(I21="A",VLOOKUP(F21,F9数据库!C:Y,9,0),I21="B",VLOOKUP(F21,F9数据库!C:Y,15,0),I21="C",VLOOKUP(F21,F9数据库!C:Y,21,0))*C21</f>
        <v>#N/A</v>
      </c>
      <c r="U21" s="18" t="e" cm="1">
        <f t="array" ref="U21">_xlfn.IFS(I21="A",VLOOKUP(F21,F9数据库!C:Y,10,0),I21="B",VLOOKUP(F21,F9数据库!C:Y,16,0),I21="C",VLOOKUP(F21,F9数据库!C:Y,22,0))</f>
        <v>#N/A</v>
      </c>
      <c r="V21" s="18" t="e" cm="1">
        <f t="array" ref="V21">_xlfn.IFS(I21="A",VLOOKUP(F21,F9数据库!C:Y,11,0),I21="B",VLOOKUP(F21,F9数据库!C:Y,17,0),I21="C",VLOOKUP(F21,F9数据库!C:Y,23,0))</f>
        <v>#N/A</v>
      </c>
      <c r="W21" s="18"/>
    </row>
    <row r="22" spans="1:23" x14ac:dyDescent="0.25">
      <c r="A22" s="22"/>
      <c r="B22" s="3"/>
      <c r="C22" s="3"/>
      <c r="D22" s="3"/>
      <c r="E22" s="18" t="e">
        <f t="shared" si="4"/>
        <v>#VALUE!</v>
      </c>
      <c r="F22" s="18" t="e">
        <f t="shared" si="4"/>
        <v>#VALUE!</v>
      </c>
      <c r="G22" s="18" t="str">
        <f t="shared" si="5"/>
        <v/>
      </c>
      <c r="H22" s="18" t="str">
        <f t="shared" si="5"/>
        <v/>
      </c>
      <c r="I22" s="18" t="str">
        <f t="shared" si="5"/>
        <v/>
      </c>
      <c r="J22" s="18" t="str">
        <f t="shared" si="5"/>
        <v/>
      </c>
      <c r="K22" s="18" t="str">
        <f t="shared" si="5"/>
        <v/>
      </c>
      <c r="L22" s="18" t="e">
        <f>VLOOKUP(F22,F9数据库!C:Y,3,0)</f>
        <v>#VALUE!</v>
      </c>
      <c r="M22" s="18" t="e">
        <f t="shared" si="2"/>
        <v>#VALUE!</v>
      </c>
      <c r="N22" s="19" t="e">
        <f t="shared" si="3"/>
        <v>#VALUE!</v>
      </c>
      <c r="O22" s="18" t="e">
        <f>VLOOKUP(F22,F9数据库!C:Y,4,0)</f>
        <v>#VALUE!</v>
      </c>
      <c r="P22" s="18" t="e">
        <f>VLOOKUP(G22,F9数据库!AA:AB,2,0)</f>
        <v>#N/A</v>
      </c>
      <c r="Q22" s="18"/>
      <c r="R22" s="18" t="e" cm="1">
        <f t="array" ref="R22">_xlfn.IFS(I22="A",VLOOKUP(F22,F9数据库!C:Y,7,0),I22="B",VLOOKUP(F22,F9数据库!C:Y,13,0),I22="C",VLOOKUP(F22,F9数据库!C:Y,19,0))</f>
        <v>#N/A</v>
      </c>
      <c r="S22" s="18" t="e" cm="1">
        <f t="array" ref="S22">_xlfn.IFS(I22="A",VLOOKUP(F22,F9数据库!C:Y,8,0),I22="B",VLOOKUP(F22,F9数据库!C:Y,14,0),I22="C",VLOOKUP(F22,F9数据库!C:Y,20,0))</f>
        <v>#N/A</v>
      </c>
      <c r="T22" s="19" t="e" cm="1">
        <f t="array" ref="T22">_xlfn.IFS(I22="A",VLOOKUP(F22,F9数据库!C:Y,9,0),I22="B",VLOOKUP(F22,F9数据库!C:Y,15,0),I22="C",VLOOKUP(F22,F9数据库!C:Y,21,0))*C22</f>
        <v>#N/A</v>
      </c>
      <c r="U22" s="18" t="e" cm="1">
        <f t="array" ref="U22">_xlfn.IFS(I22="A",VLOOKUP(F22,F9数据库!C:Y,10,0),I22="B",VLOOKUP(F22,F9数据库!C:Y,16,0),I22="C",VLOOKUP(F22,F9数据库!C:Y,22,0))</f>
        <v>#N/A</v>
      </c>
      <c r="V22" s="18" t="e" cm="1">
        <f t="array" ref="V22">_xlfn.IFS(I22="A",VLOOKUP(F22,F9数据库!C:Y,11,0),I22="B",VLOOKUP(F22,F9数据库!C:Y,17,0),I22="C",VLOOKUP(F22,F9数据库!C:Y,23,0))</f>
        <v>#N/A</v>
      </c>
      <c r="W22" s="18"/>
    </row>
    <row r="23" spans="1:23" x14ac:dyDescent="0.25">
      <c r="A23" s="22"/>
      <c r="B23" s="3"/>
      <c r="C23" s="3"/>
      <c r="D23" s="3"/>
      <c r="E23" s="18" t="e">
        <f t="shared" si="4"/>
        <v>#VALUE!</v>
      </c>
      <c r="F23" s="18" t="e">
        <f t="shared" si="4"/>
        <v>#VALUE!</v>
      </c>
      <c r="G23" s="18" t="str">
        <f t="shared" si="5"/>
        <v/>
      </c>
      <c r="H23" s="18" t="str">
        <f t="shared" si="5"/>
        <v/>
      </c>
      <c r="I23" s="18" t="str">
        <f t="shared" si="5"/>
        <v/>
      </c>
      <c r="J23" s="18" t="str">
        <f t="shared" si="5"/>
        <v/>
      </c>
      <c r="K23" s="18" t="str">
        <f t="shared" si="5"/>
        <v/>
      </c>
      <c r="L23" s="18" t="e">
        <f>VLOOKUP(F23,F9数据库!C:Y,3,0)</f>
        <v>#VALUE!</v>
      </c>
      <c r="M23" s="18" t="e">
        <f t="shared" si="2"/>
        <v>#VALUE!</v>
      </c>
      <c r="N23" s="19" t="e">
        <f t="shared" si="3"/>
        <v>#VALUE!</v>
      </c>
      <c r="O23" s="18" t="e">
        <f>VLOOKUP(F23,F9数据库!C:Y,4,0)</f>
        <v>#VALUE!</v>
      </c>
      <c r="P23" s="18" t="e">
        <f>VLOOKUP(G23,F9数据库!AA:AB,2,0)</f>
        <v>#N/A</v>
      </c>
      <c r="Q23" s="18"/>
      <c r="R23" s="18" t="e" cm="1">
        <f t="array" ref="R23">_xlfn.IFS(I23="A",VLOOKUP(F23,F9数据库!C:Y,7,0),I23="B",VLOOKUP(F23,F9数据库!C:Y,13,0),I23="C",VLOOKUP(F23,F9数据库!C:Y,19,0))</f>
        <v>#N/A</v>
      </c>
      <c r="S23" s="18" t="e" cm="1">
        <f t="array" ref="S23">_xlfn.IFS(I23="A",VLOOKUP(F23,F9数据库!C:Y,8,0),I23="B",VLOOKUP(F23,F9数据库!C:Y,14,0),I23="C",VLOOKUP(F23,F9数据库!C:Y,20,0))</f>
        <v>#N/A</v>
      </c>
      <c r="T23" s="19" t="e" cm="1">
        <f t="array" ref="T23">_xlfn.IFS(I23="A",VLOOKUP(F23,F9数据库!C:Y,9,0),I23="B",VLOOKUP(F23,F9数据库!C:Y,15,0),I23="C",VLOOKUP(F23,F9数据库!C:Y,21,0))*C23</f>
        <v>#N/A</v>
      </c>
      <c r="U23" s="18" t="e" cm="1">
        <f t="array" ref="U23">_xlfn.IFS(I23="A",VLOOKUP(F23,F9数据库!C:Y,10,0),I23="B",VLOOKUP(F23,F9数据库!C:Y,16,0),I23="C",VLOOKUP(F23,F9数据库!C:Y,22,0))</f>
        <v>#N/A</v>
      </c>
      <c r="V23" s="18" t="e" cm="1">
        <f t="array" ref="V23">_xlfn.IFS(I23="A",VLOOKUP(F23,F9数据库!C:Y,11,0),I23="B",VLOOKUP(F23,F9数据库!C:Y,17,0),I23="C",VLOOKUP(F23,F9数据库!C:Y,23,0))</f>
        <v>#N/A</v>
      </c>
      <c r="W23" s="18"/>
    </row>
    <row r="24" spans="1:23" x14ac:dyDescent="0.25">
      <c r="A24" s="22"/>
      <c r="B24" s="3"/>
      <c r="C24" s="3"/>
      <c r="D24" s="3"/>
      <c r="E24" s="18" t="e">
        <f t="shared" si="4"/>
        <v>#VALUE!</v>
      </c>
      <c r="F24" s="18" t="e">
        <f t="shared" si="4"/>
        <v>#VALUE!</v>
      </c>
      <c r="G24" s="18" t="str">
        <f t="shared" si="5"/>
        <v/>
      </c>
      <c r="H24" s="18" t="str">
        <f t="shared" si="5"/>
        <v/>
      </c>
      <c r="I24" s="18" t="str">
        <f t="shared" si="5"/>
        <v/>
      </c>
      <c r="J24" s="18" t="str">
        <f t="shared" si="5"/>
        <v/>
      </c>
      <c r="K24" s="18" t="str">
        <f t="shared" si="5"/>
        <v/>
      </c>
      <c r="L24" s="18" t="e">
        <f>VLOOKUP(F24,F9数据库!C:Y,3,0)</f>
        <v>#VALUE!</v>
      </c>
      <c r="M24" s="18" t="e">
        <f t="shared" si="2"/>
        <v>#VALUE!</v>
      </c>
      <c r="N24" s="19" t="e">
        <f t="shared" si="3"/>
        <v>#VALUE!</v>
      </c>
      <c r="O24" s="18" t="e">
        <f>VLOOKUP(F24,F9数据库!C:Y,4,0)</f>
        <v>#VALUE!</v>
      </c>
      <c r="P24" s="18" t="e">
        <f>VLOOKUP(G24,F9数据库!AA:AB,2,0)</f>
        <v>#N/A</v>
      </c>
      <c r="Q24" s="18"/>
      <c r="R24" s="18" t="e" cm="1">
        <f t="array" ref="R24">_xlfn.IFS(I24="A",VLOOKUP(F24,F9数据库!C:Y,7,0),I24="B",VLOOKUP(F24,F9数据库!C:Y,13,0),I24="C",VLOOKUP(F24,F9数据库!C:Y,19,0))</f>
        <v>#N/A</v>
      </c>
      <c r="S24" s="18" t="e" cm="1">
        <f t="array" ref="S24">_xlfn.IFS(I24="A",VLOOKUP(F24,F9数据库!C:Y,8,0),I24="B",VLOOKUP(F24,F9数据库!C:Y,14,0),I24="C",VLOOKUP(F24,F9数据库!C:Y,20,0))</f>
        <v>#N/A</v>
      </c>
      <c r="T24" s="19" t="e" cm="1">
        <f t="array" ref="T24">_xlfn.IFS(I24="A",VLOOKUP(F24,F9数据库!C:Y,9,0),I24="B",VLOOKUP(F24,F9数据库!C:Y,15,0),I24="C",VLOOKUP(F24,F9数据库!C:Y,21,0))*C24</f>
        <v>#N/A</v>
      </c>
      <c r="U24" s="18" t="e" cm="1">
        <f t="array" ref="U24">_xlfn.IFS(I24="A",VLOOKUP(F24,F9数据库!C:Y,10,0),I24="B",VLOOKUP(F24,F9数据库!C:Y,16,0),I24="C",VLOOKUP(F24,F9数据库!C:Y,22,0))</f>
        <v>#N/A</v>
      </c>
      <c r="V24" s="18" t="e" cm="1">
        <f t="array" ref="V24">_xlfn.IFS(I24="A",VLOOKUP(F24,F9数据库!C:Y,11,0),I24="B",VLOOKUP(F24,F9数据库!C:Y,17,0),I24="C",VLOOKUP(F24,F9数据库!C:Y,23,0))</f>
        <v>#N/A</v>
      </c>
      <c r="W24" s="18"/>
    </row>
    <row r="25" spans="1:23" x14ac:dyDescent="0.25">
      <c r="A25" s="22"/>
      <c r="B25" s="3"/>
      <c r="C25" s="3"/>
      <c r="D25" s="3"/>
      <c r="E25" s="18" t="e">
        <f t="shared" si="4"/>
        <v>#VALUE!</v>
      </c>
      <c r="F25" s="18" t="e">
        <f t="shared" si="4"/>
        <v>#VALUE!</v>
      </c>
      <c r="G25" s="18" t="str">
        <f t="shared" si="5"/>
        <v/>
      </c>
      <c r="H25" s="18" t="str">
        <f t="shared" si="5"/>
        <v/>
      </c>
      <c r="I25" s="18" t="str">
        <f t="shared" si="5"/>
        <v/>
      </c>
      <c r="J25" s="18" t="str">
        <f t="shared" si="5"/>
        <v/>
      </c>
      <c r="K25" s="18" t="str">
        <f t="shared" si="5"/>
        <v/>
      </c>
      <c r="L25" s="18" t="e">
        <f>VLOOKUP(F25,F9数据库!C:Y,3,0)</f>
        <v>#VALUE!</v>
      </c>
      <c r="M25" s="18" t="e">
        <f t="shared" si="2"/>
        <v>#VALUE!</v>
      </c>
      <c r="N25" s="19" t="e">
        <f t="shared" si="3"/>
        <v>#VALUE!</v>
      </c>
      <c r="O25" s="18" t="e">
        <f>VLOOKUP(F25,F9数据库!C:Y,4,0)</f>
        <v>#VALUE!</v>
      </c>
      <c r="P25" s="18" t="e">
        <f>VLOOKUP(G25,F9数据库!AA:AB,2,0)</f>
        <v>#N/A</v>
      </c>
      <c r="Q25" s="18"/>
      <c r="R25" s="18" t="e" cm="1">
        <f t="array" ref="R25">_xlfn.IFS(I25="A",VLOOKUP(F25,F9数据库!C:Y,7,0),I25="B",VLOOKUP(F25,F9数据库!C:Y,13,0),I25="C",VLOOKUP(F25,F9数据库!C:Y,19,0))</f>
        <v>#N/A</v>
      </c>
      <c r="S25" s="18" t="e" cm="1">
        <f t="array" ref="S25">_xlfn.IFS(I25="A",VLOOKUP(F25,F9数据库!C:Y,8,0),I25="B",VLOOKUP(F25,F9数据库!C:Y,14,0),I25="C",VLOOKUP(F25,F9数据库!C:Y,20,0))</f>
        <v>#N/A</v>
      </c>
      <c r="T25" s="19" t="e" cm="1">
        <f t="array" ref="T25">_xlfn.IFS(I25="A",VLOOKUP(F25,F9数据库!C:Y,9,0),I25="B",VLOOKUP(F25,F9数据库!C:Y,15,0),I25="C",VLOOKUP(F25,F9数据库!C:Y,21,0))*C25</f>
        <v>#N/A</v>
      </c>
      <c r="U25" s="18" t="e" cm="1">
        <f t="array" ref="U25">_xlfn.IFS(I25="A",VLOOKUP(F25,F9数据库!C:Y,10,0),I25="B",VLOOKUP(F25,F9数据库!C:Y,16,0),I25="C",VLOOKUP(F25,F9数据库!C:Y,22,0))</f>
        <v>#N/A</v>
      </c>
      <c r="V25" s="18" t="e" cm="1">
        <f t="array" ref="V25">_xlfn.IFS(I25="A",VLOOKUP(F25,F9数据库!C:Y,11,0),I25="B",VLOOKUP(F25,F9数据库!C:Y,17,0),I25="C",VLOOKUP(F25,F9数据库!C:Y,23,0))</f>
        <v>#N/A</v>
      </c>
      <c r="W25" s="18"/>
    </row>
    <row r="26" spans="1:23" x14ac:dyDescent="0.25">
      <c r="A26" s="22"/>
      <c r="B26" s="3"/>
      <c r="C26" s="3"/>
      <c r="D26" s="3"/>
      <c r="E26" s="18" t="e">
        <f t="shared" si="4"/>
        <v>#VALUE!</v>
      </c>
      <c r="F26" s="18" t="e">
        <f t="shared" si="4"/>
        <v>#VALUE!</v>
      </c>
      <c r="G26" s="18" t="str">
        <f t="shared" si="5"/>
        <v/>
      </c>
      <c r="H26" s="18" t="str">
        <f t="shared" si="5"/>
        <v/>
      </c>
      <c r="I26" s="18" t="str">
        <f t="shared" si="5"/>
        <v/>
      </c>
      <c r="J26" s="18" t="str">
        <f t="shared" si="5"/>
        <v/>
      </c>
      <c r="K26" s="18" t="str">
        <f t="shared" si="5"/>
        <v/>
      </c>
      <c r="L26" s="18" t="e">
        <f>VLOOKUP(F26,F9数据库!C:Y,3,0)</f>
        <v>#VALUE!</v>
      </c>
      <c r="M26" s="18" t="e">
        <f t="shared" si="2"/>
        <v>#VALUE!</v>
      </c>
      <c r="N26" s="19" t="e">
        <f t="shared" si="3"/>
        <v>#VALUE!</v>
      </c>
      <c r="O26" s="18" t="e">
        <f>VLOOKUP(F26,F9数据库!C:Y,4,0)</f>
        <v>#VALUE!</v>
      </c>
      <c r="P26" s="18" t="e">
        <f>VLOOKUP(G26,F9数据库!AA:AB,2,0)</f>
        <v>#N/A</v>
      </c>
      <c r="Q26" s="18"/>
      <c r="R26" s="18" t="e" cm="1">
        <f t="array" ref="R26">_xlfn.IFS(I26="A",VLOOKUP(F26,F9数据库!C:Y,7,0),I26="B",VLOOKUP(F26,F9数据库!C:Y,13,0),I26="C",VLOOKUP(F26,F9数据库!C:Y,19,0))</f>
        <v>#N/A</v>
      </c>
      <c r="S26" s="18" t="e" cm="1">
        <f t="array" ref="S26">_xlfn.IFS(I26="A",VLOOKUP(F26,F9数据库!C:Y,8,0),I26="B",VLOOKUP(F26,F9数据库!C:Y,14,0),I26="C",VLOOKUP(F26,F9数据库!C:Y,20,0))</f>
        <v>#N/A</v>
      </c>
      <c r="T26" s="19" t="e" cm="1">
        <f t="array" ref="T26">_xlfn.IFS(I26="A",VLOOKUP(F26,F9数据库!C:Y,9,0),I26="B",VLOOKUP(F26,F9数据库!C:Y,15,0),I26="C",VLOOKUP(F26,F9数据库!C:Y,21,0))*C26</f>
        <v>#N/A</v>
      </c>
      <c r="U26" s="18" t="e" cm="1">
        <f t="array" ref="U26">_xlfn.IFS(I26="A",VLOOKUP(F26,F9数据库!C:Y,10,0),I26="B",VLOOKUP(F26,F9数据库!C:Y,16,0),I26="C",VLOOKUP(F26,F9数据库!C:Y,22,0))</f>
        <v>#N/A</v>
      </c>
      <c r="V26" s="18" t="e" cm="1">
        <f t="array" ref="V26">_xlfn.IFS(I26="A",VLOOKUP(F26,F9数据库!C:Y,11,0),I26="B",VLOOKUP(F26,F9数据库!C:Y,17,0),I26="C",VLOOKUP(F26,F9数据库!C:Y,23,0))</f>
        <v>#N/A</v>
      </c>
      <c r="W26" s="18"/>
    </row>
    <row r="27" spans="1:23" x14ac:dyDescent="0.25">
      <c r="A27" s="22"/>
      <c r="B27" s="3"/>
      <c r="C27" s="3"/>
      <c r="D27" s="3"/>
      <c r="E27" s="18" t="e">
        <f t="shared" si="4"/>
        <v>#VALUE!</v>
      </c>
      <c r="F27" s="18" t="e">
        <f t="shared" si="4"/>
        <v>#VALUE!</v>
      </c>
      <c r="G27" s="18" t="str">
        <f t="shared" si="5"/>
        <v/>
      </c>
      <c r="H27" s="18" t="str">
        <f t="shared" si="5"/>
        <v/>
      </c>
      <c r="I27" s="18" t="str">
        <f t="shared" si="5"/>
        <v/>
      </c>
      <c r="J27" s="18" t="str">
        <f t="shared" si="5"/>
        <v/>
      </c>
      <c r="K27" s="18" t="str">
        <f t="shared" si="5"/>
        <v/>
      </c>
      <c r="L27" s="18" t="e">
        <f>VLOOKUP(F27,F9数据库!C:Y,3,0)</f>
        <v>#VALUE!</v>
      </c>
      <c r="M27" s="18" t="e">
        <f t="shared" si="2"/>
        <v>#VALUE!</v>
      </c>
      <c r="N27" s="19" t="e">
        <f t="shared" si="3"/>
        <v>#VALUE!</v>
      </c>
      <c r="O27" s="18" t="e">
        <f>VLOOKUP(F27,F9数据库!C:Y,4,0)</f>
        <v>#VALUE!</v>
      </c>
      <c r="P27" s="18" t="e">
        <f>VLOOKUP(G27,F9数据库!AA:AB,2,0)</f>
        <v>#N/A</v>
      </c>
      <c r="Q27" s="18"/>
      <c r="R27" s="18" t="e" cm="1">
        <f t="array" ref="R27">_xlfn.IFS(I27="A",VLOOKUP(F27,F9数据库!C:Y,7,0),I27="B",VLOOKUP(F27,F9数据库!C:Y,13,0),I27="C",VLOOKUP(F27,F9数据库!C:Y,19,0))</f>
        <v>#N/A</v>
      </c>
      <c r="S27" s="18" t="e" cm="1">
        <f t="array" ref="S27">_xlfn.IFS(I27="A",VLOOKUP(F27,F9数据库!C:Y,8,0),I27="B",VLOOKUP(F27,F9数据库!C:Y,14,0),I27="C",VLOOKUP(F27,F9数据库!C:Y,20,0))</f>
        <v>#N/A</v>
      </c>
      <c r="T27" s="19" t="e" cm="1">
        <f t="array" ref="T27">_xlfn.IFS(I27="A",VLOOKUP(F27,F9数据库!C:Y,9,0),I27="B",VLOOKUP(F27,F9数据库!C:Y,15,0),I27="C",VLOOKUP(F27,F9数据库!C:Y,21,0))*C27</f>
        <v>#N/A</v>
      </c>
      <c r="U27" s="18" t="e" cm="1">
        <f t="array" ref="U27">_xlfn.IFS(I27="A",VLOOKUP(F27,F9数据库!C:Y,10,0),I27="B",VLOOKUP(F27,F9数据库!C:Y,16,0),I27="C",VLOOKUP(F27,F9数据库!C:Y,22,0))</f>
        <v>#N/A</v>
      </c>
      <c r="V27" s="18" t="e" cm="1">
        <f t="array" ref="V27">_xlfn.IFS(I27="A",VLOOKUP(F27,F9数据库!C:Y,11,0),I27="B",VLOOKUP(F27,F9数据库!C:Y,17,0),I27="C",VLOOKUP(F27,F9数据库!C:Y,23,0))</f>
        <v>#N/A</v>
      </c>
      <c r="W27" s="18"/>
    </row>
    <row r="28" spans="1:23" x14ac:dyDescent="0.25">
      <c r="A28" s="22"/>
      <c r="B28" s="3"/>
      <c r="C28" s="3"/>
      <c r="D28" s="3"/>
      <c r="E28" s="18" t="e">
        <f t="shared" si="4"/>
        <v>#VALUE!</v>
      </c>
      <c r="F28" s="18" t="e">
        <f t="shared" si="4"/>
        <v>#VALUE!</v>
      </c>
      <c r="G28" s="18" t="str">
        <f t="shared" si="5"/>
        <v/>
      </c>
      <c r="H28" s="18" t="str">
        <f t="shared" si="5"/>
        <v/>
      </c>
      <c r="I28" s="18" t="str">
        <f t="shared" si="5"/>
        <v/>
      </c>
      <c r="J28" s="18" t="str">
        <f t="shared" si="5"/>
        <v/>
      </c>
      <c r="K28" s="18" t="str">
        <f t="shared" si="5"/>
        <v/>
      </c>
      <c r="L28" s="18" t="e">
        <f>VLOOKUP(F28,F9数据库!C:Y,3,0)</f>
        <v>#VALUE!</v>
      </c>
      <c r="M28" s="18" t="e">
        <f t="shared" si="2"/>
        <v>#VALUE!</v>
      </c>
      <c r="N28" s="19" t="e">
        <f t="shared" si="3"/>
        <v>#VALUE!</v>
      </c>
      <c r="O28" s="18" t="e">
        <f>VLOOKUP(F28,F9数据库!C:Y,4,0)</f>
        <v>#VALUE!</v>
      </c>
      <c r="P28" s="18" t="e">
        <f>VLOOKUP(G28,F9数据库!AA:AB,2,0)</f>
        <v>#N/A</v>
      </c>
      <c r="Q28" s="18"/>
      <c r="R28" s="18" t="e" cm="1">
        <f t="array" ref="R28">_xlfn.IFS(I28="A",VLOOKUP(F28,F9数据库!C:Y,7,0),I28="B",VLOOKUP(F28,F9数据库!C:Y,13,0),I28="C",VLOOKUP(F28,F9数据库!C:Y,19,0))</f>
        <v>#N/A</v>
      </c>
      <c r="S28" s="18" t="e" cm="1">
        <f t="array" ref="S28">_xlfn.IFS(I28="A",VLOOKUP(F28,F9数据库!C:Y,8,0),I28="B",VLOOKUP(F28,F9数据库!C:Y,14,0),I28="C",VLOOKUP(F28,F9数据库!C:Y,20,0))</f>
        <v>#N/A</v>
      </c>
      <c r="T28" s="19" t="e" cm="1">
        <f t="array" ref="T28">_xlfn.IFS(I28="A",VLOOKUP(F28,F9数据库!C:Y,9,0),I28="B",VLOOKUP(F28,F9数据库!C:Y,15,0),I28="C",VLOOKUP(F28,F9数据库!C:Y,21,0))*C28</f>
        <v>#N/A</v>
      </c>
      <c r="U28" s="18" t="e" cm="1">
        <f t="array" ref="U28">_xlfn.IFS(I28="A",VLOOKUP(F28,F9数据库!C:Y,10,0),I28="B",VLOOKUP(F28,F9数据库!C:Y,16,0),I28="C",VLOOKUP(F28,F9数据库!C:Y,22,0))</f>
        <v>#N/A</v>
      </c>
      <c r="V28" s="18" t="e" cm="1">
        <f t="array" ref="V28">_xlfn.IFS(I28="A",VLOOKUP(F28,F9数据库!C:Y,11,0),I28="B",VLOOKUP(F28,F9数据库!C:Y,17,0),I28="C",VLOOKUP(F28,F9数据库!C:Y,23,0))</f>
        <v>#N/A</v>
      </c>
      <c r="W28" s="18"/>
    </row>
    <row r="29" spans="1:23" x14ac:dyDescent="0.25">
      <c r="A29" s="22"/>
      <c r="B29" s="3"/>
      <c r="C29" s="3"/>
      <c r="D29" s="3"/>
      <c r="E29" s="18" t="e">
        <f t="shared" si="4"/>
        <v>#VALUE!</v>
      </c>
      <c r="F29" s="18" t="e">
        <f t="shared" si="4"/>
        <v>#VALUE!</v>
      </c>
      <c r="G29" s="18" t="str">
        <f t="shared" si="5"/>
        <v/>
      </c>
      <c r="H29" s="18" t="str">
        <f t="shared" si="5"/>
        <v/>
      </c>
      <c r="I29" s="18" t="str">
        <f t="shared" si="5"/>
        <v/>
      </c>
      <c r="J29" s="18" t="str">
        <f t="shared" si="5"/>
        <v/>
      </c>
      <c r="K29" s="18" t="str">
        <f t="shared" si="5"/>
        <v/>
      </c>
      <c r="L29" s="18" t="e">
        <f>VLOOKUP(F29,F9数据库!C:Y,3,0)</f>
        <v>#VALUE!</v>
      </c>
      <c r="M29" s="18" t="e">
        <f t="shared" si="2"/>
        <v>#VALUE!</v>
      </c>
      <c r="N29" s="19" t="e">
        <f t="shared" si="3"/>
        <v>#VALUE!</v>
      </c>
      <c r="O29" s="18" t="e">
        <f>VLOOKUP(F29,F9数据库!C:Y,4,0)</f>
        <v>#VALUE!</v>
      </c>
      <c r="P29" s="18" t="e">
        <f>VLOOKUP(G29,F9数据库!AA:AB,2,0)</f>
        <v>#N/A</v>
      </c>
      <c r="Q29" s="18"/>
      <c r="R29" s="18" t="e" cm="1">
        <f t="array" ref="R29">_xlfn.IFS(I29="A",VLOOKUP(F29,F9数据库!C:Y,7,0),I29="B",VLOOKUP(F29,F9数据库!C:Y,13,0),I29="C",VLOOKUP(F29,F9数据库!C:Y,19,0))</f>
        <v>#N/A</v>
      </c>
      <c r="S29" s="18" t="e" cm="1">
        <f t="array" ref="S29">_xlfn.IFS(I29="A",VLOOKUP(F29,F9数据库!C:Y,8,0),I29="B",VLOOKUP(F29,F9数据库!C:Y,14,0),I29="C",VLOOKUP(F29,F9数据库!C:Y,20,0))</f>
        <v>#N/A</v>
      </c>
      <c r="T29" s="19" t="e" cm="1">
        <f t="array" ref="T29">_xlfn.IFS(I29="A",VLOOKUP(F29,F9数据库!C:Y,9,0),I29="B",VLOOKUP(F29,F9数据库!C:Y,15,0),I29="C",VLOOKUP(F29,F9数据库!C:Y,21,0))*C29</f>
        <v>#N/A</v>
      </c>
      <c r="U29" s="18" t="e" cm="1">
        <f t="array" ref="U29">_xlfn.IFS(I29="A",VLOOKUP(F29,F9数据库!C:Y,10,0),I29="B",VLOOKUP(F29,F9数据库!C:Y,16,0),I29="C",VLOOKUP(F29,F9数据库!C:Y,22,0))</f>
        <v>#N/A</v>
      </c>
      <c r="V29" s="18" t="e" cm="1">
        <f t="array" ref="V29">_xlfn.IFS(I29="A",VLOOKUP(F29,F9数据库!C:Y,11,0),I29="B",VLOOKUP(F29,F9数据库!C:Y,17,0),I29="C",VLOOKUP(F29,F9数据库!C:Y,23,0))</f>
        <v>#N/A</v>
      </c>
      <c r="W29" s="18"/>
    </row>
    <row r="30" spans="1:23" x14ac:dyDescent="0.25">
      <c r="A30" s="22"/>
      <c r="B30" s="3"/>
      <c r="C30" s="3"/>
      <c r="D30" s="3"/>
      <c r="E30" s="18" t="e">
        <f t="shared" si="4"/>
        <v>#VALUE!</v>
      </c>
      <c r="F30" s="18" t="e">
        <f t="shared" si="4"/>
        <v>#VALUE!</v>
      </c>
      <c r="G30" s="18" t="str">
        <f t="shared" si="5"/>
        <v/>
      </c>
      <c r="H30" s="18" t="str">
        <f t="shared" si="5"/>
        <v/>
      </c>
      <c r="I30" s="18" t="str">
        <f t="shared" si="5"/>
        <v/>
      </c>
      <c r="J30" s="18" t="str">
        <f t="shared" si="5"/>
        <v/>
      </c>
      <c r="K30" s="18" t="str">
        <f t="shared" si="5"/>
        <v/>
      </c>
      <c r="L30" s="18" t="e">
        <f>VLOOKUP(F30,F9数据库!C:Y,3,0)</f>
        <v>#VALUE!</v>
      </c>
      <c r="M30" s="18" t="e">
        <f t="shared" si="2"/>
        <v>#VALUE!</v>
      </c>
      <c r="N30" s="19" t="e">
        <f t="shared" si="3"/>
        <v>#VALUE!</v>
      </c>
      <c r="O30" s="18" t="e">
        <f>VLOOKUP(F30,F9数据库!C:Y,4,0)</f>
        <v>#VALUE!</v>
      </c>
      <c r="P30" s="18" t="e">
        <f>VLOOKUP(G30,F9数据库!AA:AB,2,0)</f>
        <v>#N/A</v>
      </c>
      <c r="Q30" s="18"/>
      <c r="R30" s="18" t="e" cm="1">
        <f t="array" ref="R30">_xlfn.IFS(I30="A",VLOOKUP(F30,F9数据库!C:Y,7,0),I30="B",VLOOKUP(F30,F9数据库!C:Y,13,0),I30="C",VLOOKUP(F30,F9数据库!C:Y,19,0))</f>
        <v>#N/A</v>
      </c>
      <c r="S30" s="18" t="e" cm="1">
        <f t="array" ref="S30">_xlfn.IFS(I30="A",VLOOKUP(F30,F9数据库!C:Y,8,0),I30="B",VLOOKUP(F30,F9数据库!C:Y,14,0),I30="C",VLOOKUP(F30,F9数据库!C:Y,20,0))</f>
        <v>#N/A</v>
      </c>
      <c r="T30" s="19" t="e" cm="1">
        <f t="array" ref="T30">_xlfn.IFS(I30="A",VLOOKUP(F30,F9数据库!C:Y,9,0),I30="B",VLOOKUP(F30,F9数据库!C:Y,15,0),I30="C",VLOOKUP(F30,F9数据库!C:Y,21,0))*C30</f>
        <v>#N/A</v>
      </c>
      <c r="U30" s="18" t="e" cm="1">
        <f t="array" ref="U30">_xlfn.IFS(I30="A",VLOOKUP(F30,F9数据库!C:Y,10,0),I30="B",VLOOKUP(F30,F9数据库!C:Y,16,0),I30="C",VLOOKUP(F30,F9数据库!C:Y,22,0))</f>
        <v>#N/A</v>
      </c>
      <c r="V30" s="18" t="e" cm="1">
        <f t="array" ref="V30">_xlfn.IFS(I30="A",VLOOKUP(F30,F9数据库!C:Y,11,0),I30="B",VLOOKUP(F30,F9数据库!C:Y,17,0),I30="C",VLOOKUP(F30,F9数据库!C:Y,23,0))</f>
        <v>#N/A</v>
      </c>
      <c r="W30" s="18"/>
    </row>
    <row r="31" spans="1:23" x14ac:dyDescent="0.25">
      <c r="A31" s="22"/>
      <c r="B31" s="3"/>
      <c r="C31" s="3"/>
      <c r="D31" s="3"/>
      <c r="E31" s="18" t="e">
        <f t="shared" si="4"/>
        <v>#VALUE!</v>
      </c>
      <c r="F31" s="18" t="e">
        <f t="shared" si="4"/>
        <v>#VALUE!</v>
      </c>
      <c r="G31" s="18" t="str">
        <f t="shared" si="5"/>
        <v/>
      </c>
      <c r="H31" s="18" t="str">
        <f t="shared" si="5"/>
        <v/>
      </c>
      <c r="I31" s="18" t="str">
        <f t="shared" si="5"/>
        <v/>
      </c>
      <c r="J31" s="18" t="str">
        <f t="shared" si="5"/>
        <v/>
      </c>
      <c r="K31" s="18" t="str">
        <f t="shared" si="5"/>
        <v/>
      </c>
      <c r="L31" s="18" t="e">
        <f>VLOOKUP(F31,F9数据库!C:Y,3,0)</f>
        <v>#VALUE!</v>
      </c>
      <c r="M31" s="18" t="e">
        <f t="shared" si="2"/>
        <v>#VALUE!</v>
      </c>
      <c r="N31" s="19" t="e">
        <f t="shared" si="3"/>
        <v>#VALUE!</v>
      </c>
      <c r="O31" s="18" t="e">
        <f>VLOOKUP(F31,F9数据库!C:Y,4,0)</f>
        <v>#VALUE!</v>
      </c>
      <c r="P31" s="18" t="e">
        <f>VLOOKUP(G31,F9数据库!AA:AB,2,0)</f>
        <v>#N/A</v>
      </c>
      <c r="Q31" s="18"/>
      <c r="R31" s="18" t="e" cm="1">
        <f t="array" ref="R31">_xlfn.IFS(I31="A",VLOOKUP(F31,F9数据库!C:Y,7,0),I31="B",VLOOKUP(F31,F9数据库!C:Y,13,0),I31="C",VLOOKUP(F31,F9数据库!C:Y,19,0))</f>
        <v>#N/A</v>
      </c>
      <c r="S31" s="18" t="e" cm="1">
        <f t="array" ref="S31">_xlfn.IFS(I31="A",VLOOKUP(F31,F9数据库!C:Y,8,0),I31="B",VLOOKUP(F31,F9数据库!C:Y,14,0),I31="C",VLOOKUP(F31,F9数据库!C:Y,20,0))</f>
        <v>#N/A</v>
      </c>
      <c r="T31" s="19" t="e" cm="1">
        <f t="array" ref="T31">_xlfn.IFS(I31="A",VLOOKUP(F31,F9数据库!C:Y,9,0),I31="B",VLOOKUP(F31,F9数据库!C:Y,15,0),I31="C",VLOOKUP(F31,F9数据库!C:Y,21,0))*C31</f>
        <v>#N/A</v>
      </c>
      <c r="U31" s="18" t="e" cm="1">
        <f t="array" ref="U31">_xlfn.IFS(I31="A",VLOOKUP(F31,F9数据库!C:Y,10,0),I31="B",VLOOKUP(F31,F9数据库!C:Y,16,0),I31="C",VLOOKUP(F31,F9数据库!C:Y,22,0))</f>
        <v>#N/A</v>
      </c>
      <c r="V31" s="18" t="e" cm="1">
        <f t="array" ref="V31">_xlfn.IFS(I31="A",VLOOKUP(F31,F9数据库!C:Y,11,0),I31="B",VLOOKUP(F31,F9数据库!C:Y,17,0),I31="C",VLOOKUP(F31,F9数据库!C:Y,23,0))</f>
        <v>#N/A</v>
      </c>
      <c r="W31" s="18"/>
    </row>
    <row r="32" spans="1:23" x14ac:dyDescent="0.25">
      <c r="A32" s="22"/>
      <c r="B32" s="3"/>
      <c r="C32" s="3"/>
      <c r="D32" s="3"/>
      <c r="E32" s="18" t="e">
        <f t="shared" si="4"/>
        <v>#VALUE!</v>
      </c>
      <c r="F32" s="18" t="e">
        <f t="shared" si="4"/>
        <v>#VALUE!</v>
      </c>
      <c r="G32" s="18" t="str">
        <f t="shared" si="5"/>
        <v/>
      </c>
      <c r="H32" s="18" t="str">
        <f t="shared" si="5"/>
        <v/>
      </c>
      <c r="I32" s="18" t="str">
        <f t="shared" si="5"/>
        <v/>
      </c>
      <c r="J32" s="18" t="str">
        <f t="shared" si="5"/>
        <v/>
      </c>
      <c r="K32" s="18" t="str">
        <f t="shared" si="5"/>
        <v/>
      </c>
      <c r="L32" s="18" t="e">
        <f>VLOOKUP(F32,F9数据库!C:Y,3,0)</f>
        <v>#VALUE!</v>
      </c>
      <c r="M32" s="18" t="e">
        <f t="shared" si="2"/>
        <v>#VALUE!</v>
      </c>
      <c r="N32" s="19" t="e">
        <f t="shared" si="3"/>
        <v>#VALUE!</v>
      </c>
      <c r="O32" s="18" t="e">
        <f>VLOOKUP(F32,F9数据库!C:Y,4,0)</f>
        <v>#VALUE!</v>
      </c>
      <c r="P32" s="18" t="e">
        <f>VLOOKUP(G32,F9数据库!AA:AB,2,0)</f>
        <v>#N/A</v>
      </c>
      <c r="Q32" s="18"/>
      <c r="R32" s="18" t="e" cm="1">
        <f t="array" ref="R32">_xlfn.IFS(I32="A",VLOOKUP(F32,F9数据库!C:Y,7,0),I32="B",VLOOKUP(F32,F9数据库!C:Y,13,0),I32="C",VLOOKUP(F32,F9数据库!C:Y,19,0))</f>
        <v>#N/A</v>
      </c>
      <c r="S32" s="18" t="e" cm="1">
        <f t="array" ref="S32">_xlfn.IFS(I32="A",VLOOKUP(F32,F9数据库!C:Y,8,0),I32="B",VLOOKUP(F32,F9数据库!C:Y,14,0),I32="C",VLOOKUP(F32,F9数据库!C:Y,20,0))</f>
        <v>#N/A</v>
      </c>
      <c r="T32" s="19" t="e" cm="1">
        <f t="array" ref="T32">_xlfn.IFS(I32="A",VLOOKUP(F32,F9数据库!C:Y,9,0),I32="B",VLOOKUP(F32,F9数据库!C:Y,15,0),I32="C",VLOOKUP(F32,F9数据库!C:Y,21,0))*C32</f>
        <v>#N/A</v>
      </c>
      <c r="U32" s="18" t="e" cm="1">
        <f t="array" ref="U32">_xlfn.IFS(I32="A",VLOOKUP(F32,F9数据库!C:Y,10,0),I32="B",VLOOKUP(F32,F9数据库!C:Y,16,0),I32="C",VLOOKUP(F32,F9数据库!C:Y,22,0))</f>
        <v>#N/A</v>
      </c>
      <c r="V32" s="18" t="e" cm="1">
        <f t="array" ref="V32">_xlfn.IFS(I32="A",VLOOKUP(F32,F9数据库!C:Y,11,0),I32="B",VLOOKUP(F32,F9数据库!C:Y,17,0),I32="C",VLOOKUP(F32,F9数据库!C:Y,23,0))</f>
        <v>#N/A</v>
      </c>
      <c r="W32" s="18"/>
    </row>
    <row r="33" spans="1:23" x14ac:dyDescent="0.25">
      <c r="A33" s="22"/>
      <c r="B33" s="3"/>
      <c r="C33" s="3"/>
      <c r="D33" s="3"/>
      <c r="E33" s="18" t="e">
        <f t="shared" si="4"/>
        <v>#VALUE!</v>
      </c>
      <c r="F33" s="18" t="e">
        <f t="shared" si="4"/>
        <v>#VALUE!</v>
      </c>
      <c r="G33" s="18" t="str">
        <f t="shared" si="5"/>
        <v/>
      </c>
      <c r="H33" s="18" t="str">
        <f t="shared" si="5"/>
        <v/>
      </c>
      <c r="I33" s="18" t="str">
        <f t="shared" si="5"/>
        <v/>
      </c>
      <c r="J33" s="18" t="str">
        <f t="shared" si="5"/>
        <v/>
      </c>
      <c r="K33" s="18" t="str">
        <f t="shared" si="5"/>
        <v/>
      </c>
      <c r="L33" s="18" t="e">
        <f>VLOOKUP(F33,F9数据库!C:Y,3,0)</f>
        <v>#VALUE!</v>
      </c>
      <c r="M33" s="18" t="e">
        <f t="shared" si="2"/>
        <v>#VALUE!</v>
      </c>
      <c r="N33" s="19" t="e">
        <f t="shared" si="3"/>
        <v>#VALUE!</v>
      </c>
      <c r="O33" s="18" t="e">
        <f>VLOOKUP(F33,F9数据库!C:Y,4,0)</f>
        <v>#VALUE!</v>
      </c>
      <c r="P33" s="18" t="e">
        <f>VLOOKUP(G33,F9数据库!AA:AB,2,0)</f>
        <v>#N/A</v>
      </c>
      <c r="Q33" s="18"/>
      <c r="R33" s="18" t="e" cm="1">
        <f t="array" ref="R33">_xlfn.IFS(I33="A",VLOOKUP(F33,F9数据库!C:Y,7,0),I33="B",VLOOKUP(F33,F9数据库!C:Y,13,0),I33="C",VLOOKUP(F33,F9数据库!C:Y,19,0))</f>
        <v>#N/A</v>
      </c>
      <c r="S33" s="18" t="e" cm="1">
        <f t="array" ref="S33">_xlfn.IFS(I33="A",VLOOKUP(F33,F9数据库!C:Y,8,0),I33="B",VLOOKUP(F33,F9数据库!C:Y,14,0),I33="C",VLOOKUP(F33,F9数据库!C:Y,20,0))</f>
        <v>#N/A</v>
      </c>
      <c r="T33" s="19" t="e" cm="1">
        <f t="array" ref="T33">_xlfn.IFS(I33="A",VLOOKUP(F33,F9数据库!C:Y,9,0),I33="B",VLOOKUP(F33,F9数据库!C:Y,15,0),I33="C",VLOOKUP(F33,F9数据库!C:Y,21,0))*C33</f>
        <v>#N/A</v>
      </c>
      <c r="U33" s="18" t="e" cm="1">
        <f t="array" ref="U33">_xlfn.IFS(I33="A",VLOOKUP(F33,F9数据库!C:Y,10,0),I33="B",VLOOKUP(F33,F9数据库!C:Y,16,0),I33="C",VLOOKUP(F33,F9数据库!C:Y,22,0))</f>
        <v>#N/A</v>
      </c>
      <c r="V33" s="18" t="e" cm="1">
        <f t="array" ref="V33">_xlfn.IFS(I33="A",VLOOKUP(F33,F9数据库!C:Y,11,0),I33="B",VLOOKUP(F33,F9数据库!C:Y,17,0),I33="C",VLOOKUP(F33,F9数据库!C:Y,23,0))</f>
        <v>#N/A</v>
      </c>
      <c r="W33" s="18"/>
    </row>
    <row r="34" spans="1:23" x14ac:dyDescent="0.25">
      <c r="A34" s="22"/>
      <c r="B34" s="3"/>
      <c r="C34" s="3"/>
      <c r="D34" s="3"/>
      <c r="E34" s="18" t="e">
        <f t="shared" si="4"/>
        <v>#VALUE!</v>
      </c>
      <c r="F34" s="18" t="e">
        <f t="shared" si="4"/>
        <v>#VALUE!</v>
      </c>
      <c r="G34" s="18" t="str">
        <f t="shared" si="5"/>
        <v/>
      </c>
      <c r="H34" s="18" t="str">
        <f t="shared" si="5"/>
        <v/>
      </c>
      <c r="I34" s="18" t="str">
        <f t="shared" si="5"/>
        <v/>
      </c>
      <c r="J34" s="18" t="str">
        <f t="shared" si="5"/>
        <v/>
      </c>
      <c r="K34" s="18" t="str">
        <f t="shared" si="5"/>
        <v/>
      </c>
      <c r="L34" s="18" t="e">
        <f>VLOOKUP(F34,F9数据库!C:Y,3,0)</f>
        <v>#VALUE!</v>
      </c>
      <c r="M34" s="18" t="e">
        <f t="shared" si="2"/>
        <v>#VALUE!</v>
      </c>
      <c r="N34" s="19" t="e">
        <f t="shared" si="3"/>
        <v>#VALUE!</v>
      </c>
      <c r="O34" s="18" t="e">
        <f>VLOOKUP(F34,F9数据库!C:Y,4,0)</f>
        <v>#VALUE!</v>
      </c>
      <c r="P34" s="18" t="e">
        <f>VLOOKUP(G34,F9数据库!AA:AB,2,0)</f>
        <v>#N/A</v>
      </c>
      <c r="Q34" s="18"/>
      <c r="R34" s="18" t="e" cm="1">
        <f t="array" ref="R34">_xlfn.IFS(I34="A",VLOOKUP(F34,F9数据库!C:Y,7,0),I34="B",VLOOKUP(F34,F9数据库!C:Y,13,0),I34="C",VLOOKUP(F34,F9数据库!C:Y,19,0))</f>
        <v>#N/A</v>
      </c>
      <c r="S34" s="18" t="e" cm="1">
        <f t="array" ref="S34">_xlfn.IFS(I34="A",VLOOKUP(F34,F9数据库!C:Y,8,0),I34="B",VLOOKUP(F34,F9数据库!C:Y,14,0),I34="C",VLOOKUP(F34,F9数据库!C:Y,20,0))</f>
        <v>#N/A</v>
      </c>
      <c r="T34" s="19" t="e" cm="1">
        <f t="array" ref="T34">_xlfn.IFS(I34="A",VLOOKUP(F34,F9数据库!C:Y,9,0),I34="B",VLOOKUP(F34,F9数据库!C:Y,15,0),I34="C",VLOOKUP(F34,F9数据库!C:Y,21,0))*C34</f>
        <v>#N/A</v>
      </c>
      <c r="U34" s="18" t="e" cm="1">
        <f t="array" ref="U34">_xlfn.IFS(I34="A",VLOOKUP(F34,F9数据库!C:Y,10,0),I34="B",VLOOKUP(F34,F9数据库!C:Y,16,0),I34="C",VLOOKUP(F34,F9数据库!C:Y,22,0))</f>
        <v>#N/A</v>
      </c>
      <c r="V34" s="18" t="e" cm="1">
        <f t="array" ref="V34">_xlfn.IFS(I34="A",VLOOKUP(F34,F9数据库!C:Y,11,0),I34="B",VLOOKUP(F34,F9数据库!C:Y,17,0),I34="C",VLOOKUP(F34,F9数据库!C:Y,23,0))</f>
        <v>#N/A</v>
      </c>
      <c r="W34" s="18"/>
    </row>
    <row r="35" spans="1:23" x14ac:dyDescent="0.25">
      <c r="A35" s="22"/>
      <c r="B35" s="3"/>
      <c r="C35" s="3"/>
      <c r="D35" s="3"/>
      <c r="E35" s="18" t="e">
        <f t="shared" si="4"/>
        <v>#VALUE!</v>
      </c>
      <c r="F35" s="18" t="e">
        <f t="shared" si="4"/>
        <v>#VALUE!</v>
      </c>
      <c r="G35" s="18" t="str">
        <f t="shared" si="5"/>
        <v/>
      </c>
      <c r="H35" s="18" t="str">
        <f t="shared" si="5"/>
        <v/>
      </c>
      <c r="I35" s="18" t="str">
        <f t="shared" si="5"/>
        <v/>
      </c>
      <c r="J35" s="18" t="str">
        <f t="shared" si="5"/>
        <v/>
      </c>
      <c r="K35" s="18" t="str">
        <f t="shared" si="5"/>
        <v/>
      </c>
      <c r="L35" s="18" t="e">
        <f>VLOOKUP(F35,F9数据库!C:Y,3,0)</f>
        <v>#VALUE!</v>
      </c>
      <c r="M35" s="18" t="e">
        <f t="shared" si="2"/>
        <v>#VALUE!</v>
      </c>
      <c r="N35" s="19" t="e">
        <f t="shared" si="3"/>
        <v>#VALUE!</v>
      </c>
      <c r="O35" s="18" t="e">
        <f>VLOOKUP(F35,F9数据库!C:Y,4,0)</f>
        <v>#VALUE!</v>
      </c>
      <c r="P35" s="18" t="e">
        <f>VLOOKUP(G35,F9数据库!AA:AB,2,0)</f>
        <v>#N/A</v>
      </c>
      <c r="Q35" s="18"/>
      <c r="R35" s="18" t="e" cm="1">
        <f t="array" ref="R35">_xlfn.IFS(I35="A",VLOOKUP(F35,F9数据库!C:Y,7,0),I35="B",VLOOKUP(F35,F9数据库!C:Y,13,0),I35="C",VLOOKUP(F35,F9数据库!C:Y,19,0))</f>
        <v>#N/A</v>
      </c>
      <c r="S35" s="18" t="e" cm="1">
        <f t="array" ref="S35">_xlfn.IFS(I35="A",VLOOKUP(F35,F9数据库!C:Y,8,0),I35="B",VLOOKUP(F35,F9数据库!C:Y,14,0),I35="C",VLOOKUP(F35,F9数据库!C:Y,20,0))</f>
        <v>#N/A</v>
      </c>
      <c r="T35" s="19" t="e" cm="1">
        <f t="array" ref="T35">_xlfn.IFS(I35="A",VLOOKUP(F35,F9数据库!C:Y,9,0),I35="B",VLOOKUP(F35,F9数据库!C:Y,15,0),I35="C",VLOOKUP(F35,F9数据库!C:Y,21,0))*C35</f>
        <v>#N/A</v>
      </c>
      <c r="U35" s="18" t="e" cm="1">
        <f t="array" ref="U35">_xlfn.IFS(I35="A",VLOOKUP(F35,F9数据库!C:Y,10,0),I35="B",VLOOKUP(F35,F9数据库!C:Y,16,0),I35="C",VLOOKUP(F35,F9数据库!C:Y,22,0))</f>
        <v>#N/A</v>
      </c>
      <c r="V35" s="18" t="e" cm="1">
        <f t="array" ref="V35">_xlfn.IFS(I35="A",VLOOKUP(F35,F9数据库!C:Y,11,0),I35="B",VLOOKUP(F35,F9数据库!C:Y,17,0),I35="C",VLOOKUP(F35,F9数据库!C:Y,23,0))</f>
        <v>#N/A</v>
      </c>
      <c r="W35" s="18"/>
    </row>
    <row r="36" spans="1:23" x14ac:dyDescent="0.25">
      <c r="A36" s="22"/>
      <c r="B36" s="3"/>
      <c r="C36" s="3"/>
      <c r="D36" s="3"/>
      <c r="E36" s="18" t="e">
        <f t="shared" si="4"/>
        <v>#VALUE!</v>
      </c>
      <c r="F36" s="18" t="e">
        <f t="shared" si="4"/>
        <v>#VALUE!</v>
      </c>
      <c r="G36" s="18" t="str">
        <f t="shared" si="5"/>
        <v/>
      </c>
      <c r="H36" s="18" t="str">
        <f t="shared" si="5"/>
        <v/>
      </c>
      <c r="I36" s="18" t="str">
        <f t="shared" si="5"/>
        <v/>
      </c>
      <c r="J36" s="18" t="str">
        <f t="shared" si="5"/>
        <v/>
      </c>
      <c r="K36" s="18" t="str">
        <f t="shared" si="5"/>
        <v/>
      </c>
      <c r="L36" s="18" t="e">
        <f>VLOOKUP(F36,F9数据库!C:Y,3,0)</f>
        <v>#VALUE!</v>
      </c>
      <c r="M36" s="18" t="e">
        <f t="shared" si="2"/>
        <v>#VALUE!</v>
      </c>
      <c r="N36" s="19" t="e">
        <f t="shared" si="3"/>
        <v>#VALUE!</v>
      </c>
      <c r="O36" s="18" t="e">
        <f>VLOOKUP(F36,F9数据库!C:Y,4,0)</f>
        <v>#VALUE!</v>
      </c>
      <c r="P36" s="18" t="e">
        <f>VLOOKUP(G36,F9数据库!AA:AB,2,0)</f>
        <v>#N/A</v>
      </c>
      <c r="Q36" s="18"/>
      <c r="R36" s="18" t="e" cm="1">
        <f t="array" ref="R36">_xlfn.IFS(I36="A",VLOOKUP(F36,F9数据库!C:Y,7,0),I36="B",VLOOKUP(F36,F9数据库!C:Y,13,0),I36="C",VLOOKUP(F36,F9数据库!C:Y,19,0))</f>
        <v>#N/A</v>
      </c>
      <c r="S36" s="18" t="e" cm="1">
        <f t="array" ref="S36">_xlfn.IFS(I36="A",VLOOKUP(F36,F9数据库!C:Y,8,0),I36="B",VLOOKUP(F36,F9数据库!C:Y,14,0),I36="C",VLOOKUP(F36,F9数据库!C:Y,20,0))</f>
        <v>#N/A</v>
      </c>
      <c r="T36" s="19" t="e" cm="1">
        <f t="array" ref="T36">_xlfn.IFS(I36="A",VLOOKUP(F36,F9数据库!C:Y,9,0),I36="B",VLOOKUP(F36,F9数据库!C:Y,15,0),I36="C",VLOOKUP(F36,F9数据库!C:Y,21,0))*C36</f>
        <v>#N/A</v>
      </c>
      <c r="U36" s="18" t="e" cm="1">
        <f t="array" ref="U36">_xlfn.IFS(I36="A",VLOOKUP(F36,F9数据库!C:Y,10,0),I36="B",VLOOKUP(F36,F9数据库!C:Y,16,0),I36="C",VLOOKUP(F36,F9数据库!C:Y,22,0))</f>
        <v>#N/A</v>
      </c>
      <c r="V36" s="18" t="e" cm="1">
        <f t="array" ref="V36">_xlfn.IFS(I36="A",VLOOKUP(F36,F9数据库!C:Y,11,0),I36="B",VLOOKUP(F36,F9数据库!C:Y,17,0),I36="C",VLOOKUP(F36,F9数据库!C:Y,23,0))</f>
        <v>#N/A</v>
      </c>
      <c r="W36" s="18"/>
    </row>
    <row r="37" spans="1:23" x14ac:dyDescent="0.25">
      <c r="A37" s="22"/>
      <c r="B37" s="3"/>
      <c r="C37" s="3"/>
      <c r="D37" s="3"/>
      <c r="E37" s="18" t="e">
        <f t="shared" si="4"/>
        <v>#VALUE!</v>
      </c>
      <c r="F37" s="18" t="e">
        <f t="shared" si="4"/>
        <v>#VALUE!</v>
      </c>
      <c r="G37" s="18" t="str">
        <f t="shared" si="5"/>
        <v/>
      </c>
      <c r="H37" s="18" t="str">
        <f t="shared" si="5"/>
        <v/>
      </c>
      <c r="I37" s="18" t="str">
        <f t="shared" si="5"/>
        <v/>
      </c>
      <c r="J37" s="18" t="str">
        <f t="shared" si="5"/>
        <v/>
      </c>
      <c r="K37" s="18" t="str">
        <f t="shared" si="5"/>
        <v/>
      </c>
      <c r="L37" s="18" t="e">
        <f>VLOOKUP(F37,F9数据库!C:Y,3,0)</f>
        <v>#VALUE!</v>
      </c>
      <c r="M37" s="18" t="e">
        <f t="shared" si="2"/>
        <v>#VALUE!</v>
      </c>
      <c r="N37" s="19" t="e">
        <f t="shared" si="3"/>
        <v>#VALUE!</v>
      </c>
      <c r="O37" s="18" t="e">
        <f>VLOOKUP(F37,F9数据库!C:Y,4,0)</f>
        <v>#VALUE!</v>
      </c>
      <c r="P37" s="18" t="e">
        <f>VLOOKUP(G37,F9数据库!AA:AB,2,0)</f>
        <v>#N/A</v>
      </c>
      <c r="Q37" s="18"/>
      <c r="R37" s="18" t="e" cm="1">
        <f t="array" ref="R37">_xlfn.IFS(I37="A",VLOOKUP(F37,F9数据库!C:Y,7,0),I37="B",VLOOKUP(F37,F9数据库!C:Y,13,0),I37="C",VLOOKUP(F37,F9数据库!C:Y,19,0))</f>
        <v>#N/A</v>
      </c>
      <c r="S37" s="18" t="e" cm="1">
        <f t="array" ref="S37">_xlfn.IFS(I37="A",VLOOKUP(F37,F9数据库!C:Y,8,0),I37="B",VLOOKUP(F37,F9数据库!C:Y,14,0),I37="C",VLOOKUP(F37,F9数据库!C:Y,20,0))</f>
        <v>#N/A</v>
      </c>
      <c r="T37" s="19" t="e" cm="1">
        <f t="array" ref="T37">_xlfn.IFS(I37="A",VLOOKUP(F37,F9数据库!C:Y,9,0),I37="B",VLOOKUP(F37,F9数据库!C:Y,15,0),I37="C",VLOOKUP(F37,F9数据库!C:Y,21,0))*C37</f>
        <v>#N/A</v>
      </c>
      <c r="U37" s="18" t="e" cm="1">
        <f t="array" ref="U37">_xlfn.IFS(I37="A",VLOOKUP(F37,F9数据库!C:Y,10,0),I37="B",VLOOKUP(F37,F9数据库!C:Y,16,0),I37="C",VLOOKUP(F37,F9数据库!C:Y,22,0))</f>
        <v>#N/A</v>
      </c>
      <c r="V37" s="18" t="e" cm="1">
        <f t="array" ref="V37">_xlfn.IFS(I37="A",VLOOKUP(F37,F9数据库!C:Y,11,0),I37="B",VLOOKUP(F37,F9数据库!C:Y,17,0),I37="C",VLOOKUP(F37,F9数据库!C:Y,23,0))</f>
        <v>#N/A</v>
      </c>
      <c r="W37" s="18"/>
    </row>
    <row r="38" spans="1:23" x14ac:dyDescent="0.25">
      <c r="A38" s="22"/>
      <c r="B38" s="3"/>
      <c r="C38" s="3"/>
      <c r="D38" s="3"/>
      <c r="E38" s="18" t="e">
        <f t="shared" si="4"/>
        <v>#VALUE!</v>
      </c>
      <c r="F38" s="18" t="e">
        <f t="shared" si="4"/>
        <v>#VALUE!</v>
      </c>
      <c r="G38" s="18" t="str">
        <f t="shared" si="5"/>
        <v/>
      </c>
      <c r="H38" s="18" t="str">
        <f t="shared" si="5"/>
        <v/>
      </c>
      <c r="I38" s="18" t="str">
        <f t="shared" si="5"/>
        <v/>
      </c>
      <c r="J38" s="18" t="str">
        <f t="shared" si="5"/>
        <v/>
      </c>
      <c r="K38" s="18" t="str">
        <f t="shared" si="5"/>
        <v/>
      </c>
      <c r="L38" s="18" t="e">
        <f>VLOOKUP(F38,F9数据库!C:Y,3,0)</f>
        <v>#VALUE!</v>
      </c>
      <c r="M38" s="18" t="e">
        <f t="shared" si="2"/>
        <v>#VALUE!</v>
      </c>
      <c r="N38" s="19" t="e">
        <f t="shared" si="3"/>
        <v>#VALUE!</v>
      </c>
      <c r="O38" s="18" t="e">
        <f>VLOOKUP(F38,F9数据库!C:Y,4,0)</f>
        <v>#VALUE!</v>
      </c>
      <c r="P38" s="18" t="e">
        <f>VLOOKUP(G38,F9数据库!AA:AB,2,0)</f>
        <v>#N/A</v>
      </c>
      <c r="Q38" s="18"/>
      <c r="R38" s="18" t="e" cm="1">
        <f t="array" ref="R38">_xlfn.IFS(I38="A",VLOOKUP(F38,F9数据库!C:Y,7,0),I38="B",VLOOKUP(F38,F9数据库!C:Y,13,0),I38="C",VLOOKUP(F38,F9数据库!C:Y,19,0))</f>
        <v>#N/A</v>
      </c>
      <c r="S38" s="18" t="e" cm="1">
        <f t="array" ref="S38">_xlfn.IFS(I38="A",VLOOKUP(F38,F9数据库!C:Y,8,0),I38="B",VLOOKUP(F38,F9数据库!C:Y,14,0),I38="C",VLOOKUP(F38,F9数据库!C:Y,20,0))</f>
        <v>#N/A</v>
      </c>
      <c r="T38" s="19" t="e" cm="1">
        <f t="array" ref="T38">_xlfn.IFS(I38="A",VLOOKUP(F38,F9数据库!C:Y,9,0),I38="B",VLOOKUP(F38,F9数据库!C:Y,15,0),I38="C",VLOOKUP(F38,F9数据库!C:Y,21,0))*C38</f>
        <v>#N/A</v>
      </c>
      <c r="U38" s="18" t="e" cm="1">
        <f t="array" ref="U38">_xlfn.IFS(I38="A",VLOOKUP(F38,F9数据库!C:Y,10,0),I38="B",VLOOKUP(F38,F9数据库!C:Y,16,0),I38="C",VLOOKUP(F38,F9数据库!C:Y,22,0))</f>
        <v>#N/A</v>
      </c>
      <c r="V38" s="18" t="e" cm="1">
        <f t="array" ref="V38">_xlfn.IFS(I38="A",VLOOKUP(F38,F9数据库!C:Y,11,0),I38="B",VLOOKUP(F38,F9数据库!C:Y,17,0),I38="C",VLOOKUP(F38,F9数据库!C:Y,23,0))</f>
        <v>#N/A</v>
      </c>
      <c r="W38" s="18"/>
    </row>
    <row r="39" spans="1:23" x14ac:dyDescent="0.25">
      <c r="A39" s="22"/>
      <c r="B39" s="3"/>
      <c r="C39" s="3"/>
      <c r="D39" s="3"/>
      <c r="E39" s="18" t="e">
        <f t="shared" si="4"/>
        <v>#VALUE!</v>
      </c>
      <c r="F39" s="18" t="e">
        <f t="shared" si="4"/>
        <v>#VALUE!</v>
      </c>
      <c r="G39" s="18" t="str">
        <f t="shared" si="5"/>
        <v/>
      </c>
      <c r="H39" s="18" t="str">
        <f t="shared" si="5"/>
        <v/>
      </c>
      <c r="I39" s="18" t="str">
        <f t="shared" si="5"/>
        <v/>
      </c>
      <c r="J39" s="18" t="str">
        <f t="shared" si="5"/>
        <v/>
      </c>
      <c r="K39" s="18" t="str">
        <f t="shared" si="5"/>
        <v/>
      </c>
      <c r="L39" s="18" t="e">
        <f>VLOOKUP(F39,F9数据库!C:Y,3,0)</f>
        <v>#VALUE!</v>
      </c>
      <c r="M39" s="18" t="e">
        <f t="shared" si="2"/>
        <v>#VALUE!</v>
      </c>
      <c r="N39" s="19" t="e">
        <f t="shared" si="3"/>
        <v>#VALUE!</v>
      </c>
      <c r="O39" s="18" t="e">
        <f>VLOOKUP(F39,F9数据库!C:Y,4,0)</f>
        <v>#VALUE!</v>
      </c>
      <c r="P39" s="18" t="e">
        <f>VLOOKUP(G39,F9数据库!AA:AB,2,0)</f>
        <v>#N/A</v>
      </c>
      <c r="Q39" s="18"/>
      <c r="R39" s="18" t="e" cm="1">
        <f t="array" ref="R39">_xlfn.IFS(I39="A",VLOOKUP(F39,F9数据库!C:Y,7,0),I39="B",VLOOKUP(F39,F9数据库!C:Y,13,0),I39="C",VLOOKUP(F39,F9数据库!C:Y,19,0))</f>
        <v>#N/A</v>
      </c>
      <c r="S39" s="18" t="e" cm="1">
        <f t="array" ref="S39">_xlfn.IFS(I39="A",VLOOKUP(F39,F9数据库!C:Y,8,0),I39="B",VLOOKUP(F39,F9数据库!C:Y,14,0),I39="C",VLOOKUP(F39,F9数据库!C:Y,20,0))</f>
        <v>#N/A</v>
      </c>
      <c r="T39" s="19" t="e" cm="1">
        <f t="array" ref="T39">_xlfn.IFS(I39="A",VLOOKUP(F39,F9数据库!C:Y,9,0),I39="B",VLOOKUP(F39,F9数据库!C:Y,15,0),I39="C",VLOOKUP(F39,F9数据库!C:Y,21,0))*C39</f>
        <v>#N/A</v>
      </c>
      <c r="U39" s="18" t="e" cm="1">
        <f t="array" ref="U39">_xlfn.IFS(I39="A",VLOOKUP(F39,F9数据库!C:Y,10,0),I39="B",VLOOKUP(F39,F9数据库!C:Y,16,0),I39="C",VLOOKUP(F39,F9数据库!C:Y,22,0))</f>
        <v>#N/A</v>
      </c>
      <c r="V39" s="18" t="e" cm="1">
        <f t="array" ref="V39">_xlfn.IFS(I39="A",VLOOKUP(F39,F9数据库!C:Y,11,0),I39="B",VLOOKUP(F39,F9数据库!C:Y,17,0),I39="C",VLOOKUP(F39,F9数据库!C:Y,23,0))</f>
        <v>#N/A</v>
      </c>
      <c r="W39" s="18"/>
    </row>
    <row r="40" spans="1:23" x14ac:dyDescent="0.25">
      <c r="A40" s="22"/>
      <c r="B40" s="3"/>
      <c r="C40" s="3"/>
      <c r="D40" s="3"/>
      <c r="E40" s="18" t="e">
        <f t="shared" si="4"/>
        <v>#VALUE!</v>
      </c>
      <c r="F40" s="18" t="e">
        <f t="shared" si="4"/>
        <v>#VALUE!</v>
      </c>
      <c r="G40" s="18" t="str">
        <f t="shared" si="5"/>
        <v/>
      </c>
      <c r="H40" s="18" t="str">
        <f t="shared" si="5"/>
        <v/>
      </c>
      <c r="I40" s="18" t="str">
        <f t="shared" si="5"/>
        <v/>
      </c>
      <c r="J40" s="18" t="str">
        <f t="shared" si="5"/>
        <v/>
      </c>
      <c r="K40" s="18" t="str">
        <f t="shared" si="5"/>
        <v/>
      </c>
      <c r="L40" s="18" t="e">
        <f>VLOOKUP(F40,F9数据库!C:Y,3,0)</f>
        <v>#VALUE!</v>
      </c>
      <c r="M40" s="18" t="e">
        <f t="shared" si="2"/>
        <v>#VALUE!</v>
      </c>
      <c r="N40" s="19" t="e">
        <f t="shared" si="3"/>
        <v>#VALUE!</v>
      </c>
      <c r="O40" s="18" t="e">
        <f>VLOOKUP(F40,F9数据库!C:Y,4,0)</f>
        <v>#VALUE!</v>
      </c>
      <c r="P40" s="18" t="e">
        <f>VLOOKUP(G40,F9数据库!AA:AB,2,0)</f>
        <v>#N/A</v>
      </c>
      <c r="Q40" s="18"/>
      <c r="R40" s="18" t="e" cm="1">
        <f t="array" ref="R40">_xlfn.IFS(I40="A",VLOOKUP(F40,F9数据库!C:Y,7,0),I40="B",VLOOKUP(F40,F9数据库!C:Y,13,0),I40="C",VLOOKUP(F40,F9数据库!C:Y,19,0))</f>
        <v>#N/A</v>
      </c>
      <c r="S40" s="18" t="e" cm="1">
        <f t="array" ref="S40">_xlfn.IFS(I40="A",VLOOKUP(F40,F9数据库!C:Y,8,0),I40="B",VLOOKUP(F40,F9数据库!C:Y,14,0),I40="C",VLOOKUP(F40,F9数据库!C:Y,20,0))</f>
        <v>#N/A</v>
      </c>
      <c r="T40" s="19" t="e" cm="1">
        <f t="array" ref="T40">_xlfn.IFS(I40="A",VLOOKUP(F40,F9数据库!C:Y,9,0),I40="B",VLOOKUP(F40,F9数据库!C:Y,15,0),I40="C",VLOOKUP(F40,F9数据库!C:Y,21,0))*C40</f>
        <v>#N/A</v>
      </c>
      <c r="U40" s="18" t="e" cm="1">
        <f t="array" ref="U40">_xlfn.IFS(I40="A",VLOOKUP(F40,F9数据库!C:Y,10,0),I40="B",VLOOKUP(F40,F9数据库!C:Y,16,0),I40="C",VLOOKUP(F40,F9数据库!C:Y,22,0))</f>
        <v>#N/A</v>
      </c>
      <c r="V40" s="18" t="e" cm="1">
        <f t="array" ref="V40">_xlfn.IFS(I40="A",VLOOKUP(F40,F9数据库!C:Y,11,0),I40="B",VLOOKUP(F40,F9数据库!C:Y,17,0),I40="C",VLOOKUP(F40,F9数据库!C:Y,23,0))</f>
        <v>#N/A</v>
      </c>
      <c r="W40" s="18"/>
    </row>
    <row r="41" spans="1:23" x14ac:dyDescent="0.25">
      <c r="A41" s="22"/>
      <c r="B41" s="3"/>
      <c r="C41" s="3"/>
      <c r="D41" s="3"/>
      <c r="E41" s="18" t="e">
        <f t="shared" si="4"/>
        <v>#VALUE!</v>
      </c>
      <c r="F41" s="18" t="e">
        <f t="shared" si="4"/>
        <v>#VALUE!</v>
      </c>
      <c r="G41" s="18" t="str">
        <f t="shared" si="5"/>
        <v/>
      </c>
      <c r="H41" s="18" t="str">
        <f t="shared" si="5"/>
        <v/>
      </c>
      <c r="I41" s="18" t="str">
        <f t="shared" si="5"/>
        <v/>
      </c>
      <c r="J41" s="18" t="str">
        <f t="shared" si="5"/>
        <v/>
      </c>
      <c r="K41" s="18" t="str">
        <f t="shared" si="5"/>
        <v/>
      </c>
      <c r="L41" s="18" t="e">
        <f>VLOOKUP(F41,F9数据库!C:Y,3,0)</f>
        <v>#VALUE!</v>
      </c>
      <c r="M41" s="18" t="e">
        <f t="shared" si="2"/>
        <v>#VALUE!</v>
      </c>
      <c r="N41" s="19" t="e">
        <f t="shared" si="3"/>
        <v>#VALUE!</v>
      </c>
      <c r="O41" s="18" t="e">
        <f>VLOOKUP(F41,F9数据库!C:Y,4,0)</f>
        <v>#VALUE!</v>
      </c>
      <c r="P41" s="18" t="e">
        <f>VLOOKUP(G41,F9数据库!AA:AB,2,0)</f>
        <v>#N/A</v>
      </c>
      <c r="Q41" s="18"/>
      <c r="R41" s="18" t="e" cm="1">
        <f t="array" ref="R41">_xlfn.IFS(I41="A",VLOOKUP(F41,F9数据库!C:Y,7,0),I41="B",VLOOKUP(F41,F9数据库!C:Y,13,0),I41="C",VLOOKUP(F41,F9数据库!C:Y,19,0))</f>
        <v>#N/A</v>
      </c>
      <c r="S41" s="18" t="e" cm="1">
        <f t="array" ref="S41">_xlfn.IFS(I41="A",VLOOKUP(F41,F9数据库!C:Y,8,0),I41="B",VLOOKUP(F41,F9数据库!C:Y,14,0),I41="C",VLOOKUP(F41,F9数据库!C:Y,20,0))</f>
        <v>#N/A</v>
      </c>
      <c r="T41" s="19" t="e" cm="1">
        <f t="array" ref="T41">_xlfn.IFS(I41="A",VLOOKUP(F41,F9数据库!C:Y,9,0),I41="B",VLOOKUP(F41,F9数据库!C:Y,15,0),I41="C",VLOOKUP(F41,F9数据库!C:Y,21,0))*C41</f>
        <v>#N/A</v>
      </c>
      <c r="U41" s="18" t="e" cm="1">
        <f t="array" ref="U41">_xlfn.IFS(I41="A",VLOOKUP(F41,F9数据库!C:Y,10,0),I41="B",VLOOKUP(F41,F9数据库!C:Y,16,0),I41="C",VLOOKUP(F41,F9数据库!C:Y,22,0))</f>
        <v>#N/A</v>
      </c>
      <c r="V41" s="18" t="e" cm="1">
        <f t="array" ref="V41">_xlfn.IFS(I41="A",VLOOKUP(F41,F9数据库!C:Y,11,0),I41="B",VLOOKUP(F41,F9数据库!C:Y,17,0),I41="C",VLOOKUP(F41,F9数据库!C:Y,23,0))</f>
        <v>#N/A</v>
      </c>
      <c r="W41" s="18"/>
    </row>
    <row r="42" spans="1:23" x14ac:dyDescent="0.25">
      <c r="A42" s="22"/>
      <c r="B42" s="3"/>
      <c r="C42" s="3"/>
      <c r="D42" s="3"/>
      <c r="E42" s="18" t="e">
        <f t="shared" si="4"/>
        <v>#VALUE!</v>
      </c>
      <c r="F42" s="18" t="e">
        <f t="shared" si="4"/>
        <v>#VALUE!</v>
      </c>
      <c r="G42" s="18" t="str">
        <f t="shared" si="5"/>
        <v/>
      </c>
      <c r="H42" s="18" t="str">
        <f t="shared" si="5"/>
        <v/>
      </c>
      <c r="I42" s="18" t="str">
        <f t="shared" si="5"/>
        <v/>
      </c>
      <c r="J42" s="18" t="str">
        <f t="shared" si="5"/>
        <v/>
      </c>
      <c r="K42" s="18" t="str">
        <f t="shared" si="5"/>
        <v/>
      </c>
      <c r="L42" s="18" t="e">
        <f>VLOOKUP(F42,F9数据库!C:Y,3,0)</f>
        <v>#VALUE!</v>
      </c>
      <c r="M42" s="18" t="e">
        <f t="shared" si="2"/>
        <v>#VALUE!</v>
      </c>
      <c r="N42" s="19" t="e">
        <f t="shared" si="3"/>
        <v>#VALUE!</v>
      </c>
      <c r="O42" s="18" t="e">
        <f>VLOOKUP(F42,F9数据库!C:Y,4,0)</f>
        <v>#VALUE!</v>
      </c>
      <c r="P42" s="18" t="e">
        <f>VLOOKUP(G42,F9数据库!AA:AB,2,0)</f>
        <v>#N/A</v>
      </c>
      <c r="Q42" s="18"/>
      <c r="R42" s="18" t="e" cm="1">
        <f t="array" ref="R42">_xlfn.IFS(I42="A",VLOOKUP(F42,F9数据库!C:Y,7,0),I42="B",VLOOKUP(F42,F9数据库!C:Y,13,0),I42="C",VLOOKUP(F42,F9数据库!C:Y,19,0))</f>
        <v>#N/A</v>
      </c>
      <c r="S42" s="18" t="e" cm="1">
        <f t="array" ref="S42">_xlfn.IFS(I42="A",VLOOKUP(F42,F9数据库!C:Y,8,0),I42="B",VLOOKUP(F42,F9数据库!C:Y,14,0),I42="C",VLOOKUP(F42,F9数据库!C:Y,20,0))</f>
        <v>#N/A</v>
      </c>
      <c r="T42" s="19" t="e" cm="1">
        <f t="array" ref="T42">_xlfn.IFS(I42="A",VLOOKUP(F42,F9数据库!C:Y,9,0),I42="B",VLOOKUP(F42,F9数据库!C:Y,15,0),I42="C",VLOOKUP(F42,F9数据库!C:Y,21,0))*C42</f>
        <v>#N/A</v>
      </c>
      <c r="U42" s="18" t="e" cm="1">
        <f t="array" ref="U42">_xlfn.IFS(I42="A",VLOOKUP(F42,F9数据库!C:Y,10,0),I42="B",VLOOKUP(F42,F9数据库!C:Y,16,0),I42="C",VLOOKUP(F42,F9数据库!C:Y,22,0))</f>
        <v>#N/A</v>
      </c>
      <c r="V42" s="18" t="e" cm="1">
        <f t="array" ref="V42">_xlfn.IFS(I42="A",VLOOKUP(F42,F9数据库!C:Y,11,0),I42="B",VLOOKUP(F42,F9数据库!C:Y,17,0),I42="C",VLOOKUP(F42,F9数据库!C:Y,23,0))</f>
        <v>#N/A</v>
      </c>
      <c r="W42" s="18"/>
    </row>
    <row r="43" spans="1:23" x14ac:dyDescent="0.25">
      <c r="A43" s="22"/>
      <c r="B43" s="3"/>
      <c r="C43" s="3"/>
      <c r="D43" s="3"/>
      <c r="E43" s="18" t="e">
        <f t="shared" si="4"/>
        <v>#VALUE!</v>
      </c>
      <c r="F43" s="18" t="e">
        <f t="shared" si="4"/>
        <v>#VALUE!</v>
      </c>
      <c r="G43" s="18" t="str">
        <f t="shared" si="5"/>
        <v/>
      </c>
      <c r="H43" s="18" t="str">
        <f t="shared" si="5"/>
        <v/>
      </c>
      <c r="I43" s="18" t="str">
        <f t="shared" si="5"/>
        <v/>
      </c>
      <c r="J43" s="18" t="str">
        <f t="shared" si="5"/>
        <v/>
      </c>
      <c r="K43" s="18" t="str">
        <f t="shared" si="5"/>
        <v/>
      </c>
      <c r="L43" s="18" t="e">
        <f>VLOOKUP(F43,F9数据库!C:Y,3,0)</f>
        <v>#VALUE!</v>
      </c>
      <c r="M43" s="18" t="e">
        <f t="shared" si="2"/>
        <v>#VALUE!</v>
      </c>
      <c r="N43" s="19" t="e">
        <f t="shared" si="3"/>
        <v>#VALUE!</v>
      </c>
      <c r="O43" s="18" t="e">
        <f>VLOOKUP(F43,F9数据库!C:Y,4,0)</f>
        <v>#VALUE!</v>
      </c>
      <c r="P43" s="18" t="e">
        <f>VLOOKUP(G43,F9数据库!AA:AB,2,0)</f>
        <v>#N/A</v>
      </c>
      <c r="Q43" s="18"/>
      <c r="R43" s="18" t="e" cm="1">
        <f t="array" ref="R43">_xlfn.IFS(I43="A",VLOOKUP(F43,F9数据库!C:Y,7,0),I43="B",VLOOKUP(F43,F9数据库!C:Y,13,0),I43="C",VLOOKUP(F43,F9数据库!C:Y,19,0))</f>
        <v>#N/A</v>
      </c>
      <c r="S43" s="18" t="e" cm="1">
        <f t="array" ref="S43">_xlfn.IFS(I43="A",VLOOKUP(F43,F9数据库!C:Y,8,0),I43="B",VLOOKUP(F43,F9数据库!C:Y,14,0),I43="C",VLOOKUP(F43,F9数据库!C:Y,20,0))</f>
        <v>#N/A</v>
      </c>
      <c r="T43" s="19" t="e" cm="1">
        <f t="array" ref="T43">_xlfn.IFS(I43="A",VLOOKUP(F43,F9数据库!C:Y,9,0),I43="B",VLOOKUP(F43,F9数据库!C:Y,15,0),I43="C",VLOOKUP(F43,F9数据库!C:Y,21,0))*C43</f>
        <v>#N/A</v>
      </c>
      <c r="U43" s="18" t="e" cm="1">
        <f t="array" ref="U43">_xlfn.IFS(I43="A",VLOOKUP(F43,F9数据库!C:Y,10,0),I43="B",VLOOKUP(F43,F9数据库!C:Y,16,0),I43="C",VLOOKUP(F43,F9数据库!C:Y,22,0))</f>
        <v>#N/A</v>
      </c>
      <c r="V43" s="18" t="e" cm="1">
        <f t="array" ref="V43">_xlfn.IFS(I43="A",VLOOKUP(F43,F9数据库!C:Y,11,0),I43="B",VLOOKUP(F43,F9数据库!C:Y,17,0),I43="C",VLOOKUP(F43,F9数据库!C:Y,23,0))</f>
        <v>#N/A</v>
      </c>
      <c r="W43" s="18"/>
    </row>
    <row r="44" spans="1:23" x14ac:dyDescent="0.25">
      <c r="A44" s="22"/>
      <c r="B44" s="3"/>
      <c r="C44" s="3"/>
      <c r="D44" s="3"/>
      <c r="E44" s="18" t="e">
        <f t="shared" si="4"/>
        <v>#VALUE!</v>
      </c>
      <c r="F44" s="18" t="e">
        <f t="shared" si="4"/>
        <v>#VALUE!</v>
      </c>
      <c r="G44" s="18" t="str">
        <f t="shared" si="5"/>
        <v/>
      </c>
      <c r="H44" s="18" t="str">
        <f t="shared" si="5"/>
        <v/>
      </c>
      <c r="I44" s="18" t="str">
        <f t="shared" si="5"/>
        <v/>
      </c>
      <c r="J44" s="18" t="str">
        <f t="shared" si="5"/>
        <v/>
      </c>
      <c r="K44" s="18" t="str">
        <f t="shared" si="5"/>
        <v/>
      </c>
      <c r="L44" s="18" t="e">
        <f>VLOOKUP(F44,F9数据库!C:Y,3,0)</f>
        <v>#VALUE!</v>
      </c>
      <c r="M44" s="18" t="e">
        <f t="shared" si="2"/>
        <v>#VALUE!</v>
      </c>
      <c r="N44" s="19" t="e">
        <f t="shared" si="3"/>
        <v>#VALUE!</v>
      </c>
      <c r="O44" s="18" t="e">
        <f>VLOOKUP(F44,F9数据库!C:Y,4,0)</f>
        <v>#VALUE!</v>
      </c>
      <c r="P44" s="18" t="e">
        <f>VLOOKUP(G44,F9数据库!AA:AB,2,0)</f>
        <v>#N/A</v>
      </c>
      <c r="Q44" s="18"/>
      <c r="R44" s="18" t="e" cm="1">
        <f t="array" ref="R44">_xlfn.IFS(I44="A",VLOOKUP(F44,F9数据库!C:Y,7,0),I44="B",VLOOKUP(F44,F9数据库!C:Y,13,0),I44="C",VLOOKUP(F44,F9数据库!C:Y,19,0))</f>
        <v>#N/A</v>
      </c>
      <c r="S44" s="18" t="e" cm="1">
        <f t="array" ref="S44">_xlfn.IFS(I44="A",VLOOKUP(F44,F9数据库!C:Y,8,0),I44="B",VLOOKUP(F44,F9数据库!C:Y,14,0),I44="C",VLOOKUP(F44,F9数据库!C:Y,20,0))</f>
        <v>#N/A</v>
      </c>
      <c r="T44" s="19" t="e" cm="1">
        <f t="array" ref="T44">_xlfn.IFS(I44="A",VLOOKUP(F44,F9数据库!C:Y,9,0),I44="B",VLOOKUP(F44,F9数据库!C:Y,15,0),I44="C",VLOOKUP(F44,F9数据库!C:Y,21,0))*C44</f>
        <v>#N/A</v>
      </c>
      <c r="U44" s="18" t="e" cm="1">
        <f t="array" ref="U44">_xlfn.IFS(I44="A",VLOOKUP(F44,F9数据库!C:Y,10,0),I44="B",VLOOKUP(F44,F9数据库!C:Y,16,0),I44="C",VLOOKUP(F44,F9数据库!C:Y,22,0))</f>
        <v>#N/A</v>
      </c>
      <c r="V44" s="18" t="e" cm="1">
        <f t="array" ref="V44">_xlfn.IFS(I44="A",VLOOKUP(F44,F9数据库!C:Y,11,0),I44="B",VLOOKUP(F44,F9数据库!C:Y,17,0),I44="C",VLOOKUP(F44,F9数据库!C:Y,23,0))</f>
        <v>#N/A</v>
      </c>
      <c r="W44" s="18"/>
    </row>
    <row r="45" spans="1:23" x14ac:dyDescent="0.25">
      <c r="A45" s="22"/>
      <c r="B45" s="3"/>
      <c r="C45" s="3"/>
      <c r="D45" s="3"/>
      <c r="E45" s="18" t="e">
        <f t="shared" si="4"/>
        <v>#VALUE!</v>
      </c>
      <c r="F45" s="18" t="e">
        <f t="shared" si="4"/>
        <v>#VALUE!</v>
      </c>
      <c r="G45" s="18" t="str">
        <f t="shared" si="5"/>
        <v/>
      </c>
      <c r="H45" s="18" t="str">
        <f t="shared" si="5"/>
        <v/>
      </c>
      <c r="I45" s="18" t="str">
        <f t="shared" si="5"/>
        <v/>
      </c>
      <c r="J45" s="18" t="str">
        <f t="shared" si="5"/>
        <v/>
      </c>
      <c r="K45" s="18" t="str">
        <f t="shared" si="5"/>
        <v/>
      </c>
      <c r="L45" s="18" t="e">
        <f>VLOOKUP(F45,F9数据库!C:Y,3,0)</f>
        <v>#VALUE!</v>
      </c>
      <c r="M45" s="18" t="e">
        <f t="shared" si="2"/>
        <v>#VALUE!</v>
      </c>
      <c r="N45" s="19" t="e">
        <f t="shared" si="3"/>
        <v>#VALUE!</v>
      </c>
      <c r="O45" s="18" t="e">
        <f>VLOOKUP(F45,F9数据库!C:Y,4,0)</f>
        <v>#VALUE!</v>
      </c>
      <c r="P45" s="18" t="e">
        <f>VLOOKUP(G45,F9数据库!AA:AB,2,0)</f>
        <v>#N/A</v>
      </c>
      <c r="Q45" s="18"/>
      <c r="R45" s="18" t="e" cm="1">
        <f t="array" ref="R45">_xlfn.IFS(I45="A",VLOOKUP(F45,F9数据库!C:Y,7,0),I45="B",VLOOKUP(F45,F9数据库!C:Y,13,0),I45="C",VLOOKUP(F45,F9数据库!C:Y,19,0))</f>
        <v>#N/A</v>
      </c>
      <c r="S45" s="18" t="e" cm="1">
        <f t="array" ref="S45">_xlfn.IFS(I45="A",VLOOKUP(F45,F9数据库!C:Y,8,0),I45="B",VLOOKUP(F45,F9数据库!C:Y,14,0),I45="C",VLOOKUP(F45,F9数据库!C:Y,20,0))</f>
        <v>#N/A</v>
      </c>
      <c r="T45" s="19" t="e" cm="1">
        <f t="array" ref="T45">_xlfn.IFS(I45="A",VLOOKUP(F45,F9数据库!C:Y,9,0),I45="B",VLOOKUP(F45,F9数据库!C:Y,15,0),I45="C",VLOOKUP(F45,F9数据库!C:Y,21,0))*C45</f>
        <v>#N/A</v>
      </c>
      <c r="U45" s="18" t="e" cm="1">
        <f t="array" ref="U45">_xlfn.IFS(I45="A",VLOOKUP(F45,F9数据库!C:Y,10,0),I45="B",VLOOKUP(F45,F9数据库!C:Y,16,0),I45="C",VLOOKUP(F45,F9数据库!C:Y,22,0))</f>
        <v>#N/A</v>
      </c>
      <c r="V45" s="18" t="e" cm="1">
        <f t="array" ref="V45">_xlfn.IFS(I45="A",VLOOKUP(F45,F9数据库!C:Y,11,0),I45="B",VLOOKUP(F45,F9数据库!C:Y,17,0),I45="C",VLOOKUP(F45,F9数据库!C:Y,23,0))</f>
        <v>#N/A</v>
      </c>
      <c r="W45" s="18"/>
    </row>
    <row r="46" spans="1:23" x14ac:dyDescent="0.25">
      <c r="A46" s="22"/>
      <c r="B46" s="3"/>
      <c r="C46" s="3"/>
      <c r="D46" s="3"/>
      <c r="E46" s="18" t="e">
        <f t="shared" si="4"/>
        <v>#VALUE!</v>
      </c>
      <c r="F46" s="18" t="e">
        <f t="shared" si="4"/>
        <v>#VALUE!</v>
      </c>
      <c r="G46" s="18" t="str">
        <f t="shared" si="5"/>
        <v/>
      </c>
      <c r="H46" s="18" t="str">
        <f t="shared" si="5"/>
        <v/>
      </c>
      <c r="I46" s="18" t="str">
        <f t="shared" si="5"/>
        <v/>
      </c>
      <c r="J46" s="18" t="str">
        <f t="shared" si="5"/>
        <v/>
      </c>
      <c r="K46" s="18" t="str">
        <f t="shared" si="5"/>
        <v/>
      </c>
      <c r="L46" s="18" t="e">
        <f>VLOOKUP(F46,F9数据库!C:Y,3,0)</f>
        <v>#VALUE!</v>
      </c>
      <c r="M46" s="18" t="e">
        <f t="shared" si="2"/>
        <v>#VALUE!</v>
      </c>
      <c r="N46" s="19" t="e">
        <f t="shared" si="3"/>
        <v>#VALUE!</v>
      </c>
      <c r="O46" s="18" t="e">
        <f>VLOOKUP(F46,F9数据库!C:Y,4,0)</f>
        <v>#VALUE!</v>
      </c>
      <c r="P46" s="18" t="e">
        <f>VLOOKUP(G46,F9数据库!AA:AB,2,0)</f>
        <v>#N/A</v>
      </c>
      <c r="Q46" s="18"/>
      <c r="R46" s="18" t="e" cm="1">
        <f t="array" ref="R46">_xlfn.IFS(I46="A",VLOOKUP(F46,F9数据库!C:Y,7,0),I46="B",VLOOKUP(F46,F9数据库!C:Y,13,0),I46="C",VLOOKUP(F46,F9数据库!C:Y,19,0))</f>
        <v>#N/A</v>
      </c>
      <c r="S46" s="18" t="e" cm="1">
        <f t="array" ref="S46">_xlfn.IFS(I46="A",VLOOKUP(F46,F9数据库!C:Y,8,0),I46="B",VLOOKUP(F46,F9数据库!C:Y,14,0),I46="C",VLOOKUP(F46,F9数据库!C:Y,20,0))</f>
        <v>#N/A</v>
      </c>
      <c r="T46" s="19" t="e" cm="1">
        <f t="array" ref="T46">_xlfn.IFS(I46="A",VLOOKUP(F46,F9数据库!C:Y,9,0),I46="B",VLOOKUP(F46,F9数据库!C:Y,15,0),I46="C",VLOOKUP(F46,F9数据库!C:Y,21,0))*C46</f>
        <v>#N/A</v>
      </c>
      <c r="U46" s="18" t="e" cm="1">
        <f t="array" ref="U46">_xlfn.IFS(I46="A",VLOOKUP(F46,F9数据库!C:Y,10,0),I46="B",VLOOKUP(F46,F9数据库!C:Y,16,0),I46="C",VLOOKUP(F46,F9数据库!C:Y,22,0))</f>
        <v>#N/A</v>
      </c>
      <c r="V46" s="18" t="e" cm="1">
        <f t="array" ref="V46">_xlfn.IFS(I46="A",VLOOKUP(F46,F9数据库!C:Y,11,0),I46="B",VLOOKUP(F46,F9数据库!C:Y,17,0),I46="C",VLOOKUP(F46,F9数据库!C:Y,23,0))</f>
        <v>#N/A</v>
      </c>
      <c r="W46" s="18"/>
    </row>
    <row r="47" spans="1:23" x14ac:dyDescent="0.25">
      <c r="A47" s="22"/>
      <c r="B47" s="3"/>
      <c r="C47" s="3"/>
      <c r="D47" s="3"/>
      <c r="E47" s="18" t="e">
        <f t="shared" si="4"/>
        <v>#VALUE!</v>
      </c>
      <c r="F47" s="18" t="e">
        <f t="shared" si="4"/>
        <v>#VALUE!</v>
      </c>
      <c r="G47" s="18" t="str">
        <f t="shared" si="5"/>
        <v/>
      </c>
      <c r="H47" s="18" t="str">
        <f t="shared" si="5"/>
        <v/>
      </c>
      <c r="I47" s="18" t="str">
        <f t="shared" si="5"/>
        <v/>
      </c>
      <c r="J47" s="18" t="str">
        <f t="shared" si="5"/>
        <v/>
      </c>
      <c r="K47" s="18" t="str">
        <f t="shared" si="5"/>
        <v/>
      </c>
      <c r="L47" s="18" t="e">
        <f>VLOOKUP(F47,F9数据库!C:Y,3,0)</f>
        <v>#VALUE!</v>
      </c>
      <c r="M47" s="18" t="e">
        <f t="shared" si="2"/>
        <v>#VALUE!</v>
      </c>
      <c r="N47" s="19" t="e">
        <f t="shared" si="3"/>
        <v>#VALUE!</v>
      </c>
      <c r="O47" s="18" t="e">
        <f>VLOOKUP(F47,F9数据库!C:Y,4,0)</f>
        <v>#VALUE!</v>
      </c>
      <c r="P47" s="18" t="e">
        <f>VLOOKUP(G47,F9数据库!AA:AB,2,0)</f>
        <v>#N/A</v>
      </c>
      <c r="Q47" s="18"/>
      <c r="R47" s="18" t="e" cm="1">
        <f t="array" ref="R47">_xlfn.IFS(I47="A",VLOOKUP(F47,F9数据库!C:Y,7,0),I47="B",VLOOKUP(F47,F9数据库!C:Y,13,0),I47="C",VLOOKUP(F47,F9数据库!C:Y,19,0))</f>
        <v>#N/A</v>
      </c>
      <c r="S47" s="18" t="e" cm="1">
        <f t="array" ref="S47">_xlfn.IFS(I47="A",VLOOKUP(F47,F9数据库!C:Y,8,0),I47="B",VLOOKUP(F47,F9数据库!C:Y,14,0),I47="C",VLOOKUP(F47,F9数据库!C:Y,20,0))</f>
        <v>#N/A</v>
      </c>
      <c r="T47" s="19" t="e" cm="1">
        <f t="array" ref="T47">_xlfn.IFS(I47="A",VLOOKUP(F47,F9数据库!C:Y,9,0),I47="B",VLOOKUP(F47,F9数据库!C:Y,15,0),I47="C",VLOOKUP(F47,F9数据库!C:Y,21,0))*C47</f>
        <v>#N/A</v>
      </c>
      <c r="U47" s="18" t="e" cm="1">
        <f t="array" ref="U47">_xlfn.IFS(I47="A",VLOOKUP(F47,F9数据库!C:Y,10,0),I47="B",VLOOKUP(F47,F9数据库!C:Y,16,0),I47="C",VLOOKUP(F47,F9数据库!C:Y,22,0))</f>
        <v>#N/A</v>
      </c>
      <c r="V47" s="18" t="e" cm="1">
        <f t="array" ref="V47">_xlfn.IFS(I47="A",VLOOKUP(F47,F9数据库!C:Y,11,0),I47="B",VLOOKUP(F47,F9数据库!C:Y,17,0),I47="C",VLOOKUP(F47,F9数据库!C:Y,23,0))</f>
        <v>#N/A</v>
      </c>
      <c r="W47" s="18"/>
    </row>
    <row r="48" spans="1:23" x14ac:dyDescent="0.25">
      <c r="A48" s="22"/>
      <c r="B48" s="3"/>
      <c r="C48" s="3"/>
      <c r="D48" s="3"/>
      <c r="E48" s="18" t="e">
        <f t="shared" si="4"/>
        <v>#VALUE!</v>
      </c>
      <c r="F48" s="18" t="e">
        <f t="shared" si="4"/>
        <v>#VALUE!</v>
      </c>
      <c r="G48" s="18" t="str">
        <f t="shared" si="5"/>
        <v/>
      </c>
      <c r="H48" s="18" t="str">
        <f t="shared" si="5"/>
        <v/>
      </c>
      <c r="I48" s="18" t="str">
        <f t="shared" si="5"/>
        <v/>
      </c>
      <c r="J48" s="18" t="str">
        <f t="shared" si="5"/>
        <v/>
      </c>
      <c r="K48" s="18" t="str">
        <f t="shared" si="5"/>
        <v/>
      </c>
      <c r="L48" s="18" t="e">
        <f>VLOOKUP(F48,F9数据库!C:Y,3,0)</f>
        <v>#VALUE!</v>
      </c>
      <c r="M48" s="18" t="e">
        <f t="shared" si="2"/>
        <v>#VALUE!</v>
      </c>
      <c r="N48" s="19" t="e">
        <f t="shared" si="3"/>
        <v>#VALUE!</v>
      </c>
      <c r="O48" s="18" t="e">
        <f>VLOOKUP(F48,F9数据库!C:Y,4,0)</f>
        <v>#VALUE!</v>
      </c>
      <c r="P48" s="18" t="e">
        <f>VLOOKUP(G48,F9数据库!AA:AB,2,0)</f>
        <v>#N/A</v>
      </c>
      <c r="Q48" s="18"/>
      <c r="R48" s="18" t="e" cm="1">
        <f t="array" ref="R48">_xlfn.IFS(I48="A",VLOOKUP(F48,F9数据库!C:Y,7,0),I48="B",VLOOKUP(F48,F9数据库!C:Y,13,0),I48="C",VLOOKUP(F48,F9数据库!C:Y,19,0))</f>
        <v>#N/A</v>
      </c>
      <c r="S48" s="18" t="e" cm="1">
        <f t="array" ref="S48">_xlfn.IFS(I48="A",VLOOKUP(F48,F9数据库!C:Y,8,0),I48="B",VLOOKUP(F48,F9数据库!C:Y,14,0),I48="C",VLOOKUP(F48,F9数据库!C:Y,20,0))</f>
        <v>#N/A</v>
      </c>
      <c r="T48" s="19" t="e" cm="1">
        <f t="array" ref="T48">_xlfn.IFS(I48="A",VLOOKUP(F48,F9数据库!C:Y,9,0),I48="B",VLOOKUP(F48,F9数据库!C:Y,15,0),I48="C",VLOOKUP(F48,F9数据库!C:Y,21,0))*C48</f>
        <v>#N/A</v>
      </c>
      <c r="U48" s="18" t="e" cm="1">
        <f t="array" ref="U48">_xlfn.IFS(I48="A",VLOOKUP(F48,F9数据库!C:Y,10,0),I48="B",VLOOKUP(F48,F9数据库!C:Y,16,0),I48="C",VLOOKUP(F48,F9数据库!C:Y,22,0))</f>
        <v>#N/A</v>
      </c>
      <c r="V48" s="18" t="e" cm="1">
        <f t="array" ref="V48">_xlfn.IFS(I48="A",VLOOKUP(F48,F9数据库!C:Y,11,0),I48="B",VLOOKUP(F48,F9数据库!C:Y,17,0),I48="C",VLOOKUP(F48,F9数据库!C:Y,23,0))</f>
        <v>#N/A</v>
      </c>
      <c r="W48" s="18"/>
    </row>
    <row r="49" spans="1:23" x14ac:dyDescent="0.25">
      <c r="A49" s="22"/>
      <c r="B49" s="3"/>
      <c r="C49" s="3"/>
      <c r="D49" s="3"/>
      <c r="E49" s="18" t="e">
        <f t="shared" si="4"/>
        <v>#VALUE!</v>
      </c>
      <c r="F49" s="18" t="e">
        <f t="shared" si="4"/>
        <v>#VALUE!</v>
      </c>
      <c r="G49" s="18" t="str">
        <f t="shared" si="5"/>
        <v/>
      </c>
      <c r="H49" s="18" t="str">
        <f t="shared" si="5"/>
        <v/>
      </c>
      <c r="I49" s="18" t="str">
        <f t="shared" si="5"/>
        <v/>
      </c>
      <c r="J49" s="18" t="str">
        <f t="shared" si="5"/>
        <v/>
      </c>
      <c r="K49" s="18" t="str">
        <f t="shared" si="5"/>
        <v/>
      </c>
      <c r="L49" s="18" t="e">
        <f>VLOOKUP(F49,F9数据库!C:Y,3,0)</f>
        <v>#VALUE!</v>
      </c>
      <c r="M49" s="18" t="e">
        <f t="shared" si="2"/>
        <v>#VALUE!</v>
      </c>
      <c r="N49" s="19" t="e">
        <f t="shared" si="3"/>
        <v>#VALUE!</v>
      </c>
      <c r="O49" s="18" t="e">
        <f>VLOOKUP(F49,F9数据库!C:Y,4,0)</f>
        <v>#VALUE!</v>
      </c>
      <c r="P49" s="18" t="e">
        <f>VLOOKUP(G49,F9数据库!AA:AB,2,0)</f>
        <v>#N/A</v>
      </c>
      <c r="Q49" s="18"/>
      <c r="R49" s="18" t="e" cm="1">
        <f t="array" ref="R49">_xlfn.IFS(I49="A",VLOOKUP(F49,F9数据库!C:Y,7,0),I49="B",VLOOKUP(F49,F9数据库!C:Y,13,0),I49="C",VLOOKUP(F49,F9数据库!C:Y,19,0))</f>
        <v>#N/A</v>
      </c>
      <c r="S49" s="18" t="e" cm="1">
        <f t="array" ref="S49">_xlfn.IFS(I49="A",VLOOKUP(F49,F9数据库!C:Y,8,0),I49="B",VLOOKUP(F49,F9数据库!C:Y,14,0),I49="C",VLOOKUP(F49,F9数据库!C:Y,20,0))</f>
        <v>#N/A</v>
      </c>
      <c r="T49" s="19" t="e" cm="1">
        <f t="array" ref="T49">_xlfn.IFS(I49="A",VLOOKUP(F49,F9数据库!C:Y,9,0),I49="B",VLOOKUP(F49,F9数据库!C:Y,15,0),I49="C",VLOOKUP(F49,F9数据库!C:Y,21,0))*C49</f>
        <v>#N/A</v>
      </c>
      <c r="U49" s="18" t="e" cm="1">
        <f t="array" ref="U49">_xlfn.IFS(I49="A",VLOOKUP(F49,F9数据库!C:Y,10,0),I49="B",VLOOKUP(F49,F9数据库!C:Y,16,0),I49="C",VLOOKUP(F49,F9数据库!C:Y,22,0))</f>
        <v>#N/A</v>
      </c>
      <c r="V49" s="18" t="e" cm="1">
        <f t="array" ref="V49">_xlfn.IFS(I49="A",VLOOKUP(F49,F9数据库!C:Y,11,0),I49="B",VLOOKUP(F49,F9数据库!C:Y,17,0),I49="C",VLOOKUP(F49,F9数据库!C:Y,23,0))</f>
        <v>#N/A</v>
      </c>
      <c r="W49" s="18"/>
    </row>
    <row r="50" spans="1:23" x14ac:dyDescent="0.25">
      <c r="A50" s="22"/>
      <c r="B50" s="3"/>
      <c r="C50" s="3"/>
      <c r="D50" s="3"/>
      <c r="E50" s="18" t="e">
        <f t="shared" si="4"/>
        <v>#VALUE!</v>
      </c>
      <c r="F50" s="18" t="e">
        <f t="shared" si="4"/>
        <v>#VALUE!</v>
      </c>
      <c r="G50" s="18" t="str">
        <f t="shared" si="5"/>
        <v/>
      </c>
      <c r="H50" s="18" t="str">
        <f t="shared" si="5"/>
        <v/>
      </c>
      <c r="I50" s="18" t="str">
        <f t="shared" si="5"/>
        <v/>
      </c>
      <c r="J50" s="18" t="str">
        <f t="shared" si="5"/>
        <v/>
      </c>
      <c r="K50" s="18" t="str">
        <f t="shared" si="5"/>
        <v/>
      </c>
      <c r="L50" s="18" t="e">
        <f>VLOOKUP(F50,F9数据库!C:Y,3,0)</f>
        <v>#VALUE!</v>
      </c>
      <c r="M50" s="18" t="e">
        <f t="shared" si="2"/>
        <v>#VALUE!</v>
      </c>
      <c r="N50" s="19" t="e">
        <f t="shared" si="3"/>
        <v>#VALUE!</v>
      </c>
      <c r="O50" s="18" t="e">
        <f>VLOOKUP(F50,F9数据库!C:Y,4,0)</f>
        <v>#VALUE!</v>
      </c>
      <c r="P50" s="18" t="e">
        <f>VLOOKUP(G50,F9数据库!AA:AB,2,0)</f>
        <v>#N/A</v>
      </c>
      <c r="Q50" s="18"/>
      <c r="R50" s="18" t="e" cm="1">
        <f t="array" ref="R50">_xlfn.IFS(I50="A",VLOOKUP(F50,F9数据库!C:Y,7,0),I50="B",VLOOKUP(F50,F9数据库!C:Y,13,0),I50="C",VLOOKUP(F50,F9数据库!C:Y,19,0))</f>
        <v>#N/A</v>
      </c>
      <c r="S50" s="18" t="e" cm="1">
        <f t="array" ref="S50">_xlfn.IFS(I50="A",VLOOKUP(F50,F9数据库!C:Y,8,0),I50="B",VLOOKUP(F50,F9数据库!C:Y,14,0),I50="C",VLOOKUP(F50,F9数据库!C:Y,20,0))</f>
        <v>#N/A</v>
      </c>
      <c r="T50" s="19" t="e" cm="1">
        <f t="array" ref="T50">_xlfn.IFS(I50="A",VLOOKUP(F50,F9数据库!C:Y,9,0),I50="B",VLOOKUP(F50,F9数据库!C:Y,15,0),I50="C",VLOOKUP(F50,F9数据库!C:Y,21,0))*C50</f>
        <v>#N/A</v>
      </c>
      <c r="U50" s="18" t="e" cm="1">
        <f t="array" ref="U50">_xlfn.IFS(I50="A",VLOOKUP(F50,F9数据库!C:Y,10,0),I50="B",VLOOKUP(F50,F9数据库!C:Y,16,0),I50="C",VLOOKUP(F50,F9数据库!C:Y,22,0))</f>
        <v>#N/A</v>
      </c>
      <c r="V50" s="18" t="e" cm="1">
        <f t="array" ref="V50">_xlfn.IFS(I50="A",VLOOKUP(F50,F9数据库!C:Y,11,0),I50="B",VLOOKUP(F50,F9数据库!C:Y,17,0),I50="C",VLOOKUP(F50,F9数据库!C:Y,23,0))</f>
        <v>#N/A</v>
      </c>
      <c r="W50" s="18"/>
    </row>
    <row r="51" spans="1:23" x14ac:dyDescent="0.25">
      <c r="A51" s="22"/>
      <c r="B51" s="3"/>
      <c r="C51" s="3"/>
      <c r="D51" s="3"/>
      <c r="E51" s="18" t="e">
        <f t="shared" si="4"/>
        <v>#VALUE!</v>
      </c>
      <c r="F51" s="18" t="e">
        <f t="shared" si="4"/>
        <v>#VALUE!</v>
      </c>
      <c r="G51" s="18" t="str">
        <f t="shared" si="5"/>
        <v/>
      </c>
      <c r="H51" s="18" t="str">
        <f t="shared" si="5"/>
        <v/>
      </c>
      <c r="I51" s="18" t="str">
        <f t="shared" si="5"/>
        <v/>
      </c>
      <c r="J51" s="18" t="str">
        <f t="shared" si="5"/>
        <v/>
      </c>
      <c r="K51" s="18" t="str">
        <f t="shared" si="5"/>
        <v/>
      </c>
      <c r="L51" s="18" t="e">
        <f>VLOOKUP(F51,F9数据库!C:Y,3,0)</f>
        <v>#VALUE!</v>
      </c>
      <c r="M51" s="18" t="e">
        <f t="shared" si="2"/>
        <v>#VALUE!</v>
      </c>
      <c r="N51" s="19" t="e">
        <f t="shared" si="3"/>
        <v>#VALUE!</v>
      </c>
      <c r="O51" s="18" t="e">
        <f>VLOOKUP(F51,F9数据库!C:Y,4,0)</f>
        <v>#VALUE!</v>
      </c>
      <c r="P51" s="18" t="e">
        <f>VLOOKUP(G51,F9数据库!AA:AB,2,0)</f>
        <v>#N/A</v>
      </c>
      <c r="Q51" s="18"/>
      <c r="R51" s="18" t="e" cm="1">
        <f t="array" ref="R51">_xlfn.IFS(I51="A",VLOOKUP(F51,F9数据库!C:Y,7,0),I51="B",VLOOKUP(F51,F9数据库!C:Y,13,0),I51="C",VLOOKUP(F51,F9数据库!C:Y,19,0))</f>
        <v>#N/A</v>
      </c>
      <c r="S51" s="18" t="e" cm="1">
        <f t="array" ref="S51">_xlfn.IFS(I51="A",VLOOKUP(F51,F9数据库!C:Y,8,0),I51="B",VLOOKUP(F51,F9数据库!C:Y,14,0),I51="C",VLOOKUP(F51,F9数据库!C:Y,20,0))</f>
        <v>#N/A</v>
      </c>
      <c r="T51" s="19" t="e" cm="1">
        <f t="array" ref="T51">_xlfn.IFS(I51="A",VLOOKUP(F51,F9数据库!C:Y,9,0),I51="B",VLOOKUP(F51,F9数据库!C:Y,15,0),I51="C",VLOOKUP(F51,F9数据库!C:Y,21,0))*C51</f>
        <v>#N/A</v>
      </c>
      <c r="U51" s="18" t="e" cm="1">
        <f t="array" ref="U51">_xlfn.IFS(I51="A",VLOOKUP(F51,F9数据库!C:Y,10,0),I51="B",VLOOKUP(F51,F9数据库!C:Y,16,0),I51="C",VLOOKUP(F51,F9数据库!C:Y,22,0))</f>
        <v>#N/A</v>
      </c>
      <c r="V51" s="18" t="e" cm="1">
        <f t="array" ref="V51">_xlfn.IFS(I51="A",VLOOKUP(F51,F9数据库!C:Y,11,0),I51="B",VLOOKUP(F51,F9数据库!C:Y,17,0),I51="C",VLOOKUP(F51,F9数据库!C:Y,23,0))</f>
        <v>#N/A</v>
      </c>
      <c r="W51" s="18"/>
    </row>
    <row r="52" spans="1:23" x14ac:dyDescent="0.25">
      <c r="A52" s="22"/>
      <c r="B52" s="3"/>
      <c r="C52" s="3"/>
      <c r="D52" s="3"/>
      <c r="E52" s="18" t="e">
        <f t="shared" si="4"/>
        <v>#VALUE!</v>
      </c>
      <c r="F52" s="18" t="e">
        <f t="shared" si="4"/>
        <v>#VALUE!</v>
      </c>
      <c r="G52" s="18" t="str">
        <f t="shared" si="5"/>
        <v/>
      </c>
      <c r="H52" s="18" t="str">
        <f t="shared" si="5"/>
        <v/>
      </c>
      <c r="I52" s="18" t="str">
        <f t="shared" si="5"/>
        <v/>
      </c>
      <c r="J52" s="18" t="str">
        <f t="shared" si="5"/>
        <v/>
      </c>
      <c r="K52" s="18" t="str">
        <f t="shared" si="5"/>
        <v/>
      </c>
      <c r="L52" s="18" t="e">
        <f>VLOOKUP(F52,F9数据库!C:Y,3,0)</f>
        <v>#VALUE!</v>
      </c>
      <c r="M52" s="18" t="e">
        <f t="shared" si="2"/>
        <v>#VALUE!</v>
      </c>
      <c r="N52" s="19" t="e">
        <f t="shared" si="3"/>
        <v>#VALUE!</v>
      </c>
      <c r="O52" s="18" t="e">
        <f>VLOOKUP(F52,F9数据库!C:Y,4,0)</f>
        <v>#VALUE!</v>
      </c>
      <c r="P52" s="18" t="e">
        <f>VLOOKUP(G52,F9数据库!AA:AB,2,0)</f>
        <v>#N/A</v>
      </c>
      <c r="Q52" s="18"/>
      <c r="R52" s="18" t="e" cm="1">
        <f t="array" ref="R52">_xlfn.IFS(I52="A",VLOOKUP(F52,F9数据库!C:Y,7,0),I52="B",VLOOKUP(F52,F9数据库!C:Y,13,0),I52="C",VLOOKUP(F52,F9数据库!C:Y,19,0))</f>
        <v>#N/A</v>
      </c>
      <c r="S52" s="18" t="e" cm="1">
        <f t="array" ref="S52">_xlfn.IFS(I52="A",VLOOKUP(F52,F9数据库!C:Y,8,0),I52="B",VLOOKUP(F52,F9数据库!C:Y,14,0),I52="C",VLOOKUP(F52,F9数据库!C:Y,20,0))</f>
        <v>#N/A</v>
      </c>
      <c r="T52" s="19" t="e" cm="1">
        <f t="array" ref="T52">_xlfn.IFS(I52="A",VLOOKUP(F52,F9数据库!C:Y,9,0),I52="B",VLOOKUP(F52,F9数据库!C:Y,15,0),I52="C",VLOOKUP(F52,F9数据库!C:Y,21,0))*C52</f>
        <v>#N/A</v>
      </c>
      <c r="U52" s="18" t="e" cm="1">
        <f t="array" ref="U52">_xlfn.IFS(I52="A",VLOOKUP(F52,F9数据库!C:Y,10,0),I52="B",VLOOKUP(F52,F9数据库!C:Y,16,0),I52="C",VLOOKUP(F52,F9数据库!C:Y,22,0))</f>
        <v>#N/A</v>
      </c>
      <c r="V52" s="18" t="e" cm="1">
        <f t="array" ref="V52">_xlfn.IFS(I52="A",VLOOKUP(F52,F9数据库!C:Y,11,0),I52="B",VLOOKUP(F52,F9数据库!C:Y,17,0),I52="C",VLOOKUP(F52,F9数据库!C:Y,23,0))</f>
        <v>#N/A</v>
      </c>
      <c r="W52" s="18"/>
    </row>
    <row r="53" spans="1:23" x14ac:dyDescent="0.25">
      <c r="A53" s="22"/>
      <c r="B53" s="3"/>
      <c r="C53" s="3"/>
      <c r="D53" s="3"/>
      <c r="E53" s="18" t="e">
        <f t="shared" si="4"/>
        <v>#VALUE!</v>
      </c>
      <c r="F53" s="18" t="e">
        <f t="shared" si="4"/>
        <v>#VALUE!</v>
      </c>
      <c r="G53" s="18" t="str">
        <f t="shared" si="5"/>
        <v/>
      </c>
      <c r="H53" s="18" t="str">
        <f t="shared" si="5"/>
        <v/>
      </c>
      <c r="I53" s="18" t="str">
        <f t="shared" si="5"/>
        <v/>
      </c>
      <c r="J53" s="18" t="str">
        <f t="shared" si="5"/>
        <v/>
      </c>
      <c r="K53" s="18" t="str">
        <f t="shared" si="5"/>
        <v/>
      </c>
      <c r="L53" s="18" t="e">
        <f>VLOOKUP(F53,F9数据库!C:Y,3,0)</f>
        <v>#VALUE!</v>
      </c>
      <c r="M53" s="18" t="e">
        <f t="shared" si="2"/>
        <v>#VALUE!</v>
      </c>
      <c r="N53" s="19" t="e">
        <f t="shared" si="3"/>
        <v>#VALUE!</v>
      </c>
      <c r="O53" s="18" t="e">
        <f>VLOOKUP(F53,F9数据库!C:Y,4,0)</f>
        <v>#VALUE!</v>
      </c>
      <c r="P53" s="18" t="e">
        <f>VLOOKUP(G53,F9数据库!AA:AB,2,0)</f>
        <v>#N/A</v>
      </c>
      <c r="Q53" s="18"/>
      <c r="R53" s="18" t="e" cm="1">
        <f t="array" ref="R53">_xlfn.IFS(I53="A",VLOOKUP(F53,F9数据库!C:Y,7,0),I53="B",VLOOKUP(F53,F9数据库!C:Y,13,0),I53="C",VLOOKUP(F53,F9数据库!C:Y,19,0))</f>
        <v>#N/A</v>
      </c>
      <c r="S53" s="18" t="e" cm="1">
        <f t="array" ref="S53">_xlfn.IFS(I53="A",VLOOKUP(F53,F9数据库!C:Y,8,0),I53="B",VLOOKUP(F53,F9数据库!C:Y,14,0),I53="C",VLOOKUP(F53,F9数据库!C:Y,20,0))</f>
        <v>#N/A</v>
      </c>
      <c r="T53" s="19" t="e" cm="1">
        <f t="array" ref="T53">_xlfn.IFS(I53="A",VLOOKUP(F53,F9数据库!C:Y,9,0),I53="B",VLOOKUP(F53,F9数据库!C:Y,15,0),I53="C",VLOOKUP(F53,F9数据库!C:Y,21,0))*C53</f>
        <v>#N/A</v>
      </c>
      <c r="U53" s="18" t="e" cm="1">
        <f t="array" ref="U53">_xlfn.IFS(I53="A",VLOOKUP(F53,F9数据库!C:Y,10,0),I53="B",VLOOKUP(F53,F9数据库!C:Y,16,0),I53="C",VLOOKUP(F53,F9数据库!C:Y,22,0))</f>
        <v>#N/A</v>
      </c>
      <c r="V53" s="18" t="e" cm="1">
        <f t="array" ref="V53">_xlfn.IFS(I53="A",VLOOKUP(F53,F9数据库!C:Y,11,0),I53="B",VLOOKUP(F53,F9数据库!C:Y,17,0),I53="C",VLOOKUP(F53,F9数据库!C:Y,23,0))</f>
        <v>#N/A</v>
      </c>
      <c r="W53" s="18"/>
    </row>
    <row r="54" spans="1:23" x14ac:dyDescent="0.25">
      <c r="A54" s="22"/>
      <c r="B54" s="3"/>
      <c r="C54" s="3"/>
      <c r="D54" s="3"/>
      <c r="E54" s="18" t="e">
        <f t="shared" si="4"/>
        <v>#VALUE!</v>
      </c>
      <c r="F54" s="18" t="e">
        <f t="shared" si="4"/>
        <v>#VALUE!</v>
      </c>
      <c r="G54" s="18" t="str">
        <f t="shared" si="5"/>
        <v/>
      </c>
      <c r="H54" s="18" t="str">
        <f t="shared" si="5"/>
        <v/>
      </c>
      <c r="I54" s="18" t="str">
        <f t="shared" si="5"/>
        <v/>
      </c>
      <c r="J54" s="18" t="str">
        <f t="shared" si="5"/>
        <v/>
      </c>
      <c r="K54" s="18" t="str">
        <f t="shared" si="5"/>
        <v/>
      </c>
      <c r="L54" s="18" t="e">
        <f>VLOOKUP(F54,F9数据库!C:Y,3,0)</f>
        <v>#VALUE!</v>
      </c>
      <c r="M54" s="18" t="e">
        <f t="shared" si="2"/>
        <v>#VALUE!</v>
      </c>
      <c r="N54" s="19" t="e">
        <f t="shared" si="3"/>
        <v>#VALUE!</v>
      </c>
      <c r="O54" s="18" t="e">
        <f>VLOOKUP(F54,F9数据库!C:Y,4,0)</f>
        <v>#VALUE!</v>
      </c>
      <c r="P54" s="18" t="e">
        <f>VLOOKUP(G54,F9数据库!AA:AB,2,0)</f>
        <v>#N/A</v>
      </c>
      <c r="Q54" s="18"/>
      <c r="R54" s="18" t="e" cm="1">
        <f t="array" ref="R54">_xlfn.IFS(I54="A",VLOOKUP(F54,F9数据库!C:Y,7,0),I54="B",VLOOKUP(F54,F9数据库!C:Y,13,0),I54="C",VLOOKUP(F54,F9数据库!C:Y,19,0))</f>
        <v>#N/A</v>
      </c>
      <c r="S54" s="18" t="e" cm="1">
        <f t="array" ref="S54">_xlfn.IFS(I54="A",VLOOKUP(F54,F9数据库!C:Y,8,0),I54="B",VLOOKUP(F54,F9数据库!C:Y,14,0),I54="C",VLOOKUP(F54,F9数据库!C:Y,20,0))</f>
        <v>#N/A</v>
      </c>
      <c r="T54" s="19" t="e" cm="1">
        <f t="array" ref="T54">_xlfn.IFS(I54="A",VLOOKUP(F54,F9数据库!C:Y,9,0),I54="B",VLOOKUP(F54,F9数据库!C:Y,15,0),I54="C",VLOOKUP(F54,F9数据库!C:Y,21,0))*C54</f>
        <v>#N/A</v>
      </c>
      <c r="U54" s="18" t="e" cm="1">
        <f t="array" ref="U54">_xlfn.IFS(I54="A",VLOOKUP(F54,F9数据库!C:Y,10,0),I54="B",VLOOKUP(F54,F9数据库!C:Y,16,0),I54="C",VLOOKUP(F54,F9数据库!C:Y,22,0))</f>
        <v>#N/A</v>
      </c>
      <c r="V54" s="18" t="e" cm="1">
        <f t="array" ref="V54">_xlfn.IFS(I54="A",VLOOKUP(F54,F9数据库!C:Y,11,0),I54="B",VLOOKUP(F54,F9数据库!C:Y,17,0),I54="C",VLOOKUP(F54,F9数据库!C:Y,23,0))</f>
        <v>#N/A</v>
      </c>
      <c r="W54" s="18"/>
    </row>
    <row r="55" spans="1:23" x14ac:dyDescent="0.25">
      <c r="A55" s="22"/>
      <c r="B55" s="3"/>
      <c r="C55" s="3"/>
      <c r="D55" s="3"/>
      <c r="E55" s="18" t="e">
        <f t="shared" si="4"/>
        <v>#VALUE!</v>
      </c>
      <c r="F55" s="18" t="e">
        <f t="shared" si="4"/>
        <v>#VALUE!</v>
      </c>
      <c r="G55" s="18" t="str">
        <f t="shared" si="5"/>
        <v/>
      </c>
      <c r="H55" s="18" t="str">
        <f t="shared" si="5"/>
        <v/>
      </c>
      <c r="I55" s="18" t="str">
        <f t="shared" si="5"/>
        <v/>
      </c>
      <c r="J55" s="18" t="str">
        <f t="shared" si="5"/>
        <v/>
      </c>
      <c r="K55" s="18" t="str">
        <f t="shared" si="5"/>
        <v/>
      </c>
      <c r="L55" s="18" t="e">
        <f>VLOOKUP(F55,F9数据库!C:Y,3,0)</f>
        <v>#VALUE!</v>
      </c>
      <c r="M55" s="18" t="e">
        <f t="shared" si="2"/>
        <v>#VALUE!</v>
      </c>
      <c r="N55" s="19" t="e">
        <f t="shared" si="3"/>
        <v>#VALUE!</v>
      </c>
      <c r="O55" s="18" t="e">
        <f>VLOOKUP(F55,F9数据库!C:Y,4,0)</f>
        <v>#VALUE!</v>
      </c>
      <c r="P55" s="18" t="e">
        <f>VLOOKUP(G55,F9数据库!AA:AB,2,0)</f>
        <v>#N/A</v>
      </c>
      <c r="Q55" s="18"/>
      <c r="R55" s="18" t="e" cm="1">
        <f t="array" ref="R55">_xlfn.IFS(I55="A",VLOOKUP(F55,F9数据库!C:Y,7,0),I55="B",VLOOKUP(F55,F9数据库!C:Y,13,0),I55="C",VLOOKUP(F55,F9数据库!C:Y,19,0))</f>
        <v>#N/A</v>
      </c>
      <c r="S55" s="18" t="e" cm="1">
        <f t="array" ref="S55">_xlfn.IFS(I55="A",VLOOKUP(F55,F9数据库!C:Y,8,0),I55="B",VLOOKUP(F55,F9数据库!C:Y,14,0),I55="C",VLOOKUP(F55,F9数据库!C:Y,20,0))</f>
        <v>#N/A</v>
      </c>
      <c r="T55" s="19" t="e" cm="1">
        <f t="array" ref="T55">_xlfn.IFS(I55="A",VLOOKUP(F55,F9数据库!C:Y,9,0),I55="B",VLOOKUP(F55,F9数据库!C:Y,15,0),I55="C",VLOOKUP(F55,F9数据库!C:Y,21,0))*C55</f>
        <v>#N/A</v>
      </c>
      <c r="U55" s="18" t="e" cm="1">
        <f t="array" ref="U55">_xlfn.IFS(I55="A",VLOOKUP(F55,F9数据库!C:Y,10,0),I55="B",VLOOKUP(F55,F9数据库!C:Y,16,0),I55="C",VLOOKUP(F55,F9数据库!C:Y,22,0))</f>
        <v>#N/A</v>
      </c>
      <c r="V55" s="18" t="e" cm="1">
        <f t="array" ref="V55">_xlfn.IFS(I55="A",VLOOKUP(F55,F9数据库!C:Y,11,0),I55="B",VLOOKUP(F55,F9数据库!C:Y,17,0),I55="C",VLOOKUP(F55,F9数据库!C:Y,23,0))</f>
        <v>#N/A</v>
      </c>
      <c r="W55" s="18"/>
    </row>
    <row r="56" spans="1:23" x14ac:dyDescent="0.25">
      <c r="A56" s="22"/>
      <c r="B56" s="3"/>
      <c r="C56" s="3"/>
      <c r="D56" s="3"/>
      <c r="E56" s="18" t="e">
        <f t="shared" si="4"/>
        <v>#VALUE!</v>
      </c>
      <c r="F56" s="18" t="e">
        <f t="shared" si="4"/>
        <v>#VALUE!</v>
      </c>
      <c r="G56" s="18" t="str">
        <f t="shared" si="5"/>
        <v/>
      </c>
      <c r="H56" s="18" t="str">
        <f t="shared" si="5"/>
        <v/>
      </c>
      <c r="I56" s="18" t="str">
        <f t="shared" si="5"/>
        <v/>
      </c>
      <c r="J56" s="18" t="str">
        <f t="shared" si="5"/>
        <v/>
      </c>
      <c r="K56" s="18" t="str">
        <f t="shared" si="5"/>
        <v/>
      </c>
      <c r="L56" s="18" t="e">
        <f>VLOOKUP(F56,F9数据库!C:Y,3,0)</f>
        <v>#VALUE!</v>
      </c>
      <c r="M56" s="18" t="e">
        <f t="shared" si="2"/>
        <v>#VALUE!</v>
      </c>
      <c r="N56" s="19" t="e">
        <f t="shared" si="3"/>
        <v>#VALUE!</v>
      </c>
      <c r="O56" s="18" t="e">
        <f>VLOOKUP(F56,F9数据库!C:Y,4,0)</f>
        <v>#VALUE!</v>
      </c>
      <c r="P56" s="18" t="e">
        <f>VLOOKUP(G56,F9数据库!AA:AB,2,0)</f>
        <v>#N/A</v>
      </c>
      <c r="Q56" s="18"/>
      <c r="R56" s="18" t="e" cm="1">
        <f t="array" ref="R56">_xlfn.IFS(I56="A",VLOOKUP(F56,F9数据库!C:Y,7,0),I56="B",VLOOKUP(F56,F9数据库!C:Y,13,0),I56="C",VLOOKUP(F56,F9数据库!C:Y,19,0))</f>
        <v>#N/A</v>
      </c>
      <c r="S56" s="18" t="e" cm="1">
        <f t="array" ref="S56">_xlfn.IFS(I56="A",VLOOKUP(F56,F9数据库!C:Y,8,0),I56="B",VLOOKUP(F56,F9数据库!C:Y,14,0),I56="C",VLOOKUP(F56,F9数据库!C:Y,20,0))</f>
        <v>#N/A</v>
      </c>
      <c r="T56" s="19" t="e" cm="1">
        <f t="array" ref="T56">_xlfn.IFS(I56="A",VLOOKUP(F56,F9数据库!C:Y,9,0),I56="B",VLOOKUP(F56,F9数据库!C:Y,15,0),I56="C",VLOOKUP(F56,F9数据库!C:Y,21,0))*C56</f>
        <v>#N/A</v>
      </c>
      <c r="U56" s="18" t="e" cm="1">
        <f t="array" ref="U56">_xlfn.IFS(I56="A",VLOOKUP(F56,F9数据库!C:Y,10,0),I56="B",VLOOKUP(F56,F9数据库!C:Y,16,0),I56="C",VLOOKUP(F56,F9数据库!C:Y,22,0))</f>
        <v>#N/A</v>
      </c>
      <c r="V56" s="18" t="e" cm="1">
        <f t="array" ref="V56">_xlfn.IFS(I56="A",VLOOKUP(F56,F9数据库!C:Y,11,0),I56="B",VLOOKUP(F56,F9数据库!C:Y,17,0),I56="C",VLOOKUP(F56,F9数据库!C:Y,23,0))</f>
        <v>#N/A</v>
      </c>
      <c r="W56" s="18"/>
    </row>
    <row r="57" spans="1:23" x14ac:dyDescent="0.25">
      <c r="A57" s="22"/>
      <c r="B57" s="3"/>
      <c r="C57" s="3"/>
      <c r="D57" s="3"/>
      <c r="E57" s="18" t="e">
        <f t="shared" si="4"/>
        <v>#VALUE!</v>
      </c>
      <c r="F57" s="18" t="e">
        <f t="shared" si="4"/>
        <v>#VALUE!</v>
      </c>
      <c r="G57" s="18" t="str">
        <f t="shared" si="5"/>
        <v/>
      </c>
      <c r="H57" s="18" t="str">
        <f t="shared" si="5"/>
        <v/>
      </c>
      <c r="I57" s="18" t="str">
        <f t="shared" si="5"/>
        <v/>
      </c>
      <c r="J57" s="18" t="str">
        <f t="shared" si="5"/>
        <v/>
      </c>
      <c r="K57" s="18" t="str">
        <f t="shared" si="5"/>
        <v/>
      </c>
      <c r="L57" s="18" t="e">
        <f>VLOOKUP(F57,F9数据库!C:Y,3,0)</f>
        <v>#VALUE!</v>
      </c>
      <c r="M57" s="18" t="e">
        <f t="shared" si="2"/>
        <v>#VALUE!</v>
      </c>
      <c r="N57" s="19" t="e">
        <f t="shared" si="3"/>
        <v>#VALUE!</v>
      </c>
      <c r="O57" s="18" t="e">
        <f>VLOOKUP(F57,F9数据库!C:Y,4,0)</f>
        <v>#VALUE!</v>
      </c>
      <c r="P57" s="18" t="e">
        <f>VLOOKUP(G57,F9数据库!AA:AB,2,0)</f>
        <v>#N/A</v>
      </c>
      <c r="Q57" s="18"/>
      <c r="R57" s="18" t="e" cm="1">
        <f t="array" ref="R57">_xlfn.IFS(I57="A",VLOOKUP(F57,F9数据库!C:Y,7,0),I57="B",VLOOKUP(F57,F9数据库!C:Y,13,0),I57="C",VLOOKUP(F57,F9数据库!C:Y,19,0))</f>
        <v>#N/A</v>
      </c>
      <c r="S57" s="18" t="e" cm="1">
        <f t="array" ref="S57">_xlfn.IFS(I57="A",VLOOKUP(F57,F9数据库!C:Y,8,0),I57="B",VLOOKUP(F57,F9数据库!C:Y,14,0),I57="C",VLOOKUP(F57,F9数据库!C:Y,20,0))</f>
        <v>#N/A</v>
      </c>
      <c r="T57" s="19" t="e" cm="1">
        <f t="array" ref="T57">_xlfn.IFS(I57="A",VLOOKUP(F57,F9数据库!C:Y,9,0),I57="B",VLOOKUP(F57,F9数据库!C:Y,15,0),I57="C",VLOOKUP(F57,F9数据库!C:Y,21,0))*C57</f>
        <v>#N/A</v>
      </c>
      <c r="U57" s="18" t="e" cm="1">
        <f t="array" ref="U57">_xlfn.IFS(I57="A",VLOOKUP(F57,F9数据库!C:Y,10,0),I57="B",VLOOKUP(F57,F9数据库!C:Y,16,0),I57="C",VLOOKUP(F57,F9数据库!C:Y,22,0))</f>
        <v>#N/A</v>
      </c>
      <c r="V57" s="18" t="e" cm="1">
        <f t="array" ref="V57">_xlfn.IFS(I57="A",VLOOKUP(F57,F9数据库!C:Y,11,0),I57="B",VLOOKUP(F57,F9数据库!C:Y,17,0),I57="C",VLOOKUP(F57,F9数据库!C:Y,23,0))</f>
        <v>#N/A</v>
      </c>
      <c r="W57" s="18"/>
    </row>
    <row r="58" spans="1:23" x14ac:dyDescent="0.25">
      <c r="A58" s="22"/>
      <c r="B58" s="3"/>
      <c r="C58" s="3"/>
      <c r="D58" s="3"/>
      <c r="E58" s="18" t="e">
        <f t="shared" si="4"/>
        <v>#VALUE!</v>
      </c>
      <c r="F58" s="18" t="e">
        <f t="shared" si="4"/>
        <v>#VALUE!</v>
      </c>
      <c r="G58" s="18" t="str">
        <f t="shared" si="5"/>
        <v/>
      </c>
      <c r="H58" s="18" t="str">
        <f t="shared" si="5"/>
        <v/>
      </c>
      <c r="I58" s="18" t="str">
        <f t="shared" si="5"/>
        <v/>
      </c>
      <c r="J58" s="18" t="str">
        <f t="shared" si="5"/>
        <v/>
      </c>
      <c r="K58" s="18" t="str">
        <f t="shared" si="5"/>
        <v/>
      </c>
      <c r="L58" s="18" t="e">
        <f>VLOOKUP(F58,F9数据库!C:Y,3,0)</f>
        <v>#VALUE!</v>
      </c>
      <c r="M58" s="18" t="e">
        <f t="shared" si="2"/>
        <v>#VALUE!</v>
      </c>
      <c r="N58" s="19" t="e">
        <f t="shared" si="3"/>
        <v>#VALUE!</v>
      </c>
      <c r="O58" s="18" t="e">
        <f>VLOOKUP(F58,F9数据库!C:Y,4,0)</f>
        <v>#VALUE!</v>
      </c>
      <c r="P58" s="18" t="e">
        <f>VLOOKUP(G58,F9数据库!AA:AB,2,0)</f>
        <v>#N/A</v>
      </c>
      <c r="Q58" s="18"/>
      <c r="R58" s="18" t="e" cm="1">
        <f t="array" ref="R58">_xlfn.IFS(I58="A",VLOOKUP(F58,F9数据库!C:Y,7,0),I58="B",VLOOKUP(F58,F9数据库!C:Y,13,0),I58="C",VLOOKUP(F58,F9数据库!C:Y,19,0))</f>
        <v>#N/A</v>
      </c>
      <c r="S58" s="18" t="e" cm="1">
        <f t="array" ref="S58">_xlfn.IFS(I58="A",VLOOKUP(F58,F9数据库!C:Y,8,0),I58="B",VLOOKUP(F58,F9数据库!C:Y,14,0),I58="C",VLOOKUP(F58,F9数据库!C:Y,20,0))</f>
        <v>#N/A</v>
      </c>
      <c r="T58" s="19" t="e" cm="1">
        <f t="array" ref="T58">_xlfn.IFS(I58="A",VLOOKUP(F58,F9数据库!C:Y,9,0),I58="B",VLOOKUP(F58,F9数据库!C:Y,15,0),I58="C",VLOOKUP(F58,F9数据库!C:Y,21,0))*C58</f>
        <v>#N/A</v>
      </c>
      <c r="U58" s="18" t="e" cm="1">
        <f t="array" ref="U58">_xlfn.IFS(I58="A",VLOOKUP(F58,F9数据库!C:Y,10,0),I58="B",VLOOKUP(F58,F9数据库!C:Y,16,0),I58="C",VLOOKUP(F58,F9数据库!C:Y,22,0))</f>
        <v>#N/A</v>
      </c>
      <c r="V58" s="18" t="e" cm="1">
        <f t="array" ref="V58">_xlfn.IFS(I58="A",VLOOKUP(F58,F9数据库!C:Y,11,0),I58="B",VLOOKUP(F58,F9数据库!C:Y,17,0),I58="C",VLOOKUP(F58,F9数据库!C:Y,23,0))</f>
        <v>#N/A</v>
      </c>
      <c r="W58" s="18"/>
    </row>
    <row r="59" spans="1:23" x14ac:dyDescent="0.25">
      <c r="A59" s="22"/>
      <c r="B59" s="3"/>
      <c r="C59" s="3"/>
      <c r="D59" s="3"/>
      <c r="E59" s="18" t="e">
        <f t="shared" si="4"/>
        <v>#VALUE!</v>
      </c>
      <c r="F59" s="18" t="e">
        <f t="shared" si="4"/>
        <v>#VALUE!</v>
      </c>
      <c r="G59" s="18" t="str">
        <f t="shared" si="5"/>
        <v/>
      </c>
      <c r="H59" s="18" t="str">
        <f t="shared" si="5"/>
        <v/>
      </c>
      <c r="I59" s="18" t="str">
        <f t="shared" si="5"/>
        <v/>
      </c>
      <c r="J59" s="18" t="str">
        <f t="shared" si="5"/>
        <v/>
      </c>
      <c r="K59" s="18" t="str">
        <f t="shared" si="5"/>
        <v/>
      </c>
      <c r="L59" s="18" t="e">
        <f>VLOOKUP(F59,F9数据库!C:Y,3,0)</f>
        <v>#VALUE!</v>
      </c>
      <c r="M59" s="18" t="e">
        <f t="shared" si="2"/>
        <v>#VALUE!</v>
      </c>
      <c r="N59" s="19" t="e">
        <f t="shared" si="3"/>
        <v>#VALUE!</v>
      </c>
      <c r="O59" s="18" t="e">
        <f>VLOOKUP(F59,F9数据库!C:Y,4,0)</f>
        <v>#VALUE!</v>
      </c>
      <c r="P59" s="18" t="e">
        <f>VLOOKUP(G59,F9数据库!AA:AB,2,0)</f>
        <v>#N/A</v>
      </c>
      <c r="Q59" s="18"/>
      <c r="R59" s="18" t="e" cm="1">
        <f t="array" ref="R59">_xlfn.IFS(I59="A",VLOOKUP(F59,F9数据库!C:Y,7,0),I59="B",VLOOKUP(F59,F9数据库!C:Y,13,0),I59="C",VLOOKUP(F59,F9数据库!C:Y,19,0))</f>
        <v>#N/A</v>
      </c>
      <c r="S59" s="18" t="e" cm="1">
        <f t="array" ref="S59">_xlfn.IFS(I59="A",VLOOKUP(F59,F9数据库!C:Y,8,0),I59="B",VLOOKUP(F59,F9数据库!C:Y,14,0),I59="C",VLOOKUP(F59,F9数据库!C:Y,20,0))</f>
        <v>#N/A</v>
      </c>
      <c r="T59" s="19" t="e" cm="1">
        <f t="array" ref="T59">_xlfn.IFS(I59="A",VLOOKUP(F59,F9数据库!C:Y,9,0),I59="B",VLOOKUP(F59,F9数据库!C:Y,15,0),I59="C",VLOOKUP(F59,F9数据库!C:Y,21,0))*C59</f>
        <v>#N/A</v>
      </c>
      <c r="U59" s="18" t="e" cm="1">
        <f t="array" ref="U59">_xlfn.IFS(I59="A",VLOOKUP(F59,F9数据库!C:Y,10,0),I59="B",VLOOKUP(F59,F9数据库!C:Y,16,0),I59="C",VLOOKUP(F59,F9数据库!C:Y,22,0))</f>
        <v>#N/A</v>
      </c>
      <c r="V59" s="18" t="e" cm="1">
        <f t="array" ref="V59">_xlfn.IFS(I59="A",VLOOKUP(F59,F9数据库!C:Y,11,0),I59="B",VLOOKUP(F59,F9数据库!C:Y,17,0),I59="C",VLOOKUP(F59,F9数据库!C:Y,23,0))</f>
        <v>#N/A</v>
      </c>
      <c r="W59" s="18"/>
    </row>
    <row r="60" spans="1:23" x14ac:dyDescent="0.25">
      <c r="A60" s="22"/>
      <c r="B60" s="3"/>
      <c r="C60" s="3"/>
      <c r="D60" s="3"/>
      <c r="E60" s="18" t="e">
        <f t="shared" si="4"/>
        <v>#VALUE!</v>
      </c>
      <c r="F60" s="18" t="e">
        <f t="shared" si="4"/>
        <v>#VALUE!</v>
      </c>
      <c r="G60" s="18" t="str">
        <f t="shared" si="5"/>
        <v/>
      </c>
      <c r="H60" s="18" t="str">
        <f t="shared" si="5"/>
        <v/>
      </c>
      <c r="I60" s="18" t="str">
        <f t="shared" si="5"/>
        <v/>
      </c>
      <c r="J60" s="18" t="str">
        <f t="shared" si="5"/>
        <v/>
      </c>
      <c r="K60" s="18" t="str">
        <f t="shared" si="5"/>
        <v/>
      </c>
      <c r="L60" s="18" t="e">
        <f>VLOOKUP(F60,F9数据库!C:Y,3,0)</f>
        <v>#VALUE!</v>
      </c>
      <c r="M60" s="18" t="e">
        <f t="shared" si="2"/>
        <v>#VALUE!</v>
      </c>
      <c r="N60" s="19" t="e">
        <f t="shared" si="3"/>
        <v>#VALUE!</v>
      </c>
      <c r="O60" s="18" t="e">
        <f>VLOOKUP(F60,F9数据库!C:Y,4,0)</f>
        <v>#VALUE!</v>
      </c>
      <c r="P60" s="18" t="e">
        <f>VLOOKUP(G60,F9数据库!AA:AB,2,0)</f>
        <v>#N/A</v>
      </c>
      <c r="Q60" s="18"/>
      <c r="R60" s="18" t="e" cm="1">
        <f t="array" ref="R60">_xlfn.IFS(I60="A",VLOOKUP(F60,F9数据库!C:Y,7,0),I60="B",VLOOKUP(F60,F9数据库!C:Y,13,0),I60="C",VLOOKUP(F60,F9数据库!C:Y,19,0))</f>
        <v>#N/A</v>
      </c>
      <c r="S60" s="18" t="e" cm="1">
        <f t="array" ref="S60">_xlfn.IFS(I60="A",VLOOKUP(F60,F9数据库!C:Y,8,0),I60="B",VLOOKUP(F60,F9数据库!C:Y,14,0),I60="C",VLOOKUP(F60,F9数据库!C:Y,20,0))</f>
        <v>#N/A</v>
      </c>
      <c r="T60" s="19" t="e" cm="1">
        <f t="array" ref="T60">_xlfn.IFS(I60="A",VLOOKUP(F60,F9数据库!C:Y,9,0),I60="B",VLOOKUP(F60,F9数据库!C:Y,15,0),I60="C",VLOOKUP(F60,F9数据库!C:Y,21,0))*C60</f>
        <v>#N/A</v>
      </c>
      <c r="U60" s="18" t="e" cm="1">
        <f t="array" ref="U60">_xlfn.IFS(I60="A",VLOOKUP(F60,F9数据库!C:Y,10,0),I60="B",VLOOKUP(F60,F9数据库!C:Y,16,0),I60="C",VLOOKUP(F60,F9数据库!C:Y,22,0))</f>
        <v>#N/A</v>
      </c>
      <c r="V60" s="18" t="e" cm="1">
        <f t="array" ref="V60">_xlfn.IFS(I60="A",VLOOKUP(F60,F9数据库!C:Y,11,0),I60="B",VLOOKUP(F60,F9数据库!C:Y,17,0),I60="C",VLOOKUP(F60,F9数据库!C:Y,23,0))</f>
        <v>#N/A</v>
      </c>
      <c r="W60" s="18"/>
    </row>
    <row r="61" spans="1:23" x14ac:dyDescent="0.25">
      <c r="A61" s="22"/>
      <c r="B61" s="3"/>
      <c r="C61" s="3"/>
      <c r="D61" s="3"/>
      <c r="E61" s="18" t="e">
        <f t="shared" si="4"/>
        <v>#VALUE!</v>
      </c>
      <c r="F61" s="18" t="e">
        <f t="shared" si="4"/>
        <v>#VALUE!</v>
      </c>
      <c r="G61" s="18" t="str">
        <f t="shared" si="5"/>
        <v/>
      </c>
      <c r="H61" s="18" t="str">
        <f t="shared" si="5"/>
        <v/>
      </c>
      <c r="I61" s="18" t="str">
        <f t="shared" si="5"/>
        <v/>
      </c>
      <c r="J61" s="18" t="str">
        <f t="shared" si="5"/>
        <v/>
      </c>
      <c r="K61" s="18" t="str">
        <f t="shared" si="5"/>
        <v/>
      </c>
      <c r="L61" s="18" t="e">
        <f>VLOOKUP(F61,F9数据库!C:Y,3,0)</f>
        <v>#VALUE!</v>
      </c>
      <c r="M61" s="18" t="e">
        <f t="shared" si="2"/>
        <v>#VALUE!</v>
      </c>
      <c r="N61" s="19" t="e">
        <f t="shared" si="3"/>
        <v>#VALUE!</v>
      </c>
      <c r="O61" s="18" t="e">
        <f>VLOOKUP(F61,F9数据库!C:Y,4,0)</f>
        <v>#VALUE!</v>
      </c>
      <c r="P61" s="18" t="e">
        <f>VLOOKUP(G61,F9数据库!AA:AB,2,0)</f>
        <v>#N/A</v>
      </c>
      <c r="Q61" s="18"/>
      <c r="R61" s="18" t="e" cm="1">
        <f t="array" ref="R61">_xlfn.IFS(I61="A",VLOOKUP(F61,F9数据库!C:Y,7,0),I61="B",VLOOKUP(F61,F9数据库!C:Y,13,0),I61="C",VLOOKUP(F61,F9数据库!C:Y,19,0))</f>
        <v>#N/A</v>
      </c>
      <c r="S61" s="18" t="e" cm="1">
        <f t="array" ref="S61">_xlfn.IFS(I61="A",VLOOKUP(F61,F9数据库!C:Y,8,0),I61="B",VLOOKUP(F61,F9数据库!C:Y,14,0),I61="C",VLOOKUP(F61,F9数据库!C:Y,20,0))</f>
        <v>#N/A</v>
      </c>
      <c r="T61" s="19" t="e" cm="1">
        <f t="array" ref="T61">_xlfn.IFS(I61="A",VLOOKUP(F61,F9数据库!C:Y,9,0),I61="B",VLOOKUP(F61,F9数据库!C:Y,15,0),I61="C",VLOOKUP(F61,F9数据库!C:Y,21,0))*C61</f>
        <v>#N/A</v>
      </c>
      <c r="U61" s="18" t="e" cm="1">
        <f t="array" ref="U61">_xlfn.IFS(I61="A",VLOOKUP(F61,F9数据库!C:Y,10,0),I61="B",VLOOKUP(F61,F9数据库!C:Y,16,0),I61="C",VLOOKUP(F61,F9数据库!C:Y,22,0))</f>
        <v>#N/A</v>
      </c>
      <c r="V61" s="18" t="e" cm="1">
        <f t="array" ref="V61">_xlfn.IFS(I61="A",VLOOKUP(F61,F9数据库!C:Y,11,0),I61="B",VLOOKUP(F61,F9数据库!C:Y,17,0),I61="C",VLOOKUP(F61,F9数据库!C:Y,23,0))</f>
        <v>#N/A</v>
      </c>
      <c r="W61" s="18"/>
    </row>
    <row r="62" spans="1:23" x14ac:dyDescent="0.25">
      <c r="A62" s="22"/>
      <c r="B62" s="3"/>
      <c r="C62" s="3"/>
      <c r="D62" s="3"/>
      <c r="E62" s="18" t="e">
        <f t="shared" si="4"/>
        <v>#VALUE!</v>
      </c>
      <c r="F62" s="18" t="e">
        <f t="shared" si="4"/>
        <v>#VALUE!</v>
      </c>
      <c r="G62" s="18" t="str">
        <f t="shared" si="5"/>
        <v/>
      </c>
      <c r="H62" s="18" t="str">
        <f t="shared" si="5"/>
        <v/>
      </c>
      <c r="I62" s="18" t="str">
        <f t="shared" si="5"/>
        <v/>
      </c>
      <c r="J62" s="18" t="str">
        <f t="shared" si="5"/>
        <v/>
      </c>
      <c r="K62" s="18" t="str">
        <f t="shared" si="5"/>
        <v/>
      </c>
      <c r="L62" s="18" t="e">
        <f>VLOOKUP(F62,F9数据库!C:Y,3,0)</f>
        <v>#VALUE!</v>
      </c>
      <c r="M62" s="18" t="e">
        <f t="shared" si="2"/>
        <v>#VALUE!</v>
      </c>
      <c r="N62" s="19" t="e">
        <f t="shared" si="3"/>
        <v>#VALUE!</v>
      </c>
      <c r="O62" s="18" t="e">
        <f>VLOOKUP(F62,F9数据库!C:Y,4,0)</f>
        <v>#VALUE!</v>
      </c>
      <c r="P62" s="18" t="e">
        <f>VLOOKUP(G62,F9数据库!AA:AB,2,0)</f>
        <v>#N/A</v>
      </c>
      <c r="Q62" s="18"/>
      <c r="R62" s="18" t="e" cm="1">
        <f t="array" ref="R62">_xlfn.IFS(I62="A",VLOOKUP(F62,F9数据库!C:Y,7,0),I62="B",VLOOKUP(F62,F9数据库!C:Y,13,0),I62="C",VLOOKUP(F62,F9数据库!C:Y,19,0))</f>
        <v>#N/A</v>
      </c>
      <c r="S62" s="18" t="e" cm="1">
        <f t="array" ref="S62">_xlfn.IFS(I62="A",VLOOKUP(F62,F9数据库!C:Y,8,0),I62="B",VLOOKUP(F62,F9数据库!C:Y,14,0),I62="C",VLOOKUP(F62,F9数据库!C:Y,20,0))</f>
        <v>#N/A</v>
      </c>
      <c r="T62" s="19" t="e" cm="1">
        <f t="array" ref="T62">_xlfn.IFS(I62="A",VLOOKUP(F62,F9数据库!C:Y,9,0),I62="B",VLOOKUP(F62,F9数据库!C:Y,15,0),I62="C",VLOOKUP(F62,F9数据库!C:Y,21,0))*C62</f>
        <v>#N/A</v>
      </c>
      <c r="U62" s="18" t="e" cm="1">
        <f t="array" ref="U62">_xlfn.IFS(I62="A",VLOOKUP(F62,F9数据库!C:Y,10,0),I62="B",VLOOKUP(F62,F9数据库!C:Y,16,0),I62="C",VLOOKUP(F62,F9数据库!C:Y,22,0))</f>
        <v>#N/A</v>
      </c>
      <c r="V62" s="18" t="e" cm="1">
        <f t="array" ref="V62">_xlfn.IFS(I62="A",VLOOKUP(F62,F9数据库!C:Y,11,0),I62="B",VLOOKUP(F62,F9数据库!C:Y,17,0),I62="C",VLOOKUP(F62,F9数据库!C:Y,23,0))</f>
        <v>#N/A</v>
      </c>
      <c r="W62" s="18"/>
    </row>
    <row r="63" spans="1:23" x14ac:dyDescent="0.25">
      <c r="A63" s="22"/>
      <c r="B63" s="3"/>
      <c r="C63" s="3"/>
      <c r="D63" s="3"/>
      <c r="E63" s="18" t="e">
        <f t="shared" si="4"/>
        <v>#VALUE!</v>
      </c>
      <c r="F63" s="18" t="e">
        <f t="shared" si="4"/>
        <v>#VALUE!</v>
      </c>
      <c r="G63" s="18" t="str">
        <f t="shared" si="5"/>
        <v/>
      </c>
      <c r="H63" s="18" t="str">
        <f t="shared" si="5"/>
        <v/>
      </c>
      <c r="I63" s="18" t="str">
        <f t="shared" si="5"/>
        <v/>
      </c>
      <c r="J63" s="18" t="str">
        <f t="shared" si="5"/>
        <v/>
      </c>
      <c r="K63" s="18" t="str">
        <f t="shared" si="5"/>
        <v/>
      </c>
      <c r="L63" s="18" t="e">
        <f>VLOOKUP(F63,F9数据库!C:Y,3,0)</f>
        <v>#VALUE!</v>
      </c>
      <c r="M63" s="18" t="e">
        <f t="shared" si="2"/>
        <v>#VALUE!</v>
      </c>
      <c r="N63" s="19" t="e">
        <f t="shared" si="3"/>
        <v>#VALUE!</v>
      </c>
      <c r="O63" s="18" t="e">
        <f>VLOOKUP(F63,F9数据库!C:Y,4,0)</f>
        <v>#VALUE!</v>
      </c>
      <c r="P63" s="18" t="e">
        <f>VLOOKUP(G63,F9数据库!AA:AB,2,0)</f>
        <v>#N/A</v>
      </c>
      <c r="Q63" s="18"/>
      <c r="R63" s="18" t="e" cm="1">
        <f t="array" ref="R63">_xlfn.IFS(I63="A",VLOOKUP(F63,F9数据库!C:Y,7,0),I63="B",VLOOKUP(F63,F9数据库!C:Y,13,0),I63="C",VLOOKUP(F63,F9数据库!C:Y,19,0))</f>
        <v>#N/A</v>
      </c>
      <c r="S63" s="18" t="e" cm="1">
        <f t="array" ref="S63">_xlfn.IFS(I63="A",VLOOKUP(F63,F9数据库!C:Y,8,0),I63="B",VLOOKUP(F63,F9数据库!C:Y,14,0),I63="C",VLOOKUP(F63,F9数据库!C:Y,20,0))</f>
        <v>#N/A</v>
      </c>
      <c r="T63" s="19" t="e" cm="1">
        <f t="array" ref="T63">_xlfn.IFS(I63="A",VLOOKUP(F63,F9数据库!C:Y,9,0),I63="B",VLOOKUP(F63,F9数据库!C:Y,15,0),I63="C",VLOOKUP(F63,F9数据库!C:Y,21,0))*C63</f>
        <v>#N/A</v>
      </c>
      <c r="U63" s="18" t="e" cm="1">
        <f t="array" ref="U63">_xlfn.IFS(I63="A",VLOOKUP(F63,F9数据库!C:Y,10,0),I63="B",VLOOKUP(F63,F9数据库!C:Y,16,0),I63="C",VLOOKUP(F63,F9数据库!C:Y,22,0))</f>
        <v>#N/A</v>
      </c>
      <c r="V63" s="18" t="e" cm="1">
        <f t="array" ref="V63">_xlfn.IFS(I63="A",VLOOKUP(F63,F9数据库!C:Y,11,0),I63="B",VLOOKUP(F63,F9数据库!C:Y,17,0),I63="C",VLOOKUP(F63,F9数据库!C:Y,23,0))</f>
        <v>#N/A</v>
      </c>
      <c r="W63" s="18"/>
    </row>
    <row r="64" spans="1:23" x14ac:dyDescent="0.25">
      <c r="A64" s="22"/>
      <c r="B64" s="3"/>
      <c r="C64" s="3"/>
      <c r="D64" s="3"/>
      <c r="E64" s="18" t="e">
        <f t="shared" si="4"/>
        <v>#VALUE!</v>
      </c>
      <c r="F64" s="18" t="e">
        <f t="shared" si="4"/>
        <v>#VALUE!</v>
      </c>
      <c r="G64" s="18" t="str">
        <f t="shared" si="5"/>
        <v/>
      </c>
      <c r="H64" s="18" t="str">
        <f t="shared" si="5"/>
        <v/>
      </c>
      <c r="I64" s="18" t="str">
        <f t="shared" si="5"/>
        <v/>
      </c>
      <c r="J64" s="18" t="str">
        <f t="shared" si="5"/>
        <v/>
      </c>
      <c r="K64" s="18" t="str">
        <f t="shared" si="5"/>
        <v/>
      </c>
      <c r="L64" s="18" t="e">
        <f>VLOOKUP(F64,F9数据库!C:Y,3,0)</f>
        <v>#VALUE!</v>
      </c>
      <c r="M64" s="18" t="e">
        <f t="shared" si="2"/>
        <v>#VALUE!</v>
      </c>
      <c r="N64" s="19" t="e">
        <f t="shared" si="3"/>
        <v>#VALUE!</v>
      </c>
      <c r="O64" s="18" t="e">
        <f>VLOOKUP(F64,F9数据库!C:Y,4,0)</f>
        <v>#VALUE!</v>
      </c>
      <c r="P64" s="18" t="e">
        <f>VLOOKUP(G64,F9数据库!AA:AB,2,0)</f>
        <v>#N/A</v>
      </c>
      <c r="Q64" s="18"/>
      <c r="R64" s="18" t="e" cm="1">
        <f t="array" ref="R64">_xlfn.IFS(I64="A",VLOOKUP(F64,F9数据库!C:Y,7,0),I64="B",VLOOKUP(F64,F9数据库!C:Y,13,0),I64="C",VLOOKUP(F64,F9数据库!C:Y,19,0))</f>
        <v>#N/A</v>
      </c>
      <c r="S64" s="18" t="e" cm="1">
        <f t="array" ref="S64">_xlfn.IFS(I64="A",VLOOKUP(F64,F9数据库!C:Y,8,0),I64="B",VLOOKUP(F64,F9数据库!C:Y,14,0),I64="C",VLOOKUP(F64,F9数据库!C:Y,20,0))</f>
        <v>#N/A</v>
      </c>
      <c r="T64" s="19" t="e" cm="1">
        <f t="array" ref="T64">_xlfn.IFS(I64="A",VLOOKUP(F64,F9数据库!C:Y,9,0),I64="B",VLOOKUP(F64,F9数据库!C:Y,15,0),I64="C",VLOOKUP(F64,F9数据库!C:Y,21,0))*C64</f>
        <v>#N/A</v>
      </c>
      <c r="U64" s="18" t="e" cm="1">
        <f t="array" ref="U64">_xlfn.IFS(I64="A",VLOOKUP(F64,F9数据库!C:Y,10,0),I64="B",VLOOKUP(F64,F9数据库!C:Y,16,0),I64="C",VLOOKUP(F64,F9数据库!C:Y,22,0))</f>
        <v>#N/A</v>
      </c>
      <c r="V64" s="18" t="e" cm="1">
        <f t="array" ref="V64">_xlfn.IFS(I64="A",VLOOKUP(F64,F9数据库!C:Y,11,0),I64="B",VLOOKUP(F64,F9数据库!C:Y,17,0),I64="C",VLOOKUP(F64,F9数据库!C:Y,23,0))</f>
        <v>#N/A</v>
      </c>
      <c r="W64" s="18"/>
    </row>
    <row r="65" spans="1:23" x14ac:dyDescent="0.25">
      <c r="A65" s="22"/>
      <c r="B65" s="3"/>
      <c r="C65" s="3"/>
      <c r="D65" s="3"/>
      <c r="E65" s="18" t="e">
        <f t="shared" si="4"/>
        <v>#VALUE!</v>
      </c>
      <c r="F65" s="18" t="e">
        <f t="shared" si="4"/>
        <v>#VALUE!</v>
      </c>
      <c r="G65" s="18" t="str">
        <f t="shared" si="5"/>
        <v/>
      </c>
      <c r="H65" s="18" t="str">
        <f t="shared" si="5"/>
        <v/>
      </c>
      <c r="I65" s="18" t="str">
        <f t="shared" si="5"/>
        <v/>
      </c>
      <c r="J65" s="18" t="str">
        <f t="shared" si="5"/>
        <v/>
      </c>
      <c r="K65" s="18" t="str">
        <f t="shared" si="5"/>
        <v/>
      </c>
      <c r="L65" s="18" t="e">
        <f>VLOOKUP(F65,F9数据库!C:Y,3,0)</f>
        <v>#VALUE!</v>
      </c>
      <c r="M65" s="18" t="e">
        <f t="shared" si="2"/>
        <v>#VALUE!</v>
      </c>
      <c r="N65" s="19" t="e">
        <f t="shared" si="3"/>
        <v>#VALUE!</v>
      </c>
      <c r="O65" s="18" t="e">
        <f>VLOOKUP(F65,F9数据库!C:Y,4,0)</f>
        <v>#VALUE!</v>
      </c>
      <c r="P65" s="18" t="e">
        <f>VLOOKUP(G65,F9数据库!AA:AB,2,0)</f>
        <v>#N/A</v>
      </c>
      <c r="Q65" s="18"/>
      <c r="R65" s="18" t="e" cm="1">
        <f t="array" ref="R65">_xlfn.IFS(I65="A",VLOOKUP(F65,F9数据库!C:Y,7,0),I65="B",VLOOKUP(F65,F9数据库!C:Y,13,0),I65="C",VLOOKUP(F65,F9数据库!C:Y,19,0))</f>
        <v>#N/A</v>
      </c>
      <c r="S65" s="18" t="e" cm="1">
        <f t="array" ref="S65">_xlfn.IFS(I65="A",VLOOKUP(F65,F9数据库!C:Y,8,0),I65="B",VLOOKUP(F65,F9数据库!C:Y,14,0),I65="C",VLOOKUP(F65,F9数据库!C:Y,20,0))</f>
        <v>#N/A</v>
      </c>
      <c r="T65" s="19" t="e" cm="1">
        <f t="array" ref="T65">_xlfn.IFS(I65="A",VLOOKUP(F65,F9数据库!C:Y,9,0),I65="B",VLOOKUP(F65,F9数据库!C:Y,15,0),I65="C",VLOOKUP(F65,F9数据库!C:Y,21,0))*C65</f>
        <v>#N/A</v>
      </c>
      <c r="U65" s="18" t="e" cm="1">
        <f t="array" ref="U65">_xlfn.IFS(I65="A",VLOOKUP(F65,F9数据库!C:Y,10,0),I65="B",VLOOKUP(F65,F9数据库!C:Y,16,0),I65="C",VLOOKUP(F65,F9数据库!C:Y,22,0))</f>
        <v>#N/A</v>
      </c>
      <c r="V65" s="18" t="e" cm="1">
        <f t="array" ref="V65">_xlfn.IFS(I65="A",VLOOKUP(F65,F9数据库!C:Y,11,0),I65="B",VLOOKUP(F65,F9数据库!C:Y,17,0),I65="C",VLOOKUP(F65,F9数据库!C:Y,23,0))</f>
        <v>#N/A</v>
      </c>
      <c r="W65" s="18"/>
    </row>
    <row r="66" spans="1:23" x14ac:dyDescent="0.25">
      <c r="A66" s="22"/>
      <c r="B66" s="3"/>
      <c r="C66" s="3"/>
      <c r="D66" s="3"/>
      <c r="E66" s="18" t="e">
        <f t="shared" si="4"/>
        <v>#VALUE!</v>
      </c>
      <c r="F66" s="18" t="e">
        <f t="shared" si="4"/>
        <v>#VALUE!</v>
      </c>
      <c r="G66" s="18" t="str">
        <f t="shared" si="5"/>
        <v/>
      </c>
      <c r="H66" s="18" t="str">
        <f t="shared" si="5"/>
        <v/>
      </c>
      <c r="I66" s="18" t="str">
        <f t="shared" si="5"/>
        <v/>
      </c>
      <c r="J66" s="18" t="str">
        <f t="shared" si="5"/>
        <v/>
      </c>
      <c r="K66" s="18" t="str">
        <f t="shared" si="5"/>
        <v/>
      </c>
      <c r="L66" s="18" t="e">
        <f>VLOOKUP(F66,F9数据库!C:Y,3,0)</f>
        <v>#VALUE!</v>
      </c>
      <c r="M66" s="18" t="e">
        <f t="shared" si="2"/>
        <v>#VALUE!</v>
      </c>
      <c r="N66" s="19" t="e">
        <f t="shared" si="3"/>
        <v>#VALUE!</v>
      </c>
      <c r="O66" s="18" t="e">
        <f>VLOOKUP(F66,F9数据库!C:Y,4,0)</f>
        <v>#VALUE!</v>
      </c>
      <c r="P66" s="18" t="e">
        <f>VLOOKUP(G66,F9数据库!AA:AB,2,0)</f>
        <v>#N/A</v>
      </c>
      <c r="Q66" s="18"/>
      <c r="R66" s="18" t="e" cm="1">
        <f t="array" ref="R66">_xlfn.IFS(I66="A",VLOOKUP(F66,F9数据库!C:Y,7,0),I66="B",VLOOKUP(F66,F9数据库!C:Y,13,0),I66="C",VLOOKUP(F66,F9数据库!C:Y,19,0))</f>
        <v>#N/A</v>
      </c>
      <c r="S66" s="18" t="e" cm="1">
        <f t="array" ref="S66">_xlfn.IFS(I66="A",VLOOKUP(F66,F9数据库!C:Y,8,0),I66="B",VLOOKUP(F66,F9数据库!C:Y,14,0),I66="C",VLOOKUP(F66,F9数据库!C:Y,20,0))</f>
        <v>#N/A</v>
      </c>
      <c r="T66" s="19" t="e" cm="1">
        <f t="array" ref="T66">_xlfn.IFS(I66="A",VLOOKUP(F66,F9数据库!C:Y,9,0),I66="B",VLOOKUP(F66,F9数据库!C:Y,15,0),I66="C",VLOOKUP(F66,F9数据库!C:Y,21,0))*C66</f>
        <v>#N/A</v>
      </c>
      <c r="U66" s="18" t="e" cm="1">
        <f t="array" ref="U66">_xlfn.IFS(I66="A",VLOOKUP(F66,F9数据库!C:Y,10,0),I66="B",VLOOKUP(F66,F9数据库!C:Y,16,0),I66="C",VLOOKUP(F66,F9数据库!C:Y,22,0))</f>
        <v>#N/A</v>
      </c>
      <c r="V66" s="18" t="e" cm="1">
        <f t="array" ref="V66">_xlfn.IFS(I66="A",VLOOKUP(F66,F9数据库!C:Y,11,0),I66="B",VLOOKUP(F66,F9数据库!C:Y,17,0),I66="C",VLOOKUP(F66,F9数据库!C:Y,23,0))</f>
        <v>#N/A</v>
      </c>
      <c r="W66" s="18"/>
    </row>
    <row r="67" spans="1:23" x14ac:dyDescent="0.25">
      <c r="A67" s="22"/>
      <c r="B67" s="3"/>
      <c r="C67" s="3"/>
      <c r="D67" s="3"/>
      <c r="E67" s="18" t="e">
        <f t="shared" si="4"/>
        <v>#VALUE!</v>
      </c>
      <c r="F67" s="18" t="e">
        <f t="shared" si="4"/>
        <v>#VALUE!</v>
      </c>
      <c r="G67" s="18" t="str">
        <f t="shared" si="5"/>
        <v/>
      </c>
      <c r="H67" s="18" t="str">
        <f t="shared" si="5"/>
        <v/>
      </c>
      <c r="I67" s="18" t="str">
        <f t="shared" si="5"/>
        <v/>
      </c>
      <c r="J67" s="18" t="str">
        <f t="shared" si="5"/>
        <v/>
      </c>
      <c r="K67" s="18" t="str">
        <f t="shared" si="5"/>
        <v/>
      </c>
      <c r="L67" s="18" t="e">
        <f>VLOOKUP(F67,F9数据库!C:Y,3,0)</f>
        <v>#VALUE!</v>
      </c>
      <c r="M67" s="18" t="e">
        <f t="shared" ref="M67:M100" si="6">"DN"&amp;F67</f>
        <v>#VALUE!</v>
      </c>
      <c r="N67" s="19" t="e">
        <f t="shared" ref="N67:N100" si="7">(H67/1000)*C67*2</f>
        <v>#VALUE!</v>
      </c>
      <c r="O67" s="18" t="e">
        <f>VLOOKUP(F67,F9数据库!C:Y,4,0)</f>
        <v>#VALUE!</v>
      </c>
      <c r="P67" s="18" t="e">
        <f>VLOOKUP(G67,F9数据库!AA:AB,2,0)</f>
        <v>#N/A</v>
      </c>
      <c r="Q67" s="18"/>
      <c r="R67" s="18" t="e" cm="1">
        <f t="array" ref="R67">_xlfn.IFS(I67="A",VLOOKUP(F67,F9数据库!C:Y,7,0),I67="B",VLOOKUP(F67,F9数据库!C:Y,13,0),I67="C",VLOOKUP(F67,F9数据库!C:Y,19,0))</f>
        <v>#N/A</v>
      </c>
      <c r="S67" s="18" t="e" cm="1">
        <f t="array" ref="S67">_xlfn.IFS(I67="A",VLOOKUP(F67,F9数据库!C:Y,8,0),I67="B",VLOOKUP(F67,F9数据库!C:Y,14,0),I67="C",VLOOKUP(F67,F9数据库!C:Y,20,0))</f>
        <v>#N/A</v>
      </c>
      <c r="T67" s="19" t="e" cm="1">
        <f t="array" ref="T67">_xlfn.IFS(I67="A",VLOOKUP(F67,F9数据库!C:Y,9,0),I67="B",VLOOKUP(F67,F9数据库!C:Y,15,0),I67="C",VLOOKUP(F67,F9数据库!C:Y,21,0))*C67</f>
        <v>#N/A</v>
      </c>
      <c r="U67" s="18" t="e" cm="1">
        <f t="array" ref="U67">_xlfn.IFS(I67="A",VLOOKUP(F67,F9数据库!C:Y,10,0),I67="B",VLOOKUP(F67,F9数据库!C:Y,16,0),I67="C",VLOOKUP(F67,F9数据库!C:Y,22,0))</f>
        <v>#N/A</v>
      </c>
      <c r="V67" s="18" t="e" cm="1">
        <f t="array" ref="V67">_xlfn.IFS(I67="A",VLOOKUP(F67,F9数据库!C:Y,11,0),I67="B",VLOOKUP(F67,F9数据库!C:Y,17,0),I67="C",VLOOKUP(F67,F9数据库!C:Y,23,0))</f>
        <v>#N/A</v>
      </c>
      <c r="W67" s="18"/>
    </row>
    <row r="68" spans="1:23" x14ac:dyDescent="0.25">
      <c r="A68" s="22"/>
      <c r="B68" s="3"/>
      <c r="C68" s="3"/>
      <c r="D68" s="3"/>
      <c r="E68" s="18" t="e">
        <f t="shared" si="4"/>
        <v>#VALUE!</v>
      </c>
      <c r="F68" s="18" t="e">
        <f t="shared" si="4"/>
        <v>#VALUE!</v>
      </c>
      <c r="G68" s="18" t="str">
        <f t="shared" si="5"/>
        <v/>
      </c>
      <c r="H68" s="18" t="str">
        <f t="shared" si="5"/>
        <v/>
      </c>
      <c r="I68" s="18" t="str">
        <f t="shared" si="5"/>
        <v/>
      </c>
      <c r="J68" s="18" t="str">
        <f t="shared" si="5"/>
        <v/>
      </c>
      <c r="K68" s="18" t="str">
        <f t="shared" si="5"/>
        <v/>
      </c>
      <c r="L68" s="18" t="e">
        <f>VLOOKUP(F68,F9数据库!C:Y,3,0)</f>
        <v>#VALUE!</v>
      </c>
      <c r="M68" s="18" t="e">
        <f t="shared" si="6"/>
        <v>#VALUE!</v>
      </c>
      <c r="N68" s="19" t="e">
        <f t="shared" si="7"/>
        <v>#VALUE!</v>
      </c>
      <c r="O68" s="18" t="e">
        <f>VLOOKUP(F68,F9数据库!C:Y,4,0)</f>
        <v>#VALUE!</v>
      </c>
      <c r="P68" s="18" t="e">
        <f>VLOOKUP(G68,F9数据库!AA:AB,2,0)</f>
        <v>#N/A</v>
      </c>
      <c r="Q68" s="18"/>
      <c r="R68" s="18" t="e" cm="1">
        <f t="array" ref="R68">_xlfn.IFS(I68="A",VLOOKUP(F68,F9数据库!C:Y,7,0),I68="B",VLOOKUP(F68,F9数据库!C:Y,13,0),I68="C",VLOOKUP(F68,F9数据库!C:Y,19,0))</f>
        <v>#N/A</v>
      </c>
      <c r="S68" s="18" t="e" cm="1">
        <f t="array" ref="S68">_xlfn.IFS(I68="A",VLOOKUP(F68,F9数据库!C:Y,8,0),I68="B",VLOOKUP(F68,F9数据库!C:Y,14,0),I68="C",VLOOKUP(F68,F9数据库!C:Y,20,0))</f>
        <v>#N/A</v>
      </c>
      <c r="T68" s="19" t="e" cm="1">
        <f t="array" ref="T68">_xlfn.IFS(I68="A",VLOOKUP(F68,F9数据库!C:Y,9,0),I68="B",VLOOKUP(F68,F9数据库!C:Y,15,0),I68="C",VLOOKUP(F68,F9数据库!C:Y,21,0))*C68</f>
        <v>#N/A</v>
      </c>
      <c r="U68" s="18" t="e" cm="1">
        <f t="array" ref="U68">_xlfn.IFS(I68="A",VLOOKUP(F68,F9数据库!C:Y,10,0),I68="B",VLOOKUP(F68,F9数据库!C:Y,16,0),I68="C",VLOOKUP(F68,F9数据库!C:Y,22,0))</f>
        <v>#N/A</v>
      </c>
      <c r="V68" s="18" t="e" cm="1">
        <f t="array" ref="V68">_xlfn.IFS(I68="A",VLOOKUP(F68,F9数据库!C:Y,11,0),I68="B",VLOOKUP(F68,F9数据库!C:Y,17,0),I68="C",VLOOKUP(F68,F9数据库!C:Y,23,0))</f>
        <v>#N/A</v>
      </c>
      <c r="W68" s="18"/>
    </row>
    <row r="69" spans="1:23" x14ac:dyDescent="0.25">
      <c r="A69" s="22"/>
      <c r="B69" s="3"/>
      <c r="C69" s="3"/>
      <c r="D69" s="3"/>
      <c r="E69" s="18" t="e">
        <f t="shared" si="4"/>
        <v>#VALUE!</v>
      </c>
      <c r="F69" s="18" t="e">
        <f t="shared" si="4"/>
        <v>#VALUE!</v>
      </c>
      <c r="G69" s="18" t="str">
        <f t="shared" si="5"/>
        <v/>
      </c>
      <c r="H69" s="18" t="str">
        <f t="shared" si="5"/>
        <v/>
      </c>
      <c r="I69" s="18" t="str">
        <f t="shared" si="5"/>
        <v/>
      </c>
      <c r="J69" s="18" t="str">
        <f t="shared" si="5"/>
        <v/>
      </c>
      <c r="K69" s="18" t="str">
        <f t="shared" si="5"/>
        <v/>
      </c>
      <c r="L69" s="18" t="e">
        <f>VLOOKUP(F69,F9数据库!C:Y,3,0)</f>
        <v>#VALUE!</v>
      </c>
      <c r="M69" s="18" t="e">
        <f t="shared" si="6"/>
        <v>#VALUE!</v>
      </c>
      <c r="N69" s="19" t="e">
        <f t="shared" si="7"/>
        <v>#VALUE!</v>
      </c>
      <c r="O69" s="18" t="e">
        <f>VLOOKUP(F69,F9数据库!C:Y,4,0)</f>
        <v>#VALUE!</v>
      </c>
      <c r="P69" s="18" t="e">
        <f>VLOOKUP(G69,F9数据库!AA:AB,2,0)</f>
        <v>#N/A</v>
      </c>
      <c r="Q69" s="18"/>
      <c r="R69" s="18" t="e" cm="1">
        <f t="array" ref="R69">_xlfn.IFS(I69="A",VLOOKUP(F69,F9数据库!C:Y,7,0),I69="B",VLOOKUP(F69,F9数据库!C:Y,13,0),I69="C",VLOOKUP(F69,F9数据库!C:Y,19,0))</f>
        <v>#N/A</v>
      </c>
      <c r="S69" s="18" t="e" cm="1">
        <f t="array" ref="S69">_xlfn.IFS(I69="A",VLOOKUP(F69,F9数据库!C:Y,8,0),I69="B",VLOOKUP(F69,F9数据库!C:Y,14,0),I69="C",VLOOKUP(F69,F9数据库!C:Y,20,0))</f>
        <v>#N/A</v>
      </c>
      <c r="T69" s="19" t="e" cm="1">
        <f t="array" ref="T69">_xlfn.IFS(I69="A",VLOOKUP(F69,F9数据库!C:Y,9,0),I69="B",VLOOKUP(F69,F9数据库!C:Y,15,0),I69="C",VLOOKUP(F69,F9数据库!C:Y,21,0))*C69</f>
        <v>#N/A</v>
      </c>
      <c r="U69" s="18" t="e" cm="1">
        <f t="array" ref="U69">_xlfn.IFS(I69="A",VLOOKUP(F69,F9数据库!C:Y,10,0),I69="B",VLOOKUP(F69,F9数据库!C:Y,16,0),I69="C",VLOOKUP(F69,F9数据库!C:Y,22,0))</f>
        <v>#N/A</v>
      </c>
      <c r="V69" s="18" t="e" cm="1">
        <f t="array" ref="V69">_xlfn.IFS(I69="A",VLOOKUP(F69,F9数据库!C:Y,11,0),I69="B",VLOOKUP(F69,F9数据库!C:Y,17,0),I69="C",VLOOKUP(F69,F9数据库!C:Y,23,0))</f>
        <v>#N/A</v>
      </c>
      <c r="W69" s="18"/>
    </row>
    <row r="70" spans="1:23" x14ac:dyDescent="0.25">
      <c r="A70" s="22"/>
      <c r="B70" s="3"/>
      <c r="C70" s="3"/>
      <c r="D70" s="3"/>
      <c r="E70" s="18" t="e">
        <f t="shared" si="4"/>
        <v>#VALUE!</v>
      </c>
      <c r="F70" s="18" t="e">
        <f t="shared" si="4"/>
        <v>#VALUE!</v>
      </c>
      <c r="G70" s="18" t="str">
        <f t="shared" ref="G70:K100" si="8">TRIM(MID(SUBSTITUTE($B70,"-",REPT(" ",99)),COLUMN(D70)*99-98,99))</f>
        <v/>
      </c>
      <c r="H70" s="18" t="str">
        <f t="shared" si="8"/>
        <v/>
      </c>
      <c r="I70" s="18" t="str">
        <f t="shared" si="8"/>
        <v/>
      </c>
      <c r="J70" s="18" t="str">
        <f t="shared" si="8"/>
        <v/>
      </c>
      <c r="K70" s="18" t="str">
        <f t="shared" si="8"/>
        <v/>
      </c>
      <c r="L70" s="18" t="e">
        <f>VLOOKUP(F70,F9数据库!C:Y,3,0)</f>
        <v>#VALUE!</v>
      </c>
      <c r="M70" s="18" t="e">
        <f t="shared" si="6"/>
        <v>#VALUE!</v>
      </c>
      <c r="N70" s="19" t="e">
        <f t="shared" si="7"/>
        <v>#VALUE!</v>
      </c>
      <c r="O70" s="18" t="e">
        <f>VLOOKUP(F70,F9数据库!C:Y,4,0)</f>
        <v>#VALUE!</v>
      </c>
      <c r="P70" s="18" t="e">
        <f>VLOOKUP(G70,F9数据库!AA:AB,2,0)</f>
        <v>#N/A</v>
      </c>
      <c r="Q70" s="18"/>
      <c r="R70" s="18" t="e" cm="1">
        <f t="array" ref="R70">_xlfn.IFS(I70="A",VLOOKUP(F70,F9数据库!C:Y,7,0),I70="B",VLOOKUP(F70,F9数据库!C:Y,13,0),I70="C",VLOOKUP(F70,F9数据库!C:Y,19,0))</f>
        <v>#N/A</v>
      </c>
      <c r="S70" s="18" t="e" cm="1">
        <f t="array" ref="S70">_xlfn.IFS(I70="A",VLOOKUP(F70,F9数据库!C:Y,8,0),I70="B",VLOOKUP(F70,F9数据库!C:Y,14,0),I70="C",VLOOKUP(F70,F9数据库!C:Y,20,0))</f>
        <v>#N/A</v>
      </c>
      <c r="T70" s="19" t="e" cm="1">
        <f t="array" ref="T70">_xlfn.IFS(I70="A",VLOOKUP(F70,F9数据库!C:Y,9,0),I70="B",VLOOKUP(F70,F9数据库!C:Y,15,0),I70="C",VLOOKUP(F70,F9数据库!C:Y,21,0))*C70</f>
        <v>#N/A</v>
      </c>
      <c r="U70" s="18" t="e" cm="1">
        <f t="array" ref="U70">_xlfn.IFS(I70="A",VLOOKUP(F70,F9数据库!C:Y,10,0),I70="B",VLOOKUP(F70,F9数据库!C:Y,16,0),I70="C",VLOOKUP(F70,F9数据库!C:Y,22,0))</f>
        <v>#N/A</v>
      </c>
      <c r="V70" s="18" t="e" cm="1">
        <f t="array" ref="V70">_xlfn.IFS(I70="A",VLOOKUP(F70,F9数据库!C:Y,11,0),I70="B",VLOOKUP(F70,F9数据库!C:Y,17,0),I70="C",VLOOKUP(F70,F9数据库!C:Y,23,0))</f>
        <v>#N/A</v>
      </c>
      <c r="W70" s="18"/>
    </row>
    <row r="71" spans="1:23" x14ac:dyDescent="0.25">
      <c r="A71" s="22"/>
      <c r="B71" s="3"/>
      <c r="C71" s="3"/>
      <c r="D71" s="3"/>
      <c r="E71" s="18" t="e">
        <f t="shared" si="4"/>
        <v>#VALUE!</v>
      </c>
      <c r="F71" s="18" t="e">
        <f t="shared" si="4"/>
        <v>#VALUE!</v>
      </c>
      <c r="G71" s="18" t="str">
        <f t="shared" si="8"/>
        <v/>
      </c>
      <c r="H71" s="18" t="str">
        <f t="shared" si="8"/>
        <v/>
      </c>
      <c r="I71" s="18" t="str">
        <f t="shared" si="8"/>
        <v/>
      </c>
      <c r="J71" s="18" t="str">
        <f t="shared" si="8"/>
        <v/>
      </c>
      <c r="K71" s="18" t="str">
        <f t="shared" si="8"/>
        <v/>
      </c>
      <c r="L71" s="18" t="e">
        <f>VLOOKUP(F71,F9数据库!C:Y,3,0)</f>
        <v>#VALUE!</v>
      </c>
      <c r="M71" s="18" t="e">
        <f t="shared" si="6"/>
        <v>#VALUE!</v>
      </c>
      <c r="N71" s="19" t="e">
        <f t="shared" si="7"/>
        <v>#VALUE!</v>
      </c>
      <c r="O71" s="18" t="e">
        <f>VLOOKUP(F71,F9数据库!C:Y,4,0)</f>
        <v>#VALUE!</v>
      </c>
      <c r="P71" s="18" t="e">
        <f>VLOOKUP(G71,F9数据库!AA:AB,2,0)</f>
        <v>#N/A</v>
      </c>
      <c r="Q71" s="18"/>
      <c r="R71" s="18" t="e" cm="1">
        <f t="array" ref="R71">_xlfn.IFS(I71="A",VLOOKUP(F71,F9数据库!C:Y,7,0),I71="B",VLOOKUP(F71,F9数据库!C:Y,13,0),I71="C",VLOOKUP(F71,F9数据库!C:Y,19,0))</f>
        <v>#N/A</v>
      </c>
      <c r="S71" s="18" t="e" cm="1">
        <f t="array" ref="S71">_xlfn.IFS(I71="A",VLOOKUP(F71,F9数据库!C:Y,8,0),I71="B",VLOOKUP(F71,F9数据库!C:Y,14,0),I71="C",VLOOKUP(F71,F9数据库!C:Y,20,0))</f>
        <v>#N/A</v>
      </c>
      <c r="T71" s="19" t="e" cm="1">
        <f t="array" ref="T71">_xlfn.IFS(I71="A",VLOOKUP(F71,F9数据库!C:Y,9,0),I71="B",VLOOKUP(F71,F9数据库!C:Y,15,0),I71="C",VLOOKUP(F71,F9数据库!C:Y,21,0))*C71</f>
        <v>#N/A</v>
      </c>
      <c r="U71" s="18" t="e" cm="1">
        <f t="array" ref="U71">_xlfn.IFS(I71="A",VLOOKUP(F71,F9数据库!C:Y,10,0),I71="B",VLOOKUP(F71,F9数据库!C:Y,16,0),I71="C",VLOOKUP(F71,F9数据库!C:Y,22,0))</f>
        <v>#N/A</v>
      </c>
      <c r="V71" s="18" t="e" cm="1">
        <f t="array" ref="V71">_xlfn.IFS(I71="A",VLOOKUP(F71,F9数据库!C:Y,11,0),I71="B",VLOOKUP(F71,F9数据库!C:Y,17,0),I71="C",VLOOKUP(F71,F9数据库!C:Y,23,0))</f>
        <v>#N/A</v>
      </c>
      <c r="W71" s="18"/>
    </row>
    <row r="72" spans="1:23" x14ac:dyDescent="0.25">
      <c r="A72" s="22"/>
      <c r="B72" s="3"/>
      <c r="C72" s="3"/>
      <c r="D72" s="3"/>
      <c r="E72" s="18" t="e">
        <f t="shared" si="4"/>
        <v>#VALUE!</v>
      </c>
      <c r="F72" s="18" t="e">
        <f t="shared" si="4"/>
        <v>#VALUE!</v>
      </c>
      <c r="G72" s="18" t="str">
        <f t="shared" si="8"/>
        <v/>
      </c>
      <c r="H72" s="18" t="str">
        <f t="shared" si="8"/>
        <v/>
      </c>
      <c r="I72" s="18" t="str">
        <f t="shared" si="8"/>
        <v/>
      </c>
      <c r="J72" s="18" t="str">
        <f t="shared" si="8"/>
        <v/>
      </c>
      <c r="K72" s="18" t="str">
        <f t="shared" si="8"/>
        <v/>
      </c>
      <c r="L72" s="18" t="e">
        <f>VLOOKUP(F72,F9数据库!C:Y,3,0)</f>
        <v>#VALUE!</v>
      </c>
      <c r="M72" s="18" t="e">
        <f t="shared" si="6"/>
        <v>#VALUE!</v>
      </c>
      <c r="N72" s="19" t="e">
        <f t="shared" si="7"/>
        <v>#VALUE!</v>
      </c>
      <c r="O72" s="18" t="e">
        <f>VLOOKUP(F72,F9数据库!C:Y,4,0)</f>
        <v>#VALUE!</v>
      </c>
      <c r="P72" s="18" t="e">
        <f>VLOOKUP(G72,F9数据库!AA:AB,2,0)</f>
        <v>#N/A</v>
      </c>
      <c r="Q72" s="18"/>
      <c r="R72" s="18" t="e" cm="1">
        <f t="array" ref="R72">_xlfn.IFS(I72="A",VLOOKUP(F72,F9数据库!C:Y,7,0),I72="B",VLOOKUP(F72,F9数据库!C:Y,13,0),I72="C",VLOOKUP(F72,F9数据库!C:Y,19,0))</f>
        <v>#N/A</v>
      </c>
      <c r="S72" s="18" t="e" cm="1">
        <f t="array" ref="S72">_xlfn.IFS(I72="A",VLOOKUP(F72,F9数据库!C:Y,8,0),I72="B",VLOOKUP(F72,F9数据库!C:Y,14,0),I72="C",VLOOKUP(F72,F9数据库!C:Y,20,0))</f>
        <v>#N/A</v>
      </c>
      <c r="T72" s="19" t="e" cm="1">
        <f t="array" ref="T72">_xlfn.IFS(I72="A",VLOOKUP(F72,F9数据库!C:Y,9,0),I72="B",VLOOKUP(F72,F9数据库!C:Y,15,0),I72="C",VLOOKUP(F72,F9数据库!C:Y,21,0))*C72</f>
        <v>#N/A</v>
      </c>
      <c r="U72" s="18" t="e" cm="1">
        <f t="array" ref="U72">_xlfn.IFS(I72="A",VLOOKUP(F72,F9数据库!C:Y,10,0),I72="B",VLOOKUP(F72,F9数据库!C:Y,16,0),I72="C",VLOOKUP(F72,F9数据库!C:Y,22,0))</f>
        <v>#N/A</v>
      </c>
      <c r="V72" s="18" t="e" cm="1">
        <f t="array" ref="V72">_xlfn.IFS(I72="A",VLOOKUP(F72,F9数据库!C:Y,11,0),I72="B",VLOOKUP(F72,F9数据库!C:Y,17,0),I72="C",VLOOKUP(F72,F9数据库!C:Y,23,0))</f>
        <v>#N/A</v>
      </c>
      <c r="W72" s="18"/>
    </row>
    <row r="73" spans="1:23" x14ac:dyDescent="0.25">
      <c r="A73" s="22"/>
      <c r="B73" s="3"/>
      <c r="C73" s="3"/>
      <c r="D73" s="3"/>
      <c r="E73" s="18" t="e">
        <f t="shared" si="4"/>
        <v>#VALUE!</v>
      </c>
      <c r="F73" s="18" t="e">
        <f t="shared" si="4"/>
        <v>#VALUE!</v>
      </c>
      <c r="G73" s="18" t="str">
        <f t="shared" si="8"/>
        <v/>
      </c>
      <c r="H73" s="18" t="str">
        <f t="shared" si="8"/>
        <v/>
      </c>
      <c r="I73" s="18" t="str">
        <f t="shared" si="8"/>
        <v/>
      </c>
      <c r="J73" s="18" t="str">
        <f t="shared" si="8"/>
        <v/>
      </c>
      <c r="K73" s="18" t="str">
        <f t="shared" si="8"/>
        <v/>
      </c>
      <c r="L73" s="18" t="e">
        <f>VLOOKUP(F73,F9数据库!C:Y,3,0)</f>
        <v>#VALUE!</v>
      </c>
      <c r="M73" s="18" t="e">
        <f t="shared" si="6"/>
        <v>#VALUE!</v>
      </c>
      <c r="N73" s="19" t="e">
        <f t="shared" si="7"/>
        <v>#VALUE!</v>
      </c>
      <c r="O73" s="18" t="e">
        <f>VLOOKUP(F73,F9数据库!C:Y,4,0)</f>
        <v>#VALUE!</v>
      </c>
      <c r="P73" s="18" t="e">
        <f>VLOOKUP(G73,F9数据库!AA:AB,2,0)</f>
        <v>#N/A</v>
      </c>
      <c r="Q73" s="18"/>
      <c r="R73" s="18" t="e" cm="1">
        <f t="array" ref="R73">_xlfn.IFS(I73="A",VLOOKUP(F73,F9数据库!C:Y,7,0),I73="B",VLOOKUP(F73,F9数据库!C:Y,13,0),I73="C",VLOOKUP(F73,F9数据库!C:Y,19,0))</f>
        <v>#N/A</v>
      </c>
      <c r="S73" s="18" t="e" cm="1">
        <f t="array" ref="S73">_xlfn.IFS(I73="A",VLOOKUP(F73,F9数据库!C:Y,8,0),I73="B",VLOOKUP(F73,F9数据库!C:Y,14,0),I73="C",VLOOKUP(F73,F9数据库!C:Y,20,0))</f>
        <v>#N/A</v>
      </c>
      <c r="T73" s="19" t="e" cm="1">
        <f t="array" ref="T73">_xlfn.IFS(I73="A",VLOOKUP(F73,F9数据库!C:Y,9,0),I73="B",VLOOKUP(F73,F9数据库!C:Y,15,0),I73="C",VLOOKUP(F73,F9数据库!C:Y,21,0))*C73</f>
        <v>#N/A</v>
      </c>
      <c r="U73" s="18" t="e" cm="1">
        <f t="array" ref="U73">_xlfn.IFS(I73="A",VLOOKUP(F73,F9数据库!C:Y,10,0),I73="B",VLOOKUP(F73,F9数据库!C:Y,16,0),I73="C",VLOOKUP(F73,F9数据库!C:Y,22,0))</f>
        <v>#N/A</v>
      </c>
      <c r="V73" s="18" t="e" cm="1">
        <f t="array" ref="V73">_xlfn.IFS(I73="A",VLOOKUP(F73,F9数据库!C:Y,11,0),I73="B",VLOOKUP(F73,F9数据库!C:Y,17,0),I73="C",VLOOKUP(F73,F9数据库!C:Y,23,0))</f>
        <v>#N/A</v>
      </c>
      <c r="W73" s="18"/>
    </row>
    <row r="74" spans="1:23" x14ac:dyDescent="0.25">
      <c r="A74" s="22"/>
      <c r="B74" s="3"/>
      <c r="C74" s="3"/>
      <c r="D74" s="3"/>
      <c r="E74" s="18" t="e">
        <f t="shared" si="4"/>
        <v>#VALUE!</v>
      </c>
      <c r="F74" s="18" t="e">
        <f t="shared" si="4"/>
        <v>#VALUE!</v>
      </c>
      <c r="G74" s="18" t="str">
        <f t="shared" si="8"/>
        <v/>
      </c>
      <c r="H74" s="18" t="str">
        <f t="shared" si="8"/>
        <v/>
      </c>
      <c r="I74" s="18" t="str">
        <f t="shared" si="8"/>
        <v/>
      </c>
      <c r="J74" s="18" t="str">
        <f t="shared" si="8"/>
        <v/>
      </c>
      <c r="K74" s="18" t="str">
        <f t="shared" si="8"/>
        <v/>
      </c>
      <c r="L74" s="18" t="e">
        <f>VLOOKUP(F74,F9数据库!C:Y,3,0)</f>
        <v>#VALUE!</v>
      </c>
      <c r="M74" s="18" t="e">
        <f t="shared" si="6"/>
        <v>#VALUE!</v>
      </c>
      <c r="N74" s="19" t="e">
        <f t="shared" si="7"/>
        <v>#VALUE!</v>
      </c>
      <c r="O74" s="18" t="e">
        <f>VLOOKUP(F74,F9数据库!C:Y,4,0)</f>
        <v>#VALUE!</v>
      </c>
      <c r="P74" s="18" t="e">
        <f>VLOOKUP(G74,F9数据库!AA:AB,2,0)</f>
        <v>#N/A</v>
      </c>
      <c r="Q74" s="18"/>
      <c r="R74" s="18" t="e" cm="1">
        <f t="array" ref="R74">_xlfn.IFS(I74="A",VLOOKUP(F74,F9数据库!C:Y,7,0),I74="B",VLOOKUP(F74,F9数据库!C:Y,13,0),I74="C",VLOOKUP(F74,F9数据库!C:Y,19,0))</f>
        <v>#N/A</v>
      </c>
      <c r="S74" s="18" t="e" cm="1">
        <f t="array" ref="S74">_xlfn.IFS(I74="A",VLOOKUP(F74,F9数据库!C:Y,8,0),I74="B",VLOOKUP(F74,F9数据库!C:Y,14,0),I74="C",VLOOKUP(F74,F9数据库!C:Y,20,0))</f>
        <v>#N/A</v>
      </c>
      <c r="T74" s="19" t="e" cm="1">
        <f t="array" ref="T74">_xlfn.IFS(I74="A",VLOOKUP(F74,F9数据库!C:Y,9,0),I74="B",VLOOKUP(F74,F9数据库!C:Y,15,0),I74="C",VLOOKUP(F74,F9数据库!C:Y,21,0))*C74</f>
        <v>#N/A</v>
      </c>
      <c r="U74" s="18" t="e" cm="1">
        <f t="array" ref="U74">_xlfn.IFS(I74="A",VLOOKUP(F74,F9数据库!C:Y,10,0),I74="B",VLOOKUP(F74,F9数据库!C:Y,16,0),I74="C",VLOOKUP(F74,F9数据库!C:Y,22,0))</f>
        <v>#N/A</v>
      </c>
      <c r="V74" s="18" t="e" cm="1">
        <f t="array" ref="V74">_xlfn.IFS(I74="A",VLOOKUP(F74,F9数据库!C:Y,11,0),I74="B",VLOOKUP(F74,F9数据库!C:Y,17,0),I74="C",VLOOKUP(F74,F9数据库!C:Y,23,0))</f>
        <v>#N/A</v>
      </c>
      <c r="W74" s="18"/>
    </row>
    <row r="75" spans="1:23" x14ac:dyDescent="0.25">
      <c r="A75" s="22"/>
      <c r="B75" s="3"/>
      <c r="C75" s="3"/>
      <c r="D75" s="3"/>
      <c r="E75" s="18" t="e">
        <f t="shared" si="4"/>
        <v>#VALUE!</v>
      </c>
      <c r="F75" s="18" t="e">
        <f t="shared" si="4"/>
        <v>#VALUE!</v>
      </c>
      <c r="G75" s="18" t="str">
        <f t="shared" si="8"/>
        <v/>
      </c>
      <c r="H75" s="18" t="str">
        <f t="shared" si="8"/>
        <v/>
      </c>
      <c r="I75" s="18" t="str">
        <f t="shared" si="8"/>
        <v/>
      </c>
      <c r="J75" s="18" t="str">
        <f t="shared" si="8"/>
        <v/>
      </c>
      <c r="K75" s="18" t="str">
        <f t="shared" si="8"/>
        <v/>
      </c>
      <c r="L75" s="18" t="e">
        <f>VLOOKUP(F75,F9数据库!C:Y,3,0)</f>
        <v>#VALUE!</v>
      </c>
      <c r="M75" s="18" t="e">
        <f t="shared" si="6"/>
        <v>#VALUE!</v>
      </c>
      <c r="N75" s="19" t="e">
        <f t="shared" si="7"/>
        <v>#VALUE!</v>
      </c>
      <c r="O75" s="18" t="e">
        <f>VLOOKUP(F75,F9数据库!C:Y,4,0)</f>
        <v>#VALUE!</v>
      </c>
      <c r="P75" s="18" t="e">
        <f>VLOOKUP(G75,F9数据库!AA:AB,2,0)</f>
        <v>#N/A</v>
      </c>
      <c r="Q75" s="18"/>
      <c r="R75" s="18" t="e" cm="1">
        <f t="array" ref="R75">_xlfn.IFS(I75="A",VLOOKUP(F75,F9数据库!C:Y,7,0),I75="B",VLOOKUP(F75,F9数据库!C:Y,13,0),I75="C",VLOOKUP(F75,F9数据库!C:Y,19,0))</f>
        <v>#N/A</v>
      </c>
      <c r="S75" s="18" t="e" cm="1">
        <f t="array" ref="S75">_xlfn.IFS(I75="A",VLOOKUP(F75,F9数据库!C:Y,8,0),I75="B",VLOOKUP(F75,F9数据库!C:Y,14,0),I75="C",VLOOKUP(F75,F9数据库!C:Y,20,0))</f>
        <v>#N/A</v>
      </c>
      <c r="T75" s="19" t="e" cm="1">
        <f t="array" ref="T75">_xlfn.IFS(I75="A",VLOOKUP(F75,F9数据库!C:Y,9,0),I75="B",VLOOKUP(F75,F9数据库!C:Y,15,0),I75="C",VLOOKUP(F75,F9数据库!C:Y,21,0))*C75</f>
        <v>#N/A</v>
      </c>
      <c r="U75" s="18" t="e" cm="1">
        <f t="array" ref="U75">_xlfn.IFS(I75="A",VLOOKUP(F75,F9数据库!C:Y,10,0),I75="B",VLOOKUP(F75,F9数据库!C:Y,16,0),I75="C",VLOOKUP(F75,F9数据库!C:Y,22,0))</f>
        <v>#N/A</v>
      </c>
      <c r="V75" s="18" t="e" cm="1">
        <f t="array" ref="V75">_xlfn.IFS(I75="A",VLOOKUP(F75,F9数据库!C:Y,11,0),I75="B",VLOOKUP(F75,F9数据库!C:Y,17,0),I75="C",VLOOKUP(F75,F9数据库!C:Y,23,0))</f>
        <v>#N/A</v>
      </c>
      <c r="W75" s="18"/>
    </row>
    <row r="76" spans="1:23" x14ac:dyDescent="0.25">
      <c r="A76" s="22"/>
      <c r="B76" s="3"/>
      <c r="C76" s="3"/>
      <c r="D76" s="3"/>
      <c r="E76" s="18" t="e">
        <f t="shared" si="4"/>
        <v>#VALUE!</v>
      </c>
      <c r="F76" s="18" t="e">
        <f t="shared" si="4"/>
        <v>#VALUE!</v>
      </c>
      <c r="G76" s="18" t="str">
        <f t="shared" si="8"/>
        <v/>
      </c>
      <c r="H76" s="18" t="str">
        <f t="shared" si="8"/>
        <v/>
      </c>
      <c r="I76" s="18" t="str">
        <f t="shared" si="8"/>
        <v/>
      </c>
      <c r="J76" s="18" t="str">
        <f t="shared" si="8"/>
        <v/>
      </c>
      <c r="K76" s="18" t="str">
        <f t="shared" si="8"/>
        <v/>
      </c>
      <c r="L76" s="18" t="e">
        <f>VLOOKUP(F76,F9数据库!C:Y,3,0)</f>
        <v>#VALUE!</v>
      </c>
      <c r="M76" s="18" t="e">
        <f t="shared" si="6"/>
        <v>#VALUE!</v>
      </c>
      <c r="N76" s="19" t="e">
        <f t="shared" si="7"/>
        <v>#VALUE!</v>
      </c>
      <c r="O76" s="18" t="e">
        <f>VLOOKUP(F76,F9数据库!C:Y,4,0)</f>
        <v>#VALUE!</v>
      </c>
      <c r="P76" s="18" t="e">
        <f>VLOOKUP(G76,F9数据库!AA:AB,2,0)</f>
        <v>#N/A</v>
      </c>
      <c r="Q76" s="18"/>
      <c r="R76" s="18" t="e" cm="1">
        <f t="array" ref="R76">_xlfn.IFS(I76="A",VLOOKUP(F76,F9数据库!C:Y,7,0),I76="B",VLOOKUP(F76,F9数据库!C:Y,13,0),I76="C",VLOOKUP(F76,F9数据库!C:Y,19,0))</f>
        <v>#N/A</v>
      </c>
      <c r="S76" s="18" t="e" cm="1">
        <f t="array" ref="S76">_xlfn.IFS(I76="A",VLOOKUP(F76,F9数据库!C:Y,8,0),I76="B",VLOOKUP(F76,F9数据库!C:Y,14,0),I76="C",VLOOKUP(F76,F9数据库!C:Y,20,0))</f>
        <v>#N/A</v>
      </c>
      <c r="T76" s="19" t="e" cm="1">
        <f t="array" ref="T76">_xlfn.IFS(I76="A",VLOOKUP(F76,F9数据库!C:Y,9,0),I76="B",VLOOKUP(F76,F9数据库!C:Y,15,0),I76="C",VLOOKUP(F76,F9数据库!C:Y,21,0))*C76</f>
        <v>#N/A</v>
      </c>
      <c r="U76" s="18" t="e" cm="1">
        <f t="array" ref="U76">_xlfn.IFS(I76="A",VLOOKUP(F76,F9数据库!C:Y,10,0),I76="B",VLOOKUP(F76,F9数据库!C:Y,16,0),I76="C",VLOOKUP(F76,F9数据库!C:Y,22,0))</f>
        <v>#N/A</v>
      </c>
      <c r="V76" s="18" t="e" cm="1">
        <f t="array" ref="V76">_xlfn.IFS(I76="A",VLOOKUP(F76,F9数据库!C:Y,11,0),I76="B",VLOOKUP(F76,F9数据库!C:Y,17,0),I76="C",VLOOKUP(F76,F9数据库!C:Y,23,0))</f>
        <v>#N/A</v>
      </c>
      <c r="W76" s="18"/>
    </row>
    <row r="77" spans="1:23" x14ac:dyDescent="0.25">
      <c r="A77" s="22"/>
      <c r="B77" s="3"/>
      <c r="C77" s="3"/>
      <c r="D77" s="3"/>
      <c r="E77" s="18" t="e">
        <f t="shared" si="4"/>
        <v>#VALUE!</v>
      </c>
      <c r="F77" s="18" t="e">
        <f t="shared" si="4"/>
        <v>#VALUE!</v>
      </c>
      <c r="G77" s="18" t="str">
        <f t="shared" si="8"/>
        <v/>
      </c>
      <c r="H77" s="18" t="str">
        <f t="shared" si="8"/>
        <v/>
      </c>
      <c r="I77" s="18" t="str">
        <f t="shared" si="8"/>
        <v/>
      </c>
      <c r="J77" s="18" t="str">
        <f t="shared" si="8"/>
        <v/>
      </c>
      <c r="K77" s="18" t="str">
        <f t="shared" si="8"/>
        <v/>
      </c>
      <c r="L77" s="18" t="e">
        <f>VLOOKUP(F77,F9数据库!C:Y,3,0)</f>
        <v>#VALUE!</v>
      </c>
      <c r="M77" s="18" t="e">
        <f t="shared" si="6"/>
        <v>#VALUE!</v>
      </c>
      <c r="N77" s="19" t="e">
        <f t="shared" si="7"/>
        <v>#VALUE!</v>
      </c>
      <c r="O77" s="18" t="e">
        <f>VLOOKUP(F77,F9数据库!C:Y,4,0)</f>
        <v>#VALUE!</v>
      </c>
      <c r="P77" s="18" t="e">
        <f>VLOOKUP(G77,F9数据库!AA:AB,2,0)</f>
        <v>#N/A</v>
      </c>
      <c r="Q77" s="18"/>
      <c r="R77" s="18" t="e" cm="1">
        <f t="array" ref="R77">_xlfn.IFS(I77="A",VLOOKUP(F77,F9数据库!C:Y,7,0),I77="B",VLOOKUP(F77,F9数据库!C:Y,13,0),I77="C",VLOOKUP(F77,F9数据库!C:Y,19,0))</f>
        <v>#N/A</v>
      </c>
      <c r="S77" s="18" t="e" cm="1">
        <f t="array" ref="S77">_xlfn.IFS(I77="A",VLOOKUP(F77,F9数据库!C:Y,8,0),I77="B",VLOOKUP(F77,F9数据库!C:Y,14,0),I77="C",VLOOKUP(F77,F9数据库!C:Y,20,0))</f>
        <v>#N/A</v>
      </c>
      <c r="T77" s="19" t="e" cm="1">
        <f t="array" ref="T77">_xlfn.IFS(I77="A",VLOOKUP(F77,F9数据库!C:Y,9,0),I77="B",VLOOKUP(F77,F9数据库!C:Y,15,0),I77="C",VLOOKUP(F77,F9数据库!C:Y,21,0))*C77</f>
        <v>#N/A</v>
      </c>
      <c r="U77" s="18" t="e" cm="1">
        <f t="array" ref="U77">_xlfn.IFS(I77="A",VLOOKUP(F77,F9数据库!C:Y,10,0),I77="B",VLOOKUP(F77,F9数据库!C:Y,16,0),I77="C",VLOOKUP(F77,F9数据库!C:Y,22,0))</f>
        <v>#N/A</v>
      </c>
      <c r="V77" s="18" t="e" cm="1">
        <f t="array" ref="V77">_xlfn.IFS(I77="A",VLOOKUP(F77,F9数据库!C:Y,11,0),I77="B",VLOOKUP(F77,F9数据库!C:Y,17,0),I77="C",VLOOKUP(F77,F9数据库!C:Y,23,0))</f>
        <v>#N/A</v>
      </c>
      <c r="W77" s="18"/>
    </row>
    <row r="78" spans="1:23" x14ac:dyDescent="0.25">
      <c r="A78" s="22"/>
      <c r="B78" s="3"/>
      <c r="C78" s="3"/>
      <c r="D78" s="3"/>
      <c r="E78" s="18" t="e">
        <f t="shared" si="4"/>
        <v>#VALUE!</v>
      </c>
      <c r="F78" s="18" t="e">
        <f t="shared" si="4"/>
        <v>#VALUE!</v>
      </c>
      <c r="G78" s="18" t="str">
        <f t="shared" si="8"/>
        <v/>
      </c>
      <c r="H78" s="18" t="str">
        <f t="shared" si="8"/>
        <v/>
      </c>
      <c r="I78" s="18" t="str">
        <f t="shared" si="8"/>
        <v/>
      </c>
      <c r="J78" s="18" t="str">
        <f t="shared" si="8"/>
        <v/>
      </c>
      <c r="K78" s="18" t="str">
        <f t="shared" si="8"/>
        <v/>
      </c>
      <c r="L78" s="18" t="e">
        <f>VLOOKUP(F78,F9数据库!C:Y,3,0)</f>
        <v>#VALUE!</v>
      </c>
      <c r="M78" s="18" t="e">
        <f t="shared" si="6"/>
        <v>#VALUE!</v>
      </c>
      <c r="N78" s="19" t="e">
        <f t="shared" si="7"/>
        <v>#VALUE!</v>
      </c>
      <c r="O78" s="18" t="e">
        <f>VLOOKUP(F78,F9数据库!C:Y,4,0)</f>
        <v>#VALUE!</v>
      </c>
      <c r="P78" s="18" t="e">
        <f>VLOOKUP(G78,F9数据库!AA:AB,2,0)</f>
        <v>#N/A</v>
      </c>
      <c r="Q78" s="18"/>
      <c r="R78" s="18" t="e" cm="1">
        <f t="array" ref="R78">_xlfn.IFS(I78="A",VLOOKUP(F78,F9数据库!C:Y,7,0),I78="B",VLOOKUP(F78,F9数据库!C:Y,13,0),I78="C",VLOOKUP(F78,F9数据库!C:Y,19,0))</f>
        <v>#N/A</v>
      </c>
      <c r="S78" s="18" t="e" cm="1">
        <f t="array" ref="S78">_xlfn.IFS(I78="A",VLOOKUP(F78,F9数据库!C:Y,8,0),I78="B",VLOOKUP(F78,F9数据库!C:Y,14,0),I78="C",VLOOKUP(F78,F9数据库!C:Y,20,0))</f>
        <v>#N/A</v>
      </c>
      <c r="T78" s="19" t="e" cm="1">
        <f t="array" ref="T78">_xlfn.IFS(I78="A",VLOOKUP(F78,F9数据库!C:Y,9,0),I78="B",VLOOKUP(F78,F9数据库!C:Y,15,0),I78="C",VLOOKUP(F78,F9数据库!C:Y,21,0))*C78</f>
        <v>#N/A</v>
      </c>
      <c r="U78" s="18" t="e" cm="1">
        <f t="array" ref="U78">_xlfn.IFS(I78="A",VLOOKUP(F78,F9数据库!C:Y,10,0),I78="B",VLOOKUP(F78,F9数据库!C:Y,16,0),I78="C",VLOOKUP(F78,F9数据库!C:Y,22,0))</f>
        <v>#N/A</v>
      </c>
      <c r="V78" s="18" t="e" cm="1">
        <f t="array" ref="V78">_xlfn.IFS(I78="A",VLOOKUP(F78,F9数据库!C:Y,11,0),I78="B",VLOOKUP(F78,F9数据库!C:Y,17,0),I78="C",VLOOKUP(F78,F9数据库!C:Y,23,0))</f>
        <v>#N/A</v>
      </c>
      <c r="W78" s="18"/>
    </row>
    <row r="79" spans="1:23" x14ac:dyDescent="0.25">
      <c r="A79" s="22"/>
      <c r="B79" s="3"/>
      <c r="C79" s="3"/>
      <c r="D79" s="3"/>
      <c r="E79" s="18" t="e">
        <f t="shared" si="4"/>
        <v>#VALUE!</v>
      </c>
      <c r="F79" s="18" t="e">
        <f t="shared" si="4"/>
        <v>#VALUE!</v>
      </c>
      <c r="G79" s="18" t="str">
        <f t="shared" si="8"/>
        <v/>
      </c>
      <c r="H79" s="18" t="str">
        <f t="shared" si="8"/>
        <v/>
      </c>
      <c r="I79" s="18" t="str">
        <f t="shared" si="8"/>
        <v/>
      </c>
      <c r="J79" s="18" t="str">
        <f t="shared" si="8"/>
        <v/>
      </c>
      <c r="K79" s="18" t="str">
        <f t="shared" si="8"/>
        <v/>
      </c>
      <c r="L79" s="18" t="e">
        <f>VLOOKUP(F79,F9数据库!C:Y,3,0)</f>
        <v>#VALUE!</v>
      </c>
      <c r="M79" s="18" t="e">
        <f t="shared" si="6"/>
        <v>#VALUE!</v>
      </c>
      <c r="N79" s="19" t="e">
        <f t="shared" si="7"/>
        <v>#VALUE!</v>
      </c>
      <c r="O79" s="18" t="e">
        <f>VLOOKUP(F79,F9数据库!C:Y,4,0)</f>
        <v>#VALUE!</v>
      </c>
      <c r="P79" s="18" t="e">
        <f>VLOOKUP(G79,F9数据库!AA:AB,2,0)</f>
        <v>#N/A</v>
      </c>
      <c r="Q79" s="18"/>
      <c r="R79" s="18" t="e" cm="1">
        <f t="array" ref="R79">_xlfn.IFS(I79="A",VLOOKUP(F79,F9数据库!C:Y,7,0),I79="B",VLOOKUP(F79,F9数据库!C:Y,13,0),I79="C",VLOOKUP(F79,F9数据库!C:Y,19,0))</f>
        <v>#N/A</v>
      </c>
      <c r="S79" s="18" t="e" cm="1">
        <f t="array" ref="S79">_xlfn.IFS(I79="A",VLOOKUP(F79,F9数据库!C:Y,8,0),I79="B",VLOOKUP(F79,F9数据库!C:Y,14,0),I79="C",VLOOKUP(F79,F9数据库!C:Y,20,0))</f>
        <v>#N/A</v>
      </c>
      <c r="T79" s="19" t="e" cm="1">
        <f t="array" ref="T79">_xlfn.IFS(I79="A",VLOOKUP(F79,F9数据库!C:Y,9,0),I79="B",VLOOKUP(F79,F9数据库!C:Y,15,0),I79="C",VLOOKUP(F79,F9数据库!C:Y,21,0))*C79</f>
        <v>#N/A</v>
      </c>
      <c r="U79" s="18" t="e" cm="1">
        <f t="array" ref="U79">_xlfn.IFS(I79="A",VLOOKUP(F79,F9数据库!C:Y,10,0),I79="B",VLOOKUP(F79,F9数据库!C:Y,16,0),I79="C",VLOOKUP(F79,F9数据库!C:Y,22,0))</f>
        <v>#N/A</v>
      </c>
      <c r="V79" s="18" t="e" cm="1">
        <f t="array" ref="V79">_xlfn.IFS(I79="A",VLOOKUP(F79,F9数据库!C:Y,11,0),I79="B",VLOOKUP(F79,F9数据库!C:Y,17,0),I79="C",VLOOKUP(F79,F9数据库!C:Y,23,0))</f>
        <v>#N/A</v>
      </c>
      <c r="W79" s="18"/>
    </row>
    <row r="80" spans="1:23" x14ac:dyDescent="0.25">
      <c r="A80" s="22"/>
      <c r="B80" s="3"/>
      <c r="C80" s="3"/>
      <c r="D80" s="3"/>
      <c r="E80" s="18" t="e">
        <f t="shared" si="4"/>
        <v>#VALUE!</v>
      </c>
      <c r="F80" s="18" t="e">
        <f t="shared" si="4"/>
        <v>#VALUE!</v>
      </c>
      <c r="G80" s="18" t="str">
        <f t="shared" si="8"/>
        <v/>
      </c>
      <c r="H80" s="18" t="str">
        <f t="shared" si="8"/>
        <v/>
      </c>
      <c r="I80" s="18" t="str">
        <f t="shared" si="8"/>
        <v/>
      </c>
      <c r="J80" s="18" t="str">
        <f t="shared" si="8"/>
        <v/>
      </c>
      <c r="K80" s="18" t="str">
        <f t="shared" si="8"/>
        <v/>
      </c>
      <c r="L80" s="18" t="e">
        <f>VLOOKUP(F80,F9数据库!C:Y,3,0)</f>
        <v>#VALUE!</v>
      </c>
      <c r="M80" s="18" t="e">
        <f t="shared" si="6"/>
        <v>#VALUE!</v>
      </c>
      <c r="N80" s="19" t="e">
        <f t="shared" si="7"/>
        <v>#VALUE!</v>
      </c>
      <c r="O80" s="18" t="e">
        <f>VLOOKUP(F80,F9数据库!C:Y,4,0)</f>
        <v>#VALUE!</v>
      </c>
      <c r="P80" s="18" t="e">
        <f>VLOOKUP(G80,F9数据库!AA:AB,2,0)</f>
        <v>#N/A</v>
      </c>
      <c r="Q80" s="18"/>
      <c r="R80" s="18" t="e" cm="1">
        <f t="array" ref="R80">_xlfn.IFS(I80="A",VLOOKUP(F80,F9数据库!C:Y,7,0),I80="B",VLOOKUP(F80,F9数据库!C:Y,13,0),I80="C",VLOOKUP(F80,F9数据库!C:Y,19,0))</f>
        <v>#N/A</v>
      </c>
      <c r="S80" s="18" t="e" cm="1">
        <f t="array" ref="S80">_xlfn.IFS(I80="A",VLOOKUP(F80,F9数据库!C:Y,8,0),I80="B",VLOOKUP(F80,F9数据库!C:Y,14,0),I80="C",VLOOKUP(F80,F9数据库!C:Y,20,0))</f>
        <v>#N/A</v>
      </c>
      <c r="T80" s="19" t="e" cm="1">
        <f t="array" ref="T80">_xlfn.IFS(I80="A",VLOOKUP(F80,F9数据库!C:Y,9,0),I80="B",VLOOKUP(F80,F9数据库!C:Y,15,0),I80="C",VLOOKUP(F80,F9数据库!C:Y,21,0))*C80</f>
        <v>#N/A</v>
      </c>
      <c r="U80" s="18" t="e" cm="1">
        <f t="array" ref="U80">_xlfn.IFS(I80="A",VLOOKUP(F80,F9数据库!C:Y,10,0),I80="B",VLOOKUP(F80,F9数据库!C:Y,16,0),I80="C",VLOOKUP(F80,F9数据库!C:Y,22,0))</f>
        <v>#N/A</v>
      </c>
      <c r="V80" s="18" t="e" cm="1">
        <f t="array" ref="V80">_xlfn.IFS(I80="A",VLOOKUP(F80,F9数据库!C:Y,11,0),I80="B",VLOOKUP(F80,F9数据库!C:Y,17,0),I80="C",VLOOKUP(F80,F9数据库!C:Y,23,0))</f>
        <v>#N/A</v>
      </c>
      <c r="W80" s="18"/>
    </row>
    <row r="81" spans="1:23" x14ac:dyDescent="0.25">
      <c r="A81" s="22"/>
      <c r="B81" s="3"/>
      <c r="C81" s="3"/>
      <c r="D81" s="3"/>
      <c r="E81" s="18" t="e">
        <f t="shared" si="4"/>
        <v>#VALUE!</v>
      </c>
      <c r="F81" s="18" t="e">
        <f t="shared" si="4"/>
        <v>#VALUE!</v>
      </c>
      <c r="G81" s="18" t="str">
        <f t="shared" si="8"/>
        <v/>
      </c>
      <c r="H81" s="18" t="str">
        <f t="shared" si="8"/>
        <v/>
      </c>
      <c r="I81" s="18" t="str">
        <f t="shared" si="8"/>
        <v/>
      </c>
      <c r="J81" s="18" t="str">
        <f t="shared" si="8"/>
        <v/>
      </c>
      <c r="K81" s="18" t="str">
        <f t="shared" si="8"/>
        <v/>
      </c>
      <c r="L81" s="18" t="e">
        <f>VLOOKUP(F81,F9数据库!C:Y,3,0)</f>
        <v>#VALUE!</v>
      </c>
      <c r="M81" s="18" t="e">
        <f t="shared" si="6"/>
        <v>#VALUE!</v>
      </c>
      <c r="N81" s="19" t="e">
        <f t="shared" si="7"/>
        <v>#VALUE!</v>
      </c>
      <c r="O81" s="18" t="e">
        <f>VLOOKUP(F81,F9数据库!C:Y,4,0)</f>
        <v>#VALUE!</v>
      </c>
      <c r="P81" s="18" t="e">
        <f>VLOOKUP(G81,F9数据库!AA:AB,2,0)</f>
        <v>#N/A</v>
      </c>
      <c r="Q81" s="18"/>
      <c r="R81" s="18" t="e" cm="1">
        <f t="array" ref="R81">_xlfn.IFS(I81="A",VLOOKUP(F81,F9数据库!C:Y,7,0),I81="B",VLOOKUP(F81,F9数据库!C:Y,13,0),I81="C",VLOOKUP(F81,F9数据库!C:Y,19,0))</f>
        <v>#N/A</v>
      </c>
      <c r="S81" s="18" t="e" cm="1">
        <f t="array" ref="S81">_xlfn.IFS(I81="A",VLOOKUP(F81,F9数据库!C:Y,8,0),I81="B",VLOOKUP(F81,F9数据库!C:Y,14,0),I81="C",VLOOKUP(F81,F9数据库!C:Y,20,0))</f>
        <v>#N/A</v>
      </c>
      <c r="T81" s="19" t="e" cm="1">
        <f t="array" ref="T81">_xlfn.IFS(I81="A",VLOOKUP(F81,F9数据库!C:Y,9,0),I81="B",VLOOKUP(F81,F9数据库!C:Y,15,0),I81="C",VLOOKUP(F81,F9数据库!C:Y,21,0))*C81</f>
        <v>#N/A</v>
      </c>
      <c r="U81" s="18" t="e" cm="1">
        <f t="array" ref="U81">_xlfn.IFS(I81="A",VLOOKUP(F81,F9数据库!C:Y,10,0),I81="B",VLOOKUP(F81,F9数据库!C:Y,16,0),I81="C",VLOOKUP(F81,F9数据库!C:Y,22,0))</f>
        <v>#N/A</v>
      </c>
      <c r="V81" s="18" t="e" cm="1">
        <f t="array" ref="V81">_xlfn.IFS(I81="A",VLOOKUP(F81,F9数据库!C:Y,11,0),I81="B",VLOOKUP(F81,F9数据库!C:Y,17,0),I81="C",VLOOKUP(F81,F9数据库!C:Y,23,0))</f>
        <v>#N/A</v>
      </c>
      <c r="W81" s="18"/>
    </row>
    <row r="82" spans="1:23" x14ac:dyDescent="0.25">
      <c r="A82" s="22"/>
      <c r="B82" s="3"/>
      <c r="C82" s="3"/>
      <c r="D82" s="3"/>
      <c r="E82" s="18" t="e">
        <f t="shared" si="4"/>
        <v>#VALUE!</v>
      </c>
      <c r="F82" s="18" t="e">
        <f t="shared" si="4"/>
        <v>#VALUE!</v>
      </c>
      <c r="G82" s="18" t="str">
        <f t="shared" si="8"/>
        <v/>
      </c>
      <c r="H82" s="18" t="str">
        <f t="shared" si="8"/>
        <v/>
      </c>
      <c r="I82" s="18" t="str">
        <f t="shared" si="8"/>
        <v/>
      </c>
      <c r="J82" s="18" t="str">
        <f t="shared" si="8"/>
        <v/>
      </c>
      <c r="K82" s="18" t="str">
        <f t="shared" si="8"/>
        <v/>
      </c>
      <c r="L82" s="18" t="e">
        <f>VLOOKUP(F82,F9数据库!C:Y,3,0)</f>
        <v>#VALUE!</v>
      </c>
      <c r="M82" s="18" t="e">
        <f t="shared" si="6"/>
        <v>#VALUE!</v>
      </c>
      <c r="N82" s="19" t="e">
        <f t="shared" si="7"/>
        <v>#VALUE!</v>
      </c>
      <c r="O82" s="18" t="e">
        <f>VLOOKUP(F82,F9数据库!C:Y,4,0)</f>
        <v>#VALUE!</v>
      </c>
      <c r="P82" s="18" t="e">
        <f>VLOOKUP(G82,F9数据库!AA:AB,2,0)</f>
        <v>#N/A</v>
      </c>
      <c r="Q82" s="18"/>
      <c r="R82" s="18" t="e" cm="1">
        <f t="array" ref="R82">_xlfn.IFS(I82="A",VLOOKUP(F82,F9数据库!C:Y,7,0),I82="B",VLOOKUP(F82,F9数据库!C:Y,13,0),I82="C",VLOOKUP(F82,F9数据库!C:Y,19,0))</f>
        <v>#N/A</v>
      </c>
      <c r="S82" s="18" t="e" cm="1">
        <f t="array" ref="S82">_xlfn.IFS(I82="A",VLOOKUP(F82,F9数据库!C:Y,8,0),I82="B",VLOOKUP(F82,F9数据库!C:Y,14,0),I82="C",VLOOKUP(F82,F9数据库!C:Y,20,0))</f>
        <v>#N/A</v>
      </c>
      <c r="T82" s="19" t="e" cm="1">
        <f t="array" ref="T82">_xlfn.IFS(I82="A",VLOOKUP(F82,F9数据库!C:Y,9,0),I82="B",VLOOKUP(F82,F9数据库!C:Y,15,0),I82="C",VLOOKUP(F82,F9数据库!C:Y,21,0))*C82</f>
        <v>#N/A</v>
      </c>
      <c r="U82" s="18" t="e" cm="1">
        <f t="array" ref="U82">_xlfn.IFS(I82="A",VLOOKUP(F82,F9数据库!C:Y,10,0),I82="B",VLOOKUP(F82,F9数据库!C:Y,16,0),I82="C",VLOOKUP(F82,F9数据库!C:Y,22,0))</f>
        <v>#N/A</v>
      </c>
      <c r="V82" s="18" t="e" cm="1">
        <f t="array" ref="V82">_xlfn.IFS(I82="A",VLOOKUP(F82,F9数据库!C:Y,11,0),I82="B",VLOOKUP(F82,F9数据库!C:Y,17,0),I82="C",VLOOKUP(F82,F9数据库!C:Y,23,0))</f>
        <v>#N/A</v>
      </c>
      <c r="W82" s="18"/>
    </row>
    <row r="83" spans="1:23" x14ac:dyDescent="0.25">
      <c r="A83" s="22"/>
      <c r="B83" s="3"/>
      <c r="C83" s="3"/>
      <c r="D83" s="3"/>
      <c r="E83" s="18" t="e">
        <f t="shared" ref="E83:F100" si="9">VALUE(TRIM(MID(SUBSTITUTE($B83,"-",REPT(" ",99)),COLUMN(B83)*99-98,99)))</f>
        <v>#VALUE!</v>
      </c>
      <c r="F83" s="18" t="e">
        <f t="shared" si="9"/>
        <v>#VALUE!</v>
      </c>
      <c r="G83" s="18" t="str">
        <f t="shared" si="8"/>
        <v/>
      </c>
      <c r="H83" s="18" t="str">
        <f t="shared" si="8"/>
        <v/>
      </c>
      <c r="I83" s="18" t="str">
        <f t="shared" si="8"/>
        <v/>
      </c>
      <c r="J83" s="18" t="str">
        <f t="shared" si="8"/>
        <v/>
      </c>
      <c r="K83" s="18" t="str">
        <f t="shared" si="8"/>
        <v/>
      </c>
      <c r="L83" s="18" t="e">
        <f>VLOOKUP(F83,F9数据库!C:Y,3,0)</f>
        <v>#VALUE!</v>
      </c>
      <c r="M83" s="18" t="e">
        <f t="shared" si="6"/>
        <v>#VALUE!</v>
      </c>
      <c r="N83" s="19" t="e">
        <f t="shared" si="7"/>
        <v>#VALUE!</v>
      </c>
      <c r="O83" s="18" t="e">
        <f>VLOOKUP(F83,F9数据库!C:Y,4,0)</f>
        <v>#VALUE!</v>
      </c>
      <c r="P83" s="18" t="e">
        <f>VLOOKUP(G83,F9数据库!AA:AB,2,0)</f>
        <v>#N/A</v>
      </c>
      <c r="Q83" s="18"/>
      <c r="R83" s="18" t="e" cm="1">
        <f t="array" ref="R83">_xlfn.IFS(I83="A",VLOOKUP(F83,F9数据库!C:Y,7,0),I83="B",VLOOKUP(F83,F9数据库!C:Y,13,0),I83="C",VLOOKUP(F83,F9数据库!C:Y,19,0))</f>
        <v>#N/A</v>
      </c>
      <c r="S83" s="18" t="e" cm="1">
        <f t="array" ref="S83">_xlfn.IFS(I83="A",VLOOKUP(F83,F9数据库!C:Y,8,0),I83="B",VLOOKUP(F83,F9数据库!C:Y,14,0),I83="C",VLOOKUP(F83,F9数据库!C:Y,20,0))</f>
        <v>#N/A</v>
      </c>
      <c r="T83" s="19" t="e" cm="1">
        <f t="array" ref="T83">_xlfn.IFS(I83="A",VLOOKUP(F83,F9数据库!C:Y,9,0),I83="B",VLOOKUP(F83,F9数据库!C:Y,15,0),I83="C",VLOOKUP(F83,F9数据库!C:Y,21,0))*C83</f>
        <v>#N/A</v>
      </c>
      <c r="U83" s="18" t="e" cm="1">
        <f t="array" ref="U83">_xlfn.IFS(I83="A",VLOOKUP(F83,F9数据库!C:Y,10,0),I83="B",VLOOKUP(F83,F9数据库!C:Y,16,0),I83="C",VLOOKUP(F83,F9数据库!C:Y,22,0))</f>
        <v>#N/A</v>
      </c>
      <c r="V83" s="18" t="e" cm="1">
        <f t="array" ref="V83">_xlfn.IFS(I83="A",VLOOKUP(F83,F9数据库!C:Y,11,0),I83="B",VLOOKUP(F83,F9数据库!C:Y,17,0),I83="C",VLOOKUP(F83,F9数据库!C:Y,23,0))</f>
        <v>#N/A</v>
      </c>
      <c r="W83" s="18"/>
    </row>
    <row r="84" spans="1:23" x14ac:dyDescent="0.25">
      <c r="A84" s="22"/>
      <c r="B84" s="3"/>
      <c r="C84" s="3"/>
      <c r="D84" s="3"/>
      <c r="E84" s="18" t="e">
        <f t="shared" si="9"/>
        <v>#VALUE!</v>
      </c>
      <c r="F84" s="18" t="e">
        <f t="shared" si="9"/>
        <v>#VALUE!</v>
      </c>
      <c r="G84" s="18" t="str">
        <f t="shared" si="8"/>
        <v/>
      </c>
      <c r="H84" s="18" t="str">
        <f t="shared" si="8"/>
        <v/>
      </c>
      <c r="I84" s="18" t="str">
        <f t="shared" si="8"/>
        <v/>
      </c>
      <c r="J84" s="18" t="str">
        <f t="shared" si="8"/>
        <v/>
      </c>
      <c r="K84" s="18" t="str">
        <f t="shared" si="8"/>
        <v/>
      </c>
      <c r="L84" s="18" t="e">
        <f>VLOOKUP(F84,F9数据库!C:Y,3,0)</f>
        <v>#VALUE!</v>
      </c>
      <c r="M84" s="18" t="e">
        <f t="shared" si="6"/>
        <v>#VALUE!</v>
      </c>
      <c r="N84" s="19" t="e">
        <f t="shared" si="7"/>
        <v>#VALUE!</v>
      </c>
      <c r="O84" s="18" t="e">
        <f>VLOOKUP(F84,F9数据库!C:Y,4,0)</f>
        <v>#VALUE!</v>
      </c>
      <c r="P84" s="18" t="e">
        <f>VLOOKUP(G84,F9数据库!AA:AB,2,0)</f>
        <v>#N/A</v>
      </c>
      <c r="Q84" s="18"/>
      <c r="R84" s="18" t="e" cm="1">
        <f t="array" ref="R84">_xlfn.IFS(I84="A",VLOOKUP(F84,F9数据库!C:Y,7,0),I84="B",VLOOKUP(F84,F9数据库!C:Y,13,0),I84="C",VLOOKUP(F84,F9数据库!C:Y,19,0))</f>
        <v>#N/A</v>
      </c>
      <c r="S84" s="18" t="e" cm="1">
        <f t="array" ref="S84">_xlfn.IFS(I84="A",VLOOKUP(F84,F9数据库!C:Y,8,0),I84="B",VLOOKUP(F84,F9数据库!C:Y,14,0),I84="C",VLOOKUP(F84,F9数据库!C:Y,20,0))</f>
        <v>#N/A</v>
      </c>
      <c r="T84" s="19" t="e" cm="1">
        <f t="array" ref="T84">_xlfn.IFS(I84="A",VLOOKUP(F84,F9数据库!C:Y,9,0),I84="B",VLOOKUP(F84,F9数据库!C:Y,15,0),I84="C",VLOOKUP(F84,F9数据库!C:Y,21,0))*C84</f>
        <v>#N/A</v>
      </c>
      <c r="U84" s="18" t="e" cm="1">
        <f t="array" ref="U84">_xlfn.IFS(I84="A",VLOOKUP(F84,F9数据库!C:Y,10,0),I84="B",VLOOKUP(F84,F9数据库!C:Y,16,0),I84="C",VLOOKUP(F84,F9数据库!C:Y,22,0))</f>
        <v>#N/A</v>
      </c>
      <c r="V84" s="18" t="e" cm="1">
        <f t="array" ref="V84">_xlfn.IFS(I84="A",VLOOKUP(F84,F9数据库!C:Y,11,0),I84="B",VLOOKUP(F84,F9数据库!C:Y,17,0),I84="C",VLOOKUP(F84,F9数据库!C:Y,23,0))</f>
        <v>#N/A</v>
      </c>
      <c r="W84" s="18"/>
    </row>
    <row r="85" spans="1:23" x14ac:dyDescent="0.25">
      <c r="A85" s="22"/>
      <c r="B85" s="3"/>
      <c r="C85" s="3"/>
      <c r="D85" s="3"/>
      <c r="E85" s="18" t="e">
        <f t="shared" si="9"/>
        <v>#VALUE!</v>
      </c>
      <c r="F85" s="18" t="e">
        <f t="shared" si="9"/>
        <v>#VALUE!</v>
      </c>
      <c r="G85" s="18" t="str">
        <f t="shared" si="8"/>
        <v/>
      </c>
      <c r="H85" s="18" t="str">
        <f t="shared" si="8"/>
        <v/>
      </c>
      <c r="I85" s="18" t="str">
        <f t="shared" si="8"/>
        <v/>
      </c>
      <c r="J85" s="18" t="str">
        <f t="shared" si="8"/>
        <v/>
      </c>
      <c r="K85" s="18" t="str">
        <f t="shared" si="8"/>
        <v/>
      </c>
      <c r="L85" s="18" t="e">
        <f>VLOOKUP(F85,F9数据库!C:Y,3,0)</f>
        <v>#VALUE!</v>
      </c>
      <c r="M85" s="18" t="e">
        <f t="shared" si="6"/>
        <v>#VALUE!</v>
      </c>
      <c r="N85" s="19" t="e">
        <f t="shared" si="7"/>
        <v>#VALUE!</v>
      </c>
      <c r="O85" s="18" t="e">
        <f>VLOOKUP(F85,F9数据库!C:Y,4,0)</f>
        <v>#VALUE!</v>
      </c>
      <c r="P85" s="18" t="e">
        <f>VLOOKUP(G85,F9数据库!AA:AB,2,0)</f>
        <v>#N/A</v>
      </c>
      <c r="Q85" s="18"/>
      <c r="R85" s="18" t="e" cm="1">
        <f t="array" ref="R85">_xlfn.IFS(I85="A",VLOOKUP(F85,F9数据库!C:Y,7,0),I85="B",VLOOKUP(F85,F9数据库!C:Y,13,0),I85="C",VLOOKUP(F85,F9数据库!C:Y,19,0))</f>
        <v>#N/A</v>
      </c>
      <c r="S85" s="18" t="e" cm="1">
        <f t="array" ref="S85">_xlfn.IFS(I85="A",VLOOKUP(F85,F9数据库!C:Y,8,0),I85="B",VLOOKUP(F85,F9数据库!C:Y,14,0),I85="C",VLOOKUP(F85,F9数据库!C:Y,20,0))</f>
        <v>#N/A</v>
      </c>
      <c r="T85" s="19" t="e" cm="1">
        <f t="array" ref="T85">_xlfn.IFS(I85="A",VLOOKUP(F85,F9数据库!C:Y,9,0),I85="B",VLOOKUP(F85,F9数据库!C:Y,15,0),I85="C",VLOOKUP(F85,F9数据库!C:Y,21,0))*C85</f>
        <v>#N/A</v>
      </c>
      <c r="U85" s="18" t="e" cm="1">
        <f t="array" ref="U85">_xlfn.IFS(I85="A",VLOOKUP(F85,F9数据库!C:Y,10,0),I85="B",VLOOKUP(F85,F9数据库!C:Y,16,0),I85="C",VLOOKUP(F85,F9数据库!C:Y,22,0))</f>
        <v>#N/A</v>
      </c>
      <c r="V85" s="18" t="e" cm="1">
        <f t="array" ref="V85">_xlfn.IFS(I85="A",VLOOKUP(F85,F9数据库!C:Y,11,0),I85="B",VLOOKUP(F85,F9数据库!C:Y,17,0),I85="C",VLOOKUP(F85,F9数据库!C:Y,23,0))</f>
        <v>#N/A</v>
      </c>
      <c r="W85" s="18"/>
    </row>
    <row r="86" spans="1:23" x14ac:dyDescent="0.25">
      <c r="A86" s="22"/>
      <c r="B86" s="3"/>
      <c r="C86" s="3"/>
      <c r="D86" s="3"/>
      <c r="E86" s="18" t="e">
        <f t="shared" si="9"/>
        <v>#VALUE!</v>
      </c>
      <c r="F86" s="18" t="e">
        <f t="shared" si="9"/>
        <v>#VALUE!</v>
      </c>
      <c r="G86" s="18" t="str">
        <f t="shared" si="8"/>
        <v/>
      </c>
      <c r="H86" s="18" t="str">
        <f t="shared" si="8"/>
        <v/>
      </c>
      <c r="I86" s="18" t="str">
        <f t="shared" si="8"/>
        <v/>
      </c>
      <c r="J86" s="18" t="str">
        <f t="shared" si="8"/>
        <v/>
      </c>
      <c r="K86" s="18" t="str">
        <f t="shared" si="8"/>
        <v/>
      </c>
      <c r="L86" s="18" t="e">
        <f>VLOOKUP(F86,F9数据库!C:Y,3,0)</f>
        <v>#VALUE!</v>
      </c>
      <c r="M86" s="18" t="e">
        <f t="shared" si="6"/>
        <v>#VALUE!</v>
      </c>
      <c r="N86" s="19" t="e">
        <f t="shared" si="7"/>
        <v>#VALUE!</v>
      </c>
      <c r="O86" s="18" t="e">
        <f>VLOOKUP(F86,F9数据库!C:Y,4,0)</f>
        <v>#VALUE!</v>
      </c>
      <c r="P86" s="18" t="e">
        <f>VLOOKUP(G86,F9数据库!AA:AB,2,0)</f>
        <v>#N/A</v>
      </c>
      <c r="Q86" s="18"/>
      <c r="R86" s="18" t="e" cm="1">
        <f t="array" ref="R86">_xlfn.IFS(I86="A",VLOOKUP(F86,F9数据库!C:Y,7,0),I86="B",VLOOKUP(F86,F9数据库!C:Y,13,0),I86="C",VLOOKUP(F86,F9数据库!C:Y,19,0))</f>
        <v>#N/A</v>
      </c>
      <c r="S86" s="18" t="e" cm="1">
        <f t="array" ref="S86">_xlfn.IFS(I86="A",VLOOKUP(F86,F9数据库!C:Y,8,0),I86="B",VLOOKUP(F86,F9数据库!C:Y,14,0),I86="C",VLOOKUP(F86,F9数据库!C:Y,20,0))</f>
        <v>#N/A</v>
      </c>
      <c r="T86" s="19" t="e" cm="1">
        <f t="array" ref="T86">_xlfn.IFS(I86="A",VLOOKUP(F86,F9数据库!C:Y,9,0),I86="B",VLOOKUP(F86,F9数据库!C:Y,15,0),I86="C",VLOOKUP(F86,F9数据库!C:Y,21,0))*C86</f>
        <v>#N/A</v>
      </c>
      <c r="U86" s="18" t="e" cm="1">
        <f t="array" ref="U86">_xlfn.IFS(I86="A",VLOOKUP(F86,F9数据库!C:Y,10,0),I86="B",VLOOKUP(F86,F9数据库!C:Y,16,0),I86="C",VLOOKUP(F86,F9数据库!C:Y,22,0))</f>
        <v>#N/A</v>
      </c>
      <c r="V86" s="18" t="e" cm="1">
        <f t="array" ref="V86">_xlfn.IFS(I86="A",VLOOKUP(F86,F9数据库!C:Y,11,0),I86="B",VLOOKUP(F86,F9数据库!C:Y,17,0),I86="C",VLOOKUP(F86,F9数据库!C:Y,23,0))</f>
        <v>#N/A</v>
      </c>
      <c r="W86" s="18"/>
    </row>
    <row r="87" spans="1:23" x14ac:dyDescent="0.25">
      <c r="A87" s="22"/>
      <c r="B87" s="3"/>
      <c r="C87" s="3"/>
      <c r="D87" s="3"/>
      <c r="E87" s="18" t="e">
        <f t="shared" si="9"/>
        <v>#VALUE!</v>
      </c>
      <c r="F87" s="18" t="e">
        <f t="shared" si="9"/>
        <v>#VALUE!</v>
      </c>
      <c r="G87" s="18" t="str">
        <f t="shared" si="8"/>
        <v/>
      </c>
      <c r="H87" s="18" t="str">
        <f t="shared" si="8"/>
        <v/>
      </c>
      <c r="I87" s="18" t="str">
        <f t="shared" si="8"/>
        <v/>
      </c>
      <c r="J87" s="18" t="str">
        <f t="shared" si="8"/>
        <v/>
      </c>
      <c r="K87" s="18" t="str">
        <f t="shared" si="8"/>
        <v/>
      </c>
      <c r="L87" s="18" t="e">
        <f>VLOOKUP(F87,F9数据库!C:Y,3,0)</f>
        <v>#VALUE!</v>
      </c>
      <c r="M87" s="18" t="e">
        <f t="shared" si="6"/>
        <v>#VALUE!</v>
      </c>
      <c r="N87" s="19" t="e">
        <f t="shared" si="7"/>
        <v>#VALUE!</v>
      </c>
      <c r="O87" s="18" t="e">
        <f>VLOOKUP(F87,F9数据库!C:Y,4,0)</f>
        <v>#VALUE!</v>
      </c>
      <c r="P87" s="18" t="e">
        <f>VLOOKUP(G87,F9数据库!AA:AB,2,0)</f>
        <v>#N/A</v>
      </c>
      <c r="Q87" s="18"/>
      <c r="R87" s="18" t="e" cm="1">
        <f t="array" ref="R87">_xlfn.IFS(I87="A",VLOOKUP(F87,F9数据库!C:Y,7,0),I87="B",VLOOKUP(F87,F9数据库!C:Y,13,0),I87="C",VLOOKUP(F87,F9数据库!C:Y,19,0))</f>
        <v>#N/A</v>
      </c>
      <c r="S87" s="18" t="e" cm="1">
        <f t="array" ref="S87">_xlfn.IFS(I87="A",VLOOKUP(F87,F9数据库!C:Y,8,0),I87="B",VLOOKUP(F87,F9数据库!C:Y,14,0),I87="C",VLOOKUP(F87,F9数据库!C:Y,20,0))</f>
        <v>#N/A</v>
      </c>
      <c r="T87" s="19" t="e" cm="1">
        <f t="array" ref="T87">_xlfn.IFS(I87="A",VLOOKUP(F87,F9数据库!C:Y,9,0),I87="B",VLOOKUP(F87,F9数据库!C:Y,15,0),I87="C",VLOOKUP(F87,F9数据库!C:Y,21,0))*C87</f>
        <v>#N/A</v>
      </c>
      <c r="U87" s="18" t="e" cm="1">
        <f t="array" ref="U87">_xlfn.IFS(I87="A",VLOOKUP(F87,F9数据库!C:Y,10,0),I87="B",VLOOKUP(F87,F9数据库!C:Y,16,0),I87="C",VLOOKUP(F87,F9数据库!C:Y,22,0))</f>
        <v>#N/A</v>
      </c>
      <c r="V87" s="18" t="e" cm="1">
        <f t="array" ref="V87">_xlfn.IFS(I87="A",VLOOKUP(F87,F9数据库!C:Y,11,0),I87="B",VLOOKUP(F87,F9数据库!C:Y,17,0),I87="C",VLOOKUP(F87,F9数据库!C:Y,23,0))</f>
        <v>#N/A</v>
      </c>
      <c r="W87" s="18"/>
    </row>
    <row r="88" spans="1:23" x14ac:dyDescent="0.25">
      <c r="A88" s="22"/>
      <c r="B88" s="3"/>
      <c r="C88" s="3"/>
      <c r="D88" s="3"/>
      <c r="E88" s="18" t="e">
        <f t="shared" si="9"/>
        <v>#VALUE!</v>
      </c>
      <c r="F88" s="18" t="e">
        <f t="shared" si="9"/>
        <v>#VALUE!</v>
      </c>
      <c r="G88" s="18" t="str">
        <f t="shared" si="8"/>
        <v/>
      </c>
      <c r="H88" s="18" t="str">
        <f t="shared" si="8"/>
        <v/>
      </c>
      <c r="I88" s="18" t="str">
        <f t="shared" si="8"/>
        <v/>
      </c>
      <c r="J88" s="18" t="str">
        <f t="shared" si="8"/>
        <v/>
      </c>
      <c r="K88" s="18" t="str">
        <f t="shared" si="8"/>
        <v/>
      </c>
      <c r="L88" s="18" t="e">
        <f>VLOOKUP(F88,F9数据库!C:Y,3,0)</f>
        <v>#VALUE!</v>
      </c>
      <c r="M88" s="18" t="e">
        <f t="shared" si="6"/>
        <v>#VALUE!</v>
      </c>
      <c r="N88" s="19" t="e">
        <f t="shared" si="7"/>
        <v>#VALUE!</v>
      </c>
      <c r="O88" s="18" t="e">
        <f>VLOOKUP(F88,F9数据库!C:Y,4,0)</f>
        <v>#VALUE!</v>
      </c>
      <c r="P88" s="18" t="e">
        <f>VLOOKUP(G88,F9数据库!AA:AB,2,0)</f>
        <v>#N/A</v>
      </c>
      <c r="Q88" s="18"/>
      <c r="R88" s="18" t="e" cm="1">
        <f t="array" ref="R88">_xlfn.IFS(I88="A",VLOOKUP(F88,F9数据库!C:Y,7,0),I88="B",VLOOKUP(F88,F9数据库!C:Y,13,0),I88="C",VLOOKUP(F88,F9数据库!C:Y,19,0))</f>
        <v>#N/A</v>
      </c>
      <c r="S88" s="18" t="e" cm="1">
        <f t="array" ref="S88">_xlfn.IFS(I88="A",VLOOKUP(F88,F9数据库!C:Y,8,0),I88="B",VLOOKUP(F88,F9数据库!C:Y,14,0),I88="C",VLOOKUP(F88,F9数据库!C:Y,20,0))</f>
        <v>#N/A</v>
      </c>
      <c r="T88" s="19" t="e" cm="1">
        <f t="array" ref="T88">_xlfn.IFS(I88="A",VLOOKUP(F88,F9数据库!C:Y,9,0),I88="B",VLOOKUP(F88,F9数据库!C:Y,15,0),I88="C",VLOOKUP(F88,F9数据库!C:Y,21,0))*C88</f>
        <v>#N/A</v>
      </c>
      <c r="U88" s="18" t="e" cm="1">
        <f t="array" ref="U88">_xlfn.IFS(I88="A",VLOOKUP(F88,F9数据库!C:Y,10,0),I88="B",VLOOKUP(F88,F9数据库!C:Y,16,0),I88="C",VLOOKUP(F88,F9数据库!C:Y,22,0))</f>
        <v>#N/A</v>
      </c>
      <c r="V88" s="18" t="e" cm="1">
        <f t="array" ref="V88">_xlfn.IFS(I88="A",VLOOKUP(F88,F9数据库!C:Y,11,0),I88="B",VLOOKUP(F88,F9数据库!C:Y,17,0),I88="C",VLOOKUP(F88,F9数据库!C:Y,23,0))</f>
        <v>#N/A</v>
      </c>
      <c r="W88" s="18"/>
    </row>
    <row r="89" spans="1:23" x14ac:dyDescent="0.25">
      <c r="A89" s="22"/>
      <c r="B89" s="3"/>
      <c r="C89" s="3"/>
      <c r="D89" s="3"/>
      <c r="E89" s="18" t="e">
        <f t="shared" si="9"/>
        <v>#VALUE!</v>
      </c>
      <c r="F89" s="18" t="e">
        <f t="shared" si="9"/>
        <v>#VALUE!</v>
      </c>
      <c r="G89" s="18" t="str">
        <f t="shared" si="8"/>
        <v/>
      </c>
      <c r="H89" s="18" t="str">
        <f t="shared" si="8"/>
        <v/>
      </c>
      <c r="I89" s="18" t="str">
        <f t="shared" si="8"/>
        <v/>
      </c>
      <c r="J89" s="18" t="str">
        <f t="shared" si="8"/>
        <v/>
      </c>
      <c r="K89" s="18" t="str">
        <f t="shared" si="8"/>
        <v/>
      </c>
      <c r="L89" s="18" t="e">
        <f>VLOOKUP(F89,F9数据库!C:Y,3,0)</f>
        <v>#VALUE!</v>
      </c>
      <c r="M89" s="18" t="e">
        <f t="shared" si="6"/>
        <v>#VALUE!</v>
      </c>
      <c r="N89" s="19" t="e">
        <f t="shared" si="7"/>
        <v>#VALUE!</v>
      </c>
      <c r="O89" s="18" t="e">
        <f>VLOOKUP(F89,F9数据库!C:Y,4,0)</f>
        <v>#VALUE!</v>
      </c>
      <c r="P89" s="18" t="e">
        <f>VLOOKUP(G89,F9数据库!AA:AB,2,0)</f>
        <v>#N/A</v>
      </c>
      <c r="Q89" s="18"/>
      <c r="R89" s="18" t="e" cm="1">
        <f t="array" ref="R89">_xlfn.IFS(I89="A",VLOOKUP(F89,F9数据库!C:Y,7,0),I89="B",VLOOKUP(F89,F9数据库!C:Y,13,0),I89="C",VLOOKUP(F89,F9数据库!C:Y,19,0))</f>
        <v>#N/A</v>
      </c>
      <c r="S89" s="18" t="e" cm="1">
        <f t="array" ref="S89">_xlfn.IFS(I89="A",VLOOKUP(F89,F9数据库!C:Y,8,0),I89="B",VLOOKUP(F89,F9数据库!C:Y,14,0),I89="C",VLOOKUP(F89,F9数据库!C:Y,20,0))</f>
        <v>#N/A</v>
      </c>
      <c r="T89" s="19" t="e" cm="1">
        <f t="array" ref="T89">_xlfn.IFS(I89="A",VLOOKUP(F89,F9数据库!C:Y,9,0),I89="B",VLOOKUP(F89,F9数据库!C:Y,15,0),I89="C",VLOOKUP(F89,F9数据库!C:Y,21,0))*C89</f>
        <v>#N/A</v>
      </c>
      <c r="U89" s="18" t="e" cm="1">
        <f t="array" ref="U89">_xlfn.IFS(I89="A",VLOOKUP(F89,F9数据库!C:Y,10,0),I89="B",VLOOKUP(F89,F9数据库!C:Y,16,0),I89="C",VLOOKUP(F89,F9数据库!C:Y,22,0))</f>
        <v>#N/A</v>
      </c>
      <c r="V89" s="18" t="e" cm="1">
        <f t="array" ref="V89">_xlfn.IFS(I89="A",VLOOKUP(F89,F9数据库!C:Y,11,0),I89="B",VLOOKUP(F89,F9数据库!C:Y,17,0),I89="C",VLOOKUP(F89,F9数据库!C:Y,23,0))</f>
        <v>#N/A</v>
      </c>
      <c r="W89" s="18"/>
    </row>
    <row r="90" spans="1:23" x14ac:dyDescent="0.25">
      <c r="A90" s="22"/>
      <c r="B90" s="3"/>
      <c r="C90" s="3"/>
      <c r="D90" s="3"/>
      <c r="E90" s="18" t="e">
        <f t="shared" si="9"/>
        <v>#VALUE!</v>
      </c>
      <c r="F90" s="18" t="e">
        <f t="shared" si="9"/>
        <v>#VALUE!</v>
      </c>
      <c r="G90" s="18" t="str">
        <f t="shared" si="8"/>
        <v/>
      </c>
      <c r="H90" s="18" t="str">
        <f t="shared" si="8"/>
        <v/>
      </c>
      <c r="I90" s="18" t="str">
        <f t="shared" si="8"/>
        <v/>
      </c>
      <c r="J90" s="18" t="str">
        <f t="shared" si="8"/>
        <v/>
      </c>
      <c r="K90" s="18" t="str">
        <f t="shared" si="8"/>
        <v/>
      </c>
      <c r="L90" s="18" t="e">
        <f>VLOOKUP(F90,F9数据库!C:Y,3,0)</f>
        <v>#VALUE!</v>
      </c>
      <c r="M90" s="18" t="e">
        <f t="shared" si="6"/>
        <v>#VALUE!</v>
      </c>
      <c r="N90" s="19" t="e">
        <f t="shared" si="7"/>
        <v>#VALUE!</v>
      </c>
      <c r="O90" s="18" t="e">
        <f>VLOOKUP(F90,F9数据库!C:Y,4,0)</f>
        <v>#VALUE!</v>
      </c>
      <c r="P90" s="18" t="e">
        <f>VLOOKUP(G90,F9数据库!AA:AB,2,0)</f>
        <v>#N/A</v>
      </c>
      <c r="Q90" s="18"/>
      <c r="R90" s="18" t="e" cm="1">
        <f t="array" ref="R90">_xlfn.IFS(I90="A",VLOOKUP(F90,F9数据库!C:Y,7,0),I90="B",VLOOKUP(F90,F9数据库!C:Y,13,0),I90="C",VLOOKUP(F90,F9数据库!C:Y,19,0))</f>
        <v>#N/A</v>
      </c>
      <c r="S90" s="18" t="e" cm="1">
        <f t="array" ref="S90">_xlfn.IFS(I90="A",VLOOKUP(F90,F9数据库!C:Y,8,0),I90="B",VLOOKUP(F90,F9数据库!C:Y,14,0),I90="C",VLOOKUP(F90,F9数据库!C:Y,20,0))</f>
        <v>#N/A</v>
      </c>
      <c r="T90" s="19" t="e" cm="1">
        <f t="array" ref="T90">_xlfn.IFS(I90="A",VLOOKUP(F90,F9数据库!C:Y,9,0),I90="B",VLOOKUP(F90,F9数据库!C:Y,15,0),I90="C",VLOOKUP(F90,F9数据库!C:Y,21,0))*C90</f>
        <v>#N/A</v>
      </c>
      <c r="U90" s="18" t="e" cm="1">
        <f t="array" ref="U90">_xlfn.IFS(I90="A",VLOOKUP(F90,F9数据库!C:Y,10,0),I90="B",VLOOKUP(F90,F9数据库!C:Y,16,0),I90="C",VLOOKUP(F90,F9数据库!C:Y,22,0))</f>
        <v>#N/A</v>
      </c>
      <c r="V90" s="18" t="e" cm="1">
        <f t="array" ref="V90">_xlfn.IFS(I90="A",VLOOKUP(F90,F9数据库!C:Y,11,0),I90="B",VLOOKUP(F90,F9数据库!C:Y,17,0),I90="C",VLOOKUP(F90,F9数据库!C:Y,23,0))</f>
        <v>#N/A</v>
      </c>
      <c r="W90" s="18"/>
    </row>
    <row r="91" spans="1:23" x14ac:dyDescent="0.25">
      <c r="A91" s="22"/>
      <c r="B91" s="3"/>
      <c r="C91" s="3"/>
      <c r="D91" s="3"/>
      <c r="E91" s="18" t="e">
        <f t="shared" si="9"/>
        <v>#VALUE!</v>
      </c>
      <c r="F91" s="18" t="e">
        <f t="shared" si="9"/>
        <v>#VALUE!</v>
      </c>
      <c r="G91" s="18" t="str">
        <f t="shared" si="8"/>
        <v/>
      </c>
      <c r="H91" s="18" t="str">
        <f t="shared" si="8"/>
        <v/>
      </c>
      <c r="I91" s="18" t="str">
        <f t="shared" si="8"/>
        <v/>
      </c>
      <c r="J91" s="18" t="str">
        <f t="shared" si="8"/>
        <v/>
      </c>
      <c r="K91" s="18" t="str">
        <f t="shared" si="8"/>
        <v/>
      </c>
      <c r="L91" s="18" t="e">
        <f>VLOOKUP(F91,F9数据库!C:Y,3,0)</f>
        <v>#VALUE!</v>
      </c>
      <c r="M91" s="18" t="e">
        <f t="shared" si="6"/>
        <v>#VALUE!</v>
      </c>
      <c r="N91" s="19" t="e">
        <f t="shared" si="7"/>
        <v>#VALUE!</v>
      </c>
      <c r="O91" s="18" t="e">
        <f>VLOOKUP(F91,F9数据库!C:Y,4,0)</f>
        <v>#VALUE!</v>
      </c>
      <c r="P91" s="18" t="e">
        <f>VLOOKUP(G91,F9数据库!AA:AB,2,0)</f>
        <v>#N/A</v>
      </c>
      <c r="Q91" s="18"/>
      <c r="R91" s="18" t="e" cm="1">
        <f t="array" ref="R91">_xlfn.IFS(I91="A",VLOOKUP(F91,F9数据库!C:Y,7,0),I91="B",VLOOKUP(F91,F9数据库!C:Y,13,0),I91="C",VLOOKUP(F91,F9数据库!C:Y,19,0))</f>
        <v>#N/A</v>
      </c>
      <c r="S91" s="18" t="e" cm="1">
        <f t="array" ref="S91">_xlfn.IFS(I91="A",VLOOKUP(F91,F9数据库!C:Y,8,0),I91="B",VLOOKUP(F91,F9数据库!C:Y,14,0),I91="C",VLOOKUP(F91,F9数据库!C:Y,20,0))</f>
        <v>#N/A</v>
      </c>
      <c r="T91" s="19" t="e" cm="1">
        <f t="array" ref="T91">_xlfn.IFS(I91="A",VLOOKUP(F91,F9数据库!C:Y,9,0),I91="B",VLOOKUP(F91,F9数据库!C:Y,15,0),I91="C",VLOOKUP(F91,F9数据库!C:Y,21,0))*C91</f>
        <v>#N/A</v>
      </c>
      <c r="U91" s="18" t="e" cm="1">
        <f t="array" ref="U91">_xlfn.IFS(I91="A",VLOOKUP(F91,F9数据库!C:Y,10,0),I91="B",VLOOKUP(F91,F9数据库!C:Y,16,0),I91="C",VLOOKUP(F91,F9数据库!C:Y,22,0))</f>
        <v>#N/A</v>
      </c>
      <c r="V91" s="18" t="e" cm="1">
        <f t="array" ref="V91">_xlfn.IFS(I91="A",VLOOKUP(F91,F9数据库!C:Y,11,0),I91="B",VLOOKUP(F91,F9数据库!C:Y,17,0),I91="C",VLOOKUP(F91,F9数据库!C:Y,23,0))</f>
        <v>#N/A</v>
      </c>
      <c r="W91" s="18"/>
    </row>
    <row r="92" spans="1:23" x14ac:dyDescent="0.25">
      <c r="A92" s="22"/>
      <c r="B92" s="3"/>
      <c r="C92" s="3"/>
      <c r="D92" s="3"/>
      <c r="E92" s="18" t="e">
        <f t="shared" si="9"/>
        <v>#VALUE!</v>
      </c>
      <c r="F92" s="18" t="e">
        <f t="shared" si="9"/>
        <v>#VALUE!</v>
      </c>
      <c r="G92" s="18" t="str">
        <f t="shared" si="8"/>
        <v/>
      </c>
      <c r="H92" s="18" t="str">
        <f t="shared" si="8"/>
        <v/>
      </c>
      <c r="I92" s="18" t="str">
        <f t="shared" si="8"/>
        <v/>
      </c>
      <c r="J92" s="18" t="str">
        <f t="shared" si="8"/>
        <v/>
      </c>
      <c r="K92" s="18" t="str">
        <f t="shared" si="8"/>
        <v/>
      </c>
      <c r="L92" s="18" t="e">
        <f>VLOOKUP(F92,F9数据库!C:Y,3,0)</f>
        <v>#VALUE!</v>
      </c>
      <c r="M92" s="18" t="e">
        <f t="shared" si="6"/>
        <v>#VALUE!</v>
      </c>
      <c r="N92" s="19" t="e">
        <f t="shared" si="7"/>
        <v>#VALUE!</v>
      </c>
      <c r="O92" s="18" t="e">
        <f>VLOOKUP(F92,F9数据库!C:Y,4,0)</f>
        <v>#VALUE!</v>
      </c>
      <c r="P92" s="18" t="e">
        <f>VLOOKUP(G92,F9数据库!AA:AB,2,0)</f>
        <v>#N/A</v>
      </c>
      <c r="Q92" s="18"/>
      <c r="R92" s="18" t="e" cm="1">
        <f t="array" ref="R92">_xlfn.IFS(I92="A",VLOOKUP(F92,F9数据库!C:Y,7,0),I92="B",VLOOKUP(F92,F9数据库!C:Y,13,0),I92="C",VLOOKUP(F92,F9数据库!C:Y,19,0))</f>
        <v>#N/A</v>
      </c>
      <c r="S92" s="18" t="e" cm="1">
        <f t="array" ref="S92">_xlfn.IFS(I92="A",VLOOKUP(F92,F9数据库!C:Y,8,0),I92="B",VLOOKUP(F92,F9数据库!C:Y,14,0),I92="C",VLOOKUP(F92,F9数据库!C:Y,20,0))</f>
        <v>#N/A</v>
      </c>
      <c r="T92" s="19" t="e" cm="1">
        <f t="array" ref="T92">_xlfn.IFS(I92="A",VLOOKUP(F92,F9数据库!C:Y,9,0),I92="B",VLOOKUP(F92,F9数据库!C:Y,15,0),I92="C",VLOOKUP(F92,F9数据库!C:Y,21,0))*C92</f>
        <v>#N/A</v>
      </c>
      <c r="U92" s="18" t="e" cm="1">
        <f t="array" ref="U92">_xlfn.IFS(I92="A",VLOOKUP(F92,F9数据库!C:Y,10,0),I92="B",VLOOKUP(F92,F9数据库!C:Y,16,0),I92="C",VLOOKUP(F92,F9数据库!C:Y,22,0))</f>
        <v>#N/A</v>
      </c>
      <c r="V92" s="18" t="e" cm="1">
        <f t="array" ref="V92">_xlfn.IFS(I92="A",VLOOKUP(F92,F9数据库!C:Y,11,0),I92="B",VLOOKUP(F92,F9数据库!C:Y,17,0),I92="C",VLOOKUP(F92,F9数据库!C:Y,23,0))</f>
        <v>#N/A</v>
      </c>
      <c r="W92" s="18"/>
    </row>
    <row r="93" spans="1:23" x14ac:dyDescent="0.25">
      <c r="A93" s="22"/>
      <c r="B93" s="3"/>
      <c r="C93" s="3"/>
      <c r="D93" s="3"/>
      <c r="E93" s="18" t="e">
        <f t="shared" si="9"/>
        <v>#VALUE!</v>
      </c>
      <c r="F93" s="18" t="e">
        <f t="shared" si="9"/>
        <v>#VALUE!</v>
      </c>
      <c r="G93" s="18" t="str">
        <f t="shared" si="8"/>
        <v/>
      </c>
      <c r="H93" s="18" t="str">
        <f t="shared" si="8"/>
        <v/>
      </c>
      <c r="I93" s="18" t="str">
        <f t="shared" si="8"/>
        <v/>
      </c>
      <c r="J93" s="18" t="str">
        <f t="shared" si="8"/>
        <v/>
      </c>
      <c r="K93" s="18" t="str">
        <f t="shared" si="8"/>
        <v/>
      </c>
      <c r="L93" s="18" t="e">
        <f>VLOOKUP(F93,F9数据库!C:Y,3,0)</f>
        <v>#VALUE!</v>
      </c>
      <c r="M93" s="18" t="e">
        <f t="shared" si="6"/>
        <v>#VALUE!</v>
      </c>
      <c r="N93" s="19" t="e">
        <f t="shared" si="7"/>
        <v>#VALUE!</v>
      </c>
      <c r="O93" s="18" t="e">
        <f>VLOOKUP(F93,F9数据库!C:Y,4,0)</f>
        <v>#VALUE!</v>
      </c>
      <c r="P93" s="18" t="e">
        <f>VLOOKUP(G93,F9数据库!AA:AB,2,0)</f>
        <v>#N/A</v>
      </c>
      <c r="Q93" s="18"/>
      <c r="R93" s="18" t="e" cm="1">
        <f t="array" ref="R93">_xlfn.IFS(I93="A",VLOOKUP(F93,F9数据库!C:Y,7,0),I93="B",VLOOKUP(F93,F9数据库!C:Y,13,0),I93="C",VLOOKUP(F93,F9数据库!C:Y,19,0))</f>
        <v>#N/A</v>
      </c>
      <c r="S93" s="18" t="e" cm="1">
        <f t="array" ref="S93">_xlfn.IFS(I93="A",VLOOKUP(F93,F9数据库!C:Y,8,0),I93="B",VLOOKUP(F93,F9数据库!C:Y,14,0),I93="C",VLOOKUP(F93,F9数据库!C:Y,20,0))</f>
        <v>#N/A</v>
      </c>
      <c r="T93" s="19" t="e" cm="1">
        <f t="array" ref="T93">_xlfn.IFS(I93="A",VLOOKUP(F93,F9数据库!C:Y,9,0),I93="B",VLOOKUP(F93,F9数据库!C:Y,15,0),I93="C",VLOOKUP(F93,F9数据库!C:Y,21,0))*C93</f>
        <v>#N/A</v>
      </c>
      <c r="U93" s="18" t="e" cm="1">
        <f t="array" ref="U93">_xlfn.IFS(I93="A",VLOOKUP(F93,F9数据库!C:Y,10,0),I93="B",VLOOKUP(F93,F9数据库!C:Y,16,0),I93="C",VLOOKUP(F93,F9数据库!C:Y,22,0))</f>
        <v>#N/A</v>
      </c>
      <c r="V93" s="18" t="e" cm="1">
        <f t="array" ref="V93">_xlfn.IFS(I93="A",VLOOKUP(F93,F9数据库!C:Y,11,0),I93="B",VLOOKUP(F93,F9数据库!C:Y,17,0),I93="C",VLOOKUP(F93,F9数据库!C:Y,23,0))</f>
        <v>#N/A</v>
      </c>
      <c r="W93" s="18"/>
    </row>
    <row r="94" spans="1:23" x14ac:dyDescent="0.25">
      <c r="A94" s="22"/>
      <c r="B94" s="3"/>
      <c r="C94" s="3"/>
      <c r="D94" s="3"/>
      <c r="E94" s="18" t="e">
        <f t="shared" si="9"/>
        <v>#VALUE!</v>
      </c>
      <c r="F94" s="18" t="e">
        <f t="shared" si="9"/>
        <v>#VALUE!</v>
      </c>
      <c r="G94" s="18" t="str">
        <f t="shared" si="8"/>
        <v/>
      </c>
      <c r="H94" s="18" t="str">
        <f t="shared" si="8"/>
        <v/>
      </c>
      <c r="I94" s="18" t="str">
        <f t="shared" si="8"/>
        <v/>
      </c>
      <c r="J94" s="18" t="str">
        <f t="shared" si="8"/>
        <v/>
      </c>
      <c r="K94" s="18" t="str">
        <f t="shared" si="8"/>
        <v/>
      </c>
      <c r="L94" s="18" t="e">
        <f>VLOOKUP(F94,F9数据库!C:Y,3,0)</f>
        <v>#VALUE!</v>
      </c>
      <c r="M94" s="18" t="e">
        <f t="shared" si="6"/>
        <v>#VALUE!</v>
      </c>
      <c r="N94" s="19" t="e">
        <f t="shared" si="7"/>
        <v>#VALUE!</v>
      </c>
      <c r="O94" s="18" t="e">
        <f>VLOOKUP(F94,F9数据库!C:Y,4,0)</f>
        <v>#VALUE!</v>
      </c>
      <c r="P94" s="18" t="e">
        <f>VLOOKUP(G94,F9数据库!AA:AB,2,0)</f>
        <v>#N/A</v>
      </c>
      <c r="Q94" s="18"/>
      <c r="R94" s="18" t="e" cm="1">
        <f t="array" ref="R94">_xlfn.IFS(I94="A",VLOOKUP(F94,F9数据库!C:Y,7,0),I94="B",VLOOKUP(F94,F9数据库!C:Y,13,0),I94="C",VLOOKUP(F94,F9数据库!C:Y,19,0))</f>
        <v>#N/A</v>
      </c>
      <c r="S94" s="18" t="e" cm="1">
        <f t="array" ref="S94">_xlfn.IFS(I94="A",VLOOKUP(F94,F9数据库!C:Y,8,0),I94="B",VLOOKUP(F94,F9数据库!C:Y,14,0),I94="C",VLOOKUP(F94,F9数据库!C:Y,20,0))</f>
        <v>#N/A</v>
      </c>
      <c r="T94" s="19" t="e" cm="1">
        <f t="array" ref="T94">_xlfn.IFS(I94="A",VLOOKUP(F94,F9数据库!C:Y,9,0),I94="B",VLOOKUP(F94,F9数据库!C:Y,15,0),I94="C",VLOOKUP(F94,F9数据库!C:Y,21,0))*C94</f>
        <v>#N/A</v>
      </c>
      <c r="U94" s="18" t="e" cm="1">
        <f t="array" ref="U94">_xlfn.IFS(I94="A",VLOOKUP(F94,F9数据库!C:Y,10,0),I94="B",VLOOKUP(F94,F9数据库!C:Y,16,0),I94="C",VLOOKUP(F94,F9数据库!C:Y,22,0))</f>
        <v>#N/A</v>
      </c>
      <c r="V94" s="18" t="e" cm="1">
        <f t="array" ref="V94">_xlfn.IFS(I94="A",VLOOKUP(F94,F9数据库!C:Y,11,0),I94="B",VLOOKUP(F94,F9数据库!C:Y,17,0),I94="C",VLOOKUP(F94,F9数据库!C:Y,23,0))</f>
        <v>#N/A</v>
      </c>
      <c r="W94" s="18"/>
    </row>
    <row r="95" spans="1:23" x14ac:dyDescent="0.25">
      <c r="A95" s="22"/>
      <c r="B95" s="3"/>
      <c r="C95" s="3"/>
      <c r="D95" s="3"/>
      <c r="E95" s="18" t="e">
        <f t="shared" si="9"/>
        <v>#VALUE!</v>
      </c>
      <c r="F95" s="18" t="e">
        <f t="shared" si="9"/>
        <v>#VALUE!</v>
      </c>
      <c r="G95" s="18" t="str">
        <f t="shared" si="8"/>
        <v/>
      </c>
      <c r="H95" s="18" t="str">
        <f t="shared" si="8"/>
        <v/>
      </c>
      <c r="I95" s="18" t="str">
        <f t="shared" si="8"/>
        <v/>
      </c>
      <c r="J95" s="18" t="str">
        <f t="shared" si="8"/>
        <v/>
      </c>
      <c r="K95" s="18" t="str">
        <f t="shared" si="8"/>
        <v/>
      </c>
      <c r="L95" s="18" t="e">
        <f>VLOOKUP(F95,F9数据库!C:Y,3,0)</f>
        <v>#VALUE!</v>
      </c>
      <c r="M95" s="18" t="e">
        <f t="shared" si="6"/>
        <v>#VALUE!</v>
      </c>
      <c r="N95" s="19" t="e">
        <f t="shared" si="7"/>
        <v>#VALUE!</v>
      </c>
      <c r="O95" s="18" t="e">
        <f>VLOOKUP(F95,F9数据库!C:Y,4,0)</f>
        <v>#VALUE!</v>
      </c>
      <c r="P95" s="18" t="e">
        <f>VLOOKUP(G95,F9数据库!AA:AB,2,0)</f>
        <v>#N/A</v>
      </c>
      <c r="Q95" s="18"/>
      <c r="R95" s="18" t="e" cm="1">
        <f t="array" ref="R95">_xlfn.IFS(I95="A",VLOOKUP(F95,F9数据库!C:Y,7,0),I95="B",VLOOKUP(F95,F9数据库!C:Y,13,0),I95="C",VLOOKUP(F95,F9数据库!C:Y,19,0))</f>
        <v>#N/A</v>
      </c>
      <c r="S95" s="18" t="e" cm="1">
        <f t="array" ref="S95">_xlfn.IFS(I95="A",VLOOKUP(F95,F9数据库!C:Y,8,0),I95="B",VLOOKUP(F95,F9数据库!C:Y,14,0),I95="C",VLOOKUP(F95,F9数据库!C:Y,20,0))</f>
        <v>#N/A</v>
      </c>
      <c r="T95" s="19" t="e" cm="1">
        <f t="array" ref="T95">_xlfn.IFS(I95="A",VLOOKUP(F95,F9数据库!C:Y,9,0),I95="B",VLOOKUP(F95,F9数据库!C:Y,15,0),I95="C",VLOOKUP(F95,F9数据库!C:Y,21,0))*C95</f>
        <v>#N/A</v>
      </c>
      <c r="U95" s="18" t="e" cm="1">
        <f t="array" ref="U95">_xlfn.IFS(I95="A",VLOOKUP(F95,F9数据库!C:Y,10,0),I95="B",VLOOKUP(F95,F9数据库!C:Y,16,0),I95="C",VLOOKUP(F95,F9数据库!C:Y,22,0))</f>
        <v>#N/A</v>
      </c>
      <c r="V95" s="18" t="e" cm="1">
        <f t="array" ref="V95">_xlfn.IFS(I95="A",VLOOKUP(F95,F9数据库!C:Y,11,0),I95="B",VLOOKUP(F95,F9数据库!C:Y,17,0),I95="C",VLOOKUP(F95,F9数据库!C:Y,23,0))</f>
        <v>#N/A</v>
      </c>
      <c r="W95" s="18"/>
    </row>
    <row r="96" spans="1:23" x14ac:dyDescent="0.25">
      <c r="A96" s="22"/>
      <c r="B96" s="3"/>
      <c r="C96" s="3"/>
      <c r="D96" s="3"/>
      <c r="E96" s="18" t="e">
        <f t="shared" si="9"/>
        <v>#VALUE!</v>
      </c>
      <c r="F96" s="18" t="e">
        <f t="shared" si="9"/>
        <v>#VALUE!</v>
      </c>
      <c r="G96" s="18" t="str">
        <f t="shared" si="8"/>
        <v/>
      </c>
      <c r="H96" s="18" t="str">
        <f t="shared" si="8"/>
        <v/>
      </c>
      <c r="I96" s="18" t="str">
        <f t="shared" si="8"/>
        <v/>
      </c>
      <c r="J96" s="18" t="str">
        <f t="shared" si="8"/>
        <v/>
      </c>
      <c r="K96" s="18" t="str">
        <f t="shared" si="8"/>
        <v/>
      </c>
      <c r="L96" s="18" t="e">
        <f>VLOOKUP(F96,F9数据库!C:Y,3,0)</f>
        <v>#VALUE!</v>
      </c>
      <c r="M96" s="18" t="e">
        <f t="shared" si="6"/>
        <v>#VALUE!</v>
      </c>
      <c r="N96" s="19" t="e">
        <f t="shared" si="7"/>
        <v>#VALUE!</v>
      </c>
      <c r="O96" s="18" t="e">
        <f>VLOOKUP(F96,F9数据库!C:Y,4,0)</f>
        <v>#VALUE!</v>
      </c>
      <c r="P96" s="18" t="e">
        <f>VLOOKUP(G96,F9数据库!AA:AB,2,0)</f>
        <v>#N/A</v>
      </c>
      <c r="Q96" s="18"/>
      <c r="R96" s="18" t="e" cm="1">
        <f t="array" ref="R96">_xlfn.IFS(I96="A",VLOOKUP(F96,F9数据库!C:Y,7,0),I96="B",VLOOKUP(F96,F9数据库!C:Y,13,0),I96="C",VLOOKUP(F96,F9数据库!C:Y,19,0))</f>
        <v>#N/A</v>
      </c>
      <c r="S96" s="18" t="e" cm="1">
        <f t="array" ref="S96">_xlfn.IFS(I96="A",VLOOKUP(F96,F9数据库!C:Y,8,0),I96="B",VLOOKUP(F96,F9数据库!C:Y,14,0),I96="C",VLOOKUP(F96,F9数据库!C:Y,20,0))</f>
        <v>#N/A</v>
      </c>
      <c r="T96" s="19" t="e" cm="1">
        <f t="array" ref="T96">_xlfn.IFS(I96="A",VLOOKUP(F96,F9数据库!C:Y,9,0),I96="B",VLOOKUP(F96,F9数据库!C:Y,15,0),I96="C",VLOOKUP(F96,F9数据库!C:Y,21,0))*C96</f>
        <v>#N/A</v>
      </c>
      <c r="U96" s="18" t="e" cm="1">
        <f t="array" ref="U96">_xlfn.IFS(I96="A",VLOOKUP(F96,F9数据库!C:Y,10,0),I96="B",VLOOKUP(F96,F9数据库!C:Y,16,0),I96="C",VLOOKUP(F96,F9数据库!C:Y,22,0))</f>
        <v>#N/A</v>
      </c>
      <c r="V96" s="18" t="e" cm="1">
        <f t="array" ref="V96">_xlfn.IFS(I96="A",VLOOKUP(F96,F9数据库!C:Y,11,0),I96="B",VLOOKUP(F96,F9数据库!C:Y,17,0),I96="C",VLOOKUP(F96,F9数据库!C:Y,23,0))</f>
        <v>#N/A</v>
      </c>
      <c r="W96" s="18"/>
    </row>
    <row r="97" spans="1:23" x14ac:dyDescent="0.25">
      <c r="A97" s="22"/>
      <c r="B97" s="3"/>
      <c r="C97" s="3"/>
      <c r="D97" s="3"/>
      <c r="E97" s="18" t="e">
        <f t="shared" si="9"/>
        <v>#VALUE!</v>
      </c>
      <c r="F97" s="18" t="e">
        <f t="shared" si="9"/>
        <v>#VALUE!</v>
      </c>
      <c r="G97" s="18" t="str">
        <f t="shared" si="8"/>
        <v/>
      </c>
      <c r="H97" s="18" t="str">
        <f t="shared" si="8"/>
        <v/>
      </c>
      <c r="I97" s="18" t="str">
        <f t="shared" si="8"/>
        <v/>
      </c>
      <c r="J97" s="18" t="str">
        <f t="shared" si="8"/>
        <v/>
      </c>
      <c r="K97" s="18" t="str">
        <f t="shared" si="8"/>
        <v/>
      </c>
      <c r="L97" s="18" t="e">
        <f>VLOOKUP(F97,F9数据库!C:Y,3,0)</f>
        <v>#VALUE!</v>
      </c>
      <c r="M97" s="18" t="e">
        <f t="shared" si="6"/>
        <v>#VALUE!</v>
      </c>
      <c r="N97" s="19" t="e">
        <f t="shared" si="7"/>
        <v>#VALUE!</v>
      </c>
      <c r="O97" s="18" t="e">
        <f>VLOOKUP(F97,F9数据库!C:Y,4,0)</f>
        <v>#VALUE!</v>
      </c>
      <c r="P97" s="18" t="e">
        <f>VLOOKUP(G97,F9数据库!AA:AB,2,0)</f>
        <v>#N/A</v>
      </c>
      <c r="Q97" s="18"/>
      <c r="R97" s="18" t="e" cm="1">
        <f t="array" ref="R97">_xlfn.IFS(I97="A",VLOOKUP(F97,F9数据库!C:Y,7,0),I97="B",VLOOKUP(F97,F9数据库!C:Y,13,0),I97="C",VLOOKUP(F97,F9数据库!C:Y,19,0))</f>
        <v>#N/A</v>
      </c>
      <c r="S97" s="18" t="e" cm="1">
        <f t="array" ref="S97">_xlfn.IFS(I97="A",VLOOKUP(F97,F9数据库!C:Y,8,0),I97="B",VLOOKUP(F97,F9数据库!C:Y,14,0),I97="C",VLOOKUP(F97,F9数据库!C:Y,20,0))</f>
        <v>#N/A</v>
      </c>
      <c r="T97" s="19" t="e" cm="1">
        <f t="array" ref="T97">_xlfn.IFS(I97="A",VLOOKUP(F97,F9数据库!C:Y,9,0),I97="B",VLOOKUP(F97,F9数据库!C:Y,15,0),I97="C",VLOOKUP(F97,F9数据库!C:Y,21,0))*C97</f>
        <v>#N/A</v>
      </c>
      <c r="U97" s="18" t="e" cm="1">
        <f t="array" ref="U97">_xlfn.IFS(I97="A",VLOOKUP(F97,F9数据库!C:Y,10,0),I97="B",VLOOKUP(F97,F9数据库!C:Y,16,0),I97="C",VLOOKUP(F97,F9数据库!C:Y,22,0))</f>
        <v>#N/A</v>
      </c>
      <c r="V97" s="18" t="e" cm="1">
        <f t="array" ref="V97">_xlfn.IFS(I97="A",VLOOKUP(F97,F9数据库!C:Y,11,0),I97="B",VLOOKUP(F97,F9数据库!C:Y,17,0),I97="C",VLOOKUP(F97,F9数据库!C:Y,23,0))</f>
        <v>#N/A</v>
      </c>
      <c r="W97" s="18"/>
    </row>
    <row r="98" spans="1:23" x14ac:dyDescent="0.25">
      <c r="A98" s="22"/>
      <c r="B98" s="3"/>
      <c r="C98" s="3"/>
      <c r="D98" s="3"/>
      <c r="E98" s="18" t="e">
        <f t="shared" si="9"/>
        <v>#VALUE!</v>
      </c>
      <c r="F98" s="18" t="e">
        <f t="shared" si="9"/>
        <v>#VALUE!</v>
      </c>
      <c r="G98" s="18" t="str">
        <f t="shared" si="8"/>
        <v/>
      </c>
      <c r="H98" s="18" t="str">
        <f t="shared" si="8"/>
        <v/>
      </c>
      <c r="I98" s="18" t="str">
        <f t="shared" si="8"/>
        <v/>
      </c>
      <c r="J98" s="18" t="str">
        <f t="shared" si="8"/>
        <v/>
      </c>
      <c r="K98" s="18" t="str">
        <f t="shared" si="8"/>
        <v/>
      </c>
      <c r="L98" s="18" t="e">
        <f>VLOOKUP(F98,F9数据库!C:Y,3,0)</f>
        <v>#VALUE!</v>
      </c>
      <c r="M98" s="18" t="e">
        <f t="shared" si="6"/>
        <v>#VALUE!</v>
      </c>
      <c r="N98" s="19" t="e">
        <f t="shared" si="7"/>
        <v>#VALUE!</v>
      </c>
      <c r="O98" s="18" t="e">
        <f>VLOOKUP(F98,F9数据库!C:Y,4,0)</f>
        <v>#VALUE!</v>
      </c>
      <c r="P98" s="18" t="e">
        <f>VLOOKUP(G98,F9数据库!AA:AB,2,0)</f>
        <v>#N/A</v>
      </c>
      <c r="Q98" s="18"/>
      <c r="R98" s="18" t="e" cm="1">
        <f t="array" ref="R98">_xlfn.IFS(I98="A",VLOOKUP(F98,F9数据库!C:Y,7,0),I98="B",VLOOKUP(F98,F9数据库!C:Y,13,0),I98="C",VLOOKUP(F98,F9数据库!C:Y,19,0))</f>
        <v>#N/A</v>
      </c>
      <c r="S98" s="18" t="e" cm="1">
        <f t="array" ref="S98">_xlfn.IFS(I98="A",VLOOKUP(F98,F9数据库!C:Y,8,0),I98="B",VLOOKUP(F98,F9数据库!C:Y,14,0),I98="C",VLOOKUP(F98,F9数据库!C:Y,20,0))</f>
        <v>#N/A</v>
      </c>
      <c r="T98" s="19" t="e" cm="1">
        <f t="array" ref="T98">_xlfn.IFS(I98="A",VLOOKUP(F98,F9数据库!C:Y,9,0),I98="B",VLOOKUP(F98,F9数据库!C:Y,15,0),I98="C",VLOOKUP(F98,F9数据库!C:Y,21,0))*C98</f>
        <v>#N/A</v>
      </c>
      <c r="U98" s="18" t="e" cm="1">
        <f t="array" ref="U98">_xlfn.IFS(I98="A",VLOOKUP(F98,F9数据库!C:Y,10,0),I98="B",VLOOKUP(F98,F9数据库!C:Y,16,0),I98="C",VLOOKUP(F98,F9数据库!C:Y,22,0))</f>
        <v>#N/A</v>
      </c>
      <c r="V98" s="18" t="e" cm="1">
        <f t="array" ref="V98">_xlfn.IFS(I98="A",VLOOKUP(F98,F9数据库!C:Y,11,0),I98="B",VLOOKUP(F98,F9数据库!C:Y,17,0),I98="C",VLOOKUP(F98,F9数据库!C:Y,23,0))</f>
        <v>#N/A</v>
      </c>
      <c r="W98" s="18"/>
    </row>
    <row r="99" spans="1:23" x14ac:dyDescent="0.25">
      <c r="A99" s="22"/>
      <c r="B99" s="3"/>
      <c r="C99" s="3"/>
      <c r="D99" s="3"/>
      <c r="E99" s="18" t="e">
        <f t="shared" si="9"/>
        <v>#VALUE!</v>
      </c>
      <c r="F99" s="18" t="e">
        <f t="shared" si="9"/>
        <v>#VALUE!</v>
      </c>
      <c r="G99" s="18" t="str">
        <f t="shared" si="8"/>
        <v/>
      </c>
      <c r="H99" s="18" t="str">
        <f t="shared" si="8"/>
        <v/>
      </c>
      <c r="I99" s="18" t="str">
        <f t="shared" si="8"/>
        <v/>
      </c>
      <c r="J99" s="18" t="str">
        <f t="shared" si="8"/>
        <v/>
      </c>
      <c r="K99" s="18" t="str">
        <f t="shared" si="8"/>
        <v/>
      </c>
      <c r="L99" s="18" t="e">
        <f>VLOOKUP(F99,F9数据库!C:Y,3,0)</f>
        <v>#VALUE!</v>
      </c>
      <c r="M99" s="18" t="e">
        <f t="shared" si="6"/>
        <v>#VALUE!</v>
      </c>
      <c r="N99" s="19" t="e">
        <f t="shared" si="7"/>
        <v>#VALUE!</v>
      </c>
      <c r="O99" s="18" t="e">
        <f>VLOOKUP(F99,F9数据库!C:Y,4,0)</f>
        <v>#VALUE!</v>
      </c>
      <c r="P99" s="18" t="e">
        <f>VLOOKUP(G99,F9数据库!AA:AB,2,0)</f>
        <v>#N/A</v>
      </c>
      <c r="Q99" s="18"/>
      <c r="R99" s="18" t="e" cm="1">
        <f t="array" ref="R99">_xlfn.IFS(I99="A",VLOOKUP(F99,F9数据库!C:Y,7,0),I99="B",VLOOKUP(F99,F9数据库!C:Y,13,0),I99="C",VLOOKUP(F99,F9数据库!C:Y,19,0))</f>
        <v>#N/A</v>
      </c>
      <c r="S99" s="18" t="e" cm="1">
        <f t="array" ref="S99">_xlfn.IFS(I99="A",VLOOKUP(F99,F9数据库!C:Y,8,0),I99="B",VLOOKUP(F99,F9数据库!C:Y,14,0),I99="C",VLOOKUP(F99,F9数据库!C:Y,20,0))</f>
        <v>#N/A</v>
      </c>
      <c r="T99" s="19" t="e" cm="1">
        <f t="array" ref="T99">_xlfn.IFS(I99="A",VLOOKUP(F99,F9数据库!C:Y,9,0),I99="B",VLOOKUP(F99,F9数据库!C:Y,15,0),I99="C",VLOOKUP(F99,F9数据库!C:Y,21,0))*C99</f>
        <v>#N/A</v>
      </c>
      <c r="U99" s="18" t="e" cm="1">
        <f t="array" ref="U99">_xlfn.IFS(I99="A",VLOOKUP(F99,F9数据库!C:Y,10,0),I99="B",VLOOKUP(F99,F9数据库!C:Y,16,0),I99="C",VLOOKUP(F99,F9数据库!C:Y,22,0))</f>
        <v>#N/A</v>
      </c>
      <c r="V99" s="18" t="e" cm="1">
        <f t="array" ref="V99">_xlfn.IFS(I99="A",VLOOKUP(F99,F9数据库!C:Y,11,0),I99="B",VLOOKUP(F99,F9数据库!C:Y,17,0),I99="C",VLOOKUP(F99,F9数据库!C:Y,23,0))</f>
        <v>#N/A</v>
      </c>
      <c r="W99" s="18"/>
    </row>
    <row r="100" spans="1:23" x14ac:dyDescent="0.25">
      <c r="A100" s="22"/>
      <c r="B100" s="3"/>
      <c r="C100" s="3"/>
      <c r="D100" s="3"/>
      <c r="E100" s="18" t="e">
        <f t="shared" si="9"/>
        <v>#VALUE!</v>
      </c>
      <c r="F100" s="18" t="e">
        <f t="shared" si="9"/>
        <v>#VALUE!</v>
      </c>
      <c r="G100" s="18" t="str">
        <f t="shared" si="8"/>
        <v/>
      </c>
      <c r="H100" s="18" t="str">
        <f t="shared" si="8"/>
        <v/>
      </c>
      <c r="I100" s="18" t="str">
        <f t="shared" si="8"/>
        <v/>
      </c>
      <c r="J100" s="18" t="str">
        <f t="shared" si="8"/>
        <v/>
      </c>
      <c r="K100" s="18" t="str">
        <f t="shared" si="8"/>
        <v/>
      </c>
      <c r="L100" s="18" t="e">
        <f>VLOOKUP(F100,F9数据库!C:Y,3,0)</f>
        <v>#VALUE!</v>
      </c>
      <c r="M100" s="18" t="e">
        <f t="shared" si="6"/>
        <v>#VALUE!</v>
      </c>
      <c r="N100" s="19" t="e">
        <f t="shared" si="7"/>
        <v>#VALUE!</v>
      </c>
      <c r="O100" s="18" t="e">
        <f>VLOOKUP(F100,F9数据库!C:Y,4,0)</f>
        <v>#VALUE!</v>
      </c>
      <c r="P100" s="18" t="e">
        <f>VLOOKUP(G100,F9数据库!AA:AB,2,0)</f>
        <v>#N/A</v>
      </c>
      <c r="Q100" s="18"/>
      <c r="R100" s="18" t="e" cm="1">
        <f t="array" ref="R100">_xlfn.IFS(I100="A",VLOOKUP(F100,F9数据库!C:Y,7,0),I100="B",VLOOKUP(F100,F9数据库!C:Y,13,0),I100="C",VLOOKUP(F100,F9数据库!C:Y,19,0))</f>
        <v>#N/A</v>
      </c>
      <c r="S100" s="18" t="e" cm="1">
        <f t="array" ref="S100">_xlfn.IFS(I100="A",VLOOKUP(F100,F9数据库!C:Y,8,0),I100="B",VLOOKUP(F100,F9数据库!C:Y,14,0),I100="C",VLOOKUP(F100,F9数据库!C:Y,20,0))</f>
        <v>#N/A</v>
      </c>
      <c r="T100" s="19" t="e" cm="1">
        <f t="array" ref="T100">_xlfn.IFS(I100="A",VLOOKUP(F100,F9数据库!C:Y,9,0),I100="B",VLOOKUP(F100,F9数据库!C:Y,15,0),I100="C",VLOOKUP(F100,F9数据库!C:Y,21,0))*C100</f>
        <v>#N/A</v>
      </c>
      <c r="U100" s="18" t="e" cm="1">
        <f t="array" ref="U100">_xlfn.IFS(I100="A",VLOOKUP(F100,F9数据库!C:Y,10,0),I100="B",VLOOKUP(F100,F9数据库!C:Y,16,0),I100="C",VLOOKUP(F100,F9数据库!C:Y,22,0))</f>
        <v>#N/A</v>
      </c>
      <c r="V100" s="18" t="e" cm="1">
        <f t="array" ref="V100">_xlfn.IFS(I100="A",VLOOKUP(F100,F9数据库!C:Y,11,0),I100="B",VLOOKUP(F100,F9数据库!C:Y,17,0),I100="C",VLOOKUP(F100,F9数据库!C:Y,23,0))</f>
        <v>#N/A</v>
      </c>
      <c r="W100" s="18"/>
    </row>
  </sheetData>
  <sheetProtection algorithmName="SHA-512" hashValue="+NiserjhsZE3XQrQUdteTQ3ALtjVy1QSaj9GdY1lxLuI1ve8JlzuM14EFYLWFXyjQ5CKGBDfbTHpB2fEtTm7UQ==" saltValue="AhkQ2sx3zjKRjpu/J8hYYA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2A13A-19FA-4E42-AC45-147278F2CED3}">
  <sheetPr codeName="Sheet85"/>
  <dimension ref="A1:AB37"/>
  <sheetViews>
    <sheetView topLeftCell="A9" workbookViewId="0">
      <selection activeCell="AA32" sqref="AA32:AA33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10" width="5.26953125" bestFit="1" customWidth="1"/>
    <col min="11" max="11" width="12.453125" bestFit="1" customWidth="1"/>
    <col min="12" max="12" width="5.26953125" bestFit="1" customWidth="1"/>
    <col min="13" max="13" width="6.26953125" bestFit="1" customWidth="1"/>
    <col min="14" max="14" width="2.26953125" bestFit="1" customWidth="1"/>
    <col min="15" max="15" width="5.26953125" bestFit="1" customWidth="1"/>
    <col min="16" max="16" width="6.7265625" bestFit="1" customWidth="1"/>
    <col min="17" max="17" width="12.453125" bestFit="1" customWidth="1"/>
    <col min="18" max="18" width="5.26953125" bestFit="1" customWidth="1"/>
    <col min="19" max="19" width="6.26953125" bestFit="1" customWidth="1"/>
    <col min="20" max="20" width="2.26953125" bestFit="1" customWidth="1"/>
    <col min="21" max="21" width="5.26953125" bestFit="1" customWidth="1"/>
    <col min="22" max="22" width="6.7265625" bestFit="1" customWidth="1"/>
    <col min="23" max="24" width="5.26953125" bestFit="1" customWidth="1"/>
    <col min="25" max="25" width="6.26953125" bestFit="1" customWidth="1"/>
    <col min="27" max="27" width="9.26953125" bestFit="1" customWidth="1"/>
    <col min="28" max="28" width="11.36328125" bestFit="1" customWidth="1"/>
  </cols>
  <sheetData>
    <row r="1" spans="1:28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345</v>
      </c>
      <c r="J1" s="87"/>
      <c r="K1" s="87"/>
      <c r="L1" s="87"/>
      <c r="M1" s="87"/>
      <c r="N1" s="29"/>
      <c r="O1" s="86" t="s">
        <v>346</v>
      </c>
      <c r="P1" s="87"/>
      <c r="Q1" s="87"/>
      <c r="R1" s="87"/>
      <c r="S1" s="87"/>
      <c r="T1" s="29"/>
      <c r="U1" s="86" t="s">
        <v>347</v>
      </c>
      <c r="V1" s="87"/>
      <c r="W1" s="87"/>
      <c r="X1" s="87"/>
      <c r="Y1" s="87"/>
      <c r="Z1" s="35"/>
      <c r="AA1" s="76" t="s">
        <v>45</v>
      </c>
      <c r="AB1" s="76"/>
    </row>
    <row r="2" spans="1:28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326</v>
      </c>
      <c r="L2" s="1" t="s">
        <v>3</v>
      </c>
      <c r="M2" s="1" t="s">
        <v>4</v>
      </c>
      <c r="N2" s="3" t="s">
        <v>337</v>
      </c>
      <c r="O2" s="1" t="s">
        <v>12</v>
      </c>
      <c r="P2" s="1" t="s">
        <v>2</v>
      </c>
      <c r="Q2" s="3" t="s">
        <v>32</v>
      </c>
      <c r="R2" s="1" t="s">
        <v>3</v>
      </c>
      <c r="S2" s="1" t="s">
        <v>4</v>
      </c>
      <c r="T2" s="3" t="s">
        <v>338</v>
      </c>
      <c r="U2" s="1" t="s">
        <v>12</v>
      </c>
      <c r="V2" s="1" t="s">
        <v>2</v>
      </c>
      <c r="W2" s="3" t="s">
        <v>32</v>
      </c>
      <c r="X2" s="1" t="s">
        <v>3</v>
      </c>
      <c r="Y2" s="1" t="s">
        <v>4</v>
      </c>
      <c r="Z2" s="30"/>
      <c r="AA2" s="3" t="s">
        <v>44</v>
      </c>
      <c r="AB2" s="1" t="s">
        <v>4</v>
      </c>
    </row>
    <row r="3" spans="1:28" ht="15.5" x14ac:dyDescent="0.25">
      <c r="A3" s="3" t="s">
        <v>361</v>
      </c>
      <c r="B3" s="3" t="s">
        <v>360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6" t="s">
        <v>344</v>
      </c>
      <c r="K3" s="1">
        <v>3.8687940000000005E-4</v>
      </c>
      <c r="L3" s="3" t="s">
        <v>274</v>
      </c>
      <c r="M3" s="1" t="s">
        <v>7</v>
      </c>
      <c r="N3" s="3" t="s">
        <v>337</v>
      </c>
      <c r="O3" s="3" t="s">
        <v>116</v>
      </c>
      <c r="P3" s="34" t="s">
        <v>291</v>
      </c>
      <c r="Q3" s="1">
        <f t="shared" ref="Q3:Q14" si="0">3.14*((D3+12)/2/1000)^2</f>
        <v>3.8687940000000005E-4</v>
      </c>
      <c r="R3" s="3" t="s">
        <v>274</v>
      </c>
      <c r="S3" s="1" t="s">
        <v>7</v>
      </c>
      <c r="T3" s="3" t="s">
        <v>338</v>
      </c>
      <c r="U3" s="3" t="s">
        <v>116</v>
      </c>
      <c r="V3" s="34" t="s">
        <v>291</v>
      </c>
      <c r="W3" s="3"/>
      <c r="X3" s="3" t="s">
        <v>274</v>
      </c>
      <c r="Y3" s="1" t="s">
        <v>7</v>
      </c>
      <c r="Z3" s="30"/>
      <c r="AA3" s="1" t="s">
        <v>311</v>
      </c>
      <c r="AB3" s="3" t="s">
        <v>381</v>
      </c>
    </row>
    <row r="4" spans="1:28" ht="15.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6" t="s">
        <v>344</v>
      </c>
      <c r="K4" s="1">
        <v>5.1044624999999999E-4</v>
      </c>
      <c r="L4" s="1" t="s">
        <v>16</v>
      </c>
      <c r="M4" s="1" t="s">
        <v>7</v>
      </c>
      <c r="N4" s="3" t="s">
        <v>337</v>
      </c>
      <c r="O4" s="3" t="s">
        <v>116</v>
      </c>
      <c r="P4" s="34" t="s">
        <v>291</v>
      </c>
      <c r="Q4" s="1">
        <f t="shared" si="0"/>
        <v>5.1044624999999999E-4</v>
      </c>
      <c r="R4" s="3" t="s">
        <v>274</v>
      </c>
      <c r="S4" s="1" t="s">
        <v>7</v>
      </c>
      <c r="T4" s="3" t="s">
        <v>338</v>
      </c>
      <c r="U4" s="3" t="s">
        <v>116</v>
      </c>
      <c r="V4" s="34" t="s">
        <v>291</v>
      </c>
      <c r="W4" s="3"/>
      <c r="X4" s="3" t="s">
        <v>274</v>
      </c>
      <c r="Y4" s="1" t="s">
        <v>7</v>
      </c>
      <c r="Z4" s="30"/>
      <c r="AA4" s="3" t="s">
        <v>34</v>
      </c>
      <c r="AB4" s="1" t="s">
        <v>7</v>
      </c>
    </row>
    <row r="5" spans="1:28" ht="15.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6" t="s">
        <v>344</v>
      </c>
      <c r="K5" s="1">
        <v>6.693224E-4</v>
      </c>
      <c r="L5" s="1" t="s">
        <v>16</v>
      </c>
      <c r="M5" s="1" t="s">
        <v>7</v>
      </c>
      <c r="N5" s="3" t="s">
        <v>337</v>
      </c>
      <c r="O5" s="3" t="s">
        <v>116</v>
      </c>
      <c r="P5" s="34" t="s">
        <v>291</v>
      </c>
      <c r="Q5" s="1">
        <f t="shared" si="0"/>
        <v>6.693224E-4</v>
      </c>
      <c r="R5" s="3" t="s">
        <v>274</v>
      </c>
      <c r="S5" s="1" t="s">
        <v>7</v>
      </c>
      <c r="T5" s="3" t="s">
        <v>338</v>
      </c>
      <c r="U5" s="3" t="s">
        <v>116</v>
      </c>
      <c r="V5" s="34" t="s">
        <v>291</v>
      </c>
      <c r="W5" s="3"/>
      <c r="X5" s="3" t="s">
        <v>274</v>
      </c>
      <c r="Y5" s="1" t="s">
        <v>7</v>
      </c>
      <c r="Z5" s="30"/>
      <c r="AA5" s="3" t="s">
        <v>54</v>
      </c>
      <c r="AB5" s="3">
        <v>20</v>
      </c>
    </row>
    <row r="6" spans="1:28" ht="15.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6" t="s">
        <v>344</v>
      </c>
      <c r="K6" s="1">
        <v>8.7047864999999984E-4</v>
      </c>
      <c r="L6" s="1" t="s">
        <v>16</v>
      </c>
      <c r="M6" s="1" t="s">
        <v>7</v>
      </c>
      <c r="N6" s="3" t="s">
        <v>337</v>
      </c>
      <c r="O6" s="3" t="s">
        <v>116</v>
      </c>
      <c r="P6" s="34" t="s">
        <v>291</v>
      </c>
      <c r="Q6" s="1">
        <f t="shared" si="0"/>
        <v>8.7047864999999984E-4</v>
      </c>
      <c r="R6" s="3" t="s">
        <v>274</v>
      </c>
      <c r="S6" s="1" t="s">
        <v>7</v>
      </c>
      <c r="T6" s="3" t="s">
        <v>338</v>
      </c>
      <c r="U6" s="3" t="s">
        <v>116</v>
      </c>
      <c r="V6" s="34" t="s">
        <v>291</v>
      </c>
      <c r="W6" s="3"/>
      <c r="X6" s="3" t="s">
        <v>274</v>
      </c>
      <c r="Y6" s="1" t="s">
        <v>7</v>
      </c>
      <c r="Z6" s="30"/>
      <c r="AA6" s="3" t="s">
        <v>172</v>
      </c>
      <c r="AB6" s="6" t="s">
        <v>382</v>
      </c>
    </row>
    <row r="7" spans="1:28" ht="15.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6" t="s">
        <v>344</v>
      </c>
      <c r="K7" s="1">
        <v>1.1878698499999999E-3</v>
      </c>
      <c r="L7" s="1" t="s">
        <v>16</v>
      </c>
      <c r="M7" s="1" t="s">
        <v>7</v>
      </c>
      <c r="N7" s="3" t="s">
        <v>337</v>
      </c>
      <c r="O7" s="3" t="s">
        <v>116</v>
      </c>
      <c r="P7" s="34" t="s">
        <v>291</v>
      </c>
      <c r="Q7" s="1">
        <f t="shared" si="0"/>
        <v>1.1878698499999999E-3</v>
      </c>
      <c r="R7" s="3" t="s">
        <v>274</v>
      </c>
      <c r="S7" s="1" t="s">
        <v>7</v>
      </c>
      <c r="T7" s="3" t="s">
        <v>338</v>
      </c>
      <c r="U7" s="3" t="s">
        <v>116</v>
      </c>
      <c r="V7" s="34" t="s">
        <v>291</v>
      </c>
      <c r="W7" s="3"/>
      <c r="X7" s="3" t="s">
        <v>274</v>
      </c>
      <c r="Y7" s="1" t="s">
        <v>7</v>
      </c>
      <c r="AA7" s="3" t="s">
        <v>50</v>
      </c>
      <c r="AB7" s="3" t="s">
        <v>383</v>
      </c>
    </row>
    <row r="8" spans="1:28" ht="15.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6" t="s">
        <v>344</v>
      </c>
      <c r="K8" s="1">
        <v>1.6394646500000004E-3</v>
      </c>
      <c r="L8" s="1" t="s">
        <v>16</v>
      </c>
      <c r="M8" s="1" t="s">
        <v>7</v>
      </c>
      <c r="N8" s="3" t="s">
        <v>337</v>
      </c>
      <c r="O8" s="3" t="s">
        <v>116</v>
      </c>
      <c r="P8" s="34" t="s">
        <v>291</v>
      </c>
      <c r="Q8" s="1">
        <f t="shared" si="0"/>
        <v>1.6394646500000004E-3</v>
      </c>
      <c r="R8" s="3" t="s">
        <v>274</v>
      </c>
      <c r="S8" s="1" t="s">
        <v>7</v>
      </c>
      <c r="T8" s="3" t="s">
        <v>338</v>
      </c>
      <c r="U8" s="3" t="s">
        <v>116</v>
      </c>
      <c r="V8" s="34" t="s">
        <v>291</v>
      </c>
      <c r="W8" s="3"/>
      <c r="X8" s="3" t="s">
        <v>274</v>
      </c>
      <c r="Y8" s="1" t="s">
        <v>7</v>
      </c>
      <c r="AA8" s="3" t="s">
        <v>37</v>
      </c>
      <c r="AB8" s="3" t="s">
        <v>38</v>
      </c>
    </row>
    <row r="9" spans="1:28" ht="15.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6" t="s">
        <v>344</v>
      </c>
      <c r="K9" s="1">
        <v>2.3230975999999999E-3</v>
      </c>
      <c r="L9" s="1" t="s">
        <v>16</v>
      </c>
      <c r="M9" s="1" t="s">
        <v>7</v>
      </c>
      <c r="N9" s="3" t="s">
        <v>337</v>
      </c>
      <c r="O9" s="3" t="s">
        <v>116</v>
      </c>
      <c r="P9" s="34" t="s">
        <v>291</v>
      </c>
      <c r="Q9" s="1">
        <f t="shared" si="0"/>
        <v>2.3230975999999999E-3</v>
      </c>
      <c r="R9" s="3" t="s">
        <v>274</v>
      </c>
      <c r="S9" s="1" t="s">
        <v>7</v>
      </c>
      <c r="T9" s="3" t="s">
        <v>338</v>
      </c>
      <c r="U9" s="3" t="s">
        <v>116</v>
      </c>
      <c r="V9" s="34" t="s">
        <v>291</v>
      </c>
      <c r="W9" s="3"/>
      <c r="X9" s="3" t="s">
        <v>274</v>
      </c>
      <c r="Y9" s="1" t="s">
        <v>7</v>
      </c>
    </row>
    <row r="10" spans="1:28" ht="15.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6" t="s">
        <v>344</v>
      </c>
      <c r="K10" s="1">
        <v>2.85433065E-3</v>
      </c>
      <c r="L10" s="1" t="s">
        <v>16</v>
      </c>
      <c r="M10" s="1" t="s">
        <v>7</v>
      </c>
      <c r="N10" s="3" t="s">
        <v>337</v>
      </c>
      <c r="O10" s="3" t="s">
        <v>116</v>
      </c>
      <c r="P10" s="34" t="s">
        <v>291</v>
      </c>
      <c r="Q10" s="1">
        <f t="shared" si="0"/>
        <v>2.85433065E-3</v>
      </c>
      <c r="R10" s="3" t="s">
        <v>274</v>
      </c>
      <c r="S10" s="1" t="s">
        <v>7</v>
      </c>
      <c r="T10" s="3" t="s">
        <v>338</v>
      </c>
      <c r="U10" s="3" t="s">
        <v>116</v>
      </c>
      <c r="V10" s="34" t="s">
        <v>291</v>
      </c>
      <c r="W10" s="3"/>
      <c r="X10" s="3" t="s">
        <v>274</v>
      </c>
      <c r="Y10" s="1" t="s">
        <v>7</v>
      </c>
    </row>
    <row r="11" spans="1:28" ht="15.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6" t="s">
        <v>344</v>
      </c>
      <c r="K11" s="1">
        <v>4.1034226500000007E-3</v>
      </c>
      <c r="L11" s="1" t="s">
        <v>16</v>
      </c>
      <c r="M11" s="1" t="s">
        <v>7</v>
      </c>
      <c r="N11" s="3" t="s">
        <v>337</v>
      </c>
      <c r="O11" s="3" t="s">
        <v>116</v>
      </c>
      <c r="P11" s="34" t="s">
        <v>291</v>
      </c>
      <c r="Q11" s="1">
        <f t="shared" si="0"/>
        <v>4.1034226500000007E-3</v>
      </c>
      <c r="R11" s="3" t="s">
        <v>274</v>
      </c>
      <c r="S11" s="1" t="s">
        <v>7</v>
      </c>
      <c r="T11" s="3" t="s">
        <v>338</v>
      </c>
      <c r="U11" s="3" t="s">
        <v>116</v>
      </c>
      <c r="V11" s="34" t="s">
        <v>291</v>
      </c>
      <c r="W11" s="3"/>
      <c r="X11" s="3" t="s">
        <v>274</v>
      </c>
      <c r="Y11" s="1" t="s">
        <v>7</v>
      </c>
    </row>
    <row r="12" spans="1:28" ht="15.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6" t="s">
        <v>344</v>
      </c>
      <c r="K12" s="1">
        <v>6.0928638499999997E-3</v>
      </c>
      <c r="L12" s="1" t="s">
        <v>16</v>
      </c>
      <c r="M12" s="1" t="s">
        <v>7</v>
      </c>
      <c r="N12" s="3" t="s">
        <v>337</v>
      </c>
      <c r="O12" s="3" t="s">
        <v>116</v>
      </c>
      <c r="P12" s="34" t="s">
        <v>291</v>
      </c>
      <c r="Q12" s="1">
        <f t="shared" si="0"/>
        <v>6.0928638499999997E-3</v>
      </c>
      <c r="R12" s="3" t="s">
        <v>274</v>
      </c>
      <c r="S12" s="1" t="s">
        <v>7</v>
      </c>
      <c r="T12" s="3" t="s">
        <v>338</v>
      </c>
      <c r="U12" s="3" t="s">
        <v>116</v>
      </c>
      <c r="V12" s="34" t="s">
        <v>291</v>
      </c>
      <c r="W12" s="3"/>
      <c r="X12" s="3" t="s">
        <v>274</v>
      </c>
      <c r="Y12" s="1" t="s">
        <v>7</v>
      </c>
    </row>
    <row r="13" spans="1:28" ht="15.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6" t="s">
        <v>344</v>
      </c>
      <c r="K13" s="1">
        <v>7.9919358500000013E-3</v>
      </c>
      <c r="L13" s="1" t="s">
        <v>16</v>
      </c>
      <c r="M13" s="1" t="s">
        <v>7</v>
      </c>
      <c r="N13" s="3" t="s">
        <v>337</v>
      </c>
      <c r="O13" s="3" t="s">
        <v>116</v>
      </c>
      <c r="P13" s="34" t="s">
        <v>291</v>
      </c>
      <c r="Q13" s="1">
        <f t="shared" si="0"/>
        <v>7.9919358500000013E-3</v>
      </c>
      <c r="R13" s="3" t="s">
        <v>274</v>
      </c>
      <c r="S13" s="1" t="s">
        <v>7</v>
      </c>
      <c r="T13" s="3" t="s">
        <v>338</v>
      </c>
      <c r="U13" s="3" t="s">
        <v>116</v>
      </c>
      <c r="V13" s="34" t="s">
        <v>291</v>
      </c>
      <c r="W13" s="3"/>
      <c r="X13" s="3" t="s">
        <v>274</v>
      </c>
      <c r="Y13" s="1" t="s">
        <v>7</v>
      </c>
    </row>
    <row r="14" spans="1:28" ht="15.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6" t="s">
        <v>344</v>
      </c>
      <c r="K14" s="1">
        <v>1.2522076649999998E-2</v>
      </c>
      <c r="L14" s="1" t="s">
        <v>16</v>
      </c>
      <c r="M14" s="1" t="s">
        <v>7</v>
      </c>
      <c r="N14" s="3" t="s">
        <v>337</v>
      </c>
      <c r="O14" s="3" t="s">
        <v>116</v>
      </c>
      <c r="P14" s="36" t="s">
        <v>348</v>
      </c>
      <c r="Q14" s="1">
        <f t="shared" si="0"/>
        <v>1.2522076649999998E-2</v>
      </c>
      <c r="R14" s="3" t="s">
        <v>274</v>
      </c>
      <c r="S14" s="1" t="s">
        <v>7</v>
      </c>
      <c r="T14" s="3" t="s">
        <v>338</v>
      </c>
      <c r="U14" s="3" t="s">
        <v>116</v>
      </c>
      <c r="V14" s="34" t="s">
        <v>291</v>
      </c>
      <c r="W14" s="3"/>
      <c r="X14" s="3" t="s">
        <v>274</v>
      </c>
      <c r="Y14" s="1" t="s">
        <v>7</v>
      </c>
    </row>
    <row r="15" spans="1:28" ht="15.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6" t="s">
        <v>344</v>
      </c>
      <c r="K15" s="1">
        <v>7.9919358500000013E-3</v>
      </c>
      <c r="L15" s="1" t="s">
        <v>16</v>
      </c>
      <c r="M15" s="1" t="s">
        <v>7</v>
      </c>
      <c r="N15" s="3" t="s">
        <v>337</v>
      </c>
      <c r="O15" s="3" t="s">
        <v>116</v>
      </c>
      <c r="P15" s="36" t="s">
        <v>348</v>
      </c>
      <c r="Q15" s="1">
        <f>3.14*((D13+12)/2/1000)^2</f>
        <v>7.9919358500000013E-3</v>
      </c>
      <c r="R15" s="3" t="s">
        <v>274</v>
      </c>
      <c r="S15" s="1" t="s">
        <v>7</v>
      </c>
      <c r="T15" s="3" t="s">
        <v>338</v>
      </c>
      <c r="U15" s="3" t="s">
        <v>116</v>
      </c>
      <c r="V15" s="34" t="s">
        <v>291</v>
      </c>
      <c r="W15" s="3"/>
      <c r="X15" s="3" t="s">
        <v>274</v>
      </c>
      <c r="Y15" s="1" t="s">
        <v>7</v>
      </c>
    </row>
    <row r="16" spans="1:28" ht="15.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6" t="s">
        <v>344</v>
      </c>
      <c r="K16" s="1">
        <v>7.9919358500000013E-3</v>
      </c>
      <c r="L16" s="1" t="s">
        <v>16</v>
      </c>
      <c r="M16" s="1" t="s">
        <v>7</v>
      </c>
      <c r="N16" s="3" t="s">
        <v>337</v>
      </c>
      <c r="O16" s="3" t="s">
        <v>116</v>
      </c>
      <c r="P16" s="36" t="s">
        <v>348</v>
      </c>
      <c r="Q16" s="1">
        <f>3.14*((D13+12)/2/1000)^2</f>
        <v>7.9919358500000013E-3</v>
      </c>
      <c r="R16" s="3" t="s">
        <v>274</v>
      </c>
      <c r="S16" s="1" t="s">
        <v>7</v>
      </c>
      <c r="T16" s="3" t="s">
        <v>338</v>
      </c>
      <c r="U16" s="3" t="s">
        <v>116</v>
      </c>
      <c r="V16" s="34" t="s">
        <v>291</v>
      </c>
      <c r="W16" s="3"/>
      <c r="X16" s="3" t="s">
        <v>274</v>
      </c>
      <c r="Y16" s="1" t="s">
        <v>7</v>
      </c>
    </row>
    <row r="17" spans="3:25" ht="15.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6" t="s">
        <v>344</v>
      </c>
      <c r="K17" s="1">
        <v>1.2522076649999998E-2</v>
      </c>
      <c r="L17" s="1" t="s">
        <v>16</v>
      </c>
      <c r="M17" s="1" t="s">
        <v>7</v>
      </c>
      <c r="N17" s="3" t="s">
        <v>337</v>
      </c>
      <c r="O17" s="3" t="s">
        <v>116</v>
      </c>
      <c r="P17" s="36" t="s">
        <v>348</v>
      </c>
      <c r="Q17" s="1">
        <f>3.14*((D14+12)/2/1000)^2</f>
        <v>1.2522076649999998E-2</v>
      </c>
      <c r="R17" s="3" t="s">
        <v>274</v>
      </c>
      <c r="S17" s="1" t="s">
        <v>7</v>
      </c>
      <c r="T17" s="3" t="s">
        <v>338</v>
      </c>
      <c r="U17" s="3" t="s">
        <v>116</v>
      </c>
      <c r="V17" s="34" t="s">
        <v>291</v>
      </c>
      <c r="W17" s="3"/>
      <c r="X17" s="3" t="s">
        <v>274</v>
      </c>
      <c r="Y17" s="1" t="s">
        <v>7</v>
      </c>
    </row>
    <row r="18" spans="3:25" ht="15.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6" t="s">
        <v>344</v>
      </c>
      <c r="K18" s="1">
        <v>2.5518850650000004E-2</v>
      </c>
      <c r="L18" s="1" t="s">
        <v>16</v>
      </c>
      <c r="M18" s="1" t="s">
        <v>7</v>
      </c>
      <c r="N18" s="3" t="s">
        <v>337</v>
      </c>
      <c r="O18" s="3" t="s">
        <v>116</v>
      </c>
      <c r="P18" s="36" t="s">
        <v>323</v>
      </c>
      <c r="Q18" s="1">
        <f>3.14*((D16+12)/2/1000)^2</f>
        <v>2.5518850650000004E-2</v>
      </c>
      <c r="R18" s="3" t="s">
        <v>274</v>
      </c>
      <c r="S18" s="1" t="s">
        <v>7</v>
      </c>
      <c r="T18" s="3" t="s">
        <v>338</v>
      </c>
      <c r="U18" s="3" t="s">
        <v>116</v>
      </c>
      <c r="V18" s="34" t="s">
        <v>291</v>
      </c>
      <c r="W18" s="3"/>
      <c r="X18" s="3" t="s">
        <v>274</v>
      </c>
      <c r="Y18" s="1" t="s">
        <v>7</v>
      </c>
    </row>
    <row r="19" spans="3:25" ht="15.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6" t="s">
        <v>344</v>
      </c>
      <c r="K19" s="1">
        <v>2.5518850650000004E-2</v>
      </c>
      <c r="L19" s="1" t="s">
        <v>16</v>
      </c>
      <c r="M19" s="1" t="s">
        <v>7</v>
      </c>
      <c r="N19" s="3" t="s">
        <v>337</v>
      </c>
      <c r="O19" s="3" t="s">
        <v>116</v>
      </c>
      <c r="P19" s="36" t="s">
        <v>323</v>
      </c>
      <c r="Q19" s="1">
        <f>3.14*((D16+12)/2/1000)^2</f>
        <v>2.5518850650000004E-2</v>
      </c>
      <c r="R19" s="3" t="s">
        <v>274</v>
      </c>
      <c r="S19" s="1" t="s">
        <v>7</v>
      </c>
      <c r="T19" s="3" t="s">
        <v>338</v>
      </c>
      <c r="U19" s="3" t="s">
        <v>116</v>
      </c>
      <c r="V19" s="34" t="s">
        <v>291</v>
      </c>
      <c r="W19" s="3"/>
      <c r="X19" s="3" t="s">
        <v>274</v>
      </c>
      <c r="Y19" s="1" t="s">
        <v>7</v>
      </c>
    </row>
    <row r="20" spans="3:25" ht="15.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6" t="s">
        <v>344</v>
      </c>
      <c r="K20" s="1">
        <v>4.1924659849999997E-2</v>
      </c>
      <c r="L20" s="1" t="s">
        <v>16</v>
      </c>
      <c r="M20" s="1" t="s">
        <v>7</v>
      </c>
      <c r="N20" s="3" t="s">
        <v>337</v>
      </c>
      <c r="O20" s="3" t="s">
        <v>116</v>
      </c>
      <c r="P20" s="36" t="s">
        <v>324</v>
      </c>
      <c r="Q20" s="1">
        <f>3.14*((D17+12)/2/1000)^2</f>
        <v>4.1924659849999997E-2</v>
      </c>
      <c r="R20" s="3" t="s">
        <v>274</v>
      </c>
      <c r="S20" s="1" t="s">
        <v>7</v>
      </c>
      <c r="T20" s="3" t="s">
        <v>338</v>
      </c>
      <c r="U20" s="3" t="s">
        <v>116</v>
      </c>
      <c r="V20" s="34" t="s">
        <v>291</v>
      </c>
      <c r="W20" s="3"/>
      <c r="X20" s="3" t="s">
        <v>274</v>
      </c>
      <c r="Y20" s="1" t="s">
        <v>7</v>
      </c>
    </row>
    <row r="21" spans="3:25" ht="15.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6" t="s">
        <v>344</v>
      </c>
      <c r="K21" s="1">
        <v>4.1924659849999997E-2</v>
      </c>
      <c r="L21" s="1" t="s">
        <v>16</v>
      </c>
      <c r="M21" s="1" t="s">
        <v>7</v>
      </c>
      <c r="N21" s="3" t="s">
        <v>337</v>
      </c>
      <c r="O21" s="3" t="s">
        <v>116</v>
      </c>
      <c r="P21" s="36" t="s">
        <v>324</v>
      </c>
      <c r="Q21" s="1">
        <f>3.14*((D17+12)/2/1000)^2</f>
        <v>4.1924659849999997E-2</v>
      </c>
      <c r="R21" s="3" t="s">
        <v>274</v>
      </c>
      <c r="S21" s="1" t="s">
        <v>7</v>
      </c>
      <c r="T21" s="3" t="s">
        <v>338</v>
      </c>
      <c r="U21" s="3" t="s">
        <v>116</v>
      </c>
      <c r="V21" s="34" t="s">
        <v>291</v>
      </c>
      <c r="W21" s="3"/>
      <c r="X21" s="3" t="s">
        <v>274</v>
      </c>
      <c r="Y21" s="1" t="s">
        <v>7</v>
      </c>
    </row>
    <row r="22" spans="3:25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344</v>
      </c>
      <c r="K22" s="1">
        <v>6.3761625000000002E-2</v>
      </c>
      <c r="L22" s="1" t="s">
        <v>16</v>
      </c>
      <c r="M22" s="1" t="s">
        <v>7</v>
      </c>
      <c r="N22" s="3" t="s">
        <v>337</v>
      </c>
      <c r="O22" s="3" t="s">
        <v>116</v>
      </c>
      <c r="P22" s="36" t="s">
        <v>324</v>
      </c>
      <c r="Q22" s="1">
        <f>3.14*((D18+12)/2/1000)^2</f>
        <v>6.3761625000000002E-2</v>
      </c>
      <c r="R22" s="3" t="s">
        <v>274</v>
      </c>
      <c r="S22" s="1" t="s">
        <v>7</v>
      </c>
      <c r="T22" s="3" t="s">
        <v>338</v>
      </c>
      <c r="U22" s="3" t="s">
        <v>116</v>
      </c>
      <c r="V22" s="34" t="s">
        <v>291</v>
      </c>
      <c r="W22" s="3"/>
      <c r="X22" s="3" t="s">
        <v>274</v>
      </c>
      <c r="Y22" s="1" t="s">
        <v>7</v>
      </c>
    </row>
    <row r="23" spans="3:25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344</v>
      </c>
      <c r="K23" s="1">
        <v>6.3761625000000002E-2</v>
      </c>
      <c r="L23" s="1" t="s">
        <v>16</v>
      </c>
      <c r="M23" s="1" t="s">
        <v>7</v>
      </c>
      <c r="N23" s="3" t="s">
        <v>337</v>
      </c>
      <c r="O23" s="3" t="s">
        <v>116</v>
      </c>
      <c r="P23" s="36" t="s">
        <v>325</v>
      </c>
      <c r="Q23" s="1">
        <f>3.14*((D18+12)/2/1000)^2</f>
        <v>6.3761625000000002E-2</v>
      </c>
      <c r="R23" s="3" t="s">
        <v>274</v>
      </c>
      <c r="S23" s="1" t="s">
        <v>7</v>
      </c>
      <c r="T23" s="3" t="s">
        <v>338</v>
      </c>
      <c r="U23" s="3" t="s">
        <v>116</v>
      </c>
      <c r="V23" s="34" t="s">
        <v>291</v>
      </c>
      <c r="W23" s="3"/>
      <c r="X23" s="3" t="s">
        <v>274</v>
      </c>
      <c r="Y23" s="1" t="s">
        <v>7</v>
      </c>
    </row>
    <row r="24" spans="3:25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344</v>
      </c>
      <c r="K24" s="1">
        <v>8.8570615849999992E-2</v>
      </c>
      <c r="L24" s="1" t="s">
        <v>16</v>
      </c>
      <c r="M24" s="1" t="s">
        <v>7</v>
      </c>
      <c r="N24" s="3" t="s">
        <v>337</v>
      </c>
      <c r="O24" s="3" t="s">
        <v>116</v>
      </c>
      <c r="P24" s="36" t="s">
        <v>325</v>
      </c>
      <c r="Q24" s="1">
        <f>3.14*((D19+12)/2/1000)^2</f>
        <v>8.8570615849999992E-2</v>
      </c>
      <c r="R24" s="3" t="s">
        <v>274</v>
      </c>
      <c r="S24" s="1" t="s">
        <v>7</v>
      </c>
      <c r="T24" s="3" t="s">
        <v>338</v>
      </c>
      <c r="U24" s="3" t="s">
        <v>116</v>
      </c>
      <c r="V24" s="34" t="s">
        <v>291</v>
      </c>
      <c r="W24" s="3"/>
      <c r="X24" s="3" t="s">
        <v>274</v>
      </c>
      <c r="Y24" s="1" t="s">
        <v>7</v>
      </c>
    </row>
    <row r="25" spans="3:25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344</v>
      </c>
      <c r="K25" s="1">
        <v>8.8570615849999992E-2</v>
      </c>
      <c r="L25" s="1" t="s">
        <v>16</v>
      </c>
      <c r="M25" s="1" t="s">
        <v>7</v>
      </c>
      <c r="N25" s="3" t="s">
        <v>337</v>
      </c>
      <c r="O25" s="3" t="s">
        <v>116</v>
      </c>
      <c r="P25" s="36" t="s">
        <v>325</v>
      </c>
      <c r="Q25" s="1">
        <f>3.14*((D19+12)/2/1000)^2</f>
        <v>8.8570615849999992E-2</v>
      </c>
      <c r="R25" s="3" t="s">
        <v>274</v>
      </c>
      <c r="S25" s="1" t="s">
        <v>7</v>
      </c>
      <c r="T25" s="3" t="s">
        <v>338</v>
      </c>
      <c r="U25" s="3" t="s">
        <v>116</v>
      </c>
      <c r="V25" s="34" t="s">
        <v>291</v>
      </c>
      <c r="W25" s="3"/>
      <c r="X25" s="3" t="s">
        <v>274</v>
      </c>
      <c r="Y25" s="1" t="s">
        <v>7</v>
      </c>
    </row>
    <row r="26" spans="3:25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344</v>
      </c>
      <c r="K26" s="1">
        <v>0.10607686160000002</v>
      </c>
      <c r="L26" s="1" t="s">
        <v>16</v>
      </c>
      <c r="M26" s="1" t="s">
        <v>7</v>
      </c>
      <c r="N26" s="3" t="s">
        <v>337</v>
      </c>
      <c r="O26" s="3" t="s">
        <v>116</v>
      </c>
      <c r="P26" s="36" t="s">
        <v>349</v>
      </c>
      <c r="Q26" s="1">
        <f>3.14*((D20+12)/2/1000)^2</f>
        <v>0.10607686160000002</v>
      </c>
      <c r="R26" s="3" t="s">
        <v>274</v>
      </c>
      <c r="S26" s="1" t="s">
        <v>7</v>
      </c>
      <c r="T26" s="3" t="s">
        <v>338</v>
      </c>
      <c r="U26" s="3" t="s">
        <v>116</v>
      </c>
      <c r="V26" s="34" t="s">
        <v>291</v>
      </c>
      <c r="W26" s="3"/>
      <c r="X26" s="3" t="s">
        <v>274</v>
      </c>
      <c r="Y26" s="1" t="s">
        <v>7</v>
      </c>
    </row>
    <row r="27" spans="3:25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344</v>
      </c>
      <c r="K27" s="1">
        <v>0.10607686160000002</v>
      </c>
      <c r="L27" s="1" t="s">
        <v>16</v>
      </c>
      <c r="M27" s="1" t="s">
        <v>7</v>
      </c>
      <c r="N27" s="3" t="s">
        <v>337</v>
      </c>
      <c r="O27" s="3" t="s">
        <v>116</v>
      </c>
      <c r="P27" s="36" t="s">
        <v>349</v>
      </c>
      <c r="Q27" s="1">
        <f>3.14*((D20+12)/2/1000)^2</f>
        <v>0.10607686160000002</v>
      </c>
      <c r="R27" s="3" t="s">
        <v>274</v>
      </c>
      <c r="S27" s="1" t="s">
        <v>7</v>
      </c>
      <c r="T27" s="3" t="s">
        <v>338</v>
      </c>
      <c r="U27" s="3" t="s">
        <v>116</v>
      </c>
      <c r="V27" s="34" t="s">
        <v>291</v>
      </c>
      <c r="W27" s="3"/>
      <c r="X27" s="3" t="s">
        <v>274</v>
      </c>
      <c r="Y27" s="1" t="s">
        <v>7</v>
      </c>
    </row>
    <row r="28" spans="3:25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344</v>
      </c>
      <c r="K28" s="1">
        <v>0.1374209696</v>
      </c>
      <c r="L28" s="1" t="s">
        <v>16</v>
      </c>
      <c r="M28" s="1" t="s">
        <v>7</v>
      </c>
      <c r="N28" s="3" t="s">
        <v>337</v>
      </c>
      <c r="O28" s="3" t="s">
        <v>116</v>
      </c>
      <c r="P28" s="36" t="s">
        <v>349</v>
      </c>
      <c r="Q28" s="1">
        <f>3.14*((D21+12)/2/1000)^2</f>
        <v>0.1374209696</v>
      </c>
      <c r="R28" s="3" t="s">
        <v>274</v>
      </c>
      <c r="S28" s="1" t="s">
        <v>7</v>
      </c>
      <c r="T28" s="3" t="s">
        <v>338</v>
      </c>
      <c r="U28" s="3" t="s">
        <v>116</v>
      </c>
      <c r="V28" s="34" t="s">
        <v>291</v>
      </c>
      <c r="W28" s="3"/>
      <c r="X28" s="3" t="s">
        <v>274</v>
      </c>
      <c r="Y28" s="1" t="s">
        <v>7</v>
      </c>
    </row>
    <row r="29" spans="3:25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344</v>
      </c>
      <c r="K29" s="1">
        <v>0.1374209696</v>
      </c>
      <c r="L29" s="1" t="s">
        <v>16</v>
      </c>
      <c r="M29" s="1" t="s">
        <v>7</v>
      </c>
      <c r="N29" s="3" t="s">
        <v>337</v>
      </c>
      <c r="O29" s="3" t="s">
        <v>116</v>
      </c>
      <c r="P29" s="36" t="s">
        <v>349</v>
      </c>
      <c r="Q29" s="1">
        <f>3.14*((D21+12)/2/1000)^2</f>
        <v>0.1374209696</v>
      </c>
      <c r="R29" s="3" t="s">
        <v>274</v>
      </c>
      <c r="S29" s="1" t="s">
        <v>7</v>
      </c>
      <c r="T29" s="3" t="s">
        <v>338</v>
      </c>
      <c r="U29" s="3" t="s">
        <v>116</v>
      </c>
      <c r="V29" s="34" t="s">
        <v>291</v>
      </c>
      <c r="W29" s="3"/>
      <c r="X29" s="3" t="s">
        <v>274</v>
      </c>
      <c r="Y29" s="1" t="s">
        <v>7</v>
      </c>
    </row>
    <row r="30" spans="3:25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344</v>
      </c>
      <c r="K30" s="1">
        <v>0.17266938499999998</v>
      </c>
      <c r="L30" s="1" t="s">
        <v>16</v>
      </c>
      <c r="M30" s="1" t="s">
        <v>7</v>
      </c>
      <c r="N30" s="3" t="s">
        <v>337</v>
      </c>
      <c r="O30" s="3" t="s">
        <v>116</v>
      </c>
      <c r="P30" s="36" t="s">
        <v>349</v>
      </c>
      <c r="Q30" s="1">
        <f>3.14*((D22+12)/2/1000)^2</f>
        <v>0.17266938499999998</v>
      </c>
      <c r="R30" s="3" t="s">
        <v>274</v>
      </c>
      <c r="S30" s="1" t="s">
        <v>7</v>
      </c>
      <c r="T30" s="3" t="s">
        <v>338</v>
      </c>
      <c r="U30" s="3" t="s">
        <v>116</v>
      </c>
      <c r="V30" s="34" t="s">
        <v>291</v>
      </c>
      <c r="W30" s="3"/>
      <c r="X30" s="3" t="s">
        <v>274</v>
      </c>
      <c r="Y30" s="1" t="s">
        <v>7</v>
      </c>
    </row>
    <row r="31" spans="3:25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344</v>
      </c>
      <c r="K31" s="1">
        <v>0.17266938499999998</v>
      </c>
      <c r="L31" s="1" t="s">
        <v>16</v>
      </c>
      <c r="M31" s="1" t="s">
        <v>7</v>
      </c>
      <c r="N31" s="3" t="s">
        <v>337</v>
      </c>
      <c r="O31" s="3" t="s">
        <v>116</v>
      </c>
      <c r="P31" s="36" t="s">
        <v>349</v>
      </c>
      <c r="Q31" s="1">
        <f>3.14*((D22+12)/2/1000)^2</f>
        <v>0.17266938499999998</v>
      </c>
      <c r="R31" s="3" t="s">
        <v>274</v>
      </c>
      <c r="S31" s="1" t="s">
        <v>7</v>
      </c>
      <c r="T31" s="3" t="s">
        <v>338</v>
      </c>
      <c r="U31" s="3" t="s">
        <v>116</v>
      </c>
      <c r="V31" s="34" t="s">
        <v>291</v>
      </c>
      <c r="W31" s="3"/>
      <c r="X31" s="3" t="s">
        <v>274</v>
      </c>
      <c r="Y31" s="1" t="s">
        <v>7</v>
      </c>
    </row>
    <row r="32" spans="3:25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344</v>
      </c>
      <c r="K32" s="1">
        <v>0.21226400000000004</v>
      </c>
      <c r="L32" s="1" t="s">
        <v>16</v>
      </c>
      <c r="M32" s="1" t="s">
        <v>7</v>
      </c>
      <c r="N32" s="3" t="s">
        <v>337</v>
      </c>
      <c r="O32" s="3" t="s">
        <v>116</v>
      </c>
      <c r="P32" s="36" t="s">
        <v>349</v>
      </c>
      <c r="Q32" s="1">
        <f>3.14*((D23+12)/2/1000)^2</f>
        <v>0.21226400000000004</v>
      </c>
      <c r="R32" s="3" t="s">
        <v>274</v>
      </c>
      <c r="S32" s="1" t="s">
        <v>7</v>
      </c>
      <c r="T32" s="3" t="s">
        <v>338</v>
      </c>
      <c r="U32" s="3" t="s">
        <v>116</v>
      </c>
      <c r="V32" s="34" t="s">
        <v>291</v>
      </c>
      <c r="W32" s="3"/>
      <c r="X32" s="3" t="s">
        <v>274</v>
      </c>
      <c r="Y32" s="1" t="s">
        <v>7</v>
      </c>
    </row>
    <row r="33" spans="3:25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344</v>
      </c>
      <c r="K33" s="1">
        <v>0.21226400000000004</v>
      </c>
      <c r="L33" s="1" t="s">
        <v>16</v>
      </c>
      <c r="M33" s="1" t="s">
        <v>7</v>
      </c>
      <c r="N33" s="3" t="s">
        <v>337</v>
      </c>
      <c r="O33" s="3" t="s">
        <v>116</v>
      </c>
      <c r="P33" s="36" t="s">
        <v>349</v>
      </c>
      <c r="Q33" s="1">
        <f>3.14*((D23+12)/2/1000)^2</f>
        <v>0.21226400000000004</v>
      </c>
      <c r="R33" s="3" t="s">
        <v>274</v>
      </c>
      <c r="S33" s="1" t="s">
        <v>7</v>
      </c>
      <c r="T33" s="3" t="s">
        <v>338</v>
      </c>
      <c r="U33" s="3" t="s">
        <v>116</v>
      </c>
      <c r="V33" s="34" t="s">
        <v>291</v>
      </c>
      <c r="W33" s="3"/>
      <c r="X33" s="3" t="s">
        <v>274</v>
      </c>
      <c r="Y33" s="1" t="s">
        <v>7</v>
      </c>
    </row>
    <row r="34" spans="3:25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344</v>
      </c>
      <c r="K34" s="1">
        <v>0.30370394000000001</v>
      </c>
      <c r="L34" s="1" t="s">
        <v>16</v>
      </c>
      <c r="M34" s="1" t="s">
        <v>7</v>
      </c>
      <c r="N34" s="3" t="s">
        <v>337</v>
      </c>
      <c r="O34" s="3" t="s">
        <v>116</v>
      </c>
      <c r="P34" s="36" t="s">
        <v>349</v>
      </c>
      <c r="Q34" s="1">
        <f>3.14*((D25+12)/2/1000)^2</f>
        <v>0.30370394000000001</v>
      </c>
      <c r="R34" s="3" t="s">
        <v>274</v>
      </c>
      <c r="S34" s="1" t="s">
        <v>7</v>
      </c>
      <c r="T34" s="3" t="s">
        <v>338</v>
      </c>
      <c r="U34" s="3" t="s">
        <v>116</v>
      </c>
      <c r="V34" s="34" t="s">
        <v>291</v>
      </c>
      <c r="W34" s="3"/>
      <c r="X34" s="3" t="s">
        <v>274</v>
      </c>
      <c r="Y34" s="1" t="s">
        <v>7</v>
      </c>
    </row>
    <row r="35" spans="3:25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344</v>
      </c>
      <c r="K35" s="1">
        <v>0.30370394000000001</v>
      </c>
      <c r="L35" s="1" t="s">
        <v>16</v>
      </c>
      <c r="M35" s="1" t="s">
        <v>7</v>
      </c>
      <c r="N35" s="3" t="s">
        <v>337</v>
      </c>
      <c r="O35" s="3" t="s">
        <v>116</v>
      </c>
      <c r="P35" s="36" t="s">
        <v>349</v>
      </c>
      <c r="Q35" s="1">
        <f>3.14*((D25+12)/2/1000)^2</f>
        <v>0.30370394000000001</v>
      </c>
      <c r="R35" s="3" t="s">
        <v>274</v>
      </c>
      <c r="S35" s="1" t="s">
        <v>7</v>
      </c>
      <c r="T35" s="3" t="s">
        <v>338</v>
      </c>
      <c r="U35" s="3" t="s">
        <v>116</v>
      </c>
      <c r="V35" s="34" t="s">
        <v>291</v>
      </c>
      <c r="W35" s="3"/>
      <c r="X35" s="3" t="s">
        <v>274</v>
      </c>
      <c r="Y35" s="1" t="s">
        <v>7</v>
      </c>
    </row>
    <row r="36" spans="3:25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344</v>
      </c>
      <c r="K36" s="1">
        <v>0.30370394000000001</v>
      </c>
      <c r="L36" s="1" t="s">
        <v>16</v>
      </c>
      <c r="M36" s="1" t="s">
        <v>7</v>
      </c>
      <c r="N36" s="3" t="s">
        <v>337</v>
      </c>
      <c r="O36" s="3" t="s">
        <v>116</v>
      </c>
      <c r="P36" s="36" t="s">
        <v>349</v>
      </c>
      <c r="Q36" s="1">
        <f>3.14*((D25+12)/2/1000)^2</f>
        <v>0.30370394000000001</v>
      </c>
      <c r="R36" s="3" t="s">
        <v>274</v>
      </c>
      <c r="S36" s="1" t="s">
        <v>7</v>
      </c>
      <c r="T36" s="3" t="s">
        <v>338</v>
      </c>
      <c r="U36" s="3" t="s">
        <v>116</v>
      </c>
      <c r="V36" s="34" t="s">
        <v>291</v>
      </c>
      <c r="W36" s="3"/>
      <c r="X36" s="3" t="s">
        <v>274</v>
      </c>
      <c r="Y36" s="1" t="s">
        <v>7</v>
      </c>
    </row>
    <row r="37" spans="3:25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344</v>
      </c>
      <c r="K37" s="1">
        <v>0.35449344000000005</v>
      </c>
      <c r="L37" s="1" t="s">
        <v>16</v>
      </c>
      <c r="M37" s="1" t="s">
        <v>7</v>
      </c>
      <c r="N37" s="3" t="s">
        <v>337</v>
      </c>
      <c r="O37" s="3" t="s">
        <v>116</v>
      </c>
      <c r="P37" s="36" t="s">
        <v>349</v>
      </c>
      <c r="Q37" s="1">
        <f>3.14*((D26+12)/2/1000)^2</f>
        <v>0.35449344000000005</v>
      </c>
      <c r="R37" s="3" t="s">
        <v>274</v>
      </c>
      <c r="S37" s="1" t="s">
        <v>7</v>
      </c>
      <c r="T37" s="3" t="s">
        <v>338</v>
      </c>
      <c r="U37" s="3" t="s">
        <v>116</v>
      </c>
      <c r="V37" s="34" t="s">
        <v>291</v>
      </c>
      <c r="W37" s="3"/>
      <c r="X37" s="3" t="s">
        <v>274</v>
      </c>
      <c r="Y37" s="1" t="s">
        <v>7</v>
      </c>
    </row>
  </sheetData>
  <sheetProtection algorithmName="SHA-512" hashValue="gPWGkZ3iasy7gY8YYUA072PnvUUoWm33bosjwG9KJ5m9FP+LK67H9vAFMujvWylxWEUfnsmo3P9PSMU8kZvhaA==" saltValue="iCPnKtvPAOCrssgfp11BPg==" spinCount="100000" sheet="1" objects="1" scenarios="1"/>
  <mergeCells count="5">
    <mergeCell ref="AA1:AB1"/>
    <mergeCell ref="C1:G1"/>
    <mergeCell ref="I1:M1"/>
    <mergeCell ref="O1:S1"/>
    <mergeCell ref="U1:Y1"/>
  </mergeCells>
  <phoneticPr fontId="6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711FD-3194-4720-8012-B0F659F8CA81}">
  <sheetPr codeName="Sheet86"/>
  <dimension ref="A1:AC100"/>
  <sheetViews>
    <sheetView topLeftCell="D1" workbookViewId="0"/>
  </sheetViews>
  <sheetFormatPr defaultRowHeight="14" x14ac:dyDescent="0.25"/>
  <cols>
    <col min="1" max="1" width="16.90625" style="23" bestFit="1" customWidth="1"/>
    <col min="2" max="2" width="18.90625" style="35" bestFit="1" customWidth="1"/>
    <col min="3" max="4" width="5.26953125" bestFit="1" customWidth="1"/>
    <col min="5" max="7" width="9.26953125" bestFit="1" customWidth="1"/>
    <col min="8" max="8" width="7.26953125" bestFit="1" customWidth="1"/>
    <col min="9" max="9" width="9.26953125" bestFit="1" customWidth="1"/>
    <col min="10" max="10" width="11.36328125" bestFit="1" customWidth="1"/>
    <col min="11" max="11" width="8.26953125" bestFit="1" customWidth="1"/>
    <col min="12" max="13" width="8.26953125" customWidth="1"/>
    <col min="14" max="14" width="8.26953125" bestFit="1" customWidth="1"/>
    <col min="15" max="16" width="11.36328125" bestFit="1" customWidth="1"/>
    <col min="17" max="17" width="5.26953125" bestFit="1" customWidth="1"/>
    <col min="18" max="18" width="11.36328125" bestFit="1" customWidth="1"/>
    <col min="19" max="19" width="6.26953125" bestFit="1" customWidth="1"/>
    <col min="20" max="20" width="7.26953125" bestFit="1" customWidth="1"/>
    <col min="21" max="21" width="5.26953125" bestFit="1" customWidth="1"/>
    <col min="22" max="22" width="6.26953125" bestFit="1" customWidth="1"/>
    <col min="23" max="23" width="5.26953125" bestFit="1" customWidth="1"/>
    <col min="24" max="24" width="14.6328125" bestFit="1" customWidth="1"/>
  </cols>
  <sheetData>
    <row r="1" spans="1:29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362</v>
      </c>
      <c r="F1" s="18" t="s">
        <v>368</v>
      </c>
      <c r="G1" s="18" t="s">
        <v>42</v>
      </c>
      <c r="H1" s="18" t="s">
        <v>375</v>
      </c>
      <c r="I1" s="18" t="s">
        <v>369</v>
      </c>
      <c r="J1" s="18" t="s">
        <v>48</v>
      </c>
      <c r="K1" s="18" t="s">
        <v>82</v>
      </c>
      <c r="L1" s="18" t="s">
        <v>371</v>
      </c>
      <c r="M1" s="18" t="s">
        <v>372</v>
      </c>
      <c r="N1" s="19" t="s">
        <v>79</v>
      </c>
      <c r="O1" s="18" t="s">
        <v>3</v>
      </c>
      <c r="P1" s="18" t="s">
        <v>160</v>
      </c>
      <c r="Q1" s="18" t="s">
        <v>5</v>
      </c>
      <c r="R1" s="18" t="s">
        <v>48</v>
      </c>
      <c r="S1" s="18" t="s">
        <v>82</v>
      </c>
      <c r="T1" s="19" t="s">
        <v>79</v>
      </c>
      <c r="U1" s="18" t="s">
        <v>3</v>
      </c>
      <c r="V1" s="18" t="s">
        <v>160</v>
      </c>
      <c r="W1" s="18" t="s">
        <v>5</v>
      </c>
      <c r="X1" s="18" t="s">
        <v>48</v>
      </c>
      <c r="Y1" s="18" t="s">
        <v>82</v>
      </c>
      <c r="Z1" s="19" t="s">
        <v>79</v>
      </c>
      <c r="AA1" s="18" t="s">
        <v>3</v>
      </c>
      <c r="AB1" s="18" t="s">
        <v>160</v>
      </c>
      <c r="AC1" s="18" t="s">
        <v>5</v>
      </c>
    </row>
    <row r="2" spans="1:29" x14ac:dyDescent="0.25">
      <c r="A2" s="22">
        <v>39</v>
      </c>
      <c r="B2" s="3" t="s">
        <v>1074</v>
      </c>
      <c r="C2" s="3">
        <v>2</v>
      </c>
      <c r="D2" s="3" t="s">
        <v>569</v>
      </c>
      <c r="E2" s="18">
        <f>VALUE(TRIM(MID(SUBSTITUTE($B2,"-",REPT(" ",99)),COLUMN(B2)*99-98,99)))</f>
        <v>1</v>
      </c>
      <c r="F2" s="18" t="str">
        <f>(TRIM(MID(SUBSTITUTE($B2,"-",REPT(" ",99)),COLUMN(C2)*99-98,99)))</f>
        <v>A</v>
      </c>
      <c r="G2" s="18" t="str">
        <f>TRIM(MID(SUBSTITUTE($B2,"-",REPT(" ",99)),COLUMN(D2)*99-98,99))</f>
        <v>C1</v>
      </c>
      <c r="H2" s="18" t="str">
        <f>TRIM(MID(SUBSTITUTE($B2,"-",REPT(" ",99)),COLUMN(E2)*99-98,99))</f>
        <v>90°</v>
      </c>
      <c r="I2" s="18" t="str">
        <f>TRIM(MID(SUBSTITUTE($B2,"-",REPT(" ",99)),COLUMN(F2)*99-98,99))</f>
        <v>Y</v>
      </c>
      <c r="J2" s="18" t="str">
        <f>VLOOKUP(D2,F10数据库!A:T,7,0)</f>
        <v>钢板</v>
      </c>
      <c r="K2" s="18" t="str">
        <f>VLOOKUP(D2,F10数据库!A:T,8,0)</f>
        <v>δ=10</v>
      </c>
      <c r="L2" s="18" cm="1">
        <f t="array" ref="L2">_xlfn.IFS(E2=1,100,E2=2,150,E2=3,200)</f>
        <v>100</v>
      </c>
      <c r="M2" s="18" cm="1">
        <f t="array" ref="M2">_xlfn.IFS(F2="A",50,F2="B",100,F2="C",150,F2="D",200)</f>
        <v>50</v>
      </c>
      <c r="N2" s="19">
        <f>(L2/1000)*(M2/1000)*C2</f>
        <v>1.0000000000000002E-2</v>
      </c>
      <c r="O2" s="18" t="str">
        <f>VLOOKUP(D2,F10数据库!A:T,9,0)</f>
        <v>m²</v>
      </c>
      <c r="P2" s="18" t="str">
        <f>VLOOKUP(G2,F10数据库!V:W,2,0)</f>
        <v>Q235B</v>
      </c>
      <c r="Q2" s="18"/>
      <c r="R2" s="18" t="str">
        <f>VLOOKUP(D2,F10数据库!A:T,11,0)</f>
        <v>钢板</v>
      </c>
      <c r="S2" s="18" t="str">
        <f>VLOOKUP(D2,F10数据库!A:T,12,0)</f>
        <v>δ=10</v>
      </c>
      <c r="T2" s="19">
        <f>VLOOKUP(D2,F10数据库!A:T,13,0)*C2</f>
        <v>1.6799999999999999E-2</v>
      </c>
      <c r="U2" s="18" t="str">
        <f>VLOOKUP(D2,F10数据库!A:T,14,0)</f>
        <v>m²</v>
      </c>
      <c r="V2" s="18" t="str">
        <f>VLOOKUP(D2,F10数据库!A:T,15,0)</f>
        <v>Q235B</v>
      </c>
      <c r="W2" s="18"/>
      <c r="X2" s="18" t="str" cm="1">
        <f t="array" ref="X2">_xlfn.IFS(I2="Y",VLOOKUP(D2,F10数据库!A:T,16,0),I2="N",VLOOKUP(D2,F10数据库!A:T,16,0))</f>
        <v>六角头螺栓/螺母</v>
      </c>
      <c r="Y2" s="18" t="str" cm="1">
        <f t="array" ref="Y2">_xlfn.IFS(I2="Y",VLOOKUP(D2,F10数据库!A:T,17,0),I2="N",0)</f>
        <v>M12x40</v>
      </c>
      <c r="Z2" s="19" cm="1">
        <f t="array" ref="Z2">_xlfn.IFS(I2="Y",VLOOKUP(D2,F10数据库!A:T,18,0),I2="N",0)*C2</f>
        <v>8</v>
      </c>
      <c r="AA2" s="18" t="str" cm="1">
        <f t="array" ref="AA2">_xlfn.IFS(I2="Y",VLOOKUP(D2,F10数据库!A:T,19,0),I2="N",VLOOKUP(D2,F10数据库!A:T,19,0))</f>
        <v>套</v>
      </c>
      <c r="AB2" s="18" t="str" cm="1">
        <f t="array" ref="AB2">_xlfn.IFS(I2="Y",VLOOKUP(D2,F10数据库!A:T,20,0),I2="N",VLOOKUP(D2,F10数据库!A:T,20,0))</f>
        <v>Q235B</v>
      </c>
      <c r="AC2" s="18"/>
    </row>
    <row r="3" spans="1:29" x14ac:dyDescent="0.25">
      <c r="A3" s="22"/>
      <c r="B3" s="3"/>
      <c r="C3" s="3"/>
      <c r="D3" s="3"/>
      <c r="E3" s="18" t="e">
        <f t="shared" ref="E3:E8" si="0">VALUE(TRIM(MID(SUBSTITUTE($B3,"-",REPT(" ",99)),COLUMN(B3)*99-98,99)))</f>
        <v>#VALUE!</v>
      </c>
      <c r="F3" s="18" t="str">
        <f t="shared" ref="F3:F8" si="1">(TRIM(MID(SUBSTITUTE($B3,"-",REPT(" ",99)),COLUMN(C3)*99-98,99)))</f>
        <v/>
      </c>
      <c r="G3" s="18" t="str">
        <f t="shared" ref="G3:I8" si="2">TRIM(MID(SUBSTITUTE($B3,"-",REPT(" ",99)),COLUMN(D3)*99-98,99))</f>
        <v/>
      </c>
      <c r="H3" s="18" t="str">
        <f t="shared" si="2"/>
        <v/>
      </c>
      <c r="I3" s="18" t="str">
        <f t="shared" si="2"/>
        <v/>
      </c>
      <c r="J3" s="18" t="e">
        <f>VLOOKUP(D3,F10数据库!A:T,7,0)</f>
        <v>#N/A</v>
      </c>
      <c r="K3" s="18" t="e">
        <f>VLOOKUP(D3,F10数据库!A:T,8,0)</f>
        <v>#N/A</v>
      </c>
      <c r="L3" s="18" t="e" cm="1">
        <f t="array" ref="L3">_xlfn.IFS(E3=1,100,E3=2,150,E3=3,200)</f>
        <v>#VALUE!</v>
      </c>
      <c r="M3" s="18" t="e" cm="1">
        <f t="array" ref="M3">_xlfn.IFS(F3="A",50,F3="B",100,F3="C",150,F3="D",200)</f>
        <v>#N/A</v>
      </c>
      <c r="N3" s="19" t="e">
        <f t="shared" ref="N3:N8" si="3">(L3/1000)*(M3/1000)*C3</f>
        <v>#VALUE!</v>
      </c>
      <c r="O3" s="18" t="e">
        <f>VLOOKUP(D3,F10数据库!A:T,9,0)</f>
        <v>#N/A</v>
      </c>
      <c r="P3" s="18" t="e">
        <f>VLOOKUP(G3,F10数据库!V:W,2,0)</f>
        <v>#N/A</v>
      </c>
      <c r="Q3" s="18"/>
      <c r="R3" s="18" t="e">
        <f>VLOOKUP(D3,F10数据库!A:T,11,0)</f>
        <v>#N/A</v>
      </c>
      <c r="S3" s="18" t="e">
        <f>VLOOKUP(D3,F10数据库!A:T,12,0)</f>
        <v>#N/A</v>
      </c>
      <c r="T3" s="19" t="e">
        <f>VLOOKUP(D3,F10数据库!A:T,13,0)*C3</f>
        <v>#N/A</v>
      </c>
      <c r="U3" s="18" t="e">
        <f>VLOOKUP(D3,F10数据库!A:T,14,0)</f>
        <v>#N/A</v>
      </c>
      <c r="V3" s="18" t="e">
        <f>VLOOKUP(D3,F10数据库!A:T,15,0)</f>
        <v>#N/A</v>
      </c>
      <c r="W3" s="18"/>
      <c r="X3" s="18" t="e" cm="1">
        <f t="array" ref="X3">_xlfn.IFS(I3="Y",VLOOKUP(D3,F10数据库!A:T,16,0),I3="N",VLOOKUP(D3,F10数据库!A:T,16,0))</f>
        <v>#N/A</v>
      </c>
      <c r="Y3" s="18" t="e" cm="1">
        <f t="array" ref="Y3">_xlfn.IFS(I3="Y",VLOOKUP(D3,F10数据库!A:T,17,0),I3="N",0)</f>
        <v>#N/A</v>
      </c>
      <c r="Z3" s="19" t="e" cm="1">
        <f t="array" ref="Z3">_xlfn.IFS(I3="Y",VLOOKUP(D3,F10数据库!A:T,18,0),I3="N",0)*C3</f>
        <v>#N/A</v>
      </c>
      <c r="AA3" s="18" t="e" cm="1">
        <f t="array" ref="AA3">_xlfn.IFS(I3="Y",VLOOKUP(D3,F10数据库!A:T,19,0),I3="N",VLOOKUP(D3,F10数据库!A:T,19,0))</f>
        <v>#N/A</v>
      </c>
      <c r="AB3" s="18" t="e" cm="1">
        <f t="array" ref="AB3">_xlfn.IFS(I3="Y",VLOOKUP(D3,F10数据库!A:T,20,0),I3="N",VLOOKUP(D3,F10数据库!A:T,20,0))</f>
        <v>#N/A</v>
      </c>
      <c r="AC3" s="18"/>
    </row>
    <row r="4" spans="1:29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str">
        <f t="shared" si="2"/>
        <v/>
      </c>
      <c r="H4" s="18" t="str">
        <f t="shared" si="2"/>
        <v/>
      </c>
      <c r="I4" s="18" t="str">
        <f t="shared" si="2"/>
        <v/>
      </c>
      <c r="J4" s="18" t="e">
        <f>VLOOKUP(D4,F10数据库!A:T,7,0)</f>
        <v>#N/A</v>
      </c>
      <c r="K4" s="18" t="e">
        <f>VLOOKUP(D4,F10数据库!A:T,8,0)</f>
        <v>#N/A</v>
      </c>
      <c r="L4" s="18" t="e" cm="1">
        <f t="array" ref="L4">_xlfn.IFS(E4=1,100,E4=2,150,E4=3,200)</f>
        <v>#VALUE!</v>
      </c>
      <c r="M4" s="18" t="e" cm="1">
        <f t="array" ref="M4">_xlfn.IFS(F4="A",50,F4="B",100,F4="C",150,F4="D",200)</f>
        <v>#N/A</v>
      </c>
      <c r="N4" s="19" t="e">
        <f t="shared" si="3"/>
        <v>#VALUE!</v>
      </c>
      <c r="O4" s="18" t="e">
        <f>VLOOKUP(D4,F10数据库!A:T,9,0)</f>
        <v>#N/A</v>
      </c>
      <c r="P4" s="18" t="e">
        <f>VLOOKUP(G4,F10数据库!V:W,2,0)</f>
        <v>#N/A</v>
      </c>
      <c r="Q4" s="18"/>
      <c r="R4" s="18" t="e">
        <f>VLOOKUP(D4,F10数据库!A:T,11,0)</f>
        <v>#N/A</v>
      </c>
      <c r="S4" s="18" t="e">
        <f>VLOOKUP(D4,F10数据库!A:T,12,0)</f>
        <v>#N/A</v>
      </c>
      <c r="T4" s="19" t="e">
        <f>VLOOKUP(D4,F10数据库!A:T,13,0)*C4</f>
        <v>#N/A</v>
      </c>
      <c r="U4" s="18" t="e">
        <f>VLOOKUP(D4,F10数据库!A:T,14,0)</f>
        <v>#N/A</v>
      </c>
      <c r="V4" s="18" t="e">
        <f>VLOOKUP(D4,F10数据库!A:T,15,0)</f>
        <v>#N/A</v>
      </c>
      <c r="W4" s="18"/>
      <c r="X4" s="18" t="e" cm="1">
        <f t="array" ref="X4">_xlfn.IFS(I4="Y",VLOOKUP(D4,F10数据库!A:T,16,0),I4="N",VLOOKUP(D4,F10数据库!A:T,16,0))</f>
        <v>#N/A</v>
      </c>
      <c r="Y4" s="18" t="e" cm="1">
        <f t="array" ref="Y4">_xlfn.IFS(I4="Y",VLOOKUP(D4,F10数据库!A:T,17,0),I4="N",0)</f>
        <v>#N/A</v>
      </c>
      <c r="Z4" s="19" t="e" cm="1">
        <f t="array" ref="Z4">_xlfn.IFS(I4="Y",VLOOKUP(D4,F10数据库!A:T,18,0),I4="N",0)*C4</f>
        <v>#N/A</v>
      </c>
      <c r="AA4" s="18" t="e" cm="1">
        <f t="array" ref="AA4">_xlfn.IFS(I4="Y",VLOOKUP(D4,F10数据库!A:T,19,0),I4="N",VLOOKUP(D4,F10数据库!A:T,19,0))</f>
        <v>#N/A</v>
      </c>
      <c r="AB4" s="18" t="e" cm="1">
        <f t="array" ref="AB4">_xlfn.IFS(I4="Y",VLOOKUP(D4,F10数据库!A:T,20,0),I4="N",VLOOKUP(D4,F10数据库!A:T,20,0))</f>
        <v>#N/A</v>
      </c>
      <c r="AC4" s="18"/>
    </row>
    <row r="5" spans="1:29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str">
        <f t="shared" si="2"/>
        <v/>
      </c>
      <c r="H5" s="18" t="str">
        <f t="shared" si="2"/>
        <v/>
      </c>
      <c r="I5" s="18" t="str">
        <f t="shared" si="2"/>
        <v/>
      </c>
      <c r="J5" s="18" t="e">
        <f>VLOOKUP(D5,F10数据库!A:T,7,0)</f>
        <v>#N/A</v>
      </c>
      <c r="K5" s="18" t="e">
        <f>VLOOKUP(D5,F10数据库!A:T,8,0)</f>
        <v>#N/A</v>
      </c>
      <c r="L5" s="18" t="e" cm="1">
        <f t="array" ref="L5">_xlfn.IFS(E5=1,100,E5=2,150,E5=3,200)</f>
        <v>#VALUE!</v>
      </c>
      <c r="M5" s="18" t="e" cm="1">
        <f t="array" ref="M5">_xlfn.IFS(F5="A",50,F5="B",100,F5="C",150,F5="D",200)</f>
        <v>#N/A</v>
      </c>
      <c r="N5" s="19" t="e">
        <f t="shared" si="3"/>
        <v>#VALUE!</v>
      </c>
      <c r="O5" s="18" t="e">
        <f>VLOOKUP(D5,F10数据库!A:T,9,0)</f>
        <v>#N/A</v>
      </c>
      <c r="P5" s="18" t="e">
        <f>VLOOKUP(G5,F10数据库!V:W,2,0)</f>
        <v>#N/A</v>
      </c>
      <c r="Q5" s="18"/>
      <c r="R5" s="18" t="e">
        <f>VLOOKUP(D5,F10数据库!A:T,11,0)</f>
        <v>#N/A</v>
      </c>
      <c r="S5" s="18" t="e">
        <f>VLOOKUP(D5,F10数据库!A:T,12,0)</f>
        <v>#N/A</v>
      </c>
      <c r="T5" s="19" t="e">
        <f>VLOOKUP(D5,F10数据库!A:T,13,0)*C5</f>
        <v>#N/A</v>
      </c>
      <c r="U5" s="18" t="e">
        <f>VLOOKUP(D5,F10数据库!A:T,14,0)</f>
        <v>#N/A</v>
      </c>
      <c r="V5" s="18" t="e">
        <f>VLOOKUP(D5,F10数据库!A:T,15,0)</f>
        <v>#N/A</v>
      </c>
      <c r="W5" s="18"/>
      <c r="X5" s="18" t="e" cm="1">
        <f t="array" ref="X5">_xlfn.IFS(I5="Y",VLOOKUP(D5,F10数据库!A:T,16,0),I5="N",VLOOKUP(D5,F10数据库!A:T,16,0))</f>
        <v>#N/A</v>
      </c>
      <c r="Y5" s="18" t="e" cm="1">
        <f t="array" ref="Y5">_xlfn.IFS(I5="Y",VLOOKUP(D5,F10数据库!A:T,17,0),I5="N",0)</f>
        <v>#N/A</v>
      </c>
      <c r="Z5" s="19" t="e" cm="1">
        <f t="array" ref="Z5">_xlfn.IFS(I5="Y",VLOOKUP(D5,F10数据库!A:T,18,0),I5="N",0)*C5</f>
        <v>#N/A</v>
      </c>
      <c r="AA5" s="18" t="e" cm="1">
        <f t="array" ref="AA5">_xlfn.IFS(I5="Y",VLOOKUP(D5,F10数据库!A:T,19,0),I5="N",VLOOKUP(D5,F10数据库!A:T,19,0))</f>
        <v>#N/A</v>
      </c>
      <c r="AB5" s="18" t="e" cm="1">
        <f t="array" ref="AB5">_xlfn.IFS(I5="Y",VLOOKUP(D5,F10数据库!A:T,20,0),I5="N",VLOOKUP(D5,F10数据库!A:T,20,0))</f>
        <v>#N/A</v>
      </c>
      <c r="AC5" s="18"/>
    </row>
    <row r="6" spans="1:29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str">
        <f t="shared" si="2"/>
        <v/>
      </c>
      <c r="H6" s="18" t="str">
        <f t="shared" si="2"/>
        <v/>
      </c>
      <c r="I6" s="18" t="str">
        <f t="shared" si="2"/>
        <v/>
      </c>
      <c r="J6" s="18" t="e">
        <f>VLOOKUP(D6,F10数据库!A:T,7,0)</f>
        <v>#N/A</v>
      </c>
      <c r="K6" s="18" t="e">
        <f>VLOOKUP(D6,F10数据库!A:T,8,0)</f>
        <v>#N/A</v>
      </c>
      <c r="L6" s="18" t="e" cm="1">
        <f t="array" ref="L6">_xlfn.IFS(E6=1,100,E6=2,150,E6=3,200)</f>
        <v>#VALUE!</v>
      </c>
      <c r="M6" s="18" t="e" cm="1">
        <f t="array" ref="M6">_xlfn.IFS(F6="A",50,F6="B",100,F6="C",150,F6="D",200)</f>
        <v>#N/A</v>
      </c>
      <c r="N6" s="19" t="e">
        <f t="shared" si="3"/>
        <v>#VALUE!</v>
      </c>
      <c r="O6" s="18" t="e">
        <f>VLOOKUP(D6,F10数据库!A:T,9,0)</f>
        <v>#N/A</v>
      </c>
      <c r="P6" s="18" t="e">
        <f>VLOOKUP(G6,F10数据库!V:W,2,0)</f>
        <v>#N/A</v>
      </c>
      <c r="Q6" s="18"/>
      <c r="R6" s="18" t="e">
        <f>VLOOKUP(D6,F10数据库!A:T,11,0)</f>
        <v>#N/A</v>
      </c>
      <c r="S6" s="18" t="e">
        <f>VLOOKUP(D6,F10数据库!A:T,12,0)</f>
        <v>#N/A</v>
      </c>
      <c r="T6" s="19" t="e">
        <f>VLOOKUP(D6,F10数据库!A:T,13,0)*C6</f>
        <v>#N/A</v>
      </c>
      <c r="U6" s="18" t="e">
        <f>VLOOKUP(D6,F10数据库!A:T,14,0)</f>
        <v>#N/A</v>
      </c>
      <c r="V6" s="18" t="e">
        <f>VLOOKUP(D6,F10数据库!A:T,15,0)</f>
        <v>#N/A</v>
      </c>
      <c r="W6" s="18"/>
      <c r="X6" s="18" t="e" cm="1">
        <f t="array" ref="X6">_xlfn.IFS(I6="Y",VLOOKUP(D6,F10数据库!A:T,16,0),I6="N",VLOOKUP(D6,F10数据库!A:T,16,0))</f>
        <v>#N/A</v>
      </c>
      <c r="Y6" s="18" t="e" cm="1">
        <f t="array" ref="Y6">_xlfn.IFS(I6="Y",VLOOKUP(D6,F10数据库!A:T,17,0),I6="N",0)</f>
        <v>#N/A</v>
      </c>
      <c r="Z6" s="19" t="e" cm="1">
        <f t="array" ref="Z6">_xlfn.IFS(I6="Y",VLOOKUP(D6,F10数据库!A:T,18,0),I6="N",0)*C6</f>
        <v>#N/A</v>
      </c>
      <c r="AA6" s="18" t="e" cm="1">
        <f t="array" ref="AA6">_xlfn.IFS(I6="Y",VLOOKUP(D6,F10数据库!A:T,19,0),I6="N",VLOOKUP(D6,F10数据库!A:T,19,0))</f>
        <v>#N/A</v>
      </c>
      <c r="AB6" s="18" t="e" cm="1">
        <f t="array" ref="AB6">_xlfn.IFS(I6="Y",VLOOKUP(D6,F10数据库!A:T,20,0),I6="N",VLOOKUP(D6,F10数据库!A:T,20,0))</f>
        <v>#N/A</v>
      </c>
      <c r="AC6" s="18"/>
    </row>
    <row r="7" spans="1:29" x14ac:dyDescent="0.25">
      <c r="A7" s="22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str">
        <f t="shared" si="2"/>
        <v/>
      </c>
      <c r="H7" s="18" t="str">
        <f t="shared" si="2"/>
        <v/>
      </c>
      <c r="I7" s="18" t="str">
        <f t="shared" si="2"/>
        <v/>
      </c>
      <c r="J7" s="18" t="e">
        <f>VLOOKUP(D7,F10数据库!A:T,7,0)</f>
        <v>#N/A</v>
      </c>
      <c r="K7" s="18" t="e">
        <f>VLOOKUP(D7,F10数据库!A:T,8,0)</f>
        <v>#N/A</v>
      </c>
      <c r="L7" s="18" t="e" cm="1">
        <f t="array" ref="L7">_xlfn.IFS(E7=1,100,E7=2,150,E7=3,200)</f>
        <v>#VALUE!</v>
      </c>
      <c r="M7" s="18" t="e" cm="1">
        <f t="array" ref="M7">_xlfn.IFS(F7="A",50,F7="B",100,F7="C",150,F7="D",200)</f>
        <v>#N/A</v>
      </c>
      <c r="N7" s="19" t="e">
        <f t="shared" si="3"/>
        <v>#VALUE!</v>
      </c>
      <c r="O7" s="18" t="e">
        <f>VLOOKUP(D7,F10数据库!A:T,9,0)</f>
        <v>#N/A</v>
      </c>
      <c r="P7" s="18" t="e">
        <f>VLOOKUP(G7,F10数据库!V:W,2,0)</f>
        <v>#N/A</v>
      </c>
      <c r="Q7" s="18"/>
      <c r="R7" s="18" t="e">
        <f>VLOOKUP(D7,F10数据库!A:T,11,0)</f>
        <v>#N/A</v>
      </c>
      <c r="S7" s="18" t="e">
        <f>VLOOKUP(D7,F10数据库!A:T,12,0)</f>
        <v>#N/A</v>
      </c>
      <c r="T7" s="19" t="e">
        <f>VLOOKUP(D7,F10数据库!A:T,13,0)*C7</f>
        <v>#N/A</v>
      </c>
      <c r="U7" s="18" t="e">
        <f>VLOOKUP(D7,F10数据库!A:T,14,0)</f>
        <v>#N/A</v>
      </c>
      <c r="V7" s="18" t="e">
        <f>VLOOKUP(D7,F10数据库!A:T,15,0)</f>
        <v>#N/A</v>
      </c>
      <c r="W7" s="18"/>
      <c r="X7" s="18" t="e" cm="1">
        <f t="array" ref="X7">_xlfn.IFS(I7="Y",VLOOKUP(D7,F10数据库!A:T,16,0),I7="N",VLOOKUP(D7,F10数据库!A:T,16,0))</f>
        <v>#N/A</v>
      </c>
      <c r="Y7" s="18" t="e" cm="1">
        <f t="array" ref="Y7">_xlfn.IFS(I7="Y",VLOOKUP(D7,F10数据库!A:T,17,0),I7="N",0)</f>
        <v>#N/A</v>
      </c>
      <c r="Z7" s="19" t="e" cm="1">
        <f t="array" ref="Z7">_xlfn.IFS(I7="Y",VLOOKUP(D7,F10数据库!A:T,18,0),I7="N",0)*C7</f>
        <v>#N/A</v>
      </c>
      <c r="AA7" s="18" t="e" cm="1">
        <f t="array" ref="AA7">_xlfn.IFS(I7="Y",VLOOKUP(D7,F10数据库!A:T,19,0),I7="N",VLOOKUP(D7,F10数据库!A:T,19,0))</f>
        <v>#N/A</v>
      </c>
      <c r="AB7" s="18" t="e" cm="1">
        <f t="array" ref="AB7">_xlfn.IFS(I7="Y",VLOOKUP(D7,F10数据库!A:T,20,0),I7="N",VLOOKUP(D7,F10数据库!A:T,20,0))</f>
        <v>#N/A</v>
      </c>
      <c r="AC7" s="18"/>
    </row>
    <row r="8" spans="1:29" x14ac:dyDescent="0.25">
      <c r="A8" s="22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str">
        <f t="shared" si="2"/>
        <v/>
      </c>
      <c r="H8" s="18" t="str">
        <f t="shared" si="2"/>
        <v/>
      </c>
      <c r="I8" s="18" t="str">
        <f t="shared" si="2"/>
        <v/>
      </c>
      <c r="J8" s="18" t="e">
        <f>VLOOKUP(D8,F10数据库!A:T,7,0)</f>
        <v>#N/A</v>
      </c>
      <c r="K8" s="18" t="e">
        <f>VLOOKUP(D8,F10数据库!A:T,8,0)</f>
        <v>#N/A</v>
      </c>
      <c r="L8" s="18" t="e" cm="1">
        <f t="array" ref="L8">_xlfn.IFS(E8=1,100,E8=2,150,E8=3,200)</f>
        <v>#VALUE!</v>
      </c>
      <c r="M8" s="18" t="e" cm="1">
        <f t="array" ref="M8">_xlfn.IFS(F8="A",50,F8="B",100,F8="C",150,F8="D",200)</f>
        <v>#N/A</v>
      </c>
      <c r="N8" s="19" t="e">
        <f t="shared" si="3"/>
        <v>#VALUE!</v>
      </c>
      <c r="O8" s="18" t="e">
        <f>VLOOKUP(D8,F10数据库!A:T,9,0)</f>
        <v>#N/A</v>
      </c>
      <c r="P8" s="18" t="e">
        <f>VLOOKUP(G8,F10数据库!V:W,2,0)</f>
        <v>#N/A</v>
      </c>
      <c r="Q8" s="18"/>
      <c r="R8" s="18" t="e">
        <f>VLOOKUP(D8,F10数据库!A:T,11,0)</f>
        <v>#N/A</v>
      </c>
      <c r="S8" s="18" t="e">
        <f>VLOOKUP(D8,F10数据库!A:T,12,0)</f>
        <v>#N/A</v>
      </c>
      <c r="T8" s="19" t="e">
        <f>VLOOKUP(D8,F10数据库!A:T,13,0)*C8</f>
        <v>#N/A</v>
      </c>
      <c r="U8" s="18" t="e">
        <f>VLOOKUP(D8,F10数据库!A:T,14,0)</f>
        <v>#N/A</v>
      </c>
      <c r="V8" s="18" t="e">
        <f>VLOOKUP(D8,F10数据库!A:T,15,0)</f>
        <v>#N/A</v>
      </c>
      <c r="W8" s="18"/>
      <c r="X8" s="18" t="e" cm="1">
        <f t="array" ref="X8">_xlfn.IFS(I8="Y",VLOOKUP(D8,F10数据库!A:T,16,0),I8="N",VLOOKUP(D8,F10数据库!A:T,16,0))</f>
        <v>#N/A</v>
      </c>
      <c r="Y8" s="18" t="e" cm="1">
        <f t="array" ref="Y8">_xlfn.IFS(I8="Y",VLOOKUP(D8,F10数据库!A:T,17,0),I8="N",0)</f>
        <v>#N/A</v>
      </c>
      <c r="Z8" s="19" t="e" cm="1">
        <f t="array" ref="Z8">_xlfn.IFS(I8="Y",VLOOKUP(D8,F10数据库!A:T,18,0),I8="N",0)*C8</f>
        <v>#N/A</v>
      </c>
      <c r="AA8" s="18" t="e" cm="1">
        <f t="array" ref="AA8">_xlfn.IFS(I8="Y",VLOOKUP(D8,F10数据库!A:T,19,0),I8="N",VLOOKUP(D8,F10数据库!A:T,19,0))</f>
        <v>#N/A</v>
      </c>
      <c r="AB8" s="18" t="e" cm="1">
        <f t="array" ref="AB8">_xlfn.IFS(I8="Y",VLOOKUP(D8,F10数据库!A:T,20,0),I8="N",VLOOKUP(D8,F10数据库!A:T,20,0))</f>
        <v>#N/A</v>
      </c>
      <c r="AC8" s="18"/>
    </row>
    <row r="9" spans="1:29" x14ac:dyDescent="0.25">
      <c r="A9" s="22"/>
      <c r="B9" s="3"/>
      <c r="C9" s="3"/>
      <c r="D9" s="3"/>
      <c r="E9" s="18" t="e">
        <f t="shared" ref="E9:E72" si="4">VALUE(TRIM(MID(SUBSTITUTE($B9,"-",REPT(" ",99)),COLUMN(B9)*99-98,99)))</f>
        <v>#VALUE!</v>
      </c>
      <c r="F9" s="18" t="str">
        <f t="shared" ref="F9:F72" si="5">(TRIM(MID(SUBSTITUTE($B9,"-",REPT(" ",99)),COLUMN(C9)*99-98,99)))</f>
        <v/>
      </c>
      <c r="G9" s="18" t="str">
        <f t="shared" ref="G9:G72" si="6">TRIM(MID(SUBSTITUTE($B9,"-",REPT(" ",99)),COLUMN(D9)*99-98,99))</f>
        <v/>
      </c>
      <c r="H9" s="18" t="str">
        <f t="shared" ref="H9:H72" si="7">TRIM(MID(SUBSTITUTE($B9,"-",REPT(" ",99)),COLUMN(E9)*99-98,99))</f>
        <v/>
      </c>
      <c r="I9" s="18" t="str">
        <f t="shared" ref="I9:I72" si="8">TRIM(MID(SUBSTITUTE($B9,"-",REPT(" ",99)),COLUMN(F9)*99-98,99))</f>
        <v/>
      </c>
      <c r="J9" s="18" t="e">
        <f>VLOOKUP(D9,F10数据库!A:T,7,0)</f>
        <v>#N/A</v>
      </c>
      <c r="K9" s="18" t="e">
        <f>VLOOKUP(D9,F10数据库!A:T,8,0)</f>
        <v>#N/A</v>
      </c>
      <c r="L9" s="18" t="e" cm="1">
        <f t="array" ref="L9">_xlfn.IFS(E9=1,100,E9=2,150,E9=3,200)</f>
        <v>#VALUE!</v>
      </c>
      <c r="M9" s="18" t="e" cm="1">
        <f t="array" ref="M9">_xlfn.IFS(F9="A",50,F9="B",100,F9="C",150,F9="D",200)</f>
        <v>#N/A</v>
      </c>
      <c r="N9" s="19" t="e">
        <f t="shared" ref="N9:N72" si="9">(L9/1000)*(M9/1000)*C9</f>
        <v>#VALUE!</v>
      </c>
      <c r="O9" s="18" t="e">
        <f>VLOOKUP(D9,F10数据库!A:T,9,0)</f>
        <v>#N/A</v>
      </c>
      <c r="P9" s="18" t="e">
        <f>VLOOKUP(G9,F10数据库!V:W,2,0)</f>
        <v>#N/A</v>
      </c>
      <c r="Q9" s="18"/>
      <c r="R9" s="18" t="e">
        <f>VLOOKUP(D9,F10数据库!A:T,11,0)</f>
        <v>#N/A</v>
      </c>
      <c r="S9" s="18" t="e">
        <f>VLOOKUP(D9,F10数据库!A:T,12,0)</f>
        <v>#N/A</v>
      </c>
      <c r="T9" s="19" t="e">
        <f>VLOOKUP(D9,F10数据库!A:T,13,0)*C9</f>
        <v>#N/A</v>
      </c>
      <c r="U9" s="18" t="e">
        <f>VLOOKUP(D9,F10数据库!A:T,14,0)</f>
        <v>#N/A</v>
      </c>
      <c r="V9" s="18" t="e">
        <f>VLOOKUP(D9,F10数据库!A:T,15,0)</f>
        <v>#N/A</v>
      </c>
      <c r="W9" s="18"/>
      <c r="X9" s="18" t="e" cm="1">
        <f t="array" ref="X9">_xlfn.IFS(I9="Y",VLOOKUP(D9,F10数据库!A:T,16,0),I9="N",VLOOKUP(D9,F10数据库!A:T,16,0))</f>
        <v>#N/A</v>
      </c>
      <c r="Y9" s="18" t="e" cm="1">
        <f t="array" ref="Y9">_xlfn.IFS(I9="Y",VLOOKUP(D9,F10数据库!A:T,17,0),I9="N",0)</f>
        <v>#N/A</v>
      </c>
      <c r="Z9" s="19" t="e" cm="1">
        <f t="array" ref="Z9">_xlfn.IFS(I9="Y",VLOOKUP(D9,F10数据库!A:T,18,0),I9="N",0)*C9</f>
        <v>#N/A</v>
      </c>
      <c r="AA9" s="18" t="e" cm="1">
        <f t="array" ref="AA9">_xlfn.IFS(I9="Y",VLOOKUP(D9,F10数据库!A:T,19,0),I9="N",VLOOKUP(D9,F10数据库!A:T,19,0))</f>
        <v>#N/A</v>
      </c>
      <c r="AB9" s="18" t="e" cm="1">
        <f t="array" ref="AB9">_xlfn.IFS(I9="Y",VLOOKUP(D9,F10数据库!A:T,20,0),I9="N",VLOOKUP(D9,F10数据库!A:T,20,0))</f>
        <v>#N/A</v>
      </c>
      <c r="AC9" s="18"/>
    </row>
    <row r="10" spans="1:29" x14ac:dyDescent="0.25">
      <c r="A10" s="22"/>
      <c r="B10" s="3"/>
      <c r="C10" s="3"/>
      <c r="D10" s="3"/>
      <c r="E10" s="18" t="e">
        <f t="shared" si="4"/>
        <v>#VALUE!</v>
      </c>
      <c r="F10" s="18" t="str">
        <f t="shared" si="5"/>
        <v/>
      </c>
      <c r="G10" s="18" t="str">
        <f t="shared" si="6"/>
        <v/>
      </c>
      <c r="H10" s="18" t="str">
        <f t="shared" si="7"/>
        <v/>
      </c>
      <c r="I10" s="18" t="str">
        <f t="shared" si="8"/>
        <v/>
      </c>
      <c r="J10" s="18" t="e">
        <f>VLOOKUP(D10,F10数据库!A:T,7,0)</f>
        <v>#N/A</v>
      </c>
      <c r="K10" s="18" t="e">
        <f>VLOOKUP(D10,F10数据库!A:T,8,0)</f>
        <v>#N/A</v>
      </c>
      <c r="L10" s="18" t="e" cm="1">
        <f t="array" ref="L10">_xlfn.IFS(E10=1,100,E10=2,150,E10=3,200)</f>
        <v>#VALUE!</v>
      </c>
      <c r="M10" s="18" t="e" cm="1">
        <f t="array" ref="M10">_xlfn.IFS(F10="A",50,F10="B",100,F10="C",150,F10="D",200)</f>
        <v>#N/A</v>
      </c>
      <c r="N10" s="19" t="e">
        <f t="shared" si="9"/>
        <v>#VALUE!</v>
      </c>
      <c r="O10" s="18" t="e">
        <f>VLOOKUP(D10,F10数据库!A:T,9,0)</f>
        <v>#N/A</v>
      </c>
      <c r="P10" s="18" t="e">
        <f>VLOOKUP(G10,F10数据库!V:W,2,0)</f>
        <v>#N/A</v>
      </c>
      <c r="Q10" s="18"/>
      <c r="R10" s="18" t="e">
        <f>VLOOKUP(D10,F10数据库!A:T,11,0)</f>
        <v>#N/A</v>
      </c>
      <c r="S10" s="18" t="e">
        <f>VLOOKUP(D10,F10数据库!A:T,12,0)</f>
        <v>#N/A</v>
      </c>
      <c r="T10" s="19" t="e">
        <f>VLOOKUP(D10,F10数据库!A:T,13,0)*C10</f>
        <v>#N/A</v>
      </c>
      <c r="U10" s="18" t="e">
        <f>VLOOKUP(D10,F10数据库!A:T,14,0)</f>
        <v>#N/A</v>
      </c>
      <c r="V10" s="18" t="e">
        <f>VLOOKUP(D10,F10数据库!A:T,15,0)</f>
        <v>#N/A</v>
      </c>
      <c r="W10" s="18"/>
      <c r="X10" s="18" t="e" cm="1">
        <f t="array" ref="X10">_xlfn.IFS(I10="Y",VLOOKUP(D10,F10数据库!A:T,16,0),I10="N",VLOOKUP(D10,F10数据库!A:T,16,0))</f>
        <v>#N/A</v>
      </c>
      <c r="Y10" s="18" t="e" cm="1">
        <f t="array" ref="Y10">_xlfn.IFS(I10="Y",VLOOKUP(D10,F10数据库!A:T,17,0),I10="N",0)</f>
        <v>#N/A</v>
      </c>
      <c r="Z10" s="19" t="e" cm="1">
        <f t="array" ref="Z10">_xlfn.IFS(I10="Y",VLOOKUP(D10,F10数据库!A:T,18,0),I10="N",0)*C10</f>
        <v>#N/A</v>
      </c>
      <c r="AA10" s="18" t="e" cm="1">
        <f t="array" ref="AA10">_xlfn.IFS(I10="Y",VLOOKUP(D10,F10数据库!A:T,19,0),I10="N",VLOOKUP(D10,F10数据库!A:T,19,0))</f>
        <v>#N/A</v>
      </c>
      <c r="AB10" s="18" t="e" cm="1">
        <f t="array" ref="AB10">_xlfn.IFS(I10="Y",VLOOKUP(D10,F10数据库!A:T,20,0),I10="N",VLOOKUP(D10,F10数据库!A:T,20,0))</f>
        <v>#N/A</v>
      </c>
      <c r="AC10" s="18"/>
    </row>
    <row r="11" spans="1:29" x14ac:dyDescent="0.25">
      <c r="A11" s="22"/>
      <c r="B11" s="3"/>
      <c r="C11" s="3"/>
      <c r="D11" s="3"/>
      <c r="E11" s="18" t="e">
        <f t="shared" si="4"/>
        <v>#VALUE!</v>
      </c>
      <c r="F11" s="18" t="str">
        <f t="shared" si="5"/>
        <v/>
      </c>
      <c r="G11" s="18" t="str">
        <f t="shared" si="6"/>
        <v/>
      </c>
      <c r="H11" s="18" t="str">
        <f t="shared" si="7"/>
        <v/>
      </c>
      <c r="I11" s="18" t="str">
        <f t="shared" si="8"/>
        <v/>
      </c>
      <c r="J11" s="18" t="e">
        <f>VLOOKUP(D11,F10数据库!A:T,7,0)</f>
        <v>#N/A</v>
      </c>
      <c r="K11" s="18" t="e">
        <f>VLOOKUP(D11,F10数据库!A:T,8,0)</f>
        <v>#N/A</v>
      </c>
      <c r="L11" s="18" t="e" cm="1">
        <f t="array" ref="L11">_xlfn.IFS(E11=1,100,E11=2,150,E11=3,200)</f>
        <v>#VALUE!</v>
      </c>
      <c r="M11" s="18" t="e" cm="1">
        <f t="array" ref="M11">_xlfn.IFS(F11="A",50,F11="B",100,F11="C",150,F11="D",200)</f>
        <v>#N/A</v>
      </c>
      <c r="N11" s="19" t="e">
        <f t="shared" si="9"/>
        <v>#VALUE!</v>
      </c>
      <c r="O11" s="18" t="e">
        <f>VLOOKUP(D11,F10数据库!A:T,9,0)</f>
        <v>#N/A</v>
      </c>
      <c r="P11" s="18" t="e">
        <f>VLOOKUP(G11,F10数据库!V:W,2,0)</f>
        <v>#N/A</v>
      </c>
      <c r="Q11" s="18"/>
      <c r="R11" s="18" t="e">
        <f>VLOOKUP(D11,F10数据库!A:T,11,0)</f>
        <v>#N/A</v>
      </c>
      <c r="S11" s="18" t="e">
        <f>VLOOKUP(D11,F10数据库!A:T,12,0)</f>
        <v>#N/A</v>
      </c>
      <c r="T11" s="19" t="e">
        <f>VLOOKUP(D11,F10数据库!A:T,13,0)*C11</f>
        <v>#N/A</v>
      </c>
      <c r="U11" s="18" t="e">
        <f>VLOOKUP(D11,F10数据库!A:T,14,0)</f>
        <v>#N/A</v>
      </c>
      <c r="V11" s="18" t="e">
        <f>VLOOKUP(D11,F10数据库!A:T,15,0)</f>
        <v>#N/A</v>
      </c>
      <c r="W11" s="18"/>
      <c r="X11" s="18" t="e" cm="1">
        <f t="array" ref="X11">_xlfn.IFS(I11="Y",VLOOKUP(D11,F10数据库!A:T,16,0),I11="N",VLOOKUP(D11,F10数据库!A:T,16,0))</f>
        <v>#N/A</v>
      </c>
      <c r="Y11" s="18" t="e" cm="1">
        <f t="array" ref="Y11">_xlfn.IFS(I11="Y",VLOOKUP(D11,F10数据库!A:T,17,0),I11="N",0)</f>
        <v>#N/A</v>
      </c>
      <c r="Z11" s="19" t="e" cm="1">
        <f t="array" ref="Z11">_xlfn.IFS(I11="Y",VLOOKUP(D11,F10数据库!A:T,18,0),I11="N",0)*C11</f>
        <v>#N/A</v>
      </c>
      <c r="AA11" s="18" t="e" cm="1">
        <f t="array" ref="AA11">_xlfn.IFS(I11="Y",VLOOKUP(D11,F10数据库!A:T,19,0),I11="N",VLOOKUP(D11,F10数据库!A:T,19,0))</f>
        <v>#N/A</v>
      </c>
      <c r="AB11" s="18" t="e" cm="1">
        <f t="array" ref="AB11">_xlfn.IFS(I11="Y",VLOOKUP(D11,F10数据库!A:T,20,0),I11="N",VLOOKUP(D11,F10数据库!A:T,20,0))</f>
        <v>#N/A</v>
      </c>
      <c r="AC11" s="18"/>
    </row>
    <row r="12" spans="1:29" x14ac:dyDescent="0.25">
      <c r="A12" s="22"/>
      <c r="B12" s="3"/>
      <c r="C12" s="3"/>
      <c r="D12" s="3"/>
      <c r="E12" s="18" t="e">
        <f t="shared" si="4"/>
        <v>#VALUE!</v>
      </c>
      <c r="F12" s="18" t="str">
        <f t="shared" si="5"/>
        <v/>
      </c>
      <c r="G12" s="18" t="str">
        <f t="shared" si="6"/>
        <v/>
      </c>
      <c r="H12" s="18" t="str">
        <f t="shared" si="7"/>
        <v/>
      </c>
      <c r="I12" s="18" t="str">
        <f t="shared" si="8"/>
        <v/>
      </c>
      <c r="J12" s="18" t="e">
        <f>VLOOKUP(D12,F10数据库!A:T,7,0)</f>
        <v>#N/A</v>
      </c>
      <c r="K12" s="18" t="e">
        <f>VLOOKUP(D12,F10数据库!A:T,8,0)</f>
        <v>#N/A</v>
      </c>
      <c r="L12" s="18" t="e" cm="1">
        <f t="array" ref="L12">_xlfn.IFS(E12=1,100,E12=2,150,E12=3,200)</f>
        <v>#VALUE!</v>
      </c>
      <c r="M12" s="18" t="e" cm="1">
        <f t="array" ref="M12">_xlfn.IFS(F12="A",50,F12="B",100,F12="C",150,F12="D",200)</f>
        <v>#N/A</v>
      </c>
      <c r="N12" s="19" t="e">
        <f t="shared" si="9"/>
        <v>#VALUE!</v>
      </c>
      <c r="O12" s="18" t="e">
        <f>VLOOKUP(D12,F10数据库!A:T,9,0)</f>
        <v>#N/A</v>
      </c>
      <c r="P12" s="18" t="e">
        <f>VLOOKUP(G12,F10数据库!V:W,2,0)</f>
        <v>#N/A</v>
      </c>
      <c r="Q12" s="18"/>
      <c r="R12" s="18" t="e">
        <f>VLOOKUP(D12,F10数据库!A:T,11,0)</f>
        <v>#N/A</v>
      </c>
      <c r="S12" s="18" t="e">
        <f>VLOOKUP(D12,F10数据库!A:T,12,0)</f>
        <v>#N/A</v>
      </c>
      <c r="T12" s="19" t="e">
        <f>VLOOKUP(D12,F10数据库!A:T,13,0)*C12</f>
        <v>#N/A</v>
      </c>
      <c r="U12" s="18" t="e">
        <f>VLOOKUP(D12,F10数据库!A:T,14,0)</f>
        <v>#N/A</v>
      </c>
      <c r="V12" s="18" t="e">
        <f>VLOOKUP(D12,F10数据库!A:T,15,0)</f>
        <v>#N/A</v>
      </c>
      <c r="W12" s="18"/>
      <c r="X12" s="18" t="e" cm="1">
        <f t="array" ref="X12">_xlfn.IFS(I12="Y",VLOOKUP(D12,F10数据库!A:T,16,0),I12="N",VLOOKUP(D12,F10数据库!A:T,16,0))</f>
        <v>#N/A</v>
      </c>
      <c r="Y12" s="18" t="e" cm="1">
        <f t="array" ref="Y12">_xlfn.IFS(I12="Y",VLOOKUP(D12,F10数据库!A:T,17,0),I12="N",0)</f>
        <v>#N/A</v>
      </c>
      <c r="Z12" s="19" t="e" cm="1">
        <f t="array" ref="Z12">_xlfn.IFS(I12="Y",VLOOKUP(D12,F10数据库!A:T,18,0),I12="N",0)*C12</f>
        <v>#N/A</v>
      </c>
      <c r="AA12" s="18" t="e" cm="1">
        <f t="array" ref="AA12">_xlfn.IFS(I12="Y",VLOOKUP(D12,F10数据库!A:T,19,0),I12="N",VLOOKUP(D12,F10数据库!A:T,19,0))</f>
        <v>#N/A</v>
      </c>
      <c r="AB12" s="18" t="e" cm="1">
        <f t="array" ref="AB12">_xlfn.IFS(I12="Y",VLOOKUP(D12,F10数据库!A:T,20,0),I12="N",VLOOKUP(D12,F10数据库!A:T,20,0))</f>
        <v>#N/A</v>
      </c>
      <c r="AC12" s="18"/>
    </row>
    <row r="13" spans="1:29" x14ac:dyDescent="0.25">
      <c r="A13" s="22"/>
      <c r="B13" s="3"/>
      <c r="C13" s="3"/>
      <c r="D13" s="3"/>
      <c r="E13" s="18" t="e">
        <f t="shared" si="4"/>
        <v>#VALUE!</v>
      </c>
      <c r="F13" s="18" t="str">
        <f t="shared" si="5"/>
        <v/>
      </c>
      <c r="G13" s="18" t="str">
        <f t="shared" si="6"/>
        <v/>
      </c>
      <c r="H13" s="18" t="str">
        <f t="shared" si="7"/>
        <v/>
      </c>
      <c r="I13" s="18" t="str">
        <f t="shared" si="8"/>
        <v/>
      </c>
      <c r="J13" s="18" t="e">
        <f>VLOOKUP(D13,F10数据库!A:T,7,0)</f>
        <v>#N/A</v>
      </c>
      <c r="K13" s="18" t="e">
        <f>VLOOKUP(D13,F10数据库!A:T,8,0)</f>
        <v>#N/A</v>
      </c>
      <c r="L13" s="18" t="e" cm="1">
        <f t="array" ref="L13">_xlfn.IFS(E13=1,100,E13=2,150,E13=3,200)</f>
        <v>#VALUE!</v>
      </c>
      <c r="M13" s="18" t="e" cm="1">
        <f t="array" ref="M13">_xlfn.IFS(F13="A",50,F13="B",100,F13="C",150,F13="D",200)</f>
        <v>#N/A</v>
      </c>
      <c r="N13" s="19" t="e">
        <f t="shared" si="9"/>
        <v>#VALUE!</v>
      </c>
      <c r="O13" s="18" t="e">
        <f>VLOOKUP(D13,F10数据库!A:T,9,0)</f>
        <v>#N/A</v>
      </c>
      <c r="P13" s="18" t="e">
        <f>VLOOKUP(G13,F10数据库!V:W,2,0)</f>
        <v>#N/A</v>
      </c>
      <c r="Q13" s="18"/>
      <c r="R13" s="18" t="e">
        <f>VLOOKUP(D13,F10数据库!A:T,11,0)</f>
        <v>#N/A</v>
      </c>
      <c r="S13" s="18" t="e">
        <f>VLOOKUP(D13,F10数据库!A:T,12,0)</f>
        <v>#N/A</v>
      </c>
      <c r="T13" s="19" t="e">
        <f>VLOOKUP(D13,F10数据库!A:T,13,0)*C13</f>
        <v>#N/A</v>
      </c>
      <c r="U13" s="18" t="e">
        <f>VLOOKUP(D13,F10数据库!A:T,14,0)</f>
        <v>#N/A</v>
      </c>
      <c r="V13" s="18" t="e">
        <f>VLOOKUP(D13,F10数据库!A:T,15,0)</f>
        <v>#N/A</v>
      </c>
      <c r="W13" s="18"/>
      <c r="X13" s="18" t="e" cm="1">
        <f t="array" ref="X13">_xlfn.IFS(I13="Y",VLOOKUP(D13,F10数据库!A:T,16,0),I13="N",VLOOKUP(D13,F10数据库!A:T,16,0))</f>
        <v>#N/A</v>
      </c>
      <c r="Y13" s="18" t="e" cm="1">
        <f t="array" ref="Y13">_xlfn.IFS(I13="Y",VLOOKUP(D13,F10数据库!A:T,17,0),I13="N",0)</f>
        <v>#N/A</v>
      </c>
      <c r="Z13" s="19" t="e" cm="1">
        <f t="array" ref="Z13">_xlfn.IFS(I13="Y",VLOOKUP(D13,F10数据库!A:T,18,0),I13="N",0)*C13</f>
        <v>#N/A</v>
      </c>
      <c r="AA13" s="18" t="e" cm="1">
        <f t="array" ref="AA13">_xlfn.IFS(I13="Y",VLOOKUP(D13,F10数据库!A:T,19,0),I13="N",VLOOKUP(D13,F10数据库!A:T,19,0))</f>
        <v>#N/A</v>
      </c>
      <c r="AB13" s="18" t="e" cm="1">
        <f t="array" ref="AB13">_xlfn.IFS(I13="Y",VLOOKUP(D13,F10数据库!A:T,20,0),I13="N",VLOOKUP(D13,F10数据库!A:T,20,0))</f>
        <v>#N/A</v>
      </c>
      <c r="AC13" s="18"/>
    </row>
    <row r="14" spans="1:29" x14ac:dyDescent="0.25">
      <c r="A14" s="22"/>
      <c r="B14" s="3"/>
      <c r="C14" s="3"/>
      <c r="D14" s="3"/>
      <c r="E14" s="18" t="e">
        <f t="shared" si="4"/>
        <v>#VALUE!</v>
      </c>
      <c r="F14" s="18" t="str">
        <f t="shared" si="5"/>
        <v/>
      </c>
      <c r="G14" s="18" t="str">
        <f t="shared" si="6"/>
        <v/>
      </c>
      <c r="H14" s="18" t="str">
        <f t="shared" si="7"/>
        <v/>
      </c>
      <c r="I14" s="18" t="str">
        <f t="shared" si="8"/>
        <v/>
      </c>
      <c r="J14" s="18" t="e">
        <f>VLOOKUP(D14,F10数据库!A:T,7,0)</f>
        <v>#N/A</v>
      </c>
      <c r="K14" s="18" t="e">
        <f>VLOOKUP(D14,F10数据库!A:T,8,0)</f>
        <v>#N/A</v>
      </c>
      <c r="L14" s="18" t="e" cm="1">
        <f t="array" ref="L14">_xlfn.IFS(E14=1,100,E14=2,150,E14=3,200)</f>
        <v>#VALUE!</v>
      </c>
      <c r="M14" s="18" t="e" cm="1">
        <f t="array" ref="M14">_xlfn.IFS(F14="A",50,F14="B",100,F14="C",150,F14="D",200)</f>
        <v>#N/A</v>
      </c>
      <c r="N14" s="19" t="e">
        <f t="shared" si="9"/>
        <v>#VALUE!</v>
      </c>
      <c r="O14" s="18" t="e">
        <f>VLOOKUP(D14,F10数据库!A:T,9,0)</f>
        <v>#N/A</v>
      </c>
      <c r="P14" s="18" t="e">
        <f>VLOOKUP(G14,F10数据库!V:W,2,0)</f>
        <v>#N/A</v>
      </c>
      <c r="Q14" s="18"/>
      <c r="R14" s="18" t="e">
        <f>VLOOKUP(D14,F10数据库!A:T,11,0)</f>
        <v>#N/A</v>
      </c>
      <c r="S14" s="18" t="e">
        <f>VLOOKUP(D14,F10数据库!A:T,12,0)</f>
        <v>#N/A</v>
      </c>
      <c r="T14" s="19" t="e">
        <f>VLOOKUP(D14,F10数据库!A:T,13,0)*C14</f>
        <v>#N/A</v>
      </c>
      <c r="U14" s="18" t="e">
        <f>VLOOKUP(D14,F10数据库!A:T,14,0)</f>
        <v>#N/A</v>
      </c>
      <c r="V14" s="18" t="e">
        <f>VLOOKUP(D14,F10数据库!A:T,15,0)</f>
        <v>#N/A</v>
      </c>
      <c r="W14" s="18"/>
      <c r="X14" s="18" t="e" cm="1">
        <f t="array" ref="X14">_xlfn.IFS(I14="Y",VLOOKUP(D14,F10数据库!A:T,16,0),I14="N",VLOOKUP(D14,F10数据库!A:T,16,0))</f>
        <v>#N/A</v>
      </c>
      <c r="Y14" s="18" t="e" cm="1">
        <f t="array" ref="Y14">_xlfn.IFS(I14="Y",VLOOKUP(D14,F10数据库!A:T,17,0),I14="N",0)</f>
        <v>#N/A</v>
      </c>
      <c r="Z14" s="19" t="e" cm="1">
        <f t="array" ref="Z14">_xlfn.IFS(I14="Y",VLOOKUP(D14,F10数据库!A:T,18,0),I14="N",0)*C14</f>
        <v>#N/A</v>
      </c>
      <c r="AA14" s="18" t="e" cm="1">
        <f t="array" ref="AA14">_xlfn.IFS(I14="Y",VLOOKUP(D14,F10数据库!A:T,19,0),I14="N",VLOOKUP(D14,F10数据库!A:T,19,0))</f>
        <v>#N/A</v>
      </c>
      <c r="AB14" s="18" t="e" cm="1">
        <f t="array" ref="AB14">_xlfn.IFS(I14="Y",VLOOKUP(D14,F10数据库!A:T,20,0),I14="N",VLOOKUP(D14,F10数据库!A:T,20,0))</f>
        <v>#N/A</v>
      </c>
      <c r="AC14" s="18"/>
    </row>
    <row r="15" spans="1:29" x14ac:dyDescent="0.25">
      <c r="A15" s="22"/>
      <c r="B15" s="3"/>
      <c r="C15" s="3"/>
      <c r="D15" s="3"/>
      <c r="E15" s="18" t="e">
        <f t="shared" si="4"/>
        <v>#VALUE!</v>
      </c>
      <c r="F15" s="18" t="str">
        <f t="shared" si="5"/>
        <v/>
      </c>
      <c r="G15" s="18" t="str">
        <f t="shared" si="6"/>
        <v/>
      </c>
      <c r="H15" s="18" t="str">
        <f t="shared" si="7"/>
        <v/>
      </c>
      <c r="I15" s="18" t="str">
        <f t="shared" si="8"/>
        <v/>
      </c>
      <c r="J15" s="18" t="e">
        <f>VLOOKUP(D15,F10数据库!A:T,7,0)</f>
        <v>#N/A</v>
      </c>
      <c r="K15" s="18" t="e">
        <f>VLOOKUP(D15,F10数据库!A:T,8,0)</f>
        <v>#N/A</v>
      </c>
      <c r="L15" s="18" t="e" cm="1">
        <f t="array" ref="L15">_xlfn.IFS(E15=1,100,E15=2,150,E15=3,200)</f>
        <v>#VALUE!</v>
      </c>
      <c r="M15" s="18" t="e" cm="1">
        <f t="array" ref="M15">_xlfn.IFS(F15="A",50,F15="B",100,F15="C",150,F15="D",200)</f>
        <v>#N/A</v>
      </c>
      <c r="N15" s="19" t="e">
        <f t="shared" si="9"/>
        <v>#VALUE!</v>
      </c>
      <c r="O15" s="18" t="e">
        <f>VLOOKUP(D15,F10数据库!A:T,9,0)</f>
        <v>#N/A</v>
      </c>
      <c r="P15" s="18" t="e">
        <f>VLOOKUP(G15,F10数据库!V:W,2,0)</f>
        <v>#N/A</v>
      </c>
      <c r="Q15" s="18"/>
      <c r="R15" s="18" t="e">
        <f>VLOOKUP(D15,F10数据库!A:T,11,0)</f>
        <v>#N/A</v>
      </c>
      <c r="S15" s="18" t="e">
        <f>VLOOKUP(D15,F10数据库!A:T,12,0)</f>
        <v>#N/A</v>
      </c>
      <c r="T15" s="19" t="e">
        <f>VLOOKUP(D15,F10数据库!A:T,13,0)*C15</f>
        <v>#N/A</v>
      </c>
      <c r="U15" s="18" t="e">
        <f>VLOOKUP(D15,F10数据库!A:T,14,0)</f>
        <v>#N/A</v>
      </c>
      <c r="V15" s="18" t="e">
        <f>VLOOKUP(D15,F10数据库!A:T,15,0)</f>
        <v>#N/A</v>
      </c>
      <c r="W15" s="18"/>
      <c r="X15" s="18" t="e" cm="1">
        <f t="array" ref="X15">_xlfn.IFS(I15="Y",VLOOKUP(D15,F10数据库!A:T,16,0),I15="N",VLOOKUP(D15,F10数据库!A:T,16,0))</f>
        <v>#N/A</v>
      </c>
      <c r="Y15" s="18" t="e" cm="1">
        <f t="array" ref="Y15">_xlfn.IFS(I15="Y",VLOOKUP(D15,F10数据库!A:T,17,0),I15="N",0)</f>
        <v>#N/A</v>
      </c>
      <c r="Z15" s="19" t="e" cm="1">
        <f t="array" ref="Z15">_xlfn.IFS(I15="Y",VLOOKUP(D15,F10数据库!A:T,18,0),I15="N",0)*C15</f>
        <v>#N/A</v>
      </c>
      <c r="AA15" s="18" t="e" cm="1">
        <f t="array" ref="AA15">_xlfn.IFS(I15="Y",VLOOKUP(D15,F10数据库!A:T,19,0),I15="N",VLOOKUP(D15,F10数据库!A:T,19,0))</f>
        <v>#N/A</v>
      </c>
      <c r="AB15" s="18" t="e" cm="1">
        <f t="array" ref="AB15">_xlfn.IFS(I15="Y",VLOOKUP(D15,F10数据库!A:T,20,0),I15="N",VLOOKUP(D15,F10数据库!A:T,20,0))</f>
        <v>#N/A</v>
      </c>
      <c r="AC15" s="18"/>
    </row>
    <row r="16" spans="1:29" x14ac:dyDescent="0.25">
      <c r="A16" s="22"/>
      <c r="B16" s="3"/>
      <c r="C16" s="3"/>
      <c r="D16" s="3"/>
      <c r="E16" s="18" t="e">
        <f t="shared" si="4"/>
        <v>#VALUE!</v>
      </c>
      <c r="F16" s="18" t="str">
        <f t="shared" si="5"/>
        <v/>
      </c>
      <c r="G16" s="18" t="str">
        <f t="shared" si="6"/>
        <v/>
      </c>
      <c r="H16" s="18" t="str">
        <f t="shared" si="7"/>
        <v/>
      </c>
      <c r="I16" s="18" t="str">
        <f t="shared" si="8"/>
        <v/>
      </c>
      <c r="J16" s="18" t="e">
        <f>VLOOKUP(D16,F10数据库!A:T,7,0)</f>
        <v>#N/A</v>
      </c>
      <c r="K16" s="18" t="e">
        <f>VLOOKUP(D16,F10数据库!A:T,8,0)</f>
        <v>#N/A</v>
      </c>
      <c r="L16" s="18" t="e" cm="1">
        <f t="array" ref="L16">_xlfn.IFS(E16=1,100,E16=2,150,E16=3,200)</f>
        <v>#VALUE!</v>
      </c>
      <c r="M16" s="18" t="e" cm="1">
        <f t="array" ref="M16">_xlfn.IFS(F16="A",50,F16="B",100,F16="C",150,F16="D",200)</f>
        <v>#N/A</v>
      </c>
      <c r="N16" s="19" t="e">
        <f t="shared" si="9"/>
        <v>#VALUE!</v>
      </c>
      <c r="O16" s="18" t="e">
        <f>VLOOKUP(D16,F10数据库!A:T,9,0)</f>
        <v>#N/A</v>
      </c>
      <c r="P16" s="18" t="e">
        <f>VLOOKUP(G16,F10数据库!V:W,2,0)</f>
        <v>#N/A</v>
      </c>
      <c r="Q16" s="18"/>
      <c r="R16" s="18" t="e">
        <f>VLOOKUP(D16,F10数据库!A:T,11,0)</f>
        <v>#N/A</v>
      </c>
      <c r="S16" s="18" t="e">
        <f>VLOOKUP(D16,F10数据库!A:T,12,0)</f>
        <v>#N/A</v>
      </c>
      <c r="T16" s="19" t="e">
        <f>VLOOKUP(D16,F10数据库!A:T,13,0)*C16</f>
        <v>#N/A</v>
      </c>
      <c r="U16" s="18" t="e">
        <f>VLOOKUP(D16,F10数据库!A:T,14,0)</f>
        <v>#N/A</v>
      </c>
      <c r="V16" s="18" t="e">
        <f>VLOOKUP(D16,F10数据库!A:T,15,0)</f>
        <v>#N/A</v>
      </c>
      <c r="W16" s="18"/>
      <c r="X16" s="18" t="e" cm="1">
        <f t="array" ref="X16">_xlfn.IFS(I16="Y",VLOOKUP(D16,F10数据库!A:T,16,0),I16="N",VLOOKUP(D16,F10数据库!A:T,16,0))</f>
        <v>#N/A</v>
      </c>
      <c r="Y16" s="18" t="e" cm="1">
        <f t="array" ref="Y16">_xlfn.IFS(I16="Y",VLOOKUP(D16,F10数据库!A:T,17,0),I16="N",0)</f>
        <v>#N/A</v>
      </c>
      <c r="Z16" s="19" t="e" cm="1">
        <f t="array" ref="Z16">_xlfn.IFS(I16="Y",VLOOKUP(D16,F10数据库!A:T,18,0),I16="N",0)*C16</f>
        <v>#N/A</v>
      </c>
      <c r="AA16" s="18" t="e" cm="1">
        <f t="array" ref="AA16">_xlfn.IFS(I16="Y",VLOOKUP(D16,F10数据库!A:T,19,0),I16="N",VLOOKUP(D16,F10数据库!A:T,19,0))</f>
        <v>#N/A</v>
      </c>
      <c r="AB16" s="18" t="e" cm="1">
        <f t="array" ref="AB16">_xlfn.IFS(I16="Y",VLOOKUP(D16,F10数据库!A:T,20,0),I16="N",VLOOKUP(D16,F10数据库!A:T,20,0))</f>
        <v>#N/A</v>
      </c>
      <c r="AC16" s="18"/>
    </row>
    <row r="17" spans="1:29" x14ac:dyDescent="0.25">
      <c r="A17" s="22"/>
      <c r="B17" s="3"/>
      <c r="C17" s="3"/>
      <c r="D17" s="3"/>
      <c r="E17" s="18" t="e">
        <f t="shared" si="4"/>
        <v>#VALUE!</v>
      </c>
      <c r="F17" s="18" t="str">
        <f t="shared" si="5"/>
        <v/>
      </c>
      <c r="G17" s="18" t="str">
        <f t="shared" si="6"/>
        <v/>
      </c>
      <c r="H17" s="18" t="str">
        <f t="shared" si="7"/>
        <v/>
      </c>
      <c r="I17" s="18" t="str">
        <f t="shared" si="8"/>
        <v/>
      </c>
      <c r="J17" s="18" t="e">
        <f>VLOOKUP(D17,F10数据库!A:T,7,0)</f>
        <v>#N/A</v>
      </c>
      <c r="K17" s="18" t="e">
        <f>VLOOKUP(D17,F10数据库!A:T,8,0)</f>
        <v>#N/A</v>
      </c>
      <c r="L17" s="18" t="e" cm="1">
        <f t="array" ref="L17">_xlfn.IFS(E17=1,100,E17=2,150,E17=3,200)</f>
        <v>#VALUE!</v>
      </c>
      <c r="M17" s="18" t="e" cm="1">
        <f t="array" ref="M17">_xlfn.IFS(F17="A",50,F17="B",100,F17="C",150,F17="D",200)</f>
        <v>#N/A</v>
      </c>
      <c r="N17" s="19" t="e">
        <f t="shared" si="9"/>
        <v>#VALUE!</v>
      </c>
      <c r="O17" s="18" t="e">
        <f>VLOOKUP(D17,F10数据库!A:T,9,0)</f>
        <v>#N/A</v>
      </c>
      <c r="P17" s="18" t="e">
        <f>VLOOKUP(G17,F10数据库!V:W,2,0)</f>
        <v>#N/A</v>
      </c>
      <c r="Q17" s="18"/>
      <c r="R17" s="18" t="e">
        <f>VLOOKUP(D17,F10数据库!A:T,11,0)</f>
        <v>#N/A</v>
      </c>
      <c r="S17" s="18" t="e">
        <f>VLOOKUP(D17,F10数据库!A:T,12,0)</f>
        <v>#N/A</v>
      </c>
      <c r="T17" s="19" t="e">
        <f>VLOOKUP(D17,F10数据库!A:T,13,0)*C17</f>
        <v>#N/A</v>
      </c>
      <c r="U17" s="18" t="e">
        <f>VLOOKUP(D17,F10数据库!A:T,14,0)</f>
        <v>#N/A</v>
      </c>
      <c r="V17" s="18" t="e">
        <f>VLOOKUP(D17,F10数据库!A:T,15,0)</f>
        <v>#N/A</v>
      </c>
      <c r="W17" s="18"/>
      <c r="X17" s="18" t="e" cm="1">
        <f t="array" ref="X17">_xlfn.IFS(I17="Y",VLOOKUP(D17,F10数据库!A:T,16,0),I17="N",VLOOKUP(D17,F10数据库!A:T,16,0))</f>
        <v>#N/A</v>
      </c>
      <c r="Y17" s="18" t="e" cm="1">
        <f t="array" ref="Y17">_xlfn.IFS(I17="Y",VLOOKUP(D17,F10数据库!A:T,17,0),I17="N",0)</f>
        <v>#N/A</v>
      </c>
      <c r="Z17" s="19" t="e" cm="1">
        <f t="array" ref="Z17">_xlfn.IFS(I17="Y",VLOOKUP(D17,F10数据库!A:T,18,0),I17="N",0)*C17</f>
        <v>#N/A</v>
      </c>
      <c r="AA17" s="18" t="e" cm="1">
        <f t="array" ref="AA17">_xlfn.IFS(I17="Y",VLOOKUP(D17,F10数据库!A:T,19,0),I17="N",VLOOKUP(D17,F10数据库!A:T,19,0))</f>
        <v>#N/A</v>
      </c>
      <c r="AB17" s="18" t="e" cm="1">
        <f t="array" ref="AB17">_xlfn.IFS(I17="Y",VLOOKUP(D17,F10数据库!A:T,20,0),I17="N",VLOOKUP(D17,F10数据库!A:T,20,0))</f>
        <v>#N/A</v>
      </c>
      <c r="AC17" s="18"/>
    </row>
    <row r="18" spans="1:29" x14ac:dyDescent="0.25">
      <c r="A18" s="22"/>
      <c r="B18" s="3"/>
      <c r="C18" s="3"/>
      <c r="D18" s="3"/>
      <c r="E18" s="18" t="e">
        <f t="shared" si="4"/>
        <v>#VALUE!</v>
      </c>
      <c r="F18" s="18" t="str">
        <f t="shared" si="5"/>
        <v/>
      </c>
      <c r="G18" s="18" t="str">
        <f t="shared" si="6"/>
        <v/>
      </c>
      <c r="H18" s="18" t="str">
        <f t="shared" si="7"/>
        <v/>
      </c>
      <c r="I18" s="18" t="str">
        <f t="shared" si="8"/>
        <v/>
      </c>
      <c r="J18" s="18" t="e">
        <f>VLOOKUP(D18,F10数据库!A:T,7,0)</f>
        <v>#N/A</v>
      </c>
      <c r="K18" s="18" t="e">
        <f>VLOOKUP(D18,F10数据库!A:T,8,0)</f>
        <v>#N/A</v>
      </c>
      <c r="L18" s="18" t="e" cm="1">
        <f t="array" ref="L18">_xlfn.IFS(E18=1,100,E18=2,150,E18=3,200)</f>
        <v>#VALUE!</v>
      </c>
      <c r="M18" s="18" t="e" cm="1">
        <f t="array" ref="M18">_xlfn.IFS(F18="A",50,F18="B",100,F18="C",150,F18="D",200)</f>
        <v>#N/A</v>
      </c>
      <c r="N18" s="19" t="e">
        <f t="shared" si="9"/>
        <v>#VALUE!</v>
      </c>
      <c r="O18" s="18" t="e">
        <f>VLOOKUP(D18,F10数据库!A:T,9,0)</f>
        <v>#N/A</v>
      </c>
      <c r="P18" s="18" t="e">
        <f>VLOOKUP(G18,F10数据库!V:W,2,0)</f>
        <v>#N/A</v>
      </c>
      <c r="Q18" s="18"/>
      <c r="R18" s="18" t="e">
        <f>VLOOKUP(D18,F10数据库!A:T,11,0)</f>
        <v>#N/A</v>
      </c>
      <c r="S18" s="18" t="e">
        <f>VLOOKUP(D18,F10数据库!A:T,12,0)</f>
        <v>#N/A</v>
      </c>
      <c r="T18" s="19" t="e">
        <f>VLOOKUP(D18,F10数据库!A:T,13,0)*C18</f>
        <v>#N/A</v>
      </c>
      <c r="U18" s="18" t="e">
        <f>VLOOKUP(D18,F10数据库!A:T,14,0)</f>
        <v>#N/A</v>
      </c>
      <c r="V18" s="18" t="e">
        <f>VLOOKUP(D18,F10数据库!A:T,15,0)</f>
        <v>#N/A</v>
      </c>
      <c r="W18" s="18"/>
      <c r="X18" s="18" t="e" cm="1">
        <f t="array" ref="X18">_xlfn.IFS(I18="Y",VLOOKUP(D18,F10数据库!A:T,16,0),I18="N",VLOOKUP(D18,F10数据库!A:T,16,0))</f>
        <v>#N/A</v>
      </c>
      <c r="Y18" s="18" t="e" cm="1">
        <f t="array" ref="Y18">_xlfn.IFS(I18="Y",VLOOKUP(D18,F10数据库!A:T,17,0),I18="N",0)</f>
        <v>#N/A</v>
      </c>
      <c r="Z18" s="19" t="e" cm="1">
        <f t="array" ref="Z18">_xlfn.IFS(I18="Y",VLOOKUP(D18,F10数据库!A:T,18,0),I18="N",0)*C18</f>
        <v>#N/A</v>
      </c>
      <c r="AA18" s="18" t="e" cm="1">
        <f t="array" ref="AA18">_xlfn.IFS(I18="Y",VLOOKUP(D18,F10数据库!A:T,19,0),I18="N",VLOOKUP(D18,F10数据库!A:T,19,0))</f>
        <v>#N/A</v>
      </c>
      <c r="AB18" s="18" t="e" cm="1">
        <f t="array" ref="AB18">_xlfn.IFS(I18="Y",VLOOKUP(D18,F10数据库!A:T,20,0),I18="N",VLOOKUP(D18,F10数据库!A:T,20,0))</f>
        <v>#N/A</v>
      </c>
      <c r="AC18" s="18"/>
    </row>
    <row r="19" spans="1:29" x14ac:dyDescent="0.25">
      <c r="A19" s="22"/>
      <c r="B19" s="3"/>
      <c r="C19" s="3"/>
      <c r="D19" s="3"/>
      <c r="E19" s="18" t="e">
        <f t="shared" si="4"/>
        <v>#VALUE!</v>
      </c>
      <c r="F19" s="18" t="str">
        <f t="shared" si="5"/>
        <v/>
      </c>
      <c r="G19" s="18" t="str">
        <f t="shared" si="6"/>
        <v/>
      </c>
      <c r="H19" s="18" t="str">
        <f t="shared" si="7"/>
        <v/>
      </c>
      <c r="I19" s="18" t="str">
        <f t="shared" si="8"/>
        <v/>
      </c>
      <c r="J19" s="18" t="e">
        <f>VLOOKUP(D19,F10数据库!A:T,7,0)</f>
        <v>#N/A</v>
      </c>
      <c r="K19" s="18" t="e">
        <f>VLOOKUP(D19,F10数据库!A:T,8,0)</f>
        <v>#N/A</v>
      </c>
      <c r="L19" s="18" t="e" cm="1">
        <f t="array" ref="L19">_xlfn.IFS(E19=1,100,E19=2,150,E19=3,200)</f>
        <v>#VALUE!</v>
      </c>
      <c r="M19" s="18" t="e" cm="1">
        <f t="array" ref="M19">_xlfn.IFS(F19="A",50,F19="B",100,F19="C",150,F19="D",200)</f>
        <v>#N/A</v>
      </c>
      <c r="N19" s="19" t="e">
        <f t="shared" si="9"/>
        <v>#VALUE!</v>
      </c>
      <c r="O19" s="18" t="e">
        <f>VLOOKUP(D19,F10数据库!A:T,9,0)</f>
        <v>#N/A</v>
      </c>
      <c r="P19" s="18" t="e">
        <f>VLOOKUP(G19,F10数据库!V:W,2,0)</f>
        <v>#N/A</v>
      </c>
      <c r="Q19" s="18"/>
      <c r="R19" s="18" t="e">
        <f>VLOOKUP(D19,F10数据库!A:T,11,0)</f>
        <v>#N/A</v>
      </c>
      <c r="S19" s="18" t="e">
        <f>VLOOKUP(D19,F10数据库!A:T,12,0)</f>
        <v>#N/A</v>
      </c>
      <c r="T19" s="19" t="e">
        <f>VLOOKUP(D19,F10数据库!A:T,13,0)*C19</f>
        <v>#N/A</v>
      </c>
      <c r="U19" s="18" t="e">
        <f>VLOOKUP(D19,F10数据库!A:T,14,0)</f>
        <v>#N/A</v>
      </c>
      <c r="V19" s="18" t="e">
        <f>VLOOKUP(D19,F10数据库!A:T,15,0)</f>
        <v>#N/A</v>
      </c>
      <c r="W19" s="18"/>
      <c r="X19" s="18" t="e" cm="1">
        <f t="array" ref="X19">_xlfn.IFS(I19="Y",VLOOKUP(D19,F10数据库!A:T,16,0),I19="N",VLOOKUP(D19,F10数据库!A:T,16,0))</f>
        <v>#N/A</v>
      </c>
      <c r="Y19" s="18" t="e" cm="1">
        <f t="array" ref="Y19">_xlfn.IFS(I19="Y",VLOOKUP(D19,F10数据库!A:T,17,0),I19="N",0)</f>
        <v>#N/A</v>
      </c>
      <c r="Z19" s="19" t="e" cm="1">
        <f t="array" ref="Z19">_xlfn.IFS(I19="Y",VLOOKUP(D19,F10数据库!A:T,18,0),I19="N",0)*C19</f>
        <v>#N/A</v>
      </c>
      <c r="AA19" s="18" t="e" cm="1">
        <f t="array" ref="AA19">_xlfn.IFS(I19="Y",VLOOKUP(D19,F10数据库!A:T,19,0),I19="N",VLOOKUP(D19,F10数据库!A:T,19,0))</f>
        <v>#N/A</v>
      </c>
      <c r="AB19" s="18" t="e" cm="1">
        <f t="array" ref="AB19">_xlfn.IFS(I19="Y",VLOOKUP(D19,F10数据库!A:T,20,0),I19="N",VLOOKUP(D19,F10数据库!A:T,20,0))</f>
        <v>#N/A</v>
      </c>
      <c r="AC19" s="18"/>
    </row>
    <row r="20" spans="1:29" x14ac:dyDescent="0.25">
      <c r="A20" s="22"/>
      <c r="B20" s="3"/>
      <c r="C20" s="3"/>
      <c r="D20" s="3"/>
      <c r="E20" s="18" t="e">
        <f t="shared" si="4"/>
        <v>#VALUE!</v>
      </c>
      <c r="F20" s="18" t="str">
        <f t="shared" si="5"/>
        <v/>
      </c>
      <c r="G20" s="18" t="str">
        <f t="shared" si="6"/>
        <v/>
      </c>
      <c r="H20" s="18" t="str">
        <f t="shared" si="7"/>
        <v/>
      </c>
      <c r="I20" s="18" t="str">
        <f t="shared" si="8"/>
        <v/>
      </c>
      <c r="J20" s="18" t="e">
        <f>VLOOKUP(D20,F10数据库!A:T,7,0)</f>
        <v>#N/A</v>
      </c>
      <c r="K20" s="18" t="e">
        <f>VLOOKUP(D20,F10数据库!A:T,8,0)</f>
        <v>#N/A</v>
      </c>
      <c r="L20" s="18" t="e" cm="1">
        <f t="array" ref="L20">_xlfn.IFS(E20=1,100,E20=2,150,E20=3,200)</f>
        <v>#VALUE!</v>
      </c>
      <c r="M20" s="18" t="e" cm="1">
        <f t="array" ref="M20">_xlfn.IFS(F20="A",50,F20="B",100,F20="C",150,F20="D",200)</f>
        <v>#N/A</v>
      </c>
      <c r="N20" s="19" t="e">
        <f t="shared" si="9"/>
        <v>#VALUE!</v>
      </c>
      <c r="O20" s="18" t="e">
        <f>VLOOKUP(D20,F10数据库!A:T,9,0)</f>
        <v>#N/A</v>
      </c>
      <c r="P20" s="18" t="e">
        <f>VLOOKUP(G20,F10数据库!V:W,2,0)</f>
        <v>#N/A</v>
      </c>
      <c r="Q20" s="18"/>
      <c r="R20" s="18" t="e">
        <f>VLOOKUP(D20,F10数据库!A:T,11,0)</f>
        <v>#N/A</v>
      </c>
      <c r="S20" s="18" t="e">
        <f>VLOOKUP(D20,F10数据库!A:T,12,0)</f>
        <v>#N/A</v>
      </c>
      <c r="T20" s="19" t="e">
        <f>VLOOKUP(D20,F10数据库!A:T,13,0)*C20</f>
        <v>#N/A</v>
      </c>
      <c r="U20" s="18" t="e">
        <f>VLOOKUP(D20,F10数据库!A:T,14,0)</f>
        <v>#N/A</v>
      </c>
      <c r="V20" s="18" t="e">
        <f>VLOOKUP(D20,F10数据库!A:T,15,0)</f>
        <v>#N/A</v>
      </c>
      <c r="W20" s="18"/>
      <c r="X20" s="18" t="e" cm="1">
        <f t="array" ref="X20">_xlfn.IFS(I20="Y",VLOOKUP(D20,F10数据库!A:T,16,0),I20="N",VLOOKUP(D20,F10数据库!A:T,16,0))</f>
        <v>#N/A</v>
      </c>
      <c r="Y20" s="18" t="e" cm="1">
        <f t="array" ref="Y20">_xlfn.IFS(I20="Y",VLOOKUP(D20,F10数据库!A:T,17,0),I20="N",0)</f>
        <v>#N/A</v>
      </c>
      <c r="Z20" s="19" t="e" cm="1">
        <f t="array" ref="Z20">_xlfn.IFS(I20="Y",VLOOKUP(D20,F10数据库!A:T,18,0),I20="N",0)*C20</f>
        <v>#N/A</v>
      </c>
      <c r="AA20" s="18" t="e" cm="1">
        <f t="array" ref="AA20">_xlfn.IFS(I20="Y",VLOOKUP(D20,F10数据库!A:T,19,0),I20="N",VLOOKUP(D20,F10数据库!A:T,19,0))</f>
        <v>#N/A</v>
      </c>
      <c r="AB20" s="18" t="e" cm="1">
        <f t="array" ref="AB20">_xlfn.IFS(I20="Y",VLOOKUP(D20,F10数据库!A:T,20,0),I20="N",VLOOKUP(D20,F10数据库!A:T,20,0))</f>
        <v>#N/A</v>
      </c>
      <c r="AC20" s="18"/>
    </row>
    <row r="21" spans="1:29" x14ac:dyDescent="0.25">
      <c r="A21" s="22"/>
      <c r="B21" s="3"/>
      <c r="C21" s="3"/>
      <c r="D21" s="3"/>
      <c r="E21" s="18" t="e">
        <f t="shared" si="4"/>
        <v>#VALUE!</v>
      </c>
      <c r="F21" s="18" t="str">
        <f t="shared" si="5"/>
        <v/>
      </c>
      <c r="G21" s="18" t="str">
        <f t="shared" si="6"/>
        <v/>
      </c>
      <c r="H21" s="18" t="str">
        <f t="shared" si="7"/>
        <v/>
      </c>
      <c r="I21" s="18" t="str">
        <f t="shared" si="8"/>
        <v/>
      </c>
      <c r="J21" s="18" t="e">
        <f>VLOOKUP(D21,F10数据库!A:T,7,0)</f>
        <v>#N/A</v>
      </c>
      <c r="K21" s="18" t="e">
        <f>VLOOKUP(D21,F10数据库!A:T,8,0)</f>
        <v>#N/A</v>
      </c>
      <c r="L21" s="18" t="e" cm="1">
        <f t="array" ref="L21">_xlfn.IFS(E21=1,100,E21=2,150,E21=3,200)</f>
        <v>#VALUE!</v>
      </c>
      <c r="M21" s="18" t="e" cm="1">
        <f t="array" ref="M21">_xlfn.IFS(F21="A",50,F21="B",100,F21="C",150,F21="D",200)</f>
        <v>#N/A</v>
      </c>
      <c r="N21" s="19" t="e">
        <f t="shared" si="9"/>
        <v>#VALUE!</v>
      </c>
      <c r="O21" s="18" t="e">
        <f>VLOOKUP(D21,F10数据库!A:T,9,0)</f>
        <v>#N/A</v>
      </c>
      <c r="P21" s="18" t="e">
        <f>VLOOKUP(G21,F10数据库!V:W,2,0)</f>
        <v>#N/A</v>
      </c>
      <c r="Q21" s="18"/>
      <c r="R21" s="18" t="e">
        <f>VLOOKUP(D21,F10数据库!A:T,11,0)</f>
        <v>#N/A</v>
      </c>
      <c r="S21" s="18" t="e">
        <f>VLOOKUP(D21,F10数据库!A:T,12,0)</f>
        <v>#N/A</v>
      </c>
      <c r="T21" s="19" t="e">
        <f>VLOOKUP(D21,F10数据库!A:T,13,0)*C21</f>
        <v>#N/A</v>
      </c>
      <c r="U21" s="18" t="e">
        <f>VLOOKUP(D21,F10数据库!A:T,14,0)</f>
        <v>#N/A</v>
      </c>
      <c r="V21" s="18" t="e">
        <f>VLOOKUP(D21,F10数据库!A:T,15,0)</f>
        <v>#N/A</v>
      </c>
      <c r="W21" s="18"/>
      <c r="X21" s="18" t="e" cm="1">
        <f t="array" ref="X21">_xlfn.IFS(I21="Y",VLOOKUP(D21,F10数据库!A:T,16,0),I21="N",VLOOKUP(D21,F10数据库!A:T,16,0))</f>
        <v>#N/A</v>
      </c>
      <c r="Y21" s="18" t="e" cm="1">
        <f t="array" ref="Y21">_xlfn.IFS(I21="Y",VLOOKUP(D21,F10数据库!A:T,17,0),I21="N",0)</f>
        <v>#N/A</v>
      </c>
      <c r="Z21" s="19" t="e" cm="1">
        <f t="array" ref="Z21">_xlfn.IFS(I21="Y",VLOOKUP(D21,F10数据库!A:T,18,0),I21="N",0)*C21</f>
        <v>#N/A</v>
      </c>
      <c r="AA21" s="18" t="e" cm="1">
        <f t="array" ref="AA21">_xlfn.IFS(I21="Y",VLOOKUP(D21,F10数据库!A:T,19,0),I21="N",VLOOKUP(D21,F10数据库!A:T,19,0))</f>
        <v>#N/A</v>
      </c>
      <c r="AB21" s="18" t="e" cm="1">
        <f t="array" ref="AB21">_xlfn.IFS(I21="Y",VLOOKUP(D21,F10数据库!A:T,20,0),I21="N",VLOOKUP(D21,F10数据库!A:T,20,0))</f>
        <v>#N/A</v>
      </c>
      <c r="AC21" s="18"/>
    </row>
    <row r="22" spans="1:29" x14ac:dyDescent="0.25">
      <c r="A22" s="22"/>
      <c r="B22" s="3"/>
      <c r="C22" s="3"/>
      <c r="D22" s="3"/>
      <c r="E22" s="18" t="e">
        <f t="shared" si="4"/>
        <v>#VALUE!</v>
      </c>
      <c r="F22" s="18" t="str">
        <f t="shared" si="5"/>
        <v/>
      </c>
      <c r="G22" s="18" t="str">
        <f t="shared" si="6"/>
        <v/>
      </c>
      <c r="H22" s="18" t="str">
        <f t="shared" si="7"/>
        <v/>
      </c>
      <c r="I22" s="18" t="str">
        <f t="shared" si="8"/>
        <v/>
      </c>
      <c r="J22" s="18" t="e">
        <f>VLOOKUP(D22,F10数据库!A:T,7,0)</f>
        <v>#N/A</v>
      </c>
      <c r="K22" s="18" t="e">
        <f>VLOOKUP(D22,F10数据库!A:T,8,0)</f>
        <v>#N/A</v>
      </c>
      <c r="L22" s="18" t="e" cm="1">
        <f t="array" ref="L22">_xlfn.IFS(E22=1,100,E22=2,150,E22=3,200)</f>
        <v>#VALUE!</v>
      </c>
      <c r="M22" s="18" t="e" cm="1">
        <f t="array" ref="M22">_xlfn.IFS(F22="A",50,F22="B",100,F22="C",150,F22="D",200)</f>
        <v>#N/A</v>
      </c>
      <c r="N22" s="19" t="e">
        <f t="shared" si="9"/>
        <v>#VALUE!</v>
      </c>
      <c r="O22" s="18" t="e">
        <f>VLOOKUP(D22,F10数据库!A:T,9,0)</f>
        <v>#N/A</v>
      </c>
      <c r="P22" s="18" t="e">
        <f>VLOOKUP(G22,F10数据库!V:W,2,0)</f>
        <v>#N/A</v>
      </c>
      <c r="Q22" s="18"/>
      <c r="R22" s="18" t="e">
        <f>VLOOKUP(D22,F10数据库!A:T,11,0)</f>
        <v>#N/A</v>
      </c>
      <c r="S22" s="18" t="e">
        <f>VLOOKUP(D22,F10数据库!A:T,12,0)</f>
        <v>#N/A</v>
      </c>
      <c r="T22" s="19" t="e">
        <f>VLOOKUP(D22,F10数据库!A:T,13,0)*C22</f>
        <v>#N/A</v>
      </c>
      <c r="U22" s="18" t="e">
        <f>VLOOKUP(D22,F10数据库!A:T,14,0)</f>
        <v>#N/A</v>
      </c>
      <c r="V22" s="18" t="e">
        <f>VLOOKUP(D22,F10数据库!A:T,15,0)</f>
        <v>#N/A</v>
      </c>
      <c r="W22" s="18"/>
      <c r="X22" s="18" t="e" cm="1">
        <f t="array" ref="X22">_xlfn.IFS(I22="Y",VLOOKUP(D22,F10数据库!A:T,16,0),I22="N",VLOOKUP(D22,F10数据库!A:T,16,0))</f>
        <v>#N/A</v>
      </c>
      <c r="Y22" s="18" t="e" cm="1">
        <f t="array" ref="Y22">_xlfn.IFS(I22="Y",VLOOKUP(D22,F10数据库!A:T,17,0),I22="N",0)</f>
        <v>#N/A</v>
      </c>
      <c r="Z22" s="19" t="e" cm="1">
        <f t="array" ref="Z22">_xlfn.IFS(I22="Y",VLOOKUP(D22,F10数据库!A:T,18,0),I22="N",0)*C22</f>
        <v>#N/A</v>
      </c>
      <c r="AA22" s="18" t="e" cm="1">
        <f t="array" ref="AA22">_xlfn.IFS(I22="Y",VLOOKUP(D22,F10数据库!A:T,19,0),I22="N",VLOOKUP(D22,F10数据库!A:T,19,0))</f>
        <v>#N/A</v>
      </c>
      <c r="AB22" s="18" t="e" cm="1">
        <f t="array" ref="AB22">_xlfn.IFS(I22="Y",VLOOKUP(D22,F10数据库!A:T,20,0),I22="N",VLOOKUP(D22,F10数据库!A:T,20,0))</f>
        <v>#N/A</v>
      </c>
      <c r="AC22" s="18"/>
    </row>
    <row r="23" spans="1:29" x14ac:dyDescent="0.25">
      <c r="A23" s="22"/>
      <c r="B23" s="3"/>
      <c r="C23" s="3"/>
      <c r="D23" s="3"/>
      <c r="E23" s="18" t="e">
        <f t="shared" si="4"/>
        <v>#VALUE!</v>
      </c>
      <c r="F23" s="18" t="str">
        <f t="shared" si="5"/>
        <v/>
      </c>
      <c r="G23" s="18" t="str">
        <f t="shared" si="6"/>
        <v/>
      </c>
      <c r="H23" s="18" t="str">
        <f t="shared" si="7"/>
        <v/>
      </c>
      <c r="I23" s="18" t="str">
        <f t="shared" si="8"/>
        <v/>
      </c>
      <c r="J23" s="18" t="e">
        <f>VLOOKUP(D23,F10数据库!A:T,7,0)</f>
        <v>#N/A</v>
      </c>
      <c r="K23" s="18" t="e">
        <f>VLOOKUP(D23,F10数据库!A:T,8,0)</f>
        <v>#N/A</v>
      </c>
      <c r="L23" s="18" t="e" cm="1">
        <f t="array" ref="L23">_xlfn.IFS(E23=1,100,E23=2,150,E23=3,200)</f>
        <v>#VALUE!</v>
      </c>
      <c r="M23" s="18" t="e" cm="1">
        <f t="array" ref="M23">_xlfn.IFS(F23="A",50,F23="B",100,F23="C",150,F23="D",200)</f>
        <v>#N/A</v>
      </c>
      <c r="N23" s="19" t="e">
        <f t="shared" si="9"/>
        <v>#VALUE!</v>
      </c>
      <c r="O23" s="18" t="e">
        <f>VLOOKUP(D23,F10数据库!A:T,9,0)</f>
        <v>#N/A</v>
      </c>
      <c r="P23" s="18" t="e">
        <f>VLOOKUP(G23,F10数据库!V:W,2,0)</f>
        <v>#N/A</v>
      </c>
      <c r="Q23" s="18"/>
      <c r="R23" s="18" t="e">
        <f>VLOOKUP(D23,F10数据库!A:T,11,0)</f>
        <v>#N/A</v>
      </c>
      <c r="S23" s="18" t="e">
        <f>VLOOKUP(D23,F10数据库!A:T,12,0)</f>
        <v>#N/A</v>
      </c>
      <c r="T23" s="19" t="e">
        <f>VLOOKUP(D23,F10数据库!A:T,13,0)*C23</f>
        <v>#N/A</v>
      </c>
      <c r="U23" s="18" t="e">
        <f>VLOOKUP(D23,F10数据库!A:T,14,0)</f>
        <v>#N/A</v>
      </c>
      <c r="V23" s="18" t="e">
        <f>VLOOKUP(D23,F10数据库!A:T,15,0)</f>
        <v>#N/A</v>
      </c>
      <c r="W23" s="18"/>
      <c r="X23" s="18" t="e" cm="1">
        <f t="array" ref="X23">_xlfn.IFS(I23="Y",VLOOKUP(D23,F10数据库!A:T,16,0),I23="N",VLOOKUP(D23,F10数据库!A:T,16,0))</f>
        <v>#N/A</v>
      </c>
      <c r="Y23" s="18" t="e" cm="1">
        <f t="array" ref="Y23">_xlfn.IFS(I23="Y",VLOOKUP(D23,F10数据库!A:T,17,0),I23="N",0)</f>
        <v>#N/A</v>
      </c>
      <c r="Z23" s="19" t="e" cm="1">
        <f t="array" ref="Z23">_xlfn.IFS(I23="Y",VLOOKUP(D23,F10数据库!A:T,18,0),I23="N",0)*C23</f>
        <v>#N/A</v>
      </c>
      <c r="AA23" s="18" t="e" cm="1">
        <f t="array" ref="AA23">_xlfn.IFS(I23="Y",VLOOKUP(D23,F10数据库!A:T,19,0),I23="N",VLOOKUP(D23,F10数据库!A:T,19,0))</f>
        <v>#N/A</v>
      </c>
      <c r="AB23" s="18" t="e" cm="1">
        <f t="array" ref="AB23">_xlfn.IFS(I23="Y",VLOOKUP(D23,F10数据库!A:T,20,0),I23="N",VLOOKUP(D23,F10数据库!A:T,20,0))</f>
        <v>#N/A</v>
      </c>
      <c r="AC23" s="18"/>
    </row>
    <row r="24" spans="1:29" x14ac:dyDescent="0.25">
      <c r="A24" s="22"/>
      <c r="B24" s="3"/>
      <c r="C24" s="3"/>
      <c r="D24" s="3"/>
      <c r="E24" s="18" t="e">
        <f t="shared" si="4"/>
        <v>#VALUE!</v>
      </c>
      <c r="F24" s="18" t="str">
        <f t="shared" si="5"/>
        <v/>
      </c>
      <c r="G24" s="18" t="str">
        <f t="shared" si="6"/>
        <v/>
      </c>
      <c r="H24" s="18" t="str">
        <f t="shared" si="7"/>
        <v/>
      </c>
      <c r="I24" s="18" t="str">
        <f t="shared" si="8"/>
        <v/>
      </c>
      <c r="J24" s="18" t="e">
        <f>VLOOKUP(D24,F10数据库!A:T,7,0)</f>
        <v>#N/A</v>
      </c>
      <c r="K24" s="18" t="e">
        <f>VLOOKUP(D24,F10数据库!A:T,8,0)</f>
        <v>#N/A</v>
      </c>
      <c r="L24" s="18" t="e" cm="1">
        <f t="array" ref="L24">_xlfn.IFS(E24=1,100,E24=2,150,E24=3,200)</f>
        <v>#VALUE!</v>
      </c>
      <c r="M24" s="18" t="e" cm="1">
        <f t="array" ref="M24">_xlfn.IFS(F24="A",50,F24="B",100,F24="C",150,F24="D",200)</f>
        <v>#N/A</v>
      </c>
      <c r="N24" s="19" t="e">
        <f t="shared" si="9"/>
        <v>#VALUE!</v>
      </c>
      <c r="O24" s="18" t="e">
        <f>VLOOKUP(D24,F10数据库!A:T,9,0)</f>
        <v>#N/A</v>
      </c>
      <c r="P24" s="18" t="e">
        <f>VLOOKUP(G24,F10数据库!V:W,2,0)</f>
        <v>#N/A</v>
      </c>
      <c r="Q24" s="18"/>
      <c r="R24" s="18" t="e">
        <f>VLOOKUP(D24,F10数据库!A:T,11,0)</f>
        <v>#N/A</v>
      </c>
      <c r="S24" s="18" t="e">
        <f>VLOOKUP(D24,F10数据库!A:T,12,0)</f>
        <v>#N/A</v>
      </c>
      <c r="T24" s="19" t="e">
        <f>VLOOKUP(D24,F10数据库!A:T,13,0)*C24</f>
        <v>#N/A</v>
      </c>
      <c r="U24" s="18" t="e">
        <f>VLOOKUP(D24,F10数据库!A:T,14,0)</f>
        <v>#N/A</v>
      </c>
      <c r="V24" s="18" t="e">
        <f>VLOOKUP(D24,F10数据库!A:T,15,0)</f>
        <v>#N/A</v>
      </c>
      <c r="W24" s="18"/>
      <c r="X24" s="18" t="e" cm="1">
        <f t="array" ref="X24">_xlfn.IFS(I24="Y",VLOOKUP(D24,F10数据库!A:T,16,0),I24="N",VLOOKUP(D24,F10数据库!A:T,16,0))</f>
        <v>#N/A</v>
      </c>
      <c r="Y24" s="18" t="e" cm="1">
        <f t="array" ref="Y24">_xlfn.IFS(I24="Y",VLOOKUP(D24,F10数据库!A:T,17,0),I24="N",0)</f>
        <v>#N/A</v>
      </c>
      <c r="Z24" s="19" t="e" cm="1">
        <f t="array" ref="Z24">_xlfn.IFS(I24="Y",VLOOKUP(D24,F10数据库!A:T,18,0),I24="N",0)*C24</f>
        <v>#N/A</v>
      </c>
      <c r="AA24" s="18" t="e" cm="1">
        <f t="array" ref="AA24">_xlfn.IFS(I24="Y",VLOOKUP(D24,F10数据库!A:T,19,0),I24="N",VLOOKUP(D24,F10数据库!A:T,19,0))</f>
        <v>#N/A</v>
      </c>
      <c r="AB24" s="18" t="e" cm="1">
        <f t="array" ref="AB24">_xlfn.IFS(I24="Y",VLOOKUP(D24,F10数据库!A:T,20,0),I24="N",VLOOKUP(D24,F10数据库!A:T,20,0))</f>
        <v>#N/A</v>
      </c>
      <c r="AC24" s="18"/>
    </row>
    <row r="25" spans="1:29" x14ac:dyDescent="0.25">
      <c r="A25" s="22"/>
      <c r="B25" s="3"/>
      <c r="C25" s="3"/>
      <c r="D25" s="3"/>
      <c r="E25" s="18" t="e">
        <f t="shared" si="4"/>
        <v>#VALUE!</v>
      </c>
      <c r="F25" s="18" t="str">
        <f t="shared" si="5"/>
        <v/>
      </c>
      <c r="G25" s="18" t="str">
        <f t="shared" si="6"/>
        <v/>
      </c>
      <c r="H25" s="18" t="str">
        <f t="shared" si="7"/>
        <v/>
      </c>
      <c r="I25" s="18" t="str">
        <f t="shared" si="8"/>
        <v/>
      </c>
      <c r="J25" s="18" t="e">
        <f>VLOOKUP(D25,F10数据库!A:T,7,0)</f>
        <v>#N/A</v>
      </c>
      <c r="K25" s="18" t="e">
        <f>VLOOKUP(D25,F10数据库!A:T,8,0)</f>
        <v>#N/A</v>
      </c>
      <c r="L25" s="18" t="e" cm="1">
        <f t="array" ref="L25">_xlfn.IFS(E25=1,100,E25=2,150,E25=3,200)</f>
        <v>#VALUE!</v>
      </c>
      <c r="M25" s="18" t="e" cm="1">
        <f t="array" ref="M25">_xlfn.IFS(F25="A",50,F25="B",100,F25="C",150,F25="D",200)</f>
        <v>#N/A</v>
      </c>
      <c r="N25" s="19" t="e">
        <f t="shared" si="9"/>
        <v>#VALUE!</v>
      </c>
      <c r="O25" s="18" t="e">
        <f>VLOOKUP(D25,F10数据库!A:T,9,0)</f>
        <v>#N/A</v>
      </c>
      <c r="P25" s="18" t="e">
        <f>VLOOKUP(G25,F10数据库!V:W,2,0)</f>
        <v>#N/A</v>
      </c>
      <c r="Q25" s="18"/>
      <c r="R25" s="18" t="e">
        <f>VLOOKUP(D25,F10数据库!A:T,11,0)</f>
        <v>#N/A</v>
      </c>
      <c r="S25" s="18" t="e">
        <f>VLOOKUP(D25,F10数据库!A:T,12,0)</f>
        <v>#N/A</v>
      </c>
      <c r="T25" s="19" t="e">
        <f>VLOOKUP(D25,F10数据库!A:T,13,0)*C25</f>
        <v>#N/A</v>
      </c>
      <c r="U25" s="18" t="e">
        <f>VLOOKUP(D25,F10数据库!A:T,14,0)</f>
        <v>#N/A</v>
      </c>
      <c r="V25" s="18" t="e">
        <f>VLOOKUP(D25,F10数据库!A:T,15,0)</f>
        <v>#N/A</v>
      </c>
      <c r="W25" s="18"/>
      <c r="X25" s="18" t="e" cm="1">
        <f t="array" ref="X25">_xlfn.IFS(I25="Y",VLOOKUP(D25,F10数据库!A:T,16,0),I25="N",VLOOKUP(D25,F10数据库!A:T,16,0))</f>
        <v>#N/A</v>
      </c>
      <c r="Y25" s="18" t="e" cm="1">
        <f t="array" ref="Y25">_xlfn.IFS(I25="Y",VLOOKUP(D25,F10数据库!A:T,17,0),I25="N",0)</f>
        <v>#N/A</v>
      </c>
      <c r="Z25" s="19" t="e" cm="1">
        <f t="array" ref="Z25">_xlfn.IFS(I25="Y",VLOOKUP(D25,F10数据库!A:T,18,0),I25="N",0)*C25</f>
        <v>#N/A</v>
      </c>
      <c r="AA25" s="18" t="e" cm="1">
        <f t="array" ref="AA25">_xlfn.IFS(I25="Y",VLOOKUP(D25,F10数据库!A:T,19,0),I25="N",VLOOKUP(D25,F10数据库!A:T,19,0))</f>
        <v>#N/A</v>
      </c>
      <c r="AB25" s="18" t="e" cm="1">
        <f t="array" ref="AB25">_xlfn.IFS(I25="Y",VLOOKUP(D25,F10数据库!A:T,20,0),I25="N",VLOOKUP(D25,F10数据库!A:T,20,0))</f>
        <v>#N/A</v>
      </c>
      <c r="AC25" s="18"/>
    </row>
    <row r="26" spans="1:29" x14ac:dyDescent="0.25">
      <c r="A26" s="22"/>
      <c r="B26" s="3"/>
      <c r="C26" s="3"/>
      <c r="D26" s="3"/>
      <c r="E26" s="18" t="e">
        <f t="shared" si="4"/>
        <v>#VALUE!</v>
      </c>
      <c r="F26" s="18" t="str">
        <f t="shared" si="5"/>
        <v/>
      </c>
      <c r="G26" s="18" t="str">
        <f t="shared" si="6"/>
        <v/>
      </c>
      <c r="H26" s="18" t="str">
        <f t="shared" si="7"/>
        <v/>
      </c>
      <c r="I26" s="18" t="str">
        <f t="shared" si="8"/>
        <v/>
      </c>
      <c r="J26" s="18" t="e">
        <f>VLOOKUP(D26,F10数据库!A:T,7,0)</f>
        <v>#N/A</v>
      </c>
      <c r="K26" s="18" t="e">
        <f>VLOOKUP(D26,F10数据库!A:T,8,0)</f>
        <v>#N/A</v>
      </c>
      <c r="L26" s="18" t="e" cm="1">
        <f t="array" ref="L26">_xlfn.IFS(E26=1,100,E26=2,150,E26=3,200)</f>
        <v>#VALUE!</v>
      </c>
      <c r="M26" s="18" t="e" cm="1">
        <f t="array" ref="M26">_xlfn.IFS(F26="A",50,F26="B",100,F26="C",150,F26="D",200)</f>
        <v>#N/A</v>
      </c>
      <c r="N26" s="19" t="e">
        <f t="shared" si="9"/>
        <v>#VALUE!</v>
      </c>
      <c r="O26" s="18" t="e">
        <f>VLOOKUP(D26,F10数据库!A:T,9,0)</f>
        <v>#N/A</v>
      </c>
      <c r="P26" s="18" t="e">
        <f>VLOOKUP(G26,F10数据库!V:W,2,0)</f>
        <v>#N/A</v>
      </c>
      <c r="Q26" s="18"/>
      <c r="R26" s="18" t="e">
        <f>VLOOKUP(D26,F10数据库!A:T,11,0)</f>
        <v>#N/A</v>
      </c>
      <c r="S26" s="18" t="e">
        <f>VLOOKUP(D26,F10数据库!A:T,12,0)</f>
        <v>#N/A</v>
      </c>
      <c r="T26" s="19" t="e">
        <f>VLOOKUP(D26,F10数据库!A:T,13,0)*C26</f>
        <v>#N/A</v>
      </c>
      <c r="U26" s="18" t="e">
        <f>VLOOKUP(D26,F10数据库!A:T,14,0)</f>
        <v>#N/A</v>
      </c>
      <c r="V26" s="18" t="e">
        <f>VLOOKUP(D26,F10数据库!A:T,15,0)</f>
        <v>#N/A</v>
      </c>
      <c r="W26" s="18"/>
      <c r="X26" s="18" t="e" cm="1">
        <f t="array" ref="X26">_xlfn.IFS(I26="Y",VLOOKUP(D26,F10数据库!A:T,16,0),I26="N",VLOOKUP(D26,F10数据库!A:T,16,0))</f>
        <v>#N/A</v>
      </c>
      <c r="Y26" s="18" t="e" cm="1">
        <f t="array" ref="Y26">_xlfn.IFS(I26="Y",VLOOKUP(D26,F10数据库!A:T,17,0),I26="N",0)</f>
        <v>#N/A</v>
      </c>
      <c r="Z26" s="19" t="e" cm="1">
        <f t="array" ref="Z26">_xlfn.IFS(I26="Y",VLOOKUP(D26,F10数据库!A:T,18,0),I26="N",0)*C26</f>
        <v>#N/A</v>
      </c>
      <c r="AA26" s="18" t="e" cm="1">
        <f t="array" ref="AA26">_xlfn.IFS(I26="Y",VLOOKUP(D26,F10数据库!A:T,19,0),I26="N",VLOOKUP(D26,F10数据库!A:T,19,0))</f>
        <v>#N/A</v>
      </c>
      <c r="AB26" s="18" t="e" cm="1">
        <f t="array" ref="AB26">_xlfn.IFS(I26="Y",VLOOKUP(D26,F10数据库!A:T,20,0),I26="N",VLOOKUP(D26,F10数据库!A:T,20,0))</f>
        <v>#N/A</v>
      </c>
      <c r="AC26" s="18"/>
    </row>
    <row r="27" spans="1:29" x14ac:dyDescent="0.25">
      <c r="A27" s="22"/>
      <c r="B27" s="3"/>
      <c r="C27" s="3"/>
      <c r="D27" s="3"/>
      <c r="E27" s="18" t="e">
        <f t="shared" si="4"/>
        <v>#VALUE!</v>
      </c>
      <c r="F27" s="18" t="str">
        <f t="shared" si="5"/>
        <v/>
      </c>
      <c r="G27" s="18" t="str">
        <f t="shared" si="6"/>
        <v/>
      </c>
      <c r="H27" s="18" t="str">
        <f t="shared" si="7"/>
        <v/>
      </c>
      <c r="I27" s="18" t="str">
        <f t="shared" si="8"/>
        <v/>
      </c>
      <c r="J27" s="18" t="e">
        <f>VLOOKUP(D27,F10数据库!A:T,7,0)</f>
        <v>#N/A</v>
      </c>
      <c r="K27" s="18" t="e">
        <f>VLOOKUP(D27,F10数据库!A:T,8,0)</f>
        <v>#N/A</v>
      </c>
      <c r="L27" s="18" t="e" cm="1">
        <f t="array" ref="L27">_xlfn.IFS(E27=1,100,E27=2,150,E27=3,200)</f>
        <v>#VALUE!</v>
      </c>
      <c r="M27" s="18" t="e" cm="1">
        <f t="array" ref="M27">_xlfn.IFS(F27="A",50,F27="B",100,F27="C",150,F27="D",200)</f>
        <v>#N/A</v>
      </c>
      <c r="N27" s="19" t="e">
        <f t="shared" si="9"/>
        <v>#VALUE!</v>
      </c>
      <c r="O27" s="18" t="e">
        <f>VLOOKUP(D27,F10数据库!A:T,9,0)</f>
        <v>#N/A</v>
      </c>
      <c r="P27" s="18" t="e">
        <f>VLOOKUP(G27,F10数据库!V:W,2,0)</f>
        <v>#N/A</v>
      </c>
      <c r="Q27" s="18"/>
      <c r="R27" s="18" t="e">
        <f>VLOOKUP(D27,F10数据库!A:T,11,0)</f>
        <v>#N/A</v>
      </c>
      <c r="S27" s="18" t="e">
        <f>VLOOKUP(D27,F10数据库!A:T,12,0)</f>
        <v>#N/A</v>
      </c>
      <c r="T27" s="19" t="e">
        <f>VLOOKUP(D27,F10数据库!A:T,13,0)*C27</f>
        <v>#N/A</v>
      </c>
      <c r="U27" s="18" t="e">
        <f>VLOOKUP(D27,F10数据库!A:T,14,0)</f>
        <v>#N/A</v>
      </c>
      <c r="V27" s="18" t="e">
        <f>VLOOKUP(D27,F10数据库!A:T,15,0)</f>
        <v>#N/A</v>
      </c>
      <c r="W27" s="18"/>
      <c r="X27" s="18" t="e" cm="1">
        <f t="array" ref="X27">_xlfn.IFS(I27="Y",VLOOKUP(D27,F10数据库!A:T,16,0),I27="N",VLOOKUP(D27,F10数据库!A:T,16,0))</f>
        <v>#N/A</v>
      </c>
      <c r="Y27" s="18" t="e" cm="1">
        <f t="array" ref="Y27">_xlfn.IFS(I27="Y",VLOOKUP(D27,F10数据库!A:T,17,0),I27="N",0)</f>
        <v>#N/A</v>
      </c>
      <c r="Z27" s="19" t="e" cm="1">
        <f t="array" ref="Z27">_xlfn.IFS(I27="Y",VLOOKUP(D27,F10数据库!A:T,18,0),I27="N",0)*C27</f>
        <v>#N/A</v>
      </c>
      <c r="AA27" s="18" t="e" cm="1">
        <f t="array" ref="AA27">_xlfn.IFS(I27="Y",VLOOKUP(D27,F10数据库!A:T,19,0),I27="N",VLOOKUP(D27,F10数据库!A:T,19,0))</f>
        <v>#N/A</v>
      </c>
      <c r="AB27" s="18" t="e" cm="1">
        <f t="array" ref="AB27">_xlfn.IFS(I27="Y",VLOOKUP(D27,F10数据库!A:T,20,0),I27="N",VLOOKUP(D27,F10数据库!A:T,20,0))</f>
        <v>#N/A</v>
      </c>
      <c r="AC27" s="18"/>
    </row>
    <row r="28" spans="1:29" x14ac:dyDescent="0.25">
      <c r="A28" s="22"/>
      <c r="B28" s="3"/>
      <c r="C28" s="3"/>
      <c r="D28" s="3"/>
      <c r="E28" s="18" t="e">
        <f t="shared" si="4"/>
        <v>#VALUE!</v>
      </c>
      <c r="F28" s="18" t="str">
        <f t="shared" si="5"/>
        <v/>
      </c>
      <c r="G28" s="18" t="str">
        <f t="shared" si="6"/>
        <v/>
      </c>
      <c r="H28" s="18" t="str">
        <f t="shared" si="7"/>
        <v/>
      </c>
      <c r="I28" s="18" t="str">
        <f t="shared" si="8"/>
        <v/>
      </c>
      <c r="J28" s="18" t="e">
        <f>VLOOKUP(D28,F10数据库!A:T,7,0)</f>
        <v>#N/A</v>
      </c>
      <c r="K28" s="18" t="e">
        <f>VLOOKUP(D28,F10数据库!A:T,8,0)</f>
        <v>#N/A</v>
      </c>
      <c r="L28" s="18" t="e" cm="1">
        <f t="array" ref="L28">_xlfn.IFS(E28=1,100,E28=2,150,E28=3,200)</f>
        <v>#VALUE!</v>
      </c>
      <c r="M28" s="18" t="e" cm="1">
        <f t="array" ref="M28">_xlfn.IFS(F28="A",50,F28="B",100,F28="C",150,F28="D",200)</f>
        <v>#N/A</v>
      </c>
      <c r="N28" s="19" t="e">
        <f t="shared" si="9"/>
        <v>#VALUE!</v>
      </c>
      <c r="O28" s="18" t="e">
        <f>VLOOKUP(D28,F10数据库!A:T,9,0)</f>
        <v>#N/A</v>
      </c>
      <c r="P28" s="18" t="e">
        <f>VLOOKUP(G28,F10数据库!V:W,2,0)</f>
        <v>#N/A</v>
      </c>
      <c r="Q28" s="18"/>
      <c r="R28" s="18" t="e">
        <f>VLOOKUP(D28,F10数据库!A:T,11,0)</f>
        <v>#N/A</v>
      </c>
      <c r="S28" s="18" t="e">
        <f>VLOOKUP(D28,F10数据库!A:T,12,0)</f>
        <v>#N/A</v>
      </c>
      <c r="T28" s="19" t="e">
        <f>VLOOKUP(D28,F10数据库!A:T,13,0)*C28</f>
        <v>#N/A</v>
      </c>
      <c r="U28" s="18" t="e">
        <f>VLOOKUP(D28,F10数据库!A:T,14,0)</f>
        <v>#N/A</v>
      </c>
      <c r="V28" s="18" t="e">
        <f>VLOOKUP(D28,F10数据库!A:T,15,0)</f>
        <v>#N/A</v>
      </c>
      <c r="W28" s="18"/>
      <c r="X28" s="18" t="e" cm="1">
        <f t="array" ref="X28">_xlfn.IFS(I28="Y",VLOOKUP(D28,F10数据库!A:T,16,0),I28="N",VLOOKUP(D28,F10数据库!A:T,16,0))</f>
        <v>#N/A</v>
      </c>
      <c r="Y28" s="18" t="e" cm="1">
        <f t="array" ref="Y28">_xlfn.IFS(I28="Y",VLOOKUP(D28,F10数据库!A:T,17,0),I28="N",0)</f>
        <v>#N/A</v>
      </c>
      <c r="Z28" s="19" t="e" cm="1">
        <f t="array" ref="Z28">_xlfn.IFS(I28="Y",VLOOKUP(D28,F10数据库!A:T,18,0),I28="N",0)*C28</f>
        <v>#N/A</v>
      </c>
      <c r="AA28" s="18" t="e" cm="1">
        <f t="array" ref="AA28">_xlfn.IFS(I28="Y",VLOOKUP(D28,F10数据库!A:T,19,0),I28="N",VLOOKUP(D28,F10数据库!A:T,19,0))</f>
        <v>#N/A</v>
      </c>
      <c r="AB28" s="18" t="e" cm="1">
        <f t="array" ref="AB28">_xlfn.IFS(I28="Y",VLOOKUP(D28,F10数据库!A:T,20,0),I28="N",VLOOKUP(D28,F10数据库!A:T,20,0))</f>
        <v>#N/A</v>
      </c>
      <c r="AC28" s="18"/>
    </row>
    <row r="29" spans="1:29" x14ac:dyDescent="0.25">
      <c r="A29" s="22"/>
      <c r="B29" s="3"/>
      <c r="C29" s="3"/>
      <c r="D29" s="3"/>
      <c r="E29" s="18" t="e">
        <f t="shared" si="4"/>
        <v>#VALUE!</v>
      </c>
      <c r="F29" s="18" t="str">
        <f t="shared" si="5"/>
        <v/>
      </c>
      <c r="G29" s="18" t="str">
        <f t="shared" si="6"/>
        <v/>
      </c>
      <c r="H29" s="18" t="str">
        <f t="shared" si="7"/>
        <v/>
      </c>
      <c r="I29" s="18" t="str">
        <f t="shared" si="8"/>
        <v/>
      </c>
      <c r="J29" s="18" t="e">
        <f>VLOOKUP(D29,F10数据库!A:T,7,0)</f>
        <v>#N/A</v>
      </c>
      <c r="K29" s="18" t="e">
        <f>VLOOKUP(D29,F10数据库!A:T,8,0)</f>
        <v>#N/A</v>
      </c>
      <c r="L29" s="18" t="e" cm="1">
        <f t="array" ref="L29">_xlfn.IFS(E29=1,100,E29=2,150,E29=3,200)</f>
        <v>#VALUE!</v>
      </c>
      <c r="M29" s="18" t="e" cm="1">
        <f t="array" ref="M29">_xlfn.IFS(F29="A",50,F29="B",100,F29="C",150,F29="D",200)</f>
        <v>#N/A</v>
      </c>
      <c r="N29" s="19" t="e">
        <f t="shared" si="9"/>
        <v>#VALUE!</v>
      </c>
      <c r="O29" s="18" t="e">
        <f>VLOOKUP(D29,F10数据库!A:T,9,0)</f>
        <v>#N/A</v>
      </c>
      <c r="P29" s="18" t="e">
        <f>VLOOKUP(G29,F10数据库!V:W,2,0)</f>
        <v>#N/A</v>
      </c>
      <c r="Q29" s="18"/>
      <c r="R29" s="18" t="e">
        <f>VLOOKUP(D29,F10数据库!A:T,11,0)</f>
        <v>#N/A</v>
      </c>
      <c r="S29" s="18" t="e">
        <f>VLOOKUP(D29,F10数据库!A:T,12,0)</f>
        <v>#N/A</v>
      </c>
      <c r="T29" s="19" t="e">
        <f>VLOOKUP(D29,F10数据库!A:T,13,0)*C29</f>
        <v>#N/A</v>
      </c>
      <c r="U29" s="18" t="e">
        <f>VLOOKUP(D29,F10数据库!A:T,14,0)</f>
        <v>#N/A</v>
      </c>
      <c r="V29" s="18" t="e">
        <f>VLOOKUP(D29,F10数据库!A:T,15,0)</f>
        <v>#N/A</v>
      </c>
      <c r="W29" s="18"/>
      <c r="X29" s="18" t="e" cm="1">
        <f t="array" ref="X29">_xlfn.IFS(I29="Y",VLOOKUP(D29,F10数据库!A:T,16,0),I29="N",VLOOKUP(D29,F10数据库!A:T,16,0))</f>
        <v>#N/A</v>
      </c>
      <c r="Y29" s="18" t="e" cm="1">
        <f t="array" ref="Y29">_xlfn.IFS(I29="Y",VLOOKUP(D29,F10数据库!A:T,17,0),I29="N",0)</f>
        <v>#N/A</v>
      </c>
      <c r="Z29" s="19" t="e" cm="1">
        <f t="array" ref="Z29">_xlfn.IFS(I29="Y",VLOOKUP(D29,F10数据库!A:T,18,0),I29="N",0)*C29</f>
        <v>#N/A</v>
      </c>
      <c r="AA29" s="18" t="e" cm="1">
        <f t="array" ref="AA29">_xlfn.IFS(I29="Y",VLOOKUP(D29,F10数据库!A:T,19,0),I29="N",VLOOKUP(D29,F10数据库!A:T,19,0))</f>
        <v>#N/A</v>
      </c>
      <c r="AB29" s="18" t="e" cm="1">
        <f t="array" ref="AB29">_xlfn.IFS(I29="Y",VLOOKUP(D29,F10数据库!A:T,20,0),I29="N",VLOOKUP(D29,F10数据库!A:T,20,0))</f>
        <v>#N/A</v>
      </c>
      <c r="AC29" s="18"/>
    </row>
    <row r="30" spans="1:29" x14ac:dyDescent="0.25">
      <c r="A30" s="22"/>
      <c r="B30" s="3"/>
      <c r="C30" s="3"/>
      <c r="D30" s="3"/>
      <c r="E30" s="18" t="e">
        <f t="shared" si="4"/>
        <v>#VALUE!</v>
      </c>
      <c r="F30" s="18" t="str">
        <f t="shared" si="5"/>
        <v/>
      </c>
      <c r="G30" s="18" t="str">
        <f t="shared" si="6"/>
        <v/>
      </c>
      <c r="H30" s="18" t="str">
        <f t="shared" si="7"/>
        <v/>
      </c>
      <c r="I30" s="18" t="str">
        <f t="shared" si="8"/>
        <v/>
      </c>
      <c r="J30" s="18" t="e">
        <f>VLOOKUP(D30,F10数据库!A:T,7,0)</f>
        <v>#N/A</v>
      </c>
      <c r="K30" s="18" t="e">
        <f>VLOOKUP(D30,F10数据库!A:T,8,0)</f>
        <v>#N/A</v>
      </c>
      <c r="L30" s="18" t="e" cm="1">
        <f t="array" ref="L30">_xlfn.IFS(E30=1,100,E30=2,150,E30=3,200)</f>
        <v>#VALUE!</v>
      </c>
      <c r="M30" s="18" t="e" cm="1">
        <f t="array" ref="M30">_xlfn.IFS(F30="A",50,F30="B",100,F30="C",150,F30="D",200)</f>
        <v>#N/A</v>
      </c>
      <c r="N30" s="19" t="e">
        <f t="shared" si="9"/>
        <v>#VALUE!</v>
      </c>
      <c r="O30" s="18" t="e">
        <f>VLOOKUP(D30,F10数据库!A:T,9,0)</f>
        <v>#N/A</v>
      </c>
      <c r="P30" s="18" t="e">
        <f>VLOOKUP(G30,F10数据库!V:W,2,0)</f>
        <v>#N/A</v>
      </c>
      <c r="Q30" s="18"/>
      <c r="R30" s="18" t="e">
        <f>VLOOKUP(D30,F10数据库!A:T,11,0)</f>
        <v>#N/A</v>
      </c>
      <c r="S30" s="18" t="e">
        <f>VLOOKUP(D30,F10数据库!A:T,12,0)</f>
        <v>#N/A</v>
      </c>
      <c r="T30" s="19" t="e">
        <f>VLOOKUP(D30,F10数据库!A:T,13,0)*C30</f>
        <v>#N/A</v>
      </c>
      <c r="U30" s="18" t="e">
        <f>VLOOKUP(D30,F10数据库!A:T,14,0)</f>
        <v>#N/A</v>
      </c>
      <c r="V30" s="18" t="e">
        <f>VLOOKUP(D30,F10数据库!A:T,15,0)</f>
        <v>#N/A</v>
      </c>
      <c r="W30" s="18"/>
      <c r="X30" s="18" t="e" cm="1">
        <f t="array" ref="X30">_xlfn.IFS(I30="Y",VLOOKUP(D30,F10数据库!A:T,16,0),I30="N",VLOOKUP(D30,F10数据库!A:T,16,0))</f>
        <v>#N/A</v>
      </c>
      <c r="Y30" s="18" t="e" cm="1">
        <f t="array" ref="Y30">_xlfn.IFS(I30="Y",VLOOKUP(D30,F10数据库!A:T,17,0),I30="N",0)</f>
        <v>#N/A</v>
      </c>
      <c r="Z30" s="19" t="e" cm="1">
        <f t="array" ref="Z30">_xlfn.IFS(I30="Y",VLOOKUP(D30,F10数据库!A:T,18,0),I30="N",0)*C30</f>
        <v>#N/A</v>
      </c>
      <c r="AA30" s="18" t="e" cm="1">
        <f t="array" ref="AA30">_xlfn.IFS(I30="Y",VLOOKUP(D30,F10数据库!A:T,19,0),I30="N",VLOOKUP(D30,F10数据库!A:T,19,0))</f>
        <v>#N/A</v>
      </c>
      <c r="AB30" s="18" t="e" cm="1">
        <f t="array" ref="AB30">_xlfn.IFS(I30="Y",VLOOKUP(D30,F10数据库!A:T,20,0),I30="N",VLOOKUP(D30,F10数据库!A:T,20,0))</f>
        <v>#N/A</v>
      </c>
      <c r="AC30" s="18"/>
    </row>
    <row r="31" spans="1:29" x14ac:dyDescent="0.25">
      <c r="A31" s="22"/>
      <c r="B31" s="3"/>
      <c r="C31" s="3"/>
      <c r="D31" s="3"/>
      <c r="E31" s="18" t="e">
        <f t="shared" si="4"/>
        <v>#VALUE!</v>
      </c>
      <c r="F31" s="18" t="str">
        <f t="shared" si="5"/>
        <v/>
      </c>
      <c r="G31" s="18" t="str">
        <f t="shared" si="6"/>
        <v/>
      </c>
      <c r="H31" s="18" t="str">
        <f t="shared" si="7"/>
        <v/>
      </c>
      <c r="I31" s="18" t="str">
        <f t="shared" si="8"/>
        <v/>
      </c>
      <c r="J31" s="18" t="e">
        <f>VLOOKUP(D31,F10数据库!A:T,7,0)</f>
        <v>#N/A</v>
      </c>
      <c r="K31" s="18" t="e">
        <f>VLOOKUP(D31,F10数据库!A:T,8,0)</f>
        <v>#N/A</v>
      </c>
      <c r="L31" s="18" t="e" cm="1">
        <f t="array" ref="L31">_xlfn.IFS(E31=1,100,E31=2,150,E31=3,200)</f>
        <v>#VALUE!</v>
      </c>
      <c r="M31" s="18" t="e" cm="1">
        <f t="array" ref="M31">_xlfn.IFS(F31="A",50,F31="B",100,F31="C",150,F31="D",200)</f>
        <v>#N/A</v>
      </c>
      <c r="N31" s="19" t="e">
        <f t="shared" si="9"/>
        <v>#VALUE!</v>
      </c>
      <c r="O31" s="18" t="e">
        <f>VLOOKUP(D31,F10数据库!A:T,9,0)</f>
        <v>#N/A</v>
      </c>
      <c r="P31" s="18" t="e">
        <f>VLOOKUP(G31,F10数据库!V:W,2,0)</f>
        <v>#N/A</v>
      </c>
      <c r="Q31" s="18"/>
      <c r="R31" s="18" t="e">
        <f>VLOOKUP(D31,F10数据库!A:T,11,0)</f>
        <v>#N/A</v>
      </c>
      <c r="S31" s="18" t="e">
        <f>VLOOKUP(D31,F10数据库!A:T,12,0)</f>
        <v>#N/A</v>
      </c>
      <c r="T31" s="19" t="e">
        <f>VLOOKUP(D31,F10数据库!A:T,13,0)*C31</f>
        <v>#N/A</v>
      </c>
      <c r="U31" s="18" t="e">
        <f>VLOOKUP(D31,F10数据库!A:T,14,0)</f>
        <v>#N/A</v>
      </c>
      <c r="V31" s="18" t="e">
        <f>VLOOKUP(D31,F10数据库!A:T,15,0)</f>
        <v>#N/A</v>
      </c>
      <c r="W31" s="18"/>
      <c r="X31" s="18" t="e" cm="1">
        <f t="array" ref="X31">_xlfn.IFS(I31="Y",VLOOKUP(D31,F10数据库!A:T,16,0),I31="N",VLOOKUP(D31,F10数据库!A:T,16,0))</f>
        <v>#N/A</v>
      </c>
      <c r="Y31" s="18" t="e" cm="1">
        <f t="array" ref="Y31">_xlfn.IFS(I31="Y",VLOOKUP(D31,F10数据库!A:T,17,0),I31="N",0)</f>
        <v>#N/A</v>
      </c>
      <c r="Z31" s="19" t="e" cm="1">
        <f t="array" ref="Z31">_xlfn.IFS(I31="Y",VLOOKUP(D31,F10数据库!A:T,18,0),I31="N",0)*C31</f>
        <v>#N/A</v>
      </c>
      <c r="AA31" s="18" t="e" cm="1">
        <f t="array" ref="AA31">_xlfn.IFS(I31="Y",VLOOKUP(D31,F10数据库!A:T,19,0),I31="N",VLOOKUP(D31,F10数据库!A:T,19,0))</f>
        <v>#N/A</v>
      </c>
      <c r="AB31" s="18" t="e" cm="1">
        <f t="array" ref="AB31">_xlfn.IFS(I31="Y",VLOOKUP(D31,F10数据库!A:T,20,0),I31="N",VLOOKUP(D31,F10数据库!A:T,20,0))</f>
        <v>#N/A</v>
      </c>
      <c r="AC31" s="18"/>
    </row>
    <row r="32" spans="1:29" x14ac:dyDescent="0.25">
      <c r="A32" s="22"/>
      <c r="B32" s="3"/>
      <c r="C32" s="3"/>
      <c r="D32" s="3"/>
      <c r="E32" s="18" t="e">
        <f t="shared" si="4"/>
        <v>#VALUE!</v>
      </c>
      <c r="F32" s="18" t="str">
        <f t="shared" si="5"/>
        <v/>
      </c>
      <c r="G32" s="18" t="str">
        <f t="shared" si="6"/>
        <v/>
      </c>
      <c r="H32" s="18" t="str">
        <f t="shared" si="7"/>
        <v/>
      </c>
      <c r="I32" s="18" t="str">
        <f t="shared" si="8"/>
        <v/>
      </c>
      <c r="J32" s="18" t="e">
        <f>VLOOKUP(D32,F10数据库!A:T,7,0)</f>
        <v>#N/A</v>
      </c>
      <c r="K32" s="18" t="e">
        <f>VLOOKUP(D32,F10数据库!A:T,8,0)</f>
        <v>#N/A</v>
      </c>
      <c r="L32" s="18" t="e" cm="1">
        <f t="array" ref="L32">_xlfn.IFS(E32=1,100,E32=2,150,E32=3,200)</f>
        <v>#VALUE!</v>
      </c>
      <c r="M32" s="18" t="e" cm="1">
        <f t="array" ref="M32">_xlfn.IFS(F32="A",50,F32="B",100,F32="C",150,F32="D",200)</f>
        <v>#N/A</v>
      </c>
      <c r="N32" s="19" t="e">
        <f t="shared" si="9"/>
        <v>#VALUE!</v>
      </c>
      <c r="O32" s="18" t="e">
        <f>VLOOKUP(D32,F10数据库!A:T,9,0)</f>
        <v>#N/A</v>
      </c>
      <c r="P32" s="18" t="e">
        <f>VLOOKUP(G32,F10数据库!V:W,2,0)</f>
        <v>#N/A</v>
      </c>
      <c r="Q32" s="18"/>
      <c r="R32" s="18" t="e">
        <f>VLOOKUP(D32,F10数据库!A:T,11,0)</f>
        <v>#N/A</v>
      </c>
      <c r="S32" s="18" t="e">
        <f>VLOOKUP(D32,F10数据库!A:T,12,0)</f>
        <v>#N/A</v>
      </c>
      <c r="T32" s="19" t="e">
        <f>VLOOKUP(D32,F10数据库!A:T,13,0)*C32</f>
        <v>#N/A</v>
      </c>
      <c r="U32" s="18" t="e">
        <f>VLOOKUP(D32,F10数据库!A:T,14,0)</f>
        <v>#N/A</v>
      </c>
      <c r="V32" s="18" t="e">
        <f>VLOOKUP(D32,F10数据库!A:T,15,0)</f>
        <v>#N/A</v>
      </c>
      <c r="W32" s="18"/>
      <c r="X32" s="18" t="e" cm="1">
        <f t="array" ref="X32">_xlfn.IFS(I32="Y",VLOOKUP(D32,F10数据库!A:T,16,0),I32="N",VLOOKUP(D32,F10数据库!A:T,16,0))</f>
        <v>#N/A</v>
      </c>
      <c r="Y32" s="18" t="e" cm="1">
        <f t="array" ref="Y32">_xlfn.IFS(I32="Y",VLOOKUP(D32,F10数据库!A:T,17,0),I32="N",0)</f>
        <v>#N/A</v>
      </c>
      <c r="Z32" s="19" t="e" cm="1">
        <f t="array" ref="Z32">_xlfn.IFS(I32="Y",VLOOKUP(D32,F10数据库!A:T,18,0),I32="N",0)*C32</f>
        <v>#N/A</v>
      </c>
      <c r="AA32" s="18" t="e" cm="1">
        <f t="array" ref="AA32">_xlfn.IFS(I32="Y",VLOOKUP(D32,F10数据库!A:T,19,0),I32="N",VLOOKUP(D32,F10数据库!A:T,19,0))</f>
        <v>#N/A</v>
      </c>
      <c r="AB32" s="18" t="e" cm="1">
        <f t="array" ref="AB32">_xlfn.IFS(I32="Y",VLOOKUP(D32,F10数据库!A:T,20,0),I32="N",VLOOKUP(D32,F10数据库!A:T,20,0))</f>
        <v>#N/A</v>
      </c>
      <c r="AC32" s="18"/>
    </row>
    <row r="33" spans="1:29" x14ac:dyDescent="0.25">
      <c r="A33" s="22"/>
      <c r="B33" s="3"/>
      <c r="C33" s="3"/>
      <c r="D33" s="3"/>
      <c r="E33" s="18" t="e">
        <f t="shared" si="4"/>
        <v>#VALUE!</v>
      </c>
      <c r="F33" s="18" t="str">
        <f t="shared" si="5"/>
        <v/>
      </c>
      <c r="G33" s="18" t="str">
        <f t="shared" si="6"/>
        <v/>
      </c>
      <c r="H33" s="18" t="str">
        <f t="shared" si="7"/>
        <v/>
      </c>
      <c r="I33" s="18" t="str">
        <f t="shared" si="8"/>
        <v/>
      </c>
      <c r="J33" s="18" t="e">
        <f>VLOOKUP(D33,F10数据库!A:T,7,0)</f>
        <v>#N/A</v>
      </c>
      <c r="K33" s="18" t="e">
        <f>VLOOKUP(D33,F10数据库!A:T,8,0)</f>
        <v>#N/A</v>
      </c>
      <c r="L33" s="18" t="e" cm="1">
        <f t="array" ref="L33">_xlfn.IFS(E33=1,100,E33=2,150,E33=3,200)</f>
        <v>#VALUE!</v>
      </c>
      <c r="M33" s="18" t="e" cm="1">
        <f t="array" ref="M33">_xlfn.IFS(F33="A",50,F33="B",100,F33="C",150,F33="D",200)</f>
        <v>#N/A</v>
      </c>
      <c r="N33" s="19" t="e">
        <f t="shared" si="9"/>
        <v>#VALUE!</v>
      </c>
      <c r="O33" s="18" t="e">
        <f>VLOOKUP(D33,F10数据库!A:T,9,0)</f>
        <v>#N/A</v>
      </c>
      <c r="P33" s="18" t="e">
        <f>VLOOKUP(G33,F10数据库!V:W,2,0)</f>
        <v>#N/A</v>
      </c>
      <c r="Q33" s="18"/>
      <c r="R33" s="18" t="e">
        <f>VLOOKUP(D33,F10数据库!A:T,11,0)</f>
        <v>#N/A</v>
      </c>
      <c r="S33" s="18" t="e">
        <f>VLOOKUP(D33,F10数据库!A:T,12,0)</f>
        <v>#N/A</v>
      </c>
      <c r="T33" s="19" t="e">
        <f>VLOOKUP(D33,F10数据库!A:T,13,0)*C33</f>
        <v>#N/A</v>
      </c>
      <c r="U33" s="18" t="e">
        <f>VLOOKUP(D33,F10数据库!A:T,14,0)</f>
        <v>#N/A</v>
      </c>
      <c r="V33" s="18" t="e">
        <f>VLOOKUP(D33,F10数据库!A:T,15,0)</f>
        <v>#N/A</v>
      </c>
      <c r="W33" s="18"/>
      <c r="X33" s="18" t="e" cm="1">
        <f t="array" ref="X33">_xlfn.IFS(I33="Y",VLOOKUP(D33,F10数据库!A:T,16,0),I33="N",VLOOKUP(D33,F10数据库!A:T,16,0))</f>
        <v>#N/A</v>
      </c>
      <c r="Y33" s="18" t="e" cm="1">
        <f t="array" ref="Y33">_xlfn.IFS(I33="Y",VLOOKUP(D33,F10数据库!A:T,17,0),I33="N",0)</f>
        <v>#N/A</v>
      </c>
      <c r="Z33" s="19" t="e" cm="1">
        <f t="array" ref="Z33">_xlfn.IFS(I33="Y",VLOOKUP(D33,F10数据库!A:T,18,0),I33="N",0)*C33</f>
        <v>#N/A</v>
      </c>
      <c r="AA33" s="18" t="e" cm="1">
        <f t="array" ref="AA33">_xlfn.IFS(I33="Y",VLOOKUP(D33,F10数据库!A:T,19,0),I33="N",VLOOKUP(D33,F10数据库!A:T,19,0))</f>
        <v>#N/A</v>
      </c>
      <c r="AB33" s="18" t="e" cm="1">
        <f t="array" ref="AB33">_xlfn.IFS(I33="Y",VLOOKUP(D33,F10数据库!A:T,20,0),I33="N",VLOOKUP(D33,F10数据库!A:T,20,0))</f>
        <v>#N/A</v>
      </c>
      <c r="AC33" s="18"/>
    </row>
    <row r="34" spans="1:29" x14ac:dyDescent="0.25">
      <c r="A34" s="22"/>
      <c r="B34" s="3"/>
      <c r="C34" s="3"/>
      <c r="D34" s="3"/>
      <c r="E34" s="18" t="e">
        <f t="shared" si="4"/>
        <v>#VALUE!</v>
      </c>
      <c r="F34" s="18" t="str">
        <f t="shared" si="5"/>
        <v/>
      </c>
      <c r="G34" s="18" t="str">
        <f t="shared" si="6"/>
        <v/>
      </c>
      <c r="H34" s="18" t="str">
        <f t="shared" si="7"/>
        <v/>
      </c>
      <c r="I34" s="18" t="str">
        <f t="shared" si="8"/>
        <v/>
      </c>
      <c r="J34" s="18" t="e">
        <f>VLOOKUP(D34,F10数据库!A:T,7,0)</f>
        <v>#N/A</v>
      </c>
      <c r="K34" s="18" t="e">
        <f>VLOOKUP(D34,F10数据库!A:T,8,0)</f>
        <v>#N/A</v>
      </c>
      <c r="L34" s="18" t="e" cm="1">
        <f t="array" ref="L34">_xlfn.IFS(E34=1,100,E34=2,150,E34=3,200)</f>
        <v>#VALUE!</v>
      </c>
      <c r="M34" s="18" t="e" cm="1">
        <f t="array" ref="M34">_xlfn.IFS(F34="A",50,F34="B",100,F34="C",150,F34="D",200)</f>
        <v>#N/A</v>
      </c>
      <c r="N34" s="19" t="e">
        <f t="shared" si="9"/>
        <v>#VALUE!</v>
      </c>
      <c r="O34" s="18" t="e">
        <f>VLOOKUP(D34,F10数据库!A:T,9,0)</f>
        <v>#N/A</v>
      </c>
      <c r="P34" s="18" t="e">
        <f>VLOOKUP(G34,F10数据库!V:W,2,0)</f>
        <v>#N/A</v>
      </c>
      <c r="Q34" s="18"/>
      <c r="R34" s="18" t="e">
        <f>VLOOKUP(D34,F10数据库!A:T,11,0)</f>
        <v>#N/A</v>
      </c>
      <c r="S34" s="18" t="e">
        <f>VLOOKUP(D34,F10数据库!A:T,12,0)</f>
        <v>#N/A</v>
      </c>
      <c r="T34" s="19" t="e">
        <f>VLOOKUP(D34,F10数据库!A:T,13,0)*C34</f>
        <v>#N/A</v>
      </c>
      <c r="U34" s="18" t="e">
        <f>VLOOKUP(D34,F10数据库!A:T,14,0)</f>
        <v>#N/A</v>
      </c>
      <c r="V34" s="18" t="e">
        <f>VLOOKUP(D34,F10数据库!A:T,15,0)</f>
        <v>#N/A</v>
      </c>
      <c r="W34" s="18"/>
      <c r="X34" s="18" t="e" cm="1">
        <f t="array" ref="X34">_xlfn.IFS(I34="Y",VLOOKUP(D34,F10数据库!A:T,16,0),I34="N",VLOOKUP(D34,F10数据库!A:T,16,0))</f>
        <v>#N/A</v>
      </c>
      <c r="Y34" s="18" t="e" cm="1">
        <f t="array" ref="Y34">_xlfn.IFS(I34="Y",VLOOKUP(D34,F10数据库!A:T,17,0),I34="N",0)</f>
        <v>#N/A</v>
      </c>
      <c r="Z34" s="19" t="e" cm="1">
        <f t="array" ref="Z34">_xlfn.IFS(I34="Y",VLOOKUP(D34,F10数据库!A:T,18,0),I34="N",0)*C34</f>
        <v>#N/A</v>
      </c>
      <c r="AA34" s="18" t="e" cm="1">
        <f t="array" ref="AA34">_xlfn.IFS(I34="Y",VLOOKUP(D34,F10数据库!A:T,19,0),I34="N",VLOOKUP(D34,F10数据库!A:T,19,0))</f>
        <v>#N/A</v>
      </c>
      <c r="AB34" s="18" t="e" cm="1">
        <f t="array" ref="AB34">_xlfn.IFS(I34="Y",VLOOKUP(D34,F10数据库!A:T,20,0),I34="N",VLOOKUP(D34,F10数据库!A:T,20,0))</f>
        <v>#N/A</v>
      </c>
      <c r="AC34" s="18"/>
    </row>
    <row r="35" spans="1:29" x14ac:dyDescent="0.25">
      <c r="A35" s="22"/>
      <c r="B35" s="3"/>
      <c r="C35" s="3"/>
      <c r="D35" s="3"/>
      <c r="E35" s="18" t="e">
        <f t="shared" si="4"/>
        <v>#VALUE!</v>
      </c>
      <c r="F35" s="18" t="str">
        <f t="shared" si="5"/>
        <v/>
      </c>
      <c r="G35" s="18" t="str">
        <f t="shared" si="6"/>
        <v/>
      </c>
      <c r="H35" s="18" t="str">
        <f t="shared" si="7"/>
        <v/>
      </c>
      <c r="I35" s="18" t="str">
        <f t="shared" si="8"/>
        <v/>
      </c>
      <c r="J35" s="18" t="e">
        <f>VLOOKUP(D35,F10数据库!A:T,7,0)</f>
        <v>#N/A</v>
      </c>
      <c r="K35" s="18" t="e">
        <f>VLOOKUP(D35,F10数据库!A:T,8,0)</f>
        <v>#N/A</v>
      </c>
      <c r="L35" s="18" t="e" cm="1">
        <f t="array" ref="L35">_xlfn.IFS(E35=1,100,E35=2,150,E35=3,200)</f>
        <v>#VALUE!</v>
      </c>
      <c r="M35" s="18" t="e" cm="1">
        <f t="array" ref="M35">_xlfn.IFS(F35="A",50,F35="B",100,F35="C",150,F35="D",200)</f>
        <v>#N/A</v>
      </c>
      <c r="N35" s="19" t="e">
        <f t="shared" si="9"/>
        <v>#VALUE!</v>
      </c>
      <c r="O35" s="18" t="e">
        <f>VLOOKUP(D35,F10数据库!A:T,9,0)</f>
        <v>#N/A</v>
      </c>
      <c r="P35" s="18" t="e">
        <f>VLOOKUP(G35,F10数据库!V:W,2,0)</f>
        <v>#N/A</v>
      </c>
      <c r="Q35" s="18"/>
      <c r="R35" s="18" t="e">
        <f>VLOOKUP(D35,F10数据库!A:T,11,0)</f>
        <v>#N/A</v>
      </c>
      <c r="S35" s="18" t="e">
        <f>VLOOKUP(D35,F10数据库!A:T,12,0)</f>
        <v>#N/A</v>
      </c>
      <c r="T35" s="19" t="e">
        <f>VLOOKUP(D35,F10数据库!A:T,13,0)*C35</f>
        <v>#N/A</v>
      </c>
      <c r="U35" s="18" t="e">
        <f>VLOOKUP(D35,F10数据库!A:T,14,0)</f>
        <v>#N/A</v>
      </c>
      <c r="V35" s="18" t="e">
        <f>VLOOKUP(D35,F10数据库!A:T,15,0)</f>
        <v>#N/A</v>
      </c>
      <c r="W35" s="18"/>
      <c r="X35" s="18" t="e" cm="1">
        <f t="array" ref="X35">_xlfn.IFS(I35="Y",VLOOKUP(D35,F10数据库!A:T,16,0),I35="N",VLOOKUP(D35,F10数据库!A:T,16,0))</f>
        <v>#N/A</v>
      </c>
      <c r="Y35" s="18" t="e" cm="1">
        <f t="array" ref="Y35">_xlfn.IFS(I35="Y",VLOOKUP(D35,F10数据库!A:T,17,0),I35="N",0)</f>
        <v>#N/A</v>
      </c>
      <c r="Z35" s="19" t="e" cm="1">
        <f t="array" ref="Z35">_xlfn.IFS(I35="Y",VLOOKUP(D35,F10数据库!A:T,18,0),I35="N",0)*C35</f>
        <v>#N/A</v>
      </c>
      <c r="AA35" s="18" t="e" cm="1">
        <f t="array" ref="AA35">_xlfn.IFS(I35="Y",VLOOKUP(D35,F10数据库!A:T,19,0),I35="N",VLOOKUP(D35,F10数据库!A:T,19,0))</f>
        <v>#N/A</v>
      </c>
      <c r="AB35" s="18" t="e" cm="1">
        <f t="array" ref="AB35">_xlfn.IFS(I35="Y",VLOOKUP(D35,F10数据库!A:T,20,0),I35="N",VLOOKUP(D35,F10数据库!A:T,20,0))</f>
        <v>#N/A</v>
      </c>
      <c r="AC35" s="18"/>
    </row>
    <row r="36" spans="1:29" x14ac:dyDescent="0.25">
      <c r="A36" s="22"/>
      <c r="B36" s="3"/>
      <c r="C36" s="3"/>
      <c r="D36" s="3"/>
      <c r="E36" s="18" t="e">
        <f t="shared" si="4"/>
        <v>#VALUE!</v>
      </c>
      <c r="F36" s="18" t="str">
        <f t="shared" si="5"/>
        <v/>
      </c>
      <c r="G36" s="18" t="str">
        <f t="shared" si="6"/>
        <v/>
      </c>
      <c r="H36" s="18" t="str">
        <f t="shared" si="7"/>
        <v/>
      </c>
      <c r="I36" s="18" t="str">
        <f t="shared" si="8"/>
        <v/>
      </c>
      <c r="J36" s="18" t="e">
        <f>VLOOKUP(D36,F10数据库!A:T,7,0)</f>
        <v>#N/A</v>
      </c>
      <c r="K36" s="18" t="e">
        <f>VLOOKUP(D36,F10数据库!A:T,8,0)</f>
        <v>#N/A</v>
      </c>
      <c r="L36" s="18" t="e" cm="1">
        <f t="array" ref="L36">_xlfn.IFS(E36=1,100,E36=2,150,E36=3,200)</f>
        <v>#VALUE!</v>
      </c>
      <c r="M36" s="18" t="e" cm="1">
        <f t="array" ref="M36">_xlfn.IFS(F36="A",50,F36="B",100,F36="C",150,F36="D",200)</f>
        <v>#N/A</v>
      </c>
      <c r="N36" s="19" t="e">
        <f t="shared" si="9"/>
        <v>#VALUE!</v>
      </c>
      <c r="O36" s="18" t="e">
        <f>VLOOKUP(D36,F10数据库!A:T,9,0)</f>
        <v>#N/A</v>
      </c>
      <c r="P36" s="18" t="e">
        <f>VLOOKUP(G36,F10数据库!V:W,2,0)</f>
        <v>#N/A</v>
      </c>
      <c r="Q36" s="18"/>
      <c r="R36" s="18" t="e">
        <f>VLOOKUP(D36,F10数据库!A:T,11,0)</f>
        <v>#N/A</v>
      </c>
      <c r="S36" s="18" t="e">
        <f>VLOOKUP(D36,F10数据库!A:T,12,0)</f>
        <v>#N/A</v>
      </c>
      <c r="T36" s="19" t="e">
        <f>VLOOKUP(D36,F10数据库!A:T,13,0)*C36</f>
        <v>#N/A</v>
      </c>
      <c r="U36" s="18" t="e">
        <f>VLOOKUP(D36,F10数据库!A:T,14,0)</f>
        <v>#N/A</v>
      </c>
      <c r="V36" s="18" t="e">
        <f>VLOOKUP(D36,F10数据库!A:T,15,0)</f>
        <v>#N/A</v>
      </c>
      <c r="W36" s="18"/>
      <c r="X36" s="18" t="e" cm="1">
        <f t="array" ref="X36">_xlfn.IFS(I36="Y",VLOOKUP(D36,F10数据库!A:T,16,0),I36="N",VLOOKUP(D36,F10数据库!A:T,16,0))</f>
        <v>#N/A</v>
      </c>
      <c r="Y36" s="18" t="e" cm="1">
        <f t="array" ref="Y36">_xlfn.IFS(I36="Y",VLOOKUP(D36,F10数据库!A:T,17,0),I36="N",0)</f>
        <v>#N/A</v>
      </c>
      <c r="Z36" s="19" t="e" cm="1">
        <f t="array" ref="Z36">_xlfn.IFS(I36="Y",VLOOKUP(D36,F10数据库!A:T,18,0),I36="N",0)*C36</f>
        <v>#N/A</v>
      </c>
      <c r="AA36" s="18" t="e" cm="1">
        <f t="array" ref="AA36">_xlfn.IFS(I36="Y",VLOOKUP(D36,F10数据库!A:T,19,0),I36="N",VLOOKUP(D36,F10数据库!A:T,19,0))</f>
        <v>#N/A</v>
      </c>
      <c r="AB36" s="18" t="e" cm="1">
        <f t="array" ref="AB36">_xlfn.IFS(I36="Y",VLOOKUP(D36,F10数据库!A:T,20,0),I36="N",VLOOKUP(D36,F10数据库!A:T,20,0))</f>
        <v>#N/A</v>
      </c>
      <c r="AC36" s="18"/>
    </row>
    <row r="37" spans="1:29" x14ac:dyDescent="0.25">
      <c r="A37" s="22"/>
      <c r="B37" s="3"/>
      <c r="C37" s="3"/>
      <c r="D37" s="3"/>
      <c r="E37" s="18" t="e">
        <f t="shared" si="4"/>
        <v>#VALUE!</v>
      </c>
      <c r="F37" s="18" t="str">
        <f t="shared" si="5"/>
        <v/>
      </c>
      <c r="G37" s="18" t="str">
        <f t="shared" si="6"/>
        <v/>
      </c>
      <c r="H37" s="18" t="str">
        <f t="shared" si="7"/>
        <v/>
      </c>
      <c r="I37" s="18" t="str">
        <f t="shared" si="8"/>
        <v/>
      </c>
      <c r="J37" s="18" t="e">
        <f>VLOOKUP(D37,F10数据库!A:T,7,0)</f>
        <v>#N/A</v>
      </c>
      <c r="K37" s="18" t="e">
        <f>VLOOKUP(D37,F10数据库!A:T,8,0)</f>
        <v>#N/A</v>
      </c>
      <c r="L37" s="18" t="e" cm="1">
        <f t="array" ref="L37">_xlfn.IFS(E37=1,100,E37=2,150,E37=3,200)</f>
        <v>#VALUE!</v>
      </c>
      <c r="M37" s="18" t="e" cm="1">
        <f t="array" ref="M37">_xlfn.IFS(F37="A",50,F37="B",100,F37="C",150,F37="D",200)</f>
        <v>#N/A</v>
      </c>
      <c r="N37" s="19" t="e">
        <f t="shared" si="9"/>
        <v>#VALUE!</v>
      </c>
      <c r="O37" s="18" t="e">
        <f>VLOOKUP(D37,F10数据库!A:T,9,0)</f>
        <v>#N/A</v>
      </c>
      <c r="P37" s="18" t="e">
        <f>VLOOKUP(G37,F10数据库!V:W,2,0)</f>
        <v>#N/A</v>
      </c>
      <c r="Q37" s="18"/>
      <c r="R37" s="18" t="e">
        <f>VLOOKUP(D37,F10数据库!A:T,11,0)</f>
        <v>#N/A</v>
      </c>
      <c r="S37" s="18" t="e">
        <f>VLOOKUP(D37,F10数据库!A:T,12,0)</f>
        <v>#N/A</v>
      </c>
      <c r="T37" s="19" t="e">
        <f>VLOOKUP(D37,F10数据库!A:T,13,0)*C37</f>
        <v>#N/A</v>
      </c>
      <c r="U37" s="18" t="e">
        <f>VLOOKUP(D37,F10数据库!A:T,14,0)</f>
        <v>#N/A</v>
      </c>
      <c r="V37" s="18" t="e">
        <f>VLOOKUP(D37,F10数据库!A:T,15,0)</f>
        <v>#N/A</v>
      </c>
      <c r="W37" s="18"/>
      <c r="X37" s="18" t="e" cm="1">
        <f t="array" ref="X37">_xlfn.IFS(I37="Y",VLOOKUP(D37,F10数据库!A:T,16,0),I37="N",VLOOKUP(D37,F10数据库!A:T,16,0))</f>
        <v>#N/A</v>
      </c>
      <c r="Y37" s="18" t="e" cm="1">
        <f t="array" ref="Y37">_xlfn.IFS(I37="Y",VLOOKUP(D37,F10数据库!A:T,17,0),I37="N",0)</f>
        <v>#N/A</v>
      </c>
      <c r="Z37" s="19" t="e" cm="1">
        <f t="array" ref="Z37">_xlfn.IFS(I37="Y",VLOOKUP(D37,F10数据库!A:T,18,0),I37="N",0)*C37</f>
        <v>#N/A</v>
      </c>
      <c r="AA37" s="18" t="e" cm="1">
        <f t="array" ref="AA37">_xlfn.IFS(I37="Y",VLOOKUP(D37,F10数据库!A:T,19,0),I37="N",VLOOKUP(D37,F10数据库!A:T,19,0))</f>
        <v>#N/A</v>
      </c>
      <c r="AB37" s="18" t="e" cm="1">
        <f t="array" ref="AB37">_xlfn.IFS(I37="Y",VLOOKUP(D37,F10数据库!A:T,20,0),I37="N",VLOOKUP(D37,F10数据库!A:T,20,0))</f>
        <v>#N/A</v>
      </c>
      <c r="AC37" s="18"/>
    </row>
    <row r="38" spans="1:29" x14ac:dyDescent="0.25">
      <c r="A38" s="22"/>
      <c r="B38" s="3"/>
      <c r="C38" s="3"/>
      <c r="D38" s="3"/>
      <c r="E38" s="18" t="e">
        <f t="shared" si="4"/>
        <v>#VALUE!</v>
      </c>
      <c r="F38" s="18" t="str">
        <f t="shared" si="5"/>
        <v/>
      </c>
      <c r="G38" s="18" t="str">
        <f t="shared" si="6"/>
        <v/>
      </c>
      <c r="H38" s="18" t="str">
        <f t="shared" si="7"/>
        <v/>
      </c>
      <c r="I38" s="18" t="str">
        <f t="shared" si="8"/>
        <v/>
      </c>
      <c r="J38" s="18" t="e">
        <f>VLOOKUP(D38,F10数据库!A:T,7,0)</f>
        <v>#N/A</v>
      </c>
      <c r="K38" s="18" t="e">
        <f>VLOOKUP(D38,F10数据库!A:T,8,0)</f>
        <v>#N/A</v>
      </c>
      <c r="L38" s="18" t="e" cm="1">
        <f t="array" ref="L38">_xlfn.IFS(E38=1,100,E38=2,150,E38=3,200)</f>
        <v>#VALUE!</v>
      </c>
      <c r="M38" s="18" t="e" cm="1">
        <f t="array" ref="M38">_xlfn.IFS(F38="A",50,F38="B",100,F38="C",150,F38="D",200)</f>
        <v>#N/A</v>
      </c>
      <c r="N38" s="19" t="e">
        <f t="shared" si="9"/>
        <v>#VALUE!</v>
      </c>
      <c r="O38" s="18" t="e">
        <f>VLOOKUP(D38,F10数据库!A:T,9,0)</f>
        <v>#N/A</v>
      </c>
      <c r="P38" s="18" t="e">
        <f>VLOOKUP(G38,F10数据库!V:W,2,0)</f>
        <v>#N/A</v>
      </c>
      <c r="Q38" s="18"/>
      <c r="R38" s="18" t="e">
        <f>VLOOKUP(D38,F10数据库!A:T,11,0)</f>
        <v>#N/A</v>
      </c>
      <c r="S38" s="18" t="e">
        <f>VLOOKUP(D38,F10数据库!A:T,12,0)</f>
        <v>#N/A</v>
      </c>
      <c r="T38" s="19" t="e">
        <f>VLOOKUP(D38,F10数据库!A:T,13,0)*C38</f>
        <v>#N/A</v>
      </c>
      <c r="U38" s="18" t="e">
        <f>VLOOKUP(D38,F10数据库!A:T,14,0)</f>
        <v>#N/A</v>
      </c>
      <c r="V38" s="18" t="e">
        <f>VLOOKUP(D38,F10数据库!A:T,15,0)</f>
        <v>#N/A</v>
      </c>
      <c r="W38" s="18"/>
      <c r="X38" s="18" t="e" cm="1">
        <f t="array" ref="X38">_xlfn.IFS(I38="Y",VLOOKUP(D38,F10数据库!A:T,16,0),I38="N",VLOOKUP(D38,F10数据库!A:T,16,0))</f>
        <v>#N/A</v>
      </c>
      <c r="Y38" s="18" t="e" cm="1">
        <f t="array" ref="Y38">_xlfn.IFS(I38="Y",VLOOKUP(D38,F10数据库!A:T,17,0),I38="N",0)</f>
        <v>#N/A</v>
      </c>
      <c r="Z38" s="19" t="e" cm="1">
        <f t="array" ref="Z38">_xlfn.IFS(I38="Y",VLOOKUP(D38,F10数据库!A:T,18,0),I38="N",0)*C38</f>
        <v>#N/A</v>
      </c>
      <c r="AA38" s="18" t="e" cm="1">
        <f t="array" ref="AA38">_xlfn.IFS(I38="Y",VLOOKUP(D38,F10数据库!A:T,19,0),I38="N",VLOOKUP(D38,F10数据库!A:T,19,0))</f>
        <v>#N/A</v>
      </c>
      <c r="AB38" s="18" t="e" cm="1">
        <f t="array" ref="AB38">_xlfn.IFS(I38="Y",VLOOKUP(D38,F10数据库!A:T,20,0),I38="N",VLOOKUP(D38,F10数据库!A:T,20,0))</f>
        <v>#N/A</v>
      </c>
      <c r="AC38" s="18"/>
    </row>
    <row r="39" spans="1:29" x14ac:dyDescent="0.25">
      <c r="A39" s="22"/>
      <c r="B39" s="3"/>
      <c r="C39" s="3"/>
      <c r="D39" s="3"/>
      <c r="E39" s="18" t="e">
        <f t="shared" si="4"/>
        <v>#VALUE!</v>
      </c>
      <c r="F39" s="18" t="str">
        <f t="shared" si="5"/>
        <v/>
      </c>
      <c r="G39" s="18" t="str">
        <f t="shared" si="6"/>
        <v/>
      </c>
      <c r="H39" s="18" t="str">
        <f t="shared" si="7"/>
        <v/>
      </c>
      <c r="I39" s="18" t="str">
        <f t="shared" si="8"/>
        <v/>
      </c>
      <c r="J39" s="18" t="e">
        <f>VLOOKUP(D39,F10数据库!A:T,7,0)</f>
        <v>#N/A</v>
      </c>
      <c r="K39" s="18" t="e">
        <f>VLOOKUP(D39,F10数据库!A:T,8,0)</f>
        <v>#N/A</v>
      </c>
      <c r="L39" s="18" t="e" cm="1">
        <f t="array" ref="L39">_xlfn.IFS(E39=1,100,E39=2,150,E39=3,200)</f>
        <v>#VALUE!</v>
      </c>
      <c r="M39" s="18" t="e" cm="1">
        <f t="array" ref="M39">_xlfn.IFS(F39="A",50,F39="B",100,F39="C",150,F39="D",200)</f>
        <v>#N/A</v>
      </c>
      <c r="N39" s="19" t="e">
        <f t="shared" si="9"/>
        <v>#VALUE!</v>
      </c>
      <c r="O39" s="18" t="e">
        <f>VLOOKUP(D39,F10数据库!A:T,9,0)</f>
        <v>#N/A</v>
      </c>
      <c r="P39" s="18" t="e">
        <f>VLOOKUP(G39,F10数据库!V:W,2,0)</f>
        <v>#N/A</v>
      </c>
      <c r="Q39" s="18"/>
      <c r="R39" s="18" t="e">
        <f>VLOOKUP(D39,F10数据库!A:T,11,0)</f>
        <v>#N/A</v>
      </c>
      <c r="S39" s="18" t="e">
        <f>VLOOKUP(D39,F10数据库!A:T,12,0)</f>
        <v>#N/A</v>
      </c>
      <c r="T39" s="19" t="e">
        <f>VLOOKUP(D39,F10数据库!A:T,13,0)*C39</f>
        <v>#N/A</v>
      </c>
      <c r="U39" s="18" t="e">
        <f>VLOOKUP(D39,F10数据库!A:T,14,0)</f>
        <v>#N/A</v>
      </c>
      <c r="V39" s="18" t="e">
        <f>VLOOKUP(D39,F10数据库!A:T,15,0)</f>
        <v>#N/A</v>
      </c>
      <c r="W39" s="18"/>
      <c r="X39" s="18" t="e" cm="1">
        <f t="array" ref="X39">_xlfn.IFS(I39="Y",VLOOKUP(D39,F10数据库!A:T,16,0),I39="N",VLOOKUP(D39,F10数据库!A:T,16,0))</f>
        <v>#N/A</v>
      </c>
      <c r="Y39" s="18" t="e" cm="1">
        <f t="array" ref="Y39">_xlfn.IFS(I39="Y",VLOOKUP(D39,F10数据库!A:T,17,0),I39="N",0)</f>
        <v>#N/A</v>
      </c>
      <c r="Z39" s="19" t="e" cm="1">
        <f t="array" ref="Z39">_xlfn.IFS(I39="Y",VLOOKUP(D39,F10数据库!A:T,18,0),I39="N",0)*C39</f>
        <v>#N/A</v>
      </c>
      <c r="AA39" s="18" t="e" cm="1">
        <f t="array" ref="AA39">_xlfn.IFS(I39="Y",VLOOKUP(D39,F10数据库!A:T,19,0),I39="N",VLOOKUP(D39,F10数据库!A:T,19,0))</f>
        <v>#N/A</v>
      </c>
      <c r="AB39" s="18" t="e" cm="1">
        <f t="array" ref="AB39">_xlfn.IFS(I39="Y",VLOOKUP(D39,F10数据库!A:T,20,0),I39="N",VLOOKUP(D39,F10数据库!A:T,20,0))</f>
        <v>#N/A</v>
      </c>
      <c r="AC39" s="18"/>
    </row>
    <row r="40" spans="1:29" x14ac:dyDescent="0.25">
      <c r="A40" s="22"/>
      <c r="B40" s="3"/>
      <c r="C40" s="3"/>
      <c r="D40" s="3"/>
      <c r="E40" s="18" t="e">
        <f t="shared" si="4"/>
        <v>#VALUE!</v>
      </c>
      <c r="F40" s="18" t="str">
        <f t="shared" si="5"/>
        <v/>
      </c>
      <c r="G40" s="18" t="str">
        <f t="shared" si="6"/>
        <v/>
      </c>
      <c r="H40" s="18" t="str">
        <f t="shared" si="7"/>
        <v/>
      </c>
      <c r="I40" s="18" t="str">
        <f t="shared" si="8"/>
        <v/>
      </c>
      <c r="J40" s="18" t="e">
        <f>VLOOKUP(D40,F10数据库!A:T,7,0)</f>
        <v>#N/A</v>
      </c>
      <c r="K40" s="18" t="e">
        <f>VLOOKUP(D40,F10数据库!A:T,8,0)</f>
        <v>#N/A</v>
      </c>
      <c r="L40" s="18" t="e" cm="1">
        <f t="array" ref="L40">_xlfn.IFS(E40=1,100,E40=2,150,E40=3,200)</f>
        <v>#VALUE!</v>
      </c>
      <c r="M40" s="18" t="e" cm="1">
        <f t="array" ref="M40">_xlfn.IFS(F40="A",50,F40="B",100,F40="C",150,F40="D",200)</f>
        <v>#N/A</v>
      </c>
      <c r="N40" s="19" t="e">
        <f t="shared" si="9"/>
        <v>#VALUE!</v>
      </c>
      <c r="O40" s="18" t="e">
        <f>VLOOKUP(D40,F10数据库!A:T,9,0)</f>
        <v>#N/A</v>
      </c>
      <c r="P40" s="18" t="e">
        <f>VLOOKUP(G40,F10数据库!V:W,2,0)</f>
        <v>#N/A</v>
      </c>
      <c r="Q40" s="18"/>
      <c r="R40" s="18" t="e">
        <f>VLOOKUP(D40,F10数据库!A:T,11,0)</f>
        <v>#N/A</v>
      </c>
      <c r="S40" s="18" t="e">
        <f>VLOOKUP(D40,F10数据库!A:T,12,0)</f>
        <v>#N/A</v>
      </c>
      <c r="T40" s="19" t="e">
        <f>VLOOKUP(D40,F10数据库!A:T,13,0)*C40</f>
        <v>#N/A</v>
      </c>
      <c r="U40" s="18" t="e">
        <f>VLOOKUP(D40,F10数据库!A:T,14,0)</f>
        <v>#N/A</v>
      </c>
      <c r="V40" s="18" t="e">
        <f>VLOOKUP(D40,F10数据库!A:T,15,0)</f>
        <v>#N/A</v>
      </c>
      <c r="W40" s="18"/>
      <c r="X40" s="18" t="e" cm="1">
        <f t="array" ref="X40">_xlfn.IFS(I40="Y",VLOOKUP(D40,F10数据库!A:T,16,0),I40="N",VLOOKUP(D40,F10数据库!A:T,16,0))</f>
        <v>#N/A</v>
      </c>
      <c r="Y40" s="18" t="e" cm="1">
        <f t="array" ref="Y40">_xlfn.IFS(I40="Y",VLOOKUP(D40,F10数据库!A:T,17,0),I40="N",0)</f>
        <v>#N/A</v>
      </c>
      <c r="Z40" s="19" t="e" cm="1">
        <f t="array" ref="Z40">_xlfn.IFS(I40="Y",VLOOKUP(D40,F10数据库!A:T,18,0),I40="N",0)*C40</f>
        <v>#N/A</v>
      </c>
      <c r="AA40" s="18" t="e" cm="1">
        <f t="array" ref="AA40">_xlfn.IFS(I40="Y",VLOOKUP(D40,F10数据库!A:T,19,0),I40="N",VLOOKUP(D40,F10数据库!A:T,19,0))</f>
        <v>#N/A</v>
      </c>
      <c r="AB40" s="18" t="e" cm="1">
        <f t="array" ref="AB40">_xlfn.IFS(I40="Y",VLOOKUP(D40,F10数据库!A:T,20,0),I40="N",VLOOKUP(D40,F10数据库!A:T,20,0))</f>
        <v>#N/A</v>
      </c>
      <c r="AC40" s="18"/>
    </row>
    <row r="41" spans="1:29" x14ac:dyDescent="0.25">
      <c r="A41" s="22"/>
      <c r="B41" s="3"/>
      <c r="C41" s="3"/>
      <c r="D41" s="3"/>
      <c r="E41" s="18" t="e">
        <f t="shared" si="4"/>
        <v>#VALUE!</v>
      </c>
      <c r="F41" s="18" t="str">
        <f t="shared" si="5"/>
        <v/>
      </c>
      <c r="G41" s="18" t="str">
        <f t="shared" si="6"/>
        <v/>
      </c>
      <c r="H41" s="18" t="str">
        <f t="shared" si="7"/>
        <v/>
      </c>
      <c r="I41" s="18" t="str">
        <f t="shared" si="8"/>
        <v/>
      </c>
      <c r="J41" s="18" t="e">
        <f>VLOOKUP(D41,F10数据库!A:T,7,0)</f>
        <v>#N/A</v>
      </c>
      <c r="K41" s="18" t="e">
        <f>VLOOKUP(D41,F10数据库!A:T,8,0)</f>
        <v>#N/A</v>
      </c>
      <c r="L41" s="18" t="e" cm="1">
        <f t="array" ref="L41">_xlfn.IFS(E41=1,100,E41=2,150,E41=3,200)</f>
        <v>#VALUE!</v>
      </c>
      <c r="M41" s="18" t="e" cm="1">
        <f t="array" ref="M41">_xlfn.IFS(F41="A",50,F41="B",100,F41="C",150,F41="D",200)</f>
        <v>#N/A</v>
      </c>
      <c r="N41" s="19" t="e">
        <f t="shared" si="9"/>
        <v>#VALUE!</v>
      </c>
      <c r="O41" s="18" t="e">
        <f>VLOOKUP(D41,F10数据库!A:T,9,0)</f>
        <v>#N/A</v>
      </c>
      <c r="P41" s="18" t="e">
        <f>VLOOKUP(G41,F10数据库!V:W,2,0)</f>
        <v>#N/A</v>
      </c>
      <c r="Q41" s="18"/>
      <c r="R41" s="18" t="e">
        <f>VLOOKUP(D41,F10数据库!A:T,11,0)</f>
        <v>#N/A</v>
      </c>
      <c r="S41" s="18" t="e">
        <f>VLOOKUP(D41,F10数据库!A:T,12,0)</f>
        <v>#N/A</v>
      </c>
      <c r="T41" s="19" t="e">
        <f>VLOOKUP(D41,F10数据库!A:T,13,0)*C41</f>
        <v>#N/A</v>
      </c>
      <c r="U41" s="18" t="e">
        <f>VLOOKUP(D41,F10数据库!A:T,14,0)</f>
        <v>#N/A</v>
      </c>
      <c r="V41" s="18" t="e">
        <f>VLOOKUP(D41,F10数据库!A:T,15,0)</f>
        <v>#N/A</v>
      </c>
      <c r="W41" s="18"/>
      <c r="X41" s="18" t="e" cm="1">
        <f t="array" ref="X41">_xlfn.IFS(I41="Y",VLOOKUP(D41,F10数据库!A:T,16,0),I41="N",VLOOKUP(D41,F10数据库!A:T,16,0))</f>
        <v>#N/A</v>
      </c>
      <c r="Y41" s="18" t="e" cm="1">
        <f t="array" ref="Y41">_xlfn.IFS(I41="Y",VLOOKUP(D41,F10数据库!A:T,17,0),I41="N",0)</f>
        <v>#N/A</v>
      </c>
      <c r="Z41" s="19" t="e" cm="1">
        <f t="array" ref="Z41">_xlfn.IFS(I41="Y",VLOOKUP(D41,F10数据库!A:T,18,0),I41="N",0)*C41</f>
        <v>#N/A</v>
      </c>
      <c r="AA41" s="18" t="e" cm="1">
        <f t="array" ref="AA41">_xlfn.IFS(I41="Y",VLOOKUP(D41,F10数据库!A:T,19,0),I41="N",VLOOKUP(D41,F10数据库!A:T,19,0))</f>
        <v>#N/A</v>
      </c>
      <c r="AB41" s="18" t="e" cm="1">
        <f t="array" ref="AB41">_xlfn.IFS(I41="Y",VLOOKUP(D41,F10数据库!A:T,20,0),I41="N",VLOOKUP(D41,F10数据库!A:T,20,0))</f>
        <v>#N/A</v>
      </c>
      <c r="AC41" s="18"/>
    </row>
    <row r="42" spans="1:29" x14ac:dyDescent="0.25">
      <c r="A42" s="22"/>
      <c r="B42" s="3"/>
      <c r="C42" s="3"/>
      <c r="D42" s="3"/>
      <c r="E42" s="18" t="e">
        <f t="shared" si="4"/>
        <v>#VALUE!</v>
      </c>
      <c r="F42" s="18" t="str">
        <f t="shared" si="5"/>
        <v/>
      </c>
      <c r="G42" s="18" t="str">
        <f t="shared" si="6"/>
        <v/>
      </c>
      <c r="H42" s="18" t="str">
        <f t="shared" si="7"/>
        <v/>
      </c>
      <c r="I42" s="18" t="str">
        <f t="shared" si="8"/>
        <v/>
      </c>
      <c r="J42" s="18" t="e">
        <f>VLOOKUP(D42,F10数据库!A:T,7,0)</f>
        <v>#N/A</v>
      </c>
      <c r="K42" s="18" t="e">
        <f>VLOOKUP(D42,F10数据库!A:T,8,0)</f>
        <v>#N/A</v>
      </c>
      <c r="L42" s="18" t="e" cm="1">
        <f t="array" ref="L42">_xlfn.IFS(E42=1,100,E42=2,150,E42=3,200)</f>
        <v>#VALUE!</v>
      </c>
      <c r="M42" s="18" t="e" cm="1">
        <f t="array" ref="M42">_xlfn.IFS(F42="A",50,F42="B",100,F42="C",150,F42="D",200)</f>
        <v>#N/A</v>
      </c>
      <c r="N42" s="19" t="e">
        <f t="shared" si="9"/>
        <v>#VALUE!</v>
      </c>
      <c r="O42" s="18" t="e">
        <f>VLOOKUP(D42,F10数据库!A:T,9,0)</f>
        <v>#N/A</v>
      </c>
      <c r="P42" s="18" t="e">
        <f>VLOOKUP(G42,F10数据库!V:W,2,0)</f>
        <v>#N/A</v>
      </c>
      <c r="Q42" s="18"/>
      <c r="R42" s="18" t="e">
        <f>VLOOKUP(D42,F10数据库!A:T,11,0)</f>
        <v>#N/A</v>
      </c>
      <c r="S42" s="18" t="e">
        <f>VLOOKUP(D42,F10数据库!A:T,12,0)</f>
        <v>#N/A</v>
      </c>
      <c r="T42" s="19" t="e">
        <f>VLOOKUP(D42,F10数据库!A:T,13,0)*C42</f>
        <v>#N/A</v>
      </c>
      <c r="U42" s="18" t="e">
        <f>VLOOKUP(D42,F10数据库!A:T,14,0)</f>
        <v>#N/A</v>
      </c>
      <c r="V42" s="18" t="e">
        <f>VLOOKUP(D42,F10数据库!A:T,15,0)</f>
        <v>#N/A</v>
      </c>
      <c r="W42" s="18"/>
      <c r="X42" s="18" t="e" cm="1">
        <f t="array" ref="X42">_xlfn.IFS(I42="Y",VLOOKUP(D42,F10数据库!A:T,16,0),I42="N",VLOOKUP(D42,F10数据库!A:T,16,0))</f>
        <v>#N/A</v>
      </c>
      <c r="Y42" s="18" t="e" cm="1">
        <f t="array" ref="Y42">_xlfn.IFS(I42="Y",VLOOKUP(D42,F10数据库!A:T,17,0),I42="N",0)</f>
        <v>#N/A</v>
      </c>
      <c r="Z42" s="19" t="e" cm="1">
        <f t="array" ref="Z42">_xlfn.IFS(I42="Y",VLOOKUP(D42,F10数据库!A:T,18,0),I42="N",0)*C42</f>
        <v>#N/A</v>
      </c>
      <c r="AA42" s="18" t="e" cm="1">
        <f t="array" ref="AA42">_xlfn.IFS(I42="Y",VLOOKUP(D42,F10数据库!A:T,19,0),I42="N",VLOOKUP(D42,F10数据库!A:T,19,0))</f>
        <v>#N/A</v>
      </c>
      <c r="AB42" s="18" t="e" cm="1">
        <f t="array" ref="AB42">_xlfn.IFS(I42="Y",VLOOKUP(D42,F10数据库!A:T,20,0),I42="N",VLOOKUP(D42,F10数据库!A:T,20,0))</f>
        <v>#N/A</v>
      </c>
      <c r="AC42" s="18"/>
    </row>
    <row r="43" spans="1:29" x14ac:dyDescent="0.25">
      <c r="A43" s="22"/>
      <c r="B43" s="3"/>
      <c r="C43" s="3"/>
      <c r="D43" s="3"/>
      <c r="E43" s="18" t="e">
        <f t="shared" si="4"/>
        <v>#VALUE!</v>
      </c>
      <c r="F43" s="18" t="str">
        <f t="shared" si="5"/>
        <v/>
      </c>
      <c r="G43" s="18" t="str">
        <f t="shared" si="6"/>
        <v/>
      </c>
      <c r="H43" s="18" t="str">
        <f t="shared" si="7"/>
        <v/>
      </c>
      <c r="I43" s="18" t="str">
        <f t="shared" si="8"/>
        <v/>
      </c>
      <c r="J43" s="18" t="e">
        <f>VLOOKUP(D43,F10数据库!A:T,7,0)</f>
        <v>#N/A</v>
      </c>
      <c r="K43" s="18" t="e">
        <f>VLOOKUP(D43,F10数据库!A:T,8,0)</f>
        <v>#N/A</v>
      </c>
      <c r="L43" s="18" t="e" cm="1">
        <f t="array" ref="L43">_xlfn.IFS(E43=1,100,E43=2,150,E43=3,200)</f>
        <v>#VALUE!</v>
      </c>
      <c r="M43" s="18" t="e" cm="1">
        <f t="array" ref="M43">_xlfn.IFS(F43="A",50,F43="B",100,F43="C",150,F43="D",200)</f>
        <v>#N/A</v>
      </c>
      <c r="N43" s="19" t="e">
        <f t="shared" si="9"/>
        <v>#VALUE!</v>
      </c>
      <c r="O43" s="18" t="e">
        <f>VLOOKUP(D43,F10数据库!A:T,9,0)</f>
        <v>#N/A</v>
      </c>
      <c r="P43" s="18" t="e">
        <f>VLOOKUP(G43,F10数据库!V:W,2,0)</f>
        <v>#N/A</v>
      </c>
      <c r="Q43" s="18"/>
      <c r="R43" s="18" t="e">
        <f>VLOOKUP(D43,F10数据库!A:T,11,0)</f>
        <v>#N/A</v>
      </c>
      <c r="S43" s="18" t="e">
        <f>VLOOKUP(D43,F10数据库!A:T,12,0)</f>
        <v>#N/A</v>
      </c>
      <c r="T43" s="19" t="e">
        <f>VLOOKUP(D43,F10数据库!A:T,13,0)*C43</f>
        <v>#N/A</v>
      </c>
      <c r="U43" s="18" t="e">
        <f>VLOOKUP(D43,F10数据库!A:T,14,0)</f>
        <v>#N/A</v>
      </c>
      <c r="V43" s="18" t="e">
        <f>VLOOKUP(D43,F10数据库!A:T,15,0)</f>
        <v>#N/A</v>
      </c>
      <c r="W43" s="18"/>
      <c r="X43" s="18" t="e" cm="1">
        <f t="array" ref="X43">_xlfn.IFS(I43="Y",VLOOKUP(D43,F10数据库!A:T,16,0),I43="N",VLOOKUP(D43,F10数据库!A:T,16,0))</f>
        <v>#N/A</v>
      </c>
      <c r="Y43" s="18" t="e" cm="1">
        <f t="array" ref="Y43">_xlfn.IFS(I43="Y",VLOOKUP(D43,F10数据库!A:T,17,0),I43="N",0)</f>
        <v>#N/A</v>
      </c>
      <c r="Z43" s="19" t="e" cm="1">
        <f t="array" ref="Z43">_xlfn.IFS(I43="Y",VLOOKUP(D43,F10数据库!A:T,18,0),I43="N",0)*C43</f>
        <v>#N/A</v>
      </c>
      <c r="AA43" s="18" t="e" cm="1">
        <f t="array" ref="AA43">_xlfn.IFS(I43="Y",VLOOKUP(D43,F10数据库!A:T,19,0),I43="N",VLOOKUP(D43,F10数据库!A:T,19,0))</f>
        <v>#N/A</v>
      </c>
      <c r="AB43" s="18" t="e" cm="1">
        <f t="array" ref="AB43">_xlfn.IFS(I43="Y",VLOOKUP(D43,F10数据库!A:T,20,0),I43="N",VLOOKUP(D43,F10数据库!A:T,20,0))</f>
        <v>#N/A</v>
      </c>
      <c r="AC43" s="18"/>
    </row>
    <row r="44" spans="1:29" x14ac:dyDescent="0.25">
      <c r="A44" s="22"/>
      <c r="B44" s="3"/>
      <c r="C44" s="3"/>
      <c r="D44" s="3"/>
      <c r="E44" s="18" t="e">
        <f t="shared" si="4"/>
        <v>#VALUE!</v>
      </c>
      <c r="F44" s="18" t="str">
        <f t="shared" si="5"/>
        <v/>
      </c>
      <c r="G44" s="18" t="str">
        <f t="shared" si="6"/>
        <v/>
      </c>
      <c r="H44" s="18" t="str">
        <f t="shared" si="7"/>
        <v/>
      </c>
      <c r="I44" s="18" t="str">
        <f t="shared" si="8"/>
        <v/>
      </c>
      <c r="J44" s="18" t="e">
        <f>VLOOKUP(D44,F10数据库!A:T,7,0)</f>
        <v>#N/A</v>
      </c>
      <c r="K44" s="18" t="e">
        <f>VLOOKUP(D44,F10数据库!A:T,8,0)</f>
        <v>#N/A</v>
      </c>
      <c r="L44" s="18" t="e" cm="1">
        <f t="array" ref="L44">_xlfn.IFS(E44=1,100,E44=2,150,E44=3,200)</f>
        <v>#VALUE!</v>
      </c>
      <c r="M44" s="18" t="e" cm="1">
        <f t="array" ref="M44">_xlfn.IFS(F44="A",50,F44="B",100,F44="C",150,F44="D",200)</f>
        <v>#N/A</v>
      </c>
      <c r="N44" s="19" t="e">
        <f t="shared" si="9"/>
        <v>#VALUE!</v>
      </c>
      <c r="O44" s="18" t="e">
        <f>VLOOKUP(D44,F10数据库!A:T,9,0)</f>
        <v>#N/A</v>
      </c>
      <c r="P44" s="18" t="e">
        <f>VLOOKUP(G44,F10数据库!V:W,2,0)</f>
        <v>#N/A</v>
      </c>
      <c r="Q44" s="18"/>
      <c r="R44" s="18" t="e">
        <f>VLOOKUP(D44,F10数据库!A:T,11,0)</f>
        <v>#N/A</v>
      </c>
      <c r="S44" s="18" t="e">
        <f>VLOOKUP(D44,F10数据库!A:T,12,0)</f>
        <v>#N/A</v>
      </c>
      <c r="T44" s="19" t="e">
        <f>VLOOKUP(D44,F10数据库!A:T,13,0)*C44</f>
        <v>#N/A</v>
      </c>
      <c r="U44" s="18" t="e">
        <f>VLOOKUP(D44,F10数据库!A:T,14,0)</f>
        <v>#N/A</v>
      </c>
      <c r="V44" s="18" t="e">
        <f>VLOOKUP(D44,F10数据库!A:T,15,0)</f>
        <v>#N/A</v>
      </c>
      <c r="W44" s="18"/>
      <c r="X44" s="18" t="e" cm="1">
        <f t="array" ref="X44">_xlfn.IFS(I44="Y",VLOOKUP(D44,F10数据库!A:T,16,0),I44="N",VLOOKUP(D44,F10数据库!A:T,16,0))</f>
        <v>#N/A</v>
      </c>
      <c r="Y44" s="18" t="e" cm="1">
        <f t="array" ref="Y44">_xlfn.IFS(I44="Y",VLOOKUP(D44,F10数据库!A:T,17,0),I44="N",0)</f>
        <v>#N/A</v>
      </c>
      <c r="Z44" s="19" t="e" cm="1">
        <f t="array" ref="Z44">_xlfn.IFS(I44="Y",VLOOKUP(D44,F10数据库!A:T,18,0),I44="N",0)*C44</f>
        <v>#N/A</v>
      </c>
      <c r="AA44" s="18" t="e" cm="1">
        <f t="array" ref="AA44">_xlfn.IFS(I44="Y",VLOOKUP(D44,F10数据库!A:T,19,0),I44="N",VLOOKUP(D44,F10数据库!A:T,19,0))</f>
        <v>#N/A</v>
      </c>
      <c r="AB44" s="18" t="e" cm="1">
        <f t="array" ref="AB44">_xlfn.IFS(I44="Y",VLOOKUP(D44,F10数据库!A:T,20,0),I44="N",VLOOKUP(D44,F10数据库!A:T,20,0))</f>
        <v>#N/A</v>
      </c>
      <c r="AC44" s="18"/>
    </row>
    <row r="45" spans="1:29" x14ac:dyDescent="0.25">
      <c r="A45" s="22"/>
      <c r="B45" s="3"/>
      <c r="C45" s="3"/>
      <c r="D45" s="3"/>
      <c r="E45" s="18" t="e">
        <f t="shared" si="4"/>
        <v>#VALUE!</v>
      </c>
      <c r="F45" s="18" t="str">
        <f t="shared" si="5"/>
        <v/>
      </c>
      <c r="G45" s="18" t="str">
        <f t="shared" si="6"/>
        <v/>
      </c>
      <c r="H45" s="18" t="str">
        <f t="shared" si="7"/>
        <v/>
      </c>
      <c r="I45" s="18" t="str">
        <f t="shared" si="8"/>
        <v/>
      </c>
      <c r="J45" s="18" t="e">
        <f>VLOOKUP(D45,F10数据库!A:T,7,0)</f>
        <v>#N/A</v>
      </c>
      <c r="K45" s="18" t="e">
        <f>VLOOKUP(D45,F10数据库!A:T,8,0)</f>
        <v>#N/A</v>
      </c>
      <c r="L45" s="18" t="e" cm="1">
        <f t="array" ref="L45">_xlfn.IFS(E45=1,100,E45=2,150,E45=3,200)</f>
        <v>#VALUE!</v>
      </c>
      <c r="M45" s="18" t="e" cm="1">
        <f t="array" ref="M45">_xlfn.IFS(F45="A",50,F45="B",100,F45="C",150,F45="D",200)</f>
        <v>#N/A</v>
      </c>
      <c r="N45" s="19" t="e">
        <f t="shared" si="9"/>
        <v>#VALUE!</v>
      </c>
      <c r="O45" s="18" t="e">
        <f>VLOOKUP(D45,F10数据库!A:T,9,0)</f>
        <v>#N/A</v>
      </c>
      <c r="P45" s="18" t="e">
        <f>VLOOKUP(G45,F10数据库!V:W,2,0)</f>
        <v>#N/A</v>
      </c>
      <c r="Q45" s="18"/>
      <c r="R45" s="18" t="e">
        <f>VLOOKUP(D45,F10数据库!A:T,11,0)</f>
        <v>#N/A</v>
      </c>
      <c r="S45" s="18" t="e">
        <f>VLOOKUP(D45,F10数据库!A:T,12,0)</f>
        <v>#N/A</v>
      </c>
      <c r="T45" s="19" t="e">
        <f>VLOOKUP(D45,F10数据库!A:T,13,0)*C45</f>
        <v>#N/A</v>
      </c>
      <c r="U45" s="18" t="e">
        <f>VLOOKUP(D45,F10数据库!A:T,14,0)</f>
        <v>#N/A</v>
      </c>
      <c r="V45" s="18" t="e">
        <f>VLOOKUP(D45,F10数据库!A:T,15,0)</f>
        <v>#N/A</v>
      </c>
      <c r="W45" s="18"/>
      <c r="X45" s="18" t="e" cm="1">
        <f t="array" ref="X45">_xlfn.IFS(I45="Y",VLOOKUP(D45,F10数据库!A:T,16,0),I45="N",VLOOKUP(D45,F10数据库!A:T,16,0))</f>
        <v>#N/A</v>
      </c>
      <c r="Y45" s="18" t="e" cm="1">
        <f t="array" ref="Y45">_xlfn.IFS(I45="Y",VLOOKUP(D45,F10数据库!A:T,17,0),I45="N",0)</f>
        <v>#N/A</v>
      </c>
      <c r="Z45" s="19" t="e" cm="1">
        <f t="array" ref="Z45">_xlfn.IFS(I45="Y",VLOOKUP(D45,F10数据库!A:T,18,0),I45="N",0)*C45</f>
        <v>#N/A</v>
      </c>
      <c r="AA45" s="18" t="e" cm="1">
        <f t="array" ref="AA45">_xlfn.IFS(I45="Y",VLOOKUP(D45,F10数据库!A:T,19,0),I45="N",VLOOKUP(D45,F10数据库!A:T,19,0))</f>
        <v>#N/A</v>
      </c>
      <c r="AB45" s="18" t="e" cm="1">
        <f t="array" ref="AB45">_xlfn.IFS(I45="Y",VLOOKUP(D45,F10数据库!A:T,20,0),I45="N",VLOOKUP(D45,F10数据库!A:T,20,0))</f>
        <v>#N/A</v>
      </c>
      <c r="AC45" s="18"/>
    </row>
    <row r="46" spans="1:29" x14ac:dyDescent="0.25">
      <c r="A46" s="22"/>
      <c r="B46" s="3"/>
      <c r="C46" s="3"/>
      <c r="D46" s="3"/>
      <c r="E46" s="18" t="e">
        <f t="shared" si="4"/>
        <v>#VALUE!</v>
      </c>
      <c r="F46" s="18" t="str">
        <f t="shared" si="5"/>
        <v/>
      </c>
      <c r="G46" s="18" t="str">
        <f t="shared" si="6"/>
        <v/>
      </c>
      <c r="H46" s="18" t="str">
        <f t="shared" si="7"/>
        <v/>
      </c>
      <c r="I46" s="18" t="str">
        <f t="shared" si="8"/>
        <v/>
      </c>
      <c r="J46" s="18" t="e">
        <f>VLOOKUP(D46,F10数据库!A:T,7,0)</f>
        <v>#N/A</v>
      </c>
      <c r="K46" s="18" t="e">
        <f>VLOOKUP(D46,F10数据库!A:T,8,0)</f>
        <v>#N/A</v>
      </c>
      <c r="L46" s="18" t="e" cm="1">
        <f t="array" ref="L46">_xlfn.IFS(E46=1,100,E46=2,150,E46=3,200)</f>
        <v>#VALUE!</v>
      </c>
      <c r="M46" s="18" t="e" cm="1">
        <f t="array" ref="M46">_xlfn.IFS(F46="A",50,F46="B",100,F46="C",150,F46="D",200)</f>
        <v>#N/A</v>
      </c>
      <c r="N46" s="19" t="e">
        <f t="shared" si="9"/>
        <v>#VALUE!</v>
      </c>
      <c r="O46" s="18" t="e">
        <f>VLOOKUP(D46,F10数据库!A:T,9,0)</f>
        <v>#N/A</v>
      </c>
      <c r="P46" s="18" t="e">
        <f>VLOOKUP(G46,F10数据库!V:W,2,0)</f>
        <v>#N/A</v>
      </c>
      <c r="Q46" s="18"/>
      <c r="R46" s="18" t="e">
        <f>VLOOKUP(D46,F10数据库!A:T,11,0)</f>
        <v>#N/A</v>
      </c>
      <c r="S46" s="18" t="e">
        <f>VLOOKUP(D46,F10数据库!A:T,12,0)</f>
        <v>#N/A</v>
      </c>
      <c r="T46" s="19" t="e">
        <f>VLOOKUP(D46,F10数据库!A:T,13,0)*C46</f>
        <v>#N/A</v>
      </c>
      <c r="U46" s="18" t="e">
        <f>VLOOKUP(D46,F10数据库!A:T,14,0)</f>
        <v>#N/A</v>
      </c>
      <c r="V46" s="18" t="e">
        <f>VLOOKUP(D46,F10数据库!A:T,15,0)</f>
        <v>#N/A</v>
      </c>
      <c r="W46" s="18"/>
      <c r="X46" s="18" t="e" cm="1">
        <f t="array" ref="X46">_xlfn.IFS(I46="Y",VLOOKUP(D46,F10数据库!A:T,16,0),I46="N",VLOOKUP(D46,F10数据库!A:T,16,0))</f>
        <v>#N/A</v>
      </c>
      <c r="Y46" s="18" t="e" cm="1">
        <f t="array" ref="Y46">_xlfn.IFS(I46="Y",VLOOKUP(D46,F10数据库!A:T,17,0),I46="N",0)</f>
        <v>#N/A</v>
      </c>
      <c r="Z46" s="19" t="e" cm="1">
        <f t="array" ref="Z46">_xlfn.IFS(I46="Y",VLOOKUP(D46,F10数据库!A:T,18,0),I46="N",0)*C46</f>
        <v>#N/A</v>
      </c>
      <c r="AA46" s="18" t="e" cm="1">
        <f t="array" ref="AA46">_xlfn.IFS(I46="Y",VLOOKUP(D46,F10数据库!A:T,19,0),I46="N",VLOOKUP(D46,F10数据库!A:T,19,0))</f>
        <v>#N/A</v>
      </c>
      <c r="AB46" s="18" t="e" cm="1">
        <f t="array" ref="AB46">_xlfn.IFS(I46="Y",VLOOKUP(D46,F10数据库!A:T,20,0),I46="N",VLOOKUP(D46,F10数据库!A:T,20,0))</f>
        <v>#N/A</v>
      </c>
      <c r="AC46" s="18"/>
    </row>
    <row r="47" spans="1:29" x14ac:dyDescent="0.25">
      <c r="A47" s="22"/>
      <c r="B47" s="3"/>
      <c r="C47" s="3"/>
      <c r="D47" s="3"/>
      <c r="E47" s="18" t="e">
        <f t="shared" si="4"/>
        <v>#VALUE!</v>
      </c>
      <c r="F47" s="18" t="str">
        <f t="shared" si="5"/>
        <v/>
      </c>
      <c r="G47" s="18" t="str">
        <f t="shared" si="6"/>
        <v/>
      </c>
      <c r="H47" s="18" t="str">
        <f t="shared" si="7"/>
        <v/>
      </c>
      <c r="I47" s="18" t="str">
        <f t="shared" si="8"/>
        <v/>
      </c>
      <c r="J47" s="18" t="e">
        <f>VLOOKUP(D47,F10数据库!A:T,7,0)</f>
        <v>#N/A</v>
      </c>
      <c r="K47" s="18" t="e">
        <f>VLOOKUP(D47,F10数据库!A:T,8,0)</f>
        <v>#N/A</v>
      </c>
      <c r="L47" s="18" t="e" cm="1">
        <f t="array" ref="L47">_xlfn.IFS(E47=1,100,E47=2,150,E47=3,200)</f>
        <v>#VALUE!</v>
      </c>
      <c r="M47" s="18" t="e" cm="1">
        <f t="array" ref="M47">_xlfn.IFS(F47="A",50,F47="B",100,F47="C",150,F47="D",200)</f>
        <v>#N/A</v>
      </c>
      <c r="N47" s="19" t="e">
        <f t="shared" si="9"/>
        <v>#VALUE!</v>
      </c>
      <c r="O47" s="18" t="e">
        <f>VLOOKUP(D47,F10数据库!A:T,9,0)</f>
        <v>#N/A</v>
      </c>
      <c r="P47" s="18" t="e">
        <f>VLOOKUP(G47,F10数据库!V:W,2,0)</f>
        <v>#N/A</v>
      </c>
      <c r="Q47" s="18"/>
      <c r="R47" s="18" t="e">
        <f>VLOOKUP(D47,F10数据库!A:T,11,0)</f>
        <v>#N/A</v>
      </c>
      <c r="S47" s="18" t="e">
        <f>VLOOKUP(D47,F10数据库!A:T,12,0)</f>
        <v>#N/A</v>
      </c>
      <c r="T47" s="19" t="e">
        <f>VLOOKUP(D47,F10数据库!A:T,13,0)*C47</f>
        <v>#N/A</v>
      </c>
      <c r="U47" s="18" t="e">
        <f>VLOOKUP(D47,F10数据库!A:T,14,0)</f>
        <v>#N/A</v>
      </c>
      <c r="V47" s="18" t="e">
        <f>VLOOKUP(D47,F10数据库!A:T,15,0)</f>
        <v>#N/A</v>
      </c>
      <c r="W47" s="18"/>
      <c r="X47" s="18" t="e" cm="1">
        <f t="array" ref="X47">_xlfn.IFS(I47="Y",VLOOKUP(D47,F10数据库!A:T,16,0),I47="N",VLOOKUP(D47,F10数据库!A:T,16,0))</f>
        <v>#N/A</v>
      </c>
      <c r="Y47" s="18" t="e" cm="1">
        <f t="array" ref="Y47">_xlfn.IFS(I47="Y",VLOOKUP(D47,F10数据库!A:T,17,0),I47="N",0)</f>
        <v>#N/A</v>
      </c>
      <c r="Z47" s="19" t="e" cm="1">
        <f t="array" ref="Z47">_xlfn.IFS(I47="Y",VLOOKUP(D47,F10数据库!A:T,18,0),I47="N",0)*C47</f>
        <v>#N/A</v>
      </c>
      <c r="AA47" s="18" t="e" cm="1">
        <f t="array" ref="AA47">_xlfn.IFS(I47="Y",VLOOKUP(D47,F10数据库!A:T,19,0),I47="N",VLOOKUP(D47,F10数据库!A:T,19,0))</f>
        <v>#N/A</v>
      </c>
      <c r="AB47" s="18" t="e" cm="1">
        <f t="array" ref="AB47">_xlfn.IFS(I47="Y",VLOOKUP(D47,F10数据库!A:T,20,0),I47="N",VLOOKUP(D47,F10数据库!A:T,20,0))</f>
        <v>#N/A</v>
      </c>
      <c r="AC47" s="18"/>
    </row>
    <row r="48" spans="1:29" x14ac:dyDescent="0.25">
      <c r="A48" s="22"/>
      <c r="B48" s="3"/>
      <c r="C48" s="3"/>
      <c r="D48" s="3"/>
      <c r="E48" s="18" t="e">
        <f t="shared" si="4"/>
        <v>#VALUE!</v>
      </c>
      <c r="F48" s="18" t="str">
        <f t="shared" si="5"/>
        <v/>
      </c>
      <c r="G48" s="18" t="str">
        <f t="shared" si="6"/>
        <v/>
      </c>
      <c r="H48" s="18" t="str">
        <f t="shared" si="7"/>
        <v/>
      </c>
      <c r="I48" s="18" t="str">
        <f t="shared" si="8"/>
        <v/>
      </c>
      <c r="J48" s="18" t="e">
        <f>VLOOKUP(D48,F10数据库!A:T,7,0)</f>
        <v>#N/A</v>
      </c>
      <c r="K48" s="18" t="e">
        <f>VLOOKUP(D48,F10数据库!A:T,8,0)</f>
        <v>#N/A</v>
      </c>
      <c r="L48" s="18" t="e" cm="1">
        <f t="array" ref="L48">_xlfn.IFS(E48=1,100,E48=2,150,E48=3,200)</f>
        <v>#VALUE!</v>
      </c>
      <c r="M48" s="18" t="e" cm="1">
        <f t="array" ref="M48">_xlfn.IFS(F48="A",50,F48="B",100,F48="C",150,F48="D",200)</f>
        <v>#N/A</v>
      </c>
      <c r="N48" s="19" t="e">
        <f t="shared" si="9"/>
        <v>#VALUE!</v>
      </c>
      <c r="O48" s="18" t="e">
        <f>VLOOKUP(D48,F10数据库!A:T,9,0)</f>
        <v>#N/A</v>
      </c>
      <c r="P48" s="18" t="e">
        <f>VLOOKUP(G48,F10数据库!V:W,2,0)</f>
        <v>#N/A</v>
      </c>
      <c r="Q48" s="18"/>
      <c r="R48" s="18" t="e">
        <f>VLOOKUP(D48,F10数据库!A:T,11,0)</f>
        <v>#N/A</v>
      </c>
      <c r="S48" s="18" t="e">
        <f>VLOOKUP(D48,F10数据库!A:T,12,0)</f>
        <v>#N/A</v>
      </c>
      <c r="T48" s="19" t="e">
        <f>VLOOKUP(D48,F10数据库!A:T,13,0)*C48</f>
        <v>#N/A</v>
      </c>
      <c r="U48" s="18" t="e">
        <f>VLOOKUP(D48,F10数据库!A:T,14,0)</f>
        <v>#N/A</v>
      </c>
      <c r="V48" s="18" t="e">
        <f>VLOOKUP(D48,F10数据库!A:T,15,0)</f>
        <v>#N/A</v>
      </c>
      <c r="W48" s="18"/>
      <c r="X48" s="18" t="e" cm="1">
        <f t="array" ref="X48">_xlfn.IFS(I48="Y",VLOOKUP(D48,F10数据库!A:T,16,0),I48="N",VLOOKUP(D48,F10数据库!A:T,16,0))</f>
        <v>#N/A</v>
      </c>
      <c r="Y48" s="18" t="e" cm="1">
        <f t="array" ref="Y48">_xlfn.IFS(I48="Y",VLOOKUP(D48,F10数据库!A:T,17,0),I48="N",0)</f>
        <v>#N/A</v>
      </c>
      <c r="Z48" s="19" t="e" cm="1">
        <f t="array" ref="Z48">_xlfn.IFS(I48="Y",VLOOKUP(D48,F10数据库!A:T,18,0),I48="N",0)*C48</f>
        <v>#N/A</v>
      </c>
      <c r="AA48" s="18" t="e" cm="1">
        <f t="array" ref="AA48">_xlfn.IFS(I48="Y",VLOOKUP(D48,F10数据库!A:T,19,0),I48="N",VLOOKUP(D48,F10数据库!A:T,19,0))</f>
        <v>#N/A</v>
      </c>
      <c r="AB48" s="18" t="e" cm="1">
        <f t="array" ref="AB48">_xlfn.IFS(I48="Y",VLOOKUP(D48,F10数据库!A:T,20,0),I48="N",VLOOKUP(D48,F10数据库!A:T,20,0))</f>
        <v>#N/A</v>
      </c>
      <c r="AC48" s="18"/>
    </row>
    <row r="49" spans="1:29" x14ac:dyDescent="0.25">
      <c r="A49" s="22"/>
      <c r="B49" s="3"/>
      <c r="C49" s="3"/>
      <c r="D49" s="3"/>
      <c r="E49" s="18" t="e">
        <f t="shared" si="4"/>
        <v>#VALUE!</v>
      </c>
      <c r="F49" s="18" t="str">
        <f t="shared" si="5"/>
        <v/>
      </c>
      <c r="G49" s="18" t="str">
        <f t="shared" si="6"/>
        <v/>
      </c>
      <c r="H49" s="18" t="str">
        <f t="shared" si="7"/>
        <v/>
      </c>
      <c r="I49" s="18" t="str">
        <f t="shared" si="8"/>
        <v/>
      </c>
      <c r="J49" s="18" t="e">
        <f>VLOOKUP(D49,F10数据库!A:T,7,0)</f>
        <v>#N/A</v>
      </c>
      <c r="K49" s="18" t="e">
        <f>VLOOKUP(D49,F10数据库!A:T,8,0)</f>
        <v>#N/A</v>
      </c>
      <c r="L49" s="18" t="e" cm="1">
        <f t="array" ref="L49">_xlfn.IFS(E49=1,100,E49=2,150,E49=3,200)</f>
        <v>#VALUE!</v>
      </c>
      <c r="M49" s="18" t="e" cm="1">
        <f t="array" ref="M49">_xlfn.IFS(F49="A",50,F49="B",100,F49="C",150,F49="D",200)</f>
        <v>#N/A</v>
      </c>
      <c r="N49" s="19" t="e">
        <f t="shared" si="9"/>
        <v>#VALUE!</v>
      </c>
      <c r="O49" s="18" t="e">
        <f>VLOOKUP(D49,F10数据库!A:T,9,0)</f>
        <v>#N/A</v>
      </c>
      <c r="P49" s="18" t="e">
        <f>VLOOKUP(G49,F10数据库!V:W,2,0)</f>
        <v>#N/A</v>
      </c>
      <c r="Q49" s="18"/>
      <c r="R49" s="18" t="e">
        <f>VLOOKUP(D49,F10数据库!A:T,11,0)</f>
        <v>#N/A</v>
      </c>
      <c r="S49" s="18" t="e">
        <f>VLOOKUP(D49,F10数据库!A:T,12,0)</f>
        <v>#N/A</v>
      </c>
      <c r="T49" s="19" t="e">
        <f>VLOOKUP(D49,F10数据库!A:T,13,0)*C49</f>
        <v>#N/A</v>
      </c>
      <c r="U49" s="18" t="e">
        <f>VLOOKUP(D49,F10数据库!A:T,14,0)</f>
        <v>#N/A</v>
      </c>
      <c r="V49" s="18" t="e">
        <f>VLOOKUP(D49,F10数据库!A:T,15,0)</f>
        <v>#N/A</v>
      </c>
      <c r="W49" s="18"/>
      <c r="X49" s="18" t="e" cm="1">
        <f t="array" ref="X49">_xlfn.IFS(I49="Y",VLOOKUP(D49,F10数据库!A:T,16,0),I49="N",VLOOKUP(D49,F10数据库!A:T,16,0))</f>
        <v>#N/A</v>
      </c>
      <c r="Y49" s="18" t="e" cm="1">
        <f t="array" ref="Y49">_xlfn.IFS(I49="Y",VLOOKUP(D49,F10数据库!A:T,17,0),I49="N",0)</f>
        <v>#N/A</v>
      </c>
      <c r="Z49" s="19" t="e" cm="1">
        <f t="array" ref="Z49">_xlfn.IFS(I49="Y",VLOOKUP(D49,F10数据库!A:T,18,0),I49="N",0)*C49</f>
        <v>#N/A</v>
      </c>
      <c r="AA49" s="18" t="e" cm="1">
        <f t="array" ref="AA49">_xlfn.IFS(I49="Y",VLOOKUP(D49,F10数据库!A:T,19,0),I49="N",VLOOKUP(D49,F10数据库!A:T,19,0))</f>
        <v>#N/A</v>
      </c>
      <c r="AB49" s="18" t="e" cm="1">
        <f t="array" ref="AB49">_xlfn.IFS(I49="Y",VLOOKUP(D49,F10数据库!A:T,20,0),I49="N",VLOOKUP(D49,F10数据库!A:T,20,0))</f>
        <v>#N/A</v>
      </c>
      <c r="AC49" s="18"/>
    </row>
    <row r="50" spans="1:29" x14ac:dyDescent="0.25">
      <c r="A50" s="22"/>
      <c r="B50" s="3"/>
      <c r="C50" s="3"/>
      <c r="D50" s="3"/>
      <c r="E50" s="18" t="e">
        <f t="shared" si="4"/>
        <v>#VALUE!</v>
      </c>
      <c r="F50" s="18" t="str">
        <f t="shared" si="5"/>
        <v/>
      </c>
      <c r="G50" s="18" t="str">
        <f t="shared" si="6"/>
        <v/>
      </c>
      <c r="H50" s="18" t="str">
        <f t="shared" si="7"/>
        <v/>
      </c>
      <c r="I50" s="18" t="str">
        <f t="shared" si="8"/>
        <v/>
      </c>
      <c r="J50" s="18" t="e">
        <f>VLOOKUP(D50,F10数据库!A:T,7,0)</f>
        <v>#N/A</v>
      </c>
      <c r="K50" s="18" t="e">
        <f>VLOOKUP(D50,F10数据库!A:T,8,0)</f>
        <v>#N/A</v>
      </c>
      <c r="L50" s="18" t="e" cm="1">
        <f t="array" ref="L50">_xlfn.IFS(E50=1,100,E50=2,150,E50=3,200)</f>
        <v>#VALUE!</v>
      </c>
      <c r="M50" s="18" t="e" cm="1">
        <f t="array" ref="M50">_xlfn.IFS(F50="A",50,F50="B",100,F50="C",150,F50="D",200)</f>
        <v>#N/A</v>
      </c>
      <c r="N50" s="19" t="e">
        <f t="shared" si="9"/>
        <v>#VALUE!</v>
      </c>
      <c r="O50" s="18" t="e">
        <f>VLOOKUP(D50,F10数据库!A:T,9,0)</f>
        <v>#N/A</v>
      </c>
      <c r="P50" s="18" t="e">
        <f>VLOOKUP(G50,F10数据库!V:W,2,0)</f>
        <v>#N/A</v>
      </c>
      <c r="Q50" s="18"/>
      <c r="R50" s="18" t="e">
        <f>VLOOKUP(D50,F10数据库!A:T,11,0)</f>
        <v>#N/A</v>
      </c>
      <c r="S50" s="18" t="e">
        <f>VLOOKUP(D50,F10数据库!A:T,12,0)</f>
        <v>#N/A</v>
      </c>
      <c r="T50" s="19" t="e">
        <f>VLOOKUP(D50,F10数据库!A:T,13,0)*C50</f>
        <v>#N/A</v>
      </c>
      <c r="U50" s="18" t="e">
        <f>VLOOKUP(D50,F10数据库!A:T,14,0)</f>
        <v>#N/A</v>
      </c>
      <c r="V50" s="18" t="e">
        <f>VLOOKUP(D50,F10数据库!A:T,15,0)</f>
        <v>#N/A</v>
      </c>
      <c r="W50" s="18"/>
      <c r="X50" s="18" t="e" cm="1">
        <f t="array" ref="X50">_xlfn.IFS(I50="Y",VLOOKUP(D50,F10数据库!A:T,16,0),I50="N",VLOOKUP(D50,F10数据库!A:T,16,0))</f>
        <v>#N/A</v>
      </c>
      <c r="Y50" s="18" t="e" cm="1">
        <f t="array" ref="Y50">_xlfn.IFS(I50="Y",VLOOKUP(D50,F10数据库!A:T,17,0),I50="N",0)</f>
        <v>#N/A</v>
      </c>
      <c r="Z50" s="19" t="e" cm="1">
        <f t="array" ref="Z50">_xlfn.IFS(I50="Y",VLOOKUP(D50,F10数据库!A:T,18,0),I50="N",0)*C50</f>
        <v>#N/A</v>
      </c>
      <c r="AA50" s="18" t="e" cm="1">
        <f t="array" ref="AA50">_xlfn.IFS(I50="Y",VLOOKUP(D50,F10数据库!A:T,19,0),I50="N",VLOOKUP(D50,F10数据库!A:T,19,0))</f>
        <v>#N/A</v>
      </c>
      <c r="AB50" s="18" t="e" cm="1">
        <f t="array" ref="AB50">_xlfn.IFS(I50="Y",VLOOKUP(D50,F10数据库!A:T,20,0),I50="N",VLOOKUP(D50,F10数据库!A:T,20,0))</f>
        <v>#N/A</v>
      </c>
      <c r="AC50" s="18"/>
    </row>
    <row r="51" spans="1:29" x14ac:dyDescent="0.25">
      <c r="A51" s="22"/>
      <c r="B51" s="3"/>
      <c r="C51" s="3"/>
      <c r="D51" s="3"/>
      <c r="E51" s="18" t="e">
        <f t="shared" si="4"/>
        <v>#VALUE!</v>
      </c>
      <c r="F51" s="18" t="str">
        <f t="shared" si="5"/>
        <v/>
      </c>
      <c r="G51" s="18" t="str">
        <f t="shared" si="6"/>
        <v/>
      </c>
      <c r="H51" s="18" t="str">
        <f t="shared" si="7"/>
        <v/>
      </c>
      <c r="I51" s="18" t="str">
        <f t="shared" si="8"/>
        <v/>
      </c>
      <c r="J51" s="18" t="e">
        <f>VLOOKUP(D51,F10数据库!A:T,7,0)</f>
        <v>#N/A</v>
      </c>
      <c r="K51" s="18" t="e">
        <f>VLOOKUP(D51,F10数据库!A:T,8,0)</f>
        <v>#N/A</v>
      </c>
      <c r="L51" s="18" t="e" cm="1">
        <f t="array" ref="L51">_xlfn.IFS(E51=1,100,E51=2,150,E51=3,200)</f>
        <v>#VALUE!</v>
      </c>
      <c r="M51" s="18" t="e" cm="1">
        <f t="array" ref="M51">_xlfn.IFS(F51="A",50,F51="B",100,F51="C",150,F51="D",200)</f>
        <v>#N/A</v>
      </c>
      <c r="N51" s="19" t="e">
        <f t="shared" si="9"/>
        <v>#VALUE!</v>
      </c>
      <c r="O51" s="18" t="e">
        <f>VLOOKUP(D51,F10数据库!A:T,9,0)</f>
        <v>#N/A</v>
      </c>
      <c r="P51" s="18" t="e">
        <f>VLOOKUP(G51,F10数据库!V:W,2,0)</f>
        <v>#N/A</v>
      </c>
      <c r="Q51" s="18"/>
      <c r="R51" s="18" t="e">
        <f>VLOOKUP(D51,F10数据库!A:T,11,0)</f>
        <v>#N/A</v>
      </c>
      <c r="S51" s="18" t="e">
        <f>VLOOKUP(D51,F10数据库!A:T,12,0)</f>
        <v>#N/A</v>
      </c>
      <c r="T51" s="19" t="e">
        <f>VLOOKUP(D51,F10数据库!A:T,13,0)*C51</f>
        <v>#N/A</v>
      </c>
      <c r="U51" s="18" t="e">
        <f>VLOOKUP(D51,F10数据库!A:T,14,0)</f>
        <v>#N/A</v>
      </c>
      <c r="V51" s="18" t="e">
        <f>VLOOKUP(D51,F10数据库!A:T,15,0)</f>
        <v>#N/A</v>
      </c>
      <c r="W51" s="18"/>
      <c r="X51" s="18" t="e" cm="1">
        <f t="array" ref="X51">_xlfn.IFS(I51="Y",VLOOKUP(D51,F10数据库!A:T,16,0),I51="N",VLOOKUP(D51,F10数据库!A:T,16,0))</f>
        <v>#N/A</v>
      </c>
      <c r="Y51" s="18" t="e" cm="1">
        <f t="array" ref="Y51">_xlfn.IFS(I51="Y",VLOOKUP(D51,F10数据库!A:T,17,0),I51="N",0)</f>
        <v>#N/A</v>
      </c>
      <c r="Z51" s="19" t="e" cm="1">
        <f t="array" ref="Z51">_xlfn.IFS(I51="Y",VLOOKUP(D51,F10数据库!A:T,18,0),I51="N",0)*C51</f>
        <v>#N/A</v>
      </c>
      <c r="AA51" s="18" t="e" cm="1">
        <f t="array" ref="AA51">_xlfn.IFS(I51="Y",VLOOKUP(D51,F10数据库!A:T,19,0),I51="N",VLOOKUP(D51,F10数据库!A:T,19,0))</f>
        <v>#N/A</v>
      </c>
      <c r="AB51" s="18" t="e" cm="1">
        <f t="array" ref="AB51">_xlfn.IFS(I51="Y",VLOOKUP(D51,F10数据库!A:T,20,0),I51="N",VLOOKUP(D51,F10数据库!A:T,20,0))</f>
        <v>#N/A</v>
      </c>
      <c r="AC51" s="18"/>
    </row>
    <row r="52" spans="1:29" x14ac:dyDescent="0.25">
      <c r="A52" s="22"/>
      <c r="B52" s="3"/>
      <c r="C52" s="3"/>
      <c r="D52" s="3"/>
      <c r="E52" s="18" t="e">
        <f t="shared" si="4"/>
        <v>#VALUE!</v>
      </c>
      <c r="F52" s="18" t="str">
        <f t="shared" si="5"/>
        <v/>
      </c>
      <c r="G52" s="18" t="str">
        <f t="shared" si="6"/>
        <v/>
      </c>
      <c r="H52" s="18" t="str">
        <f t="shared" si="7"/>
        <v/>
      </c>
      <c r="I52" s="18" t="str">
        <f t="shared" si="8"/>
        <v/>
      </c>
      <c r="J52" s="18" t="e">
        <f>VLOOKUP(D52,F10数据库!A:T,7,0)</f>
        <v>#N/A</v>
      </c>
      <c r="K52" s="18" t="e">
        <f>VLOOKUP(D52,F10数据库!A:T,8,0)</f>
        <v>#N/A</v>
      </c>
      <c r="L52" s="18" t="e" cm="1">
        <f t="array" ref="L52">_xlfn.IFS(E52=1,100,E52=2,150,E52=3,200)</f>
        <v>#VALUE!</v>
      </c>
      <c r="M52" s="18" t="e" cm="1">
        <f t="array" ref="M52">_xlfn.IFS(F52="A",50,F52="B",100,F52="C",150,F52="D",200)</f>
        <v>#N/A</v>
      </c>
      <c r="N52" s="19" t="e">
        <f t="shared" si="9"/>
        <v>#VALUE!</v>
      </c>
      <c r="O52" s="18" t="e">
        <f>VLOOKUP(D52,F10数据库!A:T,9,0)</f>
        <v>#N/A</v>
      </c>
      <c r="P52" s="18" t="e">
        <f>VLOOKUP(G52,F10数据库!V:W,2,0)</f>
        <v>#N/A</v>
      </c>
      <c r="Q52" s="18"/>
      <c r="R52" s="18" t="e">
        <f>VLOOKUP(D52,F10数据库!A:T,11,0)</f>
        <v>#N/A</v>
      </c>
      <c r="S52" s="18" t="e">
        <f>VLOOKUP(D52,F10数据库!A:T,12,0)</f>
        <v>#N/A</v>
      </c>
      <c r="T52" s="19" t="e">
        <f>VLOOKUP(D52,F10数据库!A:T,13,0)*C52</f>
        <v>#N/A</v>
      </c>
      <c r="U52" s="18" t="e">
        <f>VLOOKUP(D52,F10数据库!A:T,14,0)</f>
        <v>#N/A</v>
      </c>
      <c r="V52" s="18" t="e">
        <f>VLOOKUP(D52,F10数据库!A:T,15,0)</f>
        <v>#N/A</v>
      </c>
      <c r="W52" s="18"/>
      <c r="X52" s="18" t="e" cm="1">
        <f t="array" ref="X52">_xlfn.IFS(I52="Y",VLOOKUP(D52,F10数据库!A:T,16,0),I52="N",VLOOKUP(D52,F10数据库!A:T,16,0))</f>
        <v>#N/A</v>
      </c>
      <c r="Y52" s="18" t="e" cm="1">
        <f t="array" ref="Y52">_xlfn.IFS(I52="Y",VLOOKUP(D52,F10数据库!A:T,17,0),I52="N",0)</f>
        <v>#N/A</v>
      </c>
      <c r="Z52" s="19" t="e" cm="1">
        <f t="array" ref="Z52">_xlfn.IFS(I52="Y",VLOOKUP(D52,F10数据库!A:T,18,0),I52="N",0)*C52</f>
        <v>#N/A</v>
      </c>
      <c r="AA52" s="18" t="e" cm="1">
        <f t="array" ref="AA52">_xlfn.IFS(I52="Y",VLOOKUP(D52,F10数据库!A:T,19,0),I52="N",VLOOKUP(D52,F10数据库!A:T,19,0))</f>
        <v>#N/A</v>
      </c>
      <c r="AB52" s="18" t="e" cm="1">
        <f t="array" ref="AB52">_xlfn.IFS(I52="Y",VLOOKUP(D52,F10数据库!A:T,20,0),I52="N",VLOOKUP(D52,F10数据库!A:T,20,0))</f>
        <v>#N/A</v>
      </c>
      <c r="AC52" s="18"/>
    </row>
    <row r="53" spans="1:29" x14ac:dyDescent="0.25">
      <c r="A53" s="22"/>
      <c r="B53" s="3"/>
      <c r="C53" s="3"/>
      <c r="D53" s="3"/>
      <c r="E53" s="18" t="e">
        <f t="shared" si="4"/>
        <v>#VALUE!</v>
      </c>
      <c r="F53" s="18" t="str">
        <f t="shared" si="5"/>
        <v/>
      </c>
      <c r="G53" s="18" t="str">
        <f t="shared" si="6"/>
        <v/>
      </c>
      <c r="H53" s="18" t="str">
        <f t="shared" si="7"/>
        <v/>
      </c>
      <c r="I53" s="18" t="str">
        <f t="shared" si="8"/>
        <v/>
      </c>
      <c r="J53" s="18" t="e">
        <f>VLOOKUP(D53,F10数据库!A:T,7,0)</f>
        <v>#N/A</v>
      </c>
      <c r="K53" s="18" t="e">
        <f>VLOOKUP(D53,F10数据库!A:T,8,0)</f>
        <v>#N/A</v>
      </c>
      <c r="L53" s="18" t="e" cm="1">
        <f t="array" ref="L53">_xlfn.IFS(E53=1,100,E53=2,150,E53=3,200)</f>
        <v>#VALUE!</v>
      </c>
      <c r="M53" s="18" t="e" cm="1">
        <f t="array" ref="M53">_xlfn.IFS(F53="A",50,F53="B",100,F53="C",150,F53="D",200)</f>
        <v>#N/A</v>
      </c>
      <c r="N53" s="19" t="e">
        <f t="shared" si="9"/>
        <v>#VALUE!</v>
      </c>
      <c r="O53" s="18" t="e">
        <f>VLOOKUP(D53,F10数据库!A:T,9,0)</f>
        <v>#N/A</v>
      </c>
      <c r="P53" s="18" t="e">
        <f>VLOOKUP(G53,F10数据库!V:W,2,0)</f>
        <v>#N/A</v>
      </c>
      <c r="Q53" s="18"/>
      <c r="R53" s="18" t="e">
        <f>VLOOKUP(D53,F10数据库!A:T,11,0)</f>
        <v>#N/A</v>
      </c>
      <c r="S53" s="18" t="e">
        <f>VLOOKUP(D53,F10数据库!A:T,12,0)</f>
        <v>#N/A</v>
      </c>
      <c r="T53" s="19" t="e">
        <f>VLOOKUP(D53,F10数据库!A:T,13,0)*C53</f>
        <v>#N/A</v>
      </c>
      <c r="U53" s="18" t="e">
        <f>VLOOKUP(D53,F10数据库!A:T,14,0)</f>
        <v>#N/A</v>
      </c>
      <c r="V53" s="18" t="e">
        <f>VLOOKUP(D53,F10数据库!A:T,15,0)</f>
        <v>#N/A</v>
      </c>
      <c r="W53" s="18"/>
      <c r="X53" s="18" t="e" cm="1">
        <f t="array" ref="X53">_xlfn.IFS(I53="Y",VLOOKUP(D53,F10数据库!A:T,16,0),I53="N",VLOOKUP(D53,F10数据库!A:T,16,0))</f>
        <v>#N/A</v>
      </c>
      <c r="Y53" s="18" t="e" cm="1">
        <f t="array" ref="Y53">_xlfn.IFS(I53="Y",VLOOKUP(D53,F10数据库!A:T,17,0),I53="N",0)</f>
        <v>#N/A</v>
      </c>
      <c r="Z53" s="19" t="e" cm="1">
        <f t="array" ref="Z53">_xlfn.IFS(I53="Y",VLOOKUP(D53,F10数据库!A:T,18,0),I53="N",0)*C53</f>
        <v>#N/A</v>
      </c>
      <c r="AA53" s="18" t="e" cm="1">
        <f t="array" ref="AA53">_xlfn.IFS(I53="Y",VLOOKUP(D53,F10数据库!A:T,19,0),I53="N",VLOOKUP(D53,F10数据库!A:T,19,0))</f>
        <v>#N/A</v>
      </c>
      <c r="AB53" s="18" t="e" cm="1">
        <f t="array" ref="AB53">_xlfn.IFS(I53="Y",VLOOKUP(D53,F10数据库!A:T,20,0),I53="N",VLOOKUP(D53,F10数据库!A:T,20,0))</f>
        <v>#N/A</v>
      </c>
      <c r="AC53" s="18"/>
    </row>
    <row r="54" spans="1:29" x14ac:dyDescent="0.25">
      <c r="A54" s="22"/>
      <c r="B54" s="3"/>
      <c r="C54" s="3"/>
      <c r="D54" s="3"/>
      <c r="E54" s="18" t="e">
        <f t="shared" si="4"/>
        <v>#VALUE!</v>
      </c>
      <c r="F54" s="18" t="str">
        <f t="shared" si="5"/>
        <v/>
      </c>
      <c r="G54" s="18" t="str">
        <f t="shared" si="6"/>
        <v/>
      </c>
      <c r="H54" s="18" t="str">
        <f t="shared" si="7"/>
        <v/>
      </c>
      <c r="I54" s="18" t="str">
        <f t="shared" si="8"/>
        <v/>
      </c>
      <c r="J54" s="18" t="e">
        <f>VLOOKUP(D54,F10数据库!A:T,7,0)</f>
        <v>#N/A</v>
      </c>
      <c r="K54" s="18" t="e">
        <f>VLOOKUP(D54,F10数据库!A:T,8,0)</f>
        <v>#N/A</v>
      </c>
      <c r="L54" s="18" t="e" cm="1">
        <f t="array" ref="L54">_xlfn.IFS(E54=1,100,E54=2,150,E54=3,200)</f>
        <v>#VALUE!</v>
      </c>
      <c r="M54" s="18" t="e" cm="1">
        <f t="array" ref="M54">_xlfn.IFS(F54="A",50,F54="B",100,F54="C",150,F54="D",200)</f>
        <v>#N/A</v>
      </c>
      <c r="N54" s="19" t="e">
        <f t="shared" si="9"/>
        <v>#VALUE!</v>
      </c>
      <c r="O54" s="18" t="e">
        <f>VLOOKUP(D54,F10数据库!A:T,9,0)</f>
        <v>#N/A</v>
      </c>
      <c r="P54" s="18" t="e">
        <f>VLOOKUP(G54,F10数据库!V:W,2,0)</f>
        <v>#N/A</v>
      </c>
      <c r="Q54" s="18"/>
      <c r="R54" s="18" t="e">
        <f>VLOOKUP(D54,F10数据库!A:T,11,0)</f>
        <v>#N/A</v>
      </c>
      <c r="S54" s="18" t="e">
        <f>VLOOKUP(D54,F10数据库!A:T,12,0)</f>
        <v>#N/A</v>
      </c>
      <c r="T54" s="19" t="e">
        <f>VLOOKUP(D54,F10数据库!A:T,13,0)*C54</f>
        <v>#N/A</v>
      </c>
      <c r="U54" s="18" t="e">
        <f>VLOOKUP(D54,F10数据库!A:T,14,0)</f>
        <v>#N/A</v>
      </c>
      <c r="V54" s="18" t="e">
        <f>VLOOKUP(D54,F10数据库!A:T,15,0)</f>
        <v>#N/A</v>
      </c>
      <c r="W54" s="18"/>
      <c r="X54" s="18" t="e" cm="1">
        <f t="array" ref="X54">_xlfn.IFS(I54="Y",VLOOKUP(D54,F10数据库!A:T,16,0),I54="N",VLOOKUP(D54,F10数据库!A:T,16,0))</f>
        <v>#N/A</v>
      </c>
      <c r="Y54" s="18" t="e" cm="1">
        <f t="array" ref="Y54">_xlfn.IFS(I54="Y",VLOOKUP(D54,F10数据库!A:T,17,0),I54="N",0)</f>
        <v>#N/A</v>
      </c>
      <c r="Z54" s="19" t="e" cm="1">
        <f t="array" ref="Z54">_xlfn.IFS(I54="Y",VLOOKUP(D54,F10数据库!A:T,18,0),I54="N",0)*C54</f>
        <v>#N/A</v>
      </c>
      <c r="AA54" s="18" t="e" cm="1">
        <f t="array" ref="AA54">_xlfn.IFS(I54="Y",VLOOKUP(D54,F10数据库!A:T,19,0),I54="N",VLOOKUP(D54,F10数据库!A:T,19,0))</f>
        <v>#N/A</v>
      </c>
      <c r="AB54" s="18" t="e" cm="1">
        <f t="array" ref="AB54">_xlfn.IFS(I54="Y",VLOOKUP(D54,F10数据库!A:T,20,0),I54="N",VLOOKUP(D54,F10数据库!A:T,20,0))</f>
        <v>#N/A</v>
      </c>
      <c r="AC54" s="18"/>
    </row>
    <row r="55" spans="1:29" x14ac:dyDescent="0.25">
      <c r="A55" s="22"/>
      <c r="B55" s="3"/>
      <c r="C55" s="3"/>
      <c r="D55" s="3"/>
      <c r="E55" s="18" t="e">
        <f t="shared" si="4"/>
        <v>#VALUE!</v>
      </c>
      <c r="F55" s="18" t="str">
        <f t="shared" si="5"/>
        <v/>
      </c>
      <c r="G55" s="18" t="str">
        <f t="shared" si="6"/>
        <v/>
      </c>
      <c r="H55" s="18" t="str">
        <f t="shared" si="7"/>
        <v/>
      </c>
      <c r="I55" s="18" t="str">
        <f t="shared" si="8"/>
        <v/>
      </c>
      <c r="J55" s="18" t="e">
        <f>VLOOKUP(D55,F10数据库!A:T,7,0)</f>
        <v>#N/A</v>
      </c>
      <c r="K55" s="18" t="e">
        <f>VLOOKUP(D55,F10数据库!A:T,8,0)</f>
        <v>#N/A</v>
      </c>
      <c r="L55" s="18" t="e" cm="1">
        <f t="array" ref="L55">_xlfn.IFS(E55=1,100,E55=2,150,E55=3,200)</f>
        <v>#VALUE!</v>
      </c>
      <c r="M55" s="18" t="e" cm="1">
        <f t="array" ref="M55">_xlfn.IFS(F55="A",50,F55="B",100,F55="C",150,F55="D",200)</f>
        <v>#N/A</v>
      </c>
      <c r="N55" s="19" t="e">
        <f t="shared" si="9"/>
        <v>#VALUE!</v>
      </c>
      <c r="O55" s="18" t="e">
        <f>VLOOKUP(D55,F10数据库!A:T,9,0)</f>
        <v>#N/A</v>
      </c>
      <c r="P55" s="18" t="e">
        <f>VLOOKUP(G55,F10数据库!V:W,2,0)</f>
        <v>#N/A</v>
      </c>
      <c r="Q55" s="18"/>
      <c r="R55" s="18" t="e">
        <f>VLOOKUP(D55,F10数据库!A:T,11,0)</f>
        <v>#N/A</v>
      </c>
      <c r="S55" s="18" t="e">
        <f>VLOOKUP(D55,F10数据库!A:T,12,0)</f>
        <v>#N/A</v>
      </c>
      <c r="T55" s="19" t="e">
        <f>VLOOKUP(D55,F10数据库!A:T,13,0)*C55</f>
        <v>#N/A</v>
      </c>
      <c r="U55" s="18" t="e">
        <f>VLOOKUP(D55,F10数据库!A:T,14,0)</f>
        <v>#N/A</v>
      </c>
      <c r="V55" s="18" t="e">
        <f>VLOOKUP(D55,F10数据库!A:T,15,0)</f>
        <v>#N/A</v>
      </c>
      <c r="W55" s="18"/>
      <c r="X55" s="18" t="e" cm="1">
        <f t="array" ref="X55">_xlfn.IFS(I55="Y",VLOOKUP(D55,F10数据库!A:T,16,0),I55="N",VLOOKUP(D55,F10数据库!A:T,16,0))</f>
        <v>#N/A</v>
      </c>
      <c r="Y55" s="18" t="e" cm="1">
        <f t="array" ref="Y55">_xlfn.IFS(I55="Y",VLOOKUP(D55,F10数据库!A:T,17,0),I55="N",0)</f>
        <v>#N/A</v>
      </c>
      <c r="Z55" s="19" t="e" cm="1">
        <f t="array" ref="Z55">_xlfn.IFS(I55="Y",VLOOKUP(D55,F10数据库!A:T,18,0),I55="N",0)*C55</f>
        <v>#N/A</v>
      </c>
      <c r="AA55" s="18" t="e" cm="1">
        <f t="array" ref="AA55">_xlfn.IFS(I55="Y",VLOOKUP(D55,F10数据库!A:T,19,0),I55="N",VLOOKUP(D55,F10数据库!A:T,19,0))</f>
        <v>#N/A</v>
      </c>
      <c r="AB55" s="18" t="e" cm="1">
        <f t="array" ref="AB55">_xlfn.IFS(I55="Y",VLOOKUP(D55,F10数据库!A:T,20,0),I55="N",VLOOKUP(D55,F10数据库!A:T,20,0))</f>
        <v>#N/A</v>
      </c>
      <c r="AC55" s="18"/>
    </row>
    <row r="56" spans="1:29" x14ac:dyDescent="0.25">
      <c r="A56" s="22"/>
      <c r="B56" s="3"/>
      <c r="C56" s="3"/>
      <c r="D56" s="3"/>
      <c r="E56" s="18" t="e">
        <f t="shared" si="4"/>
        <v>#VALUE!</v>
      </c>
      <c r="F56" s="18" t="str">
        <f t="shared" si="5"/>
        <v/>
      </c>
      <c r="G56" s="18" t="str">
        <f t="shared" si="6"/>
        <v/>
      </c>
      <c r="H56" s="18" t="str">
        <f t="shared" si="7"/>
        <v/>
      </c>
      <c r="I56" s="18" t="str">
        <f t="shared" si="8"/>
        <v/>
      </c>
      <c r="J56" s="18" t="e">
        <f>VLOOKUP(D56,F10数据库!A:T,7,0)</f>
        <v>#N/A</v>
      </c>
      <c r="K56" s="18" t="e">
        <f>VLOOKUP(D56,F10数据库!A:T,8,0)</f>
        <v>#N/A</v>
      </c>
      <c r="L56" s="18" t="e" cm="1">
        <f t="array" ref="L56">_xlfn.IFS(E56=1,100,E56=2,150,E56=3,200)</f>
        <v>#VALUE!</v>
      </c>
      <c r="M56" s="18" t="e" cm="1">
        <f t="array" ref="M56">_xlfn.IFS(F56="A",50,F56="B",100,F56="C",150,F56="D",200)</f>
        <v>#N/A</v>
      </c>
      <c r="N56" s="19" t="e">
        <f t="shared" si="9"/>
        <v>#VALUE!</v>
      </c>
      <c r="O56" s="18" t="e">
        <f>VLOOKUP(D56,F10数据库!A:T,9,0)</f>
        <v>#N/A</v>
      </c>
      <c r="P56" s="18" t="e">
        <f>VLOOKUP(G56,F10数据库!V:W,2,0)</f>
        <v>#N/A</v>
      </c>
      <c r="Q56" s="18"/>
      <c r="R56" s="18" t="e">
        <f>VLOOKUP(D56,F10数据库!A:T,11,0)</f>
        <v>#N/A</v>
      </c>
      <c r="S56" s="18" t="e">
        <f>VLOOKUP(D56,F10数据库!A:T,12,0)</f>
        <v>#N/A</v>
      </c>
      <c r="T56" s="19" t="e">
        <f>VLOOKUP(D56,F10数据库!A:T,13,0)*C56</f>
        <v>#N/A</v>
      </c>
      <c r="U56" s="18" t="e">
        <f>VLOOKUP(D56,F10数据库!A:T,14,0)</f>
        <v>#N/A</v>
      </c>
      <c r="V56" s="18" t="e">
        <f>VLOOKUP(D56,F10数据库!A:T,15,0)</f>
        <v>#N/A</v>
      </c>
      <c r="W56" s="18"/>
      <c r="X56" s="18" t="e" cm="1">
        <f t="array" ref="X56">_xlfn.IFS(I56="Y",VLOOKUP(D56,F10数据库!A:T,16,0),I56="N",VLOOKUP(D56,F10数据库!A:T,16,0))</f>
        <v>#N/A</v>
      </c>
      <c r="Y56" s="18" t="e" cm="1">
        <f t="array" ref="Y56">_xlfn.IFS(I56="Y",VLOOKUP(D56,F10数据库!A:T,17,0),I56="N",0)</f>
        <v>#N/A</v>
      </c>
      <c r="Z56" s="19" t="e" cm="1">
        <f t="array" ref="Z56">_xlfn.IFS(I56="Y",VLOOKUP(D56,F10数据库!A:T,18,0),I56="N",0)*C56</f>
        <v>#N/A</v>
      </c>
      <c r="AA56" s="18" t="e" cm="1">
        <f t="array" ref="AA56">_xlfn.IFS(I56="Y",VLOOKUP(D56,F10数据库!A:T,19,0),I56="N",VLOOKUP(D56,F10数据库!A:T,19,0))</f>
        <v>#N/A</v>
      </c>
      <c r="AB56" s="18" t="e" cm="1">
        <f t="array" ref="AB56">_xlfn.IFS(I56="Y",VLOOKUP(D56,F10数据库!A:T,20,0),I56="N",VLOOKUP(D56,F10数据库!A:T,20,0))</f>
        <v>#N/A</v>
      </c>
      <c r="AC56" s="18"/>
    </row>
    <row r="57" spans="1:29" x14ac:dyDescent="0.25">
      <c r="A57" s="22"/>
      <c r="B57" s="3"/>
      <c r="C57" s="3"/>
      <c r="D57" s="3"/>
      <c r="E57" s="18" t="e">
        <f t="shared" si="4"/>
        <v>#VALUE!</v>
      </c>
      <c r="F57" s="18" t="str">
        <f t="shared" si="5"/>
        <v/>
      </c>
      <c r="G57" s="18" t="str">
        <f t="shared" si="6"/>
        <v/>
      </c>
      <c r="H57" s="18" t="str">
        <f t="shared" si="7"/>
        <v/>
      </c>
      <c r="I57" s="18" t="str">
        <f t="shared" si="8"/>
        <v/>
      </c>
      <c r="J57" s="18" t="e">
        <f>VLOOKUP(D57,F10数据库!A:T,7,0)</f>
        <v>#N/A</v>
      </c>
      <c r="K57" s="18" t="e">
        <f>VLOOKUP(D57,F10数据库!A:T,8,0)</f>
        <v>#N/A</v>
      </c>
      <c r="L57" s="18" t="e" cm="1">
        <f t="array" ref="L57">_xlfn.IFS(E57=1,100,E57=2,150,E57=3,200)</f>
        <v>#VALUE!</v>
      </c>
      <c r="M57" s="18" t="e" cm="1">
        <f t="array" ref="M57">_xlfn.IFS(F57="A",50,F57="B",100,F57="C",150,F57="D",200)</f>
        <v>#N/A</v>
      </c>
      <c r="N57" s="19" t="e">
        <f t="shared" si="9"/>
        <v>#VALUE!</v>
      </c>
      <c r="O57" s="18" t="e">
        <f>VLOOKUP(D57,F10数据库!A:T,9,0)</f>
        <v>#N/A</v>
      </c>
      <c r="P57" s="18" t="e">
        <f>VLOOKUP(G57,F10数据库!V:W,2,0)</f>
        <v>#N/A</v>
      </c>
      <c r="Q57" s="18"/>
      <c r="R57" s="18" t="e">
        <f>VLOOKUP(D57,F10数据库!A:T,11,0)</f>
        <v>#N/A</v>
      </c>
      <c r="S57" s="18" t="e">
        <f>VLOOKUP(D57,F10数据库!A:T,12,0)</f>
        <v>#N/A</v>
      </c>
      <c r="T57" s="19" t="e">
        <f>VLOOKUP(D57,F10数据库!A:T,13,0)*C57</f>
        <v>#N/A</v>
      </c>
      <c r="U57" s="18" t="e">
        <f>VLOOKUP(D57,F10数据库!A:T,14,0)</f>
        <v>#N/A</v>
      </c>
      <c r="V57" s="18" t="e">
        <f>VLOOKUP(D57,F10数据库!A:T,15,0)</f>
        <v>#N/A</v>
      </c>
      <c r="W57" s="18"/>
      <c r="X57" s="18" t="e" cm="1">
        <f t="array" ref="X57">_xlfn.IFS(I57="Y",VLOOKUP(D57,F10数据库!A:T,16,0),I57="N",VLOOKUP(D57,F10数据库!A:T,16,0))</f>
        <v>#N/A</v>
      </c>
      <c r="Y57" s="18" t="e" cm="1">
        <f t="array" ref="Y57">_xlfn.IFS(I57="Y",VLOOKUP(D57,F10数据库!A:T,17,0),I57="N",0)</f>
        <v>#N/A</v>
      </c>
      <c r="Z57" s="19" t="e" cm="1">
        <f t="array" ref="Z57">_xlfn.IFS(I57="Y",VLOOKUP(D57,F10数据库!A:T,18,0),I57="N",0)*C57</f>
        <v>#N/A</v>
      </c>
      <c r="AA57" s="18" t="e" cm="1">
        <f t="array" ref="AA57">_xlfn.IFS(I57="Y",VLOOKUP(D57,F10数据库!A:T,19,0),I57="N",VLOOKUP(D57,F10数据库!A:T,19,0))</f>
        <v>#N/A</v>
      </c>
      <c r="AB57" s="18" t="e" cm="1">
        <f t="array" ref="AB57">_xlfn.IFS(I57="Y",VLOOKUP(D57,F10数据库!A:T,20,0),I57="N",VLOOKUP(D57,F10数据库!A:T,20,0))</f>
        <v>#N/A</v>
      </c>
      <c r="AC57" s="18"/>
    </row>
    <row r="58" spans="1:29" x14ac:dyDescent="0.25">
      <c r="A58" s="22"/>
      <c r="B58" s="3"/>
      <c r="C58" s="3"/>
      <c r="D58" s="3"/>
      <c r="E58" s="18" t="e">
        <f t="shared" si="4"/>
        <v>#VALUE!</v>
      </c>
      <c r="F58" s="18" t="str">
        <f t="shared" si="5"/>
        <v/>
      </c>
      <c r="G58" s="18" t="str">
        <f t="shared" si="6"/>
        <v/>
      </c>
      <c r="H58" s="18" t="str">
        <f t="shared" si="7"/>
        <v/>
      </c>
      <c r="I58" s="18" t="str">
        <f t="shared" si="8"/>
        <v/>
      </c>
      <c r="J58" s="18" t="e">
        <f>VLOOKUP(D58,F10数据库!A:T,7,0)</f>
        <v>#N/A</v>
      </c>
      <c r="K58" s="18" t="e">
        <f>VLOOKUP(D58,F10数据库!A:T,8,0)</f>
        <v>#N/A</v>
      </c>
      <c r="L58" s="18" t="e" cm="1">
        <f t="array" ref="L58">_xlfn.IFS(E58=1,100,E58=2,150,E58=3,200)</f>
        <v>#VALUE!</v>
      </c>
      <c r="M58" s="18" t="e" cm="1">
        <f t="array" ref="M58">_xlfn.IFS(F58="A",50,F58="B",100,F58="C",150,F58="D",200)</f>
        <v>#N/A</v>
      </c>
      <c r="N58" s="19" t="e">
        <f t="shared" si="9"/>
        <v>#VALUE!</v>
      </c>
      <c r="O58" s="18" t="e">
        <f>VLOOKUP(D58,F10数据库!A:T,9,0)</f>
        <v>#N/A</v>
      </c>
      <c r="P58" s="18" t="e">
        <f>VLOOKUP(G58,F10数据库!V:W,2,0)</f>
        <v>#N/A</v>
      </c>
      <c r="Q58" s="18"/>
      <c r="R58" s="18" t="e">
        <f>VLOOKUP(D58,F10数据库!A:T,11,0)</f>
        <v>#N/A</v>
      </c>
      <c r="S58" s="18" t="e">
        <f>VLOOKUP(D58,F10数据库!A:T,12,0)</f>
        <v>#N/A</v>
      </c>
      <c r="T58" s="19" t="e">
        <f>VLOOKUP(D58,F10数据库!A:T,13,0)*C58</f>
        <v>#N/A</v>
      </c>
      <c r="U58" s="18" t="e">
        <f>VLOOKUP(D58,F10数据库!A:T,14,0)</f>
        <v>#N/A</v>
      </c>
      <c r="V58" s="18" t="e">
        <f>VLOOKUP(D58,F10数据库!A:T,15,0)</f>
        <v>#N/A</v>
      </c>
      <c r="W58" s="18"/>
      <c r="X58" s="18" t="e" cm="1">
        <f t="array" ref="X58">_xlfn.IFS(I58="Y",VLOOKUP(D58,F10数据库!A:T,16,0),I58="N",VLOOKUP(D58,F10数据库!A:T,16,0))</f>
        <v>#N/A</v>
      </c>
      <c r="Y58" s="18" t="e" cm="1">
        <f t="array" ref="Y58">_xlfn.IFS(I58="Y",VLOOKUP(D58,F10数据库!A:T,17,0),I58="N",0)</f>
        <v>#N/A</v>
      </c>
      <c r="Z58" s="19" t="e" cm="1">
        <f t="array" ref="Z58">_xlfn.IFS(I58="Y",VLOOKUP(D58,F10数据库!A:T,18,0),I58="N",0)*C58</f>
        <v>#N/A</v>
      </c>
      <c r="AA58" s="18" t="e" cm="1">
        <f t="array" ref="AA58">_xlfn.IFS(I58="Y",VLOOKUP(D58,F10数据库!A:T,19,0),I58="N",VLOOKUP(D58,F10数据库!A:T,19,0))</f>
        <v>#N/A</v>
      </c>
      <c r="AB58" s="18" t="e" cm="1">
        <f t="array" ref="AB58">_xlfn.IFS(I58="Y",VLOOKUP(D58,F10数据库!A:T,20,0),I58="N",VLOOKUP(D58,F10数据库!A:T,20,0))</f>
        <v>#N/A</v>
      </c>
      <c r="AC58" s="18"/>
    </row>
    <row r="59" spans="1:29" x14ac:dyDescent="0.25">
      <c r="A59" s="22"/>
      <c r="B59" s="3"/>
      <c r="C59" s="3"/>
      <c r="D59" s="3"/>
      <c r="E59" s="18" t="e">
        <f t="shared" si="4"/>
        <v>#VALUE!</v>
      </c>
      <c r="F59" s="18" t="str">
        <f t="shared" si="5"/>
        <v/>
      </c>
      <c r="G59" s="18" t="str">
        <f t="shared" si="6"/>
        <v/>
      </c>
      <c r="H59" s="18" t="str">
        <f t="shared" si="7"/>
        <v/>
      </c>
      <c r="I59" s="18" t="str">
        <f t="shared" si="8"/>
        <v/>
      </c>
      <c r="J59" s="18" t="e">
        <f>VLOOKUP(D59,F10数据库!A:T,7,0)</f>
        <v>#N/A</v>
      </c>
      <c r="K59" s="18" t="e">
        <f>VLOOKUP(D59,F10数据库!A:T,8,0)</f>
        <v>#N/A</v>
      </c>
      <c r="L59" s="18" t="e" cm="1">
        <f t="array" ref="L59">_xlfn.IFS(E59=1,100,E59=2,150,E59=3,200)</f>
        <v>#VALUE!</v>
      </c>
      <c r="M59" s="18" t="e" cm="1">
        <f t="array" ref="M59">_xlfn.IFS(F59="A",50,F59="B",100,F59="C",150,F59="D",200)</f>
        <v>#N/A</v>
      </c>
      <c r="N59" s="19" t="e">
        <f t="shared" si="9"/>
        <v>#VALUE!</v>
      </c>
      <c r="O59" s="18" t="e">
        <f>VLOOKUP(D59,F10数据库!A:T,9,0)</f>
        <v>#N/A</v>
      </c>
      <c r="P59" s="18" t="e">
        <f>VLOOKUP(G59,F10数据库!V:W,2,0)</f>
        <v>#N/A</v>
      </c>
      <c r="Q59" s="18"/>
      <c r="R59" s="18" t="e">
        <f>VLOOKUP(D59,F10数据库!A:T,11,0)</f>
        <v>#N/A</v>
      </c>
      <c r="S59" s="18" t="e">
        <f>VLOOKUP(D59,F10数据库!A:T,12,0)</f>
        <v>#N/A</v>
      </c>
      <c r="T59" s="19" t="e">
        <f>VLOOKUP(D59,F10数据库!A:T,13,0)*C59</f>
        <v>#N/A</v>
      </c>
      <c r="U59" s="18" t="e">
        <f>VLOOKUP(D59,F10数据库!A:T,14,0)</f>
        <v>#N/A</v>
      </c>
      <c r="V59" s="18" t="e">
        <f>VLOOKUP(D59,F10数据库!A:T,15,0)</f>
        <v>#N/A</v>
      </c>
      <c r="W59" s="18"/>
      <c r="X59" s="18" t="e" cm="1">
        <f t="array" ref="X59">_xlfn.IFS(I59="Y",VLOOKUP(D59,F10数据库!A:T,16,0),I59="N",VLOOKUP(D59,F10数据库!A:T,16,0))</f>
        <v>#N/A</v>
      </c>
      <c r="Y59" s="18" t="e" cm="1">
        <f t="array" ref="Y59">_xlfn.IFS(I59="Y",VLOOKUP(D59,F10数据库!A:T,17,0),I59="N",0)</f>
        <v>#N/A</v>
      </c>
      <c r="Z59" s="19" t="e" cm="1">
        <f t="array" ref="Z59">_xlfn.IFS(I59="Y",VLOOKUP(D59,F10数据库!A:T,18,0),I59="N",0)*C59</f>
        <v>#N/A</v>
      </c>
      <c r="AA59" s="18" t="e" cm="1">
        <f t="array" ref="AA59">_xlfn.IFS(I59="Y",VLOOKUP(D59,F10数据库!A:T,19,0),I59="N",VLOOKUP(D59,F10数据库!A:T,19,0))</f>
        <v>#N/A</v>
      </c>
      <c r="AB59" s="18" t="e" cm="1">
        <f t="array" ref="AB59">_xlfn.IFS(I59="Y",VLOOKUP(D59,F10数据库!A:T,20,0),I59="N",VLOOKUP(D59,F10数据库!A:T,20,0))</f>
        <v>#N/A</v>
      </c>
      <c r="AC59" s="18"/>
    </row>
    <row r="60" spans="1:29" x14ac:dyDescent="0.25">
      <c r="A60" s="22"/>
      <c r="B60" s="3"/>
      <c r="C60" s="3"/>
      <c r="D60" s="3"/>
      <c r="E60" s="18" t="e">
        <f t="shared" si="4"/>
        <v>#VALUE!</v>
      </c>
      <c r="F60" s="18" t="str">
        <f t="shared" si="5"/>
        <v/>
      </c>
      <c r="G60" s="18" t="str">
        <f t="shared" si="6"/>
        <v/>
      </c>
      <c r="H60" s="18" t="str">
        <f t="shared" si="7"/>
        <v/>
      </c>
      <c r="I60" s="18" t="str">
        <f t="shared" si="8"/>
        <v/>
      </c>
      <c r="J60" s="18" t="e">
        <f>VLOOKUP(D60,F10数据库!A:T,7,0)</f>
        <v>#N/A</v>
      </c>
      <c r="K60" s="18" t="e">
        <f>VLOOKUP(D60,F10数据库!A:T,8,0)</f>
        <v>#N/A</v>
      </c>
      <c r="L60" s="18" t="e" cm="1">
        <f t="array" ref="L60">_xlfn.IFS(E60=1,100,E60=2,150,E60=3,200)</f>
        <v>#VALUE!</v>
      </c>
      <c r="M60" s="18" t="e" cm="1">
        <f t="array" ref="M60">_xlfn.IFS(F60="A",50,F60="B",100,F60="C",150,F60="D",200)</f>
        <v>#N/A</v>
      </c>
      <c r="N60" s="19" t="e">
        <f t="shared" si="9"/>
        <v>#VALUE!</v>
      </c>
      <c r="O60" s="18" t="e">
        <f>VLOOKUP(D60,F10数据库!A:T,9,0)</f>
        <v>#N/A</v>
      </c>
      <c r="P60" s="18" t="e">
        <f>VLOOKUP(G60,F10数据库!V:W,2,0)</f>
        <v>#N/A</v>
      </c>
      <c r="Q60" s="18"/>
      <c r="R60" s="18" t="e">
        <f>VLOOKUP(D60,F10数据库!A:T,11,0)</f>
        <v>#N/A</v>
      </c>
      <c r="S60" s="18" t="e">
        <f>VLOOKUP(D60,F10数据库!A:T,12,0)</f>
        <v>#N/A</v>
      </c>
      <c r="T60" s="19" t="e">
        <f>VLOOKUP(D60,F10数据库!A:T,13,0)*C60</f>
        <v>#N/A</v>
      </c>
      <c r="U60" s="18" t="e">
        <f>VLOOKUP(D60,F10数据库!A:T,14,0)</f>
        <v>#N/A</v>
      </c>
      <c r="V60" s="18" t="e">
        <f>VLOOKUP(D60,F10数据库!A:T,15,0)</f>
        <v>#N/A</v>
      </c>
      <c r="W60" s="18"/>
      <c r="X60" s="18" t="e" cm="1">
        <f t="array" ref="X60">_xlfn.IFS(I60="Y",VLOOKUP(D60,F10数据库!A:T,16,0),I60="N",VLOOKUP(D60,F10数据库!A:T,16,0))</f>
        <v>#N/A</v>
      </c>
      <c r="Y60" s="18" t="e" cm="1">
        <f t="array" ref="Y60">_xlfn.IFS(I60="Y",VLOOKUP(D60,F10数据库!A:T,17,0),I60="N",0)</f>
        <v>#N/A</v>
      </c>
      <c r="Z60" s="19" t="e" cm="1">
        <f t="array" ref="Z60">_xlfn.IFS(I60="Y",VLOOKUP(D60,F10数据库!A:T,18,0),I60="N",0)*C60</f>
        <v>#N/A</v>
      </c>
      <c r="AA60" s="18" t="e" cm="1">
        <f t="array" ref="AA60">_xlfn.IFS(I60="Y",VLOOKUP(D60,F10数据库!A:T,19,0),I60="N",VLOOKUP(D60,F10数据库!A:T,19,0))</f>
        <v>#N/A</v>
      </c>
      <c r="AB60" s="18" t="e" cm="1">
        <f t="array" ref="AB60">_xlfn.IFS(I60="Y",VLOOKUP(D60,F10数据库!A:T,20,0),I60="N",VLOOKUP(D60,F10数据库!A:T,20,0))</f>
        <v>#N/A</v>
      </c>
      <c r="AC60" s="18"/>
    </row>
    <row r="61" spans="1:29" x14ac:dyDescent="0.25">
      <c r="A61" s="22"/>
      <c r="B61" s="3"/>
      <c r="C61" s="3"/>
      <c r="D61" s="3"/>
      <c r="E61" s="18" t="e">
        <f t="shared" si="4"/>
        <v>#VALUE!</v>
      </c>
      <c r="F61" s="18" t="str">
        <f t="shared" si="5"/>
        <v/>
      </c>
      <c r="G61" s="18" t="str">
        <f t="shared" si="6"/>
        <v/>
      </c>
      <c r="H61" s="18" t="str">
        <f t="shared" si="7"/>
        <v/>
      </c>
      <c r="I61" s="18" t="str">
        <f t="shared" si="8"/>
        <v/>
      </c>
      <c r="J61" s="18" t="e">
        <f>VLOOKUP(D61,F10数据库!A:T,7,0)</f>
        <v>#N/A</v>
      </c>
      <c r="K61" s="18" t="e">
        <f>VLOOKUP(D61,F10数据库!A:T,8,0)</f>
        <v>#N/A</v>
      </c>
      <c r="L61" s="18" t="e" cm="1">
        <f t="array" ref="L61">_xlfn.IFS(E61=1,100,E61=2,150,E61=3,200)</f>
        <v>#VALUE!</v>
      </c>
      <c r="M61" s="18" t="e" cm="1">
        <f t="array" ref="M61">_xlfn.IFS(F61="A",50,F61="B",100,F61="C",150,F61="D",200)</f>
        <v>#N/A</v>
      </c>
      <c r="N61" s="19" t="e">
        <f t="shared" si="9"/>
        <v>#VALUE!</v>
      </c>
      <c r="O61" s="18" t="e">
        <f>VLOOKUP(D61,F10数据库!A:T,9,0)</f>
        <v>#N/A</v>
      </c>
      <c r="P61" s="18" t="e">
        <f>VLOOKUP(G61,F10数据库!V:W,2,0)</f>
        <v>#N/A</v>
      </c>
      <c r="Q61" s="18"/>
      <c r="R61" s="18" t="e">
        <f>VLOOKUP(D61,F10数据库!A:T,11,0)</f>
        <v>#N/A</v>
      </c>
      <c r="S61" s="18" t="e">
        <f>VLOOKUP(D61,F10数据库!A:T,12,0)</f>
        <v>#N/A</v>
      </c>
      <c r="T61" s="19" t="e">
        <f>VLOOKUP(D61,F10数据库!A:T,13,0)*C61</f>
        <v>#N/A</v>
      </c>
      <c r="U61" s="18" t="e">
        <f>VLOOKUP(D61,F10数据库!A:T,14,0)</f>
        <v>#N/A</v>
      </c>
      <c r="V61" s="18" t="e">
        <f>VLOOKUP(D61,F10数据库!A:T,15,0)</f>
        <v>#N/A</v>
      </c>
      <c r="W61" s="18"/>
      <c r="X61" s="18" t="e" cm="1">
        <f t="array" ref="X61">_xlfn.IFS(I61="Y",VLOOKUP(D61,F10数据库!A:T,16,0),I61="N",VLOOKUP(D61,F10数据库!A:T,16,0))</f>
        <v>#N/A</v>
      </c>
      <c r="Y61" s="18" t="e" cm="1">
        <f t="array" ref="Y61">_xlfn.IFS(I61="Y",VLOOKUP(D61,F10数据库!A:T,17,0),I61="N",0)</f>
        <v>#N/A</v>
      </c>
      <c r="Z61" s="19" t="e" cm="1">
        <f t="array" ref="Z61">_xlfn.IFS(I61="Y",VLOOKUP(D61,F10数据库!A:T,18,0),I61="N",0)*C61</f>
        <v>#N/A</v>
      </c>
      <c r="AA61" s="18" t="e" cm="1">
        <f t="array" ref="AA61">_xlfn.IFS(I61="Y",VLOOKUP(D61,F10数据库!A:T,19,0),I61="N",VLOOKUP(D61,F10数据库!A:T,19,0))</f>
        <v>#N/A</v>
      </c>
      <c r="AB61" s="18" t="e" cm="1">
        <f t="array" ref="AB61">_xlfn.IFS(I61="Y",VLOOKUP(D61,F10数据库!A:T,20,0),I61="N",VLOOKUP(D61,F10数据库!A:T,20,0))</f>
        <v>#N/A</v>
      </c>
      <c r="AC61" s="18"/>
    </row>
    <row r="62" spans="1:29" x14ac:dyDescent="0.25">
      <c r="A62" s="22"/>
      <c r="B62" s="3"/>
      <c r="C62" s="3"/>
      <c r="D62" s="3"/>
      <c r="E62" s="18" t="e">
        <f t="shared" si="4"/>
        <v>#VALUE!</v>
      </c>
      <c r="F62" s="18" t="str">
        <f t="shared" si="5"/>
        <v/>
      </c>
      <c r="G62" s="18" t="str">
        <f t="shared" si="6"/>
        <v/>
      </c>
      <c r="H62" s="18" t="str">
        <f t="shared" si="7"/>
        <v/>
      </c>
      <c r="I62" s="18" t="str">
        <f t="shared" si="8"/>
        <v/>
      </c>
      <c r="J62" s="18" t="e">
        <f>VLOOKUP(D62,F10数据库!A:T,7,0)</f>
        <v>#N/A</v>
      </c>
      <c r="K62" s="18" t="e">
        <f>VLOOKUP(D62,F10数据库!A:T,8,0)</f>
        <v>#N/A</v>
      </c>
      <c r="L62" s="18" t="e" cm="1">
        <f t="array" ref="L62">_xlfn.IFS(E62=1,100,E62=2,150,E62=3,200)</f>
        <v>#VALUE!</v>
      </c>
      <c r="M62" s="18" t="e" cm="1">
        <f t="array" ref="M62">_xlfn.IFS(F62="A",50,F62="B",100,F62="C",150,F62="D",200)</f>
        <v>#N/A</v>
      </c>
      <c r="N62" s="19" t="e">
        <f t="shared" si="9"/>
        <v>#VALUE!</v>
      </c>
      <c r="O62" s="18" t="e">
        <f>VLOOKUP(D62,F10数据库!A:T,9,0)</f>
        <v>#N/A</v>
      </c>
      <c r="P62" s="18" t="e">
        <f>VLOOKUP(G62,F10数据库!V:W,2,0)</f>
        <v>#N/A</v>
      </c>
      <c r="Q62" s="18"/>
      <c r="R62" s="18" t="e">
        <f>VLOOKUP(D62,F10数据库!A:T,11,0)</f>
        <v>#N/A</v>
      </c>
      <c r="S62" s="18" t="e">
        <f>VLOOKUP(D62,F10数据库!A:T,12,0)</f>
        <v>#N/A</v>
      </c>
      <c r="T62" s="19" t="e">
        <f>VLOOKUP(D62,F10数据库!A:T,13,0)*C62</f>
        <v>#N/A</v>
      </c>
      <c r="U62" s="18" t="e">
        <f>VLOOKUP(D62,F10数据库!A:T,14,0)</f>
        <v>#N/A</v>
      </c>
      <c r="V62" s="18" t="e">
        <f>VLOOKUP(D62,F10数据库!A:T,15,0)</f>
        <v>#N/A</v>
      </c>
      <c r="W62" s="18"/>
      <c r="X62" s="18" t="e" cm="1">
        <f t="array" ref="X62">_xlfn.IFS(I62="Y",VLOOKUP(D62,F10数据库!A:T,16,0),I62="N",VLOOKUP(D62,F10数据库!A:T,16,0))</f>
        <v>#N/A</v>
      </c>
      <c r="Y62" s="18" t="e" cm="1">
        <f t="array" ref="Y62">_xlfn.IFS(I62="Y",VLOOKUP(D62,F10数据库!A:T,17,0),I62="N",0)</f>
        <v>#N/A</v>
      </c>
      <c r="Z62" s="19" t="e" cm="1">
        <f t="array" ref="Z62">_xlfn.IFS(I62="Y",VLOOKUP(D62,F10数据库!A:T,18,0),I62="N",0)*C62</f>
        <v>#N/A</v>
      </c>
      <c r="AA62" s="18" t="e" cm="1">
        <f t="array" ref="AA62">_xlfn.IFS(I62="Y",VLOOKUP(D62,F10数据库!A:T,19,0),I62="N",VLOOKUP(D62,F10数据库!A:T,19,0))</f>
        <v>#N/A</v>
      </c>
      <c r="AB62" s="18" t="e" cm="1">
        <f t="array" ref="AB62">_xlfn.IFS(I62="Y",VLOOKUP(D62,F10数据库!A:T,20,0),I62="N",VLOOKUP(D62,F10数据库!A:T,20,0))</f>
        <v>#N/A</v>
      </c>
      <c r="AC62" s="18"/>
    </row>
    <row r="63" spans="1:29" x14ac:dyDescent="0.25">
      <c r="A63" s="22"/>
      <c r="B63" s="3"/>
      <c r="C63" s="3"/>
      <c r="D63" s="3"/>
      <c r="E63" s="18" t="e">
        <f t="shared" si="4"/>
        <v>#VALUE!</v>
      </c>
      <c r="F63" s="18" t="str">
        <f t="shared" si="5"/>
        <v/>
      </c>
      <c r="G63" s="18" t="str">
        <f t="shared" si="6"/>
        <v/>
      </c>
      <c r="H63" s="18" t="str">
        <f t="shared" si="7"/>
        <v/>
      </c>
      <c r="I63" s="18" t="str">
        <f t="shared" si="8"/>
        <v/>
      </c>
      <c r="J63" s="18" t="e">
        <f>VLOOKUP(D63,F10数据库!A:T,7,0)</f>
        <v>#N/A</v>
      </c>
      <c r="K63" s="18" t="e">
        <f>VLOOKUP(D63,F10数据库!A:T,8,0)</f>
        <v>#N/A</v>
      </c>
      <c r="L63" s="18" t="e" cm="1">
        <f t="array" ref="L63">_xlfn.IFS(E63=1,100,E63=2,150,E63=3,200)</f>
        <v>#VALUE!</v>
      </c>
      <c r="M63" s="18" t="e" cm="1">
        <f t="array" ref="M63">_xlfn.IFS(F63="A",50,F63="B",100,F63="C",150,F63="D",200)</f>
        <v>#N/A</v>
      </c>
      <c r="N63" s="19" t="e">
        <f t="shared" si="9"/>
        <v>#VALUE!</v>
      </c>
      <c r="O63" s="18" t="e">
        <f>VLOOKUP(D63,F10数据库!A:T,9,0)</f>
        <v>#N/A</v>
      </c>
      <c r="P63" s="18" t="e">
        <f>VLOOKUP(G63,F10数据库!V:W,2,0)</f>
        <v>#N/A</v>
      </c>
      <c r="Q63" s="18"/>
      <c r="R63" s="18" t="e">
        <f>VLOOKUP(D63,F10数据库!A:T,11,0)</f>
        <v>#N/A</v>
      </c>
      <c r="S63" s="18" t="e">
        <f>VLOOKUP(D63,F10数据库!A:T,12,0)</f>
        <v>#N/A</v>
      </c>
      <c r="T63" s="19" t="e">
        <f>VLOOKUP(D63,F10数据库!A:T,13,0)*C63</f>
        <v>#N/A</v>
      </c>
      <c r="U63" s="18" t="e">
        <f>VLOOKUP(D63,F10数据库!A:T,14,0)</f>
        <v>#N/A</v>
      </c>
      <c r="V63" s="18" t="e">
        <f>VLOOKUP(D63,F10数据库!A:T,15,0)</f>
        <v>#N/A</v>
      </c>
      <c r="W63" s="18"/>
      <c r="X63" s="18" t="e" cm="1">
        <f t="array" ref="X63">_xlfn.IFS(I63="Y",VLOOKUP(D63,F10数据库!A:T,16,0),I63="N",VLOOKUP(D63,F10数据库!A:T,16,0))</f>
        <v>#N/A</v>
      </c>
      <c r="Y63" s="18" t="e" cm="1">
        <f t="array" ref="Y63">_xlfn.IFS(I63="Y",VLOOKUP(D63,F10数据库!A:T,17,0),I63="N",0)</f>
        <v>#N/A</v>
      </c>
      <c r="Z63" s="19" t="e" cm="1">
        <f t="array" ref="Z63">_xlfn.IFS(I63="Y",VLOOKUP(D63,F10数据库!A:T,18,0),I63="N",0)*C63</f>
        <v>#N/A</v>
      </c>
      <c r="AA63" s="18" t="e" cm="1">
        <f t="array" ref="AA63">_xlfn.IFS(I63="Y",VLOOKUP(D63,F10数据库!A:T,19,0),I63="N",VLOOKUP(D63,F10数据库!A:T,19,0))</f>
        <v>#N/A</v>
      </c>
      <c r="AB63" s="18" t="e" cm="1">
        <f t="array" ref="AB63">_xlfn.IFS(I63="Y",VLOOKUP(D63,F10数据库!A:T,20,0),I63="N",VLOOKUP(D63,F10数据库!A:T,20,0))</f>
        <v>#N/A</v>
      </c>
      <c r="AC63" s="18"/>
    </row>
    <row r="64" spans="1:29" x14ac:dyDescent="0.25">
      <c r="A64" s="22"/>
      <c r="B64" s="3"/>
      <c r="C64" s="3"/>
      <c r="D64" s="3"/>
      <c r="E64" s="18" t="e">
        <f t="shared" si="4"/>
        <v>#VALUE!</v>
      </c>
      <c r="F64" s="18" t="str">
        <f t="shared" si="5"/>
        <v/>
      </c>
      <c r="G64" s="18" t="str">
        <f t="shared" si="6"/>
        <v/>
      </c>
      <c r="H64" s="18" t="str">
        <f t="shared" si="7"/>
        <v/>
      </c>
      <c r="I64" s="18" t="str">
        <f t="shared" si="8"/>
        <v/>
      </c>
      <c r="J64" s="18" t="e">
        <f>VLOOKUP(D64,F10数据库!A:T,7,0)</f>
        <v>#N/A</v>
      </c>
      <c r="K64" s="18" t="e">
        <f>VLOOKUP(D64,F10数据库!A:T,8,0)</f>
        <v>#N/A</v>
      </c>
      <c r="L64" s="18" t="e" cm="1">
        <f t="array" ref="L64">_xlfn.IFS(E64=1,100,E64=2,150,E64=3,200)</f>
        <v>#VALUE!</v>
      </c>
      <c r="M64" s="18" t="e" cm="1">
        <f t="array" ref="M64">_xlfn.IFS(F64="A",50,F64="B",100,F64="C",150,F64="D",200)</f>
        <v>#N/A</v>
      </c>
      <c r="N64" s="19" t="e">
        <f t="shared" si="9"/>
        <v>#VALUE!</v>
      </c>
      <c r="O64" s="18" t="e">
        <f>VLOOKUP(D64,F10数据库!A:T,9,0)</f>
        <v>#N/A</v>
      </c>
      <c r="P64" s="18" t="e">
        <f>VLOOKUP(G64,F10数据库!V:W,2,0)</f>
        <v>#N/A</v>
      </c>
      <c r="Q64" s="18"/>
      <c r="R64" s="18" t="e">
        <f>VLOOKUP(D64,F10数据库!A:T,11,0)</f>
        <v>#N/A</v>
      </c>
      <c r="S64" s="18" t="e">
        <f>VLOOKUP(D64,F10数据库!A:T,12,0)</f>
        <v>#N/A</v>
      </c>
      <c r="T64" s="19" t="e">
        <f>VLOOKUP(D64,F10数据库!A:T,13,0)*C64</f>
        <v>#N/A</v>
      </c>
      <c r="U64" s="18" t="e">
        <f>VLOOKUP(D64,F10数据库!A:T,14,0)</f>
        <v>#N/A</v>
      </c>
      <c r="V64" s="18" t="e">
        <f>VLOOKUP(D64,F10数据库!A:T,15,0)</f>
        <v>#N/A</v>
      </c>
      <c r="W64" s="18"/>
      <c r="X64" s="18" t="e" cm="1">
        <f t="array" ref="X64">_xlfn.IFS(I64="Y",VLOOKUP(D64,F10数据库!A:T,16,0),I64="N",VLOOKUP(D64,F10数据库!A:T,16,0))</f>
        <v>#N/A</v>
      </c>
      <c r="Y64" s="18" t="e" cm="1">
        <f t="array" ref="Y64">_xlfn.IFS(I64="Y",VLOOKUP(D64,F10数据库!A:T,17,0),I64="N",0)</f>
        <v>#N/A</v>
      </c>
      <c r="Z64" s="19" t="e" cm="1">
        <f t="array" ref="Z64">_xlfn.IFS(I64="Y",VLOOKUP(D64,F10数据库!A:T,18,0),I64="N",0)*C64</f>
        <v>#N/A</v>
      </c>
      <c r="AA64" s="18" t="e" cm="1">
        <f t="array" ref="AA64">_xlfn.IFS(I64="Y",VLOOKUP(D64,F10数据库!A:T,19,0),I64="N",VLOOKUP(D64,F10数据库!A:T,19,0))</f>
        <v>#N/A</v>
      </c>
      <c r="AB64" s="18" t="e" cm="1">
        <f t="array" ref="AB64">_xlfn.IFS(I64="Y",VLOOKUP(D64,F10数据库!A:T,20,0),I64="N",VLOOKUP(D64,F10数据库!A:T,20,0))</f>
        <v>#N/A</v>
      </c>
      <c r="AC64" s="18"/>
    </row>
    <row r="65" spans="1:29" x14ac:dyDescent="0.25">
      <c r="A65" s="22"/>
      <c r="B65" s="3"/>
      <c r="C65" s="3"/>
      <c r="D65" s="3"/>
      <c r="E65" s="18" t="e">
        <f t="shared" si="4"/>
        <v>#VALUE!</v>
      </c>
      <c r="F65" s="18" t="str">
        <f t="shared" si="5"/>
        <v/>
      </c>
      <c r="G65" s="18" t="str">
        <f t="shared" si="6"/>
        <v/>
      </c>
      <c r="H65" s="18" t="str">
        <f t="shared" si="7"/>
        <v/>
      </c>
      <c r="I65" s="18" t="str">
        <f t="shared" si="8"/>
        <v/>
      </c>
      <c r="J65" s="18" t="e">
        <f>VLOOKUP(D65,F10数据库!A:T,7,0)</f>
        <v>#N/A</v>
      </c>
      <c r="K65" s="18" t="e">
        <f>VLOOKUP(D65,F10数据库!A:T,8,0)</f>
        <v>#N/A</v>
      </c>
      <c r="L65" s="18" t="e" cm="1">
        <f t="array" ref="L65">_xlfn.IFS(E65=1,100,E65=2,150,E65=3,200)</f>
        <v>#VALUE!</v>
      </c>
      <c r="M65" s="18" t="e" cm="1">
        <f t="array" ref="M65">_xlfn.IFS(F65="A",50,F65="B",100,F65="C",150,F65="D",200)</f>
        <v>#N/A</v>
      </c>
      <c r="N65" s="19" t="e">
        <f t="shared" si="9"/>
        <v>#VALUE!</v>
      </c>
      <c r="O65" s="18" t="e">
        <f>VLOOKUP(D65,F10数据库!A:T,9,0)</f>
        <v>#N/A</v>
      </c>
      <c r="P65" s="18" t="e">
        <f>VLOOKUP(G65,F10数据库!V:W,2,0)</f>
        <v>#N/A</v>
      </c>
      <c r="Q65" s="18"/>
      <c r="R65" s="18" t="e">
        <f>VLOOKUP(D65,F10数据库!A:T,11,0)</f>
        <v>#N/A</v>
      </c>
      <c r="S65" s="18" t="e">
        <f>VLOOKUP(D65,F10数据库!A:T,12,0)</f>
        <v>#N/A</v>
      </c>
      <c r="T65" s="19" t="e">
        <f>VLOOKUP(D65,F10数据库!A:T,13,0)*C65</f>
        <v>#N/A</v>
      </c>
      <c r="U65" s="18" t="e">
        <f>VLOOKUP(D65,F10数据库!A:T,14,0)</f>
        <v>#N/A</v>
      </c>
      <c r="V65" s="18" t="e">
        <f>VLOOKUP(D65,F10数据库!A:T,15,0)</f>
        <v>#N/A</v>
      </c>
      <c r="W65" s="18"/>
      <c r="X65" s="18" t="e" cm="1">
        <f t="array" ref="X65">_xlfn.IFS(I65="Y",VLOOKUP(D65,F10数据库!A:T,16,0),I65="N",VLOOKUP(D65,F10数据库!A:T,16,0))</f>
        <v>#N/A</v>
      </c>
      <c r="Y65" s="18" t="e" cm="1">
        <f t="array" ref="Y65">_xlfn.IFS(I65="Y",VLOOKUP(D65,F10数据库!A:T,17,0),I65="N",0)</f>
        <v>#N/A</v>
      </c>
      <c r="Z65" s="19" t="e" cm="1">
        <f t="array" ref="Z65">_xlfn.IFS(I65="Y",VLOOKUP(D65,F10数据库!A:T,18,0),I65="N",0)*C65</f>
        <v>#N/A</v>
      </c>
      <c r="AA65" s="18" t="e" cm="1">
        <f t="array" ref="AA65">_xlfn.IFS(I65="Y",VLOOKUP(D65,F10数据库!A:T,19,0),I65="N",VLOOKUP(D65,F10数据库!A:T,19,0))</f>
        <v>#N/A</v>
      </c>
      <c r="AB65" s="18" t="e" cm="1">
        <f t="array" ref="AB65">_xlfn.IFS(I65="Y",VLOOKUP(D65,F10数据库!A:T,20,0),I65="N",VLOOKUP(D65,F10数据库!A:T,20,0))</f>
        <v>#N/A</v>
      </c>
      <c r="AC65" s="18"/>
    </row>
    <row r="66" spans="1:29" x14ac:dyDescent="0.25">
      <c r="A66" s="22"/>
      <c r="B66" s="3"/>
      <c r="C66" s="3"/>
      <c r="D66" s="3"/>
      <c r="E66" s="18" t="e">
        <f t="shared" si="4"/>
        <v>#VALUE!</v>
      </c>
      <c r="F66" s="18" t="str">
        <f t="shared" si="5"/>
        <v/>
      </c>
      <c r="G66" s="18" t="str">
        <f t="shared" si="6"/>
        <v/>
      </c>
      <c r="H66" s="18" t="str">
        <f t="shared" si="7"/>
        <v/>
      </c>
      <c r="I66" s="18" t="str">
        <f t="shared" si="8"/>
        <v/>
      </c>
      <c r="J66" s="18" t="e">
        <f>VLOOKUP(D66,F10数据库!A:T,7,0)</f>
        <v>#N/A</v>
      </c>
      <c r="K66" s="18" t="e">
        <f>VLOOKUP(D66,F10数据库!A:T,8,0)</f>
        <v>#N/A</v>
      </c>
      <c r="L66" s="18" t="e" cm="1">
        <f t="array" ref="L66">_xlfn.IFS(E66=1,100,E66=2,150,E66=3,200)</f>
        <v>#VALUE!</v>
      </c>
      <c r="M66" s="18" t="e" cm="1">
        <f t="array" ref="M66">_xlfn.IFS(F66="A",50,F66="B",100,F66="C",150,F66="D",200)</f>
        <v>#N/A</v>
      </c>
      <c r="N66" s="19" t="e">
        <f t="shared" si="9"/>
        <v>#VALUE!</v>
      </c>
      <c r="O66" s="18" t="e">
        <f>VLOOKUP(D66,F10数据库!A:T,9,0)</f>
        <v>#N/A</v>
      </c>
      <c r="P66" s="18" t="e">
        <f>VLOOKUP(G66,F10数据库!V:W,2,0)</f>
        <v>#N/A</v>
      </c>
      <c r="Q66" s="18"/>
      <c r="R66" s="18" t="e">
        <f>VLOOKUP(D66,F10数据库!A:T,11,0)</f>
        <v>#N/A</v>
      </c>
      <c r="S66" s="18" t="e">
        <f>VLOOKUP(D66,F10数据库!A:T,12,0)</f>
        <v>#N/A</v>
      </c>
      <c r="T66" s="19" t="e">
        <f>VLOOKUP(D66,F10数据库!A:T,13,0)*C66</f>
        <v>#N/A</v>
      </c>
      <c r="U66" s="18" t="e">
        <f>VLOOKUP(D66,F10数据库!A:T,14,0)</f>
        <v>#N/A</v>
      </c>
      <c r="V66" s="18" t="e">
        <f>VLOOKUP(D66,F10数据库!A:T,15,0)</f>
        <v>#N/A</v>
      </c>
      <c r="W66" s="18"/>
      <c r="X66" s="18" t="e" cm="1">
        <f t="array" ref="X66">_xlfn.IFS(I66="Y",VLOOKUP(D66,F10数据库!A:T,16,0),I66="N",VLOOKUP(D66,F10数据库!A:T,16,0))</f>
        <v>#N/A</v>
      </c>
      <c r="Y66" s="18" t="e" cm="1">
        <f t="array" ref="Y66">_xlfn.IFS(I66="Y",VLOOKUP(D66,F10数据库!A:T,17,0),I66="N",0)</f>
        <v>#N/A</v>
      </c>
      <c r="Z66" s="19" t="e" cm="1">
        <f t="array" ref="Z66">_xlfn.IFS(I66="Y",VLOOKUP(D66,F10数据库!A:T,18,0),I66="N",0)*C66</f>
        <v>#N/A</v>
      </c>
      <c r="AA66" s="18" t="e" cm="1">
        <f t="array" ref="AA66">_xlfn.IFS(I66="Y",VLOOKUP(D66,F10数据库!A:T,19,0),I66="N",VLOOKUP(D66,F10数据库!A:T,19,0))</f>
        <v>#N/A</v>
      </c>
      <c r="AB66" s="18" t="e" cm="1">
        <f t="array" ref="AB66">_xlfn.IFS(I66="Y",VLOOKUP(D66,F10数据库!A:T,20,0),I66="N",VLOOKUP(D66,F10数据库!A:T,20,0))</f>
        <v>#N/A</v>
      </c>
      <c r="AC66" s="18"/>
    </row>
    <row r="67" spans="1:29" x14ac:dyDescent="0.25">
      <c r="A67" s="22"/>
      <c r="B67" s="3"/>
      <c r="C67" s="3"/>
      <c r="D67" s="3"/>
      <c r="E67" s="18" t="e">
        <f t="shared" si="4"/>
        <v>#VALUE!</v>
      </c>
      <c r="F67" s="18" t="str">
        <f t="shared" si="5"/>
        <v/>
      </c>
      <c r="G67" s="18" t="str">
        <f t="shared" si="6"/>
        <v/>
      </c>
      <c r="H67" s="18" t="str">
        <f t="shared" si="7"/>
        <v/>
      </c>
      <c r="I67" s="18" t="str">
        <f t="shared" si="8"/>
        <v/>
      </c>
      <c r="J67" s="18" t="e">
        <f>VLOOKUP(D67,F10数据库!A:T,7,0)</f>
        <v>#N/A</v>
      </c>
      <c r="K67" s="18" t="e">
        <f>VLOOKUP(D67,F10数据库!A:T,8,0)</f>
        <v>#N/A</v>
      </c>
      <c r="L67" s="18" t="e" cm="1">
        <f t="array" ref="L67">_xlfn.IFS(E67=1,100,E67=2,150,E67=3,200)</f>
        <v>#VALUE!</v>
      </c>
      <c r="M67" s="18" t="e" cm="1">
        <f t="array" ref="M67">_xlfn.IFS(F67="A",50,F67="B",100,F67="C",150,F67="D",200)</f>
        <v>#N/A</v>
      </c>
      <c r="N67" s="19" t="e">
        <f t="shared" si="9"/>
        <v>#VALUE!</v>
      </c>
      <c r="O67" s="18" t="e">
        <f>VLOOKUP(D67,F10数据库!A:T,9,0)</f>
        <v>#N/A</v>
      </c>
      <c r="P67" s="18" t="e">
        <f>VLOOKUP(G67,F10数据库!V:W,2,0)</f>
        <v>#N/A</v>
      </c>
      <c r="Q67" s="18"/>
      <c r="R67" s="18" t="e">
        <f>VLOOKUP(D67,F10数据库!A:T,11,0)</f>
        <v>#N/A</v>
      </c>
      <c r="S67" s="18" t="e">
        <f>VLOOKUP(D67,F10数据库!A:T,12,0)</f>
        <v>#N/A</v>
      </c>
      <c r="T67" s="19" t="e">
        <f>VLOOKUP(D67,F10数据库!A:T,13,0)*C67</f>
        <v>#N/A</v>
      </c>
      <c r="U67" s="18" t="e">
        <f>VLOOKUP(D67,F10数据库!A:T,14,0)</f>
        <v>#N/A</v>
      </c>
      <c r="V67" s="18" t="e">
        <f>VLOOKUP(D67,F10数据库!A:T,15,0)</f>
        <v>#N/A</v>
      </c>
      <c r="W67" s="18"/>
      <c r="X67" s="18" t="e" cm="1">
        <f t="array" ref="X67">_xlfn.IFS(I67="Y",VLOOKUP(D67,F10数据库!A:T,16,0),I67="N",VLOOKUP(D67,F10数据库!A:T,16,0))</f>
        <v>#N/A</v>
      </c>
      <c r="Y67" s="18" t="e" cm="1">
        <f t="array" ref="Y67">_xlfn.IFS(I67="Y",VLOOKUP(D67,F10数据库!A:T,17,0),I67="N",0)</f>
        <v>#N/A</v>
      </c>
      <c r="Z67" s="19" t="e" cm="1">
        <f t="array" ref="Z67">_xlfn.IFS(I67="Y",VLOOKUP(D67,F10数据库!A:T,18,0),I67="N",0)*C67</f>
        <v>#N/A</v>
      </c>
      <c r="AA67" s="18" t="e" cm="1">
        <f t="array" ref="AA67">_xlfn.IFS(I67="Y",VLOOKUP(D67,F10数据库!A:T,19,0),I67="N",VLOOKUP(D67,F10数据库!A:T,19,0))</f>
        <v>#N/A</v>
      </c>
      <c r="AB67" s="18" t="e" cm="1">
        <f t="array" ref="AB67">_xlfn.IFS(I67="Y",VLOOKUP(D67,F10数据库!A:T,20,0),I67="N",VLOOKUP(D67,F10数据库!A:T,20,0))</f>
        <v>#N/A</v>
      </c>
      <c r="AC67" s="18"/>
    </row>
    <row r="68" spans="1:29" x14ac:dyDescent="0.25">
      <c r="A68" s="22"/>
      <c r="B68" s="3"/>
      <c r="C68" s="3"/>
      <c r="D68" s="3"/>
      <c r="E68" s="18" t="e">
        <f t="shared" si="4"/>
        <v>#VALUE!</v>
      </c>
      <c r="F68" s="18" t="str">
        <f t="shared" si="5"/>
        <v/>
      </c>
      <c r="G68" s="18" t="str">
        <f t="shared" si="6"/>
        <v/>
      </c>
      <c r="H68" s="18" t="str">
        <f t="shared" si="7"/>
        <v/>
      </c>
      <c r="I68" s="18" t="str">
        <f t="shared" si="8"/>
        <v/>
      </c>
      <c r="J68" s="18" t="e">
        <f>VLOOKUP(D68,F10数据库!A:T,7,0)</f>
        <v>#N/A</v>
      </c>
      <c r="K68" s="18" t="e">
        <f>VLOOKUP(D68,F10数据库!A:T,8,0)</f>
        <v>#N/A</v>
      </c>
      <c r="L68" s="18" t="e" cm="1">
        <f t="array" ref="L68">_xlfn.IFS(E68=1,100,E68=2,150,E68=3,200)</f>
        <v>#VALUE!</v>
      </c>
      <c r="M68" s="18" t="e" cm="1">
        <f t="array" ref="M68">_xlfn.IFS(F68="A",50,F68="B",100,F68="C",150,F68="D",200)</f>
        <v>#N/A</v>
      </c>
      <c r="N68" s="19" t="e">
        <f t="shared" si="9"/>
        <v>#VALUE!</v>
      </c>
      <c r="O68" s="18" t="e">
        <f>VLOOKUP(D68,F10数据库!A:T,9,0)</f>
        <v>#N/A</v>
      </c>
      <c r="P68" s="18" t="e">
        <f>VLOOKUP(G68,F10数据库!V:W,2,0)</f>
        <v>#N/A</v>
      </c>
      <c r="Q68" s="18"/>
      <c r="R68" s="18" t="e">
        <f>VLOOKUP(D68,F10数据库!A:T,11,0)</f>
        <v>#N/A</v>
      </c>
      <c r="S68" s="18" t="e">
        <f>VLOOKUP(D68,F10数据库!A:T,12,0)</f>
        <v>#N/A</v>
      </c>
      <c r="T68" s="19" t="e">
        <f>VLOOKUP(D68,F10数据库!A:T,13,0)*C68</f>
        <v>#N/A</v>
      </c>
      <c r="U68" s="18" t="e">
        <f>VLOOKUP(D68,F10数据库!A:T,14,0)</f>
        <v>#N/A</v>
      </c>
      <c r="V68" s="18" t="e">
        <f>VLOOKUP(D68,F10数据库!A:T,15,0)</f>
        <v>#N/A</v>
      </c>
      <c r="W68" s="18"/>
      <c r="X68" s="18" t="e" cm="1">
        <f t="array" ref="X68">_xlfn.IFS(I68="Y",VLOOKUP(D68,F10数据库!A:T,16,0),I68="N",VLOOKUP(D68,F10数据库!A:T,16,0))</f>
        <v>#N/A</v>
      </c>
      <c r="Y68" s="18" t="e" cm="1">
        <f t="array" ref="Y68">_xlfn.IFS(I68="Y",VLOOKUP(D68,F10数据库!A:T,17,0),I68="N",0)</f>
        <v>#N/A</v>
      </c>
      <c r="Z68" s="19" t="e" cm="1">
        <f t="array" ref="Z68">_xlfn.IFS(I68="Y",VLOOKUP(D68,F10数据库!A:T,18,0),I68="N",0)*C68</f>
        <v>#N/A</v>
      </c>
      <c r="AA68" s="18" t="e" cm="1">
        <f t="array" ref="AA68">_xlfn.IFS(I68="Y",VLOOKUP(D68,F10数据库!A:T,19,0),I68="N",VLOOKUP(D68,F10数据库!A:T,19,0))</f>
        <v>#N/A</v>
      </c>
      <c r="AB68" s="18" t="e" cm="1">
        <f t="array" ref="AB68">_xlfn.IFS(I68="Y",VLOOKUP(D68,F10数据库!A:T,20,0),I68="N",VLOOKUP(D68,F10数据库!A:T,20,0))</f>
        <v>#N/A</v>
      </c>
      <c r="AC68" s="18"/>
    </row>
    <row r="69" spans="1:29" x14ac:dyDescent="0.25">
      <c r="A69" s="22"/>
      <c r="B69" s="3"/>
      <c r="C69" s="3"/>
      <c r="D69" s="3"/>
      <c r="E69" s="18" t="e">
        <f t="shared" si="4"/>
        <v>#VALUE!</v>
      </c>
      <c r="F69" s="18" t="str">
        <f t="shared" si="5"/>
        <v/>
      </c>
      <c r="G69" s="18" t="str">
        <f t="shared" si="6"/>
        <v/>
      </c>
      <c r="H69" s="18" t="str">
        <f t="shared" si="7"/>
        <v/>
      </c>
      <c r="I69" s="18" t="str">
        <f t="shared" si="8"/>
        <v/>
      </c>
      <c r="J69" s="18" t="e">
        <f>VLOOKUP(D69,F10数据库!A:T,7,0)</f>
        <v>#N/A</v>
      </c>
      <c r="K69" s="18" t="e">
        <f>VLOOKUP(D69,F10数据库!A:T,8,0)</f>
        <v>#N/A</v>
      </c>
      <c r="L69" s="18" t="e" cm="1">
        <f t="array" ref="L69">_xlfn.IFS(E69=1,100,E69=2,150,E69=3,200)</f>
        <v>#VALUE!</v>
      </c>
      <c r="M69" s="18" t="e" cm="1">
        <f t="array" ref="M69">_xlfn.IFS(F69="A",50,F69="B",100,F69="C",150,F69="D",200)</f>
        <v>#N/A</v>
      </c>
      <c r="N69" s="19" t="e">
        <f t="shared" si="9"/>
        <v>#VALUE!</v>
      </c>
      <c r="O69" s="18" t="e">
        <f>VLOOKUP(D69,F10数据库!A:T,9,0)</f>
        <v>#N/A</v>
      </c>
      <c r="P69" s="18" t="e">
        <f>VLOOKUP(G69,F10数据库!V:W,2,0)</f>
        <v>#N/A</v>
      </c>
      <c r="Q69" s="18"/>
      <c r="R69" s="18" t="e">
        <f>VLOOKUP(D69,F10数据库!A:T,11,0)</f>
        <v>#N/A</v>
      </c>
      <c r="S69" s="18" t="e">
        <f>VLOOKUP(D69,F10数据库!A:T,12,0)</f>
        <v>#N/A</v>
      </c>
      <c r="T69" s="19" t="e">
        <f>VLOOKUP(D69,F10数据库!A:T,13,0)*C69</f>
        <v>#N/A</v>
      </c>
      <c r="U69" s="18" t="e">
        <f>VLOOKUP(D69,F10数据库!A:T,14,0)</f>
        <v>#N/A</v>
      </c>
      <c r="V69" s="18" t="e">
        <f>VLOOKUP(D69,F10数据库!A:T,15,0)</f>
        <v>#N/A</v>
      </c>
      <c r="W69" s="18"/>
      <c r="X69" s="18" t="e" cm="1">
        <f t="array" ref="X69">_xlfn.IFS(I69="Y",VLOOKUP(D69,F10数据库!A:T,16,0),I69="N",VLOOKUP(D69,F10数据库!A:T,16,0))</f>
        <v>#N/A</v>
      </c>
      <c r="Y69" s="18" t="e" cm="1">
        <f t="array" ref="Y69">_xlfn.IFS(I69="Y",VLOOKUP(D69,F10数据库!A:T,17,0),I69="N",0)</f>
        <v>#N/A</v>
      </c>
      <c r="Z69" s="19" t="e" cm="1">
        <f t="array" ref="Z69">_xlfn.IFS(I69="Y",VLOOKUP(D69,F10数据库!A:T,18,0),I69="N",0)*C69</f>
        <v>#N/A</v>
      </c>
      <c r="AA69" s="18" t="e" cm="1">
        <f t="array" ref="AA69">_xlfn.IFS(I69="Y",VLOOKUP(D69,F10数据库!A:T,19,0),I69="N",VLOOKUP(D69,F10数据库!A:T,19,0))</f>
        <v>#N/A</v>
      </c>
      <c r="AB69" s="18" t="e" cm="1">
        <f t="array" ref="AB69">_xlfn.IFS(I69="Y",VLOOKUP(D69,F10数据库!A:T,20,0),I69="N",VLOOKUP(D69,F10数据库!A:T,20,0))</f>
        <v>#N/A</v>
      </c>
      <c r="AC69" s="18"/>
    </row>
    <row r="70" spans="1:29" x14ac:dyDescent="0.25">
      <c r="A70" s="22"/>
      <c r="B70" s="3"/>
      <c r="C70" s="3"/>
      <c r="D70" s="3"/>
      <c r="E70" s="18" t="e">
        <f t="shared" si="4"/>
        <v>#VALUE!</v>
      </c>
      <c r="F70" s="18" t="str">
        <f t="shared" si="5"/>
        <v/>
      </c>
      <c r="G70" s="18" t="str">
        <f t="shared" si="6"/>
        <v/>
      </c>
      <c r="H70" s="18" t="str">
        <f t="shared" si="7"/>
        <v/>
      </c>
      <c r="I70" s="18" t="str">
        <f t="shared" si="8"/>
        <v/>
      </c>
      <c r="J70" s="18" t="e">
        <f>VLOOKUP(D70,F10数据库!A:T,7,0)</f>
        <v>#N/A</v>
      </c>
      <c r="K70" s="18" t="e">
        <f>VLOOKUP(D70,F10数据库!A:T,8,0)</f>
        <v>#N/A</v>
      </c>
      <c r="L70" s="18" t="e" cm="1">
        <f t="array" ref="L70">_xlfn.IFS(E70=1,100,E70=2,150,E70=3,200)</f>
        <v>#VALUE!</v>
      </c>
      <c r="M70" s="18" t="e" cm="1">
        <f t="array" ref="M70">_xlfn.IFS(F70="A",50,F70="B",100,F70="C",150,F70="D",200)</f>
        <v>#N/A</v>
      </c>
      <c r="N70" s="19" t="e">
        <f t="shared" si="9"/>
        <v>#VALUE!</v>
      </c>
      <c r="O70" s="18" t="e">
        <f>VLOOKUP(D70,F10数据库!A:T,9,0)</f>
        <v>#N/A</v>
      </c>
      <c r="P70" s="18" t="e">
        <f>VLOOKUP(G70,F10数据库!V:W,2,0)</f>
        <v>#N/A</v>
      </c>
      <c r="Q70" s="18"/>
      <c r="R70" s="18" t="e">
        <f>VLOOKUP(D70,F10数据库!A:T,11,0)</f>
        <v>#N/A</v>
      </c>
      <c r="S70" s="18" t="e">
        <f>VLOOKUP(D70,F10数据库!A:T,12,0)</f>
        <v>#N/A</v>
      </c>
      <c r="T70" s="19" t="e">
        <f>VLOOKUP(D70,F10数据库!A:T,13,0)*C70</f>
        <v>#N/A</v>
      </c>
      <c r="U70" s="18" t="e">
        <f>VLOOKUP(D70,F10数据库!A:T,14,0)</f>
        <v>#N/A</v>
      </c>
      <c r="V70" s="18" t="e">
        <f>VLOOKUP(D70,F10数据库!A:T,15,0)</f>
        <v>#N/A</v>
      </c>
      <c r="W70" s="18"/>
      <c r="X70" s="18" t="e" cm="1">
        <f t="array" ref="X70">_xlfn.IFS(I70="Y",VLOOKUP(D70,F10数据库!A:T,16,0),I70="N",VLOOKUP(D70,F10数据库!A:T,16,0))</f>
        <v>#N/A</v>
      </c>
      <c r="Y70" s="18" t="e" cm="1">
        <f t="array" ref="Y70">_xlfn.IFS(I70="Y",VLOOKUP(D70,F10数据库!A:T,17,0),I70="N",0)</f>
        <v>#N/A</v>
      </c>
      <c r="Z70" s="19" t="e" cm="1">
        <f t="array" ref="Z70">_xlfn.IFS(I70="Y",VLOOKUP(D70,F10数据库!A:T,18,0),I70="N",0)*C70</f>
        <v>#N/A</v>
      </c>
      <c r="AA70" s="18" t="e" cm="1">
        <f t="array" ref="AA70">_xlfn.IFS(I70="Y",VLOOKUP(D70,F10数据库!A:T,19,0),I70="N",VLOOKUP(D70,F10数据库!A:T,19,0))</f>
        <v>#N/A</v>
      </c>
      <c r="AB70" s="18" t="e" cm="1">
        <f t="array" ref="AB70">_xlfn.IFS(I70="Y",VLOOKUP(D70,F10数据库!A:T,20,0),I70="N",VLOOKUP(D70,F10数据库!A:T,20,0))</f>
        <v>#N/A</v>
      </c>
      <c r="AC70" s="18"/>
    </row>
    <row r="71" spans="1:29" x14ac:dyDescent="0.25">
      <c r="A71" s="22"/>
      <c r="B71" s="3"/>
      <c r="C71" s="3"/>
      <c r="D71" s="3"/>
      <c r="E71" s="18" t="e">
        <f t="shared" si="4"/>
        <v>#VALUE!</v>
      </c>
      <c r="F71" s="18" t="str">
        <f t="shared" si="5"/>
        <v/>
      </c>
      <c r="G71" s="18" t="str">
        <f t="shared" si="6"/>
        <v/>
      </c>
      <c r="H71" s="18" t="str">
        <f t="shared" si="7"/>
        <v/>
      </c>
      <c r="I71" s="18" t="str">
        <f t="shared" si="8"/>
        <v/>
      </c>
      <c r="J71" s="18" t="e">
        <f>VLOOKUP(D71,F10数据库!A:T,7,0)</f>
        <v>#N/A</v>
      </c>
      <c r="K71" s="18" t="e">
        <f>VLOOKUP(D71,F10数据库!A:T,8,0)</f>
        <v>#N/A</v>
      </c>
      <c r="L71" s="18" t="e" cm="1">
        <f t="array" ref="L71">_xlfn.IFS(E71=1,100,E71=2,150,E71=3,200)</f>
        <v>#VALUE!</v>
      </c>
      <c r="M71" s="18" t="e" cm="1">
        <f t="array" ref="M71">_xlfn.IFS(F71="A",50,F71="B",100,F71="C",150,F71="D",200)</f>
        <v>#N/A</v>
      </c>
      <c r="N71" s="19" t="e">
        <f t="shared" si="9"/>
        <v>#VALUE!</v>
      </c>
      <c r="O71" s="18" t="e">
        <f>VLOOKUP(D71,F10数据库!A:T,9,0)</f>
        <v>#N/A</v>
      </c>
      <c r="P71" s="18" t="e">
        <f>VLOOKUP(G71,F10数据库!V:W,2,0)</f>
        <v>#N/A</v>
      </c>
      <c r="Q71" s="18"/>
      <c r="R71" s="18" t="e">
        <f>VLOOKUP(D71,F10数据库!A:T,11,0)</f>
        <v>#N/A</v>
      </c>
      <c r="S71" s="18" t="e">
        <f>VLOOKUP(D71,F10数据库!A:T,12,0)</f>
        <v>#N/A</v>
      </c>
      <c r="T71" s="19" t="e">
        <f>VLOOKUP(D71,F10数据库!A:T,13,0)*C71</f>
        <v>#N/A</v>
      </c>
      <c r="U71" s="18" t="e">
        <f>VLOOKUP(D71,F10数据库!A:T,14,0)</f>
        <v>#N/A</v>
      </c>
      <c r="V71" s="18" t="e">
        <f>VLOOKUP(D71,F10数据库!A:T,15,0)</f>
        <v>#N/A</v>
      </c>
      <c r="W71" s="18"/>
      <c r="X71" s="18" t="e" cm="1">
        <f t="array" ref="X71">_xlfn.IFS(I71="Y",VLOOKUP(D71,F10数据库!A:T,16,0),I71="N",VLOOKUP(D71,F10数据库!A:T,16,0))</f>
        <v>#N/A</v>
      </c>
      <c r="Y71" s="18" t="e" cm="1">
        <f t="array" ref="Y71">_xlfn.IFS(I71="Y",VLOOKUP(D71,F10数据库!A:T,17,0),I71="N",0)</f>
        <v>#N/A</v>
      </c>
      <c r="Z71" s="19" t="e" cm="1">
        <f t="array" ref="Z71">_xlfn.IFS(I71="Y",VLOOKUP(D71,F10数据库!A:T,18,0),I71="N",0)*C71</f>
        <v>#N/A</v>
      </c>
      <c r="AA71" s="18" t="e" cm="1">
        <f t="array" ref="AA71">_xlfn.IFS(I71="Y",VLOOKUP(D71,F10数据库!A:T,19,0),I71="N",VLOOKUP(D71,F10数据库!A:T,19,0))</f>
        <v>#N/A</v>
      </c>
      <c r="AB71" s="18" t="e" cm="1">
        <f t="array" ref="AB71">_xlfn.IFS(I71="Y",VLOOKUP(D71,F10数据库!A:T,20,0),I71="N",VLOOKUP(D71,F10数据库!A:T,20,0))</f>
        <v>#N/A</v>
      </c>
      <c r="AC71" s="18"/>
    </row>
    <row r="72" spans="1:29" x14ac:dyDescent="0.25">
      <c r="A72" s="22"/>
      <c r="B72" s="3"/>
      <c r="C72" s="3"/>
      <c r="D72" s="3"/>
      <c r="E72" s="18" t="e">
        <f t="shared" si="4"/>
        <v>#VALUE!</v>
      </c>
      <c r="F72" s="18" t="str">
        <f t="shared" si="5"/>
        <v/>
      </c>
      <c r="G72" s="18" t="str">
        <f t="shared" si="6"/>
        <v/>
      </c>
      <c r="H72" s="18" t="str">
        <f t="shared" si="7"/>
        <v/>
      </c>
      <c r="I72" s="18" t="str">
        <f t="shared" si="8"/>
        <v/>
      </c>
      <c r="J72" s="18" t="e">
        <f>VLOOKUP(D72,F10数据库!A:T,7,0)</f>
        <v>#N/A</v>
      </c>
      <c r="K72" s="18" t="e">
        <f>VLOOKUP(D72,F10数据库!A:T,8,0)</f>
        <v>#N/A</v>
      </c>
      <c r="L72" s="18" t="e" cm="1">
        <f t="array" ref="L72">_xlfn.IFS(E72=1,100,E72=2,150,E72=3,200)</f>
        <v>#VALUE!</v>
      </c>
      <c r="M72" s="18" t="e" cm="1">
        <f t="array" ref="M72">_xlfn.IFS(F72="A",50,F72="B",100,F72="C",150,F72="D",200)</f>
        <v>#N/A</v>
      </c>
      <c r="N72" s="19" t="e">
        <f t="shared" si="9"/>
        <v>#VALUE!</v>
      </c>
      <c r="O72" s="18" t="e">
        <f>VLOOKUP(D72,F10数据库!A:T,9,0)</f>
        <v>#N/A</v>
      </c>
      <c r="P72" s="18" t="e">
        <f>VLOOKUP(G72,F10数据库!V:W,2,0)</f>
        <v>#N/A</v>
      </c>
      <c r="Q72" s="18"/>
      <c r="R72" s="18" t="e">
        <f>VLOOKUP(D72,F10数据库!A:T,11,0)</f>
        <v>#N/A</v>
      </c>
      <c r="S72" s="18" t="e">
        <f>VLOOKUP(D72,F10数据库!A:T,12,0)</f>
        <v>#N/A</v>
      </c>
      <c r="T72" s="19" t="e">
        <f>VLOOKUP(D72,F10数据库!A:T,13,0)*C72</f>
        <v>#N/A</v>
      </c>
      <c r="U72" s="18" t="e">
        <f>VLOOKUP(D72,F10数据库!A:T,14,0)</f>
        <v>#N/A</v>
      </c>
      <c r="V72" s="18" t="e">
        <f>VLOOKUP(D72,F10数据库!A:T,15,0)</f>
        <v>#N/A</v>
      </c>
      <c r="W72" s="18"/>
      <c r="X72" s="18" t="e" cm="1">
        <f t="array" ref="X72">_xlfn.IFS(I72="Y",VLOOKUP(D72,F10数据库!A:T,16,0),I72="N",VLOOKUP(D72,F10数据库!A:T,16,0))</f>
        <v>#N/A</v>
      </c>
      <c r="Y72" s="18" t="e" cm="1">
        <f t="array" ref="Y72">_xlfn.IFS(I72="Y",VLOOKUP(D72,F10数据库!A:T,17,0),I72="N",0)</f>
        <v>#N/A</v>
      </c>
      <c r="Z72" s="19" t="e" cm="1">
        <f t="array" ref="Z72">_xlfn.IFS(I72="Y",VLOOKUP(D72,F10数据库!A:T,18,0),I72="N",0)*C72</f>
        <v>#N/A</v>
      </c>
      <c r="AA72" s="18" t="e" cm="1">
        <f t="array" ref="AA72">_xlfn.IFS(I72="Y",VLOOKUP(D72,F10数据库!A:T,19,0),I72="N",VLOOKUP(D72,F10数据库!A:T,19,0))</f>
        <v>#N/A</v>
      </c>
      <c r="AB72" s="18" t="e" cm="1">
        <f t="array" ref="AB72">_xlfn.IFS(I72="Y",VLOOKUP(D72,F10数据库!A:T,20,0),I72="N",VLOOKUP(D72,F10数据库!A:T,20,0))</f>
        <v>#N/A</v>
      </c>
      <c r="AC72" s="18"/>
    </row>
    <row r="73" spans="1:29" x14ac:dyDescent="0.25">
      <c r="A73" s="22"/>
      <c r="B73" s="3"/>
      <c r="C73" s="3"/>
      <c r="D73" s="3"/>
      <c r="E73" s="18" t="e">
        <f t="shared" ref="E73:E100" si="10">VALUE(TRIM(MID(SUBSTITUTE($B73,"-",REPT(" ",99)),COLUMN(B73)*99-98,99)))</f>
        <v>#VALUE!</v>
      </c>
      <c r="F73" s="18" t="str">
        <f t="shared" ref="F73:F100" si="11">(TRIM(MID(SUBSTITUTE($B73,"-",REPT(" ",99)),COLUMN(C73)*99-98,99)))</f>
        <v/>
      </c>
      <c r="G73" s="18" t="str">
        <f t="shared" ref="G73:G100" si="12">TRIM(MID(SUBSTITUTE($B73,"-",REPT(" ",99)),COLUMN(D73)*99-98,99))</f>
        <v/>
      </c>
      <c r="H73" s="18" t="str">
        <f t="shared" ref="H73:H100" si="13">TRIM(MID(SUBSTITUTE($B73,"-",REPT(" ",99)),COLUMN(E73)*99-98,99))</f>
        <v/>
      </c>
      <c r="I73" s="18" t="str">
        <f t="shared" ref="I73:I100" si="14">TRIM(MID(SUBSTITUTE($B73,"-",REPT(" ",99)),COLUMN(F73)*99-98,99))</f>
        <v/>
      </c>
      <c r="J73" s="18" t="e">
        <f>VLOOKUP(D73,F10数据库!A:T,7,0)</f>
        <v>#N/A</v>
      </c>
      <c r="K73" s="18" t="e">
        <f>VLOOKUP(D73,F10数据库!A:T,8,0)</f>
        <v>#N/A</v>
      </c>
      <c r="L73" s="18" t="e" cm="1">
        <f t="array" ref="L73">_xlfn.IFS(E73=1,100,E73=2,150,E73=3,200)</f>
        <v>#VALUE!</v>
      </c>
      <c r="M73" s="18" t="e" cm="1">
        <f t="array" ref="M73">_xlfn.IFS(F73="A",50,F73="B",100,F73="C",150,F73="D",200)</f>
        <v>#N/A</v>
      </c>
      <c r="N73" s="19" t="e">
        <f t="shared" ref="N73:N100" si="15">(L73/1000)*(M73/1000)*C73</f>
        <v>#VALUE!</v>
      </c>
      <c r="O73" s="18" t="e">
        <f>VLOOKUP(D73,F10数据库!A:T,9,0)</f>
        <v>#N/A</v>
      </c>
      <c r="P73" s="18" t="e">
        <f>VLOOKUP(G73,F10数据库!V:W,2,0)</f>
        <v>#N/A</v>
      </c>
      <c r="Q73" s="18"/>
      <c r="R73" s="18" t="e">
        <f>VLOOKUP(D73,F10数据库!A:T,11,0)</f>
        <v>#N/A</v>
      </c>
      <c r="S73" s="18" t="e">
        <f>VLOOKUP(D73,F10数据库!A:T,12,0)</f>
        <v>#N/A</v>
      </c>
      <c r="T73" s="19" t="e">
        <f>VLOOKUP(D73,F10数据库!A:T,13,0)*C73</f>
        <v>#N/A</v>
      </c>
      <c r="U73" s="18" t="e">
        <f>VLOOKUP(D73,F10数据库!A:T,14,0)</f>
        <v>#N/A</v>
      </c>
      <c r="V73" s="18" t="e">
        <f>VLOOKUP(D73,F10数据库!A:T,15,0)</f>
        <v>#N/A</v>
      </c>
      <c r="W73" s="18"/>
      <c r="X73" s="18" t="e" cm="1">
        <f t="array" ref="X73">_xlfn.IFS(I73="Y",VLOOKUP(D73,F10数据库!A:T,16,0),I73="N",VLOOKUP(D73,F10数据库!A:T,16,0))</f>
        <v>#N/A</v>
      </c>
      <c r="Y73" s="18" t="e" cm="1">
        <f t="array" ref="Y73">_xlfn.IFS(I73="Y",VLOOKUP(D73,F10数据库!A:T,17,0),I73="N",0)</f>
        <v>#N/A</v>
      </c>
      <c r="Z73" s="19" t="e" cm="1">
        <f t="array" ref="Z73">_xlfn.IFS(I73="Y",VLOOKUP(D73,F10数据库!A:T,18,0),I73="N",0)*C73</f>
        <v>#N/A</v>
      </c>
      <c r="AA73" s="18" t="e" cm="1">
        <f t="array" ref="AA73">_xlfn.IFS(I73="Y",VLOOKUP(D73,F10数据库!A:T,19,0),I73="N",VLOOKUP(D73,F10数据库!A:T,19,0))</f>
        <v>#N/A</v>
      </c>
      <c r="AB73" s="18" t="e" cm="1">
        <f t="array" ref="AB73">_xlfn.IFS(I73="Y",VLOOKUP(D73,F10数据库!A:T,20,0),I73="N",VLOOKUP(D73,F10数据库!A:T,20,0))</f>
        <v>#N/A</v>
      </c>
      <c r="AC73" s="18"/>
    </row>
    <row r="74" spans="1:29" x14ac:dyDescent="0.25">
      <c r="A74" s="22"/>
      <c r="B74" s="3"/>
      <c r="C74" s="3"/>
      <c r="D74" s="3"/>
      <c r="E74" s="18" t="e">
        <f t="shared" si="10"/>
        <v>#VALUE!</v>
      </c>
      <c r="F74" s="18" t="str">
        <f t="shared" si="11"/>
        <v/>
      </c>
      <c r="G74" s="18" t="str">
        <f t="shared" si="12"/>
        <v/>
      </c>
      <c r="H74" s="18" t="str">
        <f t="shared" si="13"/>
        <v/>
      </c>
      <c r="I74" s="18" t="str">
        <f t="shared" si="14"/>
        <v/>
      </c>
      <c r="J74" s="18" t="e">
        <f>VLOOKUP(D74,F10数据库!A:T,7,0)</f>
        <v>#N/A</v>
      </c>
      <c r="K74" s="18" t="e">
        <f>VLOOKUP(D74,F10数据库!A:T,8,0)</f>
        <v>#N/A</v>
      </c>
      <c r="L74" s="18" t="e" cm="1">
        <f t="array" ref="L74">_xlfn.IFS(E74=1,100,E74=2,150,E74=3,200)</f>
        <v>#VALUE!</v>
      </c>
      <c r="M74" s="18" t="e" cm="1">
        <f t="array" ref="M74">_xlfn.IFS(F74="A",50,F74="B",100,F74="C",150,F74="D",200)</f>
        <v>#N/A</v>
      </c>
      <c r="N74" s="19" t="e">
        <f t="shared" si="15"/>
        <v>#VALUE!</v>
      </c>
      <c r="O74" s="18" t="e">
        <f>VLOOKUP(D74,F10数据库!A:T,9,0)</f>
        <v>#N/A</v>
      </c>
      <c r="P74" s="18" t="e">
        <f>VLOOKUP(G74,F10数据库!V:W,2,0)</f>
        <v>#N/A</v>
      </c>
      <c r="Q74" s="18"/>
      <c r="R74" s="18" t="e">
        <f>VLOOKUP(D74,F10数据库!A:T,11,0)</f>
        <v>#N/A</v>
      </c>
      <c r="S74" s="18" t="e">
        <f>VLOOKUP(D74,F10数据库!A:T,12,0)</f>
        <v>#N/A</v>
      </c>
      <c r="T74" s="19" t="e">
        <f>VLOOKUP(D74,F10数据库!A:T,13,0)*C74</f>
        <v>#N/A</v>
      </c>
      <c r="U74" s="18" t="e">
        <f>VLOOKUP(D74,F10数据库!A:T,14,0)</f>
        <v>#N/A</v>
      </c>
      <c r="V74" s="18" t="e">
        <f>VLOOKUP(D74,F10数据库!A:T,15,0)</f>
        <v>#N/A</v>
      </c>
      <c r="W74" s="18"/>
      <c r="X74" s="18" t="e" cm="1">
        <f t="array" ref="X74">_xlfn.IFS(I74="Y",VLOOKUP(D74,F10数据库!A:T,16,0),I74="N",VLOOKUP(D74,F10数据库!A:T,16,0))</f>
        <v>#N/A</v>
      </c>
      <c r="Y74" s="18" t="e" cm="1">
        <f t="array" ref="Y74">_xlfn.IFS(I74="Y",VLOOKUP(D74,F10数据库!A:T,17,0),I74="N",0)</f>
        <v>#N/A</v>
      </c>
      <c r="Z74" s="19" t="e" cm="1">
        <f t="array" ref="Z74">_xlfn.IFS(I74="Y",VLOOKUP(D74,F10数据库!A:T,18,0),I74="N",0)*C74</f>
        <v>#N/A</v>
      </c>
      <c r="AA74" s="18" t="e" cm="1">
        <f t="array" ref="AA74">_xlfn.IFS(I74="Y",VLOOKUP(D74,F10数据库!A:T,19,0),I74="N",VLOOKUP(D74,F10数据库!A:T,19,0))</f>
        <v>#N/A</v>
      </c>
      <c r="AB74" s="18" t="e" cm="1">
        <f t="array" ref="AB74">_xlfn.IFS(I74="Y",VLOOKUP(D74,F10数据库!A:T,20,0),I74="N",VLOOKUP(D74,F10数据库!A:T,20,0))</f>
        <v>#N/A</v>
      </c>
      <c r="AC74" s="18"/>
    </row>
    <row r="75" spans="1:29" x14ac:dyDescent="0.25">
      <c r="A75" s="22"/>
      <c r="B75" s="3"/>
      <c r="C75" s="3"/>
      <c r="D75" s="3"/>
      <c r="E75" s="18" t="e">
        <f t="shared" si="10"/>
        <v>#VALUE!</v>
      </c>
      <c r="F75" s="18" t="str">
        <f t="shared" si="11"/>
        <v/>
      </c>
      <c r="G75" s="18" t="str">
        <f t="shared" si="12"/>
        <v/>
      </c>
      <c r="H75" s="18" t="str">
        <f t="shared" si="13"/>
        <v/>
      </c>
      <c r="I75" s="18" t="str">
        <f t="shared" si="14"/>
        <v/>
      </c>
      <c r="J75" s="18" t="e">
        <f>VLOOKUP(D75,F10数据库!A:T,7,0)</f>
        <v>#N/A</v>
      </c>
      <c r="K75" s="18" t="e">
        <f>VLOOKUP(D75,F10数据库!A:T,8,0)</f>
        <v>#N/A</v>
      </c>
      <c r="L75" s="18" t="e" cm="1">
        <f t="array" ref="L75">_xlfn.IFS(E75=1,100,E75=2,150,E75=3,200)</f>
        <v>#VALUE!</v>
      </c>
      <c r="M75" s="18" t="e" cm="1">
        <f t="array" ref="M75">_xlfn.IFS(F75="A",50,F75="B",100,F75="C",150,F75="D",200)</f>
        <v>#N/A</v>
      </c>
      <c r="N75" s="19" t="e">
        <f t="shared" si="15"/>
        <v>#VALUE!</v>
      </c>
      <c r="O75" s="18" t="e">
        <f>VLOOKUP(D75,F10数据库!A:T,9,0)</f>
        <v>#N/A</v>
      </c>
      <c r="P75" s="18" t="e">
        <f>VLOOKUP(G75,F10数据库!V:W,2,0)</f>
        <v>#N/A</v>
      </c>
      <c r="Q75" s="18"/>
      <c r="R75" s="18" t="e">
        <f>VLOOKUP(D75,F10数据库!A:T,11,0)</f>
        <v>#N/A</v>
      </c>
      <c r="S75" s="18" t="e">
        <f>VLOOKUP(D75,F10数据库!A:T,12,0)</f>
        <v>#N/A</v>
      </c>
      <c r="T75" s="19" t="e">
        <f>VLOOKUP(D75,F10数据库!A:T,13,0)*C75</f>
        <v>#N/A</v>
      </c>
      <c r="U75" s="18" t="e">
        <f>VLOOKUP(D75,F10数据库!A:T,14,0)</f>
        <v>#N/A</v>
      </c>
      <c r="V75" s="18" t="e">
        <f>VLOOKUP(D75,F10数据库!A:T,15,0)</f>
        <v>#N/A</v>
      </c>
      <c r="W75" s="18"/>
      <c r="X75" s="18" t="e" cm="1">
        <f t="array" ref="X75">_xlfn.IFS(I75="Y",VLOOKUP(D75,F10数据库!A:T,16,0),I75="N",VLOOKUP(D75,F10数据库!A:T,16,0))</f>
        <v>#N/A</v>
      </c>
      <c r="Y75" s="18" t="e" cm="1">
        <f t="array" ref="Y75">_xlfn.IFS(I75="Y",VLOOKUP(D75,F10数据库!A:T,17,0),I75="N",0)</f>
        <v>#N/A</v>
      </c>
      <c r="Z75" s="19" t="e" cm="1">
        <f t="array" ref="Z75">_xlfn.IFS(I75="Y",VLOOKUP(D75,F10数据库!A:T,18,0),I75="N",0)*C75</f>
        <v>#N/A</v>
      </c>
      <c r="AA75" s="18" t="e" cm="1">
        <f t="array" ref="AA75">_xlfn.IFS(I75="Y",VLOOKUP(D75,F10数据库!A:T,19,0),I75="N",VLOOKUP(D75,F10数据库!A:T,19,0))</f>
        <v>#N/A</v>
      </c>
      <c r="AB75" s="18" t="e" cm="1">
        <f t="array" ref="AB75">_xlfn.IFS(I75="Y",VLOOKUP(D75,F10数据库!A:T,20,0),I75="N",VLOOKUP(D75,F10数据库!A:T,20,0))</f>
        <v>#N/A</v>
      </c>
      <c r="AC75" s="18"/>
    </row>
    <row r="76" spans="1:29" x14ac:dyDescent="0.25">
      <c r="A76" s="22"/>
      <c r="B76" s="3"/>
      <c r="C76" s="3"/>
      <c r="D76" s="3"/>
      <c r="E76" s="18" t="e">
        <f t="shared" si="10"/>
        <v>#VALUE!</v>
      </c>
      <c r="F76" s="18" t="str">
        <f t="shared" si="11"/>
        <v/>
      </c>
      <c r="G76" s="18" t="str">
        <f t="shared" si="12"/>
        <v/>
      </c>
      <c r="H76" s="18" t="str">
        <f t="shared" si="13"/>
        <v/>
      </c>
      <c r="I76" s="18" t="str">
        <f t="shared" si="14"/>
        <v/>
      </c>
      <c r="J76" s="18" t="e">
        <f>VLOOKUP(D76,F10数据库!A:T,7,0)</f>
        <v>#N/A</v>
      </c>
      <c r="K76" s="18" t="e">
        <f>VLOOKUP(D76,F10数据库!A:T,8,0)</f>
        <v>#N/A</v>
      </c>
      <c r="L76" s="18" t="e" cm="1">
        <f t="array" ref="L76">_xlfn.IFS(E76=1,100,E76=2,150,E76=3,200)</f>
        <v>#VALUE!</v>
      </c>
      <c r="M76" s="18" t="e" cm="1">
        <f t="array" ref="M76">_xlfn.IFS(F76="A",50,F76="B",100,F76="C",150,F76="D",200)</f>
        <v>#N/A</v>
      </c>
      <c r="N76" s="19" t="e">
        <f t="shared" si="15"/>
        <v>#VALUE!</v>
      </c>
      <c r="O76" s="18" t="e">
        <f>VLOOKUP(D76,F10数据库!A:T,9,0)</f>
        <v>#N/A</v>
      </c>
      <c r="P76" s="18" t="e">
        <f>VLOOKUP(G76,F10数据库!V:W,2,0)</f>
        <v>#N/A</v>
      </c>
      <c r="Q76" s="18"/>
      <c r="R76" s="18" t="e">
        <f>VLOOKUP(D76,F10数据库!A:T,11,0)</f>
        <v>#N/A</v>
      </c>
      <c r="S76" s="18" t="e">
        <f>VLOOKUP(D76,F10数据库!A:T,12,0)</f>
        <v>#N/A</v>
      </c>
      <c r="T76" s="19" t="e">
        <f>VLOOKUP(D76,F10数据库!A:T,13,0)*C76</f>
        <v>#N/A</v>
      </c>
      <c r="U76" s="18" t="e">
        <f>VLOOKUP(D76,F10数据库!A:T,14,0)</f>
        <v>#N/A</v>
      </c>
      <c r="V76" s="18" t="e">
        <f>VLOOKUP(D76,F10数据库!A:T,15,0)</f>
        <v>#N/A</v>
      </c>
      <c r="W76" s="18"/>
      <c r="X76" s="18" t="e" cm="1">
        <f t="array" ref="X76">_xlfn.IFS(I76="Y",VLOOKUP(D76,F10数据库!A:T,16,0),I76="N",VLOOKUP(D76,F10数据库!A:T,16,0))</f>
        <v>#N/A</v>
      </c>
      <c r="Y76" s="18" t="e" cm="1">
        <f t="array" ref="Y76">_xlfn.IFS(I76="Y",VLOOKUP(D76,F10数据库!A:T,17,0),I76="N",0)</f>
        <v>#N/A</v>
      </c>
      <c r="Z76" s="19" t="e" cm="1">
        <f t="array" ref="Z76">_xlfn.IFS(I76="Y",VLOOKUP(D76,F10数据库!A:T,18,0),I76="N",0)*C76</f>
        <v>#N/A</v>
      </c>
      <c r="AA76" s="18" t="e" cm="1">
        <f t="array" ref="AA76">_xlfn.IFS(I76="Y",VLOOKUP(D76,F10数据库!A:T,19,0),I76="N",VLOOKUP(D76,F10数据库!A:T,19,0))</f>
        <v>#N/A</v>
      </c>
      <c r="AB76" s="18" t="e" cm="1">
        <f t="array" ref="AB76">_xlfn.IFS(I76="Y",VLOOKUP(D76,F10数据库!A:T,20,0),I76="N",VLOOKUP(D76,F10数据库!A:T,20,0))</f>
        <v>#N/A</v>
      </c>
      <c r="AC76" s="18"/>
    </row>
    <row r="77" spans="1:29" x14ac:dyDescent="0.25">
      <c r="A77" s="22"/>
      <c r="B77" s="3"/>
      <c r="C77" s="3"/>
      <c r="D77" s="3"/>
      <c r="E77" s="18" t="e">
        <f t="shared" si="10"/>
        <v>#VALUE!</v>
      </c>
      <c r="F77" s="18" t="str">
        <f t="shared" si="11"/>
        <v/>
      </c>
      <c r="G77" s="18" t="str">
        <f t="shared" si="12"/>
        <v/>
      </c>
      <c r="H77" s="18" t="str">
        <f t="shared" si="13"/>
        <v/>
      </c>
      <c r="I77" s="18" t="str">
        <f t="shared" si="14"/>
        <v/>
      </c>
      <c r="J77" s="18" t="e">
        <f>VLOOKUP(D77,F10数据库!A:T,7,0)</f>
        <v>#N/A</v>
      </c>
      <c r="K77" s="18" t="e">
        <f>VLOOKUP(D77,F10数据库!A:T,8,0)</f>
        <v>#N/A</v>
      </c>
      <c r="L77" s="18" t="e" cm="1">
        <f t="array" ref="L77">_xlfn.IFS(E77=1,100,E77=2,150,E77=3,200)</f>
        <v>#VALUE!</v>
      </c>
      <c r="M77" s="18" t="e" cm="1">
        <f t="array" ref="M77">_xlfn.IFS(F77="A",50,F77="B",100,F77="C",150,F77="D",200)</f>
        <v>#N/A</v>
      </c>
      <c r="N77" s="19" t="e">
        <f t="shared" si="15"/>
        <v>#VALUE!</v>
      </c>
      <c r="O77" s="18" t="e">
        <f>VLOOKUP(D77,F10数据库!A:T,9,0)</f>
        <v>#N/A</v>
      </c>
      <c r="P77" s="18" t="e">
        <f>VLOOKUP(G77,F10数据库!V:W,2,0)</f>
        <v>#N/A</v>
      </c>
      <c r="Q77" s="18"/>
      <c r="R77" s="18" t="e">
        <f>VLOOKUP(D77,F10数据库!A:T,11,0)</f>
        <v>#N/A</v>
      </c>
      <c r="S77" s="18" t="e">
        <f>VLOOKUP(D77,F10数据库!A:T,12,0)</f>
        <v>#N/A</v>
      </c>
      <c r="T77" s="19" t="e">
        <f>VLOOKUP(D77,F10数据库!A:T,13,0)*C77</f>
        <v>#N/A</v>
      </c>
      <c r="U77" s="18" t="e">
        <f>VLOOKUP(D77,F10数据库!A:T,14,0)</f>
        <v>#N/A</v>
      </c>
      <c r="V77" s="18" t="e">
        <f>VLOOKUP(D77,F10数据库!A:T,15,0)</f>
        <v>#N/A</v>
      </c>
      <c r="W77" s="18"/>
      <c r="X77" s="18" t="e" cm="1">
        <f t="array" ref="X77">_xlfn.IFS(I77="Y",VLOOKUP(D77,F10数据库!A:T,16,0),I77="N",VLOOKUP(D77,F10数据库!A:T,16,0))</f>
        <v>#N/A</v>
      </c>
      <c r="Y77" s="18" t="e" cm="1">
        <f t="array" ref="Y77">_xlfn.IFS(I77="Y",VLOOKUP(D77,F10数据库!A:T,17,0),I77="N",0)</f>
        <v>#N/A</v>
      </c>
      <c r="Z77" s="19" t="e" cm="1">
        <f t="array" ref="Z77">_xlfn.IFS(I77="Y",VLOOKUP(D77,F10数据库!A:T,18,0),I77="N",0)*C77</f>
        <v>#N/A</v>
      </c>
      <c r="AA77" s="18" t="e" cm="1">
        <f t="array" ref="AA77">_xlfn.IFS(I77="Y",VLOOKUP(D77,F10数据库!A:T,19,0),I77="N",VLOOKUP(D77,F10数据库!A:T,19,0))</f>
        <v>#N/A</v>
      </c>
      <c r="AB77" s="18" t="e" cm="1">
        <f t="array" ref="AB77">_xlfn.IFS(I77="Y",VLOOKUP(D77,F10数据库!A:T,20,0),I77="N",VLOOKUP(D77,F10数据库!A:T,20,0))</f>
        <v>#N/A</v>
      </c>
      <c r="AC77" s="18"/>
    </row>
    <row r="78" spans="1:29" x14ac:dyDescent="0.25">
      <c r="A78" s="22"/>
      <c r="B78" s="3"/>
      <c r="C78" s="3"/>
      <c r="D78" s="3"/>
      <c r="E78" s="18" t="e">
        <f t="shared" si="10"/>
        <v>#VALUE!</v>
      </c>
      <c r="F78" s="18" t="str">
        <f t="shared" si="11"/>
        <v/>
      </c>
      <c r="G78" s="18" t="str">
        <f t="shared" si="12"/>
        <v/>
      </c>
      <c r="H78" s="18" t="str">
        <f t="shared" si="13"/>
        <v/>
      </c>
      <c r="I78" s="18" t="str">
        <f t="shared" si="14"/>
        <v/>
      </c>
      <c r="J78" s="18" t="e">
        <f>VLOOKUP(D78,F10数据库!A:T,7,0)</f>
        <v>#N/A</v>
      </c>
      <c r="K78" s="18" t="e">
        <f>VLOOKUP(D78,F10数据库!A:T,8,0)</f>
        <v>#N/A</v>
      </c>
      <c r="L78" s="18" t="e" cm="1">
        <f t="array" ref="L78">_xlfn.IFS(E78=1,100,E78=2,150,E78=3,200)</f>
        <v>#VALUE!</v>
      </c>
      <c r="M78" s="18" t="e" cm="1">
        <f t="array" ref="M78">_xlfn.IFS(F78="A",50,F78="B",100,F78="C",150,F78="D",200)</f>
        <v>#N/A</v>
      </c>
      <c r="N78" s="19" t="e">
        <f t="shared" si="15"/>
        <v>#VALUE!</v>
      </c>
      <c r="O78" s="18" t="e">
        <f>VLOOKUP(D78,F10数据库!A:T,9,0)</f>
        <v>#N/A</v>
      </c>
      <c r="P78" s="18" t="e">
        <f>VLOOKUP(G78,F10数据库!V:W,2,0)</f>
        <v>#N/A</v>
      </c>
      <c r="Q78" s="18"/>
      <c r="R78" s="18" t="e">
        <f>VLOOKUP(D78,F10数据库!A:T,11,0)</f>
        <v>#N/A</v>
      </c>
      <c r="S78" s="18" t="e">
        <f>VLOOKUP(D78,F10数据库!A:T,12,0)</f>
        <v>#N/A</v>
      </c>
      <c r="T78" s="19" t="e">
        <f>VLOOKUP(D78,F10数据库!A:T,13,0)*C78</f>
        <v>#N/A</v>
      </c>
      <c r="U78" s="18" t="e">
        <f>VLOOKUP(D78,F10数据库!A:T,14,0)</f>
        <v>#N/A</v>
      </c>
      <c r="V78" s="18" t="e">
        <f>VLOOKUP(D78,F10数据库!A:T,15,0)</f>
        <v>#N/A</v>
      </c>
      <c r="W78" s="18"/>
      <c r="X78" s="18" t="e" cm="1">
        <f t="array" ref="X78">_xlfn.IFS(I78="Y",VLOOKUP(D78,F10数据库!A:T,16,0),I78="N",VLOOKUP(D78,F10数据库!A:T,16,0))</f>
        <v>#N/A</v>
      </c>
      <c r="Y78" s="18" t="e" cm="1">
        <f t="array" ref="Y78">_xlfn.IFS(I78="Y",VLOOKUP(D78,F10数据库!A:T,17,0),I78="N",0)</f>
        <v>#N/A</v>
      </c>
      <c r="Z78" s="19" t="e" cm="1">
        <f t="array" ref="Z78">_xlfn.IFS(I78="Y",VLOOKUP(D78,F10数据库!A:T,18,0),I78="N",0)*C78</f>
        <v>#N/A</v>
      </c>
      <c r="AA78" s="18" t="e" cm="1">
        <f t="array" ref="AA78">_xlfn.IFS(I78="Y",VLOOKUP(D78,F10数据库!A:T,19,0),I78="N",VLOOKUP(D78,F10数据库!A:T,19,0))</f>
        <v>#N/A</v>
      </c>
      <c r="AB78" s="18" t="e" cm="1">
        <f t="array" ref="AB78">_xlfn.IFS(I78="Y",VLOOKUP(D78,F10数据库!A:T,20,0),I78="N",VLOOKUP(D78,F10数据库!A:T,20,0))</f>
        <v>#N/A</v>
      </c>
      <c r="AC78" s="18"/>
    </row>
    <row r="79" spans="1:29" x14ac:dyDescent="0.25">
      <c r="A79" s="22"/>
      <c r="B79" s="3"/>
      <c r="C79" s="3"/>
      <c r="D79" s="3"/>
      <c r="E79" s="18" t="e">
        <f t="shared" si="10"/>
        <v>#VALUE!</v>
      </c>
      <c r="F79" s="18" t="str">
        <f t="shared" si="11"/>
        <v/>
      </c>
      <c r="G79" s="18" t="str">
        <f t="shared" si="12"/>
        <v/>
      </c>
      <c r="H79" s="18" t="str">
        <f t="shared" si="13"/>
        <v/>
      </c>
      <c r="I79" s="18" t="str">
        <f t="shared" si="14"/>
        <v/>
      </c>
      <c r="J79" s="18" t="e">
        <f>VLOOKUP(D79,F10数据库!A:T,7,0)</f>
        <v>#N/A</v>
      </c>
      <c r="K79" s="18" t="e">
        <f>VLOOKUP(D79,F10数据库!A:T,8,0)</f>
        <v>#N/A</v>
      </c>
      <c r="L79" s="18" t="e" cm="1">
        <f t="array" ref="L79">_xlfn.IFS(E79=1,100,E79=2,150,E79=3,200)</f>
        <v>#VALUE!</v>
      </c>
      <c r="M79" s="18" t="e" cm="1">
        <f t="array" ref="M79">_xlfn.IFS(F79="A",50,F79="B",100,F79="C",150,F79="D",200)</f>
        <v>#N/A</v>
      </c>
      <c r="N79" s="19" t="e">
        <f t="shared" si="15"/>
        <v>#VALUE!</v>
      </c>
      <c r="O79" s="18" t="e">
        <f>VLOOKUP(D79,F10数据库!A:T,9,0)</f>
        <v>#N/A</v>
      </c>
      <c r="P79" s="18" t="e">
        <f>VLOOKUP(G79,F10数据库!V:W,2,0)</f>
        <v>#N/A</v>
      </c>
      <c r="Q79" s="18"/>
      <c r="R79" s="18" t="e">
        <f>VLOOKUP(D79,F10数据库!A:T,11,0)</f>
        <v>#N/A</v>
      </c>
      <c r="S79" s="18" t="e">
        <f>VLOOKUP(D79,F10数据库!A:T,12,0)</f>
        <v>#N/A</v>
      </c>
      <c r="T79" s="19" t="e">
        <f>VLOOKUP(D79,F10数据库!A:T,13,0)*C79</f>
        <v>#N/A</v>
      </c>
      <c r="U79" s="18" t="e">
        <f>VLOOKUP(D79,F10数据库!A:T,14,0)</f>
        <v>#N/A</v>
      </c>
      <c r="V79" s="18" t="e">
        <f>VLOOKUP(D79,F10数据库!A:T,15,0)</f>
        <v>#N/A</v>
      </c>
      <c r="W79" s="18"/>
      <c r="X79" s="18" t="e" cm="1">
        <f t="array" ref="X79">_xlfn.IFS(I79="Y",VLOOKUP(D79,F10数据库!A:T,16,0),I79="N",VLOOKUP(D79,F10数据库!A:T,16,0))</f>
        <v>#N/A</v>
      </c>
      <c r="Y79" s="18" t="e" cm="1">
        <f t="array" ref="Y79">_xlfn.IFS(I79="Y",VLOOKUP(D79,F10数据库!A:T,17,0),I79="N",0)</f>
        <v>#N/A</v>
      </c>
      <c r="Z79" s="19" t="e" cm="1">
        <f t="array" ref="Z79">_xlfn.IFS(I79="Y",VLOOKUP(D79,F10数据库!A:T,18,0),I79="N",0)*C79</f>
        <v>#N/A</v>
      </c>
      <c r="AA79" s="18" t="e" cm="1">
        <f t="array" ref="AA79">_xlfn.IFS(I79="Y",VLOOKUP(D79,F10数据库!A:T,19,0),I79="N",VLOOKUP(D79,F10数据库!A:T,19,0))</f>
        <v>#N/A</v>
      </c>
      <c r="AB79" s="18" t="e" cm="1">
        <f t="array" ref="AB79">_xlfn.IFS(I79="Y",VLOOKUP(D79,F10数据库!A:T,20,0),I79="N",VLOOKUP(D79,F10数据库!A:T,20,0))</f>
        <v>#N/A</v>
      </c>
      <c r="AC79" s="18"/>
    </row>
    <row r="80" spans="1:29" x14ac:dyDescent="0.25">
      <c r="A80" s="22"/>
      <c r="B80" s="3"/>
      <c r="C80" s="3"/>
      <c r="D80" s="3"/>
      <c r="E80" s="18" t="e">
        <f t="shared" si="10"/>
        <v>#VALUE!</v>
      </c>
      <c r="F80" s="18" t="str">
        <f t="shared" si="11"/>
        <v/>
      </c>
      <c r="G80" s="18" t="str">
        <f t="shared" si="12"/>
        <v/>
      </c>
      <c r="H80" s="18" t="str">
        <f t="shared" si="13"/>
        <v/>
      </c>
      <c r="I80" s="18" t="str">
        <f t="shared" si="14"/>
        <v/>
      </c>
      <c r="J80" s="18" t="e">
        <f>VLOOKUP(D80,F10数据库!A:T,7,0)</f>
        <v>#N/A</v>
      </c>
      <c r="K80" s="18" t="e">
        <f>VLOOKUP(D80,F10数据库!A:T,8,0)</f>
        <v>#N/A</v>
      </c>
      <c r="L80" s="18" t="e" cm="1">
        <f t="array" ref="L80">_xlfn.IFS(E80=1,100,E80=2,150,E80=3,200)</f>
        <v>#VALUE!</v>
      </c>
      <c r="M80" s="18" t="e" cm="1">
        <f t="array" ref="M80">_xlfn.IFS(F80="A",50,F80="B",100,F80="C",150,F80="D",200)</f>
        <v>#N/A</v>
      </c>
      <c r="N80" s="19" t="e">
        <f t="shared" si="15"/>
        <v>#VALUE!</v>
      </c>
      <c r="O80" s="18" t="e">
        <f>VLOOKUP(D80,F10数据库!A:T,9,0)</f>
        <v>#N/A</v>
      </c>
      <c r="P80" s="18" t="e">
        <f>VLOOKUP(G80,F10数据库!V:W,2,0)</f>
        <v>#N/A</v>
      </c>
      <c r="Q80" s="18"/>
      <c r="R80" s="18" t="e">
        <f>VLOOKUP(D80,F10数据库!A:T,11,0)</f>
        <v>#N/A</v>
      </c>
      <c r="S80" s="18" t="e">
        <f>VLOOKUP(D80,F10数据库!A:T,12,0)</f>
        <v>#N/A</v>
      </c>
      <c r="T80" s="19" t="e">
        <f>VLOOKUP(D80,F10数据库!A:T,13,0)*C80</f>
        <v>#N/A</v>
      </c>
      <c r="U80" s="18" t="e">
        <f>VLOOKUP(D80,F10数据库!A:T,14,0)</f>
        <v>#N/A</v>
      </c>
      <c r="V80" s="18" t="e">
        <f>VLOOKUP(D80,F10数据库!A:T,15,0)</f>
        <v>#N/A</v>
      </c>
      <c r="W80" s="18"/>
      <c r="X80" s="18" t="e" cm="1">
        <f t="array" ref="X80">_xlfn.IFS(I80="Y",VLOOKUP(D80,F10数据库!A:T,16,0),I80="N",VLOOKUP(D80,F10数据库!A:T,16,0))</f>
        <v>#N/A</v>
      </c>
      <c r="Y80" s="18" t="e" cm="1">
        <f t="array" ref="Y80">_xlfn.IFS(I80="Y",VLOOKUP(D80,F10数据库!A:T,17,0),I80="N",0)</f>
        <v>#N/A</v>
      </c>
      <c r="Z80" s="19" t="e" cm="1">
        <f t="array" ref="Z80">_xlfn.IFS(I80="Y",VLOOKUP(D80,F10数据库!A:T,18,0),I80="N",0)*C80</f>
        <v>#N/A</v>
      </c>
      <c r="AA80" s="18" t="e" cm="1">
        <f t="array" ref="AA80">_xlfn.IFS(I80="Y",VLOOKUP(D80,F10数据库!A:T,19,0),I80="N",VLOOKUP(D80,F10数据库!A:T,19,0))</f>
        <v>#N/A</v>
      </c>
      <c r="AB80" s="18" t="e" cm="1">
        <f t="array" ref="AB80">_xlfn.IFS(I80="Y",VLOOKUP(D80,F10数据库!A:T,20,0),I80="N",VLOOKUP(D80,F10数据库!A:T,20,0))</f>
        <v>#N/A</v>
      </c>
      <c r="AC80" s="18"/>
    </row>
    <row r="81" spans="1:29" x14ac:dyDescent="0.25">
      <c r="A81" s="22"/>
      <c r="B81" s="3"/>
      <c r="C81" s="3"/>
      <c r="D81" s="3"/>
      <c r="E81" s="18" t="e">
        <f t="shared" si="10"/>
        <v>#VALUE!</v>
      </c>
      <c r="F81" s="18" t="str">
        <f t="shared" si="11"/>
        <v/>
      </c>
      <c r="G81" s="18" t="str">
        <f t="shared" si="12"/>
        <v/>
      </c>
      <c r="H81" s="18" t="str">
        <f t="shared" si="13"/>
        <v/>
      </c>
      <c r="I81" s="18" t="str">
        <f t="shared" si="14"/>
        <v/>
      </c>
      <c r="J81" s="18" t="e">
        <f>VLOOKUP(D81,F10数据库!A:T,7,0)</f>
        <v>#N/A</v>
      </c>
      <c r="K81" s="18" t="e">
        <f>VLOOKUP(D81,F10数据库!A:T,8,0)</f>
        <v>#N/A</v>
      </c>
      <c r="L81" s="18" t="e" cm="1">
        <f t="array" ref="L81">_xlfn.IFS(E81=1,100,E81=2,150,E81=3,200)</f>
        <v>#VALUE!</v>
      </c>
      <c r="M81" s="18" t="e" cm="1">
        <f t="array" ref="M81">_xlfn.IFS(F81="A",50,F81="B",100,F81="C",150,F81="D",200)</f>
        <v>#N/A</v>
      </c>
      <c r="N81" s="19" t="e">
        <f t="shared" si="15"/>
        <v>#VALUE!</v>
      </c>
      <c r="O81" s="18" t="e">
        <f>VLOOKUP(D81,F10数据库!A:T,9,0)</f>
        <v>#N/A</v>
      </c>
      <c r="P81" s="18" t="e">
        <f>VLOOKUP(G81,F10数据库!V:W,2,0)</f>
        <v>#N/A</v>
      </c>
      <c r="Q81" s="18"/>
      <c r="R81" s="18" t="e">
        <f>VLOOKUP(D81,F10数据库!A:T,11,0)</f>
        <v>#N/A</v>
      </c>
      <c r="S81" s="18" t="e">
        <f>VLOOKUP(D81,F10数据库!A:T,12,0)</f>
        <v>#N/A</v>
      </c>
      <c r="T81" s="19" t="e">
        <f>VLOOKUP(D81,F10数据库!A:T,13,0)*C81</f>
        <v>#N/A</v>
      </c>
      <c r="U81" s="18" t="e">
        <f>VLOOKUP(D81,F10数据库!A:T,14,0)</f>
        <v>#N/A</v>
      </c>
      <c r="V81" s="18" t="e">
        <f>VLOOKUP(D81,F10数据库!A:T,15,0)</f>
        <v>#N/A</v>
      </c>
      <c r="W81" s="18"/>
      <c r="X81" s="18" t="e" cm="1">
        <f t="array" ref="X81">_xlfn.IFS(I81="Y",VLOOKUP(D81,F10数据库!A:T,16,0),I81="N",VLOOKUP(D81,F10数据库!A:T,16,0))</f>
        <v>#N/A</v>
      </c>
      <c r="Y81" s="18" t="e" cm="1">
        <f t="array" ref="Y81">_xlfn.IFS(I81="Y",VLOOKUP(D81,F10数据库!A:T,17,0),I81="N",0)</f>
        <v>#N/A</v>
      </c>
      <c r="Z81" s="19" t="e" cm="1">
        <f t="array" ref="Z81">_xlfn.IFS(I81="Y",VLOOKUP(D81,F10数据库!A:T,18,0),I81="N",0)*C81</f>
        <v>#N/A</v>
      </c>
      <c r="AA81" s="18" t="e" cm="1">
        <f t="array" ref="AA81">_xlfn.IFS(I81="Y",VLOOKUP(D81,F10数据库!A:T,19,0),I81="N",VLOOKUP(D81,F10数据库!A:T,19,0))</f>
        <v>#N/A</v>
      </c>
      <c r="AB81" s="18" t="e" cm="1">
        <f t="array" ref="AB81">_xlfn.IFS(I81="Y",VLOOKUP(D81,F10数据库!A:T,20,0),I81="N",VLOOKUP(D81,F10数据库!A:T,20,0))</f>
        <v>#N/A</v>
      </c>
      <c r="AC81" s="18"/>
    </row>
    <row r="82" spans="1:29" x14ac:dyDescent="0.25">
      <c r="A82" s="22"/>
      <c r="B82" s="3"/>
      <c r="C82" s="3"/>
      <c r="D82" s="3"/>
      <c r="E82" s="18" t="e">
        <f t="shared" si="10"/>
        <v>#VALUE!</v>
      </c>
      <c r="F82" s="18" t="str">
        <f t="shared" si="11"/>
        <v/>
      </c>
      <c r="G82" s="18" t="str">
        <f t="shared" si="12"/>
        <v/>
      </c>
      <c r="H82" s="18" t="str">
        <f t="shared" si="13"/>
        <v/>
      </c>
      <c r="I82" s="18" t="str">
        <f t="shared" si="14"/>
        <v/>
      </c>
      <c r="J82" s="18" t="e">
        <f>VLOOKUP(D82,F10数据库!A:T,7,0)</f>
        <v>#N/A</v>
      </c>
      <c r="K82" s="18" t="e">
        <f>VLOOKUP(D82,F10数据库!A:T,8,0)</f>
        <v>#N/A</v>
      </c>
      <c r="L82" s="18" t="e" cm="1">
        <f t="array" ref="L82">_xlfn.IFS(E82=1,100,E82=2,150,E82=3,200)</f>
        <v>#VALUE!</v>
      </c>
      <c r="M82" s="18" t="e" cm="1">
        <f t="array" ref="M82">_xlfn.IFS(F82="A",50,F82="B",100,F82="C",150,F82="D",200)</f>
        <v>#N/A</v>
      </c>
      <c r="N82" s="19" t="e">
        <f t="shared" si="15"/>
        <v>#VALUE!</v>
      </c>
      <c r="O82" s="18" t="e">
        <f>VLOOKUP(D82,F10数据库!A:T,9,0)</f>
        <v>#N/A</v>
      </c>
      <c r="P82" s="18" t="e">
        <f>VLOOKUP(G82,F10数据库!V:W,2,0)</f>
        <v>#N/A</v>
      </c>
      <c r="Q82" s="18"/>
      <c r="R82" s="18" t="e">
        <f>VLOOKUP(D82,F10数据库!A:T,11,0)</f>
        <v>#N/A</v>
      </c>
      <c r="S82" s="18" t="e">
        <f>VLOOKUP(D82,F10数据库!A:T,12,0)</f>
        <v>#N/A</v>
      </c>
      <c r="T82" s="19" t="e">
        <f>VLOOKUP(D82,F10数据库!A:T,13,0)*C82</f>
        <v>#N/A</v>
      </c>
      <c r="U82" s="18" t="e">
        <f>VLOOKUP(D82,F10数据库!A:T,14,0)</f>
        <v>#N/A</v>
      </c>
      <c r="V82" s="18" t="e">
        <f>VLOOKUP(D82,F10数据库!A:T,15,0)</f>
        <v>#N/A</v>
      </c>
      <c r="W82" s="18"/>
      <c r="X82" s="18" t="e" cm="1">
        <f t="array" ref="X82">_xlfn.IFS(I82="Y",VLOOKUP(D82,F10数据库!A:T,16,0),I82="N",VLOOKUP(D82,F10数据库!A:T,16,0))</f>
        <v>#N/A</v>
      </c>
      <c r="Y82" s="18" t="e" cm="1">
        <f t="array" ref="Y82">_xlfn.IFS(I82="Y",VLOOKUP(D82,F10数据库!A:T,17,0),I82="N",0)</f>
        <v>#N/A</v>
      </c>
      <c r="Z82" s="19" t="e" cm="1">
        <f t="array" ref="Z82">_xlfn.IFS(I82="Y",VLOOKUP(D82,F10数据库!A:T,18,0),I82="N",0)*C82</f>
        <v>#N/A</v>
      </c>
      <c r="AA82" s="18" t="e" cm="1">
        <f t="array" ref="AA82">_xlfn.IFS(I82="Y",VLOOKUP(D82,F10数据库!A:T,19,0),I82="N",VLOOKUP(D82,F10数据库!A:T,19,0))</f>
        <v>#N/A</v>
      </c>
      <c r="AB82" s="18" t="e" cm="1">
        <f t="array" ref="AB82">_xlfn.IFS(I82="Y",VLOOKUP(D82,F10数据库!A:T,20,0),I82="N",VLOOKUP(D82,F10数据库!A:T,20,0))</f>
        <v>#N/A</v>
      </c>
      <c r="AC82" s="18"/>
    </row>
    <row r="83" spans="1:29" x14ac:dyDescent="0.25">
      <c r="A83" s="22"/>
      <c r="B83" s="3"/>
      <c r="C83" s="3"/>
      <c r="D83" s="3"/>
      <c r="E83" s="18" t="e">
        <f t="shared" si="10"/>
        <v>#VALUE!</v>
      </c>
      <c r="F83" s="18" t="str">
        <f t="shared" si="11"/>
        <v/>
      </c>
      <c r="G83" s="18" t="str">
        <f t="shared" si="12"/>
        <v/>
      </c>
      <c r="H83" s="18" t="str">
        <f t="shared" si="13"/>
        <v/>
      </c>
      <c r="I83" s="18" t="str">
        <f t="shared" si="14"/>
        <v/>
      </c>
      <c r="J83" s="18" t="e">
        <f>VLOOKUP(D83,F10数据库!A:T,7,0)</f>
        <v>#N/A</v>
      </c>
      <c r="K83" s="18" t="e">
        <f>VLOOKUP(D83,F10数据库!A:T,8,0)</f>
        <v>#N/A</v>
      </c>
      <c r="L83" s="18" t="e" cm="1">
        <f t="array" ref="L83">_xlfn.IFS(E83=1,100,E83=2,150,E83=3,200)</f>
        <v>#VALUE!</v>
      </c>
      <c r="M83" s="18" t="e" cm="1">
        <f t="array" ref="M83">_xlfn.IFS(F83="A",50,F83="B",100,F83="C",150,F83="D",200)</f>
        <v>#N/A</v>
      </c>
      <c r="N83" s="19" t="e">
        <f t="shared" si="15"/>
        <v>#VALUE!</v>
      </c>
      <c r="O83" s="18" t="e">
        <f>VLOOKUP(D83,F10数据库!A:T,9,0)</f>
        <v>#N/A</v>
      </c>
      <c r="P83" s="18" t="e">
        <f>VLOOKUP(G83,F10数据库!V:W,2,0)</f>
        <v>#N/A</v>
      </c>
      <c r="Q83" s="18"/>
      <c r="R83" s="18" t="e">
        <f>VLOOKUP(D83,F10数据库!A:T,11,0)</f>
        <v>#N/A</v>
      </c>
      <c r="S83" s="18" t="e">
        <f>VLOOKUP(D83,F10数据库!A:T,12,0)</f>
        <v>#N/A</v>
      </c>
      <c r="T83" s="19" t="e">
        <f>VLOOKUP(D83,F10数据库!A:T,13,0)*C83</f>
        <v>#N/A</v>
      </c>
      <c r="U83" s="18" t="e">
        <f>VLOOKUP(D83,F10数据库!A:T,14,0)</f>
        <v>#N/A</v>
      </c>
      <c r="V83" s="18" t="e">
        <f>VLOOKUP(D83,F10数据库!A:T,15,0)</f>
        <v>#N/A</v>
      </c>
      <c r="W83" s="18"/>
      <c r="X83" s="18" t="e" cm="1">
        <f t="array" ref="X83">_xlfn.IFS(I83="Y",VLOOKUP(D83,F10数据库!A:T,16,0),I83="N",VLOOKUP(D83,F10数据库!A:T,16,0))</f>
        <v>#N/A</v>
      </c>
      <c r="Y83" s="18" t="e" cm="1">
        <f t="array" ref="Y83">_xlfn.IFS(I83="Y",VLOOKUP(D83,F10数据库!A:T,17,0),I83="N",0)</f>
        <v>#N/A</v>
      </c>
      <c r="Z83" s="19" t="e" cm="1">
        <f t="array" ref="Z83">_xlfn.IFS(I83="Y",VLOOKUP(D83,F10数据库!A:T,18,0),I83="N",0)*C83</f>
        <v>#N/A</v>
      </c>
      <c r="AA83" s="18" t="e" cm="1">
        <f t="array" ref="AA83">_xlfn.IFS(I83="Y",VLOOKUP(D83,F10数据库!A:T,19,0),I83="N",VLOOKUP(D83,F10数据库!A:T,19,0))</f>
        <v>#N/A</v>
      </c>
      <c r="AB83" s="18" t="e" cm="1">
        <f t="array" ref="AB83">_xlfn.IFS(I83="Y",VLOOKUP(D83,F10数据库!A:T,20,0),I83="N",VLOOKUP(D83,F10数据库!A:T,20,0))</f>
        <v>#N/A</v>
      </c>
      <c r="AC83" s="18"/>
    </row>
    <row r="84" spans="1:29" x14ac:dyDescent="0.25">
      <c r="A84" s="22"/>
      <c r="B84" s="3"/>
      <c r="C84" s="3"/>
      <c r="D84" s="3"/>
      <c r="E84" s="18" t="e">
        <f t="shared" si="10"/>
        <v>#VALUE!</v>
      </c>
      <c r="F84" s="18" t="str">
        <f t="shared" si="11"/>
        <v/>
      </c>
      <c r="G84" s="18" t="str">
        <f t="shared" si="12"/>
        <v/>
      </c>
      <c r="H84" s="18" t="str">
        <f t="shared" si="13"/>
        <v/>
      </c>
      <c r="I84" s="18" t="str">
        <f t="shared" si="14"/>
        <v/>
      </c>
      <c r="J84" s="18" t="e">
        <f>VLOOKUP(D84,F10数据库!A:T,7,0)</f>
        <v>#N/A</v>
      </c>
      <c r="K84" s="18" t="e">
        <f>VLOOKUP(D84,F10数据库!A:T,8,0)</f>
        <v>#N/A</v>
      </c>
      <c r="L84" s="18" t="e" cm="1">
        <f t="array" ref="L84">_xlfn.IFS(E84=1,100,E84=2,150,E84=3,200)</f>
        <v>#VALUE!</v>
      </c>
      <c r="M84" s="18" t="e" cm="1">
        <f t="array" ref="M84">_xlfn.IFS(F84="A",50,F84="B",100,F84="C",150,F84="D",200)</f>
        <v>#N/A</v>
      </c>
      <c r="N84" s="19" t="e">
        <f t="shared" si="15"/>
        <v>#VALUE!</v>
      </c>
      <c r="O84" s="18" t="e">
        <f>VLOOKUP(D84,F10数据库!A:T,9,0)</f>
        <v>#N/A</v>
      </c>
      <c r="P84" s="18" t="e">
        <f>VLOOKUP(G84,F10数据库!V:W,2,0)</f>
        <v>#N/A</v>
      </c>
      <c r="Q84" s="18"/>
      <c r="R84" s="18" t="e">
        <f>VLOOKUP(D84,F10数据库!A:T,11,0)</f>
        <v>#N/A</v>
      </c>
      <c r="S84" s="18" t="e">
        <f>VLOOKUP(D84,F10数据库!A:T,12,0)</f>
        <v>#N/A</v>
      </c>
      <c r="T84" s="19" t="e">
        <f>VLOOKUP(D84,F10数据库!A:T,13,0)*C84</f>
        <v>#N/A</v>
      </c>
      <c r="U84" s="18" t="e">
        <f>VLOOKUP(D84,F10数据库!A:T,14,0)</f>
        <v>#N/A</v>
      </c>
      <c r="V84" s="18" t="e">
        <f>VLOOKUP(D84,F10数据库!A:T,15,0)</f>
        <v>#N/A</v>
      </c>
      <c r="W84" s="18"/>
      <c r="X84" s="18" t="e" cm="1">
        <f t="array" ref="X84">_xlfn.IFS(I84="Y",VLOOKUP(D84,F10数据库!A:T,16,0),I84="N",VLOOKUP(D84,F10数据库!A:T,16,0))</f>
        <v>#N/A</v>
      </c>
      <c r="Y84" s="18" t="e" cm="1">
        <f t="array" ref="Y84">_xlfn.IFS(I84="Y",VLOOKUP(D84,F10数据库!A:T,17,0),I84="N",0)</f>
        <v>#N/A</v>
      </c>
      <c r="Z84" s="19" t="e" cm="1">
        <f t="array" ref="Z84">_xlfn.IFS(I84="Y",VLOOKUP(D84,F10数据库!A:T,18,0),I84="N",0)*C84</f>
        <v>#N/A</v>
      </c>
      <c r="AA84" s="18" t="e" cm="1">
        <f t="array" ref="AA84">_xlfn.IFS(I84="Y",VLOOKUP(D84,F10数据库!A:T,19,0),I84="N",VLOOKUP(D84,F10数据库!A:T,19,0))</f>
        <v>#N/A</v>
      </c>
      <c r="AB84" s="18" t="e" cm="1">
        <f t="array" ref="AB84">_xlfn.IFS(I84="Y",VLOOKUP(D84,F10数据库!A:T,20,0),I84="N",VLOOKUP(D84,F10数据库!A:T,20,0))</f>
        <v>#N/A</v>
      </c>
      <c r="AC84" s="18"/>
    </row>
    <row r="85" spans="1:29" x14ac:dyDescent="0.25">
      <c r="A85" s="22"/>
      <c r="B85" s="3"/>
      <c r="C85" s="3"/>
      <c r="D85" s="3"/>
      <c r="E85" s="18" t="e">
        <f t="shared" si="10"/>
        <v>#VALUE!</v>
      </c>
      <c r="F85" s="18" t="str">
        <f t="shared" si="11"/>
        <v/>
      </c>
      <c r="G85" s="18" t="str">
        <f t="shared" si="12"/>
        <v/>
      </c>
      <c r="H85" s="18" t="str">
        <f t="shared" si="13"/>
        <v/>
      </c>
      <c r="I85" s="18" t="str">
        <f t="shared" si="14"/>
        <v/>
      </c>
      <c r="J85" s="18" t="e">
        <f>VLOOKUP(D85,F10数据库!A:T,7,0)</f>
        <v>#N/A</v>
      </c>
      <c r="K85" s="18" t="e">
        <f>VLOOKUP(D85,F10数据库!A:T,8,0)</f>
        <v>#N/A</v>
      </c>
      <c r="L85" s="18" t="e" cm="1">
        <f t="array" ref="L85">_xlfn.IFS(E85=1,100,E85=2,150,E85=3,200)</f>
        <v>#VALUE!</v>
      </c>
      <c r="M85" s="18" t="e" cm="1">
        <f t="array" ref="M85">_xlfn.IFS(F85="A",50,F85="B",100,F85="C",150,F85="D",200)</f>
        <v>#N/A</v>
      </c>
      <c r="N85" s="19" t="e">
        <f t="shared" si="15"/>
        <v>#VALUE!</v>
      </c>
      <c r="O85" s="18" t="e">
        <f>VLOOKUP(D85,F10数据库!A:T,9,0)</f>
        <v>#N/A</v>
      </c>
      <c r="P85" s="18" t="e">
        <f>VLOOKUP(G85,F10数据库!V:W,2,0)</f>
        <v>#N/A</v>
      </c>
      <c r="Q85" s="18"/>
      <c r="R85" s="18" t="e">
        <f>VLOOKUP(D85,F10数据库!A:T,11,0)</f>
        <v>#N/A</v>
      </c>
      <c r="S85" s="18" t="e">
        <f>VLOOKUP(D85,F10数据库!A:T,12,0)</f>
        <v>#N/A</v>
      </c>
      <c r="T85" s="19" t="e">
        <f>VLOOKUP(D85,F10数据库!A:T,13,0)*C85</f>
        <v>#N/A</v>
      </c>
      <c r="U85" s="18" t="e">
        <f>VLOOKUP(D85,F10数据库!A:T,14,0)</f>
        <v>#N/A</v>
      </c>
      <c r="V85" s="18" t="e">
        <f>VLOOKUP(D85,F10数据库!A:T,15,0)</f>
        <v>#N/A</v>
      </c>
      <c r="W85" s="18"/>
      <c r="X85" s="18" t="e" cm="1">
        <f t="array" ref="X85">_xlfn.IFS(I85="Y",VLOOKUP(D85,F10数据库!A:T,16,0),I85="N",VLOOKUP(D85,F10数据库!A:T,16,0))</f>
        <v>#N/A</v>
      </c>
      <c r="Y85" s="18" t="e" cm="1">
        <f t="array" ref="Y85">_xlfn.IFS(I85="Y",VLOOKUP(D85,F10数据库!A:T,17,0),I85="N",0)</f>
        <v>#N/A</v>
      </c>
      <c r="Z85" s="19" t="e" cm="1">
        <f t="array" ref="Z85">_xlfn.IFS(I85="Y",VLOOKUP(D85,F10数据库!A:T,18,0),I85="N",0)*C85</f>
        <v>#N/A</v>
      </c>
      <c r="AA85" s="18" t="e" cm="1">
        <f t="array" ref="AA85">_xlfn.IFS(I85="Y",VLOOKUP(D85,F10数据库!A:T,19,0),I85="N",VLOOKUP(D85,F10数据库!A:T,19,0))</f>
        <v>#N/A</v>
      </c>
      <c r="AB85" s="18" t="e" cm="1">
        <f t="array" ref="AB85">_xlfn.IFS(I85="Y",VLOOKUP(D85,F10数据库!A:T,20,0),I85="N",VLOOKUP(D85,F10数据库!A:T,20,0))</f>
        <v>#N/A</v>
      </c>
      <c r="AC85" s="18"/>
    </row>
    <row r="86" spans="1:29" x14ac:dyDescent="0.25">
      <c r="A86" s="22"/>
      <c r="B86" s="3"/>
      <c r="C86" s="3"/>
      <c r="D86" s="3"/>
      <c r="E86" s="18" t="e">
        <f t="shared" si="10"/>
        <v>#VALUE!</v>
      </c>
      <c r="F86" s="18" t="str">
        <f t="shared" si="11"/>
        <v/>
      </c>
      <c r="G86" s="18" t="str">
        <f t="shared" si="12"/>
        <v/>
      </c>
      <c r="H86" s="18" t="str">
        <f t="shared" si="13"/>
        <v/>
      </c>
      <c r="I86" s="18" t="str">
        <f t="shared" si="14"/>
        <v/>
      </c>
      <c r="J86" s="18" t="e">
        <f>VLOOKUP(D86,F10数据库!A:T,7,0)</f>
        <v>#N/A</v>
      </c>
      <c r="K86" s="18" t="e">
        <f>VLOOKUP(D86,F10数据库!A:T,8,0)</f>
        <v>#N/A</v>
      </c>
      <c r="L86" s="18" t="e" cm="1">
        <f t="array" ref="L86">_xlfn.IFS(E86=1,100,E86=2,150,E86=3,200)</f>
        <v>#VALUE!</v>
      </c>
      <c r="M86" s="18" t="e" cm="1">
        <f t="array" ref="M86">_xlfn.IFS(F86="A",50,F86="B",100,F86="C",150,F86="D",200)</f>
        <v>#N/A</v>
      </c>
      <c r="N86" s="19" t="e">
        <f t="shared" si="15"/>
        <v>#VALUE!</v>
      </c>
      <c r="O86" s="18" t="e">
        <f>VLOOKUP(D86,F10数据库!A:T,9,0)</f>
        <v>#N/A</v>
      </c>
      <c r="P86" s="18" t="e">
        <f>VLOOKUP(G86,F10数据库!V:W,2,0)</f>
        <v>#N/A</v>
      </c>
      <c r="Q86" s="18"/>
      <c r="R86" s="18" t="e">
        <f>VLOOKUP(D86,F10数据库!A:T,11,0)</f>
        <v>#N/A</v>
      </c>
      <c r="S86" s="18" t="e">
        <f>VLOOKUP(D86,F10数据库!A:T,12,0)</f>
        <v>#N/A</v>
      </c>
      <c r="T86" s="19" t="e">
        <f>VLOOKUP(D86,F10数据库!A:T,13,0)*C86</f>
        <v>#N/A</v>
      </c>
      <c r="U86" s="18" t="e">
        <f>VLOOKUP(D86,F10数据库!A:T,14,0)</f>
        <v>#N/A</v>
      </c>
      <c r="V86" s="18" t="e">
        <f>VLOOKUP(D86,F10数据库!A:T,15,0)</f>
        <v>#N/A</v>
      </c>
      <c r="W86" s="18"/>
      <c r="X86" s="18" t="e" cm="1">
        <f t="array" ref="X86">_xlfn.IFS(I86="Y",VLOOKUP(D86,F10数据库!A:T,16,0),I86="N",VLOOKUP(D86,F10数据库!A:T,16,0))</f>
        <v>#N/A</v>
      </c>
      <c r="Y86" s="18" t="e" cm="1">
        <f t="array" ref="Y86">_xlfn.IFS(I86="Y",VLOOKUP(D86,F10数据库!A:T,17,0),I86="N",0)</f>
        <v>#N/A</v>
      </c>
      <c r="Z86" s="19" t="e" cm="1">
        <f t="array" ref="Z86">_xlfn.IFS(I86="Y",VLOOKUP(D86,F10数据库!A:T,18,0),I86="N",0)*C86</f>
        <v>#N/A</v>
      </c>
      <c r="AA86" s="18" t="e" cm="1">
        <f t="array" ref="AA86">_xlfn.IFS(I86="Y",VLOOKUP(D86,F10数据库!A:T,19,0),I86="N",VLOOKUP(D86,F10数据库!A:T,19,0))</f>
        <v>#N/A</v>
      </c>
      <c r="AB86" s="18" t="e" cm="1">
        <f t="array" ref="AB86">_xlfn.IFS(I86="Y",VLOOKUP(D86,F10数据库!A:T,20,0),I86="N",VLOOKUP(D86,F10数据库!A:T,20,0))</f>
        <v>#N/A</v>
      </c>
      <c r="AC86" s="18"/>
    </row>
    <row r="87" spans="1:29" x14ac:dyDescent="0.25">
      <c r="A87" s="22"/>
      <c r="B87" s="3"/>
      <c r="C87" s="3"/>
      <c r="D87" s="3"/>
      <c r="E87" s="18" t="e">
        <f t="shared" si="10"/>
        <v>#VALUE!</v>
      </c>
      <c r="F87" s="18" t="str">
        <f t="shared" si="11"/>
        <v/>
      </c>
      <c r="G87" s="18" t="str">
        <f t="shared" si="12"/>
        <v/>
      </c>
      <c r="H87" s="18" t="str">
        <f t="shared" si="13"/>
        <v/>
      </c>
      <c r="I87" s="18" t="str">
        <f t="shared" si="14"/>
        <v/>
      </c>
      <c r="J87" s="18" t="e">
        <f>VLOOKUP(D87,F10数据库!A:T,7,0)</f>
        <v>#N/A</v>
      </c>
      <c r="K87" s="18" t="e">
        <f>VLOOKUP(D87,F10数据库!A:T,8,0)</f>
        <v>#N/A</v>
      </c>
      <c r="L87" s="18" t="e" cm="1">
        <f t="array" ref="L87">_xlfn.IFS(E87=1,100,E87=2,150,E87=3,200)</f>
        <v>#VALUE!</v>
      </c>
      <c r="M87" s="18" t="e" cm="1">
        <f t="array" ref="M87">_xlfn.IFS(F87="A",50,F87="B",100,F87="C",150,F87="D",200)</f>
        <v>#N/A</v>
      </c>
      <c r="N87" s="19" t="e">
        <f t="shared" si="15"/>
        <v>#VALUE!</v>
      </c>
      <c r="O87" s="18" t="e">
        <f>VLOOKUP(D87,F10数据库!A:T,9,0)</f>
        <v>#N/A</v>
      </c>
      <c r="P87" s="18" t="e">
        <f>VLOOKUP(G87,F10数据库!V:W,2,0)</f>
        <v>#N/A</v>
      </c>
      <c r="Q87" s="18"/>
      <c r="R87" s="18" t="e">
        <f>VLOOKUP(D87,F10数据库!A:T,11,0)</f>
        <v>#N/A</v>
      </c>
      <c r="S87" s="18" t="e">
        <f>VLOOKUP(D87,F10数据库!A:T,12,0)</f>
        <v>#N/A</v>
      </c>
      <c r="T87" s="19" t="e">
        <f>VLOOKUP(D87,F10数据库!A:T,13,0)*C87</f>
        <v>#N/A</v>
      </c>
      <c r="U87" s="18" t="e">
        <f>VLOOKUP(D87,F10数据库!A:T,14,0)</f>
        <v>#N/A</v>
      </c>
      <c r="V87" s="18" t="e">
        <f>VLOOKUP(D87,F10数据库!A:T,15,0)</f>
        <v>#N/A</v>
      </c>
      <c r="W87" s="18"/>
      <c r="X87" s="18" t="e" cm="1">
        <f t="array" ref="X87">_xlfn.IFS(I87="Y",VLOOKUP(D87,F10数据库!A:T,16,0),I87="N",VLOOKUP(D87,F10数据库!A:T,16,0))</f>
        <v>#N/A</v>
      </c>
      <c r="Y87" s="18" t="e" cm="1">
        <f t="array" ref="Y87">_xlfn.IFS(I87="Y",VLOOKUP(D87,F10数据库!A:T,17,0),I87="N",0)</f>
        <v>#N/A</v>
      </c>
      <c r="Z87" s="19" t="e" cm="1">
        <f t="array" ref="Z87">_xlfn.IFS(I87="Y",VLOOKUP(D87,F10数据库!A:T,18,0),I87="N",0)*C87</f>
        <v>#N/A</v>
      </c>
      <c r="AA87" s="18" t="e" cm="1">
        <f t="array" ref="AA87">_xlfn.IFS(I87="Y",VLOOKUP(D87,F10数据库!A:T,19,0),I87="N",VLOOKUP(D87,F10数据库!A:T,19,0))</f>
        <v>#N/A</v>
      </c>
      <c r="AB87" s="18" t="e" cm="1">
        <f t="array" ref="AB87">_xlfn.IFS(I87="Y",VLOOKUP(D87,F10数据库!A:T,20,0),I87="N",VLOOKUP(D87,F10数据库!A:T,20,0))</f>
        <v>#N/A</v>
      </c>
      <c r="AC87" s="18"/>
    </row>
    <row r="88" spans="1:29" x14ac:dyDescent="0.25">
      <c r="A88" s="22"/>
      <c r="B88" s="3"/>
      <c r="C88" s="3"/>
      <c r="D88" s="3"/>
      <c r="E88" s="18" t="e">
        <f t="shared" si="10"/>
        <v>#VALUE!</v>
      </c>
      <c r="F88" s="18" t="str">
        <f t="shared" si="11"/>
        <v/>
      </c>
      <c r="G88" s="18" t="str">
        <f t="shared" si="12"/>
        <v/>
      </c>
      <c r="H88" s="18" t="str">
        <f t="shared" si="13"/>
        <v/>
      </c>
      <c r="I88" s="18" t="str">
        <f t="shared" si="14"/>
        <v/>
      </c>
      <c r="J88" s="18" t="e">
        <f>VLOOKUP(D88,F10数据库!A:T,7,0)</f>
        <v>#N/A</v>
      </c>
      <c r="K88" s="18" t="e">
        <f>VLOOKUP(D88,F10数据库!A:T,8,0)</f>
        <v>#N/A</v>
      </c>
      <c r="L88" s="18" t="e" cm="1">
        <f t="array" ref="L88">_xlfn.IFS(E88=1,100,E88=2,150,E88=3,200)</f>
        <v>#VALUE!</v>
      </c>
      <c r="M88" s="18" t="e" cm="1">
        <f t="array" ref="M88">_xlfn.IFS(F88="A",50,F88="B",100,F88="C",150,F88="D",200)</f>
        <v>#N/A</v>
      </c>
      <c r="N88" s="19" t="e">
        <f t="shared" si="15"/>
        <v>#VALUE!</v>
      </c>
      <c r="O88" s="18" t="e">
        <f>VLOOKUP(D88,F10数据库!A:T,9,0)</f>
        <v>#N/A</v>
      </c>
      <c r="P88" s="18" t="e">
        <f>VLOOKUP(G88,F10数据库!V:W,2,0)</f>
        <v>#N/A</v>
      </c>
      <c r="Q88" s="18"/>
      <c r="R88" s="18" t="e">
        <f>VLOOKUP(D88,F10数据库!A:T,11,0)</f>
        <v>#N/A</v>
      </c>
      <c r="S88" s="18" t="e">
        <f>VLOOKUP(D88,F10数据库!A:T,12,0)</f>
        <v>#N/A</v>
      </c>
      <c r="T88" s="19" t="e">
        <f>VLOOKUP(D88,F10数据库!A:T,13,0)*C88</f>
        <v>#N/A</v>
      </c>
      <c r="U88" s="18" t="e">
        <f>VLOOKUP(D88,F10数据库!A:T,14,0)</f>
        <v>#N/A</v>
      </c>
      <c r="V88" s="18" t="e">
        <f>VLOOKUP(D88,F10数据库!A:T,15,0)</f>
        <v>#N/A</v>
      </c>
      <c r="W88" s="18"/>
      <c r="X88" s="18" t="e" cm="1">
        <f t="array" ref="X88">_xlfn.IFS(I88="Y",VLOOKUP(D88,F10数据库!A:T,16,0),I88="N",VLOOKUP(D88,F10数据库!A:T,16,0))</f>
        <v>#N/A</v>
      </c>
      <c r="Y88" s="18" t="e" cm="1">
        <f t="array" ref="Y88">_xlfn.IFS(I88="Y",VLOOKUP(D88,F10数据库!A:T,17,0),I88="N",0)</f>
        <v>#N/A</v>
      </c>
      <c r="Z88" s="19" t="e" cm="1">
        <f t="array" ref="Z88">_xlfn.IFS(I88="Y",VLOOKUP(D88,F10数据库!A:T,18,0),I88="N",0)*C88</f>
        <v>#N/A</v>
      </c>
      <c r="AA88" s="18" t="e" cm="1">
        <f t="array" ref="AA88">_xlfn.IFS(I88="Y",VLOOKUP(D88,F10数据库!A:T,19,0),I88="N",VLOOKUP(D88,F10数据库!A:T,19,0))</f>
        <v>#N/A</v>
      </c>
      <c r="AB88" s="18" t="e" cm="1">
        <f t="array" ref="AB88">_xlfn.IFS(I88="Y",VLOOKUP(D88,F10数据库!A:T,20,0),I88="N",VLOOKUP(D88,F10数据库!A:T,20,0))</f>
        <v>#N/A</v>
      </c>
      <c r="AC88" s="18"/>
    </row>
    <row r="89" spans="1:29" x14ac:dyDescent="0.25">
      <c r="A89" s="22"/>
      <c r="B89" s="3"/>
      <c r="C89" s="3"/>
      <c r="D89" s="3"/>
      <c r="E89" s="18" t="e">
        <f t="shared" si="10"/>
        <v>#VALUE!</v>
      </c>
      <c r="F89" s="18" t="str">
        <f t="shared" si="11"/>
        <v/>
      </c>
      <c r="G89" s="18" t="str">
        <f t="shared" si="12"/>
        <v/>
      </c>
      <c r="H89" s="18" t="str">
        <f t="shared" si="13"/>
        <v/>
      </c>
      <c r="I89" s="18" t="str">
        <f t="shared" si="14"/>
        <v/>
      </c>
      <c r="J89" s="18" t="e">
        <f>VLOOKUP(D89,F10数据库!A:T,7,0)</f>
        <v>#N/A</v>
      </c>
      <c r="K89" s="18" t="e">
        <f>VLOOKUP(D89,F10数据库!A:T,8,0)</f>
        <v>#N/A</v>
      </c>
      <c r="L89" s="18" t="e" cm="1">
        <f t="array" ref="L89">_xlfn.IFS(E89=1,100,E89=2,150,E89=3,200)</f>
        <v>#VALUE!</v>
      </c>
      <c r="M89" s="18" t="e" cm="1">
        <f t="array" ref="M89">_xlfn.IFS(F89="A",50,F89="B",100,F89="C",150,F89="D",200)</f>
        <v>#N/A</v>
      </c>
      <c r="N89" s="19" t="e">
        <f t="shared" si="15"/>
        <v>#VALUE!</v>
      </c>
      <c r="O89" s="18" t="e">
        <f>VLOOKUP(D89,F10数据库!A:T,9,0)</f>
        <v>#N/A</v>
      </c>
      <c r="P89" s="18" t="e">
        <f>VLOOKUP(G89,F10数据库!V:W,2,0)</f>
        <v>#N/A</v>
      </c>
      <c r="Q89" s="18"/>
      <c r="R89" s="18" t="e">
        <f>VLOOKUP(D89,F10数据库!A:T,11,0)</f>
        <v>#N/A</v>
      </c>
      <c r="S89" s="18" t="e">
        <f>VLOOKUP(D89,F10数据库!A:T,12,0)</f>
        <v>#N/A</v>
      </c>
      <c r="T89" s="19" t="e">
        <f>VLOOKUP(D89,F10数据库!A:T,13,0)*C89</f>
        <v>#N/A</v>
      </c>
      <c r="U89" s="18" t="e">
        <f>VLOOKUP(D89,F10数据库!A:T,14,0)</f>
        <v>#N/A</v>
      </c>
      <c r="V89" s="18" t="e">
        <f>VLOOKUP(D89,F10数据库!A:T,15,0)</f>
        <v>#N/A</v>
      </c>
      <c r="W89" s="18"/>
      <c r="X89" s="18" t="e" cm="1">
        <f t="array" ref="X89">_xlfn.IFS(I89="Y",VLOOKUP(D89,F10数据库!A:T,16,0),I89="N",VLOOKUP(D89,F10数据库!A:T,16,0))</f>
        <v>#N/A</v>
      </c>
      <c r="Y89" s="18" t="e" cm="1">
        <f t="array" ref="Y89">_xlfn.IFS(I89="Y",VLOOKUP(D89,F10数据库!A:T,17,0),I89="N",0)</f>
        <v>#N/A</v>
      </c>
      <c r="Z89" s="19" t="e" cm="1">
        <f t="array" ref="Z89">_xlfn.IFS(I89="Y",VLOOKUP(D89,F10数据库!A:T,18,0),I89="N",0)*C89</f>
        <v>#N/A</v>
      </c>
      <c r="AA89" s="18" t="e" cm="1">
        <f t="array" ref="AA89">_xlfn.IFS(I89="Y",VLOOKUP(D89,F10数据库!A:T,19,0),I89="N",VLOOKUP(D89,F10数据库!A:T,19,0))</f>
        <v>#N/A</v>
      </c>
      <c r="AB89" s="18" t="e" cm="1">
        <f t="array" ref="AB89">_xlfn.IFS(I89="Y",VLOOKUP(D89,F10数据库!A:T,20,0),I89="N",VLOOKUP(D89,F10数据库!A:T,20,0))</f>
        <v>#N/A</v>
      </c>
      <c r="AC89" s="18"/>
    </row>
    <row r="90" spans="1:29" x14ac:dyDescent="0.25">
      <c r="A90" s="22"/>
      <c r="B90" s="3"/>
      <c r="C90" s="3"/>
      <c r="D90" s="3"/>
      <c r="E90" s="18" t="e">
        <f t="shared" si="10"/>
        <v>#VALUE!</v>
      </c>
      <c r="F90" s="18" t="str">
        <f t="shared" si="11"/>
        <v/>
      </c>
      <c r="G90" s="18" t="str">
        <f t="shared" si="12"/>
        <v/>
      </c>
      <c r="H90" s="18" t="str">
        <f t="shared" si="13"/>
        <v/>
      </c>
      <c r="I90" s="18" t="str">
        <f t="shared" si="14"/>
        <v/>
      </c>
      <c r="J90" s="18" t="e">
        <f>VLOOKUP(D90,F10数据库!A:T,7,0)</f>
        <v>#N/A</v>
      </c>
      <c r="K90" s="18" t="e">
        <f>VLOOKUP(D90,F10数据库!A:T,8,0)</f>
        <v>#N/A</v>
      </c>
      <c r="L90" s="18" t="e" cm="1">
        <f t="array" ref="L90">_xlfn.IFS(E90=1,100,E90=2,150,E90=3,200)</f>
        <v>#VALUE!</v>
      </c>
      <c r="M90" s="18" t="e" cm="1">
        <f t="array" ref="M90">_xlfn.IFS(F90="A",50,F90="B",100,F90="C",150,F90="D",200)</f>
        <v>#N/A</v>
      </c>
      <c r="N90" s="19" t="e">
        <f t="shared" si="15"/>
        <v>#VALUE!</v>
      </c>
      <c r="O90" s="18" t="e">
        <f>VLOOKUP(D90,F10数据库!A:T,9,0)</f>
        <v>#N/A</v>
      </c>
      <c r="P90" s="18" t="e">
        <f>VLOOKUP(G90,F10数据库!V:W,2,0)</f>
        <v>#N/A</v>
      </c>
      <c r="Q90" s="18"/>
      <c r="R90" s="18" t="e">
        <f>VLOOKUP(D90,F10数据库!A:T,11,0)</f>
        <v>#N/A</v>
      </c>
      <c r="S90" s="18" t="e">
        <f>VLOOKUP(D90,F10数据库!A:T,12,0)</f>
        <v>#N/A</v>
      </c>
      <c r="T90" s="19" t="e">
        <f>VLOOKUP(D90,F10数据库!A:T,13,0)*C90</f>
        <v>#N/A</v>
      </c>
      <c r="U90" s="18" t="e">
        <f>VLOOKUP(D90,F10数据库!A:T,14,0)</f>
        <v>#N/A</v>
      </c>
      <c r="V90" s="18" t="e">
        <f>VLOOKUP(D90,F10数据库!A:T,15,0)</f>
        <v>#N/A</v>
      </c>
      <c r="W90" s="18"/>
      <c r="X90" s="18" t="e" cm="1">
        <f t="array" ref="X90">_xlfn.IFS(I90="Y",VLOOKUP(D90,F10数据库!A:T,16,0),I90="N",VLOOKUP(D90,F10数据库!A:T,16,0))</f>
        <v>#N/A</v>
      </c>
      <c r="Y90" s="18" t="e" cm="1">
        <f t="array" ref="Y90">_xlfn.IFS(I90="Y",VLOOKUP(D90,F10数据库!A:T,17,0),I90="N",0)</f>
        <v>#N/A</v>
      </c>
      <c r="Z90" s="19" t="e" cm="1">
        <f t="array" ref="Z90">_xlfn.IFS(I90="Y",VLOOKUP(D90,F10数据库!A:T,18,0),I90="N",0)*C90</f>
        <v>#N/A</v>
      </c>
      <c r="AA90" s="18" t="e" cm="1">
        <f t="array" ref="AA90">_xlfn.IFS(I90="Y",VLOOKUP(D90,F10数据库!A:T,19,0),I90="N",VLOOKUP(D90,F10数据库!A:T,19,0))</f>
        <v>#N/A</v>
      </c>
      <c r="AB90" s="18" t="e" cm="1">
        <f t="array" ref="AB90">_xlfn.IFS(I90="Y",VLOOKUP(D90,F10数据库!A:T,20,0),I90="N",VLOOKUP(D90,F10数据库!A:T,20,0))</f>
        <v>#N/A</v>
      </c>
      <c r="AC90" s="18"/>
    </row>
    <row r="91" spans="1:29" x14ac:dyDescent="0.25">
      <c r="A91" s="22"/>
      <c r="B91" s="3"/>
      <c r="C91" s="3"/>
      <c r="D91" s="3"/>
      <c r="E91" s="18" t="e">
        <f t="shared" si="10"/>
        <v>#VALUE!</v>
      </c>
      <c r="F91" s="18" t="str">
        <f t="shared" si="11"/>
        <v/>
      </c>
      <c r="G91" s="18" t="str">
        <f t="shared" si="12"/>
        <v/>
      </c>
      <c r="H91" s="18" t="str">
        <f t="shared" si="13"/>
        <v/>
      </c>
      <c r="I91" s="18" t="str">
        <f t="shared" si="14"/>
        <v/>
      </c>
      <c r="J91" s="18" t="e">
        <f>VLOOKUP(D91,F10数据库!A:T,7,0)</f>
        <v>#N/A</v>
      </c>
      <c r="K91" s="18" t="e">
        <f>VLOOKUP(D91,F10数据库!A:T,8,0)</f>
        <v>#N/A</v>
      </c>
      <c r="L91" s="18" t="e" cm="1">
        <f t="array" ref="L91">_xlfn.IFS(E91=1,100,E91=2,150,E91=3,200)</f>
        <v>#VALUE!</v>
      </c>
      <c r="M91" s="18" t="e" cm="1">
        <f t="array" ref="M91">_xlfn.IFS(F91="A",50,F91="B",100,F91="C",150,F91="D",200)</f>
        <v>#N/A</v>
      </c>
      <c r="N91" s="19" t="e">
        <f t="shared" si="15"/>
        <v>#VALUE!</v>
      </c>
      <c r="O91" s="18" t="e">
        <f>VLOOKUP(D91,F10数据库!A:T,9,0)</f>
        <v>#N/A</v>
      </c>
      <c r="P91" s="18" t="e">
        <f>VLOOKUP(G91,F10数据库!V:W,2,0)</f>
        <v>#N/A</v>
      </c>
      <c r="Q91" s="18"/>
      <c r="R91" s="18" t="e">
        <f>VLOOKUP(D91,F10数据库!A:T,11,0)</f>
        <v>#N/A</v>
      </c>
      <c r="S91" s="18" t="e">
        <f>VLOOKUP(D91,F10数据库!A:T,12,0)</f>
        <v>#N/A</v>
      </c>
      <c r="T91" s="19" t="e">
        <f>VLOOKUP(D91,F10数据库!A:T,13,0)*C91</f>
        <v>#N/A</v>
      </c>
      <c r="U91" s="18" t="e">
        <f>VLOOKUP(D91,F10数据库!A:T,14,0)</f>
        <v>#N/A</v>
      </c>
      <c r="V91" s="18" t="e">
        <f>VLOOKUP(D91,F10数据库!A:T,15,0)</f>
        <v>#N/A</v>
      </c>
      <c r="W91" s="18"/>
      <c r="X91" s="18" t="e" cm="1">
        <f t="array" ref="X91">_xlfn.IFS(I91="Y",VLOOKUP(D91,F10数据库!A:T,16,0),I91="N",VLOOKUP(D91,F10数据库!A:T,16,0))</f>
        <v>#N/A</v>
      </c>
      <c r="Y91" s="18" t="e" cm="1">
        <f t="array" ref="Y91">_xlfn.IFS(I91="Y",VLOOKUP(D91,F10数据库!A:T,17,0),I91="N",0)</f>
        <v>#N/A</v>
      </c>
      <c r="Z91" s="19" t="e" cm="1">
        <f t="array" ref="Z91">_xlfn.IFS(I91="Y",VLOOKUP(D91,F10数据库!A:T,18,0),I91="N",0)*C91</f>
        <v>#N/A</v>
      </c>
      <c r="AA91" s="18" t="e" cm="1">
        <f t="array" ref="AA91">_xlfn.IFS(I91="Y",VLOOKUP(D91,F10数据库!A:T,19,0),I91="N",VLOOKUP(D91,F10数据库!A:T,19,0))</f>
        <v>#N/A</v>
      </c>
      <c r="AB91" s="18" t="e" cm="1">
        <f t="array" ref="AB91">_xlfn.IFS(I91="Y",VLOOKUP(D91,F10数据库!A:T,20,0),I91="N",VLOOKUP(D91,F10数据库!A:T,20,0))</f>
        <v>#N/A</v>
      </c>
      <c r="AC91" s="18"/>
    </row>
    <row r="92" spans="1:29" x14ac:dyDescent="0.25">
      <c r="A92" s="22"/>
      <c r="B92" s="3"/>
      <c r="C92" s="3"/>
      <c r="D92" s="3"/>
      <c r="E92" s="18" t="e">
        <f t="shared" si="10"/>
        <v>#VALUE!</v>
      </c>
      <c r="F92" s="18" t="str">
        <f t="shared" si="11"/>
        <v/>
      </c>
      <c r="G92" s="18" t="str">
        <f t="shared" si="12"/>
        <v/>
      </c>
      <c r="H92" s="18" t="str">
        <f t="shared" si="13"/>
        <v/>
      </c>
      <c r="I92" s="18" t="str">
        <f t="shared" si="14"/>
        <v/>
      </c>
      <c r="J92" s="18" t="e">
        <f>VLOOKUP(D92,F10数据库!A:T,7,0)</f>
        <v>#N/A</v>
      </c>
      <c r="K92" s="18" t="e">
        <f>VLOOKUP(D92,F10数据库!A:T,8,0)</f>
        <v>#N/A</v>
      </c>
      <c r="L92" s="18" t="e" cm="1">
        <f t="array" ref="L92">_xlfn.IFS(E92=1,100,E92=2,150,E92=3,200)</f>
        <v>#VALUE!</v>
      </c>
      <c r="M92" s="18" t="e" cm="1">
        <f t="array" ref="M92">_xlfn.IFS(F92="A",50,F92="B",100,F92="C",150,F92="D",200)</f>
        <v>#N/A</v>
      </c>
      <c r="N92" s="19" t="e">
        <f t="shared" si="15"/>
        <v>#VALUE!</v>
      </c>
      <c r="O92" s="18" t="e">
        <f>VLOOKUP(D92,F10数据库!A:T,9,0)</f>
        <v>#N/A</v>
      </c>
      <c r="P92" s="18" t="e">
        <f>VLOOKUP(G92,F10数据库!V:W,2,0)</f>
        <v>#N/A</v>
      </c>
      <c r="Q92" s="18"/>
      <c r="R92" s="18" t="e">
        <f>VLOOKUP(D92,F10数据库!A:T,11,0)</f>
        <v>#N/A</v>
      </c>
      <c r="S92" s="18" t="e">
        <f>VLOOKUP(D92,F10数据库!A:T,12,0)</f>
        <v>#N/A</v>
      </c>
      <c r="T92" s="19" t="e">
        <f>VLOOKUP(D92,F10数据库!A:T,13,0)*C92</f>
        <v>#N/A</v>
      </c>
      <c r="U92" s="18" t="e">
        <f>VLOOKUP(D92,F10数据库!A:T,14,0)</f>
        <v>#N/A</v>
      </c>
      <c r="V92" s="18" t="e">
        <f>VLOOKUP(D92,F10数据库!A:T,15,0)</f>
        <v>#N/A</v>
      </c>
      <c r="W92" s="18"/>
      <c r="X92" s="18" t="e" cm="1">
        <f t="array" ref="X92">_xlfn.IFS(I92="Y",VLOOKUP(D92,F10数据库!A:T,16,0),I92="N",VLOOKUP(D92,F10数据库!A:T,16,0))</f>
        <v>#N/A</v>
      </c>
      <c r="Y92" s="18" t="e" cm="1">
        <f t="array" ref="Y92">_xlfn.IFS(I92="Y",VLOOKUP(D92,F10数据库!A:T,17,0),I92="N",0)</f>
        <v>#N/A</v>
      </c>
      <c r="Z92" s="19" t="e" cm="1">
        <f t="array" ref="Z92">_xlfn.IFS(I92="Y",VLOOKUP(D92,F10数据库!A:T,18,0),I92="N",0)*C92</f>
        <v>#N/A</v>
      </c>
      <c r="AA92" s="18" t="e" cm="1">
        <f t="array" ref="AA92">_xlfn.IFS(I92="Y",VLOOKUP(D92,F10数据库!A:T,19,0),I92="N",VLOOKUP(D92,F10数据库!A:T,19,0))</f>
        <v>#N/A</v>
      </c>
      <c r="AB92" s="18" t="e" cm="1">
        <f t="array" ref="AB92">_xlfn.IFS(I92="Y",VLOOKUP(D92,F10数据库!A:T,20,0),I92="N",VLOOKUP(D92,F10数据库!A:T,20,0))</f>
        <v>#N/A</v>
      </c>
      <c r="AC92" s="18"/>
    </row>
    <row r="93" spans="1:29" x14ac:dyDescent="0.25">
      <c r="A93" s="22"/>
      <c r="B93" s="3"/>
      <c r="C93" s="3"/>
      <c r="D93" s="3"/>
      <c r="E93" s="18" t="e">
        <f t="shared" si="10"/>
        <v>#VALUE!</v>
      </c>
      <c r="F93" s="18" t="str">
        <f t="shared" si="11"/>
        <v/>
      </c>
      <c r="G93" s="18" t="str">
        <f t="shared" si="12"/>
        <v/>
      </c>
      <c r="H93" s="18" t="str">
        <f t="shared" si="13"/>
        <v/>
      </c>
      <c r="I93" s="18" t="str">
        <f t="shared" si="14"/>
        <v/>
      </c>
      <c r="J93" s="18" t="e">
        <f>VLOOKUP(D93,F10数据库!A:T,7,0)</f>
        <v>#N/A</v>
      </c>
      <c r="K93" s="18" t="e">
        <f>VLOOKUP(D93,F10数据库!A:T,8,0)</f>
        <v>#N/A</v>
      </c>
      <c r="L93" s="18" t="e" cm="1">
        <f t="array" ref="L93">_xlfn.IFS(E93=1,100,E93=2,150,E93=3,200)</f>
        <v>#VALUE!</v>
      </c>
      <c r="M93" s="18" t="e" cm="1">
        <f t="array" ref="M93">_xlfn.IFS(F93="A",50,F93="B",100,F93="C",150,F93="D",200)</f>
        <v>#N/A</v>
      </c>
      <c r="N93" s="19" t="e">
        <f t="shared" si="15"/>
        <v>#VALUE!</v>
      </c>
      <c r="O93" s="18" t="e">
        <f>VLOOKUP(D93,F10数据库!A:T,9,0)</f>
        <v>#N/A</v>
      </c>
      <c r="P93" s="18" t="e">
        <f>VLOOKUP(G93,F10数据库!V:W,2,0)</f>
        <v>#N/A</v>
      </c>
      <c r="Q93" s="18"/>
      <c r="R93" s="18" t="e">
        <f>VLOOKUP(D93,F10数据库!A:T,11,0)</f>
        <v>#N/A</v>
      </c>
      <c r="S93" s="18" t="e">
        <f>VLOOKUP(D93,F10数据库!A:T,12,0)</f>
        <v>#N/A</v>
      </c>
      <c r="T93" s="19" t="e">
        <f>VLOOKUP(D93,F10数据库!A:T,13,0)*C93</f>
        <v>#N/A</v>
      </c>
      <c r="U93" s="18" t="e">
        <f>VLOOKUP(D93,F10数据库!A:T,14,0)</f>
        <v>#N/A</v>
      </c>
      <c r="V93" s="18" t="e">
        <f>VLOOKUP(D93,F10数据库!A:T,15,0)</f>
        <v>#N/A</v>
      </c>
      <c r="W93" s="18"/>
      <c r="X93" s="18" t="e" cm="1">
        <f t="array" ref="X93">_xlfn.IFS(I93="Y",VLOOKUP(D93,F10数据库!A:T,16,0),I93="N",VLOOKUP(D93,F10数据库!A:T,16,0))</f>
        <v>#N/A</v>
      </c>
      <c r="Y93" s="18" t="e" cm="1">
        <f t="array" ref="Y93">_xlfn.IFS(I93="Y",VLOOKUP(D93,F10数据库!A:T,17,0),I93="N",0)</f>
        <v>#N/A</v>
      </c>
      <c r="Z93" s="19" t="e" cm="1">
        <f t="array" ref="Z93">_xlfn.IFS(I93="Y",VLOOKUP(D93,F10数据库!A:T,18,0),I93="N",0)*C93</f>
        <v>#N/A</v>
      </c>
      <c r="AA93" s="18" t="e" cm="1">
        <f t="array" ref="AA93">_xlfn.IFS(I93="Y",VLOOKUP(D93,F10数据库!A:T,19,0),I93="N",VLOOKUP(D93,F10数据库!A:T,19,0))</f>
        <v>#N/A</v>
      </c>
      <c r="AB93" s="18" t="e" cm="1">
        <f t="array" ref="AB93">_xlfn.IFS(I93="Y",VLOOKUP(D93,F10数据库!A:T,20,0),I93="N",VLOOKUP(D93,F10数据库!A:T,20,0))</f>
        <v>#N/A</v>
      </c>
      <c r="AC93" s="18"/>
    </row>
    <row r="94" spans="1:29" x14ac:dyDescent="0.25">
      <c r="A94" s="22"/>
      <c r="B94" s="3"/>
      <c r="C94" s="3"/>
      <c r="D94" s="3"/>
      <c r="E94" s="18" t="e">
        <f t="shared" si="10"/>
        <v>#VALUE!</v>
      </c>
      <c r="F94" s="18" t="str">
        <f t="shared" si="11"/>
        <v/>
      </c>
      <c r="G94" s="18" t="str">
        <f t="shared" si="12"/>
        <v/>
      </c>
      <c r="H94" s="18" t="str">
        <f t="shared" si="13"/>
        <v/>
      </c>
      <c r="I94" s="18" t="str">
        <f t="shared" si="14"/>
        <v/>
      </c>
      <c r="J94" s="18" t="e">
        <f>VLOOKUP(D94,F10数据库!A:T,7,0)</f>
        <v>#N/A</v>
      </c>
      <c r="K94" s="18" t="e">
        <f>VLOOKUP(D94,F10数据库!A:T,8,0)</f>
        <v>#N/A</v>
      </c>
      <c r="L94" s="18" t="e" cm="1">
        <f t="array" ref="L94">_xlfn.IFS(E94=1,100,E94=2,150,E94=3,200)</f>
        <v>#VALUE!</v>
      </c>
      <c r="M94" s="18" t="e" cm="1">
        <f t="array" ref="M94">_xlfn.IFS(F94="A",50,F94="B",100,F94="C",150,F94="D",200)</f>
        <v>#N/A</v>
      </c>
      <c r="N94" s="19" t="e">
        <f t="shared" si="15"/>
        <v>#VALUE!</v>
      </c>
      <c r="O94" s="18" t="e">
        <f>VLOOKUP(D94,F10数据库!A:T,9,0)</f>
        <v>#N/A</v>
      </c>
      <c r="P94" s="18" t="e">
        <f>VLOOKUP(G94,F10数据库!V:W,2,0)</f>
        <v>#N/A</v>
      </c>
      <c r="Q94" s="18"/>
      <c r="R94" s="18" t="e">
        <f>VLOOKUP(D94,F10数据库!A:T,11,0)</f>
        <v>#N/A</v>
      </c>
      <c r="S94" s="18" t="e">
        <f>VLOOKUP(D94,F10数据库!A:T,12,0)</f>
        <v>#N/A</v>
      </c>
      <c r="T94" s="19" t="e">
        <f>VLOOKUP(D94,F10数据库!A:T,13,0)*C94</f>
        <v>#N/A</v>
      </c>
      <c r="U94" s="18" t="e">
        <f>VLOOKUP(D94,F10数据库!A:T,14,0)</f>
        <v>#N/A</v>
      </c>
      <c r="V94" s="18" t="e">
        <f>VLOOKUP(D94,F10数据库!A:T,15,0)</f>
        <v>#N/A</v>
      </c>
      <c r="W94" s="18"/>
      <c r="X94" s="18" t="e" cm="1">
        <f t="array" ref="X94">_xlfn.IFS(I94="Y",VLOOKUP(D94,F10数据库!A:T,16,0),I94="N",VLOOKUP(D94,F10数据库!A:T,16,0))</f>
        <v>#N/A</v>
      </c>
      <c r="Y94" s="18" t="e" cm="1">
        <f t="array" ref="Y94">_xlfn.IFS(I94="Y",VLOOKUP(D94,F10数据库!A:T,17,0),I94="N",0)</f>
        <v>#N/A</v>
      </c>
      <c r="Z94" s="19" t="e" cm="1">
        <f t="array" ref="Z94">_xlfn.IFS(I94="Y",VLOOKUP(D94,F10数据库!A:T,18,0),I94="N",0)*C94</f>
        <v>#N/A</v>
      </c>
      <c r="AA94" s="18" t="e" cm="1">
        <f t="array" ref="AA94">_xlfn.IFS(I94="Y",VLOOKUP(D94,F10数据库!A:T,19,0),I94="N",VLOOKUP(D94,F10数据库!A:T,19,0))</f>
        <v>#N/A</v>
      </c>
      <c r="AB94" s="18" t="e" cm="1">
        <f t="array" ref="AB94">_xlfn.IFS(I94="Y",VLOOKUP(D94,F10数据库!A:T,20,0),I94="N",VLOOKUP(D94,F10数据库!A:T,20,0))</f>
        <v>#N/A</v>
      </c>
      <c r="AC94" s="18"/>
    </row>
    <row r="95" spans="1:29" x14ac:dyDescent="0.25">
      <c r="A95" s="22"/>
      <c r="B95" s="3"/>
      <c r="C95" s="3"/>
      <c r="D95" s="3"/>
      <c r="E95" s="18" t="e">
        <f t="shared" si="10"/>
        <v>#VALUE!</v>
      </c>
      <c r="F95" s="18" t="str">
        <f t="shared" si="11"/>
        <v/>
      </c>
      <c r="G95" s="18" t="str">
        <f t="shared" si="12"/>
        <v/>
      </c>
      <c r="H95" s="18" t="str">
        <f t="shared" si="13"/>
        <v/>
      </c>
      <c r="I95" s="18" t="str">
        <f t="shared" si="14"/>
        <v/>
      </c>
      <c r="J95" s="18" t="e">
        <f>VLOOKUP(D95,F10数据库!A:T,7,0)</f>
        <v>#N/A</v>
      </c>
      <c r="K95" s="18" t="e">
        <f>VLOOKUP(D95,F10数据库!A:T,8,0)</f>
        <v>#N/A</v>
      </c>
      <c r="L95" s="18" t="e" cm="1">
        <f t="array" ref="L95">_xlfn.IFS(E95=1,100,E95=2,150,E95=3,200)</f>
        <v>#VALUE!</v>
      </c>
      <c r="M95" s="18" t="e" cm="1">
        <f t="array" ref="M95">_xlfn.IFS(F95="A",50,F95="B",100,F95="C",150,F95="D",200)</f>
        <v>#N/A</v>
      </c>
      <c r="N95" s="19" t="e">
        <f t="shared" si="15"/>
        <v>#VALUE!</v>
      </c>
      <c r="O95" s="18" t="e">
        <f>VLOOKUP(D95,F10数据库!A:T,9,0)</f>
        <v>#N/A</v>
      </c>
      <c r="P95" s="18" t="e">
        <f>VLOOKUP(G95,F10数据库!V:W,2,0)</f>
        <v>#N/A</v>
      </c>
      <c r="Q95" s="18"/>
      <c r="R95" s="18" t="e">
        <f>VLOOKUP(D95,F10数据库!A:T,11,0)</f>
        <v>#N/A</v>
      </c>
      <c r="S95" s="18" t="e">
        <f>VLOOKUP(D95,F10数据库!A:T,12,0)</f>
        <v>#N/A</v>
      </c>
      <c r="T95" s="19" t="e">
        <f>VLOOKUP(D95,F10数据库!A:T,13,0)*C95</f>
        <v>#N/A</v>
      </c>
      <c r="U95" s="18" t="e">
        <f>VLOOKUP(D95,F10数据库!A:T,14,0)</f>
        <v>#N/A</v>
      </c>
      <c r="V95" s="18" t="e">
        <f>VLOOKUP(D95,F10数据库!A:T,15,0)</f>
        <v>#N/A</v>
      </c>
      <c r="W95" s="18"/>
      <c r="X95" s="18" t="e" cm="1">
        <f t="array" ref="X95">_xlfn.IFS(I95="Y",VLOOKUP(D95,F10数据库!A:T,16,0),I95="N",VLOOKUP(D95,F10数据库!A:T,16,0))</f>
        <v>#N/A</v>
      </c>
      <c r="Y95" s="18" t="e" cm="1">
        <f t="array" ref="Y95">_xlfn.IFS(I95="Y",VLOOKUP(D95,F10数据库!A:T,17,0),I95="N",0)</f>
        <v>#N/A</v>
      </c>
      <c r="Z95" s="19" t="e" cm="1">
        <f t="array" ref="Z95">_xlfn.IFS(I95="Y",VLOOKUP(D95,F10数据库!A:T,18,0),I95="N",0)*C95</f>
        <v>#N/A</v>
      </c>
      <c r="AA95" s="18" t="e" cm="1">
        <f t="array" ref="AA95">_xlfn.IFS(I95="Y",VLOOKUP(D95,F10数据库!A:T,19,0),I95="N",VLOOKUP(D95,F10数据库!A:T,19,0))</f>
        <v>#N/A</v>
      </c>
      <c r="AB95" s="18" t="e" cm="1">
        <f t="array" ref="AB95">_xlfn.IFS(I95="Y",VLOOKUP(D95,F10数据库!A:T,20,0),I95="N",VLOOKUP(D95,F10数据库!A:T,20,0))</f>
        <v>#N/A</v>
      </c>
      <c r="AC95" s="18"/>
    </row>
    <row r="96" spans="1:29" x14ac:dyDescent="0.25">
      <c r="A96" s="22"/>
      <c r="B96" s="3"/>
      <c r="C96" s="3"/>
      <c r="D96" s="3"/>
      <c r="E96" s="18" t="e">
        <f t="shared" si="10"/>
        <v>#VALUE!</v>
      </c>
      <c r="F96" s="18" t="str">
        <f t="shared" si="11"/>
        <v/>
      </c>
      <c r="G96" s="18" t="str">
        <f t="shared" si="12"/>
        <v/>
      </c>
      <c r="H96" s="18" t="str">
        <f t="shared" si="13"/>
        <v/>
      </c>
      <c r="I96" s="18" t="str">
        <f t="shared" si="14"/>
        <v/>
      </c>
      <c r="J96" s="18" t="e">
        <f>VLOOKUP(D96,F10数据库!A:T,7,0)</f>
        <v>#N/A</v>
      </c>
      <c r="K96" s="18" t="e">
        <f>VLOOKUP(D96,F10数据库!A:T,8,0)</f>
        <v>#N/A</v>
      </c>
      <c r="L96" s="18" t="e" cm="1">
        <f t="array" ref="L96">_xlfn.IFS(E96=1,100,E96=2,150,E96=3,200)</f>
        <v>#VALUE!</v>
      </c>
      <c r="M96" s="18" t="e" cm="1">
        <f t="array" ref="M96">_xlfn.IFS(F96="A",50,F96="B",100,F96="C",150,F96="D",200)</f>
        <v>#N/A</v>
      </c>
      <c r="N96" s="19" t="e">
        <f t="shared" si="15"/>
        <v>#VALUE!</v>
      </c>
      <c r="O96" s="18" t="e">
        <f>VLOOKUP(D96,F10数据库!A:T,9,0)</f>
        <v>#N/A</v>
      </c>
      <c r="P96" s="18" t="e">
        <f>VLOOKUP(G96,F10数据库!V:W,2,0)</f>
        <v>#N/A</v>
      </c>
      <c r="Q96" s="18"/>
      <c r="R96" s="18" t="e">
        <f>VLOOKUP(D96,F10数据库!A:T,11,0)</f>
        <v>#N/A</v>
      </c>
      <c r="S96" s="18" t="e">
        <f>VLOOKUP(D96,F10数据库!A:T,12,0)</f>
        <v>#N/A</v>
      </c>
      <c r="T96" s="19" t="e">
        <f>VLOOKUP(D96,F10数据库!A:T,13,0)*C96</f>
        <v>#N/A</v>
      </c>
      <c r="U96" s="18" t="e">
        <f>VLOOKUP(D96,F10数据库!A:T,14,0)</f>
        <v>#N/A</v>
      </c>
      <c r="V96" s="18" t="e">
        <f>VLOOKUP(D96,F10数据库!A:T,15,0)</f>
        <v>#N/A</v>
      </c>
      <c r="W96" s="18"/>
      <c r="X96" s="18" t="e" cm="1">
        <f t="array" ref="X96">_xlfn.IFS(I96="Y",VLOOKUP(D96,F10数据库!A:T,16,0),I96="N",VLOOKUP(D96,F10数据库!A:T,16,0))</f>
        <v>#N/A</v>
      </c>
      <c r="Y96" s="18" t="e" cm="1">
        <f t="array" ref="Y96">_xlfn.IFS(I96="Y",VLOOKUP(D96,F10数据库!A:T,17,0),I96="N",0)</f>
        <v>#N/A</v>
      </c>
      <c r="Z96" s="19" t="e" cm="1">
        <f t="array" ref="Z96">_xlfn.IFS(I96="Y",VLOOKUP(D96,F10数据库!A:T,18,0),I96="N",0)*C96</f>
        <v>#N/A</v>
      </c>
      <c r="AA96" s="18" t="e" cm="1">
        <f t="array" ref="AA96">_xlfn.IFS(I96="Y",VLOOKUP(D96,F10数据库!A:T,19,0),I96="N",VLOOKUP(D96,F10数据库!A:T,19,0))</f>
        <v>#N/A</v>
      </c>
      <c r="AB96" s="18" t="e" cm="1">
        <f t="array" ref="AB96">_xlfn.IFS(I96="Y",VLOOKUP(D96,F10数据库!A:T,20,0),I96="N",VLOOKUP(D96,F10数据库!A:T,20,0))</f>
        <v>#N/A</v>
      </c>
      <c r="AC96" s="18"/>
    </row>
    <row r="97" spans="1:29" x14ac:dyDescent="0.25">
      <c r="A97" s="22"/>
      <c r="B97" s="3"/>
      <c r="C97" s="3"/>
      <c r="D97" s="3"/>
      <c r="E97" s="18" t="e">
        <f t="shared" si="10"/>
        <v>#VALUE!</v>
      </c>
      <c r="F97" s="18" t="str">
        <f t="shared" si="11"/>
        <v/>
      </c>
      <c r="G97" s="18" t="str">
        <f t="shared" si="12"/>
        <v/>
      </c>
      <c r="H97" s="18" t="str">
        <f t="shared" si="13"/>
        <v/>
      </c>
      <c r="I97" s="18" t="str">
        <f t="shared" si="14"/>
        <v/>
      </c>
      <c r="J97" s="18" t="e">
        <f>VLOOKUP(D97,F10数据库!A:T,7,0)</f>
        <v>#N/A</v>
      </c>
      <c r="K97" s="18" t="e">
        <f>VLOOKUP(D97,F10数据库!A:T,8,0)</f>
        <v>#N/A</v>
      </c>
      <c r="L97" s="18" t="e" cm="1">
        <f t="array" ref="L97">_xlfn.IFS(E97=1,100,E97=2,150,E97=3,200)</f>
        <v>#VALUE!</v>
      </c>
      <c r="M97" s="18" t="e" cm="1">
        <f t="array" ref="M97">_xlfn.IFS(F97="A",50,F97="B",100,F97="C",150,F97="D",200)</f>
        <v>#N/A</v>
      </c>
      <c r="N97" s="19" t="e">
        <f t="shared" si="15"/>
        <v>#VALUE!</v>
      </c>
      <c r="O97" s="18" t="e">
        <f>VLOOKUP(D97,F10数据库!A:T,9,0)</f>
        <v>#N/A</v>
      </c>
      <c r="P97" s="18" t="e">
        <f>VLOOKUP(G97,F10数据库!V:W,2,0)</f>
        <v>#N/A</v>
      </c>
      <c r="Q97" s="18"/>
      <c r="R97" s="18" t="e">
        <f>VLOOKUP(D97,F10数据库!A:T,11,0)</f>
        <v>#N/A</v>
      </c>
      <c r="S97" s="18" t="e">
        <f>VLOOKUP(D97,F10数据库!A:T,12,0)</f>
        <v>#N/A</v>
      </c>
      <c r="T97" s="19" t="e">
        <f>VLOOKUP(D97,F10数据库!A:T,13,0)*C97</f>
        <v>#N/A</v>
      </c>
      <c r="U97" s="18" t="e">
        <f>VLOOKUP(D97,F10数据库!A:T,14,0)</f>
        <v>#N/A</v>
      </c>
      <c r="V97" s="18" t="e">
        <f>VLOOKUP(D97,F10数据库!A:T,15,0)</f>
        <v>#N/A</v>
      </c>
      <c r="W97" s="18"/>
      <c r="X97" s="18" t="e" cm="1">
        <f t="array" ref="X97">_xlfn.IFS(I97="Y",VLOOKUP(D97,F10数据库!A:T,16,0),I97="N",VLOOKUP(D97,F10数据库!A:T,16,0))</f>
        <v>#N/A</v>
      </c>
      <c r="Y97" s="18" t="e" cm="1">
        <f t="array" ref="Y97">_xlfn.IFS(I97="Y",VLOOKUP(D97,F10数据库!A:T,17,0),I97="N",0)</f>
        <v>#N/A</v>
      </c>
      <c r="Z97" s="19" t="e" cm="1">
        <f t="array" ref="Z97">_xlfn.IFS(I97="Y",VLOOKUP(D97,F10数据库!A:T,18,0),I97="N",0)*C97</f>
        <v>#N/A</v>
      </c>
      <c r="AA97" s="18" t="e" cm="1">
        <f t="array" ref="AA97">_xlfn.IFS(I97="Y",VLOOKUP(D97,F10数据库!A:T,19,0),I97="N",VLOOKUP(D97,F10数据库!A:T,19,0))</f>
        <v>#N/A</v>
      </c>
      <c r="AB97" s="18" t="e" cm="1">
        <f t="array" ref="AB97">_xlfn.IFS(I97="Y",VLOOKUP(D97,F10数据库!A:T,20,0),I97="N",VLOOKUP(D97,F10数据库!A:T,20,0))</f>
        <v>#N/A</v>
      </c>
      <c r="AC97" s="18"/>
    </row>
    <row r="98" spans="1:29" x14ac:dyDescent="0.25">
      <c r="A98" s="22"/>
      <c r="B98" s="3"/>
      <c r="C98" s="3"/>
      <c r="D98" s="3"/>
      <c r="E98" s="18" t="e">
        <f t="shared" si="10"/>
        <v>#VALUE!</v>
      </c>
      <c r="F98" s="18" t="str">
        <f t="shared" si="11"/>
        <v/>
      </c>
      <c r="G98" s="18" t="str">
        <f t="shared" si="12"/>
        <v/>
      </c>
      <c r="H98" s="18" t="str">
        <f t="shared" si="13"/>
        <v/>
      </c>
      <c r="I98" s="18" t="str">
        <f t="shared" si="14"/>
        <v/>
      </c>
      <c r="J98" s="18" t="e">
        <f>VLOOKUP(D98,F10数据库!A:T,7,0)</f>
        <v>#N/A</v>
      </c>
      <c r="K98" s="18" t="e">
        <f>VLOOKUP(D98,F10数据库!A:T,8,0)</f>
        <v>#N/A</v>
      </c>
      <c r="L98" s="18" t="e" cm="1">
        <f t="array" ref="L98">_xlfn.IFS(E98=1,100,E98=2,150,E98=3,200)</f>
        <v>#VALUE!</v>
      </c>
      <c r="M98" s="18" t="e" cm="1">
        <f t="array" ref="M98">_xlfn.IFS(F98="A",50,F98="B",100,F98="C",150,F98="D",200)</f>
        <v>#N/A</v>
      </c>
      <c r="N98" s="19" t="e">
        <f t="shared" si="15"/>
        <v>#VALUE!</v>
      </c>
      <c r="O98" s="18" t="e">
        <f>VLOOKUP(D98,F10数据库!A:T,9,0)</f>
        <v>#N/A</v>
      </c>
      <c r="P98" s="18" t="e">
        <f>VLOOKUP(G98,F10数据库!V:W,2,0)</f>
        <v>#N/A</v>
      </c>
      <c r="Q98" s="18"/>
      <c r="R98" s="18" t="e">
        <f>VLOOKUP(D98,F10数据库!A:T,11,0)</f>
        <v>#N/A</v>
      </c>
      <c r="S98" s="18" t="e">
        <f>VLOOKUP(D98,F10数据库!A:T,12,0)</f>
        <v>#N/A</v>
      </c>
      <c r="T98" s="19" t="e">
        <f>VLOOKUP(D98,F10数据库!A:T,13,0)*C98</f>
        <v>#N/A</v>
      </c>
      <c r="U98" s="18" t="e">
        <f>VLOOKUP(D98,F10数据库!A:T,14,0)</f>
        <v>#N/A</v>
      </c>
      <c r="V98" s="18" t="e">
        <f>VLOOKUP(D98,F10数据库!A:T,15,0)</f>
        <v>#N/A</v>
      </c>
      <c r="W98" s="18"/>
      <c r="X98" s="18" t="e" cm="1">
        <f t="array" ref="X98">_xlfn.IFS(I98="Y",VLOOKUP(D98,F10数据库!A:T,16,0),I98="N",VLOOKUP(D98,F10数据库!A:T,16,0))</f>
        <v>#N/A</v>
      </c>
      <c r="Y98" s="18" t="e" cm="1">
        <f t="array" ref="Y98">_xlfn.IFS(I98="Y",VLOOKUP(D98,F10数据库!A:T,17,0),I98="N",0)</f>
        <v>#N/A</v>
      </c>
      <c r="Z98" s="19" t="e" cm="1">
        <f t="array" ref="Z98">_xlfn.IFS(I98="Y",VLOOKUP(D98,F10数据库!A:T,18,0),I98="N",0)*C98</f>
        <v>#N/A</v>
      </c>
      <c r="AA98" s="18" t="e" cm="1">
        <f t="array" ref="AA98">_xlfn.IFS(I98="Y",VLOOKUP(D98,F10数据库!A:T,19,0),I98="N",VLOOKUP(D98,F10数据库!A:T,19,0))</f>
        <v>#N/A</v>
      </c>
      <c r="AB98" s="18" t="e" cm="1">
        <f t="array" ref="AB98">_xlfn.IFS(I98="Y",VLOOKUP(D98,F10数据库!A:T,20,0),I98="N",VLOOKUP(D98,F10数据库!A:T,20,0))</f>
        <v>#N/A</v>
      </c>
      <c r="AC98" s="18"/>
    </row>
    <row r="99" spans="1:29" x14ac:dyDescent="0.25">
      <c r="A99" s="22"/>
      <c r="B99" s="3"/>
      <c r="C99" s="3"/>
      <c r="D99" s="3"/>
      <c r="E99" s="18" t="e">
        <f t="shared" si="10"/>
        <v>#VALUE!</v>
      </c>
      <c r="F99" s="18" t="str">
        <f t="shared" si="11"/>
        <v/>
      </c>
      <c r="G99" s="18" t="str">
        <f t="shared" si="12"/>
        <v/>
      </c>
      <c r="H99" s="18" t="str">
        <f t="shared" si="13"/>
        <v/>
      </c>
      <c r="I99" s="18" t="str">
        <f t="shared" si="14"/>
        <v/>
      </c>
      <c r="J99" s="18" t="e">
        <f>VLOOKUP(D99,F10数据库!A:T,7,0)</f>
        <v>#N/A</v>
      </c>
      <c r="K99" s="18" t="e">
        <f>VLOOKUP(D99,F10数据库!A:T,8,0)</f>
        <v>#N/A</v>
      </c>
      <c r="L99" s="18" t="e" cm="1">
        <f t="array" ref="L99">_xlfn.IFS(E99=1,100,E99=2,150,E99=3,200)</f>
        <v>#VALUE!</v>
      </c>
      <c r="M99" s="18" t="e" cm="1">
        <f t="array" ref="M99">_xlfn.IFS(F99="A",50,F99="B",100,F99="C",150,F99="D",200)</f>
        <v>#N/A</v>
      </c>
      <c r="N99" s="19" t="e">
        <f t="shared" si="15"/>
        <v>#VALUE!</v>
      </c>
      <c r="O99" s="18" t="e">
        <f>VLOOKUP(D99,F10数据库!A:T,9,0)</f>
        <v>#N/A</v>
      </c>
      <c r="P99" s="18" t="e">
        <f>VLOOKUP(G99,F10数据库!V:W,2,0)</f>
        <v>#N/A</v>
      </c>
      <c r="Q99" s="18"/>
      <c r="R99" s="18" t="e">
        <f>VLOOKUP(D99,F10数据库!A:T,11,0)</f>
        <v>#N/A</v>
      </c>
      <c r="S99" s="18" t="e">
        <f>VLOOKUP(D99,F10数据库!A:T,12,0)</f>
        <v>#N/A</v>
      </c>
      <c r="T99" s="19" t="e">
        <f>VLOOKUP(D99,F10数据库!A:T,13,0)*C99</f>
        <v>#N/A</v>
      </c>
      <c r="U99" s="18" t="e">
        <f>VLOOKUP(D99,F10数据库!A:T,14,0)</f>
        <v>#N/A</v>
      </c>
      <c r="V99" s="18" t="e">
        <f>VLOOKUP(D99,F10数据库!A:T,15,0)</f>
        <v>#N/A</v>
      </c>
      <c r="W99" s="18"/>
      <c r="X99" s="18" t="e" cm="1">
        <f t="array" ref="X99">_xlfn.IFS(I99="Y",VLOOKUP(D99,F10数据库!A:T,16,0),I99="N",VLOOKUP(D99,F10数据库!A:T,16,0))</f>
        <v>#N/A</v>
      </c>
      <c r="Y99" s="18" t="e" cm="1">
        <f t="array" ref="Y99">_xlfn.IFS(I99="Y",VLOOKUP(D99,F10数据库!A:T,17,0),I99="N",0)</f>
        <v>#N/A</v>
      </c>
      <c r="Z99" s="19" t="e" cm="1">
        <f t="array" ref="Z99">_xlfn.IFS(I99="Y",VLOOKUP(D99,F10数据库!A:T,18,0),I99="N",0)*C99</f>
        <v>#N/A</v>
      </c>
      <c r="AA99" s="18" t="e" cm="1">
        <f t="array" ref="AA99">_xlfn.IFS(I99="Y",VLOOKUP(D99,F10数据库!A:T,19,0),I99="N",VLOOKUP(D99,F10数据库!A:T,19,0))</f>
        <v>#N/A</v>
      </c>
      <c r="AB99" s="18" t="e" cm="1">
        <f t="array" ref="AB99">_xlfn.IFS(I99="Y",VLOOKUP(D99,F10数据库!A:T,20,0),I99="N",VLOOKUP(D99,F10数据库!A:T,20,0))</f>
        <v>#N/A</v>
      </c>
      <c r="AC99" s="18"/>
    </row>
    <row r="100" spans="1:29" x14ac:dyDescent="0.25">
      <c r="A100" s="22"/>
      <c r="B100" s="3"/>
      <c r="C100" s="3"/>
      <c r="D100" s="3"/>
      <c r="E100" s="18" t="e">
        <f t="shared" si="10"/>
        <v>#VALUE!</v>
      </c>
      <c r="F100" s="18" t="str">
        <f t="shared" si="11"/>
        <v/>
      </c>
      <c r="G100" s="18" t="str">
        <f t="shared" si="12"/>
        <v/>
      </c>
      <c r="H100" s="18" t="str">
        <f t="shared" si="13"/>
        <v/>
      </c>
      <c r="I100" s="18" t="str">
        <f t="shared" si="14"/>
        <v/>
      </c>
      <c r="J100" s="18" t="e">
        <f>VLOOKUP(D100,F10数据库!A:T,7,0)</f>
        <v>#N/A</v>
      </c>
      <c r="K100" s="18" t="e">
        <f>VLOOKUP(D100,F10数据库!A:T,8,0)</f>
        <v>#N/A</v>
      </c>
      <c r="L100" s="18" t="e" cm="1">
        <f t="array" ref="L100">_xlfn.IFS(E100=1,100,E100=2,150,E100=3,200)</f>
        <v>#VALUE!</v>
      </c>
      <c r="M100" s="18" t="e" cm="1">
        <f t="array" ref="M100">_xlfn.IFS(F100="A",50,F100="B",100,F100="C",150,F100="D",200)</f>
        <v>#N/A</v>
      </c>
      <c r="N100" s="19" t="e">
        <f t="shared" si="15"/>
        <v>#VALUE!</v>
      </c>
      <c r="O100" s="18" t="e">
        <f>VLOOKUP(D100,F10数据库!A:T,9,0)</f>
        <v>#N/A</v>
      </c>
      <c r="P100" s="18" t="e">
        <f>VLOOKUP(G100,F10数据库!V:W,2,0)</f>
        <v>#N/A</v>
      </c>
      <c r="Q100" s="18"/>
      <c r="R100" s="18" t="e">
        <f>VLOOKUP(D100,F10数据库!A:T,11,0)</f>
        <v>#N/A</v>
      </c>
      <c r="S100" s="18" t="e">
        <f>VLOOKUP(D100,F10数据库!A:T,12,0)</f>
        <v>#N/A</v>
      </c>
      <c r="T100" s="19" t="e">
        <f>VLOOKUP(D100,F10数据库!A:T,13,0)*C100</f>
        <v>#N/A</v>
      </c>
      <c r="U100" s="18" t="e">
        <f>VLOOKUP(D100,F10数据库!A:T,14,0)</f>
        <v>#N/A</v>
      </c>
      <c r="V100" s="18" t="e">
        <f>VLOOKUP(D100,F10数据库!A:T,15,0)</f>
        <v>#N/A</v>
      </c>
      <c r="W100" s="18"/>
      <c r="X100" s="18" t="e" cm="1">
        <f t="array" ref="X100">_xlfn.IFS(I100="Y",VLOOKUP(D100,F10数据库!A:T,16,0),I100="N",VLOOKUP(D100,F10数据库!A:T,16,0))</f>
        <v>#N/A</v>
      </c>
      <c r="Y100" s="18" t="e" cm="1">
        <f t="array" ref="Y100">_xlfn.IFS(I100="Y",VLOOKUP(D100,F10数据库!A:T,17,0),I100="N",0)</f>
        <v>#N/A</v>
      </c>
      <c r="Z100" s="19" t="e" cm="1">
        <f t="array" ref="Z100">_xlfn.IFS(I100="Y",VLOOKUP(D100,F10数据库!A:T,18,0),I100="N",0)*C100</f>
        <v>#N/A</v>
      </c>
      <c r="AA100" s="18" t="e" cm="1">
        <f t="array" ref="AA100">_xlfn.IFS(I100="Y",VLOOKUP(D100,F10数据库!A:T,19,0),I100="N",VLOOKUP(D100,F10数据库!A:T,19,0))</f>
        <v>#N/A</v>
      </c>
      <c r="AB100" s="18" t="e" cm="1">
        <f t="array" ref="AB100">_xlfn.IFS(I100="Y",VLOOKUP(D100,F10数据库!A:T,20,0),I100="N",VLOOKUP(D100,F10数据库!A:T,20,0))</f>
        <v>#N/A</v>
      </c>
      <c r="AC100" s="18"/>
    </row>
  </sheetData>
  <sheetProtection algorithmName="SHA-512" hashValue="9wvxeRS9Z9DmHj/2k+1wT5YqepE/BMojlAFLt6vGyvRV55RQTsNHCQPsIrbNpZfDhRRn0iYP0ZbSr1zQ5jcXHg==" saltValue="EwdCq0tqsI2dnUd1wzb85g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6F32A-E6A4-4152-A91C-3997CC9EE217}">
  <sheetPr codeName="Sheet87"/>
  <dimension ref="A1:W8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5.26953125" bestFit="1" customWidth="1"/>
    <col min="5" max="5" width="9.26953125" bestFit="1" customWidth="1"/>
    <col min="6" max="9" width="5.26953125" bestFit="1" customWidth="1"/>
    <col min="10" max="10" width="11.36328125" bestFit="1" customWidth="1"/>
    <col min="11" max="12" width="5.26953125" bestFit="1" customWidth="1"/>
    <col min="13" max="13" width="12.453125" bestFit="1" customWidth="1"/>
    <col min="14" max="14" width="5.26953125" bestFit="1" customWidth="1"/>
    <col min="15" max="15" width="6.26953125" bestFit="1" customWidth="1"/>
    <col min="16" max="16" width="16.90625" bestFit="1" customWidth="1"/>
    <col min="17" max="17" width="7.90625" bestFit="1" customWidth="1"/>
    <col min="18" max="19" width="5.26953125" bestFit="1" customWidth="1"/>
    <col min="20" max="20" width="6.26953125" bestFit="1" customWidth="1"/>
    <col min="22" max="22" width="9.26953125" bestFit="1" customWidth="1"/>
    <col min="23" max="23" width="11.36328125" bestFit="1" customWidth="1"/>
  </cols>
  <sheetData>
    <row r="1" spans="1:23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76"/>
      <c r="F1" s="76"/>
      <c r="G1" s="76"/>
      <c r="H1" s="76"/>
      <c r="I1" s="83"/>
      <c r="J1" s="83"/>
      <c r="K1" s="86" t="s">
        <v>366</v>
      </c>
      <c r="L1" s="87"/>
      <c r="M1" s="87"/>
      <c r="N1" s="87"/>
      <c r="O1" s="87"/>
      <c r="P1" s="86" t="s">
        <v>373</v>
      </c>
      <c r="Q1" s="87"/>
      <c r="R1" s="87"/>
      <c r="S1" s="87"/>
      <c r="T1" s="87"/>
      <c r="U1" s="35"/>
      <c r="V1" s="76" t="s">
        <v>45</v>
      </c>
      <c r="W1" s="76"/>
    </row>
    <row r="2" spans="1:23" x14ac:dyDescent="0.25">
      <c r="A2" s="3" t="s">
        <v>47</v>
      </c>
      <c r="B2" s="3" t="s">
        <v>46</v>
      </c>
      <c r="C2" s="3" t="s">
        <v>362</v>
      </c>
      <c r="D2" s="3" t="s">
        <v>167</v>
      </c>
      <c r="E2" s="3" t="s">
        <v>363</v>
      </c>
      <c r="F2" s="3" t="s">
        <v>166</v>
      </c>
      <c r="G2" s="1" t="s">
        <v>12</v>
      </c>
      <c r="H2" s="1" t="s">
        <v>2</v>
      </c>
      <c r="I2" s="1" t="s">
        <v>3</v>
      </c>
      <c r="J2" s="1" t="s">
        <v>4</v>
      </c>
      <c r="K2" s="1" t="s">
        <v>12</v>
      </c>
      <c r="L2" s="1" t="s">
        <v>2</v>
      </c>
      <c r="M2" s="3" t="s">
        <v>326</v>
      </c>
      <c r="N2" s="1" t="s">
        <v>3</v>
      </c>
      <c r="O2" s="1" t="s">
        <v>4</v>
      </c>
      <c r="P2" s="1" t="s">
        <v>12</v>
      </c>
      <c r="Q2" s="1" t="s">
        <v>2</v>
      </c>
      <c r="R2" s="3" t="s">
        <v>32</v>
      </c>
      <c r="S2" s="1" t="s">
        <v>3</v>
      </c>
      <c r="T2" s="1" t="s">
        <v>4</v>
      </c>
      <c r="U2" s="30"/>
      <c r="V2" s="3" t="s">
        <v>44</v>
      </c>
      <c r="W2" s="1" t="s">
        <v>4</v>
      </c>
    </row>
    <row r="3" spans="1:23" ht="15.5" x14ac:dyDescent="0.25">
      <c r="A3" s="3" t="s">
        <v>370</v>
      </c>
      <c r="B3" s="3" t="s">
        <v>355</v>
      </c>
      <c r="C3" s="1">
        <v>1</v>
      </c>
      <c r="D3" s="1">
        <v>100</v>
      </c>
      <c r="E3" s="3" t="s">
        <v>336</v>
      </c>
      <c r="F3" s="3">
        <v>50</v>
      </c>
      <c r="G3" s="3" t="s">
        <v>116</v>
      </c>
      <c r="H3" s="36" t="s">
        <v>365</v>
      </c>
      <c r="I3" s="3" t="s">
        <v>274</v>
      </c>
      <c r="J3" s="3" t="s">
        <v>315</v>
      </c>
      <c r="K3" s="3" t="s">
        <v>116</v>
      </c>
      <c r="L3" s="36" t="s">
        <v>365</v>
      </c>
      <c r="M3" s="1">
        <v>8.3999999999999995E-3</v>
      </c>
      <c r="N3" s="3" t="s">
        <v>274</v>
      </c>
      <c r="O3" s="1" t="s">
        <v>7</v>
      </c>
      <c r="P3" s="3" t="s">
        <v>616</v>
      </c>
      <c r="Q3" s="34" t="s">
        <v>367</v>
      </c>
      <c r="R3" s="3">
        <v>4</v>
      </c>
      <c r="S3" s="3" t="s">
        <v>72</v>
      </c>
      <c r="T3" s="1" t="s">
        <v>7</v>
      </c>
      <c r="U3" s="30"/>
      <c r="V3" s="1" t="s">
        <v>311</v>
      </c>
      <c r="W3" s="3" t="s">
        <v>312</v>
      </c>
    </row>
    <row r="4" spans="1:23" ht="15.5" x14ac:dyDescent="0.25">
      <c r="A4" s="3" t="s">
        <v>370</v>
      </c>
      <c r="B4" s="1"/>
      <c r="C4" s="1">
        <v>2</v>
      </c>
      <c r="D4" s="1">
        <v>150</v>
      </c>
      <c r="E4" s="3" t="s">
        <v>337</v>
      </c>
      <c r="F4" s="3">
        <v>100</v>
      </c>
      <c r="G4" s="3" t="s">
        <v>116</v>
      </c>
      <c r="H4" s="36" t="s">
        <v>365</v>
      </c>
      <c r="I4" s="3" t="s">
        <v>274</v>
      </c>
      <c r="J4" s="3" t="s">
        <v>315</v>
      </c>
      <c r="K4" s="3" t="s">
        <v>116</v>
      </c>
      <c r="L4" s="36" t="s">
        <v>365</v>
      </c>
      <c r="M4" s="1">
        <v>8.3999999999999995E-3</v>
      </c>
      <c r="N4" s="1" t="s">
        <v>16</v>
      </c>
      <c r="O4" s="1" t="s">
        <v>7</v>
      </c>
      <c r="P4" s="3" t="s">
        <v>616</v>
      </c>
      <c r="Q4" s="34" t="s">
        <v>367</v>
      </c>
      <c r="R4" s="3">
        <v>4</v>
      </c>
      <c r="S4" s="3" t="s">
        <v>72</v>
      </c>
      <c r="T4" s="1" t="s">
        <v>7</v>
      </c>
      <c r="U4" s="30"/>
      <c r="V4" s="3" t="s">
        <v>34</v>
      </c>
      <c r="W4" s="1" t="s">
        <v>7</v>
      </c>
    </row>
    <row r="5" spans="1:23" ht="15.5" x14ac:dyDescent="0.25">
      <c r="A5" s="3" t="s">
        <v>370</v>
      </c>
      <c r="B5" s="1"/>
      <c r="C5" s="1">
        <v>3</v>
      </c>
      <c r="D5" s="1">
        <v>200</v>
      </c>
      <c r="E5" s="3" t="s">
        <v>338</v>
      </c>
      <c r="F5" s="3">
        <v>150</v>
      </c>
      <c r="G5" s="3" t="s">
        <v>116</v>
      </c>
      <c r="H5" s="36" t="s">
        <v>365</v>
      </c>
      <c r="I5" s="3" t="s">
        <v>274</v>
      </c>
      <c r="J5" s="3" t="s">
        <v>315</v>
      </c>
      <c r="K5" s="3" t="s">
        <v>116</v>
      </c>
      <c r="L5" s="36" t="s">
        <v>365</v>
      </c>
      <c r="M5" s="1">
        <v>8.3999999999999995E-3</v>
      </c>
      <c r="N5" s="1" t="s">
        <v>16</v>
      </c>
      <c r="O5" s="1" t="s">
        <v>7</v>
      </c>
      <c r="P5" s="3" t="s">
        <v>616</v>
      </c>
      <c r="Q5" s="34" t="s">
        <v>367</v>
      </c>
      <c r="R5" s="3">
        <v>4</v>
      </c>
      <c r="S5" s="3" t="s">
        <v>72</v>
      </c>
      <c r="T5" s="1" t="s">
        <v>7</v>
      </c>
      <c r="U5" s="30"/>
      <c r="V5" s="3" t="s">
        <v>54</v>
      </c>
      <c r="W5" s="3" t="s">
        <v>312</v>
      </c>
    </row>
    <row r="6" spans="1:23" ht="15.5" x14ac:dyDescent="0.25">
      <c r="A6" s="3" t="s">
        <v>370</v>
      </c>
      <c r="B6" s="1"/>
      <c r="C6" s="1"/>
      <c r="D6" s="1"/>
      <c r="E6" s="3" t="s">
        <v>364</v>
      </c>
      <c r="F6" s="3">
        <v>200</v>
      </c>
      <c r="G6" s="3" t="s">
        <v>116</v>
      </c>
      <c r="H6" s="36" t="s">
        <v>365</v>
      </c>
      <c r="I6" s="3" t="s">
        <v>274</v>
      </c>
      <c r="J6" s="3" t="s">
        <v>315</v>
      </c>
      <c r="K6" s="3" t="s">
        <v>116</v>
      </c>
      <c r="L6" s="36" t="s">
        <v>365</v>
      </c>
      <c r="M6" s="1">
        <v>8.3999999999999995E-3</v>
      </c>
      <c r="N6" s="1" t="s">
        <v>16</v>
      </c>
      <c r="O6" s="1" t="s">
        <v>7</v>
      </c>
      <c r="P6" s="3" t="s">
        <v>616</v>
      </c>
      <c r="Q6" s="34" t="s">
        <v>367</v>
      </c>
      <c r="R6" s="3">
        <v>4</v>
      </c>
      <c r="S6" s="3" t="s">
        <v>72</v>
      </c>
      <c r="T6" s="1" t="s">
        <v>7</v>
      </c>
      <c r="U6" s="30"/>
      <c r="V6" s="3" t="s">
        <v>172</v>
      </c>
      <c r="W6" s="6" t="s">
        <v>384</v>
      </c>
    </row>
    <row r="7" spans="1:23" x14ac:dyDescent="0.25">
      <c r="V7" s="3" t="s">
        <v>50</v>
      </c>
      <c r="W7" s="3" t="s">
        <v>385</v>
      </c>
    </row>
    <row r="8" spans="1:23" x14ac:dyDescent="0.25">
      <c r="V8" s="3" t="s">
        <v>37</v>
      </c>
      <c r="W8" s="3" t="s">
        <v>38</v>
      </c>
    </row>
  </sheetData>
  <sheetProtection algorithmName="SHA-512" hashValue="oC1c9GCTacwaAG73w/v7Z3srI28d1LigRHyVPoA4Cj/hfXwMhex1moC1w4mfjhlDhhR2xt6Y0UoETueZ7COLxw==" saltValue="m64TsdhSkvcWlICDLZKSVg==" spinCount="100000" sheet="1" objects="1" scenarios="1"/>
  <mergeCells count="4">
    <mergeCell ref="C1:J1"/>
    <mergeCell ref="K1:O1"/>
    <mergeCell ref="P1:T1"/>
    <mergeCell ref="V1:W1"/>
  </mergeCells>
  <phoneticPr fontId="6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F5AF0-A62A-434B-A9D6-8F622B87BAFF}">
  <sheetPr codeName="Sheet88"/>
  <dimension ref="A1:Y100"/>
  <sheetViews>
    <sheetView topLeftCell="B1" workbookViewId="0">
      <selection activeCell="W5" sqref="W5"/>
    </sheetView>
  </sheetViews>
  <sheetFormatPr defaultRowHeight="14" x14ac:dyDescent="0.25"/>
  <cols>
    <col min="1" max="1" width="16.90625" style="23" bestFit="1" customWidth="1"/>
    <col min="2" max="2" width="34.08984375" style="35" bestFit="1" customWidth="1"/>
    <col min="3" max="4" width="5.26953125" bestFit="1" customWidth="1"/>
    <col min="5" max="6" width="12.453125" bestFit="1" customWidth="1"/>
    <col min="7" max="7" width="9.26953125" bestFit="1" customWidth="1"/>
    <col min="8" max="8" width="5.26953125" bestFit="1" customWidth="1"/>
    <col min="9" max="9" width="5.26953125" customWidth="1"/>
    <col min="10" max="10" width="9.26953125" bestFit="1" customWidth="1"/>
    <col min="11" max="11" width="7.26953125" bestFit="1" customWidth="1"/>
    <col min="12" max="12" width="14.6328125" bestFit="1" customWidth="1"/>
    <col min="13" max="13" width="14.6328125" customWidth="1"/>
    <col min="14" max="14" width="15.7265625" bestFit="1" customWidth="1"/>
    <col min="15" max="15" width="5.26953125" bestFit="1" customWidth="1"/>
    <col min="16" max="16" width="7.26953125" bestFit="1" customWidth="1"/>
    <col min="17" max="17" width="5.26953125" bestFit="1" customWidth="1"/>
    <col min="18" max="18" width="6.26953125" bestFit="1" customWidth="1"/>
    <col min="19" max="19" width="5.26953125" bestFit="1" customWidth="1"/>
    <col min="20" max="20" width="11.36328125" bestFit="1" customWidth="1"/>
    <col min="21" max="21" width="6.26953125" bestFit="1" customWidth="1"/>
    <col min="22" max="22" width="8.26953125" bestFit="1" customWidth="1"/>
    <col min="23" max="24" width="6.26953125" bestFit="1" customWidth="1"/>
    <col min="25" max="25" width="5.26953125" bestFit="1" customWidth="1"/>
  </cols>
  <sheetData>
    <row r="1" spans="1:25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166</v>
      </c>
      <c r="J1" s="18" t="s">
        <v>331</v>
      </c>
      <c r="K1" s="18" t="s">
        <v>375</v>
      </c>
      <c r="L1" s="18" t="s">
        <v>341</v>
      </c>
      <c r="M1" s="18" t="s">
        <v>332</v>
      </c>
      <c r="N1" s="18" t="s">
        <v>48</v>
      </c>
      <c r="O1" s="18" t="s">
        <v>82</v>
      </c>
      <c r="P1" s="19" t="s">
        <v>79</v>
      </c>
      <c r="Q1" s="18" t="s">
        <v>3</v>
      </c>
      <c r="R1" s="18" t="s">
        <v>160</v>
      </c>
      <c r="S1" s="18" t="s">
        <v>5</v>
      </c>
      <c r="T1" s="18" t="s">
        <v>48</v>
      </c>
      <c r="U1" s="18" t="s">
        <v>82</v>
      </c>
      <c r="V1" s="19" t="s">
        <v>79</v>
      </c>
      <c r="W1" s="18" t="s">
        <v>3</v>
      </c>
      <c r="X1" s="18" t="s">
        <v>160</v>
      </c>
      <c r="Y1" s="18" t="s">
        <v>5</v>
      </c>
    </row>
    <row r="2" spans="1:25" x14ac:dyDescent="0.25">
      <c r="A2" s="22">
        <v>40</v>
      </c>
      <c r="B2" s="3" t="s">
        <v>1075</v>
      </c>
      <c r="C2" s="3">
        <v>2</v>
      </c>
      <c r="D2" s="3" t="s">
        <v>571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>
        <f>VALUE(TRIM(MID(SUBSTITUTE($B2,"-",REPT(" ",99)),COLUMN(E2)*99-98,99)))</f>
        <v>500</v>
      </c>
      <c r="I2" s="18">
        <f>VALUE(TRIM(MID(SUBSTITUTE($B2,"-",REPT(" ",99)),COLUMN(F2)*99-98,99)))</f>
        <v>600</v>
      </c>
      <c r="J2" s="18" t="str">
        <f>(TRIM(MID(SUBSTITUTE($B2,"-",REPT(" ",99)),COLUMN(G2)*99-98,99)))</f>
        <v>A</v>
      </c>
      <c r="K2" s="18" t="str">
        <f>(TRIM(MID(SUBSTITUTE($B2,"-",REPT(" ",99)),COLUMN(H2)*99-98,99)))</f>
        <v>90°</v>
      </c>
      <c r="L2" s="18" t="str">
        <f>(TRIM(MID(SUBSTITUTE($B2,"-",REPT(" ",99)),COLUMN(I2)*99-98,99)))</f>
        <v>6</v>
      </c>
      <c r="M2" s="18" t="str">
        <f>(TRIM(MID(SUBSTITUTE($B2,"-",REPT(" ",99)),COLUMN(J2)*99-98,99)))</f>
        <v>F</v>
      </c>
      <c r="N2" s="18" t="str">
        <f>VLOOKUP(F2,F11数据库!C:AA,3,0)</f>
        <v>结构用无缝钢管</v>
      </c>
      <c r="O2" s="18" t="str">
        <f>"DN"&amp;F2</f>
        <v>DN50</v>
      </c>
      <c r="P2" s="19">
        <f>(H2/1000)*C2</f>
        <v>1</v>
      </c>
      <c r="Q2" s="18" t="str">
        <f>VLOOKUP(F2,F11数据库!C:AA,4,0)</f>
        <v>m</v>
      </c>
      <c r="R2" s="18" t="str">
        <f>VLOOKUP(G2,F11数据库!AC:AD,2,0)</f>
        <v>Q235B</v>
      </c>
      <c r="S2" s="18"/>
      <c r="T2" s="18" t="str" cm="1">
        <f t="array" ref="T2">_xlfn.IFS(J2="A",VLOOKUP(F2,F11数据库!C:AA,7,0),J2="B",VLOOKUP(F2,F11数据库!C:AA,15,0),J2="C",VLOOKUP(F2,F11数据库!C:AA,21,0))</f>
        <v>钢板</v>
      </c>
      <c r="U2" s="18" t="str" cm="1">
        <f t="array" ref="U2">_xlfn.IFS(J2="A",VLOOKUP(F2,F11数据库!C:AA,8,0),J2="B",VLOOKUP(F2,F11数据库!C:AA,16,0),J2="C",VLOOKUP(F2,F11数据库!C:AA,22,0))</f>
        <v>δ=10</v>
      </c>
      <c r="V2" s="19" cm="1">
        <f t="array" ref="V2">_xlfn.IFS(J2="A",VLOOKUP(F2,F11数据库!C:AA,11,0),J2="B",VLOOKUP(F2,F11数据库!C:AA,17,0),J2="C",VLOOKUP(F2,F11数据库!C:AA,23,0))*C2</f>
        <v>0.08</v>
      </c>
      <c r="W2" s="18" t="str" cm="1">
        <f t="array" ref="W2">_xlfn.IFS(J2="A",VLOOKUP(F2,F11数据库!C:AA,12,0),J2="B",VLOOKUP(F2,F11数据库!C:AA,18,0),J2="C",VLOOKUP(F2,F11数据库!C:AA,24,0))</f>
        <v>m²</v>
      </c>
      <c r="X2" s="18" t="str" cm="1">
        <f t="array" ref="X2">_xlfn.IFS(J2="A",VLOOKUP(F2,F11数据库!C:AA,13,0),J2="B",VLOOKUP(F2,F11数据库!C:AA,19,0),J2="C",VLOOKUP(F2,F11数据库!C:AA,25,0))</f>
        <v>Q235B</v>
      </c>
      <c r="Y2" s="18"/>
    </row>
    <row r="3" spans="1:25" x14ac:dyDescent="0.25">
      <c r="A3" s="22"/>
      <c r="B3" s="3"/>
      <c r="C3" s="3"/>
      <c r="D3" s="3"/>
      <c r="E3" s="18" t="e">
        <f t="shared" ref="E3:F11" si="0">VALUE(TRIM(MID(SUBSTITUTE($B3,"-",REPT(" ",99)),COLUMN(B3)*99-98,99)))</f>
        <v>#VALUE!</v>
      </c>
      <c r="F3" s="18" t="e">
        <f t="shared" si="0"/>
        <v>#VALUE!</v>
      </c>
      <c r="G3" s="18" t="str">
        <f t="shared" ref="G3:G11" si="1">TRIM(MID(SUBSTITUTE($B3,"-",REPT(" ",99)),COLUMN(D3)*99-98,99))</f>
        <v/>
      </c>
      <c r="H3" s="18" t="e">
        <f t="shared" ref="H3:H11" si="2">VALUE(TRIM(MID(SUBSTITUTE($B3,"-",REPT(" ",99)),COLUMN(E3)*99-98,99)))</f>
        <v>#VALUE!</v>
      </c>
      <c r="I3" s="18" t="e">
        <f t="shared" ref="I3:I11" si="3">VALUE(TRIM(MID(SUBSTITUTE($B3,"-",REPT(" ",99)),COLUMN(F3)*99-98,99)))</f>
        <v>#VALUE!</v>
      </c>
      <c r="J3" s="18" t="str">
        <f t="shared" ref="J3:J11" si="4">(TRIM(MID(SUBSTITUTE($B3,"-",REPT(" ",99)),COLUMN(G3)*99-98,99)))</f>
        <v/>
      </c>
      <c r="K3" s="18" t="str">
        <f t="shared" ref="K3:K11" si="5">(TRIM(MID(SUBSTITUTE($B3,"-",REPT(" ",99)),COLUMN(H3)*99-98,99)))</f>
        <v/>
      </c>
      <c r="L3" s="18" t="str">
        <f t="shared" ref="L3:L11" si="6">(TRIM(MID(SUBSTITUTE($B3,"-",REPT(" ",99)),COLUMN(I3)*99-98,99)))</f>
        <v/>
      </c>
      <c r="M3" s="18" t="str">
        <f t="shared" ref="M3:M11" si="7">(TRIM(MID(SUBSTITUTE($B3,"-",REPT(" ",99)),COLUMN(J3)*99-98,99)))</f>
        <v/>
      </c>
      <c r="N3" s="18" t="e">
        <f>VLOOKUP(F3,F11数据库!C:AA,3,0)</f>
        <v>#VALUE!</v>
      </c>
      <c r="O3" s="18" t="e">
        <f t="shared" ref="O3:O11" si="8">"DN"&amp;F3</f>
        <v>#VALUE!</v>
      </c>
      <c r="P3" s="19" t="e">
        <f t="shared" ref="P3:P11" si="9">(H3/1000)*C3</f>
        <v>#VALUE!</v>
      </c>
      <c r="Q3" s="18" t="e">
        <f>VLOOKUP(F3,F11数据库!C:AA,4,0)</f>
        <v>#VALUE!</v>
      </c>
      <c r="R3" s="18" t="e">
        <f>VLOOKUP(G3,F11数据库!AC:AD,2,0)</f>
        <v>#N/A</v>
      </c>
      <c r="S3" s="18"/>
      <c r="T3" s="18" t="e" cm="1">
        <f t="array" ref="T3">_xlfn.IFS(J3="A",VLOOKUP(F3,F11数据库!C:AA,7,0),J3="B",VLOOKUP(F3,F11数据库!C:AA,15,0),J3="C",VLOOKUP(F3,F11数据库!C:AA,21,0))</f>
        <v>#N/A</v>
      </c>
      <c r="U3" s="18" t="e" cm="1">
        <f t="array" ref="U3">_xlfn.IFS(J3="A",VLOOKUP(F3,F11数据库!C:AA,8,0),J3="B",VLOOKUP(F3,F11数据库!C:AA,16,0),J3="C",VLOOKUP(F3,F11数据库!C:AA,22,0))</f>
        <v>#N/A</v>
      </c>
      <c r="V3" s="19" t="e" cm="1">
        <f t="array" ref="V3">_xlfn.IFS(J3="A",VLOOKUP(F3,F11数据库!C:AA,11,0),J3="B",VLOOKUP(F3,F11数据库!C:AA,17,0),J3="C",VLOOKUP(F3,F11数据库!C:AA,23,0))*C3</f>
        <v>#N/A</v>
      </c>
      <c r="W3" s="18" t="e" cm="1">
        <f t="array" ref="W3">_xlfn.IFS(J3="A",VLOOKUP(F3,F11数据库!C:AA,12,0),J3="B",VLOOKUP(F3,F11数据库!C:AA,18,0),J3="C",VLOOKUP(F3,F11数据库!C:AA,24,0))</f>
        <v>#N/A</v>
      </c>
      <c r="X3" s="18" t="e" cm="1">
        <f t="array" ref="X3">_xlfn.IFS(J3="A",VLOOKUP(F3,F11数据库!C:AA,13,0),J3="B",VLOOKUP(F3,F11数据库!C:AA,19,0),J3="C",VLOOKUP(F3,F11数据库!C:AA,25,0))</f>
        <v>#N/A</v>
      </c>
      <c r="Y3" s="18"/>
    </row>
    <row r="4" spans="1:25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e">
        <f t="shared" si="2"/>
        <v>#VALUE!</v>
      </c>
      <c r="I4" s="18" t="e">
        <f t="shared" si="3"/>
        <v>#VALUE!</v>
      </c>
      <c r="J4" s="18" t="str">
        <f t="shared" si="4"/>
        <v/>
      </c>
      <c r="K4" s="18" t="str">
        <f t="shared" si="5"/>
        <v/>
      </c>
      <c r="L4" s="18" t="str">
        <f t="shared" si="6"/>
        <v/>
      </c>
      <c r="M4" s="18" t="str">
        <f t="shared" si="7"/>
        <v/>
      </c>
      <c r="N4" s="18" t="e">
        <f>VLOOKUP(F4,F11数据库!C:AA,3,0)</f>
        <v>#VALUE!</v>
      </c>
      <c r="O4" s="18" t="e">
        <f t="shared" si="8"/>
        <v>#VALUE!</v>
      </c>
      <c r="P4" s="19" t="e">
        <f t="shared" si="9"/>
        <v>#VALUE!</v>
      </c>
      <c r="Q4" s="18" t="e">
        <f>VLOOKUP(F4,F11数据库!C:AA,4,0)</f>
        <v>#VALUE!</v>
      </c>
      <c r="R4" s="18" t="e">
        <f>VLOOKUP(G4,F11数据库!AC:AD,2,0)</f>
        <v>#N/A</v>
      </c>
      <c r="S4" s="18"/>
      <c r="T4" s="18" t="e" cm="1">
        <f t="array" ref="T4">_xlfn.IFS(J4="A",VLOOKUP(F4,F11数据库!C:AA,7,0),J4="B",VLOOKUP(F4,F11数据库!C:AA,15,0),J4="C",VLOOKUP(F4,F11数据库!C:AA,21,0))</f>
        <v>#N/A</v>
      </c>
      <c r="U4" s="18" t="e" cm="1">
        <f t="array" ref="U4">_xlfn.IFS(J4="A",VLOOKUP(F4,F11数据库!C:AA,8,0),J4="B",VLOOKUP(F4,F11数据库!C:AA,16,0),J4="C",VLOOKUP(F4,F11数据库!C:AA,22,0))</f>
        <v>#N/A</v>
      </c>
      <c r="V4" s="19" t="e" cm="1">
        <f t="array" ref="V4">_xlfn.IFS(J4="A",VLOOKUP(F4,F11数据库!C:AA,11,0),J4="B",VLOOKUP(F4,F11数据库!C:AA,17,0),J4="C",VLOOKUP(F4,F11数据库!C:AA,23,0))*C4</f>
        <v>#N/A</v>
      </c>
      <c r="W4" s="18" t="e" cm="1">
        <f t="array" ref="W4">_xlfn.IFS(J4="A",VLOOKUP(F4,F11数据库!C:AA,12,0),J4="B",VLOOKUP(F4,F11数据库!C:AA,18,0),J4="C",VLOOKUP(F4,F11数据库!C:AA,24,0))</f>
        <v>#N/A</v>
      </c>
      <c r="X4" s="18" t="e" cm="1">
        <f t="array" ref="X4">_xlfn.IFS(J4="A",VLOOKUP(F4,F11数据库!C:AA,13,0),J4="B",VLOOKUP(F4,F11数据库!C:AA,19,0),J4="C",VLOOKUP(F4,F11数据库!C:AA,25,0))</f>
        <v>#N/A</v>
      </c>
      <c r="Y4" s="18"/>
    </row>
    <row r="5" spans="1:25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e">
        <f t="shared" si="2"/>
        <v>#VALUE!</v>
      </c>
      <c r="I5" s="18" t="e">
        <f t="shared" si="3"/>
        <v>#VALUE!</v>
      </c>
      <c r="J5" s="18" t="str">
        <f t="shared" si="4"/>
        <v/>
      </c>
      <c r="K5" s="18" t="str">
        <f t="shared" si="5"/>
        <v/>
      </c>
      <c r="L5" s="18" t="str">
        <f t="shared" si="6"/>
        <v/>
      </c>
      <c r="M5" s="18" t="str">
        <f t="shared" si="7"/>
        <v/>
      </c>
      <c r="N5" s="18" t="e">
        <f>VLOOKUP(F5,F11数据库!C:AA,3,0)</f>
        <v>#VALUE!</v>
      </c>
      <c r="O5" s="18" t="e">
        <f t="shared" si="8"/>
        <v>#VALUE!</v>
      </c>
      <c r="P5" s="19" t="e">
        <f t="shared" si="9"/>
        <v>#VALUE!</v>
      </c>
      <c r="Q5" s="18" t="e">
        <f>VLOOKUP(F5,F11数据库!C:AA,4,0)</f>
        <v>#VALUE!</v>
      </c>
      <c r="R5" s="18" t="e">
        <f>VLOOKUP(G5,F11数据库!AC:AD,2,0)</f>
        <v>#N/A</v>
      </c>
      <c r="S5" s="18"/>
      <c r="T5" s="18" t="e" cm="1">
        <f t="array" ref="T5">_xlfn.IFS(J5="A",VLOOKUP(F5,F11数据库!C:AA,7,0),J5="B",VLOOKUP(F5,F11数据库!C:AA,15,0),J5="C",VLOOKUP(F5,F11数据库!C:AA,21,0))</f>
        <v>#N/A</v>
      </c>
      <c r="U5" s="18" t="e" cm="1">
        <f t="array" ref="U5">_xlfn.IFS(J5="A",VLOOKUP(F5,F11数据库!C:AA,8,0),J5="B",VLOOKUP(F5,F11数据库!C:AA,16,0),J5="C",VLOOKUP(F5,F11数据库!C:AA,22,0))</f>
        <v>#N/A</v>
      </c>
      <c r="V5" s="19" t="e" cm="1">
        <f t="array" ref="V5">_xlfn.IFS(J5="A",VLOOKUP(F5,F11数据库!C:AA,11,0),J5="B",VLOOKUP(F5,F11数据库!C:AA,17,0),J5="C",VLOOKUP(F5,F11数据库!C:AA,23,0))*C5</f>
        <v>#N/A</v>
      </c>
      <c r="W5" s="18" t="e" cm="1">
        <f t="array" ref="W5">_xlfn.IFS(J5="A",VLOOKUP(F5,F11数据库!C:AA,12,0),J5="B",VLOOKUP(F5,F11数据库!C:AA,18,0),J5="C",VLOOKUP(F5,F11数据库!C:AA,24,0))</f>
        <v>#N/A</v>
      </c>
      <c r="X5" s="18" t="e" cm="1">
        <f t="array" ref="X5">_xlfn.IFS(J5="A",VLOOKUP(F5,F11数据库!C:AA,13,0),J5="B",VLOOKUP(F5,F11数据库!C:AA,19,0),J5="C",VLOOKUP(F5,F11数据库!C:AA,25,0))</f>
        <v>#N/A</v>
      </c>
      <c r="Y5" s="18"/>
    </row>
    <row r="6" spans="1:25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e">
        <f t="shared" si="2"/>
        <v>#VALUE!</v>
      </c>
      <c r="I6" s="18" t="e">
        <f t="shared" si="3"/>
        <v>#VALUE!</v>
      </c>
      <c r="J6" s="18" t="str">
        <f t="shared" si="4"/>
        <v/>
      </c>
      <c r="K6" s="18" t="str">
        <f t="shared" si="5"/>
        <v/>
      </c>
      <c r="L6" s="18" t="str">
        <f t="shared" si="6"/>
        <v/>
      </c>
      <c r="M6" s="18" t="str">
        <f t="shared" si="7"/>
        <v/>
      </c>
      <c r="N6" s="18" t="e">
        <f>VLOOKUP(F6,F11数据库!C:AA,3,0)</f>
        <v>#VALUE!</v>
      </c>
      <c r="O6" s="18" t="e">
        <f t="shared" si="8"/>
        <v>#VALUE!</v>
      </c>
      <c r="P6" s="19" t="e">
        <f t="shared" si="9"/>
        <v>#VALUE!</v>
      </c>
      <c r="Q6" s="18" t="e">
        <f>VLOOKUP(F6,F11数据库!C:AA,4,0)</f>
        <v>#VALUE!</v>
      </c>
      <c r="R6" s="18" t="e">
        <f>VLOOKUP(G6,F11数据库!AC:AD,2,0)</f>
        <v>#N/A</v>
      </c>
      <c r="S6" s="18"/>
      <c r="T6" s="18" t="e" cm="1">
        <f t="array" ref="T6">_xlfn.IFS(J6="A",VLOOKUP(F6,F11数据库!C:AA,7,0),J6="B",VLOOKUP(F6,F11数据库!C:AA,15,0),J6="C",VLOOKUP(F6,F11数据库!C:AA,21,0))</f>
        <v>#N/A</v>
      </c>
      <c r="U6" s="18" t="e" cm="1">
        <f t="array" ref="U6">_xlfn.IFS(J6="A",VLOOKUP(F6,F11数据库!C:AA,8,0),J6="B",VLOOKUP(F6,F11数据库!C:AA,16,0),J6="C",VLOOKUP(F6,F11数据库!C:AA,22,0))</f>
        <v>#N/A</v>
      </c>
      <c r="V6" s="19" t="e" cm="1">
        <f t="array" ref="V6">_xlfn.IFS(J6="A",VLOOKUP(F6,F11数据库!C:AA,11,0),J6="B",VLOOKUP(F6,F11数据库!C:AA,17,0),J6="C",VLOOKUP(F6,F11数据库!C:AA,23,0))*C6</f>
        <v>#N/A</v>
      </c>
      <c r="W6" s="18" t="e" cm="1">
        <f t="array" ref="W6">_xlfn.IFS(J6="A",VLOOKUP(F6,F11数据库!C:AA,12,0),J6="B",VLOOKUP(F6,F11数据库!C:AA,18,0),J6="C",VLOOKUP(F6,F11数据库!C:AA,24,0))</f>
        <v>#N/A</v>
      </c>
      <c r="X6" s="18" t="e" cm="1">
        <f t="array" ref="X6">_xlfn.IFS(J6="A",VLOOKUP(F6,F11数据库!C:AA,13,0),J6="B",VLOOKUP(F6,F11数据库!C:AA,19,0),J6="C",VLOOKUP(F6,F11数据库!C:AA,25,0))</f>
        <v>#N/A</v>
      </c>
      <c r="Y6" s="18"/>
    </row>
    <row r="7" spans="1:25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e">
        <f t="shared" si="2"/>
        <v>#VALUE!</v>
      </c>
      <c r="I7" s="18" t="e">
        <f t="shared" si="3"/>
        <v>#VALUE!</v>
      </c>
      <c r="J7" s="18" t="str">
        <f t="shared" si="4"/>
        <v/>
      </c>
      <c r="K7" s="18" t="str">
        <f t="shared" si="5"/>
        <v/>
      </c>
      <c r="L7" s="18" t="str">
        <f t="shared" si="6"/>
        <v/>
      </c>
      <c r="M7" s="18" t="str">
        <f t="shared" si="7"/>
        <v/>
      </c>
      <c r="N7" s="18" t="e">
        <f>VLOOKUP(F7,F11数据库!C:AA,3,0)</f>
        <v>#VALUE!</v>
      </c>
      <c r="O7" s="18" t="e">
        <f t="shared" si="8"/>
        <v>#VALUE!</v>
      </c>
      <c r="P7" s="19" t="e">
        <f t="shared" si="9"/>
        <v>#VALUE!</v>
      </c>
      <c r="Q7" s="18" t="e">
        <f>VLOOKUP(F7,F11数据库!C:AA,4,0)</f>
        <v>#VALUE!</v>
      </c>
      <c r="R7" s="18" t="e">
        <f>VLOOKUP(G7,F11数据库!AC:AD,2,0)</f>
        <v>#N/A</v>
      </c>
      <c r="S7" s="18"/>
      <c r="T7" s="18" t="e" cm="1">
        <f t="array" ref="T7">_xlfn.IFS(J7="A",VLOOKUP(F7,F11数据库!C:AA,7,0),J7="B",VLOOKUP(F7,F11数据库!C:AA,15,0),J7="C",VLOOKUP(F7,F11数据库!C:AA,21,0))</f>
        <v>#N/A</v>
      </c>
      <c r="U7" s="18" t="e" cm="1">
        <f t="array" ref="U7">_xlfn.IFS(J7="A",VLOOKUP(F7,F11数据库!C:AA,8,0),J7="B",VLOOKUP(F7,F11数据库!C:AA,16,0),J7="C",VLOOKUP(F7,F11数据库!C:AA,22,0))</f>
        <v>#N/A</v>
      </c>
      <c r="V7" s="19" t="e" cm="1">
        <f t="array" ref="V7">_xlfn.IFS(J7="A",VLOOKUP(F7,F11数据库!C:AA,11,0),J7="B",VLOOKUP(F7,F11数据库!C:AA,17,0),J7="C",VLOOKUP(F7,F11数据库!C:AA,23,0))*C7</f>
        <v>#N/A</v>
      </c>
      <c r="W7" s="18" t="e" cm="1">
        <f t="array" ref="W7">_xlfn.IFS(J7="A",VLOOKUP(F7,F11数据库!C:AA,12,0),J7="B",VLOOKUP(F7,F11数据库!C:AA,18,0),J7="C",VLOOKUP(F7,F11数据库!C:AA,24,0))</f>
        <v>#N/A</v>
      </c>
      <c r="X7" s="18" t="e" cm="1">
        <f t="array" ref="X7">_xlfn.IFS(J7="A",VLOOKUP(F7,F11数据库!C:AA,13,0),J7="B",VLOOKUP(F7,F11数据库!C:AA,19,0),J7="C",VLOOKUP(F7,F11数据库!C:AA,25,0))</f>
        <v>#N/A</v>
      </c>
      <c r="Y7" s="18"/>
    </row>
    <row r="8" spans="1:25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e">
        <f t="shared" si="2"/>
        <v>#VALUE!</v>
      </c>
      <c r="I8" s="18" t="e">
        <f t="shared" si="3"/>
        <v>#VALUE!</v>
      </c>
      <c r="J8" s="18" t="str">
        <f t="shared" si="4"/>
        <v/>
      </c>
      <c r="K8" s="18" t="str">
        <f t="shared" si="5"/>
        <v/>
      </c>
      <c r="L8" s="18" t="str">
        <f t="shared" si="6"/>
        <v/>
      </c>
      <c r="M8" s="18" t="str">
        <f t="shared" si="7"/>
        <v/>
      </c>
      <c r="N8" s="18" t="e">
        <f>VLOOKUP(F8,F11数据库!C:AA,3,0)</f>
        <v>#VALUE!</v>
      </c>
      <c r="O8" s="18" t="e">
        <f t="shared" si="8"/>
        <v>#VALUE!</v>
      </c>
      <c r="P8" s="19" t="e">
        <f t="shared" si="9"/>
        <v>#VALUE!</v>
      </c>
      <c r="Q8" s="18" t="e">
        <f>VLOOKUP(F8,F11数据库!C:AA,4,0)</f>
        <v>#VALUE!</v>
      </c>
      <c r="R8" s="18" t="e">
        <f>VLOOKUP(G8,F11数据库!AC:AD,2,0)</f>
        <v>#N/A</v>
      </c>
      <c r="S8" s="18"/>
      <c r="T8" s="18" t="e" cm="1">
        <f t="array" ref="T8">_xlfn.IFS(J8="A",VLOOKUP(F8,F11数据库!C:AA,7,0),J8="B",VLOOKUP(F8,F11数据库!C:AA,15,0),J8="C",VLOOKUP(F8,F11数据库!C:AA,21,0))</f>
        <v>#N/A</v>
      </c>
      <c r="U8" s="18" t="e" cm="1">
        <f t="array" ref="U8">_xlfn.IFS(J8="A",VLOOKUP(F8,F11数据库!C:AA,8,0),J8="B",VLOOKUP(F8,F11数据库!C:AA,16,0),J8="C",VLOOKUP(F8,F11数据库!C:AA,22,0))</f>
        <v>#N/A</v>
      </c>
      <c r="V8" s="19" t="e" cm="1">
        <f t="array" ref="V8">_xlfn.IFS(J8="A",VLOOKUP(F8,F11数据库!C:AA,11,0),J8="B",VLOOKUP(F8,F11数据库!C:AA,17,0),J8="C",VLOOKUP(F8,F11数据库!C:AA,23,0))*C8</f>
        <v>#N/A</v>
      </c>
      <c r="W8" s="18" t="e" cm="1">
        <f t="array" ref="W8">_xlfn.IFS(J8="A",VLOOKUP(F8,F11数据库!C:AA,12,0),J8="B",VLOOKUP(F8,F11数据库!C:AA,18,0),J8="C",VLOOKUP(F8,F11数据库!C:AA,24,0))</f>
        <v>#N/A</v>
      </c>
      <c r="X8" s="18" t="e" cm="1">
        <f t="array" ref="X8">_xlfn.IFS(J8="A",VLOOKUP(F8,F11数据库!C:AA,13,0),J8="B",VLOOKUP(F8,F11数据库!C:AA,19,0),J8="C",VLOOKUP(F8,F11数据库!C:AA,25,0))</f>
        <v>#N/A</v>
      </c>
      <c r="Y8" s="18"/>
    </row>
    <row r="9" spans="1:25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e">
        <f t="shared" si="2"/>
        <v>#VALUE!</v>
      </c>
      <c r="I9" s="18" t="e">
        <f t="shared" si="3"/>
        <v>#VALUE!</v>
      </c>
      <c r="J9" s="18" t="str">
        <f t="shared" si="4"/>
        <v/>
      </c>
      <c r="K9" s="18" t="str">
        <f t="shared" si="5"/>
        <v/>
      </c>
      <c r="L9" s="18" t="str">
        <f t="shared" si="6"/>
        <v/>
      </c>
      <c r="M9" s="18" t="str">
        <f t="shared" si="7"/>
        <v/>
      </c>
      <c r="N9" s="18" t="e">
        <f>VLOOKUP(F9,F11数据库!C:AA,3,0)</f>
        <v>#VALUE!</v>
      </c>
      <c r="O9" s="18" t="e">
        <f t="shared" si="8"/>
        <v>#VALUE!</v>
      </c>
      <c r="P9" s="19" t="e">
        <f t="shared" si="9"/>
        <v>#VALUE!</v>
      </c>
      <c r="Q9" s="18" t="e">
        <f>VLOOKUP(F9,F11数据库!C:AA,4,0)</f>
        <v>#VALUE!</v>
      </c>
      <c r="R9" s="18" t="e">
        <f>VLOOKUP(G9,F11数据库!AC:AD,2,0)</f>
        <v>#N/A</v>
      </c>
      <c r="S9" s="18"/>
      <c r="T9" s="18" t="e" cm="1">
        <f t="array" ref="T9">_xlfn.IFS(J9="A",VLOOKUP(F9,F11数据库!C:AA,7,0),J9="B",VLOOKUP(F9,F11数据库!C:AA,15,0),J9="C",VLOOKUP(F9,F11数据库!C:AA,21,0))</f>
        <v>#N/A</v>
      </c>
      <c r="U9" s="18" t="e" cm="1">
        <f t="array" ref="U9">_xlfn.IFS(J9="A",VLOOKUP(F9,F11数据库!C:AA,8,0),J9="B",VLOOKUP(F9,F11数据库!C:AA,16,0),J9="C",VLOOKUP(F9,F11数据库!C:AA,22,0))</f>
        <v>#N/A</v>
      </c>
      <c r="V9" s="19" t="e" cm="1">
        <f t="array" ref="V9">_xlfn.IFS(J9="A",VLOOKUP(F9,F11数据库!C:AA,11,0),J9="B",VLOOKUP(F9,F11数据库!C:AA,17,0),J9="C",VLOOKUP(F9,F11数据库!C:AA,23,0))*C9</f>
        <v>#N/A</v>
      </c>
      <c r="W9" s="18" t="e" cm="1">
        <f t="array" ref="W9">_xlfn.IFS(J9="A",VLOOKUP(F9,F11数据库!C:AA,12,0),J9="B",VLOOKUP(F9,F11数据库!C:AA,18,0),J9="C",VLOOKUP(F9,F11数据库!C:AA,24,0))</f>
        <v>#N/A</v>
      </c>
      <c r="X9" s="18" t="e" cm="1">
        <f t="array" ref="X9">_xlfn.IFS(J9="A",VLOOKUP(F9,F11数据库!C:AA,13,0),J9="B",VLOOKUP(F9,F11数据库!C:AA,19,0),J9="C",VLOOKUP(F9,F11数据库!C:AA,25,0))</f>
        <v>#N/A</v>
      </c>
      <c r="Y9" s="18"/>
    </row>
    <row r="10" spans="1:25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e">
        <f t="shared" si="2"/>
        <v>#VALUE!</v>
      </c>
      <c r="I10" s="18" t="e">
        <f t="shared" si="3"/>
        <v>#VALUE!</v>
      </c>
      <c r="J10" s="18" t="str">
        <f t="shared" si="4"/>
        <v/>
      </c>
      <c r="K10" s="18" t="str">
        <f t="shared" si="5"/>
        <v/>
      </c>
      <c r="L10" s="18" t="str">
        <f t="shared" si="6"/>
        <v/>
      </c>
      <c r="M10" s="18" t="str">
        <f t="shared" si="7"/>
        <v/>
      </c>
      <c r="N10" s="18" t="e">
        <f>VLOOKUP(F10,F11数据库!C:AA,3,0)</f>
        <v>#VALUE!</v>
      </c>
      <c r="O10" s="18" t="e">
        <f t="shared" si="8"/>
        <v>#VALUE!</v>
      </c>
      <c r="P10" s="19" t="e">
        <f t="shared" si="9"/>
        <v>#VALUE!</v>
      </c>
      <c r="Q10" s="18" t="e">
        <f>VLOOKUP(F10,F11数据库!C:AA,4,0)</f>
        <v>#VALUE!</v>
      </c>
      <c r="R10" s="18" t="e">
        <f>VLOOKUP(G10,F11数据库!AC:AD,2,0)</f>
        <v>#N/A</v>
      </c>
      <c r="S10" s="18"/>
      <c r="T10" s="18" t="e" cm="1">
        <f t="array" ref="T10">_xlfn.IFS(J10="A",VLOOKUP(F10,F11数据库!C:AA,7,0),J10="B",VLOOKUP(F10,F11数据库!C:AA,15,0),J10="C",VLOOKUP(F10,F11数据库!C:AA,21,0))</f>
        <v>#N/A</v>
      </c>
      <c r="U10" s="18" t="e" cm="1">
        <f t="array" ref="U10">_xlfn.IFS(J10="A",VLOOKUP(F10,F11数据库!C:AA,8,0),J10="B",VLOOKUP(F10,F11数据库!C:AA,16,0),J10="C",VLOOKUP(F10,F11数据库!C:AA,22,0))</f>
        <v>#N/A</v>
      </c>
      <c r="V10" s="19" t="e" cm="1">
        <f t="array" ref="V10">_xlfn.IFS(J10="A",VLOOKUP(F10,F11数据库!C:AA,11,0),J10="B",VLOOKUP(F10,F11数据库!C:AA,17,0),J10="C",VLOOKUP(F10,F11数据库!C:AA,23,0))*C10</f>
        <v>#N/A</v>
      </c>
      <c r="W10" s="18" t="e" cm="1">
        <f t="array" ref="W10">_xlfn.IFS(J10="A",VLOOKUP(F10,F11数据库!C:AA,12,0),J10="B",VLOOKUP(F10,F11数据库!C:AA,18,0),J10="C",VLOOKUP(F10,F11数据库!C:AA,24,0))</f>
        <v>#N/A</v>
      </c>
      <c r="X10" s="18" t="e" cm="1">
        <f t="array" ref="X10">_xlfn.IFS(J10="A",VLOOKUP(F10,F11数据库!C:AA,13,0),J10="B",VLOOKUP(F10,F11数据库!C:AA,19,0),J10="C",VLOOKUP(F10,F11数据库!C:AA,25,0))</f>
        <v>#N/A</v>
      </c>
      <c r="Y10" s="18"/>
    </row>
    <row r="11" spans="1:25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e">
        <f t="shared" si="2"/>
        <v>#VALUE!</v>
      </c>
      <c r="I11" s="18" t="e">
        <f t="shared" si="3"/>
        <v>#VALUE!</v>
      </c>
      <c r="J11" s="18" t="str">
        <f t="shared" si="4"/>
        <v/>
      </c>
      <c r="K11" s="18" t="str">
        <f t="shared" si="5"/>
        <v/>
      </c>
      <c r="L11" s="18" t="str">
        <f t="shared" si="6"/>
        <v/>
      </c>
      <c r="M11" s="18" t="str">
        <f t="shared" si="7"/>
        <v/>
      </c>
      <c r="N11" s="18" t="e">
        <f>VLOOKUP(F11,F11数据库!C:AA,3,0)</f>
        <v>#VALUE!</v>
      </c>
      <c r="O11" s="18" t="e">
        <f t="shared" si="8"/>
        <v>#VALUE!</v>
      </c>
      <c r="P11" s="19" t="e">
        <f t="shared" si="9"/>
        <v>#VALUE!</v>
      </c>
      <c r="Q11" s="18" t="e">
        <f>VLOOKUP(F11,F11数据库!C:AA,4,0)</f>
        <v>#VALUE!</v>
      </c>
      <c r="R11" s="18" t="e">
        <f>VLOOKUP(G11,F11数据库!AC:AD,2,0)</f>
        <v>#N/A</v>
      </c>
      <c r="S11" s="18"/>
      <c r="T11" s="18" t="e" cm="1">
        <f t="array" ref="T11">_xlfn.IFS(J11="A",VLOOKUP(F11,F11数据库!C:AA,7,0),J11="B",VLOOKUP(F11,F11数据库!C:AA,15,0),J11="C",VLOOKUP(F11,F11数据库!C:AA,21,0))</f>
        <v>#N/A</v>
      </c>
      <c r="U11" s="18" t="e" cm="1">
        <f t="array" ref="U11">_xlfn.IFS(J11="A",VLOOKUP(F11,F11数据库!C:AA,8,0),J11="B",VLOOKUP(F11,F11数据库!C:AA,16,0),J11="C",VLOOKUP(F11,F11数据库!C:AA,22,0))</f>
        <v>#N/A</v>
      </c>
      <c r="V11" s="19" t="e" cm="1">
        <f t="array" ref="V11">_xlfn.IFS(J11="A",VLOOKUP(F11,F11数据库!C:AA,11,0),J11="B",VLOOKUP(F11,F11数据库!C:AA,17,0),J11="C",VLOOKUP(F11,F11数据库!C:AA,23,0))*C11</f>
        <v>#N/A</v>
      </c>
      <c r="W11" s="18" t="e" cm="1">
        <f t="array" ref="W11">_xlfn.IFS(J11="A",VLOOKUP(F11,F11数据库!C:AA,12,0),J11="B",VLOOKUP(F11,F11数据库!C:AA,18,0),J11="C",VLOOKUP(F11,F11数据库!C:AA,24,0))</f>
        <v>#N/A</v>
      </c>
      <c r="X11" s="18" t="e" cm="1">
        <f t="array" ref="X11">_xlfn.IFS(J11="A",VLOOKUP(F11,F11数据库!C:AA,13,0),J11="B",VLOOKUP(F11,F11数据库!C:AA,19,0),J11="C",VLOOKUP(F11,F11数据库!C:AA,25,0))</f>
        <v>#N/A</v>
      </c>
      <c r="Y11" s="18"/>
    </row>
    <row r="12" spans="1:25" x14ac:dyDescent="0.25">
      <c r="A12" s="22"/>
      <c r="B12" s="3"/>
      <c r="C12" s="3"/>
      <c r="D12" s="3"/>
      <c r="E12" s="18" t="e">
        <f t="shared" ref="E12:E75" si="10">VALUE(TRIM(MID(SUBSTITUTE($B12,"-",REPT(" ",99)),COLUMN(B12)*99-98,99)))</f>
        <v>#VALUE!</v>
      </c>
      <c r="F12" s="18" t="e">
        <f t="shared" ref="F12:F75" si="11">VALUE(TRIM(MID(SUBSTITUTE($B12,"-",REPT(" ",99)),COLUMN(C12)*99-98,99)))</f>
        <v>#VALUE!</v>
      </c>
      <c r="G12" s="18" t="str">
        <f t="shared" ref="G12:G75" si="12">TRIM(MID(SUBSTITUTE($B12,"-",REPT(" ",99)),COLUMN(D12)*99-98,99))</f>
        <v/>
      </c>
      <c r="H12" s="18" t="e">
        <f t="shared" ref="H12:H75" si="13">VALUE(TRIM(MID(SUBSTITUTE($B12,"-",REPT(" ",99)),COLUMN(E12)*99-98,99)))</f>
        <v>#VALUE!</v>
      </c>
      <c r="I12" s="18" t="e">
        <f t="shared" ref="I12:I75" si="14">VALUE(TRIM(MID(SUBSTITUTE($B12,"-",REPT(" ",99)),COLUMN(F12)*99-98,99)))</f>
        <v>#VALUE!</v>
      </c>
      <c r="J12" s="18" t="str">
        <f t="shared" ref="J12:J75" si="15">(TRIM(MID(SUBSTITUTE($B12,"-",REPT(" ",99)),COLUMN(G12)*99-98,99)))</f>
        <v/>
      </c>
      <c r="K12" s="18" t="str">
        <f t="shared" ref="K12:K75" si="16">(TRIM(MID(SUBSTITUTE($B12,"-",REPT(" ",99)),COLUMN(H12)*99-98,99)))</f>
        <v/>
      </c>
      <c r="L12" s="18" t="str">
        <f t="shared" ref="L12:L75" si="17">(TRIM(MID(SUBSTITUTE($B12,"-",REPT(" ",99)),COLUMN(I12)*99-98,99)))</f>
        <v/>
      </c>
      <c r="M12" s="18" t="str">
        <f t="shared" ref="M12:M75" si="18">(TRIM(MID(SUBSTITUTE($B12,"-",REPT(" ",99)),COLUMN(J12)*99-98,99)))</f>
        <v/>
      </c>
      <c r="N12" s="18" t="e">
        <f>VLOOKUP(F12,F11数据库!C:AA,3,0)</f>
        <v>#VALUE!</v>
      </c>
      <c r="O12" s="18" t="e">
        <f t="shared" ref="O12:O75" si="19">"DN"&amp;F12</f>
        <v>#VALUE!</v>
      </c>
      <c r="P12" s="19" t="e">
        <f t="shared" ref="P12:P75" si="20">(H12/1000)*C12</f>
        <v>#VALUE!</v>
      </c>
      <c r="Q12" s="18" t="e">
        <f>VLOOKUP(F12,F11数据库!C:AA,4,0)</f>
        <v>#VALUE!</v>
      </c>
      <c r="R12" s="18" t="e">
        <f>VLOOKUP(G12,F11数据库!AC:AD,2,0)</f>
        <v>#N/A</v>
      </c>
      <c r="S12" s="18"/>
      <c r="T12" s="18" t="e" cm="1">
        <f t="array" ref="T12">_xlfn.IFS(J12="A",VLOOKUP(F12,F11数据库!C:AA,7,0),J12="B",VLOOKUP(F12,F11数据库!C:AA,15,0),J12="C",VLOOKUP(F12,F11数据库!C:AA,21,0))</f>
        <v>#N/A</v>
      </c>
      <c r="U12" s="18" t="e" cm="1">
        <f t="array" ref="U12">_xlfn.IFS(J12="A",VLOOKUP(F12,F11数据库!C:AA,8,0),J12="B",VLOOKUP(F12,F11数据库!C:AA,16,0),J12="C",VLOOKUP(F12,F11数据库!C:AA,22,0))</f>
        <v>#N/A</v>
      </c>
      <c r="V12" s="19" t="e" cm="1">
        <f t="array" ref="V12">_xlfn.IFS(J12="A",VLOOKUP(F12,F11数据库!C:AA,11,0),J12="B",VLOOKUP(F12,F11数据库!C:AA,17,0),J12="C",VLOOKUP(F12,F11数据库!C:AA,23,0))*C12</f>
        <v>#N/A</v>
      </c>
      <c r="W12" s="18" t="e" cm="1">
        <f t="array" ref="W12">_xlfn.IFS(J12="A",VLOOKUP(F12,F11数据库!C:AA,12,0),J12="B",VLOOKUP(F12,F11数据库!C:AA,18,0),J12="C",VLOOKUP(F12,F11数据库!C:AA,24,0))</f>
        <v>#N/A</v>
      </c>
      <c r="X12" s="18" t="e" cm="1">
        <f t="array" ref="X12">_xlfn.IFS(J12="A",VLOOKUP(F12,F11数据库!C:AA,13,0),J12="B",VLOOKUP(F12,F11数据库!C:AA,19,0),J12="C",VLOOKUP(F12,F11数据库!C:AA,25,0))</f>
        <v>#N/A</v>
      </c>
      <c r="Y12" s="18"/>
    </row>
    <row r="13" spans="1:25" x14ac:dyDescent="0.25">
      <c r="A13" s="22"/>
      <c r="B13" s="3"/>
      <c r="C13" s="3"/>
      <c r="D13" s="3"/>
      <c r="E13" s="18" t="e">
        <f t="shared" si="10"/>
        <v>#VALUE!</v>
      </c>
      <c r="F13" s="18" t="e">
        <f t="shared" si="11"/>
        <v>#VALUE!</v>
      </c>
      <c r="G13" s="18" t="str">
        <f t="shared" si="12"/>
        <v/>
      </c>
      <c r="H13" s="18" t="e">
        <f t="shared" si="13"/>
        <v>#VALUE!</v>
      </c>
      <c r="I13" s="18" t="e">
        <f t="shared" si="14"/>
        <v>#VALUE!</v>
      </c>
      <c r="J13" s="18" t="str">
        <f t="shared" si="15"/>
        <v/>
      </c>
      <c r="K13" s="18" t="str">
        <f t="shared" si="16"/>
        <v/>
      </c>
      <c r="L13" s="18" t="str">
        <f t="shared" si="17"/>
        <v/>
      </c>
      <c r="M13" s="18" t="str">
        <f t="shared" si="18"/>
        <v/>
      </c>
      <c r="N13" s="18" t="e">
        <f>VLOOKUP(F13,F11数据库!C:AA,3,0)</f>
        <v>#VALUE!</v>
      </c>
      <c r="O13" s="18" t="e">
        <f t="shared" si="19"/>
        <v>#VALUE!</v>
      </c>
      <c r="P13" s="19" t="e">
        <f t="shared" si="20"/>
        <v>#VALUE!</v>
      </c>
      <c r="Q13" s="18" t="e">
        <f>VLOOKUP(F13,F11数据库!C:AA,4,0)</f>
        <v>#VALUE!</v>
      </c>
      <c r="R13" s="18" t="e">
        <f>VLOOKUP(G13,F11数据库!AC:AD,2,0)</f>
        <v>#N/A</v>
      </c>
      <c r="S13" s="18"/>
      <c r="T13" s="18" t="e" cm="1">
        <f t="array" ref="T13">_xlfn.IFS(J13="A",VLOOKUP(F13,F11数据库!C:AA,7,0),J13="B",VLOOKUP(F13,F11数据库!C:AA,15,0),J13="C",VLOOKUP(F13,F11数据库!C:AA,21,0))</f>
        <v>#N/A</v>
      </c>
      <c r="U13" s="18" t="e" cm="1">
        <f t="array" ref="U13">_xlfn.IFS(J13="A",VLOOKUP(F13,F11数据库!C:AA,8,0),J13="B",VLOOKUP(F13,F11数据库!C:AA,16,0),J13="C",VLOOKUP(F13,F11数据库!C:AA,22,0))</f>
        <v>#N/A</v>
      </c>
      <c r="V13" s="19" t="e" cm="1">
        <f t="array" ref="V13">_xlfn.IFS(J13="A",VLOOKUP(F13,F11数据库!C:AA,11,0),J13="B",VLOOKUP(F13,F11数据库!C:AA,17,0),J13="C",VLOOKUP(F13,F11数据库!C:AA,23,0))*C13</f>
        <v>#N/A</v>
      </c>
      <c r="W13" s="18" t="e" cm="1">
        <f t="array" ref="W13">_xlfn.IFS(J13="A",VLOOKUP(F13,F11数据库!C:AA,12,0),J13="B",VLOOKUP(F13,F11数据库!C:AA,18,0),J13="C",VLOOKUP(F13,F11数据库!C:AA,24,0))</f>
        <v>#N/A</v>
      </c>
      <c r="X13" s="18" t="e" cm="1">
        <f t="array" ref="X13">_xlfn.IFS(J13="A",VLOOKUP(F13,F11数据库!C:AA,13,0),J13="B",VLOOKUP(F13,F11数据库!C:AA,19,0),J13="C",VLOOKUP(F13,F11数据库!C:AA,25,0))</f>
        <v>#N/A</v>
      </c>
      <c r="Y13" s="18"/>
    </row>
    <row r="14" spans="1:25" x14ac:dyDescent="0.25">
      <c r="A14" s="22"/>
      <c r="B14" s="3"/>
      <c r="C14" s="3"/>
      <c r="D14" s="3"/>
      <c r="E14" s="18" t="e">
        <f t="shared" si="10"/>
        <v>#VALUE!</v>
      </c>
      <c r="F14" s="18" t="e">
        <f t="shared" si="11"/>
        <v>#VALUE!</v>
      </c>
      <c r="G14" s="18" t="str">
        <f t="shared" si="12"/>
        <v/>
      </c>
      <c r="H14" s="18" t="e">
        <f t="shared" si="13"/>
        <v>#VALUE!</v>
      </c>
      <c r="I14" s="18" t="e">
        <f t="shared" si="14"/>
        <v>#VALUE!</v>
      </c>
      <c r="J14" s="18" t="str">
        <f t="shared" si="15"/>
        <v/>
      </c>
      <c r="K14" s="18" t="str">
        <f t="shared" si="16"/>
        <v/>
      </c>
      <c r="L14" s="18" t="str">
        <f t="shared" si="17"/>
        <v/>
      </c>
      <c r="M14" s="18" t="str">
        <f t="shared" si="18"/>
        <v/>
      </c>
      <c r="N14" s="18" t="e">
        <f>VLOOKUP(F14,F11数据库!C:AA,3,0)</f>
        <v>#VALUE!</v>
      </c>
      <c r="O14" s="18" t="e">
        <f t="shared" si="19"/>
        <v>#VALUE!</v>
      </c>
      <c r="P14" s="19" t="e">
        <f t="shared" si="20"/>
        <v>#VALUE!</v>
      </c>
      <c r="Q14" s="18" t="e">
        <f>VLOOKUP(F14,F11数据库!C:AA,4,0)</f>
        <v>#VALUE!</v>
      </c>
      <c r="R14" s="18" t="e">
        <f>VLOOKUP(G14,F11数据库!AC:AD,2,0)</f>
        <v>#N/A</v>
      </c>
      <c r="S14" s="18"/>
      <c r="T14" s="18" t="e" cm="1">
        <f t="array" ref="T14">_xlfn.IFS(J14="A",VLOOKUP(F14,F11数据库!C:AA,7,0),J14="B",VLOOKUP(F14,F11数据库!C:AA,15,0),J14="C",VLOOKUP(F14,F11数据库!C:AA,21,0))</f>
        <v>#N/A</v>
      </c>
      <c r="U14" s="18" t="e" cm="1">
        <f t="array" ref="U14">_xlfn.IFS(J14="A",VLOOKUP(F14,F11数据库!C:AA,8,0),J14="B",VLOOKUP(F14,F11数据库!C:AA,16,0),J14="C",VLOOKUP(F14,F11数据库!C:AA,22,0))</f>
        <v>#N/A</v>
      </c>
      <c r="V14" s="19" t="e" cm="1">
        <f t="array" ref="V14">_xlfn.IFS(J14="A",VLOOKUP(F14,F11数据库!C:AA,11,0),J14="B",VLOOKUP(F14,F11数据库!C:AA,17,0),J14="C",VLOOKUP(F14,F11数据库!C:AA,23,0))*C14</f>
        <v>#N/A</v>
      </c>
      <c r="W14" s="18" t="e" cm="1">
        <f t="array" ref="W14">_xlfn.IFS(J14="A",VLOOKUP(F14,F11数据库!C:AA,12,0),J14="B",VLOOKUP(F14,F11数据库!C:AA,18,0),J14="C",VLOOKUP(F14,F11数据库!C:AA,24,0))</f>
        <v>#N/A</v>
      </c>
      <c r="X14" s="18" t="e" cm="1">
        <f t="array" ref="X14">_xlfn.IFS(J14="A",VLOOKUP(F14,F11数据库!C:AA,13,0),J14="B",VLOOKUP(F14,F11数据库!C:AA,19,0),J14="C",VLOOKUP(F14,F11数据库!C:AA,25,0))</f>
        <v>#N/A</v>
      </c>
      <c r="Y14" s="18"/>
    </row>
    <row r="15" spans="1:25" x14ac:dyDescent="0.25">
      <c r="A15" s="22"/>
      <c r="B15" s="3"/>
      <c r="C15" s="3"/>
      <c r="D15" s="3"/>
      <c r="E15" s="18" t="e">
        <f t="shared" si="10"/>
        <v>#VALUE!</v>
      </c>
      <c r="F15" s="18" t="e">
        <f t="shared" si="11"/>
        <v>#VALUE!</v>
      </c>
      <c r="G15" s="18" t="str">
        <f t="shared" si="12"/>
        <v/>
      </c>
      <c r="H15" s="18" t="e">
        <f t="shared" si="13"/>
        <v>#VALUE!</v>
      </c>
      <c r="I15" s="18" t="e">
        <f t="shared" si="14"/>
        <v>#VALUE!</v>
      </c>
      <c r="J15" s="18" t="str">
        <f t="shared" si="15"/>
        <v/>
      </c>
      <c r="K15" s="18" t="str">
        <f t="shared" si="16"/>
        <v/>
      </c>
      <c r="L15" s="18" t="str">
        <f t="shared" si="17"/>
        <v/>
      </c>
      <c r="M15" s="18" t="str">
        <f t="shared" si="18"/>
        <v/>
      </c>
      <c r="N15" s="18" t="e">
        <f>VLOOKUP(F15,F11数据库!C:AA,3,0)</f>
        <v>#VALUE!</v>
      </c>
      <c r="O15" s="18" t="e">
        <f t="shared" si="19"/>
        <v>#VALUE!</v>
      </c>
      <c r="P15" s="19" t="e">
        <f t="shared" si="20"/>
        <v>#VALUE!</v>
      </c>
      <c r="Q15" s="18" t="e">
        <f>VLOOKUP(F15,F11数据库!C:AA,4,0)</f>
        <v>#VALUE!</v>
      </c>
      <c r="R15" s="18" t="e">
        <f>VLOOKUP(G15,F11数据库!AC:AD,2,0)</f>
        <v>#N/A</v>
      </c>
      <c r="S15" s="18"/>
      <c r="T15" s="18" t="e" cm="1">
        <f t="array" ref="T15">_xlfn.IFS(J15="A",VLOOKUP(F15,F11数据库!C:AA,7,0),J15="B",VLOOKUP(F15,F11数据库!C:AA,15,0),J15="C",VLOOKUP(F15,F11数据库!C:AA,21,0))</f>
        <v>#N/A</v>
      </c>
      <c r="U15" s="18" t="e" cm="1">
        <f t="array" ref="U15">_xlfn.IFS(J15="A",VLOOKUP(F15,F11数据库!C:AA,8,0),J15="B",VLOOKUP(F15,F11数据库!C:AA,16,0),J15="C",VLOOKUP(F15,F11数据库!C:AA,22,0))</f>
        <v>#N/A</v>
      </c>
      <c r="V15" s="19" t="e" cm="1">
        <f t="array" ref="V15">_xlfn.IFS(J15="A",VLOOKUP(F15,F11数据库!C:AA,11,0),J15="B",VLOOKUP(F15,F11数据库!C:AA,17,0),J15="C",VLOOKUP(F15,F11数据库!C:AA,23,0))*C15</f>
        <v>#N/A</v>
      </c>
      <c r="W15" s="18" t="e" cm="1">
        <f t="array" ref="W15">_xlfn.IFS(J15="A",VLOOKUP(F15,F11数据库!C:AA,12,0),J15="B",VLOOKUP(F15,F11数据库!C:AA,18,0),J15="C",VLOOKUP(F15,F11数据库!C:AA,24,0))</f>
        <v>#N/A</v>
      </c>
      <c r="X15" s="18" t="e" cm="1">
        <f t="array" ref="X15">_xlfn.IFS(J15="A",VLOOKUP(F15,F11数据库!C:AA,13,0),J15="B",VLOOKUP(F15,F11数据库!C:AA,19,0),J15="C",VLOOKUP(F15,F11数据库!C:AA,25,0))</f>
        <v>#N/A</v>
      </c>
      <c r="Y15" s="18"/>
    </row>
    <row r="16" spans="1:25" x14ac:dyDescent="0.25">
      <c r="A16" s="22"/>
      <c r="B16" s="3"/>
      <c r="C16" s="3"/>
      <c r="D16" s="3"/>
      <c r="E16" s="18" t="e">
        <f t="shared" si="10"/>
        <v>#VALUE!</v>
      </c>
      <c r="F16" s="18" t="e">
        <f t="shared" si="11"/>
        <v>#VALUE!</v>
      </c>
      <c r="G16" s="18" t="str">
        <f t="shared" si="12"/>
        <v/>
      </c>
      <c r="H16" s="18" t="e">
        <f t="shared" si="13"/>
        <v>#VALUE!</v>
      </c>
      <c r="I16" s="18" t="e">
        <f t="shared" si="14"/>
        <v>#VALUE!</v>
      </c>
      <c r="J16" s="18" t="str">
        <f t="shared" si="15"/>
        <v/>
      </c>
      <c r="K16" s="18" t="str">
        <f t="shared" si="16"/>
        <v/>
      </c>
      <c r="L16" s="18" t="str">
        <f t="shared" si="17"/>
        <v/>
      </c>
      <c r="M16" s="18" t="str">
        <f t="shared" si="18"/>
        <v/>
      </c>
      <c r="N16" s="18" t="e">
        <f>VLOOKUP(F16,F11数据库!C:AA,3,0)</f>
        <v>#VALUE!</v>
      </c>
      <c r="O16" s="18" t="e">
        <f t="shared" si="19"/>
        <v>#VALUE!</v>
      </c>
      <c r="P16" s="19" t="e">
        <f t="shared" si="20"/>
        <v>#VALUE!</v>
      </c>
      <c r="Q16" s="18" t="e">
        <f>VLOOKUP(F16,F11数据库!C:AA,4,0)</f>
        <v>#VALUE!</v>
      </c>
      <c r="R16" s="18" t="e">
        <f>VLOOKUP(G16,F11数据库!AC:AD,2,0)</f>
        <v>#N/A</v>
      </c>
      <c r="S16" s="18"/>
      <c r="T16" s="18" t="e" cm="1">
        <f t="array" ref="T16">_xlfn.IFS(J16="A",VLOOKUP(F16,F11数据库!C:AA,7,0),J16="B",VLOOKUP(F16,F11数据库!C:AA,15,0),J16="C",VLOOKUP(F16,F11数据库!C:AA,21,0))</f>
        <v>#N/A</v>
      </c>
      <c r="U16" s="18" t="e" cm="1">
        <f t="array" ref="U16">_xlfn.IFS(J16="A",VLOOKUP(F16,F11数据库!C:AA,8,0),J16="B",VLOOKUP(F16,F11数据库!C:AA,16,0),J16="C",VLOOKUP(F16,F11数据库!C:AA,22,0))</f>
        <v>#N/A</v>
      </c>
      <c r="V16" s="19" t="e" cm="1">
        <f t="array" ref="V16">_xlfn.IFS(J16="A",VLOOKUP(F16,F11数据库!C:AA,11,0),J16="B",VLOOKUP(F16,F11数据库!C:AA,17,0),J16="C",VLOOKUP(F16,F11数据库!C:AA,23,0))*C16</f>
        <v>#N/A</v>
      </c>
      <c r="W16" s="18" t="e" cm="1">
        <f t="array" ref="W16">_xlfn.IFS(J16="A",VLOOKUP(F16,F11数据库!C:AA,12,0),J16="B",VLOOKUP(F16,F11数据库!C:AA,18,0),J16="C",VLOOKUP(F16,F11数据库!C:AA,24,0))</f>
        <v>#N/A</v>
      </c>
      <c r="X16" s="18" t="e" cm="1">
        <f t="array" ref="X16">_xlfn.IFS(J16="A",VLOOKUP(F16,F11数据库!C:AA,13,0),J16="B",VLOOKUP(F16,F11数据库!C:AA,19,0),J16="C",VLOOKUP(F16,F11数据库!C:AA,25,0))</f>
        <v>#N/A</v>
      </c>
      <c r="Y16" s="18"/>
    </row>
    <row r="17" spans="1:25" x14ac:dyDescent="0.25">
      <c r="A17" s="22"/>
      <c r="B17" s="3"/>
      <c r="C17" s="3"/>
      <c r="D17" s="3"/>
      <c r="E17" s="18" t="e">
        <f t="shared" si="10"/>
        <v>#VALUE!</v>
      </c>
      <c r="F17" s="18" t="e">
        <f t="shared" si="11"/>
        <v>#VALUE!</v>
      </c>
      <c r="G17" s="18" t="str">
        <f t="shared" si="12"/>
        <v/>
      </c>
      <c r="H17" s="18" t="e">
        <f t="shared" si="13"/>
        <v>#VALUE!</v>
      </c>
      <c r="I17" s="18" t="e">
        <f t="shared" si="14"/>
        <v>#VALUE!</v>
      </c>
      <c r="J17" s="18" t="str">
        <f t="shared" si="15"/>
        <v/>
      </c>
      <c r="K17" s="18" t="str">
        <f t="shared" si="16"/>
        <v/>
      </c>
      <c r="L17" s="18" t="str">
        <f t="shared" si="17"/>
        <v/>
      </c>
      <c r="M17" s="18" t="str">
        <f t="shared" si="18"/>
        <v/>
      </c>
      <c r="N17" s="18" t="e">
        <f>VLOOKUP(F17,F11数据库!C:AA,3,0)</f>
        <v>#VALUE!</v>
      </c>
      <c r="O17" s="18" t="e">
        <f t="shared" si="19"/>
        <v>#VALUE!</v>
      </c>
      <c r="P17" s="19" t="e">
        <f t="shared" si="20"/>
        <v>#VALUE!</v>
      </c>
      <c r="Q17" s="18" t="e">
        <f>VLOOKUP(F17,F11数据库!C:AA,4,0)</f>
        <v>#VALUE!</v>
      </c>
      <c r="R17" s="18" t="e">
        <f>VLOOKUP(G17,F11数据库!AC:AD,2,0)</f>
        <v>#N/A</v>
      </c>
      <c r="S17" s="18"/>
      <c r="T17" s="18" t="e" cm="1">
        <f t="array" ref="T17">_xlfn.IFS(J17="A",VLOOKUP(F17,F11数据库!C:AA,7,0),J17="B",VLOOKUP(F17,F11数据库!C:AA,15,0),J17="C",VLOOKUP(F17,F11数据库!C:AA,21,0))</f>
        <v>#N/A</v>
      </c>
      <c r="U17" s="18" t="e" cm="1">
        <f t="array" ref="U17">_xlfn.IFS(J17="A",VLOOKUP(F17,F11数据库!C:AA,8,0),J17="B",VLOOKUP(F17,F11数据库!C:AA,16,0),J17="C",VLOOKUP(F17,F11数据库!C:AA,22,0))</f>
        <v>#N/A</v>
      </c>
      <c r="V17" s="19" t="e" cm="1">
        <f t="array" ref="V17">_xlfn.IFS(J17="A",VLOOKUP(F17,F11数据库!C:AA,11,0),J17="B",VLOOKUP(F17,F11数据库!C:AA,17,0),J17="C",VLOOKUP(F17,F11数据库!C:AA,23,0))*C17</f>
        <v>#N/A</v>
      </c>
      <c r="W17" s="18" t="e" cm="1">
        <f t="array" ref="W17">_xlfn.IFS(J17="A",VLOOKUP(F17,F11数据库!C:AA,12,0),J17="B",VLOOKUP(F17,F11数据库!C:AA,18,0),J17="C",VLOOKUP(F17,F11数据库!C:AA,24,0))</f>
        <v>#N/A</v>
      </c>
      <c r="X17" s="18" t="e" cm="1">
        <f t="array" ref="X17">_xlfn.IFS(J17="A",VLOOKUP(F17,F11数据库!C:AA,13,0),J17="B",VLOOKUP(F17,F11数据库!C:AA,19,0),J17="C",VLOOKUP(F17,F11数据库!C:AA,25,0))</f>
        <v>#N/A</v>
      </c>
      <c r="Y17" s="18"/>
    </row>
    <row r="18" spans="1:25" x14ac:dyDescent="0.25">
      <c r="A18" s="22"/>
      <c r="B18" s="3"/>
      <c r="C18" s="3"/>
      <c r="D18" s="3"/>
      <c r="E18" s="18" t="e">
        <f t="shared" si="10"/>
        <v>#VALUE!</v>
      </c>
      <c r="F18" s="18" t="e">
        <f t="shared" si="11"/>
        <v>#VALUE!</v>
      </c>
      <c r="G18" s="18" t="str">
        <f t="shared" si="12"/>
        <v/>
      </c>
      <c r="H18" s="18" t="e">
        <f t="shared" si="13"/>
        <v>#VALUE!</v>
      </c>
      <c r="I18" s="18" t="e">
        <f t="shared" si="14"/>
        <v>#VALUE!</v>
      </c>
      <c r="J18" s="18" t="str">
        <f t="shared" si="15"/>
        <v/>
      </c>
      <c r="K18" s="18" t="str">
        <f t="shared" si="16"/>
        <v/>
      </c>
      <c r="L18" s="18" t="str">
        <f t="shared" si="17"/>
        <v/>
      </c>
      <c r="M18" s="18" t="str">
        <f t="shared" si="18"/>
        <v/>
      </c>
      <c r="N18" s="18" t="e">
        <f>VLOOKUP(F18,F11数据库!C:AA,3,0)</f>
        <v>#VALUE!</v>
      </c>
      <c r="O18" s="18" t="e">
        <f t="shared" si="19"/>
        <v>#VALUE!</v>
      </c>
      <c r="P18" s="19" t="e">
        <f t="shared" si="20"/>
        <v>#VALUE!</v>
      </c>
      <c r="Q18" s="18" t="e">
        <f>VLOOKUP(F18,F11数据库!C:AA,4,0)</f>
        <v>#VALUE!</v>
      </c>
      <c r="R18" s="18" t="e">
        <f>VLOOKUP(G18,F11数据库!AC:AD,2,0)</f>
        <v>#N/A</v>
      </c>
      <c r="S18" s="18"/>
      <c r="T18" s="18" t="e" cm="1">
        <f t="array" ref="T18">_xlfn.IFS(J18="A",VLOOKUP(F18,F11数据库!C:AA,7,0),J18="B",VLOOKUP(F18,F11数据库!C:AA,15,0),J18="C",VLOOKUP(F18,F11数据库!C:AA,21,0))</f>
        <v>#N/A</v>
      </c>
      <c r="U18" s="18" t="e" cm="1">
        <f t="array" ref="U18">_xlfn.IFS(J18="A",VLOOKUP(F18,F11数据库!C:AA,8,0),J18="B",VLOOKUP(F18,F11数据库!C:AA,16,0),J18="C",VLOOKUP(F18,F11数据库!C:AA,22,0))</f>
        <v>#N/A</v>
      </c>
      <c r="V18" s="19" t="e" cm="1">
        <f t="array" ref="V18">_xlfn.IFS(J18="A",VLOOKUP(F18,F11数据库!C:AA,11,0),J18="B",VLOOKUP(F18,F11数据库!C:AA,17,0),J18="C",VLOOKUP(F18,F11数据库!C:AA,23,0))*C18</f>
        <v>#N/A</v>
      </c>
      <c r="W18" s="18" t="e" cm="1">
        <f t="array" ref="W18">_xlfn.IFS(J18="A",VLOOKUP(F18,F11数据库!C:AA,12,0),J18="B",VLOOKUP(F18,F11数据库!C:AA,18,0),J18="C",VLOOKUP(F18,F11数据库!C:AA,24,0))</f>
        <v>#N/A</v>
      </c>
      <c r="X18" s="18" t="e" cm="1">
        <f t="array" ref="X18">_xlfn.IFS(J18="A",VLOOKUP(F18,F11数据库!C:AA,13,0),J18="B",VLOOKUP(F18,F11数据库!C:AA,19,0),J18="C",VLOOKUP(F18,F11数据库!C:AA,25,0))</f>
        <v>#N/A</v>
      </c>
      <c r="Y18" s="18"/>
    </row>
    <row r="19" spans="1:25" x14ac:dyDescent="0.25">
      <c r="A19" s="22"/>
      <c r="B19" s="3"/>
      <c r="C19" s="3"/>
      <c r="D19" s="3"/>
      <c r="E19" s="18" t="e">
        <f t="shared" si="10"/>
        <v>#VALUE!</v>
      </c>
      <c r="F19" s="18" t="e">
        <f t="shared" si="11"/>
        <v>#VALUE!</v>
      </c>
      <c r="G19" s="18" t="str">
        <f t="shared" si="12"/>
        <v/>
      </c>
      <c r="H19" s="18" t="e">
        <f t="shared" si="13"/>
        <v>#VALUE!</v>
      </c>
      <c r="I19" s="18" t="e">
        <f t="shared" si="14"/>
        <v>#VALUE!</v>
      </c>
      <c r="J19" s="18" t="str">
        <f t="shared" si="15"/>
        <v/>
      </c>
      <c r="K19" s="18" t="str">
        <f t="shared" si="16"/>
        <v/>
      </c>
      <c r="L19" s="18" t="str">
        <f t="shared" si="17"/>
        <v/>
      </c>
      <c r="M19" s="18" t="str">
        <f t="shared" si="18"/>
        <v/>
      </c>
      <c r="N19" s="18" t="e">
        <f>VLOOKUP(F19,F11数据库!C:AA,3,0)</f>
        <v>#VALUE!</v>
      </c>
      <c r="O19" s="18" t="e">
        <f t="shared" si="19"/>
        <v>#VALUE!</v>
      </c>
      <c r="P19" s="19" t="e">
        <f t="shared" si="20"/>
        <v>#VALUE!</v>
      </c>
      <c r="Q19" s="18" t="e">
        <f>VLOOKUP(F19,F11数据库!C:AA,4,0)</f>
        <v>#VALUE!</v>
      </c>
      <c r="R19" s="18" t="e">
        <f>VLOOKUP(G19,F11数据库!AC:AD,2,0)</f>
        <v>#N/A</v>
      </c>
      <c r="S19" s="18"/>
      <c r="T19" s="18" t="e" cm="1">
        <f t="array" ref="T19">_xlfn.IFS(J19="A",VLOOKUP(F19,F11数据库!C:AA,7,0),J19="B",VLOOKUP(F19,F11数据库!C:AA,15,0),J19="C",VLOOKUP(F19,F11数据库!C:AA,21,0))</f>
        <v>#N/A</v>
      </c>
      <c r="U19" s="18" t="e" cm="1">
        <f t="array" ref="U19">_xlfn.IFS(J19="A",VLOOKUP(F19,F11数据库!C:AA,8,0),J19="B",VLOOKUP(F19,F11数据库!C:AA,16,0),J19="C",VLOOKUP(F19,F11数据库!C:AA,22,0))</f>
        <v>#N/A</v>
      </c>
      <c r="V19" s="19" t="e" cm="1">
        <f t="array" ref="V19">_xlfn.IFS(J19="A",VLOOKUP(F19,F11数据库!C:AA,11,0),J19="B",VLOOKUP(F19,F11数据库!C:AA,17,0),J19="C",VLOOKUP(F19,F11数据库!C:AA,23,0))*C19</f>
        <v>#N/A</v>
      </c>
      <c r="W19" s="18" t="e" cm="1">
        <f t="array" ref="W19">_xlfn.IFS(J19="A",VLOOKUP(F19,F11数据库!C:AA,12,0),J19="B",VLOOKUP(F19,F11数据库!C:AA,18,0),J19="C",VLOOKUP(F19,F11数据库!C:AA,24,0))</f>
        <v>#N/A</v>
      </c>
      <c r="X19" s="18" t="e" cm="1">
        <f t="array" ref="X19">_xlfn.IFS(J19="A",VLOOKUP(F19,F11数据库!C:AA,13,0),J19="B",VLOOKUP(F19,F11数据库!C:AA,19,0),J19="C",VLOOKUP(F19,F11数据库!C:AA,25,0))</f>
        <v>#N/A</v>
      </c>
      <c r="Y19" s="18"/>
    </row>
    <row r="20" spans="1:25" x14ac:dyDescent="0.25">
      <c r="A20" s="22"/>
      <c r="B20" s="3"/>
      <c r="C20" s="3"/>
      <c r="D20" s="3"/>
      <c r="E20" s="18" t="e">
        <f t="shared" si="10"/>
        <v>#VALUE!</v>
      </c>
      <c r="F20" s="18" t="e">
        <f t="shared" si="11"/>
        <v>#VALUE!</v>
      </c>
      <c r="G20" s="18" t="str">
        <f t="shared" si="12"/>
        <v/>
      </c>
      <c r="H20" s="18" t="e">
        <f t="shared" si="13"/>
        <v>#VALUE!</v>
      </c>
      <c r="I20" s="18" t="e">
        <f t="shared" si="14"/>
        <v>#VALUE!</v>
      </c>
      <c r="J20" s="18" t="str">
        <f t="shared" si="15"/>
        <v/>
      </c>
      <c r="K20" s="18" t="str">
        <f t="shared" si="16"/>
        <v/>
      </c>
      <c r="L20" s="18" t="str">
        <f t="shared" si="17"/>
        <v/>
      </c>
      <c r="M20" s="18" t="str">
        <f t="shared" si="18"/>
        <v/>
      </c>
      <c r="N20" s="18" t="e">
        <f>VLOOKUP(F20,F11数据库!C:AA,3,0)</f>
        <v>#VALUE!</v>
      </c>
      <c r="O20" s="18" t="e">
        <f t="shared" si="19"/>
        <v>#VALUE!</v>
      </c>
      <c r="P20" s="19" t="e">
        <f t="shared" si="20"/>
        <v>#VALUE!</v>
      </c>
      <c r="Q20" s="18" t="e">
        <f>VLOOKUP(F20,F11数据库!C:AA,4,0)</f>
        <v>#VALUE!</v>
      </c>
      <c r="R20" s="18" t="e">
        <f>VLOOKUP(G20,F11数据库!AC:AD,2,0)</f>
        <v>#N/A</v>
      </c>
      <c r="S20" s="18"/>
      <c r="T20" s="18" t="e" cm="1">
        <f t="array" ref="T20">_xlfn.IFS(J20="A",VLOOKUP(F20,F11数据库!C:AA,7,0),J20="B",VLOOKUP(F20,F11数据库!C:AA,15,0),J20="C",VLOOKUP(F20,F11数据库!C:AA,21,0))</f>
        <v>#N/A</v>
      </c>
      <c r="U20" s="18" t="e" cm="1">
        <f t="array" ref="U20">_xlfn.IFS(J20="A",VLOOKUP(F20,F11数据库!C:AA,8,0),J20="B",VLOOKUP(F20,F11数据库!C:AA,16,0),J20="C",VLOOKUP(F20,F11数据库!C:AA,22,0))</f>
        <v>#N/A</v>
      </c>
      <c r="V20" s="19" t="e" cm="1">
        <f t="array" ref="V20">_xlfn.IFS(J20="A",VLOOKUP(F20,F11数据库!C:AA,11,0),J20="B",VLOOKUP(F20,F11数据库!C:AA,17,0),J20="C",VLOOKUP(F20,F11数据库!C:AA,23,0))*C20</f>
        <v>#N/A</v>
      </c>
      <c r="W20" s="18" t="e" cm="1">
        <f t="array" ref="W20">_xlfn.IFS(J20="A",VLOOKUP(F20,F11数据库!C:AA,12,0),J20="B",VLOOKUP(F20,F11数据库!C:AA,18,0),J20="C",VLOOKUP(F20,F11数据库!C:AA,24,0))</f>
        <v>#N/A</v>
      </c>
      <c r="X20" s="18" t="e" cm="1">
        <f t="array" ref="X20">_xlfn.IFS(J20="A",VLOOKUP(F20,F11数据库!C:AA,13,0),J20="B",VLOOKUP(F20,F11数据库!C:AA,19,0),J20="C",VLOOKUP(F20,F11数据库!C:AA,25,0))</f>
        <v>#N/A</v>
      </c>
      <c r="Y20" s="18"/>
    </row>
    <row r="21" spans="1:25" x14ac:dyDescent="0.25">
      <c r="A21" s="22"/>
      <c r="B21" s="3"/>
      <c r="C21" s="3"/>
      <c r="D21" s="3"/>
      <c r="E21" s="18" t="e">
        <f t="shared" si="10"/>
        <v>#VALUE!</v>
      </c>
      <c r="F21" s="18" t="e">
        <f t="shared" si="11"/>
        <v>#VALUE!</v>
      </c>
      <c r="G21" s="18" t="str">
        <f t="shared" si="12"/>
        <v/>
      </c>
      <c r="H21" s="18" t="e">
        <f t="shared" si="13"/>
        <v>#VALUE!</v>
      </c>
      <c r="I21" s="18" t="e">
        <f t="shared" si="14"/>
        <v>#VALUE!</v>
      </c>
      <c r="J21" s="18" t="str">
        <f t="shared" si="15"/>
        <v/>
      </c>
      <c r="K21" s="18" t="str">
        <f t="shared" si="16"/>
        <v/>
      </c>
      <c r="L21" s="18" t="str">
        <f t="shared" si="17"/>
        <v/>
      </c>
      <c r="M21" s="18" t="str">
        <f t="shared" si="18"/>
        <v/>
      </c>
      <c r="N21" s="18" t="e">
        <f>VLOOKUP(F21,F11数据库!C:AA,3,0)</f>
        <v>#VALUE!</v>
      </c>
      <c r="O21" s="18" t="e">
        <f t="shared" si="19"/>
        <v>#VALUE!</v>
      </c>
      <c r="P21" s="19" t="e">
        <f t="shared" si="20"/>
        <v>#VALUE!</v>
      </c>
      <c r="Q21" s="18" t="e">
        <f>VLOOKUP(F21,F11数据库!C:AA,4,0)</f>
        <v>#VALUE!</v>
      </c>
      <c r="R21" s="18" t="e">
        <f>VLOOKUP(G21,F11数据库!AC:AD,2,0)</f>
        <v>#N/A</v>
      </c>
      <c r="S21" s="18"/>
      <c r="T21" s="18" t="e" cm="1">
        <f t="array" ref="T21">_xlfn.IFS(J21="A",VLOOKUP(F21,F11数据库!C:AA,7,0),J21="B",VLOOKUP(F21,F11数据库!C:AA,15,0),J21="C",VLOOKUP(F21,F11数据库!C:AA,21,0))</f>
        <v>#N/A</v>
      </c>
      <c r="U21" s="18" t="e" cm="1">
        <f t="array" ref="U21">_xlfn.IFS(J21="A",VLOOKUP(F21,F11数据库!C:AA,8,0),J21="B",VLOOKUP(F21,F11数据库!C:AA,16,0),J21="C",VLOOKUP(F21,F11数据库!C:AA,22,0))</f>
        <v>#N/A</v>
      </c>
      <c r="V21" s="19" t="e" cm="1">
        <f t="array" ref="V21">_xlfn.IFS(J21="A",VLOOKUP(F21,F11数据库!C:AA,11,0),J21="B",VLOOKUP(F21,F11数据库!C:AA,17,0),J21="C",VLOOKUP(F21,F11数据库!C:AA,23,0))*C21</f>
        <v>#N/A</v>
      </c>
      <c r="W21" s="18" t="e" cm="1">
        <f t="array" ref="W21">_xlfn.IFS(J21="A",VLOOKUP(F21,F11数据库!C:AA,12,0),J21="B",VLOOKUP(F21,F11数据库!C:AA,18,0),J21="C",VLOOKUP(F21,F11数据库!C:AA,24,0))</f>
        <v>#N/A</v>
      </c>
      <c r="X21" s="18" t="e" cm="1">
        <f t="array" ref="X21">_xlfn.IFS(J21="A",VLOOKUP(F21,F11数据库!C:AA,13,0),J21="B",VLOOKUP(F21,F11数据库!C:AA,19,0),J21="C",VLOOKUP(F21,F11数据库!C:AA,25,0))</f>
        <v>#N/A</v>
      </c>
      <c r="Y21" s="18"/>
    </row>
    <row r="22" spans="1:25" x14ac:dyDescent="0.25">
      <c r="A22" s="22"/>
      <c r="B22" s="3"/>
      <c r="C22" s="3"/>
      <c r="D22" s="3"/>
      <c r="E22" s="18" t="e">
        <f t="shared" si="10"/>
        <v>#VALUE!</v>
      </c>
      <c r="F22" s="18" t="e">
        <f t="shared" si="11"/>
        <v>#VALUE!</v>
      </c>
      <c r="G22" s="18" t="str">
        <f t="shared" si="12"/>
        <v/>
      </c>
      <c r="H22" s="18" t="e">
        <f t="shared" si="13"/>
        <v>#VALUE!</v>
      </c>
      <c r="I22" s="18" t="e">
        <f t="shared" si="14"/>
        <v>#VALUE!</v>
      </c>
      <c r="J22" s="18" t="str">
        <f t="shared" si="15"/>
        <v/>
      </c>
      <c r="K22" s="18" t="str">
        <f t="shared" si="16"/>
        <v/>
      </c>
      <c r="L22" s="18" t="str">
        <f t="shared" si="17"/>
        <v/>
      </c>
      <c r="M22" s="18" t="str">
        <f t="shared" si="18"/>
        <v/>
      </c>
      <c r="N22" s="18" t="e">
        <f>VLOOKUP(F22,F11数据库!C:AA,3,0)</f>
        <v>#VALUE!</v>
      </c>
      <c r="O22" s="18" t="e">
        <f t="shared" si="19"/>
        <v>#VALUE!</v>
      </c>
      <c r="P22" s="19" t="e">
        <f t="shared" si="20"/>
        <v>#VALUE!</v>
      </c>
      <c r="Q22" s="18" t="e">
        <f>VLOOKUP(F22,F11数据库!C:AA,4,0)</f>
        <v>#VALUE!</v>
      </c>
      <c r="R22" s="18" t="e">
        <f>VLOOKUP(G22,F11数据库!AC:AD,2,0)</f>
        <v>#N/A</v>
      </c>
      <c r="S22" s="18"/>
      <c r="T22" s="18" t="e" cm="1">
        <f t="array" ref="T22">_xlfn.IFS(J22="A",VLOOKUP(F22,F11数据库!C:AA,7,0),J22="B",VLOOKUP(F22,F11数据库!C:AA,15,0),J22="C",VLOOKUP(F22,F11数据库!C:AA,21,0))</f>
        <v>#N/A</v>
      </c>
      <c r="U22" s="18" t="e" cm="1">
        <f t="array" ref="U22">_xlfn.IFS(J22="A",VLOOKUP(F22,F11数据库!C:AA,8,0),J22="B",VLOOKUP(F22,F11数据库!C:AA,16,0),J22="C",VLOOKUP(F22,F11数据库!C:AA,22,0))</f>
        <v>#N/A</v>
      </c>
      <c r="V22" s="19" t="e" cm="1">
        <f t="array" ref="V22">_xlfn.IFS(J22="A",VLOOKUP(F22,F11数据库!C:AA,11,0),J22="B",VLOOKUP(F22,F11数据库!C:AA,17,0),J22="C",VLOOKUP(F22,F11数据库!C:AA,23,0))*C22</f>
        <v>#N/A</v>
      </c>
      <c r="W22" s="18" t="e" cm="1">
        <f t="array" ref="W22">_xlfn.IFS(J22="A",VLOOKUP(F22,F11数据库!C:AA,12,0),J22="B",VLOOKUP(F22,F11数据库!C:AA,18,0),J22="C",VLOOKUP(F22,F11数据库!C:AA,24,0))</f>
        <v>#N/A</v>
      </c>
      <c r="X22" s="18" t="e" cm="1">
        <f t="array" ref="X22">_xlfn.IFS(J22="A",VLOOKUP(F22,F11数据库!C:AA,13,0),J22="B",VLOOKUP(F22,F11数据库!C:AA,19,0),J22="C",VLOOKUP(F22,F11数据库!C:AA,25,0))</f>
        <v>#N/A</v>
      </c>
      <c r="Y22" s="18"/>
    </row>
    <row r="23" spans="1:25" x14ac:dyDescent="0.25">
      <c r="A23" s="22"/>
      <c r="B23" s="3"/>
      <c r="C23" s="3"/>
      <c r="D23" s="3"/>
      <c r="E23" s="18" t="e">
        <f t="shared" si="10"/>
        <v>#VALUE!</v>
      </c>
      <c r="F23" s="18" t="e">
        <f t="shared" si="11"/>
        <v>#VALUE!</v>
      </c>
      <c r="G23" s="18" t="str">
        <f t="shared" si="12"/>
        <v/>
      </c>
      <c r="H23" s="18" t="e">
        <f t="shared" si="13"/>
        <v>#VALUE!</v>
      </c>
      <c r="I23" s="18" t="e">
        <f t="shared" si="14"/>
        <v>#VALUE!</v>
      </c>
      <c r="J23" s="18" t="str">
        <f t="shared" si="15"/>
        <v/>
      </c>
      <c r="K23" s="18" t="str">
        <f t="shared" si="16"/>
        <v/>
      </c>
      <c r="L23" s="18" t="str">
        <f t="shared" si="17"/>
        <v/>
      </c>
      <c r="M23" s="18" t="str">
        <f t="shared" si="18"/>
        <v/>
      </c>
      <c r="N23" s="18" t="e">
        <f>VLOOKUP(F23,F11数据库!C:AA,3,0)</f>
        <v>#VALUE!</v>
      </c>
      <c r="O23" s="18" t="e">
        <f t="shared" si="19"/>
        <v>#VALUE!</v>
      </c>
      <c r="P23" s="19" t="e">
        <f t="shared" si="20"/>
        <v>#VALUE!</v>
      </c>
      <c r="Q23" s="18" t="e">
        <f>VLOOKUP(F23,F11数据库!C:AA,4,0)</f>
        <v>#VALUE!</v>
      </c>
      <c r="R23" s="18" t="e">
        <f>VLOOKUP(G23,F11数据库!AC:AD,2,0)</f>
        <v>#N/A</v>
      </c>
      <c r="S23" s="18"/>
      <c r="T23" s="18" t="e" cm="1">
        <f t="array" ref="T23">_xlfn.IFS(J23="A",VLOOKUP(F23,F11数据库!C:AA,7,0),J23="B",VLOOKUP(F23,F11数据库!C:AA,15,0),J23="C",VLOOKUP(F23,F11数据库!C:AA,21,0))</f>
        <v>#N/A</v>
      </c>
      <c r="U23" s="18" t="e" cm="1">
        <f t="array" ref="U23">_xlfn.IFS(J23="A",VLOOKUP(F23,F11数据库!C:AA,8,0),J23="B",VLOOKUP(F23,F11数据库!C:AA,16,0),J23="C",VLOOKUP(F23,F11数据库!C:AA,22,0))</f>
        <v>#N/A</v>
      </c>
      <c r="V23" s="19" t="e" cm="1">
        <f t="array" ref="V23">_xlfn.IFS(J23="A",VLOOKUP(F23,F11数据库!C:AA,11,0),J23="B",VLOOKUP(F23,F11数据库!C:AA,17,0),J23="C",VLOOKUP(F23,F11数据库!C:AA,23,0))*C23</f>
        <v>#N/A</v>
      </c>
      <c r="W23" s="18" t="e" cm="1">
        <f t="array" ref="W23">_xlfn.IFS(J23="A",VLOOKUP(F23,F11数据库!C:AA,12,0),J23="B",VLOOKUP(F23,F11数据库!C:AA,18,0),J23="C",VLOOKUP(F23,F11数据库!C:AA,24,0))</f>
        <v>#N/A</v>
      </c>
      <c r="X23" s="18" t="e" cm="1">
        <f t="array" ref="X23">_xlfn.IFS(J23="A",VLOOKUP(F23,F11数据库!C:AA,13,0),J23="B",VLOOKUP(F23,F11数据库!C:AA,19,0),J23="C",VLOOKUP(F23,F11数据库!C:AA,25,0))</f>
        <v>#N/A</v>
      </c>
      <c r="Y23" s="18"/>
    </row>
    <row r="24" spans="1:25" x14ac:dyDescent="0.25">
      <c r="A24" s="22"/>
      <c r="B24" s="3"/>
      <c r="C24" s="3"/>
      <c r="D24" s="3"/>
      <c r="E24" s="18" t="e">
        <f t="shared" si="10"/>
        <v>#VALUE!</v>
      </c>
      <c r="F24" s="18" t="e">
        <f t="shared" si="11"/>
        <v>#VALUE!</v>
      </c>
      <c r="G24" s="18" t="str">
        <f t="shared" si="12"/>
        <v/>
      </c>
      <c r="H24" s="18" t="e">
        <f t="shared" si="13"/>
        <v>#VALUE!</v>
      </c>
      <c r="I24" s="18" t="e">
        <f t="shared" si="14"/>
        <v>#VALUE!</v>
      </c>
      <c r="J24" s="18" t="str">
        <f t="shared" si="15"/>
        <v/>
      </c>
      <c r="K24" s="18" t="str">
        <f t="shared" si="16"/>
        <v/>
      </c>
      <c r="L24" s="18" t="str">
        <f t="shared" si="17"/>
        <v/>
      </c>
      <c r="M24" s="18" t="str">
        <f t="shared" si="18"/>
        <v/>
      </c>
      <c r="N24" s="18" t="e">
        <f>VLOOKUP(F24,F11数据库!C:AA,3,0)</f>
        <v>#VALUE!</v>
      </c>
      <c r="O24" s="18" t="e">
        <f t="shared" si="19"/>
        <v>#VALUE!</v>
      </c>
      <c r="P24" s="19" t="e">
        <f t="shared" si="20"/>
        <v>#VALUE!</v>
      </c>
      <c r="Q24" s="18" t="e">
        <f>VLOOKUP(F24,F11数据库!C:AA,4,0)</f>
        <v>#VALUE!</v>
      </c>
      <c r="R24" s="18" t="e">
        <f>VLOOKUP(G24,F11数据库!AC:AD,2,0)</f>
        <v>#N/A</v>
      </c>
      <c r="S24" s="18"/>
      <c r="T24" s="18" t="e" cm="1">
        <f t="array" ref="T24">_xlfn.IFS(J24="A",VLOOKUP(F24,F11数据库!C:AA,7,0),J24="B",VLOOKUP(F24,F11数据库!C:AA,15,0),J24="C",VLOOKUP(F24,F11数据库!C:AA,21,0))</f>
        <v>#N/A</v>
      </c>
      <c r="U24" s="18" t="e" cm="1">
        <f t="array" ref="U24">_xlfn.IFS(J24="A",VLOOKUP(F24,F11数据库!C:AA,8,0),J24="B",VLOOKUP(F24,F11数据库!C:AA,16,0),J24="C",VLOOKUP(F24,F11数据库!C:AA,22,0))</f>
        <v>#N/A</v>
      </c>
      <c r="V24" s="19" t="e" cm="1">
        <f t="array" ref="V24">_xlfn.IFS(J24="A",VLOOKUP(F24,F11数据库!C:AA,11,0),J24="B",VLOOKUP(F24,F11数据库!C:AA,17,0),J24="C",VLOOKUP(F24,F11数据库!C:AA,23,0))*C24</f>
        <v>#N/A</v>
      </c>
      <c r="W24" s="18" t="e" cm="1">
        <f t="array" ref="W24">_xlfn.IFS(J24="A",VLOOKUP(F24,F11数据库!C:AA,12,0),J24="B",VLOOKUP(F24,F11数据库!C:AA,18,0),J24="C",VLOOKUP(F24,F11数据库!C:AA,24,0))</f>
        <v>#N/A</v>
      </c>
      <c r="X24" s="18" t="e" cm="1">
        <f t="array" ref="X24">_xlfn.IFS(J24="A",VLOOKUP(F24,F11数据库!C:AA,13,0),J24="B",VLOOKUP(F24,F11数据库!C:AA,19,0),J24="C",VLOOKUP(F24,F11数据库!C:AA,25,0))</f>
        <v>#N/A</v>
      </c>
      <c r="Y24" s="18"/>
    </row>
    <row r="25" spans="1:25" x14ac:dyDescent="0.25">
      <c r="A25" s="22"/>
      <c r="B25" s="3"/>
      <c r="C25" s="3"/>
      <c r="D25" s="3"/>
      <c r="E25" s="18" t="e">
        <f t="shared" si="10"/>
        <v>#VALUE!</v>
      </c>
      <c r="F25" s="18" t="e">
        <f t="shared" si="11"/>
        <v>#VALUE!</v>
      </c>
      <c r="G25" s="18" t="str">
        <f t="shared" si="12"/>
        <v/>
      </c>
      <c r="H25" s="18" t="e">
        <f t="shared" si="13"/>
        <v>#VALUE!</v>
      </c>
      <c r="I25" s="18" t="e">
        <f t="shared" si="14"/>
        <v>#VALUE!</v>
      </c>
      <c r="J25" s="18" t="str">
        <f t="shared" si="15"/>
        <v/>
      </c>
      <c r="K25" s="18" t="str">
        <f t="shared" si="16"/>
        <v/>
      </c>
      <c r="L25" s="18" t="str">
        <f t="shared" si="17"/>
        <v/>
      </c>
      <c r="M25" s="18" t="str">
        <f t="shared" si="18"/>
        <v/>
      </c>
      <c r="N25" s="18" t="e">
        <f>VLOOKUP(F25,F11数据库!C:AA,3,0)</f>
        <v>#VALUE!</v>
      </c>
      <c r="O25" s="18" t="e">
        <f t="shared" si="19"/>
        <v>#VALUE!</v>
      </c>
      <c r="P25" s="19" t="e">
        <f t="shared" si="20"/>
        <v>#VALUE!</v>
      </c>
      <c r="Q25" s="18" t="e">
        <f>VLOOKUP(F25,F11数据库!C:AA,4,0)</f>
        <v>#VALUE!</v>
      </c>
      <c r="R25" s="18" t="e">
        <f>VLOOKUP(G25,F11数据库!AC:AD,2,0)</f>
        <v>#N/A</v>
      </c>
      <c r="S25" s="18"/>
      <c r="T25" s="18" t="e" cm="1">
        <f t="array" ref="T25">_xlfn.IFS(J25="A",VLOOKUP(F25,F11数据库!C:AA,7,0),J25="B",VLOOKUP(F25,F11数据库!C:AA,15,0),J25="C",VLOOKUP(F25,F11数据库!C:AA,21,0))</f>
        <v>#N/A</v>
      </c>
      <c r="U25" s="18" t="e" cm="1">
        <f t="array" ref="U25">_xlfn.IFS(J25="A",VLOOKUP(F25,F11数据库!C:AA,8,0),J25="B",VLOOKUP(F25,F11数据库!C:AA,16,0),J25="C",VLOOKUP(F25,F11数据库!C:AA,22,0))</f>
        <v>#N/A</v>
      </c>
      <c r="V25" s="19" t="e" cm="1">
        <f t="array" ref="V25">_xlfn.IFS(J25="A",VLOOKUP(F25,F11数据库!C:AA,11,0),J25="B",VLOOKUP(F25,F11数据库!C:AA,17,0),J25="C",VLOOKUP(F25,F11数据库!C:AA,23,0))*C25</f>
        <v>#N/A</v>
      </c>
      <c r="W25" s="18" t="e" cm="1">
        <f t="array" ref="W25">_xlfn.IFS(J25="A",VLOOKUP(F25,F11数据库!C:AA,12,0),J25="B",VLOOKUP(F25,F11数据库!C:AA,18,0),J25="C",VLOOKUP(F25,F11数据库!C:AA,24,0))</f>
        <v>#N/A</v>
      </c>
      <c r="X25" s="18" t="e" cm="1">
        <f t="array" ref="X25">_xlfn.IFS(J25="A",VLOOKUP(F25,F11数据库!C:AA,13,0),J25="B",VLOOKUP(F25,F11数据库!C:AA,19,0),J25="C",VLOOKUP(F25,F11数据库!C:AA,25,0))</f>
        <v>#N/A</v>
      </c>
      <c r="Y25" s="18"/>
    </row>
    <row r="26" spans="1:25" x14ac:dyDescent="0.25">
      <c r="A26" s="22"/>
      <c r="B26" s="3"/>
      <c r="C26" s="3"/>
      <c r="D26" s="3"/>
      <c r="E26" s="18" t="e">
        <f t="shared" si="10"/>
        <v>#VALUE!</v>
      </c>
      <c r="F26" s="18" t="e">
        <f t="shared" si="11"/>
        <v>#VALUE!</v>
      </c>
      <c r="G26" s="18" t="str">
        <f t="shared" si="12"/>
        <v/>
      </c>
      <c r="H26" s="18" t="e">
        <f t="shared" si="13"/>
        <v>#VALUE!</v>
      </c>
      <c r="I26" s="18" t="e">
        <f t="shared" si="14"/>
        <v>#VALUE!</v>
      </c>
      <c r="J26" s="18" t="str">
        <f t="shared" si="15"/>
        <v/>
      </c>
      <c r="K26" s="18" t="str">
        <f t="shared" si="16"/>
        <v/>
      </c>
      <c r="L26" s="18" t="str">
        <f t="shared" si="17"/>
        <v/>
      </c>
      <c r="M26" s="18" t="str">
        <f t="shared" si="18"/>
        <v/>
      </c>
      <c r="N26" s="18" t="e">
        <f>VLOOKUP(F26,F11数据库!C:AA,3,0)</f>
        <v>#VALUE!</v>
      </c>
      <c r="O26" s="18" t="e">
        <f t="shared" si="19"/>
        <v>#VALUE!</v>
      </c>
      <c r="P26" s="19" t="e">
        <f t="shared" si="20"/>
        <v>#VALUE!</v>
      </c>
      <c r="Q26" s="18" t="e">
        <f>VLOOKUP(F26,F11数据库!C:AA,4,0)</f>
        <v>#VALUE!</v>
      </c>
      <c r="R26" s="18" t="e">
        <f>VLOOKUP(G26,F11数据库!AC:AD,2,0)</f>
        <v>#N/A</v>
      </c>
      <c r="S26" s="18"/>
      <c r="T26" s="18" t="e" cm="1">
        <f t="array" ref="T26">_xlfn.IFS(J26="A",VLOOKUP(F26,F11数据库!C:AA,7,0),J26="B",VLOOKUP(F26,F11数据库!C:AA,15,0),J26="C",VLOOKUP(F26,F11数据库!C:AA,21,0))</f>
        <v>#N/A</v>
      </c>
      <c r="U26" s="18" t="e" cm="1">
        <f t="array" ref="U26">_xlfn.IFS(J26="A",VLOOKUP(F26,F11数据库!C:AA,8,0),J26="B",VLOOKUP(F26,F11数据库!C:AA,16,0),J26="C",VLOOKUP(F26,F11数据库!C:AA,22,0))</f>
        <v>#N/A</v>
      </c>
      <c r="V26" s="19" t="e" cm="1">
        <f t="array" ref="V26">_xlfn.IFS(J26="A",VLOOKUP(F26,F11数据库!C:AA,11,0),J26="B",VLOOKUP(F26,F11数据库!C:AA,17,0),J26="C",VLOOKUP(F26,F11数据库!C:AA,23,0))*C26</f>
        <v>#N/A</v>
      </c>
      <c r="W26" s="18" t="e" cm="1">
        <f t="array" ref="W26">_xlfn.IFS(J26="A",VLOOKUP(F26,F11数据库!C:AA,12,0),J26="B",VLOOKUP(F26,F11数据库!C:AA,18,0),J26="C",VLOOKUP(F26,F11数据库!C:AA,24,0))</f>
        <v>#N/A</v>
      </c>
      <c r="X26" s="18" t="e" cm="1">
        <f t="array" ref="X26">_xlfn.IFS(J26="A",VLOOKUP(F26,F11数据库!C:AA,13,0),J26="B",VLOOKUP(F26,F11数据库!C:AA,19,0),J26="C",VLOOKUP(F26,F11数据库!C:AA,25,0))</f>
        <v>#N/A</v>
      </c>
      <c r="Y26" s="18"/>
    </row>
    <row r="27" spans="1:25" x14ac:dyDescent="0.25">
      <c r="A27" s="22"/>
      <c r="B27" s="3"/>
      <c r="C27" s="3"/>
      <c r="D27" s="3"/>
      <c r="E27" s="18" t="e">
        <f t="shared" si="10"/>
        <v>#VALUE!</v>
      </c>
      <c r="F27" s="18" t="e">
        <f t="shared" si="11"/>
        <v>#VALUE!</v>
      </c>
      <c r="G27" s="18" t="str">
        <f t="shared" si="12"/>
        <v/>
      </c>
      <c r="H27" s="18" t="e">
        <f t="shared" si="13"/>
        <v>#VALUE!</v>
      </c>
      <c r="I27" s="18" t="e">
        <f t="shared" si="14"/>
        <v>#VALUE!</v>
      </c>
      <c r="J27" s="18" t="str">
        <f t="shared" si="15"/>
        <v/>
      </c>
      <c r="K27" s="18" t="str">
        <f t="shared" si="16"/>
        <v/>
      </c>
      <c r="L27" s="18" t="str">
        <f t="shared" si="17"/>
        <v/>
      </c>
      <c r="M27" s="18" t="str">
        <f t="shared" si="18"/>
        <v/>
      </c>
      <c r="N27" s="18" t="e">
        <f>VLOOKUP(F27,F11数据库!C:AA,3,0)</f>
        <v>#VALUE!</v>
      </c>
      <c r="O27" s="18" t="e">
        <f t="shared" si="19"/>
        <v>#VALUE!</v>
      </c>
      <c r="P27" s="19" t="e">
        <f t="shared" si="20"/>
        <v>#VALUE!</v>
      </c>
      <c r="Q27" s="18" t="e">
        <f>VLOOKUP(F27,F11数据库!C:AA,4,0)</f>
        <v>#VALUE!</v>
      </c>
      <c r="R27" s="18" t="e">
        <f>VLOOKUP(G27,F11数据库!AC:AD,2,0)</f>
        <v>#N/A</v>
      </c>
      <c r="S27" s="18"/>
      <c r="T27" s="18" t="e" cm="1">
        <f t="array" ref="T27">_xlfn.IFS(J27="A",VLOOKUP(F27,F11数据库!C:AA,7,0),J27="B",VLOOKUP(F27,F11数据库!C:AA,15,0),J27="C",VLOOKUP(F27,F11数据库!C:AA,21,0))</f>
        <v>#N/A</v>
      </c>
      <c r="U27" s="18" t="e" cm="1">
        <f t="array" ref="U27">_xlfn.IFS(J27="A",VLOOKUP(F27,F11数据库!C:AA,8,0),J27="B",VLOOKUP(F27,F11数据库!C:AA,16,0),J27="C",VLOOKUP(F27,F11数据库!C:AA,22,0))</f>
        <v>#N/A</v>
      </c>
      <c r="V27" s="19" t="e" cm="1">
        <f t="array" ref="V27">_xlfn.IFS(J27="A",VLOOKUP(F27,F11数据库!C:AA,11,0),J27="B",VLOOKUP(F27,F11数据库!C:AA,17,0),J27="C",VLOOKUP(F27,F11数据库!C:AA,23,0))*C27</f>
        <v>#N/A</v>
      </c>
      <c r="W27" s="18" t="e" cm="1">
        <f t="array" ref="W27">_xlfn.IFS(J27="A",VLOOKUP(F27,F11数据库!C:AA,12,0),J27="B",VLOOKUP(F27,F11数据库!C:AA,18,0),J27="C",VLOOKUP(F27,F11数据库!C:AA,24,0))</f>
        <v>#N/A</v>
      </c>
      <c r="X27" s="18" t="e" cm="1">
        <f t="array" ref="X27">_xlfn.IFS(J27="A",VLOOKUP(F27,F11数据库!C:AA,13,0),J27="B",VLOOKUP(F27,F11数据库!C:AA,19,0),J27="C",VLOOKUP(F27,F11数据库!C:AA,25,0))</f>
        <v>#N/A</v>
      </c>
      <c r="Y27" s="18"/>
    </row>
    <row r="28" spans="1:25" x14ac:dyDescent="0.25">
      <c r="A28" s="22"/>
      <c r="B28" s="3"/>
      <c r="C28" s="3"/>
      <c r="D28" s="3"/>
      <c r="E28" s="18" t="e">
        <f t="shared" si="10"/>
        <v>#VALUE!</v>
      </c>
      <c r="F28" s="18" t="e">
        <f t="shared" si="11"/>
        <v>#VALUE!</v>
      </c>
      <c r="G28" s="18" t="str">
        <f t="shared" si="12"/>
        <v/>
      </c>
      <c r="H28" s="18" t="e">
        <f t="shared" si="13"/>
        <v>#VALUE!</v>
      </c>
      <c r="I28" s="18" t="e">
        <f t="shared" si="14"/>
        <v>#VALUE!</v>
      </c>
      <c r="J28" s="18" t="str">
        <f t="shared" si="15"/>
        <v/>
      </c>
      <c r="K28" s="18" t="str">
        <f t="shared" si="16"/>
        <v/>
      </c>
      <c r="L28" s="18" t="str">
        <f t="shared" si="17"/>
        <v/>
      </c>
      <c r="M28" s="18" t="str">
        <f t="shared" si="18"/>
        <v/>
      </c>
      <c r="N28" s="18" t="e">
        <f>VLOOKUP(F28,F11数据库!C:AA,3,0)</f>
        <v>#VALUE!</v>
      </c>
      <c r="O28" s="18" t="e">
        <f t="shared" si="19"/>
        <v>#VALUE!</v>
      </c>
      <c r="P28" s="19" t="e">
        <f t="shared" si="20"/>
        <v>#VALUE!</v>
      </c>
      <c r="Q28" s="18" t="e">
        <f>VLOOKUP(F28,F11数据库!C:AA,4,0)</f>
        <v>#VALUE!</v>
      </c>
      <c r="R28" s="18" t="e">
        <f>VLOOKUP(G28,F11数据库!AC:AD,2,0)</f>
        <v>#N/A</v>
      </c>
      <c r="S28" s="18"/>
      <c r="T28" s="18" t="e" cm="1">
        <f t="array" ref="T28">_xlfn.IFS(J28="A",VLOOKUP(F28,F11数据库!C:AA,7,0),J28="B",VLOOKUP(F28,F11数据库!C:AA,15,0),J28="C",VLOOKUP(F28,F11数据库!C:AA,21,0))</f>
        <v>#N/A</v>
      </c>
      <c r="U28" s="18" t="e" cm="1">
        <f t="array" ref="U28">_xlfn.IFS(J28="A",VLOOKUP(F28,F11数据库!C:AA,8,0),J28="B",VLOOKUP(F28,F11数据库!C:AA,16,0),J28="C",VLOOKUP(F28,F11数据库!C:AA,22,0))</f>
        <v>#N/A</v>
      </c>
      <c r="V28" s="19" t="e" cm="1">
        <f t="array" ref="V28">_xlfn.IFS(J28="A",VLOOKUP(F28,F11数据库!C:AA,11,0),J28="B",VLOOKUP(F28,F11数据库!C:AA,17,0),J28="C",VLOOKUP(F28,F11数据库!C:AA,23,0))*C28</f>
        <v>#N/A</v>
      </c>
      <c r="W28" s="18" t="e" cm="1">
        <f t="array" ref="W28">_xlfn.IFS(J28="A",VLOOKUP(F28,F11数据库!C:AA,12,0),J28="B",VLOOKUP(F28,F11数据库!C:AA,18,0),J28="C",VLOOKUP(F28,F11数据库!C:AA,24,0))</f>
        <v>#N/A</v>
      </c>
      <c r="X28" s="18" t="e" cm="1">
        <f t="array" ref="X28">_xlfn.IFS(J28="A",VLOOKUP(F28,F11数据库!C:AA,13,0),J28="B",VLOOKUP(F28,F11数据库!C:AA,19,0),J28="C",VLOOKUP(F28,F11数据库!C:AA,25,0))</f>
        <v>#N/A</v>
      </c>
      <c r="Y28" s="18"/>
    </row>
    <row r="29" spans="1:25" x14ac:dyDescent="0.25">
      <c r="A29" s="22"/>
      <c r="B29" s="3"/>
      <c r="C29" s="3"/>
      <c r="D29" s="3"/>
      <c r="E29" s="18" t="e">
        <f t="shared" si="10"/>
        <v>#VALUE!</v>
      </c>
      <c r="F29" s="18" t="e">
        <f t="shared" si="11"/>
        <v>#VALUE!</v>
      </c>
      <c r="G29" s="18" t="str">
        <f t="shared" si="12"/>
        <v/>
      </c>
      <c r="H29" s="18" t="e">
        <f t="shared" si="13"/>
        <v>#VALUE!</v>
      </c>
      <c r="I29" s="18" t="e">
        <f t="shared" si="14"/>
        <v>#VALUE!</v>
      </c>
      <c r="J29" s="18" t="str">
        <f t="shared" si="15"/>
        <v/>
      </c>
      <c r="K29" s="18" t="str">
        <f t="shared" si="16"/>
        <v/>
      </c>
      <c r="L29" s="18" t="str">
        <f t="shared" si="17"/>
        <v/>
      </c>
      <c r="M29" s="18" t="str">
        <f t="shared" si="18"/>
        <v/>
      </c>
      <c r="N29" s="18" t="e">
        <f>VLOOKUP(F29,F11数据库!C:AA,3,0)</f>
        <v>#VALUE!</v>
      </c>
      <c r="O29" s="18" t="e">
        <f t="shared" si="19"/>
        <v>#VALUE!</v>
      </c>
      <c r="P29" s="19" t="e">
        <f t="shared" si="20"/>
        <v>#VALUE!</v>
      </c>
      <c r="Q29" s="18" t="e">
        <f>VLOOKUP(F29,F11数据库!C:AA,4,0)</f>
        <v>#VALUE!</v>
      </c>
      <c r="R29" s="18" t="e">
        <f>VLOOKUP(G29,F11数据库!AC:AD,2,0)</f>
        <v>#N/A</v>
      </c>
      <c r="S29" s="18"/>
      <c r="T29" s="18" t="e" cm="1">
        <f t="array" ref="T29">_xlfn.IFS(J29="A",VLOOKUP(F29,F11数据库!C:AA,7,0),J29="B",VLOOKUP(F29,F11数据库!C:AA,15,0),J29="C",VLOOKUP(F29,F11数据库!C:AA,21,0))</f>
        <v>#N/A</v>
      </c>
      <c r="U29" s="18" t="e" cm="1">
        <f t="array" ref="U29">_xlfn.IFS(J29="A",VLOOKUP(F29,F11数据库!C:AA,8,0),J29="B",VLOOKUP(F29,F11数据库!C:AA,16,0),J29="C",VLOOKUP(F29,F11数据库!C:AA,22,0))</f>
        <v>#N/A</v>
      </c>
      <c r="V29" s="19" t="e" cm="1">
        <f t="array" ref="V29">_xlfn.IFS(J29="A",VLOOKUP(F29,F11数据库!C:AA,11,0),J29="B",VLOOKUP(F29,F11数据库!C:AA,17,0),J29="C",VLOOKUP(F29,F11数据库!C:AA,23,0))*C29</f>
        <v>#N/A</v>
      </c>
      <c r="W29" s="18" t="e" cm="1">
        <f t="array" ref="W29">_xlfn.IFS(J29="A",VLOOKUP(F29,F11数据库!C:AA,12,0),J29="B",VLOOKUP(F29,F11数据库!C:AA,18,0),J29="C",VLOOKUP(F29,F11数据库!C:AA,24,0))</f>
        <v>#N/A</v>
      </c>
      <c r="X29" s="18" t="e" cm="1">
        <f t="array" ref="X29">_xlfn.IFS(J29="A",VLOOKUP(F29,F11数据库!C:AA,13,0),J29="B",VLOOKUP(F29,F11数据库!C:AA,19,0),J29="C",VLOOKUP(F29,F11数据库!C:AA,25,0))</f>
        <v>#N/A</v>
      </c>
      <c r="Y29" s="18"/>
    </row>
    <row r="30" spans="1:25" x14ac:dyDescent="0.25">
      <c r="A30" s="22"/>
      <c r="B30" s="3"/>
      <c r="C30" s="3"/>
      <c r="D30" s="3"/>
      <c r="E30" s="18" t="e">
        <f t="shared" si="10"/>
        <v>#VALUE!</v>
      </c>
      <c r="F30" s="18" t="e">
        <f t="shared" si="11"/>
        <v>#VALUE!</v>
      </c>
      <c r="G30" s="18" t="str">
        <f t="shared" si="12"/>
        <v/>
      </c>
      <c r="H30" s="18" t="e">
        <f t="shared" si="13"/>
        <v>#VALUE!</v>
      </c>
      <c r="I30" s="18" t="e">
        <f t="shared" si="14"/>
        <v>#VALUE!</v>
      </c>
      <c r="J30" s="18" t="str">
        <f t="shared" si="15"/>
        <v/>
      </c>
      <c r="K30" s="18" t="str">
        <f t="shared" si="16"/>
        <v/>
      </c>
      <c r="L30" s="18" t="str">
        <f t="shared" si="17"/>
        <v/>
      </c>
      <c r="M30" s="18" t="str">
        <f t="shared" si="18"/>
        <v/>
      </c>
      <c r="N30" s="18" t="e">
        <f>VLOOKUP(F30,F11数据库!C:AA,3,0)</f>
        <v>#VALUE!</v>
      </c>
      <c r="O30" s="18" t="e">
        <f t="shared" si="19"/>
        <v>#VALUE!</v>
      </c>
      <c r="P30" s="19" t="e">
        <f t="shared" si="20"/>
        <v>#VALUE!</v>
      </c>
      <c r="Q30" s="18" t="e">
        <f>VLOOKUP(F30,F11数据库!C:AA,4,0)</f>
        <v>#VALUE!</v>
      </c>
      <c r="R30" s="18" t="e">
        <f>VLOOKUP(G30,F11数据库!AC:AD,2,0)</f>
        <v>#N/A</v>
      </c>
      <c r="S30" s="18"/>
      <c r="T30" s="18" t="e" cm="1">
        <f t="array" ref="T30">_xlfn.IFS(J30="A",VLOOKUP(F30,F11数据库!C:AA,7,0),J30="B",VLOOKUP(F30,F11数据库!C:AA,15,0),J30="C",VLOOKUP(F30,F11数据库!C:AA,21,0))</f>
        <v>#N/A</v>
      </c>
      <c r="U30" s="18" t="e" cm="1">
        <f t="array" ref="U30">_xlfn.IFS(J30="A",VLOOKUP(F30,F11数据库!C:AA,8,0),J30="B",VLOOKUP(F30,F11数据库!C:AA,16,0),J30="C",VLOOKUP(F30,F11数据库!C:AA,22,0))</f>
        <v>#N/A</v>
      </c>
      <c r="V30" s="19" t="e" cm="1">
        <f t="array" ref="V30">_xlfn.IFS(J30="A",VLOOKUP(F30,F11数据库!C:AA,11,0),J30="B",VLOOKUP(F30,F11数据库!C:AA,17,0),J30="C",VLOOKUP(F30,F11数据库!C:AA,23,0))*C30</f>
        <v>#N/A</v>
      </c>
      <c r="W30" s="18" t="e" cm="1">
        <f t="array" ref="W30">_xlfn.IFS(J30="A",VLOOKUP(F30,F11数据库!C:AA,12,0),J30="B",VLOOKUP(F30,F11数据库!C:AA,18,0),J30="C",VLOOKUP(F30,F11数据库!C:AA,24,0))</f>
        <v>#N/A</v>
      </c>
      <c r="X30" s="18" t="e" cm="1">
        <f t="array" ref="X30">_xlfn.IFS(J30="A",VLOOKUP(F30,F11数据库!C:AA,13,0),J30="B",VLOOKUP(F30,F11数据库!C:AA,19,0),J30="C",VLOOKUP(F30,F11数据库!C:AA,25,0))</f>
        <v>#N/A</v>
      </c>
      <c r="Y30" s="18"/>
    </row>
    <row r="31" spans="1:25" x14ac:dyDescent="0.25">
      <c r="A31" s="22"/>
      <c r="B31" s="3"/>
      <c r="C31" s="3"/>
      <c r="D31" s="3"/>
      <c r="E31" s="18" t="e">
        <f t="shared" si="10"/>
        <v>#VALUE!</v>
      </c>
      <c r="F31" s="18" t="e">
        <f t="shared" si="11"/>
        <v>#VALUE!</v>
      </c>
      <c r="G31" s="18" t="str">
        <f t="shared" si="12"/>
        <v/>
      </c>
      <c r="H31" s="18" t="e">
        <f t="shared" si="13"/>
        <v>#VALUE!</v>
      </c>
      <c r="I31" s="18" t="e">
        <f t="shared" si="14"/>
        <v>#VALUE!</v>
      </c>
      <c r="J31" s="18" t="str">
        <f t="shared" si="15"/>
        <v/>
      </c>
      <c r="K31" s="18" t="str">
        <f t="shared" si="16"/>
        <v/>
      </c>
      <c r="L31" s="18" t="str">
        <f t="shared" si="17"/>
        <v/>
      </c>
      <c r="M31" s="18" t="str">
        <f t="shared" si="18"/>
        <v/>
      </c>
      <c r="N31" s="18" t="e">
        <f>VLOOKUP(F31,F11数据库!C:AA,3,0)</f>
        <v>#VALUE!</v>
      </c>
      <c r="O31" s="18" t="e">
        <f t="shared" si="19"/>
        <v>#VALUE!</v>
      </c>
      <c r="P31" s="19" t="e">
        <f t="shared" si="20"/>
        <v>#VALUE!</v>
      </c>
      <c r="Q31" s="18" t="e">
        <f>VLOOKUP(F31,F11数据库!C:AA,4,0)</f>
        <v>#VALUE!</v>
      </c>
      <c r="R31" s="18" t="e">
        <f>VLOOKUP(G31,F11数据库!AC:AD,2,0)</f>
        <v>#N/A</v>
      </c>
      <c r="S31" s="18"/>
      <c r="T31" s="18" t="e" cm="1">
        <f t="array" ref="T31">_xlfn.IFS(J31="A",VLOOKUP(F31,F11数据库!C:AA,7,0),J31="B",VLOOKUP(F31,F11数据库!C:AA,15,0),J31="C",VLOOKUP(F31,F11数据库!C:AA,21,0))</f>
        <v>#N/A</v>
      </c>
      <c r="U31" s="18" t="e" cm="1">
        <f t="array" ref="U31">_xlfn.IFS(J31="A",VLOOKUP(F31,F11数据库!C:AA,8,0),J31="B",VLOOKUP(F31,F11数据库!C:AA,16,0),J31="C",VLOOKUP(F31,F11数据库!C:AA,22,0))</f>
        <v>#N/A</v>
      </c>
      <c r="V31" s="19" t="e" cm="1">
        <f t="array" ref="V31">_xlfn.IFS(J31="A",VLOOKUP(F31,F11数据库!C:AA,11,0),J31="B",VLOOKUP(F31,F11数据库!C:AA,17,0),J31="C",VLOOKUP(F31,F11数据库!C:AA,23,0))*C31</f>
        <v>#N/A</v>
      </c>
      <c r="W31" s="18" t="e" cm="1">
        <f t="array" ref="W31">_xlfn.IFS(J31="A",VLOOKUP(F31,F11数据库!C:AA,12,0),J31="B",VLOOKUP(F31,F11数据库!C:AA,18,0),J31="C",VLOOKUP(F31,F11数据库!C:AA,24,0))</f>
        <v>#N/A</v>
      </c>
      <c r="X31" s="18" t="e" cm="1">
        <f t="array" ref="X31">_xlfn.IFS(J31="A",VLOOKUP(F31,F11数据库!C:AA,13,0),J31="B",VLOOKUP(F31,F11数据库!C:AA,19,0),J31="C",VLOOKUP(F31,F11数据库!C:AA,25,0))</f>
        <v>#N/A</v>
      </c>
      <c r="Y31" s="18"/>
    </row>
    <row r="32" spans="1:25" x14ac:dyDescent="0.25">
      <c r="A32" s="22"/>
      <c r="B32" s="3"/>
      <c r="C32" s="3"/>
      <c r="D32" s="3"/>
      <c r="E32" s="18" t="e">
        <f t="shared" si="10"/>
        <v>#VALUE!</v>
      </c>
      <c r="F32" s="18" t="e">
        <f t="shared" si="11"/>
        <v>#VALUE!</v>
      </c>
      <c r="G32" s="18" t="str">
        <f t="shared" si="12"/>
        <v/>
      </c>
      <c r="H32" s="18" t="e">
        <f t="shared" si="13"/>
        <v>#VALUE!</v>
      </c>
      <c r="I32" s="18" t="e">
        <f t="shared" si="14"/>
        <v>#VALUE!</v>
      </c>
      <c r="J32" s="18" t="str">
        <f t="shared" si="15"/>
        <v/>
      </c>
      <c r="K32" s="18" t="str">
        <f t="shared" si="16"/>
        <v/>
      </c>
      <c r="L32" s="18" t="str">
        <f t="shared" si="17"/>
        <v/>
      </c>
      <c r="M32" s="18" t="str">
        <f t="shared" si="18"/>
        <v/>
      </c>
      <c r="N32" s="18" t="e">
        <f>VLOOKUP(F32,F11数据库!C:AA,3,0)</f>
        <v>#VALUE!</v>
      </c>
      <c r="O32" s="18" t="e">
        <f t="shared" si="19"/>
        <v>#VALUE!</v>
      </c>
      <c r="P32" s="19" t="e">
        <f t="shared" si="20"/>
        <v>#VALUE!</v>
      </c>
      <c r="Q32" s="18" t="e">
        <f>VLOOKUP(F32,F11数据库!C:AA,4,0)</f>
        <v>#VALUE!</v>
      </c>
      <c r="R32" s="18" t="e">
        <f>VLOOKUP(G32,F11数据库!AC:AD,2,0)</f>
        <v>#N/A</v>
      </c>
      <c r="S32" s="18"/>
      <c r="T32" s="18" t="e" cm="1">
        <f t="array" ref="T32">_xlfn.IFS(J32="A",VLOOKUP(F32,F11数据库!C:AA,7,0),J32="B",VLOOKUP(F32,F11数据库!C:AA,15,0),J32="C",VLOOKUP(F32,F11数据库!C:AA,21,0))</f>
        <v>#N/A</v>
      </c>
      <c r="U32" s="18" t="e" cm="1">
        <f t="array" ref="U32">_xlfn.IFS(J32="A",VLOOKUP(F32,F11数据库!C:AA,8,0),J32="B",VLOOKUP(F32,F11数据库!C:AA,16,0),J32="C",VLOOKUP(F32,F11数据库!C:AA,22,0))</f>
        <v>#N/A</v>
      </c>
      <c r="V32" s="19" t="e" cm="1">
        <f t="array" ref="V32">_xlfn.IFS(J32="A",VLOOKUP(F32,F11数据库!C:AA,11,0),J32="B",VLOOKUP(F32,F11数据库!C:AA,17,0),J32="C",VLOOKUP(F32,F11数据库!C:AA,23,0))*C32</f>
        <v>#N/A</v>
      </c>
      <c r="W32" s="18" t="e" cm="1">
        <f t="array" ref="W32">_xlfn.IFS(J32="A",VLOOKUP(F32,F11数据库!C:AA,12,0),J32="B",VLOOKUP(F32,F11数据库!C:AA,18,0),J32="C",VLOOKUP(F32,F11数据库!C:AA,24,0))</f>
        <v>#N/A</v>
      </c>
      <c r="X32" s="18" t="e" cm="1">
        <f t="array" ref="X32">_xlfn.IFS(J32="A",VLOOKUP(F32,F11数据库!C:AA,13,0),J32="B",VLOOKUP(F32,F11数据库!C:AA,19,0),J32="C",VLOOKUP(F32,F11数据库!C:AA,25,0))</f>
        <v>#N/A</v>
      </c>
      <c r="Y32" s="18"/>
    </row>
    <row r="33" spans="1:25" x14ac:dyDescent="0.25">
      <c r="A33" s="22"/>
      <c r="B33" s="3"/>
      <c r="C33" s="3"/>
      <c r="D33" s="3"/>
      <c r="E33" s="18" t="e">
        <f t="shared" si="10"/>
        <v>#VALUE!</v>
      </c>
      <c r="F33" s="18" t="e">
        <f t="shared" si="11"/>
        <v>#VALUE!</v>
      </c>
      <c r="G33" s="18" t="str">
        <f t="shared" si="12"/>
        <v/>
      </c>
      <c r="H33" s="18" t="e">
        <f t="shared" si="13"/>
        <v>#VALUE!</v>
      </c>
      <c r="I33" s="18" t="e">
        <f t="shared" si="14"/>
        <v>#VALUE!</v>
      </c>
      <c r="J33" s="18" t="str">
        <f t="shared" si="15"/>
        <v/>
      </c>
      <c r="K33" s="18" t="str">
        <f t="shared" si="16"/>
        <v/>
      </c>
      <c r="L33" s="18" t="str">
        <f t="shared" si="17"/>
        <v/>
      </c>
      <c r="M33" s="18" t="str">
        <f t="shared" si="18"/>
        <v/>
      </c>
      <c r="N33" s="18" t="e">
        <f>VLOOKUP(F33,F11数据库!C:AA,3,0)</f>
        <v>#VALUE!</v>
      </c>
      <c r="O33" s="18" t="e">
        <f t="shared" si="19"/>
        <v>#VALUE!</v>
      </c>
      <c r="P33" s="19" t="e">
        <f t="shared" si="20"/>
        <v>#VALUE!</v>
      </c>
      <c r="Q33" s="18" t="e">
        <f>VLOOKUP(F33,F11数据库!C:AA,4,0)</f>
        <v>#VALUE!</v>
      </c>
      <c r="R33" s="18" t="e">
        <f>VLOOKUP(G33,F11数据库!AC:AD,2,0)</f>
        <v>#N/A</v>
      </c>
      <c r="S33" s="18"/>
      <c r="T33" s="18" t="e" cm="1">
        <f t="array" ref="T33">_xlfn.IFS(J33="A",VLOOKUP(F33,F11数据库!C:AA,7,0),J33="B",VLOOKUP(F33,F11数据库!C:AA,15,0),J33="C",VLOOKUP(F33,F11数据库!C:AA,21,0))</f>
        <v>#N/A</v>
      </c>
      <c r="U33" s="18" t="e" cm="1">
        <f t="array" ref="U33">_xlfn.IFS(J33="A",VLOOKUP(F33,F11数据库!C:AA,8,0),J33="B",VLOOKUP(F33,F11数据库!C:AA,16,0),J33="C",VLOOKUP(F33,F11数据库!C:AA,22,0))</f>
        <v>#N/A</v>
      </c>
      <c r="V33" s="19" t="e" cm="1">
        <f t="array" ref="V33">_xlfn.IFS(J33="A",VLOOKUP(F33,F11数据库!C:AA,11,0),J33="B",VLOOKUP(F33,F11数据库!C:AA,17,0),J33="C",VLOOKUP(F33,F11数据库!C:AA,23,0))*C33</f>
        <v>#N/A</v>
      </c>
      <c r="W33" s="18" t="e" cm="1">
        <f t="array" ref="W33">_xlfn.IFS(J33="A",VLOOKUP(F33,F11数据库!C:AA,12,0),J33="B",VLOOKUP(F33,F11数据库!C:AA,18,0),J33="C",VLOOKUP(F33,F11数据库!C:AA,24,0))</f>
        <v>#N/A</v>
      </c>
      <c r="X33" s="18" t="e" cm="1">
        <f t="array" ref="X33">_xlfn.IFS(J33="A",VLOOKUP(F33,F11数据库!C:AA,13,0),J33="B",VLOOKUP(F33,F11数据库!C:AA,19,0),J33="C",VLOOKUP(F33,F11数据库!C:AA,25,0))</f>
        <v>#N/A</v>
      </c>
      <c r="Y33" s="18"/>
    </row>
    <row r="34" spans="1:25" x14ac:dyDescent="0.25">
      <c r="A34" s="22"/>
      <c r="B34" s="3"/>
      <c r="C34" s="3"/>
      <c r="D34" s="3"/>
      <c r="E34" s="18" t="e">
        <f t="shared" si="10"/>
        <v>#VALUE!</v>
      </c>
      <c r="F34" s="18" t="e">
        <f t="shared" si="11"/>
        <v>#VALUE!</v>
      </c>
      <c r="G34" s="18" t="str">
        <f t="shared" si="12"/>
        <v/>
      </c>
      <c r="H34" s="18" t="e">
        <f t="shared" si="13"/>
        <v>#VALUE!</v>
      </c>
      <c r="I34" s="18" t="e">
        <f t="shared" si="14"/>
        <v>#VALUE!</v>
      </c>
      <c r="J34" s="18" t="str">
        <f t="shared" si="15"/>
        <v/>
      </c>
      <c r="K34" s="18" t="str">
        <f t="shared" si="16"/>
        <v/>
      </c>
      <c r="L34" s="18" t="str">
        <f t="shared" si="17"/>
        <v/>
      </c>
      <c r="M34" s="18" t="str">
        <f t="shared" si="18"/>
        <v/>
      </c>
      <c r="N34" s="18" t="e">
        <f>VLOOKUP(F34,F11数据库!C:AA,3,0)</f>
        <v>#VALUE!</v>
      </c>
      <c r="O34" s="18" t="e">
        <f t="shared" si="19"/>
        <v>#VALUE!</v>
      </c>
      <c r="P34" s="19" t="e">
        <f t="shared" si="20"/>
        <v>#VALUE!</v>
      </c>
      <c r="Q34" s="18" t="e">
        <f>VLOOKUP(F34,F11数据库!C:AA,4,0)</f>
        <v>#VALUE!</v>
      </c>
      <c r="R34" s="18" t="e">
        <f>VLOOKUP(G34,F11数据库!AC:AD,2,0)</f>
        <v>#N/A</v>
      </c>
      <c r="S34" s="18"/>
      <c r="T34" s="18" t="e" cm="1">
        <f t="array" ref="T34">_xlfn.IFS(J34="A",VLOOKUP(F34,F11数据库!C:AA,7,0),J34="B",VLOOKUP(F34,F11数据库!C:AA,15,0),J34="C",VLOOKUP(F34,F11数据库!C:AA,21,0))</f>
        <v>#N/A</v>
      </c>
      <c r="U34" s="18" t="e" cm="1">
        <f t="array" ref="U34">_xlfn.IFS(J34="A",VLOOKUP(F34,F11数据库!C:AA,8,0),J34="B",VLOOKUP(F34,F11数据库!C:AA,16,0),J34="C",VLOOKUP(F34,F11数据库!C:AA,22,0))</f>
        <v>#N/A</v>
      </c>
      <c r="V34" s="19" t="e" cm="1">
        <f t="array" ref="V34">_xlfn.IFS(J34="A",VLOOKUP(F34,F11数据库!C:AA,11,0),J34="B",VLOOKUP(F34,F11数据库!C:AA,17,0),J34="C",VLOOKUP(F34,F11数据库!C:AA,23,0))*C34</f>
        <v>#N/A</v>
      </c>
      <c r="W34" s="18" t="e" cm="1">
        <f t="array" ref="W34">_xlfn.IFS(J34="A",VLOOKUP(F34,F11数据库!C:AA,12,0),J34="B",VLOOKUP(F34,F11数据库!C:AA,18,0),J34="C",VLOOKUP(F34,F11数据库!C:AA,24,0))</f>
        <v>#N/A</v>
      </c>
      <c r="X34" s="18" t="e" cm="1">
        <f t="array" ref="X34">_xlfn.IFS(J34="A",VLOOKUP(F34,F11数据库!C:AA,13,0),J34="B",VLOOKUP(F34,F11数据库!C:AA,19,0),J34="C",VLOOKUP(F34,F11数据库!C:AA,25,0))</f>
        <v>#N/A</v>
      </c>
      <c r="Y34" s="18"/>
    </row>
    <row r="35" spans="1:25" x14ac:dyDescent="0.25">
      <c r="A35" s="22"/>
      <c r="B35" s="3"/>
      <c r="C35" s="3"/>
      <c r="D35" s="3"/>
      <c r="E35" s="18" t="e">
        <f t="shared" si="10"/>
        <v>#VALUE!</v>
      </c>
      <c r="F35" s="18" t="e">
        <f t="shared" si="11"/>
        <v>#VALUE!</v>
      </c>
      <c r="G35" s="18" t="str">
        <f t="shared" si="12"/>
        <v/>
      </c>
      <c r="H35" s="18" t="e">
        <f t="shared" si="13"/>
        <v>#VALUE!</v>
      </c>
      <c r="I35" s="18" t="e">
        <f t="shared" si="14"/>
        <v>#VALUE!</v>
      </c>
      <c r="J35" s="18" t="str">
        <f t="shared" si="15"/>
        <v/>
      </c>
      <c r="K35" s="18" t="str">
        <f t="shared" si="16"/>
        <v/>
      </c>
      <c r="L35" s="18" t="str">
        <f t="shared" si="17"/>
        <v/>
      </c>
      <c r="M35" s="18" t="str">
        <f t="shared" si="18"/>
        <v/>
      </c>
      <c r="N35" s="18" t="e">
        <f>VLOOKUP(F35,F11数据库!C:AA,3,0)</f>
        <v>#VALUE!</v>
      </c>
      <c r="O35" s="18" t="e">
        <f t="shared" si="19"/>
        <v>#VALUE!</v>
      </c>
      <c r="P35" s="19" t="e">
        <f t="shared" si="20"/>
        <v>#VALUE!</v>
      </c>
      <c r="Q35" s="18" t="e">
        <f>VLOOKUP(F35,F11数据库!C:AA,4,0)</f>
        <v>#VALUE!</v>
      </c>
      <c r="R35" s="18" t="e">
        <f>VLOOKUP(G35,F11数据库!AC:AD,2,0)</f>
        <v>#N/A</v>
      </c>
      <c r="S35" s="18"/>
      <c r="T35" s="18" t="e" cm="1">
        <f t="array" ref="T35">_xlfn.IFS(J35="A",VLOOKUP(F35,F11数据库!C:AA,7,0),J35="B",VLOOKUP(F35,F11数据库!C:AA,15,0),J35="C",VLOOKUP(F35,F11数据库!C:AA,21,0))</f>
        <v>#N/A</v>
      </c>
      <c r="U35" s="18" t="e" cm="1">
        <f t="array" ref="U35">_xlfn.IFS(J35="A",VLOOKUP(F35,F11数据库!C:AA,8,0),J35="B",VLOOKUP(F35,F11数据库!C:AA,16,0),J35="C",VLOOKUP(F35,F11数据库!C:AA,22,0))</f>
        <v>#N/A</v>
      </c>
      <c r="V35" s="19" t="e" cm="1">
        <f t="array" ref="V35">_xlfn.IFS(J35="A",VLOOKUP(F35,F11数据库!C:AA,11,0),J35="B",VLOOKUP(F35,F11数据库!C:AA,17,0),J35="C",VLOOKUP(F35,F11数据库!C:AA,23,0))*C35</f>
        <v>#N/A</v>
      </c>
      <c r="W35" s="18" t="e" cm="1">
        <f t="array" ref="W35">_xlfn.IFS(J35="A",VLOOKUP(F35,F11数据库!C:AA,12,0),J35="B",VLOOKUP(F35,F11数据库!C:AA,18,0),J35="C",VLOOKUP(F35,F11数据库!C:AA,24,0))</f>
        <v>#N/A</v>
      </c>
      <c r="X35" s="18" t="e" cm="1">
        <f t="array" ref="X35">_xlfn.IFS(J35="A",VLOOKUP(F35,F11数据库!C:AA,13,0),J35="B",VLOOKUP(F35,F11数据库!C:AA,19,0),J35="C",VLOOKUP(F35,F11数据库!C:AA,25,0))</f>
        <v>#N/A</v>
      </c>
      <c r="Y35" s="18"/>
    </row>
    <row r="36" spans="1:25" x14ac:dyDescent="0.25">
      <c r="A36" s="22"/>
      <c r="B36" s="3"/>
      <c r="C36" s="3"/>
      <c r="D36" s="3"/>
      <c r="E36" s="18" t="e">
        <f t="shared" si="10"/>
        <v>#VALUE!</v>
      </c>
      <c r="F36" s="18" t="e">
        <f t="shared" si="11"/>
        <v>#VALUE!</v>
      </c>
      <c r="G36" s="18" t="str">
        <f t="shared" si="12"/>
        <v/>
      </c>
      <c r="H36" s="18" t="e">
        <f t="shared" si="13"/>
        <v>#VALUE!</v>
      </c>
      <c r="I36" s="18" t="e">
        <f t="shared" si="14"/>
        <v>#VALUE!</v>
      </c>
      <c r="J36" s="18" t="str">
        <f t="shared" si="15"/>
        <v/>
      </c>
      <c r="K36" s="18" t="str">
        <f t="shared" si="16"/>
        <v/>
      </c>
      <c r="L36" s="18" t="str">
        <f t="shared" si="17"/>
        <v/>
      </c>
      <c r="M36" s="18" t="str">
        <f t="shared" si="18"/>
        <v/>
      </c>
      <c r="N36" s="18" t="e">
        <f>VLOOKUP(F36,F11数据库!C:AA,3,0)</f>
        <v>#VALUE!</v>
      </c>
      <c r="O36" s="18" t="e">
        <f t="shared" si="19"/>
        <v>#VALUE!</v>
      </c>
      <c r="P36" s="19" t="e">
        <f t="shared" si="20"/>
        <v>#VALUE!</v>
      </c>
      <c r="Q36" s="18" t="e">
        <f>VLOOKUP(F36,F11数据库!C:AA,4,0)</f>
        <v>#VALUE!</v>
      </c>
      <c r="R36" s="18" t="e">
        <f>VLOOKUP(G36,F11数据库!AC:AD,2,0)</f>
        <v>#N/A</v>
      </c>
      <c r="S36" s="18"/>
      <c r="T36" s="18" t="e" cm="1">
        <f t="array" ref="T36">_xlfn.IFS(J36="A",VLOOKUP(F36,F11数据库!C:AA,7,0),J36="B",VLOOKUP(F36,F11数据库!C:AA,15,0),J36="C",VLOOKUP(F36,F11数据库!C:AA,21,0))</f>
        <v>#N/A</v>
      </c>
      <c r="U36" s="18" t="e" cm="1">
        <f t="array" ref="U36">_xlfn.IFS(J36="A",VLOOKUP(F36,F11数据库!C:AA,8,0),J36="B",VLOOKUP(F36,F11数据库!C:AA,16,0),J36="C",VLOOKUP(F36,F11数据库!C:AA,22,0))</f>
        <v>#N/A</v>
      </c>
      <c r="V36" s="19" t="e" cm="1">
        <f t="array" ref="V36">_xlfn.IFS(J36="A",VLOOKUP(F36,F11数据库!C:AA,11,0),J36="B",VLOOKUP(F36,F11数据库!C:AA,17,0),J36="C",VLOOKUP(F36,F11数据库!C:AA,23,0))*C36</f>
        <v>#N/A</v>
      </c>
      <c r="W36" s="18" t="e" cm="1">
        <f t="array" ref="W36">_xlfn.IFS(J36="A",VLOOKUP(F36,F11数据库!C:AA,12,0),J36="B",VLOOKUP(F36,F11数据库!C:AA,18,0),J36="C",VLOOKUP(F36,F11数据库!C:AA,24,0))</f>
        <v>#N/A</v>
      </c>
      <c r="X36" s="18" t="e" cm="1">
        <f t="array" ref="X36">_xlfn.IFS(J36="A",VLOOKUP(F36,F11数据库!C:AA,13,0),J36="B",VLOOKUP(F36,F11数据库!C:AA,19,0),J36="C",VLOOKUP(F36,F11数据库!C:AA,25,0))</f>
        <v>#N/A</v>
      </c>
      <c r="Y36" s="18"/>
    </row>
    <row r="37" spans="1:25" x14ac:dyDescent="0.25">
      <c r="A37" s="22"/>
      <c r="B37" s="3"/>
      <c r="C37" s="3"/>
      <c r="D37" s="3"/>
      <c r="E37" s="18" t="e">
        <f t="shared" si="10"/>
        <v>#VALUE!</v>
      </c>
      <c r="F37" s="18" t="e">
        <f t="shared" si="11"/>
        <v>#VALUE!</v>
      </c>
      <c r="G37" s="18" t="str">
        <f t="shared" si="12"/>
        <v/>
      </c>
      <c r="H37" s="18" t="e">
        <f t="shared" si="13"/>
        <v>#VALUE!</v>
      </c>
      <c r="I37" s="18" t="e">
        <f t="shared" si="14"/>
        <v>#VALUE!</v>
      </c>
      <c r="J37" s="18" t="str">
        <f t="shared" si="15"/>
        <v/>
      </c>
      <c r="K37" s="18" t="str">
        <f t="shared" si="16"/>
        <v/>
      </c>
      <c r="L37" s="18" t="str">
        <f t="shared" si="17"/>
        <v/>
      </c>
      <c r="M37" s="18" t="str">
        <f t="shared" si="18"/>
        <v/>
      </c>
      <c r="N37" s="18" t="e">
        <f>VLOOKUP(F37,F11数据库!C:AA,3,0)</f>
        <v>#VALUE!</v>
      </c>
      <c r="O37" s="18" t="e">
        <f t="shared" si="19"/>
        <v>#VALUE!</v>
      </c>
      <c r="P37" s="19" t="e">
        <f t="shared" si="20"/>
        <v>#VALUE!</v>
      </c>
      <c r="Q37" s="18" t="e">
        <f>VLOOKUP(F37,F11数据库!C:AA,4,0)</f>
        <v>#VALUE!</v>
      </c>
      <c r="R37" s="18" t="e">
        <f>VLOOKUP(G37,F11数据库!AC:AD,2,0)</f>
        <v>#N/A</v>
      </c>
      <c r="S37" s="18"/>
      <c r="T37" s="18" t="e" cm="1">
        <f t="array" ref="T37">_xlfn.IFS(J37="A",VLOOKUP(F37,F11数据库!C:AA,7,0),J37="B",VLOOKUP(F37,F11数据库!C:AA,15,0),J37="C",VLOOKUP(F37,F11数据库!C:AA,21,0))</f>
        <v>#N/A</v>
      </c>
      <c r="U37" s="18" t="e" cm="1">
        <f t="array" ref="U37">_xlfn.IFS(J37="A",VLOOKUP(F37,F11数据库!C:AA,8,0),J37="B",VLOOKUP(F37,F11数据库!C:AA,16,0),J37="C",VLOOKUP(F37,F11数据库!C:AA,22,0))</f>
        <v>#N/A</v>
      </c>
      <c r="V37" s="19" t="e" cm="1">
        <f t="array" ref="V37">_xlfn.IFS(J37="A",VLOOKUP(F37,F11数据库!C:AA,11,0),J37="B",VLOOKUP(F37,F11数据库!C:AA,17,0),J37="C",VLOOKUP(F37,F11数据库!C:AA,23,0))*C37</f>
        <v>#N/A</v>
      </c>
      <c r="W37" s="18" t="e" cm="1">
        <f t="array" ref="W37">_xlfn.IFS(J37="A",VLOOKUP(F37,F11数据库!C:AA,12,0),J37="B",VLOOKUP(F37,F11数据库!C:AA,18,0),J37="C",VLOOKUP(F37,F11数据库!C:AA,24,0))</f>
        <v>#N/A</v>
      </c>
      <c r="X37" s="18" t="e" cm="1">
        <f t="array" ref="X37">_xlfn.IFS(J37="A",VLOOKUP(F37,F11数据库!C:AA,13,0),J37="B",VLOOKUP(F37,F11数据库!C:AA,19,0),J37="C",VLOOKUP(F37,F11数据库!C:AA,25,0))</f>
        <v>#N/A</v>
      </c>
      <c r="Y37" s="18"/>
    </row>
    <row r="38" spans="1:25" x14ac:dyDescent="0.25">
      <c r="A38" s="22"/>
      <c r="B38" s="3"/>
      <c r="C38" s="3"/>
      <c r="D38" s="3"/>
      <c r="E38" s="18" t="e">
        <f t="shared" si="10"/>
        <v>#VALUE!</v>
      </c>
      <c r="F38" s="18" t="e">
        <f t="shared" si="11"/>
        <v>#VALUE!</v>
      </c>
      <c r="G38" s="18" t="str">
        <f t="shared" si="12"/>
        <v/>
      </c>
      <c r="H38" s="18" t="e">
        <f t="shared" si="13"/>
        <v>#VALUE!</v>
      </c>
      <c r="I38" s="18" t="e">
        <f t="shared" si="14"/>
        <v>#VALUE!</v>
      </c>
      <c r="J38" s="18" t="str">
        <f t="shared" si="15"/>
        <v/>
      </c>
      <c r="K38" s="18" t="str">
        <f t="shared" si="16"/>
        <v/>
      </c>
      <c r="L38" s="18" t="str">
        <f t="shared" si="17"/>
        <v/>
      </c>
      <c r="M38" s="18" t="str">
        <f t="shared" si="18"/>
        <v/>
      </c>
      <c r="N38" s="18" t="e">
        <f>VLOOKUP(F38,F11数据库!C:AA,3,0)</f>
        <v>#VALUE!</v>
      </c>
      <c r="O38" s="18" t="e">
        <f t="shared" si="19"/>
        <v>#VALUE!</v>
      </c>
      <c r="P38" s="19" t="e">
        <f t="shared" si="20"/>
        <v>#VALUE!</v>
      </c>
      <c r="Q38" s="18" t="e">
        <f>VLOOKUP(F38,F11数据库!C:AA,4,0)</f>
        <v>#VALUE!</v>
      </c>
      <c r="R38" s="18" t="e">
        <f>VLOOKUP(G38,F11数据库!AC:AD,2,0)</f>
        <v>#N/A</v>
      </c>
      <c r="S38" s="18"/>
      <c r="T38" s="18" t="e" cm="1">
        <f t="array" ref="T38">_xlfn.IFS(J38="A",VLOOKUP(F38,F11数据库!C:AA,7,0),J38="B",VLOOKUP(F38,F11数据库!C:AA,15,0),J38="C",VLOOKUP(F38,F11数据库!C:AA,21,0))</f>
        <v>#N/A</v>
      </c>
      <c r="U38" s="18" t="e" cm="1">
        <f t="array" ref="U38">_xlfn.IFS(J38="A",VLOOKUP(F38,F11数据库!C:AA,8,0),J38="B",VLOOKUP(F38,F11数据库!C:AA,16,0),J38="C",VLOOKUP(F38,F11数据库!C:AA,22,0))</f>
        <v>#N/A</v>
      </c>
      <c r="V38" s="19" t="e" cm="1">
        <f t="array" ref="V38">_xlfn.IFS(J38="A",VLOOKUP(F38,F11数据库!C:AA,11,0),J38="B",VLOOKUP(F38,F11数据库!C:AA,17,0),J38="C",VLOOKUP(F38,F11数据库!C:AA,23,0))*C38</f>
        <v>#N/A</v>
      </c>
      <c r="W38" s="18" t="e" cm="1">
        <f t="array" ref="W38">_xlfn.IFS(J38="A",VLOOKUP(F38,F11数据库!C:AA,12,0),J38="B",VLOOKUP(F38,F11数据库!C:AA,18,0),J38="C",VLOOKUP(F38,F11数据库!C:AA,24,0))</f>
        <v>#N/A</v>
      </c>
      <c r="X38" s="18" t="e" cm="1">
        <f t="array" ref="X38">_xlfn.IFS(J38="A",VLOOKUP(F38,F11数据库!C:AA,13,0),J38="B",VLOOKUP(F38,F11数据库!C:AA,19,0),J38="C",VLOOKUP(F38,F11数据库!C:AA,25,0))</f>
        <v>#N/A</v>
      </c>
      <c r="Y38" s="18"/>
    </row>
    <row r="39" spans="1:25" x14ac:dyDescent="0.25">
      <c r="A39" s="22"/>
      <c r="B39" s="3"/>
      <c r="C39" s="3"/>
      <c r="D39" s="3"/>
      <c r="E39" s="18" t="e">
        <f t="shared" si="10"/>
        <v>#VALUE!</v>
      </c>
      <c r="F39" s="18" t="e">
        <f t="shared" si="11"/>
        <v>#VALUE!</v>
      </c>
      <c r="G39" s="18" t="str">
        <f t="shared" si="12"/>
        <v/>
      </c>
      <c r="H39" s="18" t="e">
        <f t="shared" si="13"/>
        <v>#VALUE!</v>
      </c>
      <c r="I39" s="18" t="e">
        <f t="shared" si="14"/>
        <v>#VALUE!</v>
      </c>
      <c r="J39" s="18" t="str">
        <f t="shared" si="15"/>
        <v/>
      </c>
      <c r="K39" s="18" t="str">
        <f t="shared" si="16"/>
        <v/>
      </c>
      <c r="L39" s="18" t="str">
        <f t="shared" si="17"/>
        <v/>
      </c>
      <c r="M39" s="18" t="str">
        <f t="shared" si="18"/>
        <v/>
      </c>
      <c r="N39" s="18" t="e">
        <f>VLOOKUP(F39,F11数据库!C:AA,3,0)</f>
        <v>#VALUE!</v>
      </c>
      <c r="O39" s="18" t="e">
        <f t="shared" si="19"/>
        <v>#VALUE!</v>
      </c>
      <c r="P39" s="19" t="e">
        <f t="shared" si="20"/>
        <v>#VALUE!</v>
      </c>
      <c r="Q39" s="18" t="e">
        <f>VLOOKUP(F39,F11数据库!C:AA,4,0)</f>
        <v>#VALUE!</v>
      </c>
      <c r="R39" s="18" t="e">
        <f>VLOOKUP(G39,F11数据库!AC:AD,2,0)</f>
        <v>#N/A</v>
      </c>
      <c r="S39" s="18"/>
      <c r="T39" s="18" t="e" cm="1">
        <f t="array" ref="T39">_xlfn.IFS(J39="A",VLOOKUP(F39,F11数据库!C:AA,7,0),J39="B",VLOOKUP(F39,F11数据库!C:AA,15,0),J39="C",VLOOKUP(F39,F11数据库!C:AA,21,0))</f>
        <v>#N/A</v>
      </c>
      <c r="U39" s="18" t="e" cm="1">
        <f t="array" ref="U39">_xlfn.IFS(J39="A",VLOOKUP(F39,F11数据库!C:AA,8,0),J39="B",VLOOKUP(F39,F11数据库!C:AA,16,0),J39="C",VLOOKUP(F39,F11数据库!C:AA,22,0))</f>
        <v>#N/A</v>
      </c>
      <c r="V39" s="19" t="e" cm="1">
        <f t="array" ref="V39">_xlfn.IFS(J39="A",VLOOKUP(F39,F11数据库!C:AA,11,0),J39="B",VLOOKUP(F39,F11数据库!C:AA,17,0),J39="C",VLOOKUP(F39,F11数据库!C:AA,23,0))*C39</f>
        <v>#N/A</v>
      </c>
      <c r="W39" s="18" t="e" cm="1">
        <f t="array" ref="W39">_xlfn.IFS(J39="A",VLOOKUP(F39,F11数据库!C:AA,12,0),J39="B",VLOOKUP(F39,F11数据库!C:AA,18,0),J39="C",VLOOKUP(F39,F11数据库!C:AA,24,0))</f>
        <v>#N/A</v>
      </c>
      <c r="X39" s="18" t="e" cm="1">
        <f t="array" ref="X39">_xlfn.IFS(J39="A",VLOOKUP(F39,F11数据库!C:AA,13,0),J39="B",VLOOKUP(F39,F11数据库!C:AA,19,0),J39="C",VLOOKUP(F39,F11数据库!C:AA,25,0))</f>
        <v>#N/A</v>
      </c>
      <c r="Y39" s="18"/>
    </row>
    <row r="40" spans="1:25" x14ac:dyDescent="0.25">
      <c r="A40" s="22"/>
      <c r="B40" s="3"/>
      <c r="C40" s="3"/>
      <c r="D40" s="3"/>
      <c r="E40" s="18" t="e">
        <f t="shared" si="10"/>
        <v>#VALUE!</v>
      </c>
      <c r="F40" s="18" t="e">
        <f t="shared" si="11"/>
        <v>#VALUE!</v>
      </c>
      <c r="G40" s="18" t="str">
        <f t="shared" si="12"/>
        <v/>
      </c>
      <c r="H40" s="18" t="e">
        <f t="shared" si="13"/>
        <v>#VALUE!</v>
      </c>
      <c r="I40" s="18" t="e">
        <f t="shared" si="14"/>
        <v>#VALUE!</v>
      </c>
      <c r="J40" s="18" t="str">
        <f t="shared" si="15"/>
        <v/>
      </c>
      <c r="K40" s="18" t="str">
        <f t="shared" si="16"/>
        <v/>
      </c>
      <c r="L40" s="18" t="str">
        <f t="shared" si="17"/>
        <v/>
      </c>
      <c r="M40" s="18" t="str">
        <f t="shared" si="18"/>
        <v/>
      </c>
      <c r="N40" s="18" t="e">
        <f>VLOOKUP(F40,F11数据库!C:AA,3,0)</f>
        <v>#VALUE!</v>
      </c>
      <c r="O40" s="18" t="e">
        <f t="shared" si="19"/>
        <v>#VALUE!</v>
      </c>
      <c r="P40" s="19" t="e">
        <f t="shared" si="20"/>
        <v>#VALUE!</v>
      </c>
      <c r="Q40" s="18" t="e">
        <f>VLOOKUP(F40,F11数据库!C:AA,4,0)</f>
        <v>#VALUE!</v>
      </c>
      <c r="R40" s="18" t="e">
        <f>VLOOKUP(G40,F11数据库!AC:AD,2,0)</f>
        <v>#N/A</v>
      </c>
      <c r="S40" s="18"/>
      <c r="T40" s="18" t="e" cm="1">
        <f t="array" ref="T40">_xlfn.IFS(J40="A",VLOOKUP(F40,F11数据库!C:AA,7,0),J40="B",VLOOKUP(F40,F11数据库!C:AA,15,0),J40="C",VLOOKUP(F40,F11数据库!C:AA,21,0))</f>
        <v>#N/A</v>
      </c>
      <c r="U40" s="18" t="e" cm="1">
        <f t="array" ref="U40">_xlfn.IFS(J40="A",VLOOKUP(F40,F11数据库!C:AA,8,0),J40="B",VLOOKUP(F40,F11数据库!C:AA,16,0),J40="C",VLOOKUP(F40,F11数据库!C:AA,22,0))</f>
        <v>#N/A</v>
      </c>
      <c r="V40" s="19" t="e" cm="1">
        <f t="array" ref="V40">_xlfn.IFS(J40="A",VLOOKUP(F40,F11数据库!C:AA,11,0),J40="B",VLOOKUP(F40,F11数据库!C:AA,17,0),J40="C",VLOOKUP(F40,F11数据库!C:AA,23,0))*C40</f>
        <v>#N/A</v>
      </c>
      <c r="W40" s="18" t="e" cm="1">
        <f t="array" ref="W40">_xlfn.IFS(J40="A",VLOOKUP(F40,F11数据库!C:AA,12,0),J40="B",VLOOKUP(F40,F11数据库!C:AA,18,0),J40="C",VLOOKUP(F40,F11数据库!C:AA,24,0))</f>
        <v>#N/A</v>
      </c>
      <c r="X40" s="18" t="e" cm="1">
        <f t="array" ref="X40">_xlfn.IFS(J40="A",VLOOKUP(F40,F11数据库!C:AA,13,0),J40="B",VLOOKUP(F40,F11数据库!C:AA,19,0),J40="C",VLOOKUP(F40,F11数据库!C:AA,25,0))</f>
        <v>#N/A</v>
      </c>
      <c r="Y40" s="18"/>
    </row>
    <row r="41" spans="1:25" x14ac:dyDescent="0.25">
      <c r="A41" s="22"/>
      <c r="B41" s="3"/>
      <c r="C41" s="3"/>
      <c r="D41" s="3"/>
      <c r="E41" s="18" t="e">
        <f t="shared" si="10"/>
        <v>#VALUE!</v>
      </c>
      <c r="F41" s="18" t="e">
        <f t="shared" si="11"/>
        <v>#VALUE!</v>
      </c>
      <c r="G41" s="18" t="str">
        <f t="shared" si="12"/>
        <v/>
      </c>
      <c r="H41" s="18" t="e">
        <f t="shared" si="13"/>
        <v>#VALUE!</v>
      </c>
      <c r="I41" s="18" t="e">
        <f t="shared" si="14"/>
        <v>#VALUE!</v>
      </c>
      <c r="J41" s="18" t="str">
        <f t="shared" si="15"/>
        <v/>
      </c>
      <c r="K41" s="18" t="str">
        <f t="shared" si="16"/>
        <v/>
      </c>
      <c r="L41" s="18" t="str">
        <f t="shared" si="17"/>
        <v/>
      </c>
      <c r="M41" s="18" t="str">
        <f t="shared" si="18"/>
        <v/>
      </c>
      <c r="N41" s="18" t="e">
        <f>VLOOKUP(F41,F11数据库!C:AA,3,0)</f>
        <v>#VALUE!</v>
      </c>
      <c r="O41" s="18" t="e">
        <f t="shared" si="19"/>
        <v>#VALUE!</v>
      </c>
      <c r="P41" s="19" t="e">
        <f t="shared" si="20"/>
        <v>#VALUE!</v>
      </c>
      <c r="Q41" s="18" t="e">
        <f>VLOOKUP(F41,F11数据库!C:AA,4,0)</f>
        <v>#VALUE!</v>
      </c>
      <c r="R41" s="18" t="e">
        <f>VLOOKUP(G41,F11数据库!AC:AD,2,0)</f>
        <v>#N/A</v>
      </c>
      <c r="S41" s="18"/>
      <c r="T41" s="18" t="e" cm="1">
        <f t="array" ref="T41">_xlfn.IFS(J41="A",VLOOKUP(F41,F11数据库!C:AA,7,0),J41="B",VLOOKUP(F41,F11数据库!C:AA,15,0),J41="C",VLOOKUP(F41,F11数据库!C:AA,21,0))</f>
        <v>#N/A</v>
      </c>
      <c r="U41" s="18" t="e" cm="1">
        <f t="array" ref="U41">_xlfn.IFS(J41="A",VLOOKUP(F41,F11数据库!C:AA,8,0),J41="B",VLOOKUP(F41,F11数据库!C:AA,16,0),J41="C",VLOOKUP(F41,F11数据库!C:AA,22,0))</f>
        <v>#N/A</v>
      </c>
      <c r="V41" s="19" t="e" cm="1">
        <f t="array" ref="V41">_xlfn.IFS(J41="A",VLOOKUP(F41,F11数据库!C:AA,11,0),J41="B",VLOOKUP(F41,F11数据库!C:AA,17,0),J41="C",VLOOKUP(F41,F11数据库!C:AA,23,0))*C41</f>
        <v>#N/A</v>
      </c>
      <c r="W41" s="18" t="e" cm="1">
        <f t="array" ref="W41">_xlfn.IFS(J41="A",VLOOKUP(F41,F11数据库!C:AA,12,0),J41="B",VLOOKUP(F41,F11数据库!C:AA,18,0),J41="C",VLOOKUP(F41,F11数据库!C:AA,24,0))</f>
        <v>#N/A</v>
      </c>
      <c r="X41" s="18" t="e" cm="1">
        <f t="array" ref="X41">_xlfn.IFS(J41="A",VLOOKUP(F41,F11数据库!C:AA,13,0),J41="B",VLOOKUP(F41,F11数据库!C:AA,19,0),J41="C",VLOOKUP(F41,F11数据库!C:AA,25,0))</f>
        <v>#N/A</v>
      </c>
      <c r="Y41" s="18"/>
    </row>
    <row r="42" spans="1:25" x14ac:dyDescent="0.25">
      <c r="A42" s="22"/>
      <c r="B42" s="3"/>
      <c r="C42" s="3"/>
      <c r="D42" s="3"/>
      <c r="E42" s="18" t="e">
        <f t="shared" si="10"/>
        <v>#VALUE!</v>
      </c>
      <c r="F42" s="18" t="e">
        <f t="shared" si="11"/>
        <v>#VALUE!</v>
      </c>
      <c r="G42" s="18" t="str">
        <f t="shared" si="12"/>
        <v/>
      </c>
      <c r="H42" s="18" t="e">
        <f t="shared" si="13"/>
        <v>#VALUE!</v>
      </c>
      <c r="I42" s="18" t="e">
        <f t="shared" si="14"/>
        <v>#VALUE!</v>
      </c>
      <c r="J42" s="18" t="str">
        <f t="shared" si="15"/>
        <v/>
      </c>
      <c r="K42" s="18" t="str">
        <f t="shared" si="16"/>
        <v/>
      </c>
      <c r="L42" s="18" t="str">
        <f t="shared" si="17"/>
        <v/>
      </c>
      <c r="M42" s="18" t="str">
        <f t="shared" si="18"/>
        <v/>
      </c>
      <c r="N42" s="18" t="e">
        <f>VLOOKUP(F42,F11数据库!C:AA,3,0)</f>
        <v>#VALUE!</v>
      </c>
      <c r="O42" s="18" t="e">
        <f t="shared" si="19"/>
        <v>#VALUE!</v>
      </c>
      <c r="P42" s="19" t="e">
        <f t="shared" si="20"/>
        <v>#VALUE!</v>
      </c>
      <c r="Q42" s="18" t="e">
        <f>VLOOKUP(F42,F11数据库!C:AA,4,0)</f>
        <v>#VALUE!</v>
      </c>
      <c r="R42" s="18" t="e">
        <f>VLOOKUP(G42,F11数据库!AC:AD,2,0)</f>
        <v>#N/A</v>
      </c>
      <c r="S42" s="18"/>
      <c r="T42" s="18" t="e" cm="1">
        <f t="array" ref="T42">_xlfn.IFS(J42="A",VLOOKUP(F42,F11数据库!C:AA,7,0),J42="B",VLOOKUP(F42,F11数据库!C:AA,15,0),J42="C",VLOOKUP(F42,F11数据库!C:AA,21,0))</f>
        <v>#N/A</v>
      </c>
      <c r="U42" s="18" t="e" cm="1">
        <f t="array" ref="U42">_xlfn.IFS(J42="A",VLOOKUP(F42,F11数据库!C:AA,8,0),J42="B",VLOOKUP(F42,F11数据库!C:AA,16,0),J42="C",VLOOKUP(F42,F11数据库!C:AA,22,0))</f>
        <v>#N/A</v>
      </c>
      <c r="V42" s="19" t="e" cm="1">
        <f t="array" ref="V42">_xlfn.IFS(J42="A",VLOOKUP(F42,F11数据库!C:AA,11,0),J42="B",VLOOKUP(F42,F11数据库!C:AA,17,0),J42="C",VLOOKUP(F42,F11数据库!C:AA,23,0))*C42</f>
        <v>#N/A</v>
      </c>
      <c r="W42" s="18" t="e" cm="1">
        <f t="array" ref="W42">_xlfn.IFS(J42="A",VLOOKUP(F42,F11数据库!C:AA,12,0),J42="B",VLOOKUP(F42,F11数据库!C:AA,18,0),J42="C",VLOOKUP(F42,F11数据库!C:AA,24,0))</f>
        <v>#N/A</v>
      </c>
      <c r="X42" s="18" t="e" cm="1">
        <f t="array" ref="X42">_xlfn.IFS(J42="A",VLOOKUP(F42,F11数据库!C:AA,13,0),J42="B",VLOOKUP(F42,F11数据库!C:AA,19,0),J42="C",VLOOKUP(F42,F11数据库!C:AA,25,0))</f>
        <v>#N/A</v>
      </c>
      <c r="Y42" s="18"/>
    </row>
    <row r="43" spans="1:25" x14ac:dyDescent="0.25">
      <c r="A43" s="22"/>
      <c r="B43" s="3"/>
      <c r="C43" s="3"/>
      <c r="D43" s="3"/>
      <c r="E43" s="18" t="e">
        <f t="shared" si="10"/>
        <v>#VALUE!</v>
      </c>
      <c r="F43" s="18" t="e">
        <f t="shared" si="11"/>
        <v>#VALUE!</v>
      </c>
      <c r="G43" s="18" t="str">
        <f t="shared" si="12"/>
        <v/>
      </c>
      <c r="H43" s="18" t="e">
        <f t="shared" si="13"/>
        <v>#VALUE!</v>
      </c>
      <c r="I43" s="18" t="e">
        <f t="shared" si="14"/>
        <v>#VALUE!</v>
      </c>
      <c r="J43" s="18" t="str">
        <f t="shared" si="15"/>
        <v/>
      </c>
      <c r="K43" s="18" t="str">
        <f t="shared" si="16"/>
        <v/>
      </c>
      <c r="L43" s="18" t="str">
        <f t="shared" si="17"/>
        <v/>
      </c>
      <c r="M43" s="18" t="str">
        <f t="shared" si="18"/>
        <v/>
      </c>
      <c r="N43" s="18" t="e">
        <f>VLOOKUP(F43,F11数据库!C:AA,3,0)</f>
        <v>#VALUE!</v>
      </c>
      <c r="O43" s="18" t="e">
        <f t="shared" si="19"/>
        <v>#VALUE!</v>
      </c>
      <c r="P43" s="19" t="e">
        <f t="shared" si="20"/>
        <v>#VALUE!</v>
      </c>
      <c r="Q43" s="18" t="e">
        <f>VLOOKUP(F43,F11数据库!C:AA,4,0)</f>
        <v>#VALUE!</v>
      </c>
      <c r="R43" s="18" t="e">
        <f>VLOOKUP(G43,F11数据库!AC:AD,2,0)</f>
        <v>#N/A</v>
      </c>
      <c r="S43" s="18"/>
      <c r="T43" s="18" t="e" cm="1">
        <f t="array" ref="T43">_xlfn.IFS(J43="A",VLOOKUP(F43,F11数据库!C:AA,7,0),J43="B",VLOOKUP(F43,F11数据库!C:AA,15,0),J43="C",VLOOKUP(F43,F11数据库!C:AA,21,0))</f>
        <v>#N/A</v>
      </c>
      <c r="U43" s="18" t="e" cm="1">
        <f t="array" ref="U43">_xlfn.IFS(J43="A",VLOOKUP(F43,F11数据库!C:AA,8,0),J43="B",VLOOKUP(F43,F11数据库!C:AA,16,0),J43="C",VLOOKUP(F43,F11数据库!C:AA,22,0))</f>
        <v>#N/A</v>
      </c>
      <c r="V43" s="19" t="e" cm="1">
        <f t="array" ref="V43">_xlfn.IFS(J43="A",VLOOKUP(F43,F11数据库!C:AA,11,0),J43="B",VLOOKUP(F43,F11数据库!C:AA,17,0),J43="C",VLOOKUP(F43,F11数据库!C:AA,23,0))*C43</f>
        <v>#N/A</v>
      </c>
      <c r="W43" s="18" t="e" cm="1">
        <f t="array" ref="W43">_xlfn.IFS(J43="A",VLOOKUP(F43,F11数据库!C:AA,12,0),J43="B",VLOOKUP(F43,F11数据库!C:AA,18,0),J43="C",VLOOKUP(F43,F11数据库!C:AA,24,0))</f>
        <v>#N/A</v>
      </c>
      <c r="X43" s="18" t="e" cm="1">
        <f t="array" ref="X43">_xlfn.IFS(J43="A",VLOOKUP(F43,F11数据库!C:AA,13,0),J43="B",VLOOKUP(F43,F11数据库!C:AA,19,0),J43="C",VLOOKUP(F43,F11数据库!C:AA,25,0))</f>
        <v>#N/A</v>
      </c>
      <c r="Y43" s="18"/>
    </row>
    <row r="44" spans="1:25" x14ac:dyDescent="0.25">
      <c r="A44" s="22"/>
      <c r="B44" s="3"/>
      <c r="C44" s="3"/>
      <c r="D44" s="3"/>
      <c r="E44" s="18" t="e">
        <f t="shared" si="10"/>
        <v>#VALUE!</v>
      </c>
      <c r="F44" s="18" t="e">
        <f t="shared" si="11"/>
        <v>#VALUE!</v>
      </c>
      <c r="G44" s="18" t="str">
        <f t="shared" si="12"/>
        <v/>
      </c>
      <c r="H44" s="18" t="e">
        <f t="shared" si="13"/>
        <v>#VALUE!</v>
      </c>
      <c r="I44" s="18" t="e">
        <f t="shared" si="14"/>
        <v>#VALUE!</v>
      </c>
      <c r="J44" s="18" t="str">
        <f t="shared" si="15"/>
        <v/>
      </c>
      <c r="K44" s="18" t="str">
        <f t="shared" si="16"/>
        <v/>
      </c>
      <c r="L44" s="18" t="str">
        <f t="shared" si="17"/>
        <v/>
      </c>
      <c r="M44" s="18" t="str">
        <f t="shared" si="18"/>
        <v/>
      </c>
      <c r="N44" s="18" t="e">
        <f>VLOOKUP(F44,F11数据库!C:AA,3,0)</f>
        <v>#VALUE!</v>
      </c>
      <c r="O44" s="18" t="e">
        <f t="shared" si="19"/>
        <v>#VALUE!</v>
      </c>
      <c r="P44" s="19" t="e">
        <f t="shared" si="20"/>
        <v>#VALUE!</v>
      </c>
      <c r="Q44" s="18" t="e">
        <f>VLOOKUP(F44,F11数据库!C:AA,4,0)</f>
        <v>#VALUE!</v>
      </c>
      <c r="R44" s="18" t="e">
        <f>VLOOKUP(G44,F11数据库!AC:AD,2,0)</f>
        <v>#N/A</v>
      </c>
      <c r="S44" s="18"/>
      <c r="T44" s="18" t="e" cm="1">
        <f t="array" ref="T44">_xlfn.IFS(J44="A",VLOOKUP(F44,F11数据库!C:AA,7,0),J44="B",VLOOKUP(F44,F11数据库!C:AA,15,0),J44="C",VLOOKUP(F44,F11数据库!C:AA,21,0))</f>
        <v>#N/A</v>
      </c>
      <c r="U44" s="18" t="e" cm="1">
        <f t="array" ref="U44">_xlfn.IFS(J44="A",VLOOKUP(F44,F11数据库!C:AA,8,0),J44="B",VLOOKUP(F44,F11数据库!C:AA,16,0),J44="C",VLOOKUP(F44,F11数据库!C:AA,22,0))</f>
        <v>#N/A</v>
      </c>
      <c r="V44" s="19" t="e" cm="1">
        <f t="array" ref="V44">_xlfn.IFS(J44="A",VLOOKUP(F44,F11数据库!C:AA,11,0),J44="B",VLOOKUP(F44,F11数据库!C:AA,17,0),J44="C",VLOOKUP(F44,F11数据库!C:AA,23,0))*C44</f>
        <v>#N/A</v>
      </c>
      <c r="W44" s="18" t="e" cm="1">
        <f t="array" ref="W44">_xlfn.IFS(J44="A",VLOOKUP(F44,F11数据库!C:AA,12,0),J44="B",VLOOKUP(F44,F11数据库!C:AA,18,0),J44="C",VLOOKUP(F44,F11数据库!C:AA,24,0))</f>
        <v>#N/A</v>
      </c>
      <c r="X44" s="18" t="e" cm="1">
        <f t="array" ref="X44">_xlfn.IFS(J44="A",VLOOKUP(F44,F11数据库!C:AA,13,0),J44="B",VLOOKUP(F44,F11数据库!C:AA,19,0),J44="C",VLOOKUP(F44,F11数据库!C:AA,25,0))</f>
        <v>#N/A</v>
      </c>
      <c r="Y44" s="18"/>
    </row>
    <row r="45" spans="1:25" x14ac:dyDescent="0.25">
      <c r="A45" s="22"/>
      <c r="B45" s="3"/>
      <c r="C45" s="3"/>
      <c r="D45" s="3"/>
      <c r="E45" s="18" t="e">
        <f t="shared" si="10"/>
        <v>#VALUE!</v>
      </c>
      <c r="F45" s="18" t="e">
        <f t="shared" si="11"/>
        <v>#VALUE!</v>
      </c>
      <c r="G45" s="18" t="str">
        <f t="shared" si="12"/>
        <v/>
      </c>
      <c r="H45" s="18" t="e">
        <f t="shared" si="13"/>
        <v>#VALUE!</v>
      </c>
      <c r="I45" s="18" t="e">
        <f t="shared" si="14"/>
        <v>#VALUE!</v>
      </c>
      <c r="J45" s="18" t="str">
        <f t="shared" si="15"/>
        <v/>
      </c>
      <c r="K45" s="18" t="str">
        <f t="shared" si="16"/>
        <v/>
      </c>
      <c r="L45" s="18" t="str">
        <f t="shared" si="17"/>
        <v/>
      </c>
      <c r="M45" s="18" t="str">
        <f t="shared" si="18"/>
        <v/>
      </c>
      <c r="N45" s="18" t="e">
        <f>VLOOKUP(F45,F11数据库!C:AA,3,0)</f>
        <v>#VALUE!</v>
      </c>
      <c r="O45" s="18" t="e">
        <f t="shared" si="19"/>
        <v>#VALUE!</v>
      </c>
      <c r="P45" s="19" t="e">
        <f t="shared" si="20"/>
        <v>#VALUE!</v>
      </c>
      <c r="Q45" s="18" t="e">
        <f>VLOOKUP(F45,F11数据库!C:AA,4,0)</f>
        <v>#VALUE!</v>
      </c>
      <c r="R45" s="18" t="e">
        <f>VLOOKUP(G45,F11数据库!AC:AD,2,0)</f>
        <v>#N/A</v>
      </c>
      <c r="S45" s="18"/>
      <c r="T45" s="18" t="e" cm="1">
        <f t="array" ref="T45">_xlfn.IFS(J45="A",VLOOKUP(F45,F11数据库!C:AA,7,0),J45="B",VLOOKUP(F45,F11数据库!C:AA,15,0),J45="C",VLOOKUP(F45,F11数据库!C:AA,21,0))</f>
        <v>#N/A</v>
      </c>
      <c r="U45" s="18" t="e" cm="1">
        <f t="array" ref="U45">_xlfn.IFS(J45="A",VLOOKUP(F45,F11数据库!C:AA,8,0),J45="B",VLOOKUP(F45,F11数据库!C:AA,16,0),J45="C",VLOOKUP(F45,F11数据库!C:AA,22,0))</f>
        <v>#N/A</v>
      </c>
      <c r="V45" s="19" t="e" cm="1">
        <f t="array" ref="V45">_xlfn.IFS(J45="A",VLOOKUP(F45,F11数据库!C:AA,11,0),J45="B",VLOOKUP(F45,F11数据库!C:AA,17,0),J45="C",VLOOKUP(F45,F11数据库!C:AA,23,0))*C45</f>
        <v>#N/A</v>
      </c>
      <c r="W45" s="18" t="e" cm="1">
        <f t="array" ref="W45">_xlfn.IFS(J45="A",VLOOKUP(F45,F11数据库!C:AA,12,0),J45="B",VLOOKUP(F45,F11数据库!C:AA,18,0),J45="C",VLOOKUP(F45,F11数据库!C:AA,24,0))</f>
        <v>#N/A</v>
      </c>
      <c r="X45" s="18" t="e" cm="1">
        <f t="array" ref="X45">_xlfn.IFS(J45="A",VLOOKUP(F45,F11数据库!C:AA,13,0),J45="B",VLOOKUP(F45,F11数据库!C:AA,19,0),J45="C",VLOOKUP(F45,F11数据库!C:AA,25,0))</f>
        <v>#N/A</v>
      </c>
      <c r="Y45" s="18"/>
    </row>
    <row r="46" spans="1:25" x14ac:dyDescent="0.25">
      <c r="A46" s="22"/>
      <c r="B46" s="3"/>
      <c r="C46" s="3"/>
      <c r="D46" s="3"/>
      <c r="E46" s="18" t="e">
        <f t="shared" si="10"/>
        <v>#VALUE!</v>
      </c>
      <c r="F46" s="18" t="e">
        <f t="shared" si="11"/>
        <v>#VALUE!</v>
      </c>
      <c r="G46" s="18" t="str">
        <f t="shared" si="12"/>
        <v/>
      </c>
      <c r="H46" s="18" t="e">
        <f t="shared" si="13"/>
        <v>#VALUE!</v>
      </c>
      <c r="I46" s="18" t="e">
        <f t="shared" si="14"/>
        <v>#VALUE!</v>
      </c>
      <c r="J46" s="18" t="str">
        <f t="shared" si="15"/>
        <v/>
      </c>
      <c r="K46" s="18" t="str">
        <f t="shared" si="16"/>
        <v/>
      </c>
      <c r="L46" s="18" t="str">
        <f t="shared" si="17"/>
        <v/>
      </c>
      <c r="M46" s="18" t="str">
        <f t="shared" si="18"/>
        <v/>
      </c>
      <c r="N46" s="18" t="e">
        <f>VLOOKUP(F46,F11数据库!C:AA,3,0)</f>
        <v>#VALUE!</v>
      </c>
      <c r="O46" s="18" t="e">
        <f t="shared" si="19"/>
        <v>#VALUE!</v>
      </c>
      <c r="P46" s="19" t="e">
        <f t="shared" si="20"/>
        <v>#VALUE!</v>
      </c>
      <c r="Q46" s="18" t="e">
        <f>VLOOKUP(F46,F11数据库!C:AA,4,0)</f>
        <v>#VALUE!</v>
      </c>
      <c r="R46" s="18" t="e">
        <f>VLOOKUP(G46,F11数据库!AC:AD,2,0)</f>
        <v>#N/A</v>
      </c>
      <c r="S46" s="18"/>
      <c r="T46" s="18" t="e" cm="1">
        <f t="array" ref="T46">_xlfn.IFS(J46="A",VLOOKUP(F46,F11数据库!C:AA,7,0),J46="B",VLOOKUP(F46,F11数据库!C:AA,15,0),J46="C",VLOOKUP(F46,F11数据库!C:AA,21,0))</f>
        <v>#N/A</v>
      </c>
      <c r="U46" s="18" t="e" cm="1">
        <f t="array" ref="U46">_xlfn.IFS(J46="A",VLOOKUP(F46,F11数据库!C:AA,8,0),J46="B",VLOOKUP(F46,F11数据库!C:AA,16,0),J46="C",VLOOKUP(F46,F11数据库!C:AA,22,0))</f>
        <v>#N/A</v>
      </c>
      <c r="V46" s="19" t="e" cm="1">
        <f t="array" ref="V46">_xlfn.IFS(J46="A",VLOOKUP(F46,F11数据库!C:AA,11,0),J46="B",VLOOKUP(F46,F11数据库!C:AA,17,0),J46="C",VLOOKUP(F46,F11数据库!C:AA,23,0))*C46</f>
        <v>#N/A</v>
      </c>
      <c r="W46" s="18" t="e" cm="1">
        <f t="array" ref="W46">_xlfn.IFS(J46="A",VLOOKUP(F46,F11数据库!C:AA,12,0),J46="B",VLOOKUP(F46,F11数据库!C:AA,18,0),J46="C",VLOOKUP(F46,F11数据库!C:AA,24,0))</f>
        <v>#N/A</v>
      </c>
      <c r="X46" s="18" t="e" cm="1">
        <f t="array" ref="X46">_xlfn.IFS(J46="A",VLOOKUP(F46,F11数据库!C:AA,13,0),J46="B",VLOOKUP(F46,F11数据库!C:AA,19,0),J46="C",VLOOKUP(F46,F11数据库!C:AA,25,0))</f>
        <v>#N/A</v>
      </c>
      <c r="Y46" s="18"/>
    </row>
    <row r="47" spans="1:25" x14ac:dyDescent="0.25">
      <c r="A47" s="22"/>
      <c r="B47" s="3"/>
      <c r="C47" s="3"/>
      <c r="D47" s="3"/>
      <c r="E47" s="18" t="e">
        <f t="shared" si="10"/>
        <v>#VALUE!</v>
      </c>
      <c r="F47" s="18" t="e">
        <f t="shared" si="11"/>
        <v>#VALUE!</v>
      </c>
      <c r="G47" s="18" t="str">
        <f t="shared" si="12"/>
        <v/>
      </c>
      <c r="H47" s="18" t="e">
        <f t="shared" si="13"/>
        <v>#VALUE!</v>
      </c>
      <c r="I47" s="18" t="e">
        <f t="shared" si="14"/>
        <v>#VALUE!</v>
      </c>
      <c r="J47" s="18" t="str">
        <f t="shared" si="15"/>
        <v/>
      </c>
      <c r="K47" s="18" t="str">
        <f t="shared" si="16"/>
        <v/>
      </c>
      <c r="L47" s="18" t="str">
        <f t="shared" si="17"/>
        <v/>
      </c>
      <c r="M47" s="18" t="str">
        <f t="shared" si="18"/>
        <v/>
      </c>
      <c r="N47" s="18" t="e">
        <f>VLOOKUP(F47,F11数据库!C:AA,3,0)</f>
        <v>#VALUE!</v>
      </c>
      <c r="O47" s="18" t="e">
        <f t="shared" si="19"/>
        <v>#VALUE!</v>
      </c>
      <c r="P47" s="19" t="e">
        <f t="shared" si="20"/>
        <v>#VALUE!</v>
      </c>
      <c r="Q47" s="18" t="e">
        <f>VLOOKUP(F47,F11数据库!C:AA,4,0)</f>
        <v>#VALUE!</v>
      </c>
      <c r="R47" s="18" t="e">
        <f>VLOOKUP(G47,F11数据库!AC:AD,2,0)</f>
        <v>#N/A</v>
      </c>
      <c r="S47" s="18"/>
      <c r="T47" s="18" t="e" cm="1">
        <f t="array" ref="T47">_xlfn.IFS(J47="A",VLOOKUP(F47,F11数据库!C:AA,7,0),J47="B",VLOOKUP(F47,F11数据库!C:AA,15,0),J47="C",VLOOKUP(F47,F11数据库!C:AA,21,0))</f>
        <v>#N/A</v>
      </c>
      <c r="U47" s="18" t="e" cm="1">
        <f t="array" ref="U47">_xlfn.IFS(J47="A",VLOOKUP(F47,F11数据库!C:AA,8,0),J47="B",VLOOKUP(F47,F11数据库!C:AA,16,0),J47="C",VLOOKUP(F47,F11数据库!C:AA,22,0))</f>
        <v>#N/A</v>
      </c>
      <c r="V47" s="19" t="e" cm="1">
        <f t="array" ref="V47">_xlfn.IFS(J47="A",VLOOKUP(F47,F11数据库!C:AA,11,0),J47="B",VLOOKUP(F47,F11数据库!C:AA,17,0),J47="C",VLOOKUP(F47,F11数据库!C:AA,23,0))*C47</f>
        <v>#N/A</v>
      </c>
      <c r="W47" s="18" t="e" cm="1">
        <f t="array" ref="W47">_xlfn.IFS(J47="A",VLOOKUP(F47,F11数据库!C:AA,12,0),J47="B",VLOOKUP(F47,F11数据库!C:AA,18,0),J47="C",VLOOKUP(F47,F11数据库!C:AA,24,0))</f>
        <v>#N/A</v>
      </c>
      <c r="X47" s="18" t="e" cm="1">
        <f t="array" ref="X47">_xlfn.IFS(J47="A",VLOOKUP(F47,F11数据库!C:AA,13,0),J47="B",VLOOKUP(F47,F11数据库!C:AA,19,0),J47="C",VLOOKUP(F47,F11数据库!C:AA,25,0))</f>
        <v>#N/A</v>
      </c>
      <c r="Y47" s="18"/>
    </row>
    <row r="48" spans="1:25" x14ac:dyDescent="0.25">
      <c r="A48" s="22"/>
      <c r="B48" s="3"/>
      <c r="C48" s="3"/>
      <c r="D48" s="3"/>
      <c r="E48" s="18" t="e">
        <f t="shared" si="10"/>
        <v>#VALUE!</v>
      </c>
      <c r="F48" s="18" t="e">
        <f t="shared" si="11"/>
        <v>#VALUE!</v>
      </c>
      <c r="G48" s="18" t="str">
        <f t="shared" si="12"/>
        <v/>
      </c>
      <c r="H48" s="18" t="e">
        <f t="shared" si="13"/>
        <v>#VALUE!</v>
      </c>
      <c r="I48" s="18" t="e">
        <f t="shared" si="14"/>
        <v>#VALUE!</v>
      </c>
      <c r="J48" s="18" t="str">
        <f t="shared" si="15"/>
        <v/>
      </c>
      <c r="K48" s="18" t="str">
        <f t="shared" si="16"/>
        <v/>
      </c>
      <c r="L48" s="18" t="str">
        <f t="shared" si="17"/>
        <v/>
      </c>
      <c r="M48" s="18" t="str">
        <f t="shared" si="18"/>
        <v/>
      </c>
      <c r="N48" s="18" t="e">
        <f>VLOOKUP(F48,F11数据库!C:AA,3,0)</f>
        <v>#VALUE!</v>
      </c>
      <c r="O48" s="18" t="e">
        <f t="shared" si="19"/>
        <v>#VALUE!</v>
      </c>
      <c r="P48" s="19" t="e">
        <f t="shared" si="20"/>
        <v>#VALUE!</v>
      </c>
      <c r="Q48" s="18" t="e">
        <f>VLOOKUP(F48,F11数据库!C:AA,4,0)</f>
        <v>#VALUE!</v>
      </c>
      <c r="R48" s="18" t="e">
        <f>VLOOKUP(G48,F11数据库!AC:AD,2,0)</f>
        <v>#N/A</v>
      </c>
      <c r="S48" s="18"/>
      <c r="T48" s="18" t="e" cm="1">
        <f t="array" ref="T48">_xlfn.IFS(J48="A",VLOOKUP(F48,F11数据库!C:AA,7,0),J48="B",VLOOKUP(F48,F11数据库!C:AA,15,0),J48="C",VLOOKUP(F48,F11数据库!C:AA,21,0))</f>
        <v>#N/A</v>
      </c>
      <c r="U48" s="18" t="e" cm="1">
        <f t="array" ref="U48">_xlfn.IFS(J48="A",VLOOKUP(F48,F11数据库!C:AA,8,0),J48="B",VLOOKUP(F48,F11数据库!C:AA,16,0),J48="C",VLOOKUP(F48,F11数据库!C:AA,22,0))</f>
        <v>#N/A</v>
      </c>
      <c r="V48" s="19" t="e" cm="1">
        <f t="array" ref="V48">_xlfn.IFS(J48="A",VLOOKUP(F48,F11数据库!C:AA,11,0),J48="B",VLOOKUP(F48,F11数据库!C:AA,17,0),J48="C",VLOOKUP(F48,F11数据库!C:AA,23,0))*C48</f>
        <v>#N/A</v>
      </c>
      <c r="W48" s="18" t="e" cm="1">
        <f t="array" ref="W48">_xlfn.IFS(J48="A",VLOOKUP(F48,F11数据库!C:AA,12,0),J48="B",VLOOKUP(F48,F11数据库!C:AA,18,0),J48="C",VLOOKUP(F48,F11数据库!C:AA,24,0))</f>
        <v>#N/A</v>
      </c>
      <c r="X48" s="18" t="e" cm="1">
        <f t="array" ref="X48">_xlfn.IFS(J48="A",VLOOKUP(F48,F11数据库!C:AA,13,0),J48="B",VLOOKUP(F48,F11数据库!C:AA,19,0),J48="C",VLOOKUP(F48,F11数据库!C:AA,25,0))</f>
        <v>#N/A</v>
      </c>
      <c r="Y48" s="18"/>
    </row>
    <row r="49" spans="1:25" x14ac:dyDescent="0.25">
      <c r="A49" s="22"/>
      <c r="B49" s="3"/>
      <c r="C49" s="3"/>
      <c r="D49" s="3"/>
      <c r="E49" s="18" t="e">
        <f t="shared" si="10"/>
        <v>#VALUE!</v>
      </c>
      <c r="F49" s="18" t="e">
        <f t="shared" si="11"/>
        <v>#VALUE!</v>
      </c>
      <c r="G49" s="18" t="str">
        <f t="shared" si="12"/>
        <v/>
      </c>
      <c r="H49" s="18" t="e">
        <f t="shared" si="13"/>
        <v>#VALUE!</v>
      </c>
      <c r="I49" s="18" t="e">
        <f t="shared" si="14"/>
        <v>#VALUE!</v>
      </c>
      <c r="J49" s="18" t="str">
        <f t="shared" si="15"/>
        <v/>
      </c>
      <c r="K49" s="18" t="str">
        <f t="shared" si="16"/>
        <v/>
      </c>
      <c r="L49" s="18" t="str">
        <f t="shared" si="17"/>
        <v/>
      </c>
      <c r="M49" s="18" t="str">
        <f t="shared" si="18"/>
        <v/>
      </c>
      <c r="N49" s="18" t="e">
        <f>VLOOKUP(F49,F11数据库!C:AA,3,0)</f>
        <v>#VALUE!</v>
      </c>
      <c r="O49" s="18" t="e">
        <f t="shared" si="19"/>
        <v>#VALUE!</v>
      </c>
      <c r="P49" s="19" t="e">
        <f t="shared" si="20"/>
        <v>#VALUE!</v>
      </c>
      <c r="Q49" s="18" t="e">
        <f>VLOOKUP(F49,F11数据库!C:AA,4,0)</f>
        <v>#VALUE!</v>
      </c>
      <c r="R49" s="18" t="e">
        <f>VLOOKUP(G49,F11数据库!AC:AD,2,0)</f>
        <v>#N/A</v>
      </c>
      <c r="S49" s="18"/>
      <c r="T49" s="18" t="e" cm="1">
        <f t="array" ref="T49">_xlfn.IFS(J49="A",VLOOKUP(F49,F11数据库!C:AA,7,0),J49="B",VLOOKUP(F49,F11数据库!C:AA,15,0),J49="C",VLOOKUP(F49,F11数据库!C:AA,21,0))</f>
        <v>#N/A</v>
      </c>
      <c r="U49" s="18" t="e" cm="1">
        <f t="array" ref="U49">_xlfn.IFS(J49="A",VLOOKUP(F49,F11数据库!C:AA,8,0),J49="B",VLOOKUP(F49,F11数据库!C:AA,16,0),J49="C",VLOOKUP(F49,F11数据库!C:AA,22,0))</f>
        <v>#N/A</v>
      </c>
      <c r="V49" s="19" t="e" cm="1">
        <f t="array" ref="V49">_xlfn.IFS(J49="A",VLOOKUP(F49,F11数据库!C:AA,11,0),J49="B",VLOOKUP(F49,F11数据库!C:AA,17,0),J49="C",VLOOKUP(F49,F11数据库!C:AA,23,0))*C49</f>
        <v>#N/A</v>
      </c>
      <c r="W49" s="18" t="e" cm="1">
        <f t="array" ref="W49">_xlfn.IFS(J49="A",VLOOKUP(F49,F11数据库!C:AA,12,0),J49="B",VLOOKUP(F49,F11数据库!C:AA,18,0),J49="C",VLOOKUP(F49,F11数据库!C:AA,24,0))</f>
        <v>#N/A</v>
      </c>
      <c r="X49" s="18" t="e" cm="1">
        <f t="array" ref="X49">_xlfn.IFS(J49="A",VLOOKUP(F49,F11数据库!C:AA,13,0),J49="B",VLOOKUP(F49,F11数据库!C:AA,19,0),J49="C",VLOOKUP(F49,F11数据库!C:AA,25,0))</f>
        <v>#N/A</v>
      </c>
      <c r="Y49" s="18"/>
    </row>
    <row r="50" spans="1:25" x14ac:dyDescent="0.25">
      <c r="A50" s="22"/>
      <c r="B50" s="3"/>
      <c r="C50" s="3"/>
      <c r="D50" s="3"/>
      <c r="E50" s="18" t="e">
        <f t="shared" si="10"/>
        <v>#VALUE!</v>
      </c>
      <c r="F50" s="18" t="e">
        <f t="shared" si="11"/>
        <v>#VALUE!</v>
      </c>
      <c r="G50" s="18" t="str">
        <f t="shared" si="12"/>
        <v/>
      </c>
      <c r="H50" s="18" t="e">
        <f t="shared" si="13"/>
        <v>#VALUE!</v>
      </c>
      <c r="I50" s="18" t="e">
        <f t="shared" si="14"/>
        <v>#VALUE!</v>
      </c>
      <c r="J50" s="18" t="str">
        <f t="shared" si="15"/>
        <v/>
      </c>
      <c r="K50" s="18" t="str">
        <f t="shared" si="16"/>
        <v/>
      </c>
      <c r="L50" s="18" t="str">
        <f t="shared" si="17"/>
        <v/>
      </c>
      <c r="M50" s="18" t="str">
        <f t="shared" si="18"/>
        <v/>
      </c>
      <c r="N50" s="18" t="e">
        <f>VLOOKUP(F50,F11数据库!C:AA,3,0)</f>
        <v>#VALUE!</v>
      </c>
      <c r="O50" s="18" t="e">
        <f t="shared" si="19"/>
        <v>#VALUE!</v>
      </c>
      <c r="P50" s="19" t="e">
        <f t="shared" si="20"/>
        <v>#VALUE!</v>
      </c>
      <c r="Q50" s="18" t="e">
        <f>VLOOKUP(F50,F11数据库!C:AA,4,0)</f>
        <v>#VALUE!</v>
      </c>
      <c r="R50" s="18" t="e">
        <f>VLOOKUP(G50,F11数据库!AC:AD,2,0)</f>
        <v>#N/A</v>
      </c>
      <c r="S50" s="18"/>
      <c r="T50" s="18" t="e" cm="1">
        <f t="array" ref="T50">_xlfn.IFS(J50="A",VLOOKUP(F50,F11数据库!C:AA,7,0),J50="B",VLOOKUP(F50,F11数据库!C:AA,15,0),J50="C",VLOOKUP(F50,F11数据库!C:AA,21,0))</f>
        <v>#N/A</v>
      </c>
      <c r="U50" s="18" t="e" cm="1">
        <f t="array" ref="U50">_xlfn.IFS(J50="A",VLOOKUP(F50,F11数据库!C:AA,8,0),J50="B",VLOOKUP(F50,F11数据库!C:AA,16,0),J50="C",VLOOKUP(F50,F11数据库!C:AA,22,0))</f>
        <v>#N/A</v>
      </c>
      <c r="V50" s="19" t="e" cm="1">
        <f t="array" ref="V50">_xlfn.IFS(J50="A",VLOOKUP(F50,F11数据库!C:AA,11,0),J50="B",VLOOKUP(F50,F11数据库!C:AA,17,0),J50="C",VLOOKUP(F50,F11数据库!C:AA,23,0))*C50</f>
        <v>#N/A</v>
      </c>
      <c r="W50" s="18" t="e" cm="1">
        <f t="array" ref="W50">_xlfn.IFS(J50="A",VLOOKUP(F50,F11数据库!C:AA,12,0),J50="B",VLOOKUP(F50,F11数据库!C:AA,18,0),J50="C",VLOOKUP(F50,F11数据库!C:AA,24,0))</f>
        <v>#N/A</v>
      </c>
      <c r="X50" s="18" t="e" cm="1">
        <f t="array" ref="X50">_xlfn.IFS(J50="A",VLOOKUP(F50,F11数据库!C:AA,13,0),J50="B",VLOOKUP(F50,F11数据库!C:AA,19,0),J50="C",VLOOKUP(F50,F11数据库!C:AA,25,0))</f>
        <v>#N/A</v>
      </c>
      <c r="Y50" s="18"/>
    </row>
    <row r="51" spans="1:25" x14ac:dyDescent="0.25">
      <c r="A51" s="22"/>
      <c r="B51" s="3"/>
      <c r="C51" s="3"/>
      <c r="D51" s="3"/>
      <c r="E51" s="18" t="e">
        <f t="shared" si="10"/>
        <v>#VALUE!</v>
      </c>
      <c r="F51" s="18" t="e">
        <f t="shared" si="11"/>
        <v>#VALUE!</v>
      </c>
      <c r="G51" s="18" t="str">
        <f t="shared" si="12"/>
        <v/>
      </c>
      <c r="H51" s="18" t="e">
        <f t="shared" si="13"/>
        <v>#VALUE!</v>
      </c>
      <c r="I51" s="18" t="e">
        <f t="shared" si="14"/>
        <v>#VALUE!</v>
      </c>
      <c r="J51" s="18" t="str">
        <f t="shared" si="15"/>
        <v/>
      </c>
      <c r="K51" s="18" t="str">
        <f t="shared" si="16"/>
        <v/>
      </c>
      <c r="L51" s="18" t="str">
        <f t="shared" si="17"/>
        <v/>
      </c>
      <c r="M51" s="18" t="str">
        <f t="shared" si="18"/>
        <v/>
      </c>
      <c r="N51" s="18" t="e">
        <f>VLOOKUP(F51,F11数据库!C:AA,3,0)</f>
        <v>#VALUE!</v>
      </c>
      <c r="O51" s="18" t="e">
        <f t="shared" si="19"/>
        <v>#VALUE!</v>
      </c>
      <c r="P51" s="19" t="e">
        <f t="shared" si="20"/>
        <v>#VALUE!</v>
      </c>
      <c r="Q51" s="18" t="e">
        <f>VLOOKUP(F51,F11数据库!C:AA,4,0)</f>
        <v>#VALUE!</v>
      </c>
      <c r="R51" s="18" t="e">
        <f>VLOOKUP(G51,F11数据库!AC:AD,2,0)</f>
        <v>#N/A</v>
      </c>
      <c r="S51" s="18"/>
      <c r="T51" s="18" t="e" cm="1">
        <f t="array" ref="T51">_xlfn.IFS(J51="A",VLOOKUP(F51,F11数据库!C:AA,7,0),J51="B",VLOOKUP(F51,F11数据库!C:AA,15,0),J51="C",VLOOKUP(F51,F11数据库!C:AA,21,0))</f>
        <v>#N/A</v>
      </c>
      <c r="U51" s="18" t="e" cm="1">
        <f t="array" ref="U51">_xlfn.IFS(J51="A",VLOOKUP(F51,F11数据库!C:AA,8,0),J51="B",VLOOKUP(F51,F11数据库!C:AA,16,0),J51="C",VLOOKUP(F51,F11数据库!C:AA,22,0))</f>
        <v>#N/A</v>
      </c>
      <c r="V51" s="19" t="e" cm="1">
        <f t="array" ref="V51">_xlfn.IFS(J51="A",VLOOKUP(F51,F11数据库!C:AA,11,0),J51="B",VLOOKUP(F51,F11数据库!C:AA,17,0),J51="C",VLOOKUP(F51,F11数据库!C:AA,23,0))*C51</f>
        <v>#N/A</v>
      </c>
      <c r="W51" s="18" t="e" cm="1">
        <f t="array" ref="W51">_xlfn.IFS(J51="A",VLOOKUP(F51,F11数据库!C:AA,12,0),J51="B",VLOOKUP(F51,F11数据库!C:AA,18,0),J51="C",VLOOKUP(F51,F11数据库!C:AA,24,0))</f>
        <v>#N/A</v>
      </c>
      <c r="X51" s="18" t="e" cm="1">
        <f t="array" ref="X51">_xlfn.IFS(J51="A",VLOOKUP(F51,F11数据库!C:AA,13,0),J51="B",VLOOKUP(F51,F11数据库!C:AA,19,0),J51="C",VLOOKUP(F51,F11数据库!C:AA,25,0))</f>
        <v>#N/A</v>
      </c>
      <c r="Y51" s="18"/>
    </row>
    <row r="52" spans="1:25" x14ac:dyDescent="0.25">
      <c r="A52" s="22"/>
      <c r="B52" s="3"/>
      <c r="C52" s="3"/>
      <c r="D52" s="3"/>
      <c r="E52" s="18" t="e">
        <f t="shared" si="10"/>
        <v>#VALUE!</v>
      </c>
      <c r="F52" s="18" t="e">
        <f t="shared" si="11"/>
        <v>#VALUE!</v>
      </c>
      <c r="G52" s="18" t="str">
        <f t="shared" si="12"/>
        <v/>
      </c>
      <c r="H52" s="18" t="e">
        <f t="shared" si="13"/>
        <v>#VALUE!</v>
      </c>
      <c r="I52" s="18" t="e">
        <f t="shared" si="14"/>
        <v>#VALUE!</v>
      </c>
      <c r="J52" s="18" t="str">
        <f t="shared" si="15"/>
        <v/>
      </c>
      <c r="K52" s="18" t="str">
        <f t="shared" si="16"/>
        <v/>
      </c>
      <c r="L52" s="18" t="str">
        <f t="shared" si="17"/>
        <v/>
      </c>
      <c r="M52" s="18" t="str">
        <f t="shared" si="18"/>
        <v/>
      </c>
      <c r="N52" s="18" t="e">
        <f>VLOOKUP(F52,F11数据库!C:AA,3,0)</f>
        <v>#VALUE!</v>
      </c>
      <c r="O52" s="18" t="e">
        <f t="shared" si="19"/>
        <v>#VALUE!</v>
      </c>
      <c r="P52" s="19" t="e">
        <f t="shared" si="20"/>
        <v>#VALUE!</v>
      </c>
      <c r="Q52" s="18" t="e">
        <f>VLOOKUP(F52,F11数据库!C:AA,4,0)</f>
        <v>#VALUE!</v>
      </c>
      <c r="R52" s="18" t="e">
        <f>VLOOKUP(G52,F11数据库!AC:AD,2,0)</f>
        <v>#N/A</v>
      </c>
      <c r="S52" s="18"/>
      <c r="T52" s="18" t="e" cm="1">
        <f t="array" ref="T52">_xlfn.IFS(J52="A",VLOOKUP(F52,F11数据库!C:AA,7,0),J52="B",VLOOKUP(F52,F11数据库!C:AA,15,0),J52="C",VLOOKUP(F52,F11数据库!C:AA,21,0))</f>
        <v>#N/A</v>
      </c>
      <c r="U52" s="18" t="e" cm="1">
        <f t="array" ref="U52">_xlfn.IFS(J52="A",VLOOKUP(F52,F11数据库!C:AA,8,0),J52="B",VLOOKUP(F52,F11数据库!C:AA,16,0),J52="C",VLOOKUP(F52,F11数据库!C:AA,22,0))</f>
        <v>#N/A</v>
      </c>
      <c r="V52" s="19" t="e" cm="1">
        <f t="array" ref="V52">_xlfn.IFS(J52="A",VLOOKUP(F52,F11数据库!C:AA,11,0),J52="B",VLOOKUP(F52,F11数据库!C:AA,17,0),J52="C",VLOOKUP(F52,F11数据库!C:AA,23,0))*C52</f>
        <v>#N/A</v>
      </c>
      <c r="W52" s="18" t="e" cm="1">
        <f t="array" ref="W52">_xlfn.IFS(J52="A",VLOOKUP(F52,F11数据库!C:AA,12,0),J52="B",VLOOKUP(F52,F11数据库!C:AA,18,0),J52="C",VLOOKUP(F52,F11数据库!C:AA,24,0))</f>
        <v>#N/A</v>
      </c>
      <c r="X52" s="18" t="e" cm="1">
        <f t="array" ref="X52">_xlfn.IFS(J52="A",VLOOKUP(F52,F11数据库!C:AA,13,0),J52="B",VLOOKUP(F52,F11数据库!C:AA,19,0),J52="C",VLOOKUP(F52,F11数据库!C:AA,25,0))</f>
        <v>#N/A</v>
      </c>
      <c r="Y52" s="18"/>
    </row>
    <row r="53" spans="1:25" x14ac:dyDescent="0.25">
      <c r="A53" s="22"/>
      <c r="B53" s="3"/>
      <c r="C53" s="3"/>
      <c r="D53" s="3"/>
      <c r="E53" s="18" t="e">
        <f t="shared" si="10"/>
        <v>#VALUE!</v>
      </c>
      <c r="F53" s="18" t="e">
        <f t="shared" si="11"/>
        <v>#VALUE!</v>
      </c>
      <c r="G53" s="18" t="str">
        <f t="shared" si="12"/>
        <v/>
      </c>
      <c r="H53" s="18" t="e">
        <f t="shared" si="13"/>
        <v>#VALUE!</v>
      </c>
      <c r="I53" s="18" t="e">
        <f t="shared" si="14"/>
        <v>#VALUE!</v>
      </c>
      <c r="J53" s="18" t="str">
        <f t="shared" si="15"/>
        <v/>
      </c>
      <c r="K53" s="18" t="str">
        <f t="shared" si="16"/>
        <v/>
      </c>
      <c r="L53" s="18" t="str">
        <f t="shared" si="17"/>
        <v/>
      </c>
      <c r="M53" s="18" t="str">
        <f t="shared" si="18"/>
        <v/>
      </c>
      <c r="N53" s="18" t="e">
        <f>VLOOKUP(F53,F11数据库!C:AA,3,0)</f>
        <v>#VALUE!</v>
      </c>
      <c r="O53" s="18" t="e">
        <f t="shared" si="19"/>
        <v>#VALUE!</v>
      </c>
      <c r="P53" s="19" t="e">
        <f t="shared" si="20"/>
        <v>#VALUE!</v>
      </c>
      <c r="Q53" s="18" t="e">
        <f>VLOOKUP(F53,F11数据库!C:AA,4,0)</f>
        <v>#VALUE!</v>
      </c>
      <c r="R53" s="18" t="e">
        <f>VLOOKUP(G53,F11数据库!AC:AD,2,0)</f>
        <v>#N/A</v>
      </c>
      <c r="S53" s="18"/>
      <c r="T53" s="18" t="e" cm="1">
        <f t="array" ref="T53">_xlfn.IFS(J53="A",VLOOKUP(F53,F11数据库!C:AA,7,0),J53="B",VLOOKUP(F53,F11数据库!C:AA,15,0),J53="C",VLOOKUP(F53,F11数据库!C:AA,21,0))</f>
        <v>#N/A</v>
      </c>
      <c r="U53" s="18" t="e" cm="1">
        <f t="array" ref="U53">_xlfn.IFS(J53="A",VLOOKUP(F53,F11数据库!C:AA,8,0),J53="B",VLOOKUP(F53,F11数据库!C:AA,16,0),J53="C",VLOOKUP(F53,F11数据库!C:AA,22,0))</f>
        <v>#N/A</v>
      </c>
      <c r="V53" s="19" t="e" cm="1">
        <f t="array" ref="V53">_xlfn.IFS(J53="A",VLOOKUP(F53,F11数据库!C:AA,11,0),J53="B",VLOOKUP(F53,F11数据库!C:AA,17,0),J53="C",VLOOKUP(F53,F11数据库!C:AA,23,0))*C53</f>
        <v>#N/A</v>
      </c>
      <c r="W53" s="18" t="e" cm="1">
        <f t="array" ref="W53">_xlfn.IFS(J53="A",VLOOKUP(F53,F11数据库!C:AA,12,0),J53="B",VLOOKUP(F53,F11数据库!C:AA,18,0),J53="C",VLOOKUP(F53,F11数据库!C:AA,24,0))</f>
        <v>#N/A</v>
      </c>
      <c r="X53" s="18" t="e" cm="1">
        <f t="array" ref="X53">_xlfn.IFS(J53="A",VLOOKUP(F53,F11数据库!C:AA,13,0),J53="B",VLOOKUP(F53,F11数据库!C:AA,19,0),J53="C",VLOOKUP(F53,F11数据库!C:AA,25,0))</f>
        <v>#N/A</v>
      </c>
      <c r="Y53" s="18"/>
    </row>
    <row r="54" spans="1:25" x14ac:dyDescent="0.25">
      <c r="A54" s="22"/>
      <c r="B54" s="3"/>
      <c r="C54" s="3"/>
      <c r="D54" s="3"/>
      <c r="E54" s="18" t="e">
        <f t="shared" si="10"/>
        <v>#VALUE!</v>
      </c>
      <c r="F54" s="18" t="e">
        <f t="shared" si="11"/>
        <v>#VALUE!</v>
      </c>
      <c r="G54" s="18" t="str">
        <f t="shared" si="12"/>
        <v/>
      </c>
      <c r="H54" s="18" t="e">
        <f t="shared" si="13"/>
        <v>#VALUE!</v>
      </c>
      <c r="I54" s="18" t="e">
        <f t="shared" si="14"/>
        <v>#VALUE!</v>
      </c>
      <c r="J54" s="18" t="str">
        <f t="shared" si="15"/>
        <v/>
      </c>
      <c r="K54" s="18" t="str">
        <f t="shared" si="16"/>
        <v/>
      </c>
      <c r="L54" s="18" t="str">
        <f t="shared" si="17"/>
        <v/>
      </c>
      <c r="M54" s="18" t="str">
        <f t="shared" si="18"/>
        <v/>
      </c>
      <c r="N54" s="18" t="e">
        <f>VLOOKUP(F54,F11数据库!C:AA,3,0)</f>
        <v>#VALUE!</v>
      </c>
      <c r="O54" s="18" t="e">
        <f t="shared" si="19"/>
        <v>#VALUE!</v>
      </c>
      <c r="P54" s="19" t="e">
        <f t="shared" si="20"/>
        <v>#VALUE!</v>
      </c>
      <c r="Q54" s="18" t="e">
        <f>VLOOKUP(F54,F11数据库!C:AA,4,0)</f>
        <v>#VALUE!</v>
      </c>
      <c r="R54" s="18" t="e">
        <f>VLOOKUP(G54,F11数据库!AC:AD,2,0)</f>
        <v>#N/A</v>
      </c>
      <c r="S54" s="18"/>
      <c r="T54" s="18" t="e" cm="1">
        <f t="array" ref="T54">_xlfn.IFS(J54="A",VLOOKUP(F54,F11数据库!C:AA,7,0),J54="B",VLOOKUP(F54,F11数据库!C:AA,15,0),J54="C",VLOOKUP(F54,F11数据库!C:AA,21,0))</f>
        <v>#N/A</v>
      </c>
      <c r="U54" s="18" t="e" cm="1">
        <f t="array" ref="U54">_xlfn.IFS(J54="A",VLOOKUP(F54,F11数据库!C:AA,8,0),J54="B",VLOOKUP(F54,F11数据库!C:AA,16,0),J54="C",VLOOKUP(F54,F11数据库!C:AA,22,0))</f>
        <v>#N/A</v>
      </c>
      <c r="V54" s="19" t="e" cm="1">
        <f t="array" ref="V54">_xlfn.IFS(J54="A",VLOOKUP(F54,F11数据库!C:AA,11,0),J54="B",VLOOKUP(F54,F11数据库!C:AA,17,0),J54="C",VLOOKUP(F54,F11数据库!C:AA,23,0))*C54</f>
        <v>#N/A</v>
      </c>
      <c r="W54" s="18" t="e" cm="1">
        <f t="array" ref="W54">_xlfn.IFS(J54="A",VLOOKUP(F54,F11数据库!C:AA,12,0),J54="B",VLOOKUP(F54,F11数据库!C:AA,18,0),J54="C",VLOOKUP(F54,F11数据库!C:AA,24,0))</f>
        <v>#N/A</v>
      </c>
      <c r="X54" s="18" t="e" cm="1">
        <f t="array" ref="X54">_xlfn.IFS(J54="A",VLOOKUP(F54,F11数据库!C:AA,13,0),J54="B",VLOOKUP(F54,F11数据库!C:AA,19,0),J54="C",VLOOKUP(F54,F11数据库!C:AA,25,0))</f>
        <v>#N/A</v>
      </c>
      <c r="Y54" s="18"/>
    </row>
    <row r="55" spans="1:25" x14ac:dyDescent="0.25">
      <c r="A55" s="22"/>
      <c r="B55" s="3"/>
      <c r="C55" s="3"/>
      <c r="D55" s="3"/>
      <c r="E55" s="18" t="e">
        <f t="shared" si="10"/>
        <v>#VALUE!</v>
      </c>
      <c r="F55" s="18" t="e">
        <f t="shared" si="11"/>
        <v>#VALUE!</v>
      </c>
      <c r="G55" s="18" t="str">
        <f t="shared" si="12"/>
        <v/>
      </c>
      <c r="H55" s="18" t="e">
        <f t="shared" si="13"/>
        <v>#VALUE!</v>
      </c>
      <c r="I55" s="18" t="e">
        <f t="shared" si="14"/>
        <v>#VALUE!</v>
      </c>
      <c r="J55" s="18" t="str">
        <f t="shared" si="15"/>
        <v/>
      </c>
      <c r="K55" s="18" t="str">
        <f t="shared" si="16"/>
        <v/>
      </c>
      <c r="L55" s="18" t="str">
        <f t="shared" si="17"/>
        <v/>
      </c>
      <c r="M55" s="18" t="str">
        <f t="shared" si="18"/>
        <v/>
      </c>
      <c r="N55" s="18" t="e">
        <f>VLOOKUP(F55,F11数据库!C:AA,3,0)</f>
        <v>#VALUE!</v>
      </c>
      <c r="O55" s="18" t="e">
        <f t="shared" si="19"/>
        <v>#VALUE!</v>
      </c>
      <c r="P55" s="19" t="e">
        <f t="shared" si="20"/>
        <v>#VALUE!</v>
      </c>
      <c r="Q55" s="18" t="e">
        <f>VLOOKUP(F55,F11数据库!C:AA,4,0)</f>
        <v>#VALUE!</v>
      </c>
      <c r="R55" s="18" t="e">
        <f>VLOOKUP(G55,F11数据库!AC:AD,2,0)</f>
        <v>#N/A</v>
      </c>
      <c r="S55" s="18"/>
      <c r="T55" s="18" t="e" cm="1">
        <f t="array" ref="T55">_xlfn.IFS(J55="A",VLOOKUP(F55,F11数据库!C:AA,7,0),J55="B",VLOOKUP(F55,F11数据库!C:AA,15,0),J55="C",VLOOKUP(F55,F11数据库!C:AA,21,0))</f>
        <v>#N/A</v>
      </c>
      <c r="U55" s="18" t="e" cm="1">
        <f t="array" ref="U55">_xlfn.IFS(J55="A",VLOOKUP(F55,F11数据库!C:AA,8,0),J55="B",VLOOKUP(F55,F11数据库!C:AA,16,0),J55="C",VLOOKUP(F55,F11数据库!C:AA,22,0))</f>
        <v>#N/A</v>
      </c>
      <c r="V55" s="19" t="e" cm="1">
        <f t="array" ref="V55">_xlfn.IFS(J55="A",VLOOKUP(F55,F11数据库!C:AA,11,0),J55="B",VLOOKUP(F55,F11数据库!C:AA,17,0),J55="C",VLOOKUP(F55,F11数据库!C:AA,23,0))*C55</f>
        <v>#N/A</v>
      </c>
      <c r="W55" s="18" t="e" cm="1">
        <f t="array" ref="W55">_xlfn.IFS(J55="A",VLOOKUP(F55,F11数据库!C:AA,12,0),J55="B",VLOOKUP(F55,F11数据库!C:AA,18,0),J55="C",VLOOKUP(F55,F11数据库!C:AA,24,0))</f>
        <v>#N/A</v>
      </c>
      <c r="X55" s="18" t="e" cm="1">
        <f t="array" ref="X55">_xlfn.IFS(J55="A",VLOOKUP(F55,F11数据库!C:AA,13,0),J55="B",VLOOKUP(F55,F11数据库!C:AA,19,0),J55="C",VLOOKUP(F55,F11数据库!C:AA,25,0))</f>
        <v>#N/A</v>
      </c>
      <c r="Y55" s="18"/>
    </row>
    <row r="56" spans="1:25" x14ac:dyDescent="0.25">
      <c r="A56" s="22"/>
      <c r="B56" s="3"/>
      <c r="C56" s="3"/>
      <c r="D56" s="3"/>
      <c r="E56" s="18" t="e">
        <f t="shared" si="10"/>
        <v>#VALUE!</v>
      </c>
      <c r="F56" s="18" t="e">
        <f t="shared" si="11"/>
        <v>#VALUE!</v>
      </c>
      <c r="G56" s="18" t="str">
        <f t="shared" si="12"/>
        <v/>
      </c>
      <c r="H56" s="18" t="e">
        <f t="shared" si="13"/>
        <v>#VALUE!</v>
      </c>
      <c r="I56" s="18" t="e">
        <f t="shared" si="14"/>
        <v>#VALUE!</v>
      </c>
      <c r="J56" s="18" t="str">
        <f t="shared" si="15"/>
        <v/>
      </c>
      <c r="K56" s="18" t="str">
        <f t="shared" si="16"/>
        <v/>
      </c>
      <c r="L56" s="18" t="str">
        <f t="shared" si="17"/>
        <v/>
      </c>
      <c r="M56" s="18" t="str">
        <f t="shared" si="18"/>
        <v/>
      </c>
      <c r="N56" s="18" t="e">
        <f>VLOOKUP(F56,F11数据库!C:AA,3,0)</f>
        <v>#VALUE!</v>
      </c>
      <c r="O56" s="18" t="e">
        <f t="shared" si="19"/>
        <v>#VALUE!</v>
      </c>
      <c r="P56" s="19" t="e">
        <f t="shared" si="20"/>
        <v>#VALUE!</v>
      </c>
      <c r="Q56" s="18" t="e">
        <f>VLOOKUP(F56,F11数据库!C:AA,4,0)</f>
        <v>#VALUE!</v>
      </c>
      <c r="R56" s="18" t="e">
        <f>VLOOKUP(G56,F11数据库!AC:AD,2,0)</f>
        <v>#N/A</v>
      </c>
      <c r="S56" s="18"/>
      <c r="T56" s="18" t="e" cm="1">
        <f t="array" ref="T56">_xlfn.IFS(J56="A",VLOOKUP(F56,F11数据库!C:AA,7,0),J56="B",VLOOKUP(F56,F11数据库!C:AA,15,0),J56="C",VLOOKUP(F56,F11数据库!C:AA,21,0))</f>
        <v>#N/A</v>
      </c>
      <c r="U56" s="18" t="e" cm="1">
        <f t="array" ref="U56">_xlfn.IFS(J56="A",VLOOKUP(F56,F11数据库!C:AA,8,0),J56="B",VLOOKUP(F56,F11数据库!C:AA,16,0),J56="C",VLOOKUP(F56,F11数据库!C:AA,22,0))</f>
        <v>#N/A</v>
      </c>
      <c r="V56" s="19" t="e" cm="1">
        <f t="array" ref="V56">_xlfn.IFS(J56="A",VLOOKUP(F56,F11数据库!C:AA,11,0),J56="B",VLOOKUP(F56,F11数据库!C:AA,17,0),J56="C",VLOOKUP(F56,F11数据库!C:AA,23,0))*C56</f>
        <v>#N/A</v>
      </c>
      <c r="W56" s="18" t="e" cm="1">
        <f t="array" ref="W56">_xlfn.IFS(J56="A",VLOOKUP(F56,F11数据库!C:AA,12,0),J56="B",VLOOKUP(F56,F11数据库!C:AA,18,0),J56="C",VLOOKUP(F56,F11数据库!C:AA,24,0))</f>
        <v>#N/A</v>
      </c>
      <c r="X56" s="18" t="e" cm="1">
        <f t="array" ref="X56">_xlfn.IFS(J56="A",VLOOKUP(F56,F11数据库!C:AA,13,0),J56="B",VLOOKUP(F56,F11数据库!C:AA,19,0),J56="C",VLOOKUP(F56,F11数据库!C:AA,25,0))</f>
        <v>#N/A</v>
      </c>
      <c r="Y56" s="18"/>
    </row>
    <row r="57" spans="1:25" x14ac:dyDescent="0.25">
      <c r="A57" s="22"/>
      <c r="B57" s="3"/>
      <c r="C57" s="3"/>
      <c r="D57" s="3"/>
      <c r="E57" s="18" t="e">
        <f t="shared" si="10"/>
        <v>#VALUE!</v>
      </c>
      <c r="F57" s="18" t="e">
        <f t="shared" si="11"/>
        <v>#VALUE!</v>
      </c>
      <c r="G57" s="18" t="str">
        <f t="shared" si="12"/>
        <v/>
      </c>
      <c r="H57" s="18" t="e">
        <f t="shared" si="13"/>
        <v>#VALUE!</v>
      </c>
      <c r="I57" s="18" t="e">
        <f t="shared" si="14"/>
        <v>#VALUE!</v>
      </c>
      <c r="J57" s="18" t="str">
        <f t="shared" si="15"/>
        <v/>
      </c>
      <c r="K57" s="18" t="str">
        <f t="shared" si="16"/>
        <v/>
      </c>
      <c r="L57" s="18" t="str">
        <f t="shared" si="17"/>
        <v/>
      </c>
      <c r="M57" s="18" t="str">
        <f t="shared" si="18"/>
        <v/>
      </c>
      <c r="N57" s="18" t="e">
        <f>VLOOKUP(F57,F11数据库!C:AA,3,0)</f>
        <v>#VALUE!</v>
      </c>
      <c r="O57" s="18" t="e">
        <f t="shared" si="19"/>
        <v>#VALUE!</v>
      </c>
      <c r="P57" s="19" t="e">
        <f t="shared" si="20"/>
        <v>#VALUE!</v>
      </c>
      <c r="Q57" s="18" t="e">
        <f>VLOOKUP(F57,F11数据库!C:AA,4,0)</f>
        <v>#VALUE!</v>
      </c>
      <c r="R57" s="18" t="e">
        <f>VLOOKUP(G57,F11数据库!AC:AD,2,0)</f>
        <v>#N/A</v>
      </c>
      <c r="S57" s="18"/>
      <c r="T57" s="18" t="e" cm="1">
        <f t="array" ref="T57">_xlfn.IFS(J57="A",VLOOKUP(F57,F11数据库!C:AA,7,0),J57="B",VLOOKUP(F57,F11数据库!C:AA,15,0),J57="C",VLOOKUP(F57,F11数据库!C:AA,21,0))</f>
        <v>#N/A</v>
      </c>
      <c r="U57" s="18" t="e" cm="1">
        <f t="array" ref="U57">_xlfn.IFS(J57="A",VLOOKUP(F57,F11数据库!C:AA,8,0),J57="B",VLOOKUP(F57,F11数据库!C:AA,16,0),J57="C",VLOOKUP(F57,F11数据库!C:AA,22,0))</f>
        <v>#N/A</v>
      </c>
      <c r="V57" s="19" t="e" cm="1">
        <f t="array" ref="V57">_xlfn.IFS(J57="A",VLOOKUP(F57,F11数据库!C:AA,11,0),J57="B",VLOOKUP(F57,F11数据库!C:AA,17,0),J57="C",VLOOKUP(F57,F11数据库!C:AA,23,0))*C57</f>
        <v>#N/A</v>
      </c>
      <c r="W57" s="18" t="e" cm="1">
        <f t="array" ref="W57">_xlfn.IFS(J57="A",VLOOKUP(F57,F11数据库!C:AA,12,0),J57="B",VLOOKUP(F57,F11数据库!C:AA,18,0),J57="C",VLOOKUP(F57,F11数据库!C:AA,24,0))</f>
        <v>#N/A</v>
      </c>
      <c r="X57" s="18" t="e" cm="1">
        <f t="array" ref="X57">_xlfn.IFS(J57="A",VLOOKUP(F57,F11数据库!C:AA,13,0),J57="B",VLOOKUP(F57,F11数据库!C:AA,19,0),J57="C",VLOOKUP(F57,F11数据库!C:AA,25,0))</f>
        <v>#N/A</v>
      </c>
      <c r="Y57" s="18"/>
    </row>
    <row r="58" spans="1:25" x14ac:dyDescent="0.25">
      <c r="A58" s="22"/>
      <c r="B58" s="3"/>
      <c r="C58" s="3"/>
      <c r="D58" s="3"/>
      <c r="E58" s="18" t="e">
        <f t="shared" si="10"/>
        <v>#VALUE!</v>
      </c>
      <c r="F58" s="18" t="e">
        <f t="shared" si="11"/>
        <v>#VALUE!</v>
      </c>
      <c r="G58" s="18" t="str">
        <f t="shared" si="12"/>
        <v/>
      </c>
      <c r="H58" s="18" t="e">
        <f t="shared" si="13"/>
        <v>#VALUE!</v>
      </c>
      <c r="I58" s="18" t="e">
        <f t="shared" si="14"/>
        <v>#VALUE!</v>
      </c>
      <c r="J58" s="18" t="str">
        <f t="shared" si="15"/>
        <v/>
      </c>
      <c r="K58" s="18" t="str">
        <f t="shared" si="16"/>
        <v/>
      </c>
      <c r="L58" s="18" t="str">
        <f t="shared" si="17"/>
        <v/>
      </c>
      <c r="M58" s="18" t="str">
        <f t="shared" si="18"/>
        <v/>
      </c>
      <c r="N58" s="18" t="e">
        <f>VLOOKUP(F58,F11数据库!C:AA,3,0)</f>
        <v>#VALUE!</v>
      </c>
      <c r="O58" s="18" t="e">
        <f t="shared" si="19"/>
        <v>#VALUE!</v>
      </c>
      <c r="P58" s="19" t="e">
        <f t="shared" si="20"/>
        <v>#VALUE!</v>
      </c>
      <c r="Q58" s="18" t="e">
        <f>VLOOKUP(F58,F11数据库!C:AA,4,0)</f>
        <v>#VALUE!</v>
      </c>
      <c r="R58" s="18" t="e">
        <f>VLOOKUP(G58,F11数据库!AC:AD,2,0)</f>
        <v>#N/A</v>
      </c>
      <c r="S58" s="18"/>
      <c r="T58" s="18" t="e" cm="1">
        <f t="array" ref="T58">_xlfn.IFS(J58="A",VLOOKUP(F58,F11数据库!C:AA,7,0),J58="B",VLOOKUP(F58,F11数据库!C:AA,15,0),J58="C",VLOOKUP(F58,F11数据库!C:AA,21,0))</f>
        <v>#N/A</v>
      </c>
      <c r="U58" s="18" t="e" cm="1">
        <f t="array" ref="U58">_xlfn.IFS(J58="A",VLOOKUP(F58,F11数据库!C:AA,8,0),J58="B",VLOOKUP(F58,F11数据库!C:AA,16,0),J58="C",VLOOKUP(F58,F11数据库!C:AA,22,0))</f>
        <v>#N/A</v>
      </c>
      <c r="V58" s="19" t="e" cm="1">
        <f t="array" ref="V58">_xlfn.IFS(J58="A",VLOOKUP(F58,F11数据库!C:AA,11,0),J58="B",VLOOKUP(F58,F11数据库!C:AA,17,0),J58="C",VLOOKUP(F58,F11数据库!C:AA,23,0))*C58</f>
        <v>#N/A</v>
      </c>
      <c r="W58" s="18" t="e" cm="1">
        <f t="array" ref="W58">_xlfn.IFS(J58="A",VLOOKUP(F58,F11数据库!C:AA,12,0),J58="B",VLOOKUP(F58,F11数据库!C:AA,18,0),J58="C",VLOOKUP(F58,F11数据库!C:AA,24,0))</f>
        <v>#N/A</v>
      </c>
      <c r="X58" s="18" t="e" cm="1">
        <f t="array" ref="X58">_xlfn.IFS(J58="A",VLOOKUP(F58,F11数据库!C:AA,13,0),J58="B",VLOOKUP(F58,F11数据库!C:AA,19,0),J58="C",VLOOKUP(F58,F11数据库!C:AA,25,0))</f>
        <v>#N/A</v>
      </c>
      <c r="Y58" s="18"/>
    </row>
    <row r="59" spans="1:25" x14ac:dyDescent="0.25">
      <c r="A59" s="22"/>
      <c r="B59" s="3"/>
      <c r="C59" s="3"/>
      <c r="D59" s="3"/>
      <c r="E59" s="18" t="e">
        <f t="shared" si="10"/>
        <v>#VALUE!</v>
      </c>
      <c r="F59" s="18" t="e">
        <f t="shared" si="11"/>
        <v>#VALUE!</v>
      </c>
      <c r="G59" s="18" t="str">
        <f t="shared" si="12"/>
        <v/>
      </c>
      <c r="H59" s="18" t="e">
        <f t="shared" si="13"/>
        <v>#VALUE!</v>
      </c>
      <c r="I59" s="18" t="e">
        <f t="shared" si="14"/>
        <v>#VALUE!</v>
      </c>
      <c r="J59" s="18" t="str">
        <f t="shared" si="15"/>
        <v/>
      </c>
      <c r="K59" s="18" t="str">
        <f t="shared" si="16"/>
        <v/>
      </c>
      <c r="L59" s="18" t="str">
        <f t="shared" si="17"/>
        <v/>
      </c>
      <c r="M59" s="18" t="str">
        <f t="shared" si="18"/>
        <v/>
      </c>
      <c r="N59" s="18" t="e">
        <f>VLOOKUP(F59,F11数据库!C:AA,3,0)</f>
        <v>#VALUE!</v>
      </c>
      <c r="O59" s="18" t="e">
        <f t="shared" si="19"/>
        <v>#VALUE!</v>
      </c>
      <c r="P59" s="19" t="e">
        <f t="shared" si="20"/>
        <v>#VALUE!</v>
      </c>
      <c r="Q59" s="18" t="e">
        <f>VLOOKUP(F59,F11数据库!C:AA,4,0)</f>
        <v>#VALUE!</v>
      </c>
      <c r="R59" s="18" t="e">
        <f>VLOOKUP(G59,F11数据库!AC:AD,2,0)</f>
        <v>#N/A</v>
      </c>
      <c r="S59" s="18"/>
      <c r="T59" s="18" t="e" cm="1">
        <f t="array" ref="T59">_xlfn.IFS(J59="A",VLOOKUP(F59,F11数据库!C:AA,7,0),J59="B",VLOOKUP(F59,F11数据库!C:AA,15,0),J59="C",VLOOKUP(F59,F11数据库!C:AA,21,0))</f>
        <v>#N/A</v>
      </c>
      <c r="U59" s="18" t="e" cm="1">
        <f t="array" ref="U59">_xlfn.IFS(J59="A",VLOOKUP(F59,F11数据库!C:AA,8,0),J59="B",VLOOKUP(F59,F11数据库!C:AA,16,0),J59="C",VLOOKUP(F59,F11数据库!C:AA,22,0))</f>
        <v>#N/A</v>
      </c>
      <c r="V59" s="19" t="e" cm="1">
        <f t="array" ref="V59">_xlfn.IFS(J59="A",VLOOKUP(F59,F11数据库!C:AA,11,0),J59="B",VLOOKUP(F59,F11数据库!C:AA,17,0),J59="C",VLOOKUP(F59,F11数据库!C:AA,23,0))*C59</f>
        <v>#N/A</v>
      </c>
      <c r="W59" s="18" t="e" cm="1">
        <f t="array" ref="W59">_xlfn.IFS(J59="A",VLOOKUP(F59,F11数据库!C:AA,12,0),J59="B",VLOOKUP(F59,F11数据库!C:AA,18,0),J59="C",VLOOKUP(F59,F11数据库!C:AA,24,0))</f>
        <v>#N/A</v>
      </c>
      <c r="X59" s="18" t="e" cm="1">
        <f t="array" ref="X59">_xlfn.IFS(J59="A",VLOOKUP(F59,F11数据库!C:AA,13,0),J59="B",VLOOKUP(F59,F11数据库!C:AA,19,0),J59="C",VLOOKUP(F59,F11数据库!C:AA,25,0))</f>
        <v>#N/A</v>
      </c>
      <c r="Y59" s="18"/>
    </row>
    <row r="60" spans="1:25" x14ac:dyDescent="0.25">
      <c r="A60" s="22"/>
      <c r="B60" s="3"/>
      <c r="C60" s="3"/>
      <c r="D60" s="3"/>
      <c r="E60" s="18" t="e">
        <f t="shared" si="10"/>
        <v>#VALUE!</v>
      </c>
      <c r="F60" s="18" t="e">
        <f t="shared" si="11"/>
        <v>#VALUE!</v>
      </c>
      <c r="G60" s="18" t="str">
        <f t="shared" si="12"/>
        <v/>
      </c>
      <c r="H60" s="18" t="e">
        <f t="shared" si="13"/>
        <v>#VALUE!</v>
      </c>
      <c r="I60" s="18" t="e">
        <f t="shared" si="14"/>
        <v>#VALUE!</v>
      </c>
      <c r="J60" s="18" t="str">
        <f t="shared" si="15"/>
        <v/>
      </c>
      <c r="K60" s="18" t="str">
        <f t="shared" si="16"/>
        <v/>
      </c>
      <c r="L60" s="18" t="str">
        <f t="shared" si="17"/>
        <v/>
      </c>
      <c r="M60" s="18" t="str">
        <f t="shared" si="18"/>
        <v/>
      </c>
      <c r="N60" s="18" t="e">
        <f>VLOOKUP(F60,F11数据库!C:AA,3,0)</f>
        <v>#VALUE!</v>
      </c>
      <c r="O60" s="18" t="e">
        <f t="shared" si="19"/>
        <v>#VALUE!</v>
      </c>
      <c r="P60" s="19" t="e">
        <f t="shared" si="20"/>
        <v>#VALUE!</v>
      </c>
      <c r="Q60" s="18" t="e">
        <f>VLOOKUP(F60,F11数据库!C:AA,4,0)</f>
        <v>#VALUE!</v>
      </c>
      <c r="R60" s="18" t="e">
        <f>VLOOKUP(G60,F11数据库!AC:AD,2,0)</f>
        <v>#N/A</v>
      </c>
      <c r="S60" s="18"/>
      <c r="T60" s="18" t="e" cm="1">
        <f t="array" ref="T60">_xlfn.IFS(J60="A",VLOOKUP(F60,F11数据库!C:AA,7,0),J60="B",VLOOKUP(F60,F11数据库!C:AA,15,0),J60="C",VLOOKUP(F60,F11数据库!C:AA,21,0))</f>
        <v>#N/A</v>
      </c>
      <c r="U60" s="18" t="e" cm="1">
        <f t="array" ref="U60">_xlfn.IFS(J60="A",VLOOKUP(F60,F11数据库!C:AA,8,0),J60="B",VLOOKUP(F60,F11数据库!C:AA,16,0),J60="C",VLOOKUP(F60,F11数据库!C:AA,22,0))</f>
        <v>#N/A</v>
      </c>
      <c r="V60" s="19" t="e" cm="1">
        <f t="array" ref="V60">_xlfn.IFS(J60="A",VLOOKUP(F60,F11数据库!C:AA,11,0),J60="B",VLOOKUP(F60,F11数据库!C:AA,17,0),J60="C",VLOOKUP(F60,F11数据库!C:AA,23,0))*C60</f>
        <v>#N/A</v>
      </c>
      <c r="W60" s="18" t="e" cm="1">
        <f t="array" ref="W60">_xlfn.IFS(J60="A",VLOOKUP(F60,F11数据库!C:AA,12,0),J60="B",VLOOKUP(F60,F11数据库!C:AA,18,0),J60="C",VLOOKUP(F60,F11数据库!C:AA,24,0))</f>
        <v>#N/A</v>
      </c>
      <c r="X60" s="18" t="e" cm="1">
        <f t="array" ref="X60">_xlfn.IFS(J60="A",VLOOKUP(F60,F11数据库!C:AA,13,0),J60="B",VLOOKUP(F60,F11数据库!C:AA,19,0),J60="C",VLOOKUP(F60,F11数据库!C:AA,25,0))</f>
        <v>#N/A</v>
      </c>
      <c r="Y60" s="18"/>
    </row>
    <row r="61" spans="1:25" x14ac:dyDescent="0.25">
      <c r="A61" s="22"/>
      <c r="B61" s="3"/>
      <c r="C61" s="3"/>
      <c r="D61" s="3"/>
      <c r="E61" s="18" t="e">
        <f t="shared" si="10"/>
        <v>#VALUE!</v>
      </c>
      <c r="F61" s="18" t="e">
        <f t="shared" si="11"/>
        <v>#VALUE!</v>
      </c>
      <c r="G61" s="18" t="str">
        <f t="shared" si="12"/>
        <v/>
      </c>
      <c r="H61" s="18" t="e">
        <f t="shared" si="13"/>
        <v>#VALUE!</v>
      </c>
      <c r="I61" s="18" t="e">
        <f t="shared" si="14"/>
        <v>#VALUE!</v>
      </c>
      <c r="J61" s="18" t="str">
        <f t="shared" si="15"/>
        <v/>
      </c>
      <c r="K61" s="18" t="str">
        <f t="shared" si="16"/>
        <v/>
      </c>
      <c r="L61" s="18" t="str">
        <f t="shared" si="17"/>
        <v/>
      </c>
      <c r="M61" s="18" t="str">
        <f t="shared" si="18"/>
        <v/>
      </c>
      <c r="N61" s="18" t="e">
        <f>VLOOKUP(F61,F11数据库!C:AA,3,0)</f>
        <v>#VALUE!</v>
      </c>
      <c r="O61" s="18" t="e">
        <f t="shared" si="19"/>
        <v>#VALUE!</v>
      </c>
      <c r="P61" s="19" t="e">
        <f t="shared" si="20"/>
        <v>#VALUE!</v>
      </c>
      <c r="Q61" s="18" t="e">
        <f>VLOOKUP(F61,F11数据库!C:AA,4,0)</f>
        <v>#VALUE!</v>
      </c>
      <c r="R61" s="18" t="e">
        <f>VLOOKUP(G61,F11数据库!AC:AD,2,0)</f>
        <v>#N/A</v>
      </c>
      <c r="S61" s="18"/>
      <c r="T61" s="18" t="e" cm="1">
        <f t="array" ref="T61">_xlfn.IFS(J61="A",VLOOKUP(F61,F11数据库!C:AA,7,0),J61="B",VLOOKUP(F61,F11数据库!C:AA,15,0),J61="C",VLOOKUP(F61,F11数据库!C:AA,21,0))</f>
        <v>#N/A</v>
      </c>
      <c r="U61" s="18" t="e" cm="1">
        <f t="array" ref="U61">_xlfn.IFS(J61="A",VLOOKUP(F61,F11数据库!C:AA,8,0),J61="B",VLOOKUP(F61,F11数据库!C:AA,16,0),J61="C",VLOOKUP(F61,F11数据库!C:AA,22,0))</f>
        <v>#N/A</v>
      </c>
      <c r="V61" s="19" t="e" cm="1">
        <f t="array" ref="V61">_xlfn.IFS(J61="A",VLOOKUP(F61,F11数据库!C:AA,11,0),J61="B",VLOOKUP(F61,F11数据库!C:AA,17,0),J61="C",VLOOKUP(F61,F11数据库!C:AA,23,0))*C61</f>
        <v>#N/A</v>
      </c>
      <c r="W61" s="18" t="e" cm="1">
        <f t="array" ref="W61">_xlfn.IFS(J61="A",VLOOKUP(F61,F11数据库!C:AA,12,0),J61="B",VLOOKUP(F61,F11数据库!C:AA,18,0),J61="C",VLOOKUP(F61,F11数据库!C:AA,24,0))</f>
        <v>#N/A</v>
      </c>
      <c r="X61" s="18" t="e" cm="1">
        <f t="array" ref="X61">_xlfn.IFS(J61="A",VLOOKUP(F61,F11数据库!C:AA,13,0),J61="B",VLOOKUP(F61,F11数据库!C:AA,19,0),J61="C",VLOOKUP(F61,F11数据库!C:AA,25,0))</f>
        <v>#N/A</v>
      </c>
      <c r="Y61" s="18"/>
    </row>
    <row r="62" spans="1:25" x14ac:dyDescent="0.25">
      <c r="A62" s="22"/>
      <c r="B62" s="3"/>
      <c r="C62" s="3"/>
      <c r="D62" s="3"/>
      <c r="E62" s="18" t="e">
        <f t="shared" si="10"/>
        <v>#VALUE!</v>
      </c>
      <c r="F62" s="18" t="e">
        <f t="shared" si="11"/>
        <v>#VALUE!</v>
      </c>
      <c r="G62" s="18" t="str">
        <f t="shared" si="12"/>
        <v/>
      </c>
      <c r="H62" s="18" t="e">
        <f t="shared" si="13"/>
        <v>#VALUE!</v>
      </c>
      <c r="I62" s="18" t="e">
        <f t="shared" si="14"/>
        <v>#VALUE!</v>
      </c>
      <c r="J62" s="18" t="str">
        <f t="shared" si="15"/>
        <v/>
      </c>
      <c r="K62" s="18" t="str">
        <f t="shared" si="16"/>
        <v/>
      </c>
      <c r="L62" s="18" t="str">
        <f t="shared" si="17"/>
        <v/>
      </c>
      <c r="M62" s="18" t="str">
        <f t="shared" si="18"/>
        <v/>
      </c>
      <c r="N62" s="18" t="e">
        <f>VLOOKUP(F62,F11数据库!C:AA,3,0)</f>
        <v>#VALUE!</v>
      </c>
      <c r="O62" s="18" t="e">
        <f t="shared" si="19"/>
        <v>#VALUE!</v>
      </c>
      <c r="P62" s="19" t="e">
        <f t="shared" si="20"/>
        <v>#VALUE!</v>
      </c>
      <c r="Q62" s="18" t="e">
        <f>VLOOKUP(F62,F11数据库!C:AA,4,0)</f>
        <v>#VALUE!</v>
      </c>
      <c r="R62" s="18" t="e">
        <f>VLOOKUP(G62,F11数据库!AC:AD,2,0)</f>
        <v>#N/A</v>
      </c>
      <c r="S62" s="18"/>
      <c r="T62" s="18" t="e" cm="1">
        <f t="array" ref="T62">_xlfn.IFS(J62="A",VLOOKUP(F62,F11数据库!C:AA,7,0),J62="B",VLOOKUP(F62,F11数据库!C:AA,15,0),J62="C",VLOOKUP(F62,F11数据库!C:AA,21,0))</f>
        <v>#N/A</v>
      </c>
      <c r="U62" s="18" t="e" cm="1">
        <f t="array" ref="U62">_xlfn.IFS(J62="A",VLOOKUP(F62,F11数据库!C:AA,8,0),J62="B",VLOOKUP(F62,F11数据库!C:AA,16,0),J62="C",VLOOKUP(F62,F11数据库!C:AA,22,0))</f>
        <v>#N/A</v>
      </c>
      <c r="V62" s="19" t="e" cm="1">
        <f t="array" ref="V62">_xlfn.IFS(J62="A",VLOOKUP(F62,F11数据库!C:AA,11,0),J62="B",VLOOKUP(F62,F11数据库!C:AA,17,0),J62="C",VLOOKUP(F62,F11数据库!C:AA,23,0))*C62</f>
        <v>#N/A</v>
      </c>
      <c r="W62" s="18" t="e" cm="1">
        <f t="array" ref="W62">_xlfn.IFS(J62="A",VLOOKUP(F62,F11数据库!C:AA,12,0),J62="B",VLOOKUP(F62,F11数据库!C:AA,18,0),J62="C",VLOOKUP(F62,F11数据库!C:AA,24,0))</f>
        <v>#N/A</v>
      </c>
      <c r="X62" s="18" t="e" cm="1">
        <f t="array" ref="X62">_xlfn.IFS(J62="A",VLOOKUP(F62,F11数据库!C:AA,13,0),J62="B",VLOOKUP(F62,F11数据库!C:AA,19,0),J62="C",VLOOKUP(F62,F11数据库!C:AA,25,0))</f>
        <v>#N/A</v>
      </c>
      <c r="Y62" s="18"/>
    </row>
    <row r="63" spans="1:25" x14ac:dyDescent="0.25">
      <c r="A63" s="22"/>
      <c r="B63" s="3"/>
      <c r="C63" s="3"/>
      <c r="D63" s="3"/>
      <c r="E63" s="18" t="e">
        <f t="shared" si="10"/>
        <v>#VALUE!</v>
      </c>
      <c r="F63" s="18" t="e">
        <f t="shared" si="11"/>
        <v>#VALUE!</v>
      </c>
      <c r="G63" s="18" t="str">
        <f t="shared" si="12"/>
        <v/>
      </c>
      <c r="H63" s="18" t="e">
        <f t="shared" si="13"/>
        <v>#VALUE!</v>
      </c>
      <c r="I63" s="18" t="e">
        <f t="shared" si="14"/>
        <v>#VALUE!</v>
      </c>
      <c r="J63" s="18" t="str">
        <f t="shared" si="15"/>
        <v/>
      </c>
      <c r="K63" s="18" t="str">
        <f t="shared" si="16"/>
        <v/>
      </c>
      <c r="L63" s="18" t="str">
        <f t="shared" si="17"/>
        <v/>
      </c>
      <c r="M63" s="18" t="str">
        <f t="shared" si="18"/>
        <v/>
      </c>
      <c r="N63" s="18" t="e">
        <f>VLOOKUP(F63,F11数据库!C:AA,3,0)</f>
        <v>#VALUE!</v>
      </c>
      <c r="O63" s="18" t="e">
        <f t="shared" si="19"/>
        <v>#VALUE!</v>
      </c>
      <c r="P63" s="19" t="e">
        <f t="shared" si="20"/>
        <v>#VALUE!</v>
      </c>
      <c r="Q63" s="18" t="e">
        <f>VLOOKUP(F63,F11数据库!C:AA,4,0)</f>
        <v>#VALUE!</v>
      </c>
      <c r="R63" s="18" t="e">
        <f>VLOOKUP(G63,F11数据库!AC:AD,2,0)</f>
        <v>#N/A</v>
      </c>
      <c r="S63" s="18"/>
      <c r="T63" s="18" t="e" cm="1">
        <f t="array" ref="T63">_xlfn.IFS(J63="A",VLOOKUP(F63,F11数据库!C:AA,7,0),J63="B",VLOOKUP(F63,F11数据库!C:AA,15,0),J63="C",VLOOKUP(F63,F11数据库!C:AA,21,0))</f>
        <v>#N/A</v>
      </c>
      <c r="U63" s="18" t="e" cm="1">
        <f t="array" ref="U63">_xlfn.IFS(J63="A",VLOOKUP(F63,F11数据库!C:AA,8,0),J63="B",VLOOKUP(F63,F11数据库!C:AA,16,0),J63="C",VLOOKUP(F63,F11数据库!C:AA,22,0))</f>
        <v>#N/A</v>
      </c>
      <c r="V63" s="19" t="e" cm="1">
        <f t="array" ref="V63">_xlfn.IFS(J63="A",VLOOKUP(F63,F11数据库!C:AA,11,0),J63="B",VLOOKUP(F63,F11数据库!C:AA,17,0),J63="C",VLOOKUP(F63,F11数据库!C:AA,23,0))*C63</f>
        <v>#N/A</v>
      </c>
      <c r="W63" s="18" t="e" cm="1">
        <f t="array" ref="W63">_xlfn.IFS(J63="A",VLOOKUP(F63,F11数据库!C:AA,12,0),J63="B",VLOOKUP(F63,F11数据库!C:AA,18,0),J63="C",VLOOKUP(F63,F11数据库!C:AA,24,0))</f>
        <v>#N/A</v>
      </c>
      <c r="X63" s="18" t="e" cm="1">
        <f t="array" ref="X63">_xlfn.IFS(J63="A",VLOOKUP(F63,F11数据库!C:AA,13,0),J63="B",VLOOKUP(F63,F11数据库!C:AA,19,0),J63="C",VLOOKUP(F63,F11数据库!C:AA,25,0))</f>
        <v>#N/A</v>
      </c>
      <c r="Y63" s="18"/>
    </row>
    <row r="64" spans="1:25" x14ac:dyDescent="0.25">
      <c r="A64" s="22"/>
      <c r="B64" s="3"/>
      <c r="C64" s="3"/>
      <c r="D64" s="3"/>
      <c r="E64" s="18" t="e">
        <f t="shared" si="10"/>
        <v>#VALUE!</v>
      </c>
      <c r="F64" s="18" t="e">
        <f t="shared" si="11"/>
        <v>#VALUE!</v>
      </c>
      <c r="G64" s="18" t="str">
        <f t="shared" si="12"/>
        <v/>
      </c>
      <c r="H64" s="18" t="e">
        <f t="shared" si="13"/>
        <v>#VALUE!</v>
      </c>
      <c r="I64" s="18" t="e">
        <f t="shared" si="14"/>
        <v>#VALUE!</v>
      </c>
      <c r="J64" s="18" t="str">
        <f t="shared" si="15"/>
        <v/>
      </c>
      <c r="K64" s="18" t="str">
        <f t="shared" si="16"/>
        <v/>
      </c>
      <c r="L64" s="18" t="str">
        <f t="shared" si="17"/>
        <v/>
      </c>
      <c r="M64" s="18" t="str">
        <f t="shared" si="18"/>
        <v/>
      </c>
      <c r="N64" s="18" t="e">
        <f>VLOOKUP(F64,F11数据库!C:AA,3,0)</f>
        <v>#VALUE!</v>
      </c>
      <c r="O64" s="18" t="e">
        <f t="shared" si="19"/>
        <v>#VALUE!</v>
      </c>
      <c r="P64" s="19" t="e">
        <f t="shared" si="20"/>
        <v>#VALUE!</v>
      </c>
      <c r="Q64" s="18" t="e">
        <f>VLOOKUP(F64,F11数据库!C:AA,4,0)</f>
        <v>#VALUE!</v>
      </c>
      <c r="R64" s="18" t="e">
        <f>VLOOKUP(G64,F11数据库!AC:AD,2,0)</f>
        <v>#N/A</v>
      </c>
      <c r="S64" s="18"/>
      <c r="T64" s="18" t="e" cm="1">
        <f t="array" ref="T64">_xlfn.IFS(J64="A",VLOOKUP(F64,F11数据库!C:AA,7,0),J64="B",VLOOKUP(F64,F11数据库!C:AA,15,0),J64="C",VLOOKUP(F64,F11数据库!C:AA,21,0))</f>
        <v>#N/A</v>
      </c>
      <c r="U64" s="18" t="e" cm="1">
        <f t="array" ref="U64">_xlfn.IFS(J64="A",VLOOKUP(F64,F11数据库!C:AA,8,0),J64="B",VLOOKUP(F64,F11数据库!C:AA,16,0),J64="C",VLOOKUP(F64,F11数据库!C:AA,22,0))</f>
        <v>#N/A</v>
      </c>
      <c r="V64" s="19" t="e" cm="1">
        <f t="array" ref="V64">_xlfn.IFS(J64="A",VLOOKUP(F64,F11数据库!C:AA,11,0),J64="B",VLOOKUP(F64,F11数据库!C:AA,17,0),J64="C",VLOOKUP(F64,F11数据库!C:AA,23,0))*C64</f>
        <v>#N/A</v>
      </c>
      <c r="W64" s="18" t="e" cm="1">
        <f t="array" ref="W64">_xlfn.IFS(J64="A",VLOOKUP(F64,F11数据库!C:AA,12,0),J64="B",VLOOKUP(F64,F11数据库!C:AA,18,0),J64="C",VLOOKUP(F64,F11数据库!C:AA,24,0))</f>
        <v>#N/A</v>
      </c>
      <c r="X64" s="18" t="e" cm="1">
        <f t="array" ref="X64">_xlfn.IFS(J64="A",VLOOKUP(F64,F11数据库!C:AA,13,0),J64="B",VLOOKUP(F64,F11数据库!C:AA,19,0),J64="C",VLOOKUP(F64,F11数据库!C:AA,25,0))</f>
        <v>#N/A</v>
      </c>
      <c r="Y64" s="18"/>
    </row>
    <row r="65" spans="1:25" x14ac:dyDescent="0.25">
      <c r="A65" s="22"/>
      <c r="B65" s="3"/>
      <c r="C65" s="3"/>
      <c r="D65" s="3"/>
      <c r="E65" s="18" t="e">
        <f t="shared" si="10"/>
        <v>#VALUE!</v>
      </c>
      <c r="F65" s="18" t="e">
        <f t="shared" si="11"/>
        <v>#VALUE!</v>
      </c>
      <c r="G65" s="18" t="str">
        <f t="shared" si="12"/>
        <v/>
      </c>
      <c r="H65" s="18" t="e">
        <f t="shared" si="13"/>
        <v>#VALUE!</v>
      </c>
      <c r="I65" s="18" t="e">
        <f t="shared" si="14"/>
        <v>#VALUE!</v>
      </c>
      <c r="J65" s="18" t="str">
        <f t="shared" si="15"/>
        <v/>
      </c>
      <c r="K65" s="18" t="str">
        <f t="shared" si="16"/>
        <v/>
      </c>
      <c r="L65" s="18" t="str">
        <f t="shared" si="17"/>
        <v/>
      </c>
      <c r="M65" s="18" t="str">
        <f t="shared" si="18"/>
        <v/>
      </c>
      <c r="N65" s="18" t="e">
        <f>VLOOKUP(F65,F11数据库!C:AA,3,0)</f>
        <v>#VALUE!</v>
      </c>
      <c r="O65" s="18" t="e">
        <f t="shared" si="19"/>
        <v>#VALUE!</v>
      </c>
      <c r="P65" s="19" t="e">
        <f t="shared" si="20"/>
        <v>#VALUE!</v>
      </c>
      <c r="Q65" s="18" t="e">
        <f>VLOOKUP(F65,F11数据库!C:AA,4,0)</f>
        <v>#VALUE!</v>
      </c>
      <c r="R65" s="18" t="e">
        <f>VLOOKUP(G65,F11数据库!AC:AD,2,0)</f>
        <v>#N/A</v>
      </c>
      <c r="S65" s="18"/>
      <c r="T65" s="18" t="e" cm="1">
        <f t="array" ref="T65">_xlfn.IFS(J65="A",VLOOKUP(F65,F11数据库!C:AA,7,0),J65="B",VLOOKUP(F65,F11数据库!C:AA,15,0),J65="C",VLOOKUP(F65,F11数据库!C:AA,21,0))</f>
        <v>#N/A</v>
      </c>
      <c r="U65" s="18" t="e" cm="1">
        <f t="array" ref="U65">_xlfn.IFS(J65="A",VLOOKUP(F65,F11数据库!C:AA,8,0),J65="B",VLOOKUP(F65,F11数据库!C:AA,16,0),J65="C",VLOOKUP(F65,F11数据库!C:AA,22,0))</f>
        <v>#N/A</v>
      </c>
      <c r="V65" s="19" t="e" cm="1">
        <f t="array" ref="V65">_xlfn.IFS(J65="A",VLOOKUP(F65,F11数据库!C:AA,11,0),J65="B",VLOOKUP(F65,F11数据库!C:AA,17,0),J65="C",VLOOKUP(F65,F11数据库!C:AA,23,0))*C65</f>
        <v>#N/A</v>
      </c>
      <c r="W65" s="18" t="e" cm="1">
        <f t="array" ref="W65">_xlfn.IFS(J65="A",VLOOKUP(F65,F11数据库!C:AA,12,0),J65="B",VLOOKUP(F65,F11数据库!C:AA,18,0),J65="C",VLOOKUP(F65,F11数据库!C:AA,24,0))</f>
        <v>#N/A</v>
      </c>
      <c r="X65" s="18" t="e" cm="1">
        <f t="array" ref="X65">_xlfn.IFS(J65="A",VLOOKUP(F65,F11数据库!C:AA,13,0),J65="B",VLOOKUP(F65,F11数据库!C:AA,19,0),J65="C",VLOOKUP(F65,F11数据库!C:AA,25,0))</f>
        <v>#N/A</v>
      </c>
      <c r="Y65" s="18"/>
    </row>
    <row r="66" spans="1:25" x14ac:dyDescent="0.25">
      <c r="A66" s="22"/>
      <c r="B66" s="3"/>
      <c r="C66" s="3"/>
      <c r="D66" s="3"/>
      <c r="E66" s="18" t="e">
        <f t="shared" si="10"/>
        <v>#VALUE!</v>
      </c>
      <c r="F66" s="18" t="e">
        <f t="shared" si="11"/>
        <v>#VALUE!</v>
      </c>
      <c r="G66" s="18" t="str">
        <f t="shared" si="12"/>
        <v/>
      </c>
      <c r="H66" s="18" t="e">
        <f t="shared" si="13"/>
        <v>#VALUE!</v>
      </c>
      <c r="I66" s="18" t="e">
        <f t="shared" si="14"/>
        <v>#VALUE!</v>
      </c>
      <c r="J66" s="18" t="str">
        <f t="shared" si="15"/>
        <v/>
      </c>
      <c r="K66" s="18" t="str">
        <f t="shared" si="16"/>
        <v/>
      </c>
      <c r="L66" s="18" t="str">
        <f t="shared" si="17"/>
        <v/>
      </c>
      <c r="M66" s="18" t="str">
        <f t="shared" si="18"/>
        <v/>
      </c>
      <c r="N66" s="18" t="e">
        <f>VLOOKUP(F66,F11数据库!C:AA,3,0)</f>
        <v>#VALUE!</v>
      </c>
      <c r="O66" s="18" t="e">
        <f t="shared" si="19"/>
        <v>#VALUE!</v>
      </c>
      <c r="P66" s="19" t="e">
        <f t="shared" si="20"/>
        <v>#VALUE!</v>
      </c>
      <c r="Q66" s="18" t="e">
        <f>VLOOKUP(F66,F11数据库!C:AA,4,0)</f>
        <v>#VALUE!</v>
      </c>
      <c r="R66" s="18" t="e">
        <f>VLOOKUP(G66,F11数据库!AC:AD,2,0)</f>
        <v>#N/A</v>
      </c>
      <c r="S66" s="18"/>
      <c r="T66" s="18" t="e" cm="1">
        <f t="array" ref="T66">_xlfn.IFS(J66="A",VLOOKUP(F66,F11数据库!C:AA,7,0),J66="B",VLOOKUP(F66,F11数据库!C:AA,15,0),J66="C",VLOOKUP(F66,F11数据库!C:AA,21,0))</f>
        <v>#N/A</v>
      </c>
      <c r="U66" s="18" t="e" cm="1">
        <f t="array" ref="U66">_xlfn.IFS(J66="A",VLOOKUP(F66,F11数据库!C:AA,8,0),J66="B",VLOOKUP(F66,F11数据库!C:AA,16,0),J66="C",VLOOKUP(F66,F11数据库!C:AA,22,0))</f>
        <v>#N/A</v>
      </c>
      <c r="V66" s="19" t="e" cm="1">
        <f t="array" ref="V66">_xlfn.IFS(J66="A",VLOOKUP(F66,F11数据库!C:AA,11,0),J66="B",VLOOKUP(F66,F11数据库!C:AA,17,0),J66="C",VLOOKUP(F66,F11数据库!C:AA,23,0))*C66</f>
        <v>#N/A</v>
      </c>
      <c r="W66" s="18" t="e" cm="1">
        <f t="array" ref="W66">_xlfn.IFS(J66="A",VLOOKUP(F66,F11数据库!C:AA,12,0),J66="B",VLOOKUP(F66,F11数据库!C:AA,18,0),J66="C",VLOOKUP(F66,F11数据库!C:AA,24,0))</f>
        <v>#N/A</v>
      </c>
      <c r="X66" s="18" t="e" cm="1">
        <f t="array" ref="X66">_xlfn.IFS(J66="A",VLOOKUP(F66,F11数据库!C:AA,13,0),J66="B",VLOOKUP(F66,F11数据库!C:AA,19,0),J66="C",VLOOKUP(F66,F11数据库!C:AA,25,0))</f>
        <v>#N/A</v>
      </c>
      <c r="Y66" s="18"/>
    </row>
    <row r="67" spans="1:25" x14ac:dyDescent="0.25">
      <c r="A67" s="22"/>
      <c r="B67" s="3"/>
      <c r="C67" s="3"/>
      <c r="D67" s="3"/>
      <c r="E67" s="18" t="e">
        <f t="shared" si="10"/>
        <v>#VALUE!</v>
      </c>
      <c r="F67" s="18" t="e">
        <f t="shared" si="11"/>
        <v>#VALUE!</v>
      </c>
      <c r="G67" s="18" t="str">
        <f t="shared" si="12"/>
        <v/>
      </c>
      <c r="H67" s="18" t="e">
        <f t="shared" si="13"/>
        <v>#VALUE!</v>
      </c>
      <c r="I67" s="18" t="e">
        <f t="shared" si="14"/>
        <v>#VALUE!</v>
      </c>
      <c r="J67" s="18" t="str">
        <f t="shared" si="15"/>
        <v/>
      </c>
      <c r="K67" s="18" t="str">
        <f t="shared" si="16"/>
        <v/>
      </c>
      <c r="L67" s="18" t="str">
        <f t="shared" si="17"/>
        <v/>
      </c>
      <c r="M67" s="18" t="str">
        <f t="shared" si="18"/>
        <v/>
      </c>
      <c r="N67" s="18" t="e">
        <f>VLOOKUP(F67,F11数据库!C:AA,3,0)</f>
        <v>#VALUE!</v>
      </c>
      <c r="O67" s="18" t="e">
        <f t="shared" si="19"/>
        <v>#VALUE!</v>
      </c>
      <c r="P67" s="19" t="e">
        <f t="shared" si="20"/>
        <v>#VALUE!</v>
      </c>
      <c r="Q67" s="18" t="e">
        <f>VLOOKUP(F67,F11数据库!C:AA,4,0)</f>
        <v>#VALUE!</v>
      </c>
      <c r="R67" s="18" t="e">
        <f>VLOOKUP(G67,F11数据库!AC:AD,2,0)</f>
        <v>#N/A</v>
      </c>
      <c r="S67" s="18"/>
      <c r="T67" s="18" t="e" cm="1">
        <f t="array" ref="T67">_xlfn.IFS(J67="A",VLOOKUP(F67,F11数据库!C:AA,7,0),J67="B",VLOOKUP(F67,F11数据库!C:AA,15,0),J67="C",VLOOKUP(F67,F11数据库!C:AA,21,0))</f>
        <v>#N/A</v>
      </c>
      <c r="U67" s="18" t="e" cm="1">
        <f t="array" ref="U67">_xlfn.IFS(J67="A",VLOOKUP(F67,F11数据库!C:AA,8,0),J67="B",VLOOKUP(F67,F11数据库!C:AA,16,0),J67="C",VLOOKUP(F67,F11数据库!C:AA,22,0))</f>
        <v>#N/A</v>
      </c>
      <c r="V67" s="19" t="e" cm="1">
        <f t="array" ref="V67">_xlfn.IFS(J67="A",VLOOKUP(F67,F11数据库!C:AA,11,0),J67="B",VLOOKUP(F67,F11数据库!C:AA,17,0),J67="C",VLOOKUP(F67,F11数据库!C:AA,23,0))*C67</f>
        <v>#N/A</v>
      </c>
      <c r="W67" s="18" t="e" cm="1">
        <f t="array" ref="W67">_xlfn.IFS(J67="A",VLOOKUP(F67,F11数据库!C:AA,12,0),J67="B",VLOOKUP(F67,F11数据库!C:AA,18,0),J67="C",VLOOKUP(F67,F11数据库!C:AA,24,0))</f>
        <v>#N/A</v>
      </c>
      <c r="X67" s="18" t="e" cm="1">
        <f t="array" ref="X67">_xlfn.IFS(J67="A",VLOOKUP(F67,F11数据库!C:AA,13,0),J67="B",VLOOKUP(F67,F11数据库!C:AA,19,0),J67="C",VLOOKUP(F67,F11数据库!C:AA,25,0))</f>
        <v>#N/A</v>
      </c>
      <c r="Y67" s="18"/>
    </row>
    <row r="68" spans="1:25" x14ac:dyDescent="0.25">
      <c r="A68" s="22"/>
      <c r="B68" s="3"/>
      <c r="C68" s="3"/>
      <c r="D68" s="3"/>
      <c r="E68" s="18" t="e">
        <f t="shared" si="10"/>
        <v>#VALUE!</v>
      </c>
      <c r="F68" s="18" t="e">
        <f t="shared" si="11"/>
        <v>#VALUE!</v>
      </c>
      <c r="G68" s="18" t="str">
        <f t="shared" si="12"/>
        <v/>
      </c>
      <c r="H68" s="18" t="e">
        <f t="shared" si="13"/>
        <v>#VALUE!</v>
      </c>
      <c r="I68" s="18" t="e">
        <f t="shared" si="14"/>
        <v>#VALUE!</v>
      </c>
      <c r="J68" s="18" t="str">
        <f t="shared" si="15"/>
        <v/>
      </c>
      <c r="K68" s="18" t="str">
        <f t="shared" si="16"/>
        <v/>
      </c>
      <c r="L68" s="18" t="str">
        <f t="shared" si="17"/>
        <v/>
      </c>
      <c r="M68" s="18" t="str">
        <f t="shared" si="18"/>
        <v/>
      </c>
      <c r="N68" s="18" t="e">
        <f>VLOOKUP(F68,F11数据库!C:AA,3,0)</f>
        <v>#VALUE!</v>
      </c>
      <c r="O68" s="18" t="e">
        <f t="shared" si="19"/>
        <v>#VALUE!</v>
      </c>
      <c r="P68" s="19" t="e">
        <f t="shared" si="20"/>
        <v>#VALUE!</v>
      </c>
      <c r="Q68" s="18" t="e">
        <f>VLOOKUP(F68,F11数据库!C:AA,4,0)</f>
        <v>#VALUE!</v>
      </c>
      <c r="R68" s="18" t="e">
        <f>VLOOKUP(G68,F11数据库!AC:AD,2,0)</f>
        <v>#N/A</v>
      </c>
      <c r="S68" s="18"/>
      <c r="T68" s="18" t="e" cm="1">
        <f t="array" ref="T68">_xlfn.IFS(J68="A",VLOOKUP(F68,F11数据库!C:AA,7,0),J68="B",VLOOKUP(F68,F11数据库!C:AA,15,0),J68="C",VLOOKUP(F68,F11数据库!C:AA,21,0))</f>
        <v>#N/A</v>
      </c>
      <c r="U68" s="18" t="e" cm="1">
        <f t="array" ref="U68">_xlfn.IFS(J68="A",VLOOKUP(F68,F11数据库!C:AA,8,0),J68="B",VLOOKUP(F68,F11数据库!C:AA,16,0),J68="C",VLOOKUP(F68,F11数据库!C:AA,22,0))</f>
        <v>#N/A</v>
      </c>
      <c r="V68" s="19" t="e" cm="1">
        <f t="array" ref="V68">_xlfn.IFS(J68="A",VLOOKUP(F68,F11数据库!C:AA,11,0),J68="B",VLOOKUP(F68,F11数据库!C:AA,17,0),J68="C",VLOOKUP(F68,F11数据库!C:AA,23,0))*C68</f>
        <v>#N/A</v>
      </c>
      <c r="W68" s="18" t="e" cm="1">
        <f t="array" ref="W68">_xlfn.IFS(J68="A",VLOOKUP(F68,F11数据库!C:AA,12,0),J68="B",VLOOKUP(F68,F11数据库!C:AA,18,0),J68="C",VLOOKUP(F68,F11数据库!C:AA,24,0))</f>
        <v>#N/A</v>
      </c>
      <c r="X68" s="18" t="e" cm="1">
        <f t="array" ref="X68">_xlfn.IFS(J68="A",VLOOKUP(F68,F11数据库!C:AA,13,0),J68="B",VLOOKUP(F68,F11数据库!C:AA,19,0),J68="C",VLOOKUP(F68,F11数据库!C:AA,25,0))</f>
        <v>#N/A</v>
      </c>
      <c r="Y68" s="18"/>
    </row>
    <row r="69" spans="1:25" x14ac:dyDescent="0.25">
      <c r="A69" s="22"/>
      <c r="B69" s="3"/>
      <c r="C69" s="3"/>
      <c r="D69" s="3"/>
      <c r="E69" s="18" t="e">
        <f t="shared" si="10"/>
        <v>#VALUE!</v>
      </c>
      <c r="F69" s="18" t="e">
        <f t="shared" si="11"/>
        <v>#VALUE!</v>
      </c>
      <c r="G69" s="18" t="str">
        <f t="shared" si="12"/>
        <v/>
      </c>
      <c r="H69" s="18" t="e">
        <f t="shared" si="13"/>
        <v>#VALUE!</v>
      </c>
      <c r="I69" s="18" t="e">
        <f t="shared" si="14"/>
        <v>#VALUE!</v>
      </c>
      <c r="J69" s="18" t="str">
        <f t="shared" si="15"/>
        <v/>
      </c>
      <c r="K69" s="18" t="str">
        <f t="shared" si="16"/>
        <v/>
      </c>
      <c r="L69" s="18" t="str">
        <f t="shared" si="17"/>
        <v/>
      </c>
      <c r="M69" s="18" t="str">
        <f t="shared" si="18"/>
        <v/>
      </c>
      <c r="N69" s="18" t="e">
        <f>VLOOKUP(F69,F11数据库!C:AA,3,0)</f>
        <v>#VALUE!</v>
      </c>
      <c r="O69" s="18" t="e">
        <f t="shared" si="19"/>
        <v>#VALUE!</v>
      </c>
      <c r="P69" s="19" t="e">
        <f t="shared" si="20"/>
        <v>#VALUE!</v>
      </c>
      <c r="Q69" s="18" t="e">
        <f>VLOOKUP(F69,F11数据库!C:AA,4,0)</f>
        <v>#VALUE!</v>
      </c>
      <c r="R69" s="18" t="e">
        <f>VLOOKUP(G69,F11数据库!AC:AD,2,0)</f>
        <v>#N/A</v>
      </c>
      <c r="S69" s="18"/>
      <c r="T69" s="18" t="e" cm="1">
        <f t="array" ref="T69">_xlfn.IFS(J69="A",VLOOKUP(F69,F11数据库!C:AA,7,0),J69="B",VLOOKUP(F69,F11数据库!C:AA,15,0),J69="C",VLOOKUP(F69,F11数据库!C:AA,21,0))</f>
        <v>#N/A</v>
      </c>
      <c r="U69" s="18" t="e" cm="1">
        <f t="array" ref="U69">_xlfn.IFS(J69="A",VLOOKUP(F69,F11数据库!C:AA,8,0),J69="B",VLOOKUP(F69,F11数据库!C:AA,16,0),J69="C",VLOOKUP(F69,F11数据库!C:AA,22,0))</f>
        <v>#N/A</v>
      </c>
      <c r="V69" s="19" t="e" cm="1">
        <f t="array" ref="V69">_xlfn.IFS(J69="A",VLOOKUP(F69,F11数据库!C:AA,11,0),J69="B",VLOOKUP(F69,F11数据库!C:AA,17,0),J69="C",VLOOKUP(F69,F11数据库!C:AA,23,0))*C69</f>
        <v>#N/A</v>
      </c>
      <c r="W69" s="18" t="e" cm="1">
        <f t="array" ref="W69">_xlfn.IFS(J69="A",VLOOKUP(F69,F11数据库!C:AA,12,0),J69="B",VLOOKUP(F69,F11数据库!C:AA,18,0),J69="C",VLOOKUP(F69,F11数据库!C:AA,24,0))</f>
        <v>#N/A</v>
      </c>
      <c r="X69" s="18" t="e" cm="1">
        <f t="array" ref="X69">_xlfn.IFS(J69="A",VLOOKUP(F69,F11数据库!C:AA,13,0),J69="B",VLOOKUP(F69,F11数据库!C:AA,19,0),J69="C",VLOOKUP(F69,F11数据库!C:AA,25,0))</f>
        <v>#N/A</v>
      </c>
      <c r="Y69" s="18"/>
    </row>
    <row r="70" spans="1:25" x14ac:dyDescent="0.25">
      <c r="A70" s="22"/>
      <c r="B70" s="3"/>
      <c r="C70" s="3"/>
      <c r="D70" s="3"/>
      <c r="E70" s="18" t="e">
        <f t="shared" si="10"/>
        <v>#VALUE!</v>
      </c>
      <c r="F70" s="18" t="e">
        <f t="shared" si="11"/>
        <v>#VALUE!</v>
      </c>
      <c r="G70" s="18" t="str">
        <f t="shared" si="12"/>
        <v/>
      </c>
      <c r="H70" s="18" t="e">
        <f t="shared" si="13"/>
        <v>#VALUE!</v>
      </c>
      <c r="I70" s="18" t="e">
        <f t="shared" si="14"/>
        <v>#VALUE!</v>
      </c>
      <c r="J70" s="18" t="str">
        <f t="shared" si="15"/>
        <v/>
      </c>
      <c r="K70" s="18" t="str">
        <f t="shared" si="16"/>
        <v/>
      </c>
      <c r="L70" s="18" t="str">
        <f t="shared" si="17"/>
        <v/>
      </c>
      <c r="M70" s="18" t="str">
        <f t="shared" si="18"/>
        <v/>
      </c>
      <c r="N70" s="18" t="e">
        <f>VLOOKUP(F70,F11数据库!C:AA,3,0)</f>
        <v>#VALUE!</v>
      </c>
      <c r="O70" s="18" t="e">
        <f t="shared" si="19"/>
        <v>#VALUE!</v>
      </c>
      <c r="P70" s="19" t="e">
        <f t="shared" si="20"/>
        <v>#VALUE!</v>
      </c>
      <c r="Q70" s="18" t="e">
        <f>VLOOKUP(F70,F11数据库!C:AA,4,0)</f>
        <v>#VALUE!</v>
      </c>
      <c r="R70" s="18" t="e">
        <f>VLOOKUP(G70,F11数据库!AC:AD,2,0)</f>
        <v>#N/A</v>
      </c>
      <c r="S70" s="18"/>
      <c r="T70" s="18" t="e" cm="1">
        <f t="array" ref="T70">_xlfn.IFS(J70="A",VLOOKUP(F70,F11数据库!C:AA,7,0),J70="B",VLOOKUP(F70,F11数据库!C:AA,15,0),J70="C",VLOOKUP(F70,F11数据库!C:AA,21,0))</f>
        <v>#N/A</v>
      </c>
      <c r="U70" s="18" t="e" cm="1">
        <f t="array" ref="U70">_xlfn.IFS(J70="A",VLOOKUP(F70,F11数据库!C:AA,8,0),J70="B",VLOOKUP(F70,F11数据库!C:AA,16,0),J70="C",VLOOKUP(F70,F11数据库!C:AA,22,0))</f>
        <v>#N/A</v>
      </c>
      <c r="V70" s="19" t="e" cm="1">
        <f t="array" ref="V70">_xlfn.IFS(J70="A",VLOOKUP(F70,F11数据库!C:AA,11,0),J70="B",VLOOKUP(F70,F11数据库!C:AA,17,0),J70="C",VLOOKUP(F70,F11数据库!C:AA,23,0))*C70</f>
        <v>#N/A</v>
      </c>
      <c r="W70" s="18" t="e" cm="1">
        <f t="array" ref="W70">_xlfn.IFS(J70="A",VLOOKUP(F70,F11数据库!C:AA,12,0),J70="B",VLOOKUP(F70,F11数据库!C:AA,18,0),J70="C",VLOOKUP(F70,F11数据库!C:AA,24,0))</f>
        <v>#N/A</v>
      </c>
      <c r="X70" s="18" t="e" cm="1">
        <f t="array" ref="X70">_xlfn.IFS(J70="A",VLOOKUP(F70,F11数据库!C:AA,13,0),J70="B",VLOOKUP(F70,F11数据库!C:AA,19,0),J70="C",VLOOKUP(F70,F11数据库!C:AA,25,0))</f>
        <v>#N/A</v>
      </c>
      <c r="Y70" s="18"/>
    </row>
    <row r="71" spans="1:25" x14ac:dyDescent="0.25">
      <c r="A71" s="22"/>
      <c r="B71" s="3"/>
      <c r="C71" s="3"/>
      <c r="D71" s="3"/>
      <c r="E71" s="18" t="e">
        <f t="shared" si="10"/>
        <v>#VALUE!</v>
      </c>
      <c r="F71" s="18" t="e">
        <f t="shared" si="11"/>
        <v>#VALUE!</v>
      </c>
      <c r="G71" s="18" t="str">
        <f t="shared" si="12"/>
        <v/>
      </c>
      <c r="H71" s="18" t="e">
        <f t="shared" si="13"/>
        <v>#VALUE!</v>
      </c>
      <c r="I71" s="18" t="e">
        <f t="shared" si="14"/>
        <v>#VALUE!</v>
      </c>
      <c r="J71" s="18" t="str">
        <f t="shared" si="15"/>
        <v/>
      </c>
      <c r="K71" s="18" t="str">
        <f t="shared" si="16"/>
        <v/>
      </c>
      <c r="L71" s="18" t="str">
        <f t="shared" si="17"/>
        <v/>
      </c>
      <c r="M71" s="18" t="str">
        <f t="shared" si="18"/>
        <v/>
      </c>
      <c r="N71" s="18" t="e">
        <f>VLOOKUP(F71,F11数据库!C:AA,3,0)</f>
        <v>#VALUE!</v>
      </c>
      <c r="O71" s="18" t="e">
        <f t="shared" si="19"/>
        <v>#VALUE!</v>
      </c>
      <c r="P71" s="19" t="e">
        <f t="shared" si="20"/>
        <v>#VALUE!</v>
      </c>
      <c r="Q71" s="18" t="e">
        <f>VLOOKUP(F71,F11数据库!C:AA,4,0)</f>
        <v>#VALUE!</v>
      </c>
      <c r="R71" s="18" t="e">
        <f>VLOOKUP(G71,F11数据库!AC:AD,2,0)</f>
        <v>#N/A</v>
      </c>
      <c r="S71" s="18"/>
      <c r="T71" s="18" t="e" cm="1">
        <f t="array" ref="T71">_xlfn.IFS(J71="A",VLOOKUP(F71,F11数据库!C:AA,7,0),J71="B",VLOOKUP(F71,F11数据库!C:AA,15,0),J71="C",VLOOKUP(F71,F11数据库!C:AA,21,0))</f>
        <v>#N/A</v>
      </c>
      <c r="U71" s="18" t="e" cm="1">
        <f t="array" ref="U71">_xlfn.IFS(J71="A",VLOOKUP(F71,F11数据库!C:AA,8,0),J71="B",VLOOKUP(F71,F11数据库!C:AA,16,0),J71="C",VLOOKUP(F71,F11数据库!C:AA,22,0))</f>
        <v>#N/A</v>
      </c>
      <c r="V71" s="19" t="e" cm="1">
        <f t="array" ref="V71">_xlfn.IFS(J71="A",VLOOKUP(F71,F11数据库!C:AA,11,0),J71="B",VLOOKUP(F71,F11数据库!C:AA,17,0),J71="C",VLOOKUP(F71,F11数据库!C:AA,23,0))*C71</f>
        <v>#N/A</v>
      </c>
      <c r="W71" s="18" t="e" cm="1">
        <f t="array" ref="W71">_xlfn.IFS(J71="A",VLOOKUP(F71,F11数据库!C:AA,12,0),J71="B",VLOOKUP(F71,F11数据库!C:AA,18,0),J71="C",VLOOKUP(F71,F11数据库!C:AA,24,0))</f>
        <v>#N/A</v>
      </c>
      <c r="X71" s="18" t="e" cm="1">
        <f t="array" ref="X71">_xlfn.IFS(J71="A",VLOOKUP(F71,F11数据库!C:AA,13,0),J71="B",VLOOKUP(F71,F11数据库!C:AA,19,0),J71="C",VLOOKUP(F71,F11数据库!C:AA,25,0))</f>
        <v>#N/A</v>
      </c>
      <c r="Y71" s="18"/>
    </row>
    <row r="72" spans="1:25" x14ac:dyDescent="0.25">
      <c r="A72" s="22"/>
      <c r="B72" s="3"/>
      <c r="C72" s="3"/>
      <c r="D72" s="3"/>
      <c r="E72" s="18" t="e">
        <f t="shared" si="10"/>
        <v>#VALUE!</v>
      </c>
      <c r="F72" s="18" t="e">
        <f t="shared" si="11"/>
        <v>#VALUE!</v>
      </c>
      <c r="G72" s="18" t="str">
        <f t="shared" si="12"/>
        <v/>
      </c>
      <c r="H72" s="18" t="e">
        <f t="shared" si="13"/>
        <v>#VALUE!</v>
      </c>
      <c r="I72" s="18" t="e">
        <f t="shared" si="14"/>
        <v>#VALUE!</v>
      </c>
      <c r="J72" s="18" t="str">
        <f t="shared" si="15"/>
        <v/>
      </c>
      <c r="K72" s="18" t="str">
        <f t="shared" si="16"/>
        <v/>
      </c>
      <c r="L72" s="18" t="str">
        <f t="shared" si="17"/>
        <v/>
      </c>
      <c r="M72" s="18" t="str">
        <f t="shared" si="18"/>
        <v/>
      </c>
      <c r="N72" s="18" t="e">
        <f>VLOOKUP(F72,F11数据库!C:AA,3,0)</f>
        <v>#VALUE!</v>
      </c>
      <c r="O72" s="18" t="e">
        <f t="shared" si="19"/>
        <v>#VALUE!</v>
      </c>
      <c r="P72" s="19" t="e">
        <f t="shared" si="20"/>
        <v>#VALUE!</v>
      </c>
      <c r="Q72" s="18" t="e">
        <f>VLOOKUP(F72,F11数据库!C:AA,4,0)</f>
        <v>#VALUE!</v>
      </c>
      <c r="R72" s="18" t="e">
        <f>VLOOKUP(G72,F11数据库!AC:AD,2,0)</f>
        <v>#N/A</v>
      </c>
      <c r="S72" s="18"/>
      <c r="T72" s="18" t="e" cm="1">
        <f t="array" ref="T72">_xlfn.IFS(J72="A",VLOOKUP(F72,F11数据库!C:AA,7,0),J72="B",VLOOKUP(F72,F11数据库!C:AA,15,0),J72="C",VLOOKUP(F72,F11数据库!C:AA,21,0))</f>
        <v>#N/A</v>
      </c>
      <c r="U72" s="18" t="e" cm="1">
        <f t="array" ref="U72">_xlfn.IFS(J72="A",VLOOKUP(F72,F11数据库!C:AA,8,0),J72="B",VLOOKUP(F72,F11数据库!C:AA,16,0),J72="C",VLOOKUP(F72,F11数据库!C:AA,22,0))</f>
        <v>#N/A</v>
      </c>
      <c r="V72" s="19" t="e" cm="1">
        <f t="array" ref="V72">_xlfn.IFS(J72="A",VLOOKUP(F72,F11数据库!C:AA,11,0),J72="B",VLOOKUP(F72,F11数据库!C:AA,17,0),J72="C",VLOOKUP(F72,F11数据库!C:AA,23,0))*C72</f>
        <v>#N/A</v>
      </c>
      <c r="W72" s="18" t="e" cm="1">
        <f t="array" ref="W72">_xlfn.IFS(J72="A",VLOOKUP(F72,F11数据库!C:AA,12,0),J72="B",VLOOKUP(F72,F11数据库!C:AA,18,0),J72="C",VLOOKUP(F72,F11数据库!C:AA,24,0))</f>
        <v>#N/A</v>
      </c>
      <c r="X72" s="18" t="e" cm="1">
        <f t="array" ref="X72">_xlfn.IFS(J72="A",VLOOKUP(F72,F11数据库!C:AA,13,0),J72="B",VLOOKUP(F72,F11数据库!C:AA,19,0),J72="C",VLOOKUP(F72,F11数据库!C:AA,25,0))</f>
        <v>#N/A</v>
      </c>
      <c r="Y72" s="18"/>
    </row>
    <row r="73" spans="1:25" x14ac:dyDescent="0.25">
      <c r="A73" s="22"/>
      <c r="B73" s="3"/>
      <c r="C73" s="3"/>
      <c r="D73" s="3"/>
      <c r="E73" s="18" t="e">
        <f t="shared" si="10"/>
        <v>#VALUE!</v>
      </c>
      <c r="F73" s="18" t="e">
        <f t="shared" si="11"/>
        <v>#VALUE!</v>
      </c>
      <c r="G73" s="18" t="str">
        <f t="shared" si="12"/>
        <v/>
      </c>
      <c r="H73" s="18" t="e">
        <f t="shared" si="13"/>
        <v>#VALUE!</v>
      </c>
      <c r="I73" s="18" t="e">
        <f t="shared" si="14"/>
        <v>#VALUE!</v>
      </c>
      <c r="J73" s="18" t="str">
        <f t="shared" si="15"/>
        <v/>
      </c>
      <c r="K73" s="18" t="str">
        <f t="shared" si="16"/>
        <v/>
      </c>
      <c r="L73" s="18" t="str">
        <f t="shared" si="17"/>
        <v/>
      </c>
      <c r="M73" s="18" t="str">
        <f t="shared" si="18"/>
        <v/>
      </c>
      <c r="N73" s="18" t="e">
        <f>VLOOKUP(F73,F11数据库!C:AA,3,0)</f>
        <v>#VALUE!</v>
      </c>
      <c r="O73" s="18" t="e">
        <f t="shared" si="19"/>
        <v>#VALUE!</v>
      </c>
      <c r="P73" s="19" t="e">
        <f t="shared" si="20"/>
        <v>#VALUE!</v>
      </c>
      <c r="Q73" s="18" t="e">
        <f>VLOOKUP(F73,F11数据库!C:AA,4,0)</f>
        <v>#VALUE!</v>
      </c>
      <c r="R73" s="18" t="e">
        <f>VLOOKUP(G73,F11数据库!AC:AD,2,0)</f>
        <v>#N/A</v>
      </c>
      <c r="S73" s="18"/>
      <c r="T73" s="18" t="e" cm="1">
        <f t="array" ref="T73">_xlfn.IFS(J73="A",VLOOKUP(F73,F11数据库!C:AA,7,0),J73="B",VLOOKUP(F73,F11数据库!C:AA,15,0),J73="C",VLOOKUP(F73,F11数据库!C:AA,21,0))</f>
        <v>#N/A</v>
      </c>
      <c r="U73" s="18" t="e" cm="1">
        <f t="array" ref="U73">_xlfn.IFS(J73="A",VLOOKUP(F73,F11数据库!C:AA,8,0),J73="B",VLOOKUP(F73,F11数据库!C:AA,16,0),J73="C",VLOOKUP(F73,F11数据库!C:AA,22,0))</f>
        <v>#N/A</v>
      </c>
      <c r="V73" s="19" t="e" cm="1">
        <f t="array" ref="V73">_xlfn.IFS(J73="A",VLOOKUP(F73,F11数据库!C:AA,11,0),J73="B",VLOOKUP(F73,F11数据库!C:AA,17,0),J73="C",VLOOKUP(F73,F11数据库!C:AA,23,0))*C73</f>
        <v>#N/A</v>
      </c>
      <c r="W73" s="18" t="e" cm="1">
        <f t="array" ref="W73">_xlfn.IFS(J73="A",VLOOKUP(F73,F11数据库!C:AA,12,0),J73="B",VLOOKUP(F73,F11数据库!C:AA,18,0),J73="C",VLOOKUP(F73,F11数据库!C:AA,24,0))</f>
        <v>#N/A</v>
      </c>
      <c r="X73" s="18" t="e" cm="1">
        <f t="array" ref="X73">_xlfn.IFS(J73="A",VLOOKUP(F73,F11数据库!C:AA,13,0),J73="B",VLOOKUP(F73,F11数据库!C:AA,19,0),J73="C",VLOOKUP(F73,F11数据库!C:AA,25,0))</f>
        <v>#N/A</v>
      </c>
      <c r="Y73" s="18"/>
    </row>
    <row r="74" spans="1:25" x14ac:dyDescent="0.25">
      <c r="A74" s="22"/>
      <c r="B74" s="3"/>
      <c r="C74" s="3"/>
      <c r="D74" s="3"/>
      <c r="E74" s="18" t="e">
        <f t="shared" si="10"/>
        <v>#VALUE!</v>
      </c>
      <c r="F74" s="18" t="e">
        <f t="shared" si="11"/>
        <v>#VALUE!</v>
      </c>
      <c r="G74" s="18" t="str">
        <f t="shared" si="12"/>
        <v/>
      </c>
      <c r="H74" s="18" t="e">
        <f t="shared" si="13"/>
        <v>#VALUE!</v>
      </c>
      <c r="I74" s="18" t="e">
        <f t="shared" si="14"/>
        <v>#VALUE!</v>
      </c>
      <c r="J74" s="18" t="str">
        <f t="shared" si="15"/>
        <v/>
      </c>
      <c r="K74" s="18" t="str">
        <f t="shared" si="16"/>
        <v/>
      </c>
      <c r="L74" s="18" t="str">
        <f t="shared" si="17"/>
        <v/>
      </c>
      <c r="M74" s="18" t="str">
        <f t="shared" si="18"/>
        <v/>
      </c>
      <c r="N74" s="18" t="e">
        <f>VLOOKUP(F74,F11数据库!C:AA,3,0)</f>
        <v>#VALUE!</v>
      </c>
      <c r="O74" s="18" t="e">
        <f t="shared" si="19"/>
        <v>#VALUE!</v>
      </c>
      <c r="P74" s="19" t="e">
        <f t="shared" si="20"/>
        <v>#VALUE!</v>
      </c>
      <c r="Q74" s="18" t="e">
        <f>VLOOKUP(F74,F11数据库!C:AA,4,0)</f>
        <v>#VALUE!</v>
      </c>
      <c r="R74" s="18" t="e">
        <f>VLOOKUP(G74,F11数据库!AC:AD,2,0)</f>
        <v>#N/A</v>
      </c>
      <c r="S74" s="18"/>
      <c r="T74" s="18" t="e" cm="1">
        <f t="array" ref="T74">_xlfn.IFS(J74="A",VLOOKUP(F74,F11数据库!C:AA,7,0),J74="B",VLOOKUP(F74,F11数据库!C:AA,15,0),J74="C",VLOOKUP(F74,F11数据库!C:AA,21,0))</f>
        <v>#N/A</v>
      </c>
      <c r="U74" s="18" t="e" cm="1">
        <f t="array" ref="U74">_xlfn.IFS(J74="A",VLOOKUP(F74,F11数据库!C:AA,8,0),J74="B",VLOOKUP(F74,F11数据库!C:AA,16,0),J74="C",VLOOKUP(F74,F11数据库!C:AA,22,0))</f>
        <v>#N/A</v>
      </c>
      <c r="V74" s="19" t="e" cm="1">
        <f t="array" ref="V74">_xlfn.IFS(J74="A",VLOOKUP(F74,F11数据库!C:AA,11,0),J74="B",VLOOKUP(F74,F11数据库!C:AA,17,0),J74="C",VLOOKUP(F74,F11数据库!C:AA,23,0))*C74</f>
        <v>#N/A</v>
      </c>
      <c r="W74" s="18" t="e" cm="1">
        <f t="array" ref="W74">_xlfn.IFS(J74="A",VLOOKUP(F74,F11数据库!C:AA,12,0),J74="B",VLOOKUP(F74,F11数据库!C:AA,18,0),J74="C",VLOOKUP(F74,F11数据库!C:AA,24,0))</f>
        <v>#N/A</v>
      </c>
      <c r="X74" s="18" t="e" cm="1">
        <f t="array" ref="X74">_xlfn.IFS(J74="A",VLOOKUP(F74,F11数据库!C:AA,13,0),J74="B",VLOOKUP(F74,F11数据库!C:AA,19,0),J74="C",VLOOKUP(F74,F11数据库!C:AA,25,0))</f>
        <v>#N/A</v>
      </c>
      <c r="Y74" s="18"/>
    </row>
    <row r="75" spans="1:25" x14ac:dyDescent="0.25">
      <c r="A75" s="22"/>
      <c r="B75" s="3"/>
      <c r="C75" s="3"/>
      <c r="D75" s="3"/>
      <c r="E75" s="18" t="e">
        <f t="shared" si="10"/>
        <v>#VALUE!</v>
      </c>
      <c r="F75" s="18" t="e">
        <f t="shared" si="11"/>
        <v>#VALUE!</v>
      </c>
      <c r="G75" s="18" t="str">
        <f t="shared" si="12"/>
        <v/>
      </c>
      <c r="H75" s="18" t="e">
        <f t="shared" si="13"/>
        <v>#VALUE!</v>
      </c>
      <c r="I75" s="18" t="e">
        <f t="shared" si="14"/>
        <v>#VALUE!</v>
      </c>
      <c r="J75" s="18" t="str">
        <f t="shared" si="15"/>
        <v/>
      </c>
      <c r="K75" s="18" t="str">
        <f t="shared" si="16"/>
        <v/>
      </c>
      <c r="L75" s="18" t="str">
        <f t="shared" si="17"/>
        <v/>
      </c>
      <c r="M75" s="18" t="str">
        <f t="shared" si="18"/>
        <v/>
      </c>
      <c r="N75" s="18" t="e">
        <f>VLOOKUP(F75,F11数据库!C:AA,3,0)</f>
        <v>#VALUE!</v>
      </c>
      <c r="O75" s="18" t="e">
        <f t="shared" si="19"/>
        <v>#VALUE!</v>
      </c>
      <c r="P75" s="19" t="e">
        <f t="shared" si="20"/>
        <v>#VALUE!</v>
      </c>
      <c r="Q75" s="18" t="e">
        <f>VLOOKUP(F75,F11数据库!C:AA,4,0)</f>
        <v>#VALUE!</v>
      </c>
      <c r="R75" s="18" t="e">
        <f>VLOOKUP(G75,F11数据库!AC:AD,2,0)</f>
        <v>#N/A</v>
      </c>
      <c r="S75" s="18"/>
      <c r="T75" s="18" t="e" cm="1">
        <f t="array" ref="T75">_xlfn.IFS(J75="A",VLOOKUP(F75,F11数据库!C:AA,7,0),J75="B",VLOOKUP(F75,F11数据库!C:AA,15,0),J75="C",VLOOKUP(F75,F11数据库!C:AA,21,0))</f>
        <v>#N/A</v>
      </c>
      <c r="U75" s="18" t="e" cm="1">
        <f t="array" ref="U75">_xlfn.IFS(J75="A",VLOOKUP(F75,F11数据库!C:AA,8,0),J75="B",VLOOKUP(F75,F11数据库!C:AA,16,0),J75="C",VLOOKUP(F75,F11数据库!C:AA,22,0))</f>
        <v>#N/A</v>
      </c>
      <c r="V75" s="19" t="e" cm="1">
        <f t="array" ref="V75">_xlfn.IFS(J75="A",VLOOKUP(F75,F11数据库!C:AA,11,0),J75="B",VLOOKUP(F75,F11数据库!C:AA,17,0),J75="C",VLOOKUP(F75,F11数据库!C:AA,23,0))*C75</f>
        <v>#N/A</v>
      </c>
      <c r="W75" s="18" t="e" cm="1">
        <f t="array" ref="W75">_xlfn.IFS(J75="A",VLOOKUP(F75,F11数据库!C:AA,12,0),J75="B",VLOOKUP(F75,F11数据库!C:AA,18,0),J75="C",VLOOKUP(F75,F11数据库!C:AA,24,0))</f>
        <v>#N/A</v>
      </c>
      <c r="X75" s="18" t="e" cm="1">
        <f t="array" ref="X75">_xlfn.IFS(J75="A",VLOOKUP(F75,F11数据库!C:AA,13,0),J75="B",VLOOKUP(F75,F11数据库!C:AA,19,0),J75="C",VLOOKUP(F75,F11数据库!C:AA,25,0))</f>
        <v>#N/A</v>
      </c>
      <c r="Y75" s="18"/>
    </row>
    <row r="76" spans="1:25" x14ac:dyDescent="0.25">
      <c r="A76" s="22"/>
      <c r="B76" s="3"/>
      <c r="C76" s="3"/>
      <c r="D76" s="3"/>
      <c r="E76" s="18" t="e">
        <f t="shared" ref="E76:E100" si="21">VALUE(TRIM(MID(SUBSTITUTE($B76,"-",REPT(" ",99)),COLUMN(B76)*99-98,99)))</f>
        <v>#VALUE!</v>
      </c>
      <c r="F76" s="18" t="e">
        <f t="shared" ref="F76:F100" si="22">VALUE(TRIM(MID(SUBSTITUTE($B76,"-",REPT(" ",99)),COLUMN(C76)*99-98,99)))</f>
        <v>#VALUE!</v>
      </c>
      <c r="G76" s="18" t="str">
        <f t="shared" ref="G76:G100" si="23">TRIM(MID(SUBSTITUTE($B76,"-",REPT(" ",99)),COLUMN(D76)*99-98,99))</f>
        <v/>
      </c>
      <c r="H76" s="18" t="e">
        <f t="shared" ref="H76:H100" si="24">VALUE(TRIM(MID(SUBSTITUTE($B76,"-",REPT(" ",99)),COLUMN(E76)*99-98,99)))</f>
        <v>#VALUE!</v>
      </c>
      <c r="I76" s="18" t="e">
        <f t="shared" ref="I76:I100" si="25">VALUE(TRIM(MID(SUBSTITUTE($B76,"-",REPT(" ",99)),COLUMN(F76)*99-98,99)))</f>
        <v>#VALUE!</v>
      </c>
      <c r="J76" s="18" t="str">
        <f t="shared" ref="J76:J100" si="26">(TRIM(MID(SUBSTITUTE($B76,"-",REPT(" ",99)),COLUMN(G76)*99-98,99)))</f>
        <v/>
      </c>
      <c r="K76" s="18" t="str">
        <f t="shared" ref="K76:K100" si="27">(TRIM(MID(SUBSTITUTE($B76,"-",REPT(" ",99)),COLUMN(H76)*99-98,99)))</f>
        <v/>
      </c>
      <c r="L76" s="18" t="str">
        <f t="shared" ref="L76:L100" si="28">(TRIM(MID(SUBSTITUTE($B76,"-",REPT(" ",99)),COLUMN(I76)*99-98,99)))</f>
        <v/>
      </c>
      <c r="M76" s="18" t="str">
        <f t="shared" ref="M76:M100" si="29">(TRIM(MID(SUBSTITUTE($B76,"-",REPT(" ",99)),COLUMN(J76)*99-98,99)))</f>
        <v/>
      </c>
      <c r="N76" s="18" t="e">
        <f>VLOOKUP(F76,F11数据库!C:AA,3,0)</f>
        <v>#VALUE!</v>
      </c>
      <c r="O76" s="18" t="e">
        <f t="shared" ref="O76:O100" si="30">"DN"&amp;F76</f>
        <v>#VALUE!</v>
      </c>
      <c r="P76" s="19" t="e">
        <f t="shared" ref="P76:P100" si="31">(H76/1000)*C76</f>
        <v>#VALUE!</v>
      </c>
      <c r="Q76" s="18" t="e">
        <f>VLOOKUP(F76,F11数据库!C:AA,4,0)</f>
        <v>#VALUE!</v>
      </c>
      <c r="R76" s="18" t="e">
        <f>VLOOKUP(G76,F11数据库!AC:AD,2,0)</f>
        <v>#N/A</v>
      </c>
      <c r="S76" s="18"/>
      <c r="T76" s="18" t="e" cm="1">
        <f t="array" ref="T76">_xlfn.IFS(J76="A",VLOOKUP(F76,F11数据库!C:AA,7,0),J76="B",VLOOKUP(F76,F11数据库!C:AA,15,0),J76="C",VLOOKUP(F76,F11数据库!C:AA,21,0))</f>
        <v>#N/A</v>
      </c>
      <c r="U76" s="18" t="e" cm="1">
        <f t="array" ref="U76">_xlfn.IFS(J76="A",VLOOKUP(F76,F11数据库!C:AA,8,0),J76="B",VLOOKUP(F76,F11数据库!C:AA,16,0),J76="C",VLOOKUP(F76,F11数据库!C:AA,22,0))</f>
        <v>#N/A</v>
      </c>
      <c r="V76" s="19" t="e" cm="1">
        <f t="array" ref="V76">_xlfn.IFS(J76="A",VLOOKUP(F76,F11数据库!C:AA,11,0),J76="B",VLOOKUP(F76,F11数据库!C:AA,17,0),J76="C",VLOOKUP(F76,F11数据库!C:AA,23,0))*C76</f>
        <v>#N/A</v>
      </c>
      <c r="W76" s="18" t="e" cm="1">
        <f t="array" ref="W76">_xlfn.IFS(J76="A",VLOOKUP(F76,F11数据库!C:AA,12,0),J76="B",VLOOKUP(F76,F11数据库!C:AA,18,0),J76="C",VLOOKUP(F76,F11数据库!C:AA,24,0))</f>
        <v>#N/A</v>
      </c>
      <c r="X76" s="18" t="e" cm="1">
        <f t="array" ref="X76">_xlfn.IFS(J76="A",VLOOKUP(F76,F11数据库!C:AA,13,0),J76="B",VLOOKUP(F76,F11数据库!C:AA,19,0),J76="C",VLOOKUP(F76,F11数据库!C:AA,25,0))</f>
        <v>#N/A</v>
      </c>
      <c r="Y76" s="18"/>
    </row>
    <row r="77" spans="1:25" x14ac:dyDescent="0.25">
      <c r="A77" s="22"/>
      <c r="B77" s="3"/>
      <c r="C77" s="3"/>
      <c r="D77" s="3"/>
      <c r="E77" s="18" t="e">
        <f t="shared" si="21"/>
        <v>#VALUE!</v>
      </c>
      <c r="F77" s="18" t="e">
        <f t="shared" si="22"/>
        <v>#VALUE!</v>
      </c>
      <c r="G77" s="18" t="str">
        <f t="shared" si="23"/>
        <v/>
      </c>
      <c r="H77" s="18" t="e">
        <f t="shared" si="24"/>
        <v>#VALUE!</v>
      </c>
      <c r="I77" s="18" t="e">
        <f t="shared" si="25"/>
        <v>#VALUE!</v>
      </c>
      <c r="J77" s="18" t="str">
        <f t="shared" si="26"/>
        <v/>
      </c>
      <c r="K77" s="18" t="str">
        <f t="shared" si="27"/>
        <v/>
      </c>
      <c r="L77" s="18" t="str">
        <f t="shared" si="28"/>
        <v/>
      </c>
      <c r="M77" s="18" t="str">
        <f t="shared" si="29"/>
        <v/>
      </c>
      <c r="N77" s="18" t="e">
        <f>VLOOKUP(F77,F11数据库!C:AA,3,0)</f>
        <v>#VALUE!</v>
      </c>
      <c r="O77" s="18" t="e">
        <f t="shared" si="30"/>
        <v>#VALUE!</v>
      </c>
      <c r="P77" s="19" t="e">
        <f t="shared" si="31"/>
        <v>#VALUE!</v>
      </c>
      <c r="Q77" s="18" t="e">
        <f>VLOOKUP(F77,F11数据库!C:AA,4,0)</f>
        <v>#VALUE!</v>
      </c>
      <c r="R77" s="18" t="e">
        <f>VLOOKUP(G77,F11数据库!AC:AD,2,0)</f>
        <v>#N/A</v>
      </c>
      <c r="S77" s="18"/>
      <c r="T77" s="18" t="e" cm="1">
        <f t="array" ref="T77">_xlfn.IFS(J77="A",VLOOKUP(F77,F11数据库!C:AA,7,0),J77="B",VLOOKUP(F77,F11数据库!C:AA,15,0),J77="C",VLOOKUP(F77,F11数据库!C:AA,21,0))</f>
        <v>#N/A</v>
      </c>
      <c r="U77" s="18" t="e" cm="1">
        <f t="array" ref="U77">_xlfn.IFS(J77="A",VLOOKUP(F77,F11数据库!C:AA,8,0),J77="B",VLOOKUP(F77,F11数据库!C:AA,16,0),J77="C",VLOOKUP(F77,F11数据库!C:AA,22,0))</f>
        <v>#N/A</v>
      </c>
      <c r="V77" s="19" t="e" cm="1">
        <f t="array" ref="V77">_xlfn.IFS(J77="A",VLOOKUP(F77,F11数据库!C:AA,11,0),J77="B",VLOOKUP(F77,F11数据库!C:AA,17,0),J77="C",VLOOKUP(F77,F11数据库!C:AA,23,0))*C77</f>
        <v>#N/A</v>
      </c>
      <c r="W77" s="18" t="e" cm="1">
        <f t="array" ref="W77">_xlfn.IFS(J77="A",VLOOKUP(F77,F11数据库!C:AA,12,0),J77="B",VLOOKUP(F77,F11数据库!C:AA,18,0),J77="C",VLOOKUP(F77,F11数据库!C:AA,24,0))</f>
        <v>#N/A</v>
      </c>
      <c r="X77" s="18" t="e" cm="1">
        <f t="array" ref="X77">_xlfn.IFS(J77="A",VLOOKUP(F77,F11数据库!C:AA,13,0),J77="B",VLOOKUP(F77,F11数据库!C:AA,19,0),J77="C",VLOOKUP(F77,F11数据库!C:AA,25,0))</f>
        <v>#N/A</v>
      </c>
      <c r="Y77" s="18"/>
    </row>
    <row r="78" spans="1:25" x14ac:dyDescent="0.25">
      <c r="A78" s="22"/>
      <c r="B78" s="3"/>
      <c r="C78" s="3"/>
      <c r="D78" s="3"/>
      <c r="E78" s="18" t="e">
        <f t="shared" si="21"/>
        <v>#VALUE!</v>
      </c>
      <c r="F78" s="18" t="e">
        <f t="shared" si="22"/>
        <v>#VALUE!</v>
      </c>
      <c r="G78" s="18" t="str">
        <f t="shared" si="23"/>
        <v/>
      </c>
      <c r="H78" s="18" t="e">
        <f t="shared" si="24"/>
        <v>#VALUE!</v>
      </c>
      <c r="I78" s="18" t="e">
        <f t="shared" si="25"/>
        <v>#VALUE!</v>
      </c>
      <c r="J78" s="18" t="str">
        <f t="shared" si="26"/>
        <v/>
      </c>
      <c r="K78" s="18" t="str">
        <f t="shared" si="27"/>
        <v/>
      </c>
      <c r="L78" s="18" t="str">
        <f t="shared" si="28"/>
        <v/>
      </c>
      <c r="M78" s="18" t="str">
        <f t="shared" si="29"/>
        <v/>
      </c>
      <c r="N78" s="18" t="e">
        <f>VLOOKUP(F78,F11数据库!C:AA,3,0)</f>
        <v>#VALUE!</v>
      </c>
      <c r="O78" s="18" t="e">
        <f t="shared" si="30"/>
        <v>#VALUE!</v>
      </c>
      <c r="P78" s="19" t="e">
        <f t="shared" si="31"/>
        <v>#VALUE!</v>
      </c>
      <c r="Q78" s="18" t="e">
        <f>VLOOKUP(F78,F11数据库!C:AA,4,0)</f>
        <v>#VALUE!</v>
      </c>
      <c r="R78" s="18" t="e">
        <f>VLOOKUP(G78,F11数据库!AC:AD,2,0)</f>
        <v>#N/A</v>
      </c>
      <c r="S78" s="18"/>
      <c r="T78" s="18" t="e" cm="1">
        <f t="array" ref="T78">_xlfn.IFS(J78="A",VLOOKUP(F78,F11数据库!C:AA,7,0),J78="B",VLOOKUP(F78,F11数据库!C:AA,15,0),J78="C",VLOOKUP(F78,F11数据库!C:AA,21,0))</f>
        <v>#N/A</v>
      </c>
      <c r="U78" s="18" t="e" cm="1">
        <f t="array" ref="U78">_xlfn.IFS(J78="A",VLOOKUP(F78,F11数据库!C:AA,8,0),J78="B",VLOOKUP(F78,F11数据库!C:AA,16,0),J78="C",VLOOKUP(F78,F11数据库!C:AA,22,0))</f>
        <v>#N/A</v>
      </c>
      <c r="V78" s="19" t="e" cm="1">
        <f t="array" ref="V78">_xlfn.IFS(J78="A",VLOOKUP(F78,F11数据库!C:AA,11,0),J78="B",VLOOKUP(F78,F11数据库!C:AA,17,0),J78="C",VLOOKUP(F78,F11数据库!C:AA,23,0))*C78</f>
        <v>#N/A</v>
      </c>
      <c r="W78" s="18" t="e" cm="1">
        <f t="array" ref="W78">_xlfn.IFS(J78="A",VLOOKUP(F78,F11数据库!C:AA,12,0),J78="B",VLOOKUP(F78,F11数据库!C:AA,18,0),J78="C",VLOOKUP(F78,F11数据库!C:AA,24,0))</f>
        <v>#N/A</v>
      </c>
      <c r="X78" s="18" t="e" cm="1">
        <f t="array" ref="X78">_xlfn.IFS(J78="A",VLOOKUP(F78,F11数据库!C:AA,13,0),J78="B",VLOOKUP(F78,F11数据库!C:AA,19,0),J78="C",VLOOKUP(F78,F11数据库!C:AA,25,0))</f>
        <v>#N/A</v>
      </c>
      <c r="Y78" s="18"/>
    </row>
    <row r="79" spans="1:25" x14ac:dyDescent="0.25">
      <c r="A79" s="22"/>
      <c r="B79" s="3"/>
      <c r="C79" s="3"/>
      <c r="D79" s="3"/>
      <c r="E79" s="18" t="e">
        <f t="shared" si="21"/>
        <v>#VALUE!</v>
      </c>
      <c r="F79" s="18" t="e">
        <f t="shared" si="22"/>
        <v>#VALUE!</v>
      </c>
      <c r="G79" s="18" t="str">
        <f t="shared" si="23"/>
        <v/>
      </c>
      <c r="H79" s="18" t="e">
        <f t="shared" si="24"/>
        <v>#VALUE!</v>
      </c>
      <c r="I79" s="18" t="e">
        <f t="shared" si="25"/>
        <v>#VALUE!</v>
      </c>
      <c r="J79" s="18" t="str">
        <f t="shared" si="26"/>
        <v/>
      </c>
      <c r="K79" s="18" t="str">
        <f t="shared" si="27"/>
        <v/>
      </c>
      <c r="L79" s="18" t="str">
        <f t="shared" si="28"/>
        <v/>
      </c>
      <c r="M79" s="18" t="str">
        <f t="shared" si="29"/>
        <v/>
      </c>
      <c r="N79" s="18" t="e">
        <f>VLOOKUP(F79,F11数据库!C:AA,3,0)</f>
        <v>#VALUE!</v>
      </c>
      <c r="O79" s="18" t="e">
        <f t="shared" si="30"/>
        <v>#VALUE!</v>
      </c>
      <c r="P79" s="19" t="e">
        <f t="shared" si="31"/>
        <v>#VALUE!</v>
      </c>
      <c r="Q79" s="18" t="e">
        <f>VLOOKUP(F79,F11数据库!C:AA,4,0)</f>
        <v>#VALUE!</v>
      </c>
      <c r="R79" s="18" t="e">
        <f>VLOOKUP(G79,F11数据库!AC:AD,2,0)</f>
        <v>#N/A</v>
      </c>
      <c r="S79" s="18"/>
      <c r="T79" s="18" t="e" cm="1">
        <f t="array" ref="T79">_xlfn.IFS(J79="A",VLOOKUP(F79,F11数据库!C:AA,7,0),J79="B",VLOOKUP(F79,F11数据库!C:AA,15,0),J79="C",VLOOKUP(F79,F11数据库!C:AA,21,0))</f>
        <v>#N/A</v>
      </c>
      <c r="U79" s="18" t="e" cm="1">
        <f t="array" ref="U79">_xlfn.IFS(J79="A",VLOOKUP(F79,F11数据库!C:AA,8,0),J79="B",VLOOKUP(F79,F11数据库!C:AA,16,0),J79="C",VLOOKUP(F79,F11数据库!C:AA,22,0))</f>
        <v>#N/A</v>
      </c>
      <c r="V79" s="19" t="e" cm="1">
        <f t="array" ref="V79">_xlfn.IFS(J79="A",VLOOKUP(F79,F11数据库!C:AA,11,0),J79="B",VLOOKUP(F79,F11数据库!C:AA,17,0),J79="C",VLOOKUP(F79,F11数据库!C:AA,23,0))*C79</f>
        <v>#N/A</v>
      </c>
      <c r="W79" s="18" t="e" cm="1">
        <f t="array" ref="W79">_xlfn.IFS(J79="A",VLOOKUP(F79,F11数据库!C:AA,12,0),J79="B",VLOOKUP(F79,F11数据库!C:AA,18,0),J79="C",VLOOKUP(F79,F11数据库!C:AA,24,0))</f>
        <v>#N/A</v>
      </c>
      <c r="X79" s="18" t="e" cm="1">
        <f t="array" ref="X79">_xlfn.IFS(J79="A",VLOOKUP(F79,F11数据库!C:AA,13,0),J79="B",VLOOKUP(F79,F11数据库!C:AA,19,0),J79="C",VLOOKUP(F79,F11数据库!C:AA,25,0))</f>
        <v>#N/A</v>
      </c>
      <c r="Y79" s="18"/>
    </row>
    <row r="80" spans="1:25" x14ac:dyDescent="0.25">
      <c r="A80" s="22"/>
      <c r="B80" s="3"/>
      <c r="C80" s="3"/>
      <c r="D80" s="3"/>
      <c r="E80" s="18" t="e">
        <f t="shared" si="21"/>
        <v>#VALUE!</v>
      </c>
      <c r="F80" s="18" t="e">
        <f t="shared" si="22"/>
        <v>#VALUE!</v>
      </c>
      <c r="G80" s="18" t="str">
        <f t="shared" si="23"/>
        <v/>
      </c>
      <c r="H80" s="18" t="e">
        <f t="shared" si="24"/>
        <v>#VALUE!</v>
      </c>
      <c r="I80" s="18" t="e">
        <f t="shared" si="25"/>
        <v>#VALUE!</v>
      </c>
      <c r="J80" s="18" t="str">
        <f t="shared" si="26"/>
        <v/>
      </c>
      <c r="K80" s="18" t="str">
        <f t="shared" si="27"/>
        <v/>
      </c>
      <c r="L80" s="18" t="str">
        <f t="shared" si="28"/>
        <v/>
      </c>
      <c r="M80" s="18" t="str">
        <f t="shared" si="29"/>
        <v/>
      </c>
      <c r="N80" s="18" t="e">
        <f>VLOOKUP(F80,F11数据库!C:AA,3,0)</f>
        <v>#VALUE!</v>
      </c>
      <c r="O80" s="18" t="e">
        <f t="shared" si="30"/>
        <v>#VALUE!</v>
      </c>
      <c r="P80" s="19" t="e">
        <f t="shared" si="31"/>
        <v>#VALUE!</v>
      </c>
      <c r="Q80" s="18" t="e">
        <f>VLOOKUP(F80,F11数据库!C:AA,4,0)</f>
        <v>#VALUE!</v>
      </c>
      <c r="R80" s="18" t="e">
        <f>VLOOKUP(G80,F11数据库!AC:AD,2,0)</f>
        <v>#N/A</v>
      </c>
      <c r="S80" s="18"/>
      <c r="T80" s="18" t="e" cm="1">
        <f t="array" ref="T80">_xlfn.IFS(J80="A",VLOOKUP(F80,F11数据库!C:AA,7,0),J80="B",VLOOKUP(F80,F11数据库!C:AA,15,0),J80="C",VLOOKUP(F80,F11数据库!C:AA,21,0))</f>
        <v>#N/A</v>
      </c>
      <c r="U80" s="18" t="e" cm="1">
        <f t="array" ref="U80">_xlfn.IFS(J80="A",VLOOKUP(F80,F11数据库!C:AA,8,0),J80="B",VLOOKUP(F80,F11数据库!C:AA,16,0),J80="C",VLOOKUP(F80,F11数据库!C:AA,22,0))</f>
        <v>#N/A</v>
      </c>
      <c r="V80" s="19" t="e" cm="1">
        <f t="array" ref="V80">_xlfn.IFS(J80="A",VLOOKUP(F80,F11数据库!C:AA,11,0),J80="B",VLOOKUP(F80,F11数据库!C:AA,17,0),J80="C",VLOOKUP(F80,F11数据库!C:AA,23,0))*C80</f>
        <v>#N/A</v>
      </c>
      <c r="W80" s="18" t="e" cm="1">
        <f t="array" ref="W80">_xlfn.IFS(J80="A",VLOOKUP(F80,F11数据库!C:AA,12,0),J80="B",VLOOKUP(F80,F11数据库!C:AA,18,0),J80="C",VLOOKUP(F80,F11数据库!C:AA,24,0))</f>
        <v>#N/A</v>
      </c>
      <c r="X80" s="18" t="e" cm="1">
        <f t="array" ref="X80">_xlfn.IFS(J80="A",VLOOKUP(F80,F11数据库!C:AA,13,0),J80="B",VLOOKUP(F80,F11数据库!C:AA,19,0),J80="C",VLOOKUP(F80,F11数据库!C:AA,25,0))</f>
        <v>#N/A</v>
      </c>
      <c r="Y80" s="18"/>
    </row>
    <row r="81" spans="1:25" x14ac:dyDescent="0.25">
      <c r="A81" s="22"/>
      <c r="B81" s="3"/>
      <c r="C81" s="3"/>
      <c r="D81" s="3"/>
      <c r="E81" s="18" t="e">
        <f t="shared" si="21"/>
        <v>#VALUE!</v>
      </c>
      <c r="F81" s="18" t="e">
        <f t="shared" si="22"/>
        <v>#VALUE!</v>
      </c>
      <c r="G81" s="18" t="str">
        <f t="shared" si="23"/>
        <v/>
      </c>
      <c r="H81" s="18" t="e">
        <f t="shared" si="24"/>
        <v>#VALUE!</v>
      </c>
      <c r="I81" s="18" t="e">
        <f t="shared" si="25"/>
        <v>#VALUE!</v>
      </c>
      <c r="J81" s="18" t="str">
        <f t="shared" si="26"/>
        <v/>
      </c>
      <c r="K81" s="18" t="str">
        <f t="shared" si="27"/>
        <v/>
      </c>
      <c r="L81" s="18" t="str">
        <f t="shared" si="28"/>
        <v/>
      </c>
      <c r="M81" s="18" t="str">
        <f t="shared" si="29"/>
        <v/>
      </c>
      <c r="N81" s="18" t="e">
        <f>VLOOKUP(F81,F11数据库!C:AA,3,0)</f>
        <v>#VALUE!</v>
      </c>
      <c r="O81" s="18" t="e">
        <f t="shared" si="30"/>
        <v>#VALUE!</v>
      </c>
      <c r="P81" s="19" t="e">
        <f t="shared" si="31"/>
        <v>#VALUE!</v>
      </c>
      <c r="Q81" s="18" t="e">
        <f>VLOOKUP(F81,F11数据库!C:AA,4,0)</f>
        <v>#VALUE!</v>
      </c>
      <c r="R81" s="18" t="e">
        <f>VLOOKUP(G81,F11数据库!AC:AD,2,0)</f>
        <v>#N/A</v>
      </c>
      <c r="S81" s="18"/>
      <c r="T81" s="18" t="e" cm="1">
        <f t="array" ref="T81">_xlfn.IFS(J81="A",VLOOKUP(F81,F11数据库!C:AA,7,0),J81="B",VLOOKUP(F81,F11数据库!C:AA,15,0),J81="C",VLOOKUP(F81,F11数据库!C:AA,21,0))</f>
        <v>#N/A</v>
      </c>
      <c r="U81" s="18" t="e" cm="1">
        <f t="array" ref="U81">_xlfn.IFS(J81="A",VLOOKUP(F81,F11数据库!C:AA,8,0),J81="B",VLOOKUP(F81,F11数据库!C:AA,16,0),J81="C",VLOOKUP(F81,F11数据库!C:AA,22,0))</f>
        <v>#N/A</v>
      </c>
      <c r="V81" s="19" t="e" cm="1">
        <f t="array" ref="V81">_xlfn.IFS(J81="A",VLOOKUP(F81,F11数据库!C:AA,11,0),J81="B",VLOOKUP(F81,F11数据库!C:AA,17,0),J81="C",VLOOKUP(F81,F11数据库!C:AA,23,0))*C81</f>
        <v>#N/A</v>
      </c>
      <c r="W81" s="18" t="e" cm="1">
        <f t="array" ref="W81">_xlfn.IFS(J81="A",VLOOKUP(F81,F11数据库!C:AA,12,0),J81="B",VLOOKUP(F81,F11数据库!C:AA,18,0),J81="C",VLOOKUP(F81,F11数据库!C:AA,24,0))</f>
        <v>#N/A</v>
      </c>
      <c r="X81" s="18" t="e" cm="1">
        <f t="array" ref="X81">_xlfn.IFS(J81="A",VLOOKUP(F81,F11数据库!C:AA,13,0),J81="B",VLOOKUP(F81,F11数据库!C:AA,19,0),J81="C",VLOOKUP(F81,F11数据库!C:AA,25,0))</f>
        <v>#N/A</v>
      </c>
      <c r="Y81" s="18"/>
    </row>
    <row r="82" spans="1:25" x14ac:dyDescent="0.25">
      <c r="A82" s="22"/>
      <c r="B82" s="3"/>
      <c r="C82" s="3"/>
      <c r="D82" s="3"/>
      <c r="E82" s="18" t="e">
        <f t="shared" si="21"/>
        <v>#VALUE!</v>
      </c>
      <c r="F82" s="18" t="e">
        <f t="shared" si="22"/>
        <v>#VALUE!</v>
      </c>
      <c r="G82" s="18" t="str">
        <f t="shared" si="23"/>
        <v/>
      </c>
      <c r="H82" s="18" t="e">
        <f t="shared" si="24"/>
        <v>#VALUE!</v>
      </c>
      <c r="I82" s="18" t="e">
        <f t="shared" si="25"/>
        <v>#VALUE!</v>
      </c>
      <c r="J82" s="18" t="str">
        <f t="shared" si="26"/>
        <v/>
      </c>
      <c r="K82" s="18" t="str">
        <f t="shared" si="27"/>
        <v/>
      </c>
      <c r="L82" s="18" t="str">
        <f t="shared" si="28"/>
        <v/>
      </c>
      <c r="M82" s="18" t="str">
        <f t="shared" si="29"/>
        <v/>
      </c>
      <c r="N82" s="18" t="e">
        <f>VLOOKUP(F82,F11数据库!C:AA,3,0)</f>
        <v>#VALUE!</v>
      </c>
      <c r="O82" s="18" t="e">
        <f t="shared" si="30"/>
        <v>#VALUE!</v>
      </c>
      <c r="P82" s="19" t="e">
        <f t="shared" si="31"/>
        <v>#VALUE!</v>
      </c>
      <c r="Q82" s="18" t="e">
        <f>VLOOKUP(F82,F11数据库!C:AA,4,0)</f>
        <v>#VALUE!</v>
      </c>
      <c r="R82" s="18" t="e">
        <f>VLOOKUP(G82,F11数据库!AC:AD,2,0)</f>
        <v>#N/A</v>
      </c>
      <c r="S82" s="18"/>
      <c r="T82" s="18" t="e" cm="1">
        <f t="array" ref="T82">_xlfn.IFS(J82="A",VLOOKUP(F82,F11数据库!C:AA,7,0),J82="B",VLOOKUP(F82,F11数据库!C:AA,15,0),J82="C",VLOOKUP(F82,F11数据库!C:AA,21,0))</f>
        <v>#N/A</v>
      </c>
      <c r="U82" s="18" t="e" cm="1">
        <f t="array" ref="U82">_xlfn.IFS(J82="A",VLOOKUP(F82,F11数据库!C:AA,8,0),J82="B",VLOOKUP(F82,F11数据库!C:AA,16,0),J82="C",VLOOKUP(F82,F11数据库!C:AA,22,0))</f>
        <v>#N/A</v>
      </c>
      <c r="V82" s="19" t="e" cm="1">
        <f t="array" ref="V82">_xlfn.IFS(J82="A",VLOOKUP(F82,F11数据库!C:AA,11,0),J82="B",VLOOKUP(F82,F11数据库!C:AA,17,0),J82="C",VLOOKUP(F82,F11数据库!C:AA,23,0))*C82</f>
        <v>#N/A</v>
      </c>
      <c r="W82" s="18" t="e" cm="1">
        <f t="array" ref="W82">_xlfn.IFS(J82="A",VLOOKUP(F82,F11数据库!C:AA,12,0),J82="B",VLOOKUP(F82,F11数据库!C:AA,18,0),J82="C",VLOOKUP(F82,F11数据库!C:AA,24,0))</f>
        <v>#N/A</v>
      </c>
      <c r="X82" s="18" t="e" cm="1">
        <f t="array" ref="X82">_xlfn.IFS(J82="A",VLOOKUP(F82,F11数据库!C:AA,13,0),J82="B",VLOOKUP(F82,F11数据库!C:AA,19,0),J82="C",VLOOKUP(F82,F11数据库!C:AA,25,0))</f>
        <v>#N/A</v>
      </c>
      <c r="Y82" s="18"/>
    </row>
    <row r="83" spans="1:25" x14ac:dyDescent="0.25">
      <c r="A83" s="22"/>
      <c r="B83" s="3"/>
      <c r="C83" s="3"/>
      <c r="D83" s="3"/>
      <c r="E83" s="18" t="e">
        <f t="shared" si="21"/>
        <v>#VALUE!</v>
      </c>
      <c r="F83" s="18" t="e">
        <f t="shared" si="22"/>
        <v>#VALUE!</v>
      </c>
      <c r="G83" s="18" t="str">
        <f t="shared" si="23"/>
        <v/>
      </c>
      <c r="H83" s="18" t="e">
        <f t="shared" si="24"/>
        <v>#VALUE!</v>
      </c>
      <c r="I83" s="18" t="e">
        <f t="shared" si="25"/>
        <v>#VALUE!</v>
      </c>
      <c r="J83" s="18" t="str">
        <f t="shared" si="26"/>
        <v/>
      </c>
      <c r="K83" s="18" t="str">
        <f t="shared" si="27"/>
        <v/>
      </c>
      <c r="L83" s="18" t="str">
        <f t="shared" si="28"/>
        <v/>
      </c>
      <c r="M83" s="18" t="str">
        <f t="shared" si="29"/>
        <v/>
      </c>
      <c r="N83" s="18" t="e">
        <f>VLOOKUP(F83,F11数据库!C:AA,3,0)</f>
        <v>#VALUE!</v>
      </c>
      <c r="O83" s="18" t="e">
        <f t="shared" si="30"/>
        <v>#VALUE!</v>
      </c>
      <c r="P83" s="19" t="e">
        <f t="shared" si="31"/>
        <v>#VALUE!</v>
      </c>
      <c r="Q83" s="18" t="e">
        <f>VLOOKUP(F83,F11数据库!C:AA,4,0)</f>
        <v>#VALUE!</v>
      </c>
      <c r="R83" s="18" t="e">
        <f>VLOOKUP(G83,F11数据库!AC:AD,2,0)</f>
        <v>#N/A</v>
      </c>
      <c r="S83" s="18"/>
      <c r="T83" s="18" t="e" cm="1">
        <f t="array" ref="T83">_xlfn.IFS(J83="A",VLOOKUP(F83,F11数据库!C:AA,7,0),J83="B",VLOOKUP(F83,F11数据库!C:AA,15,0),J83="C",VLOOKUP(F83,F11数据库!C:AA,21,0))</f>
        <v>#N/A</v>
      </c>
      <c r="U83" s="18" t="e" cm="1">
        <f t="array" ref="U83">_xlfn.IFS(J83="A",VLOOKUP(F83,F11数据库!C:AA,8,0),J83="B",VLOOKUP(F83,F11数据库!C:AA,16,0),J83="C",VLOOKUP(F83,F11数据库!C:AA,22,0))</f>
        <v>#N/A</v>
      </c>
      <c r="V83" s="19" t="e" cm="1">
        <f t="array" ref="V83">_xlfn.IFS(J83="A",VLOOKUP(F83,F11数据库!C:AA,11,0),J83="B",VLOOKUP(F83,F11数据库!C:AA,17,0),J83="C",VLOOKUP(F83,F11数据库!C:AA,23,0))*C83</f>
        <v>#N/A</v>
      </c>
      <c r="W83" s="18" t="e" cm="1">
        <f t="array" ref="W83">_xlfn.IFS(J83="A",VLOOKUP(F83,F11数据库!C:AA,12,0),J83="B",VLOOKUP(F83,F11数据库!C:AA,18,0),J83="C",VLOOKUP(F83,F11数据库!C:AA,24,0))</f>
        <v>#N/A</v>
      </c>
      <c r="X83" s="18" t="e" cm="1">
        <f t="array" ref="X83">_xlfn.IFS(J83="A",VLOOKUP(F83,F11数据库!C:AA,13,0),J83="B",VLOOKUP(F83,F11数据库!C:AA,19,0),J83="C",VLOOKUP(F83,F11数据库!C:AA,25,0))</f>
        <v>#N/A</v>
      </c>
      <c r="Y83" s="18"/>
    </row>
    <row r="84" spans="1:25" x14ac:dyDescent="0.25">
      <c r="A84" s="22"/>
      <c r="B84" s="3"/>
      <c r="C84" s="3"/>
      <c r="D84" s="3"/>
      <c r="E84" s="18" t="e">
        <f t="shared" si="21"/>
        <v>#VALUE!</v>
      </c>
      <c r="F84" s="18" t="e">
        <f t="shared" si="22"/>
        <v>#VALUE!</v>
      </c>
      <c r="G84" s="18" t="str">
        <f t="shared" si="23"/>
        <v/>
      </c>
      <c r="H84" s="18" t="e">
        <f t="shared" si="24"/>
        <v>#VALUE!</v>
      </c>
      <c r="I84" s="18" t="e">
        <f t="shared" si="25"/>
        <v>#VALUE!</v>
      </c>
      <c r="J84" s="18" t="str">
        <f t="shared" si="26"/>
        <v/>
      </c>
      <c r="K84" s="18" t="str">
        <f t="shared" si="27"/>
        <v/>
      </c>
      <c r="L84" s="18" t="str">
        <f t="shared" si="28"/>
        <v/>
      </c>
      <c r="M84" s="18" t="str">
        <f t="shared" si="29"/>
        <v/>
      </c>
      <c r="N84" s="18" t="e">
        <f>VLOOKUP(F84,F11数据库!C:AA,3,0)</f>
        <v>#VALUE!</v>
      </c>
      <c r="O84" s="18" t="e">
        <f t="shared" si="30"/>
        <v>#VALUE!</v>
      </c>
      <c r="P84" s="19" t="e">
        <f t="shared" si="31"/>
        <v>#VALUE!</v>
      </c>
      <c r="Q84" s="18" t="e">
        <f>VLOOKUP(F84,F11数据库!C:AA,4,0)</f>
        <v>#VALUE!</v>
      </c>
      <c r="R84" s="18" t="e">
        <f>VLOOKUP(G84,F11数据库!AC:AD,2,0)</f>
        <v>#N/A</v>
      </c>
      <c r="S84" s="18"/>
      <c r="T84" s="18" t="e" cm="1">
        <f t="array" ref="T84">_xlfn.IFS(J84="A",VLOOKUP(F84,F11数据库!C:AA,7,0),J84="B",VLOOKUP(F84,F11数据库!C:AA,15,0),J84="C",VLOOKUP(F84,F11数据库!C:AA,21,0))</f>
        <v>#N/A</v>
      </c>
      <c r="U84" s="18" t="e" cm="1">
        <f t="array" ref="U84">_xlfn.IFS(J84="A",VLOOKUP(F84,F11数据库!C:AA,8,0),J84="B",VLOOKUP(F84,F11数据库!C:AA,16,0),J84="C",VLOOKUP(F84,F11数据库!C:AA,22,0))</f>
        <v>#N/A</v>
      </c>
      <c r="V84" s="19" t="e" cm="1">
        <f t="array" ref="V84">_xlfn.IFS(J84="A",VLOOKUP(F84,F11数据库!C:AA,11,0),J84="B",VLOOKUP(F84,F11数据库!C:AA,17,0),J84="C",VLOOKUP(F84,F11数据库!C:AA,23,0))*C84</f>
        <v>#N/A</v>
      </c>
      <c r="W84" s="18" t="e" cm="1">
        <f t="array" ref="W84">_xlfn.IFS(J84="A",VLOOKUP(F84,F11数据库!C:AA,12,0),J84="B",VLOOKUP(F84,F11数据库!C:AA,18,0),J84="C",VLOOKUP(F84,F11数据库!C:AA,24,0))</f>
        <v>#N/A</v>
      </c>
      <c r="X84" s="18" t="e" cm="1">
        <f t="array" ref="X84">_xlfn.IFS(J84="A",VLOOKUP(F84,F11数据库!C:AA,13,0),J84="B",VLOOKUP(F84,F11数据库!C:AA,19,0),J84="C",VLOOKUP(F84,F11数据库!C:AA,25,0))</f>
        <v>#N/A</v>
      </c>
      <c r="Y84" s="18"/>
    </row>
    <row r="85" spans="1:25" x14ac:dyDescent="0.25">
      <c r="A85" s="22"/>
      <c r="B85" s="3"/>
      <c r="C85" s="3"/>
      <c r="D85" s="3"/>
      <c r="E85" s="18" t="e">
        <f t="shared" si="21"/>
        <v>#VALUE!</v>
      </c>
      <c r="F85" s="18" t="e">
        <f t="shared" si="22"/>
        <v>#VALUE!</v>
      </c>
      <c r="G85" s="18" t="str">
        <f t="shared" si="23"/>
        <v/>
      </c>
      <c r="H85" s="18" t="e">
        <f t="shared" si="24"/>
        <v>#VALUE!</v>
      </c>
      <c r="I85" s="18" t="e">
        <f t="shared" si="25"/>
        <v>#VALUE!</v>
      </c>
      <c r="J85" s="18" t="str">
        <f t="shared" si="26"/>
        <v/>
      </c>
      <c r="K85" s="18" t="str">
        <f t="shared" si="27"/>
        <v/>
      </c>
      <c r="L85" s="18" t="str">
        <f t="shared" si="28"/>
        <v/>
      </c>
      <c r="M85" s="18" t="str">
        <f t="shared" si="29"/>
        <v/>
      </c>
      <c r="N85" s="18" t="e">
        <f>VLOOKUP(F85,F11数据库!C:AA,3,0)</f>
        <v>#VALUE!</v>
      </c>
      <c r="O85" s="18" t="e">
        <f t="shared" si="30"/>
        <v>#VALUE!</v>
      </c>
      <c r="P85" s="19" t="e">
        <f t="shared" si="31"/>
        <v>#VALUE!</v>
      </c>
      <c r="Q85" s="18" t="e">
        <f>VLOOKUP(F85,F11数据库!C:AA,4,0)</f>
        <v>#VALUE!</v>
      </c>
      <c r="R85" s="18" t="e">
        <f>VLOOKUP(G85,F11数据库!AC:AD,2,0)</f>
        <v>#N/A</v>
      </c>
      <c r="S85" s="18"/>
      <c r="T85" s="18" t="e" cm="1">
        <f t="array" ref="T85">_xlfn.IFS(J85="A",VLOOKUP(F85,F11数据库!C:AA,7,0),J85="B",VLOOKUP(F85,F11数据库!C:AA,15,0),J85="C",VLOOKUP(F85,F11数据库!C:AA,21,0))</f>
        <v>#N/A</v>
      </c>
      <c r="U85" s="18" t="e" cm="1">
        <f t="array" ref="U85">_xlfn.IFS(J85="A",VLOOKUP(F85,F11数据库!C:AA,8,0),J85="B",VLOOKUP(F85,F11数据库!C:AA,16,0),J85="C",VLOOKUP(F85,F11数据库!C:AA,22,0))</f>
        <v>#N/A</v>
      </c>
      <c r="V85" s="19" t="e" cm="1">
        <f t="array" ref="V85">_xlfn.IFS(J85="A",VLOOKUP(F85,F11数据库!C:AA,11,0),J85="B",VLOOKUP(F85,F11数据库!C:AA,17,0),J85="C",VLOOKUP(F85,F11数据库!C:AA,23,0))*C85</f>
        <v>#N/A</v>
      </c>
      <c r="W85" s="18" t="e" cm="1">
        <f t="array" ref="W85">_xlfn.IFS(J85="A",VLOOKUP(F85,F11数据库!C:AA,12,0),J85="B",VLOOKUP(F85,F11数据库!C:AA,18,0),J85="C",VLOOKUP(F85,F11数据库!C:AA,24,0))</f>
        <v>#N/A</v>
      </c>
      <c r="X85" s="18" t="e" cm="1">
        <f t="array" ref="X85">_xlfn.IFS(J85="A",VLOOKUP(F85,F11数据库!C:AA,13,0),J85="B",VLOOKUP(F85,F11数据库!C:AA,19,0),J85="C",VLOOKUP(F85,F11数据库!C:AA,25,0))</f>
        <v>#N/A</v>
      </c>
      <c r="Y85" s="18"/>
    </row>
    <row r="86" spans="1:25" x14ac:dyDescent="0.25">
      <c r="A86" s="22"/>
      <c r="B86" s="3"/>
      <c r="C86" s="3"/>
      <c r="D86" s="3"/>
      <c r="E86" s="18" t="e">
        <f t="shared" si="21"/>
        <v>#VALUE!</v>
      </c>
      <c r="F86" s="18" t="e">
        <f t="shared" si="22"/>
        <v>#VALUE!</v>
      </c>
      <c r="G86" s="18" t="str">
        <f t="shared" si="23"/>
        <v/>
      </c>
      <c r="H86" s="18" t="e">
        <f t="shared" si="24"/>
        <v>#VALUE!</v>
      </c>
      <c r="I86" s="18" t="e">
        <f t="shared" si="25"/>
        <v>#VALUE!</v>
      </c>
      <c r="J86" s="18" t="str">
        <f t="shared" si="26"/>
        <v/>
      </c>
      <c r="K86" s="18" t="str">
        <f t="shared" si="27"/>
        <v/>
      </c>
      <c r="L86" s="18" t="str">
        <f t="shared" si="28"/>
        <v/>
      </c>
      <c r="M86" s="18" t="str">
        <f t="shared" si="29"/>
        <v/>
      </c>
      <c r="N86" s="18" t="e">
        <f>VLOOKUP(F86,F11数据库!C:AA,3,0)</f>
        <v>#VALUE!</v>
      </c>
      <c r="O86" s="18" t="e">
        <f t="shared" si="30"/>
        <v>#VALUE!</v>
      </c>
      <c r="P86" s="19" t="e">
        <f t="shared" si="31"/>
        <v>#VALUE!</v>
      </c>
      <c r="Q86" s="18" t="e">
        <f>VLOOKUP(F86,F11数据库!C:AA,4,0)</f>
        <v>#VALUE!</v>
      </c>
      <c r="R86" s="18" t="e">
        <f>VLOOKUP(G86,F11数据库!AC:AD,2,0)</f>
        <v>#N/A</v>
      </c>
      <c r="S86" s="18"/>
      <c r="T86" s="18" t="e" cm="1">
        <f t="array" ref="T86">_xlfn.IFS(J86="A",VLOOKUP(F86,F11数据库!C:AA,7,0),J86="B",VLOOKUP(F86,F11数据库!C:AA,15,0),J86="C",VLOOKUP(F86,F11数据库!C:AA,21,0))</f>
        <v>#N/A</v>
      </c>
      <c r="U86" s="18" t="e" cm="1">
        <f t="array" ref="U86">_xlfn.IFS(J86="A",VLOOKUP(F86,F11数据库!C:AA,8,0),J86="B",VLOOKUP(F86,F11数据库!C:AA,16,0),J86="C",VLOOKUP(F86,F11数据库!C:AA,22,0))</f>
        <v>#N/A</v>
      </c>
      <c r="V86" s="19" t="e" cm="1">
        <f t="array" ref="V86">_xlfn.IFS(J86="A",VLOOKUP(F86,F11数据库!C:AA,11,0),J86="B",VLOOKUP(F86,F11数据库!C:AA,17,0),J86="C",VLOOKUP(F86,F11数据库!C:AA,23,0))*C86</f>
        <v>#N/A</v>
      </c>
      <c r="W86" s="18" t="e" cm="1">
        <f t="array" ref="W86">_xlfn.IFS(J86="A",VLOOKUP(F86,F11数据库!C:AA,12,0),J86="B",VLOOKUP(F86,F11数据库!C:AA,18,0),J86="C",VLOOKUP(F86,F11数据库!C:AA,24,0))</f>
        <v>#N/A</v>
      </c>
      <c r="X86" s="18" t="e" cm="1">
        <f t="array" ref="X86">_xlfn.IFS(J86="A",VLOOKUP(F86,F11数据库!C:AA,13,0),J86="B",VLOOKUP(F86,F11数据库!C:AA,19,0),J86="C",VLOOKUP(F86,F11数据库!C:AA,25,0))</f>
        <v>#N/A</v>
      </c>
      <c r="Y86" s="18"/>
    </row>
    <row r="87" spans="1:25" x14ac:dyDescent="0.25">
      <c r="A87" s="22"/>
      <c r="B87" s="3"/>
      <c r="C87" s="3"/>
      <c r="D87" s="3"/>
      <c r="E87" s="18" t="e">
        <f t="shared" si="21"/>
        <v>#VALUE!</v>
      </c>
      <c r="F87" s="18" t="e">
        <f t="shared" si="22"/>
        <v>#VALUE!</v>
      </c>
      <c r="G87" s="18" t="str">
        <f t="shared" si="23"/>
        <v/>
      </c>
      <c r="H87" s="18" t="e">
        <f t="shared" si="24"/>
        <v>#VALUE!</v>
      </c>
      <c r="I87" s="18" t="e">
        <f t="shared" si="25"/>
        <v>#VALUE!</v>
      </c>
      <c r="J87" s="18" t="str">
        <f t="shared" si="26"/>
        <v/>
      </c>
      <c r="K87" s="18" t="str">
        <f t="shared" si="27"/>
        <v/>
      </c>
      <c r="L87" s="18" t="str">
        <f t="shared" si="28"/>
        <v/>
      </c>
      <c r="M87" s="18" t="str">
        <f t="shared" si="29"/>
        <v/>
      </c>
      <c r="N87" s="18" t="e">
        <f>VLOOKUP(F87,F11数据库!C:AA,3,0)</f>
        <v>#VALUE!</v>
      </c>
      <c r="O87" s="18" t="e">
        <f t="shared" si="30"/>
        <v>#VALUE!</v>
      </c>
      <c r="P87" s="19" t="e">
        <f t="shared" si="31"/>
        <v>#VALUE!</v>
      </c>
      <c r="Q87" s="18" t="e">
        <f>VLOOKUP(F87,F11数据库!C:AA,4,0)</f>
        <v>#VALUE!</v>
      </c>
      <c r="R87" s="18" t="e">
        <f>VLOOKUP(G87,F11数据库!AC:AD,2,0)</f>
        <v>#N/A</v>
      </c>
      <c r="S87" s="18"/>
      <c r="T87" s="18" t="e" cm="1">
        <f t="array" ref="T87">_xlfn.IFS(J87="A",VLOOKUP(F87,F11数据库!C:AA,7,0),J87="B",VLOOKUP(F87,F11数据库!C:AA,15,0),J87="C",VLOOKUP(F87,F11数据库!C:AA,21,0))</f>
        <v>#N/A</v>
      </c>
      <c r="U87" s="18" t="e" cm="1">
        <f t="array" ref="U87">_xlfn.IFS(J87="A",VLOOKUP(F87,F11数据库!C:AA,8,0),J87="B",VLOOKUP(F87,F11数据库!C:AA,16,0),J87="C",VLOOKUP(F87,F11数据库!C:AA,22,0))</f>
        <v>#N/A</v>
      </c>
      <c r="V87" s="19" t="e" cm="1">
        <f t="array" ref="V87">_xlfn.IFS(J87="A",VLOOKUP(F87,F11数据库!C:AA,11,0),J87="B",VLOOKUP(F87,F11数据库!C:AA,17,0),J87="C",VLOOKUP(F87,F11数据库!C:AA,23,0))*C87</f>
        <v>#N/A</v>
      </c>
      <c r="W87" s="18" t="e" cm="1">
        <f t="array" ref="W87">_xlfn.IFS(J87="A",VLOOKUP(F87,F11数据库!C:AA,12,0),J87="B",VLOOKUP(F87,F11数据库!C:AA,18,0),J87="C",VLOOKUP(F87,F11数据库!C:AA,24,0))</f>
        <v>#N/A</v>
      </c>
      <c r="X87" s="18" t="e" cm="1">
        <f t="array" ref="X87">_xlfn.IFS(J87="A",VLOOKUP(F87,F11数据库!C:AA,13,0),J87="B",VLOOKUP(F87,F11数据库!C:AA,19,0),J87="C",VLOOKUP(F87,F11数据库!C:AA,25,0))</f>
        <v>#N/A</v>
      </c>
      <c r="Y87" s="18"/>
    </row>
    <row r="88" spans="1:25" x14ac:dyDescent="0.25">
      <c r="A88" s="22"/>
      <c r="B88" s="3"/>
      <c r="C88" s="3"/>
      <c r="D88" s="3"/>
      <c r="E88" s="18" t="e">
        <f t="shared" si="21"/>
        <v>#VALUE!</v>
      </c>
      <c r="F88" s="18" t="e">
        <f t="shared" si="22"/>
        <v>#VALUE!</v>
      </c>
      <c r="G88" s="18" t="str">
        <f t="shared" si="23"/>
        <v/>
      </c>
      <c r="H88" s="18" t="e">
        <f t="shared" si="24"/>
        <v>#VALUE!</v>
      </c>
      <c r="I88" s="18" t="e">
        <f t="shared" si="25"/>
        <v>#VALUE!</v>
      </c>
      <c r="J88" s="18" t="str">
        <f t="shared" si="26"/>
        <v/>
      </c>
      <c r="K88" s="18" t="str">
        <f t="shared" si="27"/>
        <v/>
      </c>
      <c r="L88" s="18" t="str">
        <f t="shared" si="28"/>
        <v/>
      </c>
      <c r="M88" s="18" t="str">
        <f t="shared" si="29"/>
        <v/>
      </c>
      <c r="N88" s="18" t="e">
        <f>VLOOKUP(F88,F11数据库!C:AA,3,0)</f>
        <v>#VALUE!</v>
      </c>
      <c r="O88" s="18" t="e">
        <f t="shared" si="30"/>
        <v>#VALUE!</v>
      </c>
      <c r="P88" s="19" t="e">
        <f t="shared" si="31"/>
        <v>#VALUE!</v>
      </c>
      <c r="Q88" s="18" t="e">
        <f>VLOOKUP(F88,F11数据库!C:AA,4,0)</f>
        <v>#VALUE!</v>
      </c>
      <c r="R88" s="18" t="e">
        <f>VLOOKUP(G88,F11数据库!AC:AD,2,0)</f>
        <v>#N/A</v>
      </c>
      <c r="S88" s="18"/>
      <c r="T88" s="18" t="e" cm="1">
        <f t="array" ref="T88">_xlfn.IFS(J88="A",VLOOKUP(F88,F11数据库!C:AA,7,0),J88="B",VLOOKUP(F88,F11数据库!C:AA,15,0),J88="C",VLOOKUP(F88,F11数据库!C:AA,21,0))</f>
        <v>#N/A</v>
      </c>
      <c r="U88" s="18" t="e" cm="1">
        <f t="array" ref="U88">_xlfn.IFS(J88="A",VLOOKUP(F88,F11数据库!C:AA,8,0),J88="B",VLOOKUP(F88,F11数据库!C:AA,16,0),J88="C",VLOOKUP(F88,F11数据库!C:AA,22,0))</f>
        <v>#N/A</v>
      </c>
      <c r="V88" s="19" t="e" cm="1">
        <f t="array" ref="V88">_xlfn.IFS(J88="A",VLOOKUP(F88,F11数据库!C:AA,11,0),J88="B",VLOOKUP(F88,F11数据库!C:AA,17,0),J88="C",VLOOKUP(F88,F11数据库!C:AA,23,0))*C88</f>
        <v>#N/A</v>
      </c>
      <c r="W88" s="18" t="e" cm="1">
        <f t="array" ref="W88">_xlfn.IFS(J88="A",VLOOKUP(F88,F11数据库!C:AA,12,0),J88="B",VLOOKUP(F88,F11数据库!C:AA,18,0),J88="C",VLOOKUP(F88,F11数据库!C:AA,24,0))</f>
        <v>#N/A</v>
      </c>
      <c r="X88" s="18" t="e" cm="1">
        <f t="array" ref="X88">_xlfn.IFS(J88="A",VLOOKUP(F88,F11数据库!C:AA,13,0),J88="B",VLOOKUP(F88,F11数据库!C:AA,19,0),J88="C",VLOOKUP(F88,F11数据库!C:AA,25,0))</f>
        <v>#N/A</v>
      </c>
      <c r="Y88" s="18"/>
    </row>
    <row r="89" spans="1:25" x14ac:dyDescent="0.25">
      <c r="A89" s="22"/>
      <c r="B89" s="3"/>
      <c r="C89" s="3"/>
      <c r="D89" s="3"/>
      <c r="E89" s="18" t="e">
        <f t="shared" si="21"/>
        <v>#VALUE!</v>
      </c>
      <c r="F89" s="18" t="e">
        <f t="shared" si="22"/>
        <v>#VALUE!</v>
      </c>
      <c r="G89" s="18" t="str">
        <f t="shared" si="23"/>
        <v/>
      </c>
      <c r="H89" s="18" t="e">
        <f t="shared" si="24"/>
        <v>#VALUE!</v>
      </c>
      <c r="I89" s="18" t="e">
        <f t="shared" si="25"/>
        <v>#VALUE!</v>
      </c>
      <c r="J89" s="18" t="str">
        <f t="shared" si="26"/>
        <v/>
      </c>
      <c r="K89" s="18" t="str">
        <f t="shared" si="27"/>
        <v/>
      </c>
      <c r="L89" s="18" t="str">
        <f t="shared" si="28"/>
        <v/>
      </c>
      <c r="M89" s="18" t="str">
        <f t="shared" si="29"/>
        <v/>
      </c>
      <c r="N89" s="18" t="e">
        <f>VLOOKUP(F89,F11数据库!C:AA,3,0)</f>
        <v>#VALUE!</v>
      </c>
      <c r="O89" s="18" t="e">
        <f t="shared" si="30"/>
        <v>#VALUE!</v>
      </c>
      <c r="P89" s="19" t="e">
        <f t="shared" si="31"/>
        <v>#VALUE!</v>
      </c>
      <c r="Q89" s="18" t="e">
        <f>VLOOKUP(F89,F11数据库!C:AA,4,0)</f>
        <v>#VALUE!</v>
      </c>
      <c r="R89" s="18" t="e">
        <f>VLOOKUP(G89,F11数据库!AC:AD,2,0)</f>
        <v>#N/A</v>
      </c>
      <c r="S89" s="18"/>
      <c r="T89" s="18" t="e" cm="1">
        <f t="array" ref="T89">_xlfn.IFS(J89="A",VLOOKUP(F89,F11数据库!C:AA,7,0),J89="B",VLOOKUP(F89,F11数据库!C:AA,15,0),J89="C",VLOOKUP(F89,F11数据库!C:AA,21,0))</f>
        <v>#N/A</v>
      </c>
      <c r="U89" s="18" t="e" cm="1">
        <f t="array" ref="U89">_xlfn.IFS(J89="A",VLOOKUP(F89,F11数据库!C:AA,8,0),J89="B",VLOOKUP(F89,F11数据库!C:AA,16,0),J89="C",VLOOKUP(F89,F11数据库!C:AA,22,0))</f>
        <v>#N/A</v>
      </c>
      <c r="V89" s="19" t="e" cm="1">
        <f t="array" ref="V89">_xlfn.IFS(J89="A",VLOOKUP(F89,F11数据库!C:AA,11,0),J89="B",VLOOKUP(F89,F11数据库!C:AA,17,0),J89="C",VLOOKUP(F89,F11数据库!C:AA,23,0))*C89</f>
        <v>#N/A</v>
      </c>
      <c r="W89" s="18" t="e" cm="1">
        <f t="array" ref="W89">_xlfn.IFS(J89="A",VLOOKUP(F89,F11数据库!C:AA,12,0),J89="B",VLOOKUP(F89,F11数据库!C:AA,18,0),J89="C",VLOOKUP(F89,F11数据库!C:AA,24,0))</f>
        <v>#N/A</v>
      </c>
      <c r="X89" s="18" t="e" cm="1">
        <f t="array" ref="X89">_xlfn.IFS(J89="A",VLOOKUP(F89,F11数据库!C:AA,13,0),J89="B",VLOOKUP(F89,F11数据库!C:AA,19,0),J89="C",VLOOKUP(F89,F11数据库!C:AA,25,0))</f>
        <v>#N/A</v>
      </c>
      <c r="Y89" s="18"/>
    </row>
    <row r="90" spans="1:25" x14ac:dyDescent="0.25">
      <c r="A90" s="22"/>
      <c r="B90" s="3"/>
      <c r="C90" s="3"/>
      <c r="D90" s="3"/>
      <c r="E90" s="18" t="e">
        <f t="shared" si="21"/>
        <v>#VALUE!</v>
      </c>
      <c r="F90" s="18" t="e">
        <f t="shared" si="22"/>
        <v>#VALUE!</v>
      </c>
      <c r="G90" s="18" t="str">
        <f t="shared" si="23"/>
        <v/>
      </c>
      <c r="H90" s="18" t="e">
        <f t="shared" si="24"/>
        <v>#VALUE!</v>
      </c>
      <c r="I90" s="18" t="e">
        <f t="shared" si="25"/>
        <v>#VALUE!</v>
      </c>
      <c r="J90" s="18" t="str">
        <f t="shared" si="26"/>
        <v/>
      </c>
      <c r="K90" s="18" t="str">
        <f t="shared" si="27"/>
        <v/>
      </c>
      <c r="L90" s="18" t="str">
        <f t="shared" si="28"/>
        <v/>
      </c>
      <c r="M90" s="18" t="str">
        <f t="shared" si="29"/>
        <v/>
      </c>
      <c r="N90" s="18" t="e">
        <f>VLOOKUP(F90,F11数据库!C:AA,3,0)</f>
        <v>#VALUE!</v>
      </c>
      <c r="O90" s="18" t="e">
        <f t="shared" si="30"/>
        <v>#VALUE!</v>
      </c>
      <c r="P90" s="19" t="e">
        <f t="shared" si="31"/>
        <v>#VALUE!</v>
      </c>
      <c r="Q90" s="18" t="e">
        <f>VLOOKUP(F90,F11数据库!C:AA,4,0)</f>
        <v>#VALUE!</v>
      </c>
      <c r="R90" s="18" t="e">
        <f>VLOOKUP(G90,F11数据库!AC:AD,2,0)</f>
        <v>#N/A</v>
      </c>
      <c r="S90" s="18"/>
      <c r="T90" s="18" t="e" cm="1">
        <f t="array" ref="T90">_xlfn.IFS(J90="A",VLOOKUP(F90,F11数据库!C:AA,7,0),J90="B",VLOOKUP(F90,F11数据库!C:AA,15,0),J90="C",VLOOKUP(F90,F11数据库!C:AA,21,0))</f>
        <v>#N/A</v>
      </c>
      <c r="U90" s="18" t="e" cm="1">
        <f t="array" ref="U90">_xlfn.IFS(J90="A",VLOOKUP(F90,F11数据库!C:AA,8,0),J90="B",VLOOKUP(F90,F11数据库!C:AA,16,0),J90="C",VLOOKUP(F90,F11数据库!C:AA,22,0))</f>
        <v>#N/A</v>
      </c>
      <c r="V90" s="19" t="e" cm="1">
        <f t="array" ref="V90">_xlfn.IFS(J90="A",VLOOKUP(F90,F11数据库!C:AA,11,0),J90="B",VLOOKUP(F90,F11数据库!C:AA,17,0),J90="C",VLOOKUP(F90,F11数据库!C:AA,23,0))*C90</f>
        <v>#N/A</v>
      </c>
      <c r="W90" s="18" t="e" cm="1">
        <f t="array" ref="W90">_xlfn.IFS(J90="A",VLOOKUP(F90,F11数据库!C:AA,12,0),J90="B",VLOOKUP(F90,F11数据库!C:AA,18,0),J90="C",VLOOKUP(F90,F11数据库!C:AA,24,0))</f>
        <v>#N/A</v>
      </c>
      <c r="X90" s="18" t="e" cm="1">
        <f t="array" ref="X90">_xlfn.IFS(J90="A",VLOOKUP(F90,F11数据库!C:AA,13,0),J90="B",VLOOKUP(F90,F11数据库!C:AA,19,0),J90="C",VLOOKUP(F90,F11数据库!C:AA,25,0))</f>
        <v>#N/A</v>
      </c>
      <c r="Y90" s="18"/>
    </row>
    <row r="91" spans="1:25" x14ac:dyDescent="0.25">
      <c r="A91" s="22"/>
      <c r="B91" s="3"/>
      <c r="C91" s="3"/>
      <c r="D91" s="3"/>
      <c r="E91" s="18" t="e">
        <f t="shared" si="21"/>
        <v>#VALUE!</v>
      </c>
      <c r="F91" s="18" t="e">
        <f t="shared" si="22"/>
        <v>#VALUE!</v>
      </c>
      <c r="G91" s="18" t="str">
        <f t="shared" si="23"/>
        <v/>
      </c>
      <c r="H91" s="18" t="e">
        <f t="shared" si="24"/>
        <v>#VALUE!</v>
      </c>
      <c r="I91" s="18" t="e">
        <f t="shared" si="25"/>
        <v>#VALUE!</v>
      </c>
      <c r="J91" s="18" t="str">
        <f t="shared" si="26"/>
        <v/>
      </c>
      <c r="K91" s="18" t="str">
        <f t="shared" si="27"/>
        <v/>
      </c>
      <c r="L91" s="18" t="str">
        <f t="shared" si="28"/>
        <v/>
      </c>
      <c r="M91" s="18" t="str">
        <f t="shared" si="29"/>
        <v/>
      </c>
      <c r="N91" s="18" t="e">
        <f>VLOOKUP(F91,F11数据库!C:AA,3,0)</f>
        <v>#VALUE!</v>
      </c>
      <c r="O91" s="18" t="e">
        <f t="shared" si="30"/>
        <v>#VALUE!</v>
      </c>
      <c r="P91" s="19" t="e">
        <f t="shared" si="31"/>
        <v>#VALUE!</v>
      </c>
      <c r="Q91" s="18" t="e">
        <f>VLOOKUP(F91,F11数据库!C:AA,4,0)</f>
        <v>#VALUE!</v>
      </c>
      <c r="R91" s="18" t="e">
        <f>VLOOKUP(G91,F11数据库!AC:AD,2,0)</f>
        <v>#N/A</v>
      </c>
      <c r="S91" s="18"/>
      <c r="T91" s="18" t="e" cm="1">
        <f t="array" ref="T91">_xlfn.IFS(J91="A",VLOOKUP(F91,F11数据库!C:AA,7,0),J91="B",VLOOKUP(F91,F11数据库!C:AA,15,0),J91="C",VLOOKUP(F91,F11数据库!C:AA,21,0))</f>
        <v>#N/A</v>
      </c>
      <c r="U91" s="18" t="e" cm="1">
        <f t="array" ref="U91">_xlfn.IFS(J91="A",VLOOKUP(F91,F11数据库!C:AA,8,0),J91="B",VLOOKUP(F91,F11数据库!C:AA,16,0),J91="C",VLOOKUP(F91,F11数据库!C:AA,22,0))</f>
        <v>#N/A</v>
      </c>
      <c r="V91" s="19" t="e" cm="1">
        <f t="array" ref="V91">_xlfn.IFS(J91="A",VLOOKUP(F91,F11数据库!C:AA,11,0),J91="B",VLOOKUP(F91,F11数据库!C:AA,17,0),J91="C",VLOOKUP(F91,F11数据库!C:AA,23,0))*C91</f>
        <v>#N/A</v>
      </c>
      <c r="W91" s="18" t="e" cm="1">
        <f t="array" ref="W91">_xlfn.IFS(J91="A",VLOOKUP(F91,F11数据库!C:AA,12,0),J91="B",VLOOKUP(F91,F11数据库!C:AA,18,0),J91="C",VLOOKUP(F91,F11数据库!C:AA,24,0))</f>
        <v>#N/A</v>
      </c>
      <c r="X91" s="18" t="e" cm="1">
        <f t="array" ref="X91">_xlfn.IFS(J91="A",VLOOKUP(F91,F11数据库!C:AA,13,0),J91="B",VLOOKUP(F91,F11数据库!C:AA,19,0),J91="C",VLOOKUP(F91,F11数据库!C:AA,25,0))</f>
        <v>#N/A</v>
      </c>
      <c r="Y91" s="18"/>
    </row>
    <row r="92" spans="1:25" x14ac:dyDescent="0.25">
      <c r="A92" s="22"/>
      <c r="B92" s="3"/>
      <c r="C92" s="3"/>
      <c r="D92" s="3"/>
      <c r="E92" s="18" t="e">
        <f t="shared" si="21"/>
        <v>#VALUE!</v>
      </c>
      <c r="F92" s="18" t="e">
        <f t="shared" si="22"/>
        <v>#VALUE!</v>
      </c>
      <c r="G92" s="18" t="str">
        <f t="shared" si="23"/>
        <v/>
      </c>
      <c r="H92" s="18" t="e">
        <f t="shared" si="24"/>
        <v>#VALUE!</v>
      </c>
      <c r="I92" s="18" t="e">
        <f t="shared" si="25"/>
        <v>#VALUE!</v>
      </c>
      <c r="J92" s="18" t="str">
        <f t="shared" si="26"/>
        <v/>
      </c>
      <c r="K92" s="18" t="str">
        <f t="shared" si="27"/>
        <v/>
      </c>
      <c r="L92" s="18" t="str">
        <f t="shared" si="28"/>
        <v/>
      </c>
      <c r="M92" s="18" t="str">
        <f t="shared" si="29"/>
        <v/>
      </c>
      <c r="N92" s="18" t="e">
        <f>VLOOKUP(F92,F11数据库!C:AA,3,0)</f>
        <v>#VALUE!</v>
      </c>
      <c r="O92" s="18" t="e">
        <f t="shared" si="30"/>
        <v>#VALUE!</v>
      </c>
      <c r="P92" s="19" t="e">
        <f t="shared" si="31"/>
        <v>#VALUE!</v>
      </c>
      <c r="Q92" s="18" t="e">
        <f>VLOOKUP(F92,F11数据库!C:AA,4,0)</f>
        <v>#VALUE!</v>
      </c>
      <c r="R92" s="18" t="e">
        <f>VLOOKUP(G92,F11数据库!AC:AD,2,0)</f>
        <v>#N/A</v>
      </c>
      <c r="S92" s="18"/>
      <c r="T92" s="18" t="e" cm="1">
        <f t="array" ref="T92">_xlfn.IFS(J92="A",VLOOKUP(F92,F11数据库!C:AA,7,0),J92="B",VLOOKUP(F92,F11数据库!C:AA,15,0),J92="C",VLOOKUP(F92,F11数据库!C:AA,21,0))</f>
        <v>#N/A</v>
      </c>
      <c r="U92" s="18" t="e" cm="1">
        <f t="array" ref="U92">_xlfn.IFS(J92="A",VLOOKUP(F92,F11数据库!C:AA,8,0),J92="B",VLOOKUP(F92,F11数据库!C:AA,16,0),J92="C",VLOOKUP(F92,F11数据库!C:AA,22,0))</f>
        <v>#N/A</v>
      </c>
      <c r="V92" s="19" t="e" cm="1">
        <f t="array" ref="V92">_xlfn.IFS(J92="A",VLOOKUP(F92,F11数据库!C:AA,11,0),J92="B",VLOOKUP(F92,F11数据库!C:AA,17,0),J92="C",VLOOKUP(F92,F11数据库!C:AA,23,0))*C92</f>
        <v>#N/A</v>
      </c>
      <c r="W92" s="18" t="e" cm="1">
        <f t="array" ref="W92">_xlfn.IFS(J92="A",VLOOKUP(F92,F11数据库!C:AA,12,0),J92="B",VLOOKUP(F92,F11数据库!C:AA,18,0),J92="C",VLOOKUP(F92,F11数据库!C:AA,24,0))</f>
        <v>#N/A</v>
      </c>
      <c r="X92" s="18" t="e" cm="1">
        <f t="array" ref="X92">_xlfn.IFS(J92="A",VLOOKUP(F92,F11数据库!C:AA,13,0),J92="B",VLOOKUP(F92,F11数据库!C:AA,19,0),J92="C",VLOOKUP(F92,F11数据库!C:AA,25,0))</f>
        <v>#N/A</v>
      </c>
      <c r="Y92" s="18"/>
    </row>
    <row r="93" spans="1:25" x14ac:dyDescent="0.25">
      <c r="A93" s="22"/>
      <c r="B93" s="3"/>
      <c r="C93" s="3"/>
      <c r="D93" s="3"/>
      <c r="E93" s="18" t="e">
        <f t="shared" si="21"/>
        <v>#VALUE!</v>
      </c>
      <c r="F93" s="18" t="e">
        <f t="shared" si="22"/>
        <v>#VALUE!</v>
      </c>
      <c r="G93" s="18" t="str">
        <f t="shared" si="23"/>
        <v/>
      </c>
      <c r="H93" s="18" t="e">
        <f t="shared" si="24"/>
        <v>#VALUE!</v>
      </c>
      <c r="I93" s="18" t="e">
        <f t="shared" si="25"/>
        <v>#VALUE!</v>
      </c>
      <c r="J93" s="18" t="str">
        <f t="shared" si="26"/>
        <v/>
      </c>
      <c r="K93" s="18" t="str">
        <f t="shared" si="27"/>
        <v/>
      </c>
      <c r="L93" s="18" t="str">
        <f t="shared" si="28"/>
        <v/>
      </c>
      <c r="M93" s="18" t="str">
        <f t="shared" si="29"/>
        <v/>
      </c>
      <c r="N93" s="18" t="e">
        <f>VLOOKUP(F93,F11数据库!C:AA,3,0)</f>
        <v>#VALUE!</v>
      </c>
      <c r="O93" s="18" t="e">
        <f t="shared" si="30"/>
        <v>#VALUE!</v>
      </c>
      <c r="P93" s="19" t="e">
        <f t="shared" si="31"/>
        <v>#VALUE!</v>
      </c>
      <c r="Q93" s="18" t="e">
        <f>VLOOKUP(F93,F11数据库!C:AA,4,0)</f>
        <v>#VALUE!</v>
      </c>
      <c r="R93" s="18" t="e">
        <f>VLOOKUP(G93,F11数据库!AC:AD,2,0)</f>
        <v>#N/A</v>
      </c>
      <c r="S93" s="18"/>
      <c r="T93" s="18" t="e" cm="1">
        <f t="array" ref="T93">_xlfn.IFS(J93="A",VLOOKUP(F93,F11数据库!C:AA,7,0),J93="B",VLOOKUP(F93,F11数据库!C:AA,15,0),J93="C",VLOOKUP(F93,F11数据库!C:AA,21,0))</f>
        <v>#N/A</v>
      </c>
      <c r="U93" s="18" t="e" cm="1">
        <f t="array" ref="U93">_xlfn.IFS(J93="A",VLOOKUP(F93,F11数据库!C:AA,8,0),J93="B",VLOOKUP(F93,F11数据库!C:AA,16,0),J93="C",VLOOKUP(F93,F11数据库!C:AA,22,0))</f>
        <v>#N/A</v>
      </c>
      <c r="V93" s="19" t="e" cm="1">
        <f t="array" ref="V93">_xlfn.IFS(J93="A",VLOOKUP(F93,F11数据库!C:AA,11,0),J93="B",VLOOKUP(F93,F11数据库!C:AA,17,0),J93="C",VLOOKUP(F93,F11数据库!C:AA,23,0))*C93</f>
        <v>#N/A</v>
      </c>
      <c r="W93" s="18" t="e" cm="1">
        <f t="array" ref="W93">_xlfn.IFS(J93="A",VLOOKUP(F93,F11数据库!C:AA,12,0),J93="B",VLOOKUP(F93,F11数据库!C:AA,18,0),J93="C",VLOOKUP(F93,F11数据库!C:AA,24,0))</f>
        <v>#N/A</v>
      </c>
      <c r="X93" s="18" t="e" cm="1">
        <f t="array" ref="X93">_xlfn.IFS(J93="A",VLOOKUP(F93,F11数据库!C:AA,13,0),J93="B",VLOOKUP(F93,F11数据库!C:AA,19,0),J93="C",VLOOKUP(F93,F11数据库!C:AA,25,0))</f>
        <v>#N/A</v>
      </c>
      <c r="Y93" s="18"/>
    </row>
    <row r="94" spans="1:25" x14ac:dyDescent="0.25">
      <c r="A94" s="22"/>
      <c r="B94" s="3"/>
      <c r="C94" s="3"/>
      <c r="D94" s="3"/>
      <c r="E94" s="18" t="e">
        <f t="shared" si="21"/>
        <v>#VALUE!</v>
      </c>
      <c r="F94" s="18" t="e">
        <f t="shared" si="22"/>
        <v>#VALUE!</v>
      </c>
      <c r="G94" s="18" t="str">
        <f t="shared" si="23"/>
        <v/>
      </c>
      <c r="H94" s="18" t="e">
        <f t="shared" si="24"/>
        <v>#VALUE!</v>
      </c>
      <c r="I94" s="18" t="e">
        <f t="shared" si="25"/>
        <v>#VALUE!</v>
      </c>
      <c r="J94" s="18" t="str">
        <f t="shared" si="26"/>
        <v/>
      </c>
      <c r="K94" s="18" t="str">
        <f t="shared" si="27"/>
        <v/>
      </c>
      <c r="L94" s="18" t="str">
        <f t="shared" si="28"/>
        <v/>
      </c>
      <c r="M94" s="18" t="str">
        <f t="shared" si="29"/>
        <v/>
      </c>
      <c r="N94" s="18" t="e">
        <f>VLOOKUP(F94,F11数据库!C:AA,3,0)</f>
        <v>#VALUE!</v>
      </c>
      <c r="O94" s="18" t="e">
        <f t="shared" si="30"/>
        <v>#VALUE!</v>
      </c>
      <c r="P94" s="19" t="e">
        <f t="shared" si="31"/>
        <v>#VALUE!</v>
      </c>
      <c r="Q94" s="18" t="e">
        <f>VLOOKUP(F94,F11数据库!C:AA,4,0)</f>
        <v>#VALUE!</v>
      </c>
      <c r="R94" s="18" t="e">
        <f>VLOOKUP(G94,F11数据库!AC:AD,2,0)</f>
        <v>#N/A</v>
      </c>
      <c r="S94" s="18"/>
      <c r="T94" s="18" t="e" cm="1">
        <f t="array" ref="T94">_xlfn.IFS(J94="A",VLOOKUP(F94,F11数据库!C:AA,7,0),J94="B",VLOOKUP(F94,F11数据库!C:AA,15,0),J94="C",VLOOKUP(F94,F11数据库!C:AA,21,0))</f>
        <v>#N/A</v>
      </c>
      <c r="U94" s="18" t="e" cm="1">
        <f t="array" ref="U94">_xlfn.IFS(J94="A",VLOOKUP(F94,F11数据库!C:AA,8,0),J94="B",VLOOKUP(F94,F11数据库!C:AA,16,0),J94="C",VLOOKUP(F94,F11数据库!C:AA,22,0))</f>
        <v>#N/A</v>
      </c>
      <c r="V94" s="19" t="e" cm="1">
        <f t="array" ref="V94">_xlfn.IFS(J94="A",VLOOKUP(F94,F11数据库!C:AA,11,0),J94="B",VLOOKUP(F94,F11数据库!C:AA,17,0),J94="C",VLOOKUP(F94,F11数据库!C:AA,23,0))*C94</f>
        <v>#N/A</v>
      </c>
      <c r="W94" s="18" t="e" cm="1">
        <f t="array" ref="W94">_xlfn.IFS(J94="A",VLOOKUP(F94,F11数据库!C:AA,12,0),J94="B",VLOOKUP(F94,F11数据库!C:AA,18,0),J94="C",VLOOKUP(F94,F11数据库!C:AA,24,0))</f>
        <v>#N/A</v>
      </c>
      <c r="X94" s="18" t="e" cm="1">
        <f t="array" ref="X94">_xlfn.IFS(J94="A",VLOOKUP(F94,F11数据库!C:AA,13,0),J94="B",VLOOKUP(F94,F11数据库!C:AA,19,0),J94="C",VLOOKUP(F94,F11数据库!C:AA,25,0))</f>
        <v>#N/A</v>
      </c>
      <c r="Y94" s="18"/>
    </row>
    <row r="95" spans="1:25" x14ac:dyDescent="0.25">
      <c r="A95" s="22"/>
      <c r="B95" s="3"/>
      <c r="C95" s="3"/>
      <c r="D95" s="3"/>
      <c r="E95" s="18" t="e">
        <f t="shared" si="21"/>
        <v>#VALUE!</v>
      </c>
      <c r="F95" s="18" t="e">
        <f t="shared" si="22"/>
        <v>#VALUE!</v>
      </c>
      <c r="G95" s="18" t="str">
        <f t="shared" si="23"/>
        <v/>
      </c>
      <c r="H95" s="18" t="e">
        <f t="shared" si="24"/>
        <v>#VALUE!</v>
      </c>
      <c r="I95" s="18" t="e">
        <f t="shared" si="25"/>
        <v>#VALUE!</v>
      </c>
      <c r="J95" s="18" t="str">
        <f t="shared" si="26"/>
        <v/>
      </c>
      <c r="K95" s="18" t="str">
        <f t="shared" si="27"/>
        <v/>
      </c>
      <c r="L95" s="18" t="str">
        <f t="shared" si="28"/>
        <v/>
      </c>
      <c r="M95" s="18" t="str">
        <f t="shared" si="29"/>
        <v/>
      </c>
      <c r="N95" s="18" t="e">
        <f>VLOOKUP(F95,F11数据库!C:AA,3,0)</f>
        <v>#VALUE!</v>
      </c>
      <c r="O95" s="18" t="e">
        <f t="shared" si="30"/>
        <v>#VALUE!</v>
      </c>
      <c r="P95" s="19" t="e">
        <f t="shared" si="31"/>
        <v>#VALUE!</v>
      </c>
      <c r="Q95" s="18" t="e">
        <f>VLOOKUP(F95,F11数据库!C:AA,4,0)</f>
        <v>#VALUE!</v>
      </c>
      <c r="R95" s="18" t="e">
        <f>VLOOKUP(G95,F11数据库!AC:AD,2,0)</f>
        <v>#N/A</v>
      </c>
      <c r="S95" s="18"/>
      <c r="T95" s="18" t="e" cm="1">
        <f t="array" ref="T95">_xlfn.IFS(J95="A",VLOOKUP(F95,F11数据库!C:AA,7,0),J95="B",VLOOKUP(F95,F11数据库!C:AA,15,0),J95="C",VLOOKUP(F95,F11数据库!C:AA,21,0))</f>
        <v>#N/A</v>
      </c>
      <c r="U95" s="18" t="e" cm="1">
        <f t="array" ref="U95">_xlfn.IFS(J95="A",VLOOKUP(F95,F11数据库!C:AA,8,0),J95="B",VLOOKUP(F95,F11数据库!C:AA,16,0),J95="C",VLOOKUP(F95,F11数据库!C:AA,22,0))</f>
        <v>#N/A</v>
      </c>
      <c r="V95" s="19" t="e" cm="1">
        <f t="array" ref="V95">_xlfn.IFS(J95="A",VLOOKUP(F95,F11数据库!C:AA,11,0),J95="B",VLOOKUP(F95,F11数据库!C:AA,17,0),J95="C",VLOOKUP(F95,F11数据库!C:AA,23,0))*C95</f>
        <v>#N/A</v>
      </c>
      <c r="W95" s="18" t="e" cm="1">
        <f t="array" ref="W95">_xlfn.IFS(J95="A",VLOOKUP(F95,F11数据库!C:AA,12,0),J95="B",VLOOKUP(F95,F11数据库!C:AA,18,0),J95="C",VLOOKUP(F95,F11数据库!C:AA,24,0))</f>
        <v>#N/A</v>
      </c>
      <c r="X95" s="18" t="e" cm="1">
        <f t="array" ref="X95">_xlfn.IFS(J95="A",VLOOKUP(F95,F11数据库!C:AA,13,0),J95="B",VLOOKUP(F95,F11数据库!C:AA,19,0),J95="C",VLOOKUP(F95,F11数据库!C:AA,25,0))</f>
        <v>#N/A</v>
      </c>
      <c r="Y95" s="18"/>
    </row>
    <row r="96" spans="1:25" x14ac:dyDescent="0.25">
      <c r="A96" s="22"/>
      <c r="B96" s="3"/>
      <c r="C96" s="3"/>
      <c r="D96" s="3"/>
      <c r="E96" s="18" t="e">
        <f t="shared" si="21"/>
        <v>#VALUE!</v>
      </c>
      <c r="F96" s="18" t="e">
        <f t="shared" si="22"/>
        <v>#VALUE!</v>
      </c>
      <c r="G96" s="18" t="str">
        <f t="shared" si="23"/>
        <v/>
      </c>
      <c r="H96" s="18" t="e">
        <f t="shared" si="24"/>
        <v>#VALUE!</v>
      </c>
      <c r="I96" s="18" t="e">
        <f t="shared" si="25"/>
        <v>#VALUE!</v>
      </c>
      <c r="J96" s="18" t="str">
        <f t="shared" si="26"/>
        <v/>
      </c>
      <c r="K96" s="18" t="str">
        <f t="shared" si="27"/>
        <v/>
      </c>
      <c r="L96" s="18" t="str">
        <f t="shared" si="28"/>
        <v/>
      </c>
      <c r="M96" s="18" t="str">
        <f t="shared" si="29"/>
        <v/>
      </c>
      <c r="N96" s="18" t="e">
        <f>VLOOKUP(F96,F11数据库!C:AA,3,0)</f>
        <v>#VALUE!</v>
      </c>
      <c r="O96" s="18" t="e">
        <f t="shared" si="30"/>
        <v>#VALUE!</v>
      </c>
      <c r="P96" s="19" t="e">
        <f t="shared" si="31"/>
        <v>#VALUE!</v>
      </c>
      <c r="Q96" s="18" t="e">
        <f>VLOOKUP(F96,F11数据库!C:AA,4,0)</f>
        <v>#VALUE!</v>
      </c>
      <c r="R96" s="18" t="e">
        <f>VLOOKUP(G96,F11数据库!AC:AD,2,0)</f>
        <v>#N/A</v>
      </c>
      <c r="S96" s="18"/>
      <c r="T96" s="18" t="e" cm="1">
        <f t="array" ref="T96">_xlfn.IFS(J96="A",VLOOKUP(F96,F11数据库!C:AA,7,0),J96="B",VLOOKUP(F96,F11数据库!C:AA,15,0),J96="C",VLOOKUP(F96,F11数据库!C:AA,21,0))</f>
        <v>#N/A</v>
      </c>
      <c r="U96" s="18" t="e" cm="1">
        <f t="array" ref="U96">_xlfn.IFS(J96="A",VLOOKUP(F96,F11数据库!C:AA,8,0),J96="B",VLOOKUP(F96,F11数据库!C:AA,16,0),J96="C",VLOOKUP(F96,F11数据库!C:AA,22,0))</f>
        <v>#N/A</v>
      </c>
      <c r="V96" s="19" t="e" cm="1">
        <f t="array" ref="V96">_xlfn.IFS(J96="A",VLOOKUP(F96,F11数据库!C:AA,11,0),J96="B",VLOOKUP(F96,F11数据库!C:AA,17,0),J96="C",VLOOKUP(F96,F11数据库!C:AA,23,0))*C96</f>
        <v>#N/A</v>
      </c>
      <c r="W96" s="18" t="e" cm="1">
        <f t="array" ref="W96">_xlfn.IFS(J96="A",VLOOKUP(F96,F11数据库!C:AA,12,0),J96="B",VLOOKUP(F96,F11数据库!C:AA,18,0),J96="C",VLOOKUP(F96,F11数据库!C:AA,24,0))</f>
        <v>#N/A</v>
      </c>
      <c r="X96" s="18" t="e" cm="1">
        <f t="array" ref="X96">_xlfn.IFS(J96="A",VLOOKUP(F96,F11数据库!C:AA,13,0),J96="B",VLOOKUP(F96,F11数据库!C:AA,19,0),J96="C",VLOOKUP(F96,F11数据库!C:AA,25,0))</f>
        <v>#N/A</v>
      </c>
      <c r="Y96" s="18"/>
    </row>
    <row r="97" spans="1:25" x14ac:dyDescent="0.25">
      <c r="A97" s="22"/>
      <c r="B97" s="3"/>
      <c r="C97" s="3"/>
      <c r="D97" s="3"/>
      <c r="E97" s="18" t="e">
        <f t="shared" si="21"/>
        <v>#VALUE!</v>
      </c>
      <c r="F97" s="18" t="e">
        <f t="shared" si="22"/>
        <v>#VALUE!</v>
      </c>
      <c r="G97" s="18" t="str">
        <f t="shared" si="23"/>
        <v/>
      </c>
      <c r="H97" s="18" t="e">
        <f t="shared" si="24"/>
        <v>#VALUE!</v>
      </c>
      <c r="I97" s="18" t="e">
        <f t="shared" si="25"/>
        <v>#VALUE!</v>
      </c>
      <c r="J97" s="18" t="str">
        <f t="shared" si="26"/>
        <v/>
      </c>
      <c r="K97" s="18" t="str">
        <f t="shared" si="27"/>
        <v/>
      </c>
      <c r="L97" s="18" t="str">
        <f t="shared" si="28"/>
        <v/>
      </c>
      <c r="M97" s="18" t="str">
        <f t="shared" si="29"/>
        <v/>
      </c>
      <c r="N97" s="18" t="e">
        <f>VLOOKUP(F97,F11数据库!C:AA,3,0)</f>
        <v>#VALUE!</v>
      </c>
      <c r="O97" s="18" t="e">
        <f t="shared" si="30"/>
        <v>#VALUE!</v>
      </c>
      <c r="P97" s="19" t="e">
        <f t="shared" si="31"/>
        <v>#VALUE!</v>
      </c>
      <c r="Q97" s="18" t="e">
        <f>VLOOKUP(F97,F11数据库!C:AA,4,0)</f>
        <v>#VALUE!</v>
      </c>
      <c r="R97" s="18" t="e">
        <f>VLOOKUP(G97,F11数据库!AC:AD,2,0)</f>
        <v>#N/A</v>
      </c>
      <c r="S97" s="18"/>
      <c r="T97" s="18" t="e" cm="1">
        <f t="array" ref="T97">_xlfn.IFS(J97="A",VLOOKUP(F97,F11数据库!C:AA,7,0),J97="B",VLOOKUP(F97,F11数据库!C:AA,15,0),J97="C",VLOOKUP(F97,F11数据库!C:AA,21,0))</f>
        <v>#N/A</v>
      </c>
      <c r="U97" s="18" t="e" cm="1">
        <f t="array" ref="U97">_xlfn.IFS(J97="A",VLOOKUP(F97,F11数据库!C:AA,8,0),J97="B",VLOOKUP(F97,F11数据库!C:AA,16,0),J97="C",VLOOKUP(F97,F11数据库!C:AA,22,0))</f>
        <v>#N/A</v>
      </c>
      <c r="V97" s="19" t="e" cm="1">
        <f t="array" ref="V97">_xlfn.IFS(J97="A",VLOOKUP(F97,F11数据库!C:AA,11,0),J97="B",VLOOKUP(F97,F11数据库!C:AA,17,0),J97="C",VLOOKUP(F97,F11数据库!C:AA,23,0))*C97</f>
        <v>#N/A</v>
      </c>
      <c r="W97" s="18" t="e" cm="1">
        <f t="array" ref="W97">_xlfn.IFS(J97="A",VLOOKUP(F97,F11数据库!C:AA,12,0),J97="B",VLOOKUP(F97,F11数据库!C:AA,18,0),J97="C",VLOOKUP(F97,F11数据库!C:AA,24,0))</f>
        <v>#N/A</v>
      </c>
      <c r="X97" s="18" t="e" cm="1">
        <f t="array" ref="X97">_xlfn.IFS(J97="A",VLOOKUP(F97,F11数据库!C:AA,13,0),J97="B",VLOOKUP(F97,F11数据库!C:AA,19,0),J97="C",VLOOKUP(F97,F11数据库!C:AA,25,0))</f>
        <v>#N/A</v>
      </c>
      <c r="Y97" s="18"/>
    </row>
    <row r="98" spans="1:25" x14ac:dyDescent="0.25">
      <c r="A98" s="22"/>
      <c r="B98" s="3"/>
      <c r="C98" s="3"/>
      <c r="D98" s="3"/>
      <c r="E98" s="18" t="e">
        <f t="shared" si="21"/>
        <v>#VALUE!</v>
      </c>
      <c r="F98" s="18" t="e">
        <f t="shared" si="22"/>
        <v>#VALUE!</v>
      </c>
      <c r="G98" s="18" t="str">
        <f t="shared" si="23"/>
        <v/>
      </c>
      <c r="H98" s="18" t="e">
        <f t="shared" si="24"/>
        <v>#VALUE!</v>
      </c>
      <c r="I98" s="18" t="e">
        <f t="shared" si="25"/>
        <v>#VALUE!</v>
      </c>
      <c r="J98" s="18" t="str">
        <f t="shared" si="26"/>
        <v/>
      </c>
      <c r="K98" s="18" t="str">
        <f t="shared" si="27"/>
        <v/>
      </c>
      <c r="L98" s="18" t="str">
        <f t="shared" si="28"/>
        <v/>
      </c>
      <c r="M98" s="18" t="str">
        <f t="shared" si="29"/>
        <v/>
      </c>
      <c r="N98" s="18" t="e">
        <f>VLOOKUP(F98,F11数据库!C:AA,3,0)</f>
        <v>#VALUE!</v>
      </c>
      <c r="O98" s="18" t="e">
        <f t="shared" si="30"/>
        <v>#VALUE!</v>
      </c>
      <c r="P98" s="19" t="e">
        <f t="shared" si="31"/>
        <v>#VALUE!</v>
      </c>
      <c r="Q98" s="18" t="e">
        <f>VLOOKUP(F98,F11数据库!C:AA,4,0)</f>
        <v>#VALUE!</v>
      </c>
      <c r="R98" s="18" t="e">
        <f>VLOOKUP(G98,F11数据库!AC:AD,2,0)</f>
        <v>#N/A</v>
      </c>
      <c r="S98" s="18"/>
      <c r="T98" s="18" t="e" cm="1">
        <f t="array" ref="T98">_xlfn.IFS(J98="A",VLOOKUP(F98,F11数据库!C:AA,7,0),J98="B",VLOOKUP(F98,F11数据库!C:AA,15,0),J98="C",VLOOKUP(F98,F11数据库!C:AA,21,0))</f>
        <v>#N/A</v>
      </c>
      <c r="U98" s="18" t="e" cm="1">
        <f t="array" ref="U98">_xlfn.IFS(J98="A",VLOOKUP(F98,F11数据库!C:AA,8,0),J98="B",VLOOKUP(F98,F11数据库!C:AA,16,0),J98="C",VLOOKUP(F98,F11数据库!C:AA,22,0))</f>
        <v>#N/A</v>
      </c>
      <c r="V98" s="19" t="e" cm="1">
        <f t="array" ref="V98">_xlfn.IFS(J98="A",VLOOKUP(F98,F11数据库!C:AA,11,0),J98="B",VLOOKUP(F98,F11数据库!C:AA,17,0),J98="C",VLOOKUP(F98,F11数据库!C:AA,23,0))*C98</f>
        <v>#N/A</v>
      </c>
      <c r="W98" s="18" t="e" cm="1">
        <f t="array" ref="W98">_xlfn.IFS(J98="A",VLOOKUP(F98,F11数据库!C:AA,12,0),J98="B",VLOOKUP(F98,F11数据库!C:AA,18,0),J98="C",VLOOKUP(F98,F11数据库!C:AA,24,0))</f>
        <v>#N/A</v>
      </c>
      <c r="X98" s="18" t="e" cm="1">
        <f t="array" ref="X98">_xlfn.IFS(J98="A",VLOOKUP(F98,F11数据库!C:AA,13,0),J98="B",VLOOKUP(F98,F11数据库!C:AA,19,0),J98="C",VLOOKUP(F98,F11数据库!C:AA,25,0))</f>
        <v>#N/A</v>
      </c>
      <c r="Y98" s="18"/>
    </row>
    <row r="99" spans="1:25" x14ac:dyDescent="0.25">
      <c r="A99" s="22"/>
      <c r="B99" s="3"/>
      <c r="C99" s="3"/>
      <c r="D99" s="3"/>
      <c r="E99" s="18" t="e">
        <f t="shared" si="21"/>
        <v>#VALUE!</v>
      </c>
      <c r="F99" s="18" t="e">
        <f t="shared" si="22"/>
        <v>#VALUE!</v>
      </c>
      <c r="G99" s="18" t="str">
        <f t="shared" si="23"/>
        <v/>
      </c>
      <c r="H99" s="18" t="e">
        <f t="shared" si="24"/>
        <v>#VALUE!</v>
      </c>
      <c r="I99" s="18" t="e">
        <f t="shared" si="25"/>
        <v>#VALUE!</v>
      </c>
      <c r="J99" s="18" t="str">
        <f t="shared" si="26"/>
        <v/>
      </c>
      <c r="K99" s="18" t="str">
        <f t="shared" si="27"/>
        <v/>
      </c>
      <c r="L99" s="18" t="str">
        <f t="shared" si="28"/>
        <v/>
      </c>
      <c r="M99" s="18" t="str">
        <f t="shared" si="29"/>
        <v/>
      </c>
      <c r="N99" s="18" t="e">
        <f>VLOOKUP(F99,F11数据库!C:AA,3,0)</f>
        <v>#VALUE!</v>
      </c>
      <c r="O99" s="18" t="e">
        <f t="shared" si="30"/>
        <v>#VALUE!</v>
      </c>
      <c r="P99" s="19" t="e">
        <f t="shared" si="31"/>
        <v>#VALUE!</v>
      </c>
      <c r="Q99" s="18" t="e">
        <f>VLOOKUP(F99,F11数据库!C:AA,4,0)</f>
        <v>#VALUE!</v>
      </c>
      <c r="R99" s="18" t="e">
        <f>VLOOKUP(G99,F11数据库!AC:AD,2,0)</f>
        <v>#N/A</v>
      </c>
      <c r="S99" s="18"/>
      <c r="T99" s="18" t="e" cm="1">
        <f t="array" ref="T99">_xlfn.IFS(J99="A",VLOOKUP(F99,F11数据库!C:AA,7,0),J99="B",VLOOKUP(F99,F11数据库!C:AA,15,0),J99="C",VLOOKUP(F99,F11数据库!C:AA,21,0))</f>
        <v>#N/A</v>
      </c>
      <c r="U99" s="18" t="e" cm="1">
        <f t="array" ref="U99">_xlfn.IFS(J99="A",VLOOKUP(F99,F11数据库!C:AA,8,0),J99="B",VLOOKUP(F99,F11数据库!C:AA,16,0),J99="C",VLOOKUP(F99,F11数据库!C:AA,22,0))</f>
        <v>#N/A</v>
      </c>
      <c r="V99" s="19" t="e" cm="1">
        <f t="array" ref="V99">_xlfn.IFS(J99="A",VLOOKUP(F99,F11数据库!C:AA,11,0),J99="B",VLOOKUP(F99,F11数据库!C:AA,17,0),J99="C",VLOOKUP(F99,F11数据库!C:AA,23,0))*C99</f>
        <v>#N/A</v>
      </c>
      <c r="W99" s="18" t="e" cm="1">
        <f t="array" ref="W99">_xlfn.IFS(J99="A",VLOOKUP(F99,F11数据库!C:AA,12,0),J99="B",VLOOKUP(F99,F11数据库!C:AA,18,0),J99="C",VLOOKUP(F99,F11数据库!C:AA,24,0))</f>
        <v>#N/A</v>
      </c>
      <c r="X99" s="18" t="e" cm="1">
        <f t="array" ref="X99">_xlfn.IFS(J99="A",VLOOKUP(F99,F11数据库!C:AA,13,0),J99="B",VLOOKUP(F99,F11数据库!C:AA,19,0),J99="C",VLOOKUP(F99,F11数据库!C:AA,25,0))</f>
        <v>#N/A</v>
      </c>
      <c r="Y99" s="18"/>
    </row>
    <row r="100" spans="1:25" x14ac:dyDescent="0.25">
      <c r="A100" s="22"/>
      <c r="B100" s="3"/>
      <c r="C100" s="3"/>
      <c r="D100" s="3"/>
      <c r="E100" s="18" t="e">
        <f t="shared" si="21"/>
        <v>#VALUE!</v>
      </c>
      <c r="F100" s="18" t="e">
        <f t="shared" si="22"/>
        <v>#VALUE!</v>
      </c>
      <c r="G100" s="18" t="str">
        <f t="shared" si="23"/>
        <v/>
      </c>
      <c r="H100" s="18" t="e">
        <f t="shared" si="24"/>
        <v>#VALUE!</v>
      </c>
      <c r="I100" s="18" t="e">
        <f t="shared" si="25"/>
        <v>#VALUE!</v>
      </c>
      <c r="J100" s="18" t="str">
        <f t="shared" si="26"/>
        <v/>
      </c>
      <c r="K100" s="18" t="str">
        <f t="shared" si="27"/>
        <v/>
      </c>
      <c r="L100" s="18" t="str">
        <f t="shared" si="28"/>
        <v/>
      </c>
      <c r="M100" s="18" t="str">
        <f t="shared" si="29"/>
        <v/>
      </c>
      <c r="N100" s="18" t="e">
        <f>VLOOKUP(F100,F11数据库!C:AA,3,0)</f>
        <v>#VALUE!</v>
      </c>
      <c r="O100" s="18" t="e">
        <f t="shared" si="30"/>
        <v>#VALUE!</v>
      </c>
      <c r="P100" s="19" t="e">
        <f t="shared" si="31"/>
        <v>#VALUE!</v>
      </c>
      <c r="Q100" s="18" t="e">
        <f>VLOOKUP(F100,F11数据库!C:AA,4,0)</f>
        <v>#VALUE!</v>
      </c>
      <c r="R100" s="18" t="e">
        <f>VLOOKUP(G100,F11数据库!AC:AD,2,0)</f>
        <v>#N/A</v>
      </c>
      <c r="S100" s="18"/>
      <c r="T100" s="18" t="e" cm="1">
        <f t="array" ref="T100">_xlfn.IFS(J100="A",VLOOKUP(F100,F11数据库!C:AA,7,0),J100="B",VLOOKUP(F100,F11数据库!C:AA,15,0),J100="C",VLOOKUP(F100,F11数据库!C:AA,21,0))</f>
        <v>#N/A</v>
      </c>
      <c r="U100" s="18" t="e" cm="1">
        <f t="array" ref="U100">_xlfn.IFS(J100="A",VLOOKUP(F100,F11数据库!C:AA,8,0),J100="B",VLOOKUP(F100,F11数据库!C:AA,16,0),J100="C",VLOOKUP(F100,F11数据库!C:AA,22,0))</f>
        <v>#N/A</v>
      </c>
      <c r="V100" s="19" t="e" cm="1">
        <f t="array" ref="V100">_xlfn.IFS(J100="A",VLOOKUP(F100,F11数据库!C:AA,11,0),J100="B",VLOOKUP(F100,F11数据库!C:AA,17,0),J100="C",VLOOKUP(F100,F11数据库!C:AA,23,0))*C100</f>
        <v>#N/A</v>
      </c>
      <c r="W100" s="18" t="e" cm="1">
        <f t="array" ref="W100">_xlfn.IFS(J100="A",VLOOKUP(F100,F11数据库!C:AA,12,0),J100="B",VLOOKUP(F100,F11数据库!C:AA,18,0),J100="C",VLOOKUP(F100,F11数据库!C:AA,24,0))</f>
        <v>#N/A</v>
      </c>
      <c r="X100" s="18" t="e" cm="1">
        <f t="array" ref="X100">_xlfn.IFS(J100="A",VLOOKUP(F100,F11数据库!C:AA,13,0),J100="B",VLOOKUP(F100,F11数据库!C:AA,19,0),J100="C",VLOOKUP(F100,F11数据库!C:AA,25,0))</f>
        <v>#N/A</v>
      </c>
      <c r="Y100" s="18"/>
    </row>
  </sheetData>
  <sheetProtection algorithmName="SHA-512" hashValue="OQ8d8teFMm+qy6TvQBOYWWrefI5qExI2SA6GDGQvw9EdZ9La57g7byulEsoAY0nCCSZU5VHlnGAjDLHkdOfvSw==" saltValue="dnZzYoUP1THTtZF1eTPAbA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G2:G11" formula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47305-B612-450D-9533-401EF50830C6}">
  <sheetPr codeName="Sheet89"/>
  <dimension ref="A1:AD37"/>
  <sheetViews>
    <sheetView topLeftCell="A9" workbookViewId="0">
      <selection activeCell="AB36" sqref="AB36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9" width="5.26953125" bestFit="1" customWidth="1"/>
    <col min="10" max="10" width="6.7265625" bestFit="1" customWidth="1"/>
    <col min="11" max="12" width="6.26953125" bestFit="1" customWidth="1"/>
    <col min="13" max="13" width="7.26953125" bestFit="1" customWidth="1"/>
    <col min="14" max="14" width="5.26953125" bestFit="1" customWidth="1"/>
    <col min="15" max="15" width="6.26953125" bestFit="1" customWidth="1"/>
    <col min="16" max="16" width="2.26953125" bestFit="1" customWidth="1"/>
    <col min="17" max="17" width="5.26953125" bestFit="1" customWidth="1"/>
    <col min="18" max="18" width="6.7265625" bestFit="1" customWidth="1"/>
    <col min="19" max="19" width="12.453125" bestFit="1" customWidth="1"/>
    <col min="20" max="20" width="5.26953125" bestFit="1" customWidth="1"/>
    <col min="21" max="21" width="6.26953125" bestFit="1" customWidth="1"/>
    <col min="22" max="22" width="2.26953125" bestFit="1" customWidth="1"/>
    <col min="23" max="23" width="5.26953125" bestFit="1" customWidth="1"/>
    <col min="24" max="24" width="6.7265625" bestFit="1" customWidth="1"/>
    <col min="25" max="26" width="5.26953125" bestFit="1" customWidth="1"/>
    <col min="27" max="27" width="6.26953125" bestFit="1" customWidth="1"/>
    <col min="28" max="28" width="11.36328125" bestFit="1" customWidth="1"/>
    <col min="29" max="29" width="9.26953125" bestFit="1" customWidth="1"/>
    <col min="30" max="30" width="11.36328125" bestFit="1" customWidth="1"/>
  </cols>
  <sheetData>
    <row r="1" spans="1:30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327</v>
      </c>
      <c r="J1" s="87"/>
      <c r="K1" s="87"/>
      <c r="L1" s="87"/>
      <c r="M1" s="87"/>
      <c r="N1" s="87"/>
      <c r="O1" s="87"/>
      <c r="P1" s="29"/>
      <c r="Q1" s="86" t="s">
        <v>328</v>
      </c>
      <c r="R1" s="87"/>
      <c r="S1" s="87"/>
      <c r="T1" s="87"/>
      <c r="U1" s="87"/>
      <c r="V1" s="29"/>
      <c r="W1" s="86" t="s">
        <v>329</v>
      </c>
      <c r="X1" s="87"/>
      <c r="Y1" s="87"/>
      <c r="Z1" s="87"/>
      <c r="AA1" s="87"/>
      <c r="AB1" s="35"/>
      <c r="AC1" s="76" t="s">
        <v>45</v>
      </c>
      <c r="AD1" s="76"/>
    </row>
    <row r="2" spans="1:30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226</v>
      </c>
      <c r="L2" s="3" t="s">
        <v>89</v>
      </c>
      <c r="M2" s="3" t="s">
        <v>326</v>
      </c>
      <c r="N2" s="1" t="s">
        <v>3</v>
      </c>
      <c r="O2" s="1" t="s">
        <v>4</v>
      </c>
      <c r="P2" s="3" t="s">
        <v>337</v>
      </c>
      <c r="Q2" s="1" t="s">
        <v>12</v>
      </c>
      <c r="R2" s="1" t="s">
        <v>2</v>
      </c>
      <c r="S2" s="3" t="s">
        <v>32</v>
      </c>
      <c r="T2" s="1" t="s">
        <v>3</v>
      </c>
      <c r="U2" s="1" t="s">
        <v>4</v>
      </c>
      <c r="V2" s="3" t="s">
        <v>338</v>
      </c>
      <c r="W2" s="1" t="s">
        <v>12</v>
      </c>
      <c r="X2" s="1" t="s">
        <v>2</v>
      </c>
      <c r="Y2" s="3" t="s">
        <v>32</v>
      </c>
      <c r="Z2" s="1" t="s">
        <v>3</v>
      </c>
      <c r="AA2" s="1" t="s">
        <v>4</v>
      </c>
      <c r="AB2" s="30"/>
      <c r="AC2" s="3" t="s">
        <v>44</v>
      </c>
      <c r="AD2" s="1" t="s">
        <v>4</v>
      </c>
    </row>
    <row r="3" spans="1:30" ht="15" x14ac:dyDescent="0.25">
      <c r="A3" s="3" t="s">
        <v>374</v>
      </c>
      <c r="B3" s="3" t="s">
        <v>376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4" t="s">
        <v>291</v>
      </c>
      <c r="K3" s="1">
        <v>200</v>
      </c>
      <c r="L3" s="1">
        <v>200</v>
      </c>
      <c r="M3" s="1">
        <v>0.04</v>
      </c>
      <c r="N3" s="3" t="s">
        <v>274</v>
      </c>
      <c r="O3" s="1" t="s">
        <v>7</v>
      </c>
      <c r="P3" s="3" t="s">
        <v>337</v>
      </c>
      <c r="Q3" s="3" t="s">
        <v>116</v>
      </c>
      <c r="R3" s="34" t="s">
        <v>291</v>
      </c>
      <c r="S3" s="3">
        <f>3.14*((D3+25)/2/1000)^2</f>
        <v>9.7264640000000011E-4</v>
      </c>
      <c r="T3" s="3" t="s">
        <v>274</v>
      </c>
      <c r="U3" s="1" t="s">
        <v>7</v>
      </c>
      <c r="V3" s="3" t="s">
        <v>338</v>
      </c>
      <c r="W3" s="3" t="s">
        <v>116</v>
      </c>
      <c r="X3" s="34" t="s">
        <v>291</v>
      </c>
      <c r="Y3" s="3"/>
      <c r="Z3" s="3" t="s">
        <v>274</v>
      </c>
      <c r="AA3" s="1" t="s">
        <v>7</v>
      </c>
      <c r="AB3" s="30"/>
      <c r="AC3" s="1" t="s">
        <v>311</v>
      </c>
      <c r="AD3" s="3" t="s">
        <v>381</v>
      </c>
    </row>
    <row r="4" spans="1:30" ht="1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4" t="s">
        <v>291</v>
      </c>
      <c r="K4" s="1">
        <v>200</v>
      </c>
      <c r="L4" s="1">
        <v>200</v>
      </c>
      <c r="M4" s="1">
        <v>0.04</v>
      </c>
      <c r="N4" s="1" t="s">
        <v>16</v>
      </c>
      <c r="O4" s="1" t="s">
        <v>7</v>
      </c>
      <c r="P4" s="3" t="s">
        <v>337</v>
      </c>
      <c r="Q4" s="3" t="s">
        <v>116</v>
      </c>
      <c r="R4" s="34" t="s">
        <v>291</v>
      </c>
      <c r="S4" s="3">
        <f t="shared" ref="S4:S14" si="0">3.14*((D4+25)/2/1000)^2</f>
        <v>1.1635662500000001E-3</v>
      </c>
      <c r="T4" s="3" t="s">
        <v>274</v>
      </c>
      <c r="U4" s="1" t="s">
        <v>7</v>
      </c>
      <c r="V4" s="3" t="s">
        <v>338</v>
      </c>
      <c r="W4" s="3" t="s">
        <v>116</v>
      </c>
      <c r="X4" s="34" t="s">
        <v>291</v>
      </c>
      <c r="Y4" s="3"/>
      <c r="Z4" s="3" t="s">
        <v>274</v>
      </c>
      <c r="AA4" s="1" t="s">
        <v>7</v>
      </c>
      <c r="AB4" s="30"/>
      <c r="AC4" s="3" t="s">
        <v>34</v>
      </c>
      <c r="AD4" s="1" t="s">
        <v>7</v>
      </c>
    </row>
    <row r="5" spans="1:30" ht="1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4" t="s">
        <v>291</v>
      </c>
      <c r="K5" s="1">
        <v>200</v>
      </c>
      <c r="L5" s="1">
        <v>200</v>
      </c>
      <c r="M5" s="1">
        <v>0.04</v>
      </c>
      <c r="N5" s="1" t="s">
        <v>16</v>
      </c>
      <c r="O5" s="1" t="s">
        <v>7</v>
      </c>
      <c r="P5" s="3" t="s">
        <v>337</v>
      </c>
      <c r="Q5" s="3" t="s">
        <v>116</v>
      </c>
      <c r="R5" s="34" t="s">
        <v>291</v>
      </c>
      <c r="S5" s="3">
        <f t="shared" si="0"/>
        <v>1.3979594000000002E-3</v>
      </c>
      <c r="T5" s="3" t="s">
        <v>274</v>
      </c>
      <c r="U5" s="1" t="s">
        <v>7</v>
      </c>
      <c r="V5" s="3" t="s">
        <v>338</v>
      </c>
      <c r="W5" s="3" t="s">
        <v>116</v>
      </c>
      <c r="X5" s="34" t="s">
        <v>291</v>
      </c>
      <c r="Y5" s="3"/>
      <c r="Z5" s="3" t="s">
        <v>274</v>
      </c>
      <c r="AA5" s="1" t="s">
        <v>7</v>
      </c>
      <c r="AB5" s="30"/>
      <c r="AC5" s="3" t="s">
        <v>54</v>
      </c>
      <c r="AD5" s="3">
        <v>20</v>
      </c>
    </row>
    <row r="6" spans="1:30" ht="1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4" t="s">
        <v>291</v>
      </c>
      <c r="K6" s="1">
        <v>200</v>
      </c>
      <c r="L6" s="1">
        <v>200</v>
      </c>
      <c r="M6" s="1">
        <v>0.04</v>
      </c>
      <c r="N6" s="1" t="s">
        <v>16</v>
      </c>
      <c r="O6" s="1" t="s">
        <v>7</v>
      </c>
      <c r="P6" s="3" t="s">
        <v>337</v>
      </c>
      <c r="Q6" s="3" t="s">
        <v>116</v>
      </c>
      <c r="R6" s="34" t="s">
        <v>291</v>
      </c>
      <c r="S6" s="3">
        <f t="shared" si="0"/>
        <v>1.6827966499999994E-3</v>
      </c>
      <c r="T6" s="3" t="s">
        <v>274</v>
      </c>
      <c r="U6" s="1" t="s">
        <v>7</v>
      </c>
      <c r="V6" s="3" t="s">
        <v>338</v>
      </c>
      <c r="W6" s="3" t="s">
        <v>116</v>
      </c>
      <c r="X6" s="34" t="s">
        <v>291</v>
      </c>
      <c r="Y6" s="3"/>
      <c r="Z6" s="3" t="s">
        <v>274</v>
      </c>
      <c r="AA6" s="1" t="s">
        <v>7</v>
      </c>
      <c r="AB6" s="30"/>
      <c r="AC6" s="3" t="s">
        <v>172</v>
      </c>
      <c r="AD6" s="6" t="s">
        <v>382</v>
      </c>
    </row>
    <row r="7" spans="1:30" ht="1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4" t="s">
        <v>291</v>
      </c>
      <c r="K7" s="1">
        <v>200</v>
      </c>
      <c r="L7" s="1">
        <v>200</v>
      </c>
      <c r="M7" s="1">
        <v>0.04</v>
      </c>
      <c r="N7" s="1" t="s">
        <v>16</v>
      </c>
      <c r="O7" s="1" t="s">
        <v>7</v>
      </c>
      <c r="P7" s="3" t="s">
        <v>337</v>
      </c>
      <c r="Q7" s="3" t="s">
        <v>116</v>
      </c>
      <c r="R7" s="34" t="s">
        <v>291</v>
      </c>
      <c r="S7" s="3">
        <f t="shared" si="0"/>
        <v>2.1144838500000004E-3</v>
      </c>
      <c r="T7" s="3" t="s">
        <v>274</v>
      </c>
      <c r="U7" s="1" t="s">
        <v>7</v>
      </c>
      <c r="V7" s="3" t="s">
        <v>338</v>
      </c>
      <c r="W7" s="3" t="s">
        <v>116</v>
      </c>
      <c r="X7" s="34" t="s">
        <v>291</v>
      </c>
      <c r="Y7" s="3"/>
      <c r="Z7" s="3" t="s">
        <v>274</v>
      </c>
      <c r="AA7" s="1" t="s">
        <v>7</v>
      </c>
      <c r="AC7" s="3" t="s">
        <v>50</v>
      </c>
      <c r="AD7" s="3" t="s">
        <v>383</v>
      </c>
    </row>
    <row r="8" spans="1:30" ht="1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4" t="s">
        <v>291</v>
      </c>
      <c r="K8" s="1">
        <v>200</v>
      </c>
      <c r="L8" s="1">
        <v>200</v>
      </c>
      <c r="M8" s="1">
        <v>0.04</v>
      </c>
      <c r="N8" s="1" t="s">
        <v>16</v>
      </c>
      <c r="O8" s="1" t="s">
        <v>7</v>
      </c>
      <c r="P8" s="3" t="s">
        <v>337</v>
      </c>
      <c r="Q8" s="3" t="s">
        <v>116</v>
      </c>
      <c r="R8" s="34" t="s">
        <v>291</v>
      </c>
      <c r="S8" s="3">
        <f t="shared" si="0"/>
        <v>2.7048666500000002E-3</v>
      </c>
      <c r="T8" s="3" t="s">
        <v>274</v>
      </c>
      <c r="U8" s="1" t="s">
        <v>7</v>
      </c>
      <c r="V8" s="3" t="s">
        <v>338</v>
      </c>
      <c r="W8" s="3" t="s">
        <v>116</v>
      </c>
      <c r="X8" s="34" t="s">
        <v>291</v>
      </c>
      <c r="Y8" s="3"/>
      <c r="Z8" s="3" t="s">
        <v>274</v>
      </c>
      <c r="AA8" s="1" t="s">
        <v>7</v>
      </c>
      <c r="AC8" s="3" t="s">
        <v>37</v>
      </c>
      <c r="AD8" s="3" t="s">
        <v>38</v>
      </c>
    </row>
    <row r="9" spans="1:30" ht="1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4" t="s">
        <v>291</v>
      </c>
      <c r="K9" s="1">
        <v>200</v>
      </c>
      <c r="L9" s="1">
        <v>200</v>
      </c>
      <c r="M9" s="1">
        <v>0.04</v>
      </c>
      <c r="N9" s="1" t="s">
        <v>16</v>
      </c>
      <c r="O9" s="1" t="s">
        <v>7</v>
      </c>
      <c r="P9" s="3" t="s">
        <v>337</v>
      </c>
      <c r="Q9" s="3" t="s">
        <v>116</v>
      </c>
      <c r="R9" s="34" t="s">
        <v>291</v>
      </c>
      <c r="S9" s="3">
        <f t="shared" si="0"/>
        <v>3.5660665999999999E-3</v>
      </c>
      <c r="T9" s="3" t="s">
        <v>274</v>
      </c>
      <c r="U9" s="1" t="s">
        <v>7</v>
      </c>
      <c r="V9" s="3" t="s">
        <v>338</v>
      </c>
      <c r="W9" s="3" t="s">
        <v>116</v>
      </c>
      <c r="X9" s="34" t="s">
        <v>291</v>
      </c>
      <c r="Y9" s="3"/>
      <c r="Z9" s="3" t="s">
        <v>274</v>
      </c>
      <c r="AA9" s="1" t="s">
        <v>7</v>
      </c>
    </row>
    <row r="10" spans="1:30" ht="1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4" t="s">
        <v>291</v>
      </c>
      <c r="K10" s="1">
        <v>200</v>
      </c>
      <c r="L10" s="1">
        <v>200</v>
      </c>
      <c r="M10" s="1">
        <v>0.04</v>
      </c>
      <c r="N10" s="1" t="s">
        <v>16</v>
      </c>
      <c r="O10" s="1" t="s">
        <v>7</v>
      </c>
      <c r="P10" s="3" t="s">
        <v>337</v>
      </c>
      <c r="Q10" s="3" t="s">
        <v>116</v>
      </c>
      <c r="R10" s="34" t="s">
        <v>291</v>
      </c>
      <c r="S10" s="3">
        <f t="shared" si="0"/>
        <v>4.2177186500000005E-3</v>
      </c>
      <c r="T10" s="3" t="s">
        <v>274</v>
      </c>
      <c r="U10" s="1" t="s">
        <v>7</v>
      </c>
      <c r="V10" s="3" t="s">
        <v>338</v>
      </c>
      <c r="W10" s="3" t="s">
        <v>116</v>
      </c>
      <c r="X10" s="34" t="s">
        <v>291</v>
      </c>
      <c r="Y10" s="3"/>
      <c r="Z10" s="3" t="s">
        <v>274</v>
      </c>
      <c r="AA10" s="1" t="s">
        <v>7</v>
      </c>
    </row>
    <row r="11" spans="1:30" ht="1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4" t="s">
        <v>291</v>
      </c>
      <c r="K11" s="1">
        <v>200</v>
      </c>
      <c r="L11" s="1">
        <v>200</v>
      </c>
      <c r="M11" s="1">
        <v>0.04</v>
      </c>
      <c r="N11" s="1" t="s">
        <v>16</v>
      </c>
      <c r="O11" s="1" t="s">
        <v>7</v>
      </c>
      <c r="P11" s="3" t="s">
        <v>337</v>
      </c>
      <c r="Q11" s="3" t="s">
        <v>116</v>
      </c>
      <c r="R11" s="34" t="s">
        <v>291</v>
      </c>
      <c r="S11" s="3">
        <f t="shared" si="0"/>
        <v>5.7117306499999999E-3</v>
      </c>
      <c r="T11" s="3" t="s">
        <v>274</v>
      </c>
      <c r="U11" s="1" t="s">
        <v>7</v>
      </c>
      <c r="V11" s="3" t="s">
        <v>338</v>
      </c>
      <c r="W11" s="3" t="s">
        <v>116</v>
      </c>
      <c r="X11" s="34" t="s">
        <v>291</v>
      </c>
      <c r="Y11" s="3"/>
      <c r="Z11" s="3" t="s">
        <v>274</v>
      </c>
      <c r="AA11" s="1" t="s">
        <v>7</v>
      </c>
    </row>
    <row r="12" spans="1:30" ht="1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4" t="s">
        <v>291</v>
      </c>
      <c r="K12" s="1">
        <v>200</v>
      </c>
      <c r="L12" s="1">
        <v>200</v>
      </c>
      <c r="M12" s="1">
        <v>0.04</v>
      </c>
      <c r="N12" s="1" t="s">
        <v>16</v>
      </c>
      <c r="O12" s="1" t="s">
        <v>7</v>
      </c>
      <c r="P12" s="3" t="s">
        <v>337</v>
      </c>
      <c r="Q12" s="3" t="s">
        <v>116</v>
      </c>
      <c r="R12" s="34" t="s">
        <v>291</v>
      </c>
      <c r="S12" s="3">
        <f t="shared" si="0"/>
        <v>8.02364985E-3</v>
      </c>
      <c r="T12" s="3" t="s">
        <v>274</v>
      </c>
      <c r="U12" s="1" t="s">
        <v>7</v>
      </c>
      <c r="V12" s="3" t="s">
        <v>338</v>
      </c>
      <c r="W12" s="3" t="s">
        <v>116</v>
      </c>
      <c r="X12" s="34" t="s">
        <v>291</v>
      </c>
      <c r="Y12" s="3"/>
      <c r="Z12" s="3" t="s">
        <v>274</v>
      </c>
      <c r="AA12" s="1" t="s">
        <v>7</v>
      </c>
    </row>
    <row r="13" spans="1:30" ht="1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4" t="s">
        <v>291</v>
      </c>
      <c r="K13" s="1">
        <v>200</v>
      </c>
      <c r="L13" s="1">
        <v>200</v>
      </c>
      <c r="M13" s="1">
        <v>0.04</v>
      </c>
      <c r="N13" s="1" t="s">
        <v>16</v>
      </c>
      <c r="O13" s="1" t="s">
        <v>7</v>
      </c>
      <c r="P13" s="3" t="s">
        <v>337</v>
      </c>
      <c r="Q13" s="3" t="s">
        <v>116</v>
      </c>
      <c r="R13" s="34" t="s">
        <v>291</v>
      </c>
      <c r="S13" s="3">
        <f t="shared" si="0"/>
        <v>1.018396985E-2</v>
      </c>
      <c r="T13" s="3" t="s">
        <v>274</v>
      </c>
      <c r="U13" s="1" t="s">
        <v>7</v>
      </c>
      <c r="V13" s="3" t="s">
        <v>338</v>
      </c>
      <c r="W13" s="3" t="s">
        <v>116</v>
      </c>
      <c r="X13" s="34" t="s">
        <v>291</v>
      </c>
      <c r="Y13" s="3"/>
      <c r="Z13" s="3" t="s">
        <v>274</v>
      </c>
      <c r="AA13" s="1" t="s">
        <v>7</v>
      </c>
    </row>
    <row r="14" spans="1:30" ht="1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4" t="s">
        <v>291</v>
      </c>
      <c r="K14" s="1">
        <v>200</v>
      </c>
      <c r="L14" s="1">
        <v>200</v>
      </c>
      <c r="M14" s="1">
        <v>0.04</v>
      </c>
      <c r="N14" s="1" t="s">
        <v>16</v>
      </c>
      <c r="O14" s="1" t="s">
        <v>7</v>
      </c>
      <c r="P14" s="3" t="s">
        <v>337</v>
      </c>
      <c r="Q14" s="3" t="s">
        <v>116</v>
      </c>
      <c r="R14" s="34" t="s">
        <v>291</v>
      </c>
      <c r="S14" s="3">
        <f t="shared" si="0"/>
        <v>1.5232524650000002E-2</v>
      </c>
      <c r="T14" s="3" t="s">
        <v>274</v>
      </c>
      <c r="U14" s="1" t="s">
        <v>7</v>
      </c>
      <c r="V14" s="3" t="s">
        <v>338</v>
      </c>
      <c r="W14" s="3" t="s">
        <v>116</v>
      </c>
      <c r="X14" s="34" t="s">
        <v>291</v>
      </c>
      <c r="Y14" s="3"/>
      <c r="Z14" s="3" t="s">
        <v>274</v>
      </c>
      <c r="AA14" s="1" t="s">
        <v>7</v>
      </c>
    </row>
    <row r="15" spans="1:30" ht="1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4" t="s">
        <v>291</v>
      </c>
      <c r="K15" s="1">
        <v>200</v>
      </c>
      <c r="L15" s="1">
        <v>200</v>
      </c>
      <c r="M15" s="1">
        <v>0.04</v>
      </c>
      <c r="N15" s="1" t="s">
        <v>16</v>
      </c>
      <c r="O15" s="1" t="s">
        <v>7</v>
      </c>
      <c r="P15" s="3" t="s">
        <v>337</v>
      </c>
      <c r="Q15" s="3" t="s">
        <v>116</v>
      </c>
      <c r="R15" s="34" t="s">
        <v>291</v>
      </c>
      <c r="S15" s="3">
        <f>3.14*((D13+25)/2/1000)^2</f>
        <v>1.018396985E-2</v>
      </c>
      <c r="T15" s="3" t="s">
        <v>274</v>
      </c>
      <c r="U15" s="1" t="s">
        <v>7</v>
      </c>
      <c r="V15" s="3" t="s">
        <v>338</v>
      </c>
      <c r="W15" s="3" t="s">
        <v>116</v>
      </c>
      <c r="X15" s="34" t="s">
        <v>291</v>
      </c>
      <c r="Y15" s="3"/>
      <c r="Z15" s="3" t="s">
        <v>274</v>
      </c>
      <c r="AA15" s="1" t="s">
        <v>7</v>
      </c>
    </row>
    <row r="16" spans="1:30" ht="1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4" t="s">
        <v>291</v>
      </c>
      <c r="K16" s="1">
        <v>200</v>
      </c>
      <c r="L16" s="1">
        <v>200</v>
      </c>
      <c r="M16" s="1">
        <v>0.04</v>
      </c>
      <c r="N16" s="1" t="s">
        <v>16</v>
      </c>
      <c r="O16" s="1" t="s">
        <v>7</v>
      </c>
      <c r="P16" s="3" t="s">
        <v>337</v>
      </c>
      <c r="Q16" s="3" t="s">
        <v>116</v>
      </c>
      <c r="R16" s="34" t="s">
        <v>291</v>
      </c>
      <c r="S16" s="3">
        <f>3.14*((D13+25)/2/1000)^2</f>
        <v>1.018396985E-2</v>
      </c>
      <c r="T16" s="3" t="s">
        <v>274</v>
      </c>
      <c r="U16" s="1" t="s">
        <v>7</v>
      </c>
      <c r="V16" s="3" t="s">
        <v>338</v>
      </c>
      <c r="W16" s="3" t="s">
        <v>116</v>
      </c>
      <c r="X16" s="34" t="s">
        <v>291</v>
      </c>
      <c r="Y16" s="3"/>
      <c r="Z16" s="3" t="s">
        <v>274</v>
      </c>
      <c r="AA16" s="1" t="s">
        <v>7</v>
      </c>
    </row>
    <row r="17" spans="3:27" ht="1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4" t="s">
        <v>322</v>
      </c>
      <c r="K17" s="1">
        <v>200</v>
      </c>
      <c r="L17" s="1">
        <v>200</v>
      </c>
      <c r="M17" s="1">
        <v>0.04</v>
      </c>
      <c r="N17" s="1" t="s">
        <v>16</v>
      </c>
      <c r="O17" s="1" t="s">
        <v>7</v>
      </c>
      <c r="P17" s="3" t="s">
        <v>337</v>
      </c>
      <c r="Q17" s="3" t="s">
        <v>116</v>
      </c>
      <c r="R17" s="34" t="s">
        <v>322</v>
      </c>
      <c r="S17" s="3">
        <f>3.14*((D14+25)/2/1000)^2</f>
        <v>1.5232524650000002E-2</v>
      </c>
      <c r="T17" s="3" t="s">
        <v>274</v>
      </c>
      <c r="U17" s="1" t="s">
        <v>7</v>
      </c>
      <c r="V17" s="3" t="s">
        <v>338</v>
      </c>
      <c r="W17" s="3" t="s">
        <v>116</v>
      </c>
      <c r="X17" s="34" t="s">
        <v>322</v>
      </c>
      <c r="Y17" s="3"/>
      <c r="Z17" s="3" t="s">
        <v>274</v>
      </c>
      <c r="AA17" s="1" t="s">
        <v>7</v>
      </c>
    </row>
    <row r="18" spans="3:27" ht="1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4" t="s">
        <v>322</v>
      </c>
      <c r="K18" s="1">
        <v>250</v>
      </c>
      <c r="L18" s="1">
        <v>250</v>
      </c>
      <c r="M18" s="1">
        <v>6.25E-2</v>
      </c>
      <c r="N18" s="1" t="s">
        <v>16</v>
      </c>
      <c r="O18" s="1" t="s">
        <v>7</v>
      </c>
      <c r="P18" s="3" t="s">
        <v>337</v>
      </c>
      <c r="Q18" s="3" t="s">
        <v>116</v>
      </c>
      <c r="R18" s="34" t="s">
        <v>322</v>
      </c>
      <c r="S18" s="3">
        <f>3.14*((D16+25)/2/1000)^2</f>
        <v>2.933143865E-2</v>
      </c>
      <c r="T18" s="3" t="s">
        <v>274</v>
      </c>
      <c r="U18" s="1" t="s">
        <v>7</v>
      </c>
      <c r="V18" s="3" t="s">
        <v>338</v>
      </c>
      <c r="W18" s="3" t="s">
        <v>116</v>
      </c>
      <c r="X18" s="34" t="s">
        <v>322</v>
      </c>
      <c r="Y18" s="3"/>
      <c r="Z18" s="3" t="s">
        <v>274</v>
      </c>
      <c r="AA18" s="1" t="s">
        <v>7</v>
      </c>
    </row>
    <row r="19" spans="3:27" ht="1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4" t="s">
        <v>322</v>
      </c>
      <c r="K19" s="1">
        <v>250</v>
      </c>
      <c r="L19" s="1">
        <v>250</v>
      </c>
      <c r="M19" s="1">
        <v>6.25E-2</v>
      </c>
      <c r="N19" s="1" t="s">
        <v>16</v>
      </c>
      <c r="O19" s="1" t="s">
        <v>7</v>
      </c>
      <c r="P19" s="3" t="s">
        <v>337</v>
      </c>
      <c r="Q19" s="3" t="s">
        <v>116</v>
      </c>
      <c r="R19" s="34" t="s">
        <v>322</v>
      </c>
      <c r="S19" s="3">
        <f>3.14*((D16+25)/2/1000)^2</f>
        <v>2.933143865E-2</v>
      </c>
      <c r="T19" s="3" t="s">
        <v>274</v>
      </c>
      <c r="U19" s="1" t="s">
        <v>7</v>
      </c>
      <c r="V19" s="3" t="s">
        <v>338</v>
      </c>
      <c r="W19" s="3" t="s">
        <v>116</v>
      </c>
      <c r="X19" s="34" t="s">
        <v>322</v>
      </c>
      <c r="Y19" s="3"/>
      <c r="Z19" s="3" t="s">
        <v>274</v>
      </c>
      <c r="AA19" s="1" t="s">
        <v>7</v>
      </c>
    </row>
    <row r="20" spans="3:27" ht="1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4" t="s">
        <v>322</v>
      </c>
      <c r="K20" s="1">
        <v>300</v>
      </c>
      <c r="L20" s="1">
        <v>300</v>
      </c>
      <c r="M20" s="1">
        <v>0.09</v>
      </c>
      <c r="N20" s="1" t="s">
        <v>16</v>
      </c>
      <c r="O20" s="1" t="s">
        <v>7</v>
      </c>
      <c r="P20" s="3" t="s">
        <v>337</v>
      </c>
      <c r="Q20" s="3" t="s">
        <v>116</v>
      </c>
      <c r="R20" s="34" t="s">
        <v>322</v>
      </c>
      <c r="S20" s="3">
        <f>3.14*((D17+25)/2/1000)^2</f>
        <v>4.6774075849999999E-2</v>
      </c>
      <c r="T20" s="3" t="s">
        <v>274</v>
      </c>
      <c r="U20" s="1" t="s">
        <v>7</v>
      </c>
      <c r="V20" s="3" t="s">
        <v>338</v>
      </c>
      <c r="W20" s="3" t="s">
        <v>116</v>
      </c>
      <c r="X20" s="34" t="s">
        <v>322</v>
      </c>
      <c r="Y20" s="3"/>
      <c r="Z20" s="3" t="s">
        <v>274</v>
      </c>
      <c r="AA20" s="1" t="s">
        <v>7</v>
      </c>
    </row>
    <row r="21" spans="3:27" ht="1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4" t="s">
        <v>322</v>
      </c>
      <c r="K21" s="1">
        <v>300</v>
      </c>
      <c r="L21" s="1">
        <v>300</v>
      </c>
      <c r="M21" s="1">
        <v>0.09</v>
      </c>
      <c r="N21" s="1" t="s">
        <v>16</v>
      </c>
      <c r="O21" s="1" t="s">
        <v>7</v>
      </c>
      <c r="P21" s="3" t="s">
        <v>337</v>
      </c>
      <c r="Q21" s="3" t="s">
        <v>116</v>
      </c>
      <c r="R21" s="34" t="s">
        <v>322</v>
      </c>
      <c r="S21" s="3">
        <f>3.14*((D17+25)/2/1000)^2</f>
        <v>4.6774075849999999E-2</v>
      </c>
      <c r="T21" s="3" t="s">
        <v>274</v>
      </c>
      <c r="U21" s="1" t="s">
        <v>7</v>
      </c>
      <c r="V21" s="3" t="s">
        <v>338</v>
      </c>
      <c r="W21" s="3" t="s">
        <v>116</v>
      </c>
      <c r="X21" s="34" t="s">
        <v>322</v>
      </c>
      <c r="Y21" s="3"/>
      <c r="Z21" s="3" t="s">
        <v>274</v>
      </c>
      <c r="AA21" s="1" t="s">
        <v>7</v>
      </c>
    </row>
    <row r="22" spans="3:27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323</v>
      </c>
      <c r="K22" s="1">
        <v>350</v>
      </c>
      <c r="L22" s="1">
        <v>350</v>
      </c>
      <c r="M22" s="1">
        <v>0.12249999999999998</v>
      </c>
      <c r="N22" s="1" t="s">
        <v>16</v>
      </c>
      <c r="O22" s="1" t="s">
        <v>7</v>
      </c>
      <c r="P22" s="3" t="s">
        <v>337</v>
      </c>
      <c r="Q22" s="3" t="s">
        <v>116</v>
      </c>
      <c r="R22" s="36" t="s">
        <v>323</v>
      </c>
      <c r="S22" s="3">
        <f>3.14*((D18+25)/2/1000)^2</f>
        <v>6.9711140000000005E-2</v>
      </c>
      <c r="T22" s="3" t="s">
        <v>274</v>
      </c>
      <c r="U22" s="1" t="s">
        <v>7</v>
      </c>
      <c r="V22" s="3" t="s">
        <v>338</v>
      </c>
      <c r="W22" s="3" t="s">
        <v>116</v>
      </c>
      <c r="X22" s="36" t="s">
        <v>323</v>
      </c>
      <c r="Y22" s="3"/>
      <c r="Z22" s="3" t="s">
        <v>274</v>
      </c>
      <c r="AA22" s="1" t="s">
        <v>7</v>
      </c>
    </row>
    <row r="23" spans="3:27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323</v>
      </c>
      <c r="K23" s="1">
        <v>350</v>
      </c>
      <c r="L23" s="1">
        <v>350</v>
      </c>
      <c r="M23" s="1">
        <v>0.12249999999999998</v>
      </c>
      <c r="N23" s="1" t="s">
        <v>16</v>
      </c>
      <c r="O23" s="1" t="s">
        <v>7</v>
      </c>
      <c r="P23" s="3" t="s">
        <v>337</v>
      </c>
      <c r="Q23" s="3" t="s">
        <v>116</v>
      </c>
      <c r="R23" s="36" t="s">
        <v>323</v>
      </c>
      <c r="S23" s="3">
        <f>3.14*((D18+25)/2/1000)^2</f>
        <v>6.9711140000000005E-2</v>
      </c>
      <c r="T23" s="3" t="s">
        <v>274</v>
      </c>
      <c r="U23" s="1" t="s">
        <v>7</v>
      </c>
      <c r="V23" s="3" t="s">
        <v>338</v>
      </c>
      <c r="W23" s="3" t="s">
        <v>116</v>
      </c>
      <c r="X23" s="36" t="s">
        <v>323</v>
      </c>
      <c r="Y23" s="3"/>
      <c r="Z23" s="3" t="s">
        <v>274</v>
      </c>
      <c r="AA23" s="1" t="s">
        <v>7</v>
      </c>
    </row>
    <row r="24" spans="3:27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323</v>
      </c>
      <c r="K24" s="1">
        <v>400</v>
      </c>
      <c r="L24" s="1">
        <v>400</v>
      </c>
      <c r="M24" s="1">
        <v>0.16</v>
      </c>
      <c r="N24" s="1" t="s">
        <v>16</v>
      </c>
      <c r="O24" s="1" t="s">
        <v>7</v>
      </c>
      <c r="P24" s="3" t="s">
        <v>337</v>
      </c>
      <c r="Q24" s="3" t="s">
        <v>116</v>
      </c>
      <c r="R24" s="36" t="s">
        <v>323</v>
      </c>
      <c r="S24" s="3">
        <f>3.14*((D19+25)/2/1000)^2</f>
        <v>9.5558999849999993E-2</v>
      </c>
      <c r="T24" s="3" t="s">
        <v>274</v>
      </c>
      <c r="U24" s="1" t="s">
        <v>7</v>
      </c>
      <c r="V24" s="3" t="s">
        <v>338</v>
      </c>
      <c r="W24" s="3" t="s">
        <v>116</v>
      </c>
      <c r="X24" s="36" t="s">
        <v>323</v>
      </c>
      <c r="Y24" s="3"/>
      <c r="Z24" s="3" t="s">
        <v>274</v>
      </c>
      <c r="AA24" s="1" t="s">
        <v>7</v>
      </c>
    </row>
    <row r="25" spans="3:27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323</v>
      </c>
      <c r="K25" s="1">
        <v>400</v>
      </c>
      <c r="L25" s="1">
        <v>400</v>
      </c>
      <c r="M25" s="1">
        <v>0.16</v>
      </c>
      <c r="N25" s="1" t="s">
        <v>16</v>
      </c>
      <c r="O25" s="1" t="s">
        <v>7</v>
      </c>
      <c r="P25" s="3" t="s">
        <v>337</v>
      </c>
      <c r="Q25" s="3" t="s">
        <v>116</v>
      </c>
      <c r="R25" s="36" t="s">
        <v>323</v>
      </c>
      <c r="S25" s="3">
        <f>3.14*((D19+25)/2/1000)^2</f>
        <v>9.5558999849999993E-2</v>
      </c>
      <c r="T25" s="3" t="s">
        <v>274</v>
      </c>
      <c r="U25" s="1" t="s">
        <v>7</v>
      </c>
      <c r="V25" s="3" t="s">
        <v>338</v>
      </c>
      <c r="W25" s="3" t="s">
        <v>116</v>
      </c>
      <c r="X25" s="36" t="s">
        <v>323</v>
      </c>
      <c r="Y25" s="3"/>
      <c r="Z25" s="3" t="s">
        <v>274</v>
      </c>
      <c r="AA25" s="1" t="s">
        <v>7</v>
      </c>
    </row>
    <row r="26" spans="3:27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324</v>
      </c>
      <c r="K26" s="1">
        <v>450</v>
      </c>
      <c r="L26" s="1">
        <v>450</v>
      </c>
      <c r="M26" s="1">
        <v>0.20250000000000001</v>
      </c>
      <c r="N26" s="1" t="s">
        <v>16</v>
      </c>
      <c r="O26" s="1" t="s">
        <v>7</v>
      </c>
      <c r="P26" s="3" t="s">
        <v>337</v>
      </c>
      <c r="Q26" s="3" t="s">
        <v>116</v>
      </c>
      <c r="R26" s="36" t="s">
        <v>324</v>
      </c>
      <c r="S26" s="3">
        <f>3.14*((D20+25)/2/1000)^2</f>
        <v>0.11371224260000004</v>
      </c>
      <c r="T26" s="3" t="s">
        <v>274</v>
      </c>
      <c r="U26" s="1" t="s">
        <v>7</v>
      </c>
      <c r="V26" s="3" t="s">
        <v>338</v>
      </c>
      <c r="W26" s="3" t="s">
        <v>116</v>
      </c>
      <c r="X26" s="36" t="s">
        <v>324</v>
      </c>
      <c r="Y26" s="3"/>
      <c r="Z26" s="3" t="s">
        <v>274</v>
      </c>
      <c r="AA26" s="1" t="s">
        <v>7</v>
      </c>
    </row>
    <row r="27" spans="3:27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324</v>
      </c>
      <c r="K27" s="1">
        <v>450</v>
      </c>
      <c r="L27" s="1">
        <v>450</v>
      </c>
      <c r="M27" s="1">
        <v>0.20250000000000001</v>
      </c>
      <c r="N27" s="1" t="s">
        <v>16</v>
      </c>
      <c r="O27" s="1" t="s">
        <v>7</v>
      </c>
      <c r="P27" s="3" t="s">
        <v>337</v>
      </c>
      <c r="Q27" s="3" t="s">
        <v>116</v>
      </c>
      <c r="R27" s="36" t="s">
        <v>324</v>
      </c>
      <c r="S27" s="3">
        <f>3.14*((D20+25)/2/1000)^2</f>
        <v>0.11371224260000004</v>
      </c>
      <c r="T27" s="3" t="s">
        <v>274</v>
      </c>
      <c r="U27" s="1" t="s">
        <v>7</v>
      </c>
      <c r="V27" s="3" t="s">
        <v>338</v>
      </c>
      <c r="W27" s="3" t="s">
        <v>116</v>
      </c>
      <c r="X27" s="36" t="s">
        <v>324</v>
      </c>
      <c r="Y27" s="3"/>
      <c r="Z27" s="3" t="s">
        <v>274</v>
      </c>
      <c r="AA27" s="1" t="s">
        <v>7</v>
      </c>
    </row>
    <row r="28" spans="3:27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324</v>
      </c>
      <c r="K28" s="1">
        <v>500</v>
      </c>
      <c r="L28" s="1">
        <v>500</v>
      </c>
      <c r="M28" s="1">
        <v>0.25</v>
      </c>
      <c r="N28" s="1" t="s">
        <v>16</v>
      </c>
      <c r="O28" s="1" t="s">
        <v>7</v>
      </c>
      <c r="P28" s="3" t="s">
        <v>337</v>
      </c>
      <c r="Q28" s="3" t="s">
        <v>116</v>
      </c>
      <c r="R28" s="36" t="s">
        <v>324</v>
      </c>
      <c r="S28" s="3">
        <f>3.14*((D21+25)/2/1000)^2</f>
        <v>0.14609317859999998</v>
      </c>
      <c r="T28" s="3" t="s">
        <v>274</v>
      </c>
      <c r="U28" s="1" t="s">
        <v>7</v>
      </c>
      <c r="V28" s="3" t="s">
        <v>338</v>
      </c>
      <c r="W28" s="3" t="s">
        <v>116</v>
      </c>
      <c r="X28" s="36" t="s">
        <v>324</v>
      </c>
      <c r="Y28" s="3"/>
      <c r="Z28" s="3" t="s">
        <v>274</v>
      </c>
      <c r="AA28" s="1" t="s">
        <v>7</v>
      </c>
    </row>
    <row r="29" spans="3:27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324</v>
      </c>
      <c r="K29" s="1">
        <v>500</v>
      </c>
      <c r="L29" s="1">
        <v>500</v>
      </c>
      <c r="M29" s="1">
        <v>0.25</v>
      </c>
      <c r="N29" s="1" t="s">
        <v>16</v>
      </c>
      <c r="O29" s="1" t="s">
        <v>7</v>
      </c>
      <c r="P29" s="3" t="s">
        <v>337</v>
      </c>
      <c r="Q29" s="3" t="s">
        <v>116</v>
      </c>
      <c r="R29" s="36" t="s">
        <v>324</v>
      </c>
      <c r="S29" s="3">
        <f>3.14*((D21+25)/2/1000)^2</f>
        <v>0.14609317859999998</v>
      </c>
      <c r="T29" s="3" t="s">
        <v>274</v>
      </c>
      <c r="U29" s="1" t="s">
        <v>7</v>
      </c>
      <c r="V29" s="3" t="s">
        <v>338</v>
      </c>
      <c r="W29" s="3" t="s">
        <v>116</v>
      </c>
      <c r="X29" s="36" t="s">
        <v>324</v>
      </c>
      <c r="Y29" s="3"/>
      <c r="Z29" s="3" t="s">
        <v>274</v>
      </c>
      <c r="AA29" s="1" t="s">
        <v>7</v>
      </c>
    </row>
    <row r="30" spans="3:27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324</v>
      </c>
      <c r="K30" s="1">
        <v>550</v>
      </c>
      <c r="L30" s="1">
        <v>550</v>
      </c>
      <c r="M30" s="1">
        <v>0.30249999999999999</v>
      </c>
      <c r="N30" s="1" t="s">
        <v>16</v>
      </c>
      <c r="O30" s="1" t="s">
        <v>7</v>
      </c>
      <c r="P30" s="3" t="s">
        <v>337</v>
      </c>
      <c r="Q30" s="3" t="s">
        <v>116</v>
      </c>
      <c r="R30" s="36" t="s">
        <v>324</v>
      </c>
      <c r="S30" s="3">
        <f>3.14*((D22+25)/2/1000)^2</f>
        <v>0.18237434</v>
      </c>
      <c r="T30" s="3" t="s">
        <v>274</v>
      </c>
      <c r="U30" s="1" t="s">
        <v>7</v>
      </c>
      <c r="V30" s="3" t="s">
        <v>338</v>
      </c>
      <c r="W30" s="3" t="s">
        <v>116</v>
      </c>
      <c r="X30" s="36" t="s">
        <v>324</v>
      </c>
      <c r="Y30" s="3"/>
      <c r="Z30" s="3" t="s">
        <v>274</v>
      </c>
      <c r="AA30" s="1" t="s">
        <v>7</v>
      </c>
    </row>
    <row r="31" spans="3:27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324</v>
      </c>
      <c r="K31" s="1">
        <v>550</v>
      </c>
      <c r="L31" s="1">
        <v>550</v>
      </c>
      <c r="M31" s="1">
        <v>0.30249999999999999</v>
      </c>
      <c r="N31" s="1" t="s">
        <v>16</v>
      </c>
      <c r="O31" s="1" t="s">
        <v>7</v>
      </c>
      <c r="P31" s="3" t="s">
        <v>337</v>
      </c>
      <c r="Q31" s="3" t="s">
        <v>116</v>
      </c>
      <c r="R31" s="36" t="s">
        <v>324</v>
      </c>
      <c r="S31" s="3">
        <f>3.14*((D22+25)/2/1000)^2</f>
        <v>0.18237434</v>
      </c>
      <c r="T31" s="3" t="s">
        <v>274</v>
      </c>
      <c r="U31" s="1" t="s">
        <v>7</v>
      </c>
      <c r="V31" s="3" t="s">
        <v>338</v>
      </c>
      <c r="W31" s="3" t="s">
        <v>116</v>
      </c>
      <c r="X31" s="36" t="s">
        <v>324</v>
      </c>
      <c r="Y31" s="3"/>
      <c r="Z31" s="3" t="s">
        <v>274</v>
      </c>
      <c r="AA31" s="1" t="s">
        <v>7</v>
      </c>
    </row>
    <row r="32" spans="3:27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325</v>
      </c>
      <c r="K32" s="1">
        <v>600</v>
      </c>
      <c r="L32" s="1">
        <v>600</v>
      </c>
      <c r="M32" s="1">
        <v>0.36</v>
      </c>
      <c r="N32" s="1" t="s">
        <v>16</v>
      </c>
      <c r="O32" s="1" t="s">
        <v>7</v>
      </c>
      <c r="P32" s="3" t="s">
        <v>337</v>
      </c>
      <c r="Q32" s="3" t="s">
        <v>116</v>
      </c>
      <c r="R32" s="36" t="s">
        <v>325</v>
      </c>
      <c r="S32" s="3">
        <f>3.14*((D23+25)/2/1000)^2</f>
        <v>0.22300986500000003</v>
      </c>
      <c r="T32" s="3" t="s">
        <v>274</v>
      </c>
      <c r="U32" s="1" t="s">
        <v>7</v>
      </c>
      <c r="V32" s="3" t="s">
        <v>338</v>
      </c>
      <c r="W32" s="3" t="s">
        <v>116</v>
      </c>
      <c r="X32" s="36" t="s">
        <v>325</v>
      </c>
      <c r="Y32" s="3"/>
      <c r="Z32" s="3" t="s">
        <v>274</v>
      </c>
      <c r="AA32" s="1" t="s">
        <v>7</v>
      </c>
    </row>
    <row r="33" spans="3:27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325</v>
      </c>
      <c r="K33" s="1">
        <v>600</v>
      </c>
      <c r="L33" s="1">
        <v>600</v>
      </c>
      <c r="M33" s="1">
        <v>0.36</v>
      </c>
      <c r="N33" s="1" t="s">
        <v>16</v>
      </c>
      <c r="O33" s="1" t="s">
        <v>7</v>
      </c>
      <c r="P33" s="3" t="s">
        <v>337</v>
      </c>
      <c r="Q33" s="3" t="s">
        <v>116</v>
      </c>
      <c r="R33" s="36" t="s">
        <v>325</v>
      </c>
      <c r="S33" s="3">
        <f>3.14*((D23+25)/2/1000)^2</f>
        <v>0.22300986500000003</v>
      </c>
      <c r="T33" s="3" t="s">
        <v>274</v>
      </c>
      <c r="U33" s="1" t="s">
        <v>7</v>
      </c>
      <c r="V33" s="3" t="s">
        <v>338</v>
      </c>
      <c r="W33" s="3" t="s">
        <v>116</v>
      </c>
      <c r="X33" s="36" t="s">
        <v>325</v>
      </c>
      <c r="Y33" s="3"/>
      <c r="Z33" s="3" t="s">
        <v>274</v>
      </c>
      <c r="AA33" s="1" t="s">
        <v>7</v>
      </c>
    </row>
    <row r="34" spans="3:27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325</v>
      </c>
      <c r="K34" s="1">
        <v>700</v>
      </c>
      <c r="L34" s="1">
        <v>700</v>
      </c>
      <c r="M34" s="1">
        <v>0.48999999999999994</v>
      </c>
      <c r="N34" s="1" t="s">
        <v>16</v>
      </c>
      <c r="O34" s="1" t="s">
        <v>7</v>
      </c>
      <c r="P34" s="3" t="s">
        <v>337</v>
      </c>
      <c r="Q34" s="3" t="s">
        <v>116</v>
      </c>
      <c r="R34" s="36" t="s">
        <v>325</v>
      </c>
      <c r="S34" s="3">
        <f>3.14*((D25+25)/2/1000)^2</f>
        <v>0.31653162500000004</v>
      </c>
      <c r="T34" s="3" t="s">
        <v>274</v>
      </c>
      <c r="U34" s="1" t="s">
        <v>7</v>
      </c>
      <c r="V34" s="3" t="s">
        <v>338</v>
      </c>
      <c r="W34" s="3" t="s">
        <v>116</v>
      </c>
      <c r="X34" s="36" t="s">
        <v>325</v>
      </c>
      <c r="Y34" s="3"/>
      <c r="Z34" s="3" t="s">
        <v>274</v>
      </c>
      <c r="AA34" s="1" t="s">
        <v>7</v>
      </c>
    </row>
    <row r="35" spans="3:27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325</v>
      </c>
      <c r="K35" s="1">
        <v>700</v>
      </c>
      <c r="L35" s="1">
        <v>700</v>
      </c>
      <c r="M35" s="1">
        <v>0.48999999999999994</v>
      </c>
      <c r="N35" s="1" t="s">
        <v>16</v>
      </c>
      <c r="O35" s="1" t="s">
        <v>7</v>
      </c>
      <c r="P35" s="3" t="s">
        <v>337</v>
      </c>
      <c r="Q35" s="3" t="s">
        <v>116</v>
      </c>
      <c r="R35" s="36" t="s">
        <v>325</v>
      </c>
      <c r="S35" s="3">
        <f>3.14*((D25+25)/2/1000)^2</f>
        <v>0.31653162500000004</v>
      </c>
      <c r="T35" s="3" t="s">
        <v>274</v>
      </c>
      <c r="U35" s="1" t="s">
        <v>7</v>
      </c>
      <c r="V35" s="3" t="s">
        <v>338</v>
      </c>
      <c r="W35" s="3" t="s">
        <v>116</v>
      </c>
      <c r="X35" s="36" t="s">
        <v>325</v>
      </c>
      <c r="Y35" s="3"/>
      <c r="Z35" s="3" t="s">
        <v>274</v>
      </c>
      <c r="AA35" s="1" t="s">
        <v>7</v>
      </c>
    </row>
    <row r="36" spans="3:27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325</v>
      </c>
      <c r="K36" s="1">
        <v>700</v>
      </c>
      <c r="L36" s="1">
        <v>700</v>
      </c>
      <c r="M36" s="1">
        <v>0.48999999999999994</v>
      </c>
      <c r="N36" s="1" t="s">
        <v>16</v>
      </c>
      <c r="O36" s="1" t="s">
        <v>7</v>
      </c>
      <c r="P36" s="3" t="s">
        <v>337</v>
      </c>
      <c r="Q36" s="3" t="s">
        <v>116</v>
      </c>
      <c r="R36" s="36" t="s">
        <v>325</v>
      </c>
      <c r="S36" s="3">
        <f>3.14*((D25+25)/2/1000)^2</f>
        <v>0.31653162500000004</v>
      </c>
      <c r="T36" s="3" t="s">
        <v>274</v>
      </c>
      <c r="U36" s="1" t="s">
        <v>7</v>
      </c>
      <c r="V36" s="3" t="s">
        <v>338</v>
      </c>
      <c r="W36" s="3" t="s">
        <v>116</v>
      </c>
      <c r="X36" s="36" t="s">
        <v>325</v>
      </c>
      <c r="Y36" s="3"/>
      <c r="Z36" s="3" t="s">
        <v>274</v>
      </c>
      <c r="AA36" s="1" t="s">
        <v>7</v>
      </c>
    </row>
    <row r="37" spans="3:27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325</v>
      </c>
      <c r="K37" s="1">
        <v>700</v>
      </c>
      <c r="L37" s="1">
        <v>700</v>
      </c>
      <c r="M37" s="1">
        <v>0.49</v>
      </c>
      <c r="N37" s="1" t="s">
        <v>16</v>
      </c>
      <c r="O37" s="1" t="s">
        <v>7</v>
      </c>
      <c r="P37" s="3" t="s">
        <v>337</v>
      </c>
      <c r="Q37" s="3" t="s">
        <v>116</v>
      </c>
      <c r="R37" s="36" t="s">
        <v>325</v>
      </c>
      <c r="S37" s="3">
        <f>3.14*((D26+25)/2/1000)^2</f>
        <v>0.36834162500000006</v>
      </c>
      <c r="T37" s="3" t="s">
        <v>274</v>
      </c>
      <c r="U37" s="1" t="s">
        <v>7</v>
      </c>
      <c r="V37" s="3" t="s">
        <v>338</v>
      </c>
      <c r="W37" s="3" t="s">
        <v>116</v>
      </c>
      <c r="X37" s="36" t="s">
        <v>325</v>
      </c>
      <c r="Y37" s="3"/>
      <c r="Z37" s="3" t="s">
        <v>274</v>
      </c>
      <c r="AA37" s="1" t="s">
        <v>7</v>
      </c>
    </row>
  </sheetData>
  <sheetProtection algorithmName="SHA-512" hashValue="7xqOcddeC1TKaJA1yGgxJSh26nCkf6GjbSatCLMs1ld4QGUf0JCJv+TxNDXnSOIwdqZ6ypcWEmvyjhccQN8n4g==" saltValue="U2ByoepVVtGD6tEXhn8Z6w==" spinCount="100000" sheet="1" objects="1" scenarios="1"/>
  <mergeCells count="5">
    <mergeCell ref="AC1:AD1"/>
    <mergeCell ref="C1:G1"/>
    <mergeCell ref="I1:O1"/>
    <mergeCell ref="Q1:U1"/>
    <mergeCell ref="W1:AA1"/>
  </mergeCells>
  <phoneticPr fontId="6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CC5B-B988-4EE0-8C23-E361F6D09E66}">
  <sheetPr codeName="Sheet90"/>
  <dimension ref="A1:Y100"/>
  <sheetViews>
    <sheetView topLeftCell="C1" workbookViewId="0">
      <selection activeCell="O34" sqref="O33:O34"/>
    </sheetView>
  </sheetViews>
  <sheetFormatPr defaultRowHeight="14" x14ac:dyDescent="0.25"/>
  <cols>
    <col min="1" max="1" width="16.90625" style="23" bestFit="1" customWidth="1"/>
    <col min="2" max="2" width="36.08984375" style="35" bestFit="1" customWidth="1"/>
    <col min="3" max="4" width="5.26953125" bestFit="1" customWidth="1"/>
    <col min="5" max="6" width="12.453125" bestFit="1" customWidth="1"/>
    <col min="7" max="7" width="9.26953125" bestFit="1" customWidth="1"/>
    <col min="8" max="9" width="5.26953125" bestFit="1" customWidth="1"/>
    <col min="10" max="10" width="9.26953125" bestFit="1" customWidth="1"/>
    <col min="11" max="11" width="7.26953125" bestFit="1" customWidth="1"/>
    <col min="12" max="12" width="14.6328125" bestFit="1" customWidth="1"/>
    <col min="13" max="13" width="20" bestFit="1" customWidth="1"/>
    <col min="14" max="14" width="15.7265625" bestFit="1" customWidth="1"/>
    <col min="15" max="15" width="5.26953125" bestFit="1" customWidth="1"/>
    <col min="16" max="16" width="7.26953125" bestFit="1" customWidth="1"/>
    <col min="17" max="17" width="5.26953125" bestFit="1" customWidth="1"/>
    <col min="18" max="18" width="6.26953125" bestFit="1" customWidth="1"/>
    <col min="19" max="19" width="5.26953125" bestFit="1" customWidth="1"/>
    <col min="20" max="20" width="11.36328125" bestFit="1" customWidth="1"/>
    <col min="21" max="21" width="6.26953125" bestFit="1" customWidth="1"/>
    <col min="22" max="22" width="7.26953125" bestFit="1" customWidth="1"/>
    <col min="23" max="23" width="5.26953125" bestFit="1" customWidth="1"/>
    <col min="24" max="24" width="6.26953125" bestFit="1" customWidth="1"/>
    <col min="25" max="25" width="5.26953125" bestFit="1" customWidth="1"/>
  </cols>
  <sheetData>
    <row r="1" spans="1:25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166</v>
      </c>
      <c r="J1" s="18" t="s">
        <v>331</v>
      </c>
      <c r="K1" s="18" t="s">
        <v>375</v>
      </c>
      <c r="L1" s="18" t="s">
        <v>341</v>
      </c>
      <c r="M1" s="18" t="s">
        <v>332</v>
      </c>
      <c r="N1" s="18" t="s">
        <v>48</v>
      </c>
      <c r="O1" s="18" t="s">
        <v>82</v>
      </c>
      <c r="P1" s="19" t="s">
        <v>79</v>
      </c>
      <c r="Q1" s="18" t="s">
        <v>3</v>
      </c>
      <c r="R1" s="18" t="s">
        <v>160</v>
      </c>
      <c r="S1" s="18" t="s">
        <v>5</v>
      </c>
      <c r="T1" s="18" t="s">
        <v>48</v>
      </c>
      <c r="U1" s="18" t="s">
        <v>82</v>
      </c>
      <c r="V1" s="19" t="s">
        <v>79</v>
      </c>
      <c r="W1" s="18" t="s">
        <v>3</v>
      </c>
      <c r="X1" s="18" t="s">
        <v>160</v>
      </c>
      <c r="Y1" s="18" t="s">
        <v>5</v>
      </c>
    </row>
    <row r="2" spans="1:25" x14ac:dyDescent="0.25">
      <c r="A2" s="22">
        <v>41</v>
      </c>
      <c r="B2" s="3" t="s">
        <v>1076</v>
      </c>
      <c r="C2" s="3">
        <v>2</v>
      </c>
      <c r="D2" s="3" t="s">
        <v>573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C2</v>
      </c>
      <c r="H2" s="18">
        <f>VALUE(TRIM(MID(SUBSTITUTE($B2,"-",REPT(" ",99)),COLUMN(E2)*99-98,99)))</f>
        <v>500</v>
      </c>
      <c r="I2" s="18">
        <f>VALUE(TRIM(MID(SUBSTITUTE($B2,"-",REPT(" ",99)),COLUMN(F2)*99-98,99)))</f>
        <v>600</v>
      </c>
      <c r="J2" s="18" t="str">
        <f>(TRIM(MID(SUBSTITUTE($B2,"-",REPT(" ",99)),COLUMN(G2)*99-98,99)))</f>
        <v>A</v>
      </c>
      <c r="K2" s="18" t="str">
        <f>(TRIM(MID(SUBSTITUTE($B2,"-",REPT(" ",99)),COLUMN(H2)*99-98,99)))</f>
        <v>90°</v>
      </c>
      <c r="L2" s="18" t="str">
        <f>(TRIM(MID(SUBSTITUTE($B2,"-",REPT(" ",99)),COLUMN(I2)*99-98,99)))</f>
        <v>6</v>
      </c>
      <c r="M2" s="18" t="str">
        <f>(TRIM(MID(SUBSTITUTE($B2,"-",REPT(" ",99)),COLUMN(J2)*99-98,99)))</f>
        <v>F</v>
      </c>
      <c r="N2" s="18" t="str">
        <f>VLOOKUP(F2,F12数据库!C:AA,3,0)</f>
        <v>结构用无缝钢管</v>
      </c>
      <c r="O2" s="18" t="str">
        <f>"DN"&amp;F2</f>
        <v>DN50</v>
      </c>
      <c r="P2" s="19">
        <f>(H2/1000)*C2*2</f>
        <v>2</v>
      </c>
      <c r="Q2" s="18" t="str">
        <f>VLOOKUP(F2,F11数据库!C:AA,4,0)</f>
        <v>m</v>
      </c>
      <c r="R2" s="18">
        <f>VLOOKUP(G2,F12数据库!AC:AD,2,0)</f>
        <v>20</v>
      </c>
      <c r="S2" s="18"/>
      <c r="T2" s="18" t="str" cm="1">
        <f t="array" ref="T2">_xlfn.IFS(J2="A",VLOOKUP(F2,F12数据库!C:AA,7,0),J2="B",VLOOKUP(F2,F12数据库!C:AA,15,0),J2="C",VLOOKUP(F2,F12数据库!C:AA,21,0))</f>
        <v>钢板</v>
      </c>
      <c r="U2" s="18" t="str" cm="1">
        <f t="array" ref="U2">_xlfn.IFS(J2="A",VLOOKUP(F2,F12数据库!C:AA,8,0),J2="B",VLOOKUP(F2,F12数据库!C:AA,16,0),J2="C",VLOOKUP(F2,F12数据库!C:AA,22,0))</f>
        <v>δ=10</v>
      </c>
      <c r="V2" s="19" cm="1">
        <f t="array" ref="V2">_xlfn.IFS(J2="A",VLOOKUP(F2,F12数据库!C:AA,11,0),J2="B",VLOOKUP(F2,F12数据库!C:AA,17,0),J2="C",VLOOKUP(F2,F12数据库!C:AA,23,0))*C2*2</f>
        <v>0.16</v>
      </c>
      <c r="W2" s="18" t="str" cm="1">
        <f t="array" ref="W2">_xlfn.IFS(J2="A",VLOOKUP(F2,F12数据库!C:AA,12,0),J2="B",VLOOKUP(F2,F12数据库!C:AA,18,0),J2="C",VLOOKUP(F2,F12数据库!C:AA,24,0))</f>
        <v>m²</v>
      </c>
      <c r="X2" s="18" t="str" cm="1">
        <f t="array" ref="X2">_xlfn.IFS(J2="A",VLOOKUP(F2,F12数据库!C:AA,13,0),J2="B",VLOOKUP(F2,F12数据库!C:AA,19,0),J2="C",VLOOKUP(F2,F12数据库!C:AA,25,0))</f>
        <v>Q235B</v>
      </c>
      <c r="Y2" s="18"/>
    </row>
    <row r="3" spans="1:25" x14ac:dyDescent="0.25">
      <c r="A3" s="22"/>
      <c r="B3" s="3"/>
      <c r="C3" s="3"/>
      <c r="D3" s="3"/>
      <c r="E3" s="18" t="e">
        <f t="shared" ref="E3:F11" si="0">VALUE(TRIM(MID(SUBSTITUTE($B3,"-",REPT(" ",99)),COLUMN(B3)*99-98,99)))</f>
        <v>#VALUE!</v>
      </c>
      <c r="F3" s="18" t="e">
        <f t="shared" si="0"/>
        <v>#VALUE!</v>
      </c>
      <c r="G3" s="18" t="str">
        <f t="shared" ref="G3:G11" si="1">TRIM(MID(SUBSTITUTE($B3,"-",REPT(" ",99)),COLUMN(D3)*99-98,99))</f>
        <v/>
      </c>
      <c r="H3" s="18" t="e">
        <f t="shared" ref="H3:I11" si="2">VALUE(TRIM(MID(SUBSTITUTE($B3,"-",REPT(" ",99)),COLUMN(E3)*99-98,99)))</f>
        <v>#VALUE!</v>
      </c>
      <c r="I3" s="18" t="e">
        <f t="shared" si="2"/>
        <v>#VALUE!</v>
      </c>
      <c r="J3" s="18" t="str">
        <f t="shared" ref="J3:M11" si="3">(TRIM(MID(SUBSTITUTE($B3,"-",REPT(" ",99)),COLUMN(G3)*99-98,99)))</f>
        <v/>
      </c>
      <c r="K3" s="18" t="str">
        <f t="shared" si="3"/>
        <v/>
      </c>
      <c r="L3" s="18" t="str">
        <f t="shared" si="3"/>
        <v/>
      </c>
      <c r="M3" s="18" t="str">
        <f t="shared" si="3"/>
        <v/>
      </c>
      <c r="N3" s="18" t="e">
        <f>VLOOKUP(F3,F12数据库!C:AA,3,0)</f>
        <v>#VALUE!</v>
      </c>
      <c r="O3" s="18" t="e">
        <f t="shared" ref="O3:O11" si="4">"DN"&amp;F3</f>
        <v>#VALUE!</v>
      </c>
      <c r="P3" s="19" t="e">
        <f t="shared" ref="P3:P11" si="5">(H3/1000)*C3*2</f>
        <v>#VALUE!</v>
      </c>
      <c r="Q3" s="18" t="e">
        <f>VLOOKUP(F3,F11数据库!C:AA,4,0)</f>
        <v>#VALUE!</v>
      </c>
      <c r="R3" s="18" t="e">
        <f>VLOOKUP(G3,F12数据库!AC:AD,2,0)</f>
        <v>#N/A</v>
      </c>
      <c r="S3" s="18"/>
      <c r="T3" s="18" t="e" cm="1">
        <f t="array" ref="T3">_xlfn.IFS(J3="A",VLOOKUP(F3,F12数据库!C:AA,7,0),J3="B",VLOOKUP(F3,F12数据库!C:AA,15,0),J3="C",VLOOKUP(F3,F12数据库!C:AA,21,0))</f>
        <v>#N/A</v>
      </c>
      <c r="U3" s="18" t="e" cm="1">
        <f t="array" ref="U3">_xlfn.IFS(J3="A",VLOOKUP(F3,F12数据库!C:AA,8,0),J3="B",VLOOKUP(F3,F12数据库!C:AA,16,0),J3="C",VLOOKUP(F3,F12数据库!C:AA,22,0))</f>
        <v>#N/A</v>
      </c>
      <c r="V3" s="19" t="e" cm="1">
        <f t="array" ref="V3">_xlfn.IFS(J3="A",VLOOKUP(F3,F12数据库!C:AA,11,0),J3="B",VLOOKUP(F3,F12数据库!C:AA,17,0),J3="C",VLOOKUP(F3,F12数据库!C:AA,23,0))*C3*2</f>
        <v>#N/A</v>
      </c>
      <c r="W3" s="18" t="e" cm="1">
        <f t="array" ref="W3">_xlfn.IFS(J3="A",VLOOKUP(F3,F12数据库!C:AA,12,0),J3="B",VLOOKUP(F3,F12数据库!C:AA,18,0),J3="C",VLOOKUP(F3,F12数据库!C:AA,24,0))</f>
        <v>#N/A</v>
      </c>
      <c r="X3" s="18" t="e" cm="1">
        <f t="array" ref="X3">_xlfn.IFS(J3="A",VLOOKUP(F3,F12数据库!C:AA,13,0),J3="B",VLOOKUP(F3,F12数据库!C:AA,19,0),J3="C",VLOOKUP(F3,F12数据库!C:AA,25,0))</f>
        <v>#N/A</v>
      </c>
      <c r="Y3" s="18"/>
    </row>
    <row r="4" spans="1:25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e">
        <f t="shared" si="2"/>
        <v>#VALUE!</v>
      </c>
      <c r="I4" s="18" t="e">
        <f t="shared" si="2"/>
        <v>#VALUE!</v>
      </c>
      <c r="J4" s="18" t="str">
        <f t="shared" si="3"/>
        <v/>
      </c>
      <c r="K4" s="18" t="str">
        <f t="shared" si="3"/>
        <v/>
      </c>
      <c r="L4" s="18" t="str">
        <f t="shared" si="3"/>
        <v/>
      </c>
      <c r="M4" s="18" t="str">
        <f t="shared" si="3"/>
        <v/>
      </c>
      <c r="N4" s="18" t="e">
        <f>VLOOKUP(F4,F12数据库!C:AA,3,0)</f>
        <v>#VALUE!</v>
      </c>
      <c r="O4" s="18" t="e">
        <f t="shared" si="4"/>
        <v>#VALUE!</v>
      </c>
      <c r="P4" s="19" t="e">
        <f t="shared" si="5"/>
        <v>#VALUE!</v>
      </c>
      <c r="Q4" s="18" t="e">
        <f>VLOOKUP(F4,F11数据库!C:AA,4,0)</f>
        <v>#VALUE!</v>
      </c>
      <c r="R4" s="18" t="e">
        <f>VLOOKUP(G4,F12数据库!AC:AD,2,0)</f>
        <v>#N/A</v>
      </c>
      <c r="S4" s="18"/>
      <c r="T4" s="18" t="e" cm="1">
        <f t="array" ref="T4">_xlfn.IFS(J4="A",VLOOKUP(F4,F12数据库!C:AA,7,0),J4="B",VLOOKUP(F4,F12数据库!C:AA,15,0),J4="C",VLOOKUP(F4,F12数据库!C:AA,21,0))</f>
        <v>#N/A</v>
      </c>
      <c r="U4" s="18" t="e" cm="1">
        <f t="array" ref="U4">_xlfn.IFS(J4="A",VLOOKUP(F4,F12数据库!C:AA,8,0),J4="B",VLOOKUP(F4,F12数据库!C:AA,16,0),J4="C",VLOOKUP(F4,F12数据库!C:AA,22,0))</f>
        <v>#N/A</v>
      </c>
      <c r="V4" s="19" t="e" cm="1">
        <f t="array" ref="V4">_xlfn.IFS(J4="A",VLOOKUP(F4,F12数据库!C:AA,11,0),J4="B",VLOOKUP(F4,F12数据库!C:AA,17,0),J4="C",VLOOKUP(F4,F12数据库!C:AA,23,0))*C4*2</f>
        <v>#N/A</v>
      </c>
      <c r="W4" s="18" t="e" cm="1">
        <f t="array" ref="W4">_xlfn.IFS(J4="A",VLOOKUP(F4,F12数据库!C:AA,12,0),J4="B",VLOOKUP(F4,F12数据库!C:AA,18,0),J4="C",VLOOKUP(F4,F12数据库!C:AA,24,0))</f>
        <v>#N/A</v>
      </c>
      <c r="X4" s="18" t="e" cm="1">
        <f t="array" ref="X4">_xlfn.IFS(J4="A",VLOOKUP(F4,F12数据库!C:AA,13,0),J4="B",VLOOKUP(F4,F12数据库!C:AA,19,0),J4="C",VLOOKUP(F4,F12数据库!C:AA,25,0))</f>
        <v>#N/A</v>
      </c>
      <c r="Y4" s="18"/>
    </row>
    <row r="5" spans="1:25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e">
        <f t="shared" si="2"/>
        <v>#VALUE!</v>
      </c>
      <c r="I5" s="18" t="e">
        <f t="shared" si="2"/>
        <v>#VALUE!</v>
      </c>
      <c r="J5" s="18" t="str">
        <f t="shared" si="3"/>
        <v/>
      </c>
      <c r="K5" s="18" t="str">
        <f t="shared" si="3"/>
        <v/>
      </c>
      <c r="L5" s="18" t="str">
        <f t="shared" si="3"/>
        <v/>
      </c>
      <c r="M5" s="18" t="str">
        <f t="shared" si="3"/>
        <v/>
      </c>
      <c r="N5" s="18" t="e">
        <f>VLOOKUP(F5,F12数据库!C:AA,3,0)</f>
        <v>#VALUE!</v>
      </c>
      <c r="O5" s="18" t="e">
        <f t="shared" si="4"/>
        <v>#VALUE!</v>
      </c>
      <c r="P5" s="19" t="e">
        <f t="shared" si="5"/>
        <v>#VALUE!</v>
      </c>
      <c r="Q5" s="18" t="e">
        <f>VLOOKUP(F5,F11数据库!C:AA,4,0)</f>
        <v>#VALUE!</v>
      </c>
      <c r="R5" s="18" t="e">
        <f>VLOOKUP(G5,F12数据库!AC:AD,2,0)</f>
        <v>#N/A</v>
      </c>
      <c r="S5" s="18"/>
      <c r="T5" s="18" t="e" cm="1">
        <f t="array" ref="T5">_xlfn.IFS(J5="A",VLOOKUP(F5,F12数据库!C:AA,7,0),J5="B",VLOOKUP(F5,F12数据库!C:AA,15,0),J5="C",VLOOKUP(F5,F12数据库!C:AA,21,0))</f>
        <v>#N/A</v>
      </c>
      <c r="U5" s="18" t="e" cm="1">
        <f t="array" ref="U5">_xlfn.IFS(J5="A",VLOOKUP(F5,F12数据库!C:AA,8,0),J5="B",VLOOKUP(F5,F12数据库!C:AA,16,0),J5="C",VLOOKUP(F5,F12数据库!C:AA,22,0))</f>
        <v>#N/A</v>
      </c>
      <c r="V5" s="19" t="e" cm="1">
        <f t="array" ref="V5">_xlfn.IFS(J5="A",VLOOKUP(F5,F12数据库!C:AA,11,0),J5="B",VLOOKUP(F5,F12数据库!C:AA,17,0),J5="C",VLOOKUP(F5,F12数据库!C:AA,23,0))*C5*2</f>
        <v>#N/A</v>
      </c>
      <c r="W5" s="18" t="e" cm="1">
        <f t="array" ref="W5">_xlfn.IFS(J5="A",VLOOKUP(F5,F12数据库!C:AA,12,0),J5="B",VLOOKUP(F5,F12数据库!C:AA,18,0),J5="C",VLOOKUP(F5,F12数据库!C:AA,24,0))</f>
        <v>#N/A</v>
      </c>
      <c r="X5" s="18" t="e" cm="1">
        <f t="array" ref="X5">_xlfn.IFS(J5="A",VLOOKUP(F5,F12数据库!C:AA,13,0),J5="B",VLOOKUP(F5,F12数据库!C:AA,19,0),J5="C",VLOOKUP(F5,F12数据库!C:AA,25,0))</f>
        <v>#N/A</v>
      </c>
      <c r="Y5" s="18"/>
    </row>
    <row r="6" spans="1:25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e">
        <f t="shared" si="2"/>
        <v>#VALUE!</v>
      </c>
      <c r="I6" s="18" t="e">
        <f t="shared" si="2"/>
        <v>#VALUE!</v>
      </c>
      <c r="J6" s="18" t="str">
        <f t="shared" si="3"/>
        <v/>
      </c>
      <c r="K6" s="18" t="str">
        <f t="shared" si="3"/>
        <v/>
      </c>
      <c r="L6" s="18" t="str">
        <f t="shared" si="3"/>
        <v/>
      </c>
      <c r="M6" s="18" t="str">
        <f t="shared" si="3"/>
        <v/>
      </c>
      <c r="N6" s="18" t="e">
        <f>VLOOKUP(F6,F12数据库!C:AA,3,0)</f>
        <v>#VALUE!</v>
      </c>
      <c r="O6" s="18" t="e">
        <f t="shared" si="4"/>
        <v>#VALUE!</v>
      </c>
      <c r="P6" s="19" t="e">
        <f t="shared" si="5"/>
        <v>#VALUE!</v>
      </c>
      <c r="Q6" s="18" t="e">
        <f>VLOOKUP(F6,F11数据库!C:AA,4,0)</f>
        <v>#VALUE!</v>
      </c>
      <c r="R6" s="18" t="e">
        <f>VLOOKUP(G6,F12数据库!AC:AD,2,0)</f>
        <v>#N/A</v>
      </c>
      <c r="S6" s="18"/>
      <c r="T6" s="18" t="e" cm="1">
        <f t="array" ref="T6">_xlfn.IFS(J6="A",VLOOKUP(F6,F12数据库!C:AA,7,0),J6="B",VLOOKUP(F6,F12数据库!C:AA,15,0),J6="C",VLOOKUP(F6,F12数据库!C:AA,21,0))</f>
        <v>#N/A</v>
      </c>
      <c r="U6" s="18" t="e" cm="1">
        <f t="array" ref="U6">_xlfn.IFS(J6="A",VLOOKUP(F6,F12数据库!C:AA,8,0),J6="B",VLOOKUP(F6,F12数据库!C:AA,16,0),J6="C",VLOOKUP(F6,F12数据库!C:AA,22,0))</f>
        <v>#N/A</v>
      </c>
      <c r="V6" s="19" t="e" cm="1">
        <f t="array" ref="V6">_xlfn.IFS(J6="A",VLOOKUP(F6,F12数据库!C:AA,11,0),J6="B",VLOOKUP(F6,F12数据库!C:AA,17,0),J6="C",VLOOKUP(F6,F12数据库!C:AA,23,0))*C6*2</f>
        <v>#N/A</v>
      </c>
      <c r="W6" s="18" t="e" cm="1">
        <f t="array" ref="W6">_xlfn.IFS(J6="A",VLOOKUP(F6,F12数据库!C:AA,12,0),J6="B",VLOOKUP(F6,F12数据库!C:AA,18,0),J6="C",VLOOKUP(F6,F12数据库!C:AA,24,0))</f>
        <v>#N/A</v>
      </c>
      <c r="X6" s="18" t="e" cm="1">
        <f t="array" ref="X6">_xlfn.IFS(J6="A",VLOOKUP(F6,F12数据库!C:AA,13,0),J6="B",VLOOKUP(F6,F12数据库!C:AA,19,0),J6="C",VLOOKUP(F6,F12数据库!C:AA,25,0))</f>
        <v>#N/A</v>
      </c>
      <c r="Y6" s="18"/>
    </row>
    <row r="7" spans="1:25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e">
        <f t="shared" si="2"/>
        <v>#VALUE!</v>
      </c>
      <c r="I7" s="18" t="e">
        <f t="shared" si="2"/>
        <v>#VALUE!</v>
      </c>
      <c r="J7" s="18" t="str">
        <f t="shared" si="3"/>
        <v/>
      </c>
      <c r="K7" s="18" t="str">
        <f t="shared" si="3"/>
        <v/>
      </c>
      <c r="L7" s="18" t="str">
        <f t="shared" si="3"/>
        <v/>
      </c>
      <c r="M7" s="18" t="str">
        <f t="shared" si="3"/>
        <v/>
      </c>
      <c r="N7" s="18" t="e">
        <f>VLOOKUP(F7,F12数据库!C:AA,3,0)</f>
        <v>#VALUE!</v>
      </c>
      <c r="O7" s="18" t="e">
        <f t="shared" si="4"/>
        <v>#VALUE!</v>
      </c>
      <c r="P7" s="19" t="e">
        <f t="shared" si="5"/>
        <v>#VALUE!</v>
      </c>
      <c r="Q7" s="18" t="e">
        <f>VLOOKUP(F7,F11数据库!C:AA,4,0)</f>
        <v>#VALUE!</v>
      </c>
      <c r="R7" s="18" t="e">
        <f>VLOOKUP(G7,F12数据库!AC:AD,2,0)</f>
        <v>#N/A</v>
      </c>
      <c r="S7" s="18"/>
      <c r="T7" s="18" t="e" cm="1">
        <f t="array" ref="T7">_xlfn.IFS(J7="A",VLOOKUP(F7,F12数据库!C:AA,7,0),J7="B",VLOOKUP(F7,F12数据库!C:AA,15,0),J7="C",VLOOKUP(F7,F12数据库!C:AA,21,0))</f>
        <v>#N/A</v>
      </c>
      <c r="U7" s="18" t="e" cm="1">
        <f t="array" ref="U7">_xlfn.IFS(J7="A",VLOOKUP(F7,F12数据库!C:AA,8,0),J7="B",VLOOKUP(F7,F12数据库!C:AA,16,0),J7="C",VLOOKUP(F7,F12数据库!C:AA,22,0))</f>
        <v>#N/A</v>
      </c>
      <c r="V7" s="19" t="e" cm="1">
        <f t="array" ref="V7">_xlfn.IFS(J7="A",VLOOKUP(F7,F12数据库!C:AA,11,0),J7="B",VLOOKUP(F7,F12数据库!C:AA,17,0),J7="C",VLOOKUP(F7,F12数据库!C:AA,23,0))*C7*2</f>
        <v>#N/A</v>
      </c>
      <c r="W7" s="18" t="e" cm="1">
        <f t="array" ref="W7">_xlfn.IFS(J7="A",VLOOKUP(F7,F12数据库!C:AA,12,0),J7="B",VLOOKUP(F7,F12数据库!C:AA,18,0),J7="C",VLOOKUP(F7,F12数据库!C:AA,24,0))</f>
        <v>#N/A</v>
      </c>
      <c r="X7" s="18" t="e" cm="1">
        <f t="array" ref="X7">_xlfn.IFS(J7="A",VLOOKUP(F7,F12数据库!C:AA,13,0),J7="B",VLOOKUP(F7,F12数据库!C:AA,19,0),J7="C",VLOOKUP(F7,F12数据库!C:AA,25,0))</f>
        <v>#N/A</v>
      </c>
      <c r="Y7" s="18"/>
    </row>
    <row r="8" spans="1:25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e">
        <f t="shared" si="2"/>
        <v>#VALUE!</v>
      </c>
      <c r="I8" s="18" t="e">
        <f t="shared" si="2"/>
        <v>#VALUE!</v>
      </c>
      <c r="J8" s="18" t="str">
        <f t="shared" si="3"/>
        <v/>
      </c>
      <c r="K8" s="18" t="str">
        <f t="shared" si="3"/>
        <v/>
      </c>
      <c r="L8" s="18" t="str">
        <f t="shared" si="3"/>
        <v/>
      </c>
      <c r="M8" s="18" t="str">
        <f t="shared" si="3"/>
        <v/>
      </c>
      <c r="N8" s="18" t="e">
        <f>VLOOKUP(F8,F12数据库!C:AA,3,0)</f>
        <v>#VALUE!</v>
      </c>
      <c r="O8" s="18" t="e">
        <f t="shared" si="4"/>
        <v>#VALUE!</v>
      </c>
      <c r="P8" s="19" t="e">
        <f t="shared" si="5"/>
        <v>#VALUE!</v>
      </c>
      <c r="Q8" s="18" t="e">
        <f>VLOOKUP(F8,F11数据库!C:AA,4,0)</f>
        <v>#VALUE!</v>
      </c>
      <c r="R8" s="18" t="e">
        <f>VLOOKUP(G8,F12数据库!AC:AD,2,0)</f>
        <v>#N/A</v>
      </c>
      <c r="S8" s="18"/>
      <c r="T8" s="18" t="e" cm="1">
        <f t="array" ref="T8">_xlfn.IFS(J8="A",VLOOKUP(F8,F12数据库!C:AA,7,0),J8="B",VLOOKUP(F8,F12数据库!C:AA,15,0),J8="C",VLOOKUP(F8,F12数据库!C:AA,21,0))</f>
        <v>#N/A</v>
      </c>
      <c r="U8" s="18" t="e" cm="1">
        <f t="array" ref="U8">_xlfn.IFS(J8="A",VLOOKUP(F8,F12数据库!C:AA,8,0),J8="B",VLOOKUP(F8,F12数据库!C:AA,16,0),J8="C",VLOOKUP(F8,F12数据库!C:AA,22,0))</f>
        <v>#N/A</v>
      </c>
      <c r="V8" s="19" t="e" cm="1">
        <f t="array" ref="V8">_xlfn.IFS(J8="A",VLOOKUP(F8,F12数据库!C:AA,11,0),J8="B",VLOOKUP(F8,F12数据库!C:AA,17,0),J8="C",VLOOKUP(F8,F12数据库!C:AA,23,0))*C8*2</f>
        <v>#N/A</v>
      </c>
      <c r="W8" s="18" t="e" cm="1">
        <f t="array" ref="W8">_xlfn.IFS(J8="A",VLOOKUP(F8,F12数据库!C:AA,12,0),J8="B",VLOOKUP(F8,F12数据库!C:AA,18,0),J8="C",VLOOKUP(F8,F12数据库!C:AA,24,0))</f>
        <v>#N/A</v>
      </c>
      <c r="X8" s="18" t="e" cm="1">
        <f t="array" ref="X8">_xlfn.IFS(J8="A",VLOOKUP(F8,F12数据库!C:AA,13,0),J8="B",VLOOKUP(F8,F12数据库!C:AA,19,0),J8="C",VLOOKUP(F8,F12数据库!C:AA,25,0))</f>
        <v>#N/A</v>
      </c>
      <c r="Y8" s="18"/>
    </row>
    <row r="9" spans="1:25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e">
        <f t="shared" si="2"/>
        <v>#VALUE!</v>
      </c>
      <c r="I9" s="18" t="e">
        <f t="shared" si="2"/>
        <v>#VALUE!</v>
      </c>
      <c r="J9" s="18" t="str">
        <f t="shared" si="3"/>
        <v/>
      </c>
      <c r="K9" s="18" t="str">
        <f t="shared" si="3"/>
        <v/>
      </c>
      <c r="L9" s="18" t="str">
        <f t="shared" si="3"/>
        <v/>
      </c>
      <c r="M9" s="18" t="str">
        <f t="shared" si="3"/>
        <v/>
      </c>
      <c r="N9" s="18" t="e">
        <f>VLOOKUP(F9,F12数据库!C:AA,3,0)</f>
        <v>#VALUE!</v>
      </c>
      <c r="O9" s="18" t="e">
        <f t="shared" si="4"/>
        <v>#VALUE!</v>
      </c>
      <c r="P9" s="19" t="e">
        <f t="shared" si="5"/>
        <v>#VALUE!</v>
      </c>
      <c r="Q9" s="18" t="e">
        <f>VLOOKUP(F9,F11数据库!C:AA,4,0)</f>
        <v>#VALUE!</v>
      </c>
      <c r="R9" s="18" t="e">
        <f>VLOOKUP(G9,F12数据库!AC:AD,2,0)</f>
        <v>#N/A</v>
      </c>
      <c r="S9" s="18"/>
      <c r="T9" s="18" t="e" cm="1">
        <f t="array" ref="T9">_xlfn.IFS(J9="A",VLOOKUP(F9,F12数据库!C:AA,7,0),J9="B",VLOOKUP(F9,F12数据库!C:AA,15,0),J9="C",VLOOKUP(F9,F12数据库!C:AA,21,0))</f>
        <v>#N/A</v>
      </c>
      <c r="U9" s="18" t="e" cm="1">
        <f t="array" ref="U9">_xlfn.IFS(J9="A",VLOOKUP(F9,F12数据库!C:AA,8,0),J9="B",VLOOKUP(F9,F12数据库!C:AA,16,0),J9="C",VLOOKUP(F9,F12数据库!C:AA,22,0))</f>
        <v>#N/A</v>
      </c>
      <c r="V9" s="19" t="e" cm="1">
        <f t="array" ref="V9">_xlfn.IFS(J9="A",VLOOKUP(F9,F12数据库!C:AA,11,0),J9="B",VLOOKUP(F9,F12数据库!C:AA,17,0),J9="C",VLOOKUP(F9,F12数据库!C:AA,23,0))*C9*2</f>
        <v>#N/A</v>
      </c>
      <c r="W9" s="18" t="e" cm="1">
        <f t="array" ref="W9">_xlfn.IFS(J9="A",VLOOKUP(F9,F12数据库!C:AA,12,0),J9="B",VLOOKUP(F9,F12数据库!C:AA,18,0),J9="C",VLOOKUP(F9,F12数据库!C:AA,24,0))</f>
        <v>#N/A</v>
      </c>
      <c r="X9" s="18" t="e" cm="1">
        <f t="array" ref="X9">_xlfn.IFS(J9="A",VLOOKUP(F9,F12数据库!C:AA,13,0),J9="B",VLOOKUP(F9,F12数据库!C:AA,19,0),J9="C",VLOOKUP(F9,F12数据库!C:AA,25,0))</f>
        <v>#N/A</v>
      </c>
      <c r="Y9" s="18"/>
    </row>
    <row r="10" spans="1:25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e">
        <f t="shared" si="2"/>
        <v>#VALUE!</v>
      </c>
      <c r="I10" s="18" t="e">
        <f t="shared" si="2"/>
        <v>#VALUE!</v>
      </c>
      <c r="J10" s="18" t="str">
        <f t="shared" si="3"/>
        <v/>
      </c>
      <c r="K10" s="18" t="str">
        <f t="shared" si="3"/>
        <v/>
      </c>
      <c r="L10" s="18" t="str">
        <f t="shared" si="3"/>
        <v/>
      </c>
      <c r="M10" s="18" t="str">
        <f t="shared" si="3"/>
        <v/>
      </c>
      <c r="N10" s="18" t="e">
        <f>VLOOKUP(F10,F12数据库!C:AA,3,0)</f>
        <v>#VALUE!</v>
      </c>
      <c r="O10" s="18" t="e">
        <f t="shared" si="4"/>
        <v>#VALUE!</v>
      </c>
      <c r="P10" s="19" t="e">
        <f t="shared" si="5"/>
        <v>#VALUE!</v>
      </c>
      <c r="Q10" s="18" t="e">
        <f>VLOOKUP(F10,F11数据库!C:AA,4,0)</f>
        <v>#VALUE!</v>
      </c>
      <c r="R10" s="18" t="e">
        <f>VLOOKUP(G10,F12数据库!AC:AD,2,0)</f>
        <v>#N/A</v>
      </c>
      <c r="S10" s="18"/>
      <c r="T10" s="18" t="e" cm="1">
        <f t="array" ref="T10">_xlfn.IFS(J10="A",VLOOKUP(F10,F12数据库!C:AA,7,0),J10="B",VLOOKUP(F10,F12数据库!C:AA,15,0),J10="C",VLOOKUP(F10,F12数据库!C:AA,21,0))</f>
        <v>#N/A</v>
      </c>
      <c r="U10" s="18" t="e" cm="1">
        <f t="array" ref="U10">_xlfn.IFS(J10="A",VLOOKUP(F10,F12数据库!C:AA,8,0),J10="B",VLOOKUP(F10,F12数据库!C:AA,16,0),J10="C",VLOOKUP(F10,F12数据库!C:AA,22,0))</f>
        <v>#N/A</v>
      </c>
      <c r="V10" s="19" t="e" cm="1">
        <f t="array" ref="V10">_xlfn.IFS(J10="A",VLOOKUP(F10,F12数据库!C:AA,11,0),J10="B",VLOOKUP(F10,F12数据库!C:AA,17,0),J10="C",VLOOKUP(F10,F12数据库!C:AA,23,0))*C10*2</f>
        <v>#N/A</v>
      </c>
      <c r="W10" s="18" t="e" cm="1">
        <f t="array" ref="W10">_xlfn.IFS(J10="A",VLOOKUP(F10,F12数据库!C:AA,12,0),J10="B",VLOOKUP(F10,F12数据库!C:AA,18,0),J10="C",VLOOKUP(F10,F12数据库!C:AA,24,0))</f>
        <v>#N/A</v>
      </c>
      <c r="X10" s="18" t="e" cm="1">
        <f t="array" ref="X10">_xlfn.IFS(J10="A",VLOOKUP(F10,F12数据库!C:AA,13,0),J10="B",VLOOKUP(F10,F12数据库!C:AA,19,0),J10="C",VLOOKUP(F10,F12数据库!C:AA,25,0))</f>
        <v>#N/A</v>
      </c>
      <c r="Y10" s="18"/>
    </row>
    <row r="11" spans="1:25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e">
        <f t="shared" si="2"/>
        <v>#VALUE!</v>
      </c>
      <c r="I11" s="18" t="e">
        <f t="shared" si="2"/>
        <v>#VALUE!</v>
      </c>
      <c r="J11" s="18" t="str">
        <f t="shared" si="3"/>
        <v/>
      </c>
      <c r="K11" s="18" t="str">
        <f t="shared" si="3"/>
        <v/>
      </c>
      <c r="L11" s="18" t="str">
        <f t="shared" si="3"/>
        <v/>
      </c>
      <c r="M11" s="18" t="str">
        <f t="shared" si="3"/>
        <v/>
      </c>
      <c r="N11" s="18" t="e">
        <f>VLOOKUP(F11,F12数据库!C:AA,3,0)</f>
        <v>#VALUE!</v>
      </c>
      <c r="O11" s="18" t="e">
        <f t="shared" si="4"/>
        <v>#VALUE!</v>
      </c>
      <c r="P11" s="19" t="e">
        <f t="shared" si="5"/>
        <v>#VALUE!</v>
      </c>
      <c r="Q11" s="18" t="e">
        <f>VLOOKUP(F11,F11数据库!C:AA,4,0)</f>
        <v>#VALUE!</v>
      </c>
      <c r="R11" s="18" t="e">
        <f>VLOOKUP(G11,F12数据库!AC:AD,2,0)</f>
        <v>#N/A</v>
      </c>
      <c r="S11" s="18"/>
      <c r="T11" s="18" t="e" cm="1">
        <f t="array" ref="T11">_xlfn.IFS(J11="A",VLOOKUP(F11,F12数据库!C:AA,7,0),J11="B",VLOOKUP(F11,F12数据库!C:AA,15,0),J11="C",VLOOKUP(F11,F12数据库!C:AA,21,0))</f>
        <v>#N/A</v>
      </c>
      <c r="U11" s="18" t="e" cm="1">
        <f t="array" ref="U11">_xlfn.IFS(J11="A",VLOOKUP(F11,F12数据库!C:AA,8,0),J11="B",VLOOKUP(F11,F12数据库!C:AA,16,0),J11="C",VLOOKUP(F11,F12数据库!C:AA,22,0))</f>
        <v>#N/A</v>
      </c>
      <c r="V11" s="19" t="e" cm="1">
        <f t="array" ref="V11">_xlfn.IFS(J11="A",VLOOKUP(F11,F12数据库!C:AA,11,0),J11="B",VLOOKUP(F11,F12数据库!C:AA,17,0),J11="C",VLOOKUP(F11,F12数据库!C:AA,23,0))*C11*2</f>
        <v>#N/A</v>
      </c>
      <c r="W11" s="18" t="e" cm="1">
        <f t="array" ref="W11">_xlfn.IFS(J11="A",VLOOKUP(F11,F12数据库!C:AA,12,0),J11="B",VLOOKUP(F11,F12数据库!C:AA,18,0),J11="C",VLOOKUP(F11,F12数据库!C:AA,24,0))</f>
        <v>#N/A</v>
      </c>
      <c r="X11" s="18" t="e" cm="1">
        <f t="array" ref="X11">_xlfn.IFS(J11="A",VLOOKUP(F11,F12数据库!C:AA,13,0),J11="B",VLOOKUP(F11,F12数据库!C:AA,19,0),J11="C",VLOOKUP(F11,F12数据库!C:AA,25,0))</f>
        <v>#N/A</v>
      </c>
      <c r="Y11" s="18"/>
    </row>
    <row r="12" spans="1:25" x14ac:dyDescent="0.25">
      <c r="A12" s="22"/>
      <c r="B12" s="3"/>
      <c r="C12" s="3"/>
      <c r="D12" s="3"/>
      <c r="E12" s="18" t="e">
        <f t="shared" ref="E12:E75" si="6">VALUE(TRIM(MID(SUBSTITUTE($B12,"-",REPT(" ",99)),COLUMN(B12)*99-98,99)))</f>
        <v>#VALUE!</v>
      </c>
      <c r="F12" s="18" t="e">
        <f t="shared" ref="F12:F75" si="7">VALUE(TRIM(MID(SUBSTITUTE($B12,"-",REPT(" ",99)),COLUMN(C12)*99-98,99)))</f>
        <v>#VALUE!</v>
      </c>
      <c r="G12" s="18" t="str">
        <f t="shared" ref="G12:G75" si="8">TRIM(MID(SUBSTITUTE($B12,"-",REPT(" ",99)),COLUMN(D12)*99-98,99))</f>
        <v/>
      </c>
      <c r="H12" s="18" t="e">
        <f t="shared" ref="H12:H75" si="9">VALUE(TRIM(MID(SUBSTITUTE($B12,"-",REPT(" ",99)),COLUMN(E12)*99-98,99)))</f>
        <v>#VALUE!</v>
      </c>
      <c r="I12" s="18" t="e">
        <f t="shared" ref="I12:I75" si="10">VALUE(TRIM(MID(SUBSTITUTE($B12,"-",REPT(" ",99)),COLUMN(F12)*99-98,99)))</f>
        <v>#VALUE!</v>
      </c>
      <c r="J12" s="18" t="str">
        <f t="shared" ref="J12:J75" si="11">(TRIM(MID(SUBSTITUTE($B12,"-",REPT(" ",99)),COLUMN(G12)*99-98,99)))</f>
        <v/>
      </c>
      <c r="K12" s="18" t="str">
        <f t="shared" ref="K12:K75" si="12">(TRIM(MID(SUBSTITUTE($B12,"-",REPT(" ",99)),COLUMN(H12)*99-98,99)))</f>
        <v/>
      </c>
      <c r="L12" s="18" t="str">
        <f t="shared" ref="L12:L75" si="13">(TRIM(MID(SUBSTITUTE($B12,"-",REPT(" ",99)),COLUMN(I12)*99-98,99)))</f>
        <v/>
      </c>
      <c r="M12" s="18" t="str">
        <f t="shared" ref="M12:M75" si="14">(TRIM(MID(SUBSTITUTE($B12,"-",REPT(" ",99)),COLUMN(J12)*99-98,99)))</f>
        <v/>
      </c>
      <c r="N12" s="18" t="e">
        <f>VLOOKUP(F12,F12数据库!C:AA,3,0)</f>
        <v>#VALUE!</v>
      </c>
      <c r="O12" s="18" t="e">
        <f t="shared" ref="O12:O75" si="15">"DN"&amp;F12</f>
        <v>#VALUE!</v>
      </c>
      <c r="P12" s="19" t="e">
        <f t="shared" ref="P12:P75" si="16">(H12/1000)*C12*2</f>
        <v>#VALUE!</v>
      </c>
      <c r="Q12" s="18" t="e">
        <f>VLOOKUP(F12,F11数据库!C:AA,4,0)</f>
        <v>#VALUE!</v>
      </c>
      <c r="R12" s="18" t="e">
        <f>VLOOKUP(G12,F12数据库!AC:AD,2,0)</f>
        <v>#N/A</v>
      </c>
      <c r="S12" s="18"/>
      <c r="T12" s="18" t="e" cm="1">
        <f t="array" ref="T12">_xlfn.IFS(J12="A",VLOOKUP(F12,F12数据库!C:AA,7,0),J12="B",VLOOKUP(F12,F12数据库!C:AA,15,0),J12="C",VLOOKUP(F12,F12数据库!C:AA,21,0))</f>
        <v>#N/A</v>
      </c>
      <c r="U12" s="18" t="e" cm="1">
        <f t="array" ref="U12">_xlfn.IFS(J12="A",VLOOKUP(F12,F12数据库!C:AA,8,0),J12="B",VLOOKUP(F12,F12数据库!C:AA,16,0),J12="C",VLOOKUP(F12,F12数据库!C:AA,22,0))</f>
        <v>#N/A</v>
      </c>
      <c r="V12" s="19" t="e" cm="1">
        <f t="array" ref="V12">_xlfn.IFS(J12="A",VLOOKUP(F12,F12数据库!C:AA,11,0),J12="B",VLOOKUP(F12,F12数据库!C:AA,17,0),J12="C",VLOOKUP(F12,F12数据库!C:AA,23,0))*C12*2</f>
        <v>#N/A</v>
      </c>
      <c r="W12" s="18" t="e" cm="1">
        <f t="array" ref="W12">_xlfn.IFS(J12="A",VLOOKUP(F12,F12数据库!C:AA,12,0),J12="B",VLOOKUP(F12,F12数据库!C:AA,18,0),J12="C",VLOOKUP(F12,F12数据库!C:AA,24,0))</f>
        <v>#N/A</v>
      </c>
      <c r="X12" s="18" t="e" cm="1">
        <f t="array" ref="X12">_xlfn.IFS(J12="A",VLOOKUP(F12,F12数据库!C:AA,13,0),J12="B",VLOOKUP(F12,F12数据库!C:AA,19,0),J12="C",VLOOKUP(F12,F12数据库!C:AA,25,0))</f>
        <v>#N/A</v>
      </c>
      <c r="Y12" s="18"/>
    </row>
    <row r="13" spans="1:25" x14ac:dyDescent="0.25">
      <c r="A13" s="22"/>
      <c r="B13" s="3"/>
      <c r="C13" s="3"/>
      <c r="D13" s="3"/>
      <c r="E13" s="18" t="e">
        <f t="shared" si="6"/>
        <v>#VALUE!</v>
      </c>
      <c r="F13" s="18" t="e">
        <f t="shared" si="7"/>
        <v>#VALUE!</v>
      </c>
      <c r="G13" s="18" t="str">
        <f t="shared" si="8"/>
        <v/>
      </c>
      <c r="H13" s="18" t="e">
        <f t="shared" si="9"/>
        <v>#VALUE!</v>
      </c>
      <c r="I13" s="18" t="e">
        <f t="shared" si="10"/>
        <v>#VALUE!</v>
      </c>
      <c r="J13" s="18" t="str">
        <f t="shared" si="11"/>
        <v/>
      </c>
      <c r="K13" s="18" t="str">
        <f t="shared" si="12"/>
        <v/>
      </c>
      <c r="L13" s="18" t="str">
        <f t="shared" si="13"/>
        <v/>
      </c>
      <c r="M13" s="18" t="str">
        <f t="shared" si="14"/>
        <v/>
      </c>
      <c r="N13" s="18" t="e">
        <f>VLOOKUP(F13,F12数据库!C:AA,3,0)</f>
        <v>#VALUE!</v>
      </c>
      <c r="O13" s="18" t="e">
        <f t="shared" si="15"/>
        <v>#VALUE!</v>
      </c>
      <c r="P13" s="19" t="e">
        <f t="shared" si="16"/>
        <v>#VALUE!</v>
      </c>
      <c r="Q13" s="18" t="e">
        <f>VLOOKUP(F13,F11数据库!C:AA,4,0)</f>
        <v>#VALUE!</v>
      </c>
      <c r="R13" s="18" t="e">
        <f>VLOOKUP(G13,F12数据库!AC:AD,2,0)</f>
        <v>#N/A</v>
      </c>
      <c r="S13" s="18"/>
      <c r="T13" s="18" t="e" cm="1">
        <f t="array" ref="T13">_xlfn.IFS(J13="A",VLOOKUP(F13,F12数据库!C:AA,7,0),J13="B",VLOOKUP(F13,F12数据库!C:AA,15,0),J13="C",VLOOKUP(F13,F12数据库!C:AA,21,0))</f>
        <v>#N/A</v>
      </c>
      <c r="U13" s="18" t="e" cm="1">
        <f t="array" ref="U13">_xlfn.IFS(J13="A",VLOOKUP(F13,F12数据库!C:AA,8,0),J13="B",VLOOKUP(F13,F12数据库!C:AA,16,0),J13="C",VLOOKUP(F13,F12数据库!C:AA,22,0))</f>
        <v>#N/A</v>
      </c>
      <c r="V13" s="19" t="e" cm="1">
        <f t="array" ref="V13">_xlfn.IFS(J13="A",VLOOKUP(F13,F12数据库!C:AA,11,0),J13="B",VLOOKUP(F13,F12数据库!C:AA,17,0),J13="C",VLOOKUP(F13,F12数据库!C:AA,23,0))*C13*2</f>
        <v>#N/A</v>
      </c>
      <c r="W13" s="18" t="e" cm="1">
        <f t="array" ref="W13">_xlfn.IFS(J13="A",VLOOKUP(F13,F12数据库!C:AA,12,0),J13="B",VLOOKUP(F13,F12数据库!C:AA,18,0),J13="C",VLOOKUP(F13,F12数据库!C:AA,24,0))</f>
        <v>#N/A</v>
      </c>
      <c r="X13" s="18" t="e" cm="1">
        <f t="array" ref="X13">_xlfn.IFS(J13="A",VLOOKUP(F13,F12数据库!C:AA,13,0),J13="B",VLOOKUP(F13,F12数据库!C:AA,19,0),J13="C",VLOOKUP(F13,F12数据库!C:AA,25,0))</f>
        <v>#N/A</v>
      </c>
      <c r="Y13" s="18"/>
    </row>
    <row r="14" spans="1:25" x14ac:dyDescent="0.25">
      <c r="A14" s="22"/>
      <c r="B14" s="3"/>
      <c r="C14" s="3"/>
      <c r="D14" s="3"/>
      <c r="E14" s="18" t="e">
        <f t="shared" si="6"/>
        <v>#VALUE!</v>
      </c>
      <c r="F14" s="18" t="e">
        <f t="shared" si="7"/>
        <v>#VALUE!</v>
      </c>
      <c r="G14" s="18" t="str">
        <f t="shared" si="8"/>
        <v/>
      </c>
      <c r="H14" s="18" t="e">
        <f t="shared" si="9"/>
        <v>#VALUE!</v>
      </c>
      <c r="I14" s="18" t="e">
        <f t="shared" si="10"/>
        <v>#VALUE!</v>
      </c>
      <c r="J14" s="18" t="str">
        <f t="shared" si="11"/>
        <v/>
      </c>
      <c r="K14" s="18" t="str">
        <f t="shared" si="12"/>
        <v/>
      </c>
      <c r="L14" s="18" t="str">
        <f t="shared" si="13"/>
        <v/>
      </c>
      <c r="M14" s="18" t="str">
        <f t="shared" si="14"/>
        <v/>
      </c>
      <c r="N14" s="18" t="e">
        <f>VLOOKUP(F14,F12数据库!C:AA,3,0)</f>
        <v>#VALUE!</v>
      </c>
      <c r="O14" s="18" t="e">
        <f t="shared" si="15"/>
        <v>#VALUE!</v>
      </c>
      <c r="P14" s="19" t="e">
        <f t="shared" si="16"/>
        <v>#VALUE!</v>
      </c>
      <c r="Q14" s="18" t="e">
        <f>VLOOKUP(F14,F11数据库!C:AA,4,0)</f>
        <v>#VALUE!</v>
      </c>
      <c r="R14" s="18" t="e">
        <f>VLOOKUP(G14,F12数据库!AC:AD,2,0)</f>
        <v>#N/A</v>
      </c>
      <c r="S14" s="18"/>
      <c r="T14" s="18" t="e" cm="1">
        <f t="array" ref="T14">_xlfn.IFS(J14="A",VLOOKUP(F14,F12数据库!C:AA,7,0),J14="B",VLOOKUP(F14,F12数据库!C:AA,15,0),J14="C",VLOOKUP(F14,F12数据库!C:AA,21,0))</f>
        <v>#N/A</v>
      </c>
      <c r="U14" s="18" t="e" cm="1">
        <f t="array" ref="U14">_xlfn.IFS(J14="A",VLOOKUP(F14,F12数据库!C:AA,8,0),J14="B",VLOOKUP(F14,F12数据库!C:AA,16,0),J14="C",VLOOKUP(F14,F12数据库!C:AA,22,0))</f>
        <v>#N/A</v>
      </c>
      <c r="V14" s="19" t="e" cm="1">
        <f t="array" ref="V14">_xlfn.IFS(J14="A",VLOOKUP(F14,F12数据库!C:AA,11,0),J14="B",VLOOKUP(F14,F12数据库!C:AA,17,0),J14="C",VLOOKUP(F14,F12数据库!C:AA,23,0))*C14*2</f>
        <v>#N/A</v>
      </c>
      <c r="W14" s="18" t="e" cm="1">
        <f t="array" ref="W14">_xlfn.IFS(J14="A",VLOOKUP(F14,F12数据库!C:AA,12,0),J14="B",VLOOKUP(F14,F12数据库!C:AA,18,0),J14="C",VLOOKUP(F14,F12数据库!C:AA,24,0))</f>
        <v>#N/A</v>
      </c>
      <c r="X14" s="18" t="e" cm="1">
        <f t="array" ref="X14">_xlfn.IFS(J14="A",VLOOKUP(F14,F12数据库!C:AA,13,0),J14="B",VLOOKUP(F14,F12数据库!C:AA,19,0),J14="C",VLOOKUP(F14,F12数据库!C:AA,25,0))</f>
        <v>#N/A</v>
      </c>
      <c r="Y14" s="18"/>
    </row>
    <row r="15" spans="1:25" x14ac:dyDescent="0.25">
      <c r="A15" s="22"/>
      <c r="B15" s="3"/>
      <c r="C15" s="3"/>
      <c r="D15" s="3"/>
      <c r="E15" s="18" t="e">
        <f t="shared" si="6"/>
        <v>#VALUE!</v>
      </c>
      <c r="F15" s="18" t="e">
        <f t="shared" si="7"/>
        <v>#VALUE!</v>
      </c>
      <c r="G15" s="18" t="str">
        <f t="shared" si="8"/>
        <v/>
      </c>
      <c r="H15" s="18" t="e">
        <f t="shared" si="9"/>
        <v>#VALUE!</v>
      </c>
      <c r="I15" s="18" t="e">
        <f t="shared" si="10"/>
        <v>#VALUE!</v>
      </c>
      <c r="J15" s="18" t="str">
        <f t="shared" si="11"/>
        <v/>
      </c>
      <c r="K15" s="18" t="str">
        <f t="shared" si="12"/>
        <v/>
      </c>
      <c r="L15" s="18" t="str">
        <f t="shared" si="13"/>
        <v/>
      </c>
      <c r="M15" s="18" t="str">
        <f t="shared" si="14"/>
        <v/>
      </c>
      <c r="N15" s="18" t="e">
        <f>VLOOKUP(F15,F12数据库!C:AA,3,0)</f>
        <v>#VALUE!</v>
      </c>
      <c r="O15" s="18" t="e">
        <f t="shared" si="15"/>
        <v>#VALUE!</v>
      </c>
      <c r="P15" s="19" t="e">
        <f t="shared" si="16"/>
        <v>#VALUE!</v>
      </c>
      <c r="Q15" s="18" t="e">
        <f>VLOOKUP(F15,F11数据库!C:AA,4,0)</f>
        <v>#VALUE!</v>
      </c>
      <c r="R15" s="18" t="e">
        <f>VLOOKUP(G15,F12数据库!AC:AD,2,0)</f>
        <v>#N/A</v>
      </c>
      <c r="S15" s="18"/>
      <c r="T15" s="18" t="e" cm="1">
        <f t="array" ref="T15">_xlfn.IFS(J15="A",VLOOKUP(F15,F12数据库!C:AA,7,0),J15="B",VLOOKUP(F15,F12数据库!C:AA,15,0),J15="C",VLOOKUP(F15,F12数据库!C:AA,21,0))</f>
        <v>#N/A</v>
      </c>
      <c r="U15" s="18" t="e" cm="1">
        <f t="array" ref="U15">_xlfn.IFS(J15="A",VLOOKUP(F15,F12数据库!C:AA,8,0),J15="B",VLOOKUP(F15,F12数据库!C:AA,16,0),J15="C",VLOOKUP(F15,F12数据库!C:AA,22,0))</f>
        <v>#N/A</v>
      </c>
      <c r="V15" s="19" t="e" cm="1">
        <f t="array" ref="V15">_xlfn.IFS(J15="A",VLOOKUP(F15,F12数据库!C:AA,11,0),J15="B",VLOOKUP(F15,F12数据库!C:AA,17,0),J15="C",VLOOKUP(F15,F12数据库!C:AA,23,0))*C15*2</f>
        <v>#N/A</v>
      </c>
      <c r="W15" s="18" t="e" cm="1">
        <f t="array" ref="W15">_xlfn.IFS(J15="A",VLOOKUP(F15,F12数据库!C:AA,12,0),J15="B",VLOOKUP(F15,F12数据库!C:AA,18,0),J15="C",VLOOKUP(F15,F12数据库!C:AA,24,0))</f>
        <v>#N/A</v>
      </c>
      <c r="X15" s="18" t="e" cm="1">
        <f t="array" ref="X15">_xlfn.IFS(J15="A",VLOOKUP(F15,F12数据库!C:AA,13,0),J15="B",VLOOKUP(F15,F12数据库!C:AA,19,0),J15="C",VLOOKUP(F15,F12数据库!C:AA,25,0))</f>
        <v>#N/A</v>
      </c>
      <c r="Y15" s="18"/>
    </row>
    <row r="16" spans="1:25" x14ac:dyDescent="0.25">
      <c r="A16" s="22"/>
      <c r="B16" s="3"/>
      <c r="C16" s="3"/>
      <c r="D16" s="3"/>
      <c r="E16" s="18" t="e">
        <f t="shared" si="6"/>
        <v>#VALUE!</v>
      </c>
      <c r="F16" s="18" t="e">
        <f t="shared" si="7"/>
        <v>#VALUE!</v>
      </c>
      <c r="G16" s="18" t="str">
        <f t="shared" si="8"/>
        <v/>
      </c>
      <c r="H16" s="18" t="e">
        <f t="shared" si="9"/>
        <v>#VALUE!</v>
      </c>
      <c r="I16" s="18" t="e">
        <f t="shared" si="10"/>
        <v>#VALUE!</v>
      </c>
      <c r="J16" s="18" t="str">
        <f t="shared" si="11"/>
        <v/>
      </c>
      <c r="K16" s="18" t="str">
        <f t="shared" si="12"/>
        <v/>
      </c>
      <c r="L16" s="18" t="str">
        <f t="shared" si="13"/>
        <v/>
      </c>
      <c r="M16" s="18" t="str">
        <f t="shared" si="14"/>
        <v/>
      </c>
      <c r="N16" s="18" t="e">
        <f>VLOOKUP(F16,F12数据库!C:AA,3,0)</f>
        <v>#VALUE!</v>
      </c>
      <c r="O16" s="18" t="e">
        <f t="shared" si="15"/>
        <v>#VALUE!</v>
      </c>
      <c r="P16" s="19" t="e">
        <f t="shared" si="16"/>
        <v>#VALUE!</v>
      </c>
      <c r="Q16" s="18" t="e">
        <f>VLOOKUP(F16,F11数据库!C:AA,4,0)</f>
        <v>#VALUE!</v>
      </c>
      <c r="R16" s="18" t="e">
        <f>VLOOKUP(G16,F12数据库!AC:AD,2,0)</f>
        <v>#N/A</v>
      </c>
      <c r="S16" s="18"/>
      <c r="T16" s="18" t="e" cm="1">
        <f t="array" ref="T16">_xlfn.IFS(J16="A",VLOOKUP(F16,F12数据库!C:AA,7,0),J16="B",VLOOKUP(F16,F12数据库!C:AA,15,0),J16="C",VLOOKUP(F16,F12数据库!C:AA,21,0))</f>
        <v>#N/A</v>
      </c>
      <c r="U16" s="18" t="e" cm="1">
        <f t="array" ref="U16">_xlfn.IFS(J16="A",VLOOKUP(F16,F12数据库!C:AA,8,0),J16="B",VLOOKUP(F16,F12数据库!C:AA,16,0),J16="C",VLOOKUP(F16,F12数据库!C:AA,22,0))</f>
        <v>#N/A</v>
      </c>
      <c r="V16" s="19" t="e" cm="1">
        <f t="array" ref="V16">_xlfn.IFS(J16="A",VLOOKUP(F16,F12数据库!C:AA,11,0),J16="B",VLOOKUP(F16,F12数据库!C:AA,17,0),J16="C",VLOOKUP(F16,F12数据库!C:AA,23,0))*C16*2</f>
        <v>#N/A</v>
      </c>
      <c r="W16" s="18" t="e" cm="1">
        <f t="array" ref="W16">_xlfn.IFS(J16="A",VLOOKUP(F16,F12数据库!C:AA,12,0),J16="B",VLOOKUP(F16,F12数据库!C:AA,18,0),J16="C",VLOOKUP(F16,F12数据库!C:AA,24,0))</f>
        <v>#N/A</v>
      </c>
      <c r="X16" s="18" t="e" cm="1">
        <f t="array" ref="X16">_xlfn.IFS(J16="A",VLOOKUP(F16,F12数据库!C:AA,13,0),J16="B",VLOOKUP(F16,F12数据库!C:AA,19,0),J16="C",VLOOKUP(F16,F12数据库!C:AA,25,0))</f>
        <v>#N/A</v>
      </c>
      <c r="Y16" s="18"/>
    </row>
    <row r="17" spans="1:25" x14ac:dyDescent="0.25">
      <c r="A17" s="22"/>
      <c r="B17" s="3"/>
      <c r="C17" s="3"/>
      <c r="D17" s="3"/>
      <c r="E17" s="18" t="e">
        <f t="shared" si="6"/>
        <v>#VALUE!</v>
      </c>
      <c r="F17" s="18" t="e">
        <f t="shared" si="7"/>
        <v>#VALUE!</v>
      </c>
      <c r="G17" s="18" t="str">
        <f t="shared" si="8"/>
        <v/>
      </c>
      <c r="H17" s="18" t="e">
        <f t="shared" si="9"/>
        <v>#VALUE!</v>
      </c>
      <c r="I17" s="18" t="e">
        <f t="shared" si="10"/>
        <v>#VALUE!</v>
      </c>
      <c r="J17" s="18" t="str">
        <f t="shared" si="11"/>
        <v/>
      </c>
      <c r="K17" s="18" t="str">
        <f t="shared" si="12"/>
        <v/>
      </c>
      <c r="L17" s="18" t="str">
        <f t="shared" si="13"/>
        <v/>
      </c>
      <c r="M17" s="18" t="str">
        <f t="shared" si="14"/>
        <v/>
      </c>
      <c r="N17" s="18" t="e">
        <f>VLOOKUP(F17,F12数据库!C:AA,3,0)</f>
        <v>#VALUE!</v>
      </c>
      <c r="O17" s="18" t="e">
        <f t="shared" si="15"/>
        <v>#VALUE!</v>
      </c>
      <c r="P17" s="19" t="e">
        <f t="shared" si="16"/>
        <v>#VALUE!</v>
      </c>
      <c r="Q17" s="18" t="e">
        <f>VLOOKUP(F17,F11数据库!C:AA,4,0)</f>
        <v>#VALUE!</v>
      </c>
      <c r="R17" s="18" t="e">
        <f>VLOOKUP(G17,F12数据库!AC:AD,2,0)</f>
        <v>#N/A</v>
      </c>
      <c r="S17" s="18"/>
      <c r="T17" s="18" t="e" cm="1">
        <f t="array" ref="T17">_xlfn.IFS(J17="A",VLOOKUP(F17,F12数据库!C:AA,7,0),J17="B",VLOOKUP(F17,F12数据库!C:AA,15,0),J17="C",VLOOKUP(F17,F12数据库!C:AA,21,0))</f>
        <v>#N/A</v>
      </c>
      <c r="U17" s="18" t="e" cm="1">
        <f t="array" ref="U17">_xlfn.IFS(J17="A",VLOOKUP(F17,F12数据库!C:AA,8,0),J17="B",VLOOKUP(F17,F12数据库!C:AA,16,0),J17="C",VLOOKUP(F17,F12数据库!C:AA,22,0))</f>
        <v>#N/A</v>
      </c>
      <c r="V17" s="19" t="e" cm="1">
        <f t="array" ref="V17">_xlfn.IFS(J17="A",VLOOKUP(F17,F12数据库!C:AA,11,0),J17="B",VLOOKUP(F17,F12数据库!C:AA,17,0),J17="C",VLOOKUP(F17,F12数据库!C:AA,23,0))*C17*2</f>
        <v>#N/A</v>
      </c>
      <c r="W17" s="18" t="e" cm="1">
        <f t="array" ref="W17">_xlfn.IFS(J17="A",VLOOKUP(F17,F12数据库!C:AA,12,0),J17="B",VLOOKUP(F17,F12数据库!C:AA,18,0),J17="C",VLOOKUP(F17,F12数据库!C:AA,24,0))</f>
        <v>#N/A</v>
      </c>
      <c r="X17" s="18" t="e" cm="1">
        <f t="array" ref="X17">_xlfn.IFS(J17="A",VLOOKUP(F17,F12数据库!C:AA,13,0),J17="B",VLOOKUP(F17,F12数据库!C:AA,19,0),J17="C",VLOOKUP(F17,F12数据库!C:AA,25,0))</f>
        <v>#N/A</v>
      </c>
      <c r="Y17" s="18"/>
    </row>
    <row r="18" spans="1:25" x14ac:dyDescent="0.25">
      <c r="A18" s="22"/>
      <c r="B18" s="3"/>
      <c r="C18" s="3"/>
      <c r="D18" s="3"/>
      <c r="E18" s="18" t="e">
        <f t="shared" si="6"/>
        <v>#VALUE!</v>
      </c>
      <c r="F18" s="18" t="e">
        <f t="shared" si="7"/>
        <v>#VALUE!</v>
      </c>
      <c r="G18" s="18" t="str">
        <f t="shared" si="8"/>
        <v/>
      </c>
      <c r="H18" s="18" t="e">
        <f t="shared" si="9"/>
        <v>#VALUE!</v>
      </c>
      <c r="I18" s="18" t="e">
        <f t="shared" si="10"/>
        <v>#VALUE!</v>
      </c>
      <c r="J18" s="18" t="str">
        <f t="shared" si="11"/>
        <v/>
      </c>
      <c r="K18" s="18" t="str">
        <f t="shared" si="12"/>
        <v/>
      </c>
      <c r="L18" s="18" t="str">
        <f t="shared" si="13"/>
        <v/>
      </c>
      <c r="M18" s="18" t="str">
        <f t="shared" si="14"/>
        <v/>
      </c>
      <c r="N18" s="18" t="e">
        <f>VLOOKUP(F18,F12数据库!C:AA,3,0)</f>
        <v>#VALUE!</v>
      </c>
      <c r="O18" s="18" t="e">
        <f t="shared" si="15"/>
        <v>#VALUE!</v>
      </c>
      <c r="P18" s="19" t="e">
        <f t="shared" si="16"/>
        <v>#VALUE!</v>
      </c>
      <c r="Q18" s="18" t="e">
        <f>VLOOKUP(F18,F11数据库!C:AA,4,0)</f>
        <v>#VALUE!</v>
      </c>
      <c r="R18" s="18" t="e">
        <f>VLOOKUP(G18,F12数据库!AC:AD,2,0)</f>
        <v>#N/A</v>
      </c>
      <c r="S18" s="18"/>
      <c r="T18" s="18" t="e" cm="1">
        <f t="array" ref="T18">_xlfn.IFS(J18="A",VLOOKUP(F18,F12数据库!C:AA,7,0),J18="B",VLOOKUP(F18,F12数据库!C:AA,15,0),J18="C",VLOOKUP(F18,F12数据库!C:AA,21,0))</f>
        <v>#N/A</v>
      </c>
      <c r="U18" s="18" t="e" cm="1">
        <f t="array" ref="U18">_xlfn.IFS(J18="A",VLOOKUP(F18,F12数据库!C:AA,8,0),J18="B",VLOOKUP(F18,F12数据库!C:AA,16,0),J18="C",VLOOKUP(F18,F12数据库!C:AA,22,0))</f>
        <v>#N/A</v>
      </c>
      <c r="V18" s="19" t="e" cm="1">
        <f t="array" ref="V18">_xlfn.IFS(J18="A",VLOOKUP(F18,F12数据库!C:AA,11,0),J18="B",VLOOKUP(F18,F12数据库!C:AA,17,0),J18="C",VLOOKUP(F18,F12数据库!C:AA,23,0))*C18*2</f>
        <v>#N/A</v>
      </c>
      <c r="W18" s="18" t="e" cm="1">
        <f t="array" ref="W18">_xlfn.IFS(J18="A",VLOOKUP(F18,F12数据库!C:AA,12,0),J18="B",VLOOKUP(F18,F12数据库!C:AA,18,0),J18="C",VLOOKUP(F18,F12数据库!C:AA,24,0))</f>
        <v>#N/A</v>
      </c>
      <c r="X18" s="18" t="e" cm="1">
        <f t="array" ref="X18">_xlfn.IFS(J18="A",VLOOKUP(F18,F12数据库!C:AA,13,0),J18="B",VLOOKUP(F18,F12数据库!C:AA,19,0),J18="C",VLOOKUP(F18,F12数据库!C:AA,25,0))</f>
        <v>#N/A</v>
      </c>
      <c r="Y18" s="18"/>
    </row>
    <row r="19" spans="1:25" x14ac:dyDescent="0.25">
      <c r="A19" s="22"/>
      <c r="B19" s="3"/>
      <c r="C19" s="3"/>
      <c r="D19" s="3"/>
      <c r="E19" s="18" t="e">
        <f t="shared" si="6"/>
        <v>#VALUE!</v>
      </c>
      <c r="F19" s="18" t="e">
        <f t="shared" si="7"/>
        <v>#VALUE!</v>
      </c>
      <c r="G19" s="18" t="str">
        <f t="shared" si="8"/>
        <v/>
      </c>
      <c r="H19" s="18" t="e">
        <f t="shared" si="9"/>
        <v>#VALUE!</v>
      </c>
      <c r="I19" s="18" t="e">
        <f t="shared" si="10"/>
        <v>#VALUE!</v>
      </c>
      <c r="J19" s="18" t="str">
        <f t="shared" si="11"/>
        <v/>
      </c>
      <c r="K19" s="18" t="str">
        <f t="shared" si="12"/>
        <v/>
      </c>
      <c r="L19" s="18" t="str">
        <f t="shared" si="13"/>
        <v/>
      </c>
      <c r="M19" s="18" t="str">
        <f t="shared" si="14"/>
        <v/>
      </c>
      <c r="N19" s="18" t="e">
        <f>VLOOKUP(F19,F12数据库!C:AA,3,0)</f>
        <v>#VALUE!</v>
      </c>
      <c r="O19" s="18" t="e">
        <f t="shared" si="15"/>
        <v>#VALUE!</v>
      </c>
      <c r="P19" s="19" t="e">
        <f t="shared" si="16"/>
        <v>#VALUE!</v>
      </c>
      <c r="Q19" s="18" t="e">
        <f>VLOOKUP(F19,F11数据库!C:AA,4,0)</f>
        <v>#VALUE!</v>
      </c>
      <c r="R19" s="18" t="e">
        <f>VLOOKUP(G19,F12数据库!AC:AD,2,0)</f>
        <v>#N/A</v>
      </c>
      <c r="S19" s="18"/>
      <c r="T19" s="18" t="e" cm="1">
        <f t="array" ref="T19">_xlfn.IFS(J19="A",VLOOKUP(F19,F12数据库!C:AA,7,0),J19="B",VLOOKUP(F19,F12数据库!C:AA,15,0),J19="C",VLOOKUP(F19,F12数据库!C:AA,21,0))</f>
        <v>#N/A</v>
      </c>
      <c r="U19" s="18" t="e" cm="1">
        <f t="array" ref="U19">_xlfn.IFS(J19="A",VLOOKUP(F19,F12数据库!C:AA,8,0),J19="B",VLOOKUP(F19,F12数据库!C:AA,16,0),J19="C",VLOOKUP(F19,F12数据库!C:AA,22,0))</f>
        <v>#N/A</v>
      </c>
      <c r="V19" s="19" t="e" cm="1">
        <f t="array" ref="V19">_xlfn.IFS(J19="A",VLOOKUP(F19,F12数据库!C:AA,11,0),J19="B",VLOOKUP(F19,F12数据库!C:AA,17,0),J19="C",VLOOKUP(F19,F12数据库!C:AA,23,0))*C19*2</f>
        <v>#N/A</v>
      </c>
      <c r="W19" s="18" t="e" cm="1">
        <f t="array" ref="W19">_xlfn.IFS(J19="A",VLOOKUP(F19,F12数据库!C:AA,12,0),J19="B",VLOOKUP(F19,F12数据库!C:AA,18,0),J19="C",VLOOKUP(F19,F12数据库!C:AA,24,0))</f>
        <v>#N/A</v>
      </c>
      <c r="X19" s="18" t="e" cm="1">
        <f t="array" ref="X19">_xlfn.IFS(J19="A",VLOOKUP(F19,F12数据库!C:AA,13,0),J19="B",VLOOKUP(F19,F12数据库!C:AA,19,0),J19="C",VLOOKUP(F19,F12数据库!C:AA,25,0))</f>
        <v>#N/A</v>
      </c>
      <c r="Y19" s="18"/>
    </row>
    <row r="20" spans="1:25" x14ac:dyDescent="0.25">
      <c r="A20" s="22"/>
      <c r="B20" s="3"/>
      <c r="C20" s="3"/>
      <c r="D20" s="3"/>
      <c r="E20" s="18" t="e">
        <f t="shared" si="6"/>
        <v>#VALUE!</v>
      </c>
      <c r="F20" s="18" t="e">
        <f t="shared" si="7"/>
        <v>#VALUE!</v>
      </c>
      <c r="G20" s="18" t="str">
        <f t="shared" si="8"/>
        <v/>
      </c>
      <c r="H20" s="18" t="e">
        <f t="shared" si="9"/>
        <v>#VALUE!</v>
      </c>
      <c r="I20" s="18" t="e">
        <f t="shared" si="10"/>
        <v>#VALUE!</v>
      </c>
      <c r="J20" s="18" t="str">
        <f t="shared" si="11"/>
        <v/>
      </c>
      <c r="K20" s="18" t="str">
        <f t="shared" si="12"/>
        <v/>
      </c>
      <c r="L20" s="18" t="str">
        <f t="shared" si="13"/>
        <v/>
      </c>
      <c r="M20" s="18" t="str">
        <f t="shared" si="14"/>
        <v/>
      </c>
      <c r="N20" s="18" t="e">
        <f>VLOOKUP(F20,F12数据库!C:AA,3,0)</f>
        <v>#VALUE!</v>
      </c>
      <c r="O20" s="18" t="e">
        <f t="shared" si="15"/>
        <v>#VALUE!</v>
      </c>
      <c r="P20" s="19" t="e">
        <f t="shared" si="16"/>
        <v>#VALUE!</v>
      </c>
      <c r="Q20" s="18" t="e">
        <f>VLOOKUP(F20,F11数据库!C:AA,4,0)</f>
        <v>#VALUE!</v>
      </c>
      <c r="R20" s="18" t="e">
        <f>VLOOKUP(G20,F12数据库!AC:AD,2,0)</f>
        <v>#N/A</v>
      </c>
      <c r="S20" s="18"/>
      <c r="T20" s="18" t="e" cm="1">
        <f t="array" ref="T20">_xlfn.IFS(J20="A",VLOOKUP(F20,F12数据库!C:AA,7,0),J20="B",VLOOKUP(F20,F12数据库!C:AA,15,0),J20="C",VLOOKUP(F20,F12数据库!C:AA,21,0))</f>
        <v>#N/A</v>
      </c>
      <c r="U20" s="18" t="e" cm="1">
        <f t="array" ref="U20">_xlfn.IFS(J20="A",VLOOKUP(F20,F12数据库!C:AA,8,0),J20="B",VLOOKUP(F20,F12数据库!C:AA,16,0),J20="C",VLOOKUP(F20,F12数据库!C:AA,22,0))</f>
        <v>#N/A</v>
      </c>
      <c r="V20" s="19" t="e" cm="1">
        <f t="array" ref="V20">_xlfn.IFS(J20="A",VLOOKUP(F20,F12数据库!C:AA,11,0),J20="B",VLOOKUP(F20,F12数据库!C:AA,17,0),J20="C",VLOOKUP(F20,F12数据库!C:AA,23,0))*C20*2</f>
        <v>#N/A</v>
      </c>
      <c r="W20" s="18" t="e" cm="1">
        <f t="array" ref="W20">_xlfn.IFS(J20="A",VLOOKUP(F20,F12数据库!C:AA,12,0),J20="B",VLOOKUP(F20,F12数据库!C:AA,18,0),J20="C",VLOOKUP(F20,F12数据库!C:AA,24,0))</f>
        <v>#N/A</v>
      </c>
      <c r="X20" s="18" t="e" cm="1">
        <f t="array" ref="X20">_xlfn.IFS(J20="A",VLOOKUP(F20,F12数据库!C:AA,13,0),J20="B",VLOOKUP(F20,F12数据库!C:AA,19,0),J20="C",VLOOKUP(F20,F12数据库!C:AA,25,0))</f>
        <v>#N/A</v>
      </c>
      <c r="Y20" s="18"/>
    </row>
    <row r="21" spans="1:25" x14ac:dyDescent="0.25">
      <c r="A21" s="22"/>
      <c r="B21" s="3"/>
      <c r="C21" s="3"/>
      <c r="D21" s="3"/>
      <c r="E21" s="18" t="e">
        <f t="shared" si="6"/>
        <v>#VALUE!</v>
      </c>
      <c r="F21" s="18" t="e">
        <f t="shared" si="7"/>
        <v>#VALUE!</v>
      </c>
      <c r="G21" s="18" t="str">
        <f t="shared" si="8"/>
        <v/>
      </c>
      <c r="H21" s="18" t="e">
        <f t="shared" si="9"/>
        <v>#VALUE!</v>
      </c>
      <c r="I21" s="18" t="e">
        <f t="shared" si="10"/>
        <v>#VALUE!</v>
      </c>
      <c r="J21" s="18" t="str">
        <f t="shared" si="11"/>
        <v/>
      </c>
      <c r="K21" s="18" t="str">
        <f t="shared" si="12"/>
        <v/>
      </c>
      <c r="L21" s="18" t="str">
        <f t="shared" si="13"/>
        <v/>
      </c>
      <c r="M21" s="18" t="str">
        <f t="shared" si="14"/>
        <v/>
      </c>
      <c r="N21" s="18" t="e">
        <f>VLOOKUP(F21,F12数据库!C:AA,3,0)</f>
        <v>#VALUE!</v>
      </c>
      <c r="O21" s="18" t="e">
        <f t="shared" si="15"/>
        <v>#VALUE!</v>
      </c>
      <c r="P21" s="19" t="e">
        <f t="shared" si="16"/>
        <v>#VALUE!</v>
      </c>
      <c r="Q21" s="18" t="e">
        <f>VLOOKUP(F21,F11数据库!C:AA,4,0)</f>
        <v>#VALUE!</v>
      </c>
      <c r="R21" s="18" t="e">
        <f>VLOOKUP(G21,F12数据库!AC:AD,2,0)</f>
        <v>#N/A</v>
      </c>
      <c r="S21" s="18"/>
      <c r="T21" s="18" t="e" cm="1">
        <f t="array" ref="T21">_xlfn.IFS(J21="A",VLOOKUP(F21,F12数据库!C:AA,7,0),J21="B",VLOOKUP(F21,F12数据库!C:AA,15,0),J21="C",VLOOKUP(F21,F12数据库!C:AA,21,0))</f>
        <v>#N/A</v>
      </c>
      <c r="U21" s="18" t="e" cm="1">
        <f t="array" ref="U21">_xlfn.IFS(J21="A",VLOOKUP(F21,F12数据库!C:AA,8,0),J21="B",VLOOKUP(F21,F12数据库!C:AA,16,0),J21="C",VLOOKUP(F21,F12数据库!C:AA,22,0))</f>
        <v>#N/A</v>
      </c>
      <c r="V21" s="19" t="e" cm="1">
        <f t="array" ref="V21">_xlfn.IFS(J21="A",VLOOKUP(F21,F12数据库!C:AA,11,0),J21="B",VLOOKUP(F21,F12数据库!C:AA,17,0),J21="C",VLOOKUP(F21,F12数据库!C:AA,23,0))*C21*2</f>
        <v>#N/A</v>
      </c>
      <c r="W21" s="18" t="e" cm="1">
        <f t="array" ref="W21">_xlfn.IFS(J21="A",VLOOKUP(F21,F12数据库!C:AA,12,0),J21="B",VLOOKUP(F21,F12数据库!C:AA,18,0),J21="C",VLOOKUP(F21,F12数据库!C:AA,24,0))</f>
        <v>#N/A</v>
      </c>
      <c r="X21" s="18" t="e" cm="1">
        <f t="array" ref="X21">_xlfn.IFS(J21="A",VLOOKUP(F21,F12数据库!C:AA,13,0),J21="B",VLOOKUP(F21,F12数据库!C:AA,19,0),J21="C",VLOOKUP(F21,F12数据库!C:AA,25,0))</f>
        <v>#N/A</v>
      </c>
      <c r="Y21" s="18"/>
    </row>
    <row r="22" spans="1:25" x14ac:dyDescent="0.25">
      <c r="A22" s="22"/>
      <c r="B22" s="3"/>
      <c r="C22" s="3"/>
      <c r="D22" s="3"/>
      <c r="E22" s="18" t="e">
        <f t="shared" si="6"/>
        <v>#VALUE!</v>
      </c>
      <c r="F22" s="18" t="e">
        <f t="shared" si="7"/>
        <v>#VALUE!</v>
      </c>
      <c r="G22" s="18" t="str">
        <f t="shared" si="8"/>
        <v/>
      </c>
      <c r="H22" s="18" t="e">
        <f t="shared" si="9"/>
        <v>#VALUE!</v>
      </c>
      <c r="I22" s="18" t="e">
        <f t="shared" si="10"/>
        <v>#VALUE!</v>
      </c>
      <c r="J22" s="18" t="str">
        <f t="shared" si="11"/>
        <v/>
      </c>
      <c r="K22" s="18" t="str">
        <f t="shared" si="12"/>
        <v/>
      </c>
      <c r="L22" s="18" t="str">
        <f t="shared" si="13"/>
        <v/>
      </c>
      <c r="M22" s="18" t="str">
        <f t="shared" si="14"/>
        <v/>
      </c>
      <c r="N22" s="18" t="e">
        <f>VLOOKUP(F22,F12数据库!C:AA,3,0)</f>
        <v>#VALUE!</v>
      </c>
      <c r="O22" s="18" t="e">
        <f t="shared" si="15"/>
        <v>#VALUE!</v>
      </c>
      <c r="P22" s="19" t="e">
        <f t="shared" si="16"/>
        <v>#VALUE!</v>
      </c>
      <c r="Q22" s="18" t="e">
        <f>VLOOKUP(F22,F11数据库!C:AA,4,0)</f>
        <v>#VALUE!</v>
      </c>
      <c r="R22" s="18" t="e">
        <f>VLOOKUP(G22,F12数据库!AC:AD,2,0)</f>
        <v>#N/A</v>
      </c>
      <c r="S22" s="18"/>
      <c r="T22" s="18" t="e" cm="1">
        <f t="array" ref="T22">_xlfn.IFS(J22="A",VLOOKUP(F22,F12数据库!C:AA,7,0),J22="B",VLOOKUP(F22,F12数据库!C:AA,15,0),J22="C",VLOOKUP(F22,F12数据库!C:AA,21,0))</f>
        <v>#N/A</v>
      </c>
      <c r="U22" s="18" t="e" cm="1">
        <f t="array" ref="U22">_xlfn.IFS(J22="A",VLOOKUP(F22,F12数据库!C:AA,8,0),J22="B",VLOOKUP(F22,F12数据库!C:AA,16,0),J22="C",VLOOKUP(F22,F12数据库!C:AA,22,0))</f>
        <v>#N/A</v>
      </c>
      <c r="V22" s="19" t="e" cm="1">
        <f t="array" ref="V22">_xlfn.IFS(J22="A",VLOOKUP(F22,F12数据库!C:AA,11,0),J22="B",VLOOKUP(F22,F12数据库!C:AA,17,0),J22="C",VLOOKUP(F22,F12数据库!C:AA,23,0))*C22*2</f>
        <v>#N/A</v>
      </c>
      <c r="W22" s="18" t="e" cm="1">
        <f t="array" ref="W22">_xlfn.IFS(J22="A",VLOOKUP(F22,F12数据库!C:AA,12,0),J22="B",VLOOKUP(F22,F12数据库!C:AA,18,0),J22="C",VLOOKUP(F22,F12数据库!C:AA,24,0))</f>
        <v>#N/A</v>
      </c>
      <c r="X22" s="18" t="e" cm="1">
        <f t="array" ref="X22">_xlfn.IFS(J22="A",VLOOKUP(F22,F12数据库!C:AA,13,0),J22="B",VLOOKUP(F22,F12数据库!C:AA,19,0),J22="C",VLOOKUP(F22,F12数据库!C:AA,25,0))</f>
        <v>#N/A</v>
      </c>
      <c r="Y22" s="18"/>
    </row>
    <row r="23" spans="1:25" x14ac:dyDescent="0.25">
      <c r="A23" s="22"/>
      <c r="B23" s="3"/>
      <c r="C23" s="3"/>
      <c r="D23" s="3"/>
      <c r="E23" s="18" t="e">
        <f t="shared" si="6"/>
        <v>#VALUE!</v>
      </c>
      <c r="F23" s="18" t="e">
        <f t="shared" si="7"/>
        <v>#VALUE!</v>
      </c>
      <c r="G23" s="18" t="str">
        <f t="shared" si="8"/>
        <v/>
      </c>
      <c r="H23" s="18" t="e">
        <f t="shared" si="9"/>
        <v>#VALUE!</v>
      </c>
      <c r="I23" s="18" t="e">
        <f t="shared" si="10"/>
        <v>#VALUE!</v>
      </c>
      <c r="J23" s="18" t="str">
        <f t="shared" si="11"/>
        <v/>
      </c>
      <c r="K23" s="18" t="str">
        <f t="shared" si="12"/>
        <v/>
      </c>
      <c r="L23" s="18" t="str">
        <f t="shared" si="13"/>
        <v/>
      </c>
      <c r="M23" s="18" t="str">
        <f t="shared" si="14"/>
        <v/>
      </c>
      <c r="N23" s="18" t="e">
        <f>VLOOKUP(F23,F12数据库!C:AA,3,0)</f>
        <v>#VALUE!</v>
      </c>
      <c r="O23" s="18" t="e">
        <f t="shared" si="15"/>
        <v>#VALUE!</v>
      </c>
      <c r="P23" s="19" t="e">
        <f t="shared" si="16"/>
        <v>#VALUE!</v>
      </c>
      <c r="Q23" s="18" t="e">
        <f>VLOOKUP(F23,F11数据库!C:AA,4,0)</f>
        <v>#VALUE!</v>
      </c>
      <c r="R23" s="18" t="e">
        <f>VLOOKUP(G23,F12数据库!AC:AD,2,0)</f>
        <v>#N/A</v>
      </c>
      <c r="S23" s="18"/>
      <c r="T23" s="18" t="e" cm="1">
        <f t="array" ref="T23">_xlfn.IFS(J23="A",VLOOKUP(F23,F12数据库!C:AA,7,0),J23="B",VLOOKUP(F23,F12数据库!C:AA,15,0),J23="C",VLOOKUP(F23,F12数据库!C:AA,21,0))</f>
        <v>#N/A</v>
      </c>
      <c r="U23" s="18" t="e" cm="1">
        <f t="array" ref="U23">_xlfn.IFS(J23="A",VLOOKUP(F23,F12数据库!C:AA,8,0),J23="B",VLOOKUP(F23,F12数据库!C:AA,16,0),J23="C",VLOOKUP(F23,F12数据库!C:AA,22,0))</f>
        <v>#N/A</v>
      </c>
      <c r="V23" s="19" t="e" cm="1">
        <f t="array" ref="V23">_xlfn.IFS(J23="A",VLOOKUP(F23,F12数据库!C:AA,11,0),J23="B",VLOOKUP(F23,F12数据库!C:AA,17,0),J23="C",VLOOKUP(F23,F12数据库!C:AA,23,0))*C23*2</f>
        <v>#N/A</v>
      </c>
      <c r="W23" s="18" t="e" cm="1">
        <f t="array" ref="W23">_xlfn.IFS(J23="A",VLOOKUP(F23,F12数据库!C:AA,12,0),J23="B",VLOOKUP(F23,F12数据库!C:AA,18,0),J23="C",VLOOKUP(F23,F12数据库!C:AA,24,0))</f>
        <v>#N/A</v>
      </c>
      <c r="X23" s="18" t="e" cm="1">
        <f t="array" ref="X23">_xlfn.IFS(J23="A",VLOOKUP(F23,F12数据库!C:AA,13,0),J23="B",VLOOKUP(F23,F12数据库!C:AA,19,0),J23="C",VLOOKUP(F23,F12数据库!C:AA,25,0))</f>
        <v>#N/A</v>
      </c>
      <c r="Y23" s="18"/>
    </row>
    <row r="24" spans="1:25" x14ac:dyDescent="0.25">
      <c r="A24" s="22"/>
      <c r="B24" s="3"/>
      <c r="C24" s="3"/>
      <c r="D24" s="3"/>
      <c r="E24" s="18" t="e">
        <f t="shared" si="6"/>
        <v>#VALUE!</v>
      </c>
      <c r="F24" s="18" t="e">
        <f t="shared" si="7"/>
        <v>#VALUE!</v>
      </c>
      <c r="G24" s="18" t="str">
        <f t="shared" si="8"/>
        <v/>
      </c>
      <c r="H24" s="18" t="e">
        <f t="shared" si="9"/>
        <v>#VALUE!</v>
      </c>
      <c r="I24" s="18" t="e">
        <f t="shared" si="10"/>
        <v>#VALUE!</v>
      </c>
      <c r="J24" s="18" t="str">
        <f t="shared" si="11"/>
        <v/>
      </c>
      <c r="K24" s="18" t="str">
        <f t="shared" si="12"/>
        <v/>
      </c>
      <c r="L24" s="18" t="str">
        <f t="shared" si="13"/>
        <v/>
      </c>
      <c r="M24" s="18" t="str">
        <f t="shared" si="14"/>
        <v/>
      </c>
      <c r="N24" s="18" t="e">
        <f>VLOOKUP(F24,F12数据库!C:AA,3,0)</f>
        <v>#VALUE!</v>
      </c>
      <c r="O24" s="18" t="e">
        <f t="shared" si="15"/>
        <v>#VALUE!</v>
      </c>
      <c r="P24" s="19" t="e">
        <f t="shared" si="16"/>
        <v>#VALUE!</v>
      </c>
      <c r="Q24" s="18" t="e">
        <f>VLOOKUP(F24,F11数据库!C:AA,4,0)</f>
        <v>#VALUE!</v>
      </c>
      <c r="R24" s="18" t="e">
        <f>VLOOKUP(G24,F12数据库!AC:AD,2,0)</f>
        <v>#N/A</v>
      </c>
      <c r="S24" s="18"/>
      <c r="T24" s="18" t="e" cm="1">
        <f t="array" ref="T24">_xlfn.IFS(J24="A",VLOOKUP(F24,F12数据库!C:AA,7,0),J24="B",VLOOKUP(F24,F12数据库!C:AA,15,0),J24="C",VLOOKUP(F24,F12数据库!C:AA,21,0))</f>
        <v>#N/A</v>
      </c>
      <c r="U24" s="18" t="e" cm="1">
        <f t="array" ref="U24">_xlfn.IFS(J24="A",VLOOKUP(F24,F12数据库!C:AA,8,0),J24="B",VLOOKUP(F24,F12数据库!C:AA,16,0),J24="C",VLOOKUP(F24,F12数据库!C:AA,22,0))</f>
        <v>#N/A</v>
      </c>
      <c r="V24" s="19" t="e" cm="1">
        <f t="array" ref="V24">_xlfn.IFS(J24="A",VLOOKUP(F24,F12数据库!C:AA,11,0),J24="B",VLOOKUP(F24,F12数据库!C:AA,17,0),J24="C",VLOOKUP(F24,F12数据库!C:AA,23,0))*C24*2</f>
        <v>#N/A</v>
      </c>
      <c r="W24" s="18" t="e" cm="1">
        <f t="array" ref="W24">_xlfn.IFS(J24="A",VLOOKUP(F24,F12数据库!C:AA,12,0),J24="B",VLOOKUP(F24,F12数据库!C:AA,18,0),J24="C",VLOOKUP(F24,F12数据库!C:AA,24,0))</f>
        <v>#N/A</v>
      </c>
      <c r="X24" s="18" t="e" cm="1">
        <f t="array" ref="X24">_xlfn.IFS(J24="A",VLOOKUP(F24,F12数据库!C:AA,13,0),J24="B",VLOOKUP(F24,F12数据库!C:AA,19,0),J24="C",VLOOKUP(F24,F12数据库!C:AA,25,0))</f>
        <v>#N/A</v>
      </c>
      <c r="Y24" s="18"/>
    </row>
    <row r="25" spans="1:25" x14ac:dyDescent="0.25">
      <c r="A25" s="22"/>
      <c r="B25" s="3"/>
      <c r="C25" s="3"/>
      <c r="D25" s="3"/>
      <c r="E25" s="18" t="e">
        <f t="shared" si="6"/>
        <v>#VALUE!</v>
      </c>
      <c r="F25" s="18" t="e">
        <f t="shared" si="7"/>
        <v>#VALUE!</v>
      </c>
      <c r="G25" s="18" t="str">
        <f t="shared" si="8"/>
        <v/>
      </c>
      <c r="H25" s="18" t="e">
        <f t="shared" si="9"/>
        <v>#VALUE!</v>
      </c>
      <c r="I25" s="18" t="e">
        <f t="shared" si="10"/>
        <v>#VALUE!</v>
      </c>
      <c r="J25" s="18" t="str">
        <f t="shared" si="11"/>
        <v/>
      </c>
      <c r="K25" s="18" t="str">
        <f t="shared" si="12"/>
        <v/>
      </c>
      <c r="L25" s="18" t="str">
        <f t="shared" si="13"/>
        <v/>
      </c>
      <c r="M25" s="18" t="str">
        <f t="shared" si="14"/>
        <v/>
      </c>
      <c r="N25" s="18" t="e">
        <f>VLOOKUP(F25,F12数据库!C:AA,3,0)</f>
        <v>#VALUE!</v>
      </c>
      <c r="O25" s="18" t="e">
        <f t="shared" si="15"/>
        <v>#VALUE!</v>
      </c>
      <c r="P25" s="19" t="e">
        <f t="shared" si="16"/>
        <v>#VALUE!</v>
      </c>
      <c r="Q25" s="18" t="e">
        <f>VLOOKUP(F25,F11数据库!C:AA,4,0)</f>
        <v>#VALUE!</v>
      </c>
      <c r="R25" s="18" t="e">
        <f>VLOOKUP(G25,F12数据库!AC:AD,2,0)</f>
        <v>#N/A</v>
      </c>
      <c r="S25" s="18"/>
      <c r="T25" s="18" t="e" cm="1">
        <f t="array" ref="T25">_xlfn.IFS(J25="A",VLOOKUP(F25,F12数据库!C:AA,7,0),J25="B",VLOOKUP(F25,F12数据库!C:AA,15,0),J25="C",VLOOKUP(F25,F12数据库!C:AA,21,0))</f>
        <v>#N/A</v>
      </c>
      <c r="U25" s="18" t="e" cm="1">
        <f t="array" ref="U25">_xlfn.IFS(J25="A",VLOOKUP(F25,F12数据库!C:AA,8,0),J25="B",VLOOKUP(F25,F12数据库!C:AA,16,0),J25="C",VLOOKUP(F25,F12数据库!C:AA,22,0))</f>
        <v>#N/A</v>
      </c>
      <c r="V25" s="19" t="e" cm="1">
        <f t="array" ref="V25">_xlfn.IFS(J25="A",VLOOKUP(F25,F12数据库!C:AA,11,0),J25="B",VLOOKUP(F25,F12数据库!C:AA,17,0),J25="C",VLOOKUP(F25,F12数据库!C:AA,23,0))*C25*2</f>
        <v>#N/A</v>
      </c>
      <c r="W25" s="18" t="e" cm="1">
        <f t="array" ref="W25">_xlfn.IFS(J25="A",VLOOKUP(F25,F12数据库!C:AA,12,0),J25="B",VLOOKUP(F25,F12数据库!C:AA,18,0),J25="C",VLOOKUP(F25,F12数据库!C:AA,24,0))</f>
        <v>#N/A</v>
      </c>
      <c r="X25" s="18" t="e" cm="1">
        <f t="array" ref="X25">_xlfn.IFS(J25="A",VLOOKUP(F25,F12数据库!C:AA,13,0),J25="B",VLOOKUP(F25,F12数据库!C:AA,19,0),J25="C",VLOOKUP(F25,F12数据库!C:AA,25,0))</f>
        <v>#N/A</v>
      </c>
      <c r="Y25" s="18"/>
    </row>
    <row r="26" spans="1:25" x14ac:dyDescent="0.25">
      <c r="A26" s="22"/>
      <c r="B26" s="3"/>
      <c r="C26" s="3"/>
      <c r="D26" s="3"/>
      <c r="E26" s="18" t="e">
        <f t="shared" si="6"/>
        <v>#VALUE!</v>
      </c>
      <c r="F26" s="18" t="e">
        <f t="shared" si="7"/>
        <v>#VALUE!</v>
      </c>
      <c r="G26" s="18" t="str">
        <f t="shared" si="8"/>
        <v/>
      </c>
      <c r="H26" s="18" t="e">
        <f t="shared" si="9"/>
        <v>#VALUE!</v>
      </c>
      <c r="I26" s="18" t="e">
        <f t="shared" si="10"/>
        <v>#VALUE!</v>
      </c>
      <c r="J26" s="18" t="str">
        <f t="shared" si="11"/>
        <v/>
      </c>
      <c r="K26" s="18" t="str">
        <f t="shared" si="12"/>
        <v/>
      </c>
      <c r="L26" s="18" t="str">
        <f t="shared" si="13"/>
        <v/>
      </c>
      <c r="M26" s="18" t="str">
        <f t="shared" si="14"/>
        <v/>
      </c>
      <c r="N26" s="18" t="e">
        <f>VLOOKUP(F26,F12数据库!C:AA,3,0)</f>
        <v>#VALUE!</v>
      </c>
      <c r="O26" s="18" t="e">
        <f t="shared" si="15"/>
        <v>#VALUE!</v>
      </c>
      <c r="P26" s="19" t="e">
        <f t="shared" si="16"/>
        <v>#VALUE!</v>
      </c>
      <c r="Q26" s="18" t="e">
        <f>VLOOKUP(F26,F11数据库!C:AA,4,0)</f>
        <v>#VALUE!</v>
      </c>
      <c r="R26" s="18" t="e">
        <f>VLOOKUP(G26,F12数据库!AC:AD,2,0)</f>
        <v>#N/A</v>
      </c>
      <c r="S26" s="18"/>
      <c r="T26" s="18" t="e" cm="1">
        <f t="array" ref="T26">_xlfn.IFS(J26="A",VLOOKUP(F26,F12数据库!C:AA,7,0),J26="B",VLOOKUP(F26,F12数据库!C:AA,15,0),J26="C",VLOOKUP(F26,F12数据库!C:AA,21,0))</f>
        <v>#N/A</v>
      </c>
      <c r="U26" s="18" t="e" cm="1">
        <f t="array" ref="U26">_xlfn.IFS(J26="A",VLOOKUP(F26,F12数据库!C:AA,8,0),J26="B",VLOOKUP(F26,F12数据库!C:AA,16,0),J26="C",VLOOKUP(F26,F12数据库!C:AA,22,0))</f>
        <v>#N/A</v>
      </c>
      <c r="V26" s="19" t="e" cm="1">
        <f t="array" ref="V26">_xlfn.IFS(J26="A",VLOOKUP(F26,F12数据库!C:AA,11,0),J26="B",VLOOKUP(F26,F12数据库!C:AA,17,0),J26="C",VLOOKUP(F26,F12数据库!C:AA,23,0))*C26*2</f>
        <v>#N/A</v>
      </c>
      <c r="W26" s="18" t="e" cm="1">
        <f t="array" ref="W26">_xlfn.IFS(J26="A",VLOOKUP(F26,F12数据库!C:AA,12,0),J26="B",VLOOKUP(F26,F12数据库!C:AA,18,0),J26="C",VLOOKUP(F26,F12数据库!C:AA,24,0))</f>
        <v>#N/A</v>
      </c>
      <c r="X26" s="18" t="e" cm="1">
        <f t="array" ref="X26">_xlfn.IFS(J26="A",VLOOKUP(F26,F12数据库!C:AA,13,0),J26="B",VLOOKUP(F26,F12数据库!C:AA,19,0),J26="C",VLOOKUP(F26,F12数据库!C:AA,25,0))</f>
        <v>#N/A</v>
      </c>
      <c r="Y26" s="18"/>
    </row>
    <row r="27" spans="1:25" x14ac:dyDescent="0.25">
      <c r="A27" s="22"/>
      <c r="B27" s="3"/>
      <c r="C27" s="3"/>
      <c r="D27" s="3"/>
      <c r="E27" s="18" t="e">
        <f t="shared" si="6"/>
        <v>#VALUE!</v>
      </c>
      <c r="F27" s="18" t="e">
        <f t="shared" si="7"/>
        <v>#VALUE!</v>
      </c>
      <c r="G27" s="18" t="str">
        <f t="shared" si="8"/>
        <v/>
      </c>
      <c r="H27" s="18" t="e">
        <f t="shared" si="9"/>
        <v>#VALUE!</v>
      </c>
      <c r="I27" s="18" t="e">
        <f t="shared" si="10"/>
        <v>#VALUE!</v>
      </c>
      <c r="J27" s="18" t="str">
        <f t="shared" si="11"/>
        <v/>
      </c>
      <c r="K27" s="18" t="str">
        <f t="shared" si="12"/>
        <v/>
      </c>
      <c r="L27" s="18" t="str">
        <f t="shared" si="13"/>
        <v/>
      </c>
      <c r="M27" s="18" t="str">
        <f t="shared" si="14"/>
        <v/>
      </c>
      <c r="N27" s="18" t="e">
        <f>VLOOKUP(F27,F12数据库!C:AA,3,0)</f>
        <v>#VALUE!</v>
      </c>
      <c r="O27" s="18" t="e">
        <f t="shared" si="15"/>
        <v>#VALUE!</v>
      </c>
      <c r="P27" s="19" t="e">
        <f t="shared" si="16"/>
        <v>#VALUE!</v>
      </c>
      <c r="Q27" s="18" t="e">
        <f>VLOOKUP(F27,F11数据库!C:AA,4,0)</f>
        <v>#VALUE!</v>
      </c>
      <c r="R27" s="18" t="e">
        <f>VLOOKUP(G27,F12数据库!AC:AD,2,0)</f>
        <v>#N/A</v>
      </c>
      <c r="S27" s="18"/>
      <c r="T27" s="18" t="e" cm="1">
        <f t="array" ref="T27">_xlfn.IFS(J27="A",VLOOKUP(F27,F12数据库!C:AA,7,0),J27="B",VLOOKUP(F27,F12数据库!C:AA,15,0),J27="C",VLOOKUP(F27,F12数据库!C:AA,21,0))</f>
        <v>#N/A</v>
      </c>
      <c r="U27" s="18" t="e" cm="1">
        <f t="array" ref="U27">_xlfn.IFS(J27="A",VLOOKUP(F27,F12数据库!C:AA,8,0),J27="B",VLOOKUP(F27,F12数据库!C:AA,16,0),J27="C",VLOOKUP(F27,F12数据库!C:AA,22,0))</f>
        <v>#N/A</v>
      </c>
      <c r="V27" s="19" t="e" cm="1">
        <f t="array" ref="V27">_xlfn.IFS(J27="A",VLOOKUP(F27,F12数据库!C:AA,11,0),J27="B",VLOOKUP(F27,F12数据库!C:AA,17,0),J27="C",VLOOKUP(F27,F12数据库!C:AA,23,0))*C27*2</f>
        <v>#N/A</v>
      </c>
      <c r="W27" s="18" t="e" cm="1">
        <f t="array" ref="W27">_xlfn.IFS(J27="A",VLOOKUP(F27,F12数据库!C:AA,12,0),J27="B",VLOOKUP(F27,F12数据库!C:AA,18,0),J27="C",VLOOKUP(F27,F12数据库!C:AA,24,0))</f>
        <v>#N/A</v>
      </c>
      <c r="X27" s="18" t="e" cm="1">
        <f t="array" ref="X27">_xlfn.IFS(J27="A",VLOOKUP(F27,F12数据库!C:AA,13,0),J27="B",VLOOKUP(F27,F12数据库!C:AA,19,0),J27="C",VLOOKUP(F27,F12数据库!C:AA,25,0))</f>
        <v>#N/A</v>
      </c>
      <c r="Y27" s="18"/>
    </row>
    <row r="28" spans="1:25" x14ac:dyDescent="0.25">
      <c r="A28" s="22"/>
      <c r="B28" s="3"/>
      <c r="C28" s="3"/>
      <c r="D28" s="3"/>
      <c r="E28" s="18" t="e">
        <f t="shared" si="6"/>
        <v>#VALUE!</v>
      </c>
      <c r="F28" s="18" t="e">
        <f t="shared" si="7"/>
        <v>#VALUE!</v>
      </c>
      <c r="G28" s="18" t="str">
        <f t="shared" si="8"/>
        <v/>
      </c>
      <c r="H28" s="18" t="e">
        <f t="shared" si="9"/>
        <v>#VALUE!</v>
      </c>
      <c r="I28" s="18" t="e">
        <f t="shared" si="10"/>
        <v>#VALUE!</v>
      </c>
      <c r="J28" s="18" t="str">
        <f t="shared" si="11"/>
        <v/>
      </c>
      <c r="K28" s="18" t="str">
        <f t="shared" si="12"/>
        <v/>
      </c>
      <c r="L28" s="18" t="str">
        <f t="shared" si="13"/>
        <v/>
      </c>
      <c r="M28" s="18" t="str">
        <f t="shared" si="14"/>
        <v/>
      </c>
      <c r="N28" s="18" t="e">
        <f>VLOOKUP(F28,F12数据库!C:AA,3,0)</f>
        <v>#VALUE!</v>
      </c>
      <c r="O28" s="18" t="e">
        <f t="shared" si="15"/>
        <v>#VALUE!</v>
      </c>
      <c r="P28" s="19" t="e">
        <f t="shared" si="16"/>
        <v>#VALUE!</v>
      </c>
      <c r="Q28" s="18" t="e">
        <f>VLOOKUP(F28,F11数据库!C:AA,4,0)</f>
        <v>#VALUE!</v>
      </c>
      <c r="R28" s="18" t="e">
        <f>VLOOKUP(G28,F12数据库!AC:AD,2,0)</f>
        <v>#N/A</v>
      </c>
      <c r="S28" s="18"/>
      <c r="T28" s="18" t="e" cm="1">
        <f t="array" ref="T28">_xlfn.IFS(J28="A",VLOOKUP(F28,F12数据库!C:AA,7,0),J28="B",VLOOKUP(F28,F12数据库!C:AA,15,0),J28="C",VLOOKUP(F28,F12数据库!C:AA,21,0))</f>
        <v>#N/A</v>
      </c>
      <c r="U28" s="18" t="e" cm="1">
        <f t="array" ref="U28">_xlfn.IFS(J28="A",VLOOKUP(F28,F12数据库!C:AA,8,0),J28="B",VLOOKUP(F28,F12数据库!C:AA,16,0),J28="C",VLOOKUP(F28,F12数据库!C:AA,22,0))</f>
        <v>#N/A</v>
      </c>
      <c r="V28" s="19" t="e" cm="1">
        <f t="array" ref="V28">_xlfn.IFS(J28="A",VLOOKUP(F28,F12数据库!C:AA,11,0),J28="B",VLOOKUP(F28,F12数据库!C:AA,17,0),J28="C",VLOOKUP(F28,F12数据库!C:AA,23,0))*C28*2</f>
        <v>#N/A</v>
      </c>
      <c r="W28" s="18" t="e" cm="1">
        <f t="array" ref="W28">_xlfn.IFS(J28="A",VLOOKUP(F28,F12数据库!C:AA,12,0),J28="B",VLOOKUP(F28,F12数据库!C:AA,18,0),J28="C",VLOOKUP(F28,F12数据库!C:AA,24,0))</f>
        <v>#N/A</v>
      </c>
      <c r="X28" s="18" t="e" cm="1">
        <f t="array" ref="X28">_xlfn.IFS(J28="A",VLOOKUP(F28,F12数据库!C:AA,13,0),J28="B",VLOOKUP(F28,F12数据库!C:AA,19,0),J28="C",VLOOKUP(F28,F12数据库!C:AA,25,0))</f>
        <v>#N/A</v>
      </c>
      <c r="Y28" s="18"/>
    </row>
    <row r="29" spans="1:25" x14ac:dyDescent="0.25">
      <c r="A29" s="22"/>
      <c r="B29" s="3"/>
      <c r="C29" s="3"/>
      <c r="D29" s="3"/>
      <c r="E29" s="18" t="e">
        <f t="shared" si="6"/>
        <v>#VALUE!</v>
      </c>
      <c r="F29" s="18" t="e">
        <f t="shared" si="7"/>
        <v>#VALUE!</v>
      </c>
      <c r="G29" s="18" t="str">
        <f t="shared" si="8"/>
        <v/>
      </c>
      <c r="H29" s="18" t="e">
        <f t="shared" si="9"/>
        <v>#VALUE!</v>
      </c>
      <c r="I29" s="18" t="e">
        <f t="shared" si="10"/>
        <v>#VALUE!</v>
      </c>
      <c r="J29" s="18" t="str">
        <f t="shared" si="11"/>
        <v/>
      </c>
      <c r="K29" s="18" t="str">
        <f t="shared" si="12"/>
        <v/>
      </c>
      <c r="L29" s="18" t="str">
        <f t="shared" si="13"/>
        <v/>
      </c>
      <c r="M29" s="18" t="str">
        <f t="shared" si="14"/>
        <v/>
      </c>
      <c r="N29" s="18" t="e">
        <f>VLOOKUP(F29,F12数据库!C:AA,3,0)</f>
        <v>#VALUE!</v>
      </c>
      <c r="O29" s="18" t="e">
        <f t="shared" si="15"/>
        <v>#VALUE!</v>
      </c>
      <c r="P29" s="19" t="e">
        <f t="shared" si="16"/>
        <v>#VALUE!</v>
      </c>
      <c r="Q29" s="18" t="e">
        <f>VLOOKUP(F29,F11数据库!C:AA,4,0)</f>
        <v>#VALUE!</v>
      </c>
      <c r="R29" s="18" t="e">
        <f>VLOOKUP(G29,F12数据库!AC:AD,2,0)</f>
        <v>#N/A</v>
      </c>
      <c r="S29" s="18"/>
      <c r="T29" s="18" t="e" cm="1">
        <f t="array" ref="T29">_xlfn.IFS(J29="A",VLOOKUP(F29,F12数据库!C:AA,7,0),J29="B",VLOOKUP(F29,F12数据库!C:AA,15,0),J29="C",VLOOKUP(F29,F12数据库!C:AA,21,0))</f>
        <v>#N/A</v>
      </c>
      <c r="U29" s="18" t="e" cm="1">
        <f t="array" ref="U29">_xlfn.IFS(J29="A",VLOOKUP(F29,F12数据库!C:AA,8,0),J29="B",VLOOKUP(F29,F12数据库!C:AA,16,0),J29="C",VLOOKUP(F29,F12数据库!C:AA,22,0))</f>
        <v>#N/A</v>
      </c>
      <c r="V29" s="19" t="e" cm="1">
        <f t="array" ref="V29">_xlfn.IFS(J29="A",VLOOKUP(F29,F12数据库!C:AA,11,0),J29="B",VLOOKUP(F29,F12数据库!C:AA,17,0),J29="C",VLOOKUP(F29,F12数据库!C:AA,23,0))*C29*2</f>
        <v>#N/A</v>
      </c>
      <c r="W29" s="18" t="e" cm="1">
        <f t="array" ref="W29">_xlfn.IFS(J29="A",VLOOKUP(F29,F12数据库!C:AA,12,0),J29="B",VLOOKUP(F29,F12数据库!C:AA,18,0),J29="C",VLOOKUP(F29,F12数据库!C:AA,24,0))</f>
        <v>#N/A</v>
      </c>
      <c r="X29" s="18" t="e" cm="1">
        <f t="array" ref="X29">_xlfn.IFS(J29="A",VLOOKUP(F29,F12数据库!C:AA,13,0),J29="B",VLOOKUP(F29,F12数据库!C:AA,19,0),J29="C",VLOOKUP(F29,F12数据库!C:AA,25,0))</f>
        <v>#N/A</v>
      </c>
      <c r="Y29" s="18"/>
    </row>
    <row r="30" spans="1:25" x14ac:dyDescent="0.25">
      <c r="A30" s="22"/>
      <c r="B30" s="3"/>
      <c r="C30" s="3"/>
      <c r="D30" s="3"/>
      <c r="E30" s="18" t="e">
        <f t="shared" si="6"/>
        <v>#VALUE!</v>
      </c>
      <c r="F30" s="18" t="e">
        <f t="shared" si="7"/>
        <v>#VALUE!</v>
      </c>
      <c r="G30" s="18" t="str">
        <f t="shared" si="8"/>
        <v/>
      </c>
      <c r="H30" s="18" t="e">
        <f t="shared" si="9"/>
        <v>#VALUE!</v>
      </c>
      <c r="I30" s="18" t="e">
        <f t="shared" si="10"/>
        <v>#VALUE!</v>
      </c>
      <c r="J30" s="18" t="str">
        <f t="shared" si="11"/>
        <v/>
      </c>
      <c r="K30" s="18" t="str">
        <f t="shared" si="12"/>
        <v/>
      </c>
      <c r="L30" s="18" t="str">
        <f t="shared" si="13"/>
        <v/>
      </c>
      <c r="M30" s="18" t="str">
        <f t="shared" si="14"/>
        <v/>
      </c>
      <c r="N30" s="18" t="e">
        <f>VLOOKUP(F30,F12数据库!C:AA,3,0)</f>
        <v>#VALUE!</v>
      </c>
      <c r="O30" s="18" t="e">
        <f t="shared" si="15"/>
        <v>#VALUE!</v>
      </c>
      <c r="P30" s="19" t="e">
        <f t="shared" si="16"/>
        <v>#VALUE!</v>
      </c>
      <c r="Q30" s="18" t="e">
        <f>VLOOKUP(F30,F11数据库!C:AA,4,0)</f>
        <v>#VALUE!</v>
      </c>
      <c r="R30" s="18" t="e">
        <f>VLOOKUP(G30,F12数据库!AC:AD,2,0)</f>
        <v>#N/A</v>
      </c>
      <c r="S30" s="18"/>
      <c r="T30" s="18" t="e" cm="1">
        <f t="array" ref="T30">_xlfn.IFS(J30="A",VLOOKUP(F30,F12数据库!C:AA,7,0),J30="B",VLOOKUP(F30,F12数据库!C:AA,15,0),J30="C",VLOOKUP(F30,F12数据库!C:AA,21,0))</f>
        <v>#N/A</v>
      </c>
      <c r="U30" s="18" t="e" cm="1">
        <f t="array" ref="U30">_xlfn.IFS(J30="A",VLOOKUP(F30,F12数据库!C:AA,8,0),J30="B",VLOOKUP(F30,F12数据库!C:AA,16,0),J30="C",VLOOKUP(F30,F12数据库!C:AA,22,0))</f>
        <v>#N/A</v>
      </c>
      <c r="V30" s="19" t="e" cm="1">
        <f t="array" ref="V30">_xlfn.IFS(J30="A",VLOOKUP(F30,F12数据库!C:AA,11,0),J30="B",VLOOKUP(F30,F12数据库!C:AA,17,0),J30="C",VLOOKUP(F30,F12数据库!C:AA,23,0))*C30*2</f>
        <v>#N/A</v>
      </c>
      <c r="W30" s="18" t="e" cm="1">
        <f t="array" ref="W30">_xlfn.IFS(J30="A",VLOOKUP(F30,F12数据库!C:AA,12,0),J30="B",VLOOKUP(F30,F12数据库!C:AA,18,0),J30="C",VLOOKUP(F30,F12数据库!C:AA,24,0))</f>
        <v>#N/A</v>
      </c>
      <c r="X30" s="18" t="e" cm="1">
        <f t="array" ref="X30">_xlfn.IFS(J30="A",VLOOKUP(F30,F12数据库!C:AA,13,0),J30="B",VLOOKUP(F30,F12数据库!C:AA,19,0),J30="C",VLOOKUP(F30,F12数据库!C:AA,25,0))</f>
        <v>#N/A</v>
      </c>
      <c r="Y30" s="18"/>
    </row>
    <row r="31" spans="1:25" x14ac:dyDescent="0.25">
      <c r="A31" s="22"/>
      <c r="B31" s="3"/>
      <c r="C31" s="3"/>
      <c r="D31" s="3"/>
      <c r="E31" s="18" t="e">
        <f t="shared" si="6"/>
        <v>#VALUE!</v>
      </c>
      <c r="F31" s="18" t="e">
        <f t="shared" si="7"/>
        <v>#VALUE!</v>
      </c>
      <c r="G31" s="18" t="str">
        <f t="shared" si="8"/>
        <v/>
      </c>
      <c r="H31" s="18" t="e">
        <f t="shared" si="9"/>
        <v>#VALUE!</v>
      </c>
      <c r="I31" s="18" t="e">
        <f t="shared" si="10"/>
        <v>#VALUE!</v>
      </c>
      <c r="J31" s="18" t="str">
        <f t="shared" si="11"/>
        <v/>
      </c>
      <c r="K31" s="18" t="str">
        <f t="shared" si="12"/>
        <v/>
      </c>
      <c r="L31" s="18" t="str">
        <f t="shared" si="13"/>
        <v/>
      </c>
      <c r="M31" s="18" t="str">
        <f t="shared" si="14"/>
        <v/>
      </c>
      <c r="N31" s="18" t="e">
        <f>VLOOKUP(F31,F12数据库!C:AA,3,0)</f>
        <v>#VALUE!</v>
      </c>
      <c r="O31" s="18" t="e">
        <f t="shared" si="15"/>
        <v>#VALUE!</v>
      </c>
      <c r="P31" s="19" t="e">
        <f t="shared" si="16"/>
        <v>#VALUE!</v>
      </c>
      <c r="Q31" s="18" t="e">
        <f>VLOOKUP(F31,F11数据库!C:AA,4,0)</f>
        <v>#VALUE!</v>
      </c>
      <c r="R31" s="18" t="e">
        <f>VLOOKUP(G31,F12数据库!AC:AD,2,0)</f>
        <v>#N/A</v>
      </c>
      <c r="S31" s="18"/>
      <c r="T31" s="18" t="e" cm="1">
        <f t="array" ref="T31">_xlfn.IFS(J31="A",VLOOKUP(F31,F12数据库!C:AA,7,0),J31="B",VLOOKUP(F31,F12数据库!C:AA,15,0),J31="C",VLOOKUP(F31,F12数据库!C:AA,21,0))</f>
        <v>#N/A</v>
      </c>
      <c r="U31" s="18" t="e" cm="1">
        <f t="array" ref="U31">_xlfn.IFS(J31="A",VLOOKUP(F31,F12数据库!C:AA,8,0),J31="B",VLOOKUP(F31,F12数据库!C:AA,16,0),J31="C",VLOOKUP(F31,F12数据库!C:AA,22,0))</f>
        <v>#N/A</v>
      </c>
      <c r="V31" s="19" t="e" cm="1">
        <f t="array" ref="V31">_xlfn.IFS(J31="A",VLOOKUP(F31,F12数据库!C:AA,11,0),J31="B",VLOOKUP(F31,F12数据库!C:AA,17,0),J31="C",VLOOKUP(F31,F12数据库!C:AA,23,0))*C31*2</f>
        <v>#N/A</v>
      </c>
      <c r="W31" s="18" t="e" cm="1">
        <f t="array" ref="W31">_xlfn.IFS(J31="A",VLOOKUP(F31,F12数据库!C:AA,12,0),J31="B",VLOOKUP(F31,F12数据库!C:AA,18,0),J31="C",VLOOKUP(F31,F12数据库!C:AA,24,0))</f>
        <v>#N/A</v>
      </c>
      <c r="X31" s="18" t="e" cm="1">
        <f t="array" ref="X31">_xlfn.IFS(J31="A",VLOOKUP(F31,F12数据库!C:AA,13,0),J31="B",VLOOKUP(F31,F12数据库!C:AA,19,0),J31="C",VLOOKUP(F31,F12数据库!C:AA,25,0))</f>
        <v>#N/A</v>
      </c>
      <c r="Y31" s="18"/>
    </row>
    <row r="32" spans="1:25" x14ac:dyDescent="0.25">
      <c r="A32" s="22"/>
      <c r="B32" s="3"/>
      <c r="C32" s="3"/>
      <c r="D32" s="3"/>
      <c r="E32" s="18" t="e">
        <f t="shared" si="6"/>
        <v>#VALUE!</v>
      </c>
      <c r="F32" s="18" t="e">
        <f t="shared" si="7"/>
        <v>#VALUE!</v>
      </c>
      <c r="G32" s="18" t="str">
        <f t="shared" si="8"/>
        <v/>
      </c>
      <c r="H32" s="18" t="e">
        <f t="shared" si="9"/>
        <v>#VALUE!</v>
      </c>
      <c r="I32" s="18" t="e">
        <f t="shared" si="10"/>
        <v>#VALUE!</v>
      </c>
      <c r="J32" s="18" t="str">
        <f t="shared" si="11"/>
        <v/>
      </c>
      <c r="K32" s="18" t="str">
        <f t="shared" si="12"/>
        <v/>
      </c>
      <c r="L32" s="18" t="str">
        <f t="shared" si="13"/>
        <v/>
      </c>
      <c r="M32" s="18" t="str">
        <f t="shared" si="14"/>
        <v/>
      </c>
      <c r="N32" s="18" t="e">
        <f>VLOOKUP(F32,F12数据库!C:AA,3,0)</f>
        <v>#VALUE!</v>
      </c>
      <c r="O32" s="18" t="e">
        <f t="shared" si="15"/>
        <v>#VALUE!</v>
      </c>
      <c r="P32" s="19" t="e">
        <f t="shared" si="16"/>
        <v>#VALUE!</v>
      </c>
      <c r="Q32" s="18" t="e">
        <f>VLOOKUP(F32,F11数据库!C:AA,4,0)</f>
        <v>#VALUE!</v>
      </c>
      <c r="R32" s="18" t="e">
        <f>VLOOKUP(G32,F12数据库!AC:AD,2,0)</f>
        <v>#N/A</v>
      </c>
      <c r="S32" s="18"/>
      <c r="T32" s="18" t="e" cm="1">
        <f t="array" ref="T32">_xlfn.IFS(J32="A",VLOOKUP(F32,F12数据库!C:AA,7,0),J32="B",VLOOKUP(F32,F12数据库!C:AA,15,0),J32="C",VLOOKUP(F32,F12数据库!C:AA,21,0))</f>
        <v>#N/A</v>
      </c>
      <c r="U32" s="18" t="e" cm="1">
        <f t="array" ref="U32">_xlfn.IFS(J32="A",VLOOKUP(F32,F12数据库!C:AA,8,0),J32="B",VLOOKUP(F32,F12数据库!C:AA,16,0),J32="C",VLOOKUP(F32,F12数据库!C:AA,22,0))</f>
        <v>#N/A</v>
      </c>
      <c r="V32" s="19" t="e" cm="1">
        <f t="array" ref="V32">_xlfn.IFS(J32="A",VLOOKUP(F32,F12数据库!C:AA,11,0),J32="B",VLOOKUP(F32,F12数据库!C:AA,17,0),J32="C",VLOOKUP(F32,F12数据库!C:AA,23,0))*C32*2</f>
        <v>#N/A</v>
      </c>
      <c r="W32" s="18" t="e" cm="1">
        <f t="array" ref="W32">_xlfn.IFS(J32="A",VLOOKUP(F32,F12数据库!C:AA,12,0),J32="B",VLOOKUP(F32,F12数据库!C:AA,18,0),J32="C",VLOOKUP(F32,F12数据库!C:AA,24,0))</f>
        <v>#N/A</v>
      </c>
      <c r="X32" s="18" t="e" cm="1">
        <f t="array" ref="X32">_xlfn.IFS(J32="A",VLOOKUP(F32,F12数据库!C:AA,13,0),J32="B",VLOOKUP(F32,F12数据库!C:AA,19,0),J32="C",VLOOKUP(F32,F12数据库!C:AA,25,0))</f>
        <v>#N/A</v>
      </c>
      <c r="Y32" s="18"/>
    </row>
    <row r="33" spans="1:25" x14ac:dyDescent="0.25">
      <c r="A33" s="22"/>
      <c r="B33" s="3"/>
      <c r="C33" s="3"/>
      <c r="D33" s="3"/>
      <c r="E33" s="18" t="e">
        <f t="shared" si="6"/>
        <v>#VALUE!</v>
      </c>
      <c r="F33" s="18" t="e">
        <f t="shared" si="7"/>
        <v>#VALUE!</v>
      </c>
      <c r="G33" s="18" t="str">
        <f t="shared" si="8"/>
        <v/>
      </c>
      <c r="H33" s="18" t="e">
        <f t="shared" si="9"/>
        <v>#VALUE!</v>
      </c>
      <c r="I33" s="18" t="e">
        <f t="shared" si="10"/>
        <v>#VALUE!</v>
      </c>
      <c r="J33" s="18" t="str">
        <f t="shared" si="11"/>
        <v/>
      </c>
      <c r="K33" s="18" t="str">
        <f t="shared" si="12"/>
        <v/>
      </c>
      <c r="L33" s="18" t="str">
        <f t="shared" si="13"/>
        <v/>
      </c>
      <c r="M33" s="18" t="str">
        <f t="shared" si="14"/>
        <v/>
      </c>
      <c r="N33" s="18" t="e">
        <f>VLOOKUP(F33,F12数据库!C:AA,3,0)</f>
        <v>#VALUE!</v>
      </c>
      <c r="O33" s="18" t="e">
        <f t="shared" si="15"/>
        <v>#VALUE!</v>
      </c>
      <c r="P33" s="19" t="e">
        <f t="shared" si="16"/>
        <v>#VALUE!</v>
      </c>
      <c r="Q33" s="18" t="e">
        <f>VLOOKUP(F33,F11数据库!C:AA,4,0)</f>
        <v>#VALUE!</v>
      </c>
      <c r="R33" s="18" t="e">
        <f>VLOOKUP(G33,F12数据库!AC:AD,2,0)</f>
        <v>#N/A</v>
      </c>
      <c r="S33" s="18"/>
      <c r="T33" s="18" t="e" cm="1">
        <f t="array" ref="T33">_xlfn.IFS(J33="A",VLOOKUP(F33,F12数据库!C:AA,7,0),J33="B",VLOOKUP(F33,F12数据库!C:AA,15,0),J33="C",VLOOKUP(F33,F12数据库!C:AA,21,0))</f>
        <v>#N/A</v>
      </c>
      <c r="U33" s="18" t="e" cm="1">
        <f t="array" ref="U33">_xlfn.IFS(J33="A",VLOOKUP(F33,F12数据库!C:AA,8,0),J33="B",VLOOKUP(F33,F12数据库!C:AA,16,0),J33="C",VLOOKUP(F33,F12数据库!C:AA,22,0))</f>
        <v>#N/A</v>
      </c>
      <c r="V33" s="19" t="e" cm="1">
        <f t="array" ref="V33">_xlfn.IFS(J33="A",VLOOKUP(F33,F12数据库!C:AA,11,0),J33="B",VLOOKUP(F33,F12数据库!C:AA,17,0),J33="C",VLOOKUP(F33,F12数据库!C:AA,23,0))*C33*2</f>
        <v>#N/A</v>
      </c>
      <c r="W33" s="18" t="e" cm="1">
        <f t="array" ref="W33">_xlfn.IFS(J33="A",VLOOKUP(F33,F12数据库!C:AA,12,0),J33="B",VLOOKUP(F33,F12数据库!C:AA,18,0),J33="C",VLOOKUP(F33,F12数据库!C:AA,24,0))</f>
        <v>#N/A</v>
      </c>
      <c r="X33" s="18" t="e" cm="1">
        <f t="array" ref="X33">_xlfn.IFS(J33="A",VLOOKUP(F33,F12数据库!C:AA,13,0),J33="B",VLOOKUP(F33,F12数据库!C:AA,19,0),J33="C",VLOOKUP(F33,F12数据库!C:AA,25,0))</f>
        <v>#N/A</v>
      </c>
      <c r="Y33" s="18"/>
    </row>
    <row r="34" spans="1:25" x14ac:dyDescent="0.25">
      <c r="A34" s="22"/>
      <c r="B34" s="3"/>
      <c r="C34" s="3"/>
      <c r="D34" s="3"/>
      <c r="E34" s="18" t="e">
        <f t="shared" si="6"/>
        <v>#VALUE!</v>
      </c>
      <c r="F34" s="18" t="e">
        <f t="shared" si="7"/>
        <v>#VALUE!</v>
      </c>
      <c r="G34" s="18" t="str">
        <f t="shared" si="8"/>
        <v/>
      </c>
      <c r="H34" s="18" t="e">
        <f t="shared" si="9"/>
        <v>#VALUE!</v>
      </c>
      <c r="I34" s="18" t="e">
        <f t="shared" si="10"/>
        <v>#VALUE!</v>
      </c>
      <c r="J34" s="18" t="str">
        <f t="shared" si="11"/>
        <v/>
      </c>
      <c r="K34" s="18" t="str">
        <f t="shared" si="12"/>
        <v/>
      </c>
      <c r="L34" s="18" t="str">
        <f t="shared" si="13"/>
        <v/>
      </c>
      <c r="M34" s="18" t="str">
        <f t="shared" si="14"/>
        <v/>
      </c>
      <c r="N34" s="18" t="e">
        <f>VLOOKUP(F34,F12数据库!C:AA,3,0)</f>
        <v>#VALUE!</v>
      </c>
      <c r="O34" s="18" t="e">
        <f t="shared" si="15"/>
        <v>#VALUE!</v>
      </c>
      <c r="P34" s="19" t="e">
        <f t="shared" si="16"/>
        <v>#VALUE!</v>
      </c>
      <c r="Q34" s="18" t="e">
        <f>VLOOKUP(F34,F11数据库!C:AA,4,0)</f>
        <v>#VALUE!</v>
      </c>
      <c r="R34" s="18" t="e">
        <f>VLOOKUP(G34,F12数据库!AC:AD,2,0)</f>
        <v>#N/A</v>
      </c>
      <c r="S34" s="18"/>
      <c r="T34" s="18" t="e" cm="1">
        <f t="array" ref="T34">_xlfn.IFS(J34="A",VLOOKUP(F34,F12数据库!C:AA,7,0),J34="B",VLOOKUP(F34,F12数据库!C:AA,15,0),J34="C",VLOOKUP(F34,F12数据库!C:AA,21,0))</f>
        <v>#N/A</v>
      </c>
      <c r="U34" s="18" t="e" cm="1">
        <f t="array" ref="U34">_xlfn.IFS(J34="A",VLOOKUP(F34,F12数据库!C:AA,8,0),J34="B",VLOOKUP(F34,F12数据库!C:AA,16,0),J34="C",VLOOKUP(F34,F12数据库!C:AA,22,0))</f>
        <v>#N/A</v>
      </c>
      <c r="V34" s="19" t="e" cm="1">
        <f t="array" ref="V34">_xlfn.IFS(J34="A",VLOOKUP(F34,F12数据库!C:AA,11,0),J34="B",VLOOKUP(F34,F12数据库!C:AA,17,0),J34="C",VLOOKUP(F34,F12数据库!C:AA,23,0))*C34*2</f>
        <v>#N/A</v>
      </c>
      <c r="W34" s="18" t="e" cm="1">
        <f t="array" ref="W34">_xlfn.IFS(J34="A",VLOOKUP(F34,F12数据库!C:AA,12,0),J34="B",VLOOKUP(F34,F12数据库!C:AA,18,0),J34="C",VLOOKUP(F34,F12数据库!C:AA,24,0))</f>
        <v>#N/A</v>
      </c>
      <c r="X34" s="18" t="e" cm="1">
        <f t="array" ref="X34">_xlfn.IFS(J34="A",VLOOKUP(F34,F12数据库!C:AA,13,0),J34="B",VLOOKUP(F34,F12数据库!C:AA,19,0),J34="C",VLOOKUP(F34,F12数据库!C:AA,25,0))</f>
        <v>#N/A</v>
      </c>
      <c r="Y34" s="18"/>
    </row>
    <row r="35" spans="1:25" x14ac:dyDescent="0.25">
      <c r="A35" s="22"/>
      <c r="B35" s="3"/>
      <c r="C35" s="3"/>
      <c r="D35" s="3"/>
      <c r="E35" s="18" t="e">
        <f t="shared" si="6"/>
        <v>#VALUE!</v>
      </c>
      <c r="F35" s="18" t="e">
        <f t="shared" si="7"/>
        <v>#VALUE!</v>
      </c>
      <c r="G35" s="18" t="str">
        <f t="shared" si="8"/>
        <v/>
      </c>
      <c r="H35" s="18" t="e">
        <f t="shared" si="9"/>
        <v>#VALUE!</v>
      </c>
      <c r="I35" s="18" t="e">
        <f t="shared" si="10"/>
        <v>#VALUE!</v>
      </c>
      <c r="J35" s="18" t="str">
        <f t="shared" si="11"/>
        <v/>
      </c>
      <c r="K35" s="18" t="str">
        <f t="shared" si="12"/>
        <v/>
      </c>
      <c r="L35" s="18" t="str">
        <f t="shared" si="13"/>
        <v/>
      </c>
      <c r="M35" s="18" t="str">
        <f t="shared" si="14"/>
        <v/>
      </c>
      <c r="N35" s="18" t="e">
        <f>VLOOKUP(F35,F12数据库!C:AA,3,0)</f>
        <v>#VALUE!</v>
      </c>
      <c r="O35" s="18" t="e">
        <f t="shared" si="15"/>
        <v>#VALUE!</v>
      </c>
      <c r="P35" s="19" t="e">
        <f t="shared" si="16"/>
        <v>#VALUE!</v>
      </c>
      <c r="Q35" s="18" t="e">
        <f>VLOOKUP(F35,F11数据库!C:AA,4,0)</f>
        <v>#VALUE!</v>
      </c>
      <c r="R35" s="18" t="e">
        <f>VLOOKUP(G35,F12数据库!AC:AD,2,0)</f>
        <v>#N/A</v>
      </c>
      <c r="S35" s="18"/>
      <c r="T35" s="18" t="e" cm="1">
        <f t="array" ref="T35">_xlfn.IFS(J35="A",VLOOKUP(F35,F12数据库!C:AA,7,0),J35="B",VLOOKUP(F35,F12数据库!C:AA,15,0),J35="C",VLOOKUP(F35,F12数据库!C:AA,21,0))</f>
        <v>#N/A</v>
      </c>
      <c r="U35" s="18" t="e" cm="1">
        <f t="array" ref="U35">_xlfn.IFS(J35="A",VLOOKUP(F35,F12数据库!C:AA,8,0),J35="B",VLOOKUP(F35,F12数据库!C:AA,16,0),J35="C",VLOOKUP(F35,F12数据库!C:AA,22,0))</f>
        <v>#N/A</v>
      </c>
      <c r="V35" s="19" t="e" cm="1">
        <f t="array" ref="V35">_xlfn.IFS(J35="A",VLOOKUP(F35,F12数据库!C:AA,11,0),J35="B",VLOOKUP(F35,F12数据库!C:AA,17,0),J35="C",VLOOKUP(F35,F12数据库!C:AA,23,0))*C35*2</f>
        <v>#N/A</v>
      </c>
      <c r="W35" s="18" t="e" cm="1">
        <f t="array" ref="W35">_xlfn.IFS(J35="A",VLOOKUP(F35,F12数据库!C:AA,12,0),J35="B",VLOOKUP(F35,F12数据库!C:AA,18,0),J35="C",VLOOKUP(F35,F12数据库!C:AA,24,0))</f>
        <v>#N/A</v>
      </c>
      <c r="X35" s="18" t="e" cm="1">
        <f t="array" ref="X35">_xlfn.IFS(J35="A",VLOOKUP(F35,F12数据库!C:AA,13,0),J35="B",VLOOKUP(F35,F12数据库!C:AA,19,0),J35="C",VLOOKUP(F35,F12数据库!C:AA,25,0))</f>
        <v>#N/A</v>
      </c>
      <c r="Y35" s="18"/>
    </row>
    <row r="36" spans="1:25" x14ac:dyDescent="0.25">
      <c r="A36" s="22"/>
      <c r="B36" s="3"/>
      <c r="C36" s="3"/>
      <c r="D36" s="3"/>
      <c r="E36" s="18" t="e">
        <f t="shared" si="6"/>
        <v>#VALUE!</v>
      </c>
      <c r="F36" s="18" t="e">
        <f t="shared" si="7"/>
        <v>#VALUE!</v>
      </c>
      <c r="G36" s="18" t="str">
        <f t="shared" si="8"/>
        <v/>
      </c>
      <c r="H36" s="18" t="e">
        <f t="shared" si="9"/>
        <v>#VALUE!</v>
      </c>
      <c r="I36" s="18" t="e">
        <f t="shared" si="10"/>
        <v>#VALUE!</v>
      </c>
      <c r="J36" s="18" t="str">
        <f t="shared" si="11"/>
        <v/>
      </c>
      <c r="K36" s="18" t="str">
        <f t="shared" si="12"/>
        <v/>
      </c>
      <c r="L36" s="18" t="str">
        <f t="shared" si="13"/>
        <v/>
      </c>
      <c r="M36" s="18" t="str">
        <f t="shared" si="14"/>
        <v/>
      </c>
      <c r="N36" s="18" t="e">
        <f>VLOOKUP(F36,F12数据库!C:AA,3,0)</f>
        <v>#VALUE!</v>
      </c>
      <c r="O36" s="18" t="e">
        <f t="shared" si="15"/>
        <v>#VALUE!</v>
      </c>
      <c r="P36" s="19" t="e">
        <f t="shared" si="16"/>
        <v>#VALUE!</v>
      </c>
      <c r="Q36" s="18" t="e">
        <f>VLOOKUP(F36,F11数据库!C:AA,4,0)</f>
        <v>#VALUE!</v>
      </c>
      <c r="R36" s="18" t="e">
        <f>VLOOKUP(G36,F12数据库!AC:AD,2,0)</f>
        <v>#N/A</v>
      </c>
      <c r="S36" s="18"/>
      <c r="T36" s="18" t="e" cm="1">
        <f t="array" ref="T36">_xlfn.IFS(J36="A",VLOOKUP(F36,F12数据库!C:AA,7,0),J36="B",VLOOKUP(F36,F12数据库!C:AA,15,0),J36="C",VLOOKUP(F36,F12数据库!C:AA,21,0))</f>
        <v>#N/A</v>
      </c>
      <c r="U36" s="18" t="e" cm="1">
        <f t="array" ref="U36">_xlfn.IFS(J36="A",VLOOKUP(F36,F12数据库!C:AA,8,0),J36="B",VLOOKUP(F36,F12数据库!C:AA,16,0),J36="C",VLOOKUP(F36,F12数据库!C:AA,22,0))</f>
        <v>#N/A</v>
      </c>
      <c r="V36" s="19" t="e" cm="1">
        <f t="array" ref="V36">_xlfn.IFS(J36="A",VLOOKUP(F36,F12数据库!C:AA,11,0),J36="B",VLOOKUP(F36,F12数据库!C:AA,17,0),J36="C",VLOOKUP(F36,F12数据库!C:AA,23,0))*C36*2</f>
        <v>#N/A</v>
      </c>
      <c r="W36" s="18" t="e" cm="1">
        <f t="array" ref="W36">_xlfn.IFS(J36="A",VLOOKUP(F36,F12数据库!C:AA,12,0),J36="B",VLOOKUP(F36,F12数据库!C:AA,18,0),J36="C",VLOOKUP(F36,F12数据库!C:AA,24,0))</f>
        <v>#N/A</v>
      </c>
      <c r="X36" s="18" t="e" cm="1">
        <f t="array" ref="X36">_xlfn.IFS(J36="A",VLOOKUP(F36,F12数据库!C:AA,13,0),J36="B",VLOOKUP(F36,F12数据库!C:AA,19,0),J36="C",VLOOKUP(F36,F12数据库!C:AA,25,0))</f>
        <v>#N/A</v>
      </c>
      <c r="Y36" s="18"/>
    </row>
    <row r="37" spans="1:25" x14ac:dyDescent="0.25">
      <c r="A37" s="22"/>
      <c r="B37" s="3"/>
      <c r="C37" s="3"/>
      <c r="D37" s="3"/>
      <c r="E37" s="18" t="e">
        <f t="shared" si="6"/>
        <v>#VALUE!</v>
      </c>
      <c r="F37" s="18" t="e">
        <f t="shared" si="7"/>
        <v>#VALUE!</v>
      </c>
      <c r="G37" s="18" t="str">
        <f t="shared" si="8"/>
        <v/>
      </c>
      <c r="H37" s="18" t="e">
        <f t="shared" si="9"/>
        <v>#VALUE!</v>
      </c>
      <c r="I37" s="18" t="e">
        <f t="shared" si="10"/>
        <v>#VALUE!</v>
      </c>
      <c r="J37" s="18" t="str">
        <f t="shared" si="11"/>
        <v/>
      </c>
      <c r="K37" s="18" t="str">
        <f t="shared" si="12"/>
        <v/>
      </c>
      <c r="L37" s="18" t="str">
        <f t="shared" si="13"/>
        <v/>
      </c>
      <c r="M37" s="18" t="str">
        <f t="shared" si="14"/>
        <v/>
      </c>
      <c r="N37" s="18" t="e">
        <f>VLOOKUP(F37,F12数据库!C:AA,3,0)</f>
        <v>#VALUE!</v>
      </c>
      <c r="O37" s="18" t="e">
        <f t="shared" si="15"/>
        <v>#VALUE!</v>
      </c>
      <c r="P37" s="19" t="e">
        <f t="shared" si="16"/>
        <v>#VALUE!</v>
      </c>
      <c r="Q37" s="18" t="e">
        <f>VLOOKUP(F37,F11数据库!C:AA,4,0)</f>
        <v>#VALUE!</v>
      </c>
      <c r="R37" s="18" t="e">
        <f>VLOOKUP(G37,F12数据库!AC:AD,2,0)</f>
        <v>#N/A</v>
      </c>
      <c r="S37" s="18"/>
      <c r="T37" s="18" t="e" cm="1">
        <f t="array" ref="T37">_xlfn.IFS(J37="A",VLOOKUP(F37,F12数据库!C:AA,7,0),J37="B",VLOOKUP(F37,F12数据库!C:AA,15,0),J37="C",VLOOKUP(F37,F12数据库!C:AA,21,0))</f>
        <v>#N/A</v>
      </c>
      <c r="U37" s="18" t="e" cm="1">
        <f t="array" ref="U37">_xlfn.IFS(J37="A",VLOOKUP(F37,F12数据库!C:AA,8,0),J37="B",VLOOKUP(F37,F12数据库!C:AA,16,0),J37="C",VLOOKUP(F37,F12数据库!C:AA,22,0))</f>
        <v>#N/A</v>
      </c>
      <c r="V37" s="19" t="e" cm="1">
        <f t="array" ref="V37">_xlfn.IFS(J37="A",VLOOKUP(F37,F12数据库!C:AA,11,0),J37="B",VLOOKUP(F37,F12数据库!C:AA,17,0),J37="C",VLOOKUP(F37,F12数据库!C:AA,23,0))*C37*2</f>
        <v>#N/A</v>
      </c>
      <c r="W37" s="18" t="e" cm="1">
        <f t="array" ref="W37">_xlfn.IFS(J37="A",VLOOKUP(F37,F12数据库!C:AA,12,0),J37="B",VLOOKUP(F37,F12数据库!C:AA,18,0),J37="C",VLOOKUP(F37,F12数据库!C:AA,24,0))</f>
        <v>#N/A</v>
      </c>
      <c r="X37" s="18" t="e" cm="1">
        <f t="array" ref="X37">_xlfn.IFS(J37="A",VLOOKUP(F37,F12数据库!C:AA,13,0),J37="B",VLOOKUP(F37,F12数据库!C:AA,19,0),J37="C",VLOOKUP(F37,F12数据库!C:AA,25,0))</f>
        <v>#N/A</v>
      </c>
      <c r="Y37" s="18"/>
    </row>
    <row r="38" spans="1:25" x14ac:dyDescent="0.25">
      <c r="A38" s="22"/>
      <c r="B38" s="3"/>
      <c r="C38" s="3"/>
      <c r="D38" s="3"/>
      <c r="E38" s="18" t="e">
        <f t="shared" si="6"/>
        <v>#VALUE!</v>
      </c>
      <c r="F38" s="18" t="e">
        <f t="shared" si="7"/>
        <v>#VALUE!</v>
      </c>
      <c r="G38" s="18" t="str">
        <f t="shared" si="8"/>
        <v/>
      </c>
      <c r="H38" s="18" t="e">
        <f t="shared" si="9"/>
        <v>#VALUE!</v>
      </c>
      <c r="I38" s="18" t="e">
        <f t="shared" si="10"/>
        <v>#VALUE!</v>
      </c>
      <c r="J38" s="18" t="str">
        <f t="shared" si="11"/>
        <v/>
      </c>
      <c r="K38" s="18" t="str">
        <f t="shared" si="12"/>
        <v/>
      </c>
      <c r="L38" s="18" t="str">
        <f t="shared" si="13"/>
        <v/>
      </c>
      <c r="M38" s="18" t="str">
        <f t="shared" si="14"/>
        <v/>
      </c>
      <c r="N38" s="18" t="e">
        <f>VLOOKUP(F38,F12数据库!C:AA,3,0)</f>
        <v>#VALUE!</v>
      </c>
      <c r="O38" s="18" t="e">
        <f t="shared" si="15"/>
        <v>#VALUE!</v>
      </c>
      <c r="P38" s="19" t="e">
        <f t="shared" si="16"/>
        <v>#VALUE!</v>
      </c>
      <c r="Q38" s="18" t="e">
        <f>VLOOKUP(F38,F11数据库!C:AA,4,0)</f>
        <v>#VALUE!</v>
      </c>
      <c r="R38" s="18" t="e">
        <f>VLOOKUP(G38,F12数据库!AC:AD,2,0)</f>
        <v>#N/A</v>
      </c>
      <c r="S38" s="18"/>
      <c r="T38" s="18" t="e" cm="1">
        <f t="array" ref="T38">_xlfn.IFS(J38="A",VLOOKUP(F38,F12数据库!C:AA,7,0),J38="B",VLOOKUP(F38,F12数据库!C:AA,15,0),J38="C",VLOOKUP(F38,F12数据库!C:AA,21,0))</f>
        <v>#N/A</v>
      </c>
      <c r="U38" s="18" t="e" cm="1">
        <f t="array" ref="U38">_xlfn.IFS(J38="A",VLOOKUP(F38,F12数据库!C:AA,8,0),J38="B",VLOOKUP(F38,F12数据库!C:AA,16,0),J38="C",VLOOKUP(F38,F12数据库!C:AA,22,0))</f>
        <v>#N/A</v>
      </c>
      <c r="V38" s="19" t="e" cm="1">
        <f t="array" ref="V38">_xlfn.IFS(J38="A",VLOOKUP(F38,F12数据库!C:AA,11,0),J38="B",VLOOKUP(F38,F12数据库!C:AA,17,0),J38="C",VLOOKUP(F38,F12数据库!C:AA,23,0))*C38*2</f>
        <v>#N/A</v>
      </c>
      <c r="W38" s="18" t="e" cm="1">
        <f t="array" ref="W38">_xlfn.IFS(J38="A",VLOOKUP(F38,F12数据库!C:AA,12,0),J38="B",VLOOKUP(F38,F12数据库!C:AA,18,0),J38="C",VLOOKUP(F38,F12数据库!C:AA,24,0))</f>
        <v>#N/A</v>
      </c>
      <c r="X38" s="18" t="e" cm="1">
        <f t="array" ref="X38">_xlfn.IFS(J38="A",VLOOKUP(F38,F12数据库!C:AA,13,0),J38="B",VLOOKUP(F38,F12数据库!C:AA,19,0),J38="C",VLOOKUP(F38,F12数据库!C:AA,25,0))</f>
        <v>#N/A</v>
      </c>
      <c r="Y38" s="18"/>
    </row>
    <row r="39" spans="1:25" x14ac:dyDescent="0.25">
      <c r="A39" s="22"/>
      <c r="B39" s="3"/>
      <c r="C39" s="3"/>
      <c r="D39" s="3"/>
      <c r="E39" s="18" t="e">
        <f t="shared" si="6"/>
        <v>#VALUE!</v>
      </c>
      <c r="F39" s="18" t="e">
        <f t="shared" si="7"/>
        <v>#VALUE!</v>
      </c>
      <c r="G39" s="18" t="str">
        <f t="shared" si="8"/>
        <v/>
      </c>
      <c r="H39" s="18" t="e">
        <f t="shared" si="9"/>
        <v>#VALUE!</v>
      </c>
      <c r="I39" s="18" t="e">
        <f t="shared" si="10"/>
        <v>#VALUE!</v>
      </c>
      <c r="J39" s="18" t="str">
        <f t="shared" si="11"/>
        <v/>
      </c>
      <c r="K39" s="18" t="str">
        <f t="shared" si="12"/>
        <v/>
      </c>
      <c r="L39" s="18" t="str">
        <f t="shared" si="13"/>
        <v/>
      </c>
      <c r="M39" s="18" t="str">
        <f t="shared" si="14"/>
        <v/>
      </c>
      <c r="N39" s="18" t="e">
        <f>VLOOKUP(F39,F12数据库!C:AA,3,0)</f>
        <v>#VALUE!</v>
      </c>
      <c r="O39" s="18" t="e">
        <f t="shared" si="15"/>
        <v>#VALUE!</v>
      </c>
      <c r="P39" s="19" t="e">
        <f t="shared" si="16"/>
        <v>#VALUE!</v>
      </c>
      <c r="Q39" s="18" t="e">
        <f>VLOOKUP(F39,F11数据库!C:AA,4,0)</f>
        <v>#VALUE!</v>
      </c>
      <c r="R39" s="18" t="e">
        <f>VLOOKUP(G39,F12数据库!AC:AD,2,0)</f>
        <v>#N/A</v>
      </c>
      <c r="S39" s="18"/>
      <c r="T39" s="18" t="e" cm="1">
        <f t="array" ref="T39">_xlfn.IFS(J39="A",VLOOKUP(F39,F12数据库!C:AA,7,0),J39="B",VLOOKUP(F39,F12数据库!C:AA,15,0),J39="C",VLOOKUP(F39,F12数据库!C:AA,21,0))</f>
        <v>#N/A</v>
      </c>
      <c r="U39" s="18" t="e" cm="1">
        <f t="array" ref="U39">_xlfn.IFS(J39="A",VLOOKUP(F39,F12数据库!C:AA,8,0),J39="B",VLOOKUP(F39,F12数据库!C:AA,16,0),J39="C",VLOOKUP(F39,F12数据库!C:AA,22,0))</f>
        <v>#N/A</v>
      </c>
      <c r="V39" s="19" t="e" cm="1">
        <f t="array" ref="V39">_xlfn.IFS(J39="A",VLOOKUP(F39,F12数据库!C:AA,11,0),J39="B",VLOOKUP(F39,F12数据库!C:AA,17,0),J39="C",VLOOKUP(F39,F12数据库!C:AA,23,0))*C39*2</f>
        <v>#N/A</v>
      </c>
      <c r="W39" s="18" t="e" cm="1">
        <f t="array" ref="W39">_xlfn.IFS(J39="A",VLOOKUP(F39,F12数据库!C:AA,12,0),J39="B",VLOOKUP(F39,F12数据库!C:AA,18,0),J39="C",VLOOKUP(F39,F12数据库!C:AA,24,0))</f>
        <v>#N/A</v>
      </c>
      <c r="X39" s="18" t="e" cm="1">
        <f t="array" ref="X39">_xlfn.IFS(J39="A",VLOOKUP(F39,F12数据库!C:AA,13,0),J39="B",VLOOKUP(F39,F12数据库!C:AA,19,0),J39="C",VLOOKUP(F39,F12数据库!C:AA,25,0))</f>
        <v>#N/A</v>
      </c>
      <c r="Y39" s="18"/>
    </row>
    <row r="40" spans="1:25" x14ac:dyDescent="0.25">
      <c r="A40" s="22"/>
      <c r="B40" s="3"/>
      <c r="C40" s="3"/>
      <c r="D40" s="3"/>
      <c r="E40" s="18" t="e">
        <f t="shared" si="6"/>
        <v>#VALUE!</v>
      </c>
      <c r="F40" s="18" t="e">
        <f t="shared" si="7"/>
        <v>#VALUE!</v>
      </c>
      <c r="G40" s="18" t="str">
        <f t="shared" si="8"/>
        <v/>
      </c>
      <c r="H40" s="18" t="e">
        <f t="shared" si="9"/>
        <v>#VALUE!</v>
      </c>
      <c r="I40" s="18" t="e">
        <f t="shared" si="10"/>
        <v>#VALUE!</v>
      </c>
      <c r="J40" s="18" t="str">
        <f t="shared" si="11"/>
        <v/>
      </c>
      <c r="K40" s="18" t="str">
        <f t="shared" si="12"/>
        <v/>
      </c>
      <c r="L40" s="18" t="str">
        <f t="shared" si="13"/>
        <v/>
      </c>
      <c r="M40" s="18" t="str">
        <f t="shared" si="14"/>
        <v/>
      </c>
      <c r="N40" s="18" t="e">
        <f>VLOOKUP(F40,F12数据库!C:AA,3,0)</f>
        <v>#VALUE!</v>
      </c>
      <c r="O40" s="18" t="e">
        <f t="shared" si="15"/>
        <v>#VALUE!</v>
      </c>
      <c r="P40" s="19" t="e">
        <f t="shared" si="16"/>
        <v>#VALUE!</v>
      </c>
      <c r="Q40" s="18" t="e">
        <f>VLOOKUP(F40,F11数据库!C:AA,4,0)</f>
        <v>#VALUE!</v>
      </c>
      <c r="R40" s="18" t="e">
        <f>VLOOKUP(G40,F12数据库!AC:AD,2,0)</f>
        <v>#N/A</v>
      </c>
      <c r="S40" s="18"/>
      <c r="T40" s="18" t="e" cm="1">
        <f t="array" ref="T40">_xlfn.IFS(J40="A",VLOOKUP(F40,F12数据库!C:AA,7,0),J40="B",VLOOKUP(F40,F12数据库!C:AA,15,0),J40="C",VLOOKUP(F40,F12数据库!C:AA,21,0))</f>
        <v>#N/A</v>
      </c>
      <c r="U40" s="18" t="e" cm="1">
        <f t="array" ref="U40">_xlfn.IFS(J40="A",VLOOKUP(F40,F12数据库!C:AA,8,0),J40="B",VLOOKUP(F40,F12数据库!C:AA,16,0),J40="C",VLOOKUP(F40,F12数据库!C:AA,22,0))</f>
        <v>#N/A</v>
      </c>
      <c r="V40" s="19" t="e" cm="1">
        <f t="array" ref="V40">_xlfn.IFS(J40="A",VLOOKUP(F40,F12数据库!C:AA,11,0),J40="B",VLOOKUP(F40,F12数据库!C:AA,17,0),J40="C",VLOOKUP(F40,F12数据库!C:AA,23,0))*C40*2</f>
        <v>#N/A</v>
      </c>
      <c r="W40" s="18" t="e" cm="1">
        <f t="array" ref="W40">_xlfn.IFS(J40="A",VLOOKUP(F40,F12数据库!C:AA,12,0),J40="B",VLOOKUP(F40,F12数据库!C:AA,18,0),J40="C",VLOOKUP(F40,F12数据库!C:AA,24,0))</f>
        <v>#N/A</v>
      </c>
      <c r="X40" s="18" t="e" cm="1">
        <f t="array" ref="X40">_xlfn.IFS(J40="A",VLOOKUP(F40,F12数据库!C:AA,13,0),J40="B",VLOOKUP(F40,F12数据库!C:AA,19,0),J40="C",VLOOKUP(F40,F12数据库!C:AA,25,0))</f>
        <v>#N/A</v>
      </c>
      <c r="Y40" s="18"/>
    </row>
    <row r="41" spans="1:25" x14ac:dyDescent="0.25">
      <c r="A41" s="22"/>
      <c r="B41" s="3"/>
      <c r="C41" s="3"/>
      <c r="D41" s="3"/>
      <c r="E41" s="18" t="e">
        <f t="shared" si="6"/>
        <v>#VALUE!</v>
      </c>
      <c r="F41" s="18" t="e">
        <f t="shared" si="7"/>
        <v>#VALUE!</v>
      </c>
      <c r="G41" s="18" t="str">
        <f t="shared" si="8"/>
        <v/>
      </c>
      <c r="H41" s="18" t="e">
        <f t="shared" si="9"/>
        <v>#VALUE!</v>
      </c>
      <c r="I41" s="18" t="e">
        <f t="shared" si="10"/>
        <v>#VALUE!</v>
      </c>
      <c r="J41" s="18" t="str">
        <f t="shared" si="11"/>
        <v/>
      </c>
      <c r="K41" s="18" t="str">
        <f t="shared" si="12"/>
        <v/>
      </c>
      <c r="L41" s="18" t="str">
        <f t="shared" si="13"/>
        <v/>
      </c>
      <c r="M41" s="18" t="str">
        <f t="shared" si="14"/>
        <v/>
      </c>
      <c r="N41" s="18" t="e">
        <f>VLOOKUP(F41,F12数据库!C:AA,3,0)</f>
        <v>#VALUE!</v>
      </c>
      <c r="O41" s="18" t="e">
        <f t="shared" si="15"/>
        <v>#VALUE!</v>
      </c>
      <c r="P41" s="19" t="e">
        <f t="shared" si="16"/>
        <v>#VALUE!</v>
      </c>
      <c r="Q41" s="18" t="e">
        <f>VLOOKUP(F41,F11数据库!C:AA,4,0)</f>
        <v>#VALUE!</v>
      </c>
      <c r="R41" s="18" t="e">
        <f>VLOOKUP(G41,F12数据库!AC:AD,2,0)</f>
        <v>#N/A</v>
      </c>
      <c r="S41" s="18"/>
      <c r="T41" s="18" t="e" cm="1">
        <f t="array" ref="T41">_xlfn.IFS(J41="A",VLOOKUP(F41,F12数据库!C:AA,7,0),J41="B",VLOOKUP(F41,F12数据库!C:AA,15,0),J41="C",VLOOKUP(F41,F12数据库!C:AA,21,0))</f>
        <v>#N/A</v>
      </c>
      <c r="U41" s="18" t="e" cm="1">
        <f t="array" ref="U41">_xlfn.IFS(J41="A",VLOOKUP(F41,F12数据库!C:AA,8,0),J41="B",VLOOKUP(F41,F12数据库!C:AA,16,0),J41="C",VLOOKUP(F41,F12数据库!C:AA,22,0))</f>
        <v>#N/A</v>
      </c>
      <c r="V41" s="19" t="e" cm="1">
        <f t="array" ref="V41">_xlfn.IFS(J41="A",VLOOKUP(F41,F12数据库!C:AA,11,0),J41="B",VLOOKUP(F41,F12数据库!C:AA,17,0),J41="C",VLOOKUP(F41,F12数据库!C:AA,23,0))*C41*2</f>
        <v>#N/A</v>
      </c>
      <c r="W41" s="18" t="e" cm="1">
        <f t="array" ref="W41">_xlfn.IFS(J41="A",VLOOKUP(F41,F12数据库!C:AA,12,0),J41="B",VLOOKUP(F41,F12数据库!C:AA,18,0),J41="C",VLOOKUP(F41,F12数据库!C:AA,24,0))</f>
        <v>#N/A</v>
      </c>
      <c r="X41" s="18" t="e" cm="1">
        <f t="array" ref="X41">_xlfn.IFS(J41="A",VLOOKUP(F41,F12数据库!C:AA,13,0),J41="B",VLOOKUP(F41,F12数据库!C:AA,19,0),J41="C",VLOOKUP(F41,F12数据库!C:AA,25,0))</f>
        <v>#N/A</v>
      </c>
      <c r="Y41" s="18"/>
    </row>
    <row r="42" spans="1:25" x14ac:dyDescent="0.25">
      <c r="A42" s="22"/>
      <c r="B42" s="3"/>
      <c r="C42" s="3"/>
      <c r="D42" s="3"/>
      <c r="E42" s="18" t="e">
        <f t="shared" si="6"/>
        <v>#VALUE!</v>
      </c>
      <c r="F42" s="18" t="e">
        <f t="shared" si="7"/>
        <v>#VALUE!</v>
      </c>
      <c r="G42" s="18" t="str">
        <f t="shared" si="8"/>
        <v/>
      </c>
      <c r="H42" s="18" t="e">
        <f t="shared" si="9"/>
        <v>#VALUE!</v>
      </c>
      <c r="I42" s="18" t="e">
        <f t="shared" si="10"/>
        <v>#VALUE!</v>
      </c>
      <c r="J42" s="18" t="str">
        <f t="shared" si="11"/>
        <v/>
      </c>
      <c r="K42" s="18" t="str">
        <f t="shared" si="12"/>
        <v/>
      </c>
      <c r="L42" s="18" t="str">
        <f t="shared" si="13"/>
        <v/>
      </c>
      <c r="M42" s="18" t="str">
        <f t="shared" si="14"/>
        <v/>
      </c>
      <c r="N42" s="18" t="e">
        <f>VLOOKUP(F42,F12数据库!C:AA,3,0)</f>
        <v>#VALUE!</v>
      </c>
      <c r="O42" s="18" t="e">
        <f t="shared" si="15"/>
        <v>#VALUE!</v>
      </c>
      <c r="P42" s="19" t="e">
        <f t="shared" si="16"/>
        <v>#VALUE!</v>
      </c>
      <c r="Q42" s="18" t="e">
        <f>VLOOKUP(F42,F11数据库!C:AA,4,0)</f>
        <v>#VALUE!</v>
      </c>
      <c r="R42" s="18" t="e">
        <f>VLOOKUP(G42,F12数据库!AC:AD,2,0)</f>
        <v>#N/A</v>
      </c>
      <c r="S42" s="18"/>
      <c r="T42" s="18" t="e" cm="1">
        <f t="array" ref="T42">_xlfn.IFS(J42="A",VLOOKUP(F42,F12数据库!C:AA,7,0),J42="B",VLOOKUP(F42,F12数据库!C:AA,15,0),J42="C",VLOOKUP(F42,F12数据库!C:AA,21,0))</f>
        <v>#N/A</v>
      </c>
      <c r="U42" s="18" t="e" cm="1">
        <f t="array" ref="U42">_xlfn.IFS(J42="A",VLOOKUP(F42,F12数据库!C:AA,8,0),J42="B",VLOOKUP(F42,F12数据库!C:AA,16,0),J42="C",VLOOKUP(F42,F12数据库!C:AA,22,0))</f>
        <v>#N/A</v>
      </c>
      <c r="V42" s="19" t="e" cm="1">
        <f t="array" ref="V42">_xlfn.IFS(J42="A",VLOOKUP(F42,F12数据库!C:AA,11,0),J42="B",VLOOKUP(F42,F12数据库!C:AA,17,0),J42="C",VLOOKUP(F42,F12数据库!C:AA,23,0))*C42*2</f>
        <v>#N/A</v>
      </c>
      <c r="W42" s="18" t="e" cm="1">
        <f t="array" ref="W42">_xlfn.IFS(J42="A",VLOOKUP(F42,F12数据库!C:AA,12,0),J42="B",VLOOKUP(F42,F12数据库!C:AA,18,0),J42="C",VLOOKUP(F42,F12数据库!C:AA,24,0))</f>
        <v>#N/A</v>
      </c>
      <c r="X42" s="18" t="e" cm="1">
        <f t="array" ref="X42">_xlfn.IFS(J42="A",VLOOKUP(F42,F12数据库!C:AA,13,0),J42="B",VLOOKUP(F42,F12数据库!C:AA,19,0),J42="C",VLOOKUP(F42,F12数据库!C:AA,25,0))</f>
        <v>#N/A</v>
      </c>
      <c r="Y42" s="18"/>
    </row>
    <row r="43" spans="1:25" x14ac:dyDescent="0.25">
      <c r="A43" s="22"/>
      <c r="B43" s="3"/>
      <c r="C43" s="3"/>
      <c r="D43" s="3"/>
      <c r="E43" s="18" t="e">
        <f t="shared" si="6"/>
        <v>#VALUE!</v>
      </c>
      <c r="F43" s="18" t="e">
        <f t="shared" si="7"/>
        <v>#VALUE!</v>
      </c>
      <c r="G43" s="18" t="str">
        <f t="shared" si="8"/>
        <v/>
      </c>
      <c r="H43" s="18" t="e">
        <f t="shared" si="9"/>
        <v>#VALUE!</v>
      </c>
      <c r="I43" s="18" t="e">
        <f t="shared" si="10"/>
        <v>#VALUE!</v>
      </c>
      <c r="J43" s="18" t="str">
        <f t="shared" si="11"/>
        <v/>
      </c>
      <c r="K43" s="18" t="str">
        <f t="shared" si="12"/>
        <v/>
      </c>
      <c r="L43" s="18" t="str">
        <f t="shared" si="13"/>
        <v/>
      </c>
      <c r="M43" s="18" t="str">
        <f t="shared" si="14"/>
        <v/>
      </c>
      <c r="N43" s="18" t="e">
        <f>VLOOKUP(F43,F12数据库!C:AA,3,0)</f>
        <v>#VALUE!</v>
      </c>
      <c r="O43" s="18" t="e">
        <f t="shared" si="15"/>
        <v>#VALUE!</v>
      </c>
      <c r="P43" s="19" t="e">
        <f t="shared" si="16"/>
        <v>#VALUE!</v>
      </c>
      <c r="Q43" s="18" t="e">
        <f>VLOOKUP(F43,F11数据库!C:AA,4,0)</f>
        <v>#VALUE!</v>
      </c>
      <c r="R43" s="18" t="e">
        <f>VLOOKUP(G43,F12数据库!AC:AD,2,0)</f>
        <v>#N/A</v>
      </c>
      <c r="S43" s="18"/>
      <c r="T43" s="18" t="e" cm="1">
        <f t="array" ref="T43">_xlfn.IFS(J43="A",VLOOKUP(F43,F12数据库!C:AA,7,0),J43="B",VLOOKUP(F43,F12数据库!C:AA,15,0),J43="C",VLOOKUP(F43,F12数据库!C:AA,21,0))</f>
        <v>#N/A</v>
      </c>
      <c r="U43" s="18" t="e" cm="1">
        <f t="array" ref="U43">_xlfn.IFS(J43="A",VLOOKUP(F43,F12数据库!C:AA,8,0),J43="B",VLOOKUP(F43,F12数据库!C:AA,16,0),J43="C",VLOOKUP(F43,F12数据库!C:AA,22,0))</f>
        <v>#N/A</v>
      </c>
      <c r="V43" s="19" t="e" cm="1">
        <f t="array" ref="V43">_xlfn.IFS(J43="A",VLOOKUP(F43,F12数据库!C:AA,11,0),J43="B",VLOOKUP(F43,F12数据库!C:AA,17,0),J43="C",VLOOKUP(F43,F12数据库!C:AA,23,0))*C43*2</f>
        <v>#N/A</v>
      </c>
      <c r="W43" s="18" t="e" cm="1">
        <f t="array" ref="W43">_xlfn.IFS(J43="A",VLOOKUP(F43,F12数据库!C:AA,12,0),J43="B",VLOOKUP(F43,F12数据库!C:AA,18,0),J43="C",VLOOKUP(F43,F12数据库!C:AA,24,0))</f>
        <v>#N/A</v>
      </c>
      <c r="X43" s="18" t="e" cm="1">
        <f t="array" ref="X43">_xlfn.IFS(J43="A",VLOOKUP(F43,F12数据库!C:AA,13,0),J43="B",VLOOKUP(F43,F12数据库!C:AA,19,0),J43="C",VLOOKUP(F43,F12数据库!C:AA,25,0))</f>
        <v>#N/A</v>
      </c>
      <c r="Y43" s="18"/>
    </row>
    <row r="44" spans="1:25" x14ac:dyDescent="0.25">
      <c r="A44" s="22"/>
      <c r="B44" s="3"/>
      <c r="C44" s="3"/>
      <c r="D44" s="3"/>
      <c r="E44" s="18" t="e">
        <f t="shared" si="6"/>
        <v>#VALUE!</v>
      </c>
      <c r="F44" s="18" t="e">
        <f t="shared" si="7"/>
        <v>#VALUE!</v>
      </c>
      <c r="G44" s="18" t="str">
        <f t="shared" si="8"/>
        <v/>
      </c>
      <c r="H44" s="18" t="e">
        <f t="shared" si="9"/>
        <v>#VALUE!</v>
      </c>
      <c r="I44" s="18" t="e">
        <f t="shared" si="10"/>
        <v>#VALUE!</v>
      </c>
      <c r="J44" s="18" t="str">
        <f t="shared" si="11"/>
        <v/>
      </c>
      <c r="K44" s="18" t="str">
        <f t="shared" si="12"/>
        <v/>
      </c>
      <c r="L44" s="18" t="str">
        <f t="shared" si="13"/>
        <v/>
      </c>
      <c r="M44" s="18" t="str">
        <f t="shared" si="14"/>
        <v/>
      </c>
      <c r="N44" s="18" t="e">
        <f>VLOOKUP(F44,F12数据库!C:AA,3,0)</f>
        <v>#VALUE!</v>
      </c>
      <c r="O44" s="18" t="e">
        <f t="shared" si="15"/>
        <v>#VALUE!</v>
      </c>
      <c r="P44" s="19" t="e">
        <f t="shared" si="16"/>
        <v>#VALUE!</v>
      </c>
      <c r="Q44" s="18" t="e">
        <f>VLOOKUP(F44,F11数据库!C:AA,4,0)</f>
        <v>#VALUE!</v>
      </c>
      <c r="R44" s="18" t="e">
        <f>VLOOKUP(G44,F12数据库!AC:AD,2,0)</f>
        <v>#N/A</v>
      </c>
      <c r="S44" s="18"/>
      <c r="T44" s="18" t="e" cm="1">
        <f t="array" ref="T44">_xlfn.IFS(J44="A",VLOOKUP(F44,F12数据库!C:AA,7,0),J44="B",VLOOKUP(F44,F12数据库!C:AA,15,0),J44="C",VLOOKUP(F44,F12数据库!C:AA,21,0))</f>
        <v>#N/A</v>
      </c>
      <c r="U44" s="18" t="e" cm="1">
        <f t="array" ref="U44">_xlfn.IFS(J44="A",VLOOKUP(F44,F12数据库!C:AA,8,0),J44="B",VLOOKUP(F44,F12数据库!C:AA,16,0),J44="C",VLOOKUP(F44,F12数据库!C:AA,22,0))</f>
        <v>#N/A</v>
      </c>
      <c r="V44" s="19" t="e" cm="1">
        <f t="array" ref="V44">_xlfn.IFS(J44="A",VLOOKUP(F44,F12数据库!C:AA,11,0),J44="B",VLOOKUP(F44,F12数据库!C:AA,17,0),J44="C",VLOOKUP(F44,F12数据库!C:AA,23,0))*C44*2</f>
        <v>#N/A</v>
      </c>
      <c r="W44" s="18" t="e" cm="1">
        <f t="array" ref="W44">_xlfn.IFS(J44="A",VLOOKUP(F44,F12数据库!C:AA,12,0),J44="B",VLOOKUP(F44,F12数据库!C:AA,18,0),J44="C",VLOOKUP(F44,F12数据库!C:AA,24,0))</f>
        <v>#N/A</v>
      </c>
      <c r="X44" s="18" t="e" cm="1">
        <f t="array" ref="X44">_xlfn.IFS(J44="A",VLOOKUP(F44,F12数据库!C:AA,13,0),J44="B",VLOOKUP(F44,F12数据库!C:AA,19,0),J44="C",VLOOKUP(F44,F12数据库!C:AA,25,0))</f>
        <v>#N/A</v>
      </c>
      <c r="Y44" s="18"/>
    </row>
    <row r="45" spans="1:25" x14ac:dyDescent="0.25">
      <c r="A45" s="22"/>
      <c r="B45" s="3"/>
      <c r="C45" s="3"/>
      <c r="D45" s="3"/>
      <c r="E45" s="18" t="e">
        <f t="shared" si="6"/>
        <v>#VALUE!</v>
      </c>
      <c r="F45" s="18" t="e">
        <f t="shared" si="7"/>
        <v>#VALUE!</v>
      </c>
      <c r="G45" s="18" t="str">
        <f t="shared" si="8"/>
        <v/>
      </c>
      <c r="H45" s="18" t="e">
        <f t="shared" si="9"/>
        <v>#VALUE!</v>
      </c>
      <c r="I45" s="18" t="e">
        <f t="shared" si="10"/>
        <v>#VALUE!</v>
      </c>
      <c r="J45" s="18" t="str">
        <f t="shared" si="11"/>
        <v/>
      </c>
      <c r="K45" s="18" t="str">
        <f t="shared" si="12"/>
        <v/>
      </c>
      <c r="L45" s="18" t="str">
        <f t="shared" si="13"/>
        <v/>
      </c>
      <c r="M45" s="18" t="str">
        <f t="shared" si="14"/>
        <v/>
      </c>
      <c r="N45" s="18" t="e">
        <f>VLOOKUP(F45,F12数据库!C:AA,3,0)</f>
        <v>#VALUE!</v>
      </c>
      <c r="O45" s="18" t="e">
        <f t="shared" si="15"/>
        <v>#VALUE!</v>
      </c>
      <c r="P45" s="19" t="e">
        <f t="shared" si="16"/>
        <v>#VALUE!</v>
      </c>
      <c r="Q45" s="18" t="e">
        <f>VLOOKUP(F45,F11数据库!C:AA,4,0)</f>
        <v>#VALUE!</v>
      </c>
      <c r="R45" s="18" t="e">
        <f>VLOOKUP(G45,F12数据库!AC:AD,2,0)</f>
        <v>#N/A</v>
      </c>
      <c r="S45" s="18"/>
      <c r="T45" s="18" t="e" cm="1">
        <f t="array" ref="T45">_xlfn.IFS(J45="A",VLOOKUP(F45,F12数据库!C:AA,7,0),J45="B",VLOOKUP(F45,F12数据库!C:AA,15,0),J45="C",VLOOKUP(F45,F12数据库!C:AA,21,0))</f>
        <v>#N/A</v>
      </c>
      <c r="U45" s="18" t="e" cm="1">
        <f t="array" ref="U45">_xlfn.IFS(J45="A",VLOOKUP(F45,F12数据库!C:AA,8,0),J45="B",VLOOKUP(F45,F12数据库!C:AA,16,0),J45="C",VLOOKUP(F45,F12数据库!C:AA,22,0))</f>
        <v>#N/A</v>
      </c>
      <c r="V45" s="19" t="e" cm="1">
        <f t="array" ref="V45">_xlfn.IFS(J45="A",VLOOKUP(F45,F12数据库!C:AA,11,0),J45="B",VLOOKUP(F45,F12数据库!C:AA,17,0),J45="C",VLOOKUP(F45,F12数据库!C:AA,23,0))*C45*2</f>
        <v>#N/A</v>
      </c>
      <c r="W45" s="18" t="e" cm="1">
        <f t="array" ref="W45">_xlfn.IFS(J45="A",VLOOKUP(F45,F12数据库!C:AA,12,0),J45="B",VLOOKUP(F45,F12数据库!C:AA,18,0),J45="C",VLOOKUP(F45,F12数据库!C:AA,24,0))</f>
        <v>#N/A</v>
      </c>
      <c r="X45" s="18" t="e" cm="1">
        <f t="array" ref="X45">_xlfn.IFS(J45="A",VLOOKUP(F45,F12数据库!C:AA,13,0),J45="B",VLOOKUP(F45,F12数据库!C:AA,19,0),J45="C",VLOOKUP(F45,F12数据库!C:AA,25,0))</f>
        <v>#N/A</v>
      </c>
      <c r="Y45" s="18"/>
    </row>
    <row r="46" spans="1:25" x14ac:dyDescent="0.25">
      <c r="A46" s="22"/>
      <c r="B46" s="3"/>
      <c r="C46" s="3"/>
      <c r="D46" s="3"/>
      <c r="E46" s="18" t="e">
        <f t="shared" si="6"/>
        <v>#VALUE!</v>
      </c>
      <c r="F46" s="18" t="e">
        <f t="shared" si="7"/>
        <v>#VALUE!</v>
      </c>
      <c r="G46" s="18" t="str">
        <f t="shared" si="8"/>
        <v/>
      </c>
      <c r="H46" s="18" t="e">
        <f t="shared" si="9"/>
        <v>#VALUE!</v>
      </c>
      <c r="I46" s="18" t="e">
        <f t="shared" si="10"/>
        <v>#VALUE!</v>
      </c>
      <c r="J46" s="18" t="str">
        <f t="shared" si="11"/>
        <v/>
      </c>
      <c r="K46" s="18" t="str">
        <f t="shared" si="12"/>
        <v/>
      </c>
      <c r="L46" s="18" t="str">
        <f t="shared" si="13"/>
        <v/>
      </c>
      <c r="M46" s="18" t="str">
        <f t="shared" si="14"/>
        <v/>
      </c>
      <c r="N46" s="18" t="e">
        <f>VLOOKUP(F46,F12数据库!C:AA,3,0)</f>
        <v>#VALUE!</v>
      </c>
      <c r="O46" s="18" t="e">
        <f t="shared" si="15"/>
        <v>#VALUE!</v>
      </c>
      <c r="P46" s="19" t="e">
        <f t="shared" si="16"/>
        <v>#VALUE!</v>
      </c>
      <c r="Q46" s="18" t="e">
        <f>VLOOKUP(F46,F11数据库!C:AA,4,0)</f>
        <v>#VALUE!</v>
      </c>
      <c r="R46" s="18" t="e">
        <f>VLOOKUP(G46,F12数据库!AC:AD,2,0)</f>
        <v>#N/A</v>
      </c>
      <c r="S46" s="18"/>
      <c r="T46" s="18" t="e" cm="1">
        <f t="array" ref="T46">_xlfn.IFS(J46="A",VLOOKUP(F46,F12数据库!C:AA,7,0),J46="B",VLOOKUP(F46,F12数据库!C:AA,15,0),J46="C",VLOOKUP(F46,F12数据库!C:AA,21,0))</f>
        <v>#N/A</v>
      </c>
      <c r="U46" s="18" t="e" cm="1">
        <f t="array" ref="U46">_xlfn.IFS(J46="A",VLOOKUP(F46,F12数据库!C:AA,8,0),J46="B",VLOOKUP(F46,F12数据库!C:AA,16,0),J46="C",VLOOKUP(F46,F12数据库!C:AA,22,0))</f>
        <v>#N/A</v>
      </c>
      <c r="V46" s="19" t="e" cm="1">
        <f t="array" ref="V46">_xlfn.IFS(J46="A",VLOOKUP(F46,F12数据库!C:AA,11,0),J46="B",VLOOKUP(F46,F12数据库!C:AA,17,0),J46="C",VLOOKUP(F46,F12数据库!C:AA,23,0))*C46*2</f>
        <v>#N/A</v>
      </c>
      <c r="W46" s="18" t="e" cm="1">
        <f t="array" ref="W46">_xlfn.IFS(J46="A",VLOOKUP(F46,F12数据库!C:AA,12,0),J46="B",VLOOKUP(F46,F12数据库!C:AA,18,0),J46="C",VLOOKUP(F46,F12数据库!C:AA,24,0))</f>
        <v>#N/A</v>
      </c>
      <c r="X46" s="18" t="e" cm="1">
        <f t="array" ref="X46">_xlfn.IFS(J46="A",VLOOKUP(F46,F12数据库!C:AA,13,0),J46="B",VLOOKUP(F46,F12数据库!C:AA,19,0),J46="C",VLOOKUP(F46,F12数据库!C:AA,25,0))</f>
        <v>#N/A</v>
      </c>
      <c r="Y46" s="18"/>
    </row>
    <row r="47" spans="1:25" x14ac:dyDescent="0.25">
      <c r="A47" s="22"/>
      <c r="B47" s="3"/>
      <c r="C47" s="3"/>
      <c r="D47" s="3"/>
      <c r="E47" s="18" t="e">
        <f t="shared" si="6"/>
        <v>#VALUE!</v>
      </c>
      <c r="F47" s="18" t="e">
        <f t="shared" si="7"/>
        <v>#VALUE!</v>
      </c>
      <c r="G47" s="18" t="str">
        <f t="shared" si="8"/>
        <v/>
      </c>
      <c r="H47" s="18" t="e">
        <f t="shared" si="9"/>
        <v>#VALUE!</v>
      </c>
      <c r="I47" s="18" t="e">
        <f t="shared" si="10"/>
        <v>#VALUE!</v>
      </c>
      <c r="J47" s="18" t="str">
        <f t="shared" si="11"/>
        <v/>
      </c>
      <c r="K47" s="18" t="str">
        <f t="shared" si="12"/>
        <v/>
      </c>
      <c r="L47" s="18" t="str">
        <f t="shared" si="13"/>
        <v/>
      </c>
      <c r="M47" s="18" t="str">
        <f t="shared" si="14"/>
        <v/>
      </c>
      <c r="N47" s="18" t="e">
        <f>VLOOKUP(F47,F12数据库!C:AA,3,0)</f>
        <v>#VALUE!</v>
      </c>
      <c r="O47" s="18" t="e">
        <f t="shared" si="15"/>
        <v>#VALUE!</v>
      </c>
      <c r="P47" s="19" t="e">
        <f t="shared" si="16"/>
        <v>#VALUE!</v>
      </c>
      <c r="Q47" s="18" t="e">
        <f>VLOOKUP(F47,F11数据库!C:AA,4,0)</f>
        <v>#VALUE!</v>
      </c>
      <c r="R47" s="18" t="e">
        <f>VLOOKUP(G47,F12数据库!AC:AD,2,0)</f>
        <v>#N/A</v>
      </c>
      <c r="S47" s="18"/>
      <c r="T47" s="18" t="e" cm="1">
        <f t="array" ref="T47">_xlfn.IFS(J47="A",VLOOKUP(F47,F12数据库!C:AA,7,0),J47="B",VLOOKUP(F47,F12数据库!C:AA,15,0),J47="C",VLOOKUP(F47,F12数据库!C:AA,21,0))</f>
        <v>#N/A</v>
      </c>
      <c r="U47" s="18" t="e" cm="1">
        <f t="array" ref="U47">_xlfn.IFS(J47="A",VLOOKUP(F47,F12数据库!C:AA,8,0),J47="B",VLOOKUP(F47,F12数据库!C:AA,16,0),J47="C",VLOOKUP(F47,F12数据库!C:AA,22,0))</f>
        <v>#N/A</v>
      </c>
      <c r="V47" s="19" t="e" cm="1">
        <f t="array" ref="V47">_xlfn.IFS(J47="A",VLOOKUP(F47,F12数据库!C:AA,11,0),J47="B",VLOOKUP(F47,F12数据库!C:AA,17,0),J47="C",VLOOKUP(F47,F12数据库!C:AA,23,0))*C47*2</f>
        <v>#N/A</v>
      </c>
      <c r="W47" s="18" t="e" cm="1">
        <f t="array" ref="W47">_xlfn.IFS(J47="A",VLOOKUP(F47,F12数据库!C:AA,12,0),J47="B",VLOOKUP(F47,F12数据库!C:AA,18,0),J47="C",VLOOKUP(F47,F12数据库!C:AA,24,0))</f>
        <v>#N/A</v>
      </c>
      <c r="X47" s="18" t="e" cm="1">
        <f t="array" ref="X47">_xlfn.IFS(J47="A",VLOOKUP(F47,F12数据库!C:AA,13,0),J47="B",VLOOKUP(F47,F12数据库!C:AA,19,0),J47="C",VLOOKUP(F47,F12数据库!C:AA,25,0))</f>
        <v>#N/A</v>
      </c>
      <c r="Y47" s="18"/>
    </row>
    <row r="48" spans="1:25" x14ac:dyDescent="0.25">
      <c r="A48" s="22"/>
      <c r="B48" s="3"/>
      <c r="C48" s="3"/>
      <c r="D48" s="3"/>
      <c r="E48" s="18" t="e">
        <f t="shared" si="6"/>
        <v>#VALUE!</v>
      </c>
      <c r="F48" s="18" t="e">
        <f t="shared" si="7"/>
        <v>#VALUE!</v>
      </c>
      <c r="G48" s="18" t="str">
        <f t="shared" si="8"/>
        <v/>
      </c>
      <c r="H48" s="18" t="e">
        <f t="shared" si="9"/>
        <v>#VALUE!</v>
      </c>
      <c r="I48" s="18" t="e">
        <f t="shared" si="10"/>
        <v>#VALUE!</v>
      </c>
      <c r="J48" s="18" t="str">
        <f t="shared" si="11"/>
        <v/>
      </c>
      <c r="K48" s="18" t="str">
        <f t="shared" si="12"/>
        <v/>
      </c>
      <c r="L48" s="18" t="str">
        <f t="shared" si="13"/>
        <v/>
      </c>
      <c r="M48" s="18" t="str">
        <f t="shared" si="14"/>
        <v/>
      </c>
      <c r="N48" s="18" t="e">
        <f>VLOOKUP(F48,F12数据库!C:AA,3,0)</f>
        <v>#VALUE!</v>
      </c>
      <c r="O48" s="18" t="e">
        <f t="shared" si="15"/>
        <v>#VALUE!</v>
      </c>
      <c r="P48" s="19" t="e">
        <f t="shared" si="16"/>
        <v>#VALUE!</v>
      </c>
      <c r="Q48" s="18" t="e">
        <f>VLOOKUP(F48,F11数据库!C:AA,4,0)</f>
        <v>#VALUE!</v>
      </c>
      <c r="R48" s="18" t="e">
        <f>VLOOKUP(G48,F12数据库!AC:AD,2,0)</f>
        <v>#N/A</v>
      </c>
      <c r="S48" s="18"/>
      <c r="T48" s="18" t="e" cm="1">
        <f t="array" ref="T48">_xlfn.IFS(J48="A",VLOOKUP(F48,F12数据库!C:AA,7,0),J48="B",VLOOKUP(F48,F12数据库!C:AA,15,0),J48="C",VLOOKUP(F48,F12数据库!C:AA,21,0))</f>
        <v>#N/A</v>
      </c>
      <c r="U48" s="18" t="e" cm="1">
        <f t="array" ref="U48">_xlfn.IFS(J48="A",VLOOKUP(F48,F12数据库!C:AA,8,0),J48="B",VLOOKUP(F48,F12数据库!C:AA,16,0),J48="C",VLOOKUP(F48,F12数据库!C:AA,22,0))</f>
        <v>#N/A</v>
      </c>
      <c r="V48" s="19" t="e" cm="1">
        <f t="array" ref="V48">_xlfn.IFS(J48="A",VLOOKUP(F48,F12数据库!C:AA,11,0),J48="B",VLOOKUP(F48,F12数据库!C:AA,17,0),J48="C",VLOOKUP(F48,F12数据库!C:AA,23,0))*C48*2</f>
        <v>#N/A</v>
      </c>
      <c r="W48" s="18" t="e" cm="1">
        <f t="array" ref="W48">_xlfn.IFS(J48="A",VLOOKUP(F48,F12数据库!C:AA,12,0),J48="B",VLOOKUP(F48,F12数据库!C:AA,18,0),J48="C",VLOOKUP(F48,F12数据库!C:AA,24,0))</f>
        <v>#N/A</v>
      </c>
      <c r="X48" s="18" t="e" cm="1">
        <f t="array" ref="X48">_xlfn.IFS(J48="A",VLOOKUP(F48,F12数据库!C:AA,13,0),J48="B",VLOOKUP(F48,F12数据库!C:AA,19,0),J48="C",VLOOKUP(F48,F12数据库!C:AA,25,0))</f>
        <v>#N/A</v>
      </c>
      <c r="Y48" s="18"/>
    </row>
    <row r="49" spans="1:25" x14ac:dyDescent="0.25">
      <c r="A49" s="22"/>
      <c r="B49" s="3"/>
      <c r="C49" s="3"/>
      <c r="D49" s="3"/>
      <c r="E49" s="18" t="e">
        <f t="shared" si="6"/>
        <v>#VALUE!</v>
      </c>
      <c r="F49" s="18" t="e">
        <f t="shared" si="7"/>
        <v>#VALUE!</v>
      </c>
      <c r="G49" s="18" t="str">
        <f t="shared" si="8"/>
        <v/>
      </c>
      <c r="H49" s="18" t="e">
        <f t="shared" si="9"/>
        <v>#VALUE!</v>
      </c>
      <c r="I49" s="18" t="e">
        <f t="shared" si="10"/>
        <v>#VALUE!</v>
      </c>
      <c r="J49" s="18" t="str">
        <f t="shared" si="11"/>
        <v/>
      </c>
      <c r="K49" s="18" t="str">
        <f t="shared" si="12"/>
        <v/>
      </c>
      <c r="L49" s="18" t="str">
        <f t="shared" si="13"/>
        <v/>
      </c>
      <c r="M49" s="18" t="str">
        <f t="shared" si="14"/>
        <v/>
      </c>
      <c r="N49" s="18" t="e">
        <f>VLOOKUP(F49,F12数据库!C:AA,3,0)</f>
        <v>#VALUE!</v>
      </c>
      <c r="O49" s="18" t="e">
        <f t="shared" si="15"/>
        <v>#VALUE!</v>
      </c>
      <c r="P49" s="19" t="e">
        <f t="shared" si="16"/>
        <v>#VALUE!</v>
      </c>
      <c r="Q49" s="18" t="e">
        <f>VLOOKUP(F49,F11数据库!C:AA,4,0)</f>
        <v>#VALUE!</v>
      </c>
      <c r="R49" s="18" t="e">
        <f>VLOOKUP(G49,F12数据库!AC:AD,2,0)</f>
        <v>#N/A</v>
      </c>
      <c r="S49" s="18"/>
      <c r="T49" s="18" t="e" cm="1">
        <f t="array" ref="T49">_xlfn.IFS(J49="A",VLOOKUP(F49,F12数据库!C:AA,7,0),J49="B",VLOOKUP(F49,F12数据库!C:AA,15,0),J49="C",VLOOKUP(F49,F12数据库!C:AA,21,0))</f>
        <v>#N/A</v>
      </c>
      <c r="U49" s="18" t="e" cm="1">
        <f t="array" ref="U49">_xlfn.IFS(J49="A",VLOOKUP(F49,F12数据库!C:AA,8,0),J49="B",VLOOKUP(F49,F12数据库!C:AA,16,0),J49="C",VLOOKUP(F49,F12数据库!C:AA,22,0))</f>
        <v>#N/A</v>
      </c>
      <c r="V49" s="19" t="e" cm="1">
        <f t="array" ref="V49">_xlfn.IFS(J49="A",VLOOKUP(F49,F12数据库!C:AA,11,0),J49="B",VLOOKUP(F49,F12数据库!C:AA,17,0),J49="C",VLOOKUP(F49,F12数据库!C:AA,23,0))*C49*2</f>
        <v>#N/A</v>
      </c>
      <c r="W49" s="18" t="e" cm="1">
        <f t="array" ref="W49">_xlfn.IFS(J49="A",VLOOKUP(F49,F12数据库!C:AA,12,0),J49="B",VLOOKUP(F49,F12数据库!C:AA,18,0),J49="C",VLOOKUP(F49,F12数据库!C:AA,24,0))</f>
        <v>#N/A</v>
      </c>
      <c r="X49" s="18" t="e" cm="1">
        <f t="array" ref="X49">_xlfn.IFS(J49="A",VLOOKUP(F49,F12数据库!C:AA,13,0),J49="B",VLOOKUP(F49,F12数据库!C:AA,19,0),J49="C",VLOOKUP(F49,F12数据库!C:AA,25,0))</f>
        <v>#N/A</v>
      </c>
      <c r="Y49" s="18"/>
    </row>
    <row r="50" spans="1:25" x14ac:dyDescent="0.25">
      <c r="A50" s="22"/>
      <c r="B50" s="3"/>
      <c r="C50" s="3"/>
      <c r="D50" s="3"/>
      <c r="E50" s="18" t="e">
        <f t="shared" si="6"/>
        <v>#VALUE!</v>
      </c>
      <c r="F50" s="18" t="e">
        <f t="shared" si="7"/>
        <v>#VALUE!</v>
      </c>
      <c r="G50" s="18" t="str">
        <f t="shared" si="8"/>
        <v/>
      </c>
      <c r="H50" s="18" t="e">
        <f t="shared" si="9"/>
        <v>#VALUE!</v>
      </c>
      <c r="I50" s="18" t="e">
        <f t="shared" si="10"/>
        <v>#VALUE!</v>
      </c>
      <c r="J50" s="18" t="str">
        <f t="shared" si="11"/>
        <v/>
      </c>
      <c r="K50" s="18" t="str">
        <f t="shared" si="12"/>
        <v/>
      </c>
      <c r="L50" s="18" t="str">
        <f t="shared" si="13"/>
        <v/>
      </c>
      <c r="M50" s="18" t="str">
        <f t="shared" si="14"/>
        <v/>
      </c>
      <c r="N50" s="18" t="e">
        <f>VLOOKUP(F50,F12数据库!C:AA,3,0)</f>
        <v>#VALUE!</v>
      </c>
      <c r="O50" s="18" t="e">
        <f t="shared" si="15"/>
        <v>#VALUE!</v>
      </c>
      <c r="P50" s="19" t="e">
        <f t="shared" si="16"/>
        <v>#VALUE!</v>
      </c>
      <c r="Q50" s="18" t="e">
        <f>VLOOKUP(F50,F11数据库!C:AA,4,0)</f>
        <v>#VALUE!</v>
      </c>
      <c r="R50" s="18" t="e">
        <f>VLOOKUP(G50,F12数据库!AC:AD,2,0)</f>
        <v>#N/A</v>
      </c>
      <c r="S50" s="18"/>
      <c r="T50" s="18" t="e" cm="1">
        <f t="array" ref="T50">_xlfn.IFS(J50="A",VLOOKUP(F50,F12数据库!C:AA,7,0),J50="B",VLOOKUP(F50,F12数据库!C:AA,15,0),J50="C",VLOOKUP(F50,F12数据库!C:AA,21,0))</f>
        <v>#N/A</v>
      </c>
      <c r="U50" s="18" t="e" cm="1">
        <f t="array" ref="U50">_xlfn.IFS(J50="A",VLOOKUP(F50,F12数据库!C:AA,8,0),J50="B",VLOOKUP(F50,F12数据库!C:AA,16,0),J50="C",VLOOKUP(F50,F12数据库!C:AA,22,0))</f>
        <v>#N/A</v>
      </c>
      <c r="V50" s="19" t="e" cm="1">
        <f t="array" ref="V50">_xlfn.IFS(J50="A",VLOOKUP(F50,F12数据库!C:AA,11,0),J50="B",VLOOKUP(F50,F12数据库!C:AA,17,0),J50="C",VLOOKUP(F50,F12数据库!C:AA,23,0))*C50*2</f>
        <v>#N/A</v>
      </c>
      <c r="W50" s="18" t="e" cm="1">
        <f t="array" ref="W50">_xlfn.IFS(J50="A",VLOOKUP(F50,F12数据库!C:AA,12,0),J50="B",VLOOKUP(F50,F12数据库!C:AA,18,0),J50="C",VLOOKUP(F50,F12数据库!C:AA,24,0))</f>
        <v>#N/A</v>
      </c>
      <c r="X50" s="18" t="e" cm="1">
        <f t="array" ref="X50">_xlfn.IFS(J50="A",VLOOKUP(F50,F12数据库!C:AA,13,0),J50="B",VLOOKUP(F50,F12数据库!C:AA,19,0),J50="C",VLOOKUP(F50,F12数据库!C:AA,25,0))</f>
        <v>#N/A</v>
      </c>
      <c r="Y50" s="18"/>
    </row>
    <row r="51" spans="1:25" x14ac:dyDescent="0.25">
      <c r="A51" s="22"/>
      <c r="B51" s="3"/>
      <c r="C51" s="3"/>
      <c r="D51" s="3"/>
      <c r="E51" s="18" t="e">
        <f t="shared" si="6"/>
        <v>#VALUE!</v>
      </c>
      <c r="F51" s="18" t="e">
        <f t="shared" si="7"/>
        <v>#VALUE!</v>
      </c>
      <c r="G51" s="18" t="str">
        <f t="shared" si="8"/>
        <v/>
      </c>
      <c r="H51" s="18" t="e">
        <f t="shared" si="9"/>
        <v>#VALUE!</v>
      </c>
      <c r="I51" s="18" t="e">
        <f t="shared" si="10"/>
        <v>#VALUE!</v>
      </c>
      <c r="J51" s="18" t="str">
        <f t="shared" si="11"/>
        <v/>
      </c>
      <c r="K51" s="18" t="str">
        <f t="shared" si="12"/>
        <v/>
      </c>
      <c r="L51" s="18" t="str">
        <f t="shared" si="13"/>
        <v/>
      </c>
      <c r="M51" s="18" t="str">
        <f t="shared" si="14"/>
        <v/>
      </c>
      <c r="N51" s="18" t="e">
        <f>VLOOKUP(F51,F12数据库!C:AA,3,0)</f>
        <v>#VALUE!</v>
      </c>
      <c r="O51" s="18" t="e">
        <f t="shared" si="15"/>
        <v>#VALUE!</v>
      </c>
      <c r="P51" s="19" t="e">
        <f t="shared" si="16"/>
        <v>#VALUE!</v>
      </c>
      <c r="Q51" s="18" t="e">
        <f>VLOOKUP(F51,F11数据库!C:AA,4,0)</f>
        <v>#VALUE!</v>
      </c>
      <c r="R51" s="18" t="e">
        <f>VLOOKUP(G51,F12数据库!AC:AD,2,0)</f>
        <v>#N/A</v>
      </c>
      <c r="S51" s="18"/>
      <c r="T51" s="18" t="e" cm="1">
        <f t="array" ref="T51">_xlfn.IFS(J51="A",VLOOKUP(F51,F12数据库!C:AA,7,0),J51="B",VLOOKUP(F51,F12数据库!C:AA,15,0),J51="C",VLOOKUP(F51,F12数据库!C:AA,21,0))</f>
        <v>#N/A</v>
      </c>
      <c r="U51" s="18" t="e" cm="1">
        <f t="array" ref="U51">_xlfn.IFS(J51="A",VLOOKUP(F51,F12数据库!C:AA,8,0),J51="B",VLOOKUP(F51,F12数据库!C:AA,16,0),J51="C",VLOOKUP(F51,F12数据库!C:AA,22,0))</f>
        <v>#N/A</v>
      </c>
      <c r="V51" s="19" t="e" cm="1">
        <f t="array" ref="V51">_xlfn.IFS(J51="A",VLOOKUP(F51,F12数据库!C:AA,11,0),J51="B",VLOOKUP(F51,F12数据库!C:AA,17,0),J51="C",VLOOKUP(F51,F12数据库!C:AA,23,0))*C51*2</f>
        <v>#N/A</v>
      </c>
      <c r="W51" s="18" t="e" cm="1">
        <f t="array" ref="W51">_xlfn.IFS(J51="A",VLOOKUP(F51,F12数据库!C:AA,12,0),J51="B",VLOOKUP(F51,F12数据库!C:AA,18,0),J51="C",VLOOKUP(F51,F12数据库!C:AA,24,0))</f>
        <v>#N/A</v>
      </c>
      <c r="X51" s="18" t="e" cm="1">
        <f t="array" ref="X51">_xlfn.IFS(J51="A",VLOOKUP(F51,F12数据库!C:AA,13,0),J51="B",VLOOKUP(F51,F12数据库!C:AA,19,0),J51="C",VLOOKUP(F51,F12数据库!C:AA,25,0))</f>
        <v>#N/A</v>
      </c>
      <c r="Y51" s="18"/>
    </row>
    <row r="52" spans="1:25" x14ac:dyDescent="0.25">
      <c r="A52" s="22"/>
      <c r="B52" s="3"/>
      <c r="C52" s="3"/>
      <c r="D52" s="3"/>
      <c r="E52" s="18" t="e">
        <f t="shared" si="6"/>
        <v>#VALUE!</v>
      </c>
      <c r="F52" s="18" t="e">
        <f t="shared" si="7"/>
        <v>#VALUE!</v>
      </c>
      <c r="G52" s="18" t="str">
        <f t="shared" si="8"/>
        <v/>
      </c>
      <c r="H52" s="18" t="e">
        <f t="shared" si="9"/>
        <v>#VALUE!</v>
      </c>
      <c r="I52" s="18" t="e">
        <f t="shared" si="10"/>
        <v>#VALUE!</v>
      </c>
      <c r="J52" s="18" t="str">
        <f t="shared" si="11"/>
        <v/>
      </c>
      <c r="K52" s="18" t="str">
        <f t="shared" si="12"/>
        <v/>
      </c>
      <c r="L52" s="18" t="str">
        <f t="shared" si="13"/>
        <v/>
      </c>
      <c r="M52" s="18" t="str">
        <f t="shared" si="14"/>
        <v/>
      </c>
      <c r="N52" s="18" t="e">
        <f>VLOOKUP(F52,F12数据库!C:AA,3,0)</f>
        <v>#VALUE!</v>
      </c>
      <c r="O52" s="18" t="e">
        <f t="shared" si="15"/>
        <v>#VALUE!</v>
      </c>
      <c r="P52" s="19" t="e">
        <f t="shared" si="16"/>
        <v>#VALUE!</v>
      </c>
      <c r="Q52" s="18" t="e">
        <f>VLOOKUP(F52,F11数据库!C:AA,4,0)</f>
        <v>#VALUE!</v>
      </c>
      <c r="R52" s="18" t="e">
        <f>VLOOKUP(G52,F12数据库!AC:AD,2,0)</f>
        <v>#N/A</v>
      </c>
      <c r="S52" s="18"/>
      <c r="T52" s="18" t="e" cm="1">
        <f t="array" ref="T52">_xlfn.IFS(J52="A",VLOOKUP(F52,F12数据库!C:AA,7,0),J52="B",VLOOKUP(F52,F12数据库!C:AA,15,0),J52="C",VLOOKUP(F52,F12数据库!C:AA,21,0))</f>
        <v>#N/A</v>
      </c>
      <c r="U52" s="18" t="e" cm="1">
        <f t="array" ref="U52">_xlfn.IFS(J52="A",VLOOKUP(F52,F12数据库!C:AA,8,0),J52="B",VLOOKUP(F52,F12数据库!C:AA,16,0),J52="C",VLOOKUP(F52,F12数据库!C:AA,22,0))</f>
        <v>#N/A</v>
      </c>
      <c r="V52" s="19" t="e" cm="1">
        <f t="array" ref="V52">_xlfn.IFS(J52="A",VLOOKUP(F52,F12数据库!C:AA,11,0),J52="B",VLOOKUP(F52,F12数据库!C:AA,17,0),J52="C",VLOOKUP(F52,F12数据库!C:AA,23,0))*C52*2</f>
        <v>#N/A</v>
      </c>
      <c r="W52" s="18" t="e" cm="1">
        <f t="array" ref="W52">_xlfn.IFS(J52="A",VLOOKUP(F52,F12数据库!C:AA,12,0),J52="B",VLOOKUP(F52,F12数据库!C:AA,18,0),J52="C",VLOOKUP(F52,F12数据库!C:AA,24,0))</f>
        <v>#N/A</v>
      </c>
      <c r="X52" s="18" t="e" cm="1">
        <f t="array" ref="X52">_xlfn.IFS(J52="A",VLOOKUP(F52,F12数据库!C:AA,13,0),J52="B",VLOOKUP(F52,F12数据库!C:AA,19,0),J52="C",VLOOKUP(F52,F12数据库!C:AA,25,0))</f>
        <v>#N/A</v>
      </c>
      <c r="Y52" s="18"/>
    </row>
    <row r="53" spans="1:25" x14ac:dyDescent="0.25">
      <c r="A53" s="22"/>
      <c r="B53" s="3"/>
      <c r="C53" s="3"/>
      <c r="D53" s="3"/>
      <c r="E53" s="18" t="e">
        <f t="shared" si="6"/>
        <v>#VALUE!</v>
      </c>
      <c r="F53" s="18" t="e">
        <f t="shared" si="7"/>
        <v>#VALUE!</v>
      </c>
      <c r="G53" s="18" t="str">
        <f t="shared" si="8"/>
        <v/>
      </c>
      <c r="H53" s="18" t="e">
        <f t="shared" si="9"/>
        <v>#VALUE!</v>
      </c>
      <c r="I53" s="18" t="e">
        <f t="shared" si="10"/>
        <v>#VALUE!</v>
      </c>
      <c r="J53" s="18" t="str">
        <f t="shared" si="11"/>
        <v/>
      </c>
      <c r="K53" s="18" t="str">
        <f t="shared" si="12"/>
        <v/>
      </c>
      <c r="L53" s="18" t="str">
        <f t="shared" si="13"/>
        <v/>
      </c>
      <c r="M53" s="18" t="str">
        <f t="shared" si="14"/>
        <v/>
      </c>
      <c r="N53" s="18" t="e">
        <f>VLOOKUP(F53,F12数据库!C:AA,3,0)</f>
        <v>#VALUE!</v>
      </c>
      <c r="O53" s="18" t="e">
        <f t="shared" si="15"/>
        <v>#VALUE!</v>
      </c>
      <c r="P53" s="19" t="e">
        <f t="shared" si="16"/>
        <v>#VALUE!</v>
      </c>
      <c r="Q53" s="18" t="e">
        <f>VLOOKUP(F53,F11数据库!C:AA,4,0)</f>
        <v>#VALUE!</v>
      </c>
      <c r="R53" s="18" t="e">
        <f>VLOOKUP(G53,F12数据库!AC:AD,2,0)</f>
        <v>#N/A</v>
      </c>
      <c r="S53" s="18"/>
      <c r="T53" s="18" t="e" cm="1">
        <f t="array" ref="T53">_xlfn.IFS(J53="A",VLOOKUP(F53,F12数据库!C:AA,7,0),J53="B",VLOOKUP(F53,F12数据库!C:AA,15,0),J53="C",VLOOKUP(F53,F12数据库!C:AA,21,0))</f>
        <v>#N/A</v>
      </c>
      <c r="U53" s="18" t="e" cm="1">
        <f t="array" ref="U53">_xlfn.IFS(J53="A",VLOOKUP(F53,F12数据库!C:AA,8,0),J53="B",VLOOKUP(F53,F12数据库!C:AA,16,0),J53="C",VLOOKUP(F53,F12数据库!C:AA,22,0))</f>
        <v>#N/A</v>
      </c>
      <c r="V53" s="19" t="e" cm="1">
        <f t="array" ref="V53">_xlfn.IFS(J53="A",VLOOKUP(F53,F12数据库!C:AA,11,0),J53="B",VLOOKUP(F53,F12数据库!C:AA,17,0),J53="C",VLOOKUP(F53,F12数据库!C:AA,23,0))*C53*2</f>
        <v>#N/A</v>
      </c>
      <c r="W53" s="18" t="e" cm="1">
        <f t="array" ref="W53">_xlfn.IFS(J53="A",VLOOKUP(F53,F12数据库!C:AA,12,0),J53="B",VLOOKUP(F53,F12数据库!C:AA,18,0),J53="C",VLOOKUP(F53,F12数据库!C:AA,24,0))</f>
        <v>#N/A</v>
      </c>
      <c r="X53" s="18" t="e" cm="1">
        <f t="array" ref="X53">_xlfn.IFS(J53="A",VLOOKUP(F53,F12数据库!C:AA,13,0),J53="B",VLOOKUP(F53,F12数据库!C:AA,19,0),J53="C",VLOOKUP(F53,F12数据库!C:AA,25,0))</f>
        <v>#N/A</v>
      </c>
      <c r="Y53" s="18"/>
    </row>
    <row r="54" spans="1:25" x14ac:dyDescent="0.25">
      <c r="A54" s="22"/>
      <c r="B54" s="3"/>
      <c r="C54" s="3"/>
      <c r="D54" s="3"/>
      <c r="E54" s="18" t="e">
        <f t="shared" si="6"/>
        <v>#VALUE!</v>
      </c>
      <c r="F54" s="18" t="e">
        <f t="shared" si="7"/>
        <v>#VALUE!</v>
      </c>
      <c r="G54" s="18" t="str">
        <f t="shared" si="8"/>
        <v/>
      </c>
      <c r="H54" s="18" t="e">
        <f t="shared" si="9"/>
        <v>#VALUE!</v>
      </c>
      <c r="I54" s="18" t="e">
        <f t="shared" si="10"/>
        <v>#VALUE!</v>
      </c>
      <c r="J54" s="18" t="str">
        <f t="shared" si="11"/>
        <v/>
      </c>
      <c r="K54" s="18" t="str">
        <f t="shared" si="12"/>
        <v/>
      </c>
      <c r="L54" s="18" t="str">
        <f t="shared" si="13"/>
        <v/>
      </c>
      <c r="M54" s="18" t="str">
        <f t="shared" si="14"/>
        <v/>
      </c>
      <c r="N54" s="18" t="e">
        <f>VLOOKUP(F54,F12数据库!C:AA,3,0)</f>
        <v>#VALUE!</v>
      </c>
      <c r="O54" s="18" t="e">
        <f t="shared" si="15"/>
        <v>#VALUE!</v>
      </c>
      <c r="P54" s="19" t="e">
        <f t="shared" si="16"/>
        <v>#VALUE!</v>
      </c>
      <c r="Q54" s="18" t="e">
        <f>VLOOKUP(F54,F11数据库!C:AA,4,0)</f>
        <v>#VALUE!</v>
      </c>
      <c r="R54" s="18" t="e">
        <f>VLOOKUP(G54,F12数据库!AC:AD,2,0)</f>
        <v>#N/A</v>
      </c>
      <c r="S54" s="18"/>
      <c r="T54" s="18" t="e" cm="1">
        <f t="array" ref="T54">_xlfn.IFS(J54="A",VLOOKUP(F54,F12数据库!C:AA,7,0),J54="B",VLOOKUP(F54,F12数据库!C:AA,15,0),J54="C",VLOOKUP(F54,F12数据库!C:AA,21,0))</f>
        <v>#N/A</v>
      </c>
      <c r="U54" s="18" t="e" cm="1">
        <f t="array" ref="U54">_xlfn.IFS(J54="A",VLOOKUP(F54,F12数据库!C:AA,8,0),J54="B",VLOOKUP(F54,F12数据库!C:AA,16,0),J54="C",VLOOKUP(F54,F12数据库!C:AA,22,0))</f>
        <v>#N/A</v>
      </c>
      <c r="V54" s="19" t="e" cm="1">
        <f t="array" ref="V54">_xlfn.IFS(J54="A",VLOOKUP(F54,F12数据库!C:AA,11,0),J54="B",VLOOKUP(F54,F12数据库!C:AA,17,0),J54="C",VLOOKUP(F54,F12数据库!C:AA,23,0))*C54*2</f>
        <v>#N/A</v>
      </c>
      <c r="W54" s="18" t="e" cm="1">
        <f t="array" ref="W54">_xlfn.IFS(J54="A",VLOOKUP(F54,F12数据库!C:AA,12,0),J54="B",VLOOKUP(F54,F12数据库!C:AA,18,0),J54="C",VLOOKUP(F54,F12数据库!C:AA,24,0))</f>
        <v>#N/A</v>
      </c>
      <c r="X54" s="18" t="e" cm="1">
        <f t="array" ref="X54">_xlfn.IFS(J54="A",VLOOKUP(F54,F12数据库!C:AA,13,0),J54="B",VLOOKUP(F54,F12数据库!C:AA,19,0),J54="C",VLOOKUP(F54,F12数据库!C:AA,25,0))</f>
        <v>#N/A</v>
      </c>
      <c r="Y54" s="18"/>
    </row>
    <row r="55" spans="1:25" x14ac:dyDescent="0.25">
      <c r="A55" s="22"/>
      <c r="B55" s="3"/>
      <c r="C55" s="3"/>
      <c r="D55" s="3"/>
      <c r="E55" s="18" t="e">
        <f t="shared" si="6"/>
        <v>#VALUE!</v>
      </c>
      <c r="F55" s="18" t="e">
        <f t="shared" si="7"/>
        <v>#VALUE!</v>
      </c>
      <c r="G55" s="18" t="str">
        <f t="shared" si="8"/>
        <v/>
      </c>
      <c r="H55" s="18" t="e">
        <f t="shared" si="9"/>
        <v>#VALUE!</v>
      </c>
      <c r="I55" s="18" t="e">
        <f t="shared" si="10"/>
        <v>#VALUE!</v>
      </c>
      <c r="J55" s="18" t="str">
        <f t="shared" si="11"/>
        <v/>
      </c>
      <c r="K55" s="18" t="str">
        <f t="shared" si="12"/>
        <v/>
      </c>
      <c r="L55" s="18" t="str">
        <f t="shared" si="13"/>
        <v/>
      </c>
      <c r="M55" s="18" t="str">
        <f t="shared" si="14"/>
        <v/>
      </c>
      <c r="N55" s="18" t="e">
        <f>VLOOKUP(F55,F12数据库!C:AA,3,0)</f>
        <v>#VALUE!</v>
      </c>
      <c r="O55" s="18" t="e">
        <f t="shared" si="15"/>
        <v>#VALUE!</v>
      </c>
      <c r="P55" s="19" t="e">
        <f t="shared" si="16"/>
        <v>#VALUE!</v>
      </c>
      <c r="Q55" s="18" t="e">
        <f>VLOOKUP(F55,F11数据库!C:AA,4,0)</f>
        <v>#VALUE!</v>
      </c>
      <c r="R55" s="18" t="e">
        <f>VLOOKUP(G55,F12数据库!AC:AD,2,0)</f>
        <v>#N/A</v>
      </c>
      <c r="S55" s="18"/>
      <c r="T55" s="18" t="e" cm="1">
        <f t="array" ref="T55">_xlfn.IFS(J55="A",VLOOKUP(F55,F12数据库!C:AA,7,0),J55="B",VLOOKUP(F55,F12数据库!C:AA,15,0),J55="C",VLOOKUP(F55,F12数据库!C:AA,21,0))</f>
        <v>#N/A</v>
      </c>
      <c r="U55" s="18" t="e" cm="1">
        <f t="array" ref="U55">_xlfn.IFS(J55="A",VLOOKUP(F55,F12数据库!C:AA,8,0),J55="B",VLOOKUP(F55,F12数据库!C:AA,16,0),J55="C",VLOOKUP(F55,F12数据库!C:AA,22,0))</f>
        <v>#N/A</v>
      </c>
      <c r="V55" s="19" t="e" cm="1">
        <f t="array" ref="V55">_xlfn.IFS(J55="A",VLOOKUP(F55,F12数据库!C:AA,11,0),J55="B",VLOOKUP(F55,F12数据库!C:AA,17,0),J55="C",VLOOKUP(F55,F12数据库!C:AA,23,0))*C55*2</f>
        <v>#N/A</v>
      </c>
      <c r="W55" s="18" t="e" cm="1">
        <f t="array" ref="W55">_xlfn.IFS(J55="A",VLOOKUP(F55,F12数据库!C:AA,12,0),J55="B",VLOOKUP(F55,F12数据库!C:AA,18,0),J55="C",VLOOKUP(F55,F12数据库!C:AA,24,0))</f>
        <v>#N/A</v>
      </c>
      <c r="X55" s="18" t="e" cm="1">
        <f t="array" ref="X55">_xlfn.IFS(J55="A",VLOOKUP(F55,F12数据库!C:AA,13,0),J55="B",VLOOKUP(F55,F12数据库!C:AA,19,0),J55="C",VLOOKUP(F55,F12数据库!C:AA,25,0))</f>
        <v>#N/A</v>
      </c>
      <c r="Y55" s="18"/>
    </row>
    <row r="56" spans="1:25" x14ac:dyDescent="0.25">
      <c r="A56" s="22"/>
      <c r="B56" s="3"/>
      <c r="C56" s="3"/>
      <c r="D56" s="3"/>
      <c r="E56" s="18" t="e">
        <f t="shared" si="6"/>
        <v>#VALUE!</v>
      </c>
      <c r="F56" s="18" t="e">
        <f t="shared" si="7"/>
        <v>#VALUE!</v>
      </c>
      <c r="G56" s="18" t="str">
        <f t="shared" si="8"/>
        <v/>
      </c>
      <c r="H56" s="18" t="e">
        <f t="shared" si="9"/>
        <v>#VALUE!</v>
      </c>
      <c r="I56" s="18" t="e">
        <f t="shared" si="10"/>
        <v>#VALUE!</v>
      </c>
      <c r="J56" s="18" t="str">
        <f t="shared" si="11"/>
        <v/>
      </c>
      <c r="K56" s="18" t="str">
        <f t="shared" si="12"/>
        <v/>
      </c>
      <c r="L56" s="18" t="str">
        <f t="shared" si="13"/>
        <v/>
      </c>
      <c r="M56" s="18" t="str">
        <f t="shared" si="14"/>
        <v/>
      </c>
      <c r="N56" s="18" t="e">
        <f>VLOOKUP(F56,F12数据库!C:AA,3,0)</f>
        <v>#VALUE!</v>
      </c>
      <c r="O56" s="18" t="e">
        <f t="shared" si="15"/>
        <v>#VALUE!</v>
      </c>
      <c r="P56" s="19" t="e">
        <f t="shared" si="16"/>
        <v>#VALUE!</v>
      </c>
      <c r="Q56" s="18" t="e">
        <f>VLOOKUP(F56,F11数据库!C:AA,4,0)</f>
        <v>#VALUE!</v>
      </c>
      <c r="R56" s="18" t="e">
        <f>VLOOKUP(G56,F12数据库!AC:AD,2,0)</f>
        <v>#N/A</v>
      </c>
      <c r="S56" s="18"/>
      <c r="T56" s="18" t="e" cm="1">
        <f t="array" ref="T56">_xlfn.IFS(J56="A",VLOOKUP(F56,F12数据库!C:AA,7,0),J56="B",VLOOKUP(F56,F12数据库!C:AA,15,0),J56="C",VLOOKUP(F56,F12数据库!C:AA,21,0))</f>
        <v>#N/A</v>
      </c>
      <c r="U56" s="18" t="e" cm="1">
        <f t="array" ref="U56">_xlfn.IFS(J56="A",VLOOKUP(F56,F12数据库!C:AA,8,0),J56="B",VLOOKUP(F56,F12数据库!C:AA,16,0),J56="C",VLOOKUP(F56,F12数据库!C:AA,22,0))</f>
        <v>#N/A</v>
      </c>
      <c r="V56" s="19" t="e" cm="1">
        <f t="array" ref="V56">_xlfn.IFS(J56="A",VLOOKUP(F56,F12数据库!C:AA,11,0),J56="B",VLOOKUP(F56,F12数据库!C:AA,17,0),J56="C",VLOOKUP(F56,F12数据库!C:AA,23,0))*C56*2</f>
        <v>#N/A</v>
      </c>
      <c r="W56" s="18" t="e" cm="1">
        <f t="array" ref="W56">_xlfn.IFS(J56="A",VLOOKUP(F56,F12数据库!C:AA,12,0),J56="B",VLOOKUP(F56,F12数据库!C:AA,18,0),J56="C",VLOOKUP(F56,F12数据库!C:AA,24,0))</f>
        <v>#N/A</v>
      </c>
      <c r="X56" s="18" t="e" cm="1">
        <f t="array" ref="X56">_xlfn.IFS(J56="A",VLOOKUP(F56,F12数据库!C:AA,13,0),J56="B",VLOOKUP(F56,F12数据库!C:AA,19,0),J56="C",VLOOKUP(F56,F12数据库!C:AA,25,0))</f>
        <v>#N/A</v>
      </c>
      <c r="Y56" s="18"/>
    </row>
    <row r="57" spans="1:25" x14ac:dyDescent="0.25">
      <c r="A57" s="22"/>
      <c r="B57" s="3"/>
      <c r="C57" s="3"/>
      <c r="D57" s="3"/>
      <c r="E57" s="18" t="e">
        <f t="shared" si="6"/>
        <v>#VALUE!</v>
      </c>
      <c r="F57" s="18" t="e">
        <f t="shared" si="7"/>
        <v>#VALUE!</v>
      </c>
      <c r="G57" s="18" t="str">
        <f t="shared" si="8"/>
        <v/>
      </c>
      <c r="H57" s="18" t="e">
        <f t="shared" si="9"/>
        <v>#VALUE!</v>
      </c>
      <c r="I57" s="18" t="e">
        <f t="shared" si="10"/>
        <v>#VALUE!</v>
      </c>
      <c r="J57" s="18" t="str">
        <f t="shared" si="11"/>
        <v/>
      </c>
      <c r="K57" s="18" t="str">
        <f t="shared" si="12"/>
        <v/>
      </c>
      <c r="L57" s="18" t="str">
        <f t="shared" si="13"/>
        <v/>
      </c>
      <c r="M57" s="18" t="str">
        <f t="shared" si="14"/>
        <v/>
      </c>
      <c r="N57" s="18" t="e">
        <f>VLOOKUP(F57,F12数据库!C:AA,3,0)</f>
        <v>#VALUE!</v>
      </c>
      <c r="O57" s="18" t="e">
        <f t="shared" si="15"/>
        <v>#VALUE!</v>
      </c>
      <c r="P57" s="19" t="e">
        <f t="shared" si="16"/>
        <v>#VALUE!</v>
      </c>
      <c r="Q57" s="18" t="e">
        <f>VLOOKUP(F57,F11数据库!C:AA,4,0)</f>
        <v>#VALUE!</v>
      </c>
      <c r="R57" s="18" t="e">
        <f>VLOOKUP(G57,F12数据库!AC:AD,2,0)</f>
        <v>#N/A</v>
      </c>
      <c r="S57" s="18"/>
      <c r="T57" s="18" t="e" cm="1">
        <f t="array" ref="T57">_xlfn.IFS(J57="A",VLOOKUP(F57,F12数据库!C:AA,7,0),J57="B",VLOOKUP(F57,F12数据库!C:AA,15,0),J57="C",VLOOKUP(F57,F12数据库!C:AA,21,0))</f>
        <v>#N/A</v>
      </c>
      <c r="U57" s="18" t="e" cm="1">
        <f t="array" ref="U57">_xlfn.IFS(J57="A",VLOOKUP(F57,F12数据库!C:AA,8,0),J57="B",VLOOKUP(F57,F12数据库!C:AA,16,0),J57="C",VLOOKUP(F57,F12数据库!C:AA,22,0))</f>
        <v>#N/A</v>
      </c>
      <c r="V57" s="19" t="e" cm="1">
        <f t="array" ref="V57">_xlfn.IFS(J57="A",VLOOKUP(F57,F12数据库!C:AA,11,0),J57="B",VLOOKUP(F57,F12数据库!C:AA,17,0),J57="C",VLOOKUP(F57,F12数据库!C:AA,23,0))*C57*2</f>
        <v>#N/A</v>
      </c>
      <c r="W57" s="18" t="e" cm="1">
        <f t="array" ref="W57">_xlfn.IFS(J57="A",VLOOKUP(F57,F12数据库!C:AA,12,0),J57="B",VLOOKUP(F57,F12数据库!C:AA,18,0),J57="C",VLOOKUP(F57,F12数据库!C:AA,24,0))</f>
        <v>#N/A</v>
      </c>
      <c r="X57" s="18" t="e" cm="1">
        <f t="array" ref="X57">_xlfn.IFS(J57="A",VLOOKUP(F57,F12数据库!C:AA,13,0),J57="B",VLOOKUP(F57,F12数据库!C:AA,19,0),J57="C",VLOOKUP(F57,F12数据库!C:AA,25,0))</f>
        <v>#N/A</v>
      </c>
      <c r="Y57" s="18"/>
    </row>
    <row r="58" spans="1:25" x14ac:dyDescent="0.25">
      <c r="A58" s="22"/>
      <c r="B58" s="3"/>
      <c r="C58" s="3"/>
      <c r="D58" s="3"/>
      <c r="E58" s="18" t="e">
        <f t="shared" si="6"/>
        <v>#VALUE!</v>
      </c>
      <c r="F58" s="18" t="e">
        <f t="shared" si="7"/>
        <v>#VALUE!</v>
      </c>
      <c r="G58" s="18" t="str">
        <f t="shared" si="8"/>
        <v/>
      </c>
      <c r="H58" s="18" t="e">
        <f t="shared" si="9"/>
        <v>#VALUE!</v>
      </c>
      <c r="I58" s="18" t="e">
        <f t="shared" si="10"/>
        <v>#VALUE!</v>
      </c>
      <c r="J58" s="18" t="str">
        <f t="shared" si="11"/>
        <v/>
      </c>
      <c r="K58" s="18" t="str">
        <f t="shared" si="12"/>
        <v/>
      </c>
      <c r="L58" s="18" t="str">
        <f t="shared" si="13"/>
        <v/>
      </c>
      <c r="M58" s="18" t="str">
        <f t="shared" si="14"/>
        <v/>
      </c>
      <c r="N58" s="18" t="e">
        <f>VLOOKUP(F58,F12数据库!C:AA,3,0)</f>
        <v>#VALUE!</v>
      </c>
      <c r="O58" s="18" t="e">
        <f t="shared" si="15"/>
        <v>#VALUE!</v>
      </c>
      <c r="P58" s="19" t="e">
        <f t="shared" si="16"/>
        <v>#VALUE!</v>
      </c>
      <c r="Q58" s="18" t="e">
        <f>VLOOKUP(F58,F11数据库!C:AA,4,0)</f>
        <v>#VALUE!</v>
      </c>
      <c r="R58" s="18" t="e">
        <f>VLOOKUP(G58,F12数据库!AC:AD,2,0)</f>
        <v>#N/A</v>
      </c>
      <c r="S58" s="18"/>
      <c r="T58" s="18" t="e" cm="1">
        <f t="array" ref="T58">_xlfn.IFS(J58="A",VLOOKUP(F58,F12数据库!C:AA,7,0),J58="B",VLOOKUP(F58,F12数据库!C:AA,15,0),J58="C",VLOOKUP(F58,F12数据库!C:AA,21,0))</f>
        <v>#N/A</v>
      </c>
      <c r="U58" s="18" t="e" cm="1">
        <f t="array" ref="U58">_xlfn.IFS(J58="A",VLOOKUP(F58,F12数据库!C:AA,8,0),J58="B",VLOOKUP(F58,F12数据库!C:AA,16,0),J58="C",VLOOKUP(F58,F12数据库!C:AA,22,0))</f>
        <v>#N/A</v>
      </c>
      <c r="V58" s="19" t="e" cm="1">
        <f t="array" ref="V58">_xlfn.IFS(J58="A",VLOOKUP(F58,F12数据库!C:AA,11,0),J58="B",VLOOKUP(F58,F12数据库!C:AA,17,0),J58="C",VLOOKUP(F58,F12数据库!C:AA,23,0))*C58*2</f>
        <v>#N/A</v>
      </c>
      <c r="W58" s="18" t="e" cm="1">
        <f t="array" ref="W58">_xlfn.IFS(J58="A",VLOOKUP(F58,F12数据库!C:AA,12,0),J58="B",VLOOKUP(F58,F12数据库!C:AA,18,0),J58="C",VLOOKUP(F58,F12数据库!C:AA,24,0))</f>
        <v>#N/A</v>
      </c>
      <c r="X58" s="18" t="e" cm="1">
        <f t="array" ref="X58">_xlfn.IFS(J58="A",VLOOKUP(F58,F12数据库!C:AA,13,0),J58="B",VLOOKUP(F58,F12数据库!C:AA,19,0),J58="C",VLOOKUP(F58,F12数据库!C:AA,25,0))</f>
        <v>#N/A</v>
      </c>
      <c r="Y58" s="18"/>
    </row>
    <row r="59" spans="1:25" x14ac:dyDescent="0.25">
      <c r="A59" s="22"/>
      <c r="B59" s="3"/>
      <c r="C59" s="3"/>
      <c r="D59" s="3"/>
      <c r="E59" s="18" t="e">
        <f t="shared" si="6"/>
        <v>#VALUE!</v>
      </c>
      <c r="F59" s="18" t="e">
        <f t="shared" si="7"/>
        <v>#VALUE!</v>
      </c>
      <c r="G59" s="18" t="str">
        <f t="shared" si="8"/>
        <v/>
      </c>
      <c r="H59" s="18" t="e">
        <f t="shared" si="9"/>
        <v>#VALUE!</v>
      </c>
      <c r="I59" s="18" t="e">
        <f t="shared" si="10"/>
        <v>#VALUE!</v>
      </c>
      <c r="J59" s="18" t="str">
        <f t="shared" si="11"/>
        <v/>
      </c>
      <c r="K59" s="18" t="str">
        <f t="shared" si="12"/>
        <v/>
      </c>
      <c r="L59" s="18" t="str">
        <f t="shared" si="13"/>
        <v/>
      </c>
      <c r="M59" s="18" t="str">
        <f t="shared" si="14"/>
        <v/>
      </c>
      <c r="N59" s="18" t="e">
        <f>VLOOKUP(F59,F12数据库!C:AA,3,0)</f>
        <v>#VALUE!</v>
      </c>
      <c r="O59" s="18" t="e">
        <f t="shared" si="15"/>
        <v>#VALUE!</v>
      </c>
      <c r="P59" s="19" t="e">
        <f t="shared" si="16"/>
        <v>#VALUE!</v>
      </c>
      <c r="Q59" s="18" t="e">
        <f>VLOOKUP(F59,F11数据库!C:AA,4,0)</f>
        <v>#VALUE!</v>
      </c>
      <c r="R59" s="18" t="e">
        <f>VLOOKUP(G59,F12数据库!AC:AD,2,0)</f>
        <v>#N/A</v>
      </c>
      <c r="S59" s="18"/>
      <c r="T59" s="18" t="e" cm="1">
        <f t="array" ref="T59">_xlfn.IFS(J59="A",VLOOKUP(F59,F12数据库!C:AA,7,0),J59="B",VLOOKUP(F59,F12数据库!C:AA,15,0),J59="C",VLOOKUP(F59,F12数据库!C:AA,21,0))</f>
        <v>#N/A</v>
      </c>
      <c r="U59" s="18" t="e" cm="1">
        <f t="array" ref="U59">_xlfn.IFS(J59="A",VLOOKUP(F59,F12数据库!C:AA,8,0),J59="B",VLOOKUP(F59,F12数据库!C:AA,16,0),J59="C",VLOOKUP(F59,F12数据库!C:AA,22,0))</f>
        <v>#N/A</v>
      </c>
      <c r="V59" s="19" t="e" cm="1">
        <f t="array" ref="V59">_xlfn.IFS(J59="A",VLOOKUP(F59,F12数据库!C:AA,11,0),J59="B",VLOOKUP(F59,F12数据库!C:AA,17,0),J59="C",VLOOKUP(F59,F12数据库!C:AA,23,0))*C59*2</f>
        <v>#N/A</v>
      </c>
      <c r="W59" s="18" t="e" cm="1">
        <f t="array" ref="W59">_xlfn.IFS(J59="A",VLOOKUP(F59,F12数据库!C:AA,12,0),J59="B",VLOOKUP(F59,F12数据库!C:AA,18,0),J59="C",VLOOKUP(F59,F12数据库!C:AA,24,0))</f>
        <v>#N/A</v>
      </c>
      <c r="X59" s="18" t="e" cm="1">
        <f t="array" ref="X59">_xlfn.IFS(J59="A",VLOOKUP(F59,F12数据库!C:AA,13,0),J59="B",VLOOKUP(F59,F12数据库!C:AA,19,0),J59="C",VLOOKUP(F59,F12数据库!C:AA,25,0))</f>
        <v>#N/A</v>
      </c>
      <c r="Y59" s="18"/>
    </row>
    <row r="60" spans="1:25" x14ac:dyDescent="0.25">
      <c r="A60" s="22"/>
      <c r="B60" s="3"/>
      <c r="C60" s="3"/>
      <c r="D60" s="3"/>
      <c r="E60" s="18" t="e">
        <f t="shared" si="6"/>
        <v>#VALUE!</v>
      </c>
      <c r="F60" s="18" t="e">
        <f t="shared" si="7"/>
        <v>#VALUE!</v>
      </c>
      <c r="G60" s="18" t="str">
        <f t="shared" si="8"/>
        <v/>
      </c>
      <c r="H60" s="18" t="e">
        <f t="shared" si="9"/>
        <v>#VALUE!</v>
      </c>
      <c r="I60" s="18" t="e">
        <f t="shared" si="10"/>
        <v>#VALUE!</v>
      </c>
      <c r="J60" s="18" t="str">
        <f t="shared" si="11"/>
        <v/>
      </c>
      <c r="K60" s="18" t="str">
        <f t="shared" si="12"/>
        <v/>
      </c>
      <c r="L60" s="18" t="str">
        <f t="shared" si="13"/>
        <v/>
      </c>
      <c r="M60" s="18" t="str">
        <f t="shared" si="14"/>
        <v/>
      </c>
      <c r="N60" s="18" t="e">
        <f>VLOOKUP(F60,F12数据库!C:AA,3,0)</f>
        <v>#VALUE!</v>
      </c>
      <c r="O60" s="18" t="e">
        <f t="shared" si="15"/>
        <v>#VALUE!</v>
      </c>
      <c r="P60" s="19" t="e">
        <f t="shared" si="16"/>
        <v>#VALUE!</v>
      </c>
      <c r="Q60" s="18" t="e">
        <f>VLOOKUP(F60,F11数据库!C:AA,4,0)</f>
        <v>#VALUE!</v>
      </c>
      <c r="R60" s="18" t="e">
        <f>VLOOKUP(G60,F12数据库!AC:AD,2,0)</f>
        <v>#N/A</v>
      </c>
      <c r="S60" s="18"/>
      <c r="T60" s="18" t="e" cm="1">
        <f t="array" ref="T60">_xlfn.IFS(J60="A",VLOOKUP(F60,F12数据库!C:AA,7,0),J60="B",VLOOKUP(F60,F12数据库!C:AA,15,0),J60="C",VLOOKUP(F60,F12数据库!C:AA,21,0))</f>
        <v>#N/A</v>
      </c>
      <c r="U60" s="18" t="e" cm="1">
        <f t="array" ref="U60">_xlfn.IFS(J60="A",VLOOKUP(F60,F12数据库!C:AA,8,0),J60="B",VLOOKUP(F60,F12数据库!C:AA,16,0),J60="C",VLOOKUP(F60,F12数据库!C:AA,22,0))</f>
        <v>#N/A</v>
      </c>
      <c r="V60" s="19" t="e" cm="1">
        <f t="array" ref="V60">_xlfn.IFS(J60="A",VLOOKUP(F60,F12数据库!C:AA,11,0),J60="B",VLOOKUP(F60,F12数据库!C:AA,17,0),J60="C",VLOOKUP(F60,F12数据库!C:AA,23,0))*C60*2</f>
        <v>#N/A</v>
      </c>
      <c r="W60" s="18" t="e" cm="1">
        <f t="array" ref="W60">_xlfn.IFS(J60="A",VLOOKUP(F60,F12数据库!C:AA,12,0),J60="B",VLOOKUP(F60,F12数据库!C:AA,18,0),J60="C",VLOOKUP(F60,F12数据库!C:AA,24,0))</f>
        <v>#N/A</v>
      </c>
      <c r="X60" s="18" t="e" cm="1">
        <f t="array" ref="X60">_xlfn.IFS(J60="A",VLOOKUP(F60,F12数据库!C:AA,13,0),J60="B",VLOOKUP(F60,F12数据库!C:AA,19,0),J60="C",VLOOKUP(F60,F12数据库!C:AA,25,0))</f>
        <v>#N/A</v>
      </c>
      <c r="Y60" s="18"/>
    </row>
    <row r="61" spans="1:25" x14ac:dyDescent="0.25">
      <c r="A61" s="22"/>
      <c r="B61" s="3"/>
      <c r="C61" s="3"/>
      <c r="D61" s="3"/>
      <c r="E61" s="18" t="e">
        <f t="shared" si="6"/>
        <v>#VALUE!</v>
      </c>
      <c r="F61" s="18" t="e">
        <f t="shared" si="7"/>
        <v>#VALUE!</v>
      </c>
      <c r="G61" s="18" t="str">
        <f t="shared" si="8"/>
        <v/>
      </c>
      <c r="H61" s="18" t="e">
        <f t="shared" si="9"/>
        <v>#VALUE!</v>
      </c>
      <c r="I61" s="18" t="e">
        <f t="shared" si="10"/>
        <v>#VALUE!</v>
      </c>
      <c r="J61" s="18" t="str">
        <f t="shared" si="11"/>
        <v/>
      </c>
      <c r="K61" s="18" t="str">
        <f t="shared" si="12"/>
        <v/>
      </c>
      <c r="L61" s="18" t="str">
        <f t="shared" si="13"/>
        <v/>
      </c>
      <c r="M61" s="18" t="str">
        <f t="shared" si="14"/>
        <v/>
      </c>
      <c r="N61" s="18" t="e">
        <f>VLOOKUP(F61,F12数据库!C:AA,3,0)</f>
        <v>#VALUE!</v>
      </c>
      <c r="O61" s="18" t="e">
        <f t="shared" si="15"/>
        <v>#VALUE!</v>
      </c>
      <c r="P61" s="19" t="e">
        <f t="shared" si="16"/>
        <v>#VALUE!</v>
      </c>
      <c r="Q61" s="18" t="e">
        <f>VLOOKUP(F61,F11数据库!C:AA,4,0)</f>
        <v>#VALUE!</v>
      </c>
      <c r="R61" s="18" t="e">
        <f>VLOOKUP(G61,F12数据库!AC:AD,2,0)</f>
        <v>#N/A</v>
      </c>
      <c r="S61" s="18"/>
      <c r="T61" s="18" t="e" cm="1">
        <f t="array" ref="T61">_xlfn.IFS(J61="A",VLOOKUP(F61,F12数据库!C:AA,7,0),J61="B",VLOOKUP(F61,F12数据库!C:AA,15,0),J61="C",VLOOKUP(F61,F12数据库!C:AA,21,0))</f>
        <v>#N/A</v>
      </c>
      <c r="U61" s="18" t="e" cm="1">
        <f t="array" ref="U61">_xlfn.IFS(J61="A",VLOOKUP(F61,F12数据库!C:AA,8,0),J61="B",VLOOKUP(F61,F12数据库!C:AA,16,0),J61="C",VLOOKUP(F61,F12数据库!C:AA,22,0))</f>
        <v>#N/A</v>
      </c>
      <c r="V61" s="19" t="e" cm="1">
        <f t="array" ref="V61">_xlfn.IFS(J61="A",VLOOKUP(F61,F12数据库!C:AA,11,0),J61="B",VLOOKUP(F61,F12数据库!C:AA,17,0),J61="C",VLOOKUP(F61,F12数据库!C:AA,23,0))*C61*2</f>
        <v>#N/A</v>
      </c>
      <c r="W61" s="18" t="e" cm="1">
        <f t="array" ref="W61">_xlfn.IFS(J61="A",VLOOKUP(F61,F12数据库!C:AA,12,0),J61="B",VLOOKUP(F61,F12数据库!C:AA,18,0),J61="C",VLOOKUP(F61,F12数据库!C:AA,24,0))</f>
        <v>#N/A</v>
      </c>
      <c r="X61" s="18" t="e" cm="1">
        <f t="array" ref="X61">_xlfn.IFS(J61="A",VLOOKUP(F61,F12数据库!C:AA,13,0),J61="B",VLOOKUP(F61,F12数据库!C:AA,19,0),J61="C",VLOOKUP(F61,F12数据库!C:AA,25,0))</f>
        <v>#N/A</v>
      </c>
      <c r="Y61" s="18"/>
    </row>
    <row r="62" spans="1:25" x14ac:dyDescent="0.25">
      <c r="A62" s="22"/>
      <c r="B62" s="3"/>
      <c r="C62" s="3"/>
      <c r="D62" s="3"/>
      <c r="E62" s="18" t="e">
        <f t="shared" si="6"/>
        <v>#VALUE!</v>
      </c>
      <c r="F62" s="18" t="e">
        <f t="shared" si="7"/>
        <v>#VALUE!</v>
      </c>
      <c r="G62" s="18" t="str">
        <f t="shared" si="8"/>
        <v/>
      </c>
      <c r="H62" s="18" t="e">
        <f t="shared" si="9"/>
        <v>#VALUE!</v>
      </c>
      <c r="I62" s="18" t="e">
        <f t="shared" si="10"/>
        <v>#VALUE!</v>
      </c>
      <c r="J62" s="18" t="str">
        <f t="shared" si="11"/>
        <v/>
      </c>
      <c r="K62" s="18" t="str">
        <f t="shared" si="12"/>
        <v/>
      </c>
      <c r="L62" s="18" t="str">
        <f t="shared" si="13"/>
        <v/>
      </c>
      <c r="M62" s="18" t="str">
        <f t="shared" si="14"/>
        <v/>
      </c>
      <c r="N62" s="18" t="e">
        <f>VLOOKUP(F62,F12数据库!C:AA,3,0)</f>
        <v>#VALUE!</v>
      </c>
      <c r="O62" s="18" t="e">
        <f t="shared" si="15"/>
        <v>#VALUE!</v>
      </c>
      <c r="P62" s="19" t="e">
        <f t="shared" si="16"/>
        <v>#VALUE!</v>
      </c>
      <c r="Q62" s="18" t="e">
        <f>VLOOKUP(F62,F11数据库!C:AA,4,0)</f>
        <v>#VALUE!</v>
      </c>
      <c r="R62" s="18" t="e">
        <f>VLOOKUP(G62,F12数据库!AC:AD,2,0)</f>
        <v>#N/A</v>
      </c>
      <c r="S62" s="18"/>
      <c r="T62" s="18" t="e" cm="1">
        <f t="array" ref="T62">_xlfn.IFS(J62="A",VLOOKUP(F62,F12数据库!C:AA,7,0),J62="B",VLOOKUP(F62,F12数据库!C:AA,15,0),J62="C",VLOOKUP(F62,F12数据库!C:AA,21,0))</f>
        <v>#N/A</v>
      </c>
      <c r="U62" s="18" t="e" cm="1">
        <f t="array" ref="U62">_xlfn.IFS(J62="A",VLOOKUP(F62,F12数据库!C:AA,8,0),J62="B",VLOOKUP(F62,F12数据库!C:AA,16,0),J62="C",VLOOKUP(F62,F12数据库!C:AA,22,0))</f>
        <v>#N/A</v>
      </c>
      <c r="V62" s="19" t="e" cm="1">
        <f t="array" ref="V62">_xlfn.IFS(J62="A",VLOOKUP(F62,F12数据库!C:AA,11,0),J62="B",VLOOKUP(F62,F12数据库!C:AA,17,0),J62="C",VLOOKUP(F62,F12数据库!C:AA,23,0))*C62*2</f>
        <v>#N/A</v>
      </c>
      <c r="W62" s="18" t="e" cm="1">
        <f t="array" ref="W62">_xlfn.IFS(J62="A",VLOOKUP(F62,F12数据库!C:AA,12,0),J62="B",VLOOKUP(F62,F12数据库!C:AA,18,0),J62="C",VLOOKUP(F62,F12数据库!C:AA,24,0))</f>
        <v>#N/A</v>
      </c>
      <c r="X62" s="18" t="e" cm="1">
        <f t="array" ref="X62">_xlfn.IFS(J62="A",VLOOKUP(F62,F12数据库!C:AA,13,0),J62="B",VLOOKUP(F62,F12数据库!C:AA,19,0),J62="C",VLOOKUP(F62,F12数据库!C:AA,25,0))</f>
        <v>#N/A</v>
      </c>
      <c r="Y62" s="18"/>
    </row>
    <row r="63" spans="1:25" x14ac:dyDescent="0.25">
      <c r="A63" s="22"/>
      <c r="B63" s="3"/>
      <c r="C63" s="3"/>
      <c r="D63" s="3"/>
      <c r="E63" s="18" t="e">
        <f t="shared" si="6"/>
        <v>#VALUE!</v>
      </c>
      <c r="F63" s="18" t="e">
        <f t="shared" si="7"/>
        <v>#VALUE!</v>
      </c>
      <c r="G63" s="18" t="str">
        <f t="shared" si="8"/>
        <v/>
      </c>
      <c r="H63" s="18" t="e">
        <f t="shared" si="9"/>
        <v>#VALUE!</v>
      </c>
      <c r="I63" s="18" t="e">
        <f t="shared" si="10"/>
        <v>#VALUE!</v>
      </c>
      <c r="J63" s="18" t="str">
        <f t="shared" si="11"/>
        <v/>
      </c>
      <c r="K63" s="18" t="str">
        <f t="shared" si="12"/>
        <v/>
      </c>
      <c r="L63" s="18" t="str">
        <f t="shared" si="13"/>
        <v/>
      </c>
      <c r="M63" s="18" t="str">
        <f t="shared" si="14"/>
        <v/>
      </c>
      <c r="N63" s="18" t="e">
        <f>VLOOKUP(F63,F12数据库!C:AA,3,0)</f>
        <v>#VALUE!</v>
      </c>
      <c r="O63" s="18" t="e">
        <f t="shared" si="15"/>
        <v>#VALUE!</v>
      </c>
      <c r="P63" s="19" t="e">
        <f t="shared" si="16"/>
        <v>#VALUE!</v>
      </c>
      <c r="Q63" s="18" t="e">
        <f>VLOOKUP(F63,F11数据库!C:AA,4,0)</f>
        <v>#VALUE!</v>
      </c>
      <c r="R63" s="18" t="e">
        <f>VLOOKUP(G63,F12数据库!AC:AD,2,0)</f>
        <v>#N/A</v>
      </c>
      <c r="S63" s="18"/>
      <c r="T63" s="18" t="e" cm="1">
        <f t="array" ref="T63">_xlfn.IFS(J63="A",VLOOKUP(F63,F12数据库!C:AA,7,0),J63="B",VLOOKUP(F63,F12数据库!C:AA,15,0),J63="C",VLOOKUP(F63,F12数据库!C:AA,21,0))</f>
        <v>#N/A</v>
      </c>
      <c r="U63" s="18" t="e" cm="1">
        <f t="array" ref="U63">_xlfn.IFS(J63="A",VLOOKUP(F63,F12数据库!C:AA,8,0),J63="B",VLOOKUP(F63,F12数据库!C:AA,16,0),J63="C",VLOOKUP(F63,F12数据库!C:AA,22,0))</f>
        <v>#N/A</v>
      </c>
      <c r="V63" s="19" t="e" cm="1">
        <f t="array" ref="V63">_xlfn.IFS(J63="A",VLOOKUP(F63,F12数据库!C:AA,11,0),J63="B",VLOOKUP(F63,F12数据库!C:AA,17,0),J63="C",VLOOKUP(F63,F12数据库!C:AA,23,0))*C63*2</f>
        <v>#N/A</v>
      </c>
      <c r="W63" s="18" t="e" cm="1">
        <f t="array" ref="W63">_xlfn.IFS(J63="A",VLOOKUP(F63,F12数据库!C:AA,12,0),J63="B",VLOOKUP(F63,F12数据库!C:AA,18,0),J63="C",VLOOKUP(F63,F12数据库!C:AA,24,0))</f>
        <v>#N/A</v>
      </c>
      <c r="X63" s="18" t="e" cm="1">
        <f t="array" ref="X63">_xlfn.IFS(J63="A",VLOOKUP(F63,F12数据库!C:AA,13,0),J63="B",VLOOKUP(F63,F12数据库!C:AA,19,0),J63="C",VLOOKUP(F63,F12数据库!C:AA,25,0))</f>
        <v>#N/A</v>
      </c>
      <c r="Y63" s="18"/>
    </row>
    <row r="64" spans="1:25" x14ac:dyDescent="0.25">
      <c r="A64" s="22"/>
      <c r="B64" s="3"/>
      <c r="C64" s="3"/>
      <c r="D64" s="3"/>
      <c r="E64" s="18" t="e">
        <f t="shared" si="6"/>
        <v>#VALUE!</v>
      </c>
      <c r="F64" s="18" t="e">
        <f t="shared" si="7"/>
        <v>#VALUE!</v>
      </c>
      <c r="G64" s="18" t="str">
        <f t="shared" si="8"/>
        <v/>
      </c>
      <c r="H64" s="18" t="e">
        <f t="shared" si="9"/>
        <v>#VALUE!</v>
      </c>
      <c r="I64" s="18" t="e">
        <f t="shared" si="10"/>
        <v>#VALUE!</v>
      </c>
      <c r="J64" s="18" t="str">
        <f t="shared" si="11"/>
        <v/>
      </c>
      <c r="K64" s="18" t="str">
        <f t="shared" si="12"/>
        <v/>
      </c>
      <c r="L64" s="18" t="str">
        <f t="shared" si="13"/>
        <v/>
      </c>
      <c r="M64" s="18" t="str">
        <f t="shared" si="14"/>
        <v/>
      </c>
      <c r="N64" s="18" t="e">
        <f>VLOOKUP(F64,F12数据库!C:AA,3,0)</f>
        <v>#VALUE!</v>
      </c>
      <c r="O64" s="18" t="e">
        <f t="shared" si="15"/>
        <v>#VALUE!</v>
      </c>
      <c r="P64" s="19" t="e">
        <f t="shared" si="16"/>
        <v>#VALUE!</v>
      </c>
      <c r="Q64" s="18" t="e">
        <f>VLOOKUP(F64,F11数据库!C:AA,4,0)</f>
        <v>#VALUE!</v>
      </c>
      <c r="R64" s="18" t="e">
        <f>VLOOKUP(G64,F12数据库!AC:AD,2,0)</f>
        <v>#N/A</v>
      </c>
      <c r="S64" s="18"/>
      <c r="T64" s="18" t="e" cm="1">
        <f t="array" ref="T64">_xlfn.IFS(J64="A",VLOOKUP(F64,F12数据库!C:AA,7,0),J64="B",VLOOKUP(F64,F12数据库!C:AA,15,0),J64="C",VLOOKUP(F64,F12数据库!C:AA,21,0))</f>
        <v>#N/A</v>
      </c>
      <c r="U64" s="18" t="e" cm="1">
        <f t="array" ref="U64">_xlfn.IFS(J64="A",VLOOKUP(F64,F12数据库!C:AA,8,0),J64="B",VLOOKUP(F64,F12数据库!C:AA,16,0),J64="C",VLOOKUP(F64,F12数据库!C:AA,22,0))</f>
        <v>#N/A</v>
      </c>
      <c r="V64" s="19" t="e" cm="1">
        <f t="array" ref="V64">_xlfn.IFS(J64="A",VLOOKUP(F64,F12数据库!C:AA,11,0),J64="B",VLOOKUP(F64,F12数据库!C:AA,17,0),J64="C",VLOOKUP(F64,F12数据库!C:AA,23,0))*C64*2</f>
        <v>#N/A</v>
      </c>
      <c r="W64" s="18" t="e" cm="1">
        <f t="array" ref="W64">_xlfn.IFS(J64="A",VLOOKUP(F64,F12数据库!C:AA,12,0),J64="B",VLOOKUP(F64,F12数据库!C:AA,18,0),J64="C",VLOOKUP(F64,F12数据库!C:AA,24,0))</f>
        <v>#N/A</v>
      </c>
      <c r="X64" s="18" t="e" cm="1">
        <f t="array" ref="X64">_xlfn.IFS(J64="A",VLOOKUP(F64,F12数据库!C:AA,13,0),J64="B",VLOOKUP(F64,F12数据库!C:AA,19,0),J64="C",VLOOKUP(F64,F12数据库!C:AA,25,0))</f>
        <v>#N/A</v>
      </c>
      <c r="Y64" s="18"/>
    </row>
    <row r="65" spans="1:25" x14ac:dyDescent="0.25">
      <c r="A65" s="22"/>
      <c r="B65" s="3"/>
      <c r="C65" s="3"/>
      <c r="D65" s="3"/>
      <c r="E65" s="18" t="e">
        <f t="shared" si="6"/>
        <v>#VALUE!</v>
      </c>
      <c r="F65" s="18" t="e">
        <f t="shared" si="7"/>
        <v>#VALUE!</v>
      </c>
      <c r="G65" s="18" t="str">
        <f t="shared" si="8"/>
        <v/>
      </c>
      <c r="H65" s="18" t="e">
        <f t="shared" si="9"/>
        <v>#VALUE!</v>
      </c>
      <c r="I65" s="18" t="e">
        <f t="shared" si="10"/>
        <v>#VALUE!</v>
      </c>
      <c r="J65" s="18" t="str">
        <f t="shared" si="11"/>
        <v/>
      </c>
      <c r="K65" s="18" t="str">
        <f t="shared" si="12"/>
        <v/>
      </c>
      <c r="L65" s="18" t="str">
        <f t="shared" si="13"/>
        <v/>
      </c>
      <c r="M65" s="18" t="str">
        <f t="shared" si="14"/>
        <v/>
      </c>
      <c r="N65" s="18" t="e">
        <f>VLOOKUP(F65,F12数据库!C:AA,3,0)</f>
        <v>#VALUE!</v>
      </c>
      <c r="O65" s="18" t="e">
        <f t="shared" si="15"/>
        <v>#VALUE!</v>
      </c>
      <c r="P65" s="19" t="e">
        <f t="shared" si="16"/>
        <v>#VALUE!</v>
      </c>
      <c r="Q65" s="18" t="e">
        <f>VLOOKUP(F65,F11数据库!C:AA,4,0)</f>
        <v>#VALUE!</v>
      </c>
      <c r="R65" s="18" t="e">
        <f>VLOOKUP(G65,F12数据库!AC:AD,2,0)</f>
        <v>#N/A</v>
      </c>
      <c r="S65" s="18"/>
      <c r="T65" s="18" t="e" cm="1">
        <f t="array" ref="T65">_xlfn.IFS(J65="A",VLOOKUP(F65,F12数据库!C:AA,7,0),J65="B",VLOOKUP(F65,F12数据库!C:AA,15,0),J65="C",VLOOKUP(F65,F12数据库!C:AA,21,0))</f>
        <v>#N/A</v>
      </c>
      <c r="U65" s="18" t="e" cm="1">
        <f t="array" ref="U65">_xlfn.IFS(J65="A",VLOOKUP(F65,F12数据库!C:AA,8,0),J65="B",VLOOKUP(F65,F12数据库!C:AA,16,0),J65="C",VLOOKUP(F65,F12数据库!C:AA,22,0))</f>
        <v>#N/A</v>
      </c>
      <c r="V65" s="19" t="e" cm="1">
        <f t="array" ref="V65">_xlfn.IFS(J65="A",VLOOKUP(F65,F12数据库!C:AA,11,0),J65="B",VLOOKUP(F65,F12数据库!C:AA,17,0),J65="C",VLOOKUP(F65,F12数据库!C:AA,23,0))*C65*2</f>
        <v>#N/A</v>
      </c>
      <c r="W65" s="18" t="e" cm="1">
        <f t="array" ref="W65">_xlfn.IFS(J65="A",VLOOKUP(F65,F12数据库!C:AA,12,0),J65="B",VLOOKUP(F65,F12数据库!C:AA,18,0),J65="C",VLOOKUP(F65,F12数据库!C:AA,24,0))</f>
        <v>#N/A</v>
      </c>
      <c r="X65" s="18" t="e" cm="1">
        <f t="array" ref="X65">_xlfn.IFS(J65="A",VLOOKUP(F65,F12数据库!C:AA,13,0),J65="B",VLOOKUP(F65,F12数据库!C:AA,19,0),J65="C",VLOOKUP(F65,F12数据库!C:AA,25,0))</f>
        <v>#N/A</v>
      </c>
      <c r="Y65" s="18"/>
    </row>
    <row r="66" spans="1:25" x14ac:dyDescent="0.25">
      <c r="A66" s="22"/>
      <c r="B66" s="3"/>
      <c r="C66" s="3"/>
      <c r="D66" s="3"/>
      <c r="E66" s="18" t="e">
        <f t="shared" si="6"/>
        <v>#VALUE!</v>
      </c>
      <c r="F66" s="18" t="e">
        <f t="shared" si="7"/>
        <v>#VALUE!</v>
      </c>
      <c r="G66" s="18" t="str">
        <f t="shared" si="8"/>
        <v/>
      </c>
      <c r="H66" s="18" t="e">
        <f t="shared" si="9"/>
        <v>#VALUE!</v>
      </c>
      <c r="I66" s="18" t="e">
        <f t="shared" si="10"/>
        <v>#VALUE!</v>
      </c>
      <c r="J66" s="18" t="str">
        <f t="shared" si="11"/>
        <v/>
      </c>
      <c r="K66" s="18" t="str">
        <f t="shared" si="12"/>
        <v/>
      </c>
      <c r="L66" s="18" t="str">
        <f t="shared" si="13"/>
        <v/>
      </c>
      <c r="M66" s="18" t="str">
        <f t="shared" si="14"/>
        <v/>
      </c>
      <c r="N66" s="18" t="e">
        <f>VLOOKUP(F66,F12数据库!C:AA,3,0)</f>
        <v>#VALUE!</v>
      </c>
      <c r="O66" s="18" t="e">
        <f t="shared" si="15"/>
        <v>#VALUE!</v>
      </c>
      <c r="P66" s="19" t="e">
        <f t="shared" si="16"/>
        <v>#VALUE!</v>
      </c>
      <c r="Q66" s="18" t="e">
        <f>VLOOKUP(F66,F11数据库!C:AA,4,0)</f>
        <v>#VALUE!</v>
      </c>
      <c r="R66" s="18" t="e">
        <f>VLOOKUP(G66,F12数据库!AC:AD,2,0)</f>
        <v>#N/A</v>
      </c>
      <c r="S66" s="18"/>
      <c r="T66" s="18" t="e" cm="1">
        <f t="array" ref="T66">_xlfn.IFS(J66="A",VLOOKUP(F66,F12数据库!C:AA,7,0),J66="B",VLOOKUP(F66,F12数据库!C:AA,15,0),J66="C",VLOOKUP(F66,F12数据库!C:AA,21,0))</f>
        <v>#N/A</v>
      </c>
      <c r="U66" s="18" t="e" cm="1">
        <f t="array" ref="U66">_xlfn.IFS(J66="A",VLOOKUP(F66,F12数据库!C:AA,8,0),J66="B",VLOOKUP(F66,F12数据库!C:AA,16,0),J66="C",VLOOKUP(F66,F12数据库!C:AA,22,0))</f>
        <v>#N/A</v>
      </c>
      <c r="V66" s="19" t="e" cm="1">
        <f t="array" ref="V66">_xlfn.IFS(J66="A",VLOOKUP(F66,F12数据库!C:AA,11,0),J66="B",VLOOKUP(F66,F12数据库!C:AA,17,0),J66="C",VLOOKUP(F66,F12数据库!C:AA,23,0))*C66*2</f>
        <v>#N/A</v>
      </c>
      <c r="W66" s="18" t="e" cm="1">
        <f t="array" ref="W66">_xlfn.IFS(J66="A",VLOOKUP(F66,F12数据库!C:AA,12,0),J66="B",VLOOKUP(F66,F12数据库!C:AA,18,0),J66="C",VLOOKUP(F66,F12数据库!C:AA,24,0))</f>
        <v>#N/A</v>
      </c>
      <c r="X66" s="18" t="e" cm="1">
        <f t="array" ref="X66">_xlfn.IFS(J66="A",VLOOKUP(F66,F12数据库!C:AA,13,0),J66="B",VLOOKUP(F66,F12数据库!C:AA,19,0),J66="C",VLOOKUP(F66,F12数据库!C:AA,25,0))</f>
        <v>#N/A</v>
      </c>
      <c r="Y66" s="18"/>
    </row>
    <row r="67" spans="1:25" x14ac:dyDescent="0.25">
      <c r="A67" s="22"/>
      <c r="B67" s="3"/>
      <c r="C67" s="3"/>
      <c r="D67" s="3"/>
      <c r="E67" s="18" t="e">
        <f t="shared" si="6"/>
        <v>#VALUE!</v>
      </c>
      <c r="F67" s="18" t="e">
        <f t="shared" si="7"/>
        <v>#VALUE!</v>
      </c>
      <c r="G67" s="18" t="str">
        <f t="shared" si="8"/>
        <v/>
      </c>
      <c r="H67" s="18" t="e">
        <f t="shared" si="9"/>
        <v>#VALUE!</v>
      </c>
      <c r="I67" s="18" t="e">
        <f t="shared" si="10"/>
        <v>#VALUE!</v>
      </c>
      <c r="J67" s="18" t="str">
        <f t="shared" si="11"/>
        <v/>
      </c>
      <c r="K67" s="18" t="str">
        <f t="shared" si="12"/>
        <v/>
      </c>
      <c r="L67" s="18" t="str">
        <f t="shared" si="13"/>
        <v/>
      </c>
      <c r="M67" s="18" t="str">
        <f t="shared" si="14"/>
        <v/>
      </c>
      <c r="N67" s="18" t="e">
        <f>VLOOKUP(F67,F12数据库!C:AA,3,0)</f>
        <v>#VALUE!</v>
      </c>
      <c r="O67" s="18" t="e">
        <f t="shared" si="15"/>
        <v>#VALUE!</v>
      </c>
      <c r="P67" s="19" t="e">
        <f t="shared" si="16"/>
        <v>#VALUE!</v>
      </c>
      <c r="Q67" s="18" t="e">
        <f>VLOOKUP(F67,F11数据库!C:AA,4,0)</f>
        <v>#VALUE!</v>
      </c>
      <c r="R67" s="18" t="e">
        <f>VLOOKUP(G67,F12数据库!AC:AD,2,0)</f>
        <v>#N/A</v>
      </c>
      <c r="S67" s="18"/>
      <c r="T67" s="18" t="e" cm="1">
        <f t="array" ref="T67">_xlfn.IFS(J67="A",VLOOKUP(F67,F12数据库!C:AA,7,0),J67="B",VLOOKUP(F67,F12数据库!C:AA,15,0),J67="C",VLOOKUP(F67,F12数据库!C:AA,21,0))</f>
        <v>#N/A</v>
      </c>
      <c r="U67" s="18" t="e" cm="1">
        <f t="array" ref="U67">_xlfn.IFS(J67="A",VLOOKUP(F67,F12数据库!C:AA,8,0),J67="B",VLOOKUP(F67,F12数据库!C:AA,16,0),J67="C",VLOOKUP(F67,F12数据库!C:AA,22,0))</f>
        <v>#N/A</v>
      </c>
      <c r="V67" s="19" t="e" cm="1">
        <f t="array" ref="V67">_xlfn.IFS(J67="A",VLOOKUP(F67,F12数据库!C:AA,11,0),J67="B",VLOOKUP(F67,F12数据库!C:AA,17,0),J67="C",VLOOKUP(F67,F12数据库!C:AA,23,0))*C67*2</f>
        <v>#N/A</v>
      </c>
      <c r="W67" s="18" t="e" cm="1">
        <f t="array" ref="W67">_xlfn.IFS(J67="A",VLOOKUP(F67,F12数据库!C:AA,12,0),J67="B",VLOOKUP(F67,F12数据库!C:AA,18,0),J67="C",VLOOKUP(F67,F12数据库!C:AA,24,0))</f>
        <v>#N/A</v>
      </c>
      <c r="X67" s="18" t="e" cm="1">
        <f t="array" ref="X67">_xlfn.IFS(J67="A",VLOOKUP(F67,F12数据库!C:AA,13,0),J67="B",VLOOKUP(F67,F12数据库!C:AA,19,0),J67="C",VLOOKUP(F67,F12数据库!C:AA,25,0))</f>
        <v>#N/A</v>
      </c>
      <c r="Y67" s="18"/>
    </row>
    <row r="68" spans="1:25" x14ac:dyDescent="0.25">
      <c r="A68" s="22"/>
      <c r="B68" s="3"/>
      <c r="C68" s="3"/>
      <c r="D68" s="3"/>
      <c r="E68" s="18" t="e">
        <f t="shared" si="6"/>
        <v>#VALUE!</v>
      </c>
      <c r="F68" s="18" t="e">
        <f t="shared" si="7"/>
        <v>#VALUE!</v>
      </c>
      <c r="G68" s="18" t="str">
        <f t="shared" si="8"/>
        <v/>
      </c>
      <c r="H68" s="18" t="e">
        <f t="shared" si="9"/>
        <v>#VALUE!</v>
      </c>
      <c r="I68" s="18" t="e">
        <f t="shared" si="10"/>
        <v>#VALUE!</v>
      </c>
      <c r="J68" s="18" t="str">
        <f t="shared" si="11"/>
        <v/>
      </c>
      <c r="K68" s="18" t="str">
        <f t="shared" si="12"/>
        <v/>
      </c>
      <c r="L68" s="18" t="str">
        <f t="shared" si="13"/>
        <v/>
      </c>
      <c r="M68" s="18" t="str">
        <f t="shared" si="14"/>
        <v/>
      </c>
      <c r="N68" s="18" t="e">
        <f>VLOOKUP(F68,F12数据库!C:AA,3,0)</f>
        <v>#VALUE!</v>
      </c>
      <c r="O68" s="18" t="e">
        <f t="shared" si="15"/>
        <v>#VALUE!</v>
      </c>
      <c r="P68" s="19" t="e">
        <f t="shared" si="16"/>
        <v>#VALUE!</v>
      </c>
      <c r="Q68" s="18" t="e">
        <f>VLOOKUP(F68,F11数据库!C:AA,4,0)</f>
        <v>#VALUE!</v>
      </c>
      <c r="R68" s="18" t="e">
        <f>VLOOKUP(G68,F12数据库!AC:AD,2,0)</f>
        <v>#N/A</v>
      </c>
      <c r="S68" s="18"/>
      <c r="T68" s="18" t="e" cm="1">
        <f t="array" ref="T68">_xlfn.IFS(J68="A",VLOOKUP(F68,F12数据库!C:AA,7,0),J68="B",VLOOKUP(F68,F12数据库!C:AA,15,0),J68="C",VLOOKUP(F68,F12数据库!C:AA,21,0))</f>
        <v>#N/A</v>
      </c>
      <c r="U68" s="18" t="e" cm="1">
        <f t="array" ref="U68">_xlfn.IFS(J68="A",VLOOKUP(F68,F12数据库!C:AA,8,0),J68="B",VLOOKUP(F68,F12数据库!C:AA,16,0),J68="C",VLOOKUP(F68,F12数据库!C:AA,22,0))</f>
        <v>#N/A</v>
      </c>
      <c r="V68" s="19" t="e" cm="1">
        <f t="array" ref="V68">_xlfn.IFS(J68="A",VLOOKUP(F68,F12数据库!C:AA,11,0),J68="B",VLOOKUP(F68,F12数据库!C:AA,17,0),J68="C",VLOOKUP(F68,F12数据库!C:AA,23,0))*C68*2</f>
        <v>#N/A</v>
      </c>
      <c r="W68" s="18" t="e" cm="1">
        <f t="array" ref="W68">_xlfn.IFS(J68="A",VLOOKUP(F68,F12数据库!C:AA,12,0),J68="B",VLOOKUP(F68,F12数据库!C:AA,18,0),J68="C",VLOOKUP(F68,F12数据库!C:AA,24,0))</f>
        <v>#N/A</v>
      </c>
      <c r="X68" s="18" t="e" cm="1">
        <f t="array" ref="X68">_xlfn.IFS(J68="A",VLOOKUP(F68,F12数据库!C:AA,13,0),J68="B",VLOOKUP(F68,F12数据库!C:AA,19,0),J68="C",VLOOKUP(F68,F12数据库!C:AA,25,0))</f>
        <v>#N/A</v>
      </c>
      <c r="Y68" s="18"/>
    </row>
    <row r="69" spans="1:25" x14ac:dyDescent="0.25">
      <c r="A69" s="22"/>
      <c r="B69" s="3"/>
      <c r="C69" s="3"/>
      <c r="D69" s="3"/>
      <c r="E69" s="18" t="e">
        <f t="shared" si="6"/>
        <v>#VALUE!</v>
      </c>
      <c r="F69" s="18" t="e">
        <f t="shared" si="7"/>
        <v>#VALUE!</v>
      </c>
      <c r="G69" s="18" t="str">
        <f t="shared" si="8"/>
        <v/>
      </c>
      <c r="H69" s="18" t="e">
        <f t="shared" si="9"/>
        <v>#VALUE!</v>
      </c>
      <c r="I69" s="18" t="e">
        <f t="shared" si="10"/>
        <v>#VALUE!</v>
      </c>
      <c r="J69" s="18" t="str">
        <f t="shared" si="11"/>
        <v/>
      </c>
      <c r="K69" s="18" t="str">
        <f t="shared" si="12"/>
        <v/>
      </c>
      <c r="L69" s="18" t="str">
        <f t="shared" si="13"/>
        <v/>
      </c>
      <c r="M69" s="18" t="str">
        <f t="shared" si="14"/>
        <v/>
      </c>
      <c r="N69" s="18" t="e">
        <f>VLOOKUP(F69,F12数据库!C:AA,3,0)</f>
        <v>#VALUE!</v>
      </c>
      <c r="O69" s="18" t="e">
        <f t="shared" si="15"/>
        <v>#VALUE!</v>
      </c>
      <c r="P69" s="19" t="e">
        <f t="shared" si="16"/>
        <v>#VALUE!</v>
      </c>
      <c r="Q69" s="18" t="e">
        <f>VLOOKUP(F69,F11数据库!C:AA,4,0)</f>
        <v>#VALUE!</v>
      </c>
      <c r="R69" s="18" t="e">
        <f>VLOOKUP(G69,F12数据库!AC:AD,2,0)</f>
        <v>#N/A</v>
      </c>
      <c r="S69" s="18"/>
      <c r="T69" s="18" t="e" cm="1">
        <f t="array" ref="T69">_xlfn.IFS(J69="A",VLOOKUP(F69,F12数据库!C:AA,7,0),J69="B",VLOOKUP(F69,F12数据库!C:AA,15,0),J69="C",VLOOKUP(F69,F12数据库!C:AA,21,0))</f>
        <v>#N/A</v>
      </c>
      <c r="U69" s="18" t="e" cm="1">
        <f t="array" ref="U69">_xlfn.IFS(J69="A",VLOOKUP(F69,F12数据库!C:AA,8,0),J69="B",VLOOKUP(F69,F12数据库!C:AA,16,0),J69="C",VLOOKUP(F69,F12数据库!C:AA,22,0))</f>
        <v>#N/A</v>
      </c>
      <c r="V69" s="19" t="e" cm="1">
        <f t="array" ref="V69">_xlfn.IFS(J69="A",VLOOKUP(F69,F12数据库!C:AA,11,0),J69="B",VLOOKUP(F69,F12数据库!C:AA,17,0),J69="C",VLOOKUP(F69,F12数据库!C:AA,23,0))*C69*2</f>
        <v>#N/A</v>
      </c>
      <c r="W69" s="18" t="e" cm="1">
        <f t="array" ref="W69">_xlfn.IFS(J69="A",VLOOKUP(F69,F12数据库!C:AA,12,0),J69="B",VLOOKUP(F69,F12数据库!C:AA,18,0),J69="C",VLOOKUP(F69,F12数据库!C:AA,24,0))</f>
        <v>#N/A</v>
      </c>
      <c r="X69" s="18" t="e" cm="1">
        <f t="array" ref="X69">_xlfn.IFS(J69="A",VLOOKUP(F69,F12数据库!C:AA,13,0),J69="B",VLOOKUP(F69,F12数据库!C:AA,19,0),J69="C",VLOOKUP(F69,F12数据库!C:AA,25,0))</f>
        <v>#N/A</v>
      </c>
      <c r="Y69" s="18"/>
    </row>
    <row r="70" spans="1:25" x14ac:dyDescent="0.25">
      <c r="A70" s="22"/>
      <c r="B70" s="3"/>
      <c r="C70" s="3"/>
      <c r="D70" s="3"/>
      <c r="E70" s="18" t="e">
        <f t="shared" si="6"/>
        <v>#VALUE!</v>
      </c>
      <c r="F70" s="18" t="e">
        <f t="shared" si="7"/>
        <v>#VALUE!</v>
      </c>
      <c r="G70" s="18" t="str">
        <f t="shared" si="8"/>
        <v/>
      </c>
      <c r="H70" s="18" t="e">
        <f t="shared" si="9"/>
        <v>#VALUE!</v>
      </c>
      <c r="I70" s="18" t="e">
        <f t="shared" si="10"/>
        <v>#VALUE!</v>
      </c>
      <c r="J70" s="18" t="str">
        <f t="shared" si="11"/>
        <v/>
      </c>
      <c r="K70" s="18" t="str">
        <f t="shared" si="12"/>
        <v/>
      </c>
      <c r="L70" s="18" t="str">
        <f t="shared" si="13"/>
        <v/>
      </c>
      <c r="M70" s="18" t="str">
        <f t="shared" si="14"/>
        <v/>
      </c>
      <c r="N70" s="18" t="e">
        <f>VLOOKUP(F70,F12数据库!C:AA,3,0)</f>
        <v>#VALUE!</v>
      </c>
      <c r="O70" s="18" t="e">
        <f t="shared" si="15"/>
        <v>#VALUE!</v>
      </c>
      <c r="P70" s="19" t="e">
        <f t="shared" si="16"/>
        <v>#VALUE!</v>
      </c>
      <c r="Q70" s="18" t="e">
        <f>VLOOKUP(F70,F11数据库!C:AA,4,0)</f>
        <v>#VALUE!</v>
      </c>
      <c r="R70" s="18" t="e">
        <f>VLOOKUP(G70,F12数据库!AC:AD,2,0)</f>
        <v>#N/A</v>
      </c>
      <c r="S70" s="18"/>
      <c r="T70" s="18" t="e" cm="1">
        <f t="array" ref="T70">_xlfn.IFS(J70="A",VLOOKUP(F70,F12数据库!C:AA,7,0),J70="B",VLOOKUP(F70,F12数据库!C:AA,15,0),J70="C",VLOOKUP(F70,F12数据库!C:AA,21,0))</f>
        <v>#N/A</v>
      </c>
      <c r="U70" s="18" t="e" cm="1">
        <f t="array" ref="U70">_xlfn.IFS(J70="A",VLOOKUP(F70,F12数据库!C:AA,8,0),J70="B",VLOOKUP(F70,F12数据库!C:AA,16,0),J70="C",VLOOKUP(F70,F12数据库!C:AA,22,0))</f>
        <v>#N/A</v>
      </c>
      <c r="V70" s="19" t="e" cm="1">
        <f t="array" ref="V70">_xlfn.IFS(J70="A",VLOOKUP(F70,F12数据库!C:AA,11,0),J70="B",VLOOKUP(F70,F12数据库!C:AA,17,0),J70="C",VLOOKUP(F70,F12数据库!C:AA,23,0))*C70*2</f>
        <v>#N/A</v>
      </c>
      <c r="W70" s="18" t="e" cm="1">
        <f t="array" ref="W70">_xlfn.IFS(J70="A",VLOOKUP(F70,F12数据库!C:AA,12,0),J70="B",VLOOKUP(F70,F12数据库!C:AA,18,0),J70="C",VLOOKUP(F70,F12数据库!C:AA,24,0))</f>
        <v>#N/A</v>
      </c>
      <c r="X70" s="18" t="e" cm="1">
        <f t="array" ref="X70">_xlfn.IFS(J70="A",VLOOKUP(F70,F12数据库!C:AA,13,0),J70="B",VLOOKUP(F70,F12数据库!C:AA,19,0),J70="C",VLOOKUP(F70,F12数据库!C:AA,25,0))</f>
        <v>#N/A</v>
      </c>
      <c r="Y70" s="18"/>
    </row>
    <row r="71" spans="1:25" x14ac:dyDescent="0.25">
      <c r="A71" s="22"/>
      <c r="B71" s="3"/>
      <c r="C71" s="3"/>
      <c r="D71" s="3"/>
      <c r="E71" s="18" t="e">
        <f t="shared" si="6"/>
        <v>#VALUE!</v>
      </c>
      <c r="F71" s="18" t="e">
        <f t="shared" si="7"/>
        <v>#VALUE!</v>
      </c>
      <c r="G71" s="18" t="str">
        <f t="shared" si="8"/>
        <v/>
      </c>
      <c r="H71" s="18" t="e">
        <f t="shared" si="9"/>
        <v>#VALUE!</v>
      </c>
      <c r="I71" s="18" t="e">
        <f t="shared" si="10"/>
        <v>#VALUE!</v>
      </c>
      <c r="J71" s="18" t="str">
        <f t="shared" si="11"/>
        <v/>
      </c>
      <c r="K71" s="18" t="str">
        <f t="shared" si="12"/>
        <v/>
      </c>
      <c r="L71" s="18" t="str">
        <f t="shared" si="13"/>
        <v/>
      </c>
      <c r="M71" s="18" t="str">
        <f t="shared" si="14"/>
        <v/>
      </c>
      <c r="N71" s="18" t="e">
        <f>VLOOKUP(F71,F12数据库!C:AA,3,0)</f>
        <v>#VALUE!</v>
      </c>
      <c r="O71" s="18" t="e">
        <f t="shared" si="15"/>
        <v>#VALUE!</v>
      </c>
      <c r="P71" s="19" t="e">
        <f t="shared" si="16"/>
        <v>#VALUE!</v>
      </c>
      <c r="Q71" s="18" t="e">
        <f>VLOOKUP(F71,F11数据库!C:AA,4,0)</f>
        <v>#VALUE!</v>
      </c>
      <c r="R71" s="18" t="e">
        <f>VLOOKUP(G71,F12数据库!AC:AD,2,0)</f>
        <v>#N/A</v>
      </c>
      <c r="S71" s="18"/>
      <c r="T71" s="18" t="e" cm="1">
        <f t="array" ref="T71">_xlfn.IFS(J71="A",VLOOKUP(F71,F12数据库!C:AA,7,0),J71="B",VLOOKUP(F71,F12数据库!C:AA,15,0),J71="C",VLOOKUP(F71,F12数据库!C:AA,21,0))</f>
        <v>#N/A</v>
      </c>
      <c r="U71" s="18" t="e" cm="1">
        <f t="array" ref="U71">_xlfn.IFS(J71="A",VLOOKUP(F71,F12数据库!C:AA,8,0),J71="B",VLOOKUP(F71,F12数据库!C:AA,16,0),J71="C",VLOOKUP(F71,F12数据库!C:AA,22,0))</f>
        <v>#N/A</v>
      </c>
      <c r="V71" s="19" t="e" cm="1">
        <f t="array" ref="V71">_xlfn.IFS(J71="A",VLOOKUP(F71,F12数据库!C:AA,11,0),J71="B",VLOOKUP(F71,F12数据库!C:AA,17,0),J71="C",VLOOKUP(F71,F12数据库!C:AA,23,0))*C71*2</f>
        <v>#N/A</v>
      </c>
      <c r="W71" s="18" t="e" cm="1">
        <f t="array" ref="W71">_xlfn.IFS(J71="A",VLOOKUP(F71,F12数据库!C:AA,12,0),J71="B",VLOOKUP(F71,F12数据库!C:AA,18,0),J71="C",VLOOKUP(F71,F12数据库!C:AA,24,0))</f>
        <v>#N/A</v>
      </c>
      <c r="X71" s="18" t="e" cm="1">
        <f t="array" ref="X71">_xlfn.IFS(J71="A",VLOOKUP(F71,F12数据库!C:AA,13,0),J71="B",VLOOKUP(F71,F12数据库!C:AA,19,0),J71="C",VLOOKUP(F71,F12数据库!C:AA,25,0))</f>
        <v>#N/A</v>
      </c>
      <c r="Y71" s="18"/>
    </row>
    <row r="72" spans="1:25" x14ac:dyDescent="0.25">
      <c r="A72" s="22"/>
      <c r="B72" s="3"/>
      <c r="C72" s="3"/>
      <c r="D72" s="3"/>
      <c r="E72" s="18" t="e">
        <f t="shared" si="6"/>
        <v>#VALUE!</v>
      </c>
      <c r="F72" s="18" t="e">
        <f t="shared" si="7"/>
        <v>#VALUE!</v>
      </c>
      <c r="G72" s="18" t="str">
        <f t="shared" si="8"/>
        <v/>
      </c>
      <c r="H72" s="18" t="e">
        <f t="shared" si="9"/>
        <v>#VALUE!</v>
      </c>
      <c r="I72" s="18" t="e">
        <f t="shared" si="10"/>
        <v>#VALUE!</v>
      </c>
      <c r="J72" s="18" t="str">
        <f t="shared" si="11"/>
        <v/>
      </c>
      <c r="K72" s="18" t="str">
        <f t="shared" si="12"/>
        <v/>
      </c>
      <c r="L72" s="18" t="str">
        <f t="shared" si="13"/>
        <v/>
      </c>
      <c r="M72" s="18" t="str">
        <f t="shared" si="14"/>
        <v/>
      </c>
      <c r="N72" s="18" t="e">
        <f>VLOOKUP(F72,F12数据库!C:AA,3,0)</f>
        <v>#VALUE!</v>
      </c>
      <c r="O72" s="18" t="e">
        <f t="shared" si="15"/>
        <v>#VALUE!</v>
      </c>
      <c r="P72" s="19" t="e">
        <f t="shared" si="16"/>
        <v>#VALUE!</v>
      </c>
      <c r="Q72" s="18" t="e">
        <f>VLOOKUP(F72,F11数据库!C:AA,4,0)</f>
        <v>#VALUE!</v>
      </c>
      <c r="R72" s="18" t="e">
        <f>VLOOKUP(G72,F12数据库!AC:AD,2,0)</f>
        <v>#N/A</v>
      </c>
      <c r="S72" s="18"/>
      <c r="T72" s="18" t="e" cm="1">
        <f t="array" ref="T72">_xlfn.IFS(J72="A",VLOOKUP(F72,F12数据库!C:AA,7,0),J72="B",VLOOKUP(F72,F12数据库!C:AA,15,0),J72="C",VLOOKUP(F72,F12数据库!C:AA,21,0))</f>
        <v>#N/A</v>
      </c>
      <c r="U72" s="18" t="e" cm="1">
        <f t="array" ref="U72">_xlfn.IFS(J72="A",VLOOKUP(F72,F12数据库!C:AA,8,0),J72="B",VLOOKUP(F72,F12数据库!C:AA,16,0),J72="C",VLOOKUP(F72,F12数据库!C:AA,22,0))</f>
        <v>#N/A</v>
      </c>
      <c r="V72" s="19" t="e" cm="1">
        <f t="array" ref="V72">_xlfn.IFS(J72="A",VLOOKUP(F72,F12数据库!C:AA,11,0),J72="B",VLOOKUP(F72,F12数据库!C:AA,17,0),J72="C",VLOOKUP(F72,F12数据库!C:AA,23,0))*C72*2</f>
        <v>#N/A</v>
      </c>
      <c r="W72" s="18" t="e" cm="1">
        <f t="array" ref="W72">_xlfn.IFS(J72="A",VLOOKUP(F72,F12数据库!C:AA,12,0),J72="B",VLOOKUP(F72,F12数据库!C:AA,18,0),J72="C",VLOOKUP(F72,F12数据库!C:AA,24,0))</f>
        <v>#N/A</v>
      </c>
      <c r="X72" s="18" t="e" cm="1">
        <f t="array" ref="X72">_xlfn.IFS(J72="A",VLOOKUP(F72,F12数据库!C:AA,13,0),J72="B",VLOOKUP(F72,F12数据库!C:AA,19,0),J72="C",VLOOKUP(F72,F12数据库!C:AA,25,0))</f>
        <v>#N/A</v>
      </c>
      <c r="Y72" s="18"/>
    </row>
    <row r="73" spans="1:25" x14ac:dyDescent="0.25">
      <c r="A73" s="22"/>
      <c r="B73" s="3"/>
      <c r="C73" s="3"/>
      <c r="D73" s="3"/>
      <c r="E73" s="18" t="e">
        <f t="shared" si="6"/>
        <v>#VALUE!</v>
      </c>
      <c r="F73" s="18" t="e">
        <f t="shared" si="7"/>
        <v>#VALUE!</v>
      </c>
      <c r="G73" s="18" t="str">
        <f t="shared" si="8"/>
        <v/>
      </c>
      <c r="H73" s="18" t="e">
        <f t="shared" si="9"/>
        <v>#VALUE!</v>
      </c>
      <c r="I73" s="18" t="e">
        <f t="shared" si="10"/>
        <v>#VALUE!</v>
      </c>
      <c r="J73" s="18" t="str">
        <f t="shared" si="11"/>
        <v/>
      </c>
      <c r="K73" s="18" t="str">
        <f t="shared" si="12"/>
        <v/>
      </c>
      <c r="L73" s="18" t="str">
        <f t="shared" si="13"/>
        <v/>
      </c>
      <c r="M73" s="18" t="str">
        <f t="shared" si="14"/>
        <v/>
      </c>
      <c r="N73" s="18" t="e">
        <f>VLOOKUP(F73,F12数据库!C:AA,3,0)</f>
        <v>#VALUE!</v>
      </c>
      <c r="O73" s="18" t="e">
        <f t="shared" si="15"/>
        <v>#VALUE!</v>
      </c>
      <c r="P73" s="19" t="e">
        <f t="shared" si="16"/>
        <v>#VALUE!</v>
      </c>
      <c r="Q73" s="18" t="e">
        <f>VLOOKUP(F73,F11数据库!C:AA,4,0)</f>
        <v>#VALUE!</v>
      </c>
      <c r="R73" s="18" t="e">
        <f>VLOOKUP(G73,F12数据库!AC:AD,2,0)</f>
        <v>#N/A</v>
      </c>
      <c r="S73" s="18"/>
      <c r="T73" s="18" t="e" cm="1">
        <f t="array" ref="T73">_xlfn.IFS(J73="A",VLOOKUP(F73,F12数据库!C:AA,7,0),J73="B",VLOOKUP(F73,F12数据库!C:AA,15,0),J73="C",VLOOKUP(F73,F12数据库!C:AA,21,0))</f>
        <v>#N/A</v>
      </c>
      <c r="U73" s="18" t="e" cm="1">
        <f t="array" ref="U73">_xlfn.IFS(J73="A",VLOOKUP(F73,F12数据库!C:AA,8,0),J73="B",VLOOKUP(F73,F12数据库!C:AA,16,0),J73="C",VLOOKUP(F73,F12数据库!C:AA,22,0))</f>
        <v>#N/A</v>
      </c>
      <c r="V73" s="19" t="e" cm="1">
        <f t="array" ref="V73">_xlfn.IFS(J73="A",VLOOKUP(F73,F12数据库!C:AA,11,0),J73="B",VLOOKUP(F73,F12数据库!C:AA,17,0),J73="C",VLOOKUP(F73,F12数据库!C:AA,23,0))*C73*2</f>
        <v>#N/A</v>
      </c>
      <c r="W73" s="18" t="e" cm="1">
        <f t="array" ref="W73">_xlfn.IFS(J73="A",VLOOKUP(F73,F12数据库!C:AA,12,0),J73="B",VLOOKUP(F73,F12数据库!C:AA,18,0),J73="C",VLOOKUP(F73,F12数据库!C:AA,24,0))</f>
        <v>#N/A</v>
      </c>
      <c r="X73" s="18" t="e" cm="1">
        <f t="array" ref="X73">_xlfn.IFS(J73="A",VLOOKUP(F73,F12数据库!C:AA,13,0),J73="B",VLOOKUP(F73,F12数据库!C:AA,19,0),J73="C",VLOOKUP(F73,F12数据库!C:AA,25,0))</f>
        <v>#N/A</v>
      </c>
      <c r="Y73" s="18"/>
    </row>
    <row r="74" spans="1:25" x14ac:dyDescent="0.25">
      <c r="A74" s="22"/>
      <c r="B74" s="3"/>
      <c r="C74" s="3"/>
      <c r="D74" s="3"/>
      <c r="E74" s="18" t="e">
        <f t="shared" si="6"/>
        <v>#VALUE!</v>
      </c>
      <c r="F74" s="18" t="e">
        <f t="shared" si="7"/>
        <v>#VALUE!</v>
      </c>
      <c r="G74" s="18" t="str">
        <f t="shared" si="8"/>
        <v/>
      </c>
      <c r="H74" s="18" t="e">
        <f t="shared" si="9"/>
        <v>#VALUE!</v>
      </c>
      <c r="I74" s="18" t="e">
        <f t="shared" si="10"/>
        <v>#VALUE!</v>
      </c>
      <c r="J74" s="18" t="str">
        <f t="shared" si="11"/>
        <v/>
      </c>
      <c r="K74" s="18" t="str">
        <f t="shared" si="12"/>
        <v/>
      </c>
      <c r="L74" s="18" t="str">
        <f t="shared" si="13"/>
        <v/>
      </c>
      <c r="M74" s="18" t="str">
        <f t="shared" si="14"/>
        <v/>
      </c>
      <c r="N74" s="18" t="e">
        <f>VLOOKUP(F74,F12数据库!C:AA,3,0)</f>
        <v>#VALUE!</v>
      </c>
      <c r="O74" s="18" t="e">
        <f t="shared" si="15"/>
        <v>#VALUE!</v>
      </c>
      <c r="P74" s="19" t="e">
        <f t="shared" si="16"/>
        <v>#VALUE!</v>
      </c>
      <c r="Q74" s="18" t="e">
        <f>VLOOKUP(F74,F11数据库!C:AA,4,0)</f>
        <v>#VALUE!</v>
      </c>
      <c r="R74" s="18" t="e">
        <f>VLOOKUP(G74,F12数据库!AC:AD,2,0)</f>
        <v>#N/A</v>
      </c>
      <c r="S74" s="18"/>
      <c r="T74" s="18" t="e" cm="1">
        <f t="array" ref="T74">_xlfn.IFS(J74="A",VLOOKUP(F74,F12数据库!C:AA,7,0),J74="B",VLOOKUP(F74,F12数据库!C:AA,15,0),J74="C",VLOOKUP(F74,F12数据库!C:AA,21,0))</f>
        <v>#N/A</v>
      </c>
      <c r="U74" s="18" t="e" cm="1">
        <f t="array" ref="U74">_xlfn.IFS(J74="A",VLOOKUP(F74,F12数据库!C:AA,8,0),J74="B",VLOOKUP(F74,F12数据库!C:AA,16,0),J74="C",VLOOKUP(F74,F12数据库!C:AA,22,0))</f>
        <v>#N/A</v>
      </c>
      <c r="V74" s="19" t="e" cm="1">
        <f t="array" ref="V74">_xlfn.IFS(J74="A",VLOOKUP(F74,F12数据库!C:AA,11,0),J74="B",VLOOKUP(F74,F12数据库!C:AA,17,0),J74="C",VLOOKUP(F74,F12数据库!C:AA,23,0))*C74*2</f>
        <v>#N/A</v>
      </c>
      <c r="W74" s="18" t="e" cm="1">
        <f t="array" ref="W74">_xlfn.IFS(J74="A",VLOOKUP(F74,F12数据库!C:AA,12,0),J74="B",VLOOKUP(F74,F12数据库!C:AA,18,0),J74="C",VLOOKUP(F74,F12数据库!C:AA,24,0))</f>
        <v>#N/A</v>
      </c>
      <c r="X74" s="18" t="e" cm="1">
        <f t="array" ref="X74">_xlfn.IFS(J74="A",VLOOKUP(F74,F12数据库!C:AA,13,0),J74="B",VLOOKUP(F74,F12数据库!C:AA,19,0),J74="C",VLOOKUP(F74,F12数据库!C:AA,25,0))</f>
        <v>#N/A</v>
      </c>
      <c r="Y74" s="18"/>
    </row>
    <row r="75" spans="1:25" x14ac:dyDescent="0.25">
      <c r="A75" s="22"/>
      <c r="B75" s="3"/>
      <c r="C75" s="3"/>
      <c r="D75" s="3"/>
      <c r="E75" s="18" t="e">
        <f t="shared" si="6"/>
        <v>#VALUE!</v>
      </c>
      <c r="F75" s="18" t="e">
        <f t="shared" si="7"/>
        <v>#VALUE!</v>
      </c>
      <c r="G75" s="18" t="str">
        <f t="shared" si="8"/>
        <v/>
      </c>
      <c r="H75" s="18" t="e">
        <f t="shared" si="9"/>
        <v>#VALUE!</v>
      </c>
      <c r="I75" s="18" t="e">
        <f t="shared" si="10"/>
        <v>#VALUE!</v>
      </c>
      <c r="J75" s="18" t="str">
        <f t="shared" si="11"/>
        <v/>
      </c>
      <c r="K75" s="18" t="str">
        <f t="shared" si="12"/>
        <v/>
      </c>
      <c r="L75" s="18" t="str">
        <f t="shared" si="13"/>
        <v/>
      </c>
      <c r="M75" s="18" t="str">
        <f t="shared" si="14"/>
        <v/>
      </c>
      <c r="N75" s="18" t="e">
        <f>VLOOKUP(F75,F12数据库!C:AA,3,0)</f>
        <v>#VALUE!</v>
      </c>
      <c r="O75" s="18" t="e">
        <f t="shared" si="15"/>
        <v>#VALUE!</v>
      </c>
      <c r="P75" s="19" t="e">
        <f t="shared" si="16"/>
        <v>#VALUE!</v>
      </c>
      <c r="Q75" s="18" t="e">
        <f>VLOOKUP(F75,F11数据库!C:AA,4,0)</f>
        <v>#VALUE!</v>
      </c>
      <c r="R75" s="18" t="e">
        <f>VLOOKUP(G75,F12数据库!AC:AD,2,0)</f>
        <v>#N/A</v>
      </c>
      <c r="S75" s="18"/>
      <c r="T75" s="18" t="e" cm="1">
        <f t="array" ref="T75">_xlfn.IFS(J75="A",VLOOKUP(F75,F12数据库!C:AA,7,0),J75="B",VLOOKUP(F75,F12数据库!C:AA,15,0),J75="C",VLOOKUP(F75,F12数据库!C:AA,21,0))</f>
        <v>#N/A</v>
      </c>
      <c r="U75" s="18" t="e" cm="1">
        <f t="array" ref="U75">_xlfn.IFS(J75="A",VLOOKUP(F75,F12数据库!C:AA,8,0),J75="B",VLOOKUP(F75,F12数据库!C:AA,16,0),J75="C",VLOOKUP(F75,F12数据库!C:AA,22,0))</f>
        <v>#N/A</v>
      </c>
      <c r="V75" s="19" t="e" cm="1">
        <f t="array" ref="V75">_xlfn.IFS(J75="A",VLOOKUP(F75,F12数据库!C:AA,11,0),J75="B",VLOOKUP(F75,F12数据库!C:AA,17,0),J75="C",VLOOKUP(F75,F12数据库!C:AA,23,0))*C75*2</f>
        <v>#N/A</v>
      </c>
      <c r="W75" s="18" t="e" cm="1">
        <f t="array" ref="W75">_xlfn.IFS(J75="A",VLOOKUP(F75,F12数据库!C:AA,12,0),J75="B",VLOOKUP(F75,F12数据库!C:AA,18,0),J75="C",VLOOKUP(F75,F12数据库!C:AA,24,0))</f>
        <v>#N/A</v>
      </c>
      <c r="X75" s="18" t="e" cm="1">
        <f t="array" ref="X75">_xlfn.IFS(J75="A",VLOOKUP(F75,F12数据库!C:AA,13,0),J75="B",VLOOKUP(F75,F12数据库!C:AA,19,0),J75="C",VLOOKUP(F75,F12数据库!C:AA,25,0))</f>
        <v>#N/A</v>
      </c>
      <c r="Y75" s="18"/>
    </row>
    <row r="76" spans="1:25" x14ac:dyDescent="0.25">
      <c r="A76" s="22"/>
      <c r="B76" s="3"/>
      <c r="C76" s="3"/>
      <c r="D76" s="3"/>
      <c r="E76" s="18" t="e">
        <f t="shared" ref="E76:E100" si="17">VALUE(TRIM(MID(SUBSTITUTE($B76,"-",REPT(" ",99)),COLUMN(B76)*99-98,99)))</f>
        <v>#VALUE!</v>
      </c>
      <c r="F76" s="18" t="e">
        <f t="shared" ref="F76:F100" si="18">VALUE(TRIM(MID(SUBSTITUTE($B76,"-",REPT(" ",99)),COLUMN(C76)*99-98,99)))</f>
        <v>#VALUE!</v>
      </c>
      <c r="G76" s="18" t="str">
        <f t="shared" ref="G76:G100" si="19">TRIM(MID(SUBSTITUTE($B76,"-",REPT(" ",99)),COLUMN(D76)*99-98,99))</f>
        <v/>
      </c>
      <c r="H76" s="18" t="e">
        <f t="shared" ref="H76:H100" si="20">VALUE(TRIM(MID(SUBSTITUTE($B76,"-",REPT(" ",99)),COLUMN(E76)*99-98,99)))</f>
        <v>#VALUE!</v>
      </c>
      <c r="I76" s="18" t="e">
        <f t="shared" ref="I76:I100" si="21">VALUE(TRIM(MID(SUBSTITUTE($B76,"-",REPT(" ",99)),COLUMN(F76)*99-98,99)))</f>
        <v>#VALUE!</v>
      </c>
      <c r="J76" s="18" t="str">
        <f t="shared" ref="J76:J100" si="22">(TRIM(MID(SUBSTITUTE($B76,"-",REPT(" ",99)),COLUMN(G76)*99-98,99)))</f>
        <v/>
      </c>
      <c r="K76" s="18" t="str">
        <f t="shared" ref="K76:K100" si="23">(TRIM(MID(SUBSTITUTE($B76,"-",REPT(" ",99)),COLUMN(H76)*99-98,99)))</f>
        <v/>
      </c>
      <c r="L76" s="18" t="str">
        <f t="shared" ref="L76:L100" si="24">(TRIM(MID(SUBSTITUTE($B76,"-",REPT(" ",99)),COLUMN(I76)*99-98,99)))</f>
        <v/>
      </c>
      <c r="M76" s="18" t="str">
        <f t="shared" ref="M76:M100" si="25">(TRIM(MID(SUBSTITUTE($B76,"-",REPT(" ",99)),COLUMN(J76)*99-98,99)))</f>
        <v/>
      </c>
      <c r="N76" s="18" t="e">
        <f>VLOOKUP(F76,F12数据库!C:AA,3,0)</f>
        <v>#VALUE!</v>
      </c>
      <c r="O76" s="18" t="e">
        <f t="shared" ref="O76:O100" si="26">"DN"&amp;F76</f>
        <v>#VALUE!</v>
      </c>
      <c r="P76" s="19" t="e">
        <f t="shared" ref="P76:P100" si="27">(H76/1000)*C76*2</f>
        <v>#VALUE!</v>
      </c>
      <c r="Q76" s="18" t="e">
        <f>VLOOKUP(F76,F11数据库!C:AA,4,0)</f>
        <v>#VALUE!</v>
      </c>
      <c r="R76" s="18" t="e">
        <f>VLOOKUP(G76,F12数据库!AC:AD,2,0)</f>
        <v>#N/A</v>
      </c>
      <c r="S76" s="18"/>
      <c r="T76" s="18" t="e" cm="1">
        <f t="array" ref="T76">_xlfn.IFS(J76="A",VLOOKUP(F76,F12数据库!C:AA,7,0),J76="B",VLOOKUP(F76,F12数据库!C:AA,15,0),J76="C",VLOOKUP(F76,F12数据库!C:AA,21,0))</f>
        <v>#N/A</v>
      </c>
      <c r="U76" s="18" t="e" cm="1">
        <f t="array" ref="U76">_xlfn.IFS(J76="A",VLOOKUP(F76,F12数据库!C:AA,8,0),J76="B",VLOOKUP(F76,F12数据库!C:AA,16,0),J76="C",VLOOKUP(F76,F12数据库!C:AA,22,0))</f>
        <v>#N/A</v>
      </c>
      <c r="V76" s="19" t="e" cm="1">
        <f t="array" ref="V76">_xlfn.IFS(J76="A",VLOOKUP(F76,F12数据库!C:AA,11,0),J76="B",VLOOKUP(F76,F12数据库!C:AA,17,0),J76="C",VLOOKUP(F76,F12数据库!C:AA,23,0))*C76*2</f>
        <v>#N/A</v>
      </c>
      <c r="W76" s="18" t="e" cm="1">
        <f t="array" ref="W76">_xlfn.IFS(J76="A",VLOOKUP(F76,F12数据库!C:AA,12,0),J76="B",VLOOKUP(F76,F12数据库!C:AA,18,0),J76="C",VLOOKUP(F76,F12数据库!C:AA,24,0))</f>
        <v>#N/A</v>
      </c>
      <c r="X76" s="18" t="e" cm="1">
        <f t="array" ref="X76">_xlfn.IFS(J76="A",VLOOKUP(F76,F12数据库!C:AA,13,0),J76="B",VLOOKUP(F76,F12数据库!C:AA,19,0),J76="C",VLOOKUP(F76,F12数据库!C:AA,25,0))</f>
        <v>#N/A</v>
      </c>
      <c r="Y76" s="18"/>
    </row>
    <row r="77" spans="1:25" x14ac:dyDescent="0.25">
      <c r="A77" s="22"/>
      <c r="B77" s="3"/>
      <c r="C77" s="3"/>
      <c r="D77" s="3"/>
      <c r="E77" s="18" t="e">
        <f t="shared" si="17"/>
        <v>#VALUE!</v>
      </c>
      <c r="F77" s="18" t="e">
        <f t="shared" si="18"/>
        <v>#VALUE!</v>
      </c>
      <c r="G77" s="18" t="str">
        <f t="shared" si="19"/>
        <v/>
      </c>
      <c r="H77" s="18" t="e">
        <f t="shared" si="20"/>
        <v>#VALUE!</v>
      </c>
      <c r="I77" s="18" t="e">
        <f t="shared" si="21"/>
        <v>#VALUE!</v>
      </c>
      <c r="J77" s="18" t="str">
        <f t="shared" si="22"/>
        <v/>
      </c>
      <c r="K77" s="18" t="str">
        <f t="shared" si="23"/>
        <v/>
      </c>
      <c r="L77" s="18" t="str">
        <f t="shared" si="24"/>
        <v/>
      </c>
      <c r="M77" s="18" t="str">
        <f t="shared" si="25"/>
        <v/>
      </c>
      <c r="N77" s="18" t="e">
        <f>VLOOKUP(F77,F12数据库!C:AA,3,0)</f>
        <v>#VALUE!</v>
      </c>
      <c r="O77" s="18" t="e">
        <f t="shared" si="26"/>
        <v>#VALUE!</v>
      </c>
      <c r="P77" s="19" t="e">
        <f t="shared" si="27"/>
        <v>#VALUE!</v>
      </c>
      <c r="Q77" s="18" t="e">
        <f>VLOOKUP(F77,F11数据库!C:AA,4,0)</f>
        <v>#VALUE!</v>
      </c>
      <c r="R77" s="18" t="e">
        <f>VLOOKUP(G77,F12数据库!AC:AD,2,0)</f>
        <v>#N/A</v>
      </c>
      <c r="S77" s="18"/>
      <c r="T77" s="18" t="e" cm="1">
        <f t="array" ref="T77">_xlfn.IFS(J77="A",VLOOKUP(F77,F12数据库!C:AA,7,0),J77="B",VLOOKUP(F77,F12数据库!C:AA,15,0),J77="C",VLOOKUP(F77,F12数据库!C:AA,21,0))</f>
        <v>#N/A</v>
      </c>
      <c r="U77" s="18" t="e" cm="1">
        <f t="array" ref="U77">_xlfn.IFS(J77="A",VLOOKUP(F77,F12数据库!C:AA,8,0),J77="B",VLOOKUP(F77,F12数据库!C:AA,16,0),J77="C",VLOOKUP(F77,F12数据库!C:AA,22,0))</f>
        <v>#N/A</v>
      </c>
      <c r="V77" s="19" t="e" cm="1">
        <f t="array" ref="V77">_xlfn.IFS(J77="A",VLOOKUP(F77,F12数据库!C:AA,11,0),J77="B",VLOOKUP(F77,F12数据库!C:AA,17,0),J77="C",VLOOKUP(F77,F12数据库!C:AA,23,0))*C77*2</f>
        <v>#N/A</v>
      </c>
      <c r="W77" s="18" t="e" cm="1">
        <f t="array" ref="W77">_xlfn.IFS(J77="A",VLOOKUP(F77,F12数据库!C:AA,12,0),J77="B",VLOOKUP(F77,F12数据库!C:AA,18,0),J77="C",VLOOKUP(F77,F12数据库!C:AA,24,0))</f>
        <v>#N/A</v>
      </c>
      <c r="X77" s="18" t="e" cm="1">
        <f t="array" ref="X77">_xlfn.IFS(J77="A",VLOOKUP(F77,F12数据库!C:AA,13,0),J77="B",VLOOKUP(F77,F12数据库!C:AA,19,0),J77="C",VLOOKUP(F77,F12数据库!C:AA,25,0))</f>
        <v>#N/A</v>
      </c>
      <c r="Y77" s="18"/>
    </row>
    <row r="78" spans="1:25" x14ac:dyDescent="0.25">
      <c r="A78" s="22"/>
      <c r="B78" s="3"/>
      <c r="C78" s="3"/>
      <c r="D78" s="3"/>
      <c r="E78" s="18" t="e">
        <f t="shared" si="17"/>
        <v>#VALUE!</v>
      </c>
      <c r="F78" s="18" t="e">
        <f t="shared" si="18"/>
        <v>#VALUE!</v>
      </c>
      <c r="G78" s="18" t="str">
        <f t="shared" si="19"/>
        <v/>
      </c>
      <c r="H78" s="18" t="e">
        <f t="shared" si="20"/>
        <v>#VALUE!</v>
      </c>
      <c r="I78" s="18" t="e">
        <f t="shared" si="21"/>
        <v>#VALUE!</v>
      </c>
      <c r="J78" s="18" t="str">
        <f t="shared" si="22"/>
        <v/>
      </c>
      <c r="K78" s="18" t="str">
        <f t="shared" si="23"/>
        <v/>
      </c>
      <c r="L78" s="18" t="str">
        <f t="shared" si="24"/>
        <v/>
      </c>
      <c r="M78" s="18" t="str">
        <f t="shared" si="25"/>
        <v/>
      </c>
      <c r="N78" s="18" t="e">
        <f>VLOOKUP(F78,F12数据库!C:AA,3,0)</f>
        <v>#VALUE!</v>
      </c>
      <c r="O78" s="18" t="e">
        <f t="shared" si="26"/>
        <v>#VALUE!</v>
      </c>
      <c r="P78" s="19" t="e">
        <f t="shared" si="27"/>
        <v>#VALUE!</v>
      </c>
      <c r="Q78" s="18" t="e">
        <f>VLOOKUP(F78,F11数据库!C:AA,4,0)</f>
        <v>#VALUE!</v>
      </c>
      <c r="R78" s="18" t="e">
        <f>VLOOKUP(G78,F12数据库!AC:AD,2,0)</f>
        <v>#N/A</v>
      </c>
      <c r="S78" s="18"/>
      <c r="T78" s="18" t="e" cm="1">
        <f t="array" ref="T78">_xlfn.IFS(J78="A",VLOOKUP(F78,F12数据库!C:AA,7,0),J78="B",VLOOKUP(F78,F12数据库!C:AA,15,0),J78="C",VLOOKUP(F78,F12数据库!C:AA,21,0))</f>
        <v>#N/A</v>
      </c>
      <c r="U78" s="18" t="e" cm="1">
        <f t="array" ref="U78">_xlfn.IFS(J78="A",VLOOKUP(F78,F12数据库!C:AA,8,0),J78="B",VLOOKUP(F78,F12数据库!C:AA,16,0),J78="C",VLOOKUP(F78,F12数据库!C:AA,22,0))</f>
        <v>#N/A</v>
      </c>
      <c r="V78" s="19" t="e" cm="1">
        <f t="array" ref="V78">_xlfn.IFS(J78="A",VLOOKUP(F78,F12数据库!C:AA,11,0),J78="B",VLOOKUP(F78,F12数据库!C:AA,17,0),J78="C",VLOOKUP(F78,F12数据库!C:AA,23,0))*C78*2</f>
        <v>#N/A</v>
      </c>
      <c r="W78" s="18" t="e" cm="1">
        <f t="array" ref="W78">_xlfn.IFS(J78="A",VLOOKUP(F78,F12数据库!C:AA,12,0),J78="B",VLOOKUP(F78,F12数据库!C:AA,18,0),J78="C",VLOOKUP(F78,F12数据库!C:AA,24,0))</f>
        <v>#N/A</v>
      </c>
      <c r="X78" s="18" t="e" cm="1">
        <f t="array" ref="X78">_xlfn.IFS(J78="A",VLOOKUP(F78,F12数据库!C:AA,13,0),J78="B",VLOOKUP(F78,F12数据库!C:AA,19,0),J78="C",VLOOKUP(F78,F12数据库!C:AA,25,0))</f>
        <v>#N/A</v>
      </c>
      <c r="Y78" s="18"/>
    </row>
    <row r="79" spans="1:25" x14ac:dyDescent="0.25">
      <c r="A79" s="22"/>
      <c r="B79" s="3"/>
      <c r="C79" s="3"/>
      <c r="D79" s="3"/>
      <c r="E79" s="18" t="e">
        <f t="shared" si="17"/>
        <v>#VALUE!</v>
      </c>
      <c r="F79" s="18" t="e">
        <f t="shared" si="18"/>
        <v>#VALUE!</v>
      </c>
      <c r="G79" s="18" t="str">
        <f t="shared" si="19"/>
        <v/>
      </c>
      <c r="H79" s="18" t="e">
        <f t="shared" si="20"/>
        <v>#VALUE!</v>
      </c>
      <c r="I79" s="18" t="e">
        <f t="shared" si="21"/>
        <v>#VALUE!</v>
      </c>
      <c r="J79" s="18" t="str">
        <f t="shared" si="22"/>
        <v/>
      </c>
      <c r="K79" s="18" t="str">
        <f t="shared" si="23"/>
        <v/>
      </c>
      <c r="L79" s="18" t="str">
        <f t="shared" si="24"/>
        <v/>
      </c>
      <c r="M79" s="18" t="str">
        <f t="shared" si="25"/>
        <v/>
      </c>
      <c r="N79" s="18" t="e">
        <f>VLOOKUP(F79,F12数据库!C:AA,3,0)</f>
        <v>#VALUE!</v>
      </c>
      <c r="O79" s="18" t="e">
        <f t="shared" si="26"/>
        <v>#VALUE!</v>
      </c>
      <c r="P79" s="19" t="e">
        <f t="shared" si="27"/>
        <v>#VALUE!</v>
      </c>
      <c r="Q79" s="18" t="e">
        <f>VLOOKUP(F79,F11数据库!C:AA,4,0)</f>
        <v>#VALUE!</v>
      </c>
      <c r="R79" s="18" t="e">
        <f>VLOOKUP(G79,F12数据库!AC:AD,2,0)</f>
        <v>#N/A</v>
      </c>
      <c r="S79" s="18"/>
      <c r="T79" s="18" t="e" cm="1">
        <f t="array" ref="T79">_xlfn.IFS(J79="A",VLOOKUP(F79,F12数据库!C:AA,7,0),J79="B",VLOOKUP(F79,F12数据库!C:AA,15,0),J79="C",VLOOKUP(F79,F12数据库!C:AA,21,0))</f>
        <v>#N/A</v>
      </c>
      <c r="U79" s="18" t="e" cm="1">
        <f t="array" ref="U79">_xlfn.IFS(J79="A",VLOOKUP(F79,F12数据库!C:AA,8,0),J79="B",VLOOKUP(F79,F12数据库!C:AA,16,0),J79="C",VLOOKUP(F79,F12数据库!C:AA,22,0))</f>
        <v>#N/A</v>
      </c>
      <c r="V79" s="19" t="e" cm="1">
        <f t="array" ref="V79">_xlfn.IFS(J79="A",VLOOKUP(F79,F12数据库!C:AA,11,0),J79="B",VLOOKUP(F79,F12数据库!C:AA,17,0),J79="C",VLOOKUP(F79,F12数据库!C:AA,23,0))*C79*2</f>
        <v>#N/A</v>
      </c>
      <c r="W79" s="18" t="e" cm="1">
        <f t="array" ref="W79">_xlfn.IFS(J79="A",VLOOKUP(F79,F12数据库!C:AA,12,0),J79="B",VLOOKUP(F79,F12数据库!C:AA,18,0),J79="C",VLOOKUP(F79,F12数据库!C:AA,24,0))</f>
        <v>#N/A</v>
      </c>
      <c r="X79" s="18" t="e" cm="1">
        <f t="array" ref="X79">_xlfn.IFS(J79="A",VLOOKUP(F79,F12数据库!C:AA,13,0),J79="B",VLOOKUP(F79,F12数据库!C:AA,19,0),J79="C",VLOOKUP(F79,F12数据库!C:AA,25,0))</f>
        <v>#N/A</v>
      </c>
      <c r="Y79" s="18"/>
    </row>
    <row r="80" spans="1:25" x14ac:dyDescent="0.25">
      <c r="A80" s="22"/>
      <c r="B80" s="3"/>
      <c r="C80" s="3"/>
      <c r="D80" s="3"/>
      <c r="E80" s="18" t="e">
        <f t="shared" si="17"/>
        <v>#VALUE!</v>
      </c>
      <c r="F80" s="18" t="e">
        <f t="shared" si="18"/>
        <v>#VALUE!</v>
      </c>
      <c r="G80" s="18" t="str">
        <f t="shared" si="19"/>
        <v/>
      </c>
      <c r="H80" s="18" t="e">
        <f t="shared" si="20"/>
        <v>#VALUE!</v>
      </c>
      <c r="I80" s="18" t="e">
        <f t="shared" si="21"/>
        <v>#VALUE!</v>
      </c>
      <c r="J80" s="18" t="str">
        <f t="shared" si="22"/>
        <v/>
      </c>
      <c r="K80" s="18" t="str">
        <f t="shared" si="23"/>
        <v/>
      </c>
      <c r="L80" s="18" t="str">
        <f t="shared" si="24"/>
        <v/>
      </c>
      <c r="M80" s="18" t="str">
        <f t="shared" si="25"/>
        <v/>
      </c>
      <c r="N80" s="18" t="e">
        <f>VLOOKUP(F80,F12数据库!C:AA,3,0)</f>
        <v>#VALUE!</v>
      </c>
      <c r="O80" s="18" t="e">
        <f t="shared" si="26"/>
        <v>#VALUE!</v>
      </c>
      <c r="P80" s="19" t="e">
        <f t="shared" si="27"/>
        <v>#VALUE!</v>
      </c>
      <c r="Q80" s="18" t="e">
        <f>VLOOKUP(F80,F11数据库!C:AA,4,0)</f>
        <v>#VALUE!</v>
      </c>
      <c r="R80" s="18" t="e">
        <f>VLOOKUP(G80,F12数据库!AC:AD,2,0)</f>
        <v>#N/A</v>
      </c>
      <c r="S80" s="18"/>
      <c r="T80" s="18" t="e" cm="1">
        <f t="array" ref="T80">_xlfn.IFS(J80="A",VLOOKUP(F80,F12数据库!C:AA,7,0),J80="B",VLOOKUP(F80,F12数据库!C:AA,15,0),J80="C",VLOOKUP(F80,F12数据库!C:AA,21,0))</f>
        <v>#N/A</v>
      </c>
      <c r="U80" s="18" t="e" cm="1">
        <f t="array" ref="U80">_xlfn.IFS(J80="A",VLOOKUP(F80,F12数据库!C:AA,8,0),J80="B",VLOOKUP(F80,F12数据库!C:AA,16,0),J80="C",VLOOKUP(F80,F12数据库!C:AA,22,0))</f>
        <v>#N/A</v>
      </c>
      <c r="V80" s="19" t="e" cm="1">
        <f t="array" ref="V80">_xlfn.IFS(J80="A",VLOOKUP(F80,F12数据库!C:AA,11,0),J80="B",VLOOKUP(F80,F12数据库!C:AA,17,0),J80="C",VLOOKUP(F80,F12数据库!C:AA,23,0))*C80*2</f>
        <v>#N/A</v>
      </c>
      <c r="W80" s="18" t="e" cm="1">
        <f t="array" ref="W80">_xlfn.IFS(J80="A",VLOOKUP(F80,F12数据库!C:AA,12,0),J80="B",VLOOKUP(F80,F12数据库!C:AA,18,0),J80="C",VLOOKUP(F80,F12数据库!C:AA,24,0))</f>
        <v>#N/A</v>
      </c>
      <c r="X80" s="18" t="e" cm="1">
        <f t="array" ref="X80">_xlfn.IFS(J80="A",VLOOKUP(F80,F12数据库!C:AA,13,0),J80="B",VLOOKUP(F80,F12数据库!C:AA,19,0),J80="C",VLOOKUP(F80,F12数据库!C:AA,25,0))</f>
        <v>#N/A</v>
      </c>
      <c r="Y80" s="18"/>
    </row>
    <row r="81" spans="1:25" x14ac:dyDescent="0.25">
      <c r="A81" s="22"/>
      <c r="B81" s="3"/>
      <c r="C81" s="3"/>
      <c r="D81" s="3"/>
      <c r="E81" s="18" t="e">
        <f t="shared" si="17"/>
        <v>#VALUE!</v>
      </c>
      <c r="F81" s="18" t="e">
        <f t="shared" si="18"/>
        <v>#VALUE!</v>
      </c>
      <c r="G81" s="18" t="str">
        <f t="shared" si="19"/>
        <v/>
      </c>
      <c r="H81" s="18" t="e">
        <f t="shared" si="20"/>
        <v>#VALUE!</v>
      </c>
      <c r="I81" s="18" t="e">
        <f t="shared" si="21"/>
        <v>#VALUE!</v>
      </c>
      <c r="J81" s="18" t="str">
        <f t="shared" si="22"/>
        <v/>
      </c>
      <c r="K81" s="18" t="str">
        <f t="shared" si="23"/>
        <v/>
      </c>
      <c r="L81" s="18" t="str">
        <f t="shared" si="24"/>
        <v/>
      </c>
      <c r="M81" s="18" t="str">
        <f t="shared" si="25"/>
        <v/>
      </c>
      <c r="N81" s="18" t="e">
        <f>VLOOKUP(F81,F12数据库!C:AA,3,0)</f>
        <v>#VALUE!</v>
      </c>
      <c r="O81" s="18" t="e">
        <f t="shared" si="26"/>
        <v>#VALUE!</v>
      </c>
      <c r="P81" s="19" t="e">
        <f t="shared" si="27"/>
        <v>#VALUE!</v>
      </c>
      <c r="Q81" s="18" t="e">
        <f>VLOOKUP(F81,F11数据库!C:AA,4,0)</f>
        <v>#VALUE!</v>
      </c>
      <c r="R81" s="18" t="e">
        <f>VLOOKUP(G81,F12数据库!AC:AD,2,0)</f>
        <v>#N/A</v>
      </c>
      <c r="S81" s="18"/>
      <c r="T81" s="18" t="e" cm="1">
        <f t="array" ref="T81">_xlfn.IFS(J81="A",VLOOKUP(F81,F12数据库!C:AA,7,0),J81="B",VLOOKUP(F81,F12数据库!C:AA,15,0),J81="C",VLOOKUP(F81,F12数据库!C:AA,21,0))</f>
        <v>#N/A</v>
      </c>
      <c r="U81" s="18" t="e" cm="1">
        <f t="array" ref="U81">_xlfn.IFS(J81="A",VLOOKUP(F81,F12数据库!C:AA,8,0),J81="B",VLOOKUP(F81,F12数据库!C:AA,16,0),J81="C",VLOOKUP(F81,F12数据库!C:AA,22,0))</f>
        <v>#N/A</v>
      </c>
      <c r="V81" s="19" t="e" cm="1">
        <f t="array" ref="V81">_xlfn.IFS(J81="A",VLOOKUP(F81,F12数据库!C:AA,11,0),J81="B",VLOOKUP(F81,F12数据库!C:AA,17,0),J81="C",VLOOKUP(F81,F12数据库!C:AA,23,0))*C81*2</f>
        <v>#N/A</v>
      </c>
      <c r="W81" s="18" t="e" cm="1">
        <f t="array" ref="W81">_xlfn.IFS(J81="A",VLOOKUP(F81,F12数据库!C:AA,12,0),J81="B",VLOOKUP(F81,F12数据库!C:AA,18,0),J81="C",VLOOKUP(F81,F12数据库!C:AA,24,0))</f>
        <v>#N/A</v>
      </c>
      <c r="X81" s="18" t="e" cm="1">
        <f t="array" ref="X81">_xlfn.IFS(J81="A",VLOOKUP(F81,F12数据库!C:AA,13,0),J81="B",VLOOKUP(F81,F12数据库!C:AA,19,0),J81="C",VLOOKUP(F81,F12数据库!C:AA,25,0))</f>
        <v>#N/A</v>
      </c>
      <c r="Y81" s="18"/>
    </row>
    <row r="82" spans="1:25" x14ac:dyDescent="0.25">
      <c r="A82" s="22"/>
      <c r="B82" s="3"/>
      <c r="C82" s="3"/>
      <c r="D82" s="3"/>
      <c r="E82" s="18" t="e">
        <f t="shared" si="17"/>
        <v>#VALUE!</v>
      </c>
      <c r="F82" s="18" t="e">
        <f t="shared" si="18"/>
        <v>#VALUE!</v>
      </c>
      <c r="G82" s="18" t="str">
        <f t="shared" si="19"/>
        <v/>
      </c>
      <c r="H82" s="18" t="e">
        <f t="shared" si="20"/>
        <v>#VALUE!</v>
      </c>
      <c r="I82" s="18" t="e">
        <f t="shared" si="21"/>
        <v>#VALUE!</v>
      </c>
      <c r="J82" s="18" t="str">
        <f t="shared" si="22"/>
        <v/>
      </c>
      <c r="K82" s="18" t="str">
        <f t="shared" si="23"/>
        <v/>
      </c>
      <c r="L82" s="18" t="str">
        <f t="shared" si="24"/>
        <v/>
      </c>
      <c r="M82" s="18" t="str">
        <f t="shared" si="25"/>
        <v/>
      </c>
      <c r="N82" s="18" t="e">
        <f>VLOOKUP(F82,F12数据库!C:AA,3,0)</f>
        <v>#VALUE!</v>
      </c>
      <c r="O82" s="18" t="e">
        <f t="shared" si="26"/>
        <v>#VALUE!</v>
      </c>
      <c r="P82" s="19" t="e">
        <f t="shared" si="27"/>
        <v>#VALUE!</v>
      </c>
      <c r="Q82" s="18" t="e">
        <f>VLOOKUP(F82,F11数据库!C:AA,4,0)</f>
        <v>#VALUE!</v>
      </c>
      <c r="R82" s="18" t="e">
        <f>VLOOKUP(G82,F12数据库!AC:AD,2,0)</f>
        <v>#N/A</v>
      </c>
      <c r="S82" s="18"/>
      <c r="T82" s="18" t="e" cm="1">
        <f t="array" ref="T82">_xlfn.IFS(J82="A",VLOOKUP(F82,F12数据库!C:AA,7,0),J82="B",VLOOKUP(F82,F12数据库!C:AA,15,0),J82="C",VLOOKUP(F82,F12数据库!C:AA,21,0))</f>
        <v>#N/A</v>
      </c>
      <c r="U82" s="18" t="e" cm="1">
        <f t="array" ref="U82">_xlfn.IFS(J82="A",VLOOKUP(F82,F12数据库!C:AA,8,0),J82="B",VLOOKUP(F82,F12数据库!C:AA,16,0),J82="C",VLOOKUP(F82,F12数据库!C:AA,22,0))</f>
        <v>#N/A</v>
      </c>
      <c r="V82" s="19" t="e" cm="1">
        <f t="array" ref="V82">_xlfn.IFS(J82="A",VLOOKUP(F82,F12数据库!C:AA,11,0),J82="B",VLOOKUP(F82,F12数据库!C:AA,17,0),J82="C",VLOOKUP(F82,F12数据库!C:AA,23,0))*C82*2</f>
        <v>#N/A</v>
      </c>
      <c r="W82" s="18" t="e" cm="1">
        <f t="array" ref="W82">_xlfn.IFS(J82="A",VLOOKUP(F82,F12数据库!C:AA,12,0),J82="B",VLOOKUP(F82,F12数据库!C:AA,18,0),J82="C",VLOOKUP(F82,F12数据库!C:AA,24,0))</f>
        <v>#N/A</v>
      </c>
      <c r="X82" s="18" t="e" cm="1">
        <f t="array" ref="X82">_xlfn.IFS(J82="A",VLOOKUP(F82,F12数据库!C:AA,13,0),J82="B",VLOOKUP(F82,F12数据库!C:AA,19,0),J82="C",VLOOKUP(F82,F12数据库!C:AA,25,0))</f>
        <v>#N/A</v>
      </c>
      <c r="Y82" s="18"/>
    </row>
    <row r="83" spans="1:25" x14ac:dyDescent="0.25">
      <c r="A83" s="22"/>
      <c r="B83" s="3"/>
      <c r="C83" s="3"/>
      <c r="D83" s="3"/>
      <c r="E83" s="18" t="e">
        <f t="shared" si="17"/>
        <v>#VALUE!</v>
      </c>
      <c r="F83" s="18" t="e">
        <f t="shared" si="18"/>
        <v>#VALUE!</v>
      </c>
      <c r="G83" s="18" t="str">
        <f t="shared" si="19"/>
        <v/>
      </c>
      <c r="H83" s="18" t="e">
        <f t="shared" si="20"/>
        <v>#VALUE!</v>
      </c>
      <c r="I83" s="18" t="e">
        <f t="shared" si="21"/>
        <v>#VALUE!</v>
      </c>
      <c r="J83" s="18" t="str">
        <f t="shared" si="22"/>
        <v/>
      </c>
      <c r="K83" s="18" t="str">
        <f t="shared" si="23"/>
        <v/>
      </c>
      <c r="L83" s="18" t="str">
        <f t="shared" si="24"/>
        <v/>
      </c>
      <c r="M83" s="18" t="str">
        <f t="shared" si="25"/>
        <v/>
      </c>
      <c r="N83" s="18" t="e">
        <f>VLOOKUP(F83,F12数据库!C:AA,3,0)</f>
        <v>#VALUE!</v>
      </c>
      <c r="O83" s="18" t="e">
        <f t="shared" si="26"/>
        <v>#VALUE!</v>
      </c>
      <c r="P83" s="19" t="e">
        <f t="shared" si="27"/>
        <v>#VALUE!</v>
      </c>
      <c r="Q83" s="18" t="e">
        <f>VLOOKUP(F83,F11数据库!C:AA,4,0)</f>
        <v>#VALUE!</v>
      </c>
      <c r="R83" s="18" t="e">
        <f>VLOOKUP(G83,F12数据库!AC:AD,2,0)</f>
        <v>#N/A</v>
      </c>
      <c r="S83" s="18"/>
      <c r="T83" s="18" t="e" cm="1">
        <f t="array" ref="T83">_xlfn.IFS(J83="A",VLOOKUP(F83,F12数据库!C:AA,7,0),J83="B",VLOOKUP(F83,F12数据库!C:AA,15,0),J83="C",VLOOKUP(F83,F12数据库!C:AA,21,0))</f>
        <v>#N/A</v>
      </c>
      <c r="U83" s="18" t="e" cm="1">
        <f t="array" ref="U83">_xlfn.IFS(J83="A",VLOOKUP(F83,F12数据库!C:AA,8,0),J83="B",VLOOKUP(F83,F12数据库!C:AA,16,0),J83="C",VLOOKUP(F83,F12数据库!C:AA,22,0))</f>
        <v>#N/A</v>
      </c>
      <c r="V83" s="19" t="e" cm="1">
        <f t="array" ref="V83">_xlfn.IFS(J83="A",VLOOKUP(F83,F12数据库!C:AA,11,0),J83="B",VLOOKUP(F83,F12数据库!C:AA,17,0),J83="C",VLOOKUP(F83,F12数据库!C:AA,23,0))*C83*2</f>
        <v>#N/A</v>
      </c>
      <c r="W83" s="18" t="e" cm="1">
        <f t="array" ref="W83">_xlfn.IFS(J83="A",VLOOKUP(F83,F12数据库!C:AA,12,0),J83="B",VLOOKUP(F83,F12数据库!C:AA,18,0),J83="C",VLOOKUP(F83,F12数据库!C:AA,24,0))</f>
        <v>#N/A</v>
      </c>
      <c r="X83" s="18" t="e" cm="1">
        <f t="array" ref="X83">_xlfn.IFS(J83="A",VLOOKUP(F83,F12数据库!C:AA,13,0),J83="B",VLOOKUP(F83,F12数据库!C:AA,19,0),J83="C",VLOOKUP(F83,F12数据库!C:AA,25,0))</f>
        <v>#N/A</v>
      </c>
      <c r="Y83" s="18"/>
    </row>
    <row r="84" spans="1:25" x14ac:dyDescent="0.25">
      <c r="A84" s="22"/>
      <c r="B84" s="3"/>
      <c r="C84" s="3"/>
      <c r="D84" s="3"/>
      <c r="E84" s="18" t="e">
        <f t="shared" si="17"/>
        <v>#VALUE!</v>
      </c>
      <c r="F84" s="18" t="e">
        <f t="shared" si="18"/>
        <v>#VALUE!</v>
      </c>
      <c r="G84" s="18" t="str">
        <f t="shared" si="19"/>
        <v/>
      </c>
      <c r="H84" s="18" t="e">
        <f t="shared" si="20"/>
        <v>#VALUE!</v>
      </c>
      <c r="I84" s="18" t="e">
        <f t="shared" si="21"/>
        <v>#VALUE!</v>
      </c>
      <c r="J84" s="18" t="str">
        <f t="shared" si="22"/>
        <v/>
      </c>
      <c r="K84" s="18" t="str">
        <f t="shared" si="23"/>
        <v/>
      </c>
      <c r="L84" s="18" t="str">
        <f t="shared" si="24"/>
        <v/>
      </c>
      <c r="M84" s="18" t="str">
        <f t="shared" si="25"/>
        <v/>
      </c>
      <c r="N84" s="18" t="e">
        <f>VLOOKUP(F84,F12数据库!C:AA,3,0)</f>
        <v>#VALUE!</v>
      </c>
      <c r="O84" s="18" t="e">
        <f t="shared" si="26"/>
        <v>#VALUE!</v>
      </c>
      <c r="P84" s="19" t="e">
        <f t="shared" si="27"/>
        <v>#VALUE!</v>
      </c>
      <c r="Q84" s="18" t="e">
        <f>VLOOKUP(F84,F11数据库!C:AA,4,0)</f>
        <v>#VALUE!</v>
      </c>
      <c r="R84" s="18" t="e">
        <f>VLOOKUP(G84,F12数据库!AC:AD,2,0)</f>
        <v>#N/A</v>
      </c>
      <c r="S84" s="18"/>
      <c r="T84" s="18" t="e" cm="1">
        <f t="array" ref="T84">_xlfn.IFS(J84="A",VLOOKUP(F84,F12数据库!C:AA,7,0),J84="B",VLOOKUP(F84,F12数据库!C:AA,15,0),J84="C",VLOOKUP(F84,F12数据库!C:AA,21,0))</f>
        <v>#N/A</v>
      </c>
      <c r="U84" s="18" t="e" cm="1">
        <f t="array" ref="U84">_xlfn.IFS(J84="A",VLOOKUP(F84,F12数据库!C:AA,8,0),J84="B",VLOOKUP(F84,F12数据库!C:AA,16,0),J84="C",VLOOKUP(F84,F12数据库!C:AA,22,0))</f>
        <v>#N/A</v>
      </c>
      <c r="V84" s="19" t="e" cm="1">
        <f t="array" ref="V84">_xlfn.IFS(J84="A",VLOOKUP(F84,F12数据库!C:AA,11,0),J84="B",VLOOKUP(F84,F12数据库!C:AA,17,0),J84="C",VLOOKUP(F84,F12数据库!C:AA,23,0))*C84*2</f>
        <v>#N/A</v>
      </c>
      <c r="W84" s="18" t="e" cm="1">
        <f t="array" ref="W84">_xlfn.IFS(J84="A",VLOOKUP(F84,F12数据库!C:AA,12,0),J84="B",VLOOKUP(F84,F12数据库!C:AA,18,0),J84="C",VLOOKUP(F84,F12数据库!C:AA,24,0))</f>
        <v>#N/A</v>
      </c>
      <c r="X84" s="18" t="e" cm="1">
        <f t="array" ref="X84">_xlfn.IFS(J84="A",VLOOKUP(F84,F12数据库!C:AA,13,0),J84="B",VLOOKUP(F84,F12数据库!C:AA,19,0),J84="C",VLOOKUP(F84,F12数据库!C:AA,25,0))</f>
        <v>#N/A</v>
      </c>
      <c r="Y84" s="18"/>
    </row>
    <row r="85" spans="1:25" x14ac:dyDescent="0.25">
      <c r="A85" s="22"/>
      <c r="B85" s="3"/>
      <c r="C85" s="3"/>
      <c r="D85" s="3"/>
      <c r="E85" s="18" t="e">
        <f t="shared" si="17"/>
        <v>#VALUE!</v>
      </c>
      <c r="F85" s="18" t="e">
        <f t="shared" si="18"/>
        <v>#VALUE!</v>
      </c>
      <c r="G85" s="18" t="str">
        <f t="shared" si="19"/>
        <v/>
      </c>
      <c r="H85" s="18" t="e">
        <f t="shared" si="20"/>
        <v>#VALUE!</v>
      </c>
      <c r="I85" s="18" t="e">
        <f t="shared" si="21"/>
        <v>#VALUE!</v>
      </c>
      <c r="J85" s="18" t="str">
        <f t="shared" si="22"/>
        <v/>
      </c>
      <c r="K85" s="18" t="str">
        <f t="shared" si="23"/>
        <v/>
      </c>
      <c r="L85" s="18" t="str">
        <f t="shared" si="24"/>
        <v/>
      </c>
      <c r="M85" s="18" t="str">
        <f t="shared" si="25"/>
        <v/>
      </c>
      <c r="N85" s="18" t="e">
        <f>VLOOKUP(F85,F12数据库!C:AA,3,0)</f>
        <v>#VALUE!</v>
      </c>
      <c r="O85" s="18" t="e">
        <f t="shared" si="26"/>
        <v>#VALUE!</v>
      </c>
      <c r="P85" s="19" t="e">
        <f t="shared" si="27"/>
        <v>#VALUE!</v>
      </c>
      <c r="Q85" s="18" t="e">
        <f>VLOOKUP(F85,F11数据库!C:AA,4,0)</f>
        <v>#VALUE!</v>
      </c>
      <c r="R85" s="18" t="e">
        <f>VLOOKUP(G85,F12数据库!AC:AD,2,0)</f>
        <v>#N/A</v>
      </c>
      <c r="S85" s="18"/>
      <c r="T85" s="18" t="e" cm="1">
        <f t="array" ref="T85">_xlfn.IFS(J85="A",VLOOKUP(F85,F12数据库!C:AA,7,0),J85="B",VLOOKUP(F85,F12数据库!C:AA,15,0),J85="C",VLOOKUP(F85,F12数据库!C:AA,21,0))</f>
        <v>#N/A</v>
      </c>
      <c r="U85" s="18" t="e" cm="1">
        <f t="array" ref="U85">_xlfn.IFS(J85="A",VLOOKUP(F85,F12数据库!C:AA,8,0),J85="B",VLOOKUP(F85,F12数据库!C:AA,16,0),J85="C",VLOOKUP(F85,F12数据库!C:AA,22,0))</f>
        <v>#N/A</v>
      </c>
      <c r="V85" s="19" t="e" cm="1">
        <f t="array" ref="V85">_xlfn.IFS(J85="A",VLOOKUP(F85,F12数据库!C:AA,11,0),J85="B",VLOOKUP(F85,F12数据库!C:AA,17,0),J85="C",VLOOKUP(F85,F12数据库!C:AA,23,0))*C85*2</f>
        <v>#N/A</v>
      </c>
      <c r="W85" s="18" t="e" cm="1">
        <f t="array" ref="W85">_xlfn.IFS(J85="A",VLOOKUP(F85,F12数据库!C:AA,12,0),J85="B",VLOOKUP(F85,F12数据库!C:AA,18,0),J85="C",VLOOKUP(F85,F12数据库!C:AA,24,0))</f>
        <v>#N/A</v>
      </c>
      <c r="X85" s="18" t="e" cm="1">
        <f t="array" ref="X85">_xlfn.IFS(J85="A",VLOOKUP(F85,F12数据库!C:AA,13,0),J85="B",VLOOKUP(F85,F12数据库!C:AA,19,0),J85="C",VLOOKUP(F85,F12数据库!C:AA,25,0))</f>
        <v>#N/A</v>
      </c>
      <c r="Y85" s="18"/>
    </row>
    <row r="86" spans="1:25" x14ac:dyDescent="0.25">
      <c r="A86" s="22"/>
      <c r="B86" s="3"/>
      <c r="C86" s="3"/>
      <c r="D86" s="3"/>
      <c r="E86" s="18" t="e">
        <f t="shared" si="17"/>
        <v>#VALUE!</v>
      </c>
      <c r="F86" s="18" t="e">
        <f t="shared" si="18"/>
        <v>#VALUE!</v>
      </c>
      <c r="G86" s="18" t="str">
        <f t="shared" si="19"/>
        <v/>
      </c>
      <c r="H86" s="18" t="e">
        <f t="shared" si="20"/>
        <v>#VALUE!</v>
      </c>
      <c r="I86" s="18" t="e">
        <f t="shared" si="21"/>
        <v>#VALUE!</v>
      </c>
      <c r="J86" s="18" t="str">
        <f t="shared" si="22"/>
        <v/>
      </c>
      <c r="K86" s="18" t="str">
        <f t="shared" si="23"/>
        <v/>
      </c>
      <c r="L86" s="18" t="str">
        <f t="shared" si="24"/>
        <v/>
      </c>
      <c r="M86" s="18" t="str">
        <f t="shared" si="25"/>
        <v/>
      </c>
      <c r="N86" s="18" t="e">
        <f>VLOOKUP(F86,F12数据库!C:AA,3,0)</f>
        <v>#VALUE!</v>
      </c>
      <c r="O86" s="18" t="e">
        <f t="shared" si="26"/>
        <v>#VALUE!</v>
      </c>
      <c r="P86" s="19" t="e">
        <f t="shared" si="27"/>
        <v>#VALUE!</v>
      </c>
      <c r="Q86" s="18" t="e">
        <f>VLOOKUP(F86,F11数据库!C:AA,4,0)</f>
        <v>#VALUE!</v>
      </c>
      <c r="R86" s="18" t="e">
        <f>VLOOKUP(G86,F12数据库!AC:AD,2,0)</f>
        <v>#N/A</v>
      </c>
      <c r="S86" s="18"/>
      <c r="T86" s="18" t="e" cm="1">
        <f t="array" ref="T86">_xlfn.IFS(J86="A",VLOOKUP(F86,F12数据库!C:AA,7,0),J86="B",VLOOKUP(F86,F12数据库!C:AA,15,0),J86="C",VLOOKUP(F86,F12数据库!C:AA,21,0))</f>
        <v>#N/A</v>
      </c>
      <c r="U86" s="18" t="e" cm="1">
        <f t="array" ref="U86">_xlfn.IFS(J86="A",VLOOKUP(F86,F12数据库!C:AA,8,0),J86="B",VLOOKUP(F86,F12数据库!C:AA,16,0),J86="C",VLOOKUP(F86,F12数据库!C:AA,22,0))</f>
        <v>#N/A</v>
      </c>
      <c r="V86" s="19" t="e" cm="1">
        <f t="array" ref="V86">_xlfn.IFS(J86="A",VLOOKUP(F86,F12数据库!C:AA,11,0),J86="B",VLOOKUP(F86,F12数据库!C:AA,17,0),J86="C",VLOOKUP(F86,F12数据库!C:AA,23,0))*C86*2</f>
        <v>#N/A</v>
      </c>
      <c r="W86" s="18" t="e" cm="1">
        <f t="array" ref="W86">_xlfn.IFS(J86="A",VLOOKUP(F86,F12数据库!C:AA,12,0),J86="B",VLOOKUP(F86,F12数据库!C:AA,18,0),J86="C",VLOOKUP(F86,F12数据库!C:AA,24,0))</f>
        <v>#N/A</v>
      </c>
      <c r="X86" s="18" t="e" cm="1">
        <f t="array" ref="X86">_xlfn.IFS(J86="A",VLOOKUP(F86,F12数据库!C:AA,13,0),J86="B",VLOOKUP(F86,F12数据库!C:AA,19,0),J86="C",VLOOKUP(F86,F12数据库!C:AA,25,0))</f>
        <v>#N/A</v>
      </c>
      <c r="Y86" s="18"/>
    </row>
    <row r="87" spans="1:25" x14ac:dyDescent="0.25">
      <c r="A87" s="22"/>
      <c r="B87" s="3"/>
      <c r="C87" s="3"/>
      <c r="D87" s="3"/>
      <c r="E87" s="18" t="e">
        <f t="shared" si="17"/>
        <v>#VALUE!</v>
      </c>
      <c r="F87" s="18" t="e">
        <f t="shared" si="18"/>
        <v>#VALUE!</v>
      </c>
      <c r="G87" s="18" t="str">
        <f t="shared" si="19"/>
        <v/>
      </c>
      <c r="H87" s="18" t="e">
        <f t="shared" si="20"/>
        <v>#VALUE!</v>
      </c>
      <c r="I87" s="18" t="e">
        <f t="shared" si="21"/>
        <v>#VALUE!</v>
      </c>
      <c r="J87" s="18" t="str">
        <f t="shared" si="22"/>
        <v/>
      </c>
      <c r="K87" s="18" t="str">
        <f t="shared" si="23"/>
        <v/>
      </c>
      <c r="L87" s="18" t="str">
        <f t="shared" si="24"/>
        <v/>
      </c>
      <c r="M87" s="18" t="str">
        <f t="shared" si="25"/>
        <v/>
      </c>
      <c r="N87" s="18" t="e">
        <f>VLOOKUP(F87,F12数据库!C:AA,3,0)</f>
        <v>#VALUE!</v>
      </c>
      <c r="O87" s="18" t="e">
        <f t="shared" si="26"/>
        <v>#VALUE!</v>
      </c>
      <c r="P87" s="19" t="e">
        <f t="shared" si="27"/>
        <v>#VALUE!</v>
      </c>
      <c r="Q87" s="18" t="e">
        <f>VLOOKUP(F87,F11数据库!C:AA,4,0)</f>
        <v>#VALUE!</v>
      </c>
      <c r="R87" s="18" t="e">
        <f>VLOOKUP(G87,F12数据库!AC:AD,2,0)</f>
        <v>#N/A</v>
      </c>
      <c r="S87" s="18"/>
      <c r="T87" s="18" t="e" cm="1">
        <f t="array" ref="T87">_xlfn.IFS(J87="A",VLOOKUP(F87,F12数据库!C:AA,7,0),J87="B",VLOOKUP(F87,F12数据库!C:AA,15,0),J87="C",VLOOKUP(F87,F12数据库!C:AA,21,0))</f>
        <v>#N/A</v>
      </c>
      <c r="U87" s="18" t="e" cm="1">
        <f t="array" ref="U87">_xlfn.IFS(J87="A",VLOOKUP(F87,F12数据库!C:AA,8,0),J87="B",VLOOKUP(F87,F12数据库!C:AA,16,0),J87="C",VLOOKUP(F87,F12数据库!C:AA,22,0))</f>
        <v>#N/A</v>
      </c>
      <c r="V87" s="19" t="e" cm="1">
        <f t="array" ref="V87">_xlfn.IFS(J87="A",VLOOKUP(F87,F12数据库!C:AA,11,0),J87="B",VLOOKUP(F87,F12数据库!C:AA,17,0),J87="C",VLOOKUP(F87,F12数据库!C:AA,23,0))*C87*2</f>
        <v>#N/A</v>
      </c>
      <c r="W87" s="18" t="e" cm="1">
        <f t="array" ref="W87">_xlfn.IFS(J87="A",VLOOKUP(F87,F12数据库!C:AA,12,0),J87="B",VLOOKUP(F87,F12数据库!C:AA,18,0),J87="C",VLOOKUP(F87,F12数据库!C:AA,24,0))</f>
        <v>#N/A</v>
      </c>
      <c r="X87" s="18" t="e" cm="1">
        <f t="array" ref="X87">_xlfn.IFS(J87="A",VLOOKUP(F87,F12数据库!C:AA,13,0),J87="B",VLOOKUP(F87,F12数据库!C:AA,19,0),J87="C",VLOOKUP(F87,F12数据库!C:AA,25,0))</f>
        <v>#N/A</v>
      </c>
      <c r="Y87" s="18"/>
    </row>
    <row r="88" spans="1:25" x14ac:dyDescent="0.25">
      <c r="A88" s="22"/>
      <c r="B88" s="3"/>
      <c r="C88" s="3"/>
      <c r="D88" s="3"/>
      <c r="E88" s="18" t="e">
        <f t="shared" si="17"/>
        <v>#VALUE!</v>
      </c>
      <c r="F88" s="18" t="e">
        <f t="shared" si="18"/>
        <v>#VALUE!</v>
      </c>
      <c r="G88" s="18" t="str">
        <f t="shared" si="19"/>
        <v/>
      </c>
      <c r="H88" s="18" t="e">
        <f t="shared" si="20"/>
        <v>#VALUE!</v>
      </c>
      <c r="I88" s="18" t="e">
        <f t="shared" si="21"/>
        <v>#VALUE!</v>
      </c>
      <c r="J88" s="18" t="str">
        <f t="shared" si="22"/>
        <v/>
      </c>
      <c r="K88" s="18" t="str">
        <f t="shared" si="23"/>
        <v/>
      </c>
      <c r="L88" s="18" t="str">
        <f t="shared" si="24"/>
        <v/>
      </c>
      <c r="M88" s="18" t="str">
        <f t="shared" si="25"/>
        <v/>
      </c>
      <c r="N88" s="18" t="e">
        <f>VLOOKUP(F88,F12数据库!C:AA,3,0)</f>
        <v>#VALUE!</v>
      </c>
      <c r="O88" s="18" t="e">
        <f t="shared" si="26"/>
        <v>#VALUE!</v>
      </c>
      <c r="P88" s="19" t="e">
        <f t="shared" si="27"/>
        <v>#VALUE!</v>
      </c>
      <c r="Q88" s="18" t="e">
        <f>VLOOKUP(F88,F11数据库!C:AA,4,0)</f>
        <v>#VALUE!</v>
      </c>
      <c r="R88" s="18" t="e">
        <f>VLOOKUP(G88,F12数据库!AC:AD,2,0)</f>
        <v>#N/A</v>
      </c>
      <c r="S88" s="18"/>
      <c r="T88" s="18" t="e" cm="1">
        <f t="array" ref="T88">_xlfn.IFS(J88="A",VLOOKUP(F88,F12数据库!C:AA,7,0),J88="B",VLOOKUP(F88,F12数据库!C:AA,15,0),J88="C",VLOOKUP(F88,F12数据库!C:AA,21,0))</f>
        <v>#N/A</v>
      </c>
      <c r="U88" s="18" t="e" cm="1">
        <f t="array" ref="U88">_xlfn.IFS(J88="A",VLOOKUP(F88,F12数据库!C:AA,8,0),J88="B",VLOOKUP(F88,F12数据库!C:AA,16,0),J88="C",VLOOKUP(F88,F12数据库!C:AA,22,0))</f>
        <v>#N/A</v>
      </c>
      <c r="V88" s="19" t="e" cm="1">
        <f t="array" ref="V88">_xlfn.IFS(J88="A",VLOOKUP(F88,F12数据库!C:AA,11,0),J88="B",VLOOKUP(F88,F12数据库!C:AA,17,0),J88="C",VLOOKUP(F88,F12数据库!C:AA,23,0))*C88*2</f>
        <v>#N/A</v>
      </c>
      <c r="W88" s="18" t="e" cm="1">
        <f t="array" ref="W88">_xlfn.IFS(J88="A",VLOOKUP(F88,F12数据库!C:AA,12,0),J88="B",VLOOKUP(F88,F12数据库!C:AA,18,0),J88="C",VLOOKUP(F88,F12数据库!C:AA,24,0))</f>
        <v>#N/A</v>
      </c>
      <c r="X88" s="18" t="e" cm="1">
        <f t="array" ref="X88">_xlfn.IFS(J88="A",VLOOKUP(F88,F12数据库!C:AA,13,0),J88="B",VLOOKUP(F88,F12数据库!C:AA,19,0),J88="C",VLOOKUP(F88,F12数据库!C:AA,25,0))</f>
        <v>#N/A</v>
      </c>
      <c r="Y88" s="18"/>
    </row>
    <row r="89" spans="1:25" x14ac:dyDescent="0.25">
      <c r="A89" s="22"/>
      <c r="B89" s="3"/>
      <c r="C89" s="3"/>
      <c r="D89" s="3"/>
      <c r="E89" s="18" t="e">
        <f t="shared" si="17"/>
        <v>#VALUE!</v>
      </c>
      <c r="F89" s="18" t="e">
        <f t="shared" si="18"/>
        <v>#VALUE!</v>
      </c>
      <c r="G89" s="18" t="str">
        <f t="shared" si="19"/>
        <v/>
      </c>
      <c r="H89" s="18" t="e">
        <f t="shared" si="20"/>
        <v>#VALUE!</v>
      </c>
      <c r="I89" s="18" t="e">
        <f t="shared" si="21"/>
        <v>#VALUE!</v>
      </c>
      <c r="J89" s="18" t="str">
        <f t="shared" si="22"/>
        <v/>
      </c>
      <c r="K89" s="18" t="str">
        <f t="shared" si="23"/>
        <v/>
      </c>
      <c r="L89" s="18" t="str">
        <f t="shared" si="24"/>
        <v/>
      </c>
      <c r="M89" s="18" t="str">
        <f t="shared" si="25"/>
        <v/>
      </c>
      <c r="N89" s="18" t="e">
        <f>VLOOKUP(F89,F12数据库!C:AA,3,0)</f>
        <v>#VALUE!</v>
      </c>
      <c r="O89" s="18" t="e">
        <f t="shared" si="26"/>
        <v>#VALUE!</v>
      </c>
      <c r="P89" s="19" t="e">
        <f t="shared" si="27"/>
        <v>#VALUE!</v>
      </c>
      <c r="Q89" s="18" t="e">
        <f>VLOOKUP(F89,F11数据库!C:AA,4,0)</f>
        <v>#VALUE!</v>
      </c>
      <c r="R89" s="18" t="e">
        <f>VLOOKUP(G89,F12数据库!AC:AD,2,0)</f>
        <v>#N/A</v>
      </c>
      <c r="S89" s="18"/>
      <c r="T89" s="18" t="e" cm="1">
        <f t="array" ref="T89">_xlfn.IFS(J89="A",VLOOKUP(F89,F12数据库!C:AA,7,0),J89="B",VLOOKUP(F89,F12数据库!C:AA,15,0),J89="C",VLOOKUP(F89,F12数据库!C:AA,21,0))</f>
        <v>#N/A</v>
      </c>
      <c r="U89" s="18" t="e" cm="1">
        <f t="array" ref="U89">_xlfn.IFS(J89="A",VLOOKUP(F89,F12数据库!C:AA,8,0),J89="B",VLOOKUP(F89,F12数据库!C:AA,16,0),J89="C",VLOOKUP(F89,F12数据库!C:AA,22,0))</f>
        <v>#N/A</v>
      </c>
      <c r="V89" s="19" t="e" cm="1">
        <f t="array" ref="V89">_xlfn.IFS(J89="A",VLOOKUP(F89,F12数据库!C:AA,11,0),J89="B",VLOOKUP(F89,F12数据库!C:AA,17,0),J89="C",VLOOKUP(F89,F12数据库!C:AA,23,0))*C89*2</f>
        <v>#N/A</v>
      </c>
      <c r="W89" s="18" t="e" cm="1">
        <f t="array" ref="W89">_xlfn.IFS(J89="A",VLOOKUP(F89,F12数据库!C:AA,12,0),J89="B",VLOOKUP(F89,F12数据库!C:AA,18,0),J89="C",VLOOKUP(F89,F12数据库!C:AA,24,0))</f>
        <v>#N/A</v>
      </c>
      <c r="X89" s="18" t="e" cm="1">
        <f t="array" ref="X89">_xlfn.IFS(J89="A",VLOOKUP(F89,F12数据库!C:AA,13,0),J89="B",VLOOKUP(F89,F12数据库!C:AA,19,0),J89="C",VLOOKUP(F89,F12数据库!C:AA,25,0))</f>
        <v>#N/A</v>
      </c>
      <c r="Y89" s="18"/>
    </row>
    <row r="90" spans="1:25" x14ac:dyDescent="0.25">
      <c r="A90" s="22"/>
      <c r="B90" s="3"/>
      <c r="C90" s="3"/>
      <c r="D90" s="3"/>
      <c r="E90" s="18" t="e">
        <f t="shared" si="17"/>
        <v>#VALUE!</v>
      </c>
      <c r="F90" s="18" t="e">
        <f t="shared" si="18"/>
        <v>#VALUE!</v>
      </c>
      <c r="G90" s="18" t="str">
        <f t="shared" si="19"/>
        <v/>
      </c>
      <c r="H90" s="18" t="e">
        <f t="shared" si="20"/>
        <v>#VALUE!</v>
      </c>
      <c r="I90" s="18" t="e">
        <f t="shared" si="21"/>
        <v>#VALUE!</v>
      </c>
      <c r="J90" s="18" t="str">
        <f t="shared" si="22"/>
        <v/>
      </c>
      <c r="K90" s="18" t="str">
        <f t="shared" si="23"/>
        <v/>
      </c>
      <c r="L90" s="18" t="str">
        <f t="shared" si="24"/>
        <v/>
      </c>
      <c r="M90" s="18" t="str">
        <f t="shared" si="25"/>
        <v/>
      </c>
      <c r="N90" s="18" t="e">
        <f>VLOOKUP(F90,F12数据库!C:AA,3,0)</f>
        <v>#VALUE!</v>
      </c>
      <c r="O90" s="18" t="e">
        <f t="shared" si="26"/>
        <v>#VALUE!</v>
      </c>
      <c r="P90" s="19" t="e">
        <f t="shared" si="27"/>
        <v>#VALUE!</v>
      </c>
      <c r="Q90" s="18" t="e">
        <f>VLOOKUP(F90,F11数据库!C:AA,4,0)</f>
        <v>#VALUE!</v>
      </c>
      <c r="R90" s="18" t="e">
        <f>VLOOKUP(G90,F12数据库!AC:AD,2,0)</f>
        <v>#N/A</v>
      </c>
      <c r="S90" s="18"/>
      <c r="T90" s="18" t="e" cm="1">
        <f t="array" ref="T90">_xlfn.IFS(J90="A",VLOOKUP(F90,F12数据库!C:AA,7,0),J90="B",VLOOKUP(F90,F12数据库!C:AA,15,0),J90="C",VLOOKUP(F90,F12数据库!C:AA,21,0))</f>
        <v>#N/A</v>
      </c>
      <c r="U90" s="18" t="e" cm="1">
        <f t="array" ref="U90">_xlfn.IFS(J90="A",VLOOKUP(F90,F12数据库!C:AA,8,0),J90="B",VLOOKUP(F90,F12数据库!C:AA,16,0),J90="C",VLOOKUP(F90,F12数据库!C:AA,22,0))</f>
        <v>#N/A</v>
      </c>
      <c r="V90" s="19" t="e" cm="1">
        <f t="array" ref="V90">_xlfn.IFS(J90="A",VLOOKUP(F90,F12数据库!C:AA,11,0),J90="B",VLOOKUP(F90,F12数据库!C:AA,17,0),J90="C",VLOOKUP(F90,F12数据库!C:AA,23,0))*C90*2</f>
        <v>#N/A</v>
      </c>
      <c r="W90" s="18" t="e" cm="1">
        <f t="array" ref="W90">_xlfn.IFS(J90="A",VLOOKUP(F90,F12数据库!C:AA,12,0),J90="B",VLOOKUP(F90,F12数据库!C:AA,18,0),J90="C",VLOOKUP(F90,F12数据库!C:AA,24,0))</f>
        <v>#N/A</v>
      </c>
      <c r="X90" s="18" t="e" cm="1">
        <f t="array" ref="X90">_xlfn.IFS(J90="A",VLOOKUP(F90,F12数据库!C:AA,13,0),J90="B",VLOOKUP(F90,F12数据库!C:AA,19,0),J90="C",VLOOKUP(F90,F12数据库!C:AA,25,0))</f>
        <v>#N/A</v>
      </c>
      <c r="Y90" s="18"/>
    </row>
    <row r="91" spans="1:25" x14ac:dyDescent="0.25">
      <c r="A91" s="22"/>
      <c r="B91" s="3"/>
      <c r="C91" s="3"/>
      <c r="D91" s="3"/>
      <c r="E91" s="18" t="e">
        <f t="shared" si="17"/>
        <v>#VALUE!</v>
      </c>
      <c r="F91" s="18" t="e">
        <f t="shared" si="18"/>
        <v>#VALUE!</v>
      </c>
      <c r="G91" s="18" t="str">
        <f t="shared" si="19"/>
        <v/>
      </c>
      <c r="H91" s="18" t="e">
        <f t="shared" si="20"/>
        <v>#VALUE!</v>
      </c>
      <c r="I91" s="18" t="e">
        <f t="shared" si="21"/>
        <v>#VALUE!</v>
      </c>
      <c r="J91" s="18" t="str">
        <f t="shared" si="22"/>
        <v/>
      </c>
      <c r="K91" s="18" t="str">
        <f t="shared" si="23"/>
        <v/>
      </c>
      <c r="L91" s="18" t="str">
        <f t="shared" si="24"/>
        <v/>
      </c>
      <c r="M91" s="18" t="str">
        <f t="shared" si="25"/>
        <v/>
      </c>
      <c r="N91" s="18" t="e">
        <f>VLOOKUP(F91,F12数据库!C:AA,3,0)</f>
        <v>#VALUE!</v>
      </c>
      <c r="O91" s="18" t="e">
        <f t="shared" si="26"/>
        <v>#VALUE!</v>
      </c>
      <c r="P91" s="19" t="e">
        <f t="shared" si="27"/>
        <v>#VALUE!</v>
      </c>
      <c r="Q91" s="18" t="e">
        <f>VLOOKUP(F91,F11数据库!C:AA,4,0)</f>
        <v>#VALUE!</v>
      </c>
      <c r="R91" s="18" t="e">
        <f>VLOOKUP(G91,F12数据库!AC:AD,2,0)</f>
        <v>#N/A</v>
      </c>
      <c r="S91" s="18"/>
      <c r="T91" s="18" t="e" cm="1">
        <f t="array" ref="T91">_xlfn.IFS(J91="A",VLOOKUP(F91,F12数据库!C:AA,7,0),J91="B",VLOOKUP(F91,F12数据库!C:AA,15,0),J91="C",VLOOKUP(F91,F12数据库!C:AA,21,0))</f>
        <v>#N/A</v>
      </c>
      <c r="U91" s="18" t="e" cm="1">
        <f t="array" ref="U91">_xlfn.IFS(J91="A",VLOOKUP(F91,F12数据库!C:AA,8,0),J91="B",VLOOKUP(F91,F12数据库!C:AA,16,0),J91="C",VLOOKUP(F91,F12数据库!C:AA,22,0))</f>
        <v>#N/A</v>
      </c>
      <c r="V91" s="19" t="e" cm="1">
        <f t="array" ref="V91">_xlfn.IFS(J91="A",VLOOKUP(F91,F12数据库!C:AA,11,0),J91="B",VLOOKUP(F91,F12数据库!C:AA,17,0),J91="C",VLOOKUP(F91,F12数据库!C:AA,23,0))*C91*2</f>
        <v>#N/A</v>
      </c>
      <c r="W91" s="18" t="e" cm="1">
        <f t="array" ref="W91">_xlfn.IFS(J91="A",VLOOKUP(F91,F12数据库!C:AA,12,0),J91="B",VLOOKUP(F91,F12数据库!C:AA,18,0),J91="C",VLOOKUP(F91,F12数据库!C:AA,24,0))</f>
        <v>#N/A</v>
      </c>
      <c r="X91" s="18" t="e" cm="1">
        <f t="array" ref="X91">_xlfn.IFS(J91="A",VLOOKUP(F91,F12数据库!C:AA,13,0),J91="B",VLOOKUP(F91,F12数据库!C:AA,19,0),J91="C",VLOOKUP(F91,F12数据库!C:AA,25,0))</f>
        <v>#N/A</v>
      </c>
      <c r="Y91" s="18"/>
    </row>
    <row r="92" spans="1:25" x14ac:dyDescent="0.25">
      <c r="A92" s="22"/>
      <c r="B92" s="3"/>
      <c r="C92" s="3"/>
      <c r="D92" s="3"/>
      <c r="E92" s="18" t="e">
        <f t="shared" si="17"/>
        <v>#VALUE!</v>
      </c>
      <c r="F92" s="18" t="e">
        <f t="shared" si="18"/>
        <v>#VALUE!</v>
      </c>
      <c r="G92" s="18" t="str">
        <f t="shared" si="19"/>
        <v/>
      </c>
      <c r="H92" s="18" t="e">
        <f t="shared" si="20"/>
        <v>#VALUE!</v>
      </c>
      <c r="I92" s="18" t="e">
        <f t="shared" si="21"/>
        <v>#VALUE!</v>
      </c>
      <c r="J92" s="18" t="str">
        <f t="shared" si="22"/>
        <v/>
      </c>
      <c r="K92" s="18" t="str">
        <f t="shared" si="23"/>
        <v/>
      </c>
      <c r="L92" s="18" t="str">
        <f t="shared" si="24"/>
        <v/>
      </c>
      <c r="M92" s="18" t="str">
        <f t="shared" si="25"/>
        <v/>
      </c>
      <c r="N92" s="18" t="e">
        <f>VLOOKUP(F92,F12数据库!C:AA,3,0)</f>
        <v>#VALUE!</v>
      </c>
      <c r="O92" s="18" t="e">
        <f t="shared" si="26"/>
        <v>#VALUE!</v>
      </c>
      <c r="P92" s="19" t="e">
        <f t="shared" si="27"/>
        <v>#VALUE!</v>
      </c>
      <c r="Q92" s="18" t="e">
        <f>VLOOKUP(F92,F11数据库!C:AA,4,0)</f>
        <v>#VALUE!</v>
      </c>
      <c r="R92" s="18" t="e">
        <f>VLOOKUP(G92,F12数据库!AC:AD,2,0)</f>
        <v>#N/A</v>
      </c>
      <c r="S92" s="18"/>
      <c r="T92" s="18" t="e" cm="1">
        <f t="array" ref="T92">_xlfn.IFS(J92="A",VLOOKUP(F92,F12数据库!C:AA,7,0),J92="B",VLOOKUP(F92,F12数据库!C:AA,15,0),J92="C",VLOOKUP(F92,F12数据库!C:AA,21,0))</f>
        <v>#N/A</v>
      </c>
      <c r="U92" s="18" t="e" cm="1">
        <f t="array" ref="U92">_xlfn.IFS(J92="A",VLOOKUP(F92,F12数据库!C:AA,8,0),J92="B",VLOOKUP(F92,F12数据库!C:AA,16,0),J92="C",VLOOKUP(F92,F12数据库!C:AA,22,0))</f>
        <v>#N/A</v>
      </c>
      <c r="V92" s="19" t="e" cm="1">
        <f t="array" ref="V92">_xlfn.IFS(J92="A",VLOOKUP(F92,F12数据库!C:AA,11,0),J92="B",VLOOKUP(F92,F12数据库!C:AA,17,0),J92="C",VLOOKUP(F92,F12数据库!C:AA,23,0))*C92*2</f>
        <v>#N/A</v>
      </c>
      <c r="W92" s="18" t="e" cm="1">
        <f t="array" ref="W92">_xlfn.IFS(J92="A",VLOOKUP(F92,F12数据库!C:AA,12,0),J92="B",VLOOKUP(F92,F12数据库!C:AA,18,0),J92="C",VLOOKUP(F92,F12数据库!C:AA,24,0))</f>
        <v>#N/A</v>
      </c>
      <c r="X92" s="18" t="e" cm="1">
        <f t="array" ref="X92">_xlfn.IFS(J92="A",VLOOKUP(F92,F12数据库!C:AA,13,0),J92="B",VLOOKUP(F92,F12数据库!C:AA,19,0),J92="C",VLOOKUP(F92,F12数据库!C:AA,25,0))</f>
        <v>#N/A</v>
      </c>
      <c r="Y92" s="18"/>
    </row>
    <row r="93" spans="1:25" x14ac:dyDescent="0.25">
      <c r="A93" s="22"/>
      <c r="B93" s="3"/>
      <c r="C93" s="3"/>
      <c r="D93" s="3"/>
      <c r="E93" s="18" t="e">
        <f t="shared" si="17"/>
        <v>#VALUE!</v>
      </c>
      <c r="F93" s="18" t="e">
        <f t="shared" si="18"/>
        <v>#VALUE!</v>
      </c>
      <c r="G93" s="18" t="str">
        <f t="shared" si="19"/>
        <v/>
      </c>
      <c r="H93" s="18" t="e">
        <f t="shared" si="20"/>
        <v>#VALUE!</v>
      </c>
      <c r="I93" s="18" t="e">
        <f t="shared" si="21"/>
        <v>#VALUE!</v>
      </c>
      <c r="J93" s="18" t="str">
        <f t="shared" si="22"/>
        <v/>
      </c>
      <c r="K93" s="18" t="str">
        <f t="shared" si="23"/>
        <v/>
      </c>
      <c r="L93" s="18" t="str">
        <f t="shared" si="24"/>
        <v/>
      </c>
      <c r="M93" s="18" t="str">
        <f t="shared" si="25"/>
        <v/>
      </c>
      <c r="N93" s="18" t="e">
        <f>VLOOKUP(F93,F12数据库!C:AA,3,0)</f>
        <v>#VALUE!</v>
      </c>
      <c r="O93" s="18" t="e">
        <f t="shared" si="26"/>
        <v>#VALUE!</v>
      </c>
      <c r="P93" s="19" t="e">
        <f t="shared" si="27"/>
        <v>#VALUE!</v>
      </c>
      <c r="Q93" s="18" t="e">
        <f>VLOOKUP(F93,F11数据库!C:AA,4,0)</f>
        <v>#VALUE!</v>
      </c>
      <c r="R93" s="18" t="e">
        <f>VLOOKUP(G93,F12数据库!AC:AD,2,0)</f>
        <v>#N/A</v>
      </c>
      <c r="S93" s="18"/>
      <c r="T93" s="18" t="e" cm="1">
        <f t="array" ref="T93">_xlfn.IFS(J93="A",VLOOKUP(F93,F12数据库!C:AA,7,0),J93="B",VLOOKUP(F93,F12数据库!C:AA,15,0),J93="C",VLOOKUP(F93,F12数据库!C:AA,21,0))</f>
        <v>#N/A</v>
      </c>
      <c r="U93" s="18" t="e" cm="1">
        <f t="array" ref="U93">_xlfn.IFS(J93="A",VLOOKUP(F93,F12数据库!C:AA,8,0),J93="B",VLOOKUP(F93,F12数据库!C:AA,16,0),J93="C",VLOOKUP(F93,F12数据库!C:AA,22,0))</f>
        <v>#N/A</v>
      </c>
      <c r="V93" s="19" t="e" cm="1">
        <f t="array" ref="V93">_xlfn.IFS(J93="A",VLOOKUP(F93,F12数据库!C:AA,11,0),J93="B",VLOOKUP(F93,F12数据库!C:AA,17,0),J93="C",VLOOKUP(F93,F12数据库!C:AA,23,0))*C93*2</f>
        <v>#N/A</v>
      </c>
      <c r="W93" s="18" t="e" cm="1">
        <f t="array" ref="W93">_xlfn.IFS(J93="A",VLOOKUP(F93,F12数据库!C:AA,12,0),J93="B",VLOOKUP(F93,F12数据库!C:AA,18,0),J93="C",VLOOKUP(F93,F12数据库!C:AA,24,0))</f>
        <v>#N/A</v>
      </c>
      <c r="X93" s="18" t="e" cm="1">
        <f t="array" ref="X93">_xlfn.IFS(J93="A",VLOOKUP(F93,F12数据库!C:AA,13,0),J93="B",VLOOKUP(F93,F12数据库!C:AA,19,0),J93="C",VLOOKUP(F93,F12数据库!C:AA,25,0))</f>
        <v>#N/A</v>
      </c>
      <c r="Y93" s="18"/>
    </row>
    <row r="94" spans="1:25" x14ac:dyDescent="0.25">
      <c r="A94" s="22"/>
      <c r="B94" s="3"/>
      <c r="C94" s="3"/>
      <c r="D94" s="3"/>
      <c r="E94" s="18" t="e">
        <f t="shared" si="17"/>
        <v>#VALUE!</v>
      </c>
      <c r="F94" s="18" t="e">
        <f t="shared" si="18"/>
        <v>#VALUE!</v>
      </c>
      <c r="G94" s="18" t="str">
        <f t="shared" si="19"/>
        <v/>
      </c>
      <c r="H94" s="18" t="e">
        <f t="shared" si="20"/>
        <v>#VALUE!</v>
      </c>
      <c r="I94" s="18" t="e">
        <f t="shared" si="21"/>
        <v>#VALUE!</v>
      </c>
      <c r="J94" s="18" t="str">
        <f t="shared" si="22"/>
        <v/>
      </c>
      <c r="K94" s="18" t="str">
        <f t="shared" si="23"/>
        <v/>
      </c>
      <c r="L94" s="18" t="str">
        <f t="shared" si="24"/>
        <v/>
      </c>
      <c r="M94" s="18" t="str">
        <f t="shared" si="25"/>
        <v/>
      </c>
      <c r="N94" s="18" t="e">
        <f>VLOOKUP(F94,F12数据库!C:AA,3,0)</f>
        <v>#VALUE!</v>
      </c>
      <c r="O94" s="18" t="e">
        <f t="shared" si="26"/>
        <v>#VALUE!</v>
      </c>
      <c r="P94" s="19" t="e">
        <f t="shared" si="27"/>
        <v>#VALUE!</v>
      </c>
      <c r="Q94" s="18" t="e">
        <f>VLOOKUP(F94,F11数据库!C:AA,4,0)</f>
        <v>#VALUE!</v>
      </c>
      <c r="R94" s="18" t="e">
        <f>VLOOKUP(G94,F12数据库!AC:AD,2,0)</f>
        <v>#N/A</v>
      </c>
      <c r="S94" s="18"/>
      <c r="T94" s="18" t="e" cm="1">
        <f t="array" ref="T94">_xlfn.IFS(J94="A",VLOOKUP(F94,F12数据库!C:AA,7,0),J94="B",VLOOKUP(F94,F12数据库!C:AA,15,0),J94="C",VLOOKUP(F94,F12数据库!C:AA,21,0))</f>
        <v>#N/A</v>
      </c>
      <c r="U94" s="18" t="e" cm="1">
        <f t="array" ref="U94">_xlfn.IFS(J94="A",VLOOKUP(F94,F12数据库!C:AA,8,0),J94="B",VLOOKUP(F94,F12数据库!C:AA,16,0),J94="C",VLOOKUP(F94,F12数据库!C:AA,22,0))</f>
        <v>#N/A</v>
      </c>
      <c r="V94" s="19" t="e" cm="1">
        <f t="array" ref="V94">_xlfn.IFS(J94="A",VLOOKUP(F94,F12数据库!C:AA,11,0),J94="B",VLOOKUP(F94,F12数据库!C:AA,17,0),J94="C",VLOOKUP(F94,F12数据库!C:AA,23,0))*C94*2</f>
        <v>#N/A</v>
      </c>
      <c r="W94" s="18" t="e" cm="1">
        <f t="array" ref="W94">_xlfn.IFS(J94="A",VLOOKUP(F94,F12数据库!C:AA,12,0),J94="B",VLOOKUP(F94,F12数据库!C:AA,18,0),J94="C",VLOOKUP(F94,F12数据库!C:AA,24,0))</f>
        <v>#N/A</v>
      </c>
      <c r="X94" s="18" t="e" cm="1">
        <f t="array" ref="X94">_xlfn.IFS(J94="A",VLOOKUP(F94,F12数据库!C:AA,13,0),J94="B",VLOOKUP(F94,F12数据库!C:AA,19,0),J94="C",VLOOKUP(F94,F12数据库!C:AA,25,0))</f>
        <v>#N/A</v>
      </c>
      <c r="Y94" s="18"/>
    </row>
    <row r="95" spans="1:25" x14ac:dyDescent="0.25">
      <c r="A95" s="22"/>
      <c r="B95" s="3"/>
      <c r="C95" s="3"/>
      <c r="D95" s="3"/>
      <c r="E95" s="18" t="e">
        <f t="shared" si="17"/>
        <v>#VALUE!</v>
      </c>
      <c r="F95" s="18" t="e">
        <f t="shared" si="18"/>
        <v>#VALUE!</v>
      </c>
      <c r="G95" s="18" t="str">
        <f t="shared" si="19"/>
        <v/>
      </c>
      <c r="H95" s="18" t="e">
        <f t="shared" si="20"/>
        <v>#VALUE!</v>
      </c>
      <c r="I95" s="18" t="e">
        <f t="shared" si="21"/>
        <v>#VALUE!</v>
      </c>
      <c r="J95" s="18" t="str">
        <f t="shared" si="22"/>
        <v/>
      </c>
      <c r="K95" s="18" t="str">
        <f t="shared" si="23"/>
        <v/>
      </c>
      <c r="L95" s="18" t="str">
        <f t="shared" si="24"/>
        <v/>
      </c>
      <c r="M95" s="18" t="str">
        <f t="shared" si="25"/>
        <v/>
      </c>
      <c r="N95" s="18" t="e">
        <f>VLOOKUP(F95,F12数据库!C:AA,3,0)</f>
        <v>#VALUE!</v>
      </c>
      <c r="O95" s="18" t="e">
        <f t="shared" si="26"/>
        <v>#VALUE!</v>
      </c>
      <c r="P95" s="19" t="e">
        <f t="shared" si="27"/>
        <v>#VALUE!</v>
      </c>
      <c r="Q95" s="18" t="e">
        <f>VLOOKUP(F95,F11数据库!C:AA,4,0)</f>
        <v>#VALUE!</v>
      </c>
      <c r="R95" s="18" t="e">
        <f>VLOOKUP(G95,F12数据库!AC:AD,2,0)</f>
        <v>#N/A</v>
      </c>
      <c r="S95" s="18"/>
      <c r="T95" s="18" t="e" cm="1">
        <f t="array" ref="T95">_xlfn.IFS(J95="A",VLOOKUP(F95,F12数据库!C:AA,7,0),J95="B",VLOOKUP(F95,F12数据库!C:AA,15,0),J95="C",VLOOKUP(F95,F12数据库!C:AA,21,0))</f>
        <v>#N/A</v>
      </c>
      <c r="U95" s="18" t="e" cm="1">
        <f t="array" ref="U95">_xlfn.IFS(J95="A",VLOOKUP(F95,F12数据库!C:AA,8,0),J95="B",VLOOKUP(F95,F12数据库!C:AA,16,0),J95="C",VLOOKUP(F95,F12数据库!C:AA,22,0))</f>
        <v>#N/A</v>
      </c>
      <c r="V95" s="19" t="e" cm="1">
        <f t="array" ref="V95">_xlfn.IFS(J95="A",VLOOKUP(F95,F12数据库!C:AA,11,0),J95="B",VLOOKUP(F95,F12数据库!C:AA,17,0),J95="C",VLOOKUP(F95,F12数据库!C:AA,23,0))*C95*2</f>
        <v>#N/A</v>
      </c>
      <c r="W95" s="18" t="e" cm="1">
        <f t="array" ref="W95">_xlfn.IFS(J95="A",VLOOKUP(F95,F12数据库!C:AA,12,0),J95="B",VLOOKUP(F95,F12数据库!C:AA,18,0),J95="C",VLOOKUP(F95,F12数据库!C:AA,24,0))</f>
        <v>#N/A</v>
      </c>
      <c r="X95" s="18" t="e" cm="1">
        <f t="array" ref="X95">_xlfn.IFS(J95="A",VLOOKUP(F95,F12数据库!C:AA,13,0),J95="B",VLOOKUP(F95,F12数据库!C:AA,19,0),J95="C",VLOOKUP(F95,F12数据库!C:AA,25,0))</f>
        <v>#N/A</v>
      </c>
      <c r="Y95" s="18"/>
    </row>
    <row r="96" spans="1:25" x14ac:dyDescent="0.25">
      <c r="A96" s="22"/>
      <c r="B96" s="3"/>
      <c r="C96" s="3"/>
      <c r="D96" s="3"/>
      <c r="E96" s="18" t="e">
        <f t="shared" si="17"/>
        <v>#VALUE!</v>
      </c>
      <c r="F96" s="18" t="e">
        <f t="shared" si="18"/>
        <v>#VALUE!</v>
      </c>
      <c r="G96" s="18" t="str">
        <f t="shared" si="19"/>
        <v/>
      </c>
      <c r="H96" s="18" t="e">
        <f t="shared" si="20"/>
        <v>#VALUE!</v>
      </c>
      <c r="I96" s="18" t="e">
        <f t="shared" si="21"/>
        <v>#VALUE!</v>
      </c>
      <c r="J96" s="18" t="str">
        <f t="shared" si="22"/>
        <v/>
      </c>
      <c r="K96" s="18" t="str">
        <f t="shared" si="23"/>
        <v/>
      </c>
      <c r="L96" s="18" t="str">
        <f t="shared" si="24"/>
        <v/>
      </c>
      <c r="M96" s="18" t="str">
        <f t="shared" si="25"/>
        <v/>
      </c>
      <c r="N96" s="18" t="e">
        <f>VLOOKUP(F96,F12数据库!C:AA,3,0)</f>
        <v>#VALUE!</v>
      </c>
      <c r="O96" s="18" t="e">
        <f t="shared" si="26"/>
        <v>#VALUE!</v>
      </c>
      <c r="P96" s="19" t="e">
        <f t="shared" si="27"/>
        <v>#VALUE!</v>
      </c>
      <c r="Q96" s="18" t="e">
        <f>VLOOKUP(F96,F11数据库!C:AA,4,0)</f>
        <v>#VALUE!</v>
      </c>
      <c r="R96" s="18" t="e">
        <f>VLOOKUP(G96,F12数据库!AC:AD,2,0)</f>
        <v>#N/A</v>
      </c>
      <c r="S96" s="18"/>
      <c r="T96" s="18" t="e" cm="1">
        <f t="array" ref="T96">_xlfn.IFS(J96="A",VLOOKUP(F96,F12数据库!C:AA,7,0),J96="B",VLOOKUP(F96,F12数据库!C:AA,15,0),J96="C",VLOOKUP(F96,F12数据库!C:AA,21,0))</f>
        <v>#N/A</v>
      </c>
      <c r="U96" s="18" t="e" cm="1">
        <f t="array" ref="U96">_xlfn.IFS(J96="A",VLOOKUP(F96,F12数据库!C:AA,8,0),J96="B",VLOOKUP(F96,F12数据库!C:AA,16,0),J96="C",VLOOKUP(F96,F12数据库!C:AA,22,0))</f>
        <v>#N/A</v>
      </c>
      <c r="V96" s="19" t="e" cm="1">
        <f t="array" ref="V96">_xlfn.IFS(J96="A",VLOOKUP(F96,F12数据库!C:AA,11,0),J96="B",VLOOKUP(F96,F12数据库!C:AA,17,0),J96="C",VLOOKUP(F96,F12数据库!C:AA,23,0))*C96*2</f>
        <v>#N/A</v>
      </c>
      <c r="W96" s="18" t="e" cm="1">
        <f t="array" ref="W96">_xlfn.IFS(J96="A",VLOOKUP(F96,F12数据库!C:AA,12,0),J96="B",VLOOKUP(F96,F12数据库!C:AA,18,0),J96="C",VLOOKUP(F96,F12数据库!C:AA,24,0))</f>
        <v>#N/A</v>
      </c>
      <c r="X96" s="18" t="e" cm="1">
        <f t="array" ref="X96">_xlfn.IFS(J96="A",VLOOKUP(F96,F12数据库!C:AA,13,0),J96="B",VLOOKUP(F96,F12数据库!C:AA,19,0),J96="C",VLOOKUP(F96,F12数据库!C:AA,25,0))</f>
        <v>#N/A</v>
      </c>
      <c r="Y96" s="18"/>
    </row>
    <row r="97" spans="1:25" x14ac:dyDescent="0.25">
      <c r="A97" s="22"/>
      <c r="B97" s="3"/>
      <c r="C97" s="3"/>
      <c r="D97" s="3"/>
      <c r="E97" s="18" t="e">
        <f t="shared" si="17"/>
        <v>#VALUE!</v>
      </c>
      <c r="F97" s="18" t="e">
        <f t="shared" si="18"/>
        <v>#VALUE!</v>
      </c>
      <c r="G97" s="18" t="str">
        <f t="shared" si="19"/>
        <v/>
      </c>
      <c r="H97" s="18" t="e">
        <f t="shared" si="20"/>
        <v>#VALUE!</v>
      </c>
      <c r="I97" s="18" t="e">
        <f t="shared" si="21"/>
        <v>#VALUE!</v>
      </c>
      <c r="J97" s="18" t="str">
        <f t="shared" si="22"/>
        <v/>
      </c>
      <c r="K97" s="18" t="str">
        <f t="shared" si="23"/>
        <v/>
      </c>
      <c r="L97" s="18" t="str">
        <f t="shared" si="24"/>
        <v/>
      </c>
      <c r="M97" s="18" t="str">
        <f t="shared" si="25"/>
        <v/>
      </c>
      <c r="N97" s="18" t="e">
        <f>VLOOKUP(F97,F12数据库!C:AA,3,0)</f>
        <v>#VALUE!</v>
      </c>
      <c r="O97" s="18" t="e">
        <f t="shared" si="26"/>
        <v>#VALUE!</v>
      </c>
      <c r="P97" s="19" t="e">
        <f t="shared" si="27"/>
        <v>#VALUE!</v>
      </c>
      <c r="Q97" s="18" t="e">
        <f>VLOOKUP(F97,F11数据库!C:AA,4,0)</f>
        <v>#VALUE!</v>
      </c>
      <c r="R97" s="18" t="e">
        <f>VLOOKUP(G97,F12数据库!AC:AD,2,0)</f>
        <v>#N/A</v>
      </c>
      <c r="S97" s="18"/>
      <c r="T97" s="18" t="e" cm="1">
        <f t="array" ref="T97">_xlfn.IFS(J97="A",VLOOKUP(F97,F12数据库!C:AA,7,0),J97="B",VLOOKUP(F97,F12数据库!C:AA,15,0),J97="C",VLOOKUP(F97,F12数据库!C:AA,21,0))</f>
        <v>#N/A</v>
      </c>
      <c r="U97" s="18" t="e" cm="1">
        <f t="array" ref="U97">_xlfn.IFS(J97="A",VLOOKUP(F97,F12数据库!C:AA,8,0),J97="B",VLOOKUP(F97,F12数据库!C:AA,16,0),J97="C",VLOOKUP(F97,F12数据库!C:AA,22,0))</f>
        <v>#N/A</v>
      </c>
      <c r="V97" s="19" t="e" cm="1">
        <f t="array" ref="V97">_xlfn.IFS(J97="A",VLOOKUP(F97,F12数据库!C:AA,11,0),J97="B",VLOOKUP(F97,F12数据库!C:AA,17,0),J97="C",VLOOKUP(F97,F12数据库!C:AA,23,0))*C97*2</f>
        <v>#N/A</v>
      </c>
      <c r="W97" s="18" t="e" cm="1">
        <f t="array" ref="W97">_xlfn.IFS(J97="A",VLOOKUP(F97,F12数据库!C:AA,12,0),J97="B",VLOOKUP(F97,F12数据库!C:AA,18,0),J97="C",VLOOKUP(F97,F12数据库!C:AA,24,0))</f>
        <v>#N/A</v>
      </c>
      <c r="X97" s="18" t="e" cm="1">
        <f t="array" ref="X97">_xlfn.IFS(J97="A",VLOOKUP(F97,F12数据库!C:AA,13,0),J97="B",VLOOKUP(F97,F12数据库!C:AA,19,0),J97="C",VLOOKUP(F97,F12数据库!C:AA,25,0))</f>
        <v>#N/A</v>
      </c>
      <c r="Y97" s="18"/>
    </row>
    <row r="98" spans="1:25" x14ac:dyDescent="0.25">
      <c r="A98" s="22"/>
      <c r="B98" s="3"/>
      <c r="C98" s="3"/>
      <c r="D98" s="3"/>
      <c r="E98" s="18" t="e">
        <f t="shared" si="17"/>
        <v>#VALUE!</v>
      </c>
      <c r="F98" s="18" t="e">
        <f t="shared" si="18"/>
        <v>#VALUE!</v>
      </c>
      <c r="G98" s="18" t="str">
        <f t="shared" si="19"/>
        <v/>
      </c>
      <c r="H98" s="18" t="e">
        <f t="shared" si="20"/>
        <v>#VALUE!</v>
      </c>
      <c r="I98" s="18" t="e">
        <f t="shared" si="21"/>
        <v>#VALUE!</v>
      </c>
      <c r="J98" s="18" t="str">
        <f t="shared" si="22"/>
        <v/>
      </c>
      <c r="K98" s="18" t="str">
        <f t="shared" si="23"/>
        <v/>
      </c>
      <c r="L98" s="18" t="str">
        <f t="shared" si="24"/>
        <v/>
      </c>
      <c r="M98" s="18" t="str">
        <f t="shared" si="25"/>
        <v/>
      </c>
      <c r="N98" s="18" t="e">
        <f>VLOOKUP(F98,F12数据库!C:AA,3,0)</f>
        <v>#VALUE!</v>
      </c>
      <c r="O98" s="18" t="e">
        <f t="shared" si="26"/>
        <v>#VALUE!</v>
      </c>
      <c r="P98" s="19" t="e">
        <f t="shared" si="27"/>
        <v>#VALUE!</v>
      </c>
      <c r="Q98" s="18" t="e">
        <f>VLOOKUP(F98,F11数据库!C:AA,4,0)</f>
        <v>#VALUE!</v>
      </c>
      <c r="R98" s="18" t="e">
        <f>VLOOKUP(G98,F12数据库!AC:AD,2,0)</f>
        <v>#N/A</v>
      </c>
      <c r="S98" s="18"/>
      <c r="T98" s="18" t="e" cm="1">
        <f t="array" ref="T98">_xlfn.IFS(J98="A",VLOOKUP(F98,F12数据库!C:AA,7,0),J98="B",VLOOKUP(F98,F12数据库!C:AA,15,0),J98="C",VLOOKUP(F98,F12数据库!C:AA,21,0))</f>
        <v>#N/A</v>
      </c>
      <c r="U98" s="18" t="e" cm="1">
        <f t="array" ref="U98">_xlfn.IFS(J98="A",VLOOKUP(F98,F12数据库!C:AA,8,0),J98="B",VLOOKUP(F98,F12数据库!C:AA,16,0),J98="C",VLOOKUP(F98,F12数据库!C:AA,22,0))</f>
        <v>#N/A</v>
      </c>
      <c r="V98" s="19" t="e" cm="1">
        <f t="array" ref="V98">_xlfn.IFS(J98="A",VLOOKUP(F98,F12数据库!C:AA,11,0),J98="B",VLOOKUP(F98,F12数据库!C:AA,17,0),J98="C",VLOOKUP(F98,F12数据库!C:AA,23,0))*C98*2</f>
        <v>#N/A</v>
      </c>
      <c r="W98" s="18" t="e" cm="1">
        <f t="array" ref="W98">_xlfn.IFS(J98="A",VLOOKUP(F98,F12数据库!C:AA,12,0),J98="B",VLOOKUP(F98,F12数据库!C:AA,18,0),J98="C",VLOOKUP(F98,F12数据库!C:AA,24,0))</f>
        <v>#N/A</v>
      </c>
      <c r="X98" s="18" t="e" cm="1">
        <f t="array" ref="X98">_xlfn.IFS(J98="A",VLOOKUP(F98,F12数据库!C:AA,13,0),J98="B",VLOOKUP(F98,F12数据库!C:AA,19,0),J98="C",VLOOKUP(F98,F12数据库!C:AA,25,0))</f>
        <v>#N/A</v>
      </c>
      <c r="Y98" s="18"/>
    </row>
    <row r="99" spans="1:25" x14ac:dyDescent="0.25">
      <c r="A99" s="22"/>
      <c r="B99" s="3"/>
      <c r="C99" s="3"/>
      <c r="D99" s="3"/>
      <c r="E99" s="18" t="e">
        <f t="shared" si="17"/>
        <v>#VALUE!</v>
      </c>
      <c r="F99" s="18" t="e">
        <f t="shared" si="18"/>
        <v>#VALUE!</v>
      </c>
      <c r="G99" s="18" t="str">
        <f t="shared" si="19"/>
        <v/>
      </c>
      <c r="H99" s="18" t="e">
        <f t="shared" si="20"/>
        <v>#VALUE!</v>
      </c>
      <c r="I99" s="18" t="e">
        <f t="shared" si="21"/>
        <v>#VALUE!</v>
      </c>
      <c r="J99" s="18" t="str">
        <f t="shared" si="22"/>
        <v/>
      </c>
      <c r="K99" s="18" t="str">
        <f t="shared" si="23"/>
        <v/>
      </c>
      <c r="L99" s="18" t="str">
        <f t="shared" si="24"/>
        <v/>
      </c>
      <c r="M99" s="18" t="str">
        <f t="shared" si="25"/>
        <v/>
      </c>
      <c r="N99" s="18" t="e">
        <f>VLOOKUP(F99,F12数据库!C:AA,3,0)</f>
        <v>#VALUE!</v>
      </c>
      <c r="O99" s="18" t="e">
        <f t="shared" si="26"/>
        <v>#VALUE!</v>
      </c>
      <c r="P99" s="19" t="e">
        <f t="shared" si="27"/>
        <v>#VALUE!</v>
      </c>
      <c r="Q99" s="18" t="e">
        <f>VLOOKUP(F99,F11数据库!C:AA,4,0)</f>
        <v>#VALUE!</v>
      </c>
      <c r="R99" s="18" t="e">
        <f>VLOOKUP(G99,F12数据库!AC:AD,2,0)</f>
        <v>#N/A</v>
      </c>
      <c r="S99" s="18"/>
      <c r="T99" s="18" t="e" cm="1">
        <f t="array" ref="T99">_xlfn.IFS(J99="A",VLOOKUP(F99,F12数据库!C:AA,7,0),J99="B",VLOOKUP(F99,F12数据库!C:AA,15,0),J99="C",VLOOKUP(F99,F12数据库!C:AA,21,0))</f>
        <v>#N/A</v>
      </c>
      <c r="U99" s="18" t="e" cm="1">
        <f t="array" ref="U99">_xlfn.IFS(J99="A",VLOOKUP(F99,F12数据库!C:AA,8,0),J99="B",VLOOKUP(F99,F12数据库!C:AA,16,0),J99="C",VLOOKUP(F99,F12数据库!C:AA,22,0))</f>
        <v>#N/A</v>
      </c>
      <c r="V99" s="19" t="e" cm="1">
        <f t="array" ref="V99">_xlfn.IFS(J99="A",VLOOKUP(F99,F12数据库!C:AA,11,0),J99="B",VLOOKUP(F99,F12数据库!C:AA,17,0),J99="C",VLOOKUP(F99,F12数据库!C:AA,23,0))*C99*2</f>
        <v>#N/A</v>
      </c>
      <c r="W99" s="18" t="e" cm="1">
        <f t="array" ref="W99">_xlfn.IFS(J99="A",VLOOKUP(F99,F12数据库!C:AA,12,0),J99="B",VLOOKUP(F99,F12数据库!C:AA,18,0),J99="C",VLOOKUP(F99,F12数据库!C:AA,24,0))</f>
        <v>#N/A</v>
      </c>
      <c r="X99" s="18" t="e" cm="1">
        <f t="array" ref="X99">_xlfn.IFS(J99="A",VLOOKUP(F99,F12数据库!C:AA,13,0),J99="B",VLOOKUP(F99,F12数据库!C:AA,19,0),J99="C",VLOOKUP(F99,F12数据库!C:AA,25,0))</f>
        <v>#N/A</v>
      </c>
      <c r="Y99" s="18"/>
    </row>
    <row r="100" spans="1:25" x14ac:dyDescent="0.25">
      <c r="A100" s="22"/>
      <c r="B100" s="3"/>
      <c r="C100" s="3"/>
      <c r="D100" s="3"/>
      <c r="E100" s="18" t="e">
        <f t="shared" si="17"/>
        <v>#VALUE!</v>
      </c>
      <c r="F100" s="18" t="e">
        <f t="shared" si="18"/>
        <v>#VALUE!</v>
      </c>
      <c r="G100" s="18" t="str">
        <f t="shared" si="19"/>
        <v/>
      </c>
      <c r="H100" s="18" t="e">
        <f t="shared" si="20"/>
        <v>#VALUE!</v>
      </c>
      <c r="I100" s="18" t="e">
        <f t="shared" si="21"/>
        <v>#VALUE!</v>
      </c>
      <c r="J100" s="18" t="str">
        <f t="shared" si="22"/>
        <v/>
      </c>
      <c r="K100" s="18" t="str">
        <f t="shared" si="23"/>
        <v/>
      </c>
      <c r="L100" s="18" t="str">
        <f t="shared" si="24"/>
        <v/>
      </c>
      <c r="M100" s="18" t="str">
        <f t="shared" si="25"/>
        <v/>
      </c>
      <c r="N100" s="18" t="e">
        <f>VLOOKUP(F100,F12数据库!C:AA,3,0)</f>
        <v>#VALUE!</v>
      </c>
      <c r="O100" s="18" t="e">
        <f t="shared" si="26"/>
        <v>#VALUE!</v>
      </c>
      <c r="P100" s="19" t="e">
        <f t="shared" si="27"/>
        <v>#VALUE!</v>
      </c>
      <c r="Q100" s="18" t="e">
        <f>VLOOKUP(F100,F11数据库!C:AA,4,0)</f>
        <v>#VALUE!</v>
      </c>
      <c r="R100" s="18" t="e">
        <f>VLOOKUP(G100,F12数据库!AC:AD,2,0)</f>
        <v>#N/A</v>
      </c>
      <c r="S100" s="18"/>
      <c r="T100" s="18" t="e" cm="1">
        <f t="array" ref="T100">_xlfn.IFS(J100="A",VLOOKUP(F100,F12数据库!C:AA,7,0),J100="B",VLOOKUP(F100,F12数据库!C:AA,15,0),J100="C",VLOOKUP(F100,F12数据库!C:AA,21,0))</f>
        <v>#N/A</v>
      </c>
      <c r="U100" s="18" t="e" cm="1">
        <f t="array" ref="U100">_xlfn.IFS(J100="A",VLOOKUP(F100,F12数据库!C:AA,8,0),J100="B",VLOOKUP(F100,F12数据库!C:AA,16,0),J100="C",VLOOKUP(F100,F12数据库!C:AA,22,0))</f>
        <v>#N/A</v>
      </c>
      <c r="V100" s="19" t="e" cm="1">
        <f t="array" ref="V100">_xlfn.IFS(J100="A",VLOOKUP(F100,F12数据库!C:AA,11,0),J100="B",VLOOKUP(F100,F12数据库!C:AA,17,0),J100="C",VLOOKUP(F100,F12数据库!C:AA,23,0))*C100*2</f>
        <v>#N/A</v>
      </c>
      <c r="W100" s="18" t="e" cm="1">
        <f t="array" ref="W100">_xlfn.IFS(J100="A",VLOOKUP(F100,F12数据库!C:AA,12,0),J100="B",VLOOKUP(F100,F12数据库!C:AA,18,0),J100="C",VLOOKUP(F100,F12数据库!C:AA,24,0))</f>
        <v>#N/A</v>
      </c>
      <c r="X100" s="18" t="e" cm="1">
        <f t="array" ref="X100">_xlfn.IFS(J100="A",VLOOKUP(F100,F12数据库!C:AA,13,0),J100="B",VLOOKUP(F100,F12数据库!C:AA,19,0),J100="C",VLOOKUP(F100,F12数据库!C:AA,25,0))</f>
        <v>#N/A</v>
      </c>
      <c r="Y100" s="18"/>
    </row>
  </sheetData>
  <sheetProtection algorithmName="SHA-512" hashValue="MWl0fG01G05oHLMCd8yWUkAAhjgrpDcuMSvfP4JOrpGGCOF+jjs+jvVd7Y6iok8MrPzMXNKlYuKWYI959lz+Ww==" saltValue="hpW4U0CPAbtDlHyJrUCDyA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G2:G11" formula="1"/>
  </ignoredError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1BCA-E0D3-446B-B695-631CDC036452}">
  <sheetPr codeName="Sheet91"/>
  <dimension ref="A1:AD37"/>
  <sheetViews>
    <sheetView topLeftCell="A9" workbookViewId="0">
      <selection activeCell="AB35" sqref="AB35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9" width="5.26953125" bestFit="1" customWidth="1"/>
    <col min="10" max="10" width="6.7265625" bestFit="1" customWidth="1"/>
    <col min="11" max="12" width="6.26953125" bestFit="1" customWidth="1"/>
    <col min="13" max="13" width="7.26953125" bestFit="1" customWidth="1"/>
    <col min="14" max="14" width="5.26953125" bestFit="1" customWidth="1"/>
    <col min="15" max="15" width="6.26953125" bestFit="1" customWidth="1"/>
    <col min="16" max="16" width="2.26953125" bestFit="1" customWidth="1"/>
    <col min="17" max="17" width="5.26953125" bestFit="1" customWidth="1"/>
    <col min="18" max="18" width="6.7265625" bestFit="1" customWidth="1"/>
    <col min="19" max="19" width="12.453125" bestFit="1" customWidth="1"/>
    <col min="20" max="20" width="5.26953125" bestFit="1" customWidth="1"/>
    <col min="21" max="21" width="6.26953125" bestFit="1" customWidth="1"/>
    <col min="22" max="22" width="2.26953125" bestFit="1" customWidth="1"/>
    <col min="23" max="23" width="5.26953125" bestFit="1" customWidth="1"/>
    <col min="24" max="24" width="6.7265625" bestFit="1" customWidth="1"/>
    <col min="25" max="26" width="5.26953125" bestFit="1" customWidth="1"/>
    <col min="27" max="27" width="6.26953125" bestFit="1" customWidth="1"/>
    <col min="29" max="29" width="9.26953125" bestFit="1" customWidth="1"/>
    <col min="30" max="30" width="11.36328125" bestFit="1" customWidth="1"/>
  </cols>
  <sheetData>
    <row r="1" spans="1:30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327</v>
      </c>
      <c r="J1" s="87"/>
      <c r="K1" s="87"/>
      <c r="L1" s="87"/>
      <c r="M1" s="87"/>
      <c r="N1" s="87"/>
      <c r="O1" s="87"/>
      <c r="P1" s="29"/>
      <c r="Q1" s="86" t="s">
        <v>328</v>
      </c>
      <c r="R1" s="87"/>
      <c r="S1" s="87"/>
      <c r="T1" s="87"/>
      <c r="U1" s="87"/>
      <c r="V1" s="29"/>
      <c r="W1" s="86" t="s">
        <v>329</v>
      </c>
      <c r="X1" s="87"/>
      <c r="Y1" s="87"/>
      <c r="Z1" s="87"/>
      <c r="AA1" s="87"/>
      <c r="AB1" s="35"/>
      <c r="AC1" s="76" t="s">
        <v>45</v>
      </c>
      <c r="AD1" s="76"/>
    </row>
    <row r="2" spans="1:30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226</v>
      </c>
      <c r="L2" s="3" t="s">
        <v>89</v>
      </c>
      <c r="M2" s="3" t="s">
        <v>326</v>
      </c>
      <c r="N2" s="1" t="s">
        <v>3</v>
      </c>
      <c r="O2" s="1" t="s">
        <v>4</v>
      </c>
      <c r="P2" s="3" t="s">
        <v>337</v>
      </c>
      <c r="Q2" s="1" t="s">
        <v>12</v>
      </c>
      <c r="R2" s="1" t="s">
        <v>2</v>
      </c>
      <c r="S2" s="3" t="s">
        <v>32</v>
      </c>
      <c r="T2" s="1" t="s">
        <v>3</v>
      </c>
      <c r="U2" s="1" t="s">
        <v>4</v>
      </c>
      <c r="V2" s="3" t="s">
        <v>338</v>
      </c>
      <c r="W2" s="1" t="s">
        <v>12</v>
      </c>
      <c r="X2" s="1" t="s">
        <v>2</v>
      </c>
      <c r="Y2" s="3" t="s">
        <v>32</v>
      </c>
      <c r="Z2" s="1" t="s">
        <v>3</v>
      </c>
      <c r="AA2" s="1" t="s">
        <v>4</v>
      </c>
      <c r="AB2" s="30"/>
      <c r="AC2" s="3" t="s">
        <v>44</v>
      </c>
      <c r="AD2" s="1" t="s">
        <v>4</v>
      </c>
    </row>
    <row r="3" spans="1:30" ht="15" x14ac:dyDescent="0.25">
      <c r="A3" s="3" t="s">
        <v>377</v>
      </c>
      <c r="B3" s="3" t="s">
        <v>376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4" t="s">
        <v>291</v>
      </c>
      <c r="K3" s="1">
        <v>200</v>
      </c>
      <c r="L3" s="1">
        <v>200</v>
      </c>
      <c r="M3" s="1">
        <v>0.04</v>
      </c>
      <c r="N3" s="3" t="s">
        <v>274</v>
      </c>
      <c r="O3" s="1" t="s">
        <v>7</v>
      </c>
      <c r="P3" s="3" t="s">
        <v>337</v>
      </c>
      <c r="Q3" s="3" t="s">
        <v>116</v>
      </c>
      <c r="R3" s="34" t="s">
        <v>291</v>
      </c>
      <c r="S3" s="3">
        <f>3.14*((D3+25)/2/1000)^2</f>
        <v>9.7264640000000011E-4</v>
      </c>
      <c r="T3" s="3" t="s">
        <v>274</v>
      </c>
      <c r="U3" s="1" t="s">
        <v>7</v>
      </c>
      <c r="V3" s="3" t="s">
        <v>338</v>
      </c>
      <c r="W3" s="3" t="s">
        <v>116</v>
      </c>
      <c r="X3" s="34" t="s">
        <v>291</v>
      </c>
      <c r="Y3" s="3"/>
      <c r="Z3" s="3" t="s">
        <v>274</v>
      </c>
      <c r="AA3" s="1" t="s">
        <v>7</v>
      </c>
      <c r="AB3" s="30"/>
      <c r="AC3" s="1" t="s">
        <v>311</v>
      </c>
      <c r="AD3" s="3" t="s">
        <v>381</v>
      </c>
    </row>
    <row r="4" spans="1:30" ht="1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4" t="s">
        <v>291</v>
      </c>
      <c r="K4" s="1">
        <v>200</v>
      </c>
      <c r="L4" s="1">
        <v>200</v>
      </c>
      <c r="M4" s="1">
        <v>0.04</v>
      </c>
      <c r="N4" s="1" t="s">
        <v>16</v>
      </c>
      <c r="O4" s="1" t="s">
        <v>7</v>
      </c>
      <c r="P4" s="3" t="s">
        <v>337</v>
      </c>
      <c r="Q4" s="3" t="s">
        <v>116</v>
      </c>
      <c r="R4" s="34" t="s">
        <v>291</v>
      </c>
      <c r="S4" s="3">
        <f t="shared" ref="S4:S14" si="0">3.14*((D4+25)/2/1000)^2</f>
        <v>1.1635662500000001E-3</v>
      </c>
      <c r="T4" s="3" t="s">
        <v>274</v>
      </c>
      <c r="U4" s="1" t="s">
        <v>7</v>
      </c>
      <c r="V4" s="3" t="s">
        <v>338</v>
      </c>
      <c r="W4" s="3" t="s">
        <v>116</v>
      </c>
      <c r="X4" s="34" t="s">
        <v>291</v>
      </c>
      <c r="Y4" s="3"/>
      <c r="Z4" s="3" t="s">
        <v>274</v>
      </c>
      <c r="AA4" s="1" t="s">
        <v>7</v>
      </c>
      <c r="AB4" s="30"/>
      <c r="AC4" s="3" t="s">
        <v>34</v>
      </c>
      <c r="AD4" s="1" t="s">
        <v>7</v>
      </c>
    </row>
    <row r="5" spans="1:30" ht="1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4" t="s">
        <v>291</v>
      </c>
      <c r="K5" s="1">
        <v>200</v>
      </c>
      <c r="L5" s="1">
        <v>200</v>
      </c>
      <c r="M5" s="1">
        <v>0.04</v>
      </c>
      <c r="N5" s="1" t="s">
        <v>16</v>
      </c>
      <c r="O5" s="1" t="s">
        <v>7</v>
      </c>
      <c r="P5" s="3" t="s">
        <v>337</v>
      </c>
      <c r="Q5" s="3" t="s">
        <v>116</v>
      </c>
      <c r="R5" s="34" t="s">
        <v>291</v>
      </c>
      <c r="S5" s="3">
        <f t="shared" si="0"/>
        <v>1.3979594000000002E-3</v>
      </c>
      <c r="T5" s="3" t="s">
        <v>274</v>
      </c>
      <c r="U5" s="1" t="s">
        <v>7</v>
      </c>
      <c r="V5" s="3" t="s">
        <v>338</v>
      </c>
      <c r="W5" s="3" t="s">
        <v>116</v>
      </c>
      <c r="X5" s="34" t="s">
        <v>291</v>
      </c>
      <c r="Y5" s="3"/>
      <c r="Z5" s="3" t="s">
        <v>274</v>
      </c>
      <c r="AA5" s="1" t="s">
        <v>7</v>
      </c>
      <c r="AB5" s="30"/>
      <c r="AC5" s="3" t="s">
        <v>54</v>
      </c>
      <c r="AD5" s="3">
        <v>20</v>
      </c>
    </row>
    <row r="6" spans="1:30" ht="1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4" t="s">
        <v>291</v>
      </c>
      <c r="K6" s="1">
        <v>200</v>
      </c>
      <c r="L6" s="1">
        <v>200</v>
      </c>
      <c r="M6" s="1">
        <v>0.04</v>
      </c>
      <c r="N6" s="1" t="s">
        <v>16</v>
      </c>
      <c r="O6" s="1" t="s">
        <v>7</v>
      </c>
      <c r="P6" s="3" t="s">
        <v>337</v>
      </c>
      <c r="Q6" s="3" t="s">
        <v>116</v>
      </c>
      <c r="R6" s="34" t="s">
        <v>291</v>
      </c>
      <c r="S6" s="3">
        <f t="shared" si="0"/>
        <v>1.6827966499999994E-3</v>
      </c>
      <c r="T6" s="3" t="s">
        <v>274</v>
      </c>
      <c r="U6" s="1" t="s">
        <v>7</v>
      </c>
      <c r="V6" s="3" t="s">
        <v>338</v>
      </c>
      <c r="W6" s="3" t="s">
        <v>116</v>
      </c>
      <c r="X6" s="34" t="s">
        <v>291</v>
      </c>
      <c r="Y6" s="3"/>
      <c r="Z6" s="3" t="s">
        <v>274</v>
      </c>
      <c r="AA6" s="1" t="s">
        <v>7</v>
      </c>
      <c r="AB6" s="30"/>
      <c r="AC6" s="3" t="s">
        <v>172</v>
      </c>
      <c r="AD6" s="6" t="s">
        <v>382</v>
      </c>
    </row>
    <row r="7" spans="1:30" ht="1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4" t="s">
        <v>291</v>
      </c>
      <c r="K7" s="1">
        <v>200</v>
      </c>
      <c r="L7" s="1">
        <v>200</v>
      </c>
      <c r="M7" s="1">
        <v>0.04</v>
      </c>
      <c r="N7" s="1" t="s">
        <v>16</v>
      </c>
      <c r="O7" s="1" t="s">
        <v>7</v>
      </c>
      <c r="P7" s="3" t="s">
        <v>337</v>
      </c>
      <c r="Q7" s="3" t="s">
        <v>116</v>
      </c>
      <c r="R7" s="34" t="s">
        <v>291</v>
      </c>
      <c r="S7" s="3">
        <f t="shared" si="0"/>
        <v>2.1144838500000004E-3</v>
      </c>
      <c r="T7" s="3" t="s">
        <v>274</v>
      </c>
      <c r="U7" s="1" t="s">
        <v>7</v>
      </c>
      <c r="V7" s="3" t="s">
        <v>338</v>
      </c>
      <c r="W7" s="3" t="s">
        <v>116</v>
      </c>
      <c r="X7" s="34" t="s">
        <v>291</v>
      </c>
      <c r="Y7" s="3"/>
      <c r="Z7" s="3" t="s">
        <v>274</v>
      </c>
      <c r="AA7" s="1" t="s">
        <v>7</v>
      </c>
      <c r="AC7" s="3" t="s">
        <v>50</v>
      </c>
      <c r="AD7" s="3" t="s">
        <v>383</v>
      </c>
    </row>
    <row r="8" spans="1:30" ht="1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4" t="s">
        <v>291</v>
      </c>
      <c r="K8" s="1">
        <v>200</v>
      </c>
      <c r="L8" s="1">
        <v>200</v>
      </c>
      <c r="M8" s="1">
        <v>0.04</v>
      </c>
      <c r="N8" s="1" t="s">
        <v>16</v>
      </c>
      <c r="O8" s="1" t="s">
        <v>7</v>
      </c>
      <c r="P8" s="3" t="s">
        <v>337</v>
      </c>
      <c r="Q8" s="3" t="s">
        <v>116</v>
      </c>
      <c r="R8" s="34" t="s">
        <v>291</v>
      </c>
      <c r="S8" s="3">
        <f t="shared" si="0"/>
        <v>2.7048666500000002E-3</v>
      </c>
      <c r="T8" s="3" t="s">
        <v>274</v>
      </c>
      <c r="U8" s="1" t="s">
        <v>7</v>
      </c>
      <c r="V8" s="3" t="s">
        <v>338</v>
      </c>
      <c r="W8" s="3" t="s">
        <v>116</v>
      </c>
      <c r="X8" s="34" t="s">
        <v>291</v>
      </c>
      <c r="Y8" s="3"/>
      <c r="Z8" s="3" t="s">
        <v>274</v>
      </c>
      <c r="AA8" s="1" t="s">
        <v>7</v>
      </c>
      <c r="AC8" s="3" t="s">
        <v>37</v>
      </c>
      <c r="AD8" s="3" t="s">
        <v>38</v>
      </c>
    </row>
    <row r="9" spans="1:30" ht="1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4" t="s">
        <v>291</v>
      </c>
      <c r="K9" s="1">
        <v>200</v>
      </c>
      <c r="L9" s="1">
        <v>200</v>
      </c>
      <c r="M9" s="1">
        <v>0.04</v>
      </c>
      <c r="N9" s="1" t="s">
        <v>16</v>
      </c>
      <c r="O9" s="1" t="s">
        <v>7</v>
      </c>
      <c r="P9" s="3" t="s">
        <v>337</v>
      </c>
      <c r="Q9" s="3" t="s">
        <v>116</v>
      </c>
      <c r="R9" s="34" t="s">
        <v>291</v>
      </c>
      <c r="S9" s="3">
        <f t="shared" si="0"/>
        <v>3.5660665999999999E-3</v>
      </c>
      <c r="T9" s="3" t="s">
        <v>274</v>
      </c>
      <c r="U9" s="1" t="s">
        <v>7</v>
      </c>
      <c r="V9" s="3" t="s">
        <v>338</v>
      </c>
      <c r="W9" s="3" t="s">
        <v>116</v>
      </c>
      <c r="X9" s="34" t="s">
        <v>291</v>
      </c>
      <c r="Y9" s="3"/>
      <c r="Z9" s="3" t="s">
        <v>274</v>
      </c>
      <c r="AA9" s="1" t="s">
        <v>7</v>
      </c>
    </row>
    <row r="10" spans="1:30" ht="1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4" t="s">
        <v>291</v>
      </c>
      <c r="K10" s="1">
        <v>200</v>
      </c>
      <c r="L10" s="1">
        <v>200</v>
      </c>
      <c r="M10" s="1">
        <v>0.04</v>
      </c>
      <c r="N10" s="1" t="s">
        <v>16</v>
      </c>
      <c r="O10" s="1" t="s">
        <v>7</v>
      </c>
      <c r="P10" s="3" t="s">
        <v>337</v>
      </c>
      <c r="Q10" s="3" t="s">
        <v>116</v>
      </c>
      <c r="R10" s="34" t="s">
        <v>291</v>
      </c>
      <c r="S10" s="3">
        <f t="shared" si="0"/>
        <v>4.2177186500000005E-3</v>
      </c>
      <c r="T10" s="3" t="s">
        <v>274</v>
      </c>
      <c r="U10" s="1" t="s">
        <v>7</v>
      </c>
      <c r="V10" s="3" t="s">
        <v>338</v>
      </c>
      <c r="W10" s="3" t="s">
        <v>116</v>
      </c>
      <c r="X10" s="34" t="s">
        <v>291</v>
      </c>
      <c r="Y10" s="3"/>
      <c r="Z10" s="3" t="s">
        <v>274</v>
      </c>
      <c r="AA10" s="1" t="s">
        <v>7</v>
      </c>
    </row>
    <row r="11" spans="1:30" ht="1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4" t="s">
        <v>291</v>
      </c>
      <c r="K11" s="1">
        <v>200</v>
      </c>
      <c r="L11" s="1">
        <v>200</v>
      </c>
      <c r="M11" s="1">
        <v>0.04</v>
      </c>
      <c r="N11" s="1" t="s">
        <v>16</v>
      </c>
      <c r="O11" s="1" t="s">
        <v>7</v>
      </c>
      <c r="P11" s="3" t="s">
        <v>337</v>
      </c>
      <c r="Q11" s="3" t="s">
        <v>116</v>
      </c>
      <c r="R11" s="34" t="s">
        <v>291</v>
      </c>
      <c r="S11" s="3">
        <f t="shared" si="0"/>
        <v>5.7117306499999999E-3</v>
      </c>
      <c r="T11" s="3" t="s">
        <v>274</v>
      </c>
      <c r="U11" s="1" t="s">
        <v>7</v>
      </c>
      <c r="V11" s="3" t="s">
        <v>338</v>
      </c>
      <c r="W11" s="3" t="s">
        <v>116</v>
      </c>
      <c r="X11" s="34" t="s">
        <v>291</v>
      </c>
      <c r="Y11" s="3"/>
      <c r="Z11" s="3" t="s">
        <v>274</v>
      </c>
      <c r="AA11" s="1" t="s">
        <v>7</v>
      </c>
    </row>
    <row r="12" spans="1:30" ht="1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4" t="s">
        <v>291</v>
      </c>
      <c r="K12" s="1">
        <v>200</v>
      </c>
      <c r="L12" s="1">
        <v>200</v>
      </c>
      <c r="M12" s="1">
        <v>0.04</v>
      </c>
      <c r="N12" s="1" t="s">
        <v>16</v>
      </c>
      <c r="O12" s="1" t="s">
        <v>7</v>
      </c>
      <c r="P12" s="3" t="s">
        <v>337</v>
      </c>
      <c r="Q12" s="3" t="s">
        <v>116</v>
      </c>
      <c r="R12" s="34" t="s">
        <v>291</v>
      </c>
      <c r="S12" s="3">
        <f t="shared" si="0"/>
        <v>8.02364985E-3</v>
      </c>
      <c r="T12" s="3" t="s">
        <v>274</v>
      </c>
      <c r="U12" s="1" t="s">
        <v>7</v>
      </c>
      <c r="V12" s="3" t="s">
        <v>338</v>
      </c>
      <c r="W12" s="3" t="s">
        <v>116</v>
      </c>
      <c r="X12" s="34" t="s">
        <v>291</v>
      </c>
      <c r="Y12" s="3"/>
      <c r="Z12" s="3" t="s">
        <v>274</v>
      </c>
      <c r="AA12" s="1" t="s">
        <v>7</v>
      </c>
    </row>
    <row r="13" spans="1:30" ht="1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4" t="s">
        <v>291</v>
      </c>
      <c r="K13" s="1">
        <v>200</v>
      </c>
      <c r="L13" s="1">
        <v>200</v>
      </c>
      <c r="M13" s="1">
        <v>0.04</v>
      </c>
      <c r="N13" s="1" t="s">
        <v>16</v>
      </c>
      <c r="O13" s="1" t="s">
        <v>7</v>
      </c>
      <c r="P13" s="3" t="s">
        <v>337</v>
      </c>
      <c r="Q13" s="3" t="s">
        <v>116</v>
      </c>
      <c r="R13" s="34" t="s">
        <v>291</v>
      </c>
      <c r="S13" s="3">
        <f t="shared" si="0"/>
        <v>1.018396985E-2</v>
      </c>
      <c r="T13" s="3" t="s">
        <v>274</v>
      </c>
      <c r="U13" s="1" t="s">
        <v>7</v>
      </c>
      <c r="V13" s="3" t="s">
        <v>338</v>
      </c>
      <c r="W13" s="3" t="s">
        <v>116</v>
      </c>
      <c r="X13" s="34" t="s">
        <v>291</v>
      </c>
      <c r="Y13" s="3"/>
      <c r="Z13" s="3" t="s">
        <v>274</v>
      </c>
      <c r="AA13" s="1" t="s">
        <v>7</v>
      </c>
    </row>
    <row r="14" spans="1:30" ht="1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4" t="s">
        <v>291</v>
      </c>
      <c r="K14" s="1">
        <v>200</v>
      </c>
      <c r="L14" s="1">
        <v>200</v>
      </c>
      <c r="M14" s="1">
        <v>0.04</v>
      </c>
      <c r="N14" s="1" t="s">
        <v>16</v>
      </c>
      <c r="O14" s="1" t="s">
        <v>7</v>
      </c>
      <c r="P14" s="3" t="s">
        <v>337</v>
      </c>
      <c r="Q14" s="3" t="s">
        <v>116</v>
      </c>
      <c r="R14" s="34" t="s">
        <v>291</v>
      </c>
      <c r="S14" s="3">
        <f t="shared" si="0"/>
        <v>1.5232524650000002E-2</v>
      </c>
      <c r="T14" s="3" t="s">
        <v>274</v>
      </c>
      <c r="U14" s="1" t="s">
        <v>7</v>
      </c>
      <c r="V14" s="3" t="s">
        <v>338</v>
      </c>
      <c r="W14" s="3" t="s">
        <v>116</v>
      </c>
      <c r="X14" s="34" t="s">
        <v>291</v>
      </c>
      <c r="Y14" s="3"/>
      <c r="Z14" s="3" t="s">
        <v>274</v>
      </c>
      <c r="AA14" s="1" t="s">
        <v>7</v>
      </c>
    </row>
    <row r="15" spans="1:30" ht="1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4" t="s">
        <v>291</v>
      </c>
      <c r="K15" s="1">
        <v>200</v>
      </c>
      <c r="L15" s="1">
        <v>200</v>
      </c>
      <c r="M15" s="1">
        <v>0.04</v>
      </c>
      <c r="N15" s="1" t="s">
        <v>16</v>
      </c>
      <c r="O15" s="1" t="s">
        <v>7</v>
      </c>
      <c r="P15" s="3" t="s">
        <v>337</v>
      </c>
      <c r="Q15" s="3" t="s">
        <v>116</v>
      </c>
      <c r="R15" s="34" t="s">
        <v>291</v>
      </c>
      <c r="S15" s="3">
        <f>3.14*((D13+25)/2/1000)^2</f>
        <v>1.018396985E-2</v>
      </c>
      <c r="T15" s="3" t="s">
        <v>274</v>
      </c>
      <c r="U15" s="1" t="s">
        <v>7</v>
      </c>
      <c r="V15" s="3" t="s">
        <v>338</v>
      </c>
      <c r="W15" s="3" t="s">
        <v>116</v>
      </c>
      <c r="X15" s="34" t="s">
        <v>291</v>
      </c>
      <c r="Y15" s="3"/>
      <c r="Z15" s="3" t="s">
        <v>274</v>
      </c>
      <c r="AA15" s="1" t="s">
        <v>7</v>
      </c>
    </row>
    <row r="16" spans="1:30" ht="1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4" t="s">
        <v>291</v>
      </c>
      <c r="K16" s="1">
        <v>200</v>
      </c>
      <c r="L16" s="1">
        <v>200</v>
      </c>
      <c r="M16" s="1">
        <v>0.04</v>
      </c>
      <c r="N16" s="1" t="s">
        <v>16</v>
      </c>
      <c r="O16" s="1" t="s">
        <v>7</v>
      </c>
      <c r="P16" s="3" t="s">
        <v>337</v>
      </c>
      <c r="Q16" s="3" t="s">
        <v>116</v>
      </c>
      <c r="R16" s="34" t="s">
        <v>291</v>
      </c>
      <c r="S16" s="3">
        <f>3.14*((D13+25)/2/1000)^2</f>
        <v>1.018396985E-2</v>
      </c>
      <c r="T16" s="3" t="s">
        <v>274</v>
      </c>
      <c r="U16" s="1" t="s">
        <v>7</v>
      </c>
      <c r="V16" s="3" t="s">
        <v>338</v>
      </c>
      <c r="W16" s="3" t="s">
        <v>116</v>
      </c>
      <c r="X16" s="34" t="s">
        <v>291</v>
      </c>
      <c r="Y16" s="3"/>
      <c r="Z16" s="3" t="s">
        <v>274</v>
      </c>
      <c r="AA16" s="1" t="s">
        <v>7</v>
      </c>
    </row>
    <row r="17" spans="3:27" ht="1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4" t="s">
        <v>322</v>
      </c>
      <c r="K17" s="1">
        <v>200</v>
      </c>
      <c r="L17" s="1">
        <v>200</v>
      </c>
      <c r="M17" s="1">
        <v>0.04</v>
      </c>
      <c r="N17" s="1" t="s">
        <v>16</v>
      </c>
      <c r="O17" s="1" t="s">
        <v>7</v>
      </c>
      <c r="P17" s="3" t="s">
        <v>337</v>
      </c>
      <c r="Q17" s="3" t="s">
        <v>116</v>
      </c>
      <c r="R17" s="34" t="s">
        <v>322</v>
      </c>
      <c r="S17" s="3">
        <f>3.14*((D14+25)/2/1000)^2</f>
        <v>1.5232524650000002E-2</v>
      </c>
      <c r="T17" s="3" t="s">
        <v>274</v>
      </c>
      <c r="U17" s="1" t="s">
        <v>7</v>
      </c>
      <c r="V17" s="3" t="s">
        <v>338</v>
      </c>
      <c r="W17" s="3" t="s">
        <v>116</v>
      </c>
      <c r="X17" s="34" t="s">
        <v>322</v>
      </c>
      <c r="Y17" s="3"/>
      <c r="Z17" s="3" t="s">
        <v>274</v>
      </c>
      <c r="AA17" s="1" t="s">
        <v>7</v>
      </c>
    </row>
    <row r="18" spans="3:27" ht="1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4" t="s">
        <v>322</v>
      </c>
      <c r="K18" s="1">
        <v>250</v>
      </c>
      <c r="L18" s="1">
        <v>250</v>
      </c>
      <c r="M18" s="1">
        <v>6.25E-2</v>
      </c>
      <c r="N18" s="1" t="s">
        <v>16</v>
      </c>
      <c r="O18" s="1" t="s">
        <v>7</v>
      </c>
      <c r="P18" s="3" t="s">
        <v>337</v>
      </c>
      <c r="Q18" s="3" t="s">
        <v>116</v>
      </c>
      <c r="R18" s="34" t="s">
        <v>322</v>
      </c>
      <c r="S18" s="3">
        <f>3.14*((D16+25)/2/1000)^2</f>
        <v>2.933143865E-2</v>
      </c>
      <c r="T18" s="3" t="s">
        <v>274</v>
      </c>
      <c r="U18" s="1" t="s">
        <v>7</v>
      </c>
      <c r="V18" s="3" t="s">
        <v>338</v>
      </c>
      <c r="W18" s="3" t="s">
        <v>116</v>
      </c>
      <c r="X18" s="34" t="s">
        <v>322</v>
      </c>
      <c r="Y18" s="3"/>
      <c r="Z18" s="3" t="s">
        <v>274</v>
      </c>
      <c r="AA18" s="1" t="s">
        <v>7</v>
      </c>
    </row>
    <row r="19" spans="3:27" ht="1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4" t="s">
        <v>322</v>
      </c>
      <c r="K19" s="1">
        <v>250</v>
      </c>
      <c r="L19" s="1">
        <v>250</v>
      </c>
      <c r="M19" s="1">
        <v>6.25E-2</v>
      </c>
      <c r="N19" s="1" t="s">
        <v>16</v>
      </c>
      <c r="O19" s="1" t="s">
        <v>7</v>
      </c>
      <c r="P19" s="3" t="s">
        <v>337</v>
      </c>
      <c r="Q19" s="3" t="s">
        <v>116</v>
      </c>
      <c r="R19" s="34" t="s">
        <v>322</v>
      </c>
      <c r="S19" s="3">
        <f>3.14*((D16+25)/2/1000)^2</f>
        <v>2.933143865E-2</v>
      </c>
      <c r="T19" s="3" t="s">
        <v>274</v>
      </c>
      <c r="U19" s="1" t="s">
        <v>7</v>
      </c>
      <c r="V19" s="3" t="s">
        <v>338</v>
      </c>
      <c r="W19" s="3" t="s">
        <v>116</v>
      </c>
      <c r="X19" s="34" t="s">
        <v>322</v>
      </c>
      <c r="Y19" s="3"/>
      <c r="Z19" s="3" t="s">
        <v>274</v>
      </c>
      <c r="AA19" s="1" t="s">
        <v>7</v>
      </c>
    </row>
    <row r="20" spans="3:27" ht="1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4" t="s">
        <v>322</v>
      </c>
      <c r="K20" s="1">
        <v>300</v>
      </c>
      <c r="L20" s="1">
        <v>300</v>
      </c>
      <c r="M20" s="1">
        <v>0.09</v>
      </c>
      <c r="N20" s="1" t="s">
        <v>16</v>
      </c>
      <c r="O20" s="1" t="s">
        <v>7</v>
      </c>
      <c r="P20" s="3" t="s">
        <v>337</v>
      </c>
      <c r="Q20" s="3" t="s">
        <v>116</v>
      </c>
      <c r="R20" s="34" t="s">
        <v>322</v>
      </c>
      <c r="S20" s="3">
        <f>3.14*((D17+25)/2/1000)^2</f>
        <v>4.6774075849999999E-2</v>
      </c>
      <c r="T20" s="3" t="s">
        <v>274</v>
      </c>
      <c r="U20" s="1" t="s">
        <v>7</v>
      </c>
      <c r="V20" s="3" t="s">
        <v>338</v>
      </c>
      <c r="W20" s="3" t="s">
        <v>116</v>
      </c>
      <c r="X20" s="34" t="s">
        <v>322</v>
      </c>
      <c r="Y20" s="3"/>
      <c r="Z20" s="3" t="s">
        <v>274</v>
      </c>
      <c r="AA20" s="1" t="s">
        <v>7</v>
      </c>
    </row>
    <row r="21" spans="3:27" ht="1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4" t="s">
        <v>322</v>
      </c>
      <c r="K21" s="1">
        <v>300</v>
      </c>
      <c r="L21" s="1">
        <v>300</v>
      </c>
      <c r="M21" s="1">
        <v>0.09</v>
      </c>
      <c r="N21" s="1" t="s">
        <v>16</v>
      </c>
      <c r="O21" s="1" t="s">
        <v>7</v>
      </c>
      <c r="P21" s="3" t="s">
        <v>337</v>
      </c>
      <c r="Q21" s="3" t="s">
        <v>116</v>
      </c>
      <c r="R21" s="34" t="s">
        <v>322</v>
      </c>
      <c r="S21" s="3">
        <f>3.14*((D17+25)/2/1000)^2</f>
        <v>4.6774075849999999E-2</v>
      </c>
      <c r="T21" s="3" t="s">
        <v>274</v>
      </c>
      <c r="U21" s="1" t="s">
        <v>7</v>
      </c>
      <c r="V21" s="3" t="s">
        <v>338</v>
      </c>
      <c r="W21" s="3" t="s">
        <v>116</v>
      </c>
      <c r="X21" s="34" t="s">
        <v>322</v>
      </c>
      <c r="Y21" s="3"/>
      <c r="Z21" s="3" t="s">
        <v>274</v>
      </c>
      <c r="AA21" s="1" t="s">
        <v>7</v>
      </c>
    </row>
    <row r="22" spans="3:27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323</v>
      </c>
      <c r="K22" s="1">
        <v>350</v>
      </c>
      <c r="L22" s="1">
        <v>350</v>
      </c>
      <c r="M22" s="1">
        <v>0.12249999999999998</v>
      </c>
      <c r="N22" s="1" t="s">
        <v>16</v>
      </c>
      <c r="O22" s="1" t="s">
        <v>7</v>
      </c>
      <c r="P22" s="3" t="s">
        <v>337</v>
      </c>
      <c r="Q22" s="3" t="s">
        <v>116</v>
      </c>
      <c r="R22" s="36" t="s">
        <v>323</v>
      </c>
      <c r="S22" s="3">
        <f>3.14*((D18+25)/2/1000)^2</f>
        <v>6.9711140000000005E-2</v>
      </c>
      <c r="T22" s="3" t="s">
        <v>274</v>
      </c>
      <c r="U22" s="1" t="s">
        <v>7</v>
      </c>
      <c r="V22" s="3" t="s">
        <v>338</v>
      </c>
      <c r="W22" s="3" t="s">
        <v>116</v>
      </c>
      <c r="X22" s="36" t="s">
        <v>323</v>
      </c>
      <c r="Y22" s="3"/>
      <c r="Z22" s="3" t="s">
        <v>274</v>
      </c>
      <c r="AA22" s="1" t="s">
        <v>7</v>
      </c>
    </row>
    <row r="23" spans="3:27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323</v>
      </c>
      <c r="K23" s="1">
        <v>350</v>
      </c>
      <c r="L23" s="1">
        <v>350</v>
      </c>
      <c r="M23" s="1">
        <v>0.12249999999999998</v>
      </c>
      <c r="N23" s="1" t="s">
        <v>16</v>
      </c>
      <c r="O23" s="1" t="s">
        <v>7</v>
      </c>
      <c r="P23" s="3" t="s">
        <v>337</v>
      </c>
      <c r="Q23" s="3" t="s">
        <v>116</v>
      </c>
      <c r="R23" s="36" t="s">
        <v>323</v>
      </c>
      <c r="S23" s="3">
        <f>3.14*((D18+25)/2/1000)^2</f>
        <v>6.9711140000000005E-2</v>
      </c>
      <c r="T23" s="3" t="s">
        <v>274</v>
      </c>
      <c r="U23" s="1" t="s">
        <v>7</v>
      </c>
      <c r="V23" s="3" t="s">
        <v>338</v>
      </c>
      <c r="W23" s="3" t="s">
        <v>116</v>
      </c>
      <c r="X23" s="36" t="s">
        <v>323</v>
      </c>
      <c r="Y23" s="3"/>
      <c r="Z23" s="3" t="s">
        <v>274</v>
      </c>
      <c r="AA23" s="1" t="s">
        <v>7</v>
      </c>
    </row>
    <row r="24" spans="3:27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323</v>
      </c>
      <c r="K24" s="1">
        <v>400</v>
      </c>
      <c r="L24" s="1">
        <v>400</v>
      </c>
      <c r="M24" s="1">
        <v>0.16</v>
      </c>
      <c r="N24" s="1" t="s">
        <v>16</v>
      </c>
      <c r="O24" s="1" t="s">
        <v>7</v>
      </c>
      <c r="P24" s="3" t="s">
        <v>337</v>
      </c>
      <c r="Q24" s="3" t="s">
        <v>116</v>
      </c>
      <c r="R24" s="36" t="s">
        <v>323</v>
      </c>
      <c r="S24" s="3">
        <f>3.14*((D19+25)/2/1000)^2</f>
        <v>9.5558999849999993E-2</v>
      </c>
      <c r="T24" s="3" t="s">
        <v>274</v>
      </c>
      <c r="U24" s="1" t="s">
        <v>7</v>
      </c>
      <c r="V24" s="3" t="s">
        <v>338</v>
      </c>
      <c r="W24" s="3" t="s">
        <v>116</v>
      </c>
      <c r="X24" s="36" t="s">
        <v>323</v>
      </c>
      <c r="Y24" s="3"/>
      <c r="Z24" s="3" t="s">
        <v>274</v>
      </c>
      <c r="AA24" s="1" t="s">
        <v>7</v>
      </c>
    </row>
    <row r="25" spans="3:27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323</v>
      </c>
      <c r="K25" s="1">
        <v>400</v>
      </c>
      <c r="L25" s="1">
        <v>400</v>
      </c>
      <c r="M25" s="1">
        <v>0.16</v>
      </c>
      <c r="N25" s="1" t="s">
        <v>16</v>
      </c>
      <c r="O25" s="1" t="s">
        <v>7</v>
      </c>
      <c r="P25" s="3" t="s">
        <v>337</v>
      </c>
      <c r="Q25" s="3" t="s">
        <v>116</v>
      </c>
      <c r="R25" s="36" t="s">
        <v>323</v>
      </c>
      <c r="S25" s="3">
        <f>3.14*((D19+25)/2/1000)^2</f>
        <v>9.5558999849999993E-2</v>
      </c>
      <c r="T25" s="3" t="s">
        <v>274</v>
      </c>
      <c r="U25" s="1" t="s">
        <v>7</v>
      </c>
      <c r="V25" s="3" t="s">
        <v>338</v>
      </c>
      <c r="W25" s="3" t="s">
        <v>116</v>
      </c>
      <c r="X25" s="36" t="s">
        <v>323</v>
      </c>
      <c r="Y25" s="3"/>
      <c r="Z25" s="3" t="s">
        <v>274</v>
      </c>
      <c r="AA25" s="1" t="s">
        <v>7</v>
      </c>
    </row>
    <row r="26" spans="3:27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324</v>
      </c>
      <c r="K26" s="1">
        <v>450</v>
      </c>
      <c r="L26" s="1">
        <v>450</v>
      </c>
      <c r="M26" s="1">
        <v>0.20250000000000001</v>
      </c>
      <c r="N26" s="1" t="s">
        <v>16</v>
      </c>
      <c r="O26" s="1" t="s">
        <v>7</v>
      </c>
      <c r="P26" s="3" t="s">
        <v>337</v>
      </c>
      <c r="Q26" s="3" t="s">
        <v>116</v>
      </c>
      <c r="R26" s="36" t="s">
        <v>324</v>
      </c>
      <c r="S26" s="3">
        <f>3.14*((D20+25)/2/1000)^2</f>
        <v>0.11371224260000004</v>
      </c>
      <c r="T26" s="3" t="s">
        <v>274</v>
      </c>
      <c r="U26" s="1" t="s">
        <v>7</v>
      </c>
      <c r="V26" s="3" t="s">
        <v>338</v>
      </c>
      <c r="W26" s="3" t="s">
        <v>116</v>
      </c>
      <c r="X26" s="36" t="s">
        <v>324</v>
      </c>
      <c r="Y26" s="3"/>
      <c r="Z26" s="3" t="s">
        <v>274</v>
      </c>
      <c r="AA26" s="1" t="s">
        <v>7</v>
      </c>
    </row>
    <row r="27" spans="3:27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324</v>
      </c>
      <c r="K27" s="1">
        <v>450</v>
      </c>
      <c r="L27" s="1">
        <v>450</v>
      </c>
      <c r="M27" s="1">
        <v>0.20250000000000001</v>
      </c>
      <c r="N27" s="1" t="s">
        <v>16</v>
      </c>
      <c r="O27" s="1" t="s">
        <v>7</v>
      </c>
      <c r="P27" s="3" t="s">
        <v>337</v>
      </c>
      <c r="Q27" s="3" t="s">
        <v>116</v>
      </c>
      <c r="R27" s="36" t="s">
        <v>324</v>
      </c>
      <c r="S27" s="3">
        <f>3.14*((D20+25)/2/1000)^2</f>
        <v>0.11371224260000004</v>
      </c>
      <c r="T27" s="3" t="s">
        <v>274</v>
      </c>
      <c r="U27" s="1" t="s">
        <v>7</v>
      </c>
      <c r="V27" s="3" t="s">
        <v>338</v>
      </c>
      <c r="W27" s="3" t="s">
        <v>116</v>
      </c>
      <c r="X27" s="36" t="s">
        <v>324</v>
      </c>
      <c r="Y27" s="3"/>
      <c r="Z27" s="3" t="s">
        <v>274</v>
      </c>
      <c r="AA27" s="1" t="s">
        <v>7</v>
      </c>
    </row>
    <row r="28" spans="3:27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324</v>
      </c>
      <c r="K28" s="1">
        <v>500</v>
      </c>
      <c r="L28" s="1">
        <v>500</v>
      </c>
      <c r="M28" s="1">
        <v>0.25</v>
      </c>
      <c r="N28" s="1" t="s">
        <v>16</v>
      </c>
      <c r="O28" s="1" t="s">
        <v>7</v>
      </c>
      <c r="P28" s="3" t="s">
        <v>337</v>
      </c>
      <c r="Q28" s="3" t="s">
        <v>116</v>
      </c>
      <c r="R28" s="36" t="s">
        <v>324</v>
      </c>
      <c r="S28" s="3">
        <f>3.14*((D21+25)/2/1000)^2</f>
        <v>0.14609317859999998</v>
      </c>
      <c r="T28" s="3" t="s">
        <v>274</v>
      </c>
      <c r="U28" s="1" t="s">
        <v>7</v>
      </c>
      <c r="V28" s="3" t="s">
        <v>338</v>
      </c>
      <c r="W28" s="3" t="s">
        <v>116</v>
      </c>
      <c r="X28" s="36" t="s">
        <v>324</v>
      </c>
      <c r="Y28" s="3"/>
      <c r="Z28" s="3" t="s">
        <v>274</v>
      </c>
      <c r="AA28" s="1" t="s">
        <v>7</v>
      </c>
    </row>
    <row r="29" spans="3:27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324</v>
      </c>
      <c r="K29" s="1">
        <v>500</v>
      </c>
      <c r="L29" s="1">
        <v>500</v>
      </c>
      <c r="M29" s="1">
        <v>0.25</v>
      </c>
      <c r="N29" s="1" t="s">
        <v>16</v>
      </c>
      <c r="O29" s="1" t="s">
        <v>7</v>
      </c>
      <c r="P29" s="3" t="s">
        <v>337</v>
      </c>
      <c r="Q29" s="3" t="s">
        <v>116</v>
      </c>
      <c r="R29" s="36" t="s">
        <v>324</v>
      </c>
      <c r="S29" s="3">
        <f>3.14*((D21+25)/2/1000)^2</f>
        <v>0.14609317859999998</v>
      </c>
      <c r="T29" s="3" t="s">
        <v>274</v>
      </c>
      <c r="U29" s="1" t="s">
        <v>7</v>
      </c>
      <c r="V29" s="3" t="s">
        <v>338</v>
      </c>
      <c r="W29" s="3" t="s">
        <v>116</v>
      </c>
      <c r="X29" s="36" t="s">
        <v>324</v>
      </c>
      <c r="Y29" s="3"/>
      <c r="Z29" s="3" t="s">
        <v>274</v>
      </c>
      <c r="AA29" s="1" t="s">
        <v>7</v>
      </c>
    </row>
    <row r="30" spans="3:27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324</v>
      </c>
      <c r="K30" s="1">
        <v>550</v>
      </c>
      <c r="L30" s="1">
        <v>550</v>
      </c>
      <c r="M30" s="1">
        <v>0.30249999999999999</v>
      </c>
      <c r="N30" s="1" t="s">
        <v>16</v>
      </c>
      <c r="O30" s="1" t="s">
        <v>7</v>
      </c>
      <c r="P30" s="3" t="s">
        <v>337</v>
      </c>
      <c r="Q30" s="3" t="s">
        <v>116</v>
      </c>
      <c r="R30" s="36" t="s">
        <v>324</v>
      </c>
      <c r="S30" s="3">
        <f>3.14*((D22+25)/2/1000)^2</f>
        <v>0.18237434</v>
      </c>
      <c r="T30" s="3" t="s">
        <v>274</v>
      </c>
      <c r="U30" s="1" t="s">
        <v>7</v>
      </c>
      <c r="V30" s="3" t="s">
        <v>338</v>
      </c>
      <c r="W30" s="3" t="s">
        <v>116</v>
      </c>
      <c r="X30" s="36" t="s">
        <v>324</v>
      </c>
      <c r="Y30" s="3"/>
      <c r="Z30" s="3" t="s">
        <v>274</v>
      </c>
      <c r="AA30" s="1" t="s">
        <v>7</v>
      </c>
    </row>
    <row r="31" spans="3:27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324</v>
      </c>
      <c r="K31" s="1">
        <v>550</v>
      </c>
      <c r="L31" s="1">
        <v>550</v>
      </c>
      <c r="M31" s="1">
        <v>0.30249999999999999</v>
      </c>
      <c r="N31" s="1" t="s">
        <v>16</v>
      </c>
      <c r="O31" s="1" t="s">
        <v>7</v>
      </c>
      <c r="P31" s="3" t="s">
        <v>337</v>
      </c>
      <c r="Q31" s="3" t="s">
        <v>116</v>
      </c>
      <c r="R31" s="36" t="s">
        <v>324</v>
      </c>
      <c r="S31" s="3">
        <f>3.14*((D22+25)/2/1000)^2</f>
        <v>0.18237434</v>
      </c>
      <c r="T31" s="3" t="s">
        <v>274</v>
      </c>
      <c r="U31" s="1" t="s">
        <v>7</v>
      </c>
      <c r="V31" s="3" t="s">
        <v>338</v>
      </c>
      <c r="W31" s="3" t="s">
        <v>116</v>
      </c>
      <c r="X31" s="36" t="s">
        <v>324</v>
      </c>
      <c r="Y31" s="3"/>
      <c r="Z31" s="3" t="s">
        <v>274</v>
      </c>
      <c r="AA31" s="1" t="s">
        <v>7</v>
      </c>
    </row>
    <row r="32" spans="3:27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325</v>
      </c>
      <c r="K32" s="1">
        <v>600</v>
      </c>
      <c r="L32" s="1">
        <v>600</v>
      </c>
      <c r="M32" s="1">
        <v>0.36</v>
      </c>
      <c r="N32" s="1" t="s">
        <v>16</v>
      </c>
      <c r="O32" s="1" t="s">
        <v>7</v>
      </c>
      <c r="P32" s="3" t="s">
        <v>337</v>
      </c>
      <c r="Q32" s="3" t="s">
        <v>116</v>
      </c>
      <c r="R32" s="36" t="s">
        <v>325</v>
      </c>
      <c r="S32" s="3">
        <f>3.14*((D23+25)/2/1000)^2</f>
        <v>0.22300986500000003</v>
      </c>
      <c r="T32" s="3" t="s">
        <v>274</v>
      </c>
      <c r="U32" s="1" t="s">
        <v>7</v>
      </c>
      <c r="V32" s="3" t="s">
        <v>338</v>
      </c>
      <c r="W32" s="3" t="s">
        <v>116</v>
      </c>
      <c r="X32" s="36" t="s">
        <v>325</v>
      </c>
      <c r="Y32" s="3"/>
      <c r="Z32" s="3" t="s">
        <v>274</v>
      </c>
      <c r="AA32" s="1" t="s">
        <v>7</v>
      </c>
    </row>
    <row r="33" spans="3:27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325</v>
      </c>
      <c r="K33" s="1">
        <v>600</v>
      </c>
      <c r="L33" s="1">
        <v>600</v>
      </c>
      <c r="M33" s="1">
        <v>0.36</v>
      </c>
      <c r="N33" s="1" t="s">
        <v>16</v>
      </c>
      <c r="O33" s="1" t="s">
        <v>7</v>
      </c>
      <c r="P33" s="3" t="s">
        <v>337</v>
      </c>
      <c r="Q33" s="3" t="s">
        <v>116</v>
      </c>
      <c r="R33" s="36" t="s">
        <v>325</v>
      </c>
      <c r="S33" s="3">
        <f>3.14*((D23+25)/2/1000)^2</f>
        <v>0.22300986500000003</v>
      </c>
      <c r="T33" s="3" t="s">
        <v>274</v>
      </c>
      <c r="U33" s="1" t="s">
        <v>7</v>
      </c>
      <c r="V33" s="3" t="s">
        <v>338</v>
      </c>
      <c r="W33" s="3" t="s">
        <v>116</v>
      </c>
      <c r="X33" s="36" t="s">
        <v>325</v>
      </c>
      <c r="Y33" s="3"/>
      <c r="Z33" s="3" t="s">
        <v>274</v>
      </c>
      <c r="AA33" s="1" t="s">
        <v>7</v>
      </c>
    </row>
    <row r="34" spans="3:27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325</v>
      </c>
      <c r="K34" s="1">
        <v>700</v>
      </c>
      <c r="L34" s="1">
        <v>700</v>
      </c>
      <c r="M34" s="1">
        <v>0.48999999999999994</v>
      </c>
      <c r="N34" s="1" t="s">
        <v>16</v>
      </c>
      <c r="O34" s="1" t="s">
        <v>7</v>
      </c>
      <c r="P34" s="3" t="s">
        <v>337</v>
      </c>
      <c r="Q34" s="3" t="s">
        <v>116</v>
      </c>
      <c r="R34" s="36" t="s">
        <v>325</v>
      </c>
      <c r="S34" s="3">
        <f>3.14*((D25+25)/2/1000)^2</f>
        <v>0.31653162500000004</v>
      </c>
      <c r="T34" s="3" t="s">
        <v>274</v>
      </c>
      <c r="U34" s="1" t="s">
        <v>7</v>
      </c>
      <c r="V34" s="3" t="s">
        <v>338</v>
      </c>
      <c r="W34" s="3" t="s">
        <v>116</v>
      </c>
      <c r="X34" s="36" t="s">
        <v>325</v>
      </c>
      <c r="Y34" s="3"/>
      <c r="Z34" s="3" t="s">
        <v>274</v>
      </c>
      <c r="AA34" s="1" t="s">
        <v>7</v>
      </c>
    </row>
    <row r="35" spans="3:27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325</v>
      </c>
      <c r="K35" s="1">
        <v>700</v>
      </c>
      <c r="L35" s="1">
        <v>700</v>
      </c>
      <c r="M35" s="1">
        <v>0.48999999999999994</v>
      </c>
      <c r="N35" s="1" t="s">
        <v>16</v>
      </c>
      <c r="O35" s="1" t="s">
        <v>7</v>
      </c>
      <c r="P35" s="3" t="s">
        <v>337</v>
      </c>
      <c r="Q35" s="3" t="s">
        <v>116</v>
      </c>
      <c r="R35" s="36" t="s">
        <v>325</v>
      </c>
      <c r="S35" s="3">
        <f>3.14*((D25+25)/2/1000)^2</f>
        <v>0.31653162500000004</v>
      </c>
      <c r="T35" s="3" t="s">
        <v>274</v>
      </c>
      <c r="U35" s="1" t="s">
        <v>7</v>
      </c>
      <c r="V35" s="3" t="s">
        <v>338</v>
      </c>
      <c r="W35" s="3" t="s">
        <v>116</v>
      </c>
      <c r="X35" s="36" t="s">
        <v>325</v>
      </c>
      <c r="Y35" s="3"/>
      <c r="Z35" s="3" t="s">
        <v>274</v>
      </c>
      <c r="AA35" s="1" t="s">
        <v>7</v>
      </c>
    </row>
    <row r="36" spans="3:27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325</v>
      </c>
      <c r="K36" s="1">
        <v>700</v>
      </c>
      <c r="L36" s="1">
        <v>700</v>
      </c>
      <c r="M36" s="1">
        <v>0.48999999999999994</v>
      </c>
      <c r="N36" s="1" t="s">
        <v>16</v>
      </c>
      <c r="O36" s="1" t="s">
        <v>7</v>
      </c>
      <c r="P36" s="3" t="s">
        <v>337</v>
      </c>
      <c r="Q36" s="3" t="s">
        <v>116</v>
      </c>
      <c r="R36" s="36" t="s">
        <v>325</v>
      </c>
      <c r="S36" s="3">
        <f>3.14*((D25+25)/2/1000)^2</f>
        <v>0.31653162500000004</v>
      </c>
      <c r="T36" s="3" t="s">
        <v>274</v>
      </c>
      <c r="U36" s="1" t="s">
        <v>7</v>
      </c>
      <c r="V36" s="3" t="s">
        <v>338</v>
      </c>
      <c r="W36" s="3" t="s">
        <v>116</v>
      </c>
      <c r="X36" s="36" t="s">
        <v>325</v>
      </c>
      <c r="Y36" s="3"/>
      <c r="Z36" s="3" t="s">
        <v>274</v>
      </c>
      <c r="AA36" s="1" t="s">
        <v>7</v>
      </c>
    </row>
    <row r="37" spans="3:27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325</v>
      </c>
      <c r="K37" s="1">
        <v>700</v>
      </c>
      <c r="L37" s="1">
        <v>700</v>
      </c>
      <c r="M37" s="1">
        <v>0.49</v>
      </c>
      <c r="N37" s="1" t="s">
        <v>16</v>
      </c>
      <c r="O37" s="1" t="s">
        <v>7</v>
      </c>
      <c r="P37" s="3" t="s">
        <v>337</v>
      </c>
      <c r="Q37" s="3" t="s">
        <v>116</v>
      </c>
      <c r="R37" s="36" t="s">
        <v>325</v>
      </c>
      <c r="S37" s="3">
        <f>3.14*((D26+25)/2/1000)^2</f>
        <v>0.36834162500000006</v>
      </c>
      <c r="T37" s="3" t="s">
        <v>274</v>
      </c>
      <c r="U37" s="1" t="s">
        <v>7</v>
      </c>
      <c r="V37" s="3" t="s">
        <v>338</v>
      </c>
      <c r="W37" s="3" t="s">
        <v>116</v>
      </c>
      <c r="X37" s="36" t="s">
        <v>325</v>
      </c>
      <c r="Y37" s="3"/>
      <c r="Z37" s="3" t="s">
        <v>274</v>
      </c>
      <c r="AA37" s="1" t="s">
        <v>7</v>
      </c>
    </row>
  </sheetData>
  <sheetProtection algorithmName="SHA-512" hashValue="gdv/dXwKJ2F9GwHCFLPaqK5zoc5/jqp7m1HmrYiQ9hdchCgIeROy2yVB/D48oovKHXrBsNndybEsjO1AaLelbQ==" saltValue="sSkjtHKt60wA7AJHTrxdSA==" spinCount="100000" sheet="1" objects="1" scenarios="1"/>
  <mergeCells count="5">
    <mergeCell ref="AC1:AD1"/>
    <mergeCell ref="C1:G1"/>
    <mergeCell ref="I1:O1"/>
    <mergeCell ref="Q1:U1"/>
    <mergeCell ref="W1:AA1"/>
  </mergeCells>
  <phoneticPr fontId="6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D183B-C55B-4113-A282-9C33D83C31D5}">
  <sheetPr codeName="Sheet92"/>
  <dimension ref="A1:Y100"/>
  <sheetViews>
    <sheetView topLeftCell="C1"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36.08984375" style="35" bestFit="1" customWidth="1"/>
    <col min="3" max="4" width="5.26953125" bestFit="1" customWidth="1"/>
    <col min="5" max="6" width="12.453125" bestFit="1" customWidth="1"/>
    <col min="7" max="7" width="9.26953125" bestFit="1" customWidth="1"/>
    <col min="8" max="9" width="5.26953125" bestFit="1" customWidth="1"/>
    <col min="10" max="11" width="9.26953125" bestFit="1" customWidth="1"/>
    <col min="12" max="12" width="14.6328125" bestFit="1" customWidth="1"/>
    <col min="13" max="13" width="20" bestFit="1" customWidth="1"/>
    <col min="14" max="14" width="15.7265625" bestFit="1" customWidth="1"/>
    <col min="15" max="15" width="5.26953125" bestFit="1" customWidth="1"/>
    <col min="16" max="16" width="7.26953125" bestFit="1" customWidth="1"/>
    <col min="17" max="17" width="5.26953125" bestFit="1" customWidth="1"/>
    <col min="18" max="18" width="6.26953125" bestFit="1" customWidth="1"/>
    <col min="19" max="19" width="5.26953125" bestFit="1" customWidth="1"/>
    <col min="20" max="20" width="11.36328125" bestFit="1" customWidth="1"/>
    <col min="21" max="21" width="6.26953125" bestFit="1" customWidth="1"/>
    <col min="22" max="22" width="7.26953125" bestFit="1" customWidth="1"/>
    <col min="23" max="23" width="5.26953125" bestFit="1" customWidth="1"/>
    <col min="24" max="24" width="6.26953125" bestFit="1" customWidth="1"/>
    <col min="25" max="25" width="5.26953125" bestFit="1" customWidth="1"/>
  </cols>
  <sheetData>
    <row r="1" spans="1:25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166</v>
      </c>
      <c r="J1" s="18" t="s">
        <v>331</v>
      </c>
      <c r="K1" s="18" t="s">
        <v>380</v>
      </c>
      <c r="L1" s="18" t="s">
        <v>341</v>
      </c>
      <c r="M1" s="18" t="s">
        <v>333</v>
      </c>
      <c r="N1" s="18" t="s">
        <v>48</v>
      </c>
      <c r="O1" s="18" t="s">
        <v>82</v>
      </c>
      <c r="P1" s="19" t="s">
        <v>79</v>
      </c>
      <c r="Q1" s="18" t="s">
        <v>3</v>
      </c>
      <c r="R1" s="18" t="s">
        <v>160</v>
      </c>
      <c r="S1" s="18" t="s">
        <v>5</v>
      </c>
      <c r="T1" s="18" t="s">
        <v>48</v>
      </c>
      <c r="U1" s="18" t="s">
        <v>82</v>
      </c>
      <c r="V1" s="19" t="s">
        <v>79</v>
      </c>
      <c r="W1" s="18" t="s">
        <v>3</v>
      </c>
      <c r="X1" s="18" t="s">
        <v>160</v>
      </c>
      <c r="Y1" s="18" t="s">
        <v>5</v>
      </c>
    </row>
    <row r="2" spans="1:25" x14ac:dyDescent="0.25">
      <c r="A2" s="22">
        <v>42</v>
      </c>
      <c r="B2" s="3" t="s">
        <v>1077</v>
      </c>
      <c r="C2" s="3">
        <v>2</v>
      </c>
      <c r="D2" s="3" t="s">
        <v>575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>
        <f>VALUE(TRIM(MID(SUBSTITUTE($B2,"-",REPT(" ",99)),COLUMN(E2)*99-98,99)))</f>
        <v>500</v>
      </c>
      <c r="I2" s="18">
        <f>VALUE(TRIM(MID(SUBSTITUTE($B2,"-",REPT(" ",99)),COLUMN(F2)*99-98,99)))</f>
        <v>600</v>
      </c>
      <c r="J2" s="18" t="str">
        <f>(TRIM(MID(SUBSTITUTE($B2,"-",REPT(" ",99)),COLUMN(G2)*99-98,99)))</f>
        <v>A</v>
      </c>
      <c r="K2" s="18" t="str">
        <f>(TRIM(MID(SUBSTITUTE($B2,"-",REPT(" ",99)),COLUMN(H2)*99-98,99)))</f>
        <v>L</v>
      </c>
      <c r="L2" s="18" t="str">
        <f>(TRIM(MID(SUBSTITUTE($B2,"-",REPT(" ",99)),COLUMN(I2)*99-98,99)))</f>
        <v>6</v>
      </c>
      <c r="M2" s="18" t="str">
        <f>(TRIM(MID(SUBSTITUTE($B2,"-",REPT(" ",99)),COLUMN(J2)*99-98,99)))</f>
        <v>F</v>
      </c>
      <c r="N2" s="18" t="str">
        <f>VLOOKUP(F2,F13数据库!C:AA,3,0)</f>
        <v>结构用无缝钢管</v>
      </c>
      <c r="O2" s="18" t="str">
        <f>"DN"&amp;F2</f>
        <v>DN50</v>
      </c>
      <c r="P2" s="19">
        <f>(H2/1000)*C2</f>
        <v>1</v>
      </c>
      <c r="Q2" s="18" t="str">
        <f>VLOOKUP(F2,F13数据库!C:AA,4,0)</f>
        <v>m</v>
      </c>
      <c r="R2" s="18" t="str">
        <f>VLOOKUP(G2,F13数据库!AC:AD,2,0)</f>
        <v>Q235B</v>
      </c>
      <c r="S2" s="18"/>
      <c r="T2" s="18" t="str" cm="1">
        <f t="array" ref="T2">_xlfn.IFS(J2="A",VLOOKUP(F2,F13数据库!C:AA,7,0),J2="B",VLOOKUP(F2,F13数据库!C:AA,15,0),J2="C",VLOOKUP(F2,F13数据库!C:AA,21,0))</f>
        <v>钢板</v>
      </c>
      <c r="U2" s="18" t="str" cm="1">
        <f t="array" ref="U2">_xlfn.IFS(J2="A",VLOOKUP(F2,F13数据库!C:AA,8,0),J2="B",VLOOKUP(F2,F13数据库!C:AA,16,0),J2="C",VLOOKUP(F2,F13数据库!C:AA,22,0))</f>
        <v>δ=10</v>
      </c>
      <c r="V2" s="19" cm="1">
        <f t="array" ref="V2">_xlfn.IFS(J2="A",VLOOKUP(F2,F13数据库!C:AA,11,0),J2="B",VLOOKUP(F2,F13数据库!C:AA,17,0),J2="C",VLOOKUP(F2,F13数据库!C:AA,23,0))*C2</f>
        <v>0.08</v>
      </c>
      <c r="W2" s="18" t="str" cm="1">
        <f t="array" ref="W2">_xlfn.IFS(J2="A",VLOOKUP(F2,F13数据库!C:AA,12,0),J2="B",VLOOKUP(F2,F13数据库!C:AA,18,0),J2="C",VLOOKUP(F2,F13数据库!C:AA,24,0))</f>
        <v>m²</v>
      </c>
      <c r="X2" s="18" t="str" cm="1">
        <f t="array" ref="X2">_xlfn.IFS(J2="A",VLOOKUP(F2,F13数据库!C:AA,13,0),J2="B",VLOOKUP(F2,F13数据库!C:AA,19,0),J2="C",VLOOKUP(F2,F13数据库!C:AA,25,0))</f>
        <v>Q235B</v>
      </c>
      <c r="Y2" s="18"/>
    </row>
    <row r="3" spans="1:25" x14ac:dyDescent="0.25">
      <c r="A3" s="22"/>
      <c r="B3" s="3"/>
      <c r="C3" s="3"/>
      <c r="D3" s="3"/>
      <c r="E3" s="18" t="e">
        <f t="shared" ref="E3:F11" si="0">VALUE(TRIM(MID(SUBSTITUTE($B3,"-",REPT(" ",99)),COLUMN(B3)*99-98,99)))</f>
        <v>#VALUE!</v>
      </c>
      <c r="F3" s="18" t="e">
        <f t="shared" si="0"/>
        <v>#VALUE!</v>
      </c>
      <c r="G3" s="18" t="str">
        <f t="shared" ref="G3:G11" si="1">TRIM(MID(SUBSTITUTE($B3,"-",REPT(" ",99)),COLUMN(D3)*99-98,99))</f>
        <v/>
      </c>
      <c r="H3" s="18" t="e">
        <f t="shared" ref="H3:I18" si="2">VALUE(TRIM(MID(SUBSTITUTE($B3,"-",REPT(" ",99)),COLUMN(E3)*99-98,99)))</f>
        <v>#VALUE!</v>
      </c>
      <c r="I3" s="18" t="e">
        <f t="shared" si="2"/>
        <v>#VALUE!</v>
      </c>
      <c r="J3" s="18" t="str">
        <f t="shared" ref="J3:M11" si="3">(TRIM(MID(SUBSTITUTE($B3,"-",REPT(" ",99)),COLUMN(G3)*99-98,99)))</f>
        <v/>
      </c>
      <c r="K3" s="18" t="str">
        <f t="shared" si="3"/>
        <v/>
      </c>
      <c r="L3" s="18" t="str">
        <f t="shared" si="3"/>
        <v/>
      </c>
      <c r="M3" s="18" t="str">
        <f t="shared" si="3"/>
        <v/>
      </c>
      <c r="N3" s="18" t="e">
        <f>VLOOKUP(F3,F13数据库!C:AA,3,0)</f>
        <v>#VALUE!</v>
      </c>
      <c r="O3" s="18" t="e">
        <f t="shared" ref="O3:O11" si="4">"DN"&amp;F3</f>
        <v>#VALUE!</v>
      </c>
      <c r="P3" s="19" t="e">
        <f t="shared" ref="P3:P11" si="5">(H3/1000)*C3</f>
        <v>#VALUE!</v>
      </c>
      <c r="Q3" s="18" t="e">
        <f>VLOOKUP(F3,F13数据库!C:AA,4,0)</f>
        <v>#VALUE!</v>
      </c>
      <c r="R3" s="18" t="e">
        <f>VLOOKUP(G3,F13数据库!AC:AD,2,0)</f>
        <v>#N/A</v>
      </c>
      <c r="S3" s="18"/>
      <c r="T3" s="18" t="e" cm="1">
        <f t="array" ref="T3">_xlfn.IFS(J3="A",VLOOKUP(F3,F13数据库!C:AA,7,0),J3="B",VLOOKUP(F3,F13数据库!C:AA,15,0),J3="C",VLOOKUP(F3,F13数据库!C:AA,21,0))</f>
        <v>#N/A</v>
      </c>
      <c r="U3" s="18" t="e" cm="1">
        <f t="array" ref="U3">_xlfn.IFS(J3="A",VLOOKUP(F3,F13数据库!C:AA,8,0),J3="B",VLOOKUP(F3,F13数据库!C:AA,16,0),J3="C",VLOOKUP(F3,F13数据库!C:AA,22,0))</f>
        <v>#N/A</v>
      </c>
      <c r="V3" s="19" t="e" cm="1">
        <f t="array" ref="V3">_xlfn.IFS(J3="A",VLOOKUP(F3,F13数据库!C:AA,11,0),J3="B",VLOOKUP(F3,F13数据库!C:AA,17,0),J3="C",VLOOKUP(F3,F13数据库!C:AA,23,0))*C3</f>
        <v>#N/A</v>
      </c>
      <c r="W3" s="18" t="e" cm="1">
        <f t="array" ref="W3">_xlfn.IFS(J3="A",VLOOKUP(F3,F13数据库!C:AA,12,0),J3="B",VLOOKUP(F3,F13数据库!C:AA,18,0),J3="C",VLOOKUP(F3,F13数据库!C:AA,24,0))</f>
        <v>#N/A</v>
      </c>
      <c r="X3" s="18" t="e" cm="1">
        <f t="array" ref="X3">_xlfn.IFS(J3="A",VLOOKUP(F3,F13数据库!C:AA,13,0),J3="B",VLOOKUP(F3,F13数据库!C:AA,19,0),J3="C",VLOOKUP(F3,F13数据库!C:AA,25,0))</f>
        <v>#N/A</v>
      </c>
      <c r="Y3" s="18"/>
    </row>
    <row r="4" spans="1:25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e">
        <f t="shared" si="2"/>
        <v>#VALUE!</v>
      </c>
      <c r="I4" s="18" t="e">
        <f t="shared" si="2"/>
        <v>#VALUE!</v>
      </c>
      <c r="J4" s="18" t="str">
        <f t="shared" si="3"/>
        <v/>
      </c>
      <c r="K4" s="18" t="str">
        <f t="shared" si="3"/>
        <v/>
      </c>
      <c r="L4" s="18" t="str">
        <f t="shared" si="3"/>
        <v/>
      </c>
      <c r="M4" s="18" t="str">
        <f t="shared" si="3"/>
        <v/>
      </c>
      <c r="N4" s="18" t="e">
        <f>VLOOKUP(F4,F13数据库!C:AA,3,0)</f>
        <v>#VALUE!</v>
      </c>
      <c r="O4" s="18" t="e">
        <f t="shared" si="4"/>
        <v>#VALUE!</v>
      </c>
      <c r="P4" s="19" t="e">
        <f t="shared" si="5"/>
        <v>#VALUE!</v>
      </c>
      <c r="Q4" s="18" t="e">
        <f>VLOOKUP(F4,F13数据库!C:AA,4,0)</f>
        <v>#VALUE!</v>
      </c>
      <c r="R4" s="18" t="e">
        <f>VLOOKUP(G4,F13数据库!AC:AD,2,0)</f>
        <v>#N/A</v>
      </c>
      <c r="S4" s="18"/>
      <c r="T4" s="18" t="e" cm="1">
        <f t="array" ref="T4">_xlfn.IFS(J4="A",VLOOKUP(F4,F13数据库!C:AA,7,0),J4="B",VLOOKUP(F4,F13数据库!C:AA,15,0),J4="C",VLOOKUP(F4,F13数据库!C:AA,21,0))</f>
        <v>#N/A</v>
      </c>
      <c r="U4" s="18" t="e" cm="1">
        <f t="array" ref="U4">_xlfn.IFS(J4="A",VLOOKUP(F4,F13数据库!C:AA,8,0),J4="B",VLOOKUP(F4,F13数据库!C:AA,16,0),J4="C",VLOOKUP(F4,F13数据库!C:AA,22,0))</f>
        <v>#N/A</v>
      </c>
      <c r="V4" s="19" t="e" cm="1">
        <f t="array" ref="V4">_xlfn.IFS(J4="A",VLOOKUP(F4,F13数据库!C:AA,11,0),J4="B",VLOOKUP(F4,F13数据库!C:AA,17,0),J4="C",VLOOKUP(F4,F13数据库!C:AA,23,0))*C4</f>
        <v>#N/A</v>
      </c>
      <c r="W4" s="18" t="e" cm="1">
        <f t="array" ref="W4">_xlfn.IFS(J4="A",VLOOKUP(F4,F13数据库!C:AA,12,0),J4="B",VLOOKUP(F4,F13数据库!C:AA,18,0),J4="C",VLOOKUP(F4,F13数据库!C:AA,24,0))</f>
        <v>#N/A</v>
      </c>
      <c r="X4" s="18" t="e" cm="1">
        <f t="array" ref="X4">_xlfn.IFS(J4="A",VLOOKUP(F4,F13数据库!C:AA,13,0),J4="B",VLOOKUP(F4,F13数据库!C:AA,19,0),J4="C",VLOOKUP(F4,F13数据库!C:AA,25,0))</f>
        <v>#N/A</v>
      </c>
      <c r="Y4" s="18"/>
    </row>
    <row r="5" spans="1:25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e">
        <f t="shared" si="2"/>
        <v>#VALUE!</v>
      </c>
      <c r="I5" s="18" t="e">
        <f t="shared" si="2"/>
        <v>#VALUE!</v>
      </c>
      <c r="J5" s="18" t="str">
        <f t="shared" si="3"/>
        <v/>
      </c>
      <c r="K5" s="18" t="str">
        <f t="shared" si="3"/>
        <v/>
      </c>
      <c r="L5" s="18" t="str">
        <f t="shared" si="3"/>
        <v/>
      </c>
      <c r="M5" s="18" t="str">
        <f t="shared" si="3"/>
        <v/>
      </c>
      <c r="N5" s="18" t="e">
        <f>VLOOKUP(F5,F13数据库!C:AA,3,0)</f>
        <v>#VALUE!</v>
      </c>
      <c r="O5" s="18" t="e">
        <f t="shared" si="4"/>
        <v>#VALUE!</v>
      </c>
      <c r="P5" s="19" t="e">
        <f t="shared" si="5"/>
        <v>#VALUE!</v>
      </c>
      <c r="Q5" s="18" t="e">
        <f>VLOOKUP(F5,F13数据库!C:AA,4,0)</f>
        <v>#VALUE!</v>
      </c>
      <c r="R5" s="18" t="e">
        <f>VLOOKUP(G5,F13数据库!AC:AD,2,0)</f>
        <v>#N/A</v>
      </c>
      <c r="S5" s="18"/>
      <c r="T5" s="18" t="e" cm="1">
        <f t="array" ref="T5">_xlfn.IFS(J5="A",VLOOKUP(F5,F13数据库!C:AA,7,0),J5="B",VLOOKUP(F5,F13数据库!C:AA,15,0),J5="C",VLOOKUP(F5,F13数据库!C:AA,21,0))</f>
        <v>#N/A</v>
      </c>
      <c r="U5" s="18" t="e" cm="1">
        <f t="array" ref="U5">_xlfn.IFS(J5="A",VLOOKUP(F5,F13数据库!C:AA,8,0),J5="B",VLOOKUP(F5,F13数据库!C:AA,16,0),J5="C",VLOOKUP(F5,F13数据库!C:AA,22,0))</f>
        <v>#N/A</v>
      </c>
      <c r="V5" s="19" t="e" cm="1">
        <f t="array" ref="V5">_xlfn.IFS(J5="A",VLOOKUP(F5,F13数据库!C:AA,11,0),J5="B",VLOOKUP(F5,F13数据库!C:AA,17,0),J5="C",VLOOKUP(F5,F13数据库!C:AA,23,0))*C5</f>
        <v>#N/A</v>
      </c>
      <c r="W5" s="18" t="e" cm="1">
        <f t="array" ref="W5">_xlfn.IFS(J5="A",VLOOKUP(F5,F13数据库!C:AA,12,0),J5="B",VLOOKUP(F5,F13数据库!C:AA,18,0),J5="C",VLOOKUP(F5,F13数据库!C:AA,24,0))</f>
        <v>#N/A</v>
      </c>
      <c r="X5" s="18" t="e" cm="1">
        <f t="array" ref="X5">_xlfn.IFS(J5="A",VLOOKUP(F5,F13数据库!C:AA,13,0),J5="B",VLOOKUP(F5,F13数据库!C:AA,19,0),J5="C",VLOOKUP(F5,F13数据库!C:AA,25,0))</f>
        <v>#N/A</v>
      </c>
      <c r="Y5" s="18"/>
    </row>
    <row r="6" spans="1:25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e">
        <f t="shared" si="2"/>
        <v>#VALUE!</v>
      </c>
      <c r="I6" s="18" t="e">
        <f t="shared" si="2"/>
        <v>#VALUE!</v>
      </c>
      <c r="J6" s="18" t="str">
        <f t="shared" si="3"/>
        <v/>
      </c>
      <c r="K6" s="18" t="str">
        <f t="shared" si="3"/>
        <v/>
      </c>
      <c r="L6" s="18" t="str">
        <f t="shared" si="3"/>
        <v/>
      </c>
      <c r="M6" s="18" t="str">
        <f t="shared" si="3"/>
        <v/>
      </c>
      <c r="N6" s="18" t="e">
        <f>VLOOKUP(F6,F13数据库!C:AA,3,0)</f>
        <v>#VALUE!</v>
      </c>
      <c r="O6" s="18" t="e">
        <f t="shared" si="4"/>
        <v>#VALUE!</v>
      </c>
      <c r="P6" s="19" t="e">
        <f t="shared" si="5"/>
        <v>#VALUE!</v>
      </c>
      <c r="Q6" s="18" t="e">
        <f>VLOOKUP(F6,F13数据库!C:AA,4,0)</f>
        <v>#VALUE!</v>
      </c>
      <c r="R6" s="18" t="e">
        <f>VLOOKUP(G6,F13数据库!AC:AD,2,0)</f>
        <v>#N/A</v>
      </c>
      <c r="S6" s="18"/>
      <c r="T6" s="18" t="e" cm="1">
        <f t="array" ref="T6">_xlfn.IFS(J6="A",VLOOKUP(F6,F13数据库!C:AA,7,0),J6="B",VLOOKUP(F6,F13数据库!C:AA,15,0),J6="C",VLOOKUP(F6,F13数据库!C:AA,21,0))</f>
        <v>#N/A</v>
      </c>
      <c r="U6" s="18" t="e" cm="1">
        <f t="array" ref="U6">_xlfn.IFS(J6="A",VLOOKUP(F6,F13数据库!C:AA,8,0),J6="B",VLOOKUP(F6,F13数据库!C:AA,16,0),J6="C",VLOOKUP(F6,F13数据库!C:AA,22,0))</f>
        <v>#N/A</v>
      </c>
      <c r="V6" s="19" t="e" cm="1">
        <f t="array" ref="V6">_xlfn.IFS(J6="A",VLOOKUP(F6,F13数据库!C:AA,11,0),J6="B",VLOOKUP(F6,F13数据库!C:AA,17,0),J6="C",VLOOKUP(F6,F13数据库!C:AA,23,0))*C6</f>
        <v>#N/A</v>
      </c>
      <c r="W6" s="18" t="e" cm="1">
        <f t="array" ref="W6">_xlfn.IFS(J6="A",VLOOKUP(F6,F13数据库!C:AA,12,0),J6="B",VLOOKUP(F6,F13数据库!C:AA,18,0),J6="C",VLOOKUP(F6,F13数据库!C:AA,24,0))</f>
        <v>#N/A</v>
      </c>
      <c r="X6" s="18" t="e" cm="1">
        <f t="array" ref="X6">_xlfn.IFS(J6="A",VLOOKUP(F6,F13数据库!C:AA,13,0),J6="B",VLOOKUP(F6,F13数据库!C:AA,19,0),J6="C",VLOOKUP(F6,F13数据库!C:AA,25,0))</f>
        <v>#N/A</v>
      </c>
      <c r="Y6" s="18"/>
    </row>
    <row r="7" spans="1:25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e">
        <f t="shared" si="2"/>
        <v>#VALUE!</v>
      </c>
      <c r="I7" s="18" t="e">
        <f t="shared" si="2"/>
        <v>#VALUE!</v>
      </c>
      <c r="J7" s="18" t="str">
        <f t="shared" si="3"/>
        <v/>
      </c>
      <c r="K7" s="18" t="str">
        <f t="shared" si="3"/>
        <v/>
      </c>
      <c r="L7" s="18" t="str">
        <f t="shared" si="3"/>
        <v/>
      </c>
      <c r="M7" s="18" t="str">
        <f t="shared" si="3"/>
        <v/>
      </c>
      <c r="N7" s="18" t="e">
        <f>VLOOKUP(F7,F13数据库!C:AA,3,0)</f>
        <v>#VALUE!</v>
      </c>
      <c r="O7" s="18" t="e">
        <f t="shared" si="4"/>
        <v>#VALUE!</v>
      </c>
      <c r="P7" s="19" t="e">
        <f t="shared" si="5"/>
        <v>#VALUE!</v>
      </c>
      <c r="Q7" s="18" t="e">
        <f>VLOOKUP(F7,F13数据库!C:AA,4,0)</f>
        <v>#VALUE!</v>
      </c>
      <c r="R7" s="18" t="e">
        <f>VLOOKUP(G7,F13数据库!AC:AD,2,0)</f>
        <v>#N/A</v>
      </c>
      <c r="S7" s="18"/>
      <c r="T7" s="18" t="e" cm="1">
        <f t="array" ref="T7">_xlfn.IFS(J7="A",VLOOKUP(F7,F13数据库!C:AA,7,0),J7="B",VLOOKUP(F7,F13数据库!C:AA,15,0),J7="C",VLOOKUP(F7,F13数据库!C:AA,21,0))</f>
        <v>#N/A</v>
      </c>
      <c r="U7" s="18" t="e" cm="1">
        <f t="array" ref="U7">_xlfn.IFS(J7="A",VLOOKUP(F7,F13数据库!C:AA,8,0),J7="B",VLOOKUP(F7,F13数据库!C:AA,16,0),J7="C",VLOOKUP(F7,F13数据库!C:AA,22,0))</f>
        <v>#N/A</v>
      </c>
      <c r="V7" s="19" t="e" cm="1">
        <f t="array" ref="V7">_xlfn.IFS(J7="A",VLOOKUP(F7,F13数据库!C:AA,11,0),J7="B",VLOOKUP(F7,F13数据库!C:AA,17,0),J7="C",VLOOKUP(F7,F13数据库!C:AA,23,0))*C7</f>
        <v>#N/A</v>
      </c>
      <c r="W7" s="18" t="e" cm="1">
        <f t="array" ref="W7">_xlfn.IFS(J7="A",VLOOKUP(F7,F13数据库!C:AA,12,0),J7="B",VLOOKUP(F7,F13数据库!C:AA,18,0),J7="C",VLOOKUP(F7,F13数据库!C:AA,24,0))</f>
        <v>#N/A</v>
      </c>
      <c r="X7" s="18" t="e" cm="1">
        <f t="array" ref="X7">_xlfn.IFS(J7="A",VLOOKUP(F7,F13数据库!C:AA,13,0),J7="B",VLOOKUP(F7,F13数据库!C:AA,19,0),J7="C",VLOOKUP(F7,F13数据库!C:AA,25,0))</f>
        <v>#N/A</v>
      </c>
      <c r="Y7" s="18"/>
    </row>
    <row r="8" spans="1:25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e">
        <f t="shared" si="2"/>
        <v>#VALUE!</v>
      </c>
      <c r="I8" s="18" t="e">
        <f t="shared" si="2"/>
        <v>#VALUE!</v>
      </c>
      <c r="J8" s="18" t="str">
        <f t="shared" si="3"/>
        <v/>
      </c>
      <c r="K8" s="18" t="str">
        <f t="shared" si="3"/>
        <v/>
      </c>
      <c r="L8" s="18" t="str">
        <f t="shared" si="3"/>
        <v/>
      </c>
      <c r="M8" s="18" t="str">
        <f t="shared" si="3"/>
        <v/>
      </c>
      <c r="N8" s="18" t="e">
        <f>VLOOKUP(F8,F13数据库!C:AA,3,0)</f>
        <v>#VALUE!</v>
      </c>
      <c r="O8" s="18" t="e">
        <f t="shared" si="4"/>
        <v>#VALUE!</v>
      </c>
      <c r="P8" s="19" t="e">
        <f t="shared" si="5"/>
        <v>#VALUE!</v>
      </c>
      <c r="Q8" s="18" t="e">
        <f>VLOOKUP(F8,F13数据库!C:AA,4,0)</f>
        <v>#VALUE!</v>
      </c>
      <c r="R8" s="18" t="e">
        <f>VLOOKUP(G8,F13数据库!AC:AD,2,0)</f>
        <v>#N/A</v>
      </c>
      <c r="S8" s="18"/>
      <c r="T8" s="18" t="e" cm="1">
        <f t="array" ref="T8">_xlfn.IFS(J8="A",VLOOKUP(F8,F13数据库!C:AA,7,0),J8="B",VLOOKUP(F8,F13数据库!C:AA,15,0),J8="C",VLOOKUP(F8,F13数据库!C:AA,21,0))</f>
        <v>#N/A</v>
      </c>
      <c r="U8" s="18" t="e" cm="1">
        <f t="array" ref="U8">_xlfn.IFS(J8="A",VLOOKUP(F8,F13数据库!C:AA,8,0),J8="B",VLOOKUP(F8,F13数据库!C:AA,16,0),J8="C",VLOOKUP(F8,F13数据库!C:AA,22,0))</f>
        <v>#N/A</v>
      </c>
      <c r="V8" s="19" t="e" cm="1">
        <f t="array" ref="V8">_xlfn.IFS(J8="A",VLOOKUP(F8,F13数据库!C:AA,11,0),J8="B",VLOOKUP(F8,F13数据库!C:AA,17,0),J8="C",VLOOKUP(F8,F13数据库!C:AA,23,0))*C8</f>
        <v>#N/A</v>
      </c>
      <c r="W8" s="18" t="e" cm="1">
        <f t="array" ref="W8">_xlfn.IFS(J8="A",VLOOKUP(F8,F13数据库!C:AA,12,0),J8="B",VLOOKUP(F8,F13数据库!C:AA,18,0),J8="C",VLOOKUP(F8,F13数据库!C:AA,24,0))</f>
        <v>#N/A</v>
      </c>
      <c r="X8" s="18" t="e" cm="1">
        <f t="array" ref="X8">_xlfn.IFS(J8="A",VLOOKUP(F8,F13数据库!C:AA,13,0),J8="B",VLOOKUP(F8,F13数据库!C:AA,19,0),J8="C",VLOOKUP(F8,F13数据库!C:AA,25,0))</f>
        <v>#N/A</v>
      </c>
      <c r="Y8" s="18"/>
    </row>
    <row r="9" spans="1:25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e">
        <f t="shared" si="2"/>
        <v>#VALUE!</v>
      </c>
      <c r="I9" s="18" t="e">
        <f t="shared" si="2"/>
        <v>#VALUE!</v>
      </c>
      <c r="J9" s="18" t="str">
        <f t="shared" si="3"/>
        <v/>
      </c>
      <c r="K9" s="18" t="str">
        <f t="shared" si="3"/>
        <v/>
      </c>
      <c r="L9" s="18" t="str">
        <f t="shared" si="3"/>
        <v/>
      </c>
      <c r="M9" s="18" t="str">
        <f t="shared" si="3"/>
        <v/>
      </c>
      <c r="N9" s="18" t="e">
        <f>VLOOKUP(F9,F13数据库!C:AA,3,0)</f>
        <v>#VALUE!</v>
      </c>
      <c r="O9" s="18" t="e">
        <f t="shared" si="4"/>
        <v>#VALUE!</v>
      </c>
      <c r="P9" s="19" t="e">
        <f t="shared" si="5"/>
        <v>#VALUE!</v>
      </c>
      <c r="Q9" s="18" t="e">
        <f>VLOOKUP(F9,F13数据库!C:AA,4,0)</f>
        <v>#VALUE!</v>
      </c>
      <c r="R9" s="18" t="e">
        <f>VLOOKUP(G9,F13数据库!AC:AD,2,0)</f>
        <v>#N/A</v>
      </c>
      <c r="S9" s="18"/>
      <c r="T9" s="18" t="e" cm="1">
        <f t="array" ref="T9">_xlfn.IFS(J9="A",VLOOKUP(F9,F13数据库!C:AA,7,0),J9="B",VLOOKUP(F9,F13数据库!C:AA,15,0),J9="C",VLOOKUP(F9,F13数据库!C:AA,21,0))</f>
        <v>#N/A</v>
      </c>
      <c r="U9" s="18" t="e" cm="1">
        <f t="array" ref="U9">_xlfn.IFS(J9="A",VLOOKUP(F9,F13数据库!C:AA,8,0),J9="B",VLOOKUP(F9,F13数据库!C:AA,16,0),J9="C",VLOOKUP(F9,F13数据库!C:AA,22,0))</f>
        <v>#N/A</v>
      </c>
      <c r="V9" s="19" t="e" cm="1">
        <f t="array" ref="V9">_xlfn.IFS(J9="A",VLOOKUP(F9,F13数据库!C:AA,11,0),J9="B",VLOOKUP(F9,F13数据库!C:AA,17,0),J9="C",VLOOKUP(F9,F13数据库!C:AA,23,0))*C9</f>
        <v>#N/A</v>
      </c>
      <c r="W9" s="18" t="e" cm="1">
        <f t="array" ref="W9">_xlfn.IFS(J9="A",VLOOKUP(F9,F13数据库!C:AA,12,0),J9="B",VLOOKUP(F9,F13数据库!C:AA,18,0),J9="C",VLOOKUP(F9,F13数据库!C:AA,24,0))</f>
        <v>#N/A</v>
      </c>
      <c r="X9" s="18" t="e" cm="1">
        <f t="array" ref="X9">_xlfn.IFS(J9="A",VLOOKUP(F9,F13数据库!C:AA,13,0),J9="B",VLOOKUP(F9,F13数据库!C:AA,19,0),J9="C",VLOOKUP(F9,F13数据库!C:AA,25,0))</f>
        <v>#N/A</v>
      </c>
      <c r="Y9" s="18"/>
    </row>
    <row r="10" spans="1:25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e">
        <f t="shared" si="2"/>
        <v>#VALUE!</v>
      </c>
      <c r="I10" s="18" t="e">
        <f t="shared" si="2"/>
        <v>#VALUE!</v>
      </c>
      <c r="J10" s="18" t="str">
        <f t="shared" si="3"/>
        <v/>
      </c>
      <c r="K10" s="18" t="str">
        <f t="shared" si="3"/>
        <v/>
      </c>
      <c r="L10" s="18" t="str">
        <f t="shared" si="3"/>
        <v/>
      </c>
      <c r="M10" s="18" t="str">
        <f t="shared" si="3"/>
        <v/>
      </c>
      <c r="N10" s="18" t="e">
        <f>VLOOKUP(F10,F13数据库!C:AA,3,0)</f>
        <v>#VALUE!</v>
      </c>
      <c r="O10" s="18" t="e">
        <f t="shared" si="4"/>
        <v>#VALUE!</v>
      </c>
      <c r="P10" s="19" t="e">
        <f t="shared" si="5"/>
        <v>#VALUE!</v>
      </c>
      <c r="Q10" s="18" t="e">
        <f>VLOOKUP(F10,F13数据库!C:AA,4,0)</f>
        <v>#VALUE!</v>
      </c>
      <c r="R10" s="18" t="e">
        <f>VLOOKUP(G10,F13数据库!AC:AD,2,0)</f>
        <v>#N/A</v>
      </c>
      <c r="S10" s="18"/>
      <c r="T10" s="18" t="e" cm="1">
        <f t="array" ref="T10">_xlfn.IFS(J10="A",VLOOKUP(F10,F13数据库!C:AA,7,0),J10="B",VLOOKUP(F10,F13数据库!C:AA,15,0),J10="C",VLOOKUP(F10,F13数据库!C:AA,21,0))</f>
        <v>#N/A</v>
      </c>
      <c r="U10" s="18" t="e" cm="1">
        <f t="array" ref="U10">_xlfn.IFS(J10="A",VLOOKUP(F10,F13数据库!C:AA,8,0),J10="B",VLOOKUP(F10,F13数据库!C:AA,16,0),J10="C",VLOOKUP(F10,F13数据库!C:AA,22,0))</f>
        <v>#N/A</v>
      </c>
      <c r="V10" s="19" t="e" cm="1">
        <f t="array" ref="V10">_xlfn.IFS(J10="A",VLOOKUP(F10,F13数据库!C:AA,11,0),J10="B",VLOOKUP(F10,F13数据库!C:AA,17,0),J10="C",VLOOKUP(F10,F13数据库!C:AA,23,0))*C10</f>
        <v>#N/A</v>
      </c>
      <c r="W10" s="18" t="e" cm="1">
        <f t="array" ref="W10">_xlfn.IFS(J10="A",VLOOKUP(F10,F13数据库!C:AA,12,0),J10="B",VLOOKUP(F10,F13数据库!C:AA,18,0),J10="C",VLOOKUP(F10,F13数据库!C:AA,24,0))</f>
        <v>#N/A</v>
      </c>
      <c r="X10" s="18" t="e" cm="1">
        <f t="array" ref="X10">_xlfn.IFS(J10="A",VLOOKUP(F10,F13数据库!C:AA,13,0),J10="B",VLOOKUP(F10,F13数据库!C:AA,19,0),J10="C",VLOOKUP(F10,F13数据库!C:AA,25,0))</f>
        <v>#N/A</v>
      </c>
      <c r="Y10" s="18"/>
    </row>
    <row r="11" spans="1:25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e">
        <f t="shared" si="2"/>
        <v>#VALUE!</v>
      </c>
      <c r="I11" s="18" t="e">
        <f t="shared" si="2"/>
        <v>#VALUE!</v>
      </c>
      <c r="J11" s="18" t="str">
        <f t="shared" si="3"/>
        <v/>
      </c>
      <c r="K11" s="18" t="str">
        <f t="shared" si="3"/>
        <v/>
      </c>
      <c r="L11" s="18" t="str">
        <f t="shared" si="3"/>
        <v/>
      </c>
      <c r="M11" s="18" t="str">
        <f t="shared" si="3"/>
        <v/>
      </c>
      <c r="N11" s="18" t="e">
        <f>VLOOKUP(F11,F13数据库!C:AA,3,0)</f>
        <v>#VALUE!</v>
      </c>
      <c r="O11" s="18" t="e">
        <f t="shared" si="4"/>
        <v>#VALUE!</v>
      </c>
      <c r="P11" s="19" t="e">
        <f t="shared" si="5"/>
        <v>#VALUE!</v>
      </c>
      <c r="Q11" s="18" t="e">
        <f>VLOOKUP(F11,F13数据库!C:AA,4,0)</f>
        <v>#VALUE!</v>
      </c>
      <c r="R11" s="18" t="e">
        <f>VLOOKUP(G11,F13数据库!AC:AD,2,0)</f>
        <v>#N/A</v>
      </c>
      <c r="S11" s="18"/>
      <c r="T11" s="18" t="e" cm="1">
        <f t="array" ref="T11">_xlfn.IFS(J11="A",VLOOKUP(F11,F13数据库!C:AA,7,0),J11="B",VLOOKUP(F11,F13数据库!C:AA,15,0),J11="C",VLOOKUP(F11,F13数据库!C:AA,21,0))</f>
        <v>#N/A</v>
      </c>
      <c r="U11" s="18" t="e" cm="1">
        <f t="array" ref="U11">_xlfn.IFS(J11="A",VLOOKUP(F11,F13数据库!C:AA,8,0),J11="B",VLOOKUP(F11,F13数据库!C:AA,16,0),J11="C",VLOOKUP(F11,F13数据库!C:AA,22,0))</f>
        <v>#N/A</v>
      </c>
      <c r="V11" s="19" t="e" cm="1">
        <f t="array" ref="V11">_xlfn.IFS(J11="A",VLOOKUP(F11,F13数据库!C:AA,11,0),J11="B",VLOOKUP(F11,F13数据库!C:AA,17,0),J11="C",VLOOKUP(F11,F13数据库!C:AA,23,0))*C11</f>
        <v>#N/A</v>
      </c>
      <c r="W11" s="18" t="e" cm="1">
        <f t="array" ref="W11">_xlfn.IFS(J11="A",VLOOKUP(F11,F13数据库!C:AA,12,0),J11="B",VLOOKUP(F11,F13数据库!C:AA,18,0),J11="C",VLOOKUP(F11,F13数据库!C:AA,24,0))</f>
        <v>#N/A</v>
      </c>
      <c r="X11" s="18" t="e" cm="1">
        <f t="array" ref="X11">_xlfn.IFS(J11="A",VLOOKUP(F11,F13数据库!C:AA,13,0),J11="B",VLOOKUP(F11,F13数据库!C:AA,19,0),J11="C",VLOOKUP(F11,F13数据库!C:AA,25,0))</f>
        <v>#N/A</v>
      </c>
      <c r="Y11" s="18"/>
    </row>
    <row r="12" spans="1:25" x14ac:dyDescent="0.25">
      <c r="A12" s="22"/>
      <c r="B12" s="3"/>
      <c r="C12" s="3"/>
      <c r="D12" s="3"/>
      <c r="E12" s="18" t="e">
        <f t="shared" ref="E12:E75" si="6">VALUE(TRIM(MID(SUBSTITUTE($B12,"-",REPT(" ",99)),COLUMN(B12)*99-98,99)))</f>
        <v>#VALUE!</v>
      </c>
      <c r="F12" s="18" t="e">
        <f t="shared" ref="F12:F75" si="7">VALUE(TRIM(MID(SUBSTITUTE($B12,"-",REPT(" ",99)),COLUMN(C12)*99-98,99)))</f>
        <v>#VALUE!</v>
      </c>
      <c r="G12" s="18" t="str">
        <f t="shared" ref="G12:G75" si="8">TRIM(MID(SUBSTITUTE($B12,"-",REPT(" ",99)),COLUMN(D12)*99-98,99))</f>
        <v/>
      </c>
      <c r="H12" s="18" t="e">
        <f t="shared" ref="H12:H75" si="9">VALUE(TRIM(MID(SUBSTITUTE($B12,"-",REPT(" ",99)),COLUMN(E12)*99-98,99)))</f>
        <v>#VALUE!</v>
      </c>
      <c r="I12" s="18" t="e">
        <f t="shared" si="2"/>
        <v>#VALUE!</v>
      </c>
      <c r="J12" s="18" t="str">
        <f t="shared" ref="J12:J75" si="10">(TRIM(MID(SUBSTITUTE($B12,"-",REPT(" ",99)),COLUMN(G12)*99-98,99)))</f>
        <v/>
      </c>
      <c r="K12" s="18" t="str">
        <f t="shared" ref="K12:K75" si="11">(TRIM(MID(SUBSTITUTE($B12,"-",REPT(" ",99)),COLUMN(H12)*99-98,99)))</f>
        <v/>
      </c>
      <c r="L12" s="18" t="str">
        <f t="shared" ref="L12:L75" si="12">(TRIM(MID(SUBSTITUTE($B12,"-",REPT(" ",99)),COLUMN(I12)*99-98,99)))</f>
        <v/>
      </c>
      <c r="M12" s="18" t="str">
        <f t="shared" ref="M12:M75" si="13">(TRIM(MID(SUBSTITUTE($B12,"-",REPT(" ",99)),COLUMN(J12)*99-98,99)))</f>
        <v/>
      </c>
      <c r="N12" s="18" t="e">
        <f>VLOOKUP(F12,F13数据库!C:AA,3,0)</f>
        <v>#VALUE!</v>
      </c>
      <c r="O12" s="18" t="e">
        <f t="shared" ref="O12:O75" si="14">"DN"&amp;F12</f>
        <v>#VALUE!</v>
      </c>
      <c r="P12" s="19" t="e">
        <f t="shared" ref="P12:P75" si="15">(H12/1000)*C12</f>
        <v>#VALUE!</v>
      </c>
      <c r="Q12" s="18" t="e">
        <f>VLOOKUP(F12,F13数据库!C:AA,4,0)</f>
        <v>#VALUE!</v>
      </c>
      <c r="R12" s="18" t="e">
        <f>VLOOKUP(G12,F13数据库!AC:AD,2,0)</f>
        <v>#N/A</v>
      </c>
      <c r="S12" s="18"/>
      <c r="T12" s="18" t="e" cm="1">
        <f t="array" ref="T12">_xlfn.IFS(J12="A",VLOOKUP(F12,F13数据库!C:AA,7,0),J12="B",VLOOKUP(F12,F13数据库!C:AA,15,0),J12="C",VLOOKUP(F12,F13数据库!C:AA,21,0))</f>
        <v>#N/A</v>
      </c>
      <c r="U12" s="18" t="e" cm="1">
        <f t="array" ref="U12">_xlfn.IFS(J12="A",VLOOKUP(F12,F13数据库!C:AA,8,0),J12="B",VLOOKUP(F12,F13数据库!C:AA,16,0),J12="C",VLOOKUP(F12,F13数据库!C:AA,22,0))</f>
        <v>#N/A</v>
      </c>
      <c r="V12" s="19" t="e" cm="1">
        <f t="array" ref="V12">_xlfn.IFS(J12="A",VLOOKUP(F12,F13数据库!C:AA,11,0),J12="B",VLOOKUP(F12,F13数据库!C:AA,17,0),J12="C",VLOOKUP(F12,F13数据库!C:AA,23,0))*C12</f>
        <v>#N/A</v>
      </c>
      <c r="W12" s="18" t="e" cm="1">
        <f t="array" ref="W12">_xlfn.IFS(J12="A",VLOOKUP(F12,F13数据库!C:AA,12,0),J12="B",VLOOKUP(F12,F13数据库!C:AA,18,0),J12="C",VLOOKUP(F12,F13数据库!C:AA,24,0))</f>
        <v>#N/A</v>
      </c>
      <c r="X12" s="18" t="e" cm="1">
        <f t="array" ref="X12">_xlfn.IFS(J12="A",VLOOKUP(F12,F13数据库!C:AA,13,0),J12="B",VLOOKUP(F12,F13数据库!C:AA,19,0),J12="C",VLOOKUP(F12,F13数据库!C:AA,25,0))</f>
        <v>#N/A</v>
      </c>
      <c r="Y12" s="18"/>
    </row>
    <row r="13" spans="1:25" x14ac:dyDescent="0.25">
      <c r="A13" s="22"/>
      <c r="B13" s="3"/>
      <c r="C13" s="3"/>
      <c r="D13" s="3"/>
      <c r="E13" s="18" t="e">
        <f t="shared" si="6"/>
        <v>#VALUE!</v>
      </c>
      <c r="F13" s="18" t="e">
        <f t="shared" si="7"/>
        <v>#VALUE!</v>
      </c>
      <c r="G13" s="18" t="str">
        <f t="shared" si="8"/>
        <v/>
      </c>
      <c r="H13" s="18" t="e">
        <f t="shared" si="9"/>
        <v>#VALUE!</v>
      </c>
      <c r="I13" s="18" t="e">
        <f t="shared" si="2"/>
        <v>#VALUE!</v>
      </c>
      <c r="J13" s="18" t="str">
        <f t="shared" si="10"/>
        <v/>
      </c>
      <c r="K13" s="18" t="str">
        <f t="shared" si="11"/>
        <v/>
      </c>
      <c r="L13" s="18" t="str">
        <f t="shared" si="12"/>
        <v/>
      </c>
      <c r="M13" s="18" t="str">
        <f t="shared" si="13"/>
        <v/>
      </c>
      <c r="N13" s="18" t="e">
        <f>VLOOKUP(F13,F13数据库!C:AA,3,0)</f>
        <v>#VALUE!</v>
      </c>
      <c r="O13" s="18" t="e">
        <f t="shared" si="14"/>
        <v>#VALUE!</v>
      </c>
      <c r="P13" s="19" t="e">
        <f t="shared" si="15"/>
        <v>#VALUE!</v>
      </c>
      <c r="Q13" s="18" t="e">
        <f>VLOOKUP(F13,F13数据库!C:AA,4,0)</f>
        <v>#VALUE!</v>
      </c>
      <c r="R13" s="18" t="e">
        <f>VLOOKUP(G13,F13数据库!AC:AD,2,0)</f>
        <v>#N/A</v>
      </c>
      <c r="S13" s="18"/>
      <c r="T13" s="18" t="e" cm="1">
        <f t="array" ref="T13">_xlfn.IFS(J13="A",VLOOKUP(F13,F13数据库!C:AA,7,0),J13="B",VLOOKUP(F13,F13数据库!C:AA,15,0),J13="C",VLOOKUP(F13,F13数据库!C:AA,21,0))</f>
        <v>#N/A</v>
      </c>
      <c r="U13" s="18" t="e" cm="1">
        <f t="array" ref="U13">_xlfn.IFS(J13="A",VLOOKUP(F13,F13数据库!C:AA,8,0),J13="B",VLOOKUP(F13,F13数据库!C:AA,16,0),J13="C",VLOOKUP(F13,F13数据库!C:AA,22,0))</f>
        <v>#N/A</v>
      </c>
      <c r="V13" s="19" t="e" cm="1">
        <f t="array" ref="V13">_xlfn.IFS(J13="A",VLOOKUP(F13,F13数据库!C:AA,11,0),J13="B",VLOOKUP(F13,F13数据库!C:AA,17,0),J13="C",VLOOKUP(F13,F13数据库!C:AA,23,0))*C13</f>
        <v>#N/A</v>
      </c>
      <c r="W13" s="18" t="e" cm="1">
        <f t="array" ref="W13">_xlfn.IFS(J13="A",VLOOKUP(F13,F13数据库!C:AA,12,0),J13="B",VLOOKUP(F13,F13数据库!C:AA,18,0),J13="C",VLOOKUP(F13,F13数据库!C:AA,24,0))</f>
        <v>#N/A</v>
      </c>
      <c r="X13" s="18" t="e" cm="1">
        <f t="array" ref="X13">_xlfn.IFS(J13="A",VLOOKUP(F13,F13数据库!C:AA,13,0),J13="B",VLOOKUP(F13,F13数据库!C:AA,19,0),J13="C",VLOOKUP(F13,F13数据库!C:AA,25,0))</f>
        <v>#N/A</v>
      </c>
      <c r="Y13" s="18"/>
    </row>
    <row r="14" spans="1:25" x14ac:dyDescent="0.25">
      <c r="A14" s="22"/>
      <c r="B14" s="3"/>
      <c r="C14" s="3"/>
      <c r="D14" s="3"/>
      <c r="E14" s="18" t="e">
        <f t="shared" si="6"/>
        <v>#VALUE!</v>
      </c>
      <c r="F14" s="18" t="e">
        <f t="shared" si="7"/>
        <v>#VALUE!</v>
      </c>
      <c r="G14" s="18" t="str">
        <f t="shared" si="8"/>
        <v/>
      </c>
      <c r="H14" s="18" t="e">
        <f t="shared" si="9"/>
        <v>#VALUE!</v>
      </c>
      <c r="I14" s="18" t="e">
        <f t="shared" si="2"/>
        <v>#VALUE!</v>
      </c>
      <c r="J14" s="18" t="str">
        <f t="shared" si="10"/>
        <v/>
      </c>
      <c r="K14" s="18" t="str">
        <f t="shared" si="11"/>
        <v/>
      </c>
      <c r="L14" s="18" t="str">
        <f t="shared" si="12"/>
        <v/>
      </c>
      <c r="M14" s="18" t="str">
        <f t="shared" si="13"/>
        <v/>
      </c>
      <c r="N14" s="18" t="e">
        <f>VLOOKUP(F14,F13数据库!C:AA,3,0)</f>
        <v>#VALUE!</v>
      </c>
      <c r="O14" s="18" t="e">
        <f t="shared" si="14"/>
        <v>#VALUE!</v>
      </c>
      <c r="P14" s="19" t="e">
        <f t="shared" si="15"/>
        <v>#VALUE!</v>
      </c>
      <c r="Q14" s="18" t="e">
        <f>VLOOKUP(F14,F13数据库!C:AA,4,0)</f>
        <v>#VALUE!</v>
      </c>
      <c r="R14" s="18" t="e">
        <f>VLOOKUP(G14,F13数据库!AC:AD,2,0)</f>
        <v>#N/A</v>
      </c>
      <c r="S14" s="18"/>
      <c r="T14" s="18" t="e" cm="1">
        <f t="array" ref="T14">_xlfn.IFS(J14="A",VLOOKUP(F14,F13数据库!C:AA,7,0),J14="B",VLOOKUP(F14,F13数据库!C:AA,15,0),J14="C",VLOOKUP(F14,F13数据库!C:AA,21,0))</f>
        <v>#N/A</v>
      </c>
      <c r="U14" s="18" t="e" cm="1">
        <f t="array" ref="U14">_xlfn.IFS(J14="A",VLOOKUP(F14,F13数据库!C:AA,8,0),J14="B",VLOOKUP(F14,F13数据库!C:AA,16,0),J14="C",VLOOKUP(F14,F13数据库!C:AA,22,0))</f>
        <v>#N/A</v>
      </c>
      <c r="V14" s="19" t="e" cm="1">
        <f t="array" ref="V14">_xlfn.IFS(J14="A",VLOOKUP(F14,F13数据库!C:AA,11,0),J14="B",VLOOKUP(F14,F13数据库!C:AA,17,0),J14="C",VLOOKUP(F14,F13数据库!C:AA,23,0))*C14</f>
        <v>#N/A</v>
      </c>
      <c r="W14" s="18" t="e" cm="1">
        <f t="array" ref="W14">_xlfn.IFS(J14="A",VLOOKUP(F14,F13数据库!C:AA,12,0),J14="B",VLOOKUP(F14,F13数据库!C:AA,18,0),J14="C",VLOOKUP(F14,F13数据库!C:AA,24,0))</f>
        <v>#N/A</v>
      </c>
      <c r="X14" s="18" t="e" cm="1">
        <f t="array" ref="X14">_xlfn.IFS(J14="A",VLOOKUP(F14,F13数据库!C:AA,13,0),J14="B",VLOOKUP(F14,F13数据库!C:AA,19,0),J14="C",VLOOKUP(F14,F13数据库!C:AA,25,0))</f>
        <v>#N/A</v>
      </c>
      <c r="Y14" s="18"/>
    </row>
    <row r="15" spans="1:25" x14ac:dyDescent="0.25">
      <c r="A15" s="22"/>
      <c r="B15" s="3"/>
      <c r="C15" s="3"/>
      <c r="D15" s="3"/>
      <c r="E15" s="18" t="e">
        <f t="shared" si="6"/>
        <v>#VALUE!</v>
      </c>
      <c r="F15" s="18" t="e">
        <f t="shared" si="7"/>
        <v>#VALUE!</v>
      </c>
      <c r="G15" s="18" t="str">
        <f t="shared" si="8"/>
        <v/>
      </c>
      <c r="H15" s="18" t="e">
        <f t="shared" si="9"/>
        <v>#VALUE!</v>
      </c>
      <c r="I15" s="18" t="e">
        <f t="shared" si="2"/>
        <v>#VALUE!</v>
      </c>
      <c r="J15" s="18" t="str">
        <f t="shared" si="10"/>
        <v/>
      </c>
      <c r="K15" s="18" t="str">
        <f t="shared" si="11"/>
        <v/>
      </c>
      <c r="L15" s="18" t="str">
        <f t="shared" si="12"/>
        <v/>
      </c>
      <c r="M15" s="18" t="str">
        <f t="shared" si="13"/>
        <v/>
      </c>
      <c r="N15" s="18" t="e">
        <f>VLOOKUP(F15,F13数据库!C:AA,3,0)</f>
        <v>#VALUE!</v>
      </c>
      <c r="O15" s="18" t="e">
        <f t="shared" si="14"/>
        <v>#VALUE!</v>
      </c>
      <c r="P15" s="19" t="e">
        <f t="shared" si="15"/>
        <v>#VALUE!</v>
      </c>
      <c r="Q15" s="18" t="e">
        <f>VLOOKUP(F15,F13数据库!C:AA,4,0)</f>
        <v>#VALUE!</v>
      </c>
      <c r="R15" s="18" t="e">
        <f>VLOOKUP(G15,F13数据库!AC:AD,2,0)</f>
        <v>#N/A</v>
      </c>
      <c r="S15" s="18"/>
      <c r="T15" s="18" t="e" cm="1">
        <f t="array" ref="T15">_xlfn.IFS(J15="A",VLOOKUP(F15,F13数据库!C:AA,7,0),J15="B",VLOOKUP(F15,F13数据库!C:AA,15,0),J15="C",VLOOKUP(F15,F13数据库!C:AA,21,0))</f>
        <v>#N/A</v>
      </c>
      <c r="U15" s="18" t="e" cm="1">
        <f t="array" ref="U15">_xlfn.IFS(J15="A",VLOOKUP(F15,F13数据库!C:AA,8,0),J15="B",VLOOKUP(F15,F13数据库!C:AA,16,0),J15="C",VLOOKUP(F15,F13数据库!C:AA,22,0))</f>
        <v>#N/A</v>
      </c>
      <c r="V15" s="19" t="e" cm="1">
        <f t="array" ref="V15">_xlfn.IFS(J15="A",VLOOKUP(F15,F13数据库!C:AA,11,0),J15="B",VLOOKUP(F15,F13数据库!C:AA,17,0),J15="C",VLOOKUP(F15,F13数据库!C:AA,23,0))*C15</f>
        <v>#N/A</v>
      </c>
      <c r="W15" s="18" t="e" cm="1">
        <f t="array" ref="W15">_xlfn.IFS(J15="A",VLOOKUP(F15,F13数据库!C:AA,12,0),J15="B",VLOOKUP(F15,F13数据库!C:AA,18,0),J15="C",VLOOKUP(F15,F13数据库!C:AA,24,0))</f>
        <v>#N/A</v>
      </c>
      <c r="X15" s="18" t="e" cm="1">
        <f t="array" ref="X15">_xlfn.IFS(J15="A",VLOOKUP(F15,F13数据库!C:AA,13,0),J15="B",VLOOKUP(F15,F13数据库!C:AA,19,0),J15="C",VLOOKUP(F15,F13数据库!C:AA,25,0))</f>
        <v>#N/A</v>
      </c>
      <c r="Y15" s="18"/>
    </row>
    <row r="16" spans="1:25" x14ac:dyDescent="0.25">
      <c r="A16" s="22"/>
      <c r="B16" s="3"/>
      <c r="C16" s="3"/>
      <c r="D16" s="3"/>
      <c r="E16" s="18" t="e">
        <f t="shared" si="6"/>
        <v>#VALUE!</v>
      </c>
      <c r="F16" s="18" t="e">
        <f t="shared" si="7"/>
        <v>#VALUE!</v>
      </c>
      <c r="G16" s="18" t="str">
        <f t="shared" si="8"/>
        <v/>
      </c>
      <c r="H16" s="18" t="e">
        <f t="shared" si="9"/>
        <v>#VALUE!</v>
      </c>
      <c r="I16" s="18" t="e">
        <f t="shared" si="2"/>
        <v>#VALUE!</v>
      </c>
      <c r="J16" s="18" t="str">
        <f t="shared" si="10"/>
        <v/>
      </c>
      <c r="K16" s="18" t="str">
        <f t="shared" si="11"/>
        <v/>
      </c>
      <c r="L16" s="18" t="str">
        <f t="shared" si="12"/>
        <v/>
      </c>
      <c r="M16" s="18" t="str">
        <f t="shared" si="13"/>
        <v/>
      </c>
      <c r="N16" s="18" t="e">
        <f>VLOOKUP(F16,F13数据库!C:AA,3,0)</f>
        <v>#VALUE!</v>
      </c>
      <c r="O16" s="18" t="e">
        <f t="shared" si="14"/>
        <v>#VALUE!</v>
      </c>
      <c r="P16" s="19" t="e">
        <f t="shared" si="15"/>
        <v>#VALUE!</v>
      </c>
      <c r="Q16" s="18" t="e">
        <f>VLOOKUP(F16,F13数据库!C:AA,4,0)</f>
        <v>#VALUE!</v>
      </c>
      <c r="R16" s="18" t="e">
        <f>VLOOKUP(G16,F13数据库!AC:AD,2,0)</f>
        <v>#N/A</v>
      </c>
      <c r="S16" s="18"/>
      <c r="T16" s="18" t="e" cm="1">
        <f t="array" ref="T16">_xlfn.IFS(J16="A",VLOOKUP(F16,F13数据库!C:AA,7,0),J16="B",VLOOKUP(F16,F13数据库!C:AA,15,0),J16="C",VLOOKUP(F16,F13数据库!C:AA,21,0))</f>
        <v>#N/A</v>
      </c>
      <c r="U16" s="18" t="e" cm="1">
        <f t="array" ref="U16">_xlfn.IFS(J16="A",VLOOKUP(F16,F13数据库!C:AA,8,0),J16="B",VLOOKUP(F16,F13数据库!C:AA,16,0),J16="C",VLOOKUP(F16,F13数据库!C:AA,22,0))</f>
        <v>#N/A</v>
      </c>
      <c r="V16" s="19" t="e" cm="1">
        <f t="array" ref="V16">_xlfn.IFS(J16="A",VLOOKUP(F16,F13数据库!C:AA,11,0),J16="B",VLOOKUP(F16,F13数据库!C:AA,17,0),J16="C",VLOOKUP(F16,F13数据库!C:AA,23,0))*C16</f>
        <v>#N/A</v>
      </c>
      <c r="W16" s="18" t="e" cm="1">
        <f t="array" ref="W16">_xlfn.IFS(J16="A",VLOOKUP(F16,F13数据库!C:AA,12,0),J16="B",VLOOKUP(F16,F13数据库!C:AA,18,0),J16="C",VLOOKUP(F16,F13数据库!C:AA,24,0))</f>
        <v>#N/A</v>
      </c>
      <c r="X16" s="18" t="e" cm="1">
        <f t="array" ref="X16">_xlfn.IFS(J16="A",VLOOKUP(F16,F13数据库!C:AA,13,0),J16="B",VLOOKUP(F16,F13数据库!C:AA,19,0),J16="C",VLOOKUP(F16,F13数据库!C:AA,25,0))</f>
        <v>#N/A</v>
      </c>
      <c r="Y16" s="18"/>
    </row>
    <row r="17" spans="1:25" x14ac:dyDescent="0.25">
      <c r="A17" s="22"/>
      <c r="B17" s="3"/>
      <c r="C17" s="3"/>
      <c r="D17" s="3"/>
      <c r="E17" s="18" t="e">
        <f t="shared" si="6"/>
        <v>#VALUE!</v>
      </c>
      <c r="F17" s="18" t="e">
        <f t="shared" si="7"/>
        <v>#VALUE!</v>
      </c>
      <c r="G17" s="18" t="str">
        <f t="shared" si="8"/>
        <v/>
      </c>
      <c r="H17" s="18" t="e">
        <f t="shared" si="9"/>
        <v>#VALUE!</v>
      </c>
      <c r="I17" s="18" t="e">
        <f t="shared" si="2"/>
        <v>#VALUE!</v>
      </c>
      <c r="J17" s="18" t="str">
        <f t="shared" si="10"/>
        <v/>
      </c>
      <c r="K17" s="18" t="str">
        <f t="shared" si="11"/>
        <v/>
      </c>
      <c r="L17" s="18" t="str">
        <f t="shared" si="12"/>
        <v/>
      </c>
      <c r="M17" s="18" t="str">
        <f t="shared" si="13"/>
        <v/>
      </c>
      <c r="N17" s="18" t="e">
        <f>VLOOKUP(F17,F13数据库!C:AA,3,0)</f>
        <v>#VALUE!</v>
      </c>
      <c r="O17" s="18" t="e">
        <f t="shared" si="14"/>
        <v>#VALUE!</v>
      </c>
      <c r="P17" s="19" t="e">
        <f t="shared" si="15"/>
        <v>#VALUE!</v>
      </c>
      <c r="Q17" s="18" t="e">
        <f>VLOOKUP(F17,F13数据库!C:AA,4,0)</f>
        <v>#VALUE!</v>
      </c>
      <c r="R17" s="18" t="e">
        <f>VLOOKUP(G17,F13数据库!AC:AD,2,0)</f>
        <v>#N/A</v>
      </c>
      <c r="S17" s="18"/>
      <c r="T17" s="18" t="e" cm="1">
        <f t="array" ref="T17">_xlfn.IFS(J17="A",VLOOKUP(F17,F13数据库!C:AA,7,0),J17="B",VLOOKUP(F17,F13数据库!C:AA,15,0),J17="C",VLOOKUP(F17,F13数据库!C:AA,21,0))</f>
        <v>#N/A</v>
      </c>
      <c r="U17" s="18" t="e" cm="1">
        <f t="array" ref="U17">_xlfn.IFS(J17="A",VLOOKUP(F17,F13数据库!C:AA,8,0),J17="B",VLOOKUP(F17,F13数据库!C:AA,16,0),J17="C",VLOOKUP(F17,F13数据库!C:AA,22,0))</f>
        <v>#N/A</v>
      </c>
      <c r="V17" s="19" t="e" cm="1">
        <f t="array" ref="V17">_xlfn.IFS(J17="A",VLOOKUP(F17,F13数据库!C:AA,11,0),J17="B",VLOOKUP(F17,F13数据库!C:AA,17,0),J17="C",VLOOKUP(F17,F13数据库!C:AA,23,0))*C17</f>
        <v>#N/A</v>
      </c>
      <c r="W17" s="18" t="e" cm="1">
        <f t="array" ref="W17">_xlfn.IFS(J17="A",VLOOKUP(F17,F13数据库!C:AA,12,0),J17="B",VLOOKUP(F17,F13数据库!C:AA,18,0),J17="C",VLOOKUP(F17,F13数据库!C:AA,24,0))</f>
        <v>#N/A</v>
      </c>
      <c r="X17" s="18" t="e" cm="1">
        <f t="array" ref="X17">_xlfn.IFS(J17="A",VLOOKUP(F17,F13数据库!C:AA,13,0),J17="B",VLOOKUP(F17,F13数据库!C:AA,19,0),J17="C",VLOOKUP(F17,F13数据库!C:AA,25,0))</f>
        <v>#N/A</v>
      </c>
      <c r="Y17" s="18"/>
    </row>
    <row r="18" spans="1:25" x14ac:dyDescent="0.25">
      <c r="A18" s="22"/>
      <c r="B18" s="3"/>
      <c r="C18" s="3"/>
      <c r="D18" s="3"/>
      <c r="E18" s="18" t="e">
        <f t="shared" si="6"/>
        <v>#VALUE!</v>
      </c>
      <c r="F18" s="18" t="e">
        <f t="shared" si="7"/>
        <v>#VALUE!</v>
      </c>
      <c r="G18" s="18" t="str">
        <f t="shared" si="8"/>
        <v/>
      </c>
      <c r="H18" s="18" t="e">
        <f t="shared" si="9"/>
        <v>#VALUE!</v>
      </c>
      <c r="I18" s="18" t="e">
        <f t="shared" si="2"/>
        <v>#VALUE!</v>
      </c>
      <c r="J18" s="18" t="str">
        <f t="shared" si="10"/>
        <v/>
      </c>
      <c r="K18" s="18" t="str">
        <f t="shared" si="11"/>
        <v/>
      </c>
      <c r="L18" s="18" t="str">
        <f t="shared" si="12"/>
        <v/>
      </c>
      <c r="M18" s="18" t="str">
        <f t="shared" si="13"/>
        <v/>
      </c>
      <c r="N18" s="18" t="e">
        <f>VLOOKUP(F18,F13数据库!C:AA,3,0)</f>
        <v>#VALUE!</v>
      </c>
      <c r="O18" s="18" t="e">
        <f t="shared" si="14"/>
        <v>#VALUE!</v>
      </c>
      <c r="P18" s="19" t="e">
        <f t="shared" si="15"/>
        <v>#VALUE!</v>
      </c>
      <c r="Q18" s="18" t="e">
        <f>VLOOKUP(F18,F13数据库!C:AA,4,0)</f>
        <v>#VALUE!</v>
      </c>
      <c r="R18" s="18" t="e">
        <f>VLOOKUP(G18,F13数据库!AC:AD,2,0)</f>
        <v>#N/A</v>
      </c>
      <c r="S18" s="18"/>
      <c r="T18" s="18" t="e" cm="1">
        <f t="array" ref="T18">_xlfn.IFS(J18="A",VLOOKUP(F18,F13数据库!C:AA,7,0),J18="B",VLOOKUP(F18,F13数据库!C:AA,15,0),J18="C",VLOOKUP(F18,F13数据库!C:AA,21,0))</f>
        <v>#N/A</v>
      </c>
      <c r="U18" s="18" t="e" cm="1">
        <f t="array" ref="U18">_xlfn.IFS(J18="A",VLOOKUP(F18,F13数据库!C:AA,8,0),J18="B",VLOOKUP(F18,F13数据库!C:AA,16,0),J18="C",VLOOKUP(F18,F13数据库!C:AA,22,0))</f>
        <v>#N/A</v>
      </c>
      <c r="V18" s="19" t="e" cm="1">
        <f t="array" ref="V18">_xlfn.IFS(J18="A",VLOOKUP(F18,F13数据库!C:AA,11,0),J18="B",VLOOKUP(F18,F13数据库!C:AA,17,0),J18="C",VLOOKUP(F18,F13数据库!C:AA,23,0))*C18</f>
        <v>#N/A</v>
      </c>
      <c r="W18" s="18" t="e" cm="1">
        <f t="array" ref="W18">_xlfn.IFS(J18="A",VLOOKUP(F18,F13数据库!C:AA,12,0),J18="B",VLOOKUP(F18,F13数据库!C:AA,18,0),J18="C",VLOOKUP(F18,F13数据库!C:AA,24,0))</f>
        <v>#N/A</v>
      </c>
      <c r="X18" s="18" t="e" cm="1">
        <f t="array" ref="X18">_xlfn.IFS(J18="A",VLOOKUP(F18,F13数据库!C:AA,13,0),J18="B",VLOOKUP(F18,F13数据库!C:AA,19,0),J18="C",VLOOKUP(F18,F13数据库!C:AA,25,0))</f>
        <v>#N/A</v>
      </c>
      <c r="Y18" s="18"/>
    </row>
    <row r="19" spans="1:25" x14ac:dyDescent="0.25">
      <c r="A19" s="22"/>
      <c r="B19" s="3"/>
      <c r="C19" s="3"/>
      <c r="D19" s="3"/>
      <c r="E19" s="18" t="e">
        <f t="shared" si="6"/>
        <v>#VALUE!</v>
      </c>
      <c r="F19" s="18" t="e">
        <f t="shared" si="7"/>
        <v>#VALUE!</v>
      </c>
      <c r="G19" s="18" t="str">
        <f t="shared" si="8"/>
        <v/>
      </c>
      <c r="H19" s="18" t="e">
        <f t="shared" si="9"/>
        <v>#VALUE!</v>
      </c>
      <c r="I19" s="18" t="e">
        <f t="shared" ref="I19:I82" si="16">VALUE(TRIM(MID(SUBSTITUTE($B19,"-",REPT(" ",99)),COLUMN(F19)*99-98,99)))</f>
        <v>#VALUE!</v>
      </c>
      <c r="J19" s="18" t="str">
        <f t="shared" si="10"/>
        <v/>
      </c>
      <c r="K19" s="18" t="str">
        <f t="shared" si="11"/>
        <v/>
      </c>
      <c r="L19" s="18" t="str">
        <f t="shared" si="12"/>
        <v/>
      </c>
      <c r="M19" s="18" t="str">
        <f t="shared" si="13"/>
        <v/>
      </c>
      <c r="N19" s="18" t="e">
        <f>VLOOKUP(F19,F13数据库!C:AA,3,0)</f>
        <v>#VALUE!</v>
      </c>
      <c r="O19" s="18" t="e">
        <f t="shared" si="14"/>
        <v>#VALUE!</v>
      </c>
      <c r="P19" s="19" t="e">
        <f t="shared" si="15"/>
        <v>#VALUE!</v>
      </c>
      <c r="Q19" s="18" t="e">
        <f>VLOOKUP(F19,F13数据库!C:AA,4,0)</f>
        <v>#VALUE!</v>
      </c>
      <c r="R19" s="18" t="e">
        <f>VLOOKUP(G19,F13数据库!AC:AD,2,0)</f>
        <v>#N/A</v>
      </c>
      <c r="S19" s="18"/>
      <c r="T19" s="18" t="e" cm="1">
        <f t="array" ref="T19">_xlfn.IFS(J19="A",VLOOKUP(F19,F13数据库!C:AA,7,0),J19="B",VLOOKUP(F19,F13数据库!C:AA,15,0),J19="C",VLOOKUP(F19,F13数据库!C:AA,21,0))</f>
        <v>#N/A</v>
      </c>
      <c r="U19" s="18" t="e" cm="1">
        <f t="array" ref="U19">_xlfn.IFS(J19="A",VLOOKUP(F19,F13数据库!C:AA,8,0),J19="B",VLOOKUP(F19,F13数据库!C:AA,16,0),J19="C",VLOOKUP(F19,F13数据库!C:AA,22,0))</f>
        <v>#N/A</v>
      </c>
      <c r="V19" s="19" t="e" cm="1">
        <f t="array" ref="V19">_xlfn.IFS(J19="A",VLOOKUP(F19,F13数据库!C:AA,11,0),J19="B",VLOOKUP(F19,F13数据库!C:AA,17,0),J19="C",VLOOKUP(F19,F13数据库!C:AA,23,0))*C19</f>
        <v>#N/A</v>
      </c>
      <c r="W19" s="18" t="e" cm="1">
        <f t="array" ref="W19">_xlfn.IFS(J19="A",VLOOKUP(F19,F13数据库!C:AA,12,0),J19="B",VLOOKUP(F19,F13数据库!C:AA,18,0),J19="C",VLOOKUP(F19,F13数据库!C:AA,24,0))</f>
        <v>#N/A</v>
      </c>
      <c r="X19" s="18" t="e" cm="1">
        <f t="array" ref="X19">_xlfn.IFS(J19="A",VLOOKUP(F19,F13数据库!C:AA,13,0),J19="B",VLOOKUP(F19,F13数据库!C:AA,19,0),J19="C",VLOOKUP(F19,F13数据库!C:AA,25,0))</f>
        <v>#N/A</v>
      </c>
      <c r="Y19" s="18"/>
    </row>
    <row r="20" spans="1:25" x14ac:dyDescent="0.25">
      <c r="A20" s="22"/>
      <c r="B20" s="3"/>
      <c r="C20" s="3"/>
      <c r="D20" s="3"/>
      <c r="E20" s="18" t="e">
        <f t="shared" si="6"/>
        <v>#VALUE!</v>
      </c>
      <c r="F20" s="18" t="e">
        <f t="shared" si="7"/>
        <v>#VALUE!</v>
      </c>
      <c r="G20" s="18" t="str">
        <f t="shared" si="8"/>
        <v/>
      </c>
      <c r="H20" s="18" t="e">
        <f t="shared" si="9"/>
        <v>#VALUE!</v>
      </c>
      <c r="I20" s="18" t="e">
        <f t="shared" si="16"/>
        <v>#VALUE!</v>
      </c>
      <c r="J20" s="18" t="str">
        <f t="shared" si="10"/>
        <v/>
      </c>
      <c r="K20" s="18" t="str">
        <f t="shared" si="11"/>
        <v/>
      </c>
      <c r="L20" s="18" t="str">
        <f t="shared" si="12"/>
        <v/>
      </c>
      <c r="M20" s="18" t="str">
        <f t="shared" si="13"/>
        <v/>
      </c>
      <c r="N20" s="18" t="e">
        <f>VLOOKUP(F20,F13数据库!C:AA,3,0)</f>
        <v>#VALUE!</v>
      </c>
      <c r="O20" s="18" t="e">
        <f t="shared" si="14"/>
        <v>#VALUE!</v>
      </c>
      <c r="P20" s="19" t="e">
        <f t="shared" si="15"/>
        <v>#VALUE!</v>
      </c>
      <c r="Q20" s="18" t="e">
        <f>VLOOKUP(F20,F13数据库!C:AA,4,0)</f>
        <v>#VALUE!</v>
      </c>
      <c r="R20" s="18" t="e">
        <f>VLOOKUP(G20,F13数据库!AC:AD,2,0)</f>
        <v>#N/A</v>
      </c>
      <c r="S20" s="18"/>
      <c r="T20" s="18" t="e" cm="1">
        <f t="array" ref="T20">_xlfn.IFS(J20="A",VLOOKUP(F20,F13数据库!C:AA,7,0),J20="B",VLOOKUP(F20,F13数据库!C:AA,15,0),J20="C",VLOOKUP(F20,F13数据库!C:AA,21,0))</f>
        <v>#N/A</v>
      </c>
      <c r="U20" s="18" t="e" cm="1">
        <f t="array" ref="U20">_xlfn.IFS(J20="A",VLOOKUP(F20,F13数据库!C:AA,8,0),J20="B",VLOOKUP(F20,F13数据库!C:AA,16,0),J20="C",VLOOKUP(F20,F13数据库!C:AA,22,0))</f>
        <v>#N/A</v>
      </c>
      <c r="V20" s="19" t="e" cm="1">
        <f t="array" ref="V20">_xlfn.IFS(J20="A",VLOOKUP(F20,F13数据库!C:AA,11,0),J20="B",VLOOKUP(F20,F13数据库!C:AA,17,0),J20="C",VLOOKUP(F20,F13数据库!C:AA,23,0))*C20</f>
        <v>#N/A</v>
      </c>
      <c r="W20" s="18" t="e" cm="1">
        <f t="array" ref="W20">_xlfn.IFS(J20="A",VLOOKUP(F20,F13数据库!C:AA,12,0),J20="B",VLOOKUP(F20,F13数据库!C:AA,18,0),J20="C",VLOOKUP(F20,F13数据库!C:AA,24,0))</f>
        <v>#N/A</v>
      </c>
      <c r="X20" s="18" t="e" cm="1">
        <f t="array" ref="X20">_xlfn.IFS(J20="A",VLOOKUP(F20,F13数据库!C:AA,13,0),J20="B",VLOOKUP(F20,F13数据库!C:AA,19,0),J20="C",VLOOKUP(F20,F13数据库!C:AA,25,0))</f>
        <v>#N/A</v>
      </c>
      <c r="Y20" s="18"/>
    </row>
    <row r="21" spans="1:25" x14ac:dyDescent="0.25">
      <c r="A21" s="22"/>
      <c r="B21" s="3"/>
      <c r="C21" s="3"/>
      <c r="D21" s="3"/>
      <c r="E21" s="18" t="e">
        <f t="shared" si="6"/>
        <v>#VALUE!</v>
      </c>
      <c r="F21" s="18" t="e">
        <f t="shared" si="7"/>
        <v>#VALUE!</v>
      </c>
      <c r="G21" s="18" t="str">
        <f t="shared" si="8"/>
        <v/>
      </c>
      <c r="H21" s="18" t="e">
        <f t="shared" si="9"/>
        <v>#VALUE!</v>
      </c>
      <c r="I21" s="18" t="e">
        <f t="shared" si="16"/>
        <v>#VALUE!</v>
      </c>
      <c r="J21" s="18" t="str">
        <f t="shared" si="10"/>
        <v/>
      </c>
      <c r="K21" s="18" t="str">
        <f t="shared" si="11"/>
        <v/>
      </c>
      <c r="L21" s="18" t="str">
        <f t="shared" si="12"/>
        <v/>
      </c>
      <c r="M21" s="18" t="str">
        <f t="shared" si="13"/>
        <v/>
      </c>
      <c r="N21" s="18" t="e">
        <f>VLOOKUP(F21,F13数据库!C:AA,3,0)</f>
        <v>#VALUE!</v>
      </c>
      <c r="O21" s="18" t="e">
        <f t="shared" si="14"/>
        <v>#VALUE!</v>
      </c>
      <c r="P21" s="19" t="e">
        <f t="shared" si="15"/>
        <v>#VALUE!</v>
      </c>
      <c r="Q21" s="18" t="e">
        <f>VLOOKUP(F21,F13数据库!C:AA,4,0)</f>
        <v>#VALUE!</v>
      </c>
      <c r="R21" s="18" t="e">
        <f>VLOOKUP(G21,F13数据库!AC:AD,2,0)</f>
        <v>#N/A</v>
      </c>
      <c r="S21" s="18"/>
      <c r="T21" s="18" t="e" cm="1">
        <f t="array" ref="T21">_xlfn.IFS(J21="A",VLOOKUP(F21,F13数据库!C:AA,7,0),J21="B",VLOOKUP(F21,F13数据库!C:AA,15,0),J21="C",VLOOKUP(F21,F13数据库!C:AA,21,0))</f>
        <v>#N/A</v>
      </c>
      <c r="U21" s="18" t="e" cm="1">
        <f t="array" ref="U21">_xlfn.IFS(J21="A",VLOOKUP(F21,F13数据库!C:AA,8,0),J21="B",VLOOKUP(F21,F13数据库!C:AA,16,0),J21="C",VLOOKUP(F21,F13数据库!C:AA,22,0))</f>
        <v>#N/A</v>
      </c>
      <c r="V21" s="19" t="e" cm="1">
        <f t="array" ref="V21">_xlfn.IFS(J21="A",VLOOKUP(F21,F13数据库!C:AA,11,0),J21="B",VLOOKUP(F21,F13数据库!C:AA,17,0),J21="C",VLOOKUP(F21,F13数据库!C:AA,23,0))*C21</f>
        <v>#N/A</v>
      </c>
      <c r="W21" s="18" t="e" cm="1">
        <f t="array" ref="W21">_xlfn.IFS(J21="A",VLOOKUP(F21,F13数据库!C:AA,12,0),J21="B",VLOOKUP(F21,F13数据库!C:AA,18,0),J21="C",VLOOKUP(F21,F13数据库!C:AA,24,0))</f>
        <v>#N/A</v>
      </c>
      <c r="X21" s="18" t="e" cm="1">
        <f t="array" ref="X21">_xlfn.IFS(J21="A",VLOOKUP(F21,F13数据库!C:AA,13,0),J21="B",VLOOKUP(F21,F13数据库!C:AA,19,0),J21="C",VLOOKUP(F21,F13数据库!C:AA,25,0))</f>
        <v>#N/A</v>
      </c>
      <c r="Y21" s="18"/>
    </row>
    <row r="22" spans="1:25" x14ac:dyDescent="0.25">
      <c r="A22" s="22"/>
      <c r="B22" s="3"/>
      <c r="C22" s="3"/>
      <c r="D22" s="3"/>
      <c r="E22" s="18" t="e">
        <f t="shared" si="6"/>
        <v>#VALUE!</v>
      </c>
      <c r="F22" s="18" t="e">
        <f t="shared" si="7"/>
        <v>#VALUE!</v>
      </c>
      <c r="G22" s="18" t="str">
        <f t="shared" si="8"/>
        <v/>
      </c>
      <c r="H22" s="18" t="e">
        <f t="shared" si="9"/>
        <v>#VALUE!</v>
      </c>
      <c r="I22" s="18" t="e">
        <f t="shared" si="16"/>
        <v>#VALUE!</v>
      </c>
      <c r="J22" s="18" t="str">
        <f t="shared" si="10"/>
        <v/>
      </c>
      <c r="K22" s="18" t="str">
        <f t="shared" si="11"/>
        <v/>
      </c>
      <c r="L22" s="18" t="str">
        <f t="shared" si="12"/>
        <v/>
      </c>
      <c r="M22" s="18" t="str">
        <f t="shared" si="13"/>
        <v/>
      </c>
      <c r="N22" s="18" t="e">
        <f>VLOOKUP(F22,F13数据库!C:AA,3,0)</f>
        <v>#VALUE!</v>
      </c>
      <c r="O22" s="18" t="e">
        <f t="shared" si="14"/>
        <v>#VALUE!</v>
      </c>
      <c r="P22" s="19" t="e">
        <f t="shared" si="15"/>
        <v>#VALUE!</v>
      </c>
      <c r="Q22" s="18" t="e">
        <f>VLOOKUP(F22,F13数据库!C:AA,4,0)</f>
        <v>#VALUE!</v>
      </c>
      <c r="R22" s="18" t="e">
        <f>VLOOKUP(G22,F13数据库!AC:AD,2,0)</f>
        <v>#N/A</v>
      </c>
      <c r="S22" s="18"/>
      <c r="T22" s="18" t="e" cm="1">
        <f t="array" ref="T22">_xlfn.IFS(J22="A",VLOOKUP(F22,F13数据库!C:AA,7,0),J22="B",VLOOKUP(F22,F13数据库!C:AA,15,0),J22="C",VLOOKUP(F22,F13数据库!C:AA,21,0))</f>
        <v>#N/A</v>
      </c>
      <c r="U22" s="18" t="e" cm="1">
        <f t="array" ref="U22">_xlfn.IFS(J22="A",VLOOKUP(F22,F13数据库!C:AA,8,0),J22="B",VLOOKUP(F22,F13数据库!C:AA,16,0),J22="C",VLOOKUP(F22,F13数据库!C:AA,22,0))</f>
        <v>#N/A</v>
      </c>
      <c r="V22" s="19" t="e" cm="1">
        <f t="array" ref="V22">_xlfn.IFS(J22="A",VLOOKUP(F22,F13数据库!C:AA,11,0),J22="B",VLOOKUP(F22,F13数据库!C:AA,17,0),J22="C",VLOOKUP(F22,F13数据库!C:AA,23,0))*C22</f>
        <v>#N/A</v>
      </c>
      <c r="W22" s="18" t="e" cm="1">
        <f t="array" ref="W22">_xlfn.IFS(J22="A",VLOOKUP(F22,F13数据库!C:AA,12,0),J22="B",VLOOKUP(F22,F13数据库!C:AA,18,0),J22="C",VLOOKUP(F22,F13数据库!C:AA,24,0))</f>
        <v>#N/A</v>
      </c>
      <c r="X22" s="18" t="e" cm="1">
        <f t="array" ref="X22">_xlfn.IFS(J22="A",VLOOKUP(F22,F13数据库!C:AA,13,0),J22="B",VLOOKUP(F22,F13数据库!C:AA,19,0),J22="C",VLOOKUP(F22,F13数据库!C:AA,25,0))</f>
        <v>#N/A</v>
      </c>
      <c r="Y22" s="18"/>
    </row>
    <row r="23" spans="1:25" x14ac:dyDescent="0.25">
      <c r="A23" s="22"/>
      <c r="B23" s="3"/>
      <c r="C23" s="3"/>
      <c r="D23" s="3"/>
      <c r="E23" s="18" t="e">
        <f t="shared" si="6"/>
        <v>#VALUE!</v>
      </c>
      <c r="F23" s="18" t="e">
        <f t="shared" si="7"/>
        <v>#VALUE!</v>
      </c>
      <c r="G23" s="18" t="str">
        <f t="shared" si="8"/>
        <v/>
      </c>
      <c r="H23" s="18" t="e">
        <f t="shared" si="9"/>
        <v>#VALUE!</v>
      </c>
      <c r="I23" s="18" t="e">
        <f t="shared" si="16"/>
        <v>#VALUE!</v>
      </c>
      <c r="J23" s="18" t="str">
        <f t="shared" si="10"/>
        <v/>
      </c>
      <c r="K23" s="18" t="str">
        <f t="shared" si="11"/>
        <v/>
      </c>
      <c r="L23" s="18" t="str">
        <f t="shared" si="12"/>
        <v/>
      </c>
      <c r="M23" s="18" t="str">
        <f t="shared" si="13"/>
        <v/>
      </c>
      <c r="N23" s="18" t="e">
        <f>VLOOKUP(F23,F13数据库!C:AA,3,0)</f>
        <v>#VALUE!</v>
      </c>
      <c r="O23" s="18" t="e">
        <f t="shared" si="14"/>
        <v>#VALUE!</v>
      </c>
      <c r="P23" s="19" t="e">
        <f t="shared" si="15"/>
        <v>#VALUE!</v>
      </c>
      <c r="Q23" s="18" t="e">
        <f>VLOOKUP(F23,F13数据库!C:AA,4,0)</f>
        <v>#VALUE!</v>
      </c>
      <c r="R23" s="18" t="e">
        <f>VLOOKUP(G23,F13数据库!AC:AD,2,0)</f>
        <v>#N/A</v>
      </c>
      <c r="S23" s="18"/>
      <c r="T23" s="18" t="e" cm="1">
        <f t="array" ref="T23">_xlfn.IFS(J23="A",VLOOKUP(F23,F13数据库!C:AA,7,0),J23="B",VLOOKUP(F23,F13数据库!C:AA,15,0),J23="C",VLOOKUP(F23,F13数据库!C:AA,21,0))</f>
        <v>#N/A</v>
      </c>
      <c r="U23" s="18" t="e" cm="1">
        <f t="array" ref="U23">_xlfn.IFS(J23="A",VLOOKUP(F23,F13数据库!C:AA,8,0),J23="B",VLOOKUP(F23,F13数据库!C:AA,16,0),J23="C",VLOOKUP(F23,F13数据库!C:AA,22,0))</f>
        <v>#N/A</v>
      </c>
      <c r="V23" s="19" t="e" cm="1">
        <f t="array" ref="V23">_xlfn.IFS(J23="A",VLOOKUP(F23,F13数据库!C:AA,11,0),J23="B",VLOOKUP(F23,F13数据库!C:AA,17,0),J23="C",VLOOKUP(F23,F13数据库!C:AA,23,0))*C23</f>
        <v>#N/A</v>
      </c>
      <c r="W23" s="18" t="e" cm="1">
        <f t="array" ref="W23">_xlfn.IFS(J23="A",VLOOKUP(F23,F13数据库!C:AA,12,0),J23="B",VLOOKUP(F23,F13数据库!C:AA,18,0),J23="C",VLOOKUP(F23,F13数据库!C:AA,24,0))</f>
        <v>#N/A</v>
      </c>
      <c r="X23" s="18" t="e" cm="1">
        <f t="array" ref="X23">_xlfn.IFS(J23="A",VLOOKUP(F23,F13数据库!C:AA,13,0),J23="B",VLOOKUP(F23,F13数据库!C:AA,19,0),J23="C",VLOOKUP(F23,F13数据库!C:AA,25,0))</f>
        <v>#N/A</v>
      </c>
      <c r="Y23" s="18"/>
    </row>
    <row r="24" spans="1:25" x14ac:dyDescent="0.25">
      <c r="A24" s="22"/>
      <c r="B24" s="3"/>
      <c r="C24" s="3"/>
      <c r="D24" s="3"/>
      <c r="E24" s="18" t="e">
        <f t="shared" si="6"/>
        <v>#VALUE!</v>
      </c>
      <c r="F24" s="18" t="e">
        <f t="shared" si="7"/>
        <v>#VALUE!</v>
      </c>
      <c r="G24" s="18" t="str">
        <f t="shared" si="8"/>
        <v/>
      </c>
      <c r="H24" s="18" t="e">
        <f t="shared" si="9"/>
        <v>#VALUE!</v>
      </c>
      <c r="I24" s="18" t="e">
        <f t="shared" si="16"/>
        <v>#VALUE!</v>
      </c>
      <c r="J24" s="18" t="str">
        <f t="shared" si="10"/>
        <v/>
      </c>
      <c r="K24" s="18" t="str">
        <f t="shared" si="11"/>
        <v/>
      </c>
      <c r="L24" s="18" t="str">
        <f t="shared" si="12"/>
        <v/>
      </c>
      <c r="M24" s="18" t="str">
        <f t="shared" si="13"/>
        <v/>
      </c>
      <c r="N24" s="18" t="e">
        <f>VLOOKUP(F24,F13数据库!C:AA,3,0)</f>
        <v>#VALUE!</v>
      </c>
      <c r="O24" s="18" t="e">
        <f t="shared" si="14"/>
        <v>#VALUE!</v>
      </c>
      <c r="P24" s="19" t="e">
        <f t="shared" si="15"/>
        <v>#VALUE!</v>
      </c>
      <c r="Q24" s="18" t="e">
        <f>VLOOKUP(F24,F13数据库!C:AA,4,0)</f>
        <v>#VALUE!</v>
      </c>
      <c r="R24" s="18" t="e">
        <f>VLOOKUP(G24,F13数据库!AC:AD,2,0)</f>
        <v>#N/A</v>
      </c>
      <c r="S24" s="18"/>
      <c r="T24" s="18" t="e" cm="1">
        <f t="array" ref="T24">_xlfn.IFS(J24="A",VLOOKUP(F24,F13数据库!C:AA,7,0),J24="B",VLOOKUP(F24,F13数据库!C:AA,15,0),J24="C",VLOOKUP(F24,F13数据库!C:AA,21,0))</f>
        <v>#N/A</v>
      </c>
      <c r="U24" s="18" t="e" cm="1">
        <f t="array" ref="U24">_xlfn.IFS(J24="A",VLOOKUP(F24,F13数据库!C:AA,8,0),J24="B",VLOOKUP(F24,F13数据库!C:AA,16,0),J24="C",VLOOKUP(F24,F13数据库!C:AA,22,0))</f>
        <v>#N/A</v>
      </c>
      <c r="V24" s="19" t="e" cm="1">
        <f t="array" ref="V24">_xlfn.IFS(J24="A",VLOOKUP(F24,F13数据库!C:AA,11,0),J24="B",VLOOKUP(F24,F13数据库!C:AA,17,0),J24="C",VLOOKUP(F24,F13数据库!C:AA,23,0))*C24</f>
        <v>#N/A</v>
      </c>
      <c r="W24" s="18" t="e" cm="1">
        <f t="array" ref="W24">_xlfn.IFS(J24="A",VLOOKUP(F24,F13数据库!C:AA,12,0),J24="B",VLOOKUP(F24,F13数据库!C:AA,18,0),J24="C",VLOOKUP(F24,F13数据库!C:AA,24,0))</f>
        <v>#N/A</v>
      </c>
      <c r="X24" s="18" t="e" cm="1">
        <f t="array" ref="X24">_xlfn.IFS(J24="A",VLOOKUP(F24,F13数据库!C:AA,13,0),J24="B",VLOOKUP(F24,F13数据库!C:AA,19,0),J24="C",VLOOKUP(F24,F13数据库!C:AA,25,0))</f>
        <v>#N/A</v>
      </c>
      <c r="Y24" s="18"/>
    </row>
    <row r="25" spans="1:25" x14ac:dyDescent="0.25">
      <c r="A25" s="22"/>
      <c r="B25" s="3"/>
      <c r="C25" s="3"/>
      <c r="D25" s="3"/>
      <c r="E25" s="18" t="e">
        <f t="shared" si="6"/>
        <v>#VALUE!</v>
      </c>
      <c r="F25" s="18" t="e">
        <f t="shared" si="7"/>
        <v>#VALUE!</v>
      </c>
      <c r="G25" s="18" t="str">
        <f t="shared" si="8"/>
        <v/>
      </c>
      <c r="H25" s="18" t="e">
        <f t="shared" si="9"/>
        <v>#VALUE!</v>
      </c>
      <c r="I25" s="18" t="e">
        <f t="shared" si="16"/>
        <v>#VALUE!</v>
      </c>
      <c r="J25" s="18" t="str">
        <f t="shared" si="10"/>
        <v/>
      </c>
      <c r="K25" s="18" t="str">
        <f t="shared" si="11"/>
        <v/>
      </c>
      <c r="L25" s="18" t="str">
        <f t="shared" si="12"/>
        <v/>
      </c>
      <c r="M25" s="18" t="str">
        <f t="shared" si="13"/>
        <v/>
      </c>
      <c r="N25" s="18" t="e">
        <f>VLOOKUP(F25,F13数据库!C:AA,3,0)</f>
        <v>#VALUE!</v>
      </c>
      <c r="O25" s="18" t="e">
        <f t="shared" si="14"/>
        <v>#VALUE!</v>
      </c>
      <c r="P25" s="19" t="e">
        <f t="shared" si="15"/>
        <v>#VALUE!</v>
      </c>
      <c r="Q25" s="18" t="e">
        <f>VLOOKUP(F25,F13数据库!C:AA,4,0)</f>
        <v>#VALUE!</v>
      </c>
      <c r="R25" s="18" t="e">
        <f>VLOOKUP(G25,F13数据库!AC:AD,2,0)</f>
        <v>#N/A</v>
      </c>
      <c r="S25" s="18"/>
      <c r="T25" s="18" t="e" cm="1">
        <f t="array" ref="T25">_xlfn.IFS(J25="A",VLOOKUP(F25,F13数据库!C:AA,7,0),J25="B",VLOOKUP(F25,F13数据库!C:AA,15,0),J25="C",VLOOKUP(F25,F13数据库!C:AA,21,0))</f>
        <v>#N/A</v>
      </c>
      <c r="U25" s="18" t="e" cm="1">
        <f t="array" ref="U25">_xlfn.IFS(J25="A",VLOOKUP(F25,F13数据库!C:AA,8,0),J25="B",VLOOKUP(F25,F13数据库!C:AA,16,0),J25="C",VLOOKUP(F25,F13数据库!C:AA,22,0))</f>
        <v>#N/A</v>
      </c>
      <c r="V25" s="19" t="e" cm="1">
        <f t="array" ref="V25">_xlfn.IFS(J25="A",VLOOKUP(F25,F13数据库!C:AA,11,0),J25="B",VLOOKUP(F25,F13数据库!C:AA,17,0),J25="C",VLOOKUP(F25,F13数据库!C:AA,23,0))*C25</f>
        <v>#N/A</v>
      </c>
      <c r="W25" s="18" t="e" cm="1">
        <f t="array" ref="W25">_xlfn.IFS(J25="A",VLOOKUP(F25,F13数据库!C:AA,12,0),J25="B",VLOOKUP(F25,F13数据库!C:AA,18,0),J25="C",VLOOKUP(F25,F13数据库!C:AA,24,0))</f>
        <v>#N/A</v>
      </c>
      <c r="X25" s="18" t="e" cm="1">
        <f t="array" ref="X25">_xlfn.IFS(J25="A",VLOOKUP(F25,F13数据库!C:AA,13,0),J25="B",VLOOKUP(F25,F13数据库!C:AA,19,0),J25="C",VLOOKUP(F25,F13数据库!C:AA,25,0))</f>
        <v>#N/A</v>
      </c>
      <c r="Y25" s="18"/>
    </row>
    <row r="26" spans="1:25" x14ac:dyDescent="0.25">
      <c r="A26" s="22"/>
      <c r="B26" s="3"/>
      <c r="C26" s="3"/>
      <c r="D26" s="3"/>
      <c r="E26" s="18" t="e">
        <f t="shared" si="6"/>
        <v>#VALUE!</v>
      </c>
      <c r="F26" s="18" t="e">
        <f t="shared" si="7"/>
        <v>#VALUE!</v>
      </c>
      <c r="G26" s="18" t="str">
        <f t="shared" si="8"/>
        <v/>
      </c>
      <c r="H26" s="18" t="e">
        <f t="shared" si="9"/>
        <v>#VALUE!</v>
      </c>
      <c r="I26" s="18" t="e">
        <f t="shared" si="16"/>
        <v>#VALUE!</v>
      </c>
      <c r="J26" s="18" t="str">
        <f t="shared" si="10"/>
        <v/>
      </c>
      <c r="K26" s="18" t="str">
        <f t="shared" si="11"/>
        <v/>
      </c>
      <c r="L26" s="18" t="str">
        <f t="shared" si="12"/>
        <v/>
      </c>
      <c r="M26" s="18" t="str">
        <f t="shared" si="13"/>
        <v/>
      </c>
      <c r="N26" s="18" t="e">
        <f>VLOOKUP(F26,F13数据库!C:AA,3,0)</f>
        <v>#VALUE!</v>
      </c>
      <c r="O26" s="18" t="e">
        <f t="shared" si="14"/>
        <v>#VALUE!</v>
      </c>
      <c r="P26" s="19" t="e">
        <f t="shared" si="15"/>
        <v>#VALUE!</v>
      </c>
      <c r="Q26" s="18" t="e">
        <f>VLOOKUP(F26,F13数据库!C:AA,4,0)</f>
        <v>#VALUE!</v>
      </c>
      <c r="R26" s="18" t="e">
        <f>VLOOKUP(G26,F13数据库!AC:AD,2,0)</f>
        <v>#N/A</v>
      </c>
      <c r="S26" s="18"/>
      <c r="T26" s="18" t="e" cm="1">
        <f t="array" ref="T26">_xlfn.IFS(J26="A",VLOOKUP(F26,F13数据库!C:AA,7,0),J26="B",VLOOKUP(F26,F13数据库!C:AA,15,0),J26="C",VLOOKUP(F26,F13数据库!C:AA,21,0))</f>
        <v>#N/A</v>
      </c>
      <c r="U26" s="18" t="e" cm="1">
        <f t="array" ref="U26">_xlfn.IFS(J26="A",VLOOKUP(F26,F13数据库!C:AA,8,0),J26="B",VLOOKUP(F26,F13数据库!C:AA,16,0),J26="C",VLOOKUP(F26,F13数据库!C:AA,22,0))</f>
        <v>#N/A</v>
      </c>
      <c r="V26" s="19" t="e" cm="1">
        <f t="array" ref="V26">_xlfn.IFS(J26="A",VLOOKUP(F26,F13数据库!C:AA,11,0),J26="B",VLOOKUP(F26,F13数据库!C:AA,17,0),J26="C",VLOOKUP(F26,F13数据库!C:AA,23,0))*C26</f>
        <v>#N/A</v>
      </c>
      <c r="W26" s="18" t="e" cm="1">
        <f t="array" ref="W26">_xlfn.IFS(J26="A",VLOOKUP(F26,F13数据库!C:AA,12,0),J26="B",VLOOKUP(F26,F13数据库!C:AA,18,0),J26="C",VLOOKUP(F26,F13数据库!C:AA,24,0))</f>
        <v>#N/A</v>
      </c>
      <c r="X26" s="18" t="e" cm="1">
        <f t="array" ref="X26">_xlfn.IFS(J26="A",VLOOKUP(F26,F13数据库!C:AA,13,0),J26="B",VLOOKUP(F26,F13数据库!C:AA,19,0),J26="C",VLOOKUP(F26,F13数据库!C:AA,25,0))</f>
        <v>#N/A</v>
      </c>
      <c r="Y26" s="18"/>
    </row>
    <row r="27" spans="1:25" x14ac:dyDescent="0.25">
      <c r="A27" s="22"/>
      <c r="B27" s="3"/>
      <c r="C27" s="3"/>
      <c r="D27" s="3"/>
      <c r="E27" s="18" t="e">
        <f t="shared" si="6"/>
        <v>#VALUE!</v>
      </c>
      <c r="F27" s="18" t="e">
        <f t="shared" si="7"/>
        <v>#VALUE!</v>
      </c>
      <c r="G27" s="18" t="str">
        <f t="shared" si="8"/>
        <v/>
      </c>
      <c r="H27" s="18" t="e">
        <f t="shared" si="9"/>
        <v>#VALUE!</v>
      </c>
      <c r="I27" s="18" t="e">
        <f t="shared" si="16"/>
        <v>#VALUE!</v>
      </c>
      <c r="J27" s="18" t="str">
        <f t="shared" si="10"/>
        <v/>
      </c>
      <c r="K27" s="18" t="str">
        <f t="shared" si="11"/>
        <v/>
      </c>
      <c r="L27" s="18" t="str">
        <f t="shared" si="12"/>
        <v/>
      </c>
      <c r="M27" s="18" t="str">
        <f t="shared" si="13"/>
        <v/>
      </c>
      <c r="N27" s="18" t="e">
        <f>VLOOKUP(F27,F13数据库!C:AA,3,0)</f>
        <v>#VALUE!</v>
      </c>
      <c r="O27" s="18" t="e">
        <f t="shared" si="14"/>
        <v>#VALUE!</v>
      </c>
      <c r="P27" s="19" t="e">
        <f t="shared" si="15"/>
        <v>#VALUE!</v>
      </c>
      <c r="Q27" s="18" t="e">
        <f>VLOOKUP(F27,F13数据库!C:AA,4,0)</f>
        <v>#VALUE!</v>
      </c>
      <c r="R27" s="18" t="e">
        <f>VLOOKUP(G27,F13数据库!AC:AD,2,0)</f>
        <v>#N/A</v>
      </c>
      <c r="S27" s="18"/>
      <c r="T27" s="18" t="e" cm="1">
        <f t="array" ref="T27">_xlfn.IFS(J27="A",VLOOKUP(F27,F13数据库!C:AA,7,0),J27="B",VLOOKUP(F27,F13数据库!C:AA,15,0),J27="C",VLOOKUP(F27,F13数据库!C:AA,21,0))</f>
        <v>#N/A</v>
      </c>
      <c r="U27" s="18" t="e" cm="1">
        <f t="array" ref="U27">_xlfn.IFS(J27="A",VLOOKUP(F27,F13数据库!C:AA,8,0),J27="B",VLOOKUP(F27,F13数据库!C:AA,16,0),J27="C",VLOOKUP(F27,F13数据库!C:AA,22,0))</f>
        <v>#N/A</v>
      </c>
      <c r="V27" s="19" t="e" cm="1">
        <f t="array" ref="V27">_xlfn.IFS(J27="A",VLOOKUP(F27,F13数据库!C:AA,11,0),J27="B",VLOOKUP(F27,F13数据库!C:AA,17,0),J27="C",VLOOKUP(F27,F13数据库!C:AA,23,0))*C27</f>
        <v>#N/A</v>
      </c>
      <c r="W27" s="18" t="e" cm="1">
        <f t="array" ref="W27">_xlfn.IFS(J27="A",VLOOKUP(F27,F13数据库!C:AA,12,0),J27="B",VLOOKUP(F27,F13数据库!C:AA,18,0),J27="C",VLOOKUP(F27,F13数据库!C:AA,24,0))</f>
        <v>#N/A</v>
      </c>
      <c r="X27" s="18" t="e" cm="1">
        <f t="array" ref="X27">_xlfn.IFS(J27="A",VLOOKUP(F27,F13数据库!C:AA,13,0),J27="B",VLOOKUP(F27,F13数据库!C:AA,19,0),J27="C",VLOOKUP(F27,F13数据库!C:AA,25,0))</f>
        <v>#N/A</v>
      </c>
      <c r="Y27" s="18"/>
    </row>
    <row r="28" spans="1:25" x14ac:dyDescent="0.25">
      <c r="A28" s="22"/>
      <c r="B28" s="3"/>
      <c r="C28" s="3"/>
      <c r="D28" s="3"/>
      <c r="E28" s="18" t="e">
        <f t="shared" si="6"/>
        <v>#VALUE!</v>
      </c>
      <c r="F28" s="18" t="e">
        <f t="shared" si="7"/>
        <v>#VALUE!</v>
      </c>
      <c r="G28" s="18" t="str">
        <f t="shared" si="8"/>
        <v/>
      </c>
      <c r="H28" s="18" t="e">
        <f t="shared" si="9"/>
        <v>#VALUE!</v>
      </c>
      <c r="I28" s="18" t="e">
        <f t="shared" si="16"/>
        <v>#VALUE!</v>
      </c>
      <c r="J28" s="18" t="str">
        <f t="shared" si="10"/>
        <v/>
      </c>
      <c r="K28" s="18" t="str">
        <f t="shared" si="11"/>
        <v/>
      </c>
      <c r="L28" s="18" t="str">
        <f t="shared" si="12"/>
        <v/>
      </c>
      <c r="M28" s="18" t="str">
        <f t="shared" si="13"/>
        <v/>
      </c>
      <c r="N28" s="18" t="e">
        <f>VLOOKUP(F28,F13数据库!C:AA,3,0)</f>
        <v>#VALUE!</v>
      </c>
      <c r="O28" s="18" t="e">
        <f t="shared" si="14"/>
        <v>#VALUE!</v>
      </c>
      <c r="P28" s="19" t="e">
        <f t="shared" si="15"/>
        <v>#VALUE!</v>
      </c>
      <c r="Q28" s="18" t="e">
        <f>VLOOKUP(F28,F13数据库!C:AA,4,0)</f>
        <v>#VALUE!</v>
      </c>
      <c r="R28" s="18" t="e">
        <f>VLOOKUP(G28,F13数据库!AC:AD,2,0)</f>
        <v>#N/A</v>
      </c>
      <c r="S28" s="18"/>
      <c r="T28" s="18" t="e" cm="1">
        <f t="array" ref="T28">_xlfn.IFS(J28="A",VLOOKUP(F28,F13数据库!C:AA,7,0),J28="B",VLOOKUP(F28,F13数据库!C:AA,15,0),J28="C",VLOOKUP(F28,F13数据库!C:AA,21,0))</f>
        <v>#N/A</v>
      </c>
      <c r="U28" s="18" t="e" cm="1">
        <f t="array" ref="U28">_xlfn.IFS(J28="A",VLOOKUP(F28,F13数据库!C:AA,8,0),J28="B",VLOOKUP(F28,F13数据库!C:AA,16,0),J28="C",VLOOKUP(F28,F13数据库!C:AA,22,0))</f>
        <v>#N/A</v>
      </c>
      <c r="V28" s="19" t="e" cm="1">
        <f t="array" ref="V28">_xlfn.IFS(J28="A",VLOOKUP(F28,F13数据库!C:AA,11,0),J28="B",VLOOKUP(F28,F13数据库!C:AA,17,0),J28="C",VLOOKUP(F28,F13数据库!C:AA,23,0))*C28</f>
        <v>#N/A</v>
      </c>
      <c r="W28" s="18" t="e" cm="1">
        <f t="array" ref="W28">_xlfn.IFS(J28="A",VLOOKUP(F28,F13数据库!C:AA,12,0),J28="B",VLOOKUP(F28,F13数据库!C:AA,18,0),J28="C",VLOOKUP(F28,F13数据库!C:AA,24,0))</f>
        <v>#N/A</v>
      </c>
      <c r="X28" s="18" t="e" cm="1">
        <f t="array" ref="X28">_xlfn.IFS(J28="A",VLOOKUP(F28,F13数据库!C:AA,13,0),J28="B",VLOOKUP(F28,F13数据库!C:AA,19,0),J28="C",VLOOKUP(F28,F13数据库!C:AA,25,0))</f>
        <v>#N/A</v>
      </c>
      <c r="Y28" s="18"/>
    </row>
    <row r="29" spans="1:25" x14ac:dyDescent="0.25">
      <c r="A29" s="22"/>
      <c r="B29" s="3"/>
      <c r="C29" s="3"/>
      <c r="D29" s="3"/>
      <c r="E29" s="18" t="e">
        <f t="shared" si="6"/>
        <v>#VALUE!</v>
      </c>
      <c r="F29" s="18" t="e">
        <f t="shared" si="7"/>
        <v>#VALUE!</v>
      </c>
      <c r="G29" s="18" t="str">
        <f t="shared" si="8"/>
        <v/>
      </c>
      <c r="H29" s="18" t="e">
        <f t="shared" si="9"/>
        <v>#VALUE!</v>
      </c>
      <c r="I29" s="18" t="e">
        <f t="shared" si="16"/>
        <v>#VALUE!</v>
      </c>
      <c r="J29" s="18" t="str">
        <f t="shared" si="10"/>
        <v/>
      </c>
      <c r="K29" s="18" t="str">
        <f t="shared" si="11"/>
        <v/>
      </c>
      <c r="L29" s="18" t="str">
        <f t="shared" si="12"/>
        <v/>
      </c>
      <c r="M29" s="18" t="str">
        <f t="shared" si="13"/>
        <v/>
      </c>
      <c r="N29" s="18" t="e">
        <f>VLOOKUP(F29,F13数据库!C:AA,3,0)</f>
        <v>#VALUE!</v>
      </c>
      <c r="O29" s="18" t="e">
        <f t="shared" si="14"/>
        <v>#VALUE!</v>
      </c>
      <c r="P29" s="19" t="e">
        <f t="shared" si="15"/>
        <v>#VALUE!</v>
      </c>
      <c r="Q29" s="18" t="e">
        <f>VLOOKUP(F29,F13数据库!C:AA,4,0)</f>
        <v>#VALUE!</v>
      </c>
      <c r="R29" s="18" t="e">
        <f>VLOOKUP(G29,F13数据库!AC:AD,2,0)</f>
        <v>#N/A</v>
      </c>
      <c r="S29" s="18"/>
      <c r="T29" s="18" t="e" cm="1">
        <f t="array" ref="T29">_xlfn.IFS(J29="A",VLOOKUP(F29,F13数据库!C:AA,7,0),J29="B",VLOOKUP(F29,F13数据库!C:AA,15,0),J29="C",VLOOKUP(F29,F13数据库!C:AA,21,0))</f>
        <v>#N/A</v>
      </c>
      <c r="U29" s="18" t="e" cm="1">
        <f t="array" ref="U29">_xlfn.IFS(J29="A",VLOOKUP(F29,F13数据库!C:AA,8,0),J29="B",VLOOKUP(F29,F13数据库!C:AA,16,0),J29="C",VLOOKUP(F29,F13数据库!C:AA,22,0))</f>
        <v>#N/A</v>
      </c>
      <c r="V29" s="19" t="e" cm="1">
        <f t="array" ref="V29">_xlfn.IFS(J29="A",VLOOKUP(F29,F13数据库!C:AA,11,0),J29="B",VLOOKUP(F29,F13数据库!C:AA,17,0),J29="C",VLOOKUP(F29,F13数据库!C:AA,23,0))*C29</f>
        <v>#N/A</v>
      </c>
      <c r="W29" s="18" t="e" cm="1">
        <f t="array" ref="W29">_xlfn.IFS(J29="A",VLOOKUP(F29,F13数据库!C:AA,12,0),J29="B",VLOOKUP(F29,F13数据库!C:AA,18,0),J29="C",VLOOKUP(F29,F13数据库!C:AA,24,0))</f>
        <v>#N/A</v>
      </c>
      <c r="X29" s="18" t="e" cm="1">
        <f t="array" ref="X29">_xlfn.IFS(J29="A",VLOOKUP(F29,F13数据库!C:AA,13,0),J29="B",VLOOKUP(F29,F13数据库!C:AA,19,0),J29="C",VLOOKUP(F29,F13数据库!C:AA,25,0))</f>
        <v>#N/A</v>
      </c>
      <c r="Y29" s="18"/>
    </row>
    <row r="30" spans="1:25" x14ac:dyDescent="0.25">
      <c r="A30" s="22"/>
      <c r="B30" s="3"/>
      <c r="C30" s="3"/>
      <c r="D30" s="3"/>
      <c r="E30" s="18" t="e">
        <f t="shared" si="6"/>
        <v>#VALUE!</v>
      </c>
      <c r="F30" s="18" t="e">
        <f t="shared" si="7"/>
        <v>#VALUE!</v>
      </c>
      <c r="G30" s="18" t="str">
        <f t="shared" si="8"/>
        <v/>
      </c>
      <c r="H30" s="18" t="e">
        <f t="shared" si="9"/>
        <v>#VALUE!</v>
      </c>
      <c r="I30" s="18" t="e">
        <f t="shared" si="16"/>
        <v>#VALUE!</v>
      </c>
      <c r="J30" s="18" t="str">
        <f t="shared" si="10"/>
        <v/>
      </c>
      <c r="K30" s="18" t="str">
        <f t="shared" si="11"/>
        <v/>
      </c>
      <c r="L30" s="18" t="str">
        <f t="shared" si="12"/>
        <v/>
      </c>
      <c r="M30" s="18" t="str">
        <f t="shared" si="13"/>
        <v/>
      </c>
      <c r="N30" s="18" t="e">
        <f>VLOOKUP(F30,F13数据库!C:AA,3,0)</f>
        <v>#VALUE!</v>
      </c>
      <c r="O30" s="18" t="e">
        <f t="shared" si="14"/>
        <v>#VALUE!</v>
      </c>
      <c r="P30" s="19" t="e">
        <f t="shared" si="15"/>
        <v>#VALUE!</v>
      </c>
      <c r="Q30" s="18" t="e">
        <f>VLOOKUP(F30,F13数据库!C:AA,4,0)</f>
        <v>#VALUE!</v>
      </c>
      <c r="R30" s="18" t="e">
        <f>VLOOKUP(G30,F13数据库!AC:AD,2,0)</f>
        <v>#N/A</v>
      </c>
      <c r="S30" s="18"/>
      <c r="T30" s="18" t="e" cm="1">
        <f t="array" ref="T30">_xlfn.IFS(J30="A",VLOOKUP(F30,F13数据库!C:AA,7,0),J30="B",VLOOKUP(F30,F13数据库!C:AA,15,0),J30="C",VLOOKUP(F30,F13数据库!C:AA,21,0))</f>
        <v>#N/A</v>
      </c>
      <c r="U30" s="18" t="e" cm="1">
        <f t="array" ref="U30">_xlfn.IFS(J30="A",VLOOKUP(F30,F13数据库!C:AA,8,0),J30="B",VLOOKUP(F30,F13数据库!C:AA,16,0),J30="C",VLOOKUP(F30,F13数据库!C:AA,22,0))</f>
        <v>#N/A</v>
      </c>
      <c r="V30" s="19" t="e" cm="1">
        <f t="array" ref="V30">_xlfn.IFS(J30="A",VLOOKUP(F30,F13数据库!C:AA,11,0),J30="B",VLOOKUP(F30,F13数据库!C:AA,17,0),J30="C",VLOOKUP(F30,F13数据库!C:AA,23,0))*C30</f>
        <v>#N/A</v>
      </c>
      <c r="W30" s="18" t="e" cm="1">
        <f t="array" ref="W30">_xlfn.IFS(J30="A",VLOOKUP(F30,F13数据库!C:AA,12,0),J30="B",VLOOKUP(F30,F13数据库!C:AA,18,0),J30="C",VLOOKUP(F30,F13数据库!C:AA,24,0))</f>
        <v>#N/A</v>
      </c>
      <c r="X30" s="18" t="e" cm="1">
        <f t="array" ref="X30">_xlfn.IFS(J30="A",VLOOKUP(F30,F13数据库!C:AA,13,0),J30="B",VLOOKUP(F30,F13数据库!C:AA,19,0),J30="C",VLOOKUP(F30,F13数据库!C:AA,25,0))</f>
        <v>#N/A</v>
      </c>
      <c r="Y30" s="18"/>
    </row>
    <row r="31" spans="1:25" x14ac:dyDescent="0.25">
      <c r="A31" s="22"/>
      <c r="B31" s="3"/>
      <c r="C31" s="3"/>
      <c r="D31" s="3"/>
      <c r="E31" s="18" t="e">
        <f t="shared" si="6"/>
        <v>#VALUE!</v>
      </c>
      <c r="F31" s="18" t="e">
        <f t="shared" si="7"/>
        <v>#VALUE!</v>
      </c>
      <c r="G31" s="18" t="str">
        <f t="shared" si="8"/>
        <v/>
      </c>
      <c r="H31" s="18" t="e">
        <f t="shared" si="9"/>
        <v>#VALUE!</v>
      </c>
      <c r="I31" s="18" t="e">
        <f t="shared" si="16"/>
        <v>#VALUE!</v>
      </c>
      <c r="J31" s="18" t="str">
        <f t="shared" si="10"/>
        <v/>
      </c>
      <c r="K31" s="18" t="str">
        <f t="shared" si="11"/>
        <v/>
      </c>
      <c r="L31" s="18" t="str">
        <f t="shared" si="12"/>
        <v/>
      </c>
      <c r="M31" s="18" t="str">
        <f t="shared" si="13"/>
        <v/>
      </c>
      <c r="N31" s="18" t="e">
        <f>VLOOKUP(F31,F13数据库!C:AA,3,0)</f>
        <v>#VALUE!</v>
      </c>
      <c r="O31" s="18" t="e">
        <f t="shared" si="14"/>
        <v>#VALUE!</v>
      </c>
      <c r="P31" s="19" t="e">
        <f t="shared" si="15"/>
        <v>#VALUE!</v>
      </c>
      <c r="Q31" s="18" t="e">
        <f>VLOOKUP(F31,F13数据库!C:AA,4,0)</f>
        <v>#VALUE!</v>
      </c>
      <c r="R31" s="18" t="e">
        <f>VLOOKUP(G31,F13数据库!AC:AD,2,0)</f>
        <v>#N/A</v>
      </c>
      <c r="S31" s="18"/>
      <c r="T31" s="18" t="e" cm="1">
        <f t="array" ref="T31">_xlfn.IFS(J31="A",VLOOKUP(F31,F13数据库!C:AA,7,0),J31="B",VLOOKUP(F31,F13数据库!C:AA,15,0),J31="C",VLOOKUP(F31,F13数据库!C:AA,21,0))</f>
        <v>#N/A</v>
      </c>
      <c r="U31" s="18" t="e" cm="1">
        <f t="array" ref="U31">_xlfn.IFS(J31="A",VLOOKUP(F31,F13数据库!C:AA,8,0),J31="B",VLOOKUP(F31,F13数据库!C:AA,16,0),J31="C",VLOOKUP(F31,F13数据库!C:AA,22,0))</f>
        <v>#N/A</v>
      </c>
      <c r="V31" s="19" t="e" cm="1">
        <f t="array" ref="V31">_xlfn.IFS(J31="A",VLOOKUP(F31,F13数据库!C:AA,11,0),J31="B",VLOOKUP(F31,F13数据库!C:AA,17,0),J31="C",VLOOKUP(F31,F13数据库!C:AA,23,0))*C31</f>
        <v>#N/A</v>
      </c>
      <c r="W31" s="18" t="e" cm="1">
        <f t="array" ref="W31">_xlfn.IFS(J31="A",VLOOKUP(F31,F13数据库!C:AA,12,0),J31="B",VLOOKUP(F31,F13数据库!C:AA,18,0),J31="C",VLOOKUP(F31,F13数据库!C:AA,24,0))</f>
        <v>#N/A</v>
      </c>
      <c r="X31" s="18" t="e" cm="1">
        <f t="array" ref="X31">_xlfn.IFS(J31="A",VLOOKUP(F31,F13数据库!C:AA,13,0),J31="B",VLOOKUP(F31,F13数据库!C:AA,19,0),J31="C",VLOOKUP(F31,F13数据库!C:AA,25,0))</f>
        <v>#N/A</v>
      </c>
      <c r="Y31" s="18"/>
    </row>
    <row r="32" spans="1:25" x14ac:dyDescent="0.25">
      <c r="A32" s="22"/>
      <c r="B32" s="3"/>
      <c r="C32" s="3"/>
      <c r="D32" s="3"/>
      <c r="E32" s="18" t="e">
        <f t="shared" si="6"/>
        <v>#VALUE!</v>
      </c>
      <c r="F32" s="18" t="e">
        <f t="shared" si="7"/>
        <v>#VALUE!</v>
      </c>
      <c r="G32" s="18" t="str">
        <f t="shared" si="8"/>
        <v/>
      </c>
      <c r="H32" s="18" t="e">
        <f t="shared" si="9"/>
        <v>#VALUE!</v>
      </c>
      <c r="I32" s="18" t="e">
        <f t="shared" si="16"/>
        <v>#VALUE!</v>
      </c>
      <c r="J32" s="18" t="str">
        <f t="shared" si="10"/>
        <v/>
      </c>
      <c r="K32" s="18" t="str">
        <f t="shared" si="11"/>
        <v/>
      </c>
      <c r="L32" s="18" t="str">
        <f t="shared" si="12"/>
        <v/>
      </c>
      <c r="M32" s="18" t="str">
        <f t="shared" si="13"/>
        <v/>
      </c>
      <c r="N32" s="18" t="e">
        <f>VLOOKUP(F32,F13数据库!C:AA,3,0)</f>
        <v>#VALUE!</v>
      </c>
      <c r="O32" s="18" t="e">
        <f t="shared" si="14"/>
        <v>#VALUE!</v>
      </c>
      <c r="P32" s="19" t="e">
        <f t="shared" si="15"/>
        <v>#VALUE!</v>
      </c>
      <c r="Q32" s="18" t="e">
        <f>VLOOKUP(F32,F13数据库!C:AA,4,0)</f>
        <v>#VALUE!</v>
      </c>
      <c r="R32" s="18" t="e">
        <f>VLOOKUP(G32,F13数据库!AC:AD,2,0)</f>
        <v>#N/A</v>
      </c>
      <c r="S32" s="18"/>
      <c r="T32" s="18" t="e" cm="1">
        <f t="array" ref="T32">_xlfn.IFS(J32="A",VLOOKUP(F32,F13数据库!C:AA,7,0),J32="B",VLOOKUP(F32,F13数据库!C:AA,15,0),J32="C",VLOOKUP(F32,F13数据库!C:AA,21,0))</f>
        <v>#N/A</v>
      </c>
      <c r="U32" s="18" t="e" cm="1">
        <f t="array" ref="U32">_xlfn.IFS(J32="A",VLOOKUP(F32,F13数据库!C:AA,8,0),J32="B",VLOOKUP(F32,F13数据库!C:AA,16,0),J32="C",VLOOKUP(F32,F13数据库!C:AA,22,0))</f>
        <v>#N/A</v>
      </c>
      <c r="V32" s="19" t="e" cm="1">
        <f t="array" ref="V32">_xlfn.IFS(J32="A",VLOOKUP(F32,F13数据库!C:AA,11,0),J32="B",VLOOKUP(F32,F13数据库!C:AA,17,0),J32="C",VLOOKUP(F32,F13数据库!C:AA,23,0))*C32</f>
        <v>#N/A</v>
      </c>
      <c r="W32" s="18" t="e" cm="1">
        <f t="array" ref="W32">_xlfn.IFS(J32="A",VLOOKUP(F32,F13数据库!C:AA,12,0),J32="B",VLOOKUP(F32,F13数据库!C:AA,18,0),J32="C",VLOOKUP(F32,F13数据库!C:AA,24,0))</f>
        <v>#N/A</v>
      </c>
      <c r="X32" s="18" t="e" cm="1">
        <f t="array" ref="X32">_xlfn.IFS(J32="A",VLOOKUP(F32,F13数据库!C:AA,13,0),J32="B",VLOOKUP(F32,F13数据库!C:AA,19,0),J32="C",VLOOKUP(F32,F13数据库!C:AA,25,0))</f>
        <v>#N/A</v>
      </c>
      <c r="Y32" s="18"/>
    </row>
    <row r="33" spans="1:25" x14ac:dyDescent="0.25">
      <c r="A33" s="22"/>
      <c r="B33" s="3"/>
      <c r="C33" s="3"/>
      <c r="D33" s="3"/>
      <c r="E33" s="18" t="e">
        <f t="shared" si="6"/>
        <v>#VALUE!</v>
      </c>
      <c r="F33" s="18" t="e">
        <f t="shared" si="7"/>
        <v>#VALUE!</v>
      </c>
      <c r="G33" s="18" t="str">
        <f t="shared" si="8"/>
        <v/>
      </c>
      <c r="H33" s="18" t="e">
        <f t="shared" si="9"/>
        <v>#VALUE!</v>
      </c>
      <c r="I33" s="18" t="e">
        <f t="shared" si="16"/>
        <v>#VALUE!</v>
      </c>
      <c r="J33" s="18" t="str">
        <f t="shared" si="10"/>
        <v/>
      </c>
      <c r="K33" s="18" t="str">
        <f t="shared" si="11"/>
        <v/>
      </c>
      <c r="L33" s="18" t="str">
        <f t="shared" si="12"/>
        <v/>
      </c>
      <c r="M33" s="18" t="str">
        <f t="shared" si="13"/>
        <v/>
      </c>
      <c r="N33" s="18" t="e">
        <f>VLOOKUP(F33,F13数据库!C:AA,3,0)</f>
        <v>#VALUE!</v>
      </c>
      <c r="O33" s="18" t="e">
        <f t="shared" si="14"/>
        <v>#VALUE!</v>
      </c>
      <c r="P33" s="19" t="e">
        <f t="shared" si="15"/>
        <v>#VALUE!</v>
      </c>
      <c r="Q33" s="18" t="e">
        <f>VLOOKUP(F33,F13数据库!C:AA,4,0)</f>
        <v>#VALUE!</v>
      </c>
      <c r="R33" s="18" t="e">
        <f>VLOOKUP(G33,F13数据库!AC:AD,2,0)</f>
        <v>#N/A</v>
      </c>
      <c r="S33" s="18"/>
      <c r="T33" s="18" t="e" cm="1">
        <f t="array" ref="T33">_xlfn.IFS(J33="A",VLOOKUP(F33,F13数据库!C:AA,7,0),J33="B",VLOOKUP(F33,F13数据库!C:AA,15,0),J33="C",VLOOKUP(F33,F13数据库!C:AA,21,0))</f>
        <v>#N/A</v>
      </c>
      <c r="U33" s="18" t="e" cm="1">
        <f t="array" ref="U33">_xlfn.IFS(J33="A",VLOOKUP(F33,F13数据库!C:AA,8,0),J33="B",VLOOKUP(F33,F13数据库!C:AA,16,0),J33="C",VLOOKUP(F33,F13数据库!C:AA,22,0))</f>
        <v>#N/A</v>
      </c>
      <c r="V33" s="19" t="e" cm="1">
        <f t="array" ref="V33">_xlfn.IFS(J33="A",VLOOKUP(F33,F13数据库!C:AA,11,0),J33="B",VLOOKUP(F33,F13数据库!C:AA,17,0),J33="C",VLOOKUP(F33,F13数据库!C:AA,23,0))*C33</f>
        <v>#N/A</v>
      </c>
      <c r="W33" s="18" t="e" cm="1">
        <f t="array" ref="W33">_xlfn.IFS(J33="A",VLOOKUP(F33,F13数据库!C:AA,12,0),J33="B",VLOOKUP(F33,F13数据库!C:AA,18,0),J33="C",VLOOKUP(F33,F13数据库!C:AA,24,0))</f>
        <v>#N/A</v>
      </c>
      <c r="X33" s="18" t="e" cm="1">
        <f t="array" ref="X33">_xlfn.IFS(J33="A",VLOOKUP(F33,F13数据库!C:AA,13,0),J33="B",VLOOKUP(F33,F13数据库!C:AA,19,0),J33="C",VLOOKUP(F33,F13数据库!C:AA,25,0))</f>
        <v>#N/A</v>
      </c>
      <c r="Y33" s="18"/>
    </row>
    <row r="34" spans="1:25" x14ac:dyDescent="0.25">
      <c r="A34" s="22"/>
      <c r="B34" s="3"/>
      <c r="C34" s="3"/>
      <c r="D34" s="3"/>
      <c r="E34" s="18" t="e">
        <f t="shared" si="6"/>
        <v>#VALUE!</v>
      </c>
      <c r="F34" s="18" t="e">
        <f t="shared" si="7"/>
        <v>#VALUE!</v>
      </c>
      <c r="G34" s="18" t="str">
        <f t="shared" si="8"/>
        <v/>
      </c>
      <c r="H34" s="18" t="e">
        <f t="shared" si="9"/>
        <v>#VALUE!</v>
      </c>
      <c r="I34" s="18" t="e">
        <f t="shared" si="16"/>
        <v>#VALUE!</v>
      </c>
      <c r="J34" s="18" t="str">
        <f t="shared" si="10"/>
        <v/>
      </c>
      <c r="K34" s="18" t="str">
        <f t="shared" si="11"/>
        <v/>
      </c>
      <c r="L34" s="18" t="str">
        <f t="shared" si="12"/>
        <v/>
      </c>
      <c r="M34" s="18" t="str">
        <f t="shared" si="13"/>
        <v/>
      </c>
      <c r="N34" s="18" t="e">
        <f>VLOOKUP(F34,F13数据库!C:AA,3,0)</f>
        <v>#VALUE!</v>
      </c>
      <c r="O34" s="18" t="e">
        <f t="shared" si="14"/>
        <v>#VALUE!</v>
      </c>
      <c r="P34" s="19" t="e">
        <f t="shared" si="15"/>
        <v>#VALUE!</v>
      </c>
      <c r="Q34" s="18" t="e">
        <f>VLOOKUP(F34,F13数据库!C:AA,4,0)</f>
        <v>#VALUE!</v>
      </c>
      <c r="R34" s="18" t="e">
        <f>VLOOKUP(G34,F13数据库!AC:AD,2,0)</f>
        <v>#N/A</v>
      </c>
      <c r="S34" s="18"/>
      <c r="T34" s="18" t="e" cm="1">
        <f t="array" ref="T34">_xlfn.IFS(J34="A",VLOOKUP(F34,F13数据库!C:AA,7,0),J34="B",VLOOKUP(F34,F13数据库!C:AA,15,0),J34="C",VLOOKUP(F34,F13数据库!C:AA,21,0))</f>
        <v>#N/A</v>
      </c>
      <c r="U34" s="18" t="e" cm="1">
        <f t="array" ref="U34">_xlfn.IFS(J34="A",VLOOKUP(F34,F13数据库!C:AA,8,0),J34="B",VLOOKUP(F34,F13数据库!C:AA,16,0),J34="C",VLOOKUP(F34,F13数据库!C:AA,22,0))</f>
        <v>#N/A</v>
      </c>
      <c r="V34" s="19" t="e" cm="1">
        <f t="array" ref="V34">_xlfn.IFS(J34="A",VLOOKUP(F34,F13数据库!C:AA,11,0),J34="B",VLOOKUP(F34,F13数据库!C:AA,17,0),J34="C",VLOOKUP(F34,F13数据库!C:AA,23,0))*C34</f>
        <v>#N/A</v>
      </c>
      <c r="W34" s="18" t="e" cm="1">
        <f t="array" ref="W34">_xlfn.IFS(J34="A",VLOOKUP(F34,F13数据库!C:AA,12,0),J34="B",VLOOKUP(F34,F13数据库!C:AA,18,0),J34="C",VLOOKUP(F34,F13数据库!C:AA,24,0))</f>
        <v>#N/A</v>
      </c>
      <c r="X34" s="18" t="e" cm="1">
        <f t="array" ref="X34">_xlfn.IFS(J34="A",VLOOKUP(F34,F13数据库!C:AA,13,0),J34="B",VLOOKUP(F34,F13数据库!C:AA,19,0),J34="C",VLOOKUP(F34,F13数据库!C:AA,25,0))</f>
        <v>#N/A</v>
      </c>
      <c r="Y34" s="18"/>
    </row>
    <row r="35" spans="1:25" x14ac:dyDescent="0.25">
      <c r="A35" s="22"/>
      <c r="B35" s="3"/>
      <c r="C35" s="3"/>
      <c r="D35" s="3"/>
      <c r="E35" s="18" t="e">
        <f t="shared" si="6"/>
        <v>#VALUE!</v>
      </c>
      <c r="F35" s="18" t="e">
        <f t="shared" si="7"/>
        <v>#VALUE!</v>
      </c>
      <c r="G35" s="18" t="str">
        <f t="shared" si="8"/>
        <v/>
      </c>
      <c r="H35" s="18" t="e">
        <f t="shared" si="9"/>
        <v>#VALUE!</v>
      </c>
      <c r="I35" s="18" t="e">
        <f t="shared" si="16"/>
        <v>#VALUE!</v>
      </c>
      <c r="J35" s="18" t="str">
        <f t="shared" si="10"/>
        <v/>
      </c>
      <c r="K35" s="18" t="str">
        <f t="shared" si="11"/>
        <v/>
      </c>
      <c r="L35" s="18" t="str">
        <f t="shared" si="12"/>
        <v/>
      </c>
      <c r="M35" s="18" t="str">
        <f t="shared" si="13"/>
        <v/>
      </c>
      <c r="N35" s="18" t="e">
        <f>VLOOKUP(F35,F13数据库!C:AA,3,0)</f>
        <v>#VALUE!</v>
      </c>
      <c r="O35" s="18" t="e">
        <f t="shared" si="14"/>
        <v>#VALUE!</v>
      </c>
      <c r="P35" s="19" t="e">
        <f t="shared" si="15"/>
        <v>#VALUE!</v>
      </c>
      <c r="Q35" s="18" t="e">
        <f>VLOOKUP(F35,F13数据库!C:AA,4,0)</f>
        <v>#VALUE!</v>
      </c>
      <c r="R35" s="18" t="e">
        <f>VLOOKUP(G35,F13数据库!AC:AD,2,0)</f>
        <v>#N/A</v>
      </c>
      <c r="S35" s="18"/>
      <c r="T35" s="18" t="e" cm="1">
        <f t="array" ref="T35">_xlfn.IFS(J35="A",VLOOKUP(F35,F13数据库!C:AA,7,0),J35="B",VLOOKUP(F35,F13数据库!C:AA,15,0),J35="C",VLOOKUP(F35,F13数据库!C:AA,21,0))</f>
        <v>#N/A</v>
      </c>
      <c r="U35" s="18" t="e" cm="1">
        <f t="array" ref="U35">_xlfn.IFS(J35="A",VLOOKUP(F35,F13数据库!C:AA,8,0),J35="B",VLOOKUP(F35,F13数据库!C:AA,16,0),J35="C",VLOOKUP(F35,F13数据库!C:AA,22,0))</f>
        <v>#N/A</v>
      </c>
      <c r="V35" s="19" t="e" cm="1">
        <f t="array" ref="V35">_xlfn.IFS(J35="A",VLOOKUP(F35,F13数据库!C:AA,11,0),J35="B",VLOOKUP(F35,F13数据库!C:AA,17,0),J35="C",VLOOKUP(F35,F13数据库!C:AA,23,0))*C35</f>
        <v>#N/A</v>
      </c>
      <c r="W35" s="18" t="e" cm="1">
        <f t="array" ref="W35">_xlfn.IFS(J35="A",VLOOKUP(F35,F13数据库!C:AA,12,0),J35="B",VLOOKUP(F35,F13数据库!C:AA,18,0),J35="C",VLOOKUP(F35,F13数据库!C:AA,24,0))</f>
        <v>#N/A</v>
      </c>
      <c r="X35" s="18" t="e" cm="1">
        <f t="array" ref="X35">_xlfn.IFS(J35="A",VLOOKUP(F35,F13数据库!C:AA,13,0),J35="B",VLOOKUP(F35,F13数据库!C:AA,19,0),J35="C",VLOOKUP(F35,F13数据库!C:AA,25,0))</f>
        <v>#N/A</v>
      </c>
      <c r="Y35" s="18"/>
    </row>
    <row r="36" spans="1:25" x14ac:dyDescent="0.25">
      <c r="A36" s="22"/>
      <c r="B36" s="3"/>
      <c r="C36" s="3"/>
      <c r="D36" s="3"/>
      <c r="E36" s="18" t="e">
        <f t="shared" si="6"/>
        <v>#VALUE!</v>
      </c>
      <c r="F36" s="18" t="e">
        <f t="shared" si="7"/>
        <v>#VALUE!</v>
      </c>
      <c r="G36" s="18" t="str">
        <f t="shared" si="8"/>
        <v/>
      </c>
      <c r="H36" s="18" t="e">
        <f t="shared" si="9"/>
        <v>#VALUE!</v>
      </c>
      <c r="I36" s="18" t="e">
        <f t="shared" si="16"/>
        <v>#VALUE!</v>
      </c>
      <c r="J36" s="18" t="str">
        <f t="shared" si="10"/>
        <v/>
      </c>
      <c r="K36" s="18" t="str">
        <f t="shared" si="11"/>
        <v/>
      </c>
      <c r="L36" s="18" t="str">
        <f t="shared" si="12"/>
        <v/>
      </c>
      <c r="M36" s="18" t="str">
        <f t="shared" si="13"/>
        <v/>
      </c>
      <c r="N36" s="18" t="e">
        <f>VLOOKUP(F36,F13数据库!C:AA,3,0)</f>
        <v>#VALUE!</v>
      </c>
      <c r="O36" s="18" t="e">
        <f t="shared" si="14"/>
        <v>#VALUE!</v>
      </c>
      <c r="P36" s="19" t="e">
        <f t="shared" si="15"/>
        <v>#VALUE!</v>
      </c>
      <c r="Q36" s="18" t="e">
        <f>VLOOKUP(F36,F13数据库!C:AA,4,0)</f>
        <v>#VALUE!</v>
      </c>
      <c r="R36" s="18" t="e">
        <f>VLOOKUP(G36,F13数据库!AC:AD,2,0)</f>
        <v>#N/A</v>
      </c>
      <c r="S36" s="18"/>
      <c r="T36" s="18" t="e" cm="1">
        <f t="array" ref="T36">_xlfn.IFS(J36="A",VLOOKUP(F36,F13数据库!C:AA,7,0),J36="B",VLOOKUP(F36,F13数据库!C:AA,15,0),J36="C",VLOOKUP(F36,F13数据库!C:AA,21,0))</f>
        <v>#N/A</v>
      </c>
      <c r="U36" s="18" t="e" cm="1">
        <f t="array" ref="U36">_xlfn.IFS(J36="A",VLOOKUP(F36,F13数据库!C:AA,8,0),J36="B",VLOOKUP(F36,F13数据库!C:AA,16,0),J36="C",VLOOKUP(F36,F13数据库!C:AA,22,0))</f>
        <v>#N/A</v>
      </c>
      <c r="V36" s="19" t="e" cm="1">
        <f t="array" ref="V36">_xlfn.IFS(J36="A",VLOOKUP(F36,F13数据库!C:AA,11,0),J36="B",VLOOKUP(F36,F13数据库!C:AA,17,0),J36="C",VLOOKUP(F36,F13数据库!C:AA,23,0))*C36</f>
        <v>#N/A</v>
      </c>
      <c r="W36" s="18" t="e" cm="1">
        <f t="array" ref="W36">_xlfn.IFS(J36="A",VLOOKUP(F36,F13数据库!C:AA,12,0),J36="B",VLOOKUP(F36,F13数据库!C:AA,18,0),J36="C",VLOOKUP(F36,F13数据库!C:AA,24,0))</f>
        <v>#N/A</v>
      </c>
      <c r="X36" s="18" t="e" cm="1">
        <f t="array" ref="X36">_xlfn.IFS(J36="A",VLOOKUP(F36,F13数据库!C:AA,13,0),J36="B",VLOOKUP(F36,F13数据库!C:AA,19,0),J36="C",VLOOKUP(F36,F13数据库!C:AA,25,0))</f>
        <v>#N/A</v>
      </c>
      <c r="Y36" s="18"/>
    </row>
    <row r="37" spans="1:25" x14ac:dyDescent="0.25">
      <c r="A37" s="22"/>
      <c r="B37" s="3"/>
      <c r="C37" s="3"/>
      <c r="D37" s="3"/>
      <c r="E37" s="18" t="e">
        <f t="shared" si="6"/>
        <v>#VALUE!</v>
      </c>
      <c r="F37" s="18" t="e">
        <f t="shared" si="7"/>
        <v>#VALUE!</v>
      </c>
      <c r="G37" s="18" t="str">
        <f t="shared" si="8"/>
        <v/>
      </c>
      <c r="H37" s="18" t="e">
        <f t="shared" si="9"/>
        <v>#VALUE!</v>
      </c>
      <c r="I37" s="18" t="e">
        <f t="shared" si="16"/>
        <v>#VALUE!</v>
      </c>
      <c r="J37" s="18" t="str">
        <f t="shared" si="10"/>
        <v/>
      </c>
      <c r="K37" s="18" t="str">
        <f t="shared" si="11"/>
        <v/>
      </c>
      <c r="L37" s="18" t="str">
        <f t="shared" si="12"/>
        <v/>
      </c>
      <c r="M37" s="18" t="str">
        <f t="shared" si="13"/>
        <v/>
      </c>
      <c r="N37" s="18" t="e">
        <f>VLOOKUP(F37,F13数据库!C:AA,3,0)</f>
        <v>#VALUE!</v>
      </c>
      <c r="O37" s="18" t="e">
        <f t="shared" si="14"/>
        <v>#VALUE!</v>
      </c>
      <c r="P37" s="19" t="e">
        <f t="shared" si="15"/>
        <v>#VALUE!</v>
      </c>
      <c r="Q37" s="18" t="e">
        <f>VLOOKUP(F37,F13数据库!C:AA,4,0)</f>
        <v>#VALUE!</v>
      </c>
      <c r="R37" s="18" t="e">
        <f>VLOOKUP(G37,F13数据库!AC:AD,2,0)</f>
        <v>#N/A</v>
      </c>
      <c r="S37" s="18"/>
      <c r="T37" s="18" t="e" cm="1">
        <f t="array" ref="T37">_xlfn.IFS(J37="A",VLOOKUP(F37,F13数据库!C:AA,7,0),J37="B",VLOOKUP(F37,F13数据库!C:AA,15,0),J37="C",VLOOKUP(F37,F13数据库!C:AA,21,0))</f>
        <v>#N/A</v>
      </c>
      <c r="U37" s="18" t="e" cm="1">
        <f t="array" ref="U37">_xlfn.IFS(J37="A",VLOOKUP(F37,F13数据库!C:AA,8,0),J37="B",VLOOKUP(F37,F13数据库!C:AA,16,0),J37="C",VLOOKUP(F37,F13数据库!C:AA,22,0))</f>
        <v>#N/A</v>
      </c>
      <c r="V37" s="19" t="e" cm="1">
        <f t="array" ref="V37">_xlfn.IFS(J37="A",VLOOKUP(F37,F13数据库!C:AA,11,0),J37="B",VLOOKUP(F37,F13数据库!C:AA,17,0),J37="C",VLOOKUP(F37,F13数据库!C:AA,23,0))*C37</f>
        <v>#N/A</v>
      </c>
      <c r="W37" s="18" t="e" cm="1">
        <f t="array" ref="W37">_xlfn.IFS(J37="A",VLOOKUP(F37,F13数据库!C:AA,12,0),J37="B",VLOOKUP(F37,F13数据库!C:AA,18,0),J37="C",VLOOKUP(F37,F13数据库!C:AA,24,0))</f>
        <v>#N/A</v>
      </c>
      <c r="X37" s="18" t="e" cm="1">
        <f t="array" ref="X37">_xlfn.IFS(J37="A",VLOOKUP(F37,F13数据库!C:AA,13,0),J37="B",VLOOKUP(F37,F13数据库!C:AA,19,0),J37="C",VLOOKUP(F37,F13数据库!C:AA,25,0))</f>
        <v>#N/A</v>
      </c>
      <c r="Y37" s="18"/>
    </row>
    <row r="38" spans="1:25" x14ac:dyDescent="0.25">
      <c r="A38" s="22"/>
      <c r="B38" s="3"/>
      <c r="C38" s="3"/>
      <c r="D38" s="3"/>
      <c r="E38" s="18" t="e">
        <f t="shared" si="6"/>
        <v>#VALUE!</v>
      </c>
      <c r="F38" s="18" t="e">
        <f t="shared" si="7"/>
        <v>#VALUE!</v>
      </c>
      <c r="G38" s="18" t="str">
        <f t="shared" si="8"/>
        <v/>
      </c>
      <c r="H38" s="18" t="e">
        <f t="shared" si="9"/>
        <v>#VALUE!</v>
      </c>
      <c r="I38" s="18" t="e">
        <f t="shared" si="16"/>
        <v>#VALUE!</v>
      </c>
      <c r="J38" s="18" t="str">
        <f t="shared" si="10"/>
        <v/>
      </c>
      <c r="K38" s="18" t="str">
        <f t="shared" si="11"/>
        <v/>
      </c>
      <c r="L38" s="18" t="str">
        <f t="shared" si="12"/>
        <v/>
      </c>
      <c r="M38" s="18" t="str">
        <f t="shared" si="13"/>
        <v/>
      </c>
      <c r="N38" s="18" t="e">
        <f>VLOOKUP(F38,F13数据库!C:AA,3,0)</f>
        <v>#VALUE!</v>
      </c>
      <c r="O38" s="18" t="e">
        <f t="shared" si="14"/>
        <v>#VALUE!</v>
      </c>
      <c r="P38" s="19" t="e">
        <f t="shared" si="15"/>
        <v>#VALUE!</v>
      </c>
      <c r="Q38" s="18" t="e">
        <f>VLOOKUP(F38,F13数据库!C:AA,4,0)</f>
        <v>#VALUE!</v>
      </c>
      <c r="R38" s="18" t="e">
        <f>VLOOKUP(G38,F13数据库!AC:AD,2,0)</f>
        <v>#N/A</v>
      </c>
      <c r="S38" s="18"/>
      <c r="T38" s="18" t="e" cm="1">
        <f t="array" ref="T38">_xlfn.IFS(J38="A",VLOOKUP(F38,F13数据库!C:AA,7,0),J38="B",VLOOKUP(F38,F13数据库!C:AA,15,0),J38="C",VLOOKUP(F38,F13数据库!C:AA,21,0))</f>
        <v>#N/A</v>
      </c>
      <c r="U38" s="18" t="e" cm="1">
        <f t="array" ref="U38">_xlfn.IFS(J38="A",VLOOKUP(F38,F13数据库!C:AA,8,0),J38="B",VLOOKUP(F38,F13数据库!C:AA,16,0),J38="C",VLOOKUP(F38,F13数据库!C:AA,22,0))</f>
        <v>#N/A</v>
      </c>
      <c r="V38" s="19" t="e" cm="1">
        <f t="array" ref="V38">_xlfn.IFS(J38="A",VLOOKUP(F38,F13数据库!C:AA,11,0),J38="B",VLOOKUP(F38,F13数据库!C:AA,17,0),J38="C",VLOOKUP(F38,F13数据库!C:AA,23,0))*C38</f>
        <v>#N/A</v>
      </c>
      <c r="W38" s="18" t="e" cm="1">
        <f t="array" ref="W38">_xlfn.IFS(J38="A",VLOOKUP(F38,F13数据库!C:AA,12,0),J38="B",VLOOKUP(F38,F13数据库!C:AA,18,0),J38="C",VLOOKUP(F38,F13数据库!C:AA,24,0))</f>
        <v>#N/A</v>
      </c>
      <c r="X38" s="18" t="e" cm="1">
        <f t="array" ref="X38">_xlfn.IFS(J38="A",VLOOKUP(F38,F13数据库!C:AA,13,0),J38="B",VLOOKUP(F38,F13数据库!C:AA,19,0),J38="C",VLOOKUP(F38,F13数据库!C:AA,25,0))</f>
        <v>#N/A</v>
      </c>
      <c r="Y38" s="18"/>
    </row>
    <row r="39" spans="1:25" x14ac:dyDescent="0.25">
      <c r="A39" s="22"/>
      <c r="B39" s="3"/>
      <c r="C39" s="3"/>
      <c r="D39" s="3"/>
      <c r="E39" s="18" t="e">
        <f t="shared" si="6"/>
        <v>#VALUE!</v>
      </c>
      <c r="F39" s="18" t="e">
        <f t="shared" si="7"/>
        <v>#VALUE!</v>
      </c>
      <c r="G39" s="18" t="str">
        <f t="shared" si="8"/>
        <v/>
      </c>
      <c r="H39" s="18" t="e">
        <f t="shared" si="9"/>
        <v>#VALUE!</v>
      </c>
      <c r="I39" s="18" t="e">
        <f t="shared" si="16"/>
        <v>#VALUE!</v>
      </c>
      <c r="J39" s="18" t="str">
        <f t="shared" si="10"/>
        <v/>
      </c>
      <c r="K39" s="18" t="str">
        <f t="shared" si="11"/>
        <v/>
      </c>
      <c r="L39" s="18" t="str">
        <f t="shared" si="12"/>
        <v/>
      </c>
      <c r="M39" s="18" t="str">
        <f t="shared" si="13"/>
        <v/>
      </c>
      <c r="N39" s="18" t="e">
        <f>VLOOKUP(F39,F13数据库!C:AA,3,0)</f>
        <v>#VALUE!</v>
      </c>
      <c r="O39" s="18" t="e">
        <f t="shared" si="14"/>
        <v>#VALUE!</v>
      </c>
      <c r="P39" s="19" t="e">
        <f t="shared" si="15"/>
        <v>#VALUE!</v>
      </c>
      <c r="Q39" s="18" t="e">
        <f>VLOOKUP(F39,F13数据库!C:AA,4,0)</f>
        <v>#VALUE!</v>
      </c>
      <c r="R39" s="18" t="e">
        <f>VLOOKUP(G39,F13数据库!AC:AD,2,0)</f>
        <v>#N/A</v>
      </c>
      <c r="S39" s="18"/>
      <c r="T39" s="18" t="e" cm="1">
        <f t="array" ref="T39">_xlfn.IFS(J39="A",VLOOKUP(F39,F13数据库!C:AA,7,0),J39="B",VLOOKUP(F39,F13数据库!C:AA,15,0),J39="C",VLOOKUP(F39,F13数据库!C:AA,21,0))</f>
        <v>#N/A</v>
      </c>
      <c r="U39" s="18" t="e" cm="1">
        <f t="array" ref="U39">_xlfn.IFS(J39="A",VLOOKUP(F39,F13数据库!C:AA,8,0),J39="B",VLOOKUP(F39,F13数据库!C:AA,16,0),J39="C",VLOOKUP(F39,F13数据库!C:AA,22,0))</f>
        <v>#N/A</v>
      </c>
      <c r="V39" s="19" t="e" cm="1">
        <f t="array" ref="V39">_xlfn.IFS(J39="A",VLOOKUP(F39,F13数据库!C:AA,11,0),J39="B",VLOOKUP(F39,F13数据库!C:AA,17,0),J39="C",VLOOKUP(F39,F13数据库!C:AA,23,0))*C39</f>
        <v>#N/A</v>
      </c>
      <c r="W39" s="18" t="e" cm="1">
        <f t="array" ref="W39">_xlfn.IFS(J39="A",VLOOKUP(F39,F13数据库!C:AA,12,0),J39="B",VLOOKUP(F39,F13数据库!C:AA,18,0),J39="C",VLOOKUP(F39,F13数据库!C:AA,24,0))</f>
        <v>#N/A</v>
      </c>
      <c r="X39" s="18" t="e" cm="1">
        <f t="array" ref="X39">_xlfn.IFS(J39="A",VLOOKUP(F39,F13数据库!C:AA,13,0),J39="B",VLOOKUP(F39,F13数据库!C:AA,19,0),J39="C",VLOOKUP(F39,F13数据库!C:AA,25,0))</f>
        <v>#N/A</v>
      </c>
      <c r="Y39" s="18"/>
    </row>
    <row r="40" spans="1:25" x14ac:dyDescent="0.25">
      <c r="A40" s="22"/>
      <c r="B40" s="3"/>
      <c r="C40" s="3"/>
      <c r="D40" s="3"/>
      <c r="E40" s="18" t="e">
        <f t="shared" si="6"/>
        <v>#VALUE!</v>
      </c>
      <c r="F40" s="18" t="e">
        <f t="shared" si="7"/>
        <v>#VALUE!</v>
      </c>
      <c r="G40" s="18" t="str">
        <f t="shared" si="8"/>
        <v/>
      </c>
      <c r="H40" s="18" t="e">
        <f t="shared" si="9"/>
        <v>#VALUE!</v>
      </c>
      <c r="I40" s="18" t="e">
        <f t="shared" si="16"/>
        <v>#VALUE!</v>
      </c>
      <c r="J40" s="18" t="str">
        <f t="shared" si="10"/>
        <v/>
      </c>
      <c r="K40" s="18" t="str">
        <f t="shared" si="11"/>
        <v/>
      </c>
      <c r="L40" s="18" t="str">
        <f t="shared" si="12"/>
        <v/>
      </c>
      <c r="M40" s="18" t="str">
        <f t="shared" si="13"/>
        <v/>
      </c>
      <c r="N40" s="18" t="e">
        <f>VLOOKUP(F40,F13数据库!C:AA,3,0)</f>
        <v>#VALUE!</v>
      </c>
      <c r="O40" s="18" t="e">
        <f t="shared" si="14"/>
        <v>#VALUE!</v>
      </c>
      <c r="P40" s="19" t="e">
        <f t="shared" si="15"/>
        <v>#VALUE!</v>
      </c>
      <c r="Q40" s="18" t="e">
        <f>VLOOKUP(F40,F13数据库!C:AA,4,0)</f>
        <v>#VALUE!</v>
      </c>
      <c r="R40" s="18" t="e">
        <f>VLOOKUP(G40,F13数据库!AC:AD,2,0)</f>
        <v>#N/A</v>
      </c>
      <c r="S40" s="18"/>
      <c r="T40" s="18" t="e" cm="1">
        <f t="array" ref="T40">_xlfn.IFS(J40="A",VLOOKUP(F40,F13数据库!C:AA,7,0),J40="B",VLOOKUP(F40,F13数据库!C:AA,15,0),J40="C",VLOOKUP(F40,F13数据库!C:AA,21,0))</f>
        <v>#N/A</v>
      </c>
      <c r="U40" s="18" t="e" cm="1">
        <f t="array" ref="U40">_xlfn.IFS(J40="A",VLOOKUP(F40,F13数据库!C:AA,8,0),J40="B",VLOOKUP(F40,F13数据库!C:AA,16,0),J40="C",VLOOKUP(F40,F13数据库!C:AA,22,0))</f>
        <v>#N/A</v>
      </c>
      <c r="V40" s="19" t="e" cm="1">
        <f t="array" ref="V40">_xlfn.IFS(J40="A",VLOOKUP(F40,F13数据库!C:AA,11,0),J40="B",VLOOKUP(F40,F13数据库!C:AA,17,0),J40="C",VLOOKUP(F40,F13数据库!C:AA,23,0))*C40</f>
        <v>#N/A</v>
      </c>
      <c r="W40" s="18" t="e" cm="1">
        <f t="array" ref="W40">_xlfn.IFS(J40="A",VLOOKUP(F40,F13数据库!C:AA,12,0),J40="B",VLOOKUP(F40,F13数据库!C:AA,18,0),J40="C",VLOOKUP(F40,F13数据库!C:AA,24,0))</f>
        <v>#N/A</v>
      </c>
      <c r="X40" s="18" t="e" cm="1">
        <f t="array" ref="X40">_xlfn.IFS(J40="A",VLOOKUP(F40,F13数据库!C:AA,13,0),J40="B",VLOOKUP(F40,F13数据库!C:AA,19,0),J40="C",VLOOKUP(F40,F13数据库!C:AA,25,0))</f>
        <v>#N/A</v>
      </c>
      <c r="Y40" s="18"/>
    </row>
    <row r="41" spans="1:25" x14ac:dyDescent="0.25">
      <c r="A41" s="22"/>
      <c r="B41" s="3"/>
      <c r="C41" s="3"/>
      <c r="D41" s="3"/>
      <c r="E41" s="18" t="e">
        <f t="shared" si="6"/>
        <v>#VALUE!</v>
      </c>
      <c r="F41" s="18" t="e">
        <f t="shared" si="7"/>
        <v>#VALUE!</v>
      </c>
      <c r="G41" s="18" t="str">
        <f t="shared" si="8"/>
        <v/>
      </c>
      <c r="H41" s="18" t="e">
        <f t="shared" si="9"/>
        <v>#VALUE!</v>
      </c>
      <c r="I41" s="18" t="e">
        <f t="shared" si="16"/>
        <v>#VALUE!</v>
      </c>
      <c r="J41" s="18" t="str">
        <f t="shared" si="10"/>
        <v/>
      </c>
      <c r="K41" s="18" t="str">
        <f t="shared" si="11"/>
        <v/>
      </c>
      <c r="L41" s="18" t="str">
        <f t="shared" si="12"/>
        <v/>
      </c>
      <c r="M41" s="18" t="str">
        <f t="shared" si="13"/>
        <v/>
      </c>
      <c r="N41" s="18" t="e">
        <f>VLOOKUP(F41,F13数据库!C:AA,3,0)</f>
        <v>#VALUE!</v>
      </c>
      <c r="O41" s="18" t="e">
        <f t="shared" si="14"/>
        <v>#VALUE!</v>
      </c>
      <c r="P41" s="19" t="e">
        <f t="shared" si="15"/>
        <v>#VALUE!</v>
      </c>
      <c r="Q41" s="18" t="e">
        <f>VLOOKUP(F41,F13数据库!C:AA,4,0)</f>
        <v>#VALUE!</v>
      </c>
      <c r="R41" s="18" t="e">
        <f>VLOOKUP(G41,F13数据库!AC:AD,2,0)</f>
        <v>#N/A</v>
      </c>
      <c r="S41" s="18"/>
      <c r="T41" s="18" t="e" cm="1">
        <f t="array" ref="T41">_xlfn.IFS(J41="A",VLOOKUP(F41,F13数据库!C:AA,7,0),J41="B",VLOOKUP(F41,F13数据库!C:AA,15,0),J41="C",VLOOKUP(F41,F13数据库!C:AA,21,0))</f>
        <v>#N/A</v>
      </c>
      <c r="U41" s="18" t="e" cm="1">
        <f t="array" ref="U41">_xlfn.IFS(J41="A",VLOOKUP(F41,F13数据库!C:AA,8,0),J41="B",VLOOKUP(F41,F13数据库!C:AA,16,0),J41="C",VLOOKUP(F41,F13数据库!C:AA,22,0))</f>
        <v>#N/A</v>
      </c>
      <c r="V41" s="19" t="e" cm="1">
        <f t="array" ref="V41">_xlfn.IFS(J41="A",VLOOKUP(F41,F13数据库!C:AA,11,0),J41="B",VLOOKUP(F41,F13数据库!C:AA,17,0),J41="C",VLOOKUP(F41,F13数据库!C:AA,23,0))*C41</f>
        <v>#N/A</v>
      </c>
      <c r="W41" s="18" t="e" cm="1">
        <f t="array" ref="W41">_xlfn.IFS(J41="A",VLOOKUP(F41,F13数据库!C:AA,12,0),J41="B",VLOOKUP(F41,F13数据库!C:AA,18,0),J41="C",VLOOKUP(F41,F13数据库!C:AA,24,0))</f>
        <v>#N/A</v>
      </c>
      <c r="X41" s="18" t="e" cm="1">
        <f t="array" ref="X41">_xlfn.IFS(J41="A",VLOOKUP(F41,F13数据库!C:AA,13,0),J41="B",VLOOKUP(F41,F13数据库!C:AA,19,0),J41="C",VLOOKUP(F41,F13数据库!C:AA,25,0))</f>
        <v>#N/A</v>
      </c>
      <c r="Y41" s="18"/>
    </row>
    <row r="42" spans="1:25" x14ac:dyDescent="0.25">
      <c r="A42" s="22"/>
      <c r="B42" s="3"/>
      <c r="C42" s="3"/>
      <c r="D42" s="3"/>
      <c r="E42" s="18" t="e">
        <f t="shared" si="6"/>
        <v>#VALUE!</v>
      </c>
      <c r="F42" s="18" t="e">
        <f t="shared" si="7"/>
        <v>#VALUE!</v>
      </c>
      <c r="G42" s="18" t="str">
        <f t="shared" si="8"/>
        <v/>
      </c>
      <c r="H42" s="18" t="e">
        <f t="shared" si="9"/>
        <v>#VALUE!</v>
      </c>
      <c r="I42" s="18" t="e">
        <f t="shared" si="16"/>
        <v>#VALUE!</v>
      </c>
      <c r="J42" s="18" t="str">
        <f t="shared" si="10"/>
        <v/>
      </c>
      <c r="K42" s="18" t="str">
        <f t="shared" si="11"/>
        <v/>
      </c>
      <c r="L42" s="18" t="str">
        <f t="shared" si="12"/>
        <v/>
      </c>
      <c r="M42" s="18" t="str">
        <f t="shared" si="13"/>
        <v/>
      </c>
      <c r="N42" s="18" t="e">
        <f>VLOOKUP(F42,F13数据库!C:AA,3,0)</f>
        <v>#VALUE!</v>
      </c>
      <c r="O42" s="18" t="e">
        <f t="shared" si="14"/>
        <v>#VALUE!</v>
      </c>
      <c r="P42" s="19" t="e">
        <f t="shared" si="15"/>
        <v>#VALUE!</v>
      </c>
      <c r="Q42" s="18" t="e">
        <f>VLOOKUP(F42,F13数据库!C:AA,4,0)</f>
        <v>#VALUE!</v>
      </c>
      <c r="R42" s="18" t="e">
        <f>VLOOKUP(G42,F13数据库!AC:AD,2,0)</f>
        <v>#N/A</v>
      </c>
      <c r="S42" s="18"/>
      <c r="T42" s="18" t="e" cm="1">
        <f t="array" ref="T42">_xlfn.IFS(J42="A",VLOOKUP(F42,F13数据库!C:AA,7,0),J42="B",VLOOKUP(F42,F13数据库!C:AA,15,0),J42="C",VLOOKUP(F42,F13数据库!C:AA,21,0))</f>
        <v>#N/A</v>
      </c>
      <c r="U42" s="18" t="e" cm="1">
        <f t="array" ref="U42">_xlfn.IFS(J42="A",VLOOKUP(F42,F13数据库!C:AA,8,0),J42="B",VLOOKUP(F42,F13数据库!C:AA,16,0),J42="C",VLOOKUP(F42,F13数据库!C:AA,22,0))</f>
        <v>#N/A</v>
      </c>
      <c r="V42" s="19" t="e" cm="1">
        <f t="array" ref="V42">_xlfn.IFS(J42="A",VLOOKUP(F42,F13数据库!C:AA,11,0),J42="B",VLOOKUP(F42,F13数据库!C:AA,17,0),J42="C",VLOOKUP(F42,F13数据库!C:AA,23,0))*C42</f>
        <v>#N/A</v>
      </c>
      <c r="W42" s="18" t="e" cm="1">
        <f t="array" ref="W42">_xlfn.IFS(J42="A",VLOOKUP(F42,F13数据库!C:AA,12,0),J42="B",VLOOKUP(F42,F13数据库!C:AA,18,0),J42="C",VLOOKUP(F42,F13数据库!C:AA,24,0))</f>
        <v>#N/A</v>
      </c>
      <c r="X42" s="18" t="e" cm="1">
        <f t="array" ref="X42">_xlfn.IFS(J42="A",VLOOKUP(F42,F13数据库!C:AA,13,0),J42="B",VLOOKUP(F42,F13数据库!C:AA,19,0),J42="C",VLOOKUP(F42,F13数据库!C:AA,25,0))</f>
        <v>#N/A</v>
      </c>
      <c r="Y42" s="18"/>
    </row>
    <row r="43" spans="1:25" x14ac:dyDescent="0.25">
      <c r="A43" s="22"/>
      <c r="B43" s="3"/>
      <c r="C43" s="3"/>
      <c r="D43" s="3"/>
      <c r="E43" s="18" t="e">
        <f t="shared" si="6"/>
        <v>#VALUE!</v>
      </c>
      <c r="F43" s="18" t="e">
        <f t="shared" si="7"/>
        <v>#VALUE!</v>
      </c>
      <c r="G43" s="18" t="str">
        <f t="shared" si="8"/>
        <v/>
      </c>
      <c r="H43" s="18" t="e">
        <f t="shared" si="9"/>
        <v>#VALUE!</v>
      </c>
      <c r="I43" s="18" t="e">
        <f t="shared" si="16"/>
        <v>#VALUE!</v>
      </c>
      <c r="J43" s="18" t="str">
        <f t="shared" si="10"/>
        <v/>
      </c>
      <c r="K43" s="18" t="str">
        <f t="shared" si="11"/>
        <v/>
      </c>
      <c r="L43" s="18" t="str">
        <f t="shared" si="12"/>
        <v/>
      </c>
      <c r="M43" s="18" t="str">
        <f t="shared" si="13"/>
        <v/>
      </c>
      <c r="N43" s="18" t="e">
        <f>VLOOKUP(F43,F13数据库!C:AA,3,0)</f>
        <v>#VALUE!</v>
      </c>
      <c r="O43" s="18" t="e">
        <f t="shared" si="14"/>
        <v>#VALUE!</v>
      </c>
      <c r="P43" s="19" t="e">
        <f t="shared" si="15"/>
        <v>#VALUE!</v>
      </c>
      <c r="Q43" s="18" t="e">
        <f>VLOOKUP(F43,F13数据库!C:AA,4,0)</f>
        <v>#VALUE!</v>
      </c>
      <c r="R43" s="18" t="e">
        <f>VLOOKUP(G43,F13数据库!AC:AD,2,0)</f>
        <v>#N/A</v>
      </c>
      <c r="S43" s="18"/>
      <c r="T43" s="18" t="e" cm="1">
        <f t="array" ref="T43">_xlfn.IFS(J43="A",VLOOKUP(F43,F13数据库!C:AA,7,0),J43="B",VLOOKUP(F43,F13数据库!C:AA,15,0),J43="C",VLOOKUP(F43,F13数据库!C:AA,21,0))</f>
        <v>#N/A</v>
      </c>
      <c r="U43" s="18" t="e" cm="1">
        <f t="array" ref="U43">_xlfn.IFS(J43="A",VLOOKUP(F43,F13数据库!C:AA,8,0),J43="B",VLOOKUP(F43,F13数据库!C:AA,16,0),J43="C",VLOOKUP(F43,F13数据库!C:AA,22,0))</f>
        <v>#N/A</v>
      </c>
      <c r="V43" s="19" t="e" cm="1">
        <f t="array" ref="V43">_xlfn.IFS(J43="A",VLOOKUP(F43,F13数据库!C:AA,11,0),J43="B",VLOOKUP(F43,F13数据库!C:AA,17,0),J43="C",VLOOKUP(F43,F13数据库!C:AA,23,0))*C43</f>
        <v>#N/A</v>
      </c>
      <c r="W43" s="18" t="e" cm="1">
        <f t="array" ref="W43">_xlfn.IFS(J43="A",VLOOKUP(F43,F13数据库!C:AA,12,0),J43="B",VLOOKUP(F43,F13数据库!C:AA,18,0),J43="C",VLOOKUP(F43,F13数据库!C:AA,24,0))</f>
        <v>#N/A</v>
      </c>
      <c r="X43" s="18" t="e" cm="1">
        <f t="array" ref="X43">_xlfn.IFS(J43="A",VLOOKUP(F43,F13数据库!C:AA,13,0),J43="B",VLOOKUP(F43,F13数据库!C:AA,19,0),J43="C",VLOOKUP(F43,F13数据库!C:AA,25,0))</f>
        <v>#N/A</v>
      </c>
      <c r="Y43" s="18"/>
    </row>
    <row r="44" spans="1:25" x14ac:dyDescent="0.25">
      <c r="A44" s="22"/>
      <c r="B44" s="3"/>
      <c r="C44" s="3"/>
      <c r="D44" s="3"/>
      <c r="E44" s="18" t="e">
        <f t="shared" si="6"/>
        <v>#VALUE!</v>
      </c>
      <c r="F44" s="18" t="e">
        <f t="shared" si="7"/>
        <v>#VALUE!</v>
      </c>
      <c r="G44" s="18" t="str">
        <f t="shared" si="8"/>
        <v/>
      </c>
      <c r="H44" s="18" t="e">
        <f t="shared" si="9"/>
        <v>#VALUE!</v>
      </c>
      <c r="I44" s="18" t="e">
        <f t="shared" si="16"/>
        <v>#VALUE!</v>
      </c>
      <c r="J44" s="18" t="str">
        <f t="shared" si="10"/>
        <v/>
      </c>
      <c r="K44" s="18" t="str">
        <f t="shared" si="11"/>
        <v/>
      </c>
      <c r="L44" s="18" t="str">
        <f t="shared" si="12"/>
        <v/>
      </c>
      <c r="M44" s="18" t="str">
        <f t="shared" si="13"/>
        <v/>
      </c>
      <c r="N44" s="18" t="e">
        <f>VLOOKUP(F44,F13数据库!C:AA,3,0)</f>
        <v>#VALUE!</v>
      </c>
      <c r="O44" s="18" t="e">
        <f t="shared" si="14"/>
        <v>#VALUE!</v>
      </c>
      <c r="P44" s="19" t="e">
        <f t="shared" si="15"/>
        <v>#VALUE!</v>
      </c>
      <c r="Q44" s="18" t="e">
        <f>VLOOKUP(F44,F13数据库!C:AA,4,0)</f>
        <v>#VALUE!</v>
      </c>
      <c r="R44" s="18" t="e">
        <f>VLOOKUP(G44,F13数据库!AC:AD,2,0)</f>
        <v>#N/A</v>
      </c>
      <c r="S44" s="18"/>
      <c r="T44" s="18" t="e" cm="1">
        <f t="array" ref="T44">_xlfn.IFS(J44="A",VLOOKUP(F44,F13数据库!C:AA,7,0),J44="B",VLOOKUP(F44,F13数据库!C:AA,15,0),J44="C",VLOOKUP(F44,F13数据库!C:AA,21,0))</f>
        <v>#N/A</v>
      </c>
      <c r="U44" s="18" t="e" cm="1">
        <f t="array" ref="U44">_xlfn.IFS(J44="A",VLOOKUP(F44,F13数据库!C:AA,8,0),J44="B",VLOOKUP(F44,F13数据库!C:AA,16,0),J44="C",VLOOKUP(F44,F13数据库!C:AA,22,0))</f>
        <v>#N/A</v>
      </c>
      <c r="V44" s="19" t="e" cm="1">
        <f t="array" ref="V44">_xlfn.IFS(J44="A",VLOOKUP(F44,F13数据库!C:AA,11,0),J44="B",VLOOKUP(F44,F13数据库!C:AA,17,0),J44="C",VLOOKUP(F44,F13数据库!C:AA,23,0))*C44</f>
        <v>#N/A</v>
      </c>
      <c r="W44" s="18" t="e" cm="1">
        <f t="array" ref="W44">_xlfn.IFS(J44="A",VLOOKUP(F44,F13数据库!C:AA,12,0),J44="B",VLOOKUP(F44,F13数据库!C:AA,18,0),J44="C",VLOOKUP(F44,F13数据库!C:AA,24,0))</f>
        <v>#N/A</v>
      </c>
      <c r="X44" s="18" t="e" cm="1">
        <f t="array" ref="X44">_xlfn.IFS(J44="A",VLOOKUP(F44,F13数据库!C:AA,13,0),J44="B",VLOOKUP(F44,F13数据库!C:AA,19,0),J44="C",VLOOKUP(F44,F13数据库!C:AA,25,0))</f>
        <v>#N/A</v>
      </c>
      <c r="Y44" s="18"/>
    </row>
    <row r="45" spans="1:25" x14ac:dyDescent="0.25">
      <c r="A45" s="22"/>
      <c r="B45" s="3"/>
      <c r="C45" s="3"/>
      <c r="D45" s="3"/>
      <c r="E45" s="18" t="e">
        <f t="shared" si="6"/>
        <v>#VALUE!</v>
      </c>
      <c r="F45" s="18" t="e">
        <f t="shared" si="7"/>
        <v>#VALUE!</v>
      </c>
      <c r="G45" s="18" t="str">
        <f t="shared" si="8"/>
        <v/>
      </c>
      <c r="H45" s="18" t="e">
        <f t="shared" si="9"/>
        <v>#VALUE!</v>
      </c>
      <c r="I45" s="18" t="e">
        <f t="shared" si="16"/>
        <v>#VALUE!</v>
      </c>
      <c r="J45" s="18" t="str">
        <f t="shared" si="10"/>
        <v/>
      </c>
      <c r="K45" s="18" t="str">
        <f t="shared" si="11"/>
        <v/>
      </c>
      <c r="L45" s="18" t="str">
        <f t="shared" si="12"/>
        <v/>
      </c>
      <c r="M45" s="18" t="str">
        <f t="shared" si="13"/>
        <v/>
      </c>
      <c r="N45" s="18" t="e">
        <f>VLOOKUP(F45,F13数据库!C:AA,3,0)</f>
        <v>#VALUE!</v>
      </c>
      <c r="O45" s="18" t="e">
        <f t="shared" si="14"/>
        <v>#VALUE!</v>
      </c>
      <c r="P45" s="19" t="e">
        <f t="shared" si="15"/>
        <v>#VALUE!</v>
      </c>
      <c r="Q45" s="18" t="e">
        <f>VLOOKUP(F45,F13数据库!C:AA,4,0)</f>
        <v>#VALUE!</v>
      </c>
      <c r="R45" s="18" t="e">
        <f>VLOOKUP(G45,F13数据库!AC:AD,2,0)</f>
        <v>#N/A</v>
      </c>
      <c r="S45" s="18"/>
      <c r="T45" s="18" t="e" cm="1">
        <f t="array" ref="T45">_xlfn.IFS(J45="A",VLOOKUP(F45,F13数据库!C:AA,7,0),J45="B",VLOOKUP(F45,F13数据库!C:AA,15,0),J45="C",VLOOKUP(F45,F13数据库!C:AA,21,0))</f>
        <v>#N/A</v>
      </c>
      <c r="U45" s="18" t="e" cm="1">
        <f t="array" ref="U45">_xlfn.IFS(J45="A",VLOOKUP(F45,F13数据库!C:AA,8,0),J45="B",VLOOKUP(F45,F13数据库!C:AA,16,0),J45="C",VLOOKUP(F45,F13数据库!C:AA,22,0))</f>
        <v>#N/A</v>
      </c>
      <c r="V45" s="19" t="e" cm="1">
        <f t="array" ref="V45">_xlfn.IFS(J45="A",VLOOKUP(F45,F13数据库!C:AA,11,0),J45="B",VLOOKUP(F45,F13数据库!C:AA,17,0),J45="C",VLOOKUP(F45,F13数据库!C:AA,23,0))*C45</f>
        <v>#N/A</v>
      </c>
      <c r="W45" s="18" t="e" cm="1">
        <f t="array" ref="W45">_xlfn.IFS(J45="A",VLOOKUP(F45,F13数据库!C:AA,12,0),J45="B",VLOOKUP(F45,F13数据库!C:AA,18,0),J45="C",VLOOKUP(F45,F13数据库!C:AA,24,0))</f>
        <v>#N/A</v>
      </c>
      <c r="X45" s="18" t="e" cm="1">
        <f t="array" ref="X45">_xlfn.IFS(J45="A",VLOOKUP(F45,F13数据库!C:AA,13,0),J45="B",VLOOKUP(F45,F13数据库!C:AA,19,0),J45="C",VLOOKUP(F45,F13数据库!C:AA,25,0))</f>
        <v>#N/A</v>
      </c>
      <c r="Y45" s="18"/>
    </row>
    <row r="46" spans="1:25" x14ac:dyDescent="0.25">
      <c r="A46" s="22"/>
      <c r="B46" s="3"/>
      <c r="C46" s="3"/>
      <c r="D46" s="3"/>
      <c r="E46" s="18" t="e">
        <f t="shared" si="6"/>
        <v>#VALUE!</v>
      </c>
      <c r="F46" s="18" t="e">
        <f t="shared" si="7"/>
        <v>#VALUE!</v>
      </c>
      <c r="G46" s="18" t="str">
        <f t="shared" si="8"/>
        <v/>
      </c>
      <c r="H46" s="18" t="e">
        <f t="shared" si="9"/>
        <v>#VALUE!</v>
      </c>
      <c r="I46" s="18" t="e">
        <f t="shared" si="16"/>
        <v>#VALUE!</v>
      </c>
      <c r="J46" s="18" t="str">
        <f t="shared" si="10"/>
        <v/>
      </c>
      <c r="K46" s="18" t="str">
        <f t="shared" si="11"/>
        <v/>
      </c>
      <c r="L46" s="18" t="str">
        <f t="shared" si="12"/>
        <v/>
      </c>
      <c r="M46" s="18" t="str">
        <f t="shared" si="13"/>
        <v/>
      </c>
      <c r="N46" s="18" t="e">
        <f>VLOOKUP(F46,F13数据库!C:AA,3,0)</f>
        <v>#VALUE!</v>
      </c>
      <c r="O46" s="18" t="e">
        <f t="shared" si="14"/>
        <v>#VALUE!</v>
      </c>
      <c r="P46" s="19" t="e">
        <f t="shared" si="15"/>
        <v>#VALUE!</v>
      </c>
      <c r="Q46" s="18" t="e">
        <f>VLOOKUP(F46,F13数据库!C:AA,4,0)</f>
        <v>#VALUE!</v>
      </c>
      <c r="R46" s="18" t="e">
        <f>VLOOKUP(G46,F13数据库!AC:AD,2,0)</f>
        <v>#N/A</v>
      </c>
      <c r="S46" s="18"/>
      <c r="T46" s="18" t="e" cm="1">
        <f t="array" ref="T46">_xlfn.IFS(J46="A",VLOOKUP(F46,F13数据库!C:AA,7,0),J46="B",VLOOKUP(F46,F13数据库!C:AA,15,0),J46="C",VLOOKUP(F46,F13数据库!C:AA,21,0))</f>
        <v>#N/A</v>
      </c>
      <c r="U46" s="18" t="e" cm="1">
        <f t="array" ref="U46">_xlfn.IFS(J46="A",VLOOKUP(F46,F13数据库!C:AA,8,0),J46="B",VLOOKUP(F46,F13数据库!C:AA,16,0),J46="C",VLOOKUP(F46,F13数据库!C:AA,22,0))</f>
        <v>#N/A</v>
      </c>
      <c r="V46" s="19" t="e" cm="1">
        <f t="array" ref="V46">_xlfn.IFS(J46="A",VLOOKUP(F46,F13数据库!C:AA,11,0),J46="B",VLOOKUP(F46,F13数据库!C:AA,17,0),J46="C",VLOOKUP(F46,F13数据库!C:AA,23,0))*C46</f>
        <v>#N/A</v>
      </c>
      <c r="W46" s="18" t="e" cm="1">
        <f t="array" ref="W46">_xlfn.IFS(J46="A",VLOOKUP(F46,F13数据库!C:AA,12,0),J46="B",VLOOKUP(F46,F13数据库!C:AA,18,0),J46="C",VLOOKUP(F46,F13数据库!C:AA,24,0))</f>
        <v>#N/A</v>
      </c>
      <c r="X46" s="18" t="e" cm="1">
        <f t="array" ref="X46">_xlfn.IFS(J46="A",VLOOKUP(F46,F13数据库!C:AA,13,0),J46="B",VLOOKUP(F46,F13数据库!C:AA,19,0),J46="C",VLOOKUP(F46,F13数据库!C:AA,25,0))</f>
        <v>#N/A</v>
      </c>
      <c r="Y46" s="18"/>
    </row>
    <row r="47" spans="1:25" x14ac:dyDescent="0.25">
      <c r="A47" s="22"/>
      <c r="B47" s="3"/>
      <c r="C47" s="3"/>
      <c r="D47" s="3"/>
      <c r="E47" s="18" t="e">
        <f t="shared" si="6"/>
        <v>#VALUE!</v>
      </c>
      <c r="F47" s="18" t="e">
        <f t="shared" si="7"/>
        <v>#VALUE!</v>
      </c>
      <c r="G47" s="18" t="str">
        <f t="shared" si="8"/>
        <v/>
      </c>
      <c r="H47" s="18" t="e">
        <f t="shared" si="9"/>
        <v>#VALUE!</v>
      </c>
      <c r="I47" s="18" t="e">
        <f t="shared" si="16"/>
        <v>#VALUE!</v>
      </c>
      <c r="J47" s="18" t="str">
        <f t="shared" si="10"/>
        <v/>
      </c>
      <c r="K47" s="18" t="str">
        <f t="shared" si="11"/>
        <v/>
      </c>
      <c r="L47" s="18" t="str">
        <f t="shared" si="12"/>
        <v/>
      </c>
      <c r="M47" s="18" t="str">
        <f t="shared" si="13"/>
        <v/>
      </c>
      <c r="N47" s="18" t="e">
        <f>VLOOKUP(F47,F13数据库!C:AA,3,0)</f>
        <v>#VALUE!</v>
      </c>
      <c r="O47" s="18" t="e">
        <f t="shared" si="14"/>
        <v>#VALUE!</v>
      </c>
      <c r="P47" s="19" t="e">
        <f t="shared" si="15"/>
        <v>#VALUE!</v>
      </c>
      <c r="Q47" s="18" t="e">
        <f>VLOOKUP(F47,F13数据库!C:AA,4,0)</f>
        <v>#VALUE!</v>
      </c>
      <c r="R47" s="18" t="e">
        <f>VLOOKUP(G47,F13数据库!AC:AD,2,0)</f>
        <v>#N/A</v>
      </c>
      <c r="S47" s="18"/>
      <c r="T47" s="18" t="e" cm="1">
        <f t="array" ref="T47">_xlfn.IFS(J47="A",VLOOKUP(F47,F13数据库!C:AA,7,0),J47="B",VLOOKUP(F47,F13数据库!C:AA,15,0),J47="C",VLOOKUP(F47,F13数据库!C:AA,21,0))</f>
        <v>#N/A</v>
      </c>
      <c r="U47" s="18" t="e" cm="1">
        <f t="array" ref="U47">_xlfn.IFS(J47="A",VLOOKUP(F47,F13数据库!C:AA,8,0),J47="B",VLOOKUP(F47,F13数据库!C:AA,16,0),J47="C",VLOOKUP(F47,F13数据库!C:AA,22,0))</f>
        <v>#N/A</v>
      </c>
      <c r="V47" s="19" t="e" cm="1">
        <f t="array" ref="V47">_xlfn.IFS(J47="A",VLOOKUP(F47,F13数据库!C:AA,11,0),J47="B",VLOOKUP(F47,F13数据库!C:AA,17,0),J47="C",VLOOKUP(F47,F13数据库!C:AA,23,0))*C47</f>
        <v>#N/A</v>
      </c>
      <c r="W47" s="18" t="e" cm="1">
        <f t="array" ref="W47">_xlfn.IFS(J47="A",VLOOKUP(F47,F13数据库!C:AA,12,0),J47="B",VLOOKUP(F47,F13数据库!C:AA,18,0),J47="C",VLOOKUP(F47,F13数据库!C:AA,24,0))</f>
        <v>#N/A</v>
      </c>
      <c r="X47" s="18" t="e" cm="1">
        <f t="array" ref="X47">_xlfn.IFS(J47="A",VLOOKUP(F47,F13数据库!C:AA,13,0),J47="B",VLOOKUP(F47,F13数据库!C:AA,19,0),J47="C",VLOOKUP(F47,F13数据库!C:AA,25,0))</f>
        <v>#N/A</v>
      </c>
      <c r="Y47" s="18"/>
    </row>
    <row r="48" spans="1:25" x14ac:dyDescent="0.25">
      <c r="A48" s="22"/>
      <c r="B48" s="3"/>
      <c r="C48" s="3"/>
      <c r="D48" s="3"/>
      <c r="E48" s="18" t="e">
        <f t="shared" si="6"/>
        <v>#VALUE!</v>
      </c>
      <c r="F48" s="18" t="e">
        <f t="shared" si="7"/>
        <v>#VALUE!</v>
      </c>
      <c r="G48" s="18" t="str">
        <f t="shared" si="8"/>
        <v/>
      </c>
      <c r="H48" s="18" t="e">
        <f t="shared" si="9"/>
        <v>#VALUE!</v>
      </c>
      <c r="I48" s="18" t="e">
        <f t="shared" si="16"/>
        <v>#VALUE!</v>
      </c>
      <c r="J48" s="18" t="str">
        <f t="shared" si="10"/>
        <v/>
      </c>
      <c r="K48" s="18" t="str">
        <f t="shared" si="11"/>
        <v/>
      </c>
      <c r="L48" s="18" t="str">
        <f t="shared" si="12"/>
        <v/>
      </c>
      <c r="M48" s="18" t="str">
        <f t="shared" si="13"/>
        <v/>
      </c>
      <c r="N48" s="18" t="e">
        <f>VLOOKUP(F48,F13数据库!C:AA,3,0)</f>
        <v>#VALUE!</v>
      </c>
      <c r="O48" s="18" t="e">
        <f t="shared" si="14"/>
        <v>#VALUE!</v>
      </c>
      <c r="P48" s="19" t="e">
        <f t="shared" si="15"/>
        <v>#VALUE!</v>
      </c>
      <c r="Q48" s="18" t="e">
        <f>VLOOKUP(F48,F13数据库!C:AA,4,0)</f>
        <v>#VALUE!</v>
      </c>
      <c r="R48" s="18" t="e">
        <f>VLOOKUP(G48,F13数据库!AC:AD,2,0)</f>
        <v>#N/A</v>
      </c>
      <c r="S48" s="18"/>
      <c r="T48" s="18" t="e" cm="1">
        <f t="array" ref="T48">_xlfn.IFS(J48="A",VLOOKUP(F48,F13数据库!C:AA,7,0),J48="B",VLOOKUP(F48,F13数据库!C:AA,15,0),J48="C",VLOOKUP(F48,F13数据库!C:AA,21,0))</f>
        <v>#N/A</v>
      </c>
      <c r="U48" s="18" t="e" cm="1">
        <f t="array" ref="U48">_xlfn.IFS(J48="A",VLOOKUP(F48,F13数据库!C:AA,8,0),J48="B",VLOOKUP(F48,F13数据库!C:AA,16,0),J48="C",VLOOKUP(F48,F13数据库!C:AA,22,0))</f>
        <v>#N/A</v>
      </c>
      <c r="V48" s="19" t="e" cm="1">
        <f t="array" ref="V48">_xlfn.IFS(J48="A",VLOOKUP(F48,F13数据库!C:AA,11,0),J48="B",VLOOKUP(F48,F13数据库!C:AA,17,0),J48="C",VLOOKUP(F48,F13数据库!C:AA,23,0))*C48</f>
        <v>#N/A</v>
      </c>
      <c r="W48" s="18" t="e" cm="1">
        <f t="array" ref="W48">_xlfn.IFS(J48="A",VLOOKUP(F48,F13数据库!C:AA,12,0),J48="B",VLOOKUP(F48,F13数据库!C:AA,18,0),J48="C",VLOOKUP(F48,F13数据库!C:AA,24,0))</f>
        <v>#N/A</v>
      </c>
      <c r="X48" s="18" t="e" cm="1">
        <f t="array" ref="X48">_xlfn.IFS(J48="A",VLOOKUP(F48,F13数据库!C:AA,13,0),J48="B",VLOOKUP(F48,F13数据库!C:AA,19,0),J48="C",VLOOKUP(F48,F13数据库!C:AA,25,0))</f>
        <v>#N/A</v>
      </c>
      <c r="Y48" s="18"/>
    </row>
    <row r="49" spans="1:25" x14ac:dyDescent="0.25">
      <c r="A49" s="22"/>
      <c r="B49" s="3"/>
      <c r="C49" s="3"/>
      <c r="D49" s="3"/>
      <c r="E49" s="18" t="e">
        <f t="shared" si="6"/>
        <v>#VALUE!</v>
      </c>
      <c r="F49" s="18" t="e">
        <f t="shared" si="7"/>
        <v>#VALUE!</v>
      </c>
      <c r="G49" s="18" t="str">
        <f t="shared" si="8"/>
        <v/>
      </c>
      <c r="H49" s="18" t="e">
        <f t="shared" si="9"/>
        <v>#VALUE!</v>
      </c>
      <c r="I49" s="18" t="e">
        <f t="shared" si="16"/>
        <v>#VALUE!</v>
      </c>
      <c r="J49" s="18" t="str">
        <f t="shared" si="10"/>
        <v/>
      </c>
      <c r="K49" s="18" t="str">
        <f t="shared" si="11"/>
        <v/>
      </c>
      <c r="L49" s="18" t="str">
        <f t="shared" si="12"/>
        <v/>
      </c>
      <c r="M49" s="18" t="str">
        <f t="shared" si="13"/>
        <v/>
      </c>
      <c r="N49" s="18" t="e">
        <f>VLOOKUP(F49,F13数据库!C:AA,3,0)</f>
        <v>#VALUE!</v>
      </c>
      <c r="O49" s="18" t="e">
        <f t="shared" si="14"/>
        <v>#VALUE!</v>
      </c>
      <c r="P49" s="19" t="e">
        <f t="shared" si="15"/>
        <v>#VALUE!</v>
      </c>
      <c r="Q49" s="18" t="e">
        <f>VLOOKUP(F49,F13数据库!C:AA,4,0)</f>
        <v>#VALUE!</v>
      </c>
      <c r="R49" s="18" t="e">
        <f>VLOOKUP(G49,F13数据库!AC:AD,2,0)</f>
        <v>#N/A</v>
      </c>
      <c r="S49" s="18"/>
      <c r="T49" s="18" t="e" cm="1">
        <f t="array" ref="T49">_xlfn.IFS(J49="A",VLOOKUP(F49,F13数据库!C:AA,7,0),J49="B",VLOOKUP(F49,F13数据库!C:AA,15,0),J49="C",VLOOKUP(F49,F13数据库!C:AA,21,0))</f>
        <v>#N/A</v>
      </c>
      <c r="U49" s="18" t="e" cm="1">
        <f t="array" ref="U49">_xlfn.IFS(J49="A",VLOOKUP(F49,F13数据库!C:AA,8,0),J49="B",VLOOKUP(F49,F13数据库!C:AA,16,0),J49="C",VLOOKUP(F49,F13数据库!C:AA,22,0))</f>
        <v>#N/A</v>
      </c>
      <c r="V49" s="19" t="e" cm="1">
        <f t="array" ref="V49">_xlfn.IFS(J49="A",VLOOKUP(F49,F13数据库!C:AA,11,0),J49="B",VLOOKUP(F49,F13数据库!C:AA,17,0),J49="C",VLOOKUP(F49,F13数据库!C:AA,23,0))*C49</f>
        <v>#N/A</v>
      </c>
      <c r="W49" s="18" t="e" cm="1">
        <f t="array" ref="W49">_xlfn.IFS(J49="A",VLOOKUP(F49,F13数据库!C:AA,12,0),J49="B",VLOOKUP(F49,F13数据库!C:AA,18,0),J49="C",VLOOKUP(F49,F13数据库!C:AA,24,0))</f>
        <v>#N/A</v>
      </c>
      <c r="X49" s="18" t="e" cm="1">
        <f t="array" ref="X49">_xlfn.IFS(J49="A",VLOOKUP(F49,F13数据库!C:AA,13,0),J49="B",VLOOKUP(F49,F13数据库!C:AA,19,0),J49="C",VLOOKUP(F49,F13数据库!C:AA,25,0))</f>
        <v>#N/A</v>
      </c>
      <c r="Y49" s="18"/>
    </row>
    <row r="50" spans="1:25" x14ac:dyDescent="0.25">
      <c r="A50" s="22"/>
      <c r="B50" s="3"/>
      <c r="C50" s="3"/>
      <c r="D50" s="3"/>
      <c r="E50" s="18" t="e">
        <f t="shared" si="6"/>
        <v>#VALUE!</v>
      </c>
      <c r="F50" s="18" t="e">
        <f t="shared" si="7"/>
        <v>#VALUE!</v>
      </c>
      <c r="G50" s="18" t="str">
        <f t="shared" si="8"/>
        <v/>
      </c>
      <c r="H50" s="18" t="e">
        <f t="shared" si="9"/>
        <v>#VALUE!</v>
      </c>
      <c r="I50" s="18" t="e">
        <f t="shared" si="16"/>
        <v>#VALUE!</v>
      </c>
      <c r="J50" s="18" t="str">
        <f t="shared" si="10"/>
        <v/>
      </c>
      <c r="K50" s="18" t="str">
        <f t="shared" si="11"/>
        <v/>
      </c>
      <c r="L50" s="18" t="str">
        <f t="shared" si="12"/>
        <v/>
      </c>
      <c r="M50" s="18" t="str">
        <f t="shared" si="13"/>
        <v/>
      </c>
      <c r="N50" s="18" t="e">
        <f>VLOOKUP(F50,F13数据库!C:AA,3,0)</f>
        <v>#VALUE!</v>
      </c>
      <c r="O50" s="18" t="e">
        <f t="shared" si="14"/>
        <v>#VALUE!</v>
      </c>
      <c r="P50" s="19" t="e">
        <f t="shared" si="15"/>
        <v>#VALUE!</v>
      </c>
      <c r="Q50" s="18" t="e">
        <f>VLOOKUP(F50,F13数据库!C:AA,4,0)</f>
        <v>#VALUE!</v>
      </c>
      <c r="R50" s="18" t="e">
        <f>VLOOKUP(G50,F13数据库!AC:AD,2,0)</f>
        <v>#N/A</v>
      </c>
      <c r="S50" s="18"/>
      <c r="T50" s="18" t="e" cm="1">
        <f t="array" ref="T50">_xlfn.IFS(J50="A",VLOOKUP(F50,F13数据库!C:AA,7,0),J50="B",VLOOKUP(F50,F13数据库!C:AA,15,0),J50="C",VLOOKUP(F50,F13数据库!C:AA,21,0))</f>
        <v>#N/A</v>
      </c>
      <c r="U50" s="18" t="e" cm="1">
        <f t="array" ref="U50">_xlfn.IFS(J50="A",VLOOKUP(F50,F13数据库!C:AA,8,0),J50="B",VLOOKUP(F50,F13数据库!C:AA,16,0),J50="C",VLOOKUP(F50,F13数据库!C:AA,22,0))</f>
        <v>#N/A</v>
      </c>
      <c r="V50" s="19" t="e" cm="1">
        <f t="array" ref="V50">_xlfn.IFS(J50="A",VLOOKUP(F50,F13数据库!C:AA,11,0),J50="B",VLOOKUP(F50,F13数据库!C:AA,17,0),J50="C",VLOOKUP(F50,F13数据库!C:AA,23,0))*C50</f>
        <v>#N/A</v>
      </c>
      <c r="W50" s="18" t="e" cm="1">
        <f t="array" ref="W50">_xlfn.IFS(J50="A",VLOOKUP(F50,F13数据库!C:AA,12,0),J50="B",VLOOKUP(F50,F13数据库!C:AA,18,0),J50="C",VLOOKUP(F50,F13数据库!C:AA,24,0))</f>
        <v>#N/A</v>
      </c>
      <c r="X50" s="18" t="e" cm="1">
        <f t="array" ref="X50">_xlfn.IFS(J50="A",VLOOKUP(F50,F13数据库!C:AA,13,0),J50="B",VLOOKUP(F50,F13数据库!C:AA,19,0),J50="C",VLOOKUP(F50,F13数据库!C:AA,25,0))</f>
        <v>#N/A</v>
      </c>
      <c r="Y50" s="18"/>
    </row>
    <row r="51" spans="1:25" x14ac:dyDescent="0.25">
      <c r="A51" s="22"/>
      <c r="B51" s="3"/>
      <c r="C51" s="3"/>
      <c r="D51" s="3"/>
      <c r="E51" s="18" t="e">
        <f t="shared" si="6"/>
        <v>#VALUE!</v>
      </c>
      <c r="F51" s="18" t="e">
        <f t="shared" si="7"/>
        <v>#VALUE!</v>
      </c>
      <c r="G51" s="18" t="str">
        <f t="shared" si="8"/>
        <v/>
      </c>
      <c r="H51" s="18" t="e">
        <f t="shared" si="9"/>
        <v>#VALUE!</v>
      </c>
      <c r="I51" s="18" t="e">
        <f t="shared" si="16"/>
        <v>#VALUE!</v>
      </c>
      <c r="J51" s="18" t="str">
        <f t="shared" si="10"/>
        <v/>
      </c>
      <c r="K51" s="18" t="str">
        <f t="shared" si="11"/>
        <v/>
      </c>
      <c r="L51" s="18" t="str">
        <f t="shared" si="12"/>
        <v/>
      </c>
      <c r="M51" s="18" t="str">
        <f t="shared" si="13"/>
        <v/>
      </c>
      <c r="N51" s="18" t="e">
        <f>VLOOKUP(F51,F13数据库!C:AA,3,0)</f>
        <v>#VALUE!</v>
      </c>
      <c r="O51" s="18" t="e">
        <f t="shared" si="14"/>
        <v>#VALUE!</v>
      </c>
      <c r="P51" s="19" t="e">
        <f t="shared" si="15"/>
        <v>#VALUE!</v>
      </c>
      <c r="Q51" s="18" t="e">
        <f>VLOOKUP(F51,F13数据库!C:AA,4,0)</f>
        <v>#VALUE!</v>
      </c>
      <c r="R51" s="18" t="e">
        <f>VLOOKUP(G51,F13数据库!AC:AD,2,0)</f>
        <v>#N/A</v>
      </c>
      <c r="S51" s="18"/>
      <c r="T51" s="18" t="e" cm="1">
        <f t="array" ref="T51">_xlfn.IFS(J51="A",VLOOKUP(F51,F13数据库!C:AA,7,0),J51="B",VLOOKUP(F51,F13数据库!C:AA,15,0),J51="C",VLOOKUP(F51,F13数据库!C:AA,21,0))</f>
        <v>#N/A</v>
      </c>
      <c r="U51" s="18" t="e" cm="1">
        <f t="array" ref="U51">_xlfn.IFS(J51="A",VLOOKUP(F51,F13数据库!C:AA,8,0),J51="B",VLOOKUP(F51,F13数据库!C:AA,16,0),J51="C",VLOOKUP(F51,F13数据库!C:AA,22,0))</f>
        <v>#N/A</v>
      </c>
      <c r="V51" s="19" t="e" cm="1">
        <f t="array" ref="V51">_xlfn.IFS(J51="A",VLOOKUP(F51,F13数据库!C:AA,11,0),J51="B",VLOOKUP(F51,F13数据库!C:AA,17,0),J51="C",VLOOKUP(F51,F13数据库!C:AA,23,0))*C51</f>
        <v>#N/A</v>
      </c>
      <c r="W51" s="18" t="e" cm="1">
        <f t="array" ref="W51">_xlfn.IFS(J51="A",VLOOKUP(F51,F13数据库!C:AA,12,0),J51="B",VLOOKUP(F51,F13数据库!C:AA,18,0),J51="C",VLOOKUP(F51,F13数据库!C:AA,24,0))</f>
        <v>#N/A</v>
      </c>
      <c r="X51" s="18" t="e" cm="1">
        <f t="array" ref="X51">_xlfn.IFS(J51="A",VLOOKUP(F51,F13数据库!C:AA,13,0),J51="B",VLOOKUP(F51,F13数据库!C:AA,19,0),J51="C",VLOOKUP(F51,F13数据库!C:AA,25,0))</f>
        <v>#N/A</v>
      </c>
      <c r="Y51" s="18"/>
    </row>
    <row r="52" spans="1:25" x14ac:dyDescent="0.25">
      <c r="A52" s="22"/>
      <c r="B52" s="3"/>
      <c r="C52" s="3"/>
      <c r="D52" s="3"/>
      <c r="E52" s="18" t="e">
        <f t="shared" si="6"/>
        <v>#VALUE!</v>
      </c>
      <c r="F52" s="18" t="e">
        <f t="shared" si="7"/>
        <v>#VALUE!</v>
      </c>
      <c r="G52" s="18" t="str">
        <f t="shared" si="8"/>
        <v/>
      </c>
      <c r="H52" s="18" t="e">
        <f t="shared" si="9"/>
        <v>#VALUE!</v>
      </c>
      <c r="I52" s="18" t="e">
        <f t="shared" si="16"/>
        <v>#VALUE!</v>
      </c>
      <c r="J52" s="18" t="str">
        <f t="shared" si="10"/>
        <v/>
      </c>
      <c r="K52" s="18" t="str">
        <f t="shared" si="11"/>
        <v/>
      </c>
      <c r="L52" s="18" t="str">
        <f t="shared" si="12"/>
        <v/>
      </c>
      <c r="M52" s="18" t="str">
        <f t="shared" si="13"/>
        <v/>
      </c>
      <c r="N52" s="18" t="e">
        <f>VLOOKUP(F52,F13数据库!C:AA,3,0)</f>
        <v>#VALUE!</v>
      </c>
      <c r="O52" s="18" t="e">
        <f t="shared" si="14"/>
        <v>#VALUE!</v>
      </c>
      <c r="P52" s="19" t="e">
        <f t="shared" si="15"/>
        <v>#VALUE!</v>
      </c>
      <c r="Q52" s="18" t="e">
        <f>VLOOKUP(F52,F13数据库!C:AA,4,0)</f>
        <v>#VALUE!</v>
      </c>
      <c r="R52" s="18" t="e">
        <f>VLOOKUP(G52,F13数据库!AC:AD,2,0)</f>
        <v>#N/A</v>
      </c>
      <c r="S52" s="18"/>
      <c r="T52" s="18" t="e" cm="1">
        <f t="array" ref="T52">_xlfn.IFS(J52="A",VLOOKUP(F52,F13数据库!C:AA,7,0),J52="B",VLOOKUP(F52,F13数据库!C:AA,15,0),J52="C",VLOOKUP(F52,F13数据库!C:AA,21,0))</f>
        <v>#N/A</v>
      </c>
      <c r="U52" s="18" t="e" cm="1">
        <f t="array" ref="U52">_xlfn.IFS(J52="A",VLOOKUP(F52,F13数据库!C:AA,8,0),J52="B",VLOOKUP(F52,F13数据库!C:AA,16,0),J52="C",VLOOKUP(F52,F13数据库!C:AA,22,0))</f>
        <v>#N/A</v>
      </c>
      <c r="V52" s="19" t="e" cm="1">
        <f t="array" ref="V52">_xlfn.IFS(J52="A",VLOOKUP(F52,F13数据库!C:AA,11,0),J52="B",VLOOKUP(F52,F13数据库!C:AA,17,0),J52="C",VLOOKUP(F52,F13数据库!C:AA,23,0))*C52</f>
        <v>#N/A</v>
      </c>
      <c r="W52" s="18" t="e" cm="1">
        <f t="array" ref="W52">_xlfn.IFS(J52="A",VLOOKUP(F52,F13数据库!C:AA,12,0),J52="B",VLOOKUP(F52,F13数据库!C:AA,18,0),J52="C",VLOOKUP(F52,F13数据库!C:AA,24,0))</f>
        <v>#N/A</v>
      </c>
      <c r="X52" s="18" t="e" cm="1">
        <f t="array" ref="X52">_xlfn.IFS(J52="A",VLOOKUP(F52,F13数据库!C:AA,13,0),J52="B",VLOOKUP(F52,F13数据库!C:AA,19,0),J52="C",VLOOKUP(F52,F13数据库!C:AA,25,0))</f>
        <v>#N/A</v>
      </c>
      <c r="Y52" s="18"/>
    </row>
    <row r="53" spans="1:25" x14ac:dyDescent="0.25">
      <c r="A53" s="22"/>
      <c r="B53" s="3"/>
      <c r="C53" s="3"/>
      <c r="D53" s="3"/>
      <c r="E53" s="18" t="e">
        <f t="shared" si="6"/>
        <v>#VALUE!</v>
      </c>
      <c r="F53" s="18" t="e">
        <f t="shared" si="7"/>
        <v>#VALUE!</v>
      </c>
      <c r="G53" s="18" t="str">
        <f t="shared" si="8"/>
        <v/>
      </c>
      <c r="H53" s="18" t="e">
        <f t="shared" si="9"/>
        <v>#VALUE!</v>
      </c>
      <c r="I53" s="18" t="e">
        <f t="shared" si="16"/>
        <v>#VALUE!</v>
      </c>
      <c r="J53" s="18" t="str">
        <f t="shared" si="10"/>
        <v/>
      </c>
      <c r="K53" s="18" t="str">
        <f t="shared" si="11"/>
        <v/>
      </c>
      <c r="L53" s="18" t="str">
        <f t="shared" si="12"/>
        <v/>
      </c>
      <c r="M53" s="18" t="str">
        <f t="shared" si="13"/>
        <v/>
      </c>
      <c r="N53" s="18" t="e">
        <f>VLOOKUP(F53,F13数据库!C:AA,3,0)</f>
        <v>#VALUE!</v>
      </c>
      <c r="O53" s="18" t="e">
        <f t="shared" si="14"/>
        <v>#VALUE!</v>
      </c>
      <c r="P53" s="19" t="e">
        <f t="shared" si="15"/>
        <v>#VALUE!</v>
      </c>
      <c r="Q53" s="18" t="e">
        <f>VLOOKUP(F53,F13数据库!C:AA,4,0)</f>
        <v>#VALUE!</v>
      </c>
      <c r="R53" s="18" t="e">
        <f>VLOOKUP(G53,F13数据库!AC:AD,2,0)</f>
        <v>#N/A</v>
      </c>
      <c r="S53" s="18"/>
      <c r="T53" s="18" t="e" cm="1">
        <f t="array" ref="T53">_xlfn.IFS(J53="A",VLOOKUP(F53,F13数据库!C:AA,7,0),J53="B",VLOOKUP(F53,F13数据库!C:AA,15,0),J53="C",VLOOKUP(F53,F13数据库!C:AA,21,0))</f>
        <v>#N/A</v>
      </c>
      <c r="U53" s="18" t="e" cm="1">
        <f t="array" ref="U53">_xlfn.IFS(J53="A",VLOOKUP(F53,F13数据库!C:AA,8,0),J53="B",VLOOKUP(F53,F13数据库!C:AA,16,0),J53="C",VLOOKUP(F53,F13数据库!C:AA,22,0))</f>
        <v>#N/A</v>
      </c>
      <c r="V53" s="19" t="e" cm="1">
        <f t="array" ref="V53">_xlfn.IFS(J53="A",VLOOKUP(F53,F13数据库!C:AA,11,0),J53="B",VLOOKUP(F53,F13数据库!C:AA,17,0),J53="C",VLOOKUP(F53,F13数据库!C:AA,23,0))*C53</f>
        <v>#N/A</v>
      </c>
      <c r="W53" s="18" t="e" cm="1">
        <f t="array" ref="W53">_xlfn.IFS(J53="A",VLOOKUP(F53,F13数据库!C:AA,12,0),J53="B",VLOOKUP(F53,F13数据库!C:AA,18,0),J53="C",VLOOKUP(F53,F13数据库!C:AA,24,0))</f>
        <v>#N/A</v>
      </c>
      <c r="X53" s="18" t="e" cm="1">
        <f t="array" ref="X53">_xlfn.IFS(J53="A",VLOOKUP(F53,F13数据库!C:AA,13,0),J53="B",VLOOKUP(F53,F13数据库!C:AA,19,0),J53="C",VLOOKUP(F53,F13数据库!C:AA,25,0))</f>
        <v>#N/A</v>
      </c>
      <c r="Y53" s="18"/>
    </row>
    <row r="54" spans="1:25" x14ac:dyDescent="0.25">
      <c r="A54" s="22"/>
      <c r="B54" s="3"/>
      <c r="C54" s="3"/>
      <c r="D54" s="3"/>
      <c r="E54" s="18" t="e">
        <f t="shared" si="6"/>
        <v>#VALUE!</v>
      </c>
      <c r="F54" s="18" t="e">
        <f t="shared" si="7"/>
        <v>#VALUE!</v>
      </c>
      <c r="G54" s="18" t="str">
        <f t="shared" si="8"/>
        <v/>
      </c>
      <c r="H54" s="18" t="e">
        <f t="shared" si="9"/>
        <v>#VALUE!</v>
      </c>
      <c r="I54" s="18" t="e">
        <f t="shared" si="16"/>
        <v>#VALUE!</v>
      </c>
      <c r="J54" s="18" t="str">
        <f t="shared" si="10"/>
        <v/>
      </c>
      <c r="K54" s="18" t="str">
        <f t="shared" si="11"/>
        <v/>
      </c>
      <c r="L54" s="18" t="str">
        <f t="shared" si="12"/>
        <v/>
      </c>
      <c r="M54" s="18" t="str">
        <f t="shared" si="13"/>
        <v/>
      </c>
      <c r="N54" s="18" t="e">
        <f>VLOOKUP(F54,F13数据库!C:AA,3,0)</f>
        <v>#VALUE!</v>
      </c>
      <c r="O54" s="18" t="e">
        <f t="shared" si="14"/>
        <v>#VALUE!</v>
      </c>
      <c r="P54" s="19" t="e">
        <f t="shared" si="15"/>
        <v>#VALUE!</v>
      </c>
      <c r="Q54" s="18" t="e">
        <f>VLOOKUP(F54,F13数据库!C:AA,4,0)</f>
        <v>#VALUE!</v>
      </c>
      <c r="R54" s="18" t="e">
        <f>VLOOKUP(G54,F13数据库!AC:AD,2,0)</f>
        <v>#N/A</v>
      </c>
      <c r="S54" s="18"/>
      <c r="T54" s="18" t="e" cm="1">
        <f t="array" ref="T54">_xlfn.IFS(J54="A",VLOOKUP(F54,F13数据库!C:AA,7,0),J54="B",VLOOKUP(F54,F13数据库!C:AA,15,0),J54="C",VLOOKUP(F54,F13数据库!C:AA,21,0))</f>
        <v>#N/A</v>
      </c>
      <c r="U54" s="18" t="e" cm="1">
        <f t="array" ref="U54">_xlfn.IFS(J54="A",VLOOKUP(F54,F13数据库!C:AA,8,0),J54="B",VLOOKUP(F54,F13数据库!C:AA,16,0),J54="C",VLOOKUP(F54,F13数据库!C:AA,22,0))</f>
        <v>#N/A</v>
      </c>
      <c r="V54" s="19" t="e" cm="1">
        <f t="array" ref="V54">_xlfn.IFS(J54="A",VLOOKUP(F54,F13数据库!C:AA,11,0),J54="B",VLOOKUP(F54,F13数据库!C:AA,17,0),J54="C",VLOOKUP(F54,F13数据库!C:AA,23,0))*C54</f>
        <v>#N/A</v>
      </c>
      <c r="W54" s="18" t="e" cm="1">
        <f t="array" ref="W54">_xlfn.IFS(J54="A",VLOOKUP(F54,F13数据库!C:AA,12,0),J54="B",VLOOKUP(F54,F13数据库!C:AA,18,0),J54="C",VLOOKUP(F54,F13数据库!C:AA,24,0))</f>
        <v>#N/A</v>
      </c>
      <c r="X54" s="18" t="e" cm="1">
        <f t="array" ref="X54">_xlfn.IFS(J54="A",VLOOKUP(F54,F13数据库!C:AA,13,0),J54="B",VLOOKUP(F54,F13数据库!C:AA,19,0),J54="C",VLOOKUP(F54,F13数据库!C:AA,25,0))</f>
        <v>#N/A</v>
      </c>
      <c r="Y54" s="18"/>
    </row>
    <row r="55" spans="1:25" x14ac:dyDescent="0.25">
      <c r="A55" s="22"/>
      <c r="B55" s="3"/>
      <c r="C55" s="3"/>
      <c r="D55" s="3"/>
      <c r="E55" s="18" t="e">
        <f t="shared" si="6"/>
        <v>#VALUE!</v>
      </c>
      <c r="F55" s="18" t="e">
        <f t="shared" si="7"/>
        <v>#VALUE!</v>
      </c>
      <c r="G55" s="18" t="str">
        <f t="shared" si="8"/>
        <v/>
      </c>
      <c r="H55" s="18" t="e">
        <f t="shared" si="9"/>
        <v>#VALUE!</v>
      </c>
      <c r="I55" s="18" t="e">
        <f t="shared" si="16"/>
        <v>#VALUE!</v>
      </c>
      <c r="J55" s="18" t="str">
        <f t="shared" si="10"/>
        <v/>
      </c>
      <c r="K55" s="18" t="str">
        <f t="shared" si="11"/>
        <v/>
      </c>
      <c r="L55" s="18" t="str">
        <f t="shared" si="12"/>
        <v/>
      </c>
      <c r="M55" s="18" t="str">
        <f t="shared" si="13"/>
        <v/>
      </c>
      <c r="N55" s="18" t="e">
        <f>VLOOKUP(F55,F13数据库!C:AA,3,0)</f>
        <v>#VALUE!</v>
      </c>
      <c r="O55" s="18" t="e">
        <f t="shared" si="14"/>
        <v>#VALUE!</v>
      </c>
      <c r="P55" s="19" t="e">
        <f t="shared" si="15"/>
        <v>#VALUE!</v>
      </c>
      <c r="Q55" s="18" t="e">
        <f>VLOOKUP(F55,F13数据库!C:AA,4,0)</f>
        <v>#VALUE!</v>
      </c>
      <c r="R55" s="18" t="e">
        <f>VLOOKUP(G55,F13数据库!AC:AD,2,0)</f>
        <v>#N/A</v>
      </c>
      <c r="S55" s="18"/>
      <c r="T55" s="18" t="e" cm="1">
        <f t="array" ref="T55">_xlfn.IFS(J55="A",VLOOKUP(F55,F13数据库!C:AA,7,0),J55="B",VLOOKUP(F55,F13数据库!C:AA,15,0),J55="C",VLOOKUP(F55,F13数据库!C:AA,21,0))</f>
        <v>#N/A</v>
      </c>
      <c r="U55" s="18" t="e" cm="1">
        <f t="array" ref="U55">_xlfn.IFS(J55="A",VLOOKUP(F55,F13数据库!C:AA,8,0),J55="B",VLOOKUP(F55,F13数据库!C:AA,16,0),J55="C",VLOOKUP(F55,F13数据库!C:AA,22,0))</f>
        <v>#N/A</v>
      </c>
      <c r="V55" s="19" t="e" cm="1">
        <f t="array" ref="V55">_xlfn.IFS(J55="A",VLOOKUP(F55,F13数据库!C:AA,11,0),J55="B",VLOOKUP(F55,F13数据库!C:AA,17,0),J55="C",VLOOKUP(F55,F13数据库!C:AA,23,0))*C55</f>
        <v>#N/A</v>
      </c>
      <c r="W55" s="18" t="e" cm="1">
        <f t="array" ref="W55">_xlfn.IFS(J55="A",VLOOKUP(F55,F13数据库!C:AA,12,0),J55="B",VLOOKUP(F55,F13数据库!C:AA,18,0),J55="C",VLOOKUP(F55,F13数据库!C:AA,24,0))</f>
        <v>#N/A</v>
      </c>
      <c r="X55" s="18" t="e" cm="1">
        <f t="array" ref="X55">_xlfn.IFS(J55="A",VLOOKUP(F55,F13数据库!C:AA,13,0),J55="B",VLOOKUP(F55,F13数据库!C:AA,19,0),J55="C",VLOOKUP(F55,F13数据库!C:AA,25,0))</f>
        <v>#N/A</v>
      </c>
      <c r="Y55" s="18"/>
    </row>
    <row r="56" spans="1:25" x14ac:dyDescent="0.25">
      <c r="A56" s="22"/>
      <c r="B56" s="3"/>
      <c r="C56" s="3"/>
      <c r="D56" s="3"/>
      <c r="E56" s="18" t="e">
        <f t="shared" si="6"/>
        <v>#VALUE!</v>
      </c>
      <c r="F56" s="18" t="e">
        <f t="shared" si="7"/>
        <v>#VALUE!</v>
      </c>
      <c r="G56" s="18" t="str">
        <f t="shared" si="8"/>
        <v/>
      </c>
      <c r="H56" s="18" t="e">
        <f t="shared" si="9"/>
        <v>#VALUE!</v>
      </c>
      <c r="I56" s="18" t="e">
        <f t="shared" si="16"/>
        <v>#VALUE!</v>
      </c>
      <c r="J56" s="18" t="str">
        <f t="shared" si="10"/>
        <v/>
      </c>
      <c r="K56" s="18" t="str">
        <f t="shared" si="11"/>
        <v/>
      </c>
      <c r="L56" s="18" t="str">
        <f t="shared" si="12"/>
        <v/>
      </c>
      <c r="M56" s="18" t="str">
        <f t="shared" si="13"/>
        <v/>
      </c>
      <c r="N56" s="18" t="e">
        <f>VLOOKUP(F56,F13数据库!C:AA,3,0)</f>
        <v>#VALUE!</v>
      </c>
      <c r="O56" s="18" t="e">
        <f t="shared" si="14"/>
        <v>#VALUE!</v>
      </c>
      <c r="P56" s="19" t="e">
        <f t="shared" si="15"/>
        <v>#VALUE!</v>
      </c>
      <c r="Q56" s="18" t="e">
        <f>VLOOKUP(F56,F13数据库!C:AA,4,0)</f>
        <v>#VALUE!</v>
      </c>
      <c r="R56" s="18" t="e">
        <f>VLOOKUP(G56,F13数据库!AC:AD,2,0)</f>
        <v>#N/A</v>
      </c>
      <c r="S56" s="18"/>
      <c r="T56" s="18" t="e" cm="1">
        <f t="array" ref="T56">_xlfn.IFS(J56="A",VLOOKUP(F56,F13数据库!C:AA,7,0),J56="B",VLOOKUP(F56,F13数据库!C:AA,15,0),J56="C",VLOOKUP(F56,F13数据库!C:AA,21,0))</f>
        <v>#N/A</v>
      </c>
      <c r="U56" s="18" t="e" cm="1">
        <f t="array" ref="U56">_xlfn.IFS(J56="A",VLOOKUP(F56,F13数据库!C:AA,8,0),J56="B",VLOOKUP(F56,F13数据库!C:AA,16,0),J56="C",VLOOKUP(F56,F13数据库!C:AA,22,0))</f>
        <v>#N/A</v>
      </c>
      <c r="V56" s="19" t="e" cm="1">
        <f t="array" ref="V56">_xlfn.IFS(J56="A",VLOOKUP(F56,F13数据库!C:AA,11,0),J56="B",VLOOKUP(F56,F13数据库!C:AA,17,0),J56="C",VLOOKUP(F56,F13数据库!C:AA,23,0))*C56</f>
        <v>#N/A</v>
      </c>
      <c r="W56" s="18" t="e" cm="1">
        <f t="array" ref="W56">_xlfn.IFS(J56="A",VLOOKUP(F56,F13数据库!C:AA,12,0),J56="B",VLOOKUP(F56,F13数据库!C:AA,18,0),J56="C",VLOOKUP(F56,F13数据库!C:AA,24,0))</f>
        <v>#N/A</v>
      </c>
      <c r="X56" s="18" t="e" cm="1">
        <f t="array" ref="X56">_xlfn.IFS(J56="A",VLOOKUP(F56,F13数据库!C:AA,13,0),J56="B",VLOOKUP(F56,F13数据库!C:AA,19,0),J56="C",VLOOKUP(F56,F13数据库!C:AA,25,0))</f>
        <v>#N/A</v>
      </c>
      <c r="Y56" s="18"/>
    </row>
    <row r="57" spans="1:25" x14ac:dyDescent="0.25">
      <c r="A57" s="22"/>
      <c r="B57" s="3"/>
      <c r="C57" s="3"/>
      <c r="D57" s="3"/>
      <c r="E57" s="18" t="e">
        <f t="shared" si="6"/>
        <v>#VALUE!</v>
      </c>
      <c r="F57" s="18" t="e">
        <f t="shared" si="7"/>
        <v>#VALUE!</v>
      </c>
      <c r="G57" s="18" t="str">
        <f t="shared" si="8"/>
        <v/>
      </c>
      <c r="H57" s="18" t="e">
        <f t="shared" si="9"/>
        <v>#VALUE!</v>
      </c>
      <c r="I57" s="18" t="e">
        <f t="shared" si="16"/>
        <v>#VALUE!</v>
      </c>
      <c r="J57" s="18" t="str">
        <f t="shared" si="10"/>
        <v/>
      </c>
      <c r="K57" s="18" t="str">
        <f t="shared" si="11"/>
        <v/>
      </c>
      <c r="L57" s="18" t="str">
        <f t="shared" si="12"/>
        <v/>
      </c>
      <c r="M57" s="18" t="str">
        <f t="shared" si="13"/>
        <v/>
      </c>
      <c r="N57" s="18" t="e">
        <f>VLOOKUP(F57,F13数据库!C:AA,3,0)</f>
        <v>#VALUE!</v>
      </c>
      <c r="O57" s="18" t="e">
        <f t="shared" si="14"/>
        <v>#VALUE!</v>
      </c>
      <c r="P57" s="19" t="e">
        <f t="shared" si="15"/>
        <v>#VALUE!</v>
      </c>
      <c r="Q57" s="18" t="e">
        <f>VLOOKUP(F57,F13数据库!C:AA,4,0)</f>
        <v>#VALUE!</v>
      </c>
      <c r="R57" s="18" t="e">
        <f>VLOOKUP(G57,F13数据库!AC:AD,2,0)</f>
        <v>#N/A</v>
      </c>
      <c r="S57" s="18"/>
      <c r="T57" s="18" t="e" cm="1">
        <f t="array" ref="T57">_xlfn.IFS(J57="A",VLOOKUP(F57,F13数据库!C:AA,7,0),J57="B",VLOOKUP(F57,F13数据库!C:AA,15,0),J57="C",VLOOKUP(F57,F13数据库!C:AA,21,0))</f>
        <v>#N/A</v>
      </c>
      <c r="U57" s="18" t="e" cm="1">
        <f t="array" ref="U57">_xlfn.IFS(J57="A",VLOOKUP(F57,F13数据库!C:AA,8,0),J57="B",VLOOKUP(F57,F13数据库!C:AA,16,0),J57="C",VLOOKUP(F57,F13数据库!C:AA,22,0))</f>
        <v>#N/A</v>
      </c>
      <c r="V57" s="19" t="e" cm="1">
        <f t="array" ref="V57">_xlfn.IFS(J57="A",VLOOKUP(F57,F13数据库!C:AA,11,0),J57="B",VLOOKUP(F57,F13数据库!C:AA,17,0),J57="C",VLOOKUP(F57,F13数据库!C:AA,23,0))*C57</f>
        <v>#N/A</v>
      </c>
      <c r="W57" s="18" t="e" cm="1">
        <f t="array" ref="W57">_xlfn.IFS(J57="A",VLOOKUP(F57,F13数据库!C:AA,12,0),J57="B",VLOOKUP(F57,F13数据库!C:AA,18,0),J57="C",VLOOKUP(F57,F13数据库!C:AA,24,0))</f>
        <v>#N/A</v>
      </c>
      <c r="X57" s="18" t="e" cm="1">
        <f t="array" ref="X57">_xlfn.IFS(J57="A",VLOOKUP(F57,F13数据库!C:AA,13,0),J57="B",VLOOKUP(F57,F13数据库!C:AA,19,0),J57="C",VLOOKUP(F57,F13数据库!C:AA,25,0))</f>
        <v>#N/A</v>
      </c>
      <c r="Y57" s="18"/>
    </row>
    <row r="58" spans="1:25" x14ac:dyDescent="0.25">
      <c r="A58" s="22"/>
      <c r="B58" s="3"/>
      <c r="C58" s="3"/>
      <c r="D58" s="3"/>
      <c r="E58" s="18" t="e">
        <f t="shared" si="6"/>
        <v>#VALUE!</v>
      </c>
      <c r="F58" s="18" t="e">
        <f t="shared" si="7"/>
        <v>#VALUE!</v>
      </c>
      <c r="G58" s="18" t="str">
        <f t="shared" si="8"/>
        <v/>
      </c>
      <c r="H58" s="18" t="e">
        <f t="shared" si="9"/>
        <v>#VALUE!</v>
      </c>
      <c r="I58" s="18" t="e">
        <f t="shared" si="16"/>
        <v>#VALUE!</v>
      </c>
      <c r="J58" s="18" t="str">
        <f t="shared" si="10"/>
        <v/>
      </c>
      <c r="K58" s="18" t="str">
        <f t="shared" si="11"/>
        <v/>
      </c>
      <c r="L58" s="18" t="str">
        <f t="shared" si="12"/>
        <v/>
      </c>
      <c r="M58" s="18" t="str">
        <f t="shared" si="13"/>
        <v/>
      </c>
      <c r="N58" s="18" t="e">
        <f>VLOOKUP(F58,F13数据库!C:AA,3,0)</f>
        <v>#VALUE!</v>
      </c>
      <c r="O58" s="18" t="e">
        <f t="shared" si="14"/>
        <v>#VALUE!</v>
      </c>
      <c r="P58" s="19" t="e">
        <f t="shared" si="15"/>
        <v>#VALUE!</v>
      </c>
      <c r="Q58" s="18" t="e">
        <f>VLOOKUP(F58,F13数据库!C:AA,4,0)</f>
        <v>#VALUE!</v>
      </c>
      <c r="R58" s="18" t="e">
        <f>VLOOKUP(G58,F13数据库!AC:AD,2,0)</f>
        <v>#N/A</v>
      </c>
      <c r="S58" s="18"/>
      <c r="T58" s="18" t="e" cm="1">
        <f t="array" ref="T58">_xlfn.IFS(J58="A",VLOOKUP(F58,F13数据库!C:AA,7,0),J58="B",VLOOKUP(F58,F13数据库!C:AA,15,0),J58="C",VLOOKUP(F58,F13数据库!C:AA,21,0))</f>
        <v>#N/A</v>
      </c>
      <c r="U58" s="18" t="e" cm="1">
        <f t="array" ref="U58">_xlfn.IFS(J58="A",VLOOKUP(F58,F13数据库!C:AA,8,0),J58="B",VLOOKUP(F58,F13数据库!C:AA,16,0),J58="C",VLOOKUP(F58,F13数据库!C:AA,22,0))</f>
        <v>#N/A</v>
      </c>
      <c r="V58" s="19" t="e" cm="1">
        <f t="array" ref="V58">_xlfn.IFS(J58="A",VLOOKUP(F58,F13数据库!C:AA,11,0),J58="B",VLOOKUP(F58,F13数据库!C:AA,17,0),J58="C",VLOOKUP(F58,F13数据库!C:AA,23,0))*C58</f>
        <v>#N/A</v>
      </c>
      <c r="W58" s="18" t="e" cm="1">
        <f t="array" ref="W58">_xlfn.IFS(J58="A",VLOOKUP(F58,F13数据库!C:AA,12,0),J58="B",VLOOKUP(F58,F13数据库!C:AA,18,0),J58="C",VLOOKUP(F58,F13数据库!C:AA,24,0))</f>
        <v>#N/A</v>
      </c>
      <c r="X58" s="18" t="e" cm="1">
        <f t="array" ref="X58">_xlfn.IFS(J58="A",VLOOKUP(F58,F13数据库!C:AA,13,0),J58="B",VLOOKUP(F58,F13数据库!C:AA,19,0),J58="C",VLOOKUP(F58,F13数据库!C:AA,25,0))</f>
        <v>#N/A</v>
      </c>
      <c r="Y58" s="18"/>
    </row>
    <row r="59" spans="1:25" x14ac:dyDescent="0.25">
      <c r="A59" s="22"/>
      <c r="B59" s="3"/>
      <c r="C59" s="3"/>
      <c r="D59" s="3"/>
      <c r="E59" s="18" t="e">
        <f t="shared" si="6"/>
        <v>#VALUE!</v>
      </c>
      <c r="F59" s="18" t="e">
        <f t="shared" si="7"/>
        <v>#VALUE!</v>
      </c>
      <c r="G59" s="18" t="str">
        <f t="shared" si="8"/>
        <v/>
      </c>
      <c r="H59" s="18" t="e">
        <f t="shared" si="9"/>
        <v>#VALUE!</v>
      </c>
      <c r="I59" s="18" t="e">
        <f t="shared" si="16"/>
        <v>#VALUE!</v>
      </c>
      <c r="J59" s="18" t="str">
        <f t="shared" si="10"/>
        <v/>
      </c>
      <c r="K59" s="18" t="str">
        <f t="shared" si="11"/>
        <v/>
      </c>
      <c r="L59" s="18" t="str">
        <f t="shared" si="12"/>
        <v/>
      </c>
      <c r="M59" s="18" t="str">
        <f t="shared" si="13"/>
        <v/>
      </c>
      <c r="N59" s="18" t="e">
        <f>VLOOKUP(F59,F13数据库!C:AA,3,0)</f>
        <v>#VALUE!</v>
      </c>
      <c r="O59" s="18" t="e">
        <f t="shared" si="14"/>
        <v>#VALUE!</v>
      </c>
      <c r="P59" s="19" t="e">
        <f t="shared" si="15"/>
        <v>#VALUE!</v>
      </c>
      <c r="Q59" s="18" t="e">
        <f>VLOOKUP(F59,F13数据库!C:AA,4,0)</f>
        <v>#VALUE!</v>
      </c>
      <c r="R59" s="18" t="e">
        <f>VLOOKUP(G59,F13数据库!AC:AD,2,0)</f>
        <v>#N/A</v>
      </c>
      <c r="S59" s="18"/>
      <c r="T59" s="18" t="e" cm="1">
        <f t="array" ref="T59">_xlfn.IFS(J59="A",VLOOKUP(F59,F13数据库!C:AA,7,0),J59="B",VLOOKUP(F59,F13数据库!C:AA,15,0),J59="C",VLOOKUP(F59,F13数据库!C:AA,21,0))</f>
        <v>#N/A</v>
      </c>
      <c r="U59" s="18" t="e" cm="1">
        <f t="array" ref="U59">_xlfn.IFS(J59="A",VLOOKUP(F59,F13数据库!C:AA,8,0),J59="B",VLOOKUP(F59,F13数据库!C:AA,16,0),J59="C",VLOOKUP(F59,F13数据库!C:AA,22,0))</f>
        <v>#N/A</v>
      </c>
      <c r="V59" s="19" t="e" cm="1">
        <f t="array" ref="V59">_xlfn.IFS(J59="A",VLOOKUP(F59,F13数据库!C:AA,11,0),J59="B",VLOOKUP(F59,F13数据库!C:AA,17,0),J59="C",VLOOKUP(F59,F13数据库!C:AA,23,0))*C59</f>
        <v>#N/A</v>
      </c>
      <c r="W59" s="18" t="e" cm="1">
        <f t="array" ref="W59">_xlfn.IFS(J59="A",VLOOKUP(F59,F13数据库!C:AA,12,0),J59="B",VLOOKUP(F59,F13数据库!C:AA,18,0),J59="C",VLOOKUP(F59,F13数据库!C:AA,24,0))</f>
        <v>#N/A</v>
      </c>
      <c r="X59" s="18" t="e" cm="1">
        <f t="array" ref="X59">_xlfn.IFS(J59="A",VLOOKUP(F59,F13数据库!C:AA,13,0),J59="B",VLOOKUP(F59,F13数据库!C:AA,19,0),J59="C",VLOOKUP(F59,F13数据库!C:AA,25,0))</f>
        <v>#N/A</v>
      </c>
      <c r="Y59" s="18"/>
    </row>
    <row r="60" spans="1:25" x14ac:dyDescent="0.25">
      <c r="A60" s="22"/>
      <c r="B60" s="3"/>
      <c r="C60" s="3"/>
      <c r="D60" s="3"/>
      <c r="E60" s="18" t="e">
        <f t="shared" si="6"/>
        <v>#VALUE!</v>
      </c>
      <c r="F60" s="18" t="e">
        <f t="shared" si="7"/>
        <v>#VALUE!</v>
      </c>
      <c r="G60" s="18" t="str">
        <f t="shared" si="8"/>
        <v/>
      </c>
      <c r="H60" s="18" t="e">
        <f t="shared" si="9"/>
        <v>#VALUE!</v>
      </c>
      <c r="I60" s="18" t="e">
        <f t="shared" si="16"/>
        <v>#VALUE!</v>
      </c>
      <c r="J60" s="18" t="str">
        <f t="shared" si="10"/>
        <v/>
      </c>
      <c r="K60" s="18" t="str">
        <f t="shared" si="11"/>
        <v/>
      </c>
      <c r="L60" s="18" t="str">
        <f t="shared" si="12"/>
        <v/>
      </c>
      <c r="M60" s="18" t="str">
        <f t="shared" si="13"/>
        <v/>
      </c>
      <c r="N60" s="18" t="e">
        <f>VLOOKUP(F60,F13数据库!C:AA,3,0)</f>
        <v>#VALUE!</v>
      </c>
      <c r="O60" s="18" t="e">
        <f t="shared" si="14"/>
        <v>#VALUE!</v>
      </c>
      <c r="P60" s="19" t="e">
        <f t="shared" si="15"/>
        <v>#VALUE!</v>
      </c>
      <c r="Q60" s="18" t="e">
        <f>VLOOKUP(F60,F13数据库!C:AA,4,0)</f>
        <v>#VALUE!</v>
      </c>
      <c r="R60" s="18" t="e">
        <f>VLOOKUP(G60,F13数据库!AC:AD,2,0)</f>
        <v>#N/A</v>
      </c>
      <c r="S60" s="18"/>
      <c r="T60" s="18" t="e" cm="1">
        <f t="array" ref="T60">_xlfn.IFS(J60="A",VLOOKUP(F60,F13数据库!C:AA,7,0),J60="B",VLOOKUP(F60,F13数据库!C:AA,15,0),J60="C",VLOOKUP(F60,F13数据库!C:AA,21,0))</f>
        <v>#N/A</v>
      </c>
      <c r="U60" s="18" t="e" cm="1">
        <f t="array" ref="U60">_xlfn.IFS(J60="A",VLOOKUP(F60,F13数据库!C:AA,8,0),J60="B",VLOOKUP(F60,F13数据库!C:AA,16,0),J60="C",VLOOKUP(F60,F13数据库!C:AA,22,0))</f>
        <v>#N/A</v>
      </c>
      <c r="V60" s="19" t="e" cm="1">
        <f t="array" ref="V60">_xlfn.IFS(J60="A",VLOOKUP(F60,F13数据库!C:AA,11,0),J60="B",VLOOKUP(F60,F13数据库!C:AA,17,0),J60="C",VLOOKUP(F60,F13数据库!C:AA,23,0))*C60</f>
        <v>#N/A</v>
      </c>
      <c r="W60" s="18" t="e" cm="1">
        <f t="array" ref="W60">_xlfn.IFS(J60="A",VLOOKUP(F60,F13数据库!C:AA,12,0),J60="B",VLOOKUP(F60,F13数据库!C:AA,18,0),J60="C",VLOOKUP(F60,F13数据库!C:AA,24,0))</f>
        <v>#N/A</v>
      </c>
      <c r="X60" s="18" t="e" cm="1">
        <f t="array" ref="X60">_xlfn.IFS(J60="A",VLOOKUP(F60,F13数据库!C:AA,13,0),J60="B",VLOOKUP(F60,F13数据库!C:AA,19,0),J60="C",VLOOKUP(F60,F13数据库!C:AA,25,0))</f>
        <v>#N/A</v>
      </c>
      <c r="Y60" s="18"/>
    </row>
    <row r="61" spans="1:25" x14ac:dyDescent="0.25">
      <c r="A61" s="22"/>
      <c r="B61" s="3"/>
      <c r="C61" s="3"/>
      <c r="D61" s="3"/>
      <c r="E61" s="18" t="e">
        <f t="shared" si="6"/>
        <v>#VALUE!</v>
      </c>
      <c r="F61" s="18" t="e">
        <f t="shared" si="7"/>
        <v>#VALUE!</v>
      </c>
      <c r="G61" s="18" t="str">
        <f t="shared" si="8"/>
        <v/>
      </c>
      <c r="H61" s="18" t="e">
        <f t="shared" si="9"/>
        <v>#VALUE!</v>
      </c>
      <c r="I61" s="18" t="e">
        <f t="shared" si="16"/>
        <v>#VALUE!</v>
      </c>
      <c r="J61" s="18" t="str">
        <f t="shared" si="10"/>
        <v/>
      </c>
      <c r="K61" s="18" t="str">
        <f t="shared" si="11"/>
        <v/>
      </c>
      <c r="L61" s="18" t="str">
        <f t="shared" si="12"/>
        <v/>
      </c>
      <c r="M61" s="18" t="str">
        <f t="shared" si="13"/>
        <v/>
      </c>
      <c r="N61" s="18" t="e">
        <f>VLOOKUP(F61,F13数据库!C:AA,3,0)</f>
        <v>#VALUE!</v>
      </c>
      <c r="O61" s="18" t="e">
        <f t="shared" si="14"/>
        <v>#VALUE!</v>
      </c>
      <c r="P61" s="19" t="e">
        <f t="shared" si="15"/>
        <v>#VALUE!</v>
      </c>
      <c r="Q61" s="18" t="e">
        <f>VLOOKUP(F61,F13数据库!C:AA,4,0)</f>
        <v>#VALUE!</v>
      </c>
      <c r="R61" s="18" t="e">
        <f>VLOOKUP(G61,F13数据库!AC:AD,2,0)</f>
        <v>#N/A</v>
      </c>
      <c r="S61" s="18"/>
      <c r="T61" s="18" t="e" cm="1">
        <f t="array" ref="T61">_xlfn.IFS(J61="A",VLOOKUP(F61,F13数据库!C:AA,7,0),J61="B",VLOOKUP(F61,F13数据库!C:AA,15,0),J61="C",VLOOKUP(F61,F13数据库!C:AA,21,0))</f>
        <v>#N/A</v>
      </c>
      <c r="U61" s="18" t="e" cm="1">
        <f t="array" ref="U61">_xlfn.IFS(J61="A",VLOOKUP(F61,F13数据库!C:AA,8,0),J61="B",VLOOKUP(F61,F13数据库!C:AA,16,0),J61="C",VLOOKUP(F61,F13数据库!C:AA,22,0))</f>
        <v>#N/A</v>
      </c>
      <c r="V61" s="19" t="e" cm="1">
        <f t="array" ref="V61">_xlfn.IFS(J61="A",VLOOKUP(F61,F13数据库!C:AA,11,0),J61="B",VLOOKUP(F61,F13数据库!C:AA,17,0),J61="C",VLOOKUP(F61,F13数据库!C:AA,23,0))*C61</f>
        <v>#N/A</v>
      </c>
      <c r="W61" s="18" t="e" cm="1">
        <f t="array" ref="W61">_xlfn.IFS(J61="A",VLOOKUP(F61,F13数据库!C:AA,12,0),J61="B",VLOOKUP(F61,F13数据库!C:AA,18,0),J61="C",VLOOKUP(F61,F13数据库!C:AA,24,0))</f>
        <v>#N/A</v>
      </c>
      <c r="X61" s="18" t="e" cm="1">
        <f t="array" ref="X61">_xlfn.IFS(J61="A",VLOOKUP(F61,F13数据库!C:AA,13,0),J61="B",VLOOKUP(F61,F13数据库!C:AA,19,0),J61="C",VLOOKUP(F61,F13数据库!C:AA,25,0))</f>
        <v>#N/A</v>
      </c>
      <c r="Y61" s="18"/>
    </row>
    <row r="62" spans="1:25" x14ac:dyDescent="0.25">
      <c r="A62" s="22"/>
      <c r="B62" s="3"/>
      <c r="C62" s="3"/>
      <c r="D62" s="3"/>
      <c r="E62" s="18" t="e">
        <f t="shared" si="6"/>
        <v>#VALUE!</v>
      </c>
      <c r="F62" s="18" t="e">
        <f t="shared" si="7"/>
        <v>#VALUE!</v>
      </c>
      <c r="G62" s="18" t="str">
        <f t="shared" si="8"/>
        <v/>
      </c>
      <c r="H62" s="18" t="e">
        <f t="shared" si="9"/>
        <v>#VALUE!</v>
      </c>
      <c r="I62" s="18" t="e">
        <f t="shared" si="16"/>
        <v>#VALUE!</v>
      </c>
      <c r="J62" s="18" t="str">
        <f t="shared" si="10"/>
        <v/>
      </c>
      <c r="K62" s="18" t="str">
        <f t="shared" si="11"/>
        <v/>
      </c>
      <c r="L62" s="18" t="str">
        <f t="shared" si="12"/>
        <v/>
      </c>
      <c r="M62" s="18" t="str">
        <f t="shared" si="13"/>
        <v/>
      </c>
      <c r="N62" s="18" t="e">
        <f>VLOOKUP(F62,F13数据库!C:AA,3,0)</f>
        <v>#VALUE!</v>
      </c>
      <c r="O62" s="18" t="e">
        <f t="shared" si="14"/>
        <v>#VALUE!</v>
      </c>
      <c r="P62" s="19" t="e">
        <f t="shared" si="15"/>
        <v>#VALUE!</v>
      </c>
      <c r="Q62" s="18" t="e">
        <f>VLOOKUP(F62,F13数据库!C:AA,4,0)</f>
        <v>#VALUE!</v>
      </c>
      <c r="R62" s="18" t="e">
        <f>VLOOKUP(G62,F13数据库!AC:AD,2,0)</f>
        <v>#N/A</v>
      </c>
      <c r="S62" s="18"/>
      <c r="T62" s="18" t="e" cm="1">
        <f t="array" ref="T62">_xlfn.IFS(J62="A",VLOOKUP(F62,F13数据库!C:AA,7,0),J62="B",VLOOKUP(F62,F13数据库!C:AA,15,0),J62="C",VLOOKUP(F62,F13数据库!C:AA,21,0))</f>
        <v>#N/A</v>
      </c>
      <c r="U62" s="18" t="e" cm="1">
        <f t="array" ref="U62">_xlfn.IFS(J62="A",VLOOKUP(F62,F13数据库!C:AA,8,0),J62="B",VLOOKUP(F62,F13数据库!C:AA,16,0),J62="C",VLOOKUP(F62,F13数据库!C:AA,22,0))</f>
        <v>#N/A</v>
      </c>
      <c r="V62" s="19" t="e" cm="1">
        <f t="array" ref="V62">_xlfn.IFS(J62="A",VLOOKUP(F62,F13数据库!C:AA,11,0),J62="B",VLOOKUP(F62,F13数据库!C:AA,17,0),J62="C",VLOOKUP(F62,F13数据库!C:AA,23,0))*C62</f>
        <v>#N/A</v>
      </c>
      <c r="W62" s="18" t="e" cm="1">
        <f t="array" ref="W62">_xlfn.IFS(J62="A",VLOOKUP(F62,F13数据库!C:AA,12,0),J62="B",VLOOKUP(F62,F13数据库!C:AA,18,0),J62="C",VLOOKUP(F62,F13数据库!C:AA,24,0))</f>
        <v>#N/A</v>
      </c>
      <c r="X62" s="18" t="e" cm="1">
        <f t="array" ref="X62">_xlfn.IFS(J62="A",VLOOKUP(F62,F13数据库!C:AA,13,0),J62="B",VLOOKUP(F62,F13数据库!C:AA,19,0),J62="C",VLOOKUP(F62,F13数据库!C:AA,25,0))</f>
        <v>#N/A</v>
      </c>
      <c r="Y62" s="18"/>
    </row>
    <row r="63" spans="1:25" x14ac:dyDescent="0.25">
      <c r="A63" s="22"/>
      <c r="B63" s="3"/>
      <c r="C63" s="3"/>
      <c r="D63" s="3"/>
      <c r="E63" s="18" t="e">
        <f t="shared" si="6"/>
        <v>#VALUE!</v>
      </c>
      <c r="F63" s="18" t="e">
        <f t="shared" si="7"/>
        <v>#VALUE!</v>
      </c>
      <c r="G63" s="18" t="str">
        <f t="shared" si="8"/>
        <v/>
      </c>
      <c r="H63" s="18" t="e">
        <f t="shared" si="9"/>
        <v>#VALUE!</v>
      </c>
      <c r="I63" s="18" t="e">
        <f t="shared" si="16"/>
        <v>#VALUE!</v>
      </c>
      <c r="J63" s="18" t="str">
        <f t="shared" si="10"/>
        <v/>
      </c>
      <c r="K63" s="18" t="str">
        <f t="shared" si="11"/>
        <v/>
      </c>
      <c r="L63" s="18" t="str">
        <f t="shared" si="12"/>
        <v/>
      </c>
      <c r="M63" s="18" t="str">
        <f t="shared" si="13"/>
        <v/>
      </c>
      <c r="N63" s="18" t="e">
        <f>VLOOKUP(F63,F13数据库!C:AA,3,0)</f>
        <v>#VALUE!</v>
      </c>
      <c r="O63" s="18" t="e">
        <f t="shared" si="14"/>
        <v>#VALUE!</v>
      </c>
      <c r="P63" s="19" t="e">
        <f t="shared" si="15"/>
        <v>#VALUE!</v>
      </c>
      <c r="Q63" s="18" t="e">
        <f>VLOOKUP(F63,F13数据库!C:AA,4,0)</f>
        <v>#VALUE!</v>
      </c>
      <c r="R63" s="18" t="e">
        <f>VLOOKUP(G63,F13数据库!AC:AD,2,0)</f>
        <v>#N/A</v>
      </c>
      <c r="S63" s="18"/>
      <c r="T63" s="18" t="e" cm="1">
        <f t="array" ref="T63">_xlfn.IFS(J63="A",VLOOKUP(F63,F13数据库!C:AA,7,0),J63="B",VLOOKUP(F63,F13数据库!C:AA,15,0),J63="C",VLOOKUP(F63,F13数据库!C:AA,21,0))</f>
        <v>#N/A</v>
      </c>
      <c r="U63" s="18" t="e" cm="1">
        <f t="array" ref="U63">_xlfn.IFS(J63="A",VLOOKUP(F63,F13数据库!C:AA,8,0),J63="B",VLOOKUP(F63,F13数据库!C:AA,16,0),J63="C",VLOOKUP(F63,F13数据库!C:AA,22,0))</f>
        <v>#N/A</v>
      </c>
      <c r="V63" s="19" t="e" cm="1">
        <f t="array" ref="V63">_xlfn.IFS(J63="A",VLOOKUP(F63,F13数据库!C:AA,11,0),J63="B",VLOOKUP(F63,F13数据库!C:AA,17,0),J63="C",VLOOKUP(F63,F13数据库!C:AA,23,0))*C63</f>
        <v>#N/A</v>
      </c>
      <c r="W63" s="18" t="e" cm="1">
        <f t="array" ref="W63">_xlfn.IFS(J63="A",VLOOKUP(F63,F13数据库!C:AA,12,0),J63="B",VLOOKUP(F63,F13数据库!C:AA,18,0),J63="C",VLOOKUP(F63,F13数据库!C:AA,24,0))</f>
        <v>#N/A</v>
      </c>
      <c r="X63" s="18" t="e" cm="1">
        <f t="array" ref="X63">_xlfn.IFS(J63="A",VLOOKUP(F63,F13数据库!C:AA,13,0),J63="B",VLOOKUP(F63,F13数据库!C:AA,19,0),J63="C",VLOOKUP(F63,F13数据库!C:AA,25,0))</f>
        <v>#N/A</v>
      </c>
      <c r="Y63" s="18"/>
    </row>
    <row r="64" spans="1:25" x14ac:dyDescent="0.25">
      <c r="A64" s="22"/>
      <c r="B64" s="3"/>
      <c r="C64" s="3"/>
      <c r="D64" s="3"/>
      <c r="E64" s="18" t="e">
        <f t="shared" si="6"/>
        <v>#VALUE!</v>
      </c>
      <c r="F64" s="18" t="e">
        <f t="shared" si="7"/>
        <v>#VALUE!</v>
      </c>
      <c r="G64" s="18" t="str">
        <f t="shared" si="8"/>
        <v/>
      </c>
      <c r="H64" s="18" t="e">
        <f t="shared" si="9"/>
        <v>#VALUE!</v>
      </c>
      <c r="I64" s="18" t="e">
        <f t="shared" si="16"/>
        <v>#VALUE!</v>
      </c>
      <c r="J64" s="18" t="str">
        <f t="shared" si="10"/>
        <v/>
      </c>
      <c r="K64" s="18" t="str">
        <f t="shared" si="11"/>
        <v/>
      </c>
      <c r="L64" s="18" t="str">
        <f t="shared" si="12"/>
        <v/>
      </c>
      <c r="M64" s="18" t="str">
        <f t="shared" si="13"/>
        <v/>
      </c>
      <c r="N64" s="18" t="e">
        <f>VLOOKUP(F64,F13数据库!C:AA,3,0)</f>
        <v>#VALUE!</v>
      </c>
      <c r="O64" s="18" t="e">
        <f t="shared" si="14"/>
        <v>#VALUE!</v>
      </c>
      <c r="P64" s="19" t="e">
        <f t="shared" si="15"/>
        <v>#VALUE!</v>
      </c>
      <c r="Q64" s="18" t="e">
        <f>VLOOKUP(F64,F13数据库!C:AA,4,0)</f>
        <v>#VALUE!</v>
      </c>
      <c r="R64" s="18" t="e">
        <f>VLOOKUP(G64,F13数据库!AC:AD,2,0)</f>
        <v>#N/A</v>
      </c>
      <c r="S64" s="18"/>
      <c r="T64" s="18" t="e" cm="1">
        <f t="array" ref="T64">_xlfn.IFS(J64="A",VLOOKUP(F64,F13数据库!C:AA,7,0),J64="B",VLOOKUP(F64,F13数据库!C:AA,15,0),J64="C",VLOOKUP(F64,F13数据库!C:AA,21,0))</f>
        <v>#N/A</v>
      </c>
      <c r="U64" s="18" t="e" cm="1">
        <f t="array" ref="U64">_xlfn.IFS(J64="A",VLOOKUP(F64,F13数据库!C:AA,8,0),J64="B",VLOOKUP(F64,F13数据库!C:AA,16,0),J64="C",VLOOKUP(F64,F13数据库!C:AA,22,0))</f>
        <v>#N/A</v>
      </c>
      <c r="V64" s="19" t="e" cm="1">
        <f t="array" ref="V64">_xlfn.IFS(J64="A",VLOOKUP(F64,F13数据库!C:AA,11,0),J64="B",VLOOKUP(F64,F13数据库!C:AA,17,0),J64="C",VLOOKUP(F64,F13数据库!C:AA,23,0))*C64</f>
        <v>#N/A</v>
      </c>
      <c r="W64" s="18" t="e" cm="1">
        <f t="array" ref="W64">_xlfn.IFS(J64="A",VLOOKUP(F64,F13数据库!C:AA,12,0),J64="B",VLOOKUP(F64,F13数据库!C:AA,18,0),J64="C",VLOOKUP(F64,F13数据库!C:AA,24,0))</f>
        <v>#N/A</v>
      </c>
      <c r="X64" s="18" t="e" cm="1">
        <f t="array" ref="X64">_xlfn.IFS(J64="A",VLOOKUP(F64,F13数据库!C:AA,13,0),J64="B",VLOOKUP(F64,F13数据库!C:AA,19,0),J64="C",VLOOKUP(F64,F13数据库!C:AA,25,0))</f>
        <v>#N/A</v>
      </c>
      <c r="Y64" s="18"/>
    </row>
    <row r="65" spans="1:25" x14ac:dyDescent="0.25">
      <c r="A65" s="22"/>
      <c r="B65" s="3"/>
      <c r="C65" s="3"/>
      <c r="D65" s="3"/>
      <c r="E65" s="18" t="e">
        <f t="shared" si="6"/>
        <v>#VALUE!</v>
      </c>
      <c r="F65" s="18" t="e">
        <f t="shared" si="7"/>
        <v>#VALUE!</v>
      </c>
      <c r="G65" s="18" t="str">
        <f t="shared" si="8"/>
        <v/>
      </c>
      <c r="H65" s="18" t="e">
        <f t="shared" si="9"/>
        <v>#VALUE!</v>
      </c>
      <c r="I65" s="18" t="e">
        <f t="shared" si="16"/>
        <v>#VALUE!</v>
      </c>
      <c r="J65" s="18" t="str">
        <f t="shared" si="10"/>
        <v/>
      </c>
      <c r="K65" s="18" t="str">
        <f t="shared" si="11"/>
        <v/>
      </c>
      <c r="L65" s="18" t="str">
        <f t="shared" si="12"/>
        <v/>
      </c>
      <c r="M65" s="18" t="str">
        <f t="shared" si="13"/>
        <v/>
      </c>
      <c r="N65" s="18" t="e">
        <f>VLOOKUP(F65,F13数据库!C:AA,3,0)</f>
        <v>#VALUE!</v>
      </c>
      <c r="O65" s="18" t="e">
        <f t="shared" si="14"/>
        <v>#VALUE!</v>
      </c>
      <c r="P65" s="19" t="e">
        <f t="shared" si="15"/>
        <v>#VALUE!</v>
      </c>
      <c r="Q65" s="18" t="e">
        <f>VLOOKUP(F65,F13数据库!C:AA,4,0)</f>
        <v>#VALUE!</v>
      </c>
      <c r="R65" s="18" t="e">
        <f>VLOOKUP(G65,F13数据库!AC:AD,2,0)</f>
        <v>#N/A</v>
      </c>
      <c r="S65" s="18"/>
      <c r="T65" s="18" t="e" cm="1">
        <f t="array" ref="T65">_xlfn.IFS(J65="A",VLOOKUP(F65,F13数据库!C:AA,7,0),J65="B",VLOOKUP(F65,F13数据库!C:AA,15,0),J65="C",VLOOKUP(F65,F13数据库!C:AA,21,0))</f>
        <v>#N/A</v>
      </c>
      <c r="U65" s="18" t="e" cm="1">
        <f t="array" ref="U65">_xlfn.IFS(J65="A",VLOOKUP(F65,F13数据库!C:AA,8,0),J65="B",VLOOKUP(F65,F13数据库!C:AA,16,0),J65="C",VLOOKUP(F65,F13数据库!C:AA,22,0))</f>
        <v>#N/A</v>
      </c>
      <c r="V65" s="19" t="e" cm="1">
        <f t="array" ref="V65">_xlfn.IFS(J65="A",VLOOKUP(F65,F13数据库!C:AA,11,0),J65="B",VLOOKUP(F65,F13数据库!C:AA,17,0),J65="C",VLOOKUP(F65,F13数据库!C:AA,23,0))*C65</f>
        <v>#N/A</v>
      </c>
      <c r="W65" s="18" t="e" cm="1">
        <f t="array" ref="W65">_xlfn.IFS(J65="A",VLOOKUP(F65,F13数据库!C:AA,12,0),J65="B",VLOOKUP(F65,F13数据库!C:AA,18,0),J65="C",VLOOKUP(F65,F13数据库!C:AA,24,0))</f>
        <v>#N/A</v>
      </c>
      <c r="X65" s="18" t="e" cm="1">
        <f t="array" ref="X65">_xlfn.IFS(J65="A",VLOOKUP(F65,F13数据库!C:AA,13,0),J65="B",VLOOKUP(F65,F13数据库!C:AA,19,0),J65="C",VLOOKUP(F65,F13数据库!C:AA,25,0))</f>
        <v>#N/A</v>
      </c>
      <c r="Y65" s="18"/>
    </row>
    <row r="66" spans="1:25" x14ac:dyDescent="0.25">
      <c r="A66" s="22"/>
      <c r="B66" s="3"/>
      <c r="C66" s="3"/>
      <c r="D66" s="3"/>
      <c r="E66" s="18" t="e">
        <f t="shared" si="6"/>
        <v>#VALUE!</v>
      </c>
      <c r="F66" s="18" t="e">
        <f t="shared" si="7"/>
        <v>#VALUE!</v>
      </c>
      <c r="G66" s="18" t="str">
        <f t="shared" si="8"/>
        <v/>
      </c>
      <c r="H66" s="18" t="e">
        <f t="shared" si="9"/>
        <v>#VALUE!</v>
      </c>
      <c r="I66" s="18" t="e">
        <f t="shared" si="16"/>
        <v>#VALUE!</v>
      </c>
      <c r="J66" s="18" t="str">
        <f t="shared" si="10"/>
        <v/>
      </c>
      <c r="K66" s="18" t="str">
        <f t="shared" si="11"/>
        <v/>
      </c>
      <c r="L66" s="18" t="str">
        <f t="shared" si="12"/>
        <v/>
      </c>
      <c r="M66" s="18" t="str">
        <f t="shared" si="13"/>
        <v/>
      </c>
      <c r="N66" s="18" t="e">
        <f>VLOOKUP(F66,F13数据库!C:AA,3,0)</f>
        <v>#VALUE!</v>
      </c>
      <c r="O66" s="18" t="e">
        <f t="shared" si="14"/>
        <v>#VALUE!</v>
      </c>
      <c r="P66" s="19" t="e">
        <f t="shared" si="15"/>
        <v>#VALUE!</v>
      </c>
      <c r="Q66" s="18" t="e">
        <f>VLOOKUP(F66,F13数据库!C:AA,4,0)</f>
        <v>#VALUE!</v>
      </c>
      <c r="R66" s="18" t="e">
        <f>VLOOKUP(G66,F13数据库!AC:AD,2,0)</f>
        <v>#N/A</v>
      </c>
      <c r="S66" s="18"/>
      <c r="T66" s="18" t="e" cm="1">
        <f t="array" ref="T66">_xlfn.IFS(J66="A",VLOOKUP(F66,F13数据库!C:AA,7,0),J66="B",VLOOKUP(F66,F13数据库!C:AA,15,0),J66="C",VLOOKUP(F66,F13数据库!C:AA,21,0))</f>
        <v>#N/A</v>
      </c>
      <c r="U66" s="18" t="e" cm="1">
        <f t="array" ref="U66">_xlfn.IFS(J66="A",VLOOKUP(F66,F13数据库!C:AA,8,0),J66="B",VLOOKUP(F66,F13数据库!C:AA,16,0),J66="C",VLOOKUP(F66,F13数据库!C:AA,22,0))</f>
        <v>#N/A</v>
      </c>
      <c r="V66" s="19" t="e" cm="1">
        <f t="array" ref="V66">_xlfn.IFS(J66="A",VLOOKUP(F66,F13数据库!C:AA,11,0),J66="B",VLOOKUP(F66,F13数据库!C:AA,17,0),J66="C",VLOOKUP(F66,F13数据库!C:AA,23,0))*C66</f>
        <v>#N/A</v>
      </c>
      <c r="W66" s="18" t="e" cm="1">
        <f t="array" ref="W66">_xlfn.IFS(J66="A",VLOOKUP(F66,F13数据库!C:AA,12,0),J66="B",VLOOKUP(F66,F13数据库!C:AA,18,0),J66="C",VLOOKUP(F66,F13数据库!C:AA,24,0))</f>
        <v>#N/A</v>
      </c>
      <c r="X66" s="18" t="e" cm="1">
        <f t="array" ref="X66">_xlfn.IFS(J66="A",VLOOKUP(F66,F13数据库!C:AA,13,0),J66="B",VLOOKUP(F66,F13数据库!C:AA,19,0),J66="C",VLOOKUP(F66,F13数据库!C:AA,25,0))</f>
        <v>#N/A</v>
      </c>
      <c r="Y66" s="18"/>
    </row>
    <row r="67" spans="1:25" x14ac:dyDescent="0.25">
      <c r="A67" s="22"/>
      <c r="B67" s="3"/>
      <c r="C67" s="3"/>
      <c r="D67" s="3"/>
      <c r="E67" s="18" t="e">
        <f t="shared" si="6"/>
        <v>#VALUE!</v>
      </c>
      <c r="F67" s="18" t="e">
        <f t="shared" si="7"/>
        <v>#VALUE!</v>
      </c>
      <c r="G67" s="18" t="str">
        <f t="shared" si="8"/>
        <v/>
      </c>
      <c r="H67" s="18" t="e">
        <f t="shared" si="9"/>
        <v>#VALUE!</v>
      </c>
      <c r="I67" s="18" t="e">
        <f t="shared" si="16"/>
        <v>#VALUE!</v>
      </c>
      <c r="J67" s="18" t="str">
        <f t="shared" si="10"/>
        <v/>
      </c>
      <c r="K67" s="18" t="str">
        <f t="shared" si="11"/>
        <v/>
      </c>
      <c r="L67" s="18" t="str">
        <f t="shared" si="12"/>
        <v/>
      </c>
      <c r="M67" s="18" t="str">
        <f t="shared" si="13"/>
        <v/>
      </c>
      <c r="N67" s="18" t="e">
        <f>VLOOKUP(F67,F13数据库!C:AA,3,0)</f>
        <v>#VALUE!</v>
      </c>
      <c r="O67" s="18" t="e">
        <f t="shared" si="14"/>
        <v>#VALUE!</v>
      </c>
      <c r="P67" s="19" t="e">
        <f t="shared" si="15"/>
        <v>#VALUE!</v>
      </c>
      <c r="Q67" s="18" t="e">
        <f>VLOOKUP(F67,F13数据库!C:AA,4,0)</f>
        <v>#VALUE!</v>
      </c>
      <c r="R67" s="18" t="e">
        <f>VLOOKUP(G67,F13数据库!AC:AD,2,0)</f>
        <v>#N/A</v>
      </c>
      <c r="S67" s="18"/>
      <c r="T67" s="18" t="e" cm="1">
        <f t="array" ref="T67">_xlfn.IFS(J67="A",VLOOKUP(F67,F13数据库!C:AA,7,0),J67="B",VLOOKUP(F67,F13数据库!C:AA,15,0),J67="C",VLOOKUP(F67,F13数据库!C:AA,21,0))</f>
        <v>#N/A</v>
      </c>
      <c r="U67" s="18" t="e" cm="1">
        <f t="array" ref="U67">_xlfn.IFS(J67="A",VLOOKUP(F67,F13数据库!C:AA,8,0),J67="B",VLOOKUP(F67,F13数据库!C:AA,16,0),J67="C",VLOOKUP(F67,F13数据库!C:AA,22,0))</f>
        <v>#N/A</v>
      </c>
      <c r="V67" s="19" t="e" cm="1">
        <f t="array" ref="V67">_xlfn.IFS(J67="A",VLOOKUP(F67,F13数据库!C:AA,11,0),J67="B",VLOOKUP(F67,F13数据库!C:AA,17,0),J67="C",VLOOKUP(F67,F13数据库!C:AA,23,0))*C67</f>
        <v>#N/A</v>
      </c>
      <c r="W67" s="18" t="e" cm="1">
        <f t="array" ref="W67">_xlfn.IFS(J67="A",VLOOKUP(F67,F13数据库!C:AA,12,0),J67="B",VLOOKUP(F67,F13数据库!C:AA,18,0),J67="C",VLOOKUP(F67,F13数据库!C:AA,24,0))</f>
        <v>#N/A</v>
      </c>
      <c r="X67" s="18" t="e" cm="1">
        <f t="array" ref="X67">_xlfn.IFS(J67="A",VLOOKUP(F67,F13数据库!C:AA,13,0),J67="B",VLOOKUP(F67,F13数据库!C:AA,19,0),J67="C",VLOOKUP(F67,F13数据库!C:AA,25,0))</f>
        <v>#N/A</v>
      </c>
      <c r="Y67" s="18"/>
    </row>
    <row r="68" spans="1:25" x14ac:dyDescent="0.25">
      <c r="A68" s="22"/>
      <c r="B68" s="3"/>
      <c r="C68" s="3"/>
      <c r="D68" s="3"/>
      <c r="E68" s="18" t="e">
        <f t="shared" si="6"/>
        <v>#VALUE!</v>
      </c>
      <c r="F68" s="18" t="e">
        <f t="shared" si="7"/>
        <v>#VALUE!</v>
      </c>
      <c r="G68" s="18" t="str">
        <f t="shared" si="8"/>
        <v/>
      </c>
      <c r="H68" s="18" t="e">
        <f t="shared" si="9"/>
        <v>#VALUE!</v>
      </c>
      <c r="I68" s="18" t="e">
        <f t="shared" si="16"/>
        <v>#VALUE!</v>
      </c>
      <c r="J68" s="18" t="str">
        <f t="shared" si="10"/>
        <v/>
      </c>
      <c r="K68" s="18" t="str">
        <f t="shared" si="11"/>
        <v/>
      </c>
      <c r="L68" s="18" t="str">
        <f t="shared" si="12"/>
        <v/>
      </c>
      <c r="M68" s="18" t="str">
        <f t="shared" si="13"/>
        <v/>
      </c>
      <c r="N68" s="18" t="e">
        <f>VLOOKUP(F68,F13数据库!C:AA,3,0)</f>
        <v>#VALUE!</v>
      </c>
      <c r="O68" s="18" t="e">
        <f t="shared" si="14"/>
        <v>#VALUE!</v>
      </c>
      <c r="P68" s="19" t="e">
        <f t="shared" si="15"/>
        <v>#VALUE!</v>
      </c>
      <c r="Q68" s="18" t="e">
        <f>VLOOKUP(F68,F13数据库!C:AA,4,0)</f>
        <v>#VALUE!</v>
      </c>
      <c r="R68" s="18" t="e">
        <f>VLOOKUP(G68,F13数据库!AC:AD,2,0)</f>
        <v>#N/A</v>
      </c>
      <c r="S68" s="18"/>
      <c r="T68" s="18" t="e" cm="1">
        <f t="array" ref="T68">_xlfn.IFS(J68="A",VLOOKUP(F68,F13数据库!C:AA,7,0),J68="B",VLOOKUP(F68,F13数据库!C:AA,15,0),J68="C",VLOOKUP(F68,F13数据库!C:AA,21,0))</f>
        <v>#N/A</v>
      </c>
      <c r="U68" s="18" t="e" cm="1">
        <f t="array" ref="U68">_xlfn.IFS(J68="A",VLOOKUP(F68,F13数据库!C:AA,8,0),J68="B",VLOOKUP(F68,F13数据库!C:AA,16,0),J68="C",VLOOKUP(F68,F13数据库!C:AA,22,0))</f>
        <v>#N/A</v>
      </c>
      <c r="V68" s="19" t="e" cm="1">
        <f t="array" ref="V68">_xlfn.IFS(J68="A",VLOOKUP(F68,F13数据库!C:AA,11,0),J68="B",VLOOKUP(F68,F13数据库!C:AA,17,0),J68="C",VLOOKUP(F68,F13数据库!C:AA,23,0))*C68</f>
        <v>#N/A</v>
      </c>
      <c r="W68" s="18" t="e" cm="1">
        <f t="array" ref="W68">_xlfn.IFS(J68="A",VLOOKUP(F68,F13数据库!C:AA,12,0),J68="B",VLOOKUP(F68,F13数据库!C:AA,18,0),J68="C",VLOOKUP(F68,F13数据库!C:AA,24,0))</f>
        <v>#N/A</v>
      </c>
      <c r="X68" s="18" t="e" cm="1">
        <f t="array" ref="X68">_xlfn.IFS(J68="A",VLOOKUP(F68,F13数据库!C:AA,13,0),J68="B",VLOOKUP(F68,F13数据库!C:AA,19,0),J68="C",VLOOKUP(F68,F13数据库!C:AA,25,0))</f>
        <v>#N/A</v>
      </c>
      <c r="Y68" s="18"/>
    </row>
    <row r="69" spans="1:25" x14ac:dyDescent="0.25">
      <c r="A69" s="22"/>
      <c r="B69" s="3"/>
      <c r="C69" s="3"/>
      <c r="D69" s="3"/>
      <c r="E69" s="18" t="e">
        <f t="shared" si="6"/>
        <v>#VALUE!</v>
      </c>
      <c r="F69" s="18" t="e">
        <f t="shared" si="7"/>
        <v>#VALUE!</v>
      </c>
      <c r="G69" s="18" t="str">
        <f t="shared" si="8"/>
        <v/>
      </c>
      <c r="H69" s="18" t="e">
        <f t="shared" si="9"/>
        <v>#VALUE!</v>
      </c>
      <c r="I69" s="18" t="e">
        <f t="shared" si="16"/>
        <v>#VALUE!</v>
      </c>
      <c r="J69" s="18" t="str">
        <f t="shared" si="10"/>
        <v/>
      </c>
      <c r="K69" s="18" t="str">
        <f t="shared" si="11"/>
        <v/>
      </c>
      <c r="L69" s="18" t="str">
        <f t="shared" si="12"/>
        <v/>
      </c>
      <c r="M69" s="18" t="str">
        <f t="shared" si="13"/>
        <v/>
      </c>
      <c r="N69" s="18" t="e">
        <f>VLOOKUP(F69,F13数据库!C:AA,3,0)</f>
        <v>#VALUE!</v>
      </c>
      <c r="O69" s="18" t="e">
        <f t="shared" si="14"/>
        <v>#VALUE!</v>
      </c>
      <c r="P69" s="19" t="e">
        <f t="shared" si="15"/>
        <v>#VALUE!</v>
      </c>
      <c r="Q69" s="18" t="e">
        <f>VLOOKUP(F69,F13数据库!C:AA,4,0)</f>
        <v>#VALUE!</v>
      </c>
      <c r="R69" s="18" t="e">
        <f>VLOOKUP(G69,F13数据库!AC:AD,2,0)</f>
        <v>#N/A</v>
      </c>
      <c r="S69" s="18"/>
      <c r="T69" s="18" t="e" cm="1">
        <f t="array" ref="T69">_xlfn.IFS(J69="A",VLOOKUP(F69,F13数据库!C:AA,7,0),J69="B",VLOOKUP(F69,F13数据库!C:AA,15,0),J69="C",VLOOKUP(F69,F13数据库!C:AA,21,0))</f>
        <v>#N/A</v>
      </c>
      <c r="U69" s="18" t="e" cm="1">
        <f t="array" ref="U69">_xlfn.IFS(J69="A",VLOOKUP(F69,F13数据库!C:AA,8,0),J69="B",VLOOKUP(F69,F13数据库!C:AA,16,0),J69="C",VLOOKUP(F69,F13数据库!C:AA,22,0))</f>
        <v>#N/A</v>
      </c>
      <c r="V69" s="19" t="e" cm="1">
        <f t="array" ref="V69">_xlfn.IFS(J69="A",VLOOKUP(F69,F13数据库!C:AA,11,0),J69="B",VLOOKUP(F69,F13数据库!C:AA,17,0),J69="C",VLOOKUP(F69,F13数据库!C:AA,23,0))*C69</f>
        <v>#N/A</v>
      </c>
      <c r="W69" s="18" t="e" cm="1">
        <f t="array" ref="W69">_xlfn.IFS(J69="A",VLOOKUP(F69,F13数据库!C:AA,12,0),J69="B",VLOOKUP(F69,F13数据库!C:AA,18,0),J69="C",VLOOKUP(F69,F13数据库!C:AA,24,0))</f>
        <v>#N/A</v>
      </c>
      <c r="X69" s="18" t="e" cm="1">
        <f t="array" ref="X69">_xlfn.IFS(J69="A",VLOOKUP(F69,F13数据库!C:AA,13,0),J69="B",VLOOKUP(F69,F13数据库!C:AA,19,0),J69="C",VLOOKUP(F69,F13数据库!C:AA,25,0))</f>
        <v>#N/A</v>
      </c>
      <c r="Y69" s="18"/>
    </row>
    <row r="70" spans="1:25" x14ac:dyDescent="0.25">
      <c r="A70" s="22"/>
      <c r="B70" s="3"/>
      <c r="C70" s="3"/>
      <c r="D70" s="3"/>
      <c r="E70" s="18" t="e">
        <f t="shared" si="6"/>
        <v>#VALUE!</v>
      </c>
      <c r="F70" s="18" t="e">
        <f t="shared" si="7"/>
        <v>#VALUE!</v>
      </c>
      <c r="G70" s="18" t="str">
        <f t="shared" si="8"/>
        <v/>
      </c>
      <c r="H70" s="18" t="e">
        <f t="shared" si="9"/>
        <v>#VALUE!</v>
      </c>
      <c r="I70" s="18" t="e">
        <f t="shared" si="16"/>
        <v>#VALUE!</v>
      </c>
      <c r="J70" s="18" t="str">
        <f t="shared" si="10"/>
        <v/>
      </c>
      <c r="K70" s="18" t="str">
        <f t="shared" si="11"/>
        <v/>
      </c>
      <c r="L70" s="18" t="str">
        <f t="shared" si="12"/>
        <v/>
      </c>
      <c r="M70" s="18" t="str">
        <f t="shared" si="13"/>
        <v/>
      </c>
      <c r="N70" s="18" t="e">
        <f>VLOOKUP(F70,F13数据库!C:AA,3,0)</f>
        <v>#VALUE!</v>
      </c>
      <c r="O70" s="18" t="e">
        <f t="shared" si="14"/>
        <v>#VALUE!</v>
      </c>
      <c r="P70" s="19" t="e">
        <f t="shared" si="15"/>
        <v>#VALUE!</v>
      </c>
      <c r="Q70" s="18" t="e">
        <f>VLOOKUP(F70,F13数据库!C:AA,4,0)</f>
        <v>#VALUE!</v>
      </c>
      <c r="R70" s="18" t="e">
        <f>VLOOKUP(G70,F13数据库!AC:AD,2,0)</f>
        <v>#N/A</v>
      </c>
      <c r="S70" s="18"/>
      <c r="T70" s="18" t="e" cm="1">
        <f t="array" ref="T70">_xlfn.IFS(J70="A",VLOOKUP(F70,F13数据库!C:AA,7,0),J70="B",VLOOKUP(F70,F13数据库!C:AA,15,0),J70="C",VLOOKUP(F70,F13数据库!C:AA,21,0))</f>
        <v>#N/A</v>
      </c>
      <c r="U70" s="18" t="e" cm="1">
        <f t="array" ref="U70">_xlfn.IFS(J70="A",VLOOKUP(F70,F13数据库!C:AA,8,0),J70="B",VLOOKUP(F70,F13数据库!C:AA,16,0),J70="C",VLOOKUP(F70,F13数据库!C:AA,22,0))</f>
        <v>#N/A</v>
      </c>
      <c r="V70" s="19" t="e" cm="1">
        <f t="array" ref="V70">_xlfn.IFS(J70="A",VLOOKUP(F70,F13数据库!C:AA,11,0),J70="B",VLOOKUP(F70,F13数据库!C:AA,17,0),J70="C",VLOOKUP(F70,F13数据库!C:AA,23,0))*C70</f>
        <v>#N/A</v>
      </c>
      <c r="W70" s="18" t="e" cm="1">
        <f t="array" ref="W70">_xlfn.IFS(J70="A",VLOOKUP(F70,F13数据库!C:AA,12,0),J70="B",VLOOKUP(F70,F13数据库!C:AA,18,0),J70="C",VLOOKUP(F70,F13数据库!C:AA,24,0))</f>
        <v>#N/A</v>
      </c>
      <c r="X70" s="18" t="e" cm="1">
        <f t="array" ref="X70">_xlfn.IFS(J70="A",VLOOKUP(F70,F13数据库!C:AA,13,0),J70="B",VLOOKUP(F70,F13数据库!C:AA,19,0),J70="C",VLOOKUP(F70,F13数据库!C:AA,25,0))</f>
        <v>#N/A</v>
      </c>
      <c r="Y70" s="18"/>
    </row>
    <row r="71" spans="1:25" x14ac:dyDescent="0.25">
      <c r="A71" s="22"/>
      <c r="B71" s="3"/>
      <c r="C71" s="3"/>
      <c r="D71" s="3"/>
      <c r="E71" s="18" t="e">
        <f t="shared" si="6"/>
        <v>#VALUE!</v>
      </c>
      <c r="F71" s="18" t="e">
        <f t="shared" si="7"/>
        <v>#VALUE!</v>
      </c>
      <c r="G71" s="18" t="str">
        <f t="shared" si="8"/>
        <v/>
      </c>
      <c r="H71" s="18" t="e">
        <f t="shared" si="9"/>
        <v>#VALUE!</v>
      </c>
      <c r="I71" s="18" t="e">
        <f t="shared" si="16"/>
        <v>#VALUE!</v>
      </c>
      <c r="J71" s="18" t="str">
        <f t="shared" si="10"/>
        <v/>
      </c>
      <c r="K71" s="18" t="str">
        <f t="shared" si="11"/>
        <v/>
      </c>
      <c r="L71" s="18" t="str">
        <f t="shared" si="12"/>
        <v/>
      </c>
      <c r="M71" s="18" t="str">
        <f t="shared" si="13"/>
        <v/>
      </c>
      <c r="N71" s="18" t="e">
        <f>VLOOKUP(F71,F13数据库!C:AA,3,0)</f>
        <v>#VALUE!</v>
      </c>
      <c r="O71" s="18" t="e">
        <f t="shared" si="14"/>
        <v>#VALUE!</v>
      </c>
      <c r="P71" s="19" t="e">
        <f t="shared" si="15"/>
        <v>#VALUE!</v>
      </c>
      <c r="Q71" s="18" t="e">
        <f>VLOOKUP(F71,F13数据库!C:AA,4,0)</f>
        <v>#VALUE!</v>
      </c>
      <c r="R71" s="18" t="e">
        <f>VLOOKUP(G71,F13数据库!AC:AD,2,0)</f>
        <v>#N/A</v>
      </c>
      <c r="S71" s="18"/>
      <c r="T71" s="18" t="e" cm="1">
        <f t="array" ref="T71">_xlfn.IFS(J71="A",VLOOKUP(F71,F13数据库!C:AA,7,0),J71="B",VLOOKUP(F71,F13数据库!C:AA,15,0),J71="C",VLOOKUP(F71,F13数据库!C:AA,21,0))</f>
        <v>#N/A</v>
      </c>
      <c r="U71" s="18" t="e" cm="1">
        <f t="array" ref="U71">_xlfn.IFS(J71="A",VLOOKUP(F71,F13数据库!C:AA,8,0),J71="B",VLOOKUP(F71,F13数据库!C:AA,16,0),J71="C",VLOOKUP(F71,F13数据库!C:AA,22,0))</f>
        <v>#N/A</v>
      </c>
      <c r="V71" s="19" t="e" cm="1">
        <f t="array" ref="V71">_xlfn.IFS(J71="A",VLOOKUP(F71,F13数据库!C:AA,11,0),J71="B",VLOOKUP(F71,F13数据库!C:AA,17,0),J71="C",VLOOKUP(F71,F13数据库!C:AA,23,0))*C71</f>
        <v>#N/A</v>
      </c>
      <c r="W71" s="18" t="e" cm="1">
        <f t="array" ref="W71">_xlfn.IFS(J71="A",VLOOKUP(F71,F13数据库!C:AA,12,0),J71="B",VLOOKUP(F71,F13数据库!C:AA,18,0),J71="C",VLOOKUP(F71,F13数据库!C:AA,24,0))</f>
        <v>#N/A</v>
      </c>
      <c r="X71" s="18" t="e" cm="1">
        <f t="array" ref="X71">_xlfn.IFS(J71="A",VLOOKUP(F71,F13数据库!C:AA,13,0),J71="B",VLOOKUP(F71,F13数据库!C:AA,19,0),J71="C",VLOOKUP(F71,F13数据库!C:AA,25,0))</f>
        <v>#N/A</v>
      </c>
      <c r="Y71" s="18"/>
    </row>
    <row r="72" spans="1:25" x14ac:dyDescent="0.25">
      <c r="A72" s="22"/>
      <c r="B72" s="3"/>
      <c r="C72" s="3"/>
      <c r="D72" s="3"/>
      <c r="E72" s="18" t="e">
        <f t="shared" si="6"/>
        <v>#VALUE!</v>
      </c>
      <c r="F72" s="18" t="e">
        <f t="shared" si="7"/>
        <v>#VALUE!</v>
      </c>
      <c r="G72" s="18" t="str">
        <f t="shared" si="8"/>
        <v/>
      </c>
      <c r="H72" s="18" t="e">
        <f t="shared" si="9"/>
        <v>#VALUE!</v>
      </c>
      <c r="I72" s="18" t="e">
        <f t="shared" si="16"/>
        <v>#VALUE!</v>
      </c>
      <c r="J72" s="18" t="str">
        <f t="shared" si="10"/>
        <v/>
      </c>
      <c r="K72" s="18" t="str">
        <f t="shared" si="11"/>
        <v/>
      </c>
      <c r="L72" s="18" t="str">
        <f t="shared" si="12"/>
        <v/>
      </c>
      <c r="M72" s="18" t="str">
        <f t="shared" si="13"/>
        <v/>
      </c>
      <c r="N72" s="18" t="e">
        <f>VLOOKUP(F72,F13数据库!C:AA,3,0)</f>
        <v>#VALUE!</v>
      </c>
      <c r="O72" s="18" t="e">
        <f t="shared" si="14"/>
        <v>#VALUE!</v>
      </c>
      <c r="P72" s="19" t="e">
        <f t="shared" si="15"/>
        <v>#VALUE!</v>
      </c>
      <c r="Q72" s="18" t="e">
        <f>VLOOKUP(F72,F13数据库!C:AA,4,0)</f>
        <v>#VALUE!</v>
      </c>
      <c r="R72" s="18" t="e">
        <f>VLOOKUP(G72,F13数据库!AC:AD,2,0)</f>
        <v>#N/A</v>
      </c>
      <c r="S72" s="18"/>
      <c r="T72" s="18" t="e" cm="1">
        <f t="array" ref="T72">_xlfn.IFS(J72="A",VLOOKUP(F72,F13数据库!C:AA,7,0),J72="B",VLOOKUP(F72,F13数据库!C:AA,15,0),J72="C",VLOOKUP(F72,F13数据库!C:AA,21,0))</f>
        <v>#N/A</v>
      </c>
      <c r="U72" s="18" t="e" cm="1">
        <f t="array" ref="U72">_xlfn.IFS(J72="A",VLOOKUP(F72,F13数据库!C:AA,8,0),J72="B",VLOOKUP(F72,F13数据库!C:AA,16,0),J72="C",VLOOKUP(F72,F13数据库!C:AA,22,0))</f>
        <v>#N/A</v>
      </c>
      <c r="V72" s="19" t="e" cm="1">
        <f t="array" ref="V72">_xlfn.IFS(J72="A",VLOOKUP(F72,F13数据库!C:AA,11,0),J72="B",VLOOKUP(F72,F13数据库!C:AA,17,0),J72="C",VLOOKUP(F72,F13数据库!C:AA,23,0))*C72</f>
        <v>#N/A</v>
      </c>
      <c r="W72" s="18" t="e" cm="1">
        <f t="array" ref="W72">_xlfn.IFS(J72="A",VLOOKUP(F72,F13数据库!C:AA,12,0),J72="B",VLOOKUP(F72,F13数据库!C:AA,18,0),J72="C",VLOOKUP(F72,F13数据库!C:AA,24,0))</f>
        <v>#N/A</v>
      </c>
      <c r="X72" s="18" t="e" cm="1">
        <f t="array" ref="X72">_xlfn.IFS(J72="A",VLOOKUP(F72,F13数据库!C:AA,13,0),J72="B",VLOOKUP(F72,F13数据库!C:AA,19,0),J72="C",VLOOKUP(F72,F13数据库!C:AA,25,0))</f>
        <v>#N/A</v>
      </c>
      <c r="Y72" s="18"/>
    </row>
    <row r="73" spans="1:25" x14ac:dyDescent="0.25">
      <c r="A73" s="22"/>
      <c r="B73" s="3"/>
      <c r="C73" s="3"/>
      <c r="D73" s="3"/>
      <c r="E73" s="18" t="e">
        <f t="shared" si="6"/>
        <v>#VALUE!</v>
      </c>
      <c r="F73" s="18" t="e">
        <f t="shared" si="7"/>
        <v>#VALUE!</v>
      </c>
      <c r="G73" s="18" t="str">
        <f t="shared" si="8"/>
        <v/>
      </c>
      <c r="H73" s="18" t="e">
        <f t="shared" si="9"/>
        <v>#VALUE!</v>
      </c>
      <c r="I73" s="18" t="e">
        <f t="shared" si="16"/>
        <v>#VALUE!</v>
      </c>
      <c r="J73" s="18" t="str">
        <f t="shared" si="10"/>
        <v/>
      </c>
      <c r="K73" s="18" t="str">
        <f t="shared" si="11"/>
        <v/>
      </c>
      <c r="L73" s="18" t="str">
        <f t="shared" si="12"/>
        <v/>
      </c>
      <c r="M73" s="18" t="str">
        <f t="shared" si="13"/>
        <v/>
      </c>
      <c r="N73" s="18" t="e">
        <f>VLOOKUP(F73,F13数据库!C:AA,3,0)</f>
        <v>#VALUE!</v>
      </c>
      <c r="O73" s="18" t="e">
        <f t="shared" si="14"/>
        <v>#VALUE!</v>
      </c>
      <c r="P73" s="19" t="e">
        <f t="shared" si="15"/>
        <v>#VALUE!</v>
      </c>
      <c r="Q73" s="18" t="e">
        <f>VLOOKUP(F73,F13数据库!C:AA,4,0)</f>
        <v>#VALUE!</v>
      </c>
      <c r="R73" s="18" t="e">
        <f>VLOOKUP(G73,F13数据库!AC:AD,2,0)</f>
        <v>#N/A</v>
      </c>
      <c r="S73" s="18"/>
      <c r="T73" s="18" t="e" cm="1">
        <f t="array" ref="T73">_xlfn.IFS(J73="A",VLOOKUP(F73,F13数据库!C:AA,7,0),J73="B",VLOOKUP(F73,F13数据库!C:AA,15,0),J73="C",VLOOKUP(F73,F13数据库!C:AA,21,0))</f>
        <v>#N/A</v>
      </c>
      <c r="U73" s="18" t="e" cm="1">
        <f t="array" ref="U73">_xlfn.IFS(J73="A",VLOOKUP(F73,F13数据库!C:AA,8,0),J73="B",VLOOKUP(F73,F13数据库!C:AA,16,0),J73="C",VLOOKUP(F73,F13数据库!C:AA,22,0))</f>
        <v>#N/A</v>
      </c>
      <c r="V73" s="19" t="e" cm="1">
        <f t="array" ref="V73">_xlfn.IFS(J73="A",VLOOKUP(F73,F13数据库!C:AA,11,0),J73="B",VLOOKUP(F73,F13数据库!C:AA,17,0),J73="C",VLOOKUP(F73,F13数据库!C:AA,23,0))*C73</f>
        <v>#N/A</v>
      </c>
      <c r="W73" s="18" t="e" cm="1">
        <f t="array" ref="W73">_xlfn.IFS(J73="A",VLOOKUP(F73,F13数据库!C:AA,12,0),J73="B",VLOOKUP(F73,F13数据库!C:AA,18,0),J73="C",VLOOKUP(F73,F13数据库!C:AA,24,0))</f>
        <v>#N/A</v>
      </c>
      <c r="X73" s="18" t="e" cm="1">
        <f t="array" ref="X73">_xlfn.IFS(J73="A",VLOOKUP(F73,F13数据库!C:AA,13,0),J73="B",VLOOKUP(F73,F13数据库!C:AA,19,0),J73="C",VLOOKUP(F73,F13数据库!C:AA,25,0))</f>
        <v>#N/A</v>
      </c>
      <c r="Y73" s="18"/>
    </row>
    <row r="74" spans="1:25" x14ac:dyDescent="0.25">
      <c r="A74" s="22"/>
      <c r="B74" s="3"/>
      <c r="C74" s="3"/>
      <c r="D74" s="3"/>
      <c r="E74" s="18" t="e">
        <f t="shared" si="6"/>
        <v>#VALUE!</v>
      </c>
      <c r="F74" s="18" t="e">
        <f t="shared" si="7"/>
        <v>#VALUE!</v>
      </c>
      <c r="G74" s="18" t="str">
        <f t="shared" si="8"/>
        <v/>
      </c>
      <c r="H74" s="18" t="e">
        <f t="shared" si="9"/>
        <v>#VALUE!</v>
      </c>
      <c r="I74" s="18" t="e">
        <f t="shared" si="16"/>
        <v>#VALUE!</v>
      </c>
      <c r="J74" s="18" t="str">
        <f t="shared" si="10"/>
        <v/>
      </c>
      <c r="K74" s="18" t="str">
        <f t="shared" si="11"/>
        <v/>
      </c>
      <c r="L74" s="18" t="str">
        <f t="shared" si="12"/>
        <v/>
      </c>
      <c r="M74" s="18" t="str">
        <f t="shared" si="13"/>
        <v/>
      </c>
      <c r="N74" s="18" t="e">
        <f>VLOOKUP(F74,F13数据库!C:AA,3,0)</f>
        <v>#VALUE!</v>
      </c>
      <c r="O74" s="18" t="e">
        <f t="shared" si="14"/>
        <v>#VALUE!</v>
      </c>
      <c r="P74" s="19" t="e">
        <f t="shared" si="15"/>
        <v>#VALUE!</v>
      </c>
      <c r="Q74" s="18" t="e">
        <f>VLOOKUP(F74,F13数据库!C:AA,4,0)</f>
        <v>#VALUE!</v>
      </c>
      <c r="R74" s="18" t="e">
        <f>VLOOKUP(G74,F13数据库!AC:AD,2,0)</f>
        <v>#N/A</v>
      </c>
      <c r="S74" s="18"/>
      <c r="T74" s="18" t="e" cm="1">
        <f t="array" ref="T74">_xlfn.IFS(J74="A",VLOOKUP(F74,F13数据库!C:AA,7,0),J74="B",VLOOKUP(F74,F13数据库!C:AA,15,0),J74="C",VLOOKUP(F74,F13数据库!C:AA,21,0))</f>
        <v>#N/A</v>
      </c>
      <c r="U74" s="18" t="e" cm="1">
        <f t="array" ref="U74">_xlfn.IFS(J74="A",VLOOKUP(F74,F13数据库!C:AA,8,0),J74="B",VLOOKUP(F74,F13数据库!C:AA,16,0),J74="C",VLOOKUP(F74,F13数据库!C:AA,22,0))</f>
        <v>#N/A</v>
      </c>
      <c r="V74" s="19" t="e" cm="1">
        <f t="array" ref="V74">_xlfn.IFS(J74="A",VLOOKUP(F74,F13数据库!C:AA,11,0),J74="B",VLOOKUP(F74,F13数据库!C:AA,17,0),J74="C",VLOOKUP(F74,F13数据库!C:AA,23,0))*C74</f>
        <v>#N/A</v>
      </c>
      <c r="W74" s="18" t="e" cm="1">
        <f t="array" ref="W74">_xlfn.IFS(J74="A",VLOOKUP(F74,F13数据库!C:AA,12,0),J74="B",VLOOKUP(F74,F13数据库!C:AA,18,0),J74="C",VLOOKUP(F74,F13数据库!C:AA,24,0))</f>
        <v>#N/A</v>
      </c>
      <c r="X74" s="18" t="e" cm="1">
        <f t="array" ref="X74">_xlfn.IFS(J74="A",VLOOKUP(F74,F13数据库!C:AA,13,0),J74="B",VLOOKUP(F74,F13数据库!C:AA,19,0),J74="C",VLOOKUP(F74,F13数据库!C:AA,25,0))</f>
        <v>#N/A</v>
      </c>
      <c r="Y74" s="18"/>
    </row>
    <row r="75" spans="1:25" x14ac:dyDescent="0.25">
      <c r="A75" s="22"/>
      <c r="B75" s="3"/>
      <c r="C75" s="3"/>
      <c r="D75" s="3"/>
      <c r="E75" s="18" t="e">
        <f t="shared" si="6"/>
        <v>#VALUE!</v>
      </c>
      <c r="F75" s="18" t="e">
        <f t="shared" si="7"/>
        <v>#VALUE!</v>
      </c>
      <c r="G75" s="18" t="str">
        <f t="shared" si="8"/>
        <v/>
      </c>
      <c r="H75" s="18" t="e">
        <f t="shared" si="9"/>
        <v>#VALUE!</v>
      </c>
      <c r="I75" s="18" t="e">
        <f t="shared" si="16"/>
        <v>#VALUE!</v>
      </c>
      <c r="J75" s="18" t="str">
        <f t="shared" si="10"/>
        <v/>
      </c>
      <c r="K75" s="18" t="str">
        <f t="shared" si="11"/>
        <v/>
      </c>
      <c r="L75" s="18" t="str">
        <f t="shared" si="12"/>
        <v/>
      </c>
      <c r="M75" s="18" t="str">
        <f t="shared" si="13"/>
        <v/>
      </c>
      <c r="N75" s="18" t="e">
        <f>VLOOKUP(F75,F13数据库!C:AA,3,0)</f>
        <v>#VALUE!</v>
      </c>
      <c r="O75" s="18" t="e">
        <f t="shared" si="14"/>
        <v>#VALUE!</v>
      </c>
      <c r="P75" s="19" t="e">
        <f t="shared" si="15"/>
        <v>#VALUE!</v>
      </c>
      <c r="Q75" s="18" t="e">
        <f>VLOOKUP(F75,F13数据库!C:AA,4,0)</f>
        <v>#VALUE!</v>
      </c>
      <c r="R75" s="18" t="e">
        <f>VLOOKUP(G75,F13数据库!AC:AD,2,0)</f>
        <v>#N/A</v>
      </c>
      <c r="S75" s="18"/>
      <c r="T75" s="18" t="e" cm="1">
        <f t="array" ref="T75">_xlfn.IFS(J75="A",VLOOKUP(F75,F13数据库!C:AA,7,0),J75="B",VLOOKUP(F75,F13数据库!C:AA,15,0),J75="C",VLOOKUP(F75,F13数据库!C:AA,21,0))</f>
        <v>#N/A</v>
      </c>
      <c r="U75" s="18" t="e" cm="1">
        <f t="array" ref="U75">_xlfn.IFS(J75="A",VLOOKUP(F75,F13数据库!C:AA,8,0),J75="B",VLOOKUP(F75,F13数据库!C:AA,16,0),J75="C",VLOOKUP(F75,F13数据库!C:AA,22,0))</f>
        <v>#N/A</v>
      </c>
      <c r="V75" s="19" t="e" cm="1">
        <f t="array" ref="V75">_xlfn.IFS(J75="A",VLOOKUP(F75,F13数据库!C:AA,11,0),J75="B",VLOOKUP(F75,F13数据库!C:AA,17,0),J75="C",VLOOKUP(F75,F13数据库!C:AA,23,0))*C75</f>
        <v>#N/A</v>
      </c>
      <c r="W75" s="18" t="e" cm="1">
        <f t="array" ref="W75">_xlfn.IFS(J75="A",VLOOKUP(F75,F13数据库!C:AA,12,0),J75="B",VLOOKUP(F75,F13数据库!C:AA,18,0),J75="C",VLOOKUP(F75,F13数据库!C:AA,24,0))</f>
        <v>#N/A</v>
      </c>
      <c r="X75" s="18" t="e" cm="1">
        <f t="array" ref="X75">_xlfn.IFS(J75="A",VLOOKUP(F75,F13数据库!C:AA,13,0),J75="B",VLOOKUP(F75,F13数据库!C:AA,19,0),J75="C",VLOOKUP(F75,F13数据库!C:AA,25,0))</f>
        <v>#N/A</v>
      </c>
      <c r="Y75" s="18"/>
    </row>
    <row r="76" spans="1:25" x14ac:dyDescent="0.25">
      <c r="A76" s="22"/>
      <c r="B76" s="3"/>
      <c r="C76" s="3"/>
      <c r="D76" s="3"/>
      <c r="E76" s="18" t="e">
        <f t="shared" ref="E76:E100" si="17">VALUE(TRIM(MID(SUBSTITUTE($B76,"-",REPT(" ",99)),COLUMN(B76)*99-98,99)))</f>
        <v>#VALUE!</v>
      </c>
      <c r="F76" s="18" t="e">
        <f t="shared" ref="F76:F100" si="18">VALUE(TRIM(MID(SUBSTITUTE($B76,"-",REPT(" ",99)),COLUMN(C76)*99-98,99)))</f>
        <v>#VALUE!</v>
      </c>
      <c r="G76" s="18" t="str">
        <f t="shared" ref="G76:G100" si="19">TRIM(MID(SUBSTITUTE($B76,"-",REPT(" ",99)),COLUMN(D76)*99-98,99))</f>
        <v/>
      </c>
      <c r="H76" s="18" t="e">
        <f t="shared" ref="H76:H100" si="20">VALUE(TRIM(MID(SUBSTITUTE($B76,"-",REPT(" ",99)),COLUMN(E76)*99-98,99)))</f>
        <v>#VALUE!</v>
      </c>
      <c r="I76" s="18" t="e">
        <f t="shared" si="16"/>
        <v>#VALUE!</v>
      </c>
      <c r="J76" s="18" t="str">
        <f t="shared" ref="J76:J100" si="21">(TRIM(MID(SUBSTITUTE($B76,"-",REPT(" ",99)),COLUMN(G76)*99-98,99)))</f>
        <v/>
      </c>
      <c r="K76" s="18" t="str">
        <f t="shared" ref="K76:K100" si="22">(TRIM(MID(SUBSTITUTE($B76,"-",REPT(" ",99)),COLUMN(H76)*99-98,99)))</f>
        <v/>
      </c>
      <c r="L76" s="18" t="str">
        <f t="shared" ref="L76:L100" si="23">(TRIM(MID(SUBSTITUTE($B76,"-",REPT(" ",99)),COLUMN(I76)*99-98,99)))</f>
        <v/>
      </c>
      <c r="M76" s="18" t="str">
        <f t="shared" ref="M76:M100" si="24">(TRIM(MID(SUBSTITUTE($B76,"-",REPT(" ",99)),COLUMN(J76)*99-98,99)))</f>
        <v/>
      </c>
      <c r="N76" s="18" t="e">
        <f>VLOOKUP(F76,F13数据库!C:AA,3,0)</f>
        <v>#VALUE!</v>
      </c>
      <c r="O76" s="18" t="e">
        <f t="shared" ref="O76:O100" si="25">"DN"&amp;F76</f>
        <v>#VALUE!</v>
      </c>
      <c r="P76" s="19" t="e">
        <f t="shared" ref="P76:P100" si="26">(H76/1000)*C76</f>
        <v>#VALUE!</v>
      </c>
      <c r="Q76" s="18" t="e">
        <f>VLOOKUP(F76,F13数据库!C:AA,4,0)</f>
        <v>#VALUE!</v>
      </c>
      <c r="R76" s="18" t="e">
        <f>VLOOKUP(G76,F13数据库!AC:AD,2,0)</f>
        <v>#N/A</v>
      </c>
      <c r="S76" s="18"/>
      <c r="T76" s="18" t="e" cm="1">
        <f t="array" ref="T76">_xlfn.IFS(J76="A",VLOOKUP(F76,F13数据库!C:AA,7,0),J76="B",VLOOKUP(F76,F13数据库!C:AA,15,0),J76="C",VLOOKUP(F76,F13数据库!C:AA,21,0))</f>
        <v>#N/A</v>
      </c>
      <c r="U76" s="18" t="e" cm="1">
        <f t="array" ref="U76">_xlfn.IFS(J76="A",VLOOKUP(F76,F13数据库!C:AA,8,0),J76="B",VLOOKUP(F76,F13数据库!C:AA,16,0),J76="C",VLOOKUP(F76,F13数据库!C:AA,22,0))</f>
        <v>#N/A</v>
      </c>
      <c r="V76" s="19" t="e" cm="1">
        <f t="array" ref="V76">_xlfn.IFS(J76="A",VLOOKUP(F76,F13数据库!C:AA,11,0),J76="B",VLOOKUP(F76,F13数据库!C:AA,17,0),J76="C",VLOOKUP(F76,F13数据库!C:AA,23,0))*C76</f>
        <v>#N/A</v>
      </c>
      <c r="W76" s="18" t="e" cm="1">
        <f t="array" ref="W76">_xlfn.IFS(J76="A",VLOOKUP(F76,F13数据库!C:AA,12,0),J76="B",VLOOKUP(F76,F13数据库!C:AA,18,0),J76="C",VLOOKUP(F76,F13数据库!C:AA,24,0))</f>
        <v>#N/A</v>
      </c>
      <c r="X76" s="18" t="e" cm="1">
        <f t="array" ref="X76">_xlfn.IFS(J76="A",VLOOKUP(F76,F13数据库!C:AA,13,0),J76="B",VLOOKUP(F76,F13数据库!C:AA,19,0),J76="C",VLOOKUP(F76,F13数据库!C:AA,25,0))</f>
        <v>#N/A</v>
      </c>
      <c r="Y76" s="18"/>
    </row>
    <row r="77" spans="1:25" x14ac:dyDescent="0.25">
      <c r="A77" s="22"/>
      <c r="B77" s="3"/>
      <c r="C77" s="3"/>
      <c r="D77" s="3"/>
      <c r="E77" s="18" t="e">
        <f t="shared" si="17"/>
        <v>#VALUE!</v>
      </c>
      <c r="F77" s="18" t="e">
        <f t="shared" si="18"/>
        <v>#VALUE!</v>
      </c>
      <c r="G77" s="18" t="str">
        <f t="shared" si="19"/>
        <v/>
      </c>
      <c r="H77" s="18" t="e">
        <f t="shared" si="20"/>
        <v>#VALUE!</v>
      </c>
      <c r="I77" s="18" t="e">
        <f t="shared" si="16"/>
        <v>#VALUE!</v>
      </c>
      <c r="J77" s="18" t="str">
        <f t="shared" si="21"/>
        <v/>
      </c>
      <c r="K77" s="18" t="str">
        <f t="shared" si="22"/>
        <v/>
      </c>
      <c r="L77" s="18" t="str">
        <f t="shared" si="23"/>
        <v/>
      </c>
      <c r="M77" s="18" t="str">
        <f t="shared" si="24"/>
        <v/>
      </c>
      <c r="N77" s="18" t="e">
        <f>VLOOKUP(F77,F13数据库!C:AA,3,0)</f>
        <v>#VALUE!</v>
      </c>
      <c r="O77" s="18" t="e">
        <f t="shared" si="25"/>
        <v>#VALUE!</v>
      </c>
      <c r="P77" s="19" t="e">
        <f t="shared" si="26"/>
        <v>#VALUE!</v>
      </c>
      <c r="Q77" s="18" t="e">
        <f>VLOOKUP(F77,F13数据库!C:AA,4,0)</f>
        <v>#VALUE!</v>
      </c>
      <c r="R77" s="18" t="e">
        <f>VLOOKUP(G77,F13数据库!AC:AD,2,0)</f>
        <v>#N/A</v>
      </c>
      <c r="S77" s="18"/>
      <c r="T77" s="18" t="e" cm="1">
        <f t="array" ref="T77">_xlfn.IFS(J77="A",VLOOKUP(F77,F13数据库!C:AA,7,0),J77="B",VLOOKUP(F77,F13数据库!C:AA,15,0),J77="C",VLOOKUP(F77,F13数据库!C:AA,21,0))</f>
        <v>#N/A</v>
      </c>
      <c r="U77" s="18" t="e" cm="1">
        <f t="array" ref="U77">_xlfn.IFS(J77="A",VLOOKUP(F77,F13数据库!C:AA,8,0),J77="B",VLOOKUP(F77,F13数据库!C:AA,16,0),J77="C",VLOOKUP(F77,F13数据库!C:AA,22,0))</f>
        <v>#N/A</v>
      </c>
      <c r="V77" s="19" t="e" cm="1">
        <f t="array" ref="V77">_xlfn.IFS(J77="A",VLOOKUP(F77,F13数据库!C:AA,11,0),J77="B",VLOOKUP(F77,F13数据库!C:AA,17,0),J77="C",VLOOKUP(F77,F13数据库!C:AA,23,0))*C77</f>
        <v>#N/A</v>
      </c>
      <c r="W77" s="18" t="e" cm="1">
        <f t="array" ref="W77">_xlfn.IFS(J77="A",VLOOKUP(F77,F13数据库!C:AA,12,0),J77="B",VLOOKUP(F77,F13数据库!C:AA,18,0),J77="C",VLOOKUP(F77,F13数据库!C:AA,24,0))</f>
        <v>#N/A</v>
      </c>
      <c r="X77" s="18" t="e" cm="1">
        <f t="array" ref="X77">_xlfn.IFS(J77="A",VLOOKUP(F77,F13数据库!C:AA,13,0),J77="B",VLOOKUP(F77,F13数据库!C:AA,19,0),J77="C",VLOOKUP(F77,F13数据库!C:AA,25,0))</f>
        <v>#N/A</v>
      </c>
      <c r="Y77" s="18"/>
    </row>
    <row r="78" spans="1:25" x14ac:dyDescent="0.25">
      <c r="A78" s="22"/>
      <c r="B78" s="3"/>
      <c r="C78" s="3"/>
      <c r="D78" s="3"/>
      <c r="E78" s="18" t="e">
        <f t="shared" si="17"/>
        <v>#VALUE!</v>
      </c>
      <c r="F78" s="18" t="e">
        <f t="shared" si="18"/>
        <v>#VALUE!</v>
      </c>
      <c r="G78" s="18" t="str">
        <f t="shared" si="19"/>
        <v/>
      </c>
      <c r="H78" s="18" t="e">
        <f t="shared" si="20"/>
        <v>#VALUE!</v>
      </c>
      <c r="I78" s="18" t="e">
        <f t="shared" si="16"/>
        <v>#VALUE!</v>
      </c>
      <c r="J78" s="18" t="str">
        <f t="shared" si="21"/>
        <v/>
      </c>
      <c r="K78" s="18" t="str">
        <f t="shared" si="22"/>
        <v/>
      </c>
      <c r="L78" s="18" t="str">
        <f t="shared" si="23"/>
        <v/>
      </c>
      <c r="M78" s="18" t="str">
        <f t="shared" si="24"/>
        <v/>
      </c>
      <c r="N78" s="18" t="e">
        <f>VLOOKUP(F78,F13数据库!C:AA,3,0)</f>
        <v>#VALUE!</v>
      </c>
      <c r="O78" s="18" t="e">
        <f t="shared" si="25"/>
        <v>#VALUE!</v>
      </c>
      <c r="P78" s="19" t="e">
        <f t="shared" si="26"/>
        <v>#VALUE!</v>
      </c>
      <c r="Q78" s="18" t="e">
        <f>VLOOKUP(F78,F13数据库!C:AA,4,0)</f>
        <v>#VALUE!</v>
      </c>
      <c r="R78" s="18" t="e">
        <f>VLOOKUP(G78,F13数据库!AC:AD,2,0)</f>
        <v>#N/A</v>
      </c>
      <c r="S78" s="18"/>
      <c r="T78" s="18" t="e" cm="1">
        <f t="array" ref="T78">_xlfn.IFS(J78="A",VLOOKUP(F78,F13数据库!C:AA,7,0),J78="B",VLOOKUP(F78,F13数据库!C:AA,15,0),J78="C",VLOOKUP(F78,F13数据库!C:AA,21,0))</f>
        <v>#N/A</v>
      </c>
      <c r="U78" s="18" t="e" cm="1">
        <f t="array" ref="U78">_xlfn.IFS(J78="A",VLOOKUP(F78,F13数据库!C:AA,8,0),J78="B",VLOOKUP(F78,F13数据库!C:AA,16,0),J78="C",VLOOKUP(F78,F13数据库!C:AA,22,0))</f>
        <v>#N/A</v>
      </c>
      <c r="V78" s="19" t="e" cm="1">
        <f t="array" ref="V78">_xlfn.IFS(J78="A",VLOOKUP(F78,F13数据库!C:AA,11,0),J78="B",VLOOKUP(F78,F13数据库!C:AA,17,0),J78="C",VLOOKUP(F78,F13数据库!C:AA,23,0))*C78</f>
        <v>#N/A</v>
      </c>
      <c r="W78" s="18" t="e" cm="1">
        <f t="array" ref="W78">_xlfn.IFS(J78="A",VLOOKUP(F78,F13数据库!C:AA,12,0),J78="B",VLOOKUP(F78,F13数据库!C:AA,18,0),J78="C",VLOOKUP(F78,F13数据库!C:AA,24,0))</f>
        <v>#N/A</v>
      </c>
      <c r="X78" s="18" t="e" cm="1">
        <f t="array" ref="X78">_xlfn.IFS(J78="A",VLOOKUP(F78,F13数据库!C:AA,13,0),J78="B",VLOOKUP(F78,F13数据库!C:AA,19,0),J78="C",VLOOKUP(F78,F13数据库!C:AA,25,0))</f>
        <v>#N/A</v>
      </c>
      <c r="Y78" s="18"/>
    </row>
    <row r="79" spans="1:25" x14ac:dyDescent="0.25">
      <c r="A79" s="22"/>
      <c r="B79" s="3"/>
      <c r="C79" s="3"/>
      <c r="D79" s="3"/>
      <c r="E79" s="18" t="e">
        <f t="shared" si="17"/>
        <v>#VALUE!</v>
      </c>
      <c r="F79" s="18" t="e">
        <f t="shared" si="18"/>
        <v>#VALUE!</v>
      </c>
      <c r="G79" s="18" t="str">
        <f t="shared" si="19"/>
        <v/>
      </c>
      <c r="H79" s="18" t="e">
        <f t="shared" si="20"/>
        <v>#VALUE!</v>
      </c>
      <c r="I79" s="18" t="e">
        <f t="shared" si="16"/>
        <v>#VALUE!</v>
      </c>
      <c r="J79" s="18" t="str">
        <f t="shared" si="21"/>
        <v/>
      </c>
      <c r="K79" s="18" t="str">
        <f t="shared" si="22"/>
        <v/>
      </c>
      <c r="L79" s="18" t="str">
        <f t="shared" si="23"/>
        <v/>
      </c>
      <c r="M79" s="18" t="str">
        <f t="shared" si="24"/>
        <v/>
      </c>
      <c r="N79" s="18" t="e">
        <f>VLOOKUP(F79,F13数据库!C:AA,3,0)</f>
        <v>#VALUE!</v>
      </c>
      <c r="O79" s="18" t="e">
        <f t="shared" si="25"/>
        <v>#VALUE!</v>
      </c>
      <c r="P79" s="19" t="e">
        <f t="shared" si="26"/>
        <v>#VALUE!</v>
      </c>
      <c r="Q79" s="18" t="e">
        <f>VLOOKUP(F79,F13数据库!C:AA,4,0)</f>
        <v>#VALUE!</v>
      </c>
      <c r="R79" s="18" t="e">
        <f>VLOOKUP(G79,F13数据库!AC:AD,2,0)</f>
        <v>#N/A</v>
      </c>
      <c r="S79" s="18"/>
      <c r="T79" s="18" t="e" cm="1">
        <f t="array" ref="T79">_xlfn.IFS(J79="A",VLOOKUP(F79,F13数据库!C:AA,7,0),J79="B",VLOOKUP(F79,F13数据库!C:AA,15,0),J79="C",VLOOKUP(F79,F13数据库!C:AA,21,0))</f>
        <v>#N/A</v>
      </c>
      <c r="U79" s="18" t="e" cm="1">
        <f t="array" ref="U79">_xlfn.IFS(J79="A",VLOOKUP(F79,F13数据库!C:AA,8,0),J79="B",VLOOKUP(F79,F13数据库!C:AA,16,0),J79="C",VLOOKUP(F79,F13数据库!C:AA,22,0))</f>
        <v>#N/A</v>
      </c>
      <c r="V79" s="19" t="e" cm="1">
        <f t="array" ref="V79">_xlfn.IFS(J79="A",VLOOKUP(F79,F13数据库!C:AA,11,0),J79="B",VLOOKUP(F79,F13数据库!C:AA,17,0),J79="C",VLOOKUP(F79,F13数据库!C:AA,23,0))*C79</f>
        <v>#N/A</v>
      </c>
      <c r="W79" s="18" t="e" cm="1">
        <f t="array" ref="W79">_xlfn.IFS(J79="A",VLOOKUP(F79,F13数据库!C:AA,12,0),J79="B",VLOOKUP(F79,F13数据库!C:AA,18,0),J79="C",VLOOKUP(F79,F13数据库!C:AA,24,0))</f>
        <v>#N/A</v>
      </c>
      <c r="X79" s="18" t="e" cm="1">
        <f t="array" ref="X79">_xlfn.IFS(J79="A",VLOOKUP(F79,F13数据库!C:AA,13,0),J79="B",VLOOKUP(F79,F13数据库!C:AA,19,0),J79="C",VLOOKUP(F79,F13数据库!C:AA,25,0))</f>
        <v>#N/A</v>
      </c>
      <c r="Y79" s="18"/>
    </row>
    <row r="80" spans="1:25" x14ac:dyDescent="0.25">
      <c r="A80" s="22"/>
      <c r="B80" s="3"/>
      <c r="C80" s="3"/>
      <c r="D80" s="3"/>
      <c r="E80" s="18" t="e">
        <f t="shared" si="17"/>
        <v>#VALUE!</v>
      </c>
      <c r="F80" s="18" t="e">
        <f t="shared" si="18"/>
        <v>#VALUE!</v>
      </c>
      <c r="G80" s="18" t="str">
        <f t="shared" si="19"/>
        <v/>
      </c>
      <c r="H80" s="18" t="e">
        <f t="shared" si="20"/>
        <v>#VALUE!</v>
      </c>
      <c r="I80" s="18" t="e">
        <f t="shared" si="16"/>
        <v>#VALUE!</v>
      </c>
      <c r="J80" s="18" t="str">
        <f t="shared" si="21"/>
        <v/>
      </c>
      <c r="K80" s="18" t="str">
        <f t="shared" si="22"/>
        <v/>
      </c>
      <c r="L80" s="18" t="str">
        <f t="shared" si="23"/>
        <v/>
      </c>
      <c r="M80" s="18" t="str">
        <f t="shared" si="24"/>
        <v/>
      </c>
      <c r="N80" s="18" t="e">
        <f>VLOOKUP(F80,F13数据库!C:AA,3,0)</f>
        <v>#VALUE!</v>
      </c>
      <c r="O80" s="18" t="e">
        <f t="shared" si="25"/>
        <v>#VALUE!</v>
      </c>
      <c r="P80" s="19" t="e">
        <f t="shared" si="26"/>
        <v>#VALUE!</v>
      </c>
      <c r="Q80" s="18" t="e">
        <f>VLOOKUP(F80,F13数据库!C:AA,4,0)</f>
        <v>#VALUE!</v>
      </c>
      <c r="R80" s="18" t="e">
        <f>VLOOKUP(G80,F13数据库!AC:AD,2,0)</f>
        <v>#N/A</v>
      </c>
      <c r="S80" s="18"/>
      <c r="T80" s="18" t="e" cm="1">
        <f t="array" ref="T80">_xlfn.IFS(J80="A",VLOOKUP(F80,F13数据库!C:AA,7,0),J80="B",VLOOKUP(F80,F13数据库!C:AA,15,0),J80="C",VLOOKUP(F80,F13数据库!C:AA,21,0))</f>
        <v>#N/A</v>
      </c>
      <c r="U80" s="18" t="e" cm="1">
        <f t="array" ref="U80">_xlfn.IFS(J80="A",VLOOKUP(F80,F13数据库!C:AA,8,0),J80="B",VLOOKUP(F80,F13数据库!C:AA,16,0),J80="C",VLOOKUP(F80,F13数据库!C:AA,22,0))</f>
        <v>#N/A</v>
      </c>
      <c r="V80" s="19" t="e" cm="1">
        <f t="array" ref="V80">_xlfn.IFS(J80="A",VLOOKUP(F80,F13数据库!C:AA,11,0),J80="B",VLOOKUP(F80,F13数据库!C:AA,17,0),J80="C",VLOOKUP(F80,F13数据库!C:AA,23,0))*C80</f>
        <v>#N/A</v>
      </c>
      <c r="W80" s="18" t="e" cm="1">
        <f t="array" ref="W80">_xlfn.IFS(J80="A",VLOOKUP(F80,F13数据库!C:AA,12,0),J80="B",VLOOKUP(F80,F13数据库!C:AA,18,0),J80="C",VLOOKUP(F80,F13数据库!C:AA,24,0))</f>
        <v>#N/A</v>
      </c>
      <c r="X80" s="18" t="e" cm="1">
        <f t="array" ref="X80">_xlfn.IFS(J80="A",VLOOKUP(F80,F13数据库!C:AA,13,0),J80="B",VLOOKUP(F80,F13数据库!C:AA,19,0),J80="C",VLOOKUP(F80,F13数据库!C:AA,25,0))</f>
        <v>#N/A</v>
      </c>
      <c r="Y80" s="18"/>
    </row>
    <row r="81" spans="1:25" x14ac:dyDescent="0.25">
      <c r="A81" s="22"/>
      <c r="B81" s="3"/>
      <c r="C81" s="3"/>
      <c r="D81" s="3"/>
      <c r="E81" s="18" t="e">
        <f t="shared" si="17"/>
        <v>#VALUE!</v>
      </c>
      <c r="F81" s="18" t="e">
        <f t="shared" si="18"/>
        <v>#VALUE!</v>
      </c>
      <c r="G81" s="18" t="str">
        <f t="shared" si="19"/>
        <v/>
      </c>
      <c r="H81" s="18" t="e">
        <f t="shared" si="20"/>
        <v>#VALUE!</v>
      </c>
      <c r="I81" s="18" t="e">
        <f t="shared" si="16"/>
        <v>#VALUE!</v>
      </c>
      <c r="J81" s="18" t="str">
        <f t="shared" si="21"/>
        <v/>
      </c>
      <c r="K81" s="18" t="str">
        <f t="shared" si="22"/>
        <v/>
      </c>
      <c r="L81" s="18" t="str">
        <f t="shared" si="23"/>
        <v/>
      </c>
      <c r="M81" s="18" t="str">
        <f t="shared" si="24"/>
        <v/>
      </c>
      <c r="N81" s="18" t="e">
        <f>VLOOKUP(F81,F13数据库!C:AA,3,0)</f>
        <v>#VALUE!</v>
      </c>
      <c r="O81" s="18" t="e">
        <f t="shared" si="25"/>
        <v>#VALUE!</v>
      </c>
      <c r="P81" s="19" t="e">
        <f t="shared" si="26"/>
        <v>#VALUE!</v>
      </c>
      <c r="Q81" s="18" t="e">
        <f>VLOOKUP(F81,F13数据库!C:AA,4,0)</f>
        <v>#VALUE!</v>
      </c>
      <c r="R81" s="18" t="e">
        <f>VLOOKUP(G81,F13数据库!AC:AD,2,0)</f>
        <v>#N/A</v>
      </c>
      <c r="S81" s="18"/>
      <c r="T81" s="18" t="e" cm="1">
        <f t="array" ref="T81">_xlfn.IFS(J81="A",VLOOKUP(F81,F13数据库!C:AA,7,0),J81="B",VLOOKUP(F81,F13数据库!C:AA,15,0),J81="C",VLOOKUP(F81,F13数据库!C:AA,21,0))</f>
        <v>#N/A</v>
      </c>
      <c r="U81" s="18" t="e" cm="1">
        <f t="array" ref="U81">_xlfn.IFS(J81="A",VLOOKUP(F81,F13数据库!C:AA,8,0),J81="B",VLOOKUP(F81,F13数据库!C:AA,16,0),J81="C",VLOOKUP(F81,F13数据库!C:AA,22,0))</f>
        <v>#N/A</v>
      </c>
      <c r="V81" s="19" t="e" cm="1">
        <f t="array" ref="V81">_xlfn.IFS(J81="A",VLOOKUP(F81,F13数据库!C:AA,11,0),J81="B",VLOOKUP(F81,F13数据库!C:AA,17,0),J81="C",VLOOKUP(F81,F13数据库!C:AA,23,0))*C81</f>
        <v>#N/A</v>
      </c>
      <c r="W81" s="18" t="e" cm="1">
        <f t="array" ref="W81">_xlfn.IFS(J81="A",VLOOKUP(F81,F13数据库!C:AA,12,0),J81="B",VLOOKUP(F81,F13数据库!C:AA,18,0),J81="C",VLOOKUP(F81,F13数据库!C:AA,24,0))</f>
        <v>#N/A</v>
      </c>
      <c r="X81" s="18" t="e" cm="1">
        <f t="array" ref="X81">_xlfn.IFS(J81="A",VLOOKUP(F81,F13数据库!C:AA,13,0),J81="B",VLOOKUP(F81,F13数据库!C:AA,19,0),J81="C",VLOOKUP(F81,F13数据库!C:AA,25,0))</f>
        <v>#N/A</v>
      </c>
      <c r="Y81" s="18"/>
    </row>
    <row r="82" spans="1:25" x14ac:dyDescent="0.25">
      <c r="A82" s="22"/>
      <c r="B82" s="3"/>
      <c r="C82" s="3"/>
      <c r="D82" s="3"/>
      <c r="E82" s="18" t="e">
        <f t="shared" si="17"/>
        <v>#VALUE!</v>
      </c>
      <c r="F82" s="18" t="e">
        <f t="shared" si="18"/>
        <v>#VALUE!</v>
      </c>
      <c r="G82" s="18" t="str">
        <f t="shared" si="19"/>
        <v/>
      </c>
      <c r="H82" s="18" t="e">
        <f t="shared" si="20"/>
        <v>#VALUE!</v>
      </c>
      <c r="I82" s="18" t="e">
        <f t="shared" si="16"/>
        <v>#VALUE!</v>
      </c>
      <c r="J82" s="18" t="str">
        <f t="shared" si="21"/>
        <v/>
      </c>
      <c r="K82" s="18" t="str">
        <f t="shared" si="22"/>
        <v/>
      </c>
      <c r="L82" s="18" t="str">
        <f t="shared" si="23"/>
        <v/>
      </c>
      <c r="M82" s="18" t="str">
        <f t="shared" si="24"/>
        <v/>
      </c>
      <c r="N82" s="18" t="e">
        <f>VLOOKUP(F82,F13数据库!C:AA,3,0)</f>
        <v>#VALUE!</v>
      </c>
      <c r="O82" s="18" t="e">
        <f t="shared" si="25"/>
        <v>#VALUE!</v>
      </c>
      <c r="P82" s="19" t="e">
        <f t="shared" si="26"/>
        <v>#VALUE!</v>
      </c>
      <c r="Q82" s="18" t="e">
        <f>VLOOKUP(F82,F13数据库!C:AA,4,0)</f>
        <v>#VALUE!</v>
      </c>
      <c r="R82" s="18" t="e">
        <f>VLOOKUP(G82,F13数据库!AC:AD,2,0)</f>
        <v>#N/A</v>
      </c>
      <c r="S82" s="18"/>
      <c r="T82" s="18" t="e" cm="1">
        <f t="array" ref="T82">_xlfn.IFS(J82="A",VLOOKUP(F82,F13数据库!C:AA,7,0),J82="B",VLOOKUP(F82,F13数据库!C:AA,15,0),J82="C",VLOOKUP(F82,F13数据库!C:AA,21,0))</f>
        <v>#N/A</v>
      </c>
      <c r="U82" s="18" t="e" cm="1">
        <f t="array" ref="U82">_xlfn.IFS(J82="A",VLOOKUP(F82,F13数据库!C:AA,8,0),J82="B",VLOOKUP(F82,F13数据库!C:AA,16,0),J82="C",VLOOKUP(F82,F13数据库!C:AA,22,0))</f>
        <v>#N/A</v>
      </c>
      <c r="V82" s="19" t="e" cm="1">
        <f t="array" ref="V82">_xlfn.IFS(J82="A",VLOOKUP(F82,F13数据库!C:AA,11,0),J82="B",VLOOKUP(F82,F13数据库!C:AA,17,0),J82="C",VLOOKUP(F82,F13数据库!C:AA,23,0))*C82</f>
        <v>#N/A</v>
      </c>
      <c r="W82" s="18" t="e" cm="1">
        <f t="array" ref="W82">_xlfn.IFS(J82="A",VLOOKUP(F82,F13数据库!C:AA,12,0),J82="B",VLOOKUP(F82,F13数据库!C:AA,18,0),J82="C",VLOOKUP(F82,F13数据库!C:AA,24,0))</f>
        <v>#N/A</v>
      </c>
      <c r="X82" s="18" t="e" cm="1">
        <f t="array" ref="X82">_xlfn.IFS(J82="A",VLOOKUP(F82,F13数据库!C:AA,13,0),J82="B",VLOOKUP(F82,F13数据库!C:AA,19,0),J82="C",VLOOKUP(F82,F13数据库!C:AA,25,0))</f>
        <v>#N/A</v>
      </c>
      <c r="Y82" s="18"/>
    </row>
    <row r="83" spans="1:25" x14ac:dyDescent="0.25">
      <c r="A83" s="22"/>
      <c r="B83" s="3"/>
      <c r="C83" s="3"/>
      <c r="D83" s="3"/>
      <c r="E83" s="18" t="e">
        <f t="shared" si="17"/>
        <v>#VALUE!</v>
      </c>
      <c r="F83" s="18" t="e">
        <f t="shared" si="18"/>
        <v>#VALUE!</v>
      </c>
      <c r="G83" s="18" t="str">
        <f t="shared" si="19"/>
        <v/>
      </c>
      <c r="H83" s="18" t="e">
        <f t="shared" si="20"/>
        <v>#VALUE!</v>
      </c>
      <c r="I83" s="18" t="e">
        <f t="shared" ref="I83:I100" si="27">VALUE(TRIM(MID(SUBSTITUTE($B83,"-",REPT(" ",99)),COLUMN(F83)*99-98,99)))</f>
        <v>#VALUE!</v>
      </c>
      <c r="J83" s="18" t="str">
        <f t="shared" si="21"/>
        <v/>
      </c>
      <c r="K83" s="18" t="str">
        <f t="shared" si="22"/>
        <v/>
      </c>
      <c r="L83" s="18" t="str">
        <f t="shared" si="23"/>
        <v/>
      </c>
      <c r="M83" s="18" t="str">
        <f t="shared" si="24"/>
        <v/>
      </c>
      <c r="N83" s="18" t="e">
        <f>VLOOKUP(F83,F13数据库!C:AA,3,0)</f>
        <v>#VALUE!</v>
      </c>
      <c r="O83" s="18" t="e">
        <f t="shared" si="25"/>
        <v>#VALUE!</v>
      </c>
      <c r="P83" s="19" t="e">
        <f t="shared" si="26"/>
        <v>#VALUE!</v>
      </c>
      <c r="Q83" s="18" t="e">
        <f>VLOOKUP(F83,F13数据库!C:AA,4,0)</f>
        <v>#VALUE!</v>
      </c>
      <c r="R83" s="18" t="e">
        <f>VLOOKUP(G83,F13数据库!AC:AD,2,0)</f>
        <v>#N/A</v>
      </c>
      <c r="S83" s="18"/>
      <c r="T83" s="18" t="e" cm="1">
        <f t="array" ref="T83">_xlfn.IFS(J83="A",VLOOKUP(F83,F13数据库!C:AA,7,0),J83="B",VLOOKUP(F83,F13数据库!C:AA,15,0),J83="C",VLOOKUP(F83,F13数据库!C:AA,21,0))</f>
        <v>#N/A</v>
      </c>
      <c r="U83" s="18" t="e" cm="1">
        <f t="array" ref="U83">_xlfn.IFS(J83="A",VLOOKUP(F83,F13数据库!C:AA,8,0),J83="B",VLOOKUP(F83,F13数据库!C:AA,16,0),J83="C",VLOOKUP(F83,F13数据库!C:AA,22,0))</f>
        <v>#N/A</v>
      </c>
      <c r="V83" s="19" t="e" cm="1">
        <f t="array" ref="V83">_xlfn.IFS(J83="A",VLOOKUP(F83,F13数据库!C:AA,11,0),J83="B",VLOOKUP(F83,F13数据库!C:AA,17,0),J83="C",VLOOKUP(F83,F13数据库!C:AA,23,0))*C83</f>
        <v>#N/A</v>
      </c>
      <c r="W83" s="18" t="e" cm="1">
        <f t="array" ref="W83">_xlfn.IFS(J83="A",VLOOKUP(F83,F13数据库!C:AA,12,0),J83="B",VLOOKUP(F83,F13数据库!C:AA,18,0),J83="C",VLOOKUP(F83,F13数据库!C:AA,24,0))</f>
        <v>#N/A</v>
      </c>
      <c r="X83" s="18" t="e" cm="1">
        <f t="array" ref="X83">_xlfn.IFS(J83="A",VLOOKUP(F83,F13数据库!C:AA,13,0),J83="B",VLOOKUP(F83,F13数据库!C:AA,19,0),J83="C",VLOOKUP(F83,F13数据库!C:AA,25,0))</f>
        <v>#N/A</v>
      </c>
      <c r="Y83" s="18"/>
    </row>
    <row r="84" spans="1:25" x14ac:dyDescent="0.25">
      <c r="A84" s="22"/>
      <c r="B84" s="3"/>
      <c r="C84" s="3"/>
      <c r="D84" s="3"/>
      <c r="E84" s="18" t="e">
        <f t="shared" si="17"/>
        <v>#VALUE!</v>
      </c>
      <c r="F84" s="18" t="e">
        <f t="shared" si="18"/>
        <v>#VALUE!</v>
      </c>
      <c r="G84" s="18" t="str">
        <f t="shared" si="19"/>
        <v/>
      </c>
      <c r="H84" s="18" t="e">
        <f t="shared" si="20"/>
        <v>#VALUE!</v>
      </c>
      <c r="I84" s="18" t="e">
        <f t="shared" si="27"/>
        <v>#VALUE!</v>
      </c>
      <c r="J84" s="18" t="str">
        <f t="shared" si="21"/>
        <v/>
      </c>
      <c r="K84" s="18" t="str">
        <f t="shared" si="22"/>
        <v/>
      </c>
      <c r="L84" s="18" t="str">
        <f t="shared" si="23"/>
        <v/>
      </c>
      <c r="M84" s="18" t="str">
        <f t="shared" si="24"/>
        <v/>
      </c>
      <c r="N84" s="18" t="e">
        <f>VLOOKUP(F84,F13数据库!C:AA,3,0)</f>
        <v>#VALUE!</v>
      </c>
      <c r="O84" s="18" t="e">
        <f t="shared" si="25"/>
        <v>#VALUE!</v>
      </c>
      <c r="P84" s="19" t="e">
        <f t="shared" si="26"/>
        <v>#VALUE!</v>
      </c>
      <c r="Q84" s="18" t="e">
        <f>VLOOKUP(F84,F13数据库!C:AA,4,0)</f>
        <v>#VALUE!</v>
      </c>
      <c r="R84" s="18" t="e">
        <f>VLOOKUP(G84,F13数据库!AC:AD,2,0)</f>
        <v>#N/A</v>
      </c>
      <c r="S84" s="18"/>
      <c r="T84" s="18" t="e" cm="1">
        <f t="array" ref="T84">_xlfn.IFS(J84="A",VLOOKUP(F84,F13数据库!C:AA,7,0),J84="B",VLOOKUP(F84,F13数据库!C:AA,15,0),J84="C",VLOOKUP(F84,F13数据库!C:AA,21,0))</f>
        <v>#N/A</v>
      </c>
      <c r="U84" s="18" t="e" cm="1">
        <f t="array" ref="U84">_xlfn.IFS(J84="A",VLOOKUP(F84,F13数据库!C:AA,8,0),J84="B",VLOOKUP(F84,F13数据库!C:AA,16,0),J84="C",VLOOKUP(F84,F13数据库!C:AA,22,0))</f>
        <v>#N/A</v>
      </c>
      <c r="V84" s="19" t="e" cm="1">
        <f t="array" ref="V84">_xlfn.IFS(J84="A",VLOOKUP(F84,F13数据库!C:AA,11,0),J84="B",VLOOKUP(F84,F13数据库!C:AA,17,0),J84="C",VLOOKUP(F84,F13数据库!C:AA,23,0))*C84</f>
        <v>#N/A</v>
      </c>
      <c r="W84" s="18" t="e" cm="1">
        <f t="array" ref="W84">_xlfn.IFS(J84="A",VLOOKUP(F84,F13数据库!C:AA,12,0),J84="B",VLOOKUP(F84,F13数据库!C:AA,18,0),J84="C",VLOOKUP(F84,F13数据库!C:AA,24,0))</f>
        <v>#N/A</v>
      </c>
      <c r="X84" s="18" t="e" cm="1">
        <f t="array" ref="X84">_xlfn.IFS(J84="A",VLOOKUP(F84,F13数据库!C:AA,13,0),J84="B",VLOOKUP(F84,F13数据库!C:AA,19,0),J84="C",VLOOKUP(F84,F13数据库!C:AA,25,0))</f>
        <v>#N/A</v>
      </c>
      <c r="Y84" s="18"/>
    </row>
    <row r="85" spans="1:25" x14ac:dyDescent="0.25">
      <c r="A85" s="22"/>
      <c r="B85" s="3"/>
      <c r="C85" s="3"/>
      <c r="D85" s="3"/>
      <c r="E85" s="18" t="e">
        <f t="shared" si="17"/>
        <v>#VALUE!</v>
      </c>
      <c r="F85" s="18" t="e">
        <f t="shared" si="18"/>
        <v>#VALUE!</v>
      </c>
      <c r="G85" s="18" t="str">
        <f t="shared" si="19"/>
        <v/>
      </c>
      <c r="H85" s="18" t="e">
        <f t="shared" si="20"/>
        <v>#VALUE!</v>
      </c>
      <c r="I85" s="18" t="e">
        <f t="shared" si="27"/>
        <v>#VALUE!</v>
      </c>
      <c r="J85" s="18" t="str">
        <f t="shared" si="21"/>
        <v/>
      </c>
      <c r="K85" s="18" t="str">
        <f t="shared" si="22"/>
        <v/>
      </c>
      <c r="L85" s="18" t="str">
        <f t="shared" si="23"/>
        <v/>
      </c>
      <c r="M85" s="18" t="str">
        <f t="shared" si="24"/>
        <v/>
      </c>
      <c r="N85" s="18" t="e">
        <f>VLOOKUP(F85,F13数据库!C:AA,3,0)</f>
        <v>#VALUE!</v>
      </c>
      <c r="O85" s="18" t="e">
        <f t="shared" si="25"/>
        <v>#VALUE!</v>
      </c>
      <c r="P85" s="19" t="e">
        <f t="shared" si="26"/>
        <v>#VALUE!</v>
      </c>
      <c r="Q85" s="18" t="e">
        <f>VLOOKUP(F85,F13数据库!C:AA,4,0)</f>
        <v>#VALUE!</v>
      </c>
      <c r="R85" s="18" t="e">
        <f>VLOOKUP(G85,F13数据库!AC:AD,2,0)</f>
        <v>#N/A</v>
      </c>
      <c r="S85" s="18"/>
      <c r="T85" s="18" t="e" cm="1">
        <f t="array" ref="T85">_xlfn.IFS(J85="A",VLOOKUP(F85,F13数据库!C:AA,7,0),J85="B",VLOOKUP(F85,F13数据库!C:AA,15,0),J85="C",VLOOKUP(F85,F13数据库!C:AA,21,0))</f>
        <v>#N/A</v>
      </c>
      <c r="U85" s="18" t="e" cm="1">
        <f t="array" ref="U85">_xlfn.IFS(J85="A",VLOOKUP(F85,F13数据库!C:AA,8,0),J85="B",VLOOKUP(F85,F13数据库!C:AA,16,0),J85="C",VLOOKUP(F85,F13数据库!C:AA,22,0))</f>
        <v>#N/A</v>
      </c>
      <c r="V85" s="19" t="e" cm="1">
        <f t="array" ref="V85">_xlfn.IFS(J85="A",VLOOKUP(F85,F13数据库!C:AA,11,0),J85="B",VLOOKUP(F85,F13数据库!C:AA,17,0),J85="C",VLOOKUP(F85,F13数据库!C:AA,23,0))*C85</f>
        <v>#N/A</v>
      </c>
      <c r="W85" s="18" t="e" cm="1">
        <f t="array" ref="W85">_xlfn.IFS(J85="A",VLOOKUP(F85,F13数据库!C:AA,12,0),J85="B",VLOOKUP(F85,F13数据库!C:AA,18,0),J85="C",VLOOKUP(F85,F13数据库!C:AA,24,0))</f>
        <v>#N/A</v>
      </c>
      <c r="X85" s="18" t="e" cm="1">
        <f t="array" ref="X85">_xlfn.IFS(J85="A",VLOOKUP(F85,F13数据库!C:AA,13,0),J85="B",VLOOKUP(F85,F13数据库!C:AA,19,0),J85="C",VLOOKUP(F85,F13数据库!C:AA,25,0))</f>
        <v>#N/A</v>
      </c>
      <c r="Y85" s="18"/>
    </row>
    <row r="86" spans="1:25" x14ac:dyDescent="0.25">
      <c r="A86" s="22"/>
      <c r="B86" s="3"/>
      <c r="C86" s="3"/>
      <c r="D86" s="3"/>
      <c r="E86" s="18" t="e">
        <f t="shared" si="17"/>
        <v>#VALUE!</v>
      </c>
      <c r="F86" s="18" t="e">
        <f t="shared" si="18"/>
        <v>#VALUE!</v>
      </c>
      <c r="G86" s="18" t="str">
        <f t="shared" si="19"/>
        <v/>
      </c>
      <c r="H86" s="18" t="e">
        <f t="shared" si="20"/>
        <v>#VALUE!</v>
      </c>
      <c r="I86" s="18" t="e">
        <f t="shared" si="27"/>
        <v>#VALUE!</v>
      </c>
      <c r="J86" s="18" t="str">
        <f t="shared" si="21"/>
        <v/>
      </c>
      <c r="K86" s="18" t="str">
        <f t="shared" si="22"/>
        <v/>
      </c>
      <c r="L86" s="18" t="str">
        <f t="shared" si="23"/>
        <v/>
      </c>
      <c r="M86" s="18" t="str">
        <f t="shared" si="24"/>
        <v/>
      </c>
      <c r="N86" s="18" t="e">
        <f>VLOOKUP(F86,F13数据库!C:AA,3,0)</f>
        <v>#VALUE!</v>
      </c>
      <c r="O86" s="18" t="e">
        <f t="shared" si="25"/>
        <v>#VALUE!</v>
      </c>
      <c r="P86" s="19" t="e">
        <f t="shared" si="26"/>
        <v>#VALUE!</v>
      </c>
      <c r="Q86" s="18" t="e">
        <f>VLOOKUP(F86,F13数据库!C:AA,4,0)</f>
        <v>#VALUE!</v>
      </c>
      <c r="R86" s="18" t="e">
        <f>VLOOKUP(G86,F13数据库!AC:AD,2,0)</f>
        <v>#N/A</v>
      </c>
      <c r="S86" s="18"/>
      <c r="T86" s="18" t="e" cm="1">
        <f t="array" ref="T86">_xlfn.IFS(J86="A",VLOOKUP(F86,F13数据库!C:AA,7,0),J86="B",VLOOKUP(F86,F13数据库!C:AA,15,0),J86="C",VLOOKUP(F86,F13数据库!C:AA,21,0))</f>
        <v>#N/A</v>
      </c>
      <c r="U86" s="18" t="e" cm="1">
        <f t="array" ref="U86">_xlfn.IFS(J86="A",VLOOKUP(F86,F13数据库!C:AA,8,0),J86="B",VLOOKUP(F86,F13数据库!C:AA,16,0),J86="C",VLOOKUP(F86,F13数据库!C:AA,22,0))</f>
        <v>#N/A</v>
      </c>
      <c r="V86" s="19" t="e" cm="1">
        <f t="array" ref="V86">_xlfn.IFS(J86="A",VLOOKUP(F86,F13数据库!C:AA,11,0),J86="B",VLOOKUP(F86,F13数据库!C:AA,17,0),J86="C",VLOOKUP(F86,F13数据库!C:AA,23,0))*C86</f>
        <v>#N/A</v>
      </c>
      <c r="W86" s="18" t="e" cm="1">
        <f t="array" ref="W86">_xlfn.IFS(J86="A",VLOOKUP(F86,F13数据库!C:AA,12,0),J86="B",VLOOKUP(F86,F13数据库!C:AA,18,0),J86="C",VLOOKUP(F86,F13数据库!C:AA,24,0))</f>
        <v>#N/A</v>
      </c>
      <c r="X86" s="18" t="e" cm="1">
        <f t="array" ref="X86">_xlfn.IFS(J86="A",VLOOKUP(F86,F13数据库!C:AA,13,0),J86="B",VLOOKUP(F86,F13数据库!C:AA,19,0),J86="C",VLOOKUP(F86,F13数据库!C:AA,25,0))</f>
        <v>#N/A</v>
      </c>
      <c r="Y86" s="18"/>
    </row>
    <row r="87" spans="1:25" x14ac:dyDescent="0.25">
      <c r="A87" s="22"/>
      <c r="B87" s="3"/>
      <c r="C87" s="3"/>
      <c r="D87" s="3"/>
      <c r="E87" s="18" t="e">
        <f t="shared" si="17"/>
        <v>#VALUE!</v>
      </c>
      <c r="F87" s="18" t="e">
        <f t="shared" si="18"/>
        <v>#VALUE!</v>
      </c>
      <c r="G87" s="18" t="str">
        <f t="shared" si="19"/>
        <v/>
      </c>
      <c r="H87" s="18" t="e">
        <f t="shared" si="20"/>
        <v>#VALUE!</v>
      </c>
      <c r="I87" s="18" t="e">
        <f t="shared" si="27"/>
        <v>#VALUE!</v>
      </c>
      <c r="J87" s="18" t="str">
        <f t="shared" si="21"/>
        <v/>
      </c>
      <c r="K87" s="18" t="str">
        <f t="shared" si="22"/>
        <v/>
      </c>
      <c r="L87" s="18" t="str">
        <f t="shared" si="23"/>
        <v/>
      </c>
      <c r="M87" s="18" t="str">
        <f t="shared" si="24"/>
        <v/>
      </c>
      <c r="N87" s="18" t="e">
        <f>VLOOKUP(F87,F13数据库!C:AA,3,0)</f>
        <v>#VALUE!</v>
      </c>
      <c r="O87" s="18" t="e">
        <f t="shared" si="25"/>
        <v>#VALUE!</v>
      </c>
      <c r="P87" s="19" t="e">
        <f t="shared" si="26"/>
        <v>#VALUE!</v>
      </c>
      <c r="Q87" s="18" t="e">
        <f>VLOOKUP(F87,F13数据库!C:AA,4,0)</f>
        <v>#VALUE!</v>
      </c>
      <c r="R87" s="18" t="e">
        <f>VLOOKUP(G87,F13数据库!AC:AD,2,0)</f>
        <v>#N/A</v>
      </c>
      <c r="S87" s="18"/>
      <c r="T87" s="18" t="e" cm="1">
        <f t="array" ref="T87">_xlfn.IFS(J87="A",VLOOKUP(F87,F13数据库!C:AA,7,0),J87="B",VLOOKUP(F87,F13数据库!C:AA,15,0),J87="C",VLOOKUP(F87,F13数据库!C:AA,21,0))</f>
        <v>#N/A</v>
      </c>
      <c r="U87" s="18" t="e" cm="1">
        <f t="array" ref="U87">_xlfn.IFS(J87="A",VLOOKUP(F87,F13数据库!C:AA,8,0),J87="B",VLOOKUP(F87,F13数据库!C:AA,16,0),J87="C",VLOOKUP(F87,F13数据库!C:AA,22,0))</f>
        <v>#N/A</v>
      </c>
      <c r="V87" s="19" t="e" cm="1">
        <f t="array" ref="V87">_xlfn.IFS(J87="A",VLOOKUP(F87,F13数据库!C:AA,11,0),J87="B",VLOOKUP(F87,F13数据库!C:AA,17,0),J87="C",VLOOKUP(F87,F13数据库!C:AA,23,0))*C87</f>
        <v>#N/A</v>
      </c>
      <c r="W87" s="18" t="e" cm="1">
        <f t="array" ref="W87">_xlfn.IFS(J87="A",VLOOKUP(F87,F13数据库!C:AA,12,0),J87="B",VLOOKUP(F87,F13数据库!C:AA,18,0),J87="C",VLOOKUP(F87,F13数据库!C:AA,24,0))</f>
        <v>#N/A</v>
      </c>
      <c r="X87" s="18" t="e" cm="1">
        <f t="array" ref="X87">_xlfn.IFS(J87="A",VLOOKUP(F87,F13数据库!C:AA,13,0),J87="B",VLOOKUP(F87,F13数据库!C:AA,19,0),J87="C",VLOOKUP(F87,F13数据库!C:AA,25,0))</f>
        <v>#N/A</v>
      </c>
      <c r="Y87" s="18"/>
    </row>
    <row r="88" spans="1:25" x14ac:dyDescent="0.25">
      <c r="A88" s="22"/>
      <c r="B88" s="3"/>
      <c r="C88" s="3"/>
      <c r="D88" s="3"/>
      <c r="E88" s="18" t="e">
        <f t="shared" si="17"/>
        <v>#VALUE!</v>
      </c>
      <c r="F88" s="18" t="e">
        <f t="shared" si="18"/>
        <v>#VALUE!</v>
      </c>
      <c r="G88" s="18" t="str">
        <f t="shared" si="19"/>
        <v/>
      </c>
      <c r="H88" s="18" t="e">
        <f t="shared" si="20"/>
        <v>#VALUE!</v>
      </c>
      <c r="I88" s="18" t="e">
        <f t="shared" si="27"/>
        <v>#VALUE!</v>
      </c>
      <c r="J88" s="18" t="str">
        <f t="shared" si="21"/>
        <v/>
      </c>
      <c r="K88" s="18" t="str">
        <f t="shared" si="22"/>
        <v/>
      </c>
      <c r="L88" s="18" t="str">
        <f t="shared" si="23"/>
        <v/>
      </c>
      <c r="M88" s="18" t="str">
        <f t="shared" si="24"/>
        <v/>
      </c>
      <c r="N88" s="18" t="e">
        <f>VLOOKUP(F88,F13数据库!C:AA,3,0)</f>
        <v>#VALUE!</v>
      </c>
      <c r="O88" s="18" t="e">
        <f t="shared" si="25"/>
        <v>#VALUE!</v>
      </c>
      <c r="P88" s="19" t="e">
        <f t="shared" si="26"/>
        <v>#VALUE!</v>
      </c>
      <c r="Q88" s="18" t="e">
        <f>VLOOKUP(F88,F13数据库!C:AA,4,0)</f>
        <v>#VALUE!</v>
      </c>
      <c r="R88" s="18" t="e">
        <f>VLOOKUP(G88,F13数据库!AC:AD,2,0)</f>
        <v>#N/A</v>
      </c>
      <c r="S88" s="18"/>
      <c r="T88" s="18" t="e" cm="1">
        <f t="array" ref="T88">_xlfn.IFS(J88="A",VLOOKUP(F88,F13数据库!C:AA,7,0),J88="B",VLOOKUP(F88,F13数据库!C:AA,15,0),J88="C",VLOOKUP(F88,F13数据库!C:AA,21,0))</f>
        <v>#N/A</v>
      </c>
      <c r="U88" s="18" t="e" cm="1">
        <f t="array" ref="U88">_xlfn.IFS(J88="A",VLOOKUP(F88,F13数据库!C:AA,8,0),J88="B",VLOOKUP(F88,F13数据库!C:AA,16,0),J88="C",VLOOKUP(F88,F13数据库!C:AA,22,0))</f>
        <v>#N/A</v>
      </c>
      <c r="V88" s="19" t="e" cm="1">
        <f t="array" ref="V88">_xlfn.IFS(J88="A",VLOOKUP(F88,F13数据库!C:AA,11,0),J88="B",VLOOKUP(F88,F13数据库!C:AA,17,0),J88="C",VLOOKUP(F88,F13数据库!C:AA,23,0))*C88</f>
        <v>#N/A</v>
      </c>
      <c r="W88" s="18" t="e" cm="1">
        <f t="array" ref="W88">_xlfn.IFS(J88="A",VLOOKUP(F88,F13数据库!C:AA,12,0),J88="B",VLOOKUP(F88,F13数据库!C:AA,18,0),J88="C",VLOOKUP(F88,F13数据库!C:AA,24,0))</f>
        <v>#N/A</v>
      </c>
      <c r="X88" s="18" t="e" cm="1">
        <f t="array" ref="X88">_xlfn.IFS(J88="A",VLOOKUP(F88,F13数据库!C:AA,13,0),J88="B",VLOOKUP(F88,F13数据库!C:AA,19,0),J88="C",VLOOKUP(F88,F13数据库!C:AA,25,0))</f>
        <v>#N/A</v>
      </c>
      <c r="Y88" s="18"/>
    </row>
    <row r="89" spans="1:25" x14ac:dyDescent="0.25">
      <c r="A89" s="22"/>
      <c r="B89" s="3"/>
      <c r="C89" s="3"/>
      <c r="D89" s="3"/>
      <c r="E89" s="18" t="e">
        <f t="shared" si="17"/>
        <v>#VALUE!</v>
      </c>
      <c r="F89" s="18" t="e">
        <f t="shared" si="18"/>
        <v>#VALUE!</v>
      </c>
      <c r="G89" s="18" t="str">
        <f t="shared" si="19"/>
        <v/>
      </c>
      <c r="H89" s="18" t="e">
        <f t="shared" si="20"/>
        <v>#VALUE!</v>
      </c>
      <c r="I89" s="18" t="e">
        <f t="shared" si="27"/>
        <v>#VALUE!</v>
      </c>
      <c r="J89" s="18" t="str">
        <f t="shared" si="21"/>
        <v/>
      </c>
      <c r="K89" s="18" t="str">
        <f t="shared" si="22"/>
        <v/>
      </c>
      <c r="L89" s="18" t="str">
        <f t="shared" si="23"/>
        <v/>
      </c>
      <c r="M89" s="18" t="str">
        <f t="shared" si="24"/>
        <v/>
      </c>
      <c r="N89" s="18" t="e">
        <f>VLOOKUP(F89,F13数据库!C:AA,3,0)</f>
        <v>#VALUE!</v>
      </c>
      <c r="O89" s="18" t="e">
        <f t="shared" si="25"/>
        <v>#VALUE!</v>
      </c>
      <c r="P89" s="19" t="e">
        <f t="shared" si="26"/>
        <v>#VALUE!</v>
      </c>
      <c r="Q89" s="18" t="e">
        <f>VLOOKUP(F89,F13数据库!C:AA,4,0)</f>
        <v>#VALUE!</v>
      </c>
      <c r="R89" s="18" t="e">
        <f>VLOOKUP(G89,F13数据库!AC:AD,2,0)</f>
        <v>#N/A</v>
      </c>
      <c r="S89" s="18"/>
      <c r="T89" s="18" t="e" cm="1">
        <f t="array" ref="T89">_xlfn.IFS(J89="A",VLOOKUP(F89,F13数据库!C:AA,7,0),J89="B",VLOOKUP(F89,F13数据库!C:AA,15,0),J89="C",VLOOKUP(F89,F13数据库!C:AA,21,0))</f>
        <v>#N/A</v>
      </c>
      <c r="U89" s="18" t="e" cm="1">
        <f t="array" ref="U89">_xlfn.IFS(J89="A",VLOOKUP(F89,F13数据库!C:AA,8,0),J89="B",VLOOKUP(F89,F13数据库!C:AA,16,0),J89="C",VLOOKUP(F89,F13数据库!C:AA,22,0))</f>
        <v>#N/A</v>
      </c>
      <c r="V89" s="19" t="e" cm="1">
        <f t="array" ref="V89">_xlfn.IFS(J89="A",VLOOKUP(F89,F13数据库!C:AA,11,0),J89="B",VLOOKUP(F89,F13数据库!C:AA,17,0),J89="C",VLOOKUP(F89,F13数据库!C:AA,23,0))*C89</f>
        <v>#N/A</v>
      </c>
      <c r="W89" s="18" t="e" cm="1">
        <f t="array" ref="W89">_xlfn.IFS(J89="A",VLOOKUP(F89,F13数据库!C:AA,12,0),J89="B",VLOOKUP(F89,F13数据库!C:AA,18,0),J89="C",VLOOKUP(F89,F13数据库!C:AA,24,0))</f>
        <v>#N/A</v>
      </c>
      <c r="X89" s="18" t="e" cm="1">
        <f t="array" ref="X89">_xlfn.IFS(J89="A",VLOOKUP(F89,F13数据库!C:AA,13,0),J89="B",VLOOKUP(F89,F13数据库!C:AA,19,0),J89="C",VLOOKUP(F89,F13数据库!C:AA,25,0))</f>
        <v>#N/A</v>
      </c>
      <c r="Y89" s="18"/>
    </row>
    <row r="90" spans="1:25" x14ac:dyDescent="0.25">
      <c r="A90" s="22"/>
      <c r="B90" s="3"/>
      <c r="C90" s="3"/>
      <c r="D90" s="3"/>
      <c r="E90" s="18" t="e">
        <f t="shared" si="17"/>
        <v>#VALUE!</v>
      </c>
      <c r="F90" s="18" t="e">
        <f t="shared" si="18"/>
        <v>#VALUE!</v>
      </c>
      <c r="G90" s="18" t="str">
        <f t="shared" si="19"/>
        <v/>
      </c>
      <c r="H90" s="18" t="e">
        <f t="shared" si="20"/>
        <v>#VALUE!</v>
      </c>
      <c r="I90" s="18" t="e">
        <f t="shared" si="27"/>
        <v>#VALUE!</v>
      </c>
      <c r="J90" s="18" t="str">
        <f t="shared" si="21"/>
        <v/>
      </c>
      <c r="K90" s="18" t="str">
        <f t="shared" si="22"/>
        <v/>
      </c>
      <c r="L90" s="18" t="str">
        <f t="shared" si="23"/>
        <v/>
      </c>
      <c r="M90" s="18" t="str">
        <f t="shared" si="24"/>
        <v/>
      </c>
      <c r="N90" s="18" t="e">
        <f>VLOOKUP(F90,F13数据库!C:AA,3,0)</f>
        <v>#VALUE!</v>
      </c>
      <c r="O90" s="18" t="e">
        <f t="shared" si="25"/>
        <v>#VALUE!</v>
      </c>
      <c r="P90" s="19" t="e">
        <f t="shared" si="26"/>
        <v>#VALUE!</v>
      </c>
      <c r="Q90" s="18" t="e">
        <f>VLOOKUP(F90,F13数据库!C:AA,4,0)</f>
        <v>#VALUE!</v>
      </c>
      <c r="R90" s="18" t="e">
        <f>VLOOKUP(G90,F13数据库!AC:AD,2,0)</f>
        <v>#N/A</v>
      </c>
      <c r="S90" s="18"/>
      <c r="T90" s="18" t="e" cm="1">
        <f t="array" ref="T90">_xlfn.IFS(J90="A",VLOOKUP(F90,F13数据库!C:AA,7,0),J90="B",VLOOKUP(F90,F13数据库!C:AA,15,0),J90="C",VLOOKUP(F90,F13数据库!C:AA,21,0))</f>
        <v>#N/A</v>
      </c>
      <c r="U90" s="18" t="e" cm="1">
        <f t="array" ref="U90">_xlfn.IFS(J90="A",VLOOKUP(F90,F13数据库!C:AA,8,0),J90="B",VLOOKUP(F90,F13数据库!C:AA,16,0),J90="C",VLOOKUP(F90,F13数据库!C:AA,22,0))</f>
        <v>#N/A</v>
      </c>
      <c r="V90" s="19" t="e" cm="1">
        <f t="array" ref="V90">_xlfn.IFS(J90="A",VLOOKUP(F90,F13数据库!C:AA,11,0),J90="B",VLOOKUP(F90,F13数据库!C:AA,17,0),J90="C",VLOOKUP(F90,F13数据库!C:AA,23,0))*C90</f>
        <v>#N/A</v>
      </c>
      <c r="W90" s="18" t="e" cm="1">
        <f t="array" ref="W90">_xlfn.IFS(J90="A",VLOOKUP(F90,F13数据库!C:AA,12,0),J90="B",VLOOKUP(F90,F13数据库!C:AA,18,0),J90="C",VLOOKUP(F90,F13数据库!C:AA,24,0))</f>
        <v>#N/A</v>
      </c>
      <c r="X90" s="18" t="e" cm="1">
        <f t="array" ref="X90">_xlfn.IFS(J90="A",VLOOKUP(F90,F13数据库!C:AA,13,0),J90="B",VLOOKUP(F90,F13数据库!C:AA,19,0),J90="C",VLOOKUP(F90,F13数据库!C:AA,25,0))</f>
        <v>#N/A</v>
      </c>
      <c r="Y90" s="18"/>
    </row>
    <row r="91" spans="1:25" x14ac:dyDescent="0.25">
      <c r="A91" s="22"/>
      <c r="B91" s="3"/>
      <c r="C91" s="3"/>
      <c r="D91" s="3"/>
      <c r="E91" s="18" t="e">
        <f t="shared" si="17"/>
        <v>#VALUE!</v>
      </c>
      <c r="F91" s="18" t="e">
        <f t="shared" si="18"/>
        <v>#VALUE!</v>
      </c>
      <c r="G91" s="18" t="str">
        <f t="shared" si="19"/>
        <v/>
      </c>
      <c r="H91" s="18" t="e">
        <f t="shared" si="20"/>
        <v>#VALUE!</v>
      </c>
      <c r="I91" s="18" t="e">
        <f t="shared" si="27"/>
        <v>#VALUE!</v>
      </c>
      <c r="J91" s="18" t="str">
        <f t="shared" si="21"/>
        <v/>
      </c>
      <c r="K91" s="18" t="str">
        <f t="shared" si="22"/>
        <v/>
      </c>
      <c r="L91" s="18" t="str">
        <f t="shared" si="23"/>
        <v/>
      </c>
      <c r="M91" s="18" t="str">
        <f t="shared" si="24"/>
        <v/>
      </c>
      <c r="N91" s="18" t="e">
        <f>VLOOKUP(F91,F13数据库!C:AA,3,0)</f>
        <v>#VALUE!</v>
      </c>
      <c r="O91" s="18" t="e">
        <f t="shared" si="25"/>
        <v>#VALUE!</v>
      </c>
      <c r="P91" s="19" t="e">
        <f t="shared" si="26"/>
        <v>#VALUE!</v>
      </c>
      <c r="Q91" s="18" t="e">
        <f>VLOOKUP(F91,F13数据库!C:AA,4,0)</f>
        <v>#VALUE!</v>
      </c>
      <c r="R91" s="18" t="e">
        <f>VLOOKUP(G91,F13数据库!AC:AD,2,0)</f>
        <v>#N/A</v>
      </c>
      <c r="S91" s="18"/>
      <c r="T91" s="18" t="e" cm="1">
        <f t="array" ref="T91">_xlfn.IFS(J91="A",VLOOKUP(F91,F13数据库!C:AA,7,0),J91="B",VLOOKUP(F91,F13数据库!C:AA,15,0),J91="C",VLOOKUP(F91,F13数据库!C:AA,21,0))</f>
        <v>#N/A</v>
      </c>
      <c r="U91" s="18" t="e" cm="1">
        <f t="array" ref="U91">_xlfn.IFS(J91="A",VLOOKUP(F91,F13数据库!C:AA,8,0),J91="B",VLOOKUP(F91,F13数据库!C:AA,16,0),J91="C",VLOOKUP(F91,F13数据库!C:AA,22,0))</f>
        <v>#N/A</v>
      </c>
      <c r="V91" s="19" t="e" cm="1">
        <f t="array" ref="V91">_xlfn.IFS(J91="A",VLOOKUP(F91,F13数据库!C:AA,11,0),J91="B",VLOOKUP(F91,F13数据库!C:AA,17,0),J91="C",VLOOKUP(F91,F13数据库!C:AA,23,0))*C91</f>
        <v>#N/A</v>
      </c>
      <c r="W91" s="18" t="e" cm="1">
        <f t="array" ref="W91">_xlfn.IFS(J91="A",VLOOKUP(F91,F13数据库!C:AA,12,0),J91="B",VLOOKUP(F91,F13数据库!C:AA,18,0),J91="C",VLOOKUP(F91,F13数据库!C:AA,24,0))</f>
        <v>#N/A</v>
      </c>
      <c r="X91" s="18" t="e" cm="1">
        <f t="array" ref="X91">_xlfn.IFS(J91="A",VLOOKUP(F91,F13数据库!C:AA,13,0),J91="B",VLOOKUP(F91,F13数据库!C:AA,19,0),J91="C",VLOOKUP(F91,F13数据库!C:AA,25,0))</f>
        <v>#N/A</v>
      </c>
      <c r="Y91" s="18"/>
    </row>
    <row r="92" spans="1:25" x14ac:dyDescent="0.25">
      <c r="A92" s="22"/>
      <c r="B92" s="3"/>
      <c r="C92" s="3"/>
      <c r="D92" s="3"/>
      <c r="E92" s="18" t="e">
        <f t="shared" si="17"/>
        <v>#VALUE!</v>
      </c>
      <c r="F92" s="18" t="e">
        <f t="shared" si="18"/>
        <v>#VALUE!</v>
      </c>
      <c r="G92" s="18" t="str">
        <f t="shared" si="19"/>
        <v/>
      </c>
      <c r="H92" s="18" t="e">
        <f t="shared" si="20"/>
        <v>#VALUE!</v>
      </c>
      <c r="I92" s="18" t="e">
        <f t="shared" si="27"/>
        <v>#VALUE!</v>
      </c>
      <c r="J92" s="18" t="str">
        <f t="shared" si="21"/>
        <v/>
      </c>
      <c r="K92" s="18" t="str">
        <f t="shared" si="22"/>
        <v/>
      </c>
      <c r="L92" s="18" t="str">
        <f t="shared" si="23"/>
        <v/>
      </c>
      <c r="M92" s="18" t="str">
        <f t="shared" si="24"/>
        <v/>
      </c>
      <c r="N92" s="18" t="e">
        <f>VLOOKUP(F92,F13数据库!C:AA,3,0)</f>
        <v>#VALUE!</v>
      </c>
      <c r="O92" s="18" t="e">
        <f t="shared" si="25"/>
        <v>#VALUE!</v>
      </c>
      <c r="P92" s="19" t="e">
        <f t="shared" si="26"/>
        <v>#VALUE!</v>
      </c>
      <c r="Q92" s="18" t="e">
        <f>VLOOKUP(F92,F13数据库!C:AA,4,0)</f>
        <v>#VALUE!</v>
      </c>
      <c r="R92" s="18" t="e">
        <f>VLOOKUP(G92,F13数据库!AC:AD,2,0)</f>
        <v>#N/A</v>
      </c>
      <c r="S92" s="18"/>
      <c r="T92" s="18" t="e" cm="1">
        <f t="array" ref="T92">_xlfn.IFS(J92="A",VLOOKUP(F92,F13数据库!C:AA,7,0),J92="B",VLOOKUP(F92,F13数据库!C:AA,15,0),J92="C",VLOOKUP(F92,F13数据库!C:AA,21,0))</f>
        <v>#N/A</v>
      </c>
      <c r="U92" s="18" t="e" cm="1">
        <f t="array" ref="U92">_xlfn.IFS(J92="A",VLOOKUP(F92,F13数据库!C:AA,8,0),J92="B",VLOOKUP(F92,F13数据库!C:AA,16,0),J92="C",VLOOKUP(F92,F13数据库!C:AA,22,0))</f>
        <v>#N/A</v>
      </c>
      <c r="V92" s="19" t="e" cm="1">
        <f t="array" ref="V92">_xlfn.IFS(J92="A",VLOOKUP(F92,F13数据库!C:AA,11,0),J92="B",VLOOKUP(F92,F13数据库!C:AA,17,0),J92="C",VLOOKUP(F92,F13数据库!C:AA,23,0))*C92</f>
        <v>#N/A</v>
      </c>
      <c r="W92" s="18" t="e" cm="1">
        <f t="array" ref="W92">_xlfn.IFS(J92="A",VLOOKUP(F92,F13数据库!C:AA,12,0),J92="B",VLOOKUP(F92,F13数据库!C:AA,18,0),J92="C",VLOOKUP(F92,F13数据库!C:AA,24,0))</f>
        <v>#N/A</v>
      </c>
      <c r="X92" s="18" t="e" cm="1">
        <f t="array" ref="X92">_xlfn.IFS(J92="A",VLOOKUP(F92,F13数据库!C:AA,13,0),J92="B",VLOOKUP(F92,F13数据库!C:AA,19,0),J92="C",VLOOKUP(F92,F13数据库!C:AA,25,0))</f>
        <v>#N/A</v>
      </c>
      <c r="Y92" s="18"/>
    </row>
    <row r="93" spans="1:25" x14ac:dyDescent="0.25">
      <c r="A93" s="22"/>
      <c r="B93" s="3"/>
      <c r="C93" s="3"/>
      <c r="D93" s="3"/>
      <c r="E93" s="18" t="e">
        <f t="shared" si="17"/>
        <v>#VALUE!</v>
      </c>
      <c r="F93" s="18" t="e">
        <f t="shared" si="18"/>
        <v>#VALUE!</v>
      </c>
      <c r="G93" s="18" t="str">
        <f t="shared" si="19"/>
        <v/>
      </c>
      <c r="H93" s="18" t="e">
        <f t="shared" si="20"/>
        <v>#VALUE!</v>
      </c>
      <c r="I93" s="18" t="e">
        <f t="shared" si="27"/>
        <v>#VALUE!</v>
      </c>
      <c r="J93" s="18" t="str">
        <f t="shared" si="21"/>
        <v/>
      </c>
      <c r="K93" s="18" t="str">
        <f t="shared" si="22"/>
        <v/>
      </c>
      <c r="L93" s="18" t="str">
        <f t="shared" si="23"/>
        <v/>
      </c>
      <c r="M93" s="18" t="str">
        <f t="shared" si="24"/>
        <v/>
      </c>
      <c r="N93" s="18" t="e">
        <f>VLOOKUP(F93,F13数据库!C:AA,3,0)</f>
        <v>#VALUE!</v>
      </c>
      <c r="O93" s="18" t="e">
        <f t="shared" si="25"/>
        <v>#VALUE!</v>
      </c>
      <c r="P93" s="19" t="e">
        <f t="shared" si="26"/>
        <v>#VALUE!</v>
      </c>
      <c r="Q93" s="18" t="e">
        <f>VLOOKUP(F93,F13数据库!C:AA,4,0)</f>
        <v>#VALUE!</v>
      </c>
      <c r="R93" s="18" t="e">
        <f>VLOOKUP(G93,F13数据库!AC:AD,2,0)</f>
        <v>#N/A</v>
      </c>
      <c r="S93" s="18"/>
      <c r="T93" s="18" t="e" cm="1">
        <f t="array" ref="T93">_xlfn.IFS(J93="A",VLOOKUP(F93,F13数据库!C:AA,7,0),J93="B",VLOOKUP(F93,F13数据库!C:AA,15,0),J93="C",VLOOKUP(F93,F13数据库!C:AA,21,0))</f>
        <v>#N/A</v>
      </c>
      <c r="U93" s="18" t="e" cm="1">
        <f t="array" ref="U93">_xlfn.IFS(J93="A",VLOOKUP(F93,F13数据库!C:AA,8,0),J93="B",VLOOKUP(F93,F13数据库!C:AA,16,0),J93="C",VLOOKUP(F93,F13数据库!C:AA,22,0))</f>
        <v>#N/A</v>
      </c>
      <c r="V93" s="19" t="e" cm="1">
        <f t="array" ref="V93">_xlfn.IFS(J93="A",VLOOKUP(F93,F13数据库!C:AA,11,0),J93="B",VLOOKUP(F93,F13数据库!C:AA,17,0),J93="C",VLOOKUP(F93,F13数据库!C:AA,23,0))*C93</f>
        <v>#N/A</v>
      </c>
      <c r="W93" s="18" t="e" cm="1">
        <f t="array" ref="W93">_xlfn.IFS(J93="A",VLOOKUP(F93,F13数据库!C:AA,12,0),J93="B",VLOOKUP(F93,F13数据库!C:AA,18,0),J93="C",VLOOKUP(F93,F13数据库!C:AA,24,0))</f>
        <v>#N/A</v>
      </c>
      <c r="X93" s="18" t="e" cm="1">
        <f t="array" ref="X93">_xlfn.IFS(J93="A",VLOOKUP(F93,F13数据库!C:AA,13,0),J93="B",VLOOKUP(F93,F13数据库!C:AA,19,0),J93="C",VLOOKUP(F93,F13数据库!C:AA,25,0))</f>
        <v>#N/A</v>
      </c>
      <c r="Y93" s="18"/>
    </row>
    <row r="94" spans="1:25" x14ac:dyDescent="0.25">
      <c r="A94" s="22"/>
      <c r="B94" s="3"/>
      <c r="C94" s="3"/>
      <c r="D94" s="3"/>
      <c r="E94" s="18" t="e">
        <f t="shared" si="17"/>
        <v>#VALUE!</v>
      </c>
      <c r="F94" s="18" t="e">
        <f t="shared" si="18"/>
        <v>#VALUE!</v>
      </c>
      <c r="G94" s="18" t="str">
        <f t="shared" si="19"/>
        <v/>
      </c>
      <c r="H94" s="18" t="e">
        <f t="shared" si="20"/>
        <v>#VALUE!</v>
      </c>
      <c r="I94" s="18" t="e">
        <f t="shared" si="27"/>
        <v>#VALUE!</v>
      </c>
      <c r="J94" s="18" t="str">
        <f t="shared" si="21"/>
        <v/>
      </c>
      <c r="K94" s="18" t="str">
        <f t="shared" si="22"/>
        <v/>
      </c>
      <c r="L94" s="18" t="str">
        <f t="shared" si="23"/>
        <v/>
      </c>
      <c r="M94" s="18" t="str">
        <f t="shared" si="24"/>
        <v/>
      </c>
      <c r="N94" s="18" t="e">
        <f>VLOOKUP(F94,F13数据库!C:AA,3,0)</f>
        <v>#VALUE!</v>
      </c>
      <c r="O94" s="18" t="e">
        <f t="shared" si="25"/>
        <v>#VALUE!</v>
      </c>
      <c r="P94" s="19" t="e">
        <f t="shared" si="26"/>
        <v>#VALUE!</v>
      </c>
      <c r="Q94" s="18" t="e">
        <f>VLOOKUP(F94,F13数据库!C:AA,4,0)</f>
        <v>#VALUE!</v>
      </c>
      <c r="R94" s="18" t="e">
        <f>VLOOKUP(G94,F13数据库!AC:AD,2,0)</f>
        <v>#N/A</v>
      </c>
      <c r="S94" s="18"/>
      <c r="T94" s="18" t="e" cm="1">
        <f t="array" ref="T94">_xlfn.IFS(J94="A",VLOOKUP(F94,F13数据库!C:AA,7,0),J94="B",VLOOKUP(F94,F13数据库!C:AA,15,0),J94="C",VLOOKUP(F94,F13数据库!C:AA,21,0))</f>
        <v>#N/A</v>
      </c>
      <c r="U94" s="18" t="e" cm="1">
        <f t="array" ref="U94">_xlfn.IFS(J94="A",VLOOKUP(F94,F13数据库!C:AA,8,0),J94="B",VLOOKUP(F94,F13数据库!C:AA,16,0),J94="C",VLOOKUP(F94,F13数据库!C:AA,22,0))</f>
        <v>#N/A</v>
      </c>
      <c r="V94" s="19" t="e" cm="1">
        <f t="array" ref="V94">_xlfn.IFS(J94="A",VLOOKUP(F94,F13数据库!C:AA,11,0),J94="B",VLOOKUP(F94,F13数据库!C:AA,17,0),J94="C",VLOOKUP(F94,F13数据库!C:AA,23,0))*C94</f>
        <v>#N/A</v>
      </c>
      <c r="W94" s="18" t="e" cm="1">
        <f t="array" ref="W94">_xlfn.IFS(J94="A",VLOOKUP(F94,F13数据库!C:AA,12,0),J94="B",VLOOKUP(F94,F13数据库!C:AA,18,0),J94="C",VLOOKUP(F94,F13数据库!C:AA,24,0))</f>
        <v>#N/A</v>
      </c>
      <c r="X94" s="18" t="e" cm="1">
        <f t="array" ref="X94">_xlfn.IFS(J94="A",VLOOKUP(F94,F13数据库!C:AA,13,0),J94="B",VLOOKUP(F94,F13数据库!C:AA,19,0),J94="C",VLOOKUP(F94,F13数据库!C:AA,25,0))</f>
        <v>#N/A</v>
      </c>
      <c r="Y94" s="18"/>
    </row>
    <row r="95" spans="1:25" x14ac:dyDescent="0.25">
      <c r="A95" s="22"/>
      <c r="B95" s="3"/>
      <c r="C95" s="3"/>
      <c r="D95" s="3"/>
      <c r="E95" s="18" t="e">
        <f t="shared" si="17"/>
        <v>#VALUE!</v>
      </c>
      <c r="F95" s="18" t="e">
        <f t="shared" si="18"/>
        <v>#VALUE!</v>
      </c>
      <c r="G95" s="18" t="str">
        <f t="shared" si="19"/>
        <v/>
      </c>
      <c r="H95" s="18" t="e">
        <f t="shared" si="20"/>
        <v>#VALUE!</v>
      </c>
      <c r="I95" s="18" t="e">
        <f t="shared" si="27"/>
        <v>#VALUE!</v>
      </c>
      <c r="J95" s="18" t="str">
        <f t="shared" si="21"/>
        <v/>
      </c>
      <c r="K95" s="18" t="str">
        <f t="shared" si="22"/>
        <v/>
      </c>
      <c r="L95" s="18" t="str">
        <f t="shared" si="23"/>
        <v/>
      </c>
      <c r="M95" s="18" t="str">
        <f t="shared" si="24"/>
        <v/>
      </c>
      <c r="N95" s="18" t="e">
        <f>VLOOKUP(F95,F13数据库!C:AA,3,0)</f>
        <v>#VALUE!</v>
      </c>
      <c r="O95" s="18" t="e">
        <f t="shared" si="25"/>
        <v>#VALUE!</v>
      </c>
      <c r="P95" s="19" t="e">
        <f t="shared" si="26"/>
        <v>#VALUE!</v>
      </c>
      <c r="Q95" s="18" t="e">
        <f>VLOOKUP(F95,F13数据库!C:AA,4,0)</f>
        <v>#VALUE!</v>
      </c>
      <c r="R95" s="18" t="e">
        <f>VLOOKUP(G95,F13数据库!AC:AD,2,0)</f>
        <v>#N/A</v>
      </c>
      <c r="S95" s="18"/>
      <c r="T95" s="18" t="e" cm="1">
        <f t="array" ref="T95">_xlfn.IFS(J95="A",VLOOKUP(F95,F13数据库!C:AA,7,0),J95="B",VLOOKUP(F95,F13数据库!C:AA,15,0),J95="C",VLOOKUP(F95,F13数据库!C:AA,21,0))</f>
        <v>#N/A</v>
      </c>
      <c r="U95" s="18" t="e" cm="1">
        <f t="array" ref="U95">_xlfn.IFS(J95="A",VLOOKUP(F95,F13数据库!C:AA,8,0),J95="B",VLOOKUP(F95,F13数据库!C:AA,16,0),J95="C",VLOOKUP(F95,F13数据库!C:AA,22,0))</f>
        <v>#N/A</v>
      </c>
      <c r="V95" s="19" t="e" cm="1">
        <f t="array" ref="V95">_xlfn.IFS(J95="A",VLOOKUP(F95,F13数据库!C:AA,11,0),J95="B",VLOOKUP(F95,F13数据库!C:AA,17,0),J95="C",VLOOKUP(F95,F13数据库!C:AA,23,0))*C95</f>
        <v>#N/A</v>
      </c>
      <c r="W95" s="18" t="e" cm="1">
        <f t="array" ref="W95">_xlfn.IFS(J95="A",VLOOKUP(F95,F13数据库!C:AA,12,0),J95="B",VLOOKUP(F95,F13数据库!C:AA,18,0),J95="C",VLOOKUP(F95,F13数据库!C:AA,24,0))</f>
        <v>#N/A</v>
      </c>
      <c r="X95" s="18" t="e" cm="1">
        <f t="array" ref="X95">_xlfn.IFS(J95="A",VLOOKUP(F95,F13数据库!C:AA,13,0),J95="B",VLOOKUP(F95,F13数据库!C:AA,19,0),J95="C",VLOOKUP(F95,F13数据库!C:AA,25,0))</f>
        <v>#N/A</v>
      </c>
      <c r="Y95" s="18"/>
    </row>
    <row r="96" spans="1:25" x14ac:dyDescent="0.25">
      <c r="A96" s="22"/>
      <c r="B96" s="3"/>
      <c r="C96" s="3"/>
      <c r="D96" s="3"/>
      <c r="E96" s="18" t="e">
        <f t="shared" si="17"/>
        <v>#VALUE!</v>
      </c>
      <c r="F96" s="18" t="e">
        <f t="shared" si="18"/>
        <v>#VALUE!</v>
      </c>
      <c r="G96" s="18" t="str">
        <f t="shared" si="19"/>
        <v/>
      </c>
      <c r="H96" s="18" t="e">
        <f t="shared" si="20"/>
        <v>#VALUE!</v>
      </c>
      <c r="I96" s="18" t="e">
        <f t="shared" si="27"/>
        <v>#VALUE!</v>
      </c>
      <c r="J96" s="18" t="str">
        <f t="shared" si="21"/>
        <v/>
      </c>
      <c r="K96" s="18" t="str">
        <f t="shared" si="22"/>
        <v/>
      </c>
      <c r="L96" s="18" t="str">
        <f t="shared" si="23"/>
        <v/>
      </c>
      <c r="M96" s="18" t="str">
        <f t="shared" si="24"/>
        <v/>
      </c>
      <c r="N96" s="18" t="e">
        <f>VLOOKUP(F96,F13数据库!C:AA,3,0)</f>
        <v>#VALUE!</v>
      </c>
      <c r="O96" s="18" t="e">
        <f t="shared" si="25"/>
        <v>#VALUE!</v>
      </c>
      <c r="P96" s="19" t="e">
        <f t="shared" si="26"/>
        <v>#VALUE!</v>
      </c>
      <c r="Q96" s="18" t="e">
        <f>VLOOKUP(F96,F13数据库!C:AA,4,0)</f>
        <v>#VALUE!</v>
      </c>
      <c r="R96" s="18" t="e">
        <f>VLOOKUP(G96,F13数据库!AC:AD,2,0)</f>
        <v>#N/A</v>
      </c>
      <c r="S96" s="18"/>
      <c r="T96" s="18" t="e" cm="1">
        <f t="array" ref="T96">_xlfn.IFS(J96="A",VLOOKUP(F96,F13数据库!C:AA,7,0),J96="B",VLOOKUP(F96,F13数据库!C:AA,15,0),J96="C",VLOOKUP(F96,F13数据库!C:AA,21,0))</f>
        <v>#N/A</v>
      </c>
      <c r="U96" s="18" t="e" cm="1">
        <f t="array" ref="U96">_xlfn.IFS(J96="A",VLOOKUP(F96,F13数据库!C:AA,8,0),J96="B",VLOOKUP(F96,F13数据库!C:AA,16,0),J96="C",VLOOKUP(F96,F13数据库!C:AA,22,0))</f>
        <v>#N/A</v>
      </c>
      <c r="V96" s="19" t="e" cm="1">
        <f t="array" ref="V96">_xlfn.IFS(J96="A",VLOOKUP(F96,F13数据库!C:AA,11,0),J96="B",VLOOKUP(F96,F13数据库!C:AA,17,0),J96="C",VLOOKUP(F96,F13数据库!C:AA,23,0))*C96</f>
        <v>#N/A</v>
      </c>
      <c r="W96" s="18" t="e" cm="1">
        <f t="array" ref="W96">_xlfn.IFS(J96="A",VLOOKUP(F96,F13数据库!C:AA,12,0),J96="B",VLOOKUP(F96,F13数据库!C:AA,18,0),J96="C",VLOOKUP(F96,F13数据库!C:AA,24,0))</f>
        <v>#N/A</v>
      </c>
      <c r="X96" s="18" t="e" cm="1">
        <f t="array" ref="X96">_xlfn.IFS(J96="A",VLOOKUP(F96,F13数据库!C:AA,13,0),J96="B",VLOOKUP(F96,F13数据库!C:AA,19,0),J96="C",VLOOKUP(F96,F13数据库!C:AA,25,0))</f>
        <v>#N/A</v>
      </c>
      <c r="Y96" s="18"/>
    </row>
    <row r="97" spans="1:25" x14ac:dyDescent="0.25">
      <c r="A97" s="22"/>
      <c r="B97" s="3"/>
      <c r="C97" s="3"/>
      <c r="D97" s="3"/>
      <c r="E97" s="18" t="e">
        <f t="shared" si="17"/>
        <v>#VALUE!</v>
      </c>
      <c r="F97" s="18" t="e">
        <f t="shared" si="18"/>
        <v>#VALUE!</v>
      </c>
      <c r="G97" s="18" t="str">
        <f t="shared" si="19"/>
        <v/>
      </c>
      <c r="H97" s="18" t="e">
        <f t="shared" si="20"/>
        <v>#VALUE!</v>
      </c>
      <c r="I97" s="18" t="e">
        <f t="shared" si="27"/>
        <v>#VALUE!</v>
      </c>
      <c r="J97" s="18" t="str">
        <f t="shared" si="21"/>
        <v/>
      </c>
      <c r="K97" s="18" t="str">
        <f t="shared" si="22"/>
        <v/>
      </c>
      <c r="L97" s="18" t="str">
        <f t="shared" si="23"/>
        <v/>
      </c>
      <c r="M97" s="18" t="str">
        <f t="shared" si="24"/>
        <v/>
      </c>
      <c r="N97" s="18" t="e">
        <f>VLOOKUP(F97,F13数据库!C:AA,3,0)</f>
        <v>#VALUE!</v>
      </c>
      <c r="O97" s="18" t="e">
        <f t="shared" si="25"/>
        <v>#VALUE!</v>
      </c>
      <c r="P97" s="19" t="e">
        <f t="shared" si="26"/>
        <v>#VALUE!</v>
      </c>
      <c r="Q97" s="18" t="e">
        <f>VLOOKUP(F97,F13数据库!C:AA,4,0)</f>
        <v>#VALUE!</v>
      </c>
      <c r="R97" s="18" t="e">
        <f>VLOOKUP(G97,F13数据库!AC:AD,2,0)</f>
        <v>#N/A</v>
      </c>
      <c r="S97" s="18"/>
      <c r="T97" s="18" t="e" cm="1">
        <f t="array" ref="T97">_xlfn.IFS(J97="A",VLOOKUP(F97,F13数据库!C:AA,7,0),J97="B",VLOOKUP(F97,F13数据库!C:AA,15,0),J97="C",VLOOKUP(F97,F13数据库!C:AA,21,0))</f>
        <v>#N/A</v>
      </c>
      <c r="U97" s="18" t="e" cm="1">
        <f t="array" ref="U97">_xlfn.IFS(J97="A",VLOOKUP(F97,F13数据库!C:AA,8,0),J97="B",VLOOKUP(F97,F13数据库!C:AA,16,0),J97="C",VLOOKUP(F97,F13数据库!C:AA,22,0))</f>
        <v>#N/A</v>
      </c>
      <c r="V97" s="19" t="e" cm="1">
        <f t="array" ref="V97">_xlfn.IFS(J97="A",VLOOKUP(F97,F13数据库!C:AA,11,0),J97="B",VLOOKUP(F97,F13数据库!C:AA,17,0),J97="C",VLOOKUP(F97,F13数据库!C:AA,23,0))*C97</f>
        <v>#N/A</v>
      </c>
      <c r="W97" s="18" t="e" cm="1">
        <f t="array" ref="W97">_xlfn.IFS(J97="A",VLOOKUP(F97,F13数据库!C:AA,12,0),J97="B",VLOOKUP(F97,F13数据库!C:AA,18,0),J97="C",VLOOKUP(F97,F13数据库!C:AA,24,0))</f>
        <v>#N/A</v>
      </c>
      <c r="X97" s="18" t="e" cm="1">
        <f t="array" ref="X97">_xlfn.IFS(J97="A",VLOOKUP(F97,F13数据库!C:AA,13,0),J97="B",VLOOKUP(F97,F13数据库!C:AA,19,0),J97="C",VLOOKUP(F97,F13数据库!C:AA,25,0))</f>
        <v>#N/A</v>
      </c>
      <c r="Y97" s="18"/>
    </row>
    <row r="98" spans="1:25" x14ac:dyDescent="0.25">
      <c r="A98" s="22"/>
      <c r="B98" s="3"/>
      <c r="C98" s="3"/>
      <c r="D98" s="3"/>
      <c r="E98" s="18" t="e">
        <f t="shared" si="17"/>
        <v>#VALUE!</v>
      </c>
      <c r="F98" s="18" t="e">
        <f t="shared" si="18"/>
        <v>#VALUE!</v>
      </c>
      <c r="G98" s="18" t="str">
        <f t="shared" si="19"/>
        <v/>
      </c>
      <c r="H98" s="18" t="e">
        <f t="shared" si="20"/>
        <v>#VALUE!</v>
      </c>
      <c r="I98" s="18" t="e">
        <f t="shared" si="27"/>
        <v>#VALUE!</v>
      </c>
      <c r="J98" s="18" t="str">
        <f t="shared" si="21"/>
        <v/>
      </c>
      <c r="K98" s="18" t="str">
        <f t="shared" si="22"/>
        <v/>
      </c>
      <c r="L98" s="18" t="str">
        <f t="shared" si="23"/>
        <v/>
      </c>
      <c r="M98" s="18" t="str">
        <f t="shared" si="24"/>
        <v/>
      </c>
      <c r="N98" s="18" t="e">
        <f>VLOOKUP(F98,F13数据库!C:AA,3,0)</f>
        <v>#VALUE!</v>
      </c>
      <c r="O98" s="18" t="e">
        <f t="shared" si="25"/>
        <v>#VALUE!</v>
      </c>
      <c r="P98" s="19" t="e">
        <f t="shared" si="26"/>
        <v>#VALUE!</v>
      </c>
      <c r="Q98" s="18" t="e">
        <f>VLOOKUP(F98,F13数据库!C:AA,4,0)</f>
        <v>#VALUE!</v>
      </c>
      <c r="R98" s="18" t="e">
        <f>VLOOKUP(G98,F13数据库!AC:AD,2,0)</f>
        <v>#N/A</v>
      </c>
      <c r="S98" s="18"/>
      <c r="T98" s="18" t="e" cm="1">
        <f t="array" ref="T98">_xlfn.IFS(J98="A",VLOOKUP(F98,F13数据库!C:AA,7,0),J98="B",VLOOKUP(F98,F13数据库!C:AA,15,0),J98="C",VLOOKUP(F98,F13数据库!C:AA,21,0))</f>
        <v>#N/A</v>
      </c>
      <c r="U98" s="18" t="e" cm="1">
        <f t="array" ref="U98">_xlfn.IFS(J98="A",VLOOKUP(F98,F13数据库!C:AA,8,0),J98="B",VLOOKUP(F98,F13数据库!C:AA,16,0),J98="C",VLOOKUP(F98,F13数据库!C:AA,22,0))</f>
        <v>#N/A</v>
      </c>
      <c r="V98" s="19" t="e" cm="1">
        <f t="array" ref="V98">_xlfn.IFS(J98="A",VLOOKUP(F98,F13数据库!C:AA,11,0),J98="B",VLOOKUP(F98,F13数据库!C:AA,17,0),J98="C",VLOOKUP(F98,F13数据库!C:AA,23,0))*C98</f>
        <v>#N/A</v>
      </c>
      <c r="W98" s="18" t="e" cm="1">
        <f t="array" ref="W98">_xlfn.IFS(J98="A",VLOOKUP(F98,F13数据库!C:AA,12,0),J98="B",VLOOKUP(F98,F13数据库!C:AA,18,0),J98="C",VLOOKUP(F98,F13数据库!C:AA,24,0))</f>
        <v>#N/A</v>
      </c>
      <c r="X98" s="18" t="e" cm="1">
        <f t="array" ref="X98">_xlfn.IFS(J98="A",VLOOKUP(F98,F13数据库!C:AA,13,0),J98="B",VLOOKUP(F98,F13数据库!C:AA,19,0),J98="C",VLOOKUP(F98,F13数据库!C:AA,25,0))</f>
        <v>#N/A</v>
      </c>
      <c r="Y98" s="18"/>
    </row>
    <row r="99" spans="1:25" x14ac:dyDescent="0.25">
      <c r="A99" s="22"/>
      <c r="B99" s="3"/>
      <c r="C99" s="3"/>
      <c r="D99" s="3"/>
      <c r="E99" s="18" t="e">
        <f t="shared" si="17"/>
        <v>#VALUE!</v>
      </c>
      <c r="F99" s="18" t="e">
        <f t="shared" si="18"/>
        <v>#VALUE!</v>
      </c>
      <c r="G99" s="18" t="str">
        <f t="shared" si="19"/>
        <v/>
      </c>
      <c r="H99" s="18" t="e">
        <f t="shared" si="20"/>
        <v>#VALUE!</v>
      </c>
      <c r="I99" s="18" t="e">
        <f t="shared" si="27"/>
        <v>#VALUE!</v>
      </c>
      <c r="J99" s="18" t="str">
        <f t="shared" si="21"/>
        <v/>
      </c>
      <c r="K99" s="18" t="str">
        <f t="shared" si="22"/>
        <v/>
      </c>
      <c r="L99" s="18" t="str">
        <f t="shared" si="23"/>
        <v/>
      </c>
      <c r="M99" s="18" t="str">
        <f t="shared" si="24"/>
        <v/>
      </c>
      <c r="N99" s="18" t="e">
        <f>VLOOKUP(F99,F13数据库!C:AA,3,0)</f>
        <v>#VALUE!</v>
      </c>
      <c r="O99" s="18" t="e">
        <f t="shared" si="25"/>
        <v>#VALUE!</v>
      </c>
      <c r="P99" s="19" t="e">
        <f t="shared" si="26"/>
        <v>#VALUE!</v>
      </c>
      <c r="Q99" s="18" t="e">
        <f>VLOOKUP(F99,F13数据库!C:AA,4,0)</f>
        <v>#VALUE!</v>
      </c>
      <c r="R99" s="18" t="e">
        <f>VLOOKUP(G99,F13数据库!AC:AD,2,0)</f>
        <v>#N/A</v>
      </c>
      <c r="S99" s="18"/>
      <c r="T99" s="18" t="e" cm="1">
        <f t="array" ref="T99">_xlfn.IFS(J99="A",VLOOKUP(F99,F13数据库!C:AA,7,0),J99="B",VLOOKUP(F99,F13数据库!C:AA,15,0),J99="C",VLOOKUP(F99,F13数据库!C:AA,21,0))</f>
        <v>#N/A</v>
      </c>
      <c r="U99" s="18" t="e" cm="1">
        <f t="array" ref="U99">_xlfn.IFS(J99="A",VLOOKUP(F99,F13数据库!C:AA,8,0),J99="B",VLOOKUP(F99,F13数据库!C:AA,16,0),J99="C",VLOOKUP(F99,F13数据库!C:AA,22,0))</f>
        <v>#N/A</v>
      </c>
      <c r="V99" s="19" t="e" cm="1">
        <f t="array" ref="V99">_xlfn.IFS(J99="A",VLOOKUP(F99,F13数据库!C:AA,11,0),J99="B",VLOOKUP(F99,F13数据库!C:AA,17,0),J99="C",VLOOKUP(F99,F13数据库!C:AA,23,0))*C99</f>
        <v>#N/A</v>
      </c>
      <c r="W99" s="18" t="e" cm="1">
        <f t="array" ref="W99">_xlfn.IFS(J99="A",VLOOKUP(F99,F13数据库!C:AA,12,0),J99="B",VLOOKUP(F99,F13数据库!C:AA,18,0),J99="C",VLOOKUP(F99,F13数据库!C:AA,24,0))</f>
        <v>#N/A</v>
      </c>
      <c r="X99" s="18" t="e" cm="1">
        <f t="array" ref="X99">_xlfn.IFS(J99="A",VLOOKUP(F99,F13数据库!C:AA,13,0),J99="B",VLOOKUP(F99,F13数据库!C:AA,19,0),J99="C",VLOOKUP(F99,F13数据库!C:AA,25,0))</f>
        <v>#N/A</v>
      </c>
      <c r="Y99" s="18"/>
    </row>
    <row r="100" spans="1:25" x14ac:dyDescent="0.25">
      <c r="A100" s="22"/>
      <c r="B100" s="3"/>
      <c r="C100" s="3"/>
      <c r="D100" s="3"/>
      <c r="E100" s="18" t="e">
        <f t="shared" si="17"/>
        <v>#VALUE!</v>
      </c>
      <c r="F100" s="18" t="e">
        <f t="shared" si="18"/>
        <v>#VALUE!</v>
      </c>
      <c r="G100" s="18" t="str">
        <f t="shared" si="19"/>
        <v/>
      </c>
      <c r="H100" s="18" t="e">
        <f t="shared" si="20"/>
        <v>#VALUE!</v>
      </c>
      <c r="I100" s="18" t="e">
        <f t="shared" si="27"/>
        <v>#VALUE!</v>
      </c>
      <c r="J100" s="18" t="str">
        <f t="shared" si="21"/>
        <v/>
      </c>
      <c r="K100" s="18" t="str">
        <f t="shared" si="22"/>
        <v/>
      </c>
      <c r="L100" s="18" t="str">
        <f t="shared" si="23"/>
        <v/>
      </c>
      <c r="M100" s="18" t="str">
        <f t="shared" si="24"/>
        <v/>
      </c>
      <c r="N100" s="18" t="e">
        <f>VLOOKUP(F100,F13数据库!C:AA,3,0)</f>
        <v>#VALUE!</v>
      </c>
      <c r="O100" s="18" t="e">
        <f t="shared" si="25"/>
        <v>#VALUE!</v>
      </c>
      <c r="P100" s="19" t="e">
        <f t="shared" si="26"/>
        <v>#VALUE!</v>
      </c>
      <c r="Q100" s="18" t="e">
        <f>VLOOKUP(F100,F13数据库!C:AA,4,0)</f>
        <v>#VALUE!</v>
      </c>
      <c r="R100" s="18" t="e">
        <f>VLOOKUP(G100,F13数据库!AC:AD,2,0)</f>
        <v>#N/A</v>
      </c>
      <c r="S100" s="18"/>
      <c r="T100" s="18" t="e" cm="1">
        <f t="array" ref="T100">_xlfn.IFS(J100="A",VLOOKUP(F100,F13数据库!C:AA,7,0),J100="B",VLOOKUP(F100,F13数据库!C:AA,15,0),J100="C",VLOOKUP(F100,F13数据库!C:AA,21,0))</f>
        <v>#N/A</v>
      </c>
      <c r="U100" s="18" t="e" cm="1">
        <f t="array" ref="U100">_xlfn.IFS(J100="A",VLOOKUP(F100,F13数据库!C:AA,8,0),J100="B",VLOOKUP(F100,F13数据库!C:AA,16,0),J100="C",VLOOKUP(F100,F13数据库!C:AA,22,0))</f>
        <v>#N/A</v>
      </c>
      <c r="V100" s="19" t="e" cm="1">
        <f t="array" ref="V100">_xlfn.IFS(J100="A",VLOOKUP(F100,F13数据库!C:AA,11,0),J100="B",VLOOKUP(F100,F13数据库!C:AA,17,0),J100="C",VLOOKUP(F100,F13数据库!C:AA,23,0))*C100</f>
        <v>#N/A</v>
      </c>
      <c r="W100" s="18" t="e" cm="1">
        <f t="array" ref="W100">_xlfn.IFS(J100="A",VLOOKUP(F100,F13数据库!C:AA,12,0),J100="B",VLOOKUP(F100,F13数据库!C:AA,18,0),J100="C",VLOOKUP(F100,F13数据库!C:AA,24,0))</f>
        <v>#N/A</v>
      </c>
      <c r="X100" s="18" t="e" cm="1">
        <f t="array" ref="X100">_xlfn.IFS(J100="A",VLOOKUP(F100,F13数据库!C:AA,13,0),J100="B",VLOOKUP(F100,F13数据库!C:AA,19,0),J100="C",VLOOKUP(F100,F13数据库!C:AA,25,0))</f>
        <v>#N/A</v>
      </c>
      <c r="Y100" s="18"/>
    </row>
  </sheetData>
  <sheetProtection algorithmName="SHA-512" hashValue="Qy35Md3TWipGl3aw7dmnnhfrBWwYUQuGKJZ+HxkVULIqxpRBUcFqQR3Nx/rctGaqXdWT8HnD0v6SydoXLdkFZQ==" saltValue="+ItM8WQwrGKqBYTqB0Gl4A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G2:G11" formula="1"/>
  </ignoredError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9A70C-4CF7-4B22-AE22-151FF3DFDD75}">
  <sheetPr codeName="Sheet93"/>
  <dimension ref="A1:AD37"/>
  <sheetViews>
    <sheetView topLeftCell="A3" zoomScale="85" zoomScaleNormal="85" workbookViewId="0">
      <selection activeCell="AD33" sqref="AD33"/>
    </sheetView>
  </sheetViews>
  <sheetFormatPr defaultRowHeight="14" x14ac:dyDescent="0.25"/>
  <cols>
    <col min="1" max="1" width="17.26953125" bestFit="1" customWidth="1"/>
    <col min="2" max="2" width="9.6328125" style="35" bestFit="1" customWidth="1"/>
    <col min="3" max="3" width="13" bestFit="1" customWidth="1"/>
    <col min="5" max="5" width="16.08984375" bestFit="1" customWidth="1"/>
    <col min="6" max="6" width="5.453125" bestFit="1" customWidth="1"/>
    <col min="7" max="7" width="11.7265625" bestFit="1" customWidth="1"/>
    <col min="8" max="8" width="2.453125" bestFit="1" customWidth="1"/>
    <col min="9" max="9" width="5.453125" bestFit="1" customWidth="1"/>
    <col min="10" max="10" width="6.90625" bestFit="1" customWidth="1"/>
    <col min="11" max="12" width="6.7265625" bestFit="1" customWidth="1"/>
    <col min="13" max="13" width="7.90625" bestFit="1" customWidth="1"/>
    <col min="14" max="14" width="5.453125" bestFit="1" customWidth="1"/>
    <col min="15" max="15" width="6.90625" bestFit="1" customWidth="1"/>
    <col min="16" max="16" width="2.453125" bestFit="1" customWidth="1"/>
    <col min="17" max="17" width="5.453125" bestFit="1" customWidth="1"/>
    <col min="18" max="18" width="6.90625" bestFit="1" customWidth="1"/>
    <col min="19" max="19" width="13.453125" bestFit="1" customWidth="1"/>
    <col min="20" max="20" width="5.453125" bestFit="1" customWidth="1"/>
    <col min="21" max="21" width="6.90625" bestFit="1" customWidth="1"/>
    <col min="22" max="22" width="2.453125" bestFit="1" customWidth="1"/>
    <col min="23" max="23" width="5.453125" bestFit="1" customWidth="1"/>
    <col min="24" max="24" width="6.90625" bestFit="1" customWidth="1"/>
    <col min="25" max="26" width="5.453125" bestFit="1" customWidth="1"/>
    <col min="27" max="27" width="6.90625" bestFit="1" customWidth="1"/>
    <col min="29" max="29" width="9.6328125" bestFit="1" customWidth="1"/>
    <col min="30" max="30" width="12.26953125" bestFit="1" customWidth="1"/>
  </cols>
  <sheetData>
    <row r="1" spans="1:30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327</v>
      </c>
      <c r="J1" s="87"/>
      <c r="K1" s="87"/>
      <c r="L1" s="87"/>
      <c r="M1" s="87"/>
      <c r="N1" s="87"/>
      <c r="O1" s="87"/>
      <c r="P1" s="29"/>
      <c r="Q1" s="86" t="s">
        <v>328</v>
      </c>
      <c r="R1" s="87"/>
      <c r="S1" s="87"/>
      <c r="T1" s="87"/>
      <c r="U1" s="87"/>
      <c r="V1" s="29"/>
      <c r="W1" s="86" t="s">
        <v>329</v>
      </c>
      <c r="X1" s="87"/>
      <c r="Y1" s="87"/>
      <c r="Z1" s="87"/>
      <c r="AA1" s="87"/>
      <c r="AB1" s="35"/>
      <c r="AC1" s="76" t="s">
        <v>45</v>
      </c>
      <c r="AD1" s="76"/>
    </row>
    <row r="2" spans="1:30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226</v>
      </c>
      <c r="L2" s="3" t="s">
        <v>89</v>
      </c>
      <c r="M2" s="3" t="s">
        <v>326</v>
      </c>
      <c r="N2" s="1" t="s">
        <v>3</v>
      </c>
      <c r="O2" s="1" t="s">
        <v>4</v>
      </c>
      <c r="P2" s="3" t="s">
        <v>337</v>
      </c>
      <c r="Q2" s="1" t="s">
        <v>12</v>
      </c>
      <c r="R2" s="1" t="s">
        <v>2</v>
      </c>
      <c r="S2" s="3" t="s">
        <v>32</v>
      </c>
      <c r="T2" s="1" t="s">
        <v>3</v>
      </c>
      <c r="U2" s="1" t="s">
        <v>4</v>
      </c>
      <c r="V2" s="3" t="s">
        <v>338</v>
      </c>
      <c r="W2" s="1" t="s">
        <v>12</v>
      </c>
      <c r="X2" s="1" t="s">
        <v>2</v>
      </c>
      <c r="Y2" s="3" t="s">
        <v>32</v>
      </c>
      <c r="Z2" s="1" t="s">
        <v>3</v>
      </c>
      <c r="AA2" s="1" t="s">
        <v>4</v>
      </c>
      <c r="AB2" s="30"/>
      <c r="AC2" s="3" t="s">
        <v>44</v>
      </c>
      <c r="AD2" s="1" t="s">
        <v>4</v>
      </c>
    </row>
    <row r="3" spans="1:30" ht="15" x14ac:dyDescent="0.25">
      <c r="A3" s="3" t="s">
        <v>378</v>
      </c>
      <c r="B3" s="3" t="s">
        <v>379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4" t="s">
        <v>291</v>
      </c>
      <c r="K3" s="1">
        <v>200</v>
      </c>
      <c r="L3" s="1">
        <v>200</v>
      </c>
      <c r="M3" s="1">
        <v>0.04</v>
      </c>
      <c r="N3" s="3" t="s">
        <v>274</v>
      </c>
      <c r="O3" s="1" t="s">
        <v>7</v>
      </c>
      <c r="P3" s="3" t="s">
        <v>337</v>
      </c>
      <c r="Q3" s="3" t="s">
        <v>116</v>
      </c>
      <c r="R3" s="34" t="s">
        <v>291</v>
      </c>
      <c r="S3" s="3">
        <f>3.14*((D3+25)/2/1000)^2</f>
        <v>9.7264640000000011E-4</v>
      </c>
      <c r="T3" s="3" t="s">
        <v>274</v>
      </c>
      <c r="U3" s="1" t="s">
        <v>7</v>
      </c>
      <c r="V3" s="3" t="s">
        <v>338</v>
      </c>
      <c r="W3" s="3" t="s">
        <v>116</v>
      </c>
      <c r="X3" s="34" t="s">
        <v>291</v>
      </c>
      <c r="Y3" s="3"/>
      <c r="Z3" s="3" t="s">
        <v>274</v>
      </c>
      <c r="AA3" s="1" t="s">
        <v>7</v>
      </c>
      <c r="AB3" s="30"/>
      <c r="AC3" s="1" t="s">
        <v>311</v>
      </c>
      <c r="AD3" s="3" t="s">
        <v>381</v>
      </c>
    </row>
    <row r="4" spans="1:30" ht="1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4" t="s">
        <v>291</v>
      </c>
      <c r="K4" s="1">
        <v>200</v>
      </c>
      <c r="L4" s="1">
        <v>200</v>
      </c>
      <c r="M4" s="1">
        <v>0.04</v>
      </c>
      <c r="N4" s="1" t="s">
        <v>16</v>
      </c>
      <c r="O4" s="1" t="s">
        <v>7</v>
      </c>
      <c r="P4" s="3" t="s">
        <v>337</v>
      </c>
      <c r="Q4" s="3" t="s">
        <v>116</v>
      </c>
      <c r="R4" s="34" t="s">
        <v>291</v>
      </c>
      <c r="S4" s="3">
        <f t="shared" ref="S4:S14" si="0">3.14*((D4+25)/2/1000)^2</f>
        <v>1.1635662500000001E-3</v>
      </c>
      <c r="T4" s="3" t="s">
        <v>274</v>
      </c>
      <c r="U4" s="1" t="s">
        <v>7</v>
      </c>
      <c r="V4" s="3" t="s">
        <v>338</v>
      </c>
      <c r="W4" s="3" t="s">
        <v>116</v>
      </c>
      <c r="X4" s="34" t="s">
        <v>291</v>
      </c>
      <c r="Y4" s="3"/>
      <c r="Z4" s="3" t="s">
        <v>274</v>
      </c>
      <c r="AA4" s="1" t="s">
        <v>7</v>
      </c>
      <c r="AB4" s="30"/>
      <c r="AC4" s="3" t="s">
        <v>34</v>
      </c>
      <c r="AD4" s="1" t="s">
        <v>7</v>
      </c>
    </row>
    <row r="5" spans="1:30" ht="1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4" t="s">
        <v>291</v>
      </c>
      <c r="K5" s="1">
        <v>200</v>
      </c>
      <c r="L5" s="1">
        <v>200</v>
      </c>
      <c r="M5" s="1">
        <v>0.04</v>
      </c>
      <c r="N5" s="1" t="s">
        <v>16</v>
      </c>
      <c r="O5" s="1" t="s">
        <v>7</v>
      </c>
      <c r="P5" s="3" t="s">
        <v>337</v>
      </c>
      <c r="Q5" s="3" t="s">
        <v>116</v>
      </c>
      <c r="R5" s="34" t="s">
        <v>291</v>
      </c>
      <c r="S5" s="3">
        <f t="shared" si="0"/>
        <v>1.3979594000000002E-3</v>
      </c>
      <c r="T5" s="3" t="s">
        <v>274</v>
      </c>
      <c r="U5" s="1" t="s">
        <v>7</v>
      </c>
      <c r="V5" s="3" t="s">
        <v>338</v>
      </c>
      <c r="W5" s="3" t="s">
        <v>116</v>
      </c>
      <c r="X5" s="34" t="s">
        <v>291</v>
      </c>
      <c r="Y5" s="3"/>
      <c r="Z5" s="3" t="s">
        <v>274</v>
      </c>
      <c r="AA5" s="1" t="s">
        <v>7</v>
      </c>
      <c r="AB5" s="30"/>
      <c r="AC5" s="3" t="s">
        <v>54</v>
      </c>
      <c r="AD5" s="3">
        <v>20</v>
      </c>
    </row>
    <row r="6" spans="1:30" ht="1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4" t="s">
        <v>291</v>
      </c>
      <c r="K6" s="1">
        <v>200</v>
      </c>
      <c r="L6" s="1">
        <v>200</v>
      </c>
      <c r="M6" s="1">
        <v>0.04</v>
      </c>
      <c r="N6" s="1" t="s">
        <v>16</v>
      </c>
      <c r="O6" s="1" t="s">
        <v>7</v>
      </c>
      <c r="P6" s="3" t="s">
        <v>337</v>
      </c>
      <c r="Q6" s="3" t="s">
        <v>116</v>
      </c>
      <c r="R6" s="34" t="s">
        <v>291</v>
      </c>
      <c r="S6" s="3">
        <f t="shared" si="0"/>
        <v>1.6827966499999994E-3</v>
      </c>
      <c r="T6" s="3" t="s">
        <v>274</v>
      </c>
      <c r="U6" s="1" t="s">
        <v>7</v>
      </c>
      <c r="V6" s="3" t="s">
        <v>338</v>
      </c>
      <c r="W6" s="3" t="s">
        <v>116</v>
      </c>
      <c r="X6" s="34" t="s">
        <v>291</v>
      </c>
      <c r="Y6" s="3"/>
      <c r="Z6" s="3" t="s">
        <v>274</v>
      </c>
      <c r="AA6" s="1" t="s">
        <v>7</v>
      </c>
      <c r="AB6" s="30"/>
      <c r="AC6" s="3" t="s">
        <v>172</v>
      </c>
      <c r="AD6" s="6" t="s">
        <v>382</v>
      </c>
    </row>
    <row r="7" spans="1:30" ht="1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4" t="s">
        <v>291</v>
      </c>
      <c r="K7" s="1">
        <v>200</v>
      </c>
      <c r="L7" s="1">
        <v>200</v>
      </c>
      <c r="M7" s="1">
        <v>0.04</v>
      </c>
      <c r="N7" s="1" t="s">
        <v>16</v>
      </c>
      <c r="O7" s="1" t="s">
        <v>7</v>
      </c>
      <c r="P7" s="3" t="s">
        <v>337</v>
      </c>
      <c r="Q7" s="3" t="s">
        <v>116</v>
      </c>
      <c r="R7" s="34" t="s">
        <v>291</v>
      </c>
      <c r="S7" s="3">
        <f t="shared" si="0"/>
        <v>2.1144838500000004E-3</v>
      </c>
      <c r="T7" s="3" t="s">
        <v>274</v>
      </c>
      <c r="U7" s="1" t="s">
        <v>7</v>
      </c>
      <c r="V7" s="3" t="s">
        <v>338</v>
      </c>
      <c r="W7" s="3" t="s">
        <v>116</v>
      </c>
      <c r="X7" s="34" t="s">
        <v>291</v>
      </c>
      <c r="Y7" s="3"/>
      <c r="Z7" s="3" t="s">
        <v>274</v>
      </c>
      <c r="AA7" s="1" t="s">
        <v>7</v>
      </c>
      <c r="AC7" s="3" t="s">
        <v>50</v>
      </c>
      <c r="AD7" s="3" t="s">
        <v>383</v>
      </c>
    </row>
    <row r="8" spans="1:30" ht="1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4" t="s">
        <v>291</v>
      </c>
      <c r="K8" s="1">
        <v>200</v>
      </c>
      <c r="L8" s="1">
        <v>200</v>
      </c>
      <c r="M8" s="1">
        <v>0.04</v>
      </c>
      <c r="N8" s="1" t="s">
        <v>16</v>
      </c>
      <c r="O8" s="1" t="s">
        <v>7</v>
      </c>
      <c r="P8" s="3" t="s">
        <v>337</v>
      </c>
      <c r="Q8" s="3" t="s">
        <v>116</v>
      </c>
      <c r="R8" s="34" t="s">
        <v>291</v>
      </c>
      <c r="S8" s="3">
        <f t="shared" si="0"/>
        <v>2.7048666500000002E-3</v>
      </c>
      <c r="T8" s="3" t="s">
        <v>274</v>
      </c>
      <c r="U8" s="1" t="s">
        <v>7</v>
      </c>
      <c r="V8" s="3" t="s">
        <v>338</v>
      </c>
      <c r="W8" s="3" t="s">
        <v>116</v>
      </c>
      <c r="X8" s="34" t="s">
        <v>291</v>
      </c>
      <c r="Y8" s="3"/>
      <c r="Z8" s="3" t="s">
        <v>274</v>
      </c>
      <c r="AA8" s="1" t="s">
        <v>7</v>
      </c>
      <c r="AC8" s="3" t="s">
        <v>37</v>
      </c>
      <c r="AD8" s="3" t="s">
        <v>38</v>
      </c>
    </row>
    <row r="9" spans="1:30" ht="1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4" t="s">
        <v>291</v>
      </c>
      <c r="K9" s="1">
        <v>200</v>
      </c>
      <c r="L9" s="1">
        <v>200</v>
      </c>
      <c r="M9" s="1">
        <v>0.04</v>
      </c>
      <c r="N9" s="1" t="s">
        <v>16</v>
      </c>
      <c r="O9" s="1" t="s">
        <v>7</v>
      </c>
      <c r="P9" s="3" t="s">
        <v>337</v>
      </c>
      <c r="Q9" s="3" t="s">
        <v>116</v>
      </c>
      <c r="R9" s="34" t="s">
        <v>291</v>
      </c>
      <c r="S9" s="3">
        <f t="shared" si="0"/>
        <v>3.5660665999999999E-3</v>
      </c>
      <c r="T9" s="3" t="s">
        <v>274</v>
      </c>
      <c r="U9" s="1" t="s">
        <v>7</v>
      </c>
      <c r="V9" s="3" t="s">
        <v>338</v>
      </c>
      <c r="W9" s="3" t="s">
        <v>116</v>
      </c>
      <c r="X9" s="34" t="s">
        <v>291</v>
      </c>
      <c r="Y9" s="3"/>
      <c r="Z9" s="3" t="s">
        <v>274</v>
      </c>
      <c r="AA9" s="1" t="s">
        <v>7</v>
      </c>
    </row>
    <row r="10" spans="1:30" ht="1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4" t="s">
        <v>291</v>
      </c>
      <c r="K10" s="1">
        <v>200</v>
      </c>
      <c r="L10" s="1">
        <v>200</v>
      </c>
      <c r="M10" s="1">
        <v>0.04</v>
      </c>
      <c r="N10" s="1" t="s">
        <v>16</v>
      </c>
      <c r="O10" s="1" t="s">
        <v>7</v>
      </c>
      <c r="P10" s="3" t="s">
        <v>337</v>
      </c>
      <c r="Q10" s="3" t="s">
        <v>116</v>
      </c>
      <c r="R10" s="34" t="s">
        <v>291</v>
      </c>
      <c r="S10" s="3">
        <f t="shared" si="0"/>
        <v>4.2177186500000005E-3</v>
      </c>
      <c r="T10" s="3" t="s">
        <v>274</v>
      </c>
      <c r="U10" s="1" t="s">
        <v>7</v>
      </c>
      <c r="V10" s="3" t="s">
        <v>338</v>
      </c>
      <c r="W10" s="3" t="s">
        <v>116</v>
      </c>
      <c r="X10" s="34" t="s">
        <v>291</v>
      </c>
      <c r="Y10" s="3"/>
      <c r="Z10" s="3" t="s">
        <v>274</v>
      </c>
      <c r="AA10" s="1" t="s">
        <v>7</v>
      </c>
    </row>
    <row r="11" spans="1:30" ht="1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4" t="s">
        <v>291</v>
      </c>
      <c r="K11" s="1">
        <v>200</v>
      </c>
      <c r="L11" s="1">
        <v>200</v>
      </c>
      <c r="M11" s="1">
        <v>0.04</v>
      </c>
      <c r="N11" s="1" t="s">
        <v>16</v>
      </c>
      <c r="O11" s="1" t="s">
        <v>7</v>
      </c>
      <c r="P11" s="3" t="s">
        <v>337</v>
      </c>
      <c r="Q11" s="3" t="s">
        <v>116</v>
      </c>
      <c r="R11" s="34" t="s">
        <v>291</v>
      </c>
      <c r="S11" s="3">
        <f t="shared" si="0"/>
        <v>5.7117306499999999E-3</v>
      </c>
      <c r="T11" s="3" t="s">
        <v>274</v>
      </c>
      <c r="U11" s="1" t="s">
        <v>7</v>
      </c>
      <c r="V11" s="3" t="s">
        <v>338</v>
      </c>
      <c r="W11" s="3" t="s">
        <v>116</v>
      </c>
      <c r="X11" s="34" t="s">
        <v>291</v>
      </c>
      <c r="Y11" s="3"/>
      <c r="Z11" s="3" t="s">
        <v>274</v>
      </c>
      <c r="AA11" s="1" t="s">
        <v>7</v>
      </c>
    </row>
    <row r="12" spans="1:30" ht="1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4" t="s">
        <v>291</v>
      </c>
      <c r="K12" s="1">
        <v>200</v>
      </c>
      <c r="L12" s="1">
        <v>200</v>
      </c>
      <c r="M12" s="1">
        <v>0.04</v>
      </c>
      <c r="N12" s="1" t="s">
        <v>16</v>
      </c>
      <c r="O12" s="1" t="s">
        <v>7</v>
      </c>
      <c r="P12" s="3" t="s">
        <v>337</v>
      </c>
      <c r="Q12" s="3" t="s">
        <v>116</v>
      </c>
      <c r="R12" s="34" t="s">
        <v>291</v>
      </c>
      <c r="S12" s="3">
        <f t="shared" si="0"/>
        <v>8.02364985E-3</v>
      </c>
      <c r="T12" s="3" t="s">
        <v>274</v>
      </c>
      <c r="U12" s="1" t="s">
        <v>7</v>
      </c>
      <c r="V12" s="3" t="s">
        <v>338</v>
      </c>
      <c r="W12" s="3" t="s">
        <v>116</v>
      </c>
      <c r="X12" s="34" t="s">
        <v>291</v>
      </c>
      <c r="Y12" s="3"/>
      <c r="Z12" s="3" t="s">
        <v>274</v>
      </c>
      <c r="AA12" s="1" t="s">
        <v>7</v>
      </c>
    </row>
    <row r="13" spans="1:30" ht="1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4" t="s">
        <v>291</v>
      </c>
      <c r="K13" s="1">
        <v>200</v>
      </c>
      <c r="L13" s="1">
        <v>200</v>
      </c>
      <c r="M13" s="1">
        <v>0.04</v>
      </c>
      <c r="N13" s="1" t="s">
        <v>16</v>
      </c>
      <c r="O13" s="1" t="s">
        <v>7</v>
      </c>
      <c r="P13" s="3" t="s">
        <v>337</v>
      </c>
      <c r="Q13" s="3" t="s">
        <v>116</v>
      </c>
      <c r="R13" s="34" t="s">
        <v>291</v>
      </c>
      <c r="S13" s="3">
        <f t="shared" si="0"/>
        <v>1.018396985E-2</v>
      </c>
      <c r="T13" s="3" t="s">
        <v>274</v>
      </c>
      <c r="U13" s="1" t="s">
        <v>7</v>
      </c>
      <c r="V13" s="3" t="s">
        <v>338</v>
      </c>
      <c r="W13" s="3" t="s">
        <v>116</v>
      </c>
      <c r="X13" s="34" t="s">
        <v>291</v>
      </c>
      <c r="Y13" s="3"/>
      <c r="Z13" s="3" t="s">
        <v>274</v>
      </c>
      <c r="AA13" s="1" t="s">
        <v>7</v>
      </c>
    </row>
    <row r="14" spans="1:30" ht="1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4" t="s">
        <v>291</v>
      </c>
      <c r="K14" s="1">
        <v>200</v>
      </c>
      <c r="L14" s="1">
        <v>200</v>
      </c>
      <c r="M14" s="1">
        <v>0.04</v>
      </c>
      <c r="N14" s="1" t="s">
        <v>16</v>
      </c>
      <c r="O14" s="1" t="s">
        <v>7</v>
      </c>
      <c r="P14" s="3" t="s">
        <v>337</v>
      </c>
      <c r="Q14" s="3" t="s">
        <v>116</v>
      </c>
      <c r="R14" s="34" t="s">
        <v>291</v>
      </c>
      <c r="S14" s="3">
        <f t="shared" si="0"/>
        <v>1.5232524650000002E-2</v>
      </c>
      <c r="T14" s="3" t="s">
        <v>274</v>
      </c>
      <c r="U14" s="1" t="s">
        <v>7</v>
      </c>
      <c r="V14" s="3" t="s">
        <v>338</v>
      </c>
      <c r="W14" s="3" t="s">
        <v>116</v>
      </c>
      <c r="X14" s="34" t="s">
        <v>291</v>
      </c>
      <c r="Y14" s="3"/>
      <c r="Z14" s="3" t="s">
        <v>274</v>
      </c>
      <c r="AA14" s="1" t="s">
        <v>7</v>
      </c>
    </row>
    <row r="15" spans="1:30" ht="1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4" t="s">
        <v>291</v>
      </c>
      <c r="K15" s="1">
        <v>200</v>
      </c>
      <c r="L15" s="1">
        <v>200</v>
      </c>
      <c r="M15" s="1">
        <v>0.04</v>
      </c>
      <c r="N15" s="1" t="s">
        <v>16</v>
      </c>
      <c r="O15" s="1" t="s">
        <v>7</v>
      </c>
      <c r="P15" s="3" t="s">
        <v>337</v>
      </c>
      <c r="Q15" s="3" t="s">
        <v>116</v>
      </c>
      <c r="R15" s="34" t="s">
        <v>291</v>
      </c>
      <c r="S15" s="3">
        <f>3.14*((D13+25)/2/1000)^2</f>
        <v>1.018396985E-2</v>
      </c>
      <c r="T15" s="3" t="s">
        <v>274</v>
      </c>
      <c r="U15" s="1" t="s">
        <v>7</v>
      </c>
      <c r="V15" s="3" t="s">
        <v>338</v>
      </c>
      <c r="W15" s="3" t="s">
        <v>116</v>
      </c>
      <c r="X15" s="34" t="s">
        <v>291</v>
      </c>
      <c r="Y15" s="3"/>
      <c r="Z15" s="3" t="s">
        <v>274</v>
      </c>
      <c r="AA15" s="1" t="s">
        <v>7</v>
      </c>
    </row>
    <row r="16" spans="1:30" ht="1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4" t="s">
        <v>291</v>
      </c>
      <c r="K16" s="1">
        <v>200</v>
      </c>
      <c r="L16" s="1">
        <v>200</v>
      </c>
      <c r="M16" s="1">
        <v>0.04</v>
      </c>
      <c r="N16" s="1" t="s">
        <v>16</v>
      </c>
      <c r="O16" s="1" t="s">
        <v>7</v>
      </c>
      <c r="P16" s="3" t="s">
        <v>337</v>
      </c>
      <c r="Q16" s="3" t="s">
        <v>116</v>
      </c>
      <c r="R16" s="34" t="s">
        <v>291</v>
      </c>
      <c r="S16" s="3">
        <f>3.14*((D13+25)/2/1000)^2</f>
        <v>1.018396985E-2</v>
      </c>
      <c r="T16" s="3" t="s">
        <v>274</v>
      </c>
      <c r="U16" s="1" t="s">
        <v>7</v>
      </c>
      <c r="V16" s="3" t="s">
        <v>338</v>
      </c>
      <c r="W16" s="3" t="s">
        <v>116</v>
      </c>
      <c r="X16" s="34" t="s">
        <v>291</v>
      </c>
      <c r="Y16" s="3"/>
      <c r="Z16" s="3" t="s">
        <v>274</v>
      </c>
      <c r="AA16" s="1" t="s">
        <v>7</v>
      </c>
    </row>
    <row r="17" spans="3:27" ht="1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4" t="s">
        <v>322</v>
      </c>
      <c r="K17" s="1">
        <v>200</v>
      </c>
      <c r="L17" s="1">
        <v>200</v>
      </c>
      <c r="M17" s="1">
        <v>0.04</v>
      </c>
      <c r="N17" s="1" t="s">
        <v>16</v>
      </c>
      <c r="O17" s="1" t="s">
        <v>7</v>
      </c>
      <c r="P17" s="3" t="s">
        <v>337</v>
      </c>
      <c r="Q17" s="3" t="s">
        <v>116</v>
      </c>
      <c r="R17" s="34" t="s">
        <v>322</v>
      </c>
      <c r="S17" s="3">
        <f>3.14*((D14+25)/2/1000)^2</f>
        <v>1.5232524650000002E-2</v>
      </c>
      <c r="T17" s="3" t="s">
        <v>274</v>
      </c>
      <c r="U17" s="1" t="s">
        <v>7</v>
      </c>
      <c r="V17" s="3" t="s">
        <v>338</v>
      </c>
      <c r="W17" s="3" t="s">
        <v>116</v>
      </c>
      <c r="X17" s="34" t="s">
        <v>322</v>
      </c>
      <c r="Y17" s="3"/>
      <c r="Z17" s="3" t="s">
        <v>274</v>
      </c>
      <c r="AA17" s="1" t="s">
        <v>7</v>
      </c>
    </row>
    <row r="18" spans="3:27" ht="1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4" t="s">
        <v>322</v>
      </c>
      <c r="K18" s="1">
        <v>250</v>
      </c>
      <c r="L18" s="1">
        <v>250</v>
      </c>
      <c r="M18" s="1">
        <v>6.25E-2</v>
      </c>
      <c r="N18" s="1" t="s">
        <v>16</v>
      </c>
      <c r="O18" s="1" t="s">
        <v>7</v>
      </c>
      <c r="P18" s="3" t="s">
        <v>337</v>
      </c>
      <c r="Q18" s="3" t="s">
        <v>116</v>
      </c>
      <c r="R18" s="34" t="s">
        <v>322</v>
      </c>
      <c r="S18" s="3">
        <f>3.14*((D16+25)/2/1000)^2</f>
        <v>2.933143865E-2</v>
      </c>
      <c r="T18" s="3" t="s">
        <v>274</v>
      </c>
      <c r="U18" s="1" t="s">
        <v>7</v>
      </c>
      <c r="V18" s="3" t="s">
        <v>338</v>
      </c>
      <c r="W18" s="3" t="s">
        <v>116</v>
      </c>
      <c r="X18" s="34" t="s">
        <v>322</v>
      </c>
      <c r="Y18" s="3"/>
      <c r="Z18" s="3" t="s">
        <v>274</v>
      </c>
      <c r="AA18" s="1" t="s">
        <v>7</v>
      </c>
    </row>
    <row r="19" spans="3:27" ht="1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4" t="s">
        <v>322</v>
      </c>
      <c r="K19" s="1">
        <v>250</v>
      </c>
      <c r="L19" s="1">
        <v>250</v>
      </c>
      <c r="M19" s="1">
        <v>6.25E-2</v>
      </c>
      <c r="N19" s="1" t="s">
        <v>16</v>
      </c>
      <c r="O19" s="1" t="s">
        <v>7</v>
      </c>
      <c r="P19" s="3" t="s">
        <v>337</v>
      </c>
      <c r="Q19" s="3" t="s">
        <v>116</v>
      </c>
      <c r="R19" s="34" t="s">
        <v>322</v>
      </c>
      <c r="S19" s="3">
        <f>3.14*((D16+25)/2/1000)^2</f>
        <v>2.933143865E-2</v>
      </c>
      <c r="T19" s="3" t="s">
        <v>274</v>
      </c>
      <c r="U19" s="1" t="s">
        <v>7</v>
      </c>
      <c r="V19" s="3" t="s">
        <v>338</v>
      </c>
      <c r="W19" s="3" t="s">
        <v>116</v>
      </c>
      <c r="X19" s="34" t="s">
        <v>322</v>
      </c>
      <c r="Y19" s="3"/>
      <c r="Z19" s="3" t="s">
        <v>274</v>
      </c>
      <c r="AA19" s="1" t="s">
        <v>7</v>
      </c>
    </row>
    <row r="20" spans="3:27" ht="1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4" t="s">
        <v>322</v>
      </c>
      <c r="K20" s="1">
        <v>300</v>
      </c>
      <c r="L20" s="1">
        <v>300</v>
      </c>
      <c r="M20" s="1">
        <v>0.09</v>
      </c>
      <c r="N20" s="1" t="s">
        <v>16</v>
      </c>
      <c r="O20" s="1" t="s">
        <v>7</v>
      </c>
      <c r="P20" s="3" t="s">
        <v>337</v>
      </c>
      <c r="Q20" s="3" t="s">
        <v>116</v>
      </c>
      <c r="R20" s="34" t="s">
        <v>322</v>
      </c>
      <c r="S20" s="3">
        <f>3.14*((D17+25)/2/1000)^2</f>
        <v>4.6774075849999999E-2</v>
      </c>
      <c r="T20" s="3" t="s">
        <v>274</v>
      </c>
      <c r="U20" s="1" t="s">
        <v>7</v>
      </c>
      <c r="V20" s="3" t="s">
        <v>338</v>
      </c>
      <c r="W20" s="3" t="s">
        <v>116</v>
      </c>
      <c r="X20" s="34" t="s">
        <v>322</v>
      </c>
      <c r="Y20" s="3"/>
      <c r="Z20" s="3" t="s">
        <v>274</v>
      </c>
      <c r="AA20" s="1" t="s">
        <v>7</v>
      </c>
    </row>
    <row r="21" spans="3:27" ht="1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4" t="s">
        <v>322</v>
      </c>
      <c r="K21" s="1">
        <v>300</v>
      </c>
      <c r="L21" s="1">
        <v>300</v>
      </c>
      <c r="M21" s="1">
        <v>0.09</v>
      </c>
      <c r="N21" s="1" t="s">
        <v>16</v>
      </c>
      <c r="O21" s="1" t="s">
        <v>7</v>
      </c>
      <c r="P21" s="3" t="s">
        <v>337</v>
      </c>
      <c r="Q21" s="3" t="s">
        <v>116</v>
      </c>
      <c r="R21" s="34" t="s">
        <v>322</v>
      </c>
      <c r="S21" s="3">
        <f>3.14*((D17+25)/2/1000)^2</f>
        <v>4.6774075849999999E-2</v>
      </c>
      <c r="T21" s="3" t="s">
        <v>274</v>
      </c>
      <c r="U21" s="1" t="s">
        <v>7</v>
      </c>
      <c r="V21" s="3" t="s">
        <v>338</v>
      </c>
      <c r="W21" s="3" t="s">
        <v>116</v>
      </c>
      <c r="X21" s="34" t="s">
        <v>322</v>
      </c>
      <c r="Y21" s="3"/>
      <c r="Z21" s="3" t="s">
        <v>274</v>
      </c>
      <c r="AA21" s="1" t="s">
        <v>7</v>
      </c>
    </row>
    <row r="22" spans="3:27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323</v>
      </c>
      <c r="K22" s="1">
        <v>350</v>
      </c>
      <c r="L22" s="1">
        <v>350</v>
      </c>
      <c r="M22" s="1">
        <v>0.12249999999999998</v>
      </c>
      <c r="N22" s="1" t="s">
        <v>16</v>
      </c>
      <c r="O22" s="1" t="s">
        <v>7</v>
      </c>
      <c r="P22" s="3" t="s">
        <v>337</v>
      </c>
      <c r="Q22" s="3" t="s">
        <v>116</v>
      </c>
      <c r="R22" s="36" t="s">
        <v>323</v>
      </c>
      <c r="S22" s="3">
        <f>3.14*((D18+25)/2/1000)^2</f>
        <v>6.9711140000000005E-2</v>
      </c>
      <c r="T22" s="3" t="s">
        <v>274</v>
      </c>
      <c r="U22" s="1" t="s">
        <v>7</v>
      </c>
      <c r="V22" s="3" t="s">
        <v>338</v>
      </c>
      <c r="W22" s="3" t="s">
        <v>116</v>
      </c>
      <c r="X22" s="36" t="s">
        <v>323</v>
      </c>
      <c r="Y22" s="3"/>
      <c r="Z22" s="3" t="s">
        <v>274</v>
      </c>
      <c r="AA22" s="1" t="s">
        <v>7</v>
      </c>
    </row>
    <row r="23" spans="3:27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323</v>
      </c>
      <c r="K23" s="1">
        <v>350</v>
      </c>
      <c r="L23" s="1">
        <v>350</v>
      </c>
      <c r="M23" s="1">
        <v>0.12249999999999998</v>
      </c>
      <c r="N23" s="1" t="s">
        <v>16</v>
      </c>
      <c r="O23" s="1" t="s">
        <v>7</v>
      </c>
      <c r="P23" s="3" t="s">
        <v>337</v>
      </c>
      <c r="Q23" s="3" t="s">
        <v>116</v>
      </c>
      <c r="R23" s="36" t="s">
        <v>323</v>
      </c>
      <c r="S23" s="3">
        <f>3.14*((D18+25)/2/1000)^2</f>
        <v>6.9711140000000005E-2</v>
      </c>
      <c r="T23" s="3" t="s">
        <v>274</v>
      </c>
      <c r="U23" s="1" t="s">
        <v>7</v>
      </c>
      <c r="V23" s="3" t="s">
        <v>338</v>
      </c>
      <c r="W23" s="3" t="s">
        <v>116</v>
      </c>
      <c r="X23" s="36" t="s">
        <v>323</v>
      </c>
      <c r="Y23" s="3"/>
      <c r="Z23" s="3" t="s">
        <v>274</v>
      </c>
      <c r="AA23" s="1" t="s">
        <v>7</v>
      </c>
    </row>
    <row r="24" spans="3:27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323</v>
      </c>
      <c r="K24" s="1">
        <v>400</v>
      </c>
      <c r="L24" s="1">
        <v>400</v>
      </c>
      <c r="M24" s="1">
        <v>0.16</v>
      </c>
      <c r="N24" s="1" t="s">
        <v>16</v>
      </c>
      <c r="O24" s="1" t="s">
        <v>7</v>
      </c>
      <c r="P24" s="3" t="s">
        <v>337</v>
      </c>
      <c r="Q24" s="3" t="s">
        <v>116</v>
      </c>
      <c r="R24" s="36" t="s">
        <v>323</v>
      </c>
      <c r="S24" s="3">
        <f>3.14*((D19+25)/2/1000)^2</f>
        <v>9.5558999849999993E-2</v>
      </c>
      <c r="T24" s="3" t="s">
        <v>274</v>
      </c>
      <c r="U24" s="1" t="s">
        <v>7</v>
      </c>
      <c r="V24" s="3" t="s">
        <v>338</v>
      </c>
      <c r="W24" s="3" t="s">
        <v>116</v>
      </c>
      <c r="X24" s="36" t="s">
        <v>323</v>
      </c>
      <c r="Y24" s="3"/>
      <c r="Z24" s="3" t="s">
        <v>274</v>
      </c>
      <c r="AA24" s="1" t="s">
        <v>7</v>
      </c>
    </row>
    <row r="25" spans="3:27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323</v>
      </c>
      <c r="K25" s="1">
        <v>400</v>
      </c>
      <c r="L25" s="1">
        <v>400</v>
      </c>
      <c r="M25" s="1">
        <v>0.16</v>
      </c>
      <c r="N25" s="1" t="s">
        <v>16</v>
      </c>
      <c r="O25" s="1" t="s">
        <v>7</v>
      </c>
      <c r="P25" s="3" t="s">
        <v>337</v>
      </c>
      <c r="Q25" s="3" t="s">
        <v>116</v>
      </c>
      <c r="R25" s="36" t="s">
        <v>323</v>
      </c>
      <c r="S25" s="3">
        <f>3.14*((D19+25)/2/1000)^2</f>
        <v>9.5558999849999993E-2</v>
      </c>
      <c r="T25" s="3" t="s">
        <v>274</v>
      </c>
      <c r="U25" s="1" t="s">
        <v>7</v>
      </c>
      <c r="V25" s="3" t="s">
        <v>338</v>
      </c>
      <c r="W25" s="3" t="s">
        <v>116</v>
      </c>
      <c r="X25" s="36" t="s">
        <v>323</v>
      </c>
      <c r="Y25" s="3"/>
      <c r="Z25" s="3" t="s">
        <v>274</v>
      </c>
      <c r="AA25" s="1" t="s">
        <v>7</v>
      </c>
    </row>
    <row r="26" spans="3:27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324</v>
      </c>
      <c r="K26" s="1">
        <v>450</v>
      </c>
      <c r="L26" s="1">
        <v>450</v>
      </c>
      <c r="M26" s="1">
        <v>0.20250000000000001</v>
      </c>
      <c r="N26" s="1" t="s">
        <v>16</v>
      </c>
      <c r="O26" s="1" t="s">
        <v>7</v>
      </c>
      <c r="P26" s="3" t="s">
        <v>337</v>
      </c>
      <c r="Q26" s="3" t="s">
        <v>116</v>
      </c>
      <c r="R26" s="36" t="s">
        <v>324</v>
      </c>
      <c r="S26" s="3">
        <f>3.14*((D20+25)/2/1000)^2</f>
        <v>0.11371224260000004</v>
      </c>
      <c r="T26" s="3" t="s">
        <v>274</v>
      </c>
      <c r="U26" s="1" t="s">
        <v>7</v>
      </c>
      <c r="V26" s="3" t="s">
        <v>338</v>
      </c>
      <c r="W26" s="3" t="s">
        <v>116</v>
      </c>
      <c r="X26" s="36" t="s">
        <v>324</v>
      </c>
      <c r="Y26" s="3"/>
      <c r="Z26" s="3" t="s">
        <v>274</v>
      </c>
      <c r="AA26" s="1" t="s">
        <v>7</v>
      </c>
    </row>
    <row r="27" spans="3:27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324</v>
      </c>
      <c r="K27" s="1">
        <v>450</v>
      </c>
      <c r="L27" s="1">
        <v>450</v>
      </c>
      <c r="M27" s="1">
        <v>0.20250000000000001</v>
      </c>
      <c r="N27" s="1" t="s">
        <v>16</v>
      </c>
      <c r="O27" s="1" t="s">
        <v>7</v>
      </c>
      <c r="P27" s="3" t="s">
        <v>337</v>
      </c>
      <c r="Q27" s="3" t="s">
        <v>116</v>
      </c>
      <c r="R27" s="36" t="s">
        <v>324</v>
      </c>
      <c r="S27" s="3">
        <f>3.14*((D20+25)/2/1000)^2</f>
        <v>0.11371224260000004</v>
      </c>
      <c r="T27" s="3" t="s">
        <v>274</v>
      </c>
      <c r="U27" s="1" t="s">
        <v>7</v>
      </c>
      <c r="V27" s="3" t="s">
        <v>338</v>
      </c>
      <c r="W27" s="3" t="s">
        <v>116</v>
      </c>
      <c r="X27" s="36" t="s">
        <v>324</v>
      </c>
      <c r="Y27" s="3"/>
      <c r="Z27" s="3" t="s">
        <v>274</v>
      </c>
      <c r="AA27" s="1" t="s">
        <v>7</v>
      </c>
    </row>
    <row r="28" spans="3:27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324</v>
      </c>
      <c r="K28" s="1">
        <v>500</v>
      </c>
      <c r="L28" s="1">
        <v>500</v>
      </c>
      <c r="M28" s="1">
        <v>0.25</v>
      </c>
      <c r="N28" s="1" t="s">
        <v>16</v>
      </c>
      <c r="O28" s="1" t="s">
        <v>7</v>
      </c>
      <c r="P28" s="3" t="s">
        <v>337</v>
      </c>
      <c r="Q28" s="3" t="s">
        <v>116</v>
      </c>
      <c r="R28" s="36" t="s">
        <v>324</v>
      </c>
      <c r="S28" s="3">
        <f>3.14*((D21+25)/2/1000)^2</f>
        <v>0.14609317859999998</v>
      </c>
      <c r="T28" s="3" t="s">
        <v>274</v>
      </c>
      <c r="U28" s="1" t="s">
        <v>7</v>
      </c>
      <c r="V28" s="3" t="s">
        <v>338</v>
      </c>
      <c r="W28" s="3" t="s">
        <v>116</v>
      </c>
      <c r="X28" s="36" t="s">
        <v>324</v>
      </c>
      <c r="Y28" s="3"/>
      <c r="Z28" s="3" t="s">
        <v>274</v>
      </c>
      <c r="AA28" s="1" t="s">
        <v>7</v>
      </c>
    </row>
    <row r="29" spans="3:27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324</v>
      </c>
      <c r="K29" s="1">
        <v>500</v>
      </c>
      <c r="L29" s="1">
        <v>500</v>
      </c>
      <c r="M29" s="1">
        <v>0.25</v>
      </c>
      <c r="N29" s="1" t="s">
        <v>16</v>
      </c>
      <c r="O29" s="1" t="s">
        <v>7</v>
      </c>
      <c r="P29" s="3" t="s">
        <v>337</v>
      </c>
      <c r="Q29" s="3" t="s">
        <v>116</v>
      </c>
      <c r="R29" s="36" t="s">
        <v>324</v>
      </c>
      <c r="S29" s="3">
        <f>3.14*((D21+25)/2/1000)^2</f>
        <v>0.14609317859999998</v>
      </c>
      <c r="T29" s="3" t="s">
        <v>274</v>
      </c>
      <c r="U29" s="1" t="s">
        <v>7</v>
      </c>
      <c r="V29" s="3" t="s">
        <v>338</v>
      </c>
      <c r="W29" s="3" t="s">
        <v>116</v>
      </c>
      <c r="X29" s="36" t="s">
        <v>324</v>
      </c>
      <c r="Y29" s="3"/>
      <c r="Z29" s="3" t="s">
        <v>274</v>
      </c>
      <c r="AA29" s="1" t="s">
        <v>7</v>
      </c>
    </row>
    <row r="30" spans="3:27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324</v>
      </c>
      <c r="K30" s="1">
        <v>550</v>
      </c>
      <c r="L30" s="1">
        <v>550</v>
      </c>
      <c r="M30" s="1">
        <v>0.30249999999999999</v>
      </c>
      <c r="N30" s="1" t="s">
        <v>16</v>
      </c>
      <c r="O30" s="1" t="s">
        <v>7</v>
      </c>
      <c r="P30" s="3" t="s">
        <v>337</v>
      </c>
      <c r="Q30" s="3" t="s">
        <v>116</v>
      </c>
      <c r="R30" s="36" t="s">
        <v>324</v>
      </c>
      <c r="S30" s="3">
        <f>3.14*((D22+25)/2/1000)^2</f>
        <v>0.18237434</v>
      </c>
      <c r="T30" s="3" t="s">
        <v>274</v>
      </c>
      <c r="U30" s="1" t="s">
        <v>7</v>
      </c>
      <c r="V30" s="3" t="s">
        <v>338</v>
      </c>
      <c r="W30" s="3" t="s">
        <v>116</v>
      </c>
      <c r="X30" s="36" t="s">
        <v>324</v>
      </c>
      <c r="Y30" s="3"/>
      <c r="Z30" s="3" t="s">
        <v>274</v>
      </c>
      <c r="AA30" s="1" t="s">
        <v>7</v>
      </c>
    </row>
    <row r="31" spans="3:27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324</v>
      </c>
      <c r="K31" s="1">
        <v>550</v>
      </c>
      <c r="L31" s="1">
        <v>550</v>
      </c>
      <c r="M31" s="1">
        <v>0.30249999999999999</v>
      </c>
      <c r="N31" s="1" t="s">
        <v>16</v>
      </c>
      <c r="O31" s="1" t="s">
        <v>7</v>
      </c>
      <c r="P31" s="3" t="s">
        <v>337</v>
      </c>
      <c r="Q31" s="3" t="s">
        <v>116</v>
      </c>
      <c r="R31" s="36" t="s">
        <v>324</v>
      </c>
      <c r="S31" s="3">
        <f>3.14*((D22+25)/2/1000)^2</f>
        <v>0.18237434</v>
      </c>
      <c r="T31" s="3" t="s">
        <v>274</v>
      </c>
      <c r="U31" s="1" t="s">
        <v>7</v>
      </c>
      <c r="V31" s="3" t="s">
        <v>338</v>
      </c>
      <c r="W31" s="3" t="s">
        <v>116</v>
      </c>
      <c r="X31" s="36" t="s">
        <v>324</v>
      </c>
      <c r="Y31" s="3"/>
      <c r="Z31" s="3" t="s">
        <v>274</v>
      </c>
      <c r="AA31" s="1" t="s">
        <v>7</v>
      </c>
    </row>
    <row r="32" spans="3:27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325</v>
      </c>
      <c r="K32" s="1">
        <v>600</v>
      </c>
      <c r="L32" s="1">
        <v>600</v>
      </c>
      <c r="M32" s="1">
        <v>0.36</v>
      </c>
      <c r="N32" s="1" t="s">
        <v>16</v>
      </c>
      <c r="O32" s="1" t="s">
        <v>7</v>
      </c>
      <c r="P32" s="3" t="s">
        <v>337</v>
      </c>
      <c r="Q32" s="3" t="s">
        <v>116</v>
      </c>
      <c r="R32" s="36" t="s">
        <v>325</v>
      </c>
      <c r="S32" s="3">
        <f>3.14*((D23+25)/2/1000)^2</f>
        <v>0.22300986500000003</v>
      </c>
      <c r="T32" s="3" t="s">
        <v>274</v>
      </c>
      <c r="U32" s="1" t="s">
        <v>7</v>
      </c>
      <c r="V32" s="3" t="s">
        <v>338</v>
      </c>
      <c r="W32" s="3" t="s">
        <v>116</v>
      </c>
      <c r="X32" s="36" t="s">
        <v>325</v>
      </c>
      <c r="Y32" s="3"/>
      <c r="Z32" s="3" t="s">
        <v>274</v>
      </c>
      <c r="AA32" s="1" t="s">
        <v>7</v>
      </c>
    </row>
    <row r="33" spans="3:27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325</v>
      </c>
      <c r="K33" s="1">
        <v>600</v>
      </c>
      <c r="L33" s="1">
        <v>600</v>
      </c>
      <c r="M33" s="1">
        <v>0.36</v>
      </c>
      <c r="N33" s="1" t="s">
        <v>16</v>
      </c>
      <c r="O33" s="1" t="s">
        <v>7</v>
      </c>
      <c r="P33" s="3" t="s">
        <v>337</v>
      </c>
      <c r="Q33" s="3" t="s">
        <v>116</v>
      </c>
      <c r="R33" s="36" t="s">
        <v>325</v>
      </c>
      <c r="S33" s="3">
        <f>3.14*((D23+25)/2/1000)^2</f>
        <v>0.22300986500000003</v>
      </c>
      <c r="T33" s="3" t="s">
        <v>274</v>
      </c>
      <c r="U33" s="1" t="s">
        <v>7</v>
      </c>
      <c r="V33" s="3" t="s">
        <v>338</v>
      </c>
      <c r="W33" s="3" t="s">
        <v>116</v>
      </c>
      <c r="X33" s="36" t="s">
        <v>325</v>
      </c>
      <c r="Y33" s="3"/>
      <c r="Z33" s="3" t="s">
        <v>274</v>
      </c>
      <c r="AA33" s="1" t="s">
        <v>7</v>
      </c>
    </row>
    <row r="34" spans="3:27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325</v>
      </c>
      <c r="K34" s="1">
        <v>700</v>
      </c>
      <c r="L34" s="1">
        <v>700</v>
      </c>
      <c r="M34" s="1">
        <v>0.48999999999999994</v>
      </c>
      <c r="N34" s="1" t="s">
        <v>16</v>
      </c>
      <c r="O34" s="1" t="s">
        <v>7</v>
      </c>
      <c r="P34" s="3" t="s">
        <v>337</v>
      </c>
      <c r="Q34" s="3" t="s">
        <v>116</v>
      </c>
      <c r="R34" s="36" t="s">
        <v>325</v>
      </c>
      <c r="S34" s="3">
        <f>3.14*((D25+25)/2/1000)^2</f>
        <v>0.31653162500000004</v>
      </c>
      <c r="T34" s="3" t="s">
        <v>274</v>
      </c>
      <c r="U34" s="1" t="s">
        <v>7</v>
      </c>
      <c r="V34" s="3" t="s">
        <v>338</v>
      </c>
      <c r="W34" s="3" t="s">
        <v>116</v>
      </c>
      <c r="X34" s="36" t="s">
        <v>325</v>
      </c>
      <c r="Y34" s="3"/>
      <c r="Z34" s="3" t="s">
        <v>274</v>
      </c>
      <c r="AA34" s="1" t="s">
        <v>7</v>
      </c>
    </row>
    <row r="35" spans="3:27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325</v>
      </c>
      <c r="K35" s="1">
        <v>700</v>
      </c>
      <c r="L35" s="1">
        <v>700</v>
      </c>
      <c r="M35" s="1">
        <v>0.48999999999999994</v>
      </c>
      <c r="N35" s="1" t="s">
        <v>16</v>
      </c>
      <c r="O35" s="1" t="s">
        <v>7</v>
      </c>
      <c r="P35" s="3" t="s">
        <v>337</v>
      </c>
      <c r="Q35" s="3" t="s">
        <v>116</v>
      </c>
      <c r="R35" s="36" t="s">
        <v>325</v>
      </c>
      <c r="S35" s="3">
        <f>3.14*((D25+25)/2/1000)^2</f>
        <v>0.31653162500000004</v>
      </c>
      <c r="T35" s="3" t="s">
        <v>274</v>
      </c>
      <c r="U35" s="1" t="s">
        <v>7</v>
      </c>
      <c r="V35" s="3" t="s">
        <v>338</v>
      </c>
      <c r="W35" s="3" t="s">
        <v>116</v>
      </c>
      <c r="X35" s="36" t="s">
        <v>325</v>
      </c>
      <c r="Y35" s="3"/>
      <c r="Z35" s="3" t="s">
        <v>274</v>
      </c>
      <c r="AA35" s="1" t="s">
        <v>7</v>
      </c>
    </row>
    <row r="36" spans="3:27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325</v>
      </c>
      <c r="K36" s="1">
        <v>700</v>
      </c>
      <c r="L36" s="1">
        <v>700</v>
      </c>
      <c r="M36" s="1">
        <v>0.48999999999999994</v>
      </c>
      <c r="N36" s="1" t="s">
        <v>16</v>
      </c>
      <c r="O36" s="1" t="s">
        <v>7</v>
      </c>
      <c r="P36" s="3" t="s">
        <v>337</v>
      </c>
      <c r="Q36" s="3" t="s">
        <v>116</v>
      </c>
      <c r="R36" s="36" t="s">
        <v>325</v>
      </c>
      <c r="S36" s="3">
        <f>3.14*((D25+25)/2/1000)^2</f>
        <v>0.31653162500000004</v>
      </c>
      <c r="T36" s="3" t="s">
        <v>274</v>
      </c>
      <c r="U36" s="1" t="s">
        <v>7</v>
      </c>
      <c r="V36" s="3" t="s">
        <v>338</v>
      </c>
      <c r="W36" s="3" t="s">
        <v>116</v>
      </c>
      <c r="X36" s="36" t="s">
        <v>325</v>
      </c>
      <c r="Y36" s="3"/>
      <c r="Z36" s="3" t="s">
        <v>274</v>
      </c>
      <c r="AA36" s="1" t="s">
        <v>7</v>
      </c>
    </row>
    <row r="37" spans="3:27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325</v>
      </c>
      <c r="K37" s="1">
        <v>700</v>
      </c>
      <c r="L37" s="1">
        <v>700</v>
      </c>
      <c r="M37" s="1">
        <v>0.49</v>
      </c>
      <c r="N37" s="1" t="s">
        <v>16</v>
      </c>
      <c r="O37" s="1" t="s">
        <v>7</v>
      </c>
      <c r="P37" s="3" t="s">
        <v>337</v>
      </c>
      <c r="Q37" s="3" t="s">
        <v>116</v>
      </c>
      <c r="R37" s="36" t="s">
        <v>325</v>
      </c>
      <c r="S37" s="3">
        <f>3.14*((D26+25)/2/1000)^2</f>
        <v>0.36834162500000006</v>
      </c>
      <c r="T37" s="3" t="s">
        <v>274</v>
      </c>
      <c r="U37" s="1" t="s">
        <v>7</v>
      </c>
      <c r="V37" s="3" t="s">
        <v>338</v>
      </c>
      <c r="W37" s="3" t="s">
        <v>116</v>
      </c>
      <c r="X37" s="36" t="s">
        <v>325</v>
      </c>
      <c r="Y37" s="3"/>
      <c r="Z37" s="3" t="s">
        <v>274</v>
      </c>
      <c r="AA37" s="1" t="s">
        <v>7</v>
      </c>
    </row>
  </sheetData>
  <sheetProtection algorithmName="SHA-512" hashValue="UyjQ4Izrqo8+Z0Yh7EKs/2g/+zePhoUTg5JqryX9D1ykmRkDHjMGE96/T8rvPgLV46ySECcSB6jrL9ZQpKYxLw==" saltValue="c19sIapI87VVDIo735c+zA==" spinCount="100000" sheet="1" objects="1" scenarios="1"/>
  <mergeCells count="5">
    <mergeCell ref="AC1:AD1"/>
    <mergeCell ref="C1:G1"/>
    <mergeCell ref="I1:O1"/>
    <mergeCell ref="Q1:U1"/>
    <mergeCell ref="W1:AA1"/>
  </mergeCells>
  <phoneticPr fontId="6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362D-243B-47A1-8560-E3A32908122C}">
  <sheetPr codeName="Sheet94"/>
  <dimension ref="A1:Y100"/>
  <sheetViews>
    <sheetView topLeftCell="C1"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31.90625" style="35" bestFit="1" customWidth="1"/>
    <col min="3" max="4" width="5.26953125" bestFit="1" customWidth="1"/>
    <col min="5" max="6" width="12.453125" bestFit="1" customWidth="1"/>
    <col min="7" max="7" width="9.26953125" bestFit="1" customWidth="1"/>
    <col min="8" max="9" width="5.26953125" bestFit="1" customWidth="1"/>
    <col min="10" max="11" width="9.26953125" bestFit="1" customWidth="1"/>
    <col min="12" max="12" width="14.6328125" bestFit="1" customWidth="1"/>
    <col min="13" max="13" width="20" bestFit="1" customWidth="1"/>
    <col min="14" max="14" width="15.7265625" bestFit="1" customWidth="1"/>
    <col min="15" max="15" width="5.26953125" bestFit="1" customWidth="1"/>
    <col min="16" max="16" width="7.26953125" bestFit="1" customWidth="1"/>
    <col min="17" max="17" width="5.26953125" bestFit="1" customWidth="1"/>
    <col min="18" max="18" width="6.26953125" bestFit="1" customWidth="1"/>
    <col min="19" max="19" width="5.26953125" bestFit="1" customWidth="1"/>
    <col min="20" max="20" width="11.36328125" bestFit="1" customWidth="1"/>
    <col min="21" max="21" width="6.26953125" bestFit="1" customWidth="1"/>
    <col min="22" max="22" width="7.26953125" bestFit="1" customWidth="1"/>
    <col min="23" max="23" width="5.26953125" bestFit="1" customWidth="1"/>
    <col min="24" max="24" width="6.26953125" bestFit="1" customWidth="1"/>
    <col min="25" max="25" width="5.26953125" bestFit="1" customWidth="1"/>
  </cols>
  <sheetData>
    <row r="1" spans="1:25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330</v>
      </c>
      <c r="F1" s="18" t="s">
        <v>304</v>
      </c>
      <c r="G1" s="18" t="s">
        <v>42</v>
      </c>
      <c r="H1" s="18" t="s">
        <v>167</v>
      </c>
      <c r="I1" s="18" t="s">
        <v>166</v>
      </c>
      <c r="J1" s="18" t="s">
        <v>331</v>
      </c>
      <c r="K1" s="18" t="s">
        <v>380</v>
      </c>
      <c r="L1" s="18" t="s">
        <v>341</v>
      </c>
      <c r="M1" s="18" t="s">
        <v>333</v>
      </c>
      <c r="N1" s="18" t="s">
        <v>48</v>
      </c>
      <c r="O1" s="18" t="s">
        <v>82</v>
      </c>
      <c r="P1" s="19" t="s">
        <v>79</v>
      </c>
      <c r="Q1" s="18" t="s">
        <v>3</v>
      </c>
      <c r="R1" s="18" t="s">
        <v>160</v>
      </c>
      <c r="S1" s="18" t="s">
        <v>5</v>
      </c>
      <c r="T1" s="18" t="s">
        <v>48</v>
      </c>
      <c r="U1" s="18" t="s">
        <v>82</v>
      </c>
      <c r="V1" s="19" t="s">
        <v>79</v>
      </c>
      <c r="W1" s="18" t="s">
        <v>3</v>
      </c>
      <c r="X1" s="18" t="s">
        <v>160</v>
      </c>
      <c r="Y1" s="18" t="s">
        <v>5</v>
      </c>
    </row>
    <row r="2" spans="1:25" x14ac:dyDescent="0.25">
      <c r="A2" s="22">
        <v>43</v>
      </c>
      <c r="B2" s="3" t="s">
        <v>1078</v>
      </c>
      <c r="C2" s="3">
        <v>2</v>
      </c>
      <c r="D2" s="3" t="s">
        <v>577</v>
      </c>
      <c r="E2" s="18">
        <f>VALUE(TRIM(MID(SUBSTITUTE($B2,"-",REPT(" ",99)),COLUMN(B2)*99-98,99)))</f>
        <v>100</v>
      </c>
      <c r="F2" s="18">
        <f>VALUE(TRIM(MID(SUBSTITUTE($B2,"-",REPT(" ",99)),COLUMN(C2)*99-98,99)))</f>
        <v>50</v>
      </c>
      <c r="G2" s="18" t="str">
        <f>TRIM(MID(SUBSTITUTE($B2,"-",REPT(" ",99)),COLUMN(D2)*99-98,99))</f>
        <v>C1</v>
      </c>
      <c r="H2" s="18">
        <f>VALUE(TRIM(MID(SUBSTITUTE($B2,"-",REPT(" ",99)),COLUMN(E2)*99-98,99)))</f>
        <v>500</v>
      </c>
      <c r="I2" s="18">
        <f>VALUE(TRIM(MID(SUBSTITUTE($B2,"-",REPT(" ",99)),COLUMN(F2)*99-98,99)))</f>
        <v>600</v>
      </c>
      <c r="J2" s="18" t="str">
        <f>(TRIM(MID(SUBSTITUTE($B2,"-",REPT(" ",99)),COLUMN(G2)*99-98,99)))</f>
        <v>A</v>
      </c>
      <c r="K2" s="18" t="str">
        <f>(TRIM(MID(SUBSTITUTE($B2,"-",REPT(" ",99)),COLUMN(H2)*99-98,99)))</f>
        <v>L</v>
      </c>
      <c r="L2" s="18" t="str">
        <f>(TRIM(MID(SUBSTITUTE($B2,"-",REPT(" ",99)),COLUMN(I2)*99-98,99)))</f>
        <v>6</v>
      </c>
      <c r="M2" s="18" t="str">
        <f>(TRIM(MID(SUBSTITUTE($B2,"-",REPT(" ",99)),COLUMN(J2)*99-98,99)))</f>
        <v>F</v>
      </c>
      <c r="N2" s="18" t="str">
        <f>VLOOKUP(F2,F14数据库!C:AA,3,0)</f>
        <v>结构用无缝钢管</v>
      </c>
      <c r="O2" s="18" t="str">
        <f>"DN"&amp;F2</f>
        <v>DN50</v>
      </c>
      <c r="P2" s="19">
        <f>(H2/1000)*C2*2</f>
        <v>2</v>
      </c>
      <c r="Q2" s="18" t="str">
        <f>VLOOKUP(F2,F14数据库!C:AA,4,0)</f>
        <v>m</v>
      </c>
      <c r="R2" s="18" t="str">
        <f>VLOOKUP(G2,F14数据库!AC:AD,2,0)</f>
        <v>Q235B</v>
      </c>
      <c r="S2" s="18"/>
      <c r="T2" s="18" t="str" cm="1">
        <f t="array" ref="T2">_xlfn.IFS(J2="A",VLOOKUP(F2,F14数据库!C:AA,7,0),J2="B",VLOOKUP(F2,F14数据库!C:AA,15,0),J2="C",VLOOKUP(F2,F14数据库!C:AA,21,0))</f>
        <v>钢板</v>
      </c>
      <c r="U2" s="18" t="str" cm="1">
        <f t="array" ref="U2">_xlfn.IFS(J2="A",VLOOKUP(F2,F14数据库!C:AA,8,0),J2="B",VLOOKUP(F2,F14数据库!C:AA,16,0),J2="C",VLOOKUP(F2,F14数据库!C:AA,22,0))</f>
        <v>δ=10</v>
      </c>
      <c r="V2" s="19" cm="1">
        <f t="array" ref="V2">_xlfn.IFS(J2="A",VLOOKUP(F2,F14数据库!C:AA,11,0),J2="B",VLOOKUP(F2,F14数据库!C:AA,17,0),J2="C",VLOOKUP(F2,F14数据库!C:AA,23,0))*C2*2</f>
        <v>0.16</v>
      </c>
      <c r="W2" s="18" t="str" cm="1">
        <f t="array" ref="W2">_xlfn.IFS(J2="A",VLOOKUP(F2,F14数据库!C:AA,12,0),J2="B",VLOOKUP(F2,F14数据库!C:AA,18,0),J2="C",VLOOKUP(F2,F14数据库!C:AA,24,0))</f>
        <v>m²</v>
      </c>
      <c r="X2" s="18" t="str" cm="1">
        <f t="array" ref="X2">_xlfn.IFS(J2="A",VLOOKUP(F2,F14数据库!C:AA,13,0),J2="B",VLOOKUP(F2,F14数据库!C:AA,19,0),J2="C",VLOOKUP(F2,F14数据库!C:AA,25,0))</f>
        <v>Q235B</v>
      </c>
      <c r="Y2" s="18"/>
    </row>
    <row r="3" spans="1:25" x14ac:dyDescent="0.25">
      <c r="A3" s="22"/>
      <c r="B3" s="3"/>
      <c r="C3" s="3"/>
      <c r="D3" s="3"/>
      <c r="E3" s="18" t="e">
        <f t="shared" ref="E3:F11" si="0">VALUE(TRIM(MID(SUBSTITUTE($B3,"-",REPT(" ",99)),COLUMN(B3)*99-98,99)))</f>
        <v>#VALUE!</v>
      </c>
      <c r="F3" s="18" t="e">
        <f t="shared" si="0"/>
        <v>#VALUE!</v>
      </c>
      <c r="G3" s="18" t="str">
        <f t="shared" ref="G3:G11" si="1">TRIM(MID(SUBSTITUTE($B3,"-",REPT(" ",99)),COLUMN(D3)*99-98,99))</f>
        <v/>
      </c>
      <c r="H3" s="18" t="e">
        <f t="shared" ref="H3:I11" si="2">VALUE(TRIM(MID(SUBSTITUTE($B3,"-",REPT(" ",99)),COLUMN(E3)*99-98,99)))</f>
        <v>#VALUE!</v>
      </c>
      <c r="I3" s="18" t="e">
        <f t="shared" si="2"/>
        <v>#VALUE!</v>
      </c>
      <c r="J3" s="18" t="str">
        <f t="shared" ref="J3:M11" si="3">(TRIM(MID(SUBSTITUTE($B3,"-",REPT(" ",99)),COLUMN(G3)*99-98,99)))</f>
        <v/>
      </c>
      <c r="K3" s="18" t="str">
        <f t="shared" si="3"/>
        <v/>
      </c>
      <c r="L3" s="18" t="str">
        <f t="shared" si="3"/>
        <v/>
      </c>
      <c r="M3" s="18" t="str">
        <f t="shared" si="3"/>
        <v/>
      </c>
      <c r="N3" s="18" t="e">
        <f>VLOOKUP(F3,F14数据库!C:AA,3,0)</f>
        <v>#VALUE!</v>
      </c>
      <c r="O3" s="18" t="e">
        <f t="shared" ref="O3:O11" si="4">"DN"&amp;F3</f>
        <v>#VALUE!</v>
      </c>
      <c r="P3" s="19" t="e">
        <f t="shared" ref="P3:P11" si="5">(H3/1000)*C3*2</f>
        <v>#VALUE!</v>
      </c>
      <c r="Q3" s="18" t="e">
        <f>VLOOKUP(F3,F14数据库!C:AA,4,0)</f>
        <v>#VALUE!</v>
      </c>
      <c r="R3" s="18" t="e">
        <f>VLOOKUP(G3,F14数据库!AC:AD,2,0)</f>
        <v>#N/A</v>
      </c>
      <c r="S3" s="18"/>
      <c r="T3" s="18" t="e" cm="1">
        <f t="array" ref="T3">_xlfn.IFS(J3="A",VLOOKUP(F3,F14数据库!C:AA,7,0),J3="B",VLOOKUP(F3,F14数据库!C:AA,15,0),J3="C",VLOOKUP(F3,F14数据库!C:AA,21,0))</f>
        <v>#N/A</v>
      </c>
      <c r="U3" s="18" t="e" cm="1">
        <f t="array" ref="U3">_xlfn.IFS(J3="A",VLOOKUP(F3,F14数据库!C:AA,8,0),J3="B",VLOOKUP(F3,F14数据库!C:AA,16,0),J3="C",VLOOKUP(F3,F14数据库!C:AA,22,0))</f>
        <v>#N/A</v>
      </c>
      <c r="V3" s="19" t="e" cm="1">
        <f t="array" ref="V3">_xlfn.IFS(J3="A",VLOOKUP(F3,F14数据库!C:AA,11,0),J3="B",VLOOKUP(F3,F14数据库!C:AA,17,0),J3="C",VLOOKUP(F3,F14数据库!C:AA,23,0))*C3*2</f>
        <v>#N/A</v>
      </c>
      <c r="W3" s="18" t="e" cm="1">
        <f t="array" ref="W3">_xlfn.IFS(J3="A",VLOOKUP(F3,F14数据库!C:AA,12,0),J3="B",VLOOKUP(F3,F14数据库!C:AA,18,0),J3="C",VLOOKUP(F3,F14数据库!C:AA,24,0))</f>
        <v>#N/A</v>
      </c>
      <c r="X3" s="18" t="e" cm="1">
        <f t="array" ref="X3">_xlfn.IFS(J3="A",VLOOKUP(F3,F14数据库!C:AA,13,0),J3="B",VLOOKUP(F3,F14数据库!C:AA,19,0),J3="C",VLOOKUP(F3,F14数据库!C:AA,25,0))</f>
        <v>#N/A</v>
      </c>
      <c r="Y3" s="18"/>
    </row>
    <row r="4" spans="1:25" x14ac:dyDescent="0.25">
      <c r="A4" s="22"/>
      <c r="B4" s="3"/>
      <c r="C4" s="3"/>
      <c r="D4" s="3"/>
      <c r="E4" s="18" t="e">
        <f t="shared" si="0"/>
        <v>#VALUE!</v>
      </c>
      <c r="F4" s="18" t="e">
        <f t="shared" si="0"/>
        <v>#VALUE!</v>
      </c>
      <c r="G4" s="18" t="str">
        <f t="shared" si="1"/>
        <v/>
      </c>
      <c r="H4" s="18" t="e">
        <f t="shared" si="2"/>
        <v>#VALUE!</v>
      </c>
      <c r="I4" s="18" t="e">
        <f t="shared" si="2"/>
        <v>#VALUE!</v>
      </c>
      <c r="J4" s="18" t="str">
        <f t="shared" si="3"/>
        <v/>
      </c>
      <c r="K4" s="18" t="str">
        <f t="shared" si="3"/>
        <v/>
      </c>
      <c r="L4" s="18" t="str">
        <f t="shared" si="3"/>
        <v/>
      </c>
      <c r="M4" s="18" t="str">
        <f t="shared" si="3"/>
        <v/>
      </c>
      <c r="N4" s="18" t="e">
        <f>VLOOKUP(F4,F14数据库!C:AA,3,0)</f>
        <v>#VALUE!</v>
      </c>
      <c r="O4" s="18" t="e">
        <f t="shared" si="4"/>
        <v>#VALUE!</v>
      </c>
      <c r="P4" s="19" t="e">
        <f t="shared" si="5"/>
        <v>#VALUE!</v>
      </c>
      <c r="Q4" s="18" t="e">
        <f>VLOOKUP(F4,F14数据库!C:AA,4,0)</f>
        <v>#VALUE!</v>
      </c>
      <c r="R4" s="18" t="e">
        <f>VLOOKUP(G4,F14数据库!AC:AD,2,0)</f>
        <v>#N/A</v>
      </c>
      <c r="S4" s="18"/>
      <c r="T4" s="18" t="e" cm="1">
        <f t="array" ref="T4">_xlfn.IFS(J4="A",VLOOKUP(F4,F14数据库!C:AA,7,0),J4="B",VLOOKUP(F4,F14数据库!C:AA,15,0),J4="C",VLOOKUP(F4,F14数据库!C:AA,21,0))</f>
        <v>#N/A</v>
      </c>
      <c r="U4" s="18" t="e" cm="1">
        <f t="array" ref="U4">_xlfn.IFS(J4="A",VLOOKUP(F4,F14数据库!C:AA,8,0),J4="B",VLOOKUP(F4,F14数据库!C:AA,16,0),J4="C",VLOOKUP(F4,F14数据库!C:AA,22,0))</f>
        <v>#N/A</v>
      </c>
      <c r="V4" s="19" t="e" cm="1">
        <f t="array" ref="V4">_xlfn.IFS(J4="A",VLOOKUP(F4,F14数据库!C:AA,11,0),J4="B",VLOOKUP(F4,F14数据库!C:AA,17,0),J4="C",VLOOKUP(F4,F14数据库!C:AA,23,0))*C4*2</f>
        <v>#N/A</v>
      </c>
      <c r="W4" s="18" t="e" cm="1">
        <f t="array" ref="W4">_xlfn.IFS(J4="A",VLOOKUP(F4,F14数据库!C:AA,12,0),J4="B",VLOOKUP(F4,F14数据库!C:AA,18,0),J4="C",VLOOKUP(F4,F14数据库!C:AA,24,0))</f>
        <v>#N/A</v>
      </c>
      <c r="X4" s="18" t="e" cm="1">
        <f t="array" ref="X4">_xlfn.IFS(J4="A",VLOOKUP(F4,F14数据库!C:AA,13,0),J4="B",VLOOKUP(F4,F14数据库!C:AA,19,0),J4="C",VLOOKUP(F4,F14数据库!C:AA,25,0))</f>
        <v>#N/A</v>
      </c>
      <c r="Y4" s="18"/>
    </row>
    <row r="5" spans="1:25" x14ac:dyDescent="0.25">
      <c r="A5" s="22"/>
      <c r="B5" s="3"/>
      <c r="C5" s="3"/>
      <c r="D5" s="3"/>
      <c r="E5" s="18" t="e">
        <f t="shared" si="0"/>
        <v>#VALUE!</v>
      </c>
      <c r="F5" s="18" t="e">
        <f t="shared" si="0"/>
        <v>#VALUE!</v>
      </c>
      <c r="G5" s="18" t="str">
        <f t="shared" si="1"/>
        <v/>
      </c>
      <c r="H5" s="18" t="e">
        <f t="shared" si="2"/>
        <v>#VALUE!</v>
      </c>
      <c r="I5" s="18" t="e">
        <f t="shared" si="2"/>
        <v>#VALUE!</v>
      </c>
      <c r="J5" s="18" t="str">
        <f t="shared" si="3"/>
        <v/>
      </c>
      <c r="K5" s="18" t="str">
        <f t="shared" si="3"/>
        <v/>
      </c>
      <c r="L5" s="18" t="str">
        <f t="shared" si="3"/>
        <v/>
      </c>
      <c r="M5" s="18" t="str">
        <f t="shared" si="3"/>
        <v/>
      </c>
      <c r="N5" s="18" t="e">
        <f>VLOOKUP(F5,F14数据库!C:AA,3,0)</f>
        <v>#VALUE!</v>
      </c>
      <c r="O5" s="18" t="e">
        <f t="shared" si="4"/>
        <v>#VALUE!</v>
      </c>
      <c r="P5" s="19" t="e">
        <f t="shared" si="5"/>
        <v>#VALUE!</v>
      </c>
      <c r="Q5" s="18" t="e">
        <f>VLOOKUP(F5,F14数据库!C:AA,4,0)</f>
        <v>#VALUE!</v>
      </c>
      <c r="R5" s="18" t="e">
        <f>VLOOKUP(G5,F14数据库!AC:AD,2,0)</f>
        <v>#N/A</v>
      </c>
      <c r="S5" s="18"/>
      <c r="T5" s="18" t="e" cm="1">
        <f t="array" ref="T5">_xlfn.IFS(J5="A",VLOOKUP(F5,F14数据库!C:AA,7,0),J5="B",VLOOKUP(F5,F14数据库!C:AA,15,0),J5="C",VLOOKUP(F5,F14数据库!C:AA,21,0))</f>
        <v>#N/A</v>
      </c>
      <c r="U5" s="18" t="e" cm="1">
        <f t="array" ref="U5">_xlfn.IFS(J5="A",VLOOKUP(F5,F14数据库!C:AA,8,0),J5="B",VLOOKUP(F5,F14数据库!C:AA,16,0),J5="C",VLOOKUP(F5,F14数据库!C:AA,22,0))</f>
        <v>#N/A</v>
      </c>
      <c r="V5" s="19" t="e" cm="1">
        <f t="array" ref="V5">_xlfn.IFS(J5="A",VLOOKUP(F5,F14数据库!C:AA,11,0),J5="B",VLOOKUP(F5,F14数据库!C:AA,17,0),J5="C",VLOOKUP(F5,F14数据库!C:AA,23,0))*C5*2</f>
        <v>#N/A</v>
      </c>
      <c r="W5" s="18" t="e" cm="1">
        <f t="array" ref="W5">_xlfn.IFS(J5="A",VLOOKUP(F5,F14数据库!C:AA,12,0),J5="B",VLOOKUP(F5,F14数据库!C:AA,18,0),J5="C",VLOOKUP(F5,F14数据库!C:AA,24,0))</f>
        <v>#N/A</v>
      </c>
      <c r="X5" s="18" t="e" cm="1">
        <f t="array" ref="X5">_xlfn.IFS(J5="A",VLOOKUP(F5,F14数据库!C:AA,13,0),J5="B",VLOOKUP(F5,F14数据库!C:AA,19,0),J5="C",VLOOKUP(F5,F14数据库!C:AA,25,0))</f>
        <v>#N/A</v>
      </c>
      <c r="Y5" s="18"/>
    </row>
    <row r="6" spans="1:25" x14ac:dyDescent="0.25">
      <c r="A6" s="22"/>
      <c r="B6" s="3"/>
      <c r="C6" s="3"/>
      <c r="D6" s="3"/>
      <c r="E6" s="18" t="e">
        <f t="shared" si="0"/>
        <v>#VALUE!</v>
      </c>
      <c r="F6" s="18" t="e">
        <f t="shared" si="0"/>
        <v>#VALUE!</v>
      </c>
      <c r="G6" s="18" t="str">
        <f t="shared" si="1"/>
        <v/>
      </c>
      <c r="H6" s="18" t="e">
        <f t="shared" si="2"/>
        <v>#VALUE!</v>
      </c>
      <c r="I6" s="18" t="e">
        <f t="shared" si="2"/>
        <v>#VALUE!</v>
      </c>
      <c r="J6" s="18" t="str">
        <f t="shared" si="3"/>
        <v/>
      </c>
      <c r="K6" s="18" t="str">
        <f t="shared" si="3"/>
        <v/>
      </c>
      <c r="L6" s="18" t="str">
        <f t="shared" si="3"/>
        <v/>
      </c>
      <c r="M6" s="18" t="str">
        <f t="shared" si="3"/>
        <v/>
      </c>
      <c r="N6" s="18" t="e">
        <f>VLOOKUP(F6,F14数据库!C:AA,3,0)</f>
        <v>#VALUE!</v>
      </c>
      <c r="O6" s="18" t="e">
        <f t="shared" si="4"/>
        <v>#VALUE!</v>
      </c>
      <c r="P6" s="19" t="e">
        <f t="shared" si="5"/>
        <v>#VALUE!</v>
      </c>
      <c r="Q6" s="18" t="e">
        <f>VLOOKUP(F6,F14数据库!C:AA,4,0)</f>
        <v>#VALUE!</v>
      </c>
      <c r="R6" s="18" t="e">
        <f>VLOOKUP(G6,F14数据库!AC:AD,2,0)</f>
        <v>#N/A</v>
      </c>
      <c r="S6" s="18"/>
      <c r="T6" s="18" t="e" cm="1">
        <f t="array" ref="T6">_xlfn.IFS(J6="A",VLOOKUP(F6,F14数据库!C:AA,7,0),J6="B",VLOOKUP(F6,F14数据库!C:AA,15,0),J6="C",VLOOKUP(F6,F14数据库!C:AA,21,0))</f>
        <v>#N/A</v>
      </c>
      <c r="U6" s="18" t="e" cm="1">
        <f t="array" ref="U6">_xlfn.IFS(J6="A",VLOOKUP(F6,F14数据库!C:AA,8,0),J6="B",VLOOKUP(F6,F14数据库!C:AA,16,0),J6="C",VLOOKUP(F6,F14数据库!C:AA,22,0))</f>
        <v>#N/A</v>
      </c>
      <c r="V6" s="19" t="e" cm="1">
        <f t="array" ref="V6">_xlfn.IFS(J6="A",VLOOKUP(F6,F14数据库!C:AA,11,0),J6="B",VLOOKUP(F6,F14数据库!C:AA,17,0),J6="C",VLOOKUP(F6,F14数据库!C:AA,23,0))*C6*2</f>
        <v>#N/A</v>
      </c>
      <c r="W6" s="18" t="e" cm="1">
        <f t="array" ref="W6">_xlfn.IFS(J6="A",VLOOKUP(F6,F14数据库!C:AA,12,0),J6="B",VLOOKUP(F6,F14数据库!C:AA,18,0),J6="C",VLOOKUP(F6,F14数据库!C:AA,24,0))</f>
        <v>#N/A</v>
      </c>
      <c r="X6" s="18" t="e" cm="1">
        <f t="array" ref="X6">_xlfn.IFS(J6="A",VLOOKUP(F6,F14数据库!C:AA,13,0),J6="B",VLOOKUP(F6,F14数据库!C:AA,19,0),J6="C",VLOOKUP(F6,F14数据库!C:AA,25,0))</f>
        <v>#N/A</v>
      </c>
      <c r="Y6" s="18"/>
    </row>
    <row r="7" spans="1:25" x14ac:dyDescent="0.25">
      <c r="A7" s="22"/>
      <c r="B7" s="3"/>
      <c r="C7" s="3"/>
      <c r="D7" s="3"/>
      <c r="E7" s="18" t="e">
        <f t="shared" si="0"/>
        <v>#VALUE!</v>
      </c>
      <c r="F7" s="18" t="e">
        <f t="shared" si="0"/>
        <v>#VALUE!</v>
      </c>
      <c r="G7" s="18" t="str">
        <f t="shared" si="1"/>
        <v/>
      </c>
      <c r="H7" s="18" t="e">
        <f t="shared" si="2"/>
        <v>#VALUE!</v>
      </c>
      <c r="I7" s="18" t="e">
        <f t="shared" si="2"/>
        <v>#VALUE!</v>
      </c>
      <c r="J7" s="18" t="str">
        <f t="shared" si="3"/>
        <v/>
      </c>
      <c r="K7" s="18" t="str">
        <f t="shared" si="3"/>
        <v/>
      </c>
      <c r="L7" s="18" t="str">
        <f t="shared" si="3"/>
        <v/>
      </c>
      <c r="M7" s="18" t="str">
        <f t="shared" si="3"/>
        <v/>
      </c>
      <c r="N7" s="18" t="e">
        <f>VLOOKUP(F7,F14数据库!C:AA,3,0)</f>
        <v>#VALUE!</v>
      </c>
      <c r="O7" s="18" t="e">
        <f t="shared" si="4"/>
        <v>#VALUE!</v>
      </c>
      <c r="P7" s="19" t="e">
        <f t="shared" si="5"/>
        <v>#VALUE!</v>
      </c>
      <c r="Q7" s="18" t="e">
        <f>VLOOKUP(F7,F14数据库!C:AA,4,0)</f>
        <v>#VALUE!</v>
      </c>
      <c r="R7" s="18" t="e">
        <f>VLOOKUP(G7,F14数据库!AC:AD,2,0)</f>
        <v>#N/A</v>
      </c>
      <c r="S7" s="18"/>
      <c r="T7" s="18" t="e" cm="1">
        <f t="array" ref="T7">_xlfn.IFS(J7="A",VLOOKUP(F7,F14数据库!C:AA,7,0),J7="B",VLOOKUP(F7,F14数据库!C:AA,15,0),J7="C",VLOOKUP(F7,F14数据库!C:AA,21,0))</f>
        <v>#N/A</v>
      </c>
      <c r="U7" s="18" t="e" cm="1">
        <f t="array" ref="U7">_xlfn.IFS(J7="A",VLOOKUP(F7,F14数据库!C:AA,8,0),J7="B",VLOOKUP(F7,F14数据库!C:AA,16,0),J7="C",VLOOKUP(F7,F14数据库!C:AA,22,0))</f>
        <v>#N/A</v>
      </c>
      <c r="V7" s="19" t="e" cm="1">
        <f t="array" ref="V7">_xlfn.IFS(J7="A",VLOOKUP(F7,F14数据库!C:AA,11,0),J7="B",VLOOKUP(F7,F14数据库!C:AA,17,0),J7="C",VLOOKUP(F7,F14数据库!C:AA,23,0))*C7*2</f>
        <v>#N/A</v>
      </c>
      <c r="W7" s="18" t="e" cm="1">
        <f t="array" ref="W7">_xlfn.IFS(J7="A",VLOOKUP(F7,F14数据库!C:AA,12,0),J7="B",VLOOKUP(F7,F14数据库!C:AA,18,0),J7="C",VLOOKUP(F7,F14数据库!C:AA,24,0))</f>
        <v>#N/A</v>
      </c>
      <c r="X7" s="18" t="e" cm="1">
        <f t="array" ref="X7">_xlfn.IFS(J7="A",VLOOKUP(F7,F14数据库!C:AA,13,0),J7="B",VLOOKUP(F7,F14数据库!C:AA,19,0),J7="C",VLOOKUP(F7,F14数据库!C:AA,25,0))</f>
        <v>#N/A</v>
      </c>
      <c r="Y7" s="18"/>
    </row>
    <row r="8" spans="1:25" x14ac:dyDescent="0.25">
      <c r="A8" s="22"/>
      <c r="B8" s="3"/>
      <c r="C8" s="3"/>
      <c r="D8" s="3"/>
      <c r="E8" s="18" t="e">
        <f t="shared" si="0"/>
        <v>#VALUE!</v>
      </c>
      <c r="F8" s="18" t="e">
        <f t="shared" si="0"/>
        <v>#VALUE!</v>
      </c>
      <c r="G8" s="18" t="str">
        <f t="shared" si="1"/>
        <v/>
      </c>
      <c r="H8" s="18" t="e">
        <f t="shared" si="2"/>
        <v>#VALUE!</v>
      </c>
      <c r="I8" s="18" t="e">
        <f t="shared" si="2"/>
        <v>#VALUE!</v>
      </c>
      <c r="J8" s="18" t="str">
        <f t="shared" si="3"/>
        <v/>
      </c>
      <c r="K8" s="18" t="str">
        <f t="shared" si="3"/>
        <v/>
      </c>
      <c r="L8" s="18" t="str">
        <f t="shared" si="3"/>
        <v/>
      </c>
      <c r="M8" s="18" t="str">
        <f t="shared" si="3"/>
        <v/>
      </c>
      <c r="N8" s="18" t="e">
        <f>VLOOKUP(F8,F14数据库!C:AA,3,0)</f>
        <v>#VALUE!</v>
      </c>
      <c r="O8" s="18" t="e">
        <f t="shared" si="4"/>
        <v>#VALUE!</v>
      </c>
      <c r="P8" s="19" t="e">
        <f t="shared" si="5"/>
        <v>#VALUE!</v>
      </c>
      <c r="Q8" s="18" t="e">
        <f>VLOOKUP(F8,F14数据库!C:AA,4,0)</f>
        <v>#VALUE!</v>
      </c>
      <c r="R8" s="18" t="e">
        <f>VLOOKUP(G8,F14数据库!AC:AD,2,0)</f>
        <v>#N/A</v>
      </c>
      <c r="S8" s="18"/>
      <c r="T8" s="18" t="e" cm="1">
        <f t="array" ref="T8">_xlfn.IFS(J8="A",VLOOKUP(F8,F14数据库!C:AA,7,0),J8="B",VLOOKUP(F8,F14数据库!C:AA,15,0),J8="C",VLOOKUP(F8,F14数据库!C:AA,21,0))</f>
        <v>#N/A</v>
      </c>
      <c r="U8" s="18" t="e" cm="1">
        <f t="array" ref="U8">_xlfn.IFS(J8="A",VLOOKUP(F8,F14数据库!C:AA,8,0),J8="B",VLOOKUP(F8,F14数据库!C:AA,16,0),J8="C",VLOOKUP(F8,F14数据库!C:AA,22,0))</f>
        <v>#N/A</v>
      </c>
      <c r="V8" s="19" t="e" cm="1">
        <f t="array" ref="V8">_xlfn.IFS(J8="A",VLOOKUP(F8,F14数据库!C:AA,11,0),J8="B",VLOOKUP(F8,F14数据库!C:AA,17,0),J8="C",VLOOKUP(F8,F14数据库!C:AA,23,0))*C8*2</f>
        <v>#N/A</v>
      </c>
      <c r="W8" s="18" t="e" cm="1">
        <f t="array" ref="W8">_xlfn.IFS(J8="A",VLOOKUP(F8,F14数据库!C:AA,12,0),J8="B",VLOOKUP(F8,F14数据库!C:AA,18,0),J8="C",VLOOKUP(F8,F14数据库!C:AA,24,0))</f>
        <v>#N/A</v>
      </c>
      <c r="X8" s="18" t="e" cm="1">
        <f t="array" ref="X8">_xlfn.IFS(J8="A",VLOOKUP(F8,F14数据库!C:AA,13,0),J8="B",VLOOKUP(F8,F14数据库!C:AA,19,0),J8="C",VLOOKUP(F8,F14数据库!C:AA,25,0))</f>
        <v>#N/A</v>
      </c>
      <c r="Y8" s="18"/>
    </row>
    <row r="9" spans="1:25" x14ac:dyDescent="0.25">
      <c r="A9" s="22"/>
      <c r="B9" s="3"/>
      <c r="C9" s="3"/>
      <c r="D9" s="3"/>
      <c r="E9" s="18" t="e">
        <f t="shared" si="0"/>
        <v>#VALUE!</v>
      </c>
      <c r="F9" s="18" t="e">
        <f t="shared" si="0"/>
        <v>#VALUE!</v>
      </c>
      <c r="G9" s="18" t="str">
        <f t="shared" si="1"/>
        <v/>
      </c>
      <c r="H9" s="18" t="e">
        <f t="shared" si="2"/>
        <v>#VALUE!</v>
      </c>
      <c r="I9" s="18" t="e">
        <f t="shared" si="2"/>
        <v>#VALUE!</v>
      </c>
      <c r="J9" s="18" t="str">
        <f t="shared" si="3"/>
        <v/>
      </c>
      <c r="K9" s="18" t="str">
        <f t="shared" si="3"/>
        <v/>
      </c>
      <c r="L9" s="18" t="str">
        <f t="shared" si="3"/>
        <v/>
      </c>
      <c r="M9" s="18" t="str">
        <f t="shared" si="3"/>
        <v/>
      </c>
      <c r="N9" s="18" t="e">
        <f>VLOOKUP(F9,F14数据库!C:AA,3,0)</f>
        <v>#VALUE!</v>
      </c>
      <c r="O9" s="18" t="e">
        <f t="shared" si="4"/>
        <v>#VALUE!</v>
      </c>
      <c r="P9" s="19" t="e">
        <f t="shared" si="5"/>
        <v>#VALUE!</v>
      </c>
      <c r="Q9" s="18" t="e">
        <f>VLOOKUP(F9,F14数据库!C:AA,4,0)</f>
        <v>#VALUE!</v>
      </c>
      <c r="R9" s="18" t="e">
        <f>VLOOKUP(G9,F14数据库!AC:AD,2,0)</f>
        <v>#N/A</v>
      </c>
      <c r="S9" s="18"/>
      <c r="T9" s="18" t="e" cm="1">
        <f t="array" ref="T9">_xlfn.IFS(J9="A",VLOOKUP(F9,F14数据库!C:AA,7,0),J9="B",VLOOKUP(F9,F14数据库!C:AA,15,0),J9="C",VLOOKUP(F9,F14数据库!C:AA,21,0))</f>
        <v>#N/A</v>
      </c>
      <c r="U9" s="18" t="e" cm="1">
        <f t="array" ref="U9">_xlfn.IFS(J9="A",VLOOKUP(F9,F14数据库!C:AA,8,0),J9="B",VLOOKUP(F9,F14数据库!C:AA,16,0),J9="C",VLOOKUP(F9,F14数据库!C:AA,22,0))</f>
        <v>#N/A</v>
      </c>
      <c r="V9" s="19" t="e" cm="1">
        <f t="array" ref="V9">_xlfn.IFS(J9="A",VLOOKUP(F9,F14数据库!C:AA,11,0),J9="B",VLOOKUP(F9,F14数据库!C:AA,17,0),J9="C",VLOOKUP(F9,F14数据库!C:AA,23,0))*C9*2</f>
        <v>#N/A</v>
      </c>
      <c r="W9" s="18" t="e" cm="1">
        <f t="array" ref="W9">_xlfn.IFS(J9="A",VLOOKUP(F9,F14数据库!C:AA,12,0),J9="B",VLOOKUP(F9,F14数据库!C:AA,18,0),J9="C",VLOOKUP(F9,F14数据库!C:AA,24,0))</f>
        <v>#N/A</v>
      </c>
      <c r="X9" s="18" t="e" cm="1">
        <f t="array" ref="X9">_xlfn.IFS(J9="A",VLOOKUP(F9,F14数据库!C:AA,13,0),J9="B",VLOOKUP(F9,F14数据库!C:AA,19,0),J9="C",VLOOKUP(F9,F14数据库!C:AA,25,0))</f>
        <v>#N/A</v>
      </c>
      <c r="Y9" s="18"/>
    </row>
    <row r="10" spans="1:25" x14ac:dyDescent="0.25">
      <c r="A10" s="22"/>
      <c r="B10" s="3"/>
      <c r="C10" s="3"/>
      <c r="D10" s="3"/>
      <c r="E10" s="18" t="e">
        <f t="shared" si="0"/>
        <v>#VALUE!</v>
      </c>
      <c r="F10" s="18" t="e">
        <f t="shared" si="0"/>
        <v>#VALUE!</v>
      </c>
      <c r="G10" s="18" t="str">
        <f t="shared" si="1"/>
        <v/>
      </c>
      <c r="H10" s="18" t="e">
        <f t="shared" si="2"/>
        <v>#VALUE!</v>
      </c>
      <c r="I10" s="18" t="e">
        <f t="shared" si="2"/>
        <v>#VALUE!</v>
      </c>
      <c r="J10" s="18" t="str">
        <f t="shared" si="3"/>
        <v/>
      </c>
      <c r="K10" s="18" t="str">
        <f t="shared" si="3"/>
        <v/>
      </c>
      <c r="L10" s="18" t="str">
        <f t="shared" si="3"/>
        <v/>
      </c>
      <c r="M10" s="18" t="str">
        <f t="shared" si="3"/>
        <v/>
      </c>
      <c r="N10" s="18" t="e">
        <f>VLOOKUP(F10,F14数据库!C:AA,3,0)</f>
        <v>#VALUE!</v>
      </c>
      <c r="O10" s="18" t="e">
        <f t="shared" si="4"/>
        <v>#VALUE!</v>
      </c>
      <c r="P10" s="19" t="e">
        <f t="shared" si="5"/>
        <v>#VALUE!</v>
      </c>
      <c r="Q10" s="18" t="e">
        <f>VLOOKUP(F10,F14数据库!C:AA,4,0)</f>
        <v>#VALUE!</v>
      </c>
      <c r="R10" s="18" t="e">
        <f>VLOOKUP(G10,F14数据库!AC:AD,2,0)</f>
        <v>#N/A</v>
      </c>
      <c r="S10" s="18"/>
      <c r="T10" s="18" t="e" cm="1">
        <f t="array" ref="T10">_xlfn.IFS(J10="A",VLOOKUP(F10,F14数据库!C:AA,7,0),J10="B",VLOOKUP(F10,F14数据库!C:AA,15,0),J10="C",VLOOKUP(F10,F14数据库!C:AA,21,0))</f>
        <v>#N/A</v>
      </c>
      <c r="U10" s="18" t="e" cm="1">
        <f t="array" ref="U10">_xlfn.IFS(J10="A",VLOOKUP(F10,F14数据库!C:AA,8,0),J10="B",VLOOKUP(F10,F14数据库!C:AA,16,0),J10="C",VLOOKUP(F10,F14数据库!C:AA,22,0))</f>
        <v>#N/A</v>
      </c>
      <c r="V10" s="19" t="e" cm="1">
        <f t="array" ref="V10">_xlfn.IFS(J10="A",VLOOKUP(F10,F14数据库!C:AA,11,0),J10="B",VLOOKUP(F10,F14数据库!C:AA,17,0),J10="C",VLOOKUP(F10,F14数据库!C:AA,23,0))*C10*2</f>
        <v>#N/A</v>
      </c>
      <c r="W10" s="18" t="e" cm="1">
        <f t="array" ref="W10">_xlfn.IFS(J10="A",VLOOKUP(F10,F14数据库!C:AA,12,0),J10="B",VLOOKUP(F10,F14数据库!C:AA,18,0),J10="C",VLOOKUP(F10,F14数据库!C:AA,24,0))</f>
        <v>#N/A</v>
      </c>
      <c r="X10" s="18" t="e" cm="1">
        <f t="array" ref="X10">_xlfn.IFS(J10="A",VLOOKUP(F10,F14数据库!C:AA,13,0),J10="B",VLOOKUP(F10,F14数据库!C:AA,19,0),J10="C",VLOOKUP(F10,F14数据库!C:AA,25,0))</f>
        <v>#N/A</v>
      </c>
      <c r="Y10" s="18"/>
    </row>
    <row r="11" spans="1:25" x14ac:dyDescent="0.25">
      <c r="A11" s="22"/>
      <c r="B11" s="3"/>
      <c r="C11" s="3"/>
      <c r="D11" s="3"/>
      <c r="E11" s="18" t="e">
        <f t="shared" si="0"/>
        <v>#VALUE!</v>
      </c>
      <c r="F11" s="18" t="e">
        <f t="shared" si="0"/>
        <v>#VALUE!</v>
      </c>
      <c r="G11" s="18" t="str">
        <f t="shared" si="1"/>
        <v/>
      </c>
      <c r="H11" s="18" t="e">
        <f t="shared" si="2"/>
        <v>#VALUE!</v>
      </c>
      <c r="I11" s="18" t="e">
        <f t="shared" si="2"/>
        <v>#VALUE!</v>
      </c>
      <c r="J11" s="18" t="str">
        <f t="shared" si="3"/>
        <v/>
      </c>
      <c r="K11" s="18" t="str">
        <f t="shared" si="3"/>
        <v/>
      </c>
      <c r="L11" s="18" t="str">
        <f t="shared" si="3"/>
        <v/>
      </c>
      <c r="M11" s="18" t="str">
        <f t="shared" si="3"/>
        <v/>
      </c>
      <c r="N11" s="18" t="e">
        <f>VLOOKUP(F11,F14数据库!C:AA,3,0)</f>
        <v>#VALUE!</v>
      </c>
      <c r="O11" s="18" t="e">
        <f t="shared" si="4"/>
        <v>#VALUE!</v>
      </c>
      <c r="P11" s="19" t="e">
        <f t="shared" si="5"/>
        <v>#VALUE!</v>
      </c>
      <c r="Q11" s="18" t="e">
        <f>VLOOKUP(F11,F14数据库!C:AA,4,0)</f>
        <v>#VALUE!</v>
      </c>
      <c r="R11" s="18" t="e">
        <f>VLOOKUP(G11,F14数据库!AC:AD,2,0)</f>
        <v>#N/A</v>
      </c>
      <c r="S11" s="18"/>
      <c r="T11" s="18" t="e" cm="1">
        <f t="array" ref="T11">_xlfn.IFS(J11="A",VLOOKUP(F11,F14数据库!C:AA,7,0),J11="B",VLOOKUP(F11,F14数据库!C:AA,15,0),J11="C",VLOOKUP(F11,F14数据库!C:AA,21,0))</f>
        <v>#N/A</v>
      </c>
      <c r="U11" s="18" t="e" cm="1">
        <f t="array" ref="U11">_xlfn.IFS(J11="A",VLOOKUP(F11,F14数据库!C:AA,8,0),J11="B",VLOOKUP(F11,F14数据库!C:AA,16,0),J11="C",VLOOKUP(F11,F14数据库!C:AA,22,0))</f>
        <v>#N/A</v>
      </c>
      <c r="V11" s="19" t="e" cm="1">
        <f t="array" ref="V11">_xlfn.IFS(J11="A",VLOOKUP(F11,F14数据库!C:AA,11,0),J11="B",VLOOKUP(F11,F14数据库!C:AA,17,0),J11="C",VLOOKUP(F11,F14数据库!C:AA,23,0))*C11*2</f>
        <v>#N/A</v>
      </c>
      <c r="W11" s="18" t="e" cm="1">
        <f t="array" ref="W11">_xlfn.IFS(J11="A",VLOOKUP(F11,F14数据库!C:AA,12,0),J11="B",VLOOKUP(F11,F14数据库!C:AA,18,0),J11="C",VLOOKUP(F11,F14数据库!C:AA,24,0))</f>
        <v>#N/A</v>
      </c>
      <c r="X11" s="18" t="e" cm="1">
        <f t="array" ref="X11">_xlfn.IFS(J11="A",VLOOKUP(F11,F14数据库!C:AA,13,0),J11="B",VLOOKUP(F11,F14数据库!C:AA,19,0),J11="C",VLOOKUP(F11,F14数据库!C:AA,25,0))</f>
        <v>#N/A</v>
      </c>
      <c r="Y11" s="18"/>
    </row>
    <row r="12" spans="1:25" x14ac:dyDescent="0.25">
      <c r="A12" s="22"/>
      <c r="B12" s="3"/>
      <c r="C12" s="3"/>
      <c r="D12" s="3"/>
      <c r="E12" s="18" t="e">
        <f t="shared" ref="E12:E75" si="6">VALUE(TRIM(MID(SUBSTITUTE($B12,"-",REPT(" ",99)),COLUMN(B12)*99-98,99)))</f>
        <v>#VALUE!</v>
      </c>
      <c r="F12" s="18" t="e">
        <f t="shared" ref="F12:F75" si="7">VALUE(TRIM(MID(SUBSTITUTE($B12,"-",REPT(" ",99)),COLUMN(C12)*99-98,99)))</f>
        <v>#VALUE!</v>
      </c>
      <c r="G12" s="18" t="str">
        <f t="shared" ref="G12:G75" si="8">TRIM(MID(SUBSTITUTE($B12,"-",REPT(" ",99)),COLUMN(D12)*99-98,99))</f>
        <v/>
      </c>
      <c r="H12" s="18" t="e">
        <f t="shared" ref="H12:H75" si="9">VALUE(TRIM(MID(SUBSTITUTE($B12,"-",REPT(" ",99)),COLUMN(E12)*99-98,99)))</f>
        <v>#VALUE!</v>
      </c>
      <c r="I12" s="18" t="e">
        <f t="shared" ref="I12:I75" si="10">VALUE(TRIM(MID(SUBSTITUTE($B12,"-",REPT(" ",99)),COLUMN(F12)*99-98,99)))</f>
        <v>#VALUE!</v>
      </c>
      <c r="J12" s="18" t="str">
        <f t="shared" ref="J12:J75" si="11">(TRIM(MID(SUBSTITUTE($B12,"-",REPT(" ",99)),COLUMN(G12)*99-98,99)))</f>
        <v/>
      </c>
      <c r="K12" s="18" t="str">
        <f t="shared" ref="K12:K75" si="12">(TRIM(MID(SUBSTITUTE($B12,"-",REPT(" ",99)),COLUMN(H12)*99-98,99)))</f>
        <v/>
      </c>
      <c r="L12" s="18" t="str">
        <f t="shared" ref="L12:L75" si="13">(TRIM(MID(SUBSTITUTE($B12,"-",REPT(" ",99)),COLUMN(I12)*99-98,99)))</f>
        <v/>
      </c>
      <c r="M12" s="18" t="str">
        <f t="shared" ref="M12:M75" si="14">(TRIM(MID(SUBSTITUTE($B12,"-",REPT(" ",99)),COLUMN(J12)*99-98,99)))</f>
        <v/>
      </c>
      <c r="N12" s="18" t="e">
        <f>VLOOKUP(F12,F14数据库!C:AA,3,0)</f>
        <v>#VALUE!</v>
      </c>
      <c r="O12" s="18" t="e">
        <f t="shared" ref="O12:O75" si="15">"DN"&amp;F12</f>
        <v>#VALUE!</v>
      </c>
      <c r="P12" s="19" t="e">
        <f t="shared" ref="P12:P75" si="16">(H12/1000)*C12*2</f>
        <v>#VALUE!</v>
      </c>
      <c r="Q12" s="18" t="e">
        <f>VLOOKUP(F12,F14数据库!C:AA,4,0)</f>
        <v>#VALUE!</v>
      </c>
      <c r="R12" s="18" t="e">
        <f>VLOOKUP(G12,F14数据库!AC:AD,2,0)</f>
        <v>#N/A</v>
      </c>
      <c r="S12" s="18"/>
      <c r="T12" s="18" t="e" cm="1">
        <f t="array" ref="T12">_xlfn.IFS(J12="A",VLOOKUP(F12,F14数据库!C:AA,7,0),J12="B",VLOOKUP(F12,F14数据库!C:AA,15,0),J12="C",VLOOKUP(F12,F14数据库!C:AA,21,0))</f>
        <v>#N/A</v>
      </c>
      <c r="U12" s="18" t="e" cm="1">
        <f t="array" ref="U12">_xlfn.IFS(J12="A",VLOOKUP(F12,F14数据库!C:AA,8,0),J12="B",VLOOKUP(F12,F14数据库!C:AA,16,0),J12="C",VLOOKUP(F12,F14数据库!C:AA,22,0))</f>
        <v>#N/A</v>
      </c>
      <c r="V12" s="19" t="e" cm="1">
        <f t="array" ref="V12">_xlfn.IFS(J12="A",VLOOKUP(F12,F14数据库!C:AA,11,0),J12="B",VLOOKUP(F12,F14数据库!C:AA,17,0),J12="C",VLOOKUP(F12,F14数据库!C:AA,23,0))*C12*2</f>
        <v>#N/A</v>
      </c>
      <c r="W12" s="18" t="e" cm="1">
        <f t="array" ref="W12">_xlfn.IFS(J12="A",VLOOKUP(F12,F14数据库!C:AA,12,0),J12="B",VLOOKUP(F12,F14数据库!C:AA,18,0),J12="C",VLOOKUP(F12,F14数据库!C:AA,24,0))</f>
        <v>#N/A</v>
      </c>
      <c r="X12" s="18" t="e" cm="1">
        <f t="array" ref="X12">_xlfn.IFS(J12="A",VLOOKUP(F12,F14数据库!C:AA,13,0),J12="B",VLOOKUP(F12,F14数据库!C:AA,19,0),J12="C",VLOOKUP(F12,F14数据库!C:AA,25,0))</f>
        <v>#N/A</v>
      </c>
      <c r="Y12" s="18"/>
    </row>
    <row r="13" spans="1:25" x14ac:dyDescent="0.25">
      <c r="A13" s="22"/>
      <c r="B13" s="3"/>
      <c r="C13" s="3"/>
      <c r="D13" s="3"/>
      <c r="E13" s="18" t="e">
        <f t="shared" si="6"/>
        <v>#VALUE!</v>
      </c>
      <c r="F13" s="18" t="e">
        <f t="shared" si="7"/>
        <v>#VALUE!</v>
      </c>
      <c r="G13" s="18" t="str">
        <f t="shared" si="8"/>
        <v/>
      </c>
      <c r="H13" s="18" t="e">
        <f t="shared" si="9"/>
        <v>#VALUE!</v>
      </c>
      <c r="I13" s="18" t="e">
        <f t="shared" si="10"/>
        <v>#VALUE!</v>
      </c>
      <c r="J13" s="18" t="str">
        <f t="shared" si="11"/>
        <v/>
      </c>
      <c r="K13" s="18" t="str">
        <f t="shared" si="12"/>
        <v/>
      </c>
      <c r="L13" s="18" t="str">
        <f t="shared" si="13"/>
        <v/>
      </c>
      <c r="M13" s="18" t="str">
        <f t="shared" si="14"/>
        <v/>
      </c>
      <c r="N13" s="18" t="e">
        <f>VLOOKUP(F13,F14数据库!C:AA,3,0)</f>
        <v>#VALUE!</v>
      </c>
      <c r="O13" s="18" t="e">
        <f t="shared" si="15"/>
        <v>#VALUE!</v>
      </c>
      <c r="P13" s="19" t="e">
        <f t="shared" si="16"/>
        <v>#VALUE!</v>
      </c>
      <c r="Q13" s="18" t="e">
        <f>VLOOKUP(F13,F14数据库!C:AA,4,0)</f>
        <v>#VALUE!</v>
      </c>
      <c r="R13" s="18" t="e">
        <f>VLOOKUP(G13,F14数据库!AC:AD,2,0)</f>
        <v>#N/A</v>
      </c>
      <c r="S13" s="18"/>
      <c r="T13" s="18" t="e" cm="1">
        <f t="array" ref="T13">_xlfn.IFS(J13="A",VLOOKUP(F13,F14数据库!C:AA,7,0),J13="B",VLOOKUP(F13,F14数据库!C:AA,15,0),J13="C",VLOOKUP(F13,F14数据库!C:AA,21,0))</f>
        <v>#N/A</v>
      </c>
      <c r="U13" s="18" t="e" cm="1">
        <f t="array" ref="U13">_xlfn.IFS(J13="A",VLOOKUP(F13,F14数据库!C:AA,8,0),J13="B",VLOOKUP(F13,F14数据库!C:AA,16,0),J13="C",VLOOKUP(F13,F14数据库!C:AA,22,0))</f>
        <v>#N/A</v>
      </c>
      <c r="V13" s="19" t="e" cm="1">
        <f t="array" ref="V13">_xlfn.IFS(J13="A",VLOOKUP(F13,F14数据库!C:AA,11,0),J13="B",VLOOKUP(F13,F14数据库!C:AA,17,0),J13="C",VLOOKUP(F13,F14数据库!C:AA,23,0))*C13*2</f>
        <v>#N/A</v>
      </c>
      <c r="W13" s="18" t="e" cm="1">
        <f t="array" ref="W13">_xlfn.IFS(J13="A",VLOOKUP(F13,F14数据库!C:AA,12,0),J13="B",VLOOKUP(F13,F14数据库!C:AA,18,0),J13="C",VLOOKUP(F13,F14数据库!C:AA,24,0))</f>
        <v>#N/A</v>
      </c>
      <c r="X13" s="18" t="e" cm="1">
        <f t="array" ref="X13">_xlfn.IFS(J13="A",VLOOKUP(F13,F14数据库!C:AA,13,0),J13="B",VLOOKUP(F13,F14数据库!C:AA,19,0),J13="C",VLOOKUP(F13,F14数据库!C:AA,25,0))</f>
        <v>#N/A</v>
      </c>
      <c r="Y13" s="18"/>
    </row>
    <row r="14" spans="1:25" x14ac:dyDescent="0.25">
      <c r="A14" s="22"/>
      <c r="B14" s="3"/>
      <c r="C14" s="3"/>
      <c r="D14" s="3"/>
      <c r="E14" s="18" t="e">
        <f t="shared" si="6"/>
        <v>#VALUE!</v>
      </c>
      <c r="F14" s="18" t="e">
        <f t="shared" si="7"/>
        <v>#VALUE!</v>
      </c>
      <c r="G14" s="18" t="str">
        <f t="shared" si="8"/>
        <v/>
      </c>
      <c r="H14" s="18" t="e">
        <f t="shared" si="9"/>
        <v>#VALUE!</v>
      </c>
      <c r="I14" s="18" t="e">
        <f t="shared" si="10"/>
        <v>#VALUE!</v>
      </c>
      <c r="J14" s="18" t="str">
        <f t="shared" si="11"/>
        <v/>
      </c>
      <c r="K14" s="18" t="str">
        <f t="shared" si="12"/>
        <v/>
      </c>
      <c r="L14" s="18" t="str">
        <f t="shared" si="13"/>
        <v/>
      </c>
      <c r="M14" s="18" t="str">
        <f t="shared" si="14"/>
        <v/>
      </c>
      <c r="N14" s="18" t="e">
        <f>VLOOKUP(F14,F14数据库!C:AA,3,0)</f>
        <v>#VALUE!</v>
      </c>
      <c r="O14" s="18" t="e">
        <f t="shared" si="15"/>
        <v>#VALUE!</v>
      </c>
      <c r="P14" s="19" t="e">
        <f t="shared" si="16"/>
        <v>#VALUE!</v>
      </c>
      <c r="Q14" s="18" t="e">
        <f>VLOOKUP(F14,F14数据库!C:AA,4,0)</f>
        <v>#VALUE!</v>
      </c>
      <c r="R14" s="18" t="e">
        <f>VLOOKUP(G14,F14数据库!AC:AD,2,0)</f>
        <v>#N/A</v>
      </c>
      <c r="S14" s="18"/>
      <c r="T14" s="18" t="e" cm="1">
        <f t="array" ref="T14">_xlfn.IFS(J14="A",VLOOKUP(F14,F14数据库!C:AA,7,0),J14="B",VLOOKUP(F14,F14数据库!C:AA,15,0),J14="C",VLOOKUP(F14,F14数据库!C:AA,21,0))</f>
        <v>#N/A</v>
      </c>
      <c r="U14" s="18" t="e" cm="1">
        <f t="array" ref="U14">_xlfn.IFS(J14="A",VLOOKUP(F14,F14数据库!C:AA,8,0),J14="B",VLOOKUP(F14,F14数据库!C:AA,16,0),J14="C",VLOOKUP(F14,F14数据库!C:AA,22,0))</f>
        <v>#N/A</v>
      </c>
      <c r="V14" s="19" t="e" cm="1">
        <f t="array" ref="V14">_xlfn.IFS(J14="A",VLOOKUP(F14,F14数据库!C:AA,11,0),J14="B",VLOOKUP(F14,F14数据库!C:AA,17,0),J14="C",VLOOKUP(F14,F14数据库!C:AA,23,0))*C14*2</f>
        <v>#N/A</v>
      </c>
      <c r="W14" s="18" t="e" cm="1">
        <f t="array" ref="W14">_xlfn.IFS(J14="A",VLOOKUP(F14,F14数据库!C:AA,12,0),J14="B",VLOOKUP(F14,F14数据库!C:AA,18,0),J14="C",VLOOKUP(F14,F14数据库!C:AA,24,0))</f>
        <v>#N/A</v>
      </c>
      <c r="X14" s="18" t="e" cm="1">
        <f t="array" ref="X14">_xlfn.IFS(J14="A",VLOOKUP(F14,F14数据库!C:AA,13,0),J14="B",VLOOKUP(F14,F14数据库!C:AA,19,0),J14="C",VLOOKUP(F14,F14数据库!C:AA,25,0))</f>
        <v>#N/A</v>
      </c>
      <c r="Y14" s="18"/>
    </row>
    <row r="15" spans="1:25" x14ac:dyDescent="0.25">
      <c r="A15" s="22"/>
      <c r="B15" s="3"/>
      <c r="C15" s="3"/>
      <c r="D15" s="3"/>
      <c r="E15" s="18" t="e">
        <f t="shared" si="6"/>
        <v>#VALUE!</v>
      </c>
      <c r="F15" s="18" t="e">
        <f t="shared" si="7"/>
        <v>#VALUE!</v>
      </c>
      <c r="G15" s="18" t="str">
        <f t="shared" si="8"/>
        <v/>
      </c>
      <c r="H15" s="18" t="e">
        <f t="shared" si="9"/>
        <v>#VALUE!</v>
      </c>
      <c r="I15" s="18" t="e">
        <f t="shared" si="10"/>
        <v>#VALUE!</v>
      </c>
      <c r="J15" s="18" t="str">
        <f t="shared" si="11"/>
        <v/>
      </c>
      <c r="K15" s="18" t="str">
        <f t="shared" si="12"/>
        <v/>
      </c>
      <c r="L15" s="18" t="str">
        <f t="shared" si="13"/>
        <v/>
      </c>
      <c r="M15" s="18" t="str">
        <f t="shared" si="14"/>
        <v/>
      </c>
      <c r="N15" s="18" t="e">
        <f>VLOOKUP(F15,F14数据库!C:AA,3,0)</f>
        <v>#VALUE!</v>
      </c>
      <c r="O15" s="18" t="e">
        <f t="shared" si="15"/>
        <v>#VALUE!</v>
      </c>
      <c r="P15" s="19" t="e">
        <f t="shared" si="16"/>
        <v>#VALUE!</v>
      </c>
      <c r="Q15" s="18" t="e">
        <f>VLOOKUP(F15,F14数据库!C:AA,4,0)</f>
        <v>#VALUE!</v>
      </c>
      <c r="R15" s="18" t="e">
        <f>VLOOKUP(G15,F14数据库!AC:AD,2,0)</f>
        <v>#N/A</v>
      </c>
      <c r="S15" s="18"/>
      <c r="T15" s="18" t="e" cm="1">
        <f t="array" ref="T15">_xlfn.IFS(J15="A",VLOOKUP(F15,F14数据库!C:AA,7,0),J15="B",VLOOKUP(F15,F14数据库!C:AA,15,0),J15="C",VLOOKUP(F15,F14数据库!C:AA,21,0))</f>
        <v>#N/A</v>
      </c>
      <c r="U15" s="18" t="e" cm="1">
        <f t="array" ref="U15">_xlfn.IFS(J15="A",VLOOKUP(F15,F14数据库!C:AA,8,0),J15="B",VLOOKUP(F15,F14数据库!C:AA,16,0),J15="C",VLOOKUP(F15,F14数据库!C:AA,22,0))</f>
        <v>#N/A</v>
      </c>
      <c r="V15" s="19" t="e" cm="1">
        <f t="array" ref="V15">_xlfn.IFS(J15="A",VLOOKUP(F15,F14数据库!C:AA,11,0),J15="B",VLOOKUP(F15,F14数据库!C:AA,17,0),J15="C",VLOOKUP(F15,F14数据库!C:AA,23,0))*C15*2</f>
        <v>#N/A</v>
      </c>
      <c r="W15" s="18" t="e" cm="1">
        <f t="array" ref="W15">_xlfn.IFS(J15="A",VLOOKUP(F15,F14数据库!C:AA,12,0),J15="B",VLOOKUP(F15,F14数据库!C:AA,18,0),J15="C",VLOOKUP(F15,F14数据库!C:AA,24,0))</f>
        <v>#N/A</v>
      </c>
      <c r="X15" s="18" t="e" cm="1">
        <f t="array" ref="X15">_xlfn.IFS(J15="A",VLOOKUP(F15,F14数据库!C:AA,13,0),J15="B",VLOOKUP(F15,F14数据库!C:AA,19,0),J15="C",VLOOKUP(F15,F14数据库!C:AA,25,0))</f>
        <v>#N/A</v>
      </c>
      <c r="Y15" s="18"/>
    </row>
    <row r="16" spans="1:25" x14ac:dyDescent="0.25">
      <c r="A16" s="22"/>
      <c r="B16" s="3"/>
      <c r="C16" s="3"/>
      <c r="D16" s="3"/>
      <c r="E16" s="18" t="e">
        <f t="shared" si="6"/>
        <v>#VALUE!</v>
      </c>
      <c r="F16" s="18" t="e">
        <f t="shared" si="7"/>
        <v>#VALUE!</v>
      </c>
      <c r="G16" s="18" t="str">
        <f t="shared" si="8"/>
        <v/>
      </c>
      <c r="H16" s="18" t="e">
        <f t="shared" si="9"/>
        <v>#VALUE!</v>
      </c>
      <c r="I16" s="18" t="e">
        <f t="shared" si="10"/>
        <v>#VALUE!</v>
      </c>
      <c r="J16" s="18" t="str">
        <f t="shared" si="11"/>
        <v/>
      </c>
      <c r="K16" s="18" t="str">
        <f t="shared" si="12"/>
        <v/>
      </c>
      <c r="L16" s="18" t="str">
        <f t="shared" si="13"/>
        <v/>
      </c>
      <c r="M16" s="18" t="str">
        <f t="shared" si="14"/>
        <v/>
      </c>
      <c r="N16" s="18" t="e">
        <f>VLOOKUP(F16,F14数据库!C:AA,3,0)</f>
        <v>#VALUE!</v>
      </c>
      <c r="O16" s="18" t="e">
        <f t="shared" si="15"/>
        <v>#VALUE!</v>
      </c>
      <c r="P16" s="19" t="e">
        <f t="shared" si="16"/>
        <v>#VALUE!</v>
      </c>
      <c r="Q16" s="18" t="e">
        <f>VLOOKUP(F16,F14数据库!C:AA,4,0)</f>
        <v>#VALUE!</v>
      </c>
      <c r="R16" s="18" t="e">
        <f>VLOOKUP(G16,F14数据库!AC:AD,2,0)</f>
        <v>#N/A</v>
      </c>
      <c r="S16" s="18"/>
      <c r="T16" s="18" t="e" cm="1">
        <f t="array" ref="T16">_xlfn.IFS(J16="A",VLOOKUP(F16,F14数据库!C:AA,7,0),J16="B",VLOOKUP(F16,F14数据库!C:AA,15,0),J16="C",VLOOKUP(F16,F14数据库!C:AA,21,0))</f>
        <v>#N/A</v>
      </c>
      <c r="U16" s="18" t="e" cm="1">
        <f t="array" ref="U16">_xlfn.IFS(J16="A",VLOOKUP(F16,F14数据库!C:AA,8,0),J16="B",VLOOKUP(F16,F14数据库!C:AA,16,0),J16="C",VLOOKUP(F16,F14数据库!C:AA,22,0))</f>
        <v>#N/A</v>
      </c>
      <c r="V16" s="19" t="e" cm="1">
        <f t="array" ref="V16">_xlfn.IFS(J16="A",VLOOKUP(F16,F14数据库!C:AA,11,0),J16="B",VLOOKUP(F16,F14数据库!C:AA,17,0),J16="C",VLOOKUP(F16,F14数据库!C:AA,23,0))*C16*2</f>
        <v>#N/A</v>
      </c>
      <c r="W16" s="18" t="e" cm="1">
        <f t="array" ref="W16">_xlfn.IFS(J16="A",VLOOKUP(F16,F14数据库!C:AA,12,0),J16="B",VLOOKUP(F16,F14数据库!C:AA,18,0),J16="C",VLOOKUP(F16,F14数据库!C:AA,24,0))</f>
        <v>#N/A</v>
      </c>
      <c r="X16" s="18" t="e" cm="1">
        <f t="array" ref="X16">_xlfn.IFS(J16="A",VLOOKUP(F16,F14数据库!C:AA,13,0),J16="B",VLOOKUP(F16,F14数据库!C:AA,19,0),J16="C",VLOOKUP(F16,F14数据库!C:AA,25,0))</f>
        <v>#N/A</v>
      </c>
      <c r="Y16" s="18"/>
    </row>
    <row r="17" spans="1:25" x14ac:dyDescent="0.25">
      <c r="A17" s="22"/>
      <c r="B17" s="3"/>
      <c r="C17" s="3"/>
      <c r="D17" s="3"/>
      <c r="E17" s="18" t="e">
        <f t="shared" si="6"/>
        <v>#VALUE!</v>
      </c>
      <c r="F17" s="18" t="e">
        <f t="shared" si="7"/>
        <v>#VALUE!</v>
      </c>
      <c r="G17" s="18" t="str">
        <f t="shared" si="8"/>
        <v/>
      </c>
      <c r="H17" s="18" t="e">
        <f t="shared" si="9"/>
        <v>#VALUE!</v>
      </c>
      <c r="I17" s="18" t="e">
        <f t="shared" si="10"/>
        <v>#VALUE!</v>
      </c>
      <c r="J17" s="18" t="str">
        <f t="shared" si="11"/>
        <v/>
      </c>
      <c r="K17" s="18" t="str">
        <f t="shared" si="12"/>
        <v/>
      </c>
      <c r="L17" s="18" t="str">
        <f t="shared" si="13"/>
        <v/>
      </c>
      <c r="M17" s="18" t="str">
        <f t="shared" si="14"/>
        <v/>
      </c>
      <c r="N17" s="18" t="e">
        <f>VLOOKUP(F17,F14数据库!C:AA,3,0)</f>
        <v>#VALUE!</v>
      </c>
      <c r="O17" s="18" t="e">
        <f t="shared" si="15"/>
        <v>#VALUE!</v>
      </c>
      <c r="P17" s="19" t="e">
        <f t="shared" si="16"/>
        <v>#VALUE!</v>
      </c>
      <c r="Q17" s="18" t="e">
        <f>VLOOKUP(F17,F14数据库!C:AA,4,0)</f>
        <v>#VALUE!</v>
      </c>
      <c r="R17" s="18" t="e">
        <f>VLOOKUP(G17,F14数据库!AC:AD,2,0)</f>
        <v>#N/A</v>
      </c>
      <c r="S17" s="18"/>
      <c r="T17" s="18" t="e" cm="1">
        <f t="array" ref="T17">_xlfn.IFS(J17="A",VLOOKUP(F17,F14数据库!C:AA,7,0),J17="B",VLOOKUP(F17,F14数据库!C:AA,15,0),J17="C",VLOOKUP(F17,F14数据库!C:AA,21,0))</f>
        <v>#N/A</v>
      </c>
      <c r="U17" s="18" t="e" cm="1">
        <f t="array" ref="U17">_xlfn.IFS(J17="A",VLOOKUP(F17,F14数据库!C:AA,8,0),J17="B",VLOOKUP(F17,F14数据库!C:AA,16,0),J17="C",VLOOKUP(F17,F14数据库!C:AA,22,0))</f>
        <v>#N/A</v>
      </c>
      <c r="V17" s="19" t="e" cm="1">
        <f t="array" ref="V17">_xlfn.IFS(J17="A",VLOOKUP(F17,F14数据库!C:AA,11,0),J17="B",VLOOKUP(F17,F14数据库!C:AA,17,0),J17="C",VLOOKUP(F17,F14数据库!C:AA,23,0))*C17*2</f>
        <v>#N/A</v>
      </c>
      <c r="W17" s="18" t="e" cm="1">
        <f t="array" ref="W17">_xlfn.IFS(J17="A",VLOOKUP(F17,F14数据库!C:AA,12,0),J17="B",VLOOKUP(F17,F14数据库!C:AA,18,0),J17="C",VLOOKUP(F17,F14数据库!C:AA,24,0))</f>
        <v>#N/A</v>
      </c>
      <c r="X17" s="18" t="e" cm="1">
        <f t="array" ref="X17">_xlfn.IFS(J17="A",VLOOKUP(F17,F14数据库!C:AA,13,0),J17="B",VLOOKUP(F17,F14数据库!C:AA,19,0),J17="C",VLOOKUP(F17,F14数据库!C:AA,25,0))</f>
        <v>#N/A</v>
      </c>
      <c r="Y17" s="18"/>
    </row>
    <row r="18" spans="1:25" x14ac:dyDescent="0.25">
      <c r="A18" s="22"/>
      <c r="B18" s="3"/>
      <c r="C18" s="3"/>
      <c r="D18" s="3"/>
      <c r="E18" s="18" t="e">
        <f t="shared" si="6"/>
        <v>#VALUE!</v>
      </c>
      <c r="F18" s="18" t="e">
        <f t="shared" si="7"/>
        <v>#VALUE!</v>
      </c>
      <c r="G18" s="18" t="str">
        <f t="shared" si="8"/>
        <v/>
      </c>
      <c r="H18" s="18" t="e">
        <f t="shared" si="9"/>
        <v>#VALUE!</v>
      </c>
      <c r="I18" s="18" t="e">
        <f t="shared" si="10"/>
        <v>#VALUE!</v>
      </c>
      <c r="J18" s="18" t="str">
        <f t="shared" si="11"/>
        <v/>
      </c>
      <c r="K18" s="18" t="str">
        <f t="shared" si="12"/>
        <v/>
      </c>
      <c r="L18" s="18" t="str">
        <f t="shared" si="13"/>
        <v/>
      </c>
      <c r="M18" s="18" t="str">
        <f t="shared" si="14"/>
        <v/>
      </c>
      <c r="N18" s="18" t="e">
        <f>VLOOKUP(F18,F14数据库!C:AA,3,0)</f>
        <v>#VALUE!</v>
      </c>
      <c r="O18" s="18" t="e">
        <f t="shared" si="15"/>
        <v>#VALUE!</v>
      </c>
      <c r="P18" s="19" t="e">
        <f t="shared" si="16"/>
        <v>#VALUE!</v>
      </c>
      <c r="Q18" s="18" t="e">
        <f>VLOOKUP(F18,F14数据库!C:AA,4,0)</f>
        <v>#VALUE!</v>
      </c>
      <c r="R18" s="18" t="e">
        <f>VLOOKUP(G18,F14数据库!AC:AD,2,0)</f>
        <v>#N/A</v>
      </c>
      <c r="S18" s="18"/>
      <c r="T18" s="18" t="e" cm="1">
        <f t="array" ref="T18">_xlfn.IFS(J18="A",VLOOKUP(F18,F14数据库!C:AA,7,0),J18="B",VLOOKUP(F18,F14数据库!C:AA,15,0),J18="C",VLOOKUP(F18,F14数据库!C:AA,21,0))</f>
        <v>#N/A</v>
      </c>
      <c r="U18" s="18" t="e" cm="1">
        <f t="array" ref="U18">_xlfn.IFS(J18="A",VLOOKUP(F18,F14数据库!C:AA,8,0),J18="B",VLOOKUP(F18,F14数据库!C:AA,16,0),J18="C",VLOOKUP(F18,F14数据库!C:AA,22,0))</f>
        <v>#N/A</v>
      </c>
      <c r="V18" s="19" t="e" cm="1">
        <f t="array" ref="V18">_xlfn.IFS(J18="A",VLOOKUP(F18,F14数据库!C:AA,11,0),J18="B",VLOOKUP(F18,F14数据库!C:AA,17,0),J18="C",VLOOKUP(F18,F14数据库!C:AA,23,0))*C18*2</f>
        <v>#N/A</v>
      </c>
      <c r="W18" s="18" t="e" cm="1">
        <f t="array" ref="W18">_xlfn.IFS(J18="A",VLOOKUP(F18,F14数据库!C:AA,12,0),J18="B",VLOOKUP(F18,F14数据库!C:AA,18,0),J18="C",VLOOKUP(F18,F14数据库!C:AA,24,0))</f>
        <v>#N/A</v>
      </c>
      <c r="X18" s="18" t="e" cm="1">
        <f t="array" ref="X18">_xlfn.IFS(J18="A",VLOOKUP(F18,F14数据库!C:AA,13,0),J18="B",VLOOKUP(F18,F14数据库!C:AA,19,0),J18="C",VLOOKUP(F18,F14数据库!C:AA,25,0))</f>
        <v>#N/A</v>
      </c>
      <c r="Y18" s="18"/>
    </row>
    <row r="19" spans="1:25" x14ac:dyDescent="0.25">
      <c r="A19" s="22"/>
      <c r="B19" s="3"/>
      <c r="C19" s="3"/>
      <c r="D19" s="3"/>
      <c r="E19" s="18" t="e">
        <f t="shared" si="6"/>
        <v>#VALUE!</v>
      </c>
      <c r="F19" s="18" t="e">
        <f t="shared" si="7"/>
        <v>#VALUE!</v>
      </c>
      <c r="G19" s="18" t="str">
        <f t="shared" si="8"/>
        <v/>
      </c>
      <c r="H19" s="18" t="e">
        <f t="shared" si="9"/>
        <v>#VALUE!</v>
      </c>
      <c r="I19" s="18" t="e">
        <f t="shared" si="10"/>
        <v>#VALUE!</v>
      </c>
      <c r="J19" s="18" t="str">
        <f t="shared" si="11"/>
        <v/>
      </c>
      <c r="K19" s="18" t="str">
        <f t="shared" si="12"/>
        <v/>
      </c>
      <c r="L19" s="18" t="str">
        <f t="shared" si="13"/>
        <v/>
      </c>
      <c r="M19" s="18" t="str">
        <f t="shared" si="14"/>
        <v/>
      </c>
      <c r="N19" s="18" t="e">
        <f>VLOOKUP(F19,F14数据库!C:AA,3,0)</f>
        <v>#VALUE!</v>
      </c>
      <c r="O19" s="18" t="e">
        <f t="shared" si="15"/>
        <v>#VALUE!</v>
      </c>
      <c r="P19" s="19" t="e">
        <f t="shared" si="16"/>
        <v>#VALUE!</v>
      </c>
      <c r="Q19" s="18" t="e">
        <f>VLOOKUP(F19,F14数据库!C:AA,4,0)</f>
        <v>#VALUE!</v>
      </c>
      <c r="R19" s="18" t="e">
        <f>VLOOKUP(G19,F14数据库!AC:AD,2,0)</f>
        <v>#N/A</v>
      </c>
      <c r="S19" s="18"/>
      <c r="T19" s="18" t="e" cm="1">
        <f t="array" ref="T19">_xlfn.IFS(J19="A",VLOOKUP(F19,F14数据库!C:AA,7,0),J19="B",VLOOKUP(F19,F14数据库!C:AA,15,0),J19="C",VLOOKUP(F19,F14数据库!C:AA,21,0))</f>
        <v>#N/A</v>
      </c>
      <c r="U19" s="18" t="e" cm="1">
        <f t="array" ref="U19">_xlfn.IFS(J19="A",VLOOKUP(F19,F14数据库!C:AA,8,0),J19="B",VLOOKUP(F19,F14数据库!C:AA,16,0),J19="C",VLOOKUP(F19,F14数据库!C:AA,22,0))</f>
        <v>#N/A</v>
      </c>
      <c r="V19" s="19" t="e" cm="1">
        <f t="array" ref="V19">_xlfn.IFS(J19="A",VLOOKUP(F19,F14数据库!C:AA,11,0),J19="B",VLOOKUP(F19,F14数据库!C:AA,17,0),J19="C",VLOOKUP(F19,F14数据库!C:AA,23,0))*C19*2</f>
        <v>#N/A</v>
      </c>
      <c r="W19" s="18" t="e" cm="1">
        <f t="array" ref="W19">_xlfn.IFS(J19="A",VLOOKUP(F19,F14数据库!C:AA,12,0),J19="B",VLOOKUP(F19,F14数据库!C:AA,18,0),J19="C",VLOOKUP(F19,F14数据库!C:AA,24,0))</f>
        <v>#N/A</v>
      </c>
      <c r="X19" s="18" t="e" cm="1">
        <f t="array" ref="X19">_xlfn.IFS(J19="A",VLOOKUP(F19,F14数据库!C:AA,13,0),J19="B",VLOOKUP(F19,F14数据库!C:AA,19,0),J19="C",VLOOKUP(F19,F14数据库!C:AA,25,0))</f>
        <v>#N/A</v>
      </c>
      <c r="Y19" s="18"/>
    </row>
    <row r="20" spans="1:25" x14ac:dyDescent="0.25">
      <c r="A20" s="22"/>
      <c r="B20" s="3"/>
      <c r="C20" s="3"/>
      <c r="D20" s="3"/>
      <c r="E20" s="18" t="e">
        <f t="shared" si="6"/>
        <v>#VALUE!</v>
      </c>
      <c r="F20" s="18" t="e">
        <f t="shared" si="7"/>
        <v>#VALUE!</v>
      </c>
      <c r="G20" s="18" t="str">
        <f t="shared" si="8"/>
        <v/>
      </c>
      <c r="H20" s="18" t="e">
        <f t="shared" si="9"/>
        <v>#VALUE!</v>
      </c>
      <c r="I20" s="18" t="e">
        <f t="shared" si="10"/>
        <v>#VALUE!</v>
      </c>
      <c r="J20" s="18" t="str">
        <f t="shared" si="11"/>
        <v/>
      </c>
      <c r="K20" s="18" t="str">
        <f t="shared" si="12"/>
        <v/>
      </c>
      <c r="L20" s="18" t="str">
        <f t="shared" si="13"/>
        <v/>
      </c>
      <c r="M20" s="18" t="str">
        <f t="shared" si="14"/>
        <v/>
      </c>
      <c r="N20" s="18" t="e">
        <f>VLOOKUP(F20,F14数据库!C:AA,3,0)</f>
        <v>#VALUE!</v>
      </c>
      <c r="O20" s="18" t="e">
        <f t="shared" si="15"/>
        <v>#VALUE!</v>
      </c>
      <c r="P20" s="19" t="e">
        <f t="shared" si="16"/>
        <v>#VALUE!</v>
      </c>
      <c r="Q20" s="18" t="e">
        <f>VLOOKUP(F20,F14数据库!C:AA,4,0)</f>
        <v>#VALUE!</v>
      </c>
      <c r="R20" s="18" t="e">
        <f>VLOOKUP(G20,F14数据库!AC:AD,2,0)</f>
        <v>#N/A</v>
      </c>
      <c r="S20" s="18"/>
      <c r="T20" s="18" t="e" cm="1">
        <f t="array" ref="T20">_xlfn.IFS(J20="A",VLOOKUP(F20,F14数据库!C:AA,7,0),J20="B",VLOOKUP(F20,F14数据库!C:AA,15,0),J20="C",VLOOKUP(F20,F14数据库!C:AA,21,0))</f>
        <v>#N/A</v>
      </c>
      <c r="U20" s="18" t="e" cm="1">
        <f t="array" ref="U20">_xlfn.IFS(J20="A",VLOOKUP(F20,F14数据库!C:AA,8,0),J20="B",VLOOKUP(F20,F14数据库!C:AA,16,0),J20="C",VLOOKUP(F20,F14数据库!C:AA,22,0))</f>
        <v>#N/A</v>
      </c>
      <c r="V20" s="19" t="e" cm="1">
        <f t="array" ref="V20">_xlfn.IFS(J20="A",VLOOKUP(F20,F14数据库!C:AA,11,0),J20="B",VLOOKUP(F20,F14数据库!C:AA,17,0),J20="C",VLOOKUP(F20,F14数据库!C:AA,23,0))*C20*2</f>
        <v>#N/A</v>
      </c>
      <c r="W20" s="18" t="e" cm="1">
        <f t="array" ref="W20">_xlfn.IFS(J20="A",VLOOKUP(F20,F14数据库!C:AA,12,0),J20="B",VLOOKUP(F20,F14数据库!C:AA,18,0),J20="C",VLOOKUP(F20,F14数据库!C:AA,24,0))</f>
        <v>#N/A</v>
      </c>
      <c r="X20" s="18" t="e" cm="1">
        <f t="array" ref="X20">_xlfn.IFS(J20="A",VLOOKUP(F20,F14数据库!C:AA,13,0),J20="B",VLOOKUP(F20,F14数据库!C:AA,19,0),J20="C",VLOOKUP(F20,F14数据库!C:AA,25,0))</f>
        <v>#N/A</v>
      </c>
      <c r="Y20" s="18"/>
    </row>
    <row r="21" spans="1:25" x14ac:dyDescent="0.25">
      <c r="A21" s="22"/>
      <c r="B21" s="3"/>
      <c r="C21" s="3"/>
      <c r="D21" s="3"/>
      <c r="E21" s="18" t="e">
        <f t="shared" si="6"/>
        <v>#VALUE!</v>
      </c>
      <c r="F21" s="18" t="e">
        <f t="shared" si="7"/>
        <v>#VALUE!</v>
      </c>
      <c r="G21" s="18" t="str">
        <f t="shared" si="8"/>
        <v/>
      </c>
      <c r="H21" s="18" t="e">
        <f t="shared" si="9"/>
        <v>#VALUE!</v>
      </c>
      <c r="I21" s="18" t="e">
        <f t="shared" si="10"/>
        <v>#VALUE!</v>
      </c>
      <c r="J21" s="18" t="str">
        <f t="shared" si="11"/>
        <v/>
      </c>
      <c r="K21" s="18" t="str">
        <f t="shared" si="12"/>
        <v/>
      </c>
      <c r="L21" s="18" t="str">
        <f t="shared" si="13"/>
        <v/>
      </c>
      <c r="M21" s="18" t="str">
        <f t="shared" si="14"/>
        <v/>
      </c>
      <c r="N21" s="18" t="e">
        <f>VLOOKUP(F21,F14数据库!C:AA,3,0)</f>
        <v>#VALUE!</v>
      </c>
      <c r="O21" s="18" t="e">
        <f t="shared" si="15"/>
        <v>#VALUE!</v>
      </c>
      <c r="P21" s="19" t="e">
        <f t="shared" si="16"/>
        <v>#VALUE!</v>
      </c>
      <c r="Q21" s="18" t="e">
        <f>VLOOKUP(F21,F14数据库!C:AA,4,0)</f>
        <v>#VALUE!</v>
      </c>
      <c r="R21" s="18" t="e">
        <f>VLOOKUP(G21,F14数据库!AC:AD,2,0)</f>
        <v>#N/A</v>
      </c>
      <c r="S21" s="18"/>
      <c r="T21" s="18" t="e" cm="1">
        <f t="array" ref="T21">_xlfn.IFS(J21="A",VLOOKUP(F21,F14数据库!C:AA,7,0),J21="B",VLOOKUP(F21,F14数据库!C:AA,15,0),J21="C",VLOOKUP(F21,F14数据库!C:AA,21,0))</f>
        <v>#N/A</v>
      </c>
      <c r="U21" s="18" t="e" cm="1">
        <f t="array" ref="U21">_xlfn.IFS(J21="A",VLOOKUP(F21,F14数据库!C:AA,8,0),J21="B",VLOOKUP(F21,F14数据库!C:AA,16,0),J21="C",VLOOKUP(F21,F14数据库!C:AA,22,0))</f>
        <v>#N/A</v>
      </c>
      <c r="V21" s="19" t="e" cm="1">
        <f t="array" ref="V21">_xlfn.IFS(J21="A",VLOOKUP(F21,F14数据库!C:AA,11,0),J21="B",VLOOKUP(F21,F14数据库!C:AA,17,0),J21="C",VLOOKUP(F21,F14数据库!C:AA,23,0))*C21*2</f>
        <v>#N/A</v>
      </c>
      <c r="W21" s="18" t="e" cm="1">
        <f t="array" ref="W21">_xlfn.IFS(J21="A",VLOOKUP(F21,F14数据库!C:AA,12,0),J21="B",VLOOKUP(F21,F14数据库!C:AA,18,0),J21="C",VLOOKUP(F21,F14数据库!C:AA,24,0))</f>
        <v>#N/A</v>
      </c>
      <c r="X21" s="18" t="e" cm="1">
        <f t="array" ref="X21">_xlfn.IFS(J21="A",VLOOKUP(F21,F14数据库!C:AA,13,0),J21="B",VLOOKUP(F21,F14数据库!C:AA,19,0),J21="C",VLOOKUP(F21,F14数据库!C:AA,25,0))</f>
        <v>#N/A</v>
      </c>
      <c r="Y21" s="18"/>
    </row>
    <row r="22" spans="1:25" x14ac:dyDescent="0.25">
      <c r="A22" s="22"/>
      <c r="B22" s="3"/>
      <c r="C22" s="3"/>
      <c r="D22" s="3"/>
      <c r="E22" s="18" t="e">
        <f t="shared" si="6"/>
        <v>#VALUE!</v>
      </c>
      <c r="F22" s="18" t="e">
        <f t="shared" si="7"/>
        <v>#VALUE!</v>
      </c>
      <c r="G22" s="18" t="str">
        <f t="shared" si="8"/>
        <v/>
      </c>
      <c r="H22" s="18" t="e">
        <f t="shared" si="9"/>
        <v>#VALUE!</v>
      </c>
      <c r="I22" s="18" t="e">
        <f t="shared" si="10"/>
        <v>#VALUE!</v>
      </c>
      <c r="J22" s="18" t="str">
        <f t="shared" si="11"/>
        <v/>
      </c>
      <c r="K22" s="18" t="str">
        <f t="shared" si="12"/>
        <v/>
      </c>
      <c r="L22" s="18" t="str">
        <f t="shared" si="13"/>
        <v/>
      </c>
      <c r="M22" s="18" t="str">
        <f t="shared" si="14"/>
        <v/>
      </c>
      <c r="N22" s="18" t="e">
        <f>VLOOKUP(F22,F14数据库!C:AA,3,0)</f>
        <v>#VALUE!</v>
      </c>
      <c r="O22" s="18" t="e">
        <f t="shared" si="15"/>
        <v>#VALUE!</v>
      </c>
      <c r="P22" s="19" t="e">
        <f t="shared" si="16"/>
        <v>#VALUE!</v>
      </c>
      <c r="Q22" s="18" t="e">
        <f>VLOOKUP(F22,F14数据库!C:AA,4,0)</f>
        <v>#VALUE!</v>
      </c>
      <c r="R22" s="18" t="e">
        <f>VLOOKUP(G22,F14数据库!AC:AD,2,0)</f>
        <v>#N/A</v>
      </c>
      <c r="S22" s="18"/>
      <c r="T22" s="18" t="e" cm="1">
        <f t="array" ref="T22">_xlfn.IFS(J22="A",VLOOKUP(F22,F14数据库!C:AA,7,0),J22="B",VLOOKUP(F22,F14数据库!C:AA,15,0),J22="C",VLOOKUP(F22,F14数据库!C:AA,21,0))</f>
        <v>#N/A</v>
      </c>
      <c r="U22" s="18" t="e" cm="1">
        <f t="array" ref="U22">_xlfn.IFS(J22="A",VLOOKUP(F22,F14数据库!C:AA,8,0),J22="B",VLOOKUP(F22,F14数据库!C:AA,16,0),J22="C",VLOOKUP(F22,F14数据库!C:AA,22,0))</f>
        <v>#N/A</v>
      </c>
      <c r="V22" s="19" t="e" cm="1">
        <f t="array" ref="V22">_xlfn.IFS(J22="A",VLOOKUP(F22,F14数据库!C:AA,11,0),J22="B",VLOOKUP(F22,F14数据库!C:AA,17,0),J22="C",VLOOKUP(F22,F14数据库!C:AA,23,0))*C22*2</f>
        <v>#N/A</v>
      </c>
      <c r="W22" s="18" t="e" cm="1">
        <f t="array" ref="W22">_xlfn.IFS(J22="A",VLOOKUP(F22,F14数据库!C:AA,12,0),J22="B",VLOOKUP(F22,F14数据库!C:AA,18,0),J22="C",VLOOKUP(F22,F14数据库!C:AA,24,0))</f>
        <v>#N/A</v>
      </c>
      <c r="X22" s="18" t="e" cm="1">
        <f t="array" ref="X22">_xlfn.IFS(J22="A",VLOOKUP(F22,F14数据库!C:AA,13,0),J22="B",VLOOKUP(F22,F14数据库!C:AA,19,0),J22="C",VLOOKUP(F22,F14数据库!C:AA,25,0))</f>
        <v>#N/A</v>
      </c>
      <c r="Y22" s="18"/>
    </row>
    <row r="23" spans="1:25" x14ac:dyDescent="0.25">
      <c r="A23" s="22"/>
      <c r="B23" s="3"/>
      <c r="C23" s="3"/>
      <c r="D23" s="3"/>
      <c r="E23" s="18" t="e">
        <f t="shared" si="6"/>
        <v>#VALUE!</v>
      </c>
      <c r="F23" s="18" t="e">
        <f t="shared" si="7"/>
        <v>#VALUE!</v>
      </c>
      <c r="G23" s="18" t="str">
        <f t="shared" si="8"/>
        <v/>
      </c>
      <c r="H23" s="18" t="e">
        <f t="shared" si="9"/>
        <v>#VALUE!</v>
      </c>
      <c r="I23" s="18" t="e">
        <f t="shared" si="10"/>
        <v>#VALUE!</v>
      </c>
      <c r="J23" s="18" t="str">
        <f t="shared" si="11"/>
        <v/>
      </c>
      <c r="K23" s="18" t="str">
        <f t="shared" si="12"/>
        <v/>
      </c>
      <c r="L23" s="18" t="str">
        <f t="shared" si="13"/>
        <v/>
      </c>
      <c r="M23" s="18" t="str">
        <f t="shared" si="14"/>
        <v/>
      </c>
      <c r="N23" s="18" t="e">
        <f>VLOOKUP(F23,F14数据库!C:AA,3,0)</f>
        <v>#VALUE!</v>
      </c>
      <c r="O23" s="18" t="e">
        <f t="shared" si="15"/>
        <v>#VALUE!</v>
      </c>
      <c r="P23" s="19" t="e">
        <f t="shared" si="16"/>
        <v>#VALUE!</v>
      </c>
      <c r="Q23" s="18" t="e">
        <f>VLOOKUP(F23,F14数据库!C:AA,4,0)</f>
        <v>#VALUE!</v>
      </c>
      <c r="R23" s="18" t="e">
        <f>VLOOKUP(G23,F14数据库!AC:AD,2,0)</f>
        <v>#N/A</v>
      </c>
      <c r="S23" s="18"/>
      <c r="T23" s="18" t="e" cm="1">
        <f t="array" ref="T23">_xlfn.IFS(J23="A",VLOOKUP(F23,F14数据库!C:AA,7,0),J23="B",VLOOKUP(F23,F14数据库!C:AA,15,0),J23="C",VLOOKUP(F23,F14数据库!C:AA,21,0))</f>
        <v>#N/A</v>
      </c>
      <c r="U23" s="18" t="e" cm="1">
        <f t="array" ref="U23">_xlfn.IFS(J23="A",VLOOKUP(F23,F14数据库!C:AA,8,0),J23="B",VLOOKUP(F23,F14数据库!C:AA,16,0),J23="C",VLOOKUP(F23,F14数据库!C:AA,22,0))</f>
        <v>#N/A</v>
      </c>
      <c r="V23" s="19" t="e" cm="1">
        <f t="array" ref="V23">_xlfn.IFS(J23="A",VLOOKUP(F23,F14数据库!C:AA,11,0),J23="B",VLOOKUP(F23,F14数据库!C:AA,17,0),J23="C",VLOOKUP(F23,F14数据库!C:AA,23,0))*C23*2</f>
        <v>#N/A</v>
      </c>
      <c r="W23" s="18" t="e" cm="1">
        <f t="array" ref="W23">_xlfn.IFS(J23="A",VLOOKUP(F23,F14数据库!C:AA,12,0),J23="B",VLOOKUP(F23,F14数据库!C:AA,18,0),J23="C",VLOOKUP(F23,F14数据库!C:AA,24,0))</f>
        <v>#N/A</v>
      </c>
      <c r="X23" s="18" t="e" cm="1">
        <f t="array" ref="X23">_xlfn.IFS(J23="A",VLOOKUP(F23,F14数据库!C:AA,13,0),J23="B",VLOOKUP(F23,F14数据库!C:AA,19,0),J23="C",VLOOKUP(F23,F14数据库!C:AA,25,0))</f>
        <v>#N/A</v>
      </c>
      <c r="Y23" s="18"/>
    </row>
    <row r="24" spans="1:25" x14ac:dyDescent="0.25">
      <c r="A24" s="22"/>
      <c r="B24" s="3"/>
      <c r="C24" s="3"/>
      <c r="D24" s="3"/>
      <c r="E24" s="18" t="e">
        <f t="shared" si="6"/>
        <v>#VALUE!</v>
      </c>
      <c r="F24" s="18" t="e">
        <f t="shared" si="7"/>
        <v>#VALUE!</v>
      </c>
      <c r="G24" s="18" t="str">
        <f t="shared" si="8"/>
        <v/>
      </c>
      <c r="H24" s="18" t="e">
        <f t="shared" si="9"/>
        <v>#VALUE!</v>
      </c>
      <c r="I24" s="18" t="e">
        <f t="shared" si="10"/>
        <v>#VALUE!</v>
      </c>
      <c r="J24" s="18" t="str">
        <f t="shared" si="11"/>
        <v/>
      </c>
      <c r="K24" s="18" t="str">
        <f t="shared" si="12"/>
        <v/>
      </c>
      <c r="L24" s="18" t="str">
        <f t="shared" si="13"/>
        <v/>
      </c>
      <c r="M24" s="18" t="str">
        <f t="shared" si="14"/>
        <v/>
      </c>
      <c r="N24" s="18" t="e">
        <f>VLOOKUP(F24,F14数据库!C:AA,3,0)</f>
        <v>#VALUE!</v>
      </c>
      <c r="O24" s="18" t="e">
        <f t="shared" si="15"/>
        <v>#VALUE!</v>
      </c>
      <c r="P24" s="19" t="e">
        <f t="shared" si="16"/>
        <v>#VALUE!</v>
      </c>
      <c r="Q24" s="18" t="e">
        <f>VLOOKUP(F24,F14数据库!C:AA,4,0)</f>
        <v>#VALUE!</v>
      </c>
      <c r="R24" s="18" t="e">
        <f>VLOOKUP(G24,F14数据库!AC:AD,2,0)</f>
        <v>#N/A</v>
      </c>
      <c r="S24" s="18"/>
      <c r="T24" s="18" t="e" cm="1">
        <f t="array" ref="T24">_xlfn.IFS(J24="A",VLOOKUP(F24,F14数据库!C:AA,7,0),J24="B",VLOOKUP(F24,F14数据库!C:AA,15,0),J24="C",VLOOKUP(F24,F14数据库!C:AA,21,0))</f>
        <v>#N/A</v>
      </c>
      <c r="U24" s="18" t="e" cm="1">
        <f t="array" ref="U24">_xlfn.IFS(J24="A",VLOOKUP(F24,F14数据库!C:AA,8,0),J24="B",VLOOKUP(F24,F14数据库!C:AA,16,0),J24="C",VLOOKUP(F24,F14数据库!C:AA,22,0))</f>
        <v>#N/A</v>
      </c>
      <c r="V24" s="19" t="e" cm="1">
        <f t="array" ref="V24">_xlfn.IFS(J24="A",VLOOKUP(F24,F14数据库!C:AA,11,0),J24="B",VLOOKUP(F24,F14数据库!C:AA,17,0),J24="C",VLOOKUP(F24,F14数据库!C:AA,23,0))*C24*2</f>
        <v>#N/A</v>
      </c>
      <c r="W24" s="18" t="e" cm="1">
        <f t="array" ref="W24">_xlfn.IFS(J24="A",VLOOKUP(F24,F14数据库!C:AA,12,0),J24="B",VLOOKUP(F24,F14数据库!C:AA,18,0),J24="C",VLOOKUP(F24,F14数据库!C:AA,24,0))</f>
        <v>#N/A</v>
      </c>
      <c r="X24" s="18" t="e" cm="1">
        <f t="array" ref="X24">_xlfn.IFS(J24="A",VLOOKUP(F24,F14数据库!C:AA,13,0),J24="B",VLOOKUP(F24,F14数据库!C:AA,19,0),J24="C",VLOOKUP(F24,F14数据库!C:AA,25,0))</f>
        <v>#N/A</v>
      </c>
      <c r="Y24" s="18"/>
    </row>
    <row r="25" spans="1:25" x14ac:dyDescent="0.25">
      <c r="A25" s="22"/>
      <c r="B25" s="3"/>
      <c r="C25" s="3"/>
      <c r="D25" s="3"/>
      <c r="E25" s="18" t="e">
        <f t="shared" si="6"/>
        <v>#VALUE!</v>
      </c>
      <c r="F25" s="18" t="e">
        <f t="shared" si="7"/>
        <v>#VALUE!</v>
      </c>
      <c r="G25" s="18" t="str">
        <f t="shared" si="8"/>
        <v/>
      </c>
      <c r="H25" s="18" t="e">
        <f t="shared" si="9"/>
        <v>#VALUE!</v>
      </c>
      <c r="I25" s="18" t="e">
        <f t="shared" si="10"/>
        <v>#VALUE!</v>
      </c>
      <c r="J25" s="18" t="str">
        <f t="shared" si="11"/>
        <v/>
      </c>
      <c r="K25" s="18" t="str">
        <f t="shared" si="12"/>
        <v/>
      </c>
      <c r="L25" s="18" t="str">
        <f t="shared" si="13"/>
        <v/>
      </c>
      <c r="M25" s="18" t="str">
        <f t="shared" si="14"/>
        <v/>
      </c>
      <c r="N25" s="18" t="e">
        <f>VLOOKUP(F25,F14数据库!C:AA,3,0)</f>
        <v>#VALUE!</v>
      </c>
      <c r="O25" s="18" t="e">
        <f t="shared" si="15"/>
        <v>#VALUE!</v>
      </c>
      <c r="P25" s="19" t="e">
        <f t="shared" si="16"/>
        <v>#VALUE!</v>
      </c>
      <c r="Q25" s="18" t="e">
        <f>VLOOKUP(F25,F14数据库!C:AA,4,0)</f>
        <v>#VALUE!</v>
      </c>
      <c r="R25" s="18" t="e">
        <f>VLOOKUP(G25,F14数据库!AC:AD,2,0)</f>
        <v>#N/A</v>
      </c>
      <c r="S25" s="18"/>
      <c r="T25" s="18" t="e" cm="1">
        <f t="array" ref="T25">_xlfn.IFS(J25="A",VLOOKUP(F25,F14数据库!C:AA,7,0),J25="B",VLOOKUP(F25,F14数据库!C:AA,15,0),J25="C",VLOOKUP(F25,F14数据库!C:AA,21,0))</f>
        <v>#N/A</v>
      </c>
      <c r="U25" s="18" t="e" cm="1">
        <f t="array" ref="U25">_xlfn.IFS(J25="A",VLOOKUP(F25,F14数据库!C:AA,8,0),J25="B",VLOOKUP(F25,F14数据库!C:AA,16,0),J25="C",VLOOKUP(F25,F14数据库!C:AA,22,0))</f>
        <v>#N/A</v>
      </c>
      <c r="V25" s="19" t="e" cm="1">
        <f t="array" ref="V25">_xlfn.IFS(J25="A",VLOOKUP(F25,F14数据库!C:AA,11,0),J25="B",VLOOKUP(F25,F14数据库!C:AA,17,0),J25="C",VLOOKUP(F25,F14数据库!C:AA,23,0))*C25*2</f>
        <v>#N/A</v>
      </c>
      <c r="W25" s="18" t="e" cm="1">
        <f t="array" ref="W25">_xlfn.IFS(J25="A",VLOOKUP(F25,F14数据库!C:AA,12,0),J25="B",VLOOKUP(F25,F14数据库!C:AA,18,0),J25="C",VLOOKUP(F25,F14数据库!C:AA,24,0))</f>
        <v>#N/A</v>
      </c>
      <c r="X25" s="18" t="e" cm="1">
        <f t="array" ref="X25">_xlfn.IFS(J25="A",VLOOKUP(F25,F14数据库!C:AA,13,0),J25="B",VLOOKUP(F25,F14数据库!C:AA,19,0),J25="C",VLOOKUP(F25,F14数据库!C:AA,25,0))</f>
        <v>#N/A</v>
      </c>
      <c r="Y25" s="18"/>
    </row>
    <row r="26" spans="1:25" x14ac:dyDescent="0.25">
      <c r="A26" s="22"/>
      <c r="B26" s="3"/>
      <c r="C26" s="3"/>
      <c r="D26" s="3"/>
      <c r="E26" s="18" t="e">
        <f t="shared" si="6"/>
        <v>#VALUE!</v>
      </c>
      <c r="F26" s="18" t="e">
        <f t="shared" si="7"/>
        <v>#VALUE!</v>
      </c>
      <c r="G26" s="18" t="str">
        <f t="shared" si="8"/>
        <v/>
      </c>
      <c r="H26" s="18" t="e">
        <f t="shared" si="9"/>
        <v>#VALUE!</v>
      </c>
      <c r="I26" s="18" t="e">
        <f t="shared" si="10"/>
        <v>#VALUE!</v>
      </c>
      <c r="J26" s="18" t="str">
        <f t="shared" si="11"/>
        <v/>
      </c>
      <c r="K26" s="18" t="str">
        <f t="shared" si="12"/>
        <v/>
      </c>
      <c r="L26" s="18" t="str">
        <f t="shared" si="13"/>
        <v/>
      </c>
      <c r="M26" s="18" t="str">
        <f t="shared" si="14"/>
        <v/>
      </c>
      <c r="N26" s="18" t="e">
        <f>VLOOKUP(F26,F14数据库!C:AA,3,0)</f>
        <v>#VALUE!</v>
      </c>
      <c r="O26" s="18" t="e">
        <f t="shared" si="15"/>
        <v>#VALUE!</v>
      </c>
      <c r="P26" s="19" t="e">
        <f t="shared" si="16"/>
        <v>#VALUE!</v>
      </c>
      <c r="Q26" s="18" t="e">
        <f>VLOOKUP(F26,F14数据库!C:AA,4,0)</f>
        <v>#VALUE!</v>
      </c>
      <c r="R26" s="18" t="e">
        <f>VLOOKUP(G26,F14数据库!AC:AD,2,0)</f>
        <v>#N/A</v>
      </c>
      <c r="S26" s="18"/>
      <c r="T26" s="18" t="e" cm="1">
        <f t="array" ref="T26">_xlfn.IFS(J26="A",VLOOKUP(F26,F14数据库!C:AA,7,0),J26="B",VLOOKUP(F26,F14数据库!C:AA,15,0),J26="C",VLOOKUP(F26,F14数据库!C:AA,21,0))</f>
        <v>#N/A</v>
      </c>
      <c r="U26" s="18" t="e" cm="1">
        <f t="array" ref="U26">_xlfn.IFS(J26="A",VLOOKUP(F26,F14数据库!C:AA,8,0),J26="B",VLOOKUP(F26,F14数据库!C:AA,16,0),J26="C",VLOOKUP(F26,F14数据库!C:AA,22,0))</f>
        <v>#N/A</v>
      </c>
      <c r="V26" s="19" t="e" cm="1">
        <f t="array" ref="V26">_xlfn.IFS(J26="A",VLOOKUP(F26,F14数据库!C:AA,11,0),J26="B",VLOOKUP(F26,F14数据库!C:AA,17,0),J26="C",VLOOKUP(F26,F14数据库!C:AA,23,0))*C26*2</f>
        <v>#N/A</v>
      </c>
      <c r="W26" s="18" t="e" cm="1">
        <f t="array" ref="W26">_xlfn.IFS(J26="A",VLOOKUP(F26,F14数据库!C:AA,12,0),J26="B",VLOOKUP(F26,F14数据库!C:AA,18,0),J26="C",VLOOKUP(F26,F14数据库!C:AA,24,0))</f>
        <v>#N/A</v>
      </c>
      <c r="X26" s="18" t="e" cm="1">
        <f t="array" ref="X26">_xlfn.IFS(J26="A",VLOOKUP(F26,F14数据库!C:AA,13,0),J26="B",VLOOKUP(F26,F14数据库!C:AA,19,0),J26="C",VLOOKUP(F26,F14数据库!C:AA,25,0))</f>
        <v>#N/A</v>
      </c>
      <c r="Y26" s="18"/>
    </row>
    <row r="27" spans="1:25" x14ac:dyDescent="0.25">
      <c r="A27" s="22"/>
      <c r="B27" s="3"/>
      <c r="C27" s="3"/>
      <c r="D27" s="3"/>
      <c r="E27" s="18" t="e">
        <f t="shared" si="6"/>
        <v>#VALUE!</v>
      </c>
      <c r="F27" s="18" t="e">
        <f t="shared" si="7"/>
        <v>#VALUE!</v>
      </c>
      <c r="G27" s="18" t="str">
        <f t="shared" si="8"/>
        <v/>
      </c>
      <c r="H27" s="18" t="e">
        <f t="shared" si="9"/>
        <v>#VALUE!</v>
      </c>
      <c r="I27" s="18" t="e">
        <f t="shared" si="10"/>
        <v>#VALUE!</v>
      </c>
      <c r="J27" s="18" t="str">
        <f t="shared" si="11"/>
        <v/>
      </c>
      <c r="K27" s="18" t="str">
        <f t="shared" si="12"/>
        <v/>
      </c>
      <c r="L27" s="18" t="str">
        <f t="shared" si="13"/>
        <v/>
      </c>
      <c r="M27" s="18" t="str">
        <f t="shared" si="14"/>
        <v/>
      </c>
      <c r="N27" s="18" t="e">
        <f>VLOOKUP(F27,F14数据库!C:AA,3,0)</f>
        <v>#VALUE!</v>
      </c>
      <c r="O27" s="18" t="e">
        <f t="shared" si="15"/>
        <v>#VALUE!</v>
      </c>
      <c r="P27" s="19" t="e">
        <f t="shared" si="16"/>
        <v>#VALUE!</v>
      </c>
      <c r="Q27" s="18" t="e">
        <f>VLOOKUP(F27,F14数据库!C:AA,4,0)</f>
        <v>#VALUE!</v>
      </c>
      <c r="R27" s="18" t="e">
        <f>VLOOKUP(G27,F14数据库!AC:AD,2,0)</f>
        <v>#N/A</v>
      </c>
      <c r="S27" s="18"/>
      <c r="T27" s="18" t="e" cm="1">
        <f t="array" ref="T27">_xlfn.IFS(J27="A",VLOOKUP(F27,F14数据库!C:AA,7,0),J27="B",VLOOKUP(F27,F14数据库!C:AA,15,0),J27="C",VLOOKUP(F27,F14数据库!C:AA,21,0))</f>
        <v>#N/A</v>
      </c>
      <c r="U27" s="18" t="e" cm="1">
        <f t="array" ref="U27">_xlfn.IFS(J27="A",VLOOKUP(F27,F14数据库!C:AA,8,0),J27="B",VLOOKUP(F27,F14数据库!C:AA,16,0),J27="C",VLOOKUP(F27,F14数据库!C:AA,22,0))</f>
        <v>#N/A</v>
      </c>
      <c r="V27" s="19" t="e" cm="1">
        <f t="array" ref="V27">_xlfn.IFS(J27="A",VLOOKUP(F27,F14数据库!C:AA,11,0),J27="B",VLOOKUP(F27,F14数据库!C:AA,17,0),J27="C",VLOOKUP(F27,F14数据库!C:AA,23,0))*C27*2</f>
        <v>#N/A</v>
      </c>
      <c r="W27" s="18" t="e" cm="1">
        <f t="array" ref="W27">_xlfn.IFS(J27="A",VLOOKUP(F27,F14数据库!C:AA,12,0),J27="B",VLOOKUP(F27,F14数据库!C:AA,18,0),J27="C",VLOOKUP(F27,F14数据库!C:AA,24,0))</f>
        <v>#N/A</v>
      </c>
      <c r="X27" s="18" t="e" cm="1">
        <f t="array" ref="X27">_xlfn.IFS(J27="A",VLOOKUP(F27,F14数据库!C:AA,13,0),J27="B",VLOOKUP(F27,F14数据库!C:AA,19,0),J27="C",VLOOKUP(F27,F14数据库!C:AA,25,0))</f>
        <v>#N/A</v>
      </c>
      <c r="Y27" s="18"/>
    </row>
    <row r="28" spans="1:25" x14ac:dyDescent="0.25">
      <c r="A28" s="22"/>
      <c r="B28" s="3"/>
      <c r="C28" s="3"/>
      <c r="D28" s="3"/>
      <c r="E28" s="18" t="e">
        <f t="shared" si="6"/>
        <v>#VALUE!</v>
      </c>
      <c r="F28" s="18" t="e">
        <f t="shared" si="7"/>
        <v>#VALUE!</v>
      </c>
      <c r="G28" s="18" t="str">
        <f t="shared" si="8"/>
        <v/>
      </c>
      <c r="H28" s="18" t="e">
        <f t="shared" si="9"/>
        <v>#VALUE!</v>
      </c>
      <c r="I28" s="18" t="e">
        <f t="shared" si="10"/>
        <v>#VALUE!</v>
      </c>
      <c r="J28" s="18" t="str">
        <f t="shared" si="11"/>
        <v/>
      </c>
      <c r="K28" s="18" t="str">
        <f t="shared" si="12"/>
        <v/>
      </c>
      <c r="L28" s="18" t="str">
        <f t="shared" si="13"/>
        <v/>
      </c>
      <c r="M28" s="18" t="str">
        <f t="shared" si="14"/>
        <v/>
      </c>
      <c r="N28" s="18" t="e">
        <f>VLOOKUP(F28,F14数据库!C:AA,3,0)</f>
        <v>#VALUE!</v>
      </c>
      <c r="O28" s="18" t="e">
        <f t="shared" si="15"/>
        <v>#VALUE!</v>
      </c>
      <c r="P28" s="19" t="e">
        <f t="shared" si="16"/>
        <v>#VALUE!</v>
      </c>
      <c r="Q28" s="18" t="e">
        <f>VLOOKUP(F28,F14数据库!C:AA,4,0)</f>
        <v>#VALUE!</v>
      </c>
      <c r="R28" s="18" t="e">
        <f>VLOOKUP(G28,F14数据库!AC:AD,2,0)</f>
        <v>#N/A</v>
      </c>
      <c r="S28" s="18"/>
      <c r="T28" s="18" t="e" cm="1">
        <f t="array" ref="T28">_xlfn.IFS(J28="A",VLOOKUP(F28,F14数据库!C:AA,7,0),J28="B",VLOOKUP(F28,F14数据库!C:AA,15,0),J28="C",VLOOKUP(F28,F14数据库!C:AA,21,0))</f>
        <v>#N/A</v>
      </c>
      <c r="U28" s="18" t="e" cm="1">
        <f t="array" ref="U28">_xlfn.IFS(J28="A",VLOOKUP(F28,F14数据库!C:AA,8,0),J28="B",VLOOKUP(F28,F14数据库!C:AA,16,0),J28="C",VLOOKUP(F28,F14数据库!C:AA,22,0))</f>
        <v>#N/A</v>
      </c>
      <c r="V28" s="19" t="e" cm="1">
        <f t="array" ref="V28">_xlfn.IFS(J28="A",VLOOKUP(F28,F14数据库!C:AA,11,0),J28="B",VLOOKUP(F28,F14数据库!C:AA,17,0),J28="C",VLOOKUP(F28,F14数据库!C:AA,23,0))*C28*2</f>
        <v>#N/A</v>
      </c>
      <c r="W28" s="18" t="e" cm="1">
        <f t="array" ref="W28">_xlfn.IFS(J28="A",VLOOKUP(F28,F14数据库!C:AA,12,0),J28="B",VLOOKUP(F28,F14数据库!C:AA,18,0),J28="C",VLOOKUP(F28,F14数据库!C:AA,24,0))</f>
        <v>#N/A</v>
      </c>
      <c r="X28" s="18" t="e" cm="1">
        <f t="array" ref="X28">_xlfn.IFS(J28="A",VLOOKUP(F28,F14数据库!C:AA,13,0),J28="B",VLOOKUP(F28,F14数据库!C:AA,19,0),J28="C",VLOOKUP(F28,F14数据库!C:AA,25,0))</f>
        <v>#N/A</v>
      </c>
      <c r="Y28" s="18"/>
    </row>
    <row r="29" spans="1:25" x14ac:dyDescent="0.25">
      <c r="A29" s="22"/>
      <c r="B29" s="3"/>
      <c r="C29" s="3"/>
      <c r="D29" s="3"/>
      <c r="E29" s="18" t="e">
        <f t="shared" si="6"/>
        <v>#VALUE!</v>
      </c>
      <c r="F29" s="18" t="e">
        <f t="shared" si="7"/>
        <v>#VALUE!</v>
      </c>
      <c r="G29" s="18" t="str">
        <f t="shared" si="8"/>
        <v/>
      </c>
      <c r="H29" s="18" t="e">
        <f t="shared" si="9"/>
        <v>#VALUE!</v>
      </c>
      <c r="I29" s="18" t="e">
        <f t="shared" si="10"/>
        <v>#VALUE!</v>
      </c>
      <c r="J29" s="18" t="str">
        <f t="shared" si="11"/>
        <v/>
      </c>
      <c r="K29" s="18" t="str">
        <f t="shared" si="12"/>
        <v/>
      </c>
      <c r="L29" s="18" t="str">
        <f t="shared" si="13"/>
        <v/>
      </c>
      <c r="M29" s="18" t="str">
        <f t="shared" si="14"/>
        <v/>
      </c>
      <c r="N29" s="18" t="e">
        <f>VLOOKUP(F29,F14数据库!C:AA,3,0)</f>
        <v>#VALUE!</v>
      </c>
      <c r="O29" s="18" t="e">
        <f t="shared" si="15"/>
        <v>#VALUE!</v>
      </c>
      <c r="P29" s="19" t="e">
        <f t="shared" si="16"/>
        <v>#VALUE!</v>
      </c>
      <c r="Q29" s="18" t="e">
        <f>VLOOKUP(F29,F14数据库!C:AA,4,0)</f>
        <v>#VALUE!</v>
      </c>
      <c r="R29" s="18" t="e">
        <f>VLOOKUP(G29,F14数据库!AC:AD,2,0)</f>
        <v>#N/A</v>
      </c>
      <c r="S29" s="18"/>
      <c r="T29" s="18" t="e" cm="1">
        <f t="array" ref="T29">_xlfn.IFS(J29="A",VLOOKUP(F29,F14数据库!C:AA,7,0),J29="B",VLOOKUP(F29,F14数据库!C:AA,15,0),J29="C",VLOOKUP(F29,F14数据库!C:AA,21,0))</f>
        <v>#N/A</v>
      </c>
      <c r="U29" s="18" t="e" cm="1">
        <f t="array" ref="U29">_xlfn.IFS(J29="A",VLOOKUP(F29,F14数据库!C:AA,8,0),J29="B",VLOOKUP(F29,F14数据库!C:AA,16,0),J29="C",VLOOKUP(F29,F14数据库!C:AA,22,0))</f>
        <v>#N/A</v>
      </c>
      <c r="V29" s="19" t="e" cm="1">
        <f t="array" ref="V29">_xlfn.IFS(J29="A",VLOOKUP(F29,F14数据库!C:AA,11,0),J29="B",VLOOKUP(F29,F14数据库!C:AA,17,0),J29="C",VLOOKUP(F29,F14数据库!C:AA,23,0))*C29*2</f>
        <v>#N/A</v>
      </c>
      <c r="W29" s="18" t="e" cm="1">
        <f t="array" ref="W29">_xlfn.IFS(J29="A",VLOOKUP(F29,F14数据库!C:AA,12,0),J29="B",VLOOKUP(F29,F14数据库!C:AA,18,0),J29="C",VLOOKUP(F29,F14数据库!C:AA,24,0))</f>
        <v>#N/A</v>
      </c>
      <c r="X29" s="18" t="e" cm="1">
        <f t="array" ref="X29">_xlfn.IFS(J29="A",VLOOKUP(F29,F14数据库!C:AA,13,0),J29="B",VLOOKUP(F29,F14数据库!C:AA,19,0),J29="C",VLOOKUP(F29,F14数据库!C:AA,25,0))</f>
        <v>#N/A</v>
      </c>
      <c r="Y29" s="18"/>
    </row>
    <row r="30" spans="1:25" x14ac:dyDescent="0.25">
      <c r="A30" s="22"/>
      <c r="B30" s="3"/>
      <c r="C30" s="3"/>
      <c r="D30" s="3"/>
      <c r="E30" s="18" t="e">
        <f t="shared" si="6"/>
        <v>#VALUE!</v>
      </c>
      <c r="F30" s="18" t="e">
        <f t="shared" si="7"/>
        <v>#VALUE!</v>
      </c>
      <c r="G30" s="18" t="str">
        <f t="shared" si="8"/>
        <v/>
      </c>
      <c r="H30" s="18" t="e">
        <f t="shared" si="9"/>
        <v>#VALUE!</v>
      </c>
      <c r="I30" s="18" t="e">
        <f t="shared" si="10"/>
        <v>#VALUE!</v>
      </c>
      <c r="J30" s="18" t="str">
        <f t="shared" si="11"/>
        <v/>
      </c>
      <c r="K30" s="18" t="str">
        <f t="shared" si="12"/>
        <v/>
      </c>
      <c r="L30" s="18" t="str">
        <f t="shared" si="13"/>
        <v/>
      </c>
      <c r="M30" s="18" t="str">
        <f t="shared" si="14"/>
        <v/>
      </c>
      <c r="N30" s="18" t="e">
        <f>VLOOKUP(F30,F14数据库!C:AA,3,0)</f>
        <v>#VALUE!</v>
      </c>
      <c r="O30" s="18" t="e">
        <f t="shared" si="15"/>
        <v>#VALUE!</v>
      </c>
      <c r="P30" s="19" t="e">
        <f t="shared" si="16"/>
        <v>#VALUE!</v>
      </c>
      <c r="Q30" s="18" t="e">
        <f>VLOOKUP(F30,F14数据库!C:AA,4,0)</f>
        <v>#VALUE!</v>
      </c>
      <c r="R30" s="18" t="e">
        <f>VLOOKUP(G30,F14数据库!AC:AD,2,0)</f>
        <v>#N/A</v>
      </c>
      <c r="S30" s="18"/>
      <c r="T30" s="18" t="e" cm="1">
        <f t="array" ref="T30">_xlfn.IFS(J30="A",VLOOKUP(F30,F14数据库!C:AA,7,0),J30="B",VLOOKUP(F30,F14数据库!C:AA,15,0),J30="C",VLOOKUP(F30,F14数据库!C:AA,21,0))</f>
        <v>#N/A</v>
      </c>
      <c r="U30" s="18" t="e" cm="1">
        <f t="array" ref="U30">_xlfn.IFS(J30="A",VLOOKUP(F30,F14数据库!C:AA,8,0),J30="B",VLOOKUP(F30,F14数据库!C:AA,16,0),J30="C",VLOOKUP(F30,F14数据库!C:AA,22,0))</f>
        <v>#N/A</v>
      </c>
      <c r="V30" s="19" t="e" cm="1">
        <f t="array" ref="V30">_xlfn.IFS(J30="A",VLOOKUP(F30,F14数据库!C:AA,11,0),J30="B",VLOOKUP(F30,F14数据库!C:AA,17,0),J30="C",VLOOKUP(F30,F14数据库!C:AA,23,0))*C30*2</f>
        <v>#N/A</v>
      </c>
      <c r="W30" s="18" t="e" cm="1">
        <f t="array" ref="W30">_xlfn.IFS(J30="A",VLOOKUP(F30,F14数据库!C:AA,12,0),J30="B",VLOOKUP(F30,F14数据库!C:AA,18,0),J30="C",VLOOKUP(F30,F14数据库!C:AA,24,0))</f>
        <v>#N/A</v>
      </c>
      <c r="X30" s="18" t="e" cm="1">
        <f t="array" ref="X30">_xlfn.IFS(J30="A",VLOOKUP(F30,F14数据库!C:AA,13,0),J30="B",VLOOKUP(F30,F14数据库!C:AA,19,0),J30="C",VLOOKUP(F30,F14数据库!C:AA,25,0))</f>
        <v>#N/A</v>
      </c>
      <c r="Y30" s="18"/>
    </row>
    <row r="31" spans="1:25" x14ac:dyDescent="0.25">
      <c r="A31" s="22"/>
      <c r="B31" s="3"/>
      <c r="C31" s="3"/>
      <c r="D31" s="3"/>
      <c r="E31" s="18" t="e">
        <f t="shared" si="6"/>
        <v>#VALUE!</v>
      </c>
      <c r="F31" s="18" t="e">
        <f t="shared" si="7"/>
        <v>#VALUE!</v>
      </c>
      <c r="G31" s="18" t="str">
        <f t="shared" si="8"/>
        <v/>
      </c>
      <c r="H31" s="18" t="e">
        <f t="shared" si="9"/>
        <v>#VALUE!</v>
      </c>
      <c r="I31" s="18" t="e">
        <f t="shared" si="10"/>
        <v>#VALUE!</v>
      </c>
      <c r="J31" s="18" t="str">
        <f t="shared" si="11"/>
        <v/>
      </c>
      <c r="K31" s="18" t="str">
        <f t="shared" si="12"/>
        <v/>
      </c>
      <c r="L31" s="18" t="str">
        <f t="shared" si="13"/>
        <v/>
      </c>
      <c r="M31" s="18" t="str">
        <f t="shared" si="14"/>
        <v/>
      </c>
      <c r="N31" s="18" t="e">
        <f>VLOOKUP(F31,F14数据库!C:AA,3,0)</f>
        <v>#VALUE!</v>
      </c>
      <c r="O31" s="18" t="e">
        <f t="shared" si="15"/>
        <v>#VALUE!</v>
      </c>
      <c r="P31" s="19" t="e">
        <f t="shared" si="16"/>
        <v>#VALUE!</v>
      </c>
      <c r="Q31" s="18" t="e">
        <f>VLOOKUP(F31,F14数据库!C:AA,4,0)</f>
        <v>#VALUE!</v>
      </c>
      <c r="R31" s="18" t="e">
        <f>VLOOKUP(G31,F14数据库!AC:AD,2,0)</f>
        <v>#N/A</v>
      </c>
      <c r="S31" s="18"/>
      <c r="T31" s="18" t="e" cm="1">
        <f t="array" ref="T31">_xlfn.IFS(J31="A",VLOOKUP(F31,F14数据库!C:AA,7,0),J31="B",VLOOKUP(F31,F14数据库!C:AA,15,0),J31="C",VLOOKUP(F31,F14数据库!C:AA,21,0))</f>
        <v>#N/A</v>
      </c>
      <c r="U31" s="18" t="e" cm="1">
        <f t="array" ref="U31">_xlfn.IFS(J31="A",VLOOKUP(F31,F14数据库!C:AA,8,0),J31="B",VLOOKUP(F31,F14数据库!C:AA,16,0),J31="C",VLOOKUP(F31,F14数据库!C:AA,22,0))</f>
        <v>#N/A</v>
      </c>
      <c r="V31" s="19" t="e" cm="1">
        <f t="array" ref="V31">_xlfn.IFS(J31="A",VLOOKUP(F31,F14数据库!C:AA,11,0),J31="B",VLOOKUP(F31,F14数据库!C:AA,17,0),J31="C",VLOOKUP(F31,F14数据库!C:AA,23,0))*C31*2</f>
        <v>#N/A</v>
      </c>
      <c r="W31" s="18" t="e" cm="1">
        <f t="array" ref="W31">_xlfn.IFS(J31="A",VLOOKUP(F31,F14数据库!C:AA,12,0),J31="B",VLOOKUP(F31,F14数据库!C:AA,18,0),J31="C",VLOOKUP(F31,F14数据库!C:AA,24,0))</f>
        <v>#N/A</v>
      </c>
      <c r="X31" s="18" t="e" cm="1">
        <f t="array" ref="X31">_xlfn.IFS(J31="A",VLOOKUP(F31,F14数据库!C:AA,13,0),J31="B",VLOOKUP(F31,F14数据库!C:AA,19,0),J31="C",VLOOKUP(F31,F14数据库!C:AA,25,0))</f>
        <v>#N/A</v>
      </c>
      <c r="Y31" s="18"/>
    </row>
    <row r="32" spans="1:25" x14ac:dyDescent="0.25">
      <c r="A32" s="22"/>
      <c r="B32" s="3"/>
      <c r="C32" s="3"/>
      <c r="D32" s="3"/>
      <c r="E32" s="18" t="e">
        <f t="shared" si="6"/>
        <v>#VALUE!</v>
      </c>
      <c r="F32" s="18" t="e">
        <f t="shared" si="7"/>
        <v>#VALUE!</v>
      </c>
      <c r="G32" s="18" t="str">
        <f t="shared" si="8"/>
        <v/>
      </c>
      <c r="H32" s="18" t="e">
        <f t="shared" si="9"/>
        <v>#VALUE!</v>
      </c>
      <c r="I32" s="18" t="e">
        <f t="shared" si="10"/>
        <v>#VALUE!</v>
      </c>
      <c r="J32" s="18" t="str">
        <f t="shared" si="11"/>
        <v/>
      </c>
      <c r="K32" s="18" t="str">
        <f t="shared" si="12"/>
        <v/>
      </c>
      <c r="L32" s="18" t="str">
        <f t="shared" si="13"/>
        <v/>
      </c>
      <c r="M32" s="18" t="str">
        <f t="shared" si="14"/>
        <v/>
      </c>
      <c r="N32" s="18" t="e">
        <f>VLOOKUP(F32,F14数据库!C:AA,3,0)</f>
        <v>#VALUE!</v>
      </c>
      <c r="O32" s="18" t="e">
        <f t="shared" si="15"/>
        <v>#VALUE!</v>
      </c>
      <c r="P32" s="19" t="e">
        <f t="shared" si="16"/>
        <v>#VALUE!</v>
      </c>
      <c r="Q32" s="18" t="e">
        <f>VLOOKUP(F32,F14数据库!C:AA,4,0)</f>
        <v>#VALUE!</v>
      </c>
      <c r="R32" s="18" t="e">
        <f>VLOOKUP(G32,F14数据库!AC:AD,2,0)</f>
        <v>#N/A</v>
      </c>
      <c r="S32" s="18"/>
      <c r="T32" s="18" t="e" cm="1">
        <f t="array" ref="T32">_xlfn.IFS(J32="A",VLOOKUP(F32,F14数据库!C:AA,7,0),J32="B",VLOOKUP(F32,F14数据库!C:AA,15,0),J32="C",VLOOKUP(F32,F14数据库!C:AA,21,0))</f>
        <v>#N/A</v>
      </c>
      <c r="U32" s="18" t="e" cm="1">
        <f t="array" ref="U32">_xlfn.IFS(J32="A",VLOOKUP(F32,F14数据库!C:AA,8,0),J32="B",VLOOKUP(F32,F14数据库!C:AA,16,0),J32="C",VLOOKUP(F32,F14数据库!C:AA,22,0))</f>
        <v>#N/A</v>
      </c>
      <c r="V32" s="19" t="e" cm="1">
        <f t="array" ref="V32">_xlfn.IFS(J32="A",VLOOKUP(F32,F14数据库!C:AA,11,0),J32="B",VLOOKUP(F32,F14数据库!C:AA,17,0),J32="C",VLOOKUP(F32,F14数据库!C:AA,23,0))*C32*2</f>
        <v>#N/A</v>
      </c>
      <c r="W32" s="18" t="e" cm="1">
        <f t="array" ref="W32">_xlfn.IFS(J32="A",VLOOKUP(F32,F14数据库!C:AA,12,0),J32="B",VLOOKUP(F32,F14数据库!C:AA,18,0),J32="C",VLOOKUP(F32,F14数据库!C:AA,24,0))</f>
        <v>#N/A</v>
      </c>
      <c r="X32" s="18" t="e" cm="1">
        <f t="array" ref="X32">_xlfn.IFS(J32="A",VLOOKUP(F32,F14数据库!C:AA,13,0),J32="B",VLOOKUP(F32,F14数据库!C:AA,19,0),J32="C",VLOOKUP(F32,F14数据库!C:AA,25,0))</f>
        <v>#N/A</v>
      </c>
      <c r="Y32" s="18"/>
    </row>
    <row r="33" spans="1:25" x14ac:dyDescent="0.25">
      <c r="A33" s="22"/>
      <c r="B33" s="3"/>
      <c r="C33" s="3"/>
      <c r="D33" s="3"/>
      <c r="E33" s="18" t="e">
        <f t="shared" si="6"/>
        <v>#VALUE!</v>
      </c>
      <c r="F33" s="18" t="e">
        <f t="shared" si="7"/>
        <v>#VALUE!</v>
      </c>
      <c r="G33" s="18" t="str">
        <f t="shared" si="8"/>
        <v/>
      </c>
      <c r="H33" s="18" t="e">
        <f t="shared" si="9"/>
        <v>#VALUE!</v>
      </c>
      <c r="I33" s="18" t="e">
        <f t="shared" si="10"/>
        <v>#VALUE!</v>
      </c>
      <c r="J33" s="18" t="str">
        <f t="shared" si="11"/>
        <v/>
      </c>
      <c r="K33" s="18" t="str">
        <f t="shared" si="12"/>
        <v/>
      </c>
      <c r="L33" s="18" t="str">
        <f t="shared" si="13"/>
        <v/>
      </c>
      <c r="M33" s="18" t="str">
        <f t="shared" si="14"/>
        <v/>
      </c>
      <c r="N33" s="18" t="e">
        <f>VLOOKUP(F33,F14数据库!C:AA,3,0)</f>
        <v>#VALUE!</v>
      </c>
      <c r="O33" s="18" t="e">
        <f t="shared" si="15"/>
        <v>#VALUE!</v>
      </c>
      <c r="P33" s="19" t="e">
        <f t="shared" si="16"/>
        <v>#VALUE!</v>
      </c>
      <c r="Q33" s="18" t="e">
        <f>VLOOKUP(F33,F14数据库!C:AA,4,0)</f>
        <v>#VALUE!</v>
      </c>
      <c r="R33" s="18" t="e">
        <f>VLOOKUP(G33,F14数据库!AC:AD,2,0)</f>
        <v>#N/A</v>
      </c>
      <c r="S33" s="18"/>
      <c r="T33" s="18" t="e" cm="1">
        <f t="array" ref="T33">_xlfn.IFS(J33="A",VLOOKUP(F33,F14数据库!C:AA,7,0),J33="B",VLOOKUP(F33,F14数据库!C:AA,15,0),J33="C",VLOOKUP(F33,F14数据库!C:AA,21,0))</f>
        <v>#N/A</v>
      </c>
      <c r="U33" s="18" t="e" cm="1">
        <f t="array" ref="U33">_xlfn.IFS(J33="A",VLOOKUP(F33,F14数据库!C:AA,8,0),J33="B",VLOOKUP(F33,F14数据库!C:AA,16,0),J33="C",VLOOKUP(F33,F14数据库!C:AA,22,0))</f>
        <v>#N/A</v>
      </c>
      <c r="V33" s="19" t="e" cm="1">
        <f t="array" ref="V33">_xlfn.IFS(J33="A",VLOOKUP(F33,F14数据库!C:AA,11,0),J33="B",VLOOKUP(F33,F14数据库!C:AA,17,0),J33="C",VLOOKUP(F33,F14数据库!C:AA,23,0))*C33*2</f>
        <v>#N/A</v>
      </c>
      <c r="W33" s="18" t="e" cm="1">
        <f t="array" ref="W33">_xlfn.IFS(J33="A",VLOOKUP(F33,F14数据库!C:AA,12,0),J33="B",VLOOKUP(F33,F14数据库!C:AA,18,0),J33="C",VLOOKUP(F33,F14数据库!C:AA,24,0))</f>
        <v>#N/A</v>
      </c>
      <c r="X33" s="18" t="e" cm="1">
        <f t="array" ref="X33">_xlfn.IFS(J33="A",VLOOKUP(F33,F14数据库!C:AA,13,0),J33="B",VLOOKUP(F33,F14数据库!C:AA,19,0),J33="C",VLOOKUP(F33,F14数据库!C:AA,25,0))</f>
        <v>#N/A</v>
      </c>
      <c r="Y33" s="18"/>
    </row>
    <row r="34" spans="1:25" x14ac:dyDescent="0.25">
      <c r="A34" s="22"/>
      <c r="B34" s="3"/>
      <c r="C34" s="3"/>
      <c r="D34" s="3"/>
      <c r="E34" s="18" t="e">
        <f t="shared" si="6"/>
        <v>#VALUE!</v>
      </c>
      <c r="F34" s="18" t="e">
        <f t="shared" si="7"/>
        <v>#VALUE!</v>
      </c>
      <c r="G34" s="18" t="str">
        <f t="shared" si="8"/>
        <v/>
      </c>
      <c r="H34" s="18" t="e">
        <f t="shared" si="9"/>
        <v>#VALUE!</v>
      </c>
      <c r="I34" s="18" t="e">
        <f t="shared" si="10"/>
        <v>#VALUE!</v>
      </c>
      <c r="J34" s="18" t="str">
        <f t="shared" si="11"/>
        <v/>
      </c>
      <c r="K34" s="18" t="str">
        <f t="shared" si="12"/>
        <v/>
      </c>
      <c r="L34" s="18" t="str">
        <f t="shared" si="13"/>
        <v/>
      </c>
      <c r="M34" s="18" t="str">
        <f t="shared" si="14"/>
        <v/>
      </c>
      <c r="N34" s="18" t="e">
        <f>VLOOKUP(F34,F14数据库!C:AA,3,0)</f>
        <v>#VALUE!</v>
      </c>
      <c r="O34" s="18" t="e">
        <f t="shared" si="15"/>
        <v>#VALUE!</v>
      </c>
      <c r="P34" s="19" t="e">
        <f t="shared" si="16"/>
        <v>#VALUE!</v>
      </c>
      <c r="Q34" s="18" t="e">
        <f>VLOOKUP(F34,F14数据库!C:AA,4,0)</f>
        <v>#VALUE!</v>
      </c>
      <c r="R34" s="18" t="e">
        <f>VLOOKUP(G34,F14数据库!AC:AD,2,0)</f>
        <v>#N/A</v>
      </c>
      <c r="S34" s="18"/>
      <c r="T34" s="18" t="e" cm="1">
        <f t="array" ref="T34">_xlfn.IFS(J34="A",VLOOKUP(F34,F14数据库!C:AA,7,0),J34="B",VLOOKUP(F34,F14数据库!C:AA,15,0),J34="C",VLOOKUP(F34,F14数据库!C:AA,21,0))</f>
        <v>#N/A</v>
      </c>
      <c r="U34" s="18" t="e" cm="1">
        <f t="array" ref="U34">_xlfn.IFS(J34="A",VLOOKUP(F34,F14数据库!C:AA,8,0),J34="B",VLOOKUP(F34,F14数据库!C:AA,16,0),J34="C",VLOOKUP(F34,F14数据库!C:AA,22,0))</f>
        <v>#N/A</v>
      </c>
      <c r="V34" s="19" t="e" cm="1">
        <f t="array" ref="V34">_xlfn.IFS(J34="A",VLOOKUP(F34,F14数据库!C:AA,11,0),J34="B",VLOOKUP(F34,F14数据库!C:AA,17,0),J34="C",VLOOKUP(F34,F14数据库!C:AA,23,0))*C34*2</f>
        <v>#N/A</v>
      </c>
      <c r="W34" s="18" t="e" cm="1">
        <f t="array" ref="W34">_xlfn.IFS(J34="A",VLOOKUP(F34,F14数据库!C:AA,12,0),J34="B",VLOOKUP(F34,F14数据库!C:AA,18,0),J34="C",VLOOKUP(F34,F14数据库!C:AA,24,0))</f>
        <v>#N/A</v>
      </c>
      <c r="X34" s="18" t="e" cm="1">
        <f t="array" ref="X34">_xlfn.IFS(J34="A",VLOOKUP(F34,F14数据库!C:AA,13,0),J34="B",VLOOKUP(F34,F14数据库!C:AA,19,0),J34="C",VLOOKUP(F34,F14数据库!C:AA,25,0))</f>
        <v>#N/A</v>
      </c>
      <c r="Y34" s="18"/>
    </row>
    <row r="35" spans="1:25" x14ac:dyDescent="0.25">
      <c r="A35" s="22"/>
      <c r="B35" s="3"/>
      <c r="C35" s="3"/>
      <c r="D35" s="3"/>
      <c r="E35" s="18" t="e">
        <f t="shared" si="6"/>
        <v>#VALUE!</v>
      </c>
      <c r="F35" s="18" t="e">
        <f t="shared" si="7"/>
        <v>#VALUE!</v>
      </c>
      <c r="G35" s="18" t="str">
        <f t="shared" si="8"/>
        <v/>
      </c>
      <c r="H35" s="18" t="e">
        <f t="shared" si="9"/>
        <v>#VALUE!</v>
      </c>
      <c r="I35" s="18" t="e">
        <f t="shared" si="10"/>
        <v>#VALUE!</v>
      </c>
      <c r="J35" s="18" t="str">
        <f t="shared" si="11"/>
        <v/>
      </c>
      <c r="K35" s="18" t="str">
        <f t="shared" si="12"/>
        <v/>
      </c>
      <c r="L35" s="18" t="str">
        <f t="shared" si="13"/>
        <v/>
      </c>
      <c r="M35" s="18" t="str">
        <f t="shared" si="14"/>
        <v/>
      </c>
      <c r="N35" s="18" t="e">
        <f>VLOOKUP(F35,F14数据库!C:AA,3,0)</f>
        <v>#VALUE!</v>
      </c>
      <c r="O35" s="18" t="e">
        <f t="shared" si="15"/>
        <v>#VALUE!</v>
      </c>
      <c r="P35" s="19" t="e">
        <f t="shared" si="16"/>
        <v>#VALUE!</v>
      </c>
      <c r="Q35" s="18" t="e">
        <f>VLOOKUP(F35,F14数据库!C:AA,4,0)</f>
        <v>#VALUE!</v>
      </c>
      <c r="R35" s="18" t="e">
        <f>VLOOKUP(G35,F14数据库!AC:AD,2,0)</f>
        <v>#N/A</v>
      </c>
      <c r="S35" s="18"/>
      <c r="T35" s="18" t="e" cm="1">
        <f t="array" ref="T35">_xlfn.IFS(J35="A",VLOOKUP(F35,F14数据库!C:AA,7,0),J35="B",VLOOKUP(F35,F14数据库!C:AA,15,0),J35="C",VLOOKUP(F35,F14数据库!C:AA,21,0))</f>
        <v>#N/A</v>
      </c>
      <c r="U35" s="18" t="e" cm="1">
        <f t="array" ref="U35">_xlfn.IFS(J35="A",VLOOKUP(F35,F14数据库!C:AA,8,0),J35="B",VLOOKUP(F35,F14数据库!C:AA,16,0),J35="C",VLOOKUP(F35,F14数据库!C:AA,22,0))</f>
        <v>#N/A</v>
      </c>
      <c r="V35" s="19" t="e" cm="1">
        <f t="array" ref="V35">_xlfn.IFS(J35="A",VLOOKUP(F35,F14数据库!C:AA,11,0),J35="B",VLOOKUP(F35,F14数据库!C:AA,17,0),J35="C",VLOOKUP(F35,F14数据库!C:AA,23,0))*C35*2</f>
        <v>#N/A</v>
      </c>
      <c r="W35" s="18" t="e" cm="1">
        <f t="array" ref="W35">_xlfn.IFS(J35="A",VLOOKUP(F35,F14数据库!C:AA,12,0),J35="B",VLOOKUP(F35,F14数据库!C:AA,18,0),J35="C",VLOOKUP(F35,F14数据库!C:AA,24,0))</f>
        <v>#N/A</v>
      </c>
      <c r="X35" s="18" t="e" cm="1">
        <f t="array" ref="X35">_xlfn.IFS(J35="A",VLOOKUP(F35,F14数据库!C:AA,13,0),J35="B",VLOOKUP(F35,F14数据库!C:AA,19,0),J35="C",VLOOKUP(F35,F14数据库!C:AA,25,0))</f>
        <v>#N/A</v>
      </c>
      <c r="Y35" s="18"/>
    </row>
    <row r="36" spans="1:25" x14ac:dyDescent="0.25">
      <c r="A36" s="22"/>
      <c r="B36" s="3"/>
      <c r="C36" s="3"/>
      <c r="D36" s="3"/>
      <c r="E36" s="18" t="e">
        <f t="shared" si="6"/>
        <v>#VALUE!</v>
      </c>
      <c r="F36" s="18" t="e">
        <f t="shared" si="7"/>
        <v>#VALUE!</v>
      </c>
      <c r="G36" s="18" t="str">
        <f t="shared" si="8"/>
        <v/>
      </c>
      <c r="H36" s="18" t="e">
        <f t="shared" si="9"/>
        <v>#VALUE!</v>
      </c>
      <c r="I36" s="18" t="e">
        <f t="shared" si="10"/>
        <v>#VALUE!</v>
      </c>
      <c r="J36" s="18" t="str">
        <f t="shared" si="11"/>
        <v/>
      </c>
      <c r="K36" s="18" t="str">
        <f t="shared" si="12"/>
        <v/>
      </c>
      <c r="L36" s="18" t="str">
        <f t="shared" si="13"/>
        <v/>
      </c>
      <c r="M36" s="18" t="str">
        <f t="shared" si="14"/>
        <v/>
      </c>
      <c r="N36" s="18" t="e">
        <f>VLOOKUP(F36,F14数据库!C:AA,3,0)</f>
        <v>#VALUE!</v>
      </c>
      <c r="O36" s="18" t="e">
        <f t="shared" si="15"/>
        <v>#VALUE!</v>
      </c>
      <c r="P36" s="19" t="e">
        <f t="shared" si="16"/>
        <v>#VALUE!</v>
      </c>
      <c r="Q36" s="18" t="e">
        <f>VLOOKUP(F36,F14数据库!C:AA,4,0)</f>
        <v>#VALUE!</v>
      </c>
      <c r="R36" s="18" t="e">
        <f>VLOOKUP(G36,F14数据库!AC:AD,2,0)</f>
        <v>#N/A</v>
      </c>
      <c r="S36" s="18"/>
      <c r="T36" s="18" t="e" cm="1">
        <f t="array" ref="T36">_xlfn.IFS(J36="A",VLOOKUP(F36,F14数据库!C:AA,7,0),J36="B",VLOOKUP(F36,F14数据库!C:AA,15,0),J36="C",VLOOKUP(F36,F14数据库!C:AA,21,0))</f>
        <v>#N/A</v>
      </c>
      <c r="U36" s="18" t="e" cm="1">
        <f t="array" ref="U36">_xlfn.IFS(J36="A",VLOOKUP(F36,F14数据库!C:AA,8,0),J36="B",VLOOKUP(F36,F14数据库!C:AA,16,0),J36="C",VLOOKUP(F36,F14数据库!C:AA,22,0))</f>
        <v>#N/A</v>
      </c>
      <c r="V36" s="19" t="e" cm="1">
        <f t="array" ref="V36">_xlfn.IFS(J36="A",VLOOKUP(F36,F14数据库!C:AA,11,0),J36="B",VLOOKUP(F36,F14数据库!C:AA,17,0),J36="C",VLOOKUP(F36,F14数据库!C:AA,23,0))*C36*2</f>
        <v>#N/A</v>
      </c>
      <c r="W36" s="18" t="e" cm="1">
        <f t="array" ref="W36">_xlfn.IFS(J36="A",VLOOKUP(F36,F14数据库!C:AA,12,0),J36="B",VLOOKUP(F36,F14数据库!C:AA,18,0),J36="C",VLOOKUP(F36,F14数据库!C:AA,24,0))</f>
        <v>#N/A</v>
      </c>
      <c r="X36" s="18" t="e" cm="1">
        <f t="array" ref="X36">_xlfn.IFS(J36="A",VLOOKUP(F36,F14数据库!C:AA,13,0),J36="B",VLOOKUP(F36,F14数据库!C:AA,19,0),J36="C",VLOOKUP(F36,F14数据库!C:AA,25,0))</f>
        <v>#N/A</v>
      </c>
      <c r="Y36" s="18"/>
    </row>
    <row r="37" spans="1:25" x14ac:dyDescent="0.25">
      <c r="A37" s="22"/>
      <c r="B37" s="3"/>
      <c r="C37" s="3"/>
      <c r="D37" s="3"/>
      <c r="E37" s="18" t="e">
        <f t="shared" si="6"/>
        <v>#VALUE!</v>
      </c>
      <c r="F37" s="18" t="e">
        <f t="shared" si="7"/>
        <v>#VALUE!</v>
      </c>
      <c r="G37" s="18" t="str">
        <f t="shared" si="8"/>
        <v/>
      </c>
      <c r="H37" s="18" t="e">
        <f t="shared" si="9"/>
        <v>#VALUE!</v>
      </c>
      <c r="I37" s="18" t="e">
        <f t="shared" si="10"/>
        <v>#VALUE!</v>
      </c>
      <c r="J37" s="18" t="str">
        <f t="shared" si="11"/>
        <v/>
      </c>
      <c r="K37" s="18" t="str">
        <f t="shared" si="12"/>
        <v/>
      </c>
      <c r="L37" s="18" t="str">
        <f t="shared" si="13"/>
        <v/>
      </c>
      <c r="M37" s="18" t="str">
        <f t="shared" si="14"/>
        <v/>
      </c>
      <c r="N37" s="18" t="e">
        <f>VLOOKUP(F37,F14数据库!C:AA,3,0)</f>
        <v>#VALUE!</v>
      </c>
      <c r="O37" s="18" t="e">
        <f t="shared" si="15"/>
        <v>#VALUE!</v>
      </c>
      <c r="P37" s="19" t="e">
        <f t="shared" si="16"/>
        <v>#VALUE!</v>
      </c>
      <c r="Q37" s="18" t="e">
        <f>VLOOKUP(F37,F14数据库!C:AA,4,0)</f>
        <v>#VALUE!</v>
      </c>
      <c r="R37" s="18" t="e">
        <f>VLOOKUP(G37,F14数据库!AC:AD,2,0)</f>
        <v>#N/A</v>
      </c>
      <c r="S37" s="18"/>
      <c r="T37" s="18" t="e" cm="1">
        <f t="array" ref="T37">_xlfn.IFS(J37="A",VLOOKUP(F37,F14数据库!C:AA,7,0),J37="B",VLOOKUP(F37,F14数据库!C:AA,15,0),J37="C",VLOOKUP(F37,F14数据库!C:AA,21,0))</f>
        <v>#N/A</v>
      </c>
      <c r="U37" s="18" t="e" cm="1">
        <f t="array" ref="U37">_xlfn.IFS(J37="A",VLOOKUP(F37,F14数据库!C:AA,8,0),J37="B",VLOOKUP(F37,F14数据库!C:AA,16,0),J37="C",VLOOKUP(F37,F14数据库!C:AA,22,0))</f>
        <v>#N/A</v>
      </c>
      <c r="V37" s="19" t="e" cm="1">
        <f t="array" ref="V37">_xlfn.IFS(J37="A",VLOOKUP(F37,F14数据库!C:AA,11,0),J37="B",VLOOKUP(F37,F14数据库!C:AA,17,0),J37="C",VLOOKUP(F37,F14数据库!C:AA,23,0))*C37*2</f>
        <v>#N/A</v>
      </c>
      <c r="W37" s="18" t="e" cm="1">
        <f t="array" ref="W37">_xlfn.IFS(J37="A",VLOOKUP(F37,F14数据库!C:AA,12,0),J37="B",VLOOKUP(F37,F14数据库!C:AA,18,0),J37="C",VLOOKUP(F37,F14数据库!C:AA,24,0))</f>
        <v>#N/A</v>
      </c>
      <c r="X37" s="18" t="e" cm="1">
        <f t="array" ref="X37">_xlfn.IFS(J37="A",VLOOKUP(F37,F14数据库!C:AA,13,0),J37="B",VLOOKUP(F37,F14数据库!C:AA,19,0),J37="C",VLOOKUP(F37,F14数据库!C:AA,25,0))</f>
        <v>#N/A</v>
      </c>
      <c r="Y37" s="18"/>
    </row>
    <row r="38" spans="1:25" x14ac:dyDescent="0.25">
      <c r="A38" s="22"/>
      <c r="B38" s="3"/>
      <c r="C38" s="3"/>
      <c r="D38" s="3"/>
      <c r="E38" s="18" t="e">
        <f t="shared" si="6"/>
        <v>#VALUE!</v>
      </c>
      <c r="F38" s="18" t="e">
        <f t="shared" si="7"/>
        <v>#VALUE!</v>
      </c>
      <c r="G38" s="18" t="str">
        <f t="shared" si="8"/>
        <v/>
      </c>
      <c r="H38" s="18" t="e">
        <f t="shared" si="9"/>
        <v>#VALUE!</v>
      </c>
      <c r="I38" s="18" t="e">
        <f t="shared" si="10"/>
        <v>#VALUE!</v>
      </c>
      <c r="J38" s="18" t="str">
        <f t="shared" si="11"/>
        <v/>
      </c>
      <c r="K38" s="18" t="str">
        <f t="shared" si="12"/>
        <v/>
      </c>
      <c r="L38" s="18" t="str">
        <f t="shared" si="13"/>
        <v/>
      </c>
      <c r="M38" s="18" t="str">
        <f t="shared" si="14"/>
        <v/>
      </c>
      <c r="N38" s="18" t="e">
        <f>VLOOKUP(F38,F14数据库!C:AA,3,0)</f>
        <v>#VALUE!</v>
      </c>
      <c r="O38" s="18" t="e">
        <f t="shared" si="15"/>
        <v>#VALUE!</v>
      </c>
      <c r="P38" s="19" t="e">
        <f t="shared" si="16"/>
        <v>#VALUE!</v>
      </c>
      <c r="Q38" s="18" t="e">
        <f>VLOOKUP(F38,F14数据库!C:AA,4,0)</f>
        <v>#VALUE!</v>
      </c>
      <c r="R38" s="18" t="e">
        <f>VLOOKUP(G38,F14数据库!AC:AD,2,0)</f>
        <v>#N/A</v>
      </c>
      <c r="S38" s="18"/>
      <c r="T38" s="18" t="e" cm="1">
        <f t="array" ref="T38">_xlfn.IFS(J38="A",VLOOKUP(F38,F14数据库!C:AA,7,0),J38="B",VLOOKUP(F38,F14数据库!C:AA,15,0),J38="C",VLOOKUP(F38,F14数据库!C:AA,21,0))</f>
        <v>#N/A</v>
      </c>
      <c r="U38" s="18" t="e" cm="1">
        <f t="array" ref="U38">_xlfn.IFS(J38="A",VLOOKUP(F38,F14数据库!C:AA,8,0),J38="B",VLOOKUP(F38,F14数据库!C:AA,16,0),J38="C",VLOOKUP(F38,F14数据库!C:AA,22,0))</f>
        <v>#N/A</v>
      </c>
      <c r="V38" s="19" t="e" cm="1">
        <f t="array" ref="V38">_xlfn.IFS(J38="A",VLOOKUP(F38,F14数据库!C:AA,11,0),J38="B",VLOOKUP(F38,F14数据库!C:AA,17,0),J38="C",VLOOKUP(F38,F14数据库!C:AA,23,0))*C38*2</f>
        <v>#N/A</v>
      </c>
      <c r="W38" s="18" t="e" cm="1">
        <f t="array" ref="W38">_xlfn.IFS(J38="A",VLOOKUP(F38,F14数据库!C:AA,12,0),J38="B",VLOOKUP(F38,F14数据库!C:AA,18,0),J38="C",VLOOKUP(F38,F14数据库!C:AA,24,0))</f>
        <v>#N/A</v>
      </c>
      <c r="X38" s="18" t="e" cm="1">
        <f t="array" ref="X38">_xlfn.IFS(J38="A",VLOOKUP(F38,F14数据库!C:AA,13,0),J38="B",VLOOKUP(F38,F14数据库!C:AA,19,0),J38="C",VLOOKUP(F38,F14数据库!C:AA,25,0))</f>
        <v>#N/A</v>
      </c>
      <c r="Y38" s="18"/>
    </row>
    <row r="39" spans="1:25" x14ac:dyDescent="0.25">
      <c r="A39" s="22"/>
      <c r="B39" s="3"/>
      <c r="C39" s="3"/>
      <c r="D39" s="3"/>
      <c r="E39" s="18" t="e">
        <f t="shared" si="6"/>
        <v>#VALUE!</v>
      </c>
      <c r="F39" s="18" t="e">
        <f t="shared" si="7"/>
        <v>#VALUE!</v>
      </c>
      <c r="G39" s="18" t="str">
        <f t="shared" si="8"/>
        <v/>
      </c>
      <c r="H39" s="18" t="e">
        <f t="shared" si="9"/>
        <v>#VALUE!</v>
      </c>
      <c r="I39" s="18" t="e">
        <f t="shared" si="10"/>
        <v>#VALUE!</v>
      </c>
      <c r="J39" s="18" t="str">
        <f t="shared" si="11"/>
        <v/>
      </c>
      <c r="K39" s="18" t="str">
        <f t="shared" si="12"/>
        <v/>
      </c>
      <c r="L39" s="18" t="str">
        <f t="shared" si="13"/>
        <v/>
      </c>
      <c r="M39" s="18" t="str">
        <f t="shared" si="14"/>
        <v/>
      </c>
      <c r="N39" s="18" t="e">
        <f>VLOOKUP(F39,F14数据库!C:AA,3,0)</f>
        <v>#VALUE!</v>
      </c>
      <c r="O39" s="18" t="e">
        <f t="shared" si="15"/>
        <v>#VALUE!</v>
      </c>
      <c r="P39" s="19" t="e">
        <f t="shared" si="16"/>
        <v>#VALUE!</v>
      </c>
      <c r="Q39" s="18" t="e">
        <f>VLOOKUP(F39,F14数据库!C:AA,4,0)</f>
        <v>#VALUE!</v>
      </c>
      <c r="R39" s="18" t="e">
        <f>VLOOKUP(G39,F14数据库!AC:AD,2,0)</f>
        <v>#N/A</v>
      </c>
      <c r="S39" s="18"/>
      <c r="T39" s="18" t="e" cm="1">
        <f t="array" ref="T39">_xlfn.IFS(J39="A",VLOOKUP(F39,F14数据库!C:AA,7,0),J39="B",VLOOKUP(F39,F14数据库!C:AA,15,0),J39="C",VLOOKUP(F39,F14数据库!C:AA,21,0))</f>
        <v>#N/A</v>
      </c>
      <c r="U39" s="18" t="e" cm="1">
        <f t="array" ref="U39">_xlfn.IFS(J39="A",VLOOKUP(F39,F14数据库!C:AA,8,0),J39="B",VLOOKUP(F39,F14数据库!C:AA,16,0),J39="C",VLOOKUP(F39,F14数据库!C:AA,22,0))</f>
        <v>#N/A</v>
      </c>
      <c r="V39" s="19" t="e" cm="1">
        <f t="array" ref="V39">_xlfn.IFS(J39="A",VLOOKUP(F39,F14数据库!C:AA,11,0),J39="B",VLOOKUP(F39,F14数据库!C:AA,17,0),J39="C",VLOOKUP(F39,F14数据库!C:AA,23,0))*C39*2</f>
        <v>#N/A</v>
      </c>
      <c r="W39" s="18" t="e" cm="1">
        <f t="array" ref="W39">_xlfn.IFS(J39="A",VLOOKUP(F39,F14数据库!C:AA,12,0),J39="B",VLOOKUP(F39,F14数据库!C:AA,18,0),J39="C",VLOOKUP(F39,F14数据库!C:AA,24,0))</f>
        <v>#N/A</v>
      </c>
      <c r="X39" s="18" t="e" cm="1">
        <f t="array" ref="X39">_xlfn.IFS(J39="A",VLOOKUP(F39,F14数据库!C:AA,13,0),J39="B",VLOOKUP(F39,F14数据库!C:AA,19,0),J39="C",VLOOKUP(F39,F14数据库!C:AA,25,0))</f>
        <v>#N/A</v>
      </c>
      <c r="Y39" s="18"/>
    </row>
    <row r="40" spans="1:25" x14ac:dyDescent="0.25">
      <c r="A40" s="22"/>
      <c r="B40" s="3"/>
      <c r="C40" s="3"/>
      <c r="D40" s="3"/>
      <c r="E40" s="18" t="e">
        <f t="shared" si="6"/>
        <v>#VALUE!</v>
      </c>
      <c r="F40" s="18" t="e">
        <f t="shared" si="7"/>
        <v>#VALUE!</v>
      </c>
      <c r="G40" s="18" t="str">
        <f t="shared" si="8"/>
        <v/>
      </c>
      <c r="H40" s="18" t="e">
        <f t="shared" si="9"/>
        <v>#VALUE!</v>
      </c>
      <c r="I40" s="18" t="e">
        <f t="shared" si="10"/>
        <v>#VALUE!</v>
      </c>
      <c r="J40" s="18" t="str">
        <f t="shared" si="11"/>
        <v/>
      </c>
      <c r="K40" s="18" t="str">
        <f t="shared" si="12"/>
        <v/>
      </c>
      <c r="L40" s="18" t="str">
        <f t="shared" si="13"/>
        <v/>
      </c>
      <c r="M40" s="18" t="str">
        <f t="shared" si="14"/>
        <v/>
      </c>
      <c r="N40" s="18" t="e">
        <f>VLOOKUP(F40,F14数据库!C:AA,3,0)</f>
        <v>#VALUE!</v>
      </c>
      <c r="O40" s="18" t="e">
        <f t="shared" si="15"/>
        <v>#VALUE!</v>
      </c>
      <c r="P40" s="19" t="e">
        <f t="shared" si="16"/>
        <v>#VALUE!</v>
      </c>
      <c r="Q40" s="18" t="e">
        <f>VLOOKUP(F40,F14数据库!C:AA,4,0)</f>
        <v>#VALUE!</v>
      </c>
      <c r="R40" s="18" t="e">
        <f>VLOOKUP(G40,F14数据库!AC:AD,2,0)</f>
        <v>#N/A</v>
      </c>
      <c r="S40" s="18"/>
      <c r="T40" s="18" t="e" cm="1">
        <f t="array" ref="T40">_xlfn.IFS(J40="A",VLOOKUP(F40,F14数据库!C:AA,7,0),J40="B",VLOOKUP(F40,F14数据库!C:AA,15,0),J40="C",VLOOKUP(F40,F14数据库!C:AA,21,0))</f>
        <v>#N/A</v>
      </c>
      <c r="U40" s="18" t="e" cm="1">
        <f t="array" ref="U40">_xlfn.IFS(J40="A",VLOOKUP(F40,F14数据库!C:AA,8,0),J40="B",VLOOKUP(F40,F14数据库!C:AA,16,0),J40="C",VLOOKUP(F40,F14数据库!C:AA,22,0))</f>
        <v>#N/A</v>
      </c>
      <c r="V40" s="19" t="e" cm="1">
        <f t="array" ref="V40">_xlfn.IFS(J40="A",VLOOKUP(F40,F14数据库!C:AA,11,0),J40="B",VLOOKUP(F40,F14数据库!C:AA,17,0),J40="C",VLOOKUP(F40,F14数据库!C:AA,23,0))*C40*2</f>
        <v>#N/A</v>
      </c>
      <c r="W40" s="18" t="e" cm="1">
        <f t="array" ref="W40">_xlfn.IFS(J40="A",VLOOKUP(F40,F14数据库!C:AA,12,0),J40="B",VLOOKUP(F40,F14数据库!C:AA,18,0),J40="C",VLOOKUP(F40,F14数据库!C:AA,24,0))</f>
        <v>#N/A</v>
      </c>
      <c r="X40" s="18" t="e" cm="1">
        <f t="array" ref="X40">_xlfn.IFS(J40="A",VLOOKUP(F40,F14数据库!C:AA,13,0),J40="B",VLOOKUP(F40,F14数据库!C:AA,19,0),J40="C",VLOOKUP(F40,F14数据库!C:AA,25,0))</f>
        <v>#N/A</v>
      </c>
      <c r="Y40" s="18"/>
    </row>
    <row r="41" spans="1:25" x14ac:dyDescent="0.25">
      <c r="A41" s="22"/>
      <c r="B41" s="3"/>
      <c r="C41" s="3"/>
      <c r="D41" s="3"/>
      <c r="E41" s="18" t="e">
        <f t="shared" si="6"/>
        <v>#VALUE!</v>
      </c>
      <c r="F41" s="18" t="e">
        <f t="shared" si="7"/>
        <v>#VALUE!</v>
      </c>
      <c r="G41" s="18" t="str">
        <f t="shared" si="8"/>
        <v/>
      </c>
      <c r="H41" s="18" t="e">
        <f t="shared" si="9"/>
        <v>#VALUE!</v>
      </c>
      <c r="I41" s="18" t="e">
        <f t="shared" si="10"/>
        <v>#VALUE!</v>
      </c>
      <c r="J41" s="18" t="str">
        <f t="shared" si="11"/>
        <v/>
      </c>
      <c r="K41" s="18" t="str">
        <f t="shared" si="12"/>
        <v/>
      </c>
      <c r="L41" s="18" t="str">
        <f t="shared" si="13"/>
        <v/>
      </c>
      <c r="M41" s="18" t="str">
        <f t="shared" si="14"/>
        <v/>
      </c>
      <c r="N41" s="18" t="e">
        <f>VLOOKUP(F41,F14数据库!C:AA,3,0)</f>
        <v>#VALUE!</v>
      </c>
      <c r="O41" s="18" t="e">
        <f t="shared" si="15"/>
        <v>#VALUE!</v>
      </c>
      <c r="P41" s="19" t="e">
        <f t="shared" si="16"/>
        <v>#VALUE!</v>
      </c>
      <c r="Q41" s="18" t="e">
        <f>VLOOKUP(F41,F14数据库!C:AA,4,0)</f>
        <v>#VALUE!</v>
      </c>
      <c r="R41" s="18" t="e">
        <f>VLOOKUP(G41,F14数据库!AC:AD,2,0)</f>
        <v>#N/A</v>
      </c>
      <c r="S41" s="18"/>
      <c r="T41" s="18" t="e" cm="1">
        <f t="array" ref="T41">_xlfn.IFS(J41="A",VLOOKUP(F41,F14数据库!C:AA,7,0),J41="B",VLOOKUP(F41,F14数据库!C:AA,15,0),J41="C",VLOOKUP(F41,F14数据库!C:AA,21,0))</f>
        <v>#N/A</v>
      </c>
      <c r="U41" s="18" t="e" cm="1">
        <f t="array" ref="U41">_xlfn.IFS(J41="A",VLOOKUP(F41,F14数据库!C:AA,8,0),J41="B",VLOOKUP(F41,F14数据库!C:AA,16,0),J41="C",VLOOKUP(F41,F14数据库!C:AA,22,0))</f>
        <v>#N/A</v>
      </c>
      <c r="V41" s="19" t="e" cm="1">
        <f t="array" ref="V41">_xlfn.IFS(J41="A",VLOOKUP(F41,F14数据库!C:AA,11,0),J41="B",VLOOKUP(F41,F14数据库!C:AA,17,0),J41="C",VLOOKUP(F41,F14数据库!C:AA,23,0))*C41*2</f>
        <v>#N/A</v>
      </c>
      <c r="W41" s="18" t="e" cm="1">
        <f t="array" ref="W41">_xlfn.IFS(J41="A",VLOOKUP(F41,F14数据库!C:AA,12,0),J41="B",VLOOKUP(F41,F14数据库!C:AA,18,0),J41="C",VLOOKUP(F41,F14数据库!C:AA,24,0))</f>
        <v>#N/A</v>
      </c>
      <c r="X41" s="18" t="e" cm="1">
        <f t="array" ref="X41">_xlfn.IFS(J41="A",VLOOKUP(F41,F14数据库!C:AA,13,0),J41="B",VLOOKUP(F41,F14数据库!C:AA,19,0),J41="C",VLOOKUP(F41,F14数据库!C:AA,25,0))</f>
        <v>#N/A</v>
      </c>
      <c r="Y41" s="18"/>
    </row>
    <row r="42" spans="1:25" x14ac:dyDescent="0.25">
      <c r="A42" s="22"/>
      <c r="B42" s="3"/>
      <c r="C42" s="3"/>
      <c r="D42" s="3"/>
      <c r="E42" s="18" t="e">
        <f t="shared" si="6"/>
        <v>#VALUE!</v>
      </c>
      <c r="F42" s="18" t="e">
        <f t="shared" si="7"/>
        <v>#VALUE!</v>
      </c>
      <c r="G42" s="18" t="str">
        <f t="shared" si="8"/>
        <v/>
      </c>
      <c r="H42" s="18" t="e">
        <f t="shared" si="9"/>
        <v>#VALUE!</v>
      </c>
      <c r="I42" s="18" t="e">
        <f t="shared" si="10"/>
        <v>#VALUE!</v>
      </c>
      <c r="J42" s="18" t="str">
        <f t="shared" si="11"/>
        <v/>
      </c>
      <c r="K42" s="18" t="str">
        <f t="shared" si="12"/>
        <v/>
      </c>
      <c r="L42" s="18" t="str">
        <f t="shared" si="13"/>
        <v/>
      </c>
      <c r="M42" s="18" t="str">
        <f t="shared" si="14"/>
        <v/>
      </c>
      <c r="N42" s="18" t="e">
        <f>VLOOKUP(F42,F14数据库!C:AA,3,0)</f>
        <v>#VALUE!</v>
      </c>
      <c r="O42" s="18" t="e">
        <f t="shared" si="15"/>
        <v>#VALUE!</v>
      </c>
      <c r="P42" s="19" t="e">
        <f t="shared" si="16"/>
        <v>#VALUE!</v>
      </c>
      <c r="Q42" s="18" t="e">
        <f>VLOOKUP(F42,F14数据库!C:AA,4,0)</f>
        <v>#VALUE!</v>
      </c>
      <c r="R42" s="18" t="e">
        <f>VLOOKUP(G42,F14数据库!AC:AD,2,0)</f>
        <v>#N/A</v>
      </c>
      <c r="S42" s="18"/>
      <c r="T42" s="18" t="e" cm="1">
        <f t="array" ref="T42">_xlfn.IFS(J42="A",VLOOKUP(F42,F14数据库!C:AA,7,0),J42="B",VLOOKUP(F42,F14数据库!C:AA,15,0),J42="C",VLOOKUP(F42,F14数据库!C:AA,21,0))</f>
        <v>#N/A</v>
      </c>
      <c r="U42" s="18" t="e" cm="1">
        <f t="array" ref="U42">_xlfn.IFS(J42="A",VLOOKUP(F42,F14数据库!C:AA,8,0),J42="B",VLOOKUP(F42,F14数据库!C:AA,16,0),J42="C",VLOOKUP(F42,F14数据库!C:AA,22,0))</f>
        <v>#N/A</v>
      </c>
      <c r="V42" s="19" t="e" cm="1">
        <f t="array" ref="V42">_xlfn.IFS(J42="A",VLOOKUP(F42,F14数据库!C:AA,11,0),J42="B",VLOOKUP(F42,F14数据库!C:AA,17,0),J42="C",VLOOKUP(F42,F14数据库!C:AA,23,0))*C42*2</f>
        <v>#N/A</v>
      </c>
      <c r="W42" s="18" t="e" cm="1">
        <f t="array" ref="W42">_xlfn.IFS(J42="A",VLOOKUP(F42,F14数据库!C:AA,12,0),J42="B",VLOOKUP(F42,F14数据库!C:AA,18,0),J42="C",VLOOKUP(F42,F14数据库!C:AA,24,0))</f>
        <v>#N/A</v>
      </c>
      <c r="X42" s="18" t="e" cm="1">
        <f t="array" ref="X42">_xlfn.IFS(J42="A",VLOOKUP(F42,F14数据库!C:AA,13,0),J42="B",VLOOKUP(F42,F14数据库!C:AA,19,0),J42="C",VLOOKUP(F42,F14数据库!C:AA,25,0))</f>
        <v>#N/A</v>
      </c>
      <c r="Y42" s="18"/>
    </row>
    <row r="43" spans="1:25" x14ac:dyDescent="0.25">
      <c r="A43" s="22"/>
      <c r="B43" s="3"/>
      <c r="C43" s="3"/>
      <c r="D43" s="3"/>
      <c r="E43" s="18" t="e">
        <f t="shared" si="6"/>
        <v>#VALUE!</v>
      </c>
      <c r="F43" s="18" t="e">
        <f t="shared" si="7"/>
        <v>#VALUE!</v>
      </c>
      <c r="G43" s="18" t="str">
        <f t="shared" si="8"/>
        <v/>
      </c>
      <c r="H43" s="18" t="e">
        <f t="shared" si="9"/>
        <v>#VALUE!</v>
      </c>
      <c r="I43" s="18" t="e">
        <f t="shared" si="10"/>
        <v>#VALUE!</v>
      </c>
      <c r="J43" s="18" t="str">
        <f t="shared" si="11"/>
        <v/>
      </c>
      <c r="K43" s="18" t="str">
        <f t="shared" si="12"/>
        <v/>
      </c>
      <c r="L43" s="18" t="str">
        <f t="shared" si="13"/>
        <v/>
      </c>
      <c r="M43" s="18" t="str">
        <f t="shared" si="14"/>
        <v/>
      </c>
      <c r="N43" s="18" t="e">
        <f>VLOOKUP(F43,F14数据库!C:AA,3,0)</f>
        <v>#VALUE!</v>
      </c>
      <c r="O43" s="18" t="e">
        <f t="shared" si="15"/>
        <v>#VALUE!</v>
      </c>
      <c r="P43" s="19" t="e">
        <f t="shared" si="16"/>
        <v>#VALUE!</v>
      </c>
      <c r="Q43" s="18" t="e">
        <f>VLOOKUP(F43,F14数据库!C:AA,4,0)</f>
        <v>#VALUE!</v>
      </c>
      <c r="R43" s="18" t="e">
        <f>VLOOKUP(G43,F14数据库!AC:AD,2,0)</f>
        <v>#N/A</v>
      </c>
      <c r="S43" s="18"/>
      <c r="T43" s="18" t="e" cm="1">
        <f t="array" ref="T43">_xlfn.IFS(J43="A",VLOOKUP(F43,F14数据库!C:AA,7,0),J43="B",VLOOKUP(F43,F14数据库!C:AA,15,0),J43="C",VLOOKUP(F43,F14数据库!C:AA,21,0))</f>
        <v>#N/A</v>
      </c>
      <c r="U43" s="18" t="e" cm="1">
        <f t="array" ref="U43">_xlfn.IFS(J43="A",VLOOKUP(F43,F14数据库!C:AA,8,0),J43="B",VLOOKUP(F43,F14数据库!C:AA,16,0),J43="C",VLOOKUP(F43,F14数据库!C:AA,22,0))</f>
        <v>#N/A</v>
      </c>
      <c r="V43" s="19" t="e" cm="1">
        <f t="array" ref="V43">_xlfn.IFS(J43="A",VLOOKUP(F43,F14数据库!C:AA,11,0),J43="B",VLOOKUP(F43,F14数据库!C:AA,17,0),J43="C",VLOOKUP(F43,F14数据库!C:AA,23,0))*C43*2</f>
        <v>#N/A</v>
      </c>
      <c r="W43" s="18" t="e" cm="1">
        <f t="array" ref="W43">_xlfn.IFS(J43="A",VLOOKUP(F43,F14数据库!C:AA,12,0),J43="B",VLOOKUP(F43,F14数据库!C:AA,18,0),J43="C",VLOOKUP(F43,F14数据库!C:AA,24,0))</f>
        <v>#N/A</v>
      </c>
      <c r="X43" s="18" t="e" cm="1">
        <f t="array" ref="X43">_xlfn.IFS(J43="A",VLOOKUP(F43,F14数据库!C:AA,13,0),J43="B",VLOOKUP(F43,F14数据库!C:AA,19,0),J43="C",VLOOKUP(F43,F14数据库!C:AA,25,0))</f>
        <v>#N/A</v>
      </c>
      <c r="Y43" s="18"/>
    </row>
    <row r="44" spans="1:25" x14ac:dyDescent="0.25">
      <c r="A44" s="22"/>
      <c r="B44" s="3"/>
      <c r="C44" s="3"/>
      <c r="D44" s="3"/>
      <c r="E44" s="18" t="e">
        <f t="shared" si="6"/>
        <v>#VALUE!</v>
      </c>
      <c r="F44" s="18" t="e">
        <f t="shared" si="7"/>
        <v>#VALUE!</v>
      </c>
      <c r="G44" s="18" t="str">
        <f t="shared" si="8"/>
        <v/>
      </c>
      <c r="H44" s="18" t="e">
        <f t="shared" si="9"/>
        <v>#VALUE!</v>
      </c>
      <c r="I44" s="18" t="e">
        <f t="shared" si="10"/>
        <v>#VALUE!</v>
      </c>
      <c r="J44" s="18" t="str">
        <f t="shared" si="11"/>
        <v/>
      </c>
      <c r="K44" s="18" t="str">
        <f t="shared" si="12"/>
        <v/>
      </c>
      <c r="L44" s="18" t="str">
        <f t="shared" si="13"/>
        <v/>
      </c>
      <c r="M44" s="18" t="str">
        <f t="shared" si="14"/>
        <v/>
      </c>
      <c r="N44" s="18" t="e">
        <f>VLOOKUP(F44,F14数据库!C:AA,3,0)</f>
        <v>#VALUE!</v>
      </c>
      <c r="O44" s="18" t="e">
        <f t="shared" si="15"/>
        <v>#VALUE!</v>
      </c>
      <c r="P44" s="19" t="e">
        <f t="shared" si="16"/>
        <v>#VALUE!</v>
      </c>
      <c r="Q44" s="18" t="e">
        <f>VLOOKUP(F44,F14数据库!C:AA,4,0)</f>
        <v>#VALUE!</v>
      </c>
      <c r="R44" s="18" t="e">
        <f>VLOOKUP(G44,F14数据库!AC:AD,2,0)</f>
        <v>#N/A</v>
      </c>
      <c r="S44" s="18"/>
      <c r="T44" s="18" t="e" cm="1">
        <f t="array" ref="T44">_xlfn.IFS(J44="A",VLOOKUP(F44,F14数据库!C:AA,7,0),J44="B",VLOOKUP(F44,F14数据库!C:AA,15,0),J44="C",VLOOKUP(F44,F14数据库!C:AA,21,0))</f>
        <v>#N/A</v>
      </c>
      <c r="U44" s="18" t="e" cm="1">
        <f t="array" ref="U44">_xlfn.IFS(J44="A",VLOOKUP(F44,F14数据库!C:AA,8,0),J44="B",VLOOKUP(F44,F14数据库!C:AA,16,0),J44="C",VLOOKUP(F44,F14数据库!C:AA,22,0))</f>
        <v>#N/A</v>
      </c>
      <c r="V44" s="19" t="e" cm="1">
        <f t="array" ref="V44">_xlfn.IFS(J44="A",VLOOKUP(F44,F14数据库!C:AA,11,0),J44="B",VLOOKUP(F44,F14数据库!C:AA,17,0),J44="C",VLOOKUP(F44,F14数据库!C:AA,23,0))*C44*2</f>
        <v>#N/A</v>
      </c>
      <c r="W44" s="18" t="e" cm="1">
        <f t="array" ref="W44">_xlfn.IFS(J44="A",VLOOKUP(F44,F14数据库!C:AA,12,0),J44="B",VLOOKUP(F44,F14数据库!C:AA,18,0),J44="C",VLOOKUP(F44,F14数据库!C:AA,24,0))</f>
        <v>#N/A</v>
      </c>
      <c r="X44" s="18" t="e" cm="1">
        <f t="array" ref="X44">_xlfn.IFS(J44="A",VLOOKUP(F44,F14数据库!C:AA,13,0),J44="B",VLOOKUP(F44,F14数据库!C:AA,19,0),J44="C",VLOOKUP(F44,F14数据库!C:AA,25,0))</f>
        <v>#N/A</v>
      </c>
      <c r="Y44" s="18"/>
    </row>
    <row r="45" spans="1:25" x14ac:dyDescent="0.25">
      <c r="A45" s="22"/>
      <c r="B45" s="3"/>
      <c r="C45" s="3"/>
      <c r="D45" s="3"/>
      <c r="E45" s="18" t="e">
        <f t="shared" si="6"/>
        <v>#VALUE!</v>
      </c>
      <c r="F45" s="18" t="e">
        <f t="shared" si="7"/>
        <v>#VALUE!</v>
      </c>
      <c r="G45" s="18" t="str">
        <f t="shared" si="8"/>
        <v/>
      </c>
      <c r="H45" s="18" t="e">
        <f t="shared" si="9"/>
        <v>#VALUE!</v>
      </c>
      <c r="I45" s="18" t="e">
        <f t="shared" si="10"/>
        <v>#VALUE!</v>
      </c>
      <c r="J45" s="18" t="str">
        <f t="shared" si="11"/>
        <v/>
      </c>
      <c r="K45" s="18" t="str">
        <f t="shared" si="12"/>
        <v/>
      </c>
      <c r="L45" s="18" t="str">
        <f t="shared" si="13"/>
        <v/>
      </c>
      <c r="M45" s="18" t="str">
        <f t="shared" si="14"/>
        <v/>
      </c>
      <c r="N45" s="18" t="e">
        <f>VLOOKUP(F45,F14数据库!C:AA,3,0)</f>
        <v>#VALUE!</v>
      </c>
      <c r="O45" s="18" t="e">
        <f t="shared" si="15"/>
        <v>#VALUE!</v>
      </c>
      <c r="P45" s="19" t="e">
        <f t="shared" si="16"/>
        <v>#VALUE!</v>
      </c>
      <c r="Q45" s="18" t="e">
        <f>VLOOKUP(F45,F14数据库!C:AA,4,0)</f>
        <v>#VALUE!</v>
      </c>
      <c r="R45" s="18" t="e">
        <f>VLOOKUP(G45,F14数据库!AC:AD,2,0)</f>
        <v>#N/A</v>
      </c>
      <c r="S45" s="18"/>
      <c r="T45" s="18" t="e" cm="1">
        <f t="array" ref="T45">_xlfn.IFS(J45="A",VLOOKUP(F45,F14数据库!C:AA,7,0),J45="B",VLOOKUP(F45,F14数据库!C:AA,15,0),J45="C",VLOOKUP(F45,F14数据库!C:AA,21,0))</f>
        <v>#N/A</v>
      </c>
      <c r="U45" s="18" t="e" cm="1">
        <f t="array" ref="U45">_xlfn.IFS(J45="A",VLOOKUP(F45,F14数据库!C:AA,8,0),J45="B",VLOOKUP(F45,F14数据库!C:AA,16,0),J45="C",VLOOKUP(F45,F14数据库!C:AA,22,0))</f>
        <v>#N/A</v>
      </c>
      <c r="V45" s="19" t="e" cm="1">
        <f t="array" ref="V45">_xlfn.IFS(J45="A",VLOOKUP(F45,F14数据库!C:AA,11,0),J45="B",VLOOKUP(F45,F14数据库!C:AA,17,0),J45="C",VLOOKUP(F45,F14数据库!C:AA,23,0))*C45*2</f>
        <v>#N/A</v>
      </c>
      <c r="W45" s="18" t="e" cm="1">
        <f t="array" ref="W45">_xlfn.IFS(J45="A",VLOOKUP(F45,F14数据库!C:AA,12,0),J45="B",VLOOKUP(F45,F14数据库!C:AA,18,0),J45="C",VLOOKUP(F45,F14数据库!C:AA,24,0))</f>
        <v>#N/A</v>
      </c>
      <c r="X45" s="18" t="e" cm="1">
        <f t="array" ref="X45">_xlfn.IFS(J45="A",VLOOKUP(F45,F14数据库!C:AA,13,0),J45="B",VLOOKUP(F45,F14数据库!C:AA,19,0),J45="C",VLOOKUP(F45,F14数据库!C:AA,25,0))</f>
        <v>#N/A</v>
      </c>
      <c r="Y45" s="18"/>
    </row>
    <row r="46" spans="1:25" x14ac:dyDescent="0.25">
      <c r="A46" s="22"/>
      <c r="B46" s="3"/>
      <c r="C46" s="3"/>
      <c r="D46" s="3"/>
      <c r="E46" s="18" t="e">
        <f t="shared" si="6"/>
        <v>#VALUE!</v>
      </c>
      <c r="F46" s="18" t="e">
        <f t="shared" si="7"/>
        <v>#VALUE!</v>
      </c>
      <c r="G46" s="18" t="str">
        <f t="shared" si="8"/>
        <v/>
      </c>
      <c r="H46" s="18" t="e">
        <f t="shared" si="9"/>
        <v>#VALUE!</v>
      </c>
      <c r="I46" s="18" t="e">
        <f t="shared" si="10"/>
        <v>#VALUE!</v>
      </c>
      <c r="J46" s="18" t="str">
        <f t="shared" si="11"/>
        <v/>
      </c>
      <c r="K46" s="18" t="str">
        <f t="shared" si="12"/>
        <v/>
      </c>
      <c r="L46" s="18" t="str">
        <f t="shared" si="13"/>
        <v/>
      </c>
      <c r="M46" s="18" t="str">
        <f t="shared" si="14"/>
        <v/>
      </c>
      <c r="N46" s="18" t="e">
        <f>VLOOKUP(F46,F14数据库!C:AA,3,0)</f>
        <v>#VALUE!</v>
      </c>
      <c r="O46" s="18" t="e">
        <f t="shared" si="15"/>
        <v>#VALUE!</v>
      </c>
      <c r="P46" s="19" t="e">
        <f t="shared" si="16"/>
        <v>#VALUE!</v>
      </c>
      <c r="Q46" s="18" t="e">
        <f>VLOOKUP(F46,F14数据库!C:AA,4,0)</f>
        <v>#VALUE!</v>
      </c>
      <c r="R46" s="18" t="e">
        <f>VLOOKUP(G46,F14数据库!AC:AD,2,0)</f>
        <v>#N/A</v>
      </c>
      <c r="S46" s="18"/>
      <c r="T46" s="18" t="e" cm="1">
        <f t="array" ref="T46">_xlfn.IFS(J46="A",VLOOKUP(F46,F14数据库!C:AA,7,0),J46="B",VLOOKUP(F46,F14数据库!C:AA,15,0),J46="C",VLOOKUP(F46,F14数据库!C:AA,21,0))</f>
        <v>#N/A</v>
      </c>
      <c r="U46" s="18" t="e" cm="1">
        <f t="array" ref="U46">_xlfn.IFS(J46="A",VLOOKUP(F46,F14数据库!C:AA,8,0),J46="B",VLOOKUP(F46,F14数据库!C:AA,16,0),J46="C",VLOOKUP(F46,F14数据库!C:AA,22,0))</f>
        <v>#N/A</v>
      </c>
      <c r="V46" s="19" t="e" cm="1">
        <f t="array" ref="V46">_xlfn.IFS(J46="A",VLOOKUP(F46,F14数据库!C:AA,11,0),J46="B",VLOOKUP(F46,F14数据库!C:AA,17,0),J46="C",VLOOKUP(F46,F14数据库!C:AA,23,0))*C46*2</f>
        <v>#N/A</v>
      </c>
      <c r="W46" s="18" t="e" cm="1">
        <f t="array" ref="W46">_xlfn.IFS(J46="A",VLOOKUP(F46,F14数据库!C:AA,12,0),J46="B",VLOOKUP(F46,F14数据库!C:AA,18,0),J46="C",VLOOKUP(F46,F14数据库!C:AA,24,0))</f>
        <v>#N/A</v>
      </c>
      <c r="X46" s="18" t="e" cm="1">
        <f t="array" ref="X46">_xlfn.IFS(J46="A",VLOOKUP(F46,F14数据库!C:AA,13,0),J46="B",VLOOKUP(F46,F14数据库!C:AA,19,0),J46="C",VLOOKUP(F46,F14数据库!C:AA,25,0))</f>
        <v>#N/A</v>
      </c>
      <c r="Y46" s="18"/>
    </row>
    <row r="47" spans="1:25" x14ac:dyDescent="0.25">
      <c r="A47" s="22"/>
      <c r="B47" s="3"/>
      <c r="C47" s="3"/>
      <c r="D47" s="3"/>
      <c r="E47" s="18" t="e">
        <f t="shared" si="6"/>
        <v>#VALUE!</v>
      </c>
      <c r="F47" s="18" t="e">
        <f t="shared" si="7"/>
        <v>#VALUE!</v>
      </c>
      <c r="G47" s="18" t="str">
        <f t="shared" si="8"/>
        <v/>
      </c>
      <c r="H47" s="18" t="e">
        <f t="shared" si="9"/>
        <v>#VALUE!</v>
      </c>
      <c r="I47" s="18" t="e">
        <f t="shared" si="10"/>
        <v>#VALUE!</v>
      </c>
      <c r="J47" s="18" t="str">
        <f t="shared" si="11"/>
        <v/>
      </c>
      <c r="K47" s="18" t="str">
        <f t="shared" si="12"/>
        <v/>
      </c>
      <c r="L47" s="18" t="str">
        <f t="shared" si="13"/>
        <v/>
      </c>
      <c r="M47" s="18" t="str">
        <f t="shared" si="14"/>
        <v/>
      </c>
      <c r="N47" s="18" t="e">
        <f>VLOOKUP(F47,F14数据库!C:AA,3,0)</f>
        <v>#VALUE!</v>
      </c>
      <c r="O47" s="18" t="e">
        <f t="shared" si="15"/>
        <v>#VALUE!</v>
      </c>
      <c r="P47" s="19" t="e">
        <f t="shared" si="16"/>
        <v>#VALUE!</v>
      </c>
      <c r="Q47" s="18" t="e">
        <f>VLOOKUP(F47,F14数据库!C:AA,4,0)</f>
        <v>#VALUE!</v>
      </c>
      <c r="R47" s="18" t="e">
        <f>VLOOKUP(G47,F14数据库!AC:AD,2,0)</f>
        <v>#N/A</v>
      </c>
      <c r="S47" s="18"/>
      <c r="T47" s="18" t="e" cm="1">
        <f t="array" ref="T47">_xlfn.IFS(J47="A",VLOOKUP(F47,F14数据库!C:AA,7,0),J47="B",VLOOKUP(F47,F14数据库!C:AA,15,0),J47="C",VLOOKUP(F47,F14数据库!C:AA,21,0))</f>
        <v>#N/A</v>
      </c>
      <c r="U47" s="18" t="e" cm="1">
        <f t="array" ref="U47">_xlfn.IFS(J47="A",VLOOKUP(F47,F14数据库!C:AA,8,0),J47="B",VLOOKUP(F47,F14数据库!C:AA,16,0),J47="C",VLOOKUP(F47,F14数据库!C:AA,22,0))</f>
        <v>#N/A</v>
      </c>
      <c r="V47" s="19" t="e" cm="1">
        <f t="array" ref="V47">_xlfn.IFS(J47="A",VLOOKUP(F47,F14数据库!C:AA,11,0),J47="B",VLOOKUP(F47,F14数据库!C:AA,17,0),J47="C",VLOOKUP(F47,F14数据库!C:AA,23,0))*C47*2</f>
        <v>#N/A</v>
      </c>
      <c r="W47" s="18" t="e" cm="1">
        <f t="array" ref="W47">_xlfn.IFS(J47="A",VLOOKUP(F47,F14数据库!C:AA,12,0),J47="B",VLOOKUP(F47,F14数据库!C:AA,18,0),J47="C",VLOOKUP(F47,F14数据库!C:AA,24,0))</f>
        <v>#N/A</v>
      </c>
      <c r="X47" s="18" t="e" cm="1">
        <f t="array" ref="X47">_xlfn.IFS(J47="A",VLOOKUP(F47,F14数据库!C:AA,13,0),J47="B",VLOOKUP(F47,F14数据库!C:AA,19,0),J47="C",VLOOKUP(F47,F14数据库!C:AA,25,0))</f>
        <v>#N/A</v>
      </c>
      <c r="Y47" s="18"/>
    </row>
    <row r="48" spans="1:25" x14ac:dyDescent="0.25">
      <c r="A48" s="22"/>
      <c r="B48" s="3"/>
      <c r="C48" s="3"/>
      <c r="D48" s="3"/>
      <c r="E48" s="18" t="e">
        <f t="shared" si="6"/>
        <v>#VALUE!</v>
      </c>
      <c r="F48" s="18" t="e">
        <f t="shared" si="7"/>
        <v>#VALUE!</v>
      </c>
      <c r="G48" s="18" t="str">
        <f t="shared" si="8"/>
        <v/>
      </c>
      <c r="H48" s="18" t="e">
        <f t="shared" si="9"/>
        <v>#VALUE!</v>
      </c>
      <c r="I48" s="18" t="e">
        <f t="shared" si="10"/>
        <v>#VALUE!</v>
      </c>
      <c r="J48" s="18" t="str">
        <f t="shared" si="11"/>
        <v/>
      </c>
      <c r="K48" s="18" t="str">
        <f t="shared" si="12"/>
        <v/>
      </c>
      <c r="L48" s="18" t="str">
        <f t="shared" si="13"/>
        <v/>
      </c>
      <c r="M48" s="18" t="str">
        <f t="shared" si="14"/>
        <v/>
      </c>
      <c r="N48" s="18" t="e">
        <f>VLOOKUP(F48,F14数据库!C:AA,3,0)</f>
        <v>#VALUE!</v>
      </c>
      <c r="O48" s="18" t="e">
        <f t="shared" si="15"/>
        <v>#VALUE!</v>
      </c>
      <c r="P48" s="19" t="e">
        <f t="shared" si="16"/>
        <v>#VALUE!</v>
      </c>
      <c r="Q48" s="18" t="e">
        <f>VLOOKUP(F48,F14数据库!C:AA,4,0)</f>
        <v>#VALUE!</v>
      </c>
      <c r="R48" s="18" t="e">
        <f>VLOOKUP(G48,F14数据库!AC:AD,2,0)</f>
        <v>#N/A</v>
      </c>
      <c r="S48" s="18"/>
      <c r="T48" s="18" t="e" cm="1">
        <f t="array" ref="T48">_xlfn.IFS(J48="A",VLOOKUP(F48,F14数据库!C:AA,7,0),J48="B",VLOOKUP(F48,F14数据库!C:AA,15,0),J48="C",VLOOKUP(F48,F14数据库!C:AA,21,0))</f>
        <v>#N/A</v>
      </c>
      <c r="U48" s="18" t="e" cm="1">
        <f t="array" ref="U48">_xlfn.IFS(J48="A",VLOOKUP(F48,F14数据库!C:AA,8,0),J48="B",VLOOKUP(F48,F14数据库!C:AA,16,0),J48="C",VLOOKUP(F48,F14数据库!C:AA,22,0))</f>
        <v>#N/A</v>
      </c>
      <c r="V48" s="19" t="e" cm="1">
        <f t="array" ref="V48">_xlfn.IFS(J48="A",VLOOKUP(F48,F14数据库!C:AA,11,0),J48="B",VLOOKUP(F48,F14数据库!C:AA,17,0),J48="C",VLOOKUP(F48,F14数据库!C:AA,23,0))*C48*2</f>
        <v>#N/A</v>
      </c>
      <c r="W48" s="18" t="e" cm="1">
        <f t="array" ref="W48">_xlfn.IFS(J48="A",VLOOKUP(F48,F14数据库!C:AA,12,0),J48="B",VLOOKUP(F48,F14数据库!C:AA,18,0),J48="C",VLOOKUP(F48,F14数据库!C:AA,24,0))</f>
        <v>#N/A</v>
      </c>
      <c r="X48" s="18" t="e" cm="1">
        <f t="array" ref="X48">_xlfn.IFS(J48="A",VLOOKUP(F48,F14数据库!C:AA,13,0),J48="B",VLOOKUP(F48,F14数据库!C:AA,19,0),J48="C",VLOOKUP(F48,F14数据库!C:AA,25,0))</f>
        <v>#N/A</v>
      </c>
      <c r="Y48" s="18"/>
    </row>
    <row r="49" spans="1:25" x14ac:dyDescent="0.25">
      <c r="A49" s="22"/>
      <c r="B49" s="3"/>
      <c r="C49" s="3"/>
      <c r="D49" s="3"/>
      <c r="E49" s="18" t="e">
        <f t="shared" si="6"/>
        <v>#VALUE!</v>
      </c>
      <c r="F49" s="18" t="e">
        <f t="shared" si="7"/>
        <v>#VALUE!</v>
      </c>
      <c r="G49" s="18" t="str">
        <f t="shared" si="8"/>
        <v/>
      </c>
      <c r="H49" s="18" t="e">
        <f t="shared" si="9"/>
        <v>#VALUE!</v>
      </c>
      <c r="I49" s="18" t="e">
        <f t="shared" si="10"/>
        <v>#VALUE!</v>
      </c>
      <c r="J49" s="18" t="str">
        <f t="shared" si="11"/>
        <v/>
      </c>
      <c r="K49" s="18" t="str">
        <f t="shared" si="12"/>
        <v/>
      </c>
      <c r="L49" s="18" t="str">
        <f t="shared" si="13"/>
        <v/>
      </c>
      <c r="M49" s="18" t="str">
        <f t="shared" si="14"/>
        <v/>
      </c>
      <c r="N49" s="18" t="e">
        <f>VLOOKUP(F49,F14数据库!C:AA,3,0)</f>
        <v>#VALUE!</v>
      </c>
      <c r="O49" s="18" t="e">
        <f t="shared" si="15"/>
        <v>#VALUE!</v>
      </c>
      <c r="P49" s="19" t="e">
        <f t="shared" si="16"/>
        <v>#VALUE!</v>
      </c>
      <c r="Q49" s="18" t="e">
        <f>VLOOKUP(F49,F14数据库!C:AA,4,0)</f>
        <v>#VALUE!</v>
      </c>
      <c r="R49" s="18" t="e">
        <f>VLOOKUP(G49,F14数据库!AC:AD,2,0)</f>
        <v>#N/A</v>
      </c>
      <c r="S49" s="18"/>
      <c r="T49" s="18" t="e" cm="1">
        <f t="array" ref="T49">_xlfn.IFS(J49="A",VLOOKUP(F49,F14数据库!C:AA,7,0),J49="B",VLOOKUP(F49,F14数据库!C:AA,15,0),J49="C",VLOOKUP(F49,F14数据库!C:AA,21,0))</f>
        <v>#N/A</v>
      </c>
      <c r="U49" s="18" t="e" cm="1">
        <f t="array" ref="U49">_xlfn.IFS(J49="A",VLOOKUP(F49,F14数据库!C:AA,8,0),J49="B",VLOOKUP(F49,F14数据库!C:AA,16,0),J49="C",VLOOKUP(F49,F14数据库!C:AA,22,0))</f>
        <v>#N/A</v>
      </c>
      <c r="V49" s="19" t="e" cm="1">
        <f t="array" ref="V49">_xlfn.IFS(J49="A",VLOOKUP(F49,F14数据库!C:AA,11,0),J49="B",VLOOKUP(F49,F14数据库!C:AA,17,0),J49="C",VLOOKUP(F49,F14数据库!C:AA,23,0))*C49*2</f>
        <v>#N/A</v>
      </c>
      <c r="W49" s="18" t="e" cm="1">
        <f t="array" ref="W49">_xlfn.IFS(J49="A",VLOOKUP(F49,F14数据库!C:AA,12,0),J49="B",VLOOKUP(F49,F14数据库!C:AA,18,0),J49="C",VLOOKUP(F49,F14数据库!C:AA,24,0))</f>
        <v>#N/A</v>
      </c>
      <c r="X49" s="18" t="e" cm="1">
        <f t="array" ref="X49">_xlfn.IFS(J49="A",VLOOKUP(F49,F14数据库!C:AA,13,0),J49="B",VLOOKUP(F49,F14数据库!C:AA,19,0),J49="C",VLOOKUP(F49,F14数据库!C:AA,25,0))</f>
        <v>#N/A</v>
      </c>
      <c r="Y49" s="18"/>
    </row>
    <row r="50" spans="1:25" x14ac:dyDescent="0.25">
      <c r="A50" s="22"/>
      <c r="B50" s="3"/>
      <c r="C50" s="3"/>
      <c r="D50" s="3"/>
      <c r="E50" s="18" t="e">
        <f t="shared" si="6"/>
        <v>#VALUE!</v>
      </c>
      <c r="F50" s="18" t="e">
        <f t="shared" si="7"/>
        <v>#VALUE!</v>
      </c>
      <c r="G50" s="18" t="str">
        <f t="shared" si="8"/>
        <v/>
      </c>
      <c r="H50" s="18" t="e">
        <f t="shared" si="9"/>
        <v>#VALUE!</v>
      </c>
      <c r="I50" s="18" t="e">
        <f t="shared" si="10"/>
        <v>#VALUE!</v>
      </c>
      <c r="J50" s="18" t="str">
        <f t="shared" si="11"/>
        <v/>
      </c>
      <c r="K50" s="18" t="str">
        <f t="shared" si="12"/>
        <v/>
      </c>
      <c r="L50" s="18" t="str">
        <f t="shared" si="13"/>
        <v/>
      </c>
      <c r="M50" s="18" t="str">
        <f t="shared" si="14"/>
        <v/>
      </c>
      <c r="N50" s="18" t="e">
        <f>VLOOKUP(F50,F14数据库!C:AA,3,0)</f>
        <v>#VALUE!</v>
      </c>
      <c r="O50" s="18" t="e">
        <f t="shared" si="15"/>
        <v>#VALUE!</v>
      </c>
      <c r="P50" s="19" t="e">
        <f t="shared" si="16"/>
        <v>#VALUE!</v>
      </c>
      <c r="Q50" s="18" t="e">
        <f>VLOOKUP(F50,F14数据库!C:AA,4,0)</f>
        <v>#VALUE!</v>
      </c>
      <c r="R50" s="18" t="e">
        <f>VLOOKUP(G50,F14数据库!AC:AD,2,0)</f>
        <v>#N/A</v>
      </c>
      <c r="S50" s="18"/>
      <c r="T50" s="18" t="e" cm="1">
        <f t="array" ref="T50">_xlfn.IFS(J50="A",VLOOKUP(F50,F14数据库!C:AA,7,0),J50="B",VLOOKUP(F50,F14数据库!C:AA,15,0),J50="C",VLOOKUP(F50,F14数据库!C:AA,21,0))</f>
        <v>#N/A</v>
      </c>
      <c r="U50" s="18" t="e" cm="1">
        <f t="array" ref="U50">_xlfn.IFS(J50="A",VLOOKUP(F50,F14数据库!C:AA,8,0),J50="B",VLOOKUP(F50,F14数据库!C:AA,16,0),J50="C",VLOOKUP(F50,F14数据库!C:AA,22,0))</f>
        <v>#N/A</v>
      </c>
      <c r="V50" s="19" t="e" cm="1">
        <f t="array" ref="V50">_xlfn.IFS(J50="A",VLOOKUP(F50,F14数据库!C:AA,11,0),J50="B",VLOOKUP(F50,F14数据库!C:AA,17,0),J50="C",VLOOKUP(F50,F14数据库!C:AA,23,0))*C50*2</f>
        <v>#N/A</v>
      </c>
      <c r="W50" s="18" t="e" cm="1">
        <f t="array" ref="W50">_xlfn.IFS(J50="A",VLOOKUP(F50,F14数据库!C:AA,12,0),J50="B",VLOOKUP(F50,F14数据库!C:AA,18,0),J50="C",VLOOKUP(F50,F14数据库!C:AA,24,0))</f>
        <v>#N/A</v>
      </c>
      <c r="X50" s="18" t="e" cm="1">
        <f t="array" ref="X50">_xlfn.IFS(J50="A",VLOOKUP(F50,F14数据库!C:AA,13,0),J50="B",VLOOKUP(F50,F14数据库!C:AA,19,0),J50="C",VLOOKUP(F50,F14数据库!C:AA,25,0))</f>
        <v>#N/A</v>
      </c>
      <c r="Y50" s="18"/>
    </row>
    <row r="51" spans="1:25" x14ac:dyDescent="0.25">
      <c r="A51" s="22"/>
      <c r="B51" s="3"/>
      <c r="C51" s="3"/>
      <c r="D51" s="3"/>
      <c r="E51" s="18" t="e">
        <f t="shared" si="6"/>
        <v>#VALUE!</v>
      </c>
      <c r="F51" s="18" t="e">
        <f t="shared" si="7"/>
        <v>#VALUE!</v>
      </c>
      <c r="G51" s="18" t="str">
        <f t="shared" si="8"/>
        <v/>
      </c>
      <c r="H51" s="18" t="e">
        <f t="shared" si="9"/>
        <v>#VALUE!</v>
      </c>
      <c r="I51" s="18" t="e">
        <f t="shared" si="10"/>
        <v>#VALUE!</v>
      </c>
      <c r="J51" s="18" t="str">
        <f t="shared" si="11"/>
        <v/>
      </c>
      <c r="K51" s="18" t="str">
        <f t="shared" si="12"/>
        <v/>
      </c>
      <c r="L51" s="18" t="str">
        <f t="shared" si="13"/>
        <v/>
      </c>
      <c r="M51" s="18" t="str">
        <f t="shared" si="14"/>
        <v/>
      </c>
      <c r="N51" s="18" t="e">
        <f>VLOOKUP(F51,F14数据库!C:AA,3,0)</f>
        <v>#VALUE!</v>
      </c>
      <c r="O51" s="18" t="e">
        <f t="shared" si="15"/>
        <v>#VALUE!</v>
      </c>
      <c r="P51" s="19" t="e">
        <f t="shared" si="16"/>
        <v>#VALUE!</v>
      </c>
      <c r="Q51" s="18" t="e">
        <f>VLOOKUP(F51,F14数据库!C:AA,4,0)</f>
        <v>#VALUE!</v>
      </c>
      <c r="R51" s="18" t="e">
        <f>VLOOKUP(G51,F14数据库!AC:AD,2,0)</f>
        <v>#N/A</v>
      </c>
      <c r="S51" s="18"/>
      <c r="T51" s="18" t="e" cm="1">
        <f t="array" ref="T51">_xlfn.IFS(J51="A",VLOOKUP(F51,F14数据库!C:AA,7,0),J51="B",VLOOKUP(F51,F14数据库!C:AA,15,0),J51="C",VLOOKUP(F51,F14数据库!C:AA,21,0))</f>
        <v>#N/A</v>
      </c>
      <c r="U51" s="18" t="e" cm="1">
        <f t="array" ref="U51">_xlfn.IFS(J51="A",VLOOKUP(F51,F14数据库!C:AA,8,0),J51="B",VLOOKUP(F51,F14数据库!C:AA,16,0),J51="C",VLOOKUP(F51,F14数据库!C:AA,22,0))</f>
        <v>#N/A</v>
      </c>
      <c r="V51" s="19" t="e" cm="1">
        <f t="array" ref="V51">_xlfn.IFS(J51="A",VLOOKUP(F51,F14数据库!C:AA,11,0),J51="B",VLOOKUP(F51,F14数据库!C:AA,17,0),J51="C",VLOOKUP(F51,F14数据库!C:AA,23,0))*C51*2</f>
        <v>#N/A</v>
      </c>
      <c r="W51" s="18" t="e" cm="1">
        <f t="array" ref="W51">_xlfn.IFS(J51="A",VLOOKUP(F51,F14数据库!C:AA,12,0),J51="B",VLOOKUP(F51,F14数据库!C:AA,18,0),J51="C",VLOOKUP(F51,F14数据库!C:AA,24,0))</f>
        <v>#N/A</v>
      </c>
      <c r="X51" s="18" t="e" cm="1">
        <f t="array" ref="X51">_xlfn.IFS(J51="A",VLOOKUP(F51,F14数据库!C:AA,13,0),J51="B",VLOOKUP(F51,F14数据库!C:AA,19,0),J51="C",VLOOKUP(F51,F14数据库!C:AA,25,0))</f>
        <v>#N/A</v>
      </c>
      <c r="Y51" s="18"/>
    </row>
    <row r="52" spans="1:25" x14ac:dyDescent="0.25">
      <c r="A52" s="22"/>
      <c r="B52" s="3"/>
      <c r="C52" s="3"/>
      <c r="D52" s="3"/>
      <c r="E52" s="18" t="e">
        <f t="shared" si="6"/>
        <v>#VALUE!</v>
      </c>
      <c r="F52" s="18" t="e">
        <f t="shared" si="7"/>
        <v>#VALUE!</v>
      </c>
      <c r="G52" s="18" t="str">
        <f t="shared" si="8"/>
        <v/>
      </c>
      <c r="H52" s="18" t="e">
        <f t="shared" si="9"/>
        <v>#VALUE!</v>
      </c>
      <c r="I52" s="18" t="e">
        <f t="shared" si="10"/>
        <v>#VALUE!</v>
      </c>
      <c r="J52" s="18" t="str">
        <f t="shared" si="11"/>
        <v/>
      </c>
      <c r="K52" s="18" t="str">
        <f t="shared" si="12"/>
        <v/>
      </c>
      <c r="L52" s="18" t="str">
        <f t="shared" si="13"/>
        <v/>
      </c>
      <c r="M52" s="18" t="str">
        <f t="shared" si="14"/>
        <v/>
      </c>
      <c r="N52" s="18" t="e">
        <f>VLOOKUP(F52,F14数据库!C:AA,3,0)</f>
        <v>#VALUE!</v>
      </c>
      <c r="O52" s="18" t="e">
        <f t="shared" si="15"/>
        <v>#VALUE!</v>
      </c>
      <c r="P52" s="19" t="e">
        <f t="shared" si="16"/>
        <v>#VALUE!</v>
      </c>
      <c r="Q52" s="18" t="e">
        <f>VLOOKUP(F52,F14数据库!C:AA,4,0)</f>
        <v>#VALUE!</v>
      </c>
      <c r="R52" s="18" t="e">
        <f>VLOOKUP(G52,F14数据库!AC:AD,2,0)</f>
        <v>#N/A</v>
      </c>
      <c r="S52" s="18"/>
      <c r="T52" s="18" t="e" cm="1">
        <f t="array" ref="T52">_xlfn.IFS(J52="A",VLOOKUP(F52,F14数据库!C:AA,7,0),J52="B",VLOOKUP(F52,F14数据库!C:AA,15,0),J52="C",VLOOKUP(F52,F14数据库!C:AA,21,0))</f>
        <v>#N/A</v>
      </c>
      <c r="U52" s="18" t="e" cm="1">
        <f t="array" ref="U52">_xlfn.IFS(J52="A",VLOOKUP(F52,F14数据库!C:AA,8,0),J52="B",VLOOKUP(F52,F14数据库!C:AA,16,0),J52="C",VLOOKUP(F52,F14数据库!C:AA,22,0))</f>
        <v>#N/A</v>
      </c>
      <c r="V52" s="19" t="e" cm="1">
        <f t="array" ref="V52">_xlfn.IFS(J52="A",VLOOKUP(F52,F14数据库!C:AA,11,0),J52="B",VLOOKUP(F52,F14数据库!C:AA,17,0),J52="C",VLOOKUP(F52,F14数据库!C:AA,23,0))*C52*2</f>
        <v>#N/A</v>
      </c>
      <c r="W52" s="18" t="e" cm="1">
        <f t="array" ref="W52">_xlfn.IFS(J52="A",VLOOKUP(F52,F14数据库!C:AA,12,0),J52="B",VLOOKUP(F52,F14数据库!C:AA,18,0),J52="C",VLOOKUP(F52,F14数据库!C:AA,24,0))</f>
        <v>#N/A</v>
      </c>
      <c r="X52" s="18" t="e" cm="1">
        <f t="array" ref="X52">_xlfn.IFS(J52="A",VLOOKUP(F52,F14数据库!C:AA,13,0),J52="B",VLOOKUP(F52,F14数据库!C:AA,19,0),J52="C",VLOOKUP(F52,F14数据库!C:AA,25,0))</f>
        <v>#N/A</v>
      </c>
      <c r="Y52" s="18"/>
    </row>
    <row r="53" spans="1:25" x14ac:dyDescent="0.25">
      <c r="A53" s="22"/>
      <c r="B53" s="3"/>
      <c r="C53" s="3"/>
      <c r="D53" s="3"/>
      <c r="E53" s="18" t="e">
        <f t="shared" si="6"/>
        <v>#VALUE!</v>
      </c>
      <c r="F53" s="18" t="e">
        <f t="shared" si="7"/>
        <v>#VALUE!</v>
      </c>
      <c r="G53" s="18" t="str">
        <f t="shared" si="8"/>
        <v/>
      </c>
      <c r="H53" s="18" t="e">
        <f t="shared" si="9"/>
        <v>#VALUE!</v>
      </c>
      <c r="I53" s="18" t="e">
        <f t="shared" si="10"/>
        <v>#VALUE!</v>
      </c>
      <c r="J53" s="18" t="str">
        <f t="shared" si="11"/>
        <v/>
      </c>
      <c r="K53" s="18" t="str">
        <f t="shared" si="12"/>
        <v/>
      </c>
      <c r="L53" s="18" t="str">
        <f t="shared" si="13"/>
        <v/>
      </c>
      <c r="M53" s="18" t="str">
        <f t="shared" si="14"/>
        <v/>
      </c>
      <c r="N53" s="18" t="e">
        <f>VLOOKUP(F53,F14数据库!C:AA,3,0)</f>
        <v>#VALUE!</v>
      </c>
      <c r="O53" s="18" t="e">
        <f t="shared" si="15"/>
        <v>#VALUE!</v>
      </c>
      <c r="P53" s="19" t="e">
        <f t="shared" si="16"/>
        <v>#VALUE!</v>
      </c>
      <c r="Q53" s="18" t="e">
        <f>VLOOKUP(F53,F14数据库!C:AA,4,0)</f>
        <v>#VALUE!</v>
      </c>
      <c r="R53" s="18" t="e">
        <f>VLOOKUP(G53,F14数据库!AC:AD,2,0)</f>
        <v>#N/A</v>
      </c>
      <c r="S53" s="18"/>
      <c r="T53" s="18" t="e" cm="1">
        <f t="array" ref="T53">_xlfn.IFS(J53="A",VLOOKUP(F53,F14数据库!C:AA,7,0),J53="B",VLOOKUP(F53,F14数据库!C:AA,15,0),J53="C",VLOOKUP(F53,F14数据库!C:AA,21,0))</f>
        <v>#N/A</v>
      </c>
      <c r="U53" s="18" t="e" cm="1">
        <f t="array" ref="U53">_xlfn.IFS(J53="A",VLOOKUP(F53,F14数据库!C:AA,8,0),J53="B",VLOOKUP(F53,F14数据库!C:AA,16,0),J53="C",VLOOKUP(F53,F14数据库!C:AA,22,0))</f>
        <v>#N/A</v>
      </c>
      <c r="V53" s="19" t="e" cm="1">
        <f t="array" ref="V53">_xlfn.IFS(J53="A",VLOOKUP(F53,F14数据库!C:AA,11,0),J53="B",VLOOKUP(F53,F14数据库!C:AA,17,0),J53="C",VLOOKUP(F53,F14数据库!C:AA,23,0))*C53*2</f>
        <v>#N/A</v>
      </c>
      <c r="W53" s="18" t="e" cm="1">
        <f t="array" ref="W53">_xlfn.IFS(J53="A",VLOOKUP(F53,F14数据库!C:AA,12,0),J53="B",VLOOKUP(F53,F14数据库!C:AA,18,0),J53="C",VLOOKUP(F53,F14数据库!C:AA,24,0))</f>
        <v>#N/A</v>
      </c>
      <c r="X53" s="18" t="e" cm="1">
        <f t="array" ref="X53">_xlfn.IFS(J53="A",VLOOKUP(F53,F14数据库!C:AA,13,0),J53="B",VLOOKUP(F53,F14数据库!C:AA,19,0),J53="C",VLOOKUP(F53,F14数据库!C:AA,25,0))</f>
        <v>#N/A</v>
      </c>
      <c r="Y53" s="18"/>
    </row>
    <row r="54" spans="1:25" x14ac:dyDescent="0.25">
      <c r="A54" s="22"/>
      <c r="B54" s="3"/>
      <c r="C54" s="3"/>
      <c r="D54" s="3"/>
      <c r="E54" s="18" t="e">
        <f t="shared" si="6"/>
        <v>#VALUE!</v>
      </c>
      <c r="F54" s="18" t="e">
        <f t="shared" si="7"/>
        <v>#VALUE!</v>
      </c>
      <c r="G54" s="18" t="str">
        <f t="shared" si="8"/>
        <v/>
      </c>
      <c r="H54" s="18" t="e">
        <f t="shared" si="9"/>
        <v>#VALUE!</v>
      </c>
      <c r="I54" s="18" t="e">
        <f t="shared" si="10"/>
        <v>#VALUE!</v>
      </c>
      <c r="J54" s="18" t="str">
        <f t="shared" si="11"/>
        <v/>
      </c>
      <c r="K54" s="18" t="str">
        <f t="shared" si="12"/>
        <v/>
      </c>
      <c r="L54" s="18" t="str">
        <f t="shared" si="13"/>
        <v/>
      </c>
      <c r="M54" s="18" t="str">
        <f t="shared" si="14"/>
        <v/>
      </c>
      <c r="N54" s="18" t="e">
        <f>VLOOKUP(F54,F14数据库!C:AA,3,0)</f>
        <v>#VALUE!</v>
      </c>
      <c r="O54" s="18" t="e">
        <f t="shared" si="15"/>
        <v>#VALUE!</v>
      </c>
      <c r="P54" s="19" t="e">
        <f t="shared" si="16"/>
        <v>#VALUE!</v>
      </c>
      <c r="Q54" s="18" t="e">
        <f>VLOOKUP(F54,F14数据库!C:AA,4,0)</f>
        <v>#VALUE!</v>
      </c>
      <c r="R54" s="18" t="e">
        <f>VLOOKUP(G54,F14数据库!AC:AD,2,0)</f>
        <v>#N/A</v>
      </c>
      <c r="S54" s="18"/>
      <c r="T54" s="18" t="e" cm="1">
        <f t="array" ref="T54">_xlfn.IFS(J54="A",VLOOKUP(F54,F14数据库!C:AA,7,0),J54="B",VLOOKUP(F54,F14数据库!C:AA,15,0),J54="C",VLOOKUP(F54,F14数据库!C:AA,21,0))</f>
        <v>#N/A</v>
      </c>
      <c r="U54" s="18" t="e" cm="1">
        <f t="array" ref="U54">_xlfn.IFS(J54="A",VLOOKUP(F54,F14数据库!C:AA,8,0),J54="B",VLOOKUP(F54,F14数据库!C:AA,16,0),J54="C",VLOOKUP(F54,F14数据库!C:AA,22,0))</f>
        <v>#N/A</v>
      </c>
      <c r="V54" s="19" t="e" cm="1">
        <f t="array" ref="V54">_xlfn.IFS(J54="A",VLOOKUP(F54,F14数据库!C:AA,11,0),J54="B",VLOOKUP(F54,F14数据库!C:AA,17,0),J54="C",VLOOKUP(F54,F14数据库!C:AA,23,0))*C54*2</f>
        <v>#N/A</v>
      </c>
      <c r="W54" s="18" t="e" cm="1">
        <f t="array" ref="W54">_xlfn.IFS(J54="A",VLOOKUP(F54,F14数据库!C:AA,12,0),J54="B",VLOOKUP(F54,F14数据库!C:AA,18,0),J54="C",VLOOKUP(F54,F14数据库!C:AA,24,0))</f>
        <v>#N/A</v>
      </c>
      <c r="X54" s="18" t="e" cm="1">
        <f t="array" ref="X54">_xlfn.IFS(J54="A",VLOOKUP(F54,F14数据库!C:AA,13,0),J54="B",VLOOKUP(F54,F14数据库!C:AA,19,0),J54="C",VLOOKUP(F54,F14数据库!C:AA,25,0))</f>
        <v>#N/A</v>
      </c>
      <c r="Y54" s="18"/>
    </row>
    <row r="55" spans="1:25" x14ac:dyDescent="0.25">
      <c r="A55" s="22"/>
      <c r="B55" s="3"/>
      <c r="C55" s="3"/>
      <c r="D55" s="3"/>
      <c r="E55" s="18" t="e">
        <f t="shared" si="6"/>
        <v>#VALUE!</v>
      </c>
      <c r="F55" s="18" t="e">
        <f t="shared" si="7"/>
        <v>#VALUE!</v>
      </c>
      <c r="G55" s="18" t="str">
        <f t="shared" si="8"/>
        <v/>
      </c>
      <c r="H55" s="18" t="e">
        <f t="shared" si="9"/>
        <v>#VALUE!</v>
      </c>
      <c r="I55" s="18" t="e">
        <f t="shared" si="10"/>
        <v>#VALUE!</v>
      </c>
      <c r="J55" s="18" t="str">
        <f t="shared" si="11"/>
        <v/>
      </c>
      <c r="K55" s="18" t="str">
        <f t="shared" si="12"/>
        <v/>
      </c>
      <c r="L55" s="18" t="str">
        <f t="shared" si="13"/>
        <v/>
      </c>
      <c r="M55" s="18" t="str">
        <f t="shared" si="14"/>
        <v/>
      </c>
      <c r="N55" s="18" t="e">
        <f>VLOOKUP(F55,F14数据库!C:AA,3,0)</f>
        <v>#VALUE!</v>
      </c>
      <c r="O55" s="18" t="e">
        <f t="shared" si="15"/>
        <v>#VALUE!</v>
      </c>
      <c r="P55" s="19" t="e">
        <f t="shared" si="16"/>
        <v>#VALUE!</v>
      </c>
      <c r="Q55" s="18" t="e">
        <f>VLOOKUP(F55,F14数据库!C:AA,4,0)</f>
        <v>#VALUE!</v>
      </c>
      <c r="R55" s="18" t="e">
        <f>VLOOKUP(G55,F14数据库!AC:AD,2,0)</f>
        <v>#N/A</v>
      </c>
      <c r="S55" s="18"/>
      <c r="T55" s="18" t="e" cm="1">
        <f t="array" ref="T55">_xlfn.IFS(J55="A",VLOOKUP(F55,F14数据库!C:AA,7,0),J55="B",VLOOKUP(F55,F14数据库!C:AA,15,0),J55="C",VLOOKUP(F55,F14数据库!C:AA,21,0))</f>
        <v>#N/A</v>
      </c>
      <c r="U55" s="18" t="e" cm="1">
        <f t="array" ref="U55">_xlfn.IFS(J55="A",VLOOKUP(F55,F14数据库!C:AA,8,0),J55="B",VLOOKUP(F55,F14数据库!C:AA,16,0),J55="C",VLOOKUP(F55,F14数据库!C:AA,22,0))</f>
        <v>#N/A</v>
      </c>
      <c r="V55" s="19" t="e" cm="1">
        <f t="array" ref="V55">_xlfn.IFS(J55="A",VLOOKUP(F55,F14数据库!C:AA,11,0),J55="B",VLOOKUP(F55,F14数据库!C:AA,17,0),J55="C",VLOOKUP(F55,F14数据库!C:AA,23,0))*C55*2</f>
        <v>#N/A</v>
      </c>
      <c r="W55" s="18" t="e" cm="1">
        <f t="array" ref="W55">_xlfn.IFS(J55="A",VLOOKUP(F55,F14数据库!C:AA,12,0),J55="B",VLOOKUP(F55,F14数据库!C:AA,18,0),J55="C",VLOOKUP(F55,F14数据库!C:AA,24,0))</f>
        <v>#N/A</v>
      </c>
      <c r="X55" s="18" t="e" cm="1">
        <f t="array" ref="X55">_xlfn.IFS(J55="A",VLOOKUP(F55,F14数据库!C:AA,13,0),J55="B",VLOOKUP(F55,F14数据库!C:AA,19,0),J55="C",VLOOKUP(F55,F14数据库!C:AA,25,0))</f>
        <v>#N/A</v>
      </c>
      <c r="Y55" s="18"/>
    </row>
    <row r="56" spans="1:25" x14ac:dyDescent="0.25">
      <c r="A56" s="22"/>
      <c r="B56" s="3"/>
      <c r="C56" s="3"/>
      <c r="D56" s="3"/>
      <c r="E56" s="18" t="e">
        <f t="shared" si="6"/>
        <v>#VALUE!</v>
      </c>
      <c r="F56" s="18" t="e">
        <f t="shared" si="7"/>
        <v>#VALUE!</v>
      </c>
      <c r="G56" s="18" t="str">
        <f t="shared" si="8"/>
        <v/>
      </c>
      <c r="H56" s="18" t="e">
        <f t="shared" si="9"/>
        <v>#VALUE!</v>
      </c>
      <c r="I56" s="18" t="e">
        <f t="shared" si="10"/>
        <v>#VALUE!</v>
      </c>
      <c r="J56" s="18" t="str">
        <f t="shared" si="11"/>
        <v/>
      </c>
      <c r="K56" s="18" t="str">
        <f t="shared" si="12"/>
        <v/>
      </c>
      <c r="L56" s="18" t="str">
        <f t="shared" si="13"/>
        <v/>
      </c>
      <c r="M56" s="18" t="str">
        <f t="shared" si="14"/>
        <v/>
      </c>
      <c r="N56" s="18" t="e">
        <f>VLOOKUP(F56,F14数据库!C:AA,3,0)</f>
        <v>#VALUE!</v>
      </c>
      <c r="O56" s="18" t="e">
        <f t="shared" si="15"/>
        <v>#VALUE!</v>
      </c>
      <c r="P56" s="19" t="e">
        <f t="shared" si="16"/>
        <v>#VALUE!</v>
      </c>
      <c r="Q56" s="18" t="e">
        <f>VLOOKUP(F56,F14数据库!C:AA,4,0)</f>
        <v>#VALUE!</v>
      </c>
      <c r="R56" s="18" t="e">
        <f>VLOOKUP(G56,F14数据库!AC:AD,2,0)</f>
        <v>#N/A</v>
      </c>
      <c r="S56" s="18"/>
      <c r="T56" s="18" t="e" cm="1">
        <f t="array" ref="T56">_xlfn.IFS(J56="A",VLOOKUP(F56,F14数据库!C:AA,7,0),J56="B",VLOOKUP(F56,F14数据库!C:AA,15,0),J56="C",VLOOKUP(F56,F14数据库!C:AA,21,0))</f>
        <v>#N/A</v>
      </c>
      <c r="U56" s="18" t="e" cm="1">
        <f t="array" ref="U56">_xlfn.IFS(J56="A",VLOOKUP(F56,F14数据库!C:AA,8,0),J56="B",VLOOKUP(F56,F14数据库!C:AA,16,0),J56="C",VLOOKUP(F56,F14数据库!C:AA,22,0))</f>
        <v>#N/A</v>
      </c>
      <c r="V56" s="19" t="e" cm="1">
        <f t="array" ref="V56">_xlfn.IFS(J56="A",VLOOKUP(F56,F14数据库!C:AA,11,0),J56="B",VLOOKUP(F56,F14数据库!C:AA,17,0),J56="C",VLOOKUP(F56,F14数据库!C:AA,23,0))*C56*2</f>
        <v>#N/A</v>
      </c>
      <c r="W56" s="18" t="e" cm="1">
        <f t="array" ref="W56">_xlfn.IFS(J56="A",VLOOKUP(F56,F14数据库!C:AA,12,0),J56="B",VLOOKUP(F56,F14数据库!C:AA,18,0),J56="C",VLOOKUP(F56,F14数据库!C:AA,24,0))</f>
        <v>#N/A</v>
      </c>
      <c r="X56" s="18" t="e" cm="1">
        <f t="array" ref="X56">_xlfn.IFS(J56="A",VLOOKUP(F56,F14数据库!C:AA,13,0),J56="B",VLOOKUP(F56,F14数据库!C:AA,19,0),J56="C",VLOOKUP(F56,F14数据库!C:AA,25,0))</f>
        <v>#N/A</v>
      </c>
      <c r="Y56" s="18"/>
    </row>
    <row r="57" spans="1:25" x14ac:dyDescent="0.25">
      <c r="A57" s="22"/>
      <c r="B57" s="3"/>
      <c r="C57" s="3"/>
      <c r="D57" s="3"/>
      <c r="E57" s="18" t="e">
        <f t="shared" si="6"/>
        <v>#VALUE!</v>
      </c>
      <c r="F57" s="18" t="e">
        <f t="shared" si="7"/>
        <v>#VALUE!</v>
      </c>
      <c r="G57" s="18" t="str">
        <f t="shared" si="8"/>
        <v/>
      </c>
      <c r="H57" s="18" t="e">
        <f t="shared" si="9"/>
        <v>#VALUE!</v>
      </c>
      <c r="I57" s="18" t="e">
        <f t="shared" si="10"/>
        <v>#VALUE!</v>
      </c>
      <c r="J57" s="18" t="str">
        <f t="shared" si="11"/>
        <v/>
      </c>
      <c r="K57" s="18" t="str">
        <f t="shared" si="12"/>
        <v/>
      </c>
      <c r="L57" s="18" t="str">
        <f t="shared" si="13"/>
        <v/>
      </c>
      <c r="M57" s="18" t="str">
        <f t="shared" si="14"/>
        <v/>
      </c>
      <c r="N57" s="18" t="e">
        <f>VLOOKUP(F57,F14数据库!C:AA,3,0)</f>
        <v>#VALUE!</v>
      </c>
      <c r="O57" s="18" t="e">
        <f t="shared" si="15"/>
        <v>#VALUE!</v>
      </c>
      <c r="P57" s="19" t="e">
        <f t="shared" si="16"/>
        <v>#VALUE!</v>
      </c>
      <c r="Q57" s="18" t="e">
        <f>VLOOKUP(F57,F14数据库!C:AA,4,0)</f>
        <v>#VALUE!</v>
      </c>
      <c r="R57" s="18" t="e">
        <f>VLOOKUP(G57,F14数据库!AC:AD,2,0)</f>
        <v>#N/A</v>
      </c>
      <c r="S57" s="18"/>
      <c r="T57" s="18" t="e" cm="1">
        <f t="array" ref="T57">_xlfn.IFS(J57="A",VLOOKUP(F57,F14数据库!C:AA,7,0),J57="B",VLOOKUP(F57,F14数据库!C:AA,15,0),J57="C",VLOOKUP(F57,F14数据库!C:AA,21,0))</f>
        <v>#N/A</v>
      </c>
      <c r="U57" s="18" t="e" cm="1">
        <f t="array" ref="U57">_xlfn.IFS(J57="A",VLOOKUP(F57,F14数据库!C:AA,8,0),J57="B",VLOOKUP(F57,F14数据库!C:AA,16,0),J57="C",VLOOKUP(F57,F14数据库!C:AA,22,0))</f>
        <v>#N/A</v>
      </c>
      <c r="V57" s="19" t="e" cm="1">
        <f t="array" ref="V57">_xlfn.IFS(J57="A",VLOOKUP(F57,F14数据库!C:AA,11,0),J57="B",VLOOKUP(F57,F14数据库!C:AA,17,0),J57="C",VLOOKUP(F57,F14数据库!C:AA,23,0))*C57*2</f>
        <v>#N/A</v>
      </c>
      <c r="W57" s="18" t="e" cm="1">
        <f t="array" ref="W57">_xlfn.IFS(J57="A",VLOOKUP(F57,F14数据库!C:AA,12,0),J57="B",VLOOKUP(F57,F14数据库!C:AA,18,0),J57="C",VLOOKUP(F57,F14数据库!C:AA,24,0))</f>
        <v>#N/A</v>
      </c>
      <c r="X57" s="18" t="e" cm="1">
        <f t="array" ref="X57">_xlfn.IFS(J57="A",VLOOKUP(F57,F14数据库!C:AA,13,0),J57="B",VLOOKUP(F57,F14数据库!C:AA,19,0),J57="C",VLOOKUP(F57,F14数据库!C:AA,25,0))</f>
        <v>#N/A</v>
      </c>
      <c r="Y57" s="18"/>
    </row>
    <row r="58" spans="1:25" x14ac:dyDescent="0.25">
      <c r="A58" s="22"/>
      <c r="B58" s="3"/>
      <c r="C58" s="3"/>
      <c r="D58" s="3"/>
      <c r="E58" s="18" t="e">
        <f t="shared" si="6"/>
        <v>#VALUE!</v>
      </c>
      <c r="F58" s="18" t="e">
        <f t="shared" si="7"/>
        <v>#VALUE!</v>
      </c>
      <c r="G58" s="18" t="str">
        <f t="shared" si="8"/>
        <v/>
      </c>
      <c r="H58" s="18" t="e">
        <f t="shared" si="9"/>
        <v>#VALUE!</v>
      </c>
      <c r="I58" s="18" t="e">
        <f t="shared" si="10"/>
        <v>#VALUE!</v>
      </c>
      <c r="J58" s="18" t="str">
        <f t="shared" si="11"/>
        <v/>
      </c>
      <c r="K58" s="18" t="str">
        <f t="shared" si="12"/>
        <v/>
      </c>
      <c r="L58" s="18" t="str">
        <f t="shared" si="13"/>
        <v/>
      </c>
      <c r="M58" s="18" t="str">
        <f t="shared" si="14"/>
        <v/>
      </c>
      <c r="N58" s="18" t="e">
        <f>VLOOKUP(F58,F14数据库!C:AA,3,0)</f>
        <v>#VALUE!</v>
      </c>
      <c r="O58" s="18" t="e">
        <f t="shared" si="15"/>
        <v>#VALUE!</v>
      </c>
      <c r="P58" s="19" t="e">
        <f t="shared" si="16"/>
        <v>#VALUE!</v>
      </c>
      <c r="Q58" s="18" t="e">
        <f>VLOOKUP(F58,F14数据库!C:AA,4,0)</f>
        <v>#VALUE!</v>
      </c>
      <c r="R58" s="18" t="e">
        <f>VLOOKUP(G58,F14数据库!AC:AD,2,0)</f>
        <v>#N/A</v>
      </c>
      <c r="S58" s="18"/>
      <c r="T58" s="18" t="e" cm="1">
        <f t="array" ref="T58">_xlfn.IFS(J58="A",VLOOKUP(F58,F14数据库!C:AA,7,0),J58="B",VLOOKUP(F58,F14数据库!C:AA,15,0),J58="C",VLOOKUP(F58,F14数据库!C:AA,21,0))</f>
        <v>#N/A</v>
      </c>
      <c r="U58" s="18" t="e" cm="1">
        <f t="array" ref="U58">_xlfn.IFS(J58="A",VLOOKUP(F58,F14数据库!C:AA,8,0),J58="B",VLOOKUP(F58,F14数据库!C:AA,16,0),J58="C",VLOOKUP(F58,F14数据库!C:AA,22,0))</f>
        <v>#N/A</v>
      </c>
      <c r="V58" s="19" t="e" cm="1">
        <f t="array" ref="V58">_xlfn.IFS(J58="A",VLOOKUP(F58,F14数据库!C:AA,11,0),J58="B",VLOOKUP(F58,F14数据库!C:AA,17,0),J58="C",VLOOKUP(F58,F14数据库!C:AA,23,0))*C58*2</f>
        <v>#N/A</v>
      </c>
      <c r="W58" s="18" t="e" cm="1">
        <f t="array" ref="W58">_xlfn.IFS(J58="A",VLOOKUP(F58,F14数据库!C:AA,12,0),J58="B",VLOOKUP(F58,F14数据库!C:AA,18,0),J58="C",VLOOKUP(F58,F14数据库!C:AA,24,0))</f>
        <v>#N/A</v>
      </c>
      <c r="X58" s="18" t="e" cm="1">
        <f t="array" ref="X58">_xlfn.IFS(J58="A",VLOOKUP(F58,F14数据库!C:AA,13,0),J58="B",VLOOKUP(F58,F14数据库!C:AA,19,0),J58="C",VLOOKUP(F58,F14数据库!C:AA,25,0))</f>
        <v>#N/A</v>
      </c>
      <c r="Y58" s="18"/>
    </row>
    <row r="59" spans="1:25" x14ac:dyDescent="0.25">
      <c r="A59" s="22"/>
      <c r="B59" s="3"/>
      <c r="C59" s="3"/>
      <c r="D59" s="3"/>
      <c r="E59" s="18" t="e">
        <f t="shared" si="6"/>
        <v>#VALUE!</v>
      </c>
      <c r="F59" s="18" t="e">
        <f t="shared" si="7"/>
        <v>#VALUE!</v>
      </c>
      <c r="G59" s="18" t="str">
        <f t="shared" si="8"/>
        <v/>
      </c>
      <c r="H59" s="18" t="e">
        <f t="shared" si="9"/>
        <v>#VALUE!</v>
      </c>
      <c r="I59" s="18" t="e">
        <f t="shared" si="10"/>
        <v>#VALUE!</v>
      </c>
      <c r="J59" s="18" t="str">
        <f t="shared" si="11"/>
        <v/>
      </c>
      <c r="K59" s="18" t="str">
        <f t="shared" si="12"/>
        <v/>
      </c>
      <c r="L59" s="18" t="str">
        <f t="shared" si="13"/>
        <v/>
      </c>
      <c r="M59" s="18" t="str">
        <f t="shared" si="14"/>
        <v/>
      </c>
      <c r="N59" s="18" t="e">
        <f>VLOOKUP(F59,F14数据库!C:AA,3,0)</f>
        <v>#VALUE!</v>
      </c>
      <c r="O59" s="18" t="e">
        <f t="shared" si="15"/>
        <v>#VALUE!</v>
      </c>
      <c r="P59" s="19" t="e">
        <f t="shared" si="16"/>
        <v>#VALUE!</v>
      </c>
      <c r="Q59" s="18" t="e">
        <f>VLOOKUP(F59,F14数据库!C:AA,4,0)</f>
        <v>#VALUE!</v>
      </c>
      <c r="R59" s="18" t="e">
        <f>VLOOKUP(G59,F14数据库!AC:AD,2,0)</f>
        <v>#N/A</v>
      </c>
      <c r="S59" s="18"/>
      <c r="T59" s="18" t="e" cm="1">
        <f t="array" ref="T59">_xlfn.IFS(J59="A",VLOOKUP(F59,F14数据库!C:AA,7,0),J59="B",VLOOKUP(F59,F14数据库!C:AA,15,0),J59="C",VLOOKUP(F59,F14数据库!C:AA,21,0))</f>
        <v>#N/A</v>
      </c>
      <c r="U59" s="18" t="e" cm="1">
        <f t="array" ref="U59">_xlfn.IFS(J59="A",VLOOKUP(F59,F14数据库!C:AA,8,0),J59="B",VLOOKUP(F59,F14数据库!C:AA,16,0),J59="C",VLOOKUP(F59,F14数据库!C:AA,22,0))</f>
        <v>#N/A</v>
      </c>
      <c r="V59" s="19" t="e" cm="1">
        <f t="array" ref="V59">_xlfn.IFS(J59="A",VLOOKUP(F59,F14数据库!C:AA,11,0),J59="B",VLOOKUP(F59,F14数据库!C:AA,17,0),J59="C",VLOOKUP(F59,F14数据库!C:AA,23,0))*C59*2</f>
        <v>#N/A</v>
      </c>
      <c r="W59" s="18" t="e" cm="1">
        <f t="array" ref="W59">_xlfn.IFS(J59="A",VLOOKUP(F59,F14数据库!C:AA,12,0),J59="B",VLOOKUP(F59,F14数据库!C:AA,18,0),J59="C",VLOOKUP(F59,F14数据库!C:AA,24,0))</f>
        <v>#N/A</v>
      </c>
      <c r="X59" s="18" t="e" cm="1">
        <f t="array" ref="X59">_xlfn.IFS(J59="A",VLOOKUP(F59,F14数据库!C:AA,13,0),J59="B",VLOOKUP(F59,F14数据库!C:AA,19,0),J59="C",VLOOKUP(F59,F14数据库!C:AA,25,0))</f>
        <v>#N/A</v>
      </c>
      <c r="Y59" s="18"/>
    </row>
    <row r="60" spans="1:25" x14ac:dyDescent="0.25">
      <c r="A60" s="22"/>
      <c r="B60" s="3"/>
      <c r="C60" s="3"/>
      <c r="D60" s="3"/>
      <c r="E60" s="18" t="e">
        <f t="shared" si="6"/>
        <v>#VALUE!</v>
      </c>
      <c r="F60" s="18" t="e">
        <f t="shared" si="7"/>
        <v>#VALUE!</v>
      </c>
      <c r="G60" s="18" t="str">
        <f t="shared" si="8"/>
        <v/>
      </c>
      <c r="H60" s="18" t="e">
        <f t="shared" si="9"/>
        <v>#VALUE!</v>
      </c>
      <c r="I60" s="18" t="e">
        <f t="shared" si="10"/>
        <v>#VALUE!</v>
      </c>
      <c r="J60" s="18" t="str">
        <f t="shared" si="11"/>
        <v/>
      </c>
      <c r="K60" s="18" t="str">
        <f t="shared" si="12"/>
        <v/>
      </c>
      <c r="L60" s="18" t="str">
        <f t="shared" si="13"/>
        <v/>
      </c>
      <c r="M60" s="18" t="str">
        <f t="shared" si="14"/>
        <v/>
      </c>
      <c r="N60" s="18" t="e">
        <f>VLOOKUP(F60,F14数据库!C:AA,3,0)</f>
        <v>#VALUE!</v>
      </c>
      <c r="O60" s="18" t="e">
        <f t="shared" si="15"/>
        <v>#VALUE!</v>
      </c>
      <c r="P60" s="19" t="e">
        <f t="shared" si="16"/>
        <v>#VALUE!</v>
      </c>
      <c r="Q60" s="18" t="e">
        <f>VLOOKUP(F60,F14数据库!C:AA,4,0)</f>
        <v>#VALUE!</v>
      </c>
      <c r="R60" s="18" t="e">
        <f>VLOOKUP(G60,F14数据库!AC:AD,2,0)</f>
        <v>#N/A</v>
      </c>
      <c r="S60" s="18"/>
      <c r="T60" s="18" t="e" cm="1">
        <f t="array" ref="T60">_xlfn.IFS(J60="A",VLOOKUP(F60,F14数据库!C:AA,7,0),J60="B",VLOOKUP(F60,F14数据库!C:AA,15,0),J60="C",VLOOKUP(F60,F14数据库!C:AA,21,0))</f>
        <v>#N/A</v>
      </c>
      <c r="U60" s="18" t="e" cm="1">
        <f t="array" ref="U60">_xlfn.IFS(J60="A",VLOOKUP(F60,F14数据库!C:AA,8,0),J60="B",VLOOKUP(F60,F14数据库!C:AA,16,0),J60="C",VLOOKUP(F60,F14数据库!C:AA,22,0))</f>
        <v>#N/A</v>
      </c>
      <c r="V60" s="19" t="e" cm="1">
        <f t="array" ref="V60">_xlfn.IFS(J60="A",VLOOKUP(F60,F14数据库!C:AA,11,0),J60="B",VLOOKUP(F60,F14数据库!C:AA,17,0),J60="C",VLOOKUP(F60,F14数据库!C:AA,23,0))*C60*2</f>
        <v>#N/A</v>
      </c>
      <c r="W60" s="18" t="e" cm="1">
        <f t="array" ref="W60">_xlfn.IFS(J60="A",VLOOKUP(F60,F14数据库!C:AA,12,0),J60="B",VLOOKUP(F60,F14数据库!C:AA,18,0),J60="C",VLOOKUP(F60,F14数据库!C:AA,24,0))</f>
        <v>#N/A</v>
      </c>
      <c r="X60" s="18" t="e" cm="1">
        <f t="array" ref="X60">_xlfn.IFS(J60="A",VLOOKUP(F60,F14数据库!C:AA,13,0),J60="B",VLOOKUP(F60,F14数据库!C:AA,19,0),J60="C",VLOOKUP(F60,F14数据库!C:AA,25,0))</f>
        <v>#N/A</v>
      </c>
      <c r="Y60" s="18"/>
    </row>
    <row r="61" spans="1:25" x14ac:dyDescent="0.25">
      <c r="A61" s="22"/>
      <c r="B61" s="3"/>
      <c r="C61" s="3"/>
      <c r="D61" s="3"/>
      <c r="E61" s="18" t="e">
        <f t="shared" si="6"/>
        <v>#VALUE!</v>
      </c>
      <c r="F61" s="18" t="e">
        <f t="shared" si="7"/>
        <v>#VALUE!</v>
      </c>
      <c r="G61" s="18" t="str">
        <f t="shared" si="8"/>
        <v/>
      </c>
      <c r="H61" s="18" t="e">
        <f t="shared" si="9"/>
        <v>#VALUE!</v>
      </c>
      <c r="I61" s="18" t="e">
        <f t="shared" si="10"/>
        <v>#VALUE!</v>
      </c>
      <c r="J61" s="18" t="str">
        <f t="shared" si="11"/>
        <v/>
      </c>
      <c r="K61" s="18" t="str">
        <f t="shared" si="12"/>
        <v/>
      </c>
      <c r="L61" s="18" t="str">
        <f t="shared" si="13"/>
        <v/>
      </c>
      <c r="M61" s="18" t="str">
        <f t="shared" si="14"/>
        <v/>
      </c>
      <c r="N61" s="18" t="e">
        <f>VLOOKUP(F61,F14数据库!C:AA,3,0)</f>
        <v>#VALUE!</v>
      </c>
      <c r="O61" s="18" t="e">
        <f t="shared" si="15"/>
        <v>#VALUE!</v>
      </c>
      <c r="P61" s="19" t="e">
        <f t="shared" si="16"/>
        <v>#VALUE!</v>
      </c>
      <c r="Q61" s="18" t="e">
        <f>VLOOKUP(F61,F14数据库!C:AA,4,0)</f>
        <v>#VALUE!</v>
      </c>
      <c r="R61" s="18" t="e">
        <f>VLOOKUP(G61,F14数据库!AC:AD,2,0)</f>
        <v>#N/A</v>
      </c>
      <c r="S61" s="18"/>
      <c r="T61" s="18" t="e" cm="1">
        <f t="array" ref="T61">_xlfn.IFS(J61="A",VLOOKUP(F61,F14数据库!C:AA,7,0),J61="B",VLOOKUP(F61,F14数据库!C:AA,15,0),J61="C",VLOOKUP(F61,F14数据库!C:AA,21,0))</f>
        <v>#N/A</v>
      </c>
      <c r="U61" s="18" t="e" cm="1">
        <f t="array" ref="U61">_xlfn.IFS(J61="A",VLOOKUP(F61,F14数据库!C:AA,8,0),J61="B",VLOOKUP(F61,F14数据库!C:AA,16,0),J61="C",VLOOKUP(F61,F14数据库!C:AA,22,0))</f>
        <v>#N/A</v>
      </c>
      <c r="V61" s="19" t="e" cm="1">
        <f t="array" ref="V61">_xlfn.IFS(J61="A",VLOOKUP(F61,F14数据库!C:AA,11,0),J61="B",VLOOKUP(F61,F14数据库!C:AA,17,0),J61="C",VLOOKUP(F61,F14数据库!C:AA,23,0))*C61*2</f>
        <v>#N/A</v>
      </c>
      <c r="W61" s="18" t="e" cm="1">
        <f t="array" ref="W61">_xlfn.IFS(J61="A",VLOOKUP(F61,F14数据库!C:AA,12,0),J61="B",VLOOKUP(F61,F14数据库!C:AA,18,0),J61="C",VLOOKUP(F61,F14数据库!C:AA,24,0))</f>
        <v>#N/A</v>
      </c>
      <c r="X61" s="18" t="e" cm="1">
        <f t="array" ref="X61">_xlfn.IFS(J61="A",VLOOKUP(F61,F14数据库!C:AA,13,0),J61="B",VLOOKUP(F61,F14数据库!C:AA,19,0),J61="C",VLOOKUP(F61,F14数据库!C:AA,25,0))</f>
        <v>#N/A</v>
      </c>
      <c r="Y61" s="18"/>
    </row>
    <row r="62" spans="1:25" x14ac:dyDescent="0.25">
      <c r="A62" s="22"/>
      <c r="B62" s="3"/>
      <c r="C62" s="3"/>
      <c r="D62" s="3"/>
      <c r="E62" s="18" t="e">
        <f t="shared" si="6"/>
        <v>#VALUE!</v>
      </c>
      <c r="F62" s="18" t="e">
        <f t="shared" si="7"/>
        <v>#VALUE!</v>
      </c>
      <c r="G62" s="18" t="str">
        <f t="shared" si="8"/>
        <v/>
      </c>
      <c r="H62" s="18" t="e">
        <f t="shared" si="9"/>
        <v>#VALUE!</v>
      </c>
      <c r="I62" s="18" t="e">
        <f t="shared" si="10"/>
        <v>#VALUE!</v>
      </c>
      <c r="J62" s="18" t="str">
        <f t="shared" si="11"/>
        <v/>
      </c>
      <c r="K62" s="18" t="str">
        <f t="shared" si="12"/>
        <v/>
      </c>
      <c r="L62" s="18" t="str">
        <f t="shared" si="13"/>
        <v/>
      </c>
      <c r="M62" s="18" t="str">
        <f t="shared" si="14"/>
        <v/>
      </c>
      <c r="N62" s="18" t="e">
        <f>VLOOKUP(F62,F14数据库!C:AA,3,0)</f>
        <v>#VALUE!</v>
      </c>
      <c r="O62" s="18" t="e">
        <f t="shared" si="15"/>
        <v>#VALUE!</v>
      </c>
      <c r="P62" s="19" t="e">
        <f t="shared" si="16"/>
        <v>#VALUE!</v>
      </c>
      <c r="Q62" s="18" t="e">
        <f>VLOOKUP(F62,F14数据库!C:AA,4,0)</f>
        <v>#VALUE!</v>
      </c>
      <c r="R62" s="18" t="e">
        <f>VLOOKUP(G62,F14数据库!AC:AD,2,0)</f>
        <v>#N/A</v>
      </c>
      <c r="S62" s="18"/>
      <c r="T62" s="18" t="e" cm="1">
        <f t="array" ref="T62">_xlfn.IFS(J62="A",VLOOKUP(F62,F14数据库!C:AA,7,0),J62="B",VLOOKUP(F62,F14数据库!C:AA,15,0),J62="C",VLOOKUP(F62,F14数据库!C:AA,21,0))</f>
        <v>#N/A</v>
      </c>
      <c r="U62" s="18" t="e" cm="1">
        <f t="array" ref="U62">_xlfn.IFS(J62="A",VLOOKUP(F62,F14数据库!C:AA,8,0),J62="B",VLOOKUP(F62,F14数据库!C:AA,16,0),J62="C",VLOOKUP(F62,F14数据库!C:AA,22,0))</f>
        <v>#N/A</v>
      </c>
      <c r="V62" s="19" t="e" cm="1">
        <f t="array" ref="V62">_xlfn.IFS(J62="A",VLOOKUP(F62,F14数据库!C:AA,11,0),J62="B",VLOOKUP(F62,F14数据库!C:AA,17,0),J62="C",VLOOKUP(F62,F14数据库!C:AA,23,0))*C62*2</f>
        <v>#N/A</v>
      </c>
      <c r="W62" s="18" t="e" cm="1">
        <f t="array" ref="W62">_xlfn.IFS(J62="A",VLOOKUP(F62,F14数据库!C:AA,12,0),J62="B",VLOOKUP(F62,F14数据库!C:AA,18,0),J62="C",VLOOKUP(F62,F14数据库!C:AA,24,0))</f>
        <v>#N/A</v>
      </c>
      <c r="X62" s="18" t="e" cm="1">
        <f t="array" ref="X62">_xlfn.IFS(J62="A",VLOOKUP(F62,F14数据库!C:AA,13,0),J62="B",VLOOKUP(F62,F14数据库!C:AA,19,0),J62="C",VLOOKUP(F62,F14数据库!C:AA,25,0))</f>
        <v>#N/A</v>
      </c>
      <c r="Y62" s="18"/>
    </row>
    <row r="63" spans="1:25" x14ac:dyDescent="0.25">
      <c r="A63" s="22"/>
      <c r="B63" s="3"/>
      <c r="C63" s="3"/>
      <c r="D63" s="3"/>
      <c r="E63" s="18" t="e">
        <f t="shared" si="6"/>
        <v>#VALUE!</v>
      </c>
      <c r="F63" s="18" t="e">
        <f t="shared" si="7"/>
        <v>#VALUE!</v>
      </c>
      <c r="G63" s="18" t="str">
        <f t="shared" si="8"/>
        <v/>
      </c>
      <c r="H63" s="18" t="e">
        <f t="shared" si="9"/>
        <v>#VALUE!</v>
      </c>
      <c r="I63" s="18" t="e">
        <f t="shared" si="10"/>
        <v>#VALUE!</v>
      </c>
      <c r="J63" s="18" t="str">
        <f t="shared" si="11"/>
        <v/>
      </c>
      <c r="K63" s="18" t="str">
        <f t="shared" si="12"/>
        <v/>
      </c>
      <c r="L63" s="18" t="str">
        <f t="shared" si="13"/>
        <v/>
      </c>
      <c r="M63" s="18" t="str">
        <f t="shared" si="14"/>
        <v/>
      </c>
      <c r="N63" s="18" t="e">
        <f>VLOOKUP(F63,F14数据库!C:AA,3,0)</f>
        <v>#VALUE!</v>
      </c>
      <c r="O63" s="18" t="e">
        <f t="shared" si="15"/>
        <v>#VALUE!</v>
      </c>
      <c r="P63" s="19" t="e">
        <f t="shared" si="16"/>
        <v>#VALUE!</v>
      </c>
      <c r="Q63" s="18" t="e">
        <f>VLOOKUP(F63,F14数据库!C:AA,4,0)</f>
        <v>#VALUE!</v>
      </c>
      <c r="R63" s="18" t="e">
        <f>VLOOKUP(G63,F14数据库!AC:AD,2,0)</f>
        <v>#N/A</v>
      </c>
      <c r="S63" s="18"/>
      <c r="T63" s="18" t="e" cm="1">
        <f t="array" ref="T63">_xlfn.IFS(J63="A",VLOOKUP(F63,F14数据库!C:AA,7,0),J63="B",VLOOKUP(F63,F14数据库!C:AA,15,0),J63="C",VLOOKUP(F63,F14数据库!C:AA,21,0))</f>
        <v>#N/A</v>
      </c>
      <c r="U63" s="18" t="e" cm="1">
        <f t="array" ref="U63">_xlfn.IFS(J63="A",VLOOKUP(F63,F14数据库!C:AA,8,0),J63="B",VLOOKUP(F63,F14数据库!C:AA,16,0),J63="C",VLOOKUP(F63,F14数据库!C:AA,22,0))</f>
        <v>#N/A</v>
      </c>
      <c r="V63" s="19" t="e" cm="1">
        <f t="array" ref="V63">_xlfn.IFS(J63="A",VLOOKUP(F63,F14数据库!C:AA,11,0),J63="B",VLOOKUP(F63,F14数据库!C:AA,17,0),J63="C",VLOOKUP(F63,F14数据库!C:AA,23,0))*C63*2</f>
        <v>#N/A</v>
      </c>
      <c r="W63" s="18" t="e" cm="1">
        <f t="array" ref="W63">_xlfn.IFS(J63="A",VLOOKUP(F63,F14数据库!C:AA,12,0),J63="B",VLOOKUP(F63,F14数据库!C:AA,18,0),J63="C",VLOOKUP(F63,F14数据库!C:AA,24,0))</f>
        <v>#N/A</v>
      </c>
      <c r="X63" s="18" t="e" cm="1">
        <f t="array" ref="X63">_xlfn.IFS(J63="A",VLOOKUP(F63,F14数据库!C:AA,13,0),J63="B",VLOOKUP(F63,F14数据库!C:AA,19,0),J63="C",VLOOKUP(F63,F14数据库!C:AA,25,0))</f>
        <v>#N/A</v>
      </c>
      <c r="Y63" s="18"/>
    </row>
    <row r="64" spans="1:25" x14ac:dyDescent="0.25">
      <c r="A64" s="22"/>
      <c r="B64" s="3"/>
      <c r="C64" s="3"/>
      <c r="D64" s="3"/>
      <c r="E64" s="18" t="e">
        <f t="shared" si="6"/>
        <v>#VALUE!</v>
      </c>
      <c r="F64" s="18" t="e">
        <f t="shared" si="7"/>
        <v>#VALUE!</v>
      </c>
      <c r="G64" s="18" t="str">
        <f t="shared" si="8"/>
        <v/>
      </c>
      <c r="H64" s="18" t="e">
        <f t="shared" si="9"/>
        <v>#VALUE!</v>
      </c>
      <c r="I64" s="18" t="e">
        <f t="shared" si="10"/>
        <v>#VALUE!</v>
      </c>
      <c r="J64" s="18" t="str">
        <f t="shared" si="11"/>
        <v/>
      </c>
      <c r="K64" s="18" t="str">
        <f t="shared" si="12"/>
        <v/>
      </c>
      <c r="L64" s="18" t="str">
        <f t="shared" si="13"/>
        <v/>
      </c>
      <c r="M64" s="18" t="str">
        <f t="shared" si="14"/>
        <v/>
      </c>
      <c r="N64" s="18" t="e">
        <f>VLOOKUP(F64,F14数据库!C:AA,3,0)</f>
        <v>#VALUE!</v>
      </c>
      <c r="O64" s="18" t="e">
        <f t="shared" si="15"/>
        <v>#VALUE!</v>
      </c>
      <c r="P64" s="19" t="e">
        <f t="shared" si="16"/>
        <v>#VALUE!</v>
      </c>
      <c r="Q64" s="18" t="e">
        <f>VLOOKUP(F64,F14数据库!C:AA,4,0)</f>
        <v>#VALUE!</v>
      </c>
      <c r="R64" s="18" t="e">
        <f>VLOOKUP(G64,F14数据库!AC:AD,2,0)</f>
        <v>#N/A</v>
      </c>
      <c r="S64" s="18"/>
      <c r="T64" s="18" t="e" cm="1">
        <f t="array" ref="T64">_xlfn.IFS(J64="A",VLOOKUP(F64,F14数据库!C:AA,7,0),J64="B",VLOOKUP(F64,F14数据库!C:AA,15,0),J64="C",VLOOKUP(F64,F14数据库!C:AA,21,0))</f>
        <v>#N/A</v>
      </c>
      <c r="U64" s="18" t="e" cm="1">
        <f t="array" ref="U64">_xlfn.IFS(J64="A",VLOOKUP(F64,F14数据库!C:AA,8,0),J64="B",VLOOKUP(F64,F14数据库!C:AA,16,0),J64="C",VLOOKUP(F64,F14数据库!C:AA,22,0))</f>
        <v>#N/A</v>
      </c>
      <c r="V64" s="19" t="e" cm="1">
        <f t="array" ref="V64">_xlfn.IFS(J64="A",VLOOKUP(F64,F14数据库!C:AA,11,0),J64="B",VLOOKUP(F64,F14数据库!C:AA,17,0),J64="C",VLOOKUP(F64,F14数据库!C:AA,23,0))*C64*2</f>
        <v>#N/A</v>
      </c>
      <c r="W64" s="18" t="e" cm="1">
        <f t="array" ref="W64">_xlfn.IFS(J64="A",VLOOKUP(F64,F14数据库!C:AA,12,0),J64="B",VLOOKUP(F64,F14数据库!C:AA,18,0),J64="C",VLOOKUP(F64,F14数据库!C:AA,24,0))</f>
        <v>#N/A</v>
      </c>
      <c r="X64" s="18" t="e" cm="1">
        <f t="array" ref="X64">_xlfn.IFS(J64="A",VLOOKUP(F64,F14数据库!C:AA,13,0),J64="B",VLOOKUP(F64,F14数据库!C:AA,19,0),J64="C",VLOOKUP(F64,F14数据库!C:AA,25,0))</f>
        <v>#N/A</v>
      </c>
      <c r="Y64" s="18"/>
    </row>
    <row r="65" spans="1:25" x14ac:dyDescent="0.25">
      <c r="A65" s="22"/>
      <c r="B65" s="3"/>
      <c r="C65" s="3"/>
      <c r="D65" s="3"/>
      <c r="E65" s="18" t="e">
        <f t="shared" si="6"/>
        <v>#VALUE!</v>
      </c>
      <c r="F65" s="18" t="e">
        <f t="shared" si="7"/>
        <v>#VALUE!</v>
      </c>
      <c r="G65" s="18" t="str">
        <f t="shared" si="8"/>
        <v/>
      </c>
      <c r="H65" s="18" t="e">
        <f t="shared" si="9"/>
        <v>#VALUE!</v>
      </c>
      <c r="I65" s="18" t="e">
        <f t="shared" si="10"/>
        <v>#VALUE!</v>
      </c>
      <c r="J65" s="18" t="str">
        <f t="shared" si="11"/>
        <v/>
      </c>
      <c r="K65" s="18" t="str">
        <f t="shared" si="12"/>
        <v/>
      </c>
      <c r="L65" s="18" t="str">
        <f t="shared" si="13"/>
        <v/>
      </c>
      <c r="M65" s="18" t="str">
        <f t="shared" si="14"/>
        <v/>
      </c>
      <c r="N65" s="18" t="e">
        <f>VLOOKUP(F65,F14数据库!C:AA,3,0)</f>
        <v>#VALUE!</v>
      </c>
      <c r="O65" s="18" t="e">
        <f t="shared" si="15"/>
        <v>#VALUE!</v>
      </c>
      <c r="P65" s="19" t="e">
        <f t="shared" si="16"/>
        <v>#VALUE!</v>
      </c>
      <c r="Q65" s="18" t="e">
        <f>VLOOKUP(F65,F14数据库!C:AA,4,0)</f>
        <v>#VALUE!</v>
      </c>
      <c r="R65" s="18" t="e">
        <f>VLOOKUP(G65,F14数据库!AC:AD,2,0)</f>
        <v>#N/A</v>
      </c>
      <c r="S65" s="18"/>
      <c r="T65" s="18" t="e" cm="1">
        <f t="array" ref="T65">_xlfn.IFS(J65="A",VLOOKUP(F65,F14数据库!C:AA,7,0),J65="B",VLOOKUP(F65,F14数据库!C:AA,15,0),J65="C",VLOOKUP(F65,F14数据库!C:AA,21,0))</f>
        <v>#N/A</v>
      </c>
      <c r="U65" s="18" t="e" cm="1">
        <f t="array" ref="U65">_xlfn.IFS(J65="A",VLOOKUP(F65,F14数据库!C:AA,8,0),J65="B",VLOOKUP(F65,F14数据库!C:AA,16,0),J65="C",VLOOKUP(F65,F14数据库!C:AA,22,0))</f>
        <v>#N/A</v>
      </c>
      <c r="V65" s="19" t="e" cm="1">
        <f t="array" ref="V65">_xlfn.IFS(J65="A",VLOOKUP(F65,F14数据库!C:AA,11,0),J65="B",VLOOKUP(F65,F14数据库!C:AA,17,0),J65="C",VLOOKUP(F65,F14数据库!C:AA,23,0))*C65*2</f>
        <v>#N/A</v>
      </c>
      <c r="W65" s="18" t="e" cm="1">
        <f t="array" ref="W65">_xlfn.IFS(J65="A",VLOOKUP(F65,F14数据库!C:AA,12,0),J65="B",VLOOKUP(F65,F14数据库!C:AA,18,0),J65="C",VLOOKUP(F65,F14数据库!C:AA,24,0))</f>
        <v>#N/A</v>
      </c>
      <c r="X65" s="18" t="e" cm="1">
        <f t="array" ref="X65">_xlfn.IFS(J65="A",VLOOKUP(F65,F14数据库!C:AA,13,0),J65="B",VLOOKUP(F65,F14数据库!C:AA,19,0),J65="C",VLOOKUP(F65,F14数据库!C:AA,25,0))</f>
        <v>#N/A</v>
      </c>
      <c r="Y65" s="18"/>
    </row>
    <row r="66" spans="1:25" x14ac:dyDescent="0.25">
      <c r="A66" s="22"/>
      <c r="B66" s="3"/>
      <c r="C66" s="3"/>
      <c r="D66" s="3"/>
      <c r="E66" s="18" t="e">
        <f t="shared" si="6"/>
        <v>#VALUE!</v>
      </c>
      <c r="F66" s="18" t="e">
        <f t="shared" si="7"/>
        <v>#VALUE!</v>
      </c>
      <c r="G66" s="18" t="str">
        <f t="shared" si="8"/>
        <v/>
      </c>
      <c r="H66" s="18" t="e">
        <f t="shared" si="9"/>
        <v>#VALUE!</v>
      </c>
      <c r="I66" s="18" t="e">
        <f t="shared" si="10"/>
        <v>#VALUE!</v>
      </c>
      <c r="J66" s="18" t="str">
        <f t="shared" si="11"/>
        <v/>
      </c>
      <c r="K66" s="18" t="str">
        <f t="shared" si="12"/>
        <v/>
      </c>
      <c r="L66" s="18" t="str">
        <f t="shared" si="13"/>
        <v/>
      </c>
      <c r="M66" s="18" t="str">
        <f t="shared" si="14"/>
        <v/>
      </c>
      <c r="N66" s="18" t="e">
        <f>VLOOKUP(F66,F14数据库!C:AA,3,0)</f>
        <v>#VALUE!</v>
      </c>
      <c r="O66" s="18" t="e">
        <f t="shared" si="15"/>
        <v>#VALUE!</v>
      </c>
      <c r="P66" s="19" t="e">
        <f t="shared" si="16"/>
        <v>#VALUE!</v>
      </c>
      <c r="Q66" s="18" t="e">
        <f>VLOOKUP(F66,F14数据库!C:AA,4,0)</f>
        <v>#VALUE!</v>
      </c>
      <c r="R66" s="18" t="e">
        <f>VLOOKUP(G66,F14数据库!AC:AD,2,0)</f>
        <v>#N/A</v>
      </c>
      <c r="S66" s="18"/>
      <c r="T66" s="18" t="e" cm="1">
        <f t="array" ref="T66">_xlfn.IFS(J66="A",VLOOKUP(F66,F14数据库!C:AA,7,0),J66="B",VLOOKUP(F66,F14数据库!C:AA,15,0),J66="C",VLOOKUP(F66,F14数据库!C:AA,21,0))</f>
        <v>#N/A</v>
      </c>
      <c r="U66" s="18" t="e" cm="1">
        <f t="array" ref="U66">_xlfn.IFS(J66="A",VLOOKUP(F66,F14数据库!C:AA,8,0),J66="B",VLOOKUP(F66,F14数据库!C:AA,16,0),J66="C",VLOOKUP(F66,F14数据库!C:AA,22,0))</f>
        <v>#N/A</v>
      </c>
      <c r="V66" s="19" t="e" cm="1">
        <f t="array" ref="V66">_xlfn.IFS(J66="A",VLOOKUP(F66,F14数据库!C:AA,11,0),J66="B",VLOOKUP(F66,F14数据库!C:AA,17,0),J66="C",VLOOKUP(F66,F14数据库!C:AA,23,0))*C66*2</f>
        <v>#N/A</v>
      </c>
      <c r="W66" s="18" t="e" cm="1">
        <f t="array" ref="W66">_xlfn.IFS(J66="A",VLOOKUP(F66,F14数据库!C:AA,12,0),J66="B",VLOOKUP(F66,F14数据库!C:AA,18,0),J66="C",VLOOKUP(F66,F14数据库!C:AA,24,0))</f>
        <v>#N/A</v>
      </c>
      <c r="X66" s="18" t="e" cm="1">
        <f t="array" ref="X66">_xlfn.IFS(J66="A",VLOOKUP(F66,F14数据库!C:AA,13,0),J66="B",VLOOKUP(F66,F14数据库!C:AA,19,0),J66="C",VLOOKUP(F66,F14数据库!C:AA,25,0))</f>
        <v>#N/A</v>
      </c>
      <c r="Y66" s="18"/>
    </row>
    <row r="67" spans="1:25" x14ac:dyDescent="0.25">
      <c r="A67" s="22"/>
      <c r="B67" s="3"/>
      <c r="C67" s="3"/>
      <c r="D67" s="3"/>
      <c r="E67" s="18" t="e">
        <f t="shared" si="6"/>
        <v>#VALUE!</v>
      </c>
      <c r="F67" s="18" t="e">
        <f t="shared" si="7"/>
        <v>#VALUE!</v>
      </c>
      <c r="G67" s="18" t="str">
        <f t="shared" si="8"/>
        <v/>
      </c>
      <c r="H67" s="18" t="e">
        <f t="shared" si="9"/>
        <v>#VALUE!</v>
      </c>
      <c r="I67" s="18" t="e">
        <f t="shared" si="10"/>
        <v>#VALUE!</v>
      </c>
      <c r="J67" s="18" t="str">
        <f t="shared" si="11"/>
        <v/>
      </c>
      <c r="K67" s="18" t="str">
        <f t="shared" si="12"/>
        <v/>
      </c>
      <c r="L67" s="18" t="str">
        <f t="shared" si="13"/>
        <v/>
      </c>
      <c r="M67" s="18" t="str">
        <f t="shared" si="14"/>
        <v/>
      </c>
      <c r="N67" s="18" t="e">
        <f>VLOOKUP(F67,F14数据库!C:AA,3,0)</f>
        <v>#VALUE!</v>
      </c>
      <c r="O67" s="18" t="e">
        <f t="shared" si="15"/>
        <v>#VALUE!</v>
      </c>
      <c r="P67" s="19" t="e">
        <f t="shared" si="16"/>
        <v>#VALUE!</v>
      </c>
      <c r="Q67" s="18" t="e">
        <f>VLOOKUP(F67,F14数据库!C:AA,4,0)</f>
        <v>#VALUE!</v>
      </c>
      <c r="R67" s="18" t="e">
        <f>VLOOKUP(G67,F14数据库!AC:AD,2,0)</f>
        <v>#N/A</v>
      </c>
      <c r="S67" s="18"/>
      <c r="T67" s="18" t="e" cm="1">
        <f t="array" ref="T67">_xlfn.IFS(J67="A",VLOOKUP(F67,F14数据库!C:AA,7,0),J67="B",VLOOKUP(F67,F14数据库!C:AA,15,0),J67="C",VLOOKUP(F67,F14数据库!C:AA,21,0))</f>
        <v>#N/A</v>
      </c>
      <c r="U67" s="18" t="e" cm="1">
        <f t="array" ref="U67">_xlfn.IFS(J67="A",VLOOKUP(F67,F14数据库!C:AA,8,0),J67="B",VLOOKUP(F67,F14数据库!C:AA,16,0),J67="C",VLOOKUP(F67,F14数据库!C:AA,22,0))</f>
        <v>#N/A</v>
      </c>
      <c r="V67" s="19" t="e" cm="1">
        <f t="array" ref="V67">_xlfn.IFS(J67="A",VLOOKUP(F67,F14数据库!C:AA,11,0),J67="B",VLOOKUP(F67,F14数据库!C:AA,17,0),J67="C",VLOOKUP(F67,F14数据库!C:AA,23,0))*C67*2</f>
        <v>#N/A</v>
      </c>
      <c r="W67" s="18" t="e" cm="1">
        <f t="array" ref="W67">_xlfn.IFS(J67="A",VLOOKUP(F67,F14数据库!C:AA,12,0),J67="B",VLOOKUP(F67,F14数据库!C:AA,18,0),J67="C",VLOOKUP(F67,F14数据库!C:AA,24,0))</f>
        <v>#N/A</v>
      </c>
      <c r="X67" s="18" t="e" cm="1">
        <f t="array" ref="X67">_xlfn.IFS(J67="A",VLOOKUP(F67,F14数据库!C:AA,13,0),J67="B",VLOOKUP(F67,F14数据库!C:AA,19,0),J67="C",VLOOKUP(F67,F14数据库!C:AA,25,0))</f>
        <v>#N/A</v>
      </c>
      <c r="Y67" s="18"/>
    </row>
    <row r="68" spans="1:25" x14ac:dyDescent="0.25">
      <c r="A68" s="22"/>
      <c r="B68" s="3"/>
      <c r="C68" s="3"/>
      <c r="D68" s="3"/>
      <c r="E68" s="18" t="e">
        <f t="shared" si="6"/>
        <v>#VALUE!</v>
      </c>
      <c r="F68" s="18" t="e">
        <f t="shared" si="7"/>
        <v>#VALUE!</v>
      </c>
      <c r="G68" s="18" t="str">
        <f t="shared" si="8"/>
        <v/>
      </c>
      <c r="H68" s="18" t="e">
        <f t="shared" si="9"/>
        <v>#VALUE!</v>
      </c>
      <c r="I68" s="18" t="e">
        <f t="shared" si="10"/>
        <v>#VALUE!</v>
      </c>
      <c r="J68" s="18" t="str">
        <f t="shared" si="11"/>
        <v/>
      </c>
      <c r="K68" s="18" t="str">
        <f t="shared" si="12"/>
        <v/>
      </c>
      <c r="L68" s="18" t="str">
        <f t="shared" si="13"/>
        <v/>
      </c>
      <c r="M68" s="18" t="str">
        <f t="shared" si="14"/>
        <v/>
      </c>
      <c r="N68" s="18" t="e">
        <f>VLOOKUP(F68,F14数据库!C:AA,3,0)</f>
        <v>#VALUE!</v>
      </c>
      <c r="O68" s="18" t="e">
        <f t="shared" si="15"/>
        <v>#VALUE!</v>
      </c>
      <c r="P68" s="19" t="e">
        <f t="shared" si="16"/>
        <v>#VALUE!</v>
      </c>
      <c r="Q68" s="18" t="e">
        <f>VLOOKUP(F68,F14数据库!C:AA,4,0)</f>
        <v>#VALUE!</v>
      </c>
      <c r="R68" s="18" t="e">
        <f>VLOOKUP(G68,F14数据库!AC:AD,2,0)</f>
        <v>#N/A</v>
      </c>
      <c r="S68" s="18"/>
      <c r="T68" s="18" t="e" cm="1">
        <f t="array" ref="T68">_xlfn.IFS(J68="A",VLOOKUP(F68,F14数据库!C:AA,7,0),J68="B",VLOOKUP(F68,F14数据库!C:AA,15,0),J68="C",VLOOKUP(F68,F14数据库!C:AA,21,0))</f>
        <v>#N/A</v>
      </c>
      <c r="U68" s="18" t="e" cm="1">
        <f t="array" ref="U68">_xlfn.IFS(J68="A",VLOOKUP(F68,F14数据库!C:AA,8,0),J68="B",VLOOKUP(F68,F14数据库!C:AA,16,0),J68="C",VLOOKUP(F68,F14数据库!C:AA,22,0))</f>
        <v>#N/A</v>
      </c>
      <c r="V68" s="19" t="e" cm="1">
        <f t="array" ref="V68">_xlfn.IFS(J68="A",VLOOKUP(F68,F14数据库!C:AA,11,0),J68="B",VLOOKUP(F68,F14数据库!C:AA,17,0),J68="C",VLOOKUP(F68,F14数据库!C:AA,23,0))*C68*2</f>
        <v>#N/A</v>
      </c>
      <c r="W68" s="18" t="e" cm="1">
        <f t="array" ref="W68">_xlfn.IFS(J68="A",VLOOKUP(F68,F14数据库!C:AA,12,0),J68="B",VLOOKUP(F68,F14数据库!C:AA,18,0),J68="C",VLOOKUP(F68,F14数据库!C:AA,24,0))</f>
        <v>#N/A</v>
      </c>
      <c r="X68" s="18" t="e" cm="1">
        <f t="array" ref="X68">_xlfn.IFS(J68="A",VLOOKUP(F68,F14数据库!C:AA,13,0),J68="B",VLOOKUP(F68,F14数据库!C:AA,19,0),J68="C",VLOOKUP(F68,F14数据库!C:AA,25,0))</f>
        <v>#N/A</v>
      </c>
      <c r="Y68" s="18"/>
    </row>
    <row r="69" spans="1:25" x14ac:dyDescent="0.25">
      <c r="A69" s="22"/>
      <c r="B69" s="3"/>
      <c r="C69" s="3"/>
      <c r="D69" s="3"/>
      <c r="E69" s="18" t="e">
        <f t="shared" si="6"/>
        <v>#VALUE!</v>
      </c>
      <c r="F69" s="18" t="e">
        <f t="shared" si="7"/>
        <v>#VALUE!</v>
      </c>
      <c r="G69" s="18" t="str">
        <f t="shared" si="8"/>
        <v/>
      </c>
      <c r="H69" s="18" t="e">
        <f t="shared" si="9"/>
        <v>#VALUE!</v>
      </c>
      <c r="I69" s="18" t="e">
        <f t="shared" si="10"/>
        <v>#VALUE!</v>
      </c>
      <c r="J69" s="18" t="str">
        <f t="shared" si="11"/>
        <v/>
      </c>
      <c r="K69" s="18" t="str">
        <f t="shared" si="12"/>
        <v/>
      </c>
      <c r="L69" s="18" t="str">
        <f t="shared" si="13"/>
        <v/>
      </c>
      <c r="M69" s="18" t="str">
        <f t="shared" si="14"/>
        <v/>
      </c>
      <c r="N69" s="18" t="e">
        <f>VLOOKUP(F69,F14数据库!C:AA,3,0)</f>
        <v>#VALUE!</v>
      </c>
      <c r="O69" s="18" t="e">
        <f t="shared" si="15"/>
        <v>#VALUE!</v>
      </c>
      <c r="P69" s="19" t="e">
        <f t="shared" si="16"/>
        <v>#VALUE!</v>
      </c>
      <c r="Q69" s="18" t="e">
        <f>VLOOKUP(F69,F14数据库!C:AA,4,0)</f>
        <v>#VALUE!</v>
      </c>
      <c r="R69" s="18" t="e">
        <f>VLOOKUP(G69,F14数据库!AC:AD,2,0)</f>
        <v>#N/A</v>
      </c>
      <c r="S69" s="18"/>
      <c r="T69" s="18" t="e" cm="1">
        <f t="array" ref="T69">_xlfn.IFS(J69="A",VLOOKUP(F69,F14数据库!C:AA,7,0),J69="B",VLOOKUP(F69,F14数据库!C:AA,15,0),J69="C",VLOOKUP(F69,F14数据库!C:AA,21,0))</f>
        <v>#N/A</v>
      </c>
      <c r="U69" s="18" t="e" cm="1">
        <f t="array" ref="U69">_xlfn.IFS(J69="A",VLOOKUP(F69,F14数据库!C:AA,8,0),J69="B",VLOOKUP(F69,F14数据库!C:AA,16,0),J69="C",VLOOKUP(F69,F14数据库!C:AA,22,0))</f>
        <v>#N/A</v>
      </c>
      <c r="V69" s="19" t="e" cm="1">
        <f t="array" ref="V69">_xlfn.IFS(J69="A",VLOOKUP(F69,F14数据库!C:AA,11,0),J69="B",VLOOKUP(F69,F14数据库!C:AA,17,0),J69="C",VLOOKUP(F69,F14数据库!C:AA,23,0))*C69*2</f>
        <v>#N/A</v>
      </c>
      <c r="W69" s="18" t="e" cm="1">
        <f t="array" ref="W69">_xlfn.IFS(J69="A",VLOOKUP(F69,F14数据库!C:AA,12,0),J69="B",VLOOKUP(F69,F14数据库!C:AA,18,0),J69="C",VLOOKUP(F69,F14数据库!C:AA,24,0))</f>
        <v>#N/A</v>
      </c>
      <c r="X69" s="18" t="e" cm="1">
        <f t="array" ref="X69">_xlfn.IFS(J69="A",VLOOKUP(F69,F14数据库!C:AA,13,0),J69="B",VLOOKUP(F69,F14数据库!C:AA,19,0),J69="C",VLOOKUP(F69,F14数据库!C:AA,25,0))</f>
        <v>#N/A</v>
      </c>
      <c r="Y69" s="18"/>
    </row>
    <row r="70" spans="1:25" x14ac:dyDescent="0.25">
      <c r="A70" s="22"/>
      <c r="B70" s="3"/>
      <c r="C70" s="3"/>
      <c r="D70" s="3"/>
      <c r="E70" s="18" t="e">
        <f t="shared" si="6"/>
        <v>#VALUE!</v>
      </c>
      <c r="F70" s="18" t="e">
        <f t="shared" si="7"/>
        <v>#VALUE!</v>
      </c>
      <c r="G70" s="18" t="str">
        <f t="shared" si="8"/>
        <v/>
      </c>
      <c r="H70" s="18" t="e">
        <f t="shared" si="9"/>
        <v>#VALUE!</v>
      </c>
      <c r="I70" s="18" t="e">
        <f t="shared" si="10"/>
        <v>#VALUE!</v>
      </c>
      <c r="J70" s="18" t="str">
        <f t="shared" si="11"/>
        <v/>
      </c>
      <c r="K70" s="18" t="str">
        <f t="shared" si="12"/>
        <v/>
      </c>
      <c r="L70" s="18" t="str">
        <f t="shared" si="13"/>
        <v/>
      </c>
      <c r="M70" s="18" t="str">
        <f t="shared" si="14"/>
        <v/>
      </c>
      <c r="N70" s="18" t="e">
        <f>VLOOKUP(F70,F14数据库!C:AA,3,0)</f>
        <v>#VALUE!</v>
      </c>
      <c r="O70" s="18" t="e">
        <f t="shared" si="15"/>
        <v>#VALUE!</v>
      </c>
      <c r="P70" s="19" t="e">
        <f t="shared" si="16"/>
        <v>#VALUE!</v>
      </c>
      <c r="Q70" s="18" t="e">
        <f>VLOOKUP(F70,F14数据库!C:AA,4,0)</f>
        <v>#VALUE!</v>
      </c>
      <c r="R70" s="18" t="e">
        <f>VLOOKUP(G70,F14数据库!AC:AD,2,0)</f>
        <v>#N/A</v>
      </c>
      <c r="S70" s="18"/>
      <c r="T70" s="18" t="e" cm="1">
        <f t="array" ref="T70">_xlfn.IFS(J70="A",VLOOKUP(F70,F14数据库!C:AA,7,0),J70="B",VLOOKUP(F70,F14数据库!C:AA,15,0),J70="C",VLOOKUP(F70,F14数据库!C:AA,21,0))</f>
        <v>#N/A</v>
      </c>
      <c r="U70" s="18" t="e" cm="1">
        <f t="array" ref="U70">_xlfn.IFS(J70="A",VLOOKUP(F70,F14数据库!C:AA,8,0),J70="B",VLOOKUP(F70,F14数据库!C:AA,16,0),J70="C",VLOOKUP(F70,F14数据库!C:AA,22,0))</f>
        <v>#N/A</v>
      </c>
      <c r="V70" s="19" t="e" cm="1">
        <f t="array" ref="V70">_xlfn.IFS(J70="A",VLOOKUP(F70,F14数据库!C:AA,11,0),J70="B",VLOOKUP(F70,F14数据库!C:AA,17,0),J70="C",VLOOKUP(F70,F14数据库!C:AA,23,0))*C70*2</f>
        <v>#N/A</v>
      </c>
      <c r="W70" s="18" t="e" cm="1">
        <f t="array" ref="W70">_xlfn.IFS(J70="A",VLOOKUP(F70,F14数据库!C:AA,12,0),J70="B",VLOOKUP(F70,F14数据库!C:AA,18,0),J70="C",VLOOKUP(F70,F14数据库!C:AA,24,0))</f>
        <v>#N/A</v>
      </c>
      <c r="X70" s="18" t="e" cm="1">
        <f t="array" ref="X70">_xlfn.IFS(J70="A",VLOOKUP(F70,F14数据库!C:AA,13,0),J70="B",VLOOKUP(F70,F14数据库!C:AA,19,0),J70="C",VLOOKUP(F70,F14数据库!C:AA,25,0))</f>
        <v>#N/A</v>
      </c>
      <c r="Y70" s="18"/>
    </row>
    <row r="71" spans="1:25" x14ac:dyDescent="0.25">
      <c r="A71" s="22"/>
      <c r="B71" s="3"/>
      <c r="C71" s="3"/>
      <c r="D71" s="3"/>
      <c r="E71" s="18" t="e">
        <f t="shared" si="6"/>
        <v>#VALUE!</v>
      </c>
      <c r="F71" s="18" t="e">
        <f t="shared" si="7"/>
        <v>#VALUE!</v>
      </c>
      <c r="G71" s="18" t="str">
        <f t="shared" si="8"/>
        <v/>
      </c>
      <c r="H71" s="18" t="e">
        <f t="shared" si="9"/>
        <v>#VALUE!</v>
      </c>
      <c r="I71" s="18" t="e">
        <f t="shared" si="10"/>
        <v>#VALUE!</v>
      </c>
      <c r="J71" s="18" t="str">
        <f t="shared" si="11"/>
        <v/>
      </c>
      <c r="K71" s="18" t="str">
        <f t="shared" si="12"/>
        <v/>
      </c>
      <c r="L71" s="18" t="str">
        <f t="shared" si="13"/>
        <v/>
      </c>
      <c r="M71" s="18" t="str">
        <f t="shared" si="14"/>
        <v/>
      </c>
      <c r="N71" s="18" t="e">
        <f>VLOOKUP(F71,F14数据库!C:AA,3,0)</f>
        <v>#VALUE!</v>
      </c>
      <c r="O71" s="18" t="e">
        <f t="shared" si="15"/>
        <v>#VALUE!</v>
      </c>
      <c r="P71" s="19" t="e">
        <f t="shared" si="16"/>
        <v>#VALUE!</v>
      </c>
      <c r="Q71" s="18" t="e">
        <f>VLOOKUP(F71,F14数据库!C:AA,4,0)</f>
        <v>#VALUE!</v>
      </c>
      <c r="R71" s="18" t="e">
        <f>VLOOKUP(G71,F14数据库!AC:AD,2,0)</f>
        <v>#N/A</v>
      </c>
      <c r="S71" s="18"/>
      <c r="T71" s="18" t="e" cm="1">
        <f t="array" ref="T71">_xlfn.IFS(J71="A",VLOOKUP(F71,F14数据库!C:AA,7,0),J71="B",VLOOKUP(F71,F14数据库!C:AA,15,0),J71="C",VLOOKUP(F71,F14数据库!C:AA,21,0))</f>
        <v>#N/A</v>
      </c>
      <c r="U71" s="18" t="e" cm="1">
        <f t="array" ref="U71">_xlfn.IFS(J71="A",VLOOKUP(F71,F14数据库!C:AA,8,0),J71="B",VLOOKUP(F71,F14数据库!C:AA,16,0),J71="C",VLOOKUP(F71,F14数据库!C:AA,22,0))</f>
        <v>#N/A</v>
      </c>
      <c r="V71" s="19" t="e" cm="1">
        <f t="array" ref="V71">_xlfn.IFS(J71="A",VLOOKUP(F71,F14数据库!C:AA,11,0),J71="B",VLOOKUP(F71,F14数据库!C:AA,17,0),J71="C",VLOOKUP(F71,F14数据库!C:AA,23,0))*C71*2</f>
        <v>#N/A</v>
      </c>
      <c r="W71" s="18" t="e" cm="1">
        <f t="array" ref="W71">_xlfn.IFS(J71="A",VLOOKUP(F71,F14数据库!C:AA,12,0),J71="B",VLOOKUP(F71,F14数据库!C:AA,18,0),J71="C",VLOOKUP(F71,F14数据库!C:AA,24,0))</f>
        <v>#N/A</v>
      </c>
      <c r="X71" s="18" t="e" cm="1">
        <f t="array" ref="X71">_xlfn.IFS(J71="A",VLOOKUP(F71,F14数据库!C:AA,13,0),J71="B",VLOOKUP(F71,F14数据库!C:AA,19,0),J71="C",VLOOKUP(F71,F14数据库!C:AA,25,0))</f>
        <v>#N/A</v>
      </c>
      <c r="Y71" s="18"/>
    </row>
    <row r="72" spans="1:25" x14ac:dyDescent="0.25">
      <c r="A72" s="22"/>
      <c r="B72" s="3"/>
      <c r="C72" s="3"/>
      <c r="D72" s="3"/>
      <c r="E72" s="18" t="e">
        <f t="shared" si="6"/>
        <v>#VALUE!</v>
      </c>
      <c r="F72" s="18" t="e">
        <f t="shared" si="7"/>
        <v>#VALUE!</v>
      </c>
      <c r="G72" s="18" t="str">
        <f t="shared" si="8"/>
        <v/>
      </c>
      <c r="H72" s="18" t="e">
        <f t="shared" si="9"/>
        <v>#VALUE!</v>
      </c>
      <c r="I72" s="18" t="e">
        <f t="shared" si="10"/>
        <v>#VALUE!</v>
      </c>
      <c r="J72" s="18" t="str">
        <f t="shared" si="11"/>
        <v/>
      </c>
      <c r="K72" s="18" t="str">
        <f t="shared" si="12"/>
        <v/>
      </c>
      <c r="L72" s="18" t="str">
        <f t="shared" si="13"/>
        <v/>
      </c>
      <c r="M72" s="18" t="str">
        <f t="shared" si="14"/>
        <v/>
      </c>
      <c r="N72" s="18" t="e">
        <f>VLOOKUP(F72,F14数据库!C:AA,3,0)</f>
        <v>#VALUE!</v>
      </c>
      <c r="O72" s="18" t="e">
        <f t="shared" si="15"/>
        <v>#VALUE!</v>
      </c>
      <c r="P72" s="19" t="e">
        <f t="shared" si="16"/>
        <v>#VALUE!</v>
      </c>
      <c r="Q72" s="18" t="e">
        <f>VLOOKUP(F72,F14数据库!C:AA,4,0)</f>
        <v>#VALUE!</v>
      </c>
      <c r="R72" s="18" t="e">
        <f>VLOOKUP(G72,F14数据库!AC:AD,2,0)</f>
        <v>#N/A</v>
      </c>
      <c r="S72" s="18"/>
      <c r="T72" s="18" t="e" cm="1">
        <f t="array" ref="T72">_xlfn.IFS(J72="A",VLOOKUP(F72,F14数据库!C:AA,7,0),J72="B",VLOOKUP(F72,F14数据库!C:AA,15,0),J72="C",VLOOKUP(F72,F14数据库!C:AA,21,0))</f>
        <v>#N/A</v>
      </c>
      <c r="U72" s="18" t="e" cm="1">
        <f t="array" ref="U72">_xlfn.IFS(J72="A",VLOOKUP(F72,F14数据库!C:AA,8,0),J72="B",VLOOKUP(F72,F14数据库!C:AA,16,0),J72="C",VLOOKUP(F72,F14数据库!C:AA,22,0))</f>
        <v>#N/A</v>
      </c>
      <c r="V72" s="19" t="e" cm="1">
        <f t="array" ref="V72">_xlfn.IFS(J72="A",VLOOKUP(F72,F14数据库!C:AA,11,0),J72="B",VLOOKUP(F72,F14数据库!C:AA,17,0),J72="C",VLOOKUP(F72,F14数据库!C:AA,23,0))*C72*2</f>
        <v>#N/A</v>
      </c>
      <c r="W72" s="18" t="e" cm="1">
        <f t="array" ref="W72">_xlfn.IFS(J72="A",VLOOKUP(F72,F14数据库!C:AA,12,0),J72="B",VLOOKUP(F72,F14数据库!C:AA,18,0),J72="C",VLOOKUP(F72,F14数据库!C:AA,24,0))</f>
        <v>#N/A</v>
      </c>
      <c r="X72" s="18" t="e" cm="1">
        <f t="array" ref="X72">_xlfn.IFS(J72="A",VLOOKUP(F72,F14数据库!C:AA,13,0),J72="B",VLOOKUP(F72,F14数据库!C:AA,19,0),J72="C",VLOOKUP(F72,F14数据库!C:AA,25,0))</f>
        <v>#N/A</v>
      </c>
      <c r="Y72" s="18"/>
    </row>
    <row r="73" spans="1:25" x14ac:dyDescent="0.25">
      <c r="A73" s="22"/>
      <c r="B73" s="3"/>
      <c r="C73" s="3"/>
      <c r="D73" s="3"/>
      <c r="E73" s="18" t="e">
        <f t="shared" si="6"/>
        <v>#VALUE!</v>
      </c>
      <c r="F73" s="18" t="e">
        <f t="shared" si="7"/>
        <v>#VALUE!</v>
      </c>
      <c r="G73" s="18" t="str">
        <f t="shared" si="8"/>
        <v/>
      </c>
      <c r="H73" s="18" t="e">
        <f t="shared" si="9"/>
        <v>#VALUE!</v>
      </c>
      <c r="I73" s="18" t="e">
        <f t="shared" si="10"/>
        <v>#VALUE!</v>
      </c>
      <c r="J73" s="18" t="str">
        <f t="shared" si="11"/>
        <v/>
      </c>
      <c r="K73" s="18" t="str">
        <f t="shared" si="12"/>
        <v/>
      </c>
      <c r="L73" s="18" t="str">
        <f t="shared" si="13"/>
        <v/>
      </c>
      <c r="M73" s="18" t="str">
        <f t="shared" si="14"/>
        <v/>
      </c>
      <c r="N73" s="18" t="e">
        <f>VLOOKUP(F73,F14数据库!C:AA,3,0)</f>
        <v>#VALUE!</v>
      </c>
      <c r="O73" s="18" t="e">
        <f t="shared" si="15"/>
        <v>#VALUE!</v>
      </c>
      <c r="P73" s="19" t="e">
        <f t="shared" si="16"/>
        <v>#VALUE!</v>
      </c>
      <c r="Q73" s="18" t="e">
        <f>VLOOKUP(F73,F14数据库!C:AA,4,0)</f>
        <v>#VALUE!</v>
      </c>
      <c r="R73" s="18" t="e">
        <f>VLOOKUP(G73,F14数据库!AC:AD,2,0)</f>
        <v>#N/A</v>
      </c>
      <c r="S73" s="18"/>
      <c r="T73" s="18" t="e" cm="1">
        <f t="array" ref="T73">_xlfn.IFS(J73="A",VLOOKUP(F73,F14数据库!C:AA,7,0),J73="B",VLOOKUP(F73,F14数据库!C:AA,15,0),J73="C",VLOOKUP(F73,F14数据库!C:AA,21,0))</f>
        <v>#N/A</v>
      </c>
      <c r="U73" s="18" t="e" cm="1">
        <f t="array" ref="U73">_xlfn.IFS(J73="A",VLOOKUP(F73,F14数据库!C:AA,8,0),J73="B",VLOOKUP(F73,F14数据库!C:AA,16,0),J73="C",VLOOKUP(F73,F14数据库!C:AA,22,0))</f>
        <v>#N/A</v>
      </c>
      <c r="V73" s="19" t="e" cm="1">
        <f t="array" ref="V73">_xlfn.IFS(J73="A",VLOOKUP(F73,F14数据库!C:AA,11,0),J73="B",VLOOKUP(F73,F14数据库!C:AA,17,0),J73="C",VLOOKUP(F73,F14数据库!C:AA,23,0))*C73*2</f>
        <v>#N/A</v>
      </c>
      <c r="W73" s="18" t="e" cm="1">
        <f t="array" ref="W73">_xlfn.IFS(J73="A",VLOOKUP(F73,F14数据库!C:AA,12,0),J73="B",VLOOKUP(F73,F14数据库!C:AA,18,0),J73="C",VLOOKUP(F73,F14数据库!C:AA,24,0))</f>
        <v>#N/A</v>
      </c>
      <c r="X73" s="18" t="e" cm="1">
        <f t="array" ref="X73">_xlfn.IFS(J73="A",VLOOKUP(F73,F14数据库!C:AA,13,0),J73="B",VLOOKUP(F73,F14数据库!C:AA,19,0),J73="C",VLOOKUP(F73,F14数据库!C:AA,25,0))</f>
        <v>#N/A</v>
      </c>
      <c r="Y73" s="18"/>
    </row>
    <row r="74" spans="1:25" x14ac:dyDescent="0.25">
      <c r="A74" s="22"/>
      <c r="B74" s="3"/>
      <c r="C74" s="3"/>
      <c r="D74" s="3"/>
      <c r="E74" s="18" t="e">
        <f t="shared" si="6"/>
        <v>#VALUE!</v>
      </c>
      <c r="F74" s="18" t="e">
        <f t="shared" si="7"/>
        <v>#VALUE!</v>
      </c>
      <c r="G74" s="18" t="str">
        <f t="shared" si="8"/>
        <v/>
      </c>
      <c r="H74" s="18" t="e">
        <f t="shared" si="9"/>
        <v>#VALUE!</v>
      </c>
      <c r="I74" s="18" t="e">
        <f t="shared" si="10"/>
        <v>#VALUE!</v>
      </c>
      <c r="J74" s="18" t="str">
        <f t="shared" si="11"/>
        <v/>
      </c>
      <c r="K74" s="18" t="str">
        <f t="shared" si="12"/>
        <v/>
      </c>
      <c r="L74" s="18" t="str">
        <f t="shared" si="13"/>
        <v/>
      </c>
      <c r="M74" s="18" t="str">
        <f t="shared" si="14"/>
        <v/>
      </c>
      <c r="N74" s="18" t="e">
        <f>VLOOKUP(F74,F14数据库!C:AA,3,0)</f>
        <v>#VALUE!</v>
      </c>
      <c r="O74" s="18" t="e">
        <f t="shared" si="15"/>
        <v>#VALUE!</v>
      </c>
      <c r="P74" s="19" t="e">
        <f t="shared" si="16"/>
        <v>#VALUE!</v>
      </c>
      <c r="Q74" s="18" t="e">
        <f>VLOOKUP(F74,F14数据库!C:AA,4,0)</f>
        <v>#VALUE!</v>
      </c>
      <c r="R74" s="18" t="e">
        <f>VLOOKUP(G74,F14数据库!AC:AD,2,0)</f>
        <v>#N/A</v>
      </c>
      <c r="S74" s="18"/>
      <c r="T74" s="18" t="e" cm="1">
        <f t="array" ref="T74">_xlfn.IFS(J74="A",VLOOKUP(F74,F14数据库!C:AA,7,0),J74="B",VLOOKUP(F74,F14数据库!C:AA,15,0),J74="C",VLOOKUP(F74,F14数据库!C:AA,21,0))</f>
        <v>#N/A</v>
      </c>
      <c r="U74" s="18" t="e" cm="1">
        <f t="array" ref="U74">_xlfn.IFS(J74="A",VLOOKUP(F74,F14数据库!C:AA,8,0),J74="B",VLOOKUP(F74,F14数据库!C:AA,16,0),J74="C",VLOOKUP(F74,F14数据库!C:AA,22,0))</f>
        <v>#N/A</v>
      </c>
      <c r="V74" s="19" t="e" cm="1">
        <f t="array" ref="V74">_xlfn.IFS(J74="A",VLOOKUP(F74,F14数据库!C:AA,11,0),J74="B",VLOOKUP(F74,F14数据库!C:AA,17,0),J74="C",VLOOKUP(F74,F14数据库!C:AA,23,0))*C74*2</f>
        <v>#N/A</v>
      </c>
      <c r="W74" s="18" t="e" cm="1">
        <f t="array" ref="W74">_xlfn.IFS(J74="A",VLOOKUP(F74,F14数据库!C:AA,12,0),J74="B",VLOOKUP(F74,F14数据库!C:AA,18,0),J74="C",VLOOKUP(F74,F14数据库!C:AA,24,0))</f>
        <v>#N/A</v>
      </c>
      <c r="X74" s="18" t="e" cm="1">
        <f t="array" ref="X74">_xlfn.IFS(J74="A",VLOOKUP(F74,F14数据库!C:AA,13,0),J74="B",VLOOKUP(F74,F14数据库!C:AA,19,0),J74="C",VLOOKUP(F74,F14数据库!C:AA,25,0))</f>
        <v>#N/A</v>
      </c>
      <c r="Y74" s="18"/>
    </row>
    <row r="75" spans="1:25" x14ac:dyDescent="0.25">
      <c r="A75" s="22"/>
      <c r="B75" s="3"/>
      <c r="C75" s="3"/>
      <c r="D75" s="3"/>
      <c r="E75" s="18" t="e">
        <f t="shared" si="6"/>
        <v>#VALUE!</v>
      </c>
      <c r="F75" s="18" t="e">
        <f t="shared" si="7"/>
        <v>#VALUE!</v>
      </c>
      <c r="G75" s="18" t="str">
        <f t="shared" si="8"/>
        <v/>
      </c>
      <c r="H75" s="18" t="e">
        <f t="shared" si="9"/>
        <v>#VALUE!</v>
      </c>
      <c r="I75" s="18" t="e">
        <f t="shared" si="10"/>
        <v>#VALUE!</v>
      </c>
      <c r="J75" s="18" t="str">
        <f t="shared" si="11"/>
        <v/>
      </c>
      <c r="K75" s="18" t="str">
        <f t="shared" si="12"/>
        <v/>
      </c>
      <c r="L75" s="18" t="str">
        <f t="shared" si="13"/>
        <v/>
      </c>
      <c r="M75" s="18" t="str">
        <f t="shared" si="14"/>
        <v/>
      </c>
      <c r="N75" s="18" t="e">
        <f>VLOOKUP(F75,F14数据库!C:AA,3,0)</f>
        <v>#VALUE!</v>
      </c>
      <c r="O75" s="18" t="e">
        <f t="shared" si="15"/>
        <v>#VALUE!</v>
      </c>
      <c r="P75" s="19" t="e">
        <f t="shared" si="16"/>
        <v>#VALUE!</v>
      </c>
      <c r="Q75" s="18" t="e">
        <f>VLOOKUP(F75,F14数据库!C:AA,4,0)</f>
        <v>#VALUE!</v>
      </c>
      <c r="R75" s="18" t="e">
        <f>VLOOKUP(G75,F14数据库!AC:AD,2,0)</f>
        <v>#N/A</v>
      </c>
      <c r="S75" s="18"/>
      <c r="T75" s="18" t="e" cm="1">
        <f t="array" ref="T75">_xlfn.IFS(J75="A",VLOOKUP(F75,F14数据库!C:AA,7,0),J75="B",VLOOKUP(F75,F14数据库!C:AA,15,0),J75="C",VLOOKUP(F75,F14数据库!C:AA,21,0))</f>
        <v>#N/A</v>
      </c>
      <c r="U75" s="18" t="e" cm="1">
        <f t="array" ref="U75">_xlfn.IFS(J75="A",VLOOKUP(F75,F14数据库!C:AA,8,0),J75="B",VLOOKUP(F75,F14数据库!C:AA,16,0),J75="C",VLOOKUP(F75,F14数据库!C:AA,22,0))</f>
        <v>#N/A</v>
      </c>
      <c r="V75" s="19" t="e" cm="1">
        <f t="array" ref="V75">_xlfn.IFS(J75="A",VLOOKUP(F75,F14数据库!C:AA,11,0),J75="B",VLOOKUP(F75,F14数据库!C:AA,17,0),J75="C",VLOOKUP(F75,F14数据库!C:AA,23,0))*C75*2</f>
        <v>#N/A</v>
      </c>
      <c r="W75" s="18" t="e" cm="1">
        <f t="array" ref="W75">_xlfn.IFS(J75="A",VLOOKUP(F75,F14数据库!C:AA,12,0),J75="B",VLOOKUP(F75,F14数据库!C:AA,18,0),J75="C",VLOOKUP(F75,F14数据库!C:AA,24,0))</f>
        <v>#N/A</v>
      </c>
      <c r="X75" s="18" t="e" cm="1">
        <f t="array" ref="X75">_xlfn.IFS(J75="A",VLOOKUP(F75,F14数据库!C:AA,13,0),J75="B",VLOOKUP(F75,F14数据库!C:AA,19,0),J75="C",VLOOKUP(F75,F14数据库!C:AA,25,0))</f>
        <v>#N/A</v>
      </c>
      <c r="Y75" s="18"/>
    </row>
    <row r="76" spans="1:25" x14ac:dyDescent="0.25">
      <c r="A76" s="22"/>
      <c r="B76" s="3"/>
      <c r="C76" s="3"/>
      <c r="D76" s="3"/>
      <c r="E76" s="18" t="e">
        <f t="shared" ref="E76:E100" si="17">VALUE(TRIM(MID(SUBSTITUTE($B76,"-",REPT(" ",99)),COLUMN(B76)*99-98,99)))</f>
        <v>#VALUE!</v>
      </c>
      <c r="F76" s="18" t="e">
        <f t="shared" ref="F76:F100" si="18">VALUE(TRIM(MID(SUBSTITUTE($B76,"-",REPT(" ",99)),COLUMN(C76)*99-98,99)))</f>
        <v>#VALUE!</v>
      </c>
      <c r="G76" s="18" t="str">
        <f t="shared" ref="G76:G100" si="19">TRIM(MID(SUBSTITUTE($B76,"-",REPT(" ",99)),COLUMN(D76)*99-98,99))</f>
        <v/>
      </c>
      <c r="H76" s="18" t="e">
        <f t="shared" ref="H76:H100" si="20">VALUE(TRIM(MID(SUBSTITUTE($B76,"-",REPT(" ",99)),COLUMN(E76)*99-98,99)))</f>
        <v>#VALUE!</v>
      </c>
      <c r="I76" s="18" t="e">
        <f t="shared" ref="I76:I100" si="21">VALUE(TRIM(MID(SUBSTITUTE($B76,"-",REPT(" ",99)),COLUMN(F76)*99-98,99)))</f>
        <v>#VALUE!</v>
      </c>
      <c r="J76" s="18" t="str">
        <f t="shared" ref="J76:J100" si="22">(TRIM(MID(SUBSTITUTE($B76,"-",REPT(" ",99)),COLUMN(G76)*99-98,99)))</f>
        <v/>
      </c>
      <c r="K76" s="18" t="str">
        <f t="shared" ref="K76:K100" si="23">(TRIM(MID(SUBSTITUTE($B76,"-",REPT(" ",99)),COLUMN(H76)*99-98,99)))</f>
        <v/>
      </c>
      <c r="L76" s="18" t="str">
        <f t="shared" ref="L76:L100" si="24">(TRIM(MID(SUBSTITUTE($B76,"-",REPT(" ",99)),COLUMN(I76)*99-98,99)))</f>
        <v/>
      </c>
      <c r="M76" s="18" t="str">
        <f t="shared" ref="M76:M100" si="25">(TRIM(MID(SUBSTITUTE($B76,"-",REPT(" ",99)),COLUMN(J76)*99-98,99)))</f>
        <v/>
      </c>
      <c r="N76" s="18" t="e">
        <f>VLOOKUP(F76,F14数据库!C:AA,3,0)</f>
        <v>#VALUE!</v>
      </c>
      <c r="O76" s="18" t="e">
        <f t="shared" ref="O76:O100" si="26">"DN"&amp;F76</f>
        <v>#VALUE!</v>
      </c>
      <c r="P76" s="19" t="e">
        <f t="shared" ref="P76:P100" si="27">(H76/1000)*C76*2</f>
        <v>#VALUE!</v>
      </c>
      <c r="Q76" s="18" t="e">
        <f>VLOOKUP(F76,F14数据库!C:AA,4,0)</f>
        <v>#VALUE!</v>
      </c>
      <c r="R76" s="18" t="e">
        <f>VLOOKUP(G76,F14数据库!AC:AD,2,0)</f>
        <v>#N/A</v>
      </c>
      <c r="S76" s="18"/>
      <c r="T76" s="18" t="e" cm="1">
        <f t="array" ref="T76">_xlfn.IFS(J76="A",VLOOKUP(F76,F14数据库!C:AA,7,0),J76="B",VLOOKUP(F76,F14数据库!C:AA,15,0),J76="C",VLOOKUP(F76,F14数据库!C:AA,21,0))</f>
        <v>#N/A</v>
      </c>
      <c r="U76" s="18" t="e" cm="1">
        <f t="array" ref="U76">_xlfn.IFS(J76="A",VLOOKUP(F76,F14数据库!C:AA,8,0),J76="B",VLOOKUP(F76,F14数据库!C:AA,16,0),J76="C",VLOOKUP(F76,F14数据库!C:AA,22,0))</f>
        <v>#N/A</v>
      </c>
      <c r="V76" s="19" t="e" cm="1">
        <f t="array" ref="V76">_xlfn.IFS(J76="A",VLOOKUP(F76,F14数据库!C:AA,11,0),J76="B",VLOOKUP(F76,F14数据库!C:AA,17,0),J76="C",VLOOKUP(F76,F14数据库!C:AA,23,0))*C76*2</f>
        <v>#N/A</v>
      </c>
      <c r="W76" s="18" t="e" cm="1">
        <f t="array" ref="W76">_xlfn.IFS(J76="A",VLOOKUP(F76,F14数据库!C:AA,12,0),J76="B",VLOOKUP(F76,F14数据库!C:AA,18,0),J76="C",VLOOKUP(F76,F14数据库!C:AA,24,0))</f>
        <v>#N/A</v>
      </c>
      <c r="X76" s="18" t="e" cm="1">
        <f t="array" ref="X76">_xlfn.IFS(J76="A",VLOOKUP(F76,F14数据库!C:AA,13,0),J76="B",VLOOKUP(F76,F14数据库!C:AA,19,0),J76="C",VLOOKUP(F76,F14数据库!C:AA,25,0))</f>
        <v>#N/A</v>
      </c>
      <c r="Y76" s="18"/>
    </row>
    <row r="77" spans="1:25" x14ac:dyDescent="0.25">
      <c r="A77" s="22"/>
      <c r="B77" s="3"/>
      <c r="C77" s="3"/>
      <c r="D77" s="3"/>
      <c r="E77" s="18" t="e">
        <f t="shared" si="17"/>
        <v>#VALUE!</v>
      </c>
      <c r="F77" s="18" t="e">
        <f t="shared" si="18"/>
        <v>#VALUE!</v>
      </c>
      <c r="G77" s="18" t="str">
        <f t="shared" si="19"/>
        <v/>
      </c>
      <c r="H77" s="18" t="e">
        <f t="shared" si="20"/>
        <v>#VALUE!</v>
      </c>
      <c r="I77" s="18" t="e">
        <f t="shared" si="21"/>
        <v>#VALUE!</v>
      </c>
      <c r="J77" s="18" t="str">
        <f t="shared" si="22"/>
        <v/>
      </c>
      <c r="K77" s="18" t="str">
        <f t="shared" si="23"/>
        <v/>
      </c>
      <c r="L77" s="18" t="str">
        <f t="shared" si="24"/>
        <v/>
      </c>
      <c r="M77" s="18" t="str">
        <f t="shared" si="25"/>
        <v/>
      </c>
      <c r="N77" s="18" t="e">
        <f>VLOOKUP(F77,F14数据库!C:AA,3,0)</f>
        <v>#VALUE!</v>
      </c>
      <c r="O77" s="18" t="e">
        <f t="shared" si="26"/>
        <v>#VALUE!</v>
      </c>
      <c r="P77" s="19" t="e">
        <f t="shared" si="27"/>
        <v>#VALUE!</v>
      </c>
      <c r="Q77" s="18" t="e">
        <f>VLOOKUP(F77,F14数据库!C:AA,4,0)</f>
        <v>#VALUE!</v>
      </c>
      <c r="R77" s="18" t="e">
        <f>VLOOKUP(G77,F14数据库!AC:AD,2,0)</f>
        <v>#N/A</v>
      </c>
      <c r="S77" s="18"/>
      <c r="T77" s="18" t="e" cm="1">
        <f t="array" ref="T77">_xlfn.IFS(J77="A",VLOOKUP(F77,F14数据库!C:AA,7,0),J77="B",VLOOKUP(F77,F14数据库!C:AA,15,0),J77="C",VLOOKUP(F77,F14数据库!C:AA,21,0))</f>
        <v>#N/A</v>
      </c>
      <c r="U77" s="18" t="e" cm="1">
        <f t="array" ref="U77">_xlfn.IFS(J77="A",VLOOKUP(F77,F14数据库!C:AA,8,0),J77="B",VLOOKUP(F77,F14数据库!C:AA,16,0),J77="C",VLOOKUP(F77,F14数据库!C:AA,22,0))</f>
        <v>#N/A</v>
      </c>
      <c r="V77" s="19" t="e" cm="1">
        <f t="array" ref="V77">_xlfn.IFS(J77="A",VLOOKUP(F77,F14数据库!C:AA,11,0),J77="B",VLOOKUP(F77,F14数据库!C:AA,17,0),J77="C",VLOOKUP(F77,F14数据库!C:AA,23,0))*C77*2</f>
        <v>#N/A</v>
      </c>
      <c r="W77" s="18" t="e" cm="1">
        <f t="array" ref="W77">_xlfn.IFS(J77="A",VLOOKUP(F77,F14数据库!C:AA,12,0),J77="B",VLOOKUP(F77,F14数据库!C:AA,18,0),J77="C",VLOOKUP(F77,F14数据库!C:AA,24,0))</f>
        <v>#N/A</v>
      </c>
      <c r="X77" s="18" t="e" cm="1">
        <f t="array" ref="X77">_xlfn.IFS(J77="A",VLOOKUP(F77,F14数据库!C:AA,13,0),J77="B",VLOOKUP(F77,F14数据库!C:AA,19,0),J77="C",VLOOKUP(F77,F14数据库!C:AA,25,0))</f>
        <v>#N/A</v>
      </c>
      <c r="Y77" s="18"/>
    </row>
    <row r="78" spans="1:25" x14ac:dyDescent="0.25">
      <c r="A78" s="22"/>
      <c r="B78" s="3"/>
      <c r="C78" s="3"/>
      <c r="D78" s="3"/>
      <c r="E78" s="18" t="e">
        <f t="shared" si="17"/>
        <v>#VALUE!</v>
      </c>
      <c r="F78" s="18" t="e">
        <f t="shared" si="18"/>
        <v>#VALUE!</v>
      </c>
      <c r="G78" s="18" t="str">
        <f t="shared" si="19"/>
        <v/>
      </c>
      <c r="H78" s="18" t="e">
        <f t="shared" si="20"/>
        <v>#VALUE!</v>
      </c>
      <c r="I78" s="18" t="e">
        <f t="shared" si="21"/>
        <v>#VALUE!</v>
      </c>
      <c r="J78" s="18" t="str">
        <f t="shared" si="22"/>
        <v/>
      </c>
      <c r="K78" s="18" t="str">
        <f t="shared" si="23"/>
        <v/>
      </c>
      <c r="L78" s="18" t="str">
        <f t="shared" si="24"/>
        <v/>
      </c>
      <c r="M78" s="18" t="str">
        <f t="shared" si="25"/>
        <v/>
      </c>
      <c r="N78" s="18" t="e">
        <f>VLOOKUP(F78,F14数据库!C:AA,3,0)</f>
        <v>#VALUE!</v>
      </c>
      <c r="O78" s="18" t="e">
        <f t="shared" si="26"/>
        <v>#VALUE!</v>
      </c>
      <c r="P78" s="19" t="e">
        <f t="shared" si="27"/>
        <v>#VALUE!</v>
      </c>
      <c r="Q78" s="18" t="e">
        <f>VLOOKUP(F78,F14数据库!C:AA,4,0)</f>
        <v>#VALUE!</v>
      </c>
      <c r="R78" s="18" t="e">
        <f>VLOOKUP(G78,F14数据库!AC:AD,2,0)</f>
        <v>#N/A</v>
      </c>
      <c r="S78" s="18"/>
      <c r="T78" s="18" t="e" cm="1">
        <f t="array" ref="T78">_xlfn.IFS(J78="A",VLOOKUP(F78,F14数据库!C:AA,7,0),J78="B",VLOOKUP(F78,F14数据库!C:AA,15,0),J78="C",VLOOKUP(F78,F14数据库!C:AA,21,0))</f>
        <v>#N/A</v>
      </c>
      <c r="U78" s="18" t="e" cm="1">
        <f t="array" ref="U78">_xlfn.IFS(J78="A",VLOOKUP(F78,F14数据库!C:AA,8,0),J78="B",VLOOKUP(F78,F14数据库!C:AA,16,0),J78="C",VLOOKUP(F78,F14数据库!C:AA,22,0))</f>
        <v>#N/A</v>
      </c>
      <c r="V78" s="19" t="e" cm="1">
        <f t="array" ref="V78">_xlfn.IFS(J78="A",VLOOKUP(F78,F14数据库!C:AA,11,0),J78="B",VLOOKUP(F78,F14数据库!C:AA,17,0),J78="C",VLOOKUP(F78,F14数据库!C:AA,23,0))*C78*2</f>
        <v>#N/A</v>
      </c>
      <c r="W78" s="18" t="e" cm="1">
        <f t="array" ref="W78">_xlfn.IFS(J78="A",VLOOKUP(F78,F14数据库!C:AA,12,0),J78="B",VLOOKUP(F78,F14数据库!C:AA,18,0),J78="C",VLOOKUP(F78,F14数据库!C:AA,24,0))</f>
        <v>#N/A</v>
      </c>
      <c r="X78" s="18" t="e" cm="1">
        <f t="array" ref="X78">_xlfn.IFS(J78="A",VLOOKUP(F78,F14数据库!C:AA,13,0),J78="B",VLOOKUP(F78,F14数据库!C:AA,19,0),J78="C",VLOOKUP(F78,F14数据库!C:AA,25,0))</f>
        <v>#N/A</v>
      </c>
      <c r="Y78" s="18"/>
    </row>
    <row r="79" spans="1:25" x14ac:dyDescent="0.25">
      <c r="A79" s="22"/>
      <c r="B79" s="3"/>
      <c r="C79" s="3"/>
      <c r="D79" s="3"/>
      <c r="E79" s="18" t="e">
        <f t="shared" si="17"/>
        <v>#VALUE!</v>
      </c>
      <c r="F79" s="18" t="e">
        <f t="shared" si="18"/>
        <v>#VALUE!</v>
      </c>
      <c r="G79" s="18" t="str">
        <f t="shared" si="19"/>
        <v/>
      </c>
      <c r="H79" s="18" t="e">
        <f t="shared" si="20"/>
        <v>#VALUE!</v>
      </c>
      <c r="I79" s="18" t="e">
        <f t="shared" si="21"/>
        <v>#VALUE!</v>
      </c>
      <c r="J79" s="18" t="str">
        <f t="shared" si="22"/>
        <v/>
      </c>
      <c r="K79" s="18" t="str">
        <f t="shared" si="23"/>
        <v/>
      </c>
      <c r="L79" s="18" t="str">
        <f t="shared" si="24"/>
        <v/>
      </c>
      <c r="M79" s="18" t="str">
        <f t="shared" si="25"/>
        <v/>
      </c>
      <c r="N79" s="18" t="e">
        <f>VLOOKUP(F79,F14数据库!C:AA,3,0)</f>
        <v>#VALUE!</v>
      </c>
      <c r="O79" s="18" t="e">
        <f t="shared" si="26"/>
        <v>#VALUE!</v>
      </c>
      <c r="P79" s="19" t="e">
        <f t="shared" si="27"/>
        <v>#VALUE!</v>
      </c>
      <c r="Q79" s="18" t="e">
        <f>VLOOKUP(F79,F14数据库!C:AA,4,0)</f>
        <v>#VALUE!</v>
      </c>
      <c r="R79" s="18" t="e">
        <f>VLOOKUP(G79,F14数据库!AC:AD,2,0)</f>
        <v>#N/A</v>
      </c>
      <c r="S79" s="18"/>
      <c r="T79" s="18" t="e" cm="1">
        <f t="array" ref="T79">_xlfn.IFS(J79="A",VLOOKUP(F79,F14数据库!C:AA,7,0),J79="B",VLOOKUP(F79,F14数据库!C:AA,15,0),J79="C",VLOOKUP(F79,F14数据库!C:AA,21,0))</f>
        <v>#N/A</v>
      </c>
      <c r="U79" s="18" t="e" cm="1">
        <f t="array" ref="U79">_xlfn.IFS(J79="A",VLOOKUP(F79,F14数据库!C:AA,8,0),J79="B",VLOOKUP(F79,F14数据库!C:AA,16,0),J79="C",VLOOKUP(F79,F14数据库!C:AA,22,0))</f>
        <v>#N/A</v>
      </c>
      <c r="V79" s="19" t="e" cm="1">
        <f t="array" ref="V79">_xlfn.IFS(J79="A",VLOOKUP(F79,F14数据库!C:AA,11,0),J79="B",VLOOKUP(F79,F14数据库!C:AA,17,0),J79="C",VLOOKUP(F79,F14数据库!C:AA,23,0))*C79*2</f>
        <v>#N/A</v>
      </c>
      <c r="W79" s="18" t="e" cm="1">
        <f t="array" ref="W79">_xlfn.IFS(J79="A",VLOOKUP(F79,F14数据库!C:AA,12,0),J79="B",VLOOKUP(F79,F14数据库!C:AA,18,0),J79="C",VLOOKUP(F79,F14数据库!C:AA,24,0))</f>
        <v>#N/A</v>
      </c>
      <c r="X79" s="18" t="e" cm="1">
        <f t="array" ref="X79">_xlfn.IFS(J79="A",VLOOKUP(F79,F14数据库!C:AA,13,0),J79="B",VLOOKUP(F79,F14数据库!C:AA,19,0),J79="C",VLOOKUP(F79,F14数据库!C:AA,25,0))</f>
        <v>#N/A</v>
      </c>
      <c r="Y79" s="18"/>
    </row>
    <row r="80" spans="1:25" x14ac:dyDescent="0.25">
      <c r="A80" s="22"/>
      <c r="B80" s="3"/>
      <c r="C80" s="3"/>
      <c r="D80" s="3"/>
      <c r="E80" s="18" t="e">
        <f t="shared" si="17"/>
        <v>#VALUE!</v>
      </c>
      <c r="F80" s="18" t="e">
        <f t="shared" si="18"/>
        <v>#VALUE!</v>
      </c>
      <c r="G80" s="18" t="str">
        <f t="shared" si="19"/>
        <v/>
      </c>
      <c r="H80" s="18" t="e">
        <f t="shared" si="20"/>
        <v>#VALUE!</v>
      </c>
      <c r="I80" s="18" t="e">
        <f t="shared" si="21"/>
        <v>#VALUE!</v>
      </c>
      <c r="J80" s="18" t="str">
        <f t="shared" si="22"/>
        <v/>
      </c>
      <c r="K80" s="18" t="str">
        <f t="shared" si="23"/>
        <v/>
      </c>
      <c r="L80" s="18" t="str">
        <f t="shared" si="24"/>
        <v/>
      </c>
      <c r="M80" s="18" t="str">
        <f t="shared" si="25"/>
        <v/>
      </c>
      <c r="N80" s="18" t="e">
        <f>VLOOKUP(F80,F14数据库!C:AA,3,0)</f>
        <v>#VALUE!</v>
      </c>
      <c r="O80" s="18" t="e">
        <f t="shared" si="26"/>
        <v>#VALUE!</v>
      </c>
      <c r="P80" s="19" t="e">
        <f t="shared" si="27"/>
        <v>#VALUE!</v>
      </c>
      <c r="Q80" s="18" t="e">
        <f>VLOOKUP(F80,F14数据库!C:AA,4,0)</f>
        <v>#VALUE!</v>
      </c>
      <c r="R80" s="18" t="e">
        <f>VLOOKUP(G80,F14数据库!AC:AD,2,0)</f>
        <v>#N/A</v>
      </c>
      <c r="S80" s="18"/>
      <c r="T80" s="18" t="e" cm="1">
        <f t="array" ref="T80">_xlfn.IFS(J80="A",VLOOKUP(F80,F14数据库!C:AA,7,0),J80="B",VLOOKUP(F80,F14数据库!C:AA,15,0),J80="C",VLOOKUP(F80,F14数据库!C:AA,21,0))</f>
        <v>#N/A</v>
      </c>
      <c r="U80" s="18" t="e" cm="1">
        <f t="array" ref="U80">_xlfn.IFS(J80="A",VLOOKUP(F80,F14数据库!C:AA,8,0),J80="B",VLOOKUP(F80,F14数据库!C:AA,16,0),J80="C",VLOOKUP(F80,F14数据库!C:AA,22,0))</f>
        <v>#N/A</v>
      </c>
      <c r="V80" s="19" t="e" cm="1">
        <f t="array" ref="V80">_xlfn.IFS(J80="A",VLOOKUP(F80,F14数据库!C:AA,11,0),J80="B",VLOOKUP(F80,F14数据库!C:AA,17,0),J80="C",VLOOKUP(F80,F14数据库!C:AA,23,0))*C80*2</f>
        <v>#N/A</v>
      </c>
      <c r="W80" s="18" t="e" cm="1">
        <f t="array" ref="W80">_xlfn.IFS(J80="A",VLOOKUP(F80,F14数据库!C:AA,12,0),J80="B",VLOOKUP(F80,F14数据库!C:AA,18,0),J80="C",VLOOKUP(F80,F14数据库!C:AA,24,0))</f>
        <v>#N/A</v>
      </c>
      <c r="X80" s="18" t="e" cm="1">
        <f t="array" ref="X80">_xlfn.IFS(J80="A",VLOOKUP(F80,F14数据库!C:AA,13,0),J80="B",VLOOKUP(F80,F14数据库!C:AA,19,0),J80="C",VLOOKUP(F80,F14数据库!C:AA,25,0))</f>
        <v>#N/A</v>
      </c>
      <c r="Y80" s="18"/>
    </row>
    <row r="81" spans="1:25" x14ac:dyDescent="0.25">
      <c r="A81" s="22"/>
      <c r="B81" s="3"/>
      <c r="C81" s="3"/>
      <c r="D81" s="3"/>
      <c r="E81" s="18" t="e">
        <f t="shared" si="17"/>
        <v>#VALUE!</v>
      </c>
      <c r="F81" s="18" t="e">
        <f t="shared" si="18"/>
        <v>#VALUE!</v>
      </c>
      <c r="G81" s="18" t="str">
        <f t="shared" si="19"/>
        <v/>
      </c>
      <c r="H81" s="18" t="e">
        <f t="shared" si="20"/>
        <v>#VALUE!</v>
      </c>
      <c r="I81" s="18" t="e">
        <f t="shared" si="21"/>
        <v>#VALUE!</v>
      </c>
      <c r="J81" s="18" t="str">
        <f t="shared" si="22"/>
        <v/>
      </c>
      <c r="K81" s="18" t="str">
        <f t="shared" si="23"/>
        <v/>
      </c>
      <c r="L81" s="18" t="str">
        <f t="shared" si="24"/>
        <v/>
      </c>
      <c r="M81" s="18" t="str">
        <f t="shared" si="25"/>
        <v/>
      </c>
      <c r="N81" s="18" t="e">
        <f>VLOOKUP(F81,F14数据库!C:AA,3,0)</f>
        <v>#VALUE!</v>
      </c>
      <c r="O81" s="18" t="e">
        <f t="shared" si="26"/>
        <v>#VALUE!</v>
      </c>
      <c r="P81" s="19" t="e">
        <f t="shared" si="27"/>
        <v>#VALUE!</v>
      </c>
      <c r="Q81" s="18" t="e">
        <f>VLOOKUP(F81,F14数据库!C:AA,4,0)</f>
        <v>#VALUE!</v>
      </c>
      <c r="R81" s="18" t="e">
        <f>VLOOKUP(G81,F14数据库!AC:AD,2,0)</f>
        <v>#N/A</v>
      </c>
      <c r="S81" s="18"/>
      <c r="T81" s="18" t="e" cm="1">
        <f t="array" ref="T81">_xlfn.IFS(J81="A",VLOOKUP(F81,F14数据库!C:AA,7,0),J81="B",VLOOKUP(F81,F14数据库!C:AA,15,0),J81="C",VLOOKUP(F81,F14数据库!C:AA,21,0))</f>
        <v>#N/A</v>
      </c>
      <c r="U81" s="18" t="e" cm="1">
        <f t="array" ref="U81">_xlfn.IFS(J81="A",VLOOKUP(F81,F14数据库!C:AA,8,0),J81="B",VLOOKUP(F81,F14数据库!C:AA,16,0),J81="C",VLOOKUP(F81,F14数据库!C:AA,22,0))</f>
        <v>#N/A</v>
      </c>
      <c r="V81" s="19" t="e" cm="1">
        <f t="array" ref="V81">_xlfn.IFS(J81="A",VLOOKUP(F81,F14数据库!C:AA,11,0),J81="B",VLOOKUP(F81,F14数据库!C:AA,17,0),J81="C",VLOOKUP(F81,F14数据库!C:AA,23,0))*C81*2</f>
        <v>#N/A</v>
      </c>
      <c r="W81" s="18" t="e" cm="1">
        <f t="array" ref="W81">_xlfn.IFS(J81="A",VLOOKUP(F81,F14数据库!C:AA,12,0),J81="B",VLOOKUP(F81,F14数据库!C:AA,18,0),J81="C",VLOOKUP(F81,F14数据库!C:AA,24,0))</f>
        <v>#N/A</v>
      </c>
      <c r="X81" s="18" t="e" cm="1">
        <f t="array" ref="X81">_xlfn.IFS(J81="A",VLOOKUP(F81,F14数据库!C:AA,13,0),J81="B",VLOOKUP(F81,F14数据库!C:AA,19,0),J81="C",VLOOKUP(F81,F14数据库!C:AA,25,0))</f>
        <v>#N/A</v>
      </c>
      <c r="Y81" s="18"/>
    </row>
    <row r="82" spans="1:25" x14ac:dyDescent="0.25">
      <c r="A82" s="22"/>
      <c r="B82" s="3"/>
      <c r="C82" s="3"/>
      <c r="D82" s="3"/>
      <c r="E82" s="18" t="e">
        <f t="shared" si="17"/>
        <v>#VALUE!</v>
      </c>
      <c r="F82" s="18" t="e">
        <f t="shared" si="18"/>
        <v>#VALUE!</v>
      </c>
      <c r="G82" s="18" t="str">
        <f t="shared" si="19"/>
        <v/>
      </c>
      <c r="H82" s="18" t="e">
        <f t="shared" si="20"/>
        <v>#VALUE!</v>
      </c>
      <c r="I82" s="18" t="e">
        <f t="shared" si="21"/>
        <v>#VALUE!</v>
      </c>
      <c r="J82" s="18" t="str">
        <f t="shared" si="22"/>
        <v/>
      </c>
      <c r="K82" s="18" t="str">
        <f t="shared" si="23"/>
        <v/>
      </c>
      <c r="L82" s="18" t="str">
        <f t="shared" si="24"/>
        <v/>
      </c>
      <c r="M82" s="18" t="str">
        <f t="shared" si="25"/>
        <v/>
      </c>
      <c r="N82" s="18" t="e">
        <f>VLOOKUP(F82,F14数据库!C:AA,3,0)</f>
        <v>#VALUE!</v>
      </c>
      <c r="O82" s="18" t="e">
        <f t="shared" si="26"/>
        <v>#VALUE!</v>
      </c>
      <c r="P82" s="19" t="e">
        <f t="shared" si="27"/>
        <v>#VALUE!</v>
      </c>
      <c r="Q82" s="18" t="e">
        <f>VLOOKUP(F82,F14数据库!C:AA,4,0)</f>
        <v>#VALUE!</v>
      </c>
      <c r="R82" s="18" t="e">
        <f>VLOOKUP(G82,F14数据库!AC:AD,2,0)</f>
        <v>#N/A</v>
      </c>
      <c r="S82" s="18"/>
      <c r="T82" s="18" t="e" cm="1">
        <f t="array" ref="T82">_xlfn.IFS(J82="A",VLOOKUP(F82,F14数据库!C:AA,7,0),J82="B",VLOOKUP(F82,F14数据库!C:AA,15,0),J82="C",VLOOKUP(F82,F14数据库!C:AA,21,0))</f>
        <v>#N/A</v>
      </c>
      <c r="U82" s="18" t="e" cm="1">
        <f t="array" ref="U82">_xlfn.IFS(J82="A",VLOOKUP(F82,F14数据库!C:AA,8,0),J82="B",VLOOKUP(F82,F14数据库!C:AA,16,0),J82="C",VLOOKUP(F82,F14数据库!C:AA,22,0))</f>
        <v>#N/A</v>
      </c>
      <c r="V82" s="19" t="e" cm="1">
        <f t="array" ref="V82">_xlfn.IFS(J82="A",VLOOKUP(F82,F14数据库!C:AA,11,0),J82="B",VLOOKUP(F82,F14数据库!C:AA,17,0),J82="C",VLOOKUP(F82,F14数据库!C:AA,23,0))*C82*2</f>
        <v>#N/A</v>
      </c>
      <c r="W82" s="18" t="e" cm="1">
        <f t="array" ref="W82">_xlfn.IFS(J82="A",VLOOKUP(F82,F14数据库!C:AA,12,0),J82="B",VLOOKUP(F82,F14数据库!C:AA,18,0),J82="C",VLOOKUP(F82,F14数据库!C:AA,24,0))</f>
        <v>#N/A</v>
      </c>
      <c r="X82" s="18" t="e" cm="1">
        <f t="array" ref="X82">_xlfn.IFS(J82="A",VLOOKUP(F82,F14数据库!C:AA,13,0),J82="B",VLOOKUP(F82,F14数据库!C:AA,19,0),J82="C",VLOOKUP(F82,F14数据库!C:AA,25,0))</f>
        <v>#N/A</v>
      </c>
      <c r="Y82" s="18"/>
    </row>
    <row r="83" spans="1:25" x14ac:dyDescent="0.25">
      <c r="A83" s="22"/>
      <c r="B83" s="3"/>
      <c r="C83" s="3"/>
      <c r="D83" s="3"/>
      <c r="E83" s="18" t="e">
        <f t="shared" si="17"/>
        <v>#VALUE!</v>
      </c>
      <c r="F83" s="18" t="e">
        <f t="shared" si="18"/>
        <v>#VALUE!</v>
      </c>
      <c r="G83" s="18" t="str">
        <f t="shared" si="19"/>
        <v/>
      </c>
      <c r="H83" s="18" t="e">
        <f t="shared" si="20"/>
        <v>#VALUE!</v>
      </c>
      <c r="I83" s="18" t="e">
        <f t="shared" si="21"/>
        <v>#VALUE!</v>
      </c>
      <c r="J83" s="18" t="str">
        <f t="shared" si="22"/>
        <v/>
      </c>
      <c r="K83" s="18" t="str">
        <f t="shared" si="23"/>
        <v/>
      </c>
      <c r="L83" s="18" t="str">
        <f t="shared" si="24"/>
        <v/>
      </c>
      <c r="M83" s="18" t="str">
        <f t="shared" si="25"/>
        <v/>
      </c>
      <c r="N83" s="18" t="e">
        <f>VLOOKUP(F83,F14数据库!C:AA,3,0)</f>
        <v>#VALUE!</v>
      </c>
      <c r="O83" s="18" t="e">
        <f t="shared" si="26"/>
        <v>#VALUE!</v>
      </c>
      <c r="P83" s="19" t="e">
        <f t="shared" si="27"/>
        <v>#VALUE!</v>
      </c>
      <c r="Q83" s="18" t="e">
        <f>VLOOKUP(F83,F14数据库!C:AA,4,0)</f>
        <v>#VALUE!</v>
      </c>
      <c r="R83" s="18" t="e">
        <f>VLOOKUP(G83,F14数据库!AC:AD,2,0)</f>
        <v>#N/A</v>
      </c>
      <c r="S83" s="18"/>
      <c r="T83" s="18" t="e" cm="1">
        <f t="array" ref="T83">_xlfn.IFS(J83="A",VLOOKUP(F83,F14数据库!C:AA,7,0),J83="B",VLOOKUP(F83,F14数据库!C:AA,15,0),J83="C",VLOOKUP(F83,F14数据库!C:AA,21,0))</f>
        <v>#N/A</v>
      </c>
      <c r="U83" s="18" t="e" cm="1">
        <f t="array" ref="U83">_xlfn.IFS(J83="A",VLOOKUP(F83,F14数据库!C:AA,8,0),J83="B",VLOOKUP(F83,F14数据库!C:AA,16,0),J83="C",VLOOKUP(F83,F14数据库!C:AA,22,0))</f>
        <v>#N/A</v>
      </c>
      <c r="V83" s="19" t="e" cm="1">
        <f t="array" ref="V83">_xlfn.IFS(J83="A",VLOOKUP(F83,F14数据库!C:AA,11,0),J83="B",VLOOKUP(F83,F14数据库!C:AA,17,0),J83="C",VLOOKUP(F83,F14数据库!C:AA,23,0))*C83*2</f>
        <v>#N/A</v>
      </c>
      <c r="W83" s="18" t="e" cm="1">
        <f t="array" ref="W83">_xlfn.IFS(J83="A",VLOOKUP(F83,F14数据库!C:AA,12,0),J83="B",VLOOKUP(F83,F14数据库!C:AA,18,0),J83="C",VLOOKUP(F83,F14数据库!C:AA,24,0))</f>
        <v>#N/A</v>
      </c>
      <c r="X83" s="18" t="e" cm="1">
        <f t="array" ref="X83">_xlfn.IFS(J83="A",VLOOKUP(F83,F14数据库!C:AA,13,0),J83="B",VLOOKUP(F83,F14数据库!C:AA,19,0),J83="C",VLOOKUP(F83,F14数据库!C:AA,25,0))</f>
        <v>#N/A</v>
      </c>
      <c r="Y83" s="18"/>
    </row>
    <row r="84" spans="1:25" x14ac:dyDescent="0.25">
      <c r="A84" s="22"/>
      <c r="B84" s="3"/>
      <c r="C84" s="3"/>
      <c r="D84" s="3"/>
      <c r="E84" s="18" t="e">
        <f t="shared" si="17"/>
        <v>#VALUE!</v>
      </c>
      <c r="F84" s="18" t="e">
        <f t="shared" si="18"/>
        <v>#VALUE!</v>
      </c>
      <c r="G84" s="18" t="str">
        <f t="shared" si="19"/>
        <v/>
      </c>
      <c r="H84" s="18" t="e">
        <f t="shared" si="20"/>
        <v>#VALUE!</v>
      </c>
      <c r="I84" s="18" t="e">
        <f t="shared" si="21"/>
        <v>#VALUE!</v>
      </c>
      <c r="J84" s="18" t="str">
        <f t="shared" si="22"/>
        <v/>
      </c>
      <c r="K84" s="18" t="str">
        <f t="shared" si="23"/>
        <v/>
      </c>
      <c r="L84" s="18" t="str">
        <f t="shared" si="24"/>
        <v/>
      </c>
      <c r="M84" s="18" t="str">
        <f t="shared" si="25"/>
        <v/>
      </c>
      <c r="N84" s="18" t="e">
        <f>VLOOKUP(F84,F14数据库!C:AA,3,0)</f>
        <v>#VALUE!</v>
      </c>
      <c r="O84" s="18" t="e">
        <f t="shared" si="26"/>
        <v>#VALUE!</v>
      </c>
      <c r="P84" s="19" t="e">
        <f t="shared" si="27"/>
        <v>#VALUE!</v>
      </c>
      <c r="Q84" s="18" t="e">
        <f>VLOOKUP(F84,F14数据库!C:AA,4,0)</f>
        <v>#VALUE!</v>
      </c>
      <c r="R84" s="18" t="e">
        <f>VLOOKUP(G84,F14数据库!AC:AD,2,0)</f>
        <v>#N/A</v>
      </c>
      <c r="S84" s="18"/>
      <c r="T84" s="18" t="e" cm="1">
        <f t="array" ref="T84">_xlfn.IFS(J84="A",VLOOKUP(F84,F14数据库!C:AA,7,0),J84="B",VLOOKUP(F84,F14数据库!C:AA,15,0),J84="C",VLOOKUP(F84,F14数据库!C:AA,21,0))</f>
        <v>#N/A</v>
      </c>
      <c r="U84" s="18" t="e" cm="1">
        <f t="array" ref="U84">_xlfn.IFS(J84="A",VLOOKUP(F84,F14数据库!C:AA,8,0),J84="B",VLOOKUP(F84,F14数据库!C:AA,16,0),J84="C",VLOOKUP(F84,F14数据库!C:AA,22,0))</f>
        <v>#N/A</v>
      </c>
      <c r="V84" s="19" t="e" cm="1">
        <f t="array" ref="V84">_xlfn.IFS(J84="A",VLOOKUP(F84,F14数据库!C:AA,11,0),J84="B",VLOOKUP(F84,F14数据库!C:AA,17,0),J84="C",VLOOKUP(F84,F14数据库!C:AA,23,0))*C84*2</f>
        <v>#N/A</v>
      </c>
      <c r="W84" s="18" t="e" cm="1">
        <f t="array" ref="W84">_xlfn.IFS(J84="A",VLOOKUP(F84,F14数据库!C:AA,12,0),J84="B",VLOOKUP(F84,F14数据库!C:AA,18,0),J84="C",VLOOKUP(F84,F14数据库!C:AA,24,0))</f>
        <v>#N/A</v>
      </c>
      <c r="X84" s="18" t="e" cm="1">
        <f t="array" ref="X84">_xlfn.IFS(J84="A",VLOOKUP(F84,F14数据库!C:AA,13,0),J84="B",VLOOKUP(F84,F14数据库!C:AA,19,0),J84="C",VLOOKUP(F84,F14数据库!C:AA,25,0))</f>
        <v>#N/A</v>
      </c>
      <c r="Y84" s="18"/>
    </row>
    <row r="85" spans="1:25" x14ac:dyDescent="0.25">
      <c r="A85" s="22"/>
      <c r="B85" s="3"/>
      <c r="C85" s="3"/>
      <c r="D85" s="3"/>
      <c r="E85" s="18" t="e">
        <f t="shared" si="17"/>
        <v>#VALUE!</v>
      </c>
      <c r="F85" s="18" t="e">
        <f t="shared" si="18"/>
        <v>#VALUE!</v>
      </c>
      <c r="G85" s="18" t="str">
        <f t="shared" si="19"/>
        <v/>
      </c>
      <c r="H85" s="18" t="e">
        <f t="shared" si="20"/>
        <v>#VALUE!</v>
      </c>
      <c r="I85" s="18" t="e">
        <f t="shared" si="21"/>
        <v>#VALUE!</v>
      </c>
      <c r="J85" s="18" t="str">
        <f t="shared" si="22"/>
        <v/>
      </c>
      <c r="K85" s="18" t="str">
        <f t="shared" si="23"/>
        <v/>
      </c>
      <c r="L85" s="18" t="str">
        <f t="shared" si="24"/>
        <v/>
      </c>
      <c r="M85" s="18" t="str">
        <f t="shared" si="25"/>
        <v/>
      </c>
      <c r="N85" s="18" t="e">
        <f>VLOOKUP(F85,F14数据库!C:AA,3,0)</f>
        <v>#VALUE!</v>
      </c>
      <c r="O85" s="18" t="e">
        <f t="shared" si="26"/>
        <v>#VALUE!</v>
      </c>
      <c r="P85" s="19" t="e">
        <f t="shared" si="27"/>
        <v>#VALUE!</v>
      </c>
      <c r="Q85" s="18" t="e">
        <f>VLOOKUP(F85,F14数据库!C:AA,4,0)</f>
        <v>#VALUE!</v>
      </c>
      <c r="R85" s="18" t="e">
        <f>VLOOKUP(G85,F14数据库!AC:AD,2,0)</f>
        <v>#N/A</v>
      </c>
      <c r="S85" s="18"/>
      <c r="T85" s="18" t="e" cm="1">
        <f t="array" ref="T85">_xlfn.IFS(J85="A",VLOOKUP(F85,F14数据库!C:AA,7,0),J85="B",VLOOKUP(F85,F14数据库!C:AA,15,0),J85="C",VLOOKUP(F85,F14数据库!C:AA,21,0))</f>
        <v>#N/A</v>
      </c>
      <c r="U85" s="18" t="e" cm="1">
        <f t="array" ref="U85">_xlfn.IFS(J85="A",VLOOKUP(F85,F14数据库!C:AA,8,0),J85="B",VLOOKUP(F85,F14数据库!C:AA,16,0),J85="C",VLOOKUP(F85,F14数据库!C:AA,22,0))</f>
        <v>#N/A</v>
      </c>
      <c r="V85" s="19" t="e" cm="1">
        <f t="array" ref="V85">_xlfn.IFS(J85="A",VLOOKUP(F85,F14数据库!C:AA,11,0),J85="B",VLOOKUP(F85,F14数据库!C:AA,17,0),J85="C",VLOOKUP(F85,F14数据库!C:AA,23,0))*C85*2</f>
        <v>#N/A</v>
      </c>
      <c r="W85" s="18" t="e" cm="1">
        <f t="array" ref="W85">_xlfn.IFS(J85="A",VLOOKUP(F85,F14数据库!C:AA,12,0),J85="B",VLOOKUP(F85,F14数据库!C:AA,18,0),J85="C",VLOOKUP(F85,F14数据库!C:AA,24,0))</f>
        <v>#N/A</v>
      </c>
      <c r="X85" s="18" t="e" cm="1">
        <f t="array" ref="X85">_xlfn.IFS(J85="A",VLOOKUP(F85,F14数据库!C:AA,13,0),J85="B",VLOOKUP(F85,F14数据库!C:AA,19,0),J85="C",VLOOKUP(F85,F14数据库!C:AA,25,0))</f>
        <v>#N/A</v>
      </c>
      <c r="Y85" s="18"/>
    </row>
    <row r="86" spans="1:25" x14ac:dyDescent="0.25">
      <c r="A86" s="22"/>
      <c r="B86" s="3"/>
      <c r="C86" s="3"/>
      <c r="D86" s="3"/>
      <c r="E86" s="18" t="e">
        <f t="shared" si="17"/>
        <v>#VALUE!</v>
      </c>
      <c r="F86" s="18" t="e">
        <f t="shared" si="18"/>
        <v>#VALUE!</v>
      </c>
      <c r="G86" s="18" t="str">
        <f t="shared" si="19"/>
        <v/>
      </c>
      <c r="H86" s="18" t="e">
        <f t="shared" si="20"/>
        <v>#VALUE!</v>
      </c>
      <c r="I86" s="18" t="e">
        <f t="shared" si="21"/>
        <v>#VALUE!</v>
      </c>
      <c r="J86" s="18" t="str">
        <f t="shared" si="22"/>
        <v/>
      </c>
      <c r="K86" s="18" t="str">
        <f t="shared" si="23"/>
        <v/>
      </c>
      <c r="L86" s="18" t="str">
        <f t="shared" si="24"/>
        <v/>
      </c>
      <c r="M86" s="18" t="str">
        <f t="shared" si="25"/>
        <v/>
      </c>
      <c r="N86" s="18" t="e">
        <f>VLOOKUP(F86,F14数据库!C:AA,3,0)</f>
        <v>#VALUE!</v>
      </c>
      <c r="O86" s="18" t="e">
        <f t="shared" si="26"/>
        <v>#VALUE!</v>
      </c>
      <c r="P86" s="19" t="e">
        <f t="shared" si="27"/>
        <v>#VALUE!</v>
      </c>
      <c r="Q86" s="18" t="e">
        <f>VLOOKUP(F86,F14数据库!C:AA,4,0)</f>
        <v>#VALUE!</v>
      </c>
      <c r="R86" s="18" t="e">
        <f>VLOOKUP(G86,F14数据库!AC:AD,2,0)</f>
        <v>#N/A</v>
      </c>
      <c r="S86" s="18"/>
      <c r="T86" s="18" t="e" cm="1">
        <f t="array" ref="T86">_xlfn.IFS(J86="A",VLOOKUP(F86,F14数据库!C:AA,7,0),J86="B",VLOOKUP(F86,F14数据库!C:AA,15,0),J86="C",VLOOKUP(F86,F14数据库!C:AA,21,0))</f>
        <v>#N/A</v>
      </c>
      <c r="U86" s="18" t="e" cm="1">
        <f t="array" ref="U86">_xlfn.IFS(J86="A",VLOOKUP(F86,F14数据库!C:AA,8,0),J86="B",VLOOKUP(F86,F14数据库!C:AA,16,0),J86="C",VLOOKUP(F86,F14数据库!C:AA,22,0))</f>
        <v>#N/A</v>
      </c>
      <c r="V86" s="19" t="e" cm="1">
        <f t="array" ref="V86">_xlfn.IFS(J86="A",VLOOKUP(F86,F14数据库!C:AA,11,0),J86="B",VLOOKUP(F86,F14数据库!C:AA,17,0),J86="C",VLOOKUP(F86,F14数据库!C:AA,23,0))*C86*2</f>
        <v>#N/A</v>
      </c>
      <c r="W86" s="18" t="e" cm="1">
        <f t="array" ref="W86">_xlfn.IFS(J86="A",VLOOKUP(F86,F14数据库!C:AA,12,0),J86="B",VLOOKUP(F86,F14数据库!C:AA,18,0),J86="C",VLOOKUP(F86,F14数据库!C:AA,24,0))</f>
        <v>#N/A</v>
      </c>
      <c r="X86" s="18" t="e" cm="1">
        <f t="array" ref="X86">_xlfn.IFS(J86="A",VLOOKUP(F86,F14数据库!C:AA,13,0),J86="B",VLOOKUP(F86,F14数据库!C:AA,19,0),J86="C",VLOOKUP(F86,F14数据库!C:AA,25,0))</f>
        <v>#N/A</v>
      </c>
      <c r="Y86" s="18"/>
    </row>
    <row r="87" spans="1:25" x14ac:dyDescent="0.25">
      <c r="A87" s="22"/>
      <c r="B87" s="3"/>
      <c r="C87" s="3"/>
      <c r="D87" s="3"/>
      <c r="E87" s="18" t="e">
        <f t="shared" si="17"/>
        <v>#VALUE!</v>
      </c>
      <c r="F87" s="18" t="e">
        <f t="shared" si="18"/>
        <v>#VALUE!</v>
      </c>
      <c r="G87" s="18" t="str">
        <f t="shared" si="19"/>
        <v/>
      </c>
      <c r="H87" s="18" t="e">
        <f t="shared" si="20"/>
        <v>#VALUE!</v>
      </c>
      <c r="I87" s="18" t="e">
        <f t="shared" si="21"/>
        <v>#VALUE!</v>
      </c>
      <c r="J87" s="18" t="str">
        <f t="shared" si="22"/>
        <v/>
      </c>
      <c r="K87" s="18" t="str">
        <f t="shared" si="23"/>
        <v/>
      </c>
      <c r="L87" s="18" t="str">
        <f t="shared" si="24"/>
        <v/>
      </c>
      <c r="M87" s="18" t="str">
        <f t="shared" si="25"/>
        <v/>
      </c>
      <c r="N87" s="18" t="e">
        <f>VLOOKUP(F87,F14数据库!C:AA,3,0)</f>
        <v>#VALUE!</v>
      </c>
      <c r="O87" s="18" t="e">
        <f t="shared" si="26"/>
        <v>#VALUE!</v>
      </c>
      <c r="P87" s="19" t="e">
        <f t="shared" si="27"/>
        <v>#VALUE!</v>
      </c>
      <c r="Q87" s="18" t="e">
        <f>VLOOKUP(F87,F14数据库!C:AA,4,0)</f>
        <v>#VALUE!</v>
      </c>
      <c r="R87" s="18" t="e">
        <f>VLOOKUP(G87,F14数据库!AC:AD,2,0)</f>
        <v>#N/A</v>
      </c>
      <c r="S87" s="18"/>
      <c r="T87" s="18" t="e" cm="1">
        <f t="array" ref="T87">_xlfn.IFS(J87="A",VLOOKUP(F87,F14数据库!C:AA,7,0),J87="B",VLOOKUP(F87,F14数据库!C:AA,15,0),J87="C",VLOOKUP(F87,F14数据库!C:AA,21,0))</f>
        <v>#N/A</v>
      </c>
      <c r="U87" s="18" t="e" cm="1">
        <f t="array" ref="U87">_xlfn.IFS(J87="A",VLOOKUP(F87,F14数据库!C:AA,8,0),J87="B",VLOOKUP(F87,F14数据库!C:AA,16,0),J87="C",VLOOKUP(F87,F14数据库!C:AA,22,0))</f>
        <v>#N/A</v>
      </c>
      <c r="V87" s="19" t="e" cm="1">
        <f t="array" ref="V87">_xlfn.IFS(J87="A",VLOOKUP(F87,F14数据库!C:AA,11,0),J87="B",VLOOKUP(F87,F14数据库!C:AA,17,0),J87="C",VLOOKUP(F87,F14数据库!C:AA,23,0))*C87*2</f>
        <v>#N/A</v>
      </c>
      <c r="W87" s="18" t="e" cm="1">
        <f t="array" ref="W87">_xlfn.IFS(J87="A",VLOOKUP(F87,F14数据库!C:AA,12,0),J87="B",VLOOKUP(F87,F14数据库!C:AA,18,0),J87="C",VLOOKUP(F87,F14数据库!C:AA,24,0))</f>
        <v>#N/A</v>
      </c>
      <c r="X87" s="18" t="e" cm="1">
        <f t="array" ref="X87">_xlfn.IFS(J87="A",VLOOKUP(F87,F14数据库!C:AA,13,0),J87="B",VLOOKUP(F87,F14数据库!C:AA,19,0),J87="C",VLOOKUP(F87,F14数据库!C:AA,25,0))</f>
        <v>#N/A</v>
      </c>
      <c r="Y87" s="18"/>
    </row>
    <row r="88" spans="1:25" x14ac:dyDescent="0.25">
      <c r="A88" s="22"/>
      <c r="B88" s="3"/>
      <c r="C88" s="3"/>
      <c r="D88" s="3"/>
      <c r="E88" s="18" t="e">
        <f t="shared" si="17"/>
        <v>#VALUE!</v>
      </c>
      <c r="F88" s="18" t="e">
        <f t="shared" si="18"/>
        <v>#VALUE!</v>
      </c>
      <c r="G88" s="18" t="str">
        <f t="shared" si="19"/>
        <v/>
      </c>
      <c r="H88" s="18" t="e">
        <f t="shared" si="20"/>
        <v>#VALUE!</v>
      </c>
      <c r="I88" s="18" t="e">
        <f t="shared" si="21"/>
        <v>#VALUE!</v>
      </c>
      <c r="J88" s="18" t="str">
        <f t="shared" si="22"/>
        <v/>
      </c>
      <c r="K88" s="18" t="str">
        <f t="shared" si="23"/>
        <v/>
      </c>
      <c r="L88" s="18" t="str">
        <f t="shared" si="24"/>
        <v/>
      </c>
      <c r="M88" s="18" t="str">
        <f t="shared" si="25"/>
        <v/>
      </c>
      <c r="N88" s="18" t="e">
        <f>VLOOKUP(F88,F14数据库!C:AA,3,0)</f>
        <v>#VALUE!</v>
      </c>
      <c r="O88" s="18" t="e">
        <f t="shared" si="26"/>
        <v>#VALUE!</v>
      </c>
      <c r="P88" s="19" t="e">
        <f t="shared" si="27"/>
        <v>#VALUE!</v>
      </c>
      <c r="Q88" s="18" t="e">
        <f>VLOOKUP(F88,F14数据库!C:AA,4,0)</f>
        <v>#VALUE!</v>
      </c>
      <c r="R88" s="18" t="e">
        <f>VLOOKUP(G88,F14数据库!AC:AD,2,0)</f>
        <v>#N/A</v>
      </c>
      <c r="S88" s="18"/>
      <c r="T88" s="18" t="e" cm="1">
        <f t="array" ref="T88">_xlfn.IFS(J88="A",VLOOKUP(F88,F14数据库!C:AA,7,0),J88="B",VLOOKUP(F88,F14数据库!C:AA,15,0),J88="C",VLOOKUP(F88,F14数据库!C:AA,21,0))</f>
        <v>#N/A</v>
      </c>
      <c r="U88" s="18" t="e" cm="1">
        <f t="array" ref="U88">_xlfn.IFS(J88="A",VLOOKUP(F88,F14数据库!C:AA,8,0),J88="B",VLOOKUP(F88,F14数据库!C:AA,16,0),J88="C",VLOOKUP(F88,F14数据库!C:AA,22,0))</f>
        <v>#N/A</v>
      </c>
      <c r="V88" s="19" t="e" cm="1">
        <f t="array" ref="V88">_xlfn.IFS(J88="A",VLOOKUP(F88,F14数据库!C:AA,11,0),J88="B",VLOOKUP(F88,F14数据库!C:AA,17,0),J88="C",VLOOKUP(F88,F14数据库!C:AA,23,0))*C88*2</f>
        <v>#N/A</v>
      </c>
      <c r="W88" s="18" t="e" cm="1">
        <f t="array" ref="W88">_xlfn.IFS(J88="A",VLOOKUP(F88,F14数据库!C:AA,12,0),J88="B",VLOOKUP(F88,F14数据库!C:AA,18,0),J88="C",VLOOKUP(F88,F14数据库!C:AA,24,0))</f>
        <v>#N/A</v>
      </c>
      <c r="X88" s="18" t="e" cm="1">
        <f t="array" ref="X88">_xlfn.IFS(J88="A",VLOOKUP(F88,F14数据库!C:AA,13,0),J88="B",VLOOKUP(F88,F14数据库!C:AA,19,0),J88="C",VLOOKUP(F88,F14数据库!C:AA,25,0))</f>
        <v>#N/A</v>
      </c>
      <c r="Y88" s="18"/>
    </row>
    <row r="89" spans="1:25" x14ac:dyDescent="0.25">
      <c r="A89" s="22"/>
      <c r="B89" s="3"/>
      <c r="C89" s="3"/>
      <c r="D89" s="3"/>
      <c r="E89" s="18" t="e">
        <f t="shared" si="17"/>
        <v>#VALUE!</v>
      </c>
      <c r="F89" s="18" t="e">
        <f t="shared" si="18"/>
        <v>#VALUE!</v>
      </c>
      <c r="G89" s="18" t="str">
        <f t="shared" si="19"/>
        <v/>
      </c>
      <c r="H89" s="18" t="e">
        <f t="shared" si="20"/>
        <v>#VALUE!</v>
      </c>
      <c r="I89" s="18" t="e">
        <f t="shared" si="21"/>
        <v>#VALUE!</v>
      </c>
      <c r="J89" s="18" t="str">
        <f t="shared" si="22"/>
        <v/>
      </c>
      <c r="K89" s="18" t="str">
        <f t="shared" si="23"/>
        <v/>
      </c>
      <c r="L89" s="18" t="str">
        <f t="shared" si="24"/>
        <v/>
      </c>
      <c r="M89" s="18" t="str">
        <f t="shared" si="25"/>
        <v/>
      </c>
      <c r="N89" s="18" t="e">
        <f>VLOOKUP(F89,F14数据库!C:AA,3,0)</f>
        <v>#VALUE!</v>
      </c>
      <c r="O89" s="18" t="e">
        <f t="shared" si="26"/>
        <v>#VALUE!</v>
      </c>
      <c r="P89" s="19" t="e">
        <f t="shared" si="27"/>
        <v>#VALUE!</v>
      </c>
      <c r="Q89" s="18" t="e">
        <f>VLOOKUP(F89,F14数据库!C:AA,4,0)</f>
        <v>#VALUE!</v>
      </c>
      <c r="R89" s="18" t="e">
        <f>VLOOKUP(G89,F14数据库!AC:AD,2,0)</f>
        <v>#N/A</v>
      </c>
      <c r="S89" s="18"/>
      <c r="T89" s="18" t="e" cm="1">
        <f t="array" ref="T89">_xlfn.IFS(J89="A",VLOOKUP(F89,F14数据库!C:AA,7,0),J89="B",VLOOKUP(F89,F14数据库!C:AA,15,0),J89="C",VLOOKUP(F89,F14数据库!C:AA,21,0))</f>
        <v>#N/A</v>
      </c>
      <c r="U89" s="18" t="e" cm="1">
        <f t="array" ref="U89">_xlfn.IFS(J89="A",VLOOKUP(F89,F14数据库!C:AA,8,0),J89="B",VLOOKUP(F89,F14数据库!C:AA,16,0),J89="C",VLOOKUP(F89,F14数据库!C:AA,22,0))</f>
        <v>#N/A</v>
      </c>
      <c r="V89" s="19" t="e" cm="1">
        <f t="array" ref="V89">_xlfn.IFS(J89="A",VLOOKUP(F89,F14数据库!C:AA,11,0),J89="B",VLOOKUP(F89,F14数据库!C:AA,17,0),J89="C",VLOOKUP(F89,F14数据库!C:AA,23,0))*C89*2</f>
        <v>#N/A</v>
      </c>
      <c r="W89" s="18" t="e" cm="1">
        <f t="array" ref="W89">_xlfn.IFS(J89="A",VLOOKUP(F89,F14数据库!C:AA,12,0),J89="B",VLOOKUP(F89,F14数据库!C:AA,18,0),J89="C",VLOOKUP(F89,F14数据库!C:AA,24,0))</f>
        <v>#N/A</v>
      </c>
      <c r="X89" s="18" t="e" cm="1">
        <f t="array" ref="X89">_xlfn.IFS(J89="A",VLOOKUP(F89,F14数据库!C:AA,13,0),J89="B",VLOOKUP(F89,F14数据库!C:AA,19,0),J89="C",VLOOKUP(F89,F14数据库!C:AA,25,0))</f>
        <v>#N/A</v>
      </c>
      <c r="Y89" s="18"/>
    </row>
    <row r="90" spans="1:25" x14ac:dyDescent="0.25">
      <c r="A90" s="22"/>
      <c r="B90" s="3"/>
      <c r="C90" s="3"/>
      <c r="D90" s="3"/>
      <c r="E90" s="18" t="e">
        <f t="shared" si="17"/>
        <v>#VALUE!</v>
      </c>
      <c r="F90" s="18" t="e">
        <f t="shared" si="18"/>
        <v>#VALUE!</v>
      </c>
      <c r="G90" s="18" t="str">
        <f t="shared" si="19"/>
        <v/>
      </c>
      <c r="H90" s="18" t="e">
        <f t="shared" si="20"/>
        <v>#VALUE!</v>
      </c>
      <c r="I90" s="18" t="e">
        <f t="shared" si="21"/>
        <v>#VALUE!</v>
      </c>
      <c r="J90" s="18" t="str">
        <f t="shared" si="22"/>
        <v/>
      </c>
      <c r="K90" s="18" t="str">
        <f t="shared" si="23"/>
        <v/>
      </c>
      <c r="L90" s="18" t="str">
        <f t="shared" si="24"/>
        <v/>
      </c>
      <c r="M90" s="18" t="str">
        <f t="shared" si="25"/>
        <v/>
      </c>
      <c r="N90" s="18" t="e">
        <f>VLOOKUP(F90,F14数据库!C:AA,3,0)</f>
        <v>#VALUE!</v>
      </c>
      <c r="O90" s="18" t="e">
        <f t="shared" si="26"/>
        <v>#VALUE!</v>
      </c>
      <c r="P90" s="19" t="e">
        <f t="shared" si="27"/>
        <v>#VALUE!</v>
      </c>
      <c r="Q90" s="18" t="e">
        <f>VLOOKUP(F90,F14数据库!C:AA,4,0)</f>
        <v>#VALUE!</v>
      </c>
      <c r="R90" s="18" t="e">
        <f>VLOOKUP(G90,F14数据库!AC:AD,2,0)</f>
        <v>#N/A</v>
      </c>
      <c r="S90" s="18"/>
      <c r="T90" s="18" t="e" cm="1">
        <f t="array" ref="T90">_xlfn.IFS(J90="A",VLOOKUP(F90,F14数据库!C:AA,7,0),J90="B",VLOOKUP(F90,F14数据库!C:AA,15,0),J90="C",VLOOKUP(F90,F14数据库!C:AA,21,0))</f>
        <v>#N/A</v>
      </c>
      <c r="U90" s="18" t="e" cm="1">
        <f t="array" ref="U90">_xlfn.IFS(J90="A",VLOOKUP(F90,F14数据库!C:AA,8,0),J90="B",VLOOKUP(F90,F14数据库!C:AA,16,0),J90="C",VLOOKUP(F90,F14数据库!C:AA,22,0))</f>
        <v>#N/A</v>
      </c>
      <c r="V90" s="19" t="e" cm="1">
        <f t="array" ref="V90">_xlfn.IFS(J90="A",VLOOKUP(F90,F14数据库!C:AA,11,0),J90="B",VLOOKUP(F90,F14数据库!C:AA,17,0),J90="C",VLOOKUP(F90,F14数据库!C:AA,23,0))*C90*2</f>
        <v>#N/A</v>
      </c>
      <c r="W90" s="18" t="e" cm="1">
        <f t="array" ref="W90">_xlfn.IFS(J90="A",VLOOKUP(F90,F14数据库!C:AA,12,0),J90="B",VLOOKUP(F90,F14数据库!C:AA,18,0),J90="C",VLOOKUP(F90,F14数据库!C:AA,24,0))</f>
        <v>#N/A</v>
      </c>
      <c r="X90" s="18" t="e" cm="1">
        <f t="array" ref="X90">_xlfn.IFS(J90="A",VLOOKUP(F90,F14数据库!C:AA,13,0),J90="B",VLOOKUP(F90,F14数据库!C:AA,19,0),J90="C",VLOOKUP(F90,F14数据库!C:AA,25,0))</f>
        <v>#N/A</v>
      </c>
      <c r="Y90" s="18"/>
    </row>
    <row r="91" spans="1:25" x14ac:dyDescent="0.25">
      <c r="A91" s="22"/>
      <c r="B91" s="3"/>
      <c r="C91" s="3"/>
      <c r="D91" s="3"/>
      <c r="E91" s="18" t="e">
        <f t="shared" si="17"/>
        <v>#VALUE!</v>
      </c>
      <c r="F91" s="18" t="e">
        <f t="shared" si="18"/>
        <v>#VALUE!</v>
      </c>
      <c r="G91" s="18" t="str">
        <f t="shared" si="19"/>
        <v/>
      </c>
      <c r="H91" s="18" t="e">
        <f t="shared" si="20"/>
        <v>#VALUE!</v>
      </c>
      <c r="I91" s="18" t="e">
        <f t="shared" si="21"/>
        <v>#VALUE!</v>
      </c>
      <c r="J91" s="18" t="str">
        <f t="shared" si="22"/>
        <v/>
      </c>
      <c r="K91" s="18" t="str">
        <f t="shared" si="23"/>
        <v/>
      </c>
      <c r="L91" s="18" t="str">
        <f t="shared" si="24"/>
        <v/>
      </c>
      <c r="M91" s="18" t="str">
        <f t="shared" si="25"/>
        <v/>
      </c>
      <c r="N91" s="18" t="e">
        <f>VLOOKUP(F91,F14数据库!C:AA,3,0)</f>
        <v>#VALUE!</v>
      </c>
      <c r="O91" s="18" t="e">
        <f t="shared" si="26"/>
        <v>#VALUE!</v>
      </c>
      <c r="P91" s="19" t="e">
        <f t="shared" si="27"/>
        <v>#VALUE!</v>
      </c>
      <c r="Q91" s="18" t="e">
        <f>VLOOKUP(F91,F14数据库!C:AA,4,0)</f>
        <v>#VALUE!</v>
      </c>
      <c r="R91" s="18" t="e">
        <f>VLOOKUP(G91,F14数据库!AC:AD,2,0)</f>
        <v>#N/A</v>
      </c>
      <c r="S91" s="18"/>
      <c r="T91" s="18" t="e" cm="1">
        <f t="array" ref="T91">_xlfn.IFS(J91="A",VLOOKUP(F91,F14数据库!C:AA,7,0),J91="B",VLOOKUP(F91,F14数据库!C:AA,15,0),J91="C",VLOOKUP(F91,F14数据库!C:AA,21,0))</f>
        <v>#N/A</v>
      </c>
      <c r="U91" s="18" t="e" cm="1">
        <f t="array" ref="U91">_xlfn.IFS(J91="A",VLOOKUP(F91,F14数据库!C:AA,8,0),J91="B",VLOOKUP(F91,F14数据库!C:AA,16,0),J91="C",VLOOKUP(F91,F14数据库!C:AA,22,0))</f>
        <v>#N/A</v>
      </c>
      <c r="V91" s="19" t="e" cm="1">
        <f t="array" ref="V91">_xlfn.IFS(J91="A",VLOOKUP(F91,F14数据库!C:AA,11,0),J91="B",VLOOKUP(F91,F14数据库!C:AA,17,0),J91="C",VLOOKUP(F91,F14数据库!C:AA,23,0))*C91*2</f>
        <v>#N/A</v>
      </c>
      <c r="W91" s="18" t="e" cm="1">
        <f t="array" ref="W91">_xlfn.IFS(J91="A",VLOOKUP(F91,F14数据库!C:AA,12,0),J91="B",VLOOKUP(F91,F14数据库!C:AA,18,0),J91="C",VLOOKUP(F91,F14数据库!C:AA,24,0))</f>
        <v>#N/A</v>
      </c>
      <c r="X91" s="18" t="e" cm="1">
        <f t="array" ref="X91">_xlfn.IFS(J91="A",VLOOKUP(F91,F14数据库!C:AA,13,0),J91="B",VLOOKUP(F91,F14数据库!C:AA,19,0),J91="C",VLOOKUP(F91,F14数据库!C:AA,25,0))</f>
        <v>#N/A</v>
      </c>
      <c r="Y91" s="18"/>
    </row>
    <row r="92" spans="1:25" x14ac:dyDescent="0.25">
      <c r="A92" s="22"/>
      <c r="B92" s="3"/>
      <c r="C92" s="3"/>
      <c r="D92" s="3"/>
      <c r="E92" s="18" t="e">
        <f t="shared" si="17"/>
        <v>#VALUE!</v>
      </c>
      <c r="F92" s="18" t="e">
        <f t="shared" si="18"/>
        <v>#VALUE!</v>
      </c>
      <c r="G92" s="18" t="str">
        <f t="shared" si="19"/>
        <v/>
      </c>
      <c r="H92" s="18" t="e">
        <f t="shared" si="20"/>
        <v>#VALUE!</v>
      </c>
      <c r="I92" s="18" t="e">
        <f t="shared" si="21"/>
        <v>#VALUE!</v>
      </c>
      <c r="J92" s="18" t="str">
        <f t="shared" si="22"/>
        <v/>
      </c>
      <c r="K92" s="18" t="str">
        <f t="shared" si="23"/>
        <v/>
      </c>
      <c r="L92" s="18" t="str">
        <f t="shared" si="24"/>
        <v/>
      </c>
      <c r="M92" s="18" t="str">
        <f t="shared" si="25"/>
        <v/>
      </c>
      <c r="N92" s="18" t="e">
        <f>VLOOKUP(F92,F14数据库!C:AA,3,0)</f>
        <v>#VALUE!</v>
      </c>
      <c r="O92" s="18" t="e">
        <f t="shared" si="26"/>
        <v>#VALUE!</v>
      </c>
      <c r="P92" s="19" t="e">
        <f t="shared" si="27"/>
        <v>#VALUE!</v>
      </c>
      <c r="Q92" s="18" t="e">
        <f>VLOOKUP(F92,F14数据库!C:AA,4,0)</f>
        <v>#VALUE!</v>
      </c>
      <c r="R92" s="18" t="e">
        <f>VLOOKUP(G92,F14数据库!AC:AD,2,0)</f>
        <v>#N/A</v>
      </c>
      <c r="S92" s="18"/>
      <c r="T92" s="18" t="e" cm="1">
        <f t="array" ref="T92">_xlfn.IFS(J92="A",VLOOKUP(F92,F14数据库!C:AA,7,0),J92="B",VLOOKUP(F92,F14数据库!C:AA,15,0),J92="C",VLOOKUP(F92,F14数据库!C:AA,21,0))</f>
        <v>#N/A</v>
      </c>
      <c r="U92" s="18" t="e" cm="1">
        <f t="array" ref="U92">_xlfn.IFS(J92="A",VLOOKUP(F92,F14数据库!C:AA,8,0),J92="B",VLOOKUP(F92,F14数据库!C:AA,16,0),J92="C",VLOOKUP(F92,F14数据库!C:AA,22,0))</f>
        <v>#N/A</v>
      </c>
      <c r="V92" s="19" t="e" cm="1">
        <f t="array" ref="V92">_xlfn.IFS(J92="A",VLOOKUP(F92,F14数据库!C:AA,11,0),J92="B",VLOOKUP(F92,F14数据库!C:AA,17,0),J92="C",VLOOKUP(F92,F14数据库!C:AA,23,0))*C92*2</f>
        <v>#N/A</v>
      </c>
      <c r="W92" s="18" t="e" cm="1">
        <f t="array" ref="W92">_xlfn.IFS(J92="A",VLOOKUP(F92,F14数据库!C:AA,12,0),J92="B",VLOOKUP(F92,F14数据库!C:AA,18,0),J92="C",VLOOKUP(F92,F14数据库!C:AA,24,0))</f>
        <v>#N/A</v>
      </c>
      <c r="X92" s="18" t="e" cm="1">
        <f t="array" ref="X92">_xlfn.IFS(J92="A",VLOOKUP(F92,F14数据库!C:AA,13,0),J92="B",VLOOKUP(F92,F14数据库!C:AA,19,0),J92="C",VLOOKUP(F92,F14数据库!C:AA,25,0))</f>
        <v>#N/A</v>
      </c>
      <c r="Y92" s="18"/>
    </row>
    <row r="93" spans="1:25" x14ac:dyDescent="0.25">
      <c r="A93" s="22"/>
      <c r="B93" s="3"/>
      <c r="C93" s="3"/>
      <c r="D93" s="3"/>
      <c r="E93" s="18" t="e">
        <f t="shared" si="17"/>
        <v>#VALUE!</v>
      </c>
      <c r="F93" s="18" t="e">
        <f t="shared" si="18"/>
        <v>#VALUE!</v>
      </c>
      <c r="G93" s="18" t="str">
        <f t="shared" si="19"/>
        <v/>
      </c>
      <c r="H93" s="18" t="e">
        <f t="shared" si="20"/>
        <v>#VALUE!</v>
      </c>
      <c r="I93" s="18" t="e">
        <f t="shared" si="21"/>
        <v>#VALUE!</v>
      </c>
      <c r="J93" s="18" t="str">
        <f t="shared" si="22"/>
        <v/>
      </c>
      <c r="K93" s="18" t="str">
        <f t="shared" si="23"/>
        <v/>
      </c>
      <c r="L93" s="18" t="str">
        <f t="shared" si="24"/>
        <v/>
      </c>
      <c r="M93" s="18" t="str">
        <f t="shared" si="25"/>
        <v/>
      </c>
      <c r="N93" s="18" t="e">
        <f>VLOOKUP(F93,F14数据库!C:AA,3,0)</f>
        <v>#VALUE!</v>
      </c>
      <c r="O93" s="18" t="e">
        <f t="shared" si="26"/>
        <v>#VALUE!</v>
      </c>
      <c r="P93" s="19" t="e">
        <f t="shared" si="27"/>
        <v>#VALUE!</v>
      </c>
      <c r="Q93" s="18" t="e">
        <f>VLOOKUP(F93,F14数据库!C:AA,4,0)</f>
        <v>#VALUE!</v>
      </c>
      <c r="R93" s="18" t="e">
        <f>VLOOKUP(G93,F14数据库!AC:AD,2,0)</f>
        <v>#N/A</v>
      </c>
      <c r="S93" s="18"/>
      <c r="T93" s="18" t="e" cm="1">
        <f t="array" ref="T93">_xlfn.IFS(J93="A",VLOOKUP(F93,F14数据库!C:AA,7,0),J93="B",VLOOKUP(F93,F14数据库!C:AA,15,0),J93="C",VLOOKUP(F93,F14数据库!C:AA,21,0))</f>
        <v>#N/A</v>
      </c>
      <c r="U93" s="18" t="e" cm="1">
        <f t="array" ref="U93">_xlfn.IFS(J93="A",VLOOKUP(F93,F14数据库!C:AA,8,0),J93="B",VLOOKUP(F93,F14数据库!C:AA,16,0),J93="C",VLOOKUP(F93,F14数据库!C:AA,22,0))</f>
        <v>#N/A</v>
      </c>
      <c r="V93" s="19" t="e" cm="1">
        <f t="array" ref="V93">_xlfn.IFS(J93="A",VLOOKUP(F93,F14数据库!C:AA,11,0),J93="B",VLOOKUP(F93,F14数据库!C:AA,17,0),J93="C",VLOOKUP(F93,F14数据库!C:AA,23,0))*C93*2</f>
        <v>#N/A</v>
      </c>
      <c r="W93" s="18" t="e" cm="1">
        <f t="array" ref="W93">_xlfn.IFS(J93="A",VLOOKUP(F93,F14数据库!C:AA,12,0),J93="B",VLOOKUP(F93,F14数据库!C:AA,18,0),J93="C",VLOOKUP(F93,F14数据库!C:AA,24,0))</f>
        <v>#N/A</v>
      </c>
      <c r="X93" s="18" t="e" cm="1">
        <f t="array" ref="X93">_xlfn.IFS(J93="A",VLOOKUP(F93,F14数据库!C:AA,13,0),J93="B",VLOOKUP(F93,F14数据库!C:AA,19,0),J93="C",VLOOKUP(F93,F14数据库!C:AA,25,0))</f>
        <v>#N/A</v>
      </c>
      <c r="Y93" s="18"/>
    </row>
    <row r="94" spans="1:25" x14ac:dyDescent="0.25">
      <c r="A94" s="22"/>
      <c r="B94" s="3"/>
      <c r="C94" s="3"/>
      <c r="D94" s="3"/>
      <c r="E94" s="18" t="e">
        <f t="shared" si="17"/>
        <v>#VALUE!</v>
      </c>
      <c r="F94" s="18" t="e">
        <f t="shared" si="18"/>
        <v>#VALUE!</v>
      </c>
      <c r="G94" s="18" t="str">
        <f t="shared" si="19"/>
        <v/>
      </c>
      <c r="H94" s="18" t="e">
        <f t="shared" si="20"/>
        <v>#VALUE!</v>
      </c>
      <c r="I94" s="18" t="e">
        <f t="shared" si="21"/>
        <v>#VALUE!</v>
      </c>
      <c r="J94" s="18" t="str">
        <f t="shared" si="22"/>
        <v/>
      </c>
      <c r="K94" s="18" t="str">
        <f t="shared" si="23"/>
        <v/>
      </c>
      <c r="L94" s="18" t="str">
        <f t="shared" si="24"/>
        <v/>
      </c>
      <c r="M94" s="18" t="str">
        <f t="shared" si="25"/>
        <v/>
      </c>
      <c r="N94" s="18" t="e">
        <f>VLOOKUP(F94,F14数据库!C:AA,3,0)</f>
        <v>#VALUE!</v>
      </c>
      <c r="O94" s="18" t="e">
        <f t="shared" si="26"/>
        <v>#VALUE!</v>
      </c>
      <c r="P94" s="19" t="e">
        <f t="shared" si="27"/>
        <v>#VALUE!</v>
      </c>
      <c r="Q94" s="18" t="e">
        <f>VLOOKUP(F94,F14数据库!C:AA,4,0)</f>
        <v>#VALUE!</v>
      </c>
      <c r="R94" s="18" t="e">
        <f>VLOOKUP(G94,F14数据库!AC:AD,2,0)</f>
        <v>#N/A</v>
      </c>
      <c r="S94" s="18"/>
      <c r="T94" s="18" t="e" cm="1">
        <f t="array" ref="T94">_xlfn.IFS(J94="A",VLOOKUP(F94,F14数据库!C:AA,7,0),J94="B",VLOOKUP(F94,F14数据库!C:AA,15,0),J94="C",VLOOKUP(F94,F14数据库!C:AA,21,0))</f>
        <v>#N/A</v>
      </c>
      <c r="U94" s="18" t="e" cm="1">
        <f t="array" ref="U94">_xlfn.IFS(J94="A",VLOOKUP(F94,F14数据库!C:AA,8,0),J94="B",VLOOKUP(F94,F14数据库!C:AA,16,0),J94="C",VLOOKUP(F94,F14数据库!C:AA,22,0))</f>
        <v>#N/A</v>
      </c>
      <c r="V94" s="19" t="e" cm="1">
        <f t="array" ref="V94">_xlfn.IFS(J94="A",VLOOKUP(F94,F14数据库!C:AA,11,0),J94="B",VLOOKUP(F94,F14数据库!C:AA,17,0),J94="C",VLOOKUP(F94,F14数据库!C:AA,23,0))*C94*2</f>
        <v>#N/A</v>
      </c>
      <c r="W94" s="18" t="e" cm="1">
        <f t="array" ref="W94">_xlfn.IFS(J94="A",VLOOKUP(F94,F14数据库!C:AA,12,0),J94="B",VLOOKUP(F94,F14数据库!C:AA,18,0),J94="C",VLOOKUP(F94,F14数据库!C:AA,24,0))</f>
        <v>#N/A</v>
      </c>
      <c r="X94" s="18" t="e" cm="1">
        <f t="array" ref="X94">_xlfn.IFS(J94="A",VLOOKUP(F94,F14数据库!C:AA,13,0),J94="B",VLOOKUP(F94,F14数据库!C:AA,19,0),J94="C",VLOOKUP(F94,F14数据库!C:AA,25,0))</f>
        <v>#N/A</v>
      </c>
      <c r="Y94" s="18"/>
    </row>
    <row r="95" spans="1:25" x14ac:dyDescent="0.25">
      <c r="A95" s="22"/>
      <c r="B95" s="3"/>
      <c r="C95" s="3"/>
      <c r="D95" s="3"/>
      <c r="E95" s="18" t="e">
        <f t="shared" si="17"/>
        <v>#VALUE!</v>
      </c>
      <c r="F95" s="18" t="e">
        <f t="shared" si="18"/>
        <v>#VALUE!</v>
      </c>
      <c r="G95" s="18" t="str">
        <f t="shared" si="19"/>
        <v/>
      </c>
      <c r="H95" s="18" t="e">
        <f t="shared" si="20"/>
        <v>#VALUE!</v>
      </c>
      <c r="I95" s="18" t="e">
        <f t="shared" si="21"/>
        <v>#VALUE!</v>
      </c>
      <c r="J95" s="18" t="str">
        <f t="shared" si="22"/>
        <v/>
      </c>
      <c r="K95" s="18" t="str">
        <f t="shared" si="23"/>
        <v/>
      </c>
      <c r="L95" s="18" t="str">
        <f t="shared" si="24"/>
        <v/>
      </c>
      <c r="M95" s="18" t="str">
        <f t="shared" si="25"/>
        <v/>
      </c>
      <c r="N95" s="18" t="e">
        <f>VLOOKUP(F95,F14数据库!C:AA,3,0)</f>
        <v>#VALUE!</v>
      </c>
      <c r="O95" s="18" t="e">
        <f t="shared" si="26"/>
        <v>#VALUE!</v>
      </c>
      <c r="P95" s="19" t="e">
        <f t="shared" si="27"/>
        <v>#VALUE!</v>
      </c>
      <c r="Q95" s="18" t="e">
        <f>VLOOKUP(F95,F14数据库!C:AA,4,0)</f>
        <v>#VALUE!</v>
      </c>
      <c r="R95" s="18" t="e">
        <f>VLOOKUP(G95,F14数据库!AC:AD,2,0)</f>
        <v>#N/A</v>
      </c>
      <c r="S95" s="18"/>
      <c r="T95" s="18" t="e" cm="1">
        <f t="array" ref="T95">_xlfn.IFS(J95="A",VLOOKUP(F95,F14数据库!C:AA,7,0),J95="B",VLOOKUP(F95,F14数据库!C:AA,15,0),J95="C",VLOOKUP(F95,F14数据库!C:AA,21,0))</f>
        <v>#N/A</v>
      </c>
      <c r="U95" s="18" t="e" cm="1">
        <f t="array" ref="U95">_xlfn.IFS(J95="A",VLOOKUP(F95,F14数据库!C:AA,8,0),J95="B",VLOOKUP(F95,F14数据库!C:AA,16,0),J95="C",VLOOKUP(F95,F14数据库!C:AA,22,0))</f>
        <v>#N/A</v>
      </c>
      <c r="V95" s="19" t="e" cm="1">
        <f t="array" ref="V95">_xlfn.IFS(J95="A",VLOOKUP(F95,F14数据库!C:AA,11,0),J95="B",VLOOKUP(F95,F14数据库!C:AA,17,0),J95="C",VLOOKUP(F95,F14数据库!C:AA,23,0))*C95*2</f>
        <v>#N/A</v>
      </c>
      <c r="W95" s="18" t="e" cm="1">
        <f t="array" ref="W95">_xlfn.IFS(J95="A",VLOOKUP(F95,F14数据库!C:AA,12,0),J95="B",VLOOKUP(F95,F14数据库!C:AA,18,0),J95="C",VLOOKUP(F95,F14数据库!C:AA,24,0))</f>
        <v>#N/A</v>
      </c>
      <c r="X95" s="18" t="e" cm="1">
        <f t="array" ref="X95">_xlfn.IFS(J95="A",VLOOKUP(F95,F14数据库!C:AA,13,0),J95="B",VLOOKUP(F95,F14数据库!C:AA,19,0),J95="C",VLOOKUP(F95,F14数据库!C:AA,25,0))</f>
        <v>#N/A</v>
      </c>
      <c r="Y95" s="18"/>
    </row>
    <row r="96" spans="1:25" x14ac:dyDescent="0.25">
      <c r="A96" s="22"/>
      <c r="B96" s="3"/>
      <c r="C96" s="3"/>
      <c r="D96" s="3"/>
      <c r="E96" s="18" t="e">
        <f t="shared" si="17"/>
        <v>#VALUE!</v>
      </c>
      <c r="F96" s="18" t="e">
        <f t="shared" si="18"/>
        <v>#VALUE!</v>
      </c>
      <c r="G96" s="18" t="str">
        <f t="shared" si="19"/>
        <v/>
      </c>
      <c r="H96" s="18" t="e">
        <f t="shared" si="20"/>
        <v>#VALUE!</v>
      </c>
      <c r="I96" s="18" t="e">
        <f t="shared" si="21"/>
        <v>#VALUE!</v>
      </c>
      <c r="J96" s="18" t="str">
        <f t="shared" si="22"/>
        <v/>
      </c>
      <c r="K96" s="18" t="str">
        <f t="shared" si="23"/>
        <v/>
      </c>
      <c r="L96" s="18" t="str">
        <f t="shared" si="24"/>
        <v/>
      </c>
      <c r="M96" s="18" t="str">
        <f t="shared" si="25"/>
        <v/>
      </c>
      <c r="N96" s="18" t="e">
        <f>VLOOKUP(F96,F14数据库!C:AA,3,0)</f>
        <v>#VALUE!</v>
      </c>
      <c r="O96" s="18" t="e">
        <f t="shared" si="26"/>
        <v>#VALUE!</v>
      </c>
      <c r="P96" s="19" t="e">
        <f t="shared" si="27"/>
        <v>#VALUE!</v>
      </c>
      <c r="Q96" s="18" t="e">
        <f>VLOOKUP(F96,F14数据库!C:AA,4,0)</f>
        <v>#VALUE!</v>
      </c>
      <c r="R96" s="18" t="e">
        <f>VLOOKUP(G96,F14数据库!AC:AD,2,0)</f>
        <v>#N/A</v>
      </c>
      <c r="S96" s="18"/>
      <c r="T96" s="18" t="e" cm="1">
        <f t="array" ref="T96">_xlfn.IFS(J96="A",VLOOKUP(F96,F14数据库!C:AA,7,0),J96="B",VLOOKUP(F96,F14数据库!C:AA,15,0),J96="C",VLOOKUP(F96,F14数据库!C:AA,21,0))</f>
        <v>#N/A</v>
      </c>
      <c r="U96" s="18" t="e" cm="1">
        <f t="array" ref="U96">_xlfn.IFS(J96="A",VLOOKUP(F96,F14数据库!C:AA,8,0),J96="B",VLOOKUP(F96,F14数据库!C:AA,16,0),J96="C",VLOOKUP(F96,F14数据库!C:AA,22,0))</f>
        <v>#N/A</v>
      </c>
      <c r="V96" s="19" t="e" cm="1">
        <f t="array" ref="V96">_xlfn.IFS(J96="A",VLOOKUP(F96,F14数据库!C:AA,11,0),J96="B",VLOOKUP(F96,F14数据库!C:AA,17,0),J96="C",VLOOKUP(F96,F14数据库!C:AA,23,0))*C96*2</f>
        <v>#N/A</v>
      </c>
      <c r="W96" s="18" t="e" cm="1">
        <f t="array" ref="W96">_xlfn.IFS(J96="A",VLOOKUP(F96,F14数据库!C:AA,12,0),J96="B",VLOOKUP(F96,F14数据库!C:AA,18,0),J96="C",VLOOKUP(F96,F14数据库!C:AA,24,0))</f>
        <v>#N/A</v>
      </c>
      <c r="X96" s="18" t="e" cm="1">
        <f t="array" ref="X96">_xlfn.IFS(J96="A",VLOOKUP(F96,F14数据库!C:AA,13,0),J96="B",VLOOKUP(F96,F14数据库!C:AA,19,0),J96="C",VLOOKUP(F96,F14数据库!C:AA,25,0))</f>
        <v>#N/A</v>
      </c>
      <c r="Y96" s="18"/>
    </row>
    <row r="97" spans="1:25" x14ac:dyDescent="0.25">
      <c r="A97" s="22"/>
      <c r="B97" s="3"/>
      <c r="C97" s="3"/>
      <c r="D97" s="3"/>
      <c r="E97" s="18" t="e">
        <f t="shared" si="17"/>
        <v>#VALUE!</v>
      </c>
      <c r="F97" s="18" t="e">
        <f t="shared" si="18"/>
        <v>#VALUE!</v>
      </c>
      <c r="G97" s="18" t="str">
        <f t="shared" si="19"/>
        <v/>
      </c>
      <c r="H97" s="18" t="e">
        <f t="shared" si="20"/>
        <v>#VALUE!</v>
      </c>
      <c r="I97" s="18" t="e">
        <f t="shared" si="21"/>
        <v>#VALUE!</v>
      </c>
      <c r="J97" s="18" t="str">
        <f t="shared" si="22"/>
        <v/>
      </c>
      <c r="K97" s="18" t="str">
        <f t="shared" si="23"/>
        <v/>
      </c>
      <c r="L97" s="18" t="str">
        <f t="shared" si="24"/>
        <v/>
      </c>
      <c r="M97" s="18" t="str">
        <f t="shared" si="25"/>
        <v/>
      </c>
      <c r="N97" s="18" t="e">
        <f>VLOOKUP(F97,F14数据库!C:AA,3,0)</f>
        <v>#VALUE!</v>
      </c>
      <c r="O97" s="18" t="e">
        <f t="shared" si="26"/>
        <v>#VALUE!</v>
      </c>
      <c r="P97" s="19" t="e">
        <f t="shared" si="27"/>
        <v>#VALUE!</v>
      </c>
      <c r="Q97" s="18" t="e">
        <f>VLOOKUP(F97,F14数据库!C:AA,4,0)</f>
        <v>#VALUE!</v>
      </c>
      <c r="R97" s="18" t="e">
        <f>VLOOKUP(G97,F14数据库!AC:AD,2,0)</f>
        <v>#N/A</v>
      </c>
      <c r="S97" s="18"/>
      <c r="T97" s="18" t="e" cm="1">
        <f t="array" ref="T97">_xlfn.IFS(J97="A",VLOOKUP(F97,F14数据库!C:AA,7,0),J97="B",VLOOKUP(F97,F14数据库!C:AA,15,0),J97="C",VLOOKUP(F97,F14数据库!C:AA,21,0))</f>
        <v>#N/A</v>
      </c>
      <c r="U97" s="18" t="e" cm="1">
        <f t="array" ref="U97">_xlfn.IFS(J97="A",VLOOKUP(F97,F14数据库!C:AA,8,0),J97="B",VLOOKUP(F97,F14数据库!C:AA,16,0),J97="C",VLOOKUP(F97,F14数据库!C:AA,22,0))</f>
        <v>#N/A</v>
      </c>
      <c r="V97" s="19" t="e" cm="1">
        <f t="array" ref="V97">_xlfn.IFS(J97="A",VLOOKUP(F97,F14数据库!C:AA,11,0),J97="B",VLOOKUP(F97,F14数据库!C:AA,17,0),J97="C",VLOOKUP(F97,F14数据库!C:AA,23,0))*C97*2</f>
        <v>#N/A</v>
      </c>
      <c r="W97" s="18" t="e" cm="1">
        <f t="array" ref="W97">_xlfn.IFS(J97="A",VLOOKUP(F97,F14数据库!C:AA,12,0),J97="B",VLOOKUP(F97,F14数据库!C:AA,18,0),J97="C",VLOOKUP(F97,F14数据库!C:AA,24,0))</f>
        <v>#N/A</v>
      </c>
      <c r="X97" s="18" t="e" cm="1">
        <f t="array" ref="X97">_xlfn.IFS(J97="A",VLOOKUP(F97,F14数据库!C:AA,13,0),J97="B",VLOOKUP(F97,F14数据库!C:AA,19,0),J97="C",VLOOKUP(F97,F14数据库!C:AA,25,0))</f>
        <v>#N/A</v>
      </c>
      <c r="Y97" s="18"/>
    </row>
    <row r="98" spans="1:25" x14ac:dyDescent="0.25">
      <c r="A98" s="22"/>
      <c r="B98" s="3"/>
      <c r="C98" s="3"/>
      <c r="D98" s="3"/>
      <c r="E98" s="18" t="e">
        <f t="shared" si="17"/>
        <v>#VALUE!</v>
      </c>
      <c r="F98" s="18" t="e">
        <f t="shared" si="18"/>
        <v>#VALUE!</v>
      </c>
      <c r="G98" s="18" t="str">
        <f t="shared" si="19"/>
        <v/>
      </c>
      <c r="H98" s="18" t="e">
        <f t="shared" si="20"/>
        <v>#VALUE!</v>
      </c>
      <c r="I98" s="18" t="e">
        <f t="shared" si="21"/>
        <v>#VALUE!</v>
      </c>
      <c r="J98" s="18" t="str">
        <f t="shared" si="22"/>
        <v/>
      </c>
      <c r="K98" s="18" t="str">
        <f t="shared" si="23"/>
        <v/>
      </c>
      <c r="L98" s="18" t="str">
        <f t="shared" si="24"/>
        <v/>
      </c>
      <c r="M98" s="18" t="str">
        <f t="shared" si="25"/>
        <v/>
      </c>
      <c r="N98" s="18" t="e">
        <f>VLOOKUP(F98,F14数据库!C:AA,3,0)</f>
        <v>#VALUE!</v>
      </c>
      <c r="O98" s="18" t="e">
        <f t="shared" si="26"/>
        <v>#VALUE!</v>
      </c>
      <c r="P98" s="19" t="e">
        <f t="shared" si="27"/>
        <v>#VALUE!</v>
      </c>
      <c r="Q98" s="18" t="e">
        <f>VLOOKUP(F98,F14数据库!C:AA,4,0)</f>
        <v>#VALUE!</v>
      </c>
      <c r="R98" s="18" t="e">
        <f>VLOOKUP(G98,F14数据库!AC:AD,2,0)</f>
        <v>#N/A</v>
      </c>
      <c r="S98" s="18"/>
      <c r="T98" s="18" t="e" cm="1">
        <f t="array" ref="T98">_xlfn.IFS(J98="A",VLOOKUP(F98,F14数据库!C:AA,7,0),J98="B",VLOOKUP(F98,F14数据库!C:AA,15,0),J98="C",VLOOKUP(F98,F14数据库!C:AA,21,0))</f>
        <v>#N/A</v>
      </c>
      <c r="U98" s="18" t="e" cm="1">
        <f t="array" ref="U98">_xlfn.IFS(J98="A",VLOOKUP(F98,F14数据库!C:AA,8,0),J98="B",VLOOKUP(F98,F14数据库!C:AA,16,0),J98="C",VLOOKUP(F98,F14数据库!C:AA,22,0))</f>
        <v>#N/A</v>
      </c>
      <c r="V98" s="19" t="e" cm="1">
        <f t="array" ref="V98">_xlfn.IFS(J98="A",VLOOKUP(F98,F14数据库!C:AA,11,0),J98="B",VLOOKUP(F98,F14数据库!C:AA,17,0),J98="C",VLOOKUP(F98,F14数据库!C:AA,23,0))*C98*2</f>
        <v>#N/A</v>
      </c>
      <c r="W98" s="18" t="e" cm="1">
        <f t="array" ref="W98">_xlfn.IFS(J98="A",VLOOKUP(F98,F14数据库!C:AA,12,0),J98="B",VLOOKUP(F98,F14数据库!C:AA,18,0),J98="C",VLOOKUP(F98,F14数据库!C:AA,24,0))</f>
        <v>#N/A</v>
      </c>
      <c r="X98" s="18" t="e" cm="1">
        <f t="array" ref="X98">_xlfn.IFS(J98="A",VLOOKUP(F98,F14数据库!C:AA,13,0),J98="B",VLOOKUP(F98,F14数据库!C:AA,19,0),J98="C",VLOOKUP(F98,F14数据库!C:AA,25,0))</f>
        <v>#N/A</v>
      </c>
      <c r="Y98" s="18"/>
    </row>
    <row r="99" spans="1:25" x14ac:dyDescent="0.25">
      <c r="A99" s="22"/>
      <c r="B99" s="3"/>
      <c r="C99" s="3"/>
      <c r="D99" s="3"/>
      <c r="E99" s="18" t="e">
        <f t="shared" si="17"/>
        <v>#VALUE!</v>
      </c>
      <c r="F99" s="18" t="e">
        <f t="shared" si="18"/>
        <v>#VALUE!</v>
      </c>
      <c r="G99" s="18" t="str">
        <f t="shared" si="19"/>
        <v/>
      </c>
      <c r="H99" s="18" t="e">
        <f t="shared" si="20"/>
        <v>#VALUE!</v>
      </c>
      <c r="I99" s="18" t="e">
        <f t="shared" si="21"/>
        <v>#VALUE!</v>
      </c>
      <c r="J99" s="18" t="str">
        <f t="shared" si="22"/>
        <v/>
      </c>
      <c r="K99" s="18" t="str">
        <f t="shared" si="23"/>
        <v/>
      </c>
      <c r="L99" s="18" t="str">
        <f t="shared" si="24"/>
        <v/>
      </c>
      <c r="M99" s="18" t="str">
        <f t="shared" si="25"/>
        <v/>
      </c>
      <c r="N99" s="18" t="e">
        <f>VLOOKUP(F99,F14数据库!C:AA,3,0)</f>
        <v>#VALUE!</v>
      </c>
      <c r="O99" s="18" t="e">
        <f t="shared" si="26"/>
        <v>#VALUE!</v>
      </c>
      <c r="P99" s="19" t="e">
        <f t="shared" si="27"/>
        <v>#VALUE!</v>
      </c>
      <c r="Q99" s="18" t="e">
        <f>VLOOKUP(F99,F14数据库!C:AA,4,0)</f>
        <v>#VALUE!</v>
      </c>
      <c r="R99" s="18" t="e">
        <f>VLOOKUP(G99,F14数据库!AC:AD,2,0)</f>
        <v>#N/A</v>
      </c>
      <c r="S99" s="18"/>
      <c r="T99" s="18" t="e" cm="1">
        <f t="array" ref="T99">_xlfn.IFS(J99="A",VLOOKUP(F99,F14数据库!C:AA,7,0),J99="B",VLOOKUP(F99,F14数据库!C:AA,15,0),J99="C",VLOOKUP(F99,F14数据库!C:AA,21,0))</f>
        <v>#N/A</v>
      </c>
      <c r="U99" s="18" t="e" cm="1">
        <f t="array" ref="U99">_xlfn.IFS(J99="A",VLOOKUP(F99,F14数据库!C:AA,8,0),J99="B",VLOOKUP(F99,F14数据库!C:AA,16,0),J99="C",VLOOKUP(F99,F14数据库!C:AA,22,0))</f>
        <v>#N/A</v>
      </c>
      <c r="V99" s="19" t="e" cm="1">
        <f t="array" ref="V99">_xlfn.IFS(J99="A",VLOOKUP(F99,F14数据库!C:AA,11,0),J99="B",VLOOKUP(F99,F14数据库!C:AA,17,0),J99="C",VLOOKUP(F99,F14数据库!C:AA,23,0))*C99*2</f>
        <v>#N/A</v>
      </c>
      <c r="W99" s="18" t="e" cm="1">
        <f t="array" ref="W99">_xlfn.IFS(J99="A",VLOOKUP(F99,F14数据库!C:AA,12,0),J99="B",VLOOKUP(F99,F14数据库!C:AA,18,0),J99="C",VLOOKUP(F99,F14数据库!C:AA,24,0))</f>
        <v>#N/A</v>
      </c>
      <c r="X99" s="18" t="e" cm="1">
        <f t="array" ref="X99">_xlfn.IFS(J99="A",VLOOKUP(F99,F14数据库!C:AA,13,0),J99="B",VLOOKUP(F99,F14数据库!C:AA,19,0),J99="C",VLOOKUP(F99,F14数据库!C:AA,25,0))</f>
        <v>#N/A</v>
      </c>
      <c r="Y99" s="18"/>
    </row>
    <row r="100" spans="1:25" x14ac:dyDescent="0.25">
      <c r="A100" s="22"/>
      <c r="B100" s="3"/>
      <c r="C100" s="3"/>
      <c r="D100" s="3"/>
      <c r="E100" s="18" t="e">
        <f t="shared" si="17"/>
        <v>#VALUE!</v>
      </c>
      <c r="F100" s="18" t="e">
        <f t="shared" si="18"/>
        <v>#VALUE!</v>
      </c>
      <c r="G100" s="18" t="str">
        <f t="shared" si="19"/>
        <v/>
      </c>
      <c r="H100" s="18" t="e">
        <f t="shared" si="20"/>
        <v>#VALUE!</v>
      </c>
      <c r="I100" s="18" t="e">
        <f t="shared" si="21"/>
        <v>#VALUE!</v>
      </c>
      <c r="J100" s="18" t="str">
        <f t="shared" si="22"/>
        <v/>
      </c>
      <c r="K100" s="18" t="str">
        <f t="shared" si="23"/>
        <v/>
      </c>
      <c r="L100" s="18" t="str">
        <f t="shared" si="24"/>
        <v/>
      </c>
      <c r="M100" s="18" t="str">
        <f t="shared" si="25"/>
        <v/>
      </c>
      <c r="N100" s="18" t="e">
        <f>VLOOKUP(F100,F14数据库!C:AA,3,0)</f>
        <v>#VALUE!</v>
      </c>
      <c r="O100" s="18" t="e">
        <f t="shared" si="26"/>
        <v>#VALUE!</v>
      </c>
      <c r="P100" s="19" t="e">
        <f t="shared" si="27"/>
        <v>#VALUE!</v>
      </c>
      <c r="Q100" s="18" t="e">
        <f>VLOOKUP(F100,F14数据库!C:AA,4,0)</f>
        <v>#VALUE!</v>
      </c>
      <c r="R100" s="18" t="e">
        <f>VLOOKUP(G100,F14数据库!AC:AD,2,0)</f>
        <v>#N/A</v>
      </c>
      <c r="S100" s="18"/>
      <c r="T100" s="18" t="e" cm="1">
        <f t="array" ref="T100">_xlfn.IFS(J100="A",VLOOKUP(F100,F14数据库!C:AA,7,0),J100="B",VLOOKUP(F100,F14数据库!C:AA,15,0),J100="C",VLOOKUP(F100,F14数据库!C:AA,21,0))</f>
        <v>#N/A</v>
      </c>
      <c r="U100" s="18" t="e" cm="1">
        <f t="array" ref="U100">_xlfn.IFS(J100="A",VLOOKUP(F100,F14数据库!C:AA,8,0),J100="B",VLOOKUP(F100,F14数据库!C:AA,16,0),J100="C",VLOOKUP(F100,F14数据库!C:AA,22,0))</f>
        <v>#N/A</v>
      </c>
      <c r="V100" s="19" t="e" cm="1">
        <f t="array" ref="V100">_xlfn.IFS(J100="A",VLOOKUP(F100,F14数据库!C:AA,11,0),J100="B",VLOOKUP(F100,F14数据库!C:AA,17,0),J100="C",VLOOKUP(F100,F14数据库!C:AA,23,0))*C100*2</f>
        <v>#N/A</v>
      </c>
      <c r="W100" s="18" t="e" cm="1">
        <f t="array" ref="W100">_xlfn.IFS(J100="A",VLOOKUP(F100,F14数据库!C:AA,12,0),J100="B",VLOOKUP(F100,F14数据库!C:AA,18,0),J100="C",VLOOKUP(F100,F14数据库!C:AA,24,0))</f>
        <v>#N/A</v>
      </c>
      <c r="X100" s="18" t="e" cm="1">
        <f t="array" ref="X100">_xlfn.IFS(J100="A",VLOOKUP(F100,F14数据库!C:AA,13,0),J100="B",VLOOKUP(F100,F14数据库!C:AA,19,0),J100="C",VLOOKUP(F100,F14数据库!C:AA,25,0))</f>
        <v>#N/A</v>
      </c>
      <c r="Y100" s="18"/>
    </row>
  </sheetData>
  <sheetProtection algorithmName="SHA-512" hashValue="ah0LZT+FF9uCwKkOuTHaTaqIT6QGDNc5nYgv+Uuzg9ar4ZqmFwa/zJ9QULwirmexiVlCTMTu6zy97uJl86nupg==" saltValue="nGU3XkyNqtKE/M/1p7+wHQ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49B3A-1FF1-4CA3-8E6E-7F26C5AF623C}">
  <sheetPr codeName="Sheet95"/>
  <dimension ref="A1:AD37"/>
  <sheetViews>
    <sheetView workbookViewId="0">
      <selection activeCell="G9" sqref="G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15.7265625" bestFit="1" customWidth="1"/>
    <col min="6" max="6" width="5.26953125" bestFit="1" customWidth="1"/>
    <col min="7" max="7" width="11.36328125" bestFit="1" customWidth="1"/>
    <col min="8" max="8" width="2.26953125" bestFit="1" customWidth="1"/>
    <col min="9" max="9" width="5.26953125" bestFit="1" customWidth="1"/>
    <col min="10" max="10" width="6.7265625" bestFit="1" customWidth="1"/>
    <col min="11" max="12" width="6.26953125" bestFit="1" customWidth="1"/>
    <col min="13" max="13" width="7.26953125" bestFit="1" customWidth="1"/>
    <col min="14" max="14" width="5.26953125" bestFit="1" customWidth="1"/>
    <col min="15" max="15" width="6.26953125" bestFit="1" customWidth="1"/>
    <col min="16" max="16" width="2.26953125" bestFit="1" customWidth="1"/>
    <col min="17" max="17" width="5.26953125" bestFit="1" customWidth="1"/>
    <col min="18" max="18" width="6.7265625" bestFit="1" customWidth="1"/>
    <col min="19" max="19" width="12.453125" bestFit="1" customWidth="1"/>
    <col min="20" max="20" width="5.26953125" bestFit="1" customWidth="1"/>
    <col min="21" max="21" width="6.26953125" bestFit="1" customWidth="1"/>
    <col min="22" max="22" width="2.26953125" bestFit="1" customWidth="1"/>
    <col min="23" max="23" width="5.26953125" bestFit="1" customWidth="1"/>
    <col min="24" max="24" width="6.7265625" bestFit="1" customWidth="1"/>
    <col min="25" max="26" width="5.26953125" bestFit="1" customWidth="1"/>
    <col min="27" max="27" width="6.26953125" bestFit="1" customWidth="1"/>
    <col min="29" max="29" width="9.26953125" bestFit="1" customWidth="1"/>
    <col min="30" max="30" width="11.36328125" bestFit="1" customWidth="1"/>
  </cols>
  <sheetData>
    <row r="1" spans="1:30" x14ac:dyDescent="0.25">
      <c r="A1" s="43" t="str">
        <f>HYPERLINK("#管架编号及数量输入!J1","序号/回输入界面")</f>
        <v>序号/回输入界面</v>
      </c>
      <c r="B1" s="46"/>
      <c r="C1" s="76" t="s">
        <v>321</v>
      </c>
      <c r="D1" s="76"/>
      <c r="E1" s="83"/>
      <c r="F1" s="83"/>
      <c r="G1" s="83"/>
      <c r="H1" s="1"/>
      <c r="I1" s="86" t="s">
        <v>327</v>
      </c>
      <c r="J1" s="87"/>
      <c r="K1" s="87"/>
      <c r="L1" s="87"/>
      <c r="M1" s="87"/>
      <c r="N1" s="87"/>
      <c r="O1" s="87"/>
      <c r="P1" s="29"/>
      <c r="Q1" s="86" t="s">
        <v>328</v>
      </c>
      <c r="R1" s="87"/>
      <c r="S1" s="87"/>
      <c r="T1" s="87"/>
      <c r="U1" s="87"/>
      <c r="V1" s="29"/>
      <c r="W1" s="86" t="s">
        <v>329</v>
      </c>
      <c r="X1" s="87"/>
      <c r="Y1" s="87"/>
      <c r="Z1" s="87"/>
      <c r="AA1" s="87"/>
      <c r="AB1" s="35"/>
      <c r="AC1" s="76" t="s">
        <v>45</v>
      </c>
      <c r="AD1" s="76"/>
    </row>
    <row r="2" spans="1:30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3" t="s">
        <v>318</v>
      </c>
      <c r="F2" s="1" t="s">
        <v>3</v>
      </c>
      <c r="G2" s="1" t="s">
        <v>4</v>
      </c>
      <c r="H2" s="3" t="s">
        <v>336</v>
      </c>
      <c r="I2" s="1" t="s">
        <v>12</v>
      </c>
      <c r="J2" s="1" t="s">
        <v>2</v>
      </c>
      <c r="K2" s="3" t="s">
        <v>226</v>
      </c>
      <c r="L2" s="3" t="s">
        <v>89</v>
      </c>
      <c r="M2" s="3" t="s">
        <v>326</v>
      </c>
      <c r="N2" s="1" t="s">
        <v>3</v>
      </c>
      <c r="O2" s="1" t="s">
        <v>4</v>
      </c>
      <c r="P2" s="3" t="s">
        <v>337</v>
      </c>
      <c r="Q2" s="1" t="s">
        <v>12</v>
      </c>
      <c r="R2" s="1" t="s">
        <v>2</v>
      </c>
      <c r="S2" s="3" t="s">
        <v>32</v>
      </c>
      <c r="T2" s="1" t="s">
        <v>3</v>
      </c>
      <c r="U2" s="1" t="s">
        <v>4</v>
      </c>
      <c r="V2" s="3" t="s">
        <v>338</v>
      </c>
      <c r="W2" s="1" t="s">
        <v>12</v>
      </c>
      <c r="X2" s="1" t="s">
        <v>2</v>
      </c>
      <c r="Y2" s="3" t="s">
        <v>32</v>
      </c>
      <c r="Z2" s="1" t="s">
        <v>3</v>
      </c>
      <c r="AA2" s="1" t="s">
        <v>4</v>
      </c>
      <c r="AB2" s="30"/>
      <c r="AC2" s="3" t="s">
        <v>44</v>
      </c>
      <c r="AD2" s="1" t="s">
        <v>4</v>
      </c>
    </row>
    <row r="3" spans="1:30" ht="15" x14ac:dyDescent="0.25">
      <c r="A3" s="3" t="s">
        <v>378</v>
      </c>
      <c r="B3" s="3" t="s">
        <v>379</v>
      </c>
      <c r="C3" s="45">
        <v>6</v>
      </c>
      <c r="D3" s="45">
        <v>10.199999999999999</v>
      </c>
      <c r="E3" s="3" t="s">
        <v>319</v>
      </c>
      <c r="F3" s="3" t="s">
        <v>15</v>
      </c>
      <c r="G3" s="3" t="s">
        <v>315</v>
      </c>
      <c r="H3" s="3" t="s">
        <v>336</v>
      </c>
      <c r="I3" s="3" t="s">
        <v>116</v>
      </c>
      <c r="J3" s="34" t="s">
        <v>291</v>
      </c>
      <c r="K3" s="1">
        <v>200</v>
      </c>
      <c r="L3" s="1">
        <v>200</v>
      </c>
      <c r="M3" s="1">
        <v>0.04</v>
      </c>
      <c r="N3" s="3" t="s">
        <v>274</v>
      </c>
      <c r="O3" s="1" t="s">
        <v>7</v>
      </c>
      <c r="P3" s="3" t="s">
        <v>337</v>
      </c>
      <c r="Q3" s="3" t="s">
        <v>116</v>
      </c>
      <c r="R3" s="34" t="s">
        <v>291</v>
      </c>
      <c r="S3" s="3">
        <f>3.14*((D3+25)/2/1000)^2</f>
        <v>9.7264640000000011E-4</v>
      </c>
      <c r="T3" s="3" t="s">
        <v>274</v>
      </c>
      <c r="U3" s="1" t="s">
        <v>7</v>
      </c>
      <c r="V3" s="3" t="s">
        <v>338</v>
      </c>
      <c r="W3" s="3" t="s">
        <v>116</v>
      </c>
      <c r="X3" s="34" t="s">
        <v>291</v>
      </c>
      <c r="Y3" s="3"/>
      <c r="Z3" s="3" t="s">
        <v>274</v>
      </c>
      <c r="AA3" s="1" t="s">
        <v>7</v>
      </c>
      <c r="AB3" s="30"/>
      <c r="AC3" s="1" t="s">
        <v>311</v>
      </c>
      <c r="AD3" s="3" t="s">
        <v>381</v>
      </c>
    </row>
    <row r="4" spans="1:30" ht="15" x14ac:dyDescent="0.25">
      <c r="A4" s="3"/>
      <c r="B4" s="1"/>
      <c r="C4" s="45">
        <v>8</v>
      </c>
      <c r="D4" s="45">
        <v>13.5</v>
      </c>
      <c r="E4" s="3" t="s">
        <v>319</v>
      </c>
      <c r="F4" s="1" t="s">
        <v>15</v>
      </c>
      <c r="G4" s="3" t="s">
        <v>315</v>
      </c>
      <c r="H4" s="3" t="s">
        <v>336</v>
      </c>
      <c r="I4" s="3" t="s">
        <v>116</v>
      </c>
      <c r="J4" s="34" t="s">
        <v>291</v>
      </c>
      <c r="K4" s="1">
        <v>200</v>
      </c>
      <c r="L4" s="1">
        <v>200</v>
      </c>
      <c r="M4" s="1">
        <v>0.04</v>
      </c>
      <c r="N4" s="1" t="s">
        <v>16</v>
      </c>
      <c r="O4" s="1" t="s">
        <v>7</v>
      </c>
      <c r="P4" s="3" t="s">
        <v>337</v>
      </c>
      <c r="Q4" s="3" t="s">
        <v>116</v>
      </c>
      <c r="R4" s="34" t="s">
        <v>291</v>
      </c>
      <c r="S4" s="3">
        <f t="shared" ref="S4:S14" si="0">3.14*((D4+25)/2/1000)^2</f>
        <v>1.1635662500000001E-3</v>
      </c>
      <c r="T4" s="3" t="s">
        <v>274</v>
      </c>
      <c r="U4" s="1" t="s">
        <v>7</v>
      </c>
      <c r="V4" s="3" t="s">
        <v>338</v>
      </c>
      <c r="W4" s="3" t="s">
        <v>116</v>
      </c>
      <c r="X4" s="34" t="s">
        <v>291</v>
      </c>
      <c r="Y4" s="3"/>
      <c r="Z4" s="3" t="s">
        <v>274</v>
      </c>
      <c r="AA4" s="1" t="s">
        <v>7</v>
      </c>
      <c r="AB4" s="30"/>
      <c r="AC4" s="3" t="s">
        <v>34</v>
      </c>
      <c r="AD4" s="1" t="s">
        <v>7</v>
      </c>
    </row>
    <row r="5" spans="1:30" ht="15" x14ac:dyDescent="0.25">
      <c r="A5" s="3"/>
      <c r="B5" s="1"/>
      <c r="C5" s="45">
        <v>10</v>
      </c>
      <c r="D5" s="45">
        <v>17.2</v>
      </c>
      <c r="E5" s="3" t="s">
        <v>319</v>
      </c>
      <c r="F5" s="1" t="s">
        <v>15</v>
      </c>
      <c r="G5" s="3" t="s">
        <v>315</v>
      </c>
      <c r="H5" s="3" t="s">
        <v>336</v>
      </c>
      <c r="I5" s="3" t="s">
        <v>116</v>
      </c>
      <c r="J5" s="34" t="s">
        <v>291</v>
      </c>
      <c r="K5" s="1">
        <v>200</v>
      </c>
      <c r="L5" s="1">
        <v>200</v>
      </c>
      <c r="M5" s="1">
        <v>0.04</v>
      </c>
      <c r="N5" s="1" t="s">
        <v>16</v>
      </c>
      <c r="O5" s="1" t="s">
        <v>7</v>
      </c>
      <c r="P5" s="3" t="s">
        <v>337</v>
      </c>
      <c r="Q5" s="3" t="s">
        <v>116</v>
      </c>
      <c r="R5" s="34" t="s">
        <v>291</v>
      </c>
      <c r="S5" s="3">
        <f t="shared" si="0"/>
        <v>1.3979594000000002E-3</v>
      </c>
      <c r="T5" s="3" t="s">
        <v>274</v>
      </c>
      <c r="U5" s="1" t="s">
        <v>7</v>
      </c>
      <c r="V5" s="3" t="s">
        <v>338</v>
      </c>
      <c r="W5" s="3" t="s">
        <v>116</v>
      </c>
      <c r="X5" s="34" t="s">
        <v>291</v>
      </c>
      <c r="Y5" s="3"/>
      <c r="Z5" s="3" t="s">
        <v>274</v>
      </c>
      <c r="AA5" s="1" t="s">
        <v>7</v>
      </c>
      <c r="AB5" s="30"/>
      <c r="AC5" s="3" t="s">
        <v>54</v>
      </c>
      <c r="AD5" s="3">
        <v>20</v>
      </c>
    </row>
    <row r="6" spans="1:30" ht="15" x14ac:dyDescent="0.25">
      <c r="A6" s="3"/>
      <c r="B6" s="1"/>
      <c r="C6" s="45">
        <v>15</v>
      </c>
      <c r="D6" s="45">
        <v>21.3</v>
      </c>
      <c r="E6" s="3" t="s">
        <v>319</v>
      </c>
      <c r="F6" s="1" t="s">
        <v>15</v>
      </c>
      <c r="G6" s="3" t="s">
        <v>315</v>
      </c>
      <c r="H6" s="3" t="s">
        <v>336</v>
      </c>
      <c r="I6" s="3" t="s">
        <v>116</v>
      </c>
      <c r="J6" s="34" t="s">
        <v>291</v>
      </c>
      <c r="K6" s="1">
        <v>200</v>
      </c>
      <c r="L6" s="1">
        <v>200</v>
      </c>
      <c r="M6" s="1">
        <v>0.04</v>
      </c>
      <c r="N6" s="1" t="s">
        <v>16</v>
      </c>
      <c r="O6" s="1" t="s">
        <v>7</v>
      </c>
      <c r="P6" s="3" t="s">
        <v>337</v>
      </c>
      <c r="Q6" s="3" t="s">
        <v>116</v>
      </c>
      <c r="R6" s="34" t="s">
        <v>291</v>
      </c>
      <c r="S6" s="3">
        <f t="shared" si="0"/>
        <v>1.6827966499999994E-3</v>
      </c>
      <c r="T6" s="3" t="s">
        <v>274</v>
      </c>
      <c r="U6" s="1" t="s">
        <v>7</v>
      </c>
      <c r="V6" s="3" t="s">
        <v>338</v>
      </c>
      <c r="W6" s="3" t="s">
        <v>116</v>
      </c>
      <c r="X6" s="34" t="s">
        <v>291</v>
      </c>
      <c r="Y6" s="3"/>
      <c r="Z6" s="3" t="s">
        <v>274</v>
      </c>
      <c r="AA6" s="1" t="s">
        <v>7</v>
      </c>
      <c r="AB6" s="30"/>
      <c r="AC6" s="3" t="s">
        <v>172</v>
      </c>
      <c r="AD6" s="6" t="s">
        <v>382</v>
      </c>
    </row>
    <row r="7" spans="1:30" ht="15" x14ac:dyDescent="0.25">
      <c r="C7" s="45">
        <v>20</v>
      </c>
      <c r="D7" s="45">
        <v>26.9</v>
      </c>
      <c r="E7" s="3" t="s">
        <v>319</v>
      </c>
      <c r="F7" s="1" t="s">
        <v>15</v>
      </c>
      <c r="G7" s="3" t="s">
        <v>315</v>
      </c>
      <c r="H7" s="3" t="s">
        <v>336</v>
      </c>
      <c r="I7" s="3" t="s">
        <v>116</v>
      </c>
      <c r="J7" s="34" t="s">
        <v>291</v>
      </c>
      <c r="K7" s="1">
        <v>200</v>
      </c>
      <c r="L7" s="1">
        <v>200</v>
      </c>
      <c r="M7" s="1">
        <v>0.04</v>
      </c>
      <c r="N7" s="1" t="s">
        <v>16</v>
      </c>
      <c r="O7" s="1" t="s">
        <v>7</v>
      </c>
      <c r="P7" s="3" t="s">
        <v>337</v>
      </c>
      <c r="Q7" s="3" t="s">
        <v>116</v>
      </c>
      <c r="R7" s="34" t="s">
        <v>291</v>
      </c>
      <c r="S7" s="3">
        <f t="shared" si="0"/>
        <v>2.1144838500000004E-3</v>
      </c>
      <c r="T7" s="3" t="s">
        <v>274</v>
      </c>
      <c r="U7" s="1" t="s">
        <v>7</v>
      </c>
      <c r="V7" s="3" t="s">
        <v>338</v>
      </c>
      <c r="W7" s="3" t="s">
        <v>116</v>
      </c>
      <c r="X7" s="34" t="s">
        <v>291</v>
      </c>
      <c r="Y7" s="3"/>
      <c r="Z7" s="3" t="s">
        <v>274</v>
      </c>
      <c r="AA7" s="1" t="s">
        <v>7</v>
      </c>
      <c r="AC7" s="3" t="s">
        <v>50</v>
      </c>
      <c r="AD7" s="3" t="s">
        <v>383</v>
      </c>
    </row>
    <row r="8" spans="1:30" ht="15" x14ac:dyDescent="0.25">
      <c r="C8" s="45">
        <v>25</v>
      </c>
      <c r="D8" s="45">
        <v>33.700000000000003</v>
      </c>
      <c r="E8" s="3" t="s">
        <v>319</v>
      </c>
      <c r="F8" s="1" t="s">
        <v>15</v>
      </c>
      <c r="G8" s="3" t="s">
        <v>315</v>
      </c>
      <c r="H8" s="3" t="s">
        <v>336</v>
      </c>
      <c r="I8" s="3" t="s">
        <v>116</v>
      </c>
      <c r="J8" s="34" t="s">
        <v>291</v>
      </c>
      <c r="K8" s="1">
        <v>200</v>
      </c>
      <c r="L8" s="1">
        <v>200</v>
      </c>
      <c r="M8" s="1">
        <v>0.04</v>
      </c>
      <c r="N8" s="1" t="s">
        <v>16</v>
      </c>
      <c r="O8" s="1" t="s">
        <v>7</v>
      </c>
      <c r="P8" s="3" t="s">
        <v>337</v>
      </c>
      <c r="Q8" s="3" t="s">
        <v>116</v>
      </c>
      <c r="R8" s="34" t="s">
        <v>291</v>
      </c>
      <c r="S8" s="3">
        <f t="shared" si="0"/>
        <v>2.7048666500000002E-3</v>
      </c>
      <c r="T8" s="3" t="s">
        <v>274</v>
      </c>
      <c r="U8" s="1" t="s">
        <v>7</v>
      </c>
      <c r="V8" s="3" t="s">
        <v>338</v>
      </c>
      <c r="W8" s="3" t="s">
        <v>116</v>
      </c>
      <c r="X8" s="34" t="s">
        <v>291</v>
      </c>
      <c r="Y8" s="3"/>
      <c r="Z8" s="3" t="s">
        <v>274</v>
      </c>
      <c r="AA8" s="1" t="s">
        <v>7</v>
      </c>
      <c r="AC8" s="3" t="s">
        <v>37</v>
      </c>
      <c r="AD8" s="3" t="s">
        <v>38</v>
      </c>
    </row>
    <row r="9" spans="1:30" ht="15" x14ac:dyDescent="0.25">
      <c r="C9" s="45">
        <v>32</v>
      </c>
      <c r="D9" s="45">
        <v>42.4</v>
      </c>
      <c r="E9" s="3" t="s">
        <v>319</v>
      </c>
      <c r="F9" s="1" t="s">
        <v>15</v>
      </c>
      <c r="G9" s="3" t="s">
        <v>315</v>
      </c>
      <c r="H9" s="3" t="s">
        <v>336</v>
      </c>
      <c r="I9" s="3" t="s">
        <v>116</v>
      </c>
      <c r="J9" s="34" t="s">
        <v>291</v>
      </c>
      <c r="K9" s="1">
        <v>200</v>
      </c>
      <c r="L9" s="1">
        <v>200</v>
      </c>
      <c r="M9" s="1">
        <v>0.04</v>
      </c>
      <c r="N9" s="1" t="s">
        <v>16</v>
      </c>
      <c r="O9" s="1" t="s">
        <v>7</v>
      </c>
      <c r="P9" s="3" t="s">
        <v>337</v>
      </c>
      <c r="Q9" s="3" t="s">
        <v>116</v>
      </c>
      <c r="R9" s="34" t="s">
        <v>291</v>
      </c>
      <c r="S9" s="3">
        <f t="shared" si="0"/>
        <v>3.5660665999999999E-3</v>
      </c>
      <c r="T9" s="3" t="s">
        <v>274</v>
      </c>
      <c r="U9" s="1" t="s">
        <v>7</v>
      </c>
      <c r="V9" s="3" t="s">
        <v>338</v>
      </c>
      <c r="W9" s="3" t="s">
        <v>116</v>
      </c>
      <c r="X9" s="34" t="s">
        <v>291</v>
      </c>
      <c r="Y9" s="3"/>
      <c r="Z9" s="3" t="s">
        <v>274</v>
      </c>
      <c r="AA9" s="1" t="s">
        <v>7</v>
      </c>
    </row>
    <row r="10" spans="1:30" ht="15" x14ac:dyDescent="0.25">
      <c r="C10" s="45">
        <v>40</v>
      </c>
      <c r="D10" s="45">
        <v>48.3</v>
      </c>
      <c r="E10" s="3" t="s">
        <v>319</v>
      </c>
      <c r="F10" s="1" t="s">
        <v>15</v>
      </c>
      <c r="G10" s="3" t="s">
        <v>315</v>
      </c>
      <c r="H10" s="3" t="s">
        <v>336</v>
      </c>
      <c r="I10" s="3" t="s">
        <v>116</v>
      </c>
      <c r="J10" s="34" t="s">
        <v>291</v>
      </c>
      <c r="K10" s="1">
        <v>200</v>
      </c>
      <c r="L10" s="1">
        <v>200</v>
      </c>
      <c r="M10" s="1">
        <v>0.04</v>
      </c>
      <c r="N10" s="1" t="s">
        <v>16</v>
      </c>
      <c r="O10" s="1" t="s">
        <v>7</v>
      </c>
      <c r="P10" s="3" t="s">
        <v>337</v>
      </c>
      <c r="Q10" s="3" t="s">
        <v>116</v>
      </c>
      <c r="R10" s="34" t="s">
        <v>291</v>
      </c>
      <c r="S10" s="3">
        <f t="shared" si="0"/>
        <v>4.2177186500000005E-3</v>
      </c>
      <c r="T10" s="3" t="s">
        <v>274</v>
      </c>
      <c r="U10" s="1" t="s">
        <v>7</v>
      </c>
      <c r="V10" s="3" t="s">
        <v>338</v>
      </c>
      <c r="W10" s="3" t="s">
        <v>116</v>
      </c>
      <c r="X10" s="34" t="s">
        <v>291</v>
      </c>
      <c r="Y10" s="3"/>
      <c r="Z10" s="3" t="s">
        <v>274</v>
      </c>
      <c r="AA10" s="1" t="s">
        <v>7</v>
      </c>
    </row>
    <row r="11" spans="1:30" ht="15" x14ac:dyDescent="0.25">
      <c r="C11" s="45">
        <v>50</v>
      </c>
      <c r="D11" s="45">
        <v>60.3</v>
      </c>
      <c r="E11" s="3" t="s">
        <v>319</v>
      </c>
      <c r="F11" s="1" t="s">
        <v>15</v>
      </c>
      <c r="G11" s="3" t="s">
        <v>315</v>
      </c>
      <c r="H11" s="3" t="s">
        <v>336</v>
      </c>
      <c r="I11" s="3" t="s">
        <v>116</v>
      </c>
      <c r="J11" s="34" t="s">
        <v>291</v>
      </c>
      <c r="K11" s="1">
        <v>200</v>
      </c>
      <c r="L11" s="1">
        <v>200</v>
      </c>
      <c r="M11" s="1">
        <v>0.04</v>
      </c>
      <c r="N11" s="1" t="s">
        <v>16</v>
      </c>
      <c r="O11" s="1" t="s">
        <v>7</v>
      </c>
      <c r="P11" s="3" t="s">
        <v>337</v>
      </c>
      <c r="Q11" s="3" t="s">
        <v>116</v>
      </c>
      <c r="R11" s="34" t="s">
        <v>291</v>
      </c>
      <c r="S11" s="3">
        <f t="shared" si="0"/>
        <v>5.7117306499999999E-3</v>
      </c>
      <c r="T11" s="3" t="s">
        <v>274</v>
      </c>
      <c r="U11" s="1" t="s">
        <v>7</v>
      </c>
      <c r="V11" s="3" t="s">
        <v>338</v>
      </c>
      <c r="W11" s="3" t="s">
        <v>116</v>
      </c>
      <c r="X11" s="34" t="s">
        <v>291</v>
      </c>
      <c r="Y11" s="3"/>
      <c r="Z11" s="3" t="s">
        <v>274</v>
      </c>
      <c r="AA11" s="1" t="s">
        <v>7</v>
      </c>
    </row>
    <row r="12" spans="1:30" ht="15" x14ac:dyDescent="0.25">
      <c r="C12" s="45">
        <v>65</v>
      </c>
      <c r="D12" s="45">
        <v>76.099999999999994</v>
      </c>
      <c r="E12" s="3" t="s">
        <v>319</v>
      </c>
      <c r="F12" s="1" t="s">
        <v>15</v>
      </c>
      <c r="G12" s="3" t="s">
        <v>315</v>
      </c>
      <c r="H12" s="3" t="s">
        <v>336</v>
      </c>
      <c r="I12" s="3" t="s">
        <v>116</v>
      </c>
      <c r="J12" s="34" t="s">
        <v>291</v>
      </c>
      <c r="K12" s="1">
        <v>200</v>
      </c>
      <c r="L12" s="1">
        <v>200</v>
      </c>
      <c r="M12" s="1">
        <v>0.04</v>
      </c>
      <c r="N12" s="1" t="s">
        <v>16</v>
      </c>
      <c r="O12" s="1" t="s">
        <v>7</v>
      </c>
      <c r="P12" s="3" t="s">
        <v>337</v>
      </c>
      <c r="Q12" s="3" t="s">
        <v>116</v>
      </c>
      <c r="R12" s="34" t="s">
        <v>291</v>
      </c>
      <c r="S12" s="3">
        <f t="shared" si="0"/>
        <v>8.02364985E-3</v>
      </c>
      <c r="T12" s="3" t="s">
        <v>274</v>
      </c>
      <c r="U12" s="1" t="s">
        <v>7</v>
      </c>
      <c r="V12" s="3" t="s">
        <v>338</v>
      </c>
      <c r="W12" s="3" t="s">
        <v>116</v>
      </c>
      <c r="X12" s="34" t="s">
        <v>291</v>
      </c>
      <c r="Y12" s="3"/>
      <c r="Z12" s="3" t="s">
        <v>274</v>
      </c>
      <c r="AA12" s="1" t="s">
        <v>7</v>
      </c>
    </row>
    <row r="13" spans="1:30" ht="15" x14ac:dyDescent="0.25">
      <c r="C13" s="45">
        <v>80</v>
      </c>
      <c r="D13" s="45">
        <v>88.9</v>
      </c>
      <c r="E13" s="3" t="s">
        <v>319</v>
      </c>
      <c r="F13" s="1" t="s">
        <v>15</v>
      </c>
      <c r="G13" s="3" t="s">
        <v>315</v>
      </c>
      <c r="H13" s="3" t="s">
        <v>336</v>
      </c>
      <c r="I13" s="3" t="s">
        <v>116</v>
      </c>
      <c r="J13" s="34" t="s">
        <v>291</v>
      </c>
      <c r="K13" s="1">
        <v>200</v>
      </c>
      <c r="L13" s="1">
        <v>200</v>
      </c>
      <c r="M13" s="1">
        <v>0.04</v>
      </c>
      <c r="N13" s="1" t="s">
        <v>16</v>
      </c>
      <c r="O13" s="1" t="s">
        <v>7</v>
      </c>
      <c r="P13" s="3" t="s">
        <v>337</v>
      </c>
      <c r="Q13" s="3" t="s">
        <v>116</v>
      </c>
      <c r="R13" s="34" t="s">
        <v>291</v>
      </c>
      <c r="S13" s="3">
        <f t="shared" si="0"/>
        <v>1.018396985E-2</v>
      </c>
      <c r="T13" s="3" t="s">
        <v>274</v>
      </c>
      <c r="U13" s="1" t="s">
        <v>7</v>
      </c>
      <c r="V13" s="3" t="s">
        <v>338</v>
      </c>
      <c r="W13" s="3" t="s">
        <v>116</v>
      </c>
      <c r="X13" s="34" t="s">
        <v>291</v>
      </c>
      <c r="Y13" s="3"/>
      <c r="Z13" s="3" t="s">
        <v>274</v>
      </c>
      <c r="AA13" s="1" t="s">
        <v>7</v>
      </c>
    </row>
    <row r="14" spans="1:30" ht="15" x14ac:dyDescent="0.25">
      <c r="C14" s="45">
        <v>100</v>
      </c>
      <c r="D14" s="45">
        <v>114.3</v>
      </c>
      <c r="E14" s="3" t="s">
        <v>319</v>
      </c>
      <c r="F14" s="1" t="s">
        <v>15</v>
      </c>
      <c r="G14" s="3" t="s">
        <v>315</v>
      </c>
      <c r="H14" s="3" t="s">
        <v>336</v>
      </c>
      <c r="I14" s="3" t="s">
        <v>116</v>
      </c>
      <c r="J14" s="34" t="s">
        <v>291</v>
      </c>
      <c r="K14" s="1">
        <v>200</v>
      </c>
      <c r="L14" s="1">
        <v>200</v>
      </c>
      <c r="M14" s="1">
        <v>0.04</v>
      </c>
      <c r="N14" s="1" t="s">
        <v>16</v>
      </c>
      <c r="O14" s="1" t="s">
        <v>7</v>
      </c>
      <c r="P14" s="3" t="s">
        <v>337</v>
      </c>
      <c r="Q14" s="3" t="s">
        <v>116</v>
      </c>
      <c r="R14" s="34" t="s">
        <v>291</v>
      </c>
      <c r="S14" s="3">
        <f t="shared" si="0"/>
        <v>1.5232524650000002E-2</v>
      </c>
      <c r="T14" s="3" t="s">
        <v>274</v>
      </c>
      <c r="U14" s="1" t="s">
        <v>7</v>
      </c>
      <c r="V14" s="3" t="s">
        <v>338</v>
      </c>
      <c r="W14" s="3" t="s">
        <v>116</v>
      </c>
      <c r="X14" s="34" t="s">
        <v>291</v>
      </c>
      <c r="Y14" s="3"/>
      <c r="Z14" s="3" t="s">
        <v>274</v>
      </c>
      <c r="AA14" s="1" t="s">
        <v>7</v>
      </c>
    </row>
    <row r="15" spans="1:30" ht="15" x14ac:dyDescent="0.25">
      <c r="C15" s="45">
        <v>125</v>
      </c>
      <c r="D15" s="45">
        <v>139.69999999999999</v>
      </c>
      <c r="E15" s="3" t="s">
        <v>319</v>
      </c>
      <c r="F15" s="1" t="s">
        <v>15</v>
      </c>
      <c r="G15" s="3" t="s">
        <v>315</v>
      </c>
      <c r="H15" s="3" t="s">
        <v>336</v>
      </c>
      <c r="I15" s="3" t="s">
        <v>116</v>
      </c>
      <c r="J15" s="34" t="s">
        <v>291</v>
      </c>
      <c r="K15" s="1">
        <v>200</v>
      </c>
      <c r="L15" s="1">
        <v>200</v>
      </c>
      <c r="M15" s="1">
        <v>0.04</v>
      </c>
      <c r="N15" s="1" t="s">
        <v>16</v>
      </c>
      <c r="O15" s="1" t="s">
        <v>7</v>
      </c>
      <c r="P15" s="3" t="s">
        <v>337</v>
      </c>
      <c r="Q15" s="3" t="s">
        <v>116</v>
      </c>
      <c r="R15" s="34" t="s">
        <v>291</v>
      </c>
      <c r="S15" s="3">
        <f>3.14*((D13+25)/2/1000)^2</f>
        <v>1.018396985E-2</v>
      </c>
      <c r="T15" s="3" t="s">
        <v>274</v>
      </c>
      <c r="U15" s="1" t="s">
        <v>7</v>
      </c>
      <c r="V15" s="3" t="s">
        <v>338</v>
      </c>
      <c r="W15" s="3" t="s">
        <v>116</v>
      </c>
      <c r="X15" s="34" t="s">
        <v>291</v>
      </c>
      <c r="Y15" s="3"/>
      <c r="Z15" s="3" t="s">
        <v>274</v>
      </c>
      <c r="AA15" s="1" t="s">
        <v>7</v>
      </c>
    </row>
    <row r="16" spans="1:30" ht="15" x14ac:dyDescent="0.25">
      <c r="C16" s="45">
        <v>150</v>
      </c>
      <c r="D16" s="45">
        <v>168.3</v>
      </c>
      <c r="E16" s="3" t="s">
        <v>319</v>
      </c>
      <c r="F16" s="1" t="s">
        <v>15</v>
      </c>
      <c r="G16" s="3" t="s">
        <v>315</v>
      </c>
      <c r="H16" s="3" t="s">
        <v>336</v>
      </c>
      <c r="I16" s="3" t="s">
        <v>116</v>
      </c>
      <c r="J16" s="34" t="s">
        <v>291</v>
      </c>
      <c r="K16" s="1">
        <v>200</v>
      </c>
      <c r="L16" s="1">
        <v>200</v>
      </c>
      <c r="M16" s="1">
        <v>0.04</v>
      </c>
      <c r="N16" s="1" t="s">
        <v>16</v>
      </c>
      <c r="O16" s="1" t="s">
        <v>7</v>
      </c>
      <c r="P16" s="3" t="s">
        <v>337</v>
      </c>
      <c r="Q16" s="3" t="s">
        <v>116</v>
      </c>
      <c r="R16" s="34" t="s">
        <v>291</v>
      </c>
      <c r="S16" s="3">
        <f>3.14*((D13+25)/2/1000)^2</f>
        <v>1.018396985E-2</v>
      </c>
      <c r="T16" s="3" t="s">
        <v>274</v>
      </c>
      <c r="U16" s="1" t="s">
        <v>7</v>
      </c>
      <c r="V16" s="3" t="s">
        <v>338</v>
      </c>
      <c r="W16" s="3" t="s">
        <v>116</v>
      </c>
      <c r="X16" s="34" t="s">
        <v>291</v>
      </c>
      <c r="Y16" s="3"/>
      <c r="Z16" s="3" t="s">
        <v>274</v>
      </c>
      <c r="AA16" s="1" t="s">
        <v>7</v>
      </c>
    </row>
    <row r="17" spans="3:27" ht="15" x14ac:dyDescent="0.25">
      <c r="C17" s="45">
        <v>200</v>
      </c>
      <c r="D17" s="45">
        <v>219.1</v>
      </c>
      <c r="E17" s="3" t="s">
        <v>319</v>
      </c>
      <c r="F17" s="1" t="s">
        <v>15</v>
      </c>
      <c r="G17" s="3" t="s">
        <v>315</v>
      </c>
      <c r="H17" s="3" t="s">
        <v>336</v>
      </c>
      <c r="I17" s="3" t="s">
        <v>116</v>
      </c>
      <c r="J17" s="34" t="s">
        <v>322</v>
      </c>
      <c r="K17" s="1">
        <v>200</v>
      </c>
      <c r="L17" s="1">
        <v>200</v>
      </c>
      <c r="M17" s="1">
        <v>0.04</v>
      </c>
      <c r="N17" s="1" t="s">
        <v>16</v>
      </c>
      <c r="O17" s="1" t="s">
        <v>7</v>
      </c>
      <c r="P17" s="3" t="s">
        <v>337</v>
      </c>
      <c r="Q17" s="3" t="s">
        <v>116</v>
      </c>
      <c r="R17" s="34" t="s">
        <v>322</v>
      </c>
      <c r="S17" s="3">
        <f>3.14*((D14+25)/2/1000)^2</f>
        <v>1.5232524650000002E-2</v>
      </c>
      <c r="T17" s="3" t="s">
        <v>274</v>
      </c>
      <c r="U17" s="1" t="s">
        <v>7</v>
      </c>
      <c r="V17" s="3" t="s">
        <v>338</v>
      </c>
      <c r="W17" s="3" t="s">
        <v>116</v>
      </c>
      <c r="X17" s="34" t="s">
        <v>322</v>
      </c>
      <c r="Y17" s="3"/>
      <c r="Z17" s="3" t="s">
        <v>274</v>
      </c>
      <c r="AA17" s="1" t="s">
        <v>7</v>
      </c>
    </row>
    <row r="18" spans="3:27" ht="15" x14ac:dyDescent="0.25">
      <c r="C18" s="45">
        <v>250</v>
      </c>
      <c r="D18" s="45">
        <v>273</v>
      </c>
      <c r="E18" s="3" t="s">
        <v>319</v>
      </c>
      <c r="F18" s="1" t="s">
        <v>15</v>
      </c>
      <c r="G18" s="3" t="s">
        <v>315</v>
      </c>
      <c r="H18" s="3" t="s">
        <v>336</v>
      </c>
      <c r="I18" s="3" t="s">
        <v>116</v>
      </c>
      <c r="J18" s="34" t="s">
        <v>322</v>
      </c>
      <c r="K18" s="1">
        <v>250</v>
      </c>
      <c r="L18" s="1">
        <v>250</v>
      </c>
      <c r="M18" s="1">
        <v>6.25E-2</v>
      </c>
      <c r="N18" s="1" t="s">
        <v>16</v>
      </c>
      <c r="O18" s="1" t="s">
        <v>7</v>
      </c>
      <c r="P18" s="3" t="s">
        <v>337</v>
      </c>
      <c r="Q18" s="3" t="s">
        <v>116</v>
      </c>
      <c r="R18" s="34" t="s">
        <v>322</v>
      </c>
      <c r="S18" s="3">
        <f>3.14*((D16+25)/2/1000)^2</f>
        <v>2.933143865E-2</v>
      </c>
      <c r="T18" s="3" t="s">
        <v>274</v>
      </c>
      <c r="U18" s="1" t="s">
        <v>7</v>
      </c>
      <c r="V18" s="3" t="s">
        <v>338</v>
      </c>
      <c r="W18" s="3" t="s">
        <v>116</v>
      </c>
      <c r="X18" s="34" t="s">
        <v>322</v>
      </c>
      <c r="Y18" s="3"/>
      <c r="Z18" s="3" t="s">
        <v>274</v>
      </c>
      <c r="AA18" s="1" t="s">
        <v>7</v>
      </c>
    </row>
    <row r="19" spans="3:27" ht="15" x14ac:dyDescent="0.25">
      <c r="C19" s="45">
        <v>300</v>
      </c>
      <c r="D19" s="45">
        <v>323.89999999999998</v>
      </c>
      <c r="E19" s="3" t="s">
        <v>319</v>
      </c>
      <c r="F19" s="1" t="s">
        <v>15</v>
      </c>
      <c r="G19" s="3" t="s">
        <v>315</v>
      </c>
      <c r="H19" s="3" t="s">
        <v>336</v>
      </c>
      <c r="I19" s="3" t="s">
        <v>116</v>
      </c>
      <c r="J19" s="34" t="s">
        <v>322</v>
      </c>
      <c r="K19" s="1">
        <v>250</v>
      </c>
      <c r="L19" s="1">
        <v>250</v>
      </c>
      <c r="M19" s="1">
        <v>6.25E-2</v>
      </c>
      <c r="N19" s="1" t="s">
        <v>16</v>
      </c>
      <c r="O19" s="1" t="s">
        <v>7</v>
      </c>
      <c r="P19" s="3" t="s">
        <v>337</v>
      </c>
      <c r="Q19" s="3" t="s">
        <v>116</v>
      </c>
      <c r="R19" s="34" t="s">
        <v>322</v>
      </c>
      <c r="S19" s="3">
        <f>3.14*((D16+25)/2/1000)^2</f>
        <v>2.933143865E-2</v>
      </c>
      <c r="T19" s="3" t="s">
        <v>274</v>
      </c>
      <c r="U19" s="1" t="s">
        <v>7</v>
      </c>
      <c r="V19" s="3" t="s">
        <v>338</v>
      </c>
      <c r="W19" s="3" t="s">
        <v>116</v>
      </c>
      <c r="X19" s="34" t="s">
        <v>322</v>
      </c>
      <c r="Y19" s="3"/>
      <c r="Z19" s="3" t="s">
        <v>274</v>
      </c>
      <c r="AA19" s="1" t="s">
        <v>7</v>
      </c>
    </row>
    <row r="20" spans="3:27" ht="15" x14ac:dyDescent="0.25">
      <c r="C20" s="45">
        <v>350</v>
      </c>
      <c r="D20" s="45">
        <v>355.6</v>
      </c>
      <c r="E20" s="3" t="s">
        <v>319</v>
      </c>
      <c r="F20" s="1" t="s">
        <v>15</v>
      </c>
      <c r="G20" s="3" t="s">
        <v>315</v>
      </c>
      <c r="H20" s="3" t="s">
        <v>336</v>
      </c>
      <c r="I20" s="3" t="s">
        <v>116</v>
      </c>
      <c r="J20" s="34" t="s">
        <v>322</v>
      </c>
      <c r="K20" s="1">
        <v>300</v>
      </c>
      <c r="L20" s="1">
        <v>300</v>
      </c>
      <c r="M20" s="1">
        <v>0.09</v>
      </c>
      <c r="N20" s="1" t="s">
        <v>16</v>
      </c>
      <c r="O20" s="1" t="s">
        <v>7</v>
      </c>
      <c r="P20" s="3" t="s">
        <v>337</v>
      </c>
      <c r="Q20" s="3" t="s">
        <v>116</v>
      </c>
      <c r="R20" s="34" t="s">
        <v>322</v>
      </c>
      <c r="S20" s="3">
        <f>3.14*((D17+25)/2/1000)^2</f>
        <v>4.6774075849999999E-2</v>
      </c>
      <c r="T20" s="3" t="s">
        <v>274</v>
      </c>
      <c r="U20" s="1" t="s">
        <v>7</v>
      </c>
      <c r="V20" s="3" t="s">
        <v>338</v>
      </c>
      <c r="W20" s="3" t="s">
        <v>116</v>
      </c>
      <c r="X20" s="34" t="s">
        <v>322</v>
      </c>
      <c r="Y20" s="3"/>
      <c r="Z20" s="3" t="s">
        <v>274</v>
      </c>
      <c r="AA20" s="1" t="s">
        <v>7</v>
      </c>
    </row>
    <row r="21" spans="3:27" ht="15" x14ac:dyDescent="0.25">
      <c r="C21" s="45">
        <v>400</v>
      </c>
      <c r="D21" s="45">
        <v>406.4</v>
      </c>
      <c r="E21" s="3" t="s">
        <v>319</v>
      </c>
      <c r="F21" s="1" t="s">
        <v>15</v>
      </c>
      <c r="G21" s="3" t="s">
        <v>315</v>
      </c>
      <c r="H21" s="3" t="s">
        <v>336</v>
      </c>
      <c r="I21" s="3" t="s">
        <v>116</v>
      </c>
      <c r="J21" s="34" t="s">
        <v>322</v>
      </c>
      <c r="K21" s="1">
        <v>300</v>
      </c>
      <c r="L21" s="1">
        <v>300</v>
      </c>
      <c r="M21" s="1">
        <v>0.09</v>
      </c>
      <c r="N21" s="1" t="s">
        <v>16</v>
      </c>
      <c r="O21" s="1" t="s">
        <v>7</v>
      </c>
      <c r="P21" s="3" t="s">
        <v>337</v>
      </c>
      <c r="Q21" s="3" t="s">
        <v>116</v>
      </c>
      <c r="R21" s="34" t="s">
        <v>322</v>
      </c>
      <c r="S21" s="3">
        <f>3.14*((D17+25)/2/1000)^2</f>
        <v>4.6774075849999999E-2</v>
      </c>
      <c r="T21" s="3" t="s">
        <v>274</v>
      </c>
      <c r="U21" s="1" t="s">
        <v>7</v>
      </c>
      <c r="V21" s="3" t="s">
        <v>338</v>
      </c>
      <c r="W21" s="3" t="s">
        <v>116</v>
      </c>
      <c r="X21" s="34" t="s">
        <v>322</v>
      </c>
      <c r="Y21" s="3"/>
      <c r="Z21" s="3" t="s">
        <v>274</v>
      </c>
      <c r="AA21" s="1" t="s">
        <v>7</v>
      </c>
    </row>
    <row r="22" spans="3:27" ht="15.5" x14ac:dyDescent="0.25">
      <c r="C22" s="45">
        <v>450</v>
      </c>
      <c r="D22" s="45">
        <v>457</v>
      </c>
      <c r="E22" s="3" t="s">
        <v>319</v>
      </c>
      <c r="F22" s="1" t="s">
        <v>15</v>
      </c>
      <c r="G22" s="3" t="s">
        <v>315</v>
      </c>
      <c r="H22" s="3" t="s">
        <v>336</v>
      </c>
      <c r="I22" s="3" t="s">
        <v>116</v>
      </c>
      <c r="J22" s="36" t="s">
        <v>323</v>
      </c>
      <c r="K22" s="1">
        <v>350</v>
      </c>
      <c r="L22" s="1">
        <v>350</v>
      </c>
      <c r="M22" s="1">
        <v>0.12249999999999998</v>
      </c>
      <c r="N22" s="1" t="s">
        <v>16</v>
      </c>
      <c r="O22" s="1" t="s">
        <v>7</v>
      </c>
      <c r="P22" s="3" t="s">
        <v>337</v>
      </c>
      <c r="Q22" s="3" t="s">
        <v>116</v>
      </c>
      <c r="R22" s="36" t="s">
        <v>323</v>
      </c>
      <c r="S22" s="3">
        <f>3.14*((D18+25)/2/1000)^2</f>
        <v>6.9711140000000005E-2</v>
      </c>
      <c r="T22" s="3" t="s">
        <v>274</v>
      </c>
      <c r="U22" s="1" t="s">
        <v>7</v>
      </c>
      <c r="V22" s="3" t="s">
        <v>338</v>
      </c>
      <c r="W22" s="3" t="s">
        <v>116</v>
      </c>
      <c r="X22" s="36" t="s">
        <v>323</v>
      </c>
      <c r="Y22" s="3"/>
      <c r="Z22" s="3" t="s">
        <v>274</v>
      </c>
      <c r="AA22" s="1" t="s">
        <v>7</v>
      </c>
    </row>
    <row r="23" spans="3:27" ht="15.5" x14ac:dyDescent="0.25">
      <c r="C23" s="45">
        <v>500</v>
      </c>
      <c r="D23" s="45">
        <v>508</v>
      </c>
      <c r="E23" s="3" t="s">
        <v>319</v>
      </c>
      <c r="F23" s="1" t="s">
        <v>15</v>
      </c>
      <c r="G23" s="3" t="s">
        <v>315</v>
      </c>
      <c r="H23" s="3" t="s">
        <v>336</v>
      </c>
      <c r="I23" s="3" t="s">
        <v>116</v>
      </c>
      <c r="J23" s="36" t="s">
        <v>323</v>
      </c>
      <c r="K23" s="1">
        <v>350</v>
      </c>
      <c r="L23" s="1">
        <v>350</v>
      </c>
      <c r="M23" s="1">
        <v>0.12249999999999998</v>
      </c>
      <c r="N23" s="1" t="s">
        <v>16</v>
      </c>
      <c r="O23" s="1" t="s">
        <v>7</v>
      </c>
      <c r="P23" s="3" t="s">
        <v>337</v>
      </c>
      <c r="Q23" s="3" t="s">
        <v>116</v>
      </c>
      <c r="R23" s="36" t="s">
        <v>323</v>
      </c>
      <c r="S23" s="3">
        <f>3.14*((D18+25)/2/1000)^2</f>
        <v>6.9711140000000005E-2</v>
      </c>
      <c r="T23" s="3" t="s">
        <v>274</v>
      </c>
      <c r="U23" s="1" t="s">
        <v>7</v>
      </c>
      <c r="V23" s="3" t="s">
        <v>338</v>
      </c>
      <c r="W23" s="3" t="s">
        <v>116</v>
      </c>
      <c r="X23" s="36" t="s">
        <v>323</v>
      </c>
      <c r="Y23" s="3"/>
      <c r="Z23" s="3" t="s">
        <v>274</v>
      </c>
      <c r="AA23" s="1" t="s">
        <v>7</v>
      </c>
    </row>
    <row r="24" spans="3:27" ht="15.5" x14ac:dyDescent="0.25">
      <c r="C24" s="45">
        <v>550</v>
      </c>
      <c r="D24" s="45">
        <v>559</v>
      </c>
      <c r="E24" s="3" t="s">
        <v>319</v>
      </c>
      <c r="F24" s="1" t="s">
        <v>15</v>
      </c>
      <c r="G24" s="3" t="s">
        <v>315</v>
      </c>
      <c r="H24" s="3" t="s">
        <v>336</v>
      </c>
      <c r="I24" s="3" t="s">
        <v>116</v>
      </c>
      <c r="J24" s="36" t="s">
        <v>323</v>
      </c>
      <c r="K24" s="1">
        <v>400</v>
      </c>
      <c r="L24" s="1">
        <v>400</v>
      </c>
      <c r="M24" s="1">
        <v>0.16</v>
      </c>
      <c r="N24" s="1" t="s">
        <v>16</v>
      </c>
      <c r="O24" s="1" t="s">
        <v>7</v>
      </c>
      <c r="P24" s="3" t="s">
        <v>337</v>
      </c>
      <c r="Q24" s="3" t="s">
        <v>116</v>
      </c>
      <c r="R24" s="36" t="s">
        <v>323</v>
      </c>
      <c r="S24" s="3">
        <f>3.14*((D19+25)/2/1000)^2</f>
        <v>9.5558999849999993E-2</v>
      </c>
      <c r="T24" s="3" t="s">
        <v>274</v>
      </c>
      <c r="U24" s="1" t="s">
        <v>7</v>
      </c>
      <c r="V24" s="3" t="s">
        <v>338</v>
      </c>
      <c r="W24" s="3" t="s">
        <v>116</v>
      </c>
      <c r="X24" s="36" t="s">
        <v>323</v>
      </c>
      <c r="Y24" s="3"/>
      <c r="Z24" s="3" t="s">
        <v>274</v>
      </c>
      <c r="AA24" s="1" t="s">
        <v>7</v>
      </c>
    </row>
    <row r="25" spans="3:27" ht="15.5" x14ac:dyDescent="0.25">
      <c r="C25" s="45">
        <v>600</v>
      </c>
      <c r="D25" s="45">
        <v>610</v>
      </c>
      <c r="E25" s="3" t="s">
        <v>319</v>
      </c>
      <c r="F25" s="1" t="s">
        <v>15</v>
      </c>
      <c r="G25" s="3" t="s">
        <v>315</v>
      </c>
      <c r="H25" s="3" t="s">
        <v>336</v>
      </c>
      <c r="I25" s="3" t="s">
        <v>116</v>
      </c>
      <c r="J25" s="36" t="s">
        <v>323</v>
      </c>
      <c r="K25" s="1">
        <v>400</v>
      </c>
      <c r="L25" s="1">
        <v>400</v>
      </c>
      <c r="M25" s="1">
        <v>0.16</v>
      </c>
      <c r="N25" s="1" t="s">
        <v>16</v>
      </c>
      <c r="O25" s="1" t="s">
        <v>7</v>
      </c>
      <c r="P25" s="3" t="s">
        <v>337</v>
      </c>
      <c r="Q25" s="3" t="s">
        <v>116</v>
      </c>
      <c r="R25" s="36" t="s">
        <v>323</v>
      </c>
      <c r="S25" s="3">
        <f>3.14*((D19+25)/2/1000)^2</f>
        <v>9.5558999849999993E-2</v>
      </c>
      <c r="T25" s="3" t="s">
        <v>274</v>
      </c>
      <c r="U25" s="1" t="s">
        <v>7</v>
      </c>
      <c r="V25" s="3" t="s">
        <v>338</v>
      </c>
      <c r="W25" s="3" t="s">
        <v>116</v>
      </c>
      <c r="X25" s="36" t="s">
        <v>323</v>
      </c>
      <c r="Y25" s="3"/>
      <c r="Z25" s="3" t="s">
        <v>274</v>
      </c>
      <c r="AA25" s="1" t="s">
        <v>7</v>
      </c>
    </row>
    <row r="26" spans="3:27" ht="15.5" x14ac:dyDescent="0.25">
      <c r="C26" s="45">
        <v>650</v>
      </c>
      <c r="D26" s="45">
        <v>660</v>
      </c>
      <c r="E26" s="3" t="s">
        <v>319</v>
      </c>
      <c r="F26" s="1" t="s">
        <v>15</v>
      </c>
      <c r="G26" s="3" t="s">
        <v>315</v>
      </c>
      <c r="H26" s="3" t="s">
        <v>336</v>
      </c>
      <c r="I26" s="3" t="s">
        <v>116</v>
      </c>
      <c r="J26" s="36" t="s">
        <v>324</v>
      </c>
      <c r="K26" s="1">
        <v>450</v>
      </c>
      <c r="L26" s="1">
        <v>450</v>
      </c>
      <c r="M26" s="1">
        <v>0.20250000000000001</v>
      </c>
      <c r="N26" s="1" t="s">
        <v>16</v>
      </c>
      <c r="O26" s="1" t="s">
        <v>7</v>
      </c>
      <c r="P26" s="3" t="s">
        <v>337</v>
      </c>
      <c r="Q26" s="3" t="s">
        <v>116</v>
      </c>
      <c r="R26" s="36" t="s">
        <v>324</v>
      </c>
      <c r="S26" s="3">
        <f>3.14*((D20+25)/2/1000)^2</f>
        <v>0.11371224260000004</v>
      </c>
      <c r="T26" s="3" t="s">
        <v>274</v>
      </c>
      <c r="U26" s="1" t="s">
        <v>7</v>
      </c>
      <c r="V26" s="3" t="s">
        <v>338</v>
      </c>
      <c r="W26" s="3" t="s">
        <v>116</v>
      </c>
      <c r="X26" s="36" t="s">
        <v>324</v>
      </c>
      <c r="Y26" s="3"/>
      <c r="Z26" s="3" t="s">
        <v>274</v>
      </c>
      <c r="AA26" s="1" t="s">
        <v>7</v>
      </c>
    </row>
    <row r="27" spans="3:27" ht="15.5" x14ac:dyDescent="0.25">
      <c r="C27" s="45">
        <v>700</v>
      </c>
      <c r="D27" s="45">
        <v>711</v>
      </c>
      <c r="E27" s="3" t="s">
        <v>319</v>
      </c>
      <c r="F27" s="1" t="s">
        <v>15</v>
      </c>
      <c r="G27" s="3" t="s">
        <v>315</v>
      </c>
      <c r="H27" s="3" t="s">
        <v>336</v>
      </c>
      <c r="I27" s="3" t="s">
        <v>116</v>
      </c>
      <c r="J27" s="36" t="s">
        <v>324</v>
      </c>
      <c r="K27" s="1">
        <v>450</v>
      </c>
      <c r="L27" s="1">
        <v>450</v>
      </c>
      <c r="M27" s="1">
        <v>0.20250000000000001</v>
      </c>
      <c r="N27" s="1" t="s">
        <v>16</v>
      </c>
      <c r="O27" s="1" t="s">
        <v>7</v>
      </c>
      <c r="P27" s="3" t="s">
        <v>337</v>
      </c>
      <c r="Q27" s="3" t="s">
        <v>116</v>
      </c>
      <c r="R27" s="36" t="s">
        <v>324</v>
      </c>
      <c r="S27" s="3">
        <f>3.14*((D20+25)/2/1000)^2</f>
        <v>0.11371224260000004</v>
      </c>
      <c r="T27" s="3" t="s">
        <v>274</v>
      </c>
      <c r="U27" s="1" t="s">
        <v>7</v>
      </c>
      <c r="V27" s="3" t="s">
        <v>338</v>
      </c>
      <c r="W27" s="3" t="s">
        <v>116</v>
      </c>
      <c r="X27" s="36" t="s">
        <v>324</v>
      </c>
      <c r="Y27" s="3"/>
      <c r="Z27" s="3" t="s">
        <v>274</v>
      </c>
      <c r="AA27" s="1" t="s">
        <v>7</v>
      </c>
    </row>
    <row r="28" spans="3:27" ht="15.5" x14ac:dyDescent="0.25">
      <c r="C28" s="45">
        <v>750</v>
      </c>
      <c r="D28" s="45">
        <v>762</v>
      </c>
      <c r="E28" s="3" t="s">
        <v>319</v>
      </c>
      <c r="F28" s="1" t="s">
        <v>15</v>
      </c>
      <c r="G28" s="3" t="s">
        <v>315</v>
      </c>
      <c r="H28" s="3" t="s">
        <v>336</v>
      </c>
      <c r="I28" s="3" t="s">
        <v>116</v>
      </c>
      <c r="J28" s="36" t="s">
        <v>324</v>
      </c>
      <c r="K28" s="1">
        <v>500</v>
      </c>
      <c r="L28" s="1">
        <v>500</v>
      </c>
      <c r="M28" s="1">
        <v>0.25</v>
      </c>
      <c r="N28" s="1" t="s">
        <v>16</v>
      </c>
      <c r="O28" s="1" t="s">
        <v>7</v>
      </c>
      <c r="P28" s="3" t="s">
        <v>337</v>
      </c>
      <c r="Q28" s="3" t="s">
        <v>116</v>
      </c>
      <c r="R28" s="36" t="s">
        <v>324</v>
      </c>
      <c r="S28" s="3">
        <f>3.14*((D21+25)/2/1000)^2</f>
        <v>0.14609317859999998</v>
      </c>
      <c r="T28" s="3" t="s">
        <v>274</v>
      </c>
      <c r="U28" s="1" t="s">
        <v>7</v>
      </c>
      <c r="V28" s="3" t="s">
        <v>338</v>
      </c>
      <c r="W28" s="3" t="s">
        <v>116</v>
      </c>
      <c r="X28" s="36" t="s">
        <v>324</v>
      </c>
      <c r="Y28" s="3"/>
      <c r="Z28" s="3" t="s">
        <v>274</v>
      </c>
      <c r="AA28" s="1" t="s">
        <v>7</v>
      </c>
    </row>
    <row r="29" spans="3:27" ht="15.5" x14ac:dyDescent="0.25">
      <c r="C29" s="45">
        <v>800</v>
      </c>
      <c r="D29" s="45">
        <v>813</v>
      </c>
      <c r="E29" s="3" t="s">
        <v>319</v>
      </c>
      <c r="F29" s="1" t="s">
        <v>15</v>
      </c>
      <c r="G29" s="3" t="s">
        <v>315</v>
      </c>
      <c r="H29" s="3" t="s">
        <v>336</v>
      </c>
      <c r="I29" s="3" t="s">
        <v>116</v>
      </c>
      <c r="J29" s="36" t="s">
        <v>324</v>
      </c>
      <c r="K29" s="1">
        <v>500</v>
      </c>
      <c r="L29" s="1">
        <v>500</v>
      </c>
      <c r="M29" s="1">
        <v>0.25</v>
      </c>
      <c r="N29" s="1" t="s">
        <v>16</v>
      </c>
      <c r="O29" s="1" t="s">
        <v>7</v>
      </c>
      <c r="P29" s="3" t="s">
        <v>337</v>
      </c>
      <c r="Q29" s="3" t="s">
        <v>116</v>
      </c>
      <c r="R29" s="36" t="s">
        <v>324</v>
      </c>
      <c r="S29" s="3">
        <f>3.14*((D21+25)/2/1000)^2</f>
        <v>0.14609317859999998</v>
      </c>
      <c r="T29" s="3" t="s">
        <v>274</v>
      </c>
      <c r="U29" s="1" t="s">
        <v>7</v>
      </c>
      <c r="V29" s="3" t="s">
        <v>338</v>
      </c>
      <c r="W29" s="3" t="s">
        <v>116</v>
      </c>
      <c r="X29" s="36" t="s">
        <v>324</v>
      </c>
      <c r="Y29" s="3"/>
      <c r="Z29" s="3" t="s">
        <v>274</v>
      </c>
      <c r="AA29" s="1" t="s">
        <v>7</v>
      </c>
    </row>
    <row r="30" spans="3:27" ht="15.5" x14ac:dyDescent="0.25">
      <c r="C30" s="45">
        <v>850</v>
      </c>
      <c r="D30" s="45">
        <v>864</v>
      </c>
      <c r="E30" s="3" t="s">
        <v>319</v>
      </c>
      <c r="F30" s="1" t="s">
        <v>15</v>
      </c>
      <c r="G30" s="3" t="s">
        <v>315</v>
      </c>
      <c r="H30" s="3" t="s">
        <v>336</v>
      </c>
      <c r="I30" s="3" t="s">
        <v>116</v>
      </c>
      <c r="J30" s="36" t="s">
        <v>324</v>
      </c>
      <c r="K30" s="1">
        <v>550</v>
      </c>
      <c r="L30" s="1">
        <v>550</v>
      </c>
      <c r="M30" s="1">
        <v>0.30249999999999999</v>
      </c>
      <c r="N30" s="1" t="s">
        <v>16</v>
      </c>
      <c r="O30" s="1" t="s">
        <v>7</v>
      </c>
      <c r="P30" s="3" t="s">
        <v>337</v>
      </c>
      <c r="Q30" s="3" t="s">
        <v>116</v>
      </c>
      <c r="R30" s="36" t="s">
        <v>324</v>
      </c>
      <c r="S30" s="3">
        <f>3.14*((D22+25)/2/1000)^2</f>
        <v>0.18237434</v>
      </c>
      <c r="T30" s="3" t="s">
        <v>274</v>
      </c>
      <c r="U30" s="1" t="s">
        <v>7</v>
      </c>
      <c r="V30" s="3" t="s">
        <v>338</v>
      </c>
      <c r="W30" s="3" t="s">
        <v>116</v>
      </c>
      <c r="X30" s="36" t="s">
        <v>324</v>
      </c>
      <c r="Y30" s="3"/>
      <c r="Z30" s="3" t="s">
        <v>274</v>
      </c>
      <c r="AA30" s="1" t="s">
        <v>7</v>
      </c>
    </row>
    <row r="31" spans="3:27" ht="15.5" x14ac:dyDescent="0.25">
      <c r="C31" s="45">
        <v>900</v>
      </c>
      <c r="D31" s="45">
        <v>914</v>
      </c>
      <c r="E31" s="1" t="s">
        <v>320</v>
      </c>
      <c r="F31" s="1" t="s">
        <v>15</v>
      </c>
      <c r="G31" s="3" t="s">
        <v>315</v>
      </c>
      <c r="H31" s="3" t="s">
        <v>336</v>
      </c>
      <c r="I31" s="3" t="s">
        <v>116</v>
      </c>
      <c r="J31" s="36" t="s">
        <v>324</v>
      </c>
      <c r="K31" s="1">
        <v>550</v>
      </c>
      <c r="L31" s="1">
        <v>550</v>
      </c>
      <c r="M31" s="1">
        <v>0.30249999999999999</v>
      </c>
      <c r="N31" s="1" t="s">
        <v>16</v>
      </c>
      <c r="O31" s="1" t="s">
        <v>7</v>
      </c>
      <c r="P31" s="3" t="s">
        <v>337</v>
      </c>
      <c r="Q31" s="3" t="s">
        <v>116</v>
      </c>
      <c r="R31" s="36" t="s">
        <v>324</v>
      </c>
      <c r="S31" s="3">
        <f>3.14*((D22+25)/2/1000)^2</f>
        <v>0.18237434</v>
      </c>
      <c r="T31" s="3" t="s">
        <v>274</v>
      </c>
      <c r="U31" s="1" t="s">
        <v>7</v>
      </c>
      <c r="V31" s="3" t="s">
        <v>338</v>
      </c>
      <c r="W31" s="3" t="s">
        <v>116</v>
      </c>
      <c r="X31" s="36" t="s">
        <v>324</v>
      </c>
      <c r="Y31" s="3"/>
      <c r="Z31" s="3" t="s">
        <v>274</v>
      </c>
      <c r="AA31" s="1" t="s">
        <v>7</v>
      </c>
    </row>
    <row r="32" spans="3:27" ht="15.5" x14ac:dyDescent="0.25">
      <c r="C32" s="45">
        <v>950</v>
      </c>
      <c r="D32" s="45">
        <v>965</v>
      </c>
      <c r="E32" s="1" t="s">
        <v>320</v>
      </c>
      <c r="F32" s="1" t="s">
        <v>15</v>
      </c>
      <c r="G32" s="3" t="s">
        <v>315</v>
      </c>
      <c r="H32" s="3" t="s">
        <v>336</v>
      </c>
      <c r="I32" s="3" t="s">
        <v>116</v>
      </c>
      <c r="J32" s="36" t="s">
        <v>325</v>
      </c>
      <c r="K32" s="1">
        <v>600</v>
      </c>
      <c r="L32" s="1">
        <v>600</v>
      </c>
      <c r="M32" s="1">
        <v>0.36</v>
      </c>
      <c r="N32" s="1" t="s">
        <v>16</v>
      </c>
      <c r="O32" s="1" t="s">
        <v>7</v>
      </c>
      <c r="P32" s="3" t="s">
        <v>337</v>
      </c>
      <c r="Q32" s="3" t="s">
        <v>116</v>
      </c>
      <c r="R32" s="36" t="s">
        <v>325</v>
      </c>
      <c r="S32" s="3">
        <f>3.14*((D23+25)/2/1000)^2</f>
        <v>0.22300986500000003</v>
      </c>
      <c r="T32" s="3" t="s">
        <v>274</v>
      </c>
      <c r="U32" s="1" t="s">
        <v>7</v>
      </c>
      <c r="V32" s="3" t="s">
        <v>338</v>
      </c>
      <c r="W32" s="3" t="s">
        <v>116</v>
      </c>
      <c r="X32" s="36" t="s">
        <v>325</v>
      </c>
      <c r="Y32" s="3"/>
      <c r="Z32" s="3" t="s">
        <v>274</v>
      </c>
      <c r="AA32" s="1" t="s">
        <v>7</v>
      </c>
    </row>
    <row r="33" spans="3:27" ht="15.5" x14ac:dyDescent="0.25">
      <c r="C33" s="45">
        <v>1000</v>
      </c>
      <c r="D33" s="45">
        <v>1016</v>
      </c>
      <c r="E33" s="1" t="s">
        <v>320</v>
      </c>
      <c r="F33" s="1" t="s">
        <v>15</v>
      </c>
      <c r="G33" s="3" t="s">
        <v>315</v>
      </c>
      <c r="H33" s="3" t="s">
        <v>336</v>
      </c>
      <c r="I33" s="3" t="s">
        <v>116</v>
      </c>
      <c r="J33" s="36" t="s">
        <v>325</v>
      </c>
      <c r="K33" s="1">
        <v>600</v>
      </c>
      <c r="L33" s="1">
        <v>600</v>
      </c>
      <c r="M33" s="1">
        <v>0.36</v>
      </c>
      <c r="N33" s="1" t="s">
        <v>16</v>
      </c>
      <c r="O33" s="1" t="s">
        <v>7</v>
      </c>
      <c r="P33" s="3" t="s">
        <v>337</v>
      </c>
      <c r="Q33" s="3" t="s">
        <v>116</v>
      </c>
      <c r="R33" s="36" t="s">
        <v>325</v>
      </c>
      <c r="S33" s="3">
        <f>3.14*((D23+25)/2/1000)^2</f>
        <v>0.22300986500000003</v>
      </c>
      <c r="T33" s="3" t="s">
        <v>274</v>
      </c>
      <c r="U33" s="1" t="s">
        <v>7</v>
      </c>
      <c r="V33" s="3" t="s">
        <v>338</v>
      </c>
      <c r="W33" s="3" t="s">
        <v>116</v>
      </c>
      <c r="X33" s="36" t="s">
        <v>325</v>
      </c>
      <c r="Y33" s="3"/>
      <c r="Z33" s="3" t="s">
        <v>274</v>
      </c>
      <c r="AA33" s="1" t="s">
        <v>7</v>
      </c>
    </row>
    <row r="34" spans="3:27" ht="15.5" x14ac:dyDescent="0.25">
      <c r="C34" s="45">
        <v>1050</v>
      </c>
      <c r="D34" s="45">
        <v>1067</v>
      </c>
      <c r="E34" s="1" t="s">
        <v>320</v>
      </c>
      <c r="F34" s="1" t="s">
        <v>15</v>
      </c>
      <c r="G34" s="3" t="s">
        <v>315</v>
      </c>
      <c r="H34" s="3" t="s">
        <v>336</v>
      </c>
      <c r="I34" s="3" t="s">
        <v>116</v>
      </c>
      <c r="J34" s="36" t="s">
        <v>325</v>
      </c>
      <c r="K34" s="1">
        <v>700</v>
      </c>
      <c r="L34" s="1">
        <v>700</v>
      </c>
      <c r="M34" s="1">
        <v>0.48999999999999994</v>
      </c>
      <c r="N34" s="1" t="s">
        <v>16</v>
      </c>
      <c r="O34" s="1" t="s">
        <v>7</v>
      </c>
      <c r="P34" s="3" t="s">
        <v>337</v>
      </c>
      <c r="Q34" s="3" t="s">
        <v>116</v>
      </c>
      <c r="R34" s="36" t="s">
        <v>325</v>
      </c>
      <c r="S34" s="3">
        <f>3.14*((D25+25)/2/1000)^2</f>
        <v>0.31653162500000004</v>
      </c>
      <c r="T34" s="3" t="s">
        <v>274</v>
      </c>
      <c r="U34" s="1" t="s">
        <v>7</v>
      </c>
      <c r="V34" s="3" t="s">
        <v>338</v>
      </c>
      <c r="W34" s="3" t="s">
        <v>116</v>
      </c>
      <c r="X34" s="36" t="s">
        <v>325</v>
      </c>
      <c r="Y34" s="3"/>
      <c r="Z34" s="3" t="s">
        <v>274</v>
      </c>
      <c r="AA34" s="1" t="s">
        <v>7</v>
      </c>
    </row>
    <row r="35" spans="3:27" ht="15.5" x14ac:dyDescent="0.25">
      <c r="C35" s="45">
        <v>1100</v>
      </c>
      <c r="D35" s="45">
        <v>1118</v>
      </c>
      <c r="E35" s="1" t="s">
        <v>320</v>
      </c>
      <c r="F35" s="1" t="s">
        <v>15</v>
      </c>
      <c r="G35" s="3" t="s">
        <v>315</v>
      </c>
      <c r="H35" s="3" t="s">
        <v>336</v>
      </c>
      <c r="I35" s="3" t="s">
        <v>116</v>
      </c>
      <c r="J35" s="36" t="s">
        <v>325</v>
      </c>
      <c r="K35" s="1">
        <v>700</v>
      </c>
      <c r="L35" s="1">
        <v>700</v>
      </c>
      <c r="M35" s="1">
        <v>0.48999999999999994</v>
      </c>
      <c r="N35" s="1" t="s">
        <v>16</v>
      </c>
      <c r="O35" s="1" t="s">
        <v>7</v>
      </c>
      <c r="P35" s="3" t="s">
        <v>337</v>
      </c>
      <c r="Q35" s="3" t="s">
        <v>116</v>
      </c>
      <c r="R35" s="36" t="s">
        <v>325</v>
      </c>
      <c r="S35" s="3">
        <f>3.14*((D25+25)/2/1000)^2</f>
        <v>0.31653162500000004</v>
      </c>
      <c r="T35" s="3" t="s">
        <v>274</v>
      </c>
      <c r="U35" s="1" t="s">
        <v>7</v>
      </c>
      <c r="V35" s="3" t="s">
        <v>338</v>
      </c>
      <c r="W35" s="3" t="s">
        <v>116</v>
      </c>
      <c r="X35" s="36" t="s">
        <v>325</v>
      </c>
      <c r="Y35" s="3"/>
      <c r="Z35" s="3" t="s">
        <v>274</v>
      </c>
      <c r="AA35" s="1" t="s">
        <v>7</v>
      </c>
    </row>
    <row r="36" spans="3:27" ht="15.5" x14ac:dyDescent="0.25">
      <c r="C36" s="45">
        <v>1150</v>
      </c>
      <c r="D36" s="45">
        <v>1168</v>
      </c>
      <c r="E36" s="1" t="s">
        <v>320</v>
      </c>
      <c r="F36" s="1" t="s">
        <v>15</v>
      </c>
      <c r="G36" s="3" t="s">
        <v>315</v>
      </c>
      <c r="H36" s="3" t="s">
        <v>336</v>
      </c>
      <c r="I36" s="3" t="s">
        <v>116</v>
      </c>
      <c r="J36" s="36" t="s">
        <v>325</v>
      </c>
      <c r="K36" s="1">
        <v>700</v>
      </c>
      <c r="L36" s="1">
        <v>700</v>
      </c>
      <c r="M36" s="1">
        <v>0.48999999999999994</v>
      </c>
      <c r="N36" s="1" t="s">
        <v>16</v>
      </c>
      <c r="O36" s="1" t="s">
        <v>7</v>
      </c>
      <c r="P36" s="3" t="s">
        <v>337</v>
      </c>
      <c r="Q36" s="3" t="s">
        <v>116</v>
      </c>
      <c r="R36" s="36" t="s">
        <v>325</v>
      </c>
      <c r="S36" s="3">
        <f>3.14*((D25+25)/2/1000)^2</f>
        <v>0.31653162500000004</v>
      </c>
      <c r="T36" s="3" t="s">
        <v>274</v>
      </c>
      <c r="U36" s="1" t="s">
        <v>7</v>
      </c>
      <c r="V36" s="3" t="s">
        <v>338</v>
      </c>
      <c r="W36" s="3" t="s">
        <v>116</v>
      </c>
      <c r="X36" s="36" t="s">
        <v>325</v>
      </c>
      <c r="Y36" s="3"/>
      <c r="Z36" s="3" t="s">
        <v>274</v>
      </c>
      <c r="AA36" s="1" t="s">
        <v>7</v>
      </c>
    </row>
    <row r="37" spans="3:27" ht="15.5" x14ac:dyDescent="0.25">
      <c r="C37" s="45">
        <v>1200</v>
      </c>
      <c r="D37" s="45">
        <v>1219</v>
      </c>
      <c r="E37" s="1" t="s">
        <v>320</v>
      </c>
      <c r="F37" s="1" t="s">
        <v>15</v>
      </c>
      <c r="G37" s="3" t="s">
        <v>315</v>
      </c>
      <c r="H37" s="3" t="s">
        <v>336</v>
      </c>
      <c r="I37" s="3" t="s">
        <v>116</v>
      </c>
      <c r="J37" s="36" t="s">
        <v>325</v>
      </c>
      <c r="K37" s="1">
        <v>700</v>
      </c>
      <c r="L37" s="1">
        <v>700</v>
      </c>
      <c r="M37" s="1">
        <v>0.49</v>
      </c>
      <c r="N37" s="1" t="s">
        <v>16</v>
      </c>
      <c r="O37" s="1" t="s">
        <v>7</v>
      </c>
      <c r="P37" s="3" t="s">
        <v>337</v>
      </c>
      <c r="Q37" s="3" t="s">
        <v>116</v>
      </c>
      <c r="R37" s="36" t="s">
        <v>325</v>
      </c>
      <c r="S37" s="3">
        <f>3.14*((D26+25)/2/1000)^2</f>
        <v>0.36834162500000006</v>
      </c>
      <c r="T37" s="3" t="s">
        <v>274</v>
      </c>
      <c r="U37" s="1" t="s">
        <v>7</v>
      </c>
      <c r="V37" s="3" t="s">
        <v>338</v>
      </c>
      <c r="W37" s="3" t="s">
        <v>116</v>
      </c>
      <c r="X37" s="36" t="s">
        <v>325</v>
      </c>
      <c r="Y37" s="3"/>
      <c r="Z37" s="3" t="s">
        <v>274</v>
      </c>
      <c r="AA37" s="1" t="s">
        <v>7</v>
      </c>
    </row>
  </sheetData>
  <sheetProtection algorithmName="SHA-512" hashValue="oANTxK1rxxt6IK9l5jYom3WkKJpd67a0OAK59MOMmVxkJJ+kMVb9hYw4t6g68v68kC88SvGnHenUQuf3CblfxQ==" saltValue="SZVHm8Yrnxu1e79t14lAXg==" spinCount="100000" sheet="1" objects="1" scenarios="1"/>
  <mergeCells count="5">
    <mergeCell ref="AC1:AD1"/>
    <mergeCell ref="C1:G1"/>
    <mergeCell ref="I1:O1"/>
    <mergeCell ref="Q1:U1"/>
    <mergeCell ref="W1:AA1"/>
  </mergeCells>
  <phoneticPr fontId="6" type="noConversion"/>
  <pageMargins left="0.7" right="0.7" top="0.75" bottom="0.75" header="0.3" footer="0.3"/>
  <ignoredErrors>
    <ignoredError sqref="S18" formula="1"/>
  </ignoredError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0EEE5-C431-478D-A43F-1EFD6A96F40A}">
  <sheetPr codeName="Sheet96"/>
  <dimension ref="A1:Q100"/>
  <sheetViews>
    <sheetView workbookViewId="0">
      <selection activeCell="N2" sqref="N2"/>
    </sheetView>
  </sheetViews>
  <sheetFormatPr defaultRowHeight="14" x14ac:dyDescent="0.25"/>
  <cols>
    <col min="1" max="1" width="16.90625" style="23" bestFit="1" customWidth="1"/>
    <col min="2" max="2" width="9.26953125" style="35" bestFit="1" customWidth="1"/>
    <col min="3" max="5" width="5.26953125" bestFit="1" customWidth="1"/>
    <col min="6" max="6" width="11.36328125" bestFit="1" customWidth="1"/>
    <col min="7" max="7" width="6.26953125" bestFit="1" customWidth="1"/>
    <col min="8" max="8" width="7.26953125" bestFit="1" customWidth="1"/>
    <col min="9" max="9" width="5.26953125" bestFit="1" customWidth="1"/>
    <col min="10" max="10" width="6.26953125" bestFit="1" customWidth="1"/>
    <col min="11" max="11" width="5.26953125" bestFit="1" customWidth="1"/>
    <col min="12" max="12" width="11.36328125" bestFit="1" customWidth="1"/>
    <col min="13" max="13" width="8.26953125" bestFit="1" customWidth="1"/>
    <col min="14" max="14" width="7.26953125" bestFit="1" customWidth="1"/>
    <col min="15" max="15" width="5.26953125" bestFit="1" customWidth="1"/>
    <col min="16" max="16" width="6.26953125" bestFit="1" customWidth="1"/>
    <col min="17" max="17" width="5.26953125" bestFit="1" customWidth="1"/>
  </cols>
  <sheetData>
    <row r="1" spans="1:17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48</v>
      </c>
      <c r="G1" s="18" t="s">
        <v>82</v>
      </c>
      <c r="H1" s="19" t="s">
        <v>79</v>
      </c>
      <c r="I1" s="18" t="s">
        <v>3</v>
      </c>
      <c r="J1" s="18" t="s">
        <v>160</v>
      </c>
      <c r="K1" s="18" t="s">
        <v>5</v>
      </c>
      <c r="L1" s="18" t="s">
        <v>48</v>
      </c>
      <c r="M1" s="18" t="s">
        <v>82</v>
      </c>
      <c r="N1" s="19" t="s">
        <v>79</v>
      </c>
      <c r="O1" s="18" t="s">
        <v>3</v>
      </c>
      <c r="P1" s="18" t="s">
        <v>160</v>
      </c>
      <c r="Q1" s="18" t="s">
        <v>5</v>
      </c>
    </row>
    <row r="2" spans="1:17" x14ac:dyDescent="0.25">
      <c r="A2" s="22">
        <v>44</v>
      </c>
      <c r="B2" s="3" t="s">
        <v>1079</v>
      </c>
      <c r="C2" s="3">
        <v>2</v>
      </c>
      <c r="D2" s="3" t="s">
        <v>579</v>
      </c>
      <c r="E2" s="18" t="str">
        <f>(TRIM(MID(SUBSTITUTE($B2,"-",REPT(" ",99)),COLUMN(B2)*99-98,99)))</f>
        <v>A</v>
      </c>
      <c r="F2" s="18" t="str">
        <f>VLOOKUP(E2,G1数据库!C:O,2,0)</f>
        <v>钢板</v>
      </c>
      <c r="G2" s="18" t="str">
        <f>VLOOKUP(E2,G1数据库!C:O,3,0)</f>
        <v>δ=10</v>
      </c>
      <c r="H2" s="19">
        <f>VLOOKUP(E2,G1数据库!C:O,6,0)*C2</f>
        <v>4.4999999999999998E-2</v>
      </c>
      <c r="I2" s="18" t="str">
        <f>VLOOKUP(E2,G1数据库!C:O,7,0)</f>
        <v>m²</v>
      </c>
      <c r="J2" s="18" t="str">
        <f>VLOOKUP(E2,G1数据库!C:O,8,0)</f>
        <v>Q235B</v>
      </c>
      <c r="K2" s="18"/>
      <c r="L2" s="18" t="str">
        <f>VLOOKUP(E2,G1数据库!C:O,9,0)</f>
        <v>膨胀锚栓</v>
      </c>
      <c r="M2" s="18" t="str">
        <f>VLOOKUP(E2,G1数据库!C:O,10,0)</f>
        <v>M8x120</v>
      </c>
      <c r="N2" s="19">
        <f>VLOOKUP(E2,G1数据库!C:O,11,0)*C2</f>
        <v>8</v>
      </c>
      <c r="O2" s="18" t="str">
        <f>VLOOKUP(E2,G1数据库!C:O,12,0)</f>
        <v>套</v>
      </c>
      <c r="P2" s="18" t="str">
        <f>VLOOKUP(E2,G1数据库!C:O,13,0)</f>
        <v>Q235B</v>
      </c>
      <c r="Q2" s="18"/>
    </row>
    <row r="3" spans="1:17" x14ac:dyDescent="0.25">
      <c r="A3" s="22"/>
      <c r="B3" s="3"/>
      <c r="C3" s="3"/>
      <c r="D3" s="3"/>
      <c r="E3" s="18" t="str">
        <f t="shared" ref="E3:E12" si="0">(TRIM(MID(SUBSTITUTE($B3,"-",REPT(" ",99)),COLUMN(B3)*99-98,99)))</f>
        <v/>
      </c>
      <c r="F3" s="18" t="e">
        <f>VLOOKUP(E3,G1数据库!C:O,2,0)</f>
        <v>#N/A</v>
      </c>
      <c r="G3" s="18" t="e">
        <f>VLOOKUP(E3,G1数据库!C:O,3,0)</f>
        <v>#N/A</v>
      </c>
      <c r="H3" s="19" t="e">
        <f>VLOOKUP(E3,G1数据库!C:O,6,0)*C3</f>
        <v>#N/A</v>
      </c>
      <c r="I3" s="18" t="e">
        <f>VLOOKUP(E3,G1数据库!C:O,7,0)</f>
        <v>#N/A</v>
      </c>
      <c r="J3" s="18" t="e">
        <f>VLOOKUP(E3,G1数据库!C:O,8,0)</f>
        <v>#N/A</v>
      </c>
      <c r="K3" s="18"/>
      <c r="L3" s="18" t="e">
        <f>VLOOKUP(E3,G1数据库!C:O,9,0)</f>
        <v>#N/A</v>
      </c>
      <c r="M3" s="18" t="e">
        <f>VLOOKUP(E3,G1数据库!C:O,10,0)</f>
        <v>#N/A</v>
      </c>
      <c r="N3" s="19" t="e">
        <f>VLOOKUP(E3,G1数据库!C:O,11,0)*C3</f>
        <v>#N/A</v>
      </c>
      <c r="O3" s="18" t="e">
        <f>VLOOKUP(E3,G1数据库!C:O,12,0)</f>
        <v>#N/A</v>
      </c>
      <c r="P3" s="18" t="e">
        <f>VLOOKUP(E3,G1数据库!C:O,13,0)</f>
        <v>#N/A</v>
      </c>
      <c r="Q3" s="18"/>
    </row>
    <row r="4" spans="1:17" x14ac:dyDescent="0.25">
      <c r="A4" s="22"/>
      <c r="B4" s="3"/>
      <c r="C4" s="3"/>
      <c r="D4" s="3"/>
      <c r="E4" s="18" t="str">
        <f t="shared" si="0"/>
        <v/>
      </c>
      <c r="F4" s="18" t="e">
        <f>VLOOKUP(E4,G1数据库!C:O,2,0)</f>
        <v>#N/A</v>
      </c>
      <c r="G4" s="18" t="e">
        <f>VLOOKUP(E4,G1数据库!C:O,3,0)</f>
        <v>#N/A</v>
      </c>
      <c r="H4" s="19" t="e">
        <f>VLOOKUP(E4,G1数据库!C:O,6,0)*C4</f>
        <v>#N/A</v>
      </c>
      <c r="I4" s="18" t="e">
        <f>VLOOKUP(E4,G1数据库!C:O,7,0)</f>
        <v>#N/A</v>
      </c>
      <c r="J4" s="18" t="e">
        <f>VLOOKUP(E4,G1数据库!C:O,8,0)</f>
        <v>#N/A</v>
      </c>
      <c r="K4" s="18"/>
      <c r="L4" s="18" t="e">
        <f>VLOOKUP(E4,G1数据库!C:O,9,0)</f>
        <v>#N/A</v>
      </c>
      <c r="M4" s="18" t="e">
        <f>VLOOKUP(E4,G1数据库!C:O,10,0)</f>
        <v>#N/A</v>
      </c>
      <c r="N4" s="19" t="e">
        <f>VLOOKUP(E4,G1数据库!C:O,11,0)*C4</f>
        <v>#N/A</v>
      </c>
      <c r="O4" s="18" t="e">
        <f>VLOOKUP(E4,G1数据库!C:O,12,0)</f>
        <v>#N/A</v>
      </c>
      <c r="P4" s="18" t="e">
        <f>VLOOKUP(E4,G1数据库!C:O,13,0)</f>
        <v>#N/A</v>
      </c>
      <c r="Q4" s="18"/>
    </row>
    <row r="5" spans="1:17" x14ac:dyDescent="0.25">
      <c r="A5" s="22"/>
      <c r="B5" s="3"/>
      <c r="C5" s="3"/>
      <c r="D5" s="3"/>
      <c r="E5" s="18" t="str">
        <f t="shared" si="0"/>
        <v/>
      </c>
      <c r="F5" s="18" t="e">
        <f>VLOOKUP(E5,G1数据库!C:O,2,0)</f>
        <v>#N/A</v>
      </c>
      <c r="G5" s="18" t="e">
        <f>VLOOKUP(E5,G1数据库!C:O,3,0)</f>
        <v>#N/A</v>
      </c>
      <c r="H5" s="19" t="e">
        <f>VLOOKUP(E5,G1数据库!C:O,6,0)*C5</f>
        <v>#N/A</v>
      </c>
      <c r="I5" s="18" t="e">
        <f>VLOOKUP(E5,G1数据库!C:O,7,0)</f>
        <v>#N/A</v>
      </c>
      <c r="J5" s="18" t="e">
        <f>VLOOKUP(E5,G1数据库!C:O,8,0)</f>
        <v>#N/A</v>
      </c>
      <c r="K5" s="18"/>
      <c r="L5" s="18" t="e">
        <f>VLOOKUP(E5,G1数据库!C:O,9,0)</f>
        <v>#N/A</v>
      </c>
      <c r="M5" s="18" t="e">
        <f>VLOOKUP(E5,G1数据库!C:O,10,0)</f>
        <v>#N/A</v>
      </c>
      <c r="N5" s="19" t="e">
        <f>VLOOKUP(E5,G1数据库!C:O,11,0)*C5</f>
        <v>#N/A</v>
      </c>
      <c r="O5" s="18" t="e">
        <f>VLOOKUP(E5,G1数据库!C:O,12,0)</f>
        <v>#N/A</v>
      </c>
      <c r="P5" s="18" t="e">
        <f>VLOOKUP(E5,G1数据库!C:O,13,0)</f>
        <v>#N/A</v>
      </c>
      <c r="Q5" s="18"/>
    </row>
    <row r="6" spans="1:17" x14ac:dyDescent="0.25">
      <c r="A6" s="22"/>
      <c r="B6" s="3"/>
      <c r="C6" s="3"/>
      <c r="D6" s="3"/>
      <c r="E6" s="18" t="str">
        <f t="shared" si="0"/>
        <v/>
      </c>
      <c r="F6" s="18" t="e">
        <f>VLOOKUP(E6,G1数据库!C:O,2,0)</f>
        <v>#N/A</v>
      </c>
      <c r="G6" s="18" t="e">
        <f>VLOOKUP(E6,G1数据库!C:O,3,0)</f>
        <v>#N/A</v>
      </c>
      <c r="H6" s="19" t="e">
        <f>VLOOKUP(E6,G1数据库!C:O,6,0)*C6</f>
        <v>#N/A</v>
      </c>
      <c r="I6" s="18" t="e">
        <f>VLOOKUP(E6,G1数据库!C:O,7,0)</f>
        <v>#N/A</v>
      </c>
      <c r="J6" s="18" t="e">
        <f>VLOOKUP(E6,G1数据库!C:O,8,0)</f>
        <v>#N/A</v>
      </c>
      <c r="K6" s="18"/>
      <c r="L6" s="18" t="e">
        <f>VLOOKUP(E6,G1数据库!C:O,9,0)</f>
        <v>#N/A</v>
      </c>
      <c r="M6" s="18" t="e">
        <f>VLOOKUP(E6,G1数据库!C:O,10,0)</f>
        <v>#N/A</v>
      </c>
      <c r="N6" s="19" t="e">
        <f>VLOOKUP(E6,G1数据库!C:O,11,0)*C6</f>
        <v>#N/A</v>
      </c>
      <c r="O6" s="18" t="e">
        <f>VLOOKUP(E6,G1数据库!C:O,12,0)</f>
        <v>#N/A</v>
      </c>
      <c r="P6" s="18" t="e">
        <f>VLOOKUP(E6,G1数据库!C:O,13,0)</f>
        <v>#N/A</v>
      </c>
      <c r="Q6" s="18"/>
    </row>
    <row r="7" spans="1:17" x14ac:dyDescent="0.25">
      <c r="A7" s="22"/>
      <c r="B7" s="3"/>
      <c r="C7" s="3"/>
      <c r="D7" s="3"/>
      <c r="E7" s="18" t="str">
        <f t="shared" si="0"/>
        <v/>
      </c>
      <c r="F7" s="18" t="e">
        <f>VLOOKUP(E7,G1数据库!C:O,2,0)</f>
        <v>#N/A</v>
      </c>
      <c r="G7" s="18" t="e">
        <f>VLOOKUP(E7,G1数据库!C:O,3,0)</f>
        <v>#N/A</v>
      </c>
      <c r="H7" s="19" t="e">
        <f>VLOOKUP(E7,G1数据库!C:O,6,0)*C7</f>
        <v>#N/A</v>
      </c>
      <c r="I7" s="18" t="e">
        <f>VLOOKUP(E7,G1数据库!C:O,7,0)</f>
        <v>#N/A</v>
      </c>
      <c r="J7" s="18" t="e">
        <f>VLOOKUP(E7,G1数据库!C:O,8,0)</f>
        <v>#N/A</v>
      </c>
      <c r="K7" s="18"/>
      <c r="L7" s="18" t="e">
        <f>VLOOKUP(E7,G1数据库!C:O,9,0)</f>
        <v>#N/A</v>
      </c>
      <c r="M7" s="18" t="e">
        <f>VLOOKUP(E7,G1数据库!C:O,10,0)</f>
        <v>#N/A</v>
      </c>
      <c r="N7" s="19" t="e">
        <f>VLOOKUP(E7,G1数据库!C:O,11,0)*C7</f>
        <v>#N/A</v>
      </c>
      <c r="O7" s="18" t="e">
        <f>VLOOKUP(E7,G1数据库!C:O,12,0)</f>
        <v>#N/A</v>
      </c>
      <c r="P7" s="18" t="e">
        <f>VLOOKUP(E7,G1数据库!C:O,13,0)</f>
        <v>#N/A</v>
      </c>
      <c r="Q7" s="18"/>
    </row>
    <row r="8" spans="1:17" x14ac:dyDescent="0.25">
      <c r="A8" s="22"/>
      <c r="B8" s="3"/>
      <c r="C8" s="3"/>
      <c r="D8" s="3"/>
      <c r="E8" s="18" t="str">
        <f t="shared" si="0"/>
        <v/>
      </c>
      <c r="F8" s="18" t="e">
        <f>VLOOKUP(E8,G1数据库!C:O,2,0)</f>
        <v>#N/A</v>
      </c>
      <c r="G8" s="18" t="e">
        <f>VLOOKUP(E8,G1数据库!C:O,3,0)</f>
        <v>#N/A</v>
      </c>
      <c r="H8" s="19" t="e">
        <f>VLOOKUP(E8,G1数据库!C:O,6,0)*C8</f>
        <v>#N/A</v>
      </c>
      <c r="I8" s="18" t="e">
        <f>VLOOKUP(E8,G1数据库!C:O,7,0)</f>
        <v>#N/A</v>
      </c>
      <c r="J8" s="18" t="e">
        <f>VLOOKUP(E8,G1数据库!C:O,8,0)</f>
        <v>#N/A</v>
      </c>
      <c r="K8" s="18"/>
      <c r="L8" s="18" t="e">
        <f>VLOOKUP(E8,G1数据库!C:O,9,0)</f>
        <v>#N/A</v>
      </c>
      <c r="M8" s="18" t="e">
        <f>VLOOKUP(E8,G1数据库!C:O,10,0)</f>
        <v>#N/A</v>
      </c>
      <c r="N8" s="19" t="e">
        <f>VLOOKUP(E8,G1数据库!C:O,11,0)*C8</f>
        <v>#N/A</v>
      </c>
      <c r="O8" s="18" t="e">
        <f>VLOOKUP(E8,G1数据库!C:O,12,0)</f>
        <v>#N/A</v>
      </c>
      <c r="P8" s="18" t="e">
        <f>VLOOKUP(E8,G1数据库!C:O,13,0)</f>
        <v>#N/A</v>
      </c>
      <c r="Q8" s="18"/>
    </row>
    <row r="9" spans="1:17" x14ac:dyDescent="0.25">
      <c r="A9" s="22"/>
      <c r="B9" s="3"/>
      <c r="C9" s="3"/>
      <c r="D9" s="3"/>
      <c r="E9" s="18" t="str">
        <f t="shared" si="0"/>
        <v/>
      </c>
      <c r="F9" s="18" t="e">
        <f>VLOOKUP(E9,G1数据库!C:O,2,0)</f>
        <v>#N/A</v>
      </c>
      <c r="G9" s="18" t="e">
        <f>VLOOKUP(E9,G1数据库!C:O,3,0)</f>
        <v>#N/A</v>
      </c>
      <c r="H9" s="19" t="e">
        <f>VLOOKUP(E9,G1数据库!C:O,6,0)*C9</f>
        <v>#N/A</v>
      </c>
      <c r="I9" s="18" t="e">
        <f>VLOOKUP(E9,G1数据库!C:O,7,0)</f>
        <v>#N/A</v>
      </c>
      <c r="J9" s="18" t="e">
        <f>VLOOKUP(E9,G1数据库!C:O,8,0)</f>
        <v>#N/A</v>
      </c>
      <c r="K9" s="18"/>
      <c r="L9" s="18" t="e">
        <f>VLOOKUP(E9,G1数据库!C:O,9,0)</f>
        <v>#N/A</v>
      </c>
      <c r="M9" s="18" t="e">
        <f>VLOOKUP(E9,G1数据库!C:O,10,0)</f>
        <v>#N/A</v>
      </c>
      <c r="N9" s="19" t="e">
        <f>VLOOKUP(E9,G1数据库!C:O,11,0)*C9</f>
        <v>#N/A</v>
      </c>
      <c r="O9" s="18" t="e">
        <f>VLOOKUP(E9,G1数据库!C:O,12,0)</f>
        <v>#N/A</v>
      </c>
      <c r="P9" s="18" t="e">
        <f>VLOOKUP(E9,G1数据库!C:O,13,0)</f>
        <v>#N/A</v>
      </c>
      <c r="Q9" s="18"/>
    </row>
    <row r="10" spans="1:17" x14ac:dyDescent="0.25">
      <c r="A10" s="22"/>
      <c r="B10" s="3"/>
      <c r="C10" s="3"/>
      <c r="D10" s="3"/>
      <c r="E10" s="18" t="str">
        <f t="shared" si="0"/>
        <v/>
      </c>
      <c r="F10" s="18" t="e">
        <f>VLOOKUP(E10,G1数据库!C:O,2,0)</f>
        <v>#N/A</v>
      </c>
      <c r="G10" s="18" t="e">
        <f>VLOOKUP(E10,G1数据库!C:O,3,0)</f>
        <v>#N/A</v>
      </c>
      <c r="H10" s="19" t="e">
        <f>VLOOKUP(E10,G1数据库!C:O,6,0)*C10</f>
        <v>#N/A</v>
      </c>
      <c r="I10" s="18" t="e">
        <f>VLOOKUP(E10,G1数据库!C:O,7,0)</f>
        <v>#N/A</v>
      </c>
      <c r="J10" s="18" t="e">
        <f>VLOOKUP(E10,G1数据库!C:O,8,0)</f>
        <v>#N/A</v>
      </c>
      <c r="K10" s="18"/>
      <c r="L10" s="18" t="e">
        <f>VLOOKUP(E10,G1数据库!C:O,9,0)</f>
        <v>#N/A</v>
      </c>
      <c r="M10" s="18" t="e">
        <f>VLOOKUP(E10,G1数据库!C:O,10,0)</f>
        <v>#N/A</v>
      </c>
      <c r="N10" s="19" t="e">
        <f>VLOOKUP(E10,G1数据库!C:O,11,0)*C10</f>
        <v>#N/A</v>
      </c>
      <c r="O10" s="18" t="e">
        <f>VLOOKUP(E10,G1数据库!C:O,12,0)</f>
        <v>#N/A</v>
      </c>
      <c r="P10" s="18" t="e">
        <f>VLOOKUP(E10,G1数据库!C:O,13,0)</f>
        <v>#N/A</v>
      </c>
      <c r="Q10" s="18"/>
    </row>
    <row r="11" spans="1:17" x14ac:dyDescent="0.25">
      <c r="A11" s="22"/>
      <c r="B11" s="3"/>
      <c r="C11" s="3"/>
      <c r="D11" s="3"/>
      <c r="E11" s="18" t="str">
        <f t="shared" si="0"/>
        <v/>
      </c>
      <c r="F11" s="18" t="e">
        <f>VLOOKUP(E11,G1数据库!C:O,2,0)</f>
        <v>#N/A</v>
      </c>
      <c r="G11" s="18" t="e">
        <f>VLOOKUP(E11,G1数据库!C:O,3,0)</f>
        <v>#N/A</v>
      </c>
      <c r="H11" s="19" t="e">
        <f>VLOOKUP(E11,G1数据库!C:O,6,0)*C11</f>
        <v>#N/A</v>
      </c>
      <c r="I11" s="18" t="e">
        <f>VLOOKUP(E11,G1数据库!C:O,7,0)</f>
        <v>#N/A</v>
      </c>
      <c r="J11" s="18" t="e">
        <f>VLOOKUP(E11,G1数据库!C:O,8,0)</f>
        <v>#N/A</v>
      </c>
      <c r="K11" s="18"/>
      <c r="L11" s="18" t="e">
        <f>VLOOKUP(E11,G1数据库!C:O,9,0)</f>
        <v>#N/A</v>
      </c>
      <c r="M11" s="18" t="e">
        <f>VLOOKUP(E11,G1数据库!C:O,10,0)</f>
        <v>#N/A</v>
      </c>
      <c r="N11" s="19" t="e">
        <f>VLOOKUP(E11,G1数据库!C:O,11,0)*C11</f>
        <v>#N/A</v>
      </c>
      <c r="O11" s="18" t="e">
        <f>VLOOKUP(E11,G1数据库!C:O,12,0)</f>
        <v>#N/A</v>
      </c>
      <c r="P11" s="18" t="e">
        <f>VLOOKUP(E11,G1数据库!C:O,13,0)</f>
        <v>#N/A</v>
      </c>
      <c r="Q11" s="18"/>
    </row>
    <row r="12" spans="1:17" x14ac:dyDescent="0.25">
      <c r="A12" s="22"/>
      <c r="B12" s="3"/>
      <c r="C12" s="3"/>
      <c r="D12" s="3"/>
      <c r="E12" s="18" t="str">
        <f t="shared" si="0"/>
        <v/>
      </c>
      <c r="F12" s="18" t="e">
        <f>VLOOKUP(E12,G1数据库!C:O,2,0)</f>
        <v>#N/A</v>
      </c>
      <c r="G12" s="18" t="e">
        <f>VLOOKUP(E12,G1数据库!C:O,3,0)</f>
        <v>#N/A</v>
      </c>
      <c r="H12" s="19" t="e">
        <f>VLOOKUP(E12,G1数据库!C:O,6,0)*C12</f>
        <v>#N/A</v>
      </c>
      <c r="I12" s="18" t="e">
        <f>VLOOKUP(E12,G1数据库!C:O,7,0)</f>
        <v>#N/A</v>
      </c>
      <c r="J12" s="18" t="e">
        <f>VLOOKUP(E12,G1数据库!C:O,8,0)</f>
        <v>#N/A</v>
      </c>
      <c r="K12" s="18"/>
      <c r="L12" s="18" t="e">
        <f>VLOOKUP(E12,G1数据库!C:O,9,0)</f>
        <v>#N/A</v>
      </c>
      <c r="M12" s="18" t="e">
        <f>VLOOKUP(E12,G1数据库!C:O,10,0)</f>
        <v>#N/A</v>
      </c>
      <c r="N12" s="19" t="e">
        <f>VLOOKUP(E12,G1数据库!C:O,11,0)*C12</f>
        <v>#N/A</v>
      </c>
      <c r="O12" s="18" t="e">
        <f>VLOOKUP(E12,G1数据库!C:O,12,0)</f>
        <v>#N/A</v>
      </c>
      <c r="P12" s="18" t="e">
        <f>VLOOKUP(E12,G1数据库!C:O,13,0)</f>
        <v>#N/A</v>
      </c>
      <c r="Q12" s="18"/>
    </row>
    <row r="13" spans="1:17" x14ac:dyDescent="0.25">
      <c r="A13" s="22"/>
      <c r="B13" s="3"/>
      <c r="C13" s="3"/>
      <c r="D13" s="3"/>
      <c r="E13" s="18" t="str">
        <f t="shared" ref="E13:E76" si="1">(TRIM(MID(SUBSTITUTE($B13,"-",REPT(" ",99)),COLUMN(B13)*99-98,99)))</f>
        <v/>
      </c>
      <c r="F13" s="18" t="e">
        <f>VLOOKUP(E13,G1数据库!C:O,2,0)</f>
        <v>#N/A</v>
      </c>
      <c r="G13" s="18" t="e">
        <f>VLOOKUP(E13,G1数据库!C:O,3,0)</f>
        <v>#N/A</v>
      </c>
      <c r="H13" s="19" t="e">
        <f>VLOOKUP(E13,G1数据库!C:O,6,0)*C13</f>
        <v>#N/A</v>
      </c>
      <c r="I13" s="18" t="e">
        <f>VLOOKUP(E13,G1数据库!C:O,7,0)</f>
        <v>#N/A</v>
      </c>
      <c r="J13" s="18" t="e">
        <f>VLOOKUP(E13,G1数据库!C:O,8,0)</f>
        <v>#N/A</v>
      </c>
      <c r="K13" s="18"/>
      <c r="L13" s="18" t="e">
        <f>VLOOKUP(E13,G1数据库!C:O,9,0)</f>
        <v>#N/A</v>
      </c>
      <c r="M13" s="18" t="e">
        <f>VLOOKUP(E13,G1数据库!C:O,10,0)</f>
        <v>#N/A</v>
      </c>
      <c r="N13" s="19" t="e">
        <f>VLOOKUP(E13,G1数据库!C:O,11,0)*C13</f>
        <v>#N/A</v>
      </c>
      <c r="O13" s="18" t="e">
        <f>VLOOKUP(E13,G1数据库!C:O,12,0)</f>
        <v>#N/A</v>
      </c>
      <c r="P13" s="18" t="e">
        <f>VLOOKUP(E13,G1数据库!C:O,13,0)</f>
        <v>#N/A</v>
      </c>
      <c r="Q13" s="18"/>
    </row>
    <row r="14" spans="1:17" x14ac:dyDescent="0.25">
      <c r="A14" s="22"/>
      <c r="B14" s="3"/>
      <c r="C14" s="3"/>
      <c r="D14" s="3"/>
      <c r="E14" s="18" t="str">
        <f t="shared" si="1"/>
        <v/>
      </c>
      <c r="F14" s="18" t="e">
        <f>VLOOKUP(E14,G1数据库!C:O,2,0)</f>
        <v>#N/A</v>
      </c>
      <c r="G14" s="18" t="e">
        <f>VLOOKUP(E14,G1数据库!C:O,3,0)</f>
        <v>#N/A</v>
      </c>
      <c r="H14" s="19" t="e">
        <f>VLOOKUP(E14,G1数据库!C:O,6,0)*C14</f>
        <v>#N/A</v>
      </c>
      <c r="I14" s="18" t="e">
        <f>VLOOKUP(E14,G1数据库!C:O,7,0)</f>
        <v>#N/A</v>
      </c>
      <c r="J14" s="18" t="e">
        <f>VLOOKUP(E14,G1数据库!C:O,8,0)</f>
        <v>#N/A</v>
      </c>
      <c r="K14" s="18"/>
      <c r="L14" s="18" t="e">
        <f>VLOOKUP(E14,G1数据库!C:O,9,0)</f>
        <v>#N/A</v>
      </c>
      <c r="M14" s="18" t="e">
        <f>VLOOKUP(E14,G1数据库!C:O,10,0)</f>
        <v>#N/A</v>
      </c>
      <c r="N14" s="19" t="e">
        <f>VLOOKUP(E14,G1数据库!C:O,11,0)*C14</f>
        <v>#N/A</v>
      </c>
      <c r="O14" s="18" t="e">
        <f>VLOOKUP(E14,G1数据库!C:O,12,0)</f>
        <v>#N/A</v>
      </c>
      <c r="P14" s="18" t="e">
        <f>VLOOKUP(E14,G1数据库!C:O,13,0)</f>
        <v>#N/A</v>
      </c>
      <c r="Q14" s="18"/>
    </row>
    <row r="15" spans="1:17" x14ac:dyDescent="0.25">
      <c r="A15" s="22"/>
      <c r="B15" s="3"/>
      <c r="C15" s="3"/>
      <c r="D15" s="3"/>
      <c r="E15" s="18" t="str">
        <f t="shared" si="1"/>
        <v/>
      </c>
      <c r="F15" s="18" t="e">
        <f>VLOOKUP(E15,G1数据库!C:O,2,0)</f>
        <v>#N/A</v>
      </c>
      <c r="G15" s="18" t="e">
        <f>VLOOKUP(E15,G1数据库!C:O,3,0)</f>
        <v>#N/A</v>
      </c>
      <c r="H15" s="19" t="e">
        <f>VLOOKUP(E15,G1数据库!C:O,6,0)*C15</f>
        <v>#N/A</v>
      </c>
      <c r="I15" s="18" t="e">
        <f>VLOOKUP(E15,G1数据库!C:O,7,0)</f>
        <v>#N/A</v>
      </c>
      <c r="J15" s="18" t="e">
        <f>VLOOKUP(E15,G1数据库!C:O,8,0)</f>
        <v>#N/A</v>
      </c>
      <c r="K15" s="18"/>
      <c r="L15" s="18" t="e">
        <f>VLOOKUP(E15,G1数据库!C:O,9,0)</f>
        <v>#N/A</v>
      </c>
      <c r="M15" s="18" t="e">
        <f>VLOOKUP(E15,G1数据库!C:O,10,0)</f>
        <v>#N/A</v>
      </c>
      <c r="N15" s="19" t="e">
        <f>VLOOKUP(E15,G1数据库!C:O,11,0)*C15</f>
        <v>#N/A</v>
      </c>
      <c r="O15" s="18" t="e">
        <f>VLOOKUP(E15,G1数据库!C:O,12,0)</f>
        <v>#N/A</v>
      </c>
      <c r="P15" s="18" t="e">
        <f>VLOOKUP(E15,G1数据库!C:O,13,0)</f>
        <v>#N/A</v>
      </c>
      <c r="Q15" s="18"/>
    </row>
    <row r="16" spans="1:17" x14ac:dyDescent="0.25">
      <c r="A16" s="22"/>
      <c r="B16" s="3"/>
      <c r="C16" s="3"/>
      <c r="D16" s="3"/>
      <c r="E16" s="18" t="str">
        <f t="shared" si="1"/>
        <v/>
      </c>
      <c r="F16" s="18" t="e">
        <f>VLOOKUP(E16,G1数据库!C:O,2,0)</f>
        <v>#N/A</v>
      </c>
      <c r="G16" s="18" t="e">
        <f>VLOOKUP(E16,G1数据库!C:O,3,0)</f>
        <v>#N/A</v>
      </c>
      <c r="H16" s="19" t="e">
        <f>VLOOKUP(E16,G1数据库!C:O,6,0)*C16</f>
        <v>#N/A</v>
      </c>
      <c r="I16" s="18" t="e">
        <f>VLOOKUP(E16,G1数据库!C:O,7,0)</f>
        <v>#N/A</v>
      </c>
      <c r="J16" s="18" t="e">
        <f>VLOOKUP(E16,G1数据库!C:O,8,0)</f>
        <v>#N/A</v>
      </c>
      <c r="K16" s="18"/>
      <c r="L16" s="18" t="e">
        <f>VLOOKUP(E16,G1数据库!C:O,9,0)</f>
        <v>#N/A</v>
      </c>
      <c r="M16" s="18" t="e">
        <f>VLOOKUP(E16,G1数据库!C:O,10,0)</f>
        <v>#N/A</v>
      </c>
      <c r="N16" s="19" t="e">
        <f>VLOOKUP(E16,G1数据库!C:O,11,0)*C16</f>
        <v>#N/A</v>
      </c>
      <c r="O16" s="18" t="e">
        <f>VLOOKUP(E16,G1数据库!C:O,12,0)</f>
        <v>#N/A</v>
      </c>
      <c r="P16" s="18" t="e">
        <f>VLOOKUP(E16,G1数据库!C:O,13,0)</f>
        <v>#N/A</v>
      </c>
      <c r="Q16" s="18"/>
    </row>
    <row r="17" spans="1:17" x14ac:dyDescent="0.25">
      <c r="A17" s="22"/>
      <c r="B17" s="3"/>
      <c r="C17" s="3"/>
      <c r="D17" s="3"/>
      <c r="E17" s="18" t="str">
        <f t="shared" si="1"/>
        <v/>
      </c>
      <c r="F17" s="18" t="e">
        <f>VLOOKUP(E17,G1数据库!C:O,2,0)</f>
        <v>#N/A</v>
      </c>
      <c r="G17" s="18" t="e">
        <f>VLOOKUP(E17,G1数据库!C:O,3,0)</f>
        <v>#N/A</v>
      </c>
      <c r="H17" s="19" t="e">
        <f>VLOOKUP(E17,G1数据库!C:O,6,0)*C17</f>
        <v>#N/A</v>
      </c>
      <c r="I17" s="18" t="e">
        <f>VLOOKUP(E17,G1数据库!C:O,7,0)</f>
        <v>#N/A</v>
      </c>
      <c r="J17" s="18" t="e">
        <f>VLOOKUP(E17,G1数据库!C:O,8,0)</f>
        <v>#N/A</v>
      </c>
      <c r="K17" s="18"/>
      <c r="L17" s="18" t="e">
        <f>VLOOKUP(E17,G1数据库!C:O,9,0)</f>
        <v>#N/A</v>
      </c>
      <c r="M17" s="18" t="e">
        <f>VLOOKUP(E17,G1数据库!C:O,10,0)</f>
        <v>#N/A</v>
      </c>
      <c r="N17" s="19" t="e">
        <f>VLOOKUP(E17,G1数据库!C:O,11,0)*C17</f>
        <v>#N/A</v>
      </c>
      <c r="O17" s="18" t="e">
        <f>VLOOKUP(E17,G1数据库!C:O,12,0)</f>
        <v>#N/A</v>
      </c>
      <c r="P17" s="18" t="e">
        <f>VLOOKUP(E17,G1数据库!C:O,13,0)</f>
        <v>#N/A</v>
      </c>
      <c r="Q17" s="18"/>
    </row>
    <row r="18" spans="1:17" x14ac:dyDescent="0.25">
      <c r="A18" s="22"/>
      <c r="B18" s="3"/>
      <c r="C18" s="3"/>
      <c r="D18" s="3"/>
      <c r="E18" s="18" t="str">
        <f t="shared" si="1"/>
        <v/>
      </c>
      <c r="F18" s="18" t="e">
        <f>VLOOKUP(E18,G1数据库!C:O,2,0)</f>
        <v>#N/A</v>
      </c>
      <c r="G18" s="18" t="e">
        <f>VLOOKUP(E18,G1数据库!C:O,3,0)</f>
        <v>#N/A</v>
      </c>
      <c r="H18" s="19" t="e">
        <f>VLOOKUP(E18,G1数据库!C:O,6,0)*C18</f>
        <v>#N/A</v>
      </c>
      <c r="I18" s="18" t="e">
        <f>VLOOKUP(E18,G1数据库!C:O,7,0)</f>
        <v>#N/A</v>
      </c>
      <c r="J18" s="18" t="e">
        <f>VLOOKUP(E18,G1数据库!C:O,8,0)</f>
        <v>#N/A</v>
      </c>
      <c r="K18" s="18"/>
      <c r="L18" s="18" t="e">
        <f>VLOOKUP(E18,G1数据库!C:O,9,0)</f>
        <v>#N/A</v>
      </c>
      <c r="M18" s="18" t="e">
        <f>VLOOKUP(E18,G1数据库!C:O,10,0)</f>
        <v>#N/A</v>
      </c>
      <c r="N18" s="19" t="e">
        <f>VLOOKUP(E18,G1数据库!C:O,11,0)*C18</f>
        <v>#N/A</v>
      </c>
      <c r="O18" s="18" t="e">
        <f>VLOOKUP(E18,G1数据库!C:O,12,0)</f>
        <v>#N/A</v>
      </c>
      <c r="P18" s="18" t="e">
        <f>VLOOKUP(E18,G1数据库!C:O,13,0)</f>
        <v>#N/A</v>
      </c>
      <c r="Q18" s="18"/>
    </row>
    <row r="19" spans="1:17" x14ac:dyDescent="0.25">
      <c r="A19" s="22"/>
      <c r="B19" s="3"/>
      <c r="C19" s="3"/>
      <c r="D19" s="3"/>
      <c r="E19" s="18" t="str">
        <f t="shared" si="1"/>
        <v/>
      </c>
      <c r="F19" s="18" t="e">
        <f>VLOOKUP(E19,G1数据库!C:O,2,0)</f>
        <v>#N/A</v>
      </c>
      <c r="G19" s="18" t="e">
        <f>VLOOKUP(E19,G1数据库!C:O,3,0)</f>
        <v>#N/A</v>
      </c>
      <c r="H19" s="19" t="e">
        <f>VLOOKUP(E19,G1数据库!C:O,6,0)*C19</f>
        <v>#N/A</v>
      </c>
      <c r="I19" s="18" t="e">
        <f>VLOOKUP(E19,G1数据库!C:O,7,0)</f>
        <v>#N/A</v>
      </c>
      <c r="J19" s="18" t="e">
        <f>VLOOKUP(E19,G1数据库!C:O,8,0)</f>
        <v>#N/A</v>
      </c>
      <c r="K19" s="18"/>
      <c r="L19" s="18" t="e">
        <f>VLOOKUP(E19,G1数据库!C:O,9,0)</f>
        <v>#N/A</v>
      </c>
      <c r="M19" s="18" t="e">
        <f>VLOOKUP(E19,G1数据库!C:O,10,0)</f>
        <v>#N/A</v>
      </c>
      <c r="N19" s="19" t="e">
        <f>VLOOKUP(E19,G1数据库!C:O,11,0)*C19</f>
        <v>#N/A</v>
      </c>
      <c r="O19" s="18" t="e">
        <f>VLOOKUP(E19,G1数据库!C:O,12,0)</f>
        <v>#N/A</v>
      </c>
      <c r="P19" s="18" t="e">
        <f>VLOOKUP(E19,G1数据库!C:O,13,0)</f>
        <v>#N/A</v>
      </c>
      <c r="Q19" s="18"/>
    </row>
    <row r="20" spans="1:17" x14ac:dyDescent="0.25">
      <c r="A20" s="22"/>
      <c r="B20" s="3"/>
      <c r="C20" s="3"/>
      <c r="D20" s="3"/>
      <c r="E20" s="18" t="str">
        <f t="shared" si="1"/>
        <v/>
      </c>
      <c r="F20" s="18" t="e">
        <f>VLOOKUP(E20,G1数据库!C:O,2,0)</f>
        <v>#N/A</v>
      </c>
      <c r="G20" s="18" t="e">
        <f>VLOOKUP(E20,G1数据库!C:O,3,0)</f>
        <v>#N/A</v>
      </c>
      <c r="H20" s="19" t="e">
        <f>VLOOKUP(E20,G1数据库!C:O,6,0)*C20</f>
        <v>#N/A</v>
      </c>
      <c r="I20" s="18" t="e">
        <f>VLOOKUP(E20,G1数据库!C:O,7,0)</f>
        <v>#N/A</v>
      </c>
      <c r="J20" s="18" t="e">
        <f>VLOOKUP(E20,G1数据库!C:O,8,0)</f>
        <v>#N/A</v>
      </c>
      <c r="K20" s="18"/>
      <c r="L20" s="18" t="e">
        <f>VLOOKUP(E20,G1数据库!C:O,9,0)</f>
        <v>#N/A</v>
      </c>
      <c r="M20" s="18" t="e">
        <f>VLOOKUP(E20,G1数据库!C:O,10,0)</f>
        <v>#N/A</v>
      </c>
      <c r="N20" s="19" t="e">
        <f>VLOOKUP(E20,G1数据库!C:O,11,0)*C20</f>
        <v>#N/A</v>
      </c>
      <c r="O20" s="18" t="e">
        <f>VLOOKUP(E20,G1数据库!C:O,12,0)</f>
        <v>#N/A</v>
      </c>
      <c r="P20" s="18" t="e">
        <f>VLOOKUP(E20,G1数据库!C:O,13,0)</f>
        <v>#N/A</v>
      </c>
      <c r="Q20" s="18"/>
    </row>
    <row r="21" spans="1:17" x14ac:dyDescent="0.25">
      <c r="A21" s="22"/>
      <c r="B21" s="3"/>
      <c r="C21" s="3"/>
      <c r="D21" s="3"/>
      <c r="E21" s="18" t="str">
        <f t="shared" si="1"/>
        <v/>
      </c>
      <c r="F21" s="18" t="e">
        <f>VLOOKUP(E21,G1数据库!C:O,2,0)</f>
        <v>#N/A</v>
      </c>
      <c r="G21" s="18" t="e">
        <f>VLOOKUP(E21,G1数据库!C:O,3,0)</f>
        <v>#N/A</v>
      </c>
      <c r="H21" s="19" t="e">
        <f>VLOOKUP(E21,G1数据库!C:O,6,0)*C21</f>
        <v>#N/A</v>
      </c>
      <c r="I21" s="18" t="e">
        <f>VLOOKUP(E21,G1数据库!C:O,7,0)</f>
        <v>#N/A</v>
      </c>
      <c r="J21" s="18" t="e">
        <f>VLOOKUP(E21,G1数据库!C:O,8,0)</f>
        <v>#N/A</v>
      </c>
      <c r="K21" s="18"/>
      <c r="L21" s="18" t="e">
        <f>VLOOKUP(E21,G1数据库!C:O,9,0)</f>
        <v>#N/A</v>
      </c>
      <c r="M21" s="18" t="e">
        <f>VLOOKUP(E21,G1数据库!C:O,10,0)</f>
        <v>#N/A</v>
      </c>
      <c r="N21" s="19" t="e">
        <f>VLOOKUP(E21,G1数据库!C:O,11,0)*C21</f>
        <v>#N/A</v>
      </c>
      <c r="O21" s="18" t="e">
        <f>VLOOKUP(E21,G1数据库!C:O,12,0)</f>
        <v>#N/A</v>
      </c>
      <c r="P21" s="18" t="e">
        <f>VLOOKUP(E21,G1数据库!C:O,13,0)</f>
        <v>#N/A</v>
      </c>
      <c r="Q21" s="18"/>
    </row>
    <row r="22" spans="1:17" x14ac:dyDescent="0.25">
      <c r="A22" s="22"/>
      <c r="B22" s="3"/>
      <c r="C22" s="3"/>
      <c r="D22" s="3"/>
      <c r="E22" s="18" t="str">
        <f t="shared" si="1"/>
        <v/>
      </c>
      <c r="F22" s="18" t="e">
        <f>VLOOKUP(E22,G1数据库!C:O,2,0)</f>
        <v>#N/A</v>
      </c>
      <c r="G22" s="18" t="e">
        <f>VLOOKUP(E22,G1数据库!C:O,3,0)</f>
        <v>#N/A</v>
      </c>
      <c r="H22" s="19" t="e">
        <f>VLOOKUP(E22,G1数据库!C:O,6,0)*C22</f>
        <v>#N/A</v>
      </c>
      <c r="I22" s="18" t="e">
        <f>VLOOKUP(E22,G1数据库!C:O,7,0)</f>
        <v>#N/A</v>
      </c>
      <c r="J22" s="18" t="e">
        <f>VLOOKUP(E22,G1数据库!C:O,8,0)</f>
        <v>#N/A</v>
      </c>
      <c r="K22" s="18"/>
      <c r="L22" s="18" t="e">
        <f>VLOOKUP(E22,G1数据库!C:O,9,0)</f>
        <v>#N/A</v>
      </c>
      <c r="M22" s="18" t="e">
        <f>VLOOKUP(E22,G1数据库!C:O,10,0)</f>
        <v>#N/A</v>
      </c>
      <c r="N22" s="19" t="e">
        <f>VLOOKUP(E22,G1数据库!C:O,11,0)*C22</f>
        <v>#N/A</v>
      </c>
      <c r="O22" s="18" t="e">
        <f>VLOOKUP(E22,G1数据库!C:O,12,0)</f>
        <v>#N/A</v>
      </c>
      <c r="P22" s="18" t="e">
        <f>VLOOKUP(E22,G1数据库!C:O,13,0)</f>
        <v>#N/A</v>
      </c>
      <c r="Q22" s="18"/>
    </row>
    <row r="23" spans="1:17" x14ac:dyDescent="0.25">
      <c r="A23" s="22"/>
      <c r="B23" s="3"/>
      <c r="C23" s="3"/>
      <c r="D23" s="3"/>
      <c r="E23" s="18" t="str">
        <f t="shared" si="1"/>
        <v/>
      </c>
      <c r="F23" s="18" t="e">
        <f>VLOOKUP(E23,G1数据库!C:O,2,0)</f>
        <v>#N/A</v>
      </c>
      <c r="G23" s="18" t="e">
        <f>VLOOKUP(E23,G1数据库!C:O,3,0)</f>
        <v>#N/A</v>
      </c>
      <c r="H23" s="19" t="e">
        <f>VLOOKUP(E23,G1数据库!C:O,6,0)*C23</f>
        <v>#N/A</v>
      </c>
      <c r="I23" s="18" t="e">
        <f>VLOOKUP(E23,G1数据库!C:O,7,0)</f>
        <v>#N/A</v>
      </c>
      <c r="J23" s="18" t="e">
        <f>VLOOKUP(E23,G1数据库!C:O,8,0)</f>
        <v>#N/A</v>
      </c>
      <c r="K23" s="18"/>
      <c r="L23" s="18" t="e">
        <f>VLOOKUP(E23,G1数据库!C:O,9,0)</f>
        <v>#N/A</v>
      </c>
      <c r="M23" s="18" t="e">
        <f>VLOOKUP(E23,G1数据库!C:O,10,0)</f>
        <v>#N/A</v>
      </c>
      <c r="N23" s="19" t="e">
        <f>VLOOKUP(E23,G1数据库!C:O,11,0)*C23</f>
        <v>#N/A</v>
      </c>
      <c r="O23" s="18" t="e">
        <f>VLOOKUP(E23,G1数据库!C:O,12,0)</f>
        <v>#N/A</v>
      </c>
      <c r="P23" s="18" t="e">
        <f>VLOOKUP(E23,G1数据库!C:O,13,0)</f>
        <v>#N/A</v>
      </c>
      <c r="Q23" s="18"/>
    </row>
    <row r="24" spans="1:17" x14ac:dyDescent="0.25">
      <c r="A24" s="22"/>
      <c r="B24" s="3"/>
      <c r="C24" s="3"/>
      <c r="D24" s="3"/>
      <c r="E24" s="18" t="str">
        <f t="shared" si="1"/>
        <v/>
      </c>
      <c r="F24" s="18" t="e">
        <f>VLOOKUP(E24,G1数据库!C:O,2,0)</f>
        <v>#N/A</v>
      </c>
      <c r="G24" s="18" t="e">
        <f>VLOOKUP(E24,G1数据库!C:O,3,0)</f>
        <v>#N/A</v>
      </c>
      <c r="H24" s="19" t="e">
        <f>VLOOKUP(E24,G1数据库!C:O,6,0)*C24</f>
        <v>#N/A</v>
      </c>
      <c r="I24" s="18" t="e">
        <f>VLOOKUP(E24,G1数据库!C:O,7,0)</f>
        <v>#N/A</v>
      </c>
      <c r="J24" s="18" t="e">
        <f>VLOOKUP(E24,G1数据库!C:O,8,0)</f>
        <v>#N/A</v>
      </c>
      <c r="K24" s="18"/>
      <c r="L24" s="18" t="e">
        <f>VLOOKUP(E24,G1数据库!C:O,9,0)</f>
        <v>#N/A</v>
      </c>
      <c r="M24" s="18" t="e">
        <f>VLOOKUP(E24,G1数据库!C:O,10,0)</f>
        <v>#N/A</v>
      </c>
      <c r="N24" s="19" t="e">
        <f>VLOOKUP(E24,G1数据库!C:O,11,0)*C24</f>
        <v>#N/A</v>
      </c>
      <c r="O24" s="18" t="e">
        <f>VLOOKUP(E24,G1数据库!C:O,12,0)</f>
        <v>#N/A</v>
      </c>
      <c r="P24" s="18" t="e">
        <f>VLOOKUP(E24,G1数据库!C:O,13,0)</f>
        <v>#N/A</v>
      </c>
      <c r="Q24" s="18"/>
    </row>
    <row r="25" spans="1:17" x14ac:dyDescent="0.25">
      <c r="A25" s="22"/>
      <c r="B25" s="3"/>
      <c r="C25" s="3"/>
      <c r="D25" s="3"/>
      <c r="E25" s="18" t="str">
        <f t="shared" si="1"/>
        <v/>
      </c>
      <c r="F25" s="18" t="e">
        <f>VLOOKUP(E25,G1数据库!C:O,2,0)</f>
        <v>#N/A</v>
      </c>
      <c r="G25" s="18" t="e">
        <f>VLOOKUP(E25,G1数据库!C:O,3,0)</f>
        <v>#N/A</v>
      </c>
      <c r="H25" s="19" t="e">
        <f>VLOOKUP(E25,G1数据库!C:O,6,0)*C25</f>
        <v>#N/A</v>
      </c>
      <c r="I25" s="18" t="e">
        <f>VLOOKUP(E25,G1数据库!C:O,7,0)</f>
        <v>#N/A</v>
      </c>
      <c r="J25" s="18" t="e">
        <f>VLOOKUP(E25,G1数据库!C:O,8,0)</f>
        <v>#N/A</v>
      </c>
      <c r="K25" s="18"/>
      <c r="L25" s="18" t="e">
        <f>VLOOKUP(E25,G1数据库!C:O,9,0)</f>
        <v>#N/A</v>
      </c>
      <c r="M25" s="18" t="e">
        <f>VLOOKUP(E25,G1数据库!C:O,10,0)</f>
        <v>#N/A</v>
      </c>
      <c r="N25" s="19" t="e">
        <f>VLOOKUP(E25,G1数据库!C:O,11,0)*C25</f>
        <v>#N/A</v>
      </c>
      <c r="O25" s="18" t="e">
        <f>VLOOKUP(E25,G1数据库!C:O,12,0)</f>
        <v>#N/A</v>
      </c>
      <c r="P25" s="18" t="e">
        <f>VLOOKUP(E25,G1数据库!C:O,13,0)</f>
        <v>#N/A</v>
      </c>
      <c r="Q25" s="18"/>
    </row>
    <row r="26" spans="1:17" x14ac:dyDescent="0.25">
      <c r="A26" s="22"/>
      <c r="B26" s="3"/>
      <c r="C26" s="3"/>
      <c r="D26" s="3"/>
      <c r="E26" s="18" t="str">
        <f t="shared" si="1"/>
        <v/>
      </c>
      <c r="F26" s="18" t="e">
        <f>VLOOKUP(E26,G1数据库!C:O,2,0)</f>
        <v>#N/A</v>
      </c>
      <c r="G26" s="18" t="e">
        <f>VLOOKUP(E26,G1数据库!C:O,3,0)</f>
        <v>#N/A</v>
      </c>
      <c r="H26" s="19" t="e">
        <f>VLOOKUP(E26,G1数据库!C:O,6,0)*C26</f>
        <v>#N/A</v>
      </c>
      <c r="I26" s="18" t="e">
        <f>VLOOKUP(E26,G1数据库!C:O,7,0)</f>
        <v>#N/A</v>
      </c>
      <c r="J26" s="18" t="e">
        <f>VLOOKUP(E26,G1数据库!C:O,8,0)</f>
        <v>#N/A</v>
      </c>
      <c r="K26" s="18"/>
      <c r="L26" s="18" t="e">
        <f>VLOOKUP(E26,G1数据库!C:O,9,0)</f>
        <v>#N/A</v>
      </c>
      <c r="M26" s="18" t="e">
        <f>VLOOKUP(E26,G1数据库!C:O,10,0)</f>
        <v>#N/A</v>
      </c>
      <c r="N26" s="19" t="e">
        <f>VLOOKUP(E26,G1数据库!C:O,11,0)*C26</f>
        <v>#N/A</v>
      </c>
      <c r="O26" s="18" t="e">
        <f>VLOOKUP(E26,G1数据库!C:O,12,0)</f>
        <v>#N/A</v>
      </c>
      <c r="P26" s="18" t="e">
        <f>VLOOKUP(E26,G1数据库!C:O,13,0)</f>
        <v>#N/A</v>
      </c>
      <c r="Q26" s="18"/>
    </row>
    <row r="27" spans="1:17" x14ac:dyDescent="0.25">
      <c r="A27" s="22"/>
      <c r="B27" s="3"/>
      <c r="C27" s="3"/>
      <c r="D27" s="3"/>
      <c r="E27" s="18" t="str">
        <f t="shared" si="1"/>
        <v/>
      </c>
      <c r="F27" s="18" t="e">
        <f>VLOOKUP(E27,G1数据库!C:O,2,0)</f>
        <v>#N/A</v>
      </c>
      <c r="G27" s="18" t="e">
        <f>VLOOKUP(E27,G1数据库!C:O,3,0)</f>
        <v>#N/A</v>
      </c>
      <c r="H27" s="19" t="e">
        <f>VLOOKUP(E27,G1数据库!C:O,6,0)*C27</f>
        <v>#N/A</v>
      </c>
      <c r="I27" s="18" t="e">
        <f>VLOOKUP(E27,G1数据库!C:O,7,0)</f>
        <v>#N/A</v>
      </c>
      <c r="J27" s="18" t="e">
        <f>VLOOKUP(E27,G1数据库!C:O,8,0)</f>
        <v>#N/A</v>
      </c>
      <c r="K27" s="18"/>
      <c r="L27" s="18" t="e">
        <f>VLOOKUP(E27,G1数据库!C:O,9,0)</f>
        <v>#N/A</v>
      </c>
      <c r="M27" s="18" t="e">
        <f>VLOOKUP(E27,G1数据库!C:O,10,0)</f>
        <v>#N/A</v>
      </c>
      <c r="N27" s="19" t="e">
        <f>VLOOKUP(E27,G1数据库!C:O,11,0)*C27</f>
        <v>#N/A</v>
      </c>
      <c r="O27" s="18" t="e">
        <f>VLOOKUP(E27,G1数据库!C:O,12,0)</f>
        <v>#N/A</v>
      </c>
      <c r="P27" s="18" t="e">
        <f>VLOOKUP(E27,G1数据库!C:O,13,0)</f>
        <v>#N/A</v>
      </c>
      <c r="Q27" s="18"/>
    </row>
    <row r="28" spans="1:17" x14ac:dyDescent="0.25">
      <c r="A28" s="22"/>
      <c r="B28" s="3"/>
      <c r="C28" s="3"/>
      <c r="D28" s="3"/>
      <c r="E28" s="18" t="str">
        <f t="shared" si="1"/>
        <v/>
      </c>
      <c r="F28" s="18" t="e">
        <f>VLOOKUP(E28,G1数据库!C:O,2,0)</f>
        <v>#N/A</v>
      </c>
      <c r="G28" s="18" t="e">
        <f>VLOOKUP(E28,G1数据库!C:O,3,0)</f>
        <v>#N/A</v>
      </c>
      <c r="H28" s="19" t="e">
        <f>VLOOKUP(E28,G1数据库!C:O,6,0)*C28</f>
        <v>#N/A</v>
      </c>
      <c r="I28" s="18" t="e">
        <f>VLOOKUP(E28,G1数据库!C:O,7,0)</f>
        <v>#N/A</v>
      </c>
      <c r="J28" s="18" t="e">
        <f>VLOOKUP(E28,G1数据库!C:O,8,0)</f>
        <v>#N/A</v>
      </c>
      <c r="K28" s="18"/>
      <c r="L28" s="18" t="e">
        <f>VLOOKUP(E28,G1数据库!C:O,9,0)</f>
        <v>#N/A</v>
      </c>
      <c r="M28" s="18" t="e">
        <f>VLOOKUP(E28,G1数据库!C:O,10,0)</f>
        <v>#N/A</v>
      </c>
      <c r="N28" s="19" t="e">
        <f>VLOOKUP(E28,G1数据库!C:O,11,0)*C28</f>
        <v>#N/A</v>
      </c>
      <c r="O28" s="18" t="e">
        <f>VLOOKUP(E28,G1数据库!C:O,12,0)</f>
        <v>#N/A</v>
      </c>
      <c r="P28" s="18" t="e">
        <f>VLOOKUP(E28,G1数据库!C:O,13,0)</f>
        <v>#N/A</v>
      </c>
      <c r="Q28" s="18"/>
    </row>
    <row r="29" spans="1:17" x14ac:dyDescent="0.25">
      <c r="A29" s="22"/>
      <c r="B29" s="3"/>
      <c r="C29" s="3"/>
      <c r="D29" s="3"/>
      <c r="E29" s="18" t="str">
        <f t="shared" si="1"/>
        <v/>
      </c>
      <c r="F29" s="18" t="e">
        <f>VLOOKUP(E29,G1数据库!C:O,2,0)</f>
        <v>#N/A</v>
      </c>
      <c r="G29" s="18" t="e">
        <f>VLOOKUP(E29,G1数据库!C:O,3,0)</f>
        <v>#N/A</v>
      </c>
      <c r="H29" s="19" t="e">
        <f>VLOOKUP(E29,G1数据库!C:O,6,0)*C29</f>
        <v>#N/A</v>
      </c>
      <c r="I29" s="18" t="e">
        <f>VLOOKUP(E29,G1数据库!C:O,7,0)</f>
        <v>#N/A</v>
      </c>
      <c r="J29" s="18" t="e">
        <f>VLOOKUP(E29,G1数据库!C:O,8,0)</f>
        <v>#N/A</v>
      </c>
      <c r="K29" s="18"/>
      <c r="L29" s="18" t="e">
        <f>VLOOKUP(E29,G1数据库!C:O,9,0)</f>
        <v>#N/A</v>
      </c>
      <c r="M29" s="18" t="e">
        <f>VLOOKUP(E29,G1数据库!C:O,10,0)</f>
        <v>#N/A</v>
      </c>
      <c r="N29" s="19" t="e">
        <f>VLOOKUP(E29,G1数据库!C:O,11,0)*C29</f>
        <v>#N/A</v>
      </c>
      <c r="O29" s="18" t="e">
        <f>VLOOKUP(E29,G1数据库!C:O,12,0)</f>
        <v>#N/A</v>
      </c>
      <c r="P29" s="18" t="e">
        <f>VLOOKUP(E29,G1数据库!C:O,13,0)</f>
        <v>#N/A</v>
      </c>
      <c r="Q29" s="18"/>
    </row>
    <row r="30" spans="1:17" x14ac:dyDescent="0.25">
      <c r="A30" s="22"/>
      <c r="B30" s="3"/>
      <c r="C30" s="3"/>
      <c r="D30" s="3"/>
      <c r="E30" s="18" t="str">
        <f t="shared" si="1"/>
        <v/>
      </c>
      <c r="F30" s="18" t="e">
        <f>VLOOKUP(E30,G1数据库!C:O,2,0)</f>
        <v>#N/A</v>
      </c>
      <c r="G30" s="18" t="e">
        <f>VLOOKUP(E30,G1数据库!C:O,3,0)</f>
        <v>#N/A</v>
      </c>
      <c r="H30" s="19" t="e">
        <f>VLOOKUP(E30,G1数据库!C:O,6,0)*C30</f>
        <v>#N/A</v>
      </c>
      <c r="I30" s="18" t="e">
        <f>VLOOKUP(E30,G1数据库!C:O,7,0)</f>
        <v>#N/A</v>
      </c>
      <c r="J30" s="18" t="e">
        <f>VLOOKUP(E30,G1数据库!C:O,8,0)</f>
        <v>#N/A</v>
      </c>
      <c r="K30" s="18"/>
      <c r="L30" s="18" t="e">
        <f>VLOOKUP(E30,G1数据库!C:O,9,0)</f>
        <v>#N/A</v>
      </c>
      <c r="M30" s="18" t="e">
        <f>VLOOKUP(E30,G1数据库!C:O,10,0)</f>
        <v>#N/A</v>
      </c>
      <c r="N30" s="19" t="e">
        <f>VLOOKUP(E30,G1数据库!C:O,11,0)*C30</f>
        <v>#N/A</v>
      </c>
      <c r="O30" s="18" t="e">
        <f>VLOOKUP(E30,G1数据库!C:O,12,0)</f>
        <v>#N/A</v>
      </c>
      <c r="P30" s="18" t="e">
        <f>VLOOKUP(E30,G1数据库!C:O,13,0)</f>
        <v>#N/A</v>
      </c>
      <c r="Q30" s="18"/>
    </row>
    <row r="31" spans="1:17" x14ac:dyDescent="0.25">
      <c r="A31" s="22"/>
      <c r="B31" s="3"/>
      <c r="C31" s="3"/>
      <c r="D31" s="3"/>
      <c r="E31" s="18" t="str">
        <f t="shared" si="1"/>
        <v/>
      </c>
      <c r="F31" s="18" t="e">
        <f>VLOOKUP(E31,G1数据库!C:O,2,0)</f>
        <v>#N/A</v>
      </c>
      <c r="G31" s="18" t="e">
        <f>VLOOKUP(E31,G1数据库!C:O,3,0)</f>
        <v>#N/A</v>
      </c>
      <c r="H31" s="19" t="e">
        <f>VLOOKUP(E31,G1数据库!C:O,6,0)*C31</f>
        <v>#N/A</v>
      </c>
      <c r="I31" s="18" t="e">
        <f>VLOOKUP(E31,G1数据库!C:O,7,0)</f>
        <v>#N/A</v>
      </c>
      <c r="J31" s="18" t="e">
        <f>VLOOKUP(E31,G1数据库!C:O,8,0)</f>
        <v>#N/A</v>
      </c>
      <c r="K31" s="18"/>
      <c r="L31" s="18" t="e">
        <f>VLOOKUP(E31,G1数据库!C:O,9,0)</f>
        <v>#N/A</v>
      </c>
      <c r="M31" s="18" t="e">
        <f>VLOOKUP(E31,G1数据库!C:O,10,0)</f>
        <v>#N/A</v>
      </c>
      <c r="N31" s="19" t="e">
        <f>VLOOKUP(E31,G1数据库!C:O,11,0)*C31</f>
        <v>#N/A</v>
      </c>
      <c r="O31" s="18" t="e">
        <f>VLOOKUP(E31,G1数据库!C:O,12,0)</f>
        <v>#N/A</v>
      </c>
      <c r="P31" s="18" t="e">
        <f>VLOOKUP(E31,G1数据库!C:O,13,0)</f>
        <v>#N/A</v>
      </c>
      <c r="Q31" s="18"/>
    </row>
    <row r="32" spans="1:17" x14ac:dyDescent="0.25">
      <c r="A32" s="22"/>
      <c r="B32" s="3"/>
      <c r="C32" s="3"/>
      <c r="D32" s="3"/>
      <c r="E32" s="18" t="str">
        <f t="shared" si="1"/>
        <v/>
      </c>
      <c r="F32" s="18" t="e">
        <f>VLOOKUP(E32,G1数据库!C:O,2,0)</f>
        <v>#N/A</v>
      </c>
      <c r="G32" s="18" t="e">
        <f>VLOOKUP(E32,G1数据库!C:O,3,0)</f>
        <v>#N/A</v>
      </c>
      <c r="H32" s="19" t="e">
        <f>VLOOKUP(E32,G1数据库!C:O,6,0)*C32</f>
        <v>#N/A</v>
      </c>
      <c r="I32" s="18" t="e">
        <f>VLOOKUP(E32,G1数据库!C:O,7,0)</f>
        <v>#N/A</v>
      </c>
      <c r="J32" s="18" t="e">
        <f>VLOOKUP(E32,G1数据库!C:O,8,0)</f>
        <v>#N/A</v>
      </c>
      <c r="K32" s="18"/>
      <c r="L32" s="18" t="e">
        <f>VLOOKUP(E32,G1数据库!C:O,9,0)</f>
        <v>#N/A</v>
      </c>
      <c r="M32" s="18" t="e">
        <f>VLOOKUP(E32,G1数据库!C:O,10,0)</f>
        <v>#N/A</v>
      </c>
      <c r="N32" s="19" t="e">
        <f>VLOOKUP(E32,G1数据库!C:O,11,0)*C32</f>
        <v>#N/A</v>
      </c>
      <c r="O32" s="18" t="e">
        <f>VLOOKUP(E32,G1数据库!C:O,12,0)</f>
        <v>#N/A</v>
      </c>
      <c r="P32" s="18" t="e">
        <f>VLOOKUP(E32,G1数据库!C:O,13,0)</f>
        <v>#N/A</v>
      </c>
      <c r="Q32" s="18"/>
    </row>
    <row r="33" spans="1:17" x14ac:dyDescent="0.25">
      <c r="A33" s="22"/>
      <c r="B33" s="3"/>
      <c r="C33" s="3"/>
      <c r="D33" s="3"/>
      <c r="E33" s="18" t="str">
        <f t="shared" si="1"/>
        <v/>
      </c>
      <c r="F33" s="18" t="e">
        <f>VLOOKUP(E33,G1数据库!C:O,2,0)</f>
        <v>#N/A</v>
      </c>
      <c r="G33" s="18" t="e">
        <f>VLOOKUP(E33,G1数据库!C:O,3,0)</f>
        <v>#N/A</v>
      </c>
      <c r="H33" s="19" t="e">
        <f>VLOOKUP(E33,G1数据库!C:O,6,0)*C33</f>
        <v>#N/A</v>
      </c>
      <c r="I33" s="18" t="e">
        <f>VLOOKUP(E33,G1数据库!C:O,7,0)</f>
        <v>#N/A</v>
      </c>
      <c r="J33" s="18" t="e">
        <f>VLOOKUP(E33,G1数据库!C:O,8,0)</f>
        <v>#N/A</v>
      </c>
      <c r="K33" s="18"/>
      <c r="L33" s="18" t="e">
        <f>VLOOKUP(E33,G1数据库!C:O,9,0)</f>
        <v>#N/A</v>
      </c>
      <c r="M33" s="18" t="e">
        <f>VLOOKUP(E33,G1数据库!C:O,10,0)</f>
        <v>#N/A</v>
      </c>
      <c r="N33" s="19" t="e">
        <f>VLOOKUP(E33,G1数据库!C:O,11,0)*C33</f>
        <v>#N/A</v>
      </c>
      <c r="O33" s="18" t="e">
        <f>VLOOKUP(E33,G1数据库!C:O,12,0)</f>
        <v>#N/A</v>
      </c>
      <c r="P33" s="18" t="e">
        <f>VLOOKUP(E33,G1数据库!C:O,13,0)</f>
        <v>#N/A</v>
      </c>
      <c r="Q33" s="18"/>
    </row>
    <row r="34" spans="1:17" x14ac:dyDescent="0.25">
      <c r="A34" s="22"/>
      <c r="B34" s="3"/>
      <c r="C34" s="3"/>
      <c r="D34" s="3"/>
      <c r="E34" s="18" t="str">
        <f t="shared" si="1"/>
        <v/>
      </c>
      <c r="F34" s="18" t="e">
        <f>VLOOKUP(E34,G1数据库!C:O,2,0)</f>
        <v>#N/A</v>
      </c>
      <c r="G34" s="18" t="e">
        <f>VLOOKUP(E34,G1数据库!C:O,3,0)</f>
        <v>#N/A</v>
      </c>
      <c r="H34" s="19" t="e">
        <f>VLOOKUP(E34,G1数据库!C:O,6,0)*C34</f>
        <v>#N/A</v>
      </c>
      <c r="I34" s="18" t="e">
        <f>VLOOKUP(E34,G1数据库!C:O,7,0)</f>
        <v>#N/A</v>
      </c>
      <c r="J34" s="18" t="e">
        <f>VLOOKUP(E34,G1数据库!C:O,8,0)</f>
        <v>#N/A</v>
      </c>
      <c r="K34" s="18"/>
      <c r="L34" s="18" t="e">
        <f>VLOOKUP(E34,G1数据库!C:O,9,0)</f>
        <v>#N/A</v>
      </c>
      <c r="M34" s="18" t="e">
        <f>VLOOKUP(E34,G1数据库!C:O,10,0)</f>
        <v>#N/A</v>
      </c>
      <c r="N34" s="19" t="e">
        <f>VLOOKUP(E34,G1数据库!C:O,11,0)*C34</f>
        <v>#N/A</v>
      </c>
      <c r="O34" s="18" t="e">
        <f>VLOOKUP(E34,G1数据库!C:O,12,0)</f>
        <v>#N/A</v>
      </c>
      <c r="P34" s="18" t="e">
        <f>VLOOKUP(E34,G1数据库!C:O,13,0)</f>
        <v>#N/A</v>
      </c>
      <c r="Q34" s="18"/>
    </row>
    <row r="35" spans="1:17" x14ac:dyDescent="0.25">
      <c r="A35" s="22"/>
      <c r="B35" s="3"/>
      <c r="C35" s="3"/>
      <c r="D35" s="3"/>
      <c r="E35" s="18" t="str">
        <f t="shared" si="1"/>
        <v/>
      </c>
      <c r="F35" s="18" t="e">
        <f>VLOOKUP(E35,G1数据库!C:O,2,0)</f>
        <v>#N/A</v>
      </c>
      <c r="G35" s="18" t="e">
        <f>VLOOKUP(E35,G1数据库!C:O,3,0)</f>
        <v>#N/A</v>
      </c>
      <c r="H35" s="19" t="e">
        <f>VLOOKUP(E35,G1数据库!C:O,6,0)*C35</f>
        <v>#N/A</v>
      </c>
      <c r="I35" s="18" t="e">
        <f>VLOOKUP(E35,G1数据库!C:O,7,0)</f>
        <v>#N/A</v>
      </c>
      <c r="J35" s="18" t="e">
        <f>VLOOKUP(E35,G1数据库!C:O,8,0)</f>
        <v>#N/A</v>
      </c>
      <c r="K35" s="18"/>
      <c r="L35" s="18" t="e">
        <f>VLOOKUP(E35,G1数据库!C:O,9,0)</f>
        <v>#N/A</v>
      </c>
      <c r="M35" s="18" t="e">
        <f>VLOOKUP(E35,G1数据库!C:O,10,0)</f>
        <v>#N/A</v>
      </c>
      <c r="N35" s="19" t="e">
        <f>VLOOKUP(E35,G1数据库!C:O,11,0)*C35</f>
        <v>#N/A</v>
      </c>
      <c r="O35" s="18" t="e">
        <f>VLOOKUP(E35,G1数据库!C:O,12,0)</f>
        <v>#N/A</v>
      </c>
      <c r="P35" s="18" t="e">
        <f>VLOOKUP(E35,G1数据库!C:O,13,0)</f>
        <v>#N/A</v>
      </c>
      <c r="Q35" s="18"/>
    </row>
    <row r="36" spans="1:17" x14ac:dyDescent="0.25">
      <c r="A36" s="22"/>
      <c r="B36" s="3"/>
      <c r="C36" s="3"/>
      <c r="D36" s="3"/>
      <c r="E36" s="18" t="str">
        <f t="shared" si="1"/>
        <v/>
      </c>
      <c r="F36" s="18" t="e">
        <f>VLOOKUP(E36,G1数据库!C:O,2,0)</f>
        <v>#N/A</v>
      </c>
      <c r="G36" s="18" t="e">
        <f>VLOOKUP(E36,G1数据库!C:O,3,0)</f>
        <v>#N/A</v>
      </c>
      <c r="H36" s="19" t="e">
        <f>VLOOKUP(E36,G1数据库!C:O,6,0)*C36</f>
        <v>#N/A</v>
      </c>
      <c r="I36" s="18" t="e">
        <f>VLOOKUP(E36,G1数据库!C:O,7,0)</f>
        <v>#N/A</v>
      </c>
      <c r="J36" s="18" t="e">
        <f>VLOOKUP(E36,G1数据库!C:O,8,0)</f>
        <v>#N/A</v>
      </c>
      <c r="K36" s="18"/>
      <c r="L36" s="18" t="e">
        <f>VLOOKUP(E36,G1数据库!C:O,9,0)</f>
        <v>#N/A</v>
      </c>
      <c r="M36" s="18" t="e">
        <f>VLOOKUP(E36,G1数据库!C:O,10,0)</f>
        <v>#N/A</v>
      </c>
      <c r="N36" s="19" t="e">
        <f>VLOOKUP(E36,G1数据库!C:O,11,0)*C36</f>
        <v>#N/A</v>
      </c>
      <c r="O36" s="18" t="e">
        <f>VLOOKUP(E36,G1数据库!C:O,12,0)</f>
        <v>#N/A</v>
      </c>
      <c r="P36" s="18" t="e">
        <f>VLOOKUP(E36,G1数据库!C:O,13,0)</f>
        <v>#N/A</v>
      </c>
      <c r="Q36" s="18"/>
    </row>
    <row r="37" spans="1:17" x14ac:dyDescent="0.25">
      <c r="A37" s="22"/>
      <c r="B37" s="3"/>
      <c r="C37" s="3"/>
      <c r="D37" s="3"/>
      <c r="E37" s="18" t="str">
        <f t="shared" si="1"/>
        <v/>
      </c>
      <c r="F37" s="18" t="e">
        <f>VLOOKUP(E37,G1数据库!C:O,2,0)</f>
        <v>#N/A</v>
      </c>
      <c r="G37" s="18" t="e">
        <f>VLOOKUP(E37,G1数据库!C:O,3,0)</f>
        <v>#N/A</v>
      </c>
      <c r="H37" s="19" t="e">
        <f>VLOOKUP(E37,G1数据库!C:O,6,0)*C37</f>
        <v>#N/A</v>
      </c>
      <c r="I37" s="18" t="e">
        <f>VLOOKUP(E37,G1数据库!C:O,7,0)</f>
        <v>#N/A</v>
      </c>
      <c r="J37" s="18" t="e">
        <f>VLOOKUP(E37,G1数据库!C:O,8,0)</f>
        <v>#N/A</v>
      </c>
      <c r="K37" s="18"/>
      <c r="L37" s="18" t="e">
        <f>VLOOKUP(E37,G1数据库!C:O,9,0)</f>
        <v>#N/A</v>
      </c>
      <c r="M37" s="18" t="e">
        <f>VLOOKUP(E37,G1数据库!C:O,10,0)</f>
        <v>#N/A</v>
      </c>
      <c r="N37" s="19" t="e">
        <f>VLOOKUP(E37,G1数据库!C:O,11,0)*C37</f>
        <v>#N/A</v>
      </c>
      <c r="O37" s="18" t="e">
        <f>VLOOKUP(E37,G1数据库!C:O,12,0)</f>
        <v>#N/A</v>
      </c>
      <c r="P37" s="18" t="e">
        <f>VLOOKUP(E37,G1数据库!C:O,13,0)</f>
        <v>#N/A</v>
      </c>
      <c r="Q37" s="18"/>
    </row>
    <row r="38" spans="1:17" x14ac:dyDescent="0.25">
      <c r="A38" s="22"/>
      <c r="B38" s="3"/>
      <c r="C38" s="3"/>
      <c r="D38" s="3"/>
      <c r="E38" s="18" t="str">
        <f t="shared" si="1"/>
        <v/>
      </c>
      <c r="F38" s="18" t="e">
        <f>VLOOKUP(E38,G1数据库!C:O,2,0)</f>
        <v>#N/A</v>
      </c>
      <c r="G38" s="18" t="e">
        <f>VLOOKUP(E38,G1数据库!C:O,3,0)</f>
        <v>#N/A</v>
      </c>
      <c r="H38" s="19" t="e">
        <f>VLOOKUP(E38,G1数据库!C:O,6,0)*C38</f>
        <v>#N/A</v>
      </c>
      <c r="I38" s="18" t="e">
        <f>VLOOKUP(E38,G1数据库!C:O,7,0)</f>
        <v>#N/A</v>
      </c>
      <c r="J38" s="18" t="e">
        <f>VLOOKUP(E38,G1数据库!C:O,8,0)</f>
        <v>#N/A</v>
      </c>
      <c r="K38" s="18"/>
      <c r="L38" s="18" t="e">
        <f>VLOOKUP(E38,G1数据库!C:O,9,0)</f>
        <v>#N/A</v>
      </c>
      <c r="M38" s="18" t="e">
        <f>VLOOKUP(E38,G1数据库!C:O,10,0)</f>
        <v>#N/A</v>
      </c>
      <c r="N38" s="19" t="e">
        <f>VLOOKUP(E38,G1数据库!C:O,11,0)*C38</f>
        <v>#N/A</v>
      </c>
      <c r="O38" s="18" t="e">
        <f>VLOOKUP(E38,G1数据库!C:O,12,0)</f>
        <v>#N/A</v>
      </c>
      <c r="P38" s="18" t="e">
        <f>VLOOKUP(E38,G1数据库!C:O,13,0)</f>
        <v>#N/A</v>
      </c>
      <c r="Q38" s="18"/>
    </row>
    <row r="39" spans="1:17" x14ac:dyDescent="0.25">
      <c r="A39" s="22"/>
      <c r="B39" s="3"/>
      <c r="C39" s="3"/>
      <c r="D39" s="3"/>
      <c r="E39" s="18" t="str">
        <f t="shared" si="1"/>
        <v/>
      </c>
      <c r="F39" s="18" t="e">
        <f>VLOOKUP(E39,G1数据库!C:O,2,0)</f>
        <v>#N/A</v>
      </c>
      <c r="G39" s="18" t="e">
        <f>VLOOKUP(E39,G1数据库!C:O,3,0)</f>
        <v>#N/A</v>
      </c>
      <c r="H39" s="19" t="e">
        <f>VLOOKUP(E39,G1数据库!C:O,6,0)*C39</f>
        <v>#N/A</v>
      </c>
      <c r="I39" s="18" t="e">
        <f>VLOOKUP(E39,G1数据库!C:O,7,0)</f>
        <v>#N/A</v>
      </c>
      <c r="J39" s="18" t="e">
        <f>VLOOKUP(E39,G1数据库!C:O,8,0)</f>
        <v>#N/A</v>
      </c>
      <c r="K39" s="18"/>
      <c r="L39" s="18" t="e">
        <f>VLOOKUP(E39,G1数据库!C:O,9,0)</f>
        <v>#N/A</v>
      </c>
      <c r="M39" s="18" t="e">
        <f>VLOOKUP(E39,G1数据库!C:O,10,0)</f>
        <v>#N/A</v>
      </c>
      <c r="N39" s="19" t="e">
        <f>VLOOKUP(E39,G1数据库!C:O,11,0)*C39</f>
        <v>#N/A</v>
      </c>
      <c r="O39" s="18" t="e">
        <f>VLOOKUP(E39,G1数据库!C:O,12,0)</f>
        <v>#N/A</v>
      </c>
      <c r="P39" s="18" t="e">
        <f>VLOOKUP(E39,G1数据库!C:O,13,0)</f>
        <v>#N/A</v>
      </c>
      <c r="Q39" s="18"/>
    </row>
    <row r="40" spans="1:17" x14ac:dyDescent="0.25">
      <c r="A40" s="22"/>
      <c r="B40" s="3"/>
      <c r="C40" s="3"/>
      <c r="D40" s="3"/>
      <c r="E40" s="18" t="str">
        <f t="shared" si="1"/>
        <v/>
      </c>
      <c r="F40" s="18" t="e">
        <f>VLOOKUP(E40,G1数据库!C:O,2,0)</f>
        <v>#N/A</v>
      </c>
      <c r="G40" s="18" t="e">
        <f>VLOOKUP(E40,G1数据库!C:O,3,0)</f>
        <v>#N/A</v>
      </c>
      <c r="H40" s="19" t="e">
        <f>VLOOKUP(E40,G1数据库!C:O,6,0)*C40</f>
        <v>#N/A</v>
      </c>
      <c r="I40" s="18" t="e">
        <f>VLOOKUP(E40,G1数据库!C:O,7,0)</f>
        <v>#N/A</v>
      </c>
      <c r="J40" s="18" t="e">
        <f>VLOOKUP(E40,G1数据库!C:O,8,0)</f>
        <v>#N/A</v>
      </c>
      <c r="K40" s="18"/>
      <c r="L40" s="18" t="e">
        <f>VLOOKUP(E40,G1数据库!C:O,9,0)</f>
        <v>#N/A</v>
      </c>
      <c r="M40" s="18" t="e">
        <f>VLOOKUP(E40,G1数据库!C:O,10,0)</f>
        <v>#N/A</v>
      </c>
      <c r="N40" s="19" t="e">
        <f>VLOOKUP(E40,G1数据库!C:O,11,0)*C40</f>
        <v>#N/A</v>
      </c>
      <c r="O40" s="18" t="e">
        <f>VLOOKUP(E40,G1数据库!C:O,12,0)</f>
        <v>#N/A</v>
      </c>
      <c r="P40" s="18" t="e">
        <f>VLOOKUP(E40,G1数据库!C:O,13,0)</f>
        <v>#N/A</v>
      </c>
      <c r="Q40" s="18"/>
    </row>
    <row r="41" spans="1:17" x14ac:dyDescent="0.25">
      <c r="A41" s="22"/>
      <c r="B41" s="3"/>
      <c r="C41" s="3"/>
      <c r="D41" s="3"/>
      <c r="E41" s="18" t="str">
        <f t="shared" si="1"/>
        <v/>
      </c>
      <c r="F41" s="18" t="e">
        <f>VLOOKUP(E41,G1数据库!C:O,2,0)</f>
        <v>#N/A</v>
      </c>
      <c r="G41" s="18" t="e">
        <f>VLOOKUP(E41,G1数据库!C:O,3,0)</f>
        <v>#N/A</v>
      </c>
      <c r="H41" s="19" t="e">
        <f>VLOOKUP(E41,G1数据库!C:O,6,0)*C41</f>
        <v>#N/A</v>
      </c>
      <c r="I41" s="18" t="e">
        <f>VLOOKUP(E41,G1数据库!C:O,7,0)</f>
        <v>#N/A</v>
      </c>
      <c r="J41" s="18" t="e">
        <f>VLOOKUP(E41,G1数据库!C:O,8,0)</f>
        <v>#N/A</v>
      </c>
      <c r="K41" s="18"/>
      <c r="L41" s="18" t="e">
        <f>VLOOKUP(E41,G1数据库!C:O,9,0)</f>
        <v>#N/A</v>
      </c>
      <c r="M41" s="18" t="e">
        <f>VLOOKUP(E41,G1数据库!C:O,10,0)</f>
        <v>#N/A</v>
      </c>
      <c r="N41" s="19" t="e">
        <f>VLOOKUP(E41,G1数据库!C:O,11,0)*C41</f>
        <v>#N/A</v>
      </c>
      <c r="O41" s="18" t="e">
        <f>VLOOKUP(E41,G1数据库!C:O,12,0)</f>
        <v>#N/A</v>
      </c>
      <c r="P41" s="18" t="e">
        <f>VLOOKUP(E41,G1数据库!C:O,13,0)</f>
        <v>#N/A</v>
      </c>
      <c r="Q41" s="18"/>
    </row>
    <row r="42" spans="1:17" x14ac:dyDescent="0.25">
      <c r="A42" s="22"/>
      <c r="B42" s="3"/>
      <c r="C42" s="3"/>
      <c r="D42" s="3"/>
      <c r="E42" s="18" t="str">
        <f t="shared" si="1"/>
        <v/>
      </c>
      <c r="F42" s="18" t="e">
        <f>VLOOKUP(E42,G1数据库!C:O,2,0)</f>
        <v>#N/A</v>
      </c>
      <c r="G42" s="18" t="e">
        <f>VLOOKUP(E42,G1数据库!C:O,3,0)</f>
        <v>#N/A</v>
      </c>
      <c r="H42" s="19" t="e">
        <f>VLOOKUP(E42,G1数据库!C:O,6,0)*C42</f>
        <v>#N/A</v>
      </c>
      <c r="I42" s="18" t="e">
        <f>VLOOKUP(E42,G1数据库!C:O,7,0)</f>
        <v>#N/A</v>
      </c>
      <c r="J42" s="18" t="e">
        <f>VLOOKUP(E42,G1数据库!C:O,8,0)</f>
        <v>#N/A</v>
      </c>
      <c r="K42" s="18"/>
      <c r="L42" s="18" t="e">
        <f>VLOOKUP(E42,G1数据库!C:O,9,0)</f>
        <v>#N/A</v>
      </c>
      <c r="M42" s="18" t="e">
        <f>VLOOKUP(E42,G1数据库!C:O,10,0)</f>
        <v>#N/A</v>
      </c>
      <c r="N42" s="19" t="e">
        <f>VLOOKUP(E42,G1数据库!C:O,11,0)*C42</f>
        <v>#N/A</v>
      </c>
      <c r="O42" s="18" t="e">
        <f>VLOOKUP(E42,G1数据库!C:O,12,0)</f>
        <v>#N/A</v>
      </c>
      <c r="P42" s="18" t="e">
        <f>VLOOKUP(E42,G1数据库!C:O,13,0)</f>
        <v>#N/A</v>
      </c>
      <c r="Q42" s="18"/>
    </row>
    <row r="43" spans="1:17" x14ac:dyDescent="0.25">
      <c r="A43" s="22"/>
      <c r="B43" s="3"/>
      <c r="C43" s="3"/>
      <c r="D43" s="3"/>
      <c r="E43" s="18" t="str">
        <f t="shared" si="1"/>
        <v/>
      </c>
      <c r="F43" s="18" t="e">
        <f>VLOOKUP(E43,G1数据库!C:O,2,0)</f>
        <v>#N/A</v>
      </c>
      <c r="G43" s="18" t="e">
        <f>VLOOKUP(E43,G1数据库!C:O,3,0)</f>
        <v>#N/A</v>
      </c>
      <c r="H43" s="19" t="e">
        <f>VLOOKUP(E43,G1数据库!C:O,6,0)*C43</f>
        <v>#N/A</v>
      </c>
      <c r="I43" s="18" t="e">
        <f>VLOOKUP(E43,G1数据库!C:O,7,0)</f>
        <v>#N/A</v>
      </c>
      <c r="J43" s="18" t="e">
        <f>VLOOKUP(E43,G1数据库!C:O,8,0)</f>
        <v>#N/A</v>
      </c>
      <c r="K43" s="18"/>
      <c r="L43" s="18" t="e">
        <f>VLOOKUP(E43,G1数据库!C:O,9,0)</f>
        <v>#N/A</v>
      </c>
      <c r="M43" s="18" t="e">
        <f>VLOOKUP(E43,G1数据库!C:O,10,0)</f>
        <v>#N/A</v>
      </c>
      <c r="N43" s="19" t="e">
        <f>VLOOKUP(E43,G1数据库!C:O,11,0)*C43</f>
        <v>#N/A</v>
      </c>
      <c r="O43" s="18" t="e">
        <f>VLOOKUP(E43,G1数据库!C:O,12,0)</f>
        <v>#N/A</v>
      </c>
      <c r="P43" s="18" t="e">
        <f>VLOOKUP(E43,G1数据库!C:O,13,0)</f>
        <v>#N/A</v>
      </c>
      <c r="Q43" s="18"/>
    </row>
    <row r="44" spans="1:17" x14ac:dyDescent="0.25">
      <c r="A44" s="22"/>
      <c r="B44" s="3"/>
      <c r="C44" s="3"/>
      <c r="D44" s="3"/>
      <c r="E44" s="18" t="str">
        <f t="shared" si="1"/>
        <v/>
      </c>
      <c r="F44" s="18" t="e">
        <f>VLOOKUP(E44,G1数据库!C:O,2,0)</f>
        <v>#N/A</v>
      </c>
      <c r="G44" s="18" t="e">
        <f>VLOOKUP(E44,G1数据库!C:O,3,0)</f>
        <v>#N/A</v>
      </c>
      <c r="H44" s="19" t="e">
        <f>VLOOKUP(E44,G1数据库!C:O,6,0)*C44</f>
        <v>#N/A</v>
      </c>
      <c r="I44" s="18" t="e">
        <f>VLOOKUP(E44,G1数据库!C:O,7,0)</f>
        <v>#N/A</v>
      </c>
      <c r="J44" s="18" t="e">
        <f>VLOOKUP(E44,G1数据库!C:O,8,0)</f>
        <v>#N/A</v>
      </c>
      <c r="K44" s="18"/>
      <c r="L44" s="18" t="e">
        <f>VLOOKUP(E44,G1数据库!C:O,9,0)</f>
        <v>#N/A</v>
      </c>
      <c r="M44" s="18" t="e">
        <f>VLOOKUP(E44,G1数据库!C:O,10,0)</f>
        <v>#N/A</v>
      </c>
      <c r="N44" s="19" t="e">
        <f>VLOOKUP(E44,G1数据库!C:O,11,0)*C44</f>
        <v>#N/A</v>
      </c>
      <c r="O44" s="18" t="e">
        <f>VLOOKUP(E44,G1数据库!C:O,12,0)</f>
        <v>#N/A</v>
      </c>
      <c r="P44" s="18" t="e">
        <f>VLOOKUP(E44,G1数据库!C:O,13,0)</f>
        <v>#N/A</v>
      </c>
      <c r="Q44" s="18"/>
    </row>
    <row r="45" spans="1:17" x14ac:dyDescent="0.25">
      <c r="A45" s="22"/>
      <c r="B45" s="3"/>
      <c r="C45" s="3"/>
      <c r="D45" s="3"/>
      <c r="E45" s="18" t="str">
        <f t="shared" si="1"/>
        <v/>
      </c>
      <c r="F45" s="18" t="e">
        <f>VLOOKUP(E45,G1数据库!C:O,2,0)</f>
        <v>#N/A</v>
      </c>
      <c r="G45" s="18" t="e">
        <f>VLOOKUP(E45,G1数据库!C:O,3,0)</f>
        <v>#N/A</v>
      </c>
      <c r="H45" s="19" t="e">
        <f>VLOOKUP(E45,G1数据库!C:O,6,0)*C45</f>
        <v>#N/A</v>
      </c>
      <c r="I45" s="18" t="e">
        <f>VLOOKUP(E45,G1数据库!C:O,7,0)</f>
        <v>#N/A</v>
      </c>
      <c r="J45" s="18" t="e">
        <f>VLOOKUP(E45,G1数据库!C:O,8,0)</f>
        <v>#N/A</v>
      </c>
      <c r="K45" s="18"/>
      <c r="L45" s="18" t="e">
        <f>VLOOKUP(E45,G1数据库!C:O,9,0)</f>
        <v>#N/A</v>
      </c>
      <c r="M45" s="18" t="e">
        <f>VLOOKUP(E45,G1数据库!C:O,10,0)</f>
        <v>#N/A</v>
      </c>
      <c r="N45" s="19" t="e">
        <f>VLOOKUP(E45,G1数据库!C:O,11,0)*C45</f>
        <v>#N/A</v>
      </c>
      <c r="O45" s="18" t="e">
        <f>VLOOKUP(E45,G1数据库!C:O,12,0)</f>
        <v>#N/A</v>
      </c>
      <c r="P45" s="18" t="e">
        <f>VLOOKUP(E45,G1数据库!C:O,13,0)</f>
        <v>#N/A</v>
      </c>
      <c r="Q45" s="18"/>
    </row>
    <row r="46" spans="1:17" x14ac:dyDescent="0.25">
      <c r="A46" s="22"/>
      <c r="B46" s="3"/>
      <c r="C46" s="3"/>
      <c r="D46" s="3"/>
      <c r="E46" s="18" t="str">
        <f t="shared" si="1"/>
        <v/>
      </c>
      <c r="F46" s="18" t="e">
        <f>VLOOKUP(E46,G1数据库!C:O,2,0)</f>
        <v>#N/A</v>
      </c>
      <c r="G46" s="18" t="e">
        <f>VLOOKUP(E46,G1数据库!C:O,3,0)</f>
        <v>#N/A</v>
      </c>
      <c r="H46" s="19" t="e">
        <f>VLOOKUP(E46,G1数据库!C:O,6,0)*C46</f>
        <v>#N/A</v>
      </c>
      <c r="I46" s="18" t="e">
        <f>VLOOKUP(E46,G1数据库!C:O,7,0)</f>
        <v>#N/A</v>
      </c>
      <c r="J46" s="18" t="e">
        <f>VLOOKUP(E46,G1数据库!C:O,8,0)</f>
        <v>#N/A</v>
      </c>
      <c r="K46" s="18"/>
      <c r="L46" s="18" t="e">
        <f>VLOOKUP(E46,G1数据库!C:O,9,0)</f>
        <v>#N/A</v>
      </c>
      <c r="M46" s="18" t="e">
        <f>VLOOKUP(E46,G1数据库!C:O,10,0)</f>
        <v>#N/A</v>
      </c>
      <c r="N46" s="19" t="e">
        <f>VLOOKUP(E46,G1数据库!C:O,11,0)*C46</f>
        <v>#N/A</v>
      </c>
      <c r="O46" s="18" t="e">
        <f>VLOOKUP(E46,G1数据库!C:O,12,0)</f>
        <v>#N/A</v>
      </c>
      <c r="P46" s="18" t="e">
        <f>VLOOKUP(E46,G1数据库!C:O,13,0)</f>
        <v>#N/A</v>
      </c>
      <c r="Q46" s="18"/>
    </row>
    <row r="47" spans="1:17" x14ac:dyDescent="0.25">
      <c r="A47" s="22"/>
      <c r="B47" s="3"/>
      <c r="C47" s="3"/>
      <c r="D47" s="3"/>
      <c r="E47" s="18" t="str">
        <f t="shared" si="1"/>
        <v/>
      </c>
      <c r="F47" s="18" t="e">
        <f>VLOOKUP(E47,G1数据库!C:O,2,0)</f>
        <v>#N/A</v>
      </c>
      <c r="G47" s="18" t="e">
        <f>VLOOKUP(E47,G1数据库!C:O,3,0)</f>
        <v>#N/A</v>
      </c>
      <c r="H47" s="19" t="e">
        <f>VLOOKUP(E47,G1数据库!C:O,6,0)*C47</f>
        <v>#N/A</v>
      </c>
      <c r="I47" s="18" t="e">
        <f>VLOOKUP(E47,G1数据库!C:O,7,0)</f>
        <v>#N/A</v>
      </c>
      <c r="J47" s="18" t="e">
        <f>VLOOKUP(E47,G1数据库!C:O,8,0)</f>
        <v>#N/A</v>
      </c>
      <c r="K47" s="18"/>
      <c r="L47" s="18" t="e">
        <f>VLOOKUP(E47,G1数据库!C:O,9,0)</f>
        <v>#N/A</v>
      </c>
      <c r="M47" s="18" t="e">
        <f>VLOOKUP(E47,G1数据库!C:O,10,0)</f>
        <v>#N/A</v>
      </c>
      <c r="N47" s="19" t="e">
        <f>VLOOKUP(E47,G1数据库!C:O,11,0)*C47</f>
        <v>#N/A</v>
      </c>
      <c r="O47" s="18" t="e">
        <f>VLOOKUP(E47,G1数据库!C:O,12,0)</f>
        <v>#N/A</v>
      </c>
      <c r="P47" s="18" t="e">
        <f>VLOOKUP(E47,G1数据库!C:O,13,0)</f>
        <v>#N/A</v>
      </c>
      <c r="Q47" s="18"/>
    </row>
    <row r="48" spans="1:17" x14ac:dyDescent="0.25">
      <c r="A48" s="22"/>
      <c r="B48" s="3"/>
      <c r="C48" s="3"/>
      <c r="D48" s="3"/>
      <c r="E48" s="18" t="str">
        <f t="shared" si="1"/>
        <v/>
      </c>
      <c r="F48" s="18" t="e">
        <f>VLOOKUP(E48,G1数据库!C:O,2,0)</f>
        <v>#N/A</v>
      </c>
      <c r="G48" s="18" t="e">
        <f>VLOOKUP(E48,G1数据库!C:O,3,0)</f>
        <v>#N/A</v>
      </c>
      <c r="H48" s="19" t="e">
        <f>VLOOKUP(E48,G1数据库!C:O,6,0)*C48</f>
        <v>#N/A</v>
      </c>
      <c r="I48" s="18" t="e">
        <f>VLOOKUP(E48,G1数据库!C:O,7,0)</f>
        <v>#N/A</v>
      </c>
      <c r="J48" s="18" t="e">
        <f>VLOOKUP(E48,G1数据库!C:O,8,0)</f>
        <v>#N/A</v>
      </c>
      <c r="K48" s="18"/>
      <c r="L48" s="18" t="e">
        <f>VLOOKUP(E48,G1数据库!C:O,9,0)</f>
        <v>#N/A</v>
      </c>
      <c r="M48" s="18" t="e">
        <f>VLOOKUP(E48,G1数据库!C:O,10,0)</f>
        <v>#N/A</v>
      </c>
      <c r="N48" s="19" t="e">
        <f>VLOOKUP(E48,G1数据库!C:O,11,0)*C48</f>
        <v>#N/A</v>
      </c>
      <c r="O48" s="18" t="e">
        <f>VLOOKUP(E48,G1数据库!C:O,12,0)</f>
        <v>#N/A</v>
      </c>
      <c r="P48" s="18" t="e">
        <f>VLOOKUP(E48,G1数据库!C:O,13,0)</f>
        <v>#N/A</v>
      </c>
      <c r="Q48" s="18"/>
    </row>
    <row r="49" spans="1:17" x14ac:dyDescent="0.25">
      <c r="A49" s="22"/>
      <c r="B49" s="3"/>
      <c r="C49" s="3"/>
      <c r="D49" s="3"/>
      <c r="E49" s="18" t="str">
        <f t="shared" si="1"/>
        <v/>
      </c>
      <c r="F49" s="18" t="e">
        <f>VLOOKUP(E49,G1数据库!C:O,2,0)</f>
        <v>#N/A</v>
      </c>
      <c r="G49" s="18" t="e">
        <f>VLOOKUP(E49,G1数据库!C:O,3,0)</f>
        <v>#N/A</v>
      </c>
      <c r="H49" s="19" t="e">
        <f>VLOOKUP(E49,G1数据库!C:O,6,0)*C49</f>
        <v>#N/A</v>
      </c>
      <c r="I49" s="18" t="e">
        <f>VLOOKUP(E49,G1数据库!C:O,7,0)</f>
        <v>#N/A</v>
      </c>
      <c r="J49" s="18" t="e">
        <f>VLOOKUP(E49,G1数据库!C:O,8,0)</f>
        <v>#N/A</v>
      </c>
      <c r="K49" s="18"/>
      <c r="L49" s="18" t="e">
        <f>VLOOKUP(E49,G1数据库!C:O,9,0)</f>
        <v>#N/A</v>
      </c>
      <c r="M49" s="18" t="e">
        <f>VLOOKUP(E49,G1数据库!C:O,10,0)</f>
        <v>#N/A</v>
      </c>
      <c r="N49" s="19" t="e">
        <f>VLOOKUP(E49,G1数据库!C:O,11,0)*C49</f>
        <v>#N/A</v>
      </c>
      <c r="O49" s="18" t="e">
        <f>VLOOKUP(E49,G1数据库!C:O,12,0)</f>
        <v>#N/A</v>
      </c>
      <c r="P49" s="18" t="e">
        <f>VLOOKUP(E49,G1数据库!C:O,13,0)</f>
        <v>#N/A</v>
      </c>
      <c r="Q49" s="18"/>
    </row>
    <row r="50" spans="1:17" x14ac:dyDescent="0.25">
      <c r="A50" s="22"/>
      <c r="B50" s="3"/>
      <c r="C50" s="3"/>
      <c r="D50" s="3"/>
      <c r="E50" s="18" t="str">
        <f t="shared" si="1"/>
        <v/>
      </c>
      <c r="F50" s="18" t="e">
        <f>VLOOKUP(E50,G1数据库!C:O,2,0)</f>
        <v>#N/A</v>
      </c>
      <c r="G50" s="18" t="e">
        <f>VLOOKUP(E50,G1数据库!C:O,3,0)</f>
        <v>#N/A</v>
      </c>
      <c r="H50" s="19" t="e">
        <f>VLOOKUP(E50,G1数据库!C:O,6,0)*C50</f>
        <v>#N/A</v>
      </c>
      <c r="I50" s="18" t="e">
        <f>VLOOKUP(E50,G1数据库!C:O,7,0)</f>
        <v>#N/A</v>
      </c>
      <c r="J50" s="18" t="e">
        <f>VLOOKUP(E50,G1数据库!C:O,8,0)</f>
        <v>#N/A</v>
      </c>
      <c r="K50" s="18"/>
      <c r="L50" s="18" t="e">
        <f>VLOOKUP(E50,G1数据库!C:O,9,0)</f>
        <v>#N/A</v>
      </c>
      <c r="M50" s="18" t="e">
        <f>VLOOKUP(E50,G1数据库!C:O,10,0)</f>
        <v>#N/A</v>
      </c>
      <c r="N50" s="19" t="e">
        <f>VLOOKUP(E50,G1数据库!C:O,11,0)*C50</f>
        <v>#N/A</v>
      </c>
      <c r="O50" s="18" t="e">
        <f>VLOOKUP(E50,G1数据库!C:O,12,0)</f>
        <v>#N/A</v>
      </c>
      <c r="P50" s="18" t="e">
        <f>VLOOKUP(E50,G1数据库!C:O,13,0)</f>
        <v>#N/A</v>
      </c>
      <c r="Q50" s="18"/>
    </row>
    <row r="51" spans="1:17" x14ac:dyDescent="0.25">
      <c r="A51" s="22"/>
      <c r="B51" s="3"/>
      <c r="C51" s="3"/>
      <c r="D51" s="3"/>
      <c r="E51" s="18" t="str">
        <f t="shared" si="1"/>
        <v/>
      </c>
      <c r="F51" s="18" t="e">
        <f>VLOOKUP(E51,G1数据库!C:O,2,0)</f>
        <v>#N/A</v>
      </c>
      <c r="G51" s="18" t="e">
        <f>VLOOKUP(E51,G1数据库!C:O,3,0)</f>
        <v>#N/A</v>
      </c>
      <c r="H51" s="19" t="e">
        <f>VLOOKUP(E51,G1数据库!C:O,6,0)*C51</f>
        <v>#N/A</v>
      </c>
      <c r="I51" s="18" t="e">
        <f>VLOOKUP(E51,G1数据库!C:O,7,0)</f>
        <v>#N/A</v>
      </c>
      <c r="J51" s="18" t="e">
        <f>VLOOKUP(E51,G1数据库!C:O,8,0)</f>
        <v>#N/A</v>
      </c>
      <c r="K51" s="18"/>
      <c r="L51" s="18" t="e">
        <f>VLOOKUP(E51,G1数据库!C:O,9,0)</f>
        <v>#N/A</v>
      </c>
      <c r="M51" s="18" t="e">
        <f>VLOOKUP(E51,G1数据库!C:O,10,0)</f>
        <v>#N/A</v>
      </c>
      <c r="N51" s="19" t="e">
        <f>VLOOKUP(E51,G1数据库!C:O,11,0)*C51</f>
        <v>#N/A</v>
      </c>
      <c r="O51" s="18" t="e">
        <f>VLOOKUP(E51,G1数据库!C:O,12,0)</f>
        <v>#N/A</v>
      </c>
      <c r="P51" s="18" t="e">
        <f>VLOOKUP(E51,G1数据库!C:O,13,0)</f>
        <v>#N/A</v>
      </c>
      <c r="Q51" s="18"/>
    </row>
    <row r="52" spans="1:17" x14ac:dyDescent="0.25">
      <c r="A52" s="22"/>
      <c r="B52" s="3"/>
      <c r="C52" s="3"/>
      <c r="D52" s="3"/>
      <c r="E52" s="18" t="str">
        <f t="shared" si="1"/>
        <v/>
      </c>
      <c r="F52" s="18" t="e">
        <f>VLOOKUP(E52,G1数据库!C:O,2,0)</f>
        <v>#N/A</v>
      </c>
      <c r="G52" s="18" t="e">
        <f>VLOOKUP(E52,G1数据库!C:O,3,0)</f>
        <v>#N/A</v>
      </c>
      <c r="H52" s="19" t="e">
        <f>VLOOKUP(E52,G1数据库!C:O,6,0)*C52</f>
        <v>#N/A</v>
      </c>
      <c r="I52" s="18" t="e">
        <f>VLOOKUP(E52,G1数据库!C:O,7,0)</f>
        <v>#N/A</v>
      </c>
      <c r="J52" s="18" t="e">
        <f>VLOOKUP(E52,G1数据库!C:O,8,0)</f>
        <v>#N/A</v>
      </c>
      <c r="K52" s="18"/>
      <c r="L52" s="18" t="e">
        <f>VLOOKUP(E52,G1数据库!C:O,9,0)</f>
        <v>#N/A</v>
      </c>
      <c r="M52" s="18" t="e">
        <f>VLOOKUP(E52,G1数据库!C:O,10,0)</f>
        <v>#N/A</v>
      </c>
      <c r="N52" s="19" t="e">
        <f>VLOOKUP(E52,G1数据库!C:O,11,0)*C52</f>
        <v>#N/A</v>
      </c>
      <c r="O52" s="18" t="e">
        <f>VLOOKUP(E52,G1数据库!C:O,12,0)</f>
        <v>#N/A</v>
      </c>
      <c r="P52" s="18" t="e">
        <f>VLOOKUP(E52,G1数据库!C:O,13,0)</f>
        <v>#N/A</v>
      </c>
      <c r="Q52" s="18"/>
    </row>
    <row r="53" spans="1:17" x14ac:dyDescent="0.25">
      <c r="A53" s="22"/>
      <c r="B53" s="3"/>
      <c r="C53" s="3"/>
      <c r="D53" s="3"/>
      <c r="E53" s="18" t="str">
        <f t="shared" si="1"/>
        <v/>
      </c>
      <c r="F53" s="18" t="e">
        <f>VLOOKUP(E53,G1数据库!C:O,2,0)</f>
        <v>#N/A</v>
      </c>
      <c r="G53" s="18" t="e">
        <f>VLOOKUP(E53,G1数据库!C:O,3,0)</f>
        <v>#N/A</v>
      </c>
      <c r="H53" s="19" t="e">
        <f>VLOOKUP(E53,G1数据库!C:O,6,0)*C53</f>
        <v>#N/A</v>
      </c>
      <c r="I53" s="18" t="e">
        <f>VLOOKUP(E53,G1数据库!C:O,7,0)</f>
        <v>#N/A</v>
      </c>
      <c r="J53" s="18" t="e">
        <f>VLOOKUP(E53,G1数据库!C:O,8,0)</f>
        <v>#N/A</v>
      </c>
      <c r="K53" s="18"/>
      <c r="L53" s="18" t="e">
        <f>VLOOKUP(E53,G1数据库!C:O,9,0)</f>
        <v>#N/A</v>
      </c>
      <c r="M53" s="18" t="e">
        <f>VLOOKUP(E53,G1数据库!C:O,10,0)</f>
        <v>#N/A</v>
      </c>
      <c r="N53" s="19" t="e">
        <f>VLOOKUP(E53,G1数据库!C:O,11,0)*C53</f>
        <v>#N/A</v>
      </c>
      <c r="O53" s="18" t="e">
        <f>VLOOKUP(E53,G1数据库!C:O,12,0)</f>
        <v>#N/A</v>
      </c>
      <c r="P53" s="18" t="e">
        <f>VLOOKUP(E53,G1数据库!C:O,13,0)</f>
        <v>#N/A</v>
      </c>
      <c r="Q53" s="18"/>
    </row>
    <row r="54" spans="1:17" x14ac:dyDescent="0.25">
      <c r="A54" s="22"/>
      <c r="B54" s="3"/>
      <c r="C54" s="3"/>
      <c r="D54" s="3"/>
      <c r="E54" s="18" t="str">
        <f t="shared" si="1"/>
        <v/>
      </c>
      <c r="F54" s="18" t="e">
        <f>VLOOKUP(E54,G1数据库!C:O,2,0)</f>
        <v>#N/A</v>
      </c>
      <c r="G54" s="18" t="e">
        <f>VLOOKUP(E54,G1数据库!C:O,3,0)</f>
        <v>#N/A</v>
      </c>
      <c r="H54" s="19" t="e">
        <f>VLOOKUP(E54,G1数据库!C:O,6,0)*C54</f>
        <v>#N/A</v>
      </c>
      <c r="I54" s="18" t="e">
        <f>VLOOKUP(E54,G1数据库!C:O,7,0)</f>
        <v>#N/A</v>
      </c>
      <c r="J54" s="18" t="e">
        <f>VLOOKUP(E54,G1数据库!C:O,8,0)</f>
        <v>#N/A</v>
      </c>
      <c r="K54" s="18"/>
      <c r="L54" s="18" t="e">
        <f>VLOOKUP(E54,G1数据库!C:O,9,0)</f>
        <v>#N/A</v>
      </c>
      <c r="M54" s="18" t="e">
        <f>VLOOKUP(E54,G1数据库!C:O,10,0)</f>
        <v>#N/A</v>
      </c>
      <c r="N54" s="19" t="e">
        <f>VLOOKUP(E54,G1数据库!C:O,11,0)*C54</f>
        <v>#N/A</v>
      </c>
      <c r="O54" s="18" t="e">
        <f>VLOOKUP(E54,G1数据库!C:O,12,0)</f>
        <v>#N/A</v>
      </c>
      <c r="P54" s="18" t="e">
        <f>VLOOKUP(E54,G1数据库!C:O,13,0)</f>
        <v>#N/A</v>
      </c>
      <c r="Q54" s="18"/>
    </row>
    <row r="55" spans="1:17" x14ac:dyDescent="0.25">
      <c r="A55" s="22"/>
      <c r="B55" s="3"/>
      <c r="C55" s="3"/>
      <c r="D55" s="3"/>
      <c r="E55" s="18" t="str">
        <f t="shared" si="1"/>
        <v/>
      </c>
      <c r="F55" s="18" t="e">
        <f>VLOOKUP(E55,G1数据库!C:O,2,0)</f>
        <v>#N/A</v>
      </c>
      <c r="G55" s="18" t="e">
        <f>VLOOKUP(E55,G1数据库!C:O,3,0)</f>
        <v>#N/A</v>
      </c>
      <c r="H55" s="19" t="e">
        <f>VLOOKUP(E55,G1数据库!C:O,6,0)*C55</f>
        <v>#N/A</v>
      </c>
      <c r="I55" s="18" t="e">
        <f>VLOOKUP(E55,G1数据库!C:O,7,0)</f>
        <v>#N/A</v>
      </c>
      <c r="J55" s="18" t="e">
        <f>VLOOKUP(E55,G1数据库!C:O,8,0)</f>
        <v>#N/A</v>
      </c>
      <c r="K55" s="18"/>
      <c r="L55" s="18" t="e">
        <f>VLOOKUP(E55,G1数据库!C:O,9,0)</f>
        <v>#N/A</v>
      </c>
      <c r="M55" s="18" t="e">
        <f>VLOOKUP(E55,G1数据库!C:O,10,0)</f>
        <v>#N/A</v>
      </c>
      <c r="N55" s="19" t="e">
        <f>VLOOKUP(E55,G1数据库!C:O,11,0)*C55</f>
        <v>#N/A</v>
      </c>
      <c r="O55" s="18" t="e">
        <f>VLOOKUP(E55,G1数据库!C:O,12,0)</f>
        <v>#N/A</v>
      </c>
      <c r="P55" s="18" t="e">
        <f>VLOOKUP(E55,G1数据库!C:O,13,0)</f>
        <v>#N/A</v>
      </c>
      <c r="Q55" s="18"/>
    </row>
    <row r="56" spans="1:17" x14ac:dyDescent="0.25">
      <c r="A56" s="22"/>
      <c r="B56" s="3"/>
      <c r="C56" s="3"/>
      <c r="D56" s="3"/>
      <c r="E56" s="18" t="str">
        <f t="shared" si="1"/>
        <v/>
      </c>
      <c r="F56" s="18" t="e">
        <f>VLOOKUP(E56,G1数据库!C:O,2,0)</f>
        <v>#N/A</v>
      </c>
      <c r="G56" s="18" t="e">
        <f>VLOOKUP(E56,G1数据库!C:O,3,0)</f>
        <v>#N/A</v>
      </c>
      <c r="H56" s="19" t="e">
        <f>VLOOKUP(E56,G1数据库!C:O,6,0)*C56</f>
        <v>#N/A</v>
      </c>
      <c r="I56" s="18" t="e">
        <f>VLOOKUP(E56,G1数据库!C:O,7,0)</f>
        <v>#N/A</v>
      </c>
      <c r="J56" s="18" t="e">
        <f>VLOOKUP(E56,G1数据库!C:O,8,0)</f>
        <v>#N/A</v>
      </c>
      <c r="K56" s="18"/>
      <c r="L56" s="18" t="e">
        <f>VLOOKUP(E56,G1数据库!C:O,9,0)</f>
        <v>#N/A</v>
      </c>
      <c r="M56" s="18" t="e">
        <f>VLOOKUP(E56,G1数据库!C:O,10,0)</f>
        <v>#N/A</v>
      </c>
      <c r="N56" s="19" t="e">
        <f>VLOOKUP(E56,G1数据库!C:O,11,0)*C56</f>
        <v>#N/A</v>
      </c>
      <c r="O56" s="18" t="e">
        <f>VLOOKUP(E56,G1数据库!C:O,12,0)</f>
        <v>#N/A</v>
      </c>
      <c r="P56" s="18" t="e">
        <f>VLOOKUP(E56,G1数据库!C:O,13,0)</f>
        <v>#N/A</v>
      </c>
      <c r="Q56" s="18"/>
    </row>
    <row r="57" spans="1:17" x14ac:dyDescent="0.25">
      <c r="A57" s="22"/>
      <c r="B57" s="3"/>
      <c r="C57" s="3"/>
      <c r="D57" s="3"/>
      <c r="E57" s="18" t="str">
        <f t="shared" si="1"/>
        <v/>
      </c>
      <c r="F57" s="18" t="e">
        <f>VLOOKUP(E57,G1数据库!C:O,2,0)</f>
        <v>#N/A</v>
      </c>
      <c r="G57" s="18" t="e">
        <f>VLOOKUP(E57,G1数据库!C:O,3,0)</f>
        <v>#N/A</v>
      </c>
      <c r="H57" s="19" t="e">
        <f>VLOOKUP(E57,G1数据库!C:O,6,0)*C57</f>
        <v>#N/A</v>
      </c>
      <c r="I57" s="18" t="e">
        <f>VLOOKUP(E57,G1数据库!C:O,7,0)</f>
        <v>#N/A</v>
      </c>
      <c r="J57" s="18" t="e">
        <f>VLOOKUP(E57,G1数据库!C:O,8,0)</f>
        <v>#N/A</v>
      </c>
      <c r="K57" s="18"/>
      <c r="L57" s="18" t="e">
        <f>VLOOKUP(E57,G1数据库!C:O,9,0)</f>
        <v>#N/A</v>
      </c>
      <c r="M57" s="18" t="e">
        <f>VLOOKUP(E57,G1数据库!C:O,10,0)</f>
        <v>#N/A</v>
      </c>
      <c r="N57" s="19" t="e">
        <f>VLOOKUP(E57,G1数据库!C:O,11,0)*C57</f>
        <v>#N/A</v>
      </c>
      <c r="O57" s="18" t="e">
        <f>VLOOKUP(E57,G1数据库!C:O,12,0)</f>
        <v>#N/A</v>
      </c>
      <c r="P57" s="18" t="e">
        <f>VLOOKUP(E57,G1数据库!C:O,13,0)</f>
        <v>#N/A</v>
      </c>
      <c r="Q57" s="18"/>
    </row>
    <row r="58" spans="1:17" x14ac:dyDescent="0.25">
      <c r="A58" s="22"/>
      <c r="B58" s="3"/>
      <c r="C58" s="3"/>
      <c r="D58" s="3"/>
      <c r="E58" s="18" t="str">
        <f t="shared" si="1"/>
        <v/>
      </c>
      <c r="F58" s="18" t="e">
        <f>VLOOKUP(E58,G1数据库!C:O,2,0)</f>
        <v>#N/A</v>
      </c>
      <c r="G58" s="18" t="e">
        <f>VLOOKUP(E58,G1数据库!C:O,3,0)</f>
        <v>#N/A</v>
      </c>
      <c r="H58" s="19" t="e">
        <f>VLOOKUP(E58,G1数据库!C:O,6,0)*C58</f>
        <v>#N/A</v>
      </c>
      <c r="I58" s="18" t="e">
        <f>VLOOKUP(E58,G1数据库!C:O,7,0)</f>
        <v>#N/A</v>
      </c>
      <c r="J58" s="18" t="e">
        <f>VLOOKUP(E58,G1数据库!C:O,8,0)</f>
        <v>#N/A</v>
      </c>
      <c r="K58" s="18"/>
      <c r="L58" s="18" t="e">
        <f>VLOOKUP(E58,G1数据库!C:O,9,0)</f>
        <v>#N/A</v>
      </c>
      <c r="M58" s="18" t="e">
        <f>VLOOKUP(E58,G1数据库!C:O,10,0)</f>
        <v>#N/A</v>
      </c>
      <c r="N58" s="19" t="e">
        <f>VLOOKUP(E58,G1数据库!C:O,11,0)*C58</f>
        <v>#N/A</v>
      </c>
      <c r="O58" s="18" t="e">
        <f>VLOOKUP(E58,G1数据库!C:O,12,0)</f>
        <v>#N/A</v>
      </c>
      <c r="P58" s="18" t="e">
        <f>VLOOKUP(E58,G1数据库!C:O,13,0)</f>
        <v>#N/A</v>
      </c>
      <c r="Q58" s="18"/>
    </row>
    <row r="59" spans="1:17" x14ac:dyDescent="0.25">
      <c r="A59" s="22"/>
      <c r="B59" s="3"/>
      <c r="C59" s="3"/>
      <c r="D59" s="3"/>
      <c r="E59" s="18" t="str">
        <f t="shared" si="1"/>
        <v/>
      </c>
      <c r="F59" s="18" t="e">
        <f>VLOOKUP(E59,G1数据库!C:O,2,0)</f>
        <v>#N/A</v>
      </c>
      <c r="G59" s="18" t="e">
        <f>VLOOKUP(E59,G1数据库!C:O,3,0)</f>
        <v>#N/A</v>
      </c>
      <c r="H59" s="19" t="e">
        <f>VLOOKUP(E59,G1数据库!C:O,6,0)*C59</f>
        <v>#N/A</v>
      </c>
      <c r="I59" s="18" t="e">
        <f>VLOOKUP(E59,G1数据库!C:O,7,0)</f>
        <v>#N/A</v>
      </c>
      <c r="J59" s="18" t="e">
        <f>VLOOKUP(E59,G1数据库!C:O,8,0)</f>
        <v>#N/A</v>
      </c>
      <c r="K59" s="18"/>
      <c r="L59" s="18" t="e">
        <f>VLOOKUP(E59,G1数据库!C:O,9,0)</f>
        <v>#N/A</v>
      </c>
      <c r="M59" s="18" t="e">
        <f>VLOOKUP(E59,G1数据库!C:O,10,0)</f>
        <v>#N/A</v>
      </c>
      <c r="N59" s="19" t="e">
        <f>VLOOKUP(E59,G1数据库!C:O,11,0)*C59</f>
        <v>#N/A</v>
      </c>
      <c r="O59" s="18" t="e">
        <f>VLOOKUP(E59,G1数据库!C:O,12,0)</f>
        <v>#N/A</v>
      </c>
      <c r="P59" s="18" t="e">
        <f>VLOOKUP(E59,G1数据库!C:O,13,0)</f>
        <v>#N/A</v>
      </c>
      <c r="Q59" s="18"/>
    </row>
    <row r="60" spans="1:17" x14ac:dyDescent="0.25">
      <c r="A60" s="22"/>
      <c r="B60" s="3"/>
      <c r="C60" s="3"/>
      <c r="D60" s="3"/>
      <c r="E60" s="18" t="str">
        <f t="shared" si="1"/>
        <v/>
      </c>
      <c r="F60" s="18" t="e">
        <f>VLOOKUP(E60,G1数据库!C:O,2,0)</f>
        <v>#N/A</v>
      </c>
      <c r="G60" s="18" t="e">
        <f>VLOOKUP(E60,G1数据库!C:O,3,0)</f>
        <v>#N/A</v>
      </c>
      <c r="H60" s="19" t="e">
        <f>VLOOKUP(E60,G1数据库!C:O,6,0)*C60</f>
        <v>#N/A</v>
      </c>
      <c r="I60" s="18" t="e">
        <f>VLOOKUP(E60,G1数据库!C:O,7,0)</f>
        <v>#N/A</v>
      </c>
      <c r="J60" s="18" t="e">
        <f>VLOOKUP(E60,G1数据库!C:O,8,0)</f>
        <v>#N/A</v>
      </c>
      <c r="K60" s="18"/>
      <c r="L60" s="18" t="e">
        <f>VLOOKUP(E60,G1数据库!C:O,9,0)</f>
        <v>#N/A</v>
      </c>
      <c r="M60" s="18" t="e">
        <f>VLOOKUP(E60,G1数据库!C:O,10,0)</f>
        <v>#N/A</v>
      </c>
      <c r="N60" s="19" t="e">
        <f>VLOOKUP(E60,G1数据库!C:O,11,0)*C60</f>
        <v>#N/A</v>
      </c>
      <c r="O60" s="18" t="e">
        <f>VLOOKUP(E60,G1数据库!C:O,12,0)</f>
        <v>#N/A</v>
      </c>
      <c r="P60" s="18" t="e">
        <f>VLOOKUP(E60,G1数据库!C:O,13,0)</f>
        <v>#N/A</v>
      </c>
      <c r="Q60" s="18"/>
    </row>
    <row r="61" spans="1:17" x14ac:dyDescent="0.25">
      <c r="A61" s="22"/>
      <c r="B61" s="3"/>
      <c r="C61" s="3"/>
      <c r="D61" s="3"/>
      <c r="E61" s="18" t="str">
        <f t="shared" si="1"/>
        <v/>
      </c>
      <c r="F61" s="18" t="e">
        <f>VLOOKUP(E61,G1数据库!C:O,2,0)</f>
        <v>#N/A</v>
      </c>
      <c r="G61" s="18" t="e">
        <f>VLOOKUP(E61,G1数据库!C:O,3,0)</f>
        <v>#N/A</v>
      </c>
      <c r="H61" s="19" t="e">
        <f>VLOOKUP(E61,G1数据库!C:O,6,0)*C61</f>
        <v>#N/A</v>
      </c>
      <c r="I61" s="18" t="e">
        <f>VLOOKUP(E61,G1数据库!C:O,7,0)</f>
        <v>#N/A</v>
      </c>
      <c r="J61" s="18" t="e">
        <f>VLOOKUP(E61,G1数据库!C:O,8,0)</f>
        <v>#N/A</v>
      </c>
      <c r="K61" s="18"/>
      <c r="L61" s="18" t="e">
        <f>VLOOKUP(E61,G1数据库!C:O,9,0)</f>
        <v>#N/A</v>
      </c>
      <c r="M61" s="18" t="e">
        <f>VLOOKUP(E61,G1数据库!C:O,10,0)</f>
        <v>#N/A</v>
      </c>
      <c r="N61" s="19" t="e">
        <f>VLOOKUP(E61,G1数据库!C:O,11,0)*C61</f>
        <v>#N/A</v>
      </c>
      <c r="O61" s="18" t="e">
        <f>VLOOKUP(E61,G1数据库!C:O,12,0)</f>
        <v>#N/A</v>
      </c>
      <c r="P61" s="18" t="e">
        <f>VLOOKUP(E61,G1数据库!C:O,13,0)</f>
        <v>#N/A</v>
      </c>
      <c r="Q61" s="18"/>
    </row>
    <row r="62" spans="1:17" x14ac:dyDescent="0.25">
      <c r="A62" s="22"/>
      <c r="B62" s="3"/>
      <c r="C62" s="3"/>
      <c r="D62" s="3"/>
      <c r="E62" s="18" t="str">
        <f t="shared" si="1"/>
        <v/>
      </c>
      <c r="F62" s="18" t="e">
        <f>VLOOKUP(E62,G1数据库!C:O,2,0)</f>
        <v>#N/A</v>
      </c>
      <c r="G62" s="18" t="e">
        <f>VLOOKUP(E62,G1数据库!C:O,3,0)</f>
        <v>#N/A</v>
      </c>
      <c r="H62" s="19" t="e">
        <f>VLOOKUP(E62,G1数据库!C:O,6,0)*C62</f>
        <v>#N/A</v>
      </c>
      <c r="I62" s="18" t="e">
        <f>VLOOKUP(E62,G1数据库!C:O,7,0)</f>
        <v>#N/A</v>
      </c>
      <c r="J62" s="18" t="e">
        <f>VLOOKUP(E62,G1数据库!C:O,8,0)</f>
        <v>#N/A</v>
      </c>
      <c r="K62" s="18"/>
      <c r="L62" s="18" t="e">
        <f>VLOOKUP(E62,G1数据库!C:O,9,0)</f>
        <v>#N/A</v>
      </c>
      <c r="M62" s="18" t="e">
        <f>VLOOKUP(E62,G1数据库!C:O,10,0)</f>
        <v>#N/A</v>
      </c>
      <c r="N62" s="19" t="e">
        <f>VLOOKUP(E62,G1数据库!C:O,11,0)*C62</f>
        <v>#N/A</v>
      </c>
      <c r="O62" s="18" t="e">
        <f>VLOOKUP(E62,G1数据库!C:O,12,0)</f>
        <v>#N/A</v>
      </c>
      <c r="P62" s="18" t="e">
        <f>VLOOKUP(E62,G1数据库!C:O,13,0)</f>
        <v>#N/A</v>
      </c>
      <c r="Q62" s="18"/>
    </row>
    <row r="63" spans="1:17" x14ac:dyDescent="0.25">
      <c r="A63" s="22"/>
      <c r="B63" s="3"/>
      <c r="C63" s="3"/>
      <c r="D63" s="3"/>
      <c r="E63" s="18" t="str">
        <f t="shared" si="1"/>
        <v/>
      </c>
      <c r="F63" s="18" t="e">
        <f>VLOOKUP(E63,G1数据库!C:O,2,0)</f>
        <v>#N/A</v>
      </c>
      <c r="G63" s="18" t="e">
        <f>VLOOKUP(E63,G1数据库!C:O,3,0)</f>
        <v>#N/A</v>
      </c>
      <c r="H63" s="19" t="e">
        <f>VLOOKUP(E63,G1数据库!C:O,6,0)*C63</f>
        <v>#N/A</v>
      </c>
      <c r="I63" s="18" t="e">
        <f>VLOOKUP(E63,G1数据库!C:O,7,0)</f>
        <v>#N/A</v>
      </c>
      <c r="J63" s="18" t="e">
        <f>VLOOKUP(E63,G1数据库!C:O,8,0)</f>
        <v>#N/A</v>
      </c>
      <c r="K63" s="18"/>
      <c r="L63" s="18" t="e">
        <f>VLOOKUP(E63,G1数据库!C:O,9,0)</f>
        <v>#N/A</v>
      </c>
      <c r="M63" s="18" t="e">
        <f>VLOOKUP(E63,G1数据库!C:O,10,0)</f>
        <v>#N/A</v>
      </c>
      <c r="N63" s="19" t="e">
        <f>VLOOKUP(E63,G1数据库!C:O,11,0)*C63</f>
        <v>#N/A</v>
      </c>
      <c r="O63" s="18" t="e">
        <f>VLOOKUP(E63,G1数据库!C:O,12,0)</f>
        <v>#N/A</v>
      </c>
      <c r="P63" s="18" t="e">
        <f>VLOOKUP(E63,G1数据库!C:O,13,0)</f>
        <v>#N/A</v>
      </c>
      <c r="Q63" s="18"/>
    </row>
    <row r="64" spans="1:17" x14ac:dyDescent="0.25">
      <c r="A64" s="22"/>
      <c r="B64" s="3"/>
      <c r="C64" s="3"/>
      <c r="D64" s="3"/>
      <c r="E64" s="18" t="str">
        <f t="shared" si="1"/>
        <v/>
      </c>
      <c r="F64" s="18" t="e">
        <f>VLOOKUP(E64,G1数据库!C:O,2,0)</f>
        <v>#N/A</v>
      </c>
      <c r="G64" s="18" t="e">
        <f>VLOOKUP(E64,G1数据库!C:O,3,0)</f>
        <v>#N/A</v>
      </c>
      <c r="H64" s="19" t="e">
        <f>VLOOKUP(E64,G1数据库!C:O,6,0)*C64</f>
        <v>#N/A</v>
      </c>
      <c r="I64" s="18" t="e">
        <f>VLOOKUP(E64,G1数据库!C:O,7,0)</f>
        <v>#N/A</v>
      </c>
      <c r="J64" s="18" t="e">
        <f>VLOOKUP(E64,G1数据库!C:O,8,0)</f>
        <v>#N/A</v>
      </c>
      <c r="K64" s="18"/>
      <c r="L64" s="18" t="e">
        <f>VLOOKUP(E64,G1数据库!C:O,9,0)</f>
        <v>#N/A</v>
      </c>
      <c r="M64" s="18" t="e">
        <f>VLOOKUP(E64,G1数据库!C:O,10,0)</f>
        <v>#N/A</v>
      </c>
      <c r="N64" s="19" t="e">
        <f>VLOOKUP(E64,G1数据库!C:O,11,0)*C64</f>
        <v>#N/A</v>
      </c>
      <c r="O64" s="18" t="e">
        <f>VLOOKUP(E64,G1数据库!C:O,12,0)</f>
        <v>#N/A</v>
      </c>
      <c r="P64" s="18" t="e">
        <f>VLOOKUP(E64,G1数据库!C:O,13,0)</f>
        <v>#N/A</v>
      </c>
      <c r="Q64" s="18"/>
    </row>
    <row r="65" spans="1:17" x14ac:dyDescent="0.25">
      <c r="A65" s="22"/>
      <c r="B65" s="3"/>
      <c r="C65" s="3"/>
      <c r="D65" s="3"/>
      <c r="E65" s="18" t="str">
        <f t="shared" si="1"/>
        <v/>
      </c>
      <c r="F65" s="18" t="e">
        <f>VLOOKUP(E65,G1数据库!C:O,2,0)</f>
        <v>#N/A</v>
      </c>
      <c r="G65" s="18" t="e">
        <f>VLOOKUP(E65,G1数据库!C:O,3,0)</f>
        <v>#N/A</v>
      </c>
      <c r="H65" s="19" t="e">
        <f>VLOOKUP(E65,G1数据库!C:O,6,0)*C65</f>
        <v>#N/A</v>
      </c>
      <c r="I65" s="18" t="e">
        <f>VLOOKUP(E65,G1数据库!C:O,7,0)</f>
        <v>#N/A</v>
      </c>
      <c r="J65" s="18" t="e">
        <f>VLOOKUP(E65,G1数据库!C:O,8,0)</f>
        <v>#N/A</v>
      </c>
      <c r="K65" s="18"/>
      <c r="L65" s="18" t="e">
        <f>VLOOKUP(E65,G1数据库!C:O,9,0)</f>
        <v>#N/A</v>
      </c>
      <c r="M65" s="18" t="e">
        <f>VLOOKUP(E65,G1数据库!C:O,10,0)</f>
        <v>#N/A</v>
      </c>
      <c r="N65" s="19" t="e">
        <f>VLOOKUP(E65,G1数据库!C:O,11,0)*C65</f>
        <v>#N/A</v>
      </c>
      <c r="O65" s="18" t="e">
        <f>VLOOKUP(E65,G1数据库!C:O,12,0)</f>
        <v>#N/A</v>
      </c>
      <c r="P65" s="18" t="e">
        <f>VLOOKUP(E65,G1数据库!C:O,13,0)</f>
        <v>#N/A</v>
      </c>
      <c r="Q65" s="18"/>
    </row>
    <row r="66" spans="1:17" x14ac:dyDescent="0.25">
      <c r="A66" s="22"/>
      <c r="B66" s="3"/>
      <c r="C66" s="3"/>
      <c r="D66" s="3"/>
      <c r="E66" s="18" t="str">
        <f t="shared" si="1"/>
        <v/>
      </c>
      <c r="F66" s="18" t="e">
        <f>VLOOKUP(E66,G1数据库!C:O,2,0)</f>
        <v>#N/A</v>
      </c>
      <c r="G66" s="18" t="e">
        <f>VLOOKUP(E66,G1数据库!C:O,3,0)</f>
        <v>#N/A</v>
      </c>
      <c r="H66" s="19" t="e">
        <f>VLOOKUP(E66,G1数据库!C:O,6,0)*C66</f>
        <v>#N/A</v>
      </c>
      <c r="I66" s="18" t="e">
        <f>VLOOKUP(E66,G1数据库!C:O,7,0)</f>
        <v>#N/A</v>
      </c>
      <c r="J66" s="18" t="e">
        <f>VLOOKUP(E66,G1数据库!C:O,8,0)</f>
        <v>#N/A</v>
      </c>
      <c r="K66" s="18"/>
      <c r="L66" s="18" t="e">
        <f>VLOOKUP(E66,G1数据库!C:O,9,0)</f>
        <v>#N/A</v>
      </c>
      <c r="M66" s="18" t="e">
        <f>VLOOKUP(E66,G1数据库!C:O,10,0)</f>
        <v>#N/A</v>
      </c>
      <c r="N66" s="19" t="e">
        <f>VLOOKUP(E66,G1数据库!C:O,11,0)*C66</f>
        <v>#N/A</v>
      </c>
      <c r="O66" s="18" t="e">
        <f>VLOOKUP(E66,G1数据库!C:O,12,0)</f>
        <v>#N/A</v>
      </c>
      <c r="P66" s="18" t="e">
        <f>VLOOKUP(E66,G1数据库!C:O,13,0)</f>
        <v>#N/A</v>
      </c>
      <c r="Q66" s="18"/>
    </row>
    <row r="67" spans="1:17" x14ac:dyDescent="0.25">
      <c r="A67" s="22"/>
      <c r="B67" s="3"/>
      <c r="C67" s="3"/>
      <c r="D67" s="3"/>
      <c r="E67" s="18" t="str">
        <f t="shared" si="1"/>
        <v/>
      </c>
      <c r="F67" s="18" t="e">
        <f>VLOOKUP(E67,G1数据库!C:O,2,0)</f>
        <v>#N/A</v>
      </c>
      <c r="G67" s="18" t="e">
        <f>VLOOKUP(E67,G1数据库!C:O,3,0)</f>
        <v>#N/A</v>
      </c>
      <c r="H67" s="19" t="e">
        <f>VLOOKUP(E67,G1数据库!C:O,6,0)*C67</f>
        <v>#N/A</v>
      </c>
      <c r="I67" s="18" t="e">
        <f>VLOOKUP(E67,G1数据库!C:O,7,0)</f>
        <v>#N/A</v>
      </c>
      <c r="J67" s="18" t="e">
        <f>VLOOKUP(E67,G1数据库!C:O,8,0)</f>
        <v>#N/A</v>
      </c>
      <c r="K67" s="18"/>
      <c r="L67" s="18" t="e">
        <f>VLOOKUP(E67,G1数据库!C:O,9,0)</f>
        <v>#N/A</v>
      </c>
      <c r="M67" s="18" t="e">
        <f>VLOOKUP(E67,G1数据库!C:O,10,0)</f>
        <v>#N/A</v>
      </c>
      <c r="N67" s="19" t="e">
        <f>VLOOKUP(E67,G1数据库!C:O,11,0)*C67</f>
        <v>#N/A</v>
      </c>
      <c r="O67" s="18" t="e">
        <f>VLOOKUP(E67,G1数据库!C:O,12,0)</f>
        <v>#N/A</v>
      </c>
      <c r="P67" s="18" t="e">
        <f>VLOOKUP(E67,G1数据库!C:O,13,0)</f>
        <v>#N/A</v>
      </c>
      <c r="Q67" s="18"/>
    </row>
    <row r="68" spans="1:17" x14ac:dyDescent="0.25">
      <c r="A68" s="22"/>
      <c r="B68" s="3"/>
      <c r="C68" s="3"/>
      <c r="D68" s="3"/>
      <c r="E68" s="18" t="str">
        <f t="shared" si="1"/>
        <v/>
      </c>
      <c r="F68" s="18" t="e">
        <f>VLOOKUP(E68,G1数据库!C:O,2,0)</f>
        <v>#N/A</v>
      </c>
      <c r="G68" s="18" t="e">
        <f>VLOOKUP(E68,G1数据库!C:O,3,0)</f>
        <v>#N/A</v>
      </c>
      <c r="H68" s="19" t="e">
        <f>VLOOKUP(E68,G1数据库!C:O,6,0)*C68</f>
        <v>#N/A</v>
      </c>
      <c r="I68" s="18" t="e">
        <f>VLOOKUP(E68,G1数据库!C:O,7,0)</f>
        <v>#N/A</v>
      </c>
      <c r="J68" s="18" t="e">
        <f>VLOOKUP(E68,G1数据库!C:O,8,0)</f>
        <v>#N/A</v>
      </c>
      <c r="K68" s="18"/>
      <c r="L68" s="18" t="e">
        <f>VLOOKUP(E68,G1数据库!C:O,9,0)</f>
        <v>#N/A</v>
      </c>
      <c r="M68" s="18" t="e">
        <f>VLOOKUP(E68,G1数据库!C:O,10,0)</f>
        <v>#N/A</v>
      </c>
      <c r="N68" s="19" t="e">
        <f>VLOOKUP(E68,G1数据库!C:O,11,0)*C68</f>
        <v>#N/A</v>
      </c>
      <c r="O68" s="18" t="e">
        <f>VLOOKUP(E68,G1数据库!C:O,12,0)</f>
        <v>#N/A</v>
      </c>
      <c r="P68" s="18" t="e">
        <f>VLOOKUP(E68,G1数据库!C:O,13,0)</f>
        <v>#N/A</v>
      </c>
      <c r="Q68" s="18"/>
    </row>
    <row r="69" spans="1:17" x14ac:dyDescent="0.25">
      <c r="A69" s="22"/>
      <c r="B69" s="3"/>
      <c r="C69" s="3"/>
      <c r="D69" s="3"/>
      <c r="E69" s="18" t="str">
        <f t="shared" si="1"/>
        <v/>
      </c>
      <c r="F69" s="18" t="e">
        <f>VLOOKUP(E69,G1数据库!C:O,2,0)</f>
        <v>#N/A</v>
      </c>
      <c r="G69" s="18" t="e">
        <f>VLOOKUP(E69,G1数据库!C:O,3,0)</f>
        <v>#N/A</v>
      </c>
      <c r="H69" s="19" t="e">
        <f>VLOOKUP(E69,G1数据库!C:O,6,0)*C69</f>
        <v>#N/A</v>
      </c>
      <c r="I69" s="18" t="e">
        <f>VLOOKUP(E69,G1数据库!C:O,7,0)</f>
        <v>#N/A</v>
      </c>
      <c r="J69" s="18" t="e">
        <f>VLOOKUP(E69,G1数据库!C:O,8,0)</f>
        <v>#N/A</v>
      </c>
      <c r="K69" s="18"/>
      <c r="L69" s="18" t="e">
        <f>VLOOKUP(E69,G1数据库!C:O,9,0)</f>
        <v>#N/A</v>
      </c>
      <c r="M69" s="18" t="e">
        <f>VLOOKUP(E69,G1数据库!C:O,10,0)</f>
        <v>#N/A</v>
      </c>
      <c r="N69" s="19" t="e">
        <f>VLOOKUP(E69,G1数据库!C:O,11,0)*C69</f>
        <v>#N/A</v>
      </c>
      <c r="O69" s="18" t="e">
        <f>VLOOKUP(E69,G1数据库!C:O,12,0)</f>
        <v>#N/A</v>
      </c>
      <c r="P69" s="18" t="e">
        <f>VLOOKUP(E69,G1数据库!C:O,13,0)</f>
        <v>#N/A</v>
      </c>
      <c r="Q69" s="18"/>
    </row>
    <row r="70" spans="1:17" x14ac:dyDescent="0.25">
      <c r="A70" s="22"/>
      <c r="B70" s="3"/>
      <c r="C70" s="3"/>
      <c r="D70" s="3"/>
      <c r="E70" s="18" t="str">
        <f t="shared" si="1"/>
        <v/>
      </c>
      <c r="F70" s="18" t="e">
        <f>VLOOKUP(E70,G1数据库!C:O,2,0)</f>
        <v>#N/A</v>
      </c>
      <c r="G70" s="18" t="e">
        <f>VLOOKUP(E70,G1数据库!C:O,3,0)</f>
        <v>#N/A</v>
      </c>
      <c r="H70" s="19" t="e">
        <f>VLOOKUP(E70,G1数据库!C:O,6,0)*C70</f>
        <v>#N/A</v>
      </c>
      <c r="I70" s="18" t="e">
        <f>VLOOKUP(E70,G1数据库!C:O,7,0)</f>
        <v>#N/A</v>
      </c>
      <c r="J70" s="18" t="e">
        <f>VLOOKUP(E70,G1数据库!C:O,8,0)</f>
        <v>#N/A</v>
      </c>
      <c r="K70" s="18"/>
      <c r="L70" s="18" t="e">
        <f>VLOOKUP(E70,G1数据库!C:O,9,0)</f>
        <v>#N/A</v>
      </c>
      <c r="M70" s="18" t="e">
        <f>VLOOKUP(E70,G1数据库!C:O,10,0)</f>
        <v>#N/A</v>
      </c>
      <c r="N70" s="19" t="e">
        <f>VLOOKUP(E70,G1数据库!C:O,11,0)*C70</f>
        <v>#N/A</v>
      </c>
      <c r="O70" s="18" t="e">
        <f>VLOOKUP(E70,G1数据库!C:O,12,0)</f>
        <v>#N/A</v>
      </c>
      <c r="P70" s="18" t="e">
        <f>VLOOKUP(E70,G1数据库!C:O,13,0)</f>
        <v>#N/A</v>
      </c>
      <c r="Q70" s="18"/>
    </row>
    <row r="71" spans="1:17" x14ac:dyDescent="0.25">
      <c r="A71" s="22"/>
      <c r="B71" s="3"/>
      <c r="C71" s="3"/>
      <c r="D71" s="3"/>
      <c r="E71" s="18" t="str">
        <f t="shared" si="1"/>
        <v/>
      </c>
      <c r="F71" s="18" t="e">
        <f>VLOOKUP(E71,G1数据库!C:O,2,0)</f>
        <v>#N/A</v>
      </c>
      <c r="G71" s="18" t="e">
        <f>VLOOKUP(E71,G1数据库!C:O,3,0)</f>
        <v>#N/A</v>
      </c>
      <c r="H71" s="19" t="e">
        <f>VLOOKUP(E71,G1数据库!C:O,6,0)*C71</f>
        <v>#N/A</v>
      </c>
      <c r="I71" s="18" t="e">
        <f>VLOOKUP(E71,G1数据库!C:O,7,0)</f>
        <v>#N/A</v>
      </c>
      <c r="J71" s="18" t="e">
        <f>VLOOKUP(E71,G1数据库!C:O,8,0)</f>
        <v>#N/A</v>
      </c>
      <c r="K71" s="18"/>
      <c r="L71" s="18" t="e">
        <f>VLOOKUP(E71,G1数据库!C:O,9,0)</f>
        <v>#N/A</v>
      </c>
      <c r="M71" s="18" t="e">
        <f>VLOOKUP(E71,G1数据库!C:O,10,0)</f>
        <v>#N/A</v>
      </c>
      <c r="N71" s="19" t="e">
        <f>VLOOKUP(E71,G1数据库!C:O,11,0)*C71</f>
        <v>#N/A</v>
      </c>
      <c r="O71" s="18" t="e">
        <f>VLOOKUP(E71,G1数据库!C:O,12,0)</f>
        <v>#N/A</v>
      </c>
      <c r="P71" s="18" t="e">
        <f>VLOOKUP(E71,G1数据库!C:O,13,0)</f>
        <v>#N/A</v>
      </c>
      <c r="Q71" s="18"/>
    </row>
    <row r="72" spans="1:17" x14ac:dyDescent="0.25">
      <c r="A72" s="22"/>
      <c r="B72" s="3"/>
      <c r="C72" s="3"/>
      <c r="D72" s="3"/>
      <c r="E72" s="18" t="str">
        <f t="shared" si="1"/>
        <v/>
      </c>
      <c r="F72" s="18" t="e">
        <f>VLOOKUP(E72,G1数据库!C:O,2,0)</f>
        <v>#N/A</v>
      </c>
      <c r="G72" s="18" t="e">
        <f>VLOOKUP(E72,G1数据库!C:O,3,0)</f>
        <v>#N/A</v>
      </c>
      <c r="H72" s="19" t="e">
        <f>VLOOKUP(E72,G1数据库!C:O,6,0)*C72</f>
        <v>#N/A</v>
      </c>
      <c r="I72" s="18" t="e">
        <f>VLOOKUP(E72,G1数据库!C:O,7,0)</f>
        <v>#N/A</v>
      </c>
      <c r="J72" s="18" t="e">
        <f>VLOOKUP(E72,G1数据库!C:O,8,0)</f>
        <v>#N/A</v>
      </c>
      <c r="K72" s="18"/>
      <c r="L72" s="18" t="e">
        <f>VLOOKUP(E72,G1数据库!C:O,9,0)</f>
        <v>#N/A</v>
      </c>
      <c r="M72" s="18" t="e">
        <f>VLOOKUP(E72,G1数据库!C:O,10,0)</f>
        <v>#N/A</v>
      </c>
      <c r="N72" s="19" t="e">
        <f>VLOOKUP(E72,G1数据库!C:O,11,0)*C72</f>
        <v>#N/A</v>
      </c>
      <c r="O72" s="18" t="e">
        <f>VLOOKUP(E72,G1数据库!C:O,12,0)</f>
        <v>#N/A</v>
      </c>
      <c r="P72" s="18" t="e">
        <f>VLOOKUP(E72,G1数据库!C:O,13,0)</f>
        <v>#N/A</v>
      </c>
      <c r="Q72" s="18"/>
    </row>
    <row r="73" spans="1:17" x14ac:dyDescent="0.25">
      <c r="A73" s="22"/>
      <c r="B73" s="3"/>
      <c r="C73" s="3"/>
      <c r="D73" s="3"/>
      <c r="E73" s="18" t="str">
        <f t="shared" si="1"/>
        <v/>
      </c>
      <c r="F73" s="18" t="e">
        <f>VLOOKUP(E73,G1数据库!C:O,2,0)</f>
        <v>#N/A</v>
      </c>
      <c r="G73" s="18" t="e">
        <f>VLOOKUP(E73,G1数据库!C:O,3,0)</f>
        <v>#N/A</v>
      </c>
      <c r="H73" s="19" t="e">
        <f>VLOOKUP(E73,G1数据库!C:O,6,0)*C73</f>
        <v>#N/A</v>
      </c>
      <c r="I73" s="18" t="e">
        <f>VLOOKUP(E73,G1数据库!C:O,7,0)</f>
        <v>#N/A</v>
      </c>
      <c r="J73" s="18" t="e">
        <f>VLOOKUP(E73,G1数据库!C:O,8,0)</f>
        <v>#N/A</v>
      </c>
      <c r="K73" s="18"/>
      <c r="L73" s="18" t="e">
        <f>VLOOKUP(E73,G1数据库!C:O,9,0)</f>
        <v>#N/A</v>
      </c>
      <c r="M73" s="18" t="e">
        <f>VLOOKUP(E73,G1数据库!C:O,10,0)</f>
        <v>#N/A</v>
      </c>
      <c r="N73" s="19" t="e">
        <f>VLOOKUP(E73,G1数据库!C:O,11,0)*C73</f>
        <v>#N/A</v>
      </c>
      <c r="O73" s="18" t="e">
        <f>VLOOKUP(E73,G1数据库!C:O,12,0)</f>
        <v>#N/A</v>
      </c>
      <c r="P73" s="18" t="e">
        <f>VLOOKUP(E73,G1数据库!C:O,13,0)</f>
        <v>#N/A</v>
      </c>
      <c r="Q73" s="18"/>
    </row>
    <row r="74" spans="1:17" x14ac:dyDescent="0.25">
      <c r="A74" s="22"/>
      <c r="B74" s="3"/>
      <c r="C74" s="3"/>
      <c r="D74" s="3"/>
      <c r="E74" s="18" t="str">
        <f t="shared" si="1"/>
        <v/>
      </c>
      <c r="F74" s="18" t="e">
        <f>VLOOKUP(E74,G1数据库!C:O,2,0)</f>
        <v>#N/A</v>
      </c>
      <c r="G74" s="18" t="e">
        <f>VLOOKUP(E74,G1数据库!C:O,3,0)</f>
        <v>#N/A</v>
      </c>
      <c r="H74" s="19" t="e">
        <f>VLOOKUP(E74,G1数据库!C:O,6,0)*C74</f>
        <v>#N/A</v>
      </c>
      <c r="I74" s="18" t="e">
        <f>VLOOKUP(E74,G1数据库!C:O,7,0)</f>
        <v>#N/A</v>
      </c>
      <c r="J74" s="18" t="e">
        <f>VLOOKUP(E74,G1数据库!C:O,8,0)</f>
        <v>#N/A</v>
      </c>
      <c r="K74" s="18"/>
      <c r="L74" s="18" t="e">
        <f>VLOOKUP(E74,G1数据库!C:O,9,0)</f>
        <v>#N/A</v>
      </c>
      <c r="M74" s="18" t="e">
        <f>VLOOKUP(E74,G1数据库!C:O,10,0)</f>
        <v>#N/A</v>
      </c>
      <c r="N74" s="19" t="e">
        <f>VLOOKUP(E74,G1数据库!C:O,11,0)*C74</f>
        <v>#N/A</v>
      </c>
      <c r="O74" s="18" t="e">
        <f>VLOOKUP(E74,G1数据库!C:O,12,0)</f>
        <v>#N/A</v>
      </c>
      <c r="P74" s="18" t="e">
        <f>VLOOKUP(E74,G1数据库!C:O,13,0)</f>
        <v>#N/A</v>
      </c>
      <c r="Q74" s="18"/>
    </row>
    <row r="75" spans="1:17" x14ac:dyDescent="0.25">
      <c r="A75" s="22"/>
      <c r="B75" s="3"/>
      <c r="C75" s="3"/>
      <c r="D75" s="3"/>
      <c r="E75" s="18" t="str">
        <f t="shared" si="1"/>
        <v/>
      </c>
      <c r="F75" s="18" t="e">
        <f>VLOOKUP(E75,G1数据库!C:O,2,0)</f>
        <v>#N/A</v>
      </c>
      <c r="G75" s="18" t="e">
        <f>VLOOKUP(E75,G1数据库!C:O,3,0)</f>
        <v>#N/A</v>
      </c>
      <c r="H75" s="19" t="e">
        <f>VLOOKUP(E75,G1数据库!C:O,6,0)*C75</f>
        <v>#N/A</v>
      </c>
      <c r="I75" s="18" t="e">
        <f>VLOOKUP(E75,G1数据库!C:O,7,0)</f>
        <v>#N/A</v>
      </c>
      <c r="J75" s="18" t="e">
        <f>VLOOKUP(E75,G1数据库!C:O,8,0)</f>
        <v>#N/A</v>
      </c>
      <c r="K75" s="18"/>
      <c r="L75" s="18" t="e">
        <f>VLOOKUP(E75,G1数据库!C:O,9,0)</f>
        <v>#N/A</v>
      </c>
      <c r="M75" s="18" t="e">
        <f>VLOOKUP(E75,G1数据库!C:O,10,0)</f>
        <v>#N/A</v>
      </c>
      <c r="N75" s="19" t="e">
        <f>VLOOKUP(E75,G1数据库!C:O,11,0)*C75</f>
        <v>#N/A</v>
      </c>
      <c r="O75" s="18" t="e">
        <f>VLOOKUP(E75,G1数据库!C:O,12,0)</f>
        <v>#N/A</v>
      </c>
      <c r="P75" s="18" t="e">
        <f>VLOOKUP(E75,G1数据库!C:O,13,0)</f>
        <v>#N/A</v>
      </c>
      <c r="Q75" s="18"/>
    </row>
    <row r="76" spans="1:17" x14ac:dyDescent="0.25">
      <c r="A76" s="22"/>
      <c r="B76" s="3"/>
      <c r="C76" s="3"/>
      <c r="D76" s="3"/>
      <c r="E76" s="18" t="str">
        <f t="shared" si="1"/>
        <v/>
      </c>
      <c r="F76" s="18" t="e">
        <f>VLOOKUP(E76,G1数据库!C:O,2,0)</f>
        <v>#N/A</v>
      </c>
      <c r="G76" s="18" t="e">
        <f>VLOOKUP(E76,G1数据库!C:O,3,0)</f>
        <v>#N/A</v>
      </c>
      <c r="H76" s="19" t="e">
        <f>VLOOKUP(E76,G1数据库!C:O,6,0)*C76</f>
        <v>#N/A</v>
      </c>
      <c r="I76" s="18" t="e">
        <f>VLOOKUP(E76,G1数据库!C:O,7,0)</f>
        <v>#N/A</v>
      </c>
      <c r="J76" s="18" t="e">
        <f>VLOOKUP(E76,G1数据库!C:O,8,0)</f>
        <v>#N/A</v>
      </c>
      <c r="K76" s="18"/>
      <c r="L76" s="18" t="e">
        <f>VLOOKUP(E76,G1数据库!C:O,9,0)</f>
        <v>#N/A</v>
      </c>
      <c r="M76" s="18" t="e">
        <f>VLOOKUP(E76,G1数据库!C:O,10,0)</f>
        <v>#N/A</v>
      </c>
      <c r="N76" s="19" t="e">
        <f>VLOOKUP(E76,G1数据库!C:O,11,0)*C76</f>
        <v>#N/A</v>
      </c>
      <c r="O76" s="18" t="e">
        <f>VLOOKUP(E76,G1数据库!C:O,12,0)</f>
        <v>#N/A</v>
      </c>
      <c r="P76" s="18" t="e">
        <f>VLOOKUP(E76,G1数据库!C:O,13,0)</f>
        <v>#N/A</v>
      </c>
      <c r="Q76" s="18"/>
    </row>
    <row r="77" spans="1:17" x14ac:dyDescent="0.25">
      <c r="A77" s="22"/>
      <c r="B77" s="3"/>
      <c r="C77" s="3"/>
      <c r="D77" s="3"/>
      <c r="E77" s="18" t="str">
        <f t="shared" ref="E77:E100" si="2">(TRIM(MID(SUBSTITUTE($B77,"-",REPT(" ",99)),COLUMN(B77)*99-98,99)))</f>
        <v/>
      </c>
      <c r="F77" s="18" t="e">
        <f>VLOOKUP(E77,G1数据库!C:O,2,0)</f>
        <v>#N/A</v>
      </c>
      <c r="G77" s="18" t="e">
        <f>VLOOKUP(E77,G1数据库!C:O,3,0)</f>
        <v>#N/A</v>
      </c>
      <c r="H77" s="19" t="e">
        <f>VLOOKUP(E77,G1数据库!C:O,6,0)*C77</f>
        <v>#N/A</v>
      </c>
      <c r="I77" s="18" t="e">
        <f>VLOOKUP(E77,G1数据库!C:O,7,0)</f>
        <v>#N/A</v>
      </c>
      <c r="J77" s="18" t="e">
        <f>VLOOKUP(E77,G1数据库!C:O,8,0)</f>
        <v>#N/A</v>
      </c>
      <c r="K77" s="18"/>
      <c r="L77" s="18" t="e">
        <f>VLOOKUP(E77,G1数据库!C:O,9,0)</f>
        <v>#N/A</v>
      </c>
      <c r="M77" s="18" t="e">
        <f>VLOOKUP(E77,G1数据库!C:O,10,0)</f>
        <v>#N/A</v>
      </c>
      <c r="N77" s="19" t="e">
        <f>VLOOKUP(E77,G1数据库!C:O,11,0)*C77</f>
        <v>#N/A</v>
      </c>
      <c r="O77" s="18" t="e">
        <f>VLOOKUP(E77,G1数据库!C:O,12,0)</f>
        <v>#N/A</v>
      </c>
      <c r="P77" s="18" t="e">
        <f>VLOOKUP(E77,G1数据库!C:O,13,0)</f>
        <v>#N/A</v>
      </c>
      <c r="Q77" s="18"/>
    </row>
    <row r="78" spans="1:17" x14ac:dyDescent="0.25">
      <c r="A78" s="22"/>
      <c r="B78" s="3"/>
      <c r="C78" s="3"/>
      <c r="D78" s="3"/>
      <c r="E78" s="18" t="str">
        <f t="shared" si="2"/>
        <v/>
      </c>
      <c r="F78" s="18" t="e">
        <f>VLOOKUP(E78,G1数据库!C:O,2,0)</f>
        <v>#N/A</v>
      </c>
      <c r="G78" s="18" t="e">
        <f>VLOOKUP(E78,G1数据库!C:O,3,0)</f>
        <v>#N/A</v>
      </c>
      <c r="H78" s="19" t="e">
        <f>VLOOKUP(E78,G1数据库!C:O,6,0)*C78</f>
        <v>#N/A</v>
      </c>
      <c r="I78" s="18" t="e">
        <f>VLOOKUP(E78,G1数据库!C:O,7,0)</f>
        <v>#N/A</v>
      </c>
      <c r="J78" s="18" t="e">
        <f>VLOOKUP(E78,G1数据库!C:O,8,0)</f>
        <v>#N/A</v>
      </c>
      <c r="K78" s="18"/>
      <c r="L78" s="18" t="e">
        <f>VLOOKUP(E78,G1数据库!C:O,9,0)</f>
        <v>#N/A</v>
      </c>
      <c r="M78" s="18" t="e">
        <f>VLOOKUP(E78,G1数据库!C:O,10,0)</f>
        <v>#N/A</v>
      </c>
      <c r="N78" s="19" t="e">
        <f>VLOOKUP(E78,G1数据库!C:O,11,0)*C78</f>
        <v>#N/A</v>
      </c>
      <c r="O78" s="18" t="e">
        <f>VLOOKUP(E78,G1数据库!C:O,12,0)</f>
        <v>#N/A</v>
      </c>
      <c r="P78" s="18" t="e">
        <f>VLOOKUP(E78,G1数据库!C:O,13,0)</f>
        <v>#N/A</v>
      </c>
      <c r="Q78" s="18"/>
    </row>
    <row r="79" spans="1:17" x14ac:dyDescent="0.25">
      <c r="A79" s="22"/>
      <c r="B79" s="3"/>
      <c r="C79" s="3"/>
      <c r="D79" s="3"/>
      <c r="E79" s="18" t="str">
        <f t="shared" si="2"/>
        <v/>
      </c>
      <c r="F79" s="18" t="e">
        <f>VLOOKUP(E79,G1数据库!C:O,2,0)</f>
        <v>#N/A</v>
      </c>
      <c r="G79" s="18" t="e">
        <f>VLOOKUP(E79,G1数据库!C:O,3,0)</f>
        <v>#N/A</v>
      </c>
      <c r="H79" s="19" t="e">
        <f>VLOOKUP(E79,G1数据库!C:O,6,0)*C79</f>
        <v>#N/A</v>
      </c>
      <c r="I79" s="18" t="e">
        <f>VLOOKUP(E79,G1数据库!C:O,7,0)</f>
        <v>#N/A</v>
      </c>
      <c r="J79" s="18" t="e">
        <f>VLOOKUP(E79,G1数据库!C:O,8,0)</f>
        <v>#N/A</v>
      </c>
      <c r="K79" s="18"/>
      <c r="L79" s="18" t="e">
        <f>VLOOKUP(E79,G1数据库!C:O,9,0)</f>
        <v>#N/A</v>
      </c>
      <c r="M79" s="18" t="e">
        <f>VLOOKUP(E79,G1数据库!C:O,10,0)</f>
        <v>#N/A</v>
      </c>
      <c r="N79" s="19" t="e">
        <f>VLOOKUP(E79,G1数据库!C:O,11,0)*C79</f>
        <v>#N/A</v>
      </c>
      <c r="O79" s="18" t="e">
        <f>VLOOKUP(E79,G1数据库!C:O,12,0)</f>
        <v>#N/A</v>
      </c>
      <c r="P79" s="18" t="e">
        <f>VLOOKUP(E79,G1数据库!C:O,13,0)</f>
        <v>#N/A</v>
      </c>
      <c r="Q79" s="18"/>
    </row>
    <row r="80" spans="1:17" x14ac:dyDescent="0.25">
      <c r="A80" s="22"/>
      <c r="B80" s="3"/>
      <c r="C80" s="3"/>
      <c r="D80" s="3"/>
      <c r="E80" s="18" t="str">
        <f t="shared" si="2"/>
        <v/>
      </c>
      <c r="F80" s="18" t="e">
        <f>VLOOKUP(E80,G1数据库!C:O,2,0)</f>
        <v>#N/A</v>
      </c>
      <c r="G80" s="18" t="e">
        <f>VLOOKUP(E80,G1数据库!C:O,3,0)</f>
        <v>#N/A</v>
      </c>
      <c r="H80" s="19" t="e">
        <f>VLOOKUP(E80,G1数据库!C:O,6,0)*C80</f>
        <v>#N/A</v>
      </c>
      <c r="I80" s="18" t="e">
        <f>VLOOKUP(E80,G1数据库!C:O,7,0)</f>
        <v>#N/A</v>
      </c>
      <c r="J80" s="18" t="e">
        <f>VLOOKUP(E80,G1数据库!C:O,8,0)</f>
        <v>#N/A</v>
      </c>
      <c r="K80" s="18"/>
      <c r="L80" s="18" t="e">
        <f>VLOOKUP(E80,G1数据库!C:O,9,0)</f>
        <v>#N/A</v>
      </c>
      <c r="M80" s="18" t="e">
        <f>VLOOKUP(E80,G1数据库!C:O,10,0)</f>
        <v>#N/A</v>
      </c>
      <c r="N80" s="19" t="e">
        <f>VLOOKUP(E80,G1数据库!C:O,11,0)*C80</f>
        <v>#N/A</v>
      </c>
      <c r="O80" s="18" t="e">
        <f>VLOOKUP(E80,G1数据库!C:O,12,0)</f>
        <v>#N/A</v>
      </c>
      <c r="P80" s="18" t="e">
        <f>VLOOKUP(E80,G1数据库!C:O,13,0)</f>
        <v>#N/A</v>
      </c>
      <c r="Q80" s="18"/>
    </row>
    <row r="81" spans="1:17" x14ac:dyDescent="0.25">
      <c r="A81" s="22"/>
      <c r="B81" s="3"/>
      <c r="C81" s="3"/>
      <c r="D81" s="3"/>
      <c r="E81" s="18" t="str">
        <f t="shared" si="2"/>
        <v/>
      </c>
      <c r="F81" s="18" t="e">
        <f>VLOOKUP(E81,G1数据库!C:O,2,0)</f>
        <v>#N/A</v>
      </c>
      <c r="G81" s="18" t="e">
        <f>VLOOKUP(E81,G1数据库!C:O,3,0)</f>
        <v>#N/A</v>
      </c>
      <c r="H81" s="19" t="e">
        <f>VLOOKUP(E81,G1数据库!C:O,6,0)*C81</f>
        <v>#N/A</v>
      </c>
      <c r="I81" s="18" t="e">
        <f>VLOOKUP(E81,G1数据库!C:O,7,0)</f>
        <v>#N/A</v>
      </c>
      <c r="J81" s="18" t="e">
        <f>VLOOKUP(E81,G1数据库!C:O,8,0)</f>
        <v>#N/A</v>
      </c>
      <c r="K81" s="18"/>
      <c r="L81" s="18" t="e">
        <f>VLOOKUP(E81,G1数据库!C:O,9,0)</f>
        <v>#N/A</v>
      </c>
      <c r="M81" s="18" t="e">
        <f>VLOOKUP(E81,G1数据库!C:O,10,0)</f>
        <v>#N/A</v>
      </c>
      <c r="N81" s="19" t="e">
        <f>VLOOKUP(E81,G1数据库!C:O,11,0)*C81</f>
        <v>#N/A</v>
      </c>
      <c r="O81" s="18" t="e">
        <f>VLOOKUP(E81,G1数据库!C:O,12,0)</f>
        <v>#N/A</v>
      </c>
      <c r="P81" s="18" t="e">
        <f>VLOOKUP(E81,G1数据库!C:O,13,0)</f>
        <v>#N/A</v>
      </c>
      <c r="Q81" s="18"/>
    </row>
    <row r="82" spans="1:17" x14ac:dyDescent="0.25">
      <c r="A82" s="22"/>
      <c r="B82" s="3"/>
      <c r="C82" s="3"/>
      <c r="D82" s="3"/>
      <c r="E82" s="18" t="str">
        <f t="shared" si="2"/>
        <v/>
      </c>
      <c r="F82" s="18" t="e">
        <f>VLOOKUP(E82,G1数据库!C:O,2,0)</f>
        <v>#N/A</v>
      </c>
      <c r="G82" s="18" t="e">
        <f>VLOOKUP(E82,G1数据库!C:O,3,0)</f>
        <v>#N/A</v>
      </c>
      <c r="H82" s="19" t="e">
        <f>VLOOKUP(E82,G1数据库!C:O,6,0)*C82</f>
        <v>#N/A</v>
      </c>
      <c r="I82" s="18" t="e">
        <f>VLOOKUP(E82,G1数据库!C:O,7,0)</f>
        <v>#N/A</v>
      </c>
      <c r="J82" s="18" t="e">
        <f>VLOOKUP(E82,G1数据库!C:O,8,0)</f>
        <v>#N/A</v>
      </c>
      <c r="K82" s="18"/>
      <c r="L82" s="18" t="e">
        <f>VLOOKUP(E82,G1数据库!C:O,9,0)</f>
        <v>#N/A</v>
      </c>
      <c r="M82" s="18" t="e">
        <f>VLOOKUP(E82,G1数据库!C:O,10,0)</f>
        <v>#N/A</v>
      </c>
      <c r="N82" s="19" t="e">
        <f>VLOOKUP(E82,G1数据库!C:O,11,0)*C82</f>
        <v>#N/A</v>
      </c>
      <c r="O82" s="18" t="e">
        <f>VLOOKUP(E82,G1数据库!C:O,12,0)</f>
        <v>#N/A</v>
      </c>
      <c r="P82" s="18" t="e">
        <f>VLOOKUP(E82,G1数据库!C:O,13,0)</f>
        <v>#N/A</v>
      </c>
      <c r="Q82" s="18"/>
    </row>
    <row r="83" spans="1:17" x14ac:dyDescent="0.25">
      <c r="A83" s="22"/>
      <c r="B83" s="3"/>
      <c r="C83" s="3"/>
      <c r="D83" s="3"/>
      <c r="E83" s="18" t="str">
        <f t="shared" si="2"/>
        <v/>
      </c>
      <c r="F83" s="18" t="e">
        <f>VLOOKUP(E83,G1数据库!C:O,2,0)</f>
        <v>#N/A</v>
      </c>
      <c r="G83" s="18" t="e">
        <f>VLOOKUP(E83,G1数据库!C:O,3,0)</f>
        <v>#N/A</v>
      </c>
      <c r="H83" s="19" t="e">
        <f>VLOOKUP(E83,G1数据库!C:O,6,0)*C83</f>
        <v>#N/A</v>
      </c>
      <c r="I83" s="18" t="e">
        <f>VLOOKUP(E83,G1数据库!C:O,7,0)</f>
        <v>#N/A</v>
      </c>
      <c r="J83" s="18" t="e">
        <f>VLOOKUP(E83,G1数据库!C:O,8,0)</f>
        <v>#N/A</v>
      </c>
      <c r="K83" s="18"/>
      <c r="L83" s="18" t="e">
        <f>VLOOKUP(E83,G1数据库!C:O,9,0)</f>
        <v>#N/A</v>
      </c>
      <c r="M83" s="18" t="e">
        <f>VLOOKUP(E83,G1数据库!C:O,10,0)</f>
        <v>#N/A</v>
      </c>
      <c r="N83" s="19" t="e">
        <f>VLOOKUP(E83,G1数据库!C:O,11,0)*C83</f>
        <v>#N/A</v>
      </c>
      <c r="O83" s="18" t="e">
        <f>VLOOKUP(E83,G1数据库!C:O,12,0)</f>
        <v>#N/A</v>
      </c>
      <c r="P83" s="18" t="e">
        <f>VLOOKUP(E83,G1数据库!C:O,13,0)</f>
        <v>#N/A</v>
      </c>
      <c r="Q83" s="18"/>
    </row>
    <row r="84" spans="1:17" x14ac:dyDescent="0.25">
      <c r="A84" s="22"/>
      <c r="B84" s="3"/>
      <c r="C84" s="3"/>
      <c r="D84" s="3"/>
      <c r="E84" s="18" t="str">
        <f t="shared" si="2"/>
        <v/>
      </c>
      <c r="F84" s="18" t="e">
        <f>VLOOKUP(E84,G1数据库!C:O,2,0)</f>
        <v>#N/A</v>
      </c>
      <c r="G84" s="18" t="e">
        <f>VLOOKUP(E84,G1数据库!C:O,3,0)</f>
        <v>#N/A</v>
      </c>
      <c r="H84" s="19" t="e">
        <f>VLOOKUP(E84,G1数据库!C:O,6,0)*C84</f>
        <v>#N/A</v>
      </c>
      <c r="I84" s="18" t="e">
        <f>VLOOKUP(E84,G1数据库!C:O,7,0)</f>
        <v>#N/A</v>
      </c>
      <c r="J84" s="18" t="e">
        <f>VLOOKUP(E84,G1数据库!C:O,8,0)</f>
        <v>#N/A</v>
      </c>
      <c r="K84" s="18"/>
      <c r="L84" s="18" t="e">
        <f>VLOOKUP(E84,G1数据库!C:O,9,0)</f>
        <v>#N/A</v>
      </c>
      <c r="M84" s="18" t="e">
        <f>VLOOKUP(E84,G1数据库!C:O,10,0)</f>
        <v>#N/A</v>
      </c>
      <c r="N84" s="19" t="e">
        <f>VLOOKUP(E84,G1数据库!C:O,11,0)*C84</f>
        <v>#N/A</v>
      </c>
      <c r="O84" s="18" t="e">
        <f>VLOOKUP(E84,G1数据库!C:O,12,0)</f>
        <v>#N/A</v>
      </c>
      <c r="P84" s="18" t="e">
        <f>VLOOKUP(E84,G1数据库!C:O,13,0)</f>
        <v>#N/A</v>
      </c>
      <c r="Q84" s="18"/>
    </row>
    <row r="85" spans="1:17" x14ac:dyDescent="0.25">
      <c r="A85" s="22"/>
      <c r="B85" s="3"/>
      <c r="C85" s="3"/>
      <c r="D85" s="3"/>
      <c r="E85" s="18" t="str">
        <f t="shared" si="2"/>
        <v/>
      </c>
      <c r="F85" s="18" t="e">
        <f>VLOOKUP(E85,G1数据库!C:O,2,0)</f>
        <v>#N/A</v>
      </c>
      <c r="G85" s="18" t="e">
        <f>VLOOKUP(E85,G1数据库!C:O,3,0)</f>
        <v>#N/A</v>
      </c>
      <c r="H85" s="19" t="e">
        <f>VLOOKUP(E85,G1数据库!C:O,6,0)*C85</f>
        <v>#N/A</v>
      </c>
      <c r="I85" s="18" t="e">
        <f>VLOOKUP(E85,G1数据库!C:O,7,0)</f>
        <v>#N/A</v>
      </c>
      <c r="J85" s="18" t="e">
        <f>VLOOKUP(E85,G1数据库!C:O,8,0)</f>
        <v>#N/A</v>
      </c>
      <c r="K85" s="18"/>
      <c r="L85" s="18" t="e">
        <f>VLOOKUP(E85,G1数据库!C:O,9,0)</f>
        <v>#N/A</v>
      </c>
      <c r="M85" s="18" t="e">
        <f>VLOOKUP(E85,G1数据库!C:O,10,0)</f>
        <v>#N/A</v>
      </c>
      <c r="N85" s="19" t="e">
        <f>VLOOKUP(E85,G1数据库!C:O,11,0)*C85</f>
        <v>#N/A</v>
      </c>
      <c r="O85" s="18" t="e">
        <f>VLOOKUP(E85,G1数据库!C:O,12,0)</f>
        <v>#N/A</v>
      </c>
      <c r="P85" s="18" t="e">
        <f>VLOOKUP(E85,G1数据库!C:O,13,0)</f>
        <v>#N/A</v>
      </c>
      <c r="Q85" s="18"/>
    </row>
    <row r="86" spans="1:17" x14ac:dyDescent="0.25">
      <c r="A86" s="22"/>
      <c r="B86" s="3"/>
      <c r="C86" s="3"/>
      <c r="D86" s="3"/>
      <c r="E86" s="18" t="str">
        <f t="shared" si="2"/>
        <v/>
      </c>
      <c r="F86" s="18" t="e">
        <f>VLOOKUP(E86,G1数据库!C:O,2,0)</f>
        <v>#N/A</v>
      </c>
      <c r="G86" s="18" t="e">
        <f>VLOOKUP(E86,G1数据库!C:O,3,0)</f>
        <v>#N/A</v>
      </c>
      <c r="H86" s="19" t="e">
        <f>VLOOKUP(E86,G1数据库!C:O,6,0)*C86</f>
        <v>#N/A</v>
      </c>
      <c r="I86" s="18" t="e">
        <f>VLOOKUP(E86,G1数据库!C:O,7,0)</f>
        <v>#N/A</v>
      </c>
      <c r="J86" s="18" t="e">
        <f>VLOOKUP(E86,G1数据库!C:O,8,0)</f>
        <v>#N/A</v>
      </c>
      <c r="K86" s="18"/>
      <c r="L86" s="18" t="e">
        <f>VLOOKUP(E86,G1数据库!C:O,9,0)</f>
        <v>#N/A</v>
      </c>
      <c r="M86" s="18" t="e">
        <f>VLOOKUP(E86,G1数据库!C:O,10,0)</f>
        <v>#N/A</v>
      </c>
      <c r="N86" s="19" t="e">
        <f>VLOOKUP(E86,G1数据库!C:O,11,0)*C86</f>
        <v>#N/A</v>
      </c>
      <c r="O86" s="18" t="e">
        <f>VLOOKUP(E86,G1数据库!C:O,12,0)</f>
        <v>#N/A</v>
      </c>
      <c r="P86" s="18" t="e">
        <f>VLOOKUP(E86,G1数据库!C:O,13,0)</f>
        <v>#N/A</v>
      </c>
      <c r="Q86" s="18"/>
    </row>
    <row r="87" spans="1:17" x14ac:dyDescent="0.25">
      <c r="A87" s="22"/>
      <c r="B87" s="3"/>
      <c r="C87" s="3"/>
      <c r="D87" s="3"/>
      <c r="E87" s="18" t="str">
        <f t="shared" si="2"/>
        <v/>
      </c>
      <c r="F87" s="18" t="e">
        <f>VLOOKUP(E87,G1数据库!C:O,2,0)</f>
        <v>#N/A</v>
      </c>
      <c r="G87" s="18" t="e">
        <f>VLOOKUP(E87,G1数据库!C:O,3,0)</f>
        <v>#N/A</v>
      </c>
      <c r="H87" s="19" t="e">
        <f>VLOOKUP(E87,G1数据库!C:O,6,0)*C87</f>
        <v>#N/A</v>
      </c>
      <c r="I87" s="18" t="e">
        <f>VLOOKUP(E87,G1数据库!C:O,7,0)</f>
        <v>#N/A</v>
      </c>
      <c r="J87" s="18" t="e">
        <f>VLOOKUP(E87,G1数据库!C:O,8,0)</f>
        <v>#N/A</v>
      </c>
      <c r="K87" s="18"/>
      <c r="L87" s="18" t="e">
        <f>VLOOKUP(E87,G1数据库!C:O,9,0)</f>
        <v>#N/A</v>
      </c>
      <c r="M87" s="18" t="e">
        <f>VLOOKUP(E87,G1数据库!C:O,10,0)</f>
        <v>#N/A</v>
      </c>
      <c r="N87" s="19" t="e">
        <f>VLOOKUP(E87,G1数据库!C:O,11,0)*C87</f>
        <v>#N/A</v>
      </c>
      <c r="O87" s="18" t="e">
        <f>VLOOKUP(E87,G1数据库!C:O,12,0)</f>
        <v>#N/A</v>
      </c>
      <c r="P87" s="18" t="e">
        <f>VLOOKUP(E87,G1数据库!C:O,13,0)</f>
        <v>#N/A</v>
      </c>
      <c r="Q87" s="18"/>
    </row>
    <row r="88" spans="1:17" x14ac:dyDescent="0.25">
      <c r="A88" s="22"/>
      <c r="B88" s="3"/>
      <c r="C88" s="3"/>
      <c r="D88" s="3"/>
      <c r="E88" s="18" t="str">
        <f t="shared" si="2"/>
        <v/>
      </c>
      <c r="F88" s="18" t="e">
        <f>VLOOKUP(E88,G1数据库!C:O,2,0)</f>
        <v>#N/A</v>
      </c>
      <c r="G88" s="18" t="e">
        <f>VLOOKUP(E88,G1数据库!C:O,3,0)</f>
        <v>#N/A</v>
      </c>
      <c r="H88" s="19" t="e">
        <f>VLOOKUP(E88,G1数据库!C:O,6,0)*C88</f>
        <v>#N/A</v>
      </c>
      <c r="I88" s="18" t="e">
        <f>VLOOKUP(E88,G1数据库!C:O,7,0)</f>
        <v>#N/A</v>
      </c>
      <c r="J88" s="18" t="e">
        <f>VLOOKUP(E88,G1数据库!C:O,8,0)</f>
        <v>#N/A</v>
      </c>
      <c r="K88" s="18"/>
      <c r="L88" s="18" t="e">
        <f>VLOOKUP(E88,G1数据库!C:O,9,0)</f>
        <v>#N/A</v>
      </c>
      <c r="M88" s="18" t="e">
        <f>VLOOKUP(E88,G1数据库!C:O,10,0)</f>
        <v>#N/A</v>
      </c>
      <c r="N88" s="19" t="e">
        <f>VLOOKUP(E88,G1数据库!C:O,11,0)*C88</f>
        <v>#N/A</v>
      </c>
      <c r="O88" s="18" t="e">
        <f>VLOOKUP(E88,G1数据库!C:O,12,0)</f>
        <v>#N/A</v>
      </c>
      <c r="P88" s="18" t="e">
        <f>VLOOKUP(E88,G1数据库!C:O,13,0)</f>
        <v>#N/A</v>
      </c>
      <c r="Q88" s="18"/>
    </row>
    <row r="89" spans="1:17" x14ac:dyDescent="0.25">
      <c r="A89" s="22"/>
      <c r="B89" s="3"/>
      <c r="C89" s="3"/>
      <c r="D89" s="3"/>
      <c r="E89" s="18" t="str">
        <f t="shared" si="2"/>
        <v/>
      </c>
      <c r="F89" s="18" t="e">
        <f>VLOOKUP(E89,G1数据库!C:O,2,0)</f>
        <v>#N/A</v>
      </c>
      <c r="G89" s="18" t="e">
        <f>VLOOKUP(E89,G1数据库!C:O,3,0)</f>
        <v>#N/A</v>
      </c>
      <c r="H89" s="19" t="e">
        <f>VLOOKUP(E89,G1数据库!C:O,6,0)*C89</f>
        <v>#N/A</v>
      </c>
      <c r="I89" s="18" t="e">
        <f>VLOOKUP(E89,G1数据库!C:O,7,0)</f>
        <v>#N/A</v>
      </c>
      <c r="J89" s="18" t="e">
        <f>VLOOKUP(E89,G1数据库!C:O,8,0)</f>
        <v>#N/A</v>
      </c>
      <c r="K89" s="18"/>
      <c r="L89" s="18" t="e">
        <f>VLOOKUP(E89,G1数据库!C:O,9,0)</f>
        <v>#N/A</v>
      </c>
      <c r="M89" s="18" t="e">
        <f>VLOOKUP(E89,G1数据库!C:O,10,0)</f>
        <v>#N/A</v>
      </c>
      <c r="N89" s="19" t="e">
        <f>VLOOKUP(E89,G1数据库!C:O,11,0)*C89</f>
        <v>#N/A</v>
      </c>
      <c r="O89" s="18" t="e">
        <f>VLOOKUP(E89,G1数据库!C:O,12,0)</f>
        <v>#N/A</v>
      </c>
      <c r="P89" s="18" t="e">
        <f>VLOOKUP(E89,G1数据库!C:O,13,0)</f>
        <v>#N/A</v>
      </c>
      <c r="Q89" s="18"/>
    </row>
    <row r="90" spans="1:17" x14ac:dyDescent="0.25">
      <c r="A90" s="22"/>
      <c r="B90" s="3"/>
      <c r="C90" s="3"/>
      <c r="D90" s="3"/>
      <c r="E90" s="18" t="str">
        <f t="shared" si="2"/>
        <v/>
      </c>
      <c r="F90" s="18" t="e">
        <f>VLOOKUP(E90,G1数据库!C:O,2,0)</f>
        <v>#N/A</v>
      </c>
      <c r="G90" s="18" t="e">
        <f>VLOOKUP(E90,G1数据库!C:O,3,0)</f>
        <v>#N/A</v>
      </c>
      <c r="H90" s="19" t="e">
        <f>VLOOKUP(E90,G1数据库!C:O,6,0)*C90</f>
        <v>#N/A</v>
      </c>
      <c r="I90" s="18" t="e">
        <f>VLOOKUP(E90,G1数据库!C:O,7,0)</f>
        <v>#N/A</v>
      </c>
      <c r="J90" s="18" t="e">
        <f>VLOOKUP(E90,G1数据库!C:O,8,0)</f>
        <v>#N/A</v>
      </c>
      <c r="K90" s="18"/>
      <c r="L90" s="18" t="e">
        <f>VLOOKUP(E90,G1数据库!C:O,9,0)</f>
        <v>#N/A</v>
      </c>
      <c r="M90" s="18" t="e">
        <f>VLOOKUP(E90,G1数据库!C:O,10,0)</f>
        <v>#N/A</v>
      </c>
      <c r="N90" s="19" t="e">
        <f>VLOOKUP(E90,G1数据库!C:O,11,0)*C90</f>
        <v>#N/A</v>
      </c>
      <c r="O90" s="18" t="e">
        <f>VLOOKUP(E90,G1数据库!C:O,12,0)</f>
        <v>#N/A</v>
      </c>
      <c r="P90" s="18" t="e">
        <f>VLOOKUP(E90,G1数据库!C:O,13,0)</f>
        <v>#N/A</v>
      </c>
      <c r="Q90" s="18"/>
    </row>
    <row r="91" spans="1:17" x14ac:dyDescent="0.25">
      <c r="A91" s="22"/>
      <c r="B91" s="3"/>
      <c r="C91" s="3"/>
      <c r="D91" s="3"/>
      <c r="E91" s="18" t="str">
        <f t="shared" si="2"/>
        <v/>
      </c>
      <c r="F91" s="18" t="e">
        <f>VLOOKUP(E91,G1数据库!C:O,2,0)</f>
        <v>#N/A</v>
      </c>
      <c r="G91" s="18" t="e">
        <f>VLOOKUP(E91,G1数据库!C:O,3,0)</f>
        <v>#N/A</v>
      </c>
      <c r="H91" s="19" t="e">
        <f>VLOOKUP(E91,G1数据库!C:O,6,0)*C91</f>
        <v>#N/A</v>
      </c>
      <c r="I91" s="18" t="e">
        <f>VLOOKUP(E91,G1数据库!C:O,7,0)</f>
        <v>#N/A</v>
      </c>
      <c r="J91" s="18" t="e">
        <f>VLOOKUP(E91,G1数据库!C:O,8,0)</f>
        <v>#N/A</v>
      </c>
      <c r="K91" s="18"/>
      <c r="L91" s="18" t="e">
        <f>VLOOKUP(E91,G1数据库!C:O,9,0)</f>
        <v>#N/A</v>
      </c>
      <c r="M91" s="18" t="e">
        <f>VLOOKUP(E91,G1数据库!C:O,10,0)</f>
        <v>#N/A</v>
      </c>
      <c r="N91" s="19" t="e">
        <f>VLOOKUP(E91,G1数据库!C:O,11,0)*C91</f>
        <v>#N/A</v>
      </c>
      <c r="O91" s="18" t="e">
        <f>VLOOKUP(E91,G1数据库!C:O,12,0)</f>
        <v>#N/A</v>
      </c>
      <c r="P91" s="18" t="e">
        <f>VLOOKUP(E91,G1数据库!C:O,13,0)</f>
        <v>#N/A</v>
      </c>
      <c r="Q91" s="18"/>
    </row>
    <row r="92" spans="1:17" x14ac:dyDescent="0.25">
      <c r="A92" s="22"/>
      <c r="B92" s="3"/>
      <c r="C92" s="3"/>
      <c r="D92" s="3"/>
      <c r="E92" s="18" t="str">
        <f t="shared" si="2"/>
        <v/>
      </c>
      <c r="F92" s="18" t="e">
        <f>VLOOKUP(E92,G1数据库!C:O,2,0)</f>
        <v>#N/A</v>
      </c>
      <c r="G92" s="18" t="e">
        <f>VLOOKUP(E92,G1数据库!C:O,3,0)</f>
        <v>#N/A</v>
      </c>
      <c r="H92" s="19" t="e">
        <f>VLOOKUP(E92,G1数据库!C:O,6,0)*C92</f>
        <v>#N/A</v>
      </c>
      <c r="I92" s="18" t="e">
        <f>VLOOKUP(E92,G1数据库!C:O,7,0)</f>
        <v>#N/A</v>
      </c>
      <c r="J92" s="18" t="e">
        <f>VLOOKUP(E92,G1数据库!C:O,8,0)</f>
        <v>#N/A</v>
      </c>
      <c r="K92" s="18"/>
      <c r="L92" s="18" t="e">
        <f>VLOOKUP(E92,G1数据库!C:O,9,0)</f>
        <v>#N/A</v>
      </c>
      <c r="M92" s="18" t="e">
        <f>VLOOKUP(E92,G1数据库!C:O,10,0)</f>
        <v>#N/A</v>
      </c>
      <c r="N92" s="19" t="e">
        <f>VLOOKUP(E92,G1数据库!C:O,11,0)*C92</f>
        <v>#N/A</v>
      </c>
      <c r="O92" s="18" t="e">
        <f>VLOOKUP(E92,G1数据库!C:O,12,0)</f>
        <v>#N/A</v>
      </c>
      <c r="P92" s="18" t="e">
        <f>VLOOKUP(E92,G1数据库!C:O,13,0)</f>
        <v>#N/A</v>
      </c>
      <c r="Q92" s="18"/>
    </row>
    <row r="93" spans="1:17" x14ac:dyDescent="0.25">
      <c r="A93" s="22"/>
      <c r="B93" s="3"/>
      <c r="C93" s="3"/>
      <c r="D93" s="3"/>
      <c r="E93" s="18" t="str">
        <f t="shared" si="2"/>
        <v/>
      </c>
      <c r="F93" s="18" t="e">
        <f>VLOOKUP(E93,G1数据库!C:O,2,0)</f>
        <v>#N/A</v>
      </c>
      <c r="G93" s="18" t="e">
        <f>VLOOKUP(E93,G1数据库!C:O,3,0)</f>
        <v>#N/A</v>
      </c>
      <c r="H93" s="19" t="e">
        <f>VLOOKUP(E93,G1数据库!C:O,6,0)*C93</f>
        <v>#N/A</v>
      </c>
      <c r="I93" s="18" t="e">
        <f>VLOOKUP(E93,G1数据库!C:O,7,0)</f>
        <v>#N/A</v>
      </c>
      <c r="J93" s="18" t="e">
        <f>VLOOKUP(E93,G1数据库!C:O,8,0)</f>
        <v>#N/A</v>
      </c>
      <c r="K93" s="18"/>
      <c r="L93" s="18" t="e">
        <f>VLOOKUP(E93,G1数据库!C:O,9,0)</f>
        <v>#N/A</v>
      </c>
      <c r="M93" s="18" t="e">
        <f>VLOOKUP(E93,G1数据库!C:O,10,0)</f>
        <v>#N/A</v>
      </c>
      <c r="N93" s="19" t="e">
        <f>VLOOKUP(E93,G1数据库!C:O,11,0)*C93</f>
        <v>#N/A</v>
      </c>
      <c r="O93" s="18" t="e">
        <f>VLOOKUP(E93,G1数据库!C:O,12,0)</f>
        <v>#N/A</v>
      </c>
      <c r="P93" s="18" t="e">
        <f>VLOOKUP(E93,G1数据库!C:O,13,0)</f>
        <v>#N/A</v>
      </c>
      <c r="Q93" s="18"/>
    </row>
    <row r="94" spans="1:17" x14ac:dyDescent="0.25">
      <c r="A94" s="22"/>
      <c r="B94" s="3"/>
      <c r="C94" s="3"/>
      <c r="D94" s="3"/>
      <c r="E94" s="18" t="str">
        <f t="shared" si="2"/>
        <v/>
      </c>
      <c r="F94" s="18" t="e">
        <f>VLOOKUP(E94,G1数据库!C:O,2,0)</f>
        <v>#N/A</v>
      </c>
      <c r="G94" s="18" t="e">
        <f>VLOOKUP(E94,G1数据库!C:O,3,0)</f>
        <v>#N/A</v>
      </c>
      <c r="H94" s="19" t="e">
        <f>VLOOKUP(E94,G1数据库!C:O,6,0)*C94</f>
        <v>#N/A</v>
      </c>
      <c r="I94" s="18" t="e">
        <f>VLOOKUP(E94,G1数据库!C:O,7,0)</f>
        <v>#N/A</v>
      </c>
      <c r="J94" s="18" t="e">
        <f>VLOOKUP(E94,G1数据库!C:O,8,0)</f>
        <v>#N/A</v>
      </c>
      <c r="K94" s="18"/>
      <c r="L94" s="18" t="e">
        <f>VLOOKUP(E94,G1数据库!C:O,9,0)</f>
        <v>#N/A</v>
      </c>
      <c r="M94" s="18" t="e">
        <f>VLOOKUP(E94,G1数据库!C:O,10,0)</f>
        <v>#N/A</v>
      </c>
      <c r="N94" s="19" t="e">
        <f>VLOOKUP(E94,G1数据库!C:O,11,0)*C94</f>
        <v>#N/A</v>
      </c>
      <c r="O94" s="18" t="e">
        <f>VLOOKUP(E94,G1数据库!C:O,12,0)</f>
        <v>#N/A</v>
      </c>
      <c r="P94" s="18" t="e">
        <f>VLOOKUP(E94,G1数据库!C:O,13,0)</f>
        <v>#N/A</v>
      </c>
      <c r="Q94" s="18"/>
    </row>
    <row r="95" spans="1:17" x14ac:dyDescent="0.25">
      <c r="A95" s="22"/>
      <c r="B95" s="3"/>
      <c r="C95" s="3"/>
      <c r="D95" s="3"/>
      <c r="E95" s="18" t="str">
        <f t="shared" si="2"/>
        <v/>
      </c>
      <c r="F95" s="18" t="e">
        <f>VLOOKUP(E95,G1数据库!C:O,2,0)</f>
        <v>#N/A</v>
      </c>
      <c r="G95" s="18" t="e">
        <f>VLOOKUP(E95,G1数据库!C:O,3,0)</f>
        <v>#N/A</v>
      </c>
      <c r="H95" s="19" t="e">
        <f>VLOOKUP(E95,G1数据库!C:O,6,0)*C95</f>
        <v>#N/A</v>
      </c>
      <c r="I95" s="18" t="e">
        <f>VLOOKUP(E95,G1数据库!C:O,7,0)</f>
        <v>#N/A</v>
      </c>
      <c r="J95" s="18" t="e">
        <f>VLOOKUP(E95,G1数据库!C:O,8,0)</f>
        <v>#N/A</v>
      </c>
      <c r="K95" s="18"/>
      <c r="L95" s="18" t="e">
        <f>VLOOKUP(E95,G1数据库!C:O,9,0)</f>
        <v>#N/A</v>
      </c>
      <c r="M95" s="18" t="e">
        <f>VLOOKUP(E95,G1数据库!C:O,10,0)</f>
        <v>#N/A</v>
      </c>
      <c r="N95" s="19" t="e">
        <f>VLOOKUP(E95,G1数据库!C:O,11,0)*C95</f>
        <v>#N/A</v>
      </c>
      <c r="O95" s="18" t="e">
        <f>VLOOKUP(E95,G1数据库!C:O,12,0)</f>
        <v>#N/A</v>
      </c>
      <c r="P95" s="18" t="e">
        <f>VLOOKUP(E95,G1数据库!C:O,13,0)</f>
        <v>#N/A</v>
      </c>
      <c r="Q95" s="18"/>
    </row>
    <row r="96" spans="1:17" x14ac:dyDescent="0.25">
      <c r="A96" s="22"/>
      <c r="B96" s="3"/>
      <c r="C96" s="3"/>
      <c r="D96" s="3"/>
      <c r="E96" s="18" t="str">
        <f t="shared" si="2"/>
        <v/>
      </c>
      <c r="F96" s="18" t="e">
        <f>VLOOKUP(E96,G1数据库!C:O,2,0)</f>
        <v>#N/A</v>
      </c>
      <c r="G96" s="18" t="e">
        <f>VLOOKUP(E96,G1数据库!C:O,3,0)</f>
        <v>#N/A</v>
      </c>
      <c r="H96" s="19" t="e">
        <f>VLOOKUP(E96,G1数据库!C:O,6,0)*C96</f>
        <v>#N/A</v>
      </c>
      <c r="I96" s="18" t="e">
        <f>VLOOKUP(E96,G1数据库!C:O,7,0)</f>
        <v>#N/A</v>
      </c>
      <c r="J96" s="18" t="e">
        <f>VLOOKUP(E96,G1数据库!C:O,8,0)</f>
        <v>#N/A</v>
      </c>
      <c r="K96" s="18"/>
      <c r="L96" s="18" t="e">
        <f>VLOOKUP(E96,G1数据库!C:O,9,0)</f>
        <v>#N/A</v>
      </c>
      <c r="M96" s="18" t="e">
        <f>VLOOKUP(E96,G1数据库!C:O,10,0)</f>
        <v>#N/A</v>
      </c>
      <c r="N96" s="19" t="e">
        <f>VLOOKUP(E96,G1数据库!C:O,11,0)*C96</f>
        <v>#N/A</v>
      </c>
      <c r="O96" s="18" t="e">
        <f>VLOOKUP(E96,G1数据库!C:O,12,0)</f>
        <v>#N/A</v>
      </c>
      <c r="P96" s="18" t="e">
        <f>VLOOKUP(E96,G1数据库!C:O,13,0)</f>
        <v>#N/A</v>
      </c>
      <c r="Q96" s="18"/>
    </row>
    <row r="97" spans="1:17" x14ac:dyDescent="0.25">
      <c r="A97" s="22"/>
      <c r="B97" s="3"/>
      <c r="C97" s="3"/>
      <c r="D97" s="3"/>
      <c r="E97" s="18" t="str">
        <f t="shared" si="2"/>
        <v/>
      </c>
      <c r="F97" s="18" t="e">
        <f>VLOOKUP(E97,G1数据库!C:O,2,0)</f>
        <v>#N/A</v>
      </c>
      <c r="G97" s="18" t="e">
        <f>VLOOKUP(E97,G1数据库!C:O,3,0)</f>
        <v>#N/A</v>
      </c>
      <c r="H97" s="19" t="e">
        <f>VLOOKUP(E97,G1数据库!C:O,6,0)*C97</f>
        <v>#N/A</v>
      </c>
      <c r="I97" s="18" t="e">
        <f>VLOOKUP(E97,G1数据库!C:O,7,0)</f>
        <v>#N/A</v>
      </c>
      <c r="J97" s="18" t="e">
        <f>VLOOKUP(E97,G1数据库!C:O,8,0)</f>
        <v>#N/A</v>
      </c>
      <c r="K97" s="18"/>
      <c r="L97" s="18" t="e">
        <f>VLOOKUP(E97,G1数据库!C:O,9,0)</f>
        <v>#N/A</v>
      </c>
      <c r="M97" s="18" t="e">
        <f>VLOOKUP(E97,G1数据库!C:O,10,0)</f>
        <v>#N/A</v>
      </c>
      <c r="N97" s="19" t="e">
        <f>VLOOKUP(E97,G1数据库!C:O,11,0)*C97</f>
        <v>#N/A</v>
      </c>
      <c r="O97" s="18" t="e">
        <f>VLOOKUP(E97,G1数据库!C:O,12,0)</f>
        <v>#N/A</v>
      </c>
      <c r="P97" s="18" t="e">
        <f>VLOOKUP(E97,G1数据库!C:O,13,0)</f>
        <v>#N/A</v>
      </c>
      <c r="Q97" s="18"/>
    </row>
    <row r="98" spans="1:17" x14ac:dyDescent="0.25">
      <c r="A98" s="22"/>
      <c r="B98" s="3"/>
      <c r="C98" s="3"/>
      <c r="D98" s="3"/>
      <c r="E98" s="18" t="str">
        <f t="shared" si="2"/>
        <v/>
      </c>
      <c r="F98" s="18" t="e">
        <f>VLOOKUP(E98,G1数据库!C:O,2,0)</f>
        <v>#N/A</v>
      </c>
      <c r="G98" s="18" t="e">
        <f>VLOOKUP(E98,G1数据库!C:O,3,0)</f>
        <v>#N/A</v>
      </c>
      <c r="H98" s="19" t="e">
        <f>VLOOKUP(E98,G1数据库!C:O,6,0)*C98</f>
        <v>#N/A</v>
      </c>
      <c r="I98" s="18" t="e">
        <f>VLOOKUP(E98,G1数据库!C:O,7,0)</f>
        <v>#N/A</v>
      </c>
      <c r="J98" s="18" t="e">
        <f>VLOOKUP(E98,G1数据库!C:O,8,0)</f>
        <v>#N/A</v>
      </c>
      <c r="K98" s="18"/>
      <c r="L98" s="18" t="e">
        <f>VLOOKUP(E98,G1数据库!C:O,9,0)</f>
        <v>#N/A</v>
      </c>
      <c r="M98" s="18" t="e">
        <f>VLOOKUP(E98,G1数据库!C:O,10,0)</f>
        <v>#N/A</v>
      </c>
      <c r="N98" s="19" t="e">
        <f>VLOOKUP(E98,G1数据库!C:O,11,0)*C98</f>
        <v>#N/A</v>
      </c>
      <c r="O98" s="18" t="e">
        <f>VLOOKUP(E98,G1数据库!C:O,12,0)</f>
        <v>#N/A</v>
      </c>
      <c r="P98" s="18" t="e">
        <f>VLOOKUP(E98,G1数据库!C:O,13,0)</f>
        <v>#N/A</v>
      </c>
      <c r="Q98" s="18"/>
    </row>
    <row r="99" spans="1:17" x14ac:dyDescent="0.25">
      <c r="A99" s="22"/>
      <c r="B99" s="3"/>
      <c r="C99" s="3"/>
      <c r="D99" s="3"/>
      <c r="E99" s="18" t="str">
        <f t="shared" si="2"/>
        <v/>
      </c>
      <c r="F99" s="18" t="e">
        <f>VLOOKUP(E99,G1数据库!C:O,2,0)</f>
        <v>#N/A</v>
      </c>
      <c r="G99" s="18" t="e">
        <f>VLOOKUP(E99,G1数据库!C:O,3,0)</f>
        <v>#N/A</v>
      </c>
      <c r="H99" s="19" t="e">
        <f>VLOOKUP(E99,G1数据库!C:O,6,0)*C99</f>
        <v>#N/A</v>
      </c>
      <c r="I99" s="18" t="e">
        <f>VLOOKUP(E99,G1数据库!C:O,7,0)</f>
        <v>#N/A</v>
      </c>
      <c r="J99" s="18" t="e">
        <f>VLOOKUP(E99,G1数据库!C:O,8,0)</f>
        <v>#N/A</v>
      </c>
      <c r="K99" s="18"/>
      <c r="L99" s="18" t="e">
        <f>VLOOKUP(E99,G1数据库!C:O,9,0)</f>
        <v>#N/A</v>
      </c>
      <c r="M99" s="18" t="e">
        <f>VLOOKUP(E99,G1数据库!C:O,10,0)</f>
        <v>#N/A</v>
      </c>
      <c r="N99" s="19" t="e">
        <f>VLOOKUP(E99,G1数据库!C:O,11,0)*C99</f>
        <v>#N/A</v>
      </c>
      <c r="O99" s="18" t="e">
        <f>VLOOKUP(E99,G1数据库!C:O,12,0)</f>
        <v>#N/A</v>
      </c>
      <c r="P99" s="18" t="e">
        <f>VLOOKUP(E99,G1数据库!C:O,13,0)</f>
        <v>#N/A</v>
      </c>
      <c r="Q99" s="18"/>
    </row>
    <row r="100" spans="1:17" x14ac:dyDescent="0.25">
      <c r="A100" s="22"/>
      <c r="B100" s="3"/>
      <c r="C100" s="3"/>
      <c r="D100" s="3"/>
      <c r="E100" s="18" t="str">
        <f t="shared" si="2"/>
        <v/>
      </c>
      <c r="F100" s="18" t="e">
        <f>VLOOKUP(E100,G1数据库!C:O,2,0)</f>
        <v>#N/A</v>
      </c>
      <c r="G100" s="18" t="e">
        <f>VLOOKUP(E100,G1数据库!C:O,3,0)</f>
        <v>#N/A</v>
      </c>
      <c r="H100" s="19" t="e">
        <f>VLOOKUP(E100,G1数据库!C:O,6,0)*C100</f>
        <v>#N/A</v>
      </c>
      <c r="I100" s="18" t="e">
        <f>VLOOKUP(E100,G1数据库!C:O,7,0)</f>
        <v>#N/A</v>
      </c>
      <c r="J100" s="18" t="e">
        <f>VLOOKUP(E100,G1数据库!C:O,8,0)</f>
        <v>#N/A</v>
      </c>
      <c r="K100" s="18"/>
      <c r="L100" s="18" t="e">
        <f>VLOOKUP(E100,G1数据库!C:O,9,0)</f>
        <v>#N/A</v>
      </c>
      <c r="M100" s="18" t="e">
        <f>VLOOKUP(E100,G1数据库!C:O,10,0)</f>
        <v>#N/A</v>
      </c>
      <c r="N100" s="19" t="e">
        <f>VLOOKUP(E100,G1数据库!C:O,11,0)*C100</f>
        <v>#N/A</v>
      </c>
      <c r="O100" s="18" t="e">
        <f>VLOOKUP(E100,G1数据库!C:O,12,0)</f>
        <v>#N/A</v>
      </c>
      <c r="P100" s="18" t="e">
        <f>VLOOKUP(E100,G1数据库!C:O,13,0)</f>
        <v>#N/A</v>
      </c>
      <c r="Q100" s="18"/>
    </row>
  </sheetData>
  <sheetProtection algorithmName="SHA-512" hashValue="TSYJJaYQO6CR7C5rD0+95Dy8FFgfPcreT/Bwam1JsnQenmu+5nUrPkHmqeSxgHHC7Nf1oPhXI3RW9i8hMCcFPg==" saltValue="BteNAo3ltpWXkpSffYgRdw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1D6AF-0531-4073-98BB-4F58BCFDF2E0}">
  <sheetPr codeName="Sheet97"/>
  <dimension ref="A1:O11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4" width="5.26953125" bestFit="1" customWidth="1"/>
    <col min="5" max="5" width="6.7265625" bestFit="1" customWidth="1"/>
    <col min="6" max="7" width="6.26953125" bestFit="1" customWidth="1"/>
    <col min="8" max="9" width="5.26953125" bestFit="1" customWidth="1"/>
    <col min="10" max="10" width="6.26953125" bestFit="1" customWidth="1"/>
    <col min="11" max="11" width="9.26953125" bestFit="1" customWidth="1"/>
    <col min="12" max="12" width="8.90625" bestFit="1" customWidth="1"/>
    <col min="13" max="14" width="5.26953125" bestFit="1" customWidth="1"/>
    <col min="15" max="15" width="6.26953125" bestFit="1" customWidth="1"/>
  </cols>
  <sheetData>
    <row r="1" spans="1:15" x14ac:dyDescent="0.25">
      <c r="A1" s="43" t="str">
        <f>HYPERLINK("#管架编号及数量输入!J1","序号/回输入界面")</f>
        <v>序号/回输入界面</v>
      </c>
      <c r="B1" s="46"/>
      <c r="C1" s="80" t="s">
        <v>389</v>
      </c>
      <c r="D1" s="81"/>
      <c r="E1" s="81"/>
      <c r="F1" s="81"/>
      <c r="G1" s="81"/>
      <c r="H1" s="81"/>
      <c r="I1" s="81"/>
      <c r="J1" s="82"/>
      <c r="K1" s="86" t="s">
        <v>392</v>
      </c>
      <c r="L1" s="87"/>
      <c r="M1" s="87"/>
      <c r="N1" s="87"/>
      <c r="O1" s="87"/>
    </row>
    <row r="2" spans="1:15" x14ac:dyDescent="0.25">
      <c r="A2" s="3" t="s">
        <v>47</v>
      </c>
      <c r="B2" s="3" t="s">
        <v>46</v>
      </c>
      <c r="C2" s="3" t="s">
        <v>125</v>
      </c>
      <c r="D2" s="1" t="s">
        <v>12</v>
      </c>
      <c r="E2" s="1" t="s">
        <v>2</v>
      </c>
      <c r="F2" s="3" t="s">
        <v>226</v>
      </c>
      <c r="G2" s="3" t="s">
        <v>89</v>
      </c>
      <c r="H2" s="3" t="s">
        <v>326</v>
      </c>
      <c r="I2" s="1" t="s">
        <v>3</v>
      </c>
      <c r="J2" s="1" t="s">
        <v>4</v>
      </c>
      <c r="K2" s="1" t="s">
        <v>12</v>
      </c>
      <c r="L2" s="1" t="s">
        <v>2</v>
      </c>
      <c r="M2" s="3" t="s">
        <v>32</v>
      </c>
      <c r="N2" s="1" t="s">
        <v>3</v>
      </c>
      <c r="O2" s="1" t="s">
        <v>4</v>
      </c>
    </row>
    <row r="3" spans="1:15" ht="15" x14ac:dyDescent="0.25">
      <c r="A3" s="3" t="s">
        <v>387</v>
      </c>
      <c r="B3" s="3" t="s">
        <v>386</v>
      </c>
      <c r="C3" s="3" t="s">
        <v>191</v>
      </c>
      <c r="D3" s="3" t="s">
        <v>116</v>
      </c>
      <c r="E3" s="34" t="s">
        <v>291</v>
      </c>
      <c r="F3" s="1">
        <v>150</v>
      </c>
      <c r="G3" s="1">
        <v>150</v>
      </c>
      <c r="H3" s="1">
        <v>2.2499999999999999E-2</v>
      </c>
      <c r="I3" s="3" t="s">
        <v>274</v>
      </c>
      <c r="J3" s="1" t="s">
        <v>7</v>
      </c>
      <c r="K3" s="3" t="s">
        <v>393</v>
      </c>
      <c r="L3" s="36" t="s">
        <v>395</v>
      </c>
      <c r="M3" s="3">
        <v>4</v>
      </c>
      <c r="N3" s="3" t="s">
        <v>72</v>
      </c>
      <c r="O3" s="1" t="s">
        <v>7</v>
      </c>
    </row>
    <row r="4" spans="1:15" ht="15" x14ac:dyDescent="0.25">
      <c r="A4" s="3"/>
      <c r="B4" s="1"/>
      <c r="C4" s="3" t="s">
        <v>192</v>
      </c>
      <c r="D4" s="3" t="s">
        <v>116</v>
      </c>
      <c r="E4" s="34" t="s">
        <v>291</v>
      </c>
      <c r="F4" s="1">
        <v>260</v>
      </c>
      <c r="G4" s="1">
        <v>260</v>
      </c>
      <c r="H4" s="1">
        <v>6.7600000000000007E-2</v>
      </c>
      <c r="I4" s="1" t="s">
        <v>16</v>
      </c>
      <c r="J4" s="1" t="s">
        <v>7</v>
      </c>
      <c r="K4" s="3" t="s">
        <v>393</v>
      </c>
      <c r="L4" s="36" t="s">
        <v>394</v>
      </c>
      <c r="M4" s="3">
        <v>4</v>
      </c>
      <c r="N4" s="3" t="s">
        <v>72</v>
      </c>
      <c r="O4" s="1" t="s">
        <v>7</v>
      </c>
    </row>
    <row r="5" spans="1:15" ht="15.5" x14ac:dyDescent="0.25">
      <c r="A5" s="3"/>
      <c r="B5" s="1"/>
      <c r="C5" s="3" t="s">
        <v>193</v>
      </c>
      <c r="D5" s="3" t="s">
        <v>116</v>
      </c>
      <c r="E5" s="36" t="s">
        <v>365</v>
      </c>
      <c r="F5" s="1">
        <v>360</v>
      </c>
      <c r="G5" s="1">
        <v>360</v>
      </c>
      <c r="H5" s="1">
        <v>0.12959999999999999</v>
      </c>
      <c r="I5" s="1" t="s">
        <v>16</v>
      </c>
      <c r="J5" s="1" t="s">
        <v>7</v>
      </c>
      <c r="K5" s="3" t="s">
        <v>393</v>
      </c>
      <c r="L5" s="36" t="s">
        <v>394</v>
      </c>
      <c r="M5" s="3">
        <v>4</v>
      </c>
      <c r="N5" s="3" t="s">
        <v>72</v>
      </c>
      <c r="O5" s="1" t="s">
        <v>7</v>
      </c>
    </row>
    <row r="6" spans="1:15" ht="15.5" x14ac:dyDescent="0.25">
      <c r="A6" s="3"/>
      <c r="B6" s="1"/>
      <c r="C6" s="3" t="s">
        <v>194</v>
      </c>
      <c r="D6" s="3" t="s">
        <v>116</v>
      </c>
      <c r="E6" s="36" t="s">
        <v>390</v>
      </c>
      <c r="F6" s="1">
        <v>470</v>
      </c>
      <c r="G6" s="1">
        <v>470</v>
      </c>
      <c r="H6" s="1">
        <v>0.22089999999999999</v>
      </c>
      <c r="I6" s="1" t="s">
        <v>16</v>
      </c>
      <c r="J6" s="1" t="s">
        <v>7</v>
      </c>
      <c r="K6" s="3" t="s">
        <v>393</v>
      </c>
      <c r="L6" s="36" t="s">
        <v>396</v>
      </c>
      <c r="M6" s="3">
        <v>4</v>
      </c>
      <c r="N6" s="3" t="s">
        <v>72</v>
      </c>
      <c r="O6" s="1" t="s">
        <v>7</v>
      </c>
    </row>
    <row r="7" spans="1:15" ht="15.5" x14ac:dyDescent="0.25">
      <c r="C7" s="3" t="s">
        <v>165</v>
      </c>
      <c r="D7" s="3" t="s">
        <v>116</v>
      </c>
      <c r="E7" s="36" t="s">
        <v>348</v>
      </c>
      <c r="F7" s="1">
        <v>570</v>
      </c>
      <c r="G7" s="1">
        <v>570</v>
      </c>
      <c r="H7" s="1">
        <v>0.32489999999999997</v>
      </c>
      <c r="I7" s="1" t="s">
        <v>16</v>
      </c>
      <c r="J7" s="1" t="s">
        <v>7</v>
      </c>
      <c r="K7" s="3" t="s">
        <v>393</v>
      </c>
      <c r="L7" s="36" t="s">
        <v>396</v>
      </c>
      <c r="M7" s="3">
        <v>4</v>
      </c>
      <c r="N7" s="3" t="s">
        <v>72</v>
      </c>
      <c r="O7" s="1" t="s">
        <v>7</v>
      </c>
    </row>
    <row r="8" spans="1:15" ht="15.5" x14ac:dyDescent="0.25">
      <c r="C8" s="3" t="s">
        <v>120</v>
      </c>
      <c r="D8" s="3" t="s">
        <v>116</v>
      </c>
      <c r="E8" s="36" t="s">
        <v>323</v>
      </c>
      <c r="F8" s="1">
        <v>680</v>
      </c>
      <c r="G8" s="1">
        <v>680</v>
      </c>
      <c r="H8" s="1">
        <v>0.46240000000000003</v>
      </c>
      <c r="I8" s="1" t="s">
        <v>16</v>
      </c>
      <c r="J8" s="1" t="s">
        <v>7</v>
      </c>
      <c r="K8" s="3" t="s">
        <v>393</v>
      </c>
      <c r="L8" s="36" t="s">
        <v>397</v>
      </c>
      <c r="M8" s="3">
        <v>4</v>
      </c>
      <c r="N8" s="3" t="s">
        <v>72</v>
      </c>
      <c r="O8" s="1" t="s">
        <v>7</v>
      </c>
    </row>
    <row r="9" spans="1:15" ht="15.5" x14ac:dyDescent="0.25">
      <c r="C9" s="3" t="s">
        <v>388</v>
      </c>
      <c r="D9" s="3" t="s">
        <v>116</v>
      </c>
      <c r="E9" s="36" t="s">
        <v>323</v>
      </c>
      <c r="F9" s="1">
        <v>780</v>
      </c>
      <c r="G9" s="1">
        <v>780</v>
      </c>
      <c r="H9" s="1">
        <v>0.60839999999999994</v>
      </c>
      <c r="I9" s="1" t="s">
        <v>16</v>
      </c>
      <c r="J9" s="1" t="s">
        <v>7</v>
      </c>
      <c r="K9" s="3" t="s">
        <v>393</v>
      </c>
      <c r="L9" s="36" t="s">
        <v>397</v>
      </c>
      <c r="M9" s="3">
        <v>4</v>
      </c>
      <c r="N9" s="3" t="s">
        <v>72</v>
      </c>
      <c r="O9" s="1" t="s">
        <v>7</v>
      </c>
    </row>
    <row r="10" spans="1:15" ht="15.5" x14ac:dyDescent="0.25">
      <c r="C10" s="3" t="s">
        <v>122</v>
      </c>
      <c r="D10" s="3" t="s">
        <v>116</v>
      </c>
      <c r="E10" s="36" t="s">
        <v>324</v>
      </c>
      <c r="F10" s="1">
        <v>880</v>
      </c>
      <c r="G10" s="1">
        <v>880</v>
      </c>
      <c r="H10" s="1">
        <v>0.77439999999999998</v>
      </c>
      <c r="I10" s="1" t="s">
        <v>16</v>
      </c>
      <c r="J10" s="1" t="s">
        <v>7</v>
      </c>
      <c r="K10" s="3" t="s">
        <v>393</v>
      </c>
      <c r="L10" s="36" t="s">
        <v>397</v>
      </c>
      <c r="M10" s="3">
        <v>4</v>
      </c>
      <c r="N10" s="3" t="s">
        <v>72</v>
      </c>
      <c r="O10" s="1" t="s">
        <v>7</v>
      </c>
    </row>
    <row r="11" spans="1:15" ht="15.5" x14ac:dyDescent="0.25">
      <c r="C11" s="3" t="s">
        <v>123</v>
      </c>
      <c r="D11" s="3" t="s">
        <v>116</v>
      </c>
      <c r="E11" s="36" t="s">
        <v>391</v>
      </c>
      <c r="F11" s="1">
        <v>980</v>
      </c>
      <c r="G11" s="1">
        <v>980</v>
      </c>
      <c r="H11" s="1">
        <v>0.96040000000000003</v>
      </c>
      <c r="I11" s="1" t="s">
        <v>16</v>
      </c>
      <c r="J11" s="1" t="s">
        <v>7</v>
      </c>
      <c r="K11" s="3" t="s">
        <v>393</v>
      </c>
      <c r="L11" s="36" t="s">
        <v>397</v>
      </c>
      <c r="M11" s="3">
        <v>4</v>
      </c>
      <c r="N11" s="3" t="s">
        <v>72</v>
      </c>
      <c r="O11" s="1" t="s">
        <v>7</v>
      </c>
    </row>
  </sheetData>
  <sheetProtection algorithmName="SHA-512" hashValue="xAzWig2+mSbCAYUmeJIDxSFkUO1iVsm/sItiewXgtKEC22V5TLVMctyDMKCCXrUM40zwHnvwflPBOKSrrQ885w==" saltValue="YjzAhok4UrfScngU2NuY3g==" spinCount="100000" sheet="1" objects="1" scenarios="1"/>
  <mergeCells count="2">
    <mergeCell ref="K1:O1"/>
    <mergeCell ref="C1:J1"/>
  </mergeCells>
  <phoneticPr fontId="6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B3D82-EDBC-4D4D-A594-5658CD003B23}">
  <sheetPr codeName="Sheet98"/>
  <dimension ref="A1:T100"/>
  <sheetViews>
    <sheetView workbookViewId="0"/>
  </sheetViews>
  <sheetFormatPr defaultRowHeight="14" x14ac:dyDescent="0.25"/>
  <cols>
    <col min="1" max="1" width="16.90625" style="23" bestFit="1" customWidth="1"/>
    <col min="2" max="2" width="11.36328125" style="35" bestFit="1" customWidth="1"/>
    <col min="8" max="8" width="11.36328125" bestFit="1" customWidth="1"/>
    <col min="9" max="9" width="11.36328125" customWidth="1"/>
    <col min="15" max="15" width="11.36328125" bestFit="1" customWidth="1"/>
  </cols>
  <sheetData>
    <row r="1" spans="1:20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187</v>
      </c>
      <c r="H1" s="18" t="s">
        <v>48</v>
      </c>
      <c r="I1" s="18" t="s">
        <v>404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9" t="s">
        <v>79</v>
      </c>
      <c r="R1" s="18" t="s">
        <v>3</v>
      </c>
      <c r="S1" s="18" t="s">
        <v>160</v>
      </c>
      <c r="T1" s="18" t="s">
        <v>5</v>
      </c>
    </row>
    <row r="2" spans="1:20" x14ac:dyDescent="0.25">
      <c r="A2" s="22">
        <v>45</v>
      </c>
      <c r="B2" s="3" t="s">
        <v>1080</v>
      </c>
      <c r="C2" s="3">
        <v>2</v>
      </c>
      <c r="D2" s="3" t="s">
        <v>581</v>
      </c>
      <c r="E2" s="18">
        <f>VALUE(TRIM(MID(SUBSTITUTE($B2,"-",REPT(" ",99)),COLUMN(B2)*99-98,99)))</f>
        <v>1</v>
      </c>
      <c r="F2" s="18" t="str">
        <f>(TRIM(MID(SUBSTITUTE($B2,"-",REPT(" ",99)),COLUMN(C2)*99-98,99)))</f>
        <v>A</v>
      </c>
      <c r="G2" s="18">
        <f>VALUE(TRIM(MID(SUBSTITUTE($B2,"-",REPT(" ",99)),COLUMN(D2)*99-98,99)))</f>
        <v>200</v>
      </c>
      <c r="H2" s="18" t="str">
        <f>VLOOKUP(F2,G2数据库!C:L,2,0)</f>
        <v>钢板</v>
      </c>
      <c r="I2" s="18">
        <f>IF(E2=2,2,1)</f>
        <v>1</v>
      </c>
      <c r="J2" s="18" t="str">
        <f>VLOOKUP(F2,G2数据库!C:L,3,0)</f>
        <v>δ=10</v>
      </c>
      <c r="K2" s="19">
        <f>((G2+100)/1000)*((G2+100)/1000)*C2*I2</f>
        <v>0.18</v>
      </c>
      <c r="L2" s="18" t="str">
        <f>VLOOKUP(F2,G2数据库!C:L,4,0)</f>
        <v>m²</v>
      </c>
      <c r="M2" s="18" t="str">
        <f>VLOOKUP(F2,G2数据库!C:L,5,0)</f>
        <v>Q235B</v>
      </c>
      <c r="N2" s="18"/>
      <c r="O2" s="18" t="str">
        <f>VLOOKUP(F2,G2数据库!C:L,6,0)</f>
        <v>膨胀锚栓</v>
      </c>
      <c r="P2" s="18" t="str">
        <f>VLOOKUP(F2,G2数据库!C:L,7,0)</f>
        <v>M8x80</v>
      </c>
      <c r="Q2" s="19">
        <f>VLOOKUP(F2,G2数据库!C:L,8,0)*C2*I2</f>
        <v>8</v>
      </c>
      <c r="R2" s="18" t="str">
        <f>VLOOKUP(F2,G2数据库!C:L,9,0)</f>
        <v>套</v>
      </c>
      <c r="S2" s="18" t="str">
        <f>VLOOKUP(F2,G2数据库!C:L,10,0)</f>
        <v>Q235B</v>
      </c>
      <c r="T2" s="18"/>
    </row>
    <row r="3" spans="1:20" x14ac:dyDescent="0.25">
      <c r="A3" s="22"/>
      <c r="B3" s="3"/>
      <c r="C3" s="3"/>
      <c r="D3" s="3"/>
      <c r="E3" s="18" t="e">
        <f t="shared" ref="E3:E15" si="0">VALUE(TRIM(MID(SUBSTITUTE($B3,"-",REPT(" ",99)),COLUMN(B3)*99-98,99)))</f>
        <v>#VALUE!</v>
      </c>
      <c r="F3" s="18" t="str">
        <f t="shared" ref="F3:F15" si="1">(TRIM(MID(SUBSTITUTE($B3,"-",REPT(" ",99)),COLUMN(C3)*99-98,99)))</f>
        <v/>
      </c>
      <c r="G3" s="18" t="e">
        <f t="shared" ref="G3:G15" si="2">VALUE(TRIM(MID(SUBSTITUTE($B3,"-",REPT(" ",99)),COLUMN(D3)*99-98,99)))</f>
        <v>#VALUE!</v>
      </c>
      <c r="H3" s="18" t="e">
        <f>VLOOKUP(F3,G2数据库!C:L,2,0)</f>
        <v>#N/A</v>
      </c>
      <c r="I3" s="18" t="e">
        <f t="shared" ref="I3:I15" si="3">IF(E3=2,2,1)</f>
        <v>#VALUE!</v>
      </c>
      <c r="J3" s="18" t="e">
        <f>VLOOKUP(F3,G2数据库!C:L,3,0)</f>
        <v>#N/A</v>
      </c>
      <c r="K3" s="19" t="e">
        <f t="shared" ref="K3:K15" si="4">((G3+100)/1000)*((G3+100)/1000)*C3*I3</f>
        <v>#VALUE!</v>
      </c>
      <c r="L3" s="18" t="e">
        <f>VLOOKUP(F3,G2数据库!C:L,4,0)</f>
        <v>#N/A</v>
      </c>
      <c r="M3" s="18" t="e">
        <f>VLOOKUP(F3,G2数据库!C:L,5,0)</f>
        <v>#N/A</v>
      </c>
      <c r="N3" s="18"/>
      <c r="O3" s="18" t="e">
        <f>VLOOKUP(F3,G2数据库!C:L,6,0)</f>
        <v>#N/A</v>
      </c>
      <c r="P3" s="18" t="e">
        <f>VLOOKUP(F3,G2数据库!C:L,7,0)</f>
        <v>#N/A</v>
      </c>
      <c r="Q3" s="19" t="e">
        <f>VLOOKUP(F3,G2数据库!C:L,8,0)*C3*I3</f>
        <v>#N/A</v>
      </c>
      <c r="R3" s="18" t="e">
        <f>VLOOKUP(F3,G2数据库!C:L,9,0)</f>
        <v>#N/A</v>
      </c>
      <c r="S3" s="18" t="e">
        <f>VLOOKUP(F3,G2数据库!C:L,10,0)</f>
        <v>#N/A</v>
      </c>
      <c r="T3" s="18"/>
    </row>
    <row r="4" spans="1:20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>VLOOKUP(F4,G2数据库!C:L,2,0)</f>
        <v>#N/A</v>
      </c>
      <c r="I4" s="18" t="e">
        <f t="shared" si="3"/>
        <v>#VALUE!</v>
      </c>
      <c r="J4" s="18" t="e">
        <f>VLOOKUP(F4,G2数据库!C:L,3,0)</f>
        <v>#N/A</v>
      </c>
      <c r="K4" s="19" t="e">
        <f t="shared" si="4"/>
        <v>#VALUE!</v>
      </c>
      <c r="L4" s="18" t="e">
        <f>VLOOKUP(F4,G2数据库!C:L,4,0)</f>
        <v>#N/A</v>
      </c>
      <c r="M4" s="18" t="e">
        <f>VLOOKUP(F4,G2数据库!C:L,5,0)</f>
        <v>#N/A</v>
      </c>
      <c r="N4" s="18"/>
      <c r="O4" s="18" t="e">
        <f>VLOOKUP(F4,G2数据库!C:L,6,0)</f>
        <v>#N/A</v>
      </c>
      <c r="P4" s="18" t="e">
        <f>VLOOKUP(F4,G2数据库!C:L,7,0)</f>
        <v>#N/A</v>
      </c>
      <c r="Q4" s="19" t="e">
        <f>VLOOKUP(F4,G2数据库!C:L,8,0)*C4*I4</f>
        <v>#N/A</v>
      </c>
      <c r="R4" s="18" t="e">
        <f>VLOOKUP(F4,G2数据库!C:L,9,0)</f>
        <v>#N/A</v>
      </c>
      <c r="S4" s="18" t="e">
        <f>VLOOKUP(F4,G2数据库!C:L,10,0)</f>
        <v>#N/A</v>
      </c>
      <c r="T4" s="18"/>
    </row>
    <row r="5" spans="1:20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>VLOOKUP(F5,G2数据库!C:L,2,0)</f>
        <v>#N/A</v>
      </c>
      <c r="I5" s="18" t="e">
        <f t="shared" si="3"/>
        <v>#VALUE!</v>
      </c>
      <c r="J5" s="18" t="e">
        <f>VLOOKUP(F5,G2数据库!C:L,3,0)</f>
        <v>#N/A</v>
      </c>
      <c r="K5" s="19" t="e">
        <f t="shared" si="4"/>
        <v>#VALUE!</v>
      </c>
      <c r="L5" s="18" t="e">
        <f>VLOOKUP(F5,G2数据库!C:L,4,0)</f>
        <v>#N/A</v>
      </c>
      <c r="M5" s="18" t="e">
        <f>VLOOKUP(F5,G2数据库!C:L,5,0)</f>
        <v>#N/A</v>
      </c>
      <c r="N5" s="18"/>
      <c r="O5" s="18" t="e">
        <f>VLOOKUP(F5,G2数据库!C:L,6,0)</f>
        <v>#N/A</v>
      </c>
      <c r="P5" s="18" t="e">
        <f>VLOOKUP(F5,G2数据库!C:L,7,0)</f>
        <v>#N/A</v>
      </c>
      <c r="Q5" s="19" t="e">
        <f>VLOOKUP(F5,G2数据库!C:L,8,0)*C5*I5</f>
        <v>#N/A</v>
      </c>
      <c r="R5" s="18" t="e">
        <f>VLOOKUP(F5,G2数据库!C:L,9,0)</f>
        <v>#N/A</v>
      </c>
      <c r="S5" s="18" t="e">
        <f>VLOOKUP(F5,G2数据库!C:L,10,0)</f>
        <v>#N/A</v>
      </c>
      <c r="T5" s="18"/>
    </row>
    <row r="6" spans="1:20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>VLOOKUP(F6,G2数据库!C:L,2,0)</f>
        <v>#N/A</v>
      </c>
      <c r="I6" s="18" t="e">
        <f t="shared" si="3"/>
        <v>#VALUE!</v>
      </c>
      <c r="J6" s="18" t="e">
        <f>VLOOKUP(F6,G2数据库!C:L,3,0)</f>
        <v>#N/A</v>
      </c>
      <c r="K6" s="19" t="e">
        <f t="shared" si="4"/>
        <v>#VALUE!</v>
      </c>
      <c r="L6" s="18" t="e">
        <f>VLOOKUP(F6,G2数据库!C:L,4,0)</f>
        <v>#N/A</v>
      </c>
      <c r="M6" s="18" t="e">
        <f>VLOOKUP(F6,G2数据库!C:L,5,0)</f>
        <v>#N/A</v>
      </c>
      <c r="N6" s="18"/>
      <c r="O6" s="18" t="e">
        <f>VLOOKUP(F6,G2数据库!C:L,6,0)</f>
        <v>#N/A</v>
      </c>
      <c r="P6" s="18" t="e">
        <f>VLOOKUP(F6,G2数据库!C:L,7,0)</f>
        <v>#N/A</v>
      </c>
      <c r="Q6" s="19" t="e">
        <f>VLOOKUP(F6,G2数据库!C:L,8,0)*C6*I6</f>
        <v>#N/A</v>
      </c>
      <c r="R6" s="18" t="e">
        <f>VLOOKUP(F6,G2数据库!C:L,9,0)</f>
        <v>#N/A</v>
      </c>
      <c r="S6" s="18" t="e">
        <f>VLOOKUP(F6,G2数据库!C:L,10,0)</f>
        <v>#N/A</v>
      </c>
      <c r="T6" s="18"/>
    </row>
    <row r="7" spans="1:20" x14ac:dyDescent="0.25">
      <c r="A7" s="22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>VLOOKUP(F7,G2数据库!C:L,2,0)</f>
        <v>#N/A</v>
      </c>
      <c r="I7" s="18" t="e">
        <f t="shared" si="3"/>
        <v>#VALUE!</v>
      </c>
      <c r="J7" s="18" t="e">
        <f>VLOOKUP(F7,G2数据库!C:L,3,0)</f>
        <v>#N/A</v>
      </c>
      <c r="K7" s="19" t="e">
        <f t="shared" si="4"/>
        <v>#VALUE!</v>
      </c>
      <c r="L7" s="18" t="e">
        <f>VLOOKUP(F7,G2数据库!C:L,4,0)</f>
        <v>#N/A</v>
      </c>
      <c r="M7" s="18" t="e">
        <f>VLOOKUP(F7,G2数据库!C:L,5,0)</f>
        <v>#N/A</v>
      </c>
      <c r="N7" s="18"/>
      <c r="O7" s="18" t="e">
        <f>VLOOKUP(F7,G2数据库!C:L,6,0)</f>
        <v>#N/A</v>
      </c>
      <c r="P7" s="18" t="e">
        <f>VLOOKUP(F7,G2数据库!C:L,7,0)</f>
        <v>#N/A</v>
      </c>
      <c r="Q7" s="19" t="e">
        <f>VLOOKUP(F7,G2数据库!C:L,8,0)*C7*I7</f>
        <v>#N/A</v>
      </c>
      <c r="R7" s="18" t="e">
        <f>VLOOKUP(F7,G2数据库!C:L,9,0)</f>
        <v>#N/A</v>
      </c>
      <c r="S7" s="18" t="e">
        <f>VLOOKUP(F7,G2数据库!C:L,10,0)</f>
        <v>#N/A</v>
      </c>
      <c r="T7" s="18"/>
    </row>
    <row r="8" spans="1:20" x14ac:dyDescent="0.25">
      <c r="A8" s="22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>VLOOKUP(F8,G2数据库!C:L,2,0)</f>
        <v>#N/A</v>
      </c>
      <c r="I8" s="18" t="e">
        <f t="shared" si="3"/>
        <v>#VALUE!</v>
      </c>
      <c r="J8" s="18" t="e">
        <f>VLOOKUP(F8,G2数据库!C:L,3,0)</f>
        <v>#N/A</v>
      </c>
      <c r="K8" s="19" t="e">
        <f t="shared" si="4"/>
        <v>#VALUE!</v>
      </c>
      <c r="L8" s="18" t="e">
        <f>VLOOKUP(F8,G2数据库!C:L,4,0)</f>
        <v>#N/A</v>
      </c>
      <c r="M8" s="18" t="e">
        <f>VLOOKUP(F8,G2数据库!C:L,5,0)</f>
        <v>#N/A</v>
      </c>
      <c r="N8" s="18"/>
      <c r="O8" s="18" t="e">
        <f>VLOOKUP(F8,G2数据库!C:L,6,0)</f>
        <v>#N/A</v>
      </c>
      <c r="P8" s="18" t="e">
        <f>VLOOKUP(F8,G2数据库!C:L,7,0)</f>
        <v>#N/A</v>
      </c>
      <c r="Q8" s="19" t="e">
        <f>VLOOKUP(F8,G2数据库!C:L,8,0)*C8*I8</f>
        <v>#N/A</v>
      </c>
      <c r="R8" s="18" t="e">
        <f>VLOOKUP(F8,G2数据库!C:L,9,0)</f>
        <v>#N/A</v>
      </c>
      <c r="S8" s="18" t="e">
        <f>VLOOKUP(F8,G2数据库!C:L,10,0)</f>
        <v>#N/A</v>
      </c>
      <c r="T8" s="18"/>
    </row>
    <row r="9" spans="1:20" x14ac:dyDescent="0.25">
      <c r="A9" s="22"/>
      <c r="B9" s="3"/>
      <c r="C9" s="3"/>
      <c r="D9" s="3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>VLOOKUP(F9,G2数据库!C:L,2,0)</f>
        <v>#N/A</v>
      </c>
      <c r="I9" s="18" t="e">
        <f t="shared" si="3"/>
        <v>#VALUE!</v>
      </c>
      <c r="J9" s="18" t="e">
        <f>VLOOKUP(F9,G2数据库!C:L,3,0)</f>
        <v>#N/A</v>
      </c>
      <c r="K9" s="19" t="e">
        <f t="shared" si="4"/>
        <v>#VALUE!</v>
      </c>
      <c r="L9" s="18" t="e">
        <f>VLOOKUP(F9,G2数据库!C:L,4,0)</f>
        <v>#N/A</v>
      </c>
      <c r="M9" s="18" t="e">
        <f>VLOOKUP(F9,G2数据库!C:L,5,0)</f>
        <v>#N/A</v>
      </c>
      <c r="N9" s="18"/>
      <c r="O9" s="18" t="e">
        <f>VLOOKUP(F9,G2数据库!C:L,6,0)</f>
        <v>#N/A</v>
      </c>
      <c r="P9" s="18" t="e">
        <f>VLOOKUP(F9,G2数据库!C:L,7,0)</f>
        <v>#N/A</v>
      </c>
      <c r="Q9" s="19" t="e">
        <f>VLOOKUP(F9,G2数据库!C:L,8,0)*C9*I9</f>
        <v>#N/A</v>
      </c>
      <c r="R9" s="18" t="e">
        <f>VLOOKUP(F9,G2数据库!C:L,9,0)</f>
        <v>#N/A</v>
      </c>
      <c r="S9" s="18" t="e">
        <f>VLOOKUP(F9,G2数据库!C:L,10,0)</f>
        <v>#N/A</v>
      </c>
      <c r="T9" s="18"/>
    </row>
    <row r="10" spans="1:20" x14ac:dyDescent="0.25">
      <c r="A10" s="22"/>
      <c r="B10" s="3"/>
      <c r="C10" s="3"/>
      <c r="D10" s="3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>VLOOKUP(F10,G2数据库!C:L,2,0)</f>
        <v>#N/A</v>
      </c>
      <c r="I10" s="18" t="e">
        <f t="shared" si="3"/>
        <v>#VALUE!</v>
      </c>
      <c r="J10" s="18" t="e">
        <f>VLOOKUP(F10,G2数据库!C:L,3,0)</f>
        <v>#N/A</v>
      </c>
      <c r="K10" s="19" t="e">
        <f t="shared" si="4"/>
        <v>#VALUE!</v>
      </c>
      <c r="L10" s="18" t="e">
        <f>VLOOKUP(F10,G2数据库!C:L,4,0)</f>
        <v>#N/A</v>
      </c>
      <c r="M10" s="18" t="e">
        <f>VLOOKUP(F10,G2数据库!C:L,5,0)</f>
        <v>#N/A</v>
      </c>
      <c r="N10" s="18"/>
      <c r="O10" s="18" t="e">
        <f>VLOOKUP(F10,G2数据库!C:L,6,0)</f>
        <v>#N/A</v>
      </c>
      <c r="P10" s="18" t="e">
        <f>VLOOKUP(F10,G2数据库!C:L,7,0)</f>
        <v>#N/A</v>
      </c>
      <c r="Q10" s="19" t="e">
        <f>VLOOKUP(F10,G2数据库!C:L,8,0)*C10*I10</f>
        <v>#N/A</v>
      </c>
      <c r="R10" s="18" t="e">
        <f>VLOOKUP(F10,G2数据库!C:L,9,0)</f>
        <v>#N/A</v>
      </c>
      <c r="S10" s="18" t="e">
        <f>VLOOKUP(F10,G2数据库!C:L,10,0)</f>
        <v>#N/A</v>
      </c>
      <c r="T10" s="18"/>
    </row>
    <row r="11" spans="1:20" x14ac:dyDescent="0.25">
      <c r="A11" s="22"/>
      <c r="B11" s="3"/>
      <c r="C11" s="3"/>
      <c r="D11" s="3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>VLOOKUP(F11,G2数据库!C:L,2,0)</f>
        <v>#N/A</v>
      </c>
      <c r="I11" s="18" t="e">
        <f t="shared" si="3"/>
        <v>#VALUE!</v>
      </c>
      <c r="J11" s="18" t="e">
        <f>VLOOKUP(F11,G2数据库!C:L,3,0)</f>
        <v>#N/A</v>
      </c>
      <c r="K11" s="19" t="e">
        <f t="shared" si="4"/>
        <v>#VALUE!</v>
      </c>
      <c r="L11" s="18" t="e">
        <f>VLOOKUP(F11,G2数据库!C:L,4,0)</f>
        <v>#N/A</v>
      </c>
      <c r="M11" s="18" t="e">
        <f>VLOOKUP(F11,G2数据库!C:L,5,0)</f>
        <v>#N/A</v>
      </c>
      <c r="N11" s="18"/>
      <c r="O11" s="18" t="e">
        <f>VLOOKUP(F11,G2数据库!C:L,6,0)</f>
        <v>#N/A</v>
      </c>
      <c r="P11" s="18" t="e">
        <f>VLOOKUP(F11,G2数据库!C:L,7,0)</f>
        <v>#N/A</v>
      </c>
      <c r="Q11" s="19" t="e">
        <f>VLOOKUP(F11,G2数据库!C:L,8,0)*C11*I11</f>
        <v>#N/A</v>
      </c>
      <c r="R11" s="18" t="e">
        <f>VLOOKUP(F11,G2数据库!C:L,9,0)</f>
        <v>#N/A</v>
      </c>
      <c r="S11" s="18" t="e">
        <f>VLOOKUP(F11,G2数据库!C:L,10,0)</f>
        <v>#N/A</v>
      </c>
      <c r="T11" s="18"/>
    </row>
    <row r="12" spans="1:20" x14ac:dyDescent="0.25">
      <c r="A12" s="22"/>
      <c r="B12" s="3"/>
      <c r="C12" s="3"/>
      <c r="D12" s="3"/>
      <c r="E12" s="18" t="e">
        <f t="shared" si="0"/>
        <v>#VALUE!</v>
      </c>
      <c r="F12" s="18" t="str">
        <f t="shared" si="1"/>
        <v/>
      </c>
      <c r="G12" s="18" t="e">
        <f t="shared" si="2"/>
        <v>#VALUE!</v>
      </c>
      <c r="H12" s="18" t="e">
        <f>VLOOKUP(F12,G2数据库!C:L,2,0)</f>
        <v>#N/A</v>
      </c>
      <c r="I12" s="18" t="e">
        <f t="shared" si="3"/>
        <v>#VALUE!</v>
      </c>
      <c r="J12" s="18" t="e">
        <f>VLOOKUP(F12,G2数据库!C:L,3,0)</f>
        <v>#N/A</v>
      </c>
      <c r="K12" s="19" t="e">
        <f t="shared" si="4"/>
        <v>#VALUE!</v>
      </c>
      <c r="L12" s="18" t="e">
        <f>VLOOKUP(F12,G2数据库!C:L,4,0)</f>
        <v>#N/A</v>
      </c>
      <c r="M12" s="18" t="e">
        <f>VLOOKUP(F12,G2数据库!C:L,5,0)</f>
        <v>#N/A</v>
      </c>
      <c r="N12" s="18"/>
      <c r="O12" s="18" t="e">
        <f>VLOOKUP(F12,G2数据库!C:L,6,0)</f>
        <v>#N/A</v>
      </c>
      <c r="P12" s="18" t="e">
        <f>VLOOKUP(F12,G2数据库!C:L,7,0)</f>
        <v>#N/A</v>
      </c>
      <c r="Q12" s="19" t="e">
        <f>VLOOKUP(F12,G2数据库!C:L,8,0)*C12*I12</f>
        <v>#N/A</v>
      </c>
      <c r="R12" s="18" t="e">
        <f>VLOOKUP(F12,G2数据库!C:L,9,0)</f>
        <v>#N/A</v>
      </c>
      <c r="S12" s="18" t="e">
        <f>VLOOKUP(F12,G2数据库!C:L,10,0)</f>
        <v>#N/A</v>
      </c>
      <c r="T12" s="18"/>
    </row>
    <row r="13" spans="1:20" x14ac:dyDescent="0.25">
      <c r="A13" s="22"/>
      <c r="B13" s="3"/>
      <c r="C13" s="3"/>
      <c r="D13" s="3"/>
      <c r="E13" s="18" t="e">
        <f t="shared" si="0"/>
        <v>#VALUE!</v>
      </c>
      <c r="F13" s="18" t="str">
        <f t="shared" si="1"/>
        <v/>
      </c>
      <c r="G13" s="18" t="e">
        <f t="shared" si="2"/>
        <v>#VALUE!</v>
      </c>
      <c r="H13" s="18" t="e">
        <f>VLOOKUP(F13,G2数据库!C:L,2,0)</f>
        <v>#N/A</v>
      </c>
      <c r="I13" s="18" t="e">
        <f t="shared" si="3"/>
        <v>#VALUE!</v>
      </c>
      <c r="J13" s="18" t="e">
        <f>VLOOKUP(F13,G2数据库!C:L,3,0)</f>
        <v>#N/A</v>
      </c>
      <c r="K13" s="19" t="e">
        <f t="shared" si="4"/>
        <v>#VALUE!</v>
      </c>
      <c r="L13" s="18" t="e">
        <f>VLOOKUP(F13,G2数据库!C:L,4,0)</f>
        <v>#N/A</v>
      </c>
      <c r="M13" s="18" t="e">
        <f>VLOOKUP(F13,G2数据库!C:L,5,0)</f>
        <v>#N/A</v>
      </c>
      <c r="N13" s="18"/>
      <c r="O13" s="18" t="e">
        <f>VLOOKUP(F13,G2数据库!C:L,6,0)</f>
        <v>#N/A</v>
      </c>
      <c r="P13" s="18" t="e">
        <f>VLOOKUP(F13,G2数据库!C:L,7,0)</f>
        <v>#N/A</v>
      </c>
      <c r="Q13" s="19" t="e">
        <f>VLOOKUP(F13,G2数据库!C:L,8,0)*C13*I13</f>
        <v>#N/A</v>
      </c>
      <c r="R13" s="18" t="e">
        <f>VLOOKUP(F13,G2数据库!C:L,9,0)</f>
        <v>#N/A</v>
      </c>
      <c r="S13" s="18" t="e">
        <f>VLOOKUP(F13,G2数据库!C:L,10,0)</f>
        <v>#N/A</v>
      </c>
      <c r="T13" s="18"/>
    </row>
    <row r="14" spans="1:20" x14ac:dyDescent="0.25">
      <c r="A14" s="22"/>
      <c r="B14" s="3"/>
      <c r="C14" s="3"/>
      <c r="D14" s="3"/>
      <c r="E14" s="18" t="e">
        <f t="shared" si="0"/>
        <v>#VALUE!</v>
      </c>
      <c r="F14" s="18" t="str">
        <f t="shared" si="1"/>
        <v/>
      </c>
      <c r="G14" s="18" t="e">
        <f t="shared" si="2"/>
        <v>#VALUE!</v>
      </c>
      <c r="H14" s="18" t="e">
        <f>VLOOKUP(F14,G2数据库!C:L,2,0)</f>
        <v>#N/A</v>
      </c>
      <c r="I14" s="18" t="e">
        <f t="shared" si="3"/>
        <v>#VALUE!</v>
      </c>
      <c r="J14" s="18" t="e">
        <f>VLOOKUP(F14,G2数据库!C:L,3,0)</f>
        <v>#N/A</v>
      </c>
      <c r="K14" s="19" t="e">
        <f t="shared" si="4"/>
        <v>#VALUE!</v>
      </c>
      <c r="L14" s="18" t="e">
        <f>VLOOKUP(F14,G2数据库!C:L,4,0)</f>
        <v>#N/A</v>
      </c>
      <c r="M14" s="18" t="e">
        <f>VLOOKUP(F14,G2数据库!C:L,5,0)</f>
        <v>#N/A</v>
      </c>
      <c r="N14" s="18"/>
      <c r="O14" s="18" t="e">
        <f>VLOOKUP(F14,G2数据库!C:L,6,0)</f>
        <v>#N/A</v>
      </c>
      <c r="P14" s="18" t="e">
        <f>VLOOKUP(F14,G2数据库!C:L,7,0)</f>
        <v>#N/A</v>
      </c>
      <c r="Q14" s="19" t="e">
        <f>VLOOKUP(F14,G2数据库!C:L,8,0)*C14*I14</f>
        <v>#N/A</v>
      </c>
      <c r="R14" s="18" t="e">
        <f>VLOOKUP(F14,G2数据库!C:L,9,0)</f>
        <v>#N/A</v>
      </c>
      <c r="S14" s="18" t="e">
        <f>VLOOKUP(F14,G2数据库!C:L,10,0)</f>
        <v>#N/A</v>
      </c>
      <c r="T14" s="18"/>
    </row>
    <row r="15" spans="1:20" x14ac:dyDescent="0.25">
      <c r="A15" s="22"/>
      <c r="B15" s="3"/>
      <c r="C15" s="3"/>
      <c r="D15" s="3"/>
      <c r="E15" s="18" t="e">
        <f t="shared" si="0"/>
        <v>#VALUE!</v>
      </c>
      <c r="F15" s="18" t="str">
        <f t="shared" si="1"/>
        <v/>
      </c>
      <c r="G15" s="18" t="e">
        <f t="shared" si="2"/>
        <v>#VALUE!</v>
      </c>
      <c r="H15" s="18" t="e">
        <f>VLOOKUP(F15,G2数据库!C:L,2,0)</f>
        <v>#N/A</v>
      </c>
      <c r="I15" s="18" t="e">
        <f t="shared" si="3"/>
        <v>#VALUE!</v>
      </c>
      <c r="J15" s="18" t="e">
        <f>VLOOKUP(F15,G2数据库!C:L,3,0)</f>
        <v>#N/A</v>
      </c>
      <c r="K15" s="19" t="e">
        <f t="shared" si="4"/>
        <v>#VALUE!</v>
      </c>
      <c r="L15" s="18" t="e">
        <f>VLOOKUP(F15,G2数据库!C:L,4,0)</f>
        <v>#N/A</v>
      </c>
      <c r="M15" s="18" t="e">
        <f>VLOOKUP(F15,G2数据库!C:L,5,0)</f>
        <v>#N/A</v>
      </c>
      <c r="N15" s="18"/>
      <c r="O15" s="18" t="e">
        <f>VLOOKUP(F15,G2数据库!C:L,6,0)</f>
        <v>#N/A</v>
      </c>
      <c r="P15" s="18" t="e">
        <f>VLOOKUP(F15,G2数据库!C:L,7,0)</f>
        <v>#N/A</v>
      </c>
      <c r="Q15" s="19" t="e">
        <f>VLOOKUP(F15,G2数据库!C:L,8,0)*C15*I15</f>
        <v>#N/A</v>
      </c>
      <c r="R15" s="18" t="e">
        <f>VLOOKUP(F15,G2数据库!C:L,9,0)</f>
        <v>#N/A</v>
      </c>
      <c r="S15" s="18" t="e">
        <f>VLOOKUP(F15,G2数据库!C:L,10,0)</f>
        <v>#N/A</v>
      </c>
      <c r="T15" s="18"/>
    </row>
    <row r="16" spans="1:20" x14ac:dyDescent="0.25">
      <c r="A16" s="22"/>
      <c r="B16" s="3"/>
      <c r="C16" s="3"/>
      <c r="D16" s="3"/>
      <c r="E16" s="18" t="e">
        <f t="shared" ref="E16:E79" si="5">VALUE(TRIM(MID(SUBSTITUTE($B16,"-",REPT(" ",99)),COLUMN(B16)*99-98,99)))</f>
        <v>#VALUE!</v>
      </c>
      <c r="F16" s="18" t="str">
        <f t="shared" ref="F16:F79" si="6">(TRIM(MID(SUBSTITUTE($B16,"-",REPT(" ",99)),COLUMN(C16)*99-98,99)))</f>
        <v/>
      </c>
      <c r="G16" s="18" t="e">
        <f t="shared" ref="G16:G79" si="7">VALUE(TRIM(MID(SUBSTITUTE($B16,"-",REPT(" ",99)),COLUMN(D16)*99-98,99)))</f>
        <v>#VALUE!</v>
      </c>
      <c r="H16" s="18" t="e">
        <f>VLOOKUP(F16,G2数据库!C:L,2,0)</f>
        <v>#N/A</v>
      </c>
      <c r="I16" s="18" t="e">
        <f t="shared" ref="I16:I79" si="8">IF(E16=2,2,1)</f>
        <v>#VALUE!</v>
      </c>
      <c r="J16" s="18" t="e">
        <f>VLOOKUP(F16,G2数据库!C:L,3,0)</f>
        <v>#N/A</v>
      </c>
      <c r="K16" s="19" t="e">
        <f t="shared" ref="K16:K79" si="9">((G16+100)/1000)*((G16+100)/1000)*C16*I16</f>
        <v>#VALUE!</v>
      </c>
      <c r="L16" s="18" t="e">
        <f>VLOOKUP(F16,G2数据库!C:L,4,0)</f>
        <v>#N/A</v>
      </c>
      <c r="M16" s="18" t="e">
        <f>VLOOKUP(F16,G2数据库!C:L,5,0)</f>
        <v>#N/A</v>
      </c>
      <c r="N16" s="18"/>
      <c r="O16" s="18" t="e">
        <f>VLOOKUP(F16,G2数据库!C:L,6,0)</f>
        <v>#N/A</v>
      </c>
      <c r="P16" s="18" t="e">
        <f>VLOOKUP(F16,G2数据库!C:L,7,0)</f>
        <v>#N/A</v>
      </c>
      <c r="Q16" s="19" t="e">
        <f>VLOOKUP(F16,G2数据库!C:L,8,0)*C16*I16</f>
        <v>#N/A</v>
      </c>
      <c r="R16" s="18" t="e">
        <f>VLOOKUP(F16,G2数据库!C:L,9,0)</f>
        <v>#N/A</v>
      </c>
      <c r="S16" s="18" t="e">
        <f>VLOOKUP(F16,G2数据库!C:L,10,0)</f>
        <v>#N/A</v>
      </c>
      <c r="T16" s="18"/>
    </row>
    <row r="17" spans="1:20" x14ac:dyDescent="0.25">
      <c r="A17" s="22"/>
      <c r="B17" s="3"/>
      <c r="C17" s="3"/>
      <c r="D17" s="3"/>
      <c r="E17" s="18" t="e">
        <f t="shared" si="5"/>
        <v>#VALUE!</v>
      </c>
      <c r="F17" s="18" t="str">
        <f t="shared" si="6"/>
        <v/>
      </c>
      <c r="G17" s="18" t="e">
        <f t="shared" si="7"/>
        <v>#VALUE!</v>
      </c>
      <c r="H17" s="18" t="e">
        <f>VLOOKUP(F17,G2数据库!C:L,2,0)</f>
        <v>#N/A</v>
      </c>
      <c r="I17" s="18" t="e">
        <f t="shared" si="8"/>
        <v>#VALUE!</v>
      </c>
      <c r="J17" s="18" t="e">
        <f>VLOOKUP(F17,G2数据库!C:L,3,0)</f>
        <v>#N/A</v>
      </c>
      <c r="K17" s="19" t="e">
        <f t="shared" si="9"/>
        <v>#VALUE!</v>
      </c>
      <c r="L17" s="18" t="e">
        <f>VLOOKUP(F17,G2数据库!C:L,4,0)</f>
        <v>#N/A</v>
      </c>
      <c r="M17" s="18" t="e">
        <f>VLOOKUP(F17,G2数据库!C:L,5,0)</f>
        <v>#N/A</v>
      </c>
      <c r="N17" s="18"/>
      <c r="O17" s="18" t="e">
        <f>VLOOKUP(F17,G2数据库!C:L,6,0)</f>
        <v>#N/A</v>
      </c>
      <c r="P17" s="18" t="e">
        <f>VLOOKUP(F17,G2数据库!C:L,7,0)</f>
        <v>#N/A</v>
      </c>
      <c r="Q17" s="19" t="e">
        <f>VLOOKUP(F17,G2数据库!C:L,8,0)*C17*I17</f>
        <v>#N/A</v>
      </c>
      <c r="R17" s="18" t="e">
        <f>VLOOKUP(F17,G2数据库!C:L,9,0)</f>
        <v>#N/A</v>
      </c>
      <c r="S17" s="18" t="e">
        <f>VLOOKUP(F17,G2数据库!C:L,10,0)</f>
        <v>#N/A</v>
      </c>
      <c r="T17" s="18"/>
    </row>
    <row r="18" spans="1:20" x14ac:dyDescent="0.25">
      <c r="A18" s="22"/>
      <c r="B18" s="3"/>
      <c r="C18" s="3"/>
      <c r="D18" s="3"/>
      <c r="E18" s="18" t="e">
        <f t="shared" si="5"/>
        <v>#VALUE!</v>
      </c>
      <c r="F18" s="18" t="str">
        <f t="shared" si="6"/>
        <v/>
      </c>
      <c r="G18" s="18" t="e">
        <f t="shared" si="7"/>
        <v>#VALUE!</v>
      </c>
      <c r="H18" s="18" t="e">
        <f>VLOOKUP(F18,G2数据库!C:L,2,0)</f>
        <v>#N/A</v>
      </c>
      <c r="I18" s="18" t="e">
        <f t="shared" si="8"/>
        <v>#VALUE!</v>
      </c>
      <c r="J18" s="18" t="e">
        <f>VLOOKUP(F18,G2数据库!C:L,3,0)</f>
        <v>#N/A</v>
      </c>
      <c r="K18" s="19" t="e">
        <f t="shared" si="9"/>
        <v>#VALUE!</v>
      </c>
      <c r="L18" s="18" t="e">
        <f>VLOOKUP(F18,G2数据库!C:L,4,0)</f>
        <v>#N/A</v>
      </c>
      <c r="M18" s="18" t="e">
        <f>VLOOKUP(F18,G2数据库!C:L,5,0)</f>
        <v>#N/A</v>
      </c>
      <c r="N18" s="18"/>
      <c r="O18" s="18" t="e">
        <f>VLOOKUP(F18,G2数据库!C:L,6,0)</f>
        <v>#N/A</v>
      </c>
      <c r="P18" s="18" t="e">
        <f>VLOOKUP(F18,G2数据库!C:L,7,0)</f>
        <v>#N/A</v>
      </c>
      <c r="Q18" s="19" t="e">
        <f>VLOOKUP(F18,G2数据库!C:L,8,0)*C18*I18</f>
        <v>#N/A</v>
      </c>
      <c r="R18" s="18" t="e">
        <f>VLOOKUP(F18,G2数据库!C:L,9,0)</f>
        <v>#N/A</v>
      </c>
      <c r="S18" s="18" t="e">
        <f>VLOOKUP(F18,G2数据库!C:L,10,0)</f>
        <v>#N/A</v>
      </c>
      <c r="T18" s="18"/>
    </row>
    <row r="19" spans="1:20" x14ac:dyDescent="0.25">
      <c r="A19" s="22"/>
      <c r="B19" s="3"/>
      <c r="C19" s="3"/>
      <c r="D19" s="3"/>
      <c r="E19" s="18" t="e">
        <f t="shared" si="5"/>
        <v>#VALUE!</v>
      </c>
      <c r="F19" s="18" t="str">
        <f t="shared" si="6"/>
        <v/>
      </c>
      <c r="G19" s="18" t="e">
        <f t="shared" si="7"/>
        <v>#VALUE!</v>
      </c>
      <c r="H19" s="18" t="e">
        <f>VLOOKUP(F19,G2数据库!C:L,2,0)</f>
        <v>#N/A</v>
      </c>
      <c r="I19" s="18" t="e">
        <f t="shared" si="8"/>
        <v>#VALUE!</v>
      </c>
      <c r="J19" s="18" t="e">
        <f>VLOOKUP(F19,G2数据库!C:L,3,0)</f>
        <v>#N/A</v>
      </c>
      <c r="K19" s="19" t="e">
        <f t="shared" si="9"/>
        <v>#VALUE!</v>
      </c>
      <c r="L19" s="18" t="e">
        <f>VLOOKUP(F19,G2数据库!C:L,4,0)</f>
        <v>#N/A</v>
      </c>
      <c r="M19" s="18" t="e">
        <f>VLOOKUP(F19,G2数据库!C:L,5,0)</f>
        <v>#N/A</v>
      </c>
      <c r="N19" s="18"/>
      <c r="O19" s="18" t="e">
        <f>VLOOKUP(F19,G2数据库!C:L,6,0)</f>
        <v>#N/A</v>
      </c>
      <c r="P19" s="18" t="e">
        <f>VLOOKUP(F19,G2数据库!C:L,7,0)</f>
        <v>#N/A</v>
      </c>
      <c r="Q19" s="19" t="e">
        <f>VLOOKUP(F19,G2数据库!C:L,8,0)*C19*I19</f>
        <v>#N/A</v>
      </c>
      <c r="R19" s="18" t="e">
        <f>VLOOKUP(F19,G2数据库!C:L,9,0)</f>
        <v>#N/A</v>
      </c>
      <c r="S19" s="18" t="e">
        <f>VLOOKUP(F19,G2数据库!C:L,10,0)</f>
        <v>#N/A</v>
      </c>
      <c r="T19" s="18"/>
    </row>
    <row r="20" spans="1:20" x14ac:dyDescent="0.25">
      <c r="A20" s="22"/>
      <c r="B20" s="3"/>
      <c r="C20" s="3"/>
      <c r="D20" s="3"/>
      <c r="E20" s="18" t="e">
        <f t="shared" si="5"/>
        <v>#VALUE!</v>
      </c>
      <c r="F20" s="18" t="str">
        <f t="shared" si="6"/>
        <v/>
      </c>
      <c r="G20" s="18" t="e">
        <f t="shared" si="7"/>
        <v>#VALUE!</v>
      </c>
      <c r="H20" s="18" t="e">
        <f>VLOOKUP(F20,G2数据库!C:L,2,0)</f>
        <v>#N/A</v>
      </c>
      <c r="I20" s="18" t="e">
        <f t="shared" si="8"/>
        <v>#VALUE!</v>
      </c>
      <c r="J20" s="18" t="e">
        <f>VLOOKUP(F20,G2数据库!C:L,3,0)</f>
        <v>#N/A</v>
      </c>
      <c r="K20" s="19" t="e">
        <f t="shared" si="9"/>
        <v>#VALUE!</v>
      </c>
      <c r="L20" s="18" t="e">
        <f>VLOOKUP(F20,G2数据库!C:L,4,0)</f>
        <v>#N/A</v>
      </c>
      <c r="M20" s="18" t="e">
        <f>VLOOKUP(F20,G2数据库!C:L,5,0)</f>
        <v>#N/A</v>
      </c>
      <c r="N20" s="18"/>
      <c r="O20" s="18" t="e">
        <f>VLOOKUP(F20,G2数据库!C:L,6,0)</f>
        <v>#N/A</v>
      </c>
      <c r="P20" s="18" t="e">
        <f>VLOOKUP(F20,G2数据库!C:L,7,0)</f>
        <v>#N/A</v>
      </c>
      <c r="Q20" s="19" t="e">
        <f>VLOOKUP(F20,G2数据库!C:L,8,0)*C20*I20</f>
        <v>#N/A</v>
      </c>
      <c r="R20" s="18" t="e">
        <f>VLOOKUP(F20,G2数据库!C:L,9,0)</f>
        <v>#N/A</v>
      </c>
      <c r="S20" s="18" t="e">
        <f>VLOOKUP(F20,G2数据库!C:L,10,0)</f>
        <v>#N/A</v>
      </c>
      <c r="T20" s="18"/>
    </row>
    <row r="21" spans="1:20" x14ac:dyDescent="0.25">
      <c r="A21" s="22"/>
      <c r="B21" s="3"/>
      <c r="C21" s="3"/>
      <c r="D21" s="3"/>
      <c r="E21" s="18" t="e">
        <f t="shared" si="5"/>
        <v>#VALUE!</v>
      </c>
      <c r="F21" s="18" t="str">
        <f t="shared" si="6"/>
        <v/>
      </c>
      <c r="G21" s="18" t="e">
        <f t="shared" si="7"/>
        <v>#VALUE!</v>
      </c>
      <c r="H21" s="18" t="e">
        <f>VLOOKUP(F21,G2数据库!C:L,2,0)</f>
        <v>#N/A</v>
      </c>
      <c r="I21" s="18" t="e">
        <f t="shared" si="8"/>
        <v>#VALUE!</v>
      </c>
      <c r="J21" s="18" t="e">
        <f>VLOOKUP(F21,G2数据库!C:L,3,0)</f>
        <v>#N/A</v>
      </c>
      <c r="K21" s="19" t="e">
        <f t="shared" si="9"/>
        <v>#VALUE!</v>
      </c>
      <c r="L21" s="18" t="e">
        <f>VLOOKUP(F21,G2数据库!C:L,4,0)</f>
        <v>#N/A</v>
      </c>
      <c r="M21" s="18" t="e">
        <f>VLOOKUP(F21,G2数据库!C:L,5,0)</f>
        <v>#N/A</v>
      </c>
      <c r="N21" s="18"/>
      <c r="O21" s="18" t="e">
        <f>VLOOKUP(F21,G2数据库!C:L,6,0)</f>
        <v>#N/A</v>
      </c>
      <c r="P21" s="18" t="e">
        <f>VLOOKUP(F21,G2数据库!C:L,7,0)</f>
        <v>#N/A</v>
      </c>
      <c r="Q21" s="19" t="e">
        <f>VLOOKUP(F21,G2数据库!C:L,8,0)*C21*I21</f>
        <v>#N/A</v>
      </c>
      <c r="R21" s="18" t="e">
        <f>VLOOKUP(F21,G2数据库!C:L,9,0)</f>
        <v>#N/A</v>
      </c>
      <c r="S21" s="18" t="e">
        <f>VLOOKUP(F21,G2数据库!C:L,10,0)</f>
        <v>#N/A</v>
      </c>
      <c r="T21" s="18"/>
    </row>
    <row r="22" spans="1:20" x14ac:dyDescent="0.25">
      <c r="A22" s="22"/>
      <c r="B22" s="3"/>
      <c r="C22" s="3"/>
      <c r="D22" s="3"/>
      <c r="E22" s="18" t="e">
        <f t="shared" si="5"/>
        <v>#VALUE!</v>
      </c>
      <c r="F22" s="18" t="str">
        <f t="shared" si="6"/>
        <v/>
      </c>
      <c r="G22" s="18" t="e">
        <f t="shared" si="7"/>
        <v>#VALUE!</v>
      </c>
      <c r="H22" s="18" t="e">
        <f>VLOOKUP(F22,G2数据库!C:L,2,0)</f>
        <v>#N/A</v>
      </c>
      <c r="I22" s="18" t="e">
        <f t="shared" si="8"/>
        <v>#VALUE!</v>
      </c>
      <c r="J22" s="18" t="e">
        <f>VLOOKUP(F22,G2数据库!C:L,3,0)</f>
        <v>#N/A</v>
      </c>
      <c r="K22" s="19" t="e">
        <f t="shared" si="9"/>
        <v>#VALUE!</v>
      </c>
      <c r="L22" s="18" t="e">
        <f>VLOOKUP(F22,G2数据库!C:L,4,0)</f>
        <v>#N/A</v>
      </c>
      <c r="M22" s="18" t="e">
        <f>VLOOKUP(F22,G2数据库!C:L,5,0)</f>
        <v>#N/A</v>
      </c>
      <c r="N22" s="18"/>
      <c r="O22" s="18" t="e">
        <f>VLOOKUP(F22,G2数据库!C:L,6,0)</f>
        <v>#N/A</v>
      </c>
      <c r="P22" s="18" t="e">
        <f>VLOOKUP(F22,G2数据库!C:L,7,0)</f>
        <v>#N/A</v>
      </c>
      <c r="Q22" s="19" t="e">
        <f>VLOOKUP(F22,G2数据库!C:L,8,0)*C22*I22</f>
        <v>#N/A</v>
      </c>
      <c r="R22" s="18" t="e">
        <f>VLOOKUP(F22,G2数据库!C:L,9,0)</f>
        <v>#N/A</v>
      </c>
      <c r="S22" s="18" t="e">
        <f>VLOOKUP(F22,G2数据库!C:L,10,0)</f>
        <v>#N/A</v>
      </c>
      <c r="T22" s="18"/>
    </row>
    <row r="23" spans="1:20" x14ac:dyDescent="0.25">
      <c r="A23" s="22"/>
      <c r="B23" s="3"/>
      <c r="C23" s="3"/>
      <c r="D23" s="3"/>
      <c r="E23" s="18" t="e">
        <f t="shared" si="5"/>
        <v>#VALUE!</v>
      </c>
      <c r="F23" s="18" t="str">
        <f t="shared" si="6"/>
        <v/>
      </c>
      <c r="G23" s="18" t="e">
        <f t="shared" si="7"/>
        <v>#VALUE!</v>
      </c>
      <c r="H23" s="18" t="e">
        <f>VLOOKUP(F23,G2数据库!C:L,2,0)</f>
        <v>#N/A</v>
      </c>
      <c r="I23" s="18" t="e">
        <f t="shared" si="8"/>
        <v>#VALUE!</v>
      </c>
      <c r="J23" s="18" t="e">
        <f>VLOOKUP(F23,G2数据库!C:L,3,0)</f>
        <v>#N/A</v>
      </c>
      <c r="K23" s="19" t="e">
        <f t="shared" si="9"/>
        <v>#VALUE!</v>
      </c>
      <c r="L23" s="18" t="e">
        <f>VLOOKUP(F23,G2数据库!C:L,4,0)</f>
        <v>#N/A</v>
      </c>
      <c r="M23" s="18" t="e">
        <f>VLOOKUP(F23,G2数据库!C:L,5,0)</f>
        <v>#N/A</v>
      </c>
      <c r="N23" s="18"/>
      <c r="O23" s="18" t="e">
        <f>VLOOKUP(F23,G2数据库!C:L,6,0)</f>
        <v>#N/A</v>
      </c>
      <c r="P23" s="18" t="e">
        <f>VLOOKUP(F23,G2数据库!C:L,7,0)</f>
        <v>#N/A</v>
      </c>
      <c r="Q23" s="19" t="e">
        <f>VLOOKUP(F23,G2数据库!C:L,8,0)*C23*I23</f>
        <v>#N/A</v>
      </c>
      <c r="R23" s="18" t="e">
        <f>VLOOKUP(F23,G2数据库!C:L,9,0)</f>
        <v>#N/A</v>
      </c>
      <c r="S23" s="18" t="e">
        <f>VLOOKUP(F23,G2数据库!C:L,10,0)</f>
        <v>#N/A</v>
      </c>
      <c r="T23" s="18"/>
    </row>
    <row r="24" spans="1:20" x14ac:dyDescent="0.25">
      <c r="A24" s="22"/>
      <c r="B24" s="3"/>
      <c r="C24" s="3"/>
      <c r="D24" s="3"/>
      <c r="E24" s="18" t="e">
        <f t="shared" si="5"/>
        <v>#VALUE!</v>
      </c>
      <c r="F24" s="18" t="str">
        <f t="shared" si="6"/>
        <v/>
      </c>
      <c r="G24" s="18" t="e">
        <f t="shared" si="7"/>
        <v>#VALUE!</v>
      </c>
      <c r="H24" s="18" t="e">
        <f>VLOOKUP(F24,G2数据库!C:L,2,0)</f>
        <v>#N/A</v>
      </c>
      <c r="I24" s="18" t="e">
        <f t="shared" si="8"/>
        <v>#VALUE!</v>
      </c>
      <c r="J24" s="18" t="e">
        <f>VLOOKUP(F24,G2数据库!C:L,3,0)</f>
        <v>#N/A</v>
      </c>
      <c r="K24" s="19" t="e">
        <f t="shared" si="9"/>
        <v>#VALUE!</v>
      </c>
      <c r="L24" s="18" t="e">
        <f>VLOOKUP(F24,G2数据库!C:L,4,0)</f>
        <v>#N/A</v>
      </c>
      <c r="M24" s="18" t="e">
        <f>VLOOKUP(F24,G2数据库!C:L,5,0)</f>
        <v>#N/A</v>
      </c>
      <c r="N24" s="18"/>
      <c r="O24" s="18" t="e">
        <f>VLOOKUP(F24,G2数据库!C:L,6,0)</f>
        <v>#N/A</v>
      </c>
      <c r="P24" s="18" t="e">
        <f>VLOOKUP(F24,G2数据库!C:L,7,0)</f>
        <v>#N/A</v>
      </c>
      <c r="Q24" s="19" t="e">
        <f>VLOOKUP(F24,G2数据库!C:L,8,0)*C24*I24</f>
        <v>#N/A</v>
      </c>
      <c r="R24" s="18" t="e">
        <f>VLOOKUP(F24,G2数据库!C:L,9,0)</f>
        <v>#N/A</v>
      </c>
      <c r="S24" s="18" t="e">
        <f>VLOOKUP(F24,G2数据库!C:L,10,0)</f>
        <v>#N/A</v>
      </c>
      <c r="T24" s="18"/>
    </row>
    <row r="25" spans="1:20" x14ac:dyDescent="0.25">
      <c r="A25" s="22"/>
      <c r="B25" s="3"/>
      <c r="C25" s="3"/>
      <c r="D25" s="3"/>
      <c r="E25" s="18" t="e">
        <f t="shared" si="5"/>
        <v>#VALUE!</v>
      </c>
      <c r="F25" s="18" t="str">
        <f t="shared" si="6"/>
        <v/>
      </c>
      <c r="G25" s="18" t="e">
        <f t="shared" si="7"/>
        <v>#VALUE!</v>
      </c>
      <c r="H25" s="18" t="e">
        <f>VLOOKUP(F25,G2数据库!C:L,2,0)</f>
        <v>#N/A</v>
      </c>
      <c r="I25" s="18" t="e">
        <f t="shared" si="8"/>
        <v>#VALUE!</v>
      </c>
      <c r="J25" s="18" t="e">
        <f>VLOOKUP(F25,G2数据库!C:L,3,0)</f>
        <v>#N/A</v>
      </c>
      <c r="K25" s="19" t="e">
        <f t="shared" si="9"/>
        <v>#VALUE!</v>
      </c>
      <c r="L25" s="18" t="e">
        <f>VLOOKUP(F25,G2数据库!C:L,4,0)</f>
        <v>#N/A</v>
      </c>
      <c r="M25" s="18" t="e">
        <f>VLOOKUP(F25,G2数据库!C:L,5,0)</f>
        <v>#N/A</v>
      </c>
      <c r="N25" s="18"/>
      <c r="O25" s="18" t="e">
        <f>VLOOKUP(F25,G2数据库!C:L,6,0)</f>
        <v>#N/A</v>
      </c>
      <c r="P25" s="18" t="e">
        <f>VLOOKUP(F25,G2数据库!C:L,7,0)</f>
        <v>#N/A</v>
      </c>
      <c r="Q25" s="19" t="e">
        <f>VLOOKUP(F25,G2数据库!C:L,8,0)*C25*I25</f>
        <v>#N/A</v>
      </c>
      <c r="R25" s="18" t="e">
        <f>VLOOKUP(F25,G2数据库!C:L,9,0)</f>
        <v>#N/A</v>
      </c>
      <c r="S25" s="18" t="e">
        <f>VLOOKUP(F25,G2数据库!C:L,10,0)</f>
        <v>#N/A</v>
      </c>
      <c r="T25" s="18"/>
    </row>
    <row r="26" spans="1:20" x14ac:dyDescent="0.25">
      <c r="A26" s="22"/>
      <c r="B26" s="3"/>
      <c r="C26" s="3"/>
      <c r="D26" s="3"/>
      <c r="E26" s="18" t="e">
        <f t="shared" si="5"/>
        <v>#VALUE!</v>
      </c>
      <c r="F26" s="18" t="str">
        <f t="shared" si="6"/>
        <v/>
      </c>
      <c r="G26" s="18" t="e">
        <f t="shared" si="7"/>
        <v>#VALUE!</v>
      </c>
      <c r="H26" s="18" t="e">
        <f>VLOOKUP(F26,G2数据库!C:L,2,0)</f>
        <v>#N/A</v>
      </c>
      <c r="I26" s="18" t="e">
        <f t="shared" si="8"/>
        <v>#VALUE!</v>
      </c>
      <c r="J26" s="18" t="e">
        <f>VLOOKUP(F26,G2数据库!C:L,3,0)</f>
        <v>#N/A</v>
      </c>
      <c r="K26" s="19" t="e">
        <f t="shared" si="9"/>
        <v>#VALUE!</v>
      </c>
      <c r="L26" s="18" t="e">
        <f>VLOOKUP(F26,G2数据库!C:L,4,0)</f>
        <v>#N/A</v>
      </c>
      <c r="M26" s="18" t="e">
        <f>VLOOKUP(F26,G2数据库!C:L,5,0)</f>
        <v>#N/A</v>
      </c>
      <c r="N26" s="18"/>
      <c r="O26" s="18" t="e">
        <f>VLOOKUP(F26,G2数据库!C:L,6,0)</f>
        <v>#N/A</v>
      </c>
      <c r="P26" s="18" t="e">
        <f>VLOOKUP(F26,G2数据库!C:L,7,0)</f>
        <v>#N/A</v>
      </c>
      <c r="Q26" s="19" t="e">
        <f>VLOOKUP(F26,G2数据库!C:L,8,0)*C26*I26</f>
        <v>#N/A</v>
      </c>
      <c r="R26" s="18" t="e">
        <f>VLOOKUP(F26,G2数据库!C:L,9,0)</f>
        <v>#N/A</v>
      </c>
      <c r="S26" s="18" t="e">
        <f>VLOOKUP(F26,G2数据库!C:L,10,0)</f>
        <v>#N/A</v>
      </c>
      <c r="T26" s="18"/>
    </row>
    <row r="27" spans="1:20" x14ac:dyDescent="0.25">
      <c r="A27" s="22"/>
      <c r="B27" s="3"/>
      <c r="C27" s="3"/>
      <c r="D27" s="3"/>
      <c r="E27" s="18" t="e">
        <f t="shared" si="5"/>
        <v>#VALUE!</v>
      </c>
      <c r="F27" s="18" t="str">
        <f t="shared" si="6"/>
        <v/>
      </c>
      <c r="G27" s="18" t="e">
        <f t="shared" si="7"/>
        <v>#VALUE!</v>
      </c>
      <c r="H27" s="18" t="e">
        <f>VLOOKUP(F27,G2数据库!C:L,2,0)</f>
        <v>#N/A</v>
      </c>
      <c r="I27" s="18" t="e">
        <f t="shared" si="8"/>
        <v>#VALUE!</v>
      </c>
      <c r="J27" s="18" t="e">
        <f>VLOOKUP(F27,G2数据库!C:L,3,0)</f>
        <v>#N/A</v>
      </c>
      <c r="K27" s="19" t="e">
        <f t="shared" si="9"/>
        <v>#VALUE!</v>
      </c>
      <c r="L27" s="18" t="e">
        <f>VLOOKUP(F27,G2数据库!C:L,4,0)</f>
        <v>#N/A</v>
      </c>
      <c r="M27" s="18" t="e">
        <f>VLOOKUP(F27,G2数据库!C:L,5,0)</f>
        <v>#N/A</v>
      </c>
      <c r="N27" s="18"/>
      <c r="O27" s="18" t="e">
        <f>VLOOKUP(F27,G2数据库!C:L,6,0)</f>
        <v>#N/A</v>
      </c>
      <c r="P27" s="18" t="e">
        <f>VLOOKUP(F27,G2数据库!C:L,7,0)</f>
        <v>#N/A</v>
      </c>
      <c r="Q27" s="19" t="e">
        <f>VLOOKUP(F27,G2数据库!C:L,8,0)*C27*I27</f>
        <v>#N/A</v>
      </c>
      <c r="R27" s="18" t="e">
        <f>VLOOKUP(F27,G2数据库!C:L,9,0)</f>
        <v>#N/A</v>
      </c>
      <c r="S27" s="18" t="e">
        <f>VLOOKUP(F27,G2数据库!C:L,10,0)</f>
        <v>#N/A</v>
      </c>
      <c r="T27" s="18"/>
    </row>
    <row r="28" spans="1:20" x14ac:dyDescent="0.25">
      <c r="A28" s="22"/>
      <c r="B28" s="3"/>
      <c r="C28" s="3"/>
      <c r="D28" s="3"/>
      <c r="E28" s="18" t="e">
        <f t="shared" si="5"/>
        <v>#VALUE!</v>
      </c>
      <c r="F28" s="18" t="str">
        <f t="shared" si="6"/>
        <v/>
      </c>
      <c r="G28" s="18" t="e">
        <f t="shared" si="7"/>
        <v>#VALUE!</v>
      </c>
      <c r="H28" s="18" t="e">
        <f>VLOOKUP(F28,G2数据库!C:L,2,0)</f>
        <v>#N/A</v>
      </c>
      <c r="I28" s="18" t="e">
        <f t="shared" si="8"/>
        <v>#VALUE!</v>
      </c>
      <c r="J28" s="18" t="e">
        <f>VLOOKUP(F28,G2数据库!C:L,3,0)</f>
        <v>#N/A</v>
      </c>
      <c r="K28" s="19" t="e">
        <f t="shared" si="9"/>
        <v>#VALUE!</v>
      </c>
      <c r="L28" s="18" t="e">
        <f>VLOOKUP(F28,G2数据库!C:L,4,0)</f>
        <v>#N/A</v>
      </c>
      <c r="M28" s="18" t="e">
        <f>VLOOKUP(F28,G2数据库!C:L,5,0)</f>
        <v>#N/A</v>
      </c>
      <c r="N28" s="18"/>
      <c r="O28" s="18" t="e">
        <f>VLOOKUP(F28,G2数据库!C:L,6,0)</f>
        <v>#N/A</v>
      </c>
      <c r="P28" s="18" t="e">
        <f>VLOOKUP(F28,G2数据库!C:L,7,0)</f>
        <v>#N/A</v>
      </c>
      <c r="Q28" s="19" t="e">
        <f>VLOOKUP(F28,G2数据库!C:L,8,0)*C28*I28</f>
        <v>#N/A</v>
      </c>
      <c r="R28" s="18" t="e">
        <f>VLOOKUP(F28,G2数据库!C:L,9,0)</f>
        <v>#N/A</v>
      </c>
      <c r="S28" s="18" t="e">
        <f>VLOOKUP(F28,G2数据库!C:L,10,0)</f>
        <v>#N/A</v>
      </c>
      <c r="T28" s="18"/>
    </row>
    <row r="29" spans="1:20" x14ac:dyDescent="0.25">
      <c r="A29" s="22"/>
      <c r="B29" s="3"/>
      <c r="C29" s="3"/>
      <c r="D29" s="3"/>
      <c r="E29" s="18" t="e">
        <f t="shared" si="5"/>
        <v>#VALUE!</v>
      </c>
      <c r="F29" s="18" t="str">
        <f t="shared" si="6"/>
        <v/>
      </c>
      <c r="G29" s="18" t="e">
        <f t="shared" si="7"/>
        <v>#VALUE!</v>
      </c>
      <c r="H29" s="18" t="e">
        <f>VLOOKUP(F29,G2数据库!C:L,2,0)</f>
        <v>#N/A</v>
      </c>
      <c r="I29" s="18" t="e">
        <f t="shared" si="8"/>
        <v>#VALUE!</v>
      </c>
      <c r="J29" s="18" t="e">
        <f>VLOOKUP(F29,G2数据库!C:L,3,0)</f>
        <v>#N/A</v>
      </c>
      <c r="K29" s="19" t="e">
        <f t="shared" si="9"/>
        <v>#VALUE!</v>
      </c>
      <c r="L29" s="18" t="e">
        <f>VLOOKUP(F29,G2数据库!C:L,4,0)</f>
        <v>#N/A</v>
      </c>
      <c r="M29" s="18" t="e">
        <f>VLOOKUP(F29,G2数据库!C:L,5,0)</f>
        <v>#N/A</v>
      </c>
      <c r="N29" s="18"/>
      <c r="O29" s="18" t="e">
        <f>VLOOKUP(F29,G2数据库!C:L,6,0)</f>
        <v>#N/A</v>
      </c>
      <c r="P29" s="18" t="e">
        <f>VLOOKUP(F29,G2数据库!C:L,7,0)</f>
        <v>#N/A</v>
      </c>
      <c r="Q29" s="19" t="e">
        <f>VLOOKUP(F29,G2数据库!C:L,8,0)*C29*I29</f>
        <v>#N/A</v>
      </c>
      <c r="R29" s="18" t="e">
        <f>VLOOKUP(F29,G2数据库!C:L,9,0)</f>
        <v>#N/A</v>
      </c>
      <c r="S29" s="18" t="e">
        <f>VLOOKUP(F29,G2数据库!C:L,10,0)</f>
        <v>#N/A</v>
      </c>
      <c r="T29" s="18"/>
    </row>
    <row r="30" spans="1:20" x14ac:dyDescent="0.25">
      <c r="A30" s="22"/>
      <c r="B30" s="3"/>
      <c r="C30" s="3"/>
      <c r="D30" s="3"/>
      <c r="E30" s="18" t="e">
        <f t="shared" si="5"/>
        <v>#VALUE!</v>
      </c>
      <c r="F30" s="18" t="str">
        <f t="shared" si="6"/>
        <v/>
      </c>
      <c r="G30" s="18" t="e">
        <f t="shared" si="7"/>
        <v>#VALUE!</v>
      </c>
      <c r="H30" s="18" t="e">
        <f>VLOOKUP(F30,G2数据库!C:L,2,0)</f>
        <v>#N/A</v>
      </c>
      <c r="I30" s="18" t="e">
        <f t="shared" si="8"/>
        <v>#VALUE!</v>
      </c>
      <c r="J30" s="18" t="e">
        <f>VLOOKUP(F30,G2数据库!C:L,3,0)</f>
        <v>#N/A</v>
      </c>
      <c r="K30" s="19" t="e">
        <f t="shared" si="9"/>
        <v>#VALUE!</v>
      </c>
      <c r="L30" s="18" t="e">
        <f>VLOOKUP(F30,G2数据库!C:L,4,0)</f>
        <v>#N/A</v>
      </c>
      <c r="M30" s="18" t="e">
        <f>VLOOKUP(F30,G2数据库!C:L,5,0)</f>
        <v>#N/A</v>
      </c>
      <c r="N30" s="18"/>
      <c r="O30" s="18" t="e">
        <f>VLOOKUP(F30,G2数据库!C:L,6,0)</f>
        <v>#N/A</v>
      </c>
      <c r="P30" s="18" t="e">
        <f>VLOOKUP(F30,G2数据库!C:L,7,0)</f>
        <v>#N/A</v>
      </c>
      <c r="Q30" s="19" t="e">
        <f>VLOOKUP(F30,G2数据库!C:L,8,0)*C30*I30</f>
        <v>#N/A</v>
      </c>
      <c r="R30" s="18" t="e">
        <f>VLOOKUP(F30,G2数据库!C:L,9,0)</f>
        <v>#N/A</v>
      </c>
      <c r="S30" s="18" t="e">
        <f>VLOOKUP(F30,G2数据库!C:L,10,0)</f>
        <v>#N/A</v>
      </c>
      <c r="T30" s="18"/>
    </row>
    <row r="31" spans="1:20" x14ac:dyDescent="0.25">
      <c r="A31" s="22"/>
      <c r="B31" s="3"/>
      <c r="C31" s="3"/>
      <c r="D31" s="3"/>
      <c r="E31" s="18" t="e">
        <f t="shared" si="5"/>
        <v>#VALUE!</v>
      </c>
      <c r="F31" s="18" t="str">
        <f t="shared" si="6"/>
        <v/>
      </c>
      <c r="G31" s="18" t="e">
        <f t="shared" si="7"/>
        <v>#VALUE!</v>
      </c>
      <c r="H31" s="18" t="e">
        <f>VLOOKUP(F31,G2数据库!C:L,2,0)</f>
        <v>#N/A</v>
      </c>
      <c r="I31" s="18" t="e">
        <f t="shared" si="8"/>
        <v>#VALUE!</v>
      </c>
      <c r="J31" s="18" t="e">
        <f>VLOOKUP(F31,G2数据库!C:L,3,0)</f>
        <v>#N/A</v>
      </c>
      <c r="K31" s="19" t="e">
        <f t="shared" si="9"/>
        <v>#VALUE!</v>
      </c>
      <c r="L31" s="18" t="e">
        <f>VLOOKUP(F31,G2数据库!C:L,4,0)</f>
        <v>#N/A</v>
      </c>
      <c r="M31" s="18" t="e">
        <f>VLOOKUP(F31,G2数据库!C:L,5,0)</f>
        <v>#N/A</v>
      </c>
      <c r="N31" s="18"/>
      <c r="O31" s="18" t="e">
        <f>VLOOKUP(F31,G2数据库!C:L,6,0)</f>
        <v>#N/A</v>
      </c>
      <c r="P31" s="18" t="e">
        <f>VLOOKUP(F31,G2数据库!C:L,7,0)</f>
        <v>#N/A</v>
      </c>
      <c r="Q31" s="19" t="e">
        <f>VLOOKUP(F31,G2数据库!C:L,8,0)*C31*I31</f>
        <v>#N/A</v>
      </c>
      <c r="R31" s="18" t="e">
        <f>VLOOKUP(F31,G2数据库!C:L,9,0)</f>
        <v>#N/A</v>
      </c>
      <c r="S31" s="18" t="e">
        <f>VLOOKUP(F31,G2数据库!C:L,10,0)</f>
        <v>#N/A</v>
      </c>
      <c r="T31" s="18"/>
    </row>
    <row r="32" spans="1:20" x14ac:dyDescent="0.25">
      <c r="A32" s="22"/>
      <c r="B32" s="3"/>
      <c r="C32" s="3"/>
      <c r="D32" s="3"/>
      <c r="E32" s="18" t="e">
        <f t="shared" si="5"/>
        <v>#VALUE!</v>
      </c>
      <c r="F32" s="18" t="str">
        <f t="shared" si="6"/>
        <v/>
      </c>
      <c r="G32" s="18" t="e">
        <f t="shared" si="7"/>
        <v>#VALUE!</v>
      </c>
      <c r="H32" s="18" t="e">
        <f>VLOOKUP(F32,G2数据库!C:L,2,0)</f>
        <v>#N/A</v>
      </c>
      <c r="I32" s="18" t="e">
        <f t="shared" si="8"/>
        <v>#VALUE!</v>
      </c>
      <c r="J32" s="18" t="e">
        <f>VLOOKUP(F32,G2数据库!C:L,3,0)</f>
        <v>#N/A</v>
      </c>
      <c r="K32" s="19" t="e">
        <f t="shared" si="9"/>
        <v>#VALUE!</v>
      </c>
      <c r="L32" s="18" t="e">
        <f>VLOOKUP(F32,G2数据库!C:L,4,0)</f>
        <v>#N/A</v>
      </c>
      <c r="M32" s="18" t="e">
        <f>VLOOKUP(F32,G2数据库!C:L,5,0)</f>
        <v>#N/A</v>
      </c>
      <c r="N32" s="18"/>
      <c r="O32" s="18" t="e">
        <f>VLOOKUP(F32,G2数据库!C:L,6,0)</f>
        <v>#N/A</v>
      </c>
      <c r="P32" s="18" t="e">
        <f>VLOOKUP(F32,G2数据库!C:L,7,0)</f>
        <v>#N/A</v>
      </c>
      <c r="Q32" s="19" t="e">
        <f>VLOOKUP(F32,G2数据库!C:L,8,0)*C32*I32</f>
        <v>#N/A</v>
      </c>
      <c r="R32" s="18" t="e">
        <f>VLOOKUP(F32,G2数据库!C:L,9,0)</f>
        <v>#N/A</v>
      </c>
      <c r="S32" s="18" t="e">
        <f>VLOOKUP(F32,G2数据库!C:L,10,0)</f>
        <v>#N/A</v>
      </c>
      <c r="T32" s="18"/>
    </row>
    <row r="33" spans="1:20" x14ac:dyDescent="0.25">
      <c r="A33" s="22"/>
      <c r="B33" s="3"/>
      <c r="C33" s="3"/>
      <c r="D33" s="3"/>
      <c r="E33" s="18" t="e">
        <f t="shared" si="5"/>
        <v>#VALUE!</v>
      </c>
      <c r="F33" s="18" t="str">
        <f t="shared" si="6"/>
        <v/>
      </c>
      <c r="G33" s="18" t="e">
        <f t="shared" si="7"/>
        <v>#VALUE!</v>
      </c>
      <c r="H33" s="18" t="e">
        <f>VLOOKUP(F33,G2数据库!C:L,2,0)</f>
        <v>#N/A</v>
      </c>
      <c r="I33" s="18" t="e">
        <f t="shared" si="8"/>
        <v>#VALUE!</v>
      </c>
      <c r="J33" s="18" t="e">
        <f>VLOOKUP(F33,G2数据库!C:L,3,0)</f>
        <v>#N/A</v>
      </c>
      <c r="K33" s="19" t="e">
        <f t="shared" si="9"/>
        <v>#VALUE!</v>
      </c>
      <c r="L33" s="18" t="e">
        <f>VLOOKUP(F33,G2数据库!C:L,4,0)</f>
        <v>#N/A</v>
      </c>
      <c r="M33" s="18" t="e">
        <f>VLOOKUP(F33,G2数据库!C:L,5,0)</f>
        <v>#N/A</v>
      </c>
      <c r="N33" s="18"/>
      <c r="O33" s="18" t="e">
        <f>VLOOKUP(F33,G2数据库!C:L,6,0)</f>
        <v>#N/A</v>
      </c>
      <c r="P33" s="18" t="e">
        <f>VLOOKUP(F33,G2数据库!C:L,7,0)</f>
        <v>#N/A</v>
      </c>
      <c r="Q33" s="19" t="e">
        <f>VLOOKUP(F33,G2数据库!C:L,8,0)*C33*I33</f>
        <v>#N/A</v>
      </c>
      <c r="R33" s="18" t="e">
        <f>VLOOKUP(F33,G2数据库!C:L,9,0)</f>
        <v>#N/A</v>
      </c>
      <c r="S33" s="18" t="e">
        <f>VLOOKUP(F33,G2数据库!C:L,10,0)</f>
        <v>#N/A</v>
      </c>
      <c r="T33" s="18"/>
    </row>
    <row r="34" spans="1:20" x14ac:dyDescent="0.25">
      <c r="A34" s="22"/>
      <c r="B34" s="3"/>
      <c r="C34" s="3"/>
      <c r="D34" s="3"/>
      <c r="E34" s="18" t="e">
        <f t="shared" si="5"/>
        <v>#VALUE!</v>
      </c>
      <c r="F34" s="18" t="str">
        <f t="shared" si="6"/>
        <v/>
      </c>
      <c r="G34" s="18" t="e">
        <f t="shared" si="7"/>
        <v>#VALUE!</v>
      </c>
      <c r="H34" s="18" t="e">
        <f>VLOOKUP(F34,G2数据库!C:L,2,0)</f>
        <v>#N/A</v>
      </c>
      <c r="I34" s="18" t="e">
        <f t="shared" si="8"/>
        <v>#VALUE!</v>
      </c>
      <c r="J34" s="18" t="e">
        <f>VLOOKUP(F34,G2数据库!C:L,3,0)</f>
        <v>#N/A</v>
      </c>
      <c r="K34" s="19" t="e">
        <f t="shared" si="9"/>
        <v>#VALUE!</v>
      </c>
      <c r="L34" s="18" t="e">
        <f>VLOOKUP(F34,G2数据库!C:L,4,0)</f>
        <v>#N/A</v>
      </c>
      <c r="M34" s="18" t="e">
        <f>VLOOKUP(F34,G2数据库!C:L,5,0)</f>
        <v>#N/A</v>
      </c>
      <c r="N34" s="18"/>
      <c r="O34" s="18" t="e">
        <f>VLOOKUP(F34,G2数据库!C:L,6,0)</f>
        <v>#N/A</v>
      </c>
      <c r="P34" s="18" t="e">
        <f>VLOOKUP(F34,G2数据库!C:L,7,0)</f>
        <v>#N/A</v>
      </c>
      <c r="Q34" s="19" t="e">
        <f>VLOOKUP(F34,G2数据库!C:L,8,0)*C34*I34</f>
        <v>#N/A</v>
      </c>
      <c r="R34" s="18" t="e">
        <f>VLOOKUP(F34,G2数据库!C:L,9,0)</f>
        <v>#N/A</v>
      </c>
      <c r="S34" s="18" t="e">
        <f>VLOOKUP(F34,G2数据库!C:L,10,0)</f>
        <v>#N/A</v>
      </c>
      <c r="T34" s="18"/>
    </row>
    <row r="35" spans="1:20" x14ac:dyDescent="0.25">
      <c r="A35" s="22"/>
      <c r="B35" s="3"/>
      <c r="C35" s="3"/>
      <c r="D35" s="3"/>
      <c r="E35" s="18" t="e">
        <f t="shared" si="5"/>
        <v>#VALUE!</v>
      </c>
      <c r="F35" s="18" t="str">
        <f t="shared" si="6"/>
        <v/>
      </c>
      <c r="G35" s="18" t="e">
        <f t="shared" si="7"/>
        <v>#VALUE!</v>
      </c>
      <c r="H35" s="18" t="e">
        <f>VLOOKUP(F35,G2数据库!C:L,2,0)</f>
        <v>#N/A</v>
      </c>
      <c r="I35" s="18" t="e">
        <f t="shared" si="8"/>
        <v>#VALUE!</v>
      </c>
      <c r="J35" s="18" t="e">
        <f>VLOOKUP(F35,G2数据库!C:L,3,0)</f>
        <v>#N/A</v>
      </c>
      <c r="K35" s="19" t="e">
        <f t="shared" si="9"/>
        <v>#VALUE!</v>
      </c>
      <c r="L35" s="18" t="e">
        <f>VLOOKUP(F35,G2数据库!C:L,4,0)</f>
        <v>#N/A</v>
      </c>
      <c r="M35" s="18" t="e">
        <f>VLOOKUP(F35,G2数据库!C:L,5,0)</f>
        <v>#N/A</v>
      </c>
      <c r="N35" s="18"/>
      <c r="O35" s="18" t="e">
        <f>VLOOKUP(F35,G2数据库!C:L,6,0)</f>
        <v>#N/A</v>
      </c>
      <c r="P35" s="18" t="e">
        <f>VLOOKUP(F35,G2数据库!C:L,7,0)</f>
        <v>#N/A</v>
      </c>
      <c r="Q35" s="19" t="e">
        <f>VLOOKUP(F35,G2数据库!C:L,8,0)*C35*I35</f>
        <v>#N/A</v>
      </c>
      <c r="R35" s="18" t="e">
        <f>VLOOKUP(F35,G2数据库!C:L,9,0)</f>
        <v>#N/A</v>
      </c>
      <c r="S35" s="18" t="e">
        <f>VLOOKUP(F35,G2数据库!C:L,10,0)</f>
        <v>#N/A</v>
      </c>
      <c r="T35" s="18"/>
    </row>
    <row r="36" spans="1:20" x14ac:dyDescent="0.25">
      <c r="A36" s="22"/>
      <c r="B36" s="3"/>
      <c r="C36" s="3"/>
      <c r="D36" s="3"/>
      <c r="E36" s="18" t="e">
        <f t="shared" si="5"/>
        <v>#VALUE!</v>
      </c>
      <c r="F36" s="18" t="str">
        <f t="shared" si="6"/>
        <v/>
      </c>
      <c r="G36" s="18" t="e">
        <f t="shared" si="7"/>
        <v>#VALUE!</v>
      </c>
      <c r="H36" s="18" t="e">
        <f>VLOOKUP(F36,G2数据库!C:L,2,0)</f>
        <v>#N/A</v>
      </c>
      <c r="I36" s="18" t="e">
        <f t="shared" si="8"/>
        <v>#VALUE!</v>
      </c>
      <c r="J36" s="18" t="e">
        <f>VLOOKUP(F36,G2数据库!C:L,3,0)</f>
        <v>#N/A</v>
      </c>
      <c r="K36" s="19" t="e">
        <f t="shared" si="9"/>
        <v>#VALUE!</v>
      </c>
      <c r="L36" s="18" t="e">
        <f>VLOOKUP(F36,G2数据库!C:L,4,0)</f>
        <v>#N/A</v>
      </c>
      <c r="M36" s="18" t="e">
        <f>VLOOKUP(F36,G2数据库!C:L,5,0)</f>
        <v>#N/A</v>
      </c>
      <c r="N36" s="18"/>
      <c r="O36" s="18" t="e">
        <f>VLOOKUP(F36,G2数据库!C:L,6,0)</f>
        <v>#N/A</v>
      </c>
      <c r="P36" s="18" t="e">
        <f>VLOOKUP(F36,G2数据库!C:L,7,0)</f>
        <v>#N/A</v>
      </c>
      <c r="Q36" s="19" t="e">
        <f>VLOOKUP(F36,G2数据库!C:L,8,0)*C36*I36</f>
        <v>#N/A</v>
      </c>
      <c r="R36" s="18" t="e">
        <f>VLOOKUP(F36,G2数据库!C:L,9,0)</f>
        <v>#N/A</v>
      </c>
      <c r="S36" s="18" t="e">
        <f>VLOOKUP(F36,G2数据库!C:L,10,0)</f>
        <v>#N/A</v>
      </c>
      <c r="T36" s="18"/>
    </row>
    <row r="37" spans="1:20" x14ac:dyDescent="0.25">
      <c r="A37" s="22"/>
      <c r="B37" s="3"/>
      <c r="C37" s="3"/>
      <c r="D37" s="3"/>
      <c r="E37" s="18" t="e">
        <f t="shared" si="5"/>
        <v>#VALUE!</v>
      </c>
      <c r="F37" s="18" t="str">
        <f t="shared" si="6"/>
        <v/>
      </c>
      <c r="G37" s="18" t="e">
        <f t="shared" si="7"/>
        <v>#VALUE!</v>
      </c>
      <c r="H37" s="18" t="e">
        <f>VLOOKUP(F37,G2数据库!C:L,2,0)</f>
        <v>#N/A</v>
      </c>
      <c r="I37" s="18" t="e">
        <f t="shared" si="8"/>
        <v>#VALUE!</v>
      </c>
      <c r="J37" s="18" t="e">
        <f>VLOOKUP(F37,G2数据库!C:L,3,0)</f>
        <v>#N/A</v>
      </c>
      <c r="K37" s="19" t="e">
        <f t="shared" si="9"/>
        <v>#VALUE!</v>
      </c>
      <c r="L37" s="18" t="e">
        <f>VLOOKUP(F37,G2数据库!C:L,4,0)</f>
        <v>#N/A</v>
      </c>
      <c r="M37" s="18" t="e">
        <f>VLOOKUP(F37,G2数据库!C:L,5,0)</f>
        <v>#N/A</v>
      </c>
      <c r="N37" s="18"/>
      <c r="O37" s="18" t="e">
        <f>VLOOKUP(F37,G2数据库!C:L,6,0)</f>
        <v>#N/A</v>
      </c>
      <c r="P37" s="18" t="e">
        <f>VLOOKUP(F37,G2数据库!C:L,7,0)</f>
        <v>#N/A</v>
      </c>
      <c r="Q37" s="19" t="e">
        <f>VLOOKUP(F37,G2数据库!C:L,8,0)*C37*I37</f>
        <v>#N/A</v>
      </c>
      <c r="R37" s="18" t="e">
        <f>VLOOKUP(F37,G2数据库!C:L,9,0)</f>
        <v>#N/A</v>
      </c>
      <c r="S37" s="18" t="e">
        <f>VLOOKUP(F37,G2数据库!C:L,10,0)</f>
        <v>#N/A</v>
      </c>
      <c r="T37" s="18"/>
    </row>
    <row r="38" spans="1:20" x14ac:dyDescent="0.25">
      <c r="A38" s="22"/>
      <c r="B38" s="3"/>
      <c r="C38" s="3"/>
      <c r="D38" s="3"/>
      <c r="E38" s="18" t="e">
        <f t="shared" si="5"/>
        <v>#VALUE!</v>
      </c>
      <c r="F38" s="18" t="str">
        <f t="shared" si="6"/>
        <v/>
      </c>
      <c r="G38" s="18" t="e">
        <f t="shared" si="7"/>
        <v>#VALUE!</v>
      </c>
      <c r="H38" s="18" t="e">
        <f>VLOOKUP(F38,G2数据库!C:L,2,0)</f>
        <v>#N/A</v>
      </c>
      <c r="I38" s="18" t="e">
        <f t="shared" si="8"/>
        <v>#VALUE!</v>
      </c>
      <c r="J38" s="18" t="e">
        <f>VLOOKUP(F38,G2数据库!C:L,3,0)</f>
        <v>#N/A</v>
      </c>
      <c r="K38" s="19" t="e">
        <f t="shared" si="9"/>
        <v>#VALUE!</v>
      </c>
      <c r="L38" s="18" t="e">
        <f>VLOOKUP(F38,G2数据库!C:L,4,0)</f>
        <v>#N/A</v>
      </c>
      <c r="M38" s="18" t="e">
        <f>VLOOKUP(F38,G2数据库!C:L,5,0)</f>
        <v>#N/A</v>
      </c>
      <c r="N38" s="18"/>
      <c r="O38" s="18" t="e">
        <f>VLOOKUP(F38,G2数据库!C:L,6,0)</f>
        <v>#N/A</v>
      </c>
      <c r="P38" s="18" t="e">
        <f>VLOOKUP(F38,G2数据库!C:L,7,0)</f>
        <v>#N/A</v>
      </c>
      <c r="Q38" s="19" t="e">
        <f>VLOOKUP(F38,G2数据库!C:L,8,0)*C38*I38</f>
        <v>#N/A</v>
      </c>
      <c r="R38" s="18" t="e">
        <f>VLOOKUP(F38,G2数据库!C:L,9,0)</f>
        <v>#N/A</v>
      </c>
      <c r="S38" s="18" t="e">
        <f>VLOOKUP(F38,G2数据库!C:L,10,0)</f>
        <v>#N/A</v>
      </c>
      <c r="T38" s="18"/>
    </row>
    <row r="39" spans="1:20" x14ac:dyDescent="0.25">
      <c r="A39" s="22"/>
      <c r="B39" s="3"/>
      <c r="C39" s="3"/>
      <c r="D39" s="3"/>
      <c r="E39" s="18" t="e">
        <f t="shared" si="5"/>
        <v>#VALUE!</v>
      </c>
      <c r="F39" s="18" t="str">
        <f t="shared" si="6"/>
        <v/>
      </c>
      <c r="G39" s="18" t="e">
        <f t="shared" si="7"/>
        <v>#VALUE!</v>
      </c>
      <c r="H39" s="18" t="e">
        <f>VLOOKUP(F39,G2数据库!C:L,2,0)</f>
        <v>#N/A</v>
      </c>
      <c r="I39" s="18" t="e">
        <f t="shared" si="8"/>
        <v>#VALUE!</v>
      </c>
      <c r="J39" s="18" t="e">
        <f>VLOOKUP(F39,G2数据库!C:L,3,0)</f>
        <v>#N/A</v>
      </c>
      <c r="K39" s="19" t="e">
        <f t="shared" si="9"/>
        <v>#VALUE!</v>
      </c>
      <c r="L39" s="18" t="e">
        <f>VLOOKUP(F39,G2数据库!C:L,4,0)</f>
        <v>#N/A</v>
      </c>
      <c r="M39" s="18" t="e">
        <f>VLOOKUP(F39,G2数据库!C:L,5,0)</f>
        <v>#N/A</v>
      </c>
      <c r="N39" s="18"/>
      <c r="O39" s="18" t="e">
        <f>VLOOKUP(F39,G2数据库!C:L,6,0)</f>
        <v>#N/A</v>
      </c>
      <c r="P39" s="18" t="e">
        <f>VLOOKUP(F39,G2数据库!C:L,7,0)</f>
        <v>#N/A</v>
      </c>
      <c r="Q39" s="19" t="e">
        <f>VLOOKUP(F39,G2数据库!C:L,8,0)*C39*I39</f>
        <v>#N/A</v>
      </c>
      <c r="R39" s="18" t="e">
        <f>VLOOKUP(F39,G2数据库!C:L,9,0)</f>
        <v>#N/A</v>
      </c>
      <c r="S39" s="18" t="e">
        <f>VLOOKUP(F39,G2数据库!C:L,10,0)</f>
        <v>#N/A</v>
      </c>
      <c r="T39" s="18"/>
    </row>
    <row r="40" spans="1:20" x14ac:dyDescent="0.25">
      <c r="A40" s="22"/>
      <c r="B40" s="3"/>
      <c r="C40" s="3"/>
      <c r="D40" s="3"/>
      <c r="E40" s="18" t="e">
        <f t="shared" si="5"/>
        <v>#VALUE!</v>
      </c>
      <c r="F40" s="18" t="str">
        <f t="shared" si="6"/>
        <v/>
      </c>
      <c r="G40" s="18" t="e">
        <f t="shared" si="7"/>
        <v>#VALUE!</v>
      </c>
      <c r="H40" s="18" t="e">
        <f>VLOOKUP(F40,G2数据库!C:L,2,0)</f>
        <v>#N/A</v>
      </c>
      <c r="I40" s="18" t="e">
        <f t="shared" si="8"/>
        <v>#VALUE!</v>
      </c>
      <c r="J40" s="18" t="e">
        <f>VLOOKUP(F40,G2数据库!C:L,3,0)</f>
        <v>#N/A</v>
      </c>
      <c r="K40" s="19" t="e">
        <f t="shared" si="9"/>
        <v>#VALUE!</v>
      </c>
      <c r="L40" s="18" t="e">
        <f>VLOOKUP(F40,G2数据库!C:L,4,0)</f>
        <v>#N/A</v>
      </c>
      <c r="M40" s="18" t="e">
        <f>VLOOKUP(F40,G2数据库!C:L,5,0)</f>
        <v>#N/A</v>
      </c>
      <c r="N40" s="18"/>
      <c r="O40" s="18" t="e">
        <f>VLOOKUP(F40,G2数据库!C:L,6,0)</f>
        <v>#N/A</v>
      </c>
      <c r="P40" s="18" t="e">
        <f>VLOOKUP(F40,G2数据库!C:L,7,0)</f>
        <v>#N/A</v>
      </c>
      <c r="Q40" s="19" t="e">
        <f>VLOOKUP(F40,G2数据库!C:L,8,0)*C40*I40</f>
        <v>#N/A</v>
      </c>
      <c r="R40" s="18" t="e">
        <f>VLOOKUP(F40,G2数据库!C:L,9,0)</f>
        <v>#N/A</v>
      </c>
      <c r="S40" s="18" t="e">
        <f>VLOOKUP(F40,G2数据库!C:L,10,0)</f>
        <v>#N/A</v>
      </c>
      <c r="T40" s="18"/>
    </row>
    <row r="41" spans="1:20" x14ac:dyDescent="0.25">
      <c r="A41" s="22"/>
      <c r="B41" s="3"/>
      <c r="C41" s="3"/>
      <c r="D41" s="3"/>
      <c r="E41" s="18" t="e">
        <f t="shared" si="5"/>
        <v>#VALUE!</v>
      </c>
      <c r="F41" s="18" t="str">
        <f t="shared" si="6"/>
        <v/>
      </c>
      <c r="G41" s="18" t="e">
        <f t="shared" si="7"/>
        <v>#VALUE!</v>
      </c>
      <c r="H41" s="18" t="e">
        <f>VLOOKUP(F41,G2数据库!C:L,2,0)</f>
        <v>#N/A</v>
      </c>
      <c r="I41" s="18" t="e">
        <f t="shared" si="8"/>
        <v>#VALUE!</v>
      </c>
      <c r="J41" s="18" t="e">
        <f>VLOOKUP(F41,G2数据库!C:L,3,0)</f>
        <v>#N/A</v>
      </c>
      <c r="K41" s="19" t="e">
        <f t="shared" si="9"/>
        <v>#VALUE!</v>
      </c>
      <c r="L41" s="18" t="e">
        <f>VLOOKUP(F41,G2数据库!C:L,4,0)</f>
        <v>#N/A</v>
      </c>
      <c r="M41" s="18" t="e">
        <f>VLOOKUP(F41,G2数据库!C:L,5,0)</f>
        <v>#N/A</v>
      </c>
      <c r="N41" s="18"/>
      <c r="O41" s="18" t="e">
        <f>VLOOKUP(F41,G2数据库!C:L,6,0)</f>
        <v>#N/A</v>
      </c>
      <c r="P41" s="18" t="e">
        <f>VLOOKUP(F41,G2数据库!C:L,7,0)</f>
        <v>#N/A</v>
      </c>
      <c r="Q41" s="19" t="e">
        <f>VLOOKUP(F41,G2数据库!C:L,8,0)*C41*I41</f>
        <v>#N/A</v>
      </c>
      <c r="R41" s="18" t="e">
        <f>VLOOKUP(F41,G2数据库!C:L,9,0)</f>
        <v>#N/A</v>
      </c>
      <c r="S41" s="18" t="e">
        <f>VLOOKUP(F41,G2数据库!C:L,10,0)</f>
        <v>#N/A</v>
      </c>
      <c r="T41" s="18"/>
    </row>
    <row r="42" spans="1:20" x14ac:dyDescent="0.25">
      <c r="A42" s="22"/>
      <c r="B42" s="3"/>
      <c r="C42" s="3"/>
      <c r="D42" s="3"/>
      <c r="E42" s="18" t="e">
        <f t="shared" si="5"/>
        <v>#VALUE!</v>
      </c>
      <c r="F42" s="18" t="str">
        <f t="shared" si="6"/>
        <v/>
      </c>
      <c r="G42" s="18" t="e">
        <f t="shared" si="7"/>
        <v>#VALUE!</v>
      </c>
      <c r="H42" s="18" t="e">
        <f>VLOOKUP(F42,G2数据库!C:L,2,0)</f>
        <v>#N/A</v>
      </c>
      <c r="I42" s="18" t="e">
        <f t="shared" si="8"/>
        <v>#VALUE!</v>
      </c>
      <c r="J42" s="18" t="e">
        <f>VLOOKUP(F42,G2数据库!C:L,3,0)</f>
        <v>#N/A</v>
      </c>
      <c r="K42" s="19" t="e">
        <f t="shared" si="9"/>
        <v>#VALUE!</v>
      </c>
      <c r="L42" s="18" t="e">
        <f>VLOOKUP(F42,G2数据库!C:L,4,0)</f>
        <v>#N/A</v>
      </c>
      <c r="M42" s="18" t="e">
        <f>VLOOKUP(F42,G2数据库!C:L,5,0)</f>
        <v>#N/A</v>
      </c>
      <c r="N42" s="18"/>
      <c r="O42" s="18" t="e">
        <f>VLOOKUP(F42,G2数据库!C:L,6,0)</f>
        <v>#N/A</v>
      </c>
      <c r="P42" s="18" t="e">
        <f>VLOOKUP(F42,G2数据库!C:L,7,0)</f>
        <v>#N/A</v>
      </c>
      <c r="Q42" s="19" t="e">
        <f>VLOOKUP(F42,G2数据库!C:L,8,0)*C42*I42</f>
        <v>#N/A</v>
      </c>
      <c r="R42" s="18" t="e">
        <f>VLOOKUP(F42,G2数据库!C:L,9,0)</f>
        <v>#N/A</v>
      </c>
      <c r="S42" s="18" t="e">
        <f>VLOOKUP(F42,G2数据库!C:L,10,0)</f>
        <v>#N/A</v>
      </c>
      <c r="T42" s="18"/>
    </row>
    <row r="43" spans="1:20" x14ac:dyDescent="0.25">
      <c r="A43" s="22"/>
      <c r="B43" s="3"/>
      <c r="C43" s="3"/>
      <c r="D43" s="3"/>
      <c r="E43" s="18" t="e">
        <f t="shared" si="5"/>
        <v>#VALUE!</v>
      </c>
      <c r="F43" s="18" t="str">
        <f t="shared" si="6"/>
        <v/>
      </c>
      <c r="G43" s="18" t="e">
        <f t="shared" si="7"/>
        <v>#VALUE!</v>
      </c>
      <c r="H43" s="18" t="e">
        <f>VLOOKUP(F43,G2数据库!C:L,2,0)</f>
        <v>#N/A</v>
      </c>
      <c r="I43" s="18" t="e">
        <f t="shared" si="8"/>
        <v>#VALUE!</v>
      </c>
      <c r="J43" s="18" t="e">
        <f>VLOOKUP(F43,G2数据库!C:L,3,0)</f>
        <v>#N/A</v>
      </c>
      <c r="K43" s="19" t="e">
        <f t="shared" si="9"/>
        <v>#VALUE!</v>
      </c>
      <c r="L43" s="18" t="e">
        <f>VLOOKUP(F43,G2数据库!C:L,4,0)</f>
        <v>#N/A</v>
      </c>
      <c r="M43" s="18" t="e">
        <f>VLOOKUP(F43,G2数据库!C:L,5,0)</f>
        <v>#N/A</v>
      </c>
      <c r="N43" s="18"/>
      <c r="O43" s="18" t="e">
        <f>VLOOKUP(F43,G2数据库!C:L,6,0)</f>
        <v>#N/A</v>
      </c>
      <c r="P43" s="18" t="e">
        <f>VLOOKUP(F43,G2数据库!C:L,7,0)</f>
        <v>#N/A</v>
      </c>
      <c r="Q43" s="19" t="e">
        <f>VLOOKUP(F43,G2数据库!C:L,8,0)*C43*I43</f>
        <v>#N/A</v>
      </c>
      <c r="R43" s="18" t="e">
        <f>VLOOKUP(F43,G2数据库!C:L,9,0)</f>
        <v>#N/A</v>
      </c>
      <c r="S43" s="18" t="e">
        <f>VLOOKUP(F43,G2数据库!C:L,10,0)</f>
        <v>#N/A</v>
      </c>
      <c r="T43" s="18"/>
    </row>
    <row r="44" spans="1:20" x14ac:dyDescent="0.25">
      <c r="A44" s="22"/>
      <c r="B44" s="3"/>
      <c r="C44" s="3"/>
      <c r="D44" s="3"/>
      <c r="E44" s="18" t="e">
        <f t="shared" si="5"/>
        <v>#VALUE!</v>
      </c>
      <c r="F44" s="18" t="str">
        <f t="shared" si="6"/>
        <v/>
      </c>
      <c r="G44" s="18" t="e">
        <f t="shared" si="7"/>
        <v>#VALUE!</v>
      </c>
      <c r="H44" s="18" t="e">
        <f>VLOOKUP(F44,G2数据库!C:L,2,0)</f>
        <v>#N/A</v>
      </c>
      <c r="I44" s="18" t="e">
        <f t="shared" si="8"/>
        <v>#VALUE!</v>
      </c>
      <c r="J44" s="18" t="e">
        <f>VLOOKUP(F44,G2数据库!C:L,3,0)</f>
        <v>#N/A</v>
      </c>
      <c r="K44" s="19" t="e">
        <f t="shared" si="9"/>
        <v>#VALUE!</v>
      </c>
      <c r="L44" s="18" t="e">
        <f>VLOOKUP(F44,G2数据库!C:L,4,0)</f>
        <v>#N/A</v>
      </c>
      <c r="M44" s="18" t="e">
        <f>VLOOKUP(F44,G2数据库!C:L,5,0)</f>
        <v>#N/A</v>
      </c>
      <c r="N44" s="18"/>
      <c r="O44" s="18" t="e">
        <f>VLOOKUP(F44,G2数据库!C:L,6,0)</f>
        <v>#N/A</v>
      </c>
      <c r="P44" s="18" t="e">
        <f>VLOOKUP(F44,G2数据库!C:L,7,0)</f>
        <v>#N/A</v>
      </c>
      <c r="Q44" s="19" t="e">
        <f>VLOOKUP(F44,G2数据库!C:L,8,0)*C44*I44</f>
        <v>#N/A</v>
      </c>
      <c r="R44" s="18" t="e">
        <f>VLOOKUP(F44,G2数据库!C:L,9,0)</f>
        <v>#N/A</v>
      </c>
      <c r="S44" s="18" t="e">
        <f>VLOOKUP(F44,G2数据库!C:L,10,0)</f>
        <v>#N/A</v>
      </c>
      <c r="T44" s="18"/>
    </row>
    <row r="45" spans="1:20" x14ac:dyDescent="0.25">
      <c r="A45" s="22"/>
      <c r="B45" s="3"/>
      <c r="C45" s="3"/>
      <c r="D45" s="3"/>
      <c r="E45" s="18" t="e">
        <f t="shared" si="5"/>
        <v>#VALUE!</v>
      </c>
      <c r="F45" s="18" t="str">
        <f t="shared" si="6"/>
        <v/>
      </c>
      <c r="G45" s="18" t="e">
        <f t="shared" si="7"/>
        <v>#VALUE!</v>
      </c>
      <c r="H45" s="18" t="e">
        <f>VLOOKUP(F45,G2数据库!C:L,2,0)</f>
        <v>#N/A</v>
      </c>
      <c r="I45" s="18" t="e">
        <f t="shared" si="8"/>
        <v>#VALUE!</v>
      </c>
      <c r="J45" s="18" t="e">
        <f>VLOOKUP(F45,G2数据库!C:L,3,0)</f>
        <v>#N/A</v>
      </c>
      <c r="K45" s="19" t="e">
        <f t="shared" si="9"/>
        <v>#VALUE!</v>
      </c>
      <c r="L45" s="18" t="e">
        <f>VLOOKUP(F45,G2数据库!C:L,4,0)</f>
        <v>#N/A</v>
      </c>
      <c r="M45" s="18" t="e">
        <f>VLOOKUP(F45,G2数据库!C:L,5,0)</f>
        <v>#N/A</v>
      </c>
      <c r="N45" s="18"/>
      <c r="O45" s="18" t="e">
        <f>VLOOKUP(F45,G2数据库!C:L,6,0)</f>
        <v>#N/A</v>
      </c>
      <c r="P45" s="18" t="e">
        <f>VLOOKUP(F45,G2数据库!C:L,7,0)</f>
        <v>#N/A</v>
      </c>
      <c r="Q45" s="19" t="e">
        <f>VLOOKUP(F45,G2数据库!C:L,8,0)*C45*I45</f>
        <v>#N/A</v>
      </c>
      <c r="R45" s="18" t="e">
        <f>VLOOKUP(F45,G2数据库!C:L,9,0)</f>
        <v>#N/A</v>
      </c>
      <c r="S45" s="18" t="e">
        <f>VLOOKUP(F45,G2数据库!C:L,10,0)</f>
        <v>#N/A</v>
      </c>
      <c r="T45" s="18"/>
    </row>
    <row r="46" spans="1:20" x14ac:dyDescent="0.25">
      <c r="A46" s="22"/>
      <c r="B46" s="3"/>
      <c r="C46" s="3"/>
      <c r="D46" s="3"/>
      <c r="E46" s="18" t="e">
        <f t="shared" si="5"/>
        <v>#VALUE!</v>
      </c>
      <c r="F46" s="18" t="str">
        <f t="shared" si="6"/>
        <v/>
      </c>
      <c r="G46" s="18" t="e">
        <f t="shared" si="7"/>
        <v>#VALUE!</v>
      </c>
      <c r="H46" s="18" t="e">
        <f>VLOOKUP(F46,G2数据库!C:L,2,0)</f>
        <v>#N/A</v>
      </c>
      <c r="I46" s="18" t="e">
        <f t="shared" si="8"/>
        <v>#VALUE!</v>
      </c>
      <c r="J46" s="18" t="e">
        <f>VLOOKUP(F46,G2数据库!C:L,3,0)</f>
        <v>#N/A</v>
      </c>
      <c r="K46" s="19" t="e">
        <f t="shared" si="9"/>
        <v>#VALUE!</v>
      </c>
      <c r="L46" s="18" t="e">
        <f>VLOOKUP(F46,G2数据库!C:L,4,0)</f>
        <v>#N/A</v>
      </c>
      <c r="M46" s="18" t="e">
        <f>VLOOKUP(F46,G2数据库!C:L,5,0)</f>
        <v>#N/A</v>
      </c>
      <c r="N46" s="18"/>
      <c r="O46" s="18" t="e">
        <f>VLOOKUP(F46,G2数据库!C:L,6,0)</f>
        <v>#N/A</v>
      </c>
      <c r="P46" s="18" t="e">
        <f>VLOOKUP(F46,G2数据库!C:L,7,0)</f>
        <v>#N/A</v>
      </c>
      <c r="Q46" s="19" t="e">
        <f>VLOOKUP(F46,G2数据库!C:L,8,0)*C46*I46</f>
        <v>#N/A</v>
      </c>
      <c r="R46" s="18" t="e">
        <f>VLOOKUP(F46,G2数据库!C:L,9,0)</f>
        <v>#N/A</v>
      </c>
      <c r="S46" s="18" t="e">
        <f>VLOOKUP(F46,G2数据库!C:L,10,0)</f>
        <v>#N/A</v>
      </c>
      <c r="T46" s="18"/>
    </row>
    <row r="47" spans="1:20" x14ac:dyDescent="0.25">
      <c r="A47" s="22"/>
      <c r="B47" s="3"/>
      <c r="C47" s="3"/>
      <c r="D47" s="3"/>
      <c r="E47" s="18" t="e">
        <f t="shared" si="5"/>
        <v>#VALUE!</v>
      </c>
      <c r="F47" s="18" t="str">
        <f t="shared" si="6"/>
        <v/>
      </c>
      <c r="G47" s="18" t="e">
        <f t="shared" si="7"/>
        <v>#VALUE!</v>
      </c>
      <c r="H47" s="18" t="e">
        <f>VLOOKUP(F47,G2数据库!C:L,2,0)</f>
        <v>#N/A</v>
      </c>
      <c r="I47" s="18" t="e">
        <f t="shared" si="8"/>
        <v>#VALUE!</v>
      </c>
      <c r="J47" s="18" t="e">
        <f>VLOOKUP(F47,G2数据库!C:L,3,0)</f>
        <v>#N/A</v>
      </c>
      <c r="K47" s="19" t="e">
        <f t="shared" si="9"/>
        <v>#VALUE!</v>
      </c>
      <c r="L47" s="18" t="e">
        <f>VLOOKUP(F47,G2数据库!C:L,4,0)</f>
        <v>#N/A</v>
      </c>
      <c r="M47" s="18" t="e">
        <f>VLOOKUP(F47,G2数据库!C:L,5,0)</f>
        <v>#N/A</v>
      </c>
      <c r="N47" s="18"/>
      <c r="O47" s="18" t="e">
        <f>VLOOKUP(F47,G2数据库!C:L,6,0)</f>
        <v>#N/A</v>
      </c>
      <c r="P47" s="18" t="e">
        <f>VLOOKUP(F47,G2数据库!C:L,7,0)</f>
        <v>#N/A</v>
      </c>
      <c r="Q47" s="19" t="e">
        <f>VLOOKUP(F47,G2数据库!C:L,8,0)*C47*I47</f>
        <v>#N/A</v>
      </c>
      <c r="R47" s="18" t="e">
        <f>VLOOKUP(F47,G2数据库!C:L,9,0)</f>
        <v>#N/A</v>
      </c>
      <c r="S47" s="18" t="e">
        <f>VLOOKUP(F47,G2数据库!C:L,10,0)</f>
        <v>#N/A</v>
      </c>
      <c r="T47" s="18"/>
    </row>
    <row r="48" spans="1:20" x14ac:dyDescent="0.25">
      <c r="A48" s="22"/>
      <c r="B48" s="3"/>
      <c r="C48" s="3"/>
      <c r="D48" s="3"/>
      <c r="E48" s="18" t="e">
        <f t="shared" si="5"/>
        <v>#VALUE!</v>
      </c>
      <c r="F48" s="18" t="str">
        <f t="shared" si="6"/>
        <v/>
      </c>
      <c r="G48" s="18" t="e">
        <f t="shared" si="7"/>
        <v>#VALUE!</v>
      </c>
      <c r="H48" s="18" t="e">
        <f>VLOOKUP(F48,G2数据库!C:L,2,0)</f>
        <v>#N/A</v>
      </c>
      <c r="I48" s="18" t="e">
        <f t="shared" si="8"/>
        <v>#VALUE!</v>
      </c>
      <c r="J48" s="18" t="e">
        <f>VLOOKUP(F48,G2数据库!C:L,3,0)</f>
        <v>#N/A</v>
      </c>
      <c r="K48" s="19" t="e">
        <f t="shared" si="9"/>
        <v>#VALUE!</v>
      </c>
      <c r="L48" s="18" t="e">
        <f>VLOOKUP(F48,G2数据库!C:L,4,0)</f>
        <v>#N/A</v>
      </c>
      <c r="M48" s="18" t="e">
        <f>VLOOKUP(F48,G2数据库!C:L,5,0)</f>
        <v>#N/A</v>
      </c>
      <c r="N48" s="18"/>
      <c r="O48" s="18" t="e">
        <f>VLOOKUP(F48,G2数据库!C:L,6,0)</f>
        <v>#N/A</v>
      </c>
      <c r="P48" s="18" t="e">
        <f>VLOOKUP(F48,G2数据库!C:L,7,0)</f>
        <v>#N/A</v>
      </c>
      <c r="Q48" s="19" t="e">
        <f>VLOOKUP(F48,G2数据库!C:L,8,0)*C48*I48</f>
        <v>#N/A</v>
      </c>
      <c r="R48" s="18" t="e">
        <f>VLOOKUP(F48,G2数据库!C:L,9,0)</f>
        <v>#N/A</v>
      </c>
      <c r="S48" s="18" t="e">
        <f>VLOOKUP(F48,G2数据库!C:L,10,0)</f>
        <v>#N/A</v>
      </c>
      <c r="T48" s="18"/>
    </row>
    <row r="49" spans="1:20" x14ac:dyDescent="0.25">
      <c r="A49" s="22"/>
      <c r="B49" s="3"/>
      <c r="C49" s="3"/>
      <c r="D49" s="3"/>
      <c r="E49" s="18" t="e">
        <f t="shared" si="5"/>
        <v>#VALUE!</v>
      </c>
      <c r="F49" s="18" t="str">
        <f t="shared" si="6"/>
        <v/>
      </c>
      <c r="G49" s="18" t="e">
        <f t="shared" si="7"/>
        <v>#VALUE!</v>
      </c>
      <c r="H49" s="18" t="e">
        <f>VLOOKUP(F49,G2数据库!C:L,2,0)</f>
        <v>#N/A</v>
      </c>
      <c r="I49" s="18" t="e">
        <f t="shared" si="8"/>
        <v>#VALUE!</v>
      </c>
      <c r="J49" s="18" t="e">
        <f>VLOOKUP(F49,G2数据库!C:L,3,0)</f>
        <v>#N/A</v>
      </c>
      <c r="K49" s="19" t="e">
        <f t="shared" si="9"/>
        <v>#VALUE!</v>
      </c>
      <c r="L49" s="18" t="e">
        <f>VLOOKUP(F49,G2数据库!C:L,4,0)</f>
        <v>#N/A</v>
      </c>
      <c r="M49" s="18" t="e">
        <f>VLOOKUP(F49,G2数据库!C:L,5,0)</f>
        <v>#N/A</v>
      </c>
      <c r="N49" s="18"/>
      <c r="O49" s="18" t="e">
        <f>VLOOKUP(F49,G2数据库!C:L,6,0)</f>
        <v>#N/A</v>
      </c>
      <c r="P49" s="18" t="e">
        <f>VLOOKUP(F49,G2数据库!C:L,7,0)</f>
        <v>#N/A</v>
      </c>
      <c r="Q49" s="19" t="e">
        <f>VLOOKUP(F49,G2数据库!C:L,8,0)*C49*I49</f>
        <v>#N/A</v>
      </c>
      <c r="R49" s="18" t="e">
        <f>VLOOKUP(F49,G2数据库!C:L,9,0)</f>
        <v>#N/A</v>
      </c>
      <c r="S49" s="18" t="e">
        <f>VLOOKUP(F49,G2数据库!C:L,10,0)</f>
        <v>#N/A</v>
      </c>
      <c r="T49" s="18"/>
    </row>
    <row r="50" spans="1:20" x14ac:dyDescent="0.25">
      <c r="A50" s="22"/>
      <c r="B50" s="3"/>
      <c r="C50" s="3"/>
      <c r="D50" s="3"/>
      <c r="E50" s="18" t="e">
        <f t="shared" si="5"/>
        <v>#VALUE!</v>
      </c>
      <c r="F50" s="18" t="str">
        <f t="shared" si="6"/>
        <v/>
      </c>
      <c r="G50" s="18" t="e">
        <f t="shared" si="7"/>
        <v>#VALUE!</v>
      </c>
      <c r="H50" s="18" t="e">
        <f>VLOOKUP(F50,G2数据库!C:L,2,0)</f>
        <v>#N/A</v>
      </c>
      <c r="I50" s="18" t="e">
        <f t="shared" si="8"/>
        <v>#VALUE!</v>
      </c>
      <c r="J50" s="18" t="e">
        <f>VLOOKUP(F50,G2数据库!C:L,3,0)</f>
        <v>#N/A</v>
      </c>
      <c r="K50" s="19" t="e">
        <f t="shared" si="9"/>
        <v>#VALUE!</v>
      </c>
      <c r="L50" s="18" t="e">
        <f>VLOOKUP(F50,G2数据库!C:L,4,0)</f>
        <v>#N/A</v>
      </c>
      <c r="M50" s="18" t="e">
        <f>VLOOKUP(F50,G2数据库!C:L,5,0)</f>
        <v>#N/A</v>
      </c>
      <c r="N50" s="18"/>
      <c r="O50" s="18" t="e">
        <f>VLOOKUP(F50,G2数据库!C:L,6,0)</f>
        <v>#N/A</v>
      </c>
      <c r="P50" s="18" t="e">
        <f>VLOOKUP(F50,G2数据库!C:L,7,0)</f>
        <v>#N/A</v>
      </c>
      <c r="Q50" s="19" t="e">
        <f>VLOOKUP(F50,G2数据库!C:L,8,0)*C50*I50</f>
        <v>#N/A</v>
      </c>
      <c r="R50" s="18" t="e">
        <f>VLOOKUP(F50,G2数据库!C:L,9,0)</f>
        <v>#N/A</v>
      </c>
      <c r="S50" s="18" t="e">
        <f>VLOOKUP(F50,G2数据库!C:L,10,0)</f>
        <v>#N/A</v>
      </c>
      <c r="T50" s="18"/>
    </row>
    <row r="51" spans="1:20" x14ac:dyDescent="0.25">
      <c r="A51" s="22"/>
      <c r="B51" s="3"/>
      <c r="C51" s="3"/>
      <c r="D51" s="3"/>
      <c r="E51" s="18" t="e">
        <f t="shared" si="5"/>
        <v>#VALUE!</v>
      </c>
      <c r="F51" s="18" t="str">
        <f t="shared" si="6"/>
        <v/>
      </c>
      <c r="G51" s="18" t="e">
        <f t="shared" si="7"/>
        <v>#VALUE!</v>
      </c>
      <c r="H51" s="18" t="e">
        <f>VLOOKUP(F51,G2数据库!C:L,2,0)</f>
        <v>#N/A</v>
      </c>
      <c r="I51" s="18" t="e">
        <f t="shared" si="8"/>
        <v>#VALUE!</v>
      </c>
      <c r="J51" s="18" t="e">
        <f>VLOOKUP(F51,G2数据库!C:L,3,0)</f>
        <v>#N/A</v>
      </c>
      <c r="K51" s="19" t="e">
        <f t="shared" si="9"/>
        <v>#VALUE!</v>
      </c>
      <c r="L51" s="18" t="e">
        <f>VLOOKUP(F51,G2数据库!C:L,4,0)</f>
        <v>#N/A</v>
      </c>
      <c r="M51" s="18" t="e">
        <f>VLOOKUP(F51,G2数据库!C:L,5,0)</f>
        <v>#N/A</v>
      </c>
      <c r="N51" s="18"/>
      <c r="O51" s="18" t="e">
        <f>VLOOKUP(F51,G2数据库!C:L,6,0)</f>
        <v>#N/A</v>
      </c>
      <c r="P51" s="18" t="e">
        <f>VLOOKUP(F51,G2数据库!C:L,7,0)</f>
        <v>#N/A</v>
      </c>
      <c r="Q51" s="19" t="e">
        <f>VLOOKUP(F51,G2数据库!C:L,8,0)*C51*I51</f>
        <v>#N/A</v>
      </c>
      <c r="R51" s="18" t="e">
        <f>VLOOKUP(F51,G2数据库!C:L,9,0)</f>
        <v>#N/A</v>
      </c>
      <c r="S51" s="18" t="e">
        <f>VLOOKUP(F51,G2数据库!C:L,10,0)</f>
        <v>#N/A</v>
      </c>
      <c r="T51" s="18"/>
    </row>
    <row r="52" spans="1:20" x14ac:dyDescent="0.25">
      <c r="A52" s="22"/>
      <c r="B52" s="3"/>
      <c r="C52" s="3"/>
      <c r="D52" s="3"/>
      <c r="E52" s="18" t="e">
        <f t="shared" si="5"/>
        <v>#VALUE!</v>
      </c>
      <c r="F52" s="18" t="str">
        <f t="shared" si="6"/>
        <v/>
      </c>
      <c r="G52" s="18" t="e">
        <f t="shared" si="7"/>
        <v>#VALUE!</v>
      </c>
      <c r="H52" s="18" t="e">
        <f>VLOOKUP(F52,G2数据库!C:L,2,0)</f>
        <v>#N/A</v>
      </c>
      <c r="I52" s="18" t="e">
        <f t="shared" si="8"/>
        <v>#VALUE!</v>
      </c>
      <c r="J52" s="18" t="e">
        <f>VLOOKUP(F52,G2数据库!C:L,3,0)</f>
        <v>#N/A</v>
      </c>
      <c r="K52" s="19" t="e">
        <f t="shared" si="9"/>
        <v>#VALUE!</v>
      </c>
      <c r="L52" s="18" t="e">
        <f>VLOOKUP(F52,G2数据库!C:L,4,0)</f>
        <v>#N/A</v>
      </c>
      <c r="M52" s="18" t="e">
        <f>VLOOKUP(F52,G2数据库!C:L,5,0)</f>
        <v>#N/A</v>
      </c>
      <c r="N52" s="18"/>
      <c r="O52" s="18" t="e">
        <f>VLOOKUP(F52,G2数据库!C:L,6,0)</f>
        <v>#N/A</v>
      </c>
      <c r="P52" s="18" t="e">
        <f>VLOOKUP(F52,G2数据库!C:L,7,0)</f>
        <v>#N/A</v>
      </c>
      <c r="Q52" s="19" t="e">
        <f>VLOOKUP(F52,G2数据库!C:L,8,0)*C52*I52</f>
        <v>#N/A</v>
      </c>
      <c r="R52" s="18" t="e">
        <f>VLOOKUP(F52,G2数据库!C:L,9,0)</f>
        <v>#N/A</v>
      </c>
      <c r="S52" s="18" t="e">
        <f>VLOOKUP(F52,G2数据库!C:L,10,0)</f>
        <v>#N/A</v>
      </c>
      <c r="T52" s="18"/>
    </row>
    <row r="53" spans="1:20" x14ac:dyDescent="0.25">
      <c r="A53" s="22"/>
      <c r="B53" s="3"/>
      <c r="C53" s="3"/>
      <c r="D53" s="3"/>
      <c r="E53" s="18" t="e">
        <f t="shared" si="5"/>
        <v>#VALUE!</v>
      </c>
      <c r="F53" s="18" t="str">
        <f t="shared" si="6"/>
        <v/>
      </c>
      <c r="G53" s="18" t="e">
        <f t="shared" si="7"/>
        <v>#VALUE!</v>
      </c>
      <c r="H53" s="18" t="e">
        <f>VLOOKUP(F53,G2数据库!C:L,2,0)</f>
        <v>#N/A</v>
      </c>
      <c r="I53" s="18" t="e">
        <f t="shared" si="8"/>
        <v>#VALUE!</v>
      </c>
      <c r="J53" s="18" t="e">
        <f>VLOOKUP(F53,G2数据库!C:L,3,0)</f>
        <v>#N/A</v>
      </c>
      <c r="K53" s="19" t="e">
        <f t="shared" si="9"/>
        <v>#VALUE!</v>
      </c>
      <c r="L53" s="18" t="e">
        <f>VLOOKUP(F53,G2数据库!C:L,4,0)</f>
        <v>#N/A</v>
      </c>
      <c r="M53" s="18" t="e">
        <f>VLOOKUP(F53,G2数据库!C:L,5,0)</f>
        <v>#N/A</v>
      </c>
      <c r="N53" s="18"/>
      <c r="O53" s="18" t="e">
        <f>VLOOKUP(F53,G2数据库!C:L,6,0)</f>
        <v>#N/A</v>
      </c>
      <c r="P53" s="18" t="e">
        <f>VLOOKUP(F53,G2数据库!C:L,7,0)</f>
        <v>#N/A</v>
      </c>
      <c r="Q53" s="19" t="e">
        <f>VLOOKUP(F53,G2数据库!C:L,8,0)*C53*I53</f>
        <v>#N/A</v>
      </c>
      <c r="R53" s="18" t="e">
        <f>VLOOKUP(F53,G2数据库!C:L,9,0)</f>
        <v>#N/A</v>
      </c>
      <c r="S53" s="18" t="e">
        <f>VLOOKUP(F53,G2数据库!C:L,10,0)</f>
        <v>#N/A</v>
      </c>
      <c r="T53" s="18"/>
    </row>
    <row r="54" spans="1:20" x14ac:dyDescent="0.25">
      <c r="A54" s="22"/>
      <c r="B54" s="3"/>
      <c r="C54" s="3"/>
      <c r="D54" s="3"/>
      <c r="E54" s="18" t="e">
        <f t="shared" si="5"/>
        <v>#VALUE!</v>
      </c>
      <c r="F54" s="18" t="str">
        <f t="shared" si="6"/>
        <v/>
      </c>
      <c r="G54" s="18" t="e">
        <f t="shared" si="7"/>
        <v>#VALUE!</v>
      </c>
      <c r="H54" s="18" t="e">
        <f>VLOOKUP(F54,G2数据库!C:L,2,0)</f>
        <v>#N/A</v>
      </c>
      <c r="I54" s="18" t="e">
        <f t="shared" si="8"/>
        <v>#VALUE!</v>
      </c>
      <c r="J54" s="18" t="e">
        <f>VLOOKUP(F54,G2数据库!C:L,3,0)</f>
        <v>#N/A</v>
      </c>
      <c r="K54" s="19" t="e">
        <f t="shared" si="9"/>
        <v>#VALUE!</v>
      </c>
      <c r="L54" s="18" t="e">
        <f>VLOOKUP(F54,G2数据库!C:L,4,0)</f>
        <v>#N/A</v>
      </c>
      <c r="M54" s="18" t="e">
        <f>VLOOKUP(F54,G2数据库!C:L,5,0)</f>
        <v>#N/A</v>
      </c>
      <c r="N54" s="18"/>
      <c r="O54" s="18" t="e">
        <f>VLOOKUP(F54,G2数据库!C:L,6,0)</f>
        <v>#N/A</v>
      </c>
      <c r="P54" s="18" t="e">
        <f>VLOOKUP(F54,G2数据库!C:L,7,0)</f>
        <v>#N/A</v>
      </c>
      <c r="Q54" s="19" t="e">
        <f>VLOOKUP(F54,G2数据库!C:L,8,0)*C54*I54</f>
        <v>#N/A</v>
      </c>
      <c r="R54" s="18" t="e">
        <f>VLOOKUP(F54,G2数据库!C:L,9,0)</f>
        <v>#N/A</v>
      </c>
      <c r="S54" s="18" t="e">
        <f>VLOOKUP(F54,G2数据库!C:L,10,0)</f>
        <v>#N/A</v>
      </c>
      <c r="T54" s="18"/>
    </row>
    <row r="55" spans="1:20" x14ac:dyDescent="0.25">
      <c r="A55" s="22"/>
      <c r="B55" s="3"/>
      <c r="C55" s="3"/>
      <c r="D55" s="3"/>
      <c r="E55" s="18" t="e">
        <f t="shared" si="5"/>
        <v>#VALUE!</v>
      </c>
      <c r="F55" s="18" t="str">
        <f t="shared" si="6"/>
        <v/>
      </c>
      <c r="G55" s="18" t="e">
        <f t="shared" si="7"/>
        <v>#VALUE!</v>
      </c>
      <c r="H55" s="18" t="e">
        <f>VLOOKUP(F55,G2数据库!C:L,2,0)</f>
        <v>#N/A</v>
      </c>
      <c r="I55" s="18" t="e">
        <f t="shared" si="8"/>
        <v>#VALUE!</v>
      </c>
      <c r="J55" s="18" t="e">
        <f>VLOOKUP(F55,G2数据库!C:L,3,0)</f>
        <v>#N/A</v>
      </c>
      <c r="K55" s="19" t="e">
        <f t="shared" si="9"/>
        <v>#VALUE!</v>
      </c>
      <c r="L55" s="18" t="e">
        <f>VLOOKUP(F55,G2数据库!C:L,4,0)</f>
        <v>#N/A</v>
      </c>
      <c r="M55" s="18" t="e">
        <f>VLOOKUP(F55,G2数据库!C:L,5,0)</f>
        <v>#N/A</v>
      </c>
      <c r="N55" s="18"/>
      <c r="O55" s="18" t="e">
        <f>VLOOKUP(F55,G2数据库!C:L,6,0)</f>
        <v>#N/A</v>
      </c>
      <c r="P55" s="18" t="e">
        <f>VLOOKUP(F55,G2数据库!C:L,7,0)</f>
        <v>#N/A</v>
      </c>
      <c r="Q55" s="19" t="e">
        <f>VLOOKUP(F55,G2数据库!C:L,8,0)*C55*I55</f>
        <v>#N/A</v>
      </c>
      <c r="R55" s="18" t="e">
        <f>VLOOKUP(F55,G2数据库!C:L,9,0)</f>
        <v>#N/A</v>
      </c>
      <c r="S55" s="18" t="e">
        <f>VLOOKUP(F55,G2数据库!C:L,10,0)</f>
        <v>#N/A</v>
      </c>
      <c r="T55" s="18"/>
    </row>
    <row r="56" spans="1:20" x14ac:dyDescent="0.25">
      <c r="A56" s="22"/>
      <c r="B56" s="3"/>
      <c r="C56" s="3"/>
      <c r="D56" s="3"/>
      <c r="E56" s="18" t="e">
        <f t="shared" si="5"/>
        <v>#VALUE!</v>
      </c>
      <c r="F56" s="18" t="str">
        <f t="shared" si="6"/>
        <v/>
      </c>
      <c r="G56" s="18" t="e">
        <f t="shared" si="7"/>
        <v>#VALUE!</v>
      </c>
      <c r="H56" s="18" t="e">
        <f>VLOOKUP(F56,G2数据库!C:L,2,0)</f>
        <v>#N/A</v>
      </c>
      <c r="I56" s="18" t="e">
        <f t="shared" si="8"/>
        <v>#VALUE!</v>
      </c>
      <c r="J56" s="18" t="e">
        <f>VLOOKUP(F56,G2数据库!C:L,3,0)</f>
        <v>#N/A</v>
      </c>
      <c r="K56" s="19" t="e">
        <f t="shared" si="9"/>
        <v>#VALUE!</v>
      </c>
      <c r="L56" s="18" t="e">
        <f>VLOOKUP(F56,G2数据库!C:L,4,0)</f>
        <v>#N/A</v>
      </c>
      <c r="M56" s="18" t="e">
        <f>VLOOKUP(F56,G2数据库!C:L,5,0)</f>
        <v>#N/A</v>
      </c>
      <c r="N56" s="18"/>
      <c r="O56" s="18" t="e">
        <f>VLOOKUP(F56,G2数据库!C:L,6,0)</f>
        <v>#N/A</v>
      </c>
      <c r="P56" s="18" t="e">
        <f>VLOOKUP(F56,G2数据库!C:L,7,0)</f>
        <v>#N/A</v>
      </c>
      <c r="Q56" s="19" t="e">
        <f>VLOOKUP(F56,G2数据库!C:L,8,0)*C56*I56</f>
        <v>#N/A</v>
      </c>
      <c r="R56" s="18" t="e">
        <f>VLOOKUP(F56,G2数据库!C:L,9,0)</f>
        <v>#N/A</v>
      </c>
      <c r="S56" s="18" t="e">
        <f>VLOOKUP(F56,G2数据库!C:L,10,0)</f>
        <v>#N/A</v>
      </c>
      <c r="T56" s="18"/>
    </row>
    <row r="57" spans="1:20" x14ac:dyDescent="0.25">
      <c r="A57" s="22"/>
      <c r="B57" s="3"/>
      <c r="C57" s="3"/>
      <c r="D57" s="3"/>
      <c r="E57" s="18" t="e">
        <f t="shared" si="5"/>
        <v>#VALUE!</v>
      </c>
      <c r="F57" s="18" t="str">
        <f t="shared" si="6"/>
        <v/>
      </c>
      <c r="G57" s="18" t="e">
        <f t="shared" si="7"/>
        <v>#VALUE!</v>
      </c>
      <c r="H57" s="18" t="e">
        <f>VLOOKUP(F57,G2数据库!C:L,2,0)</f>
        <v>#N/A</v>
      </c>
      <c r="I57" s="18" t="e">
        <f t="shared" si="8"/>
        <v>#VALUE!</v>
      </c>
      <c r="J57" s="18" t="e">
        <f>VLOOKUP(F57,G2数据库!C:L,3,0)</f>
        <v>#N/A</v>
      </c>
      <c r="K57" s="19" t="e">
        <f t="shared" si="9"/>
        <v>#VALUE!</v>
      </c>
      <c r="L57" s="18" t="e">
        <f>VLOOKUP(F57,G2数据库!C:L,4,0)</f>
        <v>#N/A</v>
      </c>
      <c r="M57" s="18" t="e">
        <f>VLOOKUP(F57,G2数据库!C:L,5,0)</f>
        <v>#N/A</v>
      </c>
      <c r="N57" s="18"/>
      <c r="O57" s="18" t="e">
        <f>VLOOKUP(F57,G2数据库!C:L,6,0)</f>
        <v>#N/A</v>
      </c>
      <c r="P57" s="18" t="e">
        <f>VLOOKUP(F57,G2数据库!C:L,7,0)</f>
        <v>#N/A</v>
      </c>
      <c r="Q57" s="19" t="e">
        <f>VLOOKUP(F57,G2数据库!C:L,8,0)*C57*I57</f>
        <v>#N/A</v>
      </c>
      <c r="R57" s="18" t="e">
        <f>VLOOKUP(F57,G2数据库!C:L,9,0)</f>
        <v>#N/A</v>
      </c>
      <c r="S57" s="18" t="e">
        <f>VLOOKUP(F57,G2数据库!C:L,10,0)</f>
        <v>#N/A</v>
      </c>
      <c r="T57" s="18"/>
    </row>
    <row r="58" spans="1:20" x14ac:dyDescent="0.25">
      <c r="A58" s="22"/>
      <c r="B58" s="3"/>
      <c r="C58" s="3"/>
      <c r="D58" s="3"/>
      <c r="E58" s="18" t="e">
        <f t="shared" si="5"/>
        <v>#VALUE!</v>
      </c>
      <c r="F58" s="18" t="str">
        <f t="shared" si="6"/>
        <v/>
      </c>
      <c r="G58" s="18" t="e">
        <f t="shared" si="7"/>
        <v>#VALUE!</v>
      </c>
      <c r="H58" s="18" t="e">
        <f>VLOOKUP(F58,G2数据库!C:L,2,0)</f>
        <v>#N/A</v>
      </c>
      <c r="I58" s="18" t="e">
        <f t="shared" si="8"/>
        <v>#VALUE!</v>
      </c>
      <c r="J58" s="18" t="e">
        <f>VLOOKUP(F58,G2数据库!C:L,3,0)</f>
        <v>#N/A</v>
      </c>
      <c r="K58" s="19" t="e">
        <f t="shared" si="9"/>
        <v>#VALUE!</v>
      </c>
      <c r="L58" s="18" t="e">
        <f>VLOOKUP(F58,G2数据库!C:L,4,0)</f>
        <v>#N/A</v>
      </c>
      <c r="M58" s="18" t="e">
        <f>VLOOKUP(F58,G2数据库!C:L,5,0)</f>
        <v>#N/A</v>
      </c>
      <c r="N58" s="18"/>
      <c r="O58" s="18" t="e">
        <f>VLOOKUP(F58,G2数据库!C:L,6,0)</f>
        <v>#N/A</v>
      </c>
      <c r="P58" s="18" t="e">
        <f>VLOOKUP(F58,G2数据库!C:L,7,0)</f>
        <v>#N/A</v>
      </c>
      <c r="Q58" s="19" t="e">
        <f>VLOOKUP(F58,G2数据库!C:L,8,0)*C58*I58</f>
        <v>#N/A</v>
      </c>
      <c r="R58" s="18" t="e">
        <f>VLOOKUP(F58,G2数据库!C:L,9,0)</f>
        <v>#N/A</v>
      </c>
      <c r="S58" s="18" t="e">
        <f>VLOOKUP(F58,G2数据库!C:L,10,0)</f>
        <v>#N/A</v>
      </c>
      <c r="T58" s="18"/>
    </row>
    <row r="59" spans="1:20" x14ac:dyDescent="0.25">
      <c r="A59" s="22"/>
      <c r="B59" s="3"/>
      <c r="C59" s="3"/>
      <c r="D59" s="3"/>
      <c r="E59" s="18" t="e">
        <f t="shared" si="5"/>
        <v>#VALUE!</v>
      </c>
      <c r="F59" s="18" t="str">
        <f t="shared" si="6"/>
        <v/>
      </c>
      <c r="G59" s="18" t="e">
        <f t="shared" si="7"/>
        <v>#VALUE!</v>
      </c>
      <c r="H59" s="18" t="e">
        <f>VLOOKUP(F59,G2数据库!C:L,2,0)</f>
        <v>#N/A</v>
      </c>
      <c r="I59" s="18" t="e">
        <f t="shared" si="8"/>
        <v>#VALUE!</v>
      </c>
      <c r="J59" s="18" t="e">
        <f>VLOOKUP(F59,G2数据库!C:L,3,0)</f>
        <v>#N/A</v>
      </c>
      <c r="K59" s="19" t="e">
        <f t="shared" si="9"/>
        <v>#VALUE!</v>
      </c>
      <c r="L59" s="18" t="e">
        <f>VLOOKUP(F59,G2数据库!C:L,4,0)</f>
        <v>#N/A</v>
      </c>
      <c r="M59" s="18" t="e">
        <f>VLOOKUP(F59,G2数据库!C:L,5,0)</f>
        <v>#N/A</v>
      </c>
      <c r="N59" s="18"/>
      <c r="O59" s="18" t="e">
        <f>VLOOKUP(F59,G2数据库!C:L,6,0)</f>
        <v>#N/A</v>
      </c>
      <c r="P59" s="18" t="e">
        <f>VLOOKUP(F59,G2数据库!C:L,7,0)</f>
        <v>#N/A</v>
      </c>
      <c r="Q59" s="19" t="e">
        <f>VLOOKUP(F59,G2数据库!C:L,8,0)*C59*I59</f>
        <v>#N/A</v>
      </c>
      <c r="R59" s="18" t="e">
        <f>VLOOKUP(F59,G2数据库!C:L,9,0)</f>
        <v>#N/A</v>
      </c>
      <c r="S59" s="18" t="e">
        <f>VLOOKUP(F59,G2数据库!C:L,10,0)</f>
        <v>#N/A</v>
      </c>
      <c r="T59" s="18"/>
    </row>
    <row r="60" spans="1:20" x14ac:dyDescent="0.25">
      <c r="A60" s="22"/>
      <c r="B60" s="3"/>
      <c r="C60" s="3"/>
      <c r="D60" s="3"/>
      <c r="E60" s="18" t="e">
        <f t="shared" si="5"/>
        <v>#VALUE!</v>
      </c>
      <c r="F60" s="18" t="str">
        <f t="shared" si="6"/>
        <v/>
      </c>
      <c r="G60" s="18" t="e">
        <f t="shared" si="7"/>
        <v>#VALUE!</v>
      </c>
      <c r="H60" s="18" t="e">
        <f>VLOOKUP(F60,G2数据库!C:L,2,0)</f>
        <v>#N/A</v>
      </c>
      <c r="I60" s="18" t="e">
        <f t="shared" si="8"/>
        <v>#VALUE!</v>
      </c>
      <c r="J60" s="18" t="e">
        <f>VLOOKUP(F60,G2数据库!C:L,3,0)</f>
        <v>#N/A</v>
      </c>
      <c r="K60" s="19" t="e">
        <f t="shared" si="9"/>
        <v>#VALUE!</v>
      </c>
      <c r="L60" s="18" t="e">
        <f>VLOOKUP(F60,G2数据库!C:L,4,0)</f>
        <v>#N/A</v>
      </c>
      <c r="M60" s="18" t="e">
        <f>VLOOKUP(F60,G2数据库!C:L,5,0)</f>
        <v>#N/A</v>
      </c>
      <c r="N60" s="18"/>
      <c r="O60" s="18" t="e">
        <f>VLOOKUP(F60,G2数据库!C:L,6,0)</f>
        <v>#N/A</v>
      </c>
      <c r="P60" s="18" t="e">
        <f>VLOOKUP(F60,G2数据库!C:L,7,0)</f>
        <v>#N/A</v>
      </c>
      <c r="Q60" s="19" t="e">
        <f>VLOOKUP(F60,G2数据库!C:L,8,0)*C60*I60</f>
        <v>#N/A</v>
      </c>
      <c r="R60" s="18" t="e">
        <f>VLOOKUP(F60,G2数据库!C:L,9,0)</f>
        <v>#N/A</v>
      </c>
      <c r="S60" s="18" t="e">
        <f>VLOOKUP(F60,G2数据库!C:L,10,0)</f>
        <v>#N/A</v>
      </c>
      <c r="T60" s="18"/>
    </row>
    <row r="61" spans="1:20" x14ac:dyDescent="0.25">
      <c r="A61" s="22"/>
      <c r="B61" s="3"/>
      <c r="C61" s="3"/>
      <c r="D61" s="3"/>
      <c r="E61" s="18" t="e">
        <f t="shared" si="5"/>
        <v>#VALUE!</v>
      </c>
      <c r="F61" s="18" t="str">
        <f t="shared" si="6"/>
        <v/>
      </c>
      <c r="G61" s="18" t="e">
        <f t="shared" si="7"/>
        <v>#VALUE!</v>
      </c>
      <c r="H61" s="18" t="e">
        <f>VLOOKUP(F61,G2数据库!C:L,2,0)</f>
        <v>#N/A</v>
      </c>
      <c r="I61" s="18" t="e">
        <f t="shared" si="8"/>
        <v>#VALUE!</v>
      </c>
      <c r="J61" s="18" t="e">
        <f>VLOOKUP(F61,G2数据库!C:L,3,0)</f>
        <v>#N/A</v>
      </c>
      <c r="K61" s="19" t="e">
        <f t="shared" si="9"/>
        <v>#VALUE!</v>
      </c>
      <c r="L61" s="18" t="e">
        <f>VLOOKUP(F61,G2数据库!C:L,4,0)</f>
        <v>#N/A</v>
      </c>
      <c r="M61" s="18" t="e">
        <f>VLOOKUP(F61,G2数据库!C:L,5,0)</f>
        <v>#N/A</v>
      </c>
      <c r="N61" s="18"/>
      <c r="O61" s="18" t="e">
        <f>VLOOKUP(F61,G2数据库!C:L,6,0)</f>
        <v>#N/A</v>
      </c>
      <c r="P61" s="18" t="e">
        <f>VLOOKUP(F61,G2数据库!C:L,7,0)</f>
        <v>#N/A</v>
      </c>
      <c r="Q61" s="19" t="e">
        <f>VLOOKUP(F61,G2数据库!C:L,8,0)*C61*I61</f>
        <v>#N/A</v>
      </c>
      <c r="R61" s="18" t="e">
        <f>VLOOKUP(F61,G2数据库!C:L,9,0)</f>
        <v>#N/A</v>
      </c>
      <c r="S61" s="18" t="e">
        <f>VLOOKUP(F61,G2数据库!C:L,10,0)</f>
        <v>#N/A</v>
      </c>
      <c r="T61" s="18"/>
    </row>
    <row r="62" spans="1:20" x14ac:dyDescent="0.25">
      <c r="A62" s="22"/>
      <c r="B62" s="3"/>
      <c r="C62" s="3"/>
      <c r="D62" s="3"/>
      <c r="E62" s="18" t="e">
        <f t="shared" si="5"/>
        <v>#VALUE!</v>
      </c>
      <c r="F62" s="18" t="str">
        <f t="shared" si="6"/>
        <v/>
      </c>
      <c r="G62" s="18" t="e">
        <f t="shared" si="7"/>
        <v>#VALUE!</v>
      </c>
      <c r="H62" s="18" t="e">
        <f>VLOOKUP(F62,G2数据库!C:L,2,0)</f>
        <v>#N/A</v>
      </c>
      <c r="I62" s="18" t="e">
        <f t="shared" si="8"/>
        <v>#VALUE!</v>
      </c>
      <c r="J62" s="18" t="e">
        <f>VLOOKUP(F62,G2数据库!C:L,3,0)</f>
        <v>#N/A</v>
      </c>
      <c r="K62" s="19" t="e">
        <f t="shared" si="9"/>
        <v>#VALUE!</v>
      </c>
      <c r="L62" s="18" t="e">
        <f>VLOOKUP(F62,G2数据库!C:L,4,0)</f>
        <v>#N/A</v>
      </c>
      <c r="M62" s="18" t="e">
        <f>VLOOKUP(F62,G2数据库!C:L,5,0)</f>
        <v>#N/A</v>
      </c>
      <c r="N62" s="18"/>
      <c r="O62" s="18" t="e">
        <f>VLOOKUP(F62,G2数据库!C:L,6,0)</f>
        <v>#N/A</v>
      </c>
      <c r="P62" s="18" t="e">
        <f>VLOOKUP(F62,G2数据库!C:L,7,0)</f>
        <v>#N/A</v>
      </c>
      <c r="Q62" s="19" t="e">
        <f>VLOOKUP(F62,G2数据库!C:L,8,0)*C62*I62</f>
        <v>#N/A</v>
      </c>
      <c r="R62" s="18" t="e">
        <f>VLOOKUP(F62,G2数据库!C:L,9,0)</f>
        <v>#N/A</v>
      </c>
      <c r="S62" s="18" t="e">
        <f>VLOOKUP(F62,G2数据库!C:L,10,0)</f>
        <v>#N/A</v>
      </c>
      <c r="T62" s="18"/>
    </row>
    <row r="63" spans="1:20" x14ac:dyDescent="0.25">
      <c r="A63" s="22"/>
      <c r="B63" s="3"/>
      <c r="C63" s="3"/>
      <c r="D63" s="3"/>
      <c r="E63" s="18" t="e">
        <f t="shared" si="5"/>
        <v>#VALUE!</v>
      </c>
      <c r="F63" s="18" t="str">
        <f t="shared" si="6"/>
        <v/>
      </c>
      <c r="G63" s="18" t="e">
        <f t="shared" si="7"/>
        <v>#VALUE!</v>
      </c>
      <c r="H63" s="18" t="e">
        <f>VLOOKUP(F63,G2数据库!C:L,2,0)</f>
        <v>#N/A</v>
      </c>
      <c r="I63" s="18" t="e">
        <f t="shared" si="8"/>
        <v>#VALUE!</v>
      </c>
      <c r="J63" s="18" t="e">
        <f>VLOOKUP(F63,G2数据库!C:L,3,0)</f>
        <v>#N/A</v>
      </c>
      <c r="K63" s="19" t="e">
        <f t="shared" si="9"/>
        <v>#VALUE!</v>
      </c>
      <c r="L63" s="18" t="e">
        <f>VLOOKUP(F63,G2数据库!C:L,4,0)</f>
        <v>#N/A</v>
      </c>
      <c r="M63" s="18" t="e">
        <f>VLOOKUP(F63,G2数据库!C:L,5,0)</f>
        <v>#N/A</v>
      </c>
      <c r="N63" s="18"/>
      <c r="O63" s="18" t="e">
        <f>VLOOKUP(F63,G2数据库!C:L,6,0)</f>
        <v>#N/A</v>
      </c>
      <c r="P63" s="18" t="e">
        <f>VLOOKUP(F63,G2数据库!C:L,7,0)</f>
        <v>#N/A</v>
      </c>
      <c r="Q63" s="19" t="e">
        <f>VLOOKUP(F63,G2数据库!C:L,8,0)*C63*I63</f>
        <v>#N/A</v>
      </c>
      <c r="R63" s="18" t="e">
        <f>VLOOKUP(F63,G2数据库!C:L,9,0)</f>
        <v>#N/A</v>
      </c>
      <c r="S63" s="18" t="e">
        <f>VLOOKUP(F63,G2数据库!C:L,10,0)</f>
        <v>#N/A</v>
      </c>
      <c r="T63" s="18"/>
    </row>
    <row r="64" spans="1:20" x14ac:dyDescent="0.25">
      <c r="A64" s="22"/>
      <c r="B64" s="3"/>
      <c r="C64" s="3"/>
      <c r="D64" s="3"/>
      <c r="E64" s="18" t="e">
        <f t="shared" si="5"/>
        <v>#VALUE!</v>
      </c>
      <c r="F64" s="18" t="str">
        <f t="shared" si="6"/>
        <v/>
      </c>
      <c r="G64" s="18" t="e">
        <f t="shared" si="7"/>
        <v>#VALUE!</v>
      </c>
      <c r="H64" s="18" t="e">
        <f>VLOOKUP(F64,G2数据库!C:L,2,0)</f>
        <v>#N/A</v>
      </c>
      <c r="I64" s="18" t="e">
        <f t="shared" si="8"/>
        <v>#VALUE!</v>
      </c>
      <c r="J64" s="18" t="e">
        <f>VLOOKUP(F64,G2数据库!C:L,3,0)</f>
        <v>#N/A</v>
      </c>
      <c r="K64" s="19" t="e">
        <f t="shared" si="9"/>
        <v>#VALUE!</v>
      </c>
      <c r="L64" s="18" t="e">
        <f>VLOOKUP(F64,G2数据库!C:L,4,0)</f>
        <v>#N/A</v>
      </c>
      <c r="M64" s="18" t="e">
        <f>VLOOKUP(F64,G2数据库!C:L,5,0)</f>
        <v>#N/A</v>
      </c>
      <c r="N64" s="18"/>
      <c r="O64" s="18" t="e">
        <f>VLOOKUP(F64,G2数据库!C:L,6,0)</f>
        <v>#N/A</v>
      </c>
      <c r="P64" s="18" t="e">
        <f>VLOOKUP(F64,G2数据库!C:L,7,0)</f>
        <v>#N/A</v>
      </c>
      <c r="Q64" s="19" t="e">
        <f>VLOOKUP(F64,G2数据库!C:L,8,0)*C64*I64</f>
        <v>#N/A</v>
      </c>
      <c r="R64" s="18" t="e">
        <f>VLOOKUP(F64,G2数据库!C:L,9,0)</f>
        <v>#N/A</v>
      </c>
      <c r="S64" s="18" t="e">
        <f>VLOOKUP(F64,G2数据库!C:L,10,0)</f>
        <v>#N/A</v>
      </c>
      <c r="T64" s="18"/>
    </row>
    <row r="65" spans="1:20" x14ac:dyDescent="0.25">
      <c r="A65" s="22"/>
      <c r="B65" s="3"/>
      <c r="C65" s="3"/>
      <c r="D65" s="3"/>
      <c r="E65" s="18" t="e">
        <f t="shared" si="5"/>
        <v>#VALUE!</v>
      </c>
      <c r="F65" s="18" t="str">
        <f t="shared" si="6"/>
        <v/>
      </c>
      <c r="G65" s="18" t="e">
        <f t="shared" si="7"/>
        <v>#VALUE!</v>
      </c>
      <c r="H65" s="18" t="e">
        <f>VLOOKUP(F65,G2数据库!C:L,2,0)</f>
        <v>#N/A</v>
      </c>
      <c r="I65" s="18" t="e">
        <f t="shared" si="8"/>
        <v>#VALUE!</v>
      </c>
      <c r="J65" s="18" t="e">
        <f>VLOOKUP(F65,G2数据库!C:L,3,0)</f>
        <v>#N/A</v>
      </c>
      <c r="K65" s="19" t="e">
        <f t="shared" si="9"/>
        <v>#VALUE!</v>
      </c>
      <c r="L65" s="18" t="e">
        <f>VLOOKUP(F65,G2数据库!C:L,4,0)</f>
        <v>#N/A</v>
      </c>
      <c r="M65" s="18" t="e">
        <f>VLOOKUP(F65,G2数据库!C:L,5,0)</f>
        <v>#N/A</v>
      </c>
      <c r="N65" s="18"/>
      <c r="O65" s="18" t="e">
        <f>VLOOKUP(F65,G2数据库!C:L,6,0)</f>
        <v>#N/A</v>
      </c>
      <c r="P65" s="18" t="e">
        <f>VLOOKUP(F65,G2数据库!C:L,7,0)</f>
        <v>#N/A</v>
      </c>
      <c r="Q65" s="19" t="e">
        <f>VLOOKUP(F65,G2数据库!C:L,8,0)*C65*I65</f>
        <v>#N/A</v>
      </c>
      <c r="R65" s="18" t="e">
        <f>VLOOKUP(F65,G2数据库!C:L,9,0)</f>
        <v>#N/A</v>
      </c>
      <c r="S65" s="18" t="e">
        <f>VLOOKUP(F65,G2数据库!C:L,10,0)</f>
        <v>#N/A</v>
      </c>
      <c r="T65" s="18"/>
    </row>
    <row r="66" spans="1:20" x14ac:dyDescent="0.25">
      <c r="A66" s="22"/>
      <c r="B66" s="3"/>
      <c r="C66" s="3"/>
      <c r="D66" s="3"/>
      <c r="E66" s="18" t="e">
        <f t="shared" si="5"/>
        <v>#VALUE!</v>
      </c>
      <c r="F66" s="18" t="str">
        <f t="shared" si="6"/>
        <v/>
      </c>
      <c r="G66" s="18" t="e">
        <f t="shared" si="7"/>
        <v>#VALUE!</v>
      </c>
      <c r="H66" s="18" t="e">
        <f>VLOOKUP(F66,G2数据库!C:L,2,0)</f>
        <v>#N/A</v>
      </c>
      <c r="I66" s="18" t="e">
        <f t="shared" si="8"/>
        <v>#VALUE!</v>
      </c>
      <c r="J66" s="18" t="e">
        <f>VLOOKUP(F66,G2数据库!C:L,3,0)</f>
        <v>#N/A</v>
      </c>
      <c r="K66" s="19" t="e">
        <f t="shared" si="9"/>
        <v>#VALUE!</v>
      </c>
      <c r="L66" s="18" t="e">
        <f>VLOOKUP(F66,G2数据库!C:L,4,0)</f>
        <v>#N/A</v>
      </c>
      <c r="M66" s="18" t="e">
        <f>VLOOKUP(F66,G2数据库!C:L,5,0)</f>
        <v>#N/A</v>
      </c>
      <c r="N66" s="18"/>
      <c r="O66" s="18" t="e">
        <f>VLOOKUP(F66,G2数据库!C:L,6,0)</f>
        <v>#N/A</v>
      </c>
      <c r="P66" s="18" t="e">
        <f>VLOOKUP(F66,G2数据库!C:L,7,0)</f>
        <v>#N/A</v>
      </c>
      <c r="Q66" s="19" t="e">
        <f>VLOOKUP(F66,G2数据库!C:L,8,0)*C66*I66</f>
        <v>#N/A</v>
      </c>
      <c r="R66" s="18" t="e">
        <f>VLOOKUP(F66,G2数据库!C:L,9,0)</f>
        <v>#N/A</v>
      </c>
      <c r="S66" s="18" t="e">
        <f>VLOOKUP(F66,G2数据库!C:L,10,0)</f>
        <v>#N/A</v>
      </c>
      <c r="T66" s="18"/>
    </row>
    <row r="67" spans="1:20" x14ac:dyDescent="0.25">
      <c r="A67" s="22"/>
      <c r="B67" s="3"/>
      <c r="C67" s="3"/>
      <c r="D67" s="3"/>
      <c r="E67" s="18" t="e">
        <f t="shared" si="5"/>
        <v>#VALUE!</v>
      </c>
      <c r="F67" s="18" t="str">
        <f t="shared" si="6"/>
        <v/>
      </c>
      <c r="G67" s="18" t="e">
        <f t="shared" si="7"/>
        <v>#VALUE!</v>
      </c>
      <c r="H67" s="18" t="e">
        <f>VLOOKUP(F67,G2数据库!C:L,2,0)</f>
        <v>#N/A</v>
      </c>
      <c r="I67" s="18" t="e">
        <f t="shared" si="8"/>
        <v>#VALUE!</v>
      </c>
      <c r="J67" s="18" t="e">
        <f>VLOOKUP(F67,G2数据库!C:L,3,0)</f>
        <v>#N/A</v>
      </c>
      <c r="K67" s="19" t="e">
        <f t="shared" si="9"/>
        <v>#VALUE!</v>
      </c>
      <c r="L67" s="18" t="e">
        <f>VLOOKUP(F67,G2数据库!C:L,4,0)</f>
        <v>#N/A</v>
      </c>
      <c r="M67" s="18" t="e">
        <f>VLOOKUP(F67,G2数据库!C:L,5,0)</f>
        <v>#N/A</v>
      </c>
      <c r="N67" s="18"/>
      <c r="O67" s="18" t="e">
        <f>VLOOKUP(F67,G2数据库!C:L,6,0)</f>
        <v>#N/A</v>
      </c>
      <c r="P67" s="18" t="e">
        <f>VLOOKUP(F67,G2数据库!C:L,7,0)</f>
        <v>#N/A</v>
      </c>
      <c r="Q67" s="19" t="e">
        <f>VLOOKUP(F67,G2数据库!C:L,8,0)*C67*I67</f>
        <v>#N/A</v>
      </c>
      <c r="R67" s="18" t="e">
        <f>VLOOKUP(F67,G2数据库!C:L,9,0)</f>
        <v>#N/A</v>
      </c>
      <c r="S67" s="18" t="e">
        <f>VLOOKUP(F67,G2数据库!C:L,10,0)</f>
        <v>#N/A</v>
      </c>
      <c r="T67" s="18"/>
    </row>
    <row r="68" spans="1:20" x14ac:dyDescent="0.25">
      <c r="A68" s="22"/>
      <c r="B68" s="3"/>
      <c r="C68" s="3"/>
      <c r="D68" s="3"/>
      <c r="E68" s="18" t="e">
        <f t="shared" si="5"/>
        <v>#VALUE!</v>
      </c>
      <c r="F68" s="18" t="str">
        <f t="shared" si="6"/>
        <v/>
      </c>
      <c r="G68" s="18" t="e">
        <f t="shared" si="7"/>
        <v>#VALUE!</v>
      </c>
      <c r="H68" s="18" t="e">
        <f>VLOOKUP(F68,G2数据库!C:L,2,0)</f>
        <v>#N/A</v>
      </c>
      <c r="I68" s="18" t="e">
        <f t="shared" si="8"/>
        <v>#VALUE!</v>
      </c>
      <c r="J68" s="18" t="e">
        <f>VLOOKUP(F68,G2数据库!C:L,3,0)</f>
        <v>#N/A</v>
      </c>
      <c r="K68" s="19" t="e">
        <f t="shared" si="9"/>
        <v>#VALUE!</v>
      </c>
      <c r="L68" s="18" t="e">
        <f>VLOOKUP(F68,G2数据库!C:L,4,0)</f>
        <v>#N/A</v>
      </c>
      <c r="M68" s="18" t="e">
        <f>VLOOKUP(F68,G2数据库!C:L,5,0)</f>
        <v>#N/A</v>
      </c>
      <c r="N68" s="18"/>
      <c r="O68" s="18" t="e">
        <f>VLOOKUP(F68,G2数据库!C:L,6,0)</f>
        <v>#N/A</v>
      </c>
      <c r="P68" s="18" t="e">
        <f>VLOOKUP(F68,G2数据库!C:L,7,0)</f>
        <v>#N/A</v>
      </c>
      <c r="Q68" s="19" t="e">
        <f>VLOOKUP(F68,G2数据库!C:L,8,0)*C68*I68</f>
        <v>#N/A</v>
      </c>
      <c r="R68" s="18" t="e">
        <f>VLOOKUP(F68,G2数据库!C:L,9,0)</f>
        <v>#N/A</v>
      </c>
      <c r="S68" s="18" t="e">
        <f>VLOOKUP(F68,G2数据库!C:L,10,0)</f>
        <v>#N/A</v>
      </c>
      <c r="T68" s="18"/>
    </row>
    <row r="69" spans="1:20" x14ac:dyDescent="0.25">
      <c r="A69" s="22"/>
      <c r="B69" s="3"/>
      <c r="C69" s="3"/>
      <c r="D69" s="3"/>
      <c r="E69" s="18" t="e">
        <f t="shared" si="5"/>
        <v>#VALUE!</v>
      </c>
      <c r="F69" s="18" t="str">
        <f t="shared" si="6"/>
        <v/>
      </c>
      <c r="G69" s="18" t="e">
        <f t="shared" si="7"/>
        <v>#VALUE!</v>
      </c>
      <c r="H69" s="18" t="e">
        <f>VLOOKUP(F69,G2数据库!C:L,2,0)</f>
        <v>#N/A</v>
      </c>
      <c r="I69" s="18" t="e">
        <f t="shared" si="8"/>
        <v>#VALUE!</v>
      </c>
      <c r="J69" s="18" t="e">
        <f>VLOOKUP(F69,G2数据库!C:L,3,0)</f>
        <v>#N/A</v>
      </c>
      <c r="K69" s="19" t="e">
        <f t="shared" si="9"/>
        <v>#VALUE!</v>
      </c>
      <c r="L69" s="18" t="e">
        <f>VLOOKUP(F69,G2数据库!C:L,4,0)</f>
        <v>#N/A</v>
      </c>
      <c r="M69" s="18" t="e">
        <f>VLOOKUP(F69,G2数据库!C:L,5,0)</f>
        <v>#N/A</v>
      </c>
      <c r="N69" s="18"/>
      <c r="O69" s="18" t="e">
        <f>VLOOKUP(F69,G2数据库!C:L,6,0)</f>
        <v>#N/A</v>
      </c>
      <c r="P69" s="18" t="e">
        <f>VLOOKUP(F69,G2数据库!C:L,7,0)</f>
        <v>#N/A</v>
      </c>
      <c r="Q69" s="19" t="e">
        <f>VLOOKUP(F69,G2数据库!C:L,8,0)*C69*I69</f>
        <v>#N/A</v>
      </c>
      <c r="R69" s="18" t="e">
        <f>VLOOKUP(F69,G2数据库!C:L,9,0)</f>
        <v>#N/A</v>
      </c>
      <c r="S69" s="18" t="e">
        <f>VLOOKUP(F69,G2数据库!C:L,10,0)</f>
        <v>#N/A</v>
      </c>
      <c r="T69" s="18"/>
    </row>
    <row r="70" spans="1:20" x14ac:dyDescent="0.25">
      <c r="A70" s="22"/>
      <c r="B70" s="3"/>
      <c r="C70" s="3"/>
      <c r="D70" s="3"/>
      <c r="E70" s="18" t="e">
        <f t="shared" si="5"/>
        <v>#VALUE!</v>
      </c>
      <c r="F70" s="18" t="str">
        <f t="shared" si="6"/>
        <v/>
      </c>
      <c r="G70" s="18" t="e">
        <f t="shared" si="7"/>
        <v>#VALUE!</v>
      </c>
      <c r="H70" s="18" t="e">
        <f>VLOOKUP(F70,G2数据库!C:L,2,0)</f>
        <v>#N/A</v>
      </c>
      <c r="I70" s="18" t="e">
        <f t="shared" si="8"/>
        <v>#VALUE!</v>
      </c>
      <c r="J70" s="18" t="e">
        <f>VLOOKUP(F70,G2数据库!C:L,3,0)</f>
        <v>#N/A</v>
      </c>
      <c r="K70" s="19" t="e">
        <f t="shared" si="9"/>
        <v>#VALUE!</v>
      </c>
      <c r="L70" s="18" t="e">
        <f>VLOOKUP(F70,G2数据库!C:L,4,0)</f>
        <v>#N/A</v>
      </c>
      <c r="M70" s="18" t="e">
        <f>VLOOKUP(F70,G2数据库!C:L,5,0)</f>
        <v>#N/A</v>
      </c>
      <c r="N70" s="18"/>
      <c r="O70" s="18" t="e">
        <f>VLOOKUP(F70,G2数据库!C:L,6,0)</f>
        <v>#N/A</v>
      </c>
      <c r="P70" s="18" t="e">
        <f>VLOOKUP(F70,G2数据库!C:L,7,0)</f>
        <v>#N/A</v>
      </c>
      <c r="Q70" s="19" t="e">
        <f>VLOOKUP(F70,G2数据库!C:L,8,0)*C70*I70</f>
        <v>#N/A</v>
      </c>
      <c r="R70" s="18" t="e">
        <f>VLOOKUP(F70,G2数据库!C:L,9,0)</f>
        <v>#N/A</v>
      </c>
      <c r="S70" s="18" t="e">
        <f>VLOOKUP(F70,G2数据库!C:L,10,0)</f>
        <v>#N/A</v>
      </c>
      <c r="T70" s="18"/>
    </row>
    <row r="71" spans="1:20" x14ac:dyDescent="0.25">
      <c r="A71" s="22"/>
      <c r="B71" s="3"/>
      <c r="C71" s="3"/>
      <c r="D71" s="3"/>
      <c r="E71" s="18" t="e">
        <f t="shared" si="5"/>
        <v>#VALUE!</v>
      </c>
      <c r="F71" s="18" t="str">
        <f t="shared" si="6"/>
        <v/>
      </c>
      <c r="G71" s="18" t="e">
        <f t="shared" si="7"/>
        <v>#VALUE!</v>
      </c>
      <c r="H71" s="18" t="e">
        <f>VLOOKUP(F71,G2数据库!C:L,2,0)</f>
        <v>#N/A</v>
      </c>
      <c r="I71" s="18" t="e">
        <f t="shared" si="8"/>
        <v>#VALUE!</v>
      </c>
      <c r="J71" s="18" t="e">
        <f>VLOOKUP(F71,G2数据库!C:L,3,0)</f>
        <v>#N/A</v>
      </c>
      <c r="K71" s="19" t="e">
        <f t="shared" si="9"/>
        <v>#VALUE!</v>
      </c>
      <c r="L71" s="18" t="e">
        <f>VLOOKUP(F71,G2数据库!C:L,4,0)</f>
        <v>#N/A</v>
      </c>
      <c r="M71" s="18" t="e">
        <f>VLOOKUP(F71,G2数据库!C:L,5,0)</f>
        <v>#N/A</v>
      </c>
      <c r="N71" s="18"/>
      <c r="O71" s="18" t="e">
        <f>VLOOKUP(F71,G2数据库!C:L,6,0)</f>
        <v>#N/A</v>
      </c>
      <c r="P71" s="18" t="e">
        <f>VLOOKUP(F71,G2数据库!C:L,7,0)</f>
        <v>#N/A</v>
      </c>
      <c r="Q71" s="19" t="e">
        <f>VLOOKUP(F71,G2数据库!C:L,8,0)*C71*I71</f>
        <v>#N/A</v>
      </c>
      <c r="R71" s="18" t="e">
        <f>VLOOKUP(F71,G2数据库!C:L,9,0)</f>
        <v>#N/A</v>
      </c>
      <c r="S71" s="18" t="e">
        <f>VLOOKUP(F71,G2数据库!C:L,10,0)</f>
        <v>#N/A</v>
      </c>
      <c r="T71" s="18"/>
    </row>
    <row r="72" spans="1:20" x14ac:dyDescent="0.25">
      <c r="A72" s="22"/>
      <c r="B72" s="3"/>
      <c r="C72" s="3"/>
      <c r="D72" s="3"/>
      <c r="E72" s="18" t="e">
        <f t="shared" si="5"/>
        <v>#VALUE!</v>
      </c>
      <c r="F72" s="18" t="str">
        <f t="shared" si="6"/>
        <v/>
      </c>
      <c r="G72" s="18" t="e">
        <f t="shared" si="7"/>
        <v>#VALUE!</v>
      </c>
      <c r="H72" s="18" t="e">
        <f>VLOOKUP(F72,G2数据库!C:L,2,0)</f>
        <v>#N/A</v>
      </c>
      <c r="I72" s="18" t="e">
        <f t="shared" si="8"/>
        <v>#VALUE!</v>
      </c>
      <c r="J72" s="18" t="e">
        <f>VLOOKUP(F72,G2数据库!C:L,3,0)</f>
        <v>#N/A</v>
      </c>
      <c r="K72" s="19" t="e">
        <f t="shared" si="9"/>
        <v>#VALUE!</v>
      </c>
      <c r="L72" s="18" t="e">
        <f>VLOOKUP(F72,G2数据库!C:L,4,0)</f>
        <v>#N/A</v>
      </c>
      <c r="M72" s="18" t="e">
        <f>VLOOKUP(F72,G2数据库!C:L,5,0)</f>
        <v>#N/A</v>
      </c>
      <c r="N72" s="18"/>
      <c r="O72" s="18" t="e">
        <f>VLOOKUP(F72,G2数据库!C:L,6,0)</f>
        <v>#N/A</v>
      </c>
      <c r="P72" s="18" t="e">
        <f>VLOOKUP(F72,G2数据库!C:L,7,0)</f>
        <v>#N/A</v>
      </c>
      <c r="Q72" s="19" t="e">
        <f>VLOOKUP(F72,G2数据库!C:L,8,0)*C72*I72</f>
        <v>#N/A</v>
      </c>
      <c r="R72" s="18" t="e">
        <f>VLOOKUP(F72,G2数据库!C:L,9,0)</f>
        <v>#N/A</v>
      </c>
      <c r="S72" s="18" t="e">
        <f>VLOOKUP(F72,G2数据库!C:L,10,0)</f>
        <v>#N/A</v>
      </c>
      <c r="T72" s="18"/>
    </row>
    <row r="73" spans="1:20" x14ac:dyDescent="0.25">
      <c r="A73" s="22"/>
      <c r="B73" s="3"/>
      <c r="C73" s="3"/>
      <c r="D73" s="3"/>
      <c r="E73" s="18" t="e">
        <f t="shared" si="5"/>
        <v>#VALUE!</v>
      </c>
      <c r="F73" s="18" t="str">
        <f t="shared" si="6"/>
        <v/>
      </c>
      <c r="G73" s="18" t="e">
        <f t="shared" si="7"/>
        <v>#VALUE!</v>
      </c>
      <c r="H73" s="18" t="e">
        <f>VLOOKUP(F73,G2数据库!C:L,2,0)</f>
        <v>#N/A</v>
      </c>
      <c r="I73" s="18" t="e">
        <f t="shared" si="8"/>
        <v>#VALUE!</v>
      </c>
      <c r="J73" s="18" t="e">
        <f>VLOOKUP(F73,G2数据库!C:L,3,0)</f>
        <v>#N/A</v>
      </c>
      <c r="K73" s="19" t="e">
        <f t="shared" si="9"/>
        <v>#VALUE!</v>
      </c>
      <c r="L73" s="18" t="e">
        <f>VLOOKUP(F73,G2数据库!C:L,4,0)</f>
        <v>#N/A</v>
      </c>
      <c r="M73" s="18" t="e">
        <f>VLOOKUP(F73,G2数据库!C:L,5,0)</f>
        <v>#N/A</v>
      </c>
      <c r="N73" s="18"/>
      <c r="O73" s="18" t="e">
        <f>VLOOKUP(F73,G2数据库!C:L,6,0)</f>
        <v>#N/A</v>
      </c>
      <c r="P73" s="18" t="e">
        <f>VLOOKUP(F73,G2数据库!C:L,7,0)</f>
        <v>#N/A</v>
      </c>
      <c r="Q73" s="19" t="e">
        <f>VLOOKUP(F73,G2数据库!C:L,8,0)*C73*I73</f>
        <v>#N/A</v>
      </c>
      <c r="R73" s="18" t="e">
        <f>VLOOKUP(F73,G2数据库!C:L,9,0)</f>
        <v>#N/A</v>
      </c>
      <c r="S73" s="18" t="e">
        <f>VLOOKUP(F73,G2数据库!C:L,10,0)</f>
        <v>#N/A</v>
      </c>
      <c r="T73" s="18"/>
    </row>
    <row r="74" spans="1:20" x14ac:dyDescent="0.25">
      <c r="A74" s="22"/>
      <c r="B74" s="3"/>
      <c r="C74" s="3"/>
      <c r="D74" s="3"/>
      <c r="E74" s="18" t="e">
        <f t="shared" si="5"/>
        <v>#VALUE!</v>
      </c>
      <c r="F74" s="18" t="str">
        <f t="shared" si="6"/>
        <v/>
      </c>
      <c r="G74" s="18" t="e">
        <f t="shared" si="7"/>
        <v>#VALUE!</v>
      </c>
      <c r="H74" s="18" t="e">
        <f>VLOOKUP(F74,G2数据库!C:L,2,0)</f>
        <v>#N/A</v>
      </c>
      <c r="I74" s="18" t="e">
        <f t="shared" si="8"/>
        <v>#VALUE!</v>
      </c>
      <c r="J74" s="18" t="e">
        <f>VLOOKUP(F74,G2数据库!C:L,3,0)</f>
        <v>#N/A</v>
      </c>
      <c r="K74" s="19" t="e">
        <f t="shared" si="9"/>
        <v>#VALUE!</v>
      </c>
      <c r="L74" s="18" t="e">
        <f>VLOOKUP(F74,G2数据库!C:L,4,0)</f>
        <v>#N/A</v>
      </c>
      <c r="M74" s="18" t="e">
        <f>VLOOKUP(F74,G2数据库!C:L,5,0)</f>
        <v>#N/A</v>
      </c>
      <c r="N74" s="18"/>
      <c r="O74" s="18" t="e">
        <f>VLOOKUP(F74,G2数据库!C:L,6,0)</f>
        <v>#N/A</v>
      </c>
      <c r="P74" s="18" t="e">
        <f>VLOOKUP(F74,G2数据库!C:L,7,0)</f>
        <v>#N/A</v>
      </c>
      <c r="Q74" s="19" t="e">
        <f>VLOOKUP(F74,G2数据库!C:L,8,0)*C74*I74</f>
        <v>#N/A</v>
      </c>
      <c r="R74" s="18" t="e">
        <f>VLOOKUP(F74,G2数据库!C:L,9,0)</f>
        <v>#N/A</v>
      </c>
      <c r="S74" s="18" t="e">
        <f>VLOOKUP(F74,G2数据库!C:L,10,0)</f>
        <v>#N/A</v>
      </c>
      <c r="T74" s="18"/>
    </row>
    <row r="75" spans="1:20" x14ac:dyDescent="0.25">
      <c r="A75" s="22"/>
      <c r="B75" s="3"/>
      <c r="C75" s="3"/>
      <c r="D75" s="3"/>
      <c r="E75" s="18" t="e">
        <f t="shared" si="5"/>
        <v>#VALUE!</v>
      </c>
      <c r="F75" s="18" t="str">
        <f t="shared" si="6"/>
        <v/>
      </c>
      <c r="G75" s="18" t="e">
        <f t="shared" si="7"/>
        <v>#VALUE!</v>
      </c>
      <c r="H75" s="18" t="e">
        <f>VLOOKUP(F75,G2数据库!C:L,2,0)</f>
        <v>#N/A</v>
      </c>
      <c r="I75" s="18" t="e">
        <f t="shared" si="8"/>
        <v>#VALUE!</v>
      </c>
      <c r="J75" s="18" t="e">
        <f>VLOOKUP(F75,G2数据库!C:L,3,0)</f>
        <v>#N/A</v>
      </c>
      <c r="K75" s="19" t="e">
        <f t="shared" si="9"/>
        <v>#VALUE!</v>
      </c>
      <c r="L75" s="18" t="e">
        <f>VLOOKUP(F75,G2数据库!C:L,4,0)</f>
        <v>#N/A</v>
      </c>
      <c r="M75" s="18" t="e">
        <f>VLOOKUP(F75,G2数据库!C:L,5,0)</f>
        <v>#N/A</v>
      </c>
      <c r="N75" s="18"/>
      <c r="O75" s="18" t="e">
        <f>VLOOKUP(F75,G2数据库!C:L,6,0)</f>
        <v>#N/A</v>
      </c>
      <c r="P75" s="18" t="e">
        <f>VLOOKUP(F75,G2数据库!C:L,7,0)</f>
        <v>#N/A</v>
      </c>
      <c r="Q75" s="19" t="e">
        <f>VLOOKUP(F75,G2数据库!C:L,8,0)*C75*I75</f>
        <v>#N/A</v>
      </c>
      <c r="R75" s="18" t="e">
        <f>VLOOKUP(F75,G2数据库!C:L,9,0)</f>
        <v>#N/A</v>
      </c>
      <c r="S75" s="18" t="e">
        <f>VLOOKUP(F75,G2数据库!C:L,10,0)</f>
        <v>#N/A</v>
      </c>
      <c r="T75" s="18"/>
    </row>
    <row r="76" spans="1:20" x14ac:dyDescent="0.25">
      <c r="A76" s="22"/>
      <c r="B76" s="3"/>
      <c r="C76" s="3"/>
      <c r="D76" s="3"/>
      <c r="E76" s="18" t="e">
        <f t="shared" si="5"/>
        <v>#VALUE!</v>
      </c>
      <c r="F76" s="18" t="str">
        <f t="shared" si="6"/>
        <v/>
      </c>
      <c r="G76" s="18" t="e">
        <f t="shared" si="7"/>
        <v>#VALUE!</v>
      </c>
      <c r="H76" s="18" t="e">
        <f>VLOOKUP(F76,G2数据库!C:L,2,0)</f>
        <v>#N/A</v>
      </c>
      <c r="I76" s="18" t="e">
        <f t="shared" si="8"/>
        <v>#VALUE!</v>
      </c>
      <c r="J76" s="18" t="e">
        <f>VLOOKUP(F76,G2数据库!C:L,3,0)</f>
        <v>#N/A</v>
      </c>
      <c r="K76" s="19" t="e">
        <f t="shared" si="9"/>
        <v>#VALUE!</v>
      </c>
      <c r="L76" s="18" t="e">
        <f>VLOOKUP(F76,G2数据库!C:L,4,0)</f>
        <v>#N/A</v>
      </c>
      <c r="M76" s="18" t="e">
        <f>VLOOKUP(F76,G2数据库!C:L,5,0)</f>
        <v>#N/A</v>
      </c>
      <c r="N76" s="18"/>
      <c r="O76" s="18" t="e">
        <f>VLOOKUP(F76,G2数据库!C:L,6,0)</f>
        <v>#N/A</v>
      </c>
      <c r="P76" s="18" t="e">
        <f>VLOOKUP(F76,G2数据库!C:L,7,0)</f>
        <v>#N/A</v>
      </c>
      <c r="Q76" s="19" t="e">
        <f>VLOOKUP(F76,G2数据库!C:L,8,0)*C76*I76</f>
        <v>#N/A</v>
      </c>
      <c r="R76" s="18" t="e">
        <f>VLOOKUP(F76,G2数据库!C:L,9,0)</f>
        <v>#N/A</v>
      </c>
      <c r="S76" s="18" t="e">
        <f>VLOOKUP(F76,G2数据库!C:L,10,0)</f>
        <v>#N/A</v>
      </c>
      <c r="T76" s="18"/>
    </row>
    <row r="77" spans="1:20" x14ac:dyDescent="0.25">
      <c r="A77" s="22"/>
      <c r="B77" s="3"/>
      <c r="C77" s="3"/>
      <c r="D77" s="3"/>
      <c r="E77" s="18" t="e">
        <f t="shared" si="5"/>
        <v>#VALUE!</v>
      </c>
      <c r="F77" s="18" t="str">
        <f t="shared" si="6"/>
        <v/>
      </c>
      <c r="G77" s="18" t="e">
        <f t="shared" si="7"/>
        <v>#VALUE!</v>
      </c>
      <c r="H77" s="18" t="e">
        <f>VLOOKUP(F77,G2数据库!C:L,2,0)</f>
        <v>#N/A</v>
      </c>
      <c r="I77" s="18" t="e">
        <f t="shared" si="8"/>
        <v>#VALUE!</v>
      </c>
      <c r="J77" s="18" t="e">
        <f>VLOOKUP(F77,G2数据库!C:L,3,0)</f>
        <v>#N/A</v>
      </c>
      <c r="K77" s="19" t="e">
        <f t="shared" si="9"/>
        <v>#VALUE!</v>
      </c>
      <c r="L77" s="18" t="e">
        <f>VLOOKUP(F77,G2数据库!C:L,4,0)</f>
        <v>#N/A</v>
      </c>
      <c r="M77" s="18" t="e">
        <f>VLOOKUP(F77,G2数据库!C:L,5,0)</f>
        <v>#N/A</v>
      </c>
      <c r="N77" s="18"/>
      <c r="O77" s="18" t="e">
        <f>VLOOKUP(F77,G2数据库!C:L,6,0)</f>
        <v>#N/A</v>
      </c>
      <c r="P77" s="18" t="e">
        <f>VLOOKUP(F77,G2数据库!C:L,7,0)</f>
        <v>#N/A</v>
      </c>
      <c r="Q77" s="19" t="e">
        <f>VLOOKUP(F77,G2数据库!C:L,8,0)*C77*I77</f>
        <v>#N/A</v>
      </c>
      <c r="R77" s="18" t="e">
        <f>VLOOKUP(F77,G2数据库!C:L,9,0)</f>
        <v>#N/A</v>
      </c>
      <c r="S77" s="18" t="e">
        <f>VLOOKUP(F77,G2数据库!C:L,10,0)</f>
        <v>#N/A</v>
      </c>
      <c r="T77" s="18"/>
    </row>
    <row r="78" spans="1:20" x14ac:dyDescent="0.25">
      <c r="A78" s="22"/>
      <c r="B78" s="3"/>
      <c r="C78" s="3"/>
      <c r="D78" s="3"/>
      <c r="E78" s="18" t="e">
        <f t="shared" si="5"/>
        <v>#VALUE!</v>
      </c>
      <c r="F78" s="18" t="str">
        <f t="shared" si="6"/>
        <v/>
      </c>
      <c r="G78" s="18" t="e">
        <f t="shared" si="7"/>
        <v>#VALUE!</v>
      </c>
      <c r="H78" s="18" t="e">
        <f>VLOOKUP(F78,G2数据库!C:L,2,0)</f>
        <v>#N/A</v>
      </c>
      <c r="I78" s="18" t="e">
        <f t="shared" si="8"/>
        <v>#VALUE!</v>
      </c>
      <c r="J78" s="18" t="e">
        <f>VLOOKUP(F78,G2数据库!C:L,3,0)</f>
        <v>#N/A</v>
      </c>
      <c r="K78" s="19" t="e">
        <f t="shared" si="9"/>
        <v>#VALUE!</v>
      </c>
      <c r="L78" s="18" t="e">
        <f>VLOOKUP(F78,G2数据库!C:L,4,0)</f>
        <v>#N/A</v>
      </c>
      <c r="M78" s="18" t="e">
        <f>VLOOKUP(F78,G2数据库!C:L,5,0)</f>
        <v>#N/A</v>
      </c>
      <c r="N78" s="18"/>
      <c r="O78" s="18" t="e">
        <f>VLOOKUP(F78,G2数据库!C:L,6,0)</f>
        <v>#N/A</v>
      </c>
      <c r="P78" s="18" t="e">
        <f>VLOOKUP(F78,G2数据库!C:L,7,0)</f>
        <v>#N/A</v>
      </c>
      <c r="Q78" s="19" t="e">
        <f>VLOOKUP(F78,G2数据库!C:L,8,0)*C78*I78</f>
        <v>#N/A</v>
      </c>
      <c r="R78" s="18" t="e">
        <f>VLOOKUP(F78,G2数据库!C:L,9,0)</f>
        <v>#N/A</v>
      </c>
      <c r="S78" s="18" t="e">
        <f>VLOOKUP(F78,G2数据库!C:L,10,0)</f>
        <v>#N/A</v>
      </c>
      <c r="T78" s="18"/>
    </row>
    <row r="79" spans="1:20" x14ac:dyDescent="0.25">
      <c r="A79" s="22"/>
      <c r="B79" s="3"/>
      <c r="C79" s="3"/>
      <c r="D79" s="3"/>
      <c r="E79" s="18" t="e">
        <f t="shared" si="5"/>
        <v>#VALUE!</v>
      </c>
      <c r="F79" s="18" t="str">
        <f t="shared" si="6"/>
        <v/>
      </c>
      <c r="G79" s="18" t="e">
        <f t="shared" si="7"/>
        <v>#VALUE!</v>
      </c>
      <c r="H79" s="18" t="e">
        <f>VLOOKUP(F79,G2数据库!C:L,2,0)</f>
        <v>#N/A</v>
      </c>
      <c r="I79" s="18" t="e">
        <f t="shared" si="8"/>
        <v>#VALUE!</v>
      </c>
      <c r="J79" s="18" t="e">
        <f>VLOOKUP(F79,G2数据库!C:L,3,0)</f>
        <v>#N/A</v>
      </c>
      <c r="K79" s="19" t="e">
        <f t="shared" si="9"/>
        <v>#VALUE!</v>
      </c>
      <c r="L79" s="18" t="e">
        <f>VLOOKUP(F79,G2数据库!C:L,4,0)</f>
        <v>#N/A</v>
      </c>
      <c r="M79" s="18" t="e">
        <f>VLOOKUP(F79,G2数据库!C:L,5,0)</f>
        <v>#N/A</v>
      </c>
      <c r="N79" s="18"/>
      <c r="O79" s="18" t="e">
        <f>VLOOKUP(F79,G2数据库!C:L,6,0)</f>
        <v>#N/A</v>
      </c>
      <c r="P79" s="18" t="e">
        <f>VLOOKUP(F79,G2数据库!C:L,7,0)</f>
        <v>#N/A</v>
      </c>
      <c r="Q79" s="19" t="e">
        <f>VLOOKUP(F79,G2数据库!C:L,8,0)*C79*I79</f>
        <v>#N/A</v>
      </c>
      <c r="R79" s="18" t="e">
        <f>VLOOKUP(F79,G2数据库!C:L,9,0)</f>
        <v>#N/A</v>
      </c>
      <c r="S79" s="18" t="e">
        <f>VLOOKUP(F79,G2数据库!C:L,10,0)</f>
        <v>#N/A</v>
      </c>
      <c r="T79" s="18"/>
    </row>
    <row r="80" spans="1:20" x14ac:dyDescent="0.25">
      <c r="A80" s="22"/>
      <c r="B80" s="3"/>
      <c r="C80" s="3"/>
      <c r="D80" s="3"/>
      <c r="E80" s="18" t="e">
        <f t="shared" ref="E80:E100" si="10">VALUE(TRIM(MID(SUBSTITUTE($B80,"-",REPT(" ",99)),COLUMN(B80)*99-98,99)))</f>
        <v>#VALUE!</v>
      </c>
      <c r="F80" s="18" t="str">
        <f t="shared" ref="F80:F100" si="11">(TRIM(MID(SUBSTITUTE($B80,"-",REPT(" ",99)),COLUMN(C80)*99-98,99)))</f>
        <v/>
      </c>
      <c r="G80" s="18" t="e">
        <f t="shared" ref="G80:G100" si="12">VALUE(TRIM(MID(SUBSTITUTE($B80,"-",REPT(" ",99)),COLUMN(D80)*99-98,99)))</f>
        <v>#VALUE!</v>
      </c>
      <c r="H80" s="18" t="e">
        <f>VLOOKUP(F80,G2数据库!C:L,2,0)</f>
        <v>#N/A</v>
      </c>
      <c r="I80" s="18" t="e">
        <f t="shared" ref="I80:I100" si="13">IF(E80=2,2,1)</f>
        <v>#VALUE!</v>
      </c>
      <c r="J80" s="18" t="e">
        <f>VLOOKUP(F80,G2数据库!C:L,3,0)</f>
        <v>#N/A</v>
      </c>
      <c r="K80" s="19" t="e">
        <f t="shared" ref="K80:K100" si="14">((G80+100)/1000)*((G80+100)/1000)*C80*I80</f>
        <v>#VALUE!</v>
      </c>
      <c r="L80" s="18" t="e">
        <f>VLOOKUP(F80,G2数据库!C:L,4,0)</f>
        <v>#N/A</v>
      </c>
      <c r="M80" s="18" t="e">
        <f>VLOOKUP(F80,G2数据库!C:L,5,0)</f>
        <v>#N/A</v>
      </c>
      <c r="N80" s="18"/>
      <c r="O80" s="18" t="e">
        <f>VLOOKUP(F80,G2数据库!C:L,6,0)</f>
        <v>#N/A</v>
      </c>
      <c r="P80" s="18" t="e">
        <f>VLOOKUP(F80,G2数据库!C:L,7,0)</f>
        <v>#N/A</v>
      </c>
      <c r="Q80" s="19" t="e">
        <f>VLOOKUP(F80,G2数据库!C:L,8,0)*C80*I80</f>
        <v>#N/A</v>
      </c>
      <c r="R80" s="18" t="e">
        <f>VLOOKUP(F80,G2数据库!C:L,9,0)</f>
        <v>#N/A</v>
      </c>
      <c r="S80" s="18" t="e">
        <f>VLOOKUP(F80,G2数据库!C:L,10,0)</f>
        <v>#N/A</v>
      </c>
      <c r="T80" s="18"/>
    </row>
    <row r="81" spans="1:20" x14ac:dyDescent="0.25">
      <c r="A81" s="22"/>
      <c r="B81" s="3"/>
      <c r="C81" s="3"/>
      <c r="D81" s="3"/>
      <c r="E81" s="18" t="e">
        <f t="shared" si="10"/>
        <v>#VALUE!</v>
      </c>
      <c r="F81" s="18" t="str">
        <f t="shared" si="11"/>
        <v/>
      </c>
      <c r="G81" s="18" t="e">
        <f t="shared" si="12"/>
        <v>#VALUE!</v>
      </c>
      <c r="H81" s="18" t="e">
        <f>VLOOKUP(F81,G2数据库!C:L,2,0)</f>
        <v>#N/A</v>
      </c>
      <c r="I81" s="18" t="e">
        <f t="shared" si="13"/>
        <v>#VALUE!</v>
      </c>
      <c r="J81" s="18" t="e">
        <f>VLOOKUP(F81,G2数据库!C:L,3,0)</f>
        <v>#N/A</v>
      </c>
      <c r="K81" s="19" t="e">
        <f t="shared" si="14"/>
        <v>#VALUE!</v>
      </c>
      <c r="L81" s="18" t="e">
        <f>VLOOKUP(F81,G2数据库!C:L,4,0)</f>
        <v>#N/A</v>
      </c>
      <c r="M81" s="18" t="e">
        <f>VLOOKUP(F81,G2数据库!C:L,5,0)</f>
        <v>#N/A</v>
      </c>
      <c r="N81" s="18"/>
      <c r="O81" s="18" t="e">
        <f>VLOOKUP(F81,G2数据库!C:L,6,0)</f>
        <v>#N/A</v>
      </c>
      <c r="P81" s="18" t="e">
        <f>VLOOKUP(F81,G2数据库!C:L,7,0)</f>
        <v>#N/A</v>
      </c>
      <c r="Q81" s="19" t="e">
        <f>VLOOKUP(F81,G2数据库!C:L,8,0)*C81*I81</f>
        <v>#N/A</v>
      </c>
      <c r="R81" s="18" t="e">
        <f>VLOOKUP(F81,G2数据库!C:L,9,0)</f>
        <v>#N/A</v>
      </c>
      <c r="S81" s="18" t="e">
        <f>VLOOKUP(F81,G2数据库!C:L,10,0)</f>
        <v>#N/A</v>
      </c>
      <c r="T81" s="18"/>
    </row>
    <row r="82" spans="1:20" x14ac:dyDescent="0.25">
      <c r="A82" s="22"/>
      <c r="B82" s="3"/>
      <c r="C82" s="3"/>
      <c r="D82" s="3"/>
      <c r="E82" s="18" t="e">
        <f t="shared" si="10"/>
        <v>#VALUE!</v>
      </c>
      <c r="F82" s="18" t="str">
        <f t="shared" si="11"/>
        <v/>
      </c>
      <c r="G82" s="18" t="e">
        <f t="shared" si="12"/>
        <v>#VALUE!</v>
      </c>
      <c r="H82" s="18" t="e">
        <f>VLOOKUP(F82,G2数据库!C:L,2,0)</f>
        <v>#N/A</v>
      </c>
      <c r="I82" s="18" t="e">
        <f t="shared" si="13"/>
        <v>#VALUE!</v>
      </c>
      <c r="J82" s="18" t="e">
        <f>VLOOKUP(F82,G2数据库!C:L,3,0)</f>
        <v>#N/A</v>
      </c>
      <c r="K82" s="19" t="e">
        <f t="shared" si="14"/>
        <v>#VALUE!</v>
      </c>
      <c r="L82" s="18" t="e">
        <f>VLOOKUP(F82,G2数据库!C:L,4,0)</f>
        <v>#N/A</v>
      </c>
      <c r="M82" s="18" t="e">
        <f>VLOOKUP(F82,G2数据库!C:L,5,0)</f>
        <v>#N/A</v>
      </c>
      <c r="N82" s="18"/>
      <c r="O82" s="18" t="e">
        <f>VLOOKUP(F82,G2数据库!C:L,6,0)</f>
        <v>#N/A</v>
      </c>
      <c r="P82" s="18" t="e">
        <f>VLOOKUP(F82,G2数据库!C:L,7,0)</f>
        <v>#N/A</v>
      </c>
      <c r="Q82" s="19" t="e">
        <f>VLOOKUP(F82,G2数据库!C:L,8,0)*C82*I82</f>
        <v>#N/A</v>
      </c>
      <c r="R82" s="18" t="e">
        <f>VLOOKUP(F82,G2数据库!C:L,9,0)</f>
        <v>#N/A</v>
      </c>
      <c r="S82" s="18" t="e">
        <f>VLOOKUP(F82,G2数据库!C:L,10,0)</f>
        <v>#N/A</v>
      </c>
      <c r="T82" s="18"/>
    </row>
    <row r="83" spans="1:20" x14ac:dyDescent="0.25">
      <c r="A83" s="22"/>
      <c r="B83" s="3"/>
      <c r="C83" s="3"/>
      <c r="D83" s="3"/>
      <c r="E83" s="18" t="e">
        <f t="shared" si="10"/>
        <v>#VALUE!</v>
      </c>
      <c r="F83" s="18" t="str">
        <f t="shared" si="11"/>
        <v/>
      </c>
      <c r="G83" s="18" t="e">
        <f t="shared" si="12"/>
        <v>#VALUE!</v>
      </c>
      <c r="H83" s="18" t="e">
        <f>VLOOKUP(F83,G2数据库!C:L,2,0)</f>
        <v>#N/A</v>
      </c>
      <c r="I83" s="18" t="e">
        <f t="shared" si="13"/>
        <v>#VALUE!</v>
      </c>
      <c r="J83" s="18" t="e">
        <f>VLOOKUP(F83,G2数据库!C:L,3,0)</f>
        <v>#N/A</v>
      </c>
      <c r="K83" s="19" t="e">
        <f t="shared" si="14"/>
        <v>#VALUE!</v>
      </c>
      <c r="L83" s="18" t="e">
        <f>VLOOKUP(F83,G2数据库!C:L,4,0)</f>
        <v>#N/A</v>
      </c>
      <c r="M83" s="18" t="e">
        <f>VLOOKUP(F83,G2数据库!C:L,5,0)</f>
        <v>#N/A</v>
      </c>
      <c r="N83" s="18"/>
      <c r="O83" s="18" t="e">
        <f>VLOOKUP(F83,G2数据库!C:L,6,0)</f>
        <v>#N/A</v>
      </c>
      <c r="P83" s="18" t="e">
        <f>VLOOKUP(F83,G2数据库!C:L,7,0)</f>
        <v>#N/A</v>
      </c>
      <c r="Q83" s="19" t="e">
        <f>VLOOKUP(F83,G2数据库!C:L,8,0)*C83*I83</f>
        <v>#N/A</v>
      </c>
      <c r="R83" s="18" t="e">
        <f>VLOOKUP(F83,G2数据库!C:L,9,0)</f>
        <v>#N/A</v>
      </c>
      <c r="S83" s="18" t="e">
        <f>VLOOKUP(F83,G2数据库!C:L,10,0)</f>
        <v>#N/A</v>
      </c>
      <c r="T83" s="18"/>
    </row>
    <row r="84" spans="1:20" x14ac:dyDescent="0.25">
      <c r="A84" s="22"/>
      <c r="B84" s="3"/>
      <c r="C84" s="3"/>
      <c r="D84" s="3"/>
      <c r="E84" s="18" t="e">
        <f t="shared" si="10"/>
        <v>#VALUE!</v>
      </c>
      <c r="F84" s="18" t="str">
        <f t="shared" si="11"/>
        <v/>
      </c>
      <c r="G84" s="18" t="e">
        <f t="shared" si="12"/>
        <v>#VALUE!</v>
      </c>
      <c r="H84" s="18" t="e">
        <f>VLOOKUP(F84,G2数据库!C:L,2,0)</f>
        <v>#N/A</v>
      </c>
      <c r="I84" s="18" t="e">
        <f t="shared" si="13"/>
        <v>#VALUE!</v>
      </c>
      <c r="J84" s="18" t="e">
        <f>VLOOKUP(F84,G2数据库!C:L,3,0)</f>
        <v>#N/A</v>
      </c>
      <c r="K84" s="19" t="e">
        <f t="shared" si="14"/>
        <v>#VALUE!</v>
      </c>
      <c r="L84" s="18" t="e">
        <f>VLOOKUP(F84,G2数据库!C:L,4,0)</f>
        <v>#N/A</v>
      </c>
      <c r="M84" s="18" t="e">
        <f>VLOOKUP(F84,G2数据库!C:L,5,0)</f>
        <v>#N/A</v>
      </c>
      <c r="N84" s="18"/>
      <c r="O84" s="18" t="e">
        <f>VLOOKUP(F84,G2数据库!C:L,6,0)</f>
        <v>#N/A</v>
      </c>
      <c r="P84" s="18" t="e">
        <f>VLOOKUP(F84,G2数据库!C:L,7,0)</f>
        <v>#N/A</v>
      </c>
      <c r="Q84" s="19" t="e">
        <f>VLOOKUP(F84,G2数据库!C:L,8,0)*C84*I84</f>
        <v>#N/A</v>
      </c>
      <c r="R84" s="18" t="e">
        <f>VLOOKUP(F84,G2数据库!C:L,9,0)</f>
        <v>#N/A</v>
      </c>
      <c r="S84" s="18" t="e">
        <f>VLOOKUP(F84,G2数据库!C:L,10,0)</f>
        <v>#N/A</v>
      </c>
      <c r="T84" s="18"/>
    </row>
    <row r="85" spans="1:20" x14ac:dyDescent="0.25">
      <c r="A85" s="22"/>
      <c r="B85" s="3"/>
      <c r="C85" s="3"/>
      <c r="D85" s="3"/>
      <c r="E85" s="18" t="e">
        <f t="shared" si="10"/>
        <v>#VALUE!</v>
      </c>
      <c r="F85" s="18" t="str">
        <f t="shared" si="11"/>
        <v/>
      </c>
      <c r="G85" s="18" t="e">
        <f t="shared" si="12"/>
        <v>#VALUE!</v>
      </c>
      <c r="H85" s="18" t="e">
        <f>VLOOKUP(F85,G2数据库!C:L,2,0)</f>
        <v>#N/A</v>
      </c>
      <c r="I85" s="18" t="e">
        <f t="shared" si="13"/>
        <v>#VALUE!</v>
      </c>
      <c r="J85" s="18" t="e">
        <f>VLOOKUP(F85,G2数据库!C:L,3,0)</f>
        <v>#N/A</v>
      </c>
      <c r="K85" s="19" t="e">
        <f t="shared" si="14"/>
        <v>#VALUE!</v>
      </c>
      <c r="L85" s="18" t="e">
        <f>VLOOKUP(F85,G2数据库!C:L,4,0)</f>
        <v>#N/A</v>
      </c>
      <c r="M85" s="18" t="e">
        <f>VLOOKUP(F85,G2数据库!C:L,5,0)</f>
        <v>#N/A</v>
      </c>
      <c r="N85" s="18"/>
      <c r="O85" s="18" t="e">
        <f>VLOOKUP(F85,G2数据库!C:L,6,0)</f>
        <v>#N/A</v>
      </c>
      <c r="P85" s="18" t="e">
        <f>VLOOKUP(F85,G2数据库!C:L,7,0)</f>
        <v>#N/A</v>
      </c>
      <c r="Q85" s="19" t="e">
        <f>VLOOKUP(F85,G2数据库!C:L,8,0)*C85*I85</f>
        <v>#N/A</v>
      </c>
      <c r="R85" s="18" t="e">
        <f>VLOOKUP(F85,G2数据库!C:L,9,0)</f>
        <v>#N/A</v>
      </c>
      <c r="S85" s="18" t="e">
        <f>VLOOKUP(F85,G2数据库!C:L,10,0)</f>
        <v>#N/A</v>
      </c>
      <c r="T85" s="18"/>
    </row>
    <row r="86" spans="1:20" x14ac:dyDescent="0.25">
      <c r="A86" s="22"/>
      <c r="B86" s="3"/>
      <c r="C86" s="3"/>
      <c r="D86" s="3"/>
      <c r="E86" s="18" t="e">
        <f t="shared" si="10"/>
        <v>#VALUE!</v>
      </c>
      <c r="F86" s="18" t="str">
        <f t="shared" si="11"/>
        <v/>
      </c>
      <c r="G86" s="18" t="e">
        <f t="shared" si="12"/>
        <v>#VALUE!</v>
      </c>
      <c r="H86" s="18" t="e">
        <f>VLOOKUP(F86,G2数据库!C:L,2,0)</f>
        <v>#N/A</v>
      </c>
      <c r="I86" s="18" t="e">
        <f t="shared" si="13"/>
        <v>#VALUE!</v>
      </c>
      <c r="J86" s="18" t="e">
        <f>VLOOKUP(F86,G2数据库!C:L,3,0)</f>
        <v>#N/A</v>
      </c>
      <c r="K86" s="19" t="e">
        <f t="shared" si="14"/>
        <v>#VALUE!</v>
      </c>
      <c r="L86" s="18" t="e">
        <f>VLOOKUP(F86,G2数据库!C:L,4,0)</f>
        <v>#N/A</v>
      </c>
      <c r="M86" s="18" t="e">
        <f>VLOOKUP(F86,G2数据库!C:L,5,0)</f>
        <v>#N/A</v>
      </c>
      <c r="N86" s="18"/>
      <c r="O86" s="18" t="e">
        <f>VLOOKUP(F86,G2数据库!C:L,6,0)</f>
        <v>#N/A</v>
      </c>
      <c r="P86" s="18" t="e">
        <f>VLOOKUP(F86,G2数据库!C:L,7,0)</f>
        <v>#N/A</v>
      </c>
      <c r="Q86" s="19" t="e">
        <f>VLOOKUP(F86,G2数据库!C:L,8,0)*C86*I86</f>
        <v>#N/A</v>
      </c>
      <c r="R86" s="18" t="e">
        <f>VLOOKUP(F86,G2数据库!C:L,9,0)</f>
        <v>#N/A</v>
      </c>
      <c r="S86" s="18" t="e">
        <f>VLOOKUP(F86,G2数据库!C:L,10,0)</f>
        <v>#N/A</v>
      </c>
      <c r="T86" s="18"/>
    </row>
    <row r="87" spans="1:20" x14ac:dyDescent="0.25">
      <c r="A87" s="22"/>
      <c r="B87" s="3"/>
      <c r="C87" s="3"/>
      <c r="D87" s="3"/>
      <c r="E87" s="18" t="e">
        <f t="shared" si="10"/>
        <v>#VALUE!</v>
      </c>
      <c r="F87" s="18" t="str">
        <f t="shared" si="11"/>
        <v/>
      </c>
      <c r="G87" s="18" t="e">
        <f t="shared" si="12"/>
        <v>#VALUE!</v>
      </c>
      <c r="H87" s="18" t="e">
        <f>VLOOKUP(F87,G2数据库!C:L,2,0)</f>
        <v>#N/A</v>
      </c>
      <c r="I87" s="18" t="e">
        <f t="shared" si="13"/>
        <v>#VALUE!</v>
      </c>
      <c r="J87" s="18" t="e">
        <f>VLOOKUP(F87,G2数据库!C:L,3,0)</f>
        <v>#N/A</v>
      </c>
      <c r="K87" s="19" t="e">
        <f t="shared" si="14"/>
        <v>#VALUE!</v>
      </c>
      <c r="L87" s="18" t="e">
        <f>VLOOKUP(F87,G2数据库!C:L,4,0)</f>
        <v>#N/A</v>
      </c>
      <c r="M87" s="18" t="e">
        <f>VLOOKUP(F87,G2数据库!C:L,5,0)</f>
        <v>#N/A</v>
      </c>
      <c r="N87" s="18"/>
      <c r="O87" s="18" t="e">
        <f>VLOOKUP(F87,G2数据库!C:L,6,0)</f>
        <v>#N/A</v>
      </c>
      <c r="P87" s="18" t="e">
        <f>VLOOKUP(F87,G2数据库!C:L,7,0)</f>
        <v>#N/A</v>
      </c>
      <c r="Q87" s="19" t="e">
        <f>VLOOKUP(F87,G2数据库!C:L,8,0)*C87*I87</f>
        <v>#N/A</v>
      </c>
      <c r="R87" s="18" t="e">
        <f>VLOOKUP(F87,G2数据库!C:L,9,0)</f>
        <v>#N/A</v>
      </c>
      <c r="S87" s="18" t="e">
        <f>VLOOKUP(F87,G2数据库!C:L,10,0)</f>
        <v>#N/A</v>
      </c>
      <c r="T87" s="18"/>
    </row>
    <row r="88" spans="1:20" x14ac:dyDescent="0.25">
      <c r="A88" s="22"/>
      <c r="B88" s="3"/>
      <c r="C88" s="3"/>
      <c r="D88" s="3"/>
      <c r="E88" s="18" t="e">
        <f t="shared" si="10"/>
        <v>#VALUE!</v>
      </c>
      <c r="F88" s="18" t="str">
        <f t="shared" si="11"/>
        <v/>
      </c>
      <c r="G88" s="18" t="e">
        <f t="shared" si="12"/>
        <v>#VALUE!</v>
      </c>
      <c r="H88" s="18" t="e">
        <f>VLOOKUP(F88,G2数据库!C:L,2,0)</f>
        <v>#N/A</v>
      </c>
      <c r="I88" s="18" t="e">
        <f t="shared" si="13"/>
        <v>#VALUE!</v>
      </c>
      <c r="J88" s="18" t="e">
        <f>VLOOKUP(F88,G2数据库!C:L,3,0)</f>
        <v>#N/A</v>
      </c>
      <c r="K88" s="19" t="e">
        <f t="shared" si="14"/>
        <v>#VALUE!</v>
      </c>
      <c r="L88" s="18" t="e">
        <f>VLOOKUP(F88,G2数据库!C:L,4,0)</f>
        <v>#N/A</v>
      </c>
      <c r="M88" s="18" t="e">
        <f>VLOOKUP(F88,G2数据库!C:L,5,0)</f>
        <v>#N/A</v>
      </c>
      <c r="N88" s="18"/>
      <c r="O88" s="18" t="e">
        <f>VLOOKUP(F88,G2数据库!C:L,6,0)</f>
        <v>#N/A</v>
      </c>
      <c r="P88" s="18" t="e">
        <f>VLOOKUP(F88,G2数据库!C:L,7,0)</f>
        <v>#N/A</v>
      </c>
      <c r="Q88" s="19" t="e">
        <f>VLOOKUP(F88,G2数据库!C:L,8,0)*C88*I88</f>
        <v>#N/A</v>
      </c>
      <c r="R88" s="18" t="e">
        <f>VLOOKUP(F88,G2数据库!C:L,9,0)</f>
        <v>#N/A</v>
      </c>
      <c r="S88" s="18" t="e">
        <f>VLOOKUP(F88,G2数据库!C:L,10,0)</f>
        <v>#N/A</v>
      </c>
      <c r="T88" s="18"/>
    </row>
    <row r="89" spans="1:20" x14ac:dyDescent="0.25">
      <c r="A89" s="22"/>
      <c r="B89" s="3"/>
      <c r="C89" s="3"/>
      <c r="D89" s="3"/>
      <c r="E89" s="18" t="e">
        <f t="shared" si="10"/>
        <v>#VALUE!</v>
      </c>
      <c r="F89" s="18" t="str">
        <f t="shared" si="11"/>
        <v/>
      </c>
      <c r="G89" s="18" t="e">
        <f t="shared" si="12"/>
        <v>#VALUE!</v>
      </c>
      <c r="H89" s="18" t="e">
        <f>VLOOKUP(F89,G2数据库!C:L,2,0)</f>
        <v>#N/A</v>
      </c>
      <c r="I89" s="18" t="e">
        <f t="shared" si="13"/>
        <v>#VALUE!</v>
      </c>
      <c r="J89" s="18" t="e">
        <f>VLOOKUP(F89,G2数据库!C:L,3,0)</f>
        <v>#N/A</v>
      </c>
      <c r="K89" s="19" t="e">
        <f t="shared" si="14"/>
        <v>#VALUE!</v>
      </c>
      <c r="L89" s="18" t="e">
        <f>VLOOKUP(F89,G2数据库!C:L,4,0)</f>
        <v>#N/A</v>
      </c>
      <c r="M89" s="18" t="e">
        <f>VLOOKUP(F89,G2数据库!C:L,5,0)</f>
        <v>#N/A</v>
      </c>
      <c r="N89" s="18"/>
      <c r="O89" s="18" t="e">
        <f>VLOOKUP(F89,G2数据库!C:L,6,0)</f>
        <v>#N/A</v>
      </c>
      <c r="P89" s="18" t="e">
        <f>VLOOKUP(F89,G2数据库!C:L,7,0)</f>
        <v>#N/A</v>
      </c>
      <c r="Q89" s="19" t="e">
        <f>VLOOKUP(F89,G2数据库!C:L,8,0)*C89*I89</f>
        <v>#N/A</v>
      </c>
      <c r="R89" s="18" t="e">
        <f>VLOOKUP(F89,G2数据库!C:L,9,0)</f>
        <v>#N/A</v>
      </c>
      <c r="S89" s="18" t="e">
        <f>VLOOKUP(F89,G2数据库!C:L,10,0)</f>
        <v>#N/A</v>
      </c>
      <c r="T89" s="18"/>
    </row>
    <row r="90" spans="1:20" x14ac:dyDescent="0.25">
      <c r="A90" s="22"/>
      <c r="B90" s="3"/>
      <c r="C90" s="3"/>
      <c r="D90" s="3"/>
      <c r="E90" s="18" t="e">
        <f t="shared" si="10"/>
        <v>#VALUE!</v>
      </c>
      <c r="F90" s="18" t="str">
        <f t="shared" si="11"/>
        <v/>
      </c>
      <c r="G90" s="18" t="e">
        <f t="shared" si="12"/>
        <v>#VALUE!</v>
      </c>
      <c r="H90" s="18" t="e">
        <f>VLOOKUP(F90,G2数据库!C:L,2,0)</f>
        <v>#N/A</v>
      </c>
      <c r="I90" s="18" t="e">
        <f t="shared" si="13"/>
        <v>#VALUE!</v>
      </c>
      <c r="J90" s="18" t="e">
        <f>VLOOKUP(F90,G2数据库!C:L,3,0)</f>
        <v>#N/A</v>
      </c>
      <c r="K90" s="19" t="e">
        <f t="shared" si="14"/>
        <v>#VALUE!</v>
      </c>
      <c r="L90" s="18" t="e">
        <f>VLOOKUP(F90,G2数据库!C:L,4,0)</f>
        <v>#N/A</v>
      </c>
      <c r="M90" s="18" t="e">
        <f>VLOOKUP(F90,G2数据库!C:L,5,0)</f>
        <v>#N/A</v>
      </c>
      <c r="N90" s="18"/>
      <c r="O90" s="18" t="e">
        <f>VLOOKUP(F90,G2数据库!C:L,6,0)</f>
        <v>#N/A</v>
      </c>
      <c r="P90" s="18" t="e">
        <f>VLOOKUP(F90,G2数据库!C:L,7,0)</f>
        <v>#N/A</v>
      </c>
      <c r="Q90" s="19" t="e">
        <f>VLOOKUP(F90,G2数据库!C:L,8,0)*C90*I90</f>
        <v>#N/A</v>
      </c>
      <c r="R90" s="18" t="e">
        <f>VLOOKUP(F90,G2数据库!C:L,9,0)</f>
        <v>#N/A</v>
      </c>
      <c r="S90" s="18" t="e">
        <f>VLOOKUP(F90,G2数据库!C:L,10,0)</f>
        <v>#N/A</v>
      </c>
      <c r="T90" s="18"/>
    </row>
    <row r="91" spans="1:20" x14ac:dyDescent="0.25">
      <c r="A91" s="22"/>
      <c r="B91" s="3"/>
      <c r="C91" s="3"/>
      <c r="D91" s="3"/>
      <c r="E91" s="18" t="e">
        <f t="shared" si="10"/>
        <v>#VALUE!</v>
      </c>
      <c r="F91" s="18" t="str">
        <f t="shared" si="11"/>
        <v/>
      </c>
      <c r="G91" s="18" t="e">
        <f t="shared" si="12"/>
        <v>#VALUE!</v>
      </c>
      <c r="H91" s="18" t="e">
        <f>VLOOKUP(F91,G2数据库!C:L,2,0)</f>
        <v>#N/A</v>
      </c>
      <c r="I91" s="18" t="e">
        <f t="shared" si="13"/>
        <v>#VALUE!</v>
      </c>
      <c r="J91" s="18" t="e">
        <f>VLOOKUP(F91,G2数据库!C:L,3,0)</f>
        <v>#N/A</v>
      </c>
      <c r="K91" s="19" t="e">
        <f t="shared" si="14"/>
        <v>#VALUE!</v>
      </c>
      <c r="L91" s="18" t="e">
        <f>VLOOKUP(F91,G2数据库!C:L,4,0)</f>
        <v>#N/A</v>
      </c>
      <c r="M91" s="18" t="e">
        <f>VLOOKUP(F91,G2数据库!C:L,5,0)</f>
        <v>#N/A</v>
      </c>
      <c r="N91" s="18"/>
      <c r="O91" s="18" t="e">
        <f>VLOOKUP(F91,G2数据库!C:L,6,0)</f>
        <v>#N/A</v>
      </c>
      <c r="P91" s="18" t="e">
        <f>VLOOKUP(F91,G2数据库!C:L,7,0)</f>
        <v>#N/A</v>
      </c>
      <c r="Q91" s="19" t="e">
        <f>VLOOKUP(F91,G2数据库!C:L,8,0)*C91*I91</f>
        <v>#N/A</v>
      </c>
      <c r="R91" s="18" t="e">
        <f>VLOOKUP(F91,G2数据库!C:L,9,0)</f>
        <v>#N/A</v>
      </c>
      <c r="S91" s="18" t="e">
        <f>VLOOKUP(F91,G2数据库!C:L,10,0)</f>
        <v>#N/A</v>
      </c>
      <c r="T91" s="18"/>
    </row>
    <row r="92" spans="1:20" x14ac:dyDescent="0.25">
      <c r="A92" s="22"/>
      <c r="B92" s="3"/>
      <c r="C92" s="3"/>
      <c r="D92" s="3"/>
      <c r="E92" s="18" t="e">
        <f t="shared" si="10"/>
        <v>#VALUE!</v>
      </c>
      <c r="F92" s="18" t="str">
        <f t="shared" si="11"/>
        <v/>
      </c>
      <c r="G92" s="18" t="e">
        <f t="shared" si="12"/>
        <v>#VALUE!</v>
      </c>
      <c r="H92" s="18" t="e">
        <f>VLOOKUP(F92,G2数据库!C:L,2,0)</f>
        <v>#N/A</v>
      </c>
      <c r="I92" s="18" t="e">
        <f t="shared" si="13"/>
        <v>#VALUE!</v>
      </c>
      <c r="J92" s="18" t="e">
        <f>VLOOKUP(F92,G2数据库!C:L,3,0)</f>
        <v>#N/A</v>
      </c>
      <c r="K92" s="19" t="e">
        <f t="shared" si="14"/>
        <v>#VALUE!</v>
      </c>
      <c r="L92" s="18" t="e">
        <f>VLOOKUP(F92,G2数据库!C:L,4,0)</f>
        <v>#N/A</v>
      </c>
      <c r="M92" s="18" t="e">
        <f>VLOOKUP(F92,G2数据库!C:L,5,0)</f>
        <v>#N/A</v>
      </c>
      <c r="N92" s="18"/>
      <c r="O92" s="18" t="e">
        <f>VLOOKUP(F92,G2数据库!C:L,6,0)</f>
        <v>#N/A</v>
      </c>
      <c r="P92" s="18" t="e">
        <f>VLOOKUP(F92,G2数据库!C:L,7,0)</f>
        <v>#N/A</v>
      </c>
      <c r="Q92" s="19" t="e">
        <f>VLOOKUP(F92,G2数据库!C:L,8,0)*C92*I92</f>
        <v>#N/A</v>
      </c>
      <c r="R92" s="18" t="e">
        <f>VLOOKUP(F92,G2数据库!C:L,9,0)</f>
        <v>#N/A</v>
      </c>
      <c r="S92" s="18" t="e">
        <f>VLOOKUP(F92,G2数据库!C:L,10,0)</f>
        <v>#N/A</v>
      </c>
      <c r="T92" s="18"/>
    </row>
    <row r="93" spans="1:20" x14ac:dyDescent="0.25">
      <c r="A93" s="22"/>
      <c r="B93" s="3"/>
      <c r="C93" s="3"/>
      <c r="D93" s="3"/>
      <c r="E93" s="18" t="e">
        <f t="shared" si="10"/>
        <v>#VALUE!</v>
      </c>
      <c r="F93" s="18" t="str">
        <f t="shared" si="11"/>
        <v/>
      </c>
      <c r="G93" s="18" t="e">
        <f t="shared" si="12"/>
        <v>#VALUE!</v>
      </c>
      <c r="H93" s="18" t="e">
        <f>VLOOKUP(F93,G2数据库!C:L,2,0)</f>
        <v>#N/A</v>
      </c>
      <c r="I93" s="18" t="e">
        <f t="shared" si="13"/>
        <v>#VALUE!</v>
      </c>
      <c r="J93" s="18" t="e">
        <f>VLOOKUP(F93,G2数据库!C:L,3,0)</f>
        <v>#N/A</v>
      </c>
      <c r="K93" s="19" t="e">
        <f t="shared" si="14"/>
        <v>#VALUE!</v>
      </c>
      <c r="L93" s="18" t="e">
        <f>VLOOKUP(F93,G2数据库!C:L,4,0)</f>
        <v>#N/A</v>
      </c>
      <c r="M93" s="18" t="e">
        <f>VLOOKUP(F93,G2数据库!C:L,5,0)</f>
        <v>#N/A</v>
      </c>
      <c r="N93" s="18"/>
      <c r="O93" s="18" t="e">
        <f>VLOOKUP(F93,G2数据库!C:L,6,0)</f>
        <v>#N/A</v>
      </c>
      <c r="P93" s="18" t="e">
        <f>VLOOKUP(F93,G2数据库!C:L,7,0)</f>
        <v>#N/A</v>
      </c>
      <c r="Q93" s="19" t="e">
        <f>VLOOKUP(F93,G2数据库!C:L,8,0)*C93*I93</f>
        <v>#N/A</v>
      </c>
      <c r="R93" s="18" t="e">
        <f>VLOOKUP(F93,G2数据库!C:L,9,0)</f>
        <v>#N/A</v>
      </c>
      <c r="S93" s="18" t="e">
        <f>VLOOKUP(F93,G2数据库!C:L,10,0)</f>
        <v>#N/A</v>
      </c>
      <c r="T93" s="18"/>
    </row>
    <row r="94" spans="1:20" x14ac:dyDescent="0.25">
      <c r="A94" s="22"/>
      <c r="B94" s="3"/>
      <c r="C94" s="3"/>
      <c r="D94" s="3"/>
      <c r="E94" s="18" t="e">
        <f t="shared" si="10"/>
        <v>#VALUE!</v>
      </c>
      <c r="F94" s="18" t="str">
        <f t="shared" si="11"/>
        <v/>
      </c>
      <c r="G94" s="18" t="e">
        <f t="shared" si="12"/>
        <v>#VALUE!</v>
      </c>
      <c r="H94" s="18" t="e">
        <f>VLOOKUP(F94,G2数据库!C:L,2,0)</f>
        <v>#N/A</v>
      </c>
      <c r="I94" s="18" t="e">
        <f t="shared" si="13"/>
        <v>#VALUE!</v>
      </c>
      <c r="J94" s="18" t="e">
        <f>VLOOKUP(F94,G2数据库!C:L,3,0)</f>
        <v>#N/A</v>
      </c>
      <c r="K94" s="19" t="e">
        <f t="shared" si="14"/>
        <v>#VALUE!</v>
      </c>
      <c r="L94" s="18" t="e">
        <f>VLOOKUP(F94,G2数据库!C:L,4,0)</f>
        <v>#N/A</v>
      </c>
      <c r="M94" s="18" t="e">
        <f>VLOOKUP(F94,G2数据库!C:L,5,0)</f>
        <v>#N/A</v>
      </c>
      <c r="N94" s="18"/>
      <c r="O94" s="18" t="e">
        <f>VLOOKUP(F94,G2数据库!C:L,6,0)</f>
        <v>#N/A</v>
      </c>
      <c r="P94" s="18" t="e">
        <f>VLOOKUP(F94,G2数据库!C:L,7,0)</f>
        <v>#N/A</v>
      </c>
      <c r="Q94" s="19" t="e">
        <f>VLOOKUP(F94,G2数据库!C:L,8,0)*C94*I94</f>
        <v>#N/A</v>
      </c>
      <c r="R94" s="18" t="e">
        <f>VLOOKUP(F94,G2数据库!C:L,9,0)</f>
        <v>#N/A</v>
      </c>
      <c r="S94" s="18" t="e">
        <f>VLOOKUP(F94,G2数据库!C:L,10,0)</f>
        <v>#N/A</v>
      </c>
      <c r="T94" s="18"/>
    </row>
    <row r="95" spans="1:20" x14ac:dyDescent="0.25">
      <c r="A95" s="22"/>
      <c r="B95" s="3"/>
      <c r="C95" s="3"/>
      <c r="D95" s="3"/>
      <c r="E95" s="18" t="e">
        <f t="shared" si="10"/>
        <v>#VALUE!</v>
      </c>
      <c r="F95" s="18" t="str">
        <f t="shared" si="11"/>
        <v/>
      </c>
      <c r="G95" s="18" t="e">
        <f t="shared" si="12"/>
        <v>#VALUE!</v>
      </c>
      <c r="H95" s="18" t="e">
        <f>VLOOKUP(F95,G2数据库!C:L,2,0)</f>
        <v>#N/A</v>
      </c>
      <c r="I95" s="18" t="e">
        <f t="shared" si="13"/>
        <v>#VALUE!</v>
      </c>
      <c r="J95" s="18" t="e">
        <f>VLOOKUP(F95,G2数据库!C:L,3,0)</f>
        <v>#N/A</v>
      </c>
      <c r="K95" s="19" t="e">
        <f t="shared" si="14"/>
        <v>#VALUE!</v>
      </c>
      <c r="L95" s="18" t="e">
        <f>VLOOKUP(F95,G2数据库!C:L,4,0)</f>
        <v>#N/A</v>
      </c>
      <c r="M95" s="18" t="e">
        <f>VLOOKUP(F95,G2数据库!C:L,5,0)</f>
        <v>#N/A</v>
      </c>
      <c r="N95" s="18"/>
      <c r="O95" s="18" t="e">
        <f>VLOOKUP(F95,G2数据库!C:L,6,0)</f>
        <v>#N/A</v>
      </c>
      <c r="P95" s="18" t="e">
        <f>VLOOKUP(F95,G2数据库!C:L,7,0)</f>
        <v>#N/A</v>
      </c>
      <c r="Q95" s="19" t="e">
        <f>VLOOKUP(F95,G2数据库!C:L,8,0)*C95*I95</f>
        <v>#N/A</v>
      </c>
      <c r="R95" s="18" t="e">
        <f>VLOOKUP(F95,G2数据库!C:L,9,0)</f>
        <v>#N/A</v>
      </c>
      <c r="S95" s="18" t="e">
        <f>VLOOKUP(F95,G2数据库!C:L,10,0)</f>
        <v>#N/A</v>
      </c>
      <c r="T95" s="18"/>
    </row>
    <row r="96" spans="1:20" x14ac:dyDescent="0.25">
      <c r="A96" s="22"/>
      <c r="B96" s="3"/>
      <c r="C96" s="3"/>
      <c r="D96" s="3"/>
      <c r="E96" s="18" t="e">
        <f t="shared" si="10"/>
        <v>#VALUE!</v>
      </c>
      <c r="F96" s="18" t="str">
        <f t="shared" si="11"/>
        <v/>
      </c>
      <c r="G96" s="18" t="e">
        <f t="shared" si="12"/>
        <v>#VALUE!</v>
      </c>
      <c r="H96" s="18" t="e">
        <f>VLOOKUP(F96,G2数据库!C:L,2,0)</f>
        <v>#N/A</v>
      </c>
      <c r="I96" s="18" t="e">
        <f t="shared" si="13"/>
        <v>#VALUE!</v>
      </c>
      <c r="J96" s="18" t="e">
        <f>VLOOKUP(F96,G2数据库!C:L,3,0)</f>
        <v>#N/A</v>
      </c>
      <c r="K96" s="19" t="e">
        <f t="shared" si="14"/>
        <v>#VALUE!</v>
      </c>
      <c r="L96" s="18" t="e">
        <f>VLOOKUP(F96,G2数据库!C:L,4,0)</f>
        <v>#N/A</v>
      </c>
      <c r="M96" s="18" t="e">
        <f>VLOOKUP(F96,G2数据库!C:L,5,0)</f>
        <v>#N/A</v>
      </c>
      <c r="N96" s="18"/>
      <c r="O96" s="18" t="e">
        <f>VLOOKUP(F96,G2数据库!C:L,6,0)</f>
        <v>#N/A</v>
      </c>
      <c r="P96" s="18" t="e">
        <f>VLOOKUP(F96,G2数据库!C:L,7,0)</f>
        <v>#N/A</v>
      </c>
      <c r="Q96" s="19" t="e">
        <f>VLOOKUP(F96,G2数据库!C:L,8,0)*C96*I96</f>
        <v>#N/A</v>
      </c>
      <c r="R96" s="18" t="e">
        <f>VLOOKUP(F96,G2数据库!C:L,9,0)</f>
        <v>#N/A</v>
      </c>
      <c r="S96" s="18" t="e">
        <f>VLOOKUP(F96,G2数据库!C:L,10,0)</f>
        <v>#N/A</v>
      </c>
      <c r="T96" s="18"/>
    </row>
    <row r="97" spans="1:20" x14ac:dyDescent="0.25">
      <c r="A97" s="22"/>
      <c r="B97" s="3"/>
      <c r="C97" s="3"/>
      <c r="D97" s="3"/>
      <c r="E97" s="18" t="e">
        <f t="shared" si="10"/>
        <v>#VALUE!</v>
      </c>
      <c r="F97" s="18" t="str">
        <f t="shared" si="11"/>
        <v/>
      </c>
      <c r="G97" s="18" t="e">
        <f t="shared" si="12"/>
        <v>#VALUE!</v>
      </c>
      <c r="H97" s="18" t="e">
        <f>VLOOKUP(F97,G2数据库!C:L,2,0)</f>
        <v>#N/A</v>
      </c>
      <c r="I97" s="18" t="e">
        <f t="shared" si="13"/>
        <v>#VALUE!</v>
      </c>
      <c r="J97" s="18" t="e">
        <f>VLOOKUP(F97,G2数据库!C:L,3,0)</f>
        <v>#N/A</v>
      </c>
      <c r="K97" s="19" t="e">
        <f t="shared" si="14"/>
        <v>#VALUE!</v>
      </c>
      <c r="L97" s="18" t="e">
        <f>VLOOKUP(F97,G2数据库!C:L,4,0)</f>
        <v>#N/A</v>
      </c>
      <c r="M97" s="18" t="e">
        <f>VLOOKUP(F97,G2数据库!C:L,5,0)</f>
        <v>#N/A</v>
      </c>
      <c r="N97" s="18"/>
      <c r="O97" s="18" t="e">
        <f>VLOOKUP(F97,G2数据库!C:L,6,0)</f>
        <v>#N/A</v>
      </c>
      <c r="P97" s="18" t="e">
        <f>VLOOKUP(F97,G2数据库!C:L,7,0)</f>
        <v>#N/A</v>
      </c>
      <c r="Q97" s="19" t="e">
        <f>VLOOKUP(F97,G2数据库!C:L,8,0)*C97*I97</f>
        <v>#N/A</v>
      </c>
      <c r="R97" s="18" t="e">
        <f>VLOOKUP(F97,G2数据库!C:L,9,0)</f>
        <v>#N/A</v>
      </c>
      <c r="S97" s="18" t="e">
        <f>VLOOKUP(F97,G2数据库!C:L,10,0)</f>
        <v>#N/A</v>
      </c>
      <c r="T97" s="18"/>
    </row>
    <row r="98" spans="1:20" x14ac:dyDescent="0.25">
      <c r="A98" s="22"/>
      <c r="B98" s="3"/>
      <c r="C98" s="3"/>
      <c r="D98" s="3"/>
      <c r="E98" s="18" t="e">
        <f t="shared" si="10"/>
        <v>#VALUE!</v>
      </c>
      <c r="F98" s="18" t="str">
        <f t="shared" si="11"/>
        <v/>
      </c>
      <c r="G98" s="18" t="e">
        <f t="shared" si="12"/>
        <v>#VALUE!</v>
      </c>
      <c r="H98" s="18" t="e">
        <f>VLOOKUP(F98,G2数据库!C:L,2,0)</f>
        <v>#N/A</v>
      </c>
      <c r="I98" s="18" t="e">
        <f t="shared" si="13"/>
        <v>#VALUE!</v>
      </c>
      <c r="J98" s="18" t="e">
        <f>VLOOKUP(F98,G2数据库!C:L,3,0)</f>
        <v>#N/A</v>
      </c>
      <c r="K98" s="19" t="e">
        <f t="shared" si="14"/>
        <v>#VALUE!</v>
      </c>
      <c r="L98" s="18" t="e">
        <f>VLOOKUP(F98,G2数据库!C:L,4,0)</f>
        <v>#N/A</v>
      </c>
      <c r="M98" s="18" t="e">
        <f>VLOOKUP(F98,G2数据库!C:L,5,0)</f>
        <v>#N/A</v>
      </c>
      <c r="N98" s="18"/>
      <c r="O98" s="18" t="e">
        <f>VLOOKUP(F98,G2数据库!C:L,6,0)</f>
        <v>#N/A</v>
      </c>
      <c r="P98" s="18" t="e">
        <f>VLOOKUP(F98,G2数据库!C:L,7,0)</f>
        <v>#N/A</v>
      </c>
      <c r="Q98" s="19" t="e">
        <f>VLOOKUP(F98,G2数据库!C:L,8,0)*C98*I98</f>
        <v>#N/A</v>
      </c>
      <c r="R98" s="18" t="e">
        <f>VLOOKUP(F98,G2数据库!C:L,9,0)</f>
        <v>#N/A</v>
      </c>
      <c r="S98" s="18" t="e">
        <f>VLOOKUP(F98,G2数据库!C:L,10,0)</f>
        <v>#N/A</v>
      </c>
      <c r="T98" s="18"/>
    </row>
    <row r="99" spans="1:20" x14ac:dyDescent="0.25">
      <c r="A99" s="22"/>
      <c r="B99" s="3"/>
      <c r="C99" s="3"/>
      <c r="D99" s="3"/>
      <c r="E99" s="18" t="e">
        <f t="shared" si="10"/>
        <v>#VALUE!</v>
      </c>
      <c r="F99" s="18" t="str">
        <f t="shared" si="11"/>
        <v/>
      </c>
      <c r="G99" s="18" t="e">
        <f t="shared" si="12"/>
        <v>#VALUE!</v>
      </c>
      <c r="H99" s="18" t="e">
        <f>VLOOKUP(F99,G2数据库!C:L,2,0)</f>
        <v>#N/A</v>
      </c>
      <c r="I99" s="18" t="e">
        <f t="shared" si="13"/>
        <v>#VALUE!</v>
      </c>
      <c r="J99" s="18" t="e">
        <f>VLOOKUP(F99,G2数据库!C:L,3,0)</f>
        <v>#N/A</v>
      </c>
      <c r="K99" s="19" t="e">
        <f t="shared" si="14"/>
        <v>#VALUE!</v>
      </c>
      <c r="L99" s="18" t="e">
        <f>VLOOKUP(F99,G2数据库!C:L,4,0)</f>
        <v>#N/A</v>
      </c>
      <c r="M99" s="18" t="e">
        <f>VLOOKUP(F99,G2数据库!C:L,5,0)</f>
        <v>#N/A</v>
      </c>
      <c r="N99" s="18"/>
      <c r="O99" s="18" t="e">
        <f>VLOOKUP(F99,G2数据库!C:L,6,0)</f>
        <v>#N/A</v>
      </c>
      <c r="P99" s="18" t="e">
        <f>VLOOKUP(F99,G2数据库!C:L,7,0)</f>
        <v>#N/A</v>
      </c>
      <c r="Q99" s="19" t="e">
        <f>VLOOKUP(F99,G2数据库!C:L,8,0)*C99*I99</f>
        <v>#N/A</v>
      </c>
      <c r="R99" s="18" t="e">
        <f>VLOOKUP(F99,G2数据库!C:L,9,0)</f>
        <v>#N/A</v>
      </c>
      <c r="S99" s="18" t="e">
        <f>VLOOKUP(F99,G2数据库!C:L,10,0)</f>
        <v>#N/A</v>
      </c>
      <c r="T99" s="18"/>
    </row>
    <row r="100" spans="1:20" x14ac:dyDescent="0.25">
      <c r="A100" s="22"/>
      <c r="B100" s="3"/>
      <c r="C100" s="3"/>
      <c r="D100" s="3"/>
      <c r="E100" s="18" t="e">
        <f t="shared" si="10"/>
        <v>#VALUE!</v>
      </c>
      <c r="F100" s="18" t="str">
        <f t="shared" si="11"/>
        <v/>
      </c>
      <c r="G100" s="18" t="e">
        <f t="shared" si="12"/>
        <v>#VALUE!</v>
      </c>
      <c r="H100" s="18" t="e">
        <f>VLOOKUP(F100,G2数据库!C:L,2,0)</f>
        <v>#N/A</v>
      </c>
      <c r="I100" s="18" t="e">
        <f t="shared" si="13"/>
        <v>#VALUE!</v>
      </c>
      <c r="J100" s="18" t="e">
        <f>VLOOKUP(F100,G2数据库!C:L,3,0)</f>
        <v>#N/A</v>
      </c>
      <c r="K100" s="19" t="e">
        <f t="shared" si="14"/>
        <v>#VALUE!</v>
      </c>
      <c r="L100" s="18" t="e">
        <f>VLOOKUP(F100,G2数据库!C:L,4,0)</f>
        <v>#N/A</v>
      </c>
      <c r="M100" s="18" t="e">
        <f>VLOOKUP(F100,G2数据库!C:L,5,0)</f>
        <v>#N/A</v>
      </c>
      <c r="N100" s="18"/>
      <c r="O100" s="18" t="e">
        <f>VLOOKUP(F100,G2数据库!C:L,6,0)</f>
        <v>#N/A</v>
      </c>
      <c r="P100" s="18" t="e">
        <f>VLOOKUP(F100,G2数据库!C:L,7,0)</f>
        <v>#N/A</v>
      </c>
      <c r="Q100" s="19" t="e">
        <f>VLOOKUP(F100,G2数据库!C:L,8,0)*C100*I100</f>
        <v>#N/A</v>
      </c>
      <c r="R100" s="18" t="e">
        <f>VLOOKUP(F100,G2数据库!C:L,9,0)</f>
        <v>#N/A</v>
      </c>
      <c r="S100" s="18" t="e">
        <f>VLOOKUP(F100,G2数据库!C:L,10,0)</f>
        <v>#N/A</v>
      </c>
      <c r="T100" s="18"/>
    </row>
  </sheetData>
  <sheetProtection algorithmName="SHA-512" hashValue="XB6Qb3g1QdRmTz81U9oIcemj0P/WYy/M34Va8AhShZjG3VR5oLzM0b653CNL3LFk3aZeseWIx1jzxiPctIIPfA==" saltValue="KCk/boJqbdY2FQuEhcD3+w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F2:G14 F15" formula="1"/>
  </ignoredError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1CD16-B367-4B96-BE18-CA054B9DFB9A}">
  <sheetPr codeName="Sheet99"/>
  <dimension ref="A1:L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4" width="5.26953125" bestFit="1" customWidth="1"/>
    <col min="5" max="5" width="6.7265625" bestFit="1" customWidth="1"/>
    <col min="6" max="6" width="5.26953125" bestFit="1" customWidth="1"/>
    <col min="7" max="7" width="6.26953125" bestFit="1" customWidth="1"/>
    <col min="8" max="8" width="9.26953125" bestFit="1" customWidth="1"/>
    <col min="9" max="9" width="8.90625" bestFit="1" customWidth="1"/>
    <col min="10" max="11" width="5.26953125" bestFit="1" customWidth="1"/>
    <col min="12" max="12" width="6.26953125" bestFit="1" customWidth="1"/>
  </cols>
  <sheetData>
    <row r="1" spans="1:12" x14ac:dyDescent="0.25">
      <c r="A1" s="43" t="str">
        <f>HYPERLINK("#管架编号及数量输入!J1","序号/回输入界面")</f>
        <v>序号/回输入界面</v>
      </c>
      <c r="B1" s="46"/>
      <c r="C1" s="80" t="s">
        <v>389</v>
      </c>
      <c r="D1" s="81"/>
      <c r="E1" s="81"/>
      <c r="F1" s="81"/>
      <c r="G1" s="82"/>
      <c r="H1" s="86" t="s">
        <v>392</v>
      </c>
      <c r="I1" s="87"/>
      <c r="J1" s="87"/>
      <c r="K1" s="87"/>
      <c r="L1" s="87"/>
    </row>
    <row r="2" spans="1:12" x14ac:dyDescent="0.25">
      <c r="A2" s="3" t="s">
        <v>47</v>
      </c>
      <c r="B2" s="3" t="s">
        <v>46</v>
      </c>
      <c r="C2" s="3" t="s">
        <v>125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3" t="s">
        <v>32</v>
      </c>
      <c r="K2" s="1" t="s">
        <v>3</v>
      </c>
      <c r="L2" s="1" t="s">
        <v>4</v>
      </c>
    </row>
    <row r="3" spans="1:12" ht="15" x14ac:dyDescent="0.25">
      <c r="A3" s="3" t="s">
        <v>399</v>
      </c>
      <c r="B3" s="3" t="s">
        <v>398</v>
      </c>
      <c r="C3" s="3" t="s">
        <v>191</v>
      </c>
      <c r="D3" s="3" t="s">
        <v>116</v>
      </c>
      <c r="E3" s="34" t="s">
        <v>291</v>
      </c>
      <c r="F3" s="3" t="s">
        <v>274</v>
      </c>
      <c r="G3" s="1" t="s">
        <v>7</v>
      </c>
      <c r="H3" s="3" t="s">
        <v>393</v>
      </c>
      <c r="I3" s="36" t="s">
        <v>400</v>
      </c>
      <c r="J3" s="3">
        <v>4</v>
      </c>
      <c r="K3" s="3" t="s">
        <v>72</v>
      </c>
      <c r="L3" s="1" t="s">
        <v>7</v>
      </c>
    </row>
    <row r="4" spans="1:12" ht="15.5" x14ac:dyDescent="0.25">
      <c r="A4" s="3"/>
      <c r="B4" s="1"/>
      <c r="C4" s="3" t="s">
        <v>192</v>
      </c>
      <c r="D4" s="3" t="s">
        <v>116</v>
      </c>
      <c r="E4" s="36" t="s">
        <v>348</v>
      </c>
      <c r="F4" s="1" t="s">
        <v>16</v>
      </c>
      <c r="G4" s="1" t="s">
        <v>7</v>
      </c>
      <c r="H4" s="3" t="s">
        <v>393</v>
      </c>
      <c r="I4" s="36" t="s">
        <v>401</v>
      </c>
      <c r="J4" s="3">
        <v>4</v>
      </c>
      <c r="K4" s="3" t="s">
        <v>72</v>
      </c>
      <c r="L4" s="1" t="s">
        <v>7</v>
      </c>
    </row>
    <row r="5" spans="1:12" ht="15.5" x14ac:dyDescent="0.25">
      <c r="A5" s="3"/>
      <c r="B5" s="1"/>
      <c r="C5" s="3" t="s">
        <v>193</v>
      </c>
      <c r="D5" s="3" t="s">
        <v>116</v>
      </c>
      <c r="E5" s="36" t="s">
        <v>323</v>
      </c>
      <c r="F5" s="1" t="s">
        <v>16</v>
      </c>
      <c r="G5" s="1" t="s">
        <v>7</v>
      </c>
      <c r="H5" s="3" t="s">
        <v>393</v>
      </c>
      <c r="I5" s="36" t="s">
        <v>402</v>
      </c>
      <c r="J5" s="3">
        <v>4</v>
      </c>
      <c r="K5" s="3" t="s">
        <v>72</v>
      </c>
      <c r="L5" s="1" t="s">
        <v>7</v>
      </c>
    </row>
    <row r="6" spans="1:12" ht="15.5" x14ac:dyDescent="0.25">
      <c r="A6" s="3"/>
      <c r="B6" s="1"/>
      <c r="C6" s="3" t="s">
        <v>194</v>
      </c>
      <c r="D6" s="3" t="s">
        <v>116</v>
      </c>
      <c r="E6" s="36" t="s">
        <v>324</v>
      </c>
      <c r="F6" s="1" t="s">
        <v>16</v>
      </c>
      <c r="G6" s="1" t="s">
        <v>7</v>
      </c>
      <c r="H6" s="3" t="s">
        <v>393</v>
      </c>
      <c r="I6" s="36" t="s">
        <v>403</v>
      </c>
      <c r="J6" s="3">
        <v>4</v>
      </c>
      <c r="K6" s="3" t="s">
        <v>72</v>
      </c>
      <c r="L6" s="1" t="s">
        <v>7</v>
      </c>
    </row>
  </sheetData>
  <sheetProtection algorithmName="SHA-512" hashValue="BPmmZWCbGRHLSadU4pxj+FvlY1r3uS0ULsl4NtATxBUIdx03pmSYlIQGTxPvUMNrP58Y4hln8QPMUDdvEhhlXg==" saltValue="sKkgi+a8N2+Vif6r7JqoEw==" spinCount="100000" sheet="1" objects="1" scenarios="1"/>
  <mergeCells count="2">
    <mergeCell ref="C1:G1"/>
    <mergeCell ref="H1:L1"/>
  </mergeCells>
  <phoneticPr fontId="6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F252D-C8FC-4D8B-91C8-7F854DCDF877}">
  <sheetPr codeName="Sheet100"/>
  <dimension ref="A1:T100"/>
  <sheetViews>
    <sheetView workbookViewId="0"/>
  </sheetViews>
  <sheetFormatPr defaultRowHeight="14" x14ac:dyDescent="0.25"/>
  <cols>
    <col min="1" max="1" width="16.90625" style="23" bestFit="1" customWidth="1"/>
    <col min="2" max="2" width="11.36328125" style="35" bestFit="1" customWidth="1"/>
    <col min="3" max="7" width="5.26953125" bestFit="1" customWidth="1"/>
    <col min="8" max="8" width="11.36328125" bestFit="1" customWidth="1"/>
    <col min="9" max="9" width="9.26953125" bestFit="1" customWidth="1"/>
    <col min="10" max="10" width="6.26953125" bestFit="1" customWidth="1"/>
    <col min="11" max="11" width="7.26953125" bestFit="1" customWidth="1"/>
    <col min="12" max="12" width="5.26953125" bestFit="1" customWidth="1"/>
    <col min="13" max="13" width="6.26953125" bestFit="1" customWidth="1"/>
    <col min="14" max="14" width="5.26953125" bestFit="1" customWidth="1"/>
    <col min="15" max="15" width="11.36328125" bestFit="1" customWidth="1"/>
    <col min="16" max="17" width="8.26953125" bestFit="1" customWidth="1"/>
    <col min="18" max="18" width="5.26953125" bestFit="1" customWidth="1"/>
    <col min="19" max="19" width="6.26953125" bestFit="1" customWidth="1"/>
    <col min="20" max="20" width="5.26953125" bestFit="1" customWidth="1"/>
  </cols>
  <sheetData>
    <row r="1" spans="1:20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187</v>
      </c>
      <c r="H1" s="18" t="s">
        <v>48</v>
      </c>
      <c r="I1" s="18" t="s">
        <v>404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9" t="s">
        <v>79</v>
      </c>
      <c r="R1" s="18" t="s">
        <v>3</v>
      </c>
      <c r="S1" s="18" t="s">
        <v>160</v>
      </c>
      <c r="T1" s="18" t="s">
        <v>5</v>
      </c>
    </row>
    <row r="2" spans="1:20" x14ac:dyDescent="0.25">
      <c r="A2" s="22">
        <v>46</v>
      </c>
      <c r="B2" s="3" t="s">
        <v>1081</v>
      </c>
      <c r="C2" s="3">
        <v>2</v>
      </c>
      <c r="D2" s="3" t="s">
        <v>583</v>
      </c>
      <c r="E2" s="18">
        <f>VALUE(TRIM(MID(SUBSTITUTE($B2,"-",REPT(" ",99)),COLUMN(B2)*99-98,99)))</f>
        <v>2</v>
      </c>
      <c r="F2" s="18" t="str">
        <f>(TRIM(MID(SUBSTITUTE($B2,"-",REPT(" ",99)),COLUMN(C2)*99-98,99)))</f>
        <v>A</v>
      </c>
      <c r="G2" s="18">
        <f>VALUE(TRIM(MID(SUBSTITUTE($B2,"-",REPT(" ",99)),COLUMN(D2)*99-98,99)))</f>
        <v>200</v>
      </c>
      <c r="H2" s="18" t="str">
        <f>VLOOKUP(F2,G3数据库!C:L,2,0)</f>
        <v>钢板</v>
      </c>
      <c r="I2" s="18">
        <f>IF(E2=2,2,1)</f>
        <v>2</v>
      </c>
      <c r="J2" s="18" t="str">
        <f>VLOOKUP(F2,G3数据库!C:L,3,0)</f>
        <v>δ=10</v>
      </c>
      <c r="K2" s="19">
        <f>((G2+100)/1000)*((G2+100)/1000)*C2*I2</f>
        <v>0.36</v>
      </c>
      <c r="L2" s="18" t="str">
        <f>VLOOKUP(F2,G3数据库!C:L,4,0)</f>
        <v>m²</v>
      </c>
      <c r="M2" s="18" t="str">
        <f>VLOOKUP(F2,G3数据库!C:L,5,0)</f>
        <v>Q235B</v>
      </c>
      <c r="N2" s="18"/>
      <c r="O2" s="18" t="str">
        <f>VLOOKUP(F2,G3数据库!C:L,6,0)</f>
        <v>化学锚栓</v>
      </c>
      <c r="P2" s="18" t="str">
        <f>VLOOKUP(F2,G3数据库!C:L,7,0)</f>
        <v>M8x110</v>
      </c>
      <c r="Q2" s="19">
        <f>VLOOKUP(F2,G3数据库!C:L,8,0)*C2*I2</f>
        <v>16</v>
      </c>
      <c r="R2" s="18" t="str">
        <f>VLOOKUP(F2,G3数据库!C:L,9,0)</f>
        <v>套</v>
      </c>
      <c r="S2" s="18" t="str">
        <f>VLOOKUP(F2,G3数据库!C:L,10,0)</f>
        <v>Q235B</v>
      </c>
      <c r="T2" s="18"/>
    </row>
    <row r="3" spans="1:20" x14ac:dyDescent="0.25">
      <c r="A3" s="22"/>
      <c r="B3" s="3"/>
      <c r="C3" s="3"/>
      <c r="D3" s="3"/>
      <c r="E3" s="18" t="e">
        <f t="shared" ref="E3:E66" si="0">VALUE(TRIM(MID(SUBSTITUTE($B3,"-",REPT(" ",99)),COLUMN(B3)*99-98,99)))</f>
        <v>#VALUE!</v>
      </c>
      <c r="F3" s="18" t="str">
        <f t="shared" ref="F3:F66" si="1">(TRIM(MID(SUBSTITUTE($B3,"-",REPT(" ",99)),COLUMN(C3)*99-98,99)))</f>
        <v/>
      </c>
      <c r="G3" s="18" t="e">
        <f t="shared" ref="G3:G66" si="2">VALUE(TRIM(MID(SUBSTITUTE($B3,"-",REPT(" ",99)),COLUMN(D3)*99-98,99)))</f>
        <v>#VALUE!</v>
      </c>
      <c r="H3" s="18" t="e">
        <f>VLOOKUP(F3,G3数据库!C:L,2,0)</f>
        <v>#N/A</v>
      </c>
      <c r="I3" s="18" t="e">
        <f t="shared" ref="I3:I66" si="3">IF(E3=2,2,1)</f>
        <v>#VALUE!</v>
      </c>
      <c r="J3" s="18" t="e">
        <f>VLOOKUP(F3,G3数据库!C:L,3,0)</f>
        <v>#N/A</v>
      </c>
      <c r="K3" s="19" t="e">
        <f t="shared" ref="K3:K66" si="4">((G3+100)/1000)*((G3+100)/1000)*C3*I3</f>
        <v>#VALUE!</v>
      </c>
      <c r="L3" s="18" t="e">
        <f>VLOOKUP(F3,G3数据库!C:L,4,0)</f>
        <v>#N/A</v>
      </c>
      <c r="M3" s="18" t="e">
        <f>VLOOKUP(F3,G3数据库!C:L,5,0)</f>
        <v>#N/A</v>
      </c>
      <c r="N3" s="18"/>
      <c r="O3" s="18" t="e">
        <f>VLOOKUP(F3,G3数据库!C:L,6,0)</f>
        <v>#N/A</v>
      </c>
      <c r="P3" s="18" t="e">
        <f>VLOOKUP(F3,G3数据库!C:L,7,0)</f>
        <v>#N/A</v>
      </c>
      <c r="Q3" s="19" t="e">
        <f>VLOOKUP(F3,G3数据库!C:L,8,0)*C3*I3</f>
        <v>#N/A</v>
      </c>
      <c r="R3" s="18" t="e">
        <f>VLOOKUP(F3,G3数据库!C:L,9,0)</f>
        <v>#N/A</v>
      </c>
      <c r="S3" s="18" t="e">
        <f>VLOOKUP(F3,G3数据库!C:L,10,0)</f>
        <v>#N/A</v>
      </c>
      <c r="T3" s="18"/>
    </row>
    <row r="4" spans="1:20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>VLOOKUP(F4,G3数据库!C:L,2,0)</f>
        <v>#N/A</v>
      </c>
      <c r="I4" s="18" t="e">
        <f t="shared" si="3"/>
        <v>#VALUE!</v>
      </c>
      <c r="J4" s="18" t="e">
        <f>VLOOKUP(F4,G3数据库!C:L,3,0)</f>
        <v>#N/A</v>
      </c>
      <c r="K4" s="19" t="e">
        <f t="shared" si="4"/>
        <v>#VALUE!</v>
      </c>
      <c r="L4" s="18" t="e">
        <f>VLOOKUP(F4,G3数据库!C:L,4,0)</f>
        <v>#N/A</v>
      </c>
      <c r="M4" s="18" t="e">
        <f>VLOOKUP(F4,G3数据库!C:L,5,0)</f>
        <v>#N/A</v>
      </c>
      <c r="N4" s="18"/>
      <c r="O4" s="18" t="e">
        <f>VLOOKUP(F4,G3数据库!C:L,6,0)</f>
        <v>#N/A</v>
      </c>
      <c r="P4" s="18" t="e">
        <f>VLOOKUP(F4,G3数据库!C:L,7,0)</f>
        <v>#N/A</v>
      </c>
      <c r="Q4" s="19" t="e">
        <f>VLOOKUP(F4,G3数据库!C:L,8,0)*C4*I4</f>
        <v>#N/A</v>
      </c>
      <c r="R4" s="18" t="e">
        <f>VLOOKUP(F4,G3数据库!C:L,9,0)</f>
        <v>#N/A</v>
      </c>
      <c r="S4" s="18" t="e">
        <f>VLOOKUP(F4,G3数据库!C:L,10,0)</f>
        <v>#N/A</v>
      </c>
      <c r="T4" s="18"/>
    </row>
    <row r="5" spans="1:20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>VLOOKUP(F5,G3数据库!C:L,2,0)</f>
        <v>#N/A</v>
      </c>
      <c r="I5" s="18" t="e">
        <f t="shared" si="3"/>
        <v>#VALUE!</v>
      </c>
      <c r="J5" s="18" t="e">
        <f>VLOOKUP(F5,G3数据库!C:L,3,0)</f>
        <v>#N/A</v>
      </c>
      <c r="K5" s="19" t="e">
        <f t="shared" si="4"/>
        <v>#VALUE!</v>
      </c>
      <c r="L5" s="18" t="e">
        <f>VLOOKUP(F5,G3数据库!C:L,4,0)</f>
        <v>#N/A</v>
      </c>
      <c r="M5" s="18" t="e">
        <f>VLOOKUP(F5,G3数据库!C:L,5,0)</f>
        <v>#N/A</v>
      </c>
      <c r="N5" s="18"/>
      <c r="O5" s="18" t="e">
        <f>VLOOKUP(F5,G3数据库!C:L,6,0)</f>
        <v>#N/A</v>
      </c>
      <c r="P5" s="18" t="e">
        <f>VLOOKUP(F5,G3数据库!C:L,7,0)</f>
        <v>#N/A</v>
      </c>
      <c r="Q5" s="19" t="e">
        <f>VLOOKUP(F5,G3数据库!C:L,8,0)*C5*I5</f>
        <v>#N/A</v>
      </c>
      <c r="R5" s="18" t="e">
        <f>VLOOKUP(F5,G3数据库!C:L,9,0)</f>
        <v>#N/A</v>
      </c>
      <c r="S5" s="18" t="e">
        <f>VLOOKUP(F5,G3数据库!C:L,10,0)</f>
        <v>#N/A</v>
      </c>
      <c r="T5" s="18"/>
    </row>
    <row r="6" spans="1:20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>VLOOKUP(F6,G3数据库!C:L,2,0)</f>
        <v>#N/A</v>
      </c>
      <c r="I6" s="18" t="e">
        <f t="shared" si="3"/>
        <v>#VALUE!</v>
      </c>
      <c r="J6" s="18" t="e">
        <f>VLOOKUP(F6,G3数据库!C:L,3,0)</f>
        <v>#N/A</v>
      </c>
      <c r="K6" s="19" t="e">
        <f t="shared" si="4"/>
        <v>#VALUE!</v>
      </c>
      <c r="L6" s="18" t="e">
        <f>VLOOKUP(F6,G3数据库!C:L,4,0)</f>
        <v>#N/A</v>
      </c>
      <c r="M6" s="18" t="e">
        <f>VLOOKUP(F6,G3数据库!C:L,5,0)</f>
        <v>#N/A</v>
      </c>
      <c r="N6" s="18"/>
      <c r="O6" s="18" t="e">
        <f>VLOOKUP(F6,G3数据库!C:L,6,0)</f>
        <v>#N/A</v>
      </c>
      <c r="P6" s="18" t="e">
        <f>VLOOKUP(F6,G3数据库!C:L,7,0)</f>
        <v>#N/A</v>
      </c>
      <c r="Q6" s="19" t="e">
        <f>VLOOKUP(F6,G3数据库!C:L,8,0)*C6*I6</f>
        <v>#N/A</v>
      </c>
      <c r="R6" s="18" t="e">
        <f>VLOOKUP(F6,G3数据库!C:L,9,0)</f>
        <v>#N/A</v>
      </c>
      <c r="S6" s="18" t="e">
        <f>VLOOKUP(F6,G3数据库!C:L,10,0)</f>
        <v>#N/A</v>
      </c>
      <c r="T6" s="18"/>
    </row>
    <row r="7" spans="1:20" x14ac:dyDescent="0.25">
      <c r="A7" s="22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>VLOOKUP(F7,G3数据库!C:L,2,0)</f>
        <v>#N/A</v>
      </c>
      <c r="I7" s="18" t="e">
        <f t="shared" si="3"/>
        <v>#VALUE!</v>
      </c>
      <c r="J7" s="18" t="e">
        <f>VLOOKUP(F7,G3数据库!C:L,3,0)</f>
        <v>#N/A</v>
      </c>
      <c r="K7" s="19" t="e">
        <f t="shared" si="4"/>
        <v>#VALUE!</v>
      </c>
      <c r="L7" s="18" t="e">
        <f>VLOOKUP(F7,G3数据库!C:L,4,0)</f>
        <v>#N/A</v>
      </c>
      <c r="M7" s="18" t="e">
        <f>VLOOKUP(F7,G3数据库!C:L,5,0)</f>
        <v>#N/A</v>
      </c>
      <c r="N7" s="18"/>
      <c r="O7" s="18" t="e">
        <f>VLOOKUP(F7,G3数据库!C:L,6,0)</f>
        <v>#N/A</v>
      </c>
      <c r="P7" s="18" t="e">
        <f>VLOOKUP(F7,G3数据库!C:L,7,0)</f>
        <v>#N/A</v>
      </c>
      <c r="Q7" s="19" t="e">
        <f>VLOOKUP(F7,G3数据库!C:L,8,0)*C7*I7</f>
        <v>#N/A</v>
      </c>
      <c r="R7" s="18" t="e">
        <f>VLOOKUP(F7,G3数据库!C:L,9,0)</f>
        <v>#N/A</v>
      </c>
      <c r="S7" s="18" t="e">
        <f>VLOOKUP(F7,G3数据库!C:L,10,0)</f>
        <v>#N/A</v>
      </c>
      <c r="T7" s="18"/>
    </row>
    <row r="8" spans="1:20" x14ac:dyDescent="0.25">
      <c r="A8" s="22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>VLOOKUP(F8,G3数据库!C:L,2,0)</f>
        <v>#N/A</v>
      </c>
      <c r="I8" s="18" t="e">
        <f t="shared" si="3"/>
        <v>#VALUE!</v>
      </c>
      <c r="J8" s="18" t="e">
        <f>VLOOKUP(F8,G3数据库!C:L,3,0)</f>
        <v>#N/A</v>
      </c>
      <c r="K8" s="19" t="e">
        <f t="shared" si="4"/>
        <v>#VALUE!</v>
      </c>
      <c r="L8" s="18" t="e">
        <f>VLOOKUP(F8,G3数据库!C:L,4,0)</f>
        <v>#N/A</v>
      </c>
      <c r="M8" s="18" t="e">
        <f>VLOOKUP(F8,G3数据库!C:L,5,0)</f>
        <v>#N/A</v>
      </c>
      <c r="N8" s="18"/>
      <c r="O8" s="18" t="e">
        <f>VLOOKUP(F8,G3数据库!C:L,6,0)</f>
        <v>#N/A</v>
      </c>
      <c r="P8" s="18" t="e">
        <f>VLOOKUP(F8,G3数据库!C:L,7,0)</f>
        <v>#N/A</v>
      </c>
      <c r="Q8" s="19" t="e">
        <f>VLOOKUP(F8,G3数据库!C:L,8,0)*C8*I8</f>
        <v>#N/A</v>
      </c>
      <c r="R8" s="18" t="e">
        <f>VLOOKUP(F8,G3数据库!C:L,9,0)</f>
        <v>#N/A</v>
      </c>
      <c r="S8" s="18" t="e">
        <f>VLOOKUP(F8,G3数据库!C:L,10,0)</f>
        <v>#N/A</v>
      </c>
      <c r="T8" s="18"/>
    </row>
    <row r="9" spans="1:20" x14ac:dyDescent="0.25">
      <c r="A9" s="22"/>
      <c r="B9" s="3"/>
      <c r="C9" s="3"/>
      <c r="D9" s="3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>VLOOKUP(F9,G3数据库!C:L,2,0)</f>
        <v>#N/A</v>
      </c>
      <c r="I9" s="18" t="e">
        <f t="shared" si="3"/>
        <v>#VALUE!</v>
      </c>
      <c r="J9" s="18" t="e">
        <f>VLOOKUP(F9,G3数据库!C:L,3,0)</f>
        <v>#N/A</v>
      </c>
      <c r="K9" s="19" t="e">
        <f t="shared" si="4"/>
        <v>#VALUE!</v>
      </c>
      <c r="L9" s="18" t="e">
        <f>VLOOKUP(F9,G3数据库!C:L,4,0)</f>
        <v>#N/A</v>
      </c>
      <c r="M9" s="18" t="e">
        <f>VLOOKUP(F9,G3数据库!C:L,5,0)</f>
        <v>#N/A</v>
      </c>
      <c r="N9" s="18"/>
      <c r="O9" s="18" t="e">
        <f>VLOOKUP(F9,G3数据库!C:L,6,0)</f>
        <v>#N/A</v>
      </c>
      <c r="P9" s="18" t="e">
        <f>VLOOKUP(F9,G3数据库!C:L,7,0)</f>
        <v>#N/A</v>
      </c>
      <c r="Q9" s="19" t="e">
        <f>VLOOKUP(F9,G3数据库!C:L,8,0)*C9*I9</f>
        <v>#N/A</v>
      </c>
      <c r="R9" s="18" t="e">
        <f>VLOOKUP(F9,G3数据库!C:L,9,0)</f>
        <v>#N/A</v>
      </c>
      <c r="S9" s="18" t="e">
        <f>VLOOKUP(F9,G3数据库!C:L,10,0)</f>
        <v>#N/A</v>
      </c>
      <c r="T9" s="18"/>
    </row>
    <row r="10" spans="1:20" x14ac:dyDescent="0.25">
      <c r="A10" s="22"/>
      <c r="B10" s="3"/>
      <c r="C10" s="3"/>
      <c r="D10" s="3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>VLOOKUP(F10,G3数据库!C:L,2,0)</f>
        <v>#N/A</v>
      </c>
      <c r="I10" s="18" t="e">
        <f t="shared" si="3"/>
        <v>#VALUE!</v>
      </c>
      <c r="J10" s="18" t="e">
        <f>VLOOKUP(F10,G3数据库!C:L,3,0)</f>
        <v>#N/A</v>
      </c>
      <c r="K10" s="19" t="e">
        <f t="shared" si="4"/>
        <v>#VALUE!</v>
      </c>
      <c r="L10" s="18" t="e">
        <f>VLOOKUP(F10,G3数据库!C:L,4,0)</f>
        <v>#N/A</v>
      </c>
      <c r="M10" s="18" t="e">
        <f>VLOOKUP(F10,G3数据库!C:L,5,0)</f>
        <v>#N/A</v>
      </c>
      <c r="N10" s="18"/>
      <c r="O10" s="18" t="e">
        <f>VLOOKUP(F10,G3数据库!C:L,6,0)</f>
        <v>#N/A</v>
      </c>
      <c r="P10" s="18" t="e">
        <f>VLOOKUP(F10,G3数据库!C:L,7,0)</f>
        <v>#N/A</v>
      </c>
      <c r="Q10" s="19" t="e">
        <f>VLOOKUP(F10,G3数据库!C:L,8,0)*C10*I10</f>
        <v>#N/A</v>
      </c>
      <c r="R10" s="18" t="e">
        <f>VLOOKUP(F10,G3数据库!C:L,9,0)</f>
        <v>#N/A</v>
      </c>
      <c r="S10" s="18" t="e">
        <f>VLOOKUP(F10,G3数据库!C:L,10,0)</f>
        <v>#N/A</v>
      </c>
      <c r="T10" s="18"/>
    </row>
    <row r="11" spans="1:20" x14ac:dyDescent="0.25">
      <c r="A11" s="22"/>
      <c r="B11" s="3"/>
      <c r="C11" s="3"/>
      <c r="D11" s="3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>VLOOKUP(F11,G3数据库!C:L,2,0)</f>
        <v>#N/A</v>
      </c>
      <c r="I11" s="18" t="e">
        <f t="shared" si="3"/>
        <v>#VALUE!</v>
      </c>
      <c r="J11" s="18" t="e">
        <f>VLOOKUP(F11,G3数据库!C:L,3,0)</f>
        <v>#N/A</v>
      </c>
      <c r="K11" s="19" t="e">
        <f t="shared" si="4"/>
        <v>#VALUE!</v>
      </c>
      <c r="L11" s="18" t="e">
        <f>VLOOKUP(F11,G3数据库!C:L,4,0)</f>
        <v>#N/A</v>
      </c>
      <c r="M11" s="18" t="e">
        <f>VLOOKUP(F11,G3数据库!C:L,5,0)</f>
        <v>#N/A</v>
      </c>
      <c r="N11" s="18"/>
      <c r="O11" s="18" t="e">
        <f>VLOOKUP(F11,G3数据库!C:L,6,0)</f>
        <v>#N/A</v>
      </c>
      <c r="P11" s="18" t="e">
        <f>VLOOKUP(F11,G3数据库!C:L,7,0)</f>
        <v>#N/A</v>
      </c>
      <c r="Q11" s="19" t="e">
        <f>VLOOKUP(F11,G3数据库!C:L,8,0)*C11*I11</f>
        <v>#N/A</v>
      </c>
      <c r="R11" s="18" t="e">
        <f>VLOOKUP(F11,G3数据库!C:L,9,0)</f>
        <v>#N/A</v>
      </c>
      <c r="S11" s="18" t="e">
        <f>VLOOKUP(F11,G3数据库!C:L,10,0)</f>
        <v>#N/A</v>
      </c>
      <c r="T11" s="18"/>
    </row>
    <row r="12" spans="1:20" x14ac:dyDescent="0.25">
      <c r="A12" s="22"/>
      <c r="B12" s="3"/>
      <c r="C12" s="3"/>
      <c r="D12" s="3"/>
      <c r="E12" s="18" t="e">
        <f t="shared" si="0"/>
        <v>#VALUE!</v>
      </c>
      <c r="F12" s="18" t="str">
        <f t="shared" si="1"/>
        <v/>
      </c>
      <c r="G12" s="18" t="e">
        <f t="shared" si="2"/>
        <v>#VALUE!</v>
      </c>
      <c r="H12" s="18" t="e">
        <f>VLOOKUP(F12,G3数据库!C:L,2,0)</f>
        <v>#N/A</v>
      </c>
      <c r="I12" s="18" t="e">
        <f t="shared" si="3"/>
        <v>#VALUE!</v>
      </c>
      <c r="J12" s="18" t="e">
        <f>VLOOKUP(F12,G3数据库!C:L,3,0)</f>
        <v>#N/A</v>
      </c>
      <c r="K12" s="19" t="e">
        <f t="shared" si="4"/>
        <v>#VALUE!</v>
      </c>
      <c r="L12" s="18" t="e">
        <f>VLOOKUP(F12,G3数据库!C:L,4,0)</f>
        <v>#N/A</v>
      </c>
      <c r="M12" s="18" t="e">
        <f>VLOOKUP(F12,G3数据库!C:L,5,0)</f>
        <v>#N/A</v>
      </c>
      <c r="N12" s="18"/>
      <c r="O12" s="18" t="e">
        <f>VLOOKUP(F12,G3数据库!C:L,6,0)</f>
        <v>#N/A</v>
      </c>
      <c r="P12" s="18" t="e">
        <f>VLOOKUP(F12,G3数据库!C:L,7,0)</f>
        <v>#N/A</v>
      </c>
      <c r="Q12" s="19" t="e">
        <f>VLOOKUP(F12,G3数据库!C:L,8,0)*C12*I12</f>
        <v>#N/A</v>
      </c>
      <c r="R12" s="18" t="e">
        <f>VLOOKUP(F12,G3数据库!C:L,9,0)</f>
        <v>#N/A</v>
      </c>
      <c r="S12" s="18" t="e">
        <f>VLOOKUP(F12,G3数据库!C:L,10,0)</f>
        <v>#N/A</v>
      </c>
      <c r="T12" s="18"/>
    </row>
    <row r="13" spans="1:20" x14ac:dyDescent="0.25">
      <c r="A13" s="22"/>
      <c r="B13" s="3"/>
      <c r="C13" s="3"/>
      <c r="D13" s="3"/>
      <c r="E13" s="18" t="e">
        <f t="shared" si="0"/>
        <v>#VALUE!</v>
      </c>
      <c r="F13" s="18" t="str">
        <f t="shared" si="1"/>
        <v/>
      </c>
      <c r="G13" s="18" t="e">
        <f t="shared" si="2"/>
        <v>#VALUE!</v>
      </c>
      <c r="H13" s="18" t="e">
        <f>VLOOKUP(F13,G3数据库!C:L,2,0)</f>
        <v>#N/A</v>
      </c>
      <c r="I13" s="18" t="e">
        <f t="shared" si="3"/>
        <v>#VALUE!</v>
      </c>
      <c r="J13" s="18" t="e">
        <f>VLOOKUP(F13,G3数据库!C:L,3,0)</f>
        <v>#N/A</v>
      </c>
      <c r="K13" s="19" t="e">
        <f t="shared" si="4"/>
        <v>#VALUE!</v>
      </c>
      <c r="L13" s="18" t="e">
        <f>VLOOKUP(F13,G3数据库!C:L,4,0)</f>
        <v>#N/A</v>
      </c>
      <c r="M13" s="18" t="e">
        <f>VLOOKUP(F13,G3数据库!C:L,5,0)</f>
        <v>#N/A</v>
      </c>
      <c r="N13" s="18"/>
      <c r="O13" s="18" t="e">
        <f>VLOOKUP(F13,G3数据库!C:L,6,0)</f>
        <v>#N/A</v>
      </c>
      <c r="P13" s="18" t="e">
        <f>VLOOKUP(F13,G3数据库!C:L,7,0)</f>
        <v>#N/A</v>
      </c>
      <c r="Q13" s="19" t="e">
        <f>VLOOKUP(F13,G3数据库!C:L,8,0)*C13*I13</f>
        <v>#N/A</v>
      </c>
      <c r="R13" s="18" t="e">
        <f>VLOOKUP(F13,G3数据库!C:L,9,0)</f>
        <v>#N/A</v>
      </c>
      <c r="S13" s="18" t="e">
        <f>VLOOKUP(F13,G3数据库!C:L,10,0)</f>
        <v>#N/A</v>
      </c>
      <c r="T13" s="18"/>
    </row>
    <row r="14" spans="1:20" x14ac:dyDescent="0.25">
      <c r="A14" s="22"/>
      <c r="B14" s="3"/>
      <c r="C14" s="3"/>
      <c r="D14" s="3"/>
      <c r="E14" s="18" t="e">
        <f t="shared" si="0"/>
        <v>#VALUE!</v>
      </c>
      <c r="F14" s="18" t="str">
        <f t="shared" si="1"/>
        <v/>
      </c>
      <c r="G14" s="18" t="e">
        <f t="shared" si="2"/>
        <v>#VALUE!</v>
      </c>
      <c r="H14" s="18" t="e">
        <f>VLOOKUP(F14,G3数据库!C:L,2,0)</f>
        <v>#N/A</v>
      </c>
      <c r="I14" s="18" t="e">
        <f t="shared" si="3"/>
        <v>#VALUE!</v>
      </c>
      <c r="J14" s="18" t="e">
        <f>VLOOKUP(F14,G3数据库!C:L,3,0)</f>
        <v>#N/A</v>
      </c>
      <c r="K14" s="19" t="e">
        <f t="shared" si="4"/>
        <v>#VALUE!</v>
      </c>
      <c r="L14" s="18" t="e">
        <f>VLOOKUP(F14,G3数据库!C:L,4,0)</f>
        <v>#N/A</v>
      </c>
      <c r="M14" s="18" t="e">
        <f>VLOOKUP(F14,G3数据库!C:L,5,0)</f>
        <v>#N/A</v>
      </c>
      <c r="N14" s="18"/>
      <c r="O14" s="18" t="e">
        <f>VLOOKUP(F14,G3数据库!C:L,6,0)</f>
        <v>#N/A</v>
      </c>
      <c r="P14" s="18" t="e">
        <f>VLOOKUP(F14,G3数据库!C:L,7,0)</f>
        <v>#N/A</v>
      </c>
      <c r="Q14" s="19" t="e">
        <f>VLOOKUP(F14,G3数据库!C:L,8,0)*C14*I14</f>
        <v>#N/A</v>
      </c>
      <c r="R14" s="18" t="e">
        <f>VLOOKUP(F14,G3数据库!C:L,9,0)</f>
        <v>#N/A</v>
      </c>
      <c r="S14" s="18" t="e">
        <f>VLOOKUP(F14,G3数据库!C:L,10,0)</f>
        <v>#N/A</v>
      </c>
      <c r="T14" s="18"/>
    </row>
    <row r="15" spans="1:20" x14ac:dyDescent="0.25">
      <c r="A15" s="22"/>
      <c r="B15" s="3"/>
      <c r="C15" s="3"/>
      <c r="D15" s="3"/>
      <c r="E15" s="18" t="e">
        <f t="shared" si="0"/>
        <v>#VALUE!</v>
      </c>
      <c r="F15" s="18" t="str">
        <f t="shared" si="1"/>
        <v/>
      </c>
      <c r="G15" s="18" t="e">
        <f t="shared" si="2"/>
        <v>#VALUE!</v>
      </c>
      <c r="H15" s="18" t="e">
        <f>VLOOKUP(F15,G3数据库!C:L,2,0)</f>
        <v>#N/A</v>
      </c>
      <c r="I15" s="18" t="e">
        <f t="shared" si="3"/>
        <v>#VALUE!</v>
      </c>
      <c r="J15" s="18" t="e">
        <f>VLOOKUP(F15,G3数据库!C:L,3,0)</f>
        <v>#N/A</v>
      </c>
      <c r="K15" s="19" t="e">
        <f t="shared" si="4"/>
        <v>#VALUE!</v>
      </c>
      <c r="L15" s="18" t="e">
        <f>VLOOKUP(F15,G3数据库!C:L,4,0)</f>
        <v>#N/A</v>
      </c>
      <c r="M15" s="18" t="e">
        <f>VLOOKUP(F15,G3数据库!C:L,5,0)</f>
        <v>#N/A</v>
      </c>
      <c r="N15" s="18"/>
      <c r="O15" s="18" t="e">
        <f>VLOOKUP(F15,G3数据库!C:L,6,0)</f>
        <v>#N/A</v>
      </c>
      <c r="P15" s="18" t="e">
        <f>VLOOKUP(F15,G3数据库!C:L,7,0)</f>
        <v>#N/A</v>
      </c>
      <c r="Q15" s="19" t="e">
        <f>VLOOKUP(F15,G3数据库!C:L,8,0)*C15*I15</f>
        <v>#N/A</v>
      </c>
      <c r="R15" s="18" t="e">
        <f>VLOOKUP(F15,G3数据库!C:L,9,0)</f>
        <v>#N/A</v>
      </c>
      <c r="S15" s="18" t="e">
        <f>VLOOKUP(F15,G3数据库!C:L,10,0)</f>
        <v>#N/A</v>
      </c>
      <c r="T15" s="18"/>
    </row>
    <row r="16" spans="1:20" x14ac:dyDescent="0.25">
      <c r="A16" s="22"/>
      <c r="B16" s="3"/>
      <c r="C16" s="3"/>
      <c r="D16" s="3"/>
      <c r="E16" s="18" t="e">
        <f t="shared" si="0"/>
        <v>#VALUE!</v>
      </c>
      <c r="F16" s="18" t="str">
        <f t="shared" si="1"/>
        <v/>
      </c>
      <c r="G16" s="18" t="e">
        <f t="shared" si="2"/>
        <v>#VALUE!</v>
      </c>
      <c r="H16" s="18" t="e">
        <f>VLOOKUP(F16,G3数据库!C:L,2,0)</f>
        <v>#N/A</v>
      </c>
      <c r="I16" s="18" t="e">
        <f t="shared" si="3"/>
        <v>#VALUE!</v>
      </c>
      <c r="J16" s="18" t="e">
        <f>VLOOKUP(F16,G3数据库!C:L,3,0)</f>
        <v>#N/A</v>
      </c>
      <c r="K16" s="19" t="e">
        <f t="shared" si="4"/>
        <v>#VALUE!</v>
      </c>
      <c r="L16" s="18" t="e">
        <f>VLOOKUP(F16,G3数据库!C:L,4,0)</f>
        <v>#N/A</v>
      </c>
      <c r="M16" s="18" t="e">
        <f>VLOOKUP(F16,G3数据库!C:L,5,0)</f>
        <v>#N/A</v>
      </c>
      <c r="N16" s="18"/>
      <c r="O16" s="18" t="e">
        <f>VLOOKUP(F16,G3数据库!C:L,6,0)</f>
        <v>#N/A</v>
      </c>
      <c r="P16" s="18" t="e">
        <f>VLOOKUP(F16,G3数据库!C:L,7,0)</f>
        <v>#N/A</v>
      </c>
      <c r="Q16" s="19" t="e">
        <f>VLOOKUP(F16,G3数据库!C:L,8,0)*C16*I16</f>
        <v>#N/A</v>
      </c>
      <c r="R16" s="18" t="e">
        <f>VLOOKUP(F16,G3数据库!C:L,9,0)</f>
        <v>#N/A</v>
      </c>
      <c r="S16" s="18" t="e">
        <f>VLOOKUP(F16,G3数据库!C:L,10,0)</f>
        <v>#N/A</v>
      </c>
      <c r="T16" s="18"/>
    </row>
    <row r="17" spans="1:20" x14ac:dyDescent="0.25">
      <c r="A17" s="22"/>
      <c r="B17" s="3"/>
      <c r="C17" s="3"/>
      <c r="D17" s="3"/>
      <c r="E17" s="18" t="e">
        <f t="shared" si="0"/>
        <v>#VALUE!</v>
      </c>
      <c r="F17" s="18" t="str">
        <f t="shared" si="1"/>
        <v/>
      </c>
      <c r="G17" s="18" t="e">
        <f t="shared" si="2"/>
        <v>#VALUE!</v>
      </c>
      <c r="H17" s="18" t="e">
        <f>VLOOKUP(F17,G3数据库!C:L,2,0)</f>
        <v>#N/A</v>
      </c>
      <c r="I17" s="18" t="e">
        <f t="shared" si="3"/>
        <v>#VALUE!</v>
      </c>
      <c r="J17" s="18" t="e">
        <f>VLOOKUP(F17,G3数据库!C:L,3,0)</f>
        <v>#N/A</v>
      </c>
      <c r="K17" s="19" t="e">
        <f t="shared" si="4"/>
        <v>#VALUE!</v>
      </c>
      <c r="L17" s="18" t="e">
        <f>VLOOKUP(F17,G3数据库!C:L,4,0)</f>
        <v>#N/A</v>
      </c>
      <c r="M17" s="18" t="e">
        <f>VLOOKUP(F17,G3数据库!C:L,5,0)</f>
        <v>#N/A</v>
      </c>
      <c r="N17" s="18"/>
      <c r="O17" s="18" t="e">
        <f>VLOOKUP(F17,G3数据库!C:L,6,0)</f>
        <v>#N/A</v>
      </c>
      <c r="P17" s="18" t="e">
        <f>VLOOKUP(F17,G3数据库!C:L,7,0)</f>
        <v>#N/A</v>
      </c>
      <c r="Q17" s="19" t="e">
        <f>VLOOKUP(F17,G3数据库!C:L,8,0)*C17*I17</f>
        <v>#N/A</v>
      </c>
      <c r="R17" s="18" t="e">
        <f>VLOOKUP(F17,G3数据库!C:L,9,0)</f>
        <v>#N/A</v>
      </c>
      <c r="S17" s="18" t="e">
        <f>VLOOKUP(F17,G3数据库!C:L,10,0)</f>
        <v>#N/A</v>
      </c>
      <c r="T17" s="18"/>
    </row>
    <row r="18" spans="1:20" x14ac:dyDescent="0.25">
      <c r="A18" s="22"/>
      <c r="B18" s="3"/>
      <c r="C18" s="3"/>
      <c r="D18" s="3"/>
      <c r="E18" s="18" t="e">
        <f t="shared" si="0"/>
        <v>#VALUE!</v>
      </c>
      <c r="F18" s="18" t="str">
        <f t="shared" si="1"/>
        <v/>
      </c>
      <c r="G18" s="18" t="e">
        <f t="shared" si="2"/>
        <v>#VALUE!</v>
      </c>
      <c r="H18" s="18" t="e">
        <f>VLOOKUP(F18,G3数据库!C:L,2,0)</f>
        <v>#N/A</v>
      </c>
      <c r="I18" s="18" t="e">
        <f t="shared" si="3"/>
        <v>#VALUE!</v>
      </c>
      <c r="J18" s="18" t="e">
        <f>VLOOKUP(F18,G3数据库!C:L,3,0)</f>
        <v>#N/A</v>
      </c>
      <c r="K18" s="19" t="e">
        <f t="shared" si="4"/>
        <v>#VALUE!</v>
      </c>
      <c r="L18" s="18" t="e">
        <f>VLOOKUP(F18,G3数据库!C:L,4,0)</f>
        <v>#N/A</v>
      </c>
      <c r="M18" s="18" t="e">
        <f>VLOOKUP(F18,G3数据库!C:L,5,0)</f>
        <v>#N/A</v>
      </c>
      <c r="N18" s="18"/>
      <c r="O18" s="18" t="e">
        <f>VLOOKUP(F18,G3数据库!C:L,6,0)</f>
        <v>#N/A</v>
      </c>
      <c r="P18" s="18" t="e">
        <f>VLOOKUP(F18,G3数据库!C:L,7,0)</f>
        <v>#N/A</v>
      </c>
      <c r="Q18" s="19" t="e">
        <f>VLOOKUP(F18,G3数据库!C:L,8,0)*C18*I18</f>
        <v>#N/A</v>
      </c>
      <c r="R18" s="18" t="e">
        <f>VLOOKUP(F18,G3数据库!C:L,9,0)</f>
        <v>#N/A</v>
      </c>
      <c r="S18" s="18" t="e">
        <f>VLOOKUP(F18,G3数据库!C:L,10,0)</f>
        <v>#N/A</v>
      </c>
      <c r="T18" s="18"/>
    </row>
    <row r="19" spans="1:20" x14ac:dyDescent="0.25">
      <c r="A19" s="22"/>
      <c r="B19" s="3"/>
      <c r="C19" s="3"/>
      <c r="D19" s="3"/>
      <c r="E19" s="18" t="e">
        <f t="shared" si="0"/>
        <v>#VALUE!</v>
      </c>
      <c r="F19" s="18" t="str">
        <f t="shared" si="1"/>
        <v/>
      </c>
      <c r="G19" s="18" t="e">
        <f t="shared" si="2"/>
        <v>#VALUE!</v>
      </c>
      <c r="H19" s="18" t="e">
        <f>VLOOKUP(F19,G3数据库!C:L,2,0)</f>
        <v>#N/A</v>
      </c>
      <c r="I19" s="18" t="e">
        <f t="shared" si="3"/>
        <v>#VALUE!</v>
      </c>
      <c r="J19" s="18" t="e">
        <f>VLOOKUP(F19,G3数据库!C:L,3,0)</f>
        <v>#N/A</v>
      </c>
      <c r="K19" s="19" t="e">
        <f t="shared" si="4"/>
        <v>#VALUE!</v>
      </c>
      <c r="L19" s="18" t="e">
        <f>VLOOKUP(F19,G3数据库!C:L,4,0)</f>
        <v>#N/A</v>
      </c>
      <c r="M19" s="18" t="e">
        <f>VLOOKUP(F19,G3数据库!C:L,5,0)</f>
        <v>#N/A</v>
      </c>
      <c r="N19" s="18"/>
      <c r="O19" s="18" t="e">
        <f>VLOOKUP(F19,G3数据库!C:L,6,0)</f>
        <v>#N/A</v>
      </c>
      <c r="P19" s="18" t="e">
        <f>VLOOKUP(F19,G3数据库!C:L,7,0)</f>
        <v>#N/A</v>
      </c>
      <c r="Q19" s="19" t="e">
        <f>VLOOKUP(F19,G3数据库!C:L,8,0)*C19*I19</f>
        <v>#N/A</v>
      </c>
      <c r="R19" s="18" t="e">
        <f>VLOOKUP(F19,G3数据库!C:L,9,0)</f>
        <v>#N/A</v>
      </c>
      <c r="S19" s="18" t="e">
        <f>VLOOKUP(F19,G3数据库!C:L,10,0)</f>
        <v>#N/A</v>
      </c>
      <c r="T19" s="18"/>
    </row>
    <row r="20" spans="1:20" x14ac:dyDescent="0.25">
      <c r="A20" s="22"/>
      <c r="B20" s="3"/>
      <c r="C20" s="3"/>
      <c r="D20" s="3"/>
      <c r="E20" s="18" t="e">
        <f t="shared" si="0"/>
        <v>#VALUE!</v>
      </c>
      <c r="F20" s="18" t="str">
        <f t="shared" si="1"/>
        <v/>
      </c>
      <c r="G20" s="18" t="e">
        <f t="shared" si="2"/>
        <v>#VALUE!</v>
      </c>
      <c r="H20" s="18" t="e">
        <f>VLOOKUP(F20,G3数据库!C:L,2,0)</f>
        <v>#N/A</v>
      </c>
      <c r="I20" s="18" t="e">
        <f t="shared" si="3"/>
        <v>#VALUE!</v>
      </c>
      <c r="J20" s="18" t="e">
        <f>VLOOKUP(F20,G3数据库!C:L,3,0)</f>
        <v>#N/A</v>
      </c>
      <c r="K20" s="19" t="e">
        <f t="shared" si="4"/>
        <v>#VALUE!</v>
      </c>
      <c r="L20" s="18" t="e">
        <f>VLOOKUP(F20,G3数据库!C:L,4,0)</f>
        <v>#N/A</v>
      </c>
      <c r="M20" s="18" t="e">
        <f>VLOOKUP(F20,G3数据库!C:L,5,0)</f>
        <v>#N/A</v>
      </c>
      <c r="N20" s="18"/>
      <c r="O20" s="18" t="e">
        <f>VLOOKUP(F20,G3数据库!C:L,6,0)</f>
        <v>#N/A</v>
      </c>
      <c r="P20" s="18" t="e">
        <f>VLOOKUP(F20,G3数据库!C:L,7,0)</f>
        <v>#N/A</v>
      </c>
      <c r="Q20" s="19" t="e">
        <f>VLOOKUP(F20,G3数据库!C:L,8,0)*C20*I20</f>
        <v>#N/A</v>
      </c>
      <c r="R20" s="18" t="e">
        <f>VLOOKUP(F20,G3数据库!C:L,9,0)</f>
        <v>#N/A</v>
      </c>
      <c r="S20" s="18" t="e">
        <f>VLOOKUP(F20,G3数据库!C:L,10,0)</f>
        <v>#N/A</v>
      </c>
      <c r="T20" s="18"/>
    </row>
    <row r="21" spans="1:20" x14ac:dyDescent="0.25">
      <c r="A21" s="22"/>
      <c r="B21" s="3"/>
      <c r="C21" s="3"/>
      <c r="D21" s="3"/>
      <c r="E21" s="18" t="e">
        <f t="shared" si="0"/>
        <v>#VALUE!</v>
      </c>
      <c r="F21" s="18" t="str">
        <f t="shared" si="1"/>
        <v/>
      </c>
      <c r="G21" s="18" t="e">
        <f t="shared" si="2"/>
        <v>#VALUE!</v>
      </c>
      <c r="H21" s="18" t="e">
        <f>VLOOKUP(F21,G3数据库!C:L,2,0)</f>
        <v>#N/A</v>
      </c>
      <c r="I21" s="18" t="e">
        <f t="shared" si="3"/>
        <v>#VALUE!</v>
      </c>
      <c r="J21" s="18" t="e">
        <f>VLOOKUP(F21,G3数据库!C:L,3,0)</f>
        <v>#N/A</v>
      </c>
      <c r="K21" s="19" t="e">
        <f t="shared" si="4"/>
        <v>#VALUE!</v>
      </c>
      <c r="L21" s="18" t="e">
        <f>VLOOKUP(F21,G3数据库!C:L,4,0)</f>
        <v>#N/A</v>
      </c>
      <c r="M21" s="18" t="e">
        <f>VLOOKUP(F21,G3数据库!C:L,5,0)</f>
        <v>#N/A</v>
      </c>
      <c r="N21" s="18"/>
      <c r="O21" s="18" t="e">
        <f>VLOOKUP(F21,G3数据库!C:L,6,0)</f>
        <v>#N/A</v>
      </c>
      <c r="P21" s="18" t="e">
        <f>VLOOKUP(F21,G3数据库!C:L,7,0)</f>
        <v>#N/A</v>
      </c>
      <c r="Q21" s="19" t="e">
        <f>VLOOKUP(F21,G3数据库!C:L,8,0)*C21*I21</f>
        <v>#N/A</v>
      </c>
      <c r="R21" s="18" t="e">
        <f>VLOOKUP(F21,G3数据库!C:L,9,0)</f>
        <v>#N/A</v>
      </c>
      <c r="S21" s="18" t="e">
        <f>VLOOKUP(F21,G3数据库!C:L,10,0)</f>
        <v>#N/A</v>
      </c>
      <c r="T21" s="18"/>
    </row>
    <row r="22" spans="1:20" x14ac:dyDescent="0.25">
      <c r="A22" s="22"/>
      <c r="B22" s="3"/>
      <c r="C22" s="3"/>
      <c r="D22" s="3"/>
      <c r="E22" s="18" t="e">
        <f t="shared" si="0"/>
        <v>#VALUE!</v>
      </c>
      <c r="F22" s="18" t="str">
        <f t="shared" si="1"/>
        <v/>
      </c>
      <c r="G22" s="18" t="e">
        <f t="shared" si="2"/>
        <v>#VALUE!</v>
      </c>
      <c r="H22" s="18" t="e">
        <f>VLOOKUP(F22,G3数据库!C:L,2,0)</f>
        <v>#N/A</v>
      </c>
      <c r="I22" s="18" t="e">
        <f t="shared" si="3"/>
        <v>#VALUE!</v>
      </c>
      <c r="J22" s="18" t="e">
        <f>VLOOKUP(F22,G3数据库!C:L,3,0)</f>
        <v>#N/A</v>
      </c>
      <c r="K22" s="19" t="e">
        <f t="shared" si="4"/>
        <v>#VALUE!</v>
      </c>
      <c r="L22" s="18" t="e">
        <f>VLOOKUP(F22,G3数据库!C:L,4,0)</f>
        <v>#N/A</v>
      </c>
      <c r="M22" s="18" t="e">
        <f>VLOOKUP(F22,G3数据库!C:L,5,0)</f>
        <v>#N/A</v>
      </c>
      <c r="N22" s="18"/>
      <c r="O22" s="18" t="e">
        <f>VLOOKUP(F22,G3数据库!C:L,6,0)</f>
        <v>#N/A</v>
      </c>
      <c r="P22" s="18" t="e">
        <f>VLOOKUP(F22,G3数据库!C:L,7,0)</f>
        <v>#N/A</v>
      </c>
      <c r="Q22" s="19" t="e">
        <f>VLOOKUP(F22,G3数据库!C:L,8,0)*C22*I22</f>
        <v>#N/A</v>
      </c>
      <c r="R22" s="18" t="e">
        <f>VLOOKUP(F22,G3数据库!C:L,9,0)</f>
        <v>#N/A</v>
      </c>
      <c r="S22" s="18" t="e">
        <f>VLOOKUP(F22,G3数据库!C:L,10,0)</f>
        <v>#N/A</v>
      </c>
      <c r="T22" s="18"/>
    </row>
    <row r="23" spans="1:20" x14ac:dyDescent="0.25">
      <c r="A23" s="22"/>
      <c r="B23" s="3"/>
      <c r="C23" s="3"/>
      <c r="D23" s="3"/>
      <c r="E23" s="18" t="e">
        <f t="shared" si="0"/>
        <v>#VALUE!</v>
      </c>
      <c r="F23" s="18" t="str">
        <f t="shared" si="1"/>
        <v/>
      </c>
      <c r="G23" s="18" t="e">
        <f t="shared" si="2"/>
        <v>#VALUE!</v>
      </c>
      <c r="H23" s="18" t="e">
        <f>VLOOKUP(F23,G3数据库!C:L,2,0)</f>
        <v>#N/A</v>
      </c>
      <c r="I23" s="18" t="e">
        <f t="shared" si="3"/>
        <v>#VALUE!</v>
      </c>
      <c r="J23" s="18" t="e">
        <f>VLOOKUP(F23,G3数据库!C:L,3,0)</f>
        <v>#N/A</v>
      </c>
      <c r="K23" s="19" t="e">
        <f t="shared" si="4"/>
        <v>#VALUE!</v>
      </c>
      <c r="L23" s="18" t="e">
        <f>VLOOKUP(F23,G3数据库!C:L,4,0)</f>
        <v>#N/A</v>
      </c>
      <c r="M23" s="18" t="e">
        <f>VLOOKUP(F23,G3数据库!C:L,5,0)</f>
        <v>#N/A</v>
      </c>
      <c r="N23" s="18"/>
      <c r="O23" s="18" t="e">
        <f>VLOOKUP(F23,G3数据库!C:L,6,0)</f>
        <v>#N/A</v>
      </c>
      <c r="P23" s="18" t="e">
        <f>VLOOKUP(F23,G3数据库!C:L,7,0)</f>
        <v>#N/A</v>
      </c>
      <c r="Q23" s="19" t="e">
        <f>VLOOKUP(F23,G3数据库!C:L,8,0)*C23*I23</f>
        <v>#N/A</v>
      </c>
      <c r="R23" s="18" t="e">
        <f>VLOOKUP(F23,G3数据库!C:L,9,0)</f>
        <v>#N/A</v>
      </c>
      <c r="S23" s="18" t="e">
        <f>VLOOKUP(F23,G3数据库!C:L,10,0)</f>
        <v>#N/A</v>
      </c>
      <c r="T23" s="18"/>
    </row>
    <row r="24" spans="1:20" x14ac:dyDescent="0.25">
      <c r="A24" s="22"/>
      <c r="B24" s="3"/>
      <c r="C24" s="3"/>
      <c r="D24" s="3"/>
      <c r="E24" s="18" t="e">
        <f t="shared" si="0"/>
        <v>#VALUE!</v>
      </c>
      <c r="F24" s="18" t="str">
        <f t="shared" si="1"/>
        <v/>
      </c>
      <c r="G24" s="18" t="e">
        <f t="shared" si="2"/>
        <v>#VALUE!</v>
      </c>
      <c r="H24" s="18" t="e">
        <f>VLOOKUP(F24,G3数据库!C:L,2,0)</f>
        <v>#N/A</v>
      </c>
      <c r="I24" s="18" t="e">
        <f t="shared" si="3"/>
        <v>#VALUE!</v>
      </c>
      <c r="J24" s="18" t="e">
        <f>VLOOKUP(F24,G3数据库!C:L,3,0)</f>
        <v>#N/A</v>
      </c>
      <c r="K24" s="19" t="e">
        <f t="shared" si="4"/>
        <v>#VALUE!</v>
      </c>
      <c r="L24" s="18" t="e">
        <f>VLOOKUP(F24,G3数据库!C:L,4,0)</f>
        <v>#N/A</v>
      </c>
      <c r="M24" s="18" t="e">
        <f>VLOOKUP(F24,G3数据库!C:L,5,0)</f>
        <v>#N/A</v>
      </c>
      <c r="N24" s="18"/>
      <c r="O24" s="18" t="e">
        <f>VLOOKUP(F24,G3数据库!C:L,6,0)</f>
        <v>#N/A</v>
      </c>
      <c r="P24" s="18" t="e">
        <f>VLOOKUP(F24,G3数据库!C:L,7,0)</f>
        <v>#N/A</v>
      </c>
      <c r="Q24" s="19" t="e">
        <f>VLOOKUP(F24,G3数据库!C:L,8,0)*C24*I24</f>
        <v>#N/A</v>
      </c>
      <c r="R24" s="18" t="e">
        <f>VLOOKUP(F24,G3数据库!C:L,9,0)</f>
        <v>#N/A</v>
      </c>
      <c r="S24" s="18" t="e">
        <f>VLOOKUP(F24,G3数据库!C:L,10,0)</f>
        <v>#N/A</v>
      </c>
      <c r="T24" s="18"/>
    </row>
    <row r="25" spans="1:20" x14ac:dyDescent="0.25">
      <c r="A25" s="22"/>
      <c r="B25" s="3"/>
      <c r="C25" s="3"/>
      <c r="D25" s="3"/>
      <c r="E25" s="18" t="e">
        <f t="shared" si="0"/>
        <v>#VALUE!</v>
      </c>
      <c r="F25" s="18" t="str">
        <f t="shared" si="1"/>
        <v/>
      </c>
      <c r="G25" s="18" t="e">
        <f t="shared" si="2"/>
        <v>#VALUE!</v>
      </c>
      <c r="H25" s="18" t="e">
        <f>VLOOKUP(F25,G3数据库!C:L,2,0)</f>
        <v>#N/A</v>
      </c>
      <c r="I25" s="18" t="e">
        <f t="shared" si="3"/>
        <v>#VALUE!</v>
      </c>
      <c r="J25" s="18" t="e">
        <f>VLOOKUP(F25,G3数据库!C:L,3,0)</f>
        <v>#N/A</v>
      </c>
      <c r="K25" s="19" t="e">
        <f t="shared" si="4"/>
        <v>#VALUE!</v>
      </c>
      <c r="L25" s="18" t="e">
        <f>VLOOKUP(F25,G3数据库!C:L,4,0)</f>
        <v>#N/A</v>
      </c>
      <c r="M25" s="18" t="e">
        <f>VLOOKUP(F25,G3数据库!C:L,5,0)</f>
        <v>#N/A</v>
      </c>
      <c r="N25" s="18"/>
      <c r="O25" s="18" t="e">
        <f>VLOOKUP(F25,G3数据库!C:L,6,0)</f>
        <v>#N/A</v>
      </c>
      <c r="P25" s="18" t="e">
        <f>VLOOKUP(F25,G3数据库!C:L,7,0)</f>
        <v>#N/A</v>
      </c>
      <c r="Q25" s="19" t="e">
        <f>VLOOKUP(F25,G3数据库!C:L,8,0)*C25*I25</f>
        <v>#N/A</v>
      </c>
      <c r="R25" s="18" t="e">
        <f>VLOOKUP(F25,G3数据库!C:L,9,0)</f>
        <v>#N/A</v>
      </c>
      <c r="S25" s="18" t="e">
        <f>VLOOKUP(F25,G3数据库!C:L,10,0)</f>
        <v>#N/A</v>
      </c>
      <c r="T25" s="18"/>
    </row>
    <row r="26" spans="1:20" x14ac:dyDescent="0.25">
      <c r="A26" s="22"/>
      <c r="B26" s="3"/>
      <c r="C26" s="3"/>
      <c r="D26" s="3"/>
      <c r="E26" s="18" t="e">
        <f t="shared" si="0"/>
        <v>#VALUE!</v>
      </c>
      <c r="F26" s="18" t="str">
        <f t="shared" si="1"/>
        <v/>
      </c>
      <c r="G26" s="18" t="e">
        <f t="shared" si="2"/>
        <v>#VALUE!</v>
      </c>
      <c r="H26" s="18" t="e">
        <f>VLOOKUP(F26,G3数据库!C:L,2,0)</f>
        <v>#N/A</v>
      </c>
      <c r="I26" s="18" t="e">
        <f t="shared" si="3"/>
        <v>#VALUE!</v>
      </c>
      <c r="J26" s="18" t="e">
        <f>VLOOKUP(F26,G3数据库!C:L,3,0)</f>
        <v>#N/A</v>
      </c>
      <c r="K26" s="19" t="e">
        <f t="shared" si="4"/>
        <v>#VALUE!</v>
      </c>
      <c r="L26" s="18" t="e">
        <f>VLOOKUP(F26,G3数据库!C:L,4,0)</f>
        <v>#N/A</v>
      </c>
      <c r="M26" s="18" t="e">
        <f>VLOOKUP(F26,G3数据库!C:L,5,0)</f>
        <v>#N/A</v>
      </c>
      <c r="N26" s="18"/>
      <c r="O26" s="18" t="e">
        <f>VLOOKUP(F26,G3数据库!C:L,6,0)</f>
        <v>#N/A</v>
      </c>
      <c r="P26" s="18" t="e">
        <f>VLOOKUP(F26,G3数据库!C:L,7,0)</f>
        <v>#N/A</v>
      </c>
      <c r="Q26" s="19" t="e">
        <f>VLOOKUP(F26,G3数据库!C:L,8,0)*C26*I26</f>
        <v>#N/A</v>
      </c>
      <c r="R26" s="18" t="e">
        <f>VLOOKUP(F26,G3数据库!C:L,9,0)</f>
        <v>#N/A</v>
      </c>
      <c r="S26" s="18" t="e">
        <f>VLOOKUP(F26,G3数据库!C:L,10,0)</f>
        <v>#N/A</v>
      </c>
      <c r="T26" s="18"/>
    </row>
    <row r="27" spans="1:20" x14ac:dyDescent="0.25">
      <c r="A27" s="22"/>
      <c r="B27" s="3"/>
      <c r="C27" s="3"/>
      <c r="D27" s="3"/>
      <c r="E27" s="18" t="e">
        <f t="shared" si="0"/>
        <v>#VALUE!</v>
      </c>
      <c r="F27" s="18" t="str">
        <f t="shared" si="1"/>
        <v/>
      </c>
      <c r="G27" s="18" t="e">
        <f t="shared" si="2"/>
        <v>#VALUE!</v>
      </c>
      <c r="H27" s="18" t="e">
        <f>VLOOKUP(F27,G3数据库!C:L,2,0)</f>
        <v>#N/A</v>
      </c>
      <c r="I27" s="18" t="e">
        <f t="shared" si="3"/>
        <v>#VALUE!</v>
      </c>
      <c r="J27" s="18" t="e">
        <f>VLOOKUP(F27,G3数据库!C:L,3,0)</f>
        <v>#N/A</v>
      </c>
      <c r="K27" s="19" t="e">
        <f t="shared" si="4"/>
        <v>#VALUE!</v>
      </c>
      <c r="L27" s="18" t="e">
        <f>VLOOKUP(F27,G3数据库!C:L,4,0)</f>
        <v>#N/A</v>
      </c>
      <c r="M27" s="18" t="e">
        <f>VLOOKUP(F27,G3数据库!C:L,5,0)</f>
        <v>#N/A</v>
      </c>
      <c r="N27" s="18"/>
      <c r="O27" s="18" t="e">
        <f>VLOOKUP(F27,G3数据库!C:L,6,0)</f>
        <v>#N/A</v>
      </c>
      <c r="P27" s="18" t="e">
        <f>VLOOKUP(F27,G3数据库!C:L,7,0)</f>
        <v>#N/A</v>
      </c>
      <c r="Q27" s="19" t="e">
        <f>VLOOKUP(F27,G3数据库!C:L,8,0)*C27*I27</f>
        <v>#N/A</v>
      </c>
      <c r="R27" s="18" t="e">
        <f>VLOOKUP(F27,G3数据库!C:L,9,0)</f>
        <v>#N/A</v>
      </c>
      <c r="S27" s="18" t="e">
        <f>VLOOKUP(F27,G3数据库!C:L,10,0)</f>
        <v>#N/A</v>
      </c>
      <c r="T27" s="18"/>
    </row>
    <row r="28" spans="1:20" x14ac:dyDescent="0.25">
      <c r="A28" s="22"/>
      <c r="B28" s="3"/>
      <c r="C28" s="3"/>
      <c r="D28" s="3"/>
      <c r="E28" s="18" t="e">
        <f t="shared" si="0"/>
        <v>#VALUE!</v>
      </c>
      <c r="F28" s="18" t="str">
        <f t="shared" si="1"/>
        <v/>
      </c>
      <c r="G28" s="18" t="e">
        <f t="shared" si="2"/>
        <v>#VALUE!</v>
      </c>
      <c r="H28" s="18" t="e">
        <f>VLOOKUP(F28,G3数据库!C:L,2,0)</f>
        <v>#N/A</v>
      </c>
      <c r="I28" s="18" t="e">
        <f t="shared" si="3"/>
        <v>#VALUE!</v>
      </c>
      <c r="J28" s="18" t="e">
        <f>VLOOKUP(F28,G3数据库!C:L,3,0)</f>
        <v>#N/A</v>
      </c>
      <c r="K28" s="19" t="e">
        <f t="shared" si="4"/>
        <v>#VALUE!</v>
      </c>
      <c r="L28" s="18" t="e">
        <f>VLOOKUP(F28,G3数据库!C:L,4,0)</f>
        <v>#N/A</v>
      </c>
      <c r="M28" s="18" t="e">
        <f>VLOOKUP(F28,G3数据库!C:L,5,0)</f>
        <v>#N/A</v>
      </c>
      <c r="N28" s="18"/>
      <c r="O28" s="18" t="e">
        <f>VLOOKUP(F28,G3数据库!C:L,6,0)</f>
        <v>#N/A</v>
      </c>
      <c r="P28" s="18" t="e">
        <f>VLOOKUP(F28,G3数据库!C:L,7,0)</f>
        <v>#N/A</v>
      </c>
      <c r="Q28" s="19" t="e">
        <f>VLOOKUP(F28,G3数据库!C:L,8,0)*C28*I28</f>
        <v>#N/A</v>
      </c>
      <c r="R28" s="18" t="e">
        <f>VLOOKUP(F28,G3数据库!C:L,9,0)</f>
        <v>#N/A</v>
      </c>
      <c r="S28" s="18" t="e">
        <f>VLOOKUP(F28,G3数据库!C:L,10,0)</f>
        <v>#N/A</v>
      </c>
      <c r="T28" s="18"/>
    </row>
    <row r="29" spans="1:20" x14ac:dyDescent="0.25">
      <c r="A29" s="22"/>
      <c r="B29" s="3"/>
      <c r="C29" s="3"/>
      <c r="D29" s="3"/>
      <c r="E29" s="18" t="e">
        <f t="shared" si="0"/>
        <v>#VALUE!</v>
      </c>
      <c r="F29" s="18" t="str">
        <f t="shared" si="1"/>
        <v/>
      </c>
      <c r="G29" s="18" t="e">
        <f t="shared" si="2"/>
        <v>#VALUE!</v>
      </c>
      <c r="H29" s="18" t="e">
        <f>VLOOKUP(F29,G3数据库!C:L,2,0)</f>
        <v>#N/A</v>
      </c>
      <c r="I29" s="18" t="e">
        <f t="shared" si="3"/>
        <v>#VALUE!</v>
      </c>
      <c r="J29" s="18" t="e">
        <f>VLOOKUP(F29,G3数据库!C:L,3,0)</f>
        <v>#N/A</v>
      </c>
      <c r="K29" s="19" t="e">
        <f t="shared" si="4"/>
        <v>#VALUE!</v>
      </c>
      <c r="L29" s="18" t="e">
        <f>VLOOKUP(F29,G3数据库!C:L,4,0)</f>
        <v>#N/A</v>
      </c>
      <c r="M29" s="18" t="e">
        <f>VLOOKUP(F29,G3数据库!C:L,5,0)</f>
        <v>#N/A</v>
      </c>
      <c r="N29" s="18"/>
      <c r="O29" s="18" t="e">
        <f>VLOOKUP(F29,G3数据库!C:L,6,0)</f>
        <v>#N/A</v>
      </c>
      <c r="P29" s="18" t="e">
        <f>VLOOKUP(F29,G3数据库!C:L,7,0)</f>
        <v>#N/A</v>
      </c>
      <c r="Q29" s="19" t="e">
        <f>VLOOKUP(F29,G3数据库!C:L,8,0)*C29*I29</f>
        <v>#N/A</v>
      </c>
      <c r="R29" s="18" t="e">
        <f>VLOOKUP(F29,G3数据库!C:L,9,0)</f>
        <v>#N/A</v>
      </c>
      <c r="S29" s="18" t="e">
        <f>VLOOKUP(F29,G3数据库!C:L,10,0)</f>
        <v>#N/A</v>
      </c>
      <c r="T29" s="18"/>
    </row>
    <row r="30" spans="1:20" x14ac:dyDescent="0.25">
      <c r="A30" s="22"/>
      <c r="B30" s="3"/>
      <c r="C30" s="3"/>
      <c r="D30" s="3"/>
      <c r="E30" s="18" t="e">
        <f t="shared" si="0"/>
        <v>#VALUE!</v>
      </c>
      <c r="F30" s="18" t="str">
        <f t="shared" si="1"/>
        <v/>
      </c>
      <c r="G30" s="18" t="e">
        <f t="shared" si="2"/>
        <v>#VALUE!</v>
      </c>
      <c r="H30" s="18" t="e">
        <f>VLOOKUP(F30,G3数据库!C:L,2,0)</f>
        <v>#N/A</v>
      </c>
      <c r="I30" s="18" t="e">
        <f t="shared" si="3"/>
        <v>#VALUE!</v>
      </c>
      <c r="J30" s="18" t="e">
        <f>VLOOKUP(F30,G3数据库!C:L,3,0)</f>
        <v>#N/A</v>
      </c>
      <c r="K30" s="19" t="e">
        <f t="shared" si="4"/>
        <v>#VALUE!</v>
      </c>
      <c r="L30" s="18" t="e">
        <f>VLOOKUP(F30,G3数据库!C:L,4,0)</f>
        <v>#N/A</v>
      </c>
      <c r="M30" s="18" t="e">
        <f>VLOOKUP(F30,G3数据库!C:L,5,0)</f>
        <v>#N/A</v>
      </c>
      <c r="N30" s="18"/>
      <c r="O30" s="18" t="e">
        <f>VLOOKUP(F30,G3数据库!C:L,6,0)</f>
        <v>#N/A</v>
      </c>
      <c r="P30" s="18" t="e">
        <f>VLOOKUP(F30,G3数据库!C:L,7,0)</f>
        <v>#N/A</v>
      </c>
      <c r="Q30" s="19" t="e">
        <f>VLOOKUP(F30,G3数据库!C:L,8,0)*C30*I30</f>
        <v>#N/A</v>
      </c>
      <c r="R30" s="18" t="e">
        <f>VLOOKUP(F30,G3数据库!C:L,9,0)</f>
        <v>#N/A</v>
      </c>
      <c r="S30" s="18" t="e">
        <f>VLOOKUP(F30,G3数据库!C:L,10,0)</f>
        <v>#N/A</v>
      </c>
      <c r="T30" s="18"/>
    </row>
    <row r="31" spans="1:20" x14ac:dyDescent="0.25">
      <c r="A31" s="22"/>
      <c r="B31" s="3"/>
      <c r="C31" s="3"/>
      <c r="D31" s="3"/>
      <c r="E31" s="18" t="e">
        <f t="shared" si="0"/>
        <v>#VALUE!</v>
      </c>
      <c r="F31" s="18" t="str">
        <f t="shared" si="1"/>
        <v/>
      </c>
      <c r="G31" s="18" t="e">
        <f t="shared" si="2"/>
        <v>#VALUE!</v>
      </c>
      <c r="H31" s="18" t="e">
        <f>VLOOKUP(F31,G3数据库!C:L,2,0)</f>
        <v>#N/A</v>
      </c>
      <c r="I31" s="18" t="e">
        <f t="shared" si="3"/>
        <v>#VALUE!</v>
      </c>
      <c r="J31" s="18" t="e">
        <f>VLOOKUP(F31,G3数据库!C:L,3,0)</f>
        <v>#N/A</v>
      </c>
      <c r="K31" s="19" t="e">
        <f t="shared" si="4"/>
        <v>#VALUE!</v>
      </c>
      <c r="L31" s="18" t="e">
        <f>VLOOKUP(F31,G3数据库!C:L,4,0)</f>
        <v>#N/A</v>
      </c>
      <c r="M31" s="18" t="e">
        <f>VLOOKUP(F31,G3数据库!C:L,5,0)</f>
        <v>#N/A</v>
      </c>
      <c r="N31" s="18"/>
      <c r="O31" s="18" t="e">
        <f>VLOOKUP(F31,G3数据库!C:L,6,0)</f>
        <v>#N/A</v>
      </c>
      <c r="P31" s="18" t="e">
        <f>VLOOKUP(F31,G3数据库!C:L,7,0)</f>
        <v>#N/A</v>
      </c>
      <c r="Q31" s="19" t="e">
        <f>VLOOKUP(F31,G3数据库!C:L,8,0)*C31*I31</f>
        <v>#N/A</v>
      </c>
      <c r="R31" s="18" t="e">
        <f>VLOOKUP(F31,G3数据库!C:L,9,0)</f>
        <v>#N/A</v>
      </c>
      <c r="S31" s="18" t="e">
        <f>VLOOKUP(F31,G3数据库!C:L,10,0)</f>
        <v>#N/A</v>
      </c>
      <c r="T31" s="18"/>
    </row>
    <row r="32" spans="1:20" x14ac:dyDescent="0.25">
      <c r="A32" s="22"/>
      <c r="B32" s="3"/>
      <c r="C32" s="3"/>
      <c r="D32" s="3"/>
      <c r="E32" s="18" t="e">
        <f t="shared" si="0"/>
        <v>#VALUE!</v>
      </c>
      <c r="F32" s="18" t="str">
        <f t="shared" si="1"/>
        <v/>
      </c>
      <c r="G32" s="18" t="e">
        <f t="shared" si="2"/>
        <v>#VALUE!</v>
      </c>
      <c r="H32" s="18" t="e">
        <f>VLOOKUP(F32,G3数据库!C:L,2,0)</f>
        <v>#N/A</v>
      </c>
      <c r="I32" s="18" t="e">
        <f t="shared" si="3"/>
        <v>#VALUE!</v>
      </c>
      <c r="J32" s="18" t="e">
        <f>VLOOKUP(F32,G3数据库!C:L,3,0)</f>
        <v>#N/A</v>
      </c>
      <c r="K32" s="19" t="e">
        <f t="shared" si="4"/>
        <v>#VALUE!</v>
      </c>
      <c r="L32" s="18" t="e">
        <f>VLOOKUP(F32,G3数据库!C:L,4,0)</f>
        <v>#N/A</v>
      </c>
      <c r="M32" s="18" t="e">
        <f>VLOOKUP(F32,G3数据库!C:L,5,0)</f>
        <v>#N/A</v>
      </c>
      <c r="N32" s="18"/>
      <c r="O32" s="18" t="e">
        <f>VLOOKUP(F32,G3数据库!C:L,6,0)</f>
        <v>#N/A</v>
      </c>
      <c r="P32" s="18" t="e">
        <f>VLOOKUP(F32,G3数据库!C:L,7,0)</f>
        <v>#N/A</v>
      </c>
      <c r="Q32" s="19" t="e">
        <f>VLOOKUP(F32,G3数据库!C:L,8,0)*C32*I32</f>
        <v>#N/A</v>
      </c>
      <c r="R32" s="18" t="e">
        <f>VLOOKUP(F32,G3数据库!C:L,9,0)</f>
        <v>#N/A</v>
      </c>
      <c r="S32" s="18" t="e">
        <f>VLOOKUP(F32,G3数据库!C:L,10,0)</f>
        <v>#N/A</v>
      </c>
      <c r="T32" s="18"/>
    </row>
    <row r="33" spans="1:20" x14ac:dyDescent="0.25">
      <c r="A33" s="22"/>
      <c r="B33" s="3"/>
      <c r="C33" s="3"/>
      <c r="D33" s="3"/>
      <c r="E33" s="18" t="e">
        <f t="shared" si="0"/>
        <v>#VALUE!</v>
      </c>
      <c r="F33" s="18" t="str">
        <f t="shared" si="1"/>
        <v/>
      </c>
      <c r="G33" s="18" t="e">
        <f t="shared" si="2"/>
        <v>#VALUE!</v>
      </c>
      <c r="H33" s="18" t="e">
        <f>VLOOKUP(F33,G3数据库!C:L,2,0)</f>
        <v>#N/A</v>
      </c>
      <c r="I33" s="18" t="e">
        <f t="shared" si="3"/>
        <v>#VALUE!</v>
      </c>
      <c r="J33" s="18" t="e">
        <f>VLOOKUP(F33,G3数据库!C:L,3,0)</f>
        <v>#N/A</v>
      </c>
      <c r="K33" s="19" t="e">
        <f t="shared" si="4"/>
        <v>#VALUE!</v>
      </c>
      <c r="L33" s="18" t="e">
        <f>VLOOKUP(F33,G3数据库!C:L,4,0)</f>
        <v>#N/A</v>
      </c>
      <c r="M33" s="18" t="e">
        <f>VLOOKUP(F33,G3数据库!C:L,5,0)</f>
        <v>#N/A</v>
      </c>
      <c r="N33" s="18"/>
      <c r="O33" s="18" t="e">
        <f>VLOOKUP(F33,G3数据库!C:L,6,0)</f>
        <v>#N/A</v>
      </c>
      <c r="P33" s="18" t="e">
        <f>VLOOKUP(F33,G3数据库!C:L,7,0)</f>
        <v>#N/A</v>
      </c>
      <c r="Q33" s="19" t="e">
        <f>VLOOKUP(F33,G3数据库!C:L,8,0)*C33*I33</f>
        <v>#N/A</v>
      </c>
      <c r="R33" s="18" t="e">
        <f>VLOOKUP(F33,G3数据库!C:L,9,0)</f>
        <v>#N/A</v>
      </c>
      <c r="S33" s="18" t="e">
        <f>VLOOKUP(F33,G3数据库!C:L,10,0)</f>
        <v>#N/A</v>
      </c>
      <c r="T33" s="18"/>
    </row>
    <row r="34" spans="1:20" x14ac:dyDescent="0.25">
      <c r="A34" s="22"/>
      <c r="B34" s="3"/>
      <c r="C34" s="3"/>
      <c r="D34" s="3"/>
      <c r="E34" s="18" t="e">
        <f t="shared" si="0"/>
        <v>#VALUE!</v>
      </c>
      <c r="F34" s="18" t="str">
        <f t="shared" si="1"/>
        <v/>
      </c>
      <c r="G34" s="18" t="e">
        <f t="shared" si="2"/>
        <v>#VALUE!</v>
      </c>
      <c r="H34" s="18" t="e">
        <f>VLOOKUP(F34,G3数据库!C:L,2,0)</f>
        <v>#N/A</v>
      </c>
      <c r="I34" s="18" t="e">
        <f t="shared" si="3"/>
        <v>#VALUE!</v>
      </c>
      <c r="J34" s="18" t="e">
        <f>VLOOKUP(F34,G3数据库!C:L,3,0)</f>
        <v>#N/A</v>
      </c>
      <c r="K34" s="19" t="e">
        <f t="shared" si="4"/>
        <v>#VALUE!</v>
      </c>
      <c r="L34" s="18" t="e">
        <f>VLOOKUP(F34,G3数据库!C:L,4,0)</f>
        <v>#N/A</v>
      </c>
      <c r="M34" s="18" t="e">
        <f>VLOOKUP(F34,G3数据库!C:L,5,0)</f>
        <v>#N/A</v>
      </c>
      <c r="N34" s="18"/>
      <c r="O34" s="18" t="e">
        <f>VLOOKUP(F34,G3数据库!C:L,6,0)</f>
        <v>#N/A</v>
      </c>
      <c r="P34" s="18" t="e">
        <f>VLOOKUP(F34,G3数据库!C:L,7,0)</f>
        <v>#N/A</v>
      </c>
      <c r="Q34" s="19" t="e">
        <f>VLOOKUP(F34,G3数据库!C:L,8,0)*C34*I34</f>
        <v>#N/A</v>
      </c>
      <c r="R34" s="18" t="e">
        <f>VLOOKUP(F34,G3数据库!C:L,9,0)</f>
        <v>#N/A</v>
      </c>
      <c r="S34" s="18" t="e">
        <f>VLOOKUP(F34,G3数据库!C:L,10,0)</f>
        <v>#N/A</v>
      </c>
      <c r="T34" s="18"/>
    </row>
    <row r="35" spans="1:20" x14ac:dyDescent="0.25">
      <c r="A35" s="22"/>
      <c r="B35" s="3"/>
      <c r="C35" s="3"/>
      <c r="D35" s="3"/>
      <c r="E35" s="18" t="e">
        <f t="shared" si="0"/>
        <v>#VALUE!</v>
      </c>
      <c r="F35" s="18" t="str">
        <f t="shared" si="1"/>
        <v/>
      </c>
      <c r="G35" s="18" t="e">
        <f t="shared" si="2"/>
        <v>#VALUE!</v>
      </c>
      <c r="H35" s="18" t="e">
        <f>VLOOKUP(F35,G3数据库!C:L,2,0)</f>
        <v>#N/A</v>
      </c>
      <c r="I35" s="18" t="e">
        <f t="shared" si="3"/>
        <v>#VALUE!</v>
      </c>
      <c r="J35" s="18" t="e">
        <f>VLOOKUP(F35,G3数据库!C:L,3,0)</f>
        <v>#N/A</v>
      </c>
      <c r="K35" s="19" t="e">
        <f t="shared" si="4"/>
        <v>#VALUE!</v>
      </c>
      <c r="L35" s="18" t="e">
        <f>VLOOKUP(F35,G3数据库!C:L,4,0)</f>
        <v>#N/A</v>
      </c>
      <c r="M35" s="18" t="e">
        <f>VLOOKUP(F35,G3数据库!C:L,5,0)</f>
        <v>#N/A</v>
      </c>
      <c r="N35" s="18"/>
      <c r="O35" s="18" t="e">
        <f>VLOOKUP(F35,G3数据库!C:L,6,0)</f>
        <v>#N/A</v>
      </c>
      <c r="P35" s="18" t="e">
        <f>VLOOKUP(F35,G3数据库!C:L,7,0)</f>
        <v>#N/A</v>
      </c>
      <c r="Q35" s="19" t="e">
        <f>VLOOKUP(F35,G3数据库!C:L,8,0)*C35*I35</f>
        <v>#N/A</v>
      </c>
      <c r="R35" s="18" t="e">
        <f>VLOOKUP(F35,G3数据库!C:L,9,0)</f>
        <v>#N/A</v>
      </c>
      <c r="S35" s="18" t="e">
        <f>VLOOKUP(F35,G3数据库!C:L,10,0)</f>
        <v>#N/A</v>
      </c>
      <c r="T35" s="18"/>
    </row>
    <row r="36" spans="1:20" x14ac:dyDescent="0.25">
      <c r="A36" s="22"/>
      <c r="B36" s="3"/>
      <c r="C36" s="3"/>
      <c r="D36" s="3"/>
      <c r="E36" s="18" t="e">
        <f t="shared" si="0"/>
        <v>#VALUE!</v>
      </c>
      <c r="F36" s="18" t="str">
        <f t="shared" si="1"/>
        <v/>
      </c>
      <c r="G36" s="18" t="e">
        <f t="shared" si="2"/>
        <v>#VALUE!</v>
      </c>
      <c r="H36" s="18" t="e">
        <f>VLOOKUP(F36,G3数据库!C:L,2,0)</f>
        <v>#N/A</v>
      </c>
      <c r="I36" s="18" t="e">
        <f t="shared" si="3"/>
        <v>#VALUE!</v>
      </c>
      <c r="J36" s="18" t="e">
        <f>VLOOKUP(F36,G3数据库!C:L,3,0)</f>
        <v>#N/A</v>
      </c>
      <c r="K36" s="19" t="e">
        <f t="shared" si="4"/>
        <v>#VALUE!</v>
      </c>
      <c r="L36" s="18" t="e">
        <f>VLOOKUP(F36,G3数据库!C:L,4,0)</f>
        <v>#N/A</v>
      </c>
      <c r="M36" s="18" t="e">
        <f>VLOOKUP(F36,G3数据库!C:L,5,0)</f>
        <v>#N/A</v>
      </c>
      <c r="N36" s="18"/>
      <c r="O36" s="18" t="e">
        <f>VLOOKUP(F36,G3数据库!C:L,6,0)</f>
        <v>#N/A</v>
      </c>
      <c r="P36" s="18" t="e">
        <f>VLOOKUP(F36,G3数据库!C:L,7,0)</f>
        <v>#N/A</v>
      </c>
      <c r="Q36" s="19" t="e">
        <f>VLOOKUP(F36,G3数据库!C:L,8,0)*C36*I36</f>
        <v>#N/A</v>
      </c>
      <c r="R36" s="18" t="e">
        <f>VLOOKUP(F36,G3数据库!C:L,9,0)</f>
        <v>#N/A</v>
      </c>
      <c r="S36" s="18" t="e">
        <f>VLOOKUP(F36,G3数据库!C:L,10,0)</f>
        <v>#N/A</v>
      </c>
      <c r="T36" s="18"/>
    </row>
    <row r="37" spans="1:20" x14ac:dyDescent="0.25">
      <c r="A37" s="22"/>
      <c r="B37" s="3"/>
      <c r="C37" s="3"/>
      <c r="D37" s="3"/>
      <c r="E37" s="18" t="e">
        <f t="shared" si="0"/>
        <v>#VALUE!</v>
      </c>
      <c r="F37" s="18" t="str">
        <f t="shared" si="1"/>
        <v/>
      </c>
      <c r="G37" s="18" t="e">
        <f t="shared" si="2"/>
        <v>#VALUE!</v>
      </c>
      <c r="H37" s="18" t="e">
        <f>VLOOKUP(F37,G3数据库!C:L,2,0)</f>
        <v>#N/A</v>
      </c>
      <c r="I37" s="18" t="e">
        <f t="shared" si="3"/>
        <v>#VALUE!</v>
      </c>
      <c r="J37" s="18" t="e">
        <f>VLOOKUP(F37,G3数据库!C:L,3,0)</f>
        <v>#N/A</v>
      </c>
      <c r="K37" s="19" t="e">
        <f t="shared" si="4"/>
        <v>#VALUE!</v>
      </c>
      <c r="L37" s="18" t="e">
        <f>VLOOKUP(F37,G3数据库!C:L,4,0)</f>
        <v>#N/A</v>
      </c>
      <c r="M37" s="18" t="e">
        <f>VLOOKUP(F37,G3数据库!C:L,5,0)</f>
        <v>#N/A</v>
      </c>
      <c r="N37" s="18"/>
      <c r="O37" s="18" t="e">
        <f>VLOOKUP(F37,G3数据库!C:L,6,0)</f>
        <v>#N/A</v>
      </c>
      <c r="P37" s="18" t="e">
        <f>VLOOKUP(F37,G3数据库!C:L,7,0)</f>
        <v>#N/A</v>
      </c>
      <c r="Q37" s="19" t="e">
        <f>VLOOKUP(F37,G3数据库!C:L,8,0)*C37*I37</f>
        <v>#N/A</v>
      </c>
      <c r="R37" s="18" t="e">
        <f>VLOOKUP(F37,G3数据库!C:L,9,0)</f>
        <v>#N/A</v>
      </c>
      <c r="S37" s="18" t="e">
        <f>VLOOKUP(F37,G3数据库!C:L,10,0)</f>
        <v>#N/A</v>
      </c>
      <c r="T37" s="18"/>
    </row>
    <row r="38" spans="1:20" x14ac:dyDescent="0.25">
      <c r="A38" s="22"/>
      <c r="B38" s="3"/>
      <c r="C38" s="3"/>
      <c r="D38" s="3"/>
      <c r="E38" s="18" t="e">
        <f t="shared" si="0"/>
        <v>#VALUE!</v>
      </c>
      <c r="F38" s="18" t="str">
        <f t="shared" si="1"/>
        <v/>
      </c>
      <c r="G38" s="18" t="e">
        <f t="shared" si="2"/>
        <v>#VALUE!</v>
      </c>
      <c r="H38" s="18" t="e">
        <f>VLOOKUP(F38,G3数据库!C:L,2,0)</f>
        <v>#N/A</v>
      </c>
      <c r="I38" s="18" t="e">
        <f t="shared" si="3"/>
        <v>#VALUE!</v>
      </c>
      <c r="J38" s="18" t="e">
        <f>VLOOKUP(F38,G3数据库!C:L,3,0)</f>
        <v>#N/A</v>
      </c>
      <c r="K38" s="19" t="e">
        <f t="shared" si="4"/>
        <v>#VALUE!</v>
      </c>
      <c r="L38" s="18" t="e">
        <f>VLOOKUP(F38,G3数据库!C:L,4,0)</f>
        <v>#N/A</v>
      </c>
      <c r="M38" s="18" t="e">
        <f>VLOOKUP(F38,G3数据库!C:L,5,0)</f>
        <v>#N/A</v>
      </c>
      <c r="N38" s="18"/>
      <c r="O38" s="18" t="e">
        <f>VLOOKUP(F38,G3数据库!C:L,6,0)</f>
        <v>#N/A</v>
      </c>
      <c r="P38" s="18" t="e">
        <f>VLOOKUP(F38,G3数据库!C:L,7,0)</f>
        <v>#N/A</v>
      </c>
      <c r="Q38" s="19" t="e">
        <f>VLOOKUP(F38,G3数据库!C:L,8,0)*C38*I38</f>
        <v>#N/A</v>
      </c>
      <c r="R38" s="18" t="e">
        <f>VLOOKUP(F38,G3数据库!C:L,9,0)</f>
        <v>#N/A</v>
      </c>
      <c r="S38" s="18" t="e">
        <f>VLOOKUP(F38,G3数据库!C:L,10,0)</f>
        <v>#N/A</v>
      </c>
      <c r="T38" s="18"/>
    </row>
    <row r="39" spans="1:20" x14ac:dyDescent="0.25">
      <c r="A39" s="22"/>
      <c r="B39" s="3"/>
      <c r="C39" s="3"/>
      <c r="D39" s="3"/>
      <c r="E39" s="18" t="e">
        <f t="shared" si="0"/>
        <v>#VALUE!</v>
      </c>
      <c r="F39" s="18" t="str">
        <f t="shared" si="1"/>
        <v/>
      </c>
      <c r="G39" s="18" t="e">
        <f t="shared" si="2"/>
        <v>#VALUE!</v>
      </c>
      <c r="H39" s="18" t="e">
        <f>VLOOKUP(F39,G3数据库!C:L,2,0)</f>
        <v>#N/A</v>
      </c>
      <c r="I39" s="18" t="e">
        <f t="shared" si="3"/>
        <v>#VALUE!</v>
      </c>
      <c r="J39" s="18" t="e">
        <f>VLOOKUP(F39,G3数据库!C:L,3,0)</f>
        <v>#N/A</v>
      </c>
      <c r="K39" s="19" t="e">
        <f t="shared" si="4"/>
        <v>#VALUE!</v>
      </c>
      <c r="L39" s="18" t="e">
        <f>VLOOKUP(F39,G3数据库!C:L,4,0)</f>
        <v>#N/A</v>
      </c>
      <c r="M39" s="18" t="e">
        <f>VLOOKUP(F39,G3数据库!C:L,5,0)</f>
        <v>#N/A</v>
      </c>
      <c r="N39" s="18"/>
      <c r="O39" s="18" t="e">
        <f>VLOOKUP(F39,G3数据库!C:L,6,0)</f>
        <v>#N/A</v>
      </c>
      <c r="P39" s="18" t="e">
        <f>VLOOKUP(F39,G3数据库!C:L,7,0)</f>
        <v>#N/A</v>
      </c>
      <c r="Q39" s="19" t="e">
        <f>VLOOKUP(F39,G3数据库!C:L,8,0)*C39*I39</f>
        <v>#N/A</v>
      </c>
      <c r="R39" s="18" t="e">
        <f>VLOOKUP(F39,G3数据库!C:L,9,0)</f>
        <v>#N/A</v>
      </c>
      <c r="S39" s="18" t="e">
        <f>VLOOKUP(F39,G3数据库!C:L,10,0)</f>
        <v>#N/A</v>
      </c>
      <c r="T39" s="18"/>
    </row>
    <row r="40" spans="1:20" x14ac:dyDescent="0.25">
      <c r="A40" s="22"/>
      <c r="B40" s="3"/>
      <c r="C40" s="3"/>
      <c r="D40" s="3"/>
      <c r="E40" s="18" t="e">
        <f t="shared" si="0"/>
        <v>#VALUE!</v>
      </c>
      <c r="F40" s="18" t="str">
        <f t="shared" si="1"/>
        <v/>
      </c>
      <c r="G40" s="18" t="e">
        <f t="shared" si="2"/>
        <v>#VALUE!</v>
      </c>
      <c r="H40" s="18" t="e">
        <f>VLOOKUP(F40,G3数据库!C:L,2,0)</f>
        <v>#N/A</v>
      </c>
      <c r="I40" s="18" t="e">
        <f t="shared" si="3"/>
        <v>#VALUE!</v>
      </c>
      <c r="J40" s="18" t="e">
        <f>VLOOKUP(F40,G3数据库!C:L,3,0)</f>
        <v>#N/A</v>
      </c>
      <c r="K40" s="19" t="e">
        <f t="shared" si="4"/>
        <v>#VALUE!</v>
      </c>
      <c r="L40" s="18" t="e">
        <f>VLOOKUP(F40,G3数据库!C:L,4,0)</f>
        <v>#N/A</v>
      </c>
      <c r="M40" s="18" t="e">
        <f>VLOOKUP(F40,G3数据库!C:L,5,0)</f>
        <v>#N/A</v>
      </c>
      <c r="N40" s="18"/>
      <c r="O40" s="18" t="e">
        <f>VLOOKUP(F40,G3数据库!C:L,6,0)</f>
        <v>#N/A</v>
      </c>
      <c r="P40" s="18" t="e">
        <f>VLOOKUP(F40,G3数据库!C:L,7,0)</f>
        <v>#N/A</v>
      </c>
      <c r="Q40" s="19" t="e">
        <f>VLOOKUP(F40,G3数据库!C:L,8,0)*C40*I40</f>
        <v>#N/A</v>
      </c>
      <c r="R40" s="18" t="e">
        <f>VLOOKUP(F40,G3数据库!C:L,9,0)</f>
        <v>#N/A</v>
      </c>
      <c r="S40" s="18" t="e">
        <f>VLOOKUP(F40,G3数据库!C:L,10,0)</f>
        <v>#N/A</v>
      </c>
      <c r="T40" s="18"/>
    </row>
    <row r="41" spans="1:20" x14ac:dyDescent="0.25">
      <c r="A41" s="22"/>
      <c r="B41" s="3"/>
      <c r="C41" s="3"/>
      <c r="D41" s="3"/>
      <c r="E41" s="18" t="e">
        <f t="shared" si="0"/>
        <v>#VALUE!</v>
      </c>
      <c r="F41" s="18" t="str">
        <f t="shared" si="1"/>
        <v/>
      </c>
      <c r="G41" s="18" t="e">
        <f t="shared" si="2"/>
        <v>#VALUE!</v>
      </c>
      <c r="H41" s="18" t="e">
        <f>VLOOKUP(F41,G3数据库!C:L,2,0)</f>
        <v>#N/A</v>
      </c>
      <c r="I41" s="18" t="e">
        <f t="shared" si="3"/>
        <v>#VALUE!</v>
      </c>
      <c r="J41" s="18" t="e">
        <f>VLOOKUP(F41,G3数据库!C:L,3,0)</f>
        <v>#N/A</v>
      </c>
      <c r="K41" s="19" t="e">
        <f t="shared" si="4"/>
        <v>#VALUE!</v>
      </c>
      <c r="L41" s="18" t="e">
        <f>VLOOKUP(F41,G3数据库!C:L,4,0)</f>
        <v>#N/A</v>
      </c>
      <c r="M41" s="18" t="e">
        <f>VLOOKUP(F41,G3数据库!C:L,5,0)</f>
        <v>#N/A</v>
      </c>
      <c r="N41" s="18"/>
      <c r="O41" s="18" t="e">
        <f>VLOOKUP(F41,G3数据库!C:L,6,0)</f>
        <v>#N/A</v>
      </c>
      <c r="P41" s="18" t="e">
        <f>VLOOKUP(F41,G3数据库!C:L,7,0)</f>
        <v>#N/A</v>
      </c>
      <c r="Q41" s="19" t="e">
        <f>VLOOKUP(F41,G3数据库!C:L,8,0)*C41*I41</f>
        <v>#N/A</v>
      </c>
      <c r="R41" s="18" t="e">
        <f>VLOOKUP(F41,G3数据库!C:L,9,0)</f>
        <v>#N/A</v>
      </c>
      <c r="S41" s="18" t="e">
        <f>VLOOKUP(F41,G3数据库!C:L,10,0)</f>
        <v>#N/A</v>
      </c>
      <c r="T41" s="18"/>
    </row>
    <row r="42" spans="1:20" x14ac:dyDescent="0.25">
      <c r="A42" s="22"/>
      <c r="B42" s="3"/>
      <c r="C42" s="3"/>
      <c r="D42" s="3"/>
      <c r="E42" s="18" t="e">
        <f t="shared" si="0"/>
        <v>#VALUE!</v>
      </c>
      <c r="F42" s="18" t="str">
        <f t="shared" si="1"/>
        <v/>
      </c>
      <c r="G42" s="18" t="e">
        <f t="shared" si="2"/>
        <v>#VALUE!</v>
      </c>
      <c r="H42" s="18" t="e">
        <f>VLOOKUP(F42,G3数据库!C:L,2,0)</f>
        <v>#N/A</v>
      </c>
      <c r="I42" s="18" t="e">
        <f t="shared" si="3"/>
        <v>#VALUE!</v>
      </c>
      <c r="J42" s="18" t="e">
        <f>VLOOKUP(F42,G3数据库!C:L,3,0)</f>
        <v>#N/A</v>
      </c>
      <c r="K42" s="19" t="e">
        <f t="shared" si="4"/>
        <v>#VALUE!</v>
      </c>
      <c r="L42" s="18" t="e">
        <f>VLOOKUP(F42,G3数据库!C:L,4,0)</f>
        <v>#N/A</v>
      </c>
      <c r="M42" s="18" t="e">
        <f>VLOOKUP(F42,G3数据库!C:L,5,0)</f>
        <v>#N/A</v>
      </c>
      <c r="N42" s="18"/>
      <c r="O42" s="18" t="e">
        <f>VLOOKUP(F42,G3数据库!C:L,6,0)</f>
        <v>#N/A</v>
      </c>
      <c r="P42" s="18" t="e">
        <f>VLOOKUP(F42,G3数据库!C:L,7,0)</f>
        <v>#N/A</v>
      </c>
      <c r="Q42" s="19" t="e">
        <f>VLOOKUP(F42,G3数据库!C:L,8,0)*C42*I42</f>
        <v>#N/A</v>
      </c>
      <c r="R42" s="18" t="e">
        <f>VLOOKUP(F42,G3数据库!C:L,9,0)</f>
        <v>#N/A</v>
      </c>
      <c r="S42" s="18" t="e">
        <f>VLOOKUP(F42,G3数据库!C:L,10,0)</f>
        <v>#N/A</v>
      </c>
      <c r="T42" s="18"/>
    </row>
    <row r="43" spans="1:20" x14ac:dyDescent="0.25">
      <c r="A43" s="22"/>
      <c r="B43" s="3"/>
      <c r="C43" s="3"/>
      <c r="D43" s="3"/>
      <c r="E43" s="18" t="e">
        <f t="shared" si="0"/>
        <v>#VALUE!</v>
      </c>
      <c r="F43" s="18" t="str">
        <f t="shared" si="1"/>
        <v/>
      </c>
      <c r="G43" s="18" t="e">
        <f t="shared" si="2"/>
        <v>#VALUE!</v>
      </c>
      <c r="H43" s="18" t="e">
        <f>VLOOKUP(F43,G3数据库!C:L,2,0)</f>
        <v>#N/A</v>
      </c>
      <c r="I43" s="18" t="e">
        <f t="shared" si="3"/>
        <v>#VALUE!</v>
      </c>
      <c r="J43" s="18" t="e">
        <f>VLOOKUP(F43,G3数据库!C:L,3,0)</f>
        <v>#N/A</v>
      </c>
      <c r="K43" s="19" t="e">
        <f t="shared" si="4"/>
        <v>#VALUE!</v>
      </c>
      <c r="L43" s="18" t="e">
        <f>VLOOKUP(F43,G3数据库!C:L,4,0)</f>
        <v>#N/A</v>
      </c>
      <c r="M43" s="18" t="e">
        <f>VLOOKUP(F43,G3数据库!C:L,5,0)</f>
        <v>#N/A</v>
      </c>
      <c r="N43" s="18"/>
      <c r="O43" s="18" t="e">
        <f>VLOOKUP(F43,G3数据库!C:L,6,0)</f>
        <v>#N/A</v>
      </c>
      <c r="P43" s="18" t="e">
        <f>VLOOKUP(F43,G3数据库!C:L,7,0)</f>
        <v>#N/A</v>
      </c>
      <c r="Q43" s="19" t="e">
        <f>VLOOKUP(F43,G3数据库!C:L,8,0)*C43*I43</f>
        <v>#N/A</v>
      </c>
      <c r="R43" s="18" t="e">
        <f>VLOOKUP(F43,G3数据库!C:L,9,0)</f>
        <v>#N/A</v>
      </c>
      <c r="S43" s="18" t="e">
        <f>VLOOKUP(F43,G3数据库!C:L,10,0)</f>
        <v>#N/A</v>
      </c>
      <c r="T43" s="18"/>
    </row>
    <row r="44" spans="1:20" x14ac:dyDescent="0.25">
      <c r="A44" s="22"/>
      <c r="B44" s="3"/>
      <c r="C44" s="3"/>
      <c r="D44" s="3"/>
      <c r="E44" s="18" t="e">
        <f t="shared" si="0"/>
        <v>#VALUE!</v>
      </c>
      <c r="F44" s="18" t="str">
        <f t="shared" si="1"/>
        <v/>
      </c>
      <c r="G44" s="18" t="e">
        <f t="shared" si="2"/>
        <v>#VALUE!</v>
      </c>
      <c r="H44" s="18" t="e">
        <f>VLOOKUP(F44,G3数据库!C:L,2,0)</f>
        <v>#N/A</v>
      </c>
      <c r="I44" s="18" t="e">
        <f t="shared" si="3"/>
        <v>#VALUE!</v>
      </c>
      <c r="J44" s="18" t="e">
        <f>VLOOKUP(F44,G3数据库!C:L,3,0)</f>
        <v>#N/A</v>
      </c>
      <c r="K44" s="19" t="e">
        <f t="shared" si="4"/>
        <v>#VALUE!</v>
      </c>
      <c r="L44" s="18" t="e">
        <f>VLOOKUP(F44,G3数据库!C:L,4,0)</f>
        <v>#N/A</v>
      </c>
      <c r="M44" s="18" t="e">
        <f>VLOOKUP(F44,G3数据库!C:L,5,0)</f>
        <v>#N/A</v>
      </c>
      <c r="N44" s="18"/>
      <c r="O44" s="18" t="e">
        <f>VLOOKUP(F44,G3数据库!C:L,6,0)</f>
        <v>#N/A</v>
      </c>
      <c r="P44" s="18" t="e">
        <f>VLOOKUP(F44,G3数据库!C:L,7,0)</f>
        <v>#N/A</v>
      </c>
      <c r="Q44" s="19" t="e">
        <f>VLOOKUP(F44,G3数据库!C:L,8,0)*C44*I44</f>
        <v>#N/A</v>
      </c>
      <c r="R44" s="18" t="e">
        <f>VLOOKUP(F44,G3数据库!C:L,9,0)</f>
        <v>#N/A</v>
      </c>
      <c r="S44" s="18" t="e">
        <f>VLOOKUP(F44,G3数据库!C:L,10,0)</f>
        <v>#N/A</v>
      </c>
      <c r="T44" s="18"/>
    </row>
    <row r="45" spans="1:20" x14ac:dyDescent="0.25">
      <c r="A45" s="22"/>
      <c r="B45" s="3"/>
      <c r="C45" s="3"/>
      <c r="D45" s="3"/>
      <c r="E45" s="18" t="e">
        <f t="shared" si="0"/>
        <v>#VALUE!</v>
      </c>
      <c r="F45" s="18" t="str">
        <f t="shared" si="1"/>
        <v/>
      </c>
      <c r="G45" s="18" t="e">
        <f t="shared" si="2"/>
        <v>#VALUE!</v>
      </c>
      <c r="H45" s="18" t="e">
        <f>VLOOKUP(F45,G3数据库!C:L,2,0)</f>
        <v>#N/A</v>
      </c>
      <c r="I45" s="18" t="e">
        <f t="shared" si="3"/>
        <v>#VALUE!</v>
      </c>
      <c r="J45" s="18" t="e">
        <f>VLOOKUP(F45,G3数据库!C:L,3,0)</f>
        <v>#N/A</v>
      </c>
      <c r="K45" s="19" t="e">
        <f t="shared" si="4"/>
        <v>#VALUE!</v>
      </c>
      <c r="L45" s="18" t="e">
        <f>VLOOKUP(F45,G3数据库!C:L,4,0)</f>
        <v>#N/A</v>
      </c>
      <c r="M45" s="18" t="e">
        <f>VLOOKUP(F45,G3数据库!C:L,5,0)</f>
        <v>#N/A</v>
      </c>
      <c r="N45" s="18"/>
      <c r="O45" s="18" t="e">
        <f>VLOOKUP(F45,G3数据库!C:L,6,0)</f>
        <v>#N/A</v>
      </c>
      <c r="P45" s="18" t="e">
        <f>VLOOKUP(F45,G3数据库!C:L,7,0)</f>
        <v>#N/A</v>
      </c>
      <c r="Q45" s="19" t="e">
        <f>VLOOKUP(F45,G3数据库!C:L,8,0)*C45*I45</f>
        <v>#N/A</v>
      </c>
      <c r="R45" s="18" t="e">
        <f>VLOOKUP(F45,G3数据库!C:L,9,0)</f>
        <v>#N/A</v>
      </c>
      <c r="S45" s="18" t="e">
        <f>VLOOKUP(F45,G3数据库!C:L,10,0)</f>
        <v>#N/A</v>
      </c>
      <c r="T45" s="18"/>
    </row>
    <row r="46" spans="1:20" x14ac:dyDescent="0.25">
      <c r="A46" s="22"/>
      <c r="B46" s="3"/>
      <c r="C46" s="3"/>
      <c r="D46" s="3"/>
      <c r="E46" s="18" t="e">
        <f t="shared" si="0"/>
        <v>#VALUE!</v>
      </c>
      <c r="F46" s="18" t="str">
        <f t="shared" si="1"/>
        <v/>
      </c>
      <c r="G46" s="18" t="e">
        <f t="shared" si="2"/>
        <v>#VALUE!</v>
      </c>
      <c r="H46" s="18" t="e">
        <f>VLOOKUP(F46,G3数据库!C:L,2,0)</f>
        <v>#N/A</v>
      </c>
      <c r="I46" s="18" t="e">
        <f t="shared" si="3"/>
        <v>#VALUE!</v>
      </c>
      <c r="J46" s="18" t="e">
        <f>VLOOKUP(F46,G3数据库!C:L,3,0)</f>
        <v>#N/A</v>
      </c>
      <c r="K46" s="19" t="e">
        <f t="shared" si="4"/>
        <v>#VALUE!</v>
      </c>
      <c r="L46" s="18" t="e">
        <f>VLOOKUP(F46,G3数据库!C:L,4,0)</f>
        <v>#N/A</v>
      </c>
      <c r="M46" s="18" t="e">
        <f>VLOOKUP(F46,G3数据库!C:L,5,0)</f>
        <v>#N/A</v>
      </c>
      <c r="N46" s="18"/>
      <c r="O46" s="18" t="e">
        <f>VLOOKUP(F46,G3数据库!C:L,6,0)</f>
        <v>#N/A</v>
      </c>
      <c r="P46" s="18" t="e">
        <f>VLOOKUP(F46,G3数据库!C:L,7,0)</f>
        <v>#N/A</v>
      </c>
      <c r="Q46" s="19" t="e">
        <f>VLOOKUP(F46,G3数据库!C:L,8,0)*C46*I46</f>
        <v>#N/A</v>
      </c>
      <c r="R46" s="18" t="e">
        <f>VLOOKUP(F46,G3数据库!C:L,9,0)</f>
        <v>#N/A</v>
      </c>
      <c r="S46" s="18" t="e">
        <f>VLOOKUP(F46,G3数据库!C:L,10,0)</f>
        <v>#N/A</v>
      </c>
      <c r="T46" s="18"/>
    </row>
    <row r="47" spans="1:20" x14ac:dyDescent="0.25">
      <c r="A47" s="22"/>
      <c r="B47" s="3"/>
      <c r="C47" s="3"/>
      <c r="D47" s="3"/>
      <c r="E47" s="18" t="e">
        <f t="shared" si="0"/>
        <v>#VALUE!</v>
      </c>
      <c r="F47" s="18" t="str">
        <f t="shared" si="1"/>
        <v/>
      </c>
      <c r="G47" s="18" t="e">
        <f t="shared" si="2"/>
        <v>#VALUE!</v>
      </c>
      <c r="H47" s="18" t="e">
        <f>VLOOKUP(F47,G3数据库!C:L,2,0)</f>
        <v>#N/A</v>
      </c>
      <c r="I47" s="18" t="e">
        <f t="shared" si="3"/>
        <v>#VALUE!</v>
      </c>
      <c r="J47" s="18" t="e">
        <f>VLOOKUP(F47,G3数据库!C:L,3,0)</f>
        <v>#N/A</v>
      </c>
      <c r="K47" s="19" t="e">
        <f t="shared" si="4"/>
        <v>#VALUE!</v>
      </c>
      <c r="L47" s="18" t="e">
        <f>VLOOKUP(F47,G3数据库!C:L,4,0)</f>
        <v>#N/A</v>
      </c>
      <c r="M47" s="18" t="e">
        <f>VLOOKUP(F47,G3数据库!C:L,5,0)</f>
        <v>#N/A</v>
      </c>
      <c r="N47" s="18"/>
      <c r="O47" s="18" t="e">
        <f>VLOOKUP(F47,G3数据库!C:L,6,0)</f>
        <v>#N/A</v>
      </c>
      <c r="P47" s="18" t="e">
        <f>VLOOKUP(F47,G3数据库!C:L,7,0)</f>
        <v>#N/A</v>
      </c>
      <c r="Q47" s="19" t="e">
        <f>VLOOKUP(F47,G3数据库!C:L,8,0)*C47*I47</f>
        <v>#N/A</v>
      </c>
      <c r="R47" s="18" t="e">
        <f>VLOOKUP(F47,G3数据库!C:L,9,0)</f>
        <v>#N/A</v>
      </c>
      <c r="S47" s="18" t="e">
        <f>VLOOKUP(F47,G3数据库!C:L,10,0)</f>
        <v>#N/A</v>
      </c>
      <c r="T47" s="18"/>
    </row>
    <row r="48" spans="1:20" x14ac:dyDescent="0.25">
      <c r="A48" s="22"/>
      <c r="B48" s="3"/>
      <c r="C48" s="3"/>
      <c r="D48" s="3"/>
      <c r="E48" s="18" t="e">
        <f t="shared" si="0"/>
        <v>#VALUE!</v>
      </c>
      <c r="F48" s="18" t="str">
        <f t="shared" si="1"/>
        <v/>
      </c>
      <c r="G48" s="18" t="e">
        <f t="shared" si="2"/>
        <v>#VALUE!</v>
      </c>
      <c r="H48" s="18" t="e">
        <f>VLOOKUP(F48,G3数据库!C:L,2,0)</f>
        <v>#N/A</v>
      </c>
      <c r="I48" s="18" t="e">
        <f t="shared" si="3"/>
        <v>#VALUE!</v>
      </c>
      <c r="J48" s="18" t="e">
        <f>VLOOKUP(F48,G3数据库!C:L,3,0)</f>
        <v>#N/A</v>
      </c>
      <c r="K48" s="19" t="e">
        <f t="shared" si="4"/>
        <v>#VALUE!</v>
      </c>
      <c r="L48" s="18" t="e">
        <f>VLOOKUP(F48,G3数据库!C:L,4,0)</f>
        <v>#N/A</v>
      </c>
      <c r="M48" s="18" t="e">
        <f>VLOOKUP(F48,G3数据库!C:L,5,0)</f>
        <v>#N/A</v>
      </c>
      <c r="N48" s="18"/>
      <c r="O48" s="18" t="e">
        <f>VLOOKUP(F48,G3数据库!C:L,6,0)</f>
        <v>#N/A</v>
      </c>
      <c r="P48" s="18" t="e">
        <f>VLOOKUP(F48,G3数据库!C:L,7,0)</f>
        <v>#N/A</v>
      </c>
      <c r="Q48" s="19" t="e">
        <f>VLOOKUP(F48,G3数据库!C:L,8,0)*C48*I48</f>
        <v>#N/A</v>
      </c>
      <c r="R48" s="18" t="e">
        <f>VLOOKUP(F48,G3数据库!C:L,9,0)</f>
        <v>#N/A</v>
      </c>
      <c r="S48" s="18" t="e">
        <f>VLOOKUP(F48,G3数据库!C:L,10,0)</f>
        <v>#N/A</v>
      </c>
      <c r="T48" s="18"/>
    </row>
    <row r="49" spans="1:20" x14ac:dyDescent="0.25">
      <c r="A49" s="22"/>
      <c r="B49" s="3"/>
      <c r="C49" s="3"/>
      <c r="D49" s="3"/>
      <c r="E49" s="18" t="e">
        <f t="shared" si="0"/>
        <v>#VALUE!</v>
      </c>
      <c r="F49" s="18" t="str">
        <f t="shared" si="1"/>
        <v/>
      </c>
      <c r="G49" s="18" t="e">
        <f t="shared" si="2"/>
        <v>#VALUE!</v>
      </c>
      <c r="H49" s="18" t="e">
        <f>VLOOKUP(F49,G3数据库!C:L,2,0)</f>
        <v>#N/A</v>
      </c>
      <c r="I49" s="18" t="e">
        <f t="shared" si="3"/>
        <v>#VALUE!</v>
      </c>
      <c r="J49" s="18" t="e">
        <f>VLOOKUP(F49,G3数据库!C:L,3,0)</f>
        <v>#N/A</v>
      </c>
      <c r="K49" s="19" t="e">
        <f t="shared" si="4"/>
        <v>#VALUE!</v>
      </c>
      <c r="L49" s="18" t="e">
        <f>VLOOKUP(F49,G3数据库!C:L,4,0)</f>
        <v>#N/A</v>
      </c>
      <c r="M49" s="18" t="e">
        <f>VLOOKUP(F49,G3数据库!C:L,5,0)</f>
        <v>#N/A</v>
      </c>
      <c r="N49" s="18"/>
      <c r="O49" s="18" t="e">
        <f>VLOOKUP(F49,G3数据库!C:L,6,0)</f>
        <v>#N/A</v>
      </c>
      <c r="P49" s="18" t="e">
        <f>VLOOKUP(F49,G3数据库!C:L,7,0)</f>
        <v>#N/A</v>
      </c>
      <c r="Q49" s="19" t="e">
        <f>VLOOKUP(F49,G3数据库!C:L,8,0)*C49*I49</f>
        <v>#N/A</v>
      </c>
      <c r="R49" s="18" t="e">
        <f>VLOOKUP(F49,G3数据库!C:L,9,0)</f>
        <v>#N/A</v>
      </c>
      <c r="S49" s="18" t="e">
        <f>VLOOKUP(F49,G3数据库!C:L,10,0)</f>
        <v>#N/A</v>
      </c>
      <c r="T49" s="18"/>
    </row>
    <row r="50" spans="1:20" x14ac:dyDescent="0.25">
      <c r="A50" s="22"/>
      <c r="B50" s="3"/>
      <c r="C50" s="3"/>
      <c r="D50" s="3"/>
      <c r="E50" s="18" t="e">
        <f t="shared" si="0"/>
        <v>#VALUE!</v>
      </c>
      <c r="F50" s="18" t="str">
        <f t="shared" si="1"/>
        <v/>
      </c>
      <c r="G50" s="18" t="e">
        <f t="shared" si="2"/>
        <v>#VALUE!</v>
      </c>
      <c r="H50" s="18" t="e">
        <f>VLOOKUP(F50,G3数据库!C:L,2,0)</f>
        <v>#N/A</v>
      </c>
      <c r="I50" s="18" t="e">
        <f t="shared" si="3"/>
        <v>#VALUE!</v>
      </c>
      <c r="J50" s="18" t="e">
        <f>VLOOKUP(F50,G3数据库!C:L,3,0)</f>
        <v>#N/A</v>
      </c>
      <c r="K50" s="19" t="e">
        <f t="shared" si="4"/>
        <v>#VALUE!</v>
      </c>
      <c r="L50" s="18" t="e">
        <f>VLOOKUP(F50,G3数据库!C:L,4,0)</f>
        <v>#N/A</v>
      </c>
      <c r="M50" s="18" t="e">
        <f>VLOOKUP(F50,G3数据库!C:L,5,0)</f>
        <v>#N/A</v>
      </c>
      <c r="N50" s="18"/>
      <c r="O50" s="18" t="e">
        <f>VLOOKUP(F50,G3数据库!C:L,6,0)</f>
        <v>#N/A</v>
      </c>
      <c r="P50" s="18" t="e">
        <f>VLOOKUP(F50,G3数据库!C:L,7,0)</f>
        <v>#N/A</v>
      </c>
      <c r="Q50" s="19" t="e">
        <f>VLOOKUP(F50,G3数据库!C:L,8,0)*C50*I50</f>
        <v>#N/A</v>
      </c>
      <c r="R50" s="18" t="e">
        <f>VLOOKUP(F50,G3数据库!C:L,9,0)</f>
        <v>#N/A</v>
      </c>
      <c r="S50" s="18" t="e">
        <f>VLOOKUP(F50,G3数据库!C:L,10,0)</f>
        <v>#N/A</v>
      </c>
      <c r="T50" s="18"/>
    </row>
    <row r="51" spans="1:20" x14ac:dyDescent="0.25">
      <c r="A51" s="22"/>
      <c r="B51" s="3"/>
      <c r="C51" s="3"/>
      <c r="D51" s="3"/>
      <c r="E51" s="18" t="e">
        <f t="shared" si="0"/>
        <v>#VALUE!</v>
      </c>
      <c r="F51" s="18" t="str">
        <f t="shared" si="1"/>
        <v/>
      </c>
      <c r="G51" s="18" t="e">
        <f t="shared" si="2"/>
        <v>#VALUE!</v>
      </c>
      <c r="H51" s="18" t="e">
        <f>VLOOKUP(F51,G3数据库!C:L,2,0)</f>
        <v>#N/A</v>
      </c>
      <c r="I51" s="18" t="e">
        <f t="shared" si="3"/>
        <v>#VALUE!</v>
      </c>
      <c r="J51" s="18" t="e">
        <f>VLOOKUP(F51,G3数据库!C:L,3,0)</f>
        <v>#N/A</v>
      </c>
      <c r="K51" s="19" t="e">
        <f t="shared" si="4"/>
        <v>#VALUE!</v>
      </c>
      <c r="L51" s="18" t="e">
        <f>VLOOKUP(F51,G3数据库!C:L,4,0)</f>
        <v>#N/A</v>
      </c>
      <c r="M51" s="18" t="e">
        <f>VLOOKUP(F51,G3数据库!C:L,5,0)</f>
        <v>#N/A</v>
      </c>
      <c r="N51" s="18"/>
      <c r="O51" s="18" t="e">
        <f>VLOOKUP(F51,G3数据库!C:L,6,0)</f>
        <v>#N/A</v>
      </c>
      <c r="P51" s="18" t="e">
        <f>VLOOKUP(F51,G3数据库!C:L,7,0)</f>
        <v>#N/A</v>
      </c>
      <c r="Q51" s="19" t="e">
        <f>VLOOKUP(F51,G3数据库!C:L,8,0)*C51*I51</f>
        <v>#N/A</v>
      </c>
      <c r="R51" s="18" t="e">
        <f>VLOOKUP(F51,G3数据库!C:L,9,0)</f>
        <v>#N/A</v>
      </c>
      <c r="S51" s="18" t="e">
        <f>VLOOKUP(F51,G3数据库!C:L,10,0)</f>
        <v>#N/A</v>
      </c>
      <c r="T51" s="18"/>
    </row>
    <row r="52" spans="1:20" x14ac:dyDescent="0.25">
      <c r="A52" s="22"/>
      <c r="B52" s="3"/>
      <c r="C52" s="3"/>
      <c r="D52" s="3"/>
      <c r="E52" s="18" t="e">
        <f t="shared" si="0"/>
        <v>#VALUE!</v>
      </c>
      <c r="F52" s="18" t="str">
        <f t="shared" si="1"/>
        <v/>
      </c>
      <c r="G52" s="18" t="e">
        <f t="shared" si="2"/>
        <v>#VALUE!</v>
      </c>
      <c r="H52" s="18" t="e">
        <f>VLOOKUP(F52,G3数据库!C:L,2,0)</f>
        <v>#N/A</v>
      </c>
      <c r="I52" s="18" t="e">
        <f t="shared" si="3"/>
        <v>#VALUE!</v>
      </c>
      <c r="J52" s="18" t="e">
        <f>VLOOKUP(F52,G3数据库!C:L,3,0)</f>
        <v>#N/A</v>
      </c>
      <c r="K52" s="19" t="e">
        <f t="shared" si="4"/>
        <v>#VALUE!</v>
      </c>
      <c r="L52" s="18" t="e">
        <f>VLOOKUP(F52,G3数据库!C:L,4,0)</f>
        <v>#N/A</v>
      </c>
      <c r="M52" s="18" t="e">
        <f>VLOOKUP(F52,G3数据库!C:L,5,0)</f>
        <v>#N/A</v>
      </c>
      <c r="N52" s="18"/>
      <c r="O52" s="18" t="e">
        <f>VLOOKUP(F52,G3数据库!C:L,6,0)</f>
        <v>#N/A</v>
      </c>
      <c r="P52" s="18" t="e">
        <f>VLOOKUP(F52,G3数据库!C:L,7,0)</f>
        <v>#N/A</v>
      </c>
      <c r="Q52" s="19" t="e">
        <f>VLOOKUP(F52,G3数据库!C:L,8,0)*C52*I52</f>
        <v>#N/A</v>
      </c>
      <c r="R52" s="18" t="e">
        <f>VLOOKUP(F52,G3数据库!C:L,9,0)</f>
        <v>#N/A</v>
      </c>
      <c r="S52" s="18" t="e">
        <f>VLOOKUP(F52,G3数据库!C:L,10,0)</f>
        <v>#N/A</v>
      </c>
      <c r="T52" s="18"/>
    </row>
    <row r="53" spans="1:20" x14ac:dyDescent="0.25">
      <c r="A53" s="22"/>
      <c r="B53" s="3"/>
      <c r="C53" s="3"/>
      <c r="D53" s="3"/>
      <c r="E53" s="18" t="e">
        <f t="shared" si="0"/>
        <v>#VALUE!</v>
      </c>
      <c r="F53" s="18" t="str">
        <f t="shared" si="1"/>
        <v/>
      </c>
      <c r="G53" s="18" t="e">
        <f t="shared" si="2"/>
        <v>#VALUE!</v>
      </c>
      <c r="H53" s="18" t="e">
        <f>VLOOKUP(F53,G3数据库!C:L,2,0)</f>
        <v>#N/A</v>
      </c>
      <c r="I53" s="18" t="e">
        <f t="shared" si="3"/>
        <v>#VALUE!</v>
      </c>
      <c r="J53" s="18" t="e">
        <f>VLOOKUP(F53,G3数据库!C:L,3,0)</f>
        <v>#N/A</v>
      </c>
      <c r="K53" s="19" t="e">
        <f t="shared" si="4"/>
        <v>#VALUE!</v>
      </c>
      <c r="L53" s="18" t="e">
        <f>VLOOKUP(F53,G3数据库!C:L,4,0)</f>
        <v>#N/A</v>
      </c>
      <c r="M53" s="18" t="e">
        <f>VLOOKUP(F53,G3数据库!C:L,5,0)</f>
        <v>#N/A</v>
      </c>
      <c r="N53" s="18"/>
      <c r="O53" s="18" t="e">
        <f>VLOOKUP(F53,G3数据库!C:L,6,0)</f>
        <v>#N/A</v>
      </c>
      <c r="P53" s="18" t="e">
        <f>VLOOKUP(F53,G3数据库!C:L,7,0)</f>
        <v>#N/A</v>
      </c>
      <c r="Q53" s="19" t="e">
        <f>VLOOKUP(F53,G3数据库!C:L,8,0)*C53*I53</f>
        <v>#N/A</v>
      </c>
      <c r="R53" s="18" t="e">
        <f>VLOOKUP(F53,G3数据库!C:L,9,0)</f>
        <v>#N/A</v>
      </c>
      <c r="S53" s="18" t="e">
        <f>VLOOKUP(F53,G3数据库!C:L,10,0)</f>
        <v>#N/A</v>
      </c>
      <c r="T53" s="18"/>
    </row>
    <row r="54" spans="1:20" x14ac:dyDescent="0.25">
      <c r="A54" s="22"/>
      <c r="B54" s="3"/>
      <c r="C54" s="3"/>
      <c r="D54" s="3"/>
      <c r="E54" s="18" t="e">
        <f t="shared" si="0"/>
        <v>#VALUE!</v>
      </c>
      <c r="F54" s="18" t="str">
        <f t="shared" si="1"/>
        <v/>
      </c>
      <c r="G54" s="18" t="e">
        <f t="shared" si="2"/>
        <v>#VALUE!</v>
      </c>
      <c r="H54" s="18" t="e">
        <f>VLOOKUP(F54,G3数据库!C:L,2,0)</f>
        <v>#N/A</v>
      </c>
      <c r="I54" s="18" t="e">
        <f t="shared" si="3"/>
        <v>#VALUE!</v>
      </c>
      <c r="J54" s="18" t="e">
        <f>VLOOKUP(F54,G3数据库!C:L,3,0)</f>
        <v>#N/A</v>
      </c>
      <c r="K54" s="19" t="e">
        <f t="shared" si="4"/>
        <v>#VALUE!</v>
      </c>
      <c r="L54" s="18" t="e">
        <f>VLOOKUP(F54,G3数据库!C:L,4,0)</f>
        <v>#N/A</v>
      </c>
      <c r="M54" s="18" t="e">
        <f>VLOOKUP(F54,G3数据库!C:L,5,0)</f>
        <v>#N/A</v>
      </c>
      <c r="N54" s="18"/>
      <c r="O54" s="18" t="e">
        <f>VLOOKUP(F54,G3数据库!C:L,6,0)</f>
        <v>#N/A</v>
      </c>
      <c r="P54" s="18" t="e">
        <f>VLOOKUP(F54,G3数据库!C:L,7,0)</f>
        <v>#N/A</v>
      </c>
      <c r="Q54" s="19" t="e">
        <f>VLOOKUP(F54,G3数据库!C:L,8,0)*C54*I54</f>
        <v>#N/A</v>
      </c>
      <c r="R54" s="18" t="e">
        <f>VLOOKUP(F54,G3数据库!C:L,9,0)</f>
        <v>#N/A</v>
      </c>
      <c r="S54" s="18" t="e">
        <f>VLOOKUP(F54,G3数据库!C:L,10,0)</f>
        <v>#N/A</v>
      </c>
      <c r="T54" s="18"/>
    </row>
    <row r="55" spans="1:20" x14ac:dyDescent="0.25">
      <c r="A55" s="22"/>
      <c r="B55" s="3"/>
      <c r="C55" s="3"/>
      <c r="D55" s="3"/>
      <c r="E55" s="18" t="e">
        <f t="shared" si="0"/>
        <v>#VALUE!</v>
      </c>
      <c r="F55" s="18" t="str">
        <f t="shared" si="1"/>
        <v/>
      </c>
      <c r="G55" s="18" t="e">
        <f t="shared" si="2"/>
        <v>#VALUE!</v>
      </c>
      <c r="H55" s="18" t="e">
        <f>VLOOKUP(F55,G3数据库!C:L,2,0)</f>
        <v>#N/A</v>
      </c>
      <c r="I55" s="18" t="e">
        <f t="shared" si="3"/>
        <v>#VALUE!</v>
      </c>
      <c r="J55" s="18" t="e">
        <f>VLOOKUP(F55,G3数据库!C:L,3,0)</f>
        <v>#N/A</v>
      </c>
      <c r="K55" s="19" t="e">
        <f t="shared" si="4"/>
        <v>#VALUE!</v>
      </c>
      <c r="L55" s="18" t="e">
        <f>VLOOKUP(F55,G3数据库!C:L,4,0)</f>
        <v>#N/A</v>
      </c>
      <c r="M55" s="18" t="e">
        <f>VLOOKUP(F55,G3数据库!C:L,5,0)</f>
        <v>#N/A</v>
      </c>
      <c r="N55" s="18"/>
      <c r="O55" s="18" t="e">
        <f>VLOOKUP(F55,G3数据库!C:L,6,0)</f>
        <v>#N/A</v>
      </c>
      <c r="P55" s="18" t="e">
        <f>VLOOKUP(F55,G3数据库!C:L,7,0)</f>
        <v>#N/A</v>
      </c>
      <c r="Q55" s="19" t="e">
        <f>VLOOKUP(F55,G3数据库!C:L,8,0)*C55*I55</f>
        <v>#N/A</v>
      </c>
      <c r="R55" s="18" t="e">
        <f>VLOOKUP(F55,G3数据库!C:L,9,0)</f>
        <v>#N/A</v>
      </c>
      <c r="S55" s="18" t="e">
        <f>VLOOKUP(F55,G3数据库!C:L,10,0)</f>
        <v>#N/A</v>
      </c>
      <c r="T55" s="18"/>
    </row>
    <row r="56" spans="1:20" x14ac:dyDescent="0.25">
      <c r="A56" s="22"/>
      <c r="B56" s="3"/>
      <c r="C56" s="3"/>
      <c r="D56" s="3"/>
      <c r="E56" s="18" t="e">
        <f t="shared" si="0"/>
        <v>#VALUE!</v>
      </c>
      <c r="F56" s="18" t="str">
        <f t="shared" si="1"/>
        <v/>
      </c>
      <c r="G56" s="18" t="e">
        <f t="shared" si="2"/>
        <v>#VALUE!</v>
      </c>
      <c r="H56" s="18" t="e">
        <f>VLOOKUP(F56,G3数据库!C:L,2,0)</f>
        <v>#N/A</v>
      </c>
      <c r="I56" s="18" t="e">
        <f t="shared" si="3"/>
        <v>#VALUE!</v>
      </c>
      <c r="J56" s="18" t="e">
        <f>VLOOKUP(F56,G3数据库!C:L,3,0)</f>
        <v>#N/A</v>
      </c>
      <c r="K56" s="19" t="e">
        <f t="shared" si="4"/>
        <v>#VALUE!</v>
      </c>
      <c r="L56" s="18" t="e">
        <f>VLOOKUP(F56,G3数据库!C:L,4,0)</f>
        <v>#N/A</v>
      </c>
      <c r="M56" s="18" t="e">
        <f>VLOOKUP(F56,G3数据库!C:L,5,0)</f>
        <v>#N/A</v>
      </c>
      <c r="N56" s="18"/>
      <c r="O56" s="18" t="e">
        <f>VLOOKUP(F56,G3数据库!C:L,6,0)</f>
        <v>#N/A</v>
      </c>
      <c r="P56" s="18" t="e">
        <f>VLOOKUP(F56,G3数据库!C:L,7,0)</f>
        <v>#N/A</v>
      </c>
      <c r="Q56" s="19" t="e">
        <f>VLOOKUP(F56,G3数据库!C:L,8,0)*C56*I56</f>
        <v>#N/A</v>
      </c>
      <c r="R56" s="18" t="e">
        <f>VLOOKUP(F56,G3数据库!C:L,9,0)</f>
        <v>#N/A</v>
      </c>
      <c r="S56" s="18" t="e">
        <f>VLOOKUP(F56,G3数据库!C:L,10,0)</f>
        <v>#N/A</v>
      </c>
      <c r="T56" s="18"/>
    </row>
    <row r="57" spans="1:20" x14ac:dyDescent="0.25">
      <c r="A57" s="22"/>
      <c r="B57" s="3"/>
      <c r="C57" s="3"/>
      <c r="D57" s="3"/>
      <c r="E57" s="18" t="e">
        <f t="shared" si="0"/>
        <v>#VALUE!</v>
      </c>
      <c r="F57" s="18" t="str">
        <f t="shared" si="1"/>
        <v/>
      </c>
      <c r="G57" s="18" t="e">
        <f t="shared" si="2"/>
        <v>#VALUE!</v>
      </c>
      <c r="H57" s="18" t="e">
        <f>VLOOKUP(F57,G3数据库!C:L,2,0)</f>
        <v>#N/A</v>
      </c>
      <c r="I57" s="18" t="e">
        <f t="shared" si="3"/>
        <v>#VALUE!</v>
      </c>
      <c r="J57" s="18" t="e">
        <f>VLOOKUP(F57,G3数据库!C:L,3,0)</f>
        <v>#N/A</v>
      </c>
      <c r="K57" s="19" t="e">
        <f t="shared" si="4"/>
        <v>#VALUE!</v>
      </c>
      <c r="L57" s="18" t="e">
        <f>VLOOKUP(F57,G3数据库!C:L,4,0)</f>
        <v>#N/A</v>
      </c>
      <c r="M57" s="18" t="e">
        <f>VLOOKUP(F57,G3数据库!C:L,5,0)</f>
        <v>#N/A</v>
      </c>
      <c r="N57" s="18"/>
      <c r="O57" s="18" t="e">
        <f>VLOOKUP(F57,G3数据库!C:L,6,0)</f>
        <v>#N/A</v>
      </c>
      <c r="P57" s="18" t="e">
        <f>VLOOKUP(F57,G3数据库!C:L,7,0)</f>
        <v>#N/A</v>
      </c>
      <c r="Q57" s="19" t="e">
        <f>VLOOKUP(F57,G3数据库!C:L,8,0)*C57*I57</f>
        <v>#N/A</v>
      </c>
      <c r="R57" s="18" t="e">
        <f>VLOOKUP(F57,G3数据库!C:L,9,0)</f>
        <v>#N/A</v>
      </c>
      <c r="S57" s="18" t="e">
        <f>VLOOKUP(F57,G3数据库!C:L,10,0)</f>
        <v>#N/A</v>
      </c>
      <c r="T57" s="18"/>
    </row>
    <row r="58" spans="1:20" x14ac:dyDescent="0.25">
      <c r="A58" s="22"/>
      <c r="B58" s="3"/>
      <c r="C58" s="3"/>
      <c r="D58" s="3"/>
      <c r="E58" s="18" t="e">
        <f t="shared" si="0"/>
        <v>#VALUE!</v>
      </c>
      <c r="F58" s="18" t="str">
        <f t="shared" si="1"/>
        <v/>
      </c>
      <c r="G58" s="18" t="e">
        <f t="shared" si="2"/>
        <v>#VALUE!</v>
      </c>
      <c r="H58" s="18" t="e">
        <f>VLOOKUP(F58,G3数据库!C:L,2,0)</f>
        <v>#N/A</v>
      </c>
      <c r="I58" s="18" t="e">
        <f t="shared" si="3"/>
        <v>#VALUE!</v>
      </c>
      <c r="J58" s="18" t="e">
        <f>VLOOKUP(F58,G3数据库!C:L,3,0)</f>
        <v>#N/A</v>
      </c>
      <c r="K58" s="19" t="e">
        <f t="shared" si="4"/>
        <v>#VALUE!</v>
      </c>
      <c r="L58" s="18" t="e">
        <f>VLOOKUP(F58,G3数据库!C:L,4,0)</f>
        <v>#N/A</v>
      </c>
      <c r="M58" s="18" t="e">
        <f>VLOOKUP(F58,G3数据库!C:L,5,0)</f>
        <v>#N/A</v>
      </c>
      <c r="N58" s="18"/>
      <c r="O58" s="18" t="e">
        <f>VLOOKUP(F58,G3数据库!C:L,6,0)</f>
        <v>#N/A</v>
      </c>
      <c r="P58" s="18" t="e">
        <f>VLOOKUP(F58,G3数据库!C:L,7,0)</f>
        <v>#N/A</v>
      </c>
      <c r="Q58" s="19" t="e">
        <f>VLOOKUP(F58,G3数据库!C:L,8,0)*C58*I58</f>
        <v>#N/A</v>
      </c>
      <c r="R58" s="18" t="e">
        <f>VLOOKUP(F58,G3数据库!C:L,9,0)</f>
        <v>#N/A</v>
      </c>
      <c r="S58" s="18" t="e">
        <f>VLOOKUP(F58,G3数据库!C:L,10,0)</f>
        <v>#N/A</v>
      </c>
      <c r="T58" s="18"/>
    </row>
    <row r="59" spans="1:20" x14ac:dyDescent="0.25">
      <c r="A59" s="22"/>
      <c r="B59" s="3"/>
      <c r="C59" s="3"/>
      <c r="D59" s="3"/>
      <c r="E59" s="18" t="e">
        <f t="shared" si="0"/>
        <v>#VALUE!</v>
      </c>
      <c r="F59" s="18" t="str">
        <f t="shared" si="1"/>
        <v/>
      </c>
      <c r="G59" s="18" t="e">
        <f t="shared" si="2"/>
        <v>#VALUE!</v>
      </c>
      <c r="H59" s="18" t="e">
        <f>VLOOKUP(F59,G3数据库!C:L,2,0)</f>
        <v>#N/A</v>
      </c>
      <c r="I59" s="18" t="e">
        <f t="shared" si="3"/>
        <v>#VALUE!</v>
      </c>
      <c r="J59" s="18" t="e">
        <f>VLOOKUP(F59,G3数据库!C:L,3,0)</f>
        <v>#N/A</v>
      </c>
      <c r="K59" s="19" t="e">
        <f t="shared" si="4"/>
        <v>#VALUE!</v>
      </c>
      <c r="L59" s="18" t="e">
        <f>VLOOKUP(F59,G3数据库!C:L,4,0)</f>
        <v>#N/A</v>
      </c>
      <c r="M59" s="18" t="e">
        <f>VLOOKUP(F59,G3数据库!C:L,5,0)</f>
        <v>#N/A</v>
      </c>
      <c r="N59" s="18"/>
      <c r="O59" s="18" t="e">
        <f>VLOOKUP(F59,G3数据库!C:L,6,0)</f>
        <v>#N/A</v>
      </c>
      <c r="P59" s="18" t="e">
        <f>VLOOKUP(F59,G3数据库!C:L,7,0)</f>
        <v>#N/A</v>
      </c>
      <c r="Q59" s="19" t="e">
        <f>VLOOKUP(F59,G3数据库!C:L,8,0)*C59*I59</f>
        <v>#N/A</v>
      </c>
      <c r="R59" s="18" t="e">
        <f>VLOOKUP(F59,G3数据库!C:L,9,0)</f>
        <v>#N/A</v>
      </c>
      <c r="S59" s="18" t="e">
        <f>VLOOKUP(F59,G3数据库!C:L,10,0)</f>
        <v>#N/A</v>
      </c>
      <c r="T59" s="18"/>
    </row>
    <row r="60" spans="1:20" x14ac:dyDescent="0.25">
      <c r="A60" s="22"/>
      <c r="B60" s="3"/>
      <c r="C60" s="3"/>
      <c r="D60" s="3"/>
      <c r="E60" s="18" t="e">
        <f t="shared" si="0"/>
        <v>#VALUE!</v>
      </c>
      <c r="F60" s="18" t="str">
        <f t="shared" si="1"/>
        <v/>
      </c>
      <c r="G60" s="18" t="e">
        <f t="shared" si="2"/>
        <v>#VALUE!</v>
      </c>
      <c r="H60" s="18" t="e">
        <f>VLOOKUP(F60,G3数据库!C:L,2,0)</f>
        <v>#N/A</v>
      </c>
      <c r="I60" s="18" t="e">
        <f t="shared" si="3"/>
        <v>#VALUE!</v>
      </c>
      <c r="J60" s="18" t="e">
        <f>VLOOKUP(F60,G3数据库!C:L,3,0)</f>
        <v>#N/A</v>
      </c>
      <c r="K60" s="19" t="e">
        <f t="shared" si="4"/>
        <v>#VALUE!</v>
      </c>
      <c r="L60" s="18" t="e">
        <f>VLOOKUP(F60,G3数据库!C:L,4,0)</f>
        <v>#N/A</v>
      </c>
      <c r="M60" s="18" t="e">
        <f>VLOOKUP(F60,G3数据库!C:L,5,0)</f>
        <v>#N/A</v>
      </c>
      <c r="N60" s="18"/>
      <c r="O60" s="18" t="e">
        <f>VLOOKUP(F60,G3数据库!C:L,6,0)</f>
        <v>#N/A</v>
      </c>
      <c r="P60" s="18" t="e">
        <f>VLOOKUP(F60,G3数据库!C:L,7,0)</f>
        <v>#N/A</v>
      </c>
      <c r="Q60" s="19" t="e">
        <f>VLOOKUP(F60,G3数据库!C:L,8,0)*C60*I60</f>
        <v>#N/A</v>
      </c>
      <c r="R60" s="18" t="e">
        <f>VLOOKUP(F60,G3数据库!C:L,9,0)</f>
        <v>#N/A</v>
      </c>
      <c r="S60" s="18" t="e">
        <f>VLOOKUP(F60,G3数据库!C:L,10,0)</f>
        <v>#N/A</v>
      </c>
      <c r="T60" s="18"/>
    </row>
    <row r="61" spans="1:20" x14ac:dyDescent="0.25">
      <c r="A61" s="22"/>
      <c r="B61" s="3"/>
      <c r="C61" s="3"/>
      <c r="D61" s="3"/>
      <c r="E61" s="18" t="e">
        <f t="shared" si="0"/>
        <v>#VALUE!</v>
      </c>
      <c r="F61" s="18" t="str">
        <f t="shared" si="1"/>
        <v/>
      </c>
      <c r="G61" s="18" t="e">
        <f t="shared" si="2"/>
        <v>#VALUE!</v>
      </c>
      <c r="H61" s="18" t="e">
        <f>VLOOKUP(F61,G3数据库!C:L,2,0)</f>
        <v>#N/A</v>
      </c>
      <c r="I61" s="18" t="e">
        <f t="shared" si="3"/>
        <v>#VALUE!</v>
      </c>
      <c r="J61" s="18" t="e">
        <f>VLOOKUP(F61,G3数据库!C:L,3,0)</f>
        <v>#N/A</v>
      </c>
      <c r="K61" s="19" t="e">
        <f t="shared" si="4"/>
        <v>#VALUE!</v>
      </c>
      <c r="L61" s="18" t="e">
        <f>VLOOKUP(F61,G3数据库!C:L,4,0)</f>
        <v>#N/A</v>
      </c>
      <c r="M61" s="18" t="e">
        <f>VLOOKUP(F61,G3数据库!C:L,5,0)</f>
        <v>#N/A</v>
      </c>
      <c r="N61" s="18"/>
      <c r="O61" s="18" t="e">
        <f>VLOOKUP(F61,G3数据库!C:L,6,0)</f>
        <v>#N/A</v>
      </c>
      <c r="P61" s="18" t="e">
        <f>VLOOKUP(F61,G3数据库!C:L,7,0)</f>
        <v>#N/A</v>
      </c>
      <c r="Q61" s="19" t="e">
        <f>VLOOKUP(F61,G3数据库!C:L,8,0)*C61*I61</f>
        <v>#N/A</v>
      </c>
      <c r="R61" s="18" t="e">
        <f>VLOOKUP(F61,G3数据库!C:L,9,0)</f>
        <v>#N/A</v>
      </c>
      <c r="S61" s="18" t="e">
        <f>VLOOKUP(F61,G3数据库!C:L,10,0)</f>
        <v>#N/A</v>
      </c>
      <c r="T61" s="18"/>
    </row>
    <row r="62" spans="1:20" x14ac:dyDescent="0.25">
      <c r="A62" s="22"/>
      <c r="B62" s="3"/>
      <c r="C62" s="3"/>
      <c r="D62" s="3"/>
      <c r="E62" s="18" t="e">
        <f t="shared" si="0"/>
        <v>#VALUE!</v>
      </c>
      <c r="F62" s="18" t="str">
        <f t="shared" si="1"/>
        <v/>
      </c>
      <c r="G62" s="18" t="e">
        <f t="shared" si="2"/>
        <v>#VALUE!</v>
      </c>
      <c r="H62" s="18" t="e">
        <f>VLOOKUP(F62,G3数据库!C:L,2,0)</f>
        <v>#N/A</v>
      </c>
      <c r="I62" s="18" t="e">
        <f t="shared" si="3"/>
        <v>#VALUE!</v>
      </c>
      <c r="J62" s="18" t="e">
        <f>VLOOKUP(F62,G3数据库!C:L,3,0)</f>
        <v>#N/A</v>
      </c>
      <c r="K62" s="19" t="e">
        <f t="shared" si="4"/>
        <v>#VALUE!</v>
      </c>
      <c r="L62" s="18" t="e">
        <f>VLOOKUP(F62,G3数据库!C:L,4,0)</f>
        <v>#N/A</v>
      </c>
      <c r="M62" s="18" t="e">
        <f>VLOOKUP(F62,G3数据库!C:L,5,0)</f>
        <v>#N/A</v>
      </c>
      <c r="N62" s="18"/>
      <c r="O62" s="18" t="e">
        <f>VLOOKUP(F62,G3数据库!C:L,6,0)</f>
        <v>#N/A</v>
      </c>
      <c r="P62" s="18" t="e">
        <f>VLOOKUP(F62,G3数据库!C:L,7,0)</f>
        <v>#N/A</v>
      </c>
      <c r="Q62" s="19" t="e">
        <f>VLOOKUP(F62,G3数据库!C:L,8,0)*C62*I62</f>
        <v>#N/A</v>
      </c>
      <c r="R62" s="18" t="e">
        <f>VLOOKUP(F62,G3数据库!C:L,9,0)</f>
        <v>#N/A</v>
      </c>
      <c r="S62" s="18" t="e">
        <f>VLOOKUP(F62,G3数据库!C:L,10,0)</f>
        <v>#N/A</v>
      </c>
      <c r="T62" s="18"/>
    </row>
    <row r="63" spans="1:20" x14ac:dyDescent="0.25">
      <c r="A63" s="22"/>
      <c r="B63" s="3"/>
      <c r="C63" s="3"/>
      <c r="D63" s="3"/>
      <c r="E63" s="18" t="e">
        <f t="shared" si="0"/>
        <v>#VALUE!</v>
      </c>
      <c r="F63" s="18" t="str">
        <f t="shared" si="1"/>
        <v/>
      </c>
      <c r="G63" s="18" t="e">
        <f t="shared" si="2"/>
        <v>#VALUE!</v>
      </c>
      <c r="H63" s="18" t="e">
        <f>VLOOKUP(F63,G3数据库!C:L,2,0)</f>
        <v>#N/A</v>
      </c>
      <c r="I63" s="18" t="e">
        <f t="shared" si="3"/>
        <v>#VALUE!</v>
      </c>
      <c r="J63" s="18" t="e">
        <f>VLOOKUP(F63,G3数据库!C:L,3,0)</f>
        <v>#N/A</v>
      </c>
      <c r="K63" s="19" t="e">
        <f t="shared" si="4"/>
        <v>#VALUE!</v>
      </c>
      <c r="L63" s="18" t="e">
        <f>VLOOKUP(F63,G3数据库!C:L,4,0)</f>
        <v>#N/A</v>
      </c>
      <c r="M63" s="18" t="e">
        <f>VLOOKUP(F63,G3数据库!C:L,5,0)</f>
        <v>#N/A</v>
      </c>
      <c r="N63" s="18"/>
      <c r="O63" s="18" t="e">
        <f>VLOOKUP(F63,G3数据库!C:L,6,0)</f>
        <v>#N/A</v>
      </c>
      <c r="P63" s="18" t="e">
        <f>VLOOKUP(F63,G3数据库!C:L,7,0)</f>
        <v>#N/A</v>
      </c>
      <c r="Q63" s="19" t="e">
        <f>VLOOKUP(F63,G3数据库!C:L,8,0)*C63*I63</f>
        <v>#N/A</v>
      </c>
      <c r="R63" s="18" t="e">
        <f>VLOOKUP(F63,G3数据库!C:L,9,0)</f>
        <v>#N/A</v>
      </c>
      <c r="S63" s="18" t="e">
        <f>VLOOKUP(F63,G3数据库!C:L,10,0)</f>
        <v>#N/A</v>
      </c>
      <c r="T63" s="18"/>
    </row>
    <row r="64" spans="1:20" x14ac:dyDescent="0.25">
      <c r="A64" s="22"/>
      <c r="B64" s="3"/>
      <c r="C64" s="3"/>
      <c r="D64" s="3"/>
      <c r="E64" s="18" t="e">
        <f t="shared" si="0"/>
        <v>#VALUE!</v>
      </c>
      <c r="F64" s="18" t="str">
        <f t="shared" si="1"/>
        <v/>
      </c>
      <c r="G64" s="18" t="e">
        <f t="shared" si="2"/>
        <v>#VALUE!</v>
      </c>
      <c r="H64" s="18" t="e">
        <f>VLOOKUP(F64,G3数据库!C:L,2,0)</f>
        <v>#N/A</v>
      </c>
      <c r="I64" s="18" t="e">
        <f t="shared" si="3"/>
        <v>#VALUE!</v>
      </c>
      <c r="J64" s="18" t="e">
        <f>VLOOKUP(F64,G3数据库!C:L,3,0)</f>
        <v>#N/A</v>
      </c>
      <c r="K64" s="19" t="e">
        <f t="shared" si="4"/>
        <v>#VALUE!</v>
      </c>
      <c r="L64" s="18" t="e">
        <f>VLOOKUP(F64,G3数据库!C:L,4,0)</f>
        <v>#N/A</v>
      </c>
      <c r="M64" s="18" t="e">
        <f>VLOOKUP(F64,G3数据库!C:L,5,0)</f>
        <v>#N/A</v>
      </c>
      <c r="N64" s="18"/>
      <c r="O64" s="18" t="e">
        <f>VLOOKUP(F64,G3数据库!C:L,6,0)</f>
        <v>#N/A</v>
      </c>
      <c r="P64" s="18" t="e">
        <f>VLOOKUP(F64,G3数据库!C:L,7,0)</f>
        <v>#N/A</v>
      </c>
      <c r="Q64" s="19" t="e">
        <f>VLOOKUP(F64,G3数据库!C:L,8,0)*C64*I64</f>
        <v>#N/A</v>
      </c>
      <c r="R64" s="18" t="e">
        <f>VLOOKUP(F64,G3数据库!C:L,9,0)</f>
        <v>#N/A</v>
      </c>
      <c r="S64" s="18" t="e">
        <f>VLOOKUP(F64,G3数据库!C:L,10,0)</f>
        <v>#N/A</v>
      </c>
      <c r="T64" s="18"/>
    </row>
    <row r="65" spans="1:20" x14ac:dyDescent="0.25">
      <c r="A65" s="22"/>
      <c r="B65" s="3"/>
      <c r="C65" s="3"/>
      <c r="D65" s="3"/>
      <c r="E65" s="18" t="e">
        <f t="shared" si="0"/>
        <v>#VALUE!</v>
      </c>
      <c r="F65" s="18" t="str">
        <f t="shared" si="1"/>
        <v/>
      </c>
      <c r="G65" s="18" t="e">
        <f t="shared" si="2"/>
        <v>#VALUE!</v>
      </c>
      <c r="H65" s="18" t="e">
        <f>VLOOKUP(F65,G3数据库!C:L,2,0)</f>
        <v>#N/A</v>
      </c>
      <c r="I65" s="18" t="e">
        <f t="shared" si="3"/>
        <v>#VALUE!</v>
      </c>
      <c r="J65" s="18" t="e">
        <f>VLOOKUP(F65,G3数据库!C:L,3,0)</f>
        <v>#N/A</v>
      </c>
      <c r="K65" s="19" t="e">
        <f t="shared" si="4"/>
        <v>#VALUE!</v>
      </c>
      <c r="L65" s="18" t="e">
        <f>VLOOKUP(F65,G3数据库!C:L,4,0)</f>
        <v>#N/A</v>
      </c>
      <c r="M65" s="18" t="e">
        <f>VLOOKUP(F65,G3数据库!C:L,5,0)</f>
        <v>#N/A</v>
      </c>
      <c r="N65" s="18"/>
      <c r="O65" s="18" t="e">
        <f>VLOOKUP(F65,G3数据库!C:L,6,0)</f>
        <v>#N/A</v>
      </c>
      <c r="P65" s="18" t="e">
        <f>VLOOKUP(F65,G3数据库!C:L,7,0)</f>
        <v>#N/A</v>
      </c>
      <c r="Q65" s="19" t="e">
        <f>VLOOKUP(F65,G3数据库!C:L,8,0)*C65*I65</f>
        <v>#N/A</v>
      </c>
      <c r="R65" s="18" t="e">
        <f>VLOOKUP(F65,G3数据库!C:L,9,0)</f>
        <v>#N/A</v>
      </c>
      <c r="S65" s="18" t="e">
        <f>VLOOKUP(F65,G3数据库!C:L,10,0)</f>
        <v>#N/A</v>
      </c>
      <c r="T65" s="18"/>
    </row>
    <row r="66" spans="1:20" x14ac:dyDescent="0.25">
      <c r="A66" s="22"/>
      <c r="B66" s="3"/>
      <c r="C66" s="3"/>
      <c r="D66" s="3"/>
      <c r="E66" s="18" t="e">
        <f t="shared" si="0"/>
        <v>#VALUE!</v>
      </c>
      <c r="F66" s="18" t="str">
        <f t="shared" si="1"/>
        <v/>
      </c>
      <c r="G66" s="18" t="e">
        <f t="shared" si="2"/>
        <v>#VALUE!</v>
      </c>
      <c r="H66" s="18" t="e">
        <f>VLOOKUP(F66,G3数据库!C:L,2,0)</f>
        <v>#N/A</v>
      </c>
      <c r="I66" s="18" t="e">
        <f t="shared" si="3"/>
        <v>#VALUE!</v>
      </c>
      <c r="J66" s="18" t="e">
        <f>VLOOKUP(F66,G3数据库!C:L,3,0)</f>
        <v>#N/A</v>
      </c>
      <c r="K66" s="19" t="e">
        <f t="shared" si="4"/>
        <v>#VALUE!</v>
      </c>
      <c r="L66" s="18" t="e">
        <f>VLOOKUP(F66,G3数据库!C:L,4,0)</f>
        <v>#N/A</v>
      </c>
      <c r="M66" s="18" t="e">
        <f>VLOOKUP(F66,G3数据库!C:L,5,0)</f>
        <v>#N/A</v>
      </c>
      <c r="N66" s="18"/>
      <c r="O66" s="18" t="e">
        <f>VLOOKUP(F66,G3数据库!C:L,6,0)</f>
        <v>#N/A</v>
      </c>
      <c r="P66" s="18" t="e">
        <f>VLOOKUP(F66,G3数据库!C:L,7,0)</f>
        <v>#N/A</v>
      </c>
      <c r="Q66" s="19" t="e">
        <f>VLOOKUP(F66,G3数据库!C:L,8,0)*C66*I66</f>
        <v>#N/A</v>
      </c>
      <c r="R66" s="18" t="e">
        <f>VLOOKUP(F66,G3数据库!C:L,9,0)</f>
        <v>#N/A</v>
      </c>
      <c r="S66" s="18" t="e">
        <f>VLOOKUP(F66,G3数据库!C:L,10,0)</f>
        <v>#N/A</v>
      </c>
      <c r="T66" s="18"/>
    </row>
    <row r="67" spans="1:20" x14ac:dyDescent="0.25">
      <c r="A67" s="22"/>
      <c r="B67" s="3"/>
      <c r="C67" s="3"/>
      <c r="D67" s="3"/>
      <c r="E67" s="18" t="e">
        <f t="shared" ref="E67:E100" si="5">VALUE(TRIM(MID(SUBSTITUTE($B67,"-",REPT(" ",99)),COLUMN(B67)*99-98,99)))</f>
        <v>#VALUE!</v>
      </c>
      <c r="F67" s="18" t="str">
        <f t="shared" ref="F67:F100" si="6">(TRIM(MID(SUBSTITUTE($B67,"-",REPT(" ",99)),COLUMN(C67)*99-98,99)))</f>
        <v/>
      </c>
      <c r="G67" s="18" t="e">
        <f t="shared" ref="G67:G100" si="7">VALUE(TRIM(MID(SUBSTITUTE($B67,"-",REPT(" ",99)),COLUMN(D67)*99-98,99)))</f>
        <v>#VALUE!</v>
      </c>
      <c r="H67" s="18" t="e">
        <f>VLOOKUP(F67,G3数据库!C:L,2,0)</f>
        <v>#N/A</v>
      </c>
      <c r="I67" s="18" t="e">
        <f t="shared" ref="I67:I100" si="8">IF(E67=2,2,1)</f>
        <v>#VALUE!</v>
      </c>
      <c r="J67" s="18" t="e">
        <f>VLOOKUP(F67,G3数据库!C:L,3,0)</f>
        <v>#N/A</v>
      </c>
      <c r="K67" s="19" t="e">
        <f t="shared" ref="K67:K100" si="9">((G67+100)/1000)*((G67+100)/1000)*C67*I67</f>
        <v>#VALUE!</v>
      </c>
      <c r="L67" s="18" t="e">
        <f>VLOOKUP(F67,G3数据库!C:L,4,0)</f>
        <v>#N/A</v>
      </c>
      <c r="M67" s="18" t="e">
        <f>VLOOKUP(F67,G3数据库!C:L,5,0)</f>
        <v>#N/A</v>
      </c>
      <c r="N67" s="18"/>
      <c r="O67" s="18" t="e">
        <f>VLOOKUP(F67,G3数据库!C:L,6,0)</f>
        <v>#N/A</v>
      </c>
      <c r="P67" s="18" t="e">
        <f>VLOOKUP(F67,G3数据库!C:L,7,0)</f>
        <v>#N/A</v>
      </c>
      <c r="Q67" s="19" t="e">
        <f>VLOOKUP(F67,G3数据库!C:L,8,0)*C67*I67</f>
        <v>#N/A</v>
      </c>
      <c r="R67" s="18" t="e">
        <f>VLOOKUP(F67,G3数据库!C:L,9,0)</f>
        <v>#N/A</v>
      </c>
      <c r="S67" s="18" t="e">
        <f>VLOOKUP(F67,G3数据库!C:L,10,0)</f>
        <v>#N/A</v>
      </c>
      <c r="T67" s="18"/>
    </row>
    <row r="68" spans="1:20" x14ac:dyDescent="0.25">
      <c r="A68" s="22"/>
      <c r="B68" s="3"/>
      <c r="C68" s="3"/>
      <c r="D68" s="3"/>
      <c r="E68" s="18" t="e">
        <f t="shared" si="5"/>
        <v>#VALUE!</v>
      </c>
      <c r="F68" s="18" t="str">
        <f t="shared" si="6"/>
        <v/>
      </c>
      <c r="G68" s="18" t="e">
        <f t="shared" si="7"/>
        <v>#VALUE!</v>
      </c>
      <c r="H68" s="18" t="e">
        <f>VLOOKUP(F68,G3数据库!C:L,2,0)</f>
        <v>#N/A</v>
      </c>
      <c r="I68" s="18" t="e">
        <f t="shared" si="8"/>
        <v>#VALUE!</v>
      </c>
      <c r="J68" s="18" t="e">
        <f>VLOOKUP(F68,G3数据库!C:L,3,0)</f>
        <v>#N/A</v>
      </c>
      <c r="K68" s="19" t="e">
        <f t="shared" si="9"/>
        <v>#VALUE!</v>
      </c>
      <c r="L68" s="18" t="e">
        <f>VLOOKUP(F68,G3数据库!C:L,4,0)</f>
        <v>#N/A</v>
      </c>
      <c r="M68" s="18" t="e">
        <f>VLOOKUP(F68,G3数据库!C:L,5,0)</f>
        <v>#N/A</v>
      </c>
      <c r="N68" s="18"/>
      <c r="O68" s="18" t="e">
        <f>VLOOKUP(F68,G3数据库!C:L,6,0)</f>
        <v>#N/A</v>
      </c>
      <c r="P68" s="18" t="e">
        <f>VLOOKUP(F68,G3数据库!C:L,7,0)</f>
        <v>#N/A</v>
      </c>
      <c r="Q68" s="19" t="e">
        <f>VLOOKUP(F68,G3数据库!C:L,8,0)*C68*I68</f>
        <v>#N/A</v>
      </c>
      <c r="R68" s="18" t="e">
        <f>VLOOKUP(F68,G3数据库!C:L,9,0)</f>
        <v>#N/A</v>
      </c>
      <c r="S68" s="18" t="e">
        <f>VLOOKUP(F68,G3数据库!C:L,10,0)</f>
        <v>#N/A</v>
      </c>
      <c r="T68" s="18"/>
    </row>
    <row r="69" spans="1:20" x14ac:dyDescent="0.25">
      <c r="A69" s="22"/>
      <c r="B69" s="3"/>
      <c r="C69" s="3"/>
      <c r="D69" s="3"/>
      <c r="E69" s="18" t="e">
        <f t="shared" si="5"/>
        <v>#VALUE!</v>
      </c>
      <c r="F69" s="18" t="str">
        <f t="shared" si="6"/>
        <v/>
      </c>
      <c r="G69" s="18" t="e">
        <f t="shared" si="7"/>
        <v>#VALUE!</v>
      </c>
      <c r="H69" s="18" t="e">
        <f>VLOOKUP(F69,G3数据库!C:L,2,0)</f>
        <v>#N/A</v>
      </c>
      <c r="I69" s="18" t="e">
        <f t="shared" si="8"/>
        <v>#VALUE!</v>
      </c>
      <c r="J69" s="18" t="e">
        <f>VLOOKUP(F69,G3数据库!C:L,3,0)</f>
        <v>#N/A</v>
      </c>
      <c r="K69" s="19" t="e">
        <f t="shared" si="9"/>
        <v>#VALUE!</v>
      </c>
      <c r="L69" s="18" t="e">
        <f>VLOOKUP(F69,G3数据库!C:L,4,0)</f>
        <v>#N/A</v>
      </c>
      <c r="M69" s="18" t="e">
        <f>VLOOKUP(F69,G3数据库!C:L,5,0)</f>
        <v>#N/A</v>
      </c>
      <c r="N69" s="18"/>
      <c r="O69" s="18" t="e">
        <f>VLOOKUP(F69,G3数据库!C:L,6,0)</f>
        <v>#N/A</v>
      </c>
      <c r="P69" s="18" t="e">
        <f>VLOOKUP(F69,G3数据库!C:L,7,0)</f>
        <v>#N/A</v>
      </c>
      <c r="Q69" s="19" t="e">
        <f>VLOOKUP(F69,G3数据库!C:L,8,0)*C69*I69</f>
        <v>#N/A</v>
      </c>
      <c r="R69" s="18" t="e">
        <f>VLOOKUP(F69,G3数据库!C:L,9,0)</f>
        <v>#N/A</v>
      </c>
      <c r="S69" s="18" t="e">
        <f>VLOOKUP(F69,G3数据库!C:L,10,0)</f>
        <v>#N/A</v>
      </c>
      <c r="T69" s="18"/>
    </row>
    <row r="70" spans="1:20" x14ac:dyDescent="0.25">
      <c r="A70" s="22"/>
      <c r="B70" s="3"/>
      <c r="C70" s="3"/>
      <c r="D70" s="3"/>
      <c r="E70" s="18" t="e">
        <f t="shared" si="5"/>
        <v>#VALUE!</v>
      </c>
      <c r="F70" s="18" t="str">
        <f t="shared" si="6"/>
        <v/>
      </c>
      <c r="G70" s="18" t="e">
        <f t="shared" si="7"/>
        <v>#VALUE!</v>
      </c>
      <c r="H70" s="18" t="e">
        <f>VLOOKUP(F70,G3数据库!C:L,2,0)</f>
        <v>#N/A</v>
      </c>
      <c r="I70" s="18" t="e">
        <f t="shared" si="8"/>
        <v>#VALUE!</v>
      </c>
      <c r="J70" s="18" t="e">
        <f>VLOOKUP(F70,G3数据库!C:L,3,0)</f>
        <v>#N/A</v>
      </c>
      <c r="K70" s="19" t="e">
        <f t="shared" si="9"/>
        <v>#VALUE!</v>
      </c>
      <c r="L70" s="18" t="e">
        <f>VLOOKUP(F70,G3数据库!C:L,4,0)</f>
        <v>#N/A</v>
      </c>
      <c r="M70" s="18" t="e">
        <f>VLOOKUP(F70,G3数据库!C:L,5,0)</f>
        <v>#N/A</v>
      </c>
      <c r="N70" s="18"/>
      <c r="O70" s="18" t="e">
        <f>VLOOKUP(F70,G3数据库!C:L,6,0)</f>
        <v>#N/A</v>
      </c>
      <c r="P70" s="18" t="e">
        <f>VLOOKUP(F70,G3数据库!C:L,7,0)</f>
        <v>#N/A</v>
      </c>
      <c r="Q70" s="19" t="e">
        <f>VLOOKUP(F70,G3数据库!C:L,8,0)*C70*I70</f>
        <v>#N/A</v>
      </c>
      <c r="R70" s="18" t="e">
        <f>VLOOKUP(F70,G3数据库!C:L,9,0)</f>
        <v>#N/A</v>
      </c>
      <c r="S70" s="18" t="e">
        <f>VLOOKUP(F70,G3数据库!C:L,10,0)</f>
        <v>#N/A</v>
      </c>
      <c r="T70" s="18"/>
    </row>
    <row r="71" spans="1:20" x14ac:dyDescent="0.25">
      <c r="A71" s="22"/>
      <c r="B71" s="3"/>
      <c r="C71" s="3"/>
      <c r="D71" s="3"/>
      <c r="E71" s="18" t="e">
        <f t="shared" si="5"/>
        <v>#VALUE!</v>
      </c>
      <c r="F71" s="18" t="str">
        <f t="shared" si="6"/>
        <v/>
      </c>
      <c r="G71" s="18" t="e">
        <f t="shared" si="7"/>
        <v>#VALUE!</v>
      </c>
      <c r="H71" s="18" t="e">
        <f>VLOOKUP(F71,G3数据库!C:L,2,0)</f>
        <v>#N/A</v>
      </c>
      <c r="I71" s="18" t="e">
        <f t="shared" si="8"/>
        <v>#VALUE!</v>
      </c>
      <c r="J71" s="18" t="e">
        <f>VLOOKUP(F71,G3数据库!C:L,3,0)</f>
        <v>#N/A</v>
      </c>
      <c r="K71" s="19" t="e">
        <f t="shared" si="9"/>
        <v>#VALUE!</v>
      </c>
      <c r="L71" s="18" t="e">
        <f>VLOOKUP(F71,G3数据库!C:L,4,0)</f>
        <v>#N/A</v>
      </c>
      <c r="M71" s="18" t="e">
        <f>VLOOKUP(F71,G3数据库!C:L,5,0)</f>
        <v>#N/A</v>
      </c>
      <c r="N71" s="18"/>
      <c r="O71" s="18" t="e">
        <f>VLOOKUP(F71,G3数据库!C:L,6,0)</f>
        <v>#N/A</v>
      </c>
      <c r="P71" s="18" t="e">
        <f>VLOOKUP(F71,G3数据库!C:L,7,0)</f>
        <v>#N/A</v>
      </c>
      <c r="Q71" s="19" t="e">
        <f>VLOOKUP(F71,G3数据库!C:L,8,0)*C71*I71</f>
        <v>#N/A</v>
      </c>
      <c r="R71" s="18" t="e">
        <f>VLOOKUP(F71,G3数据库!C:L,9,0)</f>
        <v>#N/A</v>
      </c>
      <c r="S71" s="18" t="e">
        <f>VLOOKUP(F71,G3数据库!C:L,10,0)</f>
        <v>#N/A</v>
      </c>
      <c r="T71" s="18"/>
    </row>
    <row r="72" spans="1:20" x14ac:dyDescent="0.25">
      <c r="A72" s="22"/>
      <c r="B72" s="3"/>
      <c r="C72" s="3"/>
      <c r="D72" s="3"/>
      <c r="E72" s="18" t="e">
        <f t="shared" si="5"/>
        <v>#VALUE!</v>
      </c>
      <c r="F72" s="18" t="str">
        <f t="shared" si="6"/>
        <v/>
      </c>
      <c r="G72" s="18" t="e">
        <f t="shared" si="7"/>
        <v>#VALUE!</v>
      </c>
      <c r="H72" s="18" t="e">
        <f>VLOOKUP(F72,G3数据库!C:L,2,0)</f>
        <v>#N/A</v>
      </c>
      <c r="I72" s="18" t="e">
        <f t="shared" si="8"/>
        <v>#VALUE!</v>
      </c>
      <c r="J72" s="18" t="e">
        <f>VLOOKUP(F72,G3数据库!C:L,3,0)</f>
        <v>#N/A</v>
      </c>
      <c r="K72" s="19" t="e">
        <f t="shared" si="9"/>
        <v>#VALUE!</v>
      </c>
      <c r="L72" s="18" t="e">
        <f>VLOOKUP(F72,G3数据库!C:L,4,0)</f>
        <v>#N/A</v>
      </c>
      <c r="M72" s="18" t="e">
        <f>VLOOKUP(F72,G3数据库!C:L,5,0)</f>
        <v>#N/A</v>
      </c>
      <c r="N72" s="18"/>
      <c r="O72" s="18" t="e">
        <f>VLOOKUP(F72,G3数据库!C:L,6,0)</f>
        <v>#N/A</v>
      </c>
      <c r="P72" s="18" t="e">
        <f>VLOOKUP(F72,G3数据库!C:L,7,0)</f>
        <v>#N/A</v>
      </c>
      <c r="Q72" s="19" t="e">
        <f>VLOOKUP(F72,G3数据库!C:L,8,0)*C72*I72</f>
        <v>#N/A</v>
      </c>
      <c r="R72" s="18" t="e">
        <f>VLOOKUP(F72,G3数据库!C:L,9,0)</f>
        <v>#N/A</v>
      </c>
      <c r="S72" s="18" t="e">
        <f>VLOOKUP(F72,G3数据库!C:L,10,0)</f>
        <v>#N/A</v>
      </c>
      <c r="T72" s="18"/>
    </row>
    <row r="73" spans="1:20" x14ac:dyDescent="0.25">
      <c r="A73" s="22"/>
      <c r="B73" s="3"/>
      <c r="C73" s="3"/>
      <c r="D73" s="3"/>
      <c r="E73" s="18" t="e">
        <f t="shared" si="5"/>
        <v>#VALUE!</v>
      </c>
      <c r="F73" s="18" t="str">
        <f t="shared" si="6"/>
        <v/>
      </c>
      <c r="G73" s="18" t="e">
        <f t="shared" si="7"/>
        <v>#VALUE!</v>
      </c>
      <c r="H73" s="18" t="e">
        <f>VLOOKUP(F73,G3数据库!C:L,2,0)</f>
        <v>#N/A</v>
      </c>
      <c r="I73" s="18" t="e">
        <f t="shared" si="8"/>
        <v>#VALUE!</v>
      </c>
      <c r="J73" s="18" t="e">
        <f>VLOOKUP(F73,G3数据库!C:L,3,0)</f>
        <v>#N/A</v>
      </c>
      <c r="K73" s="19" t="e">
        <f t="shared" si="9"/>
        <v>#VALUE!</v>
      </c>
      <c r="L73" s="18" t="e">
        <f>VLOOKUP(F73,G3数据库!C:L,4,0)</f>
        <v>#N/A</v>
      </c>
      <c r="M73" s="18" t="e">
        <f>VLOOKUP(F73,G3数据库!C:L,5,0)</f>
        <v>#N/A</v>
      </c>
      <c r="N73" s="18"/>
      <c r="O73" s="18" t="e">
        <f>VLOOKUP(F73,G3数据库!C:L,6,0)</f>
        <v>#N/A</v>
      </c>
      <c r="P73" s="18" t="e">
        <f>VLOOKUP(F73,G3数据库!C:L,7,0)</f>
        <v>#N/A</v>
      </c>
      <c r="Q73" s="19" t="e">
        <f>VLOOKUP(F73,G3数据库!C:L,8,0)*C73*I73</f>
        <v>#N/A</v>
      </c>
      <c r="R73" s="18" t="e">
        <f>VLOOKUP(F73,G3数据库!C:L,9,0)</f>
        <v>#N/A</v>
      </c>
      <c r="S73" s="18" t="e">
        <f>VLOOKUP(F73,G3数据库!C:L,10,0)</f>
        <v>#N/A</v>
      </c>
      <c r="T73" s="18"/>
    </row>
    <row r="74" spans="1:20" x14ac:dyDescent="0.25">
      <c r="A74" s="22"/>
      <c r="B74" s="3"/>
      <c r="C74" s="3"/>
      <c r="D74" s="3"/>
      <c r="E74" s="18" t="e">
        <f t="shared" si="5"/>
        <v>#VALUE!</v>
      </c>
      <c r="F74" s="18" t="str">
        <f t="shared" si="6"/>
        <v/>
      </c>
      <c r="G74" s="18" t="e">
        <f t="shared" si="7"/>
        <v>#VALUE!</v>
      </c>
      <c r="H74" s="18" t="e">
        <f>VLOOKUP(F74,G3数据库!C:L,2,0)</f>
        <v>#N/A</v>
      </c>
      <c r="I74" s="18" t="e">
        <f t="shared" si="8"/>
        <v>#VALUE!</v>
      </c>
      <c r="J74" s="18" t="e">
        <f>VLOOKUP(F74,G3数据库!C:L,3,0)</f>
        <v>#N/A</v>
      </c>
      <c r="K74" s="19" t="e">
        <f t="shared" si="9"/>
        <v>#VALUE!</v>
      </c>
      <c r="L74" s="18" t="e">
        <f>VLOOKUP(F74,G3数据库!C:L,4,0)</f>
        <v>#N/A</v>
      </c>
      <c r="M74" s="18" t="e">
        <f>VLOOKUP(F74,G3数据库!C:L,5,0)</f>
        <v>#N/A</v>
      </c>
      <c r="N74" s="18"/>
      <c r="O74" s="18" t="e">
        <f>VLOOKUP(F74,G3数据库!C:L,6,0)</f>
        <v>#N/A</v>
      </c>
      <c r="P74" s="18" t="e">
        <f>VLOOKUP(F74,G3数据库!C:L,7,0)</f>
        <v>#N/A</v>
      </c>
      <c r="Q74" s="19" t="e">
        <f>VLOOKUP(F74,G3数据库!C:L,8,0)*C74*I74</f>
        <v>#N/A</v>
      </c>
      <c r="R74" s="18" t="e">
        <f>VLOOKUP(F74,G3数据库!C:L,9,0)</f>
        <v>#N/A</v>
      </c>
      <c r="S74" s="18" t="e">
        <f>VLOOKUP(F74,G3数据库!C:L,10,0)</f>
        <v>#N/A</v>
      </c>
      <c r="T74" s="18"/>
    </row>
    <row r="75" spans="1:20" x14ac:dyDescent="0.25">
      <c r="A75" s="22"/>
      <c r="B75" s="3"/>
      <c r="C75" s="3"/>
      <c r="D75" s="3"/>
      <c r="E75" s="18" t="e">
        <f t="shared" si="5"/>
        <v>#VALUE!</v>
      </c>
      <c r="F75" s="18" t="str">
        <f t="shared" si="6"/>
        <v/>
      </c>
      <c r="G75" s="18" t="e">
        <f t="shared" si="7"/>
        <v>#VALUE!</v>
      </c>
      <c r="H75" s="18" t="e">
        <f>VLOOKUP(F75,G3数据库!C:L,2,0)</f>
        <v>#N/A</v>
      </c>
      <c r="I75" s="18" t="e">
        <f t="shared" si="8"/>
        <v>#VALUE!</v>
      </c>
      <c r="J75" s="18" t="e">
        <f>VLOOKUP(F75,G3数据库!C:L,3,0)</f>
        <v>#N/A</v>
      </c>
      <c r="K75" s="19" t="e">
        <f t="shared" si="9"/>
        <v>#VALUE!</v>
      </c>
      <c r="L75" s="18" t="e">
        <f>VLOOKUP(F75,G3数据库!C:L,4,0)</f>
        <v>#N/A</v>
      </c>
      <c r="M75" s="18" t="e">
        <f>VLOOKUP(F75,G3数据库!C:L,5,0)</f>
        <v>#N/A</v>
      </c>
      <c r="N75" s="18"/>
      <c r="O75" s="18" t="e">
        <f>VLOOKUP(F75,G3数据库!C:L,6,0)</f>
        <v>#N/A</v>
      </c>
      <c r="P75" s="18" t="e">
        <f>VLOOKUP(F75,G3数据库!C:L,7,0)</f>
        <v>#N/A</v>
      </c>
      <c r="Q75" s="19" t="e">
        <f>VLOOKUP(F75,G3数据库!C:L,8,0)*C75*I75</f>
        <v>#N/A</v>
      </c>
      <c r="R75" s="18" t="e">
        <f>VLOOKUP(F75,G3数据库!C:L,9,0)</f>
        <v>#N/A</v>
      </c>
      <c r="S75" s="18" t="e">
        <f>VLOOKUP(F75,G3数据库!C:L,10,0)</f>
        <v>#N/A</v>
      </c>
      <c r="T75" s="18"/>
    </row>
    <row r="76" spans="1:20" x14ac:dyDescent="0.25">
      <c r="A76" s="22"/>
      <c r="B76" s="3"/>
      <c r="C76" s="3"/>
      <c r="D76" s="3"/>
      <c r="E76" s="18" t="e">
        <f t="shared" si="5"/>
        <v>#VALUE!</v>
      </c>
      <c r="F76" s="18" t="str">
        <f t="shared" si="6"/>
        <v/>
      </c>
      <c r="G76" s="18" t="e">
        <f t="shared" si="7"/>
        <v>#VALUE!</v>
      </c>
      <c r="H76" s="18" t="e">
        <f>VLOOKUP(F76,G3数据库!C:L,2,0)</f>
        <v>#N/A</v>
      </c>
      <c r="I76" s="18" t="e">
        <f t="shared" si="8"/>
        <v>#VALUE!</v>
      </c>
      <c r="J76" s="18" t="e">
        <f>VLOOKUP(F76,G3数据库!C:L,3,0)</f>
        <v>#N/A</v>
      </c>
      <c r="K76" s="19" t="e">
        <f t="shared" si="9"/>
        <v>#VALUE!</v>
      </c>
      <c r="L76" s="18" t="e">
        <f>VLOOKUP(F76,G3数据库!C:L,4,0)</f>
        <v>#N/A</v>
      </c>
      <c r="M76" s="18" t="e">
        <f>VLOOKUP(F76,G3数据库!C:L,5,0)</f>
        <v>#N/A</v>
      </c>
      <c r="N76" s="18"/>
      <c r="O76" s="18" t="e">
        <f>VLOOKUP(F76,G3数据库!C:L,6,0)</f>
        <v>#N/A</v>
      </c>
      <c r="P76" s="18" t="e">
        <f>VLOOKUP(F76,G3数据库!C:L,7,0)</f>
        <v>#N/A</v>
      </c>
      <c r="Q76" s="19" t="e">
        <f>VLOOKUP(F76,G3数据库!C:L,8,0)*C76*I76</f>
        <v>#N/A</v>
      </c>
      <c r="R76" s="18" t="e">
        <f>VLOOKUP(F76,G3数据库!C:L,9,0)</f>
        <v>#N/A</v>
      </c>
      <c r="S76" s="18" t="e">
        <f>VLOOKUP(F76,G3数据库!C:L,10,0)</f>
        <v>#N/A</v>
      </c>
      <c r="T76" s="18"/>
    </row>
    <row r="77" spans="1:20" x14ac:dyDescent="0.25">
      <c r="A77" s="22"/>
      <c r="B77" s="3"/>
      <c r="C77" s="3"/>
      <c r="D77" s="3"/>
      <c r="E77" s="18" t="e">
        <f t="shared" si="5"/>
        <v>#VALUE!</v>
      </c>
      <c r="F77" s="18" t="str">
        <f t="shared" si="6"/>
        <v/>
      </c>
      <c r="G77" s="18" t="e">
        <f t="shared" si="7"/>
        <v>#VALUE!</v>
      </c>
      <c r="H77" s="18" t="e">
        <f>VLOOKUP(F77,G3数据库!C:L,2,0)</f>
        <v>#N/A</v>
      </c>
      <c r="I77" s="18" t="e">
        <f t="shared" si="8"/>
        <v>#VALUE!</v>
      </c>
      <c r="J77" s="18" t="e">
        <f>VLOOKUP(F77,G3数据库!C:L,3,0)</f>
        <v>#N/A</v>
      </c>
      <c r="K77" s="19" t="e">
        <f t="shared" si="9"/>
        <v>#VALUE!</v>
      </c>
      <c r="L77" s="18" t="e">
        <f>VLOOKUP(F77,G3数据库!C:L,4,0)</f>
        <v>#N/A</v>
      </c>
      <c r="M77" s="18" t="e">
        <f>VLOOKUP(F77,G3数据库!C:L,5,0)</f>
        <v>#N/A</v>
      </c>
      <c r="N77" s="18"/>
      <c r="O77" s="18" t="e">
        <f>VLOOKUP(F77,G3数据库!C:L,6,0)</f>
        <v>#N/A</v>
      </c>
      <c r="P77" s="18" t="e">
        <f>VLOOKUP(F77,G3数据库!C:L,7,0)</f>
        <v>#N/A</v>
      </c>
      <c r="Q77" s="19" t="e">
        <f>VLOOKUP(F77,G3数据库!C:L,8,0)*C77*I77</f>
        <v>#N/A</v>
      </c>
      <c r="R77" s="18" t="e">
        <f>VLOOKUP(F77,G3数据库!C:L,9,0)</f>
        <v>#N/A</v>
      </c>
      <c r="S77" s="18" t="e">
        <f>VLOOKUP(F77,G3数据库!C:L,10,0)</f>
        <v>#N/A</v>
      </c>
      <c r="T77" s="18"/>
    </row>
    <row r="78" spans="1:20" x14ac:dyDescent="0.25">
      <c r="A78" s="22"/>
      <c r="B78" s="3"/>
      <c r="C78" s="3"/>
      <c r="D78" s="3"/>
      <c r="E78" s="18" t="e">
        <f t="shared" si="5"/>
        <v>#VALUE!</v>
      </c>
      <c r="F78" s="18" t="str">
        <f t="shared" si="6"/>
        <v/>
      </c>
      <c r="G78" s="18" t="e">
        <f t="shared" si="7"/>
        <v>#VALUE!</v>
      </c>
      <c r="H78" s="18" t="e">
        <f>VLOOKUP(F78,G3数据库!C:L,2,0)</f>
        <v>#N/A</v>
      </c>
      <c r="I78" s="18" t="e">
        <f t="shared" si="8"/>
        <v>#VALUE!</v>
      </c>
      <c r="J78" s="18" t="e">
        <f>VLOOKUP(F78,G3数据库!C:L,3,0)</f>
        <v>#N/A</v>
      </c>
      <c r="K78" s="19" t="e">
        <f t="shared" si="9"/>
        <v>#VALUE!</v>
      </c>
      <c r="L78" s="18" t="e">
        <f>VLOOKUP(F78,G3数据库!C:L,4,0)</f>
        <v>#N/A</v>
      </c>
      <c r="M78" s="18" t="e">
        <f>VLOOKUP(F78,G3数据库!C:L,5,0)</f>
        <v>#N/A</v>
      </c>
      <c r="N78" s="18"/>
      <c r="O78" s="18" t="e">
        <f>VLOOKUP(F78,G3数据库!C:L,6,0)</f>
        <v>#N/A</v>
      </c>
      <c r="P78" s="18" t="e">
        <f>VLOOKUP(F78,G3数据库!C:L,7,0)</f>
        <v>#N/A</v>
      </c>
      <c r="Q78" s="19" t="e">
        <f>VLOOKUP(F78,G3数据库!C:L,8,0)*C78*I78</f>
        <v>#N/A</v>
      </c>
      <c r="R78" s="18" t="e">
        <f>VLOOKUP(F78,G3数据库!C:L,9,0)</f>
        <v>#N/A</v>
      </c>
      <c r="S78" s="18" t="e">
        <f>VLOOKUP(F78,G3数据库!C:L,10,0)</f>
        <v>#N/A</v>
      </c>
      <c r="T78" s="18"/>
    </row>
    <row r="79" spans="1:20" x14ac:dyDescent="0.25">
      <c r="A79" s="22"/>
      <c r="B79" s="3"/>
      <c r="C79" s="3"/>
      <c r="D79" s="3"/>
      <c r="E79" s="18" t="e">
        <f t="shared" si="5"/>
        <v>#VALUE!</v>
      </c>
      <c r="F79" s="18" t="str">
        <f t="shared" si="6"/>
        <v/>
      </c>
      <c r="G79" s="18" t="e">
        <f t="shared" si="7"/>
        <v>#VALUE!</v>
      </c>
      <c r="H79" s="18" t="e">
        <f>VLOOKUP(F79,G3数据库!C:L,2,0)</f>
        <v>#N/A</v>
      </c>
      <c r="I79" s="18" t="e">
        <f t="shared" si="8"/>
        <v>#VALUE!</v>
      </c>
      <c r="J79" s="18" t="e">
        <f>VLOOKUP(F79,G3数据库!C:L,3,0)</f>
        <v>#N/A</v>
      </c>
      <c r="K79" s="19" t="e">
        <f t="shared" si="9"/>
        <v>#VALUE!</v>
      </c>
      <c r="L79" s="18" t="e">
        <f>VLOOKUP(F79,G3数据库!C:L,4,0)</f>
        <v>#N/A</v>
      </c>
      <c r="M79" s="18" t="e">
        <f>VLOOKUP(F79,G3数据库!C:L,5,0)</f>
        <v>#N/A</v>
      </c>
      <c r="N79" s="18"/>
      <c r="O79" s="18" t="e">
        <f>VLOOKUP(F79,G3数据库!C:L,6,0)</f>
        <v>#N/A</v>
      </c>
      <c r="P79" s="18" t="e">
        <f>VLOOKUP(F79,G3数据库!C:L,7,0)</f>
        <v>#N/A</v>
      </c>
      <c r="Q79" s="19" t="e">
        <f>VLOOKUP(F79,G3数据库!C:L,8,0)*C79*I79</f>
        <v>#N/A</v>
      </c>
      <c r="R79" s="18" t="e">
        <f>VLOOKUP(F79,G3数据库!C:L,9,0)</f>
        <v>#N/A</v>
      </c>
      <c r="S79" s="18" t="e">
        <f>VLOOKUP(F79,G3数据库!C:L,10,0)</f>
        <v>#N/A</v>
      </c>
      <c r="T79" s="18"/>
    </row>
    <row r="80" spans="1:20" x14ac:dyDescent="0.25">
      <c r="A80" s="22"/>
      <c r="B80" s="3"/>
      <c r="C80" s="3"/>
      <c r="D80" s="3"/>
      <c r="E80" s="18" t="e">
        <f t="shared" si="5"/>
        <v>#VALUE!</v>
      </c>
      <c r="F80" s="18" t="str">
        <f t="shared" si="6"/>
        <v/>
      </c>
      <c r="G80" s="18" t="e">
        <f t="shared" si="7"/>
        <v>#VALUE!</v>
      </c>
      <c r="H80" s="18" t="e">
        <f>VLOOKUP(F80,G3数据库!C:L,2,0)</f>
        <v>#N/A</v>
      </c>
      <c r="I80" s="18" t="e">
        <f t="shared" si="8"/>
        <v>#VALUE!</v>
      </c>
      <c r="J80" s="18" t="e">
        <f>VLOOKUP(F80,G3数据库!C:L,3,0)</f>
        <v>#N/A</v>
      </c>
      <c r="K80" s="19" t="e">
        <f t="shared" si="9"/>
        <v>#VALUE!</v>
      </c>
      <c r="L80" s="18" t="e">
        <f>VLOOKUP(F80,G3数据库!C:L,4,0)</f>
        <v>#N/A</v>
      </c>
      <c r="M80" s="18" t="e">
        <f>VLOOKUP(F80,G3数据库!C:L,5,0)</f>
        <v>#N/A</v>
      </c>
      <c r="N80" s="18"/>
      <c r="O80" s="18" t="e">
        <f>VLOOKUP(F80,G3数据库!C:L,6,0)</f>
        <v>#N/A</v>
      </c>
      <c r="P80" s="18" t="e">
        <f>VLOOKUP(F80,G3数据库!C:L,7,0)</f>
        <v>#N/A</v>
      </c>
      <c r="Q80" s="19" t="e">
        <f>VLOOKUP(F80,G3数据库!C:L,8,0)*C80*I80</f>
        <v>#N/A</v>
      </c>
      <c r="R80" s="18" t="e">
        <f>VLOOKUP(F80,G3数据库!C:L,9,0)</f>
        <v>#N/A</v>
      </c>
      <c r="S80" s="18" t="e">
        <f>VLOOKUP(F80,G3数据库!C:L,10,0)</f>
        <v>#N/A</v>
      </c>
      <c r="T80" s="18"/>
    </row>
    <row r="81" spans="1:20" x14ac:dyDescent="0.25">
      <c r="A81" s="22"/>
      <c r="B81" s="3"/>
      <c r="C81" s="3"/>
      <c r="D81" s="3"/>
      <c r="E81" s="18" t="e">
        <f t="shared" si="5"/>
        <v>#VALUE!</v>
      </c>
      <c r="F81" s="18" t="str">
        <f t="shared" si="6"/>
        <v/>
      </c>
      <c r="G81" s="18" t="e">
        <f t="shared" si="7"/>
        <v>#VALUE!</v>
      </c>
      <c r="H81" s="18" t="e">
        <f>VLOOKUP(F81,G3数据库!C:L,2,0)</f>
        <v>#N/A</v>
      </c>
      <c r="I81" s="18" t="e">
        <f t="shared" si="8"/>
        <v>#VALUE!</v>
      </c>
      <c r="J81" s="18" t="e">
        <f>VLOOKUP(F81,G3数据库!C:L,3,0)</f>
        <v>#N/A</v>
      </c>
      <c r="K81" s="19" t="e">
        <f t="shared" si="9"/>
        <v>#VALUE!</v>
      </c>
      <c r="L81" s="18" t="e">
        <f>VLOOKUP(F81,G3数据库!C:L,4,0)</f>
        <v>#N/A</v>
      </c>
      <c r="M81" s="18" t="e">
        <f>VLOOKUP(F81,G3数据库!C:L,5,0)</f>
        <v>#N/A</v>
      </c>
      <c r="N81" s="18"/>
      <c r="O81" s="18" t="e">
        <f>VLOOKUP(F81,G3数据库!C:L,6,0)</f>
        <v>#N/A</v>
      </c>
      <c r="P81" s="18" t="e">
        <f>VLOOKUP(F81,G3数据库!C:L,7,0)</f>
        <v>#N/A</v>
      </c>
      <c r="Q81" s="19" t="e">
        <f>VLOOKUP(F81,G3数据库!C:L,8,0)*C81*I81</f>
        <v>#N/A</v>
      </c>
      <c r="R81" s="18" t="e">
        <f>VLOOKUP(F81,G3数据库!C:L,9,0)</f>
        <v>#N/A</v>
      </c>
      <c r="S81" s="18" t="e">
        <f>VLOOKUP(F81,G3数据库!C:L,10,0)</f>
        <v>#N/A</v>
      </c>
      <c r="T81" s="18"/>
    </row>
    <row r="82" spans="1:20" x14ac:dyDescent="0.25">
      <c r="A82" s="22"/>
      <c r="B82" s="3"/>
      <c r="C82" s="3"/>
      <c r="D82" s="3"/>
      <c r="E82" s="18" t="e">
        <f t="shared" si="5"/>
        <v>#VALUE!</v>
      </c>
      <c r="F82" s="18" t="str">
        <f t="shared" si="6"/>
        <v/>
      </c>
      <c r="G82" s="18" t="e">
        <f t="shared" si="7"/>
        <v>#VALUE!</v>
      </c>
      <c r="H82" s="18" t="e">
        <f>VLOOKUP(F82,G3数据库!C:L,2,0)</f>
        <v>#N/A</v>
      </c>
      <c r="I82" s="18" t="e">
        <f t="shared" si="8"/>
        <v>#VALUE!</v>
      </c>
      <c r="J82" s="18" t="e">
        <f>VLOOKUP(F82,G3数据库!C:L,3,0)</f>
        <v>#N/A</v>
      </c>
      <c r="K82" s="19" t="e">
        <f t="shared" si="9"/>
        <v>#VALUE!</v>
      </c>
      <c r="L82" s="18" t="e">
        <f>VLOOKUP(F82,G3数据库!C:L,4,0)</f>
        <v>#N/A</v>
      </c>
      <c r="M82" s="18" t="e">
        <f>VLOOKUP(F82,G3数据库!C:L,5,0)</f>
        <v>#N/A</v>
      </c>
      <c r="N82" s="18"/>
      <c r="O82" s="18" t="e">
        <f>VLOOKUP(F82,G3数据库!C:L,6,0)</f>
        <v>#N/A</v>
      </c>
      <c r="P82" s="18" t="e">
        <f>VLOOKUP(F82,G3数据库!C:L,7,0)</f>
        <v>#N/A</v>
      </c>
      <c r="Q82" s="19" t="e">
        <f>VLOOKUP(F82,G3数据库!C:L,8,0)*C82*I82</f>
        <v>#N/A</v>
      </c>
      <c r="R82" s="18" t="e">
        <f>VLOOKUP(F82,G3数据库!C:L,9,0)</f>
        <v>#N/A</v>
      </c>
      <c r="S82" s="18" t="e">
        <f>VLOOKUP(F82,G3数据库!C:L,10,0)</f>
        <v>#N/A</v>
      </c>
      <c r="T82" s="18"/>
    </row>
    <row r="83" spans="1:20" x14ac:dyDescent="0.25">
      <c r="A83" s="22"/>
      <c r="B83" s="3"/>
      <c r="C83" s="3"/>
      <c r="D83" s="3"/>
      <c r="E83" s="18" t="e">
        <f t="shared" si="5"/>
        <v>#VALUE!</v>
      </c>
      <c r="F83" s="18" t="str">
        <f t="shared" si="6"/>
        <v/>
      </c>
      <c r="G83" s="18" t="e">
        <f t="shared" si="7"/>
        <v>#VALUE!</v>
      </c>
      <c r="H83" s="18" t="e">
        <f>VLOOKUP(F83,G3数据库!C:L,2,0)</f>
        <v>#N/A</v>
      </c>
      <c r="I83" s="18" t="e">
        <f t="shared" si="8"/>
        <v>#VALUE!</v>
      </c>
      <c r="J83" s="18" t="e">
        <f>VLOOKUP(F83,G3数据库!C:L,3,0)</f>
        <v>#N/A</v>
      </c>
      <c r="K83" s="19" t="e">
        <f t="shared" si="9"/>
        <v>#VALUE!</v>
      </c>
      <c r="L83" s="18" t="e">
        <f>VLOOKUP(F83,G3数据库!C:L,4,0)</f>
        <v>#N/A</v>
      </c>
      <c r="M83" s="18" t="e">
        <f>VLOOKUP(F83,G3数据库!C:L,5,0)</f>
        <v>#N/A</v>
      </c>
      <c r="N83" s="18"/>
      <c r="O83" s="18" t="e">
        <f>VLOOKUP(F83,G3数据库!C:L,6,0)</f>
        <v>#N/A</v>
      </c>
      <c r="P83" s="18" t="e">
        <f>VLOOKUP(F83,G3数据库!C:L,7,0)</f>
        <v>#N/A</v>
      </c>
      <c r="Q83" s="19" t="e">
        <f>VLOOKUP(F83,G3数据库!C:L,8,0)*C83*I83</f>
        <v>#N/A</v>
      </c>
      <c r="R83" s="18" t="e">
        <f>VLOOKUP(F83,G3数据库!C:L,9,0)</f>
        <v>#N/A</v>
      </c>
      <c r="S83" s="18" t="e">
        <f>VLOOKUP(F83,G3数据库!C:L,10,0)</f>
        <v>#N/A</v>
      </c>
      <c r="T83" s="18"/>
    </row>
    <row r="84" spans="1:20" x14ac:dyDescent="0.25">
      <c r="A84" s="22"/>
      <c r="B84" s="3"/>
      <c r="C84" s="3"/>
      <c r="D84" s="3"/>
      <c r="E84" s="18" t="e">
        <f t="shared" si="5"/>
        <v>#VALUE!</v>
      </c>
      <c r="F84" s="18" t="str">
        <f t="shared" si="6"/>
        <v/>
      </c>
      <c r="G84" s="18" t="e">
        <f t="shared" si="7"/>
        <v>#VALUE!</v>
      </c>
      <c r="H84" s="18" t="e">
        <f>VLOOKUP(F84,G3数据库!C:L,2,0)</f>
        <v>#N/A</v>
      </c>
      <c r="I84" s="18" t="e">
        <f t="shared" si="8"/>
        <v>#VALUE!</v>
      </c>
      <c r="J84" s="18" t="e">
        <f>VLOOKUP(F84,G3数据库!C:L,3,0)</f>
        <v>#N/A</v>
      </c>
      <c r="K84" s="19" t="e">
        <f t="shared" si="9"/>
        <v>#VALUE!</v>
      </c>
      <c r="L84" s="18" t="e">
        <f>VLOOKUP(F84,G3数据库!C:L,4,0)</f>
        <v>#N/A</v>
      </c>
      <c r="M84" s="18" t="e">
        <f>VLOOKUP(F84,G3数据库!C:L,5,0)</f>
        <v>#N/A</v>
      </c>
      <c r="N84" s="18"/>
      <c r="O84" s="18" t="e">
        <f>VLOOKUP(F84,G3数据库!C:L,6,0)</f>
        <v>#N/A</v>
      </c>
      <c r="P84" s="18" t="e">
        <f>VLOOKUP(F84,G3数据库!C:L,7,0)</f>
        <v>#N/A</v>
      </c>
      <c r="Q84" s="19" t="e">
        <f>VLOOKUP(F84,G3数据库!C:L,8,0)*C84*I84</f>
        <v>#N/A</v>
      </c>
      <c r="R84" s="18" t="e">
        <f>VLOOKUP(F84,G3数据库!C:L,9,0)</f>
        <v>#N/A</v>
      </c>
      <c r="S84" s="18" t="e">
        <f>VLOOKUP(F84,G3数据库!C:L,10,0)</f>
        <v>#N/A</v>
      </c>
      <c r="T84" s="18"/>
    </row>
    <row r="85" spans="1:20" x14ac:dyDescent="0.25">
      <c r="A85" s="22"/>
      <c r="B85" s="3"/>
      <c r="C85" s="3"/>
      <c r="D85" s="3"/>
      <c r="E85" s="18" t="e">
        <f t="shared" si="5"/>
        <v>#VALUE!</v>
      </c>
      <c r="F85" s="18" t="str">
        <f t="shared" si="6"/>
        <v/>
      </c>
      <c r="G85" s="18" t="e">
        <f t="shared" si="7"/>
        <v>#VALUE!</v>
      </c>
      <c r="H85" s="18" t="e">
        <f>VLOOKUP(F85,G3数据库!C:L,2,0)</f>
        <v>#N/A</v>
      </c>
      <c r="I85" s="18" t="e">
        <f t="shared" si="8"/>
        <v>#VALUE!</v>
      </c>
      <c r="J85" s="18" t="e">
        <f>VLOOKUP(F85,G3数据库!C:L,3,0)</f>
        <v>#N/A</v>
      </c>
      <c r="K85" s="19" t="e">
        <f t="shared" si="9"/>
        <v>#VALUE!</v>
      </c>
      <c r="L85" s="18" t="e">
        <f>VLOOKUP(F85,G3数据库!C:L,4,0)</f>
        <v>#N/A</v>
      </c>
      <c r="M85" s="18" t="e">
        <f>VLOOKUP(F85,G3数据库!C:L,5,0)</f>
        <v>#N/A</v>
      </c>
      <c r="N85" s="18"/>
      <c r="O85" s="18" t="e">
        <f>VLOOKUP(F85,G3数据库!C:L,6,0)</f>
        <v>#N/A</v>
      </c>
      <c r="P85" s="18" t="e">
        <f>VLOOKUP(F85,G3数据库!C:L,7,0)</f>
        <v>#N/A</v>
      </c>
      <c r="Q85" s="19" t="e">
        <f>VLOOKUP(F85,G3数据库!C:L,8,0)*C85*I85</f>
        <v>#N/A</v>
      </c>
      <c r="R85" s="18" t="e">
        <f>VLOOKUP(F85,G3数据库!C:L,9,0)</f>
        <v>#N/A</v>
      </c>
      <c r="S85" s="18" t="e">
        <f>VLOOKUP(F85,G3数据库!C:L,10,0)</f>
        <v>#N/A</v>
      </c>
      <c r="T85" s="18"/>
    </row>
    <row r="86" spans="1:20" x14ac:dyDescent="0.25">
      <c r="A86" s="22"/>
      <c r="B86" s="3"/>
      <c r="C86" s="3"/>
      <c r="D86" s="3"/>
      <c r="E86" s="18" t="e">
        <f t="shared" si="5"/>
        <v>#VALUE!</v>
      </c>
      <c r="F86" s="18" t="str">
        <f t="shared" si="6"/>
        <v/>
      </c>
      <c r="G86" s="18" t="e">
        <f t="shared" si="7"/>
        <v>#VALUE!</v>
      </c>
      <c r="H86" s="18" t="e">
        <f>VLOOKUP(F86,G3数据库!C:L,2,0)</f>
        <v>#N/A</v>
      </c>
      <c r="I86" s="18" t="e">
        <f t="shared" si="8"/>
        <v>#VALUE!</v>
      </c>
      <c r="J86" s="18" t="e">
        <f>VLOOKUP(F86,G3数据库!C:L,3,0)</f>
        <v>#N/A</v>
      </c>
      <c r="K86" s="19" t="e">
        <f t="shared" si="9"/>
        <v>#VALUE!</v>
      </c>
      <c r="L86" s="18" t="e">
        <f>VLOOKUP(F86,G3数据库!C:L,4,0)</f>
        <v>#N/A</v>
      </c>
      <c r="M86" s="18" t="e">
        <f>VLOOKUP(F86,G3数据库!C:L,5,0)</f>
        <v>#N/A</v>
      </c>
      <c r="N86" s="18"/>
      <c r="O86" s="18" t="e">
        <f>VLOOKUP(F86,G3数据库!C:L,6,0)</f>
        <v>#N/A</v>
      </c>
      <c r="P86" s="18" t="e">
        <f>VLOOKUP(F86,G3数据库!C:L,7,0)</f>
        <v>#N/A</v>
      </c>
      <c r="Q86" s="19" t="e">
        <f>VLOOKUP(F86,G3数据库!C:L,8,0)*C86*I86</f>
        <v>#N/A</v>
      </c>
      <c r="R86" s="18" t="e">
        <f>VLOOKUP(F86,G3数据库!C:L,9,0)</f>
        <v>#N/A</v>
      </c>
      <c r="S86" s="18" t="e">
        <f>VLOOKUP(F86,G3数据库!C:L,10,0)</f>
        <v>#N/A</v>
      </c>
      <c r="T86" s="18"/>
    </row>
    <row r="87" spans="1:20" x14ac:dyDescent="0.25">
      <c r="A87" s="22"/>
      <c r="B87" s="3"/>
      <c r="C87" s="3"/>
      <c r="D87" s="3"/>
      <c r="E87" s="18" t="e">
        <f t="shared" si="5"/>
        <v>#VALUE!</v>
      </c>
      <c r="F87" s="18" t="str">
        <f t="shared" si="6"/>
        <v/>
      </c>
      <c r="G87" s="18" t="e">
        <f t="shared" si="7"/>
        <v>#VALUE!</v>
      </c>
      <c r="H87" s="18" t="e">
        <f>VLOOKUP(F87,G3数据库!C:L,2,0)</f>
        <v>#N/A</v>
      </c>
      <c r="I87" s="18" t="e">
        <f t="shared" si="8"/>
        <v>#VALUE!</v>
      </c>
      <c r="J87" s="18" t="e">
        <f>VLOOKUP(F87,G3数据库!C:L,3,0)</f>
        <v>#N/A</v>
      </c>
      <c r="K87" s="19" t="e">
        <f t="shared" si="9"/>
        <v>#VALUE!</v>
      </c>
      <c r="L87" s="18" t="e">
        <f>VLOOKUP(F87,G3数据库!C:L,4,0)</f>
        <v>#N/A</v>
      </c>
      <c r="M87" s="18" t="e">
        <f>VLOOKUP(F87,G3数据库!C:L,5,0)</f>
        <v>#N/A</v>
      </c>
      <c r="N87" s="18"/>
      <c r="O87" s="18" t="e">
        <f>VLOOKUP(F87,G3数据库!C:L,6,0)</f>
        <v>#N/A</v>
      </c>
      <c r="P87" s="18" t="e">
        <f>VLOOKUP(F87,G3数据库!C:L,7,0)</f>
        <v>#N/A</v>
      </c>
      <c r="Q87" s="19" t="e">
        <f>VLOOKUP(F87,G3数据库!C:L,8,0)*C87*I87</f>
        <v>#N/A</v>
      </c>
      <c r="R87" s="18" t="e">
        <f>VLOOKUP(F87,G3数据库!C:L,9,0)</f>
        <v>#N/A</v>
      </c>
      <c r="S87" s="18" t="e">
        <f>VLOOKUP(F87,G3数据库!C:L,10,0)</f>
        <v>#N/A</v>
      </c>
      <c r="T87" s="18"/>
    </row>
    <row r="88" spans="1:20" x14ac:dyDescent="0.25">
      <c r="A88" s="22"/>
      <c r="B88" s="3"/>
      <c r="C88" s="3"/>
      <c r="D88" s="3"/>
      <c r="E88" s="18" t="e">
        <f t="shared" si="5"/>
        <v>#VALUE!</v>
      </c>
      <c r="F88" s="18" t="str">
        <f t="shared" si="6"/>
        <v/>
      </c>
      <c r="G88" s="18" t="e">
        <f t="shared" si="7"/>
        <v>#VALUE!</v>
      </c>
      <c r="H88" s="18" t="e">
        <f>VLOOKUP(F88,G3数据库!C:L,2,0)</f>
        <v>#N/A</v>
      </c>
      <c r="I88" s="18" t="e">
        <f t="shared" si="8"/>
        <v>#VALUE!</v>
      </c>
      <c r="J88" s="18" t="e">
        <f>VLOOKUP(F88,G3数据库!C:L,3,0)</f>
        <v>#N/A</v>
      </c>
      <c r="K88" s="19" t="e">
        <f t="shared" si="9"/>
        <v>#VALUE!</v>
      </c>
      <c r="L88" s="18" t="e">
        <f>VLOOKUP(F88,G3数据库!C:L,4,0)</f>
        <v>#N/A</v>
      </c>
      <c r="M88" s="18" t="e">
        <f>VLOOKUP(F88,G3数据库!C:L,5,0)</f>
        <v>#N/A</v>
      </c>
      <c r="N88" s="18"/>
      <c r="O88" s="18" t="e">
        <f>VLOOKUP(F88,G3数据库!C:L,6,0)</f>
        <v>#N/A</v>
      </c>
      <c r="P88" s="18" t="e">
        <f>VLOOKUP(F88,G3数据库!C:L,7,0)</f>
        <v>#N/A</v>
      </c>
      <c r="Q88" s="19" t="e">
        <f>VLOOKUP(F88,G3数据库!C:L,8,0)*C88*I88</f>
        <v>#N/A</v>
      </c>
      <c r="R88" s="18" t="e">
        <f>VLOOKUP(F88,G3数据库!C:L,9,0)</f>
        <v>#N/A</v>
      </c>
      <c r="S88" s="18" t="e">
        <f>VLOOKUP(F88,G3数据库!C:L,10,0)</f>
        <v>#N/A</v>
      </c>
      <c r="T88" s="18"/>
    </row>
    <row r="89" spans="1:20" x14ac:dyDescent="0.25">
      <c r="A89" s="22"/>
      <c r="B89" s="3"/>
      <c r="C89" s="3"/>
      <c r="D89" s="3"/>
      <c r="E89" s="18" t="e">
        <f t="shared" si="5"/>
        <v>#VALUE!</v>
      </c>
      <c r="F89" s="18" t="str">
        <f t="shared" si="6"/>
        <v/>
      </c>
      <c r="G89" s="18" t="e">
        <f t="shared" si="7"/>
        <v>#VALUE!</v>
      </c>
      <c r="H89" s="18" t="e">
        <f>VLOOKUP(F89,G3数据库!C:L,2,0)</f>
        <v>#N/A</v>
      </c>
      <c r="I89" s="18" t="e">
        <f t="shared" si="8"/>
        <v>#VALUE!</v>
      </c>
      <c r="J89" s="18" t="e">
        <f>VLOOKUP(F89,G3数据库!C:L,3,0)</f>
        <v>#N/A</v>
      </c>
      <c r="K89" s="19" t="e">
        <f t="shared" si="9"/>
        <v>#VALUE!</v>
      </c>
      <c r="L89" s="18" t="e">
        <f>VLOOKUP(F89,G3数据库!C:L,4,0)</f>
        <v>#N/A</v>
      </c>
      <c r="M89" s="18" t="e">
        <f>VLOOKUP(F89,G3数据库!C:L,5,0)</f>
        <v>#N/A</v>
      </c>
      <c r="N89" s="18"/>
      <c r="O89" s="18" t="e">
        <f>VLOOKUP(F89,G3数据库!C:L,6,0)</f>
        <v>#N/A</v>
      </c>
      <c r="P89" s="18" t="e">
        <f>VLOOKUP(F89,G3数据库!C:L,7,0)</f>
        <v>#N/A</v>
      </c>
      <c r="Q89" s="19" t="e">
        <f>VLOOKUP(F89,G3数据库!C:L,8,0)*C89*I89</f>
        <v>#N/A</v>
      </c>
      <c r="R89" s="18" t="e">
        <f>VLOOKUP(F89,G3数据库!C:L,9,0)</f>
        <v>#N/A</v>
      </c>
      <c r="S89" s="18" t="e">
        <f>VLOOKUP(F89,G3数据库!C:L,10,0)</f>
        <v>#N/A</v>
      </c>
      <c r="T89" s="18"/>
    </row>
    <row r="90" spans="1:20" x14ac:dyDescent="0.25">
      <c r="A90" s="22"/>
      <c r="B90" s="3"/>
      <c r="C90" s="3"/>
      <c r="D90" s="3"/>
      <c r="E90" s="18" t="e">
        <f t="shared" si="5"/>
        <v>#VALUE!</v>
      </c>
      <c r="F90" s="18" t="str">
        <f t="shared" si="6"/>
        <v/>
      </c>
      <c r="G90" s="18" t="e">
        <f t="shared" si="7"/>
        <v>#VALUE!</v>
      </c>
      <c r="H90" s="18" t="e">
        <f>VLOOKUP(F90,G3数据库!C:L,2,0)</f>
        <v>#N/A</v>
      </c>
      <c r="I90" s="18" t="e">
        <f t="shared" si="8"/>
        <v>#VALUE!</v>
      </c>
      <c r="J90" s="18" t="e">
        <f>VLOOKUP(F90,G3数据库!C:L,3,0)</f>
        <v>#N/A</v>
      </c>
      <c r="K90" s="19" t="e">
        <f t="shared" si="9"/>
        <v>#VALUE!</v>
      </c>
      <c r="L90" s="18" t="e">
        <f>VLOOKUP(F90,G3数据库!C:L,4,0)</f>
        <v>#N/A</v>
      </c>
      <c r="M90" s="18" t="e">
        <f>VLOOKUP(F90,G3数据库!C:L,5,0)</f>
        <v>#N/A</v>
      </c>
      <c r="N90" s="18"/>
      <c r="O90" s="18" t="e">
        <f>VLOOKUP(F90,G3数据库!C:L,6,0)</f>
        <v>#N/A</v>
      </c>
      <c r="P90" s="18" t="e">
        <f>VLOOKUP(F90,G3数据库!C:L,7,0)</f>
        <v>#N/A</v>
      </c>
      <c r="Q90" s="19" t="e">
        <f>VLOOKUP(F90,G3数据库!C:L,8,0)*C90*I90</f>
        <v>#N/A</v>
      </c>
      <c r="R90" s="18" t="e">
        <f>VLOOKUP(F90,G3数据库!C:L,9,0)</f>
        <v>#N/A</v>
      </c>
      <c r="S90" s="18" t="e">
        <f>VLOOKUP(F90,G3数据库!C:L,10,0)</f>
        <v>#N/A</v>
      </c>
      <c r="T90" s="18"/>
    </row>
    <row r="91" spans="1:20" x14ac:dyDescent="0.25">
      <c r="A91" s="22"/>
      <c r="B91" s="3"/>
      <c r="C91" s="3"/>
      <c r="D91" s="3"/>
      <c r="E91" s="18" t="e">
        <f t="shared" si="5"/>
        <v>#VALUE!</v>
      </c>
      <c r="F91" s="18" t="str">
        <f t="shared" si="6"/>
        <v/>
      </c>
      <c r="G91" s="18" t="e">
        <f t="shared" si="7"/>
        <v>#VALUE!</v>
      </c>
      <c r="H91" s="18" t="e">
        <f>VLOOKUP(F91,G3数据库!C:L,2,0)</f>
        <v>#N/A</v>
      </c>
      <c r="I91" s="18" t="e">
        <f t="shared" si="8"/>
        <v>#VALUE!</v>
      </c>
      <c r="J91" s="18" t="e">
        <f>VLOOKUP(F91,G3数据库!C:L,3,0)</f>
        <v>#N/A</v>
      </c>
      <c r="K91" s="19" t="e">
        <f t="shared" si="9"/>
        <v>#VALUE!</v>
      </c>
      <c r="L91" s="18" t="e">
        <f>VLOOKUP(F91,G3数据库!C:L,4,0)</f>
        <v>#N/A</v>
      </c>
      <c r="M91" s="18" t="e">
        <f>VLOOKUP(F91,G3数据库!C:L,5,0)</f>
        <v>#N/A</v>
      </c>
      <c r="N91" s="18"/>
      <c r="O91" s="18" t="e">
        <f>VLOOKUP(F91,G3数据库!C:L,6,0)</f>
        <v>#N/A</v>
      </c>
      <c r="P91" s="18" t="e">
        <f>VLOOKUP(F91,G3数据库!C:L,7,0)</f>
        <v>#N/A</v>
      </c>
      <c r="Q91" s="19" t="e">
        <f>VLOOKUP(F91,G3数据库!C:L,8,0)*C91*I91</f>
        <v>#N/A</v>
      </c>
      <c r="R91" s="18" t="e">
        <f>VLOOKUP(F91,G3数据库!C:L,9,0)</f>
        <v>#N/A</v>
      </c>
      <c r="S91" s="18" t="e">
        <f>VLOOKUP(F91,G3数据库!C:L,10,0)</f>
        <v>#N/A</v>
      </c>
      <c r="T91" s="18"/>
    </row>
    <row r="92" spans="1:20" x14ac:dyDescent="0.25">
      <c r="A92" s="22"/>
      <c r="B92" s="3"/>
      <c r="C92" s="3"/>
      <c r="D92" s="3"/>
      <c r="E92" s="18" t="e">
        <f t="shared" si="5"/>
        <v>#VALUE!</v>
      </c>
      <c r="F92" s="18" t="str">
        <f t="shared" si="6"/>
        <v/>
      </c>
      <c r="G92" s="18" t="e">
        <f t="shared" si="7"/>
        <v>#VALUE!</v>
      </c>
      <c r="H92" s="18" t="e">
        <f>VLOOKUP(F92,G3数据库!C:L,2,0)</f>
        <v>#N/A</v>
      </c>
      <c r="I92" s="18" t="e">
        <f t="shared" si="8"/>
        <v>#VALUE!</v>
      </c>
      <c r="J92" s="18" t="e">
        <f>VLOOKUP(F92,G3数据库!C:L,3,0)</f>
        <v>#N/A</v>
      </c>
      <c r="K92" s="19" t="e">
        <f t="shared" si="9"/>
        <v>#VALUE!</v>
      </c>
      <c r="L92" s="18" t="e">
        <f>VLOOKUP(F92,G3数据库!C:L,4,0)</f>
        <v>#N/A</v>
      </c>
      <c r="M92" s="18" t="e">
        <f>VLOOKUP(F92,G3数据库!C:L,5,0)</f>
        <v>#N/A</v>
      </c>
      <c r="N92" s="18"/>
      <c r="O92" s="18" t="e">
        <f>VLOOKUP(F92,G3数据库!C:L,6,0)</f>
        <v>#N/A</v>
      </c>
      <c r="P92" s="18" t="e">
        <f>VLOOKUP(F92,G3数据库!C:L,7,0)</f>
        <v>#N/A</v>
      </c>
      <c r="Q92" s="19" t="e">
        <f>VLOOKUP(F92,G3数据库!C:L,8,0)*C92*I92</f>
        <v>#N/A</v>
      </c>
      <c r="R92" s="18" t="e">
        <f>VLOOKUP(F92,G3数据库!C:L,9,0)</f>
        <v>#N/A</v>
      </c>
      <c r="S92" s="18" t="e">
        <f>VLOOKUP(F92,G3数据库!C:L,10,0)</f>
        <v>#N/A</v>
      </c>
      <c r="T92" s="18"/>
    </row>
    <row r="93" spans="1:20" x14ac:dyDescent="0.25">
      <c r="A93" s="22"/>
      <c r="B93" s="3"/>
      <c r="C93" s="3"/>
      <c r="D93" s="3"/>
      <c r="E93" s="18" t="e">
        <f t="shared" si="5"/>
        <v>#VALUE!</v>
      </c>
      <c r="F93" s="18" t="str">
        <f t="shared" si="6"/>
        <v/>
      </c>
      <c r="G93" s="18" t="e">
        <f t="shared" si="7"/>
        <v>#VALUE!</v>
      </c>
      <c r="H93" s="18" t="e">
        <f>VLOOKUP(F93,G3数据库!C:L,2,0)</f>
        <v>#N/A</v>
      </c>
      <c r="I93" s="18" t="e">
        <f t="shared" si="8"/>
        <v>#VALUE!</v>
      </c>
      <c r="J93" s="18" t="e">
        <f>VLOOKUP(F93,G3数据库!C:L,3,0)</f>
        <v>#N/A</v>
      </c>
      <c r="K93" s="19" t="e">
        <f t="shared" si="9"/>
        <v>#VALUE!</v>
      </c>
      <c r="L93" s="18" t="e">
        <f>VLOOKUP(F93,G3数据库!C:L,4,0)</f>
        <v>#N/A</v>
      </c>
      <c r="M93" s="18" t="e">
        <f>VLOOKUP(F93,G3数据库!C:L,5,0)</f>
        <v>#N/A</v>
      </c>
      <c r="N93" s="18"/>
      <c r="O93" s="18" t="e">
        <f>VLOOKUP(F93,G3数据库!C:L,6,0)</f>
        <v>#N/A</v>
      </c>
      <c r="P93" s="18" t="e">
        <f>VLOOKUP(F93,G3数据库!C:L,7,0)</f>
        <v>#N/A</v>
      </c>
      <c r="Q93" s="19" t="e">
        <f>VLOOKUP(F93,G3数据库!C:L,8,0)*C93*I93</f>
        <v>#N/A</v>
      </c>
      <c r="R93" s="18" t="e">
        <f>VLOOKUP(F93,G3数据库!C:L,9,0)</f>
        <v>#N/A</v>
      </c>
      <c r="S93" s="18" t="e">
        <f>VLOOKUP(F93,G3数据库!C:L,10,0)</f>
        <v>#N/A</v>
      </c>
      <c r="T93" s="18"/>
    </row>
    <row r="94" spans="1:20" x14ac:dyDescent="0.25">
      <c r="A94" s="22"/>
      <c r="B94" s="3"/>
      <c r="C94" s="3"/>
      <c r="D94" s="3"/>
      <c r="E94" s="18" t="e">
        <f t="shared" si="5"/>
        <v>#VALUE!</v>
      </c>
      <c r="F94" s="18" t="str">
        <f t="shared" si="6"/>
        <v/>
      </c>
      <c r="G94" s="18" t="e">
        <f t="shared" si="7"/>
        <v>#VALUE!</v>
      </c>
      <c r="H94" s="18" t="e">
        <f>VLOOKUP(F94,G3数据库!C:L,2,0)</f>
        <v>#N/A</v>
      </c>
      <c r="I94" s="18" t="e">
        <f t="shared" si="8"/>
        <v>#VALUE!</v>
      </c>
      <c r="J94" s="18" t="e">
        <f>VLOOKUP(F94,G3数据库!C:L,3,0)</f>
        <v>#N/A</v>
      </c>
      <c r="K94" s="19" t="e">
        <f t="shared" si="9"/>
        <v>#VALUE!</v>
      </c>
      <c r="L94" s="18" t="e">
        <f>VLOOKUP(F94,G3数据库!C:L,4,0)</f>
        <v>#N/A</v>
      </c>
      <c r="M94" s="18" t="e">
        <f>VLOOKUP(F94,G3数据库!C:L,5,0)</f>
        <v>#N/A</v>
      </c>
      <c r="N94" s="18"/>
      <c r="O94" s="18" t="e">
        <f>VLOOKUP(F94,G3数据库!C:L,6,0)</f>
        <v>#N/A</v>
      </c>
      <c r="P94" s="18" t="e">
        <f>VLOOKUP(F94,G3数据库!C:L,7,0)</f>
        <v>#N/A</v>
      </c>
      <c r="Q94" s="19" t="e">
        <f>VLOOKUP(F94,G3数据库!C:L,8,0)*C94*I94</f>
        <v>#N/A</v>
      </c>
      <c r="R94" s="18" t="e">
        <f>VLOOKUP(F94,G3数据库!C:L,9,0)</f>
        <v>#N/A</v>
      </c>
      <c r="S94" s="18" t="e">
        <f>VLOOKUP(F94,G3数据库!C:L,10,0)</f>
        <v>#N/A</v>
      </c>
      <c r="T94" s="18"/>
    </row>
    <row r="95" spans="1:20" x14ac:dyDescent="0.25">
      <c r="A95" s="22"/>
      <c r="B95" s="3"/>
      <c r="C95" s="3"/>
      <c r="D95" s="3"/>
      <c r="E95" s="18" t="e">
        <f t="shared" si="5"/>
        <v>#VALUE!</v>
      </c>
      <c r="F95" s="18" t="str">
        <f t="shared" si="6"/>
        <v/>
      </c>
      <c r="G95" s="18" t="e">
        <f t="shared" si="7"/>
        <v>#VALUE!</v>
      </c>
      <c r="H95" s="18" t="e">
        <f>VLOOKUP(F95,G3数据库!C:L,2,0)</f>
        <v>#N/A</v>
      </c>
      <c r="I95" s="18" t="e">
        <f t="shared" si="8"/>
        <v>#VALUE!</v>
      </c>
      <c r="J95" s="18" t="e">
        <f>VLOOKUP(F95,G3数据库!C:L,3,0)</f>
        <v>#N/A</v>
      </c>
      <c r="K95" s="19" t="e">
        <f t="shared" si="9"/>
        <v>#VALUE!</v>
      </c>
      <c r="L95" s="18" t="e">
        <f>VLOOKUP(F95,G3数据库!C:L,4,0)</f>
        <v>#N/A</v>
      </c>
      <c r="M95" s="18" t="e">
        <f>VLOOKUP(F95,G3数据库!C:L,5,0)</f>
        <v>#N/A</v>
      </c>
      <c r="N95" s="18"/>
      <c r="O95" s="18" t="e">
        <f>VLOOKUP(F95,G3数据库!C:L,6,0)</f>
        <v>#N/A</v>
      </c>
      <c r="P95" s="18" t="e">
        <f>VLOOKUP(F95,G3数据库!C:L,7,0)</f>
        <v>#N/A</v>
      </c>
      <c r="Q95" s="19" t="e">
        <f>VLOOKUP(F95,G3数据库!C:L,8,0)*C95*I95</f>
        <v>#N/A</v>
      </c>
      <c r="R95" s="18" t="e">
        <f>VLOOKUP(F95,G3数据库!C:L,9,0)</f>
        <v>#N/A</v>
      </c>
      <c r="S95" s="18" t="e">
        <f>VLOOKUP(F95,G3数据库!C:L,10,0)</f>
        <v>#N/A</v>
      </c>
      <c r="T95" s="18"/>
    </row>
    <row r="96" spans="1:20" x14ac:dyDescent="0.25">
      <c r="A96" s="22"/>
      <c r="B96" s="3"/>
      <c r="C96" s="3"/>
      <c r="D96" s="3"/>
      <c r="E96" s="18" t="e">
        <f t="shared" si="5"/>
        <v>#VALUE!</v>
      </c>
      <c r="F96" s="18" t="str">
        <f t="shared" si="6"/>
        <v/>
      </c>
      <c r="G96" s="18" t="e">
        <f t="shared" si="7"/>
        <v>#VALUE!</v>
      </c>
      <c r="H96" s="18" t="e">
        <f>VLOOKUP(F96,G3数据库!C:L,2,0)</f>
        <v>#N/A</v>
      </c>
      <c r="I96" s="18" t="e">
        <f t="shared" si="8"/>
        <v>#VALUE!</v>
      </c>
      <c r="J96" s="18" t="e">
        <f>VLOOKUP(F96,G3数据库!C:L,3,0)</f>
        <v>#N/A</v>
      </c>
      <c r="K96" s="19" t="e">
        <f t="shared" si="9"/>
        <v>#VALUE!</v>
      </c>
      <c r="L96" s="18" t="e">
        <f>VLOOKUP(F96,G3数据库!C:L,4,0)</f>
        <v>#N/A</v>
      </c>
      <c r="M96" s="18" t="e">
        <f>VLOOKUP(F96,G3数据库!C:L,5,0)</f>
        <v>#N/A</v>
      </c>
      <c r="N96" s="18"/>
      <c r="O96" s="18" t="e">
        <f>VLOOKUP(F96,G3数据库!C:L,6,0)</f>
        <v>#N/A</v>
      </c>
      <c r="P96" s="18" t="e">
        <f>VLOOKUP(F96,G3数据库!C:L,7,0)</f>
        <v>#N/A</v>
      </c>
      <c r="Q96" s="19" t="e">
        <f>VLOOKUP(F96,G3数据库!C:L,8,0)*C96*I96</f>
        <v>#N/A</v>
      </c>
      <c r="R96" s="18" t="e">
        <f>VLOOKUP(F96,G3数据库!C:L,9,0)</f>
        <v>#N/A</v>
      </c>
      <c r="S96" s="18" t="e">
        <f>VLOOKUP(F96,G3数据库!C:L,10,0)</f>
        <v>#N/A</v>
      </c>
      <c r="T96" s="18"/>
    </row>
    <row r="97" spans="1:20" x14ac:dyDescent="0.25">
      <c r="A97" s="22"/>
      <c r="B97" s="3"/>
      <c r="C97" s="3"/>
      <c r="D97" s="3"/>
      <c r="E97" s="18" t="e">
        <f t="shared" si="5"/>
        <v>#VALUE!</v>
      </c>
      <c r="F97" s="18" t="str">
        <f t="shared" si="6"/>
        <v/>
      </c>
      <c r="G97" s="18" t="e">
        <f t="shared" si="7"/>
        <v>#VALUE!</v>
      </c>
      <c r="H97" s="18" t="e">
        <f>VLOOKUP(F97,G3数据库!C:L,2,0)</f>
        <v>#N/A</v>
      </c>
      <c r="I97" s="18" t="e">
        <f t="shared" si="8"/>
        <v>#VALUE!</v>
      </c>
      <c r="J97" s="18" t="e">
        <f>VLOOKUP(F97,G3数据库!C:L,3,0)</f>
        <v>#N/A</v>
      </c>
      <c r="K97" s="19" t="e">
        <f t="shared" si="9"/>
        <v>#VALUE!</v>
      </c>
      <c r="L97" s="18" t="e">
        <f>VLOOKUP(F97,G3数据库!C:L,4,0)</f>
        <v>#N/A</v>
      </c>
      <c r="M97" s="18" t="e">
        <f>VLOOKUP(F97,G3数据库!C:L,5,0)</f>
        <v>#N/A</v>
      </c>
      <c r="N97" s="18"/>
      <c r="O97" s="18" t="e">
        <f>VLOOKUP(F97,G3数据库!C:L,6,0)</f>
        <v>#N/A</v>
      </c>
      <c r="P97" s="18" t="e">
        <f>VLOOKUP(F97,G3数据库!C:L,7,0)</f>
        <v>#N/A</v>
      </c>
      <c r="Q97" s="19" t="e">
        <f>VLOOKUP(F97,G3数据库!C:L,8,0)*C97*I97</f>
        <v>#N/A</v>
      </c>
      <c r="R97" s="18" t="e">
        <f>VLOOKUP(F97,G3数据库!C:L,9,0)</f>
        <v>#N/A</v>
      </c>
      <c r="S97" s="18" t="e">
        <f>VLOOKUP(F97,G3数据库!C:L,10,0)</f>
        <v>#N/A</v>
      </c>
      <c r="T97" s="18"/>
    </row>
    <row r="98" spans="1:20" x14ac:dyDescent="0.25">
      <c r="A98" s="22"/>
      <c r="B98" s="3"/>
      <c r="C98" s="3"/>
      <c r="D98" s="3"/>
      <c r="E98" s="18" t="e">
        <f t="shared" si="5"/>
        <v>#VALUE!</v>
      </c>
      <c r="F98" s="18" t="str">
        <f t="shared" si="6"/>
        <v/>
      </c>
      <c r="G98" s="18" t="e">
        <f t="shared" si="7"/>
        <v>#VALUE!</v>
      </c>
      <c r="H98" s="18" t="e">
        <f>VLOOKUP(F98,G3数据库!C:L,2,0)</f>
        <v>#N/A</v>
      </c>
      <c r="I98" s="18" t="e">
        <f t="shared" si="8"/>
        <v>#VALUE!</v>
      </c>
      <c r="J98" s="18" t="e">
        <f>VLOOKUP(F98,G3数据库!C:L,3,0)</f>
        <v>#N/A</v>
      </c>
      <c r="K98" s="19" t="e">
        <f t="shared" si="9"/>
        <v>#VALUE!</v>
      </c>
      <c r="L98" s="18" t="e">
        <f>VLOOKUP(F98,G3数据库!C:L,4,0)</f>
        <v>#N/A</v>
      </c>
      <c r="M98" s="18" t="e">
        <f>VLOOKUP(F98,G3数据库!C:L,5,0)</f>
        <v>#N/A</v>
      </c>
      <c r="N98" s="18"/>
      <c r="O98" s="18" t="e">
        <f>VLOOKUP(F98,G3数据库!C:L,6,0)</f>
        <v>#N/A</v>
      </c>
      <c r="P98" s="18" t="e">
        <f>VLOOKUP(F98,G3数据库!C:L,7,0)</f>
        <v>#N/A</v>
      </c>
      <c r="Q98" s="19" t="e">
        <f>VLOOKUP(F98,G3数据库!C:L,8,0)*C98*I98</f>
        <v>#N/A</v>
      </c>
      <c r="R98" s="18" t="e">
        <f>VLOOKUP(F98,G3数据库!C:L,9,0)</f>
        <v>#N/A</v>
      </c>
      <c r="S98" s="18" t="e">
        <f>VLOOKUP(F98,G3数据库!C:L,10,0)</f>
        <v>#N/A</v>
      </c>
      <c r="T98" s="18"/>
    </row>
    <row r="99" spans="1:20" x14ac:dyDescent="0.25">
      <c r="A99" s="22"/>
      <c r="B99" s="3"/>
      <c r="C99" s="3"/>
      <c r="D99" s="3"/>
      <c r="E99" s="18" t="e">
        <f t="shared" si="5"/>
        <v>#VALUE!</v>
      </c>
      <c r="F99" s="18" t="str">
        <f t="shared" si="6"/>
        <v/>
      </c>
      <c r="G99" s="18" t="e">
        <f t="shared" si="7"/>
        <v>#VALUE!</v>
      </c>
      <c r="H99" s="18" t="e">
        <f>VLOOKUP(F99,G3数据库!C:L,2,0)</f>
        <v>#N/A</v>
      </c>
      <c r="I99" s="18" t="e">
        <f t="shared" si="8"/>
        <v>#VALUE!</v>
      </c>
      <c r="J99" s="18" t="e">
        <f>VLOOKUP(F99,G3数据库!C:L,3,0)</f>
        <v>#N/A</v>
      </c>
      <c r="K99" s="19" t="e">
        <f t="shared" si="9"/>
        <v>#VALUE!</v>
      </c>
      <c r="L99" s="18" t="e">
        <f>VLOOKUP(F99,G3数据库!C:L,4,0)</f>
        <v>#N/A</v>
      </c>
      <c r="M99" s="18" t="e">
        <f>VLOOKUP(F99,G3数据库!C:L,5,0)</f>
        <v>#N/A</v>
      </c>
      <c r="N99" s="18"/>
      <c r="O99" s="18" t="e">
        <f>VLOOKUP(F99,G3数据库!C:L,6,0)</f>
        <v>#N/A</v>
      </c>
      <c r="P99" s="18" t="e">
        <f>VLOOKUP(F99,G3数据库!C:L,7,0)</f>
        <v>#N/A</v>
      </c>
      <c r="Q99" s="19" t="e">
        <f>VLOOKUP(F99,G3数据库!C:L,8,0)*C99*I99</f>
        <v>#N/A</v>
      </c>
      <c r="R99" s="18" t="e">
        <f>VLOOKUP(F99,G3数据库!C:L,9,0)</f>
        <v>#N/A</v>
      </c>
      <c r="S99" s="18" t="e">
        <f>VLOOKUP(F99,G3数据库!C:L,10,0)</f>
        <v>#N/A</v>
      </c>
      <c r="T99" s="18"/>
    </row>
    <row r="100" spans="1:20" x14ac:dyDescent="0.25">
      <c r="A100" s="22"/>
      <c r="B100" s="3"/>
      <c r="C100" s="3"/>
      <c r="D100" s="3"/>
      <c r="E100" s="18" t="e">
        <f t="shared" si="5"/>
        <v>#VALUE!</v>
      </c>
      <c r="F100" s="18" t="str">
        <f t="shared" si="6"/>
        <v/>
      </c>
      <c r="G100" s="18" t="e">
        <f t="shared" si="7"/>
        <v>#VALUE!</v>
      </c>
      <c r="H100" s="18" t="e">
        <f>VLOOKUP(F100,G3数据库!C:L,2,0)</f>
        <v>#N/A</v>
      </c>
      <c r="I100" s="18" t="e">
        <f t="shared" si="8"/>
        <v>#VALUE!</v>
      </c>
      <c r="J100" s="18" t="e">
        <f>VLOOKUP(F100,G3数据库!C:L,3,0)</f>
        <v>#N/A</v>
      </c>
      <c r="K100" s="19" t="e">
        <f t="shared" si="9"/>
        <v>#VALUE!</v>
      </c>
      <c r="L100" s="18" t="e">
        <f>VLOOKUP(F100,G3数据库!C:L,4,0)</f>
        <v>#N/A</v>
      </c>
      <c r="M100" s="18" t="e">
        <f>VLOOKUP(F100,G3数据库!C:L,5,0)</f>
        <v>#N/A</v>
      </c>
      <c r="N100" s="18"/>
      <c r="O100" s="18" t="e">
        <f>VLOOKUP(F100,G3数据库!C:L,6,0)</f>
        <v>#N/A</v>
      </c>
      <c r="P100" s="18" t="e">
        <f>VLOOKUP(F100,G3数据库!C:L,7,0)</f>
        <v>#N/A</v>
      </c>
      <c r="Q100" s="19" t="e">
        <f>VLOOKUP(F100,G3数据库!C:L,8,0)*C100*I100</f>
        <v>#N/A</v>
      </c>
      <c r="R100" s="18" t="e">
        <f>VLOOKUP(F100,G3数据库!C:L,9,0)</f>
        <v>#N/A</v>
      </c>
      <c r="S100" s="18" t="e">
        <f>VLOOKUP(F100,G3数据库!C:L,10,0)</f>
        <v>#N/A</v>
      </c>
      <c r="T100" s="18"/>
    </row>
  </sheetData>
  <sheetProtection algorithmName="SHA-512" hashValue="fg+DmnSz1qiWsO+eA7PzsR4aTQakmeylVTalUweMhfKWUW7vrb8q71vgz6/h500NtVcKOyg4nr5VP7hn44yLjQ==" saltValue="KV9PRau2BQWRpnO12rzUGw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B3D1C-53A7-4BC7-A1F5-0979D83398B9}">
  <sheetPr codeName="Sheet101"/>
  <dimension ref="A1:L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</cols>
  <sheetData>
    <row r="1" spans="1:12" x14ac:dyDescent="0.25">
      <c r="A1" s="43" t="str">
        <f>HYPERLINK("#管架编号及数量输入!J1","序号/回输入界面")</f>
        <v>序号/回输入界面</v>
      </c>
      <c r="B1" s="46"/>
      <c r="C1" s="80" t="s">
        <v>389</v>
      </c>
      <c r="D1" s="81"/>
      <c r="E1" s="81"/>
      <c r="F1" s="81"/>
      <c r="G1" s="82"/>
      <c r="H1" s="86" t="s">
        <v>392</v>
      </c>
      <c r="I1" s="87"/>
      <c r="J1" s="87"/>
      <c r="K1" s="87"/>
      <c r="L1" s="87"/>
    </row>
    <row r="2" spans="1:12" x14ac:dyDescent="0.25">
      <c r="A2" s="3" t="s">
        <v>47</v>
      </c>
      <c r="B2" s="3" t="s">
        <v>46</v>
      </c>
      <c r="C2" s="3" t="s">
        <v>125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3" t="s">
        <v>32</v>
      </c>
      <c r="K2" s="1" t="s">
        <v>3</v>
      </c>
      <c r="L2" s="1" t="s">
        <v>4</v>
      </c>
    </row>
    <row r="3" spans="1:12" ht="15" x14ac:dyDescent="0.25">
      <c r="A3" s="3" t="s">
        <v>412</v>
      </c>
      <c r="B3" s="3" t="s">
        <v>405</v>
      </c>
      <c r="C3" s="3" t="s">
        <v>191</v>
      </c>
      <c r="D3" s="3" t="s">
        <v>116</v>
      </c>
      <c r="E3" s="34" t="s">
        <v>291</v>
      </c>
      <c r="F3" s="3" t="s">
        <v>274</v>
      </c>
      <c r="G3" s="1" t="s">
        <v>7</v>
      </c>
      <c r="H3" s="3" t="s">
        <v>409</v>
      </c>
      <c r="I3" s="36" t="s">
        <v>406</v>
      </c>
      <c r="J3" s="3">
        <v>4</v>
      </c>
      <c r="K3" s="3" t="s">
        <v>72</v>
      </c>
      <c r="L3" s="1" t="s">
        <v>7</v>
      </c>
    </row>
    <row r="4" spans="1:12" ht="15.5" x14ac:dyDescent="0.25">
      <c r="A4" s="3"/>
      <c r="B4" s="1"/>
      <c r="C4" s="3" t="s">
        <v>192</v>
      </c>
      <c r="D4" s="3" t="s">
        <v>116</v>
      </c>
      <c r="E4" s="36" t="s">
        <v>348</v>
      </c>
      <c r="F4" s="1" t="s">
        <v>16</v>
      </c>
      <c r="G4" s="1" t="s">
        <v>7</v>
      </c>
      <c r="H4" s="3" t="s">
        <v>409</v>
      </c>
      <c r="I4" s="36" t="s">
        <v>394</v>
      </c>
      <c r="J4" s="3">
        <v>4</v>
      </c>
      <c r="K4" s="3" t="s">
        <v>72</v>
      </c>
      <c r="L4" s="1" t="s">
        <v>7</v>
      </c>
    </row>
    <row r="5" spans="1:12" ht="15.5" x14ac:dyDescent="0.25">
      <c r="A5" s="3"/>
      <c r="B5" s="1"/>
      <c r="C5" s="3" t="s">
        <v>193</v>
      </c>
      <c r="D5" s="3" t="s">
        <v>116</v>
      </c>
      <c r="E5" s="36" t="s">
        <v>323</v>
      </c>
      <c r="F5" s="1" t="s">
        <v>16</v>
      </c>
      <c r="G5" s="1" t="s">
        <v>7</v>
      </c>
      <c r="H5" s="3" t="s">
        <v>409</v>
      </c>
      <c r="I5" s="36" t="s">
        <v>407</v>
      </c>
      <c r="J5" s="3">
        <v>4</v>
      </c>
      <c r="K5" s="3" t="s">
        <v>72</v>
      </c>
      <c r="L5" s="1" t="s">
        <v>7</v>
      </c>
    </row>
    <row r="6" spans="1:12" ht="15.5" x14ac:dyDescent="0.25">
      <c r="A6" s="3"/>
      <c r="B6" s="1"/>
      <c r="C6" s="3" t="s">
        <v>194</v>
      </c>
      <c r="D6" s="3" t="s">
        <v>116</v>
      </c>
      <c r="E6" s="36" t="s">
        <v>324</v>
      </c>
      <c r="F6" s="1" t="s">
        <v>16</v>
      </c>
      <c r="G6" s="1" t="s">
        <v>7</v>
      </c>
      <c r="H6" s="3" t="s">
        <v>409</v>
      </c>
      <c r="I6" s="36" t="s">
        <v>408</v>
      </c>
      <c r="J6" s="3">
        <v>4</v>
      </c>
      <c r="K6" s="3" t="s">
        <v>72</v>
      </c>
      <c r="L6" s="1" t="s">
        <v>7</v>
      </c>
    </row>
  </sheetData>
  <sheetProtection algorithmName="SHA-512" hashValue="GkJflTpzCltP/68hUowTvXxzaJsZ4ZvdwuzZrzHfs48GwnxBjpkn5u2TwI+/qSbTvNUhH5c018lB5N4dniPFoQ==" saltValue="lFCsx/vA9Qng+Moj8uusEA==" spinCount="100000" sheet="1" objects="1" scenarios="1"/>
  <mergeCells count="2">
    <mergeCell ref="C1:G1"/>
    <mergeCell ref="H1:L1"/>
  </mergeCells>
  <phoneticPr fontId="6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D5C9-A9CF-42B3-BA3E-8D9088278AB0}">
  <sheetPr codeName="Sheet102"/>
  <dimension ref="A1:Y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20.36328125" style="35" customWidth="1"/>
    <col min="3" max="4" width="5.26953125" bestFit="1" customWidth="1"/>
    <col min="5" max="7" width="5.26953125" style="20" bestFit="1" customWidth="1"/>
    <col min="8" max="8" width="11.36328125" style="20" bestFit="1" customWidth="1"/>
    <col min="9" max="9" width="14.6328125" style="20" bestFit="1" customWidth="1"/>
    <col min="10" max="10" width="7.26953125" style="20" bestFit="1" customWidth="1"/>
    <col min="11" max="11" width="5.26953125" style="20" bestFit="1" customWidth="1"/>
    <col min="12" max="12" width="6.26953125" style="20" bestFit="1" customWidth="1"/>
    <col min="13" max="13" width="5.26953125" style="20" bestFit="1" customWidth="1"/>
    <col min="14" max="14" width="11.36328125" style="20" bestFit="1" customWidth="1"/>
    <col min="15" max="16" width="7.26953125" style="20" bestFit="1" customWidth="1"/>
    <col min="17" max="17" width="5.26953125" style="20" bestFit="1" customWidth="1"/>
    <col min="18" max="18" width="6.26953125" style="20" bestFit="1" customWidth="1"/>
    <col min="19" max="19" width="5.26953125" style="20" bestFit="1" customWidth="1"/>
    <col min="20" max="20" width="11.36328125" style="20" bestFit="1" customWidth="1"/>
    <col min="21" max="21" width="8.26953125" style="20" bestFit="1" customWidth="1"/>
    <col min="22" max="22" width="7.26953125" style="20" bestFit="1" customWidth="1"/>
    <col min="23" max="23" width="5.26953125" style="20" bestFit="1" customWidth="1"/>
    <col min="24" max="24" width="6.26953125" style="20" bestFit="1" customWidth="1"/>
    <col min="25" max="25" width="5.26953125" style="20" bestFit="1" customWidth="1"/>
  </cols>
  <sheetData>
    <row r="1" spans="1:25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166</v>
      </c>
      <c r="G1" s="18" t="s">
        <v>167</v>
      </c>
      <c r="H1" s="18" t="s">
        <v>48</v>
      </c>
      <c r="I1" s="18" t="s">
        <v>82</v>
      </c>
      <c r="J1" s="19" t="s">
        <v>79</v>
      </c>
      <c r="K1" s="18" t="s">
        <v>3</v>
      </c>
      <c r="L1" s="18" t="s">
        <v>160</v>
      </c>
      <c r="M1" s="18" t="s">
        <v>5</v>
      </c>
      <c r="N1" s="18" t="s">
        <v>48</v>
      </c>
      <c r="O1" s="18" t="s">
        <v>82</v>
      </c>
      <c r="P1" s="19" t="s">
        <v>79</v>
      </c>
      <c r="Q1" s="18" t="s">
        <v>3</v>
      </c>
      <c r="R1" s="18" t="s">
        <v>160</v>
      </c>
      <c r="S1" s="18" t="s">
        <v>5</v>
      </c>
      <c r="T1" s="18" t="s">
        <v>48</v>
      </c>
      <c r="U1" s="18" t="s">
        <v>82</v>
      </c>
      <c r="V1" s="19" t="s">
        <v>79</v>
      </c>
      <c r="W1" s="18" t="s">
        <v>3</v>
      </c>
      <c r="X1" s="18" t="s">
        <v>160</v>
      </c>
      <c r="Y1" s="18" t="s">
        <v>5</v>
      </c>
    </row>
    <row r="2" spans="1:25" x14ac:dyDescent="0.25">
      <c r="A2" s="22">
        <v>47</v>
      </c>
      <c r="B2" s="3" t="s">
        <v>1082</v>
      </c>
      <c r="C2" s="3">
        <v>2</v>
      </c>
      <c r="D2" s="3" t="s">
        <v>585</v>
      </c>
      <c r="E2" s="18" t="str">
        <f>(TRIM(MID(SUBSTITUTE($B2,"-",REPT(" ",99)),COLUMN(B2)*99-98,99)))</f>
        <v>A</v>
      </c>
      <c r="F2" s="18" t="str">
        <f>(TRIM(MID(SUBSTITUTE($B2,"-",REPT(" ",99)),COLUMN(C2)*99-98,99)))</f>
        <v>1200</v>
      </c>
      <c r="G2" s="18">
        <f>VALUE(TRIM(MID(SUBSTITUTE($B2,"-",REPT(" ",99)),COLUMN(D2)*99-98,99)))</f>
        <v>200</v>
      </c>
      <c r="H2" s="18" t="str">
        <f>VLOOKUP(E2,G4数据库!C:S,2,0)</f>
        <v>角钢</v>
      </c>
      <c r="I2" s="18" t="str">
        <f>VLOOKUP(E2,G4数据库!C:S,3,0)</f>
        <v>∠50x6</v>
      </c>
      <c r="J2" s="19">
        <f>(F2/1000+G2/1000)*C2</f>
        <v>2.8</v>
      </c>
      <c r="K2" s="18" t="str">
        <f>VLOOKUP(E2,G4数据库!C:S,4,0)</f>
        <v>m</v>
      </c>
      <c r="L2" s="18" t="str">
        <f>VLOOKUP(E2,G4数据库!C:S,5,0)</f>
        <v>Q235B</v>
      </c>
      <c r="M2" s="18"/>
      <c r="N2" s="18" t="str">
        <f>VLOOKUP(E2,G4数据库!C:S,6,0)</f>
        <v>钢板</v>
      </c>
      <c r="O2" s="18" t="str">
        <f>VLOOKUP(E2,G4数据库!C:S,7,0)</f>
        <v>δ=10</v>
      </c>
      <c r="P2" s="19">
        <f>VLOOKUP(E2,G4数据库!C:S,10,0)*C2</f>
        <v>4.4999999999999998E-2</v>
      </c>
      <c r="Q2" s="18" t="str">
        <f>VLOOKUP(E2,G4数据库!C:S,11,0)</f>
        <v>m²</v>
      </c>
      <c r="R2" s="18" t="str">
        <f>VLOOKUP(E2,G4数据库!C:S,12,0)</f>
        <v>Q235B</v>
      </c>
      <c r="S2" s="18"/>
      <c r="T2" s="37" t="str">
        <f>VLOOKUP(E2,G4数据库!C:S,13,0)</f>
        <v>化学锚栓</v>
      </c>
      <c r="U2" s="37" t="str">
        <f>VLOOKUP(E2,G4数据库!C:S,14,0)</f>
        <v>M8x120</v>
      </c>
      <c r="V2" s="37">
        <f>VLOOKUP(E2,G4数据库!C:S,15,0)*C2</f>
        <v>8</v>
      </c>
      <c r="W2" s="37" t="str">
        <f>VLOOKUP(E2,G4数据库!C:S,16,0)</f>
        <v>套</v>
      </c>
      <c r="X2" s="37" t="str">
        <f>VLOOKUP(E2,G4数据库!C:S,17,0)</f>
        <v>Q235B</v>
      </c>
      <c r="Y2" s="18"/>
    </row>
    <row r="3" spans="1:25" x14ac:dyDescent="0.25">
      <c r="A3" s="22"/>
      <c r="B3" s="3"/>
      <c r="C3" s="3"/>
      <c r="D3" s="3"/>
      <c r="E3" s="18" t="str">
        <f t="shared" ref="E3:E7" si="0">(TRIM(MID(SUBSTITUTE($B3,"-",REPT(" ",99)),COLUMN(B3)*99-98,99)))</f>
        <v/>
      </c>
      <c r="F3" s="18" t="str">
        <f t="shared" ref="F3:F7" si="1">(TRIM(MID(SUBSTITUTE($B3,"-",REPT(" ",99)),COLUMN(C3)*99-98,99)))</f>
        <v/>
      </c>
      <c r="G3" s="18" t="e">
        <f t="shared" ref="G3:G7" si="2">VALUE(TRIM(MID(SUBSTITUTE($B3,"-",REPT(" ",99)),COLUMN(D3)*99-98,99)))</f>
        <v>#VALUE!</v>
      </c>
      <c r="H3" s="18" t="e">
        <f>VLOOKUP(E3,G4数据库!C:S,2,0)</f>
        <v>#N/A</v>
      </c>
      <c r="I3" s="18" t="e">
        <f>VLOOKUP(E3,G4数据库!C:S,3,0)</f>
        <v>#N/A</v>
      </c>
      <c r="J3" s="19" t="e">
        <f t="shared" ref="J3:J7" si="3">(F3/1000+G3/1000)*C3</f>
        <v>#VALUE!</v>
      </c>
      <c r="K3" s="18" t="e">
        <f>VLOOKUP(E3,G4数据库!C:S,4,0)</f>
        <v>#N/A</v>
      </c>
      <c r="L3" s="18" t="e">
        <f>VLOOKUP(E3,G4数据库!C:S,5,0)</f>
        <v>#N/A</v>
      </c>
      <c r="M3" s="18"/>
      <c r="N3" s="18" t="e">
        <f>VLOOKUP(E3,G4数据库!C:S,6,0)</f>
        <v>#N/A</v>
      </c>
      <c r="O3" s="18" t="e">
        <f>VLOOKUP(E3,G4数据库!C:S,7,0)</f>
        <v>#N/A</v>
      </c>
      <c r="P3" s="19" t="e">
        <f>VLOOKUP(E3,G4数据库!C:S,10,0)*C3</f>
        <v>#N/A</v>
      </c>
      <c r="Q3" s="18" t="e">
        <f>VLOOKUP(E3,G4数据库!C:S,11,0)</f>
        <v>#N/A</v>
      </c>
      <c r="R3" s="18" t="e">
        <f>VLOOKUP(E3,G4数据库!C:S,12,0)</f>
        <v>#N/A</v>
      </c>
      <c r="S3" s="18"/>
      <c r="T3" s="37" t="e">
        <f>VLOOKUP(E3,G4数据库!C:S,13,0)</f>
        <v>#N/A</v>
      </c>
      <c r="U3" s="37" t="e">
        <f>VLOOKUP(E3,G4数据库!C:S,14,0)</f>
        <v>#N/A</v>
      </c>
      <c r="V3" s="37" t="e">
        <f>VLOOKUP(E3,G4数据库!C:S,15,0)*C3</f>
        <v>#N/A</v>
      </c>
      <c r="W3" s="37" t="e">
        <f>VLOOKUP(E3,G4数据库!C:S,16,0)</f>
        <v>#N/A</v>
      </c>
      <c r="X3" s="37" t="e">
        <f>VLOOKUP(E3,G4数据库!C:S,17,0)</f>
        <v>#N/A</v>
      </c>
      <c r="Y3" s="18"/>
    </row>
    <row r="4" spans="1:25" x14ac:dyDescent="0.25">
      <c r="A4" s="22"/>
      <c r="B4" s="3"/>
      <c r="C4" s="3"/>
      <c r="D4" s="3"/>
      <c r="E4" s="18" t="str">
        <f t="shared" si="0"/>
        <v/>
      </c>
      <c r="F4" s="18" t="str">
        <f t="shared" si="1"/>
        <v/>
      </c>
      <c r="G4" s="18" t="e">
        <f t="shared" si="2"/>
        <v>#VALUE!</v>
      </c>
      <c r="H4" s="18" t="e">
        <f>VLOOKUP(E4,G4数据库!C:S,2,0)</f>
        <v>#N/A</v>
      </c>
      <c r="I4" s="18" t="e">
        <f>VLOOKUP(E4,G4数据库!C:S,3,0)</f>
        <v>#N/A</v>
      </c>
      <c r="J4" s="19" t="e">
        <f t="shared" si="3"/>
        <v>#VALUE!</v>
      </c>
      <c r="K4" s="18" t="e">
        <f>VLOOKUP(E4,G4数据库!C:S,4,0)</f>
        <v>#N/A</v>
      </c>
      <c r="L4" s="18" t="e">
        <f>VLOOKUP(E4,G4数据库!C:S,5,0)</f>
        <v>#N/A</v>
      </c>
      <c r="M4" s="18"/>
      <c r="N4" s="18" t="e">
        <f>VLOOKUP(E4,G4数据库!C:S,6,0)</f>
        <v>#N/A</v>
      </c>
      <c r="O4" s="18" t="e">
        <f>VLOOKUP(E4,G4数据库!C:S,7,0)</f>
        <v>#N/A</v>
      </c>
      <c r="P4" s="19" t="e">
        <f>VLOOKUP(E4,G4数据库!C:S,10,0)*C4</f>
        <v>#N/A</v>
      </c>
      <c r="Q4" s="18" t="e">
        <f>VLOOKUP(E4,G4数据库!C:S,11,0)</f>
        <v>#N/A</v>
      </c>
      <c r="R4" s="18" t="e">
        <f>VLOOKUP(E4,G4数据库!C:S,12,0)</f>
        <v>#N/A</v>
      </c>
      <c r="S4" s="18"/>
      <c r="T4" s="37" t="e">
        <f>VLOOKUP(E4,G4数据库!C:S,13,0)</f>
        <v>#N/A</v>
      </c>
      <c r="U4" s="37" t="e">
        <f>VLOOKUP(E4,G4数据库!C:S,14,0)</f>
        <v>#N/A</v>
      </c>
      <c r="V4" s="37" t="e">
        <f>VLOOKUP(E4,G4数据库!C:S,15,0)*C4</f>
        <v>#N/A</v>
      </c>
      <c r="W4" s="37" t="e">
        <f>VLOOKUP(E4,G4数据库!C:S,16,0)</f>
        <v>#N/A</v>
      </c>
      <c r="X4" s="37" t="e">
        <f>VLOOKUP(E4,G4数据库!C:S,17,0)</f>
        <v>#N/A</v>
      </c>
      <c r="Y4" s="18"/>
    </row>
    <row r="5" spans="1:25" x14ac:dyDescent="0.25">
      <c r="A5" s="22"/>
      <c r="B5" s="3"/>
      <c r="C5" s="3"/>
      <c r="D5" s="3"/>
      <c r="E5" s="18" t="str">
        <f t="shared" si="0"/>
        <v/>
      </c>
      <c r="F5" s="18" t="str">
        <f t="shared" si="1"/>
        <v/>
      </c>
      <c r="G5" s="18" t="e">
        <f t="shared" si="2"/>
        <v>#VALUE!</v>
      </c>
      <c r="H5" s="18" t="e">
        <f>VLOOKUP(E5,G4数据库!C:S,2,0)</f>
        <v>#N/A</v>
      </c>
      <c r="I5" s="18" t="e">
        <f>VLOOKUP(E5,G4数据库!C:S,3,0)</f>
        <v>#N/A</v>
      </c>
      <c r="J5" s="19" t="e">
        <f t="shared" si="3"/>
        <v>#VALUE!</v>
      </c>
      <c r="K5" s="18" t="e">
        <f>VLOOKUP(E5,G4数据库!C:S,4,0)</f>
        <v>#N/A</v>
      </c>
      <c r="L5" s="18" t="e">
        <f>VLOOKUP(E5,G4数据库!C:S,5,0)</f>
        <v>#N/A</v>
      </c>
      <c r="M5" s="18"/>
      <c r="N5" s="18" t="e">
        <f>VLOOKUP(E5,G4数据库!C:S,6,0)</f>
        <v>#N/A</v>
      </c>
      <c r="O5" s="18" t="e">
        <f>VLOOKUP(E5,G4数据库!C:S,7,0)</f>
        <v>#N/A</v>
      </c>
      <c r="P5" s="19" t="e">
        <f>VLOOKUP(E5,G4数据库!C:S,10,0)*C5</f>
        <v>#N/A</v>
      </c>
      <c r="Q5" s="18" t="e">
        <f>VLOOKUP(E5,G4数据库!C:S,11,0)</f>
        <v>#N/A</v>
      </c>
      <c r="R5" s="18" t="e">
        <f>VLOOKUP(E5,G4数据库!C:S,12,0)</f>
        <v>#N/A</v>
      </c>
      <c r="S5" s="18"/>
      <c r="T5" s="37" t="e">
        <f>VLOOKUP(E5,G4数据库!C:S,13,0)</f>
        <v>#N/A</v>
      </c>
      <c r="U5" s="37" t="e">
        <f>VLOOKUP(E5,G4数据库!C:S,14,0)</f>
        <v>#N/A</v>
      </c>
      <c r="V5" s="37" t="e">
        <f>VLOOKUP(E5,G4数据库!C:S,15,0)*C5</f>
        <v>#N/A</v>
      </c>
      <c r="W5" s="37" t="e">
        <f>VLOOKUP(E5,G4数据库!C:S,16,0)</f>
        <v>#N/A</v>
      </c>
      <c r="X5" s="37" t="e">
        <f>VLOOKUP(E5,G4数据库!C:S,17,0)</f>
        <v>#N/A</v>
      </c>
      <c r="Y5" s="18"/>
    </row>
    <row r="6" spans="1:25" x14ac:dyDescent="0.25">
      <c r="A6" s="22"/>
      <c r="B6" s="3"/>
      <c r="C6" s="3"/>
      <c r="D6" s="3"/>
      <c r="E6" s="18" t="str">
        <f t="shared" si="0"/>
        <v/>
      </c>
      <c r="F6" s="18" t="str">
        <f t="shared" si="1"/>
        <v/>
      </c>
      <c r="G6" s="18" t="e">
        <f t="shared" si="2"/>
        <v>#VALUE!</v>
      </c>
      <c r="H6" s="18" t="e">
        <f>VLOOKUP(E6,G4数据库!C:S,2,0)</f>
        <v>#N/A</v>
      </c>
      <c r="I6" s="18" t="e">
        <f>VLOOKUP(E6,G4数据库!C:S,3,0)</f>
        <v>#N/A</v>
      </c>
      <c r="J6" s="19" t="e">
        <f t="shared" si="3"/>
        <v>#VALUE!</v>
      </c>
      <c r="K6" s="18" t="e">
        <f>VLOOKUP(E6,G4数据库!C:S,4,0)</f>
        <v>#N/A</v>
      </c>
      <c r="L6" s="18" t="e">
        <f>VLOOKUP(E6,G4数据库!C:S,5,0)</f>
        <v>#N/A</v>
      </c>
      <c r="M6" s="18"/>
      <c r="N6" s="18" t="e">
        <f>VLOOKUP(E6,G4数据库!C:S,6,0)</f>
        <v>#N/A</v>
      </c>
      <c r="O6" s="18" t="e">
        <f>VLOOKUP(E6,G4数据库!C:S,7,0)</f>
        <v>#N/A</v>
      </c>
      <c r="P6" s="19" t="e">
        <f>VLOOKUP(E6,G4数据库!C:S,10,0)*C6</f>
        <v>#N/A</v>
      </c>
      <c r="Q6" s="18" t="e">
        <f>VLOOKUP(E6,G4数据库!C:S,11,0)</f>
        <v>#N/A</v>
      </c>
      <c r="R6" s="18" t="e">
        <f>VLOOKUP(E6,G4数据库!C:S,12,0)</f>
        <v>#N/A</v>
      </c>
      <c r="S6" s="18"/>
      <c r="T6" s="37" t="e">
        <f>VLOOKUP(E6,G4数据库!C:S,13,0)</f>
        <v>#N/A</v>
      </c>
      <c r="U6" s="37" t="e">
        <f>VLOOKUP(E6,G4数据库!C:S,14,0)</f>
        <v>#N/A</v>
      </c>
      <c r="V6" s="37" t="e">
        <f>VLOOKUP(E6,G4数据库!C:S,15,0)*C6</f>
        <v>#N/A</v>
      </c>
      <c r="W6" s="37" t="e">
        <f>VLOOKUP(E6,G4数据库!C:S,16,0)</f>
        <v>#N/A</v>
      </c>
      <c r="X6" s="37" t="e">
        <f>VLOOKUP(E6,G4数据库!C:S,17,0)</f>
        <v>#N/A</v>
      </c>
      <c r="Y6" s="18"/>
    </row>
    <row r="7" spans="1:25" x14ac:dyDescent="0.25">
      <c r="A7" s="22"/>
      <c r="B7" s="3"/>
      <c r="C7" s="3"/>
      <c r="D7" s="3"/>
      <c r="E7" s="18" t="str">
        <f t="shared" si="0"/>
        <v/>
      </c>
      <c r="F7" s="18" t="str">
        <f t="shared" si="1"/>
        <v/>
      </c>
      <c r="G7" s="18" t="e">
        <f t="shared" si="2"/>
        <v>#VALUE!</v>
      </c>
      <c r="H7" s="18" t="e">
        <f>VLOOKUP(E7,G4数据库!C:S,2,0)</f>
        <v>#N/A</v>
      </c>
      <c r="I7" s="18" t="e">
        <f>VLOOKUP(E7,G4数据库!C:S,3,0)</f>
        <v>#N/A</v>
      </c>
      <c r="J7" s="19" t="e">
        <f t="shared" si="3"/>
        <v>#VALUE!</v>
      </c>
      <c r="K7" s="18" t="e">
        <f>VLOOKUP(E7,G4数据库!C:S,4,0)</f>
        <v>#N/A</v>
      </c>
      <c r="L7" s="18" t="e">
        <f>VLOOKUP(E7,G4数据库!C:S,5,0)</f>
        <v>#N/A</v>
      </c>
      <c r="M7" s="18"/>
      <c r="N7" s="18" t="e">
        <f>VLOOKUP(E7,G4数据库!C:S,6,0)</f>
        <v>#N/A</v>
      </c>
      <c r="O7" s="18" t="e">
        <f>VLOOKUP(E7,G4数据库!C:S,7,0)</f>
        <v>#N/A</v>
      </c>
      <c r="P7" s="19" t="e">
        <f>VLOOKUP(E7,G4数据库!C:S,10,0)*C7</f>
        <v>#N/A</v>
      </c>
      <c r="Q7" s="18" t="e">
        <f>VLOOKUP(E7,G4数据库!C:S,11,0)</f>
        <v>#N/A</v>
      </c>
      <c r="R7" s="18" t="e">
        <f>VLOOKUP(E7,G4数据库!C:S,12,0)</f>
        <v>#N/A</v>
      </c>
      <c r="S7" s="18"/>
      <c r="T7" s="37" t="e">
        <f>VLOOKUP(E7,G4数据库!C:S,13,0)</f>
        <v>#N/A</v>
      </c>
      <c r="U7" s="37" t="e">
        <f>VLOOKUP(E7,G4数据库!C:S,14,0)</f>
        <v>#N/A</v>
      </c>
      <c r="V7" s="37" t="e">
        <f>VLOOKUP(E7,G4数据库!C:S,15,0)*C7</f>
        <v>#N/A</v>
      </c>
      <c r="W7" s="37" t="e">
        <f>VLOOKUP(E7,G4数据库!C:S,16,0)</f>
        <v>#N/A</v>
      </c>
      <c r="X7" s="37" t="e">
        <f>VLOOKUP(E7,G4数据库!C:S,17,0)</f>
        <v>#N/A</v>
      </c>
      <c r="Y7" s="18"/>
    </row>
    <row r="8" spans="1:25" x14ac:dyDescent="0.25">
      <c r="A8" s="22"/>
      <c r="B8" s="3"/>
      <c r="C8" s="3"/>
      <c r="D8" s="3"/>
      <c r="E8" s="18" t="str">
        <f t="shared" ref="E8:E71" si="4">(TRIM(MID(SUBSTITUTE($B8,"-",REPT(" ",99)),COLUMN(B8)*99-98,99)))</f>
        <v/>
      </c>
      <c r="F8" s="18" t="str">
        <f t="shared" ref="F8:F71" si="5">(TRIM(MID(SUBSTITUTE($B8,"-",REPT(" ",99)),COLUMN(C8)*99-98,99)))</f>
        <v/>
      </c>
      <c r="G8" s="18" t="e">
        <f t="shared" ref="G8:G71" si="6">VALUE(TRIM(MID(SUBSTITUTE($B8,"-",REPT(" ",99)),COLUMN(D8)*99-98,99)))</f>
        <v>#VALUE!</v>
      </c>
      <c r="H8" s="18" t="e">
        <f>VLOOKUP(E8,G4数据库!C:S,2,0)</f>
        <v>#N/A</v>
      </c>
      <c r="I8" s="18" t="e">
        <f>VLOOKUP(E8,G4数据库!C:S,3,0)</f>
        <v>#N/A</v>
      </c>
      <c r="J8" s="19" t="e">
        <f t="shared" ref="J8:J71" si="7">(F8/1000+G8/1000)*C8</f>
        <v>#VALUE!</v>
      </c>
      <c r="K8" s="18" t="e">
        <f>VLOOKUP(E8,G4数据库!C:S,4,0)</f>
        <v>#N/A</v>
      </c>
      <c r="L8" s="18" t="e">
        <f>VLOOKUP(E8,G4数据库!C:S,5,0)</f>
        <v>#N/A</v>
      </c>
      <c r="M8" s="18"/>
      <c r="N8" s="18" t="e">
        <f>VLOOKUP(E8,G4数据库!C:S,6,0)</f>
        <v>#N/A</v>
      </c>
      <c r="O8" s="18" t="e">
        <f>VLOOKUP(E8,G4数据库!C:S,7,0)</f>
        <v>#N/A</v>
      </c>
      <c r="P8" s="19" t="e">
        <f>VLOOKUP(E8,G4数据库!C:S,10,0)*C8</f>
        <v>#N/A</v>
      </c>
      <c r="Q8" s="18" t="e">
        <f>VLOOKUP(E8,G4数据库!C:S,11,0)</f>
        <v>#N/A</v>
      </c>
      <c r="R8" s="18" t="e">
        <f>VLOOKUP(E8,G4数据库!C:S,12,0)</f>
        <v>#N/A</v>
      </c>
      <c r="S8" s="18"/>
      <c r="T8" s="37" t="e">
        <f>VLOOKUP(E8,G4数据库!C:S,13,0)</f>
        <v>#N/A</v>
      </c>
      <c r="U8" s="37" t="e">
        <f>VLOOKUP(E8,G4数据库!C:S,14,0)</f>
        <v>#N/A</v>
      </c>
      <c r="V8" s="37" t="e">
        <f>VLOOKUP(E8,G4数据库!C:S,15,0)*C8</f>
        <v>#N/A</v>
      </c>
      <c r="W8" s="37" t="e">
        <f>VLOOKUP(E8,G4数据库!C:S,16,0)</f>
        <v>#N/A</v>
      </c>
      <c r="X8" s="37" t="e">
        <f>VLOOKUP(E8,G4数据库!C:S,17,0)</f>
        <v>#N/A</v>
      </c>
      <c r="Y8" s="18"/>
    </row>
    <row r="9" spans="1:25" x14ac:dyDescent="0.25">
      <c r="A9" s="22"/>
      <c r="B9" s="3"/>
      <c r="C9" s="3"/>
      <c r="D9" s="3"/>
      <c r="E9" s="18" t="str">
        <f t="shared" si="4"/>
        <v/>
      </c>
      <c r="F9" s="18" t="str">
        <f t="shared" si="5"/>
        <v/>
      </c>
      <c r="G9" s="18" t="e">
        <f t="shared" si="6"/>
        <v>#VALUE!</v>
      </c>
      <c r="H9" s="18" t="e">
        <f>VLOOKUP(E9,G4数据库!C:S,2,0)</f>
        <v>#N/A</v>
      </c>
      <c r="I9" s="18" t="e">
        <f>VLOOKUP(E9,G4数据库!C:S,3,0)</f>
        <v>#N/A</v>
      </c>
      <c r="J9" s="19" t="e">
        <f t="shared" si="7"/>
        <v>#VALUE!</v>
      </c>
      <c r="K9" s="18" t="e">
        <f>VLOOKUP(E9,G4数据库!C:S,4,0)</f>
        <v>#N/A</v>
      </c>
      <c r="L9" s="18" t="e">
        <f>VLOOKUP(E9,G4数据库!C:S,5,0)</f>
        <v>#N/A</v>
      </c>
      <c r="M9" s="18"/>
      <c r="N9" s="18" t="e">
        <f>VLOOKUP(E9,G4数据库!C:S,6,0)</f>
        <v>#N/A</v>
      </c>
      <c r="O9" s="18" t="e">
        <f>VLOOKUP(E9,G4数据库!C:S,7,0)</f>
        <v>#N/A</v>
      </c>
      <c r="P9" s="19" t="e">
        <f>VLOOKUP(E9,G4数据库!C:S,10,0)*C9</f>
        <v>#N/A</v>
      </c>
      <c r="Q9" s="18" t="e">
        <f>VLOOKUP(E9,G4数据库!C:S,11,0)</f>
        <v>#N/A</v>
      </c>
      <c r="R9" s="18" t="e">
        <f>VLOOKUP(E9,G4数据库!C:S,12,0)</f>
        <v>#N/A</v>
      </c>
      <c r="S9" s="18"/>
      <c r="T9" s="37" t="e">
        <f>VLOOKUP(E9,G4数据库!C:S,13,0)</f>
        <v>#N/A</v>
      </c>
      <c r="U9" s="37" t="e">
        <f>VLOOKUP(E9,G4数据库!C:S,14,0)</f>
        <v>#N/A</v>
      </c>
      <c r="V9" s="37" t="e">
        <f>VLOOKUP(E9,G4数据库!C:S,15,0)*C9</f>
        <v>#N/A</v>
      </c>
      <c r="W9" s="37" t="e">
        <f>VLOOKUP(E9,G4数据库!C:S,16,0)</f>
        <v>#N/A</v>
      </c>
      <c r="X9" s="37" t="e">
        <f>VLOOKUP(E9,G4数据库!C:S,17,0)</f>
        <v>#N/A</v>
      </c>
      <c r="Y9" s="18"/>
    </row>
    <row r="10" spans="1:25" x14ac:dyDescent="0.25">
      <c r="A10" s="22"/>
      <c r="B10" s="3"/>
      <c r="C10" s="3"/>
      <c r="D10" s="3"/>
      <c r="E10" s="18" t="str">
        <f t="shared" si="4"/>
        <v/>
      </c>
      <c r="F10" s="18" t="str">
        <f t="shared" si="5"/>
        <v/>
      </c>
      <c r="G10" s="18" t="e">
        <f t="shared" si="6"/>
        <v>#VALUE!</v>
      </c>
      <c r="H10" s="18" t="e">
        <f>VLOOKUP(E10,G4数据库!C:S,2,0)</f>
        <v>#N/A</v>
      </c>
      <c r="I10" s="18" t="e">
        <f>VLOOKUP(E10,G4数据库!C:S,3,0)</f>
        <v>#N/A</v>
      </c>
      <c r="J10" s="19" t="e">
        <f t="shared" si="7"/>
        <v>#VALUE!</v>
      </c>
      <c r="K10" s="18" t="e">
        <f>VLOOKUP(E10,G4数据库!C:S,4,0)</f>
        <v>#N/A</v>
      </c>
      <c r="L10" s="18" t="e">
        <f>VLOOKUP(E10,G4数据库!C:S,5,0)</f>
        <v>#N/A</v>
      </c>
      <c r="M10" s="18"/>
      <c r="N10" s="18" t="e">
        <f>VLOOKUP(E10,G4数据库!C:S,6,0)</f>
        <v>#N/A</v>
      </c>
      <c r="O10" s="18" t="e">
        <f>VLOOKUP(E10,G4数据库!C:S,7,0)</f>
        <v>#N/A</v>
      </c>
      <c r="P10" s="19" t="e">
        <f>VLOOKUP(E10,G4数据库!C:S,10,0)*C10</f>
        <v>#N/A</v>
      </c>
      <c r="Q10" s="18" t="e">
        <f>VLOOKUP(E10,G4数据库!C:S,11,0)</f>
        <v>#N/A</v>
      </c>
      <c r="R10" s="18" t="e">
        <f>VLOOKUP(E10,G4数据库!C:S,12,0)</f>
        <v>#N/A</v>
      </c>
      <c r="S10" s="18"/>
      <c r="T10" s="37" t="e">
        <f>VLOOKUP(E10,G4数据库!C:S,13,0)</f>
        <v>#N/A</v>
      </c>
      <c r="U10" s="37" t="e">
        <f>VLOOKUP(E10,G4数据库!C:S,14,0)</f>
        <v>#N/A</v>
      </c>
      <c r="V10" s="37" t="e">
        <f>VLOOKUP(E10,G4数据库!C:S,15,0)*C10</f>
        <v>#N/A</v>
      </c>
      <c r="W10" s="37" t="e">
        <f>VLOOKUP(E10,G4数据库!C:S,16,0)</f>
        <v>#N/A</v>
      </c>
      <c r="X10" s="37" t="e">
        <f>VLOOKUP(E10,G4数据库!C:S,17,0)</f>
        <v>#N/A</v>
      </c>
      <c r="Y10" s="18"/>
    </row>
    <row r="11" spans="1:25" x14ac:dyDescent="0.25">
      <c r="A11" s="22"/>
      <c r="B11" s="3"/>
      <c r="C11" s="3"/>
      <c r="D11" s="3"/>
      <c r="E11" s="18" t="str">
        <f t="shared" si="4"/>
        <v/>
      </c>
      <c r="F11" s="18" t="str">
        <f t="shared" si="5"/>
        <v/>
      </c>
      <c r="G11" s="18" t="e">
        <f t="shared" si="6"/>
        <v>#VALUE!</v>
      </c>
      <c r="H11" s="18" t="e">
        <f>VLOOKUP(E11,G4数据库!C:S,2,0)</f>
        <v>#N/A</v>
      </c>
      <c r="I11" s="18" t="e">
        <f>VLOOKUP(E11,G4数据库!C:S,3,0)</f>
        <v>#N/A</v>
      </c>
      <c r="J11" s="19" t="e">
        <f t="shared" si="7"/>
        <v>#VALUE!</v>
      </c>
      <c r="K11" s="18" t="e">
        <f>VLOOKUP(E11,G4数据库!C:S,4,0)</f>
        <v>#N/A</v>
      </c>
      <c r="L11" s="18" t="e">
        <f>VLOOKUP(E11,G4数据库!C:S,5,0)</f>
        <v>#N/A</v>
      </c>
      <c r="M11" s="18"/>
      <c r="N11" s="18" t="e">
        <f>VLOOKUP(E11,G4数据库!C:S,6,0)</f>
        <v>#N/A</v>
      </c>
      <c r="O11" s="18" t="e">
        <f>VLOOKUP(E11,G4数据库!C:S,7,0)</f>
        <v>#N/A</v>
      </c>
      <c r="P11" s="19" t="e">
        <f>VLOOKUP(E11,G4数据库!C:S,10,0)*C11</f>
        <v>#N/A</v>
      </c>
      <c r="Q11" s="18" t="e">
        <f>VLOOKUP(E11,G4数据库!C:S,11,0)</f>
        <v>#N/A</v>
      </c>
      <c r="R11" s="18" t="e">
        <f>VLOOKUP(E11,G4数据库!C:S,12,0)</f>
        <v>#N/A</v>
      </c>
      <c r="S11" s="18"/>
      <c r="T11" s="37" t="e">
        <f>VLOOKUP(E11,G4数据库!C:S,13,0)</f>
        <v>#N/A</v>
      </c>
      <c r="U11" s="37" t="e">
        <f>VLOOKUP(E11,G4数据库!C:S,14,0)</f>
        <v>#N/A</v>
      </c>
      <c r="V11" s="37" t="e">
        <f>VLOOKUP(E11,G4数据库!C:S,15,0)*C11</f>
        <v>#N/A</v>
      </c>
      <c r="W11" s="37" t="e">
        <f>VLOOKUP(E11,G4数据库!C:S,16,0)</f>
        <v>#N/A</v>
      </c>
      <c r="X11" s="37" t="e">
        <f>VLOOKUP(E11,G4数据库!C:S,17,0)</f>
        <v>#N/A</v>
      </c>
      <c r="Y11" s="18"/>
    </row>
    <row r="12" spans="1:25" x14ac:dyDescent="0.25">
      <c r="A12" s="22"/>
      <c r="B12" s="3"/>
      <c r="C12" s="3"/>
      <c r="D12" s="3"/>
      <c r="E12" s="18" t="str">
        <f t="shared" si="4"/>
        <v/>
      </c>
      <c r="F12" s="18" t="str">
        <f t="shared" si="5"/>
        <v/>
      </c>
      <c r="G12" s="18" t="e">
        <f t="shared" si="6"/>
        <v>#VALUE!</v>
      </c>
      <c r="H12" s="18" t="e">
        <f>VLOOKUP(E12,G4数据库!C:S,2,0)</f>
        <v>#N/A</v>
      </c>
      <c r="I12" s="18" t="e">
        <f>VLOOKUP(E12,G4数据库!C:S,3,0)</f>
        <v>#N/A</v>
      </c>
      <c r="J12" s="19" t="e">
        <f t="shared" si="7"/>
        <v>#VALUE!</v>
      </c>
      <c r="K12" s="18" t="e">
        <f>VLOOKUP(E12,G4数据库!C:S,4,0)</f>
        <v>#N/A</v>
      </c>
      <c r="L12" s="18" t="e">
        <f>VLOOKUP(E12,G4数据库!C:S,5,0)</f>
        <v>#N/A</v>
      </c>
      <c r="M12" s="18"/>
      <c r="N12" s="18" t="e">
        <f>VLOOKUP(E12,G4数据库!C:S,6,0)</f>
        <v>#N/A</v>
      </c>
      <c r="O12" s="18" t="e">
        <f>VLOOKUP(E12,G4数据库!C:S,7,0)</f>
        <v>#N/A</v>
      </c>
      <c r="P12" s="19" t="e">
        <f>VLOOKUP(E12,G4数据库!C:S,10,0)*C12</f>
        <v>#N/A</v>
      </c>
      <c r="Q12" s="18" t="e">
        <f>VLOOKUP(E12,G4数据库!C:S,11,0)</f>
        <v>#N/A</v>
      </c>
      <c r="R12" s="18" t="e">
        <f>VLOOKUP(E12,G4数据库!C:S,12,0)</f>
        <v>#N/A</v>
      </c>
      <c r="S12" s="18"/>
      <c r="T12" s="37" t="e">
        <f>VLOOKUP(E12,G4数据库!C:S,13,0)</f>
        <v>#N/A</v>
      </c>
      <c r="U12" s="37" t="e">
        <f>VLOOKUP(E12,G4数据库!C:S,14,0)</f>
        <v>#N/A</v>
      </c>
      <c r="V12" s="37" t="e">
        <f>VLOOKUP(E12,G4数据库!C:S,15,0)*C12</f>
        <v>#N/A</v>
      </c>
      <c r="W12" s="37" t="e">
        <f>VLOOKUP(E12,G4数据库!C:S,16,0)</f>
        <v>#N/A</v>
      </c>
      <c r="X12" s="37" t="e">
        <f>VLOOKUP(E12,G4数据库!C:S,17,0)</f>
        <v>#N/A</v>
      </c>
      <c r="Y12" s="18"/>
    </row>
    <row r="13" spans="1:25" x14ac:dyDescent="0.25">
      <c r="A13" s="22"/>
      <c r="B13" s="3"/>
      <c r="C13" s="3"/>
      <c r="D13" s="3"/>
      <c r="E13" s="18" t="str">
        <f t="shared" si="4"/>
        <v/>
      </c>
      <c r="F13" s="18" t="str">
        <f t="shared" si="5"/>
        <v/>
      </c>
      <c r="G13" s="18" t="e">
        <f t="shared" si="6"/>
        <v>#VALUE!</v>
      </c>
      <c r="H13" s="18" t="e">
        <f>VLOOKUP(E13,G4数据库!C:S,2,0)</f>
        <v>#N/A</v>
      </c>
      <c r="I13" s="18" t="e">
        <f>VLOOKUP(E13,G4数据库!C:S,3,0)</f>
        <v>#N/A</v>
      </c>
      <c r="J13" s="19" t="e">
        <f t="shared" si="7"/>
        <v>#VALUE!</v>
      </c>
      <c r="K13" s="18" t="e">
        <f>VLOOKUP(E13,G4数据库!C:S,4,0)</f>
        <v>#N/A</v>
      </c>
      <c r="L13" s="18" t="e">
        <f>VLOOKUP(E13,G4数据库!C:S,5,0)</f>
        <v>#N/A</v>
      </c>
      <c r="M13" s="18"/>
      <c r="N13" s="18" t="e">
        <f>VLOOKUP(E13,G4数据库!C:S,6,0)</f>
        <v>#N/A</v>
      </c>
      <c r="O13" s="18" t="e">
        <f>VLOOKUP(E13,G4数据库!C:S,7,0)</f>
        <v>#N/A</v>
      </c>
      <c r="P13" s="19" t="e">
        <f>VLOOKUP(E13,G4数据库!C:S,10,0)*C13</f>
        <v>#N/A</v>
      </c>
      <c r="Q13" s="18" t="e">
        <f>VLOOKUP(E13,G4数据库!C:S,11,0)</f>
        <v>#N/A</v>
      </c>
      <c r="R13" s="18" t="e">
        <f>VLOOKUP(E13,G4数据库!C:S,12,0)</f>
        <v>#N/A</v>
      </c>
      <c r="S13" s="18"/>
      <c r="T13" s="37" t="e">
        <f>VLOOKUP(E13,G4数据库!C:S,13,0)</f>
        <v>#N/A</v>
      </c>
      <c r="U13" s="37" t="e">
        <f>VLOOKUP(E13,G4数据库!C:S,14,0)</f>
        <v>#N/A</v>
      </c>
      <c r="V13" s="37" t="e">
        <f>VLOOKUP(E13,G4数据库!C:S,15,0)*C13</f>
        <v>#N/A</v>
      </c>
      <c r="W13" s="37" t="e">
        <f>VLOOKUP(E13,G4数据库!C:S,16,0)</f>
        <v>#N/A</v>
      </c>
      <c r="X13" s="37" t="e">
        <f>VLOOKUP(E13,G4数据库!C:S,17,0)</f>
        <v>#N/A</v>
      </c>
      <c r="Y13" s="18"/>
    </row>
    <row r="14" spans="1:25" x14ac:dyDescent="0.25">
      <c r="A14" s="22"/>
      <c r="B14" s="3"/>
      <c r="C14" s="3"/>
      <c r="D14" s="3"/>
      <c r="E14" s="18" t="str">
        <f t="shared" si="4"/>
        <v/>
      </c>
      <c r="F14" s="18" t="str">
        <f t="shared" si="5"/>
        <v/>
      </c>
      <c r="G14" s="18" t="e">
        <f t="shared" si="6"/>
        <v>#VALUE!</v>
      </c>
      <c r="H14" s="18" t="e">
        <f>VLOOKUP(E14,G4数据库!C:S,2,0)</f>
        <v>#N/A</v>
      </c>
      <c r="I14" s="18" t="e">
        <f>VLOOKUP(E14,G4数据库!C:S,3,0)</f>
        <v>#N/A</v>
      </c>
      <c r="J14" s="19" t="e">
        <f t="shared" si="7"/>
        <v>#VALUE!</v>
      </c>
      <c r="K14" s="18" t="e">
        <f>VLOOKUP(E14,G4数据库!C:S,4,0)</f>
        <v>#N/A</v>
      </c>
      <c r="L14" s="18" t="e">
        <f>VLOOKUP(E14,G4数据库!C:S,5,0)</f>
        <v>#N/A</v>
      </c>
      <c r="M14" s="18"/>
      <c r="N14" s="18" t="e">
        <f>VLOOKUP(E14,G4数据库!C:S,6,0)</f>
        <v>#N/A</v>
      </c>
      <c r="O14" s="18" t="e">
        <f>VLOOKUP(E14,G4数据库!C:S,7,0)</f>
        <v>#N/A</v>
      </c>
      <c r="P14" s="19" t="e">
        <f>VLOOKUP(E14,G4数据库!C:S,10,0)*C14</f>
        <v>#N/A</v>
      </c>
      <c r="Q14" s="18" t="e">
        <f>VLOOKUP(E14,G4数据库!C:S,11,0)</f>
        <v>#N/A</v>
      </c>
      <c r="R14" s="18" t="e">
        <f>VLOOKUP(E14,G4数据库!C:S,12,0)</f>
        <v>#N/A</v>
      </c>
      <c r="S14" s="18"/>
      <c r="T14" s="37" t="e">
        <f>VLOOKUP(E14,G4数据库!C:S,13,0)</f>
        <v>#N/A</v>
      </c>
      <c r="U14" s="37" t="e">
        <f>VLOOKUP(E14,G4数据库!C:S,14,0)</f>
        <v>#N/A</v>
      </c>
      <c r="V14" s="37" t="e">
        <f>VLOOKUP(E14,G4数据库!C:S,15,0)*C14</f>
        <v>#N/A</v>
      </c>
      <c r="W14" s="37" t="e">
        <f>VLOOKUP(E14,G4数据库!C:S,16,0)</f>
        <v>#N/A</v>
      </c>
      <c r="X14" s="37" t="e">
        <f>VLOOKUP(E14,G4数据库!C:S,17,0)</f>
        <v>#N/A</v>
      </c>
      <c r="Y14" s="18"/>
    </row>
    <row r="15" spans="1:25" x14ac:dyDescent="0.25">
      <c r="A15" s="22"/>
      <c r="B15" s="3"/>
      <c r="C15" s="3"/>
      <c r="D15" s="3"/>
      <c r="E15" s="18" t="str">
        <f t="shared" si="4"/>
        <v/>
      </c>
      <c r="F15" s="18" t="str">
        <f t="shared" si="5"/>
        <v/>
      </c>
      <c r="G15" s="18" t="e">
        <f t="shared" si="6"/>
        <v>#VALUE!</v>
      </c>
      <c r="H15" s="18" t="e">
        <f>VLOOKUP(E15,G4数据库!C:S,2,0)</f>
        <v>#N/A</v>
      </c>
      <c r="I15" s="18" t="e">
        <f>VLOOKUP(E15,G4数据库!C:S,3,0)</f>
        <v>#N/A</v>
      </c>
      <c r="J15" s="19" t="e">
        <f t="shared" si="7"/>
        <v>#VALUE!</v>
      </c>
      <c r="K15" s="18" t="e">
        <f>VLOOKUP(E15,G4数据库!C:S,4,0)</f>
        <v>#N/A</v>
      </c>
      <c r="L15" s="18" t="e">
        <f>VLOOKUP(E15,G4数据库!C:S,5,0)</f>
        <v>#N/A</v>
      </c>
      <c r="M15" s="18"/>
      <c r="N15" s="18" t="e">
        <f>VLOOKUP(E15,G4数据库!C:S,6,0)</f>
        <v>#N/A</v>
      </c>
      <c r="O15" s="18" t="e">
        <f>VLOOKUP(E15,G4数据库!C:S,7,0)</f>
        <v>#N/A</v>
      </c>
      <c r="P15" s="19" t="e">
        <f>VLOOKUP(E15,G4数据库!C:S,10,0)*C15</f>
        <v>#N/A</v>
      </c>
      <c r="Q15" s="18" t="e">
        <f>VLOOKUP(E15,G4数据库!C:S,11,0)</f>
        <v>#N/A</v>
      </c>
      <c r="R15" s="18" t="e">
        <f>VLOOKUP(E15,G4数据库!C:S,12,0)</f>
        <v>#N/A</v>
      </c>
      <c r="S15" s="18"/>
      <c r="T15" s="37" t="e">
        <f>VLOOKUP(E15,G4数据库!C:S,13,0)</f>
        <v>#N/A</v>
      </c>
      <c r="U15" s="37" t="e">
        <f>VLOOKUP(E15,G4数据库!C:S,14,0)</f>
        <v>#N/A</v>
      </c>
      <c r="V15" s="37" t="e">
        <f>VLOOKUP(E15,G4数据库!C:S,15,0)*C15</f>
        <v>#N/A</v>
      </c>
      <c r="W15" s="37" t="e">
        <f>VLOOKUP(E15,G4数据库!C:S,16,0)</f>
        <v>#N/A</v>
      </c>
      <c r="X15" s="37" t="e">
        <f>VLOOKUP(E15,G4数据库!C:S,17,0)</f>
        <v>#N/A</v>
      </c>
      <c r="Y15" s="18"/>
    </row>
    <row r="16" spans="1:25" x14ac:dyDescent="0.25">
      <c r="A16" s="22"/>
      <c r="B16" s="3"/>
      <c r="C16" s="3"/>
      <c r="D16" s="3"/>
      <c r="E16" s="18" t="str">
        <f t="shared" si="4"/>
        <v/>
      </c>
      <c r="F16" s="18" t="str">
        <f t="shared" si="5"/>
        <v/>
      </c>
      <c r="G16" s="18" t="e">
        <f t="shared" si="6"/>
        <v>#VALUE!</v>
      </c>
      <c r="H16" s="18" t="e">
        <f>VLOOKUP(E16,G4数据库!C:S,2,0)</f>
        <v>#N/A</v>
      </c>
      <c r="I16" s="18" t="e">
        <f>VLOOKUP(E16,G4数据库!C:S,3,0)</f>
        <v>#N/A</v>
      </c>
      <c r="J16" s="19" t="e">
        <f t="shared" si="7"/>
        <v>#VALUE!</v>
      </c>
      <c r="K16" s="18" t="e">
        <f>VLOOKUP(E16,G4数据库!C:S,4,0)</f>
        <v>#N/A</v>
      </c>
      <c r="L16" s="18" t="e">
        <f>VLOOKUP(E16,G4数据库!C:S,5,0)</f>
        <v>#N/A</v>
      </c>
      <c r="M16" s="18"/>
      <c r="N16" s="18" t="e">
        <f>VLOOKUP(E16,G4数据库!C:S,6,0)</f>
        <v>#N/A</v>
      </c>
      <c r="O16" s="18" t="e">
        <f>VLOOKUP(E16,G4数据库!C:S,7,0)</f>
        <v>#N/A</v>
      </c>
      <c r="P16" s="19" t="e">
        <f>VLOOKUP(E16,G4数据库!C:S,10,0)*C16</f>
        <v>#N/A</v>
      </c>
      <c r="Q16" s="18" t="e">
        <f>VLOOKUP(E16,G4数据库!C:S,11,0)</f>
        <v>#N/A</v>
      </c>
      <c r="R16" s="18" t="e">
        <f>VLOOKUP(E16,G4数据库!C:S,12,0)</f>
        <v>#N/A</v>
      </c>
      <c r="S16" s="18"/>
      <c r="T16" s="37" t="e">
        <f>VLOOKUP(E16,G4数据库!C:S,13,0)</f>
        <v>#N/A</v>
      </c>
      <c r="U16" s="37" t="e">
        <f>VLOOKUP(E16,G4数据库!C:S,14,0)</f>
        <v>#N/A</v>
      </c>
      <c r="V16" s="37" t="e">
        <f>VLOOKUP(E16,G4数据库!C:S,15,0)*C16</f>
        <v>#N/A</v>
      </c>
      <c r="W16" s="37" t="e">
        <f>VLOOKUP(E16,G4数据库!C:S,16,0)</f>
        <v>#N/A</v>
      </c>
      <c r="X16" s="37" t="e">
        <f>VLOOKUP(E16,G4数据库!C:S,17,0)</f>
        <v>#N/A</v>
      </c>
      <c r="Y16" s="18"/>
    </row>
    <row r="17" spans="1:25" x14ac:dyDescent="0.25">
      <c r="A17" s="22"/>
      <c r="B17" s="3"/>
      <c r="C17" s="3"/>
      <c r="D17" s="3"/>
      <c r="E17" s="18" t="str">
        <f t="shared" si="4"/>
        <v/>
      </c>
      <c r="F17" s="18" t="str">
        <f t="shared" si="5"/>
        <v/>
      </c>
      <c r="G17" s="18" t="e">
        <f t="shared" si="6"/>
        <v>#VALUE!</v>
      </c>
      <c r="H17" s="18" t="e">
        <f>VLOOKUP(E17,G4数据库!C:S,2,0)</f>
        <v>#N/A</v>
      </c>
      <c r="I17" s="18" t="e">
        <f>VLOOKUP(E17,G4数据库!C:S,3,0)</f>
        <v>#N/A</v>
      </c>
      <c r="J17" s="19" t="e">
        <f t="shared" si="7"/>
        <v>#VALUE!</v>
      </c>
      <c r="K17" s="18" t="e">
        <f>VLOOKUP(E17,G4数据库!C:S,4,0)</f>
        <v>#N/A</v>
      </c>
      <c r="L17" s="18" t="e">
        <f>VLOOKUP(E17,G4数据库!C:S,5,0)</f>
        <v>#N/A</v>
      </c>
      <c r="M17" s="18"/>
      <c r="N17" s="18" t="e">
        <f>VLOOKUP(E17,G4数据库!C:S,6,0)</f>
        <v>#N/A</v>
      </c>
      <c r="O17" s="18" t="e">
        <f>VLOOKUP(E17,G4数据库!C:S,7,0)</f>
        <v>#N/A</v>
      </c>
      <c r="P17" s="19" t="e">
        <f>VLOOKUP(E17,G4数据库!C:S,10,0)*C17</f>
        <v>#N/A</v>
      </c>
      <c r="Q17" s="18" t="e">
        <f>VLOOKUP(E17,G4数据库!C:S,11,0)</f>
        <v>#N/A</v>
      </c>
      <c r="R17" s="18" t="e">
        <f>VLOOKUP(E17,G4数据库!C:S,12,0)</f>
        <v>#N/A</v>
      </c>
      <c r="S17" s="18"/>
      <c r="T17" s="37" t="e">
        <f>VLOOKUP(E17,G4数据库!C:S,13,0)</f>
        <v>#N/A</v>
      </c>
      <c r="U17" s="37" t="e">
        <f>VLOOKUP(E17,G4数据库!C:S,14,0)</f>
        <v>#N/A</v>
      </c>
      <c r="V17" s="37" t="e">
        <f>VLOOKUP(E17,G4数据库!C:S,15,0)*C17</f>
        <v>#N/A</v>
      </c>
      <c r="W17" s="37" t="e">
        <f>VLOOKUP(E17,G4数据库!C:S,16,0)</f>
        <v>#N/A</v>
      </c>
      <c r="X17" s="37" t="e">
        <f>VLOOKUP(E17,G4数据库!C:S,17,0)</f>
        <v>#N/A</v>
      </c>
      <c r="Y17" s="18"/>
    </row>
    <row r="18" spans="1:25" x14ac:dyDescent="0.25">
      <c r="A18" s="22"/>
      <c r="B18" s="3"/>
      <c r="C18" s="3"/>
      <c r="D18" s="3"/>
      <c r="E18" s="18" t="str">
        <f t="shared" si="4"/>
        <v/>
      </c>
      <c r="F18" s="18" t="str">
        <f t="shared" si="5"/>
        <v/>
      </c>
      <c r="G18" s="18" t="e">
        <f t="shared" si="6"/>
        <v>#VALUE!</v>
      </c>
      <c r="H18" s="18" t="e">
        <f>VLOOKUP(E18,G4数据库!C:S,2,0)</f>
        <v>#N/A</v>
      </c>
      <c r="I18" s="18" t="e">
        <f>VLOOKUP(E18,G4数据库!C:S,3,0)</f>
        <v>#N/A</v>
      </c>
      <c r="J18" s="19" t="e">
        <f t="shared" si="7"/>
        <v>#VALUE!</v>
      </c>
      <c r="K18" s="18" t="e">
        <f>VLOOKUP(E18,G4数据库!C:S,4,0)</f>
        <v>#N/A</v>
      </c>
      <c r="L18" s="18" t="e">
        <f>VLOOKUP(E18,G4数据库!C:S,5,0)</f>
        <v>#N/A</v>
      </c>
      <c r="M18" s="18"/>
      <c r="N18" s="18" t="e">
        <f>VLOOKUP(E18,G4数据库!C:S,6,0)</f>
        <v>#N/A</v>
      </c>
      <c r="O18" s="18" t="e">
        <f>VLOOKUP(E18,G4数据库!C:S,7,0)</f>
        <v>#N/A</v>
      </c>
      <c r="P18" s="19" t="e">
        <f>VLOOKUP(E18,G4数据库!C:S,10,0)*C18</f>
        <v>#N/A</v>
      </c>
      <c r="Q18" s="18" t="e">
        <f>VLOOKUP(E18,G4数据库!C:S,11,0)</f>
        <v>#N/A</v>
      </c>
      <c r="R18" s="18" t="e">
        <f>VLOOKUP(E18,G4数据库!C:S,12,0)</f>
        <v>#N/A</v>
      </c>
      <c r="S18" s="18"/>
      <c r="T18" s="37" t="e">
        <f>VLOOKUP(E18,G4数据库!C:S,13,0)</f>
        <v>#N/A</v>
      </c>
      <c r="U18" s="37" t="e">
        <f>VLOOKUP(E18,G4数据库!C:S,14,0)</f>
        <v>#N/A</v>
      </c>
      <c r="V18" s="37" t="e">
        <f>VLOOKUP(E18,G4数据库!C:S,15,0)*C18</f>
        <v>#N/A</v>
      </c>
      <c r="W18" s="37" t="e">
        <f>VLOOKUP(E18,G4数据库!C:S,16,0)</f>
        <v>#N/A</v>
      </c>
      <c r="X18" s="37" t="e">
        <f>VLOOKUP(E18,G4数据库!C:S,17,0)</f>
        <v>#N/A</v>
      </c>
      <c r="Y18" s="18"/>
    </row>
    <row r="19" spans="1:25" x14ac:dyDescent="0.25">
      <c r="A19" s="22"/>
      <c r="B19" s="3"/>
      <c r="C19" s="3"/>
      <c r="D19" s="3"/>
      <c r="E19" s="18" t="str">
        <f t="shared" si="4"/>
        <v/>
      </c>
      <c r="F19" s="18" t="str">
        <f t="shared" si="5"/>
        <v/>
      </c>
      <c r="G19" s="18" t="e">
        <f t="shared" si="6"/>
        <v>#VALUE!</v>
      </c>
      <c r="H19" s="18" t="e">
        <f>VLOOKUP(E19,G4数据库!C:S,2,0)</f>
        <v>#N/A</v>
      </c>
      <c r="I19" s="18" t="e">
        <f>VLOOKUP(E19,G4数据库!C:S,3,0)</f>
        <v>#N/A</v>
      </c>
      <c r="J19" s="19" t="e">
        <f t="shared" si="7"/>
        <v>#VALUE!</v>
      </c>
      <c r="K19" s="18" t="e">
        <f>VLOOKUP(E19,G4数据库!C:S,4,0)</f>
        <v>#N/A</v>
      </c>
      <c r="L19" s="18" t="e">
        <f>VLOOKUP(E19,G4数据库!C:S,5,0)</f>
        <v>#N/A</v>
      </c>
      <c r="M19" s="18"/>
      <c r="N19" s="18" t="e">
        <f>VLOOKUP(E19,G4数据库!C:S,6,0)</f>
        <v>#N/A</v>
      </c>
      <c r="O19" s="18" t="e">
        <f>VLOOKUP(E19,G4数据库!C:S,7,0)</f>
        <v>#N/A</v>
      </c>
      <c r="P19" s="19" t="e">
        <f>VLOOKUP(E19,G4数据库!C:S,10,0)*C19</f>
        <v>#N/A</v>
      </c>
      <c r="Q19" s="18" t="e">
        <f>VLOOKUP(E19,G4数据库!C:S,11,0)</f>
        <v>#N/A</v>
      </c>
      <c r="R19" s="18" t="e">
        <f>VLOOKUP(E19,G4数据库!C:S,12,0)</f>
        <v>#N/A</v>
      </c>
      <c r="S19" s="18"/>
      <c r="T19" s="37" t="e">
        <f>VLOOKUP(E19,G4数据库!C:S,13,0)</f>
        <v>#N/A</v>
      </c>
      <c r="U19" s="37" t="e">
        <f>VLOOKUP(E19,G4数据库!C:S,14,0)</f>
        <v>#N/A</v>
      </c>
      <c r="V19" s="37" t="e">
        <f>VLOOKUP(E19,G4数据库!C:S,15,0)*C19</f>
        <v>#N/A</v>
      </c>
      <c r="W19" s="37" t="e">
        <f>VLOOKUP(E19,G4数据库!C:S,16,0)</f>
        <v>#N/A</v>
      </c>
      <c r="X19" s="37" t="e">
        <f>VLOOKUP(E19,G4数据库!C:S,17,0)</f>
        <v>#N/A</v>
      </c>
      <c r="Y19" s="18"/>
    </row>
    <row r="20" spans="1:25" x14ac:dyDescent="0.25">
      <c r="A20" s="22"/>
      <c r="B20" s="3"/>
      <c r="C20" s="3"/>
      <c r="D20" s="3"/>
      <c r="E20" s="18" t="str">
        <f t="shared" si="4"/>
        <v/>
      </c>
      <c r="F20" s="18" t="str">
        <f t="shared" si="5"/>
        <v/>
      </c>
      <c r="G20" s="18" t="e">
        <f t="shared" si="6"/>
        <v>#VALUE!</v>
      </c>
      <c r="H20" s="18" t="e">
        <f>VLOOKUP(E20,G4数据库!C:S,2,0)</f>
        <v>#N/A</v>
      </c>
      <c r="I20" s="18" t="e">
        <f>VLOOKUP(E20,G4数据库!C:S,3,0)</f>
        <v>#N/A</v>
      </c>
      <c r="J20" s="19" t="e">
        <f t="shared" si="7"/>
        <v>#VALUE!</v>
      </c>
      <c r="K20" s="18" t="e">
        <f>VLOOKUP(E20,G4数据库!C:S,4,0)</f>
        <v>#N/A</v>
      </c>
      <c r="L20" s="18" t="e">
        <f>VLOOKUP(E20,G4数据库!C:S,5,0)</f>
        <v>#N/A</v>
      </c>
      <c r="M20" s="18"/>
      <c r="N20" s="18" t="e">
        <f>VLOOKUP(E20,G4数据库!C:S,6,0)</f>
        <v>#N/A</v>
      </c>
      <c r="O20" s="18" t="e">
        <f>VLOOKUP(E20,G4数据库!C:S,7,0)</f>
        <v>#N/A</v>
      </c>
      <c r="P20" s="19" t="e">
        <f>VLOOKUP(E20,G4数据库!C:S,10,0)*C20</f>
        <v>#N/A</v>
      </c>
      <c r="Q20" s="18" t="e">
        <f>VLOOKUP(E20,G4数据库!C:S,11,0)</f>
        <v>#N/A</v>
      </c>
      <c r="R20" s="18" t="e">
        <f>VLOOKUP(E20,G4数据库!C:S,12,0)</f>
        <v>#N/A</v>
      </c>
      <c r="S20" s="18"/>
      <c r="T20" s="37" t="e">
        <f>VLOOKUP(E20,G4数据库!C:S,13,0)</f>
        <v>#N/A</v>
      </c>
      <c r="U20" s="37" t="e">
        <f>VLOOKUP(E20,G4数据库!C:S,14,0)</f>
        <v>#N/A</v>
      </c>
      <c r="V20" s="37" t="e">
        <f>VLOOKUP(E20,G4数据库!C:S,15,0)*C20</f>
        <v>#N/A</v>
      </c>
      <c r="W20" s="37" t="e">
        <f>VLOOKUP(E20,G4数据库!C:S,16,0)</f>
        <v>#N/A</v>
      </c>
      <c r="X20" s="37" t="e">
        <f>VLOOKUP(E20,G4数据库!C:S,17,0)</f>
        <v>#N/A</v>
      </c>
      <c r="Y20" s="18"/>
    </row>
    <row r="21" spans="1:25" x14ac:dyDescent="0.25">
      <c r="A21" s="22"/>
      <c r="B21" s="3"/>
      <c r="C21" s="3"/>
      <c r="D21" s="3"/>
      <c r="E21" s="18" t="str">
        <f t="shared" si="4"/>
        <v/>
      </c>
      <c r="F21" s="18" t="str">
        <f t="shared" si="5"/>
        <v/>
      </c>
      <c r="G21" s="18" t="e">
        <f t="shared" si="6"/>
        <v>#VALUE!</v>
      </c>
      <c r="H21" s="18" t="e">
        <f>VLOOKUP(E21,G4数据库!C:S,2,0)</f>
        <v>#N/A</v>
      </c>
      <c r="I21" s="18" t="e">
        <f>VLOOKUP(E21,G4数据库!C:S,3,0)</f>
        <v>#N/A</v>
      </c>
      <c r="J21" s="19" t="e">
        <f t="shared" si="7"/>
        <v>#VALUE!</v>
      </c>
      <c r="K21" s="18" t="e">
        <f>VLOOKUP(E21,G4数据库!C:S,4,0)</f>
        <v>#N/A</v>
      </c>
      <c r="L21" s="18" t="e">
        <f>VLOOKUP(E21,G4数据库!C:S,5,0)</f>
        <v>#N/A</v>
      </c>
      <c r="M21" s="18"/>
      <c r="N21" s="18" t="e">
        <f>VLOOKUP(E21,G4数据库!C:S,6,0)</f>
        <v>#N/A</v>
      </c>
      <c r="O21" s="18" t="e">
        <f>VLOOKUP(E21,G4数据库!C:S,7,0)</f>
        <v>#N/A</v>
      </c>
      <c r="P21" s="19" t="e">
        <f>VLOOKUP(E21,G4数据库!C:S,10,0)*C21</f>
        <v>#N/A</v>
      </c>
      <c r="Q21" s="18" t="e">
        <f>VLOOKUP(E21,G4数据库!C:S,11,0)</f>
        <v>#N/A</v>
      </c>
      <c r="R21" s="18" t="e">
        <f>VLOOKUP(E21,G4数据库!C:S,12,0)</f>
        <v>#N/A</v>
      </c>
      <c r="S21" s="18"/>
      <c r="T21" s="37" t="e">
        <f>VLOOKUP(E21,G4数据库!C:S,13,0)</f>
        <v>#N/A</v>
      </c>
      <c r="U21" s="37" t="e">
        <f>VLOOKUP(E21,G4数据库!C:S,14,0)</f>
        <v>#N/A</v>
      </c>
      <c r="V21" s="37" t="e">
        <f>VLOOKUP(E21,G4数据库!C:S,15,0)*C21</f>
        <v>#N/A</v>
      </c>
      <c r="W21" s="37" t="e">
        <f>VLOOKUP(E21,G4数据库!C:S,16,0)</f>
        <v>#N/A</v>
      </c>
      <c r="X21" s="37" t="e">
        <f>VLOOKUP(E21,G4数据库!C:S,17,0)</f>
        <v>#N/A</v>
      </c>
      <c r="Y21" s="18"/>
    </row>
    <row r="22" spans="1:25" x14ac:dyDescent="0.25">
      <c r="A22" s="22"/>
      <c r="B22" s="3"/>
      <c r="C22" s="3"/>
      <c r="D22" s="3"/>
      <c r="E22" s="18" t="str">
        <f t="shared" si="4"/>
        <v/>
      </c>
      <c r="F22" s="18" t="str">
        <f t="shared" si="5"/>
        <v/>
      </c>
      <c r="G22" s="18" t="e">
        <f t="shared" si="6"/>
        <v>#VALUE!</v>
      </c>
      <c r="H22" s="18" t="e">
        <f>VLOOKUP(E22,G4数据库!C:S,2,0)</f>
        <v>#N/A</v>
      </c>
      <c r="I22" s="18" t="e">
        <f>VLOOKUP(E22,G4数据库!C:S,3,0)</f>
        <v>#N/A</v>
      </c>
      <c r="J22" s="19" t="e">
        <f t="shared" si="7"/>
        <v>#VALUE!</v>
      </c>
      <c r="K22" s="18" t="e">
        <f>VLOOKUP(E22,G4数据库!C:S,4,0)</f>
        <v>#N/A</v>
      </c>
      <c r="L22" s="18" t="e">
        <f>VLOOKUP(E22,G4数据库!C:S,5,0)</f>
        <v>#N/A</v>
      </c>
      <c r="M22" s="18"/>
      <c r="N22" s="18" t="e">
        <f>VLOOKUP(E22,G4数据库!C:S,6,0)</f>
        <v>#N/A</v>
      </c>
      <c r="O22" s="18" t="e">
        <f>VLOOKUP(E22,G4数据库!C:S,7,0)</f>
        <v>#N/A</v>
      </c>
      <c r="P22" s="19" t="e">
        <f>VLOOKUP(E22,G4数据库!C:S,10,0)*C22</f>
        <v>#N/A</v>
      </c>
      <c r="Q22" s="18" t="e">
        <f>VLOOKUP(E22,G4数据库!C:S,11,0)</f>
        <v>#N/A</v>
      </c>
      <c r="R22" s="18" t="e">
        <f>VLOOKUP(E22,G4数据库!C:S,12,0)</f>
        <v>#N/A</v>
      </c>
      <c r="S22" s="18"/>
      <c r="T22" s="37" t="e">
        <f>VLOOKUP(E22,G4数据库!C:S,13,0)</f>
        <v>#N/A</v>
      </c>
      <c r="U22" s="37" t="e">
        <f>VLOOKUP(E22,G4数据库!C:S,14,0)</f>
        <v>#N/A</v>
      </c>
      <c r="V22" s="37" t="e">
        <f>VLOOKUP(E22,G4数据库!C:S,15,0)*C22</f>
        <v>#N/A</v>
      </c>
      <c r="W22" s="37" t="e">
        <f>VLOOKUP(E22,G4数据库!C:S,16,0)</f>
        <v>#N/A</v>
      </c>
      <c r="X22" s="37" t="e">
        <f>VLOOKUP(E22,G4数据库!C:S,17,0)</f>
        <v>#N/A</v>
      </c>
      <c r="Y22" s="18"/>
    </row>
    <row r="23" spans="1:25" x14ac:dyDescent="0.25">
      <c r="A23" s="22"/>
      <c r="B23" s="3"/>
      <c r="C23" s="3"/>
      <c r="D23" s="3"/>
      <c r="E23" s="18" t="str">
        <f t="shared" si="4"/>
        <v/>
      </c>
      <c r="F23" s="18" t="str">
        <f t="shared" si="5"/>
        <v/>
      </c>
      <c r="G23" s="18" t="e">
        <f t="shared" si="6"/>
        <v>#VALUE!</v>
      </c>
      <c r="H23" s="18" t="e">
        <f>VLOOKUP(E23,G4数据库!C:S,2,0)</f>
        <v>#N/A</v>
      </c>
      <c r="I23" s="18" t="e">
        <f>VLOOKUP(E23,G4数据库!C:S,3,0)</f>
        <v>#N/A</v>
      </c>
      <c r="J23" s="19" t="e">
        <f t="shared" si="7"/>
        <v>#VALUE!</v>
      </c>
      <c r="K23" s="18" t="e">
        <f>VLOOKUP(E23,G4数据库!C:S,4,0)</f>
        <v>#N/A</v>
      </c>
      <c r="L23" s="18" t="e">
        <f>VLOOKUP(E23,G4数据库!C:S,5,0)</f>
        <v>#N/A</v>
      </c>
      <c r="M23" s="18"/>
      <c r="N23" s="18" t="e">
        <f>VLOOKUP(E23,G4数据库!C:S,6,0)</f>
        <v>#N/A</v>
      </c>
      <c r="O23" s="18" t="e">
        <f>VLOOKUP(E23,G4数据库!C:S,7,0)</f>
        <v>#N/A</v>
      </c>
      <c r="P23" s="19" t="e">
        <f>VLOOKUP(E23,G4数据库!C:S,10,0)*C23</f>
        <v>#N/A</v>
      </c>
      <c r="Q23" s="18" t="e">
        <f>VLOOKUP(E23,G4数据库!C:S,11,0)</f>
        <v>#N/A</v>
      </c>
      <c r="R23" s="18" t="e">
        <f>VLOOKUP(E23,G4数据库!C:S,12,0)</f>
        <v>#N/A</v>
      </c>
      <c r="S23" s="18"/>
      <c r="T23" s="37" t="e">
        <f>VLOOKUP(E23,G4数据库!C:S,13,0)</f>
        <v>#N/A</v>
      </c>
      <c r="U23" s="37" t="e">
        <f>VLOOKUP(E23,G4数据库!C:S,14,0)</f>
        <v>#N/A</v>
      </c>
      <c r="V23" s="37" t="e">
        <f>VLOOKUP(E23,G4数据库!C:S,15,0)*C23</f>
        <v>#N/A</v>
      </c>
      <c r="W23" s="37" t="e">
        <f>VLOOKUP(E23,G4数据库!C:S,16,0)</f>
        <v>#N/A</v>
      </c>
      <c r="X23" s="37" t="e">
        <f>VLOOKUP(E23,G4数据库!C:S,17,0)</f>
        <v>#N/A</v>
      </c>
      <c r="Y23" s="18"/>
    </row>
    <row r="24" spans="1:25" x14ac:dyDescent="0.25">
      <c r="A24" s="22"/>
      <c r="B24" s="3"/>
      <c r="C24" s="3"/>
      <c r="D24" s="3"/>
      <c r="E24" s="18" t="str">
        <f t="shared" si="4"/>
        <v/>
      </c>
      <c r="F24" s="18" t="str">
        <f t="shared" si="5"/>
        <v/>
      </c>
      <c r="G24" s="18" t="e">
        <f t="shared" si="6"/>
        <v>#VALUE!</v>
      </c>
      <c r="H24" s="18" t="e">
        <f>VLOOKUP(E24,G4数据库!C:S,2,0)</f>
        <v>#N/A</v>
      </c>
      <c r="I24" s="18" t="e">
        <f>VLOOKUP(E24,G4数据库!C:S,3,0)</f>
        <v>#N/A</v>
      </c>
      <c r="J24" s="19" t="e">
        <f t="shared" si="7"/>
        <v>#VALUE!</v>
      </c>
      <c r="K24" s="18" t="e">
        <f>VLOOKUP(E24,G4数据库!C:S,4,0)</f>
        <v>#N/A</v>
      </c>
      <c r="L24" s="18" t="e">
        <f>VLOOKUP(E24,G4数据库!C:S,5,0)</f>
        <v>#N/A</v>
      </c>
      <c r="M24" s="18"/>
      <c r="N24" s="18" t="e">
        <f>VLOOKUP(E24,G4数据库!C:S,6,0)</f>
        <v>#N/A</v>
      </c>
      <c r="O24" s="18" t="e">
        <f>VLOOKUP(E24,G4数据库!C:S,7,0)</f>
        <v>#N/A</v>
      </c>
      <c r="P24" s="19" t="e">
        <f>VLOOKUP(E24,G4数据库!C:S,10,0)*C24</f>
        <v>#N/A</v>
      </c>
      <c r="Q24" s="18" t="e">
        <f>VLOOKUP(E24,G4数据库!C:S,11,0)</f>
        <v>#N/A</v>
      </c>
      <c r="R24" s="18" t="e">
        <f>VLOOKUP(E24,G4数据库!C:S,12,0)</f>
        <v>#N/A</v>
      </c>
      <c r="S24" s="18"/>
      <c r="T24" s="37" t="e">
        <f>VLOOKUP(E24,G4数据库!C:S,13,0)</f>
        <v>#N/A</v>
      </c>
      <c r="U24" s="37" t="e">
        <f>VLOOKUP(E24,G4数据库!C:S,14,0)</f>
        <v>#N/A</v>
      </c>
      <c r="V24" s="37" t="e">
        <f>VLOOKUP(E24,G4数据库!C:S,15,0)*C24</f>
        <v>#N/A</v>
      </c>
      <c r="W24" s="37" t="e">
        <f>VLOOKUP(E24,G4数据库!C:S,16,0)</f>
        <v>#N/A</v>
      </c>
      <c r="X24" s="37" t="e">
        <f>VLOOKUP(E24,G4数据库!C:S,17,0)</f>
        <v>#N/A</v>
      </c>
      <c r="Y24" s="18"/>
    </row>
    <row r="25" spans="1:25" x14ac:dyDescent="0.25">
      <c r="A25" s="22"/>
      <c r="B25" s="3"/>
      <c r="C25" s="3"/>
      <c r="D25" s="3"/>
      <c r="E25" s="18" t="str">
        <f t="shared" si="4"/>
        <v/>
      </c>
      <c r="F25" s="18" t="str">
        <f t="shared" si="5"/>
        <v/>
      </c>
      <c r="G25" s="18" t="e">
        <f t="shared" si="6"/>
        <v>#VALUE!</v>
      </c>
      <c r="H25" s="18" t="e">
        <f>VLOOKUP(E25,G4数据库!C:S,2,0)</f>
        <v>#N/A</v>
      </c>
      <c r="I25" s="18" t="e">
        <f>VLOOKUP(E25,G4数据库!C:S,3,0)</f>
        <v>#N/A</v>
      </c>
      <c r="J25" s="19" t="e">
        <f t="shared" si="7"/>
        <v>#VALUE!</v>
      </c>
      <c r="K25" s="18" t="e">
        <f>VLOOKUP(E25,G4数据库!C:S,4,0)</f>
        <v>#N/A</v>
      </c>
      <c r="L25" s="18" t="e">
        <f>VLOOKUP(E25,G4数据库!C:S,5,0)</f>
        <v>#N/A</v>
      </c>
      <c r="M25" s="18"/>
      <c r="N25" s="18" t="e">
        <f>VLOOKUP(E25,G4数据库!C:S,6,0)</f>
        <v>#N/A</v>
      </c>
      <c r="O25" s="18" t="e">
        <f>VLOOKUP(E25,G4数据库!C:S,7,0)</f>
        <v>#N/A</v>
      </c>
      <c r="P25" s="19" t="e">
        <f>VLOOKUP(E25,G4数据库!C:S,10,0)*C25</f>
        <v>#N/A</v>
      </c>
      <c r="Q25" s="18" t="e">
        <f>VLOOKUP(E25,G4数据库!C:S,11,0)</f>
        <v>#N/A</v>
      </c>
      <c r="R25" s="18" t="e">
        <f>VLOOKUP(E25,G4数据库!C:S,12,0)</f>
        <v>#N/A</v>
      </c>
      <c r="S25" s="18"/>
      <c r="T25" s="37" t="e">
        <f>VLOOKUP(E25,G4数据库!C:S,13,0)</f>
        <v>#N/A</v>
      </c>
      <c r="U25" s="37" t="e">
        <f>VLOOKUP(E25,G4数据库!C:S,14,0)</f>
        <v>#N/A</v>
      </c>
      <c r="V25" s="37" t="e">
        <f>VLOOKUP(E25,G4数据库!C:S,15,0)*C25</f>
        <v>#N/A</v>
      </c>
      <c r="W25" s="37" t="e">
        <f>VLOOKUP(E25,G4数据库!C:S,16,0)</f>
        <v>#N/A</v>
      </c>
      <c r="X25" s="37" t="e">
        <f>VLOOKUP(E25,G4数据库!C:S,17,0)</f>
        <v>#N/A</v>
      </c>
      <c r="Y25" s="18"/>
    </row>
    <row r="26" spans="1:25" x14ac:dyDescent="0.25">
      <c r="A26" s="22"/>
      <c r="B26" s="3"/>
      <c r="C26" s="3"/>
      <c r="D26" s="3"/>
      <c r="E26" s="18" t="str">
        <f t="shared" si="4"/>
        <v/>
      </c>
      <c r="F26" s="18" t="str">
        <f t="shared" si="5"/>
        <v/>
      </c>
      <c r="G26" s="18" t="e">
        <f t="shared" si="6"/>
        <v>#VALUE!</v>
      </c>
      <c r="H26" s="18" t="e">
        <f>VLOOKUP(E26,G4数据库!C:S,2,0)</f>
        <v>#N/A</v>
      </c>
      <c r="I26" s="18" t="e">
        <f>VLOOKUP(E26,G4数据库!C:S,3,0)</f>
        <v>#N/A</v>
      </c>
      <c r="J26" s="19" t="e">
        <f t="shared" si="7"/>
        <v>#VALUE!</v>
      </c>
      <c r="K26" s="18" t="e">
        <f>VLOOKUP(E26,G4数据库!C:S,4,0)</f>
        <v>#N/A</v>
      </c>
      <c r="L26" s="18" t="e">
        <f>VLOOKUP(E26,G4数据库!C:S,5,0)</f>
        <v>#N/A</v>
      </c>
      <c r="M26" s="18"/>
      <c r="N26" s="18" t="e">
        <f>VLOOKUP(E26,G4数据库!C:S,6,0)</f>
        <v>#N/A</v>
      </c>
      <c r="O26" s="18" t="e">
        <f>VLOOKUP(E26,G4数据库!C:S,7,0)</f>
        <v>#N/A</v>
      </c>
      <c r="P26" s="19" t="e">
        <f>VLOOKUP(E26,G4数据库!C:S,10,0)*C26</f>
        <v>#N/A</v>
      </c>
      <c r="Q26" s="18" t="e">
        <f>VLOOKUP(E26,G4数据库!C:S,11,0)</f>
        <v>#N/A</v>
      </c>
      <c r="R26" s="18" t="e">
        <f>VLOOKUP(E26,G4数据库!C:S,12,0)</f>
        <v>#N/A</v>
      </c>
      <c r="S26" s="18"/>
      <c r="T26" s="37" t="e">
        <f>VLOOKUP(E26,G4数据库!C:S,13,0)</f>
        <v>#N/A</v>
      </c>
      <c r="U26" s="37" t="e">
        <f>VLOOKUP(E26,G4数据库!C:S,14,0)</f>
        <v>#N/A</v>
      </c>
      <c r="V26" s="37" t="e">
        <f>VLOOKUP(E26,G4数据库!C:S,15,0)*C26</f>
        <v>#N/A</v>
      </c>
      <c r="W26" s="37" t="e">
        <f>VLOOKUP(E26,G4数据库!C:S,16,0)</f>
        <v>#N/A</v>
      </c>
      <c r="X26" s="37" t="e">
        <f>VLOOKUP(E26,G4数据库!C:S,17,0)</f>
        <v>#N/A</v>
      </c>
      <c r="Y26" s="18"/>
    </row>
    <row r="27" spans="1:25" x14ac:dyDescent="0.25">
      <c r="A27" s="22"/>
      <c r="B27" s="3"/>
      <c r="C27" s="3"/>
      <c r="D27" s="3"/>
      <c r="E27" s="18" t="str">
        <f t="shared" si="4"/>
        <v/>
      </c>
      <c r="F27" s="18" t="str">
        <f t="shared" si="5"/>
        <v/>
      </c>
      <c r="G27" s="18" t="e">
        <f t="shared" si="6"/>
        <v>#VALUE!</v>
      </c>
      <c r="H27" s="18" t="e">
        <f>VLOOKUP(E27,G4数据库!C:S,2,0)</f>
        <v>#N/A</v>
      </c>
      <c r="I27" s="18" t="e">
        <f>VLOOKUP(E27,G4数据库!C:S,3,0)</f>
        <v>#N/A</v>
      </c>
      <c r="J27" s="19" t="e">
        <f t="shared" si="7"/>
        <v>#VALUE!</v>
      </c>
      <c r="K27" s="18" t="e">
        <f>VLOOKUP(E27,G4数据库!C:S,4,0)</f>
        <v>#N/A</v>
      </c>
      <c r="L27" s="18" t="e">
        <f>VLOOKUP(E27,G4数据库!C:S,5,0)</f>
        <v>#N/A</v>
      </c>
      <c r="M27" s="18"/>
      <c r="N27" s="18" t="e">
        <f>VLOOKUP(E27,G4数据库!C:S,6,0)</f>
        <v>#N/A</v>
      </c>
      <c r="O27" s="18" t="e">
        <f>VLOOKUP(E27,G4数据库!C:S,7,0)</f>
        <v>#N/A</v>
      </c>
      <c r="P27" s="19" t="e">
        <f>VLOOKUP(E27,G4数据库!C:S,10,0)*C27</f>
        <v>#N/A</v>
      </c>
      <c r="Q27" s="18" t="e">
        <f>VLOOKUP(E27,G4数据库!C:S,11,0)</f>
        <v>#N/A</v>
      </c>
      <c r="R27" s="18" t="e">
        <f>VLOOKUP(E27,G4数据库!C:S,12,0)</f>
        <v>#N/A</v>
      </c>
      <c r="S27" s="18"/>
      <c r="T27" s="37" t="e">
        <f>VLOOKUP(E27,G4数据库!C:S,13,0)</f>
        <v>#N/A</v>
      </c>
      <c r="U27" s="37" t="e">
        <f>VLOOKUP(E27,G4数据库!C:S,14,0)</f>
        <v>#N/A</v>
      </c>
      <c r="V27" s="37" t="e">
        <f>VLOOKUP(E27,G4数据库!C:S,15,0)*C27</f>
        <v>#N/A</v>
      </c>
      <c r="W27" s="37" t="e">
        <f>VLOOKUP(E27,G4数据库!C:S,16,0)</f>
        <v>#N/A</v>
      </c>
      <c r="X27" s="37" t="e">
        <f>VLOOKUP(E27,G4数据库!C:S,17,0)</f>
        <v>#N/A</v>
      </c>
      <c r="Y27" s="18"/>
    </row>
    <row r="28" spans="1:25" x14ac:dyDescent="0.25">
      <c r="A28" s="22"/>
      <c r="B28" s="3"/>
      <c r="C28" s="3"/>
      <c r="D28" s="3"/>
      <c r="E28" s="18" t="str">
        <f t="shared" si="4"/>
        <v/>
      </c>
      <c r="F28" s="18" t="str">
        <f t="shared" si="5"/>
        <v/>
      </c>
      <c r="G28" s="18" t="e">
        <f t="shared" si="6"/>
        <v>#VALUE!</v>
      </c>
      <c r="H28" s="18" t="e">
        <f>VLOOKUP(E28,G4数据库!C:S,2,0)</f>
        <v>#N/A</v>
      </c>
      <c r="I28" s="18" t="e">
        <f>VLOOKUP(E28,G4数据库!C:S,3,0)</f>
        <v>#N/A</v>
      </c>
      <c r="J28" s="19" t="e">
        <f t="shared" si="7"/>
        <v>#VALUE!</v>
      </c>
      <c r="K28" s="18" t="e">
        <f>VLOOKUP(E28,G4数据库!C:S,4,0)</f>
        <v>#N/A</v>
      </c>
      <c r="L28" s="18" t="e">
        <f>VLOOKUP(E28,G4数据库!C:S,5,0)</f>
        <v>#N/A</v>
      </c>
      <c r="M28" s="18"/>
      <c r="N28" s="18" t="e">
        <f>VLOOKUP(E28,G4数据库!C:S,6,0)</f>
        <v>#N/A</v>
      </c>
      <c r="O28" s="18" t="e">
        <f>VLOOKUP(E28,G4数据库!C:S,7,0)</f>
        <v>#N/A</v>
      </c>
      <c r="P28" s="19" t="e">
        <f>VLOOKUP(E28,G4数据库!C:S,10,0)*C28</f>
        <v>#N/A</v>
      </c>
      <c r="Q28" s="18" t="e">
        <f>VLOOKUP(E28,G4数据库!C:S,11,0)</f>
        <v>#N/A</v>
      </c>
      <c r="R28" s="18" t="e">
        <f>VLOOKUP(E28,G4数据库!C:S,12,0)</f>
        <v>#N/A</v>
      </c>
      <c r="S28" s="18"/>
      <c r="T28" s="37" t="e">
        <f>VLOOKUP(E28,G4数据库!C:S,13,0)</f>
        <v>#N/A</v>
      </c>
      <c r="U28" s="37" t="e">
        <f>VLOOKUP(E28,G4数据库!C:S,14,0)</f>
        <v>#N/A</v>
      </c>
      <c r="V28" s="37" t="e">
        <f>VLOOKUP(E28,G4数据库!C:S,15,0)*C28</f>
        <v>#N/A</v>
      </c>
      <c r="W28" s="37" t="e">
        <f>VLOOKUP(E28,G4数据库!C:S,16,0)</f>
        <v>#N/A</v>
      </c>
      <c r="X28" s="37" t="e">
        <f>VLOOKUP(E28,G4数据库!C:S,17,0)</f>
        <v>#N/A</v>
      </c>
      <c r="Y28" s="18"/>
    </row>
    <row r="29" spans="1:25" x14ac:dyDescent="0.25">
      <c r="A29" s="22"/>
      <c r="B29" s="3"/>
      <c r="C29" s="3"/>
      <c r="D29" s="3"/>
      <c r="E29" s="18" t="str">
        <f t="shared" si="4"/>
        <v/>
      </c>
      <c r="F29" s="18" t="str">
        <f t="shared" si="5"/>
        <v/>
      </c>
      <c r="G29" s="18" t="e">
        <f t="shared" si="6"/>
        <v>#VALUE!</v>
      </c>
      <c r="H29" s="18" t="e">
        <f>VLOOKUP(E29,G4数据库!C:S,2,0)</f>
        <v>#N/A</v>
      </c>
      <c r="I29" s="18" t="e">
        <f>VLOOKUP(E29,G4数据库!C:S,3,0)</f>
        <v>#N/A</v>
      </c>
      <c r="J29" s="19" t="e">
        <f t="shared" si="7"/>
        <v>#VALUE!</v>
      </c>
      <c r="K29" s="18" t="e">
        <f>VLOOKUP(E29,G4数据库!C:S,4,0)</f>
        <v>#N/A</v>
      </c>
      <c r="L29" s="18" t="e">
        <f>VLOOKUP(E29,G4数据库!C:S,5,0)</f>
        <v>#N/A</v>
      </c>
      <c r="M29" s="18"/>
      <c r="N29" s="18" t="e">
        <f>VLOOKUP(E29,G4数据库!C:S,6,0)</f>
        <v>#N/A</v>
      </c>
      <c r="O29" s="18" t="e">
        <f>VLOOKUP(E29,G4数据库!C:S,7,0)</f>
        <v>#N/A</v>
      </c>
      <c r="P29" s="19" t="e">
        <f>VLOOKUP(E29,G4数据库!C:S,10,0)*C29</f>
        <v>#N/A</v>
      </c>
      <c r="Q29" s="18" t="e">
        <f>VLOOKUP(E29,G4数据库!C:S,11,0)</f>
        <v>#N/A</v>
      </c>
      <c r="R29" s="18" t="e">
        <f>VLOOKUP(E29,G4数据库!C:S,12,0)</f>
        <v>#N/A</v>
      </c>
      <c r="S29" s="18"/>
      <c r="T29" s="37" t="e">
        <f>VLOOKUP(E29,G4数据库!C:S,13,0)</f>
        <v>#N/A</v>
      </c>
      <c r="U29" s="37" t="e">
        <f>VLOOKUP(E29,G4数据库!C:S,14,0)</f>
        <v>#N/A</v>
      </c>
      <c r="V29" s="37" t="e">
        <f>VLOOKUP(E29,G4数据库!C:S,15,0)*C29</f>
        <v>#N/A</v>
      </c>
      <c r="W29" s="37" t="e">
        <f>VLOOKUP(E29,G4数据库!C:S,16,0)</f>
        <v>#N/A</v>
      </c>
      <c r="X29" s="37" t="e">
        <f>VLOOKUP(E29,G4数据库!C:S,17,0)</f>
        <v>#N/A</v>
      </c>
      <c r="Y29" s="18"/>
    </row>
    <row r="30" spans="1:25" x14ac:dyDescent="0.25">
      <c r="A30" s="22"/>
      <c r="B30" s="3"/>
      <c r="C30" s="3"/>
      <c r="D30" s="3"/>
      <c r="E30" s="18" t="str">
        <f t="shared" si="4"/>
        <v/>
      </c>
      <c r="F30" s="18" t="str">
        <f t="shared" si="5"/>
        <v/>
      </c>
      <c r="G30" s="18" t="e">
        <f t="shared" si="6"/>
        <v>#VALUE!</v>
      </c>
      <c r="H30" s="18" t="e">
        <f>VLOOKUP(E30,G4数据库!C:S,2,0)</f>
        <v>#N/A</v>
      </c>
      <c r="I30" s="18" t="e">
        <f>VLOOKUP(E30,G4数据库!C:S,3,0)</f>
        <v>#N/A</v>
      </c>
      <c r="J30" s="19" t="e">
        <f t="shared" si="7"/>
        <v>#VALUE!</v>
      </c>
      <c r="K30" s="18" t="e">
        <f>VLOOKUP(E30,G4数据库!C:S,4,0)</f>
        <v>#N/A</v>
      </c>
      <c r="L30" s="18" t="e">
        <f>VLOOKUP(E30,G4数据库!C:S,5,0)</f>
        <v>#N/A</v>
      </c>
      <c r="M30" s="18"/>
      <c r="N30" s="18" t="e">
        <f>VLOOKUP(E30,G4数据库!C:S,6,0)</f>
        <v>#N/A</v>
      </c>
      <c r="O30" s="18" t="e">
        <f>VLOOKUP(E30,G4数据库!C:S,7,0)</f>
        <v>#N/A</v>
      </c>
      <c r="P30" s="19" t="e">
        <f>VLOOKUP(E30,G4数据库!C:S,10,0)*C30</f>
        <v>#N/A</v>
      </c>
      <c r="Q30" s="18" t="e">
        <f>VLOOKUP(E30,G4数据库!C:S,11,0)</f>
        <v>#N/A</v>
      </c>
      <c r="R30" s="18" t="e">
        <f>VLOOKUP(E30,G4数据库!C:S,12,0)</f>
        <v>#N/A</v>
      </c>
      <c r="S30" s="18"/>
      <c r="T30" s="37" t="e">
        <f>VLOOKUP(E30,G4数据库!C:S,13,0)</f>
        <v>#N/A</v>
      </c>
      <c r="U30" s="37" t="e">
        <f>VLOOKUP(E30,G4数据库!C:S,14,0)</f>
        <v>#N/A</v>
      </c>
      <c r="V30" s="37" t="e">
        <f>VLOOKUP(E30,G4数据库!C:S,15,0)*C30</f>
        <v>#N/A</v>
      </c>
      <c r="W30" s="37" t="e">
        <f>VLOOKUP(E30,G4数据库!C:S,16,0)</f>
        <v>#N/A</v>
      </c>
      <c r="X30" s="37" t="e">
        <f>VLOOKUP(E30,G4数据库!C:S,17,0)</f>
        <v>#N/A</v>
      </c>
      <c r="Y30" s="18"/>
    </row>
    <row r="31" spans="1:25" x14ac:dyDescent="0.25">
      <c r="A31" s="22"/>
      <c r="B31" s="3"/>
      <c r="C31" s="3"/>
      <c r="D31" s="3"/>
      <c r="E31" s="18" t="str">
        <f t="shared" si="4"/>
        <v/>
      </c>
      <c r="F31" s="18" t="str">
        <f t="shared" si="5"/>
        <v/>
      </c>
      <c r="G31" s="18" t="e">
        <f t="shared" si="6"/>
        <v>#VALUE!</v>
      </c>
      <c r="H31" s="18" t="e">
        <f>VLOOKUP(E31,G4数据库!C:S,2,0)</f>
        <v>#N/A</v>
      </c>
      <c r="I31" s="18" t="e">
        <f>VLOOKUP(E31,G4数据库!C:S,3,0)</f>
        <v>#N/A</v>
      </c>
      <c r="J31" s="19" t="e">
        <f t="shared" si="7"/>
        <v>#VALUE!</v>
      </c>
      <c r="K31" s="18" t="e">
        <f>VLOOKUP(E31,G4数据库!C:S,4,0)</f>
        <v>#N/A</v>
      </c>
      <c r="L31" s="18" t="e">
        <f>VLOOKUP(E31,G4数据库!C:S,5,0)</f>
        <v>#N/A</v>
      </c>
      <c r="M31" s="18"/>
      <c r="N31" s="18" t="e">
        <f>VLOOKUP(E31,G4数据库!C:S,6,0)</f>
        <v>#N/A</v>
      </c>
      <c r="O31" s="18" t="e">
        <f>VLOOKUP(E31,G4数据库!C:S,7,0)</f>
        <v>#N/A</v>
      </c>
      <c r="P31" s="19" t="e">
        <f>VLOOKUP(E31,G4数据库!C:S,10,0)*C31</f>
        <v>#N/A</v>
      </c>
      <c r="Q31" s="18" t="e">
        <f>VLOOKUP(E31,G4数据库!C:S,11,0)</f>
        <v>#N/A</v>
      </c>
      <c r="R31" s="18" t="e">
        <f>VLOOKUP(E31,G4数据库!C:S,12,0)</f>
        <v>#N/A</v>
      </c>
      <c r="S31" s="18"/>
      <c r="T31" s="37" t="e">
        <f>VLOOKUP(E31,G4数据库!C:S,13,0)</f>
        <v>#N/A</v>
      </c>
      <c r="U31" s="37" t="e">
        <f>VLOOKUP(E31,G4数据库!C:S,14,0)</f>
        <v>#N/A</v>
      </c>
      <c r="V31" s="37" t="e">
        <f>VLOOKUP(E31,G4数据库!C:S,15,0)*C31</f>
        <v>#N/A</v>
      </c>
      <c r="W31" s="37" t="e">
        <f>VLOOKUP(E31,G4数据库!C:S,16,0)</f>
        <v>#N/A</v>
      </c>
      <c r="X31" s="37" t="e">
        <f>VLOOKUP(E31,G4数据库!C:S,17,0)</f>
        <v>#N/A</v>
      </c>
      <c r="Y31" s="18"/>
    </row>
    <row r="32" spans="1:25" x14ac:dyDescent="0.25">
      <c r="A32" s="22"/>
      <c r="B32" s="3"/>
      <c r="C32" s="3"/>
      <c r="D32" s="3"/>
      <c r="E32" s="18" t="str">
        <f t="shared" si="4"/>
        <v/>
      </c>
      <c r="F32" s="18" t="str">
        <f t="shared" si="5"/>
        <v/>
      </c>
      <c r="G32" s="18" t="e">
        <f t="shared" si="6"/>
        <v>#VALUE!</v>
      </c>
      <c r="H32" s="18" t="e">
        <f>VLOOKUP(E32,G4数据库!C:S,2,0)</f>
        <v>#N/A</v>
      </c>
      <c r="I32" s="18" t="e">
        <f>VLOOKUP(E32,G4数据库!C:S,3,0)</f>
        <v>#N/A</v>
      </c>
      <c r="J32" s="19" t="e">
        <f t="shared" si="7"/>
        <v>#VALUE!</v>
      </c>
      <c r="K32" s="18" t="e">
        <f>VLOOKUP(E32,G4数据库!C:S,4,0)</f>
        <v>#N/A</v>
      </c>
      <c r="L32" s="18" t="e">
        <f>VLOOKUP(E32,G4数据库!C:S,5,0)</f>
        <v>#N/A</v>
      </c>
      <c r="M32" s="18"/>
      <c r="N32" s="18" t="e">
        <f>VLOOKUP(E32,G4数据库!C:S,6,0)</f>
        <v>#N/A</v>
      </c>
      <c r="O32" s="18" t="e">
        <f>VLOOKUP(E32,G4数据库!C:S,7,0)</f>
        <v>#N/A</v>
      </c>
      <c r="P32" s="19" t="e">
        <f>VLOOKUP(E32,G4数据库!C:S,10,0)*C32</f>
        <v>#N/A</v>
      </c>
      <c r="Q32" s="18" t="e">
        <f>VLOOKUP(E32,G4数据库!C:S,11,0)</f>
        <v>#N/A</v>
      </c>
      <c r="R32" s="18" t="e">
        <f>VLOOKUP(E32,G4数据库!C:S,12,0)</f>
        <v>#N/A</v>
      </c>
      <c r="S32" s="18"/>
      <c r="T32" s="37" t="e">
        <f>VLOOKUP(E32,G4数据库!C:S,13,0)</f>
        <v>#N/A</v>
      </c>
      <c r="U32" s="37" t="e">
        <f>VLOOKUP(E32,G4数据库!C:S,14,0)</f>
        <v>#N/A</v>
      </c>
      <c r="V32" s="37" t="e">
        <f>VLOOKUP(E32,G4数据库!C:S,15,0)*C32</f>
        <v>#N/A</v>
      </c>
      <c r="W32" s="37" t="e">
        <f>VLOOKUP(E32,G4数据库!C:S,16,0)</f>
        <v>#N/A</v>
      </c>
      <c r="X32" s="37" t="e">
        <f>VLOOKUP(E32,G4数据库!C:S,17,0)</f>
        <v>#N/A</v>
      </c>
      <c r="Y32" s="18"/>
    </row>
    <row r="33" spans="1:25" x14ac:dyDescent="0.25">
      <c r="A33" s="22"/>
      <c r="B33" s="3"/>
      <c r="C33" s="3"/>
      <c r="D33" s="3"/>
      <c r="E33" s="18" t="str">
        <f t="shared" si="4"/>
        <v/>
      </c>
      <c r="F33" s="18" t="str">
        <f t="shared" si="5"/>
        <v/>
      </c>
      <c r="G33" s="18" t="e">
        <f t="shared" si="6"/>
        <v>#VALUE!</v>
      </c>
      <c r="H33" s="18" t="e">
        <f>VLOOKUP(E33,G4数据库!C:S,2,0)</f>
        <v>#N/A</v>
      </c>
      <c r="I33" s="18" t="e">
        <f>VLOOKUP(E33,G4数据库!C:S,3,0)</f>
        <v>#N/A</v>
      </c>
      <c r="J33" s="19" t="e">
        <f t="shared" si="7"/>
        <v>#VALUE!</v>
      </c>
      <c r="K33" s="18" t="e">
        <f>VLOOKUP(E33,G4数据库!C:S,4,0)</f>
        <v>#N/A</v>
      </c>
      <c r="L33" s="18" t="e">
        <f>VLOOKUP(E33,G4数据库!C:S,5,0)</f>
        <v>#N/A</v>
      </c>
      <c r="M33" s="18"/>
      <c r="N33" s="18" t="e">
        <f>VLOOKUP(E33,G4数据库!C:S,6,0)</f>
        <v>#N/A</v>
      </c>
      <c r="O33" s="18" t="e">
        <f>VLOOKUP(E33,G4数据库!C:S,7,0)</f>
        <v>#N/A</v>
      </c>
      <c r="P33" s="19" t="e">
        <f>VLOOKUP(E33,G4数据库!C:S,10,0)*C33</f>
        <v>#N/A</v>
      </c>
      <c r="Q33" s="18" t="e">
        <f>VLOOKUP(E33,G4数据库!C:S,11,0)</f>
        <v>#N/A</v>
      </c>
      <c r="R33" s="18" t="e">
        <f>VLOOKUP(E33,G4数据库!C:S,12,0)</f>
        <v>#N/A</v>
      </c>
      <c r="S33" s="18"/>
      <c r="T33" s="37" t="e">
        <f>VLOOKUP(E33,G4数据库!C:S,13,0)</f>
        <v>#N/A</v>
      </c>
      <c r="U33" s="37" t="e">
        <f>VLOOKUP(E33,G4数据库!C:S,14,0)</f>
        <v>#N/A</v>
      </c>
      <c r="V33" s="37" t="e">
        <f>VLOOKUP(E33,G4数据库!C:S,15,0)*C33</f>
        <v>#N/A</v>
      </c>
      <c r="W33" s="37" t="e">
        <f>VLOOKUP(E33,G4数据库!C:S,16,0)</f>
        <v>#N/A</v>
      </c>
      <c r="X33" s="37" t="e">
        <f>VLOOKUP(E33,G4数据库!C:S,17,0)</f>
        <v>#N/A</v>
      </c>
      <c r="Y33" s="18"/>
    </row>
    <row r="34" spans="1:25" x14ac:dyDescent="0.25">
      <c r="A34" s="22"/>
      <c r="B34" s="3"/>
      <c r="C34" s="3"/>
      <c r="D34" s="3"/>
      <c r="E34" s="18" t="str">
        <f t="shared" si="4"/>
        <v/>
      </c>
      <c r="F34" s="18" t="str">
        <f t="shared" si="5"/>
        <v/>
      </c>
      <c r="G34" s="18" t="e">
        <f t="shared" si="6"/>
        <v>#VALUE!</v>
      </c>
      <c r="H34" s="18" t="e">
        <f>VLOOKUP(E34,G4数据库!C:S,2,0)</f>
        <v>#N/A</v>
      </c>
      <c r="I34" s="18" t="e">
        <f>VLOOKUP(E34,G4数据库!C:S,3,0)</f>
        <v>#N/A</v>
      </c>
      <c r="J34" s="19" t="e">
        <f t="shared" si="7"/>
        <v>#VALUE!</v>
      </c>
      <c r="K34" s="18" t="e">
        <f>VLOOKUP(E34,G4数据库!C:S,4,0)</f>
        <v>#N/A</v>
      </c>
      <c r="L34" s="18" t="e">
        <f>VLOOKUP(E34,G4数据库!C:S,5,0)</f>
        <v>#N/A</v>
      </c>
      <c r="M34" s="18"/>
      <c r="N34" s="18" t="e">
        <f>VLOOKUP(E34,G4数据库!C:S,6,0)</f>
        <v>#N/A</v>
      </c>
      <c r="O34" s="18" t="e">
        <f>VLOOKUP(E34,G4数据库!C:S,7,0)</f>
        <v>#N/A</v>
      </c>
      <c r="P34" s="19" t="e">
        <f>VLOOKUP(E34,G4数据库!C:S,10,0)*C34</f>
        <v>#N/A</v>
      </c>
      <c r="Q34" s="18" t="e">
        <f>VLOOKUP(E34,G4数据库!C:S,11,0)</f>
        <v>#N/A</v>
      </c>
      <c r="R34" s="18" t="e">
        <f>VLOOKUP(E34,G4数据库!C:S,12,0)</f>
        <v>#N/A</v>
      </c>
      <c r="S34" s="18"/>
      <c r="T34" s="37" t="e">
        <f>VLOOKUP(E34,G4数据库!C:S,13,0)</f>
        <v>#N/A</v>
      </c>
      <c r="U34" s="37" t="e">
        <f>VLOOKUP(E34,G4数据库!C:S,14,0)</f>
        <v>#N/A</v>
      </c>
      <c r="V34" s="37" t="e">
        <f>VLOOKUP(E34,G4数据库!C:S,15,0)*C34</f>
        <v>#N/A</v>
      </c>
      <c r="W34" s="37" t="e">
        <f>VLOOKUP(E34,G4数据库!C:S,16,0)</f>
        <v>#N/A</v>
      </c>
      <c r="X34" s="37" t="e">
        <f>VLOOKUP(E34,G4数据库!C:S,17,0)</f>
        <v>#N/A</v>
      </c>
      <c r="Y34" s="18"/>
    </row>
    <row r="35" spans="1:25" x14ac:dyDescent="0.25">
      <c r="A35" s="22"/>
      <c r="B35" s="3"/>
      <c r="C35" s="3"/>
      <c r="D35" s="3"/>
      <c r="E35" s="18" t="str">
        <f t="shared" si="4"/>
        <v/>
      </c>
      <c r="F35" s="18" t="str">
        <f t="shared" si="5"/>
        <v/>
      </c>
      <c r="G35" s="18" t="e">
        <f t="shared" si="6"/>
        <v>#VALUE!</v>
      </c>
      <c r="H35" s="18" t="e">
        <f>VLOOKUP(E35,G4数据库!C:S,2,0)</f>
        <v>#N/A</v>
      </c>
      <c r="I35" s="18" t="e">
        <f>VLOOKUP(E35,G4数据库!C:S,3,0)</f>
        <v>#N/A</v>
      </c>
      <c r="J35" s="19" t="e">
        <f t="shared" si="7"/>
        <v>#VALUE!</v>
      </c>
      <c r="K35" s="18" t="e">
        <f>VLOOKUP(E35,G4数据库!C:S,4,0)</f>
        <v>#N/A</v>
      </c>
      <c r="L35" s="18" t="e">
        <f>VLOOKUP(E35,G4数据库!C:S,5,0)</f>
        <v>#N/A</v>
      </c>
      <c r="M35" s="18"/>
      <c r="N35" s="18" t="e">
        <f>VLOOKUP(E35,G4数据库!C:S,6,0)</f>
        <v>#N/A</v>
      </c>
      <c r="O35" s="18" t="e">
        <f>VLOOKUP(E35,G4数据库!C:S,7,0)</f>
        <v>#N/A</v>
      </c>
      <c r="P35" s="19" t="e">
        <f>VLOOKUP(E35,G4数据库!C:S,10,0)*C35</f>
        <v>#N/A</v>
      </c>
      <c r="Q35" s="18" t="e">
        <f>VLOOKUP(E35,G4数据库!C:S,11,0)</f>
        <v>#N/A</v>
      </c>
      <c r="R35" s="18" t="e">
        <f>VLOOKUP(E35,G4数据库!C:S,12,0)</f>
        <v>#N/A</v>
      </c>
      <c r="S35" s="18"/>
      <c r="T35" s="37" t="e">
        <f>VLOOKUP(E35,G4数据库!C:S,13,0)</f>
        <v>#N/A</v>
      </c>
      <c r="U35" s="37" t="e">
        <f>VLOOKUP(E35,G4数据库!C:S,14,0)</f>
        <v>#N/A</v>
      </c>
      <c r="V35" s="37" t="e">
        <f>VLOOKUP(E35,G4数据库!C:S,15,0)*C35</f>
        <v>#N/A</v>
      </c>
      <c r="W35" s="37" t="e">
        <f>VLOOKUP(E35,G4数据库!C:S,16,0)</f>
        <v>#N/A</v>
      </c>
      <c r="X35" s="37" t="e">
        <f>VLOOKUP(E35,G4数据库!C:S,17,0)</f>
        <v>#N/A</v>
      </c>
      <c r="Y35" s="18"/>
    </row>
    <row r="36" spans="1:25" x14ac:dyDescent="0.25">
      <c r="A36" s="22"/>
      <c r="B36" s="3"/>
      <c r="C36" s="3"/>
      <c r="D36" s="3"/>
      <c r="E36" s="18" t="str">
        <f t="shared" si="4"/>
        <v/>
      </c>
      <c r="F36" s="18" t="str">
        <f t="shared" si="5"/>
        <v/>
      </c>
      <c r="G36" s="18" t="e">
        <f t="shared" si="6"/>
        <v>#VALUE!</v>
      </c>
      <c r="H36" s="18" t="e">
        <f>VLOOKUP(E36,G4数据库!C:S,2,0)</f>
        <v>#N/A</v>
      </c>
      <c r="I36" s="18" t="e">
        <f>VLOOKUP(E36,G4数据库!C:S,3,0)</f>
        <v>#N/A</v>
      </c>
      <c r="J36" s="19" t="e">
        <f t="shared" si="7"/>
        <v>#VALUE!</v>
      </c>
      <c r="K36" s="18" t="e">
        <f>VLOOKUP(E36,G4数据库!C:S,4,0)</f>
        <v>#N/A</v>
      </c>
      <c r="L36" s="18" t="e">
        <f>VLOOKUP(E36,G4数据库!C:S,5,0)</f>
        <v>#N/A</v>
      </c>
      <c r="M36" s="18"/>
      <c r="N36" s="18" t="e">
        <f>VLOOKUP(E36,G4数据库!C:S,6,0)</f>
        <v>#N/A</v>
      </c>
      <c r="O36" s="18" t="e">
        <f>VLOOKUP(E36,G4数据库!C:S,7,0)</f>
        <v>#N/A</v>
      </c>
      <c r="P36" s="19" t="e">
        <f>VLOOKUP(E36,G4数据库!C:S,10,0)*C36</f>
        <v>#N/A</v>
      </c>
      <c r="Q36" s="18" t="e">
        <f>VLOOKUP(E36,G4数据库!C:S,11,0)</f>
        <v>#N/A</v>
      </c>
      <c r="R36" s="18" t="e">
        <f>VLOOKUP(E36,G4数据库!C:S,12,0)</f>
        <v>#N/A</v>
      </c>
      <c r="S36" s="18"/>
      <c r="T36" s="37" t="e">
        <f>VLOOKUP(E36,G4数据库!C:S,13,0)</f>
        <v>#N/A</v>
      </c>
      <c r="U36" s="37" t="e">
        <f>VLOOKUP(E36,G4数据库!C:S,14,0)</f>
        <v>#N/A</v>
      </c>
      <c r="V36" s="37" t="e">
        <f>VLOOKUP(E36,G4数据库!C:S,15,0)*C36</f>
        <v>#N/A</v>
      </c>
      <c r="W36" s="37" t="e">
        <f>VLOOKUP(E36,G4数据库!C:S,16,0)</f>
        <v>#N/A</v>
      </c>
      <c r="X36" s="37" t="e">
        <f>VLOOKUP(E36,G4数据库!C:S,17,0)</f>
        <v>#N/A</v>
      </c>
      <c r="Y36" s="18"/>
    </row>
    <row r="37" spans="1:25" x14ac:dyDescent="0.25">
      <c r="A37" s="22"/>
      <c r="B37" s="3"/>
      <c r="C37" s="3"/>
      <c r="D37" s="3"/>
      <c r="E37" s="18" t="str">
        <f t="shared" si="4"/>
        <v/>
      </c>
      <c r="F37" s="18" t="str">
        <f t="shared" si="5"/>
        <v/>
      </c>
      <c r="G37" s="18" t="e">
        <f t="shared" si="6"/>
        <v>#VALUE!</v>
      </c>
      <c r="H37" s="18" t="e">
        <f>VLOOKUP(E37,G4数据库!C:S,2,0)</f>
        <v>#N/A</v>
      </c>
      <c r="I37" s="18" t="e">
        <f>VLOOKUP(E37,G4数据库!C:S,3,0)</f>
        <v>#N/A</v>
      </c>
      <c r="J37" s="19" t="e">
        <f t="shared" si="7"/>
        <v>#VALUE!</v>
      </c>
      <c r="K37" s="18" t="e">
        <f>VLOOKUP(E37,G4数据库!C:S,4,0)</f>
        <v>#N/A</v>
      </c>
      <c r="L37" s="18" t="e">
        <f>VLOOKUP(E37,G4数据库!C:S,5,0)</f>
        <v>#N/A</v>
      </c>
      <c r="M37" s="18"/>
      <c r="N37" s="18" t="e">
        <f>VLOOKUP(E37,G4数据库!C:S,6,0)</f>
        <v>#N/A</v>
      </c>
      <c r="O37" s="18" t="e">
        <f>VLOOKUP(E37,G4数据库!C:S,7,0)</f>
        <v>#N/A</v>
      </c>
      <c r="P37" s="19" t="e">
        <f>VLOOKUP(E37,G4数据库!C:S,10,0)*C37</f>
        <v>#N/A</v>
      </c>
      <c r="Q37" s="18" t="e">
        <f>VLOOKUP(E37,G4数据库!C:S,11,0)</f>
        <v>#N/A</v>
      </c>
      <c r="R37" s="18" t="e">
        <f>VLOOKUP(E37,G4数据库!C:S,12,0)</f>
        <v>#N/A</v>
      </c>
      <c r="S37" s="18"/>
      <c r="T37" s="37" t="e">
        <f>VLOOKUP(E37,G4数据库!C:S,13,0)</f>
        <v>#N/A</v>
      </c>
      <c r="U37" s="37" t="e">
        <f>VLOOKUP(E37,G4数据库!C:S,14,0)</f>
        <v>#N/A</v>
      </c>
      <c r="V37" s="37" t="e">
        <f>VLOOKUP(E37,G4数据库!C:S,15,0)*C37</f>
        <v>#N/A</v>
      </c>
      <c r="W37" s="37" t="e">
        <f>VLOOKUP(E37,G4数据库!C:S,16,0)</f>
        <v>#N/A</v>
      </c>
      <c r="X37" s="37" t="e">
        <f>VLOOKUP(E37,G4数据库!C:S,17,0)</f>
        <v>#N/A</v>
      </c>
      <c r="Y37" s="18"/>
    </row>
    <row r="38" spans="1:25" x14ac:dyDescent="0.25">
      <c r="A38" s="22"/>
      <c r="B38" s="3"/>
      <c r="C38" s="3"/>
      <c r="D38" s="3"/>
      <c r="E38" s="18" t="str">
        <f t="shared" si="4"/>
        <v/>
      </c>
      <c r="F38" s="18" t="str">
        <f t="shared" si="5"/>
        <v/>
      </c>
      <c r="G38" s="18" t="e">
        <f t="shared" si="6"/>
        <v>#VALUE!</v>
      </c>
      <c r="H38" s="18" t="e">
        <f>VLOOKUP(E38,G4数据库!C:S,2,0)</f>
        <v>#N/A</v>
      </c>
      <c r="I38" s="18" t="e">
        <f>VLOOKUP(E38,G4数据库!C:S,3,0)</f>
        <v>#N/A</v>
      </c>
      <c r="J38" s="19" t="e">
        <f t="shared" si="7"/>
        <v>#VALUE!</v>
      </c>
      <c r="K38" s="18" t="e">
        <f>VLOOKUP(E38,G4数据库!C:S,4,0)</f>
        <v>#N/A</v>
      </c>
      <c r="L38" s="18" t="e">
        <f>VLOOKUP(E38,G4数据库!C:S,5,0)</f>
        <v>#N/A</v>
      </c>
      <c r="M38" s="18"/>
      <c r="N38" s="18" t="e">
        <f>VLOOKUP(E38,G4数据库!C:S,6,0)</f>
        <v>#N/A</v>
      </c>
      <c r="O38" s="18" t="e">
        <f>VLOOKUP(E38,G4数据库!C:S,7,0)</f>
        <v>#N/A</v>
      </c>
      <c r="P38" s="19" t="e">
        <f>VLOOKUP(E38,G4数据库!C:S,10,0)*C38</f>
        <v>#N/A</v>
      </c>
      <c r="Q38" s="18" t="e">
        <f>VLOOKUP(E38,G4数据库!C:S,11,0)</f>
        <v>#N/A</v>
      </c>
      <c r="R38" s="18" t="e">
        <f>VLOOKUP(E38,G4数据库!C:S,12,0)</f>
        <v>#N/A</v>
      </c>
      <c r="S38" s="18"/>
      <c r="T38" s="37" t="e">
        <f>VLOOKUP(E38,G4数据库!C:S,13,0)</f>
        <v>#N/A</v>
      </c>
      <c r="U38" s="37" t="e">
        <f>VLOOKUP(E38,G4数据库!C:S,14,0)</f>
        <v>#N/A</v>
      </c>
      <c r="V38" s="37" t="e">
        <f>VLOOKUP(E38,G4数据库!C:S,15,0)*C38</f>
        <v>#N/A</v>
      </c>
      <c r="W38" s="37" t="e">
        <f>VLOOKUP(E38,G4数据库!C:S,16,0)</f>
        <v>#N/A</v>
      </c>
      <c r="X38" s="37" t="e">
        <f>VLOOKUP(E38,G4数据库!C:S,17,0)</f>
        <v>#N/A</v>
      </c>
      <c r="Y38" s="18"/>
    </row>
    <row r="39" spans="1:25" x14ac:dyDescent="0.25">
      <c r="A39" s="22"/>
      <c r="B39" s="3"/>
      <c r="C39" s="3"/>
      <c r="D39" s="3"/>
      <c r="E39" s="18" t="str">
        <f t="shared" si="4"/>
        <v/>
      </c>
      <c r="F39" s="18" t="str">
        <f t="shared" si="5"/>
        <v/>
      </c>
      <c r="G39" s="18" t="e">
        <f t="shared" si="6"/>
        <v>#VALUE!</v>
      </c>
      <c r="H39" s="18" t="e">
        <f>VLOOKUP(E39,G4数据库!C:S,2,0)</f>
        <v>#N/A</v>
      </c>
      <c r="I39" s="18" t="e">
        <f>VLOOKUP(E39,G4数据库!C:S,3,0)</f>
        <v>#N/A</v>
      </c>
      <c r="J39" s="19" t="e">
        <f t="shared" si="7"/>
        <v>#VALUE!</v>
      </c>
      <c r="K39" s="18" t="e">
        <f>VLOOKUP(E39,G4数据库!C:S,4,0)</f>
        <v>#N/A</v>
      </c>
      <c r="L39" s="18" t="e">
        <f>VLOOKUP(E39,G4数据库!C:S,5,0)</f>
        <v>#N/A</v>
      </c>
      <c r="M39" s="18"/>
      <c r="N39" s="18" t="e">
        <f>VLOOKUP(E39,G4数据库!C:S,6,0)</f>
        <v>#N/A</v>
      </c>
      <c r="O39" s="18" t="e">
        <f>VLOOKUP(E39,G4数据库!C:S,7,0)</f>
        <v>#N/A</v>
      </c>
      <c r="P39" s="19" t="e">
        <f>VLOOKUP(E39,G4数据库!C:S,10,0)*C39</f>
        <v>#N/A</v>
      </c>
      <c r="Q39" s="18" t="e">
        <f>VLOOKUP(E39,G4数据库!C:S,11,0)</f>
        <v>#N/A</v>
      </c>
      <c r="R39" s="18" t="e">
        <f>VLOOKUP(E39,G4数据库!C:S,12,0)</f>
        <v>#N/A</v>
      </c>
      <c r="S39" s="18"/>
      <c r="T39" s="37" t="e">
        <f>VLOOKUP(E39,G4数据库!C:S,13,0)</f>
        <v>#N/A</v>
      </c>
      <c r="U39" s="37" t="e">
        <f>VLOOKUP(E39,G4数据库!C:S,14,0)</f>
        <v>#N/A</v>
      </c>
      <c r="V39" s="37" t="e">
        <f>VLOOKUP(E39,G4数据库!C:S,15,0)*C39</f>
        <v>#N/A</v>
      </c>
      <c r="W39" s="37" t="e">
        <f>VLOOKUP(E39,G4数据库!C:S,16,0)</f>
        <v>#N/A</v>
      </c>
      <c r="X39" s="37" t="e">
        <f>VLOOKUP(E39,G4数据库!C:S,17,0)</f>
        <v>#N/A</v>
      </c>
      <c r="Y39" s="18"/>
    </row>
    <row r="40" spans="1:25" x14ac:dyDescent="0.25">
      <c r="A40" s="22"/>
      <c r="B40" s="3"/>
      <c r="C40" s="3"/>
      <c r="D40" s="3"/>
      <c r="E40" s="18" t="str">
        <f t="shared" si="4"/>
        <v/>
      </c>
      <c r="F40" s="18" t="str">
        <f t="shared" si="5"/>
        <v/>
      </c>
      <c r="G40" s="18" t="e">
        <f t="shared" si="6"/>
        <v>#VALUE!</v>
      </c>
      <c r="H40" s="18" t="e">
        <f>VLOOKUP(E40,G4数据库!C:S,2,0)</f>
        <v>#N/A</v>
      </c>
      <c r="I40" s="18" t="e">
        <f>VLOOKUP(E40,G4数据库!C:S,3,0)</f>
        <v>#N/A</v>
      </c>
      <c r="J40" s="19" t="e">
        <f t="shared" si="7"/>
        <v>#VALUE!</v>
      </c>
      <c r="K40" s="18" t="e">
        <f>VLOOKUP(E40,G4数据库!C:S,4,0)</f>
        <v>#N/A</v>
      </c>
      <c r="L40" s="18" t="e">
        <f>VLOOKUP(E40,G4数据库!C:S,5,0)</f>
        <v>#N/A</v>
      </c>
      <c r="M40" s="18"/>
      <c r="N40" s="18" t="e">
        <f>VLOOKUP(E40,G4数据库!C:S,6,0)</f>
        <v>#N/A</v>
      </c>
      <c r="O40" s="18" t="e">
        <f>VLOOKUP(E40,G4数据库!C:S,7,0)</f>
        <v>#N/A</v>
      </c>
      <c r="P40" s="19" t="e">
        <f>VLOOKUP(E40,G4数据库!C:S,10,0)*C40</f>
        <v>#N/A</v>
      </c>
      <c r="Q40" s="18" t="e">
        <f>VLOOKUP(E40,G4数据库!C:S,11,0)</f>
        <v>#N/A</v>
      </c>
      <c r="R40" s="18" t="e">
        <f>VLOOKUP(E40,G4数据库!C:S,12,0)</f>
        <v>#N/A</v>
      </c>
      <c r="S40" s="18"/>
      <c r="T40" s="37" t="e">
        <f>VLOOKUP(E40,G4数据库!C:S,13,0)</f>
        <v>#N/A</v>
      </c>
      <c r="U40" s="37" t="e">
        <f>VLOOKUP(E40,G4数据库!C:S,14,0)</f>
        <v>#N/A</v>
      </c>
      <c r="V40" s="37" t="e">
        <f>VLOOKUP(E40,G4数据库!C:S,15,0)*C40</f>
        <v>#N/A</v>
      </c>
      <c r="W40" s="37" t="e">
        <f>VLOOKUP(E40,G4数据库!C:S,16,0)</f>
        <v>#N/A</v>
      </c>
      <c r="X40" s="37" t="e">
        <f>VLOOKUP(E40,G4数据库!C:S,17,0)</f>
        <v>#N/A</v>
      </c>
      <c r="Y40" s="18"/>
    </row>
    <row r="41" spans="1:25" x14ac:dyDescent="0.25">
      <c r="A41" s="22"/>
      <c r="B41" s="3"/>
      <c r="C41" s="3"/>
      <c r="D41" s="3"/>
      <c r="E41" s="18" t="str">
        <f t="shared" si="4"/>
        <v/>
      </c>
      <c r="F41" s="18" t="str">
        <f t="shared" si="5"/>
        <v/>
      </c>
      <c r="G41" s="18" t="e">
        <f t="shared" si="6"/>
        <v>#VALUE!</v>
      </c>
      <c r="H41" s="18" t="e">
        <f>VLOOKUP(E41,G4数据库!C:S,2,0)</f>
        <v>#N/A</v>
      </c>
      <c r="I41" s="18" t="e">
        <f>VLOOKUP(E41,G4数据库!C:S,3,0)</f>
        <v>#N/A</v>
      </c>
      <c r="J41" s="19" t="e">
        <f t="shared" si="7"/>
        <v>#VALUE!</v>
      </c>
      <c r="K41" s="18" t="e">
        <f>VLOOKUP(E41,G4数据库!C:S,4,0)</f>
        <v>#N/A</v>
      </c>
      <c r="L41" s="18" t="e">
        <f>VLOOKUP(E41,G4数据库!C:S,5,0)</f>
        <v>#N/A</v>
      </c>
      <c r="M41" s="18"/>
      <c r="N41" s="18" t="e">
        <f>VLOOKUP(E41,G4数据库!C:S,6,0)</f>
        <v>#N/A</v>
      </c>
      <c r="O41" s="18" t="e">
        <f>VLOOKUP(E41,G4数据库!C:S,7,0)</f>
        <v>#N/A</v>
      </c>
      <c r="P41" s="19" t="e">
        <f>VLOOKUP(E41,G4数据库!C:S,10,0)*C41</f>
        <v>#N/A</v>
      </c>
      <c r="Q41" s="18" t="e">
        <f>VLOOKUP(E41,G4数据库!C:S,11,0)</f>
        <v>#N/A</v>
      </c>
      <c r="R41" s="18" t="e">
        <f>VLOOKUP(E41,G4数据库!C:S,12,0)</f>
        <v>#N/A</v>
      </c>
      <c r="S41" s="18"/>
      <c r="T41" s="37" t="e">
        <f>VLOOKUP(E41,G4数据库!C:S,13,0)</f>
        <v>#N/A</v>
      </c>
      <c r="U41" s="37" t="e">
        <f>VLOOKUP(E41,G4数据库!C:S,14,0)</f>
        <v>#N/A</v>
      </c>
      <c r="V41" s="37" t="e">
        <f>VLOOKUP(E41,G4数据库!C:S,15,0)*C41</f>
        <v>#N/A</v>
      </c>
      <c r="W41" s="37" t="e">
        <f>VLOOKUP(E41,G4数据库!C:S,16,0)</f>
        <v>#N/A</v>
      </c>
      <c r="X41" s="37" t="e">
        <f>VLOOKUP(E41,G4数据库!C:S,17,0)</f>
        <v>#N/A</v>
      </c>
      <c r="Y41" s="18"/>
    </row>
    <row r="42" spans="1:25" x14ac:dyDescent="0.25">
      <c r="A42" s="22"/>
      <c r="B42" s="3"/>
      <c r="C42" s="3"/>
      <c r="D42" s="3"/>
      <c r="E42" s="18" t="str">
        <f t="shared" si="4"/>
        <v/>
      </c>
      <c r="F42" s="18" t="str">
        <f t="shared" si="5"/>
        <v/>
      </c>
      <c r="G42" s="18" t="e">
        <f t="shared" si="6"/>
        <v>#VALUE!</v>
      </c>
      <c r="H42" s="18" t="e">
        <f>VLOOKUP(E42,G4数据库!C:S,2,0)</f>
        <v>#N/A</v>
      </c>
      <c r="I42" s="18" t="e">
        <f>VLOOKUP(E42,G4数据库!C:S,3,0)</f>
        <v>#N/A</v>
      </c>
      <c r="J42" s="19" t="e">
        <f t="shared" si="7"/>
        <v>#VALUE!</v>
      </c>
      <c r="K42" s="18" t="e">
        <f>VLOOKUP(E42,G4数据库!C:S,4,0)</f>
        <v>#N/A</v>
      </c>
      <c r="L42" s="18" t="e">
        <f>VLOOKUP(E42,G4数据库!C:S,5,0)</f>
        <v>#N/A</v>
      </c>
      <c r="M42" s="18"/>
      <c r="N42" s="18" t="e">
        <f>VLOOKUP(E42,G4数据库!C:S,6,0)</f>
        <v>#N/A</v>
      </c>
      <c r="O42" s="18" t="e">
        <f>VLOOKUP(E42,G4数据库!C:S,7,0)</f>
        <v>#N/A</v>
      </c>
      <c r="P42" s="19" t="e">
        <f>VLOOKUP(E42,G4数据库!C:S,10,0)*C42</f>
        <v>#N/A</v>
      </c>
      <c r="Q42" s="18" t="e">
        <f>VLOOKUP(E42,G4数据库!C:S,11,0)</f>
        <v>#N/A</v>
      </c>
      <c r="R42" s="18" t="e">
        <f>VLOOKUP(E42,G4数据库!C:S,12,0)</f>
        <v>#N/A</v>
      </c>
      <c r="S42" s="18"/>
      <c r="T42" s="37" t="e">
        <f>VLOOKUP(E42,G4数据库!C:S,13,0)</f>
        <v>#N/A</v>
      </c>
      <c r="U42" s="37" t="e">
        <f>VLOOKUP(E42,G4数据库!C:S,14,0)</f>
        <v>#N/A</v>
      </c>
      <c r="V42" s="37" t="e">
        <f>VLOOKUP(E42,G4数据库!C:S,15,0)*C42</f>
        <v>#N/A</v>
      </c>
      <c r="W42" s="37" t="e">
        <f>VLOOKUP(E42,G4数据库!C:S,16,0)</f>
        <v>#N/A</v>
      </c>
      <c r="X42" s="37" t="e">
        <f>VLOOKUP(E42,G4数据库!C:S,17,0)</f>
        <v>#N/A</v>
      </c>
      <c r="Y42" s="18"/>
    </row>
    <row r="43" spans="1:25" x14ac:dyDescent="0.25">
      <c r="A43" s="22"/>
      <c r="B43" s="3"/>
      <c r="C43" s="3"/>
      <c r="D43" s="3"/>
      <c r="E43" s="18" t="str">
        <f t="shared" si="4"/>
        <v/>
      </c>
      <c r="F43" s="18" t="str">
        <f t="shared" si="5"/>
        <v/>
      </c>
      <c r="G43" s="18" t="e">
        <f t="shared" si="6"/>
        <v>#VALUE!</v>
      </c>
      <c r="H43" s="18" t="e">
        <f>VLOOKUP(E43,G4数据库!C:S,2,0)</f>
        <v>#N/A</v>
      </c>
      <c r="I43" s="18" t="e">
        <f>VLOOKUP(E43,G4数据库!C:S,3,0)</f>
        <v>#N/A</v>
      </c>
      <c r="J43" s="19" t="e">
        <f t="shared" si="7"/>
        <v>#VALUE!</v>
      </c>
      <c r="K43" s="18" t="e">
        <f>VLOOKUP(E43,G4数据库!C:S,4,0)</f>
        <v>#N/A</v>
      </c>
      <c r="L43" s="18" t="e">
        <f>VLOOKUP(E43,G4数据库!C:S,5,0)</f>
        <v>#N/A</v>
      </c>
      <c r="M43" s="18"/>
      <c r="N43" s="18" t="e">
        <f>VLOOKUP(E43,G4数据库!C:S,6,0)</f>
        <v>#N/A</v>
      </c>
      <c r="O43" s="18" t="e">
        <f>VLOOKUP(E43,G4数据库!C:S,7,0)</f>
        <v>#N/A</v>
      </c>
      <c r="P43" s="19" t="e">
        <f>VLOOKUP(E43,G4数据库!C:S,10,0)*C43</f>
        <v>#N/A</v>
      </c>
      <c r="Q43" s="18" t="e">
        <f>VLOOKUP(E43,G4数据库!C:S,11,0)</f>
        <v>#N/A</v>
      </c>
      <c r="R43" s="18" t="e">
        <f>VLOOKUP(E43,G4数据库!C:S,12,0)</f>
        <v>#N/A</v>
      </c>
      <c r="S43" s="18"/>
      <c r="T43" s="37" t="e">
        <f>VLOOKUP(E43,G4数据库!C:S,13,0)</f>
        <v>#N/A</v>
      </c>
      <c r="U43" s="37" t="e">
        <f>VLOOKUP(E43,G4数据库!C:S,14,0)</f>
        <v>#N/A</v>
      </c>
      <c r="V43" s="37" t="e">
        <f>VLOOKUP(E43,G4数据库!C:S,15,0)*C43</f>
        <v>#N/A</v>
      </c>
      <c r="W43" s="37" t="e">
        <f>VLOOKUP(E43,G4数据库!C:S,16,0)</f>
        <v>#N/A</v>
      </c>
      <c r="X43" s="37" t="e">
        <f>VLOOKUP(E43,G4数据库!C:S,17,0)</f>
        <v>#N/A</v>
      </c>
      <c r="Y43" s="18"/>
    </row>
    <row r="44" spans="1:25" x14ac:dyDescent="0.25">
      <c r="A44" s="22"/>
      <c r="B44" s="3"/>
      <c r="C44" s="3"/>
      <c r="D44" s="3"/>
      <c r="E44" s="18" t="str">
        <f t="shared" si="4"/>
        <v/>
      </c>
      <c r="F44" s="18" t="str">
        <f t="shared" si="5"/>
        <v/>
      </c>
      <c r="G44" s="18" t="e">
        <f t="shared" si="6"/>
        <v>#VALUE!</v>
      </c>
      <c r="H44" s="18" t="e">
        <f>VLOOKUP(E44,G4数据库!C:S,2,0)</f>
        <v>#N/A</v>
      </c>
      <c r="I44" s="18" t="e">
        <f>VLOOKUP(E44,G4数据库!C:S,3,0)</f>
        <v>#N/A</v>
      </c>
      <c r="J44" s="19" t="e">
        <f t="shared" si="7"/>
        <v>#VALUE!</v>
      </c>
      <c r="K44" s="18" t="e">
        <f>VLOOKUP(E44,G4数据库!C:S,4,0)</f>
        <v>#N/A</v>
      </c>
      <c r="L44" s="18" t="e">
        <f>VLOOKUP(E44,G4数据库!C:S,5,0)</f>
        <v>#N/A</v>
      </c>
      <c r="M44" s="18"/>
      <c r="N44" s="18" t="e">
        <f>VLOOKUP(E44,G4数据库!C:S,6,0)</f>
        <v>#N/A</v>
      </c>
      <c r="O44" s="18" t="e">
        <f>VLOOKUP(E44,G4数据库!C:S,7,0)</f>
        <v>#N/A</v>
      </c>
      <c r="P44" s="19" t="e">
        <f>VLOOKUP(E44,G4数据库!C:S,10,0)*C44</f>
        <v>#N/A</v>
      </c>
      <c r="Q44" s="18" t="e">
        <f>VLOOKUP(E44,G4数据库!C:S,11,0)</f>
        <v>#N/A</v>
      </c>
      <c r="R44" s="18" t="e">
        <f>VLOOKUP(E44,G4数据库!C:S,12,0)</f>
        <v>#N/A</v>
      </c>
      <c r="S44" s="18"/>
      <c r="T44" s="37" t="e">
        <f>VLOOKUP(E44,G4数据库!C:S,13,0)</f>
        <v>#N/A</v>
      </c>
      <c r="U44" s="37" t="e">
        <f>VLOOKUP(E44,G4数据库!C:S,14,0)</f>
        <v>#N/A</v>
      </c>
      <c r="V44" s="37" t="e">
        <f>VLOOKUP(E44,G4数据库!C:S,15,0)*C44</f>
        <v>#N/A</v>
      </c>
      <c r="W44" s="37" t="e">
        <f>VLOOKUP(E44,G4数据库!C:S,16,0)</f>
        <v>#N/A</v>
      </c>
      <c r="X44" s="37" t="e">
        <f>VLOOKUP(E44,G4数据库!C:S,17,0)</f>
        <v>#N/A</v>
      </c>
      <c r="Y44" s="18"/>
    </row>
    <row r="45" spans="1:25" x14ac:dyDescent="0.25">
      <c r="A45" s="22"/>
      <c r="B45" s="3"/>
      <c r="C45" s="3"/>
      <c r="D45" s="3"/>
      <c r="E45" s="18" t="str">
        <f t="shared" si="4"/>
        <v/>
      </c>
      <c r="F45" s="18" t="str">
        <f t="shared" si="5"/>
        <v/>
      </c>
      <c r="G45" s="18" t="e">
        <f t="shared" si="6"/>
        <v>#VALUE!</v>
      </c>
      <c r="H45" s="18" t="e">
        <f>VLOOKUP(E45,G4数据库!C:S,2,0)</f>
        <v>#N/A</v>
      </c>
      <c r="I45" s="18" t="e">
        <f>VLOOKUP(E45,G4数据库!C:S,3,0)</f>
        <v>#N/A</v>
      </c>
      <c r="J45" s="19" t="e">
        <f t="shared" si="7"/>
        <v>#VALUE!</v>
      </c>
      <c r="K45" s="18" t="e">
        <f>VLOOKUP(E45,G4数据库!C:S,4,0)</f>
        <v>#N/A</v>
      </c>
      <c r="L45" s="18" t="e">
        <f>VLOOKUP(E45,G4数据库!C:S,5,0)</f>
        <v>#N/A</v>
      </c>
      <c r="M45" s="18"/>
      <c r="N45" s="18" t="e">
        <f>VLOOKUP(E45,G4数据库!C:S,6,0)</f>
        <v>#N/A</v>
      </c>
      <c r="O45" s="18" t="e">
        <f>VLOOKUP(E45,G4数据库!C:S,7,0)</f>
        <v>#N/A</v>
      </c>
      <c r="P45" s="19" t="e">
        <f>VLOOKUP(E45,G4数据库!C:S,10,0)*C45</f>
        <v>#N/A</v>
      </c>
      <c r="Q45" s="18" t="e">
        <f>VLOOKUP(E45,G4数据库!C:S,11,0)</f>
        <v>#N/A</v>
      </c>
      <c r="R45" s="18" t="e">
        <f>VLOOKUP(E45,G4数据库!C:S,12,0)</f>
        <v>#N/A</v>
      </c>
      <c r="S45" s="18"/>
      <c r="T45" s="37" t="e">
        <f>VLOOKUP(E45,G4数据库!C:S,13,0)</f>
        <v>#N/A</v>
      </c>
      <c r="U45" s="37" t="e">
        <f>VLOOKUP(E45,G4数据库!C:S,14,0)</f>
        <v>#N/A</v>
      </c>
      <c r="V45" s="37" t="e">
        <f>VLOOKUP(E45,G4数据库!C:S,15,0)*C45</f>
        <v>#N/A</v>
      </c>
      <c r="W45" s="37" t="e">
        <f>VLOOKUP(E45,G4数据库!C:S,16,0)</f>
        <v>#N/A</v>
      </c>
      <c r="X45" s="37" t="e">
        <f>VLOOKUP(E45,G4数据库!C:S,17,0)</f>
        <v>#N/A</v>
      </c>
      <c r="Y45" s="18"/>
    </row>
    <row r="46" spans="1:25" x14ac:dyDescent="0.25">
      <c r="A46" s="22"/>
      <c r="B46" s="3"/>
      <c r="C46" s="3"/>
      <c r="D46" s="3"/>
      <c r="E46" s="18" t="str">
        <f t="shared" si="4"/>
        <v/>
      </c>
      <c r="F46" s="18" t="str">
        <f t="shared" si="5"/>
        <v/>
      </c>
      <c r="G46" s="18" t="e">
        <f t="shared" si="6"/>
        <v>#VALUE!</v>
      </c>
      <c r="H46" s="18" t="e">
        <f>VLOOKUP(E46,G4数据库!C:S,2,0)</f>
        <v>#N/A</v>
      </c>
      <c r="I46" s="18" t="e">
        <f>VLOOKUP(E46,G4数据库!C:S,3,0)</f>
        <v>#N/A</v>
      </c>
      <c r="J46" s="19" t="e">
        <f t="shared" si="7"/>
        <v>#VALUE!</v>
      </c>
      <c r="K46" s="18" t="e">
        <f>VLOOKUP(E46,G4数据库!C:S,4,0)</f>
        <v>#N/A</v>
      </c>
      <c r="L46" s="18" t="e">
        <f>VLOOKUP(E46,G4数据库!C:S,5,0)</f>
        <v>#N/A</v>
      </c>
      <c r="M46" s="18"/>
      <c r="N46" s="18" t="e">
        <f>VLOOKUP(E46,G4数据库!C:S,6,0)</f>
        <v>#N/A</v>
      </c>
      <c r="O46" s="18" t="e">
        <f>VLOOKUP(E46,G4数据库!C:S,7,0)</f>
        <v>#N/A</v>
      </c>
      <c r="P46" s="19" t="e">
        <f>VLOOKUP(E46,G4数据库!C:S,10,0)*C46</f>
        <v>#N/A</v>
      </c>
      <c r="Q46" s="18" t="e">
        <f>VLOOKUP(E46,G4数据库!C:S,11,0)</f>
        <v>#N/A</v>
      </c>
      <c r="R46" s="18" t="e">
        <f>VLOOKUP(E46,G4数据库!C:S,12,0)</f>
        <v>#N/A</v>
      </c>
      <c r="S46" s="18"/>
      <c r="T46" s="37" t="e">
        <f>VLOOKUP(E46,G4数据库!C:S,13,0)</f>
        <v>#N/A</v>
      </c>
      <c r="U46" s="37" t="e">
        <f>VLOOKUP(E46,G4数据库!C:S,14,0)</f>
        <v>#N/A</v>
      </c>
      <c r="V46" s="37" t="e">
        <f>VLOOKUP(E46,G4数据库!C:S,15,0)*C46</f>
        <v>#N/A</v>
      </c>
      <c r="W46" s="37" t="e">
        <f>VLOOKUP(E46,G4数据库!C:S,16,0)</f>
        <v>#N/A</v>
      </c>
      <c r="X46" s="37" t="e">
        <f>VLOOKUP(E46,G4数据库!C:S,17,0)</f>
        <v>#N/A</v>
      </c>
      <c r="Y46" s="18"/>
    </row>
    <row r="47" spans="1:25" x14ac:dyDescent="0.25">
      <c r="A47" s="22"/>
      <c r="B47" s="3"/>
      <c r="C47" s="3"/>
      <c r="D47" s="3"/>
      <c r="E47" s="18" t="str">
        <f t="shared" si="4"/>
        <v/>
      </c>
      <c r="F47" s="18" t="str">
        <f t="shared" si="5"/>
        <v/>
      </c>
      <c r="G47" s="18" t="e">
        <f t="shared" si="6"/>
        <v>#VALUE!</v>
      </c>
      <c r="H47" s="18" t="e">
        <f>VLOOKUP(E47,G4数据库!C:S,2,0)</f>
        <v>#N/A</v>
      </c>
      <c r="I47" s="18" t="e">
        <f>VLOOKUP(E47,G4数据库!C:S,3,0)</f>
        <v>#N/A</v>
      </c>
      <c r="J47" s="19" t="e">
        <f t="shared" si="7"/>
        <v>#VALUE!</v>
      </c>
      <c r="K47" s="18" t="e">
        <f>VLOOKUP(E47,G4数据库!C:S,4,0)</f>
        <v>#N/A</v>
      </c>
      <c r="L47" s="18" t="e">
        <f>VLOOKUP(E47,G4数据库!C:S,5,0)</f>
        <v>#N/A</v>
      </c>
      <c r="M47" s="18"/>
      <c r="N47" s="18" t="e">
        <f>VLOOKUP(E47,G4数据库!C:S,6,0)</f>
        <v>#N/A</v>
      </c>
      <c r="O47" s="18" t="e">
        <f>VLOOKUP(E47,G4数据库!C:S,7,0)</f>
        <v>#N/A</v>
      </c>
      <c r="P47" s="19" t="e">
        <f>VLOOKUP(E47,G4数据库!C:S,10,0)*C47</f>
        <v>#N/A</v>
      </c>
      <c r="Q47" s="18" t="e">
        <f>VLOOKUP(E47,G4数据库!C:S,11,0)</f>
        <v>#N/A</v>
      </c>
      <c r="R47" s="18" t="e">
        <f>VLOOKUP(E47,G4数据库!C:S,12,0)</f>
        <v>#N/A</v>
      </c>
      <c r="S47" s="18"/>
      <c r="T47" s="37" t="e">
        <f>VLOOKUP(E47,G4数据库!C:S,13,0)</f>
        <v>#N/A</v>
      </c>
      <c r="U47" s="37" t="e">
        <f>VLOOKUP(E47,G4数据库!C:S,14,0)</f>
        <v>#N/A</v>
      </c>
      <c r="V47" s="37" t="e">
        <f>VLOOKUP(E47,G4数据库!C:S,15,0)*C47</f>
        <v>#N/A</v>
      </c>
      <c r="W47" s="37" t="e">
        <f>VLOOKUP(E47,G4数据库!C:S,16,0)</f>
        <v>#N/A</v>
      </c>
      <c r="X47" s="37" t="e">
        <f>VLOOKUP(E47,G4数据库!C:S,17,0)</f>
        <v>#N/A</v>
      </c>
      <c r="Y47" s="18"/>
    </row>
    <row r="48" spans="1:25" x14ac:dyDescent="0.25">
      <c r="A48" s="22"/>
      <c r="B48" s="3"/>
      <c r="C48" s="3"/>
      <c r="D48" s="3"/>
      <c r="E48" s="18" t="str">
        <f t="shared" si="4"/>
        <v/>
      </c>
      <c r="F48" s="18" t="str">
        <f t="shared" si="5"/>
        <v/>
      </c>
      <c r="G48" s="18" t="e">
        <f t="shared" si="6"/>
        <v>#VALUE!</v>
      </c>
      <c r="H48" s="18" t="e">
        <f>VLOOKUP(E48,G4数据库!C:S,2,0)</f>
        <v>#N/A</v>
      </c>
      <c r="I48" s="18" t="e">
        <f>VLOOKUP(E48,G4数据库!C:S,3,0)</f>
        <v>#N/A</v>
      </c>
      <c r="J48" s="19" t="e">
        <f t="shared" si="7"/>
        <v>#VALUE!</v>
      </c>
      <c r="K48" s="18" t="e">
        <f>VLOOKUP(E48,G4数据库!C:S,4,0)</f>
        <v>#N/A</v>
      </c>
      <c r="L48" s="18" t="e">
        <f>VLOOKUP(E48,G4数据库!C:S,5,0)</f>
        <v>#N/A</v>
      </c>
      <c r="M48" s="18"/>
      <c r="N48" s="18" t="e">
        <f>VLOOKUP(E48,G4数据库!C:S,6,0)</f>
        <v>#N/A</v>
      </c>
      <c r="O48" s="18" t="e">
        <f>VLOOKUP(E48,G4数据库!C:S,7,0)</f>
        <v>#N/A</v>
      </c>
      <c r="P48" s="19" t="e">
        <f>VLOOKUP(E48,G4数据库!C:S,10,0)*C48</f>
        <v>#N/A</v>
      </c>
      <c r="Q48" s="18" t="e">
        <f>VLOOKUP(E48,G4数据库!C:S,11,0)</f>
        <v>#N/A</v>
      </c>
      <c r="R48" s="18" t="e">
        <f>VLOOKUP(E48,G4数据库!C:S,12,0)</f>
        <v>#N/A</v>
      </c>
      <c r="S48" s="18"/>
      <c r="T48" s="37" t="e">
        <f>VLOOKUP(E48,G4数据库!C:S,13,0)</f>
        <v>#N/A</v>
      </c>
      <c r="U48" s="37" t="e">
        <f>VLOOKUP(E48,G4数据库!C:S,14,0)</f>
        <v>#N/A</v>
      </c>
      <c r="V48" s="37" t="e">
        <f>VLOOKUP(E48,G4数据库!C:S,15,0)*C48</f>
        <v>#N/A</v>
      </c>
      <c r="W48" s="37" t="e">
        <f>VLOOKUP(E48,G4数据库!C:S,16,0)</f>
        <v>#N/A</v>
      </c>
      <c r="X48" s="37" t="e">
        <f>VLOOKUP(E48,G4数据库!C:S,17,0)</f>
        <v>#N/A</v>
      </c>
      <c r="Y48" s="18"/>
    </row>
    <row r="49" spans="1:25" x14ac:dyDescent="0.25">
      <c r="A49" s="22"/>
      <c r="B49" s="3"/>
      <c r="C49" s="3"/>
      <c r="D49" s="3"/>
      <c r="E49" s="18" t="str">
        <f t="shared" si="4"/>
        <v/>
      </c>
      <c r="F49" s="18" t="str">
        <f t="shared" si="5"/>
        <v/>
      </c>
      <c r="G49" s="18" t="e">
        <f t="shared" si="6"/>
        <v>#VALUE!</v>
      </c>
      <c r="H49" s="18" t="e">
        <f>VLOOKUP(E49,G4数据库!C:S,2,0)</f>
        <v>#N/A</v>
      </c>
      <c r="I49" s="18" t="e">
        <f>VLOOKUP(E49,G4数据库!C:S,3,0)</f>
        <v>#N/A</v>
      </c>
      <c r="J49" s="19" t="e">
        <f t="shared" si="7"/>
        <v>#VALUE!</v>
      </c>
      <c r="K49" s="18" t="e">
        <f>VLOOKUP(E49,G4数据库!C:S,4,0)</f>
        <v>#N/A</v>
      </c>
      <c r="L49" s="18" t="e">
        <f>VLOOKUP(E49,G4数据库!C:S,5,0)</f>
        <v>#N/A</v>
      </c>
      <c r="M49" s="18"/>
      <c r="N49" s="18" t="e">
        <f>VLOOKUP(E49,G4数据库!C:S,6,0)</f>
        <v>#N/A</v>
      </c>
      <c r="O49" s="18" t="e">
        <f>VLOOKUP(E49,G4数据库!C:S,7,0)</f>
        <v>#N/A</v>
      </c>
      <c r="P49" s="19" t="e">
        <f>VLOOKUP(E49,G4数据库!C:S,10,0)*C49</f>
        <v>#N/A</v>
      </c>
      <c r="Q49" s="18" t="e">
        <f>VLOOKUP(E49,G4数据库!C:S,11,0)</f>
        <v>#N/A</v>
      </c>
      <c r="R49" s="18" t="e">
        <f>VLOOKUP(E49,G4数据库!C:S,12,0)</f>
        <v>#N/A</v>
      </c>
      <c r="S49" s="18"/>
      <c r="T49" s="37" t="e">
        <f>VLOOKUP(E49,G4数据库!C:S,13,0)</f>
        <v>#N/A</v>
      </c>
      <c r="U49" s="37" t="e">
        <f>VLOOKUP(E49,G4数据库!C:S,14,0)</f>
        <v>#N/A</v>
      </c>
      <c r="V49" s="37" t="e">
        <f>VLOOKUP(E49,G4数据库!C:S,15,0)*C49</f>
        <v>#N/A</v>
      </c>
      <c r="W49" s="37" t="e">
        <f>VLOOKUP(E49,G4数据库!C:S,16,0)</f>
        <v>#N/A</v>
      </c>
      <c r="X49" s="37" t="e">
        <f>VLOOKUP(E49,G4数据库!C:S,17,0)</f>
        <v>#N/A</v>
      </c>
      <c r="Y49" s="18"/>
    </row>
    <row r="50" spans="1:25" x14ac:dyDescent="0.25">
      <c r="A50" s="22"/>
      <c r="B50" s="3"/>
      <c r="C50" s="3"/>
      <c r="D50" s="3"/>
      <c r="E50" s="18" t="str">
        <f t="shared" si="4"/>
        <v/>
      </c>
      <c r="F50" s="18" t="str">
        <f t="shared" si="5"/>
        <v/>
      </c>
      <c r="G50" s="18" t="e">
        <f t="shared" si="6"/>
        <v>#VALUE!</v>
      </c>
      <c r="H50" s="18" t="e">
        <f>VLOOKUP(E50,G4数据库!C:S,2,0)</f>
        <v>#N/A</v>
      </c>
      <c r="I50" s="18" t="e">
        <f>VLOOKUP(E50,G4数据库!C:S,3,0)</f>
        <v>#N/A</v>
      </c>
      <c r="J50" s="19" t="e">
        <f t="shared" si="7"/>
        <v>#VALUE!</v>
      </c>
      <c r="K50" s="18" t="e">
        <f>VLOOKUP(E50,G4数据库!C:S,4,0)</f>
        <v>#N/A</v>
      </c>
      <c r="L50" s="18" t="e">
        <f>VLOOKUP(E50,G4数据库!C:S,5,0)</f>
        <v>#N/A</v>
      </c>
      <c r="M50" s="18"/>
      <c r="N50" s="18" t="e">
        <f>VLOOKUP(E50,G4数据库!C:S,6,0)</f>
        <v>#N/A</v>
      </c>
      <c r="O50" s="18" t="e">
        <f>VLOOKUP(E50,G4数据库!C:S,7,0)</f>
        <v>#N/A</v>
      </c>
      <c r="P50" s="19" t="e">
        <f>VLOOKUP(E50,G4数据库!C:S,10,0)*C50</f>
        <v>#N/A</v>
      </c>
      <c r="Q50" s="18" t="e">
        <f>VLOOKUP(E50,G4数据库!C:S,11,0)</f>
        <v>#N/A</v>
      </c>
      <c r="R50" s="18" t="e">
        <f>VLOOKUP(E50,G4数据库!C:S,12,0)</f>
        <v>#N/A</v>
      </c>
      <c r="S50" s="18"/>
      <c r="T50" s="37" t="e">
        <f>VLOOKUP(E50,G4数据库!C:S,13,0)</f>
        <v>#N/A</v>
      </c>
      <c r="U50" s="37" t="e">
        <f>VLOOKUP(E50,G4数据库!C:S,14,0)</f>
        <v>#N/A</v>
      </c>
      <c r="V50" s="37" t="e">
        <f>VLOOKUP(E50,G4数据库!C:S,15,0)*C50</f>
        <v>#N/A</v>
      </c>
      <c r="W50" s="37" t="e">
        <f>VLOOKUP(E50,G4数据库!C:S,16,0)</f>
        <v>#N/A</v>
      </c>
      <c r="X50" s="37" t="e">
        <f>VLOOKUP(E50,G4数据库!C:S,17,0)</f>
        <v>#N/A</v>
      </c>
      <c r="Y50" s="18"/>
    </row>
    <row r="51" spans="1:25" x14ac:dyDescent="0.25">
      <c r="A51" s="22"/>
      <c r="B51" s="3"/>
      <c r="C51" s="3"/>
      <c r="D51" s="3"/>
      <c r="E51" s="18" t="str">
        <f t="shared" si="4"/>
        <v/>
      </c>
      <c r="F51" s="18" t="str">
        <f t="shared" si="5"/>
        <v/>
      </c>
      <c r="G51" s="18" t="e">
        <f t="shared" si="6"/>
        <v>#VALUE!</v>
      </c>
      <c r="H51" s="18" t="e">
        <f>VLOOKUP(E51,G4数据库!C:S,2,0)</f>
        <v>#N/A</v>
      </c>
      <c r="I51" s="18" t="e">
        <f>VLOOKUP(E51,G4数据库!C:S,3,0)</f>
        <v>#N/A</v>
      </c>
      <c r="J51" s="19" t="e">
        <f t="shared" si="7"/>
        <v>#VALUE!</v>
      </c>
      <c r="K51" s="18" t="e">
        <f>VLOOKUP(E51,G4数据库!C:S,4,0)</f>
        <v>#N/A</v>
      </c>
      <c r="L51" s="18" t="e">
        <f>VLOOKUP(E51,G4数据库!C:S,5,0)</f>
        <v>#N/A</v>
      </c>
      <c r="M51" s="18"/>
      <c r="N51" s="18" t="e">
        <f>VLOOKUP(E51,G4数据库!C:S,6,0)</f>
        <v>#N/A</v>
      </c>
      <c r="O51" s="18" t="e">
        <f>VLOOKUP(E51,G4数据库!C:S,7,0)</f>
        <v>#N/A</v>
      </c>
      <c r="P51" s="19" t="e">
        <f>VLOOKUP(E51,G4数据库!C:S,10,0)*C51</f>
        <v>#N/A</v>
      </c>
      <c r="Q51" s="18" t="e">
        <f>VLOOKUP(E51,G4数据库!C:S,11,0)</f>
        <v>#N/A</v>
      </c>
      <c r="R51" s="18" t="e">
        <f>VLOOKUP(E51,G4数据库!C:S,12,0)</f>
        <v>#N/A</v>
      </c>
      <c r="S51" s="18"/>
      <c r="T51" s="37" t="e">
        <f>VLOOKUP(E51,G4数据库!C:S,13,0)</f>
        <v>#N/A</v>
      </c>
      <c r="U51" s="37" t="e">
        <f>VLOOKUP(E51,G4数据库!C:S,14,0)</f>
        <v>#N/A</v>
      </c>
      <c r="V51" s="37" t="e">
        <f>VLOOKUP(E51,G4数据库!C:S,15,0)*C51</f>
        <v>#N/A</v>
      </c>
      <c r="W51" s="37" t="e">
        <f>VLOOKUP(E51,G4数据库!C:S,16,0)</f>
        <v>#N/A</v>
      </c>
      <c r="X51" s="37" t="e">
        <f>VLOOKUP(E51,G4数据库!C:S,17,0)</f>
        <v>#N/A</v>
      </c>
      <c r="Y51" s="18"/>
    </row>
    <row r="52" spans="1:25" x14ac:dyDescent="0.25">
      <c r="A52" s="22"/>
      <c r="B52" s="3"/>
      <c r="C52" s="3"/>
      <c r="D52" s="3"/>
      <c r="E52" s="18" t="str">
        <f t="shared" si="4"/>
        <v/>
      </c>
      <c r="F52" s="18" t="str">
        <f t="shared" si="5"/>
        <v/>
      </c>
      <c r="G52" s="18" t="e">
        <f t="shared" si="6"/>
        <v>#VALUE!</v>
      </c>
      <c r="H52" s="18" t="e">
        <f>VLOOKUP(E52,G4数据库!C:S,2,0)</f>
        <v>#N/A</v>
      </c>
      <c r="I52" s="18" t="e">
        <f>VLOOKUP(E52,G4数据库!C:S,3,0)</f>
        <v>#N/A</v>
      </c>
      <c r="J52" s="19" t="e">
        <f t="shared" si="7"/>
        <v>#VALUE!</v>
      </c>
      <c r="K52" s="18" t="e">
        <f>VLOOKUP(E52,G4数据库!C:S,4,0)</f>
        <v>#N/A</v>
      </c>
      <c r="L52" s="18" t="e">
        <f>VLOOKUP(E52,G4数据库!C:S,5,0)</f>
        <v>#N/A</v>
      </c>
      <c r="M52" s="18"/>
      <c r="N52" s="18" t="e">
        <f>VLOOKUP(E52,G4数据库!C:S,6,0)</f>
        <v>#N/A</v>
      </c>
      <c r="O52" s="18" t="e">
        <f>VLOOKUP(E52,G4数据库!C:S,7,0)</f>
        <v>#N/A</v>
      </c>
      <c r="P52" s="19" t="e">
        <f>VLOOKUP(E52,G4数据库!C:S,10,0)*C52</f>
        <v>#N/A</v>
      </c>
      <c r="Q52" s="18" t="e">
        <f>VLOOKUP(E52,G4数据库!C:S,11,0)</f>
        <v>#N/A</v>
      </c>
      <c r="R52" s="18" t="e">
        <f>VLOOKUP(E52,G4数据库!C:S,12,0)</f>
        <v>#N/A</v>
      </c>
      <c r="S52" s="18"/>
      <c r="T52" s="37" t="e">
        <f>VLOOKUP(E52,G4数据库!C:S,13,0)</f>
        <v>#N/A</v>
      </c>
      <c r="U52" s="37" t="e">
        <f>VLOOKUP(E52,G4数据库!C:S,14,0)</f>
        <v>#N/A</v>
      </c>
      <c r="V52" s="37" t="e">
        <f>VLOOKUP(E52,G4数据库!C:S,15,0)*C52</f>
        <v>#N/A</v>
      </c>
      <c r="W52" s="37" t="e">
        <f>VLOOKUP(E52,G4数据库!C:S,16,0)</f>
        <v>#N/A</v>
      </c>
      <c r="X52" s="37" t="e">
        <f>VLOOKUP(E52,G4数据库!C:S,17,0)</f>
        <v>#N/A</v>
      </c>
      <c r="Y52" s="18"/>
    </row>
    <row r="53" spans="1:25" x14ac:dyDescent="0.25">
      <c r="A53" s="22"/>
      <c r="B53" s="3"/>
      <c r="C53" s="3"/>
      <c r="D53" s="3"/>
      <c r="E53" s="18" t="str">
        <f t="shared" si="4"/>
        <v/>
      </c>
      <c r="F53" s="18" t="str">
        <f t="shared" si="5"/>
        <v/>
      </c>
      <c r="G53" s="18" t="e">
        <f t="shared" si="6"/>
        <v>#VALUE!</v>
      </c>
      <c r="H53" s="18" t="e">
        <f>VLOOKUP(E53,G4数据库!C:S,2,0)</f>
        <v>#N/A</v>
      </c>
      <c r="I53" s="18" t="e">
        <f>VLOOKUP(E53,G4数据库!C:S,3,0)</f>
        <v>#N/A</v>
      </c>
      <c r="J53" s="19" t="e">
        <f t="shared" si="7"/>
        <v>#VALUE!</v>
      </c>
      <c r="K53" s="18" t="e">
        <f>VLOOKUP(E53,G4数据库!C:S,4,0)</f>
        <v>#N/A</v>
      </c>
      <c r="L53" s="18" t="e">
        <f>VLOOKUP(E53,G4数据库!C:S,5,0)</f>
        <v>#N/A</v>
      </c>
      <c r="M53" s="18"/>
      <c r="N53" s="18" t="e">
        <f>VLOOKUP(E53,G4数据库!C:S,6,0)</f>
        <v>#N/A</v>
      </c>
      <c r="O53" s="18" t="e">
        <f>VLOOKUP(E53,G4数据库!C:S,7,0)</f>
        <v>#N/A</v>
      </c>
      <c r="P53" s="19" t="e">
        <f>VLOOKUP(E53,G4数据库!C:S,10,0)*C53</f>
        <v>#N/A</v>
      </c>
      <c r="Q53" s="18" t="e">
        <f>VLOOKUP(E53,G4数据库!C:S,11,0)</f>
        <v>#N/A</v>
      </c>
      <c r="R53" s="18" t="e">
        <f>VLOOKUP(E53,G4数据库!C:S,12,0)</f>
        <v>#N/A</v>
      </c>
      <c r="S53" s="18"/>
      <c r="T53" s="37" t="e">
        <f>VLOOKUP(E53,G4数据库!C:S,13,0)</f>
        <v>#N/A</v>
      </c>
      <c r="U53" s="37" t="e">
        <f>VLOOKUP(E53,G4数据库!C:S,14,0)</f>
        <v>#N/A</v>
      </c>
      <c r="V53" s="37" t="e">
        <f>VLOOKUP(E53,G4数据库!C:S,15,0)*C53</f>
        <v>#N/A</v>
      </c>
      <c r="W53" s="37" t="e">
        <f>VLOOKUP(E53,G4数据库!C:S,16,0)</f>
        <v>#N/A</v>
      </c>
      <c r="X53" s="37" t="e">
        <f>VLOOKUP(E53,G4数据库!C:S,17,0)</f>
        <v>#N/A</v>
      </c>
      <c r="Y53" s="18"/>
    </row>
    <row r="54" spans="1:25" x14ac:dyDescent="0.25">
      <c r="A54" s="22"/>
      <c r="B54" s="3"/>
      <c r="C54" s="3"/>
      <c r="D54" s="3"/>
      <c r="E54" s="18" t="str">
        <f t="shared" si="4"/>
        <v/>
      </c>
      <c r="F54" s="18" t="str">
        <f t="shared" si="5"/>
        <v/>
      </c>
      <c r="G54" s="18" t="e">
        <f t="shared" si="6"/>
        <v>#VALUE!</v>
      </c>
      <c r="H54" s="18" t="e">
        <f>VLOOKUP(E54,G4数据库!C:S,2,0)</f>
        <v>#N/A</v>
      </c>
      <c r="I54" s="18" t="e">
        <f>VLOOKUP(E54,G4数据库!C:S,3,0)</f>
        <v>#N/A</v>
      </c>
      <c r="J54" s="19" t="e">
        <f t="shared" si="7"/>
        <v>#VALUE!</v>
      </c>
      <c r="K54" s="18" t="e">
        <f>VLOOKUP(E54,G4数据库!C:S,4,0)</f>
        <v>#N/A</v>
      </c>
      <c r="L54" s="18" t="e">
        <f>VLOOKUP(E54,G4数据库!C:S,5,0)</f>
        <v>#N/A</v>
      </c>
      <c r="M54" s="18"/>
      <c r="N54" s="18" t="e">
        <f>VLOOKUP(E54,G4数据库!C:S,6,0)</f>
        <v>#N/A</v>
      </c>
      <c r="O54" s="18" t="e">
        <f>VLOOKUP(E54,G4数据库!C:S,7,0)</f>
        <v>#N/A</v>
      </c>
      <c r="P54" s="19" t="e">
        <f>VLOOKUP(E54,G4数据库!C:S,10,0)*C54</f>
        <v>#N/A</v>
      </c>
      <c r="Q54" s="18" t="e">
        <f>VLOOKUP(E54,G4数据库!C:S,11,0)</f>
        <v>#N/A</v>
      </c>
      <c r="R54" s="18" t="e">
        <f>VLOOKUP(E54,G4数据库!C:S,12,0)</f>
        <v>#N/A</v>
      </c>
      <c r="S54" s="18"/>
      <c r="T54" s="37" t="e">
        <f>VLOOKUP(E54,G4数据库!C:S,13,0)</f>
        <v>#N/A</v>
      </c>
      <c r="U54" s="37" t="e">
        <f>VLOOKUP(E54,G4数据库!C:S,14,0)</f>
        <v>#N/A</v>
      </c>
      <c r="V54" s="37" t="e">
        <f>VLOOKUP(E54,G4数据库!C:S,15,0)*C54</f>
        <v>#N/A</v>
      </c>
      <c r="W54" s="37" t="e">
        <f>VLOOKUP(E54,G4数据库!C:S,16,0)</f>
        <v>#N/A</v>
      </c>
      <c r="X54" s="37" t="e">
        <f>VLOOKUP(E54,G4数据库!C:S,17,0)</f>
        <v>#N/A</v>
      </c>
      <c r="Y54" s="18"/>
    </row>
    <row r="55" spans="1:25" x14ac:dyDescent="0.25">
      <c r="A55" s="22"/>
      <c r="B55" s="3"/>
      <c r="C55" s="3"/>
      <c r="D55" s="3"/>
      <c r="E55" s="18" t="str">
        <f t="shared" si="4"/>
        <v/>
      </c>
      <c r="F55" s="18" t="str">
        <f t="shared" si="5"/>
        <v/>
      </c>
      <c r="G55" s="18" t="e">
        <f t="shared" si="6"/>
        <v>#VALUE!</v>
      </c>
      <c r="H55" s="18" t="e">
        <f>VLOOKUP(E55,G4数据库!C:S,2,0)</f>
        <v>#N/A</v>
      </c>
      <c r="I55" s="18" t="e">
        <f>VLOOKUP(E55,G4数据库!C:S,3,0)</f>
        <v>#N/A</v>
      </c>
      <c r="J55" s="19" t="e">
        <f t="shared" si="7"/>
        <v>#VALUE!</v>
      </c>
      <c r="K55" s="18" t="e">
        <f>VLOOKUP(E55,G4数据库!C:S,4,0)</f>
        <v>#N/A</v>
      </c>
      <c r="L55" s="18" t="e">
        <f>VLOOKUP(E55,G4数据库!C:S,5,0)</f>
        <v>#N/A</v>
      </c>
      <c r="M55" s="18"/>
      <c r="N55" s="18" t="e">
        <f>VLOOKUP(E55,G4数据库!C:S,6,0)</f>
        <v>#N/A</v>
      </c>
      <c r="O55" s="18" t="e">
        <f>VLOOKUP(E55,G4数据库!C:S,7,0)</f>
        <v>#N/A</v>
      </c>
      <c r="P55" s="19" t="e">
        <f>VLOOKUP(E55,G4数据库!C:S,10,0)*C55</f>
        <v>#N/A</v>
      </c>
      <c r="Q55" s="18" t="e">
        <f>VLOOKUP(E55,G4数据库!C:S,11,0)</f>
        <v>#N/A</v>
      </c>
      <c r="R55" s="18" t="e">
        <f>VLOOKUP(E55,G4数据库!C:S,12,0)</f>
        <v>#N/A</v>
      </c>
      <c r="S55" s="18"/>
      <c r="T55" s="37" t="e">
        <f>VLOOKUP(E55,G4数据库!C:S,13,0)</f>
        <v>#N/A</v>
      </c>
      <c r="U55" s="37" t="e">
        <f>VLOOKUP(E55,G4数据库!C:S,14,0)</f>
        <v>#N/A</v>
      </c>
      <c r="V55" s="37" t="e">
        <f>VLOOKUP(E55,G4数据库!C:S,15,0)*C55</f>
        <v>#N/A</v>
      </c>
      <c r="W55" s="37" t="e">
        <f>VLOOKUP(E55,G4数据库!C:S,16,0)</f>
        <v>#N/A</v>
      </c>
      <c r="X55" s="37" t="e">
        <f>VLOOKUP(E55,G4数据库!C:S,17,0)</f>
        <v>#N/A</v>
      </c>
      <c r="Y55" s="18"/>
    </row>
    <row r="56" spans="1:25" x14ac:dyDescent="0.25">
      <c r="A56" s="22"/>
      <c r="B56" s="3"/>
      <c r="C56" s="3"/>
      <c r="D56" s="3"/>
      <c r="E56" s="18" t="str">
        <f t="shared" si="4"/>
        <v/>
      </c>
      <c r="F56" s="18" t="str">
        <f t="shared" si="5"/>
        <v/>
      </c>
      <c r="G56" s="18" t="e">
        <f t="shared" si="6"/>
        <v>#VALUE!</v>
      </c>
      <c r="H56" s="18" t="e">
        <f>VLOOKUP(E56,G4数据库!C:S,2,0)</f>
        <v>#N/A</v>
      </c>
      <c r="I56" s="18" t="e">
        <f>VLOOKUP(E56,G4数据库!C:S,3,0)</f>
        <v>#N/A</v>
      </c>
      <c r="J56" s="19" t="e">
        <f t="shared" si="7"/>
        <v>#VALUE!</v>
      </c>
      <c r="K56" s="18" t="e">
        <f>VLOOKUP(E56,G4数据库!C:S,4,0)</f>
        <v>#N/A</v>
      </c>
      <c r="L56" s="18" t="e">
        <f>VLOOKUP(E56,G4数据库!C:S,5,0)</f>
        <v>#N/A</v>
      </c>
      <c r="M56" s="18"/>
      <c r="N56" s="18" t="e">
        <f>VLOOKUP(E56,G4数据库!C:S,6,0)</f>
        <v>#N/A</v>
      </c>
      <c r="O56" s="18" t="e">
        <f>VLOOKUP(E56,G4数据库!C:S,7,0)</f>
        <v>#N/A</v>
      </c>
      <c r="P56" s="19" t="e">
        <f>VLOOKUP(E56,G4数据库!C:S,10,0)*C56</f>
        <v>#N/A</v>
      </c>
      <c r="Q56" s="18" t="e">
        <f>VLOOKUP(E56,G4数据库!C:S,11,0)</f>
        <v>#N/A</v>
      </c>
      <c r="R56" s="18" t="e">
        <f>VLOOKUP(E56,G4数据库!C:S,12,0)</f>
        <v>#N/A</v>
      </c>
      <c r="S56" s="18"/>
      <c r="T56" s="37" t="e">
        <f>VLOOKUP(E56,G4数据库!C:S,13,0)</f>
        <v>#N/A</v>
      </c>
      <c r="U56" s="37" t="e">
        <f>VLOOKUP(E56,G4数据库!C:S,14,0)</f>
        <v>#N/A</v>
      </c>
      <c r="V56" s="37" t="e">
        <f>VLOOKUP(E56,G4数据库!C:S,15,0)*C56</f>
        <v>#N/A</v>
      </c>
      <c r="W56" s="37" t="e">
        <f>VLOOKUP(E56,G4数据库!C:S,16,0)</f>
        <v>#N/A</v>
      </c>
      <c r="X56" s="37" t="e">
        <f>VLOOKUP(E56,G4数据库!C:S,17,0)</f>
        <v>#N/A</v>
      </c>
      <c r="Y56" s="18"/>
    </row>
    <row r="57" spans="1:25" x14ac:dyDescent="0.25">
      <c r="A57" s="22"/>
      <c r="B57" s="3"/>
      <c r="C57" s="3"/>
      <c r="D57" s="3"/>
      <c r="E57" s="18" t="str">
        <f t="shared" si="4"/>
        <v/>
      </c>
      <c r="F57" s="18" t="str">
        <f t="shared" si="5"/>
        <v/>
      </c>
      <c r="G57" s="18" t="e">
        <f t="shared" si="6"/>
        <v>#VALUE!</v>
      </c>
      <c r="H57" s="18" t="e">
        <f>VLOOKUP(E57,G4数据库!C:S,2,0)</f>
        <v>#N/A</v>
      </c>
      <c r="I57" s="18" t="e">
        <f>VLOOKUP(E57,G4数据库!C:S,3,0)</f>
        <v>#N/A</v>
      </c>
      <c r="J57" s="19" t="e">
        <f t="shared" si="7"/>
        <v>#VALUE!</v>
      </c>
      <c r="K57" s="18" t="e">
        <f>VLOOKUP(E57,G4数据库!C:S,4,0)</f>
        <v>#N/A</v>
      </c>
      <c r="L57" s="18" t="e">
        <f>VLOOKUP(E57,G4数据库!C:S,5,0)</f>
        <v>#N/A</v>
      </c>
      <c r="M57" s="18"/>
      <c r="N57" s="18" t="e">
        <f>VLOOKUP(E57,G4数据库!C:S,6,0)</f>
        <v>#N/A</v>
      </c>
      <c r="O57" s="18" t="e">
        <f>VLOOKUP(E57,G4数据库!C:S,7,0)</f>
        <v>#N/A</v>
      </c>
      <c r="P57" s="19" t="e">
        <f>VLOOKUP(E57,G4数据库!C:S,10,0)*C57</f>
        <v>#N/A</v>
      </c>
      <c r="Q57" s="18" t="e">
        <f>VLOOKUP(E57,G4数据库!C:S,11,0)</f>
        <v>#N/A</v>
      </c>
      <c r="R57" s="18" t="e">
        <f>VLOOKUP(E57,G4数据库!C:S,12,0)</f>
        <v>#N/A</v>
      </c>
      <c r="S57" s="18"/>
      <c r="T57" s="37" t="e">
        <f>VLOOKUP(E57,G4数据库!C:S,13,0)</f>
        <v>#N/A</v>
      </c>
      <c r="U57" s="37" t="e">
        <f>VLOOKUP(E57,G4数据库!C:S,14,0)</f>
        <v>#N/A</v>
      </c>
      <c r="V57" s="37" t="e">
        <f>VLOOKUP(E57,G4数据库!C:S,15,0)*C57</f>
        <v>#N/A</v>
      </c>
      <c r="W57" s="37" t="e">
        <f>VLOOKUP(E57,G4数据库!C:S,16,0)</f>
        <v>#N/A</v>
      </c>
      <c r="X57" s="37" t="e">
        <f>VLOOKUP(E57,G4数据库!C:S,17,0)</f>
        <v>#N/A</v>
      </c>
      <c r="Y57" s="18"/>
    </row>
    <row r="58" spans="1:25" x14ac:dyDescent="0.25">
      <c r="A58" s="22"/>
      <c r="B58" s="3"/>
      <c r="C58" s="3"/>
      <c r="D58" s="3"/>
      <c r="E58" s="18" t="str">
        <f t="shared" si="4"/>
        <v/>
      </c>
      <c r="F58" s="18" t="str">
        <f t="shared" si="5"/>
        <v/>
      </c>
      <c r="G58" s="18" t="e">
        <f t="shared" si="6"/>
        <v>#VALUE!</v>
      </c>
      <c r="H58" s="18" t="e">
        <f>VLOOKUP(E58,G4数据库!C:S,2,0)</f>
        <v>#N/A</v>
      </c>
      <c r="I58" s="18" t="e">
        <f>VLOOKUP(E58,G4数据库!C:S,3,0)</f>
        <v>#N/A</v>
      </c>
      <c r="J58" s="19" t="e">
        <f t="shared" si="7"/>
        <v>#VALUE!</v>
      </c>
      <c r="K58" s="18" t="e">
        <f>VLOOKUP(E58,G4数据库!C:S,4,0)</f>
        <v>#N/A</v>
      </c>
      <c r="L58" s="18" t="e">
        <f>VLOOKUP(E58,G4数据库!C:S,5,0)</f>
        <v>#N/A</v>
      </c>
      <c r="M58" s="18"/>
      <c r="N58" s="18" t="e">
        <f>VLOOKUP(E58,G4数据库!C:S,6,0)</f>
        <v>#N/A</v>
      </c>
      <c r="O58" s="18" t="e">
        <f>VLOOKUP(E58,G4数据库!C:S,7,0)</f>
        <v>#N/A</v>
      </c>
      <c r="P58" s="19" t="e">
        <f>VLOOKUP(E58,G4数据库!C:S,10,0)*C58</f>
        <v>#N/A</v>
      </c>
      <c r="Q58" s="18" t="e">
        <f>VLOOKUP(E58,G4数据库!C:S,11,0)</f>
        <v>#N/A</v>
      </c>
      <c r="R58" s="18" t="e">
        <f>VLOOKUP(E58,G4数据库!C:S,12,0)</f>
        <v>#N/A</v>
      </c>
      <c r="S58" s="18"/>
      <c r="T58" s="37" t="e">
        <f>VLOOKUP(E58,G4数据库!C:S,13,0)</f>
        <v>#N/A</v>
      </c>
      <c r="U58" s="37" t="e">
        <f>VLOOKUP(E58,G4数据库!C:S,14,0)</f>
        <v>#N/A</v>
      </c>
      <c r="V58" s="37" t="e">
        <f>VLOOKUP(E58,G4数据库!C:S,15,0)*C58</f>
        <v>#N/A</v>
      </c>
      <c r="W58" s="37" t="e">
        <f>VLOOKUP(E58,G4数据库!C:S,16,0)</f>
        <v>#N/A</v>
      </c>
      <c r="X58" s="37" t="e">
        <f>VLOOKUP(E58,G4数据库!C:S,17,0)</f>
        <v>#N/A</v>
      </c>
      <c r="Y58" s="18"/>
    </row>
    <row r="59" spans="1:25" x14ac:dyDescent="0.25">
      <c r="A59" s="22"/>
      <c r="B59" s="3"/>
      <c r="C59" s="3"/>
      <c r="D59" s="3"/>
      <c r="E59" s="18" t="str">
        <f t="shared" si="4"/>
        <v/>
      </c>
      <c r="F59" s="18" t="str">
        <f t="shared" si="5"/>
        <v/>
      </c>
      <c r="G59" s="18" t="e">
        <f t="shared" si="6"/>
        <v>#VALUE!</v>
      </c>
      <c r="H59" s="18" t="e">
        <f>VLOOKUP(E59,G4数据库!C:S,2,0)</f>
        <v>#N/A</v>
      </c>
      <c r="I59" s="18" t="e">
        <f>VLOOKUP(E59,G4数据库!C:S,3,0)</f>
        <v>#N/A</v>
      </c>
      <c r="J59" s="19" t="e">
        <f t="shared" si="7"/>
        <v>#VALUE!</v>
      </c>
      <c r="K59" s="18" t="e">
        <f>VLOOKUP(E59,G4数据库!C:S,4,0)</f>
        <v>#N/A</v>
      </c>
      <c r="L59" s="18" t="e">
        <f>VLOOKUP(E59,G4数据库!C:S,5,0)</f>
        <v>#N/A</v>
      </c>
      <c r="M59" s="18"/>
      <c r="N59" s="18" t="e">
        <f>VLOOKUP(E59,G4数据库!C:S,6,0)</f>
        <v>#N/A</v>
      </c>
      <c r="O59" s="18" t="e">
        <f>VLOOKUP(E59,G4数据库!C:S,7,0)</f>
        <v>#N/A</v>
      </c>
      <c r="P59" s="19" t="e">
        <f>VLOOKUP(E59,G4数据库!C:S,10,0)*C59</f>
        <v>#N/A</v>
      </c>
      <c r="Q59" s="18" t="e">
        <f>VLOOKUP(E59,G4数据库!C:S,11,0)</f>
        <v>#N/A</v>
      </c>
      <c r="R59" s="18" t="e">
        <f>VLOOKUP(E59,G4数据库!C:S,12,0)</f>
        <v>#N/A</v>
      </c>
      <c r="S59" s="18"/>
      <c r="T59" s="37" t="e">
        <f>VLOOKUP(E59,G4数据库!C:S,13,0)</f>
        <v>#N/A</v>
      </c>
      <c r="U59" s="37" t="e">
        <f>VLOOKUP(E59,G4数据库!C:S,14,0)</f>
        <v>#N/A</v>
      </c>
      <c r="V59" s="37" t="e">
        <f>VLOOKUP(E59,G4数据库!C:S,15,0)*C59</f>
        <v>#N/A</v>
      </c>
      <c r="W59" s="37" t="e">
        <f>VLOOKUP(E59,G4数据库!C:S,16,0)</f>
        <v>#N/A</v>
      </c>
      <c r="X59" s="37" t="e">
        <f>VLOOKUP(E59,G4数据库!C:S,17,0)</f>
        <v>#N/A</v>
      </c>
      <c r="Y59" s="18"/>
    </row>
    <row r="60" spans="1:25" x14ac:dyDescent="0.25">
      <c r="A60" s="22"/>
      <c r="B60" s="3"/>
      <c r="C60" s="3"/>
      <c r="D60" s="3"/>
      <c r="E60" s="18" t="str">
        <f t="shared" si="4"/>
        <v/>
      </c>
      <c r="F60" s="18" t="str">
        <f t="shared" si="5"/>
        <v/>
      </c>
      <c r="G60" s="18" t="e">
        <f t="shared" si="6"/>
        <v>#VALUE!</v>
      </c>
      <c r="H60" s="18" t="e">
        <f>VLOOKUP(E60,G4数据库!C:S,2,0)</f>
        <v>#N/A</v>
      </c>
      <c r="I60" s="18" t="e">
        <f>VLOOKUP(E60,G4数据库!C:S,3,0)</f>
        <v>#N/A</v>
      </c>
      <c r="J60" s="19" t="e">
        <f t="shared" si="7"/>
        <v>#VALUE!</v>
      </c>
      <c r="K60" s="18" t="e">
        <f>VLOOKUP(E60,G4数据库!C:S,4,0)</f>
        <v>#N/A</v>
      </c>
      <c r="L60" s="18" t="e">
        <f>VLOOKUP(E60,G4数据库!C:S,5,0)</f>
        <v>#N/A</v>
      </c>
      <c r="M60" s="18"/>
      <c r="N60" s="18" t="e">
        <f>VLOOKUP(E60,G4数据库!C:S,6,0)</f>
        <v>#N/A</v>
      </c>
      <c r="O60" s="18" t="e">
        <f>VLOOKUP(E60,G4数据库!C:S,7,0)</f>
        <v>#N/A</v>
      </c>
      <c r="P60" s="19" t="e">
        <f>VLOOKUP(E60,G4数据库!C:S,10,0)*C60</f>
        <v>#N/A</v>
      </c>
      <c r="Q60" s="18" t="e">
        <f>VLOOKUP(E60,G4数据库!C:S,11,0)</f>
        <v>#N/A</v>
      </c>
      <c r="R60" s="18" t="e">
        <f>VLOOKUP(E60,G4数据库!C:S,12,0)</f>
        <v>#N/A</v>
      </c>
      <c r="S60" s="18"/>
      <c r="T60" s="37" t="e">
        <f>VLOOKUP(E60,G4数据库!C:S,13,0)</f>
        <v>#N/A</v>
      </c>
      <c r="U60" s="37" t="e">
        <f>VLOOKUP(E60,G4数据库!C:S,14,0)</f>
        <v>#N/A</v>
      </c>
      <c r="V60" s="37" t="e">
        <f>VLOOKUP(E60,G4数据库!C:S,15,0)*C60</f>
        <v>#N/A</v>
      </c>
      <c r="W60" s="37" t="e">
        <f>VLOOKUP(E60,G4数据库!C:S,16,0)</f>
        <v>#N/A</v>
      </c>
      <c r="X60" s="37" t="e">
        <f>VLOOKUP(E60,G4数据库!C:S,17,0)</f>
        <v>#N/A</v>
      </c>
      <c r="Y60" s="18"/>
    </row>
    <row r="61" spans="1:25" x14ac:dyDescent="0.25">
      <c r="A61" s="22"/>
      <c r="B61" s="3"/>
      <c r="C61" s="3"/>
      <c r="D61" s="3"/>
      <c r="E61" s="18" t="str">
        <f t="shared" si="4"/>
        <v/>
      </c>
      <c r="F61" s="18" t="str">
        <f t="shared" si="5"/>
        <v/>
      </c>
      <c r="G61" s="18" t="e">
        <f t="shared" si="6"/>
        <v>#VALUE!</v>
      </c>
      <c r="H61" s="18" t="e">
        <f>VLOOKUP(E61,G4数据库!C:S,2,0)</f>
        <v>#N/A</v>
      </c>
      <c r="I61" s="18" t="e">
        <f>VLOOKUP(E61,G4数据库!C:S,3,0)</f>
        <v>#N/A</v>
      </c>
      <c r="J61" s="19" t="e">
        <f t="shared" si="7"/>
        <v>#VALUE!</v>
      </c>
      <c r="K61" s="18" t="e">
        <f>VLOOKUP(E61,G4数据库!C:S,4,0)</f>
        <v>#N/A</v>
      </c>
      <c r="L61" s="18" t="e">
        <f>VLOOKUP(E61,G4数据库!C:S,5,0)</f>
        <v>#N/A</v>
      </c>
      <c r="M61" s="18"/>
      <c r="N61" s="18" t="e">
        <f>VLOOKUP(E61,G4数据库!C:S,6,0)</f>
        <v>#N/A</v>
      </c>
      <c r="O61" s="18" t="e">
        <f>VLOOKUP(E61,G4数据库!C:S,7,0)</f>
        <v>#N/A</v>
      </c>
      <c r="P61" s="19" t="e">
        <f>VLOOKUP(E61,G4数据库!C:S,10,0)*C61</f>
        <v>#N/A</v>
      </c>
      <c r="Q61" s="18" t="e">
        <f>VLOOKUP(E61,G4数据库!C:S,11,0)</f>
        <v>#N/A</v>
      </c>
      <c r="R61" s="18" t="e">
        <f>VLOOKUP(E61,G4数据库!C:S,12,0)</f>
        <v>#N/A</v>
      </c>
      <c r="S61" s="18"/>
      <c r="T61" s="37" t="e">
        <f>VLOOKUP(E61,G4数据库!C:S,13,0)</f>
        <v>#N/A</v>
      </c>
      <c r="U61" s="37" t="e">
        <f>VLOOKUP(E61,G4数据库!C:S,14,0)</f>
        <v>#N/A</v>
      </c>
      <c r="V61" s="37" t="e">
        <f>VLOOKUP(E61,G4数据库!C:S,15,0)*C61</f>
        <v>#N/A</v>
      </c>
      <c r="W61" s="37" t="e">
        <f>VLOOKUP(E61,G4数据库!C:S,16,0)</f>
        <v>#N/A</v>
      </c>
      <c r="X61" s="37" t="e">
        <f>VLOOKUP(E61,G4数据库!C:S,17,0)</f>
        <v>#N/A</v>
      </c>
      <c r="Y61" s="18"/>
    </row>
    <row r="62" spans="1:25" x14ac:dyDescent="0.25">
      <c r="A62" s="22"/>
      <c r="B62" s="3"/>
      <c r="C62" s="3"/>
      <c r="D62" s="3"/>
      <c r="E62" s="18" t="str">
        <f t="shared" si="4"/>
        <v/>
      </c>
      <c r="F62" s="18" t="str">
        <f t="shared" si="5"/>
        <v/>
      </c>
      <c r="G62" s="18" t="e">
        <f t="shared" si="6"/>
        <v>#VALUE!</v>
      </c>
      <c r="H62" s="18" t="e">
        <f>VLOOKUP(E62,G4数据库!C:S,2,0)</f>
        <v>#N/A</v>
      </c>
      <c r="I62" s="18" t="e">
        <f>VLOOKUP(E62,G4数据库!C:S,3,0)</f>
        <v>#N/A</v>
      </c>
      <c r="J62" s="19" t="e">
        <f t="shared" si="7"/>
        <v>#VALUE!</v>
      </c>
      <c r="K62" s="18" t="e">
        <f>VLOOKUP(E62,G4数据库!C:S,4,0)</f>
        <v>#N/A</v>
      </c>
      <c r="L62" s="18" t="e">
        <f>VLOOKUP(E62,G4数据库!C:S,5,0)</f>
        <v>#N/A</v>
      </c>
      <c r="M62" s="18"/>
      <c r="N62" s="18" t="e">
        <f>VLOOKUP(E62,G4数据库!C:S,6,0)</f>
        <v>#N/A</v>
      </c>
      <c r="O62" s="18" t="e">
        <f>VLOOKUP(E62,G4数据库!C:S,7,0)</f>
        <v>#N/A</v>
      </c>
      <c r="P62" s="19" t="e">
        <f>VLOOKUP(E62,G4数据库!C:S,10,0)*C62</f>
        <v>#N/A</v>
      </c>
      <c r="Q62" s="18" t="e">
        <f>VLOOKUP(E62,G4数据库!C:S,11,0)</f>
        <v>#N/A</v>
      </c>
      <c r="R62" s="18" t="e">
        <f>VLOOKUP(E62,G4数据库!C:S,12,0)</f>
        <v>#N/A</v>
      </c>
      <c r="S62" s="18"/>
      <c r="T62" s="37" t="e">
        <f>VLOOKUP(E62,G4数据库!C:S,13,0)</f>
        <v>#N/A</v>
      </c>
      <c r="U62" s="37" t="e">
        <f>VLOOKUP(E62,G4数据库!C:S,14,0)</f>
        <v>#N/A</v>
      </c>
      <c r="V62" s="37" t="e">
        <f>VLOOKUP(E62,G4数据库!C:S,15,0)*C62</f>
        <v>#N/A</v>
      </c>
      <c r="W62" s="37" t="e">
        <f>VLOOKUP(E62,G4数据库!C:S,16,0)</f>
        <v>#N/A</v>
      </c>
      <c r="X62" s="37" t="e">
        <f>VLOOKUP(E62,G4数据库!C:S,17,0)</f>
        <v>#N/A</v>
      </c>
      <c r="Y62" s="18"/>
    </row>
    <row r="63" spans="1:25" x14ac:dyDescent="0.25">
      <c r="A63" s="22"/>
      <c r="B63" s="3"/>
      <c r="C63" s="3"/>
      <c r="D63" s="3"/>
      <c r="E63" s="18" t="str">
        <f t="shared" si="4"/>
        <v/>
      </c>
      <c r="F63" s="18" t="str">
        <f t="shared" si="5"/>
        <v/>
      </c>
      <c r="G63" s="18" t="e">
        <f t="shared" si="6"/>
        <v>#VALUE!</v>
      </c>
      <c r="H63" s="18" t="e">
        <f>VLOOKUP(E63,G4数据库!C:S,2,0)</f>
        <v>#N/A</v>
      </c>
      <c r="I63" s="18" t="e">
        <f>VLOOKUP(E63,G4数据库!C:S,3,0)</f>
        <v>#N/A</v>
      </c>
      <c r="J63" s="19" t="e">
        <f t="shared" si="7"/>
        <v>#VALUE!</v>
      </c>
      <c r="K63" s="18" t="e">
        <f>VLOOKUP(E63,G4数据库!C:S,4,0)</f>
        <v>#N/A</v>
      </c>
      <c r="L63" s="18" t="e">
        <f>VLOOKUP(E63,G4数据库!C:S,5,0)</f>
        <v>#N/A</v>
      </c>
      <c r="M63" s="18"/>
      <c r="N63" s="18" t="e">
        <f>VLOOKUP(E63,G4数据库!C:S,6,0)</f>
        <v>#N/A</v>
      </c>
      <c r="O63" s="18" t="e">
        <f>VLOOKUP(E63,G4数据库!C:S,7,0)</f>
        <v>#N/A</v>
      </c>
      <c r="P63" s="19" t="e">
        <f>VLOOKUP(E63,G4数据库!C:S,10,0)*C63</f>
        <v>#N/A</v>
      </c>
      <c r="Q63" s="18" t="e">
        <f>VLOOKUP(E63,G4数据库!C:S,11,0)</f>
        <v>#N/A</v>
      </c>
      <c r="R63" s="18" t="e">
        <f>VLOOKUP(E63,G4数据库!C:S,12,0)</f>
        <v>#N/A</v>
      </c>
      <c r="S63" s="18"/>
      <c r="T63" s="37" t="e">
        <f>VLOOKUP(E63,G4数据库!C:S,13,0)</f>
        <v>#N/A</v>
      </c>
      <c r="U63" s="37" t="e">
        <f>VLOOKUP(E63,G4数据库!C:S,14,0)</f>
        <v>#N/A</v>
      </c>
      <c r="V63" s="37" t="e">
        <f>VLOOKUP(E63,G4数据库!C:S,15,0)*C63</f>
        <v>#N/A</v>
      </c>
      <c r="W63" s="37" t="e">
        <f>VLOOKUP(E63,G4数据库!C:S,16,0)</f>
        <v>#N/A</v>
      </c>
      <c r="X63" s="37" t="e">
        <f>VLOOKUP(E63,G4数据库!C:S,17,0)</f>
        <v>#N/A</v>
      </c>
      <c r="Y63" s="18"/>
    </row>
    <row r="64" spans="1:25" x14ac:dyDescent="0.25">
      <c r="A64" s="22"/>
      <c r="B64" s="3"/>
      <c r="C64" s="3"/>
      <c r="D64" s="3"/>
      <c r="E64" s="18" t="str">
        <f t="shared" si="4"/>
        <v/>
      </c>
      <c r="F64" s="18" t="str">
        <f t="shared" si="5"/>
        <v/>
      </c>
      <c r="G64" s="18" t="e">
        <f t="shared" si="6"/>
        <v>#VALUE!</v>
      </c>
      <c r="H64" s="18" t="e">
        <f>VLOOKUP(E64,G4数据库!C:S,2,0)</f>
        <v>#N/A</v>
      </c>
      <c r="I64" s="18" t="e">
        <f>VLOOKUP(E64,G4数据库!C:S,3,0)</f>
        <v>#N/A</v>
      </c>
      <c r="J64" s="19" t="e">
        <f t="shared" si="7"/>
        <v>#VALUE!</v>
      </c>
      <c r="K64" s="18" t="e">
        <f>VLOOKUP(E64,G4数据库!C:S,4,0)</f>
        <v>#N/A</v>
      </c>
      <c r="L64" s="18" t="e">
        <f>VLOOKUP(E64,G4数据库!C:S,5,0)</f>
        <v>#N/A</v>
      </c>
      <c r="M64" s="18"/>
      <c r="N64" s="18" t="e">
        <f>VLOOKUP(E64,G4数据库!C:S,6,0)</f>
        <v>#N/A</v>
      </c>
      <c r="O64" s="18" t="e">
        <f>VLOOKUP(E64,G4数据库!C:S,7,0)</f>
        <v>#N/A</v>
      </c>
      <c r="P64" s="19" t="e">
        <f>VLOOKUP(E64,G4数据库!C:S,10,0)*C64</f>
        <v>#N/A</v>
      </c>
      <c r="Q64" s="18" t="e">
        <f>VLOOKUP(E64,G4数据库!C:S,11,0)</f>
        <v>#N/A</v>
      </c>
      <c r="R64" s="18" t="e">
        <f>VLOOKUP(E64,G4数据库!C:S,12,0)</f>
        <v>#N/A</v>
      </c>
      <c r="S64" s="18"/>
      <c r="T64" s="37" t="e">
        <f>VLOOKUP(E64,G4数据库!C:S,13,0)</f>
        <v>#N/A</v>
      </c>
      <c r="U64" s="37" t="e">
        <f>VLOOKUP(E64,G4数据库!C:S,14,0)</f>
        <v>#N/A</v>
      </c>
      <c r="V64" s="37" t="e">
        <f>VLOOKUP(E64,G4数据库!C:S,15,0)*C64</f>
        <v>#N/A</v>
      </c>
      <c r="W64" s="37" t="e">
        <f>VLOOKUP(E64,G4数据库!C:S,16,0)</f>
        <v>#N/A</v>
      </c>
      <c r="X64" s="37" t="e">
        <f>VLOOKUP(E64,G4数据库!C:S,17,0)</f>
        <v>#N/A</v>
      </c>
      <c r="Y64" s="18"/>
    </row>
    <row r="65" spans="1:25" x14ac:dyDescent="0.25">
      <c r="A65" s="22"/>
      <c r="B65" s="3"/>
      <c r="C65" s="3"/>
      <c r="D65" s="3"/>
      <c r="E65" s="18" t="str">
        <f t="shared" si="4"/>
        <v/>
      </c>
      <c r="F65" s="18" t="str">
        <f t="shared" si="5"/>
        <v/>
      </c>
      <c r="G65" s="18" t="e">
        <f t="shared" si="6"/>
        <v>#VALUE!</v>
      </c>
      <c r="H65" s="18" t="e">
        <f>VLOOKUP(E65,G4数据库!C:S,2,0)</f>
        <v>#N/A</v>
      </c>
      <c r="I65" s="18" t="e">
        <f>VLOOKUP(E65,G4数据库!C:S,3,0)</f>
        <v>#N/A</v>
      </c>
      <c r="J65" s="19" t="e">
        <f t="shared" si="7"/>
        <v>#VALUE!</v>
      </c>
      <c r="K65" s="18" t="e">
        <f>VLOOKUP(E65,G4数据库!C:S,4,0)</f>
        <v>#N/A</v>
      </c>
      <c r="L65" s="18" t="e">
        <f>VLOOKUP(E65,G4数据库!C:S,5,0)</f>
        <v>#N/A</v>
      </c>
      <c r="M65" s="18"/>
      <c r="N65" s="18" t="e">
        <f>VLOOKUP(E65,G4数据库!C:S,6,0)</f>
        <v>#N/A</v>
      </c>
      <c r="O65" s="18" t="e">
        <f>VLOOKUP(E65,G4数据库!C:S,7,0)</f>
        <v>#N/A</v>
      </c>
      <c r="P65" s="19" t="e">
        <f>VLOOKUP(E65,G4数据库!C:S,10,0)*C65</f>
        <v>#N/A</v>
      </c>
      <c r="Q65" s="18" t="e">
        <f>VLOOKUP(E65,G4数据库!C:S,11,0)</f>
        <v>#N/A</v>
      </c>
      <c r="R65" s="18" t="e">
        <f>VLOOKUP(E65,G4数据库!C:S,12,0)</f>
        <v>#N/A</v>
      </c>
      <c r="S65" s="18"/>
      <c r="T65" s="37" t="e">
        <f>VLOOKUP(E65,G4数据库!C:S,13,0)</f>
        <v>#N/A</v>
      </c>
      <c r="U65" s="37" t="e">
        <f>VLOOKUP(E65,G4数据库!C:S,14,0)</f>
        <v>#N/A</v>
      </c>
      <c r="V65" s="37" t="e">
        <f>VLOOKUP(E65,G4数据库!C:S,15,0)*C65</f>
        <v>#N/A</v>
      </c>
      <c r="W65" s="37" t="e">
        <f>VLOOKUP(E65,G4数据库!C:S,16,0)</f>
        <v>#N/A</v>
      </c>
      <c r="X65" s="37" t="e">
        <f>VLOOKUP(E65,G4数据库!C:S,17,0)</f>
        <v>#N/A</v>
      </c>
      <c r="Y65" s="18"/>
    </row>
    <row r="66" spans="1:25" x14ac:dyDescent="0.25">
      <c r="A66" s="22"/>
      <c r="B66" s="3"/>
      <c r="C66" s="3"/>
      <c r="D66" s="3"/>
      <c r="E66" s="18" t="str">
        <f t="shared" si="4"/>
        <v/>
      </c>
      <c r="F66" s="18" t="str">
        <f t="shared" si="5"/>
        <v/>
      </c>
      <c r="G66" s="18" t="e">
        <f t="shared" si="6"/>
        <v>#VALUE!</v>
      </c>
      <c r="H66" s="18" t="e">
        <f>VLOOKUP(E66,G4数据库!C:S,2,0)</f>
        <v>#N/A</v>
      </c>
      <c r="I66" s="18" t="e">
        <f>VLOOKUP(E66,G4数据库!C:S,3,0)</f>
        <v>#N/A</v>
      </c>
      <c r="J66" s="19" t="e">
        <f t="shared" si="7"/>
        <v>#VALUE!</v>
      </c>
      <c r="K66" s="18" t="e">
        <f>VLOOKUP(E66,G4数据库!C:S,4,0)</f>
        <v>#N/A</v>
      </c>
      <c r="L66" s="18" t="e">
        <f>VLOOKUP(E66,G4数据库!C:S,5,0)</f>
        <v>#N/A</v>
      </c>
      <c r="M66" s="18"/>
      <c r="N66" s="18" t="e">
        <f>VLOOKUP(E66,G4数据库!C:S,6,0)</f>
        <v>#N/A</v>
      </c>
      <c r="O66" s="18" t="e">
        <f>VLOOKUP(E66,G4数据库!C:S,7,0)</f>
        <v>#N/A</v>
      </c>
      <c r="P66" s="19" t="e">
        <f>VLOOKUP(E66,G4数据库!C:S,10,0)*C66</f>
        <v>#N/A</v>
      </c>
      <c r="Q66" s="18" t="e">
        <f>VLOOKUP(E66,G4数据库!C:S,11,0)</f>
        <v>#N/A</v>
      </c>
      <c r="R66" s="18" t="e">
        <f>VLOOKUP(E66,G4数据库!C:S,12,0)</f>
        <v>#N/A</v>
      </c>
      <c r="S66" s="18"/>
      <c r="T66" s="37" t="e">
        <f>VLOOKUP(E66,G4数据库!C:S,13,0)</f>
        <v>#N/A</v>
      </c>
      <c r="U66" s="37" t="e">
        <f>VLOOKUP(E66,G4数据库!C:S,14,0)</f>
        <v>#N/A</v>
      </c>
      <c r="V66" s="37" t="e">
        <f>VLOOKUP(E66,G4数据库!C:S,15,0)*C66</f>
        <v>#N/A</v>
      </c>
      <c r="W66" s="37" t="e">
        <f>VLOOKUP(E66,G4数据库!C:S,16,0)</f>
        <v>#N/A</v>
      </c>
      <c r="X66" s="37" t="e">
        <f>VLOOKUP(E66,G4数据库!C:S,17,0)</f>
        <v>#N/A</v>
      </c>
      <c r="Y66" s="18"/>
    </row>
    <row r="67" spans="1:25" x14ac:dyDescent="0.25">
      <c r="A67" s="22"/>
      <c r="B67" s="3"/>
      <c r="C67" s="3"/>
      <c r="D67" s="3"/>
      <c r="E67" s="18" t="str">
        <f t="shared" si="4"/>
        <v/>
      </c>
      <c r="F67" s="18" t="str">
        <f t="shared" si="5"/>
        <v/>
      </c>
      <c r="G67" s="18" t="e">
        <f t="shared" si="6"/>
        <v>#VALUE!</v>
      </c>
      <c r="H67" s="18" t="e">
        <f>VLOOKUP(E67,G4数据库!C:S,2,0)</f>
        <v>#N/A</v>
      </c>
      <c r="I67" s="18" t="e">
        <f>VLOOKUP(E67,G4数据库!C:S,3,0)</f>
        <v>#N/A</v>
      </c>
      <c r="J67" s="19" t="e">
        <f t="shared" si="7"/>
        <v>#VALUE!</v>
      </c>
      <c r="K67" s="18" t="e">
        <f>VLOOKUP(E67,G4数据库!C:S,4,0)</f>
        <v>#N/A</v>
      </c>
      <c r="L67" s="18" t="e">
        <f>VLOOKUP(E67,G4数据库!C:S,5,0)</f>
        <v>#N/A</v>
      </c>
      <c r="M67" s="18"/>
      <c r="N67" s="18" t="e">
        <f>VLOOKUP(E67,G4数据库!C:S,6,0)</f>
        <v>#N/A</v>
      </c>
      <c r="O67" s="18" t="e">
        <f>VLOOKUP(E67,G4数据库!C:S,7,0)</f>
        <v>#N/A</v>
      </c>
      <c r="P67" s="19" t="e">
        <f>VLOOKUP(E67,G4数据库!C:S,10,0)*C67</f>
        <v>#N/A</v>
      </c>
      <c r="Q67" s="18" t="e">
        <f>VLOOKUP(E67,G4数据库!C:S,11,0)</f>
        <v>#N/A</v>
      </c>
      <c r="R67" s="18" t="e">
        <f>VLOOKUP(E67,G4数据库!C:S,12,0)</f>
        <v>#N/A</v>
      </c>
      <c r="S67" s="18"/>
      <c r="T67" s="37" t="e">
        <f>VLOOKUP(E67,G4数据库!C:S,13,0)</f>
        <v>#N/A</v>
      </c>
      <c r="U67" s="37" t="e">
        <f>VLOOKUP(E67,G4数据库!C:S,14,0)</f>
        <v>#N/A</v>
      </c>
      <c r="V67" s="37" t="e">
        <f>VLOOKUP(E67,G4数据库!C:S,15,0)*C67</f>
        <v>#N/A</v>
      </c>
      <c r="W67" s="37" t="e">
        <f>VLOOKUP(E67,G4数据库!C:S,16,0)</f>
        <v>#N/A</v>
      </c>
      <c r="X67" s="37" t="e">
        <f>VLOOKUP(E67,G4数据库!C:S,17,0)</f>
        <v>#N/A</v>
      </c>
      <c r="Y67" s="18"/>
    </row>
    <row r="68" spans="1:25" x14ac:dyDescent="0.25">
      <c r="A68" s="22"/>
      <c r="B68" s="3"/>
      <c r="C68" s="3"/>
      <c r="D68" s="3"/>
      <c r="E68" s="18" t="str">
        <f t="shared" si="4"/>
        <v/>
      </c>
      <c r="F68" s="18" t="str">
        <f t="shared" si="5"/>
        <v/>
      </c>
      <c r="G68" s="18" t="e">
        <f t="shared" si="6"/>
        <v>#VALUE!</v>
      </c>
      <c r="H68" s="18" t="e">
        <f>VLOOKUP(E68,G4数据库!C:S,2,0)</f>
        <v>#N/A</v>
      </c>
      <c r="I68" s="18" t="e">
        <f>VLOOKUP(E68,G4数据库!C:S,3,0)</f>
        <v>#N/A</v>
      </c>
      <c r="J68" s="19" t="e">
        <f t="shared" si="7"/>
        <v>#VALUE!</v>
      </c>
      <c r="K68" s="18" t="e">
        <f>VLOOKUP(E68,G4数据库!C:S,4,0)</f>
        <v>#N/A</v>
      </c>
      <c r="L68" s="18" t="e">
        <f>VLOOKUP(E68,G4数据库!C:S,5,0)</f>
        <v>#N/A</v>
      </c>
      <c r="M68" s="18"/>
      <c r="N68" s="18" t="e">
        <f>VLOOKUP(E68,G4数据库!C:S,6,0)</f>
        <v>#N/A</v>
      </c>
      <c r="O68" s="18" t="e">
        <f>VLOOKUP(E68,G4数据库!C:S,7,0)</f>
        <v>#N/A</v>
      </c>
      <c r="P68" s="19" t="e">
        <f>VLOOKUP(E68,G4数据库!C:S,10,0)*C68</f>
        <v>#N/A</v>
      </c>
      <c r="Q68" s="18" t="e">
        <f>VLOOKUP(E68,G4数据库!C:S,11,0)</f>
        <v>#N/A</v>
      </c>
      <c r="R68" s="18" t="e">
        <f>VLOOKUP(E68,G4数据库!C:S,12,0)</f>
        <v>#N/A</v>
      </c>
      <c r="S68" s="18"/>
      <c r="T68" s="37" t="e">
        <f>VLOOKUP(E68,G4数据库!C:S,13,0)</f>
        <v>#N/A</v>
      </c>
      <c r="U68" s="37" t="e">
        <f>VLOOKUP(E68,G4数据库!C:S,14,0)</f>
        <v>#N/A</v>
      </c>
      <c r="V68" s="37" t="e">
        <f>VLOOKUP(E68,G4数据库!C:S,15,0)*C68</f>
        <v>#N/A</v>
      </c>
      <c r="W68" s="37" t="e">
        <f>VLOOKUP(E68,G4数据库!C:S,16,0)</f>
        <v>#N/A</v>
      </c>
      <c r="X68" s="37" t="e">
        <f>VLOOKUP(E68,G4数据库!C:S,17,0)</f>
        <v>#N/A</v>
      </c>
      <c r="Y68" s="18"/>
    </row>
    <row r="69" spans="1:25" x14ac:dyDescent="0.25">
      <c r="A69" s="22"/>
      <c r="B69" s="3"/>
      <c r="C69" s="3"/>
      <c r="D69" s="3"/>
      <c r="E69" s="18" t="str">
        <f t="shared" si="4"/>
        <v/>
      </c>
      <c r="F69" s="18" t="str">
        <f t="shared" si="5"/>
        <v/>
      </c>
      <c r="G69" s="18" t="e">
        <f t="shared" si="6"/>
        <v>#VALUE!</v>
      </c>
      <c r="H69" s="18" t="e">
        <f>VLOOKUP(E69,G4数据库!C:S,2,0)</f>
        <v>#N/A</v>
      </c>
      <c r="I69" s="18" t="e">
        <f>VLOOKUP(E69,G4数据库!C:S,3,0)</f>
        <v>#N/A</v>
      </c>
      <c r="J69" s="19" t="e">
        <f t="shared" si="7"/>
        <v>#VALUE!</v>
      </c>
      <c r="K69" s="18" t="e">
        <f>VLOOKUP(E69,G4数据库!C:S,4,0)</f>
        <v>#N/A</v>
      </c>
      <c r="L69" s="18" t="e">
        <f>VLOOKUP(E69,G4数据库!C:S,5,0)</f>
        <v>#N/A</v>
      </c>
      <c r="M69" s="18"/>
      <c r="N69" s="18" t="e">
        <f>VLOOKUP(E69,G4数据库!C:S,6,0)</f>
        <v>#N/A</v>
      </c>
      <c r="O69" s="18" t="e">
        <f>VLOOKUP(E69,G4数据库!C:S,7,0)</f>
        <v>#N/A</v>
      </c>
      <c r="P69" s="19" t="e">
        <f>VLOOKUP(E69,G4数据库!C:S,10,0)*C69</f>
        <v>#N/A</v>
      </c>
      <c r="Q69" s="18" t="e">
        <f>VLOOKUP(E69,G4数据库!C:S,11,0)</f>
        <v>#N/A</v>
      </c>
      <c r="R69" s="18" t="e">
        <f>VLOOKUP(E69,G4数据库!C:S,12,0)</f>
        <v>#N/A</v>
      </c>
      <c r="S69" s="18"/>
      <c r="T69" s="37" t="e">
        <f>VLOOKUP(E69,G4数据库!C:S,13,0)</f>
        <v>#N/A</v>
      </c>
      <c r="U69" s="37" t="e">
        <f>VLOOKUP(E69,G4数据库!C:S,14,0)</f>
        <v>#N/A</v>
      </c>
      <c r="V69" s="37" t="e">
        <f>VLOOKUP(E69,G4数据库!C:S,15,0)*C69</f>
        <v>#N/A</v>
      </c>
      <c r="W69" s="37" t="e">
        <f>VLOOKUP(E69,G4数据库!C:S,16,0)</f>
        <v>#N/A</v>
      </c>
      <c r="X69" s="37" t="e">
        <f>VLOOKUP(E69,G4数据库!C:S,17,0)</f>
        <v>#N/A</v>
      </c>
      <c r="Y69" s="18"/>
    </row>
    <row r="70" spans="1:25" x14ac:dyDescent="0.25">
      <c r="A70" s="22"/>
      <c r="B70" s="3"/>
      <c r="C70" s="3"/>
      <c r="D70" s="3"/>
      <c r="E70" s="18" t="str">
        <f t="shared" si="4"/>
        <v/>
      </c>
      <c r="F70" s="18" t="str">
        <f t="shared" si="5"/>
        <v/>
      </c>
      <c r="G70" s="18" t="e">
        <f t="shared" si="6"/>
        <v>#VALUE!</v>
      </c>
      <c r="H70" s="18" t="e">
        <f>VLOOKUP(E70,G4数据库!C:S,2,0)</f>
        <v>#N/A</v>
      </c>
      <c r="I70" s="18" t="e">
        <f>VLOOKUP(E70,G4数据库!C:S,3,0)</f>
        <v>#N/A</v>
      </c>
      <c r="J70" s="19" t="e">
        <f t="shared" si="7"/>
        <v>#VALUE!</v>
      </c>
      <c r="K70" s="18" t="e">
        <f>VLOOKUP(E70,G4数据库!C:S,4,0)</f>
        <v>#N/A</v>
      </c>
      <c r="L70" s="18" t="e">
        <f>VLOOKUP(E70,G4数据库!C:S,5,0)</f>
        <v>#N/A</v>
      </c>
      <c r="M70" s="18"/>
      <c r="N70" s="18" t="e">
        <f>VLOOKUP(E70,G4数据库!C:S,6,0)</f>
        <v>#N/A</v>
      </c>
      <c r="O70" s="18" t="e">
        <f>VLOOKUP(E70,G4数据库!C:S,7,0)</f>
        <v>#N/A</v>
      </c>
      <c r="P70" s="19" t="e">
        <f>VLOOKUP(E70,G4数据库!C:S,10,0)*C70</f>
        <v>#N/A</v>
      </c>
      <c r="Q70" s="18" t="e">
        <f>VLOOKUP(E70,G4数据库!C:S,11,0)</f>
        <v>#N/A</v>
      </c>
      <c r="R70" s="18" t="e">
        <f>VLOOKUP(E70,G4数据库!C:S,12,0)</f>
        <v>#N/A</v>
      </c>
      <c r="S70" s="18"/>
      <c r="T70" s="37" t="e">
        <f>VLOOKUP(E70,G4数据库!C:S,13,0)</f>
        <v>#N/A</v>
      </c>
      <c r="U70" s="37" t="e">
        <f>VLOOKUP(E70,G4数据库!C:S,14,0)</f>
        <v>#N/A</v>
      </c>
      <c r="V70" s="37" t="e">
        <f>VLOOKUP(E70,G4数据库!C:S,15,0)*C70</f>
        <v>#N/A</v>
      </c>
      <c r="W70" s="37" t="e">
        <f>VLOOKUP(E70,G4数据库!C:S,16,0)</f>
        <v>#N/A</v>
      </c>
      <c r="X70" s="37" t="e">
        <f>VLOOKUP(E70,G4数据库!C:S,17,0)</f>
        <v>#N/A</v>
      </c>
      <c r="Y70" s="18"/>
    </row>
    <row r="71" spans="1:25" x14ac:dyDescent="0.25">
      <c r="A71" s="22"/>
      <c r="B71" s="3"/>
      <c r="C71" s="3"/>
      <c r="D71" s="3"/>
      <c r="E71" s="18" t="str">
        <f t="shared" si="4"/>
        <v/>
      </c>
      <c r="F71" s="18" t="str">
        <f t="shared" si="5"/>
        <v/>
      </c>
      <c r="G71" s="18" t="e">
        <f t="shared" si="6"/>
        <v>#VALUE!</v>
      </c>
      <c r="H71" s="18" t="e">
        <f>VLOOKUP(E71,G4数据库!C:S,2,0)</f>
        <v>#N/A</v>
      </c>
      <c r="I71" s="18" t="e">
        <f>VLOOKUP(E71,G4数据库!C:S,3,0)</f>
        <v>#N/A</v>
      </c>
      <c r="J71" s="19" t="e">
        <f t="shared" si="7"/>
        <v>#VALUE!</v>
      </c>
      <c r="K71" s="18" t="e">
        <f>VLOOKUP(E71,G4数据库!C:S,4,0)</f>
        <v>#N/A</v>
      </c>
      <c r="L71" s="18" t="e">
        <f>VLOOKUP(E71,G4数据库!C:S,5,0)</f>
        <v>#N/A</v>
      </c>
      <c r="M71" s="18"/>
      <c r="N71" s="18" t="e">
        <f>VLOOKUP(E71,G4数据库!C:S,6,0)</f>
        <v>#N/A</v>
      </c>
      <c r="O71" s="18" t="e">
        <f>VLOOKUP(E71,G4数据库!C:S,7,0)</f>
        <v>#N/A</v>
      </c>
      <c r="P71" s="19" t="e">
        <f>VLOOKUP(E71,G4数据库!C:S,10,0)*C71</f>
        <v>#N/A</v>
      </c>
      <c r="Q71" s="18" t="e">
        <f>VLOOKUP(E71,G4数据库!C:S,11,0)</f>
        <v>#N/A</v>
      </c>
      <c r="R71" s="18" t="e">
        <f>VLOOKUP(E71,G4数据库!C:S,12,0)</f>
        <v>#N/A</v>
      </c>
      <c r="S71" s="18"/>
      <c r="T71" s="37" t="e">
        <f>VLOOKUP(E71,G4数据库!C:S,13,0)</f>
        <v>#N/A</v>
      </c>
      <c r="U71" s="37" t="e">
        <f>VLOOKUP(E71,G4数据库!C:S,14,0)</f>
        <v>#N/A</v>
      </c>
      <c r="V71" s="37" t="e">
        <f>VLOOKUP(E71,G4数据库!C:S,15,0)*C71</f>
        <v>#N/A</v>
      </c>
      <c r="W71" s="37" t="e">
        <f>VLOOKUP(E71,G4数据库!C:S,16,0)</f>
        <v>#N/A</v>
      </c>
      <c r="X71" s="37" t="e">
        <f>VLOOKUP(E71,G4数据库!C:S,17,0)</f>
        <v>#N/A</v>
      </c>
      <c r="Y71" s="18"/>
    </row>
    <row r="72" spans="1:25" x14ac:dyDescent="0.25">
      <c r="A72" s="22"/>
      <c r="B72" s="3"/>
      <c r="C72" s="3"/>
      <c r="D72" s="3"/>
      <c r="E72" s="18" t="str">
        <f t="shared" ref="E72:E100" si="8">(TRIM(MID(SUBSTITUTE($B72,"-",REPT(" ",99)),COLUMN(B72)*99-98,99)))</f>
        <v/>
      </c>
      <c r="F72" s="18" t="str">
        <f t="shared" ref="F72:F100" si="9">(TRIM(MID(SUBSTITUTE($B72,"-",REPT(" ",99)),COLUMN(C72)*99-98,99)))</f>
        <v/>
      </c>
      <c r="G72" s="18" t="e">
        <f t="shared" ref="G72:G100" si="10">VALUE(TRIM(MID(SUBSTITUTE($B72,"-",REPT(" ",99)),COLUMN(D72)*99-98,99)))</f>
        <v>#VALUE!</v>
      </c>
      <c r="H72" s="18" t="e">
        <f>VLOOKUP(E72,G4数据库!C:S,2,0)</f>
        <v>#N/A</v>
      </c>
      <c r="I72" s="18" t="e">
        <f>VLOOKUP(E72,G4数据库!C:S,3,0)</f>
        <v>#N/A</v>
      </c>
      <c r="J72" s="19" t="e">
        <f t="shared" ref="J72:J100" si="11">(F72/1000+G72/1000)*C72</f>
        <v>#VALUE!</v>
      </c>
      <c r="K72" s="18" t="e">
        <f>VLOOKUP(E72,G4数据库!C:S,4,0)</f>
        <v>#N/A</v>
      </c>
      <c r="L72" s="18" t="e">
        <f>VLOOKUP(E72,G4数据库!C:S,5,0)</f>
        <v>#N/A</v>
      </c>
      <c r="M72" s="18"/>
      <c r="N72" s="18" t="e">
        <f>VLOOKUP(E72,G4数据库!C:S,6,0)</f>
        <v>#N/A</v>
      </c>
      <c r="O72" s="18" t="e">
        <f>VLOOKUP(E72,G4数据库!C:S,7,0)</f>
        <v>#N/A</v>
      </c>
      <c r="P72" s="19" t="e">
        <f>VLOOKUP(E72,G4数据库!C:S,10,0)*C72</f>
        <v>#N/A</v>
      </c>
      <c r="Q72" s="18" t="e">
        <f>VLOOKUP(E72,G4数据库!C:S,11,0)</f>
        <v>#N/A</v>
      </c>
      <c r="R72" s="18" t="e">
        <f>VLOOKUP(E72,G4数据库!C:S,12,0)</f>
        <v>#N/A</v>
      </c>
      <c r="S72" s="18"/>
      <c r="T72" s="37" t="e">
        <f>VLOOKUP(E72,G4数据库!C:S,13,0)</f>
        <v>#N/A</v>
      </c>
      <c r="U72" s="37" t="e">
        <f>VLOOKUP(E72,G4数据库!C:S,14,0)</f>
        <v>#N/A</v>
      </c>
      <c r="V72" s="37" t="e">
        <f>VLOOKUP(E72,G4数据库!C:S,15,0)*C72</f>
        <v>#N/A</v>
      </c>
      <c r="W72" s="37" t="e">
        <f>VLOOKUP(E72,G4数据库!C:S,16,0)</f>
        <v>#N/A</v>
      </c>
      <c r="X72" s="37" t="e">
        <f>VLOOKUP(E72,G4数据库!C:S,17,0)</f>
        <v>#N/A</v>
      </c>
      <c r="Y72" s="18"/>
    </row>
    <row r="73" spans="1:25" x14ac:dyDescent="0.25">
      <c r="A73" s="22"/>
      <c r="B73" s="3"/>
      <c r="C73" s="3"/>
      <c r="D73" s="3"/>
      <c r="E73" s="18" t="str">
        <f t="shared" si="8"/>
        <v/>
      </c>
      <c r="F73" s="18" t="str">
        <f t="shared" si="9"/>
        <v/>
      </c>
      <c r="G73" s="18" t="e">
        <f t="shared" si="10"/>
        <v>#VALUE!</v>
      </c>
      <c r="H73" s="18" t="e">
        <f>VLOOKUP(E73,G4数据库!C:S,2,0)</f>
        <v>#N/A</v>
      </c>
      <c r="I73" s="18" t="e">
        <f>VLOOKUP(E73,G4数据库!C:S,3,0)</f>
        <v>#N/A</v>
      </c>
      <c r="J73" s="19" t="e">
        <f t="shared" si="11"/>
        <v>#VALUE!</v>
      </c>
      <c r="K73" s="18" t="e">
        <f>VLOOKUP(E73,G4数据库!C:S,4,0)</f>
        <v>#N/A</v>
      </c>
      <c r="L73" s="18" t="e">
        <f>VLOOKUP(E73,G4数据库!C:S,5,0)</f>
        <v>#N/A</v>
      </c>
      <c r="M73" s="18"/>
      <c r="N73" s="18" t="e">
        <f>VLOOKUP(E73,G4数据库!C:S,6,0)</f>
        <v>#N/A</v>
      </c>
      <c r="O73" s="18" t="e">
        <f>VLOOKUP(E73,G4数据库!C:S,7,0)</f>
        <v>#N/A</v>
      </c>
      <c r="P73" s="19" t="e">
        <f>VLOOKUP(E73,G4数据库!C:S,10,0)*C73</f>
        <v>#N/A</v>
      </c>
      <c r="Q73" s="18" t="e">
        <f>VLOOKUP(E73,G4数据库!C:S,11,0)</f>
        <v>#N/A</v>
      </c>
      <c r="R73" s="18" t="e">
        <f>VLOOKUP(E73,G4数据库!C:S,12,0)</f>
        <v>#N/A</v>
      </c>
      <c r="S73" s="18"/>
      <c r="T73" s="37" t="e">
        <f>VLOOKUP(E73,G4数据库!C:S,13,0)</f>
        <v>#N/A</v>
      </c>
      <c r="U73" s="37" t="e">
        <f>VLOOKUP(E73,G4数据库!C:S,14,0)</f>
        <v>#N/A</v>
      </c>
      <c r="V73" s="37" t="e">
        <f>VLOOKUP(E73,G4数据库!C:S,15,0)*C73</f>
        <v>#N/A</v>
      </c>
      <c r="W73" s="37" t="e">
        <f>VLOOKUP(E73,G4数据库!C:S,16,0)</f>
        <v>#N/A</v>
      </c>
      <c r="X73" s="37" t="e">
        <f>VLOOKUP(E73,G4数据库!C:S,17,0)</f>
        <v>#N/A</v>
      </c>
      <c r="Y73" s="18"/>
    </row>
    <row r="74" spans="1:25" x14ac:dyDescent="0.25">
      <c r="A74" s="22"/>
      <c r="B74" s="3"/>
      <c r="C74" s="3"/>
      <c r="D74" s="3"/>
      <c r="E74" s="18" t="str">
        <f t="shared" si="8"/>
        <v/>
      </c>
      <c r="F74" s="18" t="str">
        <f t="shared" si="9"/>
        <v/>
      </c>
      <c r="G74" s="18" t="e">
        <f t="shared" si="10"/>
        <v>#VALUE!</v>
      </c>
      <c r="H74" s="18" t="e">
        <f>VLOOKUP(E74,G4数据库!C:S,2,0)</f>
        <v>#N/A</v>
      </c>
      <c r="I74" s="18" t="e">
        <f>VLOOKUP(E74,G4数据库!C:S,3,0)</f>
        <v>#N/A</v>
      </c>
      <c r="J74" s="19" t="e">
        <f t="shared" si="11"/>
        <v>#VALUE!</v>
      </c>
      <c r="K74" s="18" t="e">
        <f>VLOOKUP(E74,G4数据库!C:S,4,0)</f>
        <v>#N/A</v>
      </c>
      <c r="L74" s="18" t="e">
        <f>VLOOKUP(E74,G4数据库!C:S,5,0)</f>
        <v>#N/A</v>
      </c>
      <c r="M74" s="18"/>
      <c r="N74" s="18" t="e">
        <f>VLOOKUP(E74,G4数据库!C:S,6,0)</f>
        <v>#N/A</v>
      </c>
      <c r="O74" s="18" t="e">
        <f>VLOOKUP(E74,G4数据库!C:S,7,0)</f>
        <v>#N/A</v>
      </c>
      <c r="P74" s="19" t="e">
        <f>VLOOKUP(E74,G4数据库!C:S,10,0)*C74</f>
        <v>#N/A</v>
      </c>
      <c r="Q74" s="18" t="e">
        <f>VLOOKUP(E74,G4数据库!C:S,11,0)</f>
        <v>#N/A</v>
      </c>
      <c r="R74" s="18" t="e">
        <f>VLOOKUP(E74,G4数据库!C:S,12,0)</f>
        <v>#N/A</v>
      </c>
      <c r="S74" s="18"/>
      <c r="T74" s="37" t="e">
        <f>VLOOKUP(E74,G4数据库!C:S,13,0)</f>
        <v>#N/A</v>
      </c>
      <c r="U74" s="37" t="e">
        <f>VLOOKUP(E74,G4数据库!C:S,14,0)</f>
        <v>#N/A</v>
      </c>
      <c r="V74" s="37" t="e">
        <f>VLOOKUP(E74,G4数据库!C:S,15,0)*C74</f>
        <v>#N/A</v>
      </c>
      <c r="W74" s="37" t="e">
        <f>VLOOKUP(E74,G4数据库!C:S,16,0)</f>
        <v>#N/A</v>
      </c>
      <c r="X74" s="37" t="e">
        <f>VLOOKUP(E74,G4数据库!C:S,17,0)</f>
        <v>#N/A</v>
      </c>
      <c r="Y74" s="18"/>
    </row>
    <row r="75" spans="1:25" x14ac:dyDescent="0.25">
      <c r="A75" s="22"/>
      <c r="B75" s="3"/>
      <c r="C75" s="3"/>
      <c r="D75" s="3"/>
      <c r="E75" s="18" t="str">
        <f t="shared" si="8"/>
        <v/>
      </c>
      <c r="F75" s="18" t="str">
        <f t="shared" si="9"/>
        <v/>
      </c>
      <c r="G75" s="18" t="e">
        <f t="shared" si="10"/>
        <v>#VALUE!</v>
      </c>
      <c r="H75" s="18" t="e">
        <f>VLOOKUP(E75,G4数据库!C:S,2,0)</f>
        <v>#N/A</v>
      </c>
      <c r="I75" s="18" t="e">
        <f>VLOOKUP(E75,G4数据库!C:S,3,0)</f>
        <v>#N/A</v>
      </c>
      <c r="J75" s="19" t="e">
        <f t="shared" si="11"/>
        <v>#VALUE!</v>
      </c>
      <c r="K75" s="18" t="e">
        <f>VLOOKUP(E75,G4数据库!C:S,4,0)</f>
        <v>#N/A</v>
      </c>
      <c r="L75" s="18" t="e">
        <f>VLOOKUP(E75,G4数据库!C:S,5,0)</f>
        <v>#N/A</v>
      </c>
      <c r="M75" s="18"/>
      <c r="N75" s="18" t="e">
        <f>VLOOKUP(E75,G4数据库!C:S,6,0)</f>
        <v>#N/A</v>
      </c>
      <c r="O75" s="18" t="e">
        <f>VLOOKUP(E75,G4数据库!C:S,7,0)</f>
        <v>#N/A</v>
      </c>
      <c r="P75" s="19" t="e">
        <f>VLOOKUP(E75,G4数据库!C:S,10,0)*C75</f>
        <v>#N/A</v>
      </c>
      <c r="Q75" s="18" t="e">
        <f>VLOOKUP(E75,G4数据库!C:S,11,0)</f>
        <v>#N/A</v>
      </c>
      <c r="R75" s="18" t="e">
        <f>VLOOKUP(E75,G4数据库!C:S,12,0)</f>
        <v>#N/A</v>
      </c>
      <c r="S75" s="18"/>
      <c r="T75" s="37" t="e">
        <f>VLOOKUP(E75,G4数据库!C:S,13,0)</f>
        <v>#N/A</v>
      </c>
      <c r="U75" s="37" t="e">
        <f>VLOOKUP(E75,G4数据库!C:S,14,0)</f>
        <v>#N/A</v>
      </c>
      <c r="V75" s="37" t="e">
        <f>VLOOKUP(E75,G4数据库!C:S,15,0)*C75</f>
        <v>#N/A</v>
      </c>
      <c r="W75" s="37" t="e">
        <f>VLOOKUP(E75,G4数据库!C:S,16,0)</f>
        <v>#N/A</v>
      </c>
      <c r="X75" s="37" t="e">
        <f>VLOOKUP(E75,G4数据库!C:S,17,0)</f>
        <v>#N/A</v>
      </c>
      <c r="Y75" s="18"/>
    </row>
    <row r="76" spans="1:25" x14ac:dyDescent="0.25">
      <c r="A76" s="22"/>
      <c r="B76" s="3"/>
      <c r="C76" s="3"/>
      <c r="D76" s="3"/>
      <c r="E76" s="18" t="str">
        <f t="shared" si="8"/>
        <v/>
      </c>
      <c r="F76" s="18" t="str">
        <f t="shared" si="9"/>
        <v/>
      </c>
      <c r="G76" s="18" t="e">
        <f t="shared" si="10"/>
        <v>#VALUE!</v>
      </c>
      <c r="H76" s="18" t="e">
        <f>VLOOKUP(E76,G4数据库!C:S,2,0)</f>
        <v>#N/A</v>
      </c>
      <c r="I76" s="18" t="e">
        <f>VLOOKUP(E76,G4数据库!C:S,3,0)</f>
        <v>#N/A</v>
      </c>
      <c r="J76" s="19" t="e">
        <f t="shared" si="11"/>
        <v>#VALUE!</v>
      </c>
      <c r="K76" s="18" t="e">
        <f>VLOOKUP(E76,G4数据库!C:S,4,0)</f>
        <v>#N/A</v>
      </c>
      <c r="L76" s="18" t="e">
        <f>VLOOKUP(E76,G4数据库!C:S,5,0)</f>
        <v>#N/A</v>
      </c>
      <c r="M76" s="18"/>
      <c r="N76" s="18" t="e">
        <f>VLOOKUP(E76,G4数据库!C:S,6,0)</f>
        <v>#N/A</v>
      </c>
      <c r="O76" s="18" t="e">
        <f>VLOOKUP(E76,G4数据库!C:S,7,0)</f>
        <v>#N/A</v>
      </c>
      <c r="P76" s="19" t="e">
        <f>VLOOKUP(E76,G4数据库!C:S,10,0)*C76</f>
        <v>#N/A</v>
      </c>
      <c r="Q76" s="18" t="e">
        <f>VLOOKUP(E76,G4数据库!C:S,11,0)</f>
        <v>#N/A</v>
      </c>
      <c r="R76" s="18" t="e">
        <f>VLOOKUP(E76,G4数据库!C:S,12,0)</f>
        <v>#N/A</v>
      </c>
      <c r="S76" s="18"/>
      <c r="T76" s="37" t="e">
        <f>VLOOKUP(E76,G4数据库!C:S,13,0)</f>
        <v>#N/A</v>
      </c>
      <c r="U76" s="37" t="e">
        <f>VLOOKUP(E76,G4数据库!C:S,14,0)</f>
        <v>#N/A</v>
      </c>
      <c r="V76" s="37" t="e">
        <f>VLOOKUP(E76,G4数据库!C:S,15,0)*C76</f>
        <v>#N/A</v>
      </c>
      <c r="W76" s="37" t="e">
        <f>VLOOKUP(E76,G4数据库!C:S,16,0)</f>
        <v>#N/A</v>
      </c>
      <c r="X76" s="37" t="e">
        <f>VLOOKUP(E76,G4数据库!C:S,17,0)</f>
        <v>#N/A</v>
      </c>
      <c r="Y76" s="18"/>
    </row>
    <row r="77" spans="1:25" x14ac:dyDescent="0.25">
      <c r="A77" s="22"/>
      <c r="B77" s="3"/>
      <c r="C77" s="3"/>
      <c r="D77" s="3"/>
      <c r="E77" s="18" t="str">
        <f t="shared" si="8"/>
        <v/>
      </c>
      <c r="F77" s="18" t="str">
        <f t="shared" si="9"/>
        <v/>
      </c>
      <c r="G77" s="18" t="e">
        <f t="shared" si="10"/>
        <v>#VALUE!</v>
      </c>
      <c r="H77" s="18" t="e">
        <f>VLOOKUP(E77,G4数据库!C:S,2,0)</f>
        <v>#N/A</v>
      </c>
      <c r="I77" s="18" t="e">
        <f>VLOOKUP(E77,G4数据库!C:S,3,0)</f>
        <v>#N/A</v>
      </c>
      <c r="J77" s="19" t="e">
        <f t="shared" si="11"/>
        <v>#VALUE!</v>
      </c>
      <c r="K77" s="18" t="e">
        <f>VLOOKUP(E77,G4数据库!C:S,4,0)</f>
        <v>#N/A</v>
      </c>
      <c r="L77" s="18" t="e">
        <f>VLOOKUP(E77,G4数据库!C:S,5,0)</f>
        <v>#N/A</v>
      </c>
      <c r="M77" s="18"/>
      <c r="N77" s="18" t="e">
        <f>VLOOKUP(E77,G4数据库!C:S,6,0)</f>
        <v>#N/A</v>
      </c>
      <c r="O77" s="18" t="e">
        <f>VLOOKUP(E77,G4数据库!C:S,7,0)</f>
        <v>#N/A</v>
      </c>
      <c r="P77" s="19" t="e">
        <f>VLOOKUP(E77,G4数据库!C:S,10,0)*C77</f>
        <v>#N/A</v>
      </c>
      <c r="Q77" s="18" t="e">
        <f>VLOOKUP(E77,G4数据库!C:S,11,0)</f>
        <v>#N/A</v>
      </c>
      <c r="R77" s="18" t="e">
        <f>VLOOKUP(E77,G4数据库!C:S,12,0)</f>
        <v>#N/A</v>
      </c>
      <c r="S77" s="18"/>
      <c r="T77" s="37" t="e">
        <f>VLOOKUP(E77,G4数据库!C:S,13,0)</f>
        <v>#N/A</v>
      </c>
      <c r="U77" s="37" t="e">
        <f>VLOOKUP(E77,G4数据库!C:S,14,0)</f>
        <v>#N/A</v>
      </c>
      <c r="V77" s="37" t="e">
        <f>VLOOKUP(E77,G4数据库!C:S,15,0)*C77</f>
        <v>#N/A</v>
      </c>
      <c r="W77" s="37" t="e">
        <f>VLOOKUP(E77,G4数据库!C:S,16,0)</f>
        <v>#N/A</v>
      </c>
      <c r="X77" s="37" t="e">
        <f>VLOOKUP(E77,G4数据库!C:S,17,0)</f>
        <v>#N/A</v>
      </c>
      <c r="Y77" s="18"/>
    </row>
    <row r="78" spans="1:25" x14ac:dyDescent="0.25">
      <c r="A78" s="22"/>
      <c r="B78" s="3"/>
      <c r="C78" s="3"/>
      <c r="D78" s="3"/>
      <c r="E78" s="18" t="str">
        <f t="shared" si="8"/>
        <v/>
      </c>
      <c r="F78" s="18" t="str">
        <f t="shared" si="9"/>
        <v/>
      </c>
      <c r="G78" s="18" t="e">
        <f t="shared" si="10"/>
        <v>#VALUE!</v>
      </c>
      <c r="H78" s="18" t="e">
        <f>VLOOKUP(E78,G4数据库!C:S,2,0)</f>
        <v>#N/A</v>
      </c>
      <c r="I78" s="18" t="e">
        <f>VLOOKUP(E78,G4数据库!C:S,3,0)</f>
        <v>#N/A</v>
      </c>
      <c r="J78" s="19" t="e">
        <f t="shared" si="11"/>
        <v>#VALUE!</v>
      </c>
      <c r="K78" s="18" t="e">
        <f>VLOOKUP(E78,G4数据库!C:S,4,0)</f>
        <v>#N/A</v>
      </c>
      <c r="L78" s="18" t="e">
        <f>VLOOKUP(E78,G4数据库!C:S,5,0)</f>
        <v>#N/A</v>
      </c>
      <c r="M78" s="18"/>
      <c r="N78" s="18" t="e">
        <f>VLOOKUP(E78,G4数据库!C:S,6,0)</f>
        <v>#N/A</v>
      </c>
      <c r="O78" s="18" t="e">
        <f>VLOOKUP(E78,G4数据库!C:S,7,0)</f>
        <v>#N/A</v>
      </c>
      <c r="P78" s="19" t="e">
        <f>VLOOKUP(E78,G4数据库!C:S,10,0)*C78</f>
        <v>#N/A</v>
      </c>
      <c r="Q78" s="18" t="e">
        <f>VLOOKUP(E78,G4数据库!C:S,11,0)</f>
        <v>#N/A</v>
      </c>
      <c r="R78" s="18" t="e">
        <f>VLOOKUP(E78,G4数据库!C:S,12,0)</f>
        <v>#N/A</v>
      </c>
      <c r="S78" s="18"/>
      <c r="T78" s="37" t="e">
        <f>VLOOKUP(E78,G4数据库!C:S,13,0)</f>
        <v>#N/A</v>
      </c>
      <c r="U78" s="37" t="e">
        <f>VLOOKUP(E78,G4数据库!C:S,14,0)</f>
        <v>#N/A</v>
      </c>
      <c r="V78" s="37" t="e">
        <f>VLOOKUP(E78,G4数据库!C:S,15,0)*C78</f>
        <v>#N/A</v>
      </c>
      <c r="W78" s="37" t="e">
        <f>VLOOKUP(E78,G4数据库!C:S,16,0)</f>
        <v>#N/A</v>
      </c>
      <c r="X78" s="37" t="e">
        <f>VLOOKUP(E78,G4数据库!C:S,17,0)</f>
        <v>#N/A</v>
      </c>
      <c r="Y78" s="18"/>
    </row>
    <row r="79" spans="1:25" x14ac:dyDescent="0.25">
      <c r="A79" s="22"/>
      <c r="B79" s="3"/>
      <c r="C79" s="3"/>
      <c r="D79" s="3"/>
      <c r="E79" s="18" t="str">
        <f t="shared" si="8"/>
        <v/>
      </c>
      <c r="F79" s="18" t="str">
        <f t="shared" si="9"/>
        <v/>
      </c>
      <c r="G79" s="18" t="e">
        <f t="shared" si="10"/>
        <v>#VALUE!</v>
      </c>
      <c r="H79" s="18" t="e">
        <f>VLOOKUP(E79,G4数据库!C:S,2,0)</f>
        <v>#N/A</v>
      </c>
      <c r="I79" s="18" t="e">
        <f>VLOOKUP(E79,G4数据库!C:S,3,0)</f>
        <v>#N/A</v>
      </c>
      <c r="J79" s="19" t="e">
        <f t="shared" si="11"/>
        <v>#VALUE!</v>
      </c>
      <c r="K79" s="18" t="e">
        <f>VLOOKUP(E79,G4数据库!C:S,4,0)</f>
        <v>#N/A</v>
      </c>
      <c r="L79" s="18" t="e">
        <f>VLOOKUP(E79,G4数据库!C:S,5,0)</f>
        <v>#N/A</v>
      </c>
      <c r="M79" s="18"/>
      <c r="N79" s="18" t="e">
        <f>VLOOKUP(E79,G4数据库!C:S,6,0)</f>
        <v>#N/A</v>
      </c>
      <c r="O79" s="18" t="e">
        <f>VLOOKUP(E79,G4数据库!C:S,7,0)</f>
        <v>#N/A</v>
      </c>
      <c r="P79" s="19" t="e">
        <f>VLOOKUP(E79,G4数据库!C:S,10,0)*C79</f>
        <v>#N/A</v>
      </c>
      <c r="Q79" s="18" t="e">
        <f>VLOOKUP(E79,G4数据库!C:S,11,0)</f>
        <v>#N/A</v>
      </c>
      <c r="R79" s="18" t="e">
        <f>VLOOKUP(E79,G4数据库!C:S,12,0)</f>
        <v>#N/A</v>
      </c>
      <c r="S79" s="18"/>
      <c r="T79" s="37" t="e">
        <f>VLOOKUP(E79,G4数据库!C:S,13,0)</f>
        <v>#N/A</v>
      </c>
      <c r="U79" s="37" t="e">
        <f>VLOOKUP(E79,G4数据库!C:S,14,0)</f>
        <v>#N/A</v>
      </c>
      <c r="V79" s="37" t="e">
        <f>VLOOKUP(E79,G4数据库!C:S,15,0)*C79</f>
        <v>#N/A</v>
      </c>
      <c r="W79" s="37" t="e">
        <f>VLOOKUP(E79,G4数据库!C:S,16,0)</f>
        <v>#N/A</v>
      </c>
      <c r="X79" s="37" t="e">
        <f>VLOOKUP(E79,G4数据库!C:S,17,0)</f>
        <v>#N/A</v>
      </c>
      <c r="Y79" s="18"/>
    </row>
    <row r="80" spans="1:25" x14ac:dyDescent="0.25">
      <c r="A80" s="22"/>
      <c r="B80" s="3"/>
      <c r="C80" s="3"/>
      <c r="D80" s="3"/>
      <c r="E80" s="18" t="str">
        <f t="shared" si="8"/>
        <v/>
      </c>
      <c r="F80" s="18" t="str">
        <f t="shared" si="9"/>
        <v/>
      </c>
      <c r="G80" s="18" t="e">
        <f t="shared" si="10"/>
        <v>#VALUE!</v>
      </c>
      <c r="H80" s="18" t="e">
        <f>VLOOKUP(E80,G4数据库!C:S,2,0)</f>
        <v>#N/A</v>
      </c>
      <c r="I80" s="18" t="e">
        <f>VLOOKUP(E80,G4数据库!C:S,3,0)</f>
        <v>#N/A</v>
      </c>
      <c r="J80" s="19" t="e">
        <f t="shared" si="11"/>
        <v>#VALUE!</v>
      </c>
      <c r="K80" s="18" t="e">
        <f>VLOOKUP(E80,G4数据库!C:S,4,0)</f>
        <v>#N/A</v>
      </c>
      <c r="L80" s="18" t="e">
        <f>VLOOKUP(E80,G4数据库!C:S,5,0)</f>
        <v>#N/A</v>
      </c>
      <c r="M80" s="18"/>
      <c r="N80" s="18" t="e">
        <f>VLOOKUP(E80,G4数据库!C:S,6,0)</f>
        <v>#N/A</v>
      </c>
      <c r="O80" s="18" t="e">
        <f>VLOOKUP(E80,G4数据库!C:S,7,0)</f>
        <v>#N/A</v>
      </c>
      <c r="P80" s="19" t="e">
        <f>VLOOKUP(E80,G4数据库!C:S,10,0)*C80</f>
        <v>#N/A</v>
      </c>
      <c r="Q80" s="18" t="e">
        <f>VLOOKUP(E80,G4数据库!C:S,11,0)</f>
        <v>#N/A</v>
      </c>
      <c r="R80" s="18" t="e">
        <f>VLOOKUP(E80,G4数据库!C:S,12,0)</f>
        <v>#N/A</v>
      </c>
      <c r="S80" s="18"/>
      <c r="T80" s="37" t="e">
        <f>VLOOKUP(E80,G4数据库!C:S,13,0)</f>
        <v>#N/A</v>
      </c>
      <c r="U80" s="37" t="e">
        <f>VLOOKUP(E80,G4数据库!C:S,14,0)</f>
        <v>#N/A</v>
      </c>
      <c r="V80" s="37" t="e">
        <f>VLOOKUP(E80,G4数据库!C:S,15,0)*C80</f>
        <v>#N/A</v>
      </c>
      <c r="W80" s="37" t="e">
        <f>VLOOKUP(E80,G4数据库!C:S,16,0)</f>
        <v>#N/A</v>
      </c>
      <c r="X80" s="37" t="e">
        <f>VLOOKUP(E80,G4数据库!C:S,17,0)</f>
        <v>#N/A</v>
      </c>
      <c r="Y80" s="18"/>
    </row>
    <row r="81" spans="1:25" x14ac:dyDescent="0.25">
      <c r="A81" s="22"/>
      <c r="B81" s="3"/>
      <c r="C81" s="3"/>
      <c r="D81" s="3"/>
      <c r="E81" s="18" t="str">
        <f t="shared" si="8"/>
        <v/>
      </c>
      <c r="F81" s="18" t="str">
        <f t="shared" si="9"/>
        <v/>
      </c>
      <c r="G81" s="18" t="e">
        <f t="shared" si="10"/>
        <v>#VALUE!</v>
      </c>
      <c r="H81" s="18" t="e">
        <f>VLOOKUP(E81,G4数据库!C:S,2,0)</f>
        <v>#N/A</v>
      </c>
      <c r="I81" s="18" t="e">
        <f>VLOOKUP(E81,G4数据库!C:S,3,0)</f>
        <v>#N/A</v>
      </c>
      <c r="J81" s="19" t="e">
        <f t="shared" si="11"/>
        <v>#VALUE!</v>
      </c>
      <c r="K81" s="18" t="e">
        <f>VLOOKUP(E81,G4数据库!C:S,4,0)</f>
        <v>#N/A</v>
      </c>
      <c r="L81" s="18" t="e">
        <f>VLOOKUP(E81,G4数据库!C:S,5,0)</f>
        <v>#N/A</v>
      </c>
      <c r="M81" s="18"/>
      <c r="N81" s="18" t="e">
        <f>VLOOKUP(E81,G4数据库!C:S,6,0)</f>
        <v>#N/A</v>
      </c>
      <c r="O81" s="18" t="e">
        <f>VLOOKUP(E81,G4数据库!C:S,7,0)</f>
        <v>#N/A</v>
      </c>
      <c r="P81" s="19" t="e">
        <f>VLOOKUP(E81,G4数据库!C:S,10,0)*C81</f>
        <v>#N/A</v>
      </c>
      <c r="Q81" s="18" t="e">
        <f>VLOOKUP(E81,G4数据库!C:S,11,0)</f>
        <v>#N/A</v>
      </c>
      <c r="R81" s="18" t="e">
        <f>VLOOKUP(E81,G4数据库!C:S,12,0)</f>
        <v>#N/A</v>
      </c>
      <c r="S81" s="18"/>
      <c r="T81" s="37" t="e">
        <f>VLOOKUP(E81,G4数据库!C:S,13,0)</f>
        <v>#N/A</v>
      </c>
      <c r="U81" s="37" t="e">
        <f>VLOOKUP(E81,G4数据库!C:S,14,0)</f>
        <v>#N/A</v>
      </c>
      <c r="V81" s="37" t="e">
        <f>VLOOKUP(E81,G4数据库!C:S,15,0)*C81</f>
        <v>#N/A</v>
      </c>
      <c r="W81" s="37" t="e">
        <f>VLOOKUP(E81,G4数据库!C:S,16,0)</f>
        <v>#N/A</v>
      </c>
      <c r="X81" s="37" t="e">
        <f>VLOOKUP(E81,G4数据库!C:S,17,0)</f>
        <v>#N/A</v>
      </c>
      <c r="Y81" s="18"/>
    </row>
    <row r="82" spans="1:25" x14ac:dyDescent="0.25">
      <c r="A82" s="22"/>
      <c r="B82" s="3"/>
      <c r="C82" s="3"/>
      <c r="D82" s="3"/>
      <c r="E82" s="18" t="str">
        <f t="shared" si="8"/>
        <v/>
      </c>
      <c r="F82" s="18" t="str">
        <f t="shared" si="9"/>
        <v/>
      </c>
      <c r="G82" s="18" t="e">
        <f t="shared" si="10"/>
        <v>#VALUE!</v>
      </c>
      <c r="H82" s="18" t="e">
        <f>VLOOKUP(E82,G4数据库!C:S,2,0)</f>
        <v>#N/A</v>
      </c>
      <c r="I82" s="18" t="e">
        <f>VLOOKUP(E82,G4数据库!C:S,3,0)</f>
        <v>#N/A</v>
      </c>
      <c r="J82" s="19" t="e">
        <f t="shared" si="11"/>
        <v>#VALUE!</v>
      </c>
      <c r="K82" s="18" t="e">
        <f>VLOOKUP(E82,G4数据库!C:S,4,0)</f>
        <v>#N/A</v>
      </c>
      <c r="L82" s="18" t="e">
        <f>VLOOKUP(E82,G4数据库!C:S,5,0)</f>
        <v>#N/A</v>
      </c>
      <c r="M82" s="18"/>
      <c r="N82" s="18" t="e">
        <f>VLOOKUP(E82,G4数据库!C:S,6,0)</f>
        <v>#N/A</v>
      </c>
      <c r="O82" s="18" t="e">
        <f>VLOOKUP(E82,G4数据库!C:S,7,0)</f>
        <v>#N/A</v>
      </c>
      <c r="P82" s="19" t="e">
        <f>VLOOKUP(E82,G4数据库!C:S,10,0)*C82</f>
        <v>#N/A</v>
      </c>
      <c r="Q82" s="18" t="e">
        <f>VLOOKUP(E82,G4数据库!C:S,11,0)</f>
        <v>#N/A</v>
      </c>
      <c r="R82" s="18" t="e">
        <f>VLOOKUP(E82,G4数据库!C:S,12,0)</f>
        <v>#N/A</v>
      </c>
      <c r="S82" s="18"/>
      <c r="T82" s="37" t="e">
        <f>VLOOKUP(E82,G4数据库!C:S,13,0)</f>
        <v>#N/A</v>
      </c>
      <c r="U82" s="37" t="e">
        <f>VLOOKUP(E82,G4数据库!C:S,14,0)</f>
        <v>#N/A</v>
      </c>
      <c r="V82" s="37" t="e">
        <f>VLOOKUP(E82,G4数据库!C:S,15,0)*C82</f>
        <v>#N/A</v>
      </c>
      <c r="W82" s="37" t="e">
        <f>VLOOKUP(E82,G4数据库!C:S,16,0)</f>
        <v>#N/A</v>
      </c>
      <c r="X82" s="37" t="e">
        <f>VLOOKUP(E82,G4数据库!C:S,17,0)</f>
        <v>#N/A</v>
      </c>
      <c r="Y82" s="18"/>
    </row>
    <row r="83" spans="1:25" x14ac:dyDescent="0.25">
      <c r="A83" s="22"/>
      <c r="B83" s="3"/>
      <c r="C83" s="3"/>
      <c r="D83" s="3"/>
      <c r="E83" s="18" t="str">
        <f t="shared" si="8"/>
        <v/>
      </c>
      <c r="F83" s="18" t="str">
        <f t="shared" si="9"/>
        <v/>
      </c>
      <c r="G83" s="18" t="e">
        <f t="shared" si="10"/>
        <v>#VALUE!</v>
      </c>
      <c r="H83" s="18" t="e">
        <f>VLOOKUP(E83,G4数据库!C:S,2,0)</f>
        <v>#N/A</v>
      </c>
      <c r="I83" s="18" t="e">
        <f>VLOOKUP(E83,G4数据库!C:S,3,0)</f>
        <v>#N/A</v>
      </c>
      <c r="J83" s="19" t="e">
        <f t="shared" si="11"/>
        <v>#VALUE!</v>
      </c>
      <c r="K83" s="18" t="e">
        <f>VLOOKUP(E83,G4数据库!C:S,4,0)</f>
        <v>#N/A</v>
      </c>
      <c r="L83" s="18" t="e">
        <f>VLOOKUP(E83,G4数据库!C:S,5,0)</f>
        <v>#N/A</v>
      </c>
      <c r="M83" s="18"/>
      <c r="N83" s="18" t="e">
        <f>VLOOKUP(E83,G4数据库!C:S,6,0)</f>
        <v>#N/A</v>
      </c>
      <c r="O83" s="18" t="e">
        <f>VLOOKUP(E83,G4数据库!C:S,7,0)</f>
        <v>#N/A</v>
      </c>
      <c r="P83" s="19" t="e">
        <f>VLOOKUP(E83,G4数据库!C:S,10,0)*C83</f>
        <v>#N/A</v>
      </c>
      <c r="Q83" s="18" t="e">
        <f>VLOOKUP(E83,G4数据库!C:S,11,0)</f>
        <v>#N/A</v>
      </c>
      <c r="R83" s="18" t="e">
        <f>VLOOKUP(E83,G4数据库!C:S,12,0)</f>
        <v>#N/A</v>
      </c>
      <c r="S83" s="18"/>
      <c r="T83" s="37" t="e">
        <f>VLOOKUP(E83,G4数据库!C:S,13,0)</f>
        <v>#N/A</v>
      </c>
      <c r="U83" s="37" t="e">
        <f>VLOOKUP(E83,G4数据库!C:S,14,0)</f>
        <v>#N/A</v>
      </c>
      <c r="V83" s="37" t="e">
        <f>VLOOKUP(E83,G4数据库!C:S,15,0)*C83</f>
        <v>#N/A</v>
      </c>
      <c r="W83" s="37" t="e">
        <f>VLOOKUP(E83,G4数据库!C:S,16,0)</f>
        <v>#N/A</v>
      </c>
      <c r="X83" s="37" t="e">
        <f>VLOOKUP(E83,G4数据库!C:S,17,0)</f>
        <v>#N/A</v>
      </c>
      <c r="Y83" s="18"/>
    </row>
    <row r="84" spans="1:25" x14ac:dyDescent="0.25">
      <c r="A84" s="22"/>
      <c r="B84" s="3"/>
      <c r="C84" s="3"/>
      <c r="D84" s="3"/>
      <c r="E84" s="18" t="str">
        <f t="shared" si="8"/>
        <v/>
      </c>
      <c r="F84" s="18" t="str">
        <f t="shared" si="9"/>
        <v/>
      </c>
      <c r="G84" s="18" t="e">
        <f t="shared" si="10"/>
        <v>#VALUE!</v>
      </c>
      <c r="H84" s="18" t="e">
        <f>VLOOKUP(E84,G4数据库!C:S,2,0)</f>
        <v>#N/A</v>
      </c>
      <c r="I84" s="18" t="e">
        <f>VLOOKUP(E84,G4数据库!C:S,3,0)</f>
        <v>#N/A</v>
      </c>
      <c r="J84" s="19" t="e">
        <f t="shared" si="11"/>
        <v>#VALUE!</v>
      </c>
      <c r="K84" s="18" t="e">
        <f>VLOOKUP(E84,G4数据库!C:S,4,0)</f>
        <v>#N/A</v>
      </c>
      <c r="L84" s="18" t="e">
        <f>VLOOKUP(E84,G4数据库!C:S,5,0)</f>
        <v>#N/A</v>
      </c>
      <c r="M84" s="18"/>
      <c r="N84" s="18" t="e">
        <f>VLOOKUP(E84,G4数据库!C:S,6,0)</f>
        <v>#N/A</v>
      </c>
      <c r="O84" s="18" t="e">
        <f>VLOOKUP(E84,G4数据库!C:S,7,0)</f>
        <v>#N/A</v>
      </c>
      <c r="P84" s="19" t="e">
        <f>VLOOKUP(E84,G4数据库!C:S,10,0)*C84</f>
        <v>#N/A</v>
      </c>
      <c r="Q84" s="18" t="e">
        <f>VLOOKUP(E84,G4数据库!C:S,11,0)</f>
        <v>#N/A</v>
      </c>
      <c r="R84" s="18" t="e">
        <f>VLOOKUP(E84,G4数据库!C:S,12,0)</f>
        <v>#N/A</v>
      </c>
      <c r="S84" s="18"/>
      <c r="T84" s="37" t="e">
        <f>VLOOKUP(E84,G4数据库!C:S,13,0)</f>
        <v>#N/A</v>
      </c>
      <c r="U84" s="37" t="e">
        <f>VLOOKUP(E84,G4数据库!C:S,14,0)</f>
        <v>#N/A</v>
      </c>
      <c r="V84" s="37" t="e">
        <f>VLOOKUP(E84,G4数据库!C:S,15,0)*C84</f>
        <v>#N/A</v>
      </c>
      <c r="W84" s="37" t="e">
        <f>VLOOKUP(E84,G4数据库!C:S,16,0)</f>
        <v>#N/A</v>
      </c>
      <c r="X84" s="37" t="e">
        <f>VLOOKUP(E84,G4数据库!C:S,17,0)</f>
        <v>#N/A</v>
      </c>
      <c r="Y84" s="18"/>
    </row>
    <row r="85" spans="1:25" x14ac:dyDescent="0.25">
      <c r="A85" s="22"/>
      <c r="B85" s="3"/>
      <c r="C85" s="3"/>
      <c r="D85" s="3"/>
      <c r="E85" s="18" t="str">
        <f t="shared" si="8"/>
        <v/>
      </c>
      <c r="F85" s="18" t="str">
        <f t="shared" si="9"/>
        <v/>
      </c>
      <c r="G85" s="18" t="e">
        <f t="shared" si="10"/>
        <v>#VALUE!</v>
      </c>
      <c r="H85" s="18" t="e">
        <f>VLOOKUP(E85,G4数据库!C:S,2,0)</f>
        <v>#N/A</v>
      </c>
      <c r="I85" s="18" t="e">
        <f>VLOOKUP(E85,G4数据库!C:S,3,0)</f>
        <v>#N/A</v>
      </c>
      <c r="J85" s="19" t="e">
        <f t="shared" si="11"/>
        <v>#VALUE!</v>
      </c>
      <c r="K85" s="18" t="e">
        <f>VLOOKUP(E85,G4数据库!C:S,4,0)</f>
        <v>#N/A</v>
      </c>
      <c r="L85" s="18" t="e">
        <f>VLOOKUP(E85,G4数据库!C:S,5,0)</f>
        <v>#N/A</v>
      </c>
      <c r="M85" s="18"/>
      <c r="N85" s="18" t="e">
        <f>VLOOKUP(E85,G4数据库!C:S,6,0)</f>
        <v>#N/A</v>
      </c>
      <c r="O85" s="18" t="e">
        <f>VLOOKUP(E85,G4数据库!C:S,7,0)</f>
        <v>#N/A</v>
      </c>
      <c r="P85" s="19" t="e">
        <f>VLOOKUP(E85,G4数据库!C:S,10,0)*C85</f>
        <v>#N/A</v>
      </c>
      <c r="Q85" s="18" t="e">
        <f>VLOOKUP(E85,G4数据库!C:S,11,0)</f>
        <v>#N/A</v>
      </c>
      <c r="R85" s="18" t="e">
        <f>VLOOKUP(E85,G4数据库!C:S,12,0)</f>
        <v>#N/A</v>
      </c>
      <c r="S85" s="18"/>
      <c r="T85" s="37" t="e">
        <f>VLOOKUP(E85,G4数据库!C:S,13,0)</f>
        <v>#N/A</v>
      </c>
      <c r="U85" s="37" t="e">
        <f>VLOOKUP(E85,G4数据库!C:S,14,0)</f>
        <v>#N/A</v>
      </c>
      <c r="V85" s="37" t="e">
        <f>VLOOKUP(E85,G4数据库!C:S,15,0)*C85</f>
        <v>#N/A</v>
      </c>
      <c r="W85" s="37" t="e">
        <f>VLOOKUP(E85,G4数据库!C:S,16,0)</f>
        <v>#N/A</v>
      </c>
      <c r="X85" s="37" t="e">
        <f>VLOOKUP(E85,G4数据库!C:S,17,0)</f>
        <v>#N/A</v>
      </c>
      <c r="Y85" s="18"/>
    </row>
    <row r="86" spans="1:25" x14ac:dyDescent="0.25">
      <c r="A86" s="22"/>
      <c r="B86" s="3"/>
      <c r="C86" s="3"/>
      <c r="D86" s="3"/>
      <c r="E86" s="18" t="str">
        <f t="shared" si="8"/>
        <v/>
      </c>
      <c r="F86" s="18" t="str">
        <f t="shared" si="9"/>
        <v/>
      </c>
      <c r="G86" s="18" t="e">
        <f t="shared" si="10"/>
        <v>#VALUE!</v>
      </c>
      <c r="H86" s="18" t="e">
        <f>VLOOKUP(E86,G4数据库!C:S,2,0)</f>
        <v>#N/A</v>
      </c>
      <c r="I86" s="18" t="e">
        <f>VLOOKUP(E86,G4数据库!C:S,3,0)</f>
        <v>#N/A</v>
      </c>
      <c r="J86" s="19" t="e">
        <f t="shared" si="11"/>
        <v>#VALUE!</v>
      </c>
      <c r="K86" s="18" t="e">
        <f>VLOOKUP(E86,G4数据库!C:S,4,0)</f>
        <v>#N/A</v>
      </c>
      <c r="L86" s="18" t="e">
        <f>VLOOKUP(E86,G4数据库!C:S,5,0)</f>
        <v>#N/A</v>
      </c>
      <c r="M86" s="18"/>
      <c r="N86" s="18" t="e">
        <f>VLOOKUP(E86,G4数据库!C:S,6,0)</f>
        <v>#N/A</v>
      </c>
      <c r="O86" s="18" t="e">
        <f>VLOOKUP(E86,G4数据库!C:S,7,0)</f>
        <v>#N/A</v>
      </c>
      <c r="P86" s="19" t="e">
        <f>VLOOKUP(E86,G4数据库!C:S,10,0)*C86</f>
        <v>#N/A</v>
      </c>
      <c r="Q86" s="18" t="e">
        <f>VLOOKUP(E86,G4数据库!C:S,11,0)</f>
        <v>#N/A</v>
      </c>
      <c r="R86" s="18" t="e">
        <f>VLOOKUP(E86,G4数据库!C:S,12,0)</f>
        <v>#N/A</v>
      </c>
      <c r="S86" s="18"/>
      <c r="T86" s="37" t="e">
        <f>VLOOKUP(E86,G4数据库!C:S,13,0)</f>
        <v>#N/A</v>
      </c>
      <c r="U86" s="37" t="e">
        <f>VLOOKUP(E86,G4数据库!C:S,14,0)</f>
        <v>#N/A</v>
      </c>
      <c r="V86" s="37" t="e">
        <f>VLOOKUP(E86,G4数据库!C:S,15,0)*C86</f>
        <v>#N/A</v>
      </c>
      <c r="W86" s="37" t="e">
        <f>VLOOKUP(E86,G4数据库!C:S,16,0)</f>
        <v>#N/A</v>
      </c>
      <c r="X86" s="37" t="e">
        <f>VLOOKUP(E86,G4数据库!C:S,17,0)</f>
        <v>#N/A</v>
      </c>
      <c r="Y86" s="18"/>
    </row>
    <row r="87" spans="1:25" x14ac:dyDescent="0.25">
      <c r="A87" s="22"/>
      <c r="B87" s="3"/>
      <c r="C87" s="3"/>
      <c r="D87" s="3"/>
      <c r="E87" s="18" t="str">
        <f t="shared" si="8"/>
        <v/>
      </c>
      <c r="F87" s="18" t="str">
        <f t="shared" si="9"/>
        <v/>
      </c>
      <c r="G87" s="18" t="e">
        <f t="shared" si="10"/>
        <v>#VALUE!</v>
      </c>
      <c r="H87" s="18" t="e">
        <f>VLOOKUP(E87,G4数据库!C:S,2,0)</f>
        <v>#N/A</v>
      </c>
      <c r="I87" s="18" t="e">
        <f>VLOOKUP(E87,G4数据库!C:S,3,0)</f>
        <v>#N/A</v>
      </c>
      <c r="J87" s="19" t="e">
        <f t="shared" si="11"/>
        <v>#VALUE!</v>
      </c>
      <c r="K87" s="18" t="e">
        <f>VLOOKUP(E87,G4数据库!C:S,4,0)</f>
        <v>#N/A</v>
      </c>
      <c r="L87" s="18" t="e">
        <f>VLOOKUP(E87,G4数据库!C:S,5,0)</f>
        <v>#N/A</v>
      </c>
      <c r="M87" s="18"/>
      <c r="N87" s="18" t="e">
        <f>VLOOKUP(E87,G4数据库!C:S,6,0)</f>
        <v>#N/A</v>
      </c>
      <c r="O87" s="18" t="e">
        <f>VLOOKUP(E87,G4数据库!C:S,7,0)</f>
        <v>#N/A</v>
      </c>
      <c r="P87" s="19" t="e">
        <f>VLOOKUP(E87,G4数据库!C:S,10,0)*C87</f>
        <v>#N/A</v>
      </c>
      <c r="Q87" s="18" t="e">
        <f>VLOOKUP(E87,G4数据库!C:S,11,0)</f>
        <v>#N/A</v>
      </c>
      <c r="R87" s="18" t="e">
        <f>VLOOKUP(E87,G4数据库!C:S,12,0)</f>
        <v>#N/A</v>
      </c>
      <c r="S87" s="18"/>
      <c r="T87" s="37" t="e">
        <f>VLOOKUP(E87,G4数据库!C:S,13,0)</f>
        <v>#N/A</v>
      </c>
      <c r="U87" s="37" t="e">
        <f>VLOOKUP(E87,G4数据库!C:S,14,0)</f>
        <v>#N/A</v>
      </c>
      <c r="V87" s="37" t="e">
        <f>VLOOKUP(E87,G4数据库!C:S,15,0)*C87</f>
        <v>#N/A</v>
      </c>
      <c r="W87" s="37" t="e">
        <f>VLOOKUP(E87,G4数据库!C:S,16,0)</f>
        <v>#N/A</v>
      </c>
      <c r="X87" s="37" t="e">
        <f>VLOOKUP(E87,G4数据库!C:S,17,0)</f>
        <v>#N/A</v>
      </c>
      <c r="Y87" s="18"/>
    </row>
    <row r="88" spans="1:25" x14ac:dyDescent="0.25">
      <c r="A88" s="22"/>
      <c r="B88" s="3"/>
      <c r="C88" s="3"/>
      <c r="D88" s="3"/>
      <c r="E88" s="18" t="str">
        <f t="shared" si="8"/>
        <v/>
      </c>
      <c r="F88" s="18" t="str">
        <f t="shared" si="9"/>
        <v/>
      </c>
      <c r="G88" s="18" t="e">
        <f t="shared" si="10"/>
        <v>#VALUE!</v>
      </c>
      <c r="H88" s="18" t="e">
        <f>VLOOKUP(E88,G4数据库!C:S,2,0)</f>
        <v>#N/A</v>
      </c>
      <c r="I88" s="18" t="e">
        <f>VLOOKUP(E88,G4数据库!C:S,3,0)</f>
        <v>#N/A</v>
      </c>
      <c r="J88" s="19" t="e">
        <f t="shared" si="11"/>
        <v>#VALUE!</v>
      </c>
      <c r="K88" s="18" t="e">
        <f>VLOOKUP(E88,G4数据库!C:S,4,0)</f>
        <v>#N/A</v>
      </c>
      <c r="L88" s="18" t="e">
        <f>VLOOKUP(E88,G4数据库!C:S,5,0)</f>
        <v>#N/A</v>
      </c>
      <c r="M88" s="18"/>
      <c r="N88" s="18" t="e">
        <f>VLOOKUP(E88,G4数据库!C:S,6,0)</f>
        <v>#N/A</v>
      </c>
      <c r="O88" s="18" t="e">
        <f>VLOOKUP(E88,G4数据库!C:S,7,0)</f>
        <v>#N/A</v>
      </c>
      <c r="P88" s="19" t="e">
        <f>VLOOKUP(E88,G4数据库!C:S,10,0)*C88</f>
        <v>#N/A</v>
      </c>
      <c r="Q88" s="18" t="e">
        <f>VLOOKUP(E88,G4数据库!C:S,11,0)</f>
        <v>#N/A</v>
      </c>
      <c r="R88" s="18" t="e">
        <f>VLOOKUP(E88,G4数据库!C:S,12,0)</f>
        <v>#N/A</v>
      </c>
      <c r="S88" s="18"/>
      <c r="T88" s="37" t="e">
        <f>VLOOKUP(E88,G4数据库!C:S,13,0)</f>
        <v>#N/A</v>
      </c>
      <c r="U88" s="37" t="e">
        <f>VLOOKUP(E88,G4数据库!C:S,14,0)</f>
        <v>#N/A</v>
      </c>
      <c r="V88" s="37" t="e">
        <f>VLOOKUP(E88,G4数据库!C:S,15,0)*C88</f>
        <v>#N/A</v>
      </c>
      <c r="W88" s="37" t="e">
        <f>VLOOKUP(E88,G4数据库!C:S,16,0)</f>
        <v>#N/A</v>
      </c>
      <c r="X88" s="37" t="e">
        <f>VLOOKUP(E88,G4数据库!C:S,17,0)</f>
        <v>#N/A</v>
      </c>
      <c r="Y88" s="18"/>
    </row>
    <row r="89" spans="1:25" x14ac:dyDescent="0.25">
      <c r="A89" s="22"/>
      <c r="B89" s="3"/>
      <c r="C89" s="3"/>
      <c r="D89" s="3"/>
      <c r="E89" s="18" t="str">
        <f t="shared" si="8"/>
        <v/>
      </c>
      <c r="F89" s="18" t="str">
        <f t="shared" si="9"/>
        <v/>
      </c>
      <c r="G89" s="18" t="e">
        <f t="shared" si="10"/>
        <v>#VALUE!</v>
      </c>
      <c r="H89" s="18" t="e">
        <f>VLOOKUP(E89,G4数据库!C:S,2,0)</f>
        <v>#N/A</v>
      </c>
      <c r="I89" s="18" t="e">
        <f>VLOOKUP(E89,G4数据库!C:S,3,0)</f>
        <v>#N/A</v>
      </c>
      <c r="J89" s="19" t="e">
        <f t="shared" si="11"/>
        <v>#VALUE!</v>
      </c>
      <c r="K89" s="18" t="e">
        <f>VLOOKUP(E89,G4数据库!C:S,4,0)</f>
        <v>#N/A</v>
      </c>
      <c r="L89" s="18" t="e">
        <f>VLOOKUP(E89,G4数据库!C:S,5,0)</f>
        <v>#N/A</v>
      </c>
      <c r="M89" s="18"/>
      <c r="N89" s="18" t="e">
        <f>VLOOKUP(E89,G4数据库!C:S,6,0)</f>
        <v>#N/A</v>
      </c>
      <c r="O89" s="18" t="e">
        <f>VLOOKUP(E89,G4数据库!C:S,7,0)</f>
        <v>#N/A</v>
      </c>
      <c r="P89" s="19" t="e">
        <f>VLOOKUP(E89,G4数据库!C:S,10,0)*C89</f>
        <v>#N/A</v>
      </c>
      <c r="Q89" s="18" t="e">
        <f>VLOOKUP(E89,G4数据库!C:S,11,0)</f>
        <v>#N/A</v>
      </c>
      <c r="R89" s="18" t="e">
        <f>VLOOKUP(E89,G4数据库!C:S,12,0)</f>
        <v>#N/A</v>
      </c>
      <c r="S89" s="18"/>
      <c r="T89" s="37" t="e">
        <f>VLOOKUP(E89,G4数据库!C:S,13,0)</f>
        <v>#N/A</v>
      </c>
      <c r="U89" s="37" t="e">
        <f>VLOOKUP(E89,G4数据库!C:S,14,0)</f>
        <v>#N/A</v>
      </c>
      <c r="V89" s="37" t="e">
        <f>VLOOKUP(E89,G4数据库!C:S,15,0)*C89</f>
        <v>#N/A</v>
      </c>
      <c r="W89" s="37" t="e">
        <f>VLOOKUP(E89,G4数据库!C:S,16,0)</f>
        <v>#N/A</v>
      </c>
      <c r="X89" s="37" t="e">
        <f>VLOOKUP(E89,G4数据库!C:S,17,0)</f>
        <v>#N/A</v>
      </c>
      <c r="Y89" s="18"/>
    </row>
    <row r="90" spans="1:25" x14ac:dyDescent="0.25">
      <c r="A90" s="22"/>
      <c r="B90" s="3"/>
      <c r="C90" s="3"/>
      <c r="D90" s="3"/>
      <c r="E90" s="18" t="str">
        <f t="shared" si="8"/>
        <v/>
      </c>
      <c r="F90" s="18" t="str">
        <f t="shared" si="9"/>
        <v/>
      </c>
      <c r="G90" s="18" t="e">
        <f t="shared" si="10"/>
        <v>#VALUE!</v>
      </c>
      <c r="H90" s="18" t="e">
        <f>VLOOKUP(E90,G4数据库!C:S,2,0)</f>
        <v>#N/A</v>
      </c>
      <c r="I90" s="18" t="e">
        <f>VLOOKUP(E90,G4数据库!C:S,3,0)</f>
        <v>#N/A</v>
      </c>
      <c r="J90" s="19" t="e">
        <f t="shared" si="11"/>
        <v>#VALUE!</v>
      </c>
      <c r="K90" s="18" t="e">
        <f>VLOOKUP(E90,G4数据库!C:S,4,0)</f>
        <v>#N/A</v>
      </c>
      <c r="L90" s="18" t="e">
        <f>VLOOKUP(E90,G4数据库!C:S,5,0)</f>
        <v>#N/A</v>
      </c>
      <c r="M90" s="18"/>
      <c r="N90" s="18" t="e">
        <f>VLOOKUP(E90,G4数据库!C:S,6,0)</f>
        <v>#N/A</v>
      </c>
      <c r="O90" s="18" t="e">
        <f>VLOOKUP(E90,G4数据库!C:S,7,0)</f>
        <v>#N/A</v>
      </c>
      <c r="P90" s="19" t="e">
        <f>VLOOKUP(E90,G4数据库!C:S,10,0)*C90</f>
        <v>#N/A</v>
      </c>
      <c r="Q90" s="18" t="e">
        <f>VLOOKUP(E90,G4数据库!C:S,11,0)</f>
        <v>#N/A</v>
      </c>
      <c r="R90" s="18" t="e">
        <f>VLOOKUP(E90,G4数据库!C:S,12,0)</f>
        <v>#N/A</v>
      </c>
      <c r="S90" s="18"/>
      <c r="T90" s="37" t="e">
        <f>VLOOKUP(E90,G4数据库!C:S,13,0)</f>
        <v>#N/A</v>
      </c>
      <c r="U90" s="37" t="e">
        <f>VLOOKUP(E90,G4数据库!C:S,14,0)</f>
        <v>#N/A</v>
      </c>
      <c r="V90" s="37" t="e">
        <f>VLOOKUP(E90,G4数据库!C:S,15,0)*C90</f>
        <v>#N/A</v>
      </c>
      <c r="W90" s="37" t="e">
        <f>VLOOKUP(E90,G4数据库!C:S,16,0)</f>
        <v>#N/A</v>
      </c>
      <c r="X90" s="37" t="e">
        <f>VLOOKUP(E90,G4数据库!C:S,17,0)</f>
        <v>#N/A</v>
      </c>
      <c r="Y90" s="18"/>
    </row>
    <row r="91" spans="1:25" x14ac:dyDescent="0.25">
      <c r="A91" s="22"/>
      <c r="B91" s="3"/>
      <c r="C91" s="3"/>
      <c r="D91" s="3"/>
      <c r="E91" s="18" t="str">
        <f t="shared" si="8"/>
        <v/>
      </c>
      <c r="F91" s="18" t="str">
        <f t="shared" si="9"/>
        <v/>
      </c>
      <c r="G91" s="18" t="e">
        <f t="shared" si="10"/>
        <v>#VALUE!</v>
      </c>
      <c r="H91" s="18" t="e">
        <f>VLOOKUP(E91,G4数据库!C:S,2,0)</f>
        <v>#N/A</v>
      </c>
      <c r="I91" s="18" t="e">
        <f>VLOOKUP(E91,G4数据库!C:S,3,0)</f>
        <v>#N/A</v>
      </c>
      <c r="J91" s="19" t="e">
        <f t="shared" si="11"/>
        <v>#VALUE!</v>
      </c>
      <c r="K91" s="18" t="e">
        <f>VLOOKUP(E91,G4数据库!C:S,4,0)</f>
        <v>#N/A</v>
      </c>
      <c r="L91" s="18" t="e">
        <f>VLOOKUP(E91,G4数据库!C:S,5,0)</f>
        <v>#N/A</v>
      </c>
      <c r="M91" s="18"/>
      <c r="N91" s="18" t="e">
        <f>VLOOKUP(E91,G4数据库!C:S,6,0)</f>
        <v>#N/A</v>
      </c>
      <c r="O91" s="18" t="e">
        <f>VLOOKUP(E91,G4数据库!C:S,7,0)</f>
        <v>#N/A</v>
      </c>
      <c r="P91" s="19" t="e">
        <f>VLOOKUP(E91,G4数据库!C:S,10,0)*C91</f>
        <v>#N/A</v>
      </c>
      <c r="Q91" s="18" t="e">
        <f>VLOOKUP(E91,G4数据库!C:S,11,0)</f>
        <v>#N/A</v>
      </c>
      <c r="R91" s="18" t="e">
        <f>VLOOKUP(E91,G4数据库!C:S,12,0)</f>
        <v>#N/A</v>
      </c>
      <c r="S91" s="18"/>
      <c r="T91" s="37" t="e">
        <f>VLOOKUP(E91,G4数据库!C:S,13,0)</f>
        <v>#N/A</v>
      </c>
      <c r="U91" s="37" t="e">
        <f>VLOOKUP(E91,G4数据库!C:S,14,0)</f>
        <v>#N/A</v>
      </c>
      <c r="V91" s="37" t="e">
        <f>VLOOKUP(E91,G4数据库!C:S,15,0)*C91</f>
        <v>#N/A</v>
      </c>
      <c r="W91" s="37" t="e">
        <f>VLOOKUP(E91,G4数据库!C:S,16,0)</f>
        <v>#N/A</v>
      </c>
      <c r="X91" s="37" t="e">
        <f>VLOOKUP(E91,G4数据库!C:S,17,0)</f>
        <v>#N/A</v>
      </c>
      <c r="Y91" s="18"/>
    </row>
    <row r="92" spans="1:25" x14ac:dyDescent="0.25">
      <c r="A92" s="22"/>
      <c r="B92" s="3"/>
      <c r="C92" s="3"/>
      <c r="D92" s="3"/>
      <c r="E92" s="18" t="str">
        <f t="shared" si="8"/>
        <v/>
      </c>
      <c r="F92" s="18" t="str">
        <f t="shared" si="9"/>
        <v/>
      </c>
      <c r="G92" s="18" t="e">
        <f t="shared" si="10"/>
        <v>#VALUE!</v>
      </c>
      <c r="H92" s="18" t="e">
        <f>VLOOKUP(E92,G4数据库!C:S,2,0)</f>
        <v>#N/A</v>
      </c>
      <c r="I92" s="18" t="e">
        <f>VLOOKUP(E92,G4数据库!C:S,3,0)</f>
        <v>#N/A</v>
      </c>
      <c r="J92" s="19" t="e">
        <f t="shared" si="11"/>
        <v>#VALUE!</v>
      </c>
      <c r="K92" s="18" t="e">
        <f>VLOOKUP(E92,G4数据库!C:S,4,0)</f>
        <v>#N/A</v>
      </c>
      <c r="L92" s="18" t="e">
        <f>VLOOKUP(E92,G4数据库!C:S,5,0)</f>
        <v>#N/A</v>
      </c>
      <c r="M92" s="18"/>
      <c r="N92" s="18" t="e">
        <f>VLOOKUP(E92,G4数据库!C:S,6,0)</f>
        <v>#N/A</v>
      </c>
      <c r="O92" s="18" t="e">
        <f>VLOOKUP(E92,G4数据库!C:S,7,0)</f>
        <v>#N/A</v>
      </c>
      <c r="P92" s="19" t="e">
        <f>VLOOKUP(E92,G4数据库!C:S,10,0)*C92</f>
        <v>#N/A</v>
      </c>
      <c r="Q92" s="18" t="e">
        <f>VLOOKUP(E92,G4数据库!C:S,11,0)</f>
        <v>#N/A</v>
      </c>
      <c r="R92" s="18" t="e">
        <f>VLOOKUP(E92,G4数据库!C:S,12,0)</f>
        <v>#N/A</v>
      </c>
      <c r="S92" s="18"/>
      <c r="T92" s="37" t="e">
        <f>VLOOKUP(E92,G4数据库!C:S,13,0)</f>
        <v>#N/A</v>
      </c>
      <c r="U92" s="37" t="e">
        <f>VLOOKUP(E92,G4数据库!C:S,14,0)</f>
        <v>#N/A</v>
      </c>
      <c r="V92" s="37" t="e">
        <f>VLOOKUP(E92,G4数据库!C:S,15,0)*C92</f>
        <v>#N/A</v>
      </c>
      <c r="W92" s="37" t="e">
        <f>VLOOKUP(E92,G4数据库!C:S,16,0)</f>
        <v>#N/A</v>
      </c>
      <c r="X92" s="37" t="e">
        <f>VLOOKUP(E92,G4数据库!C:S,17,0)</f>
        <v>#N/A</v>
      </c>
      <c r="Y92" s="18"/>
    </row>
    <row r="93" spans="1:25" x14ac:dyDescent="0.25">
      <c r="A93" s="22"/>
      <c r="B93" s="3"/>
      <c r="C93" s="3"/>
      <c r="D93" s="3"/>
      <c r="E93" s="18" t="str">
        <f t="shared" si="8"/>
        <v/>
      </c>
      <c r="F93" s="18" t="str">
        <f t="shared" si="9"/>
        <v/>
      </c>
      <c r="G93" s="18" t="e">
        <f t="shared" si="10"/>
        <v>#VALUE!</v>
      </c>
      <c r="H93" s="18" t="e">
        <f>VLOOKUP(E93,G4数据库!C:S,2,0)</f>
        <v>#N/A</v>
      </c>
      <c r="I93" s="18" t="e">
        <f>VLOOKUP(E93,G4数据库!C:S,3,0)</f>
        <v>#N/A</v>
      </c>
      <c r="J93" s="19" t="e">
        <f t="shared" si="11"/>
        <v>#VALUE!</v>
      </c>
      <c r="K93" s="18" t="e">
        <f>VLOOKUP(E93,G4数据库!C:S,4,0)</f>
        <v>#N/A</v>
      </c>
      <c r="L93" s="18" t="e">
        <f>VLOOKUP(E93,G4数据库!C:S,5,0)</f>
        <v>#N/A</v>
      </c>
      <c r="M93" s="18"/>
      <c r="N93" s="18" t="e">
        <f>VLOOKUP(E93,G4数据库!C:S,6,0)</f>
        <v>#N/A</v>
      </c>
      <c r="O93" s="18" t="e">
        <f>VLOOKUP(E93,G4数据库!C:S,7,0)</f>
        <v>#N/A</v>
      </c>
      <c r="P93" s="19" t="e">
        <f>VLOOKUP(E93,G4数据库!C:S,10,0)*C93</f>
        <v>#N/A</v>
      </c>
      <c r="Q93" s="18" t="e">
        <f>VLOOKUP(E93,G4数据库!C:S,11,0)</f>
        <v>#N/A</v>
      </c>
      <c r="R93" s="18" t="e">
        <f>VLOOKUP(E93,G4数据库!C:S,12,0)</f>
        <v>#N/A</v>
      </c>
      <c r="S93" s="18"/>
      <c r="T93" s="37" t="e">
        <f>VLOOKUP(E93,G4数据库!C:S,13,0)</f>
        <v>#N/A</v>
      </c>
      <c r="U93" s="37" t="e">
        <f>VLOOKUP(E93,G4数据库!C:S,14,0)</f>
        <v>#N/A</v>
      </c>
      <c r="V93" s="37" t="e">
        <f>VLOOKUP(E93,G4数据库!C:S,15,0)*C93</f>
        <v>#N/A</v>
      </c>
      <c r="W93" s="37" t="e">
        <f>VLOOKUP(E93,G4数据库!C:S,16,0)</f>
        <v>#N/A</v>
      </c>
      <c r="X93" s="37" t="e">
        <f>VLOOKUP(E93,G4数据库!C:S,17,0)</f>
        <v>#N/A</v>
      </c>
      <c r="Y93" s="18"/>
    </row>
    <row r="94" spans="1:25" x14ac:dyDescent="0.25">
      <c r="A94" s="22"/>
      <c r="B94" s="3"/>
      <c r="C94" s="3"/>
      <c r="D94" s="3"/>
      <c r="E94" s="18" t="str">
        <f t="shared" si="8"/>
        <v/>
      </c>
      <c r="F94" s="18" t="str">
        <f t="shared" si="9"/>
        <v/>
      </c>
      <c r="G94" s="18" t="e">
        <f t="shared" si="10"/>
        <v>#VALUE!</v>
      </c>
      <c r="H94" s="18" t="e">
        <f>VLOOKUP(E94,G4数据库!C:S,2,0)</f>
        <v>#N/A</v>
      </c>
      <c r="I94" s="18" t="e">
        <f>VLOOKUP(E94,G4数据库!C:S,3,0)</f>
        <v>#N/A</v>
      </c>
      <c r="J94" s="19" t="e">
        <f t="shared" si="11"/>
        <v>#VALUE!</v>
      </c>
      <c r="K94" s="18" t="e">
        <f>VLOOKUP(E94,G4数据库!C:S,4,0)</f>
        <v>#N/A</v>
      </c>
      <c r="L94" s="18" t="e">
        <f>VLOOKUP(E94,G4数据库!C:S,5,0)</f>
        <v>#N/A</v>
      </c>
      <c r="M94" s="18"/>
      <c r="N94" s="18" t="e">
        <f>VLOOKUP(E94,G4数据库!C:S,6,0)</f>
        <v>#N/A</v>
      </c>
      <c r="O94" s="18" t="e">
        <f>VLOOKUP(E94,G4数据库!C:S,7,0)</f>
        <v>#N/A</v>
      </c>
      <c r="P94" s="19" t="e">
        <f>VLOOKUP(E94,G4数据库!C:S,10,0)*C94</f>
        <v>#N/A</v>
      </c>
      <c r="Q94" s="18" t="e">
        <f>VLOOKUP(E94,G4数据库!C:S,11,0)</f>
        <v>#N/A</v>
      </c>
      <c r="R94" s="18" t="e">
        <f>VLOOKUP(E94,G4数据库!C:S,12,0)</f>
        <v>#N/A</v>
      </c>
      <c r="S94" s="18"/>
      <c r="T94" s="37" t="e">
        <f>VLOOKUP(E94,G4数据库!C:S,13,0)</f>
        <v>#N/A</v>
      </c>
      <c r="U94" s="37" t="e">
        <f>VLOOKUP(E94,G4数据库!C:S,14,0)</f>
        <v>#N/A</v>
      </c>
      <c r="V94" s="37" t="e">
        <f>VLOOKUP(E94,G4数据库!C:S,15,0)*C94</f>
        <v>#N/A</v>
      </c>
      <c r="W94" s="37" t="e">
        <f>VLOOKUP(E94,G4数据库!C:S,16,0)</f>
        <v>#N/A</v>
      </c>
      <c r="X94" s="37" t="e">
        <f>VLOOKUP(E94,G4数据库!C:S,17,0)</f>
        <v>#N/A</v>
      </c>
      <c r="Y94" s="18"/>
    </row>
    <row r="95" spans="1:25" x14ac:dyDescent="0.25">
      <c r="A95" s="22"/>
      <c r="B95" s="3"/>
      <c r="C95" s="3"/>
      <c r="D95" s="3"/>
      <c r="E95" s="18" t="str">
        <f t="shared" si="8"/>
        <v/>
      </c>
      <c r="F95" s="18" t="str">
        <f t="shared" si="9"/>
        <v/>
      </c>
      <c r="G95" s="18" t="e">
        <f t="shared" si="10"/>
        <v>#VALUE!</v>
      </c>
      <c r="H95" s="18" t="e">
        <f>VLOOKUP(E95,G4数据库!C:S,2,0)</f>
        <v>#N/A</v>
      </c>
      <c r="I95" s="18" t="e">
        <f>VLOOKUP(E95,G4数据库!C:S,3,0)</f>
        <v>#N/A</v>
      </c>
      <c r="J95" s="19" t="e">
        <f t="shared" si="11"/>
        <v>#VALUE!</v>
      </c>
      <c r="K95" s="18" t="e">
        <f>VLOOKUP(E95,G4数据库!C:S,4,0)</f>
        <v>#N/A</v>
      </c>
      <c r="L95" s="18" t="e">
        <f>VLOOKUP(E95,G4数据库!C:S,5,0)</f>
        <v>#N/A</v>
      </c>
      <c r="M95" s="18"/>
      <c r="N95" s="18" t="e">
        <f>VLOOKUP(E95,G4数据库!C:S,6,0)</f>
        <v>#N/A</v>
      </c>
      <c r="O95" s="18" t="e">
        <f>VLOOKUP(E95,G4数据库!C:S,7,0)</f>
        <v>#N/A</v>
      </c>
      <c r="P95" s="19" t="e">
        <f>VLOOKUP(E95,G4数据库!C:S,10,0)*C95</f>
        <v>#N/A</v>
      </c>
      <c r="Q95" s="18" t="e">
        <f>VLOOKUP(E95,G4数据库!C:S,11,0)</f>
        <v>#N/A</v>
      </c>
      <c r="R95" s="18" t="e">
        <f>VLOOKUP(E95,G4数据库!C:S,12,0)</f>
        <v>#N/A</v>
      </c>
      <c r="S95" s="18"/>
      <c r="T95" s="37" t="e">
        <f>VLOOKUP(E95,G4数据库!C:S,13,0)</f>
        <v>#N/A</v>
      </c>
      <c r="U95" s="37" t="e">
        <f>VLOOKUP(E95,G4数据库!C:S,14,0)</f>
        <v>#N/A</v>
      </c>
      <c r="V95" s="37" t="e">
        <f>VLOOKUP(E95,G4数据库!C:S,15,0)*C95</f>
        <v>#N/A</v>
      </c>
      <c r="W95" s="37" t="e">
        <f>VLOOKUP(E95,G4数据库!C:S,16,0)</f>
        <v>#N/A</v>
      </c>
      <c r="X95" s="37" t="e">
        <f>VLOOKUP(E95,G4数据库!C:S,17,0)</f>
        <v>#N/A</v>
      </c>
      <c r="Y95" s="18"/>
    </row>
    <row r="96" spans="1:25" x14ac:dyDescent="0.25">
      <c r="A96" s="22"/>
      <c r="B96" s="3"/>
      <c r="C96" s="3"/>
      <c r="D96" s="3"/>
      <c r="E96" s="18" t="str">
        <f t="shared" si="8"/>
        <v/>
      </c>
      <c r="F96" s="18" t="str">
        <f t="shared" si="9"/>
        <v/>
      </c>
      <c r="G96" s="18" t="e">
        <f t="shared" si="10"/>
        <v>#VALUE!</v>
      </c>
      <c r="H96" s="18" t="e">
        <f>VLOOKUP(E96,G4数据库!C:S,2,0)</f>
        <v>#N/A</v>
      </c>
      <c r="I96" s="18" t="e">
        <f>VLOOKUP(E96,G4数据库!C:S,3,0)</f>
        <v>#N/A</v>
      </c>
      <c r="J96" s="19" t="e">
        <f t="shared" si="11"/>
        <v>#VALUE!</v>
      </c>
      <c r="K96" s="18" t="e">
        <f>VLOOKUP(E96,G4数据库!C:S,4,0)</f>
        <v>#N/A</v>
      </c>
      <c r="L96" s="18" t="e">
        <f>VLOOKUP(E96,G4数据库!C:S,5,0)</f>
        <v>#N/A</v>
      </c>
      <c r="M96" s="18"/>
      <c r="N96" s="18" t="e">
        <f>VLOOKUP(E96,G4数据库!C:S,6,0)</f>
        <v>#N/A</v>
      </c>
      <c r="O96" s="18" t="e">
        <f>VLOOKUP(E96,G4数据库!C:S,7,0)</f>
        <v>#N/A</v>
      </c>
      <c r="P96" s="19" t="e">
        <f>VLOOKUP(E96,G4数据库!C:S,10,0)*C96</f>
        <v>#N/A</v>
      </c>
      <c r="Q96" s="18" t="e">
        <f>VLOOKUP(E96,G4数据库!C:S,11,0)</f>
        <v>#N/A</v>
      </c>
      <c r="R96" s="18" t="e">
        <f>VLOOKUP(E96,G4数据库!C:S,12,0)</f>
        <v>#N/A</v>
      </c>
      <c r="S96" s="18"/>
      <c r="T96" s="37" t="e">
        <f>VLOOKUP(E96,G4数据库!C:S,13,0)</f>
        <v>#N/A</v>
      </c>
      <c r="U96" s="37" t="e">
        <f>VLOOKUP(E96,G4数据库!C:S,14,0)</f>
        <v>#N/A</v>
      </c>
      <c r="V96" s="37" t="e">
        <f>VLOOKUP(E96,G4数据库!C:S,15,0)*C96</f>
        <v>#N/A</v>
      </c>
      <c r="W96" s="37" t="e">
        <f>VLOOKUP(E96,G4数据库!C:S,16,0)</f>
        <v>#N/A</v>
      </c>
      <c r="X96" s="37" t="e">
        <f>VLOOKUP(E96,G4数据库!C:S,17,0)</f>
        <v>#N/A</v>
      </c>
      <c r="Y96" s="18"/>
    </row>
    <row r="97" spans="1:25" x14ac:dyDescent="0.25">
      <c r="A97" s="22"/>
      <c r="B97" s="3"/>
      <c r="C97" s="3"/>
      <c r="D97" s="3"/>
      <c r="E97" s="18" t="str">
        <f t="shared" si="8"/>
        <v/>
      </c>
      <c r="F97" s="18" t="str">
        <f t="shared" si="9"/>
        <v/>
      </c>
      <c r="G97" s="18" t="e">
        <f t="shared" si="10"/>
        <v>#VALUE!</v>
      </c>
      <c r="H97" s="18" t="e">
        <f>VLOOKUP(E97,G4数据库!C:S,2,0)</f>
        <v>#N/A</v>
      </c>
      <c r="I97" s="18" t="e">
        <f>VLOOKUP(E97,G4数据库!C:S,3,0)</f>
        <v>#N/A</v>
      </c>
      <c r="J97" s="19" t="e">
        <f t="shared" si="11"/>
        <v>#VALUE!</v>
      </c>
      <c r="K97" s="18" t="e">
        <f>VLOOKUP(E97,G4数据库!C:S,4,0)</f>
        <v>#N/A</v>
      </c>
      <c r="L97" s="18" t="e">
        <f>VLOOKUP(E97,G4数据库!C:S,5,0)</f>
        <v>#N/A</v>
      </c>
      <c r="M97" s="18"/>
      <c r="N97" s="18" t="e">
        <f>VLOOKUP(E97,G4数据库!C:S,6,0)</f>
        <v>#N/A</v>
      </c>
      <c r="O97" s="18" t="e">
        <f>VLOOKUP(E97,G4数据库!C:S,7,0)</f>
        <v>#N/A</v>
      </c>
      <c r="P97" s="19" t="e">
        <f>VLOOKUP(E97,G4数据库!C:S,10,0)*C97</f>
        <v>#N/A</v>
      </c>
      <c r="Q97" s="18" t="e">
        <f>VLOOKUP(E97,G4数据库!C:S,11,0)</f>
        <v>#N/A</v>
      </c>
      <c r="R97" s="18" t="e">
        <f>VLOOKUP(E97,G4数据库!C:S,12,0)</f>
        <v>#N/A</v>
      </c>
      <c r="S97" s="18"/>
      <c r="T97" s="37" t="e">
        <f>VLOOKUP(E97,G4数据库!C:S,13,0)</f>
        <v>#N/A</v>
      </c>
      <c r="U97" s="37" t="e">
        <f>VLOOKUP(E97,G4数据库!C:S,14,0)</f>
        <v>#N/A</v>
      </c>
      <c r="V97" s="37" t="e">
        <f>VLOOKUP(E97,G4数据库!C:S,15,0)*C97</f>
        <v>#N/A</v>
      </c>
      <c r="W97" s="37" t="e">
        <f>VLOOKUP(E97,G4数据库!C:S,16,0)</f>
        <v>#N/A</v>
      </c>
      <c r="X97" s="37" t="e">
        <f>VLOOKUP(E97,G4数据库!C:S,17,0)</f>
        <v>#N/A</v>
      </c>
      <c r="Y97" s="18"/>
    </row>
    <row r="98" spans="1:25" x14ac:dyDescent="0.25">
      <c r="A98" s="22"/>
      <c r="B98" s="3"/>
      <c r="C98" s="3"/>
      <c r="D98" s="3"/>
      <c r="E98" s="18" t="str">
        <f t="shared" si="8"/>
        <v/>
      </c>
      <c r="F98" s="18" t="str">
        <f t="shared" si="9"/>
        <v/>
      </c>
      <c r="G98" s="18" t="e">
        <f t="shared" si="10"/>
        <v>#VALUE!</v>
      </c>
      <c r="H98" s="18" t="e">
        <f>VLOOKUP(E98,G4数据库!C:S,2,0)</f>
        <v>#N/A</v>
      </c>
      <c r="I98" s="18" t="e">
        <f>VLOOKUP(E98,G4数据库!C:S,3,0)</f>
        <v>#N/A</v>
      </c>
      <c r="J98" s="19" t="e">
        <f t="shared" si="11"/>
        <v>#VALUE!</v>
      </c>
      <c r="K98" s="18" t="e">
        <f>VLOOKUP(E98,G4数据库!C:S,4,0)</f>
        <v>#N/A</v>
      </c>
      <c r="L98" s="18" t="e">
        <f>VLOOKUP(E98,G4数据库!C:S,5,0)</f>
        <v>#N/A</v>
      </c>
      <c r="M98" s="18"/>
      <c r="N98" s="18" t="e">
        <f>VLOOKUP(E98,G4数据库!C:S,6,0)</f>
        <v>#N/A</v>
      </c>
      <c r="O98" s="18" t="e">
        <f>VLOOKUP(E98,G4数据库!C:S,7,0)</f>
        <v>#N/A</v>
      </c>
      <c r="P98" s="19" t="e">
        <f>VLOOKUP(E98,G4数据库!C:S,10,0)*C98</f>
        <v>#N/A</v>
      </c>
      <c r="Q98" s="18" t="e">
        <f>VLOOKUP(E98,G4数据库!C:S,11,0)</f>
        <v>#N/A</v>
      </c>
      <c r="R98" s="18" t="e">
        <f>VLOOKUP(E98,G4数据库!C:S,12,0)</f>
        <v>#N/A</v>
      </c>
      <c r="S98" s="18"/>
      <c r="T98" s="37" t="e">
        <f>VLOOKUP(E98,G4数据库!C:S,13,0)</f>
        <v>#N/A</v>
      </c>
      <c r="U98" s="37" t="e">
        <f>VLOOKUP(E98,G4数据库!C:S,14,0)</f>
        <v>#N/A</v>
      </c>
      <c r="V98" s="37" t="e">
        <f>VLOOKUP(E98,G4数据库!C:S,15,0)*C98</f>
        <v>#N/A</v>
      </c>
      <c r="W98" s="37" t="e">
        <f>VLOOKUP(E98,G4数据库!C:S,16,0)</f>
        <v>#N/A</v>
      </c>
      <c r="X98" s="37" t="e">
        <f>VLOOKUP(E98,G4数据库!C:S,17,0)</f>
        <v>#N/A</v>
      </c>
      <c r="Y98" s="18"/>
    </row>
    <row r="99" spans="1:25" x14ac:dyDescent="0.25">
      <c r="A99" s="22"/>
      <c r="B99" s="3"/>
      <c r="C99" s="3"/>
      <c r="D99" s="3"/>
      <c r="E99" s="18" t="str">
        <f t="shared" si="8"/>
        <v/>
      </c>
      <c r="F99" s="18" t="str">
        <f t="shared" si="9"/>
        <v/>
      </c>
      <c r="G99" s="18" t="e">
        <f t="shared" si="10"/>
        <v>#VALUE!</v>
      </c>
      <c r="H99" s="18" t="e">
        <f>VLOOKUP(E99,G4数据库!C:S,2,0)</f>
        <v>#N/A</v>
      </c>
      <c r="I99" s="18" t="e">
        <f>VLOOKUP(E99,G4数据库!C:S,3,0)</f>
        <v>#N/A</v>
      </c>
      <c r="J99" s="19" t="e">
        <f t="shared" si="11"/>
        <v>#VALUE!</v>
      </c>
      <c r="K99" s="18" t="e">
        <f>VLOOKUP(E99,G4数据库!C:S,4,0)</f>
        <v>#N/A</v>
      </c>
      <c r="L99" s="18" t="e">
        <f>VLOOKUP(E99,G4数据库!C:S,5,0)</f>
        <v>#N/A</v>
      </c>
      <c r="M99" s="18"/>
      <c r="N99" s="18" t="e">
        <f>VLOOKUP(E99,G4数据库!C:S,6,0)</f>
        <v>#N/A</v>
      </c>
      <c r="O99" s="18" t="e">
        <f>VLOOKUP(E99,G4数据库!C:S,7,0)</f>
        <v>#N/A</v>
      </c>
      <c r="P99" s="19" t="e">
        <f>VLOOKUP(E99,G4数据库!C:S,10,0)*C99</f>
        <v>#N/A</v>
      </c>
      <c r="Q99" s="18" t="e">
        <f>VLOOKUP(E99,G4数据库!C:S,11,0)</f>
        <v>#N/A</v>
      </c>
      <c r="R99" s="18" t="e">
        <f>VLOOKUP(E99,G4数据库!C:S,12,0)</f>
        <v>#N/A</v>
      </c>
      <c r="S99" s="18"/>
      <c r="T99" s="37" t="e">
        <f>VLOOKUP(E99,G4数据库!C:S,13,0)</f>
        <v>#N/A</v>
      </c>
      <c r="U99" s="37" t="e">
        <f>VLOOKUP(E99,G4数据库!C:S,14,0)</f>
        <v>#N/A</v>
      </c>
      <c r="V99" s="37" t="e">
        <f>VLOOKUP(E99,G4数据库!C:S,15,0)*C99</f>
        <v>#N/A</v>
      </c>
      <c r="W99" s="37" t="e">
        <f>VLOOKUP(E99,G4数据库!C:S,16,0)</f>
        <v>#N/A</v>
      </c>
      <c r="X99" s="37" t="e">
        <f>VLOOKUP(E99,G4数据库!C:S,17,0)</f>
        <v>#N/A</v>
      </c>
      <c r="Y99" s="18"/>
    </row>
    <row r="100" spans="1:25" x14ac:dyDescent="0.25">
      <c r="A100" s="22"/>
      <c r="B100" s="3"/>
      <c r="C100" s="3"/>
      <c r="D100" s="3"/>
      <c r="E100" s="18" t="str">
        <f t="shared" si="8"/>
        <v/>
      </c>
      <c r="F100" s="18" t="str">
        <f t="shared" si="9"/>
        <v/>
      </c>
      <c r="G100" s="18" t="e">
        <f t="shared" si="10"/>
        <v>#VALUE!</v>
      </c>
      <c r="H100" s="18" t="e">
        <f>VLOOKUP(E100,G4数据库!C:S,2,0)</f>
        <v>#N/A</v>
      </c>
      <c r="I100" s="18" t="e">
        <f>VLOOKUP(E100,G4数据库!C:S,3,0)</f>
        <v>#N/A</v>
      </c>
      <c r="J100" s="19" t="e">
        <f t="shared" si="11"/>
        <v>#VALUE!</v>
      </c>
      <c r="K100" s="18" t="e">
        <f>VLOOKUP(E100,G4数据库!C:S,4,0)</f>
        <v>#N/A</v>
      </c>
      <c r="L100" s="18" t="e">
        <f>VLOOKUP(E100,G4数据库!C:S,5,0)</f>
        <v>#N/A</v>
      </c>
      <c r="M100" s="18"/>
      <c r="N100" s="18" t="e">
        <f>VLOOKUP(E100,G4数据库!C:S,6,0)</f>
        <v>#N/A</v>
      </c>
      <c r="O100" s="18" t="e">
        <f>VLOOKUP(E100,G4数据库!C:S,7,0)</f>
        <v>#N/A</v>
      </c>
      <c r="P100" s="19" t="e">
        <f>VLOOKUP(E100,G4数据库!C:S,10,0)*C100</f>
        <v>#N/A</v>
      </c>
      <c r="Q100" s="18" t="e">
        <f>VLOOKUP(E100,G4数据库!C:S,11,0)</f>
        <v>#N/A</v>
      </c>
      <c r="R100" s="18" t="e">
        <f>VLOOKUP(E100,G4数据库!C:S,12,0)</f>
        <v>#N/A</v>
      </c>
      <c r="S100" s="18"/>
      <c r="T100" s="37" t="e">
        <f>VLOOKUP(E100,G4数据库!C:S,13,0)</f>
        <v>#N/A</v>
      </c>
      <c r="U100" s="37" t="e">
        <f>VLOOKUP(E100,G4数据库!C:S,14,0)</f>
        <v>#N/A</v>
      </c>
      <c r="V100" s="37" t="e">
        <f>VLOOKUP(E100,G4数据库!C:S,15,0)*C100</f>
        <v>#N/A</v>
      </c>
      <c r="W100" s="37" t="e">
        <f>VLOOKUP(E100,G4数据库!C:S,16,0)</f>
        <v>#N/A</v>
      </c>
      <c r="X100" s="37" t="e">
        <f>VLOOKUP(E100,G4数据库!C:S,17,0)</f>
        <v>#N/A</v>
      </c>
      <c r="Y100" s="18"/>
    </row>
  </sheetData>
  <sheetProtection algorithmName="SHA-512" hashValue="3UgcuaYWL5haQy2I7FF2KGDDIkfx/bL6TzoTZesUz3DQfz8/jTbdpcLcKqXZLT9UqB6w9JGg/vzZfOrYKhyKWA==" saltValue="oLFHT9DNs+HZkH4K8US+2Q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10FBE-7CEE-4143-8875-501E9F3B099C}">
  <sheetPr codeName="Sheet103"/>
  <dimension ref="A1:S9"/>
  <sheetViews>
    <sheetView zoomScale="85" zoomScaleNormal="85" workbookViewId="0">
      <selection activeCell="N9" sqref="N9"/>
    </sheetView>
  </sheetViews>
  <sheetFormatPr defaultRowHeight="14" x14ac:dyDescent="0.25"/>
  <cols>
    <col min="1" max="1" width="17.26953125" bestFit="1" customWidth="1"/>
    <col min="2" max="2" width="9.26953125" style="35" bestFit="1" customWidth="1"/>
    <col min="3" max="3" width="5.26953125" bestFit="1" customWidth="1"/>
    <col min="4" max="4" width="6.26953125" bestFit="1" customWidth="1"/>
    <col min="5" max="5" width="14.6328125" bestFit="1" customWidth="1"/>
    <col min="6" max="6" width="5.26953125" bestFit="1" customWidth="1"/>
    <col min="7" max="7" width="6.26953125" bestFit="1" customWidth="1"/>
    <col min="8" max="8" width="5.26953125" bestFit="1" customWidth="1"/>
    <col min="9" max="9" width="6.7265625" bestFit="1" customWidth="1"/>
    <col min="10" max="11" width="6.26953125" bestFit="1" customWidth="1"/>
    <col min="12" max="12" width="7.90625" bestFit="1" customWidth="1"/>
    <col min="13" max="13" width="5.26953125" bestFit="1" customWidth="1"/>
    <col min="14" max="14" width="6.26953125" bestFit="1" customWidth="1"/>
    <col min="15" max="15" width="9.26953125" bestFit="1" customWidth="1"/>
    <col min="16" max="16" width="8.90625" bestFit="1" customWidth="1"/>
    <col min="17" max="18" width="5.26953125" bestFit="1" customWidth="1"/>
    <col min="19" max="19" width="6.26953125" bestFit="1" customWidth="1"/>
  </cols>
  <sheetData>
    <row r="1" spans="1:19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9"/>
      <c r="H1" s="81" t="s">
        <v>389</v>
      </c>
      <c r="I1" s="81"/>
      <c r="J1" s="81"/>
      <c r="K1" s="81"/>
      <c r="L1" s="81"/>
      <c r="M1" s="81"/>
      <c r="N1" s="82"/>
      <c r="O1" s="86" t="s">
        <v>392</v>
      </c>
      <c r="P1" s="87"/>
      <c r="Q1" s="87"/>
      <c r="R1" s="87"/>
      <c r="S1" s="87"/>
    </row>
    <row r="2" spans="1:19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3" t="s">
        <v>226</v>
      </c>
      <c r="K2" s="3" t="s">
        <v>89</v>
      </c>
      <c r="L2" s="3" t="s">
        <v>32</v>
      </c>
      <c r="M2" s="1" t="s">
        <v>3</v>
      </c>
      <c r="N2" s="1" t="s">
        <v>4</v>
      </c>
      <c r="O2" s="1" t="s">
        <v>12</v>
      </c>
      <c r="P2" s="1" t="s">
        <v>2</v>
      </c>
      <c r="Q2" s="3" t="s">
        <v>32</v>
      </c>
      <c r="R2" s="1" t="s">
        <v>3</v>
      </c>
      <c r="S2" s="1" t="s">
        <v>4</v>
      </c>
    </row>
    <row r="3" spans="1:19" ht="15" x14ac:dyDescent="0.25">
      <c r="A3" s="3" t="s">
        <v>410</v>
      </c>
      <c r="B3" s="3" t="s">
        <v>411</v>
      </c>
      <c r="C3" s="1" t="s">
        <v>6</v>
      </c>
      <c r="D3" s="1" t="s">
        <v>93</v>
      </c>
      <c r="E3" s="1" t="s">
        <v>14</v>
      </c>
      <c r="F3" s="1" t="s">
        <v>15</v>
      </c>
      <c r="G3" s="1" t="s">
        <v>7</v>
      </c>
      <c r="H3" s="3" t="s">
        <v>116</v>
      </c>
      <c r="I3" s="34" t="s">
        <v>291</v>
      </c>
      <c r="J3" s="34">
        <v>150</v>
      </c>
      <c r="K3" s="34">
        <v>150</v>
      </c>
      <c r="L3" s="34">
        <v>2.2499999999999999E-2</v>
      </c>
      <c r="M3" s="3" t="s">
        <v>274</v>
      </c>
      <c r="N3" s="1" t="s">
        <v>7</v>
      </c>
      <c r="O3" s="3" t="s">
        <v>409</v>
      </c>
      <c r="P3" s="36" t="s">
        <v>395</v>
      </c>
      <c r="Q3" s="3">
        <v>4</v>
      </c>
      <c r="R3" s="3" t="s">
        <v>72</v>
      </c>
      <c r="S3" s="1" t="s">
        <v>7</v>
      </c>
    </row>
    <row r="4" spans="1:19" ht="15" x14ac:dyDescent="0.25">
      <c r="A4" s="3"/>
      <c r="B4" s="1"/>
      <c r="C4" s="1" t="s">
        <v>17</v>
      </c>
      <c r="D4" s="1" t="s">
        <v>93</v>
      </c>
      <c r="E4" s="3" t="s">
        <v>413</v>
      </c>
      <c r="F4" s="1" t="s">
        <v>15</v>
      </c>
      <c r="G4" s="1" t="s">
        <v>7</v>
      </c>
      <c r="H4" s="3" t="s">
        <v>116</v>
      </c>
      <c r="I4" s="34" t="s">
        <v>414</v>
      </c>
      <c r="J4" s="34">
        <v>210</v>
      </c>
      <c r="K4" s="34">
        <v>210</v>
      </c>
      <c r="L4" s="34">
        <v>4.41E-2</v>
      </c>
      <c r="M4" s="1" t="s">
        <v>16</v>
      </c>
      <c r="N4" s="1" t="s">
        <v>7</v>
      </c>
      <c r="O4" s="3" t="s">
        <v>409</v>
      </c>
      <c r="P4" s="36" t="s">
        <v>394</v>
      </c>
      <c r="Q4" s="3">
        <v>4</v>
      </c>
      <c r="R4" s="3" t="s">
        <v>72</v>
      </c>
      <c r="S4" s="1" t="s">
        <v>7</v>
      </c>
    </row>
    <row r="5" spans="1:19" ht="15" x14ac:dyDescent="0.25">
      <c r="A5" s="3"/>
      <c r="B5" s="1"/>
      <c r="C5" s="1" t="s">
        <v>8</v>
      </c>
      <c r="D5" s="1" t="s">
        <v>93</v>
      </c>
      <c r="E5" s="3" t="s">
        <v>145</v>
      </c>
      <c r="F5" s="1" t="s">
        <v>15</v>
      </c>
      <c r="G5" s="1" t="s">
        <v>7</v>
      </c>
      <c r="H5" s="3" t="s">
        <v>116</v>
      </c>
      <c r="I5" s="34" t="s">
        <v>415</v>
      </c>
      <c r="J5" s="34">
        <v>260</v>
      </c>
      <c r="K5" s="34">
        <v>260</v>
      </c>
      <c r="L5" s="34">
        <v>6.7600000000000007E-2</v>
      </c>
      <c r="M5" s="1" t="s">
        <v>16</v>
      </c>
      <c r="N5" s="1" t="s">
        <v>7</v>
      </c>
      <c r="O5" s="3" t="s">
        <v>409</v>
      </c>
      <c r="P5" s="36" t="s">
        <v>396</v>
      </c>
      <c r="Q5" s="3">
        <v>4</v>
      </c>
      <c r="R5" s="3" t="s">
        <v>72</v>
      </c>
      <c r="S5" s="1" t="s">
        <v>7</v>
      </c>
    </row>
    <row r="6" spans="1:19" ht="15" x14ac:dyDescent="0.25">
      <c r="A6" s="3"/>
      <c r="B6" s="1"/>
      <c r="C6" s="1" t="s">
        <v>9</v>
      </c>
      <c r="D6" s="3" t="s">
        <v>181</v>
      </c>
      <c r="E6" s="3" t="s">
        <v>196</v>
      </c>
      <c r="F6" s="1" t="s">
        <v>15</v>
      </c>
      <c r="G6" s="1" t="s">
        <v>7</v>
      </c>
      <c r="H6" s="3" t="s">
        <v>116</v>
      </c>
      <c r="I6" s="34" t="s">
        <v>415</v>
      </c>
      <c r="J6" s="34">
        <v>260</v>
      </c>
      <c r="K6" s="34">
        <v>260</v>
      </c>
      <c r="L6" s="34">
        <v>6.7600000000000007E-2</v>
      </c>
      <c r="M6" s="1" t="s">
        <v>16</v>
      </c>
      <c r="N6" s="1" t="s">
        <v>7</v>
      </c>
      <c r="O6" s="3" t="s">
        <v>409</v>
      </c>
      <c r="P6" s="36" t="s">
        <v>396</v>
      </c>
      <c r="Q6" s="3">
        <v>4</v>
      </c>
      <c r="R6" s="3" t="s">
        <v>72</v>
      </c>
      <c r="S6" s="1" t="s">
        <v>7</v>
      </c>
    </row>
    <row r="7" spans="1:19" ht="15" x14ac:dyDescent="0.25">
      <c r="A7" s="3"/>
      <c r="B7" s="1"/>
      <c r="C7" s="1" t="s">
        <v>165</v>
      </c>
      <c r="D7" s="3" t="s">
        <v>181</v>
      </c>
      <c r="E7" s="3" t="s">
        <v>188</v>
      </c>
      <c r="F7" s="1" t="s">
        <v>15</v>
      </c>
      <c r="G7" s="1" t="s">
        <v>7</v>
      </c>
      <c r="H7" s="3" t="s">
        <v>116</v>
      </c>
      <c r="I7" s="34" t="s">
        <v>416</v>
      </c>
      <c r="J7" s="34">
        <v>350</v>
      </c>
      <c r="K7" s="34">
        <v>350</v>
      </c>
      <c r="L7" s="34">
        <v>0.12249999999999998</v>
      </c>
      <c r="M7" s="1" t="s">
        <v>16</v>
      </c>
      <c r="N7" s="1" t="s">
        <v>7</v>
      </c>
      <c r="O7" s="3" t="s">
        <v>409</v>
      </c>
      <c r="P7" s="36" t="s">
        <v>397</v>
      </c>
      <c r="Q7" s="3">
        <v>4</v>
      </c>
      <c r="R7" s="3" t="s">
        <v>72</v>
      </c>
      <c r="S7" s="1" t="s">
        <v>7</v>
      </c>
    </row>
    <row r="8" spans="1:19" ht="15" x14ac:dyDescent="0.25">
      <c r="A8" s="3"/>
      <c r="B8" s="1"/>
      <c r="C8" s="1" t="s">
        <v>120</v>
      </c>
      <c r="D8" s="3" t="s">
        <v>181</v>
      </c>
      <c r="E8" s="3" t="s">
        <v>195</v>
      </c>
      <c r="F8" s="1" t="s">
        <v>15</v>
      </c>
      <c r="G8" s="1" t="s">
        <v>7</v>
      </c>
      <c r="H8" s="3" t="s">
        <v>116</v>
      </c>
      <c r="I8" s="34" t="s">
        <v>416</v>
      </c>
      <c r="J8" s="34">
        <v>400</v>
      </c>
      <c r="K8" s="34">
        <v>400</v>
      </c>
      <c r="L8" s="34">
        <v>0.16</v>
      </c>
      <c r="M8" s="1" t="s">
        <v>16</v>
      </c>
      <c r="N8" s="1" t="s">
        <v>7</v>
      </c>
      <c r="O8" s="3" t="s">
        <v>409</v>
      </c>
      <c r="P8" s="36" t="s">
        <v>397</v>
      </c>
      <c r="Q8" s="3">
        <v>4</v>
      </c>
      <c r="R8" s="3" t="s">
        <v>72</v>
      </c>
      <c r="S8" s="1" t="s">
        <v>7</v>
      </c>
    </row>
    <row r="9" spans="1:19" ht="15" x14ac:dyDescent="0.25">
      <c r="A9" s="3"/>
      <c r="B9" s="1"/>
      <c r="C9" s="1" t="s">
        <v>121</v>
      </c>
      <c r="D9" s="3" t="s">
        <v>181</v>
      </c>
      <c r="E9" s="3" t="s">
        <v>124</v>
      </c>
      <c r="F9" s="1" t="s">
        <v>15</v>
      </c>
      <c r="G9" s="1" t="s">
        <v>7</v>
      </c>
      <c r="H9" s="3" t="s">
        <v>116</v>
      </c>
      <c r="I9" s="34" t="s">
        <v>416</v>
      </c>
      <c r="J9" s="34">
        <v>500</v>
      </c>
      <c r="K9" s="34">
        <v>500</v>
      </c>
      <c r="L9" s="34">
        <v>0.25</v>
      </c>
      <c r="M9" s="1" t="s">
        <v>16</v>
      </c>
      <c r="N9" s="1" t="s">
        <v>7</v>
      </c>
      <c r="O9" s="3" t="s">
        <v>409</v>
      </c>
      <c r="P9" s="36" t="s">
        <v>397</v>
      </c>
      <c r="Q9" s="3">
        <v>4</v>
      </c>
      <c r="R9" s="3" t="s">
        <v>72</v>
      </c>
      <c r="S9" s="1" t="s">
        <v>7</v>
      </c>
    </row>
  </sheetData>
  <sheetProtection algorithmName="SHA-512" hashValue="wcWoi86p1Q0jWJuMle32l6STePuD71AlOWmTyAPi+yiZKPQOjA6Bu9+4maDpr6AO/eQ7EVvvg6KPi/vPvOxuqg==" saltValue="5gPLXYnkk/0t15/3KKftqQ==" spinCount="100000" sheet="1" objects="1" scenarios="1"/>
  <mergeCells count="3">
    <mergeCell ref="C1:G1"/>
    <mergeCell ref="H1:N1"/>
    <mergeCell ref="O1:S1"/>
  </mergeCells>
  <phoneticPr fontId="6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BFF07-5549-4D99-BCC9-13060CC60327}">
  <sheetPr codeName="Sheet104"/>
  <dimension ref="A1:Y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4.6328125" style="35" bestFit="1" customWidth="1"/>
    <col min="3" max="7" width="5.26953125" bestFit="1" customWidth="1"/>
    <col min="8" max="8" width="11.36328125" bestFit="1" customWidth="1"/>
    <col min="9" max="9" width="14.6328125" bestFit="1" customWidth="1"/>
    <col min="10" max="10" width="7.26953125" bestFit="1" customWidth="1"/>
    <col min="11" max="11" width="5.26953125" bestFit="1" customWidth="1"/>
    <col min="12" max="12" width="6.26953125" bestFit="1" customWidth="1"/>
    <col min="13" max="13" width="5.26953125" bestFit="1" customWidth="1"/>
    <col min="14" max="14" width="11.36328125" bestFit="1" customWidth="1"/>
    <col min="15" max="15" width="6.26953125" bestFit="1" customWidth="1"/>
    <col min="16" max="16" width="7.26953125" bestFit="1" customWidth="1"/>
    <col min="17" max="17" width="5.26953125" bestFit="1" customWidth="1"/>
    <col min="18" max="18" width="6.26953125" bestFit="1" customWidth="1"/>
    <col min="19" max="19" width="5.26953125" bestFit="1" customWidth="1"/>
    <col min="20" max="20" width="11.36328125" bestFit="1" customWidth="1"/>
    <col min="21" max="21" width="8.26953125" bestFit="1" customWidth="1"/>
    <col min="22" max="22" width="7.26953125" bestFit="1" customWidth="1"/>
    <col min="23" max="23" width="5.26953125" bestFit="1" customWidth="1"/>
    <col min="24" max="24" width="6.26953125" bestFit="1" customWidth="1"/>
    <col min="25" max="25" width="5.26953125" bestFit="1" customWidth="1"/>
  </cols>
  <sheetData>
    <row r="1" spans="1:25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166</v>
      </c>
      <c r="G1" s="18" t="s">
        <v>167</v>
      </c>
      <c r="H1" s="18" t="s">
        <v>48</v>
      </c>
      <c r="I1" s="18" t="s">
        <v>82</v>
      </c>
      <c r="J1" s="19" t="s">
        <v>79</v>
      </c>
      <c r="K1" s="18" t="s">
        <v>3</v>
      </c>
      <c r="L1" s="18" t="s">
        <v>160</v>
      </c>
      <c r="M1" s="18" t="s">
        <v>5</v>
      </c>
      <c r="N1" s="18" t="s">
        <v>48</v>
      </c>
      <c r="O1" s="18" t="s">
        <v>82</v>
      </c>
      <c r="P1" s="19" t="s">
        <v>79</v>
      </c>
      <c r="Q1" s="18" t="s">
        <v>3</v>
      </c>
      <c r="R1" s="18" t="s">
        <v>160</v>
      </c>
      <c r="S1" s="18" t="s">
        <v>5</v>
      </c>
      <c r="T1" s="18" t="s">
        <v>48</v>
      </c>
      <c r="U1" s="18" t="s">
        <v>82</v>
      </c>
      <c r="V1" s="19" t="s">
        <v>79</v>
      </c>
      <c r="W1" s="18" t="s">
        <v>3</v>
      </c>
      <c r="X1" s="18" t="s">
        <v>160</v>
      </c>
      <c r="Y1" s="18" t="s">
        <v>5</v>
      </c>
    </row>
    <row r="2" spans="1:25" x14ac:dyDescent="0.25">
      <c r="A2" s="22">
        <v>48</v>
      </c>
      <c r="B2" s="3" t="s">
        <v>1083</v>
      </c>
      <c r="C2" s="3">
        <v>2</v>
      </c>
      <c r="D2" s="3" t="s">
        <v>587</v>
      </c>
      <c r="E2" s="18" t="str">
        <f>(TRIM(MID(SUBSTITUTE($B2,"-",REPT(" ",99)),COLUMN(B2)*99-98,99)))</f>
        <v>A</v>
      </c>
      <c r="F2" s="18" t="str">
        <f>(TRIM(MID(SUBSTITUTE($B2,"-",REPT(" ",99)),COLUMN(C2)*99-98,99)))</f>
        <v>1200</v>
      </c>
      <c r="G2" s="18">
        <f>VALUE(TRIM(MID(SUBSTITUTE($B2,"-",REPT(" ",99)),COLUMN(D2)*99-98,99)))</f>
        <v>200</v>
      </c>
      <c r="H2" s="18" t="str">
        <f>VLOOKUP(E2,G5数据库!C:S,2,0)</f>
        <v>角钢</v>
      </c>
      <c r="I2" s="18" t="str">
        <f>VLOOKUP(E2,G4数据库!C:S,3,0)</f>
        <v>∠50x6</v>
      </c>
      <c r="J2" s="19">
        <f>(2*F2/1000+G2/1000)*C2</f>
        <v>5.2</v>
      </c>
      <c r="K2" s="18" t="str">
        <f>VLOOKUP(E2,G5数据库!C:S,4,0)</f>
        <v>m</v>
      </c>
      <c r="L2" s="18" t="str">
        <f>VLOOKUP(E2,G5数据库!C:S,5,0)</f>
        <v>Q235B</v>
      </c>
      <c r="M2" s="18"/>
      <c r="N2" s="18" t="str">
        <f>VLOOKUP(E2,G5数据库!C:S,6,0)</f>
        <v>钢板</v>
      </c>
      <c r="O2" s="18" t="str">
        <f>VLOOKUP(E2,G5数据库!C:S,7,0)</f>
        <v>δ=10</v>
      </c>
      <c r="P2" s="19">
        <f>VLOOKUP(E2,G5数据库!C:S,10,0)*C2*2</f>
        <v>0.09</v>
      </c>
      <c r="Q2" s="18" t="str">
        <f>VLOOKUP(E2,G4数据库!C:S,11,0)</f>
        <v>m²</v>
      </c>
      <c r="R2" s="18" t="str">
        <f>VLOOKUP(E2,G5数据库!C:S,12,0)</f>
        <v>Q235B</v>
      </c>
      <c r="S2" s="18"/>
      <c r="T2" s="37" t="str">
        <f>VLOOKUP(E2,G5数据库!C:S,13,0)</f>
        <v>化学锚栓</v>
      </c>
      <c r="U2" s="37" t="str">
        <f>VLOOKUP(E2,G5数据库!C:S,14,0)</f>
        <v>M8x120</v>
      </c>
      <c r="V2" s="37">
        <f>VLOOKUP(E2,G5数据库!C:S,15,0)*C2*2</f>
        <v>16</v>
      </c>
      <c r="W2" s="37" t="str">
        <f>VLOOKUP(E2,G5数据库!C:S,16,0)</f>
        <v>套</v>
      </c>
      <c r="X2" s="37" t="str">
        <f>VLOOKUP(E2,G5数据库!C:S,17,0)</f>
        <v>Q235B</v>
      </c>
      <c r="Y2" s="18"/>
    </row>
    <row r="3" spans="1:25" x14ac:dyDescent="0.25">
      <c r="A3" s="22"/>
      <c r="B3" s="3"/>
      <c r="C3" s="3"/>
      <c r="D3" s="3"/>
      <c r="E3" s="18" t="str">
        <f t="shared" ref="E3:F6" si="0">(TRIM(MID(SUBSTITUTE($B3,"-",REPT(" ",99)),COLUMN(B3)*99-98,99)))</f>
        <v/>
      </c>
      <c r="F3" s="18" t="str">
        <f t="shared" si="0"/>
        <v/>
      </c>
      <c r="G3" s="18" t="e">
        <f t="shared" ref="G3:G6" si="1">VALUE(TRIM(MID(SUBSTITUTE($B3,"-",REPT(" ",99)),COLUMN(D3)*99-98,99)))</f>
        <v>#VALUE!</v>
      </c>
      <c r="H3" s="18" t="e">
        <f>VLOOKUP(E3,G5数据库!C:S,2,0)</f>
        <v>#N/A</v>
      </c>
      <c r="I3" s="18" t="e">
        <f>VLOOKUP(E3,G4数据库!C:S,3,0)</f>
        <v>#N/A</v>
      </c>
      <c r="J3" s="19" t="e">
        <f t="shared" ref="J3:J6" si="2">(2*F3/1000+G3/1000)*C3</f>
        <v>#VALUE!</v>
      </c>
      <c r="K3" s="18" t="e">
        <f>VLOOKUP(E3,G5数据库!C:S,4,0)</f>
        <v>#N/A</v>
      </c>
      <c r="L3" s="18" t="e">
        <f>VLOOKUP(E3,G5数据库!C:S,5,0)</f>
        <v>#N/A</v>
      </c>
      <c r="M3" s="18"/>
      <c r="N3" s="18" t="e">
        <f>VLOOKUP(E3,G5数据库!C:S,6,0)</f>
        <v>#N/A</v>
      </c>
      <c r="O3" s="18" t="e">
        <f>VLOOKUP(E3,G5数据库!C:S,7,0)</f>
        <v>#N/A</v>
      </c>
      <c r="P3" s="19" t="e">
        <f>VLOOKUP(E3,G5数据库!C:S,10,0)*C3*2</f>
        <v>#N/A</v>
      </c>
      <c r="Q3" s="18" t="e">
        <f>VLOOKUP(E3,G4数据库!C:S,11,0)</f>
        <v>#N/A</v>
      </c>
      <c r="R3" s="18" t="e">
        <f>VLOOKUP(E3,G5数据库!C:S,12,0)</f>
        <v>#N/A</v>
      </c>
      <c r="S3" s="18"/>
      <c r="T3" s="37" t="e">
        <f>VLOOKUP(E3,G5数据库!C:S,13,0)</f>
        <v>#N/A</v>
      </c>
      <c r="U3" s="37" t="e">
        <f>VLOOKUP(E3,G5数据库!C:S,14,0)</f>
        <v>#N/A</v>
      </c>
      <c r="V3" s="37" t="e">
        <f>VLOOKUP(E3,G5数据库!C:S,15,0)*C3*2</f>
        <v>#N/A</v>
      </c>
      <c r="W3" s="37" t="e">
        <f>VLOOKUP(E3,G5数据库!C:S,16,0)</f>
        <v>#N/A</v>
      </c>
      <c r="X3" s="37" t="e">
        <f>VLOOKUP(E3,G5数据库!C:S,17,0)</f>
        <v>#N/A</v>
      </c>
      <c r="Y3" s="18"/>
    </row>
    <row r="4" spans="1:25" x14ac:dyDescent="0.25">
      <c r="A4" s="22"/>
      <c r="B4" s="3"/>
      <c r="C4" s="3"/>
      <c r="D4" s="3"/>
      <c r="E4" s="18" t="str">
        <f t="shared" si="0"/>
        <v/>
      </c>
      <c r="F4" s="18" t="str">
        <f t="shared" si="0"/>
        <v/>
      </c>
      <c r="G4" s="18" t="e">
        <f t="shared" si="1"/>
        <v>#VALUE!</v>
      </c>
      <c r="H4" s="18" t="e">
        <f>VLOOKUP(E4,G5数据库!C:S,2,0)</f>
        <v>#N/A</v>
      </c>
      <c r="I4" s="18" t="e">
        <f>VLOOKUP(E4,G4数据库!C:S,3,0)</f>
        <v>#N/A</v>
      </c>
      <c r="J4" s="19" t="e">
        <f t="shared" si="2"/>
        <v>#VALUE!</v>
      </c>
      <c r="K4" s="18" t="e">
        <f>VLOOKUP(E4,G5数据库!C:S,4,0)</f>
        <v>#N/A</v>
      </c>
      <c r="L4" s="18" t="e">
        <f>VLOOKUP(E4,G5数据库!C:S,5,0)</f>
        <v>#N/A</v>
      </c>
      <c r="M4" s="18"/>
      <c r="N4" s="18" t="e">
        <f>VLOOKUP(E4,G5数据库!C:S,6,0)</f>
        <v>#N/A</v>
      </c>
      <c r="O4" s="18" t="e">
        <f>VLOOKUP(E4,G5数据库!C:S,7,0)</f>
        <v>#N/A</v>
      </c>
      <c r="P4" s="19" t="e">
        <f>VLOOKUP(E4,G5数据库!C:S,10,0)*C4*2</f>
        <v>#N/A</v>
      </c>
      <c r="Q4" s="18" t="e">
        <f>VLOOKUP(E4,G4数据库!C:S,11,0)</f>
        <v>#N/A</v>
      </c>
      <c r="R4" s="18" t="e">
        <f>VLOOKUP(E4,G5数据库!C:S,12,0)</f>
        <v>#N/A</v>
      </c>
      <c r="S4" s="18"/>
      <c r="T4" s="37" t="e">
        <f>VLOOKUP(E4,G5数据库!C:S,13,0)</f>
        <v>#N/A</v>
      </c>
      <c r="U4" s="37" t="e">
        <f>VLOOKUP(E4,G5数据库!C:S,14,0)</f>
        <v>#N/A</v>
      </c>
      <c r="V4" s="37" t="e">
        <f>VLOOKUP(E4,G5数据库!C:S,15,0)*C4*2</f>
        <v>#N/A</v>
      </c>
      <c r="W4" s="37" t="e">
        <f>VLOOKUP(E4,G5数据库!C:S,16,0)</f>
        <v>#N/A</v>
      </c>
      <c r="X4" s="37" t="e">
        <f>VLOOKUP(E4,G5数据库!C:S,17,0)</f>
        <v>#N/A</v>
      </c>
      <c r="Y4" s="18"/>
    </row>
    <row r="5" spans="1:25" x14ac:dyDescent="0.25">
      <c r="A5" s="22"/>
      <c r="B5" s="3"/>
      <c r="C5" s="3"/>
      <c r="D5" s="3"/>
      <c r="E5" s="18" t="str">
        <f t="shared" si="0"/>
        <v/>
      </c>
      <c r="F5" s="18" t="str">
        <f t="shared" si="0"/>
        <v/>
      </c>
      <c r="G5" s="18" t="e">
        <f t="shared" si="1"/>
        <v>#VALUE!</v>
      </c>
      <c r="H5" s="18" t="e">
        <f>VLOOKUP(E5,G5数据库!C:S,2,0)</f>
        <v>#N/A</v>
      </c>
      <c r="I5" s="18" t="e">
        <f>VLOOKUP(E5,G4数据库!C:S,3,0)</f>
        <v>#N/A</v>
      </c>
      <c r="J5" s="19" t="e">
        <f t="shared" si="2"/>
        <v>#VALUE!</v>
      </c>
      <c r="K5" s="18" t="e">
        <f>VLOOKUP(E5,G5数据库!C:S,4,0)</f>
        <v>#N/A</v>
      </c>
      <c r="L5" s="18" t="e">
        <f>VLOOKUP(E5,G5数据库!C:S,5,0)</f>
        <v>#N/A</v>
      </c>
      <c r="M5" s="18"/>
      <c r="N5" s="18" t="e">
        <f>VLOOKUP(E5,G5数据库!C:S,6,0)</f>
        <v>#N/A</v>
      </c>
      <c r="O5" s="18" t="e">
        <f>VLOOKUP(E5,G5数据库!C:S,7,0)</f>
        <v>#N/A</v>
      </c>
      <c r="P5" s="19" t="e">
        <f>VLOOKUP(E5,G5数据库!C:S,10,0)*C5*2</f>
        <v>#N/A</v>
      </c>
      <c r="Q5" s="18" t="e">
        <f>VLOOKUP(E5,G4数据库!C:S,11,0)</f>
        <v>#N/A</v>
      </c>
      <c r="R5" s="18" t="e">
        <f>VLOOKUP(E5,G5数据库!C:S,12,0)</f>
        <v>#N/A</v>
      </c>
      <c r="S5" s="18"/>
      <c r="T5" s="37" t="e">
        <f>VLOOKUP(E5,G5数据库!C:S,13,0)</f>
        <v>#N/A</v>
      </c>
      <c r="U5" s="37" t="e">
        <f>VLOOKUP(E5,G5数据库!C:S,14,0)</f>
        <v>#N/A</v>
      </c>
      <c r="V5" s="37" t="e">
        <f>VLOOKUP(E5,G5数据库!C:S,15,0)*C5*2</f>
        <v>#N/A</v>
      </c>
      <c r="W5" s="37" t="e">
        <f>VLOOKUP(E5,G5数据库!C:S,16,0)</f>
        <v>#N/A</v>
      </c>
      <c r="X5" s="37" t="e">
        <f>VLOOKUP(E5,G5数据库!C:S,17,0)</f>
        <v>#N/A</v>
      </c>
      <c r="Y5" s="18"/>
    </row>
    <row r="6" spans="1:25" x14ac:dyDescent="0.25">
      <c r="A6" s="22"/>
      <c r="B6" s="3"/>
      <c r="C6" s="3"/>
      <c r="D6" s="3"/>
      <c r="E6" s="18" t="str">
        <f t="shared" si="0"/>
        <v/>
      </c>
      <c r="F6" s="18" t="str">
        <f t="shared" si="0"/>
        <v/>
      </c>
      <c r="G6" s="18" t="e">
        <f t="shared" si="1"/>
        <v>#VALUE!</v>
      </c>
      <c r="H6" s="18" t="e">
        <f>VLOOKUP(E6,G5数据库!C:S,2,0)</f>
        <v>#N/A</v>
      </c>
      <c r="I6" s="18" t="e">
        <f>VLOOKUP(E6,G4数据库!C:S,3,0)</f>
        <v>#N/A</v>
      </c>
      <c r="J6" s="19" t="e">
        <f t="shared" si="2"/>
        <v>#VALUE!</v>
      </c>
      <c r="K6" s="18" t="e">
        <f>VLOOKUP(E6,G5数据库!C:S,4,0)</f>
        <v>#N/A</v>
      </c>
      <c r="L6" s="18" t="e">
        <f>VLOOKUP(E6,G5数据库!C:S,5,0)</f>
        <v>#N/A</v>
      </c>
      <c r="M6" s="18"/>
      <c r="N6" s="18" t="e">
        <f>VLOOKUP(E6,G5数据库!C:S,6,0)</f>
        <v>#N/A</v>
      </c>
      <c r="O6" s="18" t="e">
        <f>VLOOKUP(E6,G5数据库!C:S,7,0)</f>
        <v>#N/A</v>
      </c>
      <c r="P6" s="19" t="e">
        <f>VLOOKUP(E6,G5数据库!C:S,10,0)*C6*2</f>
        <v>#N/A</v>
      </c>
      <c r="Q6" s="18" t="e">
        <f>VLOOKUP(E6,G4数据库!C:S,11,0)</f>
        <v>#N/A</v>
      </c>
      <c r="R6" s="18" t="e">
        <f>VLOOKUP(E6,G5数据库!C:S,12,0)</f>
        <v>#N/A</v>
      </c>
      <c r="S6" s="18"/>
      <c r="T6" s="37" t="e">
        <f>VLOOKUP(E6,G5数据库!C:S,13,0)</f>
        <v>#N/A</v>
      </c>
      <c r="U6" s="37" t="e">
        <f>VLOOKUP(E6,G5数据库!C:S,14,0)</f>
        <v>#N/A</v>
      </c>
      <c r="V6" s="37" t="e">
        <f>VLOOKUP(E6,G5数据库!C:S,15,0)*C6*2</f>
        <v>#N/A</v>
      </c>
      <c r="W6" s="37" t="e">
        <f>VLOOKUP(E6,G5数据库!C:S,16,0)</f>
        <v>#N/A</v>
      </c>
      <c r="X6" s="37" t="e">
        <f>VLOOKUP(E6,G5数据库!C:S,17,0)</f>
        <v>#N/A</v>
      </c>
      <c r="Y6" s="18"/>
    </row>
    <row r="7" spans="1:25" x14ac:dyDescent="0.25">
      <c r="A7" s="22"/>
      <c r="B7" s="3"/>
      <c r="C7" s="3"/>
      <c r="D7" s="3"/>
      <c r="E7" s="18" t="str">
        <f t="shared" ref="E7:E70" si="3">(TRIM(MID(SUBSTITUTE($B7,"-",REPT(" ",99)),COLUMN(B7)*99-98,99)))</f>
        <v/>
      </c>
      <c r="F7" s="18" t="str">
        <f t="shared" ref="F7:F70" si="4">(TRIM(MID(SUBSTITUTE($B7,"-",REPT(" ",99)),COLUMN(C7)*99-98,99)))</f>
        <v/>
      </c>
      <c r="G7" s="18" t="e">
        <f t="shared" ref="G7:G70" si="5">VALUE(TRIM(MID(SUBSTITUTE($B7,"-",REPT(" ",99)),COLUMN(D7)*99-98,99)))</f>
        <v>#VALUE!</v>
      </c>
      <c r="H7" s="18" t="e">
        <f>VLOOKUP(E7,G5数据库!C:S,2,0)</f>
        <v>#N/A</v>
      </c>
      <c r="I7" s="18" t="e">
        <f>VLOOKUP(E7,G4数据库!C:S,3,0)</f>
        <v>#N/A</v>
      </c>
      <c r="J7" s="19" t="e">
        <f t="shared" ref="J7:J70" si="6">(2*F7/1000+G7/1000)*C7</f>
        <v>#VALUE!</v>
      </c>
      <c r="K7" s="18" t="e">
        <f>VLOOKUP(E7,G5数据库!C:S,4,0)</f>
        <v>#N/A</v>
      </c>
      <c r="L7" s="18" t="e">
        <f>VLOOKUP(E7,G5数据库!C:S,5,0)</f>
        <v>#N/A</v>
      </c>
      <c r="M7" s="18"/>
      <c r="N7" s="18" t="e">
        <f>VLOOKUP(E7,G5数据库!C:S,6,0)</f>
        <v>#N/A</v>
      </c>
      <c r="O7" s="18" t="e">
        <f>VLOOKUP(E7,G5数据库!C:S,7,0)</f>
        <v>#N/A</v>
      </c>
      <c r="P7" s="19" t="e">
        <f>VLOOKUP(E7,G5数据库!C:S,10,0)*C7*2</f>
        <v>#N/A</v>
      </c>
      <c r="Q7" s="18" t="e">
        <f>VLOOKUP(E7,G4数据库!C:S,11,0)</f>
        <v>#N/A</v>
      </c>
      <c r="R7" s="18" t="e">
        <f>VLOOKUP(E7,G5数据库!C:S,12,0)</f>
        <v>#N/A</v>
      </c>
      <c r="S7" s="18"/>
      <c r="T7" s="37" t="e">
        <f>VLOOKUP(E7,G5数据库!C:S,13,0)</f>
        <v>#N/A</v>
      </c>
      <c r="U7" s="37" t="e">
        <f>VLOOKUP(E7,G5数据库!C:S,14,0)</f>
        <v>#N/A</v>
      </c>
      <c r="V7" s="37" t="e">
        <f>VLOOKUP(E7,G5数据库!C:S,15,0)*C7*2</f>
        <v>#N/A</v>
      </c>
      <c r="W7" s="37" t="e">
        <f>VLOOKUP(E7,G5数据库!C:S,16,0)</f>
        <v>#N/A</v>
      </c>
      <c r="X7" s="37" t="e">
        <f>VLOOKUP(E7,G5数据库!C:S,17,0)</f>
        <v>#N/A</v>
      </c>
      <c r="Y7" s="18"/>
    </row>
    <row r="8" spans="1:25" x14ac:dyDescent="0.25">
      <c r="A8" s="22"/>
      <c r="B8" s="3"/>
      <c r="C8" s="3"/>
      <c r="D8" s="3"/>
      <c r="E8" s="18" t="str">
        <f t="shared" si="3"/>
        <v/>
      </c>
      <c r="F8" s="18" t="str">
        <f t="shared" si="4"/>
        <v/>
      </c>
      <c r="G8" s="18" t="e">
        <f t="shared" si="5"/>
        <v>#VALUE!</v>
      </c>
      <c r="H8" s="18" t="e">
        <f>VLOOKUP(E8,G5数据库!C:S,2,0)</f>
        <v>#N/A</v>
      </c>
      <c r="I8" s="18" t="e">
        <f>VLOOKUP(E8,G4数据库!C:S,3,0)</f>
        <v>#N/A</v>
      </c>
      <c r="J8" s="19" t="e">
        <f t="shared" si="6"/>
        <v>#VALUE!</v>
      </c>
      <c r="K8" s="18" t="e">
        <f>VLOOKUP(E8,G5数据库!C:S,4,0)</f>
        <v>#N/A</v>
      </c>
      <c r="L8" s="18" t="e">
        <f>VLOOKUP(E8,G5数据库!C:S,5,0)</f>
        <v>#N/A</v>
      </c>
      <c r="M8" s="18"/>
      <c r="N8" s="18" t="e">
        <f>VLOOKUP(E8,G5数据库!C:S,6,0)</f>
        <v>#N/A</v>
      </c>
      <c r="O8" s="18" t="e">
        <f>VLOOKUP(E8,G5数据库!C:S,7,0)</f>
        <v>#N/A</v>
      </c>
      <c r="P8" s="19" t="e">
        <f>VLOOKUP(E8,G5数据库!C:S,10,0)*C8*2</f>
        <v>#N/A</v>
      </c>
      <c r="Q8" s="18" t="e">
        <f>VLOOKUP(E8,G4数据库!C:S,11,0)</f>
        <v>#N/A</v>
      </c>
      <c r="R8" s="18" t="e">
        <f>VLOOKUP(E8,G5数据库!C:S,12,0)</f>
        <v>#N/A</v>
      </c>
      <c r="S8" s="18"/>
      <c r="T8" s="37" t="e">
        <f>VLOOKUP(E8,G5数据库!C:S,13,0)</f>
        <v>#N/A</v>
      </c>
      <c r="U8" s="37" t="e">
        <f>VLOOKUP(E8,G5数据库!C:S,14,0)</f>
        <v>#N/A</v>
      </c>
      <c r="V8" s="37" t="e">
        <f>VLOOKUP(E8,G5数据库!C:S,15,0)*C8*2</f>
        <v>#N/A</v>
      </c>
      <c r="W8" s="37" t="e">
        <f>VLOOKUP(E8,G5数据库!C:S,16,0)</f>
        <v>#N/A</v>
      </c>
      <c r="X8" s="37" t="e">
        <f>VLOOKUP(E8,G5数据库!C:S,17,0)</f>
        <v>#N/A</v>
      </c>
      <c r="Y8" s="18"/>
    </row>
    <row r="9" spans="1:25" x14ac:dyDescent="0.25">
      <c r="A9" s="22"/>
      <c r="B9" s="3"/>
      <c r="C9" s="3"/>
      <c r="D9" s="3"/>
      <c r="E9" s="18" t="str">
        <f t="shared" si="3"/>
        <v/>
      </c>
      <c r="F9" s="18" t="str">
        <f t="shared" si="4"/>
        <v/>
      </c>
      <c r="G9" s="18" t="e">
        <f t="shared" si="5"/>
        <v>#VALUE!</v>
      </c>
      <c r="H9" s="18" t="e">
        <f>VLOOKUP(E9,G5数据库!C:S,2,0)</f>
        <v>#N/A</v>
      </c>
      <c r="I9" s="18" t="e">
        <f>VLOOKUP(E9,G4数据库!C:S,3,0)</f>
        <v>#N/A</v>
      </c>
      <c r="J9" s="19" t="e">
        <f t="shared" si="6"/>
        <v>#VALUE!</v>
      </c>
      <c r="K9" s="18" t="e">
        <f>VLOOKUP(E9,G5数据库!C:S,4,0)</f>
        <v>#N/A</v>
      </c>
      <c r="L9" s="18" t="e">
        <f>VLOOKUP(E9,G5数据库!C:S,5,0)</f>
        <v>#N/A</v>
      </c>
      <c r="M9" s="18"/>
      <c r="N9" s="18" t="e">
        <f>VLOOKUP(E9,G5数据库!C:S,6,0)</f>
        <v>#N/A</v>
      </c>
      <c r="O9" s="18" t="e">
        <f>VLOOKUP(E9,G5数据库!C:S,7,0)</f>
        <v>#N/A</v>
      </c>
      <c r="P9" s="19" t="e">
        <f>VLOOKUP(E9,G5数据库!C:S,10,0)*C9*2</f>
        <v>#N/A</v>
      </c>
      <c r="Q9" s="18" t="e">
        <f>VLOOKUP(E9,G4数据库!C:S,11,0)</f>
        <v>#N/A</v>
      </c>
      <c r="R9" s="18" t="e">
        <f>VLOOKUP(E9,G5数据库!C:S,12,0)</f>
        <v>#N/A</v>
      </c>
      <c r="S9" s="18"/>
      <c r="T9" s="37" t="e">
        <f>VLOOKUP(E9,G5数据库!C:S,13,0)</f>
        <v>#N/A</v>
      </c>
      <c r="U9" s="37" t="e">
        <f>VLOOKUP(E9,G5数据库!C:S,14,0)</f>
        <v>#N/A</v>
      </c>
      <c r="V9" s="37" t="e">
        <f>VLOOKUP(E9,G5数据库!C:S,15,0)*C9*2</f>
        <v>#N/A</v>
      </c>
      <c r="W9" s="37" t="e">
        <f>VLOOKUP(E9,G5数据库!C:S,16,0)</f>
        <v>#N/A</v>
      </c>
      <c r="X9" s="37" t="e">
        <f>VLOOKUP(E9,G5数据库!C:S,17,0)</f>
        <v>#N/A</v>
      </c>
      <c r="Y9" s="18"/>
    </row>
    <row r="10" spans="1:25" x14ac:dyDescent="0.25">
      <c r="A10" s="22"/>
      <c r="B10" s="3"/>
      <c r="C10" s="3"/>
      <c r="D10" s="3"/>
      <c r="E10" s="18" t="str">
        <f t="shared" si="3"/>
        <v/>
      </c>
      <c r="F10" s="18" t="str">
        <f t="shared" si="4"/>
        <v/>
      </c>
      <c r="G10" s="18" t="e">
        <f t="shared" si="5"/>
        <v>#VALUE!</v>
      </c>
      <c r="H10" s="18" t="e">
        <f>VLOOKUP(E10,G5数据库!C:S,2,0)</f>
        <v>#N/A</v>
      </c>
      <c r="I10" s="18" t="e">
        <f>VLOOKUP(E10,G4数据库!C:S,3,0)</f>
        <v>#N/A</v>
      </c>
      <c r="J10" s="19" t="e">
        <f t="shared" si="6"/>
        <v>#VALUE!</v>
      </c>
      <c r="K10" s="18" t="e">
        <f>VLOOKUP(E10,G5数据库!C:S,4,0)</f>
        <v>#N/A</v>
      </c>
      <c r="L10" s="18" t="e">
        <f>VLOOKUP(E10,G5数据库!C:S,5,0)</f>
        <v>#N/A</v>
      </c>
      <c r="M10" s="18"/>
      <c r="N10" s="18" t="e">
        <f>VLOOKUP(E10,G5数据库!C:S,6,0)</f>
        <v>#N/A</v>
      </c>
      <c r="O10" s="18" t="e">
        <f>VLOOKUP(E10,G5数据库!C:S,7,0)</f>
        <v>#N/A</v>
      </c>
      <c r="P10" s="19" t="e">
        <f>VLOOKUP(E10,G5数据库!C:S,10,0)*C10*2</f>
        <v>#N/A</v>
      </c>
      <c r="Q10" s="18" t="e">
        <f>VLOOKUP(E10,G4数据库!C:S,11,0)</f>
        <v>#N/A</v>
      </c>
      <c r="R10" s="18" t="e">
        <f>VLOOKUP(E10,G5数据库!C:S,12,0)</f>
        <v>#N/A</v>
      </c>
      <c r="S10" s="18"/>
      <c r="T10" s="37" t="e">
        <f>VLOOKUP(E10,G5数据库!C:S,13,0)</f>
        <v>#N/A</v>
      </c>
      <c r="U10" s="37" t="e">
        <f>VLOOKUP(E10,G5数据库!C:S,14,0)</f>
        <v>#N/A</v>
      </c>
      <c r="V10" s="37" t="e">
        <f>VLOOKUP(E10,G5数据库!C:S,15,0)*C10*2</f>
        <v>#N/A</v>
      </c>
      <c r="W10" s="37" t="e">
        <f>VLOOKUP(E10,G5数据库!C:S,16,0)</f>
        <v>#N/A</v>
      </c>
      <c r="X10" s="37" t="e">
        <f>VLOOKUP(E10,G5数据库!C:S,17,0)</f>
        <v>#N/A</v>
      </c>
      <c r="Y10" s="18"/>
    </row>
    <row r="11" spans="1:25" x14ac:dyDescent="0.25">
      <c r="A11" s="22"/>
      <c r="B11" s="3"/>
      <c r="C11" s="3"/>
      <c r="D11" s="3"/>
      <c r="E11" s="18" t="str">
        <f t="shared" si="3"/>
        <v/>
      </c>
      <c r="F11" s="18" t="str">
        <f t="shared" si="4"/>
        <v/>
      </c>
      <c r="G11" s="18" t="e">
        <f t="shared" si="5"/>
        <v>#VALUE!</v>
      </c>
      <c r="H11" s="18" t="e">
        <f>VLOOKUP(E11,G5数据库!C:S,2,0)</f>
        <v>#N/A</v>
      </c>
      <c r="I11" s="18" t="e">
        <f>VLOOKUP(E11,G4数据库!C:S,3,0)</f>
        <v>#N/A</v>
      </c>
      <c r="J11" s="19" t="e">
        <f t="shared" si="6"/>
        <v>#VALUE!</v>
      </c>
      <c r="K11" s="18" t="e">
        <f>VLOOKUP(E11,G5数据库!C:S,4,0)</f>
        <v>#N/A</v>
      </c>
      <c r="L11" s="18" t="e">
        <f>VLOOKUP(E11,G5数据库!C:S,5,0)</f>
        <v>#N/A</v>
      </c>
      <c r="M11" s="18"/>
      <c r="N11" s="18" t="e">
        <f>VLOOKUP(E11,G5数据库!C:S,6,0)</f>
        <v>#N/A</v>
      </c>
      <c r="O11" s="18" t="e">
        <f>VLOOKUP(E11,G5数据库!C:S,7,0)</f>
        <v>#N/A</v>
      </c>
      <c r="P11" s="19" t="e">
        <f>VLOOKUP(E11,G5数据库!C:S,10,0)*C11*2</f>
        <v>#N/A</v>
      </c>
      <c r="Q11" s="18" t="e">
        <f>VLOOKUP(E11,G4数据库!C:S,11,0)</f>
        <v>#N/A</v>
      </c>
      <c r="R11" s="18" t="e">
        <f>VLOOKUP(E11,G5数据库!C:S,12,0)</f>
        <v>#N/A</v>
      </c>
      <c r="S11" s="18"/>
      <c r="T11" s="37" t="e">
        <f>VLOOKUP(E11,G5数据库!C:S,13,0)</f>
        <v>#N/A</v>
      </c>
      <c r="U11" s="37" t="e">
        <f>VLOOKUP(E11,G5数据库!C:S,14,0)</f>
        <v>#N/A</v>
      </c>
      <c r="V11" s="37" t="e">
        <f>VLOOKUP(E11,G5数据库!C:S,15,0)*C11*2</f>
        <v>#N/A</v>
      </c>
      <c r="W11" s="37" t="e">
        <f>VLOOKUP(E11,G5数据库!C:S,16,0)</f>
        <v>#N/A</v>
      </c>
      <c r="X11" s="37" t="e">
        <f>VLOOKUP(E11,G5数据库!C:S,17,0)</f>
        <v>#N/A</v>
      </c>
      <c r="Y11" s="18"/>
    </row>
    <row r="12" spans="1:25" x14ac:dyDescent="0.25">
      <c r="A12" s="22"/>
      <c r="B12" s="3"/>
      <c r="C12" s="3"/>
      <c r="D12" s="3"/>
      <c r="E12" s="18" t="str">
        <f t="shared" si="3"/>
        <v/>
      </c>
      <c r="F12" s="18" t="str">
        <f t="shared" si="4"/>
        <v/>
      </c>
      <c r="G12" s="18" t="e">
        <f t="shared" si="5"/>
        <v>#VALUE!</v>
      </c>
      <c r="H12" s="18" t="e">
        <f>VLOOKUP(E12,G5数据库!C:S,2,0)</f>
        <v>#N/A</v>
      </c>
      <c r="I12" s="18" t="e">
        <f>VLOOKUP(E12,G4数据库!C:S,3,0)</f>
        <v>#N/A</v>
      </c>
      <c r="J12" s="19" t="e">
        <f t="shared" si="6"/>
        <v>#VALUE!</v>
      </c>
      <c r="K12" s="18" t="e">
        <f>VLOOKUP(E12,G5数据库!C:S,4,0)</f>
        <v>#N/A</v>
      </c>
      <c r="L12" s="18" t="e">
        <f>VLOOKUP(E12,G5数据库!C:S,5,0)</f>
        <v>#N/A</v>
      </c>
      <c r="M12" s="18"/>
      <c r="N12" s="18" t="e">
        <f>VLOOKUP(E12,G5数据库!C:S,6,0)</f>
        <v>#N/A</v>
      </c>
      <c r="O12" s="18" t="e">
        <f>VLOOKUP(E12,G5数据库!C:S,7,0)</f>
        <v>#N/A</v>
      </c>
      <c r="P12" s="19" t="e">
        <f>VLOOKUP(E12,G5数据库!C:S,10,0)*C12*2</f>
        <v>#N/A</v>
      </c>
      <c r="Q12" s="18" t="e">
        <f>VLOOKUP(E12,G4数据库!C:S,11,0)</f>
        <v>#N/A</v>
      </c>
      <c r="R12" s="18" t="e">
        <f>VLOOKUP(E12,G5数据库!C:S,12,0)</f>
        <v>#N/A</v>
      </c>
      <c r="S12" s="18"/>
      <c r="T12" s="37" t="e">
        <f>VLOOKUP(E12,G5数据库!C:S,13,0)</f>
        <v>#N/A</v>
      </c>
      <c r="U12" s="37" t="e">
        <f>VLOOKUP(E12,G5数据库!C:S,14,0)</f>
        <v>#N/A</v>
      </c>
      <c r="V12" s="37" t="e">
        <f>VLOOKUP(E12,G5数据库!C:S,15,0)*C12*2</f>
        <v>#N/A</v>
      </c>
      <c r="W12" s="37" t="e">
        <f>VLOOKUP(E12,G5数据库!C:S,16,0)</f>
        <v>#N/A</v>
      </c>
      <c r="X12" s="37" t="e">
        <f>VLOOKUP(E12,G5数据库!C:S,17,0)</f>
        <v>#N/A</v>
      </c>
      <c r="Y12" s="18"/>
    </row>
    <row r="13" spans="1:25" x14ac:dyDescent="0.25">
      <c r="A13" s="22"/>
      <c r="B13" s="3"/>
      <c r="C13" s="3"/>
      <c r="D13" s="3"/>
      <c r="E13" s="18" t="str">
        <f t="shared" si="3"/>
        <v/>
      </c>
      <c r="F13" s="18" t="str">
        <f t="shared" si="4"/>
        <v/>
      </c>
      <c r="G13" s="18" t="e">
        <f t="shared" si="5"/>
        <v>#VALUE!</v>
      </c>
      <c r="H13" s="18" t="e">
        <f>VLOOKUP(E13,G5数据库!C:S,2,0)</f>
        <v>#N/A</v>
      </c>
      <c r="I13" s="18" t="e">
        <f>VLOOKUP(E13,G4数据库!C:S,3,0)</f>
        <v>#N/A</v>
      </c>
      <c r="J13" s="19" t="e">
        <f t="shared" si="6"/>
        <v>#VALUE!</v>
      </c>
      <c r="K13" s="18" t="e">
        <f>VLOOKUP(E13,G5数据库!C:S,4,0)</f>
        <v>#N/A</v>
      </c>
      <c r="L13" s="18" t="e">
        <f>VLOOKUP(E13,G5数据库!C:S,5,0)</f>
        <v>#N/A</v>
      </c>
      <c r="M13" s="18"/>
      <c r="N13" s="18" t="e">
        <f>VLOOKUP(E13,G5数据库!C:S,6,0)</f>
        <v>#N/A</v>
      </c>
      <c r="O13" s="18" t="e">
        <f>VLOOKUP(E13,G5数据库!C:S,7,0)</f>
        <v>#N/A</v>
      </c>
      <c r="P13" s="19" t="e">
        <f>VLOOKUP(E13,G5数据库!C:S,10,0)*C13*2</f>
        <v>#N/A</v>
      </c>
      <c r="Q13" s="18" t="e">
        <f>VLOOKUP(E13,G4数据库!C:S,11,0)</f>
        <v>#N/A</v>
      </c>
      <c r="R13" s="18" t="e">
        <f>VLOOKUP(E13,G5数据库!C:S,12,0)</f>
        <v>#N/A</v>
      </c>
      <c r="S13" s="18"/>
      <c r="T13" s="37" t="e">
        <f>VLOOKUP(E13,G5数据库!C:S,13,0)</f>
        <v>#N/A</v>
      </c>
      <c r="U13" s="37" t="e">
        <f>VLOOKUP(E13,G5数据库!C:S,14,0)</f>
        <v>#N/A</v>
      </c>
      <c r="V13" s="37" t="e">
        <f>VLOOKUP(E13,G5数据库!C:S,15,0)*C13*2</f>
        <v>#N/A</v>
      </c>
      <c r="W13" s="37" t="e">
        <f>VLOOKUP(E13,G5数据库!C:S,16,0)</f>
        <v>#N/A</v>
      </c>
      <c r="X13" s="37" t="e">
        <f>VLOOKUP(E13,G5数据库!C:S,17,0)</f>
        <v>#N/A</v>
      </c>
      <c r="Y13" s="18"/>
    </row>
    <row r="14" spans="1:25" x14ac:dyDescent="0.25">
      <c r="A14" s="22"/>
      <c r="B14" s="3"/>
      <c r="C14" s="3"/>
      <c r="D14" s="3"/>
      <c r="E14" s="18" t="str">
        <f t="shared" si="3"/>
        <v/>
      </c>
      <c r="F14" s="18" t="str">
        <f t="shared" si="4"/>
        <v/>
      </c>
      <c r="G14" s="18" t="e">
        <f t="shared" si="5"/>
        <v>#VALUE!</v>
      </c>
      <c r="H14" s="18" t="e">
        <f>VLOOKUP(E14,G5数据库!C:S,2,0)</f>
        <v>#N/A</v>
      </c>
      <c r="I14" s="18" t="e">
        <f>VLOOKUP(E14,G4数据库!C:S,3,0)</f>
        <v>#N/A</v>
      </c>
      <c r="J14" s="19" t="e">
        <f t="shared" si="6"/>
        <v>#VALUE!</v>
      </c>
      <c r="K14" s="18" t="e">
        <f>VLOOKUP(E14,G5数据库!C:S,4,0)</f>
        <v>#N/A</v>
      </c>
      <c r="L14" s="18" t="e">
        <f>VLOOKUP(E14,G5数据库!C:S,5,0)</f>
        <v>#N/A</v>
      </c>
      <c r="M14" s="18"/>
      <c r="N14" s="18" t="e">
        <f>VLOOKUP(E14,G5数据库!C:S,6,0)</f>
        <v>#N/A</v>
      </c>
      <c r="O14" s="18" t="e">
        <f>VLOOKUP(E14,G5数据库!C:S,7,0)</f>
        <v>#N/A</v>
      </c>
      <c r="P14" s="19" t="e">
        <f>VLOOKUP(E14,G5数据库!C:S,10,0)*C14*2</f>
        <v>#N/A</v>
      </c>
      <c r="Q14" s="18" t="e">
        <f>VLOOKUP(E14,G4数据库!C:S,11,0)</f>
        <v>#N/A</v>
      </c>
      <c r="R14" s="18" t="e">
        <f>VLOOKUP(E14,G5数据库!C:S,12,0)</f>
        <v>#N/A</v>
      </c>
      <c r="S14" s="18"/>
      <c r="T14" s="37" t="e">
        <f>VLOOKUP(E14,G5数据库!C:S,13,0)</f>
        <v>#N/A</v>
      </c>
      <c r="U14" s="37" t="e">
        <f>VLOOKUP(E14,G5数据库!C:S,14,0)</f>
        <v>#N/A</v>
      </c>
      <c r="V14" s="37" t="e">
        <f>VLOOKUP(E14,G5数据库!C:S,15,0)*C14*2</f>
        <v>#N/A</v>
      </c>
      <c r="W14" s="37" t="e">
        <f>VLOOKUP(E14,G5数据库!C:S,16,0)</f>
        <v>#N/A</v>
      </c>
      <c r="X14" s="37" t="e">
        <f>VLOOKUP(E14,G5数据库!C:S,17,0)</f>
        <v>#N/A</v>
      </c>
      <c r="Y14" s="18"/>
    </row>
    <row r="15" spans="1:25" x14ac:dyDescent="0.25">
      <c r="A15" s="22"/>
      <c r="B15" s="3"/>
      <c r="C15" s="3"/>
      <c r="D15" s="3"/>
      <c r="E15" s="18" t="str">
        <f t="shared" si="3"/>
        <v/>
      </c>
      <c r="F15" s="18" t="str">
        <f t="shared" si="4"/>
        <v/>
      </c>
      <c r="G15" s="18" t="e">
        <f t="shared" si="5"/>
        <v>#VALUE!</v>
      </c>
      <c r="H15" s="18" t="e">
        <f>VLOOKUP(E15,G5数据库!C:S,2,0)</f>
        <v>#N/A</v>
      </c>
      <c r="I15" s="18" t="e">
        <f>VLOOKUP(E15,G4数据库!C:S,3,0)</f>
        <v>#N/A</v>
      </c>
      <c r="J15" s="19" t="e">
        <f t="shared" si="6"/>
        <v>#VALUE!</v>
      </c>
      <c r="K15" s="18" t="e">
        <f>VLOOKUP(E15,G5数据库!C:S,4,0)</f>
        <v>#N/A</v>
      </c>
      <c r="L15" s="18" t="e">
        <f>VLOOKUP(E15,G5数据库!C:S,5,0)</f>
        <v>#N/A</v>
      </c>
      <c r="M15" s="18"/>
      <c r="N15" s="18" t="e">
        <f>VLOOKUP(E15,G5数据库!C:S,6,0)</f>
        <v>#N/A</v>
      </c>
      <c r="O15" s="18" t="e">
        <f>VLOOKUP(E15,G5数据库!C:S,7,0)</f>
        <v>#N/A</v>
      </c>
      <c r="P15" s="19" t="e">
        <f>VLOOKUP(E15,G5数据库!C:S,10,0)*C15*2</f>
        <v>#N/A</v>
      </c>
      <c r="Q15" s="18" t="e">
        <f>VLOOKUP(E15,G4数据库!C:S,11,0)</f>
        <v>#N/A</v>
      </c>
      <c r="R15" s="18" t="e">
        <f>VLOOKUP(E15,G5数据库!C:S,12,0)</f>
        <v>#N/A</v>
      </c>
      <c r="S15" s="18"/>
      <c r="T15" s="37" t="e">
        <f>VLOOKUP(E15,G5数据库!C:S,13,0)</f>
        <v>#N/A</v>
      </c>
      <c r="U15" s="37" t="e">
        <f>VLOOKUP(E15,G5数据库!C:S,14,0)</f>
        <v>#N/A</v>
      </c>
      <c r="V15" s="37" t="e">
        <f>VLOOKUP(E15,G5数据库!C:S,15,0)*C15*2</f>
        <v>#N/A</v>
      </c>
      <c r="W15" s="37" t="e">
        <f>VLOOKUP(E15,G5数据库!C:S,16,0)</f>
        <v>#N/A</v>
      </c>
      <c r="X15" s="37" t="e">
        <f>VLOOKUP(E15,G5数据库!C:S,17,0)</f>
        <v>#N/A</v>
      </c>
      <c r="Y15" s="18"/>
    </row>
    <row r="16" spans="1:25" x14ac:dyDescent="0.25">
      <c r="A16" s="22"/>
      <c r="B16" s="3"/>
      <c r="C16" s="3"/>
      <c r="D16" s="3"/>
      <c r="E16" s="18" t="str">
        <f t="shared" si="3"/>
        <v/>
      </c>
      <c r="F16" s="18" t="str">
        <f t="shared" si="4"/>
        <v/>
      </c>
      <c r="G16" s="18" t="e">
        <f t="shared" si="5"/>
        <v>#VALUE!</v>
      </c>
      <c r="H16" s="18" t="e">
        <f>VLOOKUP(E16,G5数据库!C:S,2,0)</f>
        <v>#N/A</v>
      </c>
      <c r="I16" s="18" t="e">
        <f>VLOOKUP(E16,G4数据库!C:S,3,0)</f>
        <v>#N/A</v>
      </c>
      <c r="J16" s="19" t="e">
        <f t="shared" si="6"/>
        <v>#VALUE!</v>
      </c>
      <c r="K16" s="18" t="e">
        <f>VLOOKUP(E16,G5数据库!C:S,4,0)</f>
        <v>#N/A</v>
      </c>
      <c r="L16" s="18" t="e">
        <f>VLOOKUP(E16,G5数据库!C:S,5,0)</f>
        <v>#N/A</v>
      </c>
      <c r="M16" s="18"/>
      <c r="N16" s="18" t="e">
        <f>VLOOKUP(E16,G5数据库!C:S,6,0)</f>
        <v>#N/A</v>
      </c>
      <c r="O16" s="18" t="e">
        <f>VLOOKUP(E16,G5数据库!C:S,7,0)</f>
        <v>#N/A</v>
      </c>
      <c r="P16" s="19" t="e">
        <f>VLOOKUP(E16,G5数据库!C:S,10,0)*C16*2</f>
        <v>#N/A</v>
      </c>
      <c r="Q16" s="18" t="e">
        <f>VLOOKUP(E16,G4数据库!C:S,11,0)</f>
        <v>#N/A</v>
      </c>
      <c r="R16" s="18" t="e">
        <f>VLOOKUP(E16,G5数据库!C:S,12,0)</f>
        <v>#N/A</v>
      </c>
      <c r="S16" s="18"/>
      <c r="T16" s="37" t="e">
        <f>VLOOKUP(E16,G5数据库!C:S,13,0)</f>
        <v>#N/A</v>
      </c>
      <c r="U16" s="37" t="e">
        <f>VLOOKUP(E16,G5数据库!C:S,14,0)</f>
        <v>#N/A</v>
      </c>
      <c r="V16" s="37" t="e">
        <f>VLOOKUP(E16,G5数据库!C:S,15,0)*C16*2</f>
        <v>#N/A</v>
      </c>
      <c r="W16" s="37" t="e">
        <f>VLOOKUP(E16,G5数据库!C:S,16,0)</f>
        <v>#N/A</v>
      </c>
      <c r="X16" s="37" t="e">
        <f>VLOOKUP(E16,G5数据库!C:S,17,0)</f>
        <v>#N/A</v>
      </c>
      <c r="Y16" s="18"/>
    </row>
    <row r="17" spans="1:25" x14ac:dyDescent="0.25">
      <c r="A17" s="22"/>
      <c r="B17" s="3"/>
      <c r="C17" s="3"/>
      <c r="D17" s="3"/>
      <c r="E17" s="18" t="str">
        <f t="shared" si="3"/>
        <v/>
      </c>
      <c r="F17" s="18" t="str">
        <f t="shared" si="4"/>
        <v/>
      </c>
      <c r="G17" s="18" t="e">
        <f t="shared" si="5"/>
        <v>#VALUE!</v>
      </c>
      <c r="H17" s="18" t="e">
        <f>VLOOKUP(E17,G5数据库!C:S,2,0)</f>
        <v>#N/A</v>
      </c>
      <c r="I17" s="18" t="e">
        <f>VLOOKUP(E17,G4数据库!C:S,3,0)</f>
        <v>#N/A</v>
      </c>
      <c r="J17" s="19" t="e">
        <f t="shared" si="6"/>
        <v>#VALUE!</v>
      </c>
      <c r="K17" s="18" t="e">
        <f>VLOOKUP(E17,G5数据库!C:S,4,0)</f>
        <v>#N/A</v>
      </c>
      <c r="L17" s="18" t="e">
        <f>VLOOKUP(E17,G5数据库!C:S,5,0)</f>
        <v>#N/A</v>
      </c>
      <c r="M17" s="18"/>
      <c r="N17" s="18" t="e">
        <f>VLOOKUP(E17,G5数据库!C:S,6,0)</f>
        <v>#N/A</v>
      </c>
      <c r="O17" s="18" t="e">
        <f>VLOOKUP(E17,G5数据库!C:S,7,0)</f>
        <v>#N/A</v>
      </c>
      <c r="P17" s="19" t="e">
        <f>VLOOKUP(E17,G5数据库!C:S,10,0)*C17*2</f>
        <v>#N/A</v>
      </c>
      <c r="Q17" s="18" t="e">
        <f>VLOOKUP(E17,G4数据库!C:S,11,0)</f>
        <v>#N/A</v>
      </c>
      <c r="R17" s="18" t="e">
        <f>VLOOKUP(E17,G5数据库!C:S,12,0)</f>
        <v>#N/A</v>
      </c>
      <c r="S17" s="18"/>
      <c r="T17" s="37" t="e">
        <f>VLOOKUP(E17,G5数据库!C:S,13,0)</f>
        <v>#N/A</v>
      </c>
      <c r="U17" s="37" t="e">
        <f>VLOOKUP(E17,G5数据库!C:S,14,0)</f>
        <v>#N/A</v>
      </c>
      <c r="V17" s="37" t="e">
        <f>VLOOKUP(E17,G5数据库!C:S,15,0)*C17*2</f>
        <v>#N/A</v>
      </c>
      <c r="W17" s="37" t="e">
        <f>VLOOKUP(E17,G5数据库!C:S,16,0)</f>
        <v>#N/A</v>
      </c>
      <c r="X17" s="37" t="e">
        <f>VLOOKUP(E17,G5数据库!C:S,17,0)</f>
        <v>#N/A</v>
      </c>
      <c r="Y17" s="18"/>
    </row>
    <row r="18" spans="1:25" x14ac:dyDescent="0.25">
      <c r="A18" s="22"/>
      <c r="B18" s="3"/>
      <c r="C18" s="3"/>
      <c r="D18" s="3"/>
      <c r="E18" s="18" t="str">
        <f t="shared" si="3"/>
        <v/>
      </c>
      <c r="F18" s="18" t="str">
        <f t="shared" si="4"/>
        <v/>
      </c>
      <c r="G18" s="18" t="e">
        <f t="shared" si="5"/>
        <v>#VALUE!</v>
      </c>
      <c r="H18" s="18" t="e">
        <f>VLOOKUP(E18,G5数据库!C:S,2,0)</f>
        <v>#N/A</v>
      </c>
      <c r="I18" s="18" t="e">
        <f>VLOOKUP(E18,G4数据库!C:S,3,0)</f>
        <v>#N/A</v>
      </c>
      <c r="J18" s="19" t="e">
        <f t="shared" si="6"/>
        <v>#VALUE!</v>
      </c>
      <c r="K18" s="18" t="e">
        <f>VLOOKUP(E18,G5数据库!C:S,4,0)</f>
        <v>#N/A</v>
      </c>
      <c r="L18" s="18" t="e">
        <f>VLOOKUP(E18,G5数据库!C:S,5,0)</f>
        <v>#N/A</v>
      </c>
      <c r="M18" s="18"/>
      <c r="N18" s="18" t="e">
        <f>VLOOKUP(E18,G5数据库!C:S,6,0)</f>
        <v>#N/A</v>
      </c>
      <c r="O18" s="18" t="e">
        <f>VLOOKUP(E18,G5数据库!C:S,7,0)</f>
        <v>#N/A</v>
      </c>
      <c r="P18" s="19" t="e">
        <f>VLOOKUP(E18,G5数据库!C:S,10,0)*C18*2</f>
        <v>#N/A</v>
      </c>
      <c r="Q18" s="18" t="e">
        <f>VLOOKUP(E18,G4数据库!C:S,11,0)</f>
        <v>#N/A</v>
      </c>
      <c r="R18" s="18" t="e">
        <f>VLOOKUP(E18,G5数据库!C:S,12,0)</f>
        <v>#N/A</v>
      </c>
      <c r="S18" s="18"/>
      <c r="T18" s="37" t="e">
        <f>VLOOKUP(E18,G5数据库!C:S,13,0)</f>
        <v>#N/A</v>
      </c>
      <c r="U18" s="37" t="e">
        <f>VLOOKUP(E18,G5数据库!C:S,14,0)</f>
        <v>#N/A</v>
      </c>
      <c r="V18" s="37" t="e">
        <f>VLOOKUP(E18,G5数据库!C:S,15,0)*C18*2</f>
        <v>#N/A</v>
      </c>
      <c r="W18" s="37" t="e">
        <f>VLOOKUP(E18,G5数据库!C:S,16,0)</f>
        <v>#N/A</v>
      </c>
      <c r="X18" s="37" t="e">
        <f>VLOOKUP(E18,G5数据库!C:S,17,0)</f>
        <v>#N/A</v>
      </c>
      <c r="Y18" s="18"/>
    </row>
    <row r="19" spans="1:25" x14ac:dyDescent="0.25">
      <c r="A19" s="22"/>
      <c r="B19" s="3"/>
      <c r="C19" s="3"/>
      <c r="D19" s="3"/>
      <c r="E19" s="18" t="str">
        <f t="shared" si="3"/>
        <v/>
      </c>
      <c r="F19" s="18" t="str">
        <f t="shared" si="4"/>
        <v/>
      </c>
      <c r="G19" s="18" t="e">
        <f t="shared" si="5"/>
        <v>#VALUE!</v>
      </c>
      <c r="H19" s="18" t="e">
        <f>VLOOKUP(E19,G5数据库!C:S,2,0)</f>
        <v>#N/A</v>
      </c>
      <c r="I19" s="18" t="e">
        <f>VLOOKUP(E19,G4数据库!C:S,3,0)</f>
        <v>#N/A</v>
      </c>
      <c r="J19" s="19" t="e">
        <f t="shared" si="6"/>
        <v>#VALUE!</v>
      </c>
      <c r="K19" s="18" t="e">
        <f>VLOOKUP(E19,G5数据库!C:S,4,0)</f>
        <v>#N/A</v>
      </c>
      <c r="L19" s="18" t="e">
        <f>VLOOKUP(E19,G5数据库!C:S,5,0)</f>
        <v>#N/A</v>
      </c>
      <c r="M19" s="18"/>
      <c r="N19" s="18" t="e">
        <f>VLOOKUP(E19,G5数据库!C:S,6,0)</f>
        <v>#N/A</v>
      </c>
      <c r="O19" s="18" t="e">
        <f>VLOOKUP(E19,G5数据库!C:S,7,0)</f>
        <v>#N/A</v>
      </c>
      <c r="P19" s="19" t="e">
        <f>VLOOKUP(E19,G5数据库!C:S,10,0)*C19*2</f>
        <v>#N/A</v>
      </c>
      <c r="Q19" s="18" t="e">
        <f>VLOOKUP(E19,G4数据库!C:S,11,0)</f>
        <v>#N/A</v>
      </c>
      <c r="R19" s="18" t="e">
        <f>VLOOKUP(E19,G5数据库!C:S,12,0)</f>
        <v>#N/A</v>
      </c>
      <c r="S19" s="18"/>
      <c r="T19" s="37" t="e">
        <f>VLOOKUP(E19,G5数据库!C:S,13,0)</f>
        <v>#N/A</v>
      </c>
      <c r="U19" s="37" t="e">
        <f>VLOOKUP(E19,G5数据库!C:S,14,0)</f>
        <v>#N/A</v>
      </c>
      <c r="V19" s="37" t="e">
        <f>VLOOKUP(E19,G5数据库!C:S,15,0)*C19*2</f>
        <v>#N/A</v>
      </c>
      <c r="W19" s="37" t="e">
        <f>VLOOKUP(E19,G5数据库!C:S,16,0)</f>
        <v>#N/A</v>
      </c>
      <c r="X19" s="37" t="e">
        <f>VLOOKUP(E19,G5数据库!C:S,17,0)</f>
        <v>#N/A</v>
      </c>
      <c r="Y19" s="18"/>
    </row>
    <row r="20" spans="1:25" x14ac:dyDescent="0.25">
      <c r="A20" s="22"/>
      <c r="B20" s="3"/>
      <c r="C20" s="3"/>
      <c r="D20" s="3"/>
      <c r="E20" s="18" t="str">
        <f t="shared" si="3"/>
        <v/>
      </c>
      <c r="F20" s="18" t="str">
        <f t="shared" si="4"/>
        <v/>
      </c>
      <c r="G20" s="18" t="e">
        <f t="shared" si="5"/>
        <v>#VALUE!</v>
      </c>
      <c r="H20" s="18" t="e">
        <f>VLOOKUP(E20,G5数据库!C:S,2,0)</f>
        <v>#N/A</v>
      </c>
      <c r="I20" s="18" t="e">
        <f>VLOOKUP(E20,G4数据库!C:S,3,0)</f>
        <v>#N/A</v>
      </c>
      <c r="J20" s="19" t="e">
        <f t="shared" si="6"/>
        <v>#VALUE!</v>
      </c>
      <c r="K20" s="18" t="e">
        <f>VLOOKUP(E20,G5数据库!C:S,4,0)</f>
        <v>#N/A</v>
      </c>
      <c r="L20" s="18" t="e">
        <f>VLOOKUP(E20,G5数据库!C:S,5,0)</f>
        <v>#N/A</v>
      </c>
      <c r="M20" s="18"/>
      <c r="N20" s="18" t="e">
        <f>VLOOKUP(E20,G5数据库!C:S,6,0)</f>
        <v>#N/A</v>
      </c>
      <c r="O20" s="18" t="e">
        <f>VLOOKUP(E20,G5数据库!C:S,7,0)</f>
        <v>#N/A</v>
      </c>
      <c r="P20" s="19" t="e">
        <f>VLOOKUP(E20,G5数据库!C:S,10,0)*C20*2</f>
        <v>#N/A</v>
      </c>
      <c r="Q20" s="18" t="e">
        <f>VLOOKUP(E20,G4数据库!C:S,11,0)</f>
        <v>#N/A</v>
      </c>
      <c r="R20" s="18" t="e">
        <f>VLOOKUP(E20,G5数据库!C:S,12,0)</f>
        <v>#N/A</v>
      </c>
      <c r="S20" s="18"/>
      <c r="T20" s="37" t="e">
        <f>VLOOKUP(E20,G5数据库!C:S,13,0)</f>
        <v>#N/A</v>
      </c>
      <c r="U20" s="37" t="e">
        <f>VLOOKUP(E20,G5数据库!C:S,14,0)</f>
        <v>#N/A</v>
      </c>
      <c r="V20" s="37" t="e">
        <f>VLOOKUP(E20,G5数据库!C:S,15,0)*C20*2</f>
        <v>#N/A</v>
      </c>
      <c r="W20" s="37" t="e">
        <f>VLOOKUP(E20,G5数据库!C:S,16,0)</f>
        <v>#N/A</v>
      </c>
      <c r="X20" s="37" t="e">
        <f>VLOOKUP(E20,G5数据库!C:S,17,0)</f>
        <v>#N/A</v>
      </c>
      <c r="Y20" s="18"/>
    </row>
    <row r="21" spans="1:25" x14ac:dyDescent="0.25">
      <c r="A21" s="22"/>
      <c r="B21" s="3"/>
      <c r="C21" s="3"/>
      <c r="D21" s="3"/>
      <c r="E21" s="18" t="str">
        <f t="shared" si="3"/>
        <v/>
      </c>
      <c r="F21" s="18" t="str">
        <f t="shared" si="4"/>
        <v/>
      </c>
      <c r="G21" s="18" t="e">
        <f t="shared" si="5"/>
        <v>#VALUE!</v>
      </c>
      <c r="H21" s="18" t="e">
        <f>VLOOKUP(E21,G5数据库!C:S,2,0)</f>
        <v>#N/A</v>
      </c>
      <c r="I21" s="18" t="e">
        <f>VLOOKUP(E21,G4数据库!C:S,3,0)</f>
        <v>#N/A</v>
      </c>
      <c r="J21" s="19" t="e">
        <f t="shared" si="6"/>
        <v>#VALUE!</v>
      </c>
      <c r="K21" s="18" t="e">
        <f>VLOOKUP(E21,G5数据库!C:S,4,0)</f>
        <v>#N/A</v>
      </c>
      <c r="L21" s="18" t="e">
        <f>VLOOKUP(E21,G5数据库!C:S,5,0)</f>
        <v>#N/A</v>
      </c>
      <c r="M21" s="18"/>
      <c r="N21" s="18" t="e">
        <f>VLOOKUP(E21,G5数据库!C:S,6,0)</f>
        <v>#N/A</v>
      </c>
      <c r="O21" s="18" t="e">
        <f>VLOOKUP(E21,G5数据库!C:S,7,0)</f>
        <v>#N/A</v>
      </c>
      <c r="P21" s="19" t="e">
        <f>VLOOKUP(E21,G5数据库!C:S,10,0)*C21*2</f>
        <v>#N/A</v>
      </c>
      <c r="Q21" s="18" t="e">
        <f>VLOOKUP(E21,G4数据库!C:S,11,0)</f>
        <v>#N/A</v>
      </c>
      <c r="R21" s="18" t="e">
        <f>VLOOKUP(E21,G5数据库!C:S,12,0)</f>
        <v>#N/A</v>
      </c>
      <c r="S21" s="18"/>
      <c r="T21" s="37" t="e">
        <f>VLOOKUP(E21,G5数据库!C:S,13,0)</f>
        <v>#N/A</v>
      </c>
      <c r="U21" s="37" t="e">
        <f>VLOOKUP(E21,G5数据库!C:S,14,0)</f>
        <v>#N/A</v>
      </c>
      <c r="V21" s="37" t="e">
        <f>VLOOKUP(E21,G5数据库!C:S,15,0)*C21*2</f>
        <v>#N/A</v>
      </c>
      <c r="W21" s="37" t="e">
        <f>VLOOKUP(E21,G5数据库!C:S,16,0)</f>
        <v>#N/A</v>
      </c>
      <c r="X21" s="37" t="e">
        <f>VLOOKUP(E21,G5数据库!C:S,17,0)</f>
        <v>#N/A</v>
      </c>
      <c r="Y21" s="18"/>
    </row>
    <row r="22" spans="1:25" x14ac:dyDescent="0.25">
      <c r="A22" s="22"/>
      <c r="B22" s="3"/>
      <c r="C22" s="3"/>
      <c r="D22" s="3"/>
      <c r="E22" s="18" t="str">
        <f t="shared" si="3"/>
        <v/>
      </c>
      <c r="F22" s="18" t="str">
        <f t="shared" si="4"/>
        <v/>
      </c>
      <c r="G22" s="18" t="e">
        <f t="shared" si="5"/>
        <v>#VALUE!</v>
      </c>
      <c r="H22" s="18" t="e">
        <f>VLOOKUP(E22,G5数据库!C:S,2,0)</f>
        <v>#N/A</v>
      </c>
      <c r="I22" s="18" t="e">
        <f>VLOOKUP(E22,G4数据库!C:S,3,0)</f>
        <v>#N/A</v>
      </c>
      <c r="J22" s="19" t="e">
        <f t="shared" si="6"/>
        <v>#VALUE!</v>
      </c>
      <c r="K22" s="18" t="e">
        <f>VLOOKUP(E22,G5数据库!C:S,4,0)</f>
        <v>#N/A</v>
      </c>
      <c r="L22" s="18" t="e">
        <f>VLOOKUP(E22,G5数据库!C:S,5,0)</f>
        <v>#N/A</v>
      </c>
      <c r="M22" s="18"/>
      <c r="N22" s="18" t="e">
        <f>VLOOKUP(E22,G5数据库!C:S,6,0)</f>
        <v>#N/A</v>
      </c>
      <c r="O22" s="18" t="e">
        <f>VLOOKUP(E22,G5数据库!C:S,7,0)</f>
        <v>#N/A</v>
      </c>
      <c r="P22" s="19" t="e">
        <f>VLOOKUP(E22,G5数据库!C:S,10,0)*C22*2</f>
        <v>#N/A</v>
      </c>
      <c r="Q22" s="18" t="e">
        <f>VLOOKUP(E22,G4数据库!C:S,11,0)</f>
        <v>#N/A</v>
      </c>
      <c r="R22" s="18" t="e">
        <f>VLOOKUP(E22,G5数据库!C:S,12,0)</f>
        <v>#N/A</v>
      </c>
      <c r="S22" s="18"/>
      <c r="T22" s="37" t="e">
        <f>VLOOKUP(E22,G5数据库!C:S,13,0)</f>
        <v>#N/A</v>
      </c>
      <c r="U22" s="37" t="e">
        <f>VLOOKUP(E22,G5数据库!C:S,14,0)</f>
        <v>#N/A</v>
      </c>
      <c r="V22" s="37" t="e">
        <f>VLOOKUP(E22,G5数据库!C:S,15,0)*C22*2</f>
        <v>#N/A</v>
      </c>
      <c r="W22" s="37" t="e">
        <f>VLOOKUP(E22,G5数据库!C:S,16,0)</f>
        <v>#N/A</v>
      </c>
      <c r="X22" s="37" t="e">
        <f>VLOOKUP(E22,G5数据库!C:S,17,0)</f>
        <v>#N/A</v>
      </c>
      <c r="Y22" s="18"/>
    </row>
    <row r="23" spans="1:25" x14ac:dyDescent="0.25">
      <c r="A23" s="22"/>
      <c r="B23" s="3"/>
      <c r="C23" s="3"/>
      <c r="D23" s="3"/>
      <c r="E23" s="18" t="str">
        <f t="shared" si="3"/>
        <v/>
      </c>
      <c r="F23" s="18" t="str">
        <f t="shared" si="4"/>
        <v/>
      </c>
      <c r="G23" s="18" t="e">
        <f t="shared" si="5"/>
        <v>#VALUE!</v>
      </c>
      <c r="H23" s="18" t="e">
        <f>VLOOKUP(E23,G5数据库!C:S,2,0)</f>
        <v>#N/A</v>
      </c>
      <c r="I23" s="18" t="e">
        <f>VLOOKUP(E23,G4数据库!C:S,3,0)</f>
        <v>#N/A</v>
      </c>
      <c r="J23" s="19" t="e">
        <f t="shared" si="6"/>
        <v>#VALUE!</v>
      </c>
      <c r="K23" s="18" t="e">
        <f>VLOOKUP(E23,G5数据库!C:S,4,0)</f>
        <v>#N/A</v>
      </c>
      <c r="L23" s="18" t="e">
        <f>VLOOKUP(E23,G5数据库!C:S,5,0)</f>
        <v>#N/A</v>
      </c>
      <c r="M23" s="18"/>
      <c r="N23" s="18" t="e">
        <f>VLOOKUP(E23,G5数据库!C:S,6,0)</f>
        <v>#N/A</v>
      </c>
      <c r="O23" s="18" t="e">
        <f>VLOOKUP(E23,G5数据库!C:S,7,0)</f>
        <v>#N/A</v>
      </c>
      <c r="P23" s="19" t="e">
        <f>VLOOKUP(E23,G5数据库!C:S,10,0)*C23*2</f>
        <v>#N/A</v>
      </c>
      <c r="Q23" s="18" t="e">
        <f>VLOOKUP(E23,G4数据库!C:S,11,0)</f>
        <v>#N/A</v>
      </c>
      <c r="R23" s="18" t="e">
        <f>VLOOKUP(E23,G5数据库!C:S,12,0)</f>
        <v>#N/A</v>
      </c>
      <c r="S23" s="18"/>
      <c r="T23" s="37" t="e">
        <f>VLOOKUP(E23,G5数据库!C:S,13,0)</f>
        <v>#N/A</v>
      </c>
      <c r="U23" s="37" t="e">
        <f>VLOOKUP(E23,G5数据库!C:S,14,0)</f>
        <v>#N/A</v>
      </c>
      <c r="V23" s="37" t="e">
        <f>VLOOKUP(E23,G5数据库!C:S,15,0)*C23*2</f>
        <v>#N/A</v>
      </c>
      <c r="W23" s="37" t="e">
        <f>VLOOKUP(E23,G5数据库!C:S,16,0)</f>
        <v>#N/A</v>
      </c>
      <c r="X23" s="37" t="e">
        <f>VLOOKUP(E23,G5数据库!C:S,17,0)</f>
        <v>#N/A</v>
      </c>
      <c r="Y23" s="18"/>
    </row>
    <row r="24" spans="1:25" x14ac:dyDescent="0.25">
      <c r="A24" s="22"/>
      <c r="B24" s="3"/>
      <c r="C24" s="3"/>
      <c r="D24" s="3"/>
      <c r="E24" s="18" t="str">
        <f t="shared" si="3"/>
        <v/>
      </c>
      <c r="F24" s="18" t="str">
        <f t="shared" si="4"/>
        <v/>
      </c>
      <c r="G24" s="18" t="e">
        <f t="shared" si="5"/>
        <v>#VALUE!</v>
      </c>
      <c r="H24" s="18" t="e">
        <f>VLOOKUP(E24,G5数据库!C:S,2,0)</f>
        <v>#N/A</v>
      </c>
      <c r="I24" s="18" t="e">
        <f>VLOOKUP(E24,G4数据库!C:S,3,0)</f>
        <v>#N/A</v>
      </c>
      <c r="J24" s="19" t="e">
        <f t="shared" si="6"/>
        <v>#VALUE!</v>
      </c>
      <c r="K24" s="18" t="e">
        <f>VLOOKUP(E24,G5数据库!C:S,4,0)</f>
        <v>#N/A</v>
      </c>
      <c r="L24" s="18" t="e">
        <f>VLOOKUP(E24,G5数据库!C:S,5,0)</f>
        <v>#N/A</v>
      </c>
      <c r="M24" s="18"/>
      <c r="N24" s="18" t="e">
        <f>VLOOKUP(E24,G5数据库!C:S,6,0)</f>
        <v>#N/A</v>
      </c>
      <c r="O24" s="18" t="e">
        <f>VLOOKUP(E24,G5数据库!C:S,7,0)</f>
        <v>#N/A</v>
      </c>
      <c r="P24" s="19" t="e">
        <f>VLOOKUP(E24,G5数据库!C:S,10,0)*C24*2</f>
        <v>#N/A</v>
      </c>
      <c r="Q24" s="18" t="e">
        <f>VLOOKUP(E24,G4数据库!C:S,11,0)</f>
        <v>#N/A</v>
      </c>
      <c r="R24" s="18" t="e">
        <f>VLOOKUP(E24,G5数据库!C:S,12,0)</f>
        <v>#N/A</v>
      </c>
      <c r="S24" s="18"/>
      <c r="T24" s="37" t="e">
        <f>VLOOKUP(E24,G5数据库!C:S,13,0)</f>
        <v>#N/A</v>
      </c>
      <c r="U24" s="37" t="e">
        <f>VLOOKUP(E24,G5数据库!C:S,14,0)</f>
        <v>#N/A</v>
      </c>
      <c r="V24" s="37" t="e">
        <f>VLOOKUP(E24,G5数据库!C:S,15,0)*C24*2</f>
        <v>#N/A</v>
      </c>
      <c r="W24" s="37" t="e">
        <f>VLOOKUP(E24,G5数据库!C:S,16,0)</f>
        <v>#N/A</v>
      </c>
      <c r="X24" s="37" t="e">
        <f>VLOOKUP(E24,G5数据库!C:S,17,0)</f>
        <v>#N/A</v>
      </c>
      <c r="Y24" s="18"/>
    </row>
    <row r="25" spans="1:25" x14ac:dyDescent="0.25">
      <c r="A25" s="22"/>
      <c r="B25" s="3"/>
      <c r="C25" s="3"/>
      <c r="D25" s="3"/>
      <c r="E25" s="18" t="str">
        <f t="shared" si="3"/>
        <v/>
      </c>
      <c r="F25" s="18" t="str">
        <f t="shared" si="4"/>
        <v/>
      </c>
      <c r="G25" s="18" t="e">
        <f t="shared" si="5"/>
        <v>#VALUE!</v>
      </c>
      <c r="H25" s="18" t="e">
        <f>VLOOKUP(E25,G5数据库!C:S,2,0)</f>
        <v>#N/A</v>
      </c>
      <c r="I25" s="18" t="e">
        <f>VLOOKUP(E25,G4数据库!C:S,3,0)</f>
        <v>#N/A</v>
      </c>
      <c r="J25" s="19" t="e">
        <f t="shared" si="6"/>
        <v>#VALUE!</v>
      </c>
      <c r="K25" s="18" t="e">
        <f>VLOOKUP(E25,G5数据库!C:S,4,0)</f>
        <v>#N/A</v>
      </c>
      <c r="L25" s="18" t="e">
        <f>VLOOKUP(E25,G5数据库!C:S,5,0)</f>
        <v>#N/A</v>
      </c>
      <c r="M25" s="18"/>
      <c r="N25" s="18" t="e">
        <f>VLOOKUP(E25,G5数据库!C:S,6,0)</f>
        <v>#N/A</v>
      </c>
      <c r="O25" s="18" t="e">
        <f>VLOOKUP(E25,G5数据库!C:S,7,0)</f>
        <v>#N/A</v>
      </c>
      <c r="P25" s="19" t="e">
        <f>VLOOKUP(E25,G5数据库!C:S,10,0)*C25*2</f>
        <v>#N/A</v>
      </c>
      <c r="Q25" s="18" t="e">
        <f>VLOOKUP(E25,G4数据库!C:S,11,0)</f>
        <v>#N/A</v>
      </c>
      <c r="R25" s="18" t="e">
        <f>VLOOKUP(E25,G5数据库!C:S,12,0)</f>
        <v>#N/A</v>
      </c>
      <c r="S25" s="18"/>
      <c r="T25" s="37" t="e">
        <f>VLOOKUP(E25,G5数据库!C:S,13,0)</f>
        <v>#N/A</v>
      </c>
      <c r="U25" s="37" t="e">
        <f>VLOOKUP(E25,G5数据库!C:S,14,0)</f>
        <v>#N/A</v>
      </c>
      <c r="V25" s="37" t="e">
        <f>VLOOKUP(E25,G5数据库!C:S,15,0)*C25*2</f>
        <v>#N/A</v>
      </c>
      <c r="W25" s="37" t="e">
        <f>VLOOKUP(E25,G5数据库!C:S,16,0)</f>
        <v>#N/A</v>
      </c>
      <c r="X25" s="37" t="e">
        <f>VLOOKUP(E25,G5数据库!C:S,17,0)</f>
        <v>#N/A</v>
      </c>
      <c r="Y25" s="18"/>
    </row>
    <row r="26" spans="1:25" x14ac:dyDescent="0.25">
      <c r="A26" s="22"/>
      <c r="B26" s="3"/>
      <c r="C26" s="3"/>
      <c r="D26" s="3"/>
      <c r="E26" s="18" t="str">
        <f t="shared" si="3"/>
        <v/>
      </c>
      <c r="F26" s="18" t="str">
        <f t="shared" si="4"/>
        <v/>
      </c>
      <c r="G26" s="18" t="e">
        <f t="shared" si="5"/>
        <v>#VALUE!</v>
      </c>
      <c r="H26" s="18" t="e">
        <f>VLOOKUP(E26,G5数据库!C:S,2,0)</f>
        <v>#N/A</v>
      </c>
      <c r="I26" s="18" t="e">
        <f>VLOOKUP(E26,G4数据库!C:S,3,0)</f>
        <v>#N/A</v>
      </c>
      <c r="J26" s="19" t="e">
        <f t="shared" si="6"/>
        <v>#VALUE!</v>
      </c>
      <c r="K26" s="18" t="e">
        <f>VLOOKUP(E26,G5数据库!C:S,4,0)</f>
        <v>#N/A</v>
      </c>
      <c r="L26" s="18" t="e">
        <f>VLOOKUP(E26,G5数据库!C:S,5,0)</f>
        <v>#N/A</v>
      </c>
      <c r="M26" s="18"/>
      <c r="N26" s="18" t="e">
        <f>VLOOKUP(E26,G5数据库!C:S,6,0)</f>
        <v>#N/A</v>
      </c>
      <c r="O26" s="18" t="e">
        <f>VLOOKUP(E26,G5数据库!C:S,7,0)</f>
        <v>#N/A</v>
      </c>
      <c r="P26" s="19" t="e">
        <f>VLOOKUP(E26,G5数据库!C:S,10,0)*C26*2</f>
        <v>#N/A</v>
      </c>
      <c r="Q26" s="18" t="e">
        <f>VLOOKUP(E26,G4数据库!C:S,11,0)</f>
        <v>#N/A</v>
      </c>
      <c r="R26" s="18" t="e">
        <f>VLOOKUP(E26,G5数据库!C:S,12,0)</f>
        <v>#N/A</v>
      </c>
      <c r="S26" s="18"/>
      <c r="T26" s="37" t="e">
        <f>VLOOKUP(E26,G5数据库!C:S,13,0)</f>
        <v>#N/A</v>
      </c>
      <c r="U26" s="37" t="e">
        <f>VLOOKUP(E26,G5数据库!C:S,14,0)</f>
        <v>#N/A</v>
      </c>
      <c r="V26" s="37" t="e">
        <f>VLOOKUP(E26,G5数据库!C:S,15,0)*C26*2</f>
        <v>#N/A</v>
      </c>
      <c r="W26" s="37" t="e">
        <f>VLOOKUP(E26,G5数据库!C:S,16,0)</f>
        <v>#N/A</v>
      </c>
      <c r="X26" s="37" t="e">
        <f>VLOOKUP(E26,G5数据库!C:S,17,0)</f>
        <v>#N/A</v>
      </c>
      <c r="Y26" s="18"/>
    </row>
    <row r="27" spans="1:25" x14ac:dyDescent="0.25">
      <c r="A27" s="22"/>
      <c r="B27" s="3"/>
      <c r="C27" s="3"/>
      <c r="D27" s="3"/>
      <c r="E27" s="18" t="str">
        <f t="shared" si="3"/>
        <v/>
      </c>
      <c r="F27" s="18" t="str">
        <f t="shared" si="4"/>
        <v/>
      </c>
      <c r="G27" s="18" t="e">
        <f t="shared" si="5"/>
        <v>#VALUE!</v>
      </c>
      <c r="H27" s="18" t="e">
        <f>VLOOKUP(E27,G5数据库!C:S,2,0)</f>
        <v>#N/A</v>
      </c>
      <c r="I27" s="18" t="e">
        <f>VLOOKUP(E27,G4数据库!C:S,3,0)</f>
        <v>#N/A</v>
      </c>
      <c r="J27" s="19" t="e">
        <f t="shared" si="6"/>
        <v>#VALUE!</v>
      </c>
      <c r="K27" s="18" t="e">
        <f>VLOOKUP(E27,G5数据库!C:S,4,0)</f>
        <v>#N/A</v>
      </c>
      <c r="L27" s="18" t="e">
        <f>VLOOKUP(E27,G5数据库!C:S,5,0)</f>
        <v>#N/A</v>
      </c>
      <c r="M27" s="18"/>
      <c r="N27" s="18" t="e">
        <f>VLOOKUP(E27,G5数据库!C:S,6,0)</f>
        <v>#N/A</v>
      </c>
      <c r="O27" s="18" t="e">
        <f>VLOOKUP(E27,G5数据库!C:S,7,0)</f>
        <v>#N/A</v>
      </c>
      <c r="P27" s="19" t="e">
        <f>VLOOKUP(E27,G5数据库!C:S,10,0)*C27*2</f>
        <v>#N/A</v>
      </c>
      <c r="Q27" s="18" t="e">
        <f>VLOOKUP(E27,G4数据库!C:S,11,0)</f>
        <v>#N/A</v>
      </c>
      <c r="R27" s="18" t="e">
        <f>VLOOKUP(E27,G5数据库!C:S,12,0)</f>
        <v>#N/A</v>
      </c>
      <c r="S27" s="18"/>
      <c r="T27" s="37" t="e">
        <f>VLOOKUP(E27,G5数据库!C:S,13,0)</f>
        <v>#N/A</v>
      </c>
      <c r="U27" s="37" t="e">
        <f>VLOOKUP(E27,G5数据库!C:S,14,0)</f>
        <v>#N/A</v>
      </c>
      <c r="V27" s="37" t="e">
        <f>VLOOKUP(E27,G5数据库!C:S,15,0)*C27*2</f>
        <v>#N/A</v>
      </c>
      <c r="W27" s="37" t="e">
        <f>VLOOKUP(E27,G5数据库!C:S,16,0)</f>
        <v>#N/A</v>
      </c>
      <c r="X27" s="37" t="e">
        <f>VLOOKUP(E27,G5数据库!C:S,17,0)</f>
        <v>#N/A</v>
      </c>
      <c r="Y27" s="18"/>
    </row>
    <row r="28" spans="1:25" x14ac:dyDescent="0.25">
      <c r="A28" s="22"/>
      <c r="B28" s="3"/>
      <c r="C28" s="3"/>
      <c r="D28" s="3"/>
      <c r="E28" s="18" t="str">
        <f t="shared" si="3"/>
        <v/>
      </c>
      <c r="F28" s="18" t="str">
        <f t="shared" si="4"/>
        <v/>
      </c>
      <c r="G28" s="18" t="e">
        <f t="shared" si="5"/>
        <v>#VALUE!</v>
      </c>
      <c r="H28" s="18" t="e">
        <f>VLOOKUP(E28,G5数据库!C:S,2,0)</f>
        <v>#N/A</v>
      </c>
      <c r="I28" s="18" t="e">
        <f>VLOOKUP(E28,G4数据库!C:S,3,0)</f>
        <v>#N/A</v>
      </c>
      <c r="J28" s="19" t="e">
        <f t="shared" si="6"/>
        <v>#VALUE!</v>
      </c>
      <c r="K28" s="18" t="e">
        <f>VLOOKUP(E28,G5数据库!C:S,4,0)</f>
        <v>#N/A</v>
      </c>
      <c r="L28" s="18" t="e">
        <f>VLOOKUP(E28,G5数据库!C:S,5,0)</f>
        <v>#N/A</v>
      </c>
      <c r="M28" s="18"/>
      <c r="N28" s="18" t="e">
        <f>VLOOKUP(E28,G5数据库!C:S,6,0)</f>
        <v>#N/A</v>
      </c>
      <c r="O28" s="18" t="e">
        <f>VLOOKUP(E28,G5数据库!C:S,7,0)</f>
        <v>#N/A</v>
      </c>
      <c r="P28" s="19" t="e">
        <f>VLOOKUP(E28,G5数据库!C:S,10,0)*C28*2</f>
        <v>#N/A</v>
      </c>
      <c r="Q28" s="18" t="e">
        <f>VLOOKUP(E28,G4数据库!C:S,11,0)</f>
        <v>#N/A</v>
      </c>
      <c r="R28" s="18" t="e">
        <f>VLOOKUP(E28,G5数据库!C:S,12,0)</f>
        <v>#N/A</v>
      </c>
      <c r="S28" s="18"/>
      <c r="T28" s="37" t="e">
        <f>VLOOKUP(E28,G5数据库!C:S,13,0)</f>
        <v>#N/A</v>
      </c>
      <c r="U28" s="37" t="e">
        <f>VLOOKUP(E28,G5数据库!C:S,14,0)</f>
        <v>#N/A</v>
      </c>
      <c r="V28" s="37" t="e">
        <f>VLOOKUP(E28,G5数据库!C:S,15,0)*C28*2</f>
        <v>#N/A</v>
      </c>
      <c r="W28" s="37" t="e">
        <f>VLOOKUP(E28,G5数据库!C:S,16,0)</f>
        <v>#N/A</v>
      </c>
      <c r="X28" s="37" t="e">
        <f>VLOOKUP(E28,G5数据库!C:S,17,0)</f>
        <v>#N/A</v>
      </c>
      <c r="Y28" s="18"/>
    </row>
    <row r="29" spans="1:25" x14ac:dyDescent="0.25">
      <c r="A29" s="22"/>
      <c r="B29" s="3"/>
      <c r="C29" s="3"/>
      <c r="D29" s="3"/>
      <c r="E29" s="18" t="str">
        <f t="shared" si="3"/>
        <v/>
      </c>
      <c r="F29" s="18" t="str">
        <f t="shared" si="4"/>
        <v/>
      </c>
      <c r="G29" s="18" t="e">
        <f t="shared" si="5"/>
        <v>#VALUE!</v>
      </c>
      <c r="H29" s="18" t="e">
        <f>VLOOKUP(E29,G5数据库!C:S,2,0)</f>
        <v>#N/A</v>
      </c>
      <c r="I29" s="18" t="e">
        <f>VLOOKUP(E29,G4数据库!C:S,3,0)</f>
        <v>#N/A</v>
      </c>
      <c r="J29" s="19" t="e">
        <f t="shared" si="6"/>
        <v>#VALUE!</v>
      </c>
      <c r="K29" s="18" t="e">
        <f>VLOOKUP(E29,G5数据库!C:S,4,0)</f>
        <v>#N/A</v>
      </c>
      <c r="L29" s="18" t="e">
        <f>VLOOKUP(E29,G5数据库!C:S,5,0)</f>
        <v>#N/A</v>
      </c>
      <c r="M29" s="18"/>
      <c r="N29" s="18" t="e">
        <f>VLOOKUP(E29,G5数据库!C:S,6,0)</f>
        <v>#N/A</v>
      </c>
      <c r="O29" s="18" t="e">
        <f>VLOOKUP(E29,G5数据库!C:S,7,0)</f>
        <v>#N/A</v>
      </c>
      <c r="P29" s="19" t="e">
        <f>VLOOKUP(E29,G5数据库!C:S,10,0)*C29*2</f>
        <v>#N/A</v>
      </c>
      <c r="Q29" s="18" t="e">
        <f>VLOOKUP(E29,G4数据库!C:S,11,0)</f>
        <v>#N/A</v>
      </c>
      <c r="R29" s="18" t="e">
        <f>VLOOKUP(E29,G5数据库!C:S,12,0)</f>
        <v>#N/A</v>
      </c>
      <c r="S29" s="18"/>
      <c r="T29" s="37" t="e">
        <f>VLOOKUP(E29,G5数据库!C:S,13,0)</f>
        <v>#N/A</v>
      </c>
      <c r="U29" s="37" t="e">
        <f>VLOOKUP(E29,G5数据库!C:S,14,0)</f>
        <v>#N/A</v>
      </c>
      <c r="V29" s="37" t="e">
        <f>VLOOKUP(E29,G5数据库!C:S,15,0)*C29*2</f>
        <v>#N/A</v>
      </c>
      <c r="W29" s="37" t="e">
        <f>VLOOKUP(E29,G5数据库!C:S,16,0)</f>
        <v>#N/A</v>
      </c>
      <c r="X29" s="37" t="e">
        <f>VLOOKUP(E29,G5数据库!C:S,17,0)</f>
        <v>#N/A</v>
      </c>
      <c r="Y29" s="18"/>
    </row>
    <row r="30" spans="1:25" x14ac:dyDescent="0.25">
      <c r="A30" s="22"/>
      <c r="B30" s="3"/>
      <c r="C30" s="3"/>
      <c r="D30" s="3"/>
      <c r="E30" s="18" t="str">
        <f t="shared" si="3"/>
        <v/>
      </c>
      <c r="F30" s="18" t="str">
        <f t="shared" si="4"/>
        <v/>
      </c>
      <c r="G30" s="18" t="e">
        <f t="shared" si="5"/>
        <v>#VALUE!</v>
      </c>
      <c r="H30" s="18" t="e">
        <f>VLOOKUP(E30,G5数据库!C:S,2,0)</f>
        <v>#N/A</v>
      </c>
      <c r="I30" s="18" t="e">
        <f>VLOOKUP(E30,G4数据库!C:S,3,0)</f>
        <v>#N/A</v>
      </c>
      <c r="J30" s="19" t="e">
        <f t="shared" si="6"/>
        <v>#VALUE!</v>
      </c>
      <c r="K30" s="18" t="e">
        <f>VLOOKUP(E30,G5数据库!C:S,4,0)</f>
        <v>#N/A</v>
      </c>
      <c r="L30" s="18" t="e">
        <f>VLOOKUP(E30,G5数据库!C:S,5,0)</f>
        <v>#N/A</v>
      </c>
      <c r="M30" s="18"/>
      <c r="N30" s="18" t="e">
        <f>VLOOKUP(E30,G5数据库!C:S,6,0)</f>
        <v>#N/A</v>
      </c>
      <c r="O30" s="18" t="e">
        <f>VLOOKUP(E30,G5数据库!C:S,7,0)</f>
        <v>#N/A</v>
      </c>
      <c r="P30" s="19" t="e">
        <f>VLOOKUP(E30,G5数据库!C:S,10,0)*C30*2</f>
        <v>#N/A</v>
      </c>
      <c r="Q30" s="18" t="e">
        <f>VLOOKUP(E30,G4数据库!C:S,11,0)</f>
        <v>#N/A</v>
      </c>
      <c r="R30" s="18" t="e">
        <f>VLOOKUP(E30,G5数据库!C:S,12,0)</f>
        <v>#N/A</v>
      </c>
      <c r="S30" s="18"/>
      <c r="T30" s="37" t="e">
        <f>VLOOKUP(E30,G5数据库!C:S,13,0)</f>
        <v>#N/A</v>
      </c>
      <c r="U30" s="37" t="e">
        <f>VLOOKUP(E30,G5数据库!C:S,14,0)</f>
        <v>#N/A</v>
      </c>
      <c r="V30" s="37" t="e">
        <f>VLOOKUP(E30,G5数据库!C:S,15,0)*C30*2</f>
        <v>#N/A</v>
      </c>
      <c r="W30" s="37" t="e">
        <f>VLOOKUP(E30,G5数据库!C:S,16,0)</f>
        <v>#N/A</v>
      </c>
      <c r="X30" s="37" t="e">
        <f>VLOOKUP(E30,G5数据库!C:S,17,0)</f>
        <v>#N/A</v>
      </c>
      <c r="Y30" s="18"/>
    </row>
    <row r="31" spans="1:25" x14ac:dyDescent="0.25">
      <c r="A31" s="22"/>
      <c r="B31" s="3"/>
      <c r="C31" s="3"/>
      <c r="D31" s="3"/>
      <c r="E31" s="18" t="str">
        <f t="shared" si="3"/>
        <v/>
      </c>
      <c r="F31" s="18" t="str">
        <f t="shared" si="4"/>
        <v/>
      </c>
      <c r="G31" s="18" t="e">
        <f t="shared" si="5"/>
        <v>#VALUE!</v>
      </c>
      <c r="H31" s="18" t="e">
        <f>VLOOKUP(E31,G5数据库!C:S,2,0)</f>
        <v>#N/A</v>
      </c>
      <c r="I31" s="18" t="e">
        <f>VLOOKUP(E31,G4数据库!C:S,3,0)</f>
        <v>#N/A</v>
      </c>
      <c r="J31" s="19" t="e">
        <f t="shared" si="6"/>
        <v>#VALUE!</v>
      </c>
      <c r="K31" s="18" t="e">
        <f>VLOOKUP(E31,G5数据库!C:S,4,0)</f>
        <v>#N/A</v>
      </c>
      <c r="L31" s="18" t="e">
        <f>VLOOKUP(E31,G5数据库!C:S,5,0)</f>
        <v>#N/A</v>
      </c>
      <c r="M31" s="18"/>
      <c r="N31" s="18" t="e">
        <f>VLOOKUP(E31,G5数据库!C:S,6,0)</f>
        <v>#N/A</v>
      </c>
      <c r="O31" s="18" t="e">
        <f>VLOOKUP(E31,G5数据库!C:S,7,0)</f>
        <v>#N/A</v>
      </c>
      <c r="P31" s="19" t="e">
        <f>VLOOKUP(E31,G5数据库!C:S,10,0)*C31*2</f>
        <v>#N/A</v>
      </c>
      <c r="Q31" s="18" t="e">
        <f>VLOOKUP(E31,G4数据库!C:S,11,0)</f>
        <v>#N/A</v>
      </c>
      <c r="R31" s="18" t="e">
        <f>VLOOKUP(E31,G5数据库!C:S,12,0)</f>
        <v>#N/A</v>
      </c>
      <c r="S31" s="18"/>
      <c r="T31" s="37" t="e">
        <f>VLOOKUP(E31,G5数据库!C:S,13,0)</f>
        <v>#N/A</v>
      </c>
      <c r="U31" s="37" t="e">
        <f>VLOOKUP(E31,G5数据库!C:S,14,0)</f>
        <v>#N/A</v>
      </c>
      <c r="V31" s="37" t="e">
        <f>VLOOKUP(E31,G5数据库!C:S,15,0)*C31*2</f>
        <v>#N/A</v>
      </c>
      <c r="W31" s="37" t="e">
        <f>VLOOKUP(E31,G5数据库!C:S,16,0)</f>
        <v>#N/A</v>
      </c>
      <c r="X31" s="37" t="e">
        <f>VLOOKUP(E31,G5数据库!C:S,17,0)</f>
        <v>#N/A</v>
      </c>
      <c r="Y31" s="18"/>
    </row>
    <row r="32" spans="1:25" x14ac:dyDescent="0.25">
      <c r="A32" s="22"/>
      <c r="B32" s="3"/>
      <c r="C32" s="3"/>
      <c r="D32" s="3"/>
      <c r="E32" s="18" t="str">
        <f t="shared" si="3"/>
        <v/>
      </c>
      <c r="F32" s="18" t="str">
        <f t="shared" si="4"/>
        <v/>
      </c>
      <c r="G32" s="18" t="e">
        <f t="shared" si="5"/>
        <v>#VALUE!</v>
      </c>
      <c r="H32" s="18" t="e">
        <f>VLOOKUP(E32,G5数据库!C:S,2,0)</f>
        <v>#N/A</v>
      </c>
      <c r="I32" s="18" t="e">
        <f>VLOOKUP(E32,G4数据库!C:S,3,0)</f>
        <v>#N/A</v>
      </c>
      <c r="J32" s="19" t="e">
        <f t="shared" si="6"/>
        <v>#VALUE!</v>
      </c>
      <c r="K32" s="18" t="e">
        <f>VLOOKUP(E32,G5数据库!C:S,4,0)</f>
        <v>#N/A</v>
      </c>
      <c r="L32" s="18" t="e">
        <f>VLOOKUP(E32,G5数据库!C:S,5,0)</f>
        <v>#N/A</v>
      </c>
      <c r="M32" s="18"/>
      <c r="N32" s="18" t="e">
        <f>VLOOKUP(E32,G5数据库!C:S,6,0)</f>
        <v>#N/A</v>
      </c>
      <c r="O32" s="18" t="e">
        <f>VLOOKUP(E32,G5数据库!C:S,7,0)</f>
        <v>#N/A</v>
      </c>
      <c r="P32" s="19" t="e">
        <f>VLOOKUP(E32,G5数据库!C:S,10,0)*C32*2</f>
        <v>#N/A</v>
      </c>
      <c r="Q32" s="18" t="e">
        <f>VLOOKUP(E32,G4数据库!C:S,11,0)</f>
        <v>#N/A</v>
      </c>
      <c r="R32" s="18" t="e">
        <f>VLOOKUP(E32,G5数据库!C:S,12,0)</f>
        <v>#N/A</v>
      </c>
      <c r="S32" s="18"/>
      <c r="T32" s="37" t="e">
        <f>VLOOKUP(E32,G5数据库!C:S,13,0)</f>
        <v>#N/A</v>
      </c>
      <c r="U32" s="37" t="e">
        <f>VLOOKUP(E32,G5数据库!C:S,14,0)</f>
        <v>#N/A</v>
      </c>
      <c r="V32" s="37" t="e">
        <f>VLOOKUP(E32,G5数据库!C:S,15,0)*C32*2</f>
        <v>#N/A</v>
      </c>
      <c r="W32" s="37" t="e">
        <f>VLOOKUP(E32,G5数据库!C:S,16,0)</f>
        <v>#N/A</v>
      </c>
      <c r="X32" s="37" t="e">
        <f>VLOOKUP(E32,G5数据库!C:S,17,0)</f>
        <v>#N/A</v>
      </c>
      <c r="Y32" s="18"/>
    </row>
    <row r="33" spans="1:25" x14ac:dyDescent="0.25">
      <c r="A33" s="22"/>
      <c r="B33" s="3"/>
      <c r="C33" s="3"/>
      <c r="D33" s="3"/>
      <c r="E33" s="18" t="str">
        <f t="shared" si="3"/>
        <v/>
      </c>
      <c r="F33" s="18" t="str">
        <f t="shared" si="4"/>
        <v/>
      </c>
      <c r="G33" s="18" t="e">
        <f t="shared" si="5"/>
        <v>#VALUE!</v>
      </c>
      <c r="H33" s="18" t="e">
        <f>VLOOKUP(E33,G5数据库!C:S,2,0)</f>
        <v>#N/A</v>
      </c>
      <c r="I33" s="18" t="e">
        <f>VLOOKUP(E33,G4数据库!C:S,3,0)</f>
        <v>#N/A</v>
      </c>
      <c r="J33" s="19" t="e">
        <f t="shared" si="6"/>
        <v>#VALUE!</v>
      </c>
      <c r="K33" s="18" t="e">
        <f>VLOOKUP(E33,G5数据库!C:S,4,0)</f>
        <v>#N/A</v>
      </c>
      <c r="L33" s="18" t="e">
        <f>VLOOKUP(E33,G5数据库!C:S,5,0)</f>
        <v>#N/A</v>
      </c>
      <c r="M33" s="18"/>
      <c r="N33" s="18" t="e">
        <f>VLOOKUP(E33,G5数据库!C:S,6,0)</f>
        <v>#N/A</v>
      </c>
      <c r="O33" s="18" t="e">
        <f>VLOOKUP(E33,G5数据库!C:S,7,0)</f>
        <v>#N/A</v>
      </c>
      <c r="P33" s="19" t="e">
        <f>VLOOKUP(E33,G5数据库!C:S,10,0)*C33*2</f>
        <v>#N/A</v>
      </c>
      <c r="Q33" s="18" t="e">
        <f>VLOOKUP(E33,G4数据库!C:S,11,0)</f>
        <v>#N/A</v>
      </c>
      <c r="R33" s="18" t="e">
        <f>VLOOKUP(E33,G5数据库!C:S,12,0)</f>
        <v>#N/A</v>
      </c>
      <c r="S33" s="18"/>
      <c r="T33" s="37" t="e">
        <f>VLOOKUP(E33,G5数据库!C:S,13,0)</f>
        <v>#N/A</v>
      </c>
      <c r="U33" s="37" t="e">
        <f>VLOOKUP(E33,G5数据库!C:S,14,0)</f>
        <v>#N/A</v>
      </c>
      <c r="V33" s="37" t="e">
        <f>VLOOKUP(E33,G5数据库!C:S,15,0)*C33*2</f>
        <v>#N/A</v>
      </c>
      <c r="W33" s="37" t="e">
        <f>VLOOKUP(E33,G5数据库!C:S,16,0)</f>
        <v>#N/A</v>
      </c>
      <c r="X33" s="37" t="e">
        <f>VLOOKUP(E33,G5数据库!C:S,17,0)</f>
        <v>#N/A</v>
      </c>
      <c r="Y33" s="18"/>
    </row>
    <row r="34" spans="1:25" x14ac:dyDescent="0.25">
      <c r="A34" s="22"/>
      <c r="B34" s="3"/>
      <c r="C34" s="3"/>
      <c r="D34" s="3"/>
      <c r="E34" s="18" t="str">
        <f t="shared" si="3"/>
        <v/>
      </c>
      <c r="F34" s="18" t="str">
        <f t="shared" si="4"/>
        <v/>
      </c>
      <c r="G34" s="18" t="e">
        <f t="shared" si="5"/>
        <v>#VALUE!</v>
      </c>
      <c r="H34" s="18" t="e">
        <f>VLOOKUP(E34,G5数据库!C:S,2,0)</f>
        <v>#N/A</v>
      </c>
      <c r="I34" s="18" t="e">
        <f>VLOOKUP(E34,G4数据库!C:S,3,0)</f>
        <v>#N/A</v>
      </c>
      <c r="J34" s="19" t="e">
        <f t="shared" si="6"/>
        <v>#VALUE!</v>
      </c>
      <c r="K34" s="18" t="e">
        <f>VLOOKUP(E34,G5数据库!C:S,4,0)</f>
        <v>#N/A</v>
      </c>
      <c r="L34" s="18" t="e">
        <f>VLOOKUP(E34,G5数据库!C:S,5,0)</f>
        <v>#N/A</v>
      </c>
      <c r="M34" s="18"/>
      <c r="N34" s="18" t="e">
        <f>VLOOKUP(E34,G5数据库!C:S,6,0)</f>
        <v>#N/A</v>
      </c>
      <c r="O34" s="18" t="e">
        <f>VLOOKUP(E34,G5数据库!C:S,7,0)</f>
        <v>#N/A</v>
      </c>
      <c r="P34" s="19" t="e">
        <f>VLOOKUP(E34,G5数据库!C:S,10,0)*C34*2</f>
        <v>#N/A</v>
      </c>
      <c r="Q34" s="18" t="e">
        <f>VLOOKUP(E34,G4数据库!C:S,11,0)</f>
        <v>#N/A</v>
      </c>
      <c r="R34" s="18" t="e">
        <f>VLOOKUP(E34,G5数据库!C:S,12,0)</f>
        <v>#N/A</v>
      </c>
      <c r="S34" s="18"/>
      <c r="T34" s="37" t="e">
        <f>VLOOKUP(E34,G5数据库!C:S,13,0)</f>
        <v>#N/A</v>
      </c>
      <c r="U34" s="37" t="e">
        <f>VLOOKUP(E34,G5数据库!C:S,14,0)</f>
        <v>#N/A</v>
      </c>
      <c r="V34" s="37" t="e">
        <f>VLOOKUP(E34,G5数据库!C:S,15,0)*C34*2</f>
        <v>#N/A</v>
      </c>
      <c r="W34" s="37" t="e">
        <f>VLOOKUP(E34,G5数据库!C:S,16,0)</f>
        <v>#N/A</v>
      </c>
      <c r="X34" s="37" t="e">
        <f>VLOOKUP(E34,G5数据库!C:S,17,0)</f>
        <v>#N/A</v>
      </c>
      <c r="Y34" s="18"/>
    </row>
    <row r="35" spans="1:25" x14ac:dyDescent="0.25">
      <c r="A35" s="22"/>
      <c r="B35" s="3"/>
      <c r="C35" s="3"/>
      <c r="D35" s="3"/>
      <c r="E35" s="18" t="str">
        <f t="shared" si="3"/>
        <v/>
      </c>
      <c r="F35" s="18" t="str">
        <f t="shared" si="4"/>
        <v/>
      </c>
      <c r="G35" s="18" t="e">
        <f t="shared" si="5"/>
        <v>#VALUE!</v>
      </c>
      <c r="H35" s="18" t="e">
        <f>VLOOKUP(E35,G5数据库!C:S,2,0)</f>
        <v>#N/A</v>
      </c>
      <c r="I35" s="18" t="e">
        <f>VLOOKUP(E35,G4数据库!C:S,3,0)</f>
        <v>#N/A</v>
      </c>
      <c r="J35" s="19" t="e">
        <f t="shared" si="6"/>
        <v>#VALUE!</v>
      </c>
      <c r="K35" s="18" t="e">
        <f>VLOOKUP(E35,G5数据库!C:S,4,0)</f>
        <v>#N/A</v>
      </c>
      <c r="L35" s="18" t="e">
        <f>VLOOKUP(E35,G5数据库!C:S,5,0)</f>
        <v>#N/A</v>
      </c>
      <c r="M35" s="18"/>
      <c r="N35" s="18" t="e">
        <f>VLOOKUP(E35,G5数据库!C:S,6,0)</f>
        <v>#N/A</v>
      </c>
      <c r="O35" s="18" t="e">
        <f>VLOOKUP(E35,G5数据库!C:S,7,0)</f>
        <v>#N/A</v>
      </c>
      <c r="P35" s="19" t="e">
        <f>VLOOKUP(E35,G5数据库!C:S,10,0)*C35*2</f>
        <v>#N/A</v>
      </c>
      <c r="Q35" s="18" t="e">
        <f>VLOOKUP(E35,G4数据库!C:S,11,0)</f>
        <v>#N/A</v>
      </c>
      <c r="R35" s="18" t="e">
        <f>VLOOKUP(E35,G5数据库!C:S,12,0)</f>
        <v>#N/A</v>
      </c>
      <c r="S35" s="18"/>
      <c r="T35" s="37" t="e">
        <f>VLOOKUP(E35,G5数据库!C:S,13,0)</f>
        <v>#N/A</v>
      </c>
      <c r="U35" s="37" t="e">
        <f>VLOOKUP(E35,G5数据库!C:S,14,0)</f>
        <v>#N/A</v>
      </c>
      <c r="V35" s="37" t="e">
        <f>VLOOKUP(E35,G5数据库!C:S,15,0)*C35*2</f>
        <v>#N/A</v>
      </c>
      <c r="W35" s="37" t="e">
        <f>VLOOKUP(E35,G5数据库!C:S,16,0)</f>
        <v>#N/A</v>
      </c>
      <c r="X35" s="37" t="e">
        <f>VLOOKUP(E35,G5数据库!C:S,17,0)</f>
        <v>#N/A</v>
      </c>
      <c r="Y35" s="18"/>
    </row>
    <row r="36" spans="1:25" x14ac:dyDescent="0.25">
      <c r="A36" s="22"/>
      <c r="B36" s="3"/>
      <c r="C36" s="3"/>
      <c r="D36" s="3"/>
      <c r="E36" s="18" t="str">
        <f t="shared" si="3"/>
        <v/>
      </c>
      <c r="F36" s="18" t="str">
        <f t="shared" si="4"/>
        <v/>
      </c>
      <c r="G36" s="18" t="e">
        <f t="shared" si="5"/>
        <v>#VALUE!</v>
      </c>
      <c r="H36" s="18" t="e">
        <f>VLOOKUP(E36,G5数据库!C:S,2,0)</f>
        <v>#N/A</v>
      </c>
      <c r="I36" s="18" t="e">
        <f>VLOOKUP(E36,G4数据库!C:S,3,0)</f>
        <v>#N/A</v>
      </c>
      <c r="J36" s="19" t="e">
        <f t="shared" si="6"/>
        <v>#VALUE!</v>
      </c>
      <c r="K36" s="18" t="e">
        <f>VLOOKUP(E36,G5数据库!C:S,4,0)</f>
        <v>#N/A</v>
      </c>
      <c r="L36" s="18" t="e">
        <f>VLOOKUP(E36,G5数据库!C:S,5,0)</f>
        <v>#N/A</v>
      </c>
      <c r="M36" s="18"/>
      <c r="N36" s="18" t="e">
        <f>VLOOKUP(E36,G5数据库!C:S,6,0)</f>
        <v>#N/A</v>
      </c>
      <c r="O36" s="18" t="e">
        <f>VLOOKUP(E36,G5数据库!C:S,7,0)</f>
        <v>#N/A</v>
      </c>
      <c r="P36" s="19" t="e">
        <f>VLOOKUP(E36,G5数据库!C:S,10,0)*C36*2</f>
        <v>#N/A</v>
      </c>
      <c r="Q36" s="18" t="e">
        <f>VLOOKUP(E36,G4数据库!C:S,11,0)</f>
        <v>#N/A</v>
      </c>
      <c r="R36" s="18" t="e">
        <f>VLOOKUP(E36,G5数据库!C:S,12,0)</f>
        <v>#N/A</v>
      </c>
      <c r="S36" s="18"/>
      <c r="T36" s="37" t="e">
        <f>VLOOKUP(E36,G5数据库!C:S,13,0)</f>
        <v>#N/A</v>
      </c>
      <c r="U36" s="37" t="e">
        <f>VLOOKUP(E36,G5数据库!C:S,14,0)</f>
        <v>#N/A</v>
      </c>
      <c r="V36" s="37" t="e">
        <f>VLOOKUP(E36,G5数据库!C:S,15,0)*C36*2</f>
        <v>#N/A</v>
      </c>
      <c r="W36" s="37" t="e">
        <f>VLOOKUP(E36,G5数据库!C:S,16,0)</f>
        <v>#N/A</v>
      </c>
      <c r="X36" s="37" t="e">
        <f>VLOOKUP(E36,G5数据库!C:S,17,0)</f>
        <v>#N/A</v>
      </c>
      <c r="Y36" s="18"/>
    </row>
    <row r="37" spans="1:25" x14ac:dyDescent="0.25">
      <c r="A37" s="22"/>
      <c r="B37" s="3"/>
      <c r="C37" s="3"/>
      <c r="D37" s="3"/>
      <c r="E37" s="18" t="str">
        <f t="shared" si="3"/>
        <v/>
      </c>
      <c r="F37" s="18" t="str">
        <f t="shared" si="4"/>
        <v/>
      </c>
      <c r="G37" s="18" t="e">
        <f t="shared" si="5"/>
        <v>#VALUE!</v>
      </c>
      <c r="H37" s="18" t="e">
        <f>VLOOKUP(E37,G5数据库!C:S,2,0)</f>
        <v>#N/A</v>
      </c>
      <c r="I37" s="18" t="e">
        <f>VLOOKUP(E37,G4数据库!C:S,3,0)</f>
        <v>#N/A</v>
      </c>
      <c r="J37" s="19" t="e">
        <f t="shared" si="6"/>
        <v>#VALUE!</v>
      </c>
      <c r="K37" s="18" t="e">
        <f>VLOOKUP(E37,G5数据库!C:S,4,0)</f>
        <v>#N/A</v>
      </c>
      <c r="L37" s="18" t="e">
        <f>VLOOKUP(E37,G5数据库!C:S,5,0)</f>
        <v>#N/A</v>
      </c>
      <c r="M37" s="18"/>
      <c r="N37" s="18" t="e">
        <f>VLOOKUP(E37,G5数据库!C:S,6,0)</f>
        <v>#N/A</v>
      </c>
      <c r="O37" s="18" t="e">
        <f>VLOOKUP(E37,G5数据库!C:S,7,0)</f>
        <v>#N/A</v>
      </c>
      <c r="P37" s="19" t="e">
        <f>VLOOKUP(E37,G5数据库!C:S,10,0)*C37*2</f>
        <v>#N/A</v>
      </c>
      <c r="Q37" s="18" t="e">
        <f>VLOOKUP(E37,G4数据库!C:S,11,0)</f>
        <v>#N/A</v>
      </c>
      <c r="R37" s="18" t="e">
        <f>VLOOKUP(E37,G5数据库!C:S,12,0)</f>
        <v>#N/A</v>
      </c>
      <c r="S37" s="18"/>
      <c r="T37" s="37" t="e">
        <f>VLOOKUP(E37,G5数据库!C:S,13,0)</f>
        <v>#N/A</v>
      </c>
      <c r="U37" s="37" t="e">
        <f>VLOOKUP(E37,G5数据库!C:S,14,0)</f>
        <v>#N/A</v>
      </c>
      <c r="V37" s="37" t="e">
        <f>VLOOKUP(E37,G5数据库!C:S,15,0)*C37*2</f>
        <v>#N/A</v>
      </c>
      <c r="W37" s="37" t="e">
        <f>VLOOKUP(E37,G5数据库!C:S,16,0)</f>
        <v>#N/A</v>
      </c>
      <c r="X37" s="37" t="e">
        <f>VLOOKUP(E37,G5数据库!C:S,17,0)</f>
        <v>#N/A</v>
      </c>
      <c r="Y37" s="18"/>
    </row>
    <row r="38" spans="1:25" x14ac:dyDescent="0.25">
      <c r="A38" s="22"/>
      <c r="B38" s="3"/>
      <c r="C38" s="3"/>
      <c r="D38" s="3"/>
      <c r="E38" s="18" t="str">
        <f t="shared" si="3"/>
        <v/>
      </c>
      <c r="F38" s="18" t="str">
        <f t="shared" si="4"/>
        <v/>
      </c>
      <c r="G38" s="18" t="e">
        <f t="shared" si="5"/>
        <v>#VALUE!</v>
      </c>
      <c r="H38" s="18" t="e">
        <f>VLOOKUP(E38,G5数据库!C:S,2,0)</f>
        <v>#N/A</v>
      </c>
      <c r="I38" s="18" t="e">
        <f>VLOOKUP(E38,G4数据库!C:S,3,0)</f>
        <v>#N/A</v>
      </c>
      <c r="J38" s="19" t="e">
        <f t="shared" si="6"/>
        <v>#VALUE!</v>
      </c>
      <c r="K38" s="18" t="e">
        <f>VLOOKUP(E38,G5数据库!C:S,4,0)</f>
        <v>#N/A</v>
      </c>
      <c r="L38" s="18" t="e">
        <f>VLOOKUP(E38,G5数据库!C:S,5,0)</f>
        <v>#N/A</v>
      </c>
      <c r="M38" s="18"/>
      <c r="N38" s="18" t="e">
        <f>VLOOKUP(E38,G5数据库!C:S,6,0)</f>
        <v>#N/A</v>
      </c>
      <c r="O38" s="18" t="e">
        <f>VLOOKUP(E38,G5数据库!C:S,7,0)</f>
        <v>#N/A</v>
      </c>
      <c r="P38" s="19" t="e">
        <f>VLOOKUP(E38,G5数据库!C:S,10,0)*C38*2</f>
        <v>#N/A</v>
      </c>
      <c r="Q38" s="18" t="e">
        <f>VLOOKUP(E38,G4数据库!C:S,11,0)</f>
        <v>#N/A</v>
      </c>
      <c r="R38" s="18" t="e">
        <f>VLOOKUP(E38,G5数据库!C:S,12,0)</f>
        <v>#N/A</v>
      </c>
      <c r="S38" s="18"/>
      <c r="T38" s="37" t="e">
        <f>VLOOKUP(E38,G5数据库!C:S,13,0)</f>
        <v>#N/A</v>
      </c>
      <c r="U38" s="37" t="e">
        <f>VLOOKUP(E38,G5数据库!C:S,14,0)</f>
        <v>#N/A</v>
      </c>
      <c r="V38" s="37" t="e">
        <f>VLOOKUP(E38,G5数据库!C:S,15,0)*C38*2</f>
        <v>#N/A</v>
      </c>
      <c r="W38" s="37" t="e">
        <f>VLOOKUP(E38,G5数据库!C:S,16,0)</f>
        <v>#N/A</v>
      </c>
      <c r="X38" s="37" t="e">
        <f>VLOOKUP(E38,G5数据库!C:S,17,0)</f>
        <v>#N/A</v>
      </c>
      <c r="Y38" s="18"/>
    </row>
    <row r="39" spans="1:25" x14ac:dyDescent="0.25">
      <c r="A39" s="22"/>
      <c r="B39" s="3"/>
      <c r="C39" s="3"/>
      <c r="D39" s="3"/>
      <c r="E39" s="18" t="str">
        <f t="shared" si="3"/>
        <v/>
      </c>
      <c r="F39" s="18" t="str">
        <f t="shared" si="4"/>
        <v/>
      </c>
      <c r="G39" s="18" t="e">
        <f t="shared" si="5"/>
        <v>#VALUE!</v>
      </c>
      <c r="H39" s="18" t="e">
        <f>VLOOKUP(E39,G5数据库!C:S,2,0)</f>
        <v>#N/A</v>
      </c>
      <c r="I39" s="18" t="e">
        <f>VLOOKUP(E39,G4数据库!C:S,3,0)</f>
        <v>#N/A</v>
      </c>
      <c r="J39" s="19" t="e">
        <f t="shared" si="6"/>
        <v>#VALUE!</v>
      </c>
      <c r="K39" s="18" t="e">
        <f>VLOOKUP(E39,G5数据库!C:S,4,0)</f>
        <v>#N/A</v>
      </c>
      <c r="L39" s="18" t="e">
        <f>VLOOKUP(E39,G5数据库!C:S,5,0)</f>
        <v>#N/A</v>
      </c>
      <c r="M39" s="18"/>
      <c r="N39" s="18" t="e">
        <f>VLOOKUP(E39,G5数据库!C:S,6,0)</f>
        <v>#N/A</v>
      </c>
      <c r="O39" s="18" t="e">
        <f>VLOOKUP(E39,G5数据库!C:S,7,0)</f>
        <v>#N/A</v>
      </c>
      <c r="P39" s="19" t="e">
        <f>VLOOKUP(E39,G5数据库!C:S,10,0)*C39*2</f>
        <v>#N/A</v>
      </c>
      <c r="Q39" s="18" t="e">
        <f>VLOOKUP(E39,G4数据库!C:S,11,0)</f>
        <v>#N/A</v>
      </c>
      <c r="R39" s="18" t="e">
        <f>VLOOKUP(E39,G5数据库!C:S,12,0)</f>
        <v>#N/A</v>
      </c>
      <c r="S39" s="18"/>
      <c r="T39" s="37" t="e">
        <f>VLOOKUP(E39,G5数据库!C:S,13,0)</f>
        <v>#N/A</v>
      </c>
      <c r="U39" s="37" t="e">
        <f>VLOOKUP(E39,G5数据库!C:S,14,0)</f>
        <v>#N/A</v>
      </c>
      <c r="V39" s="37" t="e">
        <f>VLOOKUP(E39,G5数据库!C:S,15,0)*C39*2</f>
        <v>#N/A</v>
      </c>
      <c r="W39" s="37" t="e">
        <f>VLOOKUP(E39,G5数据库!C:S,16,0)</f>
        <v>#N/A</v>
      </c>
      <c r="X39" s="37" t="e">
        <f>VLOOKUP(E39,G5数据库!C:S,17,0)</f>
        <v>#N/A</v>
      </c>
      <c r="Y39" s="18"/>
    </row>
    <row r="40" spans="1:25" x14ac:dyDescent="0.25">
      <c r="A40" s="22"/>
      <c r="B40" s="3"/>
      <c r="C40" s="3"/>
      <c r="D40" s="3"/>
      <c r="E40" s="18" t="str">
        <f t="shared" si="3"/>
        <v/>
      </c>
      <c r="F40" s="18" t="str">
        <f t="shared" si="4"/>
        <v/>
      </c>
      <c r="G40" s="18" t="e">
        <f t="shared" si="5"/>
        <v>#VALUE!</v>
      </c>
      <c r="H40" s="18" t="e">
        <f>VLOOKUP(E40,G5数据库!C:S,2,0)</f>
        <v>#N/A</v>
      </c>
      <c r="I40" s="18" t="e">
        <f>VLOOKUP(E40,G4数据库!C:S,3,0)</f>
        <v>#N/A</v>
      </c>
      <c r="J40" s="19" t="e">
        <f t="shared" si="6"/>
        <v>#VALUE!</v>
      </c>
      <c r="K40" s="18" t="e">
        <f>VLOOKUP(E40,G5数据库!C:S,4,0)</f>
        <v>#N/A</v>
      </c>
      <c r="L40" s="18" t="e">
        <f>VLOOKUP(E40,G5数据库!C:S,5,0)</f>
        <v>#N/A</v>
      </c>
      <c r="M40" s="18"/>
      <c r="N40" s="18" t="e">
        <f>VLOOKUP(E40,G5数据库!C:S,6,0)</f>
        <v>#N/A</v>
      </c>
      <c r="O40" s="18" t="e">
        <f>VLOOKUP(E40,G5数据库!C:S,7,0)</f>
        <v>#N/A</v>
      </c>
      <c r="P40" s="19" t="e">
        <f>VLOOKUP(E40,G5数据库!C:S,10,0)*C40*2</f>
        <v>#N/A</v>
      </c>
      <c r="Q40" s="18" t="e">
        <f>VLOOKUP(E40,G4数据库!C:S,11,0)</f>
        <v>#N/A</v>
      </c>
      <c r="R40" s="18" t="e">
        <f>VLOOKUP(E40,G5数据库!C:S,12,0)</f>
        <v>#N/A</v>
      </c>
      <c r="S40" s="18"/>
      <c r="T40" s="37" t="e">
        <f>VLOOKUP(E40,G5数据库!C:S,13,0)</f>
        <v>#N/A</v>
      </c>
      <c r="U40" s="37" t="e">
        <f>VLOOKUP(E40,G5数据库!C:S,14,0)</f>
        <v>#N/A</v>
      </c>
      <c r="V40" s="37" t="e">
        <f>VLOOKUP(E40,G5数据库!C:S,15,0)*C40*2</f>
        <v>#N/A</v>
      </c>
      <c r="W40" s="37" t="e">
        <f>VLOOKUP(E40,G5数据库!C:S,16,0)</f>
        <v>#N/A</v>
      </c>
      <c r="X40" s="37" t="e">
        <f>VLOOKUP(E40,G5数据库!C:S,17,0)</f>
        <v>#N/A</v>
      </c>
      <c r="Y40" s="18"/>
    </row>
    <row r="41" spans="1:25" x14ac:dyDescent="0.25">
      <c r="A41" s="22"/>
      <c r="B41" s="3"/>
      <c r="C41" s="3"/>
      <c r="D41" s="3"/>
      <c r="E41" s="18" t="str">
        <f t="shared" si="3"/>
        <v/>
      </c>
      <c r="F41" s="18" t="str">
        <f t="shared" si="4"/>
        <v/>
      </c>
      <c r="G41" s="18" t="e">
        <f t="shared" si="5"/>
        <v>#VALUE!</v>
      </c>
      <c r="H41" s="18" t="e">
        <f>VLOOKUP(E41,G5数据库!C:S,2,0)</f>
        <v>#N/A</v>
      </c>
      <c r="I41" s="18" t="e">
        <f>VLOOKUP(E41,G4数据库!C:S,3,0)</f>
        <v>#N/A</v>
      </c>
      <c r="J41" s="19" t="e">
        <f t="shared" si="6"/>
        <v>#VALUE!</v>
      </c>
      <c r="K41" s="18" t="e">
        <f>VLOOKUP(E41,G5数据库!C:S,4,0)</f>
        <v>#N/A</v>
      </c>
      <c r="L41" s="18" t="e">
        <f>VLOOKUP(E41,G5数据库!C:S,5,0)</f>
        <v>#N/A</v>
      </c>
      <c r="M41" s="18"/>
      <c r="N41" s="18" t="e">
        <f>VLOOKUP(E41,G5数据库!C:S,6,0)</f>
        <v>#N/A</v>
      </c>
      <c r="O41" s="18" t="e">
        <f>VLOOKUP(E41,G5数据库!C:S,7,0)</f>
        <v>#N/A</v>
      </c>
      <c r="P41" s="19" t="e">
        <f>VLOOKUP(E41,G5数据库!C:S,10,0)*C41*2</f>
        <v>#N/A</v>
      </c>
      <c r="Q41" s="18" t="e">
        <f>VLOOKUP(E41,G4数据库!C:S,11,0)</f>
        <v>#N/A</v>
      </c>
      <c r="R41" s="18" t="e">
        <f>VLOOKUP(E41,G5数据库!C:S,12,0)</f>
        <v>#N/A</v>
      </c>
      <c r="S41" s="18"/>
      <c r="T41" s="37" t="e">
        <f>VLOOKUP(E41,G5数据库!C:S,13,0)</f>
        <v>#N/A</v>
      </c>
      <c r="U41" s="37" t="e">
        <f>VLOOKUP(E41,G5数据库!C:S,14,0)</f>
        <v>#N/A</v>
      </c>
      <c r="V41" s="37" t="e">
        <f>VLOOKUP(E41,G5数据库!C:S,15,0)*C41*2</f>
        <v>#N/A</v>
      </c>
      <c r="W41" s="37" t="e">
        <f>VLOOKUP(E41,G5数据库!C:S,16,0)</f>
        <v>#N/A</v>
      </c>
      <c r="X41" s="37" t="e">
        <f>VLOOKUP(E41,G5数据库!C:S,17,0)</f>
        <v>#N/A</v>
      </c>
      <c r="Y41" s="18"/>
    </row>
    <row r="42" spans="1:25" x14ac:dyDescent="0.25">
      <c r="A42" s="22"/>
      <c r="B42" s="3"/>
      <c r="C42" s="3"/>
      <c r="D42" s="3"/>
      <c r="E42" s="18" t="str">
        <f t="shared" si="3"/>
        <v/>
      </c>
      <c r="F42" s="18" t="str">
        <f t="shared" si="4"/>
        <v/>
      </c>
      <c r="G42" s="18" t="e">
        <f t="shared" si="5"/>
        <v>#VALUE!</v>
      </c>
      <c r="H42" s="18" t="e">
        <f>VLOOKUP(E42,G5数据库!C:S,2,0)</f>
        <v>#N/A</v>
      </c>
      <c r="I42" s="18" t="e">
        <f>VLOOKUP(E42,G4数据库!C:S,3,0)</f>
        <v>#N/A</v>
      </c>
      <c r="J42" s="19" t="e">
        <f t="shared" si="6"/>
        <v>#VALUE!</v>
      </c>
      <c r="K42" s="18" t="e">
        <f>VLOOKUP(E42,G5数据库!C:S,4,0)</f>
        <v>#N/A</v>
      </c>
      <c r="L42" s="18" t="e">
        <f>VLOOKUP(E42,G5数据库!C:S,5,0)</f>
        <v>#N/A</v>
      </c>
      <c r="M42" s="18"/>
      <c r="N42" s="18" t="e">
        <f>VLOOKUP(E42,G5数据库!C:S,6,0)</f>
        <v>#N/A</v>
      </c>
      <c r="O42" s="18" t="e">
        <f>VLOOKUP(E42,G5数据库!C:S,7,0)</f>
        <v>#N/A</v>
      </c>
      <c r="P42" s="19" t="e">
        <f>VLOOKUP(E42,G5数据库!C:S,10,0)*C42*2</f>
        <v>#N/A</v>
      </c>
      <c r="Q42" s="18" t="e">
        <f>VLOOKUP(E42,G4数据库!C:S,11,0)</f>
        <v>#N/A</v>
      </c>
      <c r="R42" s="18" t="e">
        <f>VLOOKUP(E42,G5数据库!C:S,12,0)</f>
        <v>#N/A</v>
      </c>
      <c r="S42" s="18"/>
      <c r="T42" s="37" t="e">
        <f>VLOOKUP(E42,G5数据库!C:S,13,0)</f>
        <v>#N/A</v>
      </c>
      <c r="U42" s="37" t="e">
        <f>VLOOKUP(E42,G5数据库!C:S,14,0)</f>
        <v>#N/A</v>
      </c>
      <c r="V42" s="37" t="e">
        <f>VLOOKUP(E42,G5数据库!C:S,15,0)*C42*2</f>
        <v>#N/A</v>
      </c>
      <c r="W42" s="37" t="e">
        <f>VLOOKUP(E42,G5数据库!C:S,16,0)</f>
        <v>#N/A</v>
      </c>
      <c r="X42" s="37" t="e">
        <f>VLOOKUP(E42,G5数据库!C:S,17,0)</f>
        <v>#N/A</v>
      </c>
      <c r="Y42" s="18"/>
    </row>
    <row r="43" spans="1:25" x14ac:dyDescent="0.25">
      <c r="A43" s="22"/>
      <c r="B43" s="3"/>
      <c r="C43" s="3"/>
      <c r="D43" s="3"/>
      <c r="E43" s="18" t="str">
        <f t="shared" si="3"/>
        <v/>
      </c>
      <c r="F43" s="18" t="str">
        <f t="shared" si="4"/>
        <v/>
      </c>
      <c r="G43" s="18" t="e">
        <f t="shared" si="5"/>
        <v>#VALUE!</v>
      </c>
      <c r="H43" s="18" t="e">
        <f>VLOOKUP(E43,G5数据库!C:S,2,0)</f>
        <v>#N/A</v>
      </c>
      <c r="I43" s="18" t="e">
        <f>VLOOKUP(E43,G4数据库!C:S,3,0)</f>
        <v>#N/A</v>
      </c>
      <c r="J43" s="19" t="e">
        <f t="shared" si="6"/>
        <v>#VALUE!</v>
      </c>
      <c r="K43" s="18" t="e">
        <f>VLOOKUP(E43,G5数据库!C:S,4,0)</f>
        <v>#N/A</v>
      </c>
      <c r="L43" s="18" t="e">
        <f>VLOOKUP(E43,G5数据库!C:S,5,0)</f>
        <v>#N/A</v>
      </c>
      <c r="M43" s="18"/>
      <c r="N43" s="18" t="e">
        <f>VLOOKUP(E43,G5数据库!C:S,6,0)</f>
        <v>#N/A</v>
      </c>
      <c r="O43" s="18" t="e">
        <f>VLOOKUP(E43,G5数据库!C:S,7,0)</f>
        <v>#N/A</v>
      </c>
      <c r="P43" s="19" t="e">
        <f>VLOOKUP(E43,G5数据库!C:S,10,0)*C43*2</f>
        <v>#N/A</v>
      </c>
      <c r="Q43" s="18" t="e">
        <f>VLOOKUP(E43,G4数据库!C:S,11,0)</f>
        <v>#N/A</v>
      </c>
      <c r="R43" s="18" t="e">
        <f>VLOOKUP(E43,G5数据库!C:S,12,0)</f>
        <v>#N/A</v>
      </c>
      <c r="S43" s="18"/>
      <c r="T43" s="37" t="e">
        <f>VLOOKUP(E43,G5数据库!C:S,13,0)</f>
        <v>#N/A</v>
      </c>
      <c r="U43" s="37" t="e">
        <f>VLOOKUP(E43,G5数据库!C:S,14,0)</f>
        <v>#N/A</v>
      </c>
      <c r="V43" s="37" t="e">
        <f>VLOOKUP(E43,G5数据库!C:S,15,0)*C43*2</f>
        <v>#N/A</v>
      </c>
      <c r="W43" s="37" t="e">
        <f>VLOOKUP(E43,G5数据库!C:S,16,0)</f>
        <v>#N/A</v>
      </c>
      <c r="X43" s="37" t="e">
        <f>VLOOKUP(E43,G5数据库!C:S,17,0)</f>
        <v>#N/A</v>
      </c>
      <c r="Y43" s="18"/>
    </row>
    <row r="44" spans="1:25" x14ac:dyDescent="0.25">
      <c r="A44" s="22"/>
      <c r="B44" s="3"/>
      <c r="C44" s="3"/>
      <c r="D44" s="3"/>
      <c r="E44" s="18" t="str">
        <f t="shared" si="3"/>
        <v/>
      </c>
      <c r="F44" s="18" t="str">
        <f t="shared" si="4"/>
        <v/>
      </c>
      <c r="G44" s="18" t="e">
        <f t="shared" si="5"/>
        <v>#VALUE!</v>
      </c>
      <c r="H44" s="18" t="e">
        <f>VLOOKUP(E44,G5数据库!C:S,2,0)</f>
        <v>#N/A</v>
      </c>
      <c r="I44" s="18" t="e">
        <f>VLOOKUP(E44,G4数据库!C:S,3,0)</f>
        <v>#N/A</v>
      </c>
      <c r="J44" s="19" t="e">
        <f t="shared" si="6"/>
        <v>#VALUE!</v>
      </c>
      <c r="K44" s="18" t="e">
        <f>VLOOKUP(E44,G5数据库!C:S,4,0)</f>
        <v>#N/A</v>
      </c>
      <c r="L44" s="18" t="e">
        <f>VLOOKUP(E44,G5数据库!C:S,5,0)</f>
        <v>#N/A</v>
      </c>
      <c r="M44" s="18"/>
      <c r="N44" s="18" t="e">
        <f>VLOOKUP(E44,G5数据库!C:S,6,0)</f>
        <v>#N/A</v>
      </c>
      <c r="O44" s="18" t="e">
        <f>VLOOKUP(E44,G5数据库!C:S,7,0)</f>
        <v>#N/A</v>
      </c>
      <c r="P44" s="19" t="e">
        <f>VLOOKUP(E44,G5数据库!C:S,10,0)*C44*2</f>
        <v>#N/A</v>
      </c>
      <c r="Q44" s="18" t="e">
        <f>VLOOKUP(E44,G4数据库!C:S,11,0)</f>
        <v>#N/A</v>
      </c>
      <c r="R44" s="18" t="e">
        <f>VLOOKUP(E44,G5数据库!C:S,12,0)</f>
        <v>#N/A</v>
      </c>
      <c r="S44" s="18"/>
      <c r="T44" s="37" t="e">
        <f>VLOOKUP(E44,G5数据库!C:S,13,0)</f>
        <v>#N/A</v>
      </c>
      <c r="U44" s="37" t="e">
        <f>VLOOKUP(E44,G5数据库!C:S,14,0)</f>
        <v>#N/A</v>
      </c>
      <c r="V44" s="37" t="e">
        <f>VLOOKUP(E44,G5数据库!C:S,15,0)*C44*2</f>
        <v>#N/A</v>
      </c>
      <c r="W44" s="37" t="e">
        <f>VLOOKUP(E44,G5数据库!C:S,16,0)</f>
        <v>#N/A</v>
      </c>
      <c r="X44" s="37" t="e">
        <f>VLOOKUP(E44,G5数据库!C:S,17,0)</f>
        <v>#N/A</v>
      </c>
      <c r="Y44" s="18"/>
    </row>
    <row r="45" spans="1:25" x14ac:dyDescent="0.25">
      <c r="A45" s="22"/>
      <c r="B45" s="3"/>
      <c r="C45" s="3"/>
      <c r="D45" s="3"/>
      <c r="E45" s="18" t="str">
        <f t="shared" si="3"/>
        <v/>
      </c>
      <c r="F45" s="18" t="str">
        <f t="shared" si="4"/>
        <v/>
      </c>
      <c r="G45" s="18" t="e">
        <f t="shared" si="5"/>
        <v>#VALUE!</v>
      </c>
      <c r="H45" s="18" t="e">
        <f>VLOOKUP(E45,G5数据库!C:S,2,0)</f>
        <v>#N/A</v>
      </c>
      <c r="I45" s="18" t="e">
        <f>VLOOKUP(E45,G4数据库!C:S,3,0)</f>
        <v>#N/A</v>
      </c>
      <c r="J45" s="19" t="e">
        <f t="shared" si="6"/>
        <v>#VALUE!</v>
      </c>
      <c r="K45" s="18" t="e">
        <f>VLOOKUP(E45,G5数据库!C:S,4,0)</f>
        <v>#N/A</v>
      </c>
      <c r="L45" s="18" t="e">
        <f>VLOOKUP(E45,G5数据库!C:S,5,0)</f>
        <v>#N/A</v>
      </c>
      <c r="M45" s="18"/>
      <c r="N45" s="18" t="e">
        <f>VLOOKUP(E45,G5数据库!C:S,6,0)</f>
        <v>#N/A</v>
      </c>
      <c r="O45" s="18" t="e">
        <f>VLOOKUP(E45,G5数据库!C:S,7,0)</f>
        <v>#N/A</v>
      </c>
      <c r="P45" s="19" t="e">
        <f>VLOOKUP(E45,G5数据库!C:S,10,0)*C45*2</f>
        <v>#N/A</v>
      </c>
      <c r="Q45" s="18" t="e">
        <f>VLOOKUP(E45,G4数据库!C:S,11,0)</f>
        <v>#N/A</v>
      </c>
      <c r="R45" s="18" t="e">
        <f>VLOOKUP(E45,G5数据库!C:S,12,0)</f>
        <v>#N/A</v>
      </c>
      <c r="S45" s="18"/>
      <c r="T45" s="37" t="e">
        <f>VLOOKUP(E45,G5数据库!C:S,13,0)</f>
        <v>#N/A</v>
      </c>
      <c r="U45" s="37" t="e">
        <f>VLOOKUP(E45,G5数据库!C:S,14,0)</f>
        <v>#N/A</v>
      </c>
      <c r="V45" s="37" t="e">
        <f>VLOOKUP(E45,G5数据库!C:S,15,0)*C45*2</f>
        <v>#N/A</v>
      </c>
      <c r="W45" s="37" t="e">
        <f>VLOOKUP(E45,G5数据库!C:S,16,0)</f>
        <v>#N/A</v>
      </c>
      <c r="X45" s="37" t="e">
        <f>VLOOKUP(E45,G5数据库!C:S,17,0)</f>
        <v>#N/A</v>
      </c>
      <c r="Y45" s="18"/>
    </row>
    <row r="46" spans="1:25" x14ac:dyDescent="0.25">
      <c r="A46" s="22"/>
      <c r="B46" s="3"/>
      <c r="C46" s="3"/>
      <c r="D46" s="3"/>
      <c r="E46" s="18" t="str">
        <f t="shared" si="3"/>
        <v/>
      </c>
      <c r="F46" s="18" t="str">
        <f t="shared" si="4"/>
        <v/>
      </c>
      <c r="G46" s="18" t="e">
        <f t="shared" si="5"/>
        <v>#VALUE!</v>
      </c>
      <c r="H46" s="18" t="e">
        <f>VLOOKUP(E46,G5数据库!C:S,2,0)</f>
        <v>#N/A</v>
      </c>
      <c r="I46" s="18" t="e">
        <f>VLOOKUP(E46,G4数据库!C:S,3,0)</f>
        <v>#N/A</v>
      </c>
      <c r="J46" s="19" t="e">
        <f t="shared" si="6"/>
        <v>#VALUE!</v>
      </c>
      <c r="K46" s="18" t="e">
        <f>VLOOKUP(E46,G5数据库!C:S,4,0)</f>
        <v>#N/A</v>
      </c>
      <c r="L46" s="18" t="e">
        <f>VLOOKUP(E46,G5数据库!C:S,5,0)</f>
        <v>#N/A</v>
      </c>
      <c r="M46" s="18"/>
      <c r="N46" s="18" t="e">
        <f>VLOOKUP(E46,G5数据库!C:S,6,0)</f>
        <v>#N/A</v>
      </c>
      <c r="O46" s="18" t="e">
        <f>VLOOKUP(E46,G5数据库!C:S,7,0)</f>
        <v>#N/A</v>
      </c>
      <c r="P46" s="19" t="e">
        <f>VLOOKUP(E46,G5数据库!C:S,10,0)*C46*2</f>
        <v>#N/A</v>
      </c>
      <c r="Q46" s="18" t="e">
        <f>VLOOKUP(E46,G4数据库!C:S,11,0)</f>
        <v>#N/A</v>
      </c>
      <c r="R46" s="18" t="e">
        <f>VLOOKUP(E46,G5数据库!C:S,12,0)</f>
        <v>#N/A</v>
      </c>
      <c r="S46" s="18"/>
      <c r="T46" s="37" t="e">
        <f>VLOOKUP(E46,G5数据库!C:S,13,0)</f>
        <v>#N/A</v>
      </c>
      <c r="U46" s="37" t="e">
        <f>VLOOKUP(E46,G5数据库!C:S,14,0)</f>
        <v>#N/A</v>
      </c>
      <c r="V46" s="37" t="e">
        <f>VLOOKUP(E46,G5数据库!C:S,15,0)*C46*2</f>
        <v>#N/A</v>
      </c>
      <c r="W46" s="37" t="e">
        <f>VLOOKUP(E46,G5数据库!C:S,16,0)</f>
        <v>#N/A</v>
      </c>
      <c r="X46" s="37" t="e">
        <f>VLOOKUP(E46,G5数据库!C:S,17,0)</f>
        <v>#N/A</v>
      </c>
      <c r="Y46" s="18"/>
    </row>
    <row r="47" spans="1:25" x14ac:dyDescent="0.25">
      <c r="A47" s="22"/>
      <c r="B47" s="3"/>
      <c r="C47" s="3"/>
      <c r="D47" s="3"/>
      <c r="E47" s="18" t="str">
        <f t="shared" si="3"/>
        <v/>
      </c>
      <c r="F47" s="18" t="str">
        <f t="shared" si="4"/>
        <v/>
      </c>
      <c r="G47" s="18" t="e">
        <f t="shared" si="5"/>
        <v>#VALUE!</v>
      </c>
      <c r="H47" s="18" t="e">
        <f>VLOOKUP(E47,G5数据库!C:S,2,0)</f>
        <v>#N/A</v>
      </c>
      <c r="I47" s="18" t="e">
        <f>VLOOKUP(E47,G4数据库!C:S,3,0)</f>
        <v>#N/A</v>
      </c>
      <c r="J47" s="19" t="e">
        <f t="shared" si="6"/>
        <v>#VALUE!</v>
      </c>
      <c r="K47" s="18" t="e">
        <f>VLOOKUP(E47,G5数据库!C:S,4,0)</f>
        <v>#N/A</v>
      </c>
      <c r="L47" s="18" t="e">
        <f>VLOOKUP(E47,G5数据库!C:S,5,0)</f>
        <v>#N/A</v>
      </c>
      <c r="M47" s="18"/>
      <c r="N47" s="18" t="e">
        <f>VLOOKUP(E47,G5数据库!C:S,6,0)</f>
        <v>#N/A</v>
      </c>
      <c r="O47" s="18" t="e">
        <f>VLOOKUP(E47,G5数据库!C:S,7,0)</f>
        <v>#N/A</v>
      </c>
      <c r="P47" s="19" t="e">
        <f>VLOOKUP(E47,G5数据库!C:S,10,0)*C47*2</f>
        <v>#N/A</v>
      </c>
      <c r="Q47" s="18" t="e">
        <f>VLOOKUP(E47,G4数据库!C:S,11,0)</f>
        <v>#N/A</v>
      </c>
      <c r="R47" s="18" t="e">
        <f>VLOOKUP(E47,G5数据库!C:S,12,0)</f>
        <v>#N/A</v>
      </c>
      <c r="S47" s="18"/>
      <c r="T47" s="37" t="e">
        <f>VLOOKUP(E47,G5数据库!C:S,13,0)</f>
        <v>#N/A</v>
      </c>
      <c r="U47" s="37" t="e">
        <f>VLOOKUP(E47,G5数据库!C:S,14,0)</f>
        <v>#N/A</v>
      </c>
      <c r="V47" s="37" t="e">
        <f>VLOOKUP(E47,G5数据库!C:S,15,0)*C47*2</f>
        <v>#N/A</v>
      </c>
      <c r="W47" s="37" t="e">
        <f>VLOOKUP(E47,G5数据库!C:S,16,0)</f>
        <v>#N/A</v>
      </c>
      <c r="X47" s="37" t="e">
        <f>VLOOKUP(E47,G5数据库!C:S,17,0)</f>
        <v>#N/A</v>
      </c>
      <c r="Y47" s="18"/>
    </row>
    <row r="48" spans="1:25" x14ac:dyDescent="0.25">
      <c r="A48" s="22"/>
      <c r="B48" s="3"/>
      <c r="C48" s="3"/>
      <c r="D48" s="3"/>
      <c r="E48" s="18" t="str">
        <f t="shared" si="3"/>
        <v/>
      </c>
      <c r="F48" s="18" t="str">
        <f t="shared" si="4"/>
        <v/>
      </c>
      <c r="G48" s="18" t="e">
        <f t="shared" si="5"/>
        <v>#VALUE!</v>
      </c>
      <c r="H48" s="18" t="e">
        <f>VLOOKUP(E48,G5数据库!C:S,2,0)</f>
        <v>#N/A</v>
      </c>
      <c r="I48" s="18" t="e">
        <f>VLOOKUP(E48,G4数据库!C:S,3,0)</f>
        <v>#N/A</v>
      </c>
      <c r="J48" s="19" t="e">
        <f t="shared" si="6"/>
        <v>#VALUE!</v>
      </c>
      <c r="K48" s="18" t="e">
        <f>VLOOKUP(E48,G5数据库!C:S,4,0)</f>
        <v>#N/A</v>
      </c>
      <c r="L48" s="18" t="e">
        <f>VLOOKUP(E48,G5数据库!C:S,5,0)</f>
        <v>#N/A</v>
      </c>
      <c r="M48" s="18"/>
      <c r="N48" s="18" t="e">
        <f>VLOOKUP(E48,G5数据库!C:S,6,0)</f>
        <v>#N/A</v>
      </c>
      <c r="O48" s="18" t="e">
        <f>VLOOKUP(E48,G5数据库!C:S,7,0)</f>
        <v>#N/A</v>
      </c>
      <c r="P48" s="19" t="e">
        <f>VLOOKUP(E48,G5数据库!C:S,10,0)*C48*2</f>
        <v>#N/A</v>
      </c>
      <c r="Q48" s="18" t="e">
        <f>VLOOKUP(E48,G4数据库!C:S,11,0)</f>
        <v>#N/A</v>
      </c>
      <c r="R48" s="18" t="e">
        <f>VLOOKUP(E48,G5数据库!C:S,12,0)</f>
        <v>#N/A</v>
      </c>
      <c r="S48" s="18"/>
      <c r="T48" s="37" t="e">
        <f>VLOOKUP(E48,G5数据库!C:S,13,0)</f>
        <v>#N/A</v>
      </c>
      <c r="U48" s="37" t="e">
        <f>VLOOKUP(E48,G5数据库!C:S,14,0)</f>
        <v>#N/A</v>
      </c>
      <c r="V48" s="37" t="e">
        <f>VLOOKUP(E48,G5数据库!C:S,15,0)*C48*2</f>
        <v>#N/A</v>
      </c>
      <c r="W48" s="37" t="e">
        <f>VLOOKUP(E48,G5数据库!C:S,16,0)</f>
        <v>#N/A</v>
      </c>
      <c r="X48" s="37" t="e">
        <f>VLOOKUP(E48,G5数据库!C:S,17,0)</f>
        <v>#N/A</v>
      </c>
      <c r="Y48" s="18"/>
    </row>
    <row r="49" spans="1:25" x14ac:dyDescent="0.25">
      <c r="A49" s="22"/>
      <c r="B49" s="3"/>
      <c r="C49" s="3"/>
      <c r="D49" s="3"/>
      <c r="E49" s="18" t="str">
        <f t="shared" si="3"/>
        <v/>
      </c>
      <c r="F49" s="18" t="str">
        <f t="shared" si="4"/>
        <v/>
      </c>
      <c r="G49" s="18" t="e">
        <f t="shared" si="5"/>
        <v>#VALUE!</v>
      </c>
      <c r="H49" s="18" t="e">
        <f>VLOOKUP(E49,G5数据库!C:S,2,0)</f>
        <v>#N/A</v>
      </c>
      <c r="I49" s="18" t="e">
        <f>VLOOKUP(E49,G4数据库!C:S,3,0)</f>
        <v>#N/A</v>
      </c>
      <c r="J49" s="19" t="e">
        <f t="shared" si="6"/>
        <v>#VALUE!</v>
      </c>
      <c r="K49" s="18" t="e">
        <f>VLOOKUP(E49,G5数据库!C:S,4,0)</f>
        <v>#N/A</v>
      </c>
      <c r="L49" s="18" t="e">
        <f>VLOOKUP(E49,G5数据库!C:S,5,0)</f>
        <v>#N/A</v>
      </c>
      <c r="M49" s="18"/>
      <c r="N49" s="18" t="e">
        <f>VLOOKUP(E49,G5数据库!C:S,6,0)</f>
        <v>#N/A</v>
      </c>
      <c r="O49" s="18" t="e">
        <f>VLOOKUP(E49,G5数据库!C:S,7,0)</f>
        <v>#N/A</v>
      </c>
      <c r="P49" s="19" t="e">
        <f>VLOOKUP(E49,G5数据库!C:S,10,0)*C49*2</f>
        <v>#N/A</v>
      </c>
      <c r="Q49" s="18" t="e">
        <f>VLOOKUP(E49,G4数据库!C:S,11,0)</f>
        <v>#N/A</v>
      </c>
      <c r="R49" s="18" t="e">
        <f>VLOOKUP(E49,G5数据库!C:S,12,0)</f>
        <v>#N/A</v>
      </c>
      <c r="S49" s="18"/>
      <c r="T49" s="37" t="e">
        <f>VLOOKUP(E49,G5数据库!C:S,13,0)</f>
        <v>#N/A</v>
      </c>
      <c r="U49" s="37" t="e">
        <f>VLOOKUP(E49,G5数据库!C:S,14,0)</f>
        <v>#N/A</v>
      </c>
      <c r="V49" s="37" t="e">
        <f>VLOOKUP(E49,G5数据库!C:S,15,0)*C49*2</f>
        <v>#N/A</v>
      </c>
      <c r="W49" s="37" t="e">
        <f>VLOOKUP(E49,G5数据库!C:S,16,0)</f>
        <v>#N/A</v>
      </c>
      <c r="X49" s="37" t="e">
        <f>VLOOKUP(E49,G5数据库!C:S,17,0)</f>
        <v>#N/A</v>
      </c>
      <c r="Y49" s="18"/>
    </row>
    <row r="50" spans="1:25" x14ac:dyDescent="0.25">
      <c r="A50" s="22"/>
      <c r="B50" s="3"/>
      <c r="C50" s="3"/>
      <c r="D50" s="3"/>
      <c r="E50" s="18" t="str">
        <f t="shared" si="3"/>
        <v/>
      </c>
      <c r="F50" s="18" t="str">
        <f t="shared" si="4"/>
        <v/>
      </c>
      <c r="G50" s="18" t="e">
        <f t="shared" si="5"/>
        <v>#VALUE!</v>
      </c>
      <c r="H50" s="18" t="e">
        <f>VLOOKUP(E50,G5数据库!C:S,2,0)</f>
        <v>#N/A</v>
      </c>
      <c r="I50" s="18" t="e">
        <f>VLOOKUP(E50,G4数据库!C:S,3,0)</f>
        <v>#N/A</v>
      </c>
      <c r="J50" s="19" t="e">
        <f t="shared" si="6"/>
        <v>#VALUE!</v>
      </c>
      <c r="K50" s="18" t="e">
        <f>VLOOKUP(E50,G5数据库!C:S,4,0)</f>
        <v>#N/A</v>
      </c>
      <c r="L50" s="18" t="e">
        <f>VLOOKUP(E50,G5数据库!C:S,5,0)</f>
        <v>#N/A</v>
      </c>
      <c r="M50" s="18"/>
      <c r="N50" s="18" t="e">
        <f>VLOOKUP(E50,G5数据库!C:S,6,0)</f>
        <v>#N/A</v>
      </c>
      <c r="O50" s="18" t="e">
        <f>VLOOKUP(E50,G5数据库!C:S,7,0)</f>
        <v>#N/A</v>
      </c>
      <c r="P50" s="19" t="e">
        <f>VLOOKUP(E50,G5数据库!C:S,10,0)*C50*2</f>
        <v>#N/A</v>
      </c>
      <c r="Q50" s="18" t="e">
        <f>VLOOKUP(E50,G4数据库!C:S,11,0)</f>
        <v>#N/A</v>
      </c>
      <c r="R50" s="18" t="e">
        <f>VLOOKUP(E50,G5数据库!C:S,12,0)</f>
        <v>#N/A</v>
      </c>
      <c r="S50" s="18"/>
      <c r="T50" s="37" t="e">
        <f>VLOOKUP(E50,G5数据库!C:S,13,0)</f>
        <v>#N/A</v>
      </c>
      <c r="U50" s="37" t="e">
        <f>VLOOKUP(E50,G5数据库!C:S,14,0)</f>
        <v>#N/A</v>
      </c>
      <c r="V50" s="37" t="e">
        <f>VLOOKUP(E50,G5数据库!C:S,15,0)*C50*2</f>
        <v>#N/A</v>
      </c>
      <c r="W50" s="37" t="e">
        <f>VLOOKUP(E50,G5数据库!C:S,16,0)</f>
        <v>#N/A</v>
      </c>
      <c r="X50" s="37" t="e">
        <f>VLOOKUP(E50,G5数据库!C:S,17,0)</f>
        <v>#N/A</v>
      </c>
      <c r="Y50" s="18"/>
    </row>
    <row r="51" spans="1:25" x14ac:dyDescent="0.25">
      <c r="A51" s="22"/>
      <c r="B51" s="3"/>
      <c r="C51" s="3"/>
      <c r="D51" s="3"/>
      <c r="E51" s="18" t="str">
        <f t="shared" si="3"/>
        <v/>
      </c>
      <c r="F51" s="18" t="str">
        <f t="shared" si="4"/>
        <v/>
      </c>
      <c r="G51" s="18" t="e">
        <f t="shared" si="5"/>
        <v>#VALUE!</v>
      </c>
      <c r="H51" s="18" t="e">
        <f>VLOOKUP(E51,G5数据库!C:S,2,0)</f>
        <v>#N/A</v>
      </c>
      <c r="I51" s="18" t="e">
        <f>VLOOKUP(E51,G4数据库!C:S,3,0)</f>
        <v>#N/A</v>
      </c>
      <c r="J51" s="19" t="e">
        <f t="shared" si="6"/>
        <v>#VALUE!</v>
      </c>
      <c r="K51" s="18" t="e">
        <f>VLOOKUP(E51,G5数据库!C:S,4,0)</f>
        <v>#N/A</v>
      </c>
      <c r="L51" s="18" t="e">
        <f>VLOOKUP(E51,G5数据库!C:S,5,0)</f>
        <v>#N/A</v>
      </c>
      <c r="M51" s="18"/>
      <c r="N51" s="18" t="e">
        <f>VLOOKUP(E51,G5数据库!C:S,6,0)</f>
        <v>#N/A</v>
      </c>
      <c r="O51" s="18" t="e">
        <f>VLOOKUP(E51,G5数据库!C:S,7,0)</f>
        <v>#N/A</v>
      </c>
      <c r="P51" s="19" t="e">
        <f>VLOOKUP(E51,G5数据库!C:S,10,0)*C51*2</f>
        <v>#N/A</v>
      </c>
      <c r="Q51" s="18" t="e">
        <f>VLOOKUP(E51,G4数据库!C:S,11,0)</f>
        <v>#N/A</v>
      </c>
      <c r="R51" s="18" t="e">
        <f>VLOOKUP(E51,G5数据库!C:S,12,0)</f>
        <v>#N/A</v>
      </c>
      <c r="S51" s="18"/>
      <c r="T51" s="37" t="e">
        <f>VLOOKUP(E51,G5数据库!C:S,13,0)</f>
        <v>#N/A</v>
      </c>
      <c r="U51" s="37" t="e">
        <f>VLOOKUP(E51,G5数据库!C:S,14,0)</f>
        <v>#N/A</v>
      </c>
      <c r="V51" s="37" t="e">
        <f>VLOOKUP(E51,G5数据库!C:S,15,0)*C51*2</f>
        <v>#N/A</v>
      </c>
      <c r="W51" s="37" t="e">
        <f>VLOOKUP(E51,G5数据库!C:S,16,0)</f>
        <v>#N/A</v>
      </c>
      <c r="X51" s="37" t="e">
        <f>VLOOKUP(E51,G5数据库!C:S,17,0)</f>
        <v>#N/A</v>
      </c>
      <c r="Y51" s="18"/>
    </row>
    <row r="52" spans="1:25" x14ac:dyDescent="0.25">
      <c r="A52" s="22"/>
      <c r="B52" s="3"/>
      <c r="C52" s="3"/>
      <c r="D52" s="3"/>
      <c r="E52" s="18" t="str">
        <f t="shared" si="3"/>
        <v/>
      </c>
      <c r="F52" s="18" t="str">
        <f t="shared" si="4"/>
        <v/>
      </c>
      <c r="G52" s="18" t="e">
        <f t="shared" si="5"/>
        <v>#VALUE!</v>
      </c>
      <c r="H52" s="18" t="e">
        <f>VLOOKUP(E52,G5数据库!C:S,2,0)</f>
        <v>#N/A</v>
      </c>
      <c r="I52" s="18" t="e">
        <f>VLOOKUP(E52,G4数据库!C:S,3,0)</f>
        <v>#N/A</v>
      </c>
      <c r="J52" s="19" t="e">
        <f t="shared" si="6"/>
        <v>#VALUE!</v>
      </c>
      <c r="K52" s="18" t="e">
        <f>VLOOKUP(E52,G5数据库!C:S,4,0)</f>
        <v>#N/A</v>
      </c>
      <c r="L52" s="18" t="e">
        <f>VLOOKUP(E52,G5数据库!C:S,5,0)</f>
        <v>#N/A</v>
      </c>
      <c r="M52" s="18"/>
      <c r="N52" s="18" t="e">
        <f>VLOOKUP(E52,G5数据库!C:S,6,0)</f>
        <v>#N/A</v>
      </c>
      <c r="O52" s="18" t="e">
        <f>VLOOKUP(E52,G5数据库!C:S,7,0)</f>
        <v>#N/A</v>
      </c>
      <c r="P52" s="19" t="e">
        <f>VLOOKUP(E52,G5数据库!C:S,10,0)*C52*2</f>
        <v>#N/A</v>
      </c>
      <c r="Q52" s="18" t="e">
        <f>VLOOKUP(E52,G4数据库!C:S,11,0)</f>
        <v>#N/A</v>
      </c>
      <c r="R52" s="18" t="e">
        <f>VLOOKUP(E52,G5数据库!C:S,12,0)</f>
        <v>#N/A</v>
      </c>
      <c r="S52" s="18"/>
      <c r="T52" s="37" t="e">
        <f>VLOOKUP(E52,G5数据库!C:S,13,0)</f>
        <v>#N/A</v>
      </c>
      <c r="U52" s="37" t="e">
        <f>VLOOKUP(E52,G5数据库!C:S,14,0)</f>
        <v>#N/A</v>
      </c>
      <c r="V52" s="37" t="e">
        <f>VLOOKUP(E52,G5数据库!C:S,15,0)*C52*2</f>
        <v>#N/A</v>
      </c>
      <c r="W52" s="37" t="e">
        <f>VLOOKUP(E52,G5数据库!C:S,16,0)</f>
        <v>#N/A</v>
      </c>
      <c r="X52" s="37" t="e">
        <f>VLOOKUP(E52,G5数据库!C:S,17,0)</f>
        <v>#N/A</v>
      </c>
      <c r="Y52" s="18"/>
    </row>
    <row r="53" spans="1:25" x14ac:dyDescent="0.25">
      <c r="A53" s="22"/>
      <c r="B53" s="3"/>
      <c r="C53" s="3"/>
      <c r="D53" s="3"/>
      <c r="E53" s="18" t="str">
        <f t="shared" si="3"/>
        <v/>
      </c>
      <c r="F53" s="18" t="str">
        <f t="shared" si="4"/>
        <v/>
      </c>
      <c r="G53" s="18" t="e">
        <f t="shared" si="5"/>
        <v>#VALUE!</v>
      </c>
      <c r="H53" s="18" t="e">
        <f>VLOOKUP(E53,G5数据库!C:S,2,0)</f>
        <v>#N/A</v>
      </c>
      <c r="I53" s="18" t="e">
        <f>VLOOKUP(E53,G4数据库!C:S,3,0)</f>
        <v>#N/A</v>
      </c>
      <c r="J53" s="19" t="e">
        <f t="shared" si="6"/>
        <v>#VALUE!</v>
      </c>
      <c r="K53" s="18" t="e">
        <f>VLOOKUP(E53,G5数据库!C:S,4,0)</f>
        <v>#N/A</v>
      </c>
      <c r="L53" s="18" t="e">
        <f>VLOOKUP(E53,G5数据库!C:S,5,0)</f>
        <v>#N/A</v>
      </c>
      <c r="M53" s="18"/>
      <c r="N53" s="18" t="e">
        <f>VLOOKUP(E53,G5数据库!C:S,6,0)</f>
        <v>#N/A</v>
      </c>
      <c r="O53" s="18" t="e">
        <f>VLOOKUP(E53,G5数据库!C:S,7,0)</f>
        <v>#N/A</v>
      </c>
      <c r="P53" s="19" t="e">
        <f>VLOOKUP(E53,G5数据库!C:S,10,0)*C53*2</f>
        <v>#N/A</v>
      </c>
      <c r="Q53" s="18" t="e">
        <f>VLOOKUP(E53,G4数据库!C:S,11,0)</f>
        <v>#N/A</v>
      </c>
      <c r="R53" s="18" t="e">
        <f>VLOOKUP(E53,G5数据库!C:S,12,0)</f>
        <v>#N/A</v>
      </c>
      <c r="S53" s="18"/>
      <c r="T53" s="37" t="e">
        <f>VLOOKUP(E53,G5数据库!C:S,13,0)</f>
        <v>#N/A</v>
      </c>
      <c r="U53" s="37" t="e">
        <f>VLOOKUP(E53,G5数据库!C:S,14,0)</f>
        <v>#N/A</v>
      </c>
      <c r="V53" s="37" t="e">
        <f>VLOOKUP(E53,G5数据库!C:S,15,0)*C53*2</f>
        <v>#N/A</v>
      </c>
      <c r="W53" s="37" t="e">
        <f>VLOOKUP(E53,G5数据库!C:S,16,0)</f>
        <v>#N/A</v>
      </c>
      <c r="X53" s="37" t="e">
        <f>VLOOKUP(E53,G5数据库!C:S,17,0)</f>
        <v>#N/A</v>
      </c>
      <c r="Y53" s="18"/>
    </row>
    <row r="54" spans="1:25" x14ac:dyDescent="0.25">
      <c r="A54" s="22"/>
      <c r="B54" s="3"/>
      <c r="C54" s="3"/>
      <c r="D54" s="3"/>
      <c r="E54" s="18" t="str">
        <f t="shared" si="3"/>
        <v/>
      </c>
      <c r="F54" s="18" t="str">
        <f t="shared" si="4"/>
        <v/>
      </c>
      <c r="G54" s="18" t="e">
        <f t="shared" si="5"/>
        <v>#VALUE!</v>
      </c>
      <c r="H54" s="18" t="e">
        <f>VLOOKUP(E54,G5数据库!C:S,2,0)</f>
        <v>#N/A</v>
      </c>
      <c r="I54" s="18" t="e">
        <f>VLOOKUP(E54,G4数据库!C:S,3,0)</f>
        <v>#N/A</v>
      </c>
      <c r="J54" s="19" t="e">
        <f t="shared" si="6"/>
        <v>#VALUE!</v>
      </c>
      <c r="K54" s="18" t="e">
        <f>VLOOKUP(E54,G5数据库!C:S,4,0)</f>
        <v>#N/A</v>
      </c>
      <c r="L54" s="18" t="e">
        <f>VLOOKUP(E54,G5数据库!C:S,5,0)</f>
        <v>#N/A</v>
      </c>
      <c r="M54" s="18"/>
      <c r="N54" s="18" t="e">
        <f>VLOOKUP(E54,G5数据库!C:S,6,0)</f>
        <v>#N/A</v>
      </c>
      <c r="O54" s="18" t="e">
        <f>VLOOKUP(E54,G5数据库!C:S,7,0)</f>
        <v>#N/A</v>
      </c>
      <c r="P54" s="19" t="e">
        <f>VLOOKUP(E54,G5数据库!C:S,10,0)*C54*2</f>
        <v>#N/A</v>
      </c>
      <c r="Q54" s="18" t="e">
        <f>VLOOKUP(E54,G4数据库!C:S,11,0)</f>
        <v>#N/A</v>
      </c>
      <c r="R54" s="18" t="e">
        <f>VLOOKUP(E54,G5数据库!C:S,12,0)</f>
        <v>#N/A</v>
      </c>
      <c r="S54" s="18"/>
      <c r="T54" s="37" t="e">
        <f>VLOOKUP(E54,G5数据库!C:S,13,0)</f>
        <v>#N/A</v>
      </c>
      <c r="U54" s="37" t="e">
        <f>VLOOKUP(E54,G5数据库!C:S,14,0)</f>
        <v>#N/A</v>
      </c>
      <c r="V54" s="37" t="e">
        <f>VLOOKUP(E54,G5数据库!C:S,15,0)*C54*2</f>
        <v>#N/A</v>
      </c>
      <c r="W54" s="37" t="e">
        <f>VLOOKUP(E54,G5数据库!C:S,16,0)</f>
        <v>#N/A</v>
      </c>
      <c r="X54" s="37" t="e">
        <f>VLOOKUP(E54,G5数据库!C:S,17,0)</f>
        <v>#N/A</v>
      </c>
      <c r="Y54" s="18"/>
    </row>
    <row r="55" spans="1:25" x14ac:dyDescent="0.25">
      <c r="A55" s="22"/>
      <c r="B55" s="3"/>
      <c r="C55" s="3"/>
      <c r="D55" s="3"/>
      <c r="E55" s="18" t="str">
        <f t="shared" si="3"/>
        <v/>
      </c>
      <c r="F55" s="18" t="str">
        <f t="shared" si="4"/>
        <v/>
      </c>
      <c r="G55" s="18" t="e">
        <f t="shared" si="5"/>
        <v>#VALUE!</v>
      </c>
      <c r="H55" s="18" t="e">
        <f>VLOOKUP(E55,G5数据库!C:S,2,0)</f>
        <v>#N/A</v>
      </c>
      <c r="I55" s="18" t="e">
        <f>VLOOKUP(E55,G4数据库!C:S,3,0)</f>
        <v>#N/A</v>
      </c>
      <c r="J55" s="19" t="e">
        <f t="shared" si="6"/>
        <v>#VALUE!</v>
      </c>
      <c r="K55" s="18" t="e">
        <f>VLOOKUP(E55,G5数据库!C:S,4,0)</f>
        <v>#N/A</v>
      </c>
      <c r="L55" s="18" t="e">
        <f>VLOOKUP(E55,G5数据库!C:S,5,0)</f>
        <v>#N/A</v>
      </c>
      <c r="M55" s="18"/>
      <c r="N55" s="18" t="e">
        <f>VLOOKUP(E55,G5数据库!C:S,6,0)</f>
        <v>#N/A</v>
      </c>
      <c r="O55" s="18" t="e">
        <f>VLOOKUP(E55,G5数据库!C:S,7,0)</f>
        <v>#N/A</v>
      </c>
      <c r="P55" s="19" t="e">
        <f>VLOOKUP(E55,G5数据库!C:S,10,0)*C55*2</f>
        <v>#N/A</v>
      </c>
      <c r="Q55" s="18" t="e">
        <f>VLOOKUP(E55,G4数据库!C:S,11,0)</f>
        <v>#N/A</v>
      </c>
      <c r="R55" s="18" t="e">
        <f>VLOOKUP(E55,G5数据库!C:S,12,0)</f>
        <v>#N/A</v>
      </c>
      <c r="S55" s="18"/>
      <c r="T55" s="37" t="e">
        <f>VLOOKUP(E55,G5数据库!C:S,13,0)</f>
        <v>#N/A</v>
      </c>
      <c r="U55" s="37" t="e">
        <f>VLOOKUP(E55,G5数据库!C:S,14,0)</f>
        <v>#N/A</v>
      </c>
      <c r="V55" s="37" t="e">
        <f>VLOOKUP(E55,G5数据库!C:S,15,0)*C55*2</f>
        <v>#N/A</v>
      </c>
      <c r="W55" s="37" t="e">
        <f>VLOOKUP(E55,G5数据库!C:S,16,0)</f>
        <v>#N/A</v>
      </c>
      <c r="X55" s="37" t="e">
        <f>VLOOKUP(E55,G5数据库!C:S,17,0)</f>
        <v>#N/A</v>
      </c>
      <c r="Y55" s="18"/>
    </row>
    <row r="56" spans="1:25" x14ac:dyDescent="0.25">
      <c r="A56" s="22"/>
      <c r="B56" s="3"/>
      <c r="C56" s="3"/>
      <c r="D56" s="3"/>
      <c r="E56" s="18" t="str">
        <f t="shared" si="3"/>
        <v/>
      </c>
      <c r="F56" s="18" t="str">
        <f t="shared" si="4"/>
        <v/>
      </c>
      <c r="G56" s="18" t="e">
        <f t="shared" si="5"/>
        <v>#VALUE!</v>
      </c>
      <c r="H56" s="18" t="e">
        <f>VLOOKUP(E56,G5数据库!C:S,2,0)</f>
        <v>#N/A</v>
      </c>
      <c r="I56" s="18" t="e">
        <f>VLOOKUP(E56,G4数据库!C:S,3,0)</f>
        <v>#N/A</v>
      </c>
      <c r="J56" s="19" t="e">
        <f t="shared" si="6"/>
        <v>#VALUE!</v>
      </c>
      <c r="K56" s="18" t="e">
        <f>VLOOKUP(E56,G5数据库!C:S,4,0)</f>
        <v>#N/A</v>
      </c>
      <c r="L56" s="18" t="e">
        <f>VLOOKUP(E56,G5数据库!C:S,5,0)</f>
        <v>#N/A</v>
      </c>
      <c r="M56" s="18"/>
      <c r="N56" s="18" t="e">
        <f>VLOOKUP(E56,G5数据库!C:S,6,0)</f>
        <v>#N/A</v>
      </c>
      <c r="O56" s="18" t="e">
        <f>VLOOKUP(E56,G5数据库!C:S,7,0)</f>
        <v>#N/A</v>
      </c>
      <c r="P56" s="19" t="e">
        <f>VLOOKUP(E56,G5数据库!C:S,10,0)*C56*2</f>
        <v>#N/A</v>
      </c>
      <c r="Q56" s="18" t="e">
        <f>VLOOKUP(E56,G4数据库!C:S,11,0)</f>
        <v>#N/A</v>
      </c>
      <c r="R56" s="18" t="e">
        <f>VLOOKUP(E56,G5数据库!C:S,12,0)</f>
        <v>#N/A</v>
      </c>
      <c r="S56" s="18"/>
      <c r="T56" s="37" t="e">
        <f>VLOOKUP(E56,G5数据库!C:S,13,0)</f>
        <v>#N/A</v>
      </c>
      <c r="U56" s="37" t="e">
        <f>VLOOKUP(E56,G5数据库!C:S,14,0)</f>
        <v>#N/A</v>
      </c>
      <c r="V56" s="37" t="e">
        <f>VLOOKUP(E56,G5数据库!C:S,15,0)*C56*2</f>
        <v>#N/A</v>
      </c>
      <c r="W56" s="37" t="e">
        <f>VLOOKUP(E56,G5数据库!C:S,16,0)</f>
        <v>#N/A</v>
      </c>
      <c r="X56" s="37" t="e">
        <f>VLOOKUP(E56,G5数据库!C:S,17,0)</f>
        <v>#N/A</v>
      </c>
      <c r="Y56" s="18"/>
    </row>
    <row r="57" spans="1:25" x14ac:dyDescent="0.25">
      <c r="A57" s="22"/>
      <c r="B57" s="3"/>
      <c r="C57" s="3"/>
      <c r="D57" s="3"/>
      <c r="E57" s="18" t="str">
        <f t="shared" si="3"/>
        <v/>
      </c>
      <c r="F57" s="18" t="str">
        <f t="shared" si="4"/>
        <v/>
      </c>
      <c r="G57" s="18" t="e">
        <f t="shared" si="5"/>
        <v>#VALUE!</v>
      </c>
      <c r="H57" s="18" t="e">
        <f>VLOOKUP(E57,G5数据库!C:S,2,0)</f>
        <v>#N/A</v>
      </c>
      <c r="I57" s="18" t="e">
        <f>VLOOKUP(E57,G4数据库!C:S,3,0)</f>
        <v>#N/A</v>
      </c>
      <c r="J57" s="19" t="e">
        <f t="shared" si="6"/>
        <v>#VALUE!</v>
      </c>
      <c r="K57" s="18" t="e">
        <f>VLOOKUP(E57,G5数据库!C:S,4,0)</f>
        <v>#N/A</v>
      </c>
      <c r="L57" s="18" t="e">
        <f>VLOOKUP(E57,G5数据库!C:S,5,0)</f>
        <v>#N/A</v>
      </c>
      <c r="M57" s="18"/>
      <c r="N57" s="18" t="e">
        <f>VLOOKUP(E57,G5数据库!C:S,6,0)</f>
        <v>#N/A</v>
      </c>
      <c r="O57" s="18" t="e">
        <f>VLOOKUP(E57,G5数据库!C:S,7,0)</f>
        <v>#N/A</v>
      </c>
      <c r="P57" s="19" t="e">
        <f>VLOOKUP(E57,G5数据库!C:S,10,0)*C57*2</f>
        <v>#N/A</v>
      </c>
      <c r="Q57" s="18" t="e">
        <f>VLOOKUP(E57,G4数据库!C:S,11,0)</f>
        <v>#N/A</v>
      </c>
      <c r="R57" s="18" t="e">
        <f>VLOOKUP(E57,G5数据库!C:S,12,0)</f>
        <v>#N/A</v>
      </c>
      <c r="S57" s="18"/>
      <c r="T57" s="37" t="e">
        <f>VLOOKUP(E57,G5数据库!C:S,13,0)</f>
        <v>#N/A</v>
      </c>
      <c r="U57" s="37" t="e">
        <f>VLOOKUP(E57,G5数据库!C:S,14,0)</f>
        <v>#N/A</v>
      </c>
      <c r="V57" s="37" t="e">
        <f>VLOOKUP(E57,G5数据库!C:S,15,0)*C57*2</f>
        <v>#N/A</v>
      </c>
      <c r="W57" s="37" t="e">
        <f>VLOOKUP(E57,G5数据库!C:S,16,0)</f>
        <v>#N/A</v>
      </c>
      <c r="X57" s="37" t="e">
        <f>VLOOKUP(E57,G5数据库!C:S,17,0)</f>
        <v>#N/A</v>
      </c>
      <c r="Y57" s="18"/>
    </row>
    <row r="58" spans="1:25" x14ac:dyDescent="0.25">
      <c r="A58" s="22"/>
      <c r="B58" s="3"/>
      <c r="C58" s="3"/>
      <c r="D58" s="3"/>
      <c r="E58" s="18" t="str">
        <f t="shared" si="3"/>
        <v/>
      </c>
      <c r="F58" s="18" t="str">
        <f t="shared" si="4"/>
        <v/>
      </c>
      <c r="G58" s="18" t="e">
        <f t="shared" si="5"/>
        <v>#VALUE!</v>
      </c>
      <c r="H58" s="18" t="e">
        <f>VLOOKUP(E58,G5数据库!C:S,2,0)</f>
        <v>#N/A</v>
      </c>
      <c r="I58" s="18" t="e">
        <f>VLOOKUP(E58,G4数据库!C:S,3,0)</f>
        <v>#N/A</v>
      </c>
      <c r="J58" s="19" t="e">
        <f t="shared" si="6"/>
        <v>#VALUE!</v>
      </c>
      <c r="K58" s="18" t="e">
        <f>VLOOKUP(E58,G5数据库!C:S,4,0)</f>
        <v>#N/A</v>
      </c>
      <c r="L58" s="18" t="e">
        <f>VLOOKUP(E58,G5数据库!C:S,5,0)</f>
        <v>#N/A</v>
      </c>
      <c r="M58" s="18"/>
      <c r="N58" s="18" t="e">
        <f>VLOOKUP(E58,G5数据库!C:S,6,0)</f>
        <v>#N/A</v>
      </c>
      <c r="O58" s="18" t="e">
        <f>VLOOKUP(E58,G5数据库!C:S,7,0)</f>
        <v>#N/A</v>
      </c>
      <c r="P58" s="19" t="e">
        <f>VLOOKUP(E58,G5数据库!C:S,10,0)*C58*2</f>
        <v>#N/A</v>
      </c>
      <c r="Q58" s="18" t="e">
        <f>VLOOKUP(E58,G4数据库!C:S,11,0)</f>
        <v>#N/A</v>
      </c>
      <c r="R58" s="18" t="e">
        <f>VLOOKUP(E58,G5数据库!C:S,12,0)</f>
        <v>#N/A</v>
      </c>
      <c r="S58" s="18"/>
      <c r="T58" s="37" t="e">
        <f>VLOOKUP(E58,G5数据库!C:S,13,0)</f>
        <v>#N/A</v>
      </c>
      <c r="U58" s="37" t="e">
        <f>VLOOKUP(E58,G5数据库!C:S,14,0)</f>
        <v>#N/A</v>
      </c>
      <c r="V58" s="37" t="e">
        <f>VLOOKUP(E58,G5数据库!C:S,15,0)*C58*2</f>
        <v>#N/A</v>
      </c>
      <c r="W58" s="37" t="e">
        <f>VLOOKUP(E58,G5数据库!C:S,16,0)</f>
        <v>#N/A</v>
      </c>
      <c r="X58" s="37" t="e">
        <f>VLOOKUP(E58,G5数据库!C:S,17,0)</f>
        <v>#N/A</v>
      </c>
      <c r="Y58" s="18"/>
    </row>
    <row r="59" spans="1:25" x14ac:dyDescent="0.25">
      <c r="A59" s="22"/>
      <c r="B59" s="3"/>
      <c r="C59" s="3"/>
      <c r="D59" s="3"/>
      <c r="E59" s="18" t="str">
        <f t="shared" si="3"/>
        <v/>
      </c>
      <c r="F59" s="18" t="str">
        <f t="shared" si="4"/>
        <v/>
      </c>
      <c r="G59" s="18" t="e">
        <f t="shared" si="5"/>
        <v>#VALUE!</v>
      </c>
      <c r="H59" s="18" t="e">
        <f>VLOOKUP(E59,G5数据库!C:S,2,0)</f>
        <v>#N/A</v>
      </c>
      <c r="I59" s="18" t="e">
        <f>VLOOKUP(E59,G4数据库!C:S,3,0)</f>
        <v>#N/A</v>
      </c>
      <c r="J59" s="19" t="e">
        <f t="shared" si="6"/>
        <v>#VALUE!</v>
      </c>
      <c r="K59" s="18" t="e">
        <f>VLOOKUP(E59,G5数据库!C:S,4,0)</f>
        <v>#N/A</v>
      </c>
      <c r="L59" s="18" t="e">
        <f>VLOOKUP(E59,G5数据库!C:S,5,0)</f>
        <v>#N/A</v>
      </c>
      <c r="M59" s="18"/>
      <c r="N59" s="18" t="e">
        <f>VLOOKUP(E59,G5数据库!C:S,6,0)</f>
        <v>#N/A</v>
      </c>
      <c r="O59" s="18" t="e">
        <f>VLOOKUP(E59,G5数据库!C:S,7,0)</f>
        <v>#N/A</v>
      </c>
      <c r="P59" s="19" t="e">
        <f>VLOOKUP(E59,G5数据库!C:S,10,0)*C59*2</f>
        <v>#N/A</v>
      </c>
      <c r="Q59" s="18" t="e">
        <f>VLOOKUP(E59,G4数据库!C:S,11,0)</f>
        <v>#N/A</v>
      </c>
      <c r="R59" s="18" t="e">
        <f>VLOOKUP(E59,G5数据库!C:S,12,0)</f>
        <v>#N/A</v>
      </c>
      <c r="S59" s="18"/>
      <c r="T59" s="37" t="e">
        <f>VLOOKUP(E59,G5数据库!C:S,13,0)</f>
        <v>#N/A</v>
      </c>
      <c r="U59" s="37" t="e">
        <f>VLOOKUP(E59,G5数据库!C:S,14,0)</f>
        <v>#N/A</v>
      </c>
      <c r="V59" s="37" t="e">
        <f>VLOOKUP(E59,G5数据库!C:S,15,0)*C59*2</f>
        <v>#N/A</v>
      </c>
      <c r="W59" s="37" t="e">
        <f>VLOOKUP(E59,G5数据库!C:S,16,0)</f>
        <v>#N/A</v>
      </c>
      <c r="X59" s="37" t="e">
        <f>VLOOKUP(E59,G5数据库!C:S,17,0)</f>
        <v>#N/A</v>
      </c>
      <c r="Y59" s="18"/>
    </row>
    <row r="60" spans="1:25" x14ac:dyDescent="0.25">
      <c r="A60" s="22"/>
      <c r="B60" s="3"/>
      <c r="C60" s="3"/>
      <c r="D60" s="3"/>
      <c r="E60" s="18" t="str">
        <f t="shared" si="3"/>
        <v/>
      </c>
      <c r="F60" s="18" t="str">
        <f t="shared" si="4"/>
        <v/>
      </c>
      <c r="G60" s="18" t="e">
        <f t="shared" si="5"/>
        <v>#VALUE!</v>
      </c>
      <c r="H60" s="18" t="e">
        <f>VLOOKUP(E60,G5数据库!C:S,2,0)</f>
        <v>#N/A</v>
      </c>
      <c r="I60" s="18" t="e">
        <f>VLOOKUP(E60,G4数据库!C:S,3,0)</f>
        <v>#N/A</v>
      </c>
      <c r="J60" s="19" t="e">
        <f t="shared" si="6"/>
        <v>#VALUE!</v>
      </c>
      <c r="K60" s="18" t="e">
        <f>VLOOKUP(E60,G5数据库!C:S,4,0)</f>
        <v>#N/A</v>
      </c>
      <c r="L60" s="18" t="e">
        <f>VLOOKUP(E60,G5数据库!C:S,5,0)</f>
        <v>#N/A</v>
      </c>
      <c r="M60" s="18"/>
      <c r="N60" s="18" t="e">
        <f>VLOOKUP(E60,G5数据库!C:S,6,0)</f>
        <v>#N/A</v>
      </c>
      <c r="O60" s="18" t="e">
        <f>VLOOKUP(E60,G5数据库!C:S,7,0)</f>
        <v>#N/A</v>
      </c>
      <c r="P60" s="19" t="e">
        <f>VLOOKUP(E60,G5数据库!C:S,10,0)*C60*2</f>
        <v>#N/A</v>
      </c>
      <c r="Q60" s="18" t="e">
        <f>VLOOKUP(E60,G4数据库!C:S,11,0)</f>
        <v>#N/A</v>
      </c>
      <c r="R60" s="18" t="e">
        <f>VLOOKUP(E60,G5数据库!C:S,12,0)</f>
        <v>#N/A</v>
      </c>
      <c r="S60" s="18"/>
      <c r="T60" s="37" t="e">
        <f>VLOOKUP(E60,G5数据库!C:S,13,0)</f>
        <v>#N/A</v>
      </c>
      <c r="U60" s="37" t="e">
        <f>VLOOKUP(E60,G5数据库!C:S,14,0)</f>
        <v>#N/A</v>
      </c>
      <c r="V60" s="37" t="e">
        <f>VLOOKUP(E60,G5数据库!C:S,15,0)*C60*2</f>
        <v>#N/A</v>
      </c>
      <c r="W60" s="37" t="e">
        <f>VLOOKUP(E60,G5数据库!C:S,16,0)</f>
        <v>#N/A</v>
      </c>
      <c r="X60" s="37" t="e">
        <f>VLOOKUP(E60,G5数据库!C:S,17,0)</f>
        <v>#N/A</v>
      </c>
      <c r="Y60" s="18"/>
    </row>
    <row r="61" spans="1:25" x14ac:dyDescent="0.25">
      <c r="A61" s="22"/>
      <c r="B61" s="3"/>
      <c r="C61" s="3"/>
      <c r="D61" s="3"/>
      <c r="E61" s="18" t="str">
        <f t="shared" si="3"/>
        <v/>
      </c>
      <c r="F61" s="18" t="str">
        <f t="shared" si="4"/>
        <v/>
      </c>
      <c r="G61" s="18" t="e">
        <f t="shared" si="5"/>
        <v>#VALUE!</v>
      </c>
      <c r="H61" s="18" t="e">
        <f>VLOOKUP(E61,G5数据库!C:S,2,0)</f>
        <v>#N/A</v>
      </c>
      <c r="I61" s="18" t="e">
        <f>VLOOKUP(E61,G4数据库!C:S,3,0)</f>
        <v>#N/A</v>
      </c>
      <c r="J61" s="19" t="e">
        <f t="shared" si="6"/>
        <v>#VALUE!</v>
      </c>
      <c r="K61" s="18" t="e">
        <f>VLOOKUP(E61,G5数据库!C:S,4,0)</f>
        <v>#N/A</v>
      </c>
      <c r="L61" s="18" t="e">
        <f>VLOOKUP(E61,G5数据库!C:S,5,0)</f>
        <v>#N/A</v>
      </c>
      <c r="M61" s="18"/>
      <c r="N61" s="18" t="e">
        <f>VLOOKUP(E61,G5数据库!C:S,6,0)</f>
        <v>#N/A</v>
      </c>
      <c r="O61" s="18" t="e">
        <f>VLOOKUP(E61,G5数据库!C:S,7,0)</f>
        <v>#N/A</v>
      </c>
      <c r="P61" s="19" t="e">
        <f>VLOOKUP(E61,G5数据库!C:S,10,0)*C61*2</f>
        <v>#N/A</v>
      </c>
      <c r="Q61" s="18" t="e">
        <f>VLOOKUP(E61,G4数据库!C:S,11,0)</f>
        <v>#N/A</v>
      </c>
      <c r="R61" s="18" t="e">
        <f>VLOOKUP(E61,G5数据库!C:S,12,0)</f>
        <v>#N/A</v>
      </c>
      <c r="S61" s="18"/>
      <c r="T61" s="37" t="e">
        <f>VLOOKUP(E61,G5数据库!C:S,13,0)</f>
        <v>#N/A</v>
      </c>
      <c r="U61" s="37" t="e">
        <f>VLOOKUP(E61,G5数据库!C:S,14,0)</f>
        <v>#N/A</v>
      </c>
      <c r="V61" s="37" t="e">
        <f>VLOOKUP(E61,G5数据库!C:S,15,0)*C61*2</f>
        <v>#N/A</v>
      </c>
      <c r="W61" s="37" t="e">
        <f>VLOOKUP(E61,G5数据库!C:S,16,0)</f>
        <v>#N/A</v>
      </c>
      <c r="X61" s="37" t="e">
        <f>VLOOKUP(E61,G5数据库!C:S,17,0)</f>
        <v>#N/A</v>
      </c>
      <c r="Y61" s="18"/>
    </row>
    <row r="62" spans="1:25" x14ac:dyDescent="0.25">
      <c r="A62" s="22"/>
      <c r="B62" s="3"/>
      <c r="C62" s="3"/>
      <c r="D62" s="3"/>
      <c r="E62" s="18" t="str">
        <f t="shared" si="3"/>
        <v/>
      </c>
      <c r="F62" s="18" t="str">
        <f t="shared" si="4"/>
        <v/>
      </c>
      <c r="G62" s="18" t="e">
        <f t="shared" si="5"/>
        <v>#VALUE!</v>
      </c>
      <c r="H62" s="18" t="e">
        <f>VLOOKUP(E62,G5数据库!C:S,2,0)</f>
        <v>#N/A</v>
      </c>
      <c r="I62" s="18" t="e">
        <f>VLOOKUP(E62,G4数据库!C:S,3,0)</f>
        <v>#N/A</v>
      </c>
      <c r="J62" s="19" t="e">
        <f t="shared" si="6"/>
        <v>#VALUE!</v>
      </c>
      <c r="K62" s="18" t="e">
        <f>VLOOKUP(E62,G5数据库!C:S,4,0)</f>
        <v>#N/A</v>
      </c>
      <c r="L62" s="18" t="e">
        <f>VLOOKUP(E62,G5数据库!C:S,5,0)</f>
        <v>#N/A</v>
      </c>
      <c r="M62" s="18"/>
      <c r="N62" s="18" t="e">
        <f>VLOOKUP(E62,G5数据库!C:S,6,0)</f>
        <v>#N/A</v>
      </c>
      <c r="O62" s="18" t="e">
        <f>VLOOKUP(E62,G5数据库!C:S,7,0)</f>
        <v>#N/A</v>
      </c>
      <c r="P62" s="19" t="e">
        <f>VLOOKUP(E62,G5数据库!C:S,10,0)*C62*2</f>
        <v>#N/A</v>
      </c>
      <c r="Q62" s="18" t="e">
        <f>VLOOKUP(E62,G4数据库!C:S,11,0)</f>
        <v>#N/A</v>
      </c>
      <c r="R62" s="18" t="e">
        <f>VLOOKUP(E62,G5数据库!C:S,12,0)</f>
        <v>#N/A</v>
      </c>
      <c r="S62" s="18"/>
      <c r="T62" s="37" t="e">
        <f>VLOOKUP(E62,G5数据库!C:S,13,0)</f>
        <v>#N/A</v>
      </c>
      <c r="U62" s="37" t="e">
        <f>VLOOKUP(E62,G5数据库!C:S,14,0)</f>
        <v>#N/A</v>
      </c>
      <c r="V62" s="37" t="e">
        <f>VLOOKUP(E62,G5数据库!C:S,15,0)*C62*2</f>
        <v>#N/A</v>
      </c>
      <c r="W62" s="37" t="e">
        <f>VLOOKUP(E62,G5数据库!C:S,16,0)</f>
        <v>#N/A</v>
      </c>
      <c r="X62" s="37" t="e">
        <f>VLOOKUP(E62,G5数据库!C:S,17,0)</f>
        <v>#N/A</v>
      </c>
      <c r="Y62" s="18"/>
    </row>
    <row r="63" spans="1:25" x14ac:dyDescent="0.25">
      <c r="A63" s="22"/>
      <c r="B63" s="3"/>
      <c r="C63" s="3"/>
      <c r="D63" s="3"/>
      <c r="E63" s="18" t="str">
        <f t="shared" si="3"/>
        <v/>
      </c>
      <c r="F63" s="18" t="str">
        <f t="shared" si="4"/>
        <v/>
      </c>
      <c r="G63" s="18" t="e">
        <f t="shared" si="5"/>
        <v>#VALUE!</v>
      </c>
      <c r="H63" s="18" t="e">
        <f>VLOOKUP(E63,G5数据库!C:S,2,0)</f>
        <v>#N/A</v>
      </c>
      <c r="I63" s="18" t="e">
        <f>VLOOKUP(E63,G4数据库!C:S,3,0)</f>
        <v>#N/A</v>
      </c>
      <c r="J63" s="19" t="e">
        <f t="shared" si="6"/>
        <v>#VALUE!</v>
      </c>
      <c r="K63" s="18" t="e">
        <f>VLOOKUP(E63,G5数据库!C:S,4,0)</f>
        <v>#N/A</v>
      </c>
      <c r="L63" s="18" t="e">
        <f>VLOOKUP(E63,G5数据库!C:S,5,0)</f>
        <v>#N/A</v>
      </c>
      <c r="M63" s="18"/>
      <c r="N63" s="18" t="e">
        <f>VLOOKUP(E63,G5数据库!C:S,6,0)</f>
        <v>#N/A</v>
      </c>
      <c r="O63" s="18" t="e">
        <f>VLOOKUP(E63,G5数据库!C:S,7,0)</f>
        <v>#N/A</v>
      </c>
      <c r="P63" s="19" t="e">
        <f>VLOOKUP(E63,G5数据库!C:S,10,0)*C63*2</f>
        <v>#N/A</v>
      </c>
      <c r="Q63" s="18" t="e">
        <f>VLOOKUP(E63,G4数据库!C:S,11,0)</f>
        <v>#N/A</v>
      </c>
      <c r="R63" s="18" t="e">
        <f>VLOOKUP(E63,G5数据库!C:S,12,0)</f>
        <v>#N/A</v>
      </c>
      <c r="S63" s="18"/>
      <c r="T63" s="37" t="e">
        <f>VLOOKUP(E63,G5数据库!C:S,13,0)</f>
        <v>#N/A</v>
      </c>
      <c r="U63" s="37" t="e">
        <f>VLOOKUP(E63,G5数据库!C:S,14,0)</f>
        <v>#N/A</v>
      </c>
      <c r="V63" s="37" t="e">
        <f>VLOOKUP(E63,G5数据库!C:S,15,0)*C63*2</f>
        <v>#N/A</v>
      </c>
      <c r="W63" s="37" t="e">
        <f>VLOOKUP(E63,G5数据库!C:S,16,0)</f>
        <v>#N/A</v>
      </c>
      <c r="X63" s="37" t="e">
        <f>VLOOKUP(E63,G5数据库!C:S,17,0)</f>
        <v>#N/A</v>
      </c>
      <c r="Y63" s="18"/>
    </row>
    <row r="64" spans="1:25" x14ac:dyDescent="0.25">
      <c r="A64" s="22"/>
      <c r="B64" s="3"/>
      <c r="C64" s="3"/>
      <c r="D64" s="3"/>
      <c r="E64" s="18" t="str">
        <f t="shared" si="3"/>
        <v/>
      </c>
      <c r="F64" s="18" t="str">
        <f t="shared" si="4"/>
        <v/>
      </c>
      <c r="G64" s="18" t="e">
        <f t="shared" si="5"/>
        <v>#VALUE!</v>
      </c>
      <c r="H64" s="18" t="e">
        <f>VLOOKUP(E64,G5数据库!C:S,2,0)</f>
        <v>#N/A</v>
      </c>
      <c r="I64" s="18" t="e">
        <f>VLOOKUP(E64,G4数据库!C:S,3,0)</f>
        <v>#N/A</v>
      </c>
      <c r="J64" s="19" t="e">
        <f t="shared" si="6"/>
        <v>#VALUE!</v>
      </c>
      <c r="K64" s="18" t="e">
        <f>VLOOKUP(E64,G5数据库!C:S,4,0)</f>
        <v>#N/A</v>
      </c>
      <c r="L64" s="18" t="e">
        <f>VLOOKUP(E64,G5数据库!C:S,5,0)</f>
        <v>#N/A</v>
      </c>
      <c r="M64" s="18"/>
      <c r="N64" s="18" t="e">
        <f>VLOOKUP(E64,G5数据库!C:S,6,0)</f>
        <v>#N/A</v>
      </c>
      <c r="O64" s="18" t="e">
        <f>VLOOKUP(E64,G5数据库!C:S,7,0)</f>
        <v>#N/A</v>
      </c>
      <c r="P64" s="19" t="e">
        <f>VLOOKUP(E64,G5数据库!C:S,10,0)*C64*2</f>
        <v>#N/A</v>
      </c>
      <c r="Q64" s="18" t="e">
        <f>VLOOKUP(E64,G4数据库!C:S,11,0)</f>
        <v>#N/A</v>
      </c>
      <c r="R64" s="18" t="e">
        <f>VLOOKUP(E64,G5数据库!C:S,12,0)</f>
        <v>#N/A</v>
      </c>
      <c r="S64" s="18"/>
      <c r="T64" s="37" t="e">
        <f>VLOOKUP(E64,G5数据库!C:S,13,0)</f>
        <v>#N/A</v>
      </c>
      <c r="U64" s="37" t="e">
        <f>VLOOKUP(E64,G5数据库!C:S,14,0)</f>
        <v>#N/A</v>
      </c>
      <c r="V64" s="37" t="e">
        <f>VLOOKUP(E64,G5数据库!C:S,15,0)*C64*2</f>
        <v>#N/A</v>
      </c>
      <c r="W64" s="37" t="e">
        <f>VLOOKUP(E64,G5数据库!C:S,16,0)</f>
        <v>#N/A</v>
      </c>
      <c r="X64" s="37" t="e">
        <f>VLOOKUP(E64,G5数据库!C:S,17,0)</f>
        <v>#N/A</v>
      </c>
      <c r="Y64" s="18"/>
    </row>
    <row r="65" spans="1:25" x14ac:dyDescent="0.25">
      <c r="A65" s="22"/>
      <c r="B65" s="3"/>
      <c r="C65" s="3"/>
      <c r="D65" s="3"/>
      <c r="E65" s="18" t="str">
        <f t="shared" si="3"/>
        <v/>
      </c>
      <c r="F65" s="18" t="str">
        <f t="shared" si="4"/>
        <v/>
      </c>
      <c r="G65" s="18" t="e">
        <f t="shared" si="5"/>
        <v>#VALUE!</v>
      </c>
      <c r="H65" s="18" t="e">
        <f>VLOOKUP(E65,G5数据库!C:S,2,0)</f>
        <v>#N/A</v>
      </c>
      <c r="I65" s="18" t="e">
        <f>VLOOKUP(E65,G4数据库!C:S,3,0)</f>
        <v>#N/A</v>
      </c>
      <c r="J65" s="19" t="e">
        <f t="shared" si="6"/>
        <v>#VALUE!</v>
      </c>
      <c r="K65" s="18" t="e">
        <f>VLOOKUP(E65,G5数据库!C:S,4,0)</f>
        <v>#N/A</v>
      </c>
      <c r="L65" s="18" t="e">
        <f>VLOOKUP(E65,G5数据库!C:S,5,0)</f>
        <v>#N/A</v>
      </c>
      <c r="M65" s="18"/>
      <c r="N65" s="18" t="e">
        <f>VLOOKUP(E65,G5数据库!C:S,6,0)</f>
        <v>#N/A</v>
      </c>
      <c r="O65" s="18" t="e">
        <f>VLOOKUP(E65,G5数据库!C:S,7,0)</f>
        <v>#N/A</v>
      </c>
      <c r="P65" s="19" t="e">
        <f>VLOOKUP(E65,G5数据库!C:S,10,0)*C65*2</f>
        <v>#N/A</v>
      </c>
      <c r="Q65" s="18" t="e">
        <f>VLOOKUP(E65,G4数据库!C:S,11,0)</f>
        <v>#N/A</v>
      </c>
      <c r="R65" s="18" t="e">
        <f>VLOOKUP(E65,G5数据库!C:S,12,0)</f>
        <v>#N/A</v>
      </c>
      <c r="S65" s="18"/>
      <c r="T65" s="37" t="e">
        <f>VLOOKUP(E65,G5数据库!C:S,13,0)</f>
        <v>#N/A</v>
      </c>
      <c r="U65" s="37" t="e">
        <f>VLOOKUP(E65,G5数据库!C:S,14,0)</f>
        <v>#N/A</v>
      </c>
      <c r="V65" s="37" t="e">
        <f>VLOOKUP(E65,G5数据库!C:S,15,0)*C65*2</f>
        <v>#N/A</v>
      </c>
      <c r="W65" s="37" t="e">
        <f>VLOOKUP(E65,G5数据库!C:S,16,0)</f>
        <v>#N/A</v>
      </c>
      <c r="X65" s="37" t="e">
        <f>VLOOKUP(E65,G5数据库!C:S,17,0)</f>
        <v>#N/A</v>
      </c>
      <c r="Y65" s="18"/>
    </row>
    <row r="66" spans="1:25" x14ac:dyDescent="0.25">
      <c r="A66" s="22"/>
      <c r="B66" s="3"/>
      <c r="C66" s="3"/>
      <c r="D66" s="3"/>
      <c r="E66" s="18" t="str">
        <f t="shared" si="3"/>
        <v/>
      </c>
      <c r="F66" s="18" t="str">
        <f t="shared" si="4"/>
        <v/>
      </c>
      <c r="G66" s="18" t="e">
        <f t="shared" si="5"/>
        <v>#VALUE!</v>
      </c>
      <c r="H66" s="18" t="e">
        <f>VLOOKUP(E66,G5数据库!C:S,2,0)</f>
        <v>#N/A</v>
      </c>
      <c r="I66" s="18" t="e">
        <f>VLOOKUP(E66,G4数据库!C:S,3,0)</f>
        <v>#N/A</v>
      </c>
      <c r="J66" s="19" t="e">
        <f t="shared" si="6"/>
        <v>#VALUE!</v>
      </c>
      <c r="K66" s="18" t="e">
        <f>VLOOKUP(E66,G5数据库!C:S,4,0)</f>
        <v>#N/A</v>
      </c>
      <c r="L66" s="18" t="e">
        <f>VLOOKUP(E66,G5数据库!C:S,5,0)</f>
        <v>#N/A</v>
      </c>
      <c r="M66" s="18"/>
      <c r="N66" s="18" t="e">
        <f>VLOOKUP(E66,G5数据库!C:S,6,0)</f>
        <v>#N/A</v>
      </c>
      <c r="O66" s="18" t="e">
        <f>VLOOKUP(E66,G5数据库!C:S,7,0)</f>
        <v>#N/A</v>
      </c>
      <c r="P66" s="19" t="e">
        <f>VLOOKUP(E66,G5数据库!C:S,10,0)*C66*2</f>
        <v>#N/A</v>
      </c>
      <c r="Q66" s="18" t="e">
        <f>VLOOKUP(E66,G4数据库!C:S,11,0)</f>
        <v>#N/A</v>
      </c>
      <c r="R66" s="18" t="e">
        <f>VLOOKUP(E66,G5数据库!C:S,12,0)</f>
        <v>#N/A</v>
      </c>
      <c r="S66" s="18"/>
      <c r="T66" s="37" t="e">
        <f>VLOOKUP(E66,G5数据库!C:S,13,0)</f>
        <v>#N/A</v>
      </c>
      <c r="U66" s="37" t="e">
        <f>VLOOKUP(E66,G5数据库!C:S,14,0)</f>
        <v>#N/A</v>
      </c>
      <c r="V66" s="37" t="e">
        <f>VLOOKUP(E66,G5数据库!C:S,15,0)*C66*2</f>
        <v>#N/A</v>
      </c>
      <c r="W66" s="37" t="e">
        <f>VLOOKUP(E66,G5数据库!C:S,16,0)</f>
        <v>#N/A</v>
      </c>
      <c r="X66" s="37" t="e">
        <f>VLOOKUP(E66,G5数据库!C:S,17,0)</f>
        <v>#N/A</v>
      </c>
      <c r="Y66" s="18"/>
    </row>
    <row r="67" spans="1:25" x14ac:dyDescent="0.25">
      <c r="A67" s="22"/>
      <c r="B67" s="3"/>
      <c r="C67" s="3"/>
      <c r="D67" s="3"/>
      <c r="E67" s="18" t="str">
        <f t="shared" si="3"/>
        <v/>
      </c>
      <c r="F67" s="18" t="str">
        <f t="shared" si="4"/>
        <v/>
      </c>
      <c r="G67" s="18" t="e">
        <f t="shared" si="5"/>
        <v>#VALUE!</v>
      </c>
      <c r="H67" s="18" t="e">
        <f>VLOOKUP(E67,G5数据库!C:S,2,0)</f>
        <v>#N/A</v>
      </c>
      <c r="I67" s="18" t="e">
        <f>VLOOKUP(E67,G4数据库!C:S,3,0)</f>
        <v>#N/A</v>
      </c>
      <c r="J67" s="19" t="e">
        <f t="shared" si="6"/>
        <v>#VALUE!</v>
      </c>
      <c r="K67" s="18" t="e">
        <f>VLOOKUP(E67,G5数据库!C:S,4,0)</f>
        <v>#N/A</v>
      </c>
      <c r="L67" s="18" t="e">
        <f>VLOOKUP(E67,G5数据库!C:S,5,0)</f>
        <v>#N/A</v>
      </c>
      <c r="M67" s="18"/>
      <c r="N67" s="18" t="e">
        <f>VLOOKUP(E67,G5数据库!C:S,6,0)</f>
        <v>#N/A</v>
      </c>
      <c r="O67" s="18" t="e">
        <f>VLOOKUP(E67,G5数据库!C:S,7,0)</f>
        <v>#N/A</v>
      </c>
      <c r="P67" s="19" t="e">
        <f>VLOOKUP(E67,G5数据库!C:S,10,0)*C67*2</f>
        <v>#N/A</v>
      </c>
      <c r="Q67" s="18" t="e">
        <f>VLOOKUP(E67,G4数据库!C:S,11,0)</f>
        <v>#N/A</v>
      </c>
      <c r="R67" s="18" t="e">
        <f>VLOOKUP(E67,G5数据库!C:S,12,0)</f>
        <v>#N/A</v>
      </c>
      <c r="S67" s="18"/>
      <c r="T67" s="37" t="e">
        <f>VLOOKUP(E67,G5数据库!C:S,13,0)</f>
        <v>#N/A</v>
      </c>
      <c r="U67" s="37" t="e">
        <f>VLOOKUP(E67,G5数据库!C:S,14,0)</f>
        <v>#N/A</v>
      </c>
      <c r="V67" s="37" t="e">
        <f>VLOOKUP(E67,G5数据库!C:S,15,0)*C67*2</f>
        <v>#N/A</v>
      </c>
      <c r="W67" s="37" t="e">
        <f>VLOOKUP(E67,G5数据库!C:S,16,0)</f>
        <v>#N/A</v>
      </c>
      <c r="X67" s="37" t="e">
        <f>VLOOKUP(E67,G5数据库!C:S,17,0)</f>
        <v>#N/A</v>
      </c>
      <c r="Y67" s="18"/>
    </row>
    <row r="68" spans="1:25" x14ac:dyDescent="0.25">
      <c r="A68" s="22"/>
      <c r="B68" s="3"/>
      <c r="C68" s="3"/>
      <c r="D68" s="3"/>
      <c r="E68" s="18" t="str">
        <f t="shared" si="3"/>
        <v/>
      </c>
      <c r="F68" s="18" t="str">
        <f t="shared" si="4"/>
        <v/>
      </c>
      <c r="G68" s="18" t="e">
        <f t="shared" si="5"/>
        <v>#VALUE!</v>
      </c>
      <c r="H68" s="18" t="e">
        <f>VLOOKUP(E68,G5数据库!C:S,2,0)</f>
        <v>#N/A</v>
      </c>
      <c r="I68" s="18" t="e">
        <f>VLOOKUP(E68,G4数据库!C:S,3,0)</f>
        <v>#N/A</v>
      </c>
      <c r="J68" s="19" t="e">
        <f t="shared" si="6"/>
        <v>#VALUE!</v>
      </c>
      <c r="K68" s="18" t="e">
        <f>VLOOKUP(E68,G5数据库!C:S,4,0)</f>
        <v>#N/A</v>
      </c>
      <c r="L68" s="18" t="e">
        <f>VLOOKUP(E68,G5数据库!C:S,5,0)</f>
        <v>#N/A</v>
      </c>
      <c r="M68" s="18"/>
      <c r="N68" s="18" t="e">
        <f>VLOOKUP(E68,G5数据库!C:S,6,0)</f>
        <v>#N/A</v>
      </c>
      <c r="O68" s="18" t="e">
        <f>VLOOKUP(E68,G5数据库!C:S,7,0)</f>
        <v>#N/A</v>
      </c>
      <c r="P68" s="19" t="e">
        <f>VLOOKUP(E68,G5数据库!C:S,10,0)*C68*2</f>
        <v>#N/A</v>
      </c>
      <c r="Q68" s="18" t="e">
        <f>VLOOKUP(E68,G4数据库!C:S,11,0)</f>
        <v>#N/A</v>
      </c>
      <c r="R68" s="18" t="e">
        <f>VLOOKUP(E68,G5数据库!C:S,12,0)</f>
        <v>#N/A</v>
      </c>
      <c r="S68" s="18"/>
      <c r="T68" s="37" t="e">
        <f>VLOOKUP(E68,G5数据库!C:S,13,0)</f>
        <v>#N/A</v>
      </c>
      <c r="U68" s="37" t="e">
        <f>VLOOKUP(E68,G5数据库!C:S,14,0)</f>
        <v>#N/A</v>
      </c>
      <c r="V68" s="37" t="e">
        <f>VLOOKUP(E68,G5数据库!C:S,15,0)*C68*2</f>
        <v>#N/A</v>
      </c>
      <c r="W68" s="37" t="e">
        <f>VLOOKUP(E68,G5数据库!C:S,16,0)</f>
        <v>#N/A</v>
      </c>
      <c r="X68" s="37" t="e">
        <f>VLOOKUP(E68,G5数据库!C:S,17,0)</f>
        <v>#N/A</v>
      </c>
      <c r="Y68" s="18"/>
    </row>
    <row r="69" spans="1:25" x14ac:dyDescent="0.25">
      <c r="A69" s="22"/>
      <c r="B69" s="3"/>
      <c r="C69" s="3"/>
      <c r="D69" s="3"/>
      <c r="E69" s="18" t="str">
        <f t="shared" si="3"/>
        <v/>
      </c>
      <c r="F69" s="18" t="str">
        <f t="shared" si="4"/>
        <v/>
      </c>
      <c r="G69" s="18" t="e">
        <f t="shared" si="5"/>
        <v>#VALUE!</v>
      </c>
      <c r="H69" s="18" t="e">
        <f>VLOOKUP(E69,G5数据库!C:S,2,0)</f>
        <v>#N/A</v>
      </c>
      <c r="I69" s="18" t="e">
        <f>VLOOKUP(E69,G4数据库!C:S,3,0)</f>
        <v>#N/A</v>
      </c>
      <c r="J69" s="19" t="e">
        <f t="shared" si="6"/>
        <v>#VALUE!</v>
      </c>
      <c r="K69" s="18" t="e">
        <f>VLOOKUP(E69,G5数据库!C:S,4,0)</f>
        <v>#N/A</v>
      </c>
      <c r="L69" s="18" t="e">
        <f>VLOOKUP(E69,G5数据库!C:S,5,0)</f>
        <v>#N/A</v>
      </c>
      <c r="M69" s="18"/>
      <c r="N69" s="18" t="e">
        <f>VLOOKUP(E69,G5数据库!C:S,6,0)</f>
        <v>#N/A</v>
      </c>
      <c r="O69" s="18" t="e">
        <f>VLOOKUP(E69,G5数据库!C:S,7,0)</f>
        <v>#N/A</v>
      </c>
      <c r="P69" s="19" t="e">
        <f>VLOOKUP(E69,G5数据库!C:S,10,0)*C69*2</f>
        <v>#N/A</v>
      </c>
      <c r="Q69" s="18" t="e">
        <f>VLOOKUP(E69,G4数据库!C:S,11,0)</f>
        <v>#N/A</v>
      </c>
      <c r="R69" s="18" t="e">
        <f>VLOOKUP(E69,G5数据库!C:S,12,0)</f>
        <v>#N/A</v>
      </c>
      <c r="S69" s="18"/>
      <c r="T69" s="37" t="e">
        <f>VLOOKUP(E69,G5数据库!C:S,13,0)</f>
        <v>#N/A</v>
      </c>
      <c r="U69" s="37" t="e">
        <f>VLOOKUP(E69,G5数据库!C:S,14,0)</f>
        <v>#N/A</v>
      </c>
      <c r="V69" s="37" t="e">
        <f>VLOOKUP(E69,G5数据库!C:S,15,0)*C69*2</f>
        <v>#N/A</v>
      </c>
      <c r="W69" s="37" t="e">
        <f>VLOOKUP(E69,G5数据库!C:S,16,0)</f>
        <v>#N/A</v>
      </c>
      <c r="X69" s="37" t="e">
        <f>VLOOKUP(E69,G5数据库!C:S,17,0)</f>
        <v>#N/A</v>
      </c>
      <c r="Y69" s="18"/>
    </row>
    <row r="70" spans="1:25" x14ac:dyDescent="0.25">
      <c r="A70" s="22"/>
      <c r="B70" s="3"/>
      <c r="C70" s="3"/>
      <c r="D70" s="3"/>
      <c r="E70" s="18" t="str">
        <f t="shared" si="3"/>
        <v/>
      </c>
      <c r="F70" s="18" t="str">
        <f t="shared" si="4"/>
        <v/>
      </c>
      <c r="G70" s="18" t="e">
        <f t="shared" si="5"/>
        <v>#VALUE!</v>
      </c>
      <c r="H70" s="18" t="e">
        <f>VLOOKUP(E70,G5数据库!C:S,2,0)</f>
        <v>#N/A</v>
      </c>
      <c r="I70" s="18" t="e">
        <f>VLOOKUP(E70,G4数据库!C:S,3,0)</f>
        <v>#N/A</v>
      </c>
      <c r="J70" s="19" t="e">
        <f t="shared" si="6"/>
        <v>#VALUE!</v>
      </c>
      <c r="K70" s="18" t="e">
        <f>VLOOKUP(E70,G5数据库!C:S,4,0)</f>
        <v>#N/A</v>
      </c>
      <c r="L70" s="18" t="e">
        <f>VLOOKUP(E70,G5数据库!C:S,5,0)</f>
        <v>#N/A</v>
      </c>
      <c r="M70" s="18"/>
      <c r="N70" s="18" t="e">
        <f>VLOOKUP(E70,G5数据库!C:S,6,0)</f>
        <v>#N/A</v>
      </c>
      <c r="O70" s="18" t="e">
        <f>VLOOKUP(E70,G5数据库!C:S,7,0)</f>
        <v>#N/A</v>
      </c>
      <c r="P70" s="19" t="e">
        <f>VLOOKUP(E70,G5数据库!C:S,10,0)*C70*2</f>
        <v>#N/A</v>
      </c>
      <c r="Q70" s="18" t="e">
        <f>VLOOKUP(E70,G4数据库!C:S,11,0)</f>
        <v>#N/A</v>
      </c>
      <c r="R70" s="18" t="e">
        <f>VLOOKUP(E70,G5数据库!C:S,12,0)</f>
        <v>#N/A</v>
      </c>
      <c r="S70" s="18"/>
      <c r="T70" s="37" t="e">
        <f>VLOOKUP(E70,G5数据库!C:S,13,0)</f>
        <v>#N/A</v>
      </c>
      <c r="U70" s="37" t="e">
        <f>VLOOKUP(E70,G5数据库!C:S,14,0)</f>
        <v>#N/A</v>
      </c>
      <c r="V70" s="37" t="e">
        <f>VLOOKUP(E70,G5数据库!C:S,15,0)*C70*2</f>
        <v>#N/A</v>
      </c>
      <c r="W70" s="37" t="e">
        <f>VLOOKUP(E70,G5数据库!C:S,16,0)</f>
        <v>#N/A</v>
      </c>
      <c r="X70" s="37" t="e">
        <f>VLOOKUP(E70,G5数据库!C:S,17,0)</f>
        <v>#N/A</v>
      </c>
      <c r="Y70" s="18"/>
    </row>
    <row r="71" spans="1:25" x14ac:dyDescent="0.25">
      <c r="A71" s="22"/>
      <c r="B71" s="3"/>
      <c r="C71" s="3"/>
      <c r="D71" s="3"/>
      <c r="E71" s="18" t="str">
        <f t="shared" ref="E71:E100" si="7">(TRIM(MID(SUBSTITUTE($B71,"-",REPT(" ",99)),COLUMN(B71)*99-98,99)))</f>
        <v/>
      </c>
      <c r="F71" s="18" t="str">
        <f t="shared" ref="F71:F100" si="8">(TRIM(MID(SUBSTITUTE($B71,"-",REPT(" ",99)),COLUMN(C71)*99-98,99)))</f>
        <v/>
      </c>
      <c r="G71" s="18" t="e">
        <f t="shared" ref="G71:G100" si="9">VALUE(TRIM(MID(SUBSTITUTE($B71,"-",REPT(" ",99)),COLUMN(D71)*99-98,99)))</f>
        <v>#VALUE!</v>
      </c>
      <c r="H71" s="18" t="e">
        <f>VLOOKUP(E71,G5数据库!C:S,2,0)</f>
        <v>#N/A</v>
      </c>
      <c r="I71" s="18" t="e">
        <f>VLOOKUP(E71,G4数据库!C:S,3,0)</f>
        <v>#N/A</v>
      </c>
      <c r="J71" s="19" t="e">
        <f t="shared" ref="J71:J100" si="10">(2*F71/1000+G71/1000)*C71</f>
        <v>#VALUE!</v>
      </c>
      <c r="K71" s="18" t="e">
        <f>VLOOKUP(E71,G5数据库!C:S,4,0)</f>
        <v>#N/A</v>
      </c>
      <c r="L71" s="18" t="e">
        <f>VLOOKUP(E71,G5数据库!C:S,5,0)</f>
        <v>#N/A</v>
      </c>
      <c r="M71" s="18"/>
      <c r="N71" s="18" t="e">
        <f>VLOOKUP(E71,G5数据库!C:S,6,0)</f>
        <v>#N/A</v>
      </c>
      <c r="O71" s="18" t="e">
        <f>VLOOKUP(E71,G5数据库!C:S,7,0)</f>
        <v>#N/A</v>
      </c>
      <c r="P71" s="19" t="e">
        <f>VLOOKUP(E71,G5数据库!C:S,10,0)*C71*2</f>
        <v>#N/A</v>
      </c>
      <c r="Q71" s="18" t="e">
        <f>VLOOKUP(E71,G4数据库!C:S,11,0)</f>
        <v>#N/A</v>
      </c>
      <c r="R71" s="18" t="e">
        <f>VLOOKUP(E71,G5数据库!C:S,12,0)</f>
        <v>#N/A</v>
      </c>
      <c r="S71" s="18"/>
      <c r="T71" s="37" t="e">
        <f>VLOOKUP(E71,G5数据库!C:S,13,0)</f>
        <v>#N/A</v>
      </c>
      <c r="U71" s="37" t="e">
        <f>VLOOKUP(E71,G5数据库!C:S,14,0)</f>
        <v>#N/A</v>
      </c>
      <c r="V71" s="37" t="e">
        <f>VLOOKUP(E71,G5数据库!C:S,15,0)*C71*2</f>
        <v>#N/A</v>
      </c>
      <c r="W71" s="37" t="e">
        <f>VLOOKUP(E71,G5数据库!C:S,16,0)</f>
        <v>#N/A</v>
      </c>
      <c r="X71" s="37" t="e">
        <f>VLOOKUP(E71,G5数据库!C:S,17,0)</f>
        <v>#N/A</v>
      </c>
      <c r="Y71" s="18"/>
    </row>
    <row r="72" spans="1:25" x14ac:dyDescent="0.25">
      <c r="A72" s="22"/>
      <c r="B72" s="3"/>
      <c r="C72" s="3"/>
      <c r="D72" s="3"/>
      <c r="E72" s="18" t="str">
        <f t="shared" si="7"/>
        <v/>
      </c>
      <c r="F72" s="18" t="str">
        <f t="shared" si="8"/>
        <v/>
      </c>
      <c r="G72" s="18" t="e">
        <f t="shared" si="9"/>
        <v>#VALUE!</v>
      </c>
      <c r="H72" s="18" t="e">
        <f>VLOOKUP(E72,G5数据库!C:S,2,0)</f>
        <v>#N/A</v>
      </c>
      <c r="I72" s="18" t="e">
        <f>VLOOKUP(E72,G4数据库!C:S,3,0)</f>
        <v>#N/A</v>
      </c>
      <c r="J72" s="19" t="e">
        <f t="shared" si="10"/>
        <v>#VALUE!</v>
      </c>
      <c r="K72" s="18" t="e">
        <f>VLOOKUP(E72,G5数据库!C:S,4,0)</f>
        <v>#N/A</v>
      </c>
      <c r="L72" s="18" t="e">
        <f>VLOOKUP(E72,G5数据库!C:S,5,0)</f>
        <v>#N/A</v>
      </c>
      <c r="M72" s="18"/>
      <c r="N72" s="18" t="e">
        <f>VLOOKUP(E72,G5数据库!C:S,6,0)</f>
        <v>#N/A</v>
      </c>
      <c r="O72" s="18" t="e">
        <f>VLOOKUP(E72,G5数据库!C:S,7,0)</f>
        <v>#N/A</v>
      </c>
      <c r="P72" s="19" t="e">
        <f>VLOOKUP(E72,G5数据库!C:S,10,0)*C72*2</f>
        <v>#N/A</v>
      </c>
      <c r="Q72" s="18" t="e">
        <f>VLOOKUP(E72,G4数据库!C:S,11,0)</f>
        <v>#N/A</v>
      </c>
      <c r="R72" s="18" t="e">
        <f>VLOOKUP(E72,G5数据库!C:S,12,0)</f>
        <v>#N/A</v>
      </c>
      <c r="S72" s="18"/>
      <c r="T72" s="37" t="e">
        <f>VLOOKUP(E72,G5数据库!C:S,13,0)</f>
        <v>#N/A</v>
      </c>
      <c r="U72" s="37" t="e">
        <f>VLOOKUP(E72,G5数据库!C:S,14,0)</f>
        <v>#N/A</v>
      </c>
      <c r="V72" s="37" t="e">
        <f>VLOOKUP(E72,G5数据库!C:S,15,0)*C72*2</f>
        <v>#N/A</v>
      </c>
      <c r="W72" s="37" t="e">
        <f>VLOOKUP(E72,G5数据库!C:S,16,0)</f>
        <v>#N/A</v>
      </c>
      <c r="X72" s="37" t="e">
        <f>VLOOKUP(E72,G5数据库!C:S,17,0)</f>
        <v>#N/A</v>
      </c>
      <c r="Y72" s="18"/>
    </row>
    <row r="73" spans="1:25" x14ac:dyDescent="0.25">
      <c r="A73" s="22"/>
      <c r="B73" s="3"/>
      <c r="C73" s="3"/>
      <c r="D73" s="3"/>
      <c r="E73" s="18" t="str">
        <f t="shared" si="7"/>
        <v/>
      </c>
      <c r="F73" s="18" t="str">
        <f t="shared" si="8"/>
        <v/>
      </c>
      <c r="G73" s="18" t="e">
        <f t="shared" si="9"/>
        <v>#VALUE!</v>
      </c>
      <c r="H73" s="18" t="e">
        <f>VLOOKUP(E73,G5数据库!C:S,2,0)</f>
        <v>#N/A</v>
      </c>
      <c r="I73" s="18" t="e">
        <f>VLOOKUP(E73,G4数据库!C:S,3,0)</f>
        <v>#N/A</v>
      </c>
      <c r="J73" s="19" t="e">
        <f t="shared" si="10"/>
        <v>#VALUE!</v>
      </c>
      <c r="K73" s="18" t="e">
        <f>VLOOKUP(E73,G5数据库!C:S,4,0)</f>
        <v>#N/A</v>
      </c>
      <c r="L73" s="18" t="e">
        <f>VLOOKUP(E73,G5数据库!C:S,5,0)</f>
        <v>#N/A</v>
      </c>
      <c r="M73" s="18"/>
      <c r="N73" s="18" t="e">
        <f>VLOOKUP(E73,G5数据库!C:S,6,0)</f>
        <v>#N/A</v>
      </c>
      <c r="O73" s="18" t="e">
        <f>VLOOKUP(E73,G5数据库!C:S,7,0)</f>
        <v>#N/A</v>
      </c>
      <c r="P73" s="19" t="e">
        <f>VLOOKUP(E73,G5数据库!C:S,10,0)*C73*2</f>
        <v>#N/A</v>
      </c>
      <c r="Q73" s="18" t="e">
        <f>VLOOKUP(E73,G4数据库!C:S,11,0)</f>
        <v>#N/A</v>
      </c>
      <c r="R73" s="18" t="e">
        <f>VLOOKUP(E73,G5数据库!C:S,12,0)</f>
        <v>#N/A</v>
      </c>
      <c r="S73" s="18"/>
      <c r="T73" s="37" t="e">
        <f>VLOOKUP(E73,G5数据库!C:S,13,0)</f>
        <v>#N/A</v>
      </c>
      <c r="U73" s="37" t="e">
        <f>VLOOKUP(E73,G5数据库!C:S,14,0)</f>
        <v>#N/A</v>
      </c>
      <c r="V73" s="37" t="e">
        <f>VLOOKUP(E73,G5数据库!C:S,15,0)*C73*2</f>
        <v>#N/A</v>
      </c>
      <c r="W73" s="37" t="e">
        <f>VLOOKUP(E73,G5数据库!C:S,16,0)</f>
        <v>#N/A</v>
      </c>
      <c r="X73" s="37" t="e">
        <f>VLOOKUP(E73,G5数据库!C:S,17,0)</f>
        <v>#N/A</v>
      </c>
      <c r="Y73" s="18"/>
    </row>
    <row r="74" spans="1:25" x14ac:dyDescent="0.25">
      <c r="A74" s="22"/>
      <c r="B74" s="3"/>
      <c r="C74" s="3"/>
      <c r="D74" s="3"/>
      <c r="E74" s="18" t="str">
        <f t="shared" si="7"/>
        <v/>
      </c>
      <c r="F74" s="18" t="str">
        <f t="shared" si="8"/>
        <v/>
      </c>
      <c r="G74" s="18" t="e">
        <f t="shared" si="9"/>
        <v>#VALUE!</v>
      </c>
      <c r="H74" s="18" t="e">
        <f>VLOOKUP(E74,G5数据库!C:S,2,0)</f>
        <v>#N/A</v>
      </c>
      <c r="I74" s="18" t="e">
        <f>VLOOKUP(E74,G4数据库!C:S,3,0)</f>
        <v>#N/A</v>
      </c>
      <c r="J74" s="19" t="e">
        <f t="shared" si="10"/>
        <v>#VALUE!</v>
      </c>
      <c r="K74" s="18" t="e">
        <f>VLOOKUP(E74,G5数据库!C:S,4,0)</f>
        <v>#N/A</v>
      </c>
      <c r="L74" s="18" t="e">
        <f>VLOOKUP(E74,G5数据库!C:S,5,0)</f>
        <v>#N/A</v>
      </c>
      <c r="M74" s="18"/>
      <c r="N74" s="18" t="e">
        <f>VLOOKUP(E74,G5数据库!C:S,6,0)</f>
        <v>#N/A</v>
      </c>
      <c r="O74" s="18" t="e">
        <f>VLOOKUP(E74,G5数据库!C:S,7,0)</f>
        <v>#N/A</v>
      </c>
      <c r="P74" s="19" t="e">
        <f>VLOOKUP(E74,G5数据库!C:S,10,0)*C74*2</f>
        <v>#N/A</v>
      </c>
      <c r="Q74" s="18" t="e">
        <f>VLOOKUP(E74,G4数据库!C:S,11,0)</f>
        <v>#N/A</v>
      </c>
      <c r="R74" s="18" t="e">
        <f>VLOOKUP(E74,G5数据库!C:S,12,0)</f>
        <v>#N/A</v>
      </c>
      <c r="S74" s="18"/>
      <c r="T74" s="37" t="e">
        <f>VLOOKUP(E74,G5数据库!C:S,13,0)</f>
        <v>#N/A</v>
      </c>
      <c r="U74" s="37" t="e">
        <f>VLOOKUP(E74,G5数据库!C:S,14,0)</f>
        <v>#N/A</v>
      </c>
      <c r="V74" s="37" t="e">
        <f>VLOOKUP(E74,G5数据库!C:S,15,0)*C74*2</f>
        <v>#N/A</v>
      </c>
      <c r="W74" s="37" t="e">
        <f>VLOOKUP(E74,G5数据库!C:S,16,0)</f>
        <v>#N/A</v>
      </c>
      <c r="X74" s="37" t="e">
        <f>VLOOKUP(E74,G5数据库!C:S,17,0)</f>
        <v>#N/A</v>
      </c>
      <c r="Y74" s="18"/>
    </row>
    <row r="75" spans="1:25" x14ac:dyDescent="0.25">
      <c r="A75" s="22"/>
      <c r="B75" s="3"/>
      <c r="C75" s="3"/>
      <c r="D75" s="3"/>
      <c r="E75" s="18" t="str">
        <f t="shared" si="7"/>
        <v/>
      </c>
      <c r="F75" s="18" t="str">
        <f t="shared" si="8"/>
        <v/>
      </c>
      <c r="G75" s="18" t="e">
        <f t="shared" si="9"/>
        <v>#VALUE!</v>
      </c>
      <c r="H75" s="18" t="e">
        <f>VLOOKUP(E75,G5数据库!C:S,2,0)</f>
        <v>#N/A</v>
      </c>
      <c r="I75" s="18" t="e">
        <f>VLOOKUP(E75,G4数据库!C:S,3,0)</f>
        <v>#N/A</v>
      </c>
      <c r="J75" s="19" t="e">
        <f t="shared" si="10"/>
        <v>#VALUE!</v>
      </c>
      <c r="K75" s="18" t="e">
        <f>VLOOKUP(E75,G5数据库!C:S,4,0)</f>
        <v>#N/A</v>
      </c>
      <c r="L75" s="18" t="e">
        <f>VLOOKUP(E75,G5数据库!C:S,5,0)</f>
        <v>#N/A</v>
      </c>
      <c r="M75" s="18"/>
      <c r="N75" s="18" t="e">
        <f>VLOOKUP(E75,G5数据库!C:S,6,0)</f>
        <v>#N/A</v>
      </c>
      <c r="O75" s="18" t="e">
        <f>VLOOKUP(E75,G5数据库!C:S,7,0)</f>
        <v>#N/A</v>
      </c>
      <c r="P75" s="19" t="e">
        <f>VLOOKUP(E75,G5数据库!C:S,10,0)*C75*2</f>
        <v>#N/A</v>
      </c>
      <c r="Q75" s="18" t="e">
        <f>VLOOKUP(E75,G4数据库!C:S,11,0)</f>
        <v>#N/A</v>
      </c>
      <c r="R75" s="18" t="e">
        <f>VLOOKUP(E75,G5数据库!C:S,12,0)</f>
        <v>#N/A</v>
      </c>
      <c r="S75" s="18"/>
      <c r="T75" s="37" t="e">
        <f>VLOOKUP(E75,G5数据库!C:S,13,0)</f>
        <v>#N/A</v>
      </c>
      <c r="U75" s="37" t="e">
        <f>VLOOKUP(E75,G5数据库!C:S,14,0)</f>
        <v>#N/A</v>
      </c>
      <c r="V75" s="37" t="e">
        <f>VLOOKUP(E75,G5数据库!C:S,15,0)*C75*2</f>
        <v>#N/A</v>
      </c>
      <c r="W75" s="37" t="e">
        <f>VLOOKUP(E75,G5数据库!C:S,16,0)</f>
        <v>#N/A</v>
      </c>
      <c r="X75" s="37" t="e">
        <f>VLOOKUP(E75,G5数据库!C:S,17,0)</f>
        <v>#N/A</v>
      </c>
      <c r="Y75" s="18"/>
    </row>
    <row r="76" spans="1:25" x14ac:dyDescent="0.25">
      <c r="A76" s="22"/>
      <c r="B76" s="3"/>
      <c r="C76" s="3"/>
      <c r="D76" s="3"/>
      <c r="E76" s="18" t="str">
        <f t="shared" si="7"/>
        <v/>
      </c>
      <c r="F76" s="18" t="str">
        <f t="shared" si="8"/>
        <v/>
      </c>
      <c r="G76" s="18" t="e">
        <f t="shared" si="9"/>
        <v>#VALUE!</v>
      </c>
      <c r="H76" s="18" t="e">
        <f>VLOOKUP(E76,G5数据库!C:S,2,0)</f>
        <v>#N/A</v>
      </c>
      <c r="I76" s="18" t="e">
        <f>VLOOKUP(E76,G4数据库!C:S,3,0)</f>
        <v>#N/A</v>
      </c>
      <c r="J76" s="19" t="e">
        <f t="shared" si="10"/>
        <v>#VALUE!</v>
      </c>
      <c r="K76" s="18" t="e">
        <f>VLOOKUP(E76,G5数据库!C:S,4,0)</f>
        <v>#N/A</v>
      </c>
      <c r="L76" s="18" t="e">
        <f>VLOOKUP(E76,G5数据库!C:S,5,0)</f>
        <v>#N/A</v>
      </c>
      <c r="M76" s="18"/>
      <c r="N76" s="18" t="e">
        <f>VLOOKUP(E76,G5数据库!C:S,6,0)</f>
        <v>#N/A</v>
      </c>
      <c r="O76" s="18" t="e">
        <f>VLOOKUP(E76,G5数据库!C:S,7,0)</f>
        <v>#N/A</v>
      </c>
      <c r="P76" s="19" t="e">
        <f>VLOOKUP(E76,G5数据库!C:S,10,0)*C76*2</f>
        <v>#N/A</v>
      </c>
      <c r="Q76" s="18" t="e">
        <f>VLOOKUP(E76,G4数据库!C:S,11,0)</f>
        <v>#N/A</v>
      </c>
      <c r="R76" s="18" t="e">
        <f>VLOOKUP(E76,G5数据库!C:S,12,0)</f>
        <v>#N/A</v>
      </c>
      <c r="S76" s="18"/>
      <c r="T76" s="37" t="e">
        <f>VLOOKUP(E76,G5数据库!C:S,13,0)</f>
        <v>#N/A</v>
      </c>
      <c r="U76" s="37" t="e">
        <f>VLOOKUP(E76,G5数据库!C:S,14,0)</f>
        <v>#N/A</v>
      </c>
      <c r="V76" s="37" t="e">
        <f>VLOOKUP(E76,G5数据库!C:S,15,0)*C76*2</f>
        <v>#N/A</v>
      </c>
      <c r="W76" s="37" t="e">
        <f>VLOOKUP(E76,G5数据库!C:S,16,0)</f>
        <v>#N/A</v>
      </c>
      <c r="X76" s="37" t="e">
        <f>VLOOKUP(E76,G5数据库!C:S,17,0)</f>
        <v>#N/A</v>
      </c>
      <c r="Y76" s="18"/>
    </row>
    <row r="77" spans="1:25" x14ac:dyDescent="0.25">
      <c r="A77" s="22"/>
      <c r="B77" s="3"/>
      <c r="C77" s="3"/>
      <c r="D77" s="3"/>
      <c r="E77" s="18" t="str">
        <f t="shared" si="7"/>
        <v/>
      </c>
      <c r="F77" s="18" t="str">
        <f t="shared" si="8"/>
        <v/>
      </c>
      <c r="G77" s="18" t="e">
        <f t="shared" si="9"/>
        <v>#VALUE!</v>
      </c>
      <c r="H77" s="18" t="e">
        <f>VLOOKUP(E77,G5数据库!C:S,2,0)</f>
        <v>#N/A</v>
      </c>
      <c r="I77" s="18" t="e">
        <f>VLOOKUP(E77,G4数据库!C:S,3,0)</f>
        <v>#N/A</v>
      </c>
      <c r="J77" s="19" t="e">
        <f t="shared" si="10"/>
        <v>#VALUE!</v>
      </c>
      <c r="K77" s="18" t="e">
        <f>VLOOKUP(E77,G5数据库!C:S,4,0)</f>
        <v>#N/A</v>
      </c>
      <c r="L77" s="18" t="e">
        <f>VLOOKUP(E77,G5数据库!C:S,5,0)</f>
        <v>#N/A</v>
      </c>
      <c r="M77" s="18"/>
      <c r="N77" s="18" t="e">
        <f>VLOOKUP(E77,G5数据库!C:S,6,0)</f>
        <v>#N/A</v>
      </c>
      <c r="O77" s="18" t="e">
        <f>VLOOKUP(E77,G5数据库!C:S,7,0)</f>
        <v>#N/A</v>
      </c>
      <c r="P77" s="19" t="e">
        <f>VLOOKUP(E77,G5数据库!C:S,10,0)*C77*2</f>
        <v>#N/A</v>
      </c>
      <c r="Q77" s="18" t="e">
        <f>VLOOKUP(E77,G4数据库!C:S,11,0)</f>
        <v>#N/A</v>
      </c>
      <c r="R77" s="18" t="e">
        <f>VLOOKUP(E77,G5数据库!C:S,12,0)</f>
        <v>#N/A</v>
      </c>
      <c r="S77" s="18"/>
      <c r="T77" s="37" t="e">
        <f>VLOOKUP(E77,G5数据库!C:S,13,0)</f>
        <v>#N/A</v>
      </c>
      <c r="U77" s="37" t="e">
        <f>VLOOKUP(E77,G5数据库!C:S,14,0)</f>
        <v>#N/A</v>
      </c>
      <c r="V77" s="37" t="e">
        <f>VLOOKUP(E77,G5数据库!C:S,15,0)*C77*2</f>
        <v>#N/A</v>
      </c>
      <c r="W77" s="37" t="e">
        <f>VLOOKUP(E77,G5数据库!C:S,16,0)</f>
        <v>#N/A</v>
      </c>
      <c r="X77" s="37" t="e">
        <f>VLOOKUP(E77,G5数据库!C:S,17,0)</f>
        <v>#N/A</v>
      </c>
      <c r="Y77" s="18"/>
    </row>
    <row r="78" spans="1:25" x14ac:dyDescent="0.25">
      <c r="A78" s="22"/>
      <c r="B78" s="3"/>
      <c r="C78" s="3"/>
      <c r="D78" s="3"/>
      <c r="E78" s="18" t="str">
        <f t="shared" si="7"/>
        <v/>
      </c>
      <c r="F78" s="18" t="str">
        <f t="shared" si="8"/>
        <v/>
      </c>
      <c r="G78" s="18" t="e">
        <f t="shared" si="9"/>
        <v>#VALUE!</v>
      </c>
      <c r="H78" s="18" t="e">
        <f>VLOOKUP(E78,G5数据库!C:S,2,0)</f>
        <v>#N/A</v>
      </c>
      <c r="I78" s="18" t="e">
        <f>VLOOKUP(E78,G4数据库!C:S,3,0)</f>
        <v>#N/A</v>
      </c>
      <c r="J78" s="19" t="e">
        <f t="shared" si="10"/>
        <v>#VALUE!</v>
      </c>
      <c r="K78" s="18" t="e">
        <f>VLOOKUP(E78,G5数据库!C:S,4,0)</f>
        <v>#N/A</v>
      </c>
      <c r="L78" s="18" t="e">
        <f>VLOOKUP(E78,G5数据库!C:S,5,0)</f>
        <v>#N/A</v>
      </c>
      <c r="M78" s="18"/>
      <c r="N78" s="18" t="e">
        <f>VLOOKUP(E78,G5数据库!C:S,6,0)</f>
        <v>#N/A</v>
      </c>
      <c r="O78" s="18" t="e">
        <f>VLOOKUP(E78,G5数据库!C:S,7,0)</f>
        <v>#N/A</v>
      </c>
      <c r="P78" s="19" t="e">
        <f>VLOOKUP(E78,G5数据库!C:S,10,0)*C78*2</f>
        <v>#N/A</v>
      </c>
      <c r="Q78" s="18" t="e">
        <f>VLOOKUP(E78,G4数据库!C:S,11,0)</f>
        <v>#N/A</v>
      </c>
      <c r="R78" s="18" t="e">
        <f>VLOOKUP(E78,G5数据库!C:S,12,0)</f>
        <v>#N/A</v>
      </c>
      <c r="S78" s="18"/>
      <c r="T78" s="37" t="e">
        <f>VLOOKUP(E78,G5数据库!C:S,13,0)</f>
        <v>#N/A</v>
      </c>
      <c r="U78" s="37" t="e">
        <f>VLOOKUP(E78,G5数据库!C:S,14,0)</f>
        <v>#N/A</v>
      </c>
      <c r="V78" s="37" t="e">
        <f>VLOOKUP(E78,G5数据库!C:S,15,0)*C78*2</f>
        <v>#N/A</v>
      </c>
      <c r="W78" s="37" t="e">
        <f>VLOOKUP(E78,G5数据库!C:S,16,0)</f>
        <v>#N/A</v>
      </c>
      <c r="X78" s="37" t="e">
        <f>VLOOKUP(E78,G5数据库!C:S,17,0)</f>
        <v>#N/A</v>
      </c>
      <c r="Y78" s="18"/>
    </row>
    <row r="79" spans="1:25" x14ac:dyDescent="0.25">
      <c r="A79" s="22"/>
      <c r="B79" s="3"/>
      <c r="C79" s="3"/>
      <c r="D79" s="3"/>
      <c r="E79" s="18" t="str">
        <f t="shared" si="7"/>
        <v/>
      </c>
      <c r="F79" s="18" t="str">
        <f t="shared" si="8"/>
        <v/>
      </c>
      <c r="G79" s="18" t="e">
        <f t="shared" si="9"/>
        <v>#VALUE!</v>
      </c>
      <c r="H79" s="18" t="e">
        <f>VLOOKUP(E79,G5数据库!C:S,2,0)</f>
        <v>#N/A</v>
      </c>
      <c r="I79" s="18" t="e">
        <f>VLOOKUP(E79,G4数据库!C:S,3,0)</f>
        <v>#N/A</v>
      </c>
      <c r="J79" s="19" t="e">
        <f t="shared" si="10"/>
        <v>#VALUE!</v>
      </c>
      <c r="K79" s="18" t="e">
        <f>VLOOKUP(E79,G5数据库!C:S,4,0)</f>
        <v>#N/A</v>
      </c>
      <c r="L79" s="18" t="e">
        <f>VLOOKUP(E79,G5数据库!C:S,5,0)</f>
        <v>#N/A</v>
      </c>
      <c r="M79" s="18"/>
      <c r="N79" s="18" t="e">
        <f>VLOOKUP(E79,G5数据库!C:S,6,0)</f>
        <v>#N/A</v>
      </c>
      <c r="O79" s="18" t="e">
        <f>VLOOKUP(E79,G5数据库!C:S,7,0)</f>
        <v>#N/A</v>
      </c>
      <c r="P79" s="19" t="e">
        <f>VLOOKUP(E79,G5数据库!C:S,10,0)*C79*2</f>
        <v>#N/A</v>
      </c>
      <c r="Q79" s="18" t="e">
        <f>VLOOKUP(E79,G4数据库!C:S,11,0)</f>
        <v>#N/A</v>
      </c>
      <c r="R79" s="18" t="e">
        <f>VLOOKUP(E79,G5数据库!C:S,12,0)</f>
        <v>#N/A</v>
      </c>
      <c r="S79" s="18"/>
      <c r="T79" s="37" t="e">
        <f>VLOOKUP(E79,G5数据库!C:S,13,0)</f>
        <v>#N/A</v>
      </c>
      <c r="U79" s="37" t="e">
        <f>VLOOKUP(E79,G5数据库!C:S,14,0)</f>
        <v>#N/A</v>
      </c>
      <c r="V79" s="37" t="e">
        <f>VLOOKUP(E79,G5数据库!C:S,15,0)*C79*2</f>
        <v>#N/A</v>
      </c>
      <c r="W79" s="37" t="e">
        <f>VLOOKUP(E79,G5数据库!C:S,16,0)</f>
        <v>#N/A</v>
      </c>
      <c r="X79" s="37" t="e">
        <f>VLOOKUP(E79,G5数据库!C:S,17,0)</f>
        <v>#N/A</v>
      </c>
      <c r="Y79" s="18"/>
    </row>
    <row r="80" spans="1:25" x14ac:dyDescent="0.25">
      <c r="A80" s="22"/>
      <c r="B80" s="3"/>
      <c r="C80" s="3"/>
      <c r="D80" s="3"/>
      <c r="E80" s="18" t="str">
        <f t="shared" si="7"/>
        <v/>
      </c>
      <c r="F80" s="18" t="str">
        <f t="shared" si="8"/>
        <v/>
      </c>
      <c r="G80" s="18" t="e">
        <f t="shared" si="9"/>
        <v>#VALUE!</v>
      </c>
      <c r="H80" s="18" t="e">
        <f>VLOOKUP(E80,G5数据库!C:S,2,0)</f>
        <v>#N/A</v>
      </c>
      <c r="I80" s="18" t="e">
        <f>VLOOKUP(E80,G4数据库!C:S,3,0)</f>
        <v>#N/A</v>
      </c>
      <c r="J80" s="19" t="e">
        <f t="shared" si="10"/>
        <v>#VALUE!</v>
      </c>
      <c r="K80" s="18" t="e">
        <f>VLOOKUP(E80,G5数据库!C:S,4,0)</f>
        <v>#N/A</v>
      </c>
      <c r="L80" s="18" t="e">
        <f>VLOOKUP(E80,G5数据库!C:S,5,0)</f>
        <v>#N/A</v>
      </c>
      <c r="M80" s="18"/>
      <c r="N80" s="18" t="e">
        <f>VLOOKUP(E80,G5数据库!C:S,6,0)</f>
        <v>#N/A</v>
      </c>
      <c r="O80" s="18" t="e">
        <f>VLOOKUP(E80,G5数据库!C:S,7,0)</f>
        <v>#N/A</v>
      </c>
      <c r="P80" s="19" t="e">
        <f>VLOOKUP(E80,G5数据库!C:S,10,0)*C80*2</f>
        <v>#N/A</v>
      </c>
      <c r="Q80" s="18" t="e">
        <f>VLOOKUP(E80,G4数据库!C:S,11,0)</f>
        <v>#N/A</v>
      </c>
      <c r="R80" s="18" t="e">
        <f>VLOOKUP(E80,G5数据库!C:S,12,0)</f>
        <v>#N/A</v>
      </c>
      <c r="S80" s="18"/>
      <c r="T80" s="37" t="e">
        <f>VLOOKUP(E80,G5数据库!C:S,13,0)</f>
        <v>#N/A</v>
      </c>
      <c r="U80" s="37" t="e">
        <f>VLOOKUP(E80,G5数据库!C:S,14,0)</f>
        <v>#N/A</v>
      </c>
      <c r="V80" s="37" t="e">
        <f>VLOOKUP(E80,G5数据库!C:S,15,0)*C80*2</f>
        <v>#N/A</v>
      </c>
      <c r="W80" s="37" t="e">
        <f>VLOOKUP(E80,G5数据库!C:S,16,0)</f>
        <v>#N/A</v>
      </c>
      <c r="X80" s="37" t="e">
        <f>VLOOKUP(E80,G5数据库!C:S,17,0)</f>
        <v>#N/A</v>
      </c>
      <c r="Y80" s="18"/>
    </row>
    <row r="81" spans="1:25" x14ac:dyDescent="0.25">
      <c r="A81" s="22"/>
      <c r="B81" s="3"/>
      <c r="C81" s="3"/>
      <c r="D81" s="3"/>
      <c r="E81" s="18" t="str">
        <f t="shared" si="7"/>
        <v/>
      </c>
      <c r="F81" s="18" t="str">
        <f t="shared" si="8"/>
        <v/>
      </c>
      <c r="G81" s="18" t="e">
        <f t="shared" si="9"/>
        <v>#VALUE!</v>
      </c>
      <c r="H81" s="18" t="e">
        <f>VLOOKUP(E81,G5数据库!C:S,2,0)</f>
        <v>#N/A</v>
      </c>
      <c r="I81" s="18" t="e">
        <f>VLOOKUP(E81,G4数据库!C:S,3,0)</f>
        <v>#N/A</v>
      </c>
      <c r="J81" s="19" t="e">
        <f t="shared" si="10"/>
        <v>#VALUE!</v>
      </c>
      <c r="K81" s="18" t="e">
        <f>VLOOKUP(E81,G5数据库!C:S,4,0)</f>
        <v>#N/A</v>
      </c>
      <c r="L81" s="18" t="e">
        <f>VLOOKUP(E81,G5数据库!C:S,5,0)</f>
        <v>#N/A</v>
      </c>
      <c r="M81" s="18"/>
      <c r="N81" s="18" t="e">
        <f>VLOOKUP(E81,G5数据库!C:S,6,0)</f>
        <v>#N/A</v>
      </c>
      <c r="O81" s="18" t="e">
        <f>VLOOKUP(E81,G5数据库!C:S,7,0)</f>
        <v>#N/A</v>
      </c>
      <c r="P81" s="19" t="e">
        <f>VLOOKUP(E81,G5数据库!C:S,10,0)*C81*2</f>
        <v>#N/A</v>
      </c>
      <c r="Q81" s="18" t="e">
        <f>VLOOKUP(E81,G4数据库!C:S,11,0)</f>
        <v>#N/A</v>
      </c>
      <c r="R81" s="18" t="e">
        <f>VLOOKUP(E81,G5数据库!C:S,12,0)</f>
        <v>#N/A</v>
      </c>
      <c r="S81" s="18"/>
      <c r="T81" s="37" t="e">
        <f>VLOOKUP(E81,G5数据库!C:S,13,0)</f>
        <v>#N/A</v>
      </c>
      <c r="U81" s="37" t="e">
        <f>VLOOKUP(E81,G5数据库!C:S,14,0)</f>
        <v>#N/A</v>
      </c>
      <c r="V81" s="37" t="e">
        <f>VLOOKUP(E81,G5数据库!C:S,15,0)*C81*2</f>
        <v>#N/A</v>
      </c>
      <c r="W81" s="37" t="e">
        <f>VLOOKUP(E81,G5数据库!C:S,16,0)</f>
        <v>#N/A</v>
      </c>
      <c r="X81" s="37" t="e">
        <f>VLOOKUP(E81,G5数据库!C:S,17,0)</f>
        <v>#N/A</v>
      </c>
      <c r="Y81" s="18"/>
    </row>
    <row r="82" spans="1:25" x14ac:dyDescent="0.25">
      <c r="A82" s="22"/>
      <c r="B82" s="3"/>
      <c r="C82" s="3"/>
      <c r="D82" s="3"/>
      <c r="E82" s="18" t="str">
        <f t="shared" si="7"/>
        <v/>
      </c>
      <c r="F82" s="18" t="str">
        <f t="shared" si="8"/>
        <v/>
      </c>
      <c r="G82" s="18" t="e">
        <f t="shared" si="9"/>
        <v>#VALUE!</v>
      </c>
      <c r="H82" s="18" t="e">
        <f>VLOOKUP(E82,G5数据库!C:S,2,0)</f>
        <v>#N/A</v>
      </c>
      <c r="I82" s="18" t="e">
        <f>VLOOKUP(E82,G4数据库!C:S,3,0)</f>
        <v>#N/A</v>
      </c>
      <c r="J82" s="19" t="e">
        <f t="shared" si="10"/>
        <v>#VALUE!</v>
      </c>
      <c r="K82" s="18" t="e">
        <f>VLOOKUP(E82,G5数据库!C:S,4,0)</f>
        <v>#N/A</v>
      </c>
      <c r="L82" s="18" t="e">
        <f>VLOOKUP(E82,G5数据库!C:S,5,0)</f>
        <v>#N/A</v>
      </c>
      <c r="M82" s="18"/>
      <c r="N82" s="18" t="e">
        <f>VLOOKUP(E82,G5数据库!C:S,6,0)</f>
        <v>#N/A</v>
      </c>
      <c r="O82" s="18" t="e">
        <f>VLOOKUP(E82,G5数据库!C:S,7,0)</f>
        <v>#N/A</v>
      </c>
      <c r="P82" s="19" t="e">
        <f>VLOOKUP(E82,G5数据库!C:S,10,0)*C82*2</f>
        <v>#N/A</v>
      </c>
      <c r="Q82" s="18" t="e">
        <f>VLOOKUP(E82,G4数据库!C:S,11,0)</f>
        <v>#N/A</v>
      </c>
      <c r="R82" s="18" t="e">
        <f>VLOOKUP(E82,G5数据库!C:S,12,0)</f>
        <v>#N/A</v>
      </c>
      <c r="S82" s="18"/>
      <c r="T82" s="37" t="e">
        <f>VLOOKUP(E82,G5数据库!C:S,13,0)</f>
        <v>#N/A</v>
      </c>
      <c r="U82" s="37" t="e">
        <f>VLOOKUP(E82,G5数据库!C:S,14,0)</f>
        <v>#N/A</v>
      </c>
      <c r="V82" s="37" t="e">
        <f>VLOOKUP(E82,G5数据库!C:S,15,0)*C82*2</f>
        <v>#N/A</v>
      </c>
      <c r="W82" s="37" t="e">
        <f>VLOOKUP(E82,G5数据库!C:S,16,0)</f>
        <v>#N/A</v>
      </c>
      <c r="X82" s="37" t="e">
        <f>VLOOKUP(E82,G5数据库!C:S,17,0)</f>
        <v>#N/A</v>
      </c>
      <c r="Y82" s="18"/>
    </row>
    <row r="83" spans="1:25" x14ac:dyDescent="0.25">
      <c r="A83" s="22"/>
      <c r="B83" s="3"/>
      <c r="C83" s="3"/>
      <c r="D83" s="3"/>
      <c r="E83" s="18" t="str">
        <f t="shared" si="7"/>
        <v/>
      </c>
      <c r="F83" s="18" t="str">
        <f t="shared" si="8"/>
        <v/>
      </c>
      <c r="G83" s="18" t="e">
        <f t="shared" si="9"/>
        <v>#VALUE!</v>
      </c>
      <c r="H83" s="18" t="e">
        <f>VLOOKUP(E83,G5数据库!C:S,2,0)</f>
        <v>#N/A</v>
      </c>
      <c r="I83" s="18" t="e">
        <f>VLOOKUP(E83,G4数据库!C:S,3,0)</f>
        <v>#N/A</v>
      </c>
      <c r="J83" s="19" t="e">
        <f t="shared" si="10"/>
        <v>#VALUE!</v>
      </c>
      <c r="K83" s="18" t="e">
        <f>VLOOKUP(E83,G5数据库!C:S,4,0)</f>
        <v>#N/A</v>
      </c>
      <c r="L83" s="18" t="e">
        <f>VLOOKUP(E83,G5数据库!C:S,5,0)</f>
        <v>#N/A</v>
      </c>
      <c r="M83" s="18"/>
      <c r="N83" s="18" t="e">
        <f>VLOOKUP(E83,G5数据库!C:S,6,0)</f>
        <v>#N/A</v>
      </c>
      <c r="O83" s="18" t="e">
        <f>VLOOKUP(E83,G5数据库!C:S,7,0)</f>
        <v>#N/A</v>
      </c>
      <c r="P83" s="19" t="e">
        <f>VLOOKUP(E83,G5数据库!C:S,10,0)*C83*2</f>
        <v>#N/A</v>
      </c>
      <c r="Q83" s="18" t="e">
        <f>VLOOKUP(E83,G4数据库!C:S,11,0)</f>
        <v>#N/A</v>
      </c>
      <c r="R83" s="18" t="e">
        <f>VLOOKUP(E83,G5数据库!C:S,12,0)</f>
        <v>#N/A</v>
      </c>
      <c r="S83" s="18"/>
      <c r="T83" s="37" t="e">
        <f>VLOOKUP(E83,G5数据库!C:S,13,0)</f>
        <v>#N/A</v>
      </c>
      <c r="U83" s="37" t="e">
        <f>VLOOKUP(E83,G5数据库!C:S,14,0)</f>
        <v>#N/A</v>
      </c>
      <c r="V83" s="37" t="e">
        <f>VLOOKUP(E83,G5数据库!C:S,15,0)*C83*2</f>
        <v>#N/A</v>
      </c>
      <c r="W83" s="37" t="e">
        <f>VLOOKUP(E83,G5数据库!C:S,16,0)</f>
        <v>#N/A</v>
      </c>
      <c r="X83" s="37" t="e">
        <f>VLOOKUP(E83,G5数据库!C:S,17,0)</f>
        <v>#N/A</v>
      </c>
      <c r="Y83" s="18"/>
    </row>
    <row r="84" spans="1:25" x14ac:dyDescent="0.25">
      <c r="A84" s="22"/>
      <c r="B84" s="3"/>
      <c r="C84" s="3"/>
      <c r="D84" s="3"/>
      <c r="E84" s="18" t="str">
        <f t="shared" si="7"/>
        <v/>
      </c>
      <c r="F84" s="18" t="str">
        <f t="shared" si="8"/>
        <v/>
      </c>
      <c r="G84" s="18" t="e">
        <f t="shared" si="9"/>
        <v>#VALUE!</v>
      </c>
      <c r="H84" s="18" t="e">
        <f>VLOOKUP(E84,G5数据库!C:S,2,0)</f>
        <v>#N/A</v>
      </c>
      <c r="I84" s="18" t="e">
        <f>VLOOKUP(E84,G4数据库!C:S,3,0)</f>
        <v>#N/A</v>
      </c>
      <c r="J84" s="19" t="e">
        <f t="shared" si="10"/>
        <v>#VALUE!</v>
      </c>
      <c r="K84" s="18" t="e">
        <f>VLOOKUP(E84,G5数据库!C:S,4,0)</f>
        <v>#N/A</v>
      </c>
      <c r="L84" s="18" t="e">
        <f>VLOOKUP(E84,G5数据库!C:S,5,0)</f>
        <v>#N/A</v>
      </c>
      <c r="M84" s="18"/>
      <c r="N84" s="18" t="e">
        <f>VLOOKUP(E84,G5数据库!C:S,6,0)</f>
        <v>#N/A</v>
      </c>
      <c r="O84" s="18" t="e">
        <f>VLOOKUP(E84,G5数据库!C:S,7,0)</f>
        <v>#N/A</v>
      </c>
      <c r="P84" s="19" t="e">
        <f>VLOOKUP(E84,G5数据库!C:S,10,0)*C84*2</f>
        <v>#N/A</v>
      </c>
      <c r="Q84" s="18" t="e">
        <f>VLOOKUP(E84,G4数据库!C:S,11,0)</f>
        <v>#N/A</v>
      </c>
      <c r="R84" s="18" t="e">
        <f>VLOOKUP(E84,G5数据库!C:S,12,0)</f>
        <v>#N/A</v>
      </c>
      <c r="S84" s="18"/>
      <c r="T84" s="37" t="e">
        <f>VLOOKUP(E84,G5数据库!C:S,13,0)</f>
        <v>#N/A</v>
      </c>
      <c r="U84" s="37" t="e">
        <f>VLOOKUP(E84,G5数据库!C:S,14,0)</f>
        <v>#N/A</v>
      </c>
      <c r="V84" s="37" t="e">
        <f>VLOOKUP(E84,G5数据库!C:S,15,0)*C84*2</f>
        <v>#N/A</v>
      </c>
      <c r="W84" s="37" t="e">
        <f>VLOOKUP(E84,G5数据库!C:S,16,0)</f>
        <v>#N/A</v>
      </c>
      <c r="X84" s="37" t="e">
        <f>VLOOKUP(E84,G5数据库!C:S,17,0)</f>
        <v>#N/A</v>
      </c>
      <c r="Y84" s="18"/>
    </row>
    <row r="85" spans="1:25" x14ac:dyDescent="0.25">
      <c r="A85" s="22"/>
      <c r="B85" s="3"/>
      <c r="C85" s="3"/>
      <c r="D85" s="3"/>
      <c r="E85" s="18" t="str">
        <f t="shared" si="7"/>
        <v/>
      </c>
      <c r="F85" s="18" t="str">
        <f t="shared" si="8"/>
        <v/>
      </c>
      <c r="G85" s="18" t="e">
        <f t="shared" si="9"/>
        <v>#VALUE!</v>
      </c>
      <c r="H85" s="18" t="e">
        <f>VLOOKUP(E85,G5数据库!C:S,2,0)</f>
        <v>#N/A</v>
      </c>
      <c r="I85" s="18" t="e">
        <f>VLOOKUP(E85,G4数据库!C:S,3,0)</f>
        <v>#N/A</v>
      </c>
      <c r="J85" s="19" t="e">
        <f t="shared" si="10"/>
        <v>#VALUE!</v>
      </c>
      <c r="K85" s="18" t="e">
        <f>VLOOKUP(E85,G5数据库!C:S,4,0)</f>
        <v>#N/A</v>
      </c>
      <c r="L85" s="18" t="e">
        <f>VLOOKUP(E85,G5数据库!C:S,5,0)</f>
        <v>#N/A</v>
      </c>
      <c r="M85" s="18"/>
      <c r="N85" s="18" t="e">
        <f>VLOOKUP(E85,G5数据库!C:S,6,0)</f>
        <v>#N/A</v>
      </c>
      <c r="O85" s="18" t="e">
        <f>VLOOKUP(E85,G5数据库!C:S,7,0)</f>
        <v>#N/A</v>
      </c>
      <c r="P85" s="19" t="e">
        <f>VLOOKUP(E85,G5数据库!C:S,10,0)*C85*2</f>
        <v>#N/A</v>
      </c>
      <c r="Q85" s="18" t="e">
        <f>VLOOKUP(E85,G4数据库!C:S,11,0)</f>
        <v>#N/A</v>
      </c>
      <c r="R85" s="18" t="e">
        <f>VLOOKUP(E85,G5数据库!C:S,12,0)</f>
        <v>#N/A</v>
      </c>
      <c r="S85" s="18"/>
      <c r="T85" s="37" t="e">
        <f>VLOOKUP(E85,G5数据库!C:S,13,0)</f>
        <v>#N/A</v>
      </c>
      <c r="U85" s="37" t="e">
        <f>VLOOKUP(E85,G5数据库!C:S,14,0)</f>
        <v>#N/A</v>
      </c>
      <c r="V85" s="37" t="e">
        <f>VLOOKUP(E85,G5数据库!C:S,15,0)*C85*2</f>
        <v>#N/A</v>
      </c>
      <c r="W85" s="37" t="e">
        <f>VLOOKUP(E85,G5数据库!C:S,16,0)</f>
        <v>#N/A</v>
      </c>
      <c r="X85" s="37" t="e">
        <f>VLOOKUP(E85,G5数据库!C:S,17,0)</f>
        <v>#N/A</v>
      </c>
      <c r="Y85" s="18"/>
    </row>
    <row r="86" spans="1:25" x14ac:dyDescent="0.25">
      <c r="A86" s="22"/>
      <c r="B86" s="3"/>
      <c r="C86" s="3"/>
      <c r="D86" s="3"/>
      <c r="E86" s="18" t="str">
        <f t="shared" si="7"/>
        <v/>
      </c>
      <c r="F86" s="18" t="str">
        <f t="shared" si="8"/>
        <v/>
      </c>
      <c r="G86" s="18" t="e">
        <f t="shared" si="9"/>
        <v>#VALUE!</v>
      </c>
      <c r="H86" s="18" t="e">
        <f>VLOOKUP(E86,G5数据库!C:S,2,0)</f>
        <v>#N/A</v>
      </c>
      <c r="I86" s="18" t="e">
        <f>VLOOKUP(E86,G4数据库!C:S,3,0)</f>
        <v>#N/A</v>
      </c>
      <c r="J86" s="19" t="e">
        <f t="shared" si="10"/>
        <v>#VALUE!</v>
      </c>
      <c r="K86" s="18" t="e">
        <f>VLOOKUP(E86,G5数据库!C:S,4,0)</f>
        <v>#N/A</v>
      </c>
      <c r="L86" s="18" t="e">
        <f>VLOOKUP(E86,G5数据库!C:S,5,0)</f>
        <v>#N/A</v>
      </c>
      <c r="M86" s="18"/>
      <c r="N86" s="18" t="e">
        <f>VLOOKUP(E86,G5数据库!C:S,6,0)</f>
        <v>#N/A</v>
      </c>
      <c r="O86" s="18" t="e">
        <f>VLOOKUP(E86,G5数据库!C:S,7,0)</f>
        <v>#N/A</v>
      </c>
      <c r="P86" s="19" t="e">
        <f>VLOOKUP(E86,G5数据库!C:S,10,0)*C86*2</f>
        <v>#N/A</v>
      </c>
      <c r="Q86" s="18" t="e">
        <f>VLOOKUP(E86,G4数据库!C:S,11,0)</f>
        <v>#N/A</v>
      </c>
      <c r="R86" s="18" t="e">
        <f>VLOOKUP(E86,G5数据库!C:S,12,0)</f>
        <v>#N/A</v>
      </c>
      <c r="S86" s="18"/>
      <c r="T86" s="37" t="e">
        <f>VLOOKUP(E86,G5数据库!C:S,13,0)</f>
        <v>#N/A</v>
      </c>
      <c r="U86" s="37" t="e">
        <f>VLOOKUP(E86,G5数据库!C:S,14,0)</f>
        <v>#N/A</v>
      </c>
      <c r="V86" s="37" t="e">
        <f>VLOOKUP(E86,G5数据库!C:S,15,0)*C86*2</f>
        <v>#N/A</v>
      </c>
      <c r="W86" s="37" t="e">
        <f>VLOOKUP(E86,G5数据库!C:S,16,0)</f>
        <v>#N/A</v>
      </c>
      <c r="X86" s="37" t="e">
        <f>VLOOKUP(E86,G5数据库!C:S,17,0)</f>
        <v>#N/A</v>
      </c>
      <c r="Y86" s="18"/>
    </row>
    <row r="87" spans="1:25" x14ac:dyDescent="0.25">
      <c r="A87" s="22"/>
      <c r="B87" s="3"/>
      <c r="C87" s="3"/>
      <c r="D87" s="3"/>
      <c r="E87" s="18" t="str">
        <f t="shared" si="7"/>
        <v/>
      </c>
      <c r="F87" s="18" t="str">
        <f t="shared" si="8"/>
        <v/>
      </c>
      <c r="G87" s="18" t="e">
        <f t="shared" si="9"/>
        <v>#VALUE!</v>
      </c>
      <c r="H87" s="18" t="e">
        <f>VLOOKUP(E87,G5数据库!C:S,2,0)</f>
        <v>#N/A</v>
      </c>
      <c r="I87" s="18" t="e">
        <f>VLOOKUP(E87,G4数据库!C:S,3,0)</f>
        <v>#N/A</v>
      </c>
      <c r="J87" s="19" t="e">
        <f t="shared" si="10"/>
        <v>#VALUE!</v>
      </c>
      <c r="K87" s="18" t="e">
        <f>VLOOKUP(E87,G5数据库!C:S,4,0)</f>
        <v>#N/A</v>
      </c>
      <c r="L87" s="18" t="e">
        <f>VLOOKUP(E87,G5数据库!C:S,5,0)</f>
        <v>#N/A</v>
      </c>
      <c r="M87" s="18"/>
      <c r="N87" s="18" t="e">
        <f>VLOOKUP(E87,G5数据库!C:S,6,0)</f>
        <v>#N/A</v>
      </c>
      <c r="O87" s="18" t="e">
        <f>VLOOKUP(E87,G5数据库!C:S,7,0)</f>
        <v>#N/A</v>
      </c>
      <c r="P87" s="19" t="e">
        <f>VLOOKUP(E87,G5数据库!C:S,10,0)*C87*2</f>
        <v>#N/A</v>
      </c>
      <c r="Q87" s="18" t="e">
        <f>VLOOKUP(E87,G4数据库!C:S,11,0)</f>
        <v>#N/A</v>
      </c>
      <c r="R87" s="18" t="e">
        <f>VLOOKUP(E87,G5数据库!C:S,12,0)</f>
        <v>#N/A</v>
      </c>
      <c r="S87" s="18"/>
      <c r="T87" s="37" t="e">
        <f>VLOOKUP(E87,G5数据库!C:S,13,0)</f>
        <v>#N/A</v>
      </c>
      <c r="U87" s="37" t="e">
        <f>VLOOKUP(E87,G5数据库!C:S,14,0)</f>
        <v>#N/A</v>
      </c>
      <c r="V87" s="37" t="e">
        <f>VLOOKUP(E87,G5数据库!C:S,15,0)*C87*2</f>
        <v>#N/A</v>
      </c>
      <c r="W87" s="37" t="e">
        <f>VLOOKUP(E87,G5数据库!C:S,16,0)</f>
        <v>#N/A</v>
      </c>
      <c r="X87" s="37" t="e">
        <f>VLOOKUP(E87,G5数据库!C:S,17,0)</f>
        <v>#N/A</v>
      </c>
      <c r="Y87" s="18"/>
    </row>
    <row r="88" spans="1:25" x14ac:dyDescent="0.25">
      <c r="A88" s="22"/>
      <c r="B88" s="3"/>
      <c r="C88" s="3"/>
      <c r="D88" s="3"/>
      <c r="E88" s="18" t="str">
        <f t="shared" si="7"/>
        <v/>
      </c>
      <c r="F88" s="18" t="str">
        <f t="shared" si="8"/>
        <v/>
      </c>
      <c r="G88" s="18" t="e">
        <f t="shared" si="9"/>
        <v>#VALUE!</v>
      </c>
      <c r="H88" s="18" t="e">
        <f>VLOOKUP(E88,G5数据库!C:S,2,0)</f>
        <v>#N/A</v>
      </c>
      <c r="I88" s="18" t="e">
        <f>VLOOKUP(E88,G4数据库!C:S,3,0)</f>
        <v>#N/A</v>
      </c>
      <c r="J88" s="19" t="e">
        <f t="shared" si="10"/>
        <v>#VALUE!</v>
      </c>
      <c r="K88" s="18" t="e">
        <f>VLOOKUP(E88,G5数据库!C:S,4,0)</f>
        <v>#N/A</v>
      </c>
      <c r="L88" s="18" t="e">
        <f>VLOOKUP(E88,G5数据库!C:S,5,0)</f>
        <v>#N/A</v>
      </c>
      <c r="M88" s="18"/>
      <c r="N88" s="18" t="e">
        <f>VLOOKUP(E88,G5数据库!C:S,6,0)</f>
        <v>#N/A</v>
      </c>
      <c r="O88" s="18" t="e">
        <f>VLOOKUP(E88,G5数据库!C:S,7,0)</f>
        <v>#N/A</v>
      </c>
      <c r="P88" s="19" t="e">
        <f>VLOOKUP(E88,G5数据库!C:S,10,0)*C88*2</f>
        <v>#N/A</v>
      </c>
      <c r="Q88" s="18" t="e">
        <f>VLOOKUP(E88,G4数据库!C:S,11,0)</f>
        <v>#N/A</v>
      </c>
      <c r="R88" s="18" t="e">
        <f>VLOOKUP(E88,G5数据库!C:S,12,0)</f>
        <v>#N/A</v>
      </c>
      <c r="S88" s="18"/>
      <c r="T88" s="37" t="e">
        <f>VLOOKUP(E88,G5数据库!C:S,13,0)</f>
        <v>#N/A</v>
      </c>
      <c r="U88" s="37" t="e">
        <f>VLOOKUP(E88,G5数据库!C:S,14,0)</f>
        <v>#N/A</v>
      </c>
      <c r="V88" s="37" t="e">
        <f>VLOOKUP(E88,G5数据库!C:S,15,0)*C88*2</f>
        <v>#N/A</v>
      </c>
      <c r="W88" s="37" t="e">
        <f>VLOOKUP(E88,G5数据库!C:S,16,0)</f>
        <v>#N/A</v>
      </c>
      <c r="X88" s="37" t="e">
        <f>VLOOKUP(E88,G5数据库!C:S,17,0)</f>
        <v>#N/A</v>
      </c>
      <c r="Y88" s="18"/>
    </row>
    <row r="89" spans="1:25" x14ac:dyDescent="0.25">
      <c r="A89" s="22"/>
      <c r="B89" s="3"/>
      <c r="C89" s="3"/>
      <c r="D89" s="3"/>
      <c r="E89" s="18" t="str">
        <f t="shared" si="7"/>
        <v/>
      </c>
      <c r="F89" s="18" t="str">
        <f t="shared" si="8"/>
        <v/>
      </c>
      <c r="G89" s="18" t="e">
        <f t="shared" si="9"/>
        <v>#VALUE!</v>
      </c>
      <c r="H89" s="18" t="e">
        <f>VLOOKUP(E89,G5数据库!C:S,2,0)</f>
        <v>#N/A</v>
      </c>
      <c r="I89" s="18" t="e">
        <f>VLOOKUP(E89,G4数据库!C:S,3,0)</f>
        <v>#N/A</v>
      </c>
      <c r="J89" s="19" t="e">
        <f t="shared" si="10"/>
        <v>#VALUE!</v>
      </c>
      <c r="K89" s="18" t="e">
        <f>VLOOKUP(E89,G5数据库!C:S,4,0)</f>
        <v>#N/A</v>
      </c>
      <c r="L89" s="18" t="e">
        <f>VLOOKUP(E89,G5数据库!C:S,5,0)</f>
        <v>#N/A</v>
      </c>
      <c r="M89" s="18"/>
      <c r="N89" s="18" t="e">
        <f>VLOOKUP(E89,G5数据库!C:S,6,0)</f>
        <v>#N/A</v>
      </c>
      <c r="O89" s="18" t="e">
        <f>VLOOKUP(E89,G5数据库!C:S,7,0)</f>
        <v>#N/A</v>
      </c>
      <c r="P89" s="19" t="e">
        <f>VLOOKUP(E89,G5数据库!C:S,10,0)*C89*2</f>
        <v>#N/A</v>
      </c>
      <c r="Q89" s="18" t="e">
        <f>VLOOKUP(E89,G4数据库!C:S,11,0)</f>
        <v>#N/A</v>
      </c>
      <c r="R89" s="18" t="e">
        <f>VLOOKUP(E89,G5数据库!C:S,12,0)</f>
        <v>#N/A</v>
      </c>
      <c r="S89" s="18"/>
      <c r="T89" s="37" t="e">
        <f>VLOOKUP(E89,G5数据库!C:S,13,0)</f>
        <v>#N/A</v>
      </c>
      <c r="U89" s="37" t="e">
        <f>VLOOKUP(E89,G5数据库!C:S,14,0)</f>
        <v>#N/A</v>
      </c>
      <c r="V89" s="37" t="e">
        <f>VLOOKUP(E89,G5数据库!C:S,15,0)*C89*2</f>
        <v>#N/A</v>
      </c>
      <c r="W89" s="37" t="e">
        <f>VLOOKUP(E89,G5数据库!C:S,16,0)</f>
        <v>#N/A</v>
      </c>
      <c r="X89" s="37" t="e">
        <f>VLOOKUP(E89,G5数据库!C:S,17,0)</f>
        <v>#N/A</v>
      </c>
      <c r="Y89" s="18"/>
    </row>
    <row r="90" spans="1:25" x14ac:dyDescent="0.25">
      <c r="A90" s="22"/>
      <c r="B90" s="3"/>
      <c r="C90" s="3"/>
      <c r="D90" s="3"/>
      <c r="E90" s="18" t="str">
        <f t="shared" si="7"/>
        <v/>
      </c>
      <c r="F90" s="18" t="str">
        <f t="shared" si="8"/>
        <v/>
      </c>
      <c r="G90" s="18" t="e">
        <f t="shared" si="9"/>
        <v>#VALUE!</v>
      </c>
      <c r="H90" s="18" t="e">
        <f>VLOOKUP(E90,G5数据库!C:S,2,0)</f>
        <v>#N/A</v>
      </c>
      <c r="I90" s="18" t="e">
        <f>VLOOKUP(E90,G4数据库!C:S,3,0)</f>
        <v>#N/A</v>
      </c>
      <c r="J90" s="19" t="e">
        <f t="shared" si="10"/>
        <v>#VALUE!</v>
      </c>
      <c r="K90" s="18" t="e">
        <f>VLOOKUP(E90,G5数据库!C:S,4,0)</f>
        <v>#N/A</v>
      </c>
      <c r="L90" s="18" t="e">
        <f>VLOOKUP(E90,G5数据库!C:S,5,0)</f>
        <v>#N/A</v>
      </c>
      <c r="M90" s="18"/>
      <c r="N90" s="18" t="e">
        <f>VLOOKUP(E90,G5数据库!C:S,6,0)</f>
        <v>#N/A</v>
      </c>
      <c r="O90" s="18" t="e">
        <f>VLOOKUP(E90,G5数据库!C:S,7,0)</f>
        <v>#N/A</v>
      </c>
      <c r="P90" s="19" t="e">
        <f>VLOOKUP(E90,G5数据库!C:S,10,0)*C90*2</f>
        <v>#N/A</v>
      </c>
      <c r="Q90" s="18" t="e">
        <f>VLOOKUP(E90,G4数据库!C:S,11,0)</f>
        <v>#N/A</v>
      </c>
      <c r="R90" s="18" t="e">
        <f>VLOOKUP(E90,G5数据库!C:S,12,0)</f>
        <v>#N/A</v>
      </c>
      <c r="S90" s="18"/>
      <c r="T90" s="37" t="e">
        <f>VLOOKUP(E90,G5数据库!C:S,13,0)</f>
        <v>#N/A</v>
      </c>
      <c r="U90" s="37" t="e">
        <f>VLOOKUP(E90,G5数据库!C:S,14,0)</f>
        <v>#N/A</v>
      </c>
      <c r="V90" s="37" t="e">
        <f>VLOOKUP(E90,G5数据库!C:S,15,0)*C90*2</f>
        <v>#N/A</v>
      </c>
      <c r="W90" s="37" t="e">
        <f>VLOOKUP(E90,G5数据库!C:S,16,0)</f>
        <v>#N/A</v>
      </c>
      <c r="X90" s="37" t="e">
        <f>VLOOKUP(E90,G5数据库!C:S,17,0)</f>
        <v>#N/A</v>
      </c>
      <c r="Y90" s="18"/>
    </row>
    <row r="91" spans="1:25" x14ac:dyDescent="0.25">
      <c r="A91" s="22"/>
      <c r="B91" s="3"/>
      <c r="C91" s="3"/>
      <c r="D91" s="3"/>
      <c r="E91" s="18" t="str">
        <f t="shared" si="7"/>
        <v/>
      </c>
      <c r="F91" s="18" t="str">
        <f t="shared" si="8"/>
        <v/>
      </c>
      <c r="G91" s="18" t="e">
        <f t="shared" si="9"/>
        <v>#VALUE!</v>
      </c>
      <c r="H91" s="18" t="e">
        <f>VLOOKUP(E91,G5数据库!C:S,2,0)</f>
        <v>#N/A</v>
      </c>
      <c r="I91" s="18" t="e">
        <f>VLOOKUP(E91,G4数据库!C:S,3,0)</f>
        <v>#N/A</v>
      </c>
      <c r="J91" s="19" t="e">
        <f t="shared" si="10"/>
        <v>#VALUE!</v>
      </c>
      <c r="K91" s="18" t="e">
        <f>VLOOKUP(E91,G5数据库!C:S,4,0)</f>
        <v>#N/A</v>
      </c>
      <c r="L91" s="18" t="e">
        <f>VLOOKUP(E91,G5数据库!C:S,5,0)</f>
        <v>#N/A</v>
      </c>
      <c r="M91" s="18"/>
      <c r="N91" s="18" t="e">
        <f>VLOOKUP(E91,G5数据库!C:S,6,0)</f>
        <v>#N/A</v>
      </c>
      <c r="O91" s="18" t="e">
        <f>VLOOKUP(E91,G5数据库!C:S,7,0)</f>
        <v>#N/A</v>
      </c>
      <c r="P91" s="19" t="e">
        <f>VLOOKUP(E91,G5数据库!C:S,10,0)*C91*2</f>
        <v>#N/A</v>
      </c>
      <c r="Q91" s="18" t="e">
        <f>VLOOKUP(E91,G4数据库!C:S,11,0)</f>
        <v>#N/A</v>
      </c>
      <c r="R91" s="18" t="e">
        <f>VLOOKUP(E91,G5数据库!C:S,12,0)</f>
        <v>#N/A</v>
      </c>
      <c r="S91" s="18"/>
      <c r="T91" s="37" t="e">
        <f>VLOOKUP(E91,G5数据库!C:S,13,0)</f>
        <v>#N/A</v>
      </c>
      <c r="U91" s="37" t="e">
        <f>VLOOKUP(E91,G5数据库!C:S,14,0)</f>
        <v>#N/A</v>
      </c>
      <c r="V91" s="37" t="e">
        <f>VLOOKUP(E91,G5数据库!C:S,15,0)*C91*2</f>
        <v>#N/A</v>
      </c>
      <c r="W91" s="37" t="e">
        <f>VLOOKUP(E91,G5数据库!C:S,16,0)</f>
        <v>#N/A</v>
      </c>
      <c r="X91" s="37" t="e">
        <f>VLOOKUP(E91,G5数据库!C:S,17,0)</f>
        <v>#N/A</v>
      </c>
      <c r="Y91" s="18"/>
    </row>
    <row r="92" spans="1:25" x14ac:dyDescent="0.25">
      <c r="A92" s="22"/>
      <c r="B92" s="3"/>
      <c r="C92" s="3"/>
      <c r="D92" s="3"/>
      <c r="E92" s="18" t="str">
        <f t="shared" si="7"/>
        <v/>
      </c>
      <c r="F92" s="18" t="str">
        <f t="shared" si="8"/>
        <v/>
      </c>
      <c r="G92" s="18" t="e">
        <f t="shared" si="9"/>
        <v>#VALUE!</v>
      </c>
      <c r="H92" s="18" t="e">
        <f>VLOOKUP(E92,G5数据库!C:S,2,0)</f>
        <v>#N/A</v>
      </c>
      <c r="I92" s="18" t="e">
        <f>VLOOKUP(E92,G4数据库!C:S,3,0)</f>
        <v>#N/A</v>
      </c>
      <c r="J92" s="19" t="e">
        <f t="shared" si="10"/>
        <v>#VALUE!</v>
      </c>
      <c r="K92" s="18" t="e">
        <f>VLOOKUP(E92,G5数据库!C:S,4,0)</f>
        <v>#N/A</v>
      </c>
      <c r="L92" s="18" t="e">
        <f>VLOOKUP(E92,G5数据库!C:S,5,0)</f>
        <v>#N/A</v>
      </c>
      <c r="M92" s="18"/>
      <c r="N92" s="18" t="e">
        <f>VLOOKUP(E92,G5数据库!C:S,6,0)</f>
        <v>#N/A</v>
      </c>
      <c r="O92" s="18" t="e">
        <f>VLOOKUP(E92,G5数据库!C:S,7,0)</f>
        <v>#N/A</v>
      </c>
      <c r="P92" s="19" t="e">
        <f>VLOOKUP(E92,G5数据库!C:S,10,0)*C92*2</f>
        <v>#N/A</v>
      </c>
      <c r="Q92" s="18" t="e">
        <f>VLOOKUP(E92,G4数据库!C:S,11,0)</f>
        <v>#N/A</v>
      </c>
      <c r="R92" s="18" t="e">
        <f>VLOOKUP(E92,G5数据库!C:S,12,0)</f>
        <v>#N/A</v>
      </c>
      <c r="S92" s="18"/>
      <c r="T92" s="37" t="e">
        <f>VLOOKUP(E92,G5数据库!C:S,13,0)</f>
        <v>#N/A</v>
      </c>
      <c r="U92" s="37" t="e">
        <f>VLOOKUP(E92,G5数据库!C:S,14,0)</f>
        <v>#N/A</v>
      </c>
      <c r="V92" s="37" t="e">
        <f>VLOOKUP(E92,G5数据库!C:S,15,0)*C92*2</f>
        <v>#N/A</v>
      </c>
      <c r="W92" s="37" t="e">
        <f>VLOOKUP(E92,G5数据库!C:S,16,0)</f>
        <v>#N/A</v>
      </c>
      <c r="X92" s="37" t="e">
        <f>VLOOKUP(E92,G5数据库!C:S,17,0)</f>
        <v>#N/A</v>
      </c>
      <c r="Y92" s="18"/>
    </row>
    <row r="93" spans="1:25" x14ac:dyDescent="0.25">
      <c r="A93" s="22"/>
      <c r="B93" s="3"/>
      <c r="C93" s="3"/>
      <c r="D93" s="3"/>
      <c r="E93" s="18" t="str">
        <f t="shared" si="7"/>
        <v/>
      </c>
      <c r="F93" s="18" t="str">
        <f t="shared" si="8"/>
        <v/>
      </c>
      <c r="G93" s="18" t="e">
        <f t="shared" si="9"/>
        <v>#VALUE!</v>
      </c>
      <c r="H93" s="18" t="e">
        <f>VLOOKUP(E93,G5数据库!C:S,2,0)</f>
        <v>#N/A</v>
      </c>
      <c r="I93" s="18" t="e">
        <f>VLOOKUP(E93,G4数据库!C:S,3,0)</f>
        <v>#N/A</v>
      </c>
      <c r="J93" s="19" t="e">
        <f t="shared" si="10"/>
        <v>#VALUE!</v>
      </c>
      <c r="K93" s="18" t="e">
        <f>VLOOKUP(E93,G5数据库!C:S,4,0)</f>
        <v>#N/A</v>
      </c>
      <c r="L93" s="18" t="e">
        <f>VLOOKUP(E93,G5数据库!C:S,5,0)</f>
        <v>#N/A</v>
      </c>
      <c r="M93" s="18"/>
      <c r="N93" s="18" t="e">
        <f>VLOOKUP(E93,G5数据库!C:S,6,0)</f>
        <v>#N/A</v>
      </c>
      <c r="O93" s="18" t="e">
        <f>VLOOKUP(E93,G5数据库!C:S,7,0)</f>
        <v>#N/A</v>
      </c>
      <c r="P93" s="19" t="e">
        <f>VLOOKUP(E93,G5数据库!C:S,10,0)*C93*2</f>
        <v>#N/A</v>
      </c>
      <c r="Q93" s="18" t="e">
        <f>VLOOKUP(E93,G4数据库!C:S,11,0)</f>
        <v>#N/A</v>
      </c>
      <c r="R93" s="18" t="e">
        <f>VLOOKUP(E93,G5数据库!C:S,12,0)</f>
        <v>#N/A</v>
      </c>
      <c r="S93" s="18"/>
      <c r="T93" s="37" t="e">
        <f>VLOOKUP(E93,G5数据库!C:S,13,0)</f>
        <v>#N/A</v>
      </c>
      <c r="U93" s="37" t="e">
        <f>VLOOKUP(E93,G5数据库!C:S,14,0)</f>
        <v>#N/A</v>
      </c>
      <c r="V93" s="37" t="e">
        <f>VLOOKUP(E93,G5数据库!C:S,15,0)*C93*2</f>
        <v>#N/A</v>
      </c>
      <c r="W93" s="37" t="e">
        <f>VLOOKUP(E93,G5数据库!C:S,16,0)</f>
        <v>#N/A</v>
      </c>
      <c r="X93" s="37" t="e">
        <f>VLOOKUP(E93,G5数据库!C:S,17,0)</f>
        <v>#N/A</v>
      </c>
      <c r="Y93" s="18"/>
    </row>
    <row r="94" spans="1:25" x14ac:dyDescent="0.25">
      <c r="A94" s="22"/>
      <c r="B94" s="3"/>
      <c r="C94" s="3"/>
      <c r="D94" s="3"/>
      <c r="E94" s="18" t="str">
        <f t="shared" si="7"/>
        <v/>
      </c>
      <c r="F94" s="18" t="str">
        <f t="shared" si="8"/>
        <v/>
      </c>
      <c r="G94" s="18" t="e">
        <f t="shared" si="9"/>
        <v>#VALUE!</v>
      </c>
      <c r="H94" s="18" t="e">
        <f>VLOOKUP(E94,G5数据库!C:S,2,0)</f>
        <v>#N/A</v>
      </c>
      <c r="I94" s="18" t="e">
        <f>VLOOKUP(E94,G4数据库!C:S,3,0)</f>
        <v>#N/A</v>
      </c>
      <c r="J94" s="19" t="e">
        <f t="shared" si="10"/>
        <v>#VALUE!</v>
      </c>
      <c r="K94" s="18" t="e">
        <f>VLOOKUP(E94,G5数据库!C:S,4,0)</f>
        <v>#N/A</v>
      </c>
      <c r="L94" s="18" t="e">
        <f>VLOOKUP(E94,G5数据库!C:S,5,0)</f>
        <v>#N/A</v>
      </c>
      <c r="M94" s="18"/>
      <c r="N94" s="18" t="e">
        <f>VLOOKUP(E94,G5数据库!C:S,6,0)</f>
        <v>#N/A</v>
      </c>
      <c r="O94" s="18" t="e">
        <f>VLOOKUP(E94,G5数据库!C:S,7,0)</f>
        <v>#N/A</v>
      </c>
      <c r="P94" s="19" t="e">
        <f>VLOOKUP(E94,G5数据库!C:S,10,0)*C94*2</f>
        <v>#N/A</v>
      </c>
      <c r="Q94" s="18" t="e">
        <f>VLOOKUP(E94,G4数据库!C:S,11,0)</f>
        <v>#N/A</v>
      </c>
      <c r="R94" s="18" t="e">
        <f>VLOOKUP(E94,G5数据库!C:S,12,0)</f>
        <v>#N/A</v>
      </c>
      <c r="S94" s="18"/>
      <c r="T94" s="37" t="e">
        <f>VLOOKUP(E94,G5数据库!C:S,13,0)</f>
        <v>#N/A</v>
      </c>
      <c r="U94" s="37" t="e">
        <f>VLOOKUP(E94,G5数据库!C:S,14,0)</f>
        <v>#N/A</v>
      </c>
      <c r="V94" s="37" t="e">
        <f>VLOOKUP(E94,G5数据库!C:S,15,0)*C94*2</f>
        <v>#N/A</v>
      </c>
      <c r="W94" s="37" t="e">
        <f>VLOOKUP(E94,G5数据库!C:S,16,0)</f>
        <v>#N/A</v>
      </c>
      <c r="X94" s="37" t="e">
        <f>VLOOKUP(E94,G5数据库!C:S,17,0)</f>
        <v>#N/A</v>
      </c>
      <c r="Y94" s="18"/>
    </row>
    <row r="95" spans="1:25" x14ac:dyDescent="0.25">
      <c r="A95" s="22"/>
      <c r="B95" s="3"/>
      <c r="C95" s="3"/>
      <c r="D95" s="3"/>
      <c r="E95" s="18" t="str">
        <f t="shared" si="7"/>
        <v/>
      </c>
      <c r="F95" s="18" t="str">
        <f t="shared" si="8"/>
        <v/>
      </c>
      <c r="G95" s="18" t="e">
        <f t="shared" si="9"/>
        <v>#VALUE!</v>
      </c>
      <c r="H95" s="18" t="e">
        <f>VLOOKUP(E95,G5数据库!C:S,2,0)</f>
        <v>#N/A</v>
      </c>
      <c r="I95" s="18" t="e">
        <f>VLOOKUP(E95,G4数据库!C:S,3,0)</f>
        <v>#N/A</v>
      </c>
      <c r="J95" s="19" t="e">
        <f t="shared" si="10"/>
        <v>#VALUE!</v>
      </c>
      <c r="K95" s="18" t="e">
        <f>VLOOKUP(E95,G5数据库!C:S,4,0)</f>
        <v>#N/A</v>
      </c>
      <c r="L95" s="18" t="e">
        <f>VLOOKUP(E95,G5数据库!C:S,5,0)</f>
        <v>#N/A</v>
      </c>
      <c r="M95" s="18"/>
      <c r="N95" s="18" t="e">
        <f>VLOOKUP(E95,G5数据库!C:S,6,0)</f>
        <v>#N/A</v>
      </c>
      <c r="O95" s="18" t="e">
        <f>VLOOKUP(E95,G5数据库!C:S,7,0)</f>
        <v>#N/A</v>
      </c>
      <c r="P95" s="19" t="e">
        <f>VLOOKUP(E95,G5数据库!C:S,10,0)*C95*2</f>
        <v>#N/A</v>
      </c>
      <c r="Q95" s="18" t="e">
        <f>VLOOKUP(E95,G4数据库!C:S,11,0)</f>
        <v>#N/A</v>
      </c>
      <c r="R95" s="18" t="e">
        <f>VLOOKUP(E95,G5数据库!C:S,12,0)</f>
        <v>#N/A</v>
      </c>
      <c r="S95" s="18"/>
      <c r="T95" s="37" t="e">
        <f>VLOOKUP(E95,G5数据库!C:S,13,0)</f>
        <v>#N/A</v>
      </c>
      <c r="U95" s="37" t="e">
        <f>VLOOKUP(E95,G5数据库!C:S,14,0)</f>
        <v>#N/A</v>
      </c>
      <c r="V95" s="37" t="e">
        <f>VLOOKUP(E95,G5数据库!C:S,15,0)*C95*2</f>
        <v>#N/A</v>
      </c>
      <c r="W95" s="37" t="e">
        <f>VLOOKUP(E95,G5数据库!C:S,16,0)</f>
        <v>#N/A</v>
      </c>
      <c r="X95" s="37" t="e">
        <f>VLOOKUP(E95,G5数据库!C:S,17,0)</f>
        <v>#N/A</v>
      </c>
      <c r="Y95" s="18"/>
    </row>
    <row r="96" spans="1:25" x14ac:dyDescent="0.25">
      <c r="A96" s="22"/>
      <c r="B96" s="3"/>
      <c r="C96" s="3"/>
      <c r="D96" s="3"/>
      <c r="E96" s="18" t="str">
        <f t="shared" si="7"/>
        <v/>
      </c>
      <c r="F96" s="18" t="str">
        <f t="shared" si="8"/>
        <v/>
      </c>
      <c r="G96" s="18" t="e">
        <f t="shared" si="9"/>
        <v>#VALUE!</v>
      </c>
      <c r="H96" s="18" t="e">
        <f>VLOOKUP(E96,G5数据库!C:S,2,0)</f>
        <v>#N/A</v>
      </c>
      <c r="I96" s="18" t="e">
        <f>VLOOKUP(E96,G4数据库!C:S,3,0)</f>
        <v>#N/A</v>
      </c>
      <c r="J96" s="19" t="e">
        <f t="shared" si="10"/>
        <v>#VALUE!</v>
      </c>
      <c r="K96" s="18" t="e">
        <f>VLOOKUP(E96,G5数据库!C:S,4,0)</f>
        <v>#N/A</v>
      </c>
      <c r="L96" s="18" t="e">
        <f>VLOOKUP(E96,G5数据库!C:S,5,0)</f>
        <v>#N/A</v>
      </c>
      <c r="M96" s="18"/>
      <c r="N96" s="18" t="e">
        <f>VLOOKUP(E96,G5数据库!C:S,6,0)</f>
        <v>#N/A</v>
      </c>
      <c r="O96" s="18" t="e">
        <f>VLOOKUP(E96,G5数据库!C:S,7,0)</f>
        <v>#N/A</v>
      </c>
      <c r="P96" s="19" t="e">
        <f>VLOOKUP(E96,G5数据库!C:S,10,0)*C96*2</f>
        <v>#N/A</v>
      </c>
      <c r="Q96" s="18" t="e">
        <f>VLOOKUP(E96,G4数据库!C:S,11,0)</f>
        <v>#N/A</v>
      </c>
      <c r="R96" s="18" t="e">
        <f>VLOOKUP(E96,G5数据库!C:S,12,0)</f>
        <v>#N/A</v>
      </c>
      <c r="S96" s="18"/>
      <c r="T96" s="37" t="e">
        <f>VLOOKUP(E96,G5数据库!C:S,13,0)</f>
        <v>#N/A</v>
      </c>
      <c r="U96" s="37" t="e">
        <f>VLOOKUP(E96,G5数据库!C:S,14,0)</f>
        <v>#N/A</v>
      </c>
      <c r="V96" s="37" t="e">
        <f>VLOOKUP(E96,G5数据库!C:S,15,0)*C96*2</f>
        <v>#N/A</v>
      </c>
      <c r="W96" s="37" t="e">
        <f>VLOOKUP(E96,G5数据库!C:S,16,0)</f>
        <v>#N/A</v>
      </c>
      <c r="X96" s="37" t="e">
        <f>VLOOKUP(E96,G5数据库!C:S,17,0)</f>
        <v>#N/A</v>
      </c>
      <c r="Y96" s="18"/>
    </row>
    <row r="97" spans="1:25" x14ac:dyDescent="0.25">
      <c r="A97" s="22"/>
      <c r="B97" s="3"/>
      <c r="C97" s="3"/>
      <c r="D97" s="3"/>
      <c r="E97" s="18" t="str">
        <f t="shared" si="7"/>
        <v/>
      </c>
      <c r="F97" s="18" t="str">
        <f t="shared" si="8"/>
        <v/>
      </c>
      <c r="G97" s="18" t="e">
        <f t="shared" si="9"/>
        <v>#VALUE!</v>
      </c>
      <c r="H97" s="18" t="e">
        <f>VLOOKUP(E97,G5数据库!C:S,2,0)</f>
        <v>#N/A</v>
      </c>
      <c r="I97" s="18" t="e">
        <f>VLOOKUP(E97,G4数据库!C:S,3,0)</f>
        <v>#N/A</v>
      </c>
      <c r="J97" s="19" t="e">
        <f t="shared" si="10"/>
        <v>#VALUE!</v>
      </c>
      <c r="K97" s="18" t="e">
        <f>VLOOKUP(E97,G5数据库!C:S,4,0)</f>
        <v>#N/A</v>
      </c>
      <c r="L97" s="18" t="e">
        <f>VLOOKUP(E97,G5数据库!C:S,5,0)</f>
        <v>#N/A</v>
      </c>
      <c r="M97" s="18"/>
      <c r="N97" s="18" t="e">
        <f>VLOOKUP(E97,G5数据库!C:S,6,0)</f>
        <v>#N/A</v>
      </c>
      <c r="O97" s="18" t="e">
        <f>VLOOKUP(E97,G5数据库!C:S,7,0)</f>
        <v>#N/A</v>
      </c>
      <c r="P97" s="19" t="e">
        <f>VLOOKUP(E97,G5数据库!C:S,10,0)*C97*2</f>
        <v>#N/A</v>
      </c>
      <c r="Q97" s="18" t="e">
        <f>VLOOKUP(E97,G4数据库!C:S,11,0)</f>
        <v>#N/A</v>
      </c>
      <c r="R97" s="18" t="e">
        <f>VLOOKUP(E97,G5数据库!C:S,12,0)</f>
        <v>#N/A</v>
      </c>
      <c r="S97" s="18"/>
      <c r="T97" s="37" t="e">
        <f>VLOOKUP(E97,G5数据库!C:S,13,0)</f>
        <v>#N/A</v>
      </c>
      <c r="U97" s="37" t="e">
        <f>VLOOKUP(E97,G5数据库!C:S,14,0)</f>
        <v>#N/A</v>
      </c>
      <c r="V97" s="37" t="e">
        <f>VLOOKUP(E97,G5数据库!C:S,15,0)*C97*2</f>
        <v>#N/A</v>
      </c>
      <c r="W97" s="37" t="e">
        <f>VLOOKUP(E97,G5数据库!C:S,16,0)</f>
        <v>#N/A</v>
      </c>
      <c r="X97" s="37" t="e">
        <f>VLOOKUP(E97,G5数据库!C:S,17,0)</f>
        <v>#N/A</v>
      </c>
      <c r="Y97" s="18"/>
    </row>
    <row r="98" spans="1:25" x14ac:dyDescent="0.25">
      <c r="A98" s="22"/>
      <c r="B98" s="3"/>
      <c r="C98" s="3"/>
      <c r="D98" s="3"/>
      <c r="E98" s="18" t="str">
        <f t="shared" si="7"/>
        <v/>
      </c>
      <c r="F98" s="18" t="str">
        <f t="shared" si="8"/>
        <v/>
      </c>
      <c r="G98" s="18" t="e">
        <f t="shared" si="9"/>
        <v>#VALUE!</v>
      </c>
      <c r="H98" s="18" t="e">
        <f>VLOOKUP(E98,G5数据库!C:S,2,0)</f>
        <v>#N/A</v>
      </c>
      <c r="I98" s="18" t="e">
        <f>VLOOKUP(E98,G4数据库!C:S,3,0)</f>
        <v>#N/A</v>
      </c>
      <c r="J98" s="19" t="e">
        <f t="shared" si="10"/>
        <v>#VALUE!</v>
      </c>
      <c r="K98" s="18" t="e">
        <f>VLOOKUP(E98,G5数据库!C:S,4,0)</f>
        <v>#N/A</v>
      </c>
      <c r="L98" s="18" t="e">
        <f>VLOOKUP(E98,G5数据库!C:S,5,0)</f>
        <v>#N/A</v>
      </c>
      <c r="M98" s="18"/>
      <c r="N98" s="18" t="e">
        <f>VLOOKUP(E98,G5数据库!C:S,6,0)</f>
        <v>#N/A</v>
      </c>
      <c r="O98" s="18" t="e">
        <f>VLOOKUP(E98,G5数据库!C:S,7,0)</f>
        <v>#N/A</v>
      </c>
      <c r="P98" s="19" t="e">
        <f>VLOOKUP(E98,G5数据库!C:S,10,0)*C98*2</f>
        <v>#N/A</v>
      </c>
      <c r="Q98" s="18" t="e">
        <f>VLOOKUP(E98,G4数据库!C:S,11,0)</f>
        <v>#N/A</v>
      </c>
      <c r="R98" s="18" t="e">
        <f>VLOOKUP(E98,G5数据库!C:S,12,0)</f>
        <v>#N/A</v>
      </c>
      <c r="S98" s="18"/>
      <c r="T98" s="37" t="e">
        <f>VLOOKUP(E98,G5数据库!C:S,13,0)</f>
        <v>#N/A</v>
      </c>
      <c r="U98" s="37" t="e">
        <f>VLOOKUP(E98,G5数据库!C:S,14,0)</f>
        <v>#N/A</v>
      </c>
      <c r="V98" s="37" t="e">
        <f>VLOOKUP(E98,G5数据库!C:S,15,0)*C98*2</f>
        <v>#N/A</v>
      </c>
      <c r="W98" s="37" t="e">
        <f>VLOOKUP(E98,G5数据库!C:S,16,0)</f>
        <v>#N/A</v>
      </c>
      <c r="X98" s="37" t="e">
        <f>VLOOKUP(E98,G5数据库!C:S,17,0)</f>
        <v>#N/A</v>
      </c>
      <c r="Y98" s="18"/>
    </row>
    <row r="99" spans="1:25" x14ac:dyDescent="0.25">
      <c r="A99" s="22"/>
      <c r="B99" s="3"/>
      <c r="C99" s="3"/>
      <c r="D99" s="3"/>
      <c r="E99" s="18" t="str">
        <f t="shared" si="7"/>
        <v/>
      </c>
      <c r="F99" s="18" t="str">
        <f t="shared" si="8"/>
        <v/>
      </c>
      <c r="G99" s="18" t="e">
        <f t="shared" si="9"/>
        <v>#VALUE!</v>
      </c>
      <c r="H99" s="18" t="e">
        <f>VLOOKUP(E99,G5数据库!C:S,2,0)</f>
        <v>#N/A</v>
      </c>
      <c r="I99" s="18" t="e">
        <f>VLOOKUP(E99,G4数据库!C:S,3,0)</f>
        <v>#N/A</v>
      </c>
      <c r="J99" s="19" t="e">
        <f t="shared" si="10"/>
        <v>#VALUE!</v>
      </c>
      <c r="K99" s="18" t="e">
        <f>VLOOKUP(E99,G5数据库!C:S,4,0)</f>
        <v>#N/A</v>
      </c>
      <c r="L99" s="18" t="e">
        <f>VLOOKUP(E99,G5数据库!C:S,5,0)</f>
        <v>#N/A</v>
      </c>
      <c r="M99" s="18"/>
      <c r="N99" s="18" t="e">
        <f>VLOOKUP(E99,G5数据库!C:S,6,0)</f>
        <v>#N/A</v>
      </c>
      <c r="O99" s="18" t="e">
        <f>VLOOKUP(E99,G5数据库!C:S,7,0)</f>
        <v>#N/A</v>
      </c>
      <c r="P99" s="19" t="e">
        <f>VLOOKUP(E99,G5数据库!C:S,10,0)*C99*2</f>
        <v>#N/A</v>
      </c>
      <c r="Q99" s="18" t="e">
        <f>VLOOKUP(E99,G4数据库!C:S,11,0)</f>
        <v>#N/A</v>
      </c>
      <c r="R99" s="18" t="e">
        <f>VLOOKUP(E99,G5数据库!C:S,12,0)</f>
        <v>#N/A</v>
      </c>
      <c r="S99" s="18"/>
      <c r="T99" s="37" t="e">
        <f>VLOOKUP(E99,G5数据库!C:S,13,0)</f>
        <v>#N/A</v>
      </c>
      <c r="U99" s="37" t="e">
        <f>VLOOKUP(E99,G5数据库!C:S,14,0)</f>
        <v>#N/A</v>
      </c>
      <c r="V99" s="37" t="e">
        <f>VLOOKUP(E99,G5数据库!C:S,15,0)*C99*2</f>
        <v>#N/A</v>
      </c>
      <c r="W99" s="37" t="e">
        <f>VLOOKUP(E99,G5数据库!C:S,16,0)</f>
        <v>#N/A</v>
      </c>
      <c r="X99" s="37" t="e">
        <f>VLOOKUP(E99,G5数据库!C:S,17,0)</f>
        <v>#N/A</v>
      </c>
      <c r="Y99" s="18"/>
    </row>
    <row r="100" spans="1:25" x14ac:dyDescent="0.25">
      <c r="A100" s="22"/>
      <c r="B100" s="3"/>
      <c r="C100" s="3"/>
      <c r="D100" s="3"/>
      <c r="E100" s="18" t="str">
        <f t="shared" si="7"/>
        <v/>
      </c>
      <c r="F100" s="18" t="str">
        <f t="shared" si="8"/>
        <v/>
      </c>
      <c r="G100" s="18" t="e">
        <f t="shared" si="9"/>
        <v>#VALUE!</v>
      </c>
      <c r="H100" s="18" t="e">
        <f>VLOOKUP(E100,G5数据库!C:S,2,0)</f>
        <v>#N/A</v>
      </c>
      <c r="I100" s="18" t="e">
        <f>VLOOKUP(E100,G4数据库!C:S,3,0)</f>
        <v>#N/A</v>
      </c>
      <c r="J100" s="19" t="e">
        <f t="shared" si="10"/>
        <v>#VALUE!</v>
      </c>
      <c r="K100" s="18" t="e">
        <f>VLOOKUP(E100,G5数据库!C:S,4,0)</f>
        <v>#N/A</v>
      </c>
      <c r="L100" s="18" t="e">
        <f>VLOOKUP(E100,G5数据库!C:S,5,0)</f>
        <v>#N/A</v>
      </c>
      <c r="M100" s="18"/>
      <c r="N100" s="18" t="e">
        <f>VLOOKUP(E100,G5数据库!C:S,6,0)</f>
        <v>#N/A</v>
      </c>
      <c r="O100" s="18" t="e">
        <f>VLOOKUP(E100,G5数据库!C:S,7,0)</f>
        <v>#N/A</v>
      </c>
      <c r="P100" s="19" t="e">
        <f>VLOOKUP(E100,G5数据库!C:S,10,0)*C100*2</f>
        <v>#N/A</v>
      </c>
      <c r="Q100" s="18" t="e">
        <f>VLOOKUP(E100,G4数据库!C:S,11,0)</f>
        <v>#N/A</v>
      </c>
      <c r="R100" s="18" t="e">
        <f>VLOOKUP(E100,G5数据库!C:S,12,0)</f>
        <v>#N/A</v>
      </c>
      <c r="S100" s="18"/>
      <c r="T100" s="37" t="e">
        <f>VLOOKUP(E100,G5数据库!C:S,13,0)</f>
        <v>#N/A</v>
      </c>
      <c r="U100" s="37" t="e">
        <f>VLOOKUP(E100,G5数据库!C:S,14,0)</f>
        <v>#N/A</v>
      </c>
      <c r="V100" s="37" t="e">
        <f>VLOOKUP(E100,G5数据库!C:S,15,0)*C100*2</f>
        <v>#N/A</v>
      </c>
      <c r="W100" s="37" t="e">
        <f>VLOOKUP(E100,G5数据库!C:S,16,0)</f>
        <v>#N/A</v>
      </c>
      <c r="X100" s="37" t="e">
        <f>VLOOKUP(E100,G5数据库!C:S,17,0)</f>
        <v>#N/A</v>
      </c>
      <c r="Y100" s="18"/>
    </row>
  </sheetData>
  <sheetProtection algorithmName="SHA-512" hashValue="0WzsbvosWu4Zost/gZFVtlWGzg6P7h5prlKU5N2JJzwVJjdTL0hUNfj6gNSowWOmEBpTdu39OCWr4Jzz07PXQA==" saltValue="WnEVKTqI9rVzG0FjcX53lw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6C90D-D2DB-4B57-B772-B4F2CB28581C}">
  <sheetPr codeName="Sheet105"/>
  <dimension ref="A1:S9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5.26953125" bestFit="1" customWidth="1"/>
    <col min="4" max="4" width="6.26953125" bestFit="1" customWidth="1"/>
    <col min="5" max="5" width="14.6328125" bestFit="1" customWidth="1"/>
    <col min="6" max="6" width="5.26953125" bestFit="1" customWidth="1"/>
    <col min="7" max="7" width="6.26953125" bestFit="1" customWidth="1"/>
    <col min="8" max="8" width="5.26953125" bestFit="1" customWidth="1"/>
    <col min="9" max="9" width="6.7265625" bestFit="1" customWidth="1"/>
    <col min="10" max="11" width="6.26953125" bestFit="1" customWidth="1"/>
    <col min="12" max="12" width="7.90625" bestFit="1" customWidth="1"/>
    <col min="13" max="13" width="5.26953125" bestFit="1" customWidth="1"/>
    <col min="14" max="14" width="6.26953125" bestFit="1" customWidth="1"/>
    <col min="15" max="15" width="9.26953125" bestFit="1" customWidth="1"/>
    <col min="16" max="16" width="8.90625" bestFit="1" customWidth="1"/>
    <col min="17" max="18" width="5.26953125" bestFit="1" customWidth="1"/>
    <col min="19" max="19" width="6.26953125" bestFit="1" customWidth="1"/>
  </cols>
  <sheetData>
    <row r="1" spans="1:19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9"/>
      <c r="H1" s="81" t="s">
        <v>389</v>
      </c>
      <c r="I1" s="81"/>
      <c r="J1" s="81"/>
      <c r="K1" s="81"/>
      <c r="L1" s="81"/>
      <c r="M1" s="81"/>
      <c r="N1" s="82"/>
      <c r="O1" s="86" t="s">
        <v>392</v>
      </c>
      <c r="P1" s="87"/>
      <c r="Q1" s="87"/>
      <c r="R1" s="87"/>
      <c r="S1" s="87"/>
    </row>
    <row r="2" spans="1:19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3" t="s">
        <v>226</v>
      </c>
      <c r="K2" s="3" t="s">
        <v>89</v>
      </c>
      <c r="L2" s="3" t="s">
        <v>32</v>
      </c>
      <c r="M2" s="1" t="s">
        <v>3</v>
      </c>
      <c r="N2" s="1" t="s">
        <v>4</v>
      </c>
      <c r="O2" s="1" t="s">
        <v>12</v>
      </c>
      <c r="P2" s="1" t="s">
        <v>2</v>
      </c>
      <c r="Q2" s="3" t="s">
        <v>32</v>
      </c>
      <c r="R2" s="1" t="s">
        <v>3</v>
      </c>
      <c r="S2" s="1" t="s">
        <v>4</v>
      </c>
    </row>
    <row r="3" spans="1:19" ht="15" x14ac:dyDescent="0.25">
      <c r="A3" s="3" t="s">
        <v>417</v>
      </c>
      <c r="B3" s="3" t="s">
        <v>418</v>
      </c>
      <c r="C3" s="1" t="s">
        <v>6</v>
      </c>
      <c r="D3" s="1" t="s">
        <v>93</v>
      </c>
      <c r="E3" s="1" t="s">
        <v>14</v>
      </c>
      <c r="F3" s="1" t="s">
        <v>15</v>
      </c>
      <c r="G3" s="1" t="s">
        <v>7</v>
      </c>
      <c r="H3" s="3" t="s">
        <v>116</v>
      </c>
      <c r="I3" s="34" t="s">
        <v>291</v>
      </c>
      <c r="J3" s="34">
        <v>150</v>
      </c>
      <c r="K3" s="34">
        <v>150</v>
      </c>
      <c r="L3" s="34">
        <v>2.2499999999999999E-2</v>
      </c>
      <c r="M3" s="3" t="s">
        <v>274</v>
      </c>
      <c r="N3" s="1" t="s">
        <v>7</v>
      </c>
      <c r="O3" s="3" t="s">
        <v>409</v>
      </c>
      <c r="P3" s="36" t="s">
        <v>395</v>
      </c>
      <c r="Q3" s="3">
        <v>4</v>
      </c>
      <c r="R3" s="3" t="s">
        <v>72</v>
      </c>
      <c r="S3" s="1" t="s">
        <v>7</v>
      </c>
    </row>
    <row r="4" spans="1:19" ht="15" x14ac:dyDescent="0.25">
      <c r="A4" s="3"/>
      <c r="B4" s="1"/>
      <c r="C4" s="1" t="s">
        <v>17</v>
      </c>
      <c r="D4" s="1" t="s">
        <v>93</v>
      </c>
      <c r="E4" s="3" t="s">
        <v>413</v>
      </c>
      <c r="F4" s="1" t="s">
        <v>15</v>
      </c>
      <c r="G4" s="1" t="s">
        <v>7</v>
      </c>
      <c r="H4" s="3" t="s">
        <v>116</v>
      </c>
      <c r="I4" s="34" t="s">
        <v>414</v>
      </c>
      <c r="J4" s="34">
        <v>210</v>
      </c>
      <c r="K4" s="34">
        <v>210</v>
      </c>
      <c r="L4" s="34">
        <v>4.41E-2</v>
      </c>
      <c r="M4" s="1" t="s">
        <v>16</v>
      </c>
      <c r="N4" s="1" t="s">
        <v>7</v>
      </c>
      <c r="O4" s="3" t="s">
        <v>409</v>
      </c>
      <c r="P4" s="36" t="s">
        <v>394</v>
      </c>
      <c r="Q4" s="3">
        <v>4</v>
      </c>
      <c r="R4" s="3" t="s">
        <v>72</v>
      </c>
      <c r="S4" s="1" t="s">
        <v>7</v>
      </c>
    </row>
    <row r="5" spans="1:19" ht="15" x14ac:dyDescent="0.25">
      <c r="A5" s="3"/>
      <c r="B5" s="1"/>
      <c r="C5" s="1" t="s">
        <v>8</v>
      </c>
      <c r="D5" s="1" t="s">
        <v>93</v>
      </c>
      <c r="E5" s="3" t="s">
        <v>145</v>
      </c>
      <c r="F5" s="1" t="s">
        <v>15</v>
      </c>
      <c r="G5" s="1" t="s">
        <v>7</v>
      </c>
      <c r="H5" s="3" t="s">
        <v>116</v>
      </c>
      <c r="I5" s="34" t="s">
        <v>415</v>
      </c>
      <c r="J5" s="34">
        <v>260</v>
      </c>
      <c r="K5" s="34">
        <v>260</v>
      </c>
      <c r="L5" s="34">
        <v>6.7600000000000007E-2</v>
      </c>
      <c r="M5" s="3" t="s">
        <v>274</v>
      </c>
      <c r="N5" s="1" t="s">
        <v>7</v>
      </c>
      <c r="O5" s="3" t="s">
        <v>409</v>
      </c>
      <c r="P5" s="36" t="s">
        <v>396</v>
      </c>
      <c r="Q5" s="3">
        <v>4</v>
      </c>
      <c r="R5" s="3" t="s">
        <v>72</v>
      </c>
      <c r="S5" s="1" t="s">
        <v>7</v>
      </c>
    </row>
    <row r="6" spans="1:19" ht="15" x14ac:dyDescent="0.25">
      <c r="A6" s="3"/>
      <c r="B6" s="1"/>
      <c r="C6" s="1" t="s">
        <v>9</v>
      </c>
      <c r="D6" s="3" t="s">
        <v>181</v>
      </c>
      <c r="E6" s="3" t="s">
        <v>196</v>
      </c>
      <c r="F6" s="1" t="s">
        <v>15</v>
      </c>
      <c r="G6" s="1" t="s">
        <v>7</v>
      </c>
      <c r="H6" s="3" t="s">
        <v>116</v>
      </c>
      <c r="I6" s="34" t="s">
        <v>415</v>
      </c>
      <c r="J6" s="34">
        <v>260</v>
      </c>
      <c r="K6" s="34">
        <v>260</v>
      </c>
      <c r="L6" s="34">
        <v>6.7600000000000007E-2</v>
      </c>
      <c r="M6" s="1" t="s">
        <v>16</v>
      </c>
      <c r="N6" s="1" t="s">
        <v>7</v>
      </c>
      <c r="O6" s="3" t="s">
        <v>409</v>
      </c>
      <c r="P6" s="36" t="s">
        <v>396</v>
      </c>
      <c r="Q6" s="3">
        <v>4</v>
      </c>
      <c r="R6" s="3" t="s">
        <v>72</v>
      </c>
      <c r="S6" s="1" t="s">
        <v>7</v>
      </c>
    </row>
    <row r="7" spans="1:19" ht="15" x14ac:dyDescent="0.25">
      <c r="A7" s="3"/>
      <c r="B7" s="1"/>
      <c r="C7" s="1" t="s">
        <v>165</v>
      </c>
      <c r="D7" s="3" t="s">
        <v>181</v>
      </c>
      <c r="E7" s="3" t="s">
        <v>188</v>
      </c>
      <c r="F7" s="1" t="s">
        <v>15</v>
      </c>
      <c r="G7" s="1" t="s">
        <v>7</v>
      </c>
      <c r="H7" s="3" t="s">
        <v>116</v>
      </c>
      <c r="I7" s="34" t="s">
        <v>416</v>
      </c>
      <c r="J7" s="34">
        <v>350</v>
      </c>
      <c r="K7" s="34">
        <v>350</v>
      </c>
      <c r="L7" s="34">
        <v>0.12249999999999998</v>
      </c>
      <c r="M7" s="1" t="s">
        <v>16</v>
      </c>
      <c r="N7" s="1" t="s">
        <v>7</v>
      </c>
      <c r="O7" s="3" t="s">
        <v>409</v>
      </c>
      <c r="P7" s="36" t="s">
        <v>397</v>
      </c>
      <c r="Q7" s="3">
        <v>4</v>
      </c>
      <c r="R7" s="3" t="s">
        <v>72</v>
      </c>
      <c r="S7" s="1" t="s">
        <v>7</v>
      </c>
    </row>
    <row r="8" spans="1:19" ht="15" x14ac:dyDescent="0.25">
      <c r="A8" s="3"/>
      <c r="B8" s="1"/>
      <c r="C8" s="1" t="s">
        <v>120</v>
      </c>
      <c r="D8" s="3" t="s">
        <v>181</v>
      </c>
      <c r="E8" s="3" t="s">
        <v>195</v>
      </c>
      <c r="F8" s="1" t="s">
        <v>15</v>
      </c>
      <c r="G8" s="1" t="s">
        <v>7</v>
      </c>
      <c r="H8" s="3" t="s">
        <v>116</v>
      </c>
      <c r="I8" s="34" t="s">
        <v>416</v>
      </c>
      <c r="J8" s="34">
        <v>400</v>
      </c>
      <c r="K8" s="34">
        <v>400</v>
      </c>
      <c r="L8" s="34">
        <v>0.16</v>
      </c>
      <c r="M8" s="1" t="s">
        <v>16</v>
      </c>
      <c r="N8" s="1" t="s">
        <v>7</v>
      </c>
      <c r="O8" s="3" t="s">
        <v>409</v>
      </c>
      <c r="P8" s="36" t="s">
        <v>397</v>
      </c>
      <c r="Q8" s="3">
        <v>4</v>
      </c>
      <c r="R8" s="3" t="s">
        <v>72</v>
      </c>
      <c r="S8" s="1" t="s">
        <v>7</v>
      </c>
    </row>
    <row r="9" spans="1:19" ht="15" x14ac:dyDescent="0.25">
      <c r="A9" s="3"/>
      <c r="B9" s="1"/>
      <c r="C9" s="1" t="s">
        <v>121</v>
      </c>
      <c r="D9" s="3" t="s">
        <v>181</v>
      </c>
      <c r="E9" s="3" t="s">
        <v>124</v>
      </c>
      <c r="F9" s="1" t="s">
        <v>15</v>
      </c>
      <c r="G9" s="1" t="s">
        <v>7</v>
      </c>
      <c r="H9" s="3" t="s">
        <v>116</v>
      </c>
      <c r="I9" s="34" t="s">
        <v>416</v>
      </c>
      <c r="J9" s="34">
        <v>500</v>
      </c>
      <c r="K9" s="34">
        <v>500</v>
      </c>
      <c r="L9" s="34">
        <v>0.25</v>
      </c>
      <c r="M9" s="1" t="s">
        <v>16</v>
      </c>
      <c r="N9" s="1" t="s">
        <v>7</v>
      </c>
      <c r="O9" s="3" t="s">
        <v>409</v>
      </c>
      <c r="P9" s="36" t="s">
        <v>397</v>
      </c>
      <c r="Q9" s="3">
        <v>4</v>
      </c>
      <c r="R9" s="3" t="s">
        <v>72</v>
      </c>
      <c r="S9" s="1" t="s">
        <v>7</v>
      </c>
    </row>
  </sheetData>
  <sheetProtection algorithmName="SHA-512" hashValue="guM20tUUpxgIHgCtUuzR7alcNRpF1+jVthV5PnY0FckvcCRh8y5uu2O21/rGPzFgPCdZ2CE24uk62mp/5gXPZw==" saltValue="DCgMjqkNkLA2a2qc3GimHw==" spinCount="100000" sheet="1" objects="1" scenarios="1"/>
  <mergeCells count="3">
    <mergeCell ref="C1:G1"/>
    <mergeCell ref="H1:N1"/>
    <mergeCell ref="O1:S1"/>
  </mergeCells>
  <phoneticPr fontId="6" type="noConversion"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6523E-FE1A-4B7D-A3D4-A374C2A3C8F7}">
  <sheetPr codeName="Sheet106"/>
  <dimension ref="A1:AE100"/>
  <sheetViews>
    <sheetView topLeftCell="C1"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4.6328125" style="35" bestFit="1" customWidth="1"/>
    <col min="8" max="8" width="11.36328125" bestFit="1" customWidth="1"/>
    <col min="9" max="9" width="14.6328125" bestFit="1" customWidth="1"/>
    <col min="10" max="10" width="7.26953125" bestFit="1" customWidth="1"/>
    <col min="11" max="11" width="5.26953125" bestFit="1" customWidth="1"/>
    <col min="12" max="12" width="6.26953125" bestFit="1" customWidth="1"/>
    <col min="13" max="13" width="5.26953125" bestFit="1" customWidth="1"/>
    <col min="14" max="14" width="11.36328125" bestFit="1" customWidth="1"/>
    <col min="15" max="15" width="5.26953125" bestFit="1" customWidth="1"/>
    <col min="16" max="16" width="7.26953125" bestFit="1" customWidth="1"/>
    <col min="17" max="17" width="5.26953125" bestFit="1" customWidth="1"/>
    <col min="18" max="18" width="6.26953125" bestFit="1" customWidth="1"/>
    <col min="19" max="19" width="5.26953125" bestFit="1" customWidth="1"/>
    <col min="20" max="20" width="11.36328125" bestFit="1" customWidth="1"/>
    <col min="21" max="21" width="6.26953125" bestFit="1" customWidth="1"/>
    <col min="22" max="22" width="7.26953125" bestFit="1" customWidth="1"/>
    <col min="23" max="23" width="5.26953125" bestFit="1" customWidth="1"/>
    <col min="24" max="24" width="6.26953125" bestFit="1" customWidth="1"/>
    <col min="25" max="25" width="5.26953125" bestFit="1" customWidth="1"/>
    <col min="26" max="26" width="11.36328125" bestFit="1" customWidth="1"/>
    <col min="27" max="27" width="8.26953125" bestFit="1" customWidth="1"/>
    <col min="28" max="28" width="7.26953125" bestFit="1" customWidth="1"/>
    <col min="29" max="29" width="5.26953125" bestFit="1" customWidth="1"/>
    <col min="30" max="30" width="6.26953125" bestFit="1" customWidth="1"/>
    <col min="31" max="31" width="5.26953125" bestFit="1" customWidth="1"/>
  </cols>
  <sheetData>
    <row r="1" spans="1:31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166</v>
      </c>
      <c r="G1" s="18" t="s">
        <v>167</v>
      </c>
      <c r="H1" s="18" t="s">
        <v>48</v>
      </c>
      <c r="I1" s="18" t="s">
        <v>82</v>
      </c>
      <c r="J1" s="19" t="s">
        <v>79</v>
      </c>
      <c r="K1" s="18" t="s">
        <v>3</v>
      </c>
      <c r="L1" s="18" t="s">
        <v>160</v>
      </c>
      <c r="M1" s="18" t="s">
        <v>5</v>
      </c>
      <c r="N1" s="18" t="s">
        <v>48</v>
      </c>
      <c r="O1" s="18" t="s">
        <v>82</v>
      </c>
      <c r="P1" s="19" t="s">
        <v>79</v>
      </c>
      <c r="Q1" s="18" t="s">
        <v>3</v>
      </c>
      <c r="R1" s="18" t="s">
        <v>160</v>
      </c>
      <c r="S1" s="18" t="s">
        <v>5</v>
      </c>
      <c r="T1" s="18" t="s">
        <v>48</v>
      </c>
      <c r="U1" s="18" t="s">
        <v>82</v>
      </c>
      <c r="V1" s="19" t="s">
        <v>79</v>
      </c>
      <c r="W1" s="18" t="s">
        <v>3</v>
      </c>
      <c r="X1" s="18" t="s">
        <v>160</v>
      </c>
      <c r="Y1" s="18" t="s">
        <v>5</v>
      </c>
      <c r="Z1" s="18" t="s">
        <v>48</v>
      </c>
      <c r="AA1" s="18" t="s">
        <v>82</v>
      </c>
      <c r="AB1" s="19" t="s">
        <v>79</v>
      </c>
      <c r="AC1" s="18" t="s">
        <v>3</v>
      </c>
      <c r="AD1" s="18" t="s">
        <v>160</v>
      </c>
      <c r="AE1" s="18" t="s">
        <v>5</v>
      </c>
    </row>
    <row r="2" spans="1:31" x14ac:dyDescent="0.25">
      <c r="A2" s="22">
        <v>49</v>
      </c>
      <c r="B2" s="3" t="s">
        <v>1084</v>
      </c>
      <c r="C2" s="3">
        <v>2</v>
      </c>
      <c r="D2" s="3" t="s">
        <v>589</v>
      </c>
      <c r="E2" s="18" t="str">
        <f>(TRIM(MID(SUBSTITUTE($B2,"-",REPT(" ",99)),COLUMN(B2)*99-98,99)))</f>
        <v>A</v>
      </c>
      <c r="F2" s="18" t="str">
        <f>(TRIM(MID(SUBSTITUTE($B2,"-",REPT(" ",99)),COLUMN(C2)*99-98,99)))</f>
        <v>1200</v>
      </c>
      <c r="G2" s="18">
        <f>VALUE(TRIM(MID(SUBSTITUTE($B2,"-",REPT(" ",99)),COLUMN(D2)*99-98,99)))</f>
        <v>200</v>
      </c>
      <c r="H2" s="18" t="str">
        <f>VLOOKUP(E2,G6数据库!C:W,2,0)</f>
        <v>H型钢</v>
      </c>
      <c r="I2" s="18" t="str">
        <f>VLOOKUP(E2,G6数据库!C:W,3,0)</f>
        <v>H100x100x6x8</v>
      </c>
      <c r="J2" s="19">
        <f>(F2/1000)*C2*2</f>
        <v>4.8</v>
      </c>
      <c r="K2" s="18" t="str">
        <f>VLOOKUP(E2,G6数据库!C:W,4,0)</f>
        <v>m</v>
      </c>
      <c r="L2" s="18" t="str">
        <f>VLOOKUP(E2,G6数据库!C:W,5,0)</f>
        <v>Q235B</v>
      </c>
      <c r="M2" s="18"/>
      <c r="N2" s="18" t="str">
        <f>VLOOKUP(E2,G6数据库!C:W,6,0)</f>
        <v>槽钢</v>
      </c>
      <c r="O2" s="18" t="str">
        <f>VLOOKUP(E2,G6数据库!C:W,7,0)</f>
        <v>[5</v>
      </c>
      <c r="P2" s="19">
        <f>(G2/1000)*2*C2</f>
        <v>0.8</v>
      </c>
      <c r="Q2" s="18" t="str">
        <f>VLOOKUP(E2,G6数据库!C:W,8,0)</f>
        <v>m</v>
      </c>
      <c r="R2" s="18" t="str">
        <f>VLOOKUP(E2,G6数据库!C:W,9,0)</f>
        <v>Q235B</v>
      </c>
      <c r="S2" s="18"/>
      <c r="T2" s="18" t="str">
        <f>VLOOKUP(E2,G6数据库!C:W,10,0)</f>
        <v>钢板</v>
      </c>
      <c r="U2" s="18" t="str">
        <f>VLOOKUP(E2,G6数据库!C:W,11,0)</f>
        <v>δ=18</v>
      </c>
      <c r="V2" s="19">
        <f>VLOOKUP(E2,G6数据库!C:W,14,0)*C2*2</f>
        <v>0.27040000000000003</v>
      </c>
      <c r="W2" s="18" t="str">
        <f>VLOOKUP(E2,G6数据库!C:W,15,0)</f>
        <v>m²</v>
      </c>
      <c r="X2" s="18" t="str">
        <f>VLOOKUP(E2,G6数据库!C:W,16,0)</f>
        <v>Q235B</v>
      </c>
      <c r="Y2" s="18"/>
      <c r="Z2" s="38" t="str">
        <f>VLOOKUP(E2,G6数据库!C:W,17,0)</f>
        <v>化学锚栓</v>
      </c>
      <c r="AA2" s="37" t="str">
        <f>VLOOKUP(E2,G6数据库!C:W,18,0)</f>
        <v>M16x180</v>
      </c>
      <c r="AB2" s="37">
        <f>VLOOKUP(E2,G6数据库!C:W,19,0)*C2*2</f>
        <v>16</v>
      </c>
      <c r="AC2" s="37" t="str">
        <f>VLOOKUP(E2,G6数据库!C:W,20,0)</f>
        <v>套</v>
      </c>
      <c r="AD2" s="37" t="str">
        <f>VLOOKUP(E2,G6数据库!C:W,21,0)</f>
        <v>Q235B</v>
      </c>
      <c r="AE2" s="18"/>
    </row>
    <row r="3" spans="1:31" x14ac:dyDescent="0.25">
      <c r="A3" s="22"/>
      <c r="B3" s="3"/>
      <c r="C3" s="3"/>
      <c r="D3" s="3"/>
      <c r="E3" s="18" t="str">
        <f t="shared" ref="E3:F14" si="0">(TRIM(MID(SUBSTITUTE($B3,"-",REPT(" ",99)),COLUMN(B3)*99-98,99)))</f>
        <v/>
      </c>
      <c r="F3" s="18" t="str">
        <f t="shared" si="0"/>
        <v/>
      </c>
      <c r="G3" s="18" t="e">
        <f t="shared" ref="G3:G14" si="1">VALUE(TRIM(MID(SUBSTITUTE($B3,"-",REPT(" ",99)),COLUMN(D3)*99-98,99)))</f>
        <v>#VALUE!</v>
      </c>
      <c r="H3" s="18" t="e">
        <f>VLOOKUP(E3,G6数据库!C:W,2,0)</f>
        <v>#N/A</v>
      </c>
      <c r="I3" s="18" t="e">
        <f>VLOOKUP(E3,G6数据库!C:W,3,0)</f>
        <v>#N/A</v>
      </c>
      <c r="J3" s="19" t="e">
        <f t="shared" ref="J3:J14" si="2">(F3/1000)*C3*2</f>
        <v>#VALUE!</v>
      </c>
      <c r="K3" s="18" t="e">
        <f>VLOOKUP(E3,G6数据库!C:W,4,0)</f>
        <v>#N/A</v>
      </c>
      <c r="L3" s="18" t="e">
        <f>VLOOKUP(E3,G6数据库!C:W,5,0)</f>
        <v>#N/A</v>
      </c>
      <c r="M3" s="18"/>
      <c r="N3" s="18" t="e">
        <f>VLOOKUP(E3,G6数据库!C:W,6,0)</f>
        <v>#N/A</v>
      </c>
      <c r="O3" s="18" t="e">
        <f>VLOOKUP(E3,G6数据库!C:W,7,0)</f>
        <v>#N/A</v>
      </c>
      <c r="P3" s="19" t="e">
        <f t="shared" ref="P3:P14" si="3">(G3/1000)*2*C3</f>
        <v>#VALUE!</v>
      </c>
      <c r="Q3" s="18" t="e">
        <f>VLOOKUP(E3,G6数据库!C:W,8,0)</f>
        <v>#N/A</v>
      </c>
      <c r="R3" s="18" t="e">
        <f>VLOOKUP(E3,G6数据库!C:W,9,0)</f>
        <v>#N/A</v>
      </c>
      <c r="S3" s="18"/>
      <c r="T3" s="18" t="e">
        <f>VLOOKUP(E3,G6数据库!C:W,10,0)</f>
        <v>#N/A</v>
      </c>
      <c r="U3" s="18" t="e">
        <f>VLOOKUP(E3,G6数据库!C:W,11,0)</f>
        <v>#N/A</v>
      </c>
      <c r="V3" s="19" t="e">
        <f>VLOOKUP(E3,G6数据库!C:W,14,0)*C3*2</f>
        <v>#N/A</v>
      </c>
      <c r="W3" s="18" t="e">
        <f>VLOOKUP(E3,G4数据库!C:S,11,0)</f>
        <v>#N/A</v>
      </c>
      <c r="X3" s="18" t="e">
        <f>VLOOKUP(E3,G5数据库!C:S,12,0)</f>
        <v>#N/A</v>
      </c>
      <c r="Y3" s="18"/>
      <c r="Z3" s="38" t="e">
        <f>VLOOKUP(E3,G6数据库!C:W,17,0)</f>
        <v>#N/A</v>
      </c>
      <c r="AA3" s="37" t="e">
        <f>VLOOKUP(E3,G6数据库!C:W,18,0)</f>
        <v>#N/A</v>
      </c>
      <c r="AB3" s="37" t="e">
        <f>VLOOKUP(E3,G6数据库!C:W,19,0)*C3*2</f>
        <v>#N/A</v>
      </c>
      <c r="AC3" s="37" t="e">
        <f>VLOOKUP(E3,G6数据库!C:W,20,0)</f>
        <v>#N/A</v>
      </c>
      <c r="AD3" s="37" t="e">
        <f>VLOOKUP(E3,G6数据库!C:W,21,0)</f>
        <v>#N/A</v>
      </c>
      <c r="AE3" s="18"/>
    </row>
    <row r="4" spans="1:31" x14ac:dyDescent="0.25">
      <c r="A4" s="22"/>
      <c r="B4" s="3"/>
      <c r="C4" s="3"/>
      <c r="D4" s="3"/>
      <c r="E4" s="18" t="str">
        <f t="shared" si="0"/>
        <v/>
      </c>
      <c r="F4" s="18" t="str">
        <f t="shared" si="0"/>
        <v/>
      </c>
      <c r="G4" s="18" t="e">
        <f t="shared" si="1"/>
        <v>#VALUE!</v>
      </c>
      <c r="H4" s="18" t="e">
        <f>VLOOKUP(E4,G6数据库!C:W,2,0)</f>
        <v>#N/A</v>
      </c>
      <c r="I4" s="18" t="e">
        <f>VLOOKUP(E4,G6数据库!C:W,3,0)</f>
        <v>#N/A</v>
      </c>
      <c r="J4" s="19" t="e">
        <f t="shared" si="2"/>
        <v>#VALUE!</v>
      </c>
      <c r="K4" s="18" t="e">
        <f>VLOOKUP(E4,G6数据库!C:W,4,0)</f>
        <v>#N/A</v>
      </c>
      <c r="L4" s="18" t="e">
        <f>VLOOKUP(E4,G6数据库!C:W,5,0)</f>
        <v>#N/A</v>
      </c>
      <c r="M4" s="18"/>
      <c r="N4" s="18" t="e">
        <f>VLOOKUP(E4,G6数据库!C:W,6,0)</f>
        <v>#N/A</v>
      </c>
      <c r="O4" s="18" t="e">
        <f>VLOOKUP(E4,G6数据库!C:W,7,0)</f>
        <v>#N/A</v>
      </c>
      <c r="P4" s="19" t="e">
        <f t="shared" si="3"/>
        <v>#VALUE!</v>
      </c>
      <c r="Q4" s="18" t="e">
        <f>VLOOKUP(E4,G6数据库!C:W,8,0)</f>
        <v>#N/A</v>
      </c>
      <c r="R4" s="18" t="e">
        <f>VLOOKUP(E4,G6数据库!C:W,9,0)</f>
        <v>#N/A</v>
      </c>
      <c r="S4" s="18"/>
      <c r="T4" s="18" t="e">
        <f>VLOOKUP(E4,G6数据库!C:W,10,0)</f>
        <v>#N/A</v>
      </c>
      <c r="U4" s="18" t="e">
        <f>VLOOKUP(E4,G6数据库!C:W,11,0)</f>
        <v>#N/A</v>
      </c>
      <c r="V4" s="19" t="e">
        <f>VLOOKUP(E4,G6数据库!C:W,14,0)*C4*2</f>
        <v>#N/A</v>
      </c>
      <c r="W4" s="18" t="e">
        <f>VLOOKUP(E4,G4数据库!C:S,11,0)</f>
        <v>#N/A</v>
      </c>
      <c r="X4" s="18" t="e">
        <f>VLOOKUP(E4,G5数据库!C:S,12,0)</f>
        <v>#N/A</v>
      </c>
      <c r="Y4" s="18"/>
      <c r="Z4" s="38" t="e">
        <f>VLOOKUP(E4,G6数据库!C:W,17,0)</f>
        <v>#N/A</v>
      </c>
      <c r="AA4" s="37" t="e">
        <f>VLOOKUP(E4,G6数据库!C:W,18,0)</f>
        <v>#N/A</v>
      </c>
      <c r="AB4" s="37" t="e">
        <f>VLOOKUP(E4,G6数据库!C:W,19,0)*C4*2</f>
        <v>#N/A</v>
      </c>
      <c r="AC4" s="37" t="e">
        <f>VLOOKUP(E4,G6数据库!C:W,20,0)</f>
        <v>#N/A</v>
      </c>
      <c r="AD4" s="37" t="e">
        <f>VLOOKUP(E4,G6数据库!C:W,21,0)</f>
        <v>#N/A</v>
      </c>
      <c r="AE4" s="18"/>
    </row>
    <row r="5" spans="1:31" x14ac:dyDescent="0.25">
      <c r="A5" s="22"/>
      <c r="B5" s="3"/>
      <c r="C5" s="3"/>
      <c r="D5" s="3"/>
      <c r="E5" s="18" t="str">
        <f t="shared" si="0"/>
        <v/>
      </c>
      <c r="F5" s="18" t="str">
        <f t="shared" si="0"/>
        <v/>
      </c>
      <c r="G5" s="18" t="e">
        <f t="shared" si="1"/>
        <v>#VALUE!</v>
      </c>
      <c r="H5" s="18" t="e">
        <f>VLOOKUP(E5,G6数据库!C:W,2,0)</f>
        <v>#N/A</v>
      </c>
      <c r="I5" s="18" t="e">
        <f>VLOOKUP(E5,G6数据库!C:W,3,0)</f>
        <v>#N/A</v>
      </c>
      <c r="J5" s="19" t="e">
        <f t="shared" si="2"/>
        <v>#VALUE!</v>
      </c>
      <c r="K5" s="18" t="e">
        <f>VLOOKUP(E5,G6数据库!C:W,4,0)</f>
        <v>#N/A</v>
      </c>
      <c r="L5" s="18" t="e">
        <f>VLOOKUP(E5,G6数据库!C:W,5,0)</f>
        <v>#N/A</v>
      </c>
      <c r="M5" s="18"/>
      <c r="N5" s="18" t="e">
        <f>VLOOKUP(E5,G6数据库!C:W,6,0)</f>
        <v>#N/A</v>
      </c>
      <c r="O5" s="18" t="e">
        <f>VLOOKUP(E5,G6数据库!C:W,7,0)</f>
        <v>#N/A</v>
      </c>
      <c r="P5" s="19" t="e">
        <f t="shared" si="3"/>
        <v>#VALUE!</v>
      </c>
      <c r="Q5" s="18" t="e">
        <f>VLOOKUP(E5,G6数据库!C:W,8,0)</f>
        <v>#N/A</v>
      </c>
      <c r="R5" s="18" t="e">
        <f>VLOOKUP(E5,G6数据库!C:W,9,0)</f>
        <v>#N/A</v>
      </c>
      <c r="S5" s="18"/>
      <c r="T5" s="18" t="e">
        <f>VLOOKUP(E5,G6数据库!C:W,10,0)</f>
        <v>#N/A</v>
      </c>
      <c r="U5" s="18" t="e">
        <f>VLOOKUP(E5,G6数据库!C:W,11,0)</f>
        <v>#N/A</v>
      </c>
      <c r="V5" s="19" t="e">
        <f>VLOOKUP(E5,G6数据库!C:W,14,0)*C5*2</f>
        <v>#N/A</v>
      </c>
      <c r="W5" s="18" t="e">
        <f>VLOOKUP(E5,G4数据库!C:S,11,0)</f>
        <v>#N/A</v>
      </c>
      <c r="X5" s="18" t="e">
        <f>VLOOKUP(E5,G5数据库!C:S,12,0)</f>
        <v>#N/A</v>
      </c>
      <c r="Y5" s="18"/>
      <c r="Z5" s="38" t="e">
        <f>VLOOKUP(E5,G6数据库!C:W,17,0)</f>
        <v>#N/A</v>
      </c>
      <c r="AA5" s="37" t="e">
        <f>VLOOKUP(E5,G6数据库!C:W,18,0)</f>
        <v>#N/A</v>
      </c>
      <c r="AB5" s="37" t="e">
        <f>VLOOKUP(E5,G6数据库!C:W,19,0)*C5*2</f>
        <v>#N/A</v>
      </c>
      <c r="AC5" s="37" t="e">
        <f>VLOOKUP(E5,G6数据库!C:W,20,0)</f>
        <v>#N/A</v>
      </c>
      <c r="AD5" s="37" t="e">
        <f>VLOOKUP(E5,G6数据库!C:W,21,0)</f>
        <v>#N/A</v>
      </c>
      <c r="AE5" s="18"/>
    </row>
    <row r="6" spans="1:31" x14ac:dyDescent="0.25">
      <c r="A6" s="22"/>
      <c r="B6" s="3"/>
      <c r="C6" s="3"/>
      <c r="D6" s="3"/>
      <c r="E6" s="18" t="str">
        <f t="shared" si="0"/>
        <v/>
      </c>
      <c r="F6" s="18" t="str">
        <f t="shared" si="0"/>
        <v/>
      </c>
      <c r="G6" s="18" t="e">
        <f t="shared" si="1"/>
        <v>#VALUE!</v>
      </c>
      <c r="H6" s="18" t="e">
        <f>VLOOKUP(E6,G6数据库!C:W,2,0)</f>
        <v>#N/A</v>
      </c>
      <c r="I6" s="18" t="e">
        <f>VLOOKUP(E6,G6数据库!C:W,3,0)</f>
        <v>#N/A</v>
      </c>
      <c r="J6" s="19" t="e">
        <f t="shared" si="2"/>
        <v>#VALUE!</v>
      </c>
      <c r="K6" s="18" t="e">
        <f>VLOOKUP(E6,G6数据库!C:W,4,0)</f>
        <v>#N/A</v>
      </c>
      <c r="L6" s="18" t="e">
        <f>VLOOKUP(E6,G6数据库!C:W,5,0)</f>
        <v>#N/A</v>
      </c>
      <c r="M6" s="18"/>
      <c r="N6" s="18" t="e">
        <f>VLOOKUP(E6,G6数据库!C:W,6,0)</f>
        <v>#N/A</v>
      </c>
      <c r="O6" s="18" t="e">
        <f>VLOOKUP(E6,G6数据库!C:W,7,0)</f>
        <v>#N/A</v>
      </c>
      <c r="P6" s="19" t="e">
        <f t="shared" si="3"/>
        <v>#VALUE!</v>
      </c>
      <c r="Q6" s="18" t="e">
        <f>VLOOKUP(E6,G6数据库!C:W,8,0)</f>
        <v>#N/A</v>
      </c>
      <c r="R6" s="18" t="e">
        <f>VLOOKUP(E6,G6数据库!C:W,9,0)</f>
        <v>#N/A</v>
      </c>
      <c r="S6" s="18"/>
      <c r="T6" s="18" t="e">
        <f>VLOOKUP(E6,G6数据库!C:W,10,0)</f>
        <v>#N/A</v>
      </c>
      <c r="U6" s="18" t="e">
        <f>VLOOKUP(E6,G6数据库!C:W,11,0)</f>
        <v>#N/A</v>
      </c>
      <c r="V6" s="19" t="e">
        <f>VLOOKUP(E6,G6数据库!C:W,14,0)*C6*2</f>
        <v>#N/A</v>
      </c>
      <c r="W6" s="18" t="e">
        <f>VLOOKUP(E6,G4数据库!C:S,11,0)</f>
        <v>#N/A</v>
      </c>
      <c r="X6" s="18" t="e">
        <f>VLOOKUP(E6,G5数据库!C:S,12,0)</f>
        <v>#N/A</v>
      </c>
      <c r="Y6" s="18"/>
      <c r="Z6" s="38" t="e">
        <f>VLOOKUP(E6,G6数据库!C:W,17,0)</f>
        <v>#N/A</v>
      </c>
      <c r="AA6" s="37" t="e">
        <f>VLOOKUP(E6,G6数据库!C:W,18,0)</f>
        <v>#N/A</v>
      </c>
      <c r="AB6" s="37" t="e">
        <f>VLOOKUP(E6,G6数据库!C:W,19,0)*C6*2</f>
        <v>#N/A</v>
      </c>
      <c r="AC6" s="37" t="e">
        <f>VLOOKUP(E6,G6数据库!C:W,20,0)</f>
        <v>#N/A</v>
      </c>
      <c r="AD6" s="37" t="e">
        <f>VLOOKUP(E6,G6数据库!C:W,21,0)</f>
        <v>#N/A</v>
      </c>
      <c r="AE6" s="18"/>
    </row>
    <row r="7" spans="1:31" x14ac:dyDescent="0.25">
      <c r="A7" s="22"/>
      <c r="B7" s="3"/>
      <c r="C7" s="3"/>
      <c r="D7" s="3"/>
      <c r="E7" s="18" t="str">
        <f t="shared" si="0"/>
        <v/>
      </c>
      <c r="F7" s="18" t="str">
        <f t="shared" si="0"/>
        <v/>
      </c>
      <c r="G7" s="18" t="e">
        <f t="shared" si="1"/>
        <v>#VALUE!</v>
      </c>
      <c r="H7" s="18" t="e">
        <f>VLOOKUP(E7,G6数据库!C:W,2,0)</f>
        <v>#N/A</v>
      </c>
      <c r="I7" s="18" t="e">
        <f>VLOOKUP(E7,G6数据库!C:W,3,0)</f>
        <v>#N/A</v>
      </c>
      <c r="J7" s="19" t="e">
        <f t="shared" si="2"/>
        <v>#VALUE!</v>
      </c>
      <c r="K7" s="18" t="e">
        <f>VLOOKUP(E7,G6数据库!C:W,4,0)</f>
        <v>#N/A</v>
      </c>
      <c r="L7" s="18" t="e">
        <f>VLOOKUP(E7,G6数据库!C:W,5,0)</f>
        <v>#N/A</v>
      </c>
      <c r="M7" s="18"/>
      <c r="N7" s="18" t="e">
        <f>VLOOKUP(E7,G6数据库!C:W,6,0)</f>
        <v>#N/A</v>
      </c>
      <c r="O7" s="18" t="e">
        <f>VLOOKUP(E7,G6数据库!C:W,7,0)</f>
        <v>#N/A</v>
      </c>
      <c r="P7" s="19" t="e">
        <f t="shared" si="3"/>
        <v>#VALUE!</v>
      </c>
      <c r="Q7" s="18" t="e">
        <f>VLOOKUP(E7,G6数据库!C:W,8,0)</f>
        <v>#N/A</v>
      </c>
      <c r="R7" s="18" t="e">
        <f>VLOOKUP(E7,G6数据库!C:W,9,0)</f>
        <v>#N/A</v>
      </c>
      <c r="S7" s="18"/>
      <c r="T7" s="18" t="e">
        <f>VLOOKUP(E7,G6数据库!C:W,10,0)</f>
        <v>#N/A</v>
      </c>
      <c r="U7" s="18" t="e">
        <f>VLOOKUP(E7,G6数据库!C:W,11,0)</f>
        <v>#N/A</v>
      </c>
      <c r="V7" s="19" t="e">
        <f>VLOOKUP(E7,G6数据库!C:W,14,0)*C7*2</f>
        <v>#N/A</v>
      </c>
      <c r="W7" s="18" t="e">
        <f>VLOOKUP(E7,G4数据库!C:S,11,0)</f>
        <v>#N/A</v>
      </c>
      <c r="X7" s="18" t="e">
        <f>VLOOKUP(E7,G5数据库!C:S,12,0)</f>
        <v>#N/A</v>
      </c>
      <c r="Y7" s="18"/>
      <c r="Z7" s="38" t="e">
        <f>VLOOKUP(E7,G6数据库!C:W,17,0)</f>
        <v>#N/A</v>
      </c>
      <c r="AA7" s="37" t="e">
        <f>VLOOKUP(E7,G6数据库!C:W,18,0)</f>
        <v>#N/A</v>
      </c>
      <c r="AB7" s="37" t="e">
        <f>VLOOKUP(E7,G6数据库!C:W,19,0)*C7*2</f>
        <v>#N/A</v>
      </c>
      <c r="AC7" s="37" t="e">
        <f>VLOOKUP(E7,G6数据库!C:W,20,0)</f>
        <v>#N/A</v>
      </c>
      <c r="AD7" s="37" t="e">
        <f>VLOOKUP(E7,G6数据库!C:W,21,0)</f>
        <v>#N/A</v>
      </c>
      <c r="AE7" s="18"/>
    </row>
    <row r="8" spans="1:31" x14ac:dyDescent="0.25">
      <c r="A8" s="22"/>
      <c r="B8" s="3"/>
      <c r="C8" s="3"/>
      <c r="D8" s="3"/>
      <c r="E8" s="18" t="str">
        <f t="shared" si="0"/>
        <v/>
      </c>
      <c r="F8" s="18" t="str">
        <f t="shared" si="0"/>
        <v/>
      </c>
      <c r="G8" s="18" t="e">
        <f t="shared" si="1"/>
        <v>#VALUE!</v>
      </c>
      <c r="H8" s="18" t="e">
        <f>VLOOKUP(E8,G6数据库!C:W,2,0)</f>
        <v>#N/A</v>
      </c>
      <c r="I8" s="18" t="e">
        <f>VLOOKUP(E8,G6数据库!C:W,3,0)</f>
        <v>#N/A</v>
      </c>
      <c r="J8" s="19" t="e">
        <f t="shared" si="2"/>
        <v>#VALUE!</v>
      </c>
      <c r="K8" s="18" t="e">
        <f>VLOOKUP(E8,G6数据库!C:W,4,0)</f>
        <v>#N/A</v>
      </c>
      <c r="L8" s="18" t="e">
        <f>VLOOKUP(E8,G6数据库!C:W,5,0)</f>
        <v>#N/A</v>
      </c>
      <c r="M8" s="18"/>
      <c r="N8" s="18" t="e">
        <f>VLOOKUP(E8,G6数据库!C:W,6,0)</f>
        <v>#N/A</v>
      </c>
      <c r="O8" s="18" t="e">
        <f>VLOOKUP(E8,G6数据库!C:W,7,0)</f>
        <v>#N/A</v>
      </c>
      <c r="P8" s="19" t="e">
        <f t="shared" si="3"/>
        <v>#VALUE!</v>
      </c>
      <c r="Q8" s="18" t="e">
        <f>VLOOKUP(E8,G6数据库!C:W,8,0)</f>
        <v>#N/A</v>
      </c>
      <c r="R8" s="18" t="e">
        <f>VLOOKUP(E8,G6数据库!C:W,9,0)</f>
        <v>#N/A</v>
      </c>
      <c r="S8" s="18"/>
      <c r="T8" s="18" t="e">
        <f>VLOOKUP(E8,G6数据库!C:W,10,0)</f>
        <v>#N/A</v>
      </c>
      <c r="U8" s="18" t="e">
        <f>VLOOKUP(E8,G6数据库!C:W,11,0)</f>
        <v>#N/A</v>
      </c>
      <c r="V8" s="19" t="e">
        <f>VLOOKUP(E8,G6数据库!C:W,14,0)*C8*2</f>
        <v>#N/A</v>
      </c>
      <c r="W8" s="18" t="e">
        <f>VLOOKUP(E8,G4数据库!C:S,11,0)</f>
        <v>#N/A</v>
      </c>
      <c r="X8" s="18" t="e">
        <f>VLOOKUP(E8,G5数据库!C:S,12,0)</f>
        <v>#N/A</v>
      </c>
      <c r="Y8" s="18"/>
      <c r="Z8" s="38" t="e">
        <f>VLOOKUP(E8,G6数据库!C:W,17,0)</f>
        <v>#N/A</v>
      </c>
      <c r="AA8" s="37" t="e">
        <f>VLOOKUP(E8,G6数据库!C:W,18,0)</f>
        <v>#N/A</v>
      </c>
      <c r="AB8" s="37" t="e">
        <f>VLOOKUP(E8,G6数据库!C:W,19,0)*C8*2</f>
        <v>#N/A</v>
      </c>
      <c r="AC8" s="37" t="e">
        <f>VLOOKUP(E8,G6数据库!C:W,20,0)</f>
        <v>#N/A</v>
      </c>
      <c r="AD8" s="37" t="e">
        <f>VLOOKUP(E8,G6数据库!C:W,21,0)</f>
        <v>#N/A</v>
      </c>
      <c r="AE8" s="18"/>
    </row>
    <row r="9" spans="1:31" x14ac:dyDescent="0.25">
      <c r="A9" s="22"/>
      <c r="B9" s="3"/>
      <c r="C9" s="3"/>
      <c r="D9" s="3"/>
      <c r="E9" s="18" t="str">
        <f t="shared" si="0"/>
        <v/>
      </c>
      <c r="F9" s="18" t="str">
        <f t="shared" si="0"/>
        <v/>
      </c>
      <c r="G9" s="18" t="e">
        <f t="shared" si="1"/>
        <v>#VALUE!</v>
      </c>
      <c r="H9" s="18" t="e">
        <f>VLOOKUP(E9,G6数据库!C:W,2,0)</f>
        <v>#N/A</v>
      </c>
      <c r="I9" s="18" t="e">
        <f>VLOOKUP(E9,G6数据库!C:W,3,0)</f>
        <v>#N/A</v>
      </c>
      <c r="J9" s="19" t="e">
        <f t="shared" si="2"/>
        <v>#VALUE!</v>
      </c>
      <c r="K9" s="18" t="e">
        <f>VLOOKUP(E9,G6数据库!C:W,4,0)</f>
        <v>#N/A</v>
      </c>
      <c r="L9" s="18" t="e">
        <f>VLOOKUP(E9,G6数据库!C:W,5,0)</f>
        <v>#N/A</v>
      </c>
      <c r="M9" s="18"/>
      <c r="N9" s="18" t="e">
        <f>VLOOKUP(E9,G6数据库!C:W,6,0)</f>
        <v>#N/A</v>
      </c>
      <c r="O9" s="18" t="e">
        <f>VLOOKUP(E9,G6数据库!C:W,7,0)</f>
        <v>#N/A</v>
      </c>
      <c r="P9" s="19" t="e">
        <f t="shared" si="3"/>
        <v>#VALUE!</v>
      </c>
      <c r="Q9" s="18" t="e">
        <f>VLOOKUP(E9,G6数据库!C:W,8,0)</f>
        <v>#N/A</v>
      </c>
      <c r="R9" s="18" t="e">
        <f>VLOOKUP(E9,G6数据库!C:W,9,0)</f>
        <v>#N/A</v>
      </c>
      <c r="S9" s="18"/>
      <c r="T9" s="18" t="e">
        <f>VLOOKUP(E9,G6数据库!C:W,10,0)</f>
        <v>#N/A</v>
      </c>
      <c r="U9" s="18" t="e">
        <f>VLOOKUP(E9,G6数据库!C:W,11,0)</f>
        <v>#N/A</v>
      </c>
      <c r="V9" s="19" t="e">
        <f>VLOOKUP(E9,G6数据库!C:W,14,0)*C9*2</f>
        <v>#N/A</v>
      </c>
      <c r="W9" s="18" t="e">
        <f>VLOOKUP(E9,G4数据库!C:S,11,0)</f>
        <v>#N/A</v>
      </c>
      <c r="X9" s="18" t="e">
        <f>VLOOKUP(E9,G5数据库!C:S,12,0)</f>
        <v>#N/A</v>
      </c>
      <c r="Y9" s="18"/>
      <c r="Z9" s="38" t="e">
        <f>VLOOKUP(E9,G6数据库!C:W,17,0)</f>
        <v>#N/A</v>
      </c>
      <c r="AA9" s="37" t="e">
        <f>VLOOKUP(E9,G6数据库!C:W,18,0)</f>
        <v>#N/A</v>
      </c>
      <c r="AB9" s="37" t="e">
        <f>VLOOKUP(E9,G6数据库!C:W,19,0)*C9*2</f>
        <v>#N/A</v>
      </c>
      <c r="AC9" s="37" t="e">
        <f>VLOOKUP(E9,G6数据库!C:W,20,0)</f>
        <v>#N/A</v>
      </c>
      <c r="AD9" s="37" t="e">
        <f>VLOOKUP(E9,G6数据库!C:W,21,0)</f>
        <v>#N/A</v>
      </c>
      <c r="AE9" s="18"/>
    </row>
    <row r="10" spans="1:31" x14ac:dyDescent="0.25">
      <c r="A10" s="22"/>
      <c r="B10" s="3"/>
      <c r="C10" s="3"/>
      <c r="D10" s="3"/>
      <c r="E10" s="18" t="str">
        <f t="shared" si="0"/>
        <v/>
      </c>
      <c r="F10" s="18" t="str">
        <f t="shared" si="0"/>
        <v/>
      </c>
      <c r="G10" s="18" t="e">
        <f t="shared" si="1"/>
        <v>#VALUE!</v>
      </c>
      <c r="H10" s="18" t="e">
        <f>VLOOKUP(E10,G6数据库!C:W,2,0)</f>
        <v>#N/A</v>
      </c>
      <c r="I10" s="18" t="e">
        <f>VLOOKUP(E10,G6数据库!C:W,3,0)</f>
        <v>#N/A</v>
      </c>
      <c r="J10" s="19" t="e">
        <f t="shared" si="2"/>
        <v>#VALUE!</v>
      </c>
      <c r="K10" s="18" t="e">
        <f>VLOOKUP(E10,G6数据库!C:W,4,0)</f>
        <v>#N/A</v>
      </c>
      <c r="L10" s="18" t="e">
        <f>VLOOKUP(E10,G6数据库!C:W,5,0)</f>
        <v>#N/A</v>
      </c>
      <c r="M10" s="18"/>
      <c r="N10" s="18" t="e">
        <f>VLOOKUP(E10,G6数据库!C:W,6,0)</f>
        <v>#N/A</v>
      </c>
      <c r="O10" s="18" t="e">
        <f>VLOOKUP(E10,G6数据库!C:W,7,0)</f>
        <v>#N/A</v>
      </c>
      <c r="P10" s="19" t="e">
        <f t="shared" si="3"/>
        <v>#VALUE!</v>
      </c>
      <c r="Q10" s="18" t="e">
        <f>VLOOKUP(E10,G6数据库!C:W,8,0)</f>
        <v>#N/A</v>
      </c>
      <c r="R10" s="18" t="e">
        <f>VLOOKUP(E10,G6数据库!C:W,9,0)</f>
        <v>#N/A</v>
      </c>
      <c r="S10" s="18"/>
      <c r="T10" s="18" t="e">
        <f>VLOOKUP(E10,G6数据库!C:W,10,0)</f>
        <v>#N/A</v>
      </c>
      <c r="U10" s="18" t="e">
        <f>VLOOKUP(E10,G6数据库!C:W,11,0)</f>
        <v>#N/A</v>
      </c>
      <c r="V10" s="19" t="e">
        <f>VLOOKUP(E10,G6数据库!C:W,14,0)*C10*2</f>
        <v>#N/A</v>
      </c>
      <c r="W10" s="18" t="e">
        <f>VLOOKUP(E10,G4数据库!C:S,11,0)</f>
        <v>#N/A</v>
      </c>
      <c r="X10" s="18" t="e">
        <f>VLOOKUP(E10,G5数据库!C:S,12,0)</f>
        <v>#N/A</v>
      </c>
      <c r="Y10" s="18"/>
      <c r="Z10" s="38" t="e">
        <f>VLOOKUP(E10,G6数据库!C:W,17,0)</f>
        <v>#N/A</v>
      </c>
      <c r="AA10" s="37" t="e">
        <f>VLOOKUP(E10,G6数据库!C:W,18,0)</f>
        <v>#N/A</v>
      </c>
      <c r="AB10" s="37" t="e">
        <f>VLOOKUP(E10,G6数据库!C:W,19,0)*C10*2</f>
        <v>#N/A</v>
      </c>
      <c r="AC10" s="37" t="e">
        <f>VLOOKUP(E10,G6数据库!C:W,20,0)</f>
        <v>#N/A</v>
      </c>
      <c r="AD10" s="37" t="e">
        <f>VLOOKUP(E10,G6数据库!C:W,21,0)</f>
        <v>#N/A</v>
      </c>
      <c r="AE10" s="18"/>
    </row>
    <row r="11" spans="1:31" x14ac:dyDescent="0.25">
      <c r="A11" s="22"/>
      <c r="B11" s="3"/>
      <c r="C11" s="3"/>
      <c r="D11" s="3"/>
      <c r="E11" s="18" t="str">
        <f t="shared" si="0"/>
        <v/>
      </c>
      <c r="F11" s="18" t="str">
        <f t="shared" si="0"/>
        <v/>
      </c>
      <c r="G11" s="18" t="e">
        <f t="shared" si="1"/>
        <v>#VALUE!</v>
      </c>
      <c r="H11" s="18" t="e">
        <f>VLOOKUP(E11,G6数据库!C:W,2,0)</f>
        <v>#N/A</v>
      </c>
      <c r="I11" s="18" t="e">
        <f>VLOOKUP(E11,G6数据库!C:W,3,0)</f>
        <v>#N/A</v>
      </c>
      <c r="J11" s="19" t="e">
        <f t="shared" si="2"/>
        <v>#VALUE!</v>
      </c>
      <c r="K11" s="18" t="e">
        <f>VLOOKUP(E11,G6数据库!C:W,4,0)</f>
        <v>#N/A</v>
      </c>
      <c r="L11" s="18" t="e">
        <f>VLOOKUP(E11,G6数据库!C:W,5,0)</f>
        <v>#N/A</v>
      </c>
      <c r="M11" s="18"/>
      <c r="N11" s="18" t="e">
        <f>VLOOKUP(E11,G6数据库!C:W,6,0)</f>
        <v>#N/A</v>
      </c>
      <c r="O11" s="18" t="e">
        <f>VLOOKUP(E11,G6数据库!C:W,7,0)</f>
        <v>#N/A</v>
      </c>
      <c r="P11" s="19" t="e">
        <f t="shared" si="3"/>
        <v>#VALUE!</v>
      </c>
      <c r="Q11" s="18" t="e">
        <f>VLOOKUP(E11,G6数据库!C:W,8,0)</f>
        <v>#N/A</v>
      </c>
      <c r="R11" s="18" t="e">
        <f>VLOOKUP(E11,G6数据库!C:W,9,0)</f>
        <v>#N/A</v>
      </c>
      <c r="S11" s="18"/>
      <c r="T11" s="18" t="e">
        <f>VLOOKUP(E11,G6数据库!C:W,10,0)</f>
        <v>#N/A</v>
      </c>
      <c r="U11" s="18" t="e">
        <f>VLOOKUP(E11,G6数据库!C:W,11,0)</f>
        <v>#N/A</v>
      </c>
      <c r="V11" s="19" t="e">
        <f>VLOOKUP(E11,G6数据库!C:W,14,0)*C11*2</f>
        <v>#N/A</v>
      </c>
      <c r="W11" s="18" t="e">
        <f>VLOOKUP(E11,G4数据库!C:S,11,0)</f>
        <v>#N/A</v>
      </c>
      <c r="X11" s="18" t="e">
        <f>VLOOKUP(E11,G5数据库!C:S,12,0)</f>
        <v>#N/A</v>
      </c>
      <c r="Y11" s="18"/>
      <c r="Z11" s="38" t="e">
        <f>VLOOKUP(E11,G6数据库!C:W,17,0)</f>
        <v>#N/A</v>
      </c>
      <c r="AA11" s="37" t="e">
        <f>VLOOKUP(E11,G6数据库!C:W,18,0)</f>
        <v>#N/A</v>
      </c>
      <c r="AB11" s="37" t="e">
        <f>VLOOKUP(E11,G6数据库!C:W,19,0)*C11*2</f>
        <v>#N/A</v>
      </c>
      <c r="AC11" s="37" t="e">
        <f>VLOOKUP(E11,G6数据库!C:W,20,0)</f>
        <v>#N/A</v>
      </c>
      <c r="AD11" s="37" t="e">
        <f>VLOOKUP(E11,G6数据库!C:W,21,0)</f>
        <v>#N/A</v>
      </c>
      <c r="AE11" s="18"/>
    </row>
    <row r="12" spans="1:31" x14ac:dyDescent="0.25">
      <c r="A12" s="22"/>
      <c r="B12" s="3"/>
      <c r="C12" s="3"/>
      <c r="D12" s="3"/>
      <c r="E12" s="18" t="str">
        <f t="shared" si="0"/>
        <v/>
      </c>
      <c r="F12" s="18" t="str">
        <f t="shared" si="0"/>
        <v/>
      </c>
      <c r="G12" s="18" t="e">
        <f t="shared" si="1"/>
        <v>#VALUE!</v>
      </c>
      <c r="H12" s="18" t="e">
        <f>VLOOKUP(E12,G6数据库!C:W,2,0)</f>
        <v>#N/A</v>
      </c>
      <c r="I12" s="18" t="e">
        <f>VLOOKUP(E12,G6数据库!C:W,3,0)</f>
        <v>#N/A</v>
      </c>
      <c r="J12" s="19" t="e">
        <f t="shared" si="2"/>
        <v>#VALUE!</v>
      </c>
      <c r="K12" s="18" t="e">
        <f>VLOOKUP(E12,G6数据库!C:W,4,0)</f>
        <v>#N/A</v>
      </c>
      <c r="L12" s="18" t="e">
        <f>VLOOKUP(E12,G6数据库!C:W,5,0)</f>
        <v>#N/A</v>
      </c>
      <c r="M12" s="18"/>
      <c r="N12" s="18" t="e">
        <f>VLOOKUP(E12,G6数据库!C:W,6,0)</f>
        <v>#N/A</v>
      </c>
      <c r="O12" s="18" t="e">
        <f>VLOOKUP(E12,G6数据库!C:W,7,0)</f>
        <v>#N/A</v>
      </c>
      <c r="P12" s="19" t="e">
        <f t="shared" si="3"/>
        <v>#VALUE!</v>
      </c>
      <c r="Q12" s="18" t="e">
        <f>VLOOKUP(E12,G6数据库!C:W,8,0)</f>
        <v>#N/A</v>
      </c>
      <c r="R12" s="18" t="e">
        <f>VLOOKUP(E12,G6数据库!C:W,9,0)</f>
        <v>#N/A</v>
      </c>
      <c r="S12" s="18"/>
      <c r="T12" s="18" t="e">
        <f>VLOOKUP(E12,G6数据库!C:W,10,0)</f>
        <v>#N/A</v>
      </c>
      <c r="U12" s="18" t="e">
        <f>VLOOKUP(E12,G6数据库!C:W,11,0)</f>
        <v>#N/A</v>
      </c>
      <c r="V12" s="19" t="e">
        <f>VLOOKUP(E12,G6数据库!C:W,14,0)*C12*2</f>
        <v>#N/A</v>
      </c>
      <c r="W12" s="18" t="e">
        <f>VLOOKUP(E12,G4数据库!C:S,11,0)</f>
        <v>#N/A</v>
      </c>
      <c r="X12" s="18" t="e">
        <f>VLOOKUP(E12,G5数据库!C:S,12,0)</f>
        <v>#N/A</v>
      </c>
      <c r="Y12" s="18"/>
      <c r="Z12" s="38" t="e">
        <f>VLOOKUP(E12,G6数据库!C:W,17,0)</f>
        <v>#N/A</v>
      </c>
      <c r="AA12" s="37" t="e">
        <f>VLOOKUP(E12,G6数据库!C:W,18,0)</f>
        <v>#N/A</v>
      </c>
      <c r="AB12" s="37" t="e">
        <f>VLOOKUP(E12,G6数据库!C:W,19,0)*C12*2</f>
        <v>#N/A</v>
      </c>
      <c r="AC12" s="37" t="e">
        <f>VLOOKUP(E12,G6数据库!C:W,20,0)</f>
        <v>#N/A</v>
      </c>
      <c r="AD12" s="37" t="e">
        <f>VLOOKUP(E12,G6数据库!C:W,21,0)</f>
        <v>#N/A</v>
      </c>
      <c r="AE12" s="18"/>
    </row>
    <row r="13" spans="1:31" x14ac:dyDescent="0.25">
      <c r="A13" s="22"/>
      <c r="B13" s="3"/>
      <c r="C13" s="3"/>
      <c r="D13" s="3"/>
      <c r="E13" s="18" t="str">
        <f t="shared" si="0"/>
        <v/>
      </c>
      <c r="F13" s="18" t="str">
        <f t="shared" si="0"/>
        <v/>
      </c>
      <c r="G13" s="18" t="e">
        <f t="shared" si="1"/>
        <v>#VALUE!</v>
      </c>
      <c r="H13" s="18" t="e">
        <f>VLOOKUP(E13,G6数据库!C:W,2,0)</f>
        <v>#N/A</v>
      </c>
      <c r="I13" s="18" t="e">
        <f>VLOOKUP(E13,G6数据库!C:W,3,0)</f>
        <v>#N/A</v>
      </c>
      <c r="J13" s="19" t="e">
        <f t="shared" si="2"/>
        <v>#VALUE!</v>
      </c>
      <c r="K13" s="18" t="e">
        <f>VLOOKUP(E13,G6数据库!C:W,4,0)</f>
        <v>#N/A</v>
      </c>
      <c r="L13" s="18" t="e">
        <f>VLOOKUP(E13,G6数据库!C:W,5,0)</f>
        <v>#N/A</v>
      </c>
      <c r="M13" s="18"/>
      <c r="N13" s="18" t="e">
        <f>VLOOKUP(E13,G6数据库!C:W,6,0)</f>
        <v>#N/A</v>
      </c>
      <c r="O13" s="18" t="e">
        <f>VLOOKUP(E13,G6数据库!C:W,7,0)</f>
        <v>#N/A</v>
      </c>
      <c r="P13" s="19" t="e">
        <f t="shared" si="3"/>
        <v>#VALUE!</v>
      </c>
      <c r="Q13" s="18" t="e">
        <f>VLOOKUP(E13,G6数据库!C:W,8,0)</f>
        <v>#N/A</v>
      </c>
      <c r="R13" s="18" t="e">
        <f>VLOOKUP(E13,G6数据库!C:W,9,0)</f>
        <v>#N/A</v>
      </c>
      <c r="S13" s="18"/>
      <c r="T13" s="18" t="e">
        <f>VLOOKUP(E13,G6数据库!C:W,10,0)</f>
        <v>#N/A</v>
      </c>
      <c r="U13" s="18" t="e">
        <f>VLOOKUP(E13,G6数据库!C:W,11,0)</f>
        <v>#N/A</v>
      </c>
      <c r="V13" s="19" t="e">
        <f>VLOOKUP(E13,G6数据库!C:W,14,0)*C13*2</f>
        <v>#N/A</v>
      </c>
      <c r="W13" s="18" t="e">
        <f>VLOOKUP(E13,G4数据库!C:S,11,0)</f>
        <v>#N/A</v>
      </c>
      <c r="X13" s="18" t="e">
        <f>VLOOKUP(E13,G5数据库!C:S,12,0)</f>
        <v>#N/A</v>
      </c>
      <c r="Y13" s="18"/>
      <c r="Z13" s="38" t="e">
        <f>VLOOKUP(E13,G6数据库!C:W,17,0)</f>
        <v>#N/A</v>
      </c>
      <c r="AA13" s="37" t="e">
        <f>VLOOKUP(E13,G6数据库!C:W,18,0)</f>
        <v>#N/A</v>
      </c>
      <c r="AB13" s="37" t="e">
        <f>VLOOKUP(E13,G6数据库!C:W,19,0)*C13*2</f>
        <v>#N/A</v>
      </c>
      <c r="AC13" s="37" t="e">
        <f>VLOOKUP(E13,G6数据库!C:W,20,0)</f>
        <v>#N/A</v>
      </c>
      <c r="AD13" s="37" t="e">
        <f>VLOOKUP(E13,G6数据库!C:W,21,0)</f>
        <v>#N/A</v>
      </c>
      <c r="AE13" s="18"/>
    </row>
    <row r="14" spans="1:31" x14ac:dyDescent="0.25">
      <c r="A14" s="22"/>
      <c r="B14" s="3"/>
      <c r="C14" s="3"/>
      <c r="D14" s="3"/>
      <c r="E14" s="18" t="str">
        <f t="shared" si="0"/>
        <v/>
      </c>
      <c r="F14" s="18" t="str">
        <f t="shared" si="0"/>
        <v/>
      </c>
      <c r="G14" s="18" t="e">
        <f t="shared" si="1"/>
        <v>#VALUE!</v>
      </c>
      <c r="H14" s="18" t="e">
        <f>VLOOKUP(E14,G6数据库!C:W,2,0)</f>
        <v>#N/A</v>
      </c>
      <c r="I14" s="18" t="e">
        <f>VLOOKUP(E14,G6数据库!C:W,3,0)</f>
        <v>#N/A</v>
      </c>
      <c r="J14" s="19" t="e">
        <f t="shared" si="2"/>
        <v>#VALUE!</v>
      </c>
      <c r="K14" s="18" t="e">
        <f>VLOOKUP(E14,G6数据库!C:W,4,0)</f>
        <v>#N/A</v>
      </c>
      <c r="L14" s="18" t="e">
        <f>VLOOKUP(E14,G6数据库!C:W,5,0)</f>
        <v>#N/A</v>
      </c>
      <c r="M14" s="18"/>
      <c r="N14" s="18" t="e">
        <f>VLOOKUP(E14,G6数据库!C:W,6,0)</f>
        <v>#N/A</v>
      </c>
      <c r="O14" s="18" t="e">
        <f>VLOOKUP(E14,G6数据库!C:W,7,0)</f>
        <v>#N/A</v>
      </c>
      <c r="P14" s="19" t="e">
        <f t="shared" si="3"/>
        <v>#VALUE!</v>
      </c>
      <c r="Q14" s="18" t="e">
        <f>VLOOKUP(E14,G6数据库!C:W,8,0)</f>
        <v>#N/A</v>
      </c>
      <c r="R14" s="18" t="e">
        <f>VLOOKUP(E14,G6数据库!C:W,9,0)</f>
        <v>#N/A</v>
      </c>
      <c r="S14" s="18"/>
      <c r="T14" s="18" t="e">
        <f>VLOOKUP(E14,G6数据库!C:W,10,0)</f>
        <v>#N/A</v>
      </c>
      <c r="U14" s="18" t="e">
        <f>VLOOKUP(E14,G6数据库!C:W,11,0)</f>
        <v>#N/A</v>
      </c>
      <c r="V14" s="19" t="e">
        <f>VLOOKUP(E14,G6数据库!C:W,14,0)*C14*2</f>
        <v>#N/A</v>
      </c>
      <c r="W14" s="18" t="e">
        <f>VLOOKUP(E14,G4数据库!C:S,11,0)</f>
        <v>#N/A</v>
      </c>
      <c r="X14" s="18" t="e">
        <f>VLOOKUP(E14,G5数据库!C:S,12,0)</f>
        <v>#N/A</v>
      </c>
      <c r="Y14" s="18"/>
      <c r="Z14" s="38" t="e">
        <f>VLOOKUP(E14,G6数据库!C:W,17,0)</f>
        <v>#N/A</v>
      </c>
      <c r="AA14" s="37" t="e">
        <f>VLOOKUP(E14,G6数据库!C:W,18,0)</f>
        <v>#N/A</v>
      </c>
      <c r="AB14" s="37" t="e">
        <f>VLOOKUP(E14,G6数据库!C:W,19,0)*C14*2</f>
        <v>#N/A</v>
      </c>
      <c r="AC14" s="37" t="e">
        <f>VLOOKUP(E14,G6数据库!C:W,20,0)</f>
        <v>#N/A</v>
      </c>
      <c r="AD14" s="37" t="e">
        <f>VLOOKUP(E14,G6数据库!C:W,21,0)</f>
        <v>#N/A</v>
      </c>
      <c r="AE14" s="18"/>
    </row>
    <row r="15" spans="1:31" x14ac:dyDescent="0.25">
      <c r="A15" s="22"/>
      <c r="B15" s="3"/>
      <c r="C15" s="3"/>
      <c r="D15" s="3"/>
      <c r="E15" s="18" t="str">
        <f t="shared" ref="E15:E78" si="4">(TRIM(MID(SUBSTITUTE($B15,"-",REPT(" ",99)),COLUMN(B15)*99-98,99)))</f>
        <v/>
      </c>
      <c r="F15" s="18" t="str">
        <f t="shared" ref="F15:F78" si="5">(TRIM(MID(SUBSTITUTE($B15,"-",REPT(" ",99)),COLUMN(C15)*99-98,99)))</f>
        <v/>
      </c>
      <c r="G15" s="18" t="e">
        <f t="shared" ref="G15:G78" si="6">VALUE(TRIM(MID(SUBSTITUTE($B15,"-",REPT(" ",99)),COLUMN(D15)*99-98,99)))</f>
        <v>#VALUE!</v>
      </c>
      <c r="H15" s="18" t="e">
        <f>VLOOKUP(E15,G6数据库!C:W,2,0)</f>
        <v>#N/A</v>
      </c>
      <c r="I15" s="18" t="e">
        <f>VLOOKUP(E15,G6数据库!C:W,3,0)</f>
        <v>#N/A</v>
      </c>
      <c r="J15" s="19" t="e">
        <f t="shared" ref="J15:J78" si="7">(F15/1000)*C15*2</f>
        <v>#VALUE!</v>
      </c>
      <c r="K15" s="18" t="e">
        <f>VLOOKUP(E15,G6数据库!C:W,4,0)</f>
        <v>#N/A</v>
      </c>
      <c r="L15" s="18" t="e">
        <f>VLOOKUP(E15,G6数据库!C:W,5,0)</f>
        <v>#N/A</v>
      </c>
      <c r="M15" s="18"/>
      <c r="N15" s="18" t="e">
        <f>VLOOKUP(E15,G6数据库!C:W,6,0)</f>
        <v>#N/A</v>
      </c>
      <c r="O15" s="18" t="e">
        <f>VLOOKUP(E15,G6数据库!C:W,7,0)</f>
        <v>#N/A</v>
      </c>
      <c r="P15" s="19" t="e">
        <f t="shared" ref="P15:P78" si="8">(G15/1000)*2*C15</f>
        <v>#VALUE!</v>
      </c>
      <c r="Q15" s="18" t="e">
        <f>VLOOKUP(E15,G6数据库!C:W,8,0)</f>
        <v>#N/A</v>
      </c>
      <c r="R15" s="18" t="e">
        <f>VLOOKUP(E15,G6数据库!C:W,9,0)</f>
        <v>#N/A</v>
      </c>
      <c r="S15" s="18"/>
      <c r="T15" s="18" t="e">
        <f>VLOOKUP(E15,G6数据库!C:W,10,0)</f>
        <v>#N/A</v>
      </c>
      <c r="U15" s="18" t="e">
        <f>VLOOKUP(E15,G6数据库!C:W,11,0)</f>
        <v>#N/A</v>
      </c>
      <c r="V15" s="19" t="e">
        <f>VLOOKUP(E15,G6数据库!C:W,14,0)*C15*2</f>
        <v>#N/A</v>
      </c>
      <c r="W15" s="18" t="e">
        <f>VLOOKUP(E15,G4数据库!C:S,11,0)</f>
        <v>#N/A</v>
      </c>
      <c r="X15" s="18" t="e">
        <f>VLOOKUP(E15,G5数据库!C:S,12,0)</f>
        <v>#N/A</v>
      </c>
      <c r="Y15" s="18"/>
      <c r="Z15" s="38" t="e">
        <f>VLOOKUP(E15,G6数据库!C:W,17,0)</f>
        <v>#N/A</v>
      </c>
      <c r="AA15" s="37" t="e">
        <f>VLOOKUP(E15,G6数据库!C:W,18,0)</f>
        <v>#N/A</v>
      </c>
      <c r="AB15" s="37" t="e">
        <f>VLOOKUP(E15,G6数据库!C:W,19,0)*C15*2</f>
        <v>#N/A</v>
      </c>
      <c r="AC15" s="37" t="e">
        <f>VLOOKUP(E15,G6数据库!C:W,20,0)</f>
        <v>#N/A</v>
      </c>
      <c r="AD15" s="37" t="e">
        <f>VLOOKUP(E15,G6数据库!C:W,21,0)</f>
        <v>#N/A</v>
      </c>
      <c r="AE15" s="18"/>
    </row>
    <row r="16" spans="1:31" x14ac:dyDescent="0.25">
      <c r="A16" s="22"/>
      <c r="B16" s="3"/>
      <c r="C16" s="3"/>
      <c r="D16" s="3"/>
      <c r="E16" s="18" t="str">
        <f t="shared" si="4"/>
        <v/>
      </c>
      <c r="F16" s="18" t="str">
        <f t="shared" si="5"/>
        <v/>
      </c>
      <c r="G16" s="18" t="e">
        <f t="shared" si="6"/>
        <v>#VALUE!</v>
      </c>
      <c r="H16" s="18" t="e">
        <f>VLOOKUP(E16,G6数据库!C:W,2,0)</f>
        <v>#N/A</v>
      </c>
      <c r="I16" s="18" t="e">
        <f>VLOOKUP(E16,G6数据库!C:W,3,0)</f>
        <v>#N/A</v>
      </c>
      <c r="J16" s="19" t="e">
        <f t="shared" si="7"/>
        <v>#VALUE!</v>
      </c>
      <c r="K16" s="18" t="e">
        <f>VLOOKUP(E16,G6数据库!C:W,4,0)</f>
        <v>#N/A</v>
      </c>
      <c r="L16" s="18" t="e">
        <f>VLOOKUP(E16,G6数据库!C:W,5,0)</f>
        <v>#N/A</v>
      </c>
      <c r="M16" s="18"/>
      <c r="N16" s="18" t="e">
        <f>VLOOKUP(E16,G6数据库!C:W,6,0)</f>
        <v>#N/A</v>
      </c>
      <c r="O16" s="18" t="e">
        <f>VLOOKUP(E16,G6数据库!C:W,7,0)</f>
        <v>#N/A</v>
      </c>
      <c r="P16" s="19" t="e">
        <f t="shared" si="8"/>
        <v>#VALUE!</v>
      </c>
      <c r="Q16" s="18" t="e">
        <f>VLOOKUP(E16,G6数据库!C:W,8,0)</f>
        <v>#N/A</v>
      </c>
      <c r="R16" s="18" t="e">
        <f>VLOOKUP(E16,G6数据库!C:W,9,0)</f>
        <v>#N/A</v>
      </c>
      <c r="S16" s="18"/>
      <c r="T16" s="18" t="e">
        <f>VLOOKUP(E16,G6数据库!C:W,10,0)</f>
        <v>#N/A</v>
      </c>
      <c r="U16" s="18" t="e">
        <f>VLOOKUP(E16,G6数据库!C:W,11,0)</f>
        <v>#N/A</v>
      </c>
      <c r="V16" s="19" t="e">
        <f>VLOOKUP(E16,G6数据库!C:W,14,0)*C16*2</f>
        <v>#N/A</v>
      </c>
      <c r="W16" s="18" t="e">
        <f>VLOOKUP(E16,G4数据库!C:S,11,0)</f>
        <v>#N/A</v>
      </c>
      <c r="X16" s="18" t="e">
        <f>VLOOKUP(E16,G5数据库!C:S,12,0)</f>
        <v>#N/A</v>
      </c>
      <c r="Y16" s="18"/>
      <c r="Z16" s="38" t="e">
        <f>VLOOKUP(E16,G6数据库!C:W,17,0)</f>
        <v>#N/A</v>
      </c>
      <c r="AA16" s="37" t="e">
        <f>VLOOKUP(E16,G6数据库!C:W,18,0)</f>
        <v>#N/A</v>
      </c>
      <c r="AB16" s="37" t="e">
        <f>VLOOKUP(E16,G6数据库!C:W,19,0)*C16*2</f>
        <v>#N/A</v>
      </c>
      <c r="AC16" s="37" t="e">
        <f>VLOOKUP(E16,G6数据库!C:W,20,0)</f>
        <v>#N/A</v>
      </c>
      <c r="AD16" s="37" t="e">
        <f>VLOOKUP(E16,G6数据库!C:W,21,0)</f>
        <v>#N/A</v>
      </c>
      <c r="AE16" s="18"/>
    </row>
    <row r="17" spans="1:31" x14ac:dyDescent="0.25">
      <c r="A17" s="22"/>
      <c r="B17" s="3"/>
      <c r="C17" s="3"/>
      <c r="D17" s="3"/>
      <c r="E17" s="18" t="str">
        <f t="shared" si="4"/>
        <v/>
      </c>
      <c r="F17" s="18" t="str">
        <f t="shared" si="5"/>
        <v/>
      </c>
      <c r="G17" s="18" t="e">
        <f t="shared" si="6"/>
        <v>#VALUE!</v>
      </c>
      <c r="H17" s="18" t="e">
        <f>VLOOKUP(E17,G6数据库!C:W,2,0)</f>
        <v>#N/A</v>
      </c>
      <c r="I17" s="18" t="e">
        <f>VLOOKUP(E17,G6数据库!C:W,3,0)</f>
        <v>#N/A</v>
      </c>
      <c r="J17" s="19" t="e">
        <f t="shared" si="7"/>
        <v>#VALUE!</v>
      </c>
      <c r="K17" s="18" t="e">
        <f>VLOOKUP(E17,G6数据库!C:W,4,0)</f>
        <v>#N/A</v>
      </c>
      <c r="L17" s="18" t="e">
        <f>VLOOKUP(E17,G6数据库!C:W,5,0)</f>
        <v>#N/A</v>
      </c>
      <c r="M17" s="18"/>
      <c r="N17" s="18" t="e">
        <f>VLOOKUP(E17,G6数据库!C:W,6,0)</f>
        <v>#N/A</v>
      </c>
      <c r="O17" s="18" t="e">
        <f>VLOOKUP(E17,G6数据库!C:W,7,0)</f>
        <v>#N/A</v>
      </c>
      <c r="P17" s="19" t="e">
        <f t="shared" si="8"/>
        <v>#VALUE!</v>
      </c>
      <c r="Q17" s="18" t="e">
        <f>VLOOKUP(E17,G6数据库!C:W,8,0)</f>
        <v>#N/A</v>
      </c>
      <c r="R17" s="18" t="e">
        <f>VLOOKUP(E17,G6数据库!C:W,9,0)</f>
        <v>#N/A</v>
      </c>
      <c r="S17" s="18"/>
      <c r="T17" s="18" t="e">
        <f>VLOOKUP(E17,G6数据库!C:W,10,0)</f>
        <v>#N/A</v>
      </c>
      <c r="U17" s="18" t="e">
        <f>VLOOKUP(E17,G6数据库!C:W,11,0)</f>
        <v>#N/A</v>
      </c>
      <c r="V17" s="19" t="e">
        <f>VLOOKUP(E17,G6数据库!C:W,14,0)*C17*2</f>
        <v>#N/A</v>
      </c>
      <c r="W17" s="18" t="e">
        <f>VLOOKUP(E17,G4数据库!C:S,11,0)</f>
        <v>#N/A</v>
      </c>
      <c r="X17" s="18" t="e">
        <f>VLOOKUP(E17,G5数据库!C:S,12,0)</f>
        <v>#N/A</v>
      </c>
      <c r="Y17" s="18"/>
      <c r="Z17" s="38" t="e">
        <f>VLOOKUP(E17,G6数据库!C:W,17,0)</f>
        <v>#N/A</v>
      </c>
      <c r="AA17" s="37" t="e">
        <f>VLOOKUP(E17,G6数据库!C:W,18,0)</f>
        <v>#N/A</v>
      </c>
      <c r="AB17" s="37" t="e">
        <f>VLOOKUP(E17,G6数据库!C:W,19,0)*C17*2</f>
        <v>#N/A</v>
      </c>
      <c r="AC17" s="37" t="e">
        <f>VLOOKUP(E17,G6数据库!C:W,20,0)</f>
        <v>#N/A</v>
      </c>
      <c r="AD17" s="37" t="e">
        <f>VLOOKUP(E17,G6数据库!C:W,21,0)</f>
        <v>#N/A</v>
      </c>
      <c r="AE17" s="18"/>
    </row>
    <row r="18" spans="1:31" x14ac:dyDescent="0.25">
      <c r="A18" s="22"/>
      <c r="B18" s="3"/>
      <c r="C18" s="3"/>
      <c r="D18" s="3"/>
      <c r="E18" s="18" t="str">
        <f t="shared" si="4"/>
        <v/>
      </c>
      <c r="F18" s="18" t="str">
        <f t="shared" si="5"/>
        <v/>
      </c>
      <c r="G18" s="18" t="e">
        <f t="shared" si="6"/>
        <v>#VALUE!</v>
      </c>
      <c r="H18" s="18" t="e">
        <f>VLOOKUP(E18,G6数据库!C:W,2,0)</f>
        <v>#N/A</v>
      </c>
      <c r="I18" s="18" t="e">
        <f>VLOOKUP(E18,G6数据库!C:W,3,0)</f>
        <v>#N/A</v>
      </c>
      <c r="J18" s="19" t="e">
        <f t="shared" si="7"/>
        <v>#VALUE!</v>
      </c>
      <c r="K18" s="18" t="e">
        <f>VLOOKUP(E18,G6数据库!C:W,4,0)</f>
        <v>#N/A</v>
      </c>
      <c r="L18" s="18" t="e">
        <f>VLOOKUP(E18,G6数据库!C:W,5,0)</f>
        <v>#N/A</v>
      </c>
      <c r="M18" s="18"/>
      <c r="N18" s="18" t="e">
        <f>VLOOKUP(E18,G6数据库!C:W,6,0)</f>
        <v>#N/A</v>
      </c>
      <c r="O18" s="18" t="e">
        <f>VLOOKUP(E18,G6数据库!C:W,7,0)</f>
        <v>#N/A</v>
      </c>
      <c r="P18" s="19" t="e">
        <f t="shared" si="8"/>
        <v>#VALUE!</v>
      </c>
      <c r="Q18" s="18" t="e">
        <f>VLOOKUP(E18,G6数据库!C:W,8,0)</f>
        <v>#N/A</v>
      </c>
      <c r="R18" s="18" t="e">
        <f>VLOOKUP(E18,G6数据库!C:W,9,0)</f>
        <v>#N/A</v>
      </c>
      <c r="S18" s="18"/>
      <c r="T18" s="18" t="e">
        <f>VLOOKUP(E18,G6数据库!C:W,10,0)</f>
        <v>#N/A</v>
      </c>
      <c r="U18" s="18" t="e">
        <f>VLOOKUP(E18,G6数据库!C:W,11,0)</f>
        <v>#N/A</v>
      </c>
      <c r="V18" s="19" t="e">
        <f>VLOOKUP(E18,G6数据库!C:W,14,0)*C18*2</f>
        <v>#N/A</v>
      </c>
      <c r="W18" s="18" t="e">
        <f>VLOOKUP(E18,G4数据库!C:S,11,0)</f>
        <v>#N/A</v>
      </c>
      <c r="X18" s="18" t="e">
        <f>VLOOKUP(E18,G5数据库!C:S,12,0)</f>
        <v>#N/A</v>
      </c>
      <c r="Y18" s="18"/>
      <c r="Z18" s="38" t="e">
        <f>VLOOKUP(E18,G6数据库!C:W,17,0)</f>
        <v>#N/A</v>
      </c>
      <c r="AA18" s="37" t="e">
        <f>VLOOKUP(E18,G6数据库!C:W,18,0)</f>
        <v>#N/A</v>
      </c>
      <c r="AB18" s="37" t="e">
        <f>VLOOKUP(E18,G6数据库!C:W,19,0)*C18*2</f>
        <v>#N/A</v>
      </c>
      <c r="AC18" s="37" t="e">
        <f>VLOOKUP(E18,G6数据库!C:W,20,0)</f>
        <v>#N/A</v>
      </c>
      <c r="AD18" s="37" t="e">
        <f>VLOOKUP(E18,G6数据库!C:W,21,0)</f>
        <v>#N/A</v>
      </c>
      <c r="AE18" s="18"/>
    </row>
    <row r="19" spans="1:31" x14ac:dyDescent="0.25">
      <c r="A19" s="22"/>
      <c r="B19" s="3"/>
      <c r="C19" s="3"/>
      <c r="D19" s="3"/>
      <c r="E19" s="18" t="str">
        <f t="shared" si="4"/>
        <v/>
      </c>
      <c r="F19" s="18" t="str">
        <f t="shared" si="5"/>
        <v/>
      </c>
      <c r="G19" s="18" t="e">
        <f t="shared" si="6"/>
        <v>#VALUE!</v>
      </c>
      <c r="H19" s="18" t="e">
        <f>VLOOKUP(E19,G6数据库!C:W,2,0)</f>
        <v>#N/A</v>
      </c>
      <c r="I19" s="18" t="e">
        <f>VLOOKUP(E19,G6数据库!C:W,3,0)</f>
        <v>#N/A</v>
      </c>
      <c r="J19" s="19" t="e">
        <f t="shared" si="7"/>
        <v>#VALUE!</v>
      </c>
      <c r="K19" s="18" t="e">
        <f>VLOOKUP(E19,G6数据库!C:W,4,0)</f>
        <v>#N/A</v>
      </c>
      <c r="L19" s="18" t="e">
        <f>VLOOKUP(E19,G6数据库!C:W,5,0)</f>
        <v>#N/A</v>
      </c>
      <c r="M19" s="18"/>
      <c r="N19" s="18" t="e">
        <f>VLOOKUP(E19,G6数据库!C:W,6,0)</f>
        <v>#N/A</v>
      </c>
      <c r="O19" s="18" t="e">
        <f>VLOOKUP(E19,G6数据库!C:W,7,0)</f>
        <v>#N/A</v>
      </c>
      <c r="P19" s="19" t="e">
        <f t="shared" si="8"/>
        <v>#VALUE!</v>
      </c>
      <c r="Q19" s="18" t="e">
        <f>VLOOKUP(E19,G6数据库!C:W,8,0)</f>
        <v>#N/A</v>
      </c>
      <c r="R19" s="18" t="e">
        <f>VLOOKUP(E19,G6数据库!C:W,9,0)</f>
        <v>#N/A</v>
      </c>
      <c r="S19" s="18"/>
      <c r="T19" s="18" t="e">
        <f>VLOOKUP(E19,G6数据库!C:W,10,0)</f>
        <v>#N/A</v>
      </c>
      <c r="U19" s="18" t="e">
        <f>VLOOKUP(E19,G6数据库!C:W,11,0)</f>
        <v>#N/A</v>
      </c>
      <c r="V19" s="19" t="e">
        <f>VLOOKUP(E19,G6数据库!C:W,14,0)*C19*2</f>
        <v>#N/A</v>
      </c>
      <c r="W19" s="18" t="e">
        <f>VLOOKUP(E19,G4数据库!C:S,11,0)</f>
        <v>#N/A</v>
      </c>
      <c r="X19" s="18" t="e">
        <f>VLOOKUP(E19,G5数据库!C:S,12,0)</f>
        <v>#N/A</v>
      </c>
      <c r="Y19" s="18"/>
      <c r="Z19" s="38" t="e">
        <f>VLOOKUP(E19,G6数据库!C:W,17,0)</f>
        <v>#N/A</v>
      </c>
      <c r="AA19" s="37" t="e">
        <f>VLOOKUP(E19,G6数据库!C:W,18,0)</f>
        <v>#N/A</v>
      </c>
      <c r="AB19" s="37" t="e">
        <f>VLOOKUP(E19,G6数据库!C:W,19,0)*C19*2</f>
        <v>#N/A</v>
      </c>
      <c r="AC19" s="37" t="e">
        <f>VLOOKUP(E19,G6数据库!C:W,20,0)</f>
        <v>#N/A</v>
      </c>
      <c r="AD19" s="37" t="e">
        <f>VLOOKUP(E19,G6数据库!C:W,21,0)</f>
        <v>#N/A</v>
      </c>
      <c r="AE19" s="18"/>
    </row>
    <row r="20" spans="1:31" x14ac:dyDescent="0.25">
      <c r="A20" s="22"/>
      <c r="B20" s="3"/>
      <c r="C20" s="3"/>
      <c r="D20" s="3"/>
      <c r="E20" s="18" t="str">
        <f t="shared" si="4"/>
        <v/>
      </c>
      <c r="F20" s="18" t="str">
        <f t="shared" si="5"/>
        <v/>
      </c>
      <c r="G20" s="18" t="e">
        <f t="shared" si="6"/>
        <v>#VALUE!</v>
      </c>
      <c r="H20" s="18" t="e">
        <f>VLOOKUP(E20,G6数据库!C:W,2,0)</f>
        <v>#N/A</v>
      </c>
      <c r="I20" s="18" t="e">
        <f>VLOOKUP(E20,G6数据库!C:W,3,0)</f>
        <v>#N/A</v>
      </c>
      <c r="J20" s="19" t="e">
        <f t="shared" si="7"/>
        <v>#VALUE!</v>
      </c>
      <c r="K20" s="18" t="e">
        <f>VLOOKUP(E20,G6数据库!C:W,4,0)</f>
        <v>#N/A</v>
      </c>
      <c r="L20" s="18" t="e">
        <f>VLOOKUP(E20,G6数据库!C:W,5,0)</f>
        <v>#N/A</v>
      </c>
      <c r="M20" s="18"/>
      <c r="N20" s="18" t="e">
        <f>VLOOKUP(E20,G6数据库!C:W,6,0)</f>
        <v>#N/A</v>
      </c>
      <c r="O20" s="18" t="e">
        <f>VLOOKUP(E20,G6数据库!C:W,7,0)</f>
        <v>#N/A</v>
      </c>
      <c r="P20" s="19" t="e">
        <f t="shared" si="8"/>
        <v>#VALUE!</v>
      </c>
      <c r="Q20" s="18" t="e">
        <f>VLOOKUP(E20,G6数据库!C:W,8,0)</f>
        <v>#N/A</v>
      </c>
      <c r="R20" s="18" t="e">
        <f>VLOOKUP(E20,G6数据库!C:W,9,0)</f>
        <v>#N/A</v>
      </c>
      <c r="S20" s="18"/>
      <c r="T20" s="18" t="e">
        <f>VLOOKUP(E20,G6数据库!C:W,10,0)</f>
        <v>#N/A</v>
      </c>
      <c r="U20" s="18" t="e">
        <f>VLOOKUP(E20,G6数据库!C:W,11,0)</f>
        <v>#N/A</v>
      </c>
      <c r="V20" s="19" t="e">
        <f>VLOOKUP(E20,G6数据库!C:W,14,0)*C20*2</f>
        <v>#N/A</v>
      </c>
      <c r="W20" s="18" t="e">
        <f>VLOOKUP(E20,G4数据库!C:S,11,0)</f>
        <v>#N/A</v>
      </c>
      <c r="X20" s="18" t="e">
        <f>VLOOKUP(E20,G5数据库!C:S,12,0)</f>
        <v>#N/A</v>
      </c>
      <c r="Y20" s="18"/>
      <c r="Z20" s="38" t="e">
        <f>VLOOKUP(E20,G6数据库!C:W,17,0)</f>
        <v>#N/A</v>
      </c>
      <c r="AA20" s="37" t="e">
        <f>VLOOKUP(E20,G6数据库!C:W,18,0)</f>
        <v>#N/A</v>
      </c>
      <c r="AB20" s="37" t="e">
        <f>VLOOKUP(E20,G6数据库!C:W,19,0)*C20*2</f>
        <v>#N/A</v>
      </c>
      <c r="AC20" s="37" t="e">
        <f>VLOOKUP(E20,G6数据库!C:W,20,0)</f>
        <v>#N/A</v>
      </c>
      <c r="AD20" s="37" t="e">
        <f>VLOOKUP(E20,G6数据库!C:W,21,0)</f>
        <v>#N/A</v>
      </c>
      <c r="AE20" s="18"/>
    </row>
    <row r="21" spans="1:31" x14ac:dyDescent="0.25">
      <c r="A21" s="22"/>
      <c r="B21" s="3"/>
      <c r="C21" s="3"/>
      <c r="D21" s="3"/>
      <c r="E21" s="18" t="str">
        <f t="shared" si="4"/>
        <v/>
      </c>
      <c r="F21" s="18" t="str">
        <f t="shared" si="5"/>
        <v/>
      </c>
      <c r="G21" s="18" t="e">
        <f t="shared" si="6"/>
        <v>#VALUE!</v>
      </c>
      <c r="H21" s="18" t="e">
        <f>VLOOKUP(E21,G6数据库!C:W,2,0)</f>
        <v>#N/A</v>
      </c>
      <c r="I21" s="18" t="e">
        <f>VLOOKUP(E21,G6数据库!C:W,3,0)</f>
        <v>#N/A</v>
      </c>
      <c r="J21" s="19" t="e">
        <f t="shared" si="7"/>
        <v>#VALUE!</v>
      </c>
      <c r="K21" s="18" t="e">
        <f>VLOOKUP(E21,G6数据库!C:W,4,0)</f>
        <v>#N/A</v>
      </c>
      <c r="L21" s="18" t="e">
        <f>VLOOKUP(E21,G6数据库!C:W,5,0)</f>
        <v>#N/A</v>
      </c>
      <c r="M21" s="18"/>
      <c r="N21" s="18" t="e">
        <f>VLOOKUP(E21,G6数据库!C:W,6,0)</f>
        <v>#N/A</v>
      </c>
      <c r="O21" s="18" t="e">
        <f>VLOOKUP(E21,G6数据库!C:W,7,0)</f>
        <v>#N/A</v>
      </c>
      <c r="P21" s="19" t="e">
        <f t="shared" si="8"/>
        <v>#VALUE!</v>
      </c>
      <c r="Q21" s="18" t="e">
        <f>VLOOKUP(E21,G6数据库!C:W,8,0)</f>
        <v>#N/A</v>
      </c>
      <c r="R21" s="18" t="e">
        <f>VLOOKUP(E21,G6数据库!C:W,9,0)</f>
        <v>#N/A</v>
      </c>
      <c r="S21" s="18"/>
      <c r="T21" s="18" t="e">
        <f>VLOOKUP(E21,G6数据库!C:W,10,0)</f>
        <v>#N/A</v>
      </c>
      <c r="U21" s="18" t="e">
        <f>VLOOKUP(E21,G6数据库!C:W,11,0)</f>
        <v>#N/A</v>
      </c>
      <c r="V21" s="19" t="e">
        <f>VLOOKUP(E21,G6数据库!C:W,14,0)*C21*2</f>
        <v>#N/A</v>
      </c>
      <c r="W21" s="18" t="e">
        <f>VLOOKUP(E21,G4数据库!C:S,11,0)</f>
        <v>#N/A</v>
      </c>
      <c r="X21" s="18" t="e">
        <f>VLOOKUP(E21,G5数据库!C:S,12,0)</f>
        <v>#N/A</v>
      </c>
      <c r="Y21" s="18"/>
      <c r="Z21" s="38" t="e">
        <f>VLOOKUP(E21,G6数据库!C:W,17,0)</f>
        <v>#N/A</v>
      </c>
      <c r="AA21" s="37" t="e">
        <f>VLOOKUP(E21,G6数据库!C:W,18,0)</f>
        <v>#N/A</v>
      </c>
      <c r="AB21" s="37" t="e">
        <f>VLOOKUP(E21,G6数据库!C:W,19,0)*C21*2</f>
        <v>#N/A</v>
      </c>
      <c r="AC21" s="37" t="e">
        <f>VLOOKUP(E21,G6数据库!C:W,20,0)</f>
        <v>#N/A</v>
      </c>
      <c r="AD21" s="37" t="e">
        <f>VLOOKUP(E21,G6数据库!C:W,21,0)</f>
        <v>#N/A</v>
      </c>
      <c r="AE21" s="18"/>
    </row>
    <row r="22" spans="1:31" x14ac:dyDescent="0.25">
      <c r="A22" s="22"/>
      <c r="B22" s="3"/>
      <c r="C22" s="3"/>
      <c r="D22" s="3"/>
      <c r="E22" s="18" t="str">
        <f t="shared" si="4"/>
        <v/>
      </c>
      <c r="F22" s="18" t="str">
        <f t="shared" si="5"/>
        <v/>
      </c>
      <c r="G22" s="18" t="e">
        <f t="shared" si="6"/>
        <v>#VALUE!</v>
      </c>
      <c r="H22" s="18" t="e">
        <f>VLOOKUP(E22,G6数据库!C:W,2,0)</f>
        <v>#N/A</v>
      </c>
      <c r="I22" s="18" t="e">
        <f>VLOOKUP(E22,G6数据库!C:W,3,0)</f>
        <v>#N/A</v>
      </c>
      <c r="J22" s="19" t="e">
        <f t="shared" si="7"/>
        <v>#VALUE!</v>
      </c>
      <c r="K22" s="18" t="e">
        <f>VLOOKUP(E22,G6数据库!C:W,4,0)</f>
        <v>#N/A</v>
      </c>
      <c r="L22" s="18" t="e">
        <f>VLOOKUP(E22,G6数据库!C:W,5,0)</f>
        <v>#N/A</v>
      </c>
      <c r="M22" s="18"/>
      <c r="N22" s="18" t="e">
        <f>VLOOKUP(E22,G6数据库!C:W,6,0)</f>
        <v>#N/A</v>
      </c>
      <c r="O22" s="18" t="e">
        <f>VLOOKUP(E22,G6数据库!C:W,7,0)</f>
        <v>#N/A</v>
      </c>
      <c r="P22" s="19" t="e">
        <f t="shared" si="8"/>
        <v>#VALUE!</v>
      </c>
      <c r="Q22" s="18" t="e">
        <f>VLOOKUP(E22,G6数据库!C:W,8,0)</f>
        <v>#N/A</v>
      </c>
      <c r="R22" s="18" t="e">
        <f>VLOOKUP(E22,G6数据库!C:W,9,0)</f>
        <v>#N/A</v>
      </c>
      <c r="S22" s="18"/>
      <c r="T22" s="18" t="e">
        <f>VLOOKUP(E22,G6数据库!C:W,10,0)</f>
        <v>#N/A</v>
      </c>
      <c r="U22" s="18" t="e">
        <f>VLOOKUP(E22,G6数据库!C:W,11,0)</f>
        <v>#N/A</v>
      </c>
      <c r="V22" s="19" t="e">
        <f>VLOOKUP(E22,G6数据库!C:W,14,0)*C22*2</f>
        <v>#N/A</v>
      </c>
      <c r="W22" s="18" t="e">
        <f>VLOOKUP(E22,G4数据库!C:S,11,0)</f>
        <v>#N/A</v>
      </c>
      <c r="X22" s="18" t="e">
        <f>VLOOKUP(E22,G5数据库!C:S,12,0)</f>
        <v>#N/A</v>
      </c>
      <c r="Y22" s="18"/>
      <c r="Z22" s="38" t="e">
        <f>VLOOKUP(E22,G6数据库!C:W,17,0)</f>
        <v>#N/A</v>
      </c>
      <c r="AA22" s="37" t="e">
        <f>VLOOKUP(E22,G6数据库!C:W,18,0)</f>
        <v>#N/A</v>
      </c>
      <c r="AB22" s="37" t="e">
        <f>VLOOKUP(E22,G6数据库!C:W,19,0)*C22*2</f>
        <v>#N/A</v>
      </c>
      <c r="AC22" s="37" t="e">
        <f>VLOOKUP(E22,G6数据库!C:W,20,0)</f>
        <v>#N/A</v>
      </c>
      <c r="AD22" s="37" t="e">
        <f>VLOOKUP(E22,G6数据库!C:W,21,0)</f>
        <v>#N/A</v>
      </c>
      <c r="AE22" s="18"/>
    </row>
    <row r="23" spans="1:31" x14ac:dyDescent="0.25">
      <c r="A23" s="22"/>
      <c r="B23" s="3"/>
      <c r="C23" s="3"/>
      <c r="D23" s="3"/>
      <c r="E23" s="18" t="str">
        <f t="shared" si="4"/>
        <v/>
      </c>
      <c r="F23" s="18" t="str">
        <f t="shared" si="5"/>
        <v/>
      </c>
      <c r="G23" s="18" t="e">
        <f t="shared" si="6"/>
        <v>#VALUE!</v>
      </c>
      <c r="H23" s="18" t="e">
        <f>VLOOKUP(E23,G6数据库!C:W,2,0)</f>
        <v>#N/A</v>
      </c>
      <c r="I23" s="18" t="e">
        <f>VLOOKUP(E23,G6数据库!C:W,3,0)</f>
        <v>#N/A</v>
      </c>
      <c r="J23" s="19" t="e">
        <f t="shared" si="7"/>
        <v>#VALUE!</v>
      </c>
      <c r="K23" s="18" t="e">
        <f>VLOOKUP(E23,G6数据库!C:W,4,0)</f>
        <v>#N/A</v>
      </c>
      <c r="L23" s="18" t="e">
        <f>VLOOKUP(E23,G6数据库!C:W,5,0)</f>
        <v>#N/A</v>
      </c>
      <c r="M23" s="18"/>
      <c r="N23" s="18" t="e">
        <f>VLOOKUP(E23,G6数据库!C:W,6,0)</f>
        <v>#N/A</v>
      </c>
      <c r="O23" s="18" t="e">
        <f>VLOOKUP(E23,G6数据库!C:W,7,0)</f>
        <v>#N/A</v>
      </c>
      <c r="P23" s="19" t="e">
        <f t="shared" si="8"/>
        <v>#VALUE!</v>
      </c>
      <c r="Q23" s="18" t="e">
        <f>VLOOKUP(E23,G6数据库!C:W,8,0)</f>
        <v>#N/A</v>
      </c>
      <c r="R23" s="18" t="e">
        <f>VLOOKUP(E23,G6数据库!C:W,9,0)</f>
        <v>#N/A</v>
      </c>
      <c r="S23" s="18"/>
      <c r="T23" s="18" t="e">
        <f>VLOOKUP(E23,G6数据库!C:W,10,0)</f>
        <v>#N/A</v>
      </c>
      <c r="U23" s="18" t="e">
        <f>VLOOKUP(E23,G6数据库!C:W,11,0)</f>
        <v>#N/A</v>
      </c>
      <c r="V23" s="19" t="e">
        <f>VLOOKUP(E23,G6数据库!C:W,14,0)*C23*2</f>
        <v>#N/A</v>
      </c>
      <c r="W23" s="18" t="e">
        <f>VLOOKUP(E23,G4数据库!C:S,11,0)</f>
        <v>#N/A</v>
      </c>
      <c r="X23" s="18" t="e">
        <f>VLOOKUP(E23,G5数据库!C:S,12,0)</f>
        <v>#N/A</v>
      </c>
      <c r="Y23" s="18"/>
      <c r="Z23" s="38" t="e">
        <f>VLOOKUP(E23,G6数据库!C:W,17,0)</f>
        <v>#N/A</v>
      </c>
      <c r="AA23" s="37" t="e">
        <f>VLOOKUP(E23,G6数据库!C:W,18,0)</f>
        <v>#N/A</v>
      </c>
      <c r="AB23" s="37" t="e">
        <f>VLOOKUP(E23,G6数据库!C:W,19,0)*C23*2</f>
        <v>#N/A</v>
      </c>
      <c r="AC23" s="37" t="e">
        <f>VLOOKUP(E23,G6数据库!C:W,20,0)</f>
        <v>#N/A</v>
      </c>
      <c r="AD23" s="37" t="e">
        <f>VLOOKUP(E23,G6数据库!C:W,21,0)</f>
        <v>#N/A</v>
      </c>
      <c r="AE23" s="18"/>
    </row>
    <row r="24" spans="1:31" x14ac:dyDescent="0.25">
      <c r="A24" s="22"/>
      <c r="B24" s="3"/>
      <c r="C24" s="3"/>
      <c r="D24" s="3"/>
      <c r="E24" s="18" t="str">
        <f t="shared" si="4"/>
        <v/>
      </c>
      <c r="F24" s="18" t="str">
        <f t="shared" si="5"/>
        <v/>
      </c>
      <c r="G24" s="18" t="e">
        <f t="shared" si="6"/>
        <v>#VALUE!</v>
      </c>
      <c r="H24" s="18" t="e">
        <f>VLOOKUP(E24,G6数据库!C:W,2,0)</f>
        <v>#N/A</v>
      </c>
      <c r="I24" s="18" t="e">
        <f>VLOOKUP(E24,G6数据库!C:W,3,0)</f>
        <v>#N/A</v>
      </c>
      <c r="J24" s="19" t="e">
        <f t="shared" si="7"/>
        <v>#VALUE!</v>
      </c>
      <c r="K24" s="18" t="e">
        <f>VLOOKUP(E24,G6数据库!C:W,4,0)</f>
        <v>#N/A</v>
      </c>
      <c r="L24" s="18" t="e">
        <f>VLOOKUP(E24,G6数据库!C:W,5,0)</f>
        <v>#N/A</v>
      </c>
      <c r="M24" s="18"/>
      <c r="N24" s="18" t="e">
        <f>VLOOKUP(E24,G6数据库!C:W,6,0)</f>
        <v>#N/A</v>
      </c>
      <c r="O24" s="18" t="e">
        <f>VLOOKUP(E24,G6数据库!C:W,7,0)</f>
        <v>#N/A</v>
      </c>
      <c r="P24" s="19" t="e">
        <f t="shared" si="8"/>
        <v>#VALUE!</v>
      </c>
      <c r="Q24" s="18" t="e">
        <f>VLOOKUP(E24,G6数据库!C:W,8,0)</f>
        <v>#N/A</v>
      </c>
      <c r="R24" s="18" t="e">
        <f>VLOOKUP(E24,G6数据库!C:W,9,0)</f>
        <v>#N/A</v>
      </c>
      <c r="S24" s="18"/>
      <c r="T24" s="18" t="e">
        <f>VLOOKUP(E24,G6数据库!C:W,10,0)</f>
        <v>#N/A</v>
      </c>
      <c r="U24" s="18" t="e">
        <f>VLOOKUP(E24,G6数据库!C:W,11,0)</f>
        <v>#N/A</v>
      </c>
      <c r="V24" s="19" t="e">
        <f>VLOOKUP(E24,G6数据库!C:W,14,0)*C24*2</f>
        <v>#N/A</v>
      </c>
      <c r="W24" s="18" t="e">
        <f>VLOOKUP(E24,G4数据库!C:S,11,0)</f>
        <v>#N/A</v>
      </c>
      <c r="X24" s="18" t="e">
        <f>VLOOKUP(E24,G5数据库!C:S,12,0)</f>
        <v>#N/A</v>
      </c>
      <c r="Y24" s="18"/>
      <c r="Z24" s="38" t="e">
        <f>VLOOKUP(E24,G6数据库!C:W,17,0)</f>
        <v>#N/A</v>
      </c>
      <c r="AA24" s="37" t="e">
        <f>VLOOKUP(E24,G6数据库!C:W,18,0)</f>
        <v>#N/A</v>
      </c>
      <c r="AB24" s="37" t="e">
        <f>VLOOKUP(E24,G6数据库!C:W,19,0)*C24*2</f>
        <v>#N/A</v>
      </c>
      <c r="AC24" s="37" t="e">
        <f>VLOOKUP(E24,G6数据库!C:W,20,0)</f>
        <v>#N/A</v>
      </c>
      <c r="AD24" s="37" t="e">
        <f>VLOOKUP(E24,G6数据库!C:W,21,0)</f>
        <v>#N/A</v>
      </c>
      <c r="AE24" s="18"/>
    </row>
    <row r="25" spans="1:31" x14ac:dyDescent="0.25">
      <c r="A25" s="22"/>
      <c r="B25" s="3"/>
      <c r="C25" s="3"/>
      <c r="D25" s="3"/>
      <c r="E25" s="18" t="str">
        <f t="shared" si="4"/>
        <v/>
      </c>
      <c r="F25" s="18" t="str">
        <f t="shared" si="5"/>
        <v/>
      </c>
      <c r="G25" s="18" t="e">
        <f t="shared" si="6"/>
        <v>#VALUE!</v>
      </c>
      <c r="H25" s="18" t="e">
        <f>VLOOKUP(E25,G6数据库!C:W,2,0)</f>
        <v>#N/A</v>
      </c>
      <c r="I25" s="18" t="e">
        <f>VLOOKUP(E25,G6数据库!C:W,3,0)</f>
        <v>#N/A</v>
      </c>
      <c r="J25" s="19" t="e">
        <f t="shared" si="7"/>
        <v>#VALUE!</v>
      </c>
      <c r="K25" s="18" t="e">
        <f>VLOOKUP(E25,G6数据库!C:W,4,0)</f>
        <v>#N/A</v>
      </c>
      <c r="L25" s="18" t="e">
        <f>VLOOKUP(E25,G6数据库!C:W,5,0)</f>
        <v>#N/A</v>
      </c>
      <c r="M25" s="18"/>
      <c r="N25" s="18" t="e">
        <f>VLOOKUP(E25,G6数据库!C:W,6,0)</f>
        <v>#N/A</v>
      </c>
      <c r="O25" s="18" t="e">
        <f>VLOOKUP(E25,G6数据库!C:W,7,0)</f>
        <v>#N/A</v>
      </c>
      <c r="P25" s="19" t="e">
        <f t="shared" si="8"/>
        <v>#VALUE!</v>
      </c>
      <c r="Q25" s="18" t="e">
        <f>VLOOKUP(E25,G6数据库!C:W,8,0)</f>
        <v>#N/A</v>
      </c>
      <c r="R25" s="18" t="e">
        <f>VLOOKUP(E25,G6数据库!C:W,9,0)</f>
        <v>#N/A</v>
      </c>
      <c r="S25" s="18"/>
      <c r="T25" s="18" t="e">
        <f>VLOOKUP(E25,G6数据库!C:W,10,0)</f>
        <v>#N/A</v>
      </c>
      <c r="U25" s="18" t="e">
        <f>VLOOKUP(E25,G6数据库!C:W,11,0)</f>
        <v>#N/A</v>
      </c>
      <c r="V25" s="19" t="e">
        <f>VLOOKUP(E25,G6数据库!C:W,14,0)*C25*2</f>
        <v>#N/A</v>
      </c>
      <c r="W25" s="18" t="e">
        <f>VLOOKUP(E25,G4数据库!C:S,11,0)</f>
        <v>#N/A</v>
      </c>
      <c r="X25" s="18" t="e">
        <f>VLOOKUP(E25,G5数据库!C:S,12,0)</f>
        <v>#N/A</v>
      </c>
      <c r="Y25" s="18"/>
      <c r="Z25" s="38" t="e">
        <f>VLOOKUP(E25,G6数据库!C:W,17,0)</f>
        <v>#N/A</v>
      </c>
      <c r="AA25" s="37" t="e">
        <f>VLOOKUP(E25,G6数据库!C:W,18,0)</f>
        <v>#N/A</v>
      </c>
      <c r="AB25" s="37" t="e">
        <f>VLOOKUP(E25,G6数据库!C:W,19,0)*C25*2</f>
        <v>#N/A</v>
      </c>
      <c r="AC25" s="37" t="e">
        <f>VLOOKUP(E25,G6数据库!C:W,20,0)</f>
        <v>#N/A</v>
      </c>
      <c r="AD25" s="37" t="e">
        <f>VLOOKUP(E25,G6数据库!C:W,21,0)</f>
        <v>#N/A</v>
      </c>
      <c r="AE25" s="18"/>
    </row>
    <row r="26" spans="1:31" x14ac:dyDescent="0.25">
      <c r="A26" s="22"/>
      <c r="B26" s="3"/>
      <c r="C26" s="3"/>
      <c r="D26" s="3"/>
      <c r="E26" s="18" t="str">
        <f t="shared" si="4"/>
        <v/>
      </c>
      <c r="F26" s="18" t="str">
        <f t="shared" si="5"/>
        <v/>
      </c>
      <c r="G26" s="18" t="e">
        <f t="shared" si="6"/>
        <v>#VALUE!</v>
      </c>
      <c r="H26" s="18" t="e">
        <f>VLOOKUP(E26,G6数据库!C:W,2,0)</f>
        <v>#N/A</v>
      </c>
      <c r="I26" s="18" t="e">
        <f>VLOOKUP(E26,G6数据库!C:W,3,0)</f>
        <v>#N/A</v>
      </c>
      <c r="J26" s="19" t="e">
        <f t="shared" si="7"/>
        <v>#VALUE!</v>
      </c>
      <c r="K26" s="18" t="e">
        <f>VLOOKUP(E26,G6数据库!C:W,4,0)</f>
        <v>#N/A</v>
      </c>
      <c r="L26" s="18" t="e">
        <f>VLOOKUP(E26,G6数据库!C:W,5,0)</f>
        <v>#N/A</v>
      </c>
      <c r="M26" s="18"/>
      <c r="N26" s="18" t="e">
        <f>VLOOKUP(E26,G6数据库!C:W,6,0)</f>
        <v>#N/A</v>
      </c>
      <c r="O26" s="18" t="e">
        <f>VLOOKUP(E26,G6数据库!C:W,7,0)</f>
        <v>#N/A</v>
      </c>
      <c r="P26" s="19" t="e">
        <f t="shared" si="8"/>
        <v>#VALUE!</v>
      </c>
      <c r="Q26" s="18" t="e">
        <f>VLOOKUP(E26,G6数据库!C:W,8,0)</f>
        <v>#N/A</v>
      </c>
      <c r="R26" s="18" t="e">
        <f>VLOOKUP(E26,G6数据库!C:W,9,0)</f>
        <v>#N/A</v>
      </c>
      <c r="S26" s="18"/>
      <c r="T26" s="18" t="e">
        <f>VLOOKUP(E26,G6数据库!C:W,10,0)</f>
        <v>#N/A</v>
      </c>
      <c r="U26" s="18" t="e">
        <f>VLOOKUP(E26,G6数据库!C:W,11,0)</f>
        <v>#N/A</v>
      </c>
      <c r="V26" s="19" t="e">
        <f>VLOOKUP(E26,G6数据库!C:W,14,0)*C26*2</f>
        <v>#N/A</v>
      </c>
      <c r="W26" s="18" t="e">
        <f>VLOOKUP(E26,G4数据库!C:S,11,0)</f>
        <v>#N/A</v>
      </c>
      <c r="X26" s="18" t="e">
        <f>VLOOKUP(E26,G5数据库!C:S,12,0)</f>
        <v>#N/A</v>
      </c>
      <c r="Y26" s="18"/>
      <c r="Z26" s="38" t="e">
        <f>VLOOKUP(E26,G6数据库!C:W,17,0)</f>
        <v>#N/A</v>
      </c>
      <c r="AA26" s="37" t="e">
        <f>VLOOKUP(E26,G6数据库!C:W,18,0)</f>
        <v>#N/A</v>
      </c>
      <c r="AB26" s="37" t="e">
        <f>VLOOKUP(E26,G6数据库!C:W,19,0)*C26*2</f>
        <v>#N/A</v>
      </c>
      <c r="AC26" s="37" t="e">
        <f>VLOOKUP(E26,G6数据库!C:W,20,0)</f>
        <v>#N/A</v>
      </c>
      <c r="AD26" s="37" t="e">
        <f>VLOOKUP(E26,G6数据库!C:W,21,0)</f>
        <v>#N/A</v>
      </c>
      <c r="AE26" s="18"/>
    </row>
    <row r="27" spans="1:31" x14ac:dyDescent="0.25">
      <c r="A27" s="22"/>
      <c r="B27" s="3"/>
      <c r="C27" s="3"/>
      <c r="D27" s="3"/>
      <c r="E27" s="18" t="str">
        <f t="shared" si="4"/>
        <v/>
      </c>
      <c r="F27" s="18" t="str">
        <f t="shared" si="5"/>
        <v/>
      </c>
      <c r="G27" s="18" t="e">
        <f t="shared" si="6"/>
        <v>#VALUE!</v>
      </c>
      <c r="H27" s="18" t="e">
        <f>VLOOKUP(E27,G6数据库!C:W,2,0)</f>
        <v>#N/A</v>
      </c>
      <c r="I27" s="18" t="e">
        <f>VLOOKUP(E27,G6数据库!C:W,3,0)</f>
        <v>#N/A</v>
      </c>
      <c r="J27" s="19" t="e">
        <f t="shared" si="7"/>
        <v>#VALUE!</v>
      </c>
      <c r="K27" s="18" t="e">
        <f>VLOOKUP(E27,G6数据库!C:W,4,0)</f>
        <v>#N/A</v>
      </c>
      <c r="L27" s="18" t="e">
        <f>VLOOKUP(E27,G6数据库!C:W,5,0)</f>
        <v>#N/A</v>
      </c>
      <c r="M27" s="18"/>
      <c r="N27" s="18" t="e">
        <f>VLOOKUP(E27,G6数据库!C:W,6,0)</f>
        <v>#N/A</v>
      </c>
      <c r="O27" s="18" t="e">
        <f>VLOOKUP(E27,G6数据库!C:W,7,0)</f>
        <v>#N/A</v>
      </c>
      <c r="P27" s="19" t="e">
        <f t="shared" si="8"/>
        <v>#VALUE!</v>
      </c>
      <c r="Q27" s="18" t="e">
        <f>VLOOKUP(E27,G6数据库!C:W,8,0)</f>
        <v>#N/A</v>
      </c>
      <c r="R27" s="18" t="e">
        <f>VLOOKUP(E27,G6数据库!C:W,9,0)</f>
        <v>#N/A</v>
      </c>
      <c r="S27" s="18"/>
      <c r="T27" s="18" t="e">
        <f>VLOOKUP(E27,G6数据库!C:W,10,0)</f>
        <v>#N/A</v>
      </c>
      <c r="U27" s="18" t="e">
        <f>VLOOKUP(E27,G6数据库!C:W,11,0)</f>
        <v>#N/A</v>
      </c>
      <c r="V27" s="19" t="e">
        <f>VLOOKUP(E27,G6数据库!C:W,14,0)*C27*2</f>
        <v>#N/A</v>
      </c>
      <c r="W27" s="18" t="e">
        <f>VLOOKUP(E27,G4数据库!C:S,11,0)</f>
        <v>#N/A</v>
      </c>
      <c r="X27" s="18" t="e">
        <f>VLOOKUP(E27,G5数据库!C:S,12,0)</f>
        <v>#N/A</v>
      </c>
      <c r="Y27" s="18"/>
      <c r="Z27" s="38" t="e">
        <f>VLOOKUP(E27,G6数据库!C:W,17,0)</f>
        <v>#N/A</v>
      </c>
      <c r="AA27" s="37" t="e">
        <f>VLOOKUP(E27,G6数据库!C:W,18,0)</f>
        <v>#N/A</v>
      </c>
      <c r="AB27" s="37" t="e">
        <f>VLOOKUP(E27,G6数据库!C:W,19,0)*C27*2</f>
        <v>#N/A</v>
      </c>
      <c r="AC27" s="37" t="e">
        <f>VLOOKUP(E27,G6数据库!C:W,20,0)</f>
        <v>#N/A</v>
      </c>
      <c r="AD27" s="37" t="e">
        <f>VLOOKUP(E27,G6数据库!C:W,21,0)</f>
        <v>#N/A</v>
      </c>
      <c r="AE27" s="18"/>
    </row>
    <row r="28" spans="1:31" x14ac:dyDescent="0.25">
      <c r="A28" s="22"/>
      <c r="B28" s="3"/>
      <c r="C28" s="3"/>
      <c r="D28" s="3"/>
      <c r="E28" s="18" t="str">
        <f t="shared" si="4"/>
        <v/>
      </c>
      <c r="F28" s="18" t="str">
        <f t="shared" si="5"/>
        <v/>
      </c>
      <c r="G28" s="18" t="e">
        <f t="shared" si="6"/>
        <v>#VALUE!</v>
      </c>
      <c r="H28" s="18" t="e">
        <f>VLOOKUP(E28,G6数据库!C:W,2,0)</f>
        <v>#N/A</v>
      </c>
      <c r="I28" s="18" t="e">
        <f>VLOOKUP(E28,G6数据库!C:W,3,0)</f>
        <v>#N/A</v>
      </c>
      <c r="J28" s="19" t="e">
        <f t="shared" si="7"/>
        <v>#VALUE!</v>
      </c>
      <c r="K28" s="18" t="e">
        <f>VLOOKUP(E28,G6数据库!C:W,4,0)</f>
        <v>#N/A</v>
      </c>
      <c r="L28" s="18" t="e">
        <f>VLOOKUP(E28,G6数据库!C:W,5,0)</f>
        <v>#N/A</v>
      </c>
      <c r="M28" s="18"/>
      <c r="N28" s="18" t="e">
        <f>VLOOKUP(E28,G6数据库!C:W,6,0)</f>
        <v>#N/A</v>
      </c>
      <c r="O28" s="18" t="e">
        <f>VLOOKUP(E28,G6数据库!C:W,7,0)</f>
        <v>#N/A</v>
      </c>
      <c r="P28" s="19" t="e">
        <f t="shared" si="8"/>
        <v>#VALUE!</v>
      </c>
      <c r="Q28" s="18" t="e">
        <f>VLOOKUP(E28,G6数据库!C:W,8,0)</f>
        <v>#N/A</v>
      </c>
      <c r="R28" s="18" t="e">
        <f>VLOOKUP(E28,G6数据库!C:W,9,0)</f>
        <v>#N/A</v>
      </c>
      <c r="S28" s="18"/>
      <c r="T28" s="18" t="e">
        <f>VLOOKUP(E28,G6数据库!C:W,10,0)</f>
        <v>#N/A</v>
      </c>
      <c r="U28" s="18" t="e">
        <f>VLOOKUP(E28,G6数据库!C:W,11,0)</f>
        <v>#N/A</v>
      </c>
      <c r="V28" s="19" t="e">
        <f>VLOOKUP(E28,G6数据库!C:W,14,0)*C28*2</f>
        <v>#N/A</v>
      </c>
      <c r="W28" s="18" t="e">
        <f>VLOOKUP(E28,G4数据库!C:S,11,0)</f>
        <v>#N/A</v>
      </c>
      <c r="X28" s="18" t="e">
        <f>VLOOKUP(E28,G5数据库!C:S,12,0)</f>
        <v>#N/A</v>
      </c>
      <c r="Y28" s="18"/>
      <c r="Z28" s="38" t="e">
        <f>VLOOKUP(E28,G6数据库!C:W,17,0)</f>
        <v>#N/A</v>
      </c>
      <c r="AA28" s="37" t="e">
        <f>VLOOKUP(E28,G6数据库!C:W,18,0)</f>
        <v>#N/A</v>
      </c>
      <c r="AB28" s="37" t="e">
        <f>VLOOKUP(E28,G6数据库!C:W,19,0)*C28*2</f>
        <v>#N/A</v>
      </c>
      <c r="AC28" s="37" t="e">
        <f>VLOOKUP(E28,G6数据库!C:W,20,0)</f>
        <v>#N/A</v>
      </c>
      <c r="AD28" s="37" t="e">
        <f>VLOOKUP(E28,G6数据库!C:W,21,0)</f>
        <v>#N/A</v>
      </c>
      <c r="AE28" s="18"/>
    </row>
    <row r="29" spans="1:31" x14ac:dyDescent="0.25">
      <c r="A29" s="22"/>
      <c r="B29" s="3"/>
      <c r="C29" s="3"/>
      <c r="D29" s="3"/>
      <c r="E29" s="18" t="str">
        <f t="shared" si="4"/>
        <v/>
      </c>
      <c r="F29" s="18" t="str">
        <f t="shared" si="5"/>
        <v/>
      </c>
      <c r="G29" s="18" t="e">
        <f t="shared" si="6"/>
        <v>#VALUE!</v>
      </c>
      <c r="H29" s="18" t="e">
        <f>VLOOKUP(E29,G6数据库!C:W,2,0)</f>
        <v>#N/A</v>
      </c>
      <c r="I29" s="18" t="e">
        <f>VLOOKUP(E29,G6数据库!C:W,3,0)</f>
        <v>#N/A</v>
      </c>
      <c r="J29" s="19" t="e">
        <f t="shared" si="7"/>
        <v>#VALUE!</v>
      </c>
      <c r="K29" s="18" t="e">
        <f>VLOOKUP(E29,G6数据库!C:W,4,0)</f>
        <v>#N/A</v>
      </c>
      <c r="L29" s="18" t="e">
        <f>VLOOKUP(E29,G6数据库!C:W,5,0)</f>
        <v>#N/A</v>
      </c>
      <c r="M29" s="18"/>
      <c r="N29" s="18" t="e">
        <f>VLOOKUP(E29,G6数据库!C:W,6,0)</f>
        <v>#N/A</v>
      </c>
      <c r="O29" s="18" t="e">
        <f>VLOOKUP(E29,G6数据库!C:W,7,0)</f>
        <v>#N/A</v>
      </c>
      <c r="P29" s="19" t="e">
        <f t="shared" si="8"/>
        <v>#VALUE!</v>
      </c>
      <c r="Q29" s="18" t="e">
        <f>VLOOKUP(E29,G6数据库!C:W,8,0)</f>
        <v>#N/A</v>
      </c>
      <c r="R29" s="18" t="e">
        <f>VLOOKUP(E29,G6数据库!C:W,9,0)</f>
        <v>#N/A</v>
      </c>
      <c r="S29" s="18"/>
      <c r="T29" s="18" t="e">
        <f>VLOOKUP(E29,G6数据库!C:W,10,0)</f>
        <v>#N/A</v>
      </c>
      <c r="U29" s="18" t="e">
        <f>VLOOKUP(E29,G6数据库!C:W,11,0)</f>
        <v>#N/A</v>
      </c>
      <c r="V29" s="19" t="e">
        <f>VLOOKUP(E29,G6数据库!C:W,14,0)*C29*2</f>
        <v>#N/A</v>
      </c>
      <c r="W29" s="18" t="e">
        <f>VLOOKUP(E29,G4数据库!C:S,11,0)</f>
        <v>#N/A</v>
      </c>
      <c r="X29" s="18" t="e">
        <f>VLOOKUP(E29,G5数据库!C:S,12,0)</f>
        <v>#N/A</v>
      </c>
      <c r="Y29" s="18"/>
      <c r="Z29" s="38" t="e">
        <f>VLOOKUP(E29,G6数据库!C:W,17,0)</f>
        <v>#N/A</v>
      </c>
      <c r="AA29" s="37" t="e">
        <f>VLOOKUP(E29,G6数据库!C:W,18,0)</f>
        <v>#N/A</v>
      </c>
      <c r="AB29" s="37" t="e">
        <f>VLOOKUP(E29,G6数据库!C:W,19,0)*C29*2</f>
        <v>#N/A</v>
      </c>
      <c r="AC29" s="37" t="e">
        <f>VLOOKUP(E29,G6数据库!C:W,20,0)</f>
        <v>#N/A</v>
      </c>
      <c r="AD29" s="37" t="e">
        <f>VLOOKUP(E29,G6数据库!C:W,21,0)</f>
        <v>#N/A</v>
      </c>
      <c r="AE29" s="18"/>
    </row>
    <row r="30" spans="1:31" x14ac:dyDescent="0.25">
      <c r="A30" s="22"/>
      <c r="B30" s="3"/>
      <c r="C30" s="3"/>
      <c r="D30" s="3"/>
      <c r="E30" s="18" t="str">
        <f t="shared" si="4"/>
        <v/>
      </c>
      <c r="F30" s="18" t="str">
        <f t="shared" si="5"/>
        <v/>
      </c>
      <c r="G30" s="18" t="e">
        <f t="shared" si="6"/>
        <v>#VALUE!</v>
      </c>
      <c r="H30" s="18" t="e">
        <f>VLOOKUP(E30,G6数据库!C:W,2,0)</f>
        <v>#N/A</v>
      </c>
      <c r="I30" s="18" t="e">
        <f>VLOOKUP(E30,G6数据库!C:W,3,0)</f>
        <v>#N/A</v>
      </c>
      <c r="J30" s="19" t="e">
        <f t="shared" si="7"/>
        <v>#VALUE!</v>
      </c>
      <c r="K30" s="18" t="e">
        <f>VLOOKUP(E30,G6数据库!C:W,4,0)</f>
        <v>#N/A</v>
      </c>
      <c r="L30" s="18" t="e">
        <f>VLOOKUP(E30,G6数据库!C:W,5,0)</f>
        <v>#N/A</v>
      </c>
      <c r="M30" s="18"/>
      <c r="N30" s="18" t="e">
        <f>VLOOKUP(E30,G6数据库!C:W,6,0)</f>
        <v>#N/A</v>
      </c>
      <c r="O30" s="18" t="e">
        <f>VLOOKUP(E30,G6数据库!C:W,7,0)</f>
        <v>#N/A</v>
      </c>
      <c r="P30" s="19" t="e">
        <f t="shared" si="8"/>
        <v>#VALUE!</v>
      </c>
      <c r="Q30" s="18" t="e">
        <f>VLOOKUP(E30,G6数据库!C:W,8,0)</f>
        <v>#N/A</v>
      </c>
      <c r="R30" s="18" t="e">
        <f>VLOOKUP(E30,G6数据库!C:W,9,0)</f>
        <v>#N/A</v>
      </c>
      <c r="S30" s="18"/>
      <c r="T30" s="18" t="e">
        <f>VLOOKUP(E30,G6数据库!C:W,10,0)</f>
        <v>#N/A</v>
      </c>
      <c r="U30" s="18" t="e">
        <f>VLOOKUP(E30,G6数据库!C:W,11,0)</f>
        <v>#N/A</v>
      </c>
      <c r="V30" s="19" t="e">
        <f>VLOOKUP(E30,G6数据库!C:W,14,0)*C30*2</f>
        <v>#N/A</v>
      </c>
      <c r="W30" s="18" t="e">
        <f>VLOOKUP(E30,G4数据库!C:S,11,0)</f>
        <v>#N/A</v>
      </c>
      <c r="X30" s="18" t="e">
        <f>VLOOKUP(E30,G5数据库!C:S,12,0)</f>
        <v>#N/A</v>
      </c>
      <c r="Y30" s="18"/>
      <c r="Z30" s="38" t="e">
        <f>VLOOKUP(E30,G6数据库!C:W,17,0)</f>
        <v>#N/A</v>
      </c>
      <c r="AA30" s="37" t="e">
        <f>VLOOKUP(E30,G6数据库!C:W,18,0)</f>
        <v>#N/A</v>
      </c>
      <c r="AB30" s="37" t="e">
        <f>VLOOKUP(E30,G6数据库!C:W,19,0)*C30*2</f>
        <v>#N/A</v>
      </c>
      <c r="AC30" s="37" t="e">
        <f>VLOOKUP(E30,G6数据库!C:W,20,0)</f>
        <v>#N/A</v>
      </c>
      <c r="AD30" s="37" t="e">
        <f>VLOOKUP(E30,G6数据库!C:W,21,0)</f>
        <v>#N/A</v>
      </c>
      <c r="AE30" s="18"/>
    </row>
    <row r="31" spans="1:31" x14ac:dyDescent="0.25">
      <c r="A31" s="22"/>
      <c r="B31" s="3"/>
      <c r="C31" s="3"/>
      <c r="D31" s="3"/>
      <c r="E31" s="18" t="str">
        <f t="shared" si="4"/>
        <v/>
      </c>
      <c r="F31" s="18" t="str">
        <f t="shared" si="5"/>
        <v/>
      </c>
      <c r="G31" s="18" t="e">
        <f t="shared" si="6"/>
        <v>#VALUE!</v>
      </c>
      <c r="H31" s="18" t="e">
        <f>VLOOKUP(E31,G6数据库!C:W,2,0)</f>
        <v>#N/A</v>
      </c>
      <c r="I31" s="18" t="e">
        <f>VLOOKUP(E31,G6数据库!C:W,3,0)</f>
        <v>#N/A</v>
      </c>
      <c r="J31" s="19" t="e">
        <f t="shared" si="7"/>
        <v>#VALUE!</v>
      </c>
      <c r="K31" s="18" t="e">
        <f>VLOOKUP(E31,G6数据库!C:W,4,0)</f>
        <v>#N/A</v>
      </c>
      <c r="L31" s="18" t="e">
        <f>VLOOKUP(E31,G6数据库!C:W,5,0)</f>
        <v>#N/A</v>
      </c>
      <c r="M31" s="18"/>
      <c r="N31" s="18" t="e">
        <f>VLOOKUP(E31,G6数据库!C:W,6,0)</f>
        <v>#N/A</v>
      </c>
      <c r="O31" s="18" t="e">
        <f>VLOOKUP(E31,G6数据库!C:W,7,0)</f>
        <v>#N/A</v>
      </c>
      <c r="P31" s="19" t="e">
        <f t="shared" si="8"/>
        <v>#VALUE!</v>
      </c>
      <c r="Q31" s="18" t="e">
        <f>VLOOKUP(E31,G6数据库!C:W,8,0)</f>
        <v>#N/A</v>
      </c>
      <c r="R31" s="18" t="e">
        <f>VLOOKUP(E31,G6数据库!C:W,9,0)</f>
        <v>#N/A</v>
      </c>
      <c r="S31" s="18"/>
      <c r="T31" s="18" t="e">
        <f>VLOOKUP(E31,G6数据库!C:W,10,0)</f>
        <v>#N/A</v>
      </c>
      <c r="U31" s="18" t="e">
        <f>VLOOKUP(E31,G6数据库!C:W,11,0)</f>
        <v>#N/A</v>
      </c>
      <c r="V31" s="19" t="e">
        <f>VLOOKUP(E31,G6数据库!C:W,14,0)*C31*2</f>
        <v>#N/A</v>
      </c>
      <c r="W31" s="18" t="e">
        <f>VLOOKUP(E31,G4数据库!C:S,11,0)</f>
        <v>#N/A</v>
      </c>
      <c r="X31" s="18" t="e">
        <f>VLOOKUP(E31,G5数据库!C:S,12,0)</f>
        <v>#N/A</v>
      </c>
      <c r="Y31" s="18"/>
      <c r="Z31" s="38" t="e">
        <f>VLOOKUP(E31,G6数据库!C:W,17,0)</f>
        <v>#N/A</v>
      </c>
      <c r="AA31" s="37" t="e">
        <f>VLOOKUP(E31,G6数据库!C:W,18,0)</f>
        <v>#N/A</v>
      </c>
      <c r="AB31" s="37" t="e">
        <f>VLOOKUP(E31,G6数据库!C:W,19,0)*C31*2</f>
        <v>#N/A</v>
      </c>
      <c r="AC31" s="37" t="e">
        <f>VLOOKUP(E31,G6数据库!C:W,20,0)</f>
        <v>#N/A</v>
      </c>
      <c r="AD31" s="37" t="e">
        <f>VLOOKUP(E31,G6数据库!C:W,21,0)</f>
        <v>#N/A</v>
      </c>
      <c r="AE31" s="18"/>
    </row>
    <row r="32" spans="1:31" x14ac:dyDescent="0.25">
      <c r="A32" s="22"/>
      <c r="B32" s="3"/>
      <c r="C32" s="3"/>
      <c r="D32" s="3"/>
      <c r="E32" s="18" t="str">
        <f t="shared" si="4"/>
        <v/>
      </c>
      <c r="F32" s="18" t="str">
        <f t="shared" si="5"/>
        <v/>
      </c>
      <c r="G32" s="18" t="e">
        <f t="shared" si="6"/>
        <v>#VALUE!</v>
      </c>
      <c r="H32" s="18" t="e">
        <f>VLOOKUP(E32,G6数据库!C:W,2,0)</f>
        <v>#N/A</v>
      </c>
      <c r="I32" s="18" t="e">
        <f>VLOOKUP(E32,G6数据库!C:W,3,0)</f>
        <v>#N/A</v>
      </c>
      <c r="J32" s="19" t="e">
        <f t="shared" si="7"/>
        <v>#VALUE!</v>
      </c>
      <c r="K32" s="18" t="e">
        <f>VLOOKUP(E32,G6数据库!C:W,4,0)</f>
        <v>#N/A</v>
      </c>
      <c r="L32" s="18" t="e">
        <f>VLOOKUP(E32,G6数据库!C:W,5,0)</f>
        <v>#N/A</v>
      </c>
      <c r="M32" s="18"/>
      <c r="N32" s="18" t="e">
        <f>VLOOKUP(E32,G6数据库!C:W,6,0)</f>
        <v>#N/A</v>
      </c>
      <c r="O32" s="18" t="e">
        <f>VLOOKUP(E32,G6数据库!C:W,7,0)</f>
        <v>#N/A</v>
      </c>
      <c r="P32" s="19" t="e">
        <f t="shared" si="8"/>
        <v>#VALUE!</v>
      </c>
      <c r="Q32" s="18" t="e">
        <f>VLOOKUP(E32,G6数据库!C:W,8,0)</f>
        <v>#N/A</v>
      </c>
      <c r="R32" s="18" t="e">
        <f>VLOOKUP(E32,G6数据库!C:W,9,0)</f>
        <v>#N/A</v>
      </c>
      <c r="S32" s="18"/>
      <c r="T32" s="18" t="e">
        <f>VLOOKUP(E32,G6数据库!C:W,10,0)</f>
        <v>#N/A</v>
      </c>
      <c r="U32" s="18" t="e">
        <f>VLOOKUP(E32,G6数据库!C:W,11,0)</f>
        <v>#N/A</v>
      </c>
      <c r="V32" s="19" t="e">
        <f>VLOOKUP(E32,G6数据库!C:W,14,0)*C32*2</f>
        <v>#N/A</v>
      </c>
      <c r="W32" s="18" t="e">
        <f>VLOOKUP(E32,G4数据库!C:S,11,0)</f>
        <v>#N/A</v>
      </c>
      <c r="X32" s="18" t="e">
        <f>VLOOKUP(E32,G5数据库!C:S,12,0)</f>
        <v>#N/A</v>
      </c>
      <c r="Y32" s="18"/>
      <c r="Z32" s="38" t="e">
        <f>VLOOKUP(E32,G6数据库!C:W,17,0)</f>
        <v>#N/A</v>
      </c>
      <c r="AA32" s="37" t="e">
        <f>VLOOKUP(E32,G6数据库!C:W,18,0)</f>
        <v>#N/A</v>
      </c>
      <c r="AB32" s="37" t="e">
        <f>VLOOKUP(E32,G6数据库!C:W,19,0)*C32*2</f>
        <v>#N/A</v>
      </c>
      <c r="AC32" s="37" t="e">
        <f>VLOOKUP(E32,G6数据库!C:W,20,0)</f>
        <v>#N/A</v>
      </c>
      <c r="AD32" s="37" t="e">
        <f>VLOOKUP(E32,G6数据库!C:W,21,0)</f>
        <v>#N/A</v>
      </c>
      <c r="AE32" s="18"/>
    </row>
    <row r="33" spans="1:31" x14ac:dyDescent="0.25">
      <c r="A33" s="22"/>
      <c r="B33" s="3"/>
      <c r="C33" s="3"/>
      <c r="D33" s="3"/>
      <c r="E33" s="18" t="str">
        <f t="shared" si="4"/>
        <v/>
      </c>
      <c r="F33" s="18" t="str">
        <f t="shared" si="5"/>
        <v/>
      </c>
      <c r="G33" s="18" t="e">
        <f t="shared" si="6"/>
        <v>#VALUE!</v>
      </c>
      <c r="H33" s="18" t="e">
        <f>VLOOKUP(E33,G6数据库!C:W,2,0)</f>
        <v>#N/A</v>
      </c>
      <c r="I33" s="18" t="e">
        <f>VLOOKUP(E33,G6数据库!C:W,3,0)</f>
        <v>#N/A</v>
      </c>
      <c r="J33" s="19" t="e">
        <f t="shared" si="7"/>
        <v>#VALUE!</v>
      </c>
      <c r="K33" s="18" t="e">
        <f>VLOOKUP(E33,G6数据库!C:W,4,0)</f>
        <v>#N/A</v>
      </c>
      <c r="L33" s="18" t="e">
        <f>VLOOKUP(E33,G6数据库!C:W,5,0)</f>
        <v>#N/A</v>
      </c>
      <c r="M33" s="18"/>
      <c r="N33" s="18" t="e">
        <f>VLOOKUP(E33,G6数据库!C:W,6,0)</f>
        <v>#N/A</v>
      </c>
      <c r="O33" s="18" t="e">
        <f>VLOOKUP(E33,G6数据库!C:W,7,0)</f>
        <v>#N/A</v>
      </c>
      <c r="P33" s="19" t="e">
        <f t="shared" si="8"/>
        <v>#VALUE!</v>
      </c>
      <c r="Q33" s="18" t="e">
        <f>VLOOKUP(E33,G6数据库!C:W,8,0)</f>
        <v>#N/A</v>
      </c>
      <c r="R33" s="18" t="e">
        <f>VLOOKUP(E33,G6数据库!C:W,9,0)</f>
        <v>#N/A</v>
      </c>
      <c r="S33" s="18"/>
      <c r="T33" s="18" t="e">
        <f>VLOOKUP(E33,G6数据库!C:W,10,0)</f>
        <v>#N/A</v>
      </c>
      <c r="U33" s="18" t="e">
        <f>VLOOKUP(E33,G6数据库!C:W,11,0)</f>
        <v>#N/A</v>
      </c>
      <c r="V33" s="19" t="e">
        <f>VLOOKUP(E33,G6数据库!C:W,14,0)*C33*2</f>
        <v>#N/A</v>
      </c>
      <c r="W33" s="18" t="e">
        <f>VLOOKUP(E33,G4数据库!C:S,11,0)</f>
        <v>#N/A</v>
      </c>
      <c r="X33" s="18" t="e">
        <f>VLOOKUP(E33,G5数据库!C:S,12,0)</f>
        <v>#N/A</v>
      </c>
      <c r="Y33" s="18"/>
      <c r="Z33" s="38" t="e">
        <f>VLOOKUP(E33,G6数据库!C:W,17,0)</f>
        <v>#N/A</v>
      </c>
      <c r="AA33" s="37" t="e">
        <f>VLOOKUP(E33,G6数据库!C:W,18,0)</f>
        <v>#N/A</v>
      </c>
      <c r="AB33" s="37" t="e">
        <f>VLOOKUP(E33,G6数据库!C:W,19,0)*C33*2</f>
        <v>#N/A</v>
      </c>
      <c r="AC33" s="37" t="e">
        <f>VLOOKUP(E33,G6数据库!C:W,20,0)</f>
        <v>#N/A</v>
      </c>
      <c r="AD33" s="37" t="e">
        <f>VLOOKUP(E33,G6数据库!C:W,21,0)</f>
        <v>#N/A</v>
      </c>
      <c r="AE33" s="18"/>
    </row>
    <row r="34" spans="1:31" x14ac:dyDescent="0.25">
      <c r="A34" s="22"/>
      <c r="B34" s="3"/>
      <c r="C34" s="3"/>
      <c r="D34" s="3"/>
      <c r="E34" s="18" t="str">
        <f t="shared" si="4"/>
        <v/>
      </c>
      <c r="F34" s="18" t="str">
        <f t="shared" si="5"/>
        <v/>
      </c>
      <c r="G34" s="18" t="e">
        <f t="shared" si="6"/>
        <v>#VALUE!</v>
      </c>
      <c r="H34" s="18" t="e">
        <f>VLOOKUP(E34,G6数据库!C:W,2,0)</f>
        <v>#N/A</v>
      </c>
      <c r="I34" s="18" t="e">
        <f>VLOOKUP(E34,G6数据库!C:W,3,0)</f>
        <v>#N/A</v>
      </c>
      <c r="J34" s="19" t="e">
        <f t="shared" si="7"/>
        <v>#VALUE!</v>
      </c>
      <c r="K34" s="18" t="e">
        <f>VLOOKUP(E34,G6数据库!C:W,4,0)</f>
        <v>#N/A</v>
      </c>
      <c r="L34" s="18" t="e">
        <f>VLOOKUP(E34,G6数据库!C:W,5,0)</f>
        <v>#N/A</v>
      </c>
      <c r="M34" s="18"/>
      <c r="N34" s="18" t="e">
        <f>VLOOKUP(E34,G6数据库!C:W,6,0)</f>
        <v>#N/A</v>
      </c>
      <c r="O34" s="18" t="e">
        <f>VLOOKUP(E34,G6数据库!C:W,7,0)</f>
        <v>#N/A</v>
      </c>
      <c r="P34" s="19" t="e">
        <f t="shared" si="8"/>
        <v>#VALUE!</v>
      </c>
      <c r="Q34" s="18" t="e">
        <f>VLOOKUP(E34,G6数据库!C:W,8,0)</f>
        <v>#N/A</v>
      </c>
      <c r="R34" s="18" t="e">
        <f>VLOOKUP(E34,G6数据库!C:W,9,0)</f>
        <v>#N/A</v>
      </c>
      <c r="S34" s="18"/>
      <c r="T34" s="18" t="e">
        <f>VLOOKUP(E34,G6数据库!C:W,10,0)</f>
        <v>#N/A</v>
      </c>
      <c r="U34" s="18" t="e">
        <f>VLOOKUP(E34,G6数据库!C:W,11,0)</f>
        <v>#N/A</v>
      </c>
      <c r="V34" s="19" t="e">
        <f>VLOOKUP(E34,G6数据库!C:W,14,0)*C34*2</f>
        <v>#N/A</v>
      </c>
      <c r="W34" s="18" t="e">
        <f>VLOOKUP(E34,G4数据库!C:S,11,0)</f>
        <v>#N/A</v>
      </c>
      <c r="X34" s="18" t="e">
        <f>VLOOKUP(E34,G5数据库!C:S,12,0)</f>
        <v>#N/A</v>
      </c>
      <c r="Y34" s="18"/>
      <c r="Z34" s="38" t="e">
        <f>VLOOKUP(E34,G6数据库!C:W,17,0)</f>
        <v>#N/A</v>
      </c>
      <c r="AA34" s="37" t="e">
        <f>VLOOKUP(E34,G6数据库!C:W,18,0)</f>
        <v>#N/A</v>
      </c>
      <c r="AB34" s="37" t="e">
        <f>VLOOKUP(E34,G6数据库!C:W,19,0)*C34*2</f>
        <v>#N/A</v>
      </c>
      <c r="AC34" s="37" t="e">
        <f>VLOOKUP(E34,G6数据库!C:W,20,0)</f>
        <v>#N/A</v>
      </c>
      <c r="AD34" s="37" t="e">
        <f>VLOOKUP(E34,G6数据库!C:W,21,0)</f>
        <v>#N/A</v>
      </c>
      <c r="AE34" s="18"/>
    </row>
    <row r="35" spans="1:31" x14ac:dyDescent="0.25">
      <c r="A35" s="22"/>
      <c r="B35" s="3"/>
      <c r="C35" s="3"/>
      <c r="D35" s="3"/>
      <c r="E35" s="18" t="str">
        <f t="shared" si="4"/>
        <v/>
      </c>
      <c r="F35" s="18" t="str">
        <f t="shared" si="5"/>
        <v/>
      </c>
      <c r="G35" s="18" t="e">
        <f t="shared" si="6"/>
        <v>#VALUE!</v>
      </c>
      <c r="H35" s="18" t="e">
        <f>VLOOKUP(E35,G6数据库!C:W,2,0)</f>
        <v>#N/A</v>
      </c>
      <c r="I35" s="18" t="e">
        <f>VLOOKUP(E35,G6数据库!C:W,3,0)</f>
        <v>#N/A</v>
      </c>
      <c r="J35" s="19" t="e">
        <f t="shared" si="7"/>
        <v>#VALUE!</v>
      </c>
      <c r="K35" s="18" t="e">
        <f>VLOOKUP(E35,G6数据库!C:W,4,0)</f>
        <v>#N/A</v>
      </c>
      <c r="L35" s="18" t="e">
        <f>VLOOKUP(E35,G6数据库!C:W,5,0)</f>
        <v>#N/A</v>
      </c>
      <c r="M35" s="18"/>
      <c r="N35" s="18" t="e">
        <f>VLOOKUP(E35,G6数据库!C:W,6,0)</f>
        <v>#N/A</v>
      </c>
      <c r="O35" s="18" t="e">
        <f>VLOOKUP(E35,G6数据库!C:W,7,0)</f>
        <v>#N/A</v>
      </c>
      <c r="P35" s="19" t="e">
        <f t="shared" si="8"/>
        <v>#VALUE!</v>
      </c>
      <c r="Q35" s="18" t="e">
        <f>VLOOKUP(E35,G6数据库!C:W,8,0)</f>
        <v>#N/A</v>
      </c>
      <c r="R35" s="18" t="e">
        <f>VLOOKUP(E35,G6数据库!C:W,9,0)</f>
        <v>#N/A</v>
      </c>
      <c r="S35" s="18"/>
      <c r="T35" s="18" t="e">
        <f>VLOOKUP(E35,G6数据库!C:W,10,0)</f>
        <v>#N/A</v>
      </c>
      <c r="U35" s="18" t="e">
        <f>VLOOKUP(E35,G6数据库!C:W,11,0)</f>
        <v>#N/A</v>
      </c>
      <c r="V35" s="19" t="e">
        <f>VLOOKUP(E35,G6数据库!C:W,14,0)*C35*2</f>
        <v>#N/A</v>
      </c>
      <c r="W35" s="18" t="e">
        <f>VLOOKUP(E35,G4数据库!C:S,11,0)</f>
        <v>#N/A</v>
      </c>
      <c r="X35" s="18" t="e">
        <f>VLOOKUP(E35,G5数据库!C:S,12,0)</f>
        <v>#N/A</v>
      </c>
      <c r="Y35" s="18"/>
      <c r="Z35" s="38" t="e">
        <f>VLOOKUP(E35,G6数据库!C:W,17,0)</f>
        <v>#N/A</v>
      </c>
      <c r="AA35" s="37" t="e">
        <f>VLOOKUP(E35,G6数据库!C:W,18,0)</f>
        <v>#N/A</v>
      </c>
      <c r="AB35" s="37" t="e">
        <f>VLOOKUP(E35,G6数据库!C:W,19,0)*C35*2</f>
        <v>#N/A</v>
      </c>
      <c r="AC35" s="37" t="e">
        <f>VLOOKUP(E35,G6数据库!C:W,20,0)</f>
        <v>#N/A</v>
      </c>
      <c r="AD35" s="37" t="e">
        <f>VLOOKUP(E35,G6数据库!C:W,21,0)</f>
        <v>#N/A</v>
      </c>
      <c r="AE35" s="18"/>
    </row>
    <row r="36" spans="1:31" x14ac:dyDescent="0.25">
      <c r="A36" s="22"/>
      <c r="B36" s="3"/>
      <c r="C36" s="3"/>
      <c r="D36" s="3"/>
      <c r="E36" s="18" t="str">
        <f t="shared" si="4"/>
        <v/>
      </c>
      <c r="F36" s="18" t="str">
        <f t="shared" si="5"/>
        <v/>
      </c>
      <c r="G36" s="18" t="e">
        <f t="shared" si="6"/>
        <v>#VALUE!</v>
      </c>
      <c r="H36" s="18" t="e">
        <f>VLOOKUP(E36,G6数据库!C:W,2,0)</f>
        <v>#N/A</v>
      </c>
      <c r="I36" s="18" t="e">
        <f>VLOOKUP(E36,G6数据库!C:W,3,0)</f>
        <v>#N/A</v>
      </c>
      <c r="J36" s="19" t="e">
        <f t="shared" si="7"/>
        <v>#VALUE!</v>
      </c>
      <c r="K36" s="18" t="e">
        <f>VLOOKUP(E36,G6数据库!C:W,4,0)</f>
        <v>#N/A</v>
      </c>
      <c r="L36" s="18" t="e">
        <f>VLOOKUP(E36,G6数据库!C:W,5,0)</f>
        <v>#N/A</v>
      </c>
      <c r="M36" s="18"/>
      <c r="N36" s="18" t="e">
        <f>VLOOKUP(E36,G6数据库!C:W,6,0)</f>
        <v>#N/A</v>
      </c>
      <c r="O36" s="18" t="e">
        <f>VLOOKUP(E36,G6数据库!C:W,7,0)</f>
        <v>#N/A</v>
      </c>
      <c r="P36" s="19" t="e">
        <f t="shared" si="8"/>
        <v>#VALUE!</v>
      </c>
      <c r="Q36" s="18" t="e">
        <f>VLOOKUP(E36,G6数据库!C:W,8,0)</f>
        <v>#N/A</v>
      </c>
      <c r="R36" s="18" t="e">
        <f>VLOOKUP(E36,G6数据库!C:W,9,0)</f>
        <v>#N/A</v>
      </c>
      <c r="S36" s="18"/>
      <c r="T36" s="18" t="e">
        <f>VLOOKUP(E36,G6数据库!C:W,10,0)</f>
        <v>#N/A</v>
      </c>
      <c r="U36" s="18" t="e">
        <f>VLOOKUP(E36,G6数据库!C:W,11,0)</f>
        <v>#N/A</v>
      </c>
      <c r="V36" s="19" t="e">
        <f>VLOOKUP(E36,G6数据库!C:W,14,0)*C36*2</f>
        <v>#N/A</v>
      </c>
      <c r="W36" s="18" t="e">
        <f>VLOOKUP(E36,G4数据库!C:S,11,0)</f>
        <v>#N/A</v>
      </c>
      <c r="X36" s="18" t="e">
        <f>VLOOKUP(E36,G5数据库!C:S,12,0)</f>
        <v>#N/A</v>
      </c>
      <c r="Y36" s="18"/>
      <c r="Z36" s="38" t="e">
        <f>VLOOKUP(E36,G6数据库!C:W,17,0)</f>
        <v>#N/A</v>
      </c>
      <c r="AA36" s="37" t="e">
        <f>VLOOKUP(E36,G6数据库!C:W,18,0)</f>
        <v>#N/A</v>
      </c>
      <c r="AB36" s="37" t="e">
        <f>VLOOKUP(E36,G6数据库!C:W,19,0)*C36*2</f>
        <v>#N/A</v>
      </c>
      <c r="AC36" s="37" t="e">
        <f>VLOOKUP(E36,G6数据库!C:W,20,0)</f>
        <v>#N/A</v>
      </c>
      <c r="AD36" s="37" t="e">
        <f>VLOOKUP(E36,G6数据库!C:W,21,0)</f>
        <v>#N/A</v>
      </c>
      <c r="AE36" s="18"/>
    </row>
    <row r="37" spans="1:31" x14ac:dyDescent="0.25">
      <c r="A37" s="22"/>
      <c r="B37" s="3"/>
      <c r="C37" s="3"/>
      <c r="D37" s="3"/>
      <c r="E37" s="18" t="str">
        <f t="shared" si="4"/>
        <v/>
      </c>
      <c r="F37" s="18" t="str">
        <f t="shared" si="5"/>
        <v/>
      </c>
      <c r="G37" s="18" t="e">
        <f t="shared" si="6"/>
        <v>#VALUE!</v>
      </c>
      <c r="H37" s="18" t="e">
        <f>VLOOKUP(E37,G6数据库!C:W,2,0)</f>
        <v>#N/A</v>
      </c>
      <c r="I37" s="18" t="e">
        <f>VLOOKUP(E37,G6数据库!C:W,3,0)</f>
        <v>#N/A</v>
      </c>
      <c r="J37" s="19" t="e">
        <f t="shared" si="7"/>
        <v>#VALUE!</v>
      </c>
      <c r="K37" s="18" t="e">
        <f>VLOOKUP(E37,G6数据库!C:W,4,0)</f>
        <v>#N/A</v>
      </c>
      <c r="L37" s="18" t="e">
        <f>VLOOKUP(E37,G6数据库!C:W,5,0)</f>
        <v>#N/A</v>
      </c>
      <c r="M37" s="18"/>
      <c r="N37" s="18" t="e">
        <f>VLOOKUP(E37,G6数据库!C:W,6,0)</f>
        <v>#N/A</v>
      </c>
      <c r="O37" s="18" t="e">
        <f>VLOOKUP(E37,G6数据库!C:W,7,0)</f>
        <v>#N/A</v>
      </c>
      <c r="P37" s="19" t="e">
        <f t="shared" si="8"/>
        <v>#VALUE!</v>
      </c>
      <c r="Q37" s="18" t="e">
        <f>VLOOKUP(E37,G6数据库!C:W,8,0)</f>
        <v>#N/A</v>
      </c>
      <c r="R37" s="18" t="e">
        <f>VLOOKUP(E37,G6数据库!C:W,9,0)</f>
        <v>#N/A</v>
      </c>
      <c r="S37" s="18"/>
      <c r="T37" s="18" t="e">
        <f>VLOOKUP(E37,G6数据库!C:W,10,0)</f>
        <v>#N/A</v>
      </c>
      <c r="U37" s="18" t="e">
        <f>VLOOKUP(E37,G6数据库!C:W,11,0)</f>
        <v>#N/A</v>
      </c>
      <c r="V37" s="19" t="e">
        <f>VLOOKUP(E37,G6数据库!C:W,14,0)*C37*2</f>
        <v>#N/A</v>
      </c>
      <c r="W37" s="18" t="e">
        <f>VLOOKUP(E37,G4数据库!C:S,11,0)</f>
        <v>#N/A</v>
      </c>
      <c r="X37" s="18" t="e">
        <f>VLOOKUP(E37,G5数据库!C:S,12,0)</f>
        <v>#N/A</v>
      </c>
      <c r="Y37" s="18"/>
      <c r="Z37" s="38" t="e">
        <f>VLOOKUP(E37,G6数据库!C:W,17,0)</f>
        <v>#N/A</v>
      </c>
      <c r="AA37" s="37" t="e">
        <f>VLOOKUP(E37,G6数据库!C:W,18,0)</f>
        <v>#N/A</v>
      </c>
      <c r="AB37" s="37" t="e">
        <f>VLOOKUP(E37,G6数据库!C:W,19,0)*C37*2</f>
        <v>#N/A</v>
      </c>
      <c r="AC37" s="37" t="e">
        <f>VLOOKUP(E37,G6数据库!C:W,20,0)</f>
        <v>#N/A</v>
      </c>
      <c r="AD37" s="37" t="e">
        <f>VLOOKUP(E37,G6数据库!C:W,21,0)</f>
        <v>#N/A</v>
      </c>
      <c r="AE37" s="18"/>
    </row>
    <row r="38" spans="1:31" x14ac:dyDescent="0.25">
      <c r="A38" s="22"/>
      <c r="B38" s="3"/>
      <c r="C38" s="3"/>
      <c r="D38" s="3"/>
      <c r="E38" s="18" t="str">
        <f t="shared" si="4"/>
        <v/>
      </c>
      <c r="F38" s="18" t="str">
        <f t="shared" si="5"/>
        <v/>
      </c>
      <c r="G38" s="18" t="e">
        <f t="shared" si="6"/>
        <v>#VALUE!</v>
      </c>
      <c r="H38" s="18" t="e">
        <f>VLOOKUP(E38,G6数据库!C:W,2,0)</f>
        <v>#N/A</v>
      </c>
      <c r="I38" s="18" t="e">
        <f>VLOOKUP(E38,G6数据库!C:W,3,0)</f>
        <v>#N/A</v>
      </c>
      <c r="J38" s="19" t="e">
        <f t="shared" si="7"/>
        <v>#VALUE!</v>
      </c>
      <c r="K38" s="18" t="e">
        <f>VLOOKUP(E38,G6数据库!C:W,4,0)</f>
        <v>#N/A</v>
      </c>
      <c r="L38" s="18" t="e">
        <f>VLOOKUP(E38,G6数据库!C:W,5,0)</f>
        <v>#N/A</v>
      </c>
      <c r="M38" s="18"/>
      <c r="N38" s="18" t="e">
        <f>VLOOKUP(E38,G6数据库!C:W,6,0)</f>
        <v>#N/A</v>
      </c>
      <c r="O38" s="18" t="e">
        <f>VLOOKUP(E38,G6数据库!C:W,7,0)</f>
        <v>#N/A</v>
      </c>
      <c r="P38" s="19" t="e">
        <f t="shared" si="8"/>
        <v>#VALUE!</v>
      </c>
      <c r="Q38" s="18" t="e">
        <f>VLOOKUP(E38,G6数据库!C:W,8,0)</f>
        <v>#N/A</v>
      </c>
      <c r="R38" s="18" t="e">
        <f>VLOOKUP(E38,G6数据库!C:W,9,0)</f>
        <v>#N/A</v>
      </c>
      <c r="S38" s="18"/>
      <c r="T38" s="18" t="e">
        <f>VLOOKUP(E38,G6数据库!C:W,10,0)</f>
        <v>#N/A</v>
      </c>
      <c r="U38" s="18" t="e">
        <f>VLOOKUP(E38,G6数据库!C:W,11,0)</f>
        <v>#N/A</v>
      </c>
      <c r="V38" s="19" t="e">
        <f>VLOOKUP(E38,G6数据库!C:W,14,0)*C38*2</f>
        <v>#N/A</v>
      </c>
      <c r="W38" s="18" t="e">
        <f>VLOOKUP(E38,G4数据库!C:S,11,0)</f>
        <v>#N/A</v>
      </c>
      <c r="X38" s="18" t="e">
        <f>VLOOKUP(E38,G5数据库!C:S,12,0)</f>
        <v>#N/A</v>
      </c>
      <c r="Y38" s="18"/>
      <c r="Z38" s="38" t="e">
        <f>VLOOKUP(E38,G6数据库!C:W,17,0)</f>
        <v>#N/A</v>
      </c>
      <c r="AA38" s="37" t="e">
        <f>VLOOKUP(E38,G6数据库!C:W,18,0)</f>
        <v>#N/A</v>
      </c>
      <c r="AB38" s="37" t="e">
        <f>VLOOKUP(E38,G6数据库!C:W,19,0)*C38*2</f>
        <v>#N/A</v>
      </c>
      <c r="AC38" s="37" t="e">
        <f>VLOOKUP(E38,G6数据库!C:W,20,0)</f>
        <v>#N/A</v>
      </c>
      <c r="AD38" s="37" t="e">
        <f>VLOOKUP(E38,G6数据库!C:W,21,0)</f>
        <v>#N/A</v>
      </c>
      <c r="AE38" s="18"/>
    </row>
    <row r="39" spans="1:31" x14ac:dyDescent="0.25">
      <c r="A39" s="22"/>
      <c r="B39" s="3"/>
      <c r="C39" s="3"/>
      <c r="D39" s="3"/>
      <c r="E39" s="18" t="str">
        <f t="shared" si="4"/>
        <v/>
      </c>
      <c r="F39" s="18" t="str">
        <f t="shared" si="5"/>
        <v/>
      </c>
      <c r="G39" s="18" t="e">
        <f t="shared" si="6"/>
        <v>#VALUE!</v>
      </c>
      <c r="H39" s="18" t="e">
        <f>VLOOKUP(E39,G6数据库!C:W,2,0)</f>
        <v>#N/A</v>
      </c>
      <c r="I39" s="18" t="e">
        <f>VLOOKUP(E39,G6数据库!C:W,3,0)</f>
        <v>#N/A</v>
      </c>
      <c r="J39" s="19" t="e">
        <f t="shared" si="7"/>
        <v>#VALUE!</v>
      </c>
      <c r="K39" s="18" t="e">
        <f>VLOOKUP(E39,G6数据库!C:W,4,0)</f>
        <v>#N/A</v>
      </c>
      <c r="L39" s="18" t="e">
        <f>VLOOKUP(E39,G6数据库!C:W,5,0)</f>
        <v>#N/A</v>
      </c>
      <c r="M39" s="18"/>
      <c r="N39" s="18" t="e">
        <f>VLOOKUP(E39,G6数据库!C:W,6,0)</f>
        <v>#N/A</v>
      </c>
      <c r="O39" s="18" t="e">
        <f>VLOOKUP(E39,G6数据库!C:W,7,0)</f>
        <v>#N/A</v>
      </c>
      <c r="P39" s="19" t="e">
        <f t="shared" si="8"/>
        <v>#VALUE!</v>
      </c>
      <c r="Q39" s="18" t="e">
        <f>VLOOKUP(E39,G6数据库!C:W,8,0)</f>
        <v>#N/A</v>
      </c>
      <c r="R39" s="18" t="e">
        <f>VLOOKUP(E39,G6数据库!C:W,9,0)</f>
        <v>#N/A</v>
      </c>
      <c r="S39" s="18"/>
      <c r="T39" s="18" t="e">
        <f>VLOOKUP(E39,G6数据库!C:W,10,0)</f>
        <v>#N/A</v>
      </c>
      <c r="U39" s="18" t="e">
        <f>VLOOKUP(E39,G6数据库!C:W,11,0)</f>
        <v>#N/A</v>
      </c>
      <c r="V39" s="19" t="e">
        <f>VLOOKUP(E39,G6数据库!C:W,14,0)*C39*2</f>
        <v>#N/A</v>
      </c>
      <c r="W39" s="18" t="e">
        <f>VLOOKUP(E39,G4数据库!C:S,11,0)</f>
        <v>#N/A</v>
      </c>
      <c r="X39" s="18" t="e">
        <f>VLOOKUP(E39,G5数据库!C:S,12,0)</f>
        <v>#N/A</v>
      </c>
      <c r="Y39" s="18"/>
      <c r="Z39" s="38" t="e">
        <f>VLOOKUP(E39,G6数据库!C:W,17,0)</f>
        <v>#N/A</v>
      </c>
      <c r="AA39" s="37" t="e">
        <f>VLOOKUP(E39,G6数据库!C:W,18,0)</f>
        <v>#N/A</v>
      </c>
      <c r="AB39" s="37" t="e">
        <f>VLOOKUP(E39,G6数据库!C:W,19,0)*C39*2</f>
        <v>#N/A</v>
      </c>
      <c r="AC39" s="37" t="e">
        <f>VLOOKUP(E39,G6数据库!C:W,20,0)</f>
        <v>#N/A</v>
      </c>
      <c r="AD39" s="37" t="e">
        <f>VLOOKUP(E39,G6数据库!C:W,21,0)</f>
        <v>#N/A</v>
      </c>
      <c r="AE39" s="18"/>
    </row>
    <row r="40" spans="1:31" x14ac:dyDescent="0.25">
      <c r="A40" s="22"/>
      <c r="B40" s="3"/>
      <c r="C40" s="3"/>
      <c r="D40" s="3"/>
      <c r="E40" s="18" t="str">
        <f t="shared" si="4"/>
        <v/>
      </c>
      <c r="F40" s="18" t="str">
        <f t="shared" si="5"/>
        <v/>
      </c>
      <c r="G40" s="18" t="e">
        <f t="shared" si="6"/>
        <v>#VALUE!</v>
      </c>
      <c r="H40" s="18" t="e">
        <f>VLOOKUP(E40,G6数据库!C:W,2,0)</f>
        <v>#N/A</v>
      </c>
      <c r="I40" s="18" t="e">
        <f>VLOOKUP(E40,G6数据库!C:W,3,0)</f>
        <v>#N/A</v>
      </c>
      <c r="J40" s="19" t="e">
        <f t="shared" si="7"/>
        <v>#VALUE!</v>
      </c>
      <c r="K40" s="18" t="e">
        <f>VLOOKUP(E40,G6数据库!C:W,4,0)</f>
        <v>#N/A</v>
      </c>
      <c r="L40" s="18" t="e">
        <f>VLOOKUP(E40,G6数据库!C:W,5,0)</f>
        <v>#N/A</v>
      </c>
      <c r="M40" s="18"/>
      <c r="N40" s="18" t="e">
        <f>VLOOKUP(E40,G6数据库!C:W,6,0)</f>
        <v>#N/A</v>
      </c>
      <c r="O40" s="18" t="e">
        <f>VLOOKUP(E40,G6数据库!C:W,7,0)</f>
        <v>#N/A</v>
      </c>
      <c r="P40" s="19" t="e">
        <f t="shared" si="8"/>
        <v>#VALUE!</v>
      </c>
      <c r="Q40" s="18" t="e">
        <f>VLOOKUP(E40,G6数据库!C:W,8,0)</f>
        <v>#N/A</v>
      </c>
      <c r="R40" s="18" t="e">
        <f>VLOOKUP(E40,G6数据库!C:W,9,0)</f>
        <v>#N/A</v>
      </c>
      <c r="S40" s="18"/>
      <c r="T40" s="18" t="e">
        <f>VLOOKUP(E40,G6数据库!C:W,10,0)</f>
        <v>#N/A</v>
      </c>
      <c r="U40" s="18" t="e">
        <f>VLOOKUP(E40,G6数据库!C:W,11,0)</f>
        <v>#N/A</v>
      </c>
      <c r="V40" s="19" t="e">
        <f>VLOOKUP(E40,G6数据库!C:W,14,0)*C40*2</f>
        <v>#N/A</v>
      </c>
      <c r="W40" s="18" t="e">
        <f>VLOOKUP(E40,G4数据库!C:S,11,0)</f>
        <v>#N/A</v>
      </c>
      <c r="X40" s="18" t="e">
        <f>VLOOKUP(E40,G5数据库!C:S,12,0)</f>
        <v>#N/A</v>
      </c>
      <c r="Y40" s="18"/>
      <c r="Z40" s="38" t="e">
        <f>VLOOKUP(E40,G6数据库!C:W,17,0)</f>
        <v>#N/A</v>
      </c>
      <c r="AA40" s="37" t="e">
        <f>VLOOKUP(E40,G6数据库!C:W,18,0)</f>
        <v>#N/A</v>
      </c>
      <c r="AB40" s="37" t="e">
        <f>VLOOKUP(E40,G6数据库!C:W,19,0)*C40*2</f>
        <v>#N/A</v>
      </c>
      <c r="AC40" s="37" t="e">
        <f>VLOOKUP(E40,G6数据库!C:W,20,0)</f>
        <v>#N/A</v>
      </c>
      <c r="AD40" s="37" t="e">
        <f>VLOOKUP(E40,G6数据库!C:W,21,0)</f>
        <v>#N/A</v>
      </c>
      <c r="AE40" s="18"/>
    </row>
    <row r="41" spans="1:31" x14ac:dyDescent="0.25">
      <c r="A41" s="22"/>
      <c r="B41" s="3"/>
      <c r="C41" s="3"/>
      <c r="D41" s="3"/>
      <c r="E41" s="18" t="str">
        <f t="shared" si="4"/>
        <v/>
      </c>
      <c r="F41" s="18" t="str">
        <f t="shared" si="5"/>
        <v/>
      </c>
      <c r="G41" s="18" t="e">
        <f t="shared" si="6"/>
        <v>#VALUE!</v>
      </c>
      <c r="H41" s="18" t="e">
        <f>VLOOKUP(E41,G6数据库!C:W,2,0)</f>
        <v>#N/A</v>
      </c>
      <c r="I41" s="18" t="e">
        <f>VLOOKUP(E41,G6数据库!C:W,3,0)</f>
        <v>#N/A</v>
      </c>
      <c r="J41" s="19" t="e">
        <f t="shared" si="7"/>
        <v>#VALUE!</v>
      </c>
      <c r="K41" s="18" t="e">
        <f>VLOOKUP(E41,G6数据库!C:W,4,0)</f>
        <v>#N/A</v>
      </c>
      <c r="L41" s="18" t="e">
        <f>VLOOKUP(E41,G6数据库!C:W,5,0)</f>
        <v>#N/A</v>
      </c>
      <c r="M41" s="18"/>
      <c r="N41" s="18" t="e">
        <f>VLOOKUP(E41,G6数据库!C:W,6,0)</f>
        <v>#N/A</v>
      </c>
      <c r="O41" s="18" t="e">
        <f>VLOOKUP(E41,G6数据库!C:W,7,0)</f>
        <v>#N/A</v>
      </c>
      <c r="P41" s="19" t="e">
        <f t="shared" si="8"/>
        <v>#VALUE!</v>
      </c>
      <c r="Q41" s="18" t="e">
        <f>VLOOKUP(E41,G6数据库!C:W,8,0)</f>
        <v>#N/A</v>
      </c>
      <c r="R41" s="18" t="e">
        <f>VLOOKUP(E41,G6数据库!C:W,9,0)</f>
        <v>#N/A</v>
      </c>
      <c r="S41" s="18"/>
      <c r="T41" s="18" t="e">
        <f>VLOOKUP(E41,G6数据库!C:W,10,0)</f>
        <v>#N/A</v>
      </c>
      <c r="U41" s="18" t="e">
        <f>VLOOKUP(E41,G6数据库!C:W,11,0)</f>
        <v>#N/A</v>
      </c>
      <c r="V41" s="19" t="e">
        <f>VLOOKUP(E41,G6数据库!C:W,14,0)*C41*2</f>
        <v>#N/A</v>
      </c>
      <c r="W41" s="18" t="e">
        <f>VLOOKUP(E41,G4数据库!C:S,11,0)</f>
        <v>#N/A</v>
      </c>
      <c r="X41" s="18" t="e">
        <f>VLOOKUP(E41,G5数据库!C:S,12,0)</f>
        <v>#N/A</v>
      </c>
      <c r="Y41" s="18"/>
      <c r="Z41" s="38" t="e">
        <f>VLOOKUP(E41,G6数据库!C:W,17,0)</f>
        <v>#N/A</v>
      </c>
      <c r="AA41" s="37" t="e">
        <f>VLOOKUP(E41,G6数据库!C:W,18,0)</f>
        <v>#N/A</v>
      </c>
      <c r="AB41" s="37" t="e">
        <f>VLOOKUP(E41,G6数据库!C:W,19,0)*C41*2</f>
        <v>#N/A</v>
      </c>
      <c r="AC41" s="37" t="e">
        <f>VLOOKUP(E41,G6数据库!C:W,20,0)</f>
        <v>#N/A</v>
      </c>
      <c r="AD41" s="37" t="e">
        <f>VLOOKUP(E41,G6数据库!C:W,21,0)</f>
        <v>#N/A</v>
      </c>
      <c r="AE41" s="18"/>
    </row>
    <row r="42" spans="1:31" x14ac:dyDescent="0.25">
      <c r="A42" s="22"/>
      <c r="B42" s="3"/>
      <c r="C42" s="3"/>
      <c r="D42" s="3"/>
      <c r="E42" s="18" t="str">
        <f t="shared" si="4"/>
        <v/>
      </c>
      <c r="F42" s="18" t="str">
        <f t="shared" si="5"/>
        <v/>
      </c>
      <c r="G42" s="18" t="e">
        <f t="shared" si="6"/>
        <v>#VALUE!</v>
      </c>
      <c r="H42" s="18" t="e">
        <f>VLOOKUP(E42,G6数据库!C:W,2,0)</f>
        <v>#N/A</v>
      </c>
      <c r="I42" s="18" t="e">
        <f>VLOOKUP(E42,G6数据库!C:W,3,0)</f>
        <v>#N/A</v>
      </c>
      <c r="J42" s="19" t="e">
        <f t="shared" si="7"/>
        <v>#VALUE!</v>
      </c>
      <c r="K42" s="18" t="e">
        <f>VLOOKUP(E42,G6数据库!C:W,4,0)</f>
        <v>#N/A</v>
      </c>
      <c r="L42" s="18" t="e">
        <f>VLOOKUP(E42,G6数据库!C:W,5,0)</f>
        <v>#N/A</v>
      </c>
      <c r="M42" s="18"/>
      <c r="N42" s="18" t="e">
        <f>VLOOKUP(E42,G6数据库!C:W,6,0)</f>
        <v>#N/A</v>
      </c>
      <c r="O42" s="18" t="e">
        <f>VLOOKUP(E42,G6数据库!C:W,7,0)</f>
        <v>#N/A</v>
      </c>
      <c r="P42" s="19" t="e">
        <f t="shared" si="8"/>
        <v>#VALUE!</v>
      </c>
      <c r="Q42" s="18" t="e">
        <f>VLOOKUP(E42,G6数据库!C:W,8,0)</f>
        <v>#N/A</v>
      </c>
      <c r="R42" s="18" t="e">
        <f>VLOOKUP(E42,G6数据库!C:W,9,0)</f>
        <v>#N/A</v>
      </c>
      <c r="S42" s="18"/>
      <c r="T42" s="18" t="e">
        <f>VLOOKUP(E42,G6数据库!C:W,10,0)</f>
        <v>#N/A</v>
      </c>
      <c r="U42" s="18" t="e">
        <f>VLOOKUP(E42,G6数据库!C:W,11,0)</f>
        <v>#N/A</v>
      </c>
      <c r="V42" s="19" t="e">
        <f>VLOOKUP(E42,G6数据库!C:W,14,0)*C42*2</f>
        <v>#N/A</v>
      </c>
      <c r="W42" s="18" t="e">
        <f>VLOOKUP(E42,G4数据库!C:S,11,0)</f>
        <v>#N/A</v>
      </c>
      <c r="X42" s="18" t="e">
        <f>VLOOKUP(E42,G5数据库!C:S,12,0)</f>
        <v>#N/A</v>
      </c>
      <c r="Y42" s="18"/>
      <c r="Z42" s="38" t="e">
        <f>VLOOKUP(E42,G6数据库!C:W,17,0)</f>
        <v>#N/A</v>
      </c>
      <c r="AA42" s="37" t="e">
        <f>VLOOKUP(E42,G6数据库!C:W,18,0)</f>
        <v>#N/A</v>
      </c>
      <c r="AB42" s="37" t="e">
        <f>VLOOKUP(E42,G6数据库!C:W,19,0)*C42*2</f>
        <v>#N/A</v>
      </c>
      <c r="AC42" s="37" t="e">
        <f>VLOOKUP(E42,G6数据库!C:W,20,0)</f>
        <v>#N/A</v>
      </c>
      <c r="AD42" s="37" t="e">
        <f>VLOOKUP(E42,G6数据库!C:W,21,0)</f>
        <v>#N/A</v>
      </c>
      <c r="AE42" s="18"/>
    </row>
    <row r="43" spans="1:31" x14ac:dyDescent="0.25">
      <c r="A43" s="22"/>
      <c r="B43" s="3"/>
      <c r="C43" s="3"/>
      <c r="D43" s="3"/>
      <c r="E43" s="18" t="str">
        <f t="shared" si="4"/>
        <v/>
      </c>
      <c r="F43" s="18" t="str">
        <f t="shared" si="5"/>
        <v/>
      </c>
      <c r="G43" s="18" t="e">
        <f t="shared" si="6"/>
        <v>#VALUE!</v>
      </c>
      <c r="H43" s="18" t="e">
        <f>VLOOKUP(E43,G6数据库!C:W,2,0)</f>
        <v>#N/A</v>
      </c>
      <c r="I43" s="18" t="e">
        <f>VLOOKUP(E43,G6数据库!C:W,3,0)</f>
        <v>#N/A</v>
      </c>
      <c r="J43" s="19" t="e">
        <f t="shared" si="7"/>
        <v>#VALUE!</v>
      </c>
      <c r="K43" s="18" t="e">
        <f>VLOOKUP(E43,G6数据库!C:W,4,0)</f>
        <v>#N/A</v>
      </c>
      <c r="L43" s="18" t="e">
        <f>VLOOKUP(E43,G6数据库!C:W,5,0)</f>
        <v>#N/A</v>
      </c>
      <c r="M43" s="18"/>
      <c r="N43" s="18" t="e">
        <f>VLOOKUP(E43,G6数据库!C:W,6,0)</f>
        <v>#N/A</v>
      </c>
      <c r="O43" s="18" t="e">
        <f>VLOOKUP(E43,G6数据库!C:W,7,0)</f>
        <v>#N/A</v>
      </c>
      <c r="P43" s="19" t="e">
        <f t="shared" si="8"/>
        <v>#VALUE!</v>
      </c>
      <c r="Q43" s="18" t="e">
        <f>VLOOKUP(E43,G6数据库!C:W,8,0)</f>
        <v>#N/A</v>
      </c>
      <c r="R43" s="18" t="e">
        <f>VLOOKUP(E43,G6数据库!C:W,9,0)</f>
        <v>#N/A</v>
      </c>
      <c r="S43" s="18"/>
      <c r="T43" s="18" t="e">
        <f>VLOOKUP(E43,G6数据库!C:W,10,0)</f>
        <v>#N/A</v>
      </c>
      <c r="U43" s="18" t="e">
        <f>VLOOKUP(E43,G6数据库!C:W,11,0)</f>
        <v>#N/A</v>
      </c>
      <c r="V43" s="19" t="e">
        <f>VLOOKUP(E43,G6数据库!C:W,14,0)*C43*2</f>
        <v>#N/A</v>
      </c>
      <c r="W43" s="18" t="e">
        <f>VLOOKUP(E43,G4数据库!C:S,11,0)</f>
        <v>#N/A</v>
      </c>
      <c r="X43" s="18" t="e">
        <f>VLOOKUP(E43,G5数据库!C:S,12,0)</f>
        <v>#N/A</v>
      </c>
      <c r="Y43" s="18"/>
      <c r="Z43" s="38" t="e">
        <f>VLOOKUP(E43,G6数据库!C:W,17,0)</f>
        <v>#N/A</v>
      </c>
      <c r="AA43" s="37" t="e">
        <f>VLOOKUP(E43,G6数据库!C:W,18,0)</f>
        <v>#N/A</v>
      </c>
      <c r="AB43" s="37" t="e">
        <f>VLOOKUP(E43,G6数据库!C:W,19,0)*C43*2</f>
        <v>#N/A</v>
      </c>
      <c r="AC43" s="37" t="e">
        <f>VLOOKUP(E43,G6数据库!C:W,20,0)</f>
        <v>#N/A</v>
      </c>
      <c r="AD43" s="37" t="e">
        <f>VLOOKUP(E43,G6数据库!C:W,21,0)</f>
        <v>#N/A</v>
      </c>
      <c r="AE43" s="18"/>
    </row>
    <row r="44" spans="1:31" x14ac:dyDescent="0.25">
      <c r="A44" s="22"/>
      <c r="B44" s="3"/>
      <c r="C44" s="3"/>
      <c r="D44" s="3"/>
      <c r="E44" s="18" t="str">
        <f t="shared" si="4"/>
        <v/>
      </c>
      <c r="F44" s="18" t="str">
        <f t="shared" si="5"/>
        <v/>
      </c>
      <c r="G44" s="18" t="e">
        <f t="shared" si="6"/>
        <v>#VALUE!</v>
      </c>
      <c r="H44" s="18" t="e">
        <f>VLOOKUP(E44,G6数据库!C:W,2,0)</f>
        <v>#N/A</v>
      </c>
      <c r="I44" s="18" t="e">
        <f>VLOOKUP(E44,G6数据库!C:W,3,0)</f>
        <v>#N/A</v>
      </c>
      <c r="J44" s="19" t="e">
        <f t="shared" si="7"/>
        <v>#VALUE!</v>
      </c>
      <c r="K44" s="18" t="e">
        <f>VLOOKUP(E44,G6数据库!C:W,4,0)</f>
        <v>#N/A</v>
      </c>
      <c r="L44" s="18" t="e">
        <f>VLOOKUP(E44,G6数据库!C:W,5,0)</f>
        <v>#N/A</v>
      </c>
      <c r="M44" s="18"/>
      <c r="N44" s="18" t="e">
        <f>VLOOKUP(E44,G6数据库!C:W,6,0)</f>
        <v>#N/A</v>
      </c>
      <c r="O44" s="18" t="e">
        <f>VLOOKUP(E44,G6数据库!C:W,7,0)</f>
        <v>#N/A</v>
      </c>
      <c r="P44" s="19" t="e">
        <f t="shared" si="8"/>
        <v>#VALUE!</v>
      </c>
      <c r="Q44" s="18" t="e">
        <f>VLOOKUP(E44,G6数据库!C:W,8,0)</f>
        <v>#N/A</v>
      </c>
      <c r="R44" s="18" t="e">
        <f>VLOOKUP(E44,G6数据库!C:W,9,0)</f>
        <v>#N/A</v>
      </c>
      <c r="S44" s="18"/>
      <c r="T44" s="18" t="e">
        <f>VLOOKUP(E44,G6数据库!C:W,10,0)</f>
        <v>#N/A</v>
      </c>
      <c r="U44" s="18" t="e">
        <f>VLOOKUP(E44,G6数据库!C:W,11,0)</f>
        <v>#N/A</v>
      </c>
      <c r="V44" s="19" t="e">
        <f>VLOOKUP(E44,G6数据库!C:W,14,0)*C44*2</f>
        <v>#N/A</v>
      </c>
      <c r="W44" s="18" t="e">
        <f>VLOOKUP(E44,G4数据库!C:S,11,0)</f>
        <v>#N/A</v>
      </c>
      <c r="X44" s="18" t="e">
        <f>VLOOKUP(E44,G5数据库!C:S,12,0)</f>
        <v>#N/A</v>
      </c>
      <c r="Y44" s="18"/>
      <c r="Z44" s="38" t="e">
        <f>VLOOKUP(E44,G6数据库!C:W,17,0)</f>
        <v>#N/A</v>
      </c>
      <c r="AA44" s="37" t="e">
        <f>VLOOKUP(E44,G6数据库!C:W,18,0)</f>
        <v>#N/A</v>
      </c>
      <c r="AB44" s="37" t="e">
        <f>VLOOKUP(E44,G6数据库!C:W,19,0)*C44*2</f>
        <v>#N/A</v>
      </c>
      <c r="AC44" s="37" t="e">
        <f>VLOOKUP(E44,G6数据库!C:W,20,0)</f>
        <v>#N/A</v>
      </c>
      <c r="AD44" s="37" t="e">
        <f>VLOOKUP(E44,G6数据库!C:W,21,0)</f>
        <v>#N/A</v>
      </c>
      <c r="AE44" s="18"/>
    </row>
    <row r="45" spans="1:31" x14ac:dyDescent="0.25">
      <c r="A45" s="22"/>
      <c r="B45" s="3"/>
      <c r="C45" s="3"/>
      <c r="D45" s="3"/>
      <c r="E45" s="18" t="str">
        <f t="shared" si="4"/>
        <v/>
      </c>
      <c r="F45" s="18" t="str">
        <f t="shared" si="5"/>
        <v/>
      </c>
      <c r="G45" s="18" t="e">
        <f t="shared" si="6"/>
        <v>#VALUE!</v>
      </c>
      <c r="H45" s="18" t="e">
        <f>VLOOKUP(E45,G6数据库!C:W,2,0)</f>
        <v>#N/A</v>
      </c>
      <c r="I45" s="18" t="e">
        <f>VLOOKUP(E45,G6数据库!C:W,3,0)</f>
        <v>#N/A</v>
      </c>
      <c r="J45" s="19" t="e">
        <f t="shared" si="7"/>
        <v>#VALUE!</v>
      </c>
      <c r="K45" s="18" t="e">
        <f>VLOOKUP(E45,G6数据库!C:W,4,0)</f>
        <v>#N/A</v>
      </c>
      <c r="L45" s="18" t="e">
        <f>VLOOKUP(E45,G6数据库!C:W,5,0)</f>
        <v>#N/A</v>
      </c>
      <c r="M45" s="18"/>
      <c r="N45" s="18" t="e">
        <f>VLOOKUP(E45,G6数据库!C:W,6,0)</f>
        <v>#N/A</v>
      </c>
      <c r="O45" s="18" t="e">
        <f>VLOOKUP(E45,G6数据库!C:W,7,0)</f>
        <v>#N/A</v>
      </c>
      <c r="P45" s="19" t="e">
        <f t="shared" si="8"/>
        <v>#VALUE!</v>
      </c>
      <c r="Q45" s="18" t="e">
        <f>VLOOKUP(E45,G6数据库!C:W,8,0)</f>
        <v>#N/A</v>
      </c>
      <c r="R45" s="18" t="e">
        <f>VLOOKUP(E45,G6数据库!C:W,9,0)</f>
        <v>#N/A</v>
      </c>
      <c r="S45" s="18"/>
      <c r="T45" s="18" t="e">
        <f>VLOOKUP(E45,G6数据库!C:W,10,0)</f>
        <v>#N/A</v>
      </c>
      <c r="U45" s="18" t="e">
        <f>VLOOKUP(E45,G6数据库!C:W,11,0)</f>
        <v>#N/A</v>
      </c>
      <c r="V45" s="19" t="e">
        <f>VLOOKUP(E45,G6数据库!C:W,14,0)*C45*2</f>
        <v>#N/A</v>
      </c>
      <c r="W45" s="18" t="e">
        <f>VLOOKUP(E45,G4数据库!C:S,11,0)</f>
        <v>#N/A</v>
      </c>
      <c r="X45" s="18" t="e">
        <f>VLOOKUP(E45,G5数据库!C:S,12,0)</f>
        <v>#N/A</v>
      </c>
      <c r="Y45" s="18"/>
      <c r="Z45" s="38" t="e">
        <f>VLOOKUP(E45,G6数据库!C:W,17,0)</f>
        <v>#N/A</v>
      </c>
      <c r="AA45" s="37" t="e">
        <f>VLOOKUP(E45,G6数据库!C:W,18,0)</f>
        <v>#N/A</v>
      </c>
      <c r="AB45" s="37" t="e">
        <f>VLOOKUP(E45,G6数据库!C:W,19,0)*C45*2</f>
        <v>#N/A</v>
      </c>
      <c r="AC45" s="37" t="e">
        <f>VLOOKUP(E45,G6数据库!C:W,20,0)</f>
        <v>#N/A</v>
      </c>
      <c r="AD45" s="37" t="e">
        <f>VLOOKUP(E45,G6数据库!C:W,21,0)</f>
        <v>#N/A</v>
      </c>
      <c r="AE45" s="18"/>
    </row>
    <row r="46" spans="1:31" x14ac:dyDescent="0.25">
      <c r="A46" s="22"/>
      <c r="B46" s="3"/>
      <c r="C46" s="3"/>
      <c r="D46" s="3"/>
      <c r="E46" s="18" t="str">
        <f t="shared" si="4"/>
        <v/>
      </c>
      <c r="F46" s="18" t="str">
        <f t="shared" si="5"/>
        <v/>
      </c>
      <c r="G46" s="18" t="e">
        <f t="shared" si="6"/>
        <v>#VALUE!</v>
      </c>
      <c r="H46" s="18" t="e">
        <f>VLOOKUP(E46,G6数据库!C:W,2,0)</f>
        <v>#N/A</v>
      </c>
      <c r="I46" s="18" t="e">
        <f>VLOOKUP(E46,G6数据库!C:W,3,0)</f>
        <v>#N/A</v>
      </c>
      <c r="J46" s="19" t="e">
        <f t="shared" si="7"/>
        <v>#VALUE!</v>
      </c>
      <c r="K46" s="18" t="e">
        <f>VLOOKUP(E46,G6数据库!C:W,4,0)</f>
        <v>#N/A</v>
      </c>
      <c r="L46" s="18" t="e">
        <f>VLOOKUP(E46,G6数据库!C:W,5,0)</f>
        <v>#N/A</v>
      </c>
      <c r="M46" s="18"/>
      <c r="N46" s="18" t="e">
        <f>VLOOKUP(E46,G6数据库!C:W,6,0)</f>
        <v>#N/A</v>
      </c>
      <c r="O46" s="18" t="e">
        <f>VLOOKUP(E46,G6数据库!C:W,7,0)</f>
        <v>#N/A</v>
      </c>
      <c r="P46" s="19" t="e">
        <f t="shared" si="8"/>
        <v>#VALUE!</v>
      </c>
      <c r="Q46" s="18" t="e">
        <f>VLOOKUP(E46,G6数据库!C:W,8,0)</f>
        <v>#N/A</v>
      </c>
      <c r="R46" s="18" t="e">
        <f>VLOOKUP(E46,G6数据库!C:W,9,0)</f>
        <v>#N/A</v>
      </c>
      <c r="S46" s="18"/>
      <c r="T46" s="18" t="e">
        <f>VLOOKUP(E46,G6数据库!C:W,10,0)</f>
        <v>#N/A</v>
      </c>
      <c r="U46" s="18" t="e">
        <f>VLOOKUP(E46,G6数据库!C:W,11,0)</f>
        <v>#N/A</v>
      </c>
      <c r="V46" s="19" t="e">
        <f>VLOOKUP(E46,G6数据库!C:W,14,0)*C46*2</f>
        <v>#N/A</v>
      </c>
      <c r="W46" s="18" t="e">
        <f>VLOOKUP(E46,G4数据库!C:S,11,0)</f>
        <v>#N/A</v>
      </c>
      <c r="X46" s="18" t="e">
        <f>VLOOKUP(E46,G5数据库!C:S,12,0)</f>
        <v>#N/A</v>
      </c>
      <c r="Y46" s="18"/>
      <c r="Z46" s="38" t="e">
        <f>VLOOKUP(E46,G6数据库!C:W,17,0)</f>
        <v>#N/A</v>
      </c>
      <c r="AA46" s="37" t="e">
        <f>VLOOKUP(E46,G6数据库!C:W,18,0)</f>
        <v>#N/A</v>
      </c>
      <c r="AB46" s="37" t="e">
        <f>VLOOKUP(E46,G6数据库!C:W,19,0)*C46*2</f>
        <v>#N/A</v>
      </c>
      <c r="AC46" s="37" t="e">
        <f>VLOOKUP(E46,G6数据库!C:W,20,0)</f>
        <v>#N/A</v>
      </c>
      <c r="AD46" s="37" t="e">
        <f>VLOOKUP(E46,G6数据库!C:W,21,0)</f>
        <v>#N/A</v>
      </c>
      <c r="AE46" s="18"/>
    </row>
    <row r="47" spans="1:31" x14ac:dyDescent="0.25">
      <c r="A47" s="22"/>
      <c r="B47" s="3"/>
      <c r="C47" s="3"/>
      <c r="D47" s="3"/>
      <c r="E47" s="18" t="str">
        <f t="shared" si="4"/>
        <v/>
      </c>
      <c r="F47" s="18" t="str">
        <f t="shared" si="5"/>
        <v/>
      </c>
      <c r="G47" s="18" t="e">
        <f t="shared" si="6"/>
        <v>#VALUE!</v>
      </c>
      <c r="H47" s="18" t="e">
        <f>VLOOKUP(E47,G6数据库!C:W,2,0)</f>
        <v>#N/A</v>
      </c>
      <c r="I47" s="18" t="e">
        <f>VLOOKUP(E47,G6数据库!C:W,3,0)</f>
        <v>#N/A</v>
      </c>
      <c r="J47" s="19" t="e">
        <f t="shared" si="7"/>
        <v>#VALUE!</v>
      </c>
      <c r="K47" s="18" t="e">
        <f>VLOOKUP(E47,G6数据库!C:W,4,0)</f>
        <v>#N/A</v>
      </c>
      <c r="L47" s="18" t="e">
        <f>VLOOKUP(E47,G6数据库!C:W,5,0)</f>
        <v>#N/A</v>
      </c>
      <c r="M47" s="18"/>
      <c r="N47" s="18" t="e">
        <f>VLOOKUP(E47,G6数据库!C:W,6,0)</f>
        <v>#N/A</v>
      </c>
      <c r="O47" s="18" t="e">
        <f>VLOOKUP(E47,G6数据库!C:W,7,0)</f>
        <v>#N/A</v>
      </c>
      <c r="P47" s="19" t="e">
        <f t="shared" si="8"/>
        <v>#VALUE!</v>
      </c>
      <c r="Q47" s="18" t="e">
        <f>VLOOKUP(E47,G6数据库!C:W,8,0)</f>
        <v>#N/A</v>
      </c>
      <c r="R47" s="18" t="e">
        <f>VLOOKUP(E47,G6数据库!C:W,9,0)</f>
        <v>#N/A</v>
      </c>
      <c r="S47" s="18"/>
      <c r="T47" s="18" t="e">
        <f>VLOOKUP(E47,G6数据库!C:W,10,0)</f>
        <v>#N/A</v>
      </c>
      <c r="U47" s="18" t="e">
        <f>VLOOKUP(E47,G6数据库!C:W,11,0)</f>
        <v>#N/A</v>
      </c>
      <c r="V47" s="19" t="e">
        <f>VLOOKUP(E47,G6数据库!C:W,14,0)*C47*2</f>
        <v>#N/A</v>
      </c>
      <c r="W47" s="18" t="e">
        <f>VLOOKUP(E47,G4数据库!C:S,11,0)</f>
        <v>#N/A</v>
      </c>
      <c r="X47" s="18" t="e">
        <f>VLOOKUP(E47,G5数据库!C:S,12,0)</f>
        <v>#N/A</v>
      </c>
      <c r="Y47" s="18"/>
      <c r="Z47" s="38" t="e">
        <f>VLOOKUP(E47,G6数据库!C:W,17,0)</f>
        <v>#N/A</v>
      </c>
      <c r="AA47" s="37" t="e">
        <f>VLOOKUP(E47,G6数据库!C:W,18,0)</f>
        <v>#N/A</v>
      </c>
      <c r="AB47" s="37" t="e">
        <f>VLOOKUP(E47,G6数据库!C:W,19,0)*C47*2</f>
        <v>#N/A</v>
      </c>
      <c r="AC47" s="37" t="e">
        <f>VLOOKUP(E47,G6数据库!C:W,20,0)</f>
        <v>#N/A</v>
      </c>
      <c r="AD47" s="37" t="e">
        <f>VLOOKUP(E47,G6数据库!C:W,21,0)</f>
        <v>#N/A</v>
      </c>
      <c r="AE47" s="18"/>
    </row>
    <row r="48" spans="1:31" x14ac:dyDescent="0.25">
      <c r="A48" s="22"/>
      <c r="B48" s="3"/>
      <c r="C48" s="3"/>
      <c r="D48" s="3"/>
      <c r="E48" s="18" t="str">
        <f t="shared" si="4"/>
        <v/>
      </c>
      <c r="F48" s="18" t="str">
        <f t="shared" si="5"/>
        <v/>
      </c>
      <c r="G48" s="18" t="e">
        <f t="shared" si="6"/>
        <v>#VALUE!</v>
      </c>
      <c r="H48" s="18" t="e">
        <f>VLOOKUP(E48,G6数据库!C:W,2,0)</f>
        <v>#N/A</v>
      </c>
      <c r="I48" s="18" t="e">
        <f>VLOOKUP(E48,G6数据库!C:W,3,0)</f>
        <v>#N/A</v>
      </c>
      <c r="J48" s="19" t="e">
        <f t="shared" si="7"/>
        <v>#VALUE!</v>
      </c>
      <c r="K48" s="18" t="e">
        <f>VLOOKUP(E48,G6数据库!C:W,4,0)</f>
        <v>#N/A</v>
      </c>
      <c r="L48" s="18" t="e">
        <f>VLOOKUP(E48,G6数据库!C:W,5,0)</f>
        <v>#N/A</v>
      </c>
      <c r="M48" s="18"/>
      <c r="N48" s="18" t="e">
        <f>VLOOKUP(E48,G6数据库!C:W,6,0)</f>
        <v>#N/A</v>
      </c>
      <c r="O48" s="18" t="e">
        <f>VLOOKUP(E48,G6数据库!C:W,7,0)</f>
        <v>#N/A</v>
      </c>
      <c r="P48" s="19" t="e">
        <f t="shared" si="8"/>
        <v>#VALUE!</v>
      </c>
      <c r="Q48" s="18" t="e">
        <f>VLOOKUP(E48,G6数据库!C:W,8,0)</f>
        <v>#N/A</v>
      </c>
      <c r="R48" s="18" t="e">
        <f>VLOOKUP(E48,G6数据库!C:W,9,0)</f>
        <v>#N/A</v>
      </c>
      <c r="S48" s="18"/>
      <c r="T48" s="18" t="e">
        <f>VLOOKUP(E48,G6数据库!C:W,10,0)</f>
        <v>#N/A</v>
      </c>
      <c r="U48" s="18" t="e">
        <f>VLOOKUP(E48,G6数据库!C:W,11,0)</f>
        <v>#N/A</v>
      </c>
      <c r="V48" s="19" t="e">
        <f>VLOOKUP(E48,G6数据库!C:W,14,0)*C48*2</f>
        <v>#N/A</v>
      </c>
      <c r="W48" s="18" t="e">
        <f>VLOOKUP(E48,G4数据库!C:S,11,0)</f>
        <v>#N/A</v>
      </c>
      <c r="X48" s="18" t="e">
        <f>VLOOKUP(E48,G5数据库!C:S,12,0)</f>
        <v>#N/A</v>
      </c>
      <c r="Y48" s="18"/>
      <c r="Z48" s="38" t="e">
        <f>VLOOKUP(E48,G6数据库!C:W,17,0)</f>
        <v>#N/A</v>
      </c>
      <c r="AA48" s="37" t="e">
        <f>VLOOKUP(E48,G6数据库!C:W,18,0)</f>
        <v>#N/A</v>
      </c>
      <c r="AB48" s="37" t="e">
        <f>VLOOKUP(E48,G6数据库!C:W,19,0)*C48*2</f>
        <v>#N/A</v>
      </c>
      <c r="AC48" s="37" t="e">
        <f>VLOOKUP(E48,G6数据库!C:W,20,0)</f>
        <v>#N/A</v>
      </c>
      <c r="AD48" s="37" t="e">
        <f>VLOOKUP(E48,G6数据库!C:W,21,0)</f>
        <v>#N/A</v>
      </c>
      <c r="AE48" s="18"/>
    </row>
    <row r="49" spans="1:31" x14ac:dyDescent="0.25">
      <c r="A49" s="22"/>
      <c r="B49" s="3"/>
      <c r="C49" s="3"/>
      <c r="D49" s="3"/>
      <c r="E49" s="18" t="str">
        <f t="shared" si="4"/>
        <v/>
      </c>
      <c r="F49" s="18" t="str">
        <f t="shared" si="5"/>
        <v/>
      </c>
      <c r="G49" s="18" t="e">
        <f t="shared" si="6"/>
        <v>#VALUE!</v>
      </c>
      <c r="H49" s="18" t="e">
        <f>VLOOKUP(E49,G6数据库!C:W,2,0)</f>
        <v>#N/A</v>
      </c>
      <c r="I49" s="18" t="e">
        <f>VLOOKUP(E49,G6数据库!C:W,3,0)</f>
        <v>#N/A</v>
      </c>
      <c r="J49" s="19" t="e">
        <f t="shared" si="7"/>
        <v>#VALUE!</v>
      </c>
      <c r="K49" s="18" t="e">
        <f>VLOOKUP(E49,G6数据库!C:W,4,0)</f>
        <v>#N/A</v>
      </c>
      <c r="L49" s="18" t="e">
        <f>VLOOKUP(E49,G6数据库!C:W,5,0)</f>
        <v>#N/A</v>
      </c>
      <c r="M49" s="18"/>
      <c r="N49" s="18" t="e">
        <f>VLOOKUP(E49,G6数据库!C:W,6,0)</f>
        <v>#N/A</v>
      </c>
      <c r="O49" s="18" t="e">
        <f>VLOOKUP(E49,G6数据库!C:W,7,0)</f>
        <v>#N/A</v>
      </c>
      <c r="P49" s="19" t="e">
        <f t="shared" si="8"/>
        <v>#VALUE!</v>
      </c>
      <c r="Q49" s="18" t="e">
        <f>VLOOKUP(E49,G6数据库!C:W,8,0)</f>
        <v>#N/A</v>
      </c>
      <c r="R49" s="18" t="e">
        <f>VLOOKUP(E49,G6数据库!C:W,9,0)</f>
        <v>#N/A</v>
      </c>
      <c r="S49" s="18"/>
      <c r="T49" s="18" t="e">
        <f>VLOOKUP(E49,G6数据库!C:W,10,0)</f>
        <v>#N/A</v>
      </c>
      <c r="U49" s="18" t="e">
        <f>VLOOKUP(E49,G6数据库!C:W,11,0)</f>
        <v>#N/A</v>
      </c>
      <c r="V49" s="19" t="e">
        <f>VLOOKUP(E49,G6数据库!C:W,14,0)*C49*2</f>
        <v>#N/A</v>
      </c>
      <c r="W49" s="18" t="e">
        <f>VLOOKUP(E49,G4数据库!C:S,11,0)</f>
        <v>#N/A</v>
      </c>
      <c r="X49" s="18" t="e">
        <f>VLOOKUP(E49,G5数据库!C:S,12,0)</f>
        <v>#N/A</v>
      </c>
      <c r="Y49" s="18"/>
      <c r="Z49" s="38" t="e">
        <f>VLOOKUP(E49,G6数据库!C:W,17,0)</f>
        <v>#N/A</v>
      </c>
      <c r="AA49" s="37" t="e">
        <f>VLOOKUP(E49,G6数据库!C:W,18,0)</f>
        <v>#N/A</v>
      </c>
      <c r="AB49" s="37" t="e">
        <f>VLOOKUP(E49,G6数据库!C:W,19,0)*C49*2</f>
        <v>#N/A</v>
      </c>
      <c r="AC49" s="37" t="e">
        <f>VLOOKUP(E49,G6数据库!C:W,20,0)</f>
        <v>#N/A</v>
      </c>
      <c r="AD49" s="37" t="e">
        <f>VLOOKUP(E49,G6数据库!C:W,21,0)</f>
        <v>#N/A</v>
      </c>
      <c r="AE49" s="18"/>
    </row>
    <row r="50" spans="1:31" x14ac:dyDescent="0.25">
      <c r="A50" s="22"/>
      <c r="B50" s="3"/>
      <c r="C50" s="3"/>
      <c r="D50" s="3"/>
      <c r="E50" s="18" t="str">
        <f t="shared" si="4"/>
        <v/>
      </c>
      <c r="F50" s="18" t="str">
        <f t="shared" si="5"/>
        <v/>
      </c>
      <c r="G50" s="18" t="e">
        <f t="shared" si="6"/>
        <v>#VALUE!</v>
      </c>
      <c r="H50" s="18" t="e">
        <f>VLOOKUP(E50,G6数据库!C:W,2,0)</f>
        <v>#N/A</v>
      </c>
      <c r="I50" s="18" t="e">
        <f>VLOOKUP(E50,G6数据库!C:W,3,0)</f>
        <v>#N/A</v>
      </c>
      <c r="J50" s="19" t="e">
        <f t="shared" si="7"/>
        <v>#VALUE!</v>
      </c>
      <c r="K50" s="18" t="e">
        <f>VLOOKUP(E50,G6数据库!C:W,4,0)</f>
        <v>#N/A</v>
      </c>
      <c r="L50" s="18" t="e">
        <f>VLOOKUP(E50,G6数据库!C:W,5,0)</f>
        <v>#N/A</v>
      </c>
      <c r="M50" s="18"/>
      <c r="N50" s="18" t="e">
        <f>VLOOKUP(E50,G6数据库!C:W,6,0)</f>
        <v>#N/A</v>
      </c>
      <c r="O50" s="18" t="e">
        <f>VLOOKUP(E50,G6数据库!C:W,7,0)</f>
        <v>#N/A</v>
      </c>
      <c r="P50" s="19" t="e">
        <f t="shared" si="8"/>
        <v>#VALUE!</v>
      </c>
      <c r="Q50" s="18" t="e">
        <f>VLOOKUP(E50,G6数据库!C:W,8,0)</f>
        <v>#N/A</v>
      </c>
      <c r="R50" s="18" t="e">
        <f>VLOOKUP(E50,G6数据库!C:W,9,0)</f>
        <v>#N/A</v>
      </c>
      <c r="S50" s="18"/>
      <c r="T50" s="18" t="e">
        <f>VLOOKUP(E50,G6数据库!C:W,10,0)</f>
        <v>#N/A</v>
      </c>
      <c r="U50" s="18" t="e">
        <f>VLOOKUP(E50,G6数据库!C:W,11,0)</f>
        <v>#N/A</v>
      </c>
      <c r="V50" s="19" t="e">
        <f>VLOOKUP(E50,G6数据库!C:W,14,0)*C50*2</f>
        <v>#N/A</v>
      </c>
      <c r="W50" s="18" t="e">
        <f>VLOOKUP(E50,G4数据库!C:S,11,0)</f>
        <v>#N/A</v>
      </c>
      <c r="X50" s="18" t="e">
        <f>VLOOKUP(E50,G5数据库!C:S,12,0)</f>
        <v>#N/A</v>
      </c>
      <c r="Y50" s="18"/>
      <c r="Z50" s="38" t="e">
        <f>VLOOKUP(E50,G6数据库!C:W,17,0)</f>
        <v>#N/A</v>
      </c>
      <c r="AA50" s="37" t="e">
        <f>VLOOKUP(E50,G6数据库!C:W,18,0)</f>
        <v>#N/A</v>
      </c>
      <c r="AB50" s="37" t="e">
        <f>VLOOKUP(E50,G6数据库!C:W,19,0)*C50*2</f>
        <v>#N/A</v>
      </c>
      <c r="AC50" s="37" t="e">
        <f>VLOOKUP(E50,G6数据库!C:W,20,0)</f>
        <v>#N/A</v>
      </c>
      <c r="AD50" s="37" t="e">
        <f>VLOOKUP(E50,G6数据库!C:W,21,0)</f>
        <v>#N/A</v>
      </c>
      <c r="AE50" s="18"/>
    </row>
    <row r="51" spans="1:31" x14ac:dyDescent="0.25">
      <c r="A51" s="22"/>
      <c r="B51" s="3"/>
      <c r="C51" s="3"/>
      <c r="D51" s="3"/>
      <c r="E51" s="18" t="str">
        <f t="shared" si="4"/>
        <v/>
      </c>
      <c r="F51" s="18" t="str">
        <f t="shared" si="5"/>
        <v/>
      </c>
      <c r="G51" s="18" t="e">
        <f t="shared" si="6"/>
        <v>#VALUE!</v>
      </c>
      <c r="H51" s="18" t="e">
        <f>VLOOKUP(E51,G6数据库!C:W,2,0)</f>
        <v>#N/A</v>
      </c>
      <c r="I51" s="18" t="e">
        <f>VLOOKUP(E51,G6数据库!C:W,3,0)</f>
        <v>#N/A</v>
      </c>
      <c r="J51" s="19" t="e">
        <f t="shared" si="7"/>
        <v>#VALUE!</v>
      </c>
      <c r="K51" s="18" t="e">
        <f>VLOOKUP(E51,G6数据库!C:W,4,0)</f>
        <v>#N/A</v>
      </c>
      <c r="L51" s="18" t="e">
        <f>VLOOKUP(E51,G6数据库!C:W,5,0)</f>
        <v>#N/A</v>
      </c>
      <c r="M51" s="18"/>
      <c r="N51" s="18" t="e">
        <f>VLOOKUP(E51,G6数据库!C:W,6,0)</f>
        <v>#N/A</v>
      </c>
      <c r="O51" s="18" t="e">
        <f>VLOOKUP(E51,G6数据库!C:W,7,0)</f>
        <v>#N/A</v>
      </c>
      <c r="P51" s="19" t="e">
        <f t="shared" si="8"/>
        <v>#VALUE!</v>
      </c>
      <c r="Q51" s="18" t="e">
        <f>VLOOKUP(E51,G6数据库!C:W,8,0)</f>
        <v>#N/A</v>
      </c>
      <c r="R51" s="18" t="e">
        <f>VLOOKUP(E51,G6数据库!C:W,9,0)</f>
        <v>#N/A</v>
      </c>
      <c r="S51" s="18"/>
      <c r="T51" s="18" t="e">
        <f>VLOOKUP(E51,G6数据库!C:W,10,0)</f>
        <v>#N/A</v>
      </c>
      <c r="U51" s="18" t="e">
        <f>VLOOKUP(E51,G6数据库!C:W,11,0)</f>
        <v>#N/A</v>
      </c>
      <c r="V51" s="19" t="e">
        <f>VLOOKUP(E51,G6数据库!C:W,14,0)*C51*2</f>
        <v>#N/A</v>
      </c>
      <c r="W51" s="18" t="e">
        <f>VLOOKUP(E51,G4数据库!C:S,11,0)</f>
        <v>#N/A</v>
      </c>
      <c r="X51" s="18" t="e">
        <f>VLOOKUP(E51,G5数据库!C:S,12,0)</f>
        <v>#N/A</v>
      </c>
      <c r="Y51" s="18"/>
      <c r="Z51" s="38" t="e">
        <f>VLOOKUP(E51,G6数据库!C:W,17,0)</f>
        <v>#N/A</v>
      </c>
      <c r="AA51" s="37" t="e">
        <f>VLOOKUP(E51,G6数据库!C:W,18,0)</f>
        <v>#N/A</v>
      </c>
      <c r="AB51" s="37" t="e">
        <f>VLOOKUP(E51,G6数据库!C:W,19,0)*C51*2</f>
        <v>#N/A</v>
      </c>
      <c r="AC51" s="37" t="e">
        <f>VLOOKUP(E51,G6数据库!C:W,20,0)</f>
        <v>#N/A</v>
      </c>
      <c r="AD51" s="37" t="e">
        <f>VLOOKUP(E51,G6数据库!C:W,21,0)</f>
        <v>#N/A</v>
      </c>
      <c r="AE51" s="18"/>
    </row>
    <row r="52" spans="1:31" x14ac:dyDescent="0.25">
      <c r="A52" s="22"/>
      <c r="B52" s="3"/>
      <c r="C52" s="3"/>
      <c r="D52" s="3"/>
      <c r="E52" s="18" t="str">
        <f t="shared" si="4"/>
        <v/>
      </c>
      <c r="F52" s="18" t="str">
        <f t="shared" si="5"/>
        <v/>
      </c>
      <c r="G52" s="18" t="e">
        <f t="shared" si="6"/>
        <v>#VALUE!</v>
      </c>
      <c r="H52" s="18" t="e">
        <f>VLOOKUP(E52,G6数据库!C:W,2,0)</f>
        <v>#N/A</v>
      </c>
      <c r="I52" s="18" t="e">
        <f>VLOOKUP(E52,G6数据库!C:W,3,0)</f>
        <v>#N/A</v>
      </c>
      <c r="J52" s="19" t="e">
        <f t="shared" si="7"/>
        <v>#VALUE!</v>
      </c>
      <c r="K52" s="18" t="e">
        <f>VLOOKUP(E52,G6数据库!C:W,4,0)</f>
        <v>#N/A</v>
      </c>
      <c r="L52" s="18" t="e">
        <f>VLOOKUP(E52,G6数据库!C:W,5,0)</f>
        <v>#N/A</v>
      </c>
      <c r="M52" s="18"/>
      <c r="N52" s="18" t="e">
        <f>VLOOKUP(E52,G6数据库!C:W,6,0)</f>
        <v>#N/A</v>
      </c>
      <c r="O52" s="18" t="e">
        <f>VLOOKUP(E52,G6数据库!C:W,7,0)</f>
        <v>#N/A</v>
      </c>
      <c r="P52" s="19" t="e">
        <f t="shared" si="8"/>
        <v>#VALUE!</v>
      </c>
      <c r="Q52" s="18" t="e">
        <f>VLOOKUP(E52,G6数据库!C:W,8,0)</f>
        <v>#N/A</v>
      </c>
      <c r="R52" s="18" t="e">
        <f>VLOOKUP(E52,G6数据库!C:W,9,0)</f>
        <v>#N/A</v>
      </c>
      <c r="S52" s="18"/>
      <c r="T52" s="18" t="e">
        <f>VLOOKUP(E52,G6数据库!C:W,10,0)</f>
        <v>#N/A</v>
      </c>
      <c r="U52" s="18" t="e">
        <f>VLOOKUP(E52,G6数据库!C:W,11,0)</f>
        <v>#N/A</v>
      </c>
      <c r="V52" s="19" t="e">
        <f>VLOOKUP(E52,G6数据库!C:W,14,0)*C52*2</f>
        <v>#N/A</v>
      </c>
      <c r="W52" s="18" t="e">
        <f>VLOOKUP(E52,G4数据库!C:S,11,0)</f>
        <v>#N/A</v>
      </c>
      <c r="X52" s="18" t="e">
        <f>VLOOKUP(E52,G5数据库!C:S,12,0)</f>
        <v>#N/A</v>
      </c>
      <c r="Y52" s="18"/>
      <c r="Z52" s="38" t="e">
        <f>VLOOKUP(E52,G6数据库!C:W,17,0)</f>
        <v>#N/A</v>
      </c>
      <c r="AA52" s="37" t="e">
        <f>VLOOKUP(E52,G6数据库!C:W,18,0)</f>
        <v>#N/A</v>
      </c>
      <c r="AB52" s="37" t="e">
        <f>VLOOKUP(E52,G6数据库!C:W,19,0)*C52*2</f>
        <v>#N/A</v>
      </c>
      <c r="AC52" s="37" t="e">
        <f>VLOOKUP(E52,G6数据库!C:W,20,0)</f>
        <v>#N/A</v>
      </c>
      <c r="AD52" s="37" t="e">
        <f>VLOOKUP(E52,G6数据库!C:W,21,0)</f>
        <v>#N/A</v>
      </c>
      <c r="AE52" s="18"/>
    </row>
    <row r="53" spans="1:31" x14ac:dyDescent="0.25">
      <c r="A53" s="22"/>
      <c r="B53" s="3"/>
      <c r="C53" s="3"/>
      <c r="D53" s="3"/>
      <c r="E53" s="18" t="str">
        <f t="shared" si="4"/>
        <v/>
      </c>
      <c r="F53" s="18" t="str">
        <f t="shared" si="5"/>
        <v/>
      </c>
      <c r="G53" s="18" t="e">
        <f t="shared" si="6"/>
        <v>#VALUE!</v>
      </c>
      <c r="H53" s="18" t="e">
        <f>VLOOKUP(E53,G6数据库!C:W,2,0)</f>
        <v>#N/A</v>
      </c>
      <c r="I53" s="18" t="e">
        <f>VLOOKUP(E53,G6数据库!C:W,3,0)</f>
        <v>#N/A</v>
      </c>
      <c r="J53" s="19" t="e">
        <f t="shared" si="7"/>
        <v>#VALUE!</v>
      </c>
      <c r="K53" s="18" t="e">
        <f>VLOOKUP(E53,G6数据库!C:W,4,0)</f>
        <v>#N/A</v>
      </c>
      <c r="L53" s="18" t="e">
        <f>VLOOKUP(E53,G6数据库!C:W,5,0)</f>
        <v>#N/A</v>
      </c>
      <c r="M53" s="18"/>
      <c r="N53" s="18" t="e">
        <f>VLOOKUP(E53,G6数据库!C:W,6,0)</f>
        <v>#N/A</v>
      </c>
      <c r="O53" s="18" t="e">
        <f>VLOOKUP(E53,G6数据库!C:W,7,0)</f>
        <v>#N/A</v>
      </c>
      <c r="P53" s="19" t="e">
        <f t="shared" si="8"/>
        <v>#VALUE!</v>
      </c>
      <c r="Q53" s="18" t="e">
        <f>VLOOKUP(E53,G6数据库!C:W,8,0)</f>
        <v>#N/A</v>
      </c>
      <c r="R53" s="18" t="e">
        <f>VLOOKUP(E53,G6数据库!C:W,9,0)</f>
        <v>#N/A</v>
      </c>
      <c r="S53" s="18"/>
      <c r="T53" s="18" t="e">
        <f>VLOOKUP(E53,G6数据库!C:W,10,0)</f>
        <v>#N/A</v>
      </c>
      <c r="U53" s="18" t="e">
        <f>VLOOKUP(E53,G6数据库!C:W,11,0)</f>
        <v>#N/A</v>
      </c>
      <c r="V53" s="19" t="e">
        <f>VLOOKUP(E53,G6数据库!C:W,14,0)*C53*2</f>
        <v>#N/A</v>
      </c>
      <c r="W53" s="18" t="e">
        <f>VLOOKUP(E53,G4数据库!C:S,11,0)</f>
        <v>#N/A</v>
      </c>
      <c r="X53" s="18" t="e">
        <f>VLOOKUP(E53,G5数据库!C:S,12,0)</f>
        <v>#N/A</v>
      </c>
      <c r="Y53" s="18"/>
      <c r="Z53" s="38" t="e">
        <f>VLOOKUP(E53,G6数据库!C:W,17,0)</f>
        <v>#N/A</v>
      </c>
      <c r="AA53" s="37" t="e">
        <f>VLOOKUP(E53,G6数据库!C:W,18,0)</f>
        <v>#N/A</v>
      </c>
      <c r="AB53" s="37" t="e">
        <f>VLOOKUP(E53,G6数据库!C:W,19,0)*C53*2</f>
        <v>#N/A</v>
      </c>
      <c r="AC53" s="37" t="e">
        <f>VLOOKUP(E53,G6数据库!C:W,20,0)</f>
        <v>#N/A</v>
      </c>
      <c r="AD53" s="37" t="e">
        <f>VLOOKUP(E53,G6数据库!C:W,21,0)</f>
        <v>#N/A</v>
      </c>
      <c r="AE53" s="18"/>
    </row>
    <row r="54" spans="1:31" x14ac:dyDescent="0.25">
      <c r="A54" s="22"/>
      <c r="B54" s="3"/>
      <c r="C54" s="3"/>
      <c r="D54" s="3"/>
      <c r="E54" s="18" t="str">
        <f t="shared" si="4"/>
        <v/>
      </c>
      <c r="F54" s="18" t="str">
        <f t="shared" si="5"/>
        <v/>
      </c>
      <c r="G54" s="18" t="e">
        <f t="shared" si="6"/>
        <v>#VALUE!</v>
      </c>
      <c r="H54" s="18" t="e">
        <f>VLOOKUP(E54,G6数据库!C:W,2,0)</f>
        <v>#N/A</v>
      </c>
      <c r="I54" s="18" t="e">
        <f>VLOOKUP(E54,G6数据库!C:W,3,0)</f>
        <v>#N/A</v>
      </c>
      <c r="J54" s="19" t="e">
        <f t="shared" si="7"/>
        <v>#VALUE!</v>
      </c>
      <c r="K54" s="18" t="e">
        <f>VLOOKUP(E54,G6数据库!C:W,4,0)</f>
        <v>#N/A</v>
      </c>
      <c r="L54" s="18" t="e">
        <f>VLOOKUP(E54,G6数据库!C:W,5,0)</f>
        <v>#N/A</v>
      </c>
      <c r="M54" s="18"/>
      <c r="N54" s="18" t="e">
        <f>VLOOKUP(E54,G6数据库!C:W,6,0)</f>
        <v>#N/A</v>
      </c>
      <c r="O54" s="18" t="e">
        <f>VLOOKUP(E54,G6数据库!C:W,7,0)</f>
        <v>#N/A</v>
      </c>
      <c r="P54" s="19" t="e">
        <f t="shared" si="8"/>
        <v>#VALUE!</v>
      </c>
      <c r="Q54" s="18" t="e">
        <f>VLOOKUP(E54,G6数据库!C:W,8,0)</f>
        <v>#N/A</v>
      </c>
      <c r="R54" s="18" t="e">
        <f>VLOOKUP(E54,G6数据库!C:W,9,0)</f>
        <v>#N/A</v>
      </c>
      <c r="S54" s="18"/>
      <c r="T54" s="18" t="e">
        <f>VLOOKUP(E54,G6数据库!C:W,10,0)</f>
        <v>#N/A</v>
      </c>
      <c r="U54" s="18" t="e">
        <f>VLOOKUP(E54,G6数据库!C:W,11,0)</f>
        <v>#N/A</v>
      </c>
      <c r="V54" s="19" t="e">
        <f>VLOOKUP(E54,G6数据库!C:W,14,0)*C54*2</f>
        <v>#N/A</v>
      </c>
      <c r="W54" s="18" t="e">
        <f>VLOOKUP(E54,G4数据库!C:S,11,0)</f>
        <v>#N/A</v>
      </c>
      <c r="X54" s="18" t="e">
        <f>VLOOKUP(E54,G5数据库!C:S,12,0)</f>
        <v>#N/A</v>
      </c>
      <c r="Y54" s="18"/>
      <c r="Z54" s="38" t="e">
        <f>VLOOKUP(E54,G6数据库!C:W,17,0)</f>
        <v>#N/A</v>
      </c>
      <c r="AA54" s="37" t="e">
        <f>VLOOKUP(E54,G6数据库!C:W,18,0)</f>
        <v>#N/A</v>
      </c>
      <c r="AB54" s="37" t="e">
        <f>VLOOKUP(E54,G6数据库!C:W,19,0)*C54*2</f>
        <v>#N/A</v>
      </c>
      <c r="AC54" s="37" t="e">
        <f>VLOOKUP(E54,G6数据库!C:W,20,0)</f>
        <v>#N/A</v>
      </c>
      <c r="AD54" s="37" t="e">
        <f>VLOOKUP(E54,G6数据库!C:W,21,0)</f>
        <v>#N/A</v>
      </c>
      <c r="AE54" s="18"/>
    </row>
    <row r="55" spans="1:31" x14ac:dyDescent="0.25">
      <c r="A55" s="22"/>
      <c r="B55" s="3"/>
      <c r="C55" s="3"/>
      <c r="D55" s="3"/>
      <c r="E55" s="18" t="str">
        <f t="shared" si="4"/>
        <v/>
      </c>
      <c r="F55" s="18" t="str">
        <f t="shared" si="5"/>
        <v/>
      </c>
      <c r="G55" s="18" t="e">
        <f t="shared" si="6"/>
        <v>#VALUE!</v>
      </c>
      <c r="H55" s="18" t="e">
        <f>VLOOKUP(E55,G6数据库!C:W,2,0)</f>
        <v>#N/A</v>
      </c>
      <c r="I55" s="18" t="e">
        <f>VLOOKUP(E55,G6数据库!C:W,3,0)</f>
        <v>#N/A</v>
      </c>
      <c r="J55" s="19" t="e">
        <f t="shared" si="7"/>
        <v>#VALUE!</v>
      </c>
      <c r="K55" s="18" t="e">
        <f>VLOOKUP(E55,G6数据库!C:W,4,0)</f>
        <v>#N/A</v>
      </c>
      <c r="L55" s="18" t="e">
        <f>VLOOKUP(E55,G6数据库!C:W,5,0)</f>
        <v>#N/A</v>
      </c>
      <c r="M55" s="18"/>
      <c r="N55" s="18" t="e">
        <f>VLOOKUP(E55,G6数据库!C:W,6,0)</f>
        <v>#N/A</v>
      </c>
      <c r="O55" s="18" t="e">
        <f>VLOOKUP(E55,G6数据库!C:W,7,0)</f>
        <v>#N/A</v>
      </c>
      <c r="P55" s="19" t="e">
        <f t="shared" si="8"/>
        <v>#VALUE!</v>
      </c>
      <c r="Q55" s="18" t="e">
        <f>VLOOKUP(E55,G6数据库!C:W,8,0)</f>
        <v>#N/A</v>
      </c>
      <c r="R55" s="18" t="e">
        <f>VLOOKUP(E55,G6数据库!C:W,9,0)</f>
        <v>#N/A</v>
      </c>
      <c r="S55" s="18"/>
      <c r="T55" s="18" t="e">
        <f>VLOOKUP(E55,G6数据库!C:W,10,0)</f>
        <v>#N/A</v>
      </c>
      <c r="U55" s="18" t="e">
        <f>VLOOKUP(E55,G6数据库!C:W,11,0)</f>
        <v>#N/A</v>
      </c>
      <c r="V55" s="19" t="e">
        <f>VLOOKUP(E55,G6数据库!C:W,14,0)*C55*2</f>
        <v>#N/A</v>
      </c>
      <c r="W55" s="18" t="e">
        <f>VLOOKUP(E55,G4数据库!C:S,11,0)</f>
        <v>#N/A</v>
      </c>
      <c r="X55" s="18" t="e">
        <f>VLOOKUP(E55,G5数据库!C:S,12,0)</f>
        <v>#N/A</v>
      </c>
      <c r="Y55" s="18"/>
      <c r="Z55" s="38" t="e">
        <f>VLOOKUP(E55,G6数据库!C:W,17,0)</f>
        <v>#N/A</v>
      </c>
      <c r="AA55" s="37" t="e">
        <f>VLOOKUP(E55,G6数据库!C:W,18,0)</f>
        <v>#N/A</v>
      </c>
      <c r="AB55" s="37" t="e">
        <f>VLOOKUP(E55,G6数据库!C:W,19,0)*C55*2</f>
        <v>#N/A</v>
      </c>
      <c r="AC55" s="37" t="e">
        <f>VLOOKUP(E55,G6数据库!C:W,20,0)</f>
        <v>#N/A</v>
      </c>
      <c r="AD55" s="37" t="e">
        <f>VLOOKUP(E55,G6数据库!C:W,21,0)</f>
        <v>#N/A</v>
      </c>
      <c r="AE55" s="18"/>
    </row>
    <row r="56" spans="1:31" x14ac:dyDescent="0.25">
      <c r="A56" s="22"/>
      <c r="B56" s="3"/>
      <c r="C56" s="3"/>
      <c r="D56" s="3"/>
      <c r="E56" s="18" t="str">
        <f t="shared" si="4"/>
        <v/>
      </c>
      <c r="F56" s="18" t="str">
        <f t="shared" si="5"/>
        <v/>
      </c>
      <c r="G56" s="18" t="e">
        <f t="shared" si="6"/>
        <v>#VALUE!</v>
      </c>
      <c r="H56" s="18" t="e">
        <f>VLOOKUP(E56,G6数据库!C:W,2,0)</f>
        <v>#N/A</v>
      </c>
      <c r="I56" s="18" t="e">
        <f>VLOOKUP(E56,G6数据库!C:W,3,0)</f>
        <v>#N/A</v>
      </c>
      <c r="J56" s="19" t="e">
        <f t="shared" si="7"/>
        <v>#VALUE!</v>
      </c>
      <c r="K56" s="18" t="e">
        <f>VLOOKUP(E56,G6数据库!C:W,4,0)</f>
        <v>#N/A</v>
      </c>
      <c r="L56" s="18" t="e">
        <f>VLOOKUP(E56,G6数据库!C:W,5,0)</f>
        <v>#N/A</v>
      </c>
      <c r="M56" s="18"/>
      <c r="N56" s="18" t="e">
        <f>VLOOKUP(E56,G6数据库!C:W,6,0)</f>
        <v>#N/A</v>
      </c>
      <c r="O56" s="18" t="e">
        <f>VLOOKUP(E56,G6数据库!C:W,7,0)</f>
        <v>#N/A</v>
      </c>
      <c r="P56" s="19" t="e">
        <f t="shared" si="8"/>
        <v>#VALUE!</v>
      </c>
      <c r="Q56" s="18" t="e">
        <f>VLOOKUP(E56,G6数据库!C:W,8,0)</f>
        <v>#N/A</v>
      </c>
      <c r="R56" s="18" t="e">
        <f>VLOOKUP(E56,G6数据库!C:W,9,0)</f>
        <v>#N/A</v>
      </c>
      <c r="S56" s="18"/>
      <c r="T56" s="18" t="e">
        <f>VLOOKUP(E56,G6数据库!C:W,10,0)</f>
        <v>#N/A</v>
      </c>
      <c r="U56" s="18" t="e">
        <f>VLOOKUP(E56,G6数据库!C:W,11,0)</f>
        <v>#N/A</v>
      </c>
      <c r="V56" s="19" t="e">
        <f>VLOOKUP(E56,G6数据库!C:W,14,0)*C56*2</f>
        <v>#N/A</v>
      </c>
      <c r="W56" s="18" t="e">
        <f>VLOOKUP(E56,G4数据库!C:S,11,0)</f>
        <v>#N/A</v>
      </c>
      <c r="X56" s="18" t="e">
        <f>VLOOKUP(E56,G5数据库!C:S,12,0)</f>
        <v>#N/A</v>
      </c>
      <c r="Y56" s="18"/>
      <c r="Z56" s="38" t="e">
        <f>VLOOKUP(E56,G6数据库!C:W,17,0)</f>
        <v>#N/A</v>
      </c>
      <c r="AA56" s="37" t="e">
        <f>VLOOKUP(E56,G6数据库!C:W,18,0)</f>
        <v>#N/A</v>
      </c>
      <c r="AB56" s="37" t="e">
        <f>VLOOKUP(E56,G6数据库!C:W,19,0)*C56*2</f>
        <v>#N/A</v>
      </c>
      <c r="AC56" s="37" t="e">
        <f>VLOOKUP(E56,G6数据库!C:W,20,0)</f>
        <v>#N/A</v>
      </c>
      <c r="AD56" s="37" t="e">
        <f>VLOOKUP(E56,G6数据库!C:W,21,0)</f>
        <v>#N/A</v>
      </c>
      <c r="AE56" s="18"/>
    </row>
    <row r="57" spans="1:31" x14ac:dyDescent="0.25">
      <c r="A57" s="22"/>
      <c r="B57" s="3"/>
      <c r="C57" s="3"/>
      <c r="D57" s="3"/>
      <c r="E57" s="18" t="str">
        <f t="shared" si="4"/>
        <v/>
      </c>
      <c r="F57" s="18" t="str">
        <f t="shared" si="5"/>
        <v/>
      </c>
      <c r="G57" s="18" t="e">
        <f t="shared" si="6"/>
        <v>#VALUE!</v>
      </c>
      <c r="H57" s="18" t="e">
        <f>VLOOKUP(E57,G6数据库!C:W,2,0)</f>
        <v>#N/A</v>
      </c>
      <c r="I57" s="18" t="e">
        <f>VLOOKUP(E57,G6数据库!C:W,3,0)</f>
        <v>#N/A</v>
      </c>
      <c r="J57" s="19" t="e">
        <f t="shared" si="7"/>
        <v>#VALUE!</v>
      </c>
      <c r="K57" s="18" t="e">
        <f>VLOOKUP(E57,G6数据库!C:W,4,0)</f>
        <v>#N/A</v>
      </c>
      <c r="L57" s="18" t="e">
        <f>VLOOKUP(E57,G6数据库!C:W,5,0)</f>
        <v>#N/A</v>
      </c>
      <c r="M57" s="18"/>
      <c r="N57" s="18" t="e">
        <f>VLOOKUP(E57,G6数据库!C:W,6,0)</f>
        <v>#N/A</v>
      </c>
      <c r="O57" s="18" t="e">
        <f>VLOOKUP(E57,G6数据库!C:W,7,0)</f>
        <v>#N/A</v>
      </c>
      <c r="P57" s="19" t="e">
        <f t="shared" si="8"/>
        <v>#VALUE!</v>
      </c>
      <c r="Q57" s="18" t="e">
        <f>VLOOKUP(E57,G6数据库!C:W,8,0)</f>
        <v>#N/A</v>
      </c>
      <c r="R57" s="18" t="e">
        <f>VLOOKUP(E57,G6数据库!C:W,9,0)</f>
        <v>#N/A</v>
      </c>
      <c r="S57" s="18"/>
      <c r="T57" s="18" t="e">
        <f>VLOOKUP(E57,G6数据库!C:W,10,0)</f>
        <v>#N/A</v>
      </c>
      <c r="U57" s="18" t="e">
        <f>VLOOKUP(E57,G6数据库!C:W,11,0)</f>
        <v>#N/A</v>
      </c>
      <c r="V57" s="19" t="e">
        <f>VLOOKUP(E57,G6数据库!C:W,14,0)*C57*2</f>
        <v>#N/A</v>
      </c>
      <c r="W57" s="18" t="e">
        <f>VLOOKUP(E57,G4数据库!C:S,11,0)</f>
        <v>#N/A</v>
      </c>
      <c r="X57" s="18" t="e">
        <f>VLOOKUP(E57,G5数据库!C:S,12,0)</f>
        <v>#N/A</v>
      </c>
      <c r="Y57" s="18"/>
      <c r="Z57" s="38" t="e">
        <f>VLOOKUP(E57,G6数据库!C:W,17,0)</f>
        <v>#N/A</v>
      </c>
      <c r="AA57" s="37" t="e">
        <f>VLOOKUP(E57,G6数据库!C:W,18,0)</f>
        <v>#N/A</v>
      </c>
      <c r="AB57" s="37" t="e">
        <f>VLOOKUP(E57,G6数据库!C:W,19,0)*C57*2</f>
        <v>#N/A</v>
      </c>
      <c r="AC57" s="37" t="e">
        <f>VLOOKUP(E57,G6数据库!C:W,20,0)</f>
        <v>#N/A</v>
      </c>
      <c r="AD57" s="37" t="e">
        <f>VLOOKUP(E57,G6数据库!C:W,21,0)</f>
        <v>#N/A</v>
      </c>
      <c r="AE57" s="18"/>
    </row>
    <row r="58" spans="1:31" x14ac:dyDescent="0.25">
      <c r="A58" s="22"/>
      <c r="B58" s="3"/>
      <c r="C58" s="3"/>
      <c r="D58" s="3"/>
      <c r="E58" s="18" t="str">
        <f t="shared" si="4"/>
        <v/>
      </c>
      <c r="F58" s="18" t="str">
        <f t="shared" si="5"/>
        <v/>
      </c>
      <c r="G58" s="18" t="e">
        <f t="shared" si="6"/>
        <v>#VALUE!</v>
      </c>
      <c r="H58" s="18" t="e">
        <f>VLOOKUP(E58,G6数据库!C:W,2,0)</f>
        <v>#N/A</v>
      </c>
      <c r="I58" s="18" t="e">
        <f>VLOOKUP(E58,G6数据库!C:W,3,0)</f>
        <v>#N/A</v>
      </c>
      <c r="J58" s="19" t="e">
        <f t="shared" si="7"/>
        <v>#VALUE!</v>
      </c>
      <c r="K58" s="18" t="e">
        <f>VLOOKUP(E58,G6数据库!C:W,4,0)</f>
        <v>#N/A</v>
      </c>
      <c r="L58" s="18" t="e">
        <f>VLOOKUP(E58,G6数据库!C:W,5,0)</f>
        <v>#N/A</v>
      </c>
      <c r="M58" s="18"/>
      <c r="N58" s="18" t="e">
        <f>VLOOKUP(E58,G6数据库!C:W,6,0)</f>
        <v>#N/A</v>
      </c>
      <c r="O58" s="18" t="e">
        <f>VLOOKUP(E58,G6数据库!C:W,7,0)</f>
        <v>#N/A</v>
      </c>
      <c r="P58" s="19" t="e">
        <f t="shared" si="8"/>
        <v>#VALUE!</v>
      </c>
      <c r="Q58" s="18" t="e">
        <f>VLOOKUP(E58,G6数据库!C:W,8,0)</f>
        <v>#N/A</v>
      </c>
      <c r="R58" s="18" t="e">
        <f>VLOOKUP(E58,G6数据库!C:W,9,0)</f>
        <v>#N/A</v>
      </c>
      <c r="S58" s="18"/>
      <c r="T58" s="18" t="e">
        <f>VLOOKUP(E58,G6数据库!C:W,10,0)</f>
        <v>#N/A</v>
      </c>
      <c r="U58" s="18" t="e">
        <f>VLOOKUP(E58,G6数据库!C:W,11,0)</f>
        <v>#N/A</v>
      </c>
      <c r="V58" s="19" t="e">
        <f>VLOOKUP(E58,G6数据库!C:W,14,0)*C58*2</f>
        <v>#N/A</v>
      </c>
      <c r="W58" s="18" t="e">
        <f>VLOOKUP(E58,G4数据库!C:S,11,0)</f>
        <v>#N/A</v>
      </c>
      <c r="X58" s="18" t="e">
        <f>VLOOKUP(E58,G5数据库!C:S,12,0)</f>
        <v>#N/A</v>
      </c>
      <c r="Y58" s="18"/>
      <c r="Z58" s="38" t="e">
        <f>VLOOKUP(E58,G6数据库!C:W,17,0)</f>
        <v>#N/A</v>
      </c>
      <c r="AA58" s="37" t="e">
        <f>VLOOKUP(E58,G6数据库!C:W,18,0)</f>
        <v>#N/A</v>
      </c>
      <c r="AB58" s="37" t="e">
        <f>VLOOKUP(E58,G6数据库!C:W,19,0)*C58*2</f>
        <v>#N/A</v>
      </c>
      <c r="AC58" s="37" t="e">
        <f>VLOOKUP(E58,G6数据库!C:W,20,0)</f>
        <v>#N/A</v>
      </c>
      <c r="AD58" s="37" t="e">
        <f>VLOOKUP(E58,G6数据库!C:W,21,0)</f>
        <v>#N/A</v>
      </c>
      <c r="AE58" s="18"/>
    </row>
    <row r="59" spans="1:31" x14ac:dyDescent="0.25">
      <c r="A59" s="22"/>
      <c r="B59" s="3"/>
      <c r="C59" s="3"/>
      <c r="D59" s="3"/>
      <c r="E59" s="18" t="str">
        <f t="shared" si="4"/>
        <v/>
      </c>
      <c r="F59" s="18" t="str">
        <f t="shared" si="5"/>
        <v/>
      </c>
      <c r="G59" s="18" t="e">
        <f t="shared" si="6"/>
        <v>#VALUE!</v>
      </c>
      <c r="H59" s="18" t="e">
        <f>VLOOKUP(E59,G6数据库!C:W,2,0)</f>
        <v>#N/A</v>
      </c>
      <c r="I59" s="18" t="e">
        <f>VLOOKUP(E59,G6数据库!C:W,3,0)</f>
        <v>#N/A</v>
      </c>
      <c r="J59" s="19" t="e">
        <f t="shared" si="7"/>
        <v>#VALUE!</v>
      </c>
      <c r="K59" s="18" t="e">
        <f>VLOOKUP(E59,G6数据库!C:W,4,0)</f>
        <v>#N/A</v>
      </c>
      <c r="L59" s="18" t="e">
        <f>VLOOKUP(E59,G6数据库!C:W,5,0)</f>
        <v>#N/A</v>
      </c>
      <c r="M59" s="18"/>
      <c r="N59" s="18" t="e">
        <f>VLOOKUP(E59,G6数据库!C:W,6,0)</f>
        <v>#N/A</v>
      </c>
      <c r="O59" s="18" t="e">
        <f>VLOOKUP(E59,G6数据库!C:W,7,0)</f>
        <v>#N/A</v>
      </c>
      <c r="P59" s="19" t="e">
        <f t="shared" si="8"/>
        <v>#VALUE!</v>
      </c>
      <c r="Q59" s="18" t="e">
        <f>VLOOKUP(E59,G6数据库!C:W,8,0)</f>
        <v>#N/A</v>
      </c>
      <c r="R59" s="18" t="e">
        <f>VLOOKUP(E59,G6数据库!C:W,9,0)</f>
        <v>#N/A</v>
      </c>
      <c r="S59" s="18"/>
      <c r="T59" s="18" t="e">
        <f>VLOOKUP(E59,G6数据库!C:W,10,0)</f>
        <v>#N/A</v>
      </c>
      <c r="U59" s="18" t="e">
        <f>VLOOKUP(E59,G6数据库!C:W,11,0)</f>
        <v>#N/A</v>
      </c>
      <c r="V59" s="19" t="e">
        <f>VLOOKUP(E59,G6数据库!C:W,14,0)*C59*2</f>
        <v>#N/A</v>
      </c>
      <c r="W59" s="18" t="e">
        <f>VLOOKUP(E59,G4数据库!C:S,11,0)</f>
        <v>#N/A</v>
      </c>
      <c r="X59" s="18" t="e">
        <f>VLOOKUP(E59,G5数据库!C:S,12,0)</f>
        <v>#N/A</v>
      </c>
      <c r="Y59" s="18"/>
      <c r="Z59" s="38" t="e">
        <f>VLOOKUP(E59,G6数据库!C:W,17,0)</f>
        <v>#N/A</v>
      </c>
      <c r="AA59" s="37" t="e">
        <f>VLOOKUP(E59,G6数据库!C:W,18,0)</f>
        <v>#N/A</v>
      </c>
      <c r="AB59" s="37" t="e">
        <f>VLOOKUP(E59,G6数据库!C:W,19,0)*C59*2</f>
        <v>#N/A</v>
      </c>
      <c r="AC59" s="37" t="e">
        <f>VLOOKUP(E59,G6数据库!C:W,20,0)</f>
        <v>#N/A</v>
      </c>
      <c r="AD59" s="37" t="e">
        <f>VLOOKUP(E59,G6数据库!C:W,21,0)</f>
        <v>#N/A</v>
      </c>
      <c r="AE59" s="18"/>
    </row>
    <row r="60" spans="1:31" x14ac:dyDescent="0.25">
      <c r="A60" s="22"/>
      <c r="B60" s="3"/>
      <c r="C60" s="3"/>
      <c r="D60" s="3"/>
      <c r="E60" s="18" t="str">
        <f t="shared" si="4"/>
        <v/>
      </c>
      <c r="F60" s="18" t="str">
        <f t="shared" si="5"/>
        <v/>
      </c>
      <c r="G60" s="18" t="e">
        <f t="shared" si="6"/>
        <v>#VALUE!</v>
      </c>
      <c r="H60" s="18" t="e">
        <f>VLOOKUP(E60,G6数据库!C:W,2,0)</f>
        <v>#N/A</v>
      </c>
      <c r="I60" s="18" t="e">
        <f>VLOOKUP(E60,G6数据库!C:W,3,0)</f>
        <v>#N/A</v>
      </c>
      <c r="J60" s="19" t="e">
        <f t="shared" si="7"/>
        <v>#VALUE!</v>
      </c>
      <c r="K60" s="18" t="e">
        <f>VLOOKUP(E60,G6数据库!C:W,4,0)</f>
        <v>#N/A</v>
      </c>
      <c r="L60" s="18" t="e">
        <f>VLOOKUP(E60,G6数据库!C:W,5,0)</f>
        <v>#N/A</v>
      </c>
      <c r="M60" s="18"/>
      <c r="N60" s="18" t="e">
        <f>VLOOKUP(E60,G6数据库!C:W,6,0)</f>
        <v>#N/A</v>
      </c>
      <c r="O60" s="18" t="e">
        <f>VLOOKUP(E60,G6数据库!C:W,7,0)</f>
        <v>#N/A</v>
      </c>
      <c r="P60" s="19" t="e">
        <f t="shared" si="8"/>
        <v>#VALUE!</v>
      </c>
      <c r="Q60" s="18" t="e">
        <f>VLOOKUP(E60,G6数据库!C:W,8,0)</f>
        <v>#N/A</v>
      </c>
      <c r="R60" s="18" t="e">
        <f>VLOOKUP(E60,G6数据库!C:W,9,0)</f>
        <v>#N/A</v>
      </c>
      <c r="S60" s="18"/>
      <c r="T60" s="18" t="e">
        <f>VLOOKUP(E60,G6数据库!C:W,10,0)</f>
        <v>#N/A</v>
      </c>
      <c r="U60" s="18" t="e">
        <f>VLOOKUP(E60,G6数据库!C:W,11,0)</f>
        <v>#N/A</v>
      </c>
      <c r="V60" s="19" t="e">
        <f>VLOOKUP(E60,G6数据库!C:W,14,0)*C60*2</f>
        <v>#N/A</v>
      </c>
      <c r="W60" s="18" t="e">
        <f>VLOOKUP(E60,G4数据库!C:S,11,0)</f>
        <v>#N/A</v>
      </c>
      <c r="X60" s="18" t="e">
        <f>VLOOKUP(E60,G5数据库!C:S,12,0)</f>
        <v>#N/A</v>
      </c>
      <c r="Y60" s="18"/>
      <c r="Z60" s="38" t="e">
        <f>VLOOKUP(E60,G6数据库!C:W,17,0)</f>
        <v>#N/A</v>
      </c>
      <c r="AA60" s="37" t="e">
        <f>VLOOKUP(E60,G6数据库!C:W,18,0)</f>
        <v>#N/A</v>
      </c>
      <c r="AB60" s="37" t="e">
        <f>VLOOKUP(E60,G6数据库!C:W,19,0)*C60*2</f>
        <v>#N/A</v>
      </c>
      <c r="AC60" s="37" t="e">
        <f>VLOOKUP(E60,G6数据库!C:W,20,0)</f>
        <v>#N/A</v>
      </c>
      <c r="AD60" s="37" t="e">
        <f>VLOOKUP(E60,G6数据库!C:W,21,0)</f>
        <v>#N/A</v>
      </c>
      <c r="AE60" s="18"/>
    </row>
    <row r="61" spans="1:31" x14ac:dyDescent="0.25">
      <c r="A61" s="22"/>
      <c r="B61" s="3"/>
      <c r="C61" s="3"/>
      <c r="D61" s="3"/>
      <c r="E61" s="18" t="str">
        <f t="shared" si="4"/>
        <v/>
      </c>
      <c r="F61" s="18" t="str">
        <f t="shared" si="5"/>
        <v/>
      </c>
      <c r="G61" s="18" t="e">
        <f t="shared" si="6"/>
        <v>#VALUE!</v>
      </c>
      <c r="H61" s="18" t="e">
        <f>VLOOKUP(E61,G6数据库!C:W,2,0)</f>
        <v>#N/A</v>
      </c>
      <c r="I61" s="18" t="e">
        <f>VLOOKUP(E61,G6数据库!C:W,3,0)</f>
        <v>#N/A</v>
      </c>
      <c r="J61" s="19" t="e">
        <f t="shared" si="7"/>
        <v>#VALUE!</v>
      </c>
      <c r="K61" s="18" t="e">
        <f>VLOOKUP(E61,G6数据库!C:W,4,0)</f>
        <v>#N/A</v>
      </c>
      <c r="L61" s="18" t="e">
        <f>VLOOKUP(E61,G6数据库!C:W,5,0)</f>
        <v>#N/A</v>
      </c>
      <c r="M61" s="18"/>
      <c r="N61" s="18" t="e">
        <f>VLOOKUP(E61,G6数据库!C:W,6,0)</f>
        <v>#N/A</v>
      </c>
      <c r="O61" s="18" t="e">
        <f>VLOOKUP(E61,G6数据库!C:W,7,0)</f>
        <v>#N/A</v>
      </c>
      <c r="P61" s="19" t="e">
        <f t="shared" si="8"/>
        <v>#VALUE!</v>
      </c>
      <c r="Q61" s="18" t="e">
        <f>VLOOKUP(E61,G6数据库!C:W,8,0)</f>
        <v>#N/A</v>
      </c>
      <c r="R61" s="18" t="e">
        <f>VLOOKUP(E61,G6数据库!C:W,9,0)</f>
        <v>#N/A</v>
      </c>
      <c r="S61" s="18"/>
      <c r="T61" s="18" t="e">
        <f>VLOOKUP(E61,G6数据库!C:W,10,0)</f>
        <v>#N/A</v>
      </c>
      <c r="U61" s="18" t="e">
        <f>VLOOKUP(E61,G6数据库!C:W,11,0)</f>
        <v>#N/A</v>
      </c>
      <c r="V61" s="19" t="e">
        <f>VLOOKUP(E61,G6数据库!C:W,14,0)*C61*2</f>
        <v>#N/A</v>
      </c>
      <c r="W61" s="18" t="e">
        <f>VLOOKUP(E61,G4数据库!C:S,11,0)</f>
        <v>#N/A</v>
      </c>
      <c r="X61" s="18" t="e">
        <f>VLOOKUP(E61,G5数据库!C:S,12,0)</f>
        <v>#N/A</v>
      </c>
      <c r="Y61" s="18"/>
      <c r="Z61" s="38" t="e">
        <f>VLOOKUP(E61,G6数据库!C:W,17,0)</f>
        <v>#N/A</v>
      </c>
      <c r="AA61" s="37" t="e">
        <f>VLOOKUP(E61,G6数据库!C:W,18,0)</f>
        <v>#N/A</v>
      </c>
      <c r="AB61" s="37" t="e">
        <f>VLOOKUP(E61,G6数据库!C:W,19,0)*C61*2</f>
        <v>#N/A</v>
      </c>
      <c r="AC61" s="37" t="e">
        <f>VLOOKUP(E61,G6数据库!C:W,20,0)</f>
        <v>#N/A</v>
      </c>
      <c r="AD61" s="37" t="e">
        <f>VLOOKUP(E61,G6数据库!C:W,21,0)</f>
        <v>#N/A</v>
      </c>
      <c r="AE61" s="18"/>
    </row>
    <row r="62" spans="1:31" x14ac:dyDescent="0.25">
      <c r="A62" s="22"/>
      <c r="B62" s="3"/>
      <c r="C62" s="3"/>
      <c r="D62" s="3"/>
      <c r="E62" s="18" t="str">
        <f t="shared" si="4"/>
        <v/>
      </c>
      <c r="F62" s="18" t="str">
        <f t="shared" si="5"/>
        <v/>
      </c>
      <c r="G62" s="18" t="e">
        <f t="shared" si="6"/>
        <v>#VALUE!</v>
      </c>
      <c r="H62" s="18" t="e">
        <f>VLOOKUP(E62,G6数据库!C:W,2,0)</f>
        <v>#N/A</v>
      </c>
      <c r="I62" s="18" t="e">
        <f>VLOOKUP(E62,G6数据库!C:W,3,0)</f>
        <v>#N/A</v>
      </c>
      <c r="J62" s="19" t="e">
        <f t="shared" si="7"/>
        <v>#VALUE!</v>
      </c>
      <c r="K62" s="18" t="e">
        <f>VLOOKUP(E62,G6数据库!C:W,4,0)</f>
        <v>#N/A</v>
      </c>
      <c r="L62" s="18" t="e">
        <f>VLOOKUP(E62,G6数据库!C:W,5,0)</f>
        <v>#N/A</v>
      </c>
      <c r="M62" s="18"/>
      <c r="N62" s="18" t="e">
        <f>VLOOKUP(E62,G6数据库!C:W,6,0)</f>
        <v>#N/A</v>
      </c>
      <c r="O62" s="18" t="e">
        <f>VLOOKUP(E62,G6数据库!C:W,7,0)</f>
        <v>#N/A</v>
      </c>
      <c r="P62" s="19" t="e">
        <f t="shared" si="8"/>
        <v>#VALUE!</v>
      </c>
      <c r="Q62" s="18" t="e">
        <f>VLOOKUP(E62,G6数据库!C:W,8,0)</f>
        <v>#N/A</v>
      </c>
      <c r="R62" s="18" t="e">
        <f>VLOOKUP(E62,G6数据库!C:W,9,0)</f>
        <v>#N/A</v>
      </c>
      <c r="S62" s="18"/>
      <c r="T62" s="18" t="e">
        <f>VLOOKUP(E62,G6数据库!C:W,10,0)</f>
        <v>#N/A</v>
      </c>
      <c r="U62" s="18" t="e">
        <f>VLOOKUP(E62,G6数据库!C:W,11,0)</f>
        <v>#N/A</v>
      </c>
      <c r="V62" s="19" t="e">
        <f>VLOOKUP(E62,G6数据库!C:W,14,0)*C62*2</f>
        <v>#N/A</v>
      </c>
      <c r="W62" s="18" t="e">
        <f>VLOOKUP(E62,G4数据库!C:S,11,0)</f>
        <v>#N/A</v>
      </c>
      <c r="X62" s="18" t="e">
        <f>VLOOKUP(E62,G5数据库!C:S,12,0)</f>
        <v>#N/A</v>
      </c>
      <c r="Y62" s="18"/>
      <c r="Z62" s="38" t="e">
        <f>VLOOKUP(E62,G6数据库!C:W,17,0)</f>
        <v>#N/A</v>
      </c>
      <c r="AA62" s="37" t="e">
        <f>VLOOKUP(E62,G6数据库!C:W,18,0)</f>
        <v>#N/A</v>
      </c>
      <c r="AB62" s="37" t="e">
        <f>VLOOKUP(E62,G6数据库!C:W,19,0)*C62*2</f>
        <v>#N/A</v>
      </c>
      <c r="AC62" s="37" t="e">
        <f>VLOOKUP(E62,G6数据库!C:W,20,0)</f>
        <v>#N/A</v>
      </c>
      <c r="AD62" s="37" t="e">
        <f>VLOOKUP(E62,G6数据库!C:W,21,0)</f>
        <v>#N/A</v>
      </c>
      <c r="AE62" s="18"/>
    </row>
    <row r="63" spans="1:31" x14ac:dyDescent="0.25">
      <c r="A63" s="22"/>
      <c r="B63" s="3"/>
      <c r="C63" s="3"/>
      <c r="D63" s="3"/>
      <c r="E63" s="18" t="str">
        <f t="shared" si="4"/>
        <v/>
      </c>
      <c r="F63" s="18" t="str">
        <f t="shared" si="5"/>
        <v/>
      </c>
      <c r="G63" s="18" t="e">
        <f t="shared" si="6"/>
        <v>#VALUE!</v>
      </c>
      <c r="H63" s="18" t="e">
        <f>VLOOKUP(E63,G6数据库!C:W,2,0)</f>
        <v>#N/A</v>
      </c>
      <c r="I63" s="18" t="e">
        <f>VLOOKUP(E63,G6数据库!C:W,3,0)</f>
        <v>#N/A</v>
      </c>
      <c r="J63" s="19" t="e">
        <f t="shared" si="7"/>
        <v>#VALUE!</v>
      </c>
      <c r="K63" s="18" t="e">
        <f>VLOOKUP(E63,G6数据库!C:W,4,0)</f>
        <v>#N/A</v>
      </c>
      <c r="L63" s="18" t="e">
        <f>VLOOKUP(E63,G6数据库!C:W,5,0)</f>
        <v>#N/A</v>
      </c>
      <c r="M63" s="18"/>
      <c r="N63" s="18" t="e">
        <f>VLOOKUP(E63,G6数据库!C:W,6,0)</f>
        <v>#N/A</v>
      </c>
      <c r="O63" s="18" t="e">
        <f>VLOOKUP(E63,G6数据库!C:W,7,0)</f>
        <v>#N/A</v>
      </c>
      <c r="P63" s="19" t="e">
        <f t="shared" si="8"/>
        <v>#VALUE!</v>
      </c>
      <c r="Q63" s="18" t="e">
        <f>VLOOKUP(E63,G6数据库!C:W,8,0)</f>
        <v>#N/A</v>
      </c>
      <c r="R63" s="18" t="e">
        <f>VLOOKUP(E63,G6数据库!C:W,9,0)</f>
        <v>#N/A</v>
      </c>
      <c r="S63" s="18"/>
      <c r="T63" s="18" t="e">
        <f>VLOOKUP(E63,G6数据库!C:W,10,0)</f>
        <v>#N/A</v>
      </c>
      <c r="U63" s="18" t="e">
        <f>VLOOKUP(E63,G6数据库!C:W,11,0)</f>
        <v>#N/A</v>
      </c>
      <c r="V63" s="19" t="e">
        <f>VLOOKUP(E63,G6数据库!C:W,14,0)*C63*2</f>
        <v>#N/A</v>
      </c>
      <c r="W63" s="18" t="e">
        <f>VLOOKUP(E63,G4数据库!C:S,11,0)</f>
        <v>#N/A</v>
      </c>
      <c r="X63" s="18" t="e">
        <f>VLOOKUP(E63,G5数据库!C:S,12,0)</f>
        <v>#N/A</v>
      </c>
      <c r="Y63" s="18"/>
      <c r="Z63" s="38" t="e">
        <f>VLOOKUP(E63,G6数据库!C:W,17,0)</f>
        <v>#N/A</v>
      </c>
      <c r="AA63" s="37" t="e">
        <f>VLOOKUP(E63,G6数据库!C:W,18,0)</f>
        <v>#N/A</v>
      </c>
      <c r="AB63" s="37" t="e">
        <f>VLOOKUP(E63,G6数据库!C:W,19,0)*C63*2</f>
        <v>#N/A</v>
      </c>
      <c r="AC63" s="37" t="e">
        <f>VLOOKUP(E63,G6数据库!C:W,20,0)</f>
        <v>#N/A</v>
      </c>
      <c r="AD63" s="37" t="e">
        <f>VLOOKUP(E63,G6数据库!C:W,21,0)</f>
        <v>#N/A</v>
      </c>
      <c r="AE63" s="18"/>
    </row>
    <row r="64" spans="1:31" x14ac:dyDescent="0.25">
      <c r="A64" s="22"/>
      <c r="B64" s="3"/>
      <c r="C64" s="3"/>
      <c r="D64" s="3"/>
      <c r="E64" s="18" t="str">
        <f t="shared" si="4"/>
        <v/>
      </c>
      <c r="F64" s="18" t="str">
        <f t="shared" si="5"/>
        <v/>
      </c>
      <c r="G64" s="18" t="e">
        <f t="shared" si="6"/>
        <v>#VALUE!</v>
      </c>
      <c r="H64" s="18" t="e">
        <f>VLOOKUP(E64,G6数据库!C:W,2,0)</f>
        <v>#N/A</v>
      </c>
      <c r="I64" s="18" t="e">
        <f>VLOOKUP(E64,G6数据库!C:W,3,0)</f>
        <v>#N/A</v>
      </c>
      <c r="J64" s="19" t="e">
        <f t="shared" si="7"/>
        <v>#VALUE!</v>
      </c>
      <c r="K64" s="18" t="e">
        <f>VLOOKUP(E64,G6数据库!C:W,4,0)</f>
        <v>#N/A</v>
      </c>
      <c r="L64" s="18" t="e">
        <f>VLOOKUP(E64,G6数据库!C:W,5,0)</f>
        <v>#N/A</v>
      </c>
      <c r="M64" s="18"/>
      <c r="N64" s="18" t="e">
        <f>VLOOKUP(E64,G6数据库!C:W,6,0)</f>
        <v>#N/A</v>
      </c>
      <c r="O64" s="18" t="e">
        <f>VLOOKUP(E64,G6数据库!C:W,7,0)</f>
        <v>#N/A</v>
      </c>
      <c r="P64" s="19" t="e">
        <f t="shared" si="8"/>
        <v>#VALUE!</v>
      </c>
      <c r="Q64" s="18" t="e">
        <f>VLOOKUP(E64,G6数据库!C:W,8,0)</f>
        <v>#N/A</v>
      </c>
      <c r="R64" s="18" t="e">
        <f>VLOOKUP(E64,G6数据库!C:W,9,0)</f>
        <v>#N/A</v>
      </c>
      <c r="S64" s="18"/>
      <c r="T64" s="18" t="e">
        <f>VLOOKUP(E64,G6数据库!C:W,10,0)</f>
        <v>#N/A</v>
      </c>
      <c r="U64" s="18" t="e">
        <f>VLOOKUP(E64,G6数据库!C:W,11,0)</f>
        <v>#N/A</v>
      </c>
      <c r="V64" s="19" t="e">
        <f>VLOOKUP(E64,G6数据库!C:W,14,0)*C64*2</f>
        <v>#N/A</v>
      </c>
      <c r="W64" s="18" t="e">
        <f>VLOOKUP(E64,G4数据库!C:S,11,0)</f>
        <v>#N/A</v>
      </c>
      <c r="X64" s="18" t="e">
        <f>VLOOKUP(E64,G5数据库!C:S,12,0)</f>
        <v>#N/A</v>
      </c>
      <c r="Y64" s="18"/>
      <c r="Z64" s="38" t="e">
        <f>VLOOKUP(E64,G6数据库!C:W,17,0)</f>
        <v>#N/A</v>
      </c>
      <c r="AA64" s="37" t="e">
        <f>VLOOKUP(E64,G6数据库!C:W,18,0)</f>
        <v>#N/A</v>
      </c>
      <c r="AB64" s="37" t="e">
        <f>VLOOKUP(E64,G6数据库!C:W,19,0)*C64*2</f>
        <v>#N/A</v>
      </c>
      <c r="AC64" s="37" t="e">
        <f>VLOOKUP(E64,G6数据库!C:W,20,0)</f>
        <v>#N/A</v>
      </c>
      <c r="AD64" s="37" t="e">
        <f>VLOOKUP(E64,G6数据库!C:W,21,0)</f>
        <v>#N/A</v>
      </c>
      <c r="AE64" s="18"/>
    </row>
    <row r="65" spans="1:31" x14ac:dyDescent="0.25">
      <c r="A65" s="22"/>
      <c r="B65" s="3"/>
      <c r="C65" s="3"/>
      <c r="D65" s="3"/>
      <c r="E65" s="18" t="str">
        <f t="shared" si="4"/>
        <v/>
      </c>
      <c r="F65" s="18" t="str">
        <f t="shared" si="5"/>
        <v/>
      </c>
      <c r="G65" s="18" t="e">
        <f t="shared" si="6"/>
        <v>#VALUE!</v>
      </c>
      <c r="H65" s="18" t="e">
        <f>VLOOKUP(E65,G6数据库!C:W,2,0)</f>
        <v>#N/A</v>
      </c>
      <c r="I65" s="18" t="e">
        <f>VLOOKUP(E65,G6数据库!C:W,3,0)</f>
        <v>#N/A</v>
      </c>
      <c r="J65" s="19" t="e">
        <f t="shared" si="7"/>
        <v>#VALUE!</v>
      </c>
      <c r="K65" s="18" t="e">
        <f>VLOOKUP(E65,G6数据库!C:W,4,0)</f>
        <v>#N/A</v>
      </c>
      <c r="L65" s="18" t="e">
        <f>VLOOKUP(E65,G6数据库!C:W,5,0)</f>
        <v>#N/A</v>
      </c>
      <c r="M65" s="18"/>
      <c r="N65" s="18" t="e">
        <f>VLOOKUP(E65,G6数据库!C:W,6,0)</f>
        <v>#N/A</v>
      </c>
      <c r="O65" s="18" t="e">
        <f>VLOOKUP(E65,G6数据库!C:W,7,0)</f>
        <v>#N/A</v>
      </c>
      <c r="P65" s="19" t="e">
        <f t="shared" si="8"/>
        <v>#VALUE!</v>
      </c>
      <c r="Q65" s="18" t="e">
        <f>VLOOKUP(E65,G6数据库!C:W,8,0)</f>
        <v>#N/A</v>
      </c>
      <c r="R65" s="18" t="e">
        <f>VLOOKUP(E65,G6数据库!C:W,9,0)</f>
        <v>#N/A</v>
      </c>
      <c r="S65" s="18"/>
      <c r="T65" s="18" t="e">
        <f>VLOOKUP(E65,G6数据库!C:W,10,0)</f>
        <v>#N/A</v>
      </c>
      <c r="U65" s="18" t="e">
        <f>VLOOKUP(E65,G6数据库!C:W,11,0)</f>
        <v>#N/A</v>
      </c>
      <c r="V65" s="19" t="e">
        <f>VLOOKUP(E65,G6数据库!C:W,14,0)*C65*2</f>
        <v>#N/A</v>
      </c>
      <c r="W65" s="18" t="e">
        <f>VLOOKUP(E65,G4数据库!C:S,11,0)</f>
        <v>#N/A</v>
      </c>
      <c r="X65" s="18" t="e">
        <f>VLOOKUP(E65,G5数据库!C:S,12,0)</f>
        <v>#N/A</v>
      </c>
      <c r="Y65" s="18"/>
      <c r="Z65" s="38" t="e">
        <f>VLOOKUP(E65,G6数据库!C:W,17,0)</f>
        <v>#N/A</v>
      </c>
      <c r="AA65" s="37" t="e">
        <f>VLOOKUP(E65,G6数据库!C:W,18,0)</f>
        <v>#N/A</v>
      </c>
      <c r="AB65" s="37" t="e">
        <f>VLOOKUP(E65,G6数据库!C:W,19,0)*C65*2</f>
        <v>#N/A</v>
      </c>
      <c r="AC65" s="37" t="e">
        <f>VLOOKUP(E65,G6数据库!C:W,20,0)</f>
        <v>#N/A</v>
      </c>
      <c r="AD65" s="37" t="e">
        <f>VLOOKUP(E65,G6数据库!C:W,21,0)</f>
        <v>#N/A</v>
      </c>
      <c r="AE65" s="18"/>
    </row>
    <row r="66" spans="1:31" x14ac:dyDescent="0.25">
      <c r="A66" s="22"/>
      <c r="B66" s="3"/>
      <c r="C66" s="3"/>
      <c r="D66" s="3"/>
      <c r="E66" s="18" t="str">
        <f t="shared" si="4"/>
        <v/>
      </c>
      <c r="F66" s="18" t="str">
        <f t="shared" si="5"/>
        <v/>
      </c>
      <c r="G66" s="18" t="e">
        <f t="shared" si="6"/>
        <v>#VALUE!</v>
      </c>
      <c r="H66" s="18" t="e">
        <f>VLOOKUP(E66,G6数据库!C:W,2,0)</f>
        <v>#N/A</v>
      </c>
      <c r="I66" s="18" t="e">
        <f>VLOOKUP(E66,G6数据库!C:W,3,0)</f>
        <v>#N/A</v>
      </c>
      <c r="J66" s="19" t="e">
        <f t="shared" si="7"/>
        <v>#VALUE!</v>
      </c>
      <c r="K66" s="18" t="e">
        <f>VLOOKUP(E66,G6数据库!C:W,4,0)</f>
        <v>#N/A</v>
      </c>
      <c r="L66" s="18" t="e">
        <f>VLOOKUP(E66,G6数据库!C:W,5,0)</f>
        <v>#N/A</v>
      </c>
      <c r="M66" s="18"/>
      <c r="N66" s="18" t="e">
        <f>VLOOKUP(E66,G6数据库!C:W,6,0)</f>
        <v>#N/A</v>
      </c>
      <c r="O66" s="18" t="e">
        <f>VLOOKUP(E66,G6数据库!C:W,7,0)</f>
        <v>#N/A</v>
      </c>
      <c r="P66" s="19" t="e">
        <f t="shared" si="8"/>
        <v>#VALUE!</v>
      </c>
      <c r="Q66" s="18" t="e">
        <f>VLOOKUP(E66,G6数据库!C:W,8,0)</f>
        <v>#N/A</v>
      </c>
      <c r="R66" s="18" t="e">
        <f>VLOOKUP(E66,G6数据库!C:W,9,0)</f>
        <v>#N/A</v>
      </c>
      <c r="S66" s="18"/>
      <c r="T66" s="18" t="e">
        <f>VLOOKUP(E66,G6数据库!C:W,10,0)</f>
        <v>#N/A</v>
      </c>
      <c r="U66" s="18" t="e">
        <f>VLOOKUP(E66,G6数据库!C:W,11,0)</f>
        <v>#N/A</v>
      </c>
      <c r="V66" s="19" t="e">
        <f>VLOOKUP(E66,G6数据库!C:W,14,0)*C66*2</f>
        <v>#N/A</v>
      </c>
      <c r="W66" s="18" t="e">
        <f>VLOOKUP(E66,G4数据库!C:S,11,0)</f>
        <v>#N/A</v>
      </c>
      <c r="X66" s="18" t="e">
        <f>VLOOKUP(E66,G5数据库!C:S,12,0)</f>
        <v>#N/A</v>
      </c>
      <c r="Y66" s="18"/>
      <c r="Z66" s="38" t="e">
        <f>VLOOKUP(E66,G6数据库!C:W,17,0)</f>
        <v>#N/A</v>
      </c>
      <c r="AA66" s="37" t="e">
        <f>VLOOKUP(E66,G6数据库!C:W,18,0)</f>
        <v>#N/A</v>
      </c>
      <c r="AB66" s="37" t="e">
        <f>VLOOKUP(E66,G6数据库!C:W,19,0)*C66*2</f>
        <v>#N/A</v>
      </c>
      <c r="AC66" s="37" t="e">
        <f>VLOOKUP(E66,G6数据库!C:W,20,0)</f>
        <v>#N/A</v>
      </c>
      <c r="AD66" s="37" t="e">
        <f>VLOOKUP(E66,G6数据库!C:W,21,0)</f>
        <v>#N/A</v>
      </c>
      <c r="AE66" s="18"/>
    </row>
    <row r="67" spans="1:31" x14ac:dyDescent="0.25">
      <c r="A67" s="22"/>
      <c r="B67" s="3"/>
      <c r="C67" s="3"/>
      <c r="D67" s="3"/>
      <c r="E67" s="18" t="str">
        <f t="shared" si="4"/>
        <v/>
      </c>
      <c r="F67" s="18" t="str">
        <f t="shared" si="5"/>
        <v/>
      </c>
      <c r="G67" s="18" t="e">
        <f t="shared" si="6"/>
        <v>#VALUE!</v>
      </c>
      <c r="H67" s="18" t="e">
        <f>VLOOKUP(E67,G6数据库!C:W,2,0)</f>
        <v>#N/A</v>
      </c>
      <c r="I67" s="18" t="e">
        <f>VLOOKUP(E67,G6数据库!C:W,3,0)</f>
        <v>#N/A</v>
      </c>
      <c r="J67" s="19" t="e">
        <f t="shared" si="7"/>
        <v>#VALUE!</v>
      </c>
      <c r="K67" s="18" t="e">
        <f>VLOOKUP(E67,G6数据库!C:W,4,0)</f>
        <v>#N/A</v>
      </c>
      <c r="L67" s="18" t="e">
        <f>VLOOKUP(E67,G6数据库!C:W,5,0)</f>
        <v>#N/A</v>
      </c>
      <c r="M67" s="18"/>
      <c r="N67" s="18" t="e">
        <f>VLOOKUP(E67,G6数据库!C:W,6,0)</f>
        <v>#N/A</v>
      </c>
      <c r="O67" s="18" t="e">
        <f>VLOOKUP(E67,G6数据库!C:W,7,0)</f>
        <v>#N/A</v>
      </c>
      <c r="P67" s="19" t="e">
        <f t="shared" si="8"/>
        <v>#VALUE!</v>
      </c>
      <c r="Q67" s="18" t="e">
        <f>VLOOKUP(E67,G6数据库!C:W,8,0)</f>
        <v>#N/A</v>
      </c>
      <c r="R67" s="18" t="e">
        <f>VLOOKUP(E67,G6数据库!C:W,9,0)</f>
        <v>#N/A</v>
      </c>
      <c r="S67" s="18"/>
      <c r="T67" s="18" t="e">
        <f>VLOOKUP(E67,G6数据库!C:W,10,0)</f>
        <v>#N/A</v>
      </c>
      <c r="U67" s="18" t="e">
        <f>VLOOKUP(E67,G6数据库!C:W,11,0)</f>
        <v>#N/A</v>
      </c>
      <c r="V67" s="19" t="e">
        <f>VLOOKUP(E67,G6数据库!C:W,14,0)*C67*2</f>
        <v>#N/A</v>
      </c>
      <c r="W67" s="18" t="e">
        <f>VLOOKUP(E67,G4数据库!C:S,11,0)</f>
        <v>#N/A</v>
      </c>
      <c r="X67" s="18" t="e">
        <f>VLOOKUP(E67,G5数据库!C:S,12,0)</f>
        <v>#N/A</v>
      </c>
      <c r="Y67" s="18"/>
      <c r="Z67" s="38" t="e">
        <f>VLOOKUP(E67,G6数据库!C:W,17,0)</f>
        <v>#N/A</v>
      </c>
      <c r="AA67" s="37" t="e">
        <f>VLOOKUP(E67,G6数据库!C:W,18,0)</f>
        <v>#N/A</v>
      </c>
      <c r="AB67" s="37" t="e">
        <f>VLOOKUP(E67,G6数据库!C:W,19,0)*C67*2</f>
        <v>#N/A</v>
      </c>
      <c r="AC67" s="37" t="e">
        <f>VLOOKUP(E67,G6数据库!C:W,20,0)</f>
        <v>#N/A</v>
      </c>
      <c r="AD67" s="37" t="e">
        <f>VLOOKUP(E67,G6数据库!C:W,21,0)</f>
        <v>#N/A</v>
      </c>
      <c r="AE67" s="18"/>
    </row>
    <row r="68" spans="1:31" x14ac:dyDescent="0.25">
      <c r="A68" s="22"/>
      <c r="B68" s="3"/>
      <c r="C68" s="3"/>
      <c r="D68" s="3"/>
      <c r="E68" s="18" t="str">
        <f t="shared" si="4"/>
        <v/>
      </c>
      <c r="F68" s="18" t="str">
        <f t="shared" si="5"/>
        <v/>
      </c>
      <c r="G68" s="18" t="e">
        <f t="shared" si="6"/>
        <v>#VALUE!</v>
      </c>
      <c r="H68" s="18" t="e">
        <f>VLOOKUP(E68,G6数据库!C:W,2,0)</f>
        <v>#N/A</v>
      </c>
      <c r="I68" s="18" t="e">
        <f>VLOOKUP(E68,G6数据库!C:W,3,0)</f>
        <v>#N/A</v>
      </c>
      <c r="J68" s="19" t="e">
        <f t="shared" si="7"/>
        <v>#VALUE!</v>
      </c>
      <c r="K68" s="18" t="e">
        <f>VLOOKUP(E68,G6数据库!C:W,4,0)</f>
        <v>#N/A</v>
      </c>
      <c r="L68" s="18" t="e">
        <f>VLOOKUP(E68,G6数据库!C:W,5,0)</f>
        <v>#N/A</v>
      </c>
      <c r="M68" s="18"/>
      <c r="N68" s="18" t="e">
        <f>VLOOKUP(E68,G6数据库!C:W,6,0)</f>
        <v>#N/A</v>
      </c>
      <c r="O68" s="18" t="e">
        <f>VLOOKUP(E68,G6数据库!C:W,7,0)</f>
        <v>#N/A</v>
      </c>
      <c r="P68" s="19" t="e">
        <f t="shared" si="8"/>
        <v>#VALUE!</v>
      </c>
      <c r="Q68" s="18" t="e">
        <f>VLOOKUP(E68,G6数据库!C:W,8,0)</f>
        <v>#N/A</v>
      </c>
      <c r="R68" s="18" t="e">
        <f>VLOOKUP(E68,G6数据库!C:W,9,0)</f>
        <v>#N/A</v>
      </c>
      <c r="S68" s="18"/>
      <c r="T68" s="18" t="e">
        <f>VLOOKUP(E68,G6数据库!C:W,10,0)</f>
        <v>#N/A</v>
      </c>
      <c r="U68" s="18" t="e">
        <f>VLOOKUP(E68,G6数据库!C:W,11,0)</f>
        <v>#N/A</v>
      </c>
      <c r="V68" s="19" t="e">
        <f>VLOOKUP(E68,G6数据库!C:W,14,0)*C68*2</f>
        <v>#N/A</v>
      </c>
      <c r="W68" s="18" t="e">
        <f>VLOOKUP(E68,G4数据库!C:S,11,0)</f>
        <v>#N/A</v>
      </c>
      <c r="X68" s="18" t="e">
        <f>VLOOKUP(E68,G5数据库!C:S,12,0)</f>
        <v>#N/A</v>
      </c>
      <c r="Y68" s="18"/>
      <c r="Z68" s="38" t="e">
        <f>VLOOKUP(E68,G6数据库!C:W,17,0)</f>
        <v>#N/A</v>
      </c>
      <c r="AA68" s="37" t="e">
        <f>VLOOKUP(E68,G6数据库!C:W,18,0)</f>
        <v>#N/A</v>
      </c>
      <c r="AB68" s="37" t="e">
        <f>VLOOKUP(E68,G6数据库!C:W,19,0)*C68*2</f>
        <v>#N/A</v>
      </c>
      <c r="AC68" s="37" t="e">
        <f>VLOOKUP(E68,G6数据库!C:W,20,0)</f>
        <v>#N/A</v>
      </c>
      <c r="AD68" s="37" t="e">
        <f>VLOOKUP(E68,G6数据库!C:W,21,0)</f>
        <v>#N/A</v>
      </c>
      <c r="AE68" s="18"/>
    </row>
    <row r="69" spans="1:31" x14ac:dyDescent="0.25">
      <c r="A69" s="22"/>
      <c r="B69" s="3"/>
      <c r="C69" s="3"/>
      <c r="D69" s="3"/>
      <c r="E69" s="18" t="str">
        <f t="shared" si="4"/>
        <v/>
      </c>
      <c r="F69" s="18" t="str">
        <f t="shared" si="5"/>
        <v/>
      </c>
      <c r="G69" s="18" t="e">
        <f t="shared" si="6"/>
        <v>#VALUE!</v>
      </c>
      <c r="H69" s="18" t="e">
        <f>VLOOKUP(E69,G6数据库!C:W,2,0)</f>
        <v>#N/A</v>
      </c>
      <c r="I69" s="18" t="e">
        <f>VLOOKUP(E69,G6数据库!C:W,3,0)</f>
        <v>#N/A</v>
      </c>
      <c r="J69" s="19" t="e">
        <f t="shared" si="7"/>
        <v>#VALUE!</v>
      </c>
      <c r="K69" s="18" t="e">
        <f>VLOOKUP(E69,G6数据库!C:W,4,0)</f>
        <v>#N/A</v>
      </c>
      <c r="L69" s="18" t="e">
        <f>VLOOKUP(E69,G6数据库!C:W,5,0)</f>
        <v>#N/A</v>
      </c>
      <c r="M69" s="18"/>
      <c r="N69" s="18" t="e">
        <f>VLOOKUP(E69,G6数据库!C:W,6,0)</f>
        <v>#N/A</v>
      </c>
      <c r="O69" s="18" t="e">
        <f>VLOOKUP(E69,G6数据库!C:W,7,0)</f>
        <v>#N/A</v>
      </c>
      <c r="P69" s="19" t="e">
        <f t="shared" si="8"/>
        <v>#VALUE!</v>
      </c>
      <c r="Q69" s="18" t="e">
        <f>VLOOKUP(E69,G6数据库!C:W,8,0)</f>
        <v>#N/A</v>
      </c>
      <c r="R69" s="18" t="e">
        <f>VLOOKUP(E69,G6数据库!C:W,9,0)</f>
        <v>#N/A</v>
      </c>
      <c r="S69" s="18"/>
      <c r="T69" s="18" t="e">
        <f>VLOOKUP(E69,G6数据库!C:W,10,0)</f>
        <v>#N/A</v>
      </c>
      <c r="U69" s="18" t="e">
        <f>VLOOKUP(E69,G6数据库!C:W,11,0)</f>
        <v>#N/A</v>
      </c>
      <c r="V69" s="19" t="e">
        <f>VLOOKUP(E69,G6数据库!C:W,14,0)*C69*2</f>
        <v>#N/A</v>
      </c>
      <c r="W69" s="18" t="e">
        <f>VLOOKUP(E69,G4数据库!C:S,11,0)</f>
        <v>#N/A</v>
      </c>
      <c r="X69" s="18" t="e">
        <f>VLOOKUP(E69,G5数据库!C:S,12,0)</f>
        <v>#N/A</v>
      </c>
      <c r="Y69" s="18"/>
      <c r="Z69" s="38" t="e">
        <f>VLOOKUP(E69,G6数据库!C:W,17,0)</f>
        <v>#N/A</v>
      </c>
      <c r="AA69" s="37" t="e">
        <f>VLOOKUP(E69,G6数据库!C:W,18,0)</f>
        <v>#N/A</v>
      </c>
      <c r="AB69" s="37" t="e">
        <f>VLOOKUP(E69,G6数据库!C:W,19,0)*C69*2</f>
        <v>#N/A</v>
      </c>
      <c r="AC69" s="37" t="e">
        <f>VLOOKUP(E69,G6数据库!C:W,20,0)</f>
        <v>#N/A</v>
      </c>
      <c r="AD69" s="37" t="e">
        <f>VLOOKUP(E69,G6数据库!C:W,21,0)</f>
        <v>#N/A</v>
      </c>
      <c r="AE69" s="18"/>
    </row>
    <row r="70" spans="1:31" x14ac:dyDescent="0.25">
      <c r="A70" s="22"/>
      <c r="B70" s="3"/>
      <c r="C70" s="3"/>
      <c r="D70" s="3"/>
      <c r="E70" s="18" t="str">
        <f t="shared" si="4"/>
        <v/>
      </c>
      <c r="F70" s="18" t="str">
        <f t="shared" si="5"/>
        <v/>
      </c>
      <c r="G70" s="18" t="e">
        <f t="shared" si="6"/>
        <v>#VALUE!</v>
      </c>
      <c r="H70" s="18" t="e">
        <f>VLOOKUP(E70,G6数据库!C:W,2,0)</f>
        <v>#N/A</v>
      </c>
      <c r="I70" s="18" t="e">
        <f>VLOOKUP(E70,G6数据库!C:W,3,0)</f>
        <v>#N/A</v>
      </c>
      <c r="J70" s="19" t="e">
        <f t="shared" si="7"/>
        <v>#VALUE!</v>
      </c>
      <c r="K70" s="18" t="e">
        <f>VLOOKUP(E70,G6数据库!C:W,4,0)</f>
        <v>#N/A</v>
      </c>
      <c r="L70" s="18" t="e">
        <f>VLOOKUP(E70,G6数据库!C:W,5,0)</f>
        <v>#N/A</v>
      </c>
      <c r="M70" s="18"/>
      <c r="N70" s="18" t="e">
        <f>VLOOKUP(E70,G6数据库!C:W,6,0)</f>
        <v>#N/A</v>
      </c>
      <c r="O70" s="18" t="e">
        <f>VLOOKUP(E70,G6数据库!C:W,7,0)</f>
        <v>#N/A</v>
      </c>
      <c r="P70" s="19" t="e">
        <f t="shared" si="8"/>
        <v>#VALUE!</v>
      </c>
      <c r="Q70" s="18" t="e">
        <f>VLOOKUP(E70,G6数据库!C:W,8,0)</f>
        <v>#N/A</v>
      </c>
      <c r="R70" s="18" t="e">
        <f>VLOOKUP(E70,G6数据库!C:W,9,0)</f>
        <v>#N/A</v>
      </c>
      <c r="S70" s="18"/>
      <c r="T70" s="18" t="e">
        <f>VLOOKUP(E70,G6数据库!C:W,10,0)</f>
        <v>#N/A</v>
      </c>
      <c r="U70" s="18" t="e">
        <f>VLOOKUP(E70,G6数据库!C:W,11,0)</f>
        <v>#N/A</v>
      </c>
      <c r="V70" s="19" t="e">
        <f>VLOOKUP(E70,G6数据库!C:W,14,0)*C70*2</f>
        <v>#N/A</v>
      </c>
      <c r="W70" s="18" t="e">
        <f>VLOOKUP(E70,G4数据库!C:S,11,0)</f>
        <v>#N/A</v>
      </c>
      <c r="X70" s="18" t="e">
        <f>VLOOKUP(E70,G5数据库!C:S,12,0)</f>
        <v>#N/A</v>
      </c>
      <c r="Y70" s="18"/>
      <c r="Z70" s="38" t="e">
        <f>VLOOKUP(E70,G6数据库!C:W,17,0)</f>
        <v>#N/A</v>
      </c>
      <c r="AA70" s="37" t="e">
        <f>VLOOKUP(E70,G6数据库!C:W,18,0)</f>
        <v>#N/A</v>
      </c>
      <c r="AB70" s="37" t="e">
        <f>VLOOKUP(E70,G6数据库!C:W,19,0)*C70*2</f>
        <v>#N/A</v>
      </c>
      <c r="AC70" s="37" t="e">
        <f>VLOOKUP(E70,G6数据库!C:W,20,0)</f>
        <v>#N/A</v>
      </c>
      <c r="AD70" s="37" t="e">
        <f>VLOOKUP(E70,G6数据库!C:W,21,0)</f>
        <v>#N/A</v>
      </c>
      <c r="AE70" s="18"/>
    </row>
    <row r="71" spans="1:31" x14ac:dyDescent="0.25">
      <c r="A71" s="22"/>
      <c r="B71" s="3"/>
      <c r="C71" s="3"/>
      <c r="D71" s="3"/>
      <c r="E71" s="18" t="str">
        <f t="shared" si="4"/>
        <v/>
      </c>
      <c r="F71" s="18" t="str">
        <f t="shared" si="5"/>
        <v/>
      </c>
      <c r="G71" s="18" t="e">
        <f t="shared" si="6"/>
        <v>#VALUE!</v>
      </c>
      <c r="H71" s="18" t="e">
        <f>VLOOKUP(E71,G6数据库!C:W,2,0)</f>
        <v>#N/A</v>
      </c>
      <c r="I71" s="18" t="e">
        <f>VLOOKUP(E71,G6数据库!C:W,3,0)</f>
        <v>#N/A</v>
      </c>
      <c r="J71" s="19" t="e">
        <f t="shared" si="7"/>
        <v>#VALUE!</v>
      </c>
      <c r="K71" s="18" t="e">
        <f>VLOOKUP(E71,G6数据库!C:W,4,0)</f>
        <v>#N/A</v>
      </c>
      <c r="L71" s="18" t="e">
        <f>VLOOKUP(E71,G6数据库!C:W,5,0)</f>
        <v>#N/A</v>
      </c>
      <c r="M71" s="18"/>
      <c r="N71" s="18" t="e">
        <f>VLOOKUP(E71,G6数据库!C:W,6,0)</f>
        <v>#N/A</v>
      </c>
      <c r="O71" s="18" t="e">
        <f>VLOOKUP(E71,G6数据库!C:W,7,0)</f>
        <v>#N/A</v>
      </c>
      <c r="P71" s="19" t="e">
        <f t="shared" si="8"/>
        <v>#VALUE!</v>
      </c>
      <c r="Q71" s="18" t="e">
        <f>VLOOKUP(E71,G6数据库!C:W,8,0)</f>
        <v>#N/A</v>
      </c>
      <c r="R71" s="18" t="e">
        <f>VLOOKUP(E71,G6数据库!C:W,9,0)</f>
        <v>#N/A</v>
      </c>
      <c r="S71" s="18"/>
      <c r="T71" s="18" t="e">
        <f>VLOOKUP(E71,G6数据库!C:W,10,0)</f>
        <v>#N/A</v>
      </c>
      <c r="U71" s="18" t="e">
        <f>VLOOKUP(E71,G6数据库!C:W,11,0)</f>
        <v>#N/A</v>
      </c>
      <c r="V71" s="19" t="e">
        <f>VLOOKUP(E71,G6数据库!C:W,14,0)*C71*2</f>
        <v>#N/A</v>
      </c>
      <c r="W71" s="18" t="e">
        <f>VLOOKUP(E71,G4数据库!C:S,11,0)</f>
        <v>#N/A</v>
      </c>
      <c r="X71" s="18" t="e">
        <f>VLOOKUP(E71,G5数据库!C:S,12,0)</f>
        <v>#N/A</v>
      </c>
      <c r="Y71" s="18"/>
      <c r="Z71" s="38" t="e">
        <f>VLOOKUP(E71,G6数据库!C:W,17,0)</f>
        <v>#N/A</v>
      </c>
      <c r="AA71" s="37" t="e">
        <f>VLOOKUP(E71,G6数据库!C:W,18,0)</f>
        <v>#N/A</v>
      </c>
      <c r="AB71" s="37" t="e">
        <f>VLOOKUP(E71,G6数据库!C:W,19,0)*C71*2</f>
        <v>#N/A</v>
      </c>
      <c r="AC71" s="37" t="e">
        <f>VLOOKUP(E71,G6数据库!C:W,20,0)</f>
        <v>#N/A</v>
      </c>
      <c r="AD71" s="37" t="e">
        <f>VLOOKUP(E71,G6数据库!C:W,21,0)</f>
        <v>#N/A</v>
      </c>
      <c r="AE71" s="18"/>
    </row>
    <row r="72" spans="1:31" x14ac:dyDescent="0.25">
      <c r="A72" s="22"/>
      <c r="B72" s="3"/>
      <c r="C72" s="3"/>
      <c r="D72" s="3"/>
      <c r="E72" s="18" t="str">
        <f t="shared" si="4"/>
        <v/>
      </c>
      <c r="F72" s="18" t="str">
        <f t="shared" si="5"/>
        <v/>
      </c>
      <c r="G72" s="18" t="e">
        <f t="shared" si="6"/>
        <v>#VALUE!</v>
      </c>
      <c r="H72" s="18" t="e">
        <f>VLOOKUP(E72,G6数据库!C:W,2,0)</f>
        <v>#N/A</v>
      </c>
      <c r="I72" s="18" t="e">
        <f>VLOOKUP(E72,G6数据库!C:W,3,0)</f>
        <v>#N/A</v>
      </c>
      <c r="J72" s="19" t="e">
        <f t="shared" si="7"/>
        <v>#VALUE!</v>
      </c>
      <c r="K72" s="18" t="e">
        <f>VLOOKUP(E72,G6数据库!C:W,4,0)</f>
        <v>#N/A</v>
      </c>
      <c r="L72" s="18" t="e">
        <f>VLOOKUP(E72,G6数据库!C:W,5,0)</f>
        <v>#N/A</v>
      </c>
      <c r="M72" s="18"/>
      <c r="N72" s="18" t="e">
        <f>VLOOKUP(E72,G6数据库!C:W,6,0)</f>
        <v>#N/A</v>
      </c>
      <c r="O72" s="18" t="e">
        <f>VLOOKUP(E72,G6数据库!C:W,7,0)</f>
        <v>#N/A</v>
      </c>
      <c r="P72" s="19" t="e">
        <f t="shared" si="8"/>
        <v>#VALUE!</v>
      </c>
      <c r="Q72" s="18" t="e">
        <f>VLOOKUP(E72,G6数据库!C:W,8,0)</f>
        <v>#N/A</v>
      </c>
      <c r="R72" s="18" t="e">
        <f>VLOOKUP(E72,G6数据库!C:W,9,0)</f>
        <v>#N/A</v>
      </c>
      <c r="S72" s="18"/>
      <c r="T72" s="18" t="e">
        <f>VLOOKUP(E72,G6数据库!C:W,10,0)</f>
        <v>#N/A</v>
      </c>
      <c r="U72" s="18" t="e">
        <f>VLOOKUP(E72,G6数据库!C:W,11,0)</f>
        <v>#N/A</v>
      </c>
      <c r="V72" s="19" t="e">
        <f>VLOOKUP(E72,G6数据库!C:W,14,0)*C72*2</f>
        <v>#N/A</v>
      </c>
      <c r="W72" s="18" t="e">
        <f>VLOOKUP(E72,G4数据库!C:S,11,0)</f>
        <v>#N/A</v>
      </c>
      <c r="X72" s="18" t="e">
        <f>VLOOKUP(E72,G5数据库!C:S,12,0)</f>
        <v>#N/A</v>
      </c>
      <c r="Y72" s="18"/>
      <c r="Z72" s="38" t="e">
        <f>VLOOKUP(E72,G6数据库!C:W,17,0)</f>
        <v>#N/A</v>
      </c>
      <c r="AA72" s="37" t="e">
        <f>VLOOKUP(E72,G6数据库!C:W,18,0)</f>
        <v>#N/A</v>
      </c>
      <c r="AB72" s="37" t="e">
        <f>VLOOKUP(E72,G6数据库!C:W,19,0)*C72*2</f>
        <v>#N/A</v>
      </c>
      <c r="AC72" s="37" t="e">
        <f>VLOOKUP(E72,G6数据库!C:W,20,0)</f>
        <v>#N/A</v>
      </c>
      <c r="AD72" s="37" t="e">
        <f>VLOOKUP(E72,G6数据库!C:W,21,0)</f>
        <v>#N/A</v>
      </c>
      <c r="AE72" s="18"/>
    </row>
    <row r="73" spans="1:31" x14ac:dyDescent="0.25">
      <c r="A73" s="22"/>
      <c r="B73" s="3"/>
      <c r="C73" s="3"/>
      <c r="D73" s="3"/>
      <c r="E73" s="18" t="str">
        <f t="shared" si="4"/>
        <v/>
      </c>
      <c r="F73" s="18" t="str">
        <f t="shared" si="5"/>
        <v/>
      </c>
      <c r="G73" s="18" t="e">
        <f t="shared" si="6"/>
        <v>#VALUE!</v>
      </c>
      <c r="H73" s="18" t="e">
        <f>VLOOKUP(E73,G6数据库!C:W,2,0)</f>
        <v>#N/A</v>
      </c>
      <c r="I73" s="18" t="e">
        <f>VLOOKUP(E73,G6数据库!C:W,3,0)</f>
        <v>#N/A</v>
      </c>
      <c r="J73" s="19" t="e">
        <f t="shared" si="7"/>
        <v>#VALUE!</v>
      </c>
      <c r="K73" s="18" t="e">
        <f>VLOOKUP(E73,G6数据库!C:W,4,0)</f>
        <v>#N/A</v>
      </c>
      <c r="L73" s="18" t="e">
        <f>VLOOKUP(E73,G6数据库!C:W,5,0)</f>
        <v>#N/A</v>
      </c>
      <c r="M73" s="18"/>
      <c r="N73" s="18" t="e">
        <f>VLOOKUP(E73,G6数据库!C:W,6,0)</f>
        <v>#N/A</v>
      </c>
      <c r="O73" s="18" t="e">
        <f>VLOOKUP(E73,G6数据库!C:W,7,0)</f>
        <v>#N/A</v>
      </c>
      <c r="P73" s="19" t="e">
        <f t="shared" si="8"/>
        <v>#VALUE!</v>
      </c>
      <c r="Q73" s="18" t="e">
        <f>VLOOKUP(E73,G6数据库!C:W,8,0)</f>
        <v>#N/A</v>
      </c>
      <c r="R73" s="18" t="e">
        <f>VLOOKUP(E73,G6数据库!C:W,9,0)</f>
        <v>#N/A</v>
      </c>
      <c r="S73" s="18"/>
      <c r="T73" s="18" t="e">
        <f>VLOOKUP(E73,G6数据库!C:W,10,0)</f>
        <v>#N/A</v>
      </c>
      <c r="U73" s="18" t="e">
        <f>VLOOKUP(E73,G6数据库!C:W,11,0)</f>
        <v>#N/A</v>
      </c>
      <c r="V73" s="19" t="e">
        <f>VLOOKUP(E73,G6数据库!C:W,14,0)*C73*2</f>
        <v>#N/A</v>
      </c>
      <c r="W73" s="18" t="e">
        <f>VLOOKUP(E73,G4数据库!C:S,11,0)</f>
        <v>#N/A</v>
      </c>
      <c r="X73" s="18" t="e">
        <f>VLOOKUP(E73,G5数据库!C:S,12,0)</f>
        <v>#N/A</v>
      </c>
      <c r="Y73" s="18"/>
      <c r="Z73" s="38" t="e">
        <f>VLOOKUP(E73,G6数据库!C:W,17,0)</f>
        <v>#N/A</v>
      </c>
      <c r="AA73" s="37" t="e">
        <f>VLOOKUP(E73,G6数据库!C:W,18,0)</f>
        <v>#N/A</v>
      </c>
      <c r="AB73" s="37" t="e">
        <f>VLOOKUP(E73,G6数据库!C:W,19,0)*C73*2</f>
        <v>#N/A</v>
      </c>
      <c r="AC73" s="37" t="e">
        <f>VLOOKUP(E73,G6数据库!C:W,20,0)</f>
        <v>#N/A</v>
      </c>
      <c r="AD73" s="37" t="e">
        <f>VLOOKUP(E73,G6数据库!C:W,21,0)</f>
        <v>#N/A</v>
      </c>
      <c r="AE73" s="18"/>
    </row>
    <row r="74" spans="1:31" x14ac:dyDescent="0.25">
      <c r="A74" s="22"/>
      <c r="B74" s="3"/>
      <c r="C74" s="3"/>
      <c r="D74" s="3"/>
      <c r="E74" s="18" t="str">
        <f t="shared" si="4"/>
        <v/>
      </c>
      <c r="F74" s="18" t="str">
        <f t="shared" si="5"/>
        <v/>
      </c>
      <c r="G74" s="18" t="e">
        <f t="shared" si="6"/>
        <v>#VALUE!</v>
      </c>
      <c r="H74" s="18" t="e">
        <f>VLOOKUP(E74,G6数据库!C:W,2,0)</f>
        <v>#N/A</v>
      </c>
      <c r="I74" s="18" t="e">
        <f>VLOOKUP(E74,G6数据库!C:W,3,0)</f>
        <v>#N/A</v>
      </c>
      <c r="J74" s="19" t="e">
        <f t="shared" si="7"/>
        <v>#VALUE!</v>
      </c>
      <c r="K74" s="18" t="e">
        <f>VLOOKUP(E74,G6数据库!C:W,4,0)</f>
        <v>#N/A</v>
      </c>
      <c r="L74" s="18" t="e">
        <f>VLOOKUP(E74,G6数据库!C:W,5,0)</f>
        <v>#N/A</v>
      </c>
      <c r="M74" s="18"/>
      <c r="N74" s="18" t="e">
        <f>VLOOKUP(E74,G6数据库!C:W,6,0)</f>
        <v>#N/A</v>
      </c>
      <c r="O74" s="18" t="e">
        <f>VLOOKUP(E74,G6数据库!C:W,7,0)</f>
        <v>#N/A</v>
      </c>
      <c r="P74" s="19" t="e">
        <f t="shared" si="8"/>
        <v>#VALUE!</v>
      </c>
      <c r="Q74" s="18" t="e">
        <f>VLOOKUP(E74,G6数据库!C:W,8,0)</f>
        <v>#N/A</v>
      </c>
      <c r="R74" s="18" t="e">
        <f>VLOOKUP(E74,G6数据库!C:W,9,0)</f>
        <v>#N/A</v>
      </c>
      <c r="S74" s="18"/>
      <c r="T74" s="18" t="e">
        <f>VLOOKUP(E74,G6数据库!C:W,10,0)</f>
        <v>#N/A</v>
      </c>
      <c r="U74" s="18" t="e">
        <f>VLOOKUP(E74,G6数据库!C:W,11,0)</f>
        <v>#N/A</v>
      </c>
      <c r="V74" s="19" t="e">
        <f>VLOOKUP(E74,G6数据库!C:W,14,0)*C74*2</f>
        <v>#N/A</v>
      </c>
      <c r="W74" s="18" t="e">
        <f>VLOOKUP(E74,G4数据库!C:S,11,0)</f>
        <v>#N/A</v>
      </c>
      <c r="X74" s="18" t="e">
        <f>VLOOKUP(E74,G5数据库!C:S,12,0)</f>
        <v>#N/A</v>
      </c>
      <c r="Y74" s="18"/>
      <c r="Z74" s="38" t="e">
        <f>VLOOKUP(E74,G6数据库!C:W,17,0)</f>
        <v>#N/A</v>
      </c>
      <c r="AA74" s="37" t="e">
        <f>VLOOKUP(E74,G6数据库!C:W,18,0)</f>
        <v>#N/A</v>
      </c>
      <c r="AB74" s="37" t="e">
        <f>VLOOKUP(E74,G6数据库!C:W,19,0)*C74*2</f>
        <v>#N/A</v>
      </c>
      <c r="AC74" s="37" t="e">
        <f>VLOOKUP(E74,G6数据库!C:W,20,0)</f>
        <v>#N/A</v>
      </c>
      <c r="AD74" s="37" t="e">
        <f>VLOOKUP(E74,G6数据库!C:W,21,0)</f>
        <v>#N/A</v>
      </c>
      <c r="AE74" s="18"/>
    </row>
    <row r="75" spans="1:31" x14ac:dyDescent="0.25">
      <c r="A75" s="22"/>
      <c r="B75" s="3"/>
      <c r="C75" s="3"/>
      <c r="D75" s="3"/>
      <c r="E75" s="18" t="str">
        <f t="shared" si="4"/>
        <v/>
      </c>
      <c r="F75" s="18" t="str">
        <f t="shared" si="5"/>
        <v/>
      </c>
      <c r="G75" s="18" t="e">
        <f t="shared" si="6"/>
        <v>#VALUE!</v>
      </c>
      <c r="H75" s="18" t="e">
        <f>VLOOKUP(E75,G6数据库!C:W,2,0)</f>
        <v>#N/A</v>
      </c>
      <c r="I75" s="18" t="e">
        <f>VLOOKUP(E75,G6数据库!C:W,3,0)</f>
        <v>#N/A</v>
      </c>
      <c r="J75" s="19" t="e">
        <f t="shared" si="7"/>
        <v>#VALUE!</v>
      </c>
      <c r="K75" s="18" t="e">
        <f>VLOOKUP(E75,G6数据库!C:W,4,0)</f>
        <v>#N/A</v>
      </c>
      <c r="L75" s="18" t="e">
        <f>VLOOKUP(E75,G6数据库!C:W,5,0)</f>
        <v>#N/A</v>
      </c>
      <c r="M75" s="18"/>
      <c r="N75" s="18" t="e">
        <f>VLOOKUP(E75,G6数据库!C:W,6,0)</f>
        <v>#N/A</v>
      </c>
      <c r="O75" s="18" t="e">
        <f>VLOOKUP(E75,G6数据库!C:W,7,0)</f>
        <v>#N/A</v>
      </c>
      <c r="P75" s="19" t="e">
        <f t="shared" si="8"/>
        <v>#VALUE!</v>
      </c>
      <c r="Q75" s="18" t="e">
        <f>VLOOKUP(E75,G6数据库!C:W,8,0)</f>
        <v>#N/A</v>
      </c>
      <c r="R75" s="18" t="e">
        <f>VLOOKUP(E75,G6数据库!C:W,9,0)</f>
        <v>#N/A</v>
      </c>
      <c r="S75" s="18"/>
      <c r="T75" s="18" t="e">
        <f>VLOOKUP(E75,G6数据库!C:W,10,0)</f>
        <v>#N/A</v>
      </c>
      <c r="U75" s="18" t="e">
        <f>VLOOKUP(E75,G6数据库!C:W,11,0)</f>
        <v>#N/A</v>
      </c>
      <c r="V75" s="19" t="e">
        <f>VLOOKUP(E75,G6数据库!C:W,14,0)*C75*2</f>
        <v>#N/A</v>
      </c>
      <c r="W75" s="18" t="e">
        <f>VLOOKUP(E75,G4数据库!C:S,11,0)</f>
        <v>#N/A</v>
      </c>
      <c r="X75" s="18" t="e">
        <f>VLOOKUP(E75,G5数据库!C:S,12,0)</f>
        <v>#N/A</v>
      </c>
      <c r="Y75" s="18"/>
      <c r="Z75" s="38" t="e">
        <f>VLOOKUP(E75,G6数据库!C:W,17,0)</f>
        <v>#N/A</v>
      </c>
      <c r="AA75" s="37" t="e">
        <f>VLOOKUP(E75,G6数据库!C:W,18,0)</f>
        <v>#N/A</v>
      </c>
      <c r="AB75" s="37" t="e">
        <f>VLOOKUP(E75,G6数据库!C:W,19,0)*C75*2</f>
        <v>#N/A</v>
      </c>
      <c r="AC75" s="37" t="e">
        <f>VLOOKUP(E75,G6数据库!C:W,20,0)</f>
        <v>#N/A</v>
      </c>
      <c r="AD75" s="37" t="e">
        <f>VLOOKUP(E75,G6数据库!C:W,21,0)</f>
        <v>#N/A</v>
      </c>
      <c r="AE75" s="18"/>
    </row>
    <row r="76" spans="1:31" x14ac:dyDescent="0.25">
      <c r="A76" s="22"/>
      <c r="B76" s="3"/>
      <c r="C76" s="3"/>
      <c r="D76" s="3"/>
      <c r="E76" s="18" t="str">
        <f t="shared" si="4"/>
        <v/>
      </c>
      <c r="F76" s="18" t="str">
        <f t="shared" si="5"/>
        <v/>
      </c>
      <c r="G76" s="18" t="e">
        <f t="shared" si="6"/>
        <v>#VALUE!</v>
      </c>
      <c r="H76" s="18" t="e">
        <f>VLOOKUP(E76,G6数据库!C:W,2,0)</f>
        <v>#N/A</v>
      </c>
      <c r="I76" s="18" t="e">
        <f>VLOOKUP(E76,G6数据库!C:W,3,0)</f>
        <v>#N/A</v>
      </c>
      <c r="J76" s="19" t="e">
        <f t="shared" si="7"/>
        <v>#VALUE!</v>
      </c>
      <c r="K76" s="18" t="e">
        <f>VLOOKUP(E76,G6数据库!C:W,4,0)</f>
        <v>#N/A</v>
      </c>
      <c r="L76" s="18" t="e">
        <f>VLOOKUP(E76,G6数据库!C:W,5,0)</f>
        <v>#N/A</v>
      </c>
      <c r="M76" s="18"/>
      <c r="N76" s="18" t="e">
        <f>VLOOKUP(E76,G6数据库!C:W,6,0)</f>
        <v>#N/A</v>
      </c>
      <c r="O76" s="18" t="e">
        <f>VLOOKUP(E76,G6数据库!C:W,7,0)</f>
        <v>#N/A</v>
      </c>
      <c r="P76" s="19" t="e">
        <f t="shared" si="8"/>
        <v>#VALUE!</v>
      </c>
      <c r="Q76" s="18" t="e">
        <f>VLOOKUP(E76,G6数据库!C:W,8,0)</f>
        <v>#N/A</v>
      </c>
      <c r="R76" s="18" t="e">
        <f>VLOOKUP(E76,G6数据库!C:W,9,0)</f>
        <v>#N/A</v>
      </c>
      <c r="S76" s="18"/>
      <c r="T76" s="18" t="e">
        <f>VLOOKUP(E76,G6数据库!C:W,10,0)</f>
        <v>#N/A</v>
      </c>
      <c r="U76" s="18" t="e">
        <f>VLOOKUP(E76,G6数据库!C:W,11,0)</f>
        <v>#N/A</v>
      </c>
      <c r="V76" s="19" t="e">
        <f>VLOOKUP(E76,G6数据库!C:W,14,0)*C76*2</f>
        <v>#N/A</v>
      </c>
      <c r="W76" s="18" t="e">
        <f>VLOOKUP(E76,G4数据库!C:S,11,0)</f>
        <v>#N/A</v>
      </c>
      <c r="X76" s="18" t="e">
        <f>VLOOKUP(E76,G5数据库!C:S,12,0)</f>
        <v>#N/A</v>
      </c>
      <c r="Y76" s="18"/>
      <c r="Z76" s="38" t="e">
        <f>VLOOKUP(E76,G6数据库!C:W,17,0)</f>
        <v>#N/A</v>
      </c>
      <c r="AA76" s="37" t="e">
        <f>VLOOKUP(E76,G6数据库!C:W,18,0)</f>
        <v>#N/A</v>
      </c>
      <c r="AB76" s="37" t="e">
        <f>VLOOKUP(E76,G6数据库!C:W,19,0)*C76*2</f>
        <v>#N/A</v>
      </c>
      <c r="AC76" s="37" t="e">
        <f>VLOOKUP(E76,G6数据库!C:W,20,0)</f>
        <v>#N/A</v>
      </c>
      <c r="AD76" s="37" t="e">
        <f>VLOOKUP(E76,G6数据库!C:W,21,0)</f>
        <v>#N/A</v>
      </c>
      <c r="AE76" s="18"/>
    </row>
    <row r="77" spans="1:31" x14ac:dyDescent="0.25">
      <c r="A77" s="22"/>
      <c r="B77" s="3"/>
      <c r="C77" s="3"/>
      <c r="D77" s="3"/>
      <c r="E77" s="18" t="str">
        <f t="shared" si="4"/>
        <v/>
      </c>
      <c r="F77" s="18" t="str">
        <f t="shared" si="5"/>
        <v/>
      </c>
      <c r="G77" s="18" t="e">
        <f t="shared" si="6"/>
        <v>#VALUE!</v>
      </c>
      <c r="H77" s="18" t="e">
        <f>VLOOKUP(E77,G6数据库!C:W,2,0)</f>
        <v>#N/A</v>
      </c>
      <c r="I77" s="18" t="e">
        <f>VLOOKUP(E77,G6数据库!C:W,3,0)</f>
        <v>#N/A</v>
      </c>
      <c r="J77" s="19" t="e">
        <f t="shared" si="7"/>
        <v>#VALUE!</v>
      </c>
      <c r="K77" s="18" t="e">
        <f>VLOOKUP(E77,G6数据库!C:W,4,0)</f>
        <v>#N/A</v>
      </c>
      <c r="L77" s="18" t="e">
        <f>VLOOKUP(E77,G6数据库!C:W,5,0)</f>
        <v>#N/A</v>
      </c>
      <c r="M77" s="18"/>
      <c r="N77" s="18" t="e">
        <f>VLOOKUP(E77,G6数据库!C:W,6,0)</f>
        <v>#N/A</v>
      </c>
      <c r="O77" s="18" t="e">
        <f>VLOOKUP(E77,G6数据库!C:W,7,0)</f>
        <v>#N/A</v>
      </c>
      <c r="P77" s="19" t="e">
        <f t="shared" si="8"/>
        <v>#VALUE!</v>
      </c>
      <c r="Q77" s="18" t="e">
        <f>VLOOKUP(E77,G6数据库!C:W,8,0)</f>
        <v>#N/A</v>
      </c>
      <c r="R77" s="18" t="e">
        <f>VLOOKUP(E77,G6数据库!C:W,9,0)</f>
        <v>#N/A</v>
      </c>
      <c r="S77" s="18"/>
      <c r="T77" s="18" t="e">
        <f>VLOOKUP(E77,G6数据库!C:W,10,0)</f>
        <v>#N/A</v>
      </c>
      <c r="U77" s="18" t="e">
        <f>VLOOKUP(E77,G6数据库!C:W,11,0)</f>
        <v>#N/A</v>
      </c>
      <c r="V77" s="19" t="e">
        <f>VLOOKUP(E77,G6数据库!C:W,14,0)*C77*2</f>
        <v>#N/A</v>
      </c>
      <c r="W77" s="18" t="e">
        <f>VLOOKUP(E77,G4数据库!C:S,11,0)</f>
        <v>#N/A</v>
      </c>
      <c r="X77" s="18" t="e">
        <f>VLOOKUP(E77,G5数据库!C:S,12,0)</f>
        <v>#N/A</v>
      </c>
      <c r="Y77" s="18"/>
      <c r="Z77" s="38" t="e">
        <f>VLOOKUP(E77,G6数据库!C:W,17,0)</f>
        <v>#N/A</v>
      </c>
      <c r="AA77" s="37" t="e">
        <f>VLOOKUP(E77,G6数据库!C:W,18,0)</f>
        <v>#N/A</v>
      </c>
      <c r="AB77" s="37" t="e">
        <f>VLOOKUP(E77,G6数据库!C:W,19,0)*C77*2</f>
        <v>#N/A</v>
      </c>
      <c r="AC77" s="37" t="e">
        <f>VLOOKUP(E77,G6数据库!C:W,20,0)</f>
        <v>#N/A</v>
      </c>
      <c r="AD77" s="37" t="e">
        <f>VLOOKUP(E77,G6数据库!C:W,21,0)</f>
        <v>#N/A</v>
      </c>
      <c r="AE77" s="18"/>
    </row>
    <row r="78" spans="1:31" x14ac:dyDescent="0.25">
      <c r="A78" s="22"/>
      <c r="B78" s="3"/>
      <c r="C78" s="3"/>
      <c r="D78" s="3"/>
      <c r="E78" s="18" t="str">
        <f t="shared" si="4"/>
        <v/>
      </c>
      <c r="F78" s="18" t="str">
        <f t="shared" si="5"/>
        <v/>
      </c>
      <c r="G78" s="18" t="e">
        <f t="shared" si="6"/>
        <v>#VALUE!</v>
      </c>
      <c r="H78" s="18" t="e">
        <f>VLOOKUP(E78,G6数据库!C:W,2,0)</f>
        <v>#N/A</v>
      </c>
      <c r="I78" s="18" t="e">
        <f>VLOOKUP(E78,G6数据库!C:W,3,0)</f>
        <v>#N/A</v>
      </c>
      <c r="J78" s="19" t="e">
        <f t="shared" si="7"/>
        <v>#VALUE!</v>
      </c>
      <c r="K78" s="18" t="e">
        <f>VLOOKUP(E78,G6数据库!C:W,4,0)</f>
        <v>#N/A</v>
      </c>
      <c r="L78" s="18" t="e">
        <f>VLOOKUP(E78,G6数据库!C:W,5,0)</f>
        <v>#N/A</v>
      </c>
      <c r="M78" s="18"/>
      <c r="N78" s="18" t="e">
        <f>VLOOKUP(E78,G6数据库!C:W,6,0)</f>
        <v>#N/A</v>
      </c>
      <c r="O78" s="18" t="e">
        <f>VLOOKUP(E78,G6数据库!C:W,7,0)</f>
        <v>#N/A</v>
      </c>
      <c r="P78" s="19" t="e">
        <f t="shared" si="8"/>
        <v>#VALUE!</v>
      </c>
      <c r="Q78" s="18" t="e">
        <f>VLOOKUP(E78,G6数据库!C:W,8,0)</f>
        <v>#N/A</v>
      </c>
      <c r="R78" s="18" t="e">
        <f>VLOOKUP(E78,G6数据库!C:W,9,0)</f>
        <v>#N/A</v>
      </c>
      <c r="S78" s="18"/>
      <c r="T78" s="18" t="e">
        <f>VLOOKUP(E78,G6数据库!C:W,10,0)</f>
        <v>#N/A</v>
      </c>
      <c r="U78" s="18" t="e">
        <f>VLOOKUP(E78,G6数据库!C:W,11,0)</f>
        <v>#N/A</v>
      </c>
      <c r="V78" s="19" t="e">
        <f>VLOOKUP(E78,G6数据库!C:W,14,0)*C78*2</f>
        <v>#N/A</v>
      </c>
      <c r="W78" s="18" t="e">
        <f>VLOOKUP(E78,G4数据库!C:S,11,0)</f>
        <v>#N/A</v>
      </c>
      <c r="X78" s="18" t="e">
        <f>VLOOKUP(E78,G5数据库!C:S,12,0)</f>
        <v>#N/A</v>
      </c>
      <c r="Y78" s="18"/>
      <c r="Z78" s="38" t="e">
        <f>VLOOKUP(E78,G6数据库!C:W,17,0)</f>
        <v>#N/A</v>
      </c>
      <c r="AA78" s="37" t="e">
        <f>VLOOKUP(E78,G6数据库!C:W,18,0)</f>
        <v>#N/A</v>
      </c>
      <c r="AB78" s="37" t="e">
        <f>VLOOKUP(E78,G6数据库!C:W,19,0)*C78*2</f>
        <v>#N/A</v>
      </c>
      <c r="AC78" s="37" t="e">
        <f>VLOOKUP(E78,G6数据库!C:W,20,0)</f>
        <v>#N/A</v>
      </c>
      <c r="AD78" s="37" t="e">
        <f>VLOOKUP(E78,G6数据库!C:W,21,0)</f>
        <v>#N/A</v>
      </c>
      <c r="AE78" s="18"/>
    </row>
    <row r="79" spans="1:31" x14ac:dyDescent="0.25">
      <c r="A79" s="22"/>
      <c r="B79" s="3"/>
      <c r="C79" s="3"/>
      <c r="D79" s="3"/>
      <c r="E79" s="18" t="str">
        <f t="shared" ref="E79:E100" si="9">(TRIM(MID(SUBSTITUTE($B79,"-",REPT(" ",99)),COLUMN(B79)*99-98,99)))</f>
        <v/>
      </c>
      <c r="F79" s="18" t="str">
        <f t="shared" ref="F79:F100" si="10">(TRIM(MID(SUBSTITUTE($B79,"-",REPT(" ",99)),COLUMN(C79)*99-98,99)))</f>
        <v/>
      </c>
      <c r="G79" s="18" t="e">
        <f t="shared" ref="G79:G100" si="11">VALUE(TRIM(MID(SUBSTITUTE($B79,"-",REPT(" ",99)),COLUMN(D79)*99-98,99)))</f>
        <v>#VALUE!</v>
      </c>
      <c r="H79" s="18" t="e">
        <f>VLOOKUP(E79,G6数据库!C:W,2,0)</f>
        <v>#N/A</v>
      </c>
      <c r="I79" s="18" t="e">
        <f>VLOOKUP(E79,G6数据库!C:W,3,0)</f>
        <v>#N/A</v>
      </c>
      <c r="J79" s="19" t="e">
        <f t="shared" ref="J79:J100" si="12">(F79/1000)*C79*2</f>
        <v>#VALUE!</v>
      </c>
      <c r="K79" s="18" t="e">
        <f>VLOOKUP(E79,G6数据库!C:W,4,0)</f>
        <v>#N/A</v>
      </c>
      <c r="L79" s="18" t="e">
        <f>VLOOKUP(E79,G6数据库!C:W,5,0)</f>
        <v>#N/A</v>
      </c>
      <c r="M79" s="18"/>
      <c r="N79" s="18" t="e">
        <f>VLOOKUP(E79,G6数据库!C:W,6,0)</f>
        <v>#N/A</v>
      </c>
      <c r="O79" s="18" t="e">
        <f>VLOOKUP(E79,G6数据库!C:W,7,0)</f>
        <v>#N/A</v>
      </c>
      <c r="P79" s="19" t="e">
        <f t="shared" ref="P79:P100" si="13">(G79/1000)*2*C79</f>
        <v>#VALUE!</v>
      </c>
      <c r="Q79" s="18" t="e">
        <f>VLOOKUP(E79,G6数据库!C:W,8,0)</f>
        <v>#N/A</v>
      </c>
      <c r="R79" s="18" t="e">
        <f>VLOOKUP(E79,G6数据库!C:W,9,0)</f>
        <v>#N/A</v>
      </c>
      <c r="S79" s="18"/>
      <c r="T79" s="18" t="e">
        <f>VLOOKUP(E79,G6数据库!C:W,10,0)</f>
        <v>#N/A</v>
      </c>
      <c r="U79" s="18" t="e">
        <f>VLOOKUP(E79,G6数据库!C:W,11,0)</f>
        <v>#N/A</v>
      </c>
      <c r="V79" s="19" t="e">
        <f>VLOOKUP(E79,G6数据库!C:W,14,0)*C79*2</f>
        <v>#N/A</v>
      </c>
      <c r="W79" s="18" t="e">
        <f>VLOOKUP(E79,G4数据库!C:S,11,0)</f>
        <v>#N/A</v>
      </c>
      <c r="X79" s="18" t="e">
        <f>VLOOKUP(E79,G5数据库!C:S,12,0)</f>
        <v>#N/A</v>
      </c>
      <c r="Y79" s="18"/>
      <c r="Z79" s="38" t="e">
        <f>VLOOKUP(E79,G6数据库!C:W,17,0)</f>
        <v>#N/A</v>
      </c>
      <c r="AA79" s="37" t="e">
        <f>VLOOKUP(E79,G6数据库!C:W,18,0)</f>
        <v>#N/A</v>
      </c>
      <c r="AB79" s="37" t="e">
        <f>VLOOKUP(E79,G6数据库!C:W,19,0)*C79*2</f>
        <v>#N/A</v>
      </c>
      <c r="AC79" s="37" t="e">
        <f>VLOOKUP(E79,G6数据库!C:W,20,0)</f>
        <v>#N/A</v>
      </c>
      <c r="AD79" s="37" t="e">
        <f>VLOOKUP(E79,G6数据库!C:W,21,0)</f>
        <v>#N/A</v>
      </c>
      <c r="AE79" s="18"/>
    </row>
    <row r="80" spans="1:31" x14ac:dyDescent="0.25">
      <c r="A80" s="22"/>
      <c r="B80" s="3"/>
      <c r="C80" s="3"/>
      <c r="D80" s="3"/>
      <c r="E80" s="18" t="str">
        <f t="shared" si="9"/>
        <v/>
      </c>
      <c r="F80" s="18" t="str">
        <f t="shared" si="10"/>
        <v/>
      </c>
      <c r="G80" s="18" t="e">
        <f t="shared" si="11"/>
        <v>#VALUE!</v>
      </c>
      <c r="H80" s="18" t="e">
        <f>VLOOKUP(E80,G6数据库!C:W,2,0)</f>
        <v>#N/A</v>
      </c>
      <c r="I80" s="18" t="e">
        <f>VLOOKUP(E80,G6数据库!C:W,3,0)</f>
        <v>#N/A</v>
      </c>
      <c r="J80" s="19" t="e">
        <f t="shared" si="12"/>
        <v>#VALUE!</v>
      </c>
      <c r="K80" s="18" t="e">
        <f>VLOOKUP(E80,G6数据库!C:W,4,0)</f>
        <v>#N/A</v>
      </c>
      <c r="L80" s="18" t="e">
        <f>VLOOKUP(E80,G6数据库!C:W,5,0)</f>
        <v>#N/A</v>
      </c>
      <c r="M80" s="18"/>
      <c r="N80" s="18" t="e">
        <f>VLOOKUP(E80,G6数据库!C:W,6,0)</f>
        <v>#N/A</v>
      </c>
      <c r="O80" s="18" t="e">
        <f>VLOOKUP(E80,G6数据库!C:W,7,0)</f>
        <v>#N/A</v>
      </c>
      <c r="P80" s="19" t="e">
        <f t="shared" si="13"/>
        <v>#VALUE!</v>
      </c>
      <c r="Q80" s="18" t="e">
        <f>VLOOKUP(E80,G6数据库!C:W,8,0)</f>
        <v>#N/A</v>
      </c>
      <c r="R80" s="18" t="e">
        <f>VLOOKUP(E80,G6数据库!C:W,9,0)</f>
        <v>#N/A</v>
      </c>
      <c r="S80" s="18"/>
      <c r="T80" s="18" t="e">
        <f>VLOOKUP(E80,G6数据库!C:W,10,0)</f>
        <v>#N/A</v>
      </c>
      <c r="U80" s="18" t="e">
        <f>VLOOKUP(E80,G6数据库!C:W,11,0)</f>
        <v>#N/A</v>
      </c>
      <c r="V80" s="19" t="e">
        <f>VLOOKUP(E80,G6数据库!C:W,14,0)*C80*2</f>
        <v>#N/A</v>
      </c>
      <c r="W80" s="18" t="e">
        <f>VLOOKUP(E80,G4数据库!C:S,11,0)</f>
        <v>#N/A</v>
      </c>
      <c r="X80" s="18" t="e">
        <f>VLOOKUP(E80,G5数据库!C:S,12,0)</f>
        <v>#N/A</v>
      </c>
      <c r="Y80" s="18"/>
      <c r="Z80" s="38" t="e">
        <f>VLOOKUP(E80,G6数据库!C:W,17,0)</f>
        <v>#N/A</v>
      </c>
      <c r="AA80" s="37" t="e">
        <f>VLOOKUP(E80,G6数据库!C:W,18,0)</f>
        <v>#N/A</v>
      </c>
      <c r="AB80" s="37" t="e">
        <f>VLOOKUP(E80,G6数据库!C:W,19,0)*C80*2</f>
        <v>#N/A</v>
      </c>
      <c r="AC80" s="37" t="e">
        <f>VLOOKUP(E80,G6数据库!C:W,20,0)</f>
        <v>#N/A</v>
      </c>
      <c r="AD80" s="37" t="e">
        <f>VLOOKUP(E80,G6数据库!C:W,21,0)</f>
        <v>#N/A</v>
      </c>
      <c r="AE80" s="18"/>
    </row>
    <row r="81" spans="1:31" x14ac:dyDescent="0.25">
      <c r="A81" s="22"/>
      <c r="B81" s="3"/>
      <c r="C81" s="3"/>
      <c r="D81" s="3"/>
      <c r="E81" s="18" t="str">
        <f t="shared" si="9"/>
        <v/>
      </c>
      <c r="F81" s="18" t="str">
        <f t="shared" si="10"/>
        <v/>
      </c>
      <c r="G81" s="18" t="e">
        <f t="shared" si="11"/>
        <v>#VALUE!</v>
      </c>
      <c r="H81" s="18" t="e">
        <f>VLOOKUP(E81,G6数据库!C:W,2,0)</f>
        <v>#N/A</v>
      </c>
      <c r="I81" s="18" t="e">
        <f>VLOOKUP(E81,G6数据库!C:W,3,0)</f>
        <v>#N/A</v>
      </c>
      <c r="J81" s="19" t="e">
        <f t="shared" si="12"/>
        <v>#VALUE!</v>
      </c>
      <c r="K81" s="18" t="e">
        <f>VLOOKUP(E81,G6数据库!C:W,4,0)</f>
        <v>#N/A</v>
      </c>
      <c r="L81" s="18" t="e">
        <f>VLOOKUP(E81,G6数据库!C:W,5,0)</f>
        <v>#N/A</v>
      </c>
      <c r="M81" s="18"/>
      <c r="N81" s="18" t="e">
        <f>VLOOKUP(E81,G6数据库!C:W,6,0)</f>
        <v>#N/A</v>
      </c>
      <c r="O81" s="18" t="e">
        <f>VLOOKUP(E81,G6数据库!C:W,7,0)</f>
        <v>#N/A</v>
      </c>
      <c r="P81" s="19" t="e">
        <f t="shared" si="13"/>
        <v>#VALUE!</v>
      </c>
      <c r="Q81" s="18" t="e">
        <f>VLOOKUP(E81,G6数据库!C:W,8,0)</f>
        <v>#N/A</v>
      </c>
      <c r="R81" s="18" t="e">
        <f>VLOOKUP(E81,G6数据库!C:W,9,0)</f>
        <v>#N/A</v>
      </c>
      <c r="S81" s="18"/>
      <c r="T81" s="18" t="e">
        <f>VLOOKUP(E81,G6数据库!C:W,10,0)</f>
        <v>#N/A</v>
      </c>
      <c r="U81" s="18" t="e">
        <f>VLOOKUP(E81,G6数据库!C:W,11,0)</f>
        <v>#N/A</v>
      </c>
      <c r="V81" s="19" t="e">
        <f>VLOOKUP(E81,G6数据库!C:W,14,0)*C81*2</f>
        <v>#N/A</v>
      </c>
      <c r="W81" s="18" t="e">
        <f>VLOOKUP(E81,G4数据库!C:S,11,0)</f>
        <v>#N/A</v>
      </c>
      <c r="X81" s="18" t="e">
        <f>VLOOKUP(E81,G5数据库!C:S,12,0)</f>
        <v>#N/A</v>
      </c>
      <c r="Y81" s="18"/>
      <c r="Z81" s="38" t="e">
        <f>VLOOKUP(E81,G6数据库!C:W,17,0)</f>
        <v>#N/A</v>
      </c>
      <c r="AA81" s="37" t="e">
        <f>VLOOKUP(E81,G6数据库!C:W,18,0)</f>
        <v>#N/A</v>
      </c>
      <c r="AB81" s="37" t="e">
        <f>VLOOKUP(E81,G6数据库!C:W,19,0)*C81*2</f>
        <v>#N/A</v>
      </c>
      <c r="AC81" s="37" t="e">
        <f>VLOOKUP(E81,G6数据库!C:W,20,0)</f>
        <v>#N/A</v>
      </c>
      <c r="AD81" s="37" t="e">
        <f>VLOOKUP(E81,G6数据库!C:W,21,0)</f>
        <v>#N/A</v>
      </c>
      <c r="AE81" s="18"/>
    </row>
    <row r="82" spans="1:31" x14ac:dyDescent="0.25">
      <c r="A82" s="22"/>
      <c r="B82" s="3"/>
      <c r="C82" s="3"/>
      <c r="D82" s="3"/>
      <c r="E82" s="18" t="str">
        <f t="shared" si="9"/>
        <v/>
      </c>
      <c r="F82" s="18" t="str">
        <f t="shared" si="10"/>
        <v/>
      </c>
      <c r="G82" s="18" t="e">
        <f t="shared" si="11"/>
        <v>#VALUE!</v>
      </c>
      <c r="H82" s="18" t="e">
        <f>VLOOKUP(E82,G6数据库!C:W,2,0)</f>
        <v>#N/A</v>
      </c>
      <c r="I82" s="18" t="e">
        <f>VLOOKUP(E82,G6数据库!C:W,3,0)</f>
        <v>#N/A</v>
      </c>
      <c r="J82" s="19" t="e">
        <f t="shared" si="12"/>
        <v>#VALUE!</v>
      </c>
      <c r="K82" s="18" t="e">
        <f>VLOOKUP(E82,G6数据库!C:W,4,0)</f>
        <v>#N/A</v>
      </c>
      <c r="L82" s="18" t="e">
        <f>VLOOKUP(E82,G6数据库!C:W,5,0)</f>
        <v>#N/A</v>
      </c>
      <c r="M82" s="18"/>
      <c r="N82" s="18" t="e">
        <f>VLOOKUP(E82,G6数据库!C:W,6,0)</f>
        <v>#N/A</v>
      </c>
      <c r="O82" s="18" t="e">
        <f>VLOOKUP(E82,G6数据库!C:W,7,0)</f>
        <v>#N/A</v>
      </c>
      <c r="P82" s="19" t="e">
        <f t="shared" si="13"/>
        <v>#VALUE!</v>
      </c>
      <c r="Q82" s="18" t="e">
        <f>VLOOKUP(E82,G6数据库!C:W,8,0)</f>
        <v>#N/A</v>
      </c>
      <c r="R82" s="18" t="e">
        <f>VLOOKUP(E82,G6数据库!C:W,9,0)</f>
        <v>#N/A</v>
      </c>
      <c r="S82" s="18"/>
      <c r="T82" s="18" t="e">
        <f>VLOOKUP(E82,G6数据库!C:W,10,0)</f>
        <v>#N/A</v>
      </c>
      <c r="U82" s="18" t="e">
        <f>VLOOKUP(E82,G6数据库!C:W,11,0)</f>
        <v>#N/A</v>
      </c>
      <c r="V82" s="19" t="e">
        <f>VLOOKUP(E82,G6数据库!C:W,14,0)*C82*2</f>
        <v>#N/A</v>
      </c>
      <c r="W82" s="18" t="e">
        <f>VLOOKUP(E82,G4数据库!C:S,11,0)</f>
        <v>#N/A</v>
      </c>
      <c r="X82" s="18" t="e">
        <f>VLOOKUP(E82,G5数据库!C:S,12,0)</f>
        <v>#N/A</v>
      </c>
      <c r="Y82" s="18"/>
      <c r="Z82" s="38" t="e">
        <f>VLOOKUP(E82,G6数据库!C:W,17,0)</f>
        <v>#N/A</v>
      </c>
      <c r="AA82" s="37" t="e">
        <f>VLOOKUP(E82,G6数据库!C:W,18,0)</f>
        <v>#N/A</v>
      </c>
      <c r="AB82" s="37" t="e">
        <f>VLOOKUP(E82,G6数据库!C:W,19,0)*C82*2</f>
        <v>#N/A</v>
      </c>
      <c r="AC82" s="37" t="e">
        <f>VLOOKUP(E82,G6数据库!C:W,20,0)</f>
        <v>#N/A</v>
      </c>
      <c r="AD82" s="37" t="e">
        <f>VLOOKUP(E82,G6数据库!C:W,21,0)</f>
        <v>#N/A</v>
      </c>
      <c r="AE82" s="18"/>
    </row>
    <row r="83" spans="1:31" x14ac:dyDescent="0.25">
      <c r="A83" s="22"/>
      <c r="B83" s="3"/>
      <c r="C83" s="3"/>
      <c r="D83" s="3"/>
      <c r="E83" s="18" t="str">
        <f t="shared" si="9"/>
        <v/>
      </c>
      <c r="F83" s="18" t="str">
        <f t="shared" si="10"/>
        <v/>
      </c>
      <c r="G83" s="18" t="e">
        <f t="shared" si="11"/>
        <v>#VALUE!</v>
      </c>
      <c r="H83" s="18" t="e">
        <f>VLOOKUP(E83,G6数据库!C:W,2,0)</f>
        <v>#N/A</v>
      </c>
      <c r="I83" s="18" t="e">
        <f>VLOOKUP(E83,G6数据库!C:W,3,0)</f>
        <v>#N/A</v>
      </c>
      <c r="J83" s="19" t="e">
        <f t="shared" si="12"/>
        <v>#VALUE!</v>
      </c>
      <c r="K83" s="18" t="e">
        <f>VLOOKUP(E83,G6数据库!C:W,4,0)</f>
        <v>#N/A</v>
      </c>
      <c r="L83" s="18" t="e">
        <f>VLOOKUP(E83,G6数据库!C:W,5,0)</f>
        <v>#N/A</v>
      </c>
      <c r="M83" s="18"/>
      <c r="N83" s="18" t="e">
        <f>VLOOKUP(E83,G6数据库!C:W,6,0)</f>
        <v>#N/A</v>
      </c>
      <c r="O83" s="18" t="e">
        <f>VLOOKUP(E83,G6数据库!C:W,7,0)</f>
        <v>#N/A</v>
      </c>
      <c r="P83" s="19" t="e">
        <f t="shared" si="13"/>
        <v>#VALUE!</v>
      </c>
      <c r="Q83" s="18" t="e">
        <f>VLOOKUP(E83,G6数据库!C:W,8,0)</f>
        <v>#N/A</v>
      </c>
      <c r="R83" s="18" t="e">
        <f>VLOOKUP(E83,G6数据库!C:W,9,0)</f>
        <v>#N/A</v>
      </c>
      <c r="S83" s="18"/>
      <c r="T83" s="18" t="e">
        <f>VLOOKUP(E83,G6数据库!C:W,10,0)</f>
        <v>#N/A</v>
      </c>
      <c r="U83" s="18" t="e">
        <f>VLOOKUP(E83,G6数据库!C:W,11,0)</f>
        <v>#N/A</v>
      </c>
      <c r="V83" s="19" t="e">
        <f>VLOOKUP(E83,G6数据库!C:W,14,0)*C83*2</f>
        <v>#N/A</v>
      </c>
      <c r="W83" s="18" t="e">
        <f>VLOOKUP(E83,G4数据库!C:S,11,0)</f>
        <v>#N/A</v>
      </c>
      <c r="X83" s="18" t="e">
        <f>VLOOKUP(E83,G5数据库!C:S,12,0)</f>
        <v>#N/A</v>
      </c>
      <c r="Y83" s="18"/>
      <c r="Z83" s="38" t="e">
        <f>VLOOKUP(E83,G6数据库!C:W,17,0)</f>
        <v>#N/A</v>
      </c>
      <c r="AA83" s="37" t="e">
        <f>VLOOKUP(E83,G6数据库!C:W,18,0)</f>
        <v>#N/A</v>
      </c>
      <c r="AB83" s="37" t="e">
        <f>VLOOKUP(E83,G6数据库!C:W,19,0)*C83*2</f>
        <v>#N/A</v>
      </c>
      <c r="AC83" s="37" t="e">
        <f>VLOOKUP(E83,G6数据库!C:W,20,0)</f>
        <v>#N/A</v>
      </c>
      <c r="AD83" s="37" t="e">
        <f>VLOOKUP(E83,G6数据库!C:W,21,0)</f>
        <v>#N/A</v>
      </c>
      <c r="AE83" s="18"/>
    </row>
    <row r="84" spans="1:31" x14ac:dyDescent="0.25">
      <c r="A84" s="22"/>
      <c r="B84" s="3"/>
      <c r="C84" s="3"/>
      <c r="D84" s="3"/>
      <c r="E84" s="18" t="str">
        <f t="shared" si="9"/>
        <v/>
      </c>
      <c r="F84" s="18" t="str">
        <f t="shared" si="10"/>
        <v/>
      </c>
      <c r="G84" s="18" t="e">
        <f t="shared" si="11"/>
        <v>#VALUE!</v>
      </c>
      <c r="H84" s="18" t="e">
        <f>VLOOKUP(E84,G6数据库!C:W,2,0)</f>
        <v>#N/A</v>
      </c>
      <c r="I84" s="18" t="e">
        <f>VLOOKUP(E84,G6数据库!C:W,3,0)</f>
        <v>#N/A</v>
      </c>
      <c r="J84" s="19" t="e">
        <f t="shared" si="12"/>
        <v>#VALUE!</v>
      </c>
      <c r="K84" s="18" t="e">
        <f>VLOOKUP(E84,G6数据库!C:W,4,0)</f>
        <v>#N/A</v>
      </c>
      <c r="L84" s="18" t="e">
        <f>VLOOKUP(E84,G6数据库!C:W,5,0)</f>
        <v>#N/A</v>
      </c>
      <c r="M84" s="18"/>
      <c r="N84" s="18" t="e">
        <f>VLOOKUP(E84,G6数据库!C:W,6,0)</f>
        <v>#N/A</v>
      </c>
      <c r="O84" s="18" t="e">
        <f>VLOOKUP(E84,G6数据库!C:W,7,0)</f>
        <v>#N/A</v>
      </c>
      <c r="P84" s="19" t="e">
        <f t="shared" si="13"/>
        <v>#VALUE!</v>
      </c>
      <c r="Q84" s="18" t="e">
        <f>VLOOKUP(E84,G6数据库!C:W,8,0)</f>
        <v>#N/A</v>
      </c>
      <c r="R84" s="18" t="e">
        <f>VLOOKUP(E84,G6数据库!C:W,9,0)</f>
        <v>#N/A</v>
      </c>
      <c r="S84" s="18"/>
      <c r="T84" s="18" t="e">
        <f>VLOOKUP(E84,G6数据库!C:W,10,0)</f>
        <v>#N/A</v>
      </c>
      <c r="U84" s="18" t="e">
        <f>VLOOKUP(E84,G6数据库!C:W,11,0)</f>
        <v>#N/A</v>
      </c>
      <c r="V84" s="19" t="e">
        <f>VLOOKUP(E84,G6数据库!C:W,14,0)*C84*2</f>
        <v>#N/A</v>
      </c>
      <c r="W84" s="18" t="e">
        <f>VLOOKUP(E84,G4数据库!C:S,11,0)</f>
        <v>#N/A</v>
      </c>
      <c r="X84" s="18" t="e">
        <f>VLOOKUP(E84,G5数据库!C:S,12,0)</f>
        <v>#N/A</v>
      </c>
      <c r="Y84" s="18"/>
      <c r="Z84" s="38" t="e">
        <f>VLOOKUP(E84,G6数据库!C:W,17,0)</f>
        <v>#N/A</v>
      </c>
      <c r="AA84" s="37" t="e">
        <f>VLOOKUP(E84,G6数据库!C:W,18,0)</f>
        <v>#N/A</v>
      </c>
      <c r="AB84" s="37" t="e">
        <f>VLOOKUP(E84,G6数据库!C:W,19,0)*C84*2</f>
        <v>#N/A</v>
      </c>
      <c r="AC84" s="37" t="e">
        <f>VLOOKUP(E84,G6数据库!C:W,20,0)</f>
        <v>#N/A</v>
      </c>
      <c r="AD84" s="37" t="e">
        <f>VLOOKUP(E84,G6数据库!C:W,21,0)</f>
        <v>#N/A</v>
      </c>
      <c r="AE84" s="18"/>
    </row>
    <row r="85" spans="1:31" x14ac:dyDescent="0.25">
      <c r="A85" s="22"/>
      <c r="B85" s="3"/>
      <c r="C85" s="3"/>
      <c r="D85" s="3"/>
      <c r="E85" s="18" t="str">
        <f t="shared" si="9"/>
        <v/>
      </c>
      <c r="F85" s="18" t="str">
        <f t="shared" si="10"/>
        <v/>
      </c>
      <c r="G85" s="18" t="e">
        <f t="shared" si="11"/>
        <v>#VALUE!</v>
      </c>
      <c r="H85" s="18" t="e">
        <f>VLOOKUP(E85,G6数据库!C:W,2,0)</f>
        <v>#N/A</v>
      </c>
      <c r="I85" s="18" t="e">
        <f>VLOOKUP(E85,G6数据库!C:W,3,0)</f>
        <v>#N/A</v>
      </c>
      <c r="J85" s="19" t="e">
        <f t="shared" si="12"/>
        <v>#VALUE!</v>
      </c>
      <c r="K85" s="18" t="e">
        <f>VLOOKUP(E85,G6数据库!C:W,4,0)</f>
        <v>#N/A</v>
      </c>
      <c r="L85" s="18" t="e">
        <f>VLOOKUP(E85,G6数据库!C:W,5,0)</f>
        <v>#N/A</v>
      </c>
      <c r="M85" s="18"/>
      <c r="N85" s="18" t="e">
        <f>VLOOKUP(E85,G6数据库!C:W,6,0)</f>
        <v>#N/A</v>
      </c>
      <c r="O85" s="18" t="e">
        <f>VLOOKUP(E85,G6数据库!C:W,7,0)</f>
        <v>#N/A</v>
      </c>
      <c r="P85" s="19" t="e">
        <f t="shared" si="13"/>
        <v>#VALUE!</v>
      </c>
      <c r="Q85" s="18" t="e">
        <f>VLOOKUP(E85,G6数据库!C:W,8,0)</f>
        <v>#N/A</v>
      </c>
      <c r="R85" s="18" t="e">
        <f>VLOOKUP(E85,G6数据库!C:W,9,0)</f>
        <v>#N/A</v>
      </c>
      <c r="S85" s="18"/>
      <c r="T85" s="18" t="e">
        <f>VLOOKUP(E85,G6数据库!C:W,10,0)</f>
        <v>#N/A</v>
      </c>
      <c r="U85" s="18" t="e">
        <f>VLOOKUP(E85,G6数据库!C:W,11,0)</f>
        <v>#N/A</v>
      </c>
      <c r="V85" s="19" t="e">
        <f>VLOOKUP(E85,G6数据库!C:W,14,0)*C85*2</f>
        <v>#N/A</v>
      </c>
      <c r="W85" s="18" t="e">
        <f>VLOOKUP(E85,G4数据库!C:S,11,0)</f>
        <v>#N/A</v>
      </c>
      <c r="X85" s="18" t="e">
        <f>VLOOKUP(E85,G5数据库!C:S,12,0)</f>
        <v>#N/A</v>
      </c>
      <c r="Y85" s="18"/>
      <c r="Z85" s="38" t="e">
        <f>VLOOKUP(E85,G6数据库!C:W,17,0)</f>
        <v>#N/A</v>
      </c>
      <c r="AA85" s="37" t="e">
        <f>VLOOKUP(E85,G6数据库!C:W,18,0)</f>
        <v>#N/A</v>
      </c>
      <c r="AB85" s="37" t="e">
        <f>VLOOKUP(E85,G6数据库!C:W,19,0)*C85*2</f>
        <v>#N/A</v>
      </c>
      <c r="AC85" s="37" t="e">
        <f>VLOOKUP(E85,G6数据库!C:W,20,0)</f>
        <v>#N/A</v>
      </c>
      <c r="AD85" s="37" t="e">
        <f>VLOOKUP(E85,G6数据库!C:W,21,0)</f>
        <v>#N/A</v>
      </c>
      <c r="AE85" s="18"/>
    </row>
    <row r="86" spans="1:31" x14ac:dyDescent="0.25">
      <c r="A86" s="22"/>
      <c r="B86" s="3"/>
      <c r="C86" s="3"/>
      <c r="D86" s="3"/>
      <c r="E86" s="18" t="str">
        <f t="shared" si="9"/>
        <v/>
      </c>
      <c r="F86" s="18" t="str">
        <f t="shared" si="10"/>
        <v/>
      </c>
      <c r="G86" s="18" t="e">
        <f t="shared" si="11"/>
        <v>#VALUE!</v>
      </c>
      <c r="H86" s="18" t="e">
        <f>VLOOKUP(E86,G6数据库!C:W,2,0)</f>
        <v>#N/A</v>
      </c>
      <c r="I86" s="18" t="e">
        <f>VLOOKUP(E86,G6数据库!C:W,3,0)</f>
        <v>#N/A</v>
      </c>
      <c r="J86" s="19" t="e">
        <f t="shared" si="12"/>
        <v>#VALUE!</v>
      </c>
      <c r="K86" s="18" t="e">
        <f>VLOOKUP(E86,G6数据库!C:W,4,0)</f>
        <v>#N/A</v>
      </c>
      <c r="L86" s="18" t="e">
        <f>VLOOKUP(E86,G6数据库!C:W,5,0)</f>
        <v>#N/A</v>
      </c>
      <c r="M86" s="18"/>
      <c r="N86" s="18" t="e">
        <f>VLOOKUP(E86,G6数据库!C:W,6,0)</f>
        <v>#N/A</v>
      </c>
      <c r="O86" s="18" t="e">
        <f>VLOOKUP(E86,G6数据库!C:W,7,0)</f>
        <v>#N/A</v>
      </c>
      <c r="P86" s="19" t="e">
        <f t="shared" si="13"/>
        <v>#VALUE!</v>
      </c>
      <c r="Q86" s="18" t="e">
        <f>VLOOKUP(E86,G6数据库!C:W,8,0)</f>
        <v>#N/A</v>
      </c>
      <c r="R86" s="18" t="e">
        <f>VLOOKUP(E86,G6数据库!C:W,9,0)</f>
        <v>#N/A</v>
      </c>
      <c r="S86" s="18"/>
      <c r="T86" s="18" t="e">
        <f>VLOOKUP(E86,G6数据库!C:W,10,0)</f>
        <v>#N/A</v>
      </c>
      <c r="U86" s="18" t="e">
        <f>VLOOKUP(E86,G6数据库!C:W,11,0)</f>
        <v>#N/A</v>
      </c>
      <c r="V86" s="19" t="e">
        <f>VLOOKUP(E86,G6数据库!C:W,14,0)*C86*2</f>
        <v>#N/A</v>
      </c>
      <c r="W86" s="18" t="e">
        <f>VLOOKUP(E86,G4数据库!C:S,11,0)</f>
        <v>#N/A</v>
      </c>
      <c r="X86" s="18" t="e">
        <f>VLOOKUP(E86,G5数据库!C:S,12,0)</f>
        <v>#N/A</v>
      </c>
      <c r="Y86" s="18"/>
      <c r="Z86" s="38" t="e">
        <f>VLOOKUP(E86,G6数据库!C:W,17,0)</f>
        <v>#N/A</v>
      </c>
      <c r="AA86" s="37" t="e">
        <f>VLOOKUP(E86,G6数据库!C:W,18,0)</f>
        <v>#N/A</v>
      </c>
      <c r="AB86" s="37" t="e">
        <f>VLOOKUP(E86,G6数据库!C:W,19,0)*C86*2</f>
        <v>#N/A</v>
      </c>
      <c r="AC86" s="37" t="e">
        <f>VLOOKUP(E86,G6数据库!C:W,20,0)</f>
        <v>#N/A</v>
      </c>
      <c r="AD86" s="37" t="e">
        <f>VLOOKUP(E86,G6数据库!C:W,21,0)</f>
        <v>#N/A</v>
      </c>
      <c r="AE86" s="18"/>
    </row>
    <row r="87" spans="1:31" x14ac:dyDescent="0.25">
      <c r="A87" s="22"/>
      <c r="B87" s="3"/>
      <c r="C87" s="3"/>
      <c r="D87" s="3"/>
      <c r="E87" s="18" t="str">
        <f t="shared" si="9"/>
        <v/>
      </c>
      <c r="F87" s="18" t="str">
        <f t="shared" si="10"/>
        <v/>
      </c>
      <c r="G87" s="18" t="e">
        <f t="shared" si="11"/>
        <v>#VALUE!</v>
      </c>
      <c r="H87" s="18" t="e">
        <f>VLOOKUP(E87,G6数据库!C:W,2,0)</f>
        <v>#N/A</v>
      </c>
      <c r="I87" s="18" t="e">
        <f>VLOOKUP(E87,G6数据库!C:W,3,0)</f>
        <v>#N/A</v>
      </c>
      <c r="J87" s="19" t="e">
        <f t="shared" si="12"/>
        <v>#VALUE!</v>
      </c>
      <c r="K87" s="18" t="e">
        <f>VLOOKUP(E87,G6数据库!C:W,4,0)</f>
        <v>#N/A</v>
      </c>
      <c r="L87" s="18" t="e">
        <f>VLOOKUP(E87,G6数据库!C:W,5,0)</f>
        <v>#N/A</v>
      </c>
      <c r="M87" s="18"/>
      <c r="N87" s="18" t="e">
        <f>VLOOKUP(E87,G6数据库!C:W,6,0)</f>
        <v>#N/A</v>
      </c>
      <c r="O87" s="18" t="e">
        <f>VLOOKUP(E87,G6数据库!C:W,7,0)</f>
        <v>#N/A</v>
      </c>
      <c r="P87" s="19" t="e">
        <f t="shared" si="13"/>
        <v>#VALUE!</v>
      </c>
      <c r="Q87" s="18" t="e">
        <f>VLOOKUP(E87,G6数据库!C:W,8,0)</f>
        <v>#N/A</v>
      </c>
      <c r="R87" s="18" t="e">
        <f>VLOOKUP(E87,G6数据库!C:W,9,0)</f>
        <v>#N/A</v>
      </c>
      <c r="S87" s="18"/>
      <c r="T87" s="18" t="e">
        <f>VLOOKUP(E87,G6数据库!C:W,10,0)</f>
        <v>#N/A</v>
      </c>
      <c r="U87" s="18" t="e">
        <f>VLOOKUP(E87,G6数据库!C:W,11,0)</f>
        <v>#N/A</v>
      </c>
      <c r="V87" s="19" t="e">
        <f>VLOOKUP(E87,G6数据库!C:W,14,0)*C87*2</f>
        <v>#N/A</v>
      </c>
      <c r="W87" s="18" t="e">
        <f>VLOOKUP(E87,G4数据库!C:S,11,0)</f>
        <v>#N/A</v>
      </c>
      <c r="X87" s="18" t="e">
        <f>VLOOKUP(E87,G5数据库!C:S,12,0)</f>
        <v>#N/A</v>
      </c>
      <c r="Y87" s="18"/>
      <c r="Z87" s="38" t="e">
        <f>VLOOKUP(E87,G6数据库!C:W,17,0)</f>
        <v>#N/A</v>
      </c>
      <c r="AA87" s="37" t="e">
        <f>VLOOKUP(E87,G6数据库!C:W,18,0)</f>
        <v>#N/A</v>
      </c>
      <c r="AB87" s="37" t="e">
        <f>VLOOKUP(E87,G6数据库!C:W,19,0)*C87*2</f>
        <v>#N/A</v>
      </c>
      <c r="AC87" s="37" t="e">
        <f>VLOOKUP(E87,G6数据库!C:W,20,0)</f>
        <v>#N/A</v>
      </c>
      <c r="AD87" s="37" t="e">
        <f>VLOOKUP(E87,G6数据库!C:W,21,0)</f>
        <v>#N/A</v>
      </c>
      <c r="AE87" s="18"/>
    </row>
    <row r="88" spans="1:31" x14ac:dyDescent="0.25">
      <c r="A88" s="22"/>
      <c r="B88" s="3"/>
      <c r="C88" s="3"/>
      <c r="D88" s="3"/>
      <c r="E88" s="18" t="str">
        <f t="shared" si="9"/>
        <v/>
      </c>
      <c r="F88" s="18" t="str">
        <f t="shared" si="10"/>
        <v/>
      </c>
      <c r="G88" s="18" t="e">
        <f t="shared" si="11"/>
        <v>#VALUE!</v>
      </c>
      <c r="H88" s="18" t="e">
        <f>VLOOKUP(E88,G6数据库!C:W,2,0)</f>
        <v>#N/A</v>
      </c>
      <c r="I88" s="18" t="e">
        <f>VLOOKUP(E88,G6数据库!C:W,3,0)</f>
        <v>#N/A</v>
      </c>
      <c r="J88" s="19" t="e">
        <f t="shared" si="12"/>
        <v>#VALUE!</v>
      </c>
      <c r="K88" s="18" t="e">
        <f>VLOOKUP(E88,G6数据库!C:W,4,0)</f>
        <v>#N/A</v>
      </c>
      <c r="L88" s="18" t="e">
        <f>VLOOKUP(E88,G6数据库!C:W,5,0)</f>
        <v>#N/A</v>
      </c>
      <c r="M88" s="18"/>
      <c r="N88" s="18" t="e">
        <f>VLOOKUP(E88,G6数据库!C:W,6,0)</f>
        <v>#N/A</v>
      </c>
      <c r="O88" s="18" t="e">
        <f>VLOOKUP(E88,G6数据库!C:W,7,0)</f>
        <v>#N/A</v>
      </c>
      <c r="P88" s="19" t="e">
        <f t="shared" si="13"/>
        <v>#VALUE!</v>
      </c>
      <c r="Q88" s="18" t="e">
        <f>VLOOKUP(E88,G6数据库!C:W,8,0)</f>
        <v>#N/A</v>
      </c>
      <c r="R88" s="18" t="e">
        <f>VLOOKUP(E88,G6数据库!C:W,9,0)</f>
        <v>#N/A</v>
      </c>
      <c r="S88" s="18"/>
      <c r="T88" s="18" t="e">
        <f>VLOOKUP(E88,G6数据库!C:W,10,0)</f>
        <v>#N/A</v>
      </c>
      <c r="U88" s="18" t="e">
        <f>VLOOKUP(E88,G6数据库!C:W,11,0)</f>
        <v>#N/A</v>
      </c>
      <c r="V88" s="19" t="e">
        <f>VLOOKUP(E88,G6数据库!C:W,14,0)*C88*2</f>
        <v>#N/A</v>
      </c>
      <c r="W88" s="18" t="e">
        <f>VLOOKUP(E88,G4数据库!C:S,11,0)</f>
        <v>#N/A</v>
      </c>
      <c r="X88" s="18" t="e">
        <f>VLOOKUP(E88,G5数据库!C:S,12,0)</f>
        <v>#N/A</v>
      </c>
      <c r="Y88" s="18"/>
      <c r="Z88" s="38" t="e">
        <f>VLOOKUP(E88,G6数据库!C:W,17,0)</f>
        <v>#N/A</v>
      </c>
      <c r="AA88" s="37" t="e">
        <f>VLOOKUP(E88,G6数据库!C:W,18,0)</f>
        <v>#N/A</v>
      </c>
      <c r="AB88" s="37" t="e">
        <f>VLOOKUP(E88,G6数据库!C:W,19,0)*C88*2</f>
        <v>#N/A</v>
      </c>
      <c r="AC88" s="37" t="e">
        <f>VLOOKUP(E88,G6数据库!C:W,20,0)</f>
        <v>#N/A</v>
      </c>
      <c r="AD88" s="37" t="e">
        <f>VLOOKUP(E88,G6数据库!C:W,21,0)</f>
        <v>#N/A</v>
      </c>
      <c r="AE88" s="18"/>
    </row>
    <row r="89" spans="1:31" x14ac:dyDescent="0.25">
      <c r="A89" s="22"/>
      <c r="B89" s="3"/>
      <c r="C89" s="3"/>
      <c r="D89" s="3"/>
      <c r="E89" s="18" t="str">
        <f t="shared" si="9"/>
        <v/>
      </c>
      <c r="F89" s="18" t="str">
        <f t="shared" si="10"/>
        <v/>
      </c>
      <c r="G89" s="18" t="e">
        <f t="shared" si="11"/>
        <v>#VALUE!</v>
      </c>
      <c r="H89" s="18" t="e">
        <f>VLOOKUP(E89,G6数据库!C:W,2,0)</f>
        <v>#N/A</v>
      </c>
      <c r="I89" s="18" t="e">
        <f>VLOOKUP(E89,G6数据库!C:W,3,0)</f>
        <v>#N/A</v>
      </c>
      <c r="J89" s="19" t="e">
        <f t="shared" si="12"/>
        <v>#VALUE!</v>
      </c>
      <c r="K89" s="18" t="e">
        <f>VLOOKUP(E89,G6数据库!C:W,4,0)</f>
        <v>#N/A</v>
      </c>
      <c r="L89" s="18" t="e">
        <f>VLOOKUP(E89,G6数据库!C:W,5,0)</f>
        <v>#N/A</v>
      </c>
      <c r="M89" s="18"/>
      <c r="N89" s="18" t="e">
        <f>VLOOKUP(E89,G6数据库!C:W,6,0)</f>
        <v>#N/A</v>
      </c>
      <c r="O89" s="18" t="e">
        <f>VLOOKUP(E89,G6数据库!C:W,7,0)</f>
        <v>#N/A</v>
      </c>
      <c r="P89" s="19" t="e">
        <f t="shared" si="13"/>
        <v>#VALUE!</v>
      </c>
      <c r="Q89" s="18" t="e">
        <f>VLOOKUP(E89,G6数据库!C:W,8,0)</f>
        <v>#N/A</v>
      </c>
      <c r="R89" s="18" t="e">
        <f>VLOOKUP(E89,G6数据库!C:W,9,0)</f>
        <v>#N/A</v>
      </c>
      <c r="S89" s="18"/>
      <c r="T89" s="18" t="e">
        <f>VLOOKUP(E89,G6数据库!C:W,10,0)</f>
        <v>#N/A</v>
      </c>
      <c r="U89" s="18" t="e">
        <f>VLOOKUP(E89,G6数据库!C:W,11,0)</f>
        <v>#N/A</v>
      </c>
      <c r="V89" s="19" t="e">
        <f>VLOOKUP(E89,G6数据库!C:W,14,0)*C89*2</f>
        <v>#N/A</v>
      </c>
      <c r="W89" s="18" t="e">
        <f>VLOOKUP(E89,G4数据库!C:S,11,0)</f>
        <v>#N/A</v>
      </c>
      <c r="X89" s="18" t="e">
        <f>VLOOKUP(E89,G5数据库!C:S,12,0)</f>
        <v>#N/A</v>
      </c>
      <c r="Y89" s="18"/>
      <c r="Z89" s="38" t="e">
        <f>VLOOKUP(E89,G6数据库!C:W,17,0)</f>
        <v>#N/A</v>
      </c>
      <c r="AA89" s="37" t="e">
        <f>VLOOKUP(E89,G6数据库!C:W,18,0)</f>
        <v>#N/A</v>
      </c>
      <c r="AB89" s="37" t="e">
        <f>VLOOKUP(E89,G6数据库!C:W,19,0)*C89*2</f>
        <v>#N/A</v>
      </c>
      <c r="AC89" s="37" t="e">
        <f>VLOOKUP(E89,G6数据库!C:W,20,0)</f>
        <v>#N/A</v>
      </c>
      <c r="AD89" s="37" t="e">
        <f>VLOOKUP(E89,G6数据库!C:W,21,0)</f>
        <v>#N/A</v>
      </c>
      <c r="AE89" s="18"/>
    </row>
    <row r="90" spans="1:31" x14ac:dyDescent="0.25">
      <c r="A90" s="22"/>
      <c r="B90" s="3"/>
      <c r="C90" s="3"/>
      <c r="D90" s="3"/>
      <c r="E90" s="18" t="str">
        <f t="shared" si="9"/>
        <v/>
      </c>
      <c r="F90" s="18" t="str">
        <f t="shared" si="10"/>
        <v/>
      </c>
      <c r="G90" s="18" t="e">
        <f t="shared" si="11"/>
        <v>#VALUE!</v>
      </c>
      <c r="H90" s="18" t="e">
        <f>VLOOKUP(E90,G6数据库!C:W,2,0)</f>
        <v>#N/A</v>
      </c>
      <c r="I90" s="18" t="e">
        <f>VLOOKUP(E90,G6数据库!C:W,3,0)</f>
        <v>#N/A</v>
      </c>
      <c r="J90" s="19" t="e">
        <f t="shared" si="12"/>
        <v>#VALUE!</v>
      </c>
      <c r="K90" s="18" t="e">
        <f>VLOOKUP(E90,G6数据库!C:W,4,0)</f>
        <v>#N/A</v>
      </c>
      <c r="L90" s="18" t="e">
        <f>VLOOKUP(E90,G6数据库!C:W,5,0)</f>
        <v>#N/A</v>
      </c>
      <c r="M90" s="18"/>
      <c r="N90" s="18" t="e">
        <f>VLOOKUP(E90,G6数据库!C:W,6,0)</f>
        <v>#N/A</v>
      </c>
      <c r="O90" s="18" t="e">
        <f>VLOOKUP(E90,G6数据库!C:W,7,0)</f>
        <v>#N/A</v>
      </c>
      <c r="P90" s="19" t="e">
        <f t="shared" si="13"/>
        <v>#VALUE!</v>
      </c>
      <c r="Q90" s="18" t="e">
        <f>VLOOKUP(E90,G6数据库!C:W,8,0)</f>
        <v>#N/A</v>
      </c>
      <c r="R90" s="18" t="e">
        <f>VLOOKUP(E90,G6数据库!C:W,9,0)</f>
        <v>#N/A</v>
      </c>
      <c r="S90" s="18"/>
      <c r="T90" s="18" t="e">
        <f>VLOOKUP(E90,G6数据库!C:W,10,0)</f>
        <v>#N/A</v>
      </c>
      <c r="U90" s="18" t="e">
        <f>VLOOKUP(E90,G6数据库!C:W,11,0)</f>
        <v>#N/A</v>
      </c>
      <c r="V90" s="19" t="e">
        <f>VLOOKUP(E90,G6数据库!C:W,14,0)*C90*2</f>
        <v>#N/A</v>
      </c>
      <c r="W90" s="18" t="e">
        <f>VLOOKUP(E90,G4数据库!C:S,11,0)</f>
        <v>#N/A</v>
      </c>
      <c r="X90" s="18" t="e">
        <f>VLOOKUP(E90,G5数据库!C:S,12,0)</f>
        <v>#N/A</v>
      </c>
      <c r="Y90" s="18"/>
      <c r="Z90" s="38" t="e">
        <f>VLOOKUP(E90,G6数据库!C:W,17,0)</f>
        <v>#N/A</v>
      </c>
      <c r="AA90" s="37" t="e">
        <f>VLOOKUP(E90,G6数据库!C:W,18,0)</f>
        <v>#N/A</v>
      </c>
      <c r="AB90" s="37" t="e">
        <f>VLOOKUP(E90,G6数据库!C:W,19,0)*C90*2</f>
        <v>#N/A</v>
      </c>
      <c r="AC90" s="37" t="e">
        <f>VLOOKUP(E90,G6数据库!C:W,20,0)</f>
        <v>#N/A</v>
      </c>
      <c r="AD90" s="37" t="e">
        <f>VLOOKUP(E90,G6数据库!C:W,21,0)</f>
        <v>#N/A</v>
      </c>
      <c r="AE90" s="18"/>
    </row>
    <row r="91" spans="1:31" x14ac:dyDescent="0.25">
      <c r="A91" s="22"/>
      <c r="B91" s="3"/>
      <c r="C91" s="3"/>
      <c r="D91" s="3"/>
      <c r="E91" s="18" t="str">
        <f t="shared" si="9"/>
        <v/>
      </c>
      <c r="F91" s="18" t="str">
        <f t="shared" si="10"/>
        <v/>
      </c>
      <c r="G91" s="18" t="e">
        <f t="shared" si="11"/>
        <v>#VALUE!</v>
      </c>
      <c r="H91" s="18" t="e">
        <f>VLOOKUP(E91,G6数据库!C:W,2,0)</f>
        <v>#N/A</v>
      </c>
      <c r="I91" s="18" t="e">
        <f>VLOOKUP(E91,G6数据库!C:W,3,0)</f>
        <v>#N/A</v>
      </c>
      <c r="J91" s="19" t="e">
        <f t="shared" si="12"/>
        <v>#VALUE!</v>
      </c>
      <c r="K91" s="18" t="e">
        <f>VLOOKUP(E91,G6数据库!C:W,4,0)</f>
        <v>#N/A</v>
      </c>
      <c r="L91" s="18" t="e">
        <f>VLOOKUP(E91,G6数据库!C:W,5,0)</f>
        <v>#N/A</v>
      </c>
      <c r="M91" s="18"/>
      <c r="N91" s="18" t="e">
        <f>VLOOKUP(E91,G6数据库!C:W,6,0)</f>
        <v>#N/A</v>
      </c>
      <c r="O91" s="18" t="e">
        <f>VLOOKUP(E91,G6数据库!C:W,7,0)</f>
        <v>#N/A</v>
      </c>
      <c r="P91" s="19" t="e">
        <f t="shared" si="13"/>
        <v>#VALUE!</v>
      </c>
      <c r="Q91" s="18" t="e">
        <f>VLOOKUP(E91,G6数据库!C:W,8,0)</f>
        <v>#N/A</v>
      </c>
      <c r="R91" s="18" t="e">
        <f>VLOOKUP(E91,G6数据库!C:W,9,0)</f>
        <v>#N/A</v>
      </c>
      <c r="S91" s="18"/>
      <c r="T91" s="18" t="e">
        <f>VLOOKUP(E91,G6数据库!C:W,10,0)</f>
        <v>#N/A</v>
      </c>
      <c r="U91" s="18" t="e">
        <f>VLOOKUP(E91,G6数据库!C:W,11,0)</f>
        <v>#N/A</v>
      </c>
      <c r="V91" s="19" t="e">
        <f>VLOOKUP(E91,G6数据库!C:W,14,0)*C91*2</f>
        <v>#N/A</v>
      </c>
      <c r="W91" s="18" t="e">
        <f>VLOOKUP(E91,G4数据库!C:S,11,0)</f>
        <v>#N/A</v>
      </c>
      <c r="X91" s="18" t="e">
        <f>VLOOKUP(E91,G5数据库!C:S,12,0)</f>
        <v>#N/A</v>
      </c>
      <c r="Y91" s="18"/>
      <c r="Z91" s="38" t="e">
        <f>VLOOKUP(E91,G6数据库!C:W,17,0)</f>
        <v>#N/A</v>
      </c>
      <c r="AA91" s="37" t="e">
        <f>VLOOKUP(E91,G6数据库!C:W,18,0)</f>
        <v>#N/A</v>
      </c>
      <c r="AB91" s="37" t="e">
        <f>VLOOKUP(E91,G6数据库!C:W,19,0)*C91*2</f>
        <v>#N/A</v>
      </c>
      <c r="AC91" s="37" t="e">
        <f>VLOOKUP(E91,G6数据库!C:W,20,0)</f>
        <v>#N/A</v>
      </c>
      <c r="AD91" s="37" t="e">
        <f>VLOOKUP(E91,G6数据库!C:W,21,0)</f>
        <v>#N/A</v>
      </c>
      <c r="AE91" s="18"/>
    </row>
    <row r="92" spans="1:31" x14ac:dyDescent="0.25">
      <c r="A92" s="22"/>
      <c r="B92" s="3"/>
      <c r="C92" s="3"/>
      <c r="D92" s="3"/>
      <c r="E92" s="18" t="str">
        <f t="shared" si="9"/>
        <v/>
      </c>
      <c r="F92" s="18" t="str">
        <f t="shared" si="10"/>
        <v/>
      </c>
      <c r="G92" s="18" t="e">
        <f t="shared" si="11"/>
        <v>#VALUE!</v>
      </c>
      <c r="H92" s="18" t="e">
        <f>VLOOKUP(E92,G6数据库!C:W,2,0)</f>
        <v>#N/A</v>
      </c>
      <c r="I92" s="18" t="e">
        <f>VLOOKUP(E92,G6数据库!C:W,3,0)</f>
        <v>#N/A</v>
      </c>
      <c r="J92" s="19" t="e">
        <f t="shared" si="12"/>
        <v>#VALUE!</v>
      </c>
      <c r="K92" s="18" t="e">
        <f>VLOOKUP(E92,G6数据库!C:W,4,0)</f>
        <v>#N/A</v>
      </c>
      <c r="L92" s="18" t="e">
        <f>VLOOKUP(E92,G6数据库!C:W,5,0)</f>
        <v>#N/A</v>
      </c>
      <c r="M92" s="18"/>
      <c r="N92" s="18" t="e">
        <f>VLOOKUP(E92,G6数据库!C:W,6,0)</f>
        <v>#N/A</v>
      </c>
      <c r="O92" s="18" t="e">
        <f>VLOOKUP(E92,G6数据库!C:W,7,0)</f>
        <v>#N/A</v>
      </c>
      <c r="P92" s="19" t="e">
        <f t="shared" si="13"/>
        <v>#VALUE!</v>
      </c>
      <c r="Q92" s="18" t="e">
        <f>VLOOKUP(E92,G6数据库!C:W,8,0)</f>
        <v>#N/A</v>
      </c>
      <c r="R92" s="18" t="e">
        <f>VLOOKUP(E92,G6数据库!C:W,9,0)</f>
        <v>#N/A</v>
      </c>
      <c r="S92" s="18"/>
      <c r="T92" s="18" t="e">
        <f>VLOOKUP(E92,G6数据库!C:W,10,0)</f>
        <v>#N/A</v>
      </c>
      <c r="U92" s="18" t="e">
        <f>VLOOKUP(E92,G6数据库!C:W,11,0)</f>
        <v>#N/A</v>
      </c>
      <c r="V92" s="19" t="e">
        <f>VLOOKUP(E92,G6数据库!C:W,14,0)*C92*2</f>
        <v>#N/A</v>
      </c>
      <c r="W92" s="18" t="e">
        <f>VLOOKUP(E92,G4数据库!C:S,11,0)</f>
        <v>#N/A</v>
      </c>
      <c r="X92" s="18" t="e">
        <f>VLOOKUP(E92,G5数据库!C:S,12,0)</f>
        <v>#N/A</v>
      </c>
      <c r="Y92" s="18"/>
      <c r="Z92" s="38" t="e">
        <f>VLOOKUP(E92,G6数据库!C:W,17,0)</f>
        <v>#N/A</v>
      </c>
      <c r="AA92" s="37" t="e">
        <f>VLOOKUP(E92,G6数据库!C:W,18,0)</f>
        <v>#N/A</v>
      </c>
      <c r="AB92" s="37" t="e">
        <f>VLOOKUP(E92,G6数据库!C:W,19,0)*C92*2</f>
        <v>#N/A</v>
      </c>
      <c r="AC92" s="37" t="e">
        <f>VLOOKUP(E92,G6数据库!C:W,20,0)</f>
        <v>#N/A</v>
      </c>
      <c r="AD92" s="37" t="e">
        <f>VLOOKUP(E92,G6数据库!C:W,21,0)</f>
        <v>#N/A</v>
      </c>
      <c r="AE92" s="18"/>
    </row>
    <row r="93" spans="1:31" x14ac:dyDescent="0.25">
      <c r="A93" s="22"/>
      <c r="B93" s="3"/>
      <c r="C93" s="3"/>
      <c r="D93" s="3"/>
      <c r="E93" s="18" t="str">
        <f t="shared" si="9"/>
        <v/>
      </c>
      <c r="F93" s="18" t="str">
        <f t="shared" si="10"/>
        <v/>
      </c>
      <c r="G93" s="18" t="e">
        <f t="shared" si="11"/>
        <v>#VALUE!</v>
      </c>
      <c r="H93" s="18" t="e">
        <f>VLOOKUP(E93,G6数据库!C:W,2,0)</f>
        <v>#N/A</v>
      </c>
      <c r="I93" s="18" t="e">
        <f>VLOOKUP(E93,G6数据库!C:W,3,0)</f>
        <v>#N/A</v>
      </c>
      <c r="J93" s="19" t="e">
        <f t="shared" si="12"/>
        <v>#VALUE!</v>
      </c>
      <c r="K93" s="18" t="e">
        <f>VLOOKUP(E93,G6数据库!C:W,4,0)</f>
        <v>#N/A</v>
      </c>
      <c r="L93" s="18" t="e">
        <f>VLOOKUP(E93,G6数据库!C:W,5,0)</f>
        <v>#N/A</v>
      </c>
      <c r="M93" s="18"/>
      <c r="N93" s="18" t="e">
        <f>VLOOKUP(E93,G6数据库!C:W,6,0)</f>
        <v>#N/A</v>
      </c>
      <c r="O93" s="18" t="e">
        <f>VLOOKUP(E93,G6数据库!C:W,7,0)</f>
        <v>#N/A</v>
      </c>
      <c r="P93" s="19" t="e">
        <f t="shared" si="13"/>
        <v>#VALUE!</v>
      </c>
      <c r="Q93" s="18" t="e">
        <f>VLOOKUP(E93,G6数据库!C:W,8,0)</f>
        <v>#N/A</v>
      </c>
      <c r="R93" s="18" t="e">
        <f>VLOOKUP(E93,G6数据库!C:W,9,0)</f>
        <v>#N/A</v>
      </c>
      <c r="S93" s="18"/>
      <c r="T93" s="18" t="e">
        <f>VLOOKUP(E93,G6数据库!C:W,10,0)</f>
        <v>#N/A</v>
      </c>
      <c r="U93" s="18" t="e">
        <f>VLOOKUP(E93,G6数据库!C:W,11,0)</f>
        <v>#N/A</v>
      </c>
      <c r="V93" s="19" t="e">
        <f>VLOOKUP(E93,G6数据库!C:W,14,0)*C93*2</f>
        <v>#N/A</v>
      </c>
      <c r="W93" s="18" t="e">
        <f>VLOOKUP(E93,G4数据库!C:S,11,0)</f>
        <v>#N/A</v>
      </c>
      <c r="X93" s="18" t="e">
        <f>VLOOKUP(E93,G5数据库!C:S,12,0)</f>
        <v>#N/A</v>
      </c>
      <c r="Y93" s="18"/>
      <c r="Z93" s="38" t="e">
        <f>VLOOKUP(E93,G6数据库!C:W,17,0)</f>
        <v>#N/A</v>
      </c>
      <c r="AA93" s="37" t="e">
        <f>VLOOKUP(E93,G6数据库!C:W,18,0)</f>
        <v>#N/A</v>
      </c>
      <c r="AB93" s="37" t="e">
        <f>VLOOKUP(E93,G6数据库!C:W,19,0)*C93*2</f>
        <v>#N/A</v>
      </c>
      <c r="AC93" s="37" t="e">
        <f>VLOOKUP(E93,G6数据库!C:W,20,0)</f>
        <v>#N/A</v>
      </c>
      <c r="AD93" s="37" t="e">
        <f>VLOOKUP(E93,G6数据库!C:W,21,0)</f>
        <v>#N/A</v>
      </c>
      <c r="AE93" s="18"/>
    </row>
    <row r="94" spans="1:31" x14ac:dyDescent="0.25">
      <c r="A94" s="22"/>
      <c r="B94" s="3"/>
      <c r="C94" s="3"/>
      <c r="D94" s="3"/>
      <c r="E94" s="18" t="str">
        <f t="shared" si="9"/>
        <v/>
      </c>
      <c r="F94" s="18" t="str">
        <f t="shared" si="10"/>
        <v/>
      </c>
      <c r="G94" s="18" t="e">
        <f t="shared" si="11"/>
        <v>#VALUE!</v>
      </c>
      <c r="H94" s="18" t="e">
        <f>VLOOKUP(E94,G6数据库!C:W,2,0)</f>
        <v>#N/A</v>
      </c>
      <c r="I94" s="18" t="e">
        <f>VLOOKUP(E94,G6数据库!C:W,3,0)</f>
        <v>#N/A</v>
      </c>
      <c r="J94" s="19" t="e">
        <f t="shared" si="12"/>
        <v>#VALUE!</v>
      </c>
      <c r="K94" s="18" t="e">
        <f>VLOOKUP(E94,G6数据库!C:W,4,0)</f>
        <v>#N/A</v>
      </c>
      <c r="L94" s="18" t="e">
        <f>VLOOKUP(E94,G6数据库!C:W,5,0)</f>
        <v>#N/A</v>
      </c>
      <c r="M94" s="18"/>
      <c r="N94" s="18" t="e">
        <f>VLOOKUP(E94,G6数据库!C:W,6,0)</f>
        <v>#N/A</v>
      </c>
      <c r="O94" s="18" t="e">
        <f>VLOOKUP(E94,G6数据库!C:W,7,0)</f>
        <v>#N/A</v>
      </c>
      <c r="P94" s="19" t="e">
        <f t="shared" si="13"/>
        <v>#VALUE!</v>
      </c>
      <c r="Q94" s="18" t="e">
        <f>VLOOKUP(E94,G6数据库!C:W,8,0)</f>
        <v>#N/A</v>
      </c>
      <c r="R94" s="18" t="e">
        <f>VLOOKUP(E94,G6数据库!C:W,9,0)</f>
        <v>#N/A</v>
      </c>
      <c r="S94" s="18"/>
      <c r="T94" s="18" t="e">
        <f>VLOOKUP(E94,G6数据库!C:W,10,0)</f>
        <v>#N/A</v>
      </c>
      <c r="U94" s="18" t="e">
        <f>VLOOKUP(E94,G6数据库!C:W,11,0)</f>
        <v>#N/A</v>
      </c>
      <c r="V94" s="19" t="e">
        <f>VLOOKUP(E94,G6数据库!C:W,14,0)*C94*2</f>
        <v>#N/A</v>
      </c>
      <c r="W94" s="18" t="e">
        <f>VLOOKUP(E94,G4数据库!C:S,11,0)</f>
        <v>#N/A</v>
      </c>
      <c r="X94" s="18" t="e">
        <f>VLOOKUP(E94,G5数据库!C:S,12,0)</f>
        <v>#N/A</v>
      </c>
      <c r="Y94" s="18"/>
      <c r="Z94" s="38" t="e">
        <f>VLOOKUP(E94,G6数据库!C:W,17,0)</f>
        <v>#N/A</v>
      </c>
      <c r="AA94" s="37" t="e">
        <f>VLOOKUP(E94,G6数据库!C:W,18,0)</f>
        <v>#N/A</v>
      </c>
      <c r="AB94" s="37" t="e">
        <f>VLOOKUP(E94,G6数据库!C:W,19,0)*C94*2</f>
        <v>#N/A</v>
      </c>
      <c r="AC94" s="37" t="e">
        <f>VLOOKUP(E94,G6数据库!C:W,20,0)</f>
        <v>#N/A</v>
      </c>
      <c r="AD94" s="37" t="e">
        <f>VLOOKUP(E94,G6数据库!C:W,21,0)</f>
        <v>#N/A</v>
      </c>
      <c r="AE94" s="18"/>
    </row>
    <row r="95" spans="1:31" x14ac:dyDescent="0.25">
      <c r="A95" s="22"/>
      <c r="B95" s="3"/>
      <c r="C95" s="3"/>
      <c r="D95" s="3"/>
      <c r="E95" s="18" t="str">
        <f t="shared" si="9"/>
        <v/>
      </c>
      <c r="F95" s="18" t="str">
        <f t="shared" si="10"/>
        <v/>
      </c>
      <c r="G95" s="18" t="e">
        <f t="shared" si="11"/>
        <v>#VALUE!</v>
      </c>
      <c r="H95" s="18" t="e">
        <f>VLOOKUP(E95,G6数据库!C:W,2,0)</f>
        <v>#N/A</v>
      </c>
      <c r="I95" s="18" t="e">
        <f>VLOOKUP(E95,G6数据库!C:W,3,0)</f>
        <v>#N/A</v>
      </c>
      <c r="J95" s="19" t="e">
        <f t="shared" si="12"/>
        <v>#VALUE!</v>
      </c>
      <c r="K95" s="18" t="e">
        <f>VLOOKUP(E95,G6数据库!C:W,4,0)</f>
        <v>#N/A</v>
      </c>
      <c r="L95" s="18" t="e">
        <f>VLOOKUP(E95,G6数据库!C:W,5,0)</f>
        <v>#N/A</v>
      </c>
      <c r="M95" s="18"/>
      <c r="N95" s="18" t="e">
        <f>VLOOKUP(E95,G6数据库!C:W,6,0)</f>
        <v>#N/A</v>
      </c>
      <c r="O95" s="18" t="e">
        <f>VLOOKUP(E95,G6数据库!C:W,7,0)</f>
        <v>#N/A</v>
      </c>
      <c r="P95" s="19" t="e">
        <f t="shared" si="13"/>
        <v>#VALUE!</v>
      </c>
      <c r="Q95" s="18" t="e">
        <f>VLOOKUP(E95,G6数据库!C:W,8,0)</f>
        <v>#N/A</v>
      </c>
      <c r="R95" s="18" t="e">
        <f>VLOOKUP(E95,G6数据库!C:W,9,0)</f>
        <v>#N/A</v>
      </c>
      <c r="S95" s="18"/>
      <c r="T95" s="18" t="e">
        <f>VLOOKUP(E95,G6数据库!C:W,10,0)</f>
        <v>#N/A</v>
      </c>
      <c r="U95" s="18" t="e">
        <f>VLOOKUP(E95,G6数据库!C:W,11,0)</f>
        <v>#N/A</v>
      </c>
      <c r="V95" s="19" t="e">
        <f>VLOOKUP(E95,G6数据库!C:W,14,0)*C95*2</f>
        <v>#N/A</v>
      </c>
      <c r="W95" s="18" t="e">
        <f>VLOOKUP(E95,G4数据库!C:S,11,0)</f>
        <v>#N/A</v>
      </c>
      <c r="X95" s="18" t="e">
        <f>VLOOKUP(E95,G5数据库!C:S,12,0)</f>
        <v>#N/A</v>
      </c>
      <c r="Y95" s="18"/>
      <c r="Z95" s="38" t="e">
        <f>VLOOKUP(E95,G6数据库!C:W,17,0)</f>
        <v>#N/A</v>
      </c>
      <c r="AA95" s="37" t="e">
        <f>VLOOKUP(E95,G6数据库!C:W,18,0)</f>
        <v>#N/A</v>
      </c>
      <c r="AB95" s="37" t="e">
        <f>VLOOKUP(E95,G6数据库!C:W,19,0)*C95*2</f>
        <v>#N/A</v>
      </c>
      <c r="AC95" s="37" t="e">
        <f>VLOOKUP(E95,G6数据库!C:W,20,0)</f>
        <v>#N/A</v>
      </c>
      <c r="AD95" s="37" t="e">
        <f>VLOOKUP(E95,G6数据库!C:W,21,0)</f>
        <v>#N/A</v>
      </c>
      <c r="AE95" s="18"/>
    </row>
    <row r="96" spans="1:31" x14ac:dyDescent="0.25">
      <c r="A96" s="22"/>
      <c r="B96" s="3"/>
      <c r="C96" s="3"/>
      <c r="D96" s="3"/>
      <c r="E96" s="18" t="str">
        <f t="shared" si="9"/>
        <v/>
      </c>
      <c r="F96" s="18" t="str">
        <f t="shared" si="10"/>
        <v/>
      </c>
      <c r="G96" s="18" t="e">
        <f t="shared" si="11"/>
        <v>#VALUE!</v>
      </c>
      <c r="H96" s="18" t="e">
        <f>VLOOKUP(E96,G6数据库!C:W,2,0)</f>
        <v>#N/A</v>
      </c>
      <c r="I96" s="18" t="e">
        <f>VLOOKUP(E96,G6数据库!C:W,3,0)</f>
        <v>#N/A</v>
      </c>
      <c r="J96" s="19" t="e">
        <f t="shared" si="12"/>
        <v>#VALUE!</v>
      </c>
      <c r="K96" s="18" t="e">
        <f>VLOOKUP(E96,G6数据库!C:W,4,0)</f>
        <v>#N/A</v>
      </c>
      <c r="L96" s="18" t="e">
        <f>VLOOKUP(E96,G6数据库!C:W,5,0)</f>
        <v>#N/A</v>
      </c>
      <c r="M96" s="18"/>
      <c r="N96" s="18" t="e">
        <f>VLOOKUP(E96,G6数据库!C:W,6,0)</f>
        <v>#N/A</v>
      </c>
      <c r="O96" s="18" t="e">
        <f>VLOOKUP(E96,G6数据库!C:W,7,0)</f>
        <v>#N/A</v>
      </c>
      <c r="P96" s="19" t="e">
        <f t="shared" si="13"/>
        <v>#VALUE!</v>
      </c>
      <c r="Q96" s="18" t="e">
        <f>VLOOKUP(E96,G6数据库!C:W,8,0)</f>
        <v>#N/A</v>
      </c>
      <c r="R96" s="18" t="e">
        <f>VLOOKUP(E96,G6数据库!C:W,9,0)</f>
        <v>#N/A</v>
      </c>
      <c r="S96" s="18"/>
      <c r="T96" s="18" t="e">
        <f>VLOOKUP(E96,G6数据库!C:W,10,0)</f>
        <v>#N/A</v>
      </c>
      <c r="U96" s="18" t="e">
        <f>VLOOKUP(E96,G6数据库!C:W,11,0)</f>
        <v>#N/A</v>
      </c>
      <c r="V96" s="19" t="e">
        <f>VLOOKUP(E96,G6数据库!C:W,14,0)*C96*2</f>
        <v>#N/A</v>
      </c>
      <c r="W96" s="18" t="e">
        <f>VLOOKUP(E96,G4数据库!C:S,11,0)</f>
        <v>#N/A</v>
      </c>
      <c r="X96" s="18" t="e">
        <f>VLOOKUP(E96,G5数据库!C:S,12,0)</f>
        <v>#N/A</v>
      </c>
      <c r="Y96" s="18"/>
      <c r="Z96" s="38" t="e">
        <f>VLOOKUP(E96,G6数据库!C:W,17,0)</f>
        <v>#N/A</v>
      </c>
      <c r="AA96" s="37" t="e">
        <f>VLOOKUP(E96,G6数据库!C:W,18,0)</f>
        <v>#N/A</v>
      </c>
      <c r="AB96" s="37" t="e">
        <f>VLOOKUP(E96,G6数据库!C:W,19,0)*C96*2</f>
        <v>#N/A</v>
      </c>
      <c r="AC96" s="37" t="e">
        <f>VLOOKUP(E96,G6数据库!C:W,20,0)</f>
        <v>#N/A</v>
      </c>
      <c r="AD96" s="37" t="e">
        <f>VLOOKUP(E96,G6数据库!C:W,21,0)</f>
        <v>#N/A</v>
      </c>
      <c r="AE96" s="18"/>
    </row>
    <row r="97" spans="1:31" x14ac:dyDescent="0.25">
      <c r="A97" s="22"/>
      <c r="B97" s="3"/>
      <c r="C97" s="3"/>
      <c r="D97" s="3"/>
      <c r="E97" s="18" t="str">
        <f t="shared" si="9"/>
        <v/>
      </c>
      <c r="F97" s="18" t="str">
        <f t="shared" si="10"/>
        <v/>
      </c>
      <c r="G97" s="18" t="e">
        <f t="shared" si="11"/>
        <v>#VALUE!</v>
      </c>
      <c r="H97" s="18" t="e">
        <f>VLOOKUP(E97,G6数据库!C:W,2,0)</f>
        <v>#N/A</v>
      </c>
      <c r="I97" s="18" t="e">
        <f>VLOOKUP(E97,G6数据库!C:W,3,0)</f>
        <v>#N/A</v>
      </c>
      <c r="J97" s="19" t="e">
        <f t="shared" si="12"/>
        <v>#VALUE!</v>
      </c>
      <c r="K97" s="18" t="e">
        <f>VLOOKUP(E97,G6数据库!C:W,4,0)</f>
        <v>#N/A</v>
      </c>
      <c r="L97" s="18" t="e">
        <f>VLOOKUP(E97,G6数据库!C:W,5,0)</f>
        <v>#N/A</v>
      </c>
      <c r="M97" s="18"/>
      <c r="N97" s="18" t="e">
        <f>VLOOKUP(E97,G6数据库!C:W,6,0)</f>
        <v>#N/A</v>
      </c>
      <c r="O97" s="18" t="e">
        <f>VLOOKUP(E97,G6数据库!C:W,7,0)</f>
        <v>#N/A</v>
      </c>
      <c r="P97" s="19" t="e">
        <f t="shared" si="13"/>
        <v>#VALUE!</v>
      </c>
      <c r="Q97" s="18" t="e">
        <f>VLOOKUP(E97,G6数据库!C:W,8,0)</f>
        <v>#N/A</v>
      </c>
      <c r="R97" s="18" t="e">
        <f>VLOOKUP(E97,G6数据库!C:W,9,0)</f>
        <v>#N/A</v>
      </c>
      <c r="S97" s="18"/>
      <c r="T97" s="18" t="e">
        <f>VLOOKUP(E97,G6数据库!C:W,10,0)</f>
        <v>#N/A</v>
      </c>
      <c r="U97" s="18" t="e">
        <f>VLOOKUP(E97,G6数据库!C:W,11,0)</f>
        <v>#N/A</v>
      </c>
      <c r="V97" s="19" t="e">
        <f>VLOOKUP(E97,G6数据库!C:W,14,0)*C97*2</f>
        <v>#N/A</v>
      </c>
      <c r="W97" s="18" t="e">
        <f>VLOOKUP(E97,G4数据库!C:S,11,0)</f>
        <v>#N/A</v>
      </c>
      <c r="X97" s="18" t="e">
        <f>VLOOKUP(E97,G5数据库!C:S,12,0)</f>
        <v>#N/A</v>
      </c>
      <c r="Y97" s="18"/>
      <c r="Z97" s="38" t="e">
        <f>VLOOKUP(E97,G6数据库!C:W,17,0)</f>
        <v>#N/A</v>
      </c>
      <c r="AA97" s="37" t="e">
        <f>VLOOKUP(E97,G6数据库!C:W,18,0)</f>
        <v>#N/A</v>
      </c>
      <c r="AB97" s="37" t="e">
        <f>VLOOKUP(E97,G6数据库!C:W,19,0)*C97*2</f>
        <v>#N/A</v>
      </c>
      <c r="AC97" s="37" t="e">
        <f>VLOOKUP(E97,G6数据库!C:W,20,0)</f>
        <v>#N/A</v>
      </c>
      <c r="AD97" s="37" t="e">
        <f>VLOOKUP(E97,G6数据库!C:W,21,0)</f>
        <v>#N/A</v>
      </c>
      <c r="AE97" s="18"/>
    </row>
    <row r="98" spans="1:31" x14ac:dyDescent="0.25">
      <c r="A98" s="22"/>
      <c r="B98" s="3"/>
      <c r="C98" s="3"/>
      <c r="D98" s="3"/>
      <c r="E98" s="18" t="str">
        <f t="shared" si="9"/>
        <v/>
      </c>
      <c r="F98" s="18" t="str">
        <f t="shared" si="10"/>
        <v/>
      </c>
      <c r="G98" s="18" t="e">
        <f t="shared" si="11"/>
        <v>#VALUE!</v>
      </c>
      <c r="H98" s="18" t="e">
        <f>VLOOKUP(E98,G6数据库!C:W,2,0)</f>
        <v>#N/A</v>
      </c>
      <c r="I98" s="18" t="e">
        <f>VLOOKUP(E98,G6数据库!C:W,3,0)</f>
        <v>#N/A</v>
      </c>
      <c r="J98" s="19" t="e">
        <f t="shared" si="12"/>
        <v>#VALUE!</v>
      </c>
      <c r="K98" s="18" t="e">
        <f>VLOOKUP(E98,G6数据库!C:W,4,0)</f>
        <v>#N/A</v>
      </c>
      <c r="L98" s="18" t="e">
        <f>VLOOKUP(E98,G6数据库!C:W,5,0)</f>
        <v>#N/A</v>
      </c>
      <c r="M98" s="18"/>
      <c r="N98" s="18" t="e">
        <f>VLOOKUP(E98,G6数据库!C:W,6,0)</f>
        <v>#N/A</v>
      </c>
      <c r="O98" s="18" t="e">
        <f>VLOOKUP(E98,G6数据库!C:W,7,0)</f>
        <v>#N/A</v>
      </c>
      <c r="P98" s="19" t="e">
        <f t="shared" si="13"/>
        <v>#VALUE!</v>
      </c>
      <c r="Q98" s="18" t="e">
        <f>VLOOKUP(E98,G6数据库!C:W,8,0)</f>
        <v>#N/A</v>
      </c>
      <c r="R98" s="18" t="e">
        <f>VLOOKUP(E98,G6数据库!C:W,9,0)</f>
        <v>#N/A</v>
      </c>
      <c r="S98" s="18"/>
      <c r="T98" s="18" t="e">
        <f>VLOOKUP(E98,G6数据库!C:W,10,0)</f>
        <v>#N/A</v>
      </c>
      <c r="U98" s="18" t="e">
        <f>VLOOKUP(E98,G6数据库!C:W,11,0)</f>
        <v>#N/A</v>
      </c>
      <c r="V98" s="19" t="e">
        <f>VLOOKUP(E98,G6数据库!C:W,14,0)*C98*2</f>
        <v>#N/A</v>
      </c>
      <c r="W98" s="18" t="e">
        <f>VLOOKUP(E98,G4数据库!C:S,11,0)</f>
        <v>#N/A</v>
      </c>
      <c r="X98" s="18" t="e">
        <f>VLOOKUP(E98,G5数据库!C:S,12,0)</f>
        <v>#N/A</v>
      </c>
      <c r="Y98" s="18"/>
      <c r="Z98" s="38" t="e">
        <f>VLOOKUP(E98,G6数据库!C:W,17,0)</f>
        <v>#N/A</v>
      </c>
      <c r="AA98" s="37" t="e">
        <f>VLOOKUP(E98,G6数据库!C:W,18,0)</f>
        <v>#N/A</v>
      </c>
      <c r="AB98" s="37" t="e">
        <f>VLOOKUP(E98,G6数据库!C:W,19,0)*C98*2</f>
        <v>#N/A</v>
      </c>
      <c r="AC98" s="37" t="e">
        <f>VLOOKUP(E98,G6数据库!C:W,20,0)</f>
        <v>#N/A</v>
      </c>
      <c r="AD98" s="37" t="e">
        <f>VLOOKUP(E98,G6数据库!C:W,21,0)</f>
        <v>#N/A</v>
      </c>
      <c r="AE98" s="18"/>
    </row>
    <row r="99" spans="1:31" x14ac:dyDescent="0.25">
      <c r="A99" s="22"/>
      <c r="B99" s="3"/>
      <c r="C99" s="3"/>
      <c r="D99" s="3"/>
      <c r="E99" s="18" t="str">
        <f t="shared" si="9"/>
        <v/>
      </c>
      <c r="F99" s="18" t="str">
        <f t="shared" si="10"/>
        <v/>
      </c>
      <c r="G99" s="18" t="e">
        <f t="shared" si="11"/>
        <v>#VALUE!</v>
      </c>
      <c r="H99" s="18" t="e">
        <f>VLOOKUP(E99,G6数据库!C:W,2,0)</f>
        <v>#N/A</v>
      </c>
      <c r="I99" s="18" t="e">
        <f>VLOOKUP(E99,G6数据库!C:W,3,0)</f>
        <v>#N/A</v>
      </c>
      <c r="J99" s="19" t="e">
        <f t="shared" si="12"/>
        <v>#VALUE!</v>
      </c>
      <c r="K99" s="18" t="e">
        <f>VLOOKUP(E99,G6数据库!C:W,4,0)</f>
        <v>#N/A</v>
      </c>
      <c r="L99" s="18" t="e">
        <f>VLOOKUP(E99,G6数据库!C:W,5,0)</f>
        <v>#N/A</v>
      </c>
      <c r="M99" s="18"/>
      <c r="N99" s="18" t="e">
        <f>VLOOKUP(E99,G6数据库!C:W,6,0)</f>
        <v>#N/A</v>
      </c>
      <c r="O99" s="18" t="e">
        <f>VLOOKUP(E99,G6数据库!C:W,7,0)</f>
        <v>#N/A</v>
      </c>
      <c r="P99" s="19" t="e">
        <f t="shared" si="13"/>
        <v>#VALUE!</v>
      </c>
      <c r="Q99" s="18" t="e">
        <f>VLOOKUP(E99,G6数据库!C:W,8,0)</f>
        <v>#N/A</v>
      </c>
      <c r="R99" s="18" t="e">
        <f>VLOOKUP(E99,G6数据库!C:W,9,0)</f>
        <v>#N/A</v>
      </c>
      <c r="S99" s="18"/>
      <c r="T99" s="18" t="e">
        <f>VLOOKUP(E99,G6数据库!C:W,10,0)</f>
        <v>#N/A</v>
      </c>
      <c r="U99" s="18" t="e">
        <f>VLOOKUP(E99,G6数据库!C:W,11,0)</f>
        <v>#N/A</v>
      </c>
      <c r="V99" s="19" t="e">
        <f>VLOOKUP(E99,G6数据库!C:W,14,0)*C99*2</f>
        <v>#N/A</v>
      </c>
      <c r="W99" s="18" t="e">
        <f>VLOOKUP(E99,G4数据库!C:S,11,0)</f>
        <v>#N/A</v>
      </c>
      <c r="X99" s="18" t="e">
        <f>VLOOKUP(E99,G5数据库!C:S,12,0)</f>
        <v>#N/A</v>
      </c>
      <c r="Y99" s="18"/>
      <c r="Z99" s="38" t="e">
        <f>VLOOKUP(E99,G6数据库!C:W,17,0)</f>
        <v>#N/A</v>
      </c>
      <c r="AA99" s="37" t="e">
        <f>VLOOKUP(E99,G6数据库!C:W,18,0)</f>
        <v>#N/A</v>
      </c>
      <c r="AB99" s="37" t="e">
        <f>VLOOKUP(E99,G6数据库!C:W,19,0)*C99*2</f>
        <v>#N/A</v>
      </c>
      <c r="AC99" s="37" t="e">
        <f>VLOOKUP(E99,G6数据库!C:W,20,0)</f>
        <v>#N/A</v>
      </c>
      <c r="AD99" s="37" t="e">
        <f>VLOOKUP(E99,G6数据库!C:W,21,0)</f>
        <v>#N/A</v>
      </c>
      <c r="AE99" s="18"/>
    </row>
    <row r="100" spans="1:31" x14ac:dyDescent="0.25">
      <c r="A100" s="22"/>
      <c r="B100" s="3"/>
      <c r="C100" s="3"/>
      <c r="D100" s="3"/>
      <c r="E100" s="18" t="str">
        <f t="shared" si="9"/>
        <v/>
      </c>
      <c r="F100" s="18" t="str">
        <f t="shared" si="10"/>
        <v/>
      </c>
      <c r="G100" s="18" t="e">
        <f t="shared" si="11"/>
        <v>#VALUE!</v>
      </c>
      <c r="H100" s="18" t="e">
        <f>VLOOKUP(E100,G6数据库!C:W,2,0)</f>
        <v>#N/A</v>
      </c>
      <c r="I100" s="18" t="e">
        <f>VLOOKUP(E100,G6数据库!C:W,3,0)</f>
        <v>#N/A</v>
      </c>
      <c r="J100" s="19" t="e">
        <f t="shared" si="12"/>
        <v>#VALUE!</v>
      </c>
      <c r="K100" s="18" t="e">
        <f>VLOOKUP(E100,G6数据库!C:W,4,0)</f>
        <v>#N/A</v>
      </c>
      <c r="L100" s="18" t="e">
        <f>VLOOKUP(E100,G6数据库!C:W,5,0)</f>
        <v>#N/A</v>
      </c>
      <c r="M100" s="18"/>
      <c r="N100" s="18" t="e">
        <f>VLOOKUP(E100,G6数据库!C:W,6,0)</f>
        <v>#N/A</v>
      </c>
      <c r="O100" s="18" t="e">
        <f>VLOOKUP(E100,G6数据库!C:W,7,0)</f>
        <v>#N/A</v>
      </c>
      <c r="P100" s="19" t="e">
        <f t="shared" si="13"/>
        <v>#VALUE!</v>
      </c>
      <c r="Q100" s="18" t="e">
        <f>VLOOKUP(E100,G6数据库!C:W,8,0)</f>
        <v>#N/A</v>
      </c>
      <c r="R100" s="18" t="e">
        <f>VLOOKUP(E100,G6数据库!C:W,9,0)</f>
        <v>#N/A</v>
      </c>
      <c r="S100" s="18"/>
      <c r="T100" s="18" t="e">
        <f>VLOOKUP(E100,G6数据库!C:W,10,0)</f>
        <v>#N/A</v>
      </c>
      <c r="U100" s="18" t="e">
        <f>VLOOKUP(E100,G6数据库!C:W,11,0)</f>
        <v>#N/A</v>
      </c>
      <c r="V100" s="19" t="e">
        <f>VLOOKUP(E100,G6数据库!C:W,14,0)*C100*2</f>
        <v>#N/A</v>
      </c>
      <c r="W100" s="18" t="e">
        <f>VLOOKUP(E100,G4数据库!C:S,11,0)</f>
        <v>#N/A</v>
      </c>
      <c r="X100" s="18" t="e">
        <f>VLOOKUP(E100,G5数据库!C:S,12,0)</f>
        <v>#N/A</v>
      </c>
      <c r="Y100" s="18"/>
      <c r="Z100" s="38" t="e">
        <f>VLOOKUP(E100,G6数据库!C:W,17,0)</f>
        <v>#N/A</v>
      </c>
      <c r="AA100" s="37" t="e">
        <f>VLOOKUP(E100,G6数据库!C:W,18,0)</f>
        <v>#N/A</v>
      </c>
      <c r="AB100" s="37" t="e">
        <f>VLOOKUP(E100,G6数据库!C:W,19,0)*C100*2</f>
        <v>#N/A</v>
      </c>
      <c r="AC100" s="37" t="e">
        <f>VLOOKUP(E100,G6数据库!C:W,20,0)</f>
        <v>#N/A</v>
      </c>
      <c r="AD100" s="37" t="e">
        <f>VLOOKUP(E100,G6数据库!C:W,21,0)</f>
        <v>#N/A</v>
      </c>
      <c r="AE100" s="18"/>
    </row>
  </sheetData>
  <sheetProtection algorithmName="SHA-512" hashValue="wybmqsvPUUlpt7FNdp2ht500j+fHEubN0AgbNR6bkD5ENE8LPXlBp4f9EC3QlTkZ5+UPnsKVfr0wLL6ftuMlQQ==" saltValue="8yUwdwsoC4OA34sE4AlJSQ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9389D-BF92-4972-A9CD-D44D3C93A8DD}">
  <sheetPr codeName="Sheet107"/>
  <dimension ref="A1:W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4.6328125" bestFit="1" customWidth="1"/>
    <col min="9" max="9" width="14.6328125" bestFit="1" customWidth="1"/>
  </cols>
  <sheetData>
    <row r="1" spans="1:23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9"/>
      <c r="H1" s="78"/>
      <c r="I1" s="78"/>
      <c r="J1" s="78"/>
      <c r="K1" s="79"/>
      <c r="L1" s="81" t="s">
        <v>389</v>
      </c>
      <c r="M1" s="81"/>
      <c r="N1" s="81"/>
      <c r="O1" s="81"/>
      <c r="P1" s="81"/>
      <c r="Q1" s="81"/>
      <c r="R1" s="82"/>
      <c r="S1" s="86" t="s">
        <v>392</v>
      </c>
      <c r="T1" s="87"/>
      <c r="U1" s="87"/>
      <c r="V1" s="87"/>
      <c r="W1" s="87"/>
    </row>
    <row r="2" spans="1:23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1" t="s">
        <v>3</v>
      </c>
      <c r="K2" s="1" t="s">
        <v>4</v>
      </c>
      <c r="L2" s="1" t="s">
        <v>12</v>
      </c>
      <c r="M2" s="1" t="s">
        <v>2</v>
      </c>
      <c r="N2" s="3" t="s">
        <v>226</v>
      </c>
      <c r="O2" s="3" t="s">
        <v>89</v>
      </c>
      <c r="P2" s="3" t="s">
        <v>32</v>
      </c>
      <c r="Q2" s="1" t="s">
        <v>3</v>
      </c>
      <c r="R2" s="1" t="s">
        <v>4</v>
      </c>
      <c r="S2" s="1" t="s">
        <v>12</v>
      </c>
      <c r="T2" s="1" t="s">
        <v>2</v>
      </c>
      <c r="U2" s="3" t="s">
        <v>32</v>
      </c>
      <c r="V2" s="1" t="s">
        <v>3</v>
      </c>
      <c r="W2" s="1" t="s">
        <v>4</v>
      </c>
    </row>
    <row r="3" spans="1:23" ht="15" x14ac:dyDescent="0.25">
      <c r="A3" s="3" t="s">
        <v>419</v>
      </c>
      <c r="B3" s="3" t="s">
        <v>420</v>
      </c>
      <c r="C3" s="3" t="s">
        <v>191</v>
      </c>
      <c r="D3" s="3" t="s">
        <v>181</v>
      </c>
      <c r="E3" s="3" t="s">
        <v>196</v>
      </c>
      <c r="F3" s="1" t="s">
        <v>15</v>
      </c>
      <c r="G3" s="1" t="s">
        <v>7</v>
      </c>
      <c r="H3" s="3" t="s">
        <v>207</v>
      </c>
      <c r="I3" s="3" t="s">
        <v>244</v>
      </c>
      <c r="J3" s="1" t="s">
        <v>15</v>
      </c>
      <c r="K3" s="1" t="s">
        <v>7</v>
      </c>
      <c r="L3" s="3" t="s">
        <v>116</v>
      </c>
      <c r="M3" s="34" t="s">
        <v>415</v>
      </c>
      <c r="N3" s="34">
        <v>260</v>
      </c>
      <c r="O3" s="34">
        <v>260</v>
      </c>
      <c r="P3" s="34">
        <v>6.7600000000000007E-2</v>
      </c>
      <c r="Q3" s="1" t="s">
        <v>16</v>
      </c>
      <c r="R3" s="1" t="s">
        <v>7</v>
      </c>
      <c r="S3" s="3" t="s">
        <v>409</v>
      </c>
      <c r="T3" s="36" t="s">
        <v>396</v>
      </c>
      <c r="U3" s="3">
        <v>4</v>
      </c>
      <c r="V3" s="3" t="s">
        <v>72</v>
      </c>
      <c r="W3" s="1" t="s">
        <v>7</v>
      </c>
    </row>
    <row r="4" spans="1:23" ht="15" x14ac:dyDescent="0.25">
      <c r="A4" s="3"/>
      <c r="B4" s="1"/>
      <c r="C4" s="3" t="s">
        <v>192</v>
      </c>
      <c r="D4" s="3" t="s">
        <v>181</v>
      </c>
      <c r="E4" s="3" t="s">
        <v>188</v>
      </c>
      <c r="F4" s="1" t="s">
        <v>15</v>
      </c>
      <c r="G4" s="1" t="s">
        <v>7</v>
      </c>
      <c r="H4" s="3" t="s">
        <v>207</v>
      </c>
      <c r="I4" s="3" t="s">
        <v>158</v>
      </c>
      <c r="J4" s="1" t="s">
        <v>15</v>
      </c>
      <c r="K4" s="1" t="s">
        <v>7</v>
      </c>
      <c r="L4" s="3" t="s">
        <v>116</v>
      </c>
      <c r="M4" s="34" t="s">
        <v>416</v>
      </c>
      <c r="N4" s="34">
        <v>350</v>
      </c>
      <c r="O4" s="34">
        <v>350</v>
      </c>
      <c r="P4" s="34">
        <v>0.12249999999999998</v>
      </c>
      <c r="Q4" s="1" t="s">
        <v>16</v>
      </c>
      <c r="R4" s="1" t="s">
        <v>7</v>
      </c>
      <c r="S4" s="3" t="s">
        <v>409</v>
      </c>
      <c r="T4" s="36" t="s">
        <v>397</v>
      </c>
      <c r="U4" s="3">
        <v>4</v>
      </c>
      <c r="V4" s="3" t="s">
        <v>72</v>
      </c>
      <c r="W4" s="1" t="s">
        <v>7</v>
      </c>
    </row>
    <row r="5" spans="1:23" ht="15" x14ac:dyDescent="0.25">
      <c r="A5" s="3"/>
      <c r="B5" s="1"/>
      <c r="C5" s="3" t="s">
        <v>193</v>
      </c>
      <c r="D5" s="3" t="s">
        <v>181</v>
      </c>
      <c r="E5" s="3" t="s">
        <v>195</v>
      </c>
      <c r="F5" s="1" t="s">
        <v>15</v>
      </c>
      <c r="G5" s="1" t="s">
        <v>7</v>
      </c>
      <c r="H5" s="3" t="s">
        <v>207</v>
      </c>
      <c r="I5" s="3" t="s">
        <v>164</v>
      </c>
      <c r="J5" s="1" t="s">
        <v>15</v>
      </c>
      <c r="K5" s="1" t="s">
        <v>7</v>
      </c>
      <c r="L5" s="3" t="s">
        <v>116</v>
      </c>
      <c r="M5" s="34" t="s">
        <v>416</v>
      </c>
      <c r="N5" s="34">
        <v>400</v>
      </c>
      <c r="O5" s="34">
        <v>400</v>
      </c>
      <c r="P5" s="34">
        <v>0.16</v>
      </c>
      <c r="Q5" s="1" t="s">
        <v>16</v>
      </c>
      <c r="R5" s="1" t="s">
        <v>7</v>
      </c>
      <c r="S5" s="3" t="s">
        <v>409</v>
      </c>
      <c r="T5" s="36" t="s">
        <v>397</v>
      </c>
      <c r="U5" s="3">
        <v>4</v>
      </c>
      <c r="V5" s="3" t="s">
        <v>72</v>
      </c>
      <c r="W5" s="1" t="s">
        <v>7</v>
      </c>
    </row>
    <row r="6" spans="1:23" ht="15" x14ac:dyDescent="0.25">
      <c r="A6" s="3"/>
      <c r="B6" s="1"/>
      <c r="C6" s="3" t="s">
        <v>194</v>
      </c>
      <c r="D6" s="3" t="s">
        <v>181</v>
      </c>
      <c r="E6" s="3" t="s">
        <v>124</v>
      </c>
      <c r="F6" s="1" t="s">
        <v>15</v>
      </c>
      <c r="G6" s="1" t="s">
        <v>7</v>
      </c>
      <c r="H6" s="3" t="s">
        <v>207</v>
      </c>
      <c r="I6" s="3" t="s">
        <v>130</v>
      </c>
      <c r="J6" s="1" t="s">
        <v>15</v>
      </c>
      <c r="K6" s="1" t="s">
        <v>7</v>
      </c>
      <c r="L6" s="3" t="s">
        <v>116</v>
      </c>
      <c r="M6" s="34" t="s">
        <v>416</v>
      </c>
      <c r="N6" s="34">
        <v>500</v>
      </c>
      <c r="O6" s="34">
        <v>500</v>
      </c>
      <c r="P6" s="34">
        <v>0.25</v>
      </c>
      <c r="Q6" s="1" t="s">
        <v>16</v>
      </c>
      <c r="R6" s="1" t="s">
        <v>7</v>
      </c>
      <c r="S6" s="3" t="s">
        <v>409</v>
      </c>
      <c r="T6" s="36" t="s">
        <v>397</v>
      </c>
      <c r="U6" s="3">
        <v>4</v>
      </c>
      <c r="V6" s="3" t="s">
        <v>72</v>
      </c>
      <c r="W6" s="1" t="s">
        <v>7</v>
      </c>
    </row>
  </sheetData>
  <sheetProtection algorithmName="SHA-512" hashValue="T5de/De9YuVqlIPOIWwFBYYZqXmA8hqQR9syfxlbfo8DNf5h6SH8LABt/6181jbC0l5LMribIGmjXZ1uZLg9wA==" saltValue="Etl+YK0cdgYeM5gxQmYnEg==" spinCount="100000" sheet="1" objects="1" scenarios="1"/>
  <mergeCells count="4">
    <mergeCell ref="C1:G1"/>
    <mergeCell ref="L1:R1"/>
    <mergeCell ref="S1:W1"/>
    <mergeCell ref="H1:K1"/>
  </mergeCells>
  <phoneticPr fontId="6" type="noConversion"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05DC7-9AEF-45E1-9B4F-759FFD84E761}">
  <sheetPr codeName="Sheet108"/>
  <dimension ref="A1:T100"/>
  <sheetViews>
    <sheetView workbookViewId="0"/>
  </sheetViews>
  <sheetFormatPr defaultRowHeight="14" x14ac:dyDescent="0.25"/>
  <cols>
    <col min="1" max="1" width="16.90625" style="23" bestFit="1" customWidth="1"/>
    <col min="2" max="2" width="12.453125" style="35" bestFit="1" customWidth="1"/>
    <col min="3" max="7" width="5.26953125" bestFit="1" customWidth="1"/>
    <col min="8" max="8" width="11.36328125" bestFit="1" customWidth="1"/>
    <col min="9" max="9" width="7.26953125" bestFit="1" customWidth="1"/>
    <col min="10" max="10" width="18.90625" bestFit="1" customWidth="1"/>
    <col min="11" max="11" width="7.26953125" bestFit="1" customWidth="1"/>
    <col min="12" max="12" width="5.26953125" bestFit="1" customWidth="1"/>
    <col min="13" max="13" width="6.26953125" bestFit="1" customWidth="1"/>
    <col min="14" max="14" width="5.26953125" bestFit="1" customWidth="1"/>
    <col min="15" max="15" width="11.36328125" bestFit="1" customWidth="1"/>
    <col min="16" max="17" width="8.26953125" bestFit="1" customWidth="1"/>
    <col min="18" max="18" width="5.26953125" bestFit="1" customWidth="1"/>
    <col min="19" max="19" width="6.26953125" bestFit="1" customWidth="1"/>
    <col min="20" max="20" width="5.26953125" bestFit="1" customWidth="1"/>
  </cols>
  <sheetData>
    <row r="1" spans="1:20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167</v>
      </c>
      <c r="H1" s="18" t="s">
        <v>48</v>
      </c>
      <c r="I1" s="18" t="s">
        <v>82</v>
      </c>
      <c r="J1" s="18" t="s">
        <v>423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9" t="s">
        <v>79</v>
      </c>
      <c r="R1" s="18" t="s">
        <v>3</v>
      </c>
      <c r="S1" s="18" t="s">
        <v>160</v>
      </c>
      <c r="T1" s="18" t="s">
        <v>5</v>
      </c>
    </row>
    <row r="2" spans="1:20" x14ac:dyDescent="0.25">
      <c r="A2" s="22">
        <v>50</v>
      </c>
      <c r="B2" s="3" t="s">
        <v>1085</v>
      </c>
      <c r="C2" s="3">
        <v>2</v>
      </c>
      <c r="D2" s="3" t="s">
        <v>591</v>
      </c>
      <c r="E2" s="18">
        <f>VALUE(TRIM(MID(SUBSTITUTE($B2,"-",REPT(" ",99)),COLUMN(B2)*99-98,99)))</f>
        <v>1</v>
      </c>
      <c r="F2" s="18" t="str">
        <f>(TRIM(MID(SUBSTITUTE($B2,"-",REPT(" ",99)),COLUMN(C2)*99-98,99)))</f>
        <v>A</v>
      </c>
      <c r="G2" s="18">
        <f>VALUE(TRIM(MID(SUBSTITUTE($B2,"-",REPT(" ",99)),COLUMN(D2)*99-98,99)))</f>
        <v>200</v>
      </c>
      <c r="H2" s="18" t="str">
        <f>VLOOKUP(F2,G11数据库!C:N,4,0)</f>
        <v>角钢</v>
      </c>
      <c r="I2" s="18" t="str">
        <f>VLOOKUP(F2,G11数据库!C:N,5,0)</f>
        <v>∠50x6</v>
      </c>
      <c r="J2" s="18" cm="1">
        <f t="array" ref="J2">_xlfn.IFS(E2=1,0,E2=2,VLOOKUP(F2,G11数据库!C:N,3,0)+150,E2=3,VLOOKUP(F2,G11数据库!C:N,3,0)+150,E2=4,0,E2=5,0)</f>
        <v>0</v>
      </c>
      <c r="K2" s="19">
        <f>(G2/1000+J2/1000)*C2</f>
        <v>0.4</v>
      </c>
      <c r="L2" s="18" t="str">
        <f>VLOOKUP(F2,G11数据库!C:N,6,0)</f>
        <v>m</v>
      </c>
      <c r="M2" s="18" t="str">
        <f>VLOOKUP(F2,G11数据库!C:N,7,0)</f>
        <v>Q235B</v>
      </c>
      <c r="N2" s="18"/>
      <c r="O2" s="18" t="str">
        <f>VLOOKUP(F2,G11数据库!C:N,8,0)</f>
        <v>膨胀锚栓</v>
      </c>
      <c r="P2" s="18" t="str">
        <f>VLOOKUP(F2,G11数据库!C:N,9,0)</f>
        <v>M8x80</v>
      </c>
      <c r="Q2" s="19">
        <f>VLOOKUP(F2,G11数据库!C:N,10,0)*C2</f>
        <v>4</v>
      </c>
      <c r="R2" s="18" t="str">
        <f>VLOOKUP(F2,G11数据库!C:N,11,0)</f>
        <v>套</v>
      </c>
      <c r="S2" s="18" t="str">
        <f>VLOOKUP(F2,G11数据库!C:N,12,0)</f>
        <v>Q235B</v>
      </c>
      <c r="T2" s="18"/>
    </row>
    <row r="3" spans="1:20" x14ac:dyDescent="0.25">
      <c r="A3" s="22"/>
      <c r="B3" s="3"/>
      <c r="C3" s="3"/>
      <c r="D3" s="3"/>
      <c r="E3" s="18" t="e">
        <f t="shared" ref="E3:E5" si="0">VALUE(TRIM(MID(SUBSTITUTE($B3,"-",REPT(" ",99)),COLUMN(B3)*99-98,99)))</f>
        <v>#VALUE!</v>
      </c>
      <c r="F3" s="18" t="str">
        <f t="shared" ref="F3:F5" si="1">(TRIM(MID(SUBSTITUTE($B3,"-",REPT(" ",99)),COLUMN(C3)*99-98,99)))</f>
        <v/>
      </c>
      <c r="G3" s="18" t="e">
        <f t="shared" ref="G3:G5" si="2">VALUE(TRIM(MID(SUBSTITUTE($B3,"-",REPT(" ",99)),COLUMN(D3)*99-98,99)))</f>
        <v>#VALUE!</v>
      </c>
      <c r="H3" s="18" t="e">
        <f>VLOOKUP(F3,G11数据库!C:N,4,0)</f>
        <v>#N/A</v>
      </c>
      <c r="I3" s="18" t="e">
        <f>VLOOKUP(F3,G11数据库!C:N,5,0)</f>
        <v>#N/A</v>
      </c>
      <c r="J3" s="18" t="e" cm="1">
        <f t="array" ref="J3">_xlfn.IFS(E3=1,0,E3=2,VLOOKUP(F3,G11数据库!C:N,3,0)+150,E3=3,VLOOKUP(F3,G11数据库!C:N,3,0)+150,E3=4,0,E3=5,0)</f>
        <v>#VALUE!</v>
      </c>
      <c r="K3" s="19" t="e">
        <f t="shared" ref="K3:K6" si="3">(G3/1000+J3/1000)*C3</f>
        <v>#VALUE!</v>
      </c>
      <c r="L3" s="18" t="e">
        <f>VLOOKUP(F3,G11数据库!C:N,6,0)</f>
        <v>#N/A</v>
      </c>
      <c r="M3" s="18" t="e">
        <f>VLOOKUP(F3,G11数据库!C:N,7,0)</f>
        <v>#N/A</v>
      </c>
      <c r="N3" s="18"/>
      <c r="O3" s="18" t="e">
        <f>VLOOKUP(F3,G11数据库!C:N,8,0)</f>
        <v>#N/A</v>
      </c>
      <c r="P3" s="18" t="e">
        <f>VLOOKUP(F3,G11数据库!C:N,9,0)</f>
        <v>#N/A</v>
      </c>
      <c r="Q3" s="19" t="e">
        <f>VLOOKUP(F3,G11数据库!C:N,10,0)*C3</f>
        <v>#N/A</v>
      </c>
      <c r="R3" s="18" t="e">
        <f>VLOOKUP(F3,G11数据库!C:N,11,0)</f>
        <v>#N/A</v>
      </c>
      <c r="S3" s="18" t="e">
        <f>VLOOKUP(F3,G11数据库!C:N,12,0)</f>
        <v>#N/A</v>
      </c>
      <c r="T3" s="18"/>
    </row>
    <row r="4" spans="1:20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>VLOOKUP(F4,G11数据库!C:N,4,0)</f>
        <v>#N/A</v>
      </c>
      <c r="I4" s="18" t="e">
        <f>VLOOKUP(F4,G11数据库!C:N,5,0)</f>
        <v>#N/A</v>
      </c>
      <c r="J4" s="18" t="e" cm="1">
        <f t="array" ref="J4">_xlfn.IFS(E4=1,0,E4=2,VLOOKUP(F4,G11数据库!C:N,3,0)+150,E4=3,VLOOKUP(F4,G11数据库!C:N,3,0)+150,E4=4,0,E4=5,0)</f>
        <v>#VALUE!</v>
      </c>
      <c r="K4" s="19" t="e">
        <f t="shared" si="3"/>
        <v>#VALUE!</v>
      </c>
      <c r="L4" s="18" t="e">
        <f>VLOOKUP(F4,G11数据库!C:N,6,0)</f>
        <v>#N/A</v>
      </c>
      <c r="M4" s="18" t="e">
        <f>VLOOKUP(F4,G11数据库!C:N,7,0)</f>
        <v>#N/A</v>
      </c>
      <c r="N4" s="18"/>
      <c r="O4" s="18" t="e">
        <f>VLOOKUP(F4,G11数据库!C:N,8,0)</f>
        <v>#N/A</v>
      </c>
      <c r="P4" s="18" t="e">
        <f>VLOOKUP(F4,G11数据库!C:N,9,0)</f>
        <v>#N/A</v>
      </c>
      <c r="Q4" s="19" t="e">
        <f>VLOOKUP(F4,G11数据库!C:N,10,0)*C4</f>
        <v>#N/A</v>
      </c>
      <c r="R4" s="18" t="e">
        <f>VLOOKUP(F4,G11数据库!C:N,11,0)</f>
        <v>#N/A</v>
      </c>
      <c r="S4" s="18" t="e">
        <f>VLOOKUP(F4,G11数据库!C:N,12,0)</f>
        <v>#N/A</v>
      </c>
      <c r="T4" s="18"/>
    </row>
    <row r="5" spans="1:20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>VLOOKUP(F5,G11数据库!C:N,4,0)</f>
        <v>#N/A</v>
      </c>
      <c r="I5" s="18" t="e">
        <f>VLOOKUP(F5,G11数据库!C:N,5,0)</f>
        <v>#N/A</v>
      </c>
      <c r="J5" s="18" t="e" cm="1">
        <f t="array" ref="J5">_xlfn.IFS(E5=1,0,E5=2,VLOOKUP(F5,G11数据库!C:N,3,0)+150,E5=3,VLOOKUP(F5,G11数据库!C:N,3,0)+150,E5=4,0,E5=5,0)</f>
        <v>#VALUE!</v>
      </c>
      <c r="K5" s="19" t="e">
        <f t="shared" si="3"/>
        <v>#VALUE!</v>
      </c>
      <c r="L5" s="18" t="e">
        <f>VLOOKUP(F5,G11数据库!C:N,6,0)</f>
        <v>#N/A</v>
      </c>
      <c r="M5" s="18" t="e">
        <f>VLOOKUP(F5,G11数据库!C:N,7,0)</f>
        <v>#N/A</v>
      </c>
      <c r="N5" s="18"/>
      <c r="O5" s="18" t="e">
        <f>VLOOKUP(F5,G11数据库!C:N,8,0)</f>
        <v>#N/A</v>
      </c>
      <c r="P5" s="18" t="e">
        <f>VLOOKUP(F5,G11数据库!C:N,9,0)</f>
        <v>#N/A</v>
      </c>
      <c r="Q5" s="19" t="e">
        <f>VLOOKUP(F5,G11数据库!C:N,10,0)*C5</f>
        <v>#N/A</v>
      </c>
      <c r="R5" s="18" t="e">
        <f>VLOOKUP(F5,G11数据库!C:N,11,0)</f>
        <v>#N/A</v>
      </c>
      <c r="S5" s="18" t="e">
        <f>VLOOKUP(F5,G11数据库!C:N,12,0)</f>
        <v>#N/A</v>
      </c>
      <c r="T5" s="18"/>
    </row>
    <row r="6" spans="1:20" x14ac:dyDescent="0.25">
      <c r="A6" s="22"/>
      <c r="B6" s="3"/>
      <c r="C6" s="3"/>
      <c r="D6" s="3"/>
      <c r="E6" s="18" t="e">
        <f t="shared" ref="E6" si="4">VALUE(TRIM(MID(SUBSTITUTE($B6,"-",REPT(" ",99)),COLUMN(B6)*99-98,99)))</f>
        <v>#VALUE!</v>
      </c>
      <c r="F6" s="18" t="str">
        <f t="shared" ref="F6" si="5">(TRIM(MID(SUBSTITUTE($B6,"-",REPT(" ",99)),COLUMN(C6)*99-98,99)))</f>
        <v/>
      </c>
      <c r="G6" s="18" t="e">
        <f t="shared" ref="G6" si="6">VALUE(TRIM(MID(SUBSTITUTE($B6,"-",REPT(" ",99)),COLUMN(D6)*99-98,99)))</f>
        <v>#VALUE!</v>
      </c>
      <c r="H6" s="18" t="e">
        <f>VLOOKUP(F6,G11数据库!C:N,4,0)</f>
        <v>#N/A</v>
      </c>
      <c r="I6" s="18" t="e">
        <f>VLOOKUP(F6,G11数据库!C:N,5,0)</f>
        <v>#N/A</v>
      </c>
      <c r="J6" s="18" t="e" cm="1">
        <f t="array" ref="J6">_xlfn.IFS(E6=1,0,E6=2,VLOOKUP(F6,G11数据库!C:N,3,0)+150,E6=3,VLOOKUP(F6,G11数据库!C:N,3,0)+150,E6=4,0,E6=5,0)</f>
        <v>#VALUE!</v>
      </c>
      <c r="K6" s="19" t="e">
        <f t="shared" si="3"/>
        <v>#VALUE!</v>
      </c>
      <c r="L6" s="18" t="e">
        <f>VLOOKUP(F6,G11数据库!C:N,6,0)</f>
        <v>#N/A</v>
      </c>
      <c r="M6" s="18" t="e">
        <f>VLOOKUP(F6,G11数据库!C:N,7,0)</f>
        <v>#N/A</v>
      </c>
      <c r="N6" s="18"/>
      <c r="O6" s="18" t="e">
        <f>VLOOKUP(F6,G11数据库!C:N,8,0)</f>
        <v>#N/A</v>
      </c>
      <c r="P6" s="18" t="e">
        <f>VLOOKUP(F6,G11数据库!C:N,9,0)</f>
        <v>#N/A</v>
      </c>
      <c r="Q6" s="19" t="e">
        <f>VLOOKUP(F6,G11数据库!C:N,10,0)*C6</f>
        <v>#N/A</v>
      </c>
      <c r="R6" s="18" t="e">
        <f>VLOOKUP(F6,G11数据库!C:N,11,0)</f>
        <v>#N/A</v>
      </c>
      <c r="S6" s="18" t="e">
        <f>VLOOKUP(F6,G11数据库!C:N,12,0)</f>
        <v>#N/A</v>
      </c>
      <c r="T6" s="18"/>
    </row>
    <row r="7" spans="1:20" x14ac:dyDescent="0.25">
      <c r="A7" s="22"/>
      <c r="B7" s="3"/>
      <c r="C7" s="3"/>
      <c r="D7" s="3"/>
      <c r="E7" s="18" t="e">
        <f t="shared" ref="E7:E70" si="7">VALUE(TRIM(MID(SUBSTITUTE($B7,"-",REPT(" ",99)),COLUMN(B7)*99-98,99)))</f>
        <v>#VALUE!</v>
      </c>
      <c r="F7" s="18" t="str">
        <f t="shared" ref="F7:F70" si="8">(TRIM(MID(SUBSTITUTE($B7,"-",REPT(" ",99)),COLUMN(C7)*99-98,99)))</f>
        <v/>
      </c>
      <c r="G7" s="18" t="e">
        <f t="shared" ref="G7:G70" si="9">VALUE(TRIM(MID(SUBSTITUTE($B7,"-",REPT(" ",99)),COLUMN(D7)*99-98,99)))</f>
        <v>#VALUE!</v>
      </c>
      <c r="H7" s="18" t="e">
        <f>VLOOKUP(F7,G11数据库!C:N,4,0)</f>
        <v>#N/A</v>
      </c>
      <c r="I7" s="18" t="e">
        <f>VLOOKUP(F7,G11数据库!C:N,5,0)</f>
        <v>#N/A</v>
      </c>
      <c r="J7" s="18" t="e" cm="1">
        <f t="array" ref="J7">_xlfn.IFS(E7=1,0,E7=2,VLOOKUP(F7,G11数据库!C:N,3,0)+150,E7=3,VLOOKUP(F7,G11数据库!C:N,3,0)+150,E7=4,0,E7=5,0)</f>
        <v>#VALUE!</v>
      </c>
      <c r="K7" s="19" t="e">
        <f t="shared" ref="K7:K70" si="10">(G7/1000+J7/1000)*C7</f>
        <v>#VALUE!</v>
      </c>
      <c r="L7" s="18" t="e">
        <f>VLOOKUP(F7,G11数据库!C:N,6,0)</f>
        <v>#N/A</v>
      </c>
      <c r="M7" s="18" t="e">
        <f>VLOOKUP(F7,G11数据库!C:N,7,0)</f>
        <v>#N/A</v>
      </c>
      <c r="N7" s="18"/>
      <c r="O7" s="18" t="e">
        <f>VLOOKUP(F7,G11数据库!C:N,8,0)</f>
        <v>#N/A</v>
      </c>
      <c r="P7" s="18" t="e">
        <f>VLOOKUP(F7,G11数据库!C:N,9,0)</f>
        <v>#N/A</v>
      </c>
      <c r="Q7" s="19" t="e">
        <f>VLOOKUP(F7,G11数据库!C:N,10,0)*C7</f>
        <v>#N/A</v>
      </c>
      <c r="R7" s="18" t="e">
        <f>VLOOKUP(F7,G11数据库!C:N,11,0)</f>
        <v>#N/A</v>
      </c>
      <c r="S7" s="18" t="e">
        <f>VLOOKUP(F7,G11数据库!C:N,12,0)</f>
        <v>#N/A</v>
      </c>
      <c r="T7" s="18"/>
    </row>
    <row r="8" spans="1:20" x14ac:dyDescent="0.25">
      <c r="A8" s="22"/>
      <c r="B8" s="3"/>
      <c r="C8" s="3"/>
      <c r="D8" s="3"/>
      <c r="E8" s="18" t="e">
        <f t="shared" si="7"/>
        <v>#VALUE!</v>
      </c>
      <c r="F8" s="18" t="str">
        <f t="shared" si="8"/>
        <v/>
      </c>
      <c r="G8" s="18" t="e">
        <f t="shared" si="9"/>
        <v>#VALUE!</v>
      </c>
      <c r="H8" s="18" t="e">
        <f>VLOOKUP(F8,G11数据库!C:N,4,0)</f>
        <v>#N/A</v>
      </c>
      <c r="I8" s="18" t="e">
        <f>VLOOKUP(F8,G11数据库!C:N,5,0)</f>
        <v>#N/A</v>
      </c>
      <c r="J8" s="18" t="e" cm="1">
        <f t="array" ref="J8">_xlfn.IFS(E8=1,0,E8=2,VLOOKUP(F8,G11数据库!C:N,3,0)+150,E8=3,VLOOKUP(F8,G11数据库!C:N,3,0)+150,E8=4,0,E8=5,0)</f>
        <v>#VALUE!</v>
      </c>
      <c r="K8" s="19" t="e">
        <f t="shared" si="10"/>
        <v>#VALUE!</v>
      </c>
      <c r="L8" s="18" t="e">
        <f>VLOOKUP(F8,G11数据库!C:N,6,0)</f>
        <v>#N/A</v>
      </c>
      <c r="M8" s="18" t="e">
        <f>VLOOKUP(F8,G11数据库!C:N,7,0)</f>
        <v>#N/A</v>
      </c>
      <c r="N8" s="18"/>
      <c r="O8" s="18" t="e">
        <f>VLOOKUP(F8,G11数据库!C:N,8,0)</f>
        <v>#N/A</v>
      </c>
      <c r="P8" s="18" t="e">
        <f>VLOOKUP(F8,G11数据库!C:N,9,0)</f>
        <v>#N/A</v>
      </c>
      <c r="Q8" s="19" t="e">
        <f>VLOOKUP(F8,G11数据库!C:N,10,0)*C8</f>
        <v>#N/A</v>
      </c>
      <c r="R8" s="18" t="e">
        <f>VLOOKUP(F8,G11数据库!C:N,11,0)</f>
        <v>#N/A</v>
      </c>
      <c r="S8" s="18" t="e">
        <f>VLOOKUP(F8,G11数据库!C:N,12,0)</f>
        <v>#N/A</v>
      </c>
      <c r="T8" s="18"/>
    </row>
    <row r="9" spans="1:20" x14ac:dyDescent="0.25">
      <c r="A9" s="22"/>
      <c r="B9" s="3"/>
      <c r="C9" s="3"/>
      <c r="D9" s="3"/>
      <c r="E9" s="18" t="e">
        <f t="shared" si="7"/>
        <v>#VALUE!</v>
      </c>
      <c r="F9" s="18" t="str">
        <f t="shared" si="8"/>
        <v/>
      </c>
      <c r="G9" s="18" t="e">
        <f t="shared" si="9"/>
        <v>#VALUE!</v>
      </c>
      <c r="H9" s="18" t="e">
        <f>VLOOKUP(F9,G11数据库!C:N,4,0)</f>
        <v>#N/A</v>
      </c>
      <c r="I9" s="18" t="e">
        <f>VLOOKUP(F9,G11数据库!C:N,5,0)</f>
        <v>#N/A</v>
      </c>
      <c r="J9" s="18" t="e" cm="1">
        <f t="array" ref="J9">_xlfn.IFS(E9=1,0,E9=2,VLOOKUP(F9,G11数据库!C:N,3,0)+150,E9=3,VLOOKUP(F9,G11数据库!C:N,3,0)+150,E9=4,0,E9=5,0)</f>
        <v>#VALUE!</v>
      </c>
      <c r="K9" s="19" t="e">
        <f t="shared" si="10"/>
        <v>#VALUE!</v>
      </c>
      <c r="L9" s="18" t="e">
        <f>VLOOKUP(F9,G11数据库!C:N,6,0)</f>
        <v>#N/A</v>
      </c>
      <c r="M9" s="18" t="e">
        <f>VLOOKUP(F9,G11数据库!C:N,7,0)</f>
        <v>#N/A</v>
      </c>
      <c r="N9" s="18"/>
      <c r="O9" s="18" t="e">
        <f>VLOOKUP(F9,G11数据库!C:N,8,0)</f>
        <v>#N/A</v>
      </c>
      <c r="P9" s="18" t="e">
        <f>VLOOKUP(F9,G11数据库!C:N,9,0)</f>
        <v>#N/A</v>
      </c>
      <c r="Q9" s="19" t="e">
        <f>VLOOKUP(F9,G11数据库!C:N,10,0)*C9</f>
        <v>#N/A</v>
      </c>
      <c r="R9" s="18" t="e">
        <f>VLOOKUP(F9,G11数据库!C:N,11,0)</f>
        <v>#N/A</v>
      </c>
      <c r="S9" s="18" t="e">
        <f>VLOOKUP(F9,G11数据库!C:N,12,0)</f>
        <v>#N/A</v>
      </c>
      <c r="T9" s="18"/>
    </row>
    <row r="10" spans="1:20" x14ac:dyDescent="0.25">
      <c r="A10" s="22"/>
      <c r="B10" s="3"/>
      <c r="C10" s="3"/>
      <c r="D10" s="3"/>
      <c r="E10" s="18" t="e">
        <f t="shared" si="7"/>
        <v>#VALUE!</v>
      </c>
      <c r="F10" s="18" t="str">
        <f t="shared" si="8"/>
        <v/>
      </c>
      <c r="G10" s="18" t="e">
        <f t="shared" si="9"/>
        <v>#VALUE!</v>
      </c>
      <c r="H10" s="18" t="e">
        <f>VLOOKUP(F10,G11数据库!C:N,4,0)</f>
        <v>#N/A</v>
      </c>
      <c r="I10" s="18" t="e">
        <f>VLOOKUP(F10,G11数据库!C:N,5,0)</f>
        <v>#N/A</v>
      </c>
      <c r="J10" s="18" t="e" cm="1">
        <f t="array" ref="J10">_xlfn.IFS(E10=1,0,E10=2,VLOOKUP(F10,G11数据库!C:N,3,0)+150,E10=3,VLOOKUP(F10,G11数据库!C:N,3,0)+150,E10=4,0,E10=5,0)</f>
        <v>#VALUE!</v>
      </c>
      <c r="K10" s="19" t="e">
        <f t="shared" si="10"/>
        <v>#VALUE!</v>
      </c>
      <c r="L10" s="18" t="e">
        <f>VLOOKUP(F10,G11数据库!C:N,6,0)</f>
        <v>#N/A</v>
      </c>
      <c r="M10" s="18" t="e">
        <f>VLOOKUP(F10,G11数据库!C:N,7,0)</f>
        <v>#N/A</v>
      </c>
      <c r="N10" s="18"/>
      <c r="O10" s="18" t="e">
        <f>VLOOKUP(F10,G11数据库!C:N,8,0)</f>
        <v>#N/A</v>
      </c>
      <c r="P10" s="18" t="e">
        <f>VLOOKUP(F10,G11数据库!C:N,9,0)</f>
        <v>#N/A</v>
      </c>
      <c r="Q10" s="19" t="e">
        <f>VLOOKUP(F10,G11数据库!C:N,10,0)*C10</f>
        <v>#N/A</v>
      </c>
      <c r="R10" s="18" t="e">
        <f>VLOOKUP(F10,G11数据库!C:N,11,0)</f>
        <v>#N/A</v>
      </c>
      <c r="S10" s="18" t="e">
        <f>VLOOKUP(F10,G11数据库!C:N,12,0)</f>
        <v>#N/A</v>
      </c>
      <c r="T10" s="18"/>
    </row>
    <row r="11" spans="1:20" x14ac:dyDescent="0.25">
      <c r="A11" s="22"/>
      <c r="B11" s="3"/>
      <c r="C11" s="3"/>
      <c r="D11" s="3"/>
      <c r="E11" s="18" t="e">
        <f t="shared" si="7"/>
        <v>#VALUE!</v>
      </c>
      <c r="F11" s="18" t="str">
        <f t="shared" si="8"/>
        <v/>
      </c>
      <c r="G11" s="18" t="e">
        <f t="shared" si="9"/>
        <v>#VALUE!</v>
      </c>
      <c r="H11" s="18" t="e">
        <f>VLOOKUP(F11,G11数据库!C:N,4,0)</f>
        <v>#N/A</v>
      </c>
      <c r="I11" s="18" t="e">
        <f>VLOOKUP(F11,G11数据库!C:N,5,0)</f>
        <v>#N/A</v>
      </c>
      <c r="J11" s="18" t="e" cm="1">
        <f t="array" ref="J11">_xlfn.IFS(E11=1,0,E11=2,VLOOKUP(F11,G11数据库!C:N,3,0)+150,E11=3,VLOOKUP(F11,G11数据库!C:N,3,0)+150,E11=4,0,E11=5,0)</f>
        <v>#VALUE!</v>
      </c>
      <c r="K11" s="19" t="e">
        <f t="shared" si="10"/>
        <v>#VALUE!</v>
      </c>
      <c r="L11" s="18" t="e">
        <f>VLOOKUP(F11,G11数据库!C:N,6,0)</f>
        <v>#N/A</v>
      </c>
      <c r="M11" s="18" t="e">
        <f>VLOOKUP(F11,G11数据库!C:N,7,0)</f>
        <v>#N/A</v>
      </c>
      <c r="N11" s="18"/>
      <c r="O11" s="18" t="e">
        <f>VLOOKUP(F11,G11数据库!C:N,8,0)</f>
        <v>#N/A</v>
      </c>
      <c r="P11" s="18" t="e">
        <f>VLOOKUP(F11,G11数据库!C:N,9,0)</f>
        <v>#N/A</v>
      </c>
      <c r="Q11" s="19" t="e">
        <f>VLOOKUP(F11,G11数据库!C:N,10,0)*C11</f>
        <v>#N/A</v>
      </c>
      <c r="R11" s="18" t="e">
        <f>VLOOKUP(F11,G11数据库!C:N,11,0)</f>
        <v>#N/A</v>
      </c>
      <c r="S11" s="18" t="e">
        <f>VLOOKUP(F11,G11数据库!C:N,12,0)</f>
        <v>#N/A</v>
      </c>
      <c r="T11" s="18"/>
    </row>
    <row r="12" spans="1:20" x14ac:dyDescent="0.25">
      <c r="A12" s="22"/>
      <c r="B12" s="3"/>
      <c r="C12" s="3"/>
      <c r="D12" s="3"/>
      <c r="E12" s="18" t="e">
        <f t="shared" si="7"/>
        <v>#VALUE!</v>
      </c>
      <c r="F12" s="18" t="str">
        <f t="shared" si="8"/>
        <v/>
      </c>
      <c r="G12" s="18" t="e">
        <f t="shared" si="9"/>
        <v>#VALUE!</v>
      </c>
      <c r="H12" s="18" t="e">
        <f>VLOOKUP(F12,G11数据库!C:N,4,0)</f>
        <v>#N/A</v>
      </c>
      <c r="I12" s="18" t="e">
        <f>VLOOKUP(F12,G11数据库!C:N,5,0)</f>
        <v>#N/A</v>
      </c>
      <c r="J12" s="18" t="e" cm="1">
        <f t="array" ref="J12">_xlfn.IFS(E12=1,0,E12=2,VLOOKUP(F12,G11数据库!C:N,3,0)+150,E12=3,VLOOKUP(F12,G11数据库!C:N,3,0)+150,E12=4,0,E12=5,0)</f>
        <v>#VALUE!</v>
      </c>
      <c r="K12" s="19" t="e">
        <f t="shared" si="10"/>
        <v>#VALUE!</v>
      </c>
      <c r="L12" s="18" t="e">
        <f>VLOOKUP(F12,G11数据库!C:N,6,0)</f>
        <v>#N/A</v>
      </c>
      <c r="M12" s="18" t="e">
        <f>VLOOKUP(F12,G11数据库!C:N,7,0)</f>
        <v>#N/A</v>
      </c>
      <c r="N12" s="18"/>
      <c r="O12" s="18" t="e">
        <f>VLOOKUP(F12,G11数据库!C:N,8,0)</f>
        <v>#N/A</v>
      </c>
      <c r="P12" s="18" t="e">
        <f>VLOOKUP(F12,G11数据库!C:N,9,0)</f>
        <v>#N/A</v>
      </c>
      <c r="Q12" s="19" t="e">
        <f>VLOOKUP(F12,G11数据库!C:N,10,0)*C12</f>
        <v>#N/A</v>
      </c>
      <c r="R12" s="18" t="e">
        <f>VLOOKUP(F12,G11数据库!C:N,11,0)</f>
        <v>#N/A</v>
      </c>
      <c r="S12" s="18" t="e">
        <f>VLOOKUP(F12,G11数据库!C:N,12,0)</f>
        <v>#N/A</v>
      </c>
      <c r="T12" s="18"/>
    </row>
    <row r="13" spans="1:20" x14ac:dyDescent="0.25">
      <c r="A13" s="22"/>
      <c r="B13" s="3"/>
      <c r="C13" s="3"/>
      <c r="D13" s="3"/>
      <c r="E13" s="18" t="e">
        <f t="shared" si="7"/>
        <v>#VALUE!</v>
      </c>
      <c r="F13" s="18" t="str">
        <f t="shared" si="8"/>
        <v/>
      </c>
      <c r="G13" s="18" t="e">
        <f t="shared" si="9"/>
        <v>#VALUE!</v>
      </c>
      <c r="H13" s="18" t="e">
        <f>VLOOKUP(F13,G11数据库!C:N,4,0)</f>
        <v>#N/A</v>
      </c>
      <c r="I13" s="18" t="e">
        <f>VLOOKUP(F13,G11数据库!C:N,5,0)</f>
        <v>#N/A</v>
      </c>
      <c r="J13" s="18" t="e" cm="1">
        <f t="array" ref="J13">_xlfn.IFS(E13=1,0,E13=2,VLOOKUP(F13,G11数据库!C:N,3,0)+150,E13=3,VLOOKUP(F13,G11数据库!C:N,3,0)+150,E13=4,0,E13=5,0)</f>
        <v>#VALUE!</v>
      </c>
      <c r="K13" s="19" t="e">
        <f t="shared" si="10"/>
        <v>#VALUE!</v>
      </c>
      <c r="L13" s="18" t="e">
        <f>VLOOKUP(F13,G11数据库!C:N,6,0)</f>
        <v>#N/A</v>
      </c>
      <c r="M13" s="18" t="e">
        <f>VLOOKUP(F13,G11数据库!C:N,7,0)</f>
        <v>#N/A</v>
      </c>
      <c r="N13" s="18"/>
      <c r="O13" s="18" t="e">
        <f>VLOOKUP(F13,G11数据库!C:N,8,0)</f>
        <v>#N/A</v>
      </c>
      <c r="P13" s="18" t="e">
        <f>VLOOKUP(F13,G11数据库!C:N,9,0)</f>
        <v>#N/A</v>
      </c>
      <c r="Q13" s="19" t="e">
        <f>VLOOKUP(F13,G11数据库!C:N,10,0)*C13</f>
        <v>#N/A</v>
      </c>
      <c r="R13" s="18" t="e">
        <f>VLOOKUP(F13,G11数据库!C:N,11,0)</f>
        <v>#N/A</v>
      </c>
      <c r="S13" s="18" t="e">
        <f>VLOOKUP(F13,G11数据库!C:N,12,0)</f>
        <v>#N/A</v>
      </c>
      <c r="T13" s="18"/>
    </row>
    <row r="14" spans="1:20" x14ac:dyDescent="0.25">
      <c r="A14" s="22"/>
      <c r="B14" s="3"/>
      <c r="C14" s="3"/>
      <c r="D14" s="3"/>
      <c r="E14" s="18" t="e">
        <f t="shared" si="7"/>
        <v>#VALUE!</v>
      </c>
      <c r="F14" s="18" t="str">
        <f t="shared" si="8"/>
        <v/>
      </c>
      <c r="G14" s="18" t="e">
        <f t="shared" si="9"/>
        <v>#VALUE!</v>
      </c>
      <c r="H14" s="18" t="e">
        <f>VLOOKUP(F14,G11数据库!C:N,4,0)</f>
        <v>#N/A</v>
      </c>
      <c r="I14" s="18" t="e">
        <f>VLOOKUP(F14,G11数据库!C:N,5,0)</f>
        <v>#N/A</v>
      </c>
      <c r="J14" s="18" t="e" cm="1">
        <f t="array" ref="J14">_xlfn.IFS(E14=1,0,E14=2,VLOOKUP(F14,G11数据库!C:N,3,0)+150,E14=3,VLOOKUP(F14,G11数据库!C:N,3,0)+150,E14=4,0,E14=5,0)</f>
        <v>#VALUE!</v>
      </c>
      <c r="K14" s="19" t="e">
        <f t="shared" si="10"/>
        <v>#VALUE!</v>
      </c>
      <c r="L14" s="18" t="e">
        <f>VLOOKUP(F14,G11数据库!C:N,6,0)</f>
        <v>#N/A</v>
      </c>
      <c r="M14" s="18" t="e">
        <f>VLOOKUP(F14,G11数据库!C:N,7,0)</f>
        <v>#N/A</v>
      </c>
      <c r="N14" s="18"/>
      <c r="O14" s="18" t="e">
        <f>VLOOKUP(F14,G11数据库!C:N,8,0)</f>
        <v>#N/A</v>
      </c>
      <c r="P14" s="18" t="e">
        <f>VLOOKUP(F14,G11数据库!C:N,9,0)</f>
        <v>#N/A</v>
      </c>
      <c r="Q14" s="19" t="e">
        <f>VLOOKUP(F14,G11数据库!C:N,10,0)*C14</f>
        <v>#N/A</v>
      </c>
      <c r="R14" s="18" t="e">
        <f>VLOOKUP(F14,G11数据库!C:N,11,0)</f>
        <v>#N/A</v>
      </c>
      <c r="S14" s="18" t="e">
        <f>VLOOKUP(F14,G11数据库!C:N,12,0)</f>
        <v>#N/A</v>
      </c>
      <c r="T14" s="18"/>
    </row>
    <row r="15" spans="1:20" x14ac:dyDescent="0.25">
      <c r="A15" s="22"/>
      <c r="B15" s="3"/>
      <c r="C15" s="3"/>
      <c r="D15" s="3"/>
      <c r="E15" s="18" t="e">
        <f t="shared" si="7"/>
        <v>#VALUE!</v>
      </c>
      <c r="F15" s="18" t="str">
        <f t="shared" si="8"/>
        <v/>
      </c>
      <c r="G15" s="18" t="e">
        <f t="shared" si="9"/>
        <v>#VALUE!</v>
      </c>
      <c r="H15" s="18" t="e">
        <f>VLOOKUP(F15,G11数据库!C:N,4,0)</f>
        <v>#N/A</v>
      </c>
      <c r="I15" s="18" t="e">
        <f>VLOOKUP(F15,G11数据库!C:N,5,0)</f>
        <v>#N/A</v>
      </c>
      <c r="J15" s="18" t="e" cm="1">
        <f t="array" ref="J15">_xlfn.IFS(E15=1,0,E15=2,VLOOKUP(F15,G11数据库!C:N,3,0)+150,E15=3,VLOOKUP(F15,G11数据库!C:N,3,0)+150,E15=4,0,E15=5,0)</f>
        <v>#VALUE!</v>
      </c>
      <c r="K15" s="19" t="e">
        <f t="shared" si="10"/>
        <v>#VALUE!</v>
      </c>
      <c r="L15" s="18" t="e">
        <f>VLOOKUP(F15,G11数据库!C:N,6,0)</f>
        <v>#N/A</v>
      </c>
      <c r="M15" s="18" t="e">
        <f>VLOOKUP(F15,G11数据库!C:N,7,0)</f>
        <v>#N/A</v>
      </c>
      <c r="N15" s="18"/>
      <c r="O15" s="18" t="e">
        <f>VLOOKUP(F15,G11数据库!C:N,8,0)</f>
        <v>#N/A</v>
      </c>
      <c r="P15" s="18" t="e">
        <f>VLOOKUP(F15,G11数据库!C:N,9,0)</f>
        <v>#N/A</v>
      </c>
      <c r="Q15" s="19" t="e">
        <f>VLOOKUP(F15,G11数据库!C:N,10,0)*C15</f>
        <v>#N/A</v>
      </c>
      <c r="R15" s="18" t="e">
        <f>VLOOKUP(F15,G11数据库!C:N,11,0)</f>
        <v>#N/A</v>
      </c>
      <c r="S15" s="18" t="e">
        <f>VLOOKUP(F15,G11数据库!C:N,12,0)</f>
        <v>#N/A</v>
      </c>
      <c r="T15" s="18"/>
    </row>
    <row r="16" spans="1:20" x14ac:dyDescent="0.25">
      <c r="A16" s="22"/>
      <c r="B16" s="3"/>
      <c r="C16" s="3"/>
      <c r="D16" s="3"/>
      <c r="E16" s="18" t="e">
        <f t="shared" si="7"/>
        <v>#VALUE!</v>
      </c>
      <c r="F16" s="18" t="str">
        <f t="shared" si="8"/>
        <v/>
      </c>
      <c r="G16" s="18" t="e">
        <f t="shared" si="9"/>
        <v>#VALUE!</v>
      </c>
      <c r="H16" s="18" t="e">
        <f>VLOOKUP(F16,G11数据库!C:N,4,0)</f>
        <v>#N/A</v>
      </c>
      <c r="I16" s="18" t="e">
        <f>VLOOKUP(F16,G11数据库!C:N,5,0)</f>
        <v>#N/A</v>
      </c>
      <c r="J16" s="18" t="e" cm="1">
        <f t="array" ref="J16">_xlfn.IFS(E16=1,0,E16=2,VLOOKUP(F16,G11数据库!C:N,3,0)+150,E16=3,VLOOKUP(F16,G11数据库!C:N,3,0)+150,E16=4,0,E16=5,0)</f>
        <v>#VALUE!</v>
      </c>
      <c r="K16" s="19" t="e">
        <f t="shared" si="10"/>
        <v>#VALUE!</v>
      </c>
      <c r="L16" s="18" t="e">
        <f>VLOOKUP(F16,G11数据库!C:N,6,0)</f>
        <v>#N/A</v>
      </c>
      <c r="M16" s="18" t="e">
        <f>VLOOKUP(F16,G11数据库!C:N,7,0)</f>
        <v>#N/A</v>
      </c>
      <c r="N16" s="18"/>
      <c r="O16" s="18" t="e">
        <f>VLOOKUP(F16,G11数据库!C:N,8,0)</f>
        <v>#N/A</v>
      </c>
      <c r="P16" s="18" t="e">
        <f>VLOOKUP(F16,G11数据库!C:N,9,0)</f>
        <v>#N/A</v>
      </c>
      <c r="Q16" s="19" t="e">
        <f>VLOOKUP(F16,G11数据库!C:N,10,0)*C16</f>
        <v>#N/A</v>
      </c>
      <c r="R16" s="18" t="e">
        <f>VLOOKUP(F16,G11数据库!C:N,11,0)</f>
        <v>#N/A</v>
      </c>
      <c r="S16" s="18" t="e">
        <f>VLOOKUP(F16,G11数据库!C:N,12,0)</f>
        <v>#N/A</v>
      </c>
      <c r="T16" s="18"/>
    </row>
    <row r="17" spans="1:20" x14ac:dyDescent="0.25">
      <c r="A17" s="22"/>
      <c r="B17" s="3"/>
      <c r="C17" s="3"/>
      <c r="D17" s="3"/>
      <c r="E17" s="18" t="e">
        <f t="shared" si="7"/>
        <v>#VALUE!</v>
      </c>
      <c r="F17" s="18" t="str">
        <f t="shared" si="8"/>
        <v/>
      </c>
      <c r="G17" s="18" t="e">
        <f t="shared" si="9"/>
        <v>#VALUE!</v>
      </c>
      <c r="H17" s="18" t="e">
        <f>VLOOKUP(F17,G11数据库!C:N,4,0)</f>
        <v>#N/A</v>
      </c>
      <c r="I17" s="18" t="e">
        <f>VLOOKUP(F17,G11数据库!C:N,5,0)</f>
        <v>#N/A</v>
      </c>
      <c r="J17" s="18" t="e" cm="1">
        <f t="array" ref="J17">_xlfn.IFS(E17=1,0,E17=2,VLOOKUP(F17,G11数据库!C:N,3,0)+150,E17=3,VLOOKUP(F17,G11数据库!C:N,3,0)+150,E17=4,0,E17=5,0)</f>
        <v>#VALUE!</v>
      </c>
      <c r="K17" s="19" t="e">
        <f t="shared" si="10"/>
        <v>#VALUE!</v>
      </c>
      <c r="L17" s="18" t="e">
        <f>VLOOKUP(F17,G11数据库!C:N,6,0)</f>
        <v>#N/A</v>
      </c>
      <c r="M17" s="18" t="e">
        <f>VLOOKUP(F17,G11数据库!C:N,7,0)</f>
        <v>#N/A</v>
      </c>
      <c r="N17" s="18"/>
      <c r="O17" s="18" t="e">
        <f>VLOOKUP(F17,G11数据库!C:N,8,0)</f>
        <v>#N/A</v>
      </c>
      <c r="P17" s="18" t="e">
        <f>VLOOKUP(F17,G11数据库!C:N,9,0)</f>
        <v>#N/A</v>
      </c>
      <c r="Q17" s="19" t="e">
        <f>VLOOKUP(F17,G11数据库!C:N,10,0)*C17</f>
        <v>#N/A</v>
      </c>
      <c r="R17" s="18" t="e">
        <f>VLOOKUP(F17,G11数据库!C:N,11,0)</f>
        <v>#N/A</v>
      </c>
      <c r="S17" s="18" t="e">
        <f>VLOOKUP(F17,G11数据库!C:N,12,0)</f>
        <v>#N/A</v>
      </c>
      <c r="T17" s="18"/>
    </row>
    <row r="18" spans="1:20" x14ac:dyDescent="0.25">
      <c r="A18" s="22"/>
      <c r="B18" s="3"/>
      <c r="C18" s="3"/>
      <c r="D18" s="3"/>
      <c r="E18" s="18" t="e">
        <f t="shared" si="7"/>
        <v>#VALUE!</v>
      </c>
      <c r="F18" s="18" t="str">
        <f t="shared" si="8"/>
        <v/>
      </c>
      <c r="G18" s="18" t="e">
        <f t="shared" si="9"/>
        <v>#VALUE!</v>
      </c>
      <c r="H18" s="18" t="e">
        <f>VLOOKUP(F18,G11数据库!C:N,4,0)</f>
        <v>#N/A</v>
      </c>
      <c r="I18" s="18" t="e">
        <f>VLOOKUP(F18,G11数据库!C:N,5,0)</f>
        <v>#N/A</v>
      </c>
      <c r="J18" s="18" t="e" cm="1">
        <f t="array" ref="J18">_xlfn.IFS(E18=1,0,E18=2,VLOOKUP(F18,G11数据库!C:N,3,0)+150,E18=3,VLOOKUP(F18,G11数据库!C:N,3,0)+150,E18=4,0,E18=5,0)</f>
        <v>#VALUE!</v>
      </c>
      <c r="K18" s="19" t="e">
        <f t="shared" si="10"/>
        <v>#VALUE!</v>
      </c>
      <c r="L18" s="18" t="e">
        <f>VLOOKUP(F18,G11数据库!C:N,6,0)</f>
        <v>#N/A</v>
      </c>
      <c r="M18" s="18" t="e">
        <f>VLOOKUP(F18,G11数据库!C:N,7,0)</f>
        <v>#N/A</v>
      </c>
      <c r="N18" s="18"/>
      <c r="O18" s="18" t="e">
        <f>VLOOKUP(F18,G11数据库!C:N,8,0)</f>
        <v>#N/A</v>
      </c>
      <c r="P18" s="18" t="e">
        <f>VLOOKUP(F18,G11数据库!C:N,9,0)</f>
        <v>#N/A</v>
      </c>
      <c r="Q18" s="19" t="e">
        <f>VLOOKUP(F18,G11数据库!C:N,10,0)*C18</f>
        <v>#N/A</v>
      </c>
      <c r="R18" s="18" t="e">
        <f>VLOOKUP(F18,G11数据库!C:N,11,0)</f>
        <v>#N/A</v>
      </c>
      <c r="S18" s="18" t="e">
        <f>VLOOKUP(F18,G11数据库!C:N,12,0)</f>
        <v>#N/A</v>
      </c>
      <c r="T18" s="18"/>
    </row>
    <row r="19" spans="1:20" x14ac:dyDescent="0.25">
      <c r="A19" s="22"/>
      <c r="B19" s="3"/>
      <c r="C19" s="3"/>
      <c r="D19" s="3"/>
      <c r="E19" s="18" t="e">
        <f t="shared" si="7"/>
        <v>#VALUE!</v>
      </c>
      <c r="F19" s="18" t="str">
        <f t="shared" si="8"/>
        <v/>
      </c>
      <c r="G19" s="18" t="e">
        <f t="shared" si="9"/>
        <v>#VALUE!</v>
      </c>
      <c r="H19" s="18" t="e">
        <f>VLOOKUP(F19,G11数据库!C:N,4,0)</f>
        <v>#N/A</v>
      </c>
      <c r="I19" s="18" t="e">
        <f>VLOOKUP(F19,G11数据库!C:N,5,0)</f>
        <v>#N/A</v>
      </c>
      <c r="J19" s="18" t="e" cm="1">
        <f t="array" ref="J19">_xlfn.IFS(E19=1,0,E19=2,VLOOKUP(F19,G11数据库!C:N,3,0)+150,E19=3,VLOOKUP(F19,G11数据库!C:N,3,0)+150,E19=4,0,E19=5,0)</f>
        <v>#VALUE!</v>
      </c>
      <c r="K19" s="19" t="e">
        <f t="shared" si="10"/>
        <v>#VALUE!</v>
      </c>
      <c r="L19" s="18" t="e">
        <f>VLOOKUP(F19,G11数据库!C:N,6,0)</f>
        <v>#N/A</v>
      </c>
      <c r="M19" s="18" t="e">
        <f>VLOOKUP(F19,G11数据库!C:N,7,0)</f>
        <v>#N/A</v>
      </c>
      <c r="N19" s="18"/>
      <c r="O19" s="18" t="e">
        <f>VLOOKUP(F19,G11数据库!C:N,8,0)</f>
        <v>#N/A</v>
      </c>
      <c r="P19" s="18" t="e">
        <f>VLOOKUP(F19,G11数据库!C:N,9,0)</f>
        <v>#N/A</v>
      </c>
      <c r="Q19" s="19" t="e">
        <f>VLOOKUP(F19,G11数据库!C:N,10,0)*C19</f>
        <v>#N/A</v>
      </c>
      <c r="R19" s="18" t="e">
        <f>VLOOKUP(F19,G11数据库!C:N,11,0)</f>
        <v>#N/A</v>
      </c>
      <c r="S19" s="18" t="e">
        <f>VLOOKUP(F19,G11数据库!C:N,12,0)</f>
        <v>#N/A</v>
      </c>
      <c r="T19" s="18"/>
    </row>
    <row r="20" spans="1:20" x14ac:dyDescent="0.25">
      <c r="A20" s="22"/>
      <c r="B20" s="3"/>
      <c r="C20" s="3"/>
      <c r="D20" s="3"/>
      <c r="E20" s="18" t="e">
        <f t="shared" si="7"/>
        <v>#VALUE!</v>
      </c>
      <c r="F20" s="18" t="str">
        <f t="shared" si="8"/>
        <v/>
      </c>
      <c r="G20" s="18" t="e">
        <f t="shared" si="9"/>
        <v>#VALUE!</v>
      </c>
      <c r="H20" s="18" t="e">
        <f>VLOOKUP(F20,G11数据库!C:N,4,0)</f>
        <v>#N/A</v>
      </c>
      <c r="I20" s="18" t="e">
        <f>VLOOKUP(F20,G11数据库!C:N,5,0)</f>
        <v>#N/A</v>
      </c>
      <c r="J20" s="18" t="e" cm="1">
        <f t="array" ref="J20">_xlfn.IFS(E20=1,0,E20=2,VLOOKUP(F20,G11数据库!C:N,3,0)+150,E20=3,VLOOKUP(F20,G11数据库!C:N,3,0)+150,E20=4,0,E20=5,0)</f>
        <v>#VALUE!</v>
      </c>
      <c r="K20" s="19" t="e">
        <f t="shared" si="10"/>
        <v>#VALUE!</v>
      </c>
      <c r="L20" s="18" t="e">
        <f>VLOOKUP(F20,G11数据库!C:N,6,0)</f>
        <v>#N/A</v>
      </c>
      <c r="M20" s="18" t="e">
        <f>VLOOKUP(F20,G11数据库!C:N,7,0)</f>
        <v>#N/A</v>
      </c>
      <c r="N20" s="18"/>
      <c r="O20" s="18" t="e">
        <f>VLOOKUP(F20,G11数据库!C:N,8,0)</f>
        <v>#N/A</v>
      </c>
      <c r="P20" s="18" t="e">
        <f>VLOOKUP(F20,G11数据库!C:N,9,0)</f>
        <v>#N/A</v>
      </c>
      <c r="Q20" s="19" t="e">
        <f>VLOOKUP(F20,G11数据库!C:N,10,0)*C20</f>
        <v>#N/A</v>
      </c>
      <c r="R20" s="18" t="e">
        <f>VLOOKUP(F20,G11数据库!C:N,11,0)</f>
        <v>#N/A</v>
      </c>
      <c r="S20" s="18" t="e">
        <f>VLOOKUP(F20,G11数据库!C:N,12,0)</f>
        <v>#N/A</v>
      </c>
      <c r="T20" s="18"/>
    </row>
    <row r="21" spans="1:20" x14ac:dyDescent="0.25">
      <c r="A21" s="22"/>
      <c r="B21" s="3"/>
      <c r="C21" s="3"/>
      <c r="D21" s="3"/>
      <c r="E21" s="18" t="e">
        <f t="shared" si="7"/>
        <v>#VALUE!</v>
      </c>
      <c r="F21" s="18" t="str">
        <f t="shared" si="8"/>
        <v/>
      </c>
      <c r="G21" s="18" t="e">
        <f t="shared" si="9"/>
        <v>#VALUE!</v>
      </c>
      <c r="H21" s="18" t="e">
        <f>VLOOKUP(F21,G11数据库!C:N,4,0)</f>
        <v>#N/A</v>
      </c>
      <c r="I21" s="18" t="e">
        <f>VLOOKUP(F21,G11数据库!C:N,5,0)</f>
        <v>#N/A</v>
      </c>
      <c r="J21" s="18" t="e" cm="1">
        <f t="array" ref="J21">_xlfn.IFS(E21=1,0,E21=2,VLOOKUP(F21,G11数据库!C:N,3,0)+150,E21=3,VLOOKUP(F21,G11数据库!C:N,3,0)+150,E21=4,0,E21=5,0)</f>
        <v>#VALUE!</v>
      </c>
      <c r="K21" s="19" t="e">
        <f t="shared" si="10"/>
        <v>#VALUE!</v>
      </c>
      <c r="L21" s="18" t="e">
        <f>VLOOKUP(F21,G11数据库!C:N,6,0)</f>
        <v>#N/A</v>
      </c>
      <c r="M21" s="18" t="e">
        <f>VLOOKUP(F21,G11数据库!C:N,7,0)</f>
        <v>#N/A</v>
      </c>
      <c r="N21" s="18"/>
      <c r="O21" s="18" t="e">
        <f>VLOOKUP(F21,G11数据库!C:N,8,0)</f>
        <v>#N/A</v>
      </c>
      <c r="P21" s="18" t="e">
        <f>VLOOKUP(F21,G11数据库!C:N,9,0)</f>
        <v>#N/A</v>
      </c>
      <c r="Q21" s="19" t="e">
        <f>VLOOKUP(F21,G11数据库!C:N,10,0)*C21</f>
        <v>#N/A</v>
      </c>
      <c r="R21" s="18" t="e">
        <f>VLOOKUP(F21,G11数据库!C:N,11,0)</f>
        <v>#N/A</v>
      </c>
      <c r="S21" s="18" t="e">
        <f>VLOOKUP(F21,G11数据库!C:N,12,0)</f>
        <v>#N/A</v>
      </c>
      <c r="T21" s="18"/>
    </row>
    <row r="22" spans="1:20" x14ac:dyDescent="0.25">
      <c r="A22" s="22"/>
      <c r="B22" s="3"/>
      <c r="C22" s="3"/>
      <c r="D22" s="3"/>
      <c r="E22" s="18" t="e">
        <f t="shared" si="7"/>
        <v>#VALUE!</v>
      </c>
      <c r="F22" s="18" t="str">
        <f t="shared" si="8"/>
        <v/>
      </c>
      <c r="G22" s="18" t="e">
        <f t="shared" si="9"/>
        <v>#VALUE!</v>
      </c>
      <c r="H22" s="18" t="e">
        <f>VLOOKUP(F22,G11数据库!C:N,4,0)</f>
        <v>#N/A</v>
      </c>
      <c r="I22" s="18" t="e">
        <f>VLOOKUP(F22,G11数据库!C:N,5,0)</f>
        <v>#N/A</v>
      </c>
      <c r="J22" s="18" t="e" cm="1">
        <f t="array" ref="J22">_xlfn.IFS(E22=1,0,E22=2,VLOOKUP(F22,G11数据库!C:N,3,0)+150,E22=3,VLOOKUP(F22,G11数据库!C:N,3,0)+150,E22=4,0,E22=5,0)</f>
        <v>#VALUE!</v>
      </c>
      <c r="K22" s="19" t="e">
        <f t="shared" si="10"/>
        <v>#VALUE!</v>
      </c>
      <c r="L22" s="18" t="e">
        <f>VLOOKUP(F22,G11数据库!C:N,6,0)</f>
        <v>#N/A</v>
      </c>
      <c r="M22" s="18" t="e">
        <f>VLOOKUP(F22,G11数据库!C:N,7,0)</f>
        <v>#N/A</v>
      </c>
      <c r="N22" s="18"/>
      <c r="O22" s="18" t="e">
        <f>VLOOKUP(F22,G11数据库!C:N,8,0)</f>
        <v>#N/A</v>
      </c>
      <c r="P22" s="18" t="e">
        <f>VLOOKUP(F22,G11数据库!C:N,9,0)</f>
        <v>#N/A</v>
      </c>
      <c r="Q22" s="19" t="e">
        <f>VLOOKUP(F22,G11数据库!C:N,10,0)*C22</f>
        <v>#N/A</v>
      </c>
      <c r="R22" s="18" t="e">
        <f>VLOOKUP(F22,G11数据库!C:N,11,0)</f>
        <v>#N/A</v>
      </c>
      <c r="S22" s="18" t="e">
        <f>VLOOKUP(F22,G11数据库!C:N,12,0)</f>
        <v>#N/A</v>
      </c>
      <c r="T22" s="18"/>
    </row>
    <row r="23" spans="1:20" x14ac:dyDescent="0.25">
      <c r="A23" s="22"/>
      <c r="B23" s="3"/>
      <c r="C23" s="3"/>
      <c r="D23" s="3"/>
      <c r="E23" s="18" t="e">
        <f t="shared" si="7"/>
        <v>#VALUE!</v>
      </c>
      <c r="F23" s="18" t="str">
        <f t="shared" si="8"/>
        <v/>
      </c>
      <c r="G23" s="18" t="e">
        <f t="shared" si="9"/>
        <v>#VALUE!</v>
      </c>
      <c r="H23" s="18" t="e">
        <f>VLOOKUP(F23,G11数据库!C:N,4,0)</f>
        <v>#N/A</v>
      </c>
      <c r="I23" s="18" t="e">
        <f>VLOOKUP(F23,G11数据库!C:N,5,0)</f>
        <v>#N/A</v>
      </c>
      <c r="J23" s="18" t="e" cm="1">
        <f t="array" ref="J23">_xlfn.IFS(E23=1,0,E23=2,VLOOKUP(F23,G11数据库!C:N,3,0)+150,E23=3,VLOOKUP(F23,G11数据库!C:N,3,0)+150,E23=4,0,E23=5,0)</f>
        <v>#VALUE!</v>
      </c>
      <c r="K23" s="19" t="e">
        <f t="shared" si="10"/>
        <v>#VALUE!</v>
      </c>
      <c r="L23" s="18" t="e">
        <f>VLOOKUP(F23,G11数据库!C:N,6,0)</f>
        <v>#N/A</v>
      </c>
      <c r="M23" s="18" t="e">
        <f>VLOOKUP(F23,G11数据库!C:N,7,0)</f>
        <v>#N/A</v>
      </c>
      <c r="N23" s="18"/>
      <c r="O23" s="18" t="e">
        <f>VLOOKUP(F23,G11数据库!C:N,8,0)</f>
        <v>#N/A</v>
      </c>
      <c r="P23" s="18" t="e">
        <f>VLOOKUP(F23,G11数据库!C:N,9,0)</f>
        <v>#N/A</v>
      </c>
      <c r="Q23" s="19" t="e">
        <f>VLOOKUP(F23,G11数据库!C:N,10,0)*C23</f>
        <v>#N/A</v>
      </c>
      <c r="R23" s="18" t="e">
        <f>VLOOKUP(F23,G11数据库!C:N,11,0)</f>
        <v>#N/A</v>
      </c>
      <c r="S23" s="18" t="e">
        <f>VLOOKUP(F23,G11数据库!C:N,12,0)</f>
        <v>#N/A</v>
      </c>
      <c r="T23" s="18"/>
    </row>
    <row r="24" spans="1:20" x14ac:dyDescent="0.25">
      <c r="A24" s="22"/>
      <c r="B24" s="3"/>
      <c r="C24" s="3"/>
      <c r="D24" s="3"/>
      <c r="E24" s="18" t="e">
        <f t="shared" si="7"/>
        <v>#VALUE!</v>
      </c>
      <c r="F24" s="18" t="str">
        <f t="shared" si="8"/>
        <v/>
      </c>
      <c r="G24" s="18" t="e">
        <f t="shared" si="9"/>
        <v>#VALUE!</v>
      </c>
      <c r="H24" s="18" t="e">
        <f>VLOOKUP(F24,G11数据库!C:N,4,0)</f>
        <v>#N/A</v>
      </c>
      <c r="I24" s="18" t="e">
        <f>VLOOKUP(F24,G11数据库!C:N,5,0)</f>
        <v>#N/A</v>
      </c>
      <c r="J24" s="18" t="e" cm="1">
        <f t="array" ref="J24">_xlfn.IFS(E24=1,0,E24=2,VLOOKUP(F24,G11数据库!C:N,3,0)+150,E24=3,VLOOKUP(F24,G11数据库!C:N,3,0)+150,E24=4,0,E24=5,0)</f>
        <v>#VALUE!</v>
      </c>
      <c r="K24" s="19" t="e">
        <f t="shared" si="10"/>
        <v>#VALUE!</v>
      </c>
      <c r="L24" s="18" t="e">
        <f>VLOOKUP(F24,G11数据库!C:N,6,0)</f>
        <v>#N/A</v>
      </c>
      <c r="M24" s="18" t="e">
        <f>VLOOKUP(F24,G11数据库!C:N,7,0)</f>
        <v>#N/A</v>
      </c>
      <c r="N24" s="18"/>
      <c r="O24" s="18" t="e">
        <f>VLOOKUP(F24,G11数据库!C:N,8,0)</f>
        <v>#N/A</v>
      </c>
      <c r="P24" s="18" t="e">
        <f>VLOOKUP(F24,G11数据库!C:N,9,0)</f>
        <v>#N/A</v>
      </c>
      <c r="Q24" s="19" t="e">
        <f>VLOOKUP(F24,G11数据库!C:N,10,0)*C24</f>
        <v>#N/A</v>
      </c>
      <c r="R24" s="18" t="e">
        <f>VLOOKUP(F24,G11数据库!C:N,11,0)</f>
        <v>#N/A</v>
      </c>
      <c r="S24" s="18" t="e">
        <f>VLOOKUP(F24,G11数据库!C:N,12,0)</f>
        <v>#N/A</v>
      </c>
      <c r="T24" s="18"/>
    </row>
    <row r="25" spans="1:20" x14ac:dyDescent="0.25">
      <c r="A25" s="22"/>
      <c r="B25" s="3"/>
      <c r="C25" s="3"/>
      <c r="D25" s="3"/>
      <c r="E25" s="18" t="e">
        <f t="shared" si="7"/>
        <v>#VALUE!</v>
      </c>
      <c r="F25" s="18" t="str">
        <f t="shared" si="8"/>
        <v/>
      </c>
      <c r="G25" s="18" t="e">
        <f t="shared" si="9"/>
        <v>#VALUE!</v>
      </c>
      <c r="H25" s="18" t="e">
        <f>VLOOKUP(F25,G11数据库!C:N,4,0)</f>
        <v>#N/A</v>
      </c>
      <c r="I25" s="18" t="e">
        <f>VLOOKUP(F25,G11数据库!C:N,5,0)</f>
        <v>#N/A</v>
      </c>
      <c r="J25" s="18" t="e" cm="1">
        <f t="array" ref="J25">_xlfn.IFS(E25=1,0,E25=2,VLOOKUP(F25,G11数据库!C:N,3,0)+150,E25=3,VLOOKUP(F25,G11数据库!C:N,3,0)+150,E25=4,0,E25=5,0)</f>
        <v>#VALUE!</v>
      </c>
      <c r="K25" s="19" t="e">
        <f t="shared" si="10"/>
        <v>#VALUE!</v>
      </c>
      <c r="L25" s="18" t="e">
        <f>VLOOKUP(F25,G11数据库!C:N,6,0)</f>
        <v>#N/A</v>
      </c>
      <c r="M25" s="18" t="e">
        <f>VLOOKUP(F25,G11数据库!C:N,7,0)</f>
        <v>#N/A</v>
      </c>
      <c r="N25" s="18"/>
      <c r="O25" s="18" t="e">
        <f>VLOOKUP(F25,G11数据库!C:N,8,0)</f>
        <v>#N/A</v>
      </c>
      <c r="P25" s="18" t="e">
        <f>VLOOKUP(F25,G11数据库!C:N,9,0)</f>
        <v>#N/A</v>
      </c>
      <c r="Q25" s="19" t="e">
        <f>VLOOKUP(F25,G11数据库!C:N,10,0)*C25</f>
        <v>#N/A</v>
      </c>
      <c r="R25" s="18" t="e">
        <f>VLOOKUP(F25,G11数据库!C:N,11,0)</f>
        <v>#N/A</v>
      </c>
      <c r="S25" s="18" t="e">
        <f>VLOOKUP(F25,G11数据库!C:N,12,0)</f>
        <v>#N/A</v>
      </c>
      <c r="T25" s="18"/>
    </row>
    <row r="26" spans="1:20" x14ac:dyDescent="0.25">
      <c r="A26" s="22"/>
      <c r="B26" s="3"/>
      <c r="C26" s="3"/>
      <c r="D26" s="3"/>
      <c r="E26" s="18" t="e">
        <f t="shared" si="7"/>
        <v>#VALUE!</v>
      </c>
      <c r="F26" s="18" t="str">
        <f t="shared" si="8"/>
        <v/>
      </c>
      <c r="G26" s="18" t="e">
        <f t="shared" si="9"/>
        <v>#VALUE!</v>
      </c>
      <c r="H26" s="18" t="e">
        <f>VLOOKUP(F26,G11数据库!C:N,4,0)</f>
        <v>#N/A</v>
      </c>
      <c r="I26" s="18" t="e">
        <f>VLOOKUP(F26,G11数据库!C:N,5,0)</f>
        <v>#N/A</v>
      </c>
      <c r="J26" s="18" t="e" cm="1">
        <f t="array" ref="J26">_xlfn.IFS(E26=1,0,E26=2,VLOOKUP(F26,G11数据库!C:N,3,0)+150,E26=3,VLOOKUP(F26,G11数据库!C:N,3,0)+150,E26=4,0,E26=5,0)</f>
        <v>#VALUE!</v>
      </c>
      <c r="K26" s="19" t="e">
        <f t="shared" si="10"/>
        <v>#VALUE!</v>
      </c>
      <c r="L26" s="18" t="e">
        <f>VLOOKUP(F26,G11数据库!C:N,6,0)</f>
        <v>#N/A</v>
      </c>
      <c r="M26" s="18" t="e">
        <f>VLOOKUP(F26,G11数据库!C:N,7,0)</f>
        <v>#N/A</v>
      </c>
      <c r="N26" s="18"/>
      <c r="O26" s="18" t="e">
        <f>VLOOKUP(F26,G11数据库!C:N,8,0)</f>
        <v>#N/A</v>
      </c>
      <c r="P26" s="18" t="e">
        <f>VLOOKUP(F26,G11数据库!C:N,9,0)</f>
        <v>#N/A</v>
      </c>
      <c r="Q26" s="19" t="e">
        <f>VLOOKUP(F26,G11数据库!C:N,10,0)*C26</f>
        <v>#N/A</v>
      </c>
      <c r="R26" s="18" t="e">
        <f>VLOOKUP(F26,G11数据库!C:N,11,0)</f>
        <v>#N/A</v>
      </c>
      <c r="S26" s="18" t="e">
        <f>VLOOKUP(F26,G11数据库!C:N,12,0)</f>
        <v>#N/A</v>
      </c>
      <c r="T26" s="18"/>
    </row>
    <row r="27" spans="1:20" x14ac:dyDescent="0.25">
      <c r="A27" s="22"/>
      <c r="B27" s="3"/>
      <c r="C27" s="3"/>
      <c r="D27" s="3"/>
      <c r="E27" s="18" t="e">
        <f t="shared" si="7"/>
        <v>#VALUE!</v>
      </c>
      <c r="F27" s="18" t="str">
        <f t="shared" si="8"/>
        <v/>
      </c>
      <c r="G27" s="18" t="e">
        <f t="shared" si="9"/>
        <v>#VALUE!</v>
      </c>
      <c r="H27" s="18" t="e">
        <f>VLOOKUP(F27,G11数据库!C:N,4,0)</f>
        <v>#N/A</v>
      </c>
      <c r="I27" s="18" t="e">
        <f>VLOOKUP(F27,G11数据库!C:N,5,0)</f>
        <v>#N/A</v>
      </c>
      <c r="J27" s="18" t="e" cm="1">
        <f t="array" ref="J27">_xlfn.IFS(E27=1,0,E27=2,VLOOKUP(F27,G11数据库!C:N,3,0)+150,E27=3,VLOOKUP(F27,G11数据库!C:N,3,0)+150,E27=4,0,E27=5,0)</f>
        <v>#VALUE!</v>
      </c>
      <c r="K27" s="19" t="e">
        <f t="shared" si="10"/>
        <v>#VALUE!</v>
      </c>
      <c r="L27" s="18" t="e">
        <f>VLOOKUP(F27,G11数据库!C:N,6,0)</f>
        <v>#N/A</v>
      </c>
      <c r="M27" s="18" t="e">
        <f>VLOOKUP(F27,G11数据库!C:N,7,0)</f>
        <v>#N/A</v>
      </c>
      <c r="N27" s="18"/>
      <c r="O27" s="18" t="e">
        <f>VLOOKUP(F27,G11数据库!C:N,8,0)</f>
        <v>#N/A</v>
      </c>
      <c r="P27" s="18" t="e">
        <f>VLOOKUP(F27,G11数据库!C:N,9,0)</f>
        <v>#N/A</v>
      </c>
      <c r="Q27" s="19" t="e">
        <f>VLOOKUP(F27,G11数据库!C:N,10,0)*C27</f>
        <v>#N/A</v>
      </c>
      <c r="R27" s="18" t="e">
        <f>VLOOKUP(F27,G11数据库!C:N,11,0)</f>
        <v>#N/A</v>
      </c>
      <c r="S27" s="18" t="e">
        <f>VLOOKUP(F27,G11数据库!C:N,12,0)</f>
        <v>#N/A</v>
      </c>
      <c r="T27" s="18"/>
    </row>
    <row r="28" spans="1:20" x14ac:dyDescent="0.25">
      <c r="A28" s="22"/>
      <c r="B28" s="3"/>
      <c r="C28" s="3"/>
      <c r="D28" s="3"/>
      <c r="E28" s="18" t="e">
        <f t="shared" si="7"/>
        <v>#VALUE!</v>
      </c>
      <c r="F28" s="18" t="str">
        <f t="shared" si="8"/>
        <v/>
      </c>
      <c r="G28" s="18" t="e">
        <f t="shared" si="9"/>
        <v>#VALUE!</v>
      </c>
      <c r="H28" s="18" t="e">
        <f>VLOOKUP(F28,G11数据库!C:N,4,0)</f>
        <v>#N/A</v>
      </c>
      <c r="I28" s="18" t="e">
        <f>VLOOKUP(F28,G11数据库!C:N,5,0)</f>
        <v>#N/A</v>
      </c>
      <c r="J28" s="18" t="e" cm="1">
        <f t="array" ref="J28">_xlfn.IFS(E28=1,0,E28=2,VLOOKUP(F28,G11数据库!C:N,3,0)+150,E28=3,VLOOKUP(F28,G11数据库!C:N,3,0)+150,E28=4,0,E28=5,0)</f>
        <v>#VALUE!</v>
      </c>
      <c r="K28" s="19" t="e">
        <f t="shared" si="10"/>
        <v>#VALUE!</v>
      </c>
      <c r="L28" s="18" t="e">
        <f>VLOOKUP(F28,G11数据库!C:N,6,0)</f>
        <v>#N/A</v>
      </c>
      <c r="M28" s="18" t="e">
        <f>VLOOKUP(F28,G11数据库!C:N,7,0)</f>
        <v>#N/A</v>
      </c>
      <c r="N28" s="18"/>
      <c r="O28" s="18" t="e">
        <f>VLOOKUP(F28,G11数据库!C:N,8,0)</f>
        <v>#N/A</v>
      </c>
      <c r="P28" s="18" t="e">
        <f>VLOOKUP(F28,G11数据库!C:N,9,0)</f>
        <v>#N/A</v>
      </c>
      <c r="Q28" s="19" t="e">
        <f>VLOOKUP(F28,G11数据库!C:N,10,0)*C28</f>
        <v>#N/A</v>
      </c>
      <c r="R28" s="18" t="e">
        <f>VLOOKUP(F28,G11数据库!C:N,11,0)</f>
        <v>#N/A</v>
      </c>
      <c r="S28" s="18" t="e">
        <f>VLOOKUP(F28,G11数据库!C:N,12,0)</f>
        <v>#N/A</v>
      </c>
      <c r="T28" s="18"/>
    </row>
    <row r="29" spans="1:20" x14ac:dyDescent="0.25">
      <c r="A29" s="22"/>
      <c r="B29" s="3"/>
      <c r="C29" s="3"/>
      <c r="D29" s="3"/>
      <c r="E29" s="18" t="e">
        <f t="shared" si="7"/>
        <v>#VALUE!</v>
      </c>
      <c r="F29" s="18" t="str">
        <f t="shared" si="8"/>
        <v/>
      </c>
      <c r="G29" s="18" t="e">
        <f t="shared" si="9"/>
        <v>#VALUE!</v>
      </c>
      <c r="H29" s="18" t="e">
        <f>VLOOKUP(F29,G11数据库!C:N,4,0)</f>
        <v>#N/A</v>
      </c>
      <c r="I29" s="18" t="e">
        <f>VLOOKUP(F29,G11数据库!C:N,5,0)</f>
        <v>#N/A</v>
      </c>
      <c r="J29" s="18" t="e" cm="1">
        <f t="array" ref="J29">_xlfn.IFS(E29=1,0,E29=2,VLOOKUP(F29,G11数据库!C:N,3,0)+150,E29=3,VLOOKUP(F29,G11数据库!C:N,3,0)+150,E29=4,0,E29=5,0)</f>
        <v>#VALUE!</v>
      </c>
      <c r="K29" s="19" t="e">
        <f t="shared" si="10"/>
        <v>#VALUE!</v>
      </c>
      <c r="L29" s="18" t="e">
        <f>VLOOKUP(F29,G11数据库!C:N,6,0)</f>
        <v>#N/A</v>
      </c>
      <c r="M29" s="18" t="e">
        <f>VLOOKUP(F29,G11数据库!C:N,7,0)</f>
        <v>#N/A</v>
      </c>
      <c r="N29" s="18"/>
      <c r="O29" s="18" t="e">
        <f>VLOOKUP(F29,G11数据库!C:N,8,0)</f>
        <v>#N/A</v>
      </c>
      <c r="P29" s="18" t="e">
        <f>VLOOKUP(F29,G11数据库!C:N,9,0)</f>
        <v>#N/A</v>
      </c>
      <c r="Q29" s="19" t="e">
        <f>VLOOKUP(F29,G11数据库!C:N,10,0)*C29</f>
        <v>#N/A</v>
      </c>
      <c r="R29" s="18" t="e">
        <f>VLOOKUP(F29,G11数据库!C:N,11,0)</f>
        <v>#N/A</v>
      </c>
      <c r="S29" s="18" t="e">
        <f>VLOOKUP(F29,G11数据库!C:N,12,0)</f>
        <v>#N/A</v>
      </c>
      <c r="T29" s="18"/>
    </row>
    <row r="30" spans="1:20" x14ac:dyDescent="0.25">
      <c r="A30" s="22"/>
      <c r="B30" s="3"/>
      <c r="C30" s="3"/>
      <c r="D30" s="3"/>
      <c r="E30" s="18" t="e">
        <f t="shared" si="7"/>
        <v>#VALUE!</v>
      </c>
      <c r="F30" s="18" t="str">
        <f t="shared" si="8"/>
        <v/>
      </c>
      <c r="G30" s="18" t="e">
        <f t="shared" si="9"/>
        <v>#VALUE!</v>
      </c>
      <c r="H30" s="18" t="e">
        <f>VLOOKUP(F30,G11数据库!C:N,4,0)</f>
        <v>#N/A</v>
      </c>
      <c r="I30" s="18" t="e">
        <f>VLOOKUP(F30,G11数据库!C:N,5,0)</f>
        <v>#N/A</v>
      </c>
      <c r="J30" s="18" t="e" cm="1">
        <f t="array" ref="J30">_xlfn.IFS(E30=1,0,E30=2,VLOOKUP(F30,G11数据库!C:N,3,0)+150,E30=3,VLOOKUP(F30,G11数据库!C:N,3,0)+150,E30=4,0,E30=5,0)</f>
        <v>#VALUE!</v>
      </c>
      <c r="K30" s="19" t="e">
        <f t="shared" si="10"/>
        <v>#VALUE!</v>
      </c>
      <c r="L30" s="18" t="e">
        <f>VLOOKUP(F30,G11数据库!C:N,6,0)</f>
        <v>#N/A</v>
      </c>
      <c r="M30" s="18" t="e">
        <f>VLOOKUP(F30,G11数据库!C:N,7,0)</f>
        <v>#N/A</v>
      </c>
      <c r="N30" s="18"/>
      <c r="O30" s="18" t="e">
        <f>VLOOKUP(F30,G11数据库!C:N,8,0)</f>
        <v>#N/A</v>
      </c>
      <c r="P30" s="18" t="e">
        <f>VLOOKUP(F30,G11数据库!C:N,9,0)</f>
        <v>#N/A</v>
      </c>
      <c r="Q30" s="19" t="e">
        <f>VLOOKUP(F30,G11数据库!C:N,10,0)*C30</f>
        <v>#N/A</v>
      </c>
      <c r="R30" s="18" t="e">
        <f>VLOOKUP(F30,G11数据库!C:N,11,0)</f>
        <v>#N/A</v>
      </c>
      <c r="S30" s="18" t="e">
        <f>VLOOKUP(F30,G11数据库!C:N,12,0)</f>
        <v>#N/A</v>
      </c>
      <c r="T30" s="18"/>
    </row>
    <row r="31" spans="1:20" x14ac:dyDescent="0.25">
      <c r="A31" s="22"/>
      <c r="B31" s="3"/>
      <c r="C31" s="3"/>
      <c r="D31" s="3"/>
      <c r="E31" s="18" t="e">
        <f t="shared" si="7"/>
        <v>#VALUE!</v>
      </c>
      <c r="F31" s="18" t="str">
        <f t="shared" si="8"/>
        <v/>
      </c>
      <c r="G31" s="18" t="e">
        <f t="shared" si="9"/>
        <v>#VALUE!</v>
      </c>
      <c r="H31" s="18" t="e">
        <f>VLOOKUP(F31,G11数据库!C:N,4,0)</f>
        <v>#N/A</v>
      </c>
      <c r="I31" s="18" t="e">
        <f>VLOOKUP(F31,G11数据库!C:N,5,0)</f>
        <v>#N/A</v>
      </c>
      <c r="J31" s="18" t="e" cm="1">
        <f t="array" ref="J31">_xlfn.IFS(E31=1,0,E31=2,VLOOKUP(F31,G11数据库!C:N,3,0)+150,E31=3,VLOOKUP(F31,G11数据库!C:N,3,0)+150,E31=4,0,E31=5,0)</f>
        <v>#VALUE!</v>
      </c>
      <c r="K31" s="19" t="e">
        <f t="shared" si="10"/>
        <v>#VALUE!</v>
      </c>
      <c r="L31" s="18" t="e">
        <f>VLOOKUP(F31,G11数据库!C:N,6,0)</f>
        <v>#N/A</v>
      </c>
      <c r="M31" s="18" t="e">
        <f>VLOOKUP(F31,G11数据库!C:N,7,0)</f>
        <v>#N/A</v>
      </c>
      <c r="N31" s="18"/>
      <c r="O31" s="18" t="e">
        <f>VLOOKUP(F31,G11数据库!C:N,8,0)</f>
        <v>#N/A</v>
      </c>
      <c r="P31" s="18" t="e">
        <f>VLOOKUP(F31,G11数据库!C:N,9,0)</f>
        <v>#N/A</v>
      </c>
      <c r="Q31" s="19" t="e">
        <f>VLOOKUP(F31,G11数据库!C:N,10,0)*C31</f>
        <v>#N/A</v>
      </c>
      <c r="R31" s="18" t="e">
        <f>VLOOKUP(F31,G11数据库!C:N,11,0)</f>
        <v>#N/A</v>
      </c>
      <c r="S31" s="18" t="e">
        <f>VLOOKUP(F31,G11数据库!C:N,12,0)</f>
        <v>#N/A</v>
      </c>
      <c r="T31" s="18"/>
    </row>
    <row r="32" spans="1:20" x14ac:dyDescent="0.25">
      <c r="A32" s="22"/>
      <c r="B32" s="3"/>
      <c r="C32" s="3"/>
      <c r="D32" s="3"/>
      <c r="E32" s="18" t="e">
        <f t="shared" si="7"/>
        <v>#VALUE!</v>
      </c>
      <c r="F32" s="18" t="str">
        <f t="shared" si="8"/>
        <v/>
      </c>
      <c r="G32" s="18" t="e">
        <f t="shared" si="9"/>
        <v>#VALUE!</v>
      </c>
      <c r="H32" s="18" t="e">
        <f>VLOOKUP(F32,G11数据库!C:N,4,0)</f>
        <v>#N/A</v>
      </c>
      <c r="I32" s="18" t="e">
        <f>VLOOKUP(F32,G11数据库!C:N,5,0)</f>
        <v>#N/A</v>
      </c>
      <c r="J32" s="18" t="e" cm="1">
        <f t="array" ref="J32">_xlfn.IFS(E32=1,0,E32=2,VLOOKUP(F32,G11数据库!C:N,3,0)+150,E32=3,VLOOKUP(F32,G11数据库!C:N,3,0)+150,E32=4,0,E32=5,0)</f>
        <v>#VALUE!</v>
      </c>
      <c r="K32" s="19" t="e">
        <f t="shared" si="10"/>
        <v>#VALUE!</v>
      </c>
      <c r="L32" s="18" t="e">
        <f>VLOOKUP(F32,G11数据库!C:N,6,0)</f>
        <v>#N/A</v>
      </c>
      <c r="M32" s="18" t="e">
        <f>VLOOKUP(F32,G11数据库!C:N,7,0)</f>
        <v>#N/A</v>
      </c>
      <c r="N32" s="18"/>
      <c r="O32" s="18" t="e">
        <f>VLOOKUP(F32,G11数据库!C:N,8,0)</f>
        <v>#N/A</v>
      </c>
      <c r="P32" s="18" t="e">
        <f>VLOOKUP(F32,G11数据库!C:N,9,0)</f>
        <v>#N/A</v>
      </c>
      <c r="Q32" s="19" t="e">
        <f>VLOOKUP(F32,G11数据库!C:N,10,0)*C32</f>
        <v>#N/A</v>
      </c>
      <c r="R32" s="18" t="e">
        <f>VLOOKUP(F32,G11数据库!C:N,11,0)</f>
        <v>#N/A</v>
      </c>
      <c r="S32" s="18" t="e">
        <f>VLOOKUP(F32,G11数据库!C:N,12,0)</f>
        <v>#N/A</v>
      </c>
      <c r="T32" s="18"/>
    </row>
    <row r="33" spans="1:20" x14ac:dyDescent="0.25">
      <c r="A33" s="22"/>
      <c r="B33" s="3"/>
      <c r="C33" s="3"/>
      <c r="D33" s="3"/>
      <c r="E33" s="18" t="e">
        <f t="shared" si="7"/>
        <v>#VALUE!</v>
      </c>
      <c r="F33" s="18" t="str">
        <f t="shared" si="8"/>
        <v/>
      </c>
      <c r="G33" s="18" t="e">
        <f t="shared" si="9"/>
        <v>#VALUE!</v>
      </c>
      <c r="H33" s="18" t="e">
        <f>VLOOKUP(F33,G11数据库!C:N,4,0)</f>
        <v>#N/A</v>
      </c>
      <c r="I33" s="18" t="e">
        <f>VLOOKUP(F33,G11数据库!C:N,5,0)</f>
        <v>#N/A</v>
      </c>
      <c r="J33" s="18" t="e" cm="1">
        <f t="array" ref="J33">_xlfn.IFS(E33=1,0,E33=2,VLOOKUP(F33,G11数据库!C:N,3,0)+150,E33=3,VLOOKUP(F33,G11数据库!C:N,3,0)+150,E33=4,0,E33=5,0)</f>
        <v>#VALUE!</v>
      </c>
      <c r="K33" s="19" t="e">
        <f t="shared" si="10"/>
        <v>#VALUE!</v>
      </c>
      <c r="L33" s="18" t="e">
        <f>VLOOKUP(F33,G11数据库!C:N,6,0)</f>
        <v>#N/A</v>
      </c>
      <c r="M33" s="18" t="e">
        <f>VLOOKUP(F33,G11数据库!C:N,7,0)</f>
        <v>#N/A</v>
      </c>
      <c r="N33" s="18"/>
      <c r="O33" s="18" t="e">
        <f>VLOOKUP(F33,G11数据库!C:N,8,0)</f>
        <v>#N/A</v>
      </c>
      <c r="P33" s="18" t="e">
        <f>VLOOKUP(F33,G11数据库!C:N,9,0)</f>
        <v>#N/A</v>
      </c>
      <c r="Q33" s="19" t="e">
        <f>VLOOKUP(F33,G11数据库!C:N,10,0)*C33</f>
        <v>#N/A</v>
      </c>
      <c r="R33" s="18" t="e">
        <f>VLOOKUP(F33,G11数据库!C:N,11,0)</f>
        <v>#N/A</v>
      </c>
      <c r="S33" s="18" t="e">
        <f>VLOOKUP(F33,G11数据库!C:N,12,0)</f>
        <v>#N/A</v>
      </c>
      <c r="T33" s="18"/>
    </row>
    <row r="34" spans="1:20" x14ac:dyDescent="0.25">
      <c r="A34" s="22"/>
      <c r="B34" s="3"/>
      <c r="C34" s="3"/>
      <c r="D34" s="3"/>
      <c r="E34" s="18" t="e">
        <f t="shared" si="7"/>
        <v>#VALUE!</v>
      </c>
      <c r="F34" s="18" t="str">
        <f t="shared" si="8"/>
        <v/>
      </c>
      <c r="G34" s="18" t="e">
        <f t="shared" si="9"/>
        <v>#VALUE!</v>
      </c>
      <c r="H34" s="18" t="e">
        <f>VLOOKUP(F34,G11数据库!C:N,4,0)</f>
        <v>#N/A</v>
      </c>
      <c r="I34" s="18" t="e">
        <f>VLOOKUP(F34,G11数据库!C:N,5,0)</f>
        <v>#N/A</v>
      </c>
      <c r="J34" s="18" t="e" cm="1">
        <f t="array" ref="J34">_xlfn.IFS(E34=1,0,E34=2,VLOOKUP(F34,G11数据库!C:N,3,0)+150,E34=3,VLOOKUP(F34,G11数据库!C:N,3,0)+150,E34=4,0,E34=5,0)</f>
        <v>#VALUE!</v>
      </c>
      <c r="K34" s="19" t="e">
        <f t="shared" si="10"/>
        <v>#VALUE!</v>
      </c>
      <c r="L34" s="18" t="e">
        <f>VLOOKUP(F34,G11数据库!C:N,6,0)</f>
        <v>#N/A</v>
      </c>
      <c r="M34" s="18" t="e">
        <f>VLOOKUP(F34,G11数据库!C:N,7,0)</f>
        <v>#N/A</v>
      </c>
      <c r="N34" s="18"/>
      <c r="O34" s="18" t="e">
        <f>VLOOKUP(F34,G11数据库!C:N,8,0)</f>
        <v>#N/A</v>
      </c>
      <c r="P34" s="18" t="e">
        <f>VLOOKUP(F34,G11数据库!C:N,9,0)</f>
        <v>#N/A</v>
      </c>
      <c r="Q34" s="19" t="e">
        <f>VLOOKUP(F34,G11数据库!C:N,10,0)*C34</f>
        <v>#N/A</v>
      </c>
      <c r="R34" s="18" t="e">
        <f>VLOOKUP(F34,G11数据库!C:N,11,0)</f>
        <v>#N/A</v>
      </c>
      <c r="S34" s="18" t="e">
        <f>VLOOKUP(F34,G11数据库!C:N,12,0)</f>
        <v>#N/A</v>
      </c>
      <c r="T34" s="18"/>
    </row>
    <row r="35" spans="1:20" x14ac:dyDescent="0.25">
      <c r="A35" s="22"/>
      <c r="B35" s="3"/>
      <c r="C35" s="3"/>
      <c r="D35" s="3"/>
      <c r="E35" s="18" t="e">
        <f t="shared" si="7"/>
        <v>#VALUE!</v>
      </c>
      <c r="F35" s="18" t="str">
        <f t="shared" si="8"/>
        <v/>
      </c>
      <c r="G35" s="18" t="e">
        <f t="shared" si="9"/>
        <v>#VALUE!</v>
      </c>
      <c r="H35" s="18" t="e">
        <f>VLOOKUP(F35,G11数据库!C:N,4,0)</f>
        <v>#N/A</v>
      </c>
      <c r="I35" s="18" t="e">
        <f>VLOOKUP(F35,G11数据库!C:N,5,0)</f>
        <v>#N/A</v>
      </c>
      <c r="J35" s="18" t="e" cm="1">
        <f t="array" ref="J35">_xlfn.IFS(E35=1,0,E35=2,VLOOKUP(F35,G11数据库!C:N,3,0)+150,E35=3,VLOOKUP(F35,G11数据库!C:N,3,0)+150,E35=4,0,E35=5,0)</f>
        <v>#VALUE!</v>
      </c>
      <c r="K35" s="19" t="e">
        <f t="shared" si="10"/>
        <v>#VALUE!</v>
      </c>
      <c r="L35" s="18" t="e">
        <f>VLOOKUP(F35,G11数据库!C:N,6,0)</f>
        <v>#N/A</v>
      </c>
      <c r="M35" s="18" t="e">
        <f>VLOOKUP(F35,G11数据库!C:N,7,0)</f>
        <v>#N/A</v>
      </c>
      <c r="N35" s="18"/>
      <c r="O35" s="18" t="e">
        <f>VLOOKUP(F35,G11数据库!C:N,8,0)</f>
        <v>#N/A</v>
      </c>
      <c r="P35" s="18" t="e">
        <f>VLOOKUP(F35,G11数据库!C:N,9,0)</f>
        <v>#N/A</v>
      </c>
      <c r="Q35" s="19" t="e">
        <f>VLOOKUP(F35,G11数据库!C:N,10,0)*C35</f>
        <v>#N/A</v>
      </c>
      <c r="R35" s="18" t="e">
        <f>VLOOKUP(F35,G11数据库!C:N,11,0)</f>
        <v>#N/A</v>
      </c>
      <c r="S35" s="18" t="e">
        <f>VLOOKUP(F35,G11数据库!C:N,12,0)</f>
        <v>#N/A</v>
      </c>
      <c r="T35" s="18"/>
    </row>
    <row r="36" spans="1:20" x14ac:dyDescent="0.25">
      <c r="A36" s="22"/>
      <c r="B36" s="3"/>
      <c r="C36" s="3"/>
      <c r="D36" s="3"/>
      <c r="E36" s="18" t="e">
        <f t="shared" si="7"/>
        <v>#VALUE!</v>
      </c>
      <c r="F36" s="18" t="str">
        <f t="shared" si="8"/>
        <v/>
      </c>
      <c r="G36" s="18" t="e">
        <f t="shared" si="9"/>
        <v>#VALUE!</v>
      </c>
      <c r="H36" s="18" t="e">
        <f>VLOOKUP(F36,G11数据库!C:N,4,0)</f>
        <v>#N/A</v>
      </c>
      <c r="I36" s="18" t="e">
        <f>VLOOKUP(F36,G11数据库!C:N,5,0)</f>
        <v>#N/A</v>
      </c>
      <c r="J36" s="18" t="e" cm="1">
        <f t="array" ref="J36">_xlfn.IFS(E36=1,0,E36=2,VLOOKUP(F36,G11数据库!C:N,3,0)+150,E36=3,VLOOKUP(F36,G11数据库!C:N,3,0)+150,E36=4,0,E36=5,0)</f>
        <v>#VALUE!</v>
      </c>
      <c r="K36" s="19" t="e">
        <f t="shared" si="10"/>
        <v>#VALUE!</v>
      </c>
      <c r="L36" s="18" t="e">
        <f>VLOOKUP(F36,G11数据库!C:N,6,0)</f>
        <v>#N/A</v>
      </c>
      <c r="M36" s="18" t="e">
        <f>VLOOKUP(F36,G11数据库!C:N,7,0)</f>
        <v>#N/A</v>
      </c>
      <c r="N36" s="18"/>
      <c r="O36" s="18" t="e">
        <f>VLOOKUP(F36,G11数据库!C:N,8,0)</f>
        <v>#N/A</v>
      </c>
      <c r="P36" s="18" t="e">
        <f>VLOOKUP(F36,G11数据库!C:N,9,0)</f>
        <v>#N/A</v>
      </c>
      <c r="Q36" s="19" t="e">
        <f>VLOOKUP(F36,G11数据库!C:N,10,0)*C36</f>
        <v>#N/A</v>
      </c>
      <c r="R36" s="18" t="e">
        <f>VLOOKUP(F36,G11数据库!C:N,11,0)</f>
        <v>#N/A</v>
      </c>
      <c r="S36" s="18" t="e">
        <f>VLOOKUP(F36,G11数据库!C:N,12,0)</f>
        <v>#N/A</v>
      </c>
      <c r="T36" s="18"/>
    </row>
    <row r="37" spans="1:20" x14ac:dyDescent="0.25">
      <c r="A37" s="22"/>
      <c r="B37" s="3"/>
      <c r="C37" s="3"/>
      <c r="D37" s="3"/>
      <c r="E37" s="18" t="e">
        <f t="shared" si="7"/>
        <v>#VALUE!</v>
      </c>
      <c r="F37" s="18" t="str">
        <f t="shared" si="8"/>
        <v/>
      </c>
      <c r="G37" s="18" t="e">
        <f t="shared" si="9"/>
        <v>#VALUE!</v>
      </c>
      <c r="H37" s="18" t="e">
        <f>VLOOKUP(F37,G11数据库!C:N,4,0)</f>
        <v>#N/A</v>
      </c>
      <c r="I37" s="18" t="e">
        <f>VLOOKUP(F37,G11数据库!C:N,5,0)</f>
        <v>#N/A</v>
      </c>
      <c r="J37" s="18" t="e" cm="1">
        <f t="array" ref="J37">_xlfn.IFS(E37=1,0,E37=2,VLOOKUP(F37,G11数据库!C:N,3,0)+150,E37=3,VLOOKUP(F37,G11数据库!C:N,3,0)+150,E37=4,0,E37=5,0)</f>
        <v>#VALUE!</v>
      </c>
      <c r="K37" s="19" t="e">
        <f t="shared" si="10"/>
        <v>#VALUE!</v>
      </c>
      <c r="L37" s="18" t="e">
        <f>VLOOKUP(F37,G11数据库!C:N,6,0)</f>
        <v>#N/A</v>
      </c>
      <c r="M37" s="18" t="e">
        <f>VLOOKUP(F37,G11数据库!C:N,7,0)</f>
        <v>#N/A</v>
      </c>
      <c r="N37" s="18"/>
      <c r="O37" s="18" t="e">
        <f>VLOOKUP(F37,G11数据库!C:N,8,0)</f>
        <v>#N/A</v>
      </c>
      <c r="P37" s="18" t="e">
        <f>VLOOKUP(F37,G11数据库!C:N,9,0)</f>
        <v>#N/A</v>
      </c>
      <c r="Q37" s="19" t="e">
        <f>VLOOKUP(F37,G11数据库!C:N,10,0)*C37</f>
        <v>#N/A</v>
      </c>
      <c r="R37" s="18" t="e">
        <f>VLOOKUP(F37,G11数据库!C:N,11,0)</f>
        <v>#N/A</v>
      </c>
      <c r="S37" s="18" t="e">
        <f>VLOOKUP(F37,G11数据库!C:N,12,0)</f>
        <v>#N/A</v>
      </c>
      <c r="T37" s="18"/>
    </row>
    <row r="38" spans="1:20" x14ac:dyDescent="0.25">
      <c r="A38" s="22"/>
      <c r="B38" s="3"/>
      <c r="C38" s="3"/>
      <c r="D38" s="3"/>
      <c r="E38" s="18" t="e">
        <f t="shared" si="7"/>
        <v>#VALUE!</v>
      </c>
      <c r="F38" s="18" t="str">
        <f t="shared" si="8"/>
        <v/>
      </c>
      <c r="G38" s="18" t="e">
        <f t="shared" si="9"/>
        <v>#VALUE!</v>
      </c>
      <c r="H38" s="18" t="e">
        <f>VLOOKUP(F38,G11数据库!C:N,4,0)</f>
        <v>#N/A</v>
      </c>
      <c r="I38" s="18" t="e">
        <f>VLOOKUP(F38,G11数据库!C:N,5,0)</f>
        <v>#N/A</v>
      </c>
      <c r="J38" s="18" t="e" cm="1">
        <f t="array" ref="J38">_xlfn.IFS(E38=1,0,E38=2,VLOOKUP(F38,G11数据库!C:N,3,0)+150,E38=3,VLOOKUP(F38,G11数据库!C:N,3,0)+150,E38=4,0,E38=5,0)</f>
        <v>#VALUE!</v>
      </c>
      <c r="K38" s="19" t="e">
        <f t="shared" si="10"/>
        <v>#VALUE!</v>
      </c>
      <c r="L38" s="18" t="e">
        <f>VLOOKUP(F38,G11数据库!C:N,6,0)</f>
        <v>#N/A</v>
      </c>
      <c r="M38" s="18" t="e">
        <f>VLOOKUP(F38,G11数据库!C:N,7,0)</f>
        <v>#N/A</v>
      </c>
      <c r="N38" s="18"/>
      <c r="O38" s="18" t="e">
        <f>VLOOKUP(F38,G11数据库!C:N,8,0)</f>
        <v>#N/A</v>
      </c>
      <c r="P38" s="18" t="e">
        <f>VLOOKUP(F38,G11数据库!C:N,9,0)</f>
        <v>#N/A</v>
      </c>
      <c r="Q38" s="19" t="e">
        <f>VLOOKUP(F38,G11数据库!C:N,10,0)*C38</f>
        <v>#N/A</v>
      </c>
      <c r="R38" s="18" t="e">
        <f>VLOOKUP(F38,G11数据库!C:N,11,0)</f>
        <v>#N/A</v>
      </c>
      <c r="S38" s="18" t="e">
        <f>VLOOKUP(F38,G11数据库!C:N,12,0)</f>
        <v>#N/A</v>
      </c>
      <c r="T38" s="18"/>
    </row>
    <row r="39" spans="1:20" x14ac:dyDescent="0.25">
      <c r="A39" s="22"/>
      <c r="B39" s="3"/>
      <c r="C39" s="3"/>
      <c r="D39" s="3"/>
      <c r="E39" s="18" t="e">
        <f t="shared" si="7"/>
        <v>#VALUE!</v>
      </c>
      <c r="F39" s="18" t="str">
        <f t="shared" si="8"/>
        <v/>
      </c>
      <c r="G39" s="18" t="e">
        <f t="shared" si="9"/>
        <v>#VALUE!</v>
      </c>
      <c r="H39" s="18" t="e">
        <f>VLOOKUP(F39,G11数据库!C:N,4,0)</f>
        <v>#N/A</v>
      </c>
      <c r="I39" s="18" t="e">
        <f>VLOOKUP(F39,G11数据库!C:N,5,0)</f>
        <v>#N/A</v>
      </c>
      <c r="J39" s="18" t="e" cm="1">
        <f t="array" ref="J39">_xlfn.IFS(E39=1,0,E39=2,VLOOKUP(F39,G11数据库!C:N,3,0)+150,E39=3,VLOOKUP(F39,G11数据库!C:N,3,0)+150,E39=4,0,E39=5,0)</f>
        <v>#VALUE!</v>
      </c>
      <c r="K39" s="19" t="e">
        <f t="shared" si="10"/>
        <v>#VALUE!</v>
      </c>
      <c r="L39" s="18" t="e">
        <f>VLOOKUP(F39,G11数据库!C:N,6,0)</f>
        <v>#N/A</v>
      </c>
      <c r="M39" s="18" t="e">
        <f>VLOOKUP(F39,G11数据库!C:N,7,0)</f>
        <v>#N/A</v>
      </c>
      <c r="N39" s="18"/>
      <c r="O39" s="18" t="e">
        <f>VLOOKUP(F39,G11数据库!C:N,8,0)</f>
        <v>#N/A</v>
      </c>
      <c r="P39" s="18" t="e">
        <f>VLOOKUP(F39,G11数据库!C:N,9,0)</f>
        <v>#N/A</v>
      </c>
      <c r="Q39" s="19" t="e">
        <f>VLOOKUP(F39,G11数据库!C:N,10,0)*C39</f>
        <v>#N/A</v>
      </c>
      <c r="R39" s="18" t="e">
        <f>VLOOKUP(F39,G11数据库!C:N,11,0)</f>
        <v>#N/A</v>
      </c>
      <c r="S39" s="18" t="e">
        <f>VLOOKUP(F39,G11数据库!C:N,12,0)</f>
        <v>#N/A</v>
      </c>
      <c r="T39" s="18"/>
    </row>
    <row r="40" spans="1:20" x14ac:dyDescent="0.25">
      <c r="A40" s="22"/>
      <c r="B40" s="3"/>
      <c r="C40" s="3"/>
      <c r="D40" s="3"/>
      <c r="E40" s="18" t="e">
        <f t="shared" si="7"/>
        <v>#VALUE!</v>
      </c>
      <c r="F40" s="18" t="str">
        <f t="shared" si="8"/>
        <v/>
      </c>
      <c r="G40" s="18" t="e">
        <f t="shared" si="9"/>
        <v>#VALUE!</v>
      </c>
      <c r="H40" s="18" t="e">
        <f>VLOOKUP(F40,G11数据库!C:N,4,0)</f>
        <v>#N/A</v>
      </c>
      <c r="I40" s="18" t="e">
        <f>VLOOKUP(F40,G11数据库!C:N,5,0)</f>
        <v>#N/A</v>
      </c>
      <c r="J40" s="18" t="e" cm="1">
        <f t="array" ref="J40">_xlfn.IFS(E40=1,0,E40=2,VLOOKUP(F40,G11数据库!C:N,3,0)+150,E40=3,VLOOKUP(F40,G11数据库!C:N,3,0)+150,E40=4,0,E40=5,0)</f>
        <v>#VALUE!</v>
      </c>
      <c r="K40" s="19" t="e">
        <f t="shared" si="10"/>
        <v>#VALUE!</v>
      </c>
      <c r="L40" s="18" t="e">
        <f>VLOOKUP(F40,G11数据库!C:N,6,0)</f>
        <v>#N/A</v>
      </c>
      <c r="M40" s="18" t="e">
        <f>VLOOKUP(F40,G11数据库!C:N,7,0)</f>
        <v>#N/A</v>
      </c>
      <c r="N40" s="18"/>
      <c r="O40" s="18" t="e">
        <f>VLOOKUP(F40,G11数据库!C:N,8,0)</f>
        <v>#N/A</v>
      </c>
      <c r="P40" s="18" t="e">
        <f>VLOOKUP(F40,G11数据库!C:N,9,0)</f>
        <v>#N/A</v>
      </c>
      <c r="Q40" s="19" t="e">
        <f>VLOOKUP(F40,G11数据库!C:N,10,0)*C40</f>
        <v>#N/A</v>
      </c>
      <c r="R40" s="18" t="e">
        <f>VLOOKUP(F40,G11数据库!C:N,11,0)</f>
        <v>#N/A</v>
      </c>
      <c r="S40" s="18" t="e">
        <f>VLOOKUP(F40,G11数据库!C:N,12,0)</f>
        <v>#N/A</v>
      </c>
      <c r="T40" s="18"/>
    </row>
    <row r="41" spans="1:20" x14ac:dyDescent="0.25">
      <c r="A41" s="22"/>
      <c r="B41" s="3"/>
      <c r="C41" s="3"/>
      <c r="D41" s="3"/>
      <c r="E41" s="18" t="e">
        <f t="shared" si="7"/>
        <v>#VALUE!</v>
      </c>
      <c r="F41" s="18" t="str">
        <f t="shared" si="8"/>
        <v/>
      </c>
      <c r="G41" s="18" t="e">
        <f t="shared" si="9"/>
        <v>#VALUE!</v>
      </c>
      <c r="H41" s="18" t="e">
        <f>VLOOKUP(F41,G11数据库!C:N,4,0)</f>
        <v>#N/A</v>
      </c>
      <c r="I41" s="18" t="e">
        <f>VLOOKUP(F41,G11数据库!C:N,5,0)</f>
        <v>#N/A</v>
      </c>
      <c r="J41" s="18" t="e" cm="1">
        <f t="array" ref="J41">_xlfn.IFS(E41=1,0,E41=2,VLOOKUP(F41,G11数据库!C:N,3,0)+150,E41=3,VLOOKUP(F41,G11数据库!C:N,3,0)+150,E41=4,0,E41=5,0)</f>
        <v>#VALUE!</v>
      </c>
      <c r="K41" s="19" t="e">
        <f t="shared" si="10"/>
        <v>#VALUE!</v>
      </c>
      <c r="L41" s="18" t="e">
        <f>VLOOKUP(F41,G11数据库!C:N,6,0)</f>
        <v>#N/A</v>
      </c>
      <c r="M41" s="18" t="e">
        <f>VLOOKUP(F41,G11数据库!C:N,7,0)</f>
        <v>#N/A</v>
      </c>
      <c r="N41" s="18"/>
      <c r="O41" s="18" t="e">
        <f>VLOOKUP(F41,G11数据库!C:N,8,0)</f>
        <v>#N/A</v>
      </c>
      <c r="P41" s="18" t="e">
        <f>VLOOKUP(F41,G11数据库!C:N,9,0)</f>
        <v>#N/A</v>
      </c>
      <c r="Q41" s="19" t="e">
        <f>VLOOKUP(F41,G11数据库!C:N,10,0)*C41</f>
        <v>#N/A</v>
      </c>
      <c r="R41" s="18" t="e">
        <f>VLOOKUP(F41,G11数据库!C:N,11,0)</f>
        <v>#N/A</v>
      </c>
      <c r="S41" s="18" t="e">
        <f>VLOOKUP(F41,G11数据库!C:N,12,0)</f>
        <v>#N/A</v>
      </c>
      <c r="T41" s="18"/>
    </row>
    <row r="42" spans="1:20" x14ac:dyDescent="0.25">
      <c r="A42" s="22"/>
      <c r="B42" s="3"/>
      <c r="C42" s="3"/>
      <c r="D42" s="3"/>
      <c r="E42" s="18" t="e">
        <f t="shared" si="7"/>
        <v>#VALUE!</v>
      </c>
      <c r="F42" s="18" t="str">
        <f t="shared" si="8"/>
        <v/>
      </c>
      <c r="G42" s="18" t="e">
        <f t="shared" si="9"/>
        <v>#VALUE!</v>
      </c>
      <c r="H42" s="18" t="e">
        <f>VLOOKUP(F42,G11数据库!C:N,4,0)</f>
        <v>#N/A</v>
      </c>
      <c r="I42" s="18" t="e">
        <f>VLOOKUP(F42,G11数据库!C:N,5,0)</f>
        <v>#N/A</v>
      </c>
      <c r="J42" s="18" t="e" cm="1">
        <f t="array" ref="J42">_xlfn.IFS(E42=1,0,E42=2,VLOOKUP(F42,G11数据库!C:N,3,0)+150,E42=3,VLOOKUP(F42,G11数据库!C:N,3,0)+150,E42=4,0,E42=5,0)</f>
        <v>#VALUE!</v>
      </c>
      <c r="K42" s="19" t="e">
        <f t="shared" si="10"/>
        <v>#VALUE!</v>
      </c>
      <c r="L42" s="18" t="e">
        <f>VLOOKUP(F42,G11数据库!C:N,6,0)</f>
        <v>#N/A</v>
      </c>
      <c r="M42" s="18" t="e">
        <f>VLOOKUP(F42,G11数据库!C:N,7,0)</f>
        <v>#N/A</v>
      </c>
      <c r="N42" s="18"/>
      <c r="O42" s="18" t="e">
        <f>VLOOKUP(F42,G11数据库!C:N,8,0)</f>
        <v>#N/A</v>
      </c>
      <c r="P42" s="18" t="e">
        <f>VLOOKUP(F42,G11数据库!C:N,9,0)</f>
        <v>#N/A</v>
      </c>
      <c r="Q42" s="19" t="e">
        <f>VLOOKUP(F42,G11数据库!C:N,10,0)*C42</f>
        <v>#N/A</v>
      </c>
      <c r="R42" s="18" t="e">
        <f>VLOOKUP(F42,G11数据库!C:N,11,0)</f>
        <v>#N/A</v>
      </c>
      <c r="S42" s="18" t="e">
        <f>VLOOKUP(F42,G11数据库!C:N,12,0)</f>
        <v>#N/A</v>
      </c>
      <c r="T42" s="18"/>
    </row>
    <row r="43" spans="1:20" x14ac:dyDescent="0.25">
      <c r="A43" s="22"/>
      <c r="B43" s="3"/>
      <c r="C43" s="3"/>
      <c r="D43" s="3"/>
      <c r="E43" s="18" t="e">
        <f t="shared" si="7"/>
        <v>#VALUE!</v>
      </c>
      <c r="F43" s="18" t="str">
        <f t="shared" si="8"/>
        <v/>
      </c>
      <c r="G43" s="18" t="e">
        <f t="shared" si="9"/>
        <v>#VALUE!</v>
      </c>
      <c r="H43" s="18" t="e">
        <f>VLOOKUP(F43,G11数据库!C:N,4,0)</f>
        <v>#N/A</v>
      </c>
      <c r="I43" s="18" t="e">
        <f>VLOOKUP(F43,G11数据库!C:N,5,0)</f>
        <v>#N/A</v>
      </c>
      <c r="J43" s="18" t="e" cm="1">
        <f t="array" ref="J43">_xlfn.IFS(E43=1,0,E43=2,VLOOKUP(F43,G11数据库!C:N,3,0)+150,E43=3,VLOOKUP(F43,G11数据库!C:N,3,0)+150,E43=4,0,E43=5,0)</f>
        <v>#VALUE!</v>
      </c>
      <c r="K43" s="19" t="e">
        <f t="shared" si="10"/>
        <v>#VALUE!</v>
      </c>
      <c r="L43" s="18" t="e">
        <f>VLOOKUP(F43,G11数据库!C:N,6,0)</f>
        <v>#N/A</v>
      </c>
      <c r="M43" s="18" t="e">
        <f>VLOOKUP(F43,G11数据库!C:N,7,0)</f>
        <v>#N/A</v>
      </c>
      <c r="N43" s="18"/>
      <c r="O43" s="18" t="e">
        <f>VLOOKUP(F43,G11数据库!C:N,8,0)</f>
        <v>#N/A</v>
      </c>
      <c r="P43" s="18" t="e">
        <f>VLOOKUP(F43,G11数据库!C:N,9,0)</f>
        <v>#N/A</v>
      </c>
      <c r="Q43" s="19" t="e">
        <f>VLOOKUP(F43,G11数据库!C:N,10,0)*C43</f>
        <v>#N/A</v>
      </c>
      <c r="R43" s="18" t="e">
        <f>VLOOKUP(F43,G11数据库!C:N,11,0)</f>
        <v>#N/A</v>
      </c>
      <c r="S43" s="18" t="e">
        <f>VLOOKUP(F43,G11数据库!C:N,12,0)</f>
        <v>#N/A</v>
      </c>
      <c r="T43" s="18"/>
    </row>
    <row r="44" spans="1:20" x14ac:dyDescent="0.25">
      <c r="A44" s="22"/>
      <c r="B44" s="3"/>
      <c r="C44" s="3"/>
      <c r="D44" s="3"/>
      <c r="E44" s="18" t="e">
        <f t="shared" si="7"/>
        <v>#VALUE!</v>
      </c>
      <c r="F44" s="18" t="str">
        <f t="shared" si="8"/>
        <v/>
      </c>
      <c r="G44" s="18" t="e">
        <f t="shared" si="9"/>
        <v>#VALUE!</v>
      </c>
      <c r="H44" s="18" t="e">
        <f>VLOOKUP(F44,G11数据库!C:N,4,0)</f>
        <v>#N/A</v>
      </c>
      <c r="I44" s="18" t="e">
        <f>VLOOKUP(F44,G11数据库!C:N,5,0)</f>
        <v>#N/A</v>
      </c>
      <c r="J44" s="18" t="e" cm="1">
        <f t="array" ref="J44">_xlfn.IFS(E44=1,0,E44=2,VLOOKUP(F44,G11数据库!C:N,3,0)+150,E44=3,VLOOKUP(F44,G11数据库!C:N,3,0)+150,E44=4,0,E44=5,0)</f>
        <v>#VALUE!</v>
      </c>
      <c r="K44" s="19" t="e">
        <f t="shared" si="10"/>
        <v>#VALUE!</v>
      </c>
      <c r="L44" s="18" t="e">
        <f>VLOOKUP(F44,G11数据库!C:N,6,0)</f>
        <v>#N/A</v>
      </c>
      <c r="M44" s="18" t="e">
        <f>VLOOKUP(F44,G11数据库!C:N,7,0)</f>
        <v>#N/A</v>
      </c>
      <c r="N44" s="18"/>
      <c r="O44" s="18" t="e">
        <f>VLOOKUP(F44,G11数据库!C:N,8,0)</f>
        <v>#N/A</v>
      </c>
      <c r="P44" s="18" t="e">
        <f>VLOOKUP(F44,G11数据库!C:N,9,0)</f>
        <v>#N/A</v>
      </c>
      <c r="Q44" s="19" t="e">
        <f>VLOOKUP(F44,G11数据库!C:N,10,0)*C44</f>
        <v>#N/A</v>
      </c>
      <c r="R44" s="18" t="e">
        <f>VLOOKUP(F44,G11数据库!C:N,11,0)</f>
        <v>#N/A</v>
      </c>
      <c r="S44" s="18" t="e">
        <f>VLOOKUP(F44,G11数据库!C:N,12,0)</f>
        <v>#N/A</v>
      </c>
      <c r="T44" s="18"/>
    </row>
    <row r="45" spans="1:20" x14ac:dyDescent="0.25">
      <c r="A45" s="22"/>
      <c r="B45" s="3"/>
      <c r="C45" s="3"/>
      <c r="D45" s="3"/>
      <c r="E45" s="18" t="e">
        <f t="shared" si="7"/>
        <v>#VALUE!</v>
      </c>
      <c r="F45" s="18" t="str">
        <f t="shared" si="8"/>
        <v/>
      </c>
      <c r="G45" s="18" t="e">
        <f t="shared" si="9"/>
        <v>#VALUE!</v>
      </c>
      <c r="H45" s="18" t="e">
        <f>VLOOKUP(F45,G11数据库!C:N,4,0)</f>
        <v>#N/A</v>
      </c>
      <c r="I45" s="18" t="e">
        <f>VLOOKUP(F45,G11数据库!C:N,5,0)</f>
        <v>#N/A</v>
      </c>
      <c r="J45" s="18" t="e" cm="1">
        <f t="array" ref="J45">_xlfn.IFS(E45=1,0,E45=2,VLOOKUP(F45,G11数据库!C:N,3,0)+150,E45=3,VLOOKUP(F45,G11数据库!C:N,3,0)+150,E45=4,0,E45=5,0)</f>
        <v>#VALUE!</v>
      </c>
      <c r="K45" s="19" t="e">
        <f t="shared" si="10"/>
        <v>#VALUE!</v>
      </c>
      <c r="L45" s="18" t="e">
        <f>VLOOKUP(F45,G11数据库!C:N,6,0)</f>
        <v>#N/A</v>
      </c>
      <c r="M45" s="18" t="e">
        <f>VLOOKUP(F45,G11数据库!C:N,7,0)</f>
        <v>#N/A</v>
      </c>
      <c r="N45" s="18"/>
      <c r="O45" s="18" t="e">
        <f>VLOOKUP(F45,G11数据库!C:N,8,0)</f>
        <v>#N/A</v>
      </c>
      <c r="P45" s="18" t="e">
        <f>VLOOKUP(F45,G11数据库!C:N,9,0)</f>
        <v>#N/A</v>
      </c>
      <c r="Q45" s="19" t="e">
        <f>VLOOKUP(F45,G11数据库!C:N,10,0)*C45</f>
        <v>#N/A</v>
      </c>
      <c r="R45" s="18" t="e">
        <f>VLOOKUP(F45,G11数据库!C:N,11,0)</f>
        <v>#N/A</v>
      </c>
      <c r="S45" s="18" t="e">
        <f>VLOOKUP(F45,G11数据库!C:N,12,0)</f>
        <v>#N/A</v>
      </c>
      <c r="T45" s="18"/>
    </row>
    <row r="46" spans="1:20" x14ac:dyDescent="0.25">
      <c r="A46" s="22"/>
      <c r="B46" s="3"/>
      <c r="C46" s="3"/>
      <c r="D46" s="3"/>
      <c r="E46" s="18" t="e">
        <f t="shared" si="7"/>
        <v>#VALUE!</v>
      </c>
      <c r="F46" s="18" t="str">
        <f t="shared" si="8"/>
        <v/>
      </c>
      <c r="G46" s="18" t="e">
        <f t="shared" si="9"/>
        <v>#VALUE!</v>
      </c>
      <c r="H46" s="18" t="e">
        <f>VLOOKUP(F46,G11数据库!C:N,4,0)</f>
        <v>#N/A</v>
      </c>
      <c r="I46" s="18" t="e">
        <f>VLOOKUP(F46,G11数据库!C:N,5,0)</f>
        <v>#N/A</v>
      </c>
      <c r="J46" s="18" t="e" cm="1">
        <f t="array" ref="J46">_xlfn.IFS(E46=1,0,E46=2,VLOOKUP(F46,G11数据库!C:N,3,0)+150,E46=3,VLOOKUP(F46,G11数据库!C:N,3,0)+150,E46=4,0,E46=5,0)</f>
        <v>#VALUE!</v>
      </c>
      <c r="K46" s="19" t="e">
        <f t="shared" si="10"/>
        <v>#VALUE!</v>
      </c>
      <c r="L46" s="18" t="e">
        <f>VLOOKUP(F46,G11数据库!C:N,6,0)</f>
        <v>#N/A</v>
      </c>
      <c r="M46" s="18" t="e">
        <f>VLOOKUP(F46,G11数据库!C:N,7,0)</f>
        <v>#N/A</v>
      </c>
      <c r="N46" s="18"/>
      <c r="O46" s="18" t="e">
        <f>VLOOKUP(F46,G11数据库!C:N,8,0)</f>
        <v>#N/A</v>
      </c>
      <c r="P46" s="18" t="e">
        <f>VLOOKUP(F46,G11数据库!C:N,9,0)</f>
        <v>#N/A</v>
      </c>
      <c r="Q46" s="19" t="e">
        <f>VLOOKUP(F46,G11数据库!C:N,10,0)*C46</f>
        <v>#N/A</v>
      </c>
      <c r="R46" s="18" t="e">
        <f>VLOOKUP(F46,G11数据库!C:N,11,0)</f>
        <v>#N/A</v>
      </c>
      <c r="S46" s="18" t="e">
        <f>VLOOKUP(F46,G11数据库!C:N,12,0)</f>
        <v>#N/A</v>
      </c>
      <c r="T46" s="18"/>
    </row>
    <row r="47" spans="1:20" x14ac:dyDescent="0.25">
      <c r="A47" s="22"/>
      <c r="B47" s="3"/>
      <c r="C47" s="3"/>
      <c r="D47" s="3"/>
      <c r="E47" s="18" t="e">
        <f t="shared" si="7"/>
        <v>#VALUE!</v>
      </c>
      <c r="F47" s="18" t="str">
        <f t="shared" si="8"/>
        <v/>
      </c>
      <c r="G47" s="18" t="e">
        <f t="shared" si="9"/>
        <v>#VALUE!</v>
      </c>
      <c r="H47" s="18" t="e">
        <f>VLOOKUP(F47,G11数据库!C:N,4,0)</f>
        <v>#N/A</v>
      </c>
      <c r="I47" s="18" t="e">
        <f>VLOOKUP(F47,G11数据库!C:N,5,0)</f>
        <v>#N/A</v>
      </c>
      <c r="J47" s="18" t="e" cm="1">
        <f t="array" ref="J47">_xlfn.IFS(E47=1,0,E47=2,VLOOKUP(F47,G11数据库!C:N,3,0)+150,E47=3,VLOOKUP(F47,G11数据库!C:N,3,0)+150,E47=4,0,E47=5,0)</f>
        <v>#VALUE!</v>
      </c>
      <c r="K47" s="19" t="e">
        <f t="shared" si="10"/>
        <v>#VALUE!</v>
      </c>
      <c r="L47" s="18" t="e">
        <f>VLOOKUP(F47,G11数据库!C:N,6,0)</f>
        <v>#N/A</v>
      </c>
      <c r="M47" s="18" t="e">
        <f>VLOOKUP(F47,G11数据库!C:N,7,0)</f>
        <v>#N/A</v>
      </c>
      <c r="N47" s="18"/>
      <c r="O47" s="18" t="e">
        <f>VLOOKUP(F47,G11数据库!C:N,8,0)</f>
        <v>#N/A</v>
      </c>
      <c r="P47" s="18" t="e">
        <f>VLOOKUP(F47,G11数据库!C:N,9,0)</f>
        <v>#N/A</v>
      </c>
      <c r="Q47" s="19" t="e">
        <f>VLOOKUP(F47,G11数据库!C:N,10,0)*C47</f>
        <v>#N/A</v>
      </c>
      <c r="R47" s="18" t="e">
        <f>VLOOKUP(F47,G11数据库!C:N,11,0)</f>
        <v>#N/A</v>
      </c>
      <c r="S47" s="18" t="e">
        <f>VLOOKUP(F47,G11数据库!C:N,12,0)</f>
        <v>#N/A</v>
      </c>
      <c r="T47" s="18"/>
    </row>
    <row r="48" spans="1:20" x14ac:dyDescent="0.25">
      <c r="A48" s="22"/>
      <c r="B48" s="3"/>
      <c r="C48" s="3"/>
      <c r="D48" s="3"/>
      <c r="E48" s="18" t="e">
        <f t="shared" si="7"/>
        <v>#VALUE!</v>
      </c>
      <c r="F48" s="18" t="str">
        <f t="shared" si="8"/>
        <v/>
      </c>
      <c r="G48" s="18" t="e">
        <f t="shared" si="9"/>
        <v>#VALUE!</v>
      </c>
      <c r="H48" s="18" t="e">
        <f>VLOOKUP(F48,G11数据库!C:N,4,0)</f>
        <v>#N/A</v>
      </c>
      <c r="I48" s="18" t="e">
        <f>VLOOKUP(F48,G11数据库!C:N,5,0)</f>
        <v>#N/A</v>
      </c>
      <c r="J48" s="18" t="e" cm="1">
        <f t="array" ref="J48">_xlfn.IFS(E48=1,0,E48=2,VLOOKUP(F48,G11数据库!C:N,3,0)+150,E48=3,VLOOKUP(F48,G11数据库!C:N,3,0)+150,E48=4,0,E48=5,0)</f>
        <v>#VALUE!</v>
      </c>
      <c r="K48" s="19" t="e">
        <f t="shared" si="10"/>
        <v>#VALUE!</v>
      </c>
      <c r="L48" s="18" t="e">
        <f>VLOOKUP(F48,G11数据库!C:N,6,0)</f>
        <v>#N/A</v>
      </c>
      <c r="M48" s="18" t="e">
        <f>VLOOKUP(F48,G11数据库!C:N,7,0)</f>
        <v>#N/A</v>
      </c>
      <c r="N48" s="18"/>
      <c r="O48" s="18" t="e">
        <f>VLOOKUP(F48,G11数据库!C:N,8,0)</f>
        <v>#N/A</v>
      </c>
      <c r="P48" s="18" t="e">
        <f>VLOOKUP(F48,G11数据库!C:N,9,0)</f>
        <v>#N/A</v>
      </c>
      <c r="Q48" s="19" t="e">
        <f>VLOOKUP(F48,G11数据库!C:N,10,0)*C48</f>
        <v>#N/A</v>
      </c>
      <c r="R48" s="18" t="e">
        <f>VLOOKUP(F48,G11数据库!C:N,11,0)</f>
        <v>#N/A</v>
      </c>
      <c r="S48" s="18" t="e">
        <f>VLOOKUP(F48,G11数据库!C:N,12,0)</f>
        <v>#N/A</v>
      </c>
      <c r="T48" s="18"/>
    </row>
    <row r="49" spans="1:20" x14ac:dyDescent="0.25">
      <c r="A49" s="22"/>
      <c r="B49" s="3"/>
      <c r="C49" s="3"/>
      <c r="D49" s="3"/>
      <c r="E49" s="18" t="e">
        <f t="shared" si="7"/>
        <v>#VALUE!</v>
      </c>
      <c r="F49" s="18" t="str">
        <f t="shared" si="8"/>
        <v/>
      </c>
      <c r="G49" s="18" t="e">
        <f t="shared" si="9"/>
        <v>#VALUE!</v>
      </c>
      <c r="H49" s="18" t="e">
        <f>VLOOKUP(F49,G11数据库!C:N,4,0)</f>
        <v>#N/A</v>
      </c>
      <c r="I49" s="18" t="e">
        <f>VLOOKUP(F49,G11数据库!C:N,5,0)</f>
        <v>#N/A</v>
      </c>
      <c r="J49" s="18" t="e" cm="1">
        <f t="array" ref="J49">_xlfn.IFS(E49=1,0,E49=2,VLOOKUP(F49,G11数据库!C:N,3,0)+150,E49=3,VLOOKUP(F49,G11数据库!C:N,3,0)+150,E49=4,0,E49=5,0)</f>
        <v>#VALUE!</v>
      </c>
      <c r="K49" s="19" t="e">
        <f t="shared" si="10"/>
        <v>#VALUE!</v>
      </c>
      <c r="L49" s="18" t="e">
        <f>VLOOKUP(F49,G11数据库!C:N,6,0)</f>
        <v>#N/A</v>
      </c>
      <c r="M49" s="18" t="e">
        <f>VLOOKUP(F49,G11数据库!C:N,7,0)</f>
        <v>#N/A</v>
      </c>
      <c r="N49" s="18"/>
      <c r="O49" s="18" t="e">
        <f>VLOOKUP(F49,G11数据库!C:N,8,0)</f>
        <v>#N/A</v>
      </c>
      <c r="P49" s="18" t="e">
        <f>VLOOKUP(F49,G11数据库!C:N,9,0)</f>
        <v>#N/A</v>
      </c>
      <c r="Q49" s="19" t="e">
        <f>VLOOKUP(F49,G11数据库!C:N,10,0)*C49</f>
        <v>#N/A</v>
      </c>
      <c r="R49" s="18" t="e">
        <f>VLOOKUP(F49,G11数据库!C:N,11,0)</f>
        <v>#N/A</v>
      </c>
      <c r="S49" s="18" t="e">
        <f>VLOOKUP(F49,G11数据库!C:N,12,0)</f>
        <v>#N/A</v>
      </c>
      <c r="T49" s="18"/>
    </row>
    <row r="50" spans="1:20" x14ac:dyDescent="0.25">
      <c r="A50" s="22"/>
      <c r="B50" s="3"/>
      <c r="C50" s="3"/>
      <c r="D50" s="3"/>
      <c r="E50" s="18" t="e">
        <f t="shared" si="7"/>
        <v>#VALUE!</v>
      </c>
      <c r="F50" s="18" t="str">
        <f t="shared" si="8"/>
        <v/>
      </c>
      <c r="G50" s="18" t="e">
        <f t="shared" si="9"/>
        <v>#VALUE!</v>
      </c>
      <c r="H50" s="18" t="e">
        <f>VLOOKUP(F50,G11数据库!C:N,4,0)</f>
        <v>#N/A</v>
      </c>
      <c r="I50" s="18" t="e">
        <f>VLOOKUP(F50,G11数据库!C:N,5,0)</f>
        <v>#N/A</v>
      </c>
      <c r="J50" s="18" t="e" cm="1">
        <f t="array" ref="J50">_xlfn.IFS(E50=1,0,E50=2,VLOOKUP(F50,G11数据库!C:N,3,0)+150,E50=3,VLOOKUP(F50,G11数据库!C:N,3,0)+150,E50=4,0,E50=5,0)</f>
        <v>#VALUE!</v>
      </c>
      <c r="K50" s="19" t="e">
        <f t="shared" si="10"/>
        <v>#VALUE!</v>
      </c>
      <c r="L50" s="18" t="e">
        <f>VLOOKUP(F50,G11数据库!C:N,6,0)</f>
        <v>#N/A</v>
      </c>
      <c r="M50" s="18" t="e">
        <f>VLOOKUP(F50,G11数据库!C:N,7,0)</f>
        <v>#N/A</v>
      </c>
      <c r="N50" s="18"/>
      <c r="O50" s="18" t="e">
        <f>VLOOKUP(F50,G11数据库!C:N,8,0)</f>
        <v>#N/A</v>
      </c>
      <c r="P50" s="18" t="e">
        <f>VLOOKUP(F50,G11数据库!C:N,9,0)</f>
        <v>#N/A</v>
      </c>
      <c r="Q50" s="19" t="e">
        <f>VLOOKUP(F50,G11数据库!C:N,10,0)*C50</f>
        <v>#N/A</v>
      </c>
      <c r="R50" s="18" t="e">
        <f>VLOOKUP(F50,G11数据库!C:N,11,0)</f>
        <v>#N/A</v>
      </c>
      <c r="S50" s="18" t="e">
        <f>VLOOKUP(F50,G11数据库!C:N,12,0)</f>
        <v>#N/A</v>
      </c>
      <c r="T50" s="18"/>
    </row>
    <row r="51" spans="1:20" x14ac:dyDescent="0.25">
      <c r="A51" s="22"/>
      <c r="B51" s="3"/>
      <c r="C51" s="3"/>
      <c r="D51" s="3"/>
      <c r="E51" s="18" t="e">
        <f t="shared" si="7"/>
        <v>#VALUE!</v>
      </c>
      <c r="F51" s="18" t="str">
        <f t="shared" si="8"/>
        <v/>
      </c>
      <c r="G51" s="18" t="e">
        <f t="shared" si="9"/>
        <v>#VALUE!</v>
      </c>
      <c r="H51" s="18" t="e">
        <f>VLOOKUP(F51,G11数据库!C:N,4,0)</f>
        <v>#N/A</v>
      </c>
      <c r="I51" s="18" t="e">
        <f>VLOOKUP(F51,G11数据库!C:N,5,0)</f>
        <v>#N/A</v>
      </c>
      <c r="J51" s="18" t="e" cm="1">
        <f t="array" ref="J51">_xlfn.IFS(E51=1,0,E51=2,VLOOKUP(F51,G11数据库!C:N,3,0)+150,E51=3,VLOOKUP(F51,G11数据库!C:N,3,0)+150,E51=4,0,E51=5,0)</f>
        <v>#VALUE!</v>
      </c>
      <c r="K51" s="19" t="e">
        <f t="shared" si="10"/>
        <v>#VALUE!</v>
      </c>
      <c r="L51" s="18" t="e">
        <f>VLOOKUP(F51,G11数据库!C:N,6,0)</f>
        <v>#N/A</v>
      </c>
      <c r="M51" s="18" t="e">
        <f>VLOOKUP(F51,G11数据库!C:N,7,0)</f>
        <v>#N/A</v>
      </c>
      <c r="N51" s="18"/>
      <c r="O51" s="18" t="e">
        <f>VLOOKUP(F51,G11数据库!C:N,8,0)</f>
        <v>#N/A</v>
      </c>
      <c r="P51" s="18" t="e">
        <f>VLOOKUP(F51,G11数据库!C:N,9,0)</f>
        <v>#N/A</v>
      </c>
      <c r="Q51" s="19" t="e">
        <f>VLOOKUP(F51,G11数据库!C:N,10,0)*C51</f>
        <v>#N/A</v>
      </c>
      <c r="R51" s="18" t="e">
        <f>VLOOKUP(F51,G11数据库!C:N,11,0)</f>
        <v>#N/A</v>
      </c>
      <c r="S51" s="18" t="e">
        <f>VLOOKUP(F51,G11数据库!C:N,12,0)</f>
        <v>#N/A</v>
      </c>
      <c r="T51" s="18"/>
    </row>
    <row r="52" spans="1:20" x14ac:dyDescent="0.25">
      <c r="A52" s="22"/>
      <c r="B52" s="3"/>
      <c r="C52" s="3"/>
      <c r="D52" s="3"/>
      <c r="E52" s="18" t="e">
        <f t="shared" si="7"/>
        <v>#VALUE!</v>
      </c>
      <c r="F52" s="18" t="str">
        <f t="shared" si="8"/>
        <v/>
      </c>
      <c r="G52" s="18" t="e">
        <f t="shared" si="9"/>
        <v>#VALUE!</v>
      </c>
      <c r="H52" s="18" t="e">
        <f>VLOOKUP(F52,G11数据库!C:N,4,0)</f>
        <v>#N/A</v>
      </c>
      <c r="I52" s="18" t="e">
        <f>VLOOKUP(F52,G11数据库!C:N,5,0)</f>
        <v>#N/A</v>
      </c>
      <c r="J52" s="18" t="e" cm="1">
        <f t="array" ref="J52">_xlfn.IFS(E52=1,0,E52=2,VLOOKUP(F52,G11数据库!C:N,3,0)+150,E52=3,VLOOKUP(F52,G11数据库!C:N,3,0)+150,E52=4,0,E52=5,0)</f>
        <v>#VALUE!</v>
      </c>
      <c r="K52" s="19" t="e">
        <f t="shared" si="10"/>
        <v>#VALUE!</v>
      </c>
      <c r="L52" s="18" t="e">
        <f>VLOOKUP(F52,G11数据库!C:N,6,0)</f>
        <v>#N/A</v>
      </c>
      <c r="M52" s="18" t="e">
        <f>VLOOKUP(F52,G11数据库!C:N,7,0)</f>
        <v>#N/A</v>
      </c>
      <c r="N52" s="18"/>
      <c r="O52" s="18" t="e">
        <f>VLOOKUP(F52,G11数据库!C:N,8,0)</f>
        <v>#N/A</v>
      </c>
      <c r="P52" s="18" t="e">
        <f>VLOOKUP(F52,G11数据库!C:N,9,0)</f>
        <v>#N/A</v>
      </c>
      <c r="Q52" s="19" t="e">
        <f>VLOOKUP(F52,G11数据库!C:N,10,0)*C52</f>
        <v>#N/A</v>
      </c>
      <c r="R52" s="18" t="e">
        <f>VLOOKUP(F52,G11数据库!C:N,11,0)</f>
        <v>#N/A</v>
      </c>
      <c r="S52" s="18" t="e">
        <f>VLOOKUP(F52,G11数据库!C:N,12,0)</f>
        <v>#N/A</v>
      </c>
      <c r="T52" s="18"/>
    </row>
    <row r="53" spans="1:20" x14ac:dyDescent="0.25">
      <c r="A53" s="22"/>
      <c r="B53" s="3"/>
      <c r="C53" s="3"/>
      <c r="D53" s="3"/>
      <c r="E53" s="18" t="e">
        <f t="shared" si="7"/>
        <v>#VALUE!</v>
      </c>
      <c r="F53" s="18" t="str">
        <f t="shared" si="8"/>
        <v/>
      </c>
      <c r="G53" s="18" t="e">
        <f t="shared" si="9"/>
        <v>#VALUE!</v>
      </c>
      <c r="H53" s="18" t="e">
        <f>VLOOKUP(F53,G11数据库!C:N,4,0)</f>
        <v>#N/A</v>
      </c>
      <c r="I53" s="18" t="e">
        <f>VLOOKUP(F53,G11数据库!C:N,5,0)</f>
        <v>#N/A</v>
      </c>
      <c r="J53" s="18" t="e" cm="1">
        <f t="array" ref="J53">_xlfn.IFS(E53=1,0,E53=2,VLOOKUP(F53,G11数据库!C:N,3,0)+150,E53=3,VLOOKUP(F53,G11数据库!C:N,3,0)+150,E53=4,0,E53=5,0)</f>
        <v>#VALUE!</v>
      </c>
      <c r="K53" s="19" t="e">
        <f t="shared" si="10"/>
        <v>#VALUE!</v>
      </c>
      <c r="L53" s="18" t="e">
        <f>VLOOKUP(F53,G11数据库!C:N,6,0)</f>
        <v>#N/A</v>
      </c>
      <c r="M53" s="18" t="e">
        <f>VLOOKUP(F53,G11数据库!C:N,7,0)</f>
        <v>#N/A</v>
      </c>
      <c r="N53" s="18"/>
      <c r="O53" s="18" t="e">
        <f>VLOOKUP(F53,G11数据库!C:N,8,0)</f>
        <v>#N/A</v>
      </c>
      <c r="P53" s="18" t="e">
        <f>VLOOKUP(F53,G11数据库!C:N,9,0)</f>
        <v>#N/A</v>
      </c>
      <c r="Q53" s="19" t="e">
        <f>VLOOKUP(F53,G11数据库!C:N,10,0)*C53</f>
        <v>#N/A</v>
      </c>
      <c r="R53" s="18" t="e">
        <f>VLOOKUP(F53,G11数据库!C:N,11,0)</f>
        <v>#N/A</v>
      </c>
      <c r="S53" s="18" t="e">
        <f>VLOOKUP(F53,G11数据库!C:N,12,0)</f>
        <v>#N/A</v>
      </c>
      <c r="T53" s="18"/>
    </row>
    <row r="54" spans="1:20" x14ac:dyDescent="0.25">
      <c r="A54" s="22"/>
      <c r="B54" s="3"/>
      <c r="C54" s="3"/>
      <c r="D54" s="3"/>
      <c r="E54" s="18" t="e">
        <f t="shared" si="7"/>
        <v>#VALUE!</v>
      </c>
      <c r="F54" s="18" t="str">
        <f t="shared" si="8"/>
        <v/>
      </c>
      <c r="G54" s="18" t="e">
        <f t="shared" si="9"/>
        <v>#VALUE!</v>
      </c>
      <c r="H54" s="18" t="e">
        <f>VLOOKUP(F54,G11数据库!C:N,4,0)</f>
        <v>#N/A</v>
      </c>
      <c r="I54" s="18" t="e">
        <f>VLOOKUP(F54,G11数据库!C:N,5,0)</f>
        <v>#N/A</v>
      </c>
      <c r="J54" s="18" t="e" cm="1">
        <f t="array" ref="J54">_xlfn.IFS(E54=1,0,E54=2,VLOOKUP(F54,G11数据库!C:N,3,0)+150,E54=3,VLOOKUP(F54,G11数据库!C:N,3,0)+150,E54=4,0,E54=5,0)</f>
        <v>#VALUE!</v>
      </c>
      <c r="K54" s="19" t="e">
        <f t="shared" si="10"/>
        <v>#VALUE!</v>
      </c>
      <c r="L54" s="18" t="e">
        <f>VLOOKUP(F54,G11数据库!C:N,6,0)</f>
        <v>#N/A</v>
      </c>
      <c r="M54" s="18" t="e">
        <f>VLOOKUP(F54,G11数据库!C:N,7,0)</f>
        <v>#N/A</v>
      </c>
      <c r="N54" s="18"/>
      <c r="O54" s="18" t="e">
        <f>VLOOKUP(F54,G11数据库!C:N,8,0)</f>
        <v>#N/A</v>
      </c>
      <c r="P54" s="18" t="e">
        <f>VLOOKUP(F54,G11数据库!C:N,9,0)</f>
        <v>#N/A</v>
      </c>
      <c r="Q54" s="19" t="e">
        <f>VLOOKUP(F54,G11数据库!C:N,10,0)*C54</f>
        <v>#N/A</v>
      </c>
      <c r="R54" s="18" t="e">
        <f>VLOOKUP(F54,G11数据库!C:N,11,0)</f>
        <v>#N/A</v>
      </c>
      <c r="S54" s="18" t="e">
        <f>VLOOKUP(F54,G11数据库!C:N,12,0)</f>
        <v>#N/A</v>
      </c>
      <c r="T54" s="18"/>
    </row>
    <row r="55" spans="1:20" x14ac:dyDescent="0.25">
      <c r="A55" s="22"/>
      <c r="B55" s="3"/>
      <c r="C55" s="3"/>
      <c r="D55" s="3"/>
      <c r="E55" s="18" t="e">
        <f t="shared" si="7"/>
        <v>#VALUE!</v>
      </c>
      <c r="F55" s="18" t="str">
        <f t="shared" si="8"/>
        <v/>
      </c>
      <c r="G55" s="18" t="e">
        <f t="shared" si="9"/>
        <v>#VALUE!</v>
      </c>
      <c r="H55" s="18" t="e">
        <f>VLOOKUP(F55,G11数据库!C:N,4,0)</f>
        <v>#N/A</v>
      </c>
      <c r="I55" s="18" t="e">
        <f>VLOOKUP(F55,G11数据库!C:N,5,0)</f>
        <v>#N/A</v>
      </c>
      <c r="J55" s="18" t="e" cm="1">
        <f t="array" ref="J55">_xlfn.IFS(E55=1,0,E55=2,VLOOKUP(F55,G11数据库!C:N,3,0)+150,E55=3,VLOOKUP(F55,G11数据库!C:N,3,0)+150,E55=4,0,E55=5,0)</f>
        <v>#VALUE!</v>
      </c>
      <c r="K55" s="19" t="e">
        <f t="shared" si="10"/>
        <v>#VALUE!</v>
      </c>
      <c r="L55" s="18" t="e">
        <f>VLOOKUP(F55,G11数据库!C:N,6,0)</f>
        <v>#N/A</v>
      </c>
      <c r="M55" s="18" t="e">
        <f>VLOOKUP(F55,G11数据库!C:N,7,0)</f>
        <v>#N/A</v>
      </c>
      <c r="N55" s="18"/>
      <c r="O55" s="18" t="e">
        <f>VLOOKUP(F55,G11数据库!C:N,8,0)</f>
        <v>#N/A</v>
      </c>
      <c r="P55" s="18" t="e">
        <f>VLOOKUP(F55,G11数据库!C:N,9,0)</f>
        <v>#N/A</v>
      </c>
      <c r="Q55" s="19" t="e">
        <f>VLOOKUP(F55,G11数据库!C:N,10,0)*C55</f>
        <v>#N/A</v>
      </c>
      <c r="R55" s="18" t="e">
        <f>VLOOKUP(F55,G11数据库!C:N,11,0)</f>
        <v>#N/A</v>
      </c>
      <c r="S55" s="18" t="e">
        <f>VLOOKUP(F55,G11数据库!C:N,12,0)</f>
        <v>#N/A</v>
      </c>
      <c r="T55" s="18"/>
    </row>
    <row r="56" spans="1:20" x14ac:dyDescent="0.25">
      <c r="A56" s="22"/>
      <c r="B56" s="3"/>
      <c r="C56" s="3"/>
      <c r="D56" s="3"/>
      <c r="E56" s="18" t="e">
        <f t="shared" si="7"/>
        <v>#VALUE!</v>
      </c>
      <c r="F56" s="18" t="str">
        <f t="shared" si="8"/>
        <v/>
      </c>
      <c r="G56" s="18" t="e">
        <f t="shared" si="9"/>
        <v>#VALUE!</v>
      </c>
      <c r="H56" s="18" t="e">
        <f>VLOOKUP(F56,G11数据库!C:N,4,0)</f>
        <v>#N/A</v>
      </c>
      <c r="I56" s="18" t="e">
        <f>VLOOKUP(F56,G11数据库!C:N,5,0)</f>
        <v>#N/A</v>
      </c>
      <c r="J56" s="18" t="e" cm="1">
        <f t="array" ref="J56">_xlfn.IFS(E56=1,0,E56=2,VLOOKUP(F56,G11数据库!C:N,3,0)+150,E56=3,VLOOKUP(F56,G11数据库!C:N,3,0)+150,E56=4,0,E56=5,0)</f>
        <v>#VALUE!</v>
      </c>
      <c r="K56" s="19" t="e">
        <f t="shared" si="10"/>
        <v>#VALUE!</v>
      </c>
      <c r="L56" s="18" t="e">
        <f>VLOOKUP(F56,G11数据库!C:N,6,0)</f>
        <v>#N/A</v>
      </c>
      <c r="M56" s="18" t="e">
        <f>VLOOKUP(F56,G11数据库!C:N,7,0)</f>
        <v>#N/A</v>
      </c>
      <c r="N56" s="18"/>
      <c r="O56" s="18" t="e">
        <f>VLOOKUP(F56,G11数据库!C:N,8,0)</f>
        <v>#N/A</v>
      </c>
      <c r="P56" s="18" t="e">
        <f>VLOOKUP(F56,G11数据库!C:N,9,0)</f>
        <v>#N/A</v>
      </c>
      <c r="Q56" s="19" t="e">
        <f>VLOOKUP(F56,G11数据库!C:N,10,0)*C56</f>
        <v>#N/A</v>
      </c>
      <c r="R56" s="18" t="e">
        <f>VLOOKUP(F56,G11数据库!C:N,11,0)</f>
        <v>#N/A</v>
      </c>
      <c r="S56" s="18" t="e">
        <f>VLOOKUP(F56,G11数据库!C:N,12,0)</f>
        <v>#N/A</v>
      </c>
      <c r="T56" s="18"/>
    </row>
    <row r="57" spans="1:20" x14ac:dyDescent="0.25">
      <c r="A57" s="22"/>
      <c r="B57" s="3"/>
      <c r="C57" s="3"/>
      <c r="D57" s="3"/>
      <c r="E57" s="18" t="e">
        <f t="shared" si="7"/>
        <v>#VALUE!</v>
      </c>
      <c r="F57" s="18" t="str">
        <f t="shared" si="8"/>
        <v/>
      </c>
      <c r="G57" s="18" t="e">
        <f t="shared" si="9"/>
        <v>#VALUE!</v>
      </c>
      <c r="H57" s="18" t="e">
        <f>VLOOKUP(F57,G11数据库!C:N,4,0)</f>
        <v>#N/A</v>
      </c>
      <c r="I57" s="18" t="e">
        <f>VLOOKUP(F57,G11数据库!C:N,5,0)</f>
        <v>#N/A</v>
      </c>
      <c r="J57" s="18" t="e" cm="1">
        <f t="array" ref="J57">_xlfn.IFS(E57=1,0,E57=2,VLOOKUP(F57,G11数据库!C:N,3,0)+150,E57=3,VLOOKUP(F57,G11数据库!C:N,3,0)+150,E57=4,0,E57=5,0)</f>
        <v>#VALUE!</v>
      </c>
      <c r="K57" s="19" t="e">
        <f t="shared" si="10"/>
        <v>#VALUE!</v>
      </c>
      <c r="L57" s="18" t="e">
        <f>VLOOKUP(F57,G11数据库!C:N,6,0)</f>
        <v>#N/A</v>
      </c>
      <c r="M57" s="18" t="e">
        <f>VLOOKUP(F57,G11数据库!C:N,7,0)</f>
        <v>#N/A</v>
      </c>
      <c r="N57" s="18"/>
      <c r="O57" s="18" t="e">
        <f>VLOOKUP(F57,G11数据库!C:N,8,0)</f>
        <v>#N/A</v>
      </c>
      <c r="P57" s="18" t="e">
        <f>VLOOKUP(F57,G11数据库!C:N,9,0)</f>
        <v>#N/A</v>
      </c>
      <c r="Q57" s="19" t="e">
        <f>VLOOKUP(F57,G11数据库!C:N,10,0)*C57</f>
        <v>#N/A</v>
      </c>
      <c r="R57" s="18" t="e">
        <f>VLOOKUP(F57,G11数据库!C:N,11,0)</f>
        <v>#N/A</v>
      </c>
      <c r="S57" s="18" t="e">
        <f>VLOOKUP(F57,G11数据库!C:N,12,0)</f>
        <v>#N/A</v>
      </c>
      <c r="T57" s="18"/>
    </row>
    <row r="58" spans="1:20" x14ac:dyDescent="0.25">
      <c r="A58" s="22"/>
      <c r="B58" s="3"/>
      <c r="C58" s="3"/>
      <c r="D58" s="3"/>
      <c r="E58" s="18" t="e">
        <f t="shared" si="7"/>
        <v>#VALUE!</v>
      </c>
      <c r="F58" s="18" t="str">
        <f t="shared" si="8"/>
        <v/>
      </c>
      <c r="G58" s="18" t="e">
        <f t="shared" si="9"/>
        <v>#VALUE!</v>
      </c>
      <c r="H58" s="18" t="e">
        <f>VLOOKUP(F58,G11数据库!C:N,4,0)</f>
        <v>#N/A</v>
      </c>
      <c r="I58" s="18" t="e">
        <f>VLOOKUP(F58,G11数据库!C:N,5,0)</f>
        <v>#N/A</v>
      </c>
      <c r="J58" s="18" t="e" cm="1">
        <f t="array" ref="J58">_xlfn.IFS(E58=1,0,E58=2,VLOOKUP(F58,G11数据库!C:N,3,0)+150,E58=3,VLOOKUP(F58,G11数据库!C:N,3,0)+150,E58=4,0,E58=5,0)</f>
        <v>#VALUE!</v>
      </c>
      <c r="K58" s="19" t="e">
        <f t="shared" si="10"/>
        <v>#VALUE!</v>
      </c>
      <c r="L58" s="18" t="e">
        <f>VLOOKUP(F58,G11数据库!C:N,6,0)</f>
        <v>#N/A</v>
      </c>
      <c r="M58" s="18" t="e">
        <f>VLOOKUP(F58,G11数据库!C:N,7,0)</f>
        <v>#N/A</v>
      </c>
      <c r="N58" s="18"/>
      <c r="O58" s="18" t="e">
        <f>VLOOKUP(F58,G11数据库!C:N,8,0)</f>
        <v>#N/A</v>
      </c>
      <c r="P58" s="18" t="e">
        <f>VLOOKUP(F58,G11数据库!C:N,9,0)</f>
        <v>#N/A</v>
      </c>
      <c r="Q58" s="19" t="e">
        <f>VLOOKUP(F58,G11数据库!C:N,10,0)*C58</f>
        <v>#N/A</v>
      </c>
      <c r="R58" s="18" t="e">
        <f>VLOOKUP(F58,G11数据库!C:N,11,0)</f>
        <v>#N/A</v>
      </c>
      <c r="S58" s="18" t="e">
        <f>VLOOKUP(F58,G11数据库!C:N,12,0)</f>
        <v>#N/A</v>
      </c>
      <c r="T58" s="18"/>
    </row>
    <row r="59" spans="1:20" x14ac:dyDescent="0.25">
      <c r="A59" s="22"/>
      <c r="B59" s="3"/>
      <c r="C59" s="3"/>
      <c r="D59" s="3"/>
      <c r="E59" s="18" t="e">
        <f t="shared" si="7"/>
        <v>#VALUE!</v>
      </c>
      <c r="F59" s="18" t="str">
        <f t="shared" si="8"/>
        <v/>
      </c>
      <c r="G59" s="18" t="e">
        <f t="shared" si="9"/>
        <v>#VALUE!</v>
      </c>
      <c r="H59" s="18" t="e">
        <f>VLOOKUP(F59,G11数据库!C:N,4,0)</f>
        <v>#N/A</v>
      </c>
      <c r="I59" s="18" t="e">
        <f>VLOOKUP(F59,G11数据库!C:N,5,0)</f>
        <v>#N/A</v>
      </c>
      <c r="J59" s="18" t="e" cm="1">
        <f t="array" ref="J59">_xlfn.IFS(E59=1,0,E59=2,VLOOKUP(F59,G11数据库!C:N,3,0)+150,E59=3,VLOOKUP(F59,G11数据库!C:N,3,0)+150,E59=4,0,E59=5,0)</f>
        <v>#VALUE!</v>
      </c>
      <c r="K59" s="19" t="e">
        <f t="shared" si="10"/>
        <v>#VALUE!</v>
      </c>
      <c r="L59" s="18" t="e">
        <f>VLOOKUP(F59,G11数据库!C:N,6,0)</f>
        <v>#N/A</v>
      </c>
      <c r="M59" s="18" t="e">
        <f>VLOOKUP(F59,G11数据库!C:N,7,0)</f>
        <v>#N/A</v>
      </c>
      <c r="N59" s="18"/>
      <c r="O59" s="18" t="e">
        <f>VLOOKUP(F59,G11数据库!C:N,8,0)</f>
        <v>#N/A</v>
      </c>
      <c r="P59" s="18" t="e">
        <f>VLOOKUP(F59,G11数据库!C:N,9,0)</f>
        <v>#N/A</v>
      </c>
      <c r="Q59" s="19" t="e">
        <f>VLOOKUP(F59,G11数据库!C:N,10,0)*C59</f>
        <v>#N/A</v>
      </c>
      <c r="R59" s="18" t="e">
        <f>VLOOKUP(F59,G11数据库!C:N,11,0)</f>
        <v>#N/A</v>
      </c>
      <c r="S59" s="18" t="e">
        <f>VLOOKUP(F59,G11数据库!C:N,12,0)</f>
        <v>#N/A</v>
      </c>
      <c r="T59" s="18"/>
    </row>
    <row r="60" spans="1:20" x14ac:dyDescent="0.25">
      <c r="A60" s="22"/>
      <c r="B60" s="3"/>
      <c r="C60" s="3"/>
      <c r="D60" s="3"/>
      <c r="E60" s="18" t="e">
        <f t="shared" si="7"/>
        <v>#VALUE!</v>
      </c>
      <c r="F60" s="18" t="str">
        <f t="shared" si="8"/>
        <v/>
      </c>
      <c r="G60" s="18" t="e">
        <f t="shared" si="9"/>
        <v>#VALUE!</v>
      </c>
      <c r="H60" s="18" t="e">
        <f>VLOOKUP(F60,G11数据库!C:N,4,0)</f>
        <v>#N/A</v>
      </c>
      <c r="I60" s="18" t="e">
        <f>VLOOKUP(F60,G11数据库!C:N,5,0)</f>
        <v>#N/A</v>
      </c>
      <c r="J60" s="18" t="e" cm="1">
        <f t="array" ref="J60">_xlfn.IFS(E60=1,0,E60=2,VLOOKUP(F60,G11数据库!C:N,3,0)+150,E60=3,VLOOKUP(F60,G11数据库!C:N,3,0)+150,E60=4,0,E60=5,0)</f>
        <v>#VALUE!</v>
      </c>
      <c r="K60" s="19" t="e">
        <f t="shared" si="10"/>
        <v>#VALUE!</v>
      </c>
      <c r="L60" s="18" t="e">
        <f>VLOOKUP(F60,G11数据库!C:N,6,0)</f>
        <v>#N/A</v>
      </c>
      <c r="M60" s="18" t="e">
        <f>VLOOKUP(F60,G11数据库!C:N,7,0)</f>
        <v>#N/A</v>
      </c>
      <c r="N60" s="18"/>
      <c r="O60" s="18" t="e">
        <f>VLOOKUP(F60,G11数据库!C:N,8,0)</f>
        <v>#N/A</v>
      </c>
      <c r="P60" s="18" t="e">
        <f>VLOOKUP(F60,G11数据库!C:N,9,0)</f>
        <v>#N/A</v>
      </c>
      <c r="Q60" s="19" t="e">
        <f>VLOOKUP(F60,G11数据库!C:N,10,0)*C60</f>
        <v>#N/A</v>
      </c>
      <c r="R60" s="18" t="e">
        <f>VLOOKUP(F60,G11数据库!C:N,11,0)</f>
        <v>#N/A</v>
      </c>
      <c r="S60" s="18" t="e">
        <f>VLOOKUP(F60,G11数据库!C:N,12,0)</f>
        <v>#N/A</v>
      </c>
      <c r="T60" s="18"/>
    </row>
    <row r="61" spans="1:20" x14ac:dyDescent="0.25">
      <c r="A61" s="22"/>
      <c r="B61" s="3"/>
      <c r="C61" s="3"/>
      <c r="D61" s="3"/>
      <c r="E61" s="18" t="e">
        <f t="shared" si="7"/>
        <v>#VALUE!</v>
      </c>
      <c r="F61" s="18" t="str">
        <f t="shared" si="8"/>
        <v/>
      </c>
      <c r="G61" s="18" t="e">
        <f t="shared" si="9"/>
        <v>#VALUE!</v>
      </c>
      <c r="H61" s="18" t="e">
        <f>VLOOKUP(F61,G11数据库!C:N,4,0)</f>
        <v>#N/A</v>
      </c>
      <c r="I61" s="18" t="e">
        <f>VLOOKUP(F61,G11数据库!C:N,5,0)</f>
        <v>#N/A</v>
      </c>
      <c r="J61" s="18" t="e" cm="1">
        <f t="array" ref="J61">_xlfn.IFS(E61=1,0,E61=2,VLOOKUP(F61,G11数据库!C:N,3,0)+150,E61=3,VLOOKUP(F61,G11数据库!C:N,3,0)+150,E61=4,0,E61=5,0)</f>
        <v>#VALUE!</v>
      </c>
      <c r="K61" s="19" t="e">
        <f t="shared" si="10"/>
        <v>#VALUE!</v>
      </c>
      <c r="L61" s="18" t="e">
        <f>VLOOKUP(F61,G11数据库!C:N,6,0)</f>
        <v>#N/A</v>
      </c>
      <c r="M61" s="18" t="e">
        <f>VLOOKUP(F61,G11数据库!C:N,7,0)</f>
        <v>#N/A</v>
      </c>
      <c r="N61" s="18"/>
      <c r="O61" s="18" t="e">
        <f>VLOOKUP(F61,G11数据库!C:N,8,0)</f>
        <v>#N/A</v>
      </c>
      <c r="P61" s="18" t="e">
        <f>VLOOKUP(F61,G11数据库!C:N,9,0)</f>
        <v>#N/A</v>
      </c>
      <c r="Q61" s="19" t="e">
        <f>VLOOKUP(F61,G11数据库!C:N,10,0)*C61</f>
        <v>#N/A</v>
      </c>
      <c r="R61" s="18" t="e">
        <f>VLOOKUP(F61,G11数据库!C:N,11,0)</f>
        <v>#N/A</v>
      </c>
      <c r="S61" s="18" t="e">
        <f>VLOOKUP(F61,G11数据库!C:N,12,0)</f>
        <v>#N/A</v>
      </c>
      <c r="T61" s="18"/>
    </row>
    <row r="62" spans="1:20" x14ac:dyDescent="0.25">
      <c r="A62" s="22"/>
      <c r="B62" s="3"/>
      <c r="C62" s="3"/>
      <c r="D62" s="3"/>
      <c r="E62" s="18" t="e">
        <f t="shared" si="7"/>
        <v>#VALUE!</v>
      </c>
      <c r="F62" s="18" t="str">
        <f t="shared" si="8"/>
        <v/>
      </c>
      <c r="G62" s="18" t="e">
        <f t="shared" si="9"/>
        <v>#VALUE!</v>
      </c>
      <c r="H62" s="18" t="e">
        <f>VLOOKUP(F62,G11数据库!C:N,4,0)</f>
        <v>#N/A</v>
      </c>
      <c r="I62" s="18" t="e">
        <f>VLOOKUP(F62,G11数据库!C:N,5,0)</f>
        <v>#N/A</v>
      </c>
      <c r="J62" s="18" t="e" cm="1">
        <f t="array" ref="J62">_xlfn.IFS(E62=1,0,E62=2,VLOOKUP(F62,G11数据库!C:N,3,0)+150,E62=3,VLOOKUP(F62,G11数据库!C:N,3,0)+150,E62=4,0,E62=5,0)</f>
        <v>#VALUE!</v>
      </c>
      <c r="K62" s="19" t="e">
        <f t="shared" si="10"/>
        <v>#VALUE!</v>
      </c>
      <c r="L62" s="18" t="e">
        <f>VLOOKUP(F62,G11数据库!C:N,6,0)</f>
        <v>#N/A</v>
      </c>
      <c r="M62" s="18" t="e">
        <f>VLOOKUP(F62,G11数据库!C:N,7,0)</f>
        <v>#N/A</v>
      </c>
      <c r="N62" s="18"/>
      <c r="O62" s="18" t="e">
        <f>VLOOKUP(F62,G11数据库!C:N,8,0)</f>
        <v>#N/A</v>
      </c>
      <c r="P62" s="18" t="e">
        <f>VLOOKUP(F62,G11数据库!C:N,9,0)</f>
        <v>#N/A</v>
      </c>
      <c r="Q62" s="19" t="e">
        <f>VLOOKUP(F62,G11数据库!C:N,10,0)*C62</f>
        <v>#N/A</v>
      </c>
      <c r="R62" s="18" t="e">
        <f>VLOOKUP(F62,G11数据库!C:N,11,0)</f>
        <v>#N/A</v>
      </c>
      <c r="S62" s="18" t="e">
        <f>VLOOKUP(F62,G11数据库!C:N,12,0)</f>
        <v>#N/A</v>
      </c>
      <c r="T62" s="18"/>
    </row>
    <row r="63" spans="1:20" x14ac:dyDescent="0.25">
      <c r="A63" s="22"/>
      <c r="B63" s="3"/>
      <c r="C63" s="3"/>
      <c r="D63" s="3"/>
      <c r="E63" s="18" t="e">
        <f t="shared" si="7"/>
        <v>#VALUE!</v>
      </c>
      <c r="F63" s="18" t="str">
        <f t="shared" si="8"/>
        <v/>
      </c>
      <c r="G63" s="18" t="e">
        <f t="shared" si="9"/>
        <v>#VALUE!</v>
      </c>
      <c r="H63" s="18" t="e">
        <f>VLOOKUP(F63,G11数据库!C:N,4,0)</f>
        <v>#N/A</v>
      </c>
      <c r="I63" s="18" t="e">
        <f>VLOOKUP(F63,G11数据库!C:N,5,0)</f>
        <v>#N/A</v>
      </c>
      <c r="J63" s="18" t="e" cm="1">
        <f t="array" ref="J63">_xlfn.IFS(E63=1,0,E63=2,VLOOKUP(F63,G11数据库!C:N,3,0)+150,E63=3,VLOOKUP(F63,G11数据库!C:N,3,0)+150,E63=4,0,E63=5,0)</f>
        <v>#VALUE!</v>
      </c>
      <c r="K63" s="19" t="e">
        <f t="shared" si="10"/>
        <v>#VALUE!</v>
      </c>
      <c r="L63" s="18" t="e">
        <f>VLOOKUP(F63,G11数据库!C:N,6,0)</f>
        <v>#N/A</v>
      </c>
      <c r="M63" s="18" t="e">
        <f>VLOOKUP(F63,G11数据库!C:N,7,0)</f>
        <v>#N/A</v>
      </c>
      <c r="N63" s="18"/>
      <c r="O63" s="18" t="e">
        <f>VLOOKUP(F63,G11数据库!C:N,8,0)</f>
        <v>#N/A</v>
      </c>
      <c r="P63" s="18" t="e">
        <f>VLOOKUP(F63,G11数据库!C:N,9,0)</f>
        <v>#N/A</v>
      </c>
      <c r="Q63" s="19" t="e">
        <f>VLOOKUP(F63,G11数据库!C:N,10,0)*C63</f>
        <v>#N/A</v>
      </c>
      <c r="R63" s="18" t="e">
        <f>VLOOKUP(F63,G11数据库!C:N,11,0)</f>
        <v>#N/A</v>
      </c>
      <c r="S63" s="18" t="e">
        <f>VLOOKUP(F63,G11数据库!C:N,12,0)</f>
        <v>#N/A</v>
      </c>
      <c r="T63" s="18"/>
    </row>
    <row r="64" spans="1:20" x14ac:dyDescent="0.25">
      <c r="A64" s="22"/>
      <c r="B64" s="3"/>
      <c r="C64" s="3"/>
      <c r="D64" s="3"/>
      <c r="E64" s="18" t="e">
        <f t="shared" si="7"/>
        <v>#VALUE!</v>
      </c>
      <c r="F64" s="18" t="str">
        <f t="shared" si="8"/>
        <v/>
      </c>
      <c r="G64" s="18" t="e">
        <f t="shared" si="9"/>
        <v>#VALUE!</v>
      </c>
      <c r="H64" s="18" t="e">
        <f>VLOOKUP(F64,G11数据库!C:N,4,0)</f>
        <v>#N/A</v>
      </c>
      <c r="I64" s="18" t="e">
        <f>VLOOKUP(F64,G11数据库!C:N,5,0)</f>
        <v>#N/A</v>
      </c>
      <c r="J64" s="18" t="e" cm="1">
        <f t="array" ref="J64">_xlfn.IFS(E64=1,0,E64=2,VLOOKUP(F64,G11数据库!C:N,3,0)+150,E64=3,VLOOKUP(F64,G11数据库!C:N,3,0)+150,E64=4,0,E64=5,0)</f>
        <v>#VALUE!</v>
      </c>
      <c r="K64" s="19" t="e">
        <f t="shared" si="10"/>
        <v>#VALUE!</v>
      </c>
      <c r="L64" s="18" t="e">
        <f>VLOOKUP(F64,G11数据库!C:N,6,0)</f>
        <v>#N/A</v>
      </c>
      <c r="M64" s="18" t="e">
        <f>VLOOKUP(F64,G11数据库!C:N,7,0)</f>
        <v>#N/A</v>
      </c>
      <c r="N64" s="18"/>
      <c r="O64" s="18" t="e">
        <f>VLOOKUP(F64,G11数据库!C:N,8,0)</f>
        <v>#N/A</v>
      </c>
      <c r="P64" s="18" t="e">
        <f>VLOOKUP(F64,G11数据库!C:N,9,0)</f>
        <v>#N/A</v>
      </c>
      <c r="Q64" s="19" t="e">
        <f>VLOOKUP(F64,G11数据库!C:N,10,0)*C64</f>
        <v>#N/A</v>
      </c>
      <c r="R64" s="18" t="e">
        <f>VLOOKUP(F64,G11数据库!C:N,11,0)</f>
        <v>#N/A</v>
      </c>
      <c r="S64" s="18" t="e">
        <f>VLOOKUP(F64,G11数据库!C:N,12,0)</f>
        <v>#N/A</v>
      </c>
      <c r="T64" s="18"/>
    </row>
    <row r="65" spans="1:20" x14ac:dyDescent="0.25">
      <c r="A65" s="22"/>
      <c r="B65" s="3"/>
      <c r="C65" s="3"/>
      <c r="D65" s="3"/>
      <c r="E65" s="18" t="e">
        <f t="shared" si="7"/>
        <v>#VALUE!</v>
      </c>
      <c r="F65" s="18" t="str">
        <f t="shared" si="8"/>
        <v/>
      </c>
      <c r="G65" s="18" t="e">
        <f t="shared" si="9"/>
        <v>#VALUE!</v>
      </c>
      <c r="H65" s="18" t="e">
        <f>VLOOKUP(F65,G11数据库!C:N,4,0)</f>
        <v>#N/A</v>
      </c>
      <c r="I65" s="18" t="e">
        <f>VLOOKUP(F65,G11数据库!C:N,5,0)</f>
        <v>#N/A</v>
      </c>
      <c r="J65" s="18" t="e" cm="1">
        <f t="array" ref="J65">_xlfn.IFS(E65=1,0,E65=2,VLOOKUP(F65,G11数据库!C:N,3,0)+150,E65=3,VLOOKUP(F65,G11数据库!C:N,3,0)+150,E65=4,0,E65=5,0)</f>
        <v>#VALUE!</v>
      </c>
      <c r="K65" s="19" t="e">
        <f t="shared" si="10"/>
        <v>#VALUE!</v>
      </c>
      <c r="L65" s="18" t="e">
        <f>VLOOKUP(F65,G11数据库!C:N,6,0)</f>
        <v>#N/A</v>
      </c>
      <c r="M65" s="18" t="e">
        <f>VLOOKUP(F65,G11数据库!C:N,7,0)</f>
        <v>#N/A</v>
      </c>
      <c r="N65" s="18"/>
      <c r="O65" s="18" t="e">
        <f>VLOOKUP(F65,G11数据库!C:N,8,0)</f>
        <v>#N/A</v>
      </c>
      <c r="P65" s="18" t="e">
        <f>VLOOKUP(F65,G11数据库!C:N,9,0)</f>
        <v>#N/A</v>
      </c>
      <c r="Q65" s="19" t="e">
        <f>VLOOKUP(F65,G11数据库!C:N,10,0)*C65</f>
        <v>#N/A</v>
      </c>
      <c r="R65" s="18" t="e">
        <f>VLOOKUP(F65,G11数据库!C:N,11,0)</f>
        <v>#N/A</v>
      </c>
      <c r="S65" s="18" t="e">
        <f>VLOOKUP(F65,G11数据库!C:N,12,0)</f>
        <v>#N/A</v>
      </c>
      <c r="T65" s="18"/>
    </row>
    <row r="66" spans="1:20" x14ac:dyDescent="0.25">
      <c r="A66" s="22"/>
      <c r="B66" s="3"/>
      <c r="C66" s="3"/>
      <c r="D66" s="3"/>
      <c r="E66" s="18" t="e">
        <f t="shared" si="7"/>
        <v>#VALUE!</v>
      </c>
      <c r="F66" s="18" t="str">
        <f t="shared" si="8"/>
        <v/>
      </c>
      <c r="G66" s="18" t="e">
        <f t="shared" si="9"/>
        <v>#VALUE!</v>
      </c>
      <c r="H66" s="18" t="e">
        <f>VLOOKUP(F66,G11数据库!C:N,4,0)</f>
        <v>#N/A</v>
      </c>
      <c r="I66" s="18" t="e">
        <f>VLOOKUP(F66,G11数据库!C:N,5,0)</f>
        <v>#N/A</v>
      </c>
      <c r="J66" s="18" t="e" cm="1">
        <f t="array" ref="J66">_xlfn.IFS(E66=1,0,E66=2,VLOOKUP(F66,G11数据库!C:N,3,0)+150,E66=3,VLOOKUP(F66,G11数据库!C:N,3,0)+150,E66=4,0,E66=5,0)</f>
        <v>#VALUE!</v>
      </c>
      <c r="K66" s="19" t="e">
        <f t="shared" si="10"/>
        <v>#VALUE!</v>
      </c>
      <c r="L66" s="18" t="e">
        <f>VLOOKUP(F66,G11数据库!C:N,6,0)</f>
        <v>#N/A</v>
      </c>
      <c r="M66" s="18" t="e">
        <f>VLOOKUP(F66,G11数据库!C:N,7,0)</f>
        <v>#N/A</v>
      </c>
      <c r="N66" s="18"/>
      <c r="O66" s="18" t="e">
        <f>VLOOKUP(F66,G11数据库!C:N,8,0)</f>
        <v>#N/A</v>
      </c>
      <c r="P66" s="18" t="e">
        <f>VLOOKUP(F66,G11数据库!C:N,9,0)</f>
        <v>#N/A</v>
      </c>
      <c r="Q66" s="19" t="e">
        <f>VLOOKUP(F66,G11数据库!C:N,10,0)*C66</f>
        <v>#N/A</v>
      </c>
      <c r="R66" s="18" t="e">
        <f>VLOOKUP(F66,G11数据库!C:N,11,0)</f>
        <v>#N/A</v>
      </c>
      <c r="S66" s="18" t="e">
        <f>VLOOKUP(F66,G11数据库!C:N,12,0)</f>
        <v>#N/A</v>
      </c>
      <c r="T66" s="18"/>
    </row>
    <row r="67" spans="1:20" x14ac:dyDescent="0.25">
      <c r="A67" s="22"/>
      <c r="B67" s="3"/>
      <c r="C67" s="3"/>
      <c r="D67" s="3"/>
      <c r="E67" s="18" t="e">
        <f t="shared" si="7"/>
        <v>#VALUE!</v>
      </c>
      <c r="F67" s="18" t="str">
        <f t="shared" si="8"/>
        <v/>
      </c>
      <c r="G67" s="18" t="e">
        <f t="shared" si="9"/>
        <v>#VALUE!</v>
      </c>
      <c r="H67" s="18" t="e">
        <f>VLOOKUP(F67,G11数据库!C:N,4,0)</f>
        <v>#N/A</v>
      </c>
      <c r="I67" s="18" t="e">
        <f>VLOOKUP(F67,G11数据库!C:N,5,0)</f>
        <v>#N/A</v>
      </c>
      <c r="J67" s="18" t="e" cm="1">
        <f t="array" ref="J67">_xlfn.IFS(E67=1,0,E67=2,VLOOKUP(F67,G11数据库!C:N,3,0)+150,E67=3,VLOOKUP(F67,G11数据库!C:N,3,0)+150,E67=4,0,E67=5,0)</f>
        <v>#VALUE!</v>
      </c>
      <c r="K67" s="19" t="e">
        <f t="shared" si="10"/>
        <v>#VALUE!</v>
      </c>
      <c r="L67" s="18" t="e">
        <f>VLOOKUP(F67,G11数据库!C:N,6,0)</f>
        <v>#N/A</v>
      </c>
      <c r="M67" s="18" t="e">
        <f>VLOOKUP(F67,G11数据库!C:N,7,0)</f>
        <v>#N/A</v>
      </c>
      <c r="N67" s="18"/>
      <c r="O67" s="18" t="e">
        <f>VLOOKUP(F67,G11数据库!C:N,8,0)</f>
        <v>#N/A</v>
      </c>
      <c r="P67" s="18" t="e">
        <f>VLOOKUP(F67,G11数据库!C:N,9,0)</f>
        <v>#N/A</v>
      </c>
      <c r="Q67" s="19" t="e">
        <f>VLOOKUP(F67,G11数据库!C:N,10,0)*C67</f>
        <v>#N/A</v>
      </c>
      <c r="R67" s="18" t="e">
        <f>VLOOKUP(F67,G11数据库!C:N,11,0)</f>
        <v>#N/A</v>
      </c>
      <c r="S67" s="18" t="e">
        <f>VLOOKUP(F67,G11数据库!C:N,12,0)</f>
        <v>#N/A</v>
      </c>
      <c r="T67" s="18"/>
    </row>
    <row r="68" spans="1:20" x14ac:dyDescent="0.25">
      <c r="A68" s="22"/>
      <c r="B68" s="3"/>
      <c r="C68" s="3"/>
      <c r="D68" s="3"/>
      <c r="E68" s="18" t="e">
        <f t="shared" si="7"/>
        <v>#VALUE!</v>
      </c>
      <c r="F68" s="18" t="str">
        <f t="shared" si="8"/>
        <v/>
      </c>
      <c r="G68" s="18" t="e">
        <f t="shared" si="9"/>
        <v>#VALUE!</v>
      </c>
      <c r="H68" s="18" t="e">
        <f>VLOOKUP(F68,G11数据库!C:N,4,0)</f>
        <v>#N/A</v>
      </c>
      <c r="I68" s="18" t="e">
        <f>VLOOKUP(F68,G11数据库!C:N,5,0)</f>
        <v>#N/A</v>
      </c>
      <c r="J68" s="18" t="e" cm="1">
        <f t="array" ref="J68">_xlfn.IFS(E68=1,0,E68=2,VLOOKUP(F68,G11数据库!C:N,3,0)+150,E68=3,VLOOKUP(F68,G11数据库!C:N,3,0)+150,E68=4,0,E68=5,0)</f>
        <v>#VALUE!</v>
      </c>
      <c r="K68" s="19" t="e">
        <f t="shared" si="10"/>
        <v>#VALUE!</v>
      </c>
      <c r="L68" s="18" t="e">
        <f>VLOOKUP(F68,G11数据库!C:N,6,0)</f>
        <v>#N/A</v>
      </c>
      <c r="M68" s="18" t="e">
        <f>VLOOKUP(F68,G11数据库!C:N,7,0)</f>
        <v>#N/A</v>
      </c>
      <c r="N68" s="18"/>
      <c r="O68" s="18" t="e">
        <f>VLOOKUP(F68,G11数据库!C:N,8,0)</f>
        <v>#N/A</v>
      </c>
      <c r="P68" s="18" t="e">
        <f>VLOOKUP(F68,G11数据库!C:N,9,0)</f>
        <v>#N/A</v>
      </c>
      <c r="Q68" s="19" t="e">
        <f>VLOOKUP(F68,G11数据库!C:N,10,0)*C68</f>
        <v>#N/A</v>
      </c>
      <c r="R68" s="18" t="e">
        <f>VLOOKUP(F68,G11数据库!C:N,11,0)</f>
        <v>#N/A</v>
      </c>
      <c r="S68" s="18" t="e">
        <f>VLOOKUP(F68,G11数据库!C:N,12,0)</f>
        <v>#N/A</v>
      </c>
      <c r="T68" s="18"/>
    </row>
    <row r="69" spans="1:20" x14ac:dyDescent="0.25">
      <c r="A69" s="22"/>
      <c r="B69" s="3"/>
      <c r="C69" s="3"/>
      <c r="D69" s="3"/>
      <c r="E69" s="18" t="e">
        <f t="shared" si="7"/>
        <v>#VALUE!</v>
      </c>
      <c r="F69" s="18" t="str">
        <f t="shared" si="8"/>
        <v/>
      </c>
      <c r="G69" s="18" t="e">
        <f t="shared" si="9"/>
        <v>#VALUE!</v>
      </c>
      <c r="H69" s="18" t="e">
        <f>VLOOKUP(F69,G11数据库!C:N,4,0)</f>
        <v>#N/A</v>
      </c>
      <c r="I69" s="18" t="e">
        <f>VLOOKUP(F69,G11数据库!C:N,5,0)</f>
        <v>#N/A</v>
      </c>
      <c r="J69" s="18" t="e" cm="1">
        <f t="array" ref="J69">_xlfn.IFS(E69=1,0,E69=2,VLOOKUP(F69,G11数据库!C:N,3,0)+150,E69=3,VLOOKUP(F69,G11数据库!C:N,3,0)+150,E69=4,0,E69=5,0)</f>
        <v>#VALUE!</v>
      </c>
      <c r="K69" s="19" t="e">
        <f t="shared" si="10"/>
        <v>#VALUE!</v>
      </c>
      <c r="L69" s="18" t="e">
        <f>VLOOKUP(F69,G11数据库!C:N,6,0)</f>
        <v>#N/A</v>
      </c>
      <c r="M69" s="18" t="e">
        <f>VLOOKUP(F69,G11数据库!C:N,7,0)</f>
        <v>#N/A</v>
      </c>
      <c r="N69" s="18"/>
      <c r="O69" s="18" t="e">
        <f>VLOOKUP(F69,G11数据库!C:N,8,0)</f>
        <v>#N/A</v>
      </c>
      <c r="P69" s="18" t="e">
        <f>VLOOKUP(F69,G11数据库!C:N,9,0)</f>
        <v>#N/A</v>
      </c>
      <c r="Q69" s="19" t="e">
        <f>VLOOKUP(F69,G11数据库!C:N,10,0)*C69</f>
        <v>#N/A</v>
      </c>
      <c r="R69" s="18" t="e">
        <f>VLOOKUP(F69,G11数据库!C:N,11,0)</f>
        <v>#N/A</v>
      </c>
      <c r="S69" s="18" t="e">
        <f>VLOOKUP(F69,G11数据库!C:N,12,0)</f>
        <v>#N/A</v>
      </c>
      <c r="T69" s="18"/>
    </row>
    <row r="70" spans="1:20" x14ac:dyDescent="0.25">
      <c r="A70" s="22"/>
      <c r="B70" s="3"/>
      <c r="C70" s="3"/>
      <c r="D70" s="3"/>
      <c r="E70" s="18" t="e">
        <f t="shared" si="7"/>
        <v>#VALUE!</v>
      </c>
      <c r="F70" s="18" t="str">
        <f t="shared" si="8"/>
        <v/>
      </c>
      <c r="G70" s="18" t="e">
        <f t="shared" si="9"/>
        <v>#VALUE!</v>
      </c>
      <c r="H70" s="18" t="e">
        <f>VLOOKUP(F70,G11数据库!C:N,4,0)</f>
        <v>#N/A</v>
      </c>
      <c r="I70" s="18" t="e">
        <f>VLOOKUP(F70,G11数据库!C:N,5,0)</f>
        <v>#N/A</v>
      </c>
      <c r="J70" s="18" t="e" cm="1">
        <f t="array" ref="J70">_xlfn.IFS(E70=1,0,E70=2,VLOOKUP(F70,G11数据库!C:N,3,0)+150,E70=3,VLOOKUP(F70,G11数据库!C:N,3,0)+150,E70=4,0,E70=5,0)</f>
        <v>#VALUE!</v>
      </c>
      <c r="K70" s="19" t="e">
        <f t="shared" si="10"/>
        <v>#VALUE!</v>
      </c>
      <c r="L70" s="18" t="e">
        <f>VLOOKUP(F70,G11数据库!C:N,6,0)</f>
        <v>#N/A</v>
      </c>
      <c r="M70" s="18" t="e">
        <f>VLOOKUP(F70,G11数据库!C:N,7,0)</f>
        <v>#N/A</v>
      </c>
      <c r="N70" s="18"/>
      <c r="O70" s="18" t="e">
        <f>VLOOKUP(F70,G11数据库!C:N,8,0)</f>
        <v>#N/A</v>
      </c>
      <c r="P70" s="18" t="e">
        <f>VLOOKUP(F70,G11数据库!C:N,9,0)</f>
        <v>#N/A</v>
      </c>
      <c r="Q70" s="19" t="e">
        <f>VLOOKUP(F70,G11数据库!C:N,10,0)*C70</f>
        <v>#N/A</v>
      </c>
      <c r="R70" s="18" t="e">
        <f>VLOOKUP(F70,G11数据库!C:N,11,0)</f>
        <v>#N/A</v>
      </c>
      <c r="S70" s="18" t="e">
        <f>VLOOKUP(F70,G11数据库!C:N,12,0)</f>
        <v>#N/A</v>
      </c>
      <c r="T70" s="18"/>
    </row>
    <row r="71" spans="1:20" x14ac:dyDescent="0.25">
      <c r="A71" s="22"/>
      <c r="B71" s="3"/>
      <c r="C71" s="3"/>
      <c r="D71" s="3"/>
      <c r="E71" s="18" t="e">
        <f t="shared" ref="E71:E100" si="11">VALUE(TRIM(MID(SUBSTITUTE($B71,"-",REPT(" ",99)),COLUMN(B71)*99-98,99)))</f>
        <v>#VALUE!</v>
      </c>
      <c r="F71" s="18" t="str">
        <f t="shared" ref="F71:F100" si="12">(TRIM(MID(SUBSTITUTE($B71,"-",REPT(" ",99)),COLUMN(C71)*99-98,99)))</f>
        <v/>
      </c>
      <c r="G71" s="18" t="e">
        <f t="shared" ref="G71:G100" si="13">VALUE(TRIM(MID(SUBSTITUTE($B71,"-",REPT(" ",99)),COLUMN(D71)*99-98,99)))</f>
        <v>#VALUE!</v>
      </c>
      <c r="H71" s="18" t="e">
        <f>VLOOKUP(F71,G11数据库!C:N,4,0)</f>
        <v>#N/A</v>
      </c>
      <c r="I71" s="18" t="e">
        <f>VLOOKUP(F71,G11数据库!C:N,5,0)</f>
        <v>#N/A</v>
      </c>
      <c r="J71" s="18" t="e" cm="1">
        <f t="array" ref="J71">_xlfn.IFS(E71=1,0,E71=2,VLOOKUP(F71,G11数据库!C:N,3,0)+150,E71=3,VLOOKUP(F71,G11数据库!C:N,3,0)+150,E71=4,0,E71=5,0)</f>
        <v>#VALUE!</v>
      </c>
      <c r="K71" s="19" t="e">
        <f t="shared" ref="K71:K100" si="14">(G71/1000+J71/1000)*C71</f>
        <v>#VALUE!</v>
      </c>
      <c r="L71" s="18" t="e">
        <f>VLOOKUP(F71,G11数据库!C:N,6,0)</f>
        <v>#N/A</v>
      </c>
      <c r="M71" s="18" t="e">
        <f>VLOOKUP(F71,G11数据库!C:N,7,0)</f>
        <v>#N/A</v>
      </c>
      <c r="N71" s="18"/>
      <c r="O71" s="18" t="e">
        <f>VLOOKUP(F71,G11数据库!C:N,8,0)</f>
        <v>#N/A</v>
      </c>
      <c r="P71" s="18" t="e">
        <f>VLOOKUP(F71,G11数据库!C:N,9,0)</f>
        <v>#N/A</v>
      </c>
      <c r="Q71" s="19" t="e">
        <f>VLOOKUP(F71,G11数据库!C:N,10,0)*C71</f>
        <v>#N/A</v>
      </c>
      <c r="R71" s="18" t="e">
        <f>VLOOKUP(F71,G11数据库!C:N,11,0)</f>
        <v>#N/A</v>
      </c>
      <c r="S71" s="18" t="e">
        <f>VLOOKUP(F71,G11数据库!C:N,12,0)</f>
        <v>#N/A</v>
      </c>
      <c r="T71" s="18"/>
    </row>
    <row r="72" spans="1:20" x14ac:dyDescent="0.25">
      <c r="A72" s="22"/>
      <c r="B72" s="3"/>
      <c r="C72" s="3"/>
      <c r="D72" s="3"/>
      <c r="E72" s="18" t="e">
        <f t="shared" si="11"/>
        <v>#VALUE!</v>
      </c>
      <c r="F72" s="18" t="str">
        <f t="shared" si="12"/>
        <v/>
      </c>
      <c r="G72" s="18" t="e">
        <f t="shared" si="13"/>
        <v>#VALUE!</v>
      </c>
      <c r="H72" s="18" t="e">
        <f>VLOOKUP(F72,G11数据库!C:N,4,0)</f>
        <v>#N/A</v>
      </c>
      <c r="I72" s="18" t="e">
        <f>VLOOKUP(F72,G11数据库!C:N,5,0)</f>
        <v>#N/A</v>
      </c>
      <c r="J72" s="18" t="e" cm="1">
        <f t="array" ref="J72">_xlfn.IFS(E72=1,0,E72=2,VLOOKUP(F72,G11数据库!C:N,3,0)+150,E72=3,VLOOKUP(F72,G11数据库!C:N,3,0)+150,E72=4,0,E72=5,0)</f>
        <v>#VALUE!</v>
      </c>
      <c r="K72" s="19" t="e">
        <f t="shared" si="14"/>
        <v>#VALUE!</v>
      </c>
      <c r="L72" s="18" t="e">
        <f>VLOOKUP(F72,G11数据库!C:N,6,0)</f>
        <v>#N/A</v>
      </c>
      <c r="M72" s="18" t="e">
        <f>VLOOKUP(F72,G11数据库!C:N,7,0)</f>
        <v>#N/A</v>
      </c>
      <c r="N72" s="18"/>
      <c r="O72" s="18" t="e">
        <f>VLOOKUP(F72,G11数据库!C:N,8,0)</f>
        <v>#N/A</v>
      </c>
      <c r="P72" s="18" t="e">
        <f>VLOOKUP(F72,G11数据库!C:N,9,0)</f>
        <v>#N/A</v>
      </c>
      <c r="Q72" s="19" t="e">
        <f>VLOOKUP(F72,G11数据库!C:N,10,0)*C72</f>
        <v>#N/A</v>
      </c>
      <c r="R72" s="18" t="e">
        <f>VLOOKUP(F72,G11数据库!C:N,11,0)</f>
        <v>#N/A</v>
      </c>
      <c r="S72" s="18" t="e">
        <f>VLOOKUP(F72,G11数据库!C:N,12,0)</f>
        <v>#N/A</v>
      </c>
      <c r="T72" s="18"/>
    </row>
    <row r="73" spans="1:20" x14ac:dyDescent="0.25">
      <c r="A73" s="22"/>
      <c r="B73" s="3"/>
      <c r="C73" s="3"/>
      <c r="D73" s="3"/>
      <c r="E73" s="18" t="e">
        <f t="shared" si="11"/>
        <v>#VALUE!</v>
      </c>
      <c r="F73" s="18" t="str">
        <f t="shared" si="12"/>
        <v/>
      </c>
      <c r="G73" s="18" t="e">
        <f t="shared" si="13"/>
        <v>#VALUE!</v>
      </c>
      <c r="H73" s="18" t="e">
        <f>VLOOKUP(F73,G11数据库!C:N,4,0)</f>
        <v>#N/A</v>
      </c>
      <c r="I73" s="18" t="e">
        <f>VLOOKUP(F73,G11数据库!C:N,5,0)</f>
        <v>#N/A</v>
      </c>
      <c r="J73" s="18" t="e" cm="1">
        <f t="array" ref="J73">_xlfn.IFS(E73=1,0,E73=2,VLOOKUP(F73,G11数据库!C:N,3,0)+150,E73=3,VLOOKUP(F73,G11数据库!C:N,3,0)+150,E73=4,0,E73=5,0)</f>
        <v>#VALUE!</v>
      </c>
      <c r="K73" s="19" t="e">
        <f t="shared" si="14"/>
        <v>#VALUE!</v>
      </c>
      <c r="L73" s="18" t="e">
        <f>VLOOKUP(F73,G11数据库!C:N,6,0)</f>
        <v>#N/A</v>
      </c>
      <c r="M73" s="18" t="e">
        <f>VLOOKUP(F73,G11数据库!C:N,7,0)</f>
        <v>#N/A</v>
      </c>
      <c r="N73" s="18"/>
      <c r="O73" s="18" t="e">
        <f>VLOOKUP(F73,G11数据库!C:N,8,0)</f>
        <v>#N/A</v>
      </c>
      <c r="P73" s="18" t="e">
        <f>VLOOKUP(F73,G11数据库!C:N,9,0)</f>
        <v>#N/A</v>
      </c>
      <c r="Q73" s="19" t="e">
        <f>VLOOKUP(F73,G11数据库!C:N,10,0)*C73</f>
        <v>#N/A</v>
      </c>
      <c r="R73" s="18" t="e">
        <f>VLOOKUP(F73,G11数据库!C:N,11,0)</f>
        <v>#N/A</v>
      </c>
      <c r="S73" s="18" t="e">
        <f>VLOOKUP(F73,G11数据库!C:N,12,0)</f>
        <v>#N/A</v>
      </c>
      <c r="T73" s="18"/>
    </row>
    <row r="74" spans="1:20" x14ac:dyDescent="0.25">
      <c r="A74" s="22"/>
      <c r="B74" s="3"/>
      <c r="C74" s="3"/>
      <c r="D74" s="3"/>
      <c r="E74" s="18" t="e">
        <f t="shared" si="11"/>
        <v>#VALUE!</v>
      </c>
      <c r="F74" s="18" t="str">
        <f t="shared" si="12"/>
        <v/>
      </c>
      <c r="G74" s="18" t="e">
        <f t="shared" si="13"/>
        <v>#VALUE!</v>
      </c>
      <c r="H74" s="18" t="e">
        <f>VLOOKUP(F74,G11数据库!C:N,4,0)</f>
        <v>#N/A</v>
      </c>
      <c r="I74" s="18" t="e">
        <f>VLOOKUP(F74,G11数据库!C:N,5,0)</f>
        <v>#N/A</v>
      </c>
      <c r="J74" s="18" t="e" cm="1">
        <f t="array" ref="J74">_xlfn.IFS(E74=1,0,E74=2,VLOOKUP(F74,G11数据库!C:N,3,0)+150,E74=3,VLOOKUP(F74,G11数据库!C:N,3,0)+150,E74=4,0,E74=5,0)</f>
        <v>#VALUE!</v>
      </c>
      <c r="K74" s="19" t="e">
        <f t="shared" si="14"/>
        <v>#VALUE!</v>
      </c>
      <c r="L74" s="18" t="e">
        <f>VLOOKUP(F74,G11数据库!C:N,6,0)</f>
        <v>#N/A</v>
      </c>
      <c r="M74" s="18" t="e">
        <f>VLOOKUP(F74,G11数据库!C:N,7,0)</f>
        <v>#N/A</v>
      </c>
      <c r="N74" s="18"/>
      <c r="O74" s="18" t="e">
        <f>VLOOKUP(F74,G11数据库!C:N,8,0)</f>
        <v>#N/A</v>
      </c>
      <c r="P74" s="18" t="e">
        <f>VLOOKUP(F74,G11数据库!C:N,9,0)</f>
        <v>#N/A</v>
      </c>
      <c r="Q74" s="19" t="e">
        <f>VLOOKUP(F74,G11数据库!C:N,10,0)*C74</f>
        <v>#N/A</v>
      </c>
      <c r="R74" s="18" t="e">
        <f>VLOOKUP(F74,G11数据库!C:N,11,0)</f>
        <v>#N/A</v>
      </c>
      <c r="S74" s="18" t="e">
        <f>VLOOKUP(F74,G11数据库!C:N,12,0)</f>
        <v>#N/A</v>
      </c>
      <c r="T74" s="18"/>
    </row>
    <row r="75" spans="1:20" x14ac:dyDescent="0.25">
      <c r="A75" s="22"/>
      <c r="B75" s="3"/>
      <c r="C75" s="3"/>
      <c r="D75" s="3"/>
      <c r="E75" s="18" t="e">
        <f t="shared" si="11"/>
        <v>#VALUE!</v>
      </c>
      <c r="F75" s="18" t="str">
        <f t="shared" si="12"/>
        <v/>
      </c>
      <c r="G75" s="18" t="e">
        <f t="shared" si="13"/>
        <v>#VALUE!</v>
      </c>
      <c r="H75" s="18" t="e">
        <f>VLOOKUP(F75,G11数据库!C:N,4,0)</f>
        <v>#N/A</v>
      </c>
      <c r="I75" s="18" t="e">
        <f>VLOOKUP(F75,G11数据库!C:N,5,0)</f>
        <v>#N/A</v>
      </c>
      <c r="J75" s="18" t="e" cm="1">
        <f t="array" ref="J75">_xlfn.IFS(E75=1,0,E75=2,VLOOKUP(F75,G11数据库!C:N,3,0)+150,E75=3,VLOOKUP(F75,G11数据库!C:N,3,0)+150,E75=4,0,E75=5,0)</f>
        <v>#VALUE!</v>
      </c>
      <c r="K75" s="19" t="e">
        <f t="shared" si="14"/>
        <v>#VALUE!</v>
      </c>
      <c r="L75" s="18" t="e">
        <f>VLOOKUP(F75,G11数据库!C:N,6,0)</f>
        <v>#N/A</v>
      </c>
      <c r="M75" s="18" t="e">
        <f>VLOOKUP(F75,G11数据库!C:N,7,0)</f>
        <v>#N/A</v>
      </c>
      <c r="N75" s="18"/>
      <c r="O75" s="18" t="e">
        <f>VLOOKUP(F75,G11数据库!C:N,8,0)</f>
        <v>#N/A</v>
      </c>
      <c r="P75" s="18" t="e">
        <f>VLOOKUP(F75,G11数据库!C:N,9,0)</f>
        <v>#N/A</v>
      </c>
      <c r="Q75" s="19" t="e">
        <f>VLOOKUP(F75,G11数据库!C:N,10,0)*C75</f>
        <v>#N/A</v>
      </c>
      <c r="R75" s="18" t="e">
        <f>VLOOKUP(F75,G11数据库!C:N,11,0)</f>
        <v>#N/A</v>
      </c>
      <c r="S75" s="18" t="e">
        <f>VLOOKUP(F75,G11数据库!C:N,12,0)</f>
        <v>#N/A</v>
      </c>
      <c r="T75" s="18"/>
    </row>
    <row r="76" spans="1:20" x14ac:dyDescent="0.25">
      <c r="A76" s="22"/>
      <c r="B76" s="3"/>
      <c r="C76" s="3"/>
      <c r="D76" s="3"/>
      <c r="E76" s="18" t="e">
        <f t="shared" si="11"/>
        <v>#VALUE!</v>
      </c>
      <c r="F76" s="18" t="str">
        <f t="shared" si="12"/>
        <v/>
      </c>
      <c r="G76" s="18" t="e">
        <f t="shared" si="13"/>
        <v>#VALUE!</v>
      </c>
      <c r="H76" s="18" t="e">
        <f>VLOOKUP(F76,G11数据库!C:N,4,0)</f>
        <v>#N/A</v>
      </c>
      <c r="I76" s="18" t="e">
        <f>VLOOKUP(F76,G11数据库!C:N,5,0)</f>
        <v>#N/A</v>
      </c>
      <c r="J76" s="18" t="e" cm="1">
        <f t="array" ref="J76">_xlfn.IFS(E76=1,0,E76=2,VLOOKUP(F76,G11数据库!C:N,3,0)+150,E76=3,VLOOKUP(F76,G11数据库!C:N,3,0)+150,E76=4,0,E76=5,0)</f>
        <v>#VALUE!</v>
      </c>
      <c r="K76" s="19" t="e">
        <f t="shared" si="14"/>
        <v>#VALUE!</v>
      </c>
      <c r="L76" s="18" t="e">
        <f>VLOOKUP(F76,G11数据库!C:N,6,0)</f>
        <v>#N/A</v>
      </c>
      <c r="M76" s="18" t="e">
        <f>VLOOKUP(F76,G11数据库!C:N,7,0)</f>
        <v>#N/A</v>
      </c>
      <c r="N76" s="18"/>
      <c r="O76" s="18" t="e">
        <f>VLOOKUP(F76,G11数据库!C:N,8,0)</f>
        <v>#N/A</v>
      </c>
      <c r="P76" s="18" t="e">
        <f>VLOOKUP(F76,G11数据库!C:N,9,0)</f>
        <v>#N/A</v>
      </c>
      <c r="Q76" s="19" t="e">
        <f>VLOOKUP(F76,G11数据库!C:N,10,0)*C76</f>
        <v>#N/A</v>
      </c>
      <c r="R76" s="18" t="e">
        <f>VLOOKUP(F76,G11数据库!C:N,11,0)</f>
        <v>#N/A</v>
      </c>
      <c r="S76" s="18" t="e">
        <f>VLOOKUP(F76,G11数据库!C:N,12,0)</f>
        <v>#N/A</v>
      </c>
      <c r="T76" s="18"/>
    </row>
    <row r="77" spans="1:20" x14ac:dyDescent="0.25">
      <c r="A77" s="22"/>
      <c r="B77" s="3"/>
      <c r="C77" s="3"/>
      <c r="D77" s="3"/>
      <c r="E77" s="18" t="e">
        <f t="shared" si="11"/>
        <v>#VALUE!</v>
      </c>
      <c r="F77" s="18" t="str">
        <f t="shared" si="12"/>
        <v/>
      </c>
      <c r="G77" s="18" t="e">
        <f t="shared" si="13"/>
        <v>#VALUE!</v>
      </c>
      <c r="H77" s="18" t="e">
        <f>VLOOKUP(F77,G11数据库!C:N,4,0)</f>
        <v>#N/A</v>
      </c>
      <c r="I77" s="18" t="e">
        <f>VLOOKUP(F77,G11数据库!C:N,5,0)</f>
        <v>#N/A</v>
      </c>
      <c r="J77" s="18" t="e" cm="1">
        <f t="array" ref="J77">_xlfn.IFS(E77=1,0,E77=2,VLOOKUP(F77,G11数据库!C:N,3,0)+150,E77=3,VLOOKUP(F77,G11数据库!C:N,3,0)+150,E77=4,0,E77=5,0)</f>
        <v>#VALUE!</v>
      </c>
      <c r="K77" s="19" t="e">
        <f t="shared" si="14"/>
        <v>#VALUE!</v>
      </c>
      <c r="L77" s="18" t="e">
        <f>VLOOKUP(F77,G11数据库!C:N,6,0)</f>
        <v>#N/A</v>
      </c>
      <c r="M77" s="18" t="e">
        <f>VLOOKUP(F77,G11数据库!C:N,7,0)</f>
        <v>#N/A</v>
      </c>
      <c r="N77" s="18"/>
      <c r="O77" s="18" t="e">
        <f>VLOOKUP(F77,G11数据库!C:N,8,0)</f>
        <v>#N/A</v>
      </c>
      <c r="P77" s="18" t="e">
        <f>VLOOKUP(F77,G11数据库!C:N,9,0)</f>
        <v>#N/A</v>
      </c>
      <c r="Q77" s="19" t="e">
        <f>VLOOKUP(F77,G11数据库!C:N,10,0)*C77</f>
        <v>#N/A</v>
      </c>
      <c r="R77" s="18" t="e">
        <f>VLOOKUP(F77,G11数据库!C:N,11,0)</f>
        <v>#N/A</v>
      </c>
      <c r="S77" s="18" t="e">
        <f>VLOOKUP(F77,G11数据库!C:N,12,0)</f>
        <v>#N/A</v>
      </c>
      <c r="T77" s="18"/>
    </row>
    <row r="78" spans="1:20" x14ac:dyDescent="0.25">
      <c r="A78" s="22"/>
      <c r="B78" s="3"/>
      <c r="C78" s="3"/>
      <c r="D78" s="3"/>
      <c r="E78" s="18" t="e">
        <f t="shared" si="11"/>
        <v>#VALUE!</v>
      </c>
      <c r="F78" s="18" t="str">
        <f t="shared" si="12"/>
        <v/>
      </c>
      <c r="G78" s="18" t="e">
        <f t="shared" si="13"/>
        <v>#VALUE!</v>
      </c>
      <c r="H78" s="18" t="e">
        <f>VLOOKUP(F78,G11数据库!C:N,4,0)</f>
        <v>#N/A</v>
      </c>
      <c r="I78" s="18" t="e">
        <f>VLOOKUP(F78,G11数据库!C:N,5,0)</f>
        <v>#N/A</v>
      </c>
      <c r="J78" s="18" t="e" cm="1">
        <f t="array" ref="J78">_xlfn.IFS(E78=1,0,E78=2,VLOOKUP(F78,G11数据库!C:N,3,0)+150,E78=3,VLOOKUP(F78,G11数据库!C:N,3,0)+150,E78=4,0,E78=5,0)</f>
        <v>#VALUE!</v>
      </c>
      <c r="K78" s="19" t="e">
        <f t="shared" si="14"/>
        <v>#VALUE!</v>
      </c>
      <c r="L78" s="18" t="e">
        <f>VLOOKUP(F78,G11数据库!C:N,6,0)</f>
        <v>#N/A</v>
      </c>
      <c r="M78" s="18" t="e">
        <f>VLOOKUP(F78,G11数据库!C:N,7,0)</f>
        <v>#N/A</v>
      </c>
      <c r="N78" s="18"/>
      <c r="O78" s="18" t="e">
        <f>VLOOKUP(F78,G11数据库!C:N,8,0)</f>
        <v>#N/A</v>
      </c>
      <c r="P78" s="18" t="e">
        <f>VLOOKUP(F78,G11数据库!C:N,9,0)</f>
        <v>#N/A</v>
      </c>
      <c r="Q78" s="19" t="e">
        <f>VLOOKUP(F78,G11数据库!C:N,10,0)*C78</f>
        <v>#N/A</v>
      </c>
      <c r="R78" s="18" t="e">
        <f>VLOOKUP(F78,G11数据库!C:N,11,0)</f>
        <v>#N/A</v>
      </c>
      <c r="S78" s="18" t="e">
        <f>VLOOKUP(F78,G11数据库!C:N,12,0)</f>
        <v>#N/A</v>
      </c>
      <c r="T78" s="18"/>
    </row>
    <row r="79" spans="1:20" x14ac:dyDescent="0.25">
      <c r="A79" s="22"/>
      <c r="B79" s="3"/>
      <c r="C79" s="3"/>
      <c r="D79" s="3"/>
      <c r="E79" s="18" t="e">
        <f t="shared" si="11"/>
        <v>#VALUE!</v>
      </c>
      <c r="F79" s="18" t="str">
        <f t="shared" si="12"/>
        <v/>
      </c>
      <c r="G79" s="18" t="e">
        <f t="shared" si="13"/>
        <v>#VALUE!</v>
      </c>
      <c r="H79" s="18" t="e">
        <f>VLOOKUP(F79,G11数据库!C:N,4,0)</f>
        <v>#N/A</v>
      </c>
      <c r="I79" s="18" t="e">
        <f>VLOOKUP(F79,G11数据库!C:N,5,0)</f>
        <v>#N/A</v>
      </c>
      <c r="J79" s="18" t="e" cm="1">
        <f t="array" ref="J79">_xlfn.IFS(E79=1,0,E79=2,VLOOKUP(F79,G11数据库!C:N,3,0)+150,E79=3,VLOOKUP(F79,G11数据库!C:N,3,0)+150,E79=4,0,E79=5,0)</f>
        <v>#VALUE!</v>
      </c>
      <c r="K79" s="19" t="e">
        <f t="shared" si="14"/>
        <v>#VALUE!</v>
      </c>
      <c r="L79" s="18" t="e">
        <f>VLOOKUP(F79,G11数据库!C:N,6,0)</f>
        <v>#N/A</v>
      </c>
      <c r="M79" s="18" t="e">
        <f>VLOOKUP(F79,G11数据库!C:N,7,0)</f>
        <v>#N/A</v>
      </c>
      <c r="N79" s="18"/>
      <c r="O79" s="18" t="e">
        <f>VLOOKUP(F79,G11数据库!C:N,8,0)</f>
        <v>#N/A</v>
      </c>
      <c r="P79" s="18" t="e">
        <f>VLOOKUP(F79,G11数据库!C:N,9,0)</f>
        <v>#N/A</v>
      </c>
      <c r="Q79" s="19" t="e">
        <f>VLOOKUP(F79,G11数据库!C:N,10,0)*C79</f>
        <v>#N/A</v>
      </c>
      <c r="R79" s="18" t="e">
        <f>VLOOKUP(F79,G11数据库!C:N,11,0)</f>
        <v>#N/A</v>
      </c>
      <c r="S79" s="18" t="e">
        <f>VLOOKUP(F79,G11数据库!C:N,12,0)</f>
        <v>#N/A</v>
      </c>
      <c r="T79" s="18"/>
    </row>
    <row r="80" spans="1:20" x14ac:dyDescent="0.25">
      <c r="A80" s="22"/>
      <c r="B80" s="3"/>
      <c r="C80" s="3"/>
      <c r="D80" s="3"/>
      <c r="E80" s="18" t="e">
        <f t="shared" si="11"/>
        <v>#VALUE!</v>
      </c>
      <c r="F80" s="18" t="str">
        <f t="shared" si="12"/>
        <v/>
      </c>
      <c r="G80" s="18" t="e">
        <f t="shared" si="13"/>
        <v>#VALUE!</v>
      </c>
      <c r="H80" s="18" t="e">
        <f>VLOOKUP(F80,G11数据库!C:N,4,0)</f>
        <v>#N/A</v>
      </c>
      <c r="I80" s="18" t="e">
        <f>VLOOKUP(F80,G11数据库!C:N,5,0)</f>
        <v>#N/A</v>
      </c>
      <c r="J80" s="18" t="e" cm="1">
        <f t="array" ref="J80">_xlfn.IFS(E80=1,0,E80=2,VLOOKUP(F80,G11数据库!C:N,3,0)+150,E80=3,VLOOKUP(F80,G11数据库!C:N,3,0)+150,E80=4,0,E80=5,0)</f>
        <v>#VALUE!</v>
      </c>
      <c r="K80" s="19" t="e">
        <f t="shared" si="14"/>
        <v>#VALUE!</v>
      </c>
      <c r="L80" s="18" t="e">
        <f>VLOOKUP(F80,G11数据库!C:N,6,0)</f>
        <v>#N/A</v>
      </c>
      <c r="M80" s="18" t="e">
        <f>VLOOKUP(F80,G11数据库!C:N,7,0)</f>
        <v>#N/A</v>
      </c>
      <c r="N80" s="18"/>
      <c r="O80" s="18" t="e">
        <f>VLOOKUP(F80,G11数据库!C:N,8,0)</f>
        <v>#N/A</v>
      </c>
      <c r="P80" s="18" t="e">
        <f>VLOOKUP(F80,G11数据库!C:N,9,0)</f>
        <v>#N/A</v>
      </c>
      <c r="Q80" s="19" t="e">
        <f>VLOOKUP(F80,G11数据库!C:N,10,0)*C80</f>
        <v>#N/A</v>
      </c>
      <c r="R80" s="18" t="e">
        <f>VLOOKUP(F80,G11数据库!C:N,11,0)</f>
        <v>#N/A</v>
      </c>
      <c r="S80" s="18" t="e">
        <f>VLOOKUP(F80,G11数据库!C:N,12,0)</f>
        <v>#N/A</v>
      </c>
      <c r="T80" s="18"/>
    </row>
    <row r="81" spans="1:20" x14ac:dyDescent="0.25">
      <c r="A81" s="22"/>
      <c r="B81" s="3"/>
      <c r="C81" s="3"/>
      <c r="D81" s="3"/>
      <c r="E81" s="18" t="e">
        <f t="shared" si="11"/>
        <v>#VALUE!</v>
      </c>
      <c r="F81" s="18" t="str">
        <f t="shared" si="12"/>
        <v/>
      </c>
      <c r="G81" s="18" t="e">
        <f t="shared" si="13"/>
        <v>#VALUE!</v>
      </c>
      <c r="H81" s="18" t="e">
        <f>VLOOKUP(F81,G11数据库!C:N,4,0)</f>
        <v>#N/A</v>
      </c>
      <c r="I81" s="18" t="e">
        <f>VLOOKUP(F81,G11数据库!C:N,5,0)</f>
        <v>#N/A</v>
      </c>
      <c r="J81" s="18" t="e" cm="1">
        <f t="array" ref="J81">_xlfn.IFS(E81=1,0,E81=2,VLOOKUP(F81,G11数据库!C:N,3,0)+150,E81=3,VLOOKUP(F81,G11数据库!C:N,3,0)+150,E81=4,0,E81=5,0)</f>
        <v>#VALUE!</v>
      </c>
      <c r="K81" s="19" t="e">
        <f t="shared" si="14"/>
        <v>#VALUE!</v>
      </c>
      <c r="L81" s="18" t="e">
        <f>VLOOKUP(F81,G11数据库!C:N,6,0)</f>
        <v>#N/A</v>
      </c>
      <c r="M81" s="18" t="e">
        <f>VLOOKUP(F81,G11数据库!C:N,7,0)</f>
        <v>#N/A</v>
      </c>
      <c r="N81" s="18"/>
      <c r="O81" s="18" t="e">
        <f>VLOOKUP(F81,G11数据库!C:N,8,0)</f>
        <v>#N/A</v>
      </c>
      <c r="P81" s="18" t="e">
        <f>VLOOKUP(F81,G11数据库!C:N,9,0)</f>
        <v>#N/A</v>
      </c>
      <c r="Q81" s="19" t="e">
        <f>VLOOKUP(F81,G11数据库!C:N,10,0)*C81</f>
        <v>#N/A</v>
      </c>
      <c r="R81" s="18" t="e">
        <f>VLOOKUP(F81,G11数据库!C:N,11,0)</f>
        <v>#N/A</v>
      </c>
      <c r="S81" s="18" t="e">
        <f>VLOOKUP(F81,G11数据库!C:N,12,0)</f>
        <v>#N/A</v>
      </c>
      <c r="T81" s="18"/>
    </row>
    <row r="82" spans="1:20" x14ac:dyDescent="0.25">
      <c r="A82" s="22"/>
      <c r="B82" s="3"/>
      <c r="C82" s="3"/>
      <c r="D82" s="3"/>
      <c r="E82" s="18" t="e">
        <f t="shared" si="11"/>
        <v>#VALUE!</v>
      </c>
      <c r="F82" s="18" t="str">
        <f t="shared" si="12"/>
        <v/>
      </c>
      <c r="G82" s="18" t="e">
        <f t="shared" si="13"/>
        <v>#VALUE!</v>
      </c>
      <c r="H82" s="18" t="e">
        <f>VLOOKUP(F82,G11数据库!C:N,4,0)</f>
        <v>#N/A</v>
      </c>
      <c r="I82" s="18" t="e">
        <f>VLOOKUP(F82,G11数据库!C:N,5,0)</f>
        <v>#N/A</v>
      </c>
      <c r="J82" s="18" t="e" cm="1">
        <f t="array" ref="J82">_xlfn.IFS(E82=1,0,E82=2,VLOOKUP(F82,G11数据库!C:N,3,0)+150,E82=3,VLOOKUP(F82,G11数据库!C:N,3,0)+150,E82=4,0,E82=5,0)</f>
        <v>#VALUE!</v>
      </c>
      <c r="K82" s="19" t="e">
        <f t="shared" si="14"/>
        <v>#VALUE!</v>
      </c>
      <c r="L82" s="18" t="e">
        <f>VLOOKUP(F82,G11数据库!C:N,6,0)</f>
        <v>#N/A</v>
      </c>
      <c r="M82" s="18" t="e">
        <f>VLOOKUP(F82,G11数据库!C:N,7,0)</f>
        <v>#N/A</v>
      </c>
      <c r="N82" s="18"/>
      <c r="O82" s="18" t="e">
        <f>VLOOKUP(F82,G11数据库!C:N,8,0)</f>
        <v>#N/A</v>
      </c>
      <c r="P82" s="18" t="e">
        <f>VLOOKUP(F82,G11数据库!C:N,9,0)</f>
        <v>#N/A</v>
      </c>
      <c r="Q82" s="19" t="e">
        <f>VLOOKUP(F82,G11数据库!C:N,10,0)*C82</f>
        <v>#N/A</v>
      </c>
      <c r="R82" s="18" t="e">
        <f>VLOOKUP(F82,G11数据库!C:N,11,0)</f>
        <v>#N/A</v>
      </c>
      <c r="S82" s="18" t="e">
        <f>VLOOKUP(F82,G11数据库!C:N,12,0)</f>
        <v>#N/A</v>
      </c>
      <c r="T82" s="18"/>
    </row>
    <row r="83" spans="1:20" x14ac:dyDescent="0.25">
      <c r="A83" s="22"/>
      <c r="B83" s="3"/>
      <c r="C83" s="3"/>
      <c r="D83" s="3"/>
      <c r="E83" s="18" t="e">
        <f t="shared" si="11"/>
        <v>#VALUE!</v>
      </c>
      <c r="F83" s="18" t="str">
        <f t="shared" si="12"/>
        <v/>
      </c>
      <c r="G83" s="18" t="e">
        <f t="shared" si="13"/>
        <v>#VALUE!</v>
      </c>
      <c r="H83" s="18" t="e">
        <f>VLOOKUP(F83,G11数据库!C:N,4,0)</f>
        <v>#N/A</v>
      </c>
      <c r="I83" s="18" t="e">
        <f>VLOOKUP(F83,G11数据库!C:N,5,0)</f>
        <v>#N/A</v>
      </c>
      <c r="J83" s="18" t="e" cm="1">
        <f t="array" ref="J83">_xlfn.IFS(E83=1,0,E83=2,VLOOKUP(F83,G11数据库!C:N,3,0)+150,E83=3,VLOOKUP(F83,G11数据库!C:N,3,0)+150,E83=4,0,E83=5,0)</f>
        <v>#VALUE!</v>
      </c>
      <c r="K83" s="19" t="e">
        <f t="shared" si="14"/>
        <v>#VALUE!</v>
      </c>
      <c r="L83" s="18" t="e">
        <f>VLOOKUP(F83,G11数据库!C:N,6,0)</f>
        <v>#N/A</v>
      </c>
      <c r="M83" s="18" t="e">
        <f>VLOOKUP(F83,G11数据库!C:N,7,0)</f>
        <v>#N/A</v>
      </c>
      <c r="N83" s="18"/>
      <c r="O83" s="18" t="e">
        <f>VLOOKUP(F83,G11数据库!C:N,8,0)</f>
        <v>#N/A</v>
      </c>
      <c r="P83" s="18" t="e">
        <f>VLOOKUP(F83,G11数据库!C:N,9,0)</f>
        <v>#N/A</v>
      </c>
      <c r="Q83" s="19" t="e">
        <f>VLOOKUP(F83,G11数据库!C:N,10,0)*C83</f>
        <v>#N/A</v>
      </c>
      <c r="R83" s="18" t="e">
        <f>VLOOKUP(F83,G11数据库!C:N,11,0)</f>
        <v>#N/A</v>
      </c>
      <c r="S83" s="18" t="e">
        <f>VLOOKUP(F83,G11数据库!C:N,12,0)</f>
        <v>#N/A</v>
      </c>
      <c r="T83" s="18"/>
    </row>
    <row r="84" spans="1:20" x14ac:dyDescent="0.25">
      <c r="A84" s="22"/>
      <c r="B84" s="3"/>
      <c r="C84" s="3"/>
      <c r="D84" s="3"/>
      <c r="E84" s="18" t="e">
        <f t="shared" si="11"/>
        <v>#VALUE!</v>
      </c>
      <c r="F84" s="18" t="str">
        <f t="shared" si="12"/>
        <v/>
      </c>
      <c r="G84" s="18" t="e">
        <f t="shared" si="13"/>
        <v>#VALUE!</v>
      </c>
      <c r="H84" s="18" t="e">
        <f>VLOOKUP(F84,G11数据库!C:N,4,0)</f>
        <v>#N/A</v>
      </c>
      <c r="I84" s="18" t="e">
        <f>VLOOKUP(F84,G11数据库!C:N,5,0)</f>
        <v>#N/A</v>
      </c>
      <c r="J84" s="18" t="e" cm="1">
        <f t="array" ref="J84">_xlfn.IFS(E84=1,0,E84=2,VLOOKUP(F84,G11数据库!C:N,3,0)+150,E84=3,VLOOKUP(F84,G11数据库!C:N,3,0)+150,E84=4,0,E84=5,0)</f>
        <v>#VALUE!</v>
      </c>
      <c r="K84" s="19" t="e">
        <f t="shared" si="14"/>
        <v>#VALUE!</v>
      </c>
      <c r="L84" s="18" t="e">
        <f>VLOOKUP(F84,G11数据库!C:N,6,0)</f>
        <v>#N/A</v>
      </c>
      <c r="M84" s="18" t="e">
        <f>VLOOKUP(F84,G11数据库!C:N,7,0)</f>
        <v>#N/A</v>
      </c>
      <c r="N84" s="18"/>
      <c r="O84" s="18" t="e">
        <f>VLOOKUP(F84,G11数据库!C:N,8,0)</f>
        <v>#N/A</v>
      </c>
      <c r="P84" s="18" t="e">
        <f>VLOOKUP(F84,G11数据库!C:N,9,0)</f>
        <v>#N/A</v>
      </c>
      <c r="Q84" s="19" t="e">
        <f>VLOOKUP(F84,G11数据库!C:N,10,0)*C84</f>
        <v>#N/A</v>
      </c>
      <c r="R84" s="18" t="e">
        <f>VLOOKUP(F84,G11数据库!C:N,11,0)</f>
        <v>#N/A</v>
      </c>
      <c r="S84" s="18" t="e">
        <f>VLOOKUP(F84,G11数据库!C:N,12,0)</f>
        <v>#N/A</v>
      </c>
      <c r="T84" s="18"/>
    </row>
    <row r="85" spans="1:20" x14ac:dyDescent="0.25">
      <c r="A85" s="22"/>
      <c r="B85" s="3"/>
      <c r="C85" s="3"/>
      <c r="D85" s="3"/>
      <c r="E85" s="18" t="e">
        <f t="shared" si="11"/>
        <v>#VALUE!</v>
      </c>
      <c r="F85" s="18" t="str">
        <f t="shared" si="12"/>
        <v/>
      </c>
      <c r="G85" s="18" t="e">
        <f t="shared" si="13"/>
        <v>#VALUE!</v>
      </c>
      <c r="H85" s="18" t="e">
        <f>VLOOKUP(F85,G11数据库!C:N,4,0)</f>
        <v>#N/A</v>
      </c>
      <c r="I85" s="18" t="e">
        <f>VLOOKUP(F85,G11数据库!C:N,5,0)</f>
        <v>#N/A</v>
      </c>
      <c r="J85" s="18" t="e" cm="1">
        <f t="array" ref="J85">_xlfn.IFS(E85=1,0,E85=2,VLOOKUP(F85,G11数据库!C:N,3,0)+150,E85=3,VLOOKUP(F85,G11数据库!C:N,3,0)+150,E85=4,0,E85=5,0)</f>
        <v>#VALUE!</v>
      </c>
      <c r="K85" s="19" t="e">
        <f t="shared" si="14"/>
        <v>#VALUE!</v>
      </c>
      <c r="L85" s="18" t="e">
        <f>VLOOKUP(F85,G11数据库!C:N,6,0)</f>
        <v>#N/A</v>
      </c>
      <c r="M85" s="18" t="e">
        <f>VLOOKUP(F85,G11数据库!C:N,7,0)</f>
        <v>#N/A</v>
      </c>
      <c r="N85" s="18"/>
      <c r="O85" s="18" t="e">
        <f>VLOOKUP(F85,G11数据库!C:N,8,0)</f>
        <v>#N/A</v>
      </c>
      <c r="P85" s="18" t="e">
        <f>VLOOKUP(F85,G11数据库!C:N,9,0)</f>
        <v>#N/A</v>
      </c>
      <c r="Q85" s="19" t="e">
        <f>VLOOKUP(F85,G11数据库!C:N,10,0)*C85</f>
        <v>#N/A</v>
      </c>
      <c r="R85" s="18" t="e">
        <f>VLOOKUP(F85,G11数据库!C:N,11,0)</f>
        <v>#N/A</v>
      </c>
      <c r="S85" s="18" t="e">
        <f>VLOOKUP(F85,G11数据库!C:N,12,0)</f>
        <v>#N/A</v>
      </c>
      <c r="T85" s="18"/>
    </row>
    <row r="86" spans="1:20" x14ac:dyDescent="0.25">
      <c r="A86" s="22"/>
      <c r="B86" s="3"/>
      <c r="C86" s="3"/>
      <c r="D86" s="3"/>
      <c r="E86" s="18" t="e">
        <f t="shared" si="11"/>
        <v>#VALUE!</v>
      </c>
      <c r="F86" s="18" t="str">
        <f t="shared" si="12"/>
        <v/>
      </c>
      <c r="G86" s="18" t="e">
        <f t="shared" si="13"/>
        <v>#VALUE!</v>
      </c>
      <c r="H86" s="18" t="e">
        <f>VLOOKUP(F86,G11数据库!C:N,4,0)</f>
        <v>#N/A</v>
      </c>
      <c r="I86" s="18" t="e">
        <f>VLOOKUP(F86,G11数据库!C:N,5,0)</f>
        <v>#N/A</v>
      </c>
      <c r="J86" s="18" t="e" cm="1">
        <f t="array" ref="J86">_xlfn.IFS(E86=1,0,E86=2,VLOOKUP(F86,G11数据库!C:N,3,0)+150,E86=3,VLOOKUP(F86,G11数据库!C:N,3,0)+150,E86=4,0,E86=5,0)</f>
        <v>#VALUE!</v>
      </c>
      <c r="K86" s="19" t="e">
        <f t="shared" si="14"/>
        <v>#VALUE!</v>
      </c>
      <c r="L86" s="18" t="e">
        <f>VLOOKUP(F86,G11数据库!C:N,6,0)</f>
        <v>#N/A</v>
      </c>
      <c r="M86" s="18" t="e">
        <f>VLOOKUP(F86,G11数据库!C:N,7,0)</f>
        <v>#N/A</v>
      </c>
      <c r="N86" s="18"/>
      <c r="O86" s="18" t="e">
        <f>VLOOKUP(F86,G11数据库!C:N,8,0)</f>
        <v>#N/A</v>
      </c>
      <c r="P86" s="18" t="e">
        <f>VLOOKUP(F86,G11数据库!C:N,9,0)</f>
        <v>#N/A</v>
      </c>
      <c r="Q86" s="19" t="e">
        <f>VLOOKUP(F86,G11数据库!C:N,10,0)*C86</f>
        <v>#N/A</v>
      </c>
      <c r="R86" s="18" t="e">
        <f>VLOOKUP(F86,G11数据库!C:N,11,0)</f>
        <v>#N/A</v>
      </c>
      <c r="S86" s="18" t="e">
        <f>VLOOKUP(F86,G11数据库!C:N,12,0)</f>
        <v>#N/A</v>
      </c>
      <c r="T86" s="18"/>
    </row>
    <row r="87" spans="1:20" x14ac:dyDescent="0.25">
      <c r="A87" s="22"/>
      <c r="B87" s="3"/>
      <c r="C87" s="3"/>
      <c r="D87" s="3"/>
      <c r="E87" s="18" t="e">
        <f t="shared" si="11"/>
        <v>#VALUE!</v>
      </c>
      <c r="F87" s="18" t="str">
        <f t="shared" si="12"/>
        <v/>
      </c>
      <c r="G87" s="18" t="e">
        <f t="shared" si="13"/>
        <v>#VALUE!</v>
      </c>
      <c r="H87" s="18" t="e">
        <f>VLOOKUP(F87,G11数据库!C:N,4,0)</f>
        <v>#N/A</v>
      </c>
      <c r="I87" s="18" t="e">
        <f>VLOOKUP(F87,G11数据库!C:N,5,0)</f>
        <v>#N/A</v>
      </c>
      <c r="J87" s="18" t="e" cm="1">
        <f t="array" ref="J87">_xlfn.IFS(E87=1,0,E87=2,VLOOKUP(F87,G11数据库!C:N,3,0)+150,E87=3,VLOOKUP(F87,G11数据库!C:N,3,0)+150,E87=4,0,E87=5,0)</f>
        <v>#VALUE!</v>
      </c>
      <c r="K87" s="19" t="e">
        <f t="shared" si="14"/>
        <v>#VALUE!</v>
      </c>
      <c r="L87" s="18" t="e">
        <f>VLOOKUP(F87,G11数据库!C:N,6,0)</f>
        <v>#N/A</v>
      </c>
      <c r="M87" s="18" t="e">
        <f>VLOOKUP(F87,G11数据库!C:N,7,0)</f>
        <v>#N/A</v>
      </c>
      <c r="N87" s="18"/>
      <c r="O87" s="18" t="e">
        <f>VLOOKUP(F87,G11数据库!C:N,8,0)</f>
        <v>#N/A</v>
      </c>
      <c r="P87" s="18" t="e">
        <f>VLOOKUP(F87,G11数据库!C:N,9,0)</f>
        <v>#N/A</v>
      </c>
      <c r="Q87" s="19" t="e">
        <f>VLOOKUP(F87,G11数据库!C:N,10,0)*C87</f>
        <v>#N/A</v>
      </c>
      <c r="R87" s="18" t="e">
        <f>VLOOKUP(F87,G11数据库!C:N,11,0)</f>
        <v>#N/A</v>
      </c>
      <c r="S87" s="18" t="e">
        <f>VLOOKUP(F87,G11数据库!C:N,12,0)</f>
        <v>#N/A</v>
      </c>
      <c r="T87" s="18"/>
    </row>
    <row r="88" spans="1:20" x14ac:dyDescent="0.25">
      <c r="A88" s="22"/>
      <c r="B88" s="3"/>
      <c r="C88" s="3"/>
      <c r="D88" s="3"/>
      <c r="E88" s="18" t="e">
        <f t="shared" si="11"/>
        <v>#VALUE!</v>
      </c>
      <c r="F88" s="18" t="str">
        <f t="shared" si="12"/>
        <v/>
      </c>
      <c r="G88" s="18" t="e">
        <f t="shared" si="13"/>
        <v>#VALUE!</v>
      </c>
      <c r="H88" s="18" t="e">
        <f>VLOOKUP(F88,G11数据库!C:N,4,0)</f>
        <v>#N/A</v>
      </c>
      <c r="I88" s="18" t="e">
        <f>VLOOKUP(F88,G11数据库!C:N,5,0)</f>
        <v>#N/A</v>
      </c>
      <c r="J88" s="18" t="e" cm="1">
        <f t="array" ref="J88">_xlfn.IFS(E88=1,0,E88=2,VLOOKUP(F88,G11数据库!C:N,3,0)+150,E88=3,VLOOKUP(F88,G11数据库!C:N,3,0)+150,E88=4,0,E88=5,0)</f>
        <v>#VALUE!</v>
      </c>
      <c r="K88" s="19" t="e">
        <f t="shared" si="14"/>
        <v>#VALUE!</v>
      </c>
      <c r="L88" s="18" t="e">
        <f>VLOOKUP(F88,G11数据库!C:N,6,0)</f>
        <v>#N/A</v>
      </c>
      <c r="M88" s="18" t="e">
        <f>VLOOKUP(F88,G11数据库!C:N,7,0)</f>
        <v>#N/A</v>
      </c>
      <c r="N88" s="18"/>
      <c r="O88" s="18" t="e">
        <f>VLOOKUP(F88,G11数据库!C:N,8,0)</f>
        <v>#N/A</v>
      </c>
      <c r="P88" s="18" t="e">
        <f>VLOOKUP(F88,G11数据库!C:N,9,0)</f>
        <v>#N/A</v>
      </c>
      <c r="Q88" s="19" t="e">
        <f>VLOOKUP(F88,G11数据库!C:N,10,0)*C88</f>
        <v>#N/A</v>
      </c>
      <c r="R88" s="18" t="e">
        <f>VLOOKUP(F88,G11数据库!C:N,11,0)</f>
        <v>#N/A</v>
      </c>
      <c r="S88" s="18" t="e">
        <f>VLOOKUP(F88,G11数据库!C:N,12,0)</f>
        <v>#N/A</v>
      </c>
      <c r="T88" s="18"/>
    </row>
    <row r="89" spans="1:20" x14ac:dyDescent="0.25">
      <c r="A89" s="22"/>
      <c r="B89" s="3"/>
      <c r="C89" s="3"/>
      <c r="D89" s="3"/>
      <c r="E89" s="18" t="e">
        <f t="shared" si="11"/>
        <v>#VALUE!</v>
      </c>
      <c r="F89" s="18" t="str">
        <f t="shared" si="12"/>
        <v/>
      </c>
      <c r="G89" s="18" t="e">
        <f t="shared" si="13"/>
        <v>#VALUE!</v>
      </c>
      <c r="H89" s="18" t="e">
        <f>VLOOKUP(F89,G11数据库!C:N,4,0)</f>
        <v>#N/A</v>
      </c>
      <c r="I89" s="18" t="e">
        <f>VLOOKUP(F89,G11数据库!C:N,5,0)</f>
        <v>#N/A</v>
      </c>
      <c r="J89" s="18" t="e" cm="1">
        <f t="array" ref="J89">_xlfn.IFS(E89=1,0,E89=2,VLOOKUP(F89,G11数据库!C:N,3,0)+150,E89=3,VLOOKUP(F89,G11数据库!C:N,3,0)+150,E89=4,0,E89=5,0)</f>
        <v>#VALUE!</v>
      </c>
      <c r="K89" s="19" t="e">
        <f t="shared" si="14"/>
        <v>#VALUE!</v>
      </c>
      <c r="L89" s="18" t="e">
        <f>VLOOKUP(F89,G11数据库!C:N,6,0)</f>
        <v>#N/A</v>
      </c>
      <c r="M89" s="18" t="e">
        <f>VLOOKUP(F89,G11数据库!C:N,7,0)</f>
        <v>#N/A</v>
      </c>
      <c r="N89" s="18"/>
      <c r="O89" s="18" t="e">
        <f>VLOOKUP(F89,G11数据库!C:N,8,0)</f>
        <v>#N/A</v>
      </c>
      <c r="P89" s="18" t="e">
        <f>VLOOKUP(F89,G11数据库!C:N,9,0)</f>
        <v>#N/A</v>
      </c>
      <c r="Q89" s="19" t="e">
        <f>VLOOKUP(F89,G11数据库!C:N,10,0)*C89</f>
        <v>#N/A</v>
      </c>
      <c r="R89" s="18" t="e">
        <f>VLOOKUP(F89,G11数据库!C:N,11,0)</f>
        <v>#N/A</v>
      </c>
      <c r="S89" s="18" t="e">
        <f>VLOOKUP(F89,G11数据库!C:N,12,0)</f>
        <v>#N/A</v>
      </c>
      <c r="T89" s="18"/>
    </row>
    <row r="90" spans="1:20" x14ac:dyDescent="0.25">
      <c r="A90" s="22"/>
      <c r="B90" s="3"/>
      <c r="C90" s="3"/>
      <c r="D90" s="3"/>
      <c r="E90" s="18" t="e">
        <f t="shared" si="11"/>
        <v>#VALUE!</v>
      </c>
      <c r="F90" s="18" t="str">
        <f t="shared" si="12"/>
        <v/>
      </c>
      <c r="G90" s="18" t="e">
        <f t="shared" si="13"/>
        <v>#VALUE!</v>
      </c>
      <c r="H90" s="18" t="e">
        <f>VLOOKUP(F90,G11数据库!C:N,4,0)</f>
        <v>#N/A</v>
      </c>
      <c r="I90" s="18" t="e">
        <f>VLOOKUP(F90,G11数据库!C:N,5,0)</f>
        <v>#N/A</v>
      </c>
      <c r="J90" s="18" t="e" cm="1">
        <f t="array" ref="J90">_xlfn.IFS(E90=1,0,E90=2,VLOOKUP(F90,G11数据库!C:N,3,0)+150,E90=3,VLOOKUP(F90,G11数据库!C:N,3,0)+150,E90=4,0,E90=5,0)</f>
        <v>#VALUE!</v>
      </c>
      <c r="K90" s="19" t="e">
        <f t="shared" si="14"/>
        <v>#VALUE!</v>
      </c>
      <c r="L90" s="18" t="e">
        <f>VLOOKUP(F90,G11数据库!C:N,6,0)</f>
        <v>#N/A</v>
      </c>
      <c r="M90" s="18" t="e">
        <f>VLOOKUP(F90,G11数据库!C:N,7,0)</f>
        <v>#N/A</v>
      </c>
      <c r="N90" s="18"/>
      <c r="O90" s="18" t="e">
        <f>VLOOKUP(F90,G11数据库!C:N,8,0)</f>
        <v>#N/A</v>
      </c>
      <c r="P90" s="18" t="e">
        <f>VLOOKUP(F90,G11数据库!C:N,9,0)</f>
        <v>#N/A</v>
      </c>
      <c r="Q90" s="19" t="e">
        <f>VLOOKUP(F90,G11数据库!C:N,10,0)*C90</f>
        <v>#N/A</v>
      </c>
      <c r="R90" s="18" t="e">
        <f>VLOOKUP(F90,G11数据库!C:N,11,0)</f>
        <v>#N/A</v>
      </c>
      <c r="S90" s="18" t="e">
        <f>VLOOKUP(F90,G11数据库!C:N,12,0)</f>
        <v>#N/A</v>
      </c>
      <c r="T90" s="18"/>
    </row>
    <row r="91" spans="1:20" x14ac:dyDescent="0.25">
      <c r="A91" s="22"/>
      <c r="B91" s="3"/>
      <c r="C91" s="3"/>
      <c r="D91" s="3"/>
      <c r="E91" s="18" t="e">
        <f t="shared" si="11"/>
        <v>#VALUE!</v>
      </c>
      <c r="F91" s="18" t="str">
        <f t="shared" si="12"/>
        <v/>
      </c>
      <c r="G91" s="18" t="e">
        <f t="shared" si="13"/>
        <v>#VALUE!</v>
      </c>
      <c r="H91" s="18" t="e">
        <f>VLOOKUP(F91,G11数据库!C:N,4,0)</f>
        <v>#N/A</v>
      </c>
      <c r="I91" s="18" t="e">
        <f>VLOOKUP(F91,G11数据库!C:N,5,0)</f>
        <v>#N/A</v>
      </c>
      <c r="J91" s="18" t="e" cm="1">
        <f t="array" ref="J91">_xlfn.IFS(E91=1,0,E91=2,VLOOKUP(F91,G11数据库!C:N,3,0)+150,E91=3,VLOOKUP(F91,G11数据库!C:N,3,0)+150,E91=4,0,E91=5,0)</f>
        <v>#VALUE!</v>
      </c>
      <c r="K91" s="19" t="e">
        <f t="shared" si="14"/>
        <v>#VALUE!</v>
      </c>
      <c r="L91" s="18" t="e">
        <f>VLOOKUP(F91,G11数据库!C:N,6,0)</f>
        <v>#N/A</v>
      </c>
      <c r="M91" s="18" t="e">
        <f>VLOOKUP(F91,G11数据库!C:N,7,0)</f>
        <v>#N/A</v>
      </c>
      <c r="N91" s="18"/>
      <c r="O91" s="18" t="e">
        <f>VLOOKUP(F91,G11数据库!C:N,8,0)</f>
        <v>#N/A</v>
      </c>
      <c r="P91" s="18" t="e">
        <f>VLOOKUP(F91,G11数据库!C:N,9,0)</f>
        <v>#N/A</v>
      </c>
      <c r="Q91" s="19" t="e">
        <f>VLOOKUP(F91,G11数据库!C:N,10,0)*C91</f>
        <v>#N/A</v>
      </c>
      <c r="R91" s="18" t="e">
        <f>VLOOKUP(F91,G11数据库!C:N,11,0)</f>
        <v>#N/A</v>
      </c>
      <c r="S91" s="18" t="e">
        <f>VLOOKUP(F91,G11数据库!C:N,12,0)</f>
        <v>#N/A</v>
      </c>
      <c r="T91" s="18"/>
    </row>
    <row r="92" spans="1:20" x14ac:dyDescent="0.25">
      <c r="A92" s="22"/>
      <c r="B92" s="3"/>
      <c r="C92" s="3"/>
      <c r="D92" s="3"/>
      <c r="E92" s="18" t="e">
        <f t="shared" si="11"/>
        <v>#VALUE!</v>
      </c>
      <c r="F92" s="18" t="str">
        <f t="shared" si="12"/>
        <v/>
      </c>
      <c r="G92" s="18" t="e">
        <f t="shared" si="13"/>
        <v>#VALUE!</v>
      </c>
      <c r="H92" s="18" t="e">
        <f>VLOOKUP(F92,G11数据库!C:N,4,0)</f>
        <v>#N/A</v>
      </c>
      <c r="I92" s="18" t="e">
        <f>VLOOKUP(F92,G11数据库!C:N,5,0)</f>
        <v>#N/A</v>
      </c>
      <c r="J92" s="18" t="e" cm="1">
        <f t="array" ref="J92">_xlfn.IFS(E92=1,0,E92=2,VLOOKUP(F92,G11数据库!C:N,3,0)+150,E92=3,VLOOKUP(F92,G11数据库!C:N,3,0)+150,E92=4,0,E92=5,0)</f>
        <v>#VALUE!</v>
      </c>
      <c r="K92" s="19" t="e">
        <f t="shared" si="14"/>
        <v>#VALUE!</v>
      </c>
      <c r="L92" s="18" t="e">
        <f>VLOOKUP(F92,G11数据库!C:N,6,0)</f>
        <v>#N/A</v>
      </c>
      <c r="M92" s="18" t="e">
        <f>VLOOKUP(F92,G11数据库!C:N,7,0)</f>
        <v>#N/A</v>
      </c>
      <c r="N92" s="18"/>
      <c r="O92" s="18" t="e">
        <f>VLOOKUP(F92,G11数据库!C:N,8,0)</f>
        <v>#N/A</v>
      </c>
      <c r="P92" s="18" t="e">
        <f>VLOOKUP(F92,G11数据库!C:N,9,0)</f>
        <v>#N/A</v>
      </c>
      <c r="Q92" s="19" t="e">
        <f>VLOOKUP(F92,G11数据库!C:N,10,0)*C92</f>
        <v>#N/A</v>
      </c>
      <c r="R92" s="18" t="e">
        <f>VLOOKUP(F92,G11数据库!C:N,11,0)</f>
        <v>#N/A</v>
      </c>
      <c r="S92" s="18" t="e">
        <f>VLOOKUP(F92,G11数据库!C:N,12,0)</f>
        <v>#N/A</v>
      </c>
      <c r="T92" s="18"/>
    </row>
    <row r="93" spans="1:20" x14ac:dyDescent="0.25">
      <c r="A93" s="22"/>
      <c r="B93" s="3"/>
      <c r="C93" s="3"/>
      <c r="D93" s="3"/>
      <c r="E93" s="18" t="e">
        <f t="shared" si="11"/>
        <v>#VALUE!</v>
      </c>
      <c r="F93" s="18" t="str">
        <f t="shared" si="12"/>
        <v/>
      </c>
      <c r="G93" s="18" t="e">
        <f t="shared" si="13"/>
        <v>#VALUE!</v>
      </c>
      <c r="H93" s="18" t="e">
        <f>VLOOKUP(F93,G11数据库!C:N,4,0)</f>
        <v>#N/A</v>
      </c>
      <c r="I93" s="18" t="e">
        <f>VLOOKUP(F93,G11数据库!C:N,5,0)</f>
        <v>#N/A</v>
      </c>
      <c r="J93" s="18" t="e" cm="1">
        <f t="array" ref="J93">_xlfn.IFS(E93=1,0,E93=2,VLOOKUP(F93,G11数据库!C:N,3,0)+150,E93=3,VLOOKUP(F93,G11数据库!C:N,3,0)+150,E93=4,0,E93=5,0)</f>
        <v>#VALUE!</v>
      </c>
      <c r="K93" s="19" t="e">
        <f t="shared" si="14"/>
        <v>#VALUE!</v>
      </c>
      <c r="L93" s="18" t="e">
        <f>VLOOKUP(F93,G11数据库!C:N,6,0)</f>
        <v>#N/A</v>
      </c>
      <c r="M93" s="18" t="e">
        <f>VLOOKUP(F93,G11数据库!C:N,7,0)</f>
        <v>#N/A</v>
      </c>
      <c r="N93" s="18"/>
      <c r="O93" s="18" t="e">
        <f>VLOOKUP(F93,G11数据库!C:N,8,0)</f>
        <v>#N/A</v>
      </c>
      <c r="P93" s="18" t="e">
        <f>VLOOKUP(F93,G11数据库!C:N,9,0)</f>
        <v>#N/A</v>
      </c>
      <c r="Q93" s="19" t="e">
        <f>VLOOKUP(F93,G11数据库!C:N,10,0)*C93</f>
        <v>#N/A</v>
      </c>
      <c r="R93" s="18" t="e">
        <f>VLOOKUP(F93,G11数据库!C:N,11,0)</f>
        <v>#N/A</v>
      </c>
      <c r="S93" s="18" t="e">
        <f>VLOOKUP(F93,G11数据库!C:N,12,0)</f>
        <v>#N/A</v>
      </c>
      <c r="T93" s="18"/>
    </row>
    <row r="94" spans="1:20" x14ac:dyDescent="0.25">
      <c r="A94" s="22"/>
      <c r="B94" s="3"/>
      <c r="C94" s="3"/>
      <c r="D94" s="3"/>
      <c r="E94" s="18" t="e">
        <f t="shared" si="11"/>
        <v>#VALUE!</v>
      </c>
      <c r="F94" s="18" t="str">
        <f t="shared" si="12"/>
        <v/>
      </c>
      <c r="G94" s="18" t="e">
        <f t="shared" si="13"/>
        <v>#VALUE!</v>
      </c>
      <c r="H94" s="18" t="e">
        <f>VLOOKUP(F94,G11数据库!C:N,4,0)</f>
        <v>#N/A</v>
      </c>
      <c r="I94" s="18" t="e">
        <f>VLOOKUP(F94,G11数据库!C:N,5,0)</f>
        <v>#N/A</v>
      </c>
      <c r="J94" s="18" t="e" cm="1">
        <f t="array" ref="J94">_xlfn.IFS(E94=1,0,E94=2,VLOOKUP(F94,G11数据库!C:N,3,0)+150,E94=3,VLOOKUP(F94,G11数据库!C:N,3,0)+150,E94=4,0,E94=5,0)</f>
        <v>#VALUE!</v>
      </c>
      <c r="K94" s="19" t="e">
        <f t="shared" si="14"/>
        <v>#VALUE!</v>
      </c>
      <c r="L94" s="18" t="e">
        <f>VLOOKUP(F94,G11数据库!C:N,6,0)</f>
        <v>#N/A</v>
      </c>
      <c r="M94" s="18" t="e">
        <f>VLOOKUP(F94,G11数据库!C:N,7,0)</f>
        <v>#N/A</v>
      </c>
      <c r="N94" s="18"/>
      <c r="O94" s="18" t="e">
        <f>VLOOKUP(F94,G11数据库!C:N,8,0)</f>
        <v>#N/A</v>
      </c>
      <c r="P94" s="18" t="e">
        <f>VLOOKUP(F94,G11数据库!C:N,9,0)</f>
        <v>#N/A</v>
      </c>
      <c r="Q94" s="19" t="e">
        <f>VLOOKUP(F94,G11数据库!C:N,10,0)*C94</f>
        <v>#N/A</v>
      </c>
      <c r="R94" s="18" t="e">
        <f>VLOOKUP(F94,G11数据库!C:N,11,0)</f>
        <v>#N/A</v>
      </c>
      <c r="S94" s="18" t="e">
        <f>VLOOKUP(F94,G11数据库!C:N,12,0)</f>
        <v>#N/A</v>
      </c>
      <c r="T94" s="18"/>
    </row>
    <row r="95" spans="1:20" x14ac:dyDescent="0.25">
      <c r="A95" s="22"/>
      <c r="B95" s="3"/>
      <c r="C95" s="3"/>
      <c r="D95" s="3"/>
      <c r="E95" s="18" t="e">
        <f t="shared" si="11"/>
        <v>#VALUE!</v>
      </c>
      <c r="F95" s="18" t="str">
        <f t="shared" si="12"/>
        <v/>
      </c>
      <c r="G95" s="18" t="e">
        <f t="shared" si="13"/>
        <v>#VALUE!</v>
      </c>
      <c r="H95" s="18" t="e">
        <f>VLOOKUP(F95,G11数据库!C:N,4,0)</f>
        <v>#N/A</v>
      </c>
      <c r="I95" s="18" t="e">
        <f>VLOOKUP(F95,G11数据库!C:N,5,0)</f>
        <v>#N/A</v>
      </c>
      <c r="J95" s="18" t="e" cm="1">
        <f t="array" ref="J95">_xlfn.IFS(E95=1,0,E95=2,VLOOKUP(F95,G11数据库!C:N,3,0)+150,E95=3,VLOOKUP(F95,G11数据库!C:N,3,0)+150,E95=4,0,E95=5,0)</f>
        <v>#VALUE!</v>
      </c>
      <c r="K95" s="19" t="e">
        <f t="shared" si="14"/>
        <v>#VALUE!</v>
      </c>
      <c r="L95" s="18" t="e">
        <f>VLOOKUP(F95,G11数据库!C:N,6,0)</f>
        <v>#N/A</v>
      </c>
      <c r="M95" s="18" t="e">
        <f>VLOOKUP(F95,G11数据库!C:N,7,0)</f>
        <v>#N/A</v>
      </c>
      <c r="N95" s="18"/>
      <c r="O95" s="18" t="e">
        <f>VLOOKUP(F95,G11数据库!C:N,8,0)</f>
        <v>#N/A</v>
      </c>
      <c r="P95" s="18" t="e">
        <f>VLOOKUP(F95,G11数据库!C:N,9,0)</f>
        <v>#N/A</v>
      </c>
      <c r="Q95" s="19" t="e">
        <f>VLOOKUP(F95,G11数据库!C:N,10,0)*C95</f>
        <v>#N/A</v>
      </c>
      <c r="R95" s="18" t="e">
        <f>VLOOKUP(F95,G11数据库!C:N,11,0)</f>
        <v>#N/A</v>
      </c>
      <c r="S95" s="18" t="e">
        <f>VLOOKUP(F95,G11数据库!C:N,12,0)</f>
        <v>#N/A</v>
      </c>
      <c r="T95" s="18"/>
    </row>
    <row r="96" spans="1:20" x14ac:dyDescent="0.25">
      <c r="A96" s="22"/>
      <c r="B96" s="3"/>
      <c r="C96" s="3"/>
      <c r="D96" s="3"/>
      <c r="E96" s="18" t="e">
        <f t="shared" si="11"/>
        <v>#VALUE!</v>
      </c>
      <c r="F96" s="18" t="str">
        <f t="shared" si="12"/>
        <v/>
      </c>
      <c r="G96" s="18" t="e">
        <f t="shared" si="13"/>
        <v>#VALUE!</v>
      </c>
      <c r="H96" s="18" t="e">
        <f>VLOOKUP(F96,G11数据库!C:N,4,0)</f>
        <v>#N/A</v>
      </c>
      <c r="I96" s="18" t="e">
        <f>VLOOKUP(F96,G11数据库!C:N,5,0)</f>
        <v>#N/A</v>
      </c>
      <c r="J96" s="18" t="e" cm="1">
        <f t="array" ref="J96">_xlfn.IFS(E96=1,0,E96=2,VLOOKUP(F96,G11数据库!C:N,3,0)+150,E96=3,VLOOKUP(F96,G11数据库!C:N,3,0)+150,E96=4,0,E96=5,0)</f>
        <v>#VALUE!</v>
      </c>
      <c r="K96" s="19" t="e">
        <f t="shared" si="14"/>
        <v>#VALUE!</v>
      </c>
      <c r="L96" s="18" t="e">
        <f>VLOOKUP(F96,G11数据库!C:N,6,0)</f>
        <v>#N/A</v>
      </c>
      <c r="M96" s="18" t="e">
        <f>VLOOKUP(F96,G11数据库!C:N,7,0)</f>
        <v>#N/A</v>
      </c>
      <c r="N96" s="18"/>
      <c r="O96" s="18" t="e">
        <f>VLOOKUP(F96,G11数据库!C:N,8,0)</f>
        <v>#N/A</v>
      </c>
      <c r="P96" s="18" t="e">
        <f>VLOOKUP(F96,G11数据库!C:N,9,0)</f>
        <v>#N/A</v>
      </c>
      <c r="Q96" s="19" t="e">
        <f>VLOOKUP(F96,G11数据库!C:N,10,0)*C96</f>
        <v>#N/A</v>
      </c>
      <c r="R96" s="18" t="e">
        <f>VLOOKUP(F96,G11数据库!C:N,11,0)</f>
        <v>#N/A</v>
      </c>
      <c r="S96" s="18" t="e">
        <f>VLOOKUP(F96,G11数据库!C:N,12,0)</f>
        <v>#N/A</v>
      </c>
      <c r="T96" s="18"/>
    </row>
    <row r="97" spans="1:20" x14ac:dyDescent="0.25">
      <c r="A97" s="22"/>
      <c r="B97" s="3"/>
      <c r="C97" s="3"/>
      <c r="D97" s="3"/>
      <c r="E97" s="18" t="e">
        <f t="shared" si="11"/>
        <v>#VALUE!</v>
      </c>
      <c r="F97" s="18" t="str">
        <f t="shared" si="12"/>
        <v/>
      </c>
      <c r="G97" s="18" t="e">
        <f t="shared" si="13"/>
        <v>#VALUE!</v>
      </c>
      <c r="H97" s="18" t="e">
        <f>VLOOKUP(F97,G11数据库!C:N,4,0)</f>
        <v>#N/A</v>
      </c>
      <c r="I97" s="18" t="e">
        <f>VLOOKUP(F97,G11数据库!C:N,5,0)</f>
        <v>#N/A</v>
      </c>
      <c r="J97" s="18" t="e" cm="1">
        <f t="array" ref="J97">_xlfn.IFS(E97=1,0,E97=2,VLOOKUP(F97,G11数据库!C:N,3,0)+150,E97=3,VLOOKUP(F97,G11数据库!C:N,3,0)+150,E97=4,0,E97=5,0)</f>
        <v>#VALUE!</v>
      </c>
      <c r="K97" s="19" t="e">
        <f t="shared" si="14"/>
        <v>#VALUE!</v>
      </c>
      <c r="L97" s="18" t="e">
        <f>VLOOKUP(F97,G11数据库!C:N,6,0)</f>
        <v>#N/A</v>
      </c>
      <c r="M97" s="18" t="e">
        <f>VLOOKUP(F97,G11数据库!C:N,7,0)</f>
        <v>#N/A</v>
      </c>
      <c r="N97" s="18"/>
      <c r="O97" s="18" t="e">
        <f>VLOOKUP(F97,G11数据库!C:N,8,0)</f>
        <v>#N/A</v>
      </c>
      <c r="P97" s="18" t="e">
        <f>VLOOKUP(F97,G11数据库!C:N,9,0)</f>
        <v>#N/A</v>
      </c>
      <c r="Q97" s="19" t="e">
        <f>VLOOKUP(F97,G11数据库!C:N,10,0)*C97</f>
        <v>#N/A</v>
      </c>
      <c r="R97" s="18" t="e">
        <f>VLOOKUP(F97,G11数据库!C:N,11,0)</f>
        <v>#N/A</v>
      </c>
      <c r="S97" s="18" t="e">
        <f>VLOOKUP(F97,G11数据库!C:N,12,0)</f>
        <v>#N/A</v>
      </c>
      <c r="T97" s="18"/>
    </row>
    <row r="98" spans="1:20" x14ac:dyDescent="0.25">
      <c r="A98" s="22"/>
      <c r="B98" s="3"/>
      <c r="C98" s="3"/>
      <c r="D98" s="3"/>
      <c r="E98" s="18" t="e">
        <f t="shared" si="11"/>
        <v>#VALUE!</v>
      </c>
      <c r="F98" s="18" t="str">
        <f t="shared" si="12"/>
        <v/>
      </c>
      <c r="G98" s="18" t="e">
        <f t="shared" si="13"/>
        <v>#VALUE!</v>
      </c>
      <c r="H98" s="18" t="e">
        <f>VLOOKUP(F98,G11数据库!C:N,4,0)</f>
        <v>#N/A</v>
      </c>
      <c r="I98" s="18" t="e">
        <f>VLOOKUP(F98,G11数据库!C:N,5,0)</f>
        <v>#N/A</v>
      </c>
      <c r="J98" s="18" t="e" cm="1">
        <f t="array" ref="J98">_xlfn.IFS(E98=1,0,E98=2,VLOOKUP(F98,G11数据库!C:N,3,0)+150,E98=3,VLOOKUP(F98,G11数据库!C:N,3,0)+150,E98=4,0,E98=5,0)</f>
        <v>#VALUE!</v>
      </c>
      <c r="K98" s="19" t="e">
        <f t="shared" si="14"/>
        <v>#VALUE!</v>
      </c>
      <c r="L98" s="18" t="e">
        <f>VLOOKUP(F98,G11数据库!C:N,6,0)</f>
        <v>#N/A</v>
      </c>
      <c r="M98" s="18" t="e">
        <f>VLOOKUP(F98,G11数据库!C:N,7,0)</f>
        <v>#N/A</v>
      </c>
      <c r="N98" s="18"/>
      <c r="O98" s="18" t="e">
        <f>VLOOKUP(F98,G11数据库!C:N,8,0)</f>
        <v>#N/A</v>
      </c>
      <c r="P98" s="18" t="e">
        <f>VLOOKUP(F98,G11数据库!C:N,9,0)</f>
        <v>#N/A</v>
      </c>
      <c r="Q98" s="19" t="e">
        <f>VLOOKUP(F98,G11数据库!C:N,10,0)*C98</f>
        <v>#N/A</v>
      </c>
      <c r="R98" s="18" t="e">
        <f>VLOOKUP(F98,G11数据库!C:N,11,0)</f>
        <v>#N/A</v>
      </c>
      <c r="S98" s="18" t="e">
        <f>VLOOKUP(F98,G11数据库!C:N,12,0)</f>
        <v>#N/A</v>
      </c>
      <c r="T98" s="18"/>
    </row>
    <row r="99" spans="1:20" x14ac:dyDescent="0.25">
      <c r="A99" s="22"/>
      <c r="B99" s="3"/>
      <c r="C99" s="3"/>
      <c r="D99" s="3"/>
      <c r="E99" s="18" t="e">
        <f t="shared" si="11"/>
        <v>#VALUE!</v>
      </c>
      <c r="F99" s="18" t="str">
        <f t="shared" si="12"/>
        <v/>
      </c>
      <c r="G99" s="18" t="e">
        <f t="shared" si="13"/>
        <v>#VALUE!</v>
      </c>
      <c r="H99" s="18" t="e">
        <f>VLOOKUP(F99,G11数据库!C:N,4,0)</f>
        <v>#N/A</v>
      </c>
      <c r="I99" s="18" t="e">
        <f>VLOOKUP(F99,G11数据库!C:N,5,0)</f>
        <v>#N/A</v>
      </c>
      <c r="J99" s="18" t="e" cm="1">
        <f t="array" ref="J99">_xlfn.IFS(E99=1,0,E99=2,VLOOKUP(F99,G11数据库!C:N,3,0)+150,E99=3,VLOOKUP(F99,G11数据库!C:N,3,0)+150,E99=4,0,E99=5,0)</f>
        <v>#VALUE!</v>
      </c>
      <c r="K99" s="19" t="e">
        <f t="shared" si="14"/>
        <v>#VALUE!</v>
      </c>
      <c r="L99" s="18" t="e">
        <f>VLOOKUP(F99,G11数据库!C:N,6,0)</f>
        <v>#N/A</v>
      </c>
      <c r="M99" s="18" t="e">
        <f>VLOOKUP(F99,G11数据库!C:N,7,0)</f>
        <v>#N/A</v>
      </c>
      <c r="N99" s="18"/>
      <c r="O99" s="18" t="e">
        <f>VLOOKUP(F99,G11数据库!C:N,8,0)</f>
        <v>#N/A</v>
      </c>
      <c r="P99" s="18" t="e">
        <f>VLOOKUP(F99,G11数据库!C:N,9,0)</f>
        <v>#N/A</v>
      </c>
      <c r="Q99" s="19" t="e">
        <f>VLOOKUP(F99,G11数据库!C:N,10,0)*C99</f>
        <v>#N/A</v>
      </c>
      <c r="R99" s="18" t="e">
        <f>VLOOKUP(F99,G11数据库!C:N,11,0)</f>
        <v>#N/A</v>
      </c>
      <c r="S99" s="18" t="e">
        <f>VLOOKUP(F99,G11数据库!C:N,12,0)</f>
        <v>#N/A</v>
      </c>
      <c r="T99" s="18"/>
    </row>
    <row r="100" spans="1:20" x14ac:dyDescent="0.25">
      <c r="A100" s="22"/>
      <c r="B100" s="3"/>
      <c r="C100" s="3"/>
      <c r="D100" s="3"/>
      <c r="E100" s="18" t="e">
        <f t="shared" si="11"/>
        <v>#VALUE!</v>
      </c>
      <c r="F100" s="18" t="str">
        <f t="shared" si="12"/>
        <v/>
      </c>
      <c r="G100" s="18" t="e">
        <f t="shared" si="13"/>
        <v>#VALUE!</v>
      </c>
      <c r="H100" s="18" t="e">
        <f>VLOOKUP(F100,G11数据库!C:N,4,0)</f>
        <v>#N/A</v>
      </c>
      <c r="I100" s="18" t="e">
        <f>VLOOKUP(F100,G11数据库!C:N,5,0)</f>
        <v>#N/A</v>
      </c>
      <c r="J100" s="18" t="e" cm="1">
        <f t="array" ref="J100">_xlfn.IFS(E100=1,0,E100=2,VLOOKUP(F100,G11数据库!C:N,3,0)+150,E100=3,VLOOKUP(F100,G11数据库!C:N,3,0)+150,E100=4,0,E100=5,0)</f>
        <v>#VALUE!</v>
      </c>
      <c r="K100" s="19" t="e">
        <f t="shared" si="14"/>
        <v>#VALUE!</v>
      </c>
      <c r="L100" s="18" t="e">
        <f>VLOOKUP(F100,G11数据库!C:N,6,0)</f>
        <v>#N/A</v>
      </c>
      <c r="M100" s="18" t="e">
        <f>VLOOKUP(F100,G11数据库!C:N,7,0)</f>
        <v>#N/A</v>
      </c>
      <c r="N100" s="18"/>
      <c r="O100" s="18" t="e">
        <f>VLOOKUP(F100,G11数据库!C:N,8,0)</f>
        <v>#N/A</v>
      </c>
      <c r="P100" s="18" t="e">
        <f>VLOOKUP(F100,G11数据库!C:N,9,0)</f>
        <v>#N/A</v>
      </c>
      <c r="Q100" s="19" t="e">
        <f>VLOOKUP(F100,G11数据库!C:N,10,0)*C100</f>
        <v>#N/A</v>
      </c>
      <c r="R100" s="18" t="e">
        <f>VLOOKUP(F100,G11数据库!C:N,11,0)</f>
        <v>#N/A</v>
      </c>
      <c r="S100" s="18" t="e">
        <f>VLOOKUP(F100,G11数据库!C:N,12,0)</f>
        <v>#N/A</v>
      </c>
      <c r="T100" s="18"/>
    </row>
  </sheetData>
  <sheetProtection algorithmName="SHA-512" hashValue="93BfjaEpFPBUchLY4fEdaioE0i1A7htFGw/uArPrQrvbyIutAvVLYLwN4RlbYYea1WTTQXdfwjQRAcdh8OdekQ==" saltValue="3LW116b7vvUaYRNigAfk3w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F2:F6" formula="1"/>
  </ignoredError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FDF81-5561-4631-8C20-CDBD50F63F40}">
  <sheetPr codeName="Sheet109"/>
  <dimension ref="A1:N6"/>
  <sheetViews>
    <sheetView workbookViewId="0"/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5.26953125" bestFit="1" customWidth="1"/>
    <col min="4" max="5" width="5.26953125" customWidth="1"/>
    <col min="6" max="6" width="6.26953125" bestFit="1" customWidth="1"/>
    <col min="7" max="7" width="14.6328125" bestFit="1" customWidth="1"/>
    <col min="8" max="8" width="5.26953125" bestFit="1" customWidth="1"/>
    <col min="9" max="9" width="6.26953125" bestFit="1" customWidth="1"/>
    <col min="10" max="10" width="9.26953125" bestFit="1" customWidth="1"/>
    <col min="11" max="11" width="8.90625" bestFit="1" customWidth="1"/>
    <col min="12" max="13" width="5.26953125" bestFit="1" customWidth="1"/>
    <col min="14" max="14" width="6.26953125" bestFit="1" customWidth="1"/>
  </cols>
  <sheetData>
    <row r="1" spans="1:14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78"/>
      <c r="I1" s="79"/>
      <c r="J1" s="86" t="s">
        <v>392</v>
      </c>
      <c r="K1" s="87"/>
      <c r="L1" s="87"/>
      <c r="M1" s="87"/>
      <c r="N1" s="87"/>
    </row>
    <row r="2" spans="1:14" x14ac:dyDescent="0.25">
      <c r="A2" s="3" t="s">
        <v>47</v>
      </c>
      <c r="B2" s="3" t="s">
        <v>46</v>
      </c>
      <c r="C2" s="1" t="s">
        <v>1</v>
      </c>
      <c r="D2" s="3" t="s">
        <v>265</v>
      </c>
      <c r="E2" s="3" t="s">
        <v>187</v>
      </c>
      <c r="F2" s="1" t="s">
        <v>12</v>
      </c>
      <c r="G2" s="1" t="s">
        <v>2</v>
      </c>
      <c r="H2" s="1" t="s">
        <v>3</v>
      </c>
      <c r="I2" s="1" t="s">
        <v>4</v>
      </c>
      <c r="J2" s="1" t="s">
        <v>12</v>
      </c>
      <c r="K2" s="1" t="s">
        <v>2</v>
      </c>
      <c r="L2" s="3" t="s">
        <v>32</v>
      </c>
      <c r="M2" s="1" t="s">
        <v>3</v>
      </c>
      <c r="N2" s="1" t="s">
        <v>4</v>
      </c>
    </row>
    <row r="3" spans="1:14" ht="15" x14ac:dyDescent="0.25">
      <c r="A3" s="3" t="s">
        <v>421</v>
      </c>
      <c r="B3" s="3" t="s">
        <v>422</v>
      </c>
      <c r="C3" s="1" t="s">
        <v>6</v>
      </c>
      <c r="D3" s="1">
        <v>75</v>
      </c>
      <c r="E3" s="1">
        <v>75</v>
      </c>
      <c r="F3" s="1" t="s">
        <v>93</v>
      </c>
      <c r="G3" s="1" t="s">
        <v>14</v>
      </c>
      <c r="H3" s="1" t="s">
        <v>15</v>
      </c>
      <c r="I3" s="1" t="s">
        <v>7</v>
      </c>
      <c r="J3" s="3" t="s">
        <v>393</v>
      </c>
      <c r="K3" s="36" t="s">
        <v>400</v>
      </c>
      <c r="L3" s="3">
        <v>2</v>
      </c>
      <c r="M3" s="3" t="s">
        <v>72</v>
      </c>
      <c r="N3" s="1" t="s">
        <v>7</v>
      </c>
    </row>
    <row r="4" spans="1:14" ht="15" x14ac:dyDescent="0.25">
      <c r="A4" s="3"/>
      <c r="B4" s="1"/>
      <c r="C4" s="1" t="s">
        <v>17</v>
      </c>
      <c r="D4" s="1">
        <v>100</v>
      </c>
      <c r="E4" s="1">
        <v>100</v>
      </c>
      <c r="F4" s="1" t="s">
        <v>93</v>
      </c>
      <c r="G4" s="3" t="s">
        <v>413</v>
      </c>
      <c r="H4" s="1" t="s">
        <v>15</v>
      </c>
      <c r="I4" s="1" t="s">
        <v>7</v>
      </c>
      <c r="J4" s="3" t="s">
        <v>393</v>
      </c>
      <c r="K4" s="36" t="s">
        <v>401</v>
      </c>
      <c r="L4" s="3">
        <v>2</v>
      </c>
      <c r="M4" s="3" t="s">
        <v>72</v>
      </c>
      <c r="N4" s="1" t="s">
        <v>7</v>
      </c>
    </row>
    <row r="5" spans="1:14" ht="15" x14ac:dyDescent="0.25">
      <c r="A5" s="3"/>
      <c r="B5" s="1"/>
      <c r="C5" s="1" t="s">
        <v>8</v>
      </c>
      <c r="D5" s="1">
        <v>150</v>
      </c>
      <c r="E5" s="1">
        <v>125</v>
      </c>
      <c r="F5" s="1" t="s">
        <v>93</v>
      </c>
      <c r="G5" s="3" t="s">
        <v>145</v>
      </c>
      <c r="H5" s="1" t="s">
        <v>15</v>
      </c>
      <c r="I5" s="1" t="s">
        <v>7</v>
      </c>
      <c r="J5" s="3" t="s">
        <v>393</v>
      </c>
      <c r="K5" s="36" t="s">
        <v>402</v>
      </c>
      <c r="L5" s="3">
        <v>2</v>
      </c>
      <c r="M5" s="3" t="s">
        <v>72</v>
      </c>
      <c r="N5" s="1" t="s">
        <v>7</v>
      </c>
    </row>
    <row r="6" spans="1:14" ht="15" x14ac:dyDescent="0.25">
      <c r="A6" s="3"/>
      <c r="B6" s="1"/>
      <c r="C6" s="1" t="s">
        <v>9</v>
      </c>
      <c r="D6" s="1">
        <v>200</v>
      </c>
      <c r="E6" s="1">
        <v>150</v>
      </c>
      <c r="F6" s="3" t="s">
        <v>207</v>
      </c>
      <c r="G6" s="3" t="s">
        <v>164</v>
      </c>
      <c r="H6" s="1" t="s">
        <v>15</v>
      </c>
      <c r="I6" s="1" t="s">
        <v>7</v>
      </c>
      <c r="J6" s="3" t="s">
        <v>393</v>
      </c>
      <c r="K6" s="36" t="s">
        <v>403</v>
      </c>
      <c r="L6" s="3">
        <v>2</v>
      </c>
      <c r="M6" s="3" t="s">
        <v>72</v>
      </c>
      <c r="N6" s="1" t="s">
        <v>7</v>
      </c>
    </row>
  </sheetData>
  <sheetProtection algorithmName="SHA-512" hashValue="TGREe2/ENebfhF2b4C0cmbJfbiEIL1iOjANi/+MeIk0ow57TrMfXQQNHnbhGeqT0x7YcE9Q6ic8eKYF9yyro+g==" saltValue="UblTmHkmXk8kUNapGdoYaA==" spinCount="100000" sheet="1" objects="1" scenarios="1"/>
  <mergeCells count="2">
    <mergeCell ref="C1:I1"/>
    <mergeCell ref="J1:N1"/>
  </mergeCells>
  <phoneticPr fontId="6" type="noConversion"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B938D-72AD-4821-ABEA-C974F1579F03}">
  <sheetPr codeName="Sheet110"/>
  <dimension ref="A1:Z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3" max="8" width="5.26953125" bestFit="1" customWidth="1"/>
    <col min="9" max="9" width="11.36328125" bestFit="1" customWidth="1"/>
    <col min="10" max="11" width="7.26953125" bestFit="1" customWidth="1"/>
    <col min="12" max="12" width="5.26953125" bestFit="1" customWidth="1"/>
    <col min="13" max="13" width="6.26953125" bestFit="1" customWidth="1"/>
    <col min="14" max="14" width="5.26953125" bestFit="1" customWidth="1"/>
    <col min="15" max="15" width="11.36328125" bestFit="1" customWidth="1"/>
    <col min="16" max="16" width="7.26953125" bestFit="1" customWidth="1"/>
    <col min="17" max="17" width="8.26953125" bestFit="1" customWidth="1"/>
    <col min="18" max="19" width="6.26953125" bestFit="1" customWidth="1"/>
    <col min="20" max="20" width="5.26953125" bestFit="1" customWidth="1"/>
    <col min="21" max="21" width="11.36328125" bestFit="1" customWidth="1"/>
    <col min="22" max="22" width="8.26953125" bestFit="1" customWidth="1"/>
    <col min="23" max="23" width="7.26953125" bestFit="1" customWidth="1"/>
    <col min="24" max="24" width="5.26953125" bestFit="1" customWidth="1"/>
    <col min="25" max="25" width="6.26953125" bestFit="1" customWidth="1"/>
    <col min="26" max="26" width="5.26953125" bestFit="1" customWidth="1"/>
  </cols>
  <sheetData>
    <row r="1" spans="1:26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208</v>
      </c>
      <c r="H1" s="18" t="s">
        <v>209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9" t="s">
        <v>79</v>
      </c>
      <c r="R1" s="18" t="s">
        <v>3</v>
      </c>
      <c r="S1" s="18" t="s">
        <v>160</v>
      </c>
      <c r="T1" s="18" t="s">
        <v>5</v>
      </c>
      <c r="U1" s="18" t="s">
        <v>48</v>
      </c>
      <c r="V1" s="18" t="s">
        <v>82</v>
      </c>
      <c r="W1" s="19" t="s">
        <v>79</v>
      </c>
      <c r="X1" s="18" t="s">
        <v>3</v>
      </c>
      <c r="Y1" s="18" t="s">
        <v>160</v>
      </c>
      <c r="Z1" s="18" t="s">
        <v>5</v>
      </c>
    </row>
    <row r="2" spans="1:26" x14ac:dyDescent="0.25">
      <c r="A2" s="22">
        <v>51</v>
      </c>
      <c r="B2" s="3" t="s">
        <v>1086</v>
      </c>
      <c r="C2" s="3">
        <v>2</v>
      </c>
      <c r="D2" s="3" t="s">
        <v>593</v>
      </c>
      <c r="E2" s="18">
        <f>VALUE(TRIM(MID(SUBSTITUTE($B2,"-",REPT(" ",99)),COLUMN(B2)*99-98,99)))</f>
        <v>1</v>
      </c>
      <c r="F2" s="18" t="str">
        <f>(TRIM(MID(SUBSTITUTE($B2,"-",REPT(" ",99)),COLUMN(C2)*99-98,99)))</f>
        <v>A</v>
      </c>
      <c r="G2" s="18">
        <f>VALUE(TRIM(MID(SUBSTITUTE($B2,"-",REPT(" ",99)),COLUMN(D2)*99-98,99)))</f>
        <v>1200</v>
      </c>
      <c r="H2" s="18">
        <f>VALUE(TRIM(MID(SUBSTITUTE($B2,"-",REPT(" ",99)),COLUMN(E2)*99-98,99)))</f>
        <v>500</v>
      </c>
      <c r="I2" s="18" t="str">
        <f>VLOOKUP(F2,G12数据库!C:R,4,0)</f>
        <v>槽钢</v>
      </c>
      <c r="J2" s="18" t="str">
        <f>VLOOKUP(F2,G12数据库!C:R,5,0)</f>
        <v>[12.6</v>
      </c>
      <c r="K2" s="19">
        <f>(H2/1000)*C2</f>
        <v>1</v>
      </c>
      <c r="L2" s="18" t="str">
        <f>VLOOKUP(F2,G12数据库!C:R,6,0)</f>
        <v>m</v>
      </c>
      <c r="M2" s="18" t="str">
        <f>VLOOKUP(F2,G12数据库!C:R,7,0)</f>
        <v>Q235B</v>
      </c>
      <c r="N2" s="18"/>
      <c r="O2" s="18" t="str">
        <f>VLOOKUP(F2,G12数据库!C:R,8,0)</f>
        <v>槽钢</v>
      </c>
      <c r="P2" s="18" t="str">
        <f>VLOOKUP(F2,G12数据库!C:R,9,0)</f>
        <v>[10</v>
      </c>
      <c r="Q2" s="19">
        <f>(2*(G2/1000)^2)^0.5*C2</f>
        <v>3.3941125496954281</v>
      </c>
      <c r="R2" s="18" t="str">
        <f>VLOOKUP(F2,G12数据库!C:R,10,0)</f>
        <v>m</v>
      </c>
      <c r="S2" s="18" t="str">
        <f>VLOOKUP(F2,G12数据库!C:R,11,0)</f>
        <v>Q235B</v>
      </c>
      <c r="T2" s="18"/>
      <c r="U2" s="18" t="str">
        <f>VLOOKUP(F2,G12数据库!C:R,12,0)</f>
        <v>膨胀锚栓</v>
      </c>
      <c r="V2" s="18" t="str">
        <f>VLOOKUP(F2,G12数据库!C:R,13,0)</f>
        <v>M12x120</v>
      </c>
      <c r="W2" s="19">
        <f>VLOOKUP(F2,G12数据库!C:R,14,0)*C2</f>
        <v>8</v>
      </c>
      <c r="X2" s="18" t="str">
        <f>VLOOKUP(F2,G12数据库!C:R,15,0)</f>
        <v>套</v>
      </c>
      <c r="Y2" s="18" t="str">
        <f>VLOOKUP(F2,G12数据库!C:R,16,0)</f>
        <v>Q235B</v>
      </c>
      <c r="Z2" s="18"/>
    </row>
    <row r="3" spans="1:26" x14ac:dyDescent="0.25">
      <c r="A3" s="22"/>
      <c r="B3" s="3"/>
      <c r="C3" s="3"/>
      <c r="D3" s="3"/>
      <c r="E3" s="18" t="e">
        <f t="shared" ref="E3:E11" si="0">VALUE(TRIM(MID(SUBSTITUTE($B3,"-",REPT(" ",99)),COLUMN(B3)*99-98,99)))</f>
        <v>#VALUE!</v>
      </c>
      <c r="F3" s="18" t="str">
        <f t="shared" ref="F3:F11" si="1">(TRIM(MID(SUBSTITUTE($B3,"-",REPT(" ",99)),COLUMN(C3)*99-98,99)))</f>
        <v/>
      </c>
      <c r="G3" s="18" t="e">
        <f t="shared" ref="G3:H11" si="2">VALUE(TRIM(MID(SUBSTITUTE($B3,"-",REPT(" ",99)),COLUMN(D3)*99-98,99)))</f>
        <v>#VALUE!</v>
      </c>
      <c r="H3" s="18" t="e">
        <f t="shared" si="2"/>
        <v>#VALUE!</v>
      </c>
      <c r="I3" s="18" t="e">
        <f>VLOOKUP(F3,G12数据库!C:R,4,0)</f>
        <v>#N/A</v>
      </c>
      <c r="J3" s="18" t="e">
        <f>VLOOKUP(F3,G12数据库!C:R,5,0)</f>
        <v>#N/A</v>
      </c>
      <c r="K3" s="19" t="e">
        <f t="shared" ref="K3:K11" si="3">(H3/1000)*C3</f>
        <v>#VALUE!</v>
      </c>
      <c r="L3" s="18" t="e">
        <f>VLOOKUP(F3,G12数据库!C:R,6,0)</f>
        <v>#N/A</v>
      </c>
      <c r="M3" s="18" t="e">
        <f>VLOOKUP(F3,G12数据库!C:R,7,0)</f>
        <v>#N/A</v>
      </c>
      <c r="N3" s="18"/>
      <c r="O3" s="18" t="e">
        <f>VLOOKUP(F3,G12数据库!C:R,8,0)</f>
        <v>#N/A</v>
      </c>
      <c r="P3" s="18" t="e">
        <f>VLOOKUP(F3,G12数据库!C:R,9,0)</f>
        <v>#N/A</v>
      </c>
      <c r="Q3" s="19" t="e">
        <f t="shared" ref="Q3:Q11" si="4">(2*(G3/1000)^2)^0.5*C3</f>
        <v>#VALUE!</v>
      </c>
      <c r="R3" s="18" t="e">
        <f>VLOOKUP(F3,G12数据库!C:R,10,0)</f>
        <v>#N/A</v>
      </c>
      <c r="S3" s="18" t="e">
        <f>VLOOKUP(F3,G12数据库!C:R,11,0)</f>
        <v>#N/A</v>
      </c>
      <c r="T3" s="18"/>
      <c r="U3" s="18" t="e">
        <f>VLOOKUP(F3,G12数据库!C:R,12,0)</f>
        <v>#N/A</v>
      </c>
      <c r="V3" s="18" t="e">
        <f>VLOOKUP(F3,G12数据库!C:R,13,0)</f>
        <v>#N/A</v>
      </c>
      <c r="W3" s="19" t="e">
        <f>VLOOKUP(F3,G12数据库!C:R,14,0)*C3</f>
        <v>#N/A</v>
      </c>
      <c r="X3" s="18" t="e">
        <f>VLOOKUP(F3,G12数据库!C:R,15,0)</f>
        <v>#N/A</v>
      </c>
      <c r="Y3" s="18" t="e">
        <f>VLOOKUP(F3,G12数据库!C:R,16,0)</f>
        <v>#N/A</v>
      </c>
      <c r="Z3" s="18"/>
    </row>
    <row r="4" spans="1:26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>VLOOKUP(F4,G12数据库!C:R,4,0)</f>
        <v>#N/A</v>
      </c>
      <c r="J4" s="18" t="e">
        <f>VLOOKUP(F4,G12数据库!C:R,5,0)</f>
        <v>#N/A</v>
      </c>
      <c r="K4" s="19" t="e">
        <f t="shared" si="3"/>
        <v>#VALUE!</v>
      </c>
      <c r="L4" s="18" t="e">
        <f>VLOOKUP(F4,G12数据库!C:R,6,0)</f>
        <v>#N/A</v>
      </c>
      <c r="M4" s="18" t="e">
        <f>VLOOKUP(F4,G12数据库!C:R,7,0)</f>
        <v>#N/A</v>
      </c>
      <c r="N4" s="18"/>
      <c r="O4" s="18" t="e">
        <f>VLOOKUP(F4,G12数据库!C:R,8,0)</f>
        <v>#N/A</v>
      </c>
      <c r="P4" s="18" t="e">
        <f>VLOOKUP(F4,G12数据库!C:R,9,0)</f>
        <v>#N/A</v>
      </c>
      <c r="Q4" s="19" t="e">
        <f t="shared" si="4"/>
        <v>#VALUE!</v>
      </c>
      <c r="R4" s="18" t="e">
        <f>VLOOKUP(F4,G12数据库!C:R,10,0)</f>
        <v>#N/A</v>
      </c>
      <c r="S4" s="18" t="e">
        <f>VLOOKUP(F4,G12数据库!C:R,11,0)</f>
        <v>#N/A</v>
      </c>
      <c r="T4" s="18"/>
      <c r="U4" s="18" t="e">
        <f>VLOOKUP(F4,G12数据库!C:R,12,0)</f>
        <v>#N/A</v>
      </c>
      <c r="V4" s="18" t="e">
        <f>VLOOKUP(F4,G12数据库!C:R,13,0)</f>
        <v>#N/A</v>
      </c>
      <c r="W4" s="19" t="e">
        <f>VLOOKUP(F4,G12数据库!C:R,14,0)*C4</f>
        <v>#N/A</v>
      </c>
      <c r="X4" s="18" t="e">
        <f>VLOOKUP(F4,G12数据库!C:R,15,0)</f>
        <v>#N/A</v>
      </c>
      <c r="Y4" s="18" t="e">
        <f>VLOOKUP(F4,G12数据库!C:R,16,0)</f>
        <v>#N/A</v>
      </c>
      <c r="Z4" s="18"/>
    </row>
    <row r="5" spans="1:26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>VLOOKUP(F5,G12数据库!C:R,4,0)</f>
        <v>#N/A</v>
      </c>
      <c r="J5" s="18" t="e">
        <f>VLOOKUP(F5,G12数据库!C:R,5,0)</f>
        <v>#N/A</v>
      </c>
      <c r="K5" s="19" t="e">
        <f t="shared" si="3"/>
        <v>#VALUE!</v>
      </c>
      <c r="L5" s="18" t="e">
        <f>VLOOKUP(F5,G12数据库!C:R,6,0)</f>
        <v>#N/A</v>
      </c>
      <c r="M5" s="18" t="e">
        <f>VLOOKUP(F5,G12数据库!C:R,7,0)</f>
        <v>#N/A</v>
      </c>
      <c r="N5" s="18"/>
      <c r="O5" s="18" t="e">
        <f>VLOOKUP(F5,G12数据库!C:R,8,0)</f>
        <v>#N/A</v>
      </c>
      <c r="P5" s="18" t="e">
        <f>VLOOKUP(F5,G12数据库!C:R,9,0)</f>
        <v>#N/A</v>
      </c>
      <c r="Q5" s="19" t="e">
        <f t="shared" si="4"/>
        <v>#VALUE!</v>
      </c>
      <c r="R5" s="18" t="e">
        <f>VLOOKUP(F5,G12数据库!C:R,10,0)</f>
        <v>#N/A</v>
      </c>
      <c r="S5" s="18" t="e">
        <f>VLOOKUP(F5,G12数据库!C:R,11,0)</f>
        <v>#N/A</v>
      </c>
      <c r="T5" s="18"/>
      <c r="U5" s="18" t="e">
        <f>VLOOKUP(F5,G12数据库!C:R,12,0)</f>
        <v>#N/A</v>
      </c>
      <c r="V5" s="18" t="e">
        <f>VLOOKUP(F5,G12数据库!C:R,13,0)</f>
        <v>#N/A</v>
      </c>
      <c r="W5" s="19" t="e">
        <f>VLOOKUP(F5,G12数据库!C:R,14,0)*C5</f>
        <v>#N/A</v>
      </c>
      <c r="X5" s="18" t="e">
        <f>VLOOKUP(F5,G12数据库!C:R,15,0)</f>
        <v>#N/A</v>
      </c>
      <c r="Y5" s="18" t="e">
        <f>VLOOKUP(F5,G12数据库!C:R,16,0)</f>
        <v>#N/A</v>
      </c>
      <c r="Z5" s="18"/>
    </row>
    <row r="6" spans="1:26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>VLOOKUP(F6,G12数据库!C:R,4,0)</f>
        <v>#N/A</v>
      </c>
      <c r="J6" s="18" t="e">
        <f>VLOOKUP(F6,G12数据库!C:R,5,0)</f>
        <v>#N/A</v>
      </c>
      <c r="K6" s="19" t="e">
        <f t="shared" si="3"/>
        <v>#VALUE!</v>
      </c>
      <c r="L6" s="18" t="e">
        <f>VLOOKUP(F6,G12数据库!C:R,6,0)</f>
        <v>#N/A</v>
      </c>
      <c r="M6" s="18" t="e">
        <f>VLOOKUP(F6,G12数据库!C:R,7,0)</f>
        <v>#N/A</v>
      </c>
      <c r="N6" s="18"/>
      <c r="O6" s="18" t="e">
        <f>VLOOKUP(F6,G12数据库!C:R,8,0)</f>
        <v>#N/A</v>
      </c>
      <c r="P6" s="18" t="e">
        <f>VLOOKUP(F6,G12数据库!C:R,9,0)</f>
        <v>#N/A</v>
      </c>
      <c r="Q6" s="19" t="e">
        <f t="shared" si="4"/>
        <v>#VALUE!</v>
      </c>
      <c r="R6" s="18" t="e">
        <f>VLOOKUP(F6,G12数据库!C:R,10,0)</f>
        <v>#N/A</v>
      </c>
      <c r="S6" s="18" t="e">
        <f>VLOOKUP(F6,G12数据库!C:R,11,0)</f>
        <v>#N/A</v>
      </c>
      <c r="T6" s="18"/>
      <c r="U6" s="18" t="e">
        <f>VLOOKUP(F6,G12数据库!C:R,12,0)</f>
        <v>#N/A</v>
      </c>
      <c r="V6" s="18" t="e">
        <f>VLOOKUP(F6,G12数据库!C:R,13,0)</f>
        <v>#N/A</v>
      </c>
      <c r="W6" s="19" t="e">
        <f>VLOOKUP(F6,G12数据库!C:R,14,0)*C6</f>
        <v>#N/A</v>
      </c>
      <c r="X6" s="18" t="e">
        <f>VLOOKUP(F6,G12数据库!C:R,15,0)</f>
        <v>#N/A</v>
      </c>
      <c r="Y6" s="18" t="e">
        <f>VLOOKUP(F6,G12数据库!C:R,16,0)</f>
        <v>#N/A</v>
      </c>
      <c r="Z6" s="18"/>
    </row>
    <row r="7" spans="1:26" x14ac:dyDescent="0.25">
      <c r="A7" s="22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>VLOOKUP(F7,G12数据库!C:R,4,0)</f>
        <v>#N/A</v>
      </c>
      <c r="J7" s="18" t="e">
        <f>VLOOKUP(F7,G12数据库!C:R,5,0)</f>
        <v>#N/A</v>
      </c>
      <c r="K7" s="19" t="e">
        <f t="shared" si="3"/>
        <v>#VALUE!</v>
      </c>
      <c r="L7" s="18" t="e">
        <f>VLOOKUP(F7,G12数据库!C:R,6,0)</f>
        <v>#N/A</v>
      </c>
      <c r="M7" s="18" t="e">
        <f>VLOOKUP(F7,G12数据库!C:R,7,0)</f>
        <v>#N/A</v>
      </c>
      <c r="N7" s="18"/>
      <c r="O7" s="18" t="e">
        <f>VLOOKUP(F7,G12数据库!C:R,8,0)</f>
        <v>#N/A</v>
      </c>
      <c r="P7" s="18" t="e">
        <f>VLOOKUP(F7,G12数据库!C:R,9,0)</f>
        <v>#N/A</v>
      </c>
      <c r="Q7" s="19" t="e">
        <f t="shared" si="4"/>
        <v>#VALUE!</v>
      </c>
      <c r="R7" s="18" t="e">
        <f>VLOOKUP(F7,G12数据库!C:R,10,0)</f>
        <v>#N/A</v>
      </c>
      <c r="S7" s="18" t="e">
        <f>VLOOKUP(F7,G12数据库!C:R,11,0)</f>
        <v>#N/A</v>
      </c>
      <c r="T7" s="18"/>
      <c r="U7" s="18" t="e">
        <f>VLOOKUP(F7,G12数据库!C:R,12,0)</f>
        <v>#N/A</v>
      </c>
      <c r="V7" s="18" t="e">
        <f>VLOOKUP(F7,G12数据库!C:R,13,0)</f>
        <v>#N/A</v>
      </c>
      <c r="W7" s="19" t="e">
        <f>VLOOKUP(F7,G12数据库!C:R,14,0)*C7</f>
        <v>#N/A</v>
      </c>
      <c r="X7" s="18" t="e">
        <f>VLOOKUP(F7,G12数据库!C:R,15,0)</f>
        <v>#N/A</v>
      </c>
      <c r="Y7" s="18" t="e">
        <f>VLOOKUP(F7,G12数据库!C:R,16,0)</f>
        <v>#N/A</v>
      </c>
      <c r="Z7" s="18"/>
    </row>
    <row r="8" spans="1:26" x14ac:dyDescent="0.25">
      <c r="A8" s="22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>VLOOKUP(F8,G12数据库!C:R,4,0)</f>
        <v>#N/A</v>
      </c>
      <c r="J8" s="18" t="e">
        <f>VLOOKUP(F8,G12数据库!C:R,5,0)</f>
        <v>#N/A</v>
      </c>
      <c r="K8" s="19" t="e">
        <f t="shared" si="3"/>
        <v>#VALUE!</v>
      </c>
      <c r="L8" s="18" t="e">
        <f>VLOOKUP(F8,G12数据库!C:R,6,0)</f>
        <v>#N/A</v>
      </c>
      <c r="M8" s="18" t="e">
        <f>VLOOKUP(F8,G12数据库!C:R,7,0)</f>
        <v>#N/A</v>
      </c>
      <c r="N8" s="18"/>
      <c r="O8" s="18" t="e">
        <f>VLOOKUP(F8,G12数据库!C:R,8,0)</f>
        <v>#N/A</v>
      </c>
      <c r="P8" s="18" t="e">
        <f>VLOOKUP(F8,G12数据库!C:R,9,0)</f>
        <v>#N/A</v>
      </c>
      <c r="Q8" s="19" t="e">
        <f t="shared" si="4"/>
        <v>#VALUE!</v>
      </c>
      <c r="R8" s="18" t="e">
        <f>VLOOKUP(F8,G12数据库!C:R,10,0)</f>
        <v>#N/A</v>
      </c>
      <c r="S8" s="18" t="e">
        <f>VLOOKUP(F8,G12数据库!C:R,11,0)</f>
        <v>#N/A</v>
      </c>
      <c r="T8" s="18"/>
      <c r="U8" s="18" t="e">
        <f>VLOOKUP(F8,G12数据库!C:R,12,0)</f>
        <v>#N/A</v>
      </c>
      <c r="V8" s="18" t="e">
        <f>VLOOKUP(F8,G12数据库!C:R,13,0)</f>
        <v>#N/A</v>
      </c>
      <c r="W8" s="19" t="e">
        <f>VLOOKUP(F8,G12数据库!C:R,14,0)*C8</f>
        <v>#N/A</v>
      </c>
      <c r="X8" s="18" t="e">
        <f>VLOOKUP(F8,G12数据库!C:R,15,0)</f>
        <v>#N/A</v>
      </c>
      <c r="Y8" s="18" t="e">
        <f>VLOOKUP(F8,G12数据库!C:R,16,0)</f>
        <v>#N/A</v>
      </c>
      <c r="Z8" s="18"/>
    </row>
    <row r="9" spans="1:26" x14ac:dyDescent="0.25">
      <c r="A9" s="22"/>
      <c r="B9" s="3"/>
      <c r="C9" s="3"/>
      <c r="D9" s="3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2"/>
        <v>#VALUE!</v>
      </c>
      <c r="I9" s="18" t="e">
        <f>VLOOKUP(F9,G12数据库!C:R,4,0)</f>
        <v>#N/A</v>
      </c>
      <c r="J9" s="18" t="e">
        <f>VLOOKUP(F9,G12数据库!C:R,5,0)</f>
        <v>#N/A</v>
      </c>
      <c r="K9" s="19" t="e">
        <f t="shared" si="3"/>
        <v>#VALUE!</v>
      </c>
      <c r="L9" s="18" t="e">
        <f>VLOOKUP(F9,G12数据库!C:R,6,0)</f>
        <v>#N/A</v>
      </c>
      <c r="M9" s="18" t="e">
        <f>VLOOKUP(F9,G12数据库!C:R,7,0)</f>
        <v>#N/A</v>
      </c>
      <c r="N9" s="18"/>
      <c r="O9" s="18" t="e">
        <f>VLOOKUP(F9,G12数据库!C:R,8,0)</f>
        <v>#N/A</v>
      </c>
      <c r="P9" s="18" t="e">
        <f>VLOOKUP(F9,G12数据库!C:R,9,0)</f>
        <v>#N/A</v>
      </c>
      <c r="Q9" s="19" t="e">
        <f t="shared" si="4"/>
        <v>#VALUE!</v>
      </c>
      <c r="R9" s="18" t="e">
        <f>VLOOKUP(F9,G12数据库!C:R,10,0)</f>
        <v>#N/A</v>
      </c>
      <c r="S9" s="18" t="e">
        <f>VLOOKUP(F9,G12数据库!C:R,11,0)</f>
        <v>#N/A</v>
      </c>
      <c r="T9" s="18"/>
      <c r="U9" s="18" t="e">
        <f>VLOOKUP(F9,G12数据库!C:R,12,0)</f>
        <v>#N/A</v>
      </c>
      <c r="V9" s="18" t="e">
        <f>VLOOKUP(F9,G12数据库!C:R,13,0)</f>
        <v>#N/A</v>
      </c>
      <c r="W9" s="19" t="e">
        <f>VLOOKUP(F9,G12数据库!C:R,14,0)*C9</f>
        <v>#N/A</v>
      </c>
      <c r="X9" s="18" t="e">
        <f>VLOOKUP(F9,G12数据库!C:R,15,0)</f>
        <v>#N/A</v>
      </c>
      <c r="Y9" s="18" t="e">
        <f>VLOOKUP(F9,G12数据库!C:R,16,0)</f>
        <v>#N/A</v>
      </c>
      <c r="Z9" s="18"/>
    </row>
    <row r="10" spans="1:26" x14ac:dyDescent="0.25">
      <c r="A10" s="22"/>
      <c r="B10" s="3"/>
      <c r="C10" s="3"/>
      <c r="D10" s="3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 t="shared" si="2"/>
        <v>#VALUE!</v>
      </c>
      <c r="I10" s="18" t="e">
        <f>VLOOKUP(F10,G12数据库!C:R,4,0)</f>
        <v>#N/A</v>
      </c>
      <c r="J10" s="18" t="e">
        <f>VLOOKUP(F10,G12数据库!C:R,5,0)</f>
        <v>#N/A</v>
      </c>
      <c r="K10" s="19" t="e">
        <f t="shared" si="3"/>
        <v>#VALUE!</v>
      </c>
      <c r="L10" s="18" t="e">
        <f>VLOOKUP(F10,G12数据库!C:R,6,0)</f>
        <v>#N/A</v>
      </c>
      <c r="M10" s="18" t="e">
        <f>VLOOKUP(F10,G12数据库!C:R,7,0)</f>
        <v>#N/A</v>
      </c>
      <c r="N10" s="18"/>
      <c r="O10" s="18" t="e">
        <f>VLOOKUP(F10,G12数据库!C:R,8,0)</f>
        <v>#N/A</v>
      </c>
      <c r="P10" s="18" t="e">
        <f>VLOOKUP(F10,G12数据库!C:R,9,0)</f>
        <v>#N/A</v>
      </c>
      <c r="Q10" s="19" t="e">
        <f t="shared" si="4"/>
        <v>#VALUE!</v>
      </c>
      <c r="R10" s="18" t="e">
        <f>VLOOKUP(F10,G12数据库!C:R,10,0)</f>
        <v>#N/A</v>
      </c>
      <c r="S10" s="18" t="e">
        <f>VLOOKUP(F10,G12数据库!C:R,11,0)</f>
        <v>#N/A</v>
      </c>
      <c r="T10" s="18"/>
      <c r="U10" s="18" t="e">
        <f>VLOOKUP(F10,G12数据库!C:R,12,0)</f>
        <v>#N/A</v>
      </c>
      <c r="V10" s="18" t="e">
        <f>VLOOKUP(F10,G12数据库!C:R,13,0)</f>
        <v>#N/A</v>
      </c>
      <c r="W10" s="19" t="e">
        <f>VLOOKUP(F10,G12数据库!C:R,14,0)*C10</f>
        <v>#N/A</v>
      </c>
      <c r="X10" s="18" t="e">
        <f>VLOOKUP(F10,G12数据库!C:R,15,0)</f>
        <v>#N/A</v>
      </c>
      <c r="Y10" s="18" t="e">
        <f>VLOOKUP(F10,G12数据库!C:R,16,0)</f>
        <v>#N/A</v>
      </c>
      <c r="Z10" s="18"/>
    </row>
    <row r="11" spans="1:26" x14ac:dyDescent="0.25">
      <c r="A11" s="22"/>
      <c r="B11" s="3"/>
      <c r="C11" s="3"/>
      <c r="D11" s="3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 t="shared" si="2"/>
        <v>#VALUE!</v>
      </c>
      <c r="I11" s="18" t="e">
        <f>VLOOKUP(F11,G12数据库!C:R,4,0)</f>
        <v>#N/A</v>
      </c>
      <c r="J11" s="18" t="e">
        <f>VLOOKUP(F11,G12数据库!C:R,5,0)</f>
        <v>#N/A</v>
      </c>
      <c r="K11" s="19" t="e">
        <f t="shared" si="3"/>
        <v>#VALUE!</v>
      </c>
      <c r="L11" s="18" t="e">
        <f>VLOOKUP(F11,G12数据库!C:R,6,0)</f>
        <v>#N/A</v>
      </c>
      <c r="M11" s="18" t="e">
        <f>VLOOKUP(F11,G12数据库!C:R,7,0)</f>
        <v>#N/A</v>
      </c>
      <c r="N11" s="18"/>
      <c r="O11" s="18" t="e">
        <f>VLOOKUP(F11,G12数据库!C:R,8,0)</f>
        <v>#N/A</v>
      </c>
      <c r="P11" s="18" t="e">
        <f>VLOOKUP(F11,G12数据库!C:R,9,0)</f>
        <v>#N/A</v>
      </c>
      <c r="Q11" s="19" t="e">
        <f t="shared" si="4"/>
        <v>#VALUE!</v>
      </c>
      <c r="R11" s="18" t="e">
        <f>VLOOKUP(F11,G12数据库!C:R,10,0)</f>
        <v>#N/A</v>
      </c>
      <c r="S11" s="18" t="e">
        <f>VLOOKUP(F11,G12数据库!C:R,11,0)</f>
        <v>#N/A</v>
      </c>
      <c r="T11" s="18"/>
      <c r="U11" s="18" t="e">
        <f>VLOOKUP(F11,G12数据库!C:R,12,0)</f>
        <v>#N/A</v>
      </c>
      <c r="V11" s="18" t="e">
        <f>VLOOKUP(F11,G12数据库!C:R,13,0)</f>
        <v>#N/A</v>
      </c>
      <c r="W11" s="19" t="e">
        <f>VLOOKUP(F11,G12数据库!C:R,14,0)*C11</f>
        <v>#N/A</v>
      </c>
      <c r="X11" s="18" t="e">
        <f>VLOOKUP(F11,G12数据库!C:R,15,0)</f>
        <v>#N/A</v>
      </c>
      <c r="Y11" s="18" t="e">
        <f>VLOOKUP(F11,G12数据库!C:R,16,0)</f>
        <v>#N/A</v>
      </c>
      <c r="Z11" s="18"/>
    </row>
    <row r="12" spans="1:26" x14ac:dyDescent="0.25">
      <c r="A12" s="22"/>
      <c r="B12" s="3"/>
      <c r="C12" s="3"/>
      <c r="D12" s="3"/>
      <c r="E12" s="18" t="e">
        <f t="shared" ref="E12:E75" si="5">VALUE(TRIM(MID(SUBSTITUTE($B12,"-",REPT(" ",99)),COLUMN(B12)*99-98,99)))</f>
        <v>#VALUE!</v>
      </c>
      <c r="F12" s="18" t="str">
        <f t="shared" ref="F12:F75" si="6">(TRIM(MID(SUBSTITUTE($B12,"-",REPT(" ",99)),COLUMN(C12)*99-98,99)))</f>
        <v/>
      </c>
      <c r="G12" s="18" t="e">
        <f t="shared" ref="G12:G75" si="7">VALUE(TRIM(MID(SUBSTITUTE($B12,"-",REPT(" ",99)),COLUMN(D12)*99-98,99)))</f>
        <v>#VALUE!</v>
      </c>
      <c r="H12" s="18" t="e">
        <f t="shared" ref="H12:H75" si="8">VALUE(TRIM(MID(SUBSTITUTE($B12,"-",REPT(" ",99)),COLUMN(E12)*99-98,99)))</f>
        <v>#VALUE!</v>
      </c>
      <c r="I12" s="18" t="e">
        <f>VLOOKUP(F12,G12数据库!C:R,4,0)</f>
        <v>#N/A</v>
      </c>
      <c r="J12" s="18" t="e">
        <f>VLOOKUP(F12,G12数据库!C:R,5,0)</f>
        <v>#N/A</v>
      </c>
      <c r="K12" s="19" t="e">
        <f t="shared" ref="K12:K75" si="9">(H12/1000)*C12</f>
        <v>#VALUE!</v>
      </c>
      <c r="L12" s="18" t="e">
        <f>VLOOKUP(F12,G12数据库!C:R,6,0)</f>
        <v>#N/A</v>
      </c>
      <c r="M12" s="18" t="e">
        <f>VLOOKUP(F12,G12数据库!C:R,7,0)</f>
        <v>#N/A</v>
      </c>
      <c r="N12" s="18"/>
      <c r="O12" s="18" t="e">
        <f>VLOOKUP(F12,G12数据库!C:R,8,0)</f>
        <v>#N/A</v>
      </c>
      <c r="P12" s="18" t="e">
        <f>VLOOKUP(F12,G12数据库!C:R,9,0)</f>
        <v>#N/A</v>
      </c>
      <c r="Q12" s="19" t="e">
        <f t="shared" ref="Q12:Q75" si="10">(2*(G12/1000)^2)^0.5*C12</f>
        <v>#VALUE!</v>
      </c>
      <c r="R12" s="18" t="e">
        <f>VLOOKUP(F12,G12数据库!C:R,10,0)</f>
        <v>#N/A</v>
      </c>
      <c r="S12" s="18" t="e">
        <f>VLOOKUP(F12,G12数据库!C:R,11,0)</f>
        <v>#N/A</v>
      </c>
      <c r="T12" s="18"/>
      <c r="U12" s="18" t="e">
        <f>VLOOKUP(F12,G12数据库!C:R,12,0)</f>
        <v>#N/A</v>
      </c>
      <c r="V12" s="18" t="e">
        <f>VLOOKUP(F12,G12数据库!C:R,13,0)</f>
        <v>#N/A</v>
      </c>
      <c r="W12" s="19" t="e">
        <f>VLOOKUP(F12,G12数据库!C:R,14,0)*C12</f>
        <v>#N/A</v>
      </c>
      <c r="X12" s="18" t="e">
        <f>VLOOKUP(F12,G12数据库!C:R,15,0)</f>
        <v>#N/A</v>
      </c>
      <c r="Y12" s="18" t="e">
        <f>VLOOKUP(F12,G12数据库!C:R,16,0)</f>
        <v>#N/A</v>
      </c>
      <c r="Z12" s="18"/>
    </row>
    <row r="13" spans="1:26" x14ac:dyDescent="0.25">
      <c r="A13" s="22"/>
      <c r="B13" s="3"/>
      <c r="C13" s="3"/>
      <c r="D13" s="3"/>
      <c r="E13" s="18" t="e">
        <f t="shared" si="5"/>
        <v>#VALUE!</v>
      </c>
      <c r="F13" s="18" t="str">
        <f t="shared" si="6"/>
        <v/>
      </c>
      <c r="G13" s="18" t="e">
        <f t="shared" si="7"/>
        <v>#VALUE!</v>
      </c>
      <c r="H13" s="18" t="e">
        <f t="shared" si="8"/>
        <v>#VALUE!</v>
      </c>
      <c r="I13" s="18" t="e">
        <f>VLOOKUP(F13,G12数据库!C:R,4,0)</f>
        <v>#N/A</v>
      </c>
      <c r="J13" s="18" t="e">
        <f>VLOOKUP(F13,G12数据库!C:R,5,0)</f>
        <v>#N/A</v>
      </c>
      <c r="K13" s="19" t="e">
        <f t="shared" si="9"/>
        <v>#VALUE!</v>
      </c>
      <c r="L13" s="18" t="e">
        <f>VLOOKUP(F13,G12数据库!C:R,6,0)</f>
        <v>#N/A</v>
      </c>
      <c r="M13" s="18" t="e">
        <f>VLOOKUP(F13,G12数据库!C:R,7,0)</f>
        <v>#N/A</v>
      </c>
      <c r="N13" s="18"/>
      <c r="O13" s="18" t="e">
        <f>VLOOKUP(F13,G12数据库!C:R,8,0)</f>
        <v>#N/A</v>
      </c>
      <c r="P13" s="18" t="e">
        <f>VLOOKUP(F13,G12数据库!C:R,9,0)</f>
        <v>#N/A</v>
      </c>
      <c r="Q13" s="19" t="e">
        <f t="shared" si="10"/>
        <v>#VALUE!</v>
      </c>
      <c r="R13" s="18" t="e">
        <f>VLOOKUP(F13,G12数据库!C:R,10,0)</f>
        <v>#N/A</v>
      </c>
      <c r="S13" s="18" t="e">
        <f>VLOOKUP(F13,G12数据库!C:R,11,0)</f>
        <v>#N/A</v>
      </c>
      <c r="T13" s="18"/>
      <c r="U13" s="18" t="e">
        <f>VLOOKUP(F13,G12数据库!C:R,12,0)</f>
        <v>#N/A</v>
      </c>
      <c r="V13" s="18" t="e">
        <f>VLOOKUP(F13,G12数据库!C:R,13,0)</f>
        <v>#N/A</v>
      </c>
      <c r="W13" s="19" t="e">
        <f>VLOOKUP(F13,G12数据库!C:R,14,0)*C13</f>
        <v>#N/A</v>
      </c>
      <c r="X13" s="18" t="e">
        <f>VLOOKUP(F13,G12数据库!C:R,15,0)</f>
        <v>#N/A</v>
      </c>
      <c r="Y13" s="18" t="e">
        <f>VLOOKUP(F13,G12数据库!C:R,16,0)</f>
        <v>#N/A</v>
      </c>
      <c r="Z13" s="18"/>
    </row>
    <row r="14" spans="1:26" x14ac:dyDescent="0.25">
      <c r="A14" s="22"/>
      <c r="B14" s="3"/>
      <c r="C14" s="3"/>
      <c r="D14" s="3"/>
      <c r="E14" s="18" t="e">
        <f t="shared" si="5"/>
        <v>#VALUE!</v>
      </c>
      <c r="F14" s="18" t="str">
        <f t="shared" si="6"/>
        <v/>
      </c>
      <c r="G14" s="18" t="e">
        <f t="shared" si="7"/>
        <v>#VALUE!</v>
      </c>
      <c r="H14" s="18" t="e">
        <f t="shared" si="8"/>
        <v>#VALUE!</v>
      </c>
      <c r="I14" s="18" t="e">
        <f>VLOOKUP(F14,G12数据库!C:R,4,0)</f>
        <v>#N/A</v>
      </c>
      <c r="J14" s="18" t="e">
        <f>VLOOKUP(F14,G12数据库!C:R,5,0)</f>
        <v>#N/A</v>
      </c>
      <c r="K14" s="19" t="e">
        <f t="shared" si="9"/>
        <v>#VALUE!</v>
      </c>
      <c r="L14" s="18" t="e">
        <f>VLOOKUP(F14,G12数据库!C:R,6,0)</f>
        <v>#N/A</v>
      </c>
      <c r="M14" s="18" t="e">
        <f>VLOOKUP(F14,G12数据库!C:R,7,0)</f>
        <v>#N/A</v>
      </c>
      <c r="N14" s="18"/>
      <c r="O14" s="18" t="e">
        <f>VLOOKUP(F14,G12数据库!C:R,8,0)</f>
        <v>#N/A</v>
      </c>
      <c r="P14" s="18" t="e">
        <f>VLOOKUP(F14,G12数据库!C:R,9,0)</f>
        <v>#N/A</v>
      </c>
      <c r="Q14" s="19" t="e">
        <f t="shared" si="10"/>
        <v>#VALUE!</v>
      </c>
      <c r="R14" s="18" t="e">
        <f>VLOOKUP(F14,G12数据库!C:R,10,0)</f>
        <v>#N/A</v>
      </c>
      <c r="S14" s="18" t="e">
        <f>VLOOKUP(F14,G12数据库!C:R,11,0)</f>
        <v>#N/A</v>
      </c>
      <c r="T14" s="18"/>
      <c r="U14" s="18" t="e">
        <f>VLOOKUP(F14,G12数据库!C:R,12,0)</f>
        <v>#N/A</v>
      </c>
      <c r="V14" s="18" t="e">
        <f>VLOOKUP(F14,G12数据库!C:R,13,0)</f>
        <v>#N/A</v>
      </c>
      <c r="W14" s="19" t="e">
        <f>VLOOKUP(F14,G12数据库!C:R,14,0)*C14</f>
        <v>#N/A</v>
      </c>
      <c r="X14" s="18" t="e">
        <f>VLOOKUP(F14,G12数据库!C:R,15,0)</f>
        <v>#N/A</v>
      </c>
      <c r="Y14" s="18" t="e">
        <f>VLOOKUP(F14,G12数据库!C:R,16,0)</f>
        <v>#N/A</v>
      </c>
      <c r="Z14" s="18"/>
    </row>
    <row r="15" spans="1:26" x14ac:dyDescent="0.25">
      <c r="A15" s="22"/>
      <c r="B15" s="3"/>
      <c r="C15" s="3"/>
      <c r="D15" s="3"/>
      <c r="E15" s="18" t="e">
        <f t="shared" si="5"/>
        <v>#VALUE!</v>
      </c>
      <c r="F15" s="18" t="str">
        <f t="shared" si="6"/>
        <v/>
      </c>
      <c r="G15" s="18" t="e">
        <f t="shared" si="7"/>
        <v>#VALUE!</v>
      </c>
      <c r="H15" s="18" t="e">
        <f t="shared" si="8"/>
        <v>#VALUE!</v>
      </c>
      <c r="I15" s="18" t="e">
        <f>VLOOKUP(F15,G12数据库!C:R,4,0)</f>
        <v>#N/A</v>
      </c>
      <c r="J15" s="18" t="e">
        <f>VLOOKUP(F15,G12数据库!C:R,5,0)</f>
        <v>#N/A</v>
      </c>
      <c r="K15" s="19" t="e">
        <f t="shared" si="9"/>
        <v>#VALUE!</v>
      </c>
      <c r="L15" s="18" t="e">
        <f>VLOOKUP(F15,G12数据库!C:R,6,0)</f>
        <v>#N/A</v>
      </c>
      <c r="M15" s="18" t="e">
        <f>VLOOKUP(F15,G12数据库!C:R,7,0)</f>
        <v>#N/A</v>
      </c>
      <c r="N15" s="18"/>
      <c r="O15" s="18" t="e">
        <f>VLOOKUP(F15,G12数据库!C:R,8,0)</f>
        <v>#N/A</v>
      </c>
      <c r="P15" s="18" t="e">
        <f>VLOOKUP(F15,G12数据库!C:R,9,0)</f>
        <v>#N/A</v>
      </c>
      <c r="Q15" s="19" t="e">
        <f t="shared" si="10"/>
        <v>#VALUE!</v>
      </c>
      <c r="R15" s="18" t="e">
        <f>VLOOKUP(F15,G12数据库!C:R,10,0)</f>
        <v>#N/A</v>
      </c>
      <c r="S15" s="18" t="e">
        <f>VLOOKUP(F15,G12数据库!C:R,11,0)</f>
        <v>#N/A</v>
      </c>
      <c r="T15" s="18"/>
      <c r="U15" s="18" t="e">
        <f>VLOOKUP(F15,G12数据库!C:R,12,0)</f>
        <v>#N/A</v>
      </c>
      <c r="V15" s="18" t="e">
        <f>VLOOKUP(F15,G12数据库!C:R,13,0)</f>
        <v>#N/A</v>
      </c>
      <c r="W15" s="19" t="e">
        <f>VLOOKUP(F15,G12数据库!C:R,14,0)*C15</f>
        <v>#N/A</v>
      </c>
      <c r="X15" s="18" t="e">
        <f>VLOOKUP(F15,G12数据库!C:R,15,0)</f>
        <v>#N/A</v>
      </c>
      <c r="Y15" s="18" t="e">
        <f>VLOOKUP(F15,G12数据库!C:R,16,0)</f>
        <v>#N/A</v>
      </c>
      <c r="Z15" s="18"/>
    </row>
    <row r="16" spans="1:26" x14ac:dyDescent="0.25">
      <c r="A16" s="22"/>
      <c r="B16" s="3"/>
      <c r="C16" s="3"/>
      <c r="D16" s="3"/>
      <c r="E16" s="18" t="e">
        <f t="shared" si="5"/>
        <v>#VALUE!</v>
      </c>
      <c r="F16" s="18" t="str">
        <f t="shared" si="6"/>
        <v/>
      </c>
      <c r="G16" s="18" t="e">
        <f t="shared" si="7"/>
        <v>#VALUE!</v>
      </c>
      <c r="H16" s="18" t="e">
        <f t="shared" si="8"/>
        <v>#VALUE!</v>
      </c>
      <c r="I16" s="18" t="e">
        <f>VLOOKUP(F16,G12数据库!C:R,4,0)</f>
        <v>#N/A</v>
      </c>
      <c r="J16" s="18" t="e">
        <f>VLOOKUP(F16,G12数据库!C:R,5,0)</f>
        <v>#N/A</v>
      </c>
      <c r="K16" s="19" t="e">
        <f t="shared" si="9"/>
        <v>#VALUE!</v>
      </c>
      <c r="L16" s="18" t="e">
        <f>VLOOKUP(F16,G12数据库!C:R,6,0)</f>
        <v>#N/A</v>
      </c>
      <c r="M16" s="18" t="e">
        <f>VLOOKUP(F16,G12数据库!C:R,7,0)</f>
        <v>#N/A</v>
      </c>
      <c r="N16" s="18"/>
      <c r="O16" s="18" t="e">
        <f>VLOOKUP(F16,G12数据库!C:R,8,0)</f>
        <v>#N/A</v>
      </c>
      <c r="P16" s="18" t="e">
        <f>VLOOKUP(F16,G12数据库!C:R,9,0)</f>
        <v>#N/A</v>
      </c>
      <c r="Q16" s="19" t="e">
        <f t="shared" si="10"/>
        <v>#VALUE!</v>
      </c>
      <c r="R16" s="18" t="e">
        <f>VLOOKUP(F16,G12数据库!C:R,10,0)</f>
        <v>#N/A</v>
      </c>
      <c r="S16" s="18" t="e">
        <f>VLOOKUP(F16,G12数据库!C:R,11,0)</f>
        <v>#N/A</v>
      </c>
      <c r="T16" s="18"/>
      <c r="U16" s="18" t="e">
        <f>VLOOKUP(F16,G12数据库!C:R,12,0)</f>
        <v>#N/A</v>
      </c>
      <c r="V16" s="18" t="e">
        <f>VLOOKUP(F16,G12数据库!C:R,13,0)</f>
        <v>#N/A</v>
      </c>
      <c r="W16" s="19" t="e">
        <f>VLOOKUP(F16,G12数据库!C:R,14,0)*C16</f>
        <v>#N/A</v>
      </c>
      <c r="X16" s="18" t="e">
        <f>VLOOKUP(F16,G12数据库!C:R,15,0)</f>
        <v>#N/A</v>
      </c>
      <c r="Y16" s="18" t="e">
        <f>VLOOKUP(F16,G12数据库!C:R,16,0)</f>
        <v>#N/A</v>
      </c>
      <c r="Z16" s="18"/>
    </row>
    <row r="17" spans="1:26" x14ac:dyDescent="0.25">
      <c r="A17" s="22"/>
      <c r="B17" s="3"/>
      <c r="C17" s="3"/>
      <c r="D17" s="3"/>
      <c r="E17" s="18" t="e">
        <f t="shared" si="5"/>
        <v>#VALUE!</v>
      </c>
      <c r="F17" s="18" t="str">
        <f t="shared" si="6"/>
        <v/>
      </c>
      <c r="G17" s="18" t="e">
        <f t="shared" si="7"/>
        <v>#VALUE!</v>
      </c>
      <c r="H17" s="18" t="e">
        <f t="shared" si="8"/>
        <v>#VALUE!</v>
      </c>
      <c r="I17" s="18" t="e">
        <f>VLOOKUP(F17,G12数据库!C:R,4,0)</f>
        <v>#N/A</v>
      </c>
      <c r="J17" s="18" t="e">
        <f>VLOOKUP(F17,G12数据库!C:R,5,0)</f>
        <v>#N/A</v>
      </c>
      <c r="K17" s="19" t="e">
        <f t="shared" si="9"/>
        <v>#VALUE!</v>
      </c>
      <c r="L17" s="18" t="e">
        <f>VLOOKUP(F17,G12数据库!C:R,6,0)</f>
        <v>#N/A</v>
      </c>
      <c r="M17" s="18" t="e">
        <f>VLOOKUP(F17,G12数据库!C:R,7,0)</f>
        <v>#N/A</v>
      </c>
      <c r="N17" s="18"/>
      <c r="O17" s="18" t="e">
        <f>VLOOKUP(F17,G12数据库!C:R,8,0)</f>
        <v>#N/A</v>
      </c>
      <c r="P17" s="18" t="e">
        <f>VLOOKUP(F17,G12数据库!C:R,9,0)</f>
        <v>#N/A</v>
      </c>
      <c r="Q17" s="19" t="e">
        <f t="shared" si="10"/>
        <v>#VALUE!</v>
      </c>
      <c r="R17" s="18" t="e">
        <f>VLOOKUP(F17,G12数据库!C:R,10,0)</f>
        <v>#N/A</v>
      </c>
      <c r="S17" s="18" t="e">
        <f>VLOOKUP(F17,G12数据库!C:R,11,0)</f>
        <v>#N/A</v>
      </c>
      <c r="T17" s="18"/>
      <c r="U17" s="18" t="e">
        <f>VLOOKUP(F17,G12数据库!C:R,12,0)</f>
        <v>#N/A</v>
      </c>
      <c r="V17" s="18" t="e">
        <f>VLOOKUP(F17,G12数据库!C:R,13,0)</f>
        <v>#N/A</v>
      </c>
      <c r="W17" s="19" t="e">
        <f>VLOOKUP(F17,G12数据库!C:R,14,0)*C17</f>
        <v>#N/A</v>
      </c>
      <c r="X17" s="18" t="e">
        <f>VLOOKUP(F17,G12数据库!C:R,15,0)</f>
        <v>#N/A</v>
      </c>
      <c r="Y17" s="18" t="e">
        <f>VLOOKUP(F17,G12数据库!C:R,16,0)</f>
        <v>#N/A</v>
      </c>
      <c r="Z17" s="18"/>
    </row>
    <row r="18" spans="1:26" x14ac:dyDescent="0.25">
      <c r="A18" s="22"/>
      <c r="B18" s="3"/>
      <c r="C18" s="3"/>
      <c r="D18" s="3"/>
      <c r="E18" s="18" t="e">
        <f t="shared" si="5"/>
        <v>#VALUE!</v>
      </c>
      <c r="F18" s="18" t="str">
        <f t="shared" si="6"/>
        <v/>
      </c>
      <c r="G18" s="18" t="e">
        <f t="shared" si="7"/>
        <v>#VALUE!</v>
      </c>
      <c r="H18" s="18" t="e">
        <f t="shared" si="8"/>
        <v>#VALUE!</v>
      </c>
      <c r="I18" s="18" t="e">
        <f>VLOOKUP(F18,G12数据库!C:R,4,0)</f>
        <v>#N/A</v>
      </c>
      <c r="J18" s="18" t="e">
        <f>VLOOKUP(F18,G12数据库!C:R,5,0)</f>
        <v>#N/A</v>
      </c>
      <c r="K18" s="19" t="e">
        <f t="shared" si="9"/>
        <v>#VALUE!</v>
      </c>
      <c r="L18" s="18" t="e">
        <f>VLOOKUP(F18,G12数据库!C:R,6,0)</f>
        <v>#N/A</v>
      </c>
      <c r="M18" s="18" t="e">
        <f>VLOOKUP(F18,G12数据库!C:R,7,0)</f>
        <v>#N/A</v>
      </c>
      <c r="N18" s="18"/>
      <c r="O18" s="18" t="e">
        <f>VLOOKUP(F18,G12数据库!C:R,8,0)</f>
        <v>#N/A</v>
      </c>
      <c r="P18" s="18" t="e">
        <f>VLOOKUP(F18,G12数据库!C:R,9,0)</f>
        <v>#N/A</v>
      </c>
      <c r="Q18" s="19" t="e">
        <f t="shared" si="10"/>
        <v>#VALUE!</v>
      </c>
      <c r="R18" s="18" t="e">
        <f>VLOOKUP(F18,G12数据库!C:R,10,0)</f>
        <v>#N/A</v>
      </c>
      <c r="S18" s="18" t="e">
        <f>VLOOKUP(F18,G12数据库!C:R,11,0)</f>
        <v>#N/A</v>
      </c>
      <c r="T18" s="18"/>
      <c r="U18" s="18" t="e">
        <f>VLOOKUP(F18,G12数据库!C:R,12,0)</f>
        <v>#N/A</v>
      </c>
      <c r="V18" s="18" t="e">
        <f>VLOOKUP(F18,G12数据库!C:R,13,0)</f>
        <v>#N/A</v>
      </c>
      <c r="W18" s="19" t="e">
        <f>VLOOKUP(F18,G12数据库!C:R,14,0)*C18</f>
        <v>#N/A</v>
      </c>
      <c r="X18" s="18" t="e">
        <f>VLOOKUP(F18,G12数据库!C:R,15,0)</f>
        <v>#N/A</v>
      </c>
      <c r="Y18" s="18" t="e">
        <f>VLOOKUP(F18,G12数据库!C:R,16,0)</f>
        <v>#N/A</v>
      </c>
      <c r="Z18" s="18"/>
    </row>
    <row r="19" spans="1:26" x14ac:dyDescent="0.25">
      <c r="A19" s="22"/>
      <c r="B19" s="3"/>
      <c r="C19" s="3"/>
      <c r="D19" s="3"/>
      <c r="E19" s="18" t="e">
        <f t="shared" si="5"/>
        <v>#VALUE!</v>
      </c>
      <c r="F19" s="18" t="str">
        <f t="shared" si="6"/>
        <v/>
      </c>
      <c r="G19" s="18" t="e">
        <f t="shared" si="7"/>
        <v>#VALUE!</v>
      </c>
      <c r="H19" s="18" t="e">
        <f t="shared" si="8"/>
        <v>#VALUE!</v>
      </c>
      <c r="I19" s="18" t="e">
        <f>VLOOKUP(F19,G12数据库!C:R,4,0)</f>
        <v>#N/A</v>
      </c>
      <c r="J19" s="18" t="e">
        <f>VLOOKUP(F19,G12数据库!C:R,5,0)</f>
        <v>#N/A</v>
      </c>
      <c r="K19" s="19" t="e">
        <f t="shared" si="9"/>
        <v>#VALUE!</v>
      </c>
      <c r="L19" s="18" t="e">
        <f>VLOOKUP(F19,G12数据库!C:R,6,0)</f>
        <v>#N/A</v>
      </c>
      <c r="M19" s="18" t="e">
        <f>VLOOKUP(F19,G12数据库!C:R,7,0)</f>
        <v>#N/A</v>
      </c>
      <c r="N19" s="18"/>
      <c r="O19" s="18" t="e">
        <f>VLOOKUP(F19,G12数据库!C:R,8,0)</f>
        <v>#N/A</v>
      </c>
      <c r="P19" s="18" t="e">
        <f>VLOOKUP(F19,G12数据库!C:R,9,0)</f>
        <v>#N/A</v>
      </c>
      <c r="Q19" s="19" t="e">
        <f t="shared" si="10"/>
        <v>#VALUE!</v>
      </c>
      <c r="R19" s="18" t="e">
        <f>VLOOKUP(F19,G12数据库!C:R,10,0)</f>
        <v>#N/A</v>
      </c>
      <c r="S19" s="18" t="e">
        <f>VLOOKUP(F19,G12数据库!C:R,11,0)</f>
        <v>#N/A</v>
      </c>
      <c r="T19" s="18"/>
      <c r="U19" s="18" t="e">
        <f>VLOOKUP(F19,G12数据库!C:R,12,0)</f>
        <v>#N/A</v>
      </c>
      <c r="V19" s="18" t="e">
        <f>VLOOKUP(F19,G12数据库!C:R,13,0)</f>
        <v>#N/A</v>
      </c>
      <c r="W19" s="19" t="e">
        <f>VLOOKUP(F19,G12数据库!C:R,14,0)*C19</f>
        <v>#N/A</v>
      </c>
      <c r="X19" s="18" t="e">
        <f>VLOOKUP(F19,G12数据库!C:R,15,0)</f>
        <v>#N/A</v>
      </c>
      <c r="Y19" s="18" t="e">
        <f>VLOOKUP(F19,G12数据库!C:R,16,0)</f>
        <v>#N/A</v>
      </c>
      <c r="Z19" s="18"/>
    </row>
    <row r="20" spans="1:26" x14ac:dyDescent="0.25">
      <c r="A20" s="22"/>
      <c r="B20" s="3"/>
      <c r="C20" s="3"/>
      <c r="D20" s="3"/>
      <c r="E20" s="18" t="e">
        <f t="shared" si="5"/>
        <v>#VALUE!</v>
      </c>
      <c r="F20" s="18" t="str">
        <f t="shared" si="6"/>
        <v/>
      </c>
      <c r="G20" s="18" t="e">
        <f t="shared" si="7"/>
        <v>#VALUE!</v>
      </c>
      <c r="H20" s="18" t="e">
        <f t="shared" si="8"/>
        <v>#VALUE!</v>
      </c>
      <c r="I20" s="18" t="e">
        <f>VLOOKUP(F20,G12数据库!C:R,4,0)</f>
        <v>#N/A</v>
      </c>
      <c r="J20" s="18" t="e">
        <f>VLOOKUP(F20,G12数据库!C:R,5,0)</f>
        <v>#N/A</v>
      </c>
      <c r="K20" s="19" t="e">
        <f t="shared" si="9"/>
        <v>#VALUE!</v>
      </c>
      <c r="L20" s="18" t="e">
        <f>VLOOKUP(F20,G12数据库!C:R,6,0)</f>
        <v>#N/A</v>
      </c>
      <c r="M20" s="18" t="e">
        <f>VLOOKUP(F20,G12数据库!C:R,7,0)</f>
        <v>#N/A</v>
      </c>
      <c r="N20" s="18"/>
      <c r="O20" s="18" t="e">
        <f>VLOOKUP(F20,G12数据库!C:R,8,0)</f>
        <v>#N/A</v>
      </c>
      <c r="P20" s="18" t="e">
        <f>VLOOKUP(F20,G12数据库!C:R,9,0)</f>
        <v>#N/A</v>
      </c>
      <c r="Q20" s="19" t="e">
        <f t="shared" si="10"/>
        <v>#VALUE!</v>
      </c>
      <c r="R20" s="18" t="e">
        <f>VLOOKUP(F20,G12数据库!C:R,10,0)</f>
        <v>#N/A</v>
      </c>
      <c r="S20" s="18" t="e">
        <f>VLOOKUP(F20,G12数据库!C:R,11,0)</f>
        <v>#N/A</v>
      </c>
      <c r="T20" s="18"/>
      <c r="U20" s="18" t="e">
        <f>VLOOKUP(F20,G12数据库!C:R,12,0)</f>
        <v>#N/A</v>
      </c>
      <c r="V20" s="18" t="e">
        <f>VLOOKUP(F20,G12数据库!C:R,13,0)</f>
        <v>#N/A</v>
      </c>
      <c r="W20" s="19" t="e">
        <f>VLOOKUP(F20,G12数据库!C:R,14,0)*C20</f>
        <v>#N/A</v>
      </c>
      <c r="X20" s="18" t="e">
        <f>VLOOKUP(F20,G12数据库!C:R,15,0)</f>
        <v>#N/A</v>
      </c>
      <c r="Y20" s="18" t="e">
        <f>VLOOKUP(F20,G12数据库!C:R,16,0)</f>
        <v>#N/A</v>
      </c>
      <c r="Z20" s="18"/>
    </row>
    <row r="21" spans="1:26" x14ac:dyDescent="0.25">
      <c r="A21" s="22"/>
      <c r="B21" s="3"/>
      <c r="C21" s="3"/>
      <c r="D21" s="3"/>
      <c r="E21" s="18" t="e">
        <f t="shared" si="5"/>
        <v>#VALUE!</v>
      </c>
      <c r="F21" s="18" t="str">
        <f t="shared" si="6"/>
        <v/>
      </c>
      <c r="G21" s="18" t="e">
        <f t="shared" si="7"/>
        <v>#VALUE!</v>
      </c>
      <c r="H21" s="18" t="e">
        <f t="shared" si="8"/>
        <v>#VALUE!</v>
      </c>
      <c r="I21" s="18" t="e">
        <f>VLOOKUP(F21,G12数据库!C:R,4,0)</f>
        <v>#N/A</v>
      </c>
      <c r="J21" s="18" t="e">
        <f>VLOOKUP(F21,G12数据库!C:R,5,0)</f>
        <v>#N/A</v>
      </c>
      <c r="K21" s="19" t="e">
        <f t="shared" si="9"/>
        <v>#VALUE!</v>
      </c>
      <c r="L21" s="18" t="e">
        <f>VLOOKUP(F21,G12数据库!C:R,6,0)</f>
        <v>#N/A</v>
      </c>
      <c r="M21" s="18" t="e">
        <f>VLOOKUP(F21,G12数据库!C:R,7,0)</f>
        <v>#N/A</v>
      </c>
      <c r="N21" s="18"/>
      <c r="O21" s="18" t="e">
        <f>VLOOKUP(F21,G12数据库!C:R,8,0)</f>
        <v>#N/A</v>
      </c>
      <c r="P21" s="18" t="e">
        <f>VLOOKUP(F21,G12数据库!C:R,9,0)</f>
        <v>#N/A</v>
      </c>
      <c r="Q21" s="19" t="e">
        <f t="shared" si="10"/>
        <v>#VALUE!</v>
      </c>
      <c r="R21" s="18" t="e">
        <f>VLOOKUP(F21,G12数据库!C:R,10,0)</f>
        <v>#N/A</v>
      </c>
      <c r="S21" s="18" t="e">
        <f>VLOOKUP(F21,G12数据库!C:R,11,0)</f>
        <v>#N/A</v>
      </c>
      <c r="T21" s="18"/>
      <c r="U21" s="18" t="e">
        <f>VLOOKUP(F21,G12数据库!C:R,12,0)</f>
        <v>#N/A</v>
      </c>
      <c r="V21" s="18" t="e">
        <f>VLOOKUP(F21,G12数据库!C:R,13,0)</f>
        <v>#N/A</v>
      </c>
      <c r="W21" s="19" t="e">
        <f>VLOOKUP(F21,G12数据库!C:R,14,0)*C21</f>
        <v>#N/A</v>
      </c>
      <c r="X21" s="18" t="e">
        <f>VLOOKUP(F21,G12数据库!C:R,15,0)</f>
        <v>#N/A</v>
      </c>
      <c r="Y21" s="18" t="e">
        <f>VLOOKUP(F21,G12数据库!C:R,16,0)</f>
        <v>#N/A</v>
      </c>
      <c r="Z21" s="18"/>
    </row>
    <row r="22" spans="1:26" x14ac:dyDescent="0.25">
      <c r="A22" s="22"/>
      <c r="B22" s="3"/>
      <c r="C22" s="3"/>
      <c r="D22" s="3"/>
      <c r="E22" s="18" t="e">
        <f t="shared" si="5"/>
        <v>#VALUE!</v>
      </c>
      <c r="F22" s="18" t="str">
        <f t="shared" si="6"/>
        <v/>
      </c>
      <c r="G22" s="18" t="e">
        <f t="shared" si="7"/>
        <v>#VALUE!</v>
      </c>
      <c r="H22" s="18" t="e">
        <f t="shared" si="8"/>
        <v>#VALUE!</v>
      </c>
      <c r="I22" s="18" t="e">
        <f>VLOOKUP(F22,G12数据库!C:R,4,0)</f>
        <v>#N/A</v>
      </c>
      <c r="J22" s="18" t="e">
        <f>VLOOKUP(F22,G12数据库!C:R,5,0)</f>
        <v>#N/A</v>
      </c>
      <c r="K22" s="19" t="e">
        <f t="shared" si="9"/>
        <v>#VALUE!</v>
      </c>
      <c r="L22" s="18" t="e">
        <f>VLOOKUP(F22,G12数据库!C:R,6,0)</f>
        <v>#N/A</v>
      </c>
      <c r="M22" s="18" t="e">
        <f>VLOOKUP(F22,G12数据库!C:R,7,0)</f>
        <v>#N/A</v>
      </c>
      <c r="N22" s="18"/>
      <c r="O22" s="18" t="e">
        <f>VLOOKUP(F22,G12数据库!C:R,8,0)</f>
        <v>#N/A</v>
      </c>
      <c r="P22" s="18" t="e">
        <f>VLOOKUP(F22,G12数据库!C:R,9,0)</f>
        <v>#N/A</v>
      </c>
      <c r="Q22" s="19" t="e">
        <f t="shared" si="10"/>
        <v>#VALUE!</v>
      </c>
      <c r="R22" s="18" t="e">
        <f>VLOOKUP(F22,G12数据库!C:R,10,0)</f>
        <v>#N/A</v>
      </c>
      <c r="S22" s="18" t="e">
        <f>VLOOKUP(F22,G12数据库!C:R,11,0)</f>
        <v>#N/A</v>
      </c>
      <c r="T22" s="18"/>
      <c r="U22" s="18" t="e">
        <f>VLOOKUP(F22,G12数据库!C:R,12,0)</f>
        <v>#N/A</v>
      </c>
      <c r="V22" s="18" t="e">
        <f>VLOOKUP(F22,G12数据库!C:R,13,0)</f>
        <v>#N/A</v>
      </c>
      <c r="W22" s="19" t="e">
        <f>VLOOKUP(F22,G12数据库!C:R,14,0)*C22</f>
        <v>#N/A</v>
      </c>
      <c r="X22" s="18" t="e">
        <f>VLOOKUP(F22,G12数据库!C:R,15,0)</f>
        <v>#N/A</v>
      </c>
      <c r="Y22" s="18" t="e">
        <f>VLOOKUP(F22,G12数据库!C:R,16,0)</f>
        <v>#N/A</v>
      </c>
      <c r="Z22" s="18"/>
    </row>
    <row r="23" spans="1:26" x14ac:dyDescent="0.25">
      <c r="A23" s="22"/>
      <c r="B23" s="3"/>
      <c r="C23" s="3"/>
      <c r="D23" s="3"/>
      <c r="E23" s="18" t="e">
        <f t="shared" si="5"/>
        <v>#VALUE!</v>
      </c>
      <c r="F23" s="18" t="str">
        <f t="shared" si="6"/>
        <v/>
      </c>
      <c r="G23" s="18" t="e">
        <f t="shared" si="7"/>
        <v>#VALUE!</v>
      </c>
      <c r="H23" s="18" t="e">
        <f t="shared" si="8"/>
        <v>#VALUE!</v>
      </c>
      <c r="I23" s="18" t="e">
        <f>VLOOKUP(F23,G12数据库!C:R,4,0)</f>
        <v>#N/A</v>
      </c>
      <c r="J23" s="18" t="e">
        <f>VLOOKUP(F23,G12数据库!C:R,5,0)</f>
        <v>#N/A</v>
      </c>
      <c r="K23" s="19" t="e">
        <f t="shared" si="9"/>
        <v>#VALUE!</v>
      </c>
      <c r="L23" s="18" t="e">
        <f>VLOOKUP(F23,G12数据库!C:R,6,0)</f>
        <v>#N/A</v>
      </c>
      <c r="M23" s="18" t="e">
        <f>VLOOKUP(F23,G12数据库!C:R,7,0)</f>
        <v>#N/A</v>
      </c>
      <c r="N23" s="18"/>
      <c r="O23" s="18" t="e">
        <f>VLOOKUP(F23,G12数据库!C:R,8,0)</f>
        <v>#N/A</v>
      </c>
      <c r="P23" s="18" t="e">
        <f>VLOOKUP(F23,G12数据库!C:R,9,0)</f>
        <v>#N/A</v>
      </c>
      <c r="Q23" s="19" t="e">
        <f t="shared" si="10"/>
        <v>#VALUE!</v>
      </c>
      <c r="R23" s="18" t="e">
        <f>VLOOKUP(F23,G12数据库!C:R,10,0)</f>
        <v>#N/A</v>
      </c>
      <c r="S23" s="18" t="e">
        <f>VLOOKUP(F23,G12数据库!C:R,11,0)</f>
        <v>#N/A</v>
      </c>
      <c r="T23" s="18"/>
      <c r="U23" s="18" t="e">
        <f>VLOOKUP(F23,G12数据库!C:R,12,0)</f>
        <v>#N/A</v>
      </c>
      <c r="V23" s="18" t="e">
        <f>VLOOKUP(F23,G12数据库!C:R,13,0)</f>
        <v>#N/A</v>
      </c>
      <c r="W23" s="19" t="e">
        <f>VLOOKUP(F23,G12数据库!C:R,14,0)*C23</f>
        <v>#N/A</v>
      </c>
      <c r="X23" s="18" t="e">
        <f>VLOOKUP(F23,G12数据库!C:R,15,0)</f>
        <v>#N/A</v>
      </c>
      <c r="Y23" s="18" t="e">
        <f>VLOOKUP(F23,G12数据库!C:R,16,0)</f>
        <v>#N/A</v>
      </c>
      <c r="Z23" s="18"/>
    </row>
    <row r="24" spans="1:26" x14ac:dyDescent="0.25">
      <c r="A24" s="22"/>
      <c r="B24" s="3"/>
      <c r="C24" s="3"/>
      <c r="D24" s="3"/>
      <c r="E24" s="18" t="e">
        <f t="shared" si="5"/>
        <v>#VALUE!</v>
      </c>
      <c r="F24" s="18" t="str">
        <f t="shared" si="6"/>
        <v/>
      </c>
      <c r="G24" s="18" t="e">
        <f t="shared" si="7"/>
        <v>#VALUE!</v>
      </c>
      <c r="H24" s="18" t="e">
        <f t="shared" si="8"/>
        <v>#VALUE!</v>
      </c>
      <c r="I24" s="18" t="e">
        <f>VLOOKUP(F24,G12数据库!C:R,4,0)</f>
        <v>#N/A</v>
      </c>
      <c r="J24" s="18" t="e">
        <f>VLOOKUP(F24,G12数据库!C:R,5,0)</f>
        <v>#N/A</v>
      </c>
      <c r="K24" s="19" t="e">
        <f t="shared" si="9"/>
        <v>#VALUE!</v>
      </c>
      <c r="L24" s="18" t="e">
        <f>VLOOKUP(F24,G12数据库!C:R,6,0)</f>
        <v>#N/A</v>
      </c>
      <c r="M24" s="18" t="e">
        <f>VLOOKUP(F24,G12数据库!C:R,7,0)</f>
        <v>#N/A</v>
      </c>
      <c r="N24" s="18"/>
      <c r="O24" s="18" t="e">
        <f>VLOOKUP(F24,G12数据库!C:R,8,0)</f>
        <v>#N/A</v>
      </c>
      <c r="P24" s="18" t="e">
        <f>VLOOKUP(F24,G12数据库!C:R,9,0)</f>
        <v>#N/A</v>
      </c>
      <c r="Q24" s="19" t="e">
        <f t="shared" si="10"/>
        <v>#VALUE!</v>
      </c>
      <c r="R24" s="18" t="e">
        <f>VLOOKUP(F24,G12数据库!C:R,10,0)</f>
        <v>#N/A</v>
      </c>
      <c r="S24" s="18" t="e">
        <f>VLOOKUP(F24,G12数据库!C:R,11,0)</f>
        <v>#N/A</v>
      </c>
      <c r="T24" s="18"/>
      <c r="U24" s="18" t="e">
        <f>VLOOKUP(F24,G12数据库!C:R,12,0)</f>
        <v>#N/A</v>
      </c>
      <c r="V24" s="18" t="e">
        <f>VLOOKUP(F24,G12数据库!C:R,13,0)</f>
        <v>#N/A</v>
      </c>
      <c r="W24" s="19" t="e">
        <f>VLOOKUP(F24,G12数据库!C:R,14,0)*C24</f>
        <v>#N/A</v>
      </c>
      <c r="X24" s="18" t="e">
        <f>VLOOKUP(F24,G12数据库!C:R,15,0)</f>
        <v>#N/A</v>
      </c>
      <c r="Y24" s="18" t="e">
        <f>VLOOKUP(F24,G12数据库!C:R,16,0)</f>
        <v>#N/A</v>
      </c>
      <c r="Z24" s="18"/>
    </row>
    <row r="25" spans="1:26" x14ac:dyDescent="0.25">
      <c r="A25" s="22"/>
      <c r="B25" s="3"/>
      <c r="C25" s="3"/>
      <c r="D25" s="3"/>
      <c r="E25" s="18" t="e">
        <f t="shared" si="5"/>
        <v>#VALUE!</v>
      </c>
      <c r="F25" s="18" t="str">
        <f t="shared" si="6"/>
        <v/>
      </c>
      <c r="G25" s="18" t="e">
        <f t="shared" si="7"/>
        <v>#VALUE!</v>
      </c>
      <c r="H25" s="18" t="e">
        <f t="shared" si="8"/>
        <v>#VALUE!</v>
      </c>
      <c r="I25" s="18" t="e">
        <f>VLOOKUP(F25,G12数据库!C:R,4,0)</f>
        <v>#N/A</v>
      </c>
      <c r="J25" s="18" t="e">
        <f>VLOOKUP(F25,G12数据库!C:R,5,0)</f>
        <v>#N/A</v>
      </c>
      <c r="K25" s="19" t="e">
        <f t="shared" si="9"/>
        <v>#VALUE!</v>
      </c>
      <c r="L25" s="18" t="e">
        <f>VLOOKUP(F25,G12数据库!C:R,6,0)</f>
        <v>#N/A</v>
      </c>
      <c r="M25" s="18" t="e">
        <f>VLOOKUP(F25,G12数据库!C:R,7,0)</f>
        <v>#N/A</v>
      </c>
      <c r="N25" s="18"/>
      <c r="O25" s="18" t="e">
        <f>VLOOKUP(F25,G12数据库!C:R,8,0)</f>
        <v>#N/A</v>
      </c>
      <c r="P25" s="18" t="e">
        <f>VLOOKUP(F25,G12数据库!C:R,9,0)</f>
        <v>#N/A</v>
      </c>
      <c r="Q25" s="19" t="e">
        <f t="shared" si="10"/>
        <v>#VALUE!</v>
      </c>
      <c r="R25" s="18" t="e">
        <f>VLOOKUP(F25,G12数据库!C:R,10,0)</f>
        <v>#N/A</v>
      </c>
      <c r="S25" s="18" t="e">
        <f>VLOOKUP(F25,G12数据库!C:R,11,0)</f>
        <v>#N/A</v>
      </c>
      <c r="T25" s="18"/>
      <c r="U25" s="18" t="e">
        <f>VLOOKUP(F25,G12数据库!C:R,12,0)</f>
        <v>#N/A</v>
      </c>
      <c r="V25" s="18" t="e">
        <f>VLOOKUP(F25,G12数据库!C:R,13,0)</f>
        <v>#N/A</v>
      </c>
      <c r="W25" s="19" t="e">
        <f>VLOOKUP(F25,G12数据库!C:R,14,0)*C25</f>
        <v>#N/A</v>
      </c>
      <c r="X25" s="18" t="e">
        <f>VLOOKUP(F25,G12数据库!C:R,15,0)</f>
        <v>#N/A</v>
      </c>
      <c r="Y25" s="18" t="e">
        <f>VLOOKUP(F25,G12数据库!C:R,16,0)</f>
        <v>#N/A</v>
      </c>
      <c r="Z25" s="18"/>
    </row>
    <row r="26" spans="1:26" x14ac:dyDescent="0.25">
      <c r="A26" s="22"/>
      <c r="B26" s="3"/>
      <c r="C26" s="3"/>
      <c r="D26" s="3"/>
      <c r="E26" s="18" t="e">
        <f t="shared" si="5"/>
        <v>#VALUE!</v>
      </c>
      <c r="F26" s="18" t="str">
        <f t="shared" si="6"/>
        <v/>
      </c>
      <c r="G26" s="18" t="e">
        <f t="shared" si="7"/>
        <v>#VALUE!</v>
      </c>
      <c r="H26" s="18" t="e">
        <f t="shared" si="8"/>
        <v>#VALUE!</v>
      </c>
      <c r="I26" s="18" t="e">
        <f>VLOOKUP(F26,G12数据库!C:R,4,0)</f>
        <v>#N/A</v>
      </c>
      <c r="J26" s="18" t="e">
        <f>VLOOKUP(F26,G12数据库!C:R,5,0)</f>
        <v>#N/A</v>
      </c>
      <c r="K26" s="19" t="e">
        <f t="shared" si="9"/>
        <v>#VALUE!</v>
      </c>
      <c r="L26" s="18" t="e">
        <f>VLOOKUP(F26,G12数据库!C:R,6,0)</f>
        <v>#N/A</v>
      </c>
      <c r="M26" s="18" t="e">
        <f>VLOOKUP(F26,G12数据库!C:R,7,0)</f>
        <v>#N/A</v>
      </c>
      <c r="N26" s="18"/>
      <c r="O26" s="18" t="e">
        <f>VLOOKUP(F26,G12数据库!C:R,8,0)</f>
        <v>#N/A</v>
      </c>
      <c r="P26" s="18" t="e">
        <f>VLOOKUP(F26,G12数据库!C:R,9,0)</f>
        <v>#N/A</v>
      </c>
      <c r="Q26" s="19" t="e">
        <f t="shared" si="10"/>
        <v>#VALUE!</v>
      </c>
      <c r="R26" s="18" t="e">
        <f>VLOOKUP(F26,G12数据库!C:R,10,0)</f>
        <v>#N/A</v>
      </c>
      <c r="S26" s="18" t="e">
        <f>VLOOKUP(F26,G12数据库!C:R,11,0)</f>
        <v>#N/A</v>
      </c>
      <c r="T26" s="18"/>
      <c r="U26" s="18" t="e">
        <f>VLOOKUP(F26,G12数据库!C:R,12,0)</f>
        <v>#N/A</v>
      </c>
      <c r="V26" s="18" t="e">
        <f>VLOOKUP(F26,G12数据库!C:R,13,0)</f>
        <v>#N/A</v>
      </c>
      <c r="W26" s="19" t="e">
        <f>VLOOKUP(F26,G12数据库!C:R,14,0)*C26</f>
        <v>#N/A</v>
      </c>
      <c r="X26" s="18" t="e">
        <f>VLOOKUP(F26,G12数据库!C:R,15,0)</f>
        <v>#N/A</v>
      </c>
      <c r="Y26" s="18" t="e">
        <f>VLOOKUP(F26,G12数据库!C:R,16,0)</f>
        <v>#N/A</v>
      </c>
      <c r="Z26" s="18"/>
    </row>
    <row r="27" spans="1:26" x14ac:dyDescent="0.25">
      <c r="A27" s="22"/>
      <c r="B27" s="3"/>
      <c r="C27" s="3"/>
      <c r="D27" s="3"/>
      <c r="E27" s="18" t="e">
        <f t="shared" si="5"/>
        <v>#VALUE!</v>
      </c>
      <c r="F27" s="18" t="str">
        <f t="shared" si="6"/>
        <v/>
      </c>
      <c r="G27" s="18" t="e">
        <f t="shared" si="7"/>
        <v>#VALUE!</v>
      </c>
      <c r="H27" s="18" t="e">
        <f t="shared" si="8"/>
        <v>#VALUE!</v>
      </c>
      <c r="I27" s="18" t="e">
        <f>VLOOKUP(F27,G12数据库!C:R,4,0)</f>
        <v>#N/A</v>
      </c>
      <c r="J27" s="18" t="e">
        <f>VLOOKUP(F27,G12数据库!C:R,5,0)</f>
        <v>#N/A</v>
      </c>
      <c r="K27" s="19" t="e">
        <f t="shared" si="9"/>
        <v>#VALUE!</v>
      </c>
      <c r="L27" s="18" t="e">
        <f>VLOOKUP(F27,G12数据库!C:R,6,0)</f>
        <v>#N/A</v>
      </c>
      <c r="M27" s="18" t="e">
        <f>VLOOKUP(F27,G12数据库!C:R,7,0)</f>
        <v>#N/A</v>
      </c>
      <c r="N27" s="18"/>
      <c r="O27" s="18" t="e">
        <f>VLOOKUP(F27,G12数据库!C:R,8,0)</f>
        <v>#N/A</v>
      </c>
      <c r="P27" s="18" t="e">
        <f>VLOOKUP(F27,G12数据库!C:R,9,0)</f>
        <v>#N/A</v>
      </c>
      <c r="Q27" s="19" t="e">
        <f t="shared" si="10"/>
        <v>#VALUE!</v>
      </c>
      <c r="R27" s="18" t="e">
        <f>VLOOKUP(F27,G12数据库!C:R,10,0)</f>
        <v>#N/A</v>
      </c>
      <c r="S27" s="18" t="e">
        <f>VLOOKUP(F27,G12数据库!C:R,11,0)</f>
        <v>#N/A</v>
      </c>
      <c r="T27" s="18"/>
      <c r="U27" s="18" t="e">
        <f>VLOOKUP(F27,G12数据库!C:R,12,0)</f>
        <v>#N/A</v>
      </c>
      <c r="V27" s="18" t="e">
        <f>VLOOKUP(F27,G12数据库!C:R,13,0)</f>
        <v>#N/A</v>
      </c>
      <c r="W27" s="19" t="e">
        <f>VLOOKUP(F27,G12数据库!C:R,14,0)*C27</f>
        <v>#N/A</v>
      </c>
      <c r="X27" s="18" t="e">
        <f>VLOOKUP(F27,G12数据库!C:R,15,0)</f>
        <v>#N/A</v>
      </c>
      <c r="Y27" s="18" t="e">
        <f>VLOOKUP(F27,G12数据库!C:R,16,0)</f>
        <v>#N/A</v>
      </c>
      <c r="Z27" s="18"/>
    </row>
    <row r="28" spans="1:26" x14ac:dyDescent="0.25">
      <c r="A28" s="22"/>
      <c r="B28" s="3"/>
      <c r="C28" s="3"/>
      <c r="D28" s="3"/>
      <c r="E28" s="18" t="e">
        <f t="shared" si="5"/>
        <v>#VALUE!</v>
      </c>
      <c r="F28" s="18" t="str">
        <f t="shared" si="6"/>
        <v/>
      </c>
      <c r="G28" s="18" t="e">
        <f t="shared" si="7"/>
        <v>#VALUE!</v>
      </c>
      <c r="H28" s="18" t="e">
        <f t="shared" si="8"/>
        <v>#VALUE!</v>
      </c>
      <c r="I28" s="18" t="e">
        <f>VLOOKUP(F28,G12数据库!C:R,4,0)</f>
        <v>#N/A</v>
      </c>
      <c r="J28" s="18" t="e">
        <f>VLOOKUP(F28,G12数据库!C:R,5,0)</f>
        <v>#N/A</v>
      </c>
      <c r="K28" s="19" t="e">
        <f t="shared" si="9"/>
        <v>#VALUE!</v>
      </c>
      <c r="L28" s="18" t="e">
        <f>VLOOKUP(F28,G12数据库!C:R,6,0)</f>
        <v>#N/A</v>
      </c>
      <c r="M28" s="18" t="e">
        <f>VLOOKUP(F28,G12数据库!C:R,7,0)</f>
        <v>#N/A</v>
      </c>
      <c r="N28" s="18"/>
      <c r="O28" s="18" t="e">
        <f>VLOOKUP(F28,G12数据库!C:R,8,0)</f>
        <v>#N/A</v>
      </c>
      <c r="P28" s="18" t="e">
        <f>VLOOKUP(F28,G12数据库!C:R,9,0)</f>
        <v>#N/A</v>
      </c>
      <c r="Q28" s="19" t="e">
        <f t="shared" si="10"/>
        <v>#VALUE!</v>
      </c>
      <c r="R28" s="18" t="e">
        <f>VLOOKUP(F28,G12数据库!C:R,10,0)</f>
        <v>#N/A</v>
      </c>
      <c r="S28" s="18" t="e">
        <f>VLOOKUP(F28,G12数据库!C:R,11,0)</f>
        <v>#N/A</v>
      </c>
      <c r="T28" s="18"/>
      <c r="U28" s="18" t="e">
        <f>VLOOKUP(F28,G12数据库!C:R,12,0)</f>
        <v>#N/A</v>
      </c>
      <c r="V28" s="18" t="e">
        <f>VLOOKUP(F28,G12数据库!C:R,13,0)</f>
        <v>#N/A</v>
      </c>
      <c r="W28" s="19" t="e">
        <f>VLOOKUP(F28,G12数据库!C:R,14,0)*C28</f>
        <v>#N/A</v>
      </c>
      <c r="X28" s="18" t="e">
        <f>VLOOKUP(F28,G12数据库!C:R,15,0)</f>
        <v>#N/A</v>
      </c>
      <c r="Y28" s="18" t="e">
        <f>VLOOKUP(F28,G12数据库!C:R,16,0)</f>
        <v>#N/A</v>
      </c>
      <c r="Z28" s="18"/>
    </row>
    <row r="29" spans="1:26" x14ac:dyDescent="0.25">
      <c r="A29" s="22"/>
      <c r="B29" s="3"/>
      <c r="C29" s="3"/>
      <c r="D29" s="3"/>
      <c r="E29" s="18" t="e">
        <f t="shared" si="5"/>
        <v>#VALUE!</v>
      </c>
      <c r="F29" s="18" t="str">
        <f t="shared" si="6"/>
        <v/>
      </c>
      <c r="G29" s="18" t="e">
        <f t="shared" si="7"/>
        <v>#VALUE!</v>
      </c>
      <c r="H29" s="18" t="e">
        <f t="shared" si="8"/>
        <v>#VALUE!</v>
      </c>
      <c r="I29" s="18" t="e">
        <f>VLOOKUP(F29,G12数据库!C:R,4,0)</f>
        <v>#N/A</v>
      </c>
      <c r="J29" s="18" t="e">
        <f>VLOOKUP(F29,G12数据库!C:R,5,0)</f>
        <v>#N/A</v>
      </c>
      <c r="K29" s="19" t="e">
        <f t="shared" si="9"/>
        <v>#VALUE!</v>
      </c>
      <c r="L29" s="18" t="e">
        <f>VLOOKUP(F29,G12数据库!C:R,6,0)</f>
        <v>#N/A</v>
      </c>
      <c r="M29" s="18" t="e">
        <f>VLOOKUP(F29,G12数据库!C:R,7,0)</f>
        <v>#N/A</v>
      </c>
      <c r="N29" s="18"/>
      <c r="O29" s="18" t="e">
        <f>VLOOKUP(F29,G12数据库!C:R,8,0)</f>
        <v>#N/A</v>
      </c>
      <c r="P29" s="18" t="e">
        <f>VLOOKUP(F29,G12数据库!C:R,9,0)</f>
        <v>#N/A</v>
      </c>
      <c r="Q29" s="19" t="e">
        <f t="shared" si="10"/>
        <v>#VALUE!</v>
      </c>
      <c r="R29" s="18" t="e">
        <f>VLOOKUP(F29,G12数据库!C:R,10,0)</f>
        <v>#N/A</v>
      </c>
      <c r="S29" s="18" t="e">
        <f>VLOOKUP(F29,G12数据库!C:R,11,0)</f>
        <v>#N/A</v>
      </c>
      <c r="T29" s="18"/>
      <c r="U29" s="18" t="e">
        <f>VLOOKUP(F29,G12数据库!C:R,12,0)</f>
        <v>#N/A</v>
      </c>
      <c r="V29" s="18" t="e">
        <f>VLOOKUP(F29,G12数据库!C:R,13,0)</f>
        <v>#N/A</v>
      </c>
      <c r="W29" s="19" t="e">
        <f>VLOOKUP(F29,G12数据库!C:R,14,0)*C29</f>
        <v>#N/A</v>
      </c>
      <c r="X29" s="18" t="e">
        <f>VLOOKUP(F29,G12数据库!C:R,15,0)</f>
        <v>#N/A</v>
      </c>
      <c r="Y29" s="18" t="e">
        <f>VLOOKUP(F29,G12数据库!C:R,16,0)</f>
        <v>#N/A</v>
      </c>
      <c r="Z29" s="18"/>
    </row>
    <row r="30" spans="1:26" x14ac:dyDescent="0.25">
      <c r="A30" s="22"/>
      <c r="B30" s="3"/>
      <c r="C30" s="3"/>
      <c r="D30" s="3"/>
      <c r="E30" s="18" t="e">
        <f t="shared" si="5"/>
        <v>#VALUE!</v>
      </c>
      <c r="F30" s="18" t="str">
        <f t="shared" si="6"/>
        <v/>
      </c>
      <c r="G30" s="18" t="e">
        <f t="shared" si="7"/>
        <v>#VALUE!</v>
      </c>
      <c r="H30" s="18" t="e">
        <f t="shared" si="8"/>
        <v>#VALUE!</v>
      </c>
      <c r="I30" s="18" t="e">
        <f>VLOOKUP(F30,G12数据库!C:R,4,0)</f>
        <v>#N/A</v>
      </c>
      <c r="J30" s="18" t="e">
        <f>VLOOKUP(F30,G12数据库!C:R,5,0)</f>
        <v>#N/A</v>
      </c>
      <c r="K30" s="19" t="e">
        <f t="shared" si="9"/>
        <v>#VALUE!</v>
      </c>
      <c r="L30" s="18" t="e">
        <f>VLOOKUP(F30,G12数据库!C:R,6,0)</f>
        <v>#N/A</v>
      </c>
      <c r="M30" s="18" t="e">
        <f>VLOOKUP(F30,G12数据库!C:R,7,0)</f>
        <v>#N/A</v>
      </c>
      <c r="N30" s="18"/>
      <c r="O30" s="18" t="e">
        <f>VLOOKUP(F30,G12数据库!C:R,8,0)</f>
        <v>#N/A</v>
      </c>
      <c r="P30" s="18" t="e">
        <f>VLOOKUP(F30,G12数据库!C:R,9,0)</f>
        <v>#N/A</v>
      </c>
      <c r="Q30" s="19" t="e">
        <f t="shared" si="10"/>
        <v>#VALUE!</v>
      </c>
      <c r="R30" s="18" t="e">
        <f>VLOOKUP(F30,G12数据库!C:R,10,0)</f>
        <v>#N/A</v>
      </c>
      <c r="S30" s="18" t="e">
        <f>VLOOKUP(F30,G12数据库!C:R,11,0)</f>
        <v>#N/A</v>
      </c>
      <c r="T30" s="18"/>
      <c r="U30" s="18" t="e">
        <f>VLOOKUP(F30,G12数据库!C:R,12,0)</f>
        <v>#N/A</v>
      </c>
      <c r="V30" s="18" t="e">
        <f>VLOOKUP(F30,G12数据库!C:R,13,0)</f>
        <v>#N/A</v>
      </c>
      <c r="W30" s="19" t="e">
        <f>VLOOKUP(F30,G12数据库!C:R,14,0)*C30</f>
        <v>#N/A</v>
      </c>
      <c r="X30" s="18" t="e">
        <f>VLOOKUP(F30,G12数据库!C:R,15,0)</f>
        <v>#N/A</v>
      </c>
      <c r="Y30" s="18" t="e">
        <f>VLOOKUP(F30,G12数据库!C:R,16,0)</f>
        <v>#N/A</v>
      </c>
      <c r="Z30" s="18"/>
    </row>
    <row r="31" spans="1:26" x14ac:dyDescent="0.25">
      <c r="A31" s="22"/>
      <c r="B31" s="3"/>
      <c r="C31" s="3"/>
      <c r="D31" s="3"/>
      <c r="E31" s="18" t="e">
        <f t="shared" si="5"/>
        <v>#VALUE!</v>
      </c>
      <c r="F31" s="18" t="str">
        <f t="shared" si="6"/>
        <v/>
      </c>
      <c r="G31" s="18" t="e">
        <f t="shared" si="7"/>
        <v>#VALUE!</v>
      </c>
      <c r="H31" s="18" t="e">
        <f t="shared" si="8"/>
        <v>#VALUE!</v>
      </c>
      <c r="I31" s="18" t="e">
        <f>VLOOKUP(F31,G12数据库!C:R,4,0)</f>
        <v>#N/A</v>
      </c>
      <c r="J31" s="18" t="e">
        <f>VLOOKUP(F31,G12数据库!C:R,5,0)</f>
        <v>#N/A</v>
      </c>
      <c r="K31" s="19" t="e">
        <f t="shared" si="9"/>
        <v>#VALUE!</v>
      </c>
      <c r="L31" s="18" t="e">
        <f>VLOOKUP(F31,G12数据库!C:R,6,0)</f>
        <v>#N/A</v>
      </c>
      <c r="M31" s="18" t="e">
        <f>VLOOKUP(F31,G12数据库!C:R,7,0)</f>
        <v>#N/A</v>
      </c>
      <c r="N31" s="18"/>
      <c r="O31" s="18" t="e">
        <f>VLOOKUP(F31,G12数据库!C:R,8,0)</f>
        <v>#N/A</v>
      </c>
      <c r="P31" s="18" t="e">
        <f>VLOOKUP(F31,G12数据库!C:R,9,0)</f>
        <v>#N/A</v>
      </c>
      <c r="Q31" s="19" t="e">
        <f t="shared" si="10"/>
        <v>#VALUE!</v>
      </c>
      <c r="R31" s="18" t="e">
        <f>VLOOKUP(F31,G12数据库!C:R,10,0)</f>
        <v>#N/A</v>
      </c>
      <c r="S31" s="18" t="e">
        <f>VLOOKUP(F31,G12数据库!C:R,11,0)</f>
        <v>#N/A</v>
      </c>
      <c r="T31" s="18"/>
      <c r="U31" s="18" t="e">
        <f>VLOOKUP(F31,G12数据库!C:R,12,0)</f>
        <v>#N/A</v>
      </c>
      <c r="V31" s="18" t="e">
        <f>VLOOKUP(F31,G12数据库!C:R,13,0)</f>
        <v>#N/A</v>
      </c>
      <c r="W31" s="19" t="e">
        <f>VLOOKUP(F31,G12数据库!C:R,14,0)*C31</f>
        <v>#N/A</v>
      </c>
      <c r="X31" s="18" t="e">
        <f>VLOOKUP(F31,G12数据库!C:R,15,0)</f>
        <v>#N/A</v>
      </c>
      <c r="Y31" s="18" t="e">
        <f>VLOOKUP(F31,G12数据库!C:R,16,0)</f>
        <v>#N/A</v>
      </c>
      <c r="Z31" s="18"/>
    </row>
    <row r="32" spans="1:26" x14ac:dyDescent="0.25">
      <c r="A32" s="22"/>
      <c r="B32" s="3"/>
      <c r="C32" s="3"/>
      <c r="D32" s="3"/>
      <c r="E32" s="18" t="e">
        <f t="shared" si="5"/>
        <v>#VALUE!</v>
      </c>
      <c r="F32" s="18" t="str">
        <f t="shared" si="6"/>
        <v/>
      </c>
      <c r="G32" s="18" t="e">
        <f t="shared" si="7"/>
        <v>#VALUE!</v>
      </c>
      <c r="H32" s="18" t="e">
        <f t="shared" si="8"/>
        <v>#VALUE!</v>
      </c>
      <c r="I32" s="18" t="e">
        <f>VLOOKUP(F32,G12数据库!C:R,4,0)</f>
        <v>#N/A</v>
      </c>
      <c r="J32" s="18" t="e">
        <f>VLOOKUP(F32,G12数据库!C:R,5,0)</f>
        <v>#N/A</v>
      </c>
      <c r="K32" s="19" t="e">
        <f t="shared" si="9"/>
        <v>#VALUE!</v>
      </c>
      <c r="L32" s="18" t="e">
        <f>VLOOKUP(F32,G12数据库!C:R,6,0)</f>
        <v>#N/A</v>
      </c>
      <c r="M32" s="18" t="e">
        <f>VLOOKUP(F32,G12数据库!C:R,7,0)</f>
        <v>#N/A</v>
      </c>
      <c r="N32" s="18"/>
      <c r="O32" s="18" t="e">
        <f>VLOOKUP(F32,G12数据库!C:R,8,0)</f>
        <v>#N/A</v>
      </c>
      <c r="P32" s="18" t="e">
        <f>VLOOKUP(F32,G12数据库!C:R,9,0)</f>
        <v>#N/A</v>
      </c>
      <c r="Q32" s="19" t="e">
        <f t="shared" si="10"/>
        <v>#VALUE!</v>
      </c>
      <c r="R32" s="18" t="e">
        <f>VLOOKUP(F32,G12数据库!C:R,10,0)</f>
        <v>#N/A</v>
      </c>
      <c r="S32" s="18" t="e">
        <f>VLOOKUP(F32,G12数据库!C:R,11,0)</f>
        <v>#N/A</v>
      </c>
      <c r="T32" s="18"/>
      <c r="U32" s="18" t="e">
        <f>VLOOKUP(F32,G12数据库!C:R,12,0)</f>
        <v>#N/A</v>
      </c>
      <c r="V32" s="18" t="e">
        <f>VLOOKUP(F32,G12数据库!C:R,13,0)</f>
        <v>#N/A</v>
      </c>
      <c r="W32" s="19" t="e">
        <f>VLOOKUP(F32,G12数据库!C:R,14,0)*C32</f>
        <v>#N/A</v>
      </c>
      <c r="X32" s="18" t="e">
        <f>VLOOKUP(F32,G12数据库!C:R,15,0)</f>
        <v>#N/A</v>
      </c>
      <c r="Y32" s="18" t="e">
        <f>VLOOKUP(F32,G12数据库!C:R,16,0)</f>
        <v>#N/A</v>
      </c>
      <c r="Z32" s="18"/>
    </row>
    <row r="33" spans="1:26" x14ac:dyDescent="0.25">
      <c r="A33" s="22"/>
      <c r="B33" s="3"/>
      <c r="C33" s="3"/>
      <c r="D33" s="3"/>
      <c r="E33" s="18" t="e">
        <f t="shared" si="5"/>
        <v>#VALUE!</v>
      </c>
      <c r="F33" s="18" t="str">
        <f t="shared" si="6"/>
        <v/>
      </c>
      <c r="G33" s="18" t="e">
        <f t="shared" si="7"/>
        <v>#VALUE!</v>
      </c>
      <c r="H33" s="18" t="e">
        <f t="shared" si="8"/>
        <v>#VALUE!</v>
      </c>
      <c r="I33" s="18" t="e">
        <f>VLOOKUP(F33,G12数据库!C:R,4,0)</f>
        <v>#N/A</v>
      </c>
      <c r="J33" s="18" t="e">
        <f>VLOOKUP(F33,G12数据库!C:R,5,0)</f>
        <v>#N/A</v>
      </c>
      <c r="K33" s="19" t="e">
        <f t="shared" si="9"/>
        <v>#VALUE!</v>
      </c>
      <c r="L33" s="18" t="e">
        <f>VLOOKUP(F33,G12数据库!C:R,6,0)</f>
        <v>#N/A</v>
      </c>
      <c r="M33" s="18" t="e">
        <f>VLOOKUP(F33,G12数据库!C:R,7,0)</f>
        <v>#N/A</v>
      </c>
      <c r="N33" s="18"/>
      <c r="O33" s="18" t="e">
        <f>VLOOKUP(F33,G12数据库!C:R,8,0)</f>
        <v>#N/A</v>
      </c>
      <c r="P33" s="18" t="e">
        <f>VLOOKUP(F33,G12数据库!C:R,9,0)</f>
        <v>#N/A</v>
      </c>
      <c r="Q33" s="19" t="e">
        <f t="shared" si="10"/>
        <v>#VALUE!</v>
      </c>
      <c r="R33" s="18" t="e">
        <f>VLOOKUP(F33,G12数据库!C:R,10,0)</f>
        <v>#N/A</v>
      </c>
      <c r="S33" s="18" t="e">
        <f>VLOOKUP(F33,G12数据库!C:R,11,0)</f>
        <v>#N/A</v>
      </c>
      <c r="T33" s="18"/>
      <c r="U33" s="18" t="e">
        <f>VLOOKUP(F33,G12数据库!C:R,12,0)</f>
        <v>#N/A</v>
      </c>
      <c r="V33" s="18" t="e">
        <f>VLOOKUP(F33,G12数据库!C:R,13,0)</f>
        <v>#N/A</v>
      </c>
      <c r="W33" s="19" t="e">
        <f>VLOOKUP(F33,G12数据库!C:R,14,0)*C33</f>
        <v>#N/A</v>
      </c>
      <c r="X33" s="18" t="e">
        <f>VLOOKUP(F33,G12数据库!C:R,15,0)</f>
        <v>#N/A</v>
      </c>
      <c r="Y33" s="18" t="e">
        <f>VLOOKUP(F33,G12数据库!C:R,16,0)</f>
        <v>#N/A</v>
      </c>
      <c r="Z33" s="18"/>
    </row>
    <row r="34" spans="1:26" x14ac:dyDescent="0.25">
      <c r="A34" s="22"/>
      <c r="B34" s="3"/>
      <c r="C34" s="3"/>
      <c r="D34" s="3"/>
      <c r="E34" s="18" t="e">
        <f t="shared" si="5"/>
        <v>#VALUE!</v>
      </c>
      <c r="F34" s="18" t="str">
        <f t="shared" si="6"/>
        <v/>
      </c>
      <c r="G34" s="18" t="e">
        <f t="shared" si="7"/>
        <v>#VALUE!</v>
      </c>
      <c r="H34" s="18" t="e">
        <f t="shared" si="8"/>
        <v>#VALUE!</v>
      </c>
      <c r="I34" s="18" t="e">
        <f>VLOOKUP(F34,G12数据库!C:R,4,0)</f>
        <v>#N/A</v>
      </c>
      <c r="J34" s="18" t="e">
        <f>VLOOKUP(F34,G12数据库!C:R,5,0)</f>
        <v>#N/A</v>
      </c>
      <c r="K34" s="19" t="e">
        <f t="shared" si="9"/>
        <v>#VALUE!</v>
      </c>
      <c r="L34" s="18" t="e">
        <f>VLOOKUP(F34,G12数据库!C:R,6,0)</f>
        <v>#N/A</v>
      </c>
      <c r="M34" s="18" t="e">
        <f>VLOOKUP(F34,G12数据库!C:R,7,0)</f>
        <v>#N/A</v>
      </c>
      <c r="N34" s="18"/>
      <c r="O34" s="18" t="e">
        <f>VLOOKUP(F34,G12数据库!C:R,8,0)</f>
        <v>#N/A</v>
      </c>
      <c r="P34" s="18" t="e">
        <f>VLOOKUP(F34,G12数据库!C:R,9,0)</f>
        <v>#N/A</v>
      </c>
      <c r="Q34" s="19" t="e">
        <f t="shared" si="10"/>
        <v>#VALUE!</v>
      </c>
      <c r="R34" s="18" t="e">
        <f>VLOOKUP(F34,G12数据库!C:R,10,0)</f>
        <v>#N/A</v>
      </c>
      <c r="S34" s="18" t="e">
        <f>VLOOKUP(F34,G12数据库!C:R,11,0)</f>
        <v>#N/A</v>
      </c>
      <c r="T34" s="18"/>
      <c r="U34" s="18" t="e">
        <f>VLOOKUP(F34,G12数据库!C:R,12,0)</f>
        <v>#N/A</v>
      </c>
      <c r="V34" s="18" t="e">
        <f>VLOOKUP(F34,G12数据库!C:R,13,0)</f>
        <v>#N/A</v>
      </c>
      <c r="W34" s="19" t="e">
        <f>VLOOKUP(F34,G12数据库!C:R,14,0)*C34</f>
        <v>#N/A</v>
      </c>
      <c r="X34" s="18" t="e">
        <f>VLOOKUP(F34,G12数据库!C:R,15,0)</f>
        <v>#N/A</v>
      </c>
      <c r="Y34" s="18" t="e">
        <f>VLOOKUP(F34,G12数据库!C:R,16,0)</f>
        <v>#N/A</v>
      </c>
      <c r="Z34" s="18"/>
    </row>
    <row r="35" spans="1:26" x14ac:dyDescent="0.25">
      <c r="A35" s="22"/>
      <c r="B35" s="3"/>
      <c r="C35" s="3"/>
      <c r="D35" s="3"/>
      <c r="E35" s="18" t="e">
        <f t="shared" si="5"/>
        <v>#VALUE!</v>
      </c>
      <c r="F35" s="18" t="str">
        <f t="shared" si="6"/>
        <v/>
      </c>
      <c r="G35" s="18" t="e">
        <f t="shared" si="7"/>
        <v>#VALUE!</v>
      </c>
      <c r="H35" s="18" t="e">
        <f t="shared" si="8"/>
        <v>#VALUE!</v>
      </c>
      <c r="I35" s="18" t="e">
        <f>VLOOKUP(F35,G12数据库!C:R,4,0)</f>
        <v>#N/A</v>
      </c>
      <c r="J35" s="18" t="e">
        <f>VLOOKUP(F35,G12数据库!C:R,5,0)</f>
        <v>#N/A</v>
      </c>
      <c r="K35" s="19" t="e">
        <f t="shared" si="9"/>
        <v>#VALUE!</v>
      </c>
      <c r="L35" s="18" t="e">
        <f>VLOOKUP(F35,G12数据库!C:R,6,0)</f>
        <v>#N/A</v>
      </c>
      <c r="M35" s="18" t="e">
        <f>VLOOKUP(F35,G12数据库!C:R,7,0)</f>
        <v>#N/A</v>
      </c>
      <c r="N35" s="18"/>
      <c r="O35" s="18" t="e">
        <f>VLOOKUP(F35,G12数据库!C:R,8,0)</f>
        <v>#N/A</v>
      </c>
      <c r="P35" s="18" t="e">
        <f>VLOOKUP(F35,G12数据库!C:R,9,0)</f>
        <v>#N/A</v>
      </c>
      <c r="Q35" s="19" t="e">
        <f t="shared" si="10"/>
        <v>#VALUE!</v>
      </c>
      <c r="R35" s="18" t="e">
        <f>VLOOKUP(F35,G12数据库!C:R,10,0)</f>
        <v>#N/A</v>
      </c>
      <c r="S35" s="18" t="e">
        <f>VLOOKUP(F35,G12数据库!C:R,11,0)</f>
        <v>#N/A</v>
      </c>
      <c r="T35" s="18"/>
      <c r="U35" s="18" t="e">
        <f>VLOOKUP(F35,G12数据库!C:R,12,0)</f>
        <v>#N/A</v>
      </c>
      <c r="V35" s="18" t="e">
        <f>VLOOKUP(F35,G12数据库!C:R,13,0)</f>
        <v>#N/A</v>
      </c>
      <c r="W35" s="19" t="e">
        <f>VLOOKUP(F35,G12数据库!C:R,14,0)*C35</f>
        <v>#N/A</v>
      </c>
      <c r="X35" s="18" t="e">
        <f>VLOOKUP(F35,G12数据库!C:R,15,0)</f>
        <v>#N/A</v>
      </c>
      <c r="Y35" s="18" t="e">
        <f>VLOOKUP(F35,G12数据库!C:R,16,0)</f>
        <v>#N/A</v>
      </c>
      <c r="Z35" s="18"/>
    </row>
    <row r="36" spans="1:26" x14ac:dyDescent="0.25">
      <c r="A36" s="22"/>
      <c r="B36" s="3"/>
      <c r="C36" s="3"/>
      <c r="D36" s="3"/>
      <c r="E36" s="18" t="e">
        <f t="shared" si="5"/>
        <v>#VALUE!</v>
      </c>
      <c r="F36" s="18" t="str">
        <f t="shared" si="6"/>
        <v/>
      </c>
      <c r="G36" s="18" t="e">
        <f t="shared" si="7"/>
        <v>#VALUE!</v>
      </c>
      <c r="H36" s="18" t="e">
        <f t="shared" si="8"/>
        <v>#VALUE!</v>
      </c>
      <c r="I36" s="18" t="e">
        <f>VLOOKUP(F36,G12数据库!C:R,4,0)</f>
        <v>#N/A</v>
      </c>
      <c r="J36" s="18" t="e">
        <f>VLOOKUP(F36,G12数据库!C:R,5,0)</f>
        <v>#N/A</v>
      </c>
      <c r="K36" s="19" t="e">
        <f t="shared" si="9"/>
        <v>#VALUE!</v>
      </c>
      <c r="L36" s="18" t="e">
        <f>VLOOKUP(F36,G12数据库!C:R,6,0)</f>
        <v>#N/A</v>
      </c>
      <c r="M36" s="18" t="e">
        <f>VLOOKUP(F36,G12数据库!C:R,7,0)</f>
        <v>#N/A</v>
      </c>
      <c r="N36" s="18"/>
      <c r="O36" s="18" t="e">
        <f>VLOOKUP(F36,G12数据库!C:R,8,0)</f>
        <v>#N/A</v>
      </c>
      <c r="P36" s="18" t="e">
        <f>VLOOKUP(F36,G12数据库!C:R,9,0)</f>
        <v>#N/A</v>
      </c>
      <c r="Q36" s="19" t="e">
        <f t="shared" si="10"/>
        <v>#VALUE!</v>
      </c>
      <c r="R36" s="18" t="e">
        <f>VLOOKUP(F36,G12数据库!C:R,10,0)</f>
        <v>#N/A</v>
      </c>
      <c r="S36" s="18" t="e">
        <f>VLOOKUP(F36,G12数据库!C:R,11,0)</f>
        <v>#N/A</v>
      </c>
      <c r="T36" s="18"/>
      <c r="U36" s="18" t="e">
        <f>VLOOKUP(F36,G12数据库!C:R,12,0)</f>
        <v>#N/A</v>
      </c>
      <c r="V36" s="18" t="e">
        <f>VLOOKUP(F36,G12数据库!C:R,13,0)</f>
        <v>#N/A</v>
      </c>
      <c r="W36" s="19" t="e">
        <f>VLOOKUP(F36,G12数据库!C:R,14,0)*C36</f>
        <v>#N/A</v>
      </c>
      <c r="X36" s="18" t="e">
        <f>VLOOKUP(F36,G12数据库!C:R,15,0)</f>
        <v>#N/A</v>
      </c>
      <c r="Y36" s="18" t="e">
        <f>VLOOKUP(F36,G12数据库!C:R,16,0)</f>
        <v>#N/A</v>
      </c>
      <c r="Z36" s="18"/>
    </row>
    <row r="37" spans="1:26" x14ac:dyDescent="0.25">
      <c r="A37" s="22"/>
      <c r="B37" s="3"/>
      <c r="C37" s="3"/>
      <c r="D37" s="3"/>
      <c r="E37" s="18" t="e">
        <f t="shared" si="5"/>
        <v>#VALUE!</v>
      </c>
      <c r="F37" s="18" t="str">
        <f t="shared" si="6"/>
        <v/>
      </c>
      <c r="G37" s="18" t="e">
        <f t="shared" si="7"/>
        <v>#VALUE!</v>
      </c>
      <c r="H37" s="18" t="e">
        <f t="shared" si="8"/>
        <v>#VALUE!</v>
      </c>
      <c r="I37" s="18" t="e">
        <f>VLOOKUP(F37,G12数据库!C:R,4,0)</f>
        <v>#N/A</v>
      </c>
      <c r="J37" s="18" t="e">
        <f>VLOOKUP(F37,G12数据库!C:R,5,0)</f>
        <v>#N/A</v>
      </c>
      <c r="K37" s="19" t="e">
        <f t="shared" si="9"/>
        <v>#VALUE!</v>
      </c>
      <c r="L37" s="18" t="e">
        <f>VLOOKUP(F37,G12数据库!C:R,6,0)</f>
        <v>#N/A</v>
      </c>
      <c r="M37" s="18" t="e">
        <f>VLOOKUP(F37,G12数据库!C:R,7,0)</f>
        <v>#N/A</v>
      </c>
      <c r="N37" s="18"/>
      <c r="O37" s="18" t="e">
        <f>VLOOKUP(F37,G12数据库!C:R,8,0)</f>
        <v>#N/A</v>
      </c>
      <c r="P37" s="18" t="e">
        <f>VLOOKUP(F37,G12数据库!C:R,9,0)</f>
        <v>#N/A</v>
      </c>
      <c r="Q37" s="19" t="e">
        <f t="shared" si="10"/>
        <v>#VALUE!</v>
      </c>
      <c r="R37" s="18" t="e">
        <f>VLOOKUP(F37,G12数据库!C:R,10,0)</f>
        <v>#N/A</v>
      </c>
      <c r="S37" s="18" t="e">
        <f>VLOOKUP(F37,G12数据库!C:R,11,0)</f>
        <v>#N/A</v>
      </c>
      <c r="T37" s="18"/>
      <c r="U37" s="18" t="e">
        <f>VLOOKUP(F37,G12数据库!C:R,12,0)</f>
        <v>#N/A</v>
      </c>
      <c r="V37" s="18" t="e">
        <f>VLOOKUP(F37,G12数据库!C:R,13,0)</f>
        <v>#N/A</v>
      </c>
      <c r="W37" s="19" t="e">
        <f>VLOOKUP(F37,G12数据库!C:R,14,0)*C37</f>
        <v>#N/A</v>
      </c>
      <c r="X37" s="18" t="e">
        <f>VLOOKUP(F37,G12数据库!C:R,15,0)</f>
        <v>#N/A</v>
      </c>
      <c r="Y37" s="18" t="e">
        <f>VLOOKUP(F37,G12数据库!C:R,16,0)</f>
        <v>#N/A</v>
      </c>
      <c r="Z37" s="18"/>
    </row>
    <row r="38" spans="1:26" x14ac:dyDescent="0.25">
      <c r="A38" s="22"/>
      <c r="B38" s="3"/>
      <c r="C38" s="3"/>
      <c r="D38" s="3"/>
      <c r="E38" s="18" t="e">
        <f t="shared" si="5"/>
        <v>#VALUE!</v>
      </c>
      <c r="F38" s="18" t="str">
        <f t="shared" si="6"/>
        <v/>
      </c>
      <c r="G38" s="18" t="e">
        <f t="shared" si="7"/>
        <v>#VALUE!</v>
      </c>
      <c r="H38" s="18" t="e">
        <f t="shared" si="8"/>
        <v>#VALUE!</v>
      </c>
      <c r="I38" s="18" t="e">
        <f>VLOOKUP(F38,G12数据库!C:R,4,0)</f>
        <v>#N/A</v>
      </c>
      <c r="J38" s="18" t="e">
        <f>VLOOKUP(F38,G12数据库!C:R,5,0)</f>
        <v>#N/A</v>
      </c>
      <c r="K38" s="19" t="e">
        <f t="shared" si="9"/>
        <v>#VALUE!</v>
      </c>
      <c r="L38" s="18" t="e">
        <f>VLOOKUP(F38,G12数据库!C:R,6,0)</f>
        <v>#N/A</v>
      </c>
      <c r="M38" s="18" t="e">
        <f>VLOOKUP(F38,G12数据库!C:R,7,0)</f>
        <v>#N/A</v>
      </c>
      <c r="N38" s="18"/>
      <c r="O38" s="18" t="e">
        <f>VLOOKUP(F38,G12数据库!C:R,8,0)</f>
        <v>#N/A</v>
      </c>
      <c r="P38" s="18" t="e">
        <f>VLOOKUP(F38,G12数据库!C:R,9,0)</f>
        <v>#N/A</v>
      </c>
      <c r="Q38" s="19" t="e">
        <f t="shared" si="10"/>
        <v>#VALUE!</v>
      </c>
      <c r="R38" s="18" t="e">
        <f>VLOOKUP(F38,G12数据库!C:R,10,0)</f>
        <v>#N/A</v>
      </c>
      <c r="S38" s="18" t="e">
        <f>VLOOKUP(F38,G12数据库!C:R,11,0)</f>
        <v>#N/A</v>
      </c>
      <c r="T38" s="18"/>
      <c r="U38" s="18" t="e">
        <f>VLOOKUP(F38,G12数据库!C:R,12,0)</f>
        <v>#N/A</v>
      </c>
      <c r="V38" s="18" t="e">
        <f>VLOOKUP(F38,G12数据库!C:R,13,0)</f>
        <v>#N/A</v>
      </c>
      <c r="W38" s="19" t="e">
        <f>VLOOKUP(F38,G12数据库!C:R,14,0)*C38</f>
        <v>#N/A</v>
      </c>
      <c r="X38" s="18" t="e">
        <f>VLOOKUP(F38,G12数据库!C:R,15,0)</f>
        <v>#N/A</v>
      </c>
      <c r="Y38" s="18" t="e">
        <f>VLOOKUP(F38,G12数据库!C:R,16,0)</f>
        <v>#N/A</v>
      </c>
      <c r="Z38" s="18"/>
    </row>
    <row r="39" spans="1:26" x14ac:dyDescent="0.25">
      <c r="A39" s="22"/>
      <c r="B39" s="3"/>
      <c r="C39" s="3"/>
      <c r="D39" s="3"/>
      <c r="E39" s="18" t="e">
        <f t="shared" si="5"/>
        <v>#VALUE!</v>
      </c>
      <c r="F39" s="18" t="str">
        <f t="shared" si="6"/>
        <v/>
      </c>
      <c r="G39" s="18" t="e">
        <f t="shared" si="7"/>
        <v>#VALUE!</v>
      </c>
      <c r="H39" s="18" t="e">
        <f t="shared" si="8"/>
        <v>#VALUE!</v>
      </c>
      <c r="I39" s="18" t="e">
        <f>VLOOKUP(F39,G12数据库!C:R,4,0)</f>
        <v>#N/A</v>
      </c>
      <c r="J39" s="18" t="e">
        <f>VLOOKUP(F39,G12数据库!C:R,5,0)</f>
        <v>#N/A</v>
      </c>
      <c r="K39" s="19" t="e">
        <f t="shared" si="9"/>
        <v>#VALUE!</v>
      </c>
      <c r="L39" s="18" t="e">
        <f>VLOOKUP(F39,G12数据库!C:R,6,0)</f>
        <v>#N/A</v>
      </c>
      <c r="M39" s="18" t="e">
        <f>VLOOKUP(F39,G12数据库!C:R,7,0)</f>
        <v>#N/A</v>
      </c>
      <c r="N39" s="18"/>
      <c r="O39" s="18" t="e">
        <f>VLOOKUP(F39,G12数据库!C:R,8,0)</f>
        <v>#N/A</v>
      </c>
      <c r="P39" s="18" t="e">
        <f>VLOOKUP(F39,G12数据库!C:R,9,0)</f>
        <v>#N/A</v>
      </c>
      <c r="Q39" s="19" t="e">
        <f t="shared" si="10"/>
        <v>#VALUE!</v>
      </c>
      <c r="R39" s="18" t="e">
        <f>VLOOKUP(F39,G12数据库!C:R,10,0)</f>
        <v>#N/A</v>
      </c>
      <c r="S39" s="18" t="e">
        <f>VLOOKUP(F39,G12数据库!C:R,11,0)</f>
        <v>#N/A</v>
      </c>
      <c r="T39" s="18"/>
      <c r="U39" s="18" t="e">
        <f>VLOOKUP(F39,G12数据库!C:R,12,0)</f>
        <v>#N/A</v>
      </c>
      <c r="V39" s="18" t="e">
        <f>VLOOKUP(F39,G12数据库!C:R,13,0)</f>
        <v>#N/A</v>
      </c>
      <c r="W39" s="19" t="e">
        <f>VLOOKUP(F39,G12数据库!C:R,14,0)*C39</f>
        <v>#N/A</v>
      </c>
      <c r="X39" s="18" t="e">
        <f>VLOOKUP(F39,G12数据库!C:R,15,0)</f>
        <v>#N/A</v>
      </c>
      <c r="Y39" s="18" t="e">
        <f>VLOOKUP(F39,G12数据库!C:R,16,0)</f>
        <v>#N/A</v>
      </c>
      <c r="Z39" s="18"/>
    </row>
    <row r="40" spans="1:26" x14ac:dyDescent="0.25">
      <c r="A40" s="22"/>
      <c r="B40" s="3"/>
      <c r="C40" s="3"/>
      <c r="D40" s="3"/>
      <c r="E40" s="18" t="e">
        <f t="shared" si="5"/>
        <v>#VALUE!</v>
      </c>
      <c r="F40" s="18" t="str">
        <f t="shared" si="6"/>
        <v/>
      </c>
      <c r="G40" s="18" t="e">
        <f t="shared" si="7"/>
        <v>#VALUE!</v>
      </c>
      <c r="H40" s="18" t="e">
        <f t="shared" si="8"/>
        <v>#VALUE!</v>
      </c>
      <c r="I40" s="18" t="e">
        <f>VLOOKUP(F40,G12数据库!C:R,4,0)</f>
        <v>#N/A</v>
      </c>
      <c r="J40" s="18" t="e">
        <f>VLOOKUP(F40,G12数据库!C:R,5,0)</f>
        <v>#N/A</v>
      </c>
      <c r="K40" s="19" t="e">
        <f t="shared" si="9"/>
        <v>#VALUE!</v>
      </c>
      <c r="L40" s="18" t="e">
        <f>VLOOKUP(F40,G12数据库!C:R,6,0)</f>
        <v>#N/A</v>
      </c>
      <c r="M40" s="18" t="e">
        <f>VLOOKUP(F40,G12数据库!C:R,7,0)</f>
        <v>#N/A</v>
      </c>
      <c r="N40" s="18"/>
      <c r="O40" s="18" t="e">
        <f>VLOOKUP(F40,G12数据库!C:R,8,0)</f>
        <v>#N/A</v>
      </c>
      <c r="P40" s="18" t="e">
        <f>VLOOKUP(F40,G12数据库!C:R,9,0)</f>
        <v>#N/A</v>
      </c>
      <c r="Q40" s="19" t="e">
        <f t="shared" si="10"/>
        <v>#VALUE!</v>
      </c>
      <c r="R40" s="18" t="e">
        <f>VLOOKUP(F40,G12数据库!C:R,10,0)</f>
        <v>#N/A</v>
      </c>
      <c r="S40" s="18" t="e">
        <f>VLOOKUP(F40,G12数据库!C:R,11,0)</f>
        <v>#N/A</v>
      </c>
      <c r="T40" s="18"/>
      <c r="U40" s="18" t="e">
        <f>VLOOKUP(F40,G12数据库!C:R,12,0)</f>
        <v>#N/A</v>
      </c>
      <c r="V40" s="18" t="e">
        <f>VLOOKUP(F40,G12数据库!C:R,13,0)</f>
        <v>#N/A</v>
      </c>
      <c r="W40" s="19" t="e">
        <f>VLOOKUP(F40,G12数据库!C:R,14,0)*C40</f>
        <v>#N/A</v>
      </c>
      <c r="X40" s="18" t="e">
        <f>VLOOKUP(F40,G12数据库!C:R,15,0)</f>
        <v>#N/A</v>
      </c>
      <c r="Y40" s="18" t="e">
        <f>VLOOKUP(F40,G12数据库!C:R,16,0)</f>
        <v>#N/A</v>
      </c>
      <c r="Z40" s="18"/>
    </row>
    <row r="41" spans="1:26" x14ac:dyDescent="0.25">
      <c r="A41" s="22"/>
      <c r="B41" s="3"/>
      <c r="C41" s="3"/>
      <c r="D41" s="3"/>
      <c r="E41" s="18" t="e">
        <f t="shared" si="5"/>
        <v>#VALUE!</v>
      </c>
      <c r="F41" s="18" t="str">
        <f t="shared" si="6"/>
        <v/>
      </c>
      <c r="G41" s="18" t="e">
        <f t="shared" si="7"/>
        <v>#VALUE!</v>
      </c>
      <c r="H41" s="18" t="e">
        <f t="shared" si="8"/>
        <v>#VALUE!</v>
      </c>
      <c r="I41" s="18" t="e">
        <f>VLOOKUP(F41,G12数据库!C:R,4,0)</f>
        <v>#N/A</v>
      </c>
      <c r="J41" s="18" t="e">
        <f>VLOOKUP(F41,G12数据库!C:R,5,0)</f>
        <v>#N/A</v>
      </c>
      <c r="K41" s="19" t="e">
        <f t="shared" si="9"/>
        <v>#VALUE!</v>
      </c>
      <c r="L41" s="18" t="e">
        <f>VLOOKUP(F41,G12数据库!C:R,6,0)</f>
        <v>#N/A</v>
      </c>
      <c r="M41" s="18" t="e">
        <f>VLOOKUP(F41,G12数据库!C:R,7,0)</f>
        <v>#N/A</v>
      </c>
      <c r="N41" s="18"/>
      <c r="O41" s="18" t="e">
        <f>VLOOKUP(F41,G12数据库!C:R,8,0)</f>
        <v>#N/A</v>
      </c>
      <c r="P41" s="18" t="e">
        <f>VLOOKUP(F41,G12数据库!C:R,9,0)</f>
        <v>#N/A</v>
      </c>
      <c r="Q41" s="19" t="e">
        <f t="shared" si="10"/>
        <v>#VALUE!</v>
      </c>
      <c r="R41" s="18" t="e">
        <f>VLOOKUP(F41,G12数据库!C:R,10,0)</f>
        <v>#N/A</v>
      </c>
      <c r="S41" s="18" t="e">
        <f>VLOOKUP(F41,G12数据库!C:R,11,0)</f>
        <v>#N/A</v>
      </c>
      <c r="T41" s="18"/>
      <c r="U41" s="18" t="e">
        <f>VLOOKUP(F41,G12数据库!C:R,12,0)</f>
        <v>#N/A</v>
      </c>
      <c r="V41" s="18" t="e">
        <f>VLOOKUP(F41,G12数据库!C:R,13,0)</f>
        <v>#N/A</v>
      </c>
      <c r="W41" s="19" t="e">
        <f>VLOOKUP(F41,G12数据库!C:R,14,0)*C41</f>
        <v>#N/A</v>
      </c>
      <c r="X41" s="18" t="e">
        <f>VLOOKUP(F41,G12数据库!C:R,15,0)</f>
        <v>#N/A</v>
      </c>
      <c r="Y41" s="18" t="e">
        <f>VLOOKUP(F41,G12数据库!C:R,16,0)</f>
        <v>#N/A</v>
      </c>
      <c r="Z41" s="18"/>
    </row>
    <row r="42" spans="1:26" x14ac:dyDescent="0.25">
      <c r="A42" s="22"/>
      <c r="B42" s="3"/>
      <c r="C42" s="3"/>
      <c r="D42" s="3"/>
      <c r="E42" s="18" t="e">
        <f t="shared" si="5"/>
        <v>#VALUE!</v>
      </c>
      <c r="F42" s="18" t="str">
        <f t="shared" si="6"/>
        <v/>
      </c>
      <c r="G42" s="18" t="e">
        <f t="shared" si="7"/>
        <v>#VALUE!</v>
      </c>
      <c r="H42" s="18" t="e">
        <f t="shared" si="8"/>
        <v>#VALUE!</v>
      </c>
      <c r="I42" s="18" t="e">
        <f>VLOOKUP(F42,G12数据库!C:R,4,0)</f>
        <v>#N/A</v>
      </c>
      <c r="J42" s="18" t="e">
        <f>VLOOKUP(F42,G12数据库!C:R,5,0)</f>
        <v>#N/A</v>
      </c>
      <c r="K42" s="19" t="e">
        <f t="shared" si="9"/>
        <v>#VALUE!</v>
      </c>
      <c r="L42" s="18" t="e">
        <f>VLOOKUP(F42,G12数据库!C:R,6,0)</f>
        <v>#N/A</v>
      </c>
      <c r="M42" s="18" t="e">
        <f>VLOOKUP(F42,G12数据库!C:R,7,0)</f>
        <v>#N/A</v>
      </c>
      <c r="N42" s="18"/>
      <c r="O42" s="18" t="e">
        <f>VLOOKUP(F42,G12数据库!C:R,8,0)</f>
        <v>#N/A</v>
      </c>
      <c r="P42" s="18" t="e">
        <f>VLOOKUP(F42,G12数据库!C:R,9,0)</f>
        <v>#N/A</v>
      </c>
      <c r="Q42" s="19" t="e">
        <f t="shared" si="10"/>
        <v>#VALUE!</v>
      </c>
      <c r="R42" s="18" t="e">
        <f>VLOOKUP(F42,G12数据库!C:R,10,0)</f>
        <v>#N/A</v>
      </c>
      <c r="S42" s="18" t="e">
        <f>VLOOKUP(F42,G12数据库!C:R,11,0)</f>
        <v>#N/A</v>
      </c>
      <c r="T42" s="18"/>
      <c r="U42" s="18" t="e">
        <f>VLOOKUP(F42,G12数据库!C:R,12,0)</f>
        <v>#N/A</v>
      </c>
      <c r="V42" s="18" t="e">
        <f>VLOOKUP(F42,G12数据库!C:R,13,0)</f>
        <v>#N/A</v>
      </c>
      <c r="W42" s="19" t="e">
        <f>VLOOKUP(F42,G12数据库!C:R,14,0)*C42</f>
        <v>#N/A</v>
      </c>
      <c r="X42" s="18" t="e">
        <f>VLOOKUP(F42,G12数据库!C:R,15,0)</f>
        <v>#N/A</v>
      </c>
      <c r="Y42" s="18" t="e">
        <f>VLOOKUP(F42,G12数据库!C:R,16,0)</f>
        <v>#N/A</v>
      </c>
      <c r="Z42" s="18"/>
    </row>
    <row r="43" spans="1:26" x14ac:dyDescent="0.25">
      <c r="A43" s="22"/>
      <c r="B43" s="3"/>
      <c r="C43" s="3"/>
      <c r="D43" s="3"/>
      <c r="E43" s="18" t="e">
        <f t="shared" si="5"/>
        <v>#VALUE!</v>
      </c>
      <c r="F43" s="18" t="str">
        <f t="shared" si="6"/>
        <v/>
      </c>
      <c r="G43" s="18" t="e">
        <f t="shared" si="7"/>
        <v>#VALUE!</v>
      </c>
      <c r="H43" s="18" t="e">
        <f t="shared" si="8"/>
        <v>#VALUE!</v>
      </c>
      <c r="I43" s="18" t="e">
        <f>VLOOKUP(F43,G12数据库!C:R,4,0)</f>
        <v>#N/A</v>
      </c>
      <c r="J43" s="18" t="e">
        <f>VLOOKUP(F43,G12数据库!C:R,5,0)</f>
        <v>#N/A</v>
      </c>
      <c r="K43" s="19" t="e">
        <f t="shared" si="9"/>
        <v>#VALUE!</v>
      </c>
      <c r="L43" s="18" t="e">
        <f>VLOOKUP(F43,G12数据库!C:R,6,0)</f>
        <v>#N/A</v>
      </c>
      <c r="M43" s="18" t="e">
        <f>VLOOKUP(F43,G12数据库!C:R,7,0)</f>
        <v>#N/A</v>
      </c>
      <c r="N43" s="18"/>
      <c r="O43" s="18" t="e">
        <f>VLOOKUP(F43,G12数据库!C:R,8,0)</f>
        <v>#N/A</v>
      </c>
      <c r="P43" s="18" t="e">
        <f>VLOOKUP(F43,G12数据库!C:R,9,0)</f>
        <v>#N/A</v>
      </c>
      <c r="Q43" s="19" t="e">
        <f t="shared" si="10"/>
        <v>#VALUE!</v>
      </c>
      <c r="R43" s="18" t="e">
        <f>VLOOKUP(F43,G12数据库!C:R,10,0)</f>
        <v>#N/A</v>
      </c>
      <c r="S43" s="18" t="e">
        <f>VLOOKUP(F43,G12数据库!C:R,11,0)</f>
        <v>#N/A</v>
      </c>
      <c r="T43" s="18"/>
      <c r="U43" s="18" t="e">
        <f>VLOOKUP(F43,G12数据库!C:R,12,0)</f>
        <v>#N/A</v>
      </c>
      <c r="V43" s="18" t="e">
        <f>VLOOKUP(F43,G12数据库!C:R,13,0)</f>
        <v>#N/A</v>
      </c>
      <c r="W43" s="19" t="e">
        <f>VLOOKUP(F43,G12数据库!C:R,14,0)*C43</f>
        <v>#N/A</v>
      </c>
      <c r="X43" s="18" t="e">
        <f>VLOOKUP(F43,G12数据库!C:R,15,0)</f>
        <v>#N/A</v>
      </c>
      <c r="Y43" s="18" t="e">
        <f>VLOOKUP(F43,G12数据库!C:R,16,0)</f>
        <v>#N/A</v>
      </c>
      <c r="Z43" s="18"/>
    </row>
    <row r="44" spans="1:26" x14ac:dyDescent="0.25">
      <c r="A44" s="22"/>
      <c r="B44" s="3"/>
      <c r="C44" s="3"/>
      <c r="D44" s="3"/>
      <c r="E44" s="18" t="e">
        <f t="shared" si="5"/>
        <v>#VALUE!</v>
      </c>
      <c r="F44" s="18" t="str">
        <f t="shared" si="6"/>
        <v/>
      </c>
      <c r="G44" s="18" t="e">
        <f t="shared" si="7"/>
        <v>#VALUE!</v>
      </c>
      <c r="H44" s="18" t="e">
        <f t="shared" si="8"/>
        <v>#VALUE!</v>
      </c>
      <c r="I44" s="18" t="e">
        <f>VLOOKUP(F44,G12数据库!C:R,4,0)</f>
        <v>#N/A</v>
      </c>
      <c r="J44" s="18" t="e">
        <f>VLOOKUP(F44,G12数据库!C:R,5,0)</f>
        <v>#N/A</v>
      </c>
      <c r="K44" s="19" t="e">
        <f t="shared" si="9"/>
        <v>#VALUE!</v>
      </c>
      <c r="L44" s="18" t="e">
        <f>VLOOKUP(F44,G12数据库!C:R,6,0)</f>
        <v>#N/A</v>
      </c>
      <c r="M44" s="18" t="e">
        <f>VLOOKUP(F44,G12数据库!C:R,7,0)</f>
        <v>#N/A</v>
      </c>
      <c r="N44" s="18"/>
      <c r="O44" s="18" t="e">
        <f>VLOOKUP(F44,G12数据库!C:R,8,0)</f>
        <v>#N/A</v>
      </c>
      <c r="P44" s="18" t="e">
        <f>VLOOKUP(F44,G12数据库!C:R,9,0)</f>
        <v>#N/A</v>
      </c>
      <c r="Q44" s="19" t="e">
        <f t="shared" si="10"/>
        <v>#VALUE!</v>
      </c>
      <c r="R44" s="18" t="e">
        <f>VLOOKUP(F44,G12数据库!C:R,10,0)</f>
        <v>#N/A</v>
      </c>
      <c r="S44" s="18" t="e">
        <f>VLOOKUP(F44,G12数据库!C:R,11,0)</f>
        <v>#N/A</v>
      </c>
      <c r="T44" s="18"/>
      <c r="U44" s="18" t="e">
        <f>VLOOKUP(F44,G12数据库!C:R,12,0)</f>
        <v>#N/A</v>
      </c>
      <c r="V44" s="18" t="e">
        <f>VLOOKUP(F44,G12数据库!C:R,13,0)</f>
        <v>#N/A</v>
      </c>
      <c r="W44" s="19" t="e">
        <f>VLOOKUP(F44,G12数据库!C:R,14,0)*C44</f>
        <v>#N/A</v>
      </c>
      <c r="X44" s="18" t="e">
        <f>VLOOKUP(F44,G12数据库!C:R,15,0)</f>
        <v>#N/A</v>
      </c>
      <c r="Y44" s="18" t="e">
        <f>VLOOKUP(F44,G12数据库!C:R,16,0)</f>
        <v>#N/A</v>
      </c>
      <c r="Z44" s="18"/>
    </row>
    <row r="45" spans="1:26" x14ac:dyDescent="0.25">
      <c r="A45" s="22"/>
      <c r="B45" s="3"/>
      <c r="C45" s="3"/>
      <c r="D45" s="3"/>
      <c r="E45" s="18" t="e">
        <f t="shared" si="5"/>
        <v>#VALUE!</v>
      </c>
      <c r="F45" s="18" t="str">
        <f t="shared" si="6"/>
        <v/>
      </c>
      <c r="G45" s="18" t="e">
        <f t="shared" si="7"/>
        <v>#VALUE!</v>
      </c>
      <c r="H45" s="18" t="e">
        <f t="shared" si="8"/>
        <v>#VALUE!</v>
      </c>
      <c r="I45" s="18" t="e">
        <f>VLOOKUP(F45,G12数据库!C:R,4,0)</f>
        <v>#N/A</v>
      </c>
      <c r="J45" s="18" t="e">
        <f>VLOOKUP(F45,G12数据库!C:R,5,0)</f>
        <v>#N/A</v>
      </c>
      <c r="K45" s="19" t="e">
        <f t="shared" si="9"/>
        <v>#VALUE!</v>
      </c>
      <c r="L45" s="18" t="e">
        <f>VLOOKUP(F45,G12数据库!C:R,6,0)</f>
        <v>#N/A</v>
      </c>
      <c r="M45" s="18" t="e">
        <f>VLOOKUP(F45,G12数据库!C:R,7,0)</f>
        <v>#N/A</v>
      </c>
      <c r="N45" s="18"/>
      <c r="O45" s="18" t="e">
        <f>VLOOKUP(F45,G12数据库!C:R,8,0)</f>
        <v>#N/A</v>
      </c>
      <c r="P45" s="18" t="e">
        <f>VLOOKUP(F45,G12数据库!C:R,9,0)</f>
        <v>#N/A</v>
      </c>
      <c r="Q45" s="19" t="e">
        <f t="shared" si="10"/>
        <v>#VALUE!</v>
      </c>
      <c r="R45" s="18" t="e">
        <f>VLOOKUP(F45,G12数据库!C:R,10,0)</f>
        <v>#N/A</v>
      </c>
      <c r="S45" s="18" t="e">
        <f>VLOOKUP(F45,G12数据库!C:R,11,0)</f>
        <v>#N/A</v>
      </c>
      <c r="T45" s="18"/>
      <c r="U45" s="18" t="e">
        <f>VLOOKUP(F45,G12数据库!C:R,12,0)</f>
        <v>#N/A</v>
      </c>
      <c r="V45" s="18" t="e">
        <f>VLOOKUP(F45,G12数据库!C:R,13,0)</f>
        <v>#N/A</v>
      </c>
      <c r="W45" s="19" t="e">
        <f>VLOOKUP(F45,G12数据库!C:R,14,0)*C45</f>
        <v>#N/A</v>
      </c>
      <c r="X45" s="18" t="e">
        <f>VLOOKUP(F45,G12数据库!C:R,15,0)</f>
        <v>#N/A</v>
      </c>
      <c r="Y45" s="18" t="e">
        <f>VLOOKUP(F45,G12数据库!C:R,16,0)</f>
        <v>#N/A</v>
      </c>
      <c r="Z45" s="18"/>
    </row>
    <row r="46" spans="1:26" x14ac:dyDescent="0.25">
      <c r="A46" s="22"/>
      <c r="B46" s="3"/>
      <c r="C46" s="3"/>
      <c r="D46" s="3"/>
      <c r="E46" s="18" t="e">
        <f t="shared" si="5"/>
        <v>#VALUE!</v>
      </c>
      <c r="F46" s="18" t="str">
        <f t="shared" si="6"/>
        <v/>
      </c>
      <c r="G46" s="18" t="e">
        <f t="shared" si="7"/>
        <v>#VALUE!</v>
      </c>
      <c r="H46" s="18" t="e">
        <f t="shared" si="8"/>
        <v>#VALUE!</v>
      </c>
      <c r="I46" s="18" t="e">
        <f>VLOOKUP(F46,G12数据库!C:R,4,0)</f>
        <v>#N/A</v>
      </c>
      <c r="J46" s="18" t="e">
        <f>VLOOKUP(F46,G12数据库!C:R,5,0)</f>
        <v>#N/A</v>
      </c>
      <c r="K46" s="19" t="e">
        <f t="shared" si="9"/>
        <v>#VALUE!</v>
      </c>
      <c r="L46" s="18" t="e">
        <f>VLOOKUP(F46,G12数据库!C:R,6,0)</f>
        <v>#N/A</v>
      </c>
      <c r="M46" s="18" t="e">
        <f>VLOOKUP(F46,G12数据库!C:R,7,0)</f>
        <v>#N/A</v>
      </c>
      <c r="N46" s="18"/>
      <c r="O46" s="18" t="e">
        <f>VLOOKUP(F46,G12数据库!C:R,8,0)</f>
        <v>#N/A</v>
      </c>
      <c r="P46" s="18" t="e">
        <f>VLOOKUP(F46,G12数据库!C:R,9,0)</f>
        <v>#N/A</v>
      </c>
      <c r="Q46" s="19" t="e">
        <f t="shared" si="10"/>
        <v>#VALUE!</v>
      </c>
      <c r="R46" s="18" t="e">
        <f>VLOOKUP(F46,G12数据库!C:R,10,0)</f>
        <v>#N/A</v>
      </c>
      <c r="S46" s="18" t="e">
        <f>VLOOKUP(F46,G12数据库!C:R,11,0)</f>
        <v>#N/A</v>
      </c>
      <c r="T46" s="18"/>
      <c r="U46" s="18" t="e">
        <f>VLOOKUP(F46,G12数据库!C:R,12,0)</f>
        <v>#N/A</v>
      </c>
      <c r="V46" s="18" t="e">
        <f>VLOOKUP(F46,G12数据库!C:R,13,0)</f>
        <v>#N/A</v>
      </c>
      <c r="W46" s="19" t="e">
        <f>VLOOKUP(F46,G12数据库!C:R,14,0)*C46</f>
        <v>#N/A</v>
      </c>
      <c r="X46" s="18" t="e">
        <f>VLOOKUP(F46,G12数据库!C:R,15,0)</f>
        <v>#N/A</v>
      </c>
      <c r="Y46" s="18" t="e">
        <f>VLOOKUP(F46,G12数据库!C:R,16,0)</f>
        <v>#N/A</v>
      </c>
      <c r="Z46" s="18"/>
    </row>
    <row r="47" spans="1:26" x14ac:dyDescent="0.25">
      <c r="A47" s="22"/>
      <c r="B47" s="3"/>
      <c r="C47" s="3"/>
      <c r="D47" s="3"/>
      <c r="E47" s="18" t="e">
        <f t="shared" si="5"/>
        <v>#VALUE!</v>
      </c>
      <c r="F47" s="18" t="str">
        <f t="shared" si="6"/>
        <v/>
      </c>
      <c r="G47" s="18" t="e">
        <f t="shared" si="7"/>
        <v>#VALUE!</v>
      </c>
      <c r="H47" s="18" t="e">
        <f t="shared" si="8"/>
        <v>#VALUE!</v>
      </c>
      <c r="I47" s="18" t="e">
        <f>VLOOKUP(F47,G12数据库!C:R,4,0)</f>
        <v>#N/A</v>
      </c>
      <c r="J47" s="18" t="e">
        <f>VLOOKUP(F47,G12数据库!C:R,5,0)</f>
        <v>#N/A</v>
      </c>
      <c r="K47" s="19" t="e">
        <f t="shared" si="9"/>
        <v>#VALUE!</v>
      </c>
      <c r="L47" s="18" t="e">
        <f>VLOOKUP(F47,G12数据库!C:R,6,0)</f>
        <v>#N/A</v>
      </c>
      <c r="M47" s="18" t="e">
        <f>VLOOKUP(F47,G12数据库!C:R,7,0)</f>
        <v>#N/A</v>
      </c>
      <c r="N47" s="18"/>
      <c r="O47" s="18" t="e">
        <f>VLOOKUP(F47,G12数据库!C:R,8,0)</f>
        <v>#N/A</v>
      </c>
      <c r="P47" s="18" t="e">
        <f>VLOOKUP(F47,G12数据库!C:R,9,0)</f>
        <v>#N/A</v>
      </c>
      <c r="Q47" s="19" t="e">
        <f t="shared" si="10"/>
        <v>#VALUE!</v>
      </c>
      <c r="R47" s="18" t="e">
        <f>VLOOKUP(F47,G12数据库!C:R,10,0)</f>
        <v>#N/A</v>
      </c>
      <c r="S47" s="18" t="e">
        <f>VLOOKUP(F47,G12数据库!C:R,11,0)</f>
        <v>#N/A</v>
      </c>
      <c r="T47" s="18"/>
      <c r="U47" s="18" t="e">
        <f>VLOOKUP(F47,G12数据库!C:R,12,0)</f>
        <v>#N/A</v>
      </c>
      <c r="V47" s="18" t="e">
        <f>VLOOKUP(F47,G12数据库!C:R,13,0)</f>
        <v>#N/A</v>
      </c>
      <c r="W47" s="19" t="e">
        <f>VLOOKUP(F47,G12数据库!C:R,14,0)*C47</f>
        <v>#N/A</v>
      </c>
      <c r="X47" s="18" t="e">
        <f>VLOOKUP(F47,G12数据库!C:R,15,0)</f>
        <v>#N/A</v>
      </c>
      <c r="Y47" s="18" t="e">
        <f>VLOOKUP(F47,G12数据库!C:R,16,0)</f>
        <v>#N/A</v>
      </c>
      <c r="Z47" s="18"/>
    </row>
    <row r="48" spans="1:26" x14ac:dyDescent="0.25">
      <c r="A48" s="22"/>
      <c r="B48" s="3"/>
      <c r="C48" s="3"/>
      <c r="D48" s="3"/>
      <c r="E48" s="18" t="e">
        <f t="shared" si="5"/>
        <v>#VALUE!</v>
      </c>
      <c r="F48" s="18" t="str">
        <f t="shared" si="6"/>
        <v/>
      </c>
      <c r="G48" s="18" t="e">
        <f t="shared" si="7"/>
        <v>#VALUE!</v>
      </c>
      <c r="H48" s="18" t="e">
        <f t="shared" si="8"/>
        <v>#VALUE!</v>
      </c>
      <c r="I48" s="18" t="e">
        <f>VLOOKUP(F48,G12数据库!C:R,4,0)</f>
        <v>#N/A</v>
      </c>
      <c r="J48" s="18" t="e">
        <f>VLOOKUP(F48,G12数据库!C:R,5,0)</f>
        <v>#N/A</v>
      </c>
      <c r="K48" s="19" t="e">
        <f t="shared" si="9"/>
        <v>#VALUE!</v>
      </c>
      <c r="L48" s="18" t="e">
        <f>VLOOKUP(F48,G12数据库!C:R,6,0)</f>
        <v>#N/A</v>
      </c>
      <c r="M48" s="18" t="e">
        <f>VLOOKUP(F48,G12数据库!C:R,7,0)</f>
        <v>#N/A</v>
      </c>
      <c r="N48" s="18"/>
      <c r="O48" s="18" t="e">
        <f>VLOOKUP(F48,G12数据库!C:R,8,0)</f>
        <v>#N/A</v>
      </c>
      <c r="P48" s="18" t="e">
        <f>VLOOKUP(F48,G12数据库!C:R,9,0)</f>
        <v>#N/A</v>
      </c>
      <c r="Q48" s="19" t="e">
        <f t="shared" si="10"/>
        <v>#VALUE!</v>
      </c>
      <c r="R48" s="18" t="e">
        <f>VLOOKUP(F48,G12数据库!C:R,10,0)</f>
        <v>#N/A</v>
      </c>
      <c r="S48" s="18" t="e">
        <f>VLOOKUP(F48,G12数据库!C:R,11,0)</f>
        <v>#N/A</v>
      </c>
      <c r="T48" s="18"/>
      <c r="U48" s="18" t="e">
        <f>VLOOKUP(F48,G12数据库!C:R,12,0)</f>
        <v>#N/A</v>
      </c>
      <c r="V48" s="18" t="e">
        <f>VLOOKUP(F48,G12数据库!C:R,13,0)</f>
        <v>#N/A</v>
      </c>
      <c r="W48" s="19" t="e">
        <f>VLOOKUP(F48,G12数据库!C:R,14,0)*C48</f>
        <v>#N/A</v>
      </c>
      <c r="X48" s="18" t="e">
        <f>VLOOKUP(F48,G12数据库!C:R,15,0)</f>
        <v>#N/A</v>
      </c>
      <c r="Y48" s="18" t="e">
        <f>VLOOKUP(F48,G12数据库!C:R,16,0)</f>
        <v>#N/A</v>
      </c>
      <c r="Z48" s="18"/>
    </row>
    <row r="49" spans="1:26" x14ac:dyDescent="0.25">
      <c r="A49" s="22"/>
      <c r="B49" s="3"/>
      <c r="C49" s="3"/>
      <c r="D49" s="3"/>
      <c r="E49" s="18" t="e">
        <f t="shared" si="5"/>
        <v>#VALUE!</v>
      </c>
      <c r="F49" s="18" t="str">
        <f t="shared" si="6"/>
        <v/>
      </c>
      <c r="G49" s="18" t="e">
        <f t="shared" si="7"/>
        <v>#VALUE!</v>
      </c>
      <c r="H49" s="18" t="e">
        <f t="shared" si="8"/>
        <v>#VALUE!</v>
      </c>
      <c r="I49" s="18" t="e">
        <f>VLOOKUP(F49,G12数据库!C:R,4,0)</f>
        <v>#N/A</v>
      </c>
      <c r="J49" s="18" t="e">
        <f>VLOOKUP(F49,G12数据库!C:R,5,0)</f>
        <v>#N/A</v>
      </c>
      <c r="K49" s="19" t="e">
        <f t="shared" si="9"/>
        <v>#VALUE!</v>
      </c>
      <c r="L49" s="18" t="e">
        <f>VLOOKUP(F49,G12数据库!C:R,6,0)</f>
        <v>#N/A</v>
      </c>
      <c r="M49" s="18" t="e">
        <f>VLOOKUP(F49,G12数据库!C:R,7,0)</f>
        <v>#N/A</v>
      </c>
      <c r="N49" s="18"/>
      <c r="O49" s="18" t="e">
        <f>VLOOKUP(F49,G12数据库!C:R,8,0)</f>
        <v>#N/A</v>
      </c>
      <c r="P49" s="18" t="e">
        <f>VLOOKUP(F49,G12数据库!C:R,9,0)</f>
        <v>#N/A</v>
      </c>
      <c r="Q49" s="19" t="e">
        <f t="shared" si="10"/>
        <v>#VALUE!</v>
      </c>
      <c r="R49" s="18" t="e">
        <f>VLOOKUP(F49,G12数据库!C:R,10,0)</f>
        <v>#N/A</v>
      </c>
      <c r="S49" s="18" t="e">
        <f>VLOOKUP(F49,G12数据库!C:R,11,0)</f>
        <v>#N/A</v>
      </c>
      <c r="T49" s="18"/>
      <c r="U49" s="18" t="e">
        <f>VLOOKUP(F49,G12数据库!C:R,12,0)</f>
        <v>#N/A</v>
      </c>
      <c r="V49" s="18" t="e">
        <f>VLOOKUP(F49,G12数据库!C:R,13,0)</f>
        <v>#N/A</v>
      </c>
      <c r="W49" s="19" t="e">
        <f>VLOOKUP(F49,G12数据库!C:R,14,0)*C49</f>
        <v>#N/A</v>
      </c>
      <c r="X49" s="18" t="e">
        <f>VLOOKUP(F49,G12数据库!C:R,15,0)</f>
        <v>#N/A</v>
      </c>
      <c r="Y49" s="18" t="e">
        <f>VLOOKUP(F49,G12数据库!C:R,16,0)</f>
        <v>#N/A</v>
      </c>
      <c r="Z49" s="18"/>
    </row>
    <row r="50" spans="1:26" x14ac:dyDescent="0.25">
      <c r="A50" s="22"/>
      <c r="B50" s="3"/>
      <c r="C50" s="3"/>
      <c r="D50" s="3"/>
      <c r="E50" s="18" t="e">
        <f t="shared" si="5"/>
        <v>#VALUE!</v>
      </c>
      <c r="F50" s="18" t="str">
        <f t="shared" si="6"/>
        <v/>
      </c>
      <c r="G50" s="18" t="e">
        <f t="shared" si="7"/>
        <v>#VALUE!</v>
      </c>
      <c r="H50" s="18" t="e">
        <f t="shared" si="8"/>
        <v>#VALUE!</v>
      </c>
      <c r="I50" s="18" t="e">
        <f>VLOOKUP(F50,G12数据库!C:R,4,0)</f>
        <v>#N/A</v>
      </c>
      <c r="J50" s="18" t="e">
        <f>VLOOKUP(F50,G12数据库!C:R,5,0)</f>
        <v>#N/A</v>
      </c>
      <c r="K50" s="19" t="e">
        <f t="shared" si="9"/>
        <v>#VALUE!</v>
      </c>
      <c r="L50" s="18" t="e">
        <f>VLOOKUP(F50,G12数据库!C:R,6,0)</f>
        <v>#N/A</v>
      </c>
      <c r="M50" s="18" t="e">
        <f>VLOOKUP(F50,G12数据库!C:R,7,0)</f>
        <v>#N/A</v>
      </c>
      <c r="N50" s="18"/>
      <c r="O50" s="18" t="e">
        <f>VLOOKUP(F50,G12数据库!C:R,8,0)</f>
        <v>#N/A</v>
      </c>
      <c r="P50" s="18" t="e">
        <f>VLOOKUP(F50,G12数据库!C:R,9,0)</f>
        <v>#N/A</v>
      </c>
      <c r="Q50" s="19" t="e">
        <f t="shared" si="10"/>
        <v>#VALUE!</v>
      </c>
      <c r="R50" s="18" t="e">
        <f>VLOOKUP(F50,G12数据库!C:R,10,0)</f>
        <v>#N/A</v>
      </c>
      <c r="S50" s="18" t="e">
        <f>VLOOKUP(F50,G12数据库!C:R,11,0)</f>
        <v>#N/A</v>
      </c>
      <c r="T50" s="18"/>
      <c r="U50" s="18" t="e">
        <f>VLOOKUP(F50,G12数据库!C:R,12,0)</f>
        <v>#N/A</v>
      </c>
      <c r="V50" s="18" t="e">
        <f>VLOOKUP(F50,G12数据库!C:R,13,0)</f>
        <v>#N/A</v>
      </c>
      <c r="W50" s="19" t="e">
        <f>VLOOKUP(F50,G12数据库!C:R,14,0)*C50</f>
        <v>#N/A</v>
      </c>
      <c r="X50" s="18" t="e">
        <f>VLOOKUP(F50,G12数据库!C:R,15,0)</f>
        <v>#N/A</v>
      </c>
      <c r="Y50" s="18" t="e">
        <f>VLOOKUP(F50,G12数据库!C:R,16,0)</f>
        <v>#N/A</v>
      </c>
      <c r="Z50" s="18"/>
    </row>
    <row r="51" spans="1:26" x14ac:dyDescent="0.25">
      <c r="A51" s="22"/>
      <c r="B51" s="3"/>
      <c r="C51" s="3"/>
      <c r="D51" s="3"/>
      <c r="E51" s="18" t="e">
        <f t="shared" si="5"/>
        <v>#VALUE!</v>
      </c>
      <c r="F51" s="18" t="str">
        <f t="shared" si="6"/>
        <v/>
      </c>
      <c r="G51" s="18" t="e">
        <f t="shared" si="7"/>
        <v>#VALUE!</v>
      </c>
      <c r="H51" s="18" t="e">
        <f t="shared" si="8"/>
        <v>#VALUE!</v>
      </c>
      <c r="I51" s="18" t="e">
        <f>VLOOKUP(F51,G12数据库!C:R,4,0)</f>
        <v>#N/A</v>
      </c>
      <c r="J51" s="18" t="e">
        <f>VLOOKUP(F51,G12数据库!C:R,5,0)</f>
        <v>#N/A</v>
      </c>
      <c r="K51" s="19" t="e">
        <f t="shared" si="9"/>
        <v>#VALUE!</v>
      </c>
      <c r="L51" s="18" t="e">
        <f>VLOOKUP(F51,G12数据库!C:R,6,0)</f>
        <v>#N/A</v>
      </c>
      <c r="M51" s="18" t="e">
        <f>VLOOKUP(F51,G12数据库!C:R,7,0)</f>
        <v>#N/A</v>
      </c>
      <c r="N51" s="18"/>
      <c r="O51" s="18" t="e">
        <f>VLOOKUP(F51,G12数据库!C:R,8,0)</f>
        <v>#N/A</v>
      </c>
      <c r="P51" s="18" t="e">
        <f>VLOOKUP(F51,G12数据库!C:R,9,0)</f>
        <v>#N/A</v>
      </c>
      <c r="Q51" s="19" t="e">
        <f t="shared" si="10"/>
        <v>#VALUE!</v>
      </c>
      <c r="R51" s="18" t="e">
        <f>VLOOKUP(F51,G12数据库!C:R,10,0)</f>
        <v>#N/A</v>
      </c>
      <c r="S51" s="18" t="e">
        <f>VLOOKUP(F51,G12数据库!C:R,11,0)</f>
        <v>#N/A</v>
      </c>
      <c r="T51" s="18"/>
      <c r="U51" s="18" t="e">
        <f>VLOOKUP(F51,G12数据库!C:R,12,0)</f>
        <v>#N/A</v>
      </c>
      <c r="V51" s="18" t="e">
        <f>VLOOKUP(F51,G12数据库!C:R,13,0)</f>
        <v>#N/A</v>
      </c>
      <c r="W51" s="19" t="e">
        <f>VLOOKUP(F51,G12数据库!C:R,14,0)*C51</f>
        <v>#N/A</v>
      </c>
      <c r="X51" s="18" t="e">
        <f>VLOOKUP(F51,G12数据库!C:R,15,0)</f>
        <v>#N/A</v>
      </c>
      <c r="Y51" s="18" t="e">
        <f>VLOOKUP(F51,G12数据库!C:R,16,0)</f>
        <v>#N/A</v>
      </c>
      <c r="Z51" s="18"/>
    </row>
    <row r="52" spans="1:26" x14ac:dyDescent="0.25">
      <c r="A52" s="22"/>
      <c r="B52" s="3"/>
      <c r="C52" s="3"/>
      <c r="D52" s="3"/>
      <c r="E52" s="18" t="e">
        <f t="shared" si="5"/>
        <v>#VALUE!</v>
      </c>
      <c r="F52" s="18" t="str">
        <f t="shared" si="6"/>
        <v/>
      </c>
      <c r="G52" s="18" t="e">
        <f t="shared" si="7"/>
        <v>#VALUE!</v>
      </c>
      <c r="H52" s="18" t="e">
        <f t="shared" si="8"/>
        <v>#VALUE!</v>
      </c>
      <c r="I52" s="18" t="e">
        <f>VLOOKUP(F52,G12数据库!C:R,4,0)</f>
        <v>#N/A</v>
      </c>
      <c r="J52" s="18" t="e">
        <f>VLOOKUP(F52,G12数据库!C:R,5,0)</f>
        <v>#N/A</v>
      </c>
      <c r="K52" s="19" t="e">
        <f t="shared" si="9"/>
        <v>#VALUE!</v>
      </c>
      <c r="L52" s="18" t="e">
        <f>VLOOKUP(F52,G12数据库!C:R,6,0)</f>
        <v>#N/A</v>
      </c>
      <c r="M52" s="18" t="e">
        <f>VLOOKUP(F52,G12数据库!C:R,7,0)</f>
        <v>#N/A</v>
      </c>
      <c r="N52" s="18"/>
      <c r="O52" s="18" t="e">
        <f>VLOOKUP(F52,G12数据库!C:R,8,0)</f>
        <v>#N/A</v>
      </c>
      <c r="P52" s="18" t="e">
        <f>VLOOKUP(F52,G12数据库!C:R,9,0)</f>
        <v>#N/A</v>
      </c>
      <c r="Q52" s="19" t="e">
        <f t="shared" si="10"/>
        <v>#VALUE!</v>
      </c>
      <c r="R52" s="18" t="e">
        <f>VLOOKUP(F52,G12数据库!C:R,10,0)</f>
        <v>#N/A</v>
      </c>
      <c r="S52" s="18" t="e">
        <f>VLOOKUP(F52,G12数据库!C:R,11,0)</f>
        <v>#N/A</v>
      </c>
      <c r="T52" s="18"/>
      <c r="U52" s="18" t="e">
        <f>VLOOKUP(F52,G12数据库!C:R,12,0)</f>
        <v>#N/A</v>
      </c>
      <c r="V52" s="18" t="e">
        <f>VLOOKUP(F52,G12数据库!C:R,13,0)</f>
        <v>#N/A</v>
      </c>
      <c r="W52" s="19" t="e">
        <f>VLOOKUP(F52,G12数据库!C:R,14,0)*C52</f>
        <v>#N/A</v>
      </c>
      <c r="X52" s="18" t="e">
        <f>VLOOKUP(F52,G12数据库!C:R,15,0)</f>
        <v>#N/A</v>
      </c>
      <c r="Y52" s="18" t="e">
        <f>VLOOKUP(F52,G12数据库!C:R,16,0)</f>
        <v>#N/A</v>
      </c>
      <c r="Z52" s="18"/>
    </row>
    <row r="53" spans="1:26" x14ac:dyDescent="0.25">
      <c r="A53" s="22"/>
      <c r="B53" s="3"/>
      <c r="C53" s="3"/>
      <c r="D53" s="3"/>
      <c r="E53" s="18" t="e">
        <f t="shared" si="5"/>
        <v>#VALUE!</v>
      </c>
      <c r="F53" s="18" t="str">
        <f t="shared" si="6"/>
        <v/>
      </c>
      <c r="G53" s="18" t="e">
        <f t="shared" si="7"/>
        <v>#VALUE!</v>
      </c>
      <c r="H53" s="18" t="e">
        <f t="shared" si="8"/>
        <v>#VALUE!</v>
      </c>
      <c r="I53" s="18" t="e">
        <f>VLOOKUP(F53,G12数据库!C:R,4,0)</f>
        <v>#N/A</v>
      </c>
      <c r="J53" s="18" t="e">
        <f>VLOOKUP(F53,G12数据库!C:R,5,0)</f>
        <v>#N/A</v>
      </c>
      <c r="K53" s="19" t="e">
        <f t="shared" si="9"/>
        <v>#VALUE!</v>
      </c>
      <c r="L53" s="18" t="e">
        <f>VLOOKUP(F53,G12数据库!C:R,6,0)</f>
        <v>#N/A</v>
      </c>
      <c r="M53" s="18" t="e">
        <f>VLOOKUP(F53,G12数据库!C:R,7,0)</f>
        <v>#N/A</v>
      </c>
      <c r="N53" s="18"/>
      <c r="O53" s="18" t="e">
        <f>VLOOKUP(F53,G12数据库!C:R,8,0)</f>
        <v>#N/A</v>
      </c>
      <c r="P53" s="18" t="e">
        <f>VLOOKUP(F53,G12数据库!C:R,9,0)</f>
        <v>#N/A</v>
      </c>
      <c r="Q53" s="19" t="e">
        <f t="shared" si="10"/>
        <v>#VALUE!</v>
      </c>
      <c r="R53" s="18" t="e">
        <f>VLOOKUP(F53,G12数据库!C:R,10,0)</f>
        <v>#N/A</v>
      </c>
      <c r="S53" s="18" t="e">
        <f>VLOOKUP(F53,G12数据库!C:R,11,0)</f>
        <v>#N/A</v>
      </c>
      <c r="T53" s="18"/>
      <c r="U53" s="18" t="e">
        <f>VLOOKUP(F53,G12数据库!C:R,12,0)</f>
        <v>#N/A</v>
      </c>
      <c r="V53" s="18" t="e">
        <f>VLOOKUP(F53,G12数据库!C:R,13,0)</f>
        <v>#N/A</v>
      </c>
      <c r="W53" s="19" t="e">
        <f>VLOOKUP(F53,G12数据库!C:R,14,0)*C53</f>
        <v>#N/A</v>
      </c>
      <c r="X53" s="18" t="e">
        <f>VLOOKUP(F53,G12数据库!C:R,15,0)</f>
        <v>#N/A</v>
      </c>
      <c r="Y53" s="18" t="e">
        <f>VLOOKUP(F53,G12数据库!C:R,16,0)</f>
        <v>#N/A</v>
      </c>
      <c r="Z53" s="18"/>
    </row>
    <row r="54" spans="1:26" x14ac:dyDescent="0.25">
      <c r="A54" s="22"/>
      <c r="B54" s="3"/>
      <c r="C54" s="3"/>
      <c r="D54" s="3"/>
      <c r="E54" s="18" t="e">
        <f t="shared" si="5"/>
        <v>#VALUE!</v>
      </c>
      <c r="F54" s="18" t="str">
        <f t="shared" si="6"/>
        <v/>
      </c>
      <c r="G54" s="18" t="e">
        <f t="shared" si="7"/>
        <v>#VALUE!</v>
      </c>
      <c r="H54" s="18" t="e">
        <f t="shared" si="8"/>
        <v>#VALUE!</v>
      </c>
      <c r="I54" s="18" t="e">
        <f>VLOOKUP(F54,G12数据库!C:R,4,0)</f>
        <v>#N/A</v>
      </c>
      <c r="J54" s="18" t="e">
        <f>VLOOKUP(F54,G12数据库!C:R,5,0)</f>
        <v>#N/A</v>
      </c>
      <c r="K54" s="19" t="e">
        <f t="shared" si="9"/>
        <v>#VALUE!</v>
      </c>
      <c r="L54" s="18" t="e">
        <f>VLOOKUP(F54,G12数据库!C:R,6,0)</f>
        <v>#N/A</v>
      </c>
      <c r="M54" s="18" t="e">
        <f>VLOOKUP(F54,G12数据库!C:R,7,0)</f>
        <v>#N/A</v>
      </c>
      <c r="N54" s="18"/>
      <c r="O54" s="18" t="e">
        <f>VLOOKUP(F54,G12数据库!C:R,8,0)</f>
        <v>#N/A</v>
      </c>
      <c r="P54" s="18" t="e">
        <f>VLOOKUP(F54,G12数据库!C:R,9,0)</f>
        <v>#N/A</v>
      </c>
      <c r="Q54" s="19" t="e">
        <f t="shared" si="10"/>
        <v>#VALUE!</v>
      </c>
      <c r="R54" s="18" t="e">
        <f>VLOOKUP(F54,G12数据库!C:R,10,0)</f>
        <v>#N/A</v>
      </c>
      <c r="S54" s="18" t="e">
        <f>VLOOKUP(F54,G12数据库!C:R,11,0)</f>
        <v>#N/A</v>
      </c>
      <c r="T54" s="18"/>
      <c r="U54" s="18" t="e">
        <f>VLOOKUP(F54,G12数据库!C:R,12,0)</f>
        <v>#N/A</v>
      </c>
      <c r="V54" s="18" t="e">
        <f>VLOOKUP(F54,G12数据库!C:R,13,0)</f>
        <v>#N/A</v>
      </c>
      <c r="W54" s="19" t="e">
        <f>VLOOKUP(F54,G12数据库!C:R,14,0)*C54</f>
        <v>#N/A</v>
      </c>
      <c r="X54" s="18" t="e">
        <f>VLOOKUP(F54,G12数据库!C:R,15,0)</f>
        <v>#N/A</v>
      </c>
      <c r="Y54" s="18" t="e">
        <f>VLOOKUP(F54,G12数据库!C:R,16,0)</f>
        <v>#N/A</v>
      </c>
      <c r="Z54" s="18"/>
    </row>
    <row r="55" spans="1:26" x14ac:dyDescent="0.25">
      <c r="A55" s="22"/>
      <c r="B55" s="3"/>
      <c r="C55" s="3"/>
      <c r="D55" s="3"/>
      <c r="E55" s="18" t="e">
        <f t="shared" si="5"/>
        <v>#VALUE!</v>
      </c>
      <c r="F55" s="18" t="str">
        <f t="shared" si="6"/>
        <v/>
      </c>
      <c r="G55" s="18" t="e">
        <f t="shared" si="7"/>
        <v>#VALUE!</v>
      </c>
      <c r="H55" s="18" t="e">
        <f t="shared" si="8"/>
        <v>#VALUE!</v>
      </c>
      <c r="I55" s="18" t="e">
        <f>VLOOKUP(F55,G12数据库!C:R,4,0)</f>
        <v>#N/A</v>
      </c>
      <c r="J55" s="18" t="e">
        <f>VLOOKUP(F55,G12数据库!C:R,5,0)</f>
        <v>#N/A</v>
      </c>
      <c r="K55" s="19" t="e">
        <f t="shared" si="9"/>
        <v>#VALUE!</v>
      </c>
      <c r="L55" s="18" t="e">
        <f>VLOOKUP(F55,G12数据库!C:R,6,0)</f>
        <v>#N/A</v>
      </c>
      <c r="M55" s="18" t="e">
        <f>VLOOKUP(F55,G12数据库!C:R,7,0)</f>
        <v>#N/A</v>
      </c>
      <c r="N55" s="18"/>
      <c r="O55" s="18" t="e">
        <f>VLOOKUP(F55,G12数据库!C:R,8,0)</f>
        <v>#N/A</v>
      </c>
      <c r="P55" s="18" t="e">
        <f>VLOOKUP(F55,G12数据库!C:R,9,0)</f>
        <v>#N/A</v>
      </c>
      <c r="Q55" s="19" t="e">
        <f t="shared" si="10"/>
        <v>#VALUE!</v>
      </c>
      <c r="R55" s="18" t="e">
        <f>VLOOKUP(F55,G12数据库!C:R,10,0)</f>
        <v>#N/A</v>
      </c>
      <c r="S55" s="18" t="e">
        <f>VLOOKUP(F55,G12数据库!C:R,11,0)</f>
        <v>#N/A</v>
      </c>
      <c r="T55" s="18"/>
      <c r="U55" s="18" t="e">
        <f>VLOOKUP(F55,G12数据库!C:R,12,0)</f>
        <v>#N/A</v>
      </c>
      <c r="V55" s="18" t="e">
        <f>VLOOKUP(F55,G12数据库!C:R,13,0)</f>
        <v>#N/A</v>
      </c>
      <c r="W55" s="19" t="e">
        <f>VLOOKUP(F55,G12数据库!C:R,14,0)*C55</f>
        <v>#N/A</v>
      </c>
      <c r="X55" s="18" t="e">
        <f>VLOOKUP(F55,G12数据库!C:R,15,0)</f>
        <v>#N/A</v>
      </c>
      <c r="Y55" s="18" t="e">
        <f>VLOOKUP(F55,G12数据库!C:R,16,0)</f>
        <v>#N/A</v>
      </c>
      <c r="Z55" s="18"/>
    </row>
    <row r="56" spans="1:26" x14ac:dyDescent="0.25">
      <c r="A56" s="22"/>
      <c r="B56" s="3"/>
      <c r="C56" s="3"/>
      <c r="D56" s="3"/>
      <c r="E56" s="18" t="e">
        <f t="shared" si="5"/>
        <v>#VALUE!</v>
      </c>
      <c r="F56" s="18" t="str">
        <f t="shared" si="6"/>
        <v/>
      </c>
      <c r="G56" s="18" t="e">
        <f t="shared" si="7"/>
        <v>#VALUE!</v>
      </c>
      <c r="H56" s="18" t="e">
        <f t="shared" si="8"/>
        <v>#VALUE!</v>
      </c>
      <c r="I56" s="18" t="e">
        <f>VLOOKUP(F56,G12数据库!C:R,4,0)</f>
        <v>#N/A</v>
      </c>
      <c r="J56" s="18" t="e">
        <f>VLOOKUP(F56,G12数据库!C:R,5,0)</f>
        <v>#N/A</v>
      </c>
      <c r="K56" s="19" t="e">
        <f t="shared" si="9"/>
        <v>#VALUE!</v>
      </c>
      <c r="L56" s="18" t="e">
        <f>VLOOKUP(F56,G12数据库!C:R,6,0)</f>
        <v>#N/A</v>
      </c>
      <c r="M56" s="18" t="e">
        <f>VLOOKUP(F56,G12数据库!C:R,7,0)</f>
        <v>#N/A</v>
      </c>
      <c r="N56" s="18"/>
      <c r="O56" s="18" t="e">
        <f>VLOOKUP(F56,G12数据库!C:R,8,0)</f>
        <v>#N/A</v>
      </c>
      <c r="P56" s="18" t="e">
        <f>VLOOKUP(F56,G12数据库!C:R,9,0)</f>
        <v>#N/A</v>
      </c>
      <c r="Q56" s="19" t="e">
        <f t="shared" si="10"/>
        <v>#VALUE!</v>
      </c>
      <c r="R56" s="18" t="e">
        <f>VLOOKUP(F56,G12数据库!C:R,10,0)</f>
        <v>#N/A</v>
      </c>
      <c r="S56" s="18" t="e">
        <f>VLOOKUP(F56,G12数据库!C:R,11,0)</f>
        <v>#N/A</v>
      </c>
      <c r="T56" s="18"/>
      <c r="U56" s="18" t="e">
        <f>VLOOKUP(F56,G12数据库!C:R,12,0)</f>
        <v>#N/A</v>
      </c>
      <c r="V56" s="18" t="e">
        <f>VLOOKUP(F56,G12数据库!C:R,13,0)</f>
        <v>#N/A</v>
      </c>
      <c r="W56" s="19" t="e">
        <f>VLOOKUP(F56,G12数据库!C:R,14,0)*C56</f>
        <v>#N/A</v>
      </c>
      <c r="X56" s="18" t="e">
        <f>VLOOKUP(F56,G12数据库!C:R,15,0)</f>
        <v>#N/A</v>
      </c>
      <c r="Y56" s="18" t="e">
        <f>VLOOKUP(F56,G12数据库!C:R,16,0)</f>
        <v>#N/A</v>
      </c>
      <c r="Z56" s="18"/>
    </row>
    <row r="57" spans="1:26" x14ac:dyDescent="0.25">
      <c r="A57" s="22"/>
      <c r="B57" s="3"/>
      <c r="C57" s="3"/>
      <c r="D57" s="3"/>
      <c r="E57" s="18" t="e">
        <f t="shared" si="5"/>
        <v>#VALUE!</v>
      </c>
      <c r="F57" s="18" t="str">
        <f t="shared" si="6"/>
        <v/>
      </c>
      <c r="G57" s="18" t="e">
        <f t="shared" si="7"/>
        <v>#VALUE!</v>
      </c>
      <c r="H57" s="18" t="e">
        <f t="shared" si="8"/>
        <v>#VALUE!</v>
      </c>
      <c r="I57" s="18" t="e">
        <f>VLOOKUP(F57,G12数据库!C:R,4,0)</f>
        <v>#N/A</v>
      </c>
      <c r="J57" s="18" t="e">
        <f>VLOOKUP(F57,G12数据库!C:R,5,0)</f>
        <v>#N/A</v>
      </c>
      <c r="K57" s="19" t="e">
        <f t="shared" si="9"/>
        <v>#VALUE!</v>
      </c>
      <c r="L57" s="18" t="e">
        <f>VLOOKUP(F57,G12数据库!C:R,6,0)</f>
        <v>#N/A</v>
      </c>
      <c r="M57" s="18" t="e">
        <f>VLOOKUP(F57,G12数据库!C:R,7,0)</f>
        <v>#N/A</v>
      </c>
      <c r="N57" s="18"/>
      <c r="O57" s="18" t="e">
        <f>VLOOKUP(F57,G12数据库!C:R,8,0)</f>
        <v>#N/A</v>
      </c>
      <c r="P57" s="18" t="e">
        <f>VLOOKUP(F57,G12数据库!C:R,9,0)</f>
        <v>#N/A</v>
      </c>
      <c r="Q57" s="19" t="e">
        <f t="shared" si="10"/>
        <v>#VALUE!</v>
      </c>
      <c r="R57" s="18" t="e">
        <f>VLOOKUP(F57,G12数据库!C:R,10,0)</f>
        <v>#N/A</v>
      </c>
      <c r="S57" s="18" t="e">
        <f>VLOOKUP(F57,G12数据库!C:R,11,0)</f>
        <v>#N/A</v>
      </c>
      <c r="T57" s="18"/>
      <c r="U57" s="18" t="e">
        <f>VLOOKUP(F57,G12数据库!C:R,12,0)</f>
        <v>#N/A</v>
      </c>
      <c r="V57" s="18" t="e">
        <f>VLOOKUP(F57,G12数据库!C:R,13,0)</f>
        <v>#N/A</v>
      </c>
      <c r="W57" s="19" t="e">
        <f>VLOOKUP(F57,G12数据库!C:R,14,0)*C57</f>
        <v>#N/A</v>
      </c>
      <c r="X57" s="18" t="e">
        <f>VLOOKUP(F57,G12数据库!C:R,15,0)</f>
        <v>#N/A</v>
      </c>
      <c r="Y57" s="18" t="e">
        <f>VLOOKUP(F57,G12数据库!C:R,16,0)</f>
        <v>#N/A</v>
      </c>
      <c r="Z57" s="18"/>
    </row>
    <row r="58" spans="1:26" x14ac:dyDescent="0.25">
      <c r="A58" s="22"/>
      <c r="B58" s="3"/>
      <c r="C58" s="3"/>
      <c r="D58" s="3"/>
      <c r="E58" s="18" t="e">
        <f t="shared" si="5"/>
        <v>#VALUE!</v>
      </c>
      <c r="F58" s="18" t="str">
        <f t="shared" si="6"/>
        <v/>
      </c>
      <c r="G58" s="18" t="e">
        <f t="shared" si="7"/>
        <v>#VALUE!</v>
      </c>
      <c r="H58" s="18" t="e">
        <f t="shared" si="8"/>
        <v>#VALUE!</v>
      </c>
      <c r="I58" s="18" t="e">
        <f>VLOOKUP(F58,G12数据库!C:R,4,0)</f>
        <v>#N/A</v>
      </c>
      <c r="J58" s="18" t="e">
        <f>VLOOKUP(F58,G12数据库!C:R,5,0)</f>
        <v>#N/A</v>
      </c>
      <c r="K58" s="19" t="e">
        <f t="shared" si="9"/>
        <v>#VALUE!</v>
      </c>
      <c r="L58" s="18" t="e">
        <f>VLOOKUP(F58,G12数据库!C:R,6,0)</f>
        <v>#N/A</v>
      </c>
      <c r="M58" s="18" t="e">
        <f>VLOOKUP(F58,G12数据库!C:R,7,0)</f>
        <v>#N/A</v>
      </c>
      <c r="N58" s="18"/>
      <c r="O58" s="18" t="e">
        <f>VLOOKUP(F58,G12数据库!C:R,8,0)</f>
        <v>#N/A</v>
      </c>
      <c r="P58" s="18" t="e">
        <f>VLOOKUP(F58,G12数据库!C:R,9,0)</f>
        <v>#N/A</v>
      </c>
      <c r="Q58" s="19" t="e">
        <f t="shared" si="10"/>
        <v>#VALUE!</v>
      </c>
      <c r="R58" s="18" t="e">
        <f>VLOOKUP(F58,G12数据库!C:R,10,0)</f>
        <v>#N/A</v>
      </c>
      <c r="S58" s="18" t="e">
        <f>VLOOKUP(F58,G12数据库!C:R,11,0)</f>
        <v>#N/A</v>
      </c>
      <c r="T58" s="18"/>
      <c r="U58" s="18" t="e">
        <f>VLOOKUP(F58,G12数据库!C:R,12,0)</f>
        <v>#N/A</v>
      </c>
      <c r="V58" s="18" t="e">
        <f>VLOOKUP(F58,G12数据库!C:R,13,0)</f>
        <v>#N/A</v>
      </c>
      <c r="W58" s="19" t="e">
        <f>VLOOKUP(F58,G12数据库!C:R,14,0)*C58</f>
        <v>#N/A</v>
      </c>
      <c r="X58" s="18" t="e">
        <f>VLOOKUP(F58,G12数据库!C:R,15,0)</f>
        <v>#N/A</v>
      </c>
      <c r="Y58" s="18" t="e">
        <f>VLOOKUP(F58,G12数据库!C:R,16,0)</f>
        <v>#N/A</v>
      </c>
      <c r="Z58" s="18"/>
    </row>
    <row r="59" spans="1:26" x14ac:dyDescent="0.25">
      <c r="A59" s="22"/>
      <c r="B59" s="3"/>
      <c r="C59" s="3"/>
      <c r="D59" s="3"/>
      <c r="E59" s="18" t="e">
        <f t="shared" si="5"/>
        <v>#VALUE!</v>
      </c>
      <c r="F59" s="18" t="str">
        <f t="shared" si="6"/>
        <v/>
      </c>
      <c r="G59" s="18" t="e">
        <f t="shared" si="7"/>
        <v>#VALUE!</v>
      </c>
      <c r="H59" s="18" t="e">
        <f t="shared" si="8"/>
        <v>#VALUE!</v>
      </c>
      <c r="I59" s="18" t="e">
        <f>VLOOKUP(F59,G12数据库!C:R,4,0)</f>
        <v>#N/A</v>
      </c>
      <c r="J59" s="18" t="e">
        <f>VLOOKUP(F59,G12数据库!C:R,5,0)</f>
        <v>#N/A</v>
      </c>
      <c r="K59" s="19" t="e">
        <f t="shared" si="9"/>
        <v>#VALUE!</v>
      </c>
      <c r="L59" s="18" t="e">
        <f>VLOOKUP(F59,G12数据库!C:R,6,0)</f>
        <v>#N/A</v>
      </c>
      <c r="M59" s="18" t="e">
        <f>VLOOKUP(F59,G12数据库!C:R,7,0)</f>
        <v>#N/A</v>
      </c>
      <c r="N59" s="18"/>
      <c r="O59" s="18" t="e">
        <f>VLOOKUP(F59,G12数据库!C:R,8,0)</f>
        <v>#N/A</v>
      </c>
      <c r="P59" s="18" t="e">
        <f>VLOOKUP(F59,G12数据库!C:R,9,0)</f>
        <v>#N/A</v>
      </c>
      <c r="Q59" s="19" t="e">
        <f t="shared" si="10"/>
        <v>#VALUE!</v>
      </c>
      <c r="R59" s="18" t="e">
        <f>VLOOKUP(F59,G12数据库!C:R,10,0)</f>
        <v>#N/A</v>
      </c>
      <c r="S59" s="18" t="e">
        <f>VLOOKUP(F59,G12数据库!C:R,11,0)</f>
        <v>#N/A</v>
      </c>
      <c r="T59" s="18"/>
      <c r="U59" s="18" t="e">
        <f>VLOOKUP(F59,G12数据库!C:R,12,0)</f>
        <v>#N/A</v>
      </c>
      <c r="V59" s="18" t="e">
        <f>VLOOKUP(F59,G12数据库!C:R,13,0)</f>
        <v>#N/A</v>
      </c>
      <c r="W59" s="19" t="e">
        <f>VLOOKUP(F59,G12数据库!C:R,14,0)*C59</f>
        <v>#N/A</v>
      </c>
      <c r="X59" s="18" t="e">
        <f>VLOOKUP(F59,G12数据库!C:R,15,0)</f>
        <v>#N/A</v>
      </c>
      <c r="Y59" s="18" t="e">
        <f>VLOOKUP(F59,G12数据库!C:R,16,0)</f>
        <v>#N/A</v>
      </c>
      <c r="Z59" s="18"/>
    </row>
    <row r="60" spans="1:26" x14ac:dyDescent="0.25">
      <c r="A60" s="22"/>
      <c r="B60" s="3"/>
      <c r="C60" s="3"/>
      <c r="D60" s="3"/>
      <c r="E60" s="18" t="e">
        <f t="shared" si="5"/>
        <v>#VALUE!</v>
      </c>
      <c r="F60" s="18" t="str">
        <f t="shared" si="6"/>
        <v/>
      </c>
      <c r="G60" s="18" t="e">
        <f t="shared" si="7"/>
        <v>#VALUE!</v>
      </c>
      <c r="H60" s="18" t="e">
        <f t="shared" si="8"/>
        <v>#VALUE!</v>
      </c>
      <c r="I60" s="18" t="e">
        <f>VLOOKUP(F60,G12数据库!C:R,4,0)</f>
        <v>#N/A</v>
      </c>
      <c r="J60" s="18" t="e">
        <f>VLOOKUP(F60,G12数据库!C:R,5,0)</f>
        <v>#N/A</v>
      </c>
      <c r="K60" s="19" t="e">
        <f t="shared" si="9"/>
        <v>#VALUE!</v>
      </c>
      <c r="L60" s="18" t="e">
        <f>VLOOKUP(F60,G12数据库!C:R,6,0)</f>
        <v>#N/A</v>
      </c>
      <c r="M60" s="18" t="e">
        <f>VLOOKUP(F60,G12数据库!C:R,7,0)</f>
        <v>#N/A</v>
      </c>
      <c r="N60" s="18"/>
      <c r="O60" s="18" t="e">
        <f>VLOOKUP(F60,G12数据库!C:R,8,0)</f>
        <v>#N/A</v>
      </c>
      <c r="P60" s="18" t="e">
        <f>VLOOKUP(F60,G12数据库!C:R,9,0)</f>
        <v>#N/A</v>
      </c>
      <c r="Q60" s="19" t="e">
        <f t="shared" si="10"/>
        <v>#VALUE!</v>
      </c>
      <c r="R60" s="18" t="e">
        <f>VLOOKUP(F60,G12数据库!C:R,10,0)</f>
        <v>#N/A</v>
      </c>
      <c r="S60" s="18" t="e">
        <f>VLOOKUP(F60,G12数据库!C:R,11,0)</f>
        <v>#N/A</v>
      </c>
      <c r="T60" s="18"/>
      <c r="U60" s="18" t="e">
        <f>VLOOKUP(F60,G12数据库!C:R,12,0)</f>
        <v>#N/A</v>
      </c>
      <c r="V60" s="18" t="e">
        <f>VLOOKUP(F60,G12数据库!C:R,13,0)</f>
        <v>#N/A</v>
      </c>
      <c r="W60" s="19" t="e">
        <f>VLOOKUP(F60,G12数据库!C:R,14,0)*C60</f>
        <v>#N/A</v>
      </c>
      <c r="X60" s="18" t="e">
        <f>VLOOKUP(F60,G12数据库!C:R,15,0)</f>
        <v>#N/A</v>
      </c>
      <c r="Y60" s="18" t="e">
        <f>VLOOKUP(F60,G12数据库!C:R,16,0)</f>
        <v>#N/A</v>
      </c>
      <c r="Z60" s="18"/>
    </row>
    <row r="61" spans="1:26" x14ac:dyDescent="0.25">
      <c r="A61" s="22"/>
      <c r="B61" s="3"/>
      <c r="C61" s="3"/>
      <c r="D61" s="3"/>
      <c r="E61" s="18" t="e">
        <f t="shared" si="5"/>
        <v>#VALUE!</v>
      </c>
      <c r="F61" s="18" t="str">
        <f t="shared" si="6"/>
        <v/>
      </c>
      <c r="G61" s="18" t="e">
        <f t="shared" si="7"/>
        <v>#VALUE!</v>
      </c>
      <c r="H61" s="18" t="e">
        <f t="shared" si="8"/>
        <v>#VALUE!</v>
      </c>
      <c r="I61" s="18" t="e">
        <f>VLOOKUP(F61,G12数据库!C:R,4,0)</f>
        <v>#N/A</v>
      </c>
      <c r="J61" s="18" t="e">
        <f>VLOOKUP(F61,G12数据库!C:R,5,0)</f>
        <v>#N/A</v>
      </c>
      <c r="K61" s="19" t="e">
        <f t="shared" si="9"/>
        <v>#VALUE!</v>
      </c>
      <c r="L61" s="18" t="e">
        <f>VLOOKUP(F61,G12数据库!C:R,6,0)</f>
        <v>#N/A</v>
      </c>
      <c r="M61" s="18" t="e">
        <f>VLOOKUP(F61,G12数据库!C:R,7,0)</f>
        <v>#N/A</v>
      </c>
      <c r="N61" s="18"/>
      <c r="O61" s="18" t="e">
        <f>VLOOKUP(F61,G12数据库!C:R,8,0)</f>
        <v>#N/A</v>
      </c>
      <c r="P61" s="18" t="e">
        <f>VLOOKUP(F61,G12数据库!C:R,9,0)</f>
        <v>#N/A</v>
      </c>
      <c r="Q61" s="19" t="e">
        <f t="shared" si="10"/>
        <v>#VALUE!</v>
      </c>
      <c r="R61" s="18" t="e">
        <f>VLOOKUP(F61,G12数据库!C:R,10,0)</f>
        <v>#N/A</v>
      </c>
      <c r="S61" s="18" t="e">
        <f>VLOOKUP(F61,G12数据库!C:R,11,0)</f>
        <v>#N/A</v>
      </c>
      <c r="T61" s="18"/>
      <c r="U61" s="18" t="e">
        <f>VLOOKUP(F61,G12数据库!C:R,12,0)</f>
        <v>#N/A</v>
      </c>
      <c r="V61" s="18" t="e">
        <f>VLOOKUP(F61,G12数据库!C:R,13,0)</f>
        <v>#N/A</v>
      </c>
      <c r="W61" s="19" t="e">
        <f>VLOOKUP(F61,G12数据库!C:R,14,0)*C61</f>
        <v>#N/A</v>
      </c>
      <c r="X61" s="18" t="e">
        <f>VLOOKUP(F61,G12数据库!C:R,15,0)</f>
        <v>#N/A</v>
      </c>
      <c r="Y61" s="18" t="e">
        <f>VLOOKUP(F61,G12数据库!C:R,16,0)</f>
        <v>#N/A</v>
      </c>
      <c r="Z61" s="18"/>
    </row>
    <row r="62" spans="1:26" x14ac:dyDescent="0.25">
      <c r="A62" s="22"/>
      <c r="B62" s="3"/>
      <c r="C62" s="3"/>
      <c r="D62" s="3"/>
      <c r="E62" s="18" t="e">
        <f t="shared" si="5"/>
        <v>#VALUE!</v>
      </c>
      <c r="F62" s="18" t="str">
        <f t="shared" si="6"/>
        <v/>
      </c>
      <c r="G62" s="18" t="e">
        <f t="shared" si="7"/>
        <v>#VALUE!</v>
      </c>
      <c r="H62" s="18" t="e">
        <f t="shared" si="8"/>
        <v>#VALUE!</v>
      </c>
      <c r="I62" s="18" t="e">
        <f>VLOOKUP(F62,G12数据库!C:R,4,0)</f>
        <v>#N/A</v>
      </c>
      <c r="J62" s="18" t="e">
        <f>VLOOKUP(F62,G12数据库!C:R,5,0)</f>
        <v>#N/A</v>
      </c>
      <c r="K62" s="19" t="e">
        <f t="shared" si="9"/>
        <v>#VALUE!</v>
      </c>
      <c r="L62" s="18" t="e">
        <f>VLOOKUP(F62,G12数据库!C:R,6,0)</f>
        <v>#N/A</v>
      </c>
      <c r="M62" s="18" t="e">
        <f>VLOOKUP(F62,G12数据库!C:R,7,0)</f>
        <v>#N/A</v>
      </c>
      <c r="N62" s="18"/>
      <c r="O62" s="18" t="e">
        <f>VLOOKUP(F62,G12数据库!C:R,8,0)</f>
        <v>#N/A</v>
      </c>
      <c r="P62" s="18" t="e">
        <f>VLOOKUP(F62,G12数据库!C:R,9,0)</f>
        <v>#N/A</v>
      </c>
      <c r="Q62" s="19" t="e">
        <f t="shared" si="10"/>
        <v>#VALUE!</v>
      </c>
      <c r="R62" s="18" t="e">
        <f>VLOOKUP(F62,G12数据库!C:R,10,0)</f>
        <v>#N/A</v>
      </c>
      <c r="S62" s="18" t="e">
        <f>VLOOKUP(F62,G12数据库!C:R,11,0)</f>
        <v>#N/A</v>
      </c>
      <c r="T62" s="18"/>
      <c r="U62" s="18" t="e">
        <f>VLOOKUP(F62,G12数据库!C:R,12,0)</f>
        <v>#N/A</v>
      </c>
      <c r="V62" s="18" t="e">
        <f>VLOOKUP(F62,G12数据库!C:R,13,0)</f>
        <v>#N/A</v>
      </c>
      <c r="W62" s="19" t="e">
        <f>VLOOKUP(F62,G12数据库!C:R,14,0)*C62</f>
        <v>#N/A</v>
      </c>
      <c r="X62" s="18" t="e">
        <f>VLOOKUP(F62,G12数据库!C:R,15,0)</f>
        <v>#N/A</v>
      </c>
      <c r="Y62" s="18" t="e">
        <f>VLOOKUP(F62,G12数据库!C:R,16,0)</f>
        <v>#N/A</v>
      </c>
      <c r="Z62" s="18"/>
    </row>
    <row r="63" spans="1:26" x14ac:dyDescent="0.25">
      <c r="A63" s="22"/>
      <c r="B63" s="3"/>
      <c r="C63" s="3"/>
      <c r="D63" s="3"/>
      <c r="E63" s="18" t="e">
        <f t="shared" si="5"/>
        <v>#VALUE!</v>
      </c>
      <c r="F63" s="18" t="str">
        <f t="shared" si="6"/>
        <v/>
      </c>
      <c r="G63" s="18" t="e">
        <f t="shared" si="7"/>
        <v>#VALUE!</v>
      </c>
      <c r="H63" s="18" t="e">
        <f t="shared" si="8"/>
        <v>#VALUE!</v>
      </c>
      <c r="I63" s="18" t="e">
        <f>VLOOKUP(F63,G12数据库!C:R,4,0)</f>
        <v>#N/A</v>
      </c>
      <c r="J63" s="18" t="e">
        <f>VLOOKUP(F63,G12数据库!C:R,5,0)</f>
        <v>#N/A</v>
      </c>
      <c r="K63" s="19" t="e">
        <f t="shared" si="9"/>
        <v>#VALUE!</v>
      </c>
      <c r="L63" s="18" t="e">
        <f>VLOOKUP(F63,G12数据库!C:R,6,0)</f>
        <v>#N/A</v>
      </c>
      <c r="M63" s="18" t="e">
        <f>VLOOKUP(F63,G12数据库!C:R,7,0)</f>
        <v>#N/A</v>
      </c>
      <c r="N63" s="18"/>
      <c r="O63" s="18" t="e">
        <f>VLOOKUP(F63,G12数据库!C:R,8,0)</f>
        <v>#N/A</v>
      </c>
      <c r="P63" s="18" t="e">
        <f>VLOOKUP(F63,G12数据库!C:R,9,0)</f>
        <v>#N/A</v>
      </c>
      <c r="Q63" s="19" t="e">
        <f t="shared" si="10"/>
        <v>#VALUE!</v>
      </c>
      <c r="R63" s="18" t="e">
        <f>VLOOKUP(F63,G12数据库!C:R,10,0)</f>
        <v>#N/A</v>
      </c>
      <c r="S63" s="18" t="e">
        <f>VLOOKUP(F63,G12数据库!C:R,11,0)</f>
        <v>#N/A</v>
      </c>
      <c r="T63" s="18"/>
      <c r="U63" s="18" t="e">
        <f>VLOOKUP(F63,G12数据库!C:R,12,0)</f>
        <v>#N/A</v>
      </c>
      <c r="V63" s="18" t="e">
        <f>VLOOKUP(F63,G12数据库!C:R,13,0)</f>
        <v>#N/A</v>
      </c>
      <c r="W63" s="19" t="e">
        <f>VLOOKUP(F63,G12数据库!C:R,14,0)*C63</f>
        <v>#N/A</v>
      </c>
      <c r="X63" s="18" t="e">
        <f>VLOOKUP(F63,G12数据库!C:R,15,0)</f>
        <v>#N/A</v>
      </c>
      <c r="Y63" s="18" t="e">
        <f>VLOOKUP(F63,G12数据库!C:R,16,0)</f>
        <v>#N/A</v>
      </c>
      <c r="Z63" s="18"/>
    </row>
    <row r="64" spans="1:26" x14ac:dyDescent="0.25">
      <c r="A64" s="22"/>
      <c r="B64" s="3"/>
      <c r="C64" s="3"/>
      <c r="D64" s="3"/>
      <c r="E64" s="18" t="e">
        <f t="shared" si="5"/>
        <v>#VALUE!</v>
      </c>
      <c r="F64" s="18" t="str">
        <f t="shared" si="6"/>
        <v/>
      </c>
      <c r="G64" s="18" t="e">
        <f t="shared" si="7"/>
        <v>#VALUE!</v>
      </c>
      <c r="H64" s="18" t="e">
        <f t="shared" si="8"/>
        <v>#VALUE!</v>
      </c>
      <c r="I64" s="18" t="e">
        <f>VLOOKUP(F64,G12数据库!C:R,4,0)</f>
        <v>#N/A</v>
      </c>
      <c r="J64" s="18" t="e">
        <f>VLOOKUP(F64,G12数据库!C:R,5,0)</f>
        <v>#N/A</v>
      </c>
      <c r="K64" s="19" t="e">
        <f t="shared" si="9"/>
        <v>#VALUE!</v>
      </c>
      <c r="L64" s="18" t="e">
        <f>VLOOKUP(F64,G12数据库!C:R,6,0)</f>
        <v>#N/A</v>
      </c>
      <c r="M64" s="18" t="e">
        <f>VLOOKUP(F64,G12数据库!C:R,7,0)</f>
        <v>#N/A</v>
      </c>
      <c r="N64" s="18"/>
      <c r="O64" s="18" t="e">
        <f>VLOOKUP(F64,G12数据库!C:R,8,0)</f>
        <v>#N/A</v>
      </c>
      <c r="P64" s="18" t="e">
        <f>VLOOKUP(F64,G12数据库!C:R,9,0)</f>
        <v>#N/A</v>
      </c>
      <c r="Q64" s="19" t="e">
        <f t="shared" si="10"/>
        <v>#VALUE!</v>
      </c>
      <c r="R64" s="18" t="e">
        <f>VLOOKUP(F64,G12数据库!C:R,10,0)</f>
        <v>#N/A</v>
      </c>
      <c r="S64" s="18" t="e">
        <f>VLOOKUP(F64,G12数据库!C:R,11,0)</f>
        <v>#N/A</v>
      </c>
      <c r="T64" s="18"/>
      <c r="U64" s="18" t="e">
        <f>VLOOKUP(F64,G12数据库!C:R,12,0)</f>
        <v>#N/A</v>
      </c>
      <c r="V64" s="18" t="e">
        <f>VLOOKUP(F64,G12数据库!C:R,13,0)</f>
        <v>#N/A</v>
      </c>
      <c r="W64" s="19" t="e">
        <f>VLOOKUP(F64,G12数据库!C:R,14,0)*C64</f>
        <v>#N/A</v>
      </c>
      <c r="X64" s="18" t="e">
        <f>VLOOKUP(F64,G12数据库!C:R,15,0)</f>
        <v>#N/A</v>
      </c>
      <c r="Y64" s="18" t="e">
        <f>VLOOKUP(F64,G12数据库!C:R,16,0)</f>
        <v>#N/A</v>
      </c>
      <c r="Z64" s="18"/>
    </row>
    <row r="65" spans="1:26" x14ac:dyDescent="0.25">
      <c r="A65" s="22"/>
      <c r="B65" s="3"/>
      <c r="C65" s="3"/>
      <c r="D65" s="3"/>
      <c r="E65" s="18" t="e">
        <f t="shared" si="5"/>
        <v>#VALUE!</v>
      </c>
      <c r="F65" s="18" t="str">
        <f t="shared" si="6"/>
        <v/>
      </c>
      <c r="G65" s="18" t="e">
        <f t="shared" si="7"/>
        <v>#VALUE!</v>
      </c>
      <c r="H65" s="18" t="e">
        <f t="shared" si="8"/>
        <v>#VALUE!</v>
      </c>
      <c r="I65" s="18" t="e">
        <f>VLOOKUP(F65,G12数据库!C:R,4,0)</f>
        <v>#N/A</v>
      </c>
      <c r="J65" s="18" t="e">
        <f>VLOOKUP(F65,G12数据库!C:R,5,0)</f>
        <v>#N/A</v>
      </c>
      <c r="K65" s="19" t="e">
        <f t="shared" si="9"/>
        <v>#VALUE!</v>
      </c>
      <c r="L65" s="18" t="e">
        <f>VLOOKUP(F65,G12数据库!C:R,6,0)</f>
        <v>#N/A</v>
      </c>
      <c r="M65" s="18" t="e">
        <f>VLOOKUP(F65,G12数据库!C:R,7,0)</f>
        <v>#N/A</v>
      </c>
      <c r="N65" s="18"/>
      <c r="O65" s="18" t="e">
        <f>VLOOKUP(F65,G12数据库!C:R,8,0)</f>
        <v>#N/A</v>
      </c>
      <c r="P65" s="18" t="e">
        <f>VLOOKUP(F65,G12数据库!C:R,9,0)</f>
        <v>#N/A</v>
      </c>
      <c r="Q65" s="19" t="e">
        <f t="shared" si="10"/>
        <v>#VALUE!</v>
      </c>
      <c r="R65" s="18" t="e">
        <f>VLOOKUP(F65,G12数据库!C:R,10,0)</f>
        <v>#N/A</v>
      </c>
      <c r="S65" s="18" t="e">
        <f>VLOOKUP(F65,G12数据库!C:R,11,0)</f>
        <v>#N/A</v>
      </c>
      <c r="T65" s="18"/>
      <c r="U65" s="18" t="e">
        <f>VLOOKUP(F65,G12数据库!C:R,12,0)</f>
        <v>#N/A</v>
      </c>
      <c r="V65" s="18" t="e">
        <f>VLOOKUP(F65,G12数据库!C:R,13,0)</f>
        <v>#N/A</v>
      </c>
      <c r="W65" s="19" t="e">
        <f>VLOOKUP(F65,G12数据库!C:R,14,0)*C65</f>
        <v>#N/A</v>
      </c>
      <c r="X65" s="18" t="e">
        <f>VLOOKUP(F65,G12数据库!C:R,15,0)</f>
        <v>#N/A</v>
      </c>
      <c r="Y65" s="18" t="e">
        <f>VLOOKUP(F65,G12数据库!C:R,16,0)</f>
        <v>#N/A</v>
      </c>
      <c r="Z65" s="18"/>
    </row>
    <row r="66" spans="1:26" x14ac:dyDescent="0.25">
      <c r="A66" s="22"/>
      <c r="B66" s="3"/>
      <c r="C66" s="3"/>
      <c r="D66" s="3"/>
      <c r="E66" s="18" t="e">
        <f t="shared" si="5"/>
        <v>#VALUE!</v>
      </c>
      <c r="F66" s="18" t="str">
        <f t="shared" si="6"/>
        <v/>
      </c>
      <c r="G66" s="18" t="e">
        <f t="shared" si="7"/>
        <v>#VALUE!</v>
      </c>
      <c r="H66" s="18" t="e">
        <f t="shared" si="8"/>
        <v>#VALUE!</v>
      </c>
      <c r="I66" s="18" t="e">
        <f>VLOOKUP(F66,G12数据库!C:R,4,0)</f>
        <v>#N/A</v>
      </c>
      <c r="J66" s="18" t="e">
        <f>VLOOKUP(F66,G12数据库!C:R,5,0)</f>
        <v>#N/A</v>
      </c>
      <c r="K66" s="19" t="e">
        <f t="shared" si="9"/>
        <v>#VALUE!</v>
      </c>
      <c r="L66" s="18" t="e">
        <f>VLOOKUP(F66,G12数据库!C:R,6,0)</f>
        <v>#N/A</v>
      </c>
      <c r="M66" s="18" t="e">
        <f>VLOOKUP(F66,G12数据库!C:R,7,0)</f>
        <v>#N/A</v>
      </c>
      <c r="N66" s="18"/>
      <c r="O66" s="18" t="e">
        <f>VLOOKUP(F66,G12数据库!C:R,8,0)</f>
        <v>#N/A</v>
      </c>
      <c r="P66" s="18" t="e">
        <f>VLOOKUP(F66,G12数据库!C:R,9,0)</f>
        <v>#N/A</v>
      </c>
      <c r="Q66" s="19" t="e">
        <f t="shared" si="10"/>
        <v>#VALUE!</v>
      </c>
      <c r="R66" s="18" t="e">
        <f>VLOOKUP(F66,G12数据库!C:R,10,0)</f>
        <v>#N/A</v>
      </c>
      <c r="S66" s="18" t="e">
        <f>VLOOKUP(F66,G12数据库!C:R,11,0)</f>
        <v>#N/A</v>
      </c>
      <c r="T66" s="18"/>
      <c r="U66" s="18" t="e">
        <f>VLOOKUP(F66,G12数据库!C:R,12,0)</f>
        <v>#N/A</v>
      </c>
      <c r="V66" s="18" t="e">
        <f>VLOOKUP(F66,G12数据库!C:R,13,0)</f>
        <v>#N/A</v>
      </c>
      <c r="W66" s="19" t="e">
        <f>VLOOKUP(F66,G12数据库!C:R,14,0)*C66</f>
        <v>#N/A</v>
      </c>
      <c r="X66" s="18" t="e">
        <f>VLOOKUP(F66,G12数据库!C:R,15,0)</f>
        <v>#N/A</v>
      </c>
      <c r="Y66" s="18" t="e">
        <f>VLOOKUP(F66,G12数据库!C:R,16,0)</f>
        <v>#N/A</v>
      </c>
      <c r="Z66" s="18"/>
    </row>
    <row r="67" spans="1:26" x14ac:dyDescent="0.25">
      <c r="A67" s="22"/>
      <c r="B67" s="3"/>
      <c r="C67" s="3"/>
      <c r="D67" s="3"/>
      <c r="E67" s="18" t="e">
        <f t="shared" si="5"/>
        <v>#VALUE!</v>
      </c>
      <c r="F67" s="18" t="str">
        <f t="shared" si="6"/>
        <v/>
      </c>
      <c r="G67" s="18" t="e">
        <f t="shared" si="7"/>
        <v>#VALUE!</v>
      </c>
      <c r="H67" s="18" t="e">
        <f t="shared" si="8"/>
        <v>#VALUE!</v>
      </c>
      <c r="I67" s="18" t="e">
        <f>VLOOKUP(F67,G12数据库!C:R,4,0)</f>
        <v>#N/A</v>
      </c>
      <c r="J67" s="18" t="e">
        <f>VLOOKUP(F67,G12数据库!C:R,5,0)</f>
        <v>#N/A</v>
      </c>
      <c r="K67" s="19" t="e">
        <f t="shared" si="9"/>
        <v>#VALUE!</v>
      </c>
      <c r="L67" s="18" t="e">
        <f>VLOOKUP(F67,G12数据库!C:R,6,0)</f>
        <v>#N/A</v>
      </c>
      <c r="M67" s="18" t="e">
        <f>VLOOKUP(F67,G12数据库!C:R,7,0)</f>
        <v>#N/A</v>
      </c>
      <c r="N67" s="18"/>
      <c r="O67" s="18" t="e">
        <f>VLOOKUP(F67,G12数据库!C:R,8,0)</f>
        <v>#N/A</v>
      </c>
      <c r="P67" s="18" t="e">
        <f>VLOOKUP(F67,G12数据库!C:R,9,0)</f>
        <v>#N/A</v>
      </c>
      <c r="Q67" s="19" t="e">
        <f t="shared" si="10"/>
        <v>#VALUE!</v>
      </c>
      <c r="R67" s="18" t="e">
        <f>VLOOKUP(F67,G12数据库!C:R,10,0)</f>
        <v>#N/A</v>
      </c>
      <c r="S67" s="18" t="e">
        <f>VLOOKUP(F67,G12数据库!C:R,11,0)</f>
        <v>#N/A</v>
      </c>
      <c r="T67" s="18"/>
      <c r="U67" s="18" t="e">
        <f>VLOOKUP(F67,G12数据库!C:R,12,0)</f>
        <v>#N/A</v>
      </c>
      <c r="V67" s="18" t="e">
        <f>VLOOKUP(F67,G12数据库!C:R,13,0)</f>
        <v>#N/A</v>
      </c>
      <c r="W67" s="19" t="e">
        <f>VLOOKUP(F67,G12数据库!C:R,14,0)*C67</f>
        <v>#N/A</v>
      </c>
      <c r="X67" s="18" t="e">
        <f>VLOOKUP(F67,G12数据库!C:R,15,0)</f>
        <v>#N/A</v>
      </c>
      <c r="Y67" s="18" t="e">
        <f>VLOOKUP(F67,G12数据库!C:R,16,0)</f>
        <v>#N/A</v>
      </c>
      <c r="Z67" s="18"/>
    </row>
    <row r="68" spans="1:26" x14ac:dyDescent="0.25">
      <c r="A68" s="22"/>
      <c r="B68" s="3"/>
      <c r="C68" s="3"/>
      <c r="D68" s="3"/>
      <c r="E68" s="18" t="e">
        <f t="shared" si="5"/>
        <v>#VALUE!</v>
      </c>
      <c r="F68" s="18" t="str">
        <f t="shared" si="6"/>
        <v/>
      </c>
      <c r="G68" s="18" t="e">
        <f t="shared" si="7"/>
        <v>#VALUE!</v>
      </c>
      <c r="H68" s="18" t="e">
        <f t="shared" si="8"/>
        <v>#VALUE!</v>
      </c>
      <c r="I68" s="18" t="e">
        <f>VLOOKUP(F68,G12数据库!C:R,4,0)</f>
        <v>#N/A</v>
      </c>
      <c r="J68" s="18" t="e">
        <f>VLOOKUP(F68,G12数据库!C:R,5,0)</f>
        <v>#N/A</v>
      </c>
      <c r="K68" s="19" t="e">
        <f t="shared" si="9"/>
        <v>#VALUE!</v>
      </c>
      <c r="L68" s="18" t="e">
        <f>VLOOKUP(F68,G12数据库!C:R,6,0)</f>
        <v>#N/A</v>
      </c>
      <c r="M68" s="18" t="e">
        <f>VLOOKUP(F68,G12数据库!C:R,7,0)</f>
        <v>#N/A</v>
      </c>
      <c r="N68" s="18"/>
      <c r="O68" s="18" t="e">
        <f>VLOOKUP(F68,G12数据库!C:R,8,0)</f>
        <v>#N/A</v>
      </c>
      <c r="P68" s="18" t="e">
        <f>VLOOKUP(F68,G12数据库!C:R,9,0)</f>
        <v>#N/A</v>
      </c>
      <c r="Q68" s="19" t="e">
        <f t="shared" si="10"/>
        <v>#VALUE!</v>
      </c>
      <c r="R68" s="18" t="e">
        <f>VLOOKUP(F68,G12数据库!C:R,10,0)</f>
        <v>#N/A</v>
      </c>
      <c r="S68" s="18" t="e">
        <f>VLOOKUP(F68,G12数据库!C:R,11,0)</f>
        <v>#N/A</v>
      </c>
      <c r="T68" s="18"/>
      <c r="U68" s="18" t="e">
        <f>VLOOKUP(F68,G12数据库!C:R,12,0)</f>
        <v>#N/A</v>
      </c>
      <c r="V68" s="18" t="e">
        <f>VLOOKUP(F68,G12数据库!C:R,13,0)</f>
        <v>#N/A</v>
      </c>
      <c r="W68" s="19" t="e">
        <f>VLOOKUP(F68,G12数据库!C:R,14,0)*C68</f>
        <v>#N/A</v>
      </c>
      <c r="X68" s="18" t="e">
        <f>VLOOKUP(F68,G12数据库!C:R,15,0)</f>
        <v>#N/A</v>
      </c>
      <c r="Y68" s="18" t="e">
        <f>VLOOKUP(F68,G12数据库!C:R,16,0)</f>
        <v>#N/A</v>
      </c>
      <c r="Z68" s="18"/>
    </row>
    <row r="69" spans="1:26" x14ac:dyDescent="0.25">
      <c r="A69" s="22"/>
      <c r="B69" s="3"/>
      <c r="C69" s="3"/>
      <c r="D69" s="3"/>
      <c r="E69" s="18" t="e">
        <f t="shared" si="5"/>
        <v>#VALUE!</v>
      </c>
      <c r="F69" s="18" t="str">
        <f t="shared" si="6"/>
        <v/>
      </c>
      <c r="G69" s="18" t="e">
        <f t="shared" si="7"/>
        <v>#VALUE!</v>
      </c>
      <c r="H69" s="18" t="e">
        <f t="shared" si="8"/>
        <v>#VALUE!</v>
      </c>
      <c r="I69" s="18" t="e">
        <f>VLOOKUP(F69,G12数据库!C:R,4,0)</f>
        <v>#N/A</v>
      </c>
      <c r="J69" s="18" t="e">
        <f>VLOOKUP(F69,G12数据库!C:R,5,0)</f>
        <v>#N/A</v>
      </c>
      <c r="K69" s="19" t="e">
        <f t="shared" si="9"/>
        <v>#VALUE!</v>
      </c>
      <c r="L69" s="18" t="e">
        <f>VLOOKUP(F69,G12数据库!C:R,6,0)</f>
        <v>#N/A</v>
      </c>
      <c r="M69" s="18" t="e">
        <f>VLOOKUP(F69,G12数据库!C:R,7,0)</f>
        <v>#N/A</v>
      </c>
      <c r="N69" s="18"/>
      <c r="O69" s="18" t="e">
        <f>VLOOKUP(F69,G12数据库!C:R,8,0)</f>
        <v>#N/A</v>
      </c>
      <c r="P69" s="18" t="e">
        <f>VLOOKUP(F69,G12数据库!C:R,9,0)</f>
        <v>#N/A</v>
      </c>
      <c r="Q69" s="19" t="e">
        <f t="shared" si="10"/>
        <v>#VALUE!</v>
      </c>
      <c r="R69" s="18" t="e">
        <f>VLOOKUP(F69,G12数据库!C:R,10,0)</f>
        <v>#N/A</v>
      </c>
      <c r="S69" s="18" t="e">
        <f>VLOOKUP(F69,G12数据库!C:R,11,0)</f>
        <v>#N/A</v>
      </c>
      <c r="T69" s="18"/>
      <c r="U69" s="18" t="e">
        <f>VLOOKUP(F69,G12数据库!C:R,12,0)</f>
        <v>#N/A</v>
      </c>
      <c r="V69" s="18" t="e">
        <f>VLOOKUP(F69,G12数据库!C:R,13,0)</f>
        <v>#N/A</v>
      </c>
      <c r="W69" s="19" t="e">
        <f>VLOOKUP(F69,G12数据库!C:R,14,0)*C69</f>
        <v>#N/A</v>
      </c>
      <c r="X69" s="18" t="e">
        <f>VLOOKUP(F69,G12数据库!C:R,15,0)</f>
        <v>#N/A</v>
      </c>
      <c r="Y69" s="18" t="e">
        <f>VLOOKUP(F69,G12数据库!C:R,16,0)</f>
        <v>#N/A</v>
      </c>
      <c r="Z69" s="18"/>
    </row>
    <row r="70" spans="1:26" x14ac:dyDescent="0.25">
      <c r="A70" s="22"/>
      <c r="B70" s="3"/>
      <c r="C70" s="3"/>
      <c r="D70" s="3"/>
      <c r="E70" s="18" t="e">
        <f t="shared" si="5"/>
        <v>#VALUE!</v>
      </c>
      <c r="F70" s="18" t="str">
        <f t="shared" si="6"/>
        <v/>
      </c>
      <c r="G70" s="18" t="e">
        <f t="shared" si="7"/>
        <v>#VALUE!</v>
      </c>
      <c r="H70" s="18" t="e">
        <f t="shared" si="8"/>
        <v>#VALUE!</v>
      </c>
      <c r="I70" s="18" t="e">
        <f>VLOOKUP(F70,G12数据库!C:R,4,0)</f>
        <v>#N/A</v>
      </c>
      <c r="J70" s="18" t="e">
        <f>VLOOKUP(F70,G12数据库!C:R,5,0)</f>
        <v>#N/A</v>
      </c>
      <c r="K70" s="19" t="e">
        <f t="shared" si="9"/>
        <v>#VALUE!</v>
      </c>
      <c r="L70" s="18" t="e">
        <f>VLOOKUP(F70,G12数据库!C:R,6,0)</f>
        <v>#N/A</v>
      </c>
      <c r="M70" s="18" t="e">
        <f>VLOOKUP(F70,G12数据库!C:R,7,0)</f>
        <v>#N/A</v>
      </c>
      <c r="N70" s="18"/>
      <c r="O70" s="18" t="e">
        <f>VLOOKUP(F70,G12数据库!C:R,8,0)</f>
        <v>#N/A</v>
      </c>
      <c r="P70" s="18" t="e">
        <f>VLOOKUP(F70,G12数据库!C:R,9,0)</f>
        <v>#N/A</v>
      </c>
      <c r="Q70" s="19" t="e">
        <f t="shared" si="10"/>
        <v>#VALUE!</v>
      </c>
      <c r="R70" s="18" t="e">
        <f>VLOOKUP(F70,G12数据库!C:R,10,0)</f>
        <v>#N/A</v>
      </c>
      <c r="S70" s="18" t="e">
        <f>VLOOKUP(F70,G12数据库!C:R,11,0)</f>
        <v>#N/A</v>
      </c>
      <c r="T70" s="18"/>
      <c r="U70" s="18" t="e">
        <f>VLOOKUP(F70,G12数据库!C:R,12,0)</f>
        <v>#N/A</v>
      </c>
      <c r="V70" s="18" t="e">
        <f>VLOOKUP(F70,G12数据库!C:R,13,0)</f>
        <v>#N/A</v>
      </c>
      <c r="W70" s="19" t="e">
        <f>VLOOKUP(F70,G12数据库!C:R,14,0)*C70</f>
        <v>#N/A</v>
      </c>
      <c r="X70" s="18" t="e">
        <f>VLOOKUP(F70,G12数据库!C:R,15,0)</f>
        <v>#N/A</v>
      </c>
      <c r="Y70" s="18" t="e">
        <f>VLOOKUP(F70,G12数据库!C:R,16,0)</f>
        <v>#N/A</v>
      </c>
      <c r="Z70" s="18"/>
    </row>
    <row r="71" spans="1:26" x14ac:dyDescent="0.25">
      <c r="A71" s="22"/>
      <c r="B71" s="3"/>
      <c r="C71" s="3"/>
      <c r="D71" s="3"/>
      <c r="E71" s="18" t="e">
        <f t="shared" si="5"/>
        <v>#VALUE!</v>
      </c>
      <c r="F71" s="18" t="str">
        <f t="shared" si="6"/>
        <v/>
      </c>
      <c r="G71" s="18" t="e">
        <f t="shared" si="7"/>
        <v>#VALUE!</v>
      </c>
      <c r="H71" s="18" t="e">
        <f t="shared" si="8"/>
        <v>#VALUE!</v>
      </c>
      <c r="I71" s="18" t="e">
        <f>VLOOKUP(F71,G12数据库!C:R,4,0)</f>
        <v>#N/A</v>
      </c>
      <c r="J71" s="18" t="e">
        <f>VLOOKUP(F71,G12数据库!C:R,5,0)</f>
        <v>#N/A</v>
      </c>
      <c r="K71" s="19" t="e">
        <f t="shared" si="9"/>
        <v>#VALUE!</v>
      </c>
      <c r="L71" s="18" t="e">
        <f>VLOOKUP(F71,G12数据库!C:R,6,0)</f>
        <v>#N/A</v>
      </c>
      <c r="M71" s="18" t="e">
        <f>VLOOKUP(F71,G12数据库!C:R,7,0)</f>
        <v>#N/A</v>
      </c>
      <c r="N71" s="18"/>
      <c r="O71" s="18" t="e">
        <f>VLOOKUP(F71,G12数据库!C:R,8,0)</f>
        <v>#N/A</v>
      </c>
      <c r="P71" s="18" t="e">
        <f>VLOOKUP(F71,G12数据库!C:R,9,0)</f>
        <v>#N/A</v>
      </c>
      <c r="Q71" s="19" t="e">
        <f t="shared" si="10"/>
        <v>#VALUE!</v>
      </c>
      <c r="R71" s="18" t="e">
        <f>VLOOKUP(F71,G12数据库!C:R,10,0)</f>
        <v>#N/A</v>
      </c>
      <c r="S71" s="18" t="e">
        <f>VLOOKUP(F71,G12数据库!C:R,11,0)</f>
        <v>#N/A</v>
      </c>
      <c r="T71" s="18"/>
      <c r="U71" s="18" t="e">
        <f>VLOOKUP(F71,G12数据库!C:R,12,0)</f>
        <v>#N/A</v>
      </c>
      <c r="V71" s="18" t="e">
        <f>VLOOKUP(F71,G12数据库!C:R,13,0)</f>
        <v>#N/A</v>
      </c>
      <c r="W71" s="19" t="e">
        <f>VLOOKUP(F71,G12数据库!C:R,14,0)*C71</f>
        <v>#N/A</v>
      </c>
      <c r="X71" s="18" t="e">
        <f>VLOOKUP(F71,G12数据库!C:R,15,0)</f>
        <v>#N/A</v>
      </c>
      <c r="Y71" s="18" t="e">
        <f>VLOOKUP(F71,G12数据库!C:R,16,0)</f>
        <v>#N/A</v>
      </c>
      <c r="Z71" s="18"/>
    </row>
    <row r="72" spans="1:26" x14ac:dyDescent="0.25">
      <c r="A72" s="22"/>
      <c r="B72" s="3"/>
      <c r="C72" s="3"/>
      <c r="D72" s="3"/>
      <c r="E72" s="18" t="e">
        <f t="shared" si="5"/>
        <v>#VALUE!</v>
      </c>
      <c r="F72" s="18" t="str">
        <f t="shared" si="6"/>
        <v/>
      </c>
      <c r="G72" s="18" t="e">
        <f t="shared" si="7"/>
        <v>#VALUE!</v>
      </c>
      <c r="H72" s="18" t="e">
        <f t="shared" si="8"/>
        <v>#VALUE!</v>
      </c>
      <c r="I72" s="18" t="e">
        <f>VLOOKUP(F72,G12数据库!C:R,4,0)</f>
        <v>#N/A</v>
      </c>
      <c r="J72" s="18" t="e">
        <f>VLOOKUP(F72,G12数据库!C:R,5,0)</f>
        <v>#N/A</v>
      </c>
      <c r="K72" s="19" t="e">
        <f t="shared" si="9"/>
        <v>#VALUE!</v>
      </c>
      <c r="L72" s="18" t="e">
        <f>VLOOKUP(F72,G12数据库!C:R,6,0)</f>
        <v>#N/A</v>
      </c>
      <c r="M72" s="18" t="e">
        <f>VLOOKUP(F72,G12数据库!C:R,7,0)</f>
        <v>#N/A</v>
      </c>
      <c r="N72" s="18"/>
      <c r="O72" s="18" t="e">
        <f>VLOOKUP(F72,G12数据库!C:R,8,0)</f>
        <v>#N/A</v>
      </c>
      <c r="P72" s="18" t="e">
        <f>VLOOKUP(F72,G12数据库!C:R,9,0)</f>
        <v>#N/A</v>
      </c>
      <c r="Q72" s="19" t="e">
        <f t="shared" si="10"/>
        <v>#VALUE!</v>
      </c>
      <c r="R72" s="18" t="e">
        <f>VLOOKUP(F72,G12数据库!C:R,10,0)</f>
        <v>#N/A</v>
      </c>
      <c r="S72" s="18" t="e">
        <f>VLOOKUP(F72,G12数据库!C:R,11,0)</f>
        <v>#N/A</v>
      </c>
      <c r="T72" s="18"/>
      <c r="U72" s="18" t="e">
        <f>VLOOKUP(F72,G12数据库!C:R,12,0)</f>
        <v>#N/A</v>
      </c>
      <c r="V72" s="18" t="e">
        <f>VLOOKUP(F72,G12数据库!C:R,13,0)</f>
        <v>#N/A</v>
      </c>
      <c r="W72" s="19" t="e">
        <f>VLOOKUP(F72,G12数据库!C:R,14,0)*C72</f>
        <v>#N/A</v>
      </c>
      <c r="X72" s="18" t="e">
        <f>VLOOKUP(F72,G12数据库!C:R,15,0)</f>
        <v>#N/A</v>
      </c>
      <c r="Y72" s="18" t="e">
        <f>VLOOKUP(F72,G12数据库!C:R,16,0)</f>
        <v>#N/A</v>
      </c>
      <c r="Z72" s="18"/>
    </row>
    <row r="73" spans="1:26" x14ac:dyDescent="0.25">
      <c r="A73" s="22"/>
      <c r="B73" s="3"/>
      <c r="C73" s="3"/>
      <c r="D73" s="3"/>
      <c r="E73" s="18" t="e">
        <f t="shared" si="5"/>
        <v>#VALUE!</v>
      </c>
      <c r="F73" s="18" t="str">
        <f t="shared" si="6"/>
        <v/>
      </c>
      <c r="G73" s="18" t="e">
        <f t="shared" si="7"/>
        <v>#VALUE!</v>
      </c>
      <c r="H73" s="18" t="e">
        <f t="shared" si="8"/>
        <v>#VALUE!</v>
      </c>
      <c r="I73" s="18" t="e">
        <f>VLOOKUP(F73,G12数据库!C:R,4,0)</f>
        <v>#N/A</v>
      </c>
      <c r="J73" s="18" t="e">
        <f>VLOOKUP(F73,G12数据库!C:R,5,0)</f>
        <v>#N/A</v>
      </c>
      <c r="K73" s="19" t="e">
        <f t="shared" si="9"/>
        <v>#VALUE!</v>
      </c>
      <c r="L73" s="18" t="e">
        <f>VLOOKUP(F73,G12数据库!C:R,6,0)</f>
        <v>#N/A</v>
      </c>
      <c r="M73" s="18" t="e">
        <f>VLOOKUP(F73,G12数据库!C:R,7,0)</f>
        <v>#N/A</v>
      </c>
      <c r="N73" s="18"/>
      <c r="O73" s="18" t="e">
        <f>VLOOKUP(F73,G12数据库!C:R,8,0)</f>
        <v>#N/A</v>
      </c>
      <c r="P73" s="18" t="e">
        <f>VLOOKUP(F73,G12数据库!C:R,9,0)</f>
        <v>#N/A</v>
      </c>
      <c r="Q73" s="19" t="e">
        <f t="shared" si="10"/>
        <v>#VALUE!</v>
      </c>
      <c r="R73" s="18" t="e">
        <f>VLOOKUP(F73,G12数据库!C:R,10,0)</f>
        <v>#N/A</v>
      </c>
      <c r="S73" s="18" t="e">
        <f>VLOOKUP(F73,G12数据库!C:R,11,0)</f>
        <v>#N/A</v>
      </c>
      <c r="T73" s="18"/>
      <c r="U73" s="18" t="e">
        <f>VLOOKUP(F73,G12数据库!C:R,12,0)</f>
        <v>#N/A</v>
      </c>
      <c r="V73" s="18" t="e">
        <f>VLOOKUP(F73,G12数据库!C:R,13,0)</f>
        <v>#N/A</v>
      </c>
      <c r="W73" s="19" t="e">
        <f>VLOOKUP(F73,G12数据库!C:R,14,0)*C73</f>
        <v>#N/A</v>
      </c>
      <c r="X73" s="18" t="e">
        <f>VLOOKUP(F73,G12数据库!C:R,15,0)</f>
        <v>#N/A</v>
      </c>
      <c r="Y73" s="18" t="e">
        <f>VLOOKUP(F73,G12数据库!C:R,16,0)</f>
        <v>#N/A</v>
      </c>
      <c r="Z73" s="18"/>
    </row>
    <row r="74" spans="1:26" x14ac:dyDescent="0.25">
      <c r="A74" s="22"/>
      <c r="B74" s="3"/>
      <c r="C74" s="3"/>
      <c r="D74" s="3"/>
      <c r="E74" s="18" t="e">
        <f t="shared" si="5"/>
        <v>#VALUE!</v>
      </c>
      <c r="F74" s="18" t="str">
        <f t="shared" si="6"/>
        <v/>
      </c>
      <c r="G74" s="18" t="e">
        <f t="shared" si="7"/>
        <v>#VALUE!</v>
      </c>
      <c r="H74" s="18" t="e">
        <f t="shared" si="8"/>
        <v>#VALUE!</v>
      </c>
      <c r="I74" s="18" t="e">
        <f>VLOOKUP(F74,G12数据库!C:R,4,0)</f>
        <v>#N/A</v>
      </c>
      <c r="J74" s="18" t="e">
        <f>VLOOKUP(F74,G12数据库!C:R,5,0)</f>
        <v>#N/A</v>
      </c>
      <c r="K74" s="19" t="e">
        <f t="shared" si="9"/>
        <v>#VALUE!</v>
      </c>
      <c r="L74" s="18" t="e">
        <f>VLOOKUP(F74,G12数据库!C:R,6,0)</f>
        <v>#N/A</v>
      </c>
      <c r="M74" s="18" t="e">
        <f>VLOOKUP(F74,G12数据库!C:R,7,0)</f>
        <v>#N/A</v>
      </c>
      <c r="N74" s="18"/>
      <c r="O74" s="18" t="e">
        <f>VLOOKUP(F74,G12数据库!C:R,8,0)</f>
        <v>#N/A</v>
      </c>
      <c r="P74" s="18" t="e">
        <f>VLOOKUP(F74,G12数据库!C:R,9,0)</f>
        <v>#N/A</v>
      </c>
      <c r="Q74" s="19" t="e">
        <f t="shared" si="10"/>
        <v>#VALUE!</v>
      </c>
      <c r="R74" s="18" t="e">
        <f>VLOOKUP(F74,G12数据库!C:R,10,0)</f>
        <v>#N/A</v>
      </c>
      <c r="S74" s="18" t="e">
        <f>VLOOKUP(F74,G12数据库!C:R,11,0)</f>
        <v>#N/A</v>
      </c>
      <c r="T74" s="18"/>
      <c r="U74" s="18" t="e">
        <f>VLOOKUP(F74,G12数据库!C:R,12,0)</f>
        <v>#N/A</v>
      </c>
      <c r="V74" s="18" t="e">
        <f>VLOOKUP(F74,G12数据库!C:R,13,0)</f>
        <v>#N/A</v>
      </c>
      <c r="W74" s="19" t="e">
        <f>VLOOKUP(F74,G12数据库!C:R,14,0)*C74</f>
        <v>#N/A</v>
      </c>
      <c r="X74" s="18" t="e">
        <f>VLOOKUP(F74,G12数据库!C:R,15,0)</f>
        <v>#N/A</v>
      </c>
      <c r="Y74" s="18" t="e">
        <f>VLOOKUP(F74,G12数据库!C:R,16,0)</f>
        <v>#N/A</v>
      </c>
      <c r="Z74" s="18"/>
    </row>
    <row r="75" spans="1:26" x14ac:dyDescent="0.25">
      <c r="A75" s="22"/>
      <c r="B75" s="3"/>
      <c r="C75" s="3"/>
      <c r="D75" s="3"/>
      <c r="E75" s="18" t="e">
        <f t="shared" si="5"/>
        <v>#VALUE!</v>
      </c>
      <c r="F75" s="18" t="str">
        <f t="shared" si="6"/>
        <v/>
      </c>
      <c r="G75" s="18" t="e">
        <f t="shared" si="7"/>
        <v>#VALUE!</v>
      </c>
      <c r="H75" s="18" t="e">
        <f t="shared" si="8"/>
        <v>#VALUE!</v>
      </c>
      <c r="I75" s="18" t="e">
        <f>VLOOKUP(F75,G12数据库!C:R,4,0)</f>
        <v>#N/A</v>
      </c>
      <c r="J75" s="18" t="e">
        <f>VLOOKUP(F75,G12数据库!C:R,5,0)</f>
        <v>#N/A</v>
      </c>
      <c r="K75" s="19" t="e">
        <f t="shared" si="9"/>
        <v>#VALUE!</v>
      </c>
      <c r="L75" s="18" t="e">
        <f>VLOOKUP(F75,G12数据库!C:R,6,0)</f>
        <v>#N/A</v>
      </c>
      <c r="M75" s="18" t="e">
        <f>VLOOKUP(F75,G12数据库!C:R,7,0)</f>
        <v>#N/A</v>
      </c>
      <c r="N75" s="18"/>
      <c r="O75" s="18" t="e">
        <f>VLOOKUP(F75,G12数据库!C:R,8,0)</f>
        <v>#N/A</v>
      </c>
      <c r="P75" s="18" t="e">
        <f>VLOOKUP(F75,G12数据库!C:R,9,0)</f>
        <v>#N/A</v>
      </c>
      <c r="Q75" s="19" t="e">
        <f t="shared" si="10"/>
        <v>#VALUE!</v>
      </c>
      <c r="R75" s="18" t="e">
        <f>VLOOKUP(F75,G12数据库!C:R,10,0)</f>
        <v>#N/A</v>
      </c>
      <c r="S75" s="18" t="e">
        <f>VLOOKUP(F75,G12数据库!C:R,11,0)</f>
        <v>#N/A</v>
      </c>
      <c r="T75" s="18"/>
      <c r="U75" s="18" t="e">
        <f>VLOOKUP(F75,G12数据库!C:R,12,0)</f>
        <v>#N/A</v>
      </c>
      <c r="V75" s="18" t="e">
        <f>VLOOKUP(F75,G12数据库!C:R,13,0)</f>
        <v>#N/A</v>
      </c>
      <c r="W75" s="19" t="e">
        <f>VLOOKUP(F75,G12数据库!C:R,14,0)*C75</f>
        <v>#N/A</v>
      </c>
      <c r="X75" s="18" t="e">
        <f>VLOOKUP(F75,G12数据库!C:R,15,0)</f>
        <v>#N/A</v>
      </c>
      <c r="Y75" s="18" t="e">
        <f>VLOOKUP(F75,G12数据库!C:R,16,0)</f>
        <v>#N/A</v>
      </c>
      <c r="Z75" s="18"/>
    </row>
    <row r="76" spans="1:26" x14ac:dyDescent="0.25">
      <c r="A76" s="22"/>
      <c r="B76" s="3"/>
      <c r="C76" s="3"/>
      <c r="D76" s="3"/>
      <c r="E76" s="18" t="e">
        <f t="shared" ref="E76:E100" si="11">VALUE(TRIM(MID(SUBSTITUTE($B76,"-",REPT(" ",99)),COLUMN(B76)*99-98,99)))</f>
        <v>#VALUE!</v>
      </c>
      <c r="F76" s="18" t="str">
        <f t="shared" ref="F76:F100" si="12">(TRIM(MID(SUBSTITUTE($B76,"-",REPT(" ",99)),COLUMN(C76)*99-98,99)))</f>
        <v/>
      </c>
      <c r="G76" s="18" t="e">
        <f t="shared" ref="G76:G100" si="13">VALUE(TRIM(MID(SUBSTITUTE($B76,"-",REPT(" ",99)),COLUMN(D76)*99-98,99)))</f>
        <v>#VALUE!</v>
      </c>
      <c r="H76" s="18" t="e">
        <f t="shared" ref="H76:H100" si="14">VALUE(TRIM(MID(SUBSTITUTE($B76,"-",REPT(" ",99)),COLUMN(E76)*99-98,99)))</f>
        <v>#VALUE!</v>
      </c>
      <c r="I76" s="18" t="e">
        <f>VLOOKUP(F76,G12数据库!C:R,4,0)</f>
        <v>#N/A</v>
      </c>
      <c r="J76" s="18" t="e">
        <f>VLOOKUP(F76,G12数据库!C:R,5,0)</f>
        <v>#N/A</v>
      </c>
      <c r="K76" s="19" t="e">
        <f t="shared" ref="K76:K100" si="15">(H76/1000)*C76</f>
        <v>#VALUE!</v>
      </c>
      <c r="L76" s="18" t="e">
        <f>VLOOKUP(F76,G12数据库!C:R,6,0)</f>
        <v>#N/A</v>
      </c>
      <c r="M76" s="18" t="e">
        <f>VLOOKUP(F76,G12数据库!C:R,7,0)</f>
        <v>#N/A</v>
      </c>
      <c r="N76" s="18"/>
      <c r="O76" s="18" t="e">
        <f>VLOOKUP(F76,G12数据库!C:R,8,0)</f>
        <v>#N/A</v>
      </c>
      <c r="P76" s="18" t="e">
        <f>VLOOKUP(F76,G12数据库!C:R,9,0)</f>
        <v>#N/A</v>
      </c>
      <c r="Q76" s="19" t="e">
        <f t="shared" ref="Q76:Q100" si="16">(2*(G76/1000)^2)^0.5*C76</f>
        <v>#VALUE!</v>
      </c>
      <c r="R76" s="18" t="e">
        <f>VLOOKUP(F76,G12数据库!C:R,10,0)</f>
        <v>#N/A</v>
      </c>
      <c r="S76" s="18" t="e">
        <f>VLOOKUP(F76,G12数据库!C:R,11,0)</f>
        <v>#N/A</v>
      </c>
      <c r="T76" s="18"/>
      <c r="U76" s="18" t="e">
        <f>VLOOKUP(F76,G12数据库!C:R,12,0)</f>
        <v>#N/A</v>
      </c>
      <c r="V76" s="18" t="e">
        <f>VLOOKUP(F76,G12数据库!C:R,13,0)</f>
        <v>#N/A</v>
      </c>
      <c r="W76" s="19" t="e">
        <f>VLOOKUP(F76,G12数据库!C:R,14,0)*C76</f>
        <v>#N/A</v>
      </c>
      <c r="X76" s="18" t="e">
        <f>VLOOKUP(F76,G12数据库!C:R,15,0)</f>
        <v>#N/A</v>
      </c>
      <c r="Y76" s="18" t="e">
        <f>VLOOKUP(F76,G12数据库!C:R,16,0)</f>
        <v>#N/A</v>
      </c>
      <c r="Z76" s="18"/>
    </row>
    <row r="77" spans="1:26" x14ac:dyDescent="0.25">
      <c r="A77" s="22"/>
      <c r="B77" s="3"/>
      <c r="C77" s="3"/>
      <c r="D77" s="3"/>
      <c r="E77" s="18" t="e">
        <f t="shared" si="11"/>
        <v>#VALUE!</v>
      </c>
      <c r="F77" s="18" t="str">
        <f t="shared" si="12"/>
        <v/>
      </c>
      <c r="G77" s="18" t="e">
        <f t="shared" si="13"/>
        <v>#VALUE!</v>
      </c>
      <c r="H77" s="18" t="e">
        <f t="shared" si="14"/>
        <v>#VALUE!</v>
      </c>
      <c r="I77" s="18" t="e">
        <f>VLOOKUP(F77,G12数据库!C:R,4,0)</f>
        <v>#N/A</v>
      </c>
      <c r="J77" s="18" t="e">
        <f>VLOOKUP(F77,G12数据库!C:R,5,0)</f>
        <v>#N/A</v>
      </c>
      <c r="K77" s="19" t="e">
        <f t="shared" si="15"/>
        <v>#VALUE!</v>
      </c>
      <c r="L77" s="18" t="e">
        <f>VLOOKUP(F77,G12数据库!C:R,6,0)</f>
        <v>#N/A</v>
      </c>
      <c r="M77" s="18" t="e">
        <f>VLOOKUP(F77,G12数据库!C:R,7,0)</f>
        <v>#N/A</v>
      </c>
      <c r="N77" s="18"/>
      <c r="O77" s="18" t="e">
        <f>VLOOKUP(F77,G12数据库!C:R,8,0)</f>
        <v>#N/A</v>
      </c>
      <c r="P77" s="18" t="e">
        <f>VLOOKUP(F77,G12数据库!C:R,9,0)</f>
        <v>#N/A</v>
      </c>
      <c r="Q77" s="19" t="e">
        <f t="shared" si="16"/>
        <v>#VALUE!</v>
      </c>
      <c r="R77" s="18" t="e">
        <f>VLOOKUP(F77,G12数据库!C:R,10,0)</f>
        <v>#N/A</v>
      </c>
      <c r="S77" s="18" t="e">
        <f>VLOOKUP(F77,G12数据库!C:R,11,0)</f>
        <v>#N/A</v>
      </c>
      <c r="T77" s="18"/>
      <c r="U77" s="18" t="e">
        <f>VLOOKUP(F77,G12数据库!C:R,12,0)</f>
        <v>#N/A</v>
      </c>
      <c r="V77" s="18" t="e">
        <f>VLOOKUP(F77,G12数据库!C:R,13,0)</f>
        <v>#N/A</v>
      </c>
      <c r="W77" s="19" t="e">
        <f>VLOOKUP(F77,G12数据库!C:R,14,0)*C77</f>
        <v>#N/A</v>
      </c>
      <c r="X77" s="18" t="e">
        <f>VLOOKUP(F77,G12数据库!C:R,15,0)</f>
        <v>#N/A</v>
      </c>
      <c r="Y77" s="18" t="e">
        <f>VLOOKUP(F77,G12数据库!C:R,16,0)</f>
        <v>#N/A</v>
      </c>
      <c r="Z77" s="18"/>
    </row>
    <row r="78" spans="1:26" x14ac:dyDescent="0.25">
      <c r="A78" s="22"/>
      <c r="B78" s="3"/>
      <c r="C78" s="3"/>
      <c r="D78" s="3"/>
      <c r="E78" s="18" t="e">
        <f t="shared" si="11"/>
        <v>#VALUE!</v>
      </c>
      <c r="F78" s="18" t="str">
        <f t="shared" si="12"/>
        <v/>
      </c>
      <c r="G78" s="18" t="e">
        <f t="shared" si="13"/>
        <v>#VALUE!</v>
      </c>
      <c r="H78" s="18" t="e">
        <f t="shared" si="14"/>
        <v>#VALUE!</v>
      </c>
      <c r="I78" s="18" t="e">
        <f>VLOOKUP(F78,G12数据库!C:R,4,0)</f>
        <v>#N/A</v>
      </c>
      <c r="J78" s="18" t="e">
        <f>VLOOKUP(F78,G12数据库!C:R,5,0)</f>
        <v>#N/A</v>
      </c>
      <c r="K78" s="19" t="e">
        <f t="shared" si="15"/>
        <v>#VALUE!</v>
      </c>
      <c r="L78" s="18" t="e">
        <f>VLOOKUP(F78,G12数据库!C:R,6,0)</f>
        <v>#N/A</v>
      </c>
      <c r="M78" s="18" t="e">
        <f>VLOOKUP(F78,G12数据库!C:R,7,0)</f>
        <v>#N/A</v>
      </c>
      <c r="N78" s="18"/>
      <c r="O78" s="18" t="e">
        <f>VLOOKUP(F78,G12数据库!C:R,8,0)</f>
        <v>#N/A</v>
      </c>
      <c r="P78" s="18" t="e">
        <f>VLOOKUP(F78,G12数据库!C:R,9,0)</f>
        <v>#N/A</v>
      </c>
      <c r="Q78" s="19" t="e">
        <f t="shared" si="16"/>
        <v>#VALUE!</v>
      </c>
      <c r="R78" s="18" t="e">
        <f>VLOOKUP(F78,G12数据库!C:R,10,0)</f>
        <v>#N/A</v>
      </c>
      <c r="S78" s="18" t="e">
        <f>VLOOKUP(F78,G12数据库!C:R,11,0)</f>
        <v>#N/A</v>
      </c>
      <c r="T78" s="18"/>
      <c r="U78" s="18" t="e">
        <f>VLOOKUP(F78,G12数据库!C:R,12,0)</f>
        <v>#N/A</v>
      </c>
      <c r="V78" s="18" t="e">
        <f>VLOOKUP(F78,G12数据库!C:R,13,0)</f>
        <v>#N/A</v>
      </c>
      <c r="W78" s="19" t="e">
        <f>VLOOKUP(F78,G12数据库!C:R,14,0)*C78</f>
        <v>#N/A</v>
      </c>
      <c r="X78" s="18" t="e">
        <f>VLOOKUP(F78,G12数据库!C:R,15,0)</f>
        <v>#N/A</v>
      </c>
      <c r="Y78" s="18" t="e">
        <f>VLOOKUP(F78,G12数据库!C:R,16,0)</f>
        <v>#N/A</v>
      </c>
      <c r="Z78" s="18"/>
    </row>
    <row r="79" spans="1:26" x14ac:dyDescent="0.25">
      <c r="A79" s="22"/>
      <c r="B79" s="3"/>
      <c r="C79" s="3"/>
      <c r="D79" s="3"/>
      <c r="E79" s="18" t="e">
        <f t="shared" si="11"/>
        <v>#VALUE!</v>
      </c>
      <c r="F79" s="18" t="str">
        <f t="shared" si="12"/>
        <v/>
      </c>
      <c r="G79" s="18" t="e">
        <f t="shared" si="13"/>
        <v>#VALUE!</v>
      </c>
      <c r="H79" s="18" t="e">
        <f t="shared" si="14"/>
        <v>#VALUE!</v>
      </c>
      <c r="I79" s="18" t="e">
        <f>VLOOKUP(F79,G12数据库!C:R,4,0)</f>
        <v>#N/A</v>
      </c>
      <c r="J79" s="18" t="e">
        <f>VLOOKUP(F79,G12数据库!C:R,5,0)</f>
        <v>#N/A</v>
      </c>
      <c r="K79" s="19" t="e">
        <f t="shared" si="15"/>
        <v>#VALUE!</v>
      </c>
      <c r="L79" s="18" t="e">
        <f>VLOOKUP(F79,G12数据库!C:R,6,0)</f>
        <v>#N/A</v>
      </c>
      <c r="M79" s="18" t="e">
        <f>VLOOKUP(F79,G12数据库!C:R,7,0)</f>
        <v>#N/A</v>
      </c>
      <c r="N79" s="18"/>
      <c r="O79" s="18" t="e">
        <f>VLOOKUP(F79,G12数据库!C:R,8,0)</f>
        <v>#N/A</v>
      </c>
      <c r="P79" s="18" t="e">
        <f>VLOOKUP(F79,G12数据库!C:R,9,0)</f>
        <v>#N/A</v>
      </c>
      <c r="Q79" s="19" t="e">
        <f t="shared" si="16"/>
        <v>#VALUE!</v>
      </c>
      <c r="R79" s="18" t="e">
        <f>VLOOKUP(F79,G12数据库!C:R,10,0)</f>
        <v>#N/A</v>
      </c>
      <c r="S79" s="18" t="e">
        <f>VLOOKUP(F79,G12数据库!C:R,11,0)</f>
        <v>#N/A</v>
      </c>
      <c r="T79" s="18"/>
      <c r="U79" s="18" t="e">
        <f>VLOOKUP(F79,G12数据库!C:R,12,0)</f>
        <v>#N/A</v>
      </c>
      <c r="V79" s="18" t="e">
        <f>VLOOKUP(F79,G12数据库!C:R,13,0)</f>
        <v>#N/A</v>
      </c>
      <c r="W79" s="19" t="e">
        <f>VLOOKUP(F79,G12数据库!C:R,14,0)*C79</f>
        <v>#N/A</v>
      </c>
      <c r="X79" s="18" t="e">
        <f>VLOOKUP(F79,G12数据库!C:R,15,0)</f>
        <v>#N/A</v>
      </c>
      <c r="Y79" s="18" t="e">
        <f>VLOOKUP(F79,G12数据库!C:R,16,0)</f>
        <v>#N/A</v>
      </c>
      <c r="Z79" s="18"/>
    </row>
    <row r="80" spans="1:26" x14ac:dyDescent="0.25">
      <c r="A80" s="22"/>
      <c r="B80" s="3"/>
      <c r="C80" s="3"/>
      <c r="D80" s="3"/>
      <c r="E80" s="18" t="e">
        <f t="shared" si="11"/>
        <v>#VALUE!</v>
      </c>
      <c r="F80" s="18" t="str">
        <f t="shared" si="12"/>
        <v/>
      </c>
      <c r="G80" s="18" t="e">
        <f t="shared" si="13"/>
        <v>#VALUE!</v>
      </c>
      <c r="H80" s="18" t="e">
        <f t="shared" si="14"/>
        <v>#VALUE!</v>
      </c>
      <c r="I80" s="18" t="e">
        <f>VLOOKUP(F80,G12数据库!C:R,4,0)</f>
        <v>#N/A</v>
      </c>
      <c r="J80" s="18" t="e">
        <f>VLOOKUP(F80,G12数据库!C:R,5,0)</f>
        <v>#N/A</v>
      </c>
      <c r="K80" s="19" t="e">
        <f t="shared" si="15"/>
        <v>#VALUE!</v>
      </c>
      <c r="L80" s="18" t="e">
        <f>VLOOKUP(F80,G12数据库!C:R,6,0)</f>
        <v>#N/A</v>
      </c>
      <c r="M80" s="18" t="e">
        <f>VLOOKUP(F80,G12数据库!C:R,7,0)</f>
        <v>#N/A</v>
      </c>
      <c r="N80" s="18"/>
      <c r="O80" s="18" t="e">
        <f>VLOOKUP(F80,G12数据库!C:R,8,0)</f>
        <v>#N/A</v>
      </c>
      <c r="P80" s="18" t="e">
        <f>VLOOKUP(F80,G12数据库!C:R,9,0)</f>
        <v>#N/A</v>
      </c>
      <c r="Q80" s="19" t="e">
        <f t="shared" si="16"/>
        <v>#VALUE!</v>
      </c>
      <c r="R80" s="18" t="e">
        <f>VLOOKUP(F80,G12数据库!C:R,10,0)</f>
        <v>#N/A</v>
      </c>
      <c r="S80" s="18" t="e">
        <f>VLOOKUP(F80,G12数据库!C:R,11,0)</f>
        <v>#N/A</v>
      </c>
      <c r="T80" s="18"/>
      <c r="U80" s="18" t="e">
        <f>VLOOKUP(F80,G12数据库!C:R,12,0)</f>
        <v>#N/A</v>
      </c>
      <c r="V80" s="18" t="e">
        <f>VLOOKUP(F80,G12数据库!C:R,13,0)</f>
        <v>#N/A</v>
      </c>
      <c r="W80" s="19" t="e">
        <f>VLOOKUP(F80,G12数据库!C:R,14,0)*C80</f>
        <v>#N/A</v>
      </c>
      <c r="X80" s="18" t="e">
        <f>VLOOKUP(F80,G12数据库!C:R,15,0)</f>
        <v>#N/A</v>
      </c>
      <c r="Y80" s="18" t="e">
        <f>VLOOKUP(F80,G12数据库!C:R,16,0)</f>
        <v>#N/A</v>
      </c>
      <c r="Z80" s="18"/>
    </row>
    <row r="81" spans="1:26" x14ac:dyDescent="0.25">
      <c r="A81" s="22"/>
      <c r="B81" s="3"/>
      <c r="C81" s="3"/>
      <c r="D81" s="3"/>
      <c r="E81" s="18" t="e">
        <f t="shared" si="11"/>
        <v>#VALUE!</v>
      </c>
      <c r="F81" s="18" t="str">
        <f t="shared" si="12"/>
        <v/>
      </c>
      <c r="G81" s="18" t="e">
        <f t="shared" si="13"/>
        <v>#VALUE!</v>
      </c>
      <c r="H81" s="18" t="e">
        <f t="shared" si="14"/>
        <v>#VALUE!</v>
      </c>
      <c r="I81" s="18" t="e">
        <f>VLOOKUP(F81,G12数据库!C:R,4,0)</f>
        <v>#N/A</v>
      </c>
      <c r="J81" s="18" t="e">
        <f>VLOOKUP(F81,G12数据库!C:R,5,0)</f>
        <v>#N/A</v>
      </c>
      <c r="K81" s="19" t="e">
        <f t="shared" si="15"/>
        <v>#VALUE!</v>
      </c>
      <c r="L81" s="18" t="e">
        <f>VLOOKUP(F81,G12数据库!C:R,6,0)</f>
        <v>#N/A</v>
      </c>
      <c r="M81" s="18" t="e">
        <f>VLOOKUP(F81,G12数据库!C:R,7,0)</f>
        <v>#N/A</v>
      </c>
      <c r="N81" s="18"/>
      <c r="O81" s="18" t="e">
        <f>VLOOKUP(F81,G12数据库!C:R,8,0)</f>
        <v>#N/A</v>
      </c>
      <c r="P81" s="18" t="e">
        <f>VLOOKUP(F81,G12数据库!C:R,9,0)</f>
        <v>#N/A</v>
      </c>
      <c r="Q81" s="19" t="e">
        <f t="shared" si="16"/>
        <v>#VALUE!</v>
      </c>
      <c r="R81" s="18" t="e">
        <f>VLOOKUP(F81,G12数据库!C:R,10,0)</f>
        <v>#N/A</v>
      </c>
      <c r="S81" s="18" t="e">
        <f>VLOOKUP(F81,G12数据库!C:R,11,0)</f>
        <v>#N/A</v>
      </c>
      <c r="T81" s="18"/>
      <c r="U81" s="18" t="e">
        <f>VLOOKUP(F81,G12数据库!C:R,12,0)</f>
        <v>#N/A</v>
      </c>
      <c r="V81" s="18" t="e">
        <f>VLOOKUP(F81,G12数据库!C:R,13,0)</f>
        <v>#N/A</v>
      </c>
      <c r="W81" s="19" t="e">
        <f>VLOOKUP(F81,G12数据库!C:R,14,0)*C81</f>
        <v>#N/A</v>
      </c>
      <c r="X81" s="18" t="e">
        <f>VLOOKUP(F81,G12数据库!C:R,15,0)</f>
        <v>#N/A</v>
      </c>
      <c r="Y81" s="18" t="e">
        <f>VLOOKUP(F81,G12数据库!C:R,16,0)</f>
        <v>#N/A</v>
      </c>
      <c r="Z81" s="18"/>
    </row>
    <row r="82" spans="1:26" x14ac:dyDescent="0.25">
      <c r="A82" s="22"/>
      <c r="B82" s="3"/>
      <c r="C82" s="3"/>
      <c r="D82" s="3"/>
      <c r="E82" s="18" t="e">
        <f t="shared" si="11"/>
        <v>#VALUE!</v>
      </c>
      <c r="F82" s="18" t="str">
        <f t="shared" si="12"/>
        <v/>
      </c>
      <c r="G82" s="18" t="e">
        <f t="shared" si="13"/>
        <v>#VALUE!</v>
      </c>
      <c r="H82" s="18" t="e">
        <f t="shared" si="14"/>
        <v>#VALUE!</v>
      </c>
      <c r="I82" s="18" t="e">
        <f>VLOOKUP(F82,G12数据库!C:R,4,0)</f>
        <v>#N/A</v>
      </c>
      <c r="J82" s="18" t="e">
        <f>VLOOKUP(F82,G12数据库!C:R,5,0)</f>
        <v>#N/A</v>
      </c>
      <c r="K82" s="19" t="e">
        <f t="shared" si="15"/>
        <v>#VALUE!</v>
      </c>
      <c r="L82" s="18" t="e">
        <f>VLOOKUP(F82,G12数据库!C:R,6,0)</f>
        <v>#N/A</v>
      </c>
      <c r="M82" s="18" t="e">
        <f>VLOOKUP(F82,G12数据库!C:R,7,0)</f>
        <v>#N/A</v>
      </c>
      <c r="N82" s="18"/>
      <c r="O82" s="18" t="e">
        <f>VLOOKUP(F82,G12数据库!C:R,8,0)</f>
        <v>#N/A</v>
      </c>
      <c r="P82" s="18" t="e">
        <f>VLOOKUP(F82,G12数据库!C:R,9,0)</f>
        <v>#N/A</v>
      </c>
      <c r="Q82" s="19" t="e">
        <f t="shared" si="16"/>
        <v>#VALUE!</v>
      </c>
      <c r="R82" s="18" t="e">
        <f>VLOOKUP(F82,G12数据库!C:R,10,0)</f>
        <v>#N/A</v>
      </c>
      <c r="S82" s="18" t="e">
        <f>VLOOKUP(F82,G12数据库!C:R,11,0)</f>
        <v>#N/A</v>
      </c>
      <c r="T82" s="18"/>
      <c r="U82" s="18" t="e">
        <f>VLOOKUP(F82,G12数据库!C:R,12,0)</f>
        <v>#N/A</v>
      </c>
      <c r="V82" s="18" t="e">
        <f>VLOOKUP(F82,G12数据库!C:R,13,0)</f>
        <v>#N/A</v>
      </c>
      <c r="W82" s="19" t="e">
        <f>VLOOKUP(F82,G12数据库!C:R,14,0)*C82</f>
        <v>#N/A</v>
      </c>
      <c r="X82" s="18" t="e">
        <f>VLOOKUP(F82,G12数据库!C:R,15,0)</f>
        <v>#N/A</v>
      </c>
      <c r="Y82" s="18" t="e">
        <f>VLOOKUP(F82,G12数据库!C:R,16,0)</f>
        <v>#N/A</v>
      </c>
      <c r="Z82" s="18"/>
    </row>
    <row r="83" spans="1:26" x14ac:dyDescent="0.25">
      <c r="A83" s="22"/>
      <c r="B83" s="3"/>
      <c r="C83" s="3"/>
      <c r="D83" s="3"/>
      <c r="E83" s="18" t="e">
        <f t="shared" si="11"/>
        <v>#VALUE!</v>
      </c>
      <c r="F83" s="18" t="str">
        <f t="shared" si="12"/>
        <v/>
      </c>
      <c r="G83" s="18" t="e">
        <f t="shared" si="13"/>
        <v>#VALUE!</v>
      </c>
      <c r="H83" s="18" t="e">
        <f t="shared" si="14"/>
        <v>#VALUE!</v>
      </c>
      <c r="I83" s="18" t="e">
        <f>VLOOKUP(F83,G12数据库!C:R,4,0)</f>
        <v>#N/A</v>
      </c>
      <c r="J83" s="18" t="e">
        <f>VLOOKUP(F83,G12数据库!C:R,5,0)</f>
        <v>#N/A</v>
      </c>
      <c r="K83" s="19" t="e">
        <f t="shared" si="15"/>
        <v>#VALUE!</v>
      </c>
      <c r="L83" s="18" t="e">
        <f>VLOOKUP(F83,G12数据库!C:R,6,0)</f>
        <v>#N/A</v>
      </c>
      <c r="M83" s="18" t="e">
        <f>VLOOKUP(F83,G12数据库!C:R,7,0)</f>
        <v>#N/A</v>
      </c>
      <c r="N83" s="18"/>
      <c r="O83" s="18" t="e">
        <f>VLOOKUP(F83,G12数据库!C:R,8,0)</f>
        <v>#N/A</v>
      </c>
      <c r="P83" s="18" t="e">
        <f>VLOOKUP(F83,G12数据库!C:R,9,0)</f>
        <v>#N/A</v>
      </c>
      <c r="Q83" s="19" t="e">
        <f t="shared" si="16"/>
        <v>#VALUE!</v>
      </c>
      <c r="R83" s="18" t="e">
        <f>VLOOKUP(F83,G12数据库!C:R,10,0)</f>
        <v>#N/A</v>
      </c>
      <c r="S83" s="18" t="e">
        <f>VLOOKUP(F83,G12数据库!C:R,11,0)</f>
        <v>#N/A</v>
      </c>
      <c r="T83" s="18"/>
      <c r="U83" s="18" t="e">
        <f>VLOOKUP(F83,G12数据库!C:R,12,0)</f>
        <v>#N/A</v>
      </c>
      <c r="V83" s="18" t="e">
        <f>VLOOKUP(F83,G12数据库!C:R,13,0)</f>
        <v>#N/A</v>
      </c>
      <c r="W83" s="19" t="e">
        <f>VLOOKUP(F83,G12数据库!C:R,14,0)*C83</f>
        <v>#N/A</v>
      </c>
      <c r="X83" s="18" t="e">
        <f>VLOOKUP(F83,G12数据库!C:R,15,0)</f>
        <v>#N/A</v>
      </c>
      <c r="Y83" s="18" t="e">
        <f>VLOOKUP(F83,G12数据库!C:R,16,0)</f>
        <v>#N/A</v>
      </c>
      <c r="Z83" s="18"/>
    </row>
    <row r="84" spans="1:26" x14ac:dyDescent="0.25">
      <c r="A84" s="22"/>
      <c r="B84" s="3"/>
      <c r="C84" s="3"/>
      <c r="D84" s="3"/>
      <c r="E84" s="18" t="e">
        <f t="shared" si="11"/>
        <v>#VALUE!</v>
      </c>
      <c r="F84" s="18" t="str">
        <f t="shared" si="12"/>
        <v/>
      </c>
      <c r="G84" s="18" t="e">
        <f t="shared" si="13"/>
        <v>#VALUE!</v>
      </c>
      <c r="H84" s="18" t="e">
        <f t="shared" si="14"/>
        <v>#VALUE!</v>
      </c>
      <c r="I84" s="18" t="e">
        <f>VLOOKUP(F84,G12数据库!C:R,4,0)</f>
        <v>#N/A</v>
      </c>
      <c r="J84" s="18" t="e">
        <f>VLOOKUP(F84,G12数据库!C:R,5,0)</f>
        <v>#N/A</v>
      </c>
      <c r="K84" s="19" t="e">
        <f t="shared" si="15"/>
        <v>#VALUE!</v>
      </c>
      <c r="L84" s="18" t="e">
        <f>VLOOKUP(F84,G12数据库!C:R,6,0)</f>
        <v>#N/A</v>
      </c>
      <c r="M84" s="18" t="e">
        <f>VLOOKUP(F84,G12数据库!C:R,7,0)</f>
        <v>#N/A</v>
      </c>
      <c r="N84" s="18"/>
      <c r="O84" s="18" t="e">
        <f>VLOOKUP(F84,G12数据库!C:R,8,0)</f>
        <v>#N/A</v>
      </c>
      <c r="P84" s="18" t="e">
        <f>VLOOKUP(F84,G12数据库!C:R,9,0)</f>
        <v>#N/A</v>
      </c>
      <c r="Q84" s="19" t="e">
        <f t="shared" si="16"/>
        <v>#VALUE!</v>
      </c>
      <c r="R84" s="18" t="e">
        <f>VLOOKUP(F84,G12数据库!C:R,10,0)</f>
        <v>#N/A</v>
      </c>
      <c r="S84" s="18" t="e">
        <f>VLOOKUP(F84,G12数据库!C:R,11,0)</f>
        <v>#N/A</v>
      </c>
      <c r="T84" s="18"/>
      <c r="U84" s="18" t="e">
        <f>VLOOKUP(F84,G12数据库!C:R,12,0)</f>
        <v>#N/A</v>
      </c>
      <c r="V84" s="18" t="e">
        <f>VLOOKUP(F84,G12数据库!C:R,13,0)</f>
        <v>#N/A</v>
      </c>
      <c r="W84" s="19" t="e">
        <f>VLOOKUP(F84,G12数据库!C:R,14,0)*C84</f>
        <v>#N/A</v>
      </c>
      <c r="X84" s="18" t="e">
        <f>VLOOKUP(F84,G12数据库!C:R,15,0)</f>
        <v>#N/A</v>
      </c>
      <c r="Y84" s="18" t="e">
        <f>VLOOKUP(F84,G12数据库!C:R,16,0)</f>
        <v>#N/A</v>
      </c>
      <c r="Z84" s="18"/>
    </row>
    <row r="85" spans="1:26" x14ac:dyDescent="0.25">
      <c r="A85" s="22"/>
      <c r="B85" s="3"/>
      <c r="C85" s="3"/>
      <c r="D85" s="3"/>
      <c r="E85" s="18" t="e">
        <f t="shared" si="11"/>
        <v>#VALUE!</v>
      </c>
      <c r="F85" s="18" t="str">
        <f t="shared" si="12"/>
        <v/>
      </c>
      <c r="G85" s="18" t="e">
        <f t="shared" si="13"/>
        <v>#VALUE!</v>
      </c>
      <c r="H85" s="18" t="e">
        <f t="shared" si="14"/>
        <v>#VALUE!</v>
      </c>
      <c r="I85" s="18" t="e">
        <f>VLOOKUP(F85,G12数据库!C:R,4,0)</f>
        <v>#N/A</v>
      </c>
      <c r="J85" s="18" t="e">
        <f>VLOOKUP(F85,G12数据库!C:R,5,0)</f>
        <v>#N/A</v>
      </c>
      <c r="K85" s="19" t="e">
        <f t="shared" si="15"/>
        <v>#VALUE!</v>
      </c>
      <c r="L85" s="18" t="e">
        <f>VLOOKUP(F85,G12数据库!C:R,6,0)</f>
        <v>#N/A</v>
      </c>
      <c r="M85" s="18" t="e">
        <f>VLOOKUP(F85,G12数据库!C:R,7,0)</f>
        <v>#N/A</v>
      </c>
      <c r="N85" s="18"/>
      <c r="O85" s="18" t="e">
        <f>VLOOKUP(F85,G12数据库!C:R,8,0)</f>
        <v>#N/A</v>
      </c>
      <c r="P85" s="18" t="e">
        <f>VLOOKUP(F85,G12数据库!C:R,9,0)</f>
        <v>#N/A</v>
      </c>
      <c r="Q85" s="19" t="e">
        <f t="shared" si="16"/>
        <v>#VALUE!</v>
      </c>
      <c r="R85" s="18" t="e">
        <f>VLOOKUP(F85,G12数据库!C:R,10,0)</f>
        <v>#N/A</v>
      </c>
      <c r="S85" s="18" t="e">
        <f>VLOOKUP(F85,G12数据库!C:R,11,0)</f>
        <v>#N/A</v>
      </c>
      <c r="T85" s="18"/>
      <c r="U85" s="18" t="e">
        <f>VLOOKUP(F85,G12数据库!C:R,12,0)</f>
        <v>#N/A</v>
      </c>
      <c r="V85" s="18" t="e">
        <f>VLOOKUP(F85,G12数据库!C:R,13,0)</f>
        <v>#N/A</v>
      </c>
      <c r="W85" s="19" t="e">
        <f>VLOOKUP(F85,G12数据库!C:R,14,0)*C85</f>
        <v>#N/A</v>
      </c>
      <c r="X85" s="18" t="e">
        <f>VLOOKUP(F85,G12数据库!C:R,15,0)</f>
        <v>#N/A</v>
      </c>
      <c r="Y85" s="18" t="e">
        <f>VLOOKUP(F85,G12数据库!C:R,16,0)</f>
        <v>#N/A</v>
      </c>
      <c r="Z85" s="18"/>
    </row>
    <row r="86" spans="1:26" x14ac:dyDescent="0.25">
      <c r="A86" s="22"/>
      <c r="B86" s="3"/>
      <c r="C86" s="3"/>
      <c r="D86" s="3"/>
      <c r="E86" s="18" t="e">
        <f t="shared" si="11"/>
        <v>#VALUE!</v>
      </c>
      <c r="F86" s="18" t="str">
        <f t="shared" si="12"/>
        <v/>
      </c>
      <c r="G86" s="18" t="e">
        <f t="shared" si="13"/>
        <v>#VALUE!</v>
      </c>
      <c r="H86" s="18" t="e">
        <f t="shared" si="14"/>
        <v>#VALUE!</v>
      </c>
      <c r="I86" s="18" t="e">
        <f>VLOOKUP(F86,G12数据库!C:R,4,0)</f>
        <v>#N/A</v>
      </c>
      <c r="J86" s="18" t="e">
        <f>VLOOKUP(F86,G12数据库!C:R,5,0)</f>
        <v>#N/A</v>
      </c>
      <c r="K86" s="19" t="e">
        <f t="shared" si="15"/>
        <v>#VALUE!</v>
      </c>
      <c r="L86" s="18" t="e">
        <f>VLOOKUP(F86,G12数据库!C:R,6,0)</f>
        <v>#N/A</v>
      </c>
      <c r="M86" s="18" t="e">
        <f>VLOOKUP(F86,G12数据库!C:R,7,0)</f>
        <v>#N/A</v>
      </c>
      <c r="N86" s="18"/>
      <c r="O86" s="18" t="e">
        <f>VLOOKUP(F86,G12数据库!C:R,8,0)</f>
        <v>#N/A</v>
      </c>
      <c r="P86" s="18" t="e">
        <f>VLOOKUP(F86,G12数据库!C:R,9,0)</f>
        <v>#N/A</v>
      </c>
      <c r="Q86" s="19" t="e">
        <f t="shared" si="16"/>
        <v>#VALUE!</v>
      </c>
      <c r="R86" s="18" t="e">
        <f>VLOOKUP(F86,G12数据库!C:R,10,0)</f>
        <v>#N/A</v>
      </c>
      <c r="S86" s="18" t="e">
        <f>VLOOKUP(F86,G12数据库!C:R,11,0)</f>
        <v>#N/A</v>
      </c>
      <c r="T86" s="18"/>
      <c r="U86" s="18" t="e">
        <f>VLOOKUP(F86,G12数据库!C:R,12,0)</f>
        <v>#N/A</v>
      </c>
      <c r="V86" s="18" t="e">
        <f>VLOOKUP(F86,G12数据库!C:R,13,0)</f>
        <v>#N/A</v>
      </c>
      <c r="W86" s="19" t="e">
        <f>VLOOKUP(F86,G12数据库!C:R,14,0)*C86</f>
        <v>#N/A</v>
      </c>
      <c r="X86" s="18" t="e">
        <f>VLOOKUP(F86,G12数据库!C:R,15,0)</f>
        <v>#N/A</v>
      </c>
      <c r="Y86" s="18" t="e">
        <f>VLOOKUP(F86,G12数据库!C:R,16,0)</f>
        <v>#N/A</v>
      </c>
      <c r="Z86" s="18"/>
    </row>
    <row r="87" spans="1:26" x14ac:dyDescent="0.25">
      <c r="A87" s="22"/>
      <c r="B87" s="3"/>
      <c r="C87" s="3"/>
      <c r="D87" s="3"/>
      <c r="E87" s="18" t="e">
        <f t="shared" si="11"/>
        <v>#VALUE!</v>
      </c>
      <c r="F87" s="18" t="str">
        <f t="shared" si="12"/>
        <v/>
      </c>
      <c r="G87" s="18" t="e">
        <f t="shared" si="13"/>
        <v>#VALUE!</v>
      </c>
      <c r="H87" s="18" t="e">
        <f t="shared" si="14"/>
        <v>#VALUE!</v>
      </c>
      <c r="I87" s="18" t="e">
        <f>VLOOKUP(F87,G12数据库!C:R,4,0)</f>
        <v>#N/A</v>
      </c>
      <c r="J87" s="18" t="e">
        <f>VLOOKUP(F87,G12数据库!C:R,5,0)</f>
        <v>#N/A</v>
      </c>
      <c r="K87" s="19" t="e">
        <f t="shared" si="15"/>
        <v>#VALUE!</v>
      </c>
      <c r="L87" s="18" t="e">
        <f>VLOOKUP(F87,G12数据库!C:R,6,0)</f>
        <v>#N/A</v>
      </c>
      <c r="M87" s="18" t="e">
        <f>VLOOKUP(F87,G12数据库!C:R,7,0)</f>
        <v>#N/A</v>
      </c>
      <c r="N87" s="18"/>
      <c r="O87" s="18" t="e">
        <f>VLOOKUP(F87,G12数据库!C:R,8,0)</f>
        <v>#N/A</v>
      </c>
      <c r="P87" s="18" t="e">
        <f>VLOOKUP(F87,G12数据库!C:R,9,0)</f>
        <v>#N/A</v>
      </c>
      <c r="Q87" s="19" t="e">
        <f t="shared" si="16"/>
        <v>#VALUE!</v>
      </c>
      <c r="R87" s="18" t="e">
        <f>VLOOKUP(F87,G12数据库!C:R,10,0)</f>
        <v>#N/A</v>
      </c>
      <c r="S87" s="18" t="e">
        <f>VLOOKUP(F87,G12数据库!C:R,11,0)</f>
        <v>#N/A</v>
      </c>
      <c r="T87" s="18"/>
      <c r="U87" s="18" t="e">
        <f>VLOOKUP(F87,G12数据库!C:R,12,0)</f>
        <v>#N/A</v>
      </c>
      <c r="V87" s="18" t="e">
        <f>VLOOKUP(F87,G12数据库!C:R,13,0)</f>
        <v>#N/A</v>
      </c>
      <c r="W87" s="19" t="e">
        <f>VLOOKUP(F87,G12数据库!C:R,14,0)*C87</f>
        <v>#N/A</v>
      </c>
      <c r="X87" s="18" t="e">
        <f>VLOOKUP(F87,G12数据库!C:R,15,0)</f>
        <v>#N/A</v>
      </c>
      <c r="Y87" s="18" t="e">
        <f>VLOOKUP(F87,G12数据库!C:R,16,0)</f>
        <v>#N/A</v>
      </c>
      <c r="Z87" s="18"/>
    </row>
    <row r="88" spans="1:26" x14ac:dyDescent="0.25">
      <c r="A88" s="22"/>
      <c r="B88" s="3"/>
      <c r="C88" s="3"/>
      <c r="D88" s="3"/>
      <c r="E88" s="18" t="e">
        <f t="shared" si="11"/>
        <v>#VALUE!</v>
      </c>
      <c r="F88" s="18" t="str">
        <f t="shared" si="12"/>
        <v/>
      </c>
      <c r="G88" s="18" t="e">
        <f t="shared" si="13"/>
        <v>#VALUE!</v>
      </c>
      <c r="H88" s="18" t="e">
        <f t="shared" si="14"/>
        <v>#VALUE!</v>
      </c>
      <c r="I88" s="18" t="e">
        <f>VLOOKUP(F88,G12数据库!C:R,4,0)</f>
        <v>#N/A</v>
      </c>
      <c r="J88" s="18" t="e">
        <f>VLOOKUP(F88,G12数据库!C:R,5,0)</f>
        <v>#N/A</v>
      </c>
      <c r="K88" s="19" t="e">
        <f t="shared" si="15"/>
        <v>#VALUE!</v>
      </c>
      <c r="L88" s="18" t="e">
        <f>VLOOKUP(F88,G12数据库!C:R,6,0)</f>
        <v>#N/A</v>
      </c>
      <c r="M88" s="18" t="e">
        <f>VLOOKUP(F88,G12数据库!C:R,7,0)</f>
        <v>#N/A</v>
      </c>
      <c r="N88" s="18"/>
      <c r="O88" s="18" t="e">
        <f>VLOOKUP(F88,G12数据库!C:R,8,0)</f>
        <v>#N/A</v>
      </c>
      <c r="P88" s="18" t="e">
        <f>VLOOKUP(F88,G12数据库!C:R,9,0)</f>
        <v>#N/A</v>
      </c>
      <c r="Q88" s="19" t="e">
        <f t="shared" si="16"/>
        <v>#VALUE!</v>
      </c>
      <c r="R88" s="18" t="e">
        <f>VLOOKUP(F88,G12数据库!C:R,10,0)</f>
        <v>#N/A</v>
      </c>
      <c r="S88" s="18" t="e">
        <f>VLOOKUP(F88,G12数据库!C:R,11,0)</f>
        <v>#N/A</v>
      </c>
      <c r="T88" s="18"/>
      <c r="U88" s="18" t="e">
        <f>VLOOKUP(F88,G12数据库!C:R,12,0)</f>
        <v>#N/A</v>
      </c>
      <c r="V88" s="18" t="e">
        <f>VLOOKUP(F88,G12数据库!C:R,13,0)</f>
        <v>#N/A</v>
      </c>
      <c r="W88" s="19" t="e">
        <f>VLOOKUP(F88,G12数据库!C:R,14,0)*C88</f>
        <v>#N/A</v>
      </c>
      <c r="X88" s="18" t="e">
        <f>VLOOKUP(F88,G12数据库!C:R,15,0)</f>
        <v>#N/A</v>
      </c>
      <c r="Y88" s="18" t="e">
        <f>VLOOKUP(F88,G12数据库!C:R,16,0)</f>
        <v>#N/A</v>
      </c>
      <c r="Z88" s="18"/>
    </row>
    <row r="89" spans="1:26" x14ac:dyDescent="0.25">
      <c r="A89" s="22"/>
      <c r="B89" s="3"/>
      <c r="C89" s="3"/>
      <c r="D89" s="3"/>
      <c r="E89" s="18" t="e">
        <f t="shared" si="11"/>
        <v>#VALUE!</v>
      </c>
      <c r="F89" s="18" t="str">
        <f t="shared" si="12"/>
        <v/>
      </c>
      <c r="G89" s="18" t="e">
        <f t="shared" si="13"/>
        <v>#VALUE!</v>
      </c>
      <c r="H89" s="18" t="e">
        <f t="shared" si="14"/>
        <v>#VALUE!</v>
      </c>
      <c r="I89" s="18" t="e">
        <f>VLOOKUP(F89,G12数据库!C:R,4,0)</f>
        <v>#N/A</v>
      </c>
      <c r="J89" s="18" t="e">
        <f>VLOOKUP(F89,G12数据库!C:R,5,0)</f>
        <v>#N/A</v>
      </c>
      <c r="K89" s="19" t="e">
        <f t="shared" si="15"/>
        <v>#VALUE!</v>
      </c>
      <c r="L89" s="18" t="e">
        <f>VLOOKUP(F89,G12数据库!C:R,6,0)</f>
        <v>#N/A</v>
      </c>
      <c r="M89" s="18" t="e">
        <f>VLOOKUP(F89,G12数据库!C:R,7,0)</f>
        <v>#N/A</v>
      </c>
      <c r="N89" s="18"/>
      <c r="O89" s="18" t="e">
        <f>VLOOKUP(F89,G12数据库!C:R,8,0)</f>
        <v>#N/A</v>
      </c>
      <c r="P89" s="18" t="e">
        <f>VLOOKUP(F89,G12数据库!C:R,9,0)</f>
        <v>#N/A</v>
      </c>
      <c r="Q89" s="19" t="e">
        <f t="shared" si="16"/>
        <v>#VALUE!</v>
      </c>
      <c r="R89" s="18" t="e">
        <f>VLOOKUP(F89,G12数据库!C:R,10,0)</f>
        <v>#N/A</v>
      </c>
      <c r="S89" s="18" t="e">
        <f>VLOOKUP(F89,G12数据库!C:R,11,0)</f>
        <v>#N/A</v>
      </c>
      <c r="T89" s="18"/>
      <c r="U89" s="18" t="e">
        <f>VLOOKUP(F89,G12数据库!C:R,12,0)</f>
        <v>#N/A</v>
      </c>
      <c r="V89" s="18" t="e">
        <f>VLOOKUP(F89,G12数据库!C:R,13,0)</f>
        <v>#N/A</v>
      </c>
      <c r="W89" s="19" t="e">
        <f>VLOOKUP(F89,G12数据库!C:R,14,0)*C89</f>
        <v>#N/A</v>
      </c>
      <c r="X89" s="18" t="e">
        <f>VLOOKUP(F89,G12数据库!C:R,15,0)</f>
        <v>#N/A</v>
      </c>
      <c r="Y89" s="18" t="e">
        <f>VLOOKUP(F89,G12数据库!C:R,16,0)</f>
        <v>#N/A</v>
      </c>
      <c r="Z89" s="18"/>
    </row>
    <row r="90" spans="1:26" x14ac:dyDescent="0.25">
      <c r="A90" s="22"/>
      <c r="B90" s="3"/>
      <c r="C90" s="3"/>
      <c r="D90" s="3"/>
      <c r="E90" s="18" t="e">
        <f t="shared" si="11"/>
        <v>#VALUE!</v>
      </c>
      <c r="F90" s="18" t="str">
        <f t="shared" si="12"/>
        <v/>
      </c>
      <c r="G90" s="18" t="e">
        <f t="shared" si="13"/>
        <v>#VALUE!</v>
      </c>
      <c r="H90" s="18" t="e">
        <f t="shared" si="14"/>
        <v>#VALUE!</v>
      </c>
      <c r="I90" s="18" t="e">
        <f>VLOOKUP(F90,G12数据库!C:R,4,0)</f>
        <v>#N/A</v>
      </c>
      <c r="J90" s="18" t="e">
        <f>VLOOKUP(F90,G12数据库!C:R,5,0)</f>
        <v>#N/A</v>
      </c>
      <c r="K90" s="19" t="e">
        <f t="shared" si="15"/>
        <v>#VALUE!</v>
      </c>
      <c r="L90" s="18" t="e">
        <f>VLOOKUP(F90,G12数据库!C:R,6,0)</f>
        <v>#N/A</v>
      </c>
      <c r="M90" s="18" t="e">
        <f>VLOOKUP(F90,G12数据库!C:R,7,0)</f>
        <v>#N/A</v>
      </c>
      <c r="N90" s="18"/>
      <c r="O90" s="18" t="e">
        <f>VLOOKUP(F90,G12数据库!C:R,8,0)</f>
        <v>#N/A</v>
      </c>
      <c r="P90" s="18" t="e">
        <f>VLOOKUP(F90,G12数据库!C:R,9,0)</f>
        <v>#N/A</v>
      </c>
      <c r="Q90" s="19" t="e">
        <f t="shared" si="16"/>
        <v>#VALUE!</v>
      </c>
      <c r="R90" s="18" t="e">
        <f>VLOOKUP(F90,G12数据库!C:R,10,0)</f>
        <v>#N/A</v>
      </c>
      <c r="S90" s="18" t="e">
        <f>VLOOKUP(F90,G12数据库!C:R,11,0)</f>
        <v>#N/A</v>
      </c>
      <c r="T90" s="18"/>
      <c r="U90" s="18" t="e">
        <f>VLOOKUP(F90,G12数据库!C:R,12,0)</f>
        <v>#N/A</v>
      </c>
      <c r="V90" s="18" t="e">
        <f>VLOOKUP(F90,G12数据库!C:R,13,0)</f>
        <v>#N/A</v>
      </c>
      <c r="W90" s="19" t="e">
        <f>VLOOKUP(F90,G12数据库!C:R,14,0)*C90</f>
        <v>#N/A</v>
      </c>
      <c r="X90" s="18" t="e">
        <f>VLOOKUP(F90,G12数据库!C:R,15,0)</f>
        <v>#N/A</v>
      </c>
      <c r="Y90" s="18" t="e">
        <f>VLOOKUP(F90,G12数据库!C:R,16,0)</f>
        <v>#N/A</v>
      </c>
      <c r="Z90" s="18"/>
    </row>
    <row r="91" spans="1:26" x14ac:dyDescent="0.25">
      <c r="A91" s="22"/>
      <c r="B91" s="3"/>
      <c r="C91" s="3"/>
      <c r="D91" s="3"/>
      <c r="E91" s="18" t="e">
        <f t="shared" si="11"/>
        <v>#VALUE!</v>
      </c>
      <c r="F91" s="18" t="str">
        <f t="shared" si="12"/>
        <v/>
      </c>
      <c r="G91" s="18" t="e">
        <f t="shared" si="13"/>
        <v>#VALUE!</v>
      </c>
      <c r="H91" s="18" t="e">
        <f t="shared" si="14"/>
        <v>#VALUE!</v>
      </c>
      <c r="I91" s="18" t="e">
        <f>VLOOKUP(F91,G12数据库!C:R,4,0)</f>
        <v>#N/A</v>
      </c>
      <c r="J91" s="18" t="e">
        <f>VLOOKUP(F91,G12数据库!C:R,5,0)</f>
        <v>#N/A</v>
      </c>
      <c r="K91" s="19" t="e">
        <f t="shared" si="15"/>
        <v>#VALUE!</v>
      </c>
      <c r="L91" s="18" t="e">
        <f>VLOOKUP(F91,G12数据库!C:R,6,0)</f>
        <v>#N/A</v>
      </c>
      <c r="M91" s="18" t="e">
        <f>VLOOKUP(F91,G12数据库!C:R,7,0)</f>
        <v>#N/A</v>
      </c>
      <c r="N91" s="18"/>
      <c r="O91" s="18" t="e">
        <f>VLOOKUP(F91,G12数据库!C:R,8,0)</f>
        <v>#N/A</v>
      </c>
      <c r="P91" s="18" t="e">
        <f>VLOOKUP(F91,G12数据库!C:R,9,0)</f>
        <v>#N/A</v>
      </c>
      <c r="Q91" s="19" t="e">
        <f t="shared" si="16"/>
        <v>#VALUE!</v>
      </c>
      <c r="R91" s="18" t="e">
        <f>VLOOKUP(F91,G12数据库!C:R,10,0)</f>
        <v>#N/A</v>
      </c>
      <c r="S91" s="18" t="e">
        <f>VLOOKUP(F91,G12数据库!C:R,11,0)</f>
        <v>#N/A</v>
      </c>
      <c r="T91" s="18"/>
      <c r="U91" s="18" t="e">
        <f>VLOOKUP(F91,G12数据库!C:R,12,0)</f>
        <v>#N/A</v>
      </c>
      <c r="V91" s="18" t="e">
        <f>VLOOKUP(F91,G12数据库!C:R,13,0)</f>
        <v>#N/A</v>
      </c>
      <c r="W91" s="19" t="e">
        <f>VLOOKUP(F91,G12数据库!C:R,14,0)*C91</f>
        <v>#N/A</v>
      </c>
      <c r="X91" s="18" t="e">
        <f>VLOOKUP(F91,G12数据库!C:R,15,0)</f>
        <v>#N/A</v>
      </c>
      <c r="Y91" s="18" t="e">
        <f>VLOOKUP(F91,G12数据库!C:R,16,0)</f>
        <v>#N/A</v>
      </c>
      <c r="Z91" s="18"/>
    </row>
    <row r="92" spans="1:26" x14ac:dyDescent="0.25">
      <c r="A92" s="22"/>
      <c r="B92" s="3"/>
      <c r="C92" s="3"/>
      <c r="D92" s="3"/>
      <c r="E92" s="18" t="e">
        <f t="shared" si="11"/>
        <v>#VALUE!</v>
      </c>
      <c r="F92" s="18" t="str">
        <f t="shared" si="12"/>
        <v/>
      </c>
      <c r="G92" s="18" t="e">
        <f t="shared" si="13"/>
        <v>#VALUE!</v>
      </c>
      <c r="H92" s="18" t="e">
        <f t="shared" si="14"/>
        <v>#VALUE!</v>
      </c>
      <c r="I92" s="18" t="e">
        <f>VLOOKUP(F92,G12数据库!C:R,4,0)</f>
        <v>#N/A</v>
      </c>
      <c r="J92" s="18" t="e">
        <f>VLOOKUP(F92,G12数据库!C:R,5,0)</f>
        <v>#N/A</v>
      </c>
      <c r="K92" s="19" t="e">
        <f t="shared" si="15"/>
        <v>#VALUE!</v>
      </c>
      <c r="L92" s="18" t="e">
        <f>VLOOKUP(F92,G12数据库!C:R,6,0)</f>
        <v>#N/A</v>
      </c>
      <c r="M92" s="18" t="e">
        <f>VLOOKUP(F92,G12数据库!C:R,7,0)</f>
        <v>#N/A</v>
      </c>
      <c r="N92" s="18"/>
      <c r="O92" s="18" t="e">
        <f>VLOOKUP(F92,G12数据库!C:R,8,0)</f>
        <v>#N/A</v>
      </c>
      <c r="P92" s="18" t="e">
        <f>VLOOKUP(F92,G12数据库!C:R,9,0)</f>
        <v>#N/A</v>
      </c>
      <c r="Q92" s="19" t="e">
        <f t="shared" si="16"/>
        <v>#VALUE!</v>
      </c>
      <c r="R92" s="18" t="e">
        <f>VLOOKUP(F92,G12数据库!C:R,10,0)</f>
        <v>#N/A</v>
      </c>
      <c r="S92" s="18" t="e">
        <f>VLOOKUP(F92,G12数据库!C:R,11,0)</f>
        <v>#N/A</v>
      </c>
      <c r="T92" s="18"/>
      <c r="U92" s="18" t="e">
        <f>VLOOKUP(F92,G12数据库!C:R,12,0)</f>
        <v>#N/A</v>
      </c>
      <c r="V92" s="18" t="e">
        <f>VLOOKUP(F92,G12数据库!C:R,13,0)</f>
        <v>#N/A</v>
      </c>
      <c r="W92" s="19" t="e">
        <f>VLOOKUP(F92,G12数据库!C:R,14,0)*C92</f>
        <v>#N/A</v>
      </c>
      <c r="X92" s="18" t="e">
        <f>VLOOKUP(F92,G12数据库!C:R,15,0)</f>
        <v>#N/A</v>
      </c>
      <c r="Y92" s="18" t="e">
        <f>VLOOKUP(F92,G12数据库!C:R,16,0)</f>
        <v>#N/A</v>
      </c>
      <c r="Z92" s="18"/>
    </row>
    <row r="93" spans="1:26" x14ac:dyDescent="0.25">
      <c r="A93" s="22"/>
      <c r="B93" s="3"/>
      <c r="C93" s="3"/>
      <c r="D93" s="3"/>
      <c r="E93" s="18" t="e">
        <f t="shared" si="11"/>
        <v>#VALUE!</v>
      </c>
      <c r="F93" s="18" t="str">
        <f t="shared" si="12"/>
        <v/>
      </c>
      <c r="G93" s="18" t="e">
        <f t="shared" si="13"/>
        <v>#VALUE!</v>
      </c>
      <c r="H93" s="18" t="e">
        <f t="shared" si="14"/>
        <v>#VALUE!</v>
      </c>
      <c r="I93" s="18" t="e">
        <f>VLOOKUP(F93,G12数据库!C:R,4,0)</f>
        <v>#N/A</v>
      </c>
      <c r="J93" s="18" t="e">
        <f>VLOOKUP(F93,G12数据库!C:R,5,0)</f>
        <v>#N/A</v>
      </c>
      <c r="K93" s="19" t="e">
        <f t="shared" si="15"/>
        <v>#VALUE!</v>
      </c>
      <c r="L93" s="18" t="e">
        <f>VLOOKUP(F93,G12数据库!C:R,6,0)</f>
        <v>#N/A</v>
      </c>
      <c r="M93" s="18" t="e">
        <f>VLOOKUP(F93,G12数据库!C:R,7,0)</f>
        <v>#N/A</v>
      </c>
      <c r="N93" s="18"/>
      <c r="O93" s="18" t="e">
        <f>VLOOKUP(F93,G12数据库!C:R,8,0)</f>
        <v>#N/A</v>
      </c>
      <c r="P93" s="18" t="e">
        <f>VLOOKUP(F93,G12数据库!C:R,9,0)</f>
        <v>#N/A</v>
      </c>
      <c r="Q93" s="19" t="e">
        <f t="shared" si="16"/>
        <v>#VALUE!</v>
      </c>
      <c r="R93" s="18" t="e">
        <f>VLOOKUP(F93,G12数据库!C:R,10,0)</f>
        <v>#N/A</v>
      </c>
      <c r="S93" s="18" t="e">
        <f>VLOOKUP(F93,G12数据库!C:R,11,0)</f>
        <v>#N/A</v>
      </c>
      <c r="T93" s="18"/>
      <c r="U93" s="18" t="e">
        <f>VLOOKUP(F93,G12数据库!C:R,12,0)</f>
        <v>#N/A</v>
      </c>
      <c r="V93" s="18" t="e">
        <f>VLOOKUP(F93,G12数据库!C:R,13,0)</f>
        <v>#N/A</v>
      </c>
      <c r="W93" s="19" t="e">
        <f>VLOOKUP(F93,G12数据库!C:R,14,0)*C93</f>
        <v>#N/A</v>
      </c>
      <c r="X93" s="18" t="e">
        <f>VLOOKUP(F93,G12数据库!C:R,15,0)</f>
        <v>#N/A</v>
      </c>
      <c r="Y93" s="18" t="e">
        <f>VLOOKUP(F93,G12数据库!C:R,16,0)</f>
        <v>#N/A</v>
      </c>
      <c r="Z93" s="18"/>
    </row>
    <row r="94" spans="1:26" x14ac:dyDescent="0.25">
      <c r="A94" s="22"/>
      <c r="B94" s="3"/>
      <c r="C94" s="3"/>
      <c r="D94" s="3"/>
      <c r="E94" s="18" t="e">
        <f t="shared" si="11"/>
        <v>#VALUE!</v>
      </c>
      <c r="F94" s="18" t="str">
        <f t="shared" si="12"/>
        <v/>
      </c>
      <c r="G94" s="18" t="e">
        <f t="shared" si="13"/>
        <v>#VALUE!</v>
      </c>
      <c r="H94" s="18" t="e">
        <f t="shared" si="14"/>
        <v>#VALUE!</v>
      </c>
      <c r="I94" s="18" t="e">
        <f>VLOOKUP(F94,G12数据库!C:R,4,0)</f>
        <v>#N/A</v>
      </c>
      <c r="J94" s="18" t="e">
        <f>VLOOKUP(F94,G12数据库!C:R,5,0)</f>
        <v>#N/A</v>
      </c>
      <c r="K94" s="19" t="e">
        <f t="shared" si="15"/>
        <v>#VALUE!</v>
      </c>
      <c r="L94" s="18" t="e">
        <f>VLOOKUP(F94,G12数据库!C:R,6,0)</f>
        <v>#N/A</v>
      </c>
      <c r="M94" s="18" t="e">
        <f>VLOOKUP(F94,G12数据库!C:R,7,0)</f>
        <v>#N/A</v>
      </c>
      <c r="N94" s="18"/>
      <c r="O94" s="18" t="e">
        <f>VLOOKUP(F94,G12数据库!C:R,8,0)</f>
        <v>#N/A</v>
      </c>
      <c r="P94" s="18" t="e">
        <f>VLOOKUP(F94,G12数据库!C:R,9,0)</f>
        <v>#N/A</v>
      </c>
      <c r="Q94" s="19" t="e">
        <f t="shared" si="16"/>
        <v>#VALUE!</v>
      </c>
      <c r="R94" s="18" t="e">
        <f>VLOOKUP(F94,G12数据库!C:R,10,0)</f>
        <v>#N/A</v>
      </c>
      <c r="S94" s="18" t="e">
        <f>VLOOKUP(F94,G12数据库!C:R,11,0)</f>
        <v>#N/A</v>
      </c>
      <c r="T94" s="18"/>
      <c r="U94" s="18" t="e">
        <f>VLOOKUP(F94,G12数据库!C:R,12,0)</f>
        <v>#N/A</v>
      </c>
      <c r="V94" s="18" t="e">
        <f>VLOOKUP(F94,G12数据库!C:R,13,0)</f>
        <v>#N/A</v>
      </c>
      <c r="W94" s="19" t="e">
        <f>VLOOKUP(F94,G12数据库!C:R,14,0)*C94</f>
        <v>#N/A</v>
      </c>
      <c r="X94" s="18" t="e">
        <f>VLOOKUP(F94,G12数据库!C:R,15,0)</f>
        <v>#N/A</v>
      </c>
      <c r="Y94" s="18" t="e">
        <f>VLOOKUP(F94,G12数据库!C:R,16,0)</f>
        <v>#N/A</v>
      </c>
      <c r="Z94" s="18"/>
    </row>
    <row r="95" spans="1:26" x14ac:dyDescent="0.25">
      <c r="A95" s="22"/>
      <c r="B95" s="3"/>
      <c r="C95" s="3"/>
      <c r="D95" s="3"/>
      <c r="E95" s="18" t="e">
        <f t="shared" si="11"/>
        <v>#VALUE!</v>
      </c>
      <c r="F95" s="18" t="str">
        <f t="shared" si="12"/>
        <v/>
      </c>
      <c r="G95" s="18" t="e">
        <f t="shared" si="13"/>
        <v>#VALUE!</v>
      </c>
      <c r="H95" s="18" t="e">
        <f t="shared" si="14"/>
        <v>#VALUE!</v>
      </c>
      <c r="I95" s="18" t="e">
        <f>VLOOKUP(F95,G12数据库!C:R,4,0)</f>
        <v>#N/A</v>
      </c>
      <c r="J95" s="18" t="e">
        <f>VLOOKUP(F95,G12数据库!C:R,5,0)</f>
        <v>#N/A</v>
      </c>
      <c r="K95" s="19" t="e">
        <f t="shared" si="15"/>
        <v>#VALUE!</v>
      </c>
      <c r="L95" s="18" t="e">
        <f>VLOOKUP(F95,G12数据库!C:R,6,0)</f>
        <v>#N/A</v>
      </c>
      <c r="M95" s="18" t="e">
        <f>VLOOKUP(F95,G12数据库!C:R,7,0)</f>
        <v>#N/A</v>
      </c>
      <c r="N95" s="18"/>
      <c r="O95" s="18" t="e">
        <f>VLOOKUP(F95,G12数据库!C:R,8,0)</f>
        <v>#N/A</v>
      </c>
      <c r="P95" s="18" t="e">
        <f>VLOOKUP(F95,G12数据库!C:R,9,0)</f>
        <v>#N/A</v>
      </c>
      <c r="Q95" s="19" t="e">
        <f t="shared" si="16"/>
        <v>#VALUE!</v>
      </c>
      <c r="R95" s="18" t="e">
        <f>VLOOKUP(F95,G12数据库!C:R,10,0)</f>
        <v>#N/A</v>
      </c>
      <c r="S95" s="18" t="e">
        <f>VLOOKUP(F95,G12数据库!C:R,11,0)</f>
        <v>#N/A</v>
      </c>
      <c r="T95" s="18"/>
      <c r="U95" s="18" t="e">
        <f>VLOOKUP(F95,G12数据库!C:R,12,0)</f>
        <v>#N/A</v>
      </c>
      <c r="V95" s="18" t="e">
        <f>VLOOKUP(F95,G12数据库!C:R,13,0)</f>
        <v>#N/A</v>
      </c>
      <c r="W95" s="19" t="e">
        <f>VLOOKUP(F95,G12数据库!C:R,14,0)*C95</f>
        <v>#N/A</v>
      </c>
      <c r="X95" s="18" t="e">
        <f>VLOOKUP(F95,G12数据库!C:R,15,0)</f>
        <v>#N/A</v>
      </c>
      <c r="Y95" s="18" t="e">
        <f>VLOOKUP(F95,G12数据库!C:R,16,0)</f>
        <v>#N/A</v>
      </c>
      <c r="Z95" s="18"/>
    </row>
    <row r="96" spans="1:26" x14ac:dyDescent="0.25">
      <c r="A96" s="22"/>
      <c r="B96" s="3"/>
      <c r="C96" s="3"/>
      <c r="D96" s="3"/>
      <c r="E96" s="18" t="e">
        <f t="shared" si="11"/>
        <v>#VALUE!</v>
      </c>
      <c r="F96" s="18" t="str">
        <f t="shared" si="12"/>
        <v/>
      </c>
      <c r="G96" s="18" t="e">
        <f t="shared" si="13"/>
        <v>#VALUE!</v>
      </c>
      <c r="H96" s="18" t="e">
        <f t="shared" si="14"/>
        <v>#VALUE!</v>
      </c>
      <c r="I96" s="18" t="e">
        <f>VLOOKUP(F96,G12数据库!C:R,4,0)</f>
        <v>#N/A</v>
      </c>
      <c r="J96" s="18" t="e">
        <f>VLOOKUP(F96,G12数据库!C:R,5,0)</f>
        <v>#N/A</v>
      </c>
      <c r="K96" s="19" t="e">
        <f t="shared" si="15"/>
        <v>#VALUE!</v>
      </c>
      <c r="L96" s="18" t="e">
        <f>VLOOKUP(F96,G12数据库!C:R,6,0)</f>
        <v>#N/A</v>
      </c>
      <c r="M96" s="18" t="e">
        <f>VLOOKUP(F96,G12数据库!C:R,7,0)</f>
        <v>#N/A</v>
      </c>
      <c r="N96" s="18"/>
      <c r="O96" s="18" t="e">
        <f>VLOOKUP(F96,G12数据库!C:R,8,0)</f>
        <v>#N/A</v>
      </c>
      <c r="P96" s="18" t="e">
        <f>VLOOKUP(F96,G12数据库!C:R,9,0)</f>
        <v>#N/A</v>
      </c>
      <c r="Q96" s="19" t="e">
        <f t="shared" si="16"/>
        <v>#VALUE!</v>
      </c>
      <c r="R96" s="18" t="e">
        <f>VLOOKUP(F96,G12数据库!C:R,10,0)</f>
        <v>#N/A</v>
      </c>
      <c r="S96" s="18" t="e">
        <f>VLOOKUP(F96,G12数据库!C:R,11,0)</f>
        <v>#N/A</v>
      </c>
      <c r="T96" s="18"/>
      <c r="U96" s="18" t="e">
        <f>VLOOKUP(F96,G12数据库!C:R,12,0)</f>
        <v>#N/A</v>
      </c>
      <c r="V96" s="18" t="e">
        <f>VLOOKUP(F96,G12数据库!C:R,13,0)</f>
        <v>#N/A</v>
      </c>
      <c r="W96" s="19" t="e">
        <f>VLOOKUP(F96,G12数据库!C:R,14,0)*C96</f>
        <v>#N/A</v>
      </c>
      <c r="X96" s="18" t="e">
        <f>VLOOKUP(F96,G12数据库!C:R,15,0)</f>
        <v>#N/A</v>
      </c>
      <c r="Y96" s="18" t="e">
        <f>VLOOKUP(F96,G12数据库!C:R,16,0)</f>
        <v>#N/A</v>
      </c>
      <c r="Z96" s="18"/>
    </row>
    <row r="97" spans="1:26" x14ac:dyDescent="0.25">
      <c r="A97" s="22"/>
      <c r="B97" s="3"/>
      <c r="C97" s="3"/>
      <c r="D97" s="3"/>
      <c r="E97" s="18" t="e">
        <f t="shared" si="11"/>
        <v>#VALUE!</v>
      </c>
      <c r="F97" s="18" t="str">
        <f t="shared" si="12"/>
        <v/>
      </c>
      <c r="G97" s="18" t="e">
        <f t="shared" si="13"/>
        <v>#VALUE!</v>
      </c>
      <c r="H97" s="18" t="e">
        <f t="shared" si="14"/>
        <v>#VALUE!</v>
      </c>
      <c r="I97" s="18" t="e">
        <f>VLOOKUP(F97,G12数据库!C:R,4,0)</f>
        <v>#N/A</v>
      </c>
      <c r="J97" s="18" t="e">
        <f>VLOOKUP(F97,G12数据库!C:R,5,0)</f>
        <v>#N/A</v>
      </c>
      <c r="K97" s="19" t="e">
        <f t="shared" si="15"/>
        <v>#VALUE!</v>
      </c>
      <c r="L97" s="18" t="e">
        <f>VLOOKUP(F97,G12数据库!C:R,6,0)</f>
        <v>#N/A</v>
      </c>
      <c r="M97" s="18" t="e">
        <f>VLOOKUP(F97,G12数据库!C:R,7,0)</f>
        <v>#N/A</v>
      </c>
      <c r="N97" s="18"/>
      <c r="O97" s="18" t="e">
        <f>VLOOKUP(F97,G12数据库!C:R,8,0)</f>
        <v>#N/A</v>
      </c>
      <c r="P97" s="18" t="e">
        <f>VLOOKUP(F97,G12数据库!C:R,9,0)</f>
        <v>#N/A</v>
      </c>
      <c r="Q97" s="19" t="e">
        <f t="shared" si="16"/>
        <v>#VALUE!</v>
      </c>
      <c r="R97" s="18" t="e">
        <f>VLOOKUP(F97,G12数据库!C:R,10,0)</f>
        <v>#N/A</v>
      </c>
      <c r="S97" s="18" t="e">
        <f>VLOOKUP(F97,G12数据库!C:R,11,0)</f>
        <v>#N/A</v>
      </c>
      <c r="T97" s="18"/>
      <c r="U97" s="18" t="e">
        <f>VLOOKUP(F97,G12数据库!C:R,12,0)</f>
        <v>#N/A</v>
      </c>
      <c r="V97" s="18" t="e">
        <f>VLOOKUP(F97,G12数据库!C:R,13,0)</f>
        <v>#N/A</v>
      </c>
      <c r="W97" s="19" t="e">
        <f>VLOOKUP(F97,G12数据库!C:R,14,0)*C97</f>
        <v>#N/A</v>
      </c>
      <c r="X97" s="18" t="e">
        <f>VLOOKUP(F97,G12数据库!C:R,15,0)</f>
        <v>#N/A</v>
      </c>
      <c r="Y97" s="18" t="e">
        <f>VLOOKUP(F97,G12数据库!C:R,16,0)</f>
        <v>#N/A</v>
      </c>
      <c r="Z97" s="18"/>
    </row>
    <row r="98" spans="1:26" x14ac:dyDescent="0.25">
      <c r="A98" s="22"/>
      <c r="B98" s="3"/>
      <c r="C98" s="3"/>
      <c r="D98" s="3"/>
      <c r="E98" s="18" t="e">
        <f t="shared" si="11"/>
        <v>#VALUE!</v>
      </c>
      <c r="F98" s="18" t="str">
        <f t="shared" si="12"/>
        <v/>
      </c>
      <c r="G98" s="18" t="e">
        <f t="shared" si="13"/>
        <v>#VALUE!</v>
      </c>
      <c r="H98" s="18" t="e">
        <f t="shared" si="14"/>
        <v>#VALUE!</v>
      </c>
      <c r="I98" s="18" t="e">
        <f>VLOOKUP(F98,G12数据库!C:R,4,0)</f>
        <v>#N/A</v>
      </c>
      <c r="J98" s="18" t="e">
        <f>VLOOKUP(F98,G12数据库!C:R,5,0)</f>
        <v>#N/A</v>
      </c>
      <c r="K98" s="19" t="e">
        <f t="shared" si="15"/>
        <v>#VALUE!</v>
      </c>
      <c r="L98" s="18" t="e">
        <f>VLOOKUP(F98,G12数据库!C:R,6,0)</f>
        <v>#N/A</v>
      </c>
      <c r="M98" s="18" t="e">
        <f>VLOOKUP(F98,G12数据库!C:R,7,0)</f>
        <v>#N/A</v>
      </c>
      <c r="N98" s="18"/>
      <c r="O98" s="18" t="e">
        <f>VLOOKUP(F98,G12数据库!C:R,8,0)</f>
        <v>#N/A</v>
      </c>
      <c r="P98" s="18" t="e">
        <f>VLOOKUP(F98,G12数据库!C:R,9,0)</f>
        <v>#N/A</v>
      </c>
      <c r="Q98" s="19" t="e">
        <f t="shared" si="16"/>
        <v>#VALUE!</v>
      </c>
      <c r="R98" s="18" t="e">
        <f>VLOOKUP(F98,G12数据库!C:R,10,0)</f>
        <v>#N/A</v>
      </c>
      <c r="S98" s="18" t="e">
        <f>VLOOKUP(F98,G12数据库!C:R,11,0)</f>
        <v>#N/A</v>
      </c>
      <c r="T98" s="18"/>
      <c r="U98" s="18" t="e">
        <f>VLOOKUP(F98,G12数据库!C:R,12,0)</f>
        <v>#N/A</v>
      </c>
      <c r="V98" s="18" t="e">
        <f>VLOOKUP(F98,G12数据库!C:R,13,0)</f>
        <v>#N/A</v>
      </c>
      <c r="W98" s="19" t="e">
        <f>VLOOKUP(F98,G12数据库!C:R,14,0)*C98</f>
        <v>#N/A</v>
      </c>
      <c r="X98" s="18" t="e">
        <f>VLOOKUP(F98,G12数据库!C:R,15,0)</f>
        <v>#N/A</v>
      </c>
      <c r="Y98" s="18" t="e">
        <f>VLOOKUP(F98,G12数据库!C:R,16,0)</f>
        <v>#N/A</v>
      </c>
      <c r="Z98" s="18"/>
    </row>
    <row r="99" spans="1:26" x14ac:dyDescent="0.25">
      <c r="A99" s="22"/>
      <c r="B99" s="3"/>
      <c r="C99" s="3"/>
      <c r="D99" s="3"/>
      <c r="E99" s="18" t="e">
        <f t="shared" si="11"/>
        <v>#VALUE!</v>
      </c>
      <c r="F99" s="18" t="str">
        <f t="shared" si="12"/>
        <v/>
      </c>
      <c r="G99" s="18" t="e">
        <f t="shared" si="13"/>
        <v>#VALUE!</v>
      </c>
      <c r="H99" s="18" t="e">
        <f t="shared" si="14"/>
        <v>#VALUE!</v>
      </c>
      <c r="I99" s="18" t="e">
        <f>VLOOKUP(F99,G12数据库!C:R,4,0)</f>
        <v>#N/A</v>
      </c>
      <c r="J99" s="18" t="e">
        <f>VLOOKUP(F99,G12数据库!C:R,5,0)</f>
        <v>#N/A</v>
      </c>
      <c r="K99" s="19" t="e">
        <f t="shared" si="15"/>
        <v>#VALUE!</v>
      </c>
      <c r="L99" s="18" t="e">
        <f>VLOOKUP(F99,G12数据库!C:R,6,0)</f>
        <v>#N/A</v>
      </c>
      <c r="M99" s="18" t="e">
        <f>VLOOKUP(F99,G12数据库!C:R,7,0)</f>
        <v>#N/A</v>
      </c>
      <c r="N99" s="18"/>
      <c r="O99" s="18" t="e">
        <f>VLOOKUP(F99,G12数据库!C:R,8,0)</f>
        <v>#N/A</v>
      </c>
      <c r="P99" s="18" t="e">
        <f>VLOOKUP(F99,G12数据库!C:R,9,0)</f>
        <v>#N/A</v>
      </c>
      <c r="Q99" s="19" t="e">
        <f t="shared" si="16"/>
        <v>#VALUE!</v>
      </c>
      <c r="R99" s="18" t="e">
        <f>VLOOKUP(F99,G12数据库!C:R,10,0)</f>
        <v>#N/A</v>
      </c>
      <c r="S99" s="18" t="e">
        <f>VLOOKUP(F99,G12数据库!C:R,11,0)</f>
        <v>#N/A</v>
      </c>
      <c r="T99" s="18"/>
      <c r="U99" s="18" t="e">
        <f>VLOOKUP(F99,G12数据库!C:R,12,0)</f>
        <v>#N/A</v>
      </c>
      <c r="V99" s="18" t="e">
        <f>VLOOKUP(F99,G12数据库!C:R,13,0)</f>
        <v>#N/A</v>
      </c>
      <c r="W99" s="19" t="e">
        <f>VLOOKUP(F99,G12数据库!C:R,14,0)*C99</f>
        <v>#N/A</v>
      </c>
      <c r="X99" s="18" t="e">
        <f>VLOOKUP(F99,G12数据库!C:R,15,0)</f>
        <v>#N/A</v>
      </c>
      <c r="Y99" s="18" t="e">
        <f>VLOOKUP(F99,G12数据库!C:R,16,0)</f>
        <v>#N/A</v>
      </c>
      <c r="Z99" s="18"/>
    </row>
    <row r="100" spans="1:26" x14ac:dyDescent="0.25">
      <c r="A100" s="22"/>
      <c r="B100" s="3"/>
      <c r="C100" s="3"/>
      <c r="D100" s="3"/>
      <c r="E100" s="18" t="e">
        <f t="shared" si="11"/>
        <v>#VALUE!</v>
      </c>
      <c r="F100" s="18" t="str">
        <f t="shared" si="12"/>
        <v/>
      </c>
      <c r="G100" s="18" t="e">
        <f t="shared" si="13"/>
        <v>#VALUE!</v>
      </c>
      <c r="H100" s="18" t="e">
        <f t="shared" si="14"/>
        <v>#VALUE!</v>
      </c>
      <c r="I100" s="18" t="e">
        <f>VLOOKUP(F100,G12数据库!C:R,4,0)</f>
        <v>#N/A</v>
      </c>
      <c r="J100" s="18" t="e">
        <f>VLOOKUP(F100,G12数据库!C:R,5,0)</f>
        <v>#N/A</v>
      </c>
      <c r="K100" s="19" t="e">
        <f t="shared" si="15"/>
        <v>#VALUE!</v>
      </c>
      <c r="L100" s="18" t="e">
        <f>VLOOKUP(F100,G12数据库!C:R,6,0)</f>
        <v>#N/A</v>
      </c>
      <c r="M100" s="18" t="e">
        <f>VLOOKUP(F100,G12数据库!C:R,7,0)</f>
        <v>#N/A</v>
      </c>
      <c r="N100" s="18"/>
      <c r="O100" s="18" t="e">
        <f>VLOOKUP(F100,G12数据库!C:R,8,0)</f>
        <v>#N/A</v>
      </c>
      <c r="P100" s="18" t="e">
        <f>VLOOKUP(F100,G12数据库!C:R,9,0)</f>
        <v>#N/A</v>
      </c>
      <c r="Q100" s="19" t="e">
        <f t="shared" si="16"/>
        <v>#VALUE!</v>
      </c>
      <c r="R100" s="18" t="e">
        <f>VLOOKUP(F100,G12数据库!C:R,10,0)</f>
        <v>#N/A</v>
      </c>
      <c r="S100" s="18" t="e">
        <f>VLOOKUP(F100,G12数据库!C:R,11,0)</f>
        <v>#N/A</v>
      </c>
      <c r="T100" s="18"/>
      <c r="U100" s="18" t="e">
        <f>VLOOKUP(F100,G12数据库!C:R,12,0)</f>
        <v>#N/A</v>
      </c>
      <c r="V100" s="18" t="e">
        <f>VLOOKUP(F100,G12数据库!C:R,13,0)</f>
        <v>#N/A</v>
      </c>
      <c r="W100" s="19" t="e">
        <f>VLOOKUP(F100,G12数据库!C:R,14,0)*C100</f>
        <v>#N/A</v>
      </c>
      <c r="X100" s="18" t="e">
        <f>VLOOKUP(F100,G12数据库!C:R,15,0)</f>
        <v>#N/A</v>
      </c>
      <c r="Y100" s="18" t="e">
        <f>VLOOKUP(F100,G12数据库!C:R,16,0)</f>
        <v>#N/A</v>
      </c>
      <c r="Z100" s="18"/>
    </row>
  </sheetData>
  <sheetProtection algorithmName="SHA-512" hashValue="z9f6Ysscqbs0pqOQnZli+WTwUKJUA7UINZ9G/VNtja+T/56PlfvM97D+PeVSJTSCqLIG3DBUk9FvSvIB8p35Qw==" saltValue="dK+tnqVtoqiQ9JEjqslAUw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F2:F10" formula="1"/>
  </ignoredError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98756-0A1B-40E7-962B-BD65B092103E}">
  <sheetPr codeName="Sheet111"/>
  <dimension ref="A1:R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6" width="5.26953125" bestFit="1" customWidth="1"/>
    <col min="7" max="7" width="6.26953125" bestFit="1" customWidth="1"/>
    <col min="8" max="8" width="5.26953125" bestFit="1" customWidth="1"/>
    <col min="9" max="9" width="6.26953125" bestFit="1" customWidth="1"/>
    <col min="10" max="10" width="5.26953125" bestFit="1" customWidth="1"/>
    <col min="11" max="11" width="6.26953125" bestFit="1" customWidth="1"/>
    <col min="12" max="12" width="5.26953125" bestFit="1" customWidth="1"/>
    <col min="13" max="13" width="6.26953125" bestFit="1" customWidth="1"/>
    <col min="14" max="14" width="9.26953125" bestFit="1" customWidth="1"/>
    <col min="15" max="15" width="8.90625" bestFit="1" customWidth="1"/>
    <col min="16" max="17" width="5.26953125" bestFit="1" customWidth="1"/>
    <col min="18" max="18" width="6.26953125" bestFit="1" customWidth="1"/>
  </cols>
  <sheetData>
    <row r="1" spans="1:18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78"/>
      <c r="I1" s="79"/>
      <c r="J1" s="80" t="s">
        <v>144</v>
      </c>
      <c r="K1" s="78"/>
      <c r="L1" s="78"/>
      <c r="M1" s="79"/>
      <c r="N1" s="86" t="s">
        <v>392</v>
      </c>
      <c r="O1" s="87"/>
      <c r="P1" s="87"/>
      <c r="Q1" s="87"/>
      <c r="R1" s="87"/>
    </row>
    <row r="2" spans="1:18" x14ac:dyDescent="0.25">
      <c r="A2" s="3" t="s">
        <v>47</v>
      </c>
      <c r="B2" s="3" t="s">
        <v>46</v>
      </c>
      <c r="C2" s="1" t="s">
        <v>1</v>
      </c>
      <c r="D2" s="3" t="s">
        <v>265</v>
      </c>
      <c r="E2" s="3" t="s">
        <v>187</v>
      </c>
      <c r="F2" s="1" t="s">
        <v>12</v>
      </c>
      <c r="G2" s="1" t="s">
        <v>2</v>
      </c>
      <c r="H2" s="1" t="s">
        <v>3</v>
      </c>
      <c r="I2" s="1" t="s">
        <v>4</v>
      </c>
      <c r="J2" s="1" t="s">
        <v>12</v>
      </c>
      <c r="K2" s="1" t="s">
        <v>2</v>
      </c>
      <c r="L2" s="1" t="s">
        <v>3</v>
      </c>
      <c r="M2" s="1" t="s">
        <v>4</v>
      </c>
      <c r="N2" s="1" t="s">
        <v>12</v>
      </c>
      <c r="O2" s="1" t="s">
        <v>2</v>
      </c>
      <c r="P2" s="3" t="s">
        <v>32</v>
      </c>
      <c r="Q2" s="1" t="s">
        <v>3</v>
      </c>
      <c r="R2" s="1" t="s">
        <v>4</v>
      </c>
    </row>
    <row r="3" spans="1:18" ht="15" x14ac:dyDescent="0.25">
      <c r="A3" s="3" t="s">
        <v>421</v>
      </c>
      <c r="B3" s="3" t="s">
        <v>422</v>
      </c>
      <c r="C3" s="1" t="s">
        <v>6</v>
      </c>
      <c r="D3" s="1">
        <v>100</v>
      </c>
      <c r="E3" s="1">
        <v>100</v>
      </c>
      <c r="F3" s="3" t="s">
        <v>207</v>
      </c>
      <c r="G3" s="3" t="s">
        <v>118</v>
      </c>
      <c r="H3" s="1" t="s">
        <v>15</v>
      </c>
      <c r="I3" s="1" t="s">
        <v>7</v>
      </c>
      <c r="J3" s="3" t="s">
        <v>207</v>
      </c>
      <c r="K3" s="3" t="s">
        <v>158</v>
      </c>
      <c r="L3" s="1" t="s">
        <v>15</v>
      </c>
      <c r="M3" s="1" t="s">
        <v>7</v>
      </c>
      <c r="N3" s="3" t="s">
        <v>393</v>
      </c>
      <c r="O3" s="36" t="s">
        <v>401</v>
      </c>
      <c r="P3" s="3">
        <v>4</v>
      </c>
      <c r="Q3" s="3" t="s">
        <v>72</v>
      </c>
      <c r="R3" s="1" t="s">
        <v>7</v>
      </c>
    </row>
    <row r="4" spans="1:18" ht="15" x14ac:dyDescent="0.25">
      <c r="A4" s="3"/>
      <c r="B4" s="1"/>
      <c r="C4" s="1" t="s">
        <v>17</v>
      </c>
      <c r="D4" s="1">
        <v>150</v>
      </c>
      <c r="E4" s="1">
        <v>125</v>
      </c>
      <c r="F4" s="3" t="s">
        <v>207</v>
      </c>
      <c r="G4" s="3" t="s">
        <v>164</v>
      </c>
      <c r="H4" s="1" t="s">
        <v>15</v>
      </c>
      <c r="I4" s="1" t="s">
        <v>7</v>
      </c>
      <c r="J4" s="3" t="s">
        <v>207</v>
      </c>
      <c r="K4" s="3" t="s">
        <v>118</v>
      </c>
      <c r="L4" s="1" t="s">
        <v>15</v>
      </c>
      <c r="M4" s="1" t="s">
        <v>7</v>
      </c>
      <c r="N4" s="3" t="s">
        <v>393</v>
      </c>
      <c r="O4" s="36" t="s">
        <v>402</v>
      </c>
      <c r="P4" s="3">
        <v>4</v>
      </c>
      <c r="Q4" s="3" t="s">
        <v>72</v>
      </c>
      <c r="R4" s="1" t="s">
        <v>7</v>
      </c>
    </row>
    <row r="5" spans="1:18" ht="15" x14ac:dyDescent="0.25">
      <c r="A5" s="3"/>
      <c r="B5" s="1"/>
      <c r="C5" s="1" t="s">
        <v>8</v>
      </c>
      <c r="D5" s="1">
        <v>200</v>
      </c>
      <c r="E5" s="1">
        <v>150</v>
      </c>
      <c r="F5" s="3" t="s">
        <v>207</v>
      </c>
      <c r="G5" s="3" t="s">
        <v>130</v>
      </c>
      <c r="H5" s="1" t="s">
        <v>15</v>
      </c>
      <c r="I5" s="1" t="s">
        <v>7</v>
      </c>
      <c r="J5" s="3" t="s">
        <v>207</v>
      </c>
      <c r="K5" s="3" t="s">
        <v>159</v>
      </c>
      <c r="L5" s="1" t="s">
        <v>15</v>
      </c>
      <c r="M5" s="1" t="s">
        <v>7</v>
      </c>
      <c r="N5" s="3" t="s">
        <v>393</v>
      </c>
      <c r="O5" s="36" t="s">
        <v>403</v>
      </c>
      <c r="P5" s="3">
        <v>4</v>
      </c>
      <c r="Q5" s="3" t="s">
        <v>72</v>
      </c>
      <c r="R5" s="1" t="s">
        <v>7</v>
      </c>
    </row>
    <row r="6" spans="1:18" ht="15" x14ac:dyDescent="0.25">
      <c r="A6" s="3"/>
      <c r="B6" s="1"/>
      <c r="C6" s="1" t="s">
        <v>9</v>
      </c>
      <c r="D6" s="1">
        <v>200</v>
      </c>
      <c r="E6" s="1">
        <v>150</v>
      </c>
      <c r="F6" s="3" t="s">
        <v>207</v>
      </c>
      <c r="G6" s="3" t="s">
        <v>131</v>
      </c>
      <c r="H6" s="1" t="s">
        <v>15</v>
      </c>
      <c r="I6" s="1" t="s">
        <v>7</v>
      </c>
      <c r="J6" s="3" t="s">
        <v>207</v>
      </c>
      <c r="K6" s="3" t="s">
        <v>130</v>
      </c>
      <c r="L6" s="1" t="s">
        <v>15</v>
      </c>
      <c r="M6" s="1" t="s">
        <v>7</v>
      </c>
      <c r="N6" s="3" t="s">
        <v>393</v>
      </c>
      <c r="O6" s="36" t="s">
        <v>403</v>
      </c>
      <c r="P6" s="3">
        <v>4</v>
      </c>
      <c r="Q6" s="3" t="s">
        <v>72</v>
      </c>
      <c r="R6" s="1" t="s">
        <v>7</v>
      </c>
    </row>
  </sheetData>
  <sheetProtection algorithmName="SHA-512" hashValue="O8+Ngqs/fusHFQcs9ycllfhp/EcMwvj+SMX6BBQcbjvHWt/3cSYGzHZ5erB7v8cdG6V+3AVaEpq+i73JYKzoEw==" saltValue="aLJgq0CoDL9QUqyX7uBKog==" spinCount="100000" sheet="1" objects="1" scenarios="1"/>
  <mergeCells count="3">
    <mergeCell ref="C1:I1"/>
    <mergeCell ref="N1:R1"/>
    <mergeCell ref="J1:M1"/>
  </mergeCells>
  <phoneticPr fontId="6" type="noConversion"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E4D45-F7F8-4FA2-959A-0FE49189B02F}">
  <sheetPr codeName="Sheet112"/>
  <dimension ref="A1:U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3" max="6" width="5.26953125" bestFit="1" customWidth="1"/>
    <col min="7" max="7" width="5.26953125" customWidth="1"/>
    <col min="8" max="8" width="5.26953125" bestFit="1" customWidth="1"/>
    <col min="9" max="9" width="11.36328125" bestFit="1" customWidth="1"/>
    <col min="10" max="10" width="7.26953125" bestFit="1" customWidth="1"/>
    <col min="11" max="11" width="18.90625" bestFit="1" customWidth="1"/>
    <col min="12" max="12" width="7.26953125" bestFit="1" customWidth="1"/>
    <col min="13" max="13" width="5.26953125" bestFit="1" customWidth="1"/>
    <col min="14" max="14" width="6.26953125" bestFit="1" customWidth="1"/>
    <col min="15" max="15" width="5.26953125" bestFit="1" customWidth="1"/>
    <col min="16" max="16" width="11.36328125" bestFit="1" customWidth="1"/>
    <col min="17" max="18" width="8.26953125" bestFit="1" customWidth="1"/>
    <col min="19" max="19" width="5.26953125" bestFit="1" customWidth="1"/>
    <col min="20" max="20" width="6.26953125" bestFit="1" customWidth="1"/>
    <col min="21" max="21" width="5.26953125" bestFit="1" customWidth="1"/>
  </cols>
  <sheetData>
    <row r="1" spans="1:21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166</v>
      </c>
      <c r="H1" s="18" t="s">
        <v>167</v>
      </c>
      <c r="I1" s="18" t="s">
        <v>48</v>
      </c>
      <c r="J1" s="18" t="s">
        <v>82</v>
      </c>
      <c r="K1" s="18" t="s">
        <v>426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9" t="s">
        <v>79</v>
      </c>
      <c r="S1" s="18" t="s">
        <v>3</v>
      </c>
      <c r="T1" s="18" t="s">
        <v>160</v>
      </c>
      <c r="U1" s="18" t="s">
        <v>5</v>
      </c>
    </row>
    <row r="2" spans="1:21" x14ac:dyDescent="0.25">
      <c r="A2" s="22">
        <v>52</v>
      </c>
      <c r="B2" s="3" t="s">
        <v>1087</v>
      </c>
      <c r="C2" s="3">
        <v>2</v>
      </c>
      <c r="D2" s="3" t="s">
        <v>595</v>
      </c>
      <c r="E2" s="18">
        <f>VALUE(TRIM(MID(SUBSTITUTE($B2,"-",REPT(" ",99)),COLUMN(B2)*99-98,99)))</f>
        <v>1</v>
      </c>
      <c r="F2" s="18" t="str">
        <f>(TRIM(MID(SUBSTITUTE($B2,"-",REPT(" ",99)),COLUMN(C2)*99-98,99)))</f>
        <v>A</v>
      </c>
      <c r="G2" s="18">
        <f>VALUE(TRIM(MID(SUBSTITUTE($B2,"-",REPT(" ",99)),COLUMN(D2)*99-98,99)))</f>
        <v>200</v>
      </c>
      <c r="H2" s="18">
        <f>VALUE(TRIM(MID(SUBSTITUTE($B2,"-",REPT(" ",99)),COLUMN(E2)*99-98,99)))</f>
        <v>400</v>
      </c>
      <c r="I2" s="18" t="str">
        <f>VLOOKUP(F2,G13数据库!C:N,4,0)</f>
        <v>角钢</v>
      </c>
      <c r="J2" s="18" t="str">
        <f>VLOOKUP(F2,G13数据库!C:N,5,0)</f>
        <v>∠50x6</v>
      </c>
      <c r="K2" s="18" cm="1">
        <f t="array" ref="K2">_xlfn.IFS(E2=1,0,E2=2,0,E2=3,VLOOKUP(F2,G13数据库!C:N,3,0)+100,E2=4,0,E2=5,0,E2=6,VLOOKUP(F2,G13数据库!C:N,3,0)+100)</f>
        <v>0</v>
      </c>
      <c r="L2" s="19">
        <f>(H2/1000+K2/1000+G2/1000)*C2</f>
        <v>1.2000000000000002</v>
      </c>
      <c r="M2" s="18" t="str">
        <f>VLOOKUP(F2,G13数据库!C:N,6,0)</f>
        <v>m</v>
      </c>
      <c r="N2" s="18" t="str">
        <f>VLOOKUP(F2,G13数据库!C:N,7,0)</f>
        <v>Q235B</v>
      </c>
      <c r="O2" s="18"/>
      <c r="P2" s="18" t="str">
        <f>VLOOKUP(F2,G13数据库!C:N,8,0)</f>
        <v>膨胀锚栓</v>
      </c>
      <c r="Q2" s="18" t="str">
        <f>VLOOKUP(F2,G13数据库!C:N,9,0)</f>
        <v>M8x80</v>
      </c>
      <c r="R2" s="19">
        <f>VLOOKUP(F2,G13数据库!C:N,10,0)*C2</f>
        <v>4</v>
      </c>
      <c r="S2" s="18" t="str">
        <f>VLOOKUP(F2,G13数据库!C:N,11,0)</f>
        <v>套</v>
      </c>
      <c r="T2" s="18" t="str">
        <f>VLOOKUP(F2,G13数据库!C:N,12,0)</f>
        <v>Q235B</v>
      </c>
      <c r="U2" s="18"/>
    </row>
    <row r="3" spans="1:21" x14ac:dyDescent="0.25">
      <c r="A3" s="22"/>
      <c r="B3" s="3"/>
      <c r="C3" s="3"/>
      <c r="D3" s="3"/>
      <c r="E3" s="18" t="e">
        <f t="shared" ref="E3:E10" si="0">VALUE(TRIM(MID(SUBSTITUTE($B3,"-",REPT(" ",99)),COLUMN(B3)*99-98,99)))</f>
        <v>#VALUE!</v>
      </c>
      <c r="F3" s="18" t="str">
        <f t="shared" ref="F3:F10" si="1">(TRIM(MID(SUBSTITUTE($B3,"-",REPT(" ",99)),COLUMN(C3)*99-98,99)))</f>
        <v/>
      </c>
      <c r="G3" s="18" t="e">
        <f t="shared" ref="G3:G10" si="2">VALUE(TRIM(MID(SUBSTITUTE($B3,"-",REPT(" ",99)),COLUMN(D3)*99-98,99)))</f>
        <v>#VALUE!</v>
      </c>
      <c r="H3" s="18" t="e">
        <f t="shared" ref="H3:H10" si="3">VALUE(TRIM(MID(SUBSTITUTE($B3,"-",REPT(" ",99)),COLUMN(E3)*99-98,99)))</f>
        <v>#VALUE!</v>
      </c>
      <c r="I3" s="18" t="e">
        <f>VLOOKUP(F3,G13数据库!C:N,4,0)</f>
        <v>#N/A</v>
      </c>
      <c r="J3" s="18" t="e">
        <f>VLOOKUP(F3,G13数据库!C:N,5,0)</f>
        <v>#N/A</v>
      </c>
      <c r="K3" s="18" t="e" cm="1">
        <f t="array" ref="K3">_xlfn.IFS(E3=1,0,E3=2,0,E3=3,VLOOKUP(F3,G13数据库!C:N,3,0)+100,E3=4,0,E3=5,0,E3=6,VLOOKUP(F3,G13数据库!C:N,3,0)+100)</f>
        <v>#VALUE!</v>
      </c>
      <c r="L3" s="19" t="e">
        <f t="shared" ref="L3:L10" si="4">(H3/1000+K3/1000+G3/1000)*C3</f>
        <v>#VALUE!</v>
      </c>
      <c r="M3" s="18" t="e">
        <f>VLOOKUP(F3,G13数据库!C:N,6,0)</f>
        <v>#N/A</v>
      </c>
      <c r="N3" s="18" t="e">
        <f>VLOOKUP(F3,G13数据库!C:N,7,0)</f>
        <v>#N/A</v>
      </c>
      <c r="O3" s="18"/>
      <c r="P3" s="18" t="e">
        <f>VLOOKUP(F3,G13数据库!C:N,8,0)</f>
        <v>#N/A</v>
      </c>
      <c r="Q3" s="18" t="e">
        <f>VLOOKUP(F3,G13数据库!C:N,9,0)</f>
        <v>#N/A</v>
      </c>
      <c r="R3" s="19" t="e">
        <f>VLOOKUP(F3,G13数据库!C:N,10,0)*C3</f>
        <v>#N/A</v>
      </c>
      <c r="S3" s="18" t="e">
        <f>VLOOKUP(F3,G13数据库!C:N,11,0)</f>
        <v>#N/A</v>
      </c>
      <c r="T3" s="18" t="e">
        <f>VLOOKUP(F3,G13数据库!C:N,12,0)</f>
        <v>#N/A</v>
      </c>
      <c r="U3" s="18"/>
    </row>
    <row r="4" spans="1:21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3"/>
        <v>#VALUE!</v>
      </c>
      <c r="I4" s="18" t="e">
        <f>VLOOKUP(F4,G13数据库!C:N,4,0)</f>
        <v>#N/A</v>
      </c>
      <c r="J4" s="18" t="e">
        <f>VLOOKUP(F4,G13数据库!C:N,5,0)</f>
        <v>#N/A</v>
      </c>
      <c r="K4" s="18" t="e" cm="1">
        <f t="array" ref="K4">_xlfn.IFS(E4=1,0,E4=2,0,E4=3,VLOOKUP(F4,G13数据库!C:N,3,0)+100,E4=4,0,E4=5,0,E4=6,VLOOKUP(F4,G13数据库!C:N,3,0)+100)</f>
        <v>#VALUE!</v>
      </c>
      <c r="L4" s="19" t="e">
        <f t="shared" si="4"/>
        <v>#VALUE!</v>
      </c>
      <c r="M4" s="18" t="e">
        <f>VLOOKUP(F4,G13数据库!C:N,6,0)</f>
        <v>#N/A</v>
      </c>
      <c r="N4" s="18" t="e">
        <f>VLOOKUP(F4,G13数据库!C:N,7,0)</f>
        <v>#N/A</v>
      </c>
      <c r="O4" s="18"/>
      <c r="P4" s="18" t="e">
        <f>VLOOKUP(F4,G13数据库!C:N,8,0)</f>
        <v>#N/A</v>
      </c>
      <c r="Q4" s="18" t="e">
        <f>VLOOKUP(F4,G13数据库!C:N,9,0)</f>
        <v>#N/A</v>
      </c>
      <c r="R4" s="19" t="e">
        <f>VLOOKUP(F4,G13数据库!C:N,10,0)*C4</f>
        <v>#N/A</v>
      </c>
      <c r="S4" s="18" t="e">
        <f>VLOOKUP(F4,G13数据库!C:N,11,0)</f>
        <v>#N/A</v>
      </c>
      <c r="T4" s="18" t="e">
        <f>VLOOKUP(F4,G13数据库!C:N,12,0)</f>
        <v>#N/A</v>
      </c>
      <c r="U4" s="18"/>
    </row>
    <row r="5" spans="1:21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3"/>
        <v>#VALUE!</v>
      </c>
      <c r="I5" s="18" t="e">
        <f>VLOOKUP(F5,G13数据库!C:N,4,0)</f>
        <v>#N/A</v>
      </c>
      <c r="J5" s="18" t="e">
        <f>VLOOKUP(F5,G13数据库!C:N,5,0)</f>
        <v>#N/A</v>
      </c>
      <c r="K5" s="18" t="e" cm="1">
        <f t="array" ref="K5">_xlfn.IFS(E5=1,0,E5=2,0,E5=3,VLOOKUP(F5,G13数据库!C:N,3,0)+100,E5=4,0,E5=5,0,E5=6,VLOOKUP(F5,G13数据库!C:N,3,0)+100)</f>
        <v>#VALUE!</v>
      </c>
      <c r="L5" s="19" t="e">
        <f t="shared" si="4"/>
        <v>#VALUE!</v>
      </c>
      <c r="M5" s="18" t="e">
        <f>VLOOKUP(F5,G13数据库!C:N,6,0)</f>
        <v>#N/A</v>
      </c>
      <c r="N5" s="18" t="e">
        <f>VLOOKUP(F5,G13数据库!C:N,7,0)</f>
        <v>#N/A</v>
      </c>
      <c r="O5" s="18"/>
      <c r="P5" s="18" t="e">
        <f>VLOOKUP(F5,G13数据库!C:N,8,0)</f>
        <v>#N/A</v>
      </c>
      <c r="Q5" s="18" t="e">
        <f>VLOOKUP(F5,G13数据库!C:N,9,0)</f>
        <v>#N/A</v>
      </c>
      <c r="R5" s="19" t="e">
        <f>VLOOKUP(F5,G13数据库!C:N,10,0)*C5</f>
        <v>#N/A</v>
      </c>
      <c r="S5" s="18" t="e">
        <f>VLOOKUP(F5,G13数据库!C:N,11,0)</f>
        <v>#N/A</v>
      </c>
      <c r="T5" s="18" t="e">
        <f>VLOOKUP(F5,G13数据库!C:N,12,0)</f>
        <v>#N/A</v>
      </c>
      <c r="U5" s="18"/>
    </row>
    <row r="6" spans="1:21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3"/>
        <v>#VALUE!</v>
      </c>
      <c r="I6" s="18" t="e">
        <f>VLOOKUP(F6,G13数据库!C:N,4,0)</f>
        <v>#N/A</v>
      </c>
      <c r="J6" s="18" t="e">
        <f>VLOOKUP(F6,G13数据库!C:N,5,0)</f>
        <v>#N/A</v>
      </c>
      <c r="K6" s="18" t="e" cm="1">
        <f t="array" ref="K6">_xlfn.IFS(E6=1,0,E6=2,0,E6=3,VLOOKUP(F6,G13数据库!C:N,3,0)+100,E6=4,0,E6=5,0,E6=6,VLOOKUP(F6,G13数据库!C:N,3,0)+100)</f>
        <v>#VALUE!</v>
      </c>
      <c r="L6" s="19" t="e">
        <f t="shared" si="4"/>
        <v>#VALUE!</v>
      </c>
      <c r="M6" s="18" t="e">
        <f>VLOOKUP(F6,G13数据库!C:N,6,0)</f>
        <v>#N/A</v>
      </c>
      <c r="N6" s="18" t="e">
        <f>VLOOKUP(F6,G13数据库!C:N,7,0)</f>
        <v>#N/A</v>
      </c>
      <c r="O6" s="18"/>
      <c r="P6" s="18" t="e">
        <f>VLOOKUP(F6,G13数据库!C:N,8,0)</f>
        <v>#N/A</v>
      </c>
      <c r="Q6" s="18" t="e">
        <f>VLOOKUP(F6,G13数据库!C:N,9,0)</f>
        <v>#N/A</v>
      </c>
      <c r="R6" s="19" t="e">
        <f>VLOOKUP(F6,G13数据库!C:N,10,0)*C6</f>
        <v>#N/A</v>
      </c>
      <c r="S6" s="18" t="e">
        <f>VLOOKUP(F6,G13数据库!C:N,11,0)</f>
        <v>#N/A</v>
      </c>
      <c r="T6" s="18" t="e">
        <f>VLOOKUP(F6,G13数据库!C:N,12,0)</f>
        <v>#N/A</v>
      </c>
      <c r="U6" s="18"/>
    </row>
    <row r="7" spans="1:21" x14ac:dyDescent="0.25">
      <c r="A7" s="22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3"/>
        <v>#VALUE!</v>
      </c>
      <c r="I7" s="18" t="e">
        <f>VLOOKUP(F7,G13数据库!C:N,4,0)</f>
        <v>#N/A</v>
      </c>
      <c r="J7" s="18" t="e">
        <f>VLOOKUP(F7,G13数据库!C:N,5,0)</f>
        <v>#N/A</v>
      </c>
      <c r="K7" s="18" t="e" cm="1">
        <f t="array" ref="K7">_xlfn.IFS(E7=1,0,E7=2,0,E7=3,VLOOKUP(F7,G13数据库!C:N,3,0)+100,E7=4,0,E7=5,0,E7=6,VLOOKUP(F7,G13数据库!C:N,3,0)+100)</f>
        <v>#VALUE!</v>
      </c>
      <c r="L7" s="19" t="e">
        <f t="shared" si="4"/>
        <v>#VALUE!</v>
      </c>
      <c r="M7" s="18" t="e">
        <f>VLOOKUP(F7,G13数据库!C:N,6,0)</f>
        <v>#N/A</v>
      </c>
      <c r="N7" s="18" t="e">
        <f>VLOOKUP(F7,G13数据库!C:N,7,0)</f>
        <v>#N/A</v>
      </c>
      <c r="O7" s="18"/>
      <c r="P7" s="18" t="e">
        <f>VLOOKUP(F7,G13数据库!C:N,8,0)</f>
        <v>#N/A</v>
      </c>
      <c r="Q7" s="18" t="e">
        <f>VLOOKUP(F7,G13数据库!C:N,9,0)</f>
        <v>#N/A</v>
      </c>
      <c r="R7" s="19" t="e">
        <f>VLOOKUP(F7,G13数据库!C:N,10,0)*C7</f>
        <v>#N/A</v>
      </c>
      <c r="S7" s="18" t="e">
        <f>VLOOKUP(F7,G13数据库!C:N,11,0)</f>
        <v>#N/A</v>
      </c>
      <c r="T7" s="18" t="e">
        <f>VLOOKUP(F7,G13数据库!C:N,12,0)</f>
        <v>#N/A</v>
      </c>
      <c r="U7" s="18"/>
    </row>
    <row r="8" spans="1:21" x14ac:dyDescent="0.25">
      <c r="A8" s="22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3"/>
        <v>#VALUE!</v>
      </c>
      <c r="I8" s="18" t="e">
        <f>VLOOKUP(F8,G13数据库!C:N,4,0)</f>
        <v>#N/A</v>
      </c>
      <c r="J8" s="18" t="e">
        <f>VLOOKUP(F8,G13数据库!C:N,5,0)</f>
        <v>#N/A</v>
      </c>
      <c r="K8" s="18" t="e" cm="1">
        <f t="array" ref="K8">_xlfn.IFS(E8=1,0,E8=2,0,E8=3,VLOOKUP(F8,G13数据库!C:N,3,0)+100,E8=4,0,E8=5,0,E8=6,VLOOKUP(F8,G13数据库!C:N,3,0)+100)</f>
        <v>#VALUE!</v>
      </c>
      <c r="L8" s="19" t="e">
        <f t="shared" si="4"/>
        <v>#VALUE!</v>
      </c>
      <c r="M8" s="18" t="e">
        <f>VLOOKUP(F8,G13数据库!C:N,6,0)</f>
        <v>#N/A</v>
      </c>
      <c r="N8" s="18" t="e">
        <f>VLOOKUP(F8,G13数据库!C:N,7,0)</f>
        <v>#N/A</v>
      </c>
      <c r="O8" s="18"/>
      <c r="P8" s="18" t="e">
        <f>VLOOKUP(F8,G13数据库!C:N,8,0)</f>
        <v>#N/A</v>
      </c>
      <c r="Q8" s="18" t="e">
        <f>VLOOKUP(F8,G13数据库!C:N,9,0)</f>
        <v>#N/A</v>
      </c>
      <c r="R8" s="19" t="e">
        <f>VLOOKUP(F8,G13数据库!C:N,10,0)*C8</f>
        <v>#N/A</v>
      </c>
      <c r="S8" s="18" t="e">
        <f>VLOOKUP(F8,G13数据库!C:N,11,0)</f>
        <v>#N/A</v>
      </c>
      <c r="T8" s="18" t="e">
        <f>VLOOKUP(F8,G13数据库!C:N,12,0)</f>
        <v>#N/A</v>
      </c>
      <c r="U8" s="18"/>
    </row>
    <row r="9" spans="1:21" x14ac:dyDescent="0.25">
      <c r="A9" s="22"/>
      <c r="B9" s="3"/>
      <c r="C9" s="3"/>
      <c r="D9" s="3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3"/>
        <v>#VALUE!</v>
      </c>
      <c r="I9" s="18" t="e">
        <f>VLOOKUP(F9,G13数据库!C:N,4,0)</f>
        <v>#N/A</v>
      </c>
      <c r="J9" s="18" t="e">
        <f>VLOOKUP(F9,G13数据库!C:N,5,0)</f>
        <v>#N/A</v>
      </c>
      <c r="K9" s="18" t="e" cm="1">
        <f t="array" ref="K9">_xlfn.IFS(E9=1,0,E9=2,0,E9=3,VLOOKUP(F9,G13数据库!C:N,3,0)+100,E9=4,0,E9=5,0,E9=6,VLOOKUP(F9,G13数据库!C:N,3,0)+100)</f>
        <v>#VALUE!</v>
      </c>
      <c r="L9" s="19" t="e">
        <f t="shared" si="4"/>
        <v>#VALUE!</v>
      </c>
      <c r="M9" s="18" t="e">
        <f>VLOOKUP(F9,G13数据库!C:N,6,0)</f>
        <v>#N/A</v>
      </c>
      <c r="N9" s="18" t="e">
        <f>VLOOKUP(F9,G13数据库!C:N,7,0)</f>
        <v>#N/A</v>
      </c>
      <c r="O9" s="18"/>
      <c r="P9" s="18" t="e">
        <f>VLOOKUP(F9,G13数据库!C:N,8,0)</f>
        <v>#N/A</v>
      </c>
      <c r="Q9" s="18" t="e">
        <f>VLOOKUP(F9,G13数据库!C:N,9,0)</f>
        <v>#N/A</v>
      </c>
      <c r="R9" s="19" t="e">
        <f>VLOOKUP(F9,G13数据库!C:N,10,0)*C9</f>
        <v>#N/A</v>
      </c>
      <c r="S9" s="18" t="e">
        <f>VLOOKUP(F9,G13数据库!C:N,11,0)</f>
        <v>#N/A</v>
      </c>
      <c r="T9" s="18" t="e">
        <f>VLOOKUP(F9,G13数据库!C:N,12,0)</f>
        <v>#N/A</v>
      </c>
      <c r="U9" s="18"/>
    </row>
    <row r="10" spans="1:21" x14ac:dyDescent="0.25">
      <c r="A10" s="22"/>
      <c r="B10" s="3"/>
      <c r="C10" s="3"/>
      <c r="D10" s="3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 t="shared" si="3"/>
        <v>#VALUE!</v>
      </c>
      <c r="I10" s="18" t="e">
        <f>VLOOKUP(F10,G13数据库!C:N,4,0)</f>
        <v>#N/A</v>
      </c>
      <c r="J10" s="18" t="e">
        <f>VLOOKUP(F10,G13数据库!C:N,5,0)</f>
        <v>#N/A</v>
      </c>
      <c r="K10" s="18" t="e" cm="1">
        <f t="array" ref="K10">_xlfn.IFS(E10=1,0,E10=2,0,E10=3,VLOOKUP(F10,G13数据库!C:N,3,0)+100,E10=4,0,E10=5,0,E10=6,VLOOKUP(F10,G13数据库!C:N,3,0)+100)</f>
        <v>#VALUE!</v>
      </c>
      <c r="L10" s="19" t="e">
        <f t="shared" si="4"/>
        <v>#VALUE!</v>
      </c>
      <c r="M10" s="18" t="e">
        <f>VLOOKUP(F10,G13数据库!C:N,6,0)</f>
        <v>#N/A</v>
      </c>
      <c r="N10" s="18" t="e">
        <f>VLOOKUP(F10,G13数据库!C:N,7,0)</f>
        <v>#N/A</v>
      </c>
      <c r="O10" s="18"/>
      <c r="P10" s="18" t="e">
        <f>VLOOKUP(F10,G13数据库!C:N,8,0)</f>
        <v>#N/A</v>
      </c>
      <c r="Q10" s="18" t="e">
        <f>VLOOKUP(F10,G13数据库!C:N,9,0)</f>
        <v>#N/A</v>
      </c>
      <c r="R10" s="19" t="e">
        <f>VLOOKUP(F10,G13数据库!C:N,10,0)*C10</f>
        <v>#N/A</v>
      </c>
      <c r="S10" s="18" t="e">
        <f>VLOOKUP(F10,G13数据库!C:N,11,0)</f>
        <v>#N/A</v>
      </c>
      <c r="T10" s="18" t="e">
        <f>VLOOKUP(F10,G13数据库!C:N,12,0)</f>
        <v>#N/A</v>
      </c>
      <c r="U10" s="18"/>
    </row>
    <row r="11" spans="1:21" x14ac:dyDescent="0.25">
      <c r="A11" s="22"/>
      <c r="B11" s="3"/>
      <c r="C11" s="3"/>
      <c r="D11" s="3"/>
      <c r="E11" s="18" t="e">
        <f t="shared" ref="E11:E74" si="5">VALUE(TRIM(MID(SUBSTITUTE($B11,"-",REPT(" ",99)),COLUMN(B11)*99-98,99)))</f>
        <v>#VALUE!</v>
      </c>
      <c r="F11" s="18" t="str">
        <f t="shared" ref="F11:F74" si="6">(TRIM(MID(SUBSTITUTE($B11,"-",REPT(" ",99)),COLUMN(C11)*99-98,99)))</f>
        <v/>
      </c>
      <c r="G11" s="18" t="e">
        <f t="shared" ref="G11:G74" si="7">VALUE(TRIM(MID(SUBSTITUTE($B11,"-",REPT(" ",99)),COLUMN(D11)*99-98,99)))</f>
        <v>#VALUE!</v>
      </c>
      <c r="H11" s="18" t="e">
        <f t="shared" ref="H11:H74" si="8">VALUE(TRIM(MID(SUBSTITUTE($B11,"-",REPT(" ",99)),COLUMN(E11)*99-98,99)))</f>
        <v>#VALUE!</v>
      </c>
      <c r="I11" s="18" t="e">
        <f>VLOOKUP(F11,G13数据库!C:N,4,0)</f>
        <v>#N/A</v>
      </c>
      <c r="J11" s="18" t="e">
        <f>VLOOKUP(F11,G13数据库!C:N,5,0)</f>
        <v>#N/A</v>
      </c>
      <c r="K11" s="18" t="e" cm="1">
        <f t="array" ref="K11">_xlfn.IFS(E11=1,0,E11=2,0,E11=3,VLOOKUP(F11,G13数据库!C:N,3,0)+100,E11=4,0,E11=5,0,E11=6,VLOOKUP(F11,G13数据库!C:N,3,0)+100)</f>
        <v>#VALUE!</v>
      </c>
      <c r="L11" s="19" t="e">
        <f t="shared" ref="L11:L74" si="9">(H11/1000+K11/1000+G11/1000)*C11</f>
        <v>#VALUE!</v>
      </c>
      <c r="M11" s="18" t="e">
        <f>VLOOKUP(F11,G13数据库!C:N,6,0)</f>
        <v>#N/A</v>
      </c>
      <c r="N11" s="18" t="e">
        <f>VLOOKUP(F11,G13数据库!C:N,7,0)</f>
        <v>#N/A</v>
      </c>
      <c r="O11" s="18"/>
      <c r="P11" s="18" t="e">
        <f>VLOOKUP(F11,G13数据库!C:N,8,0)</f>
        <v>#N/A</v>
      </c>
      <c r="Q11" s="18" t="e">
        <f>VLOOKUP(F11,G13数据库!C:N,9,0)</f>
        <v>#N/A</v>
      </c>
      <c r="R11" s="19" t="e">
        <f>VLOOKUP(F11,G13数据库!C:N,10,0)*C11</f>
        <v>#N/A</v>
      </c>
      <c r="S11" s="18" t="e">
        <f>VLOOKUP(F11,G13数据库!C:N,11,0)</f>
        <v>#N/A</v>
      </c>
      <c r="T11" s="18" t="e">
        <f>VLOOKUP(F11,G13数据库!C:N,12,0)</f>
        <v>#N/A</v>
      </c>
      <c r="U11" s="18"/>
    </row>
    <row r="12" spans="1:21" x14ac:dyDescent="0.25">
      <c r="A12" s="22"/>
      <c r="B12" s="3"/>
      <c r="C12" s="3"/>
      <c r="D12" s="3"/>
      <c r="E12" s="18" t="e">
        <f t="shared" si="5"/>
        <v>#VALUE!</v>
      </c>
      <c r="F12" s="18" t="str">
        <f t="shared" si="6"/>
        <v/>
      </c>
      <c r="G12" s="18" t="e">
        <f t="shared" si="7"/>
        <v>#VALUE!</v>
      </c>
      <c r="H12" s="18" t="e">
        <f t="shared" si="8"/>
        <v>#VALUE!</v>
      </c>
      <c r="I12" s="18" t="e">
        <f>VLOOKUP(F12,G13数据库!C:N,4,0)</f>
        <v>#N/A</v>
      </c>
      <c r="J12" s="18" t="e">
        <f>VLOOKUP(F12,G13数据库!C:N,5,0)</f>
        <v>#N/A</v>
      </c>
      <c r="K12" s="18" t="e" cm="1">
        <f t="array" ref="K12">_xlfn.IFS(E12=1,0,E12=2,0,E12=3,VLOOKUP(F12,G13数据库!C:N,3,0)+100,E12=4,0,E12=5,0,E12=6,VLOOKUP(F12,G13数据库!C:N,3,0)+100)</f>
        <v>#VALUE!</v>
      </c>
      <c r="L12" s="19" t="e">
        <f t="shared" si="9"/>
        <v>#VALUE!</v>
      </c>
      <c r="M12" s="18" t="e">
        <f>VLOOKUP(F12,G13数据库!C:N,6,0)</f>
        <v>#N/A</v>
      </c>
      <c r="N12" s="18" t="e">
        <f>VLOOKUP(F12,G13数据库!C:N,7,0)</f>
        <v>#N/A</v>
      </c>
      <c r="O12" s="18"/>
      <c r="P12" s="18" t="e">
        <f>VLOOKUP(F12,G13数据库!C:N,8,0)</f>
        <v>#N/A</v>
      </c>
      <c r="Q12" s="18" t="e">
        <f>VLOOKUP(F12,G13数据库!C:N,9,0)</f>
        <v>#N/A</v>
      </c>
      <c r="R12" s="19" t="e">
        <f>VLOOKUP(F12,G13数据库!C:N,10,0)*C12</f>
        <v>#N/A</v>
      </c>
      <c r="S12" s="18" t="e">
        <f>VLOOKUP(F12,G13数据库!C:N,11,0)</f>
        <v>#N/A</v>
      </c>
      <c r="T12" s="18" t="e">
        <f>VLOOKUP(F12,G13数据库!C:N,12,0)</f>
        <v>#N/A</v>
      </c>
      <c r="U12" s="18"/>
    </row>
    <row r="13" spans="1:21" x14ac:dyDescent="0.25">
      <c r="A13" s="22"/>
      <c r="B13" s="3"/>
      <c r="C13" s="3"/>
      <c r="D13" s="3"/>
      <c r="E13" s="18" t="e">
        <f t="shared" si="5"/>
        <v>#VALUE!</v>
      </c>
      <c r="F13" s="18" t="str">
        <f t="shared" si="6"/>
        <v/>
      </c>
      <c r="G13" s="18" t="e">
        <f t="shared" si="7"/>
        <v>#VALUE!</v>
      </c>
      <c r="H13" s="18" t="e">
        <f t="shared" si="8"/>
        <v>#VALUE!</v>
      </c>
      <c r="I13" s="18" t="e">
        <f>VLOOKUP(F13,G13数据库!C:N,4,0)</f>
        <v>#N/A</v>
      </c>
      <c r="J13" s="18" t="e">
        <f>VLOOKUP(F13,G13数据库!C:N,5,0)</f>
        <v>#N/A</v>
      </c>
      <c r="K13" s="18" t="e" cm="1">
        <f t="array" ref="K13">_xlfn.IFS(E13=1,0,E13=2,0,E13=3,VLOOKUP(F13,G13数据库!C:N,3,0)+100,E13=4,0,E13=5,0,E13=6,VLOOKUP(F13,G13数据库!C:N,3,0)+100)</f>
        <v>#VALUE!</v>
      </c>
      <c r="L13" s="19" t="e">
        <f t="shared" si="9"/>
        <v>#VALUE!</v>
      </c>
      <c r="M13" s="18" t="e">
        <f>VLOOKUP(F13,G13数据库!C:N,6,0)</f>
        <v>#N/A</v>
      </c>
      <c r="N13" s="18" t="e">
        <f>VLOOKUP(F13,G13数据库!C:N,7,0)</f>
        <v>#N/A</v>
      </c>
      <c r="O13" s="18"/>
      <c r="P13" s="18" t="e">
        <f>VLOOKUP(F13,G13数据库!C:N,8,0)</f>
        <v>#N/A</v>
      </c>
      <c r="Q13" s="18" t="e">
        <f>VLOOKUP(F13,G13数据库!C:N,9,0)</f>
        <v>#N/A</v>
      </c>
      <c r="R13" s="19" t="e">
        <f>VLOOKUP(F13,G13数据库!C:N,10,0)*C13</f>
        <v>#N/A</v>
      </c>
      <c r="S13" s="18" t="e">
        <f>VLOOKUP(F13,G13数据库!C:N,11,0)</f>
        <v>#N/A</v>
      </c>
      <c r="T13" s="18" t="e">
        <f>VLOOKUP(F13,G13数据库!C:N,12,0)</f>
        <v>#N/A</v>
      </c>
      <c r="U13" s="18"/>
    </row>
    <row r="14" spans="1:21" x14ac:dyDescent="0.25">
      <c r="A14" s="22"/>
      <c r="B14" s="3"/>
      <c r="C14" s="3"/>
      <c r="D14" s="3"/>
      <c r="E14" s="18" t="e">
        <f t="shared" si="5"/>
        <v>#VALUE!</v>
      </c>
      <c r="F14" s="18" t="str">
        <f t="shared" si="6"/>
        <v/>
      </c>
      <c r="G14" s="18" t="e">
        <f t="shared" si="7"/>
        <v>#VALUE!</v>
      </c>
      <c r="H14" s="18" t="e">
        <f t="shared" si="8"/>
        <v>#VALUE!</v>
      </c>
      <c r="I14" s="18" t="e">
        <f>VLOOKUP(F14,G13数据库!C:N,4,0)</f>
        <v>#N/A</v>
      </c>
      <c r="J14" s="18" t="e">
        <f>VLOOKUP(F14,G13数据库!C:N,5,0)</f>
        <v>#N/A</v>
      </c>
      <c r="K14" s="18" t="e" cm="1">
        <f t="array" ref="K14">_xlfn.IFS(E14=1,0,E14=2,0,E14=3,VLOOKUP(F14,G13数据库!C:N,3,0)+100,E14=4,0,E14=5,0,E14=6,VLOOKUP(F14,G13数据库!C:N,3,0)+100)</f>
        <v>#VALUE!</v>
      </c>
      <c r="L14" s="19" t="e">
        <f t="shared" si="9"/>
        <v>#VALUE!</v>
      </c>
      <c r="M14" s="18" t="e">
        <f>VLOOKUP(F14,G13数据库!C:N,6,0)</f>
        <v>#N/A</v>
      </c>
      <c r="N14" s="18" t="e">
        <f>VLOOKUP(F14,G13数据库!C:N,7,0)</f>
        <v>#N/A</v>
      </c>
      <c r="O14" s="18"/>
      <c r="P14" s="18" t="e">
        <f>VLOOKUP(F14,G13数据库!C:N,8,0)</f>
        <v>#N/A</v>
      </c>
      <c r="Q14" s="18" t="e">
        <f>VLOOKUP(F14,G13数据库!C:N,9,0)</f>
        <v>#N/A</v>
      </c>
      <c r="R14" s="19" t="e">
        <f>VLOOKUP(F14,G13数据库!C:N,10,0)*C14</f>
        <v>#N/A</v>
      </c>
      <c r="S14" s="18" t="e">
        <f>VLOOKUP(F14,G13数据库!C:N,11,0)</f>
        <v>#N/A</v>
      </c>
      <c r="T14" s="18" t="e">
        <f>VLOOKUP(F14,G13数据库!C:N,12,0)</f>
        <v>#N/A</v>
      </c>
      <c r="U14" s="18"/>
    </row>
    <row r="15" spans="1:21" x14ac:dyDescent="0.25">
      <c r="A15" s="22"/>
      <c r="B15" s="3"/>
      <c r="C15" s="3"/>
      <c r="D15" s="3"/>
      <c r="E15" s="18" t="e">
        <f t="shared" si="5"/>
        <v>#VALUE!</v>
      </c>
      <c r="F15" s="18" t="str">
        <f t="shared" si="6"/>
        <v/>
      </c>
      <c r="G15" s="18" t="e">
        <f t="shared" si="7"/>
        <v>#VALUE!</v>
      </c>
      <c r="H15" s="18" t="e">
        <f t="shared" si="8"/>
        <v>#VALUE!</v>
      </c>
      <c r="I15" s="18" t="e">
        <f>VLOOKUP(F15,G13数据库!C:N,4,0)</f>
        <v>#N/A</v>
      </c>
      <c r="J15" s="18" t="e">
        <f>VLOOKUP(F15,G13数据库!C:N,5,0)</f>
        <v>#N/A</v>
      </c>
      <c r="K15" s="18" t="e" cm="1">
        <f t="array" ref="K15">_xlfn.IFS(E15=1,0,E15=2,0,E15=3,VLOOKUP(F15,G13数据库!C:N,3,0)+100,E15=4,0,E15=5,0,E15=6,VLOOKUP(F15,G13数据库!C:N,3,0)+100)</f>
        <v>#VALUE!</v>
      </c>
      <c r="L15" s="19" t="e">
        <f t="shared" si="9"/>
        <v>#VALUE!</v>
      </c>
      <c r="M15" s="18" t="e">
        <f>VLOOKUP(F15,G13数据库!C:N,6,0)</f>
        <v>#N/A</v>
      </c>
      <c r="N15" s="18" t="e">
        <f>VLOOKUP(F15,G13数据库!C:N,7,0)</f>
        <v>#N/A</v>
      </c>
      <c r="O15" s="18"/>
      <c r="P15" s="18" t="e">
        <f>VLOOKUP(F15,G13数据库!C:N,8,0)</f>
        <v>#N/A</v>
      </c>
      <c r="Q15" s="18" t="e">
        <f>VLOOKUP(F15,G13数据库!C:N,9,0)</f>
        <v>#N/A</v>
      </c>
      <c r="R15" s="19" t="e">
        <f>VLOOKUP(F15,G13数据库!C:N,10,0)*C15</f>
        <v>#N/A</v>
      </c>
      <c r="S15" s="18" t="e">
        <f>VLOOKUP(F15,G13数据库!C:N,11,0)</f>
        <v>#N/A</v>
      </c>
      <c r="T15" s="18" t="e">
        <f>VLOOKUP(F15,G13数据库!C:N,12,0)</f>
        <v>#N/A</v>
      </c>
      <c r="U15" s="18"/>
    </row>
    <row r="16" spans="1:21" x14ac:dyDescent="0.25">
      <c r="A16" s="22"/>
      <c r="B16" s="3"/>
      <c r="C16" s="3"/>
      <c r="D16" s="3"/>
      <c r="E16" s="18" t="e">
        <f t="shared" si="5"/>
        <v>#VALUE!</v>
      </c>
      <c r="F16" s="18" t="str">
        <f t="shared" si="6"/>
        <v/>
      </c>
      <c r="G16" s="18" t="e">
        <f t="shared" si="7"/>
        <v>#VALUE!</v>
      </c>
      <c r="H16" s="18" t="e">
        <f t="shared" si="8"/>
        <v>#VALUE!</v>
      </c>
      <c r="I16" s="18" t="e">
        <f>VLOOKUP(F16,G13数据库!C:N,4,0)</f>
        <v>#N/A</v>
      </c>
      <c r="J16" s="18" t="e">
        <f>VLOOKUP(F16,G13数据库!C:N,5,0)</f>
        <v>#N/A</v>
      </c>
      <c r="K16" s="18" t="e" cm="1">
        <f t="array" ref="K16">_xlfn.IFS(E16=1,0,E16=2,0,E16=3,VLOOKUP(F16,G13数据库!C:N,3,0)+100,E16=4,0,E16=5,0,E16=6,VLOOKUP(F16,G13数据库!C:N,3,0)+100)</f>
        <v>#VALUE!</v>
      </c>
      <c r="L16" s="19" t="e">
        <f t="shared" si="9"/>
        <v>#VALUE!</v>
      </c>
      <c r="M16" s="18" t="e">
        <f>VLOOKUP(F16,G13数据库!C:N,6,0)</f>
        <v>#N/A</v>
      </c>
      <c r="N16" s="18" t="e">
        <f>VLOOKUP(F16,G13数据库!C:N,7,0)</f>
        <v>#N/A</v>
      </c>
      <c r="O16" s="18"/>
      <c r="P16" s="18" t="e">
        <f>VLOOKUP(F16,G13数据库!C:N,8,0)</f>
        <v>#N/A</v>
      </c>
      <c r="Q16" s="18" t="e">
        <f>VLOOKUP(F16,G13数据库!C:N,9,0)</f>
        <v>#N/A</v>
      </c>
      <c r="R16" s="19" t="e">
        <f>VLOOKUP(F16,G13数据库!C:N,10,0)*C16</f>
        <v>#N/A</v>
      </c>
      <c r="S16" s="18" t="e">
        <f>VLOOKUP(F16,G13数据库!C:N,11,0)</f>
        <v>#N/A</v>
      </c>
      <c r="T16" s="18" t="e">
        <f>VLOOKUP(F16,G13数据库!C:N,12,0)</f>
        <v>#N/A</v>
      </c>
      <c r="U16" s="18"/>
    </row>
    <row r="17" spans="1:21" x14ac:dyDescent="0.25">
      <c r="A17" s="22"/>
      <c r="B17" s="3"/>
      <c r="C17" s="3"/>
      <c r="D17" s="3"/>
      <c r="E17" s="18" t="e">
        <f t="shared" si="5"/>
        <v>#VALUE!</v>
      </c>
      <c r="F17" s="18" t="str">
        <f t="shared" si="6"/>
        <v/>
      </c>
      <c r="G17" s="18" t="e">
        <f t="shared" si="7"/>
        <v>#VALUE!</v>
      </c>
      <c r="H17" s="18" t="e">
        <f t="shared" si="8"/>
        <v>#VALUE!</v>
      </c>
      <c r="I17" s="18" t="e">
        <f>VLOOKUP(F17,G13数据库!C:N,4,0)</f>
        <v>#N/A</v>
      </c>
      <c r="J17" s="18" t="e">
        <f>VLOOKUP(F17,G13数据库!C:N,5,0)</f>
        <v>#N/A</v>
      </c>
      <c r="K17" s="18" t="e" cm="1">
        <f t="array" ref="K17">_xlfn.IFS(E17=1,0,E17=2,0,E17=3,VLOOKUP(F17,G13数据库!C:N,3,0)+100,E17=4,0,E17=5,0,E17=6,VLOOKUP(F17,G13数据库!C:N,3,0)+100)</f>
        <v>#VALUE!</v>
      </c>
      <c r="L17" s="19" t="e">
        <f t="shared" si="9"/>
        <v>#VALUE!</v>
      </c>
      <c r="M17" s="18" t="e">
        <f>VLOOKUP(F17,G13数据库!C:N,6,0)</f>
        <v>#N/A</v>
      </c>
      <c r="N17" s="18" t="e">
        <f>VLOOKUP(F17,G13数据库!C:N,7,0)</f>
        <v>#N/A</v>
      </c>
      <c r="O17" s="18"/>
      <c r="P17" s="18" t="e">
        <f>VLOOKUP(F17,G13数据库!C:N,8,0)</f>
        <v>#N/A</v>
      </c>
      <c r="Q17" s="18" t="e">
        <f>VLOOKUP(F17,G13数据库!C:N,9,0)</f>
        <v>#N/A</v>
      </c>
      <c r="R17" s="19" t="e">
        <f>VLOOKUP(F17,G13数据库!C:N,10,0)*C17</f>
        <v>#N/A</v>
      </c>
      <c r="S17" s="18" t="e">
        <f>VLOOKUP(F17,G13数据库!C:N,11,0)</f>
        <v>#N/A</v>
      </c>
      <c r="T17" s="18" t="e">
        <f>VLOOKUP(F17,G13数据库!C:N,12,0)</f>
        <v>#N/A</v>
      </c>
      <c r="U17" s="18"/>
    </row>
    <row r="18" spans="1:21" x14ac:dyDescent="0.25">
      <c r="A18" s="22"/>
      <c r="B18" s="3"/>
      <c r="C18" s="3"/>
      <c r="D18" s="3"/>
      <c r="E18" s="18" t="e">
        <f t="shared" si="5"/>
        <v>#VALUE!</v>
      </c>
      <c r="F18" s="18" t="str">
        <f t="shared" si="6"/>
        <v/>
      </c>
      <c r="G18" s="18" t="e">
        <f t="shared" si="7"/>
        <v>#VALUE!</v>
      </c>
      <c r="H18" s="18" t="e">
        <f t="shared" si="8"/>
        <v>#VALUE!</v>
      </c>
      <c r="I18" s="18" t="e">
        <f>VLOOKUP(F18,G13数据库!C:N,4,0)</f>
        <v>#N/A</v>
      </c>
      <c r="J18" s="18" t="e">
        <f>VLOOKUP(F18,G13数据库!C:N,5,0)</f>
        <v>#N/A</v>
      </c>
      <c r="K18" s="18" t="e" cm="1">
        <f t="array" ref="K18">_xlfn.IFS(E18=1,0,E18=2,0,E18=3,VLOOKUP(F18,G13数据库!C:N,3,0)+100,E18=4,0,E18=5,0,E18=6,VLOOKUP(F18,G13数据库!C:N,3,0)+100)</f>
        <v>#VALUE!</v>
      </c>
      <c r="L18" s="19" t="e">
        <f t="shared" si="9"/>
        <v>#VALUE!</v>
      </c>
      <c r="M18" s="18" t="e">
        <f>VLOOKUP(F18,G13数据库!C:N,6,0)</f>
        <v>#N/A</v>
      </c>
      <c r="N18" s="18" t="e">
        <f>VLOOKUP(F18,G13数据库!C:N,7,0)</f>
        <v>#N/A</v>
      </c>
      <c r="O18" s="18"/>
      <c r="P18" s="18" t="e">
        <f>VLOOKUP(F18,G13数据库!C:N,8,0)</f>
        <v>#N/A</v>
      </c>
      <c r="Q18" s="18" t="e">
        <f>VLOOKUP(F18,G13数据库!C:N,9,0)</f>
        <v>#N/A</v>
      </c>
      <c r="R18" s="19" t="e">
        <f>VLOOKUP(F18,G13数据库!C:N,10,0)*C18</f>
        <v>#N/A</v>
      </c>
      <c r="S18" s="18" t="e">
        <f>VLOOKUP(F18,G13数据库!C:N,11,0)</f>
        <v>#N/A</v>
      </c>
      <c r="T18" s="18" t="e">
        <f>VLOOKUP(F18,G13数据库!C:N,12,0)</f>
        <v>#N/A</v>
      </c>
      <c r="U18" s="18"/>
    </row>
    <row r="19" spans="1:21" x14ac:dyDescent="0.25">
      <c r="A19" s="22"/>
      <c r="B19" s="3"/>
      <c r="C19" s="3"/>
      <c r="D19" s="3"/>
      <c r="E19" s="18" t="e">
        <f t="shared" si="5"/>
        <v>#VALUE!</v>
      </c>
      <c r="F19" s="18" t="str">
        <f t="shared" si="6"/>
        <v/>
      </c>
      <c r="G19" s="18" t="e">
        <f t="shared" si="7"/>
        <v>#VALUE!</v>
      </c>
      <c r="H19" s="18" t="e">
        <f t="shared" si="8"/>
        <v>#VALUE!</v>
      </c>
      <c r="I19" s="18" t="e">
        <f>VLOOKUP(F19,G13数据库!C:N,4,0)</f>
        <v>#N/A</v>
      </c>
      <c r="J19" s="18" t="e">
        <f>VLOOKUP(F19,G13数据库!C:N,5,0)</f>
        <v>#N/A</v>
      </c>
      <c r="K19" s="18" t="e" cm="1">
        <f t="array" ref="K19">_xlfn.IFS(E19=1,0,E19=2,0,E19=3,VLOOKUP(F19,G13数据库!C:N,3,0)+100,E19=4,0,E19=5,0,E19=6,VLOOKUP(F19,G13数据库!C:N,3,0)+100)</f>
        <v>#VALUE!</v>
      </c>
      <c r="L19" s="19" t="e">
        <f t="shared" si="9"/>
        <v>#VALUE!</v>
      </c>
      <c r="M19" s="18" t="e">
        <f>VLOOKUP(F19,G13数据库!C:N,6,0)</f>
        <v>#N/A</v>
      </c>
      <c r="N19" s="18" t="e">
        <f>VLOOKUP(F19,G13数据库!C:N,7,0)</f>
        <v>#N/A</v>
      </c>
      <c r="O19" s="18"/>
      <c r="P19" s="18" t="e">
        <f>VLOOKUP(F19,G13数据库!C:N,8,0)</f>
        <v>#N/A</v>
      </c>
      <c r="Q19" s="18" t="e">
        <f>VLOOKUP(F19,G13数据库!C:N,9,0)</f>
        <v>#N/A</v>
      </c>
      <c r="R19" s="19" t="e">
        <f>VLOOKUP(F19,G13数据库!C:N,10,0)*C19</f>
        <v>#N/A</v>
      </c>
      <c r="S19" s="18" t="e">
        <f>VLOOKUP(F19,G13数据库!C:N,11,0)</f>
        <v>#N/A</v>
      </c>
      <c r="T19" s="18" t="e">
        <f>VLOOKUP(F19,G13数据库!C:N,12,0)</f>
        <v>#N/A</v>
      </c>
      <c r="U19" s="18"/>
    </row>
    <row r="20" spans="1:21" x14ac:dyDescent="0.25">
      <c r="A20" s="22"/>
      <c r="B20" s="3"/>
      <c r="C20" s="3"/>
      <c r="D20" s="3"/>
      <c r="E20" s="18" t="e">
        <f t="shared" si="5"/>
        <v>#VALUE!</v>
      </c>
      <c r="F20" s="18" t="str">
        <f t="shared" si="6"/>
        <v/>
      </c>
      <c r="G20" s="18" t="e">
        <f t="shared" si="7"/>
        <v>#VALUE!</v>
      </c>
      <c r="H20" s="18" t="e">
        <f t="shared" si="8"/>
        <v>#VALUE!</v>
      </c>
      <c r="I20" s="18" t="e">
        <f>VLOOKUP(F20,G13数据库!C:N,4,0)</f>
        <v>#N/A</v>
      </c>
      <c r="J20" s="18" t="e">
        <f>VLOOKUP(F20,G13数据库!C:N,5,0)</f>
        <v>#N/A</v>
      </c>
      <c r="K20" s="18" t="e" cm="1">
        <f t="array" ref="K20">_xlfn.IFS(E20=1,0,E20=2,0,E20=3,VLOOKUP(F20,G13数据库!C:N,3,0)+100,E20=4,0,E20=5,0,E20=6,VLOOKUP(F20,G13数据库!C:N,3,0)+100)</f>
        <v>#VALUE!</v>
      </c>
      <c r="L20" s="19" t="e">
        <f t="shared" si="9"/>
        <v>#VALUE!</v>
      </c>
      <c r="M20" s="18" t="e">
        <f>VLOOKUP(F20,G13数据库!C:N,6,0)</f>
        <v>#N/A</v>
      </c>
      <c r="N20" s="18" t="e">
        <f>VLOOKUP(F20,G13数据库!C:N,7,0)</f>
        <v>#N/A</v>
      </c>
      <c r="O20" s="18"/>
      <c r="P20" s="18" t="e">
        <f>VLOOKUP(F20,G13数据库!C:N,8,0)</f>
        <v>#N/A</v>
      </c>
      <c r="Q20" s="18" t="e">
        <f>VLOOKUP(F20,G13数据库!C:N,9,0)</f>
        <v>#N/A</v>
      </c>
      <c r="R20" s="19" t="e">
        <f>VLOOKUP(F20,G13数据库!C:N,10,0)*C20</f>
        <v>#N/A</v>
      </c>
      <c r="S20" s="18" t="e">
        <f>VLOOKUP(F20,G13数据库!C:N,11,0)</f>
        <v>#N/A</v>
      </c>
      <c r="T20" s="18" t="e">
        <f>VLOOKUP(F20,G13数据库!C:N,12,0)</f>
        <v>#N/A</v>
      </c>
      <c r="U20" s="18"/>
    </row>
    <row r="21" spans="1:21" x14ac:dyDescent="0.25">
      <c r="A21" s="22"/>
      <c r="B21" s="3"/>
      <c r="C21" s="3"/>
      <c r="D21" s="3"/>
      <c r="E21" s="18" t="e">
        <f t="shared" si="5"/>
        <v>#VALUE!</v>
      </c>
      <c r="F21" s="18" t="str">
        <f t="shared" si="6"/>
        <v/>
      </c>
      <c r="G21" s="18" t="e">
        <f t="shared" si="7"/>
        <v>#VALUE!</v>
      </c>
      <c r="H21" s="18" t="e">
        <f t="shared" si="8"/>
        <v>#VALUE!</v>
      </c>
      <c r="I21" s="18" t="e">
        <f>VLOOKUP(F21,G13数据库!C:N,4,0)</f>
        <v>#N/A</v>
      </c>
      <c r="J21" s="18" t="e">
        <f>VLOOKUP(F21,G13数据库!C:N,5,0)</f>
        <v>#N/A</v>
      </c>
      <c r="K21" s="18" t="e" cm="1">
        <f t="array" ref="K21">_xlfn.IFS(E21=1,0,E21=2,0,E21=3,VLOOKUP(F21,G13数据库!C:N,3,0)+100,E21=4,0,E21=5,0,E21=6,VLOOKUP(F21,G13数据库!C:N,3,0)+100)</f>
        <v>#VALUE!</v>
      </c>
      <c r="L21" s="19" t="e">
        <f t="shared" si="9"/>
        <v>#VALUE!</v>
      </c>
      <c r="M21" s="18" t="e">
        <f>VLOOKUP(F21,G13数据库!C:N,6,0)</f>
        <v>#N/A</v>
      </c>
      <c r="N21" s="18" t="e">
        <f>VLOOKUP(F21,G13数据库!C:N,7,0)</f>
        <v>#N/A</v>
      </c>
      <c r="O21" s="18"/>
      <c r="P21" s="18" t="e">
        <f>VLOOKUP(F21,G13数据库!C:N,8,0)</f>
        <v>#N/A</v>
      </c>
      <c r="Q21" s="18" t="e">
        <f>VLOOKUP(F21,G13数据库!C:N,9,0)</f>
        <v>#N/A</v>
      </c>
      <c r="R21" s="19" t="e">
        <f>VLOOKUP(F21,G13数据库!C:N,10,0)*C21</f>
        <v>#N/A</v>
      </c>
      <c r="S21" s="18" t="e">
        <f>VLOOKUP(F21,G13数据库!C:N,11,0)</f>
        <v>#N/A</v>
      </c>
      <c r="T21" s="18" t="e">
        <f>VLOOKUP(F21,G13数据库!C:N,12,0)</f>
        <v>#N/A</v>
      </c>
      <c r="U21" s="18"/>
    </row>
    <row r="22" spans="1:21" x14ac:dyDescent="0.25">
      <c r="A22" s="22"/>
      <c r="B22" s="3"/>
      <c r="C22" s="3"/>
      <c r="D22" s="3"/>
      <c r="E22" s="18" t="e">
        <f t="shared" si="5"/>
        <v>#VALUE!</v>
      </c>
      <c r="F22" s="18" t="str">
        <f t="shared" si="6"/>
        <v/>
      </c>
      <c r="G22" s="18" t="e">
        <f t="shared" si="7"/>
        <v>#VALUE!</v>
      </c>
      <c r="H22" s="18" t="e">
        <f t="shared" si="8"/>
        <v>#VALUE!</v>
      </c>
      <c r="I22" s="18" t="e">
        <f>VLOOKUP(F22,G13数据库!C:N,4,0)</f>
        <v>#N/A</v>
      </c>
      <c r="J22" s="18" t="e">
        <f>VLOOKUP(F22,G13数据库!C:N,5,0)</f>
        <v>#N/A</v>
      </c>
      <c r="K22" s="18" t="e" cm="1">
        <f t="array" ref="K22">_xlfn.IFS(E22=1,0,E22=2,0,E22=3,VLOOKUP(F22,G13数据库!C:N,3,0)+100,E22=4,0,E22=5,0,E22=6,VLOOKUP(F22,G13数据库!C:N,3,0)+100)</f>
        <v>#VALUE!</v>
      </c>
      <c r="L22" s="19" t="e">
        <f t="shared" si="9"/>
        <v>#VALUE!</v>
      </c>
      <c r="M22" s="18" t="e">
        <f>VLOOKUP(F22,G13数据库!C:N,6,0)</f>
        <v>#N/A</v>
      </c>
      <c r="N22" s="18" t="e">
        <f>VLOOKUP(F22,G13数据库!C:N,7,0)</f>
        <v>#N/A</v>
      </c>
      <c r="O22" s="18"/>
      <c r="P22" s="18" t="e">
        <f>VLOOKUP(F22,G13数据库!C:N,8,0)</f>
        <v>#N/A</v>
      </c>
      <c r="Q22" s="18" t="e">
        <f>VLOOKUP(F22,G13数据库!C:N,9,0)</f>
        <v>#N/A</v>
      </c>
      <c r="R22" s="19" t="e">
        <f>VLOOKUP(F22,G13数据库!C:N,10,0)*C22</f>
        <v>#N/A</v>
      </c>
      <c r="S22" s="18" t="e">
        <f>VLOOKUP(F22,G13数据库!C:N,11,0)</f>
        <v>#N/A</v>
      </c>
      <c r="T22" s="18" t="e">
        <f>VLOOKUP(F22,G13数据库!C:N,12,0)</f>
        <v>#N/A</v>
      </c>
      <c r="U22" s="18"/>
    </row>
    <row r="23" spans="1:21" x14ac:dyDescent="0.25">
      <c r="A23" s="22"/>
      <c r="B23" s="3"/>
      <c r="C23" s="3"/>
      <c r="D23" s="3"/>
      <c r="E23" s="18" t="e">
        <f t="shared" si="5"/>
        <v>#VALUE!</v>
      </c>
      <c r="F23" s="18" t="str">
        <f t="shared" si="6"/>
        <v/>
      </c>
      <c r="G23" s="18" t="e">
        <f t="shared" si="7"/>
        <v>#VALUE!</v>
      </c>
      <c r="H23" s="18" t="e">
        <f t="shared" si="8"/>
        <v>#VALUE!</v>
      </c>
      <c r="I23" s="18" t="e">
        <f>VLOOKUP(F23,G13数据库!C:N,4,0)</f>
        <v>#N/A</v>
      </c>
      <c r="J23" s="18" t="e">
        <f>VLOOKUP(F23,G13数据库!C:N,5,0)</f>
        <v>#N/A</v>
      </c>
      <c r="K23" s="18" t="e" cm="1">
        <f t="array" ref="K23">_xlfn.IFS(E23=1,0,E23=2,0,E23=3,VLOOKUP(F23,G13数据库!C:N,3,0)+100,E23=4,0,E23=5,0,E23=6,VLOOKUP(F23,G13数据库!C:N,3,0)+100)</f>
        <v>#VALUE!</v>
      </c>
      <c r="L23" s="19" t="e">
        <f t="shared" si="9"/>
        <v>#VALUE!</v>
      </c>
      <c r="M23" s="18" t="e">
        <f>VLOOKUP(F23,G13数据库!C:N,6,0)</f>
        <v>#N/A</v>
      </c>
      <c r="N23" s="18" t="e">
        <f>VLOOKUP(F23,G13数据库!C:N,7,0)</f>
        <v>#N/A</v>
      </c>
      <c r="O23" s="18"/>
      <c r="P23" s="18" t="e">
        <f>VLOOKUP(F23,G13数据库!C:N,8,0)</f>
        <v>#N/A</v>
      </c>
      <c r="Q23" s="18" t="e">
        <f>VLOOKUP(F23,G13数据库!C:N,9,0)</f>
        <v>#N/A</v>
      </c>
      <c r="R23" s="19" t="e">
        <f>VLOOKUP(F23,G13数据库!C:N,10,0)*C23</f>
        <v>#N/A</v>
      </c>
      <c r="S23" s="18" t="e">
        <f>VLOOKUP(F23,G13数据库!C:N,11,0)</f>
        <v>#N/A</v>
      </c>
      <c r="T23" s="18" t="e">
        <f>VLOOKUP(F23,G13数据库!C:N,12,0)</f>
        <v>#N/A</v>
      </c>
      <c r="U23" s="18"/>
    </row>
    <row r="24" spans="1:21" x14ac:dyDescent="0.25">
      <c r="A24" s="22"/>
      <c r="B24" s="3"/>
      <c r="C24" s="3"/>
      <c r="D24" s="3"/>
      <c r="E24" s="18" t="e">
        <f t="shared" si="5"/>
        <v>#VALUE!</v>
      </c>
      <c r="F24" s="18" t="str">
        <f t="shared" si="6"/>
        <v/>
      </c>
      <c r="G24" s="18" t="e">
        <f t="shared" si="7"/>
        <v>#VALUE!</v>
      </c>
      <c r="H24" s="18" t="e">
        <f t="shared" si="8"/>
        <v>#VALUE!</v>
      </c>
      <c r="I24" s="18" t="e">
        <f>VLOOKUP(F24,G13数据库!C:N,4,0)</f>
        <v>#N/A</v>
      </c>
      <c r="J24" s="18" t="e">
        <f>VLOOKUP(F24,G13数据库!C:N,5,0)</f>
        <v>#N/A</v>
      </c>
      <c r="K24" s="18" t="e" cm="1">
        <f t="array" ref="K24">_xlfn.IFS(E24=1,0,E24=2,0,E24=3,VLOOKUP(F24,G13数据库!C:N,3,0)+100,E24=4,0,E24=5,0,E24=6,VLOOKUP(F24,G13数据库!C:N,3,0)+100)</f>
        <v>#VALUE!</v>
      </c>
      <c r="L24" s="19" t="e">
        <f t="shared" si="9"/>
        <v>#VALUE!</v>
      </c>
      <c r="M24" s="18" t="e">
        <f>VLOOKUP(F24,G13数据库!C:N,6,0)</f>
        <v>#N/A</v>
      </c>
      <c r="N24" s="18" t="e">
        <f>VLOOKUP(F24,G13数据库!C:N,7,0)</f>
        <v>#N/A</v>
      </c>
      <c r="O24" s="18"/>
      <c r="P24" s="18" t="e">
        <f>VLOOKUP(F24,G13数据库!C:N,8,0)</f>
        <v>#N/A</v>
      </c>
      <c r="Q24" s="18" t="e">
        <f>VLOOKUP(F24,G13数据库!C:N,9,0)</f>
        <v>#N/A</v>
      </c>
      <c r="R24" s="19" t="e">
        <f>VLOOKUP(F24,G13数据库!C:N,10,0)*C24</f>
        <v>#N/A</v>
      </c>
      <c r="S24" s="18" t="e">
        <f>VLOOKUP(F24,G13数据库!C:N,11,0)</f>
        <v>#N/A</v>
      </c>
      <c r="T24" s="18" t="e">
        <f>VLOOKUP(F24,G13数据库!C:N,12,0)</f>
        <v>#N/A</v>
      </c>
      <c r="U24" s="18"/>
    </row>
    <row r="25" spans="1:21" x14ac:dyDescent="0.25">
      <c r="A25" s="22"/>
      <c r="B25" s="3"/>
      <c r="C25" s="3"/>
      <c r="D25" s="3"/>
      <c r="E25" s="18" t="e">
        <f t="shared" si="5"/>
        <v>#VALUE!</v>
      </c>
      <c r="F25" s="18" t="str">
        <f t="shared" si="6"/>
        <v/>
      </c>
      <c r="G25" s="18" t="e">
        <f t="shared" si="7"/>
        <v>#VALUE!</v>
      </c>
      <c r="H25" s="18" t="e">
        <f t="shared" si="8"/>
        <v>#VALUE!</v>
      </c>
      <c r="I25" s="18" t="e">
        <f>VLOOKUP(F25,G13数据库!C:N,4,0)</f>
        <v>#N/A</v>
      </c>
      <c r="J25" s="18" t="e">
        <f>VLOOKUP(F25,G13数据库!C:N,5,0)</f>
        <v>#N/A</v>
      </c>
      <c r="K25" s="18" t="e" cm="1">
        <f t="array" ref="K25">_xlfn.IFS(E25=1,0,E25=2,0,E25=3,VLOOKUP(F25,G13数据库!C:N,3,0)+100,E25=4,0,E25=5,0,E25=6,VLOOKUP(F25,G13数据库!C:N,3,0)+100)</f>
        <v>#VALUE!</v>
      </c>
      <c r="L25" s="19" t="e">
        <f t="shared" si="9"/>
        <v>#VALUE!</v>
      </c>
      <c r="M25" s="18" t="e">
        <f>VLOOKUP(F25,G13数据库!C:N,6,0)</f>
        <v>#N/A</v>
      </c>
      <c r="N25" s="18" t="e">
        <f>VLOOKUP(F25,G13数据库!C:N,7,0)</f>
        <v>#N/A</v>
      </c>
      <c r="O25" s="18"/>
      <c r="P25" s="18" t="e">
        <f>VLOOKUP(F25,G13数据库!C:N,8,0)</f>
        <v>#N/A</v>
      </c>
      <c r="Q25" s="18" t="e">
        <f>VLOOKUP(F25,G13数据库!C:N,9,0)</f>
        <v>#N/A</v>
      </c>
      <c r="R25" s="19" t="e">
        <f>VLOOKUP(F25,G13数据库!C:N,10,0)*C25</f>
        <v>#N/A</v>
      </c>
      <c r="S25" s="18" t="e">
        <f>VLOOKUP(F25,G13数据库!C:N,11,0)</f>
        <v>#N/A</v>
      </c>
      <c r="T25" s="18" t="e">
        <f>VLOOKUP(F25,G13数据库!C:N,12,0)</f>
        <v>#N/A</v>
      </c>
      <c r="U25" s="18"/>
    </row>
    <row r="26" spans="1:21" x14ac:dyDescent="0.25">
      <c r="A26" s="22"/>
      <c r="B26" s="3"/>
      <c r="C26" s="3"/>
      <c r="D26" s="3"/>
      <c r="E26" s="18" t="e">
        <f t="shared" si="5"/>
        <v>#VALUE!</v>
      </c>
      <c r="F26" s="18" t="str">
        <f t="shared" si="6"/>
        <v/>
      </c>
      <c r="G26" s="18" t="e">
        <f t="shared" si="7"/>
        <v>#VALUE!</v>
      </c>
      <c r="H26" s="18" t="e">
        <f t="shared" si="8"/>
        <v>#VALUE!</v>
      </c>
      <c r="I26" s="18" t="e">
        <f>VLOOKUP(F26,G13数据库!C:N,4,0)</f>
        <v>#N/A</v>
      </c>
      <c r="J26" s="18" t="e">
        <f>VLOOKUP(F26,G13数据库!C:N,5,0)</f>
        <v>#N/A</v>
      </c>
      <c r="K26" s="18" t="e" cm="1">
        <f t="array" ref="K26">_xlfn.IFS(E26=1,0,E26=2,0,E26=3,VLOOKUP(F26,G13数据库!C:N,3,0)+100,E26=4,0,E26=5,0,E26=6,VLOOKUP(F26,G13数据库!C:N,3,0)+100)</f>
        <v>#VALUE!</v>
      </c>
      <c r="L26" s="19" t="e">
        <f t="shared" si="9"/>
        <v>#VALUE!</v>
      </c>
      <c r="M26" s="18" t="e">
        <f>VLOOKUP(F26,G13数据库!C:N,6,0)</f>
        <v>#N/A</v>
      </c>
      <c r="N26" s="18" t="e">
        <f>VLOOKUP(F26,G13数据库!C:N,7,0)</f>
        <v>#N/A</v>
      </c>
      <c r="O26" s="18"/>
      <c r="P26" s="18" t="e">
        <f>VLOOKUP(F26,G13数据库!C:N,8,0)</f>
        <v>#N/A</v>
      </c>
      <c r="Q26" s="18" t="e">
        <f>VLOOKUP(F26,G13数据库!C:N,9,0)</f>
        <v>#N/A</v>
      </c>
      <c r="R26" s="19" t="e">
        <f>VLOOKUP(F26,G13数据库!C:N,10,0)*C26</f>
        <v>#N/A</v>
      </c>
      <c r="S26" s="18" t="e">
        <f>VLOOKUP(F26,G13数据库!C:N,11,0)</f>
        <v>#N/A</v>
      </c>
      <c r="T26" s="18" t="e">
        <f>VLOOKUP(F26,G13数据库!C:N,12,0)</f>
        <v>#N/A</v>
      </c>
      <c r="U26" s="18"/>
    </row>
    <row r="27" spans="1:21" x14ac:dyDescent="0.25">
      <c r="A27" s="22"/>
      <c r="B27" s="3"/>
      <c r="C27" s="3"/>
      <c r="D27" s="3"/>
      <c r="E27" s="18" t="e">
        <f t="shared" si="5"/>
        <v>#VALUE!</v>
      </c>
      <c r="F27" s="18" t="str">
        <f t="shared" si="6"/>
        <v/>
      </c>
      <c r="G27" s="18" t="e">
        <f t="shared" si="7"/>
        <v>#VALUE!</v>
      </c>
      <c r="H27" s="18" t="e">
        <f t="shared" si="8"/>
        <v>#VALUE!</v>
      </c>
      <c r="I27" s="18" t="e">
        <f>VLOOKUP(F27,G13数据库!C:N,4,0)</f>
        <v>#N/A</v>
      </c>
      <c r="J27" s="18" t="e">
        <f>VLOOKUP(F27,G13数据库!C:N,5,0)</f>
        <v>#N/A</v>
      </c>
      <c r="K27" s="18" t="e" cm="1">
        <f t="array" ref="K27">_xlfn.IFS(E27=1,0,E27=2,0,E27=3,VLOOKUP(F27,G13数据库!C:N,3,0)+100,E27=4,0,E27=5,0,E27=6,VLOOKUP(F27,G13数据库!C:N,3,0)+100)</f>
        <v>#VALUE!</v>
      </c>
      <c r="L27" s="19" t="e">
        <f t="shared" si="9"/>
        <v>#VALUE!</v>
      </c>
      <c r="M27" s="18" t="e">
        <f>VLOOKUP(F27,G13数据库!C:N,6,0)</f>
        <v>#N/A</v>
      </c>
      <c r="N27" s="18" t="e">
        <f>VLOOKUP(F27,G13数据库!C:N,7,0)</f>
        <v>#N/A</v>
      </c>
      <c r="O27" s="18"/>
      <c r="P27" s="18" t="e">
        <f>VLOOKUP(F27,G13数据库!C:N,8,0)</f>
        <v>#N/A</v>
      </c>
      <c r="Q27" s="18" t="e">
        <f>VLOOKUP(F27,G13数据库!C:N,9,0)</f>
        <v>#N/A</v>
      </c>
      <c r="R27" s="19" t="e">
        <f>VLOOKUP(F27,G13数据库!C:N,10,0)*C27</f>
        <v>#N/A</v>
      </c>
      <c r="S27" s="18" t="e">
        <f>VLOOKUP(F27,G13数据库!C:N,11,0)</f>
        <v>#N/A</v>
      </c>
      <c r="T27" s="18" t="e">
        <f>VLOOKUP(F27,G13数据库!C:N,12,0)</f>
        <v>#N/A</v>
      </c>
      <c r="U27" s="18"/>
    </row>
    <row r="28" spans="1:21" x14ac:dyDescent="0.25">
      <c r="A28" s="22"/>
      <c r="B28" s="3"/>
      <c r="C28" s="3"/>
      <c r="D28" s="3"/>
      <c r="E28" s="18" t="e">
        <f t="shared" si="5"/>
        <v>#VALUE!</v>
      </c>
      <c r="F28" s="18" t="str">
        <f t="shared" si="6"/>
        <v/>
      </c>
      <c r="G28" s="18" t="e">
        <f t="shared" si="7"/>
        <v>#VALUE!</v>
      </c>
      <c r="H28" s="18" t="e">
        <f t="shared" si="8"/>
        <v>#VALUE!</v>
      </c>
      <c r="I28" s="18" t="e">
        <f>VLOOKUP(F28,G13数据库!C:N,4,0)</f>
        <v>#N/A</v>
      </c>
      <c r="J28" s="18" t="e">
        <f>VLOOKUP(F28,G13数据库!C:N,5,0)</f>
        <v>#N/A</v>
      </c>
      <c r="K28" s="18" t="e" cm="1">
        <f t="array" ref="K28">_xlfn.IFS(E28=1,0,E28=2,0,E28=3,VLOOKUP(F28,G13数据库!C:N,3,0)+100,E28=4,0,E28=5,0,E28=6,VLOOKUP(F28,G13数据库!C:N,3,0)+100)</f>
        <v>#VALUE!</v>
      </c>
      <c r="L28" s="19" t="e">
        <f t="shared" si="9"/>
        <v>#VALUE!</v>
      </c>
      <c r="M28" s="18" t="e">
        <f>VLOOKUP(F28,G13数据库!C:N,6,0)</f>
        <v>#N/A</v>
      </c>
      <c r="N28" s="18" t="e">
        <f>VLOOKUP(F28,G13数据库!C:N,7,0)</f>
        <v>#N/A</v>
      </c>
      <c r="O28" s="18"/>
      <c r="P28" s="18" t="e">
        <f>VLOOKUP(F28,G13数据库!C:N,8,0)</f>
        <v>#N/A</v>
      </c>
      <c r="Q28" s="18" t="e">
        <f>VLOOKUP(F28,G13数据库!C:N,9,0)</f>
        <v>#N/A</v>
      </c>
      <c r="R28" s="19" t="e">
        <f>VLOOKUP(F28,G13数据库!C:N,10,0)*C28</f>
        <v>#N/A</v>
      </c>
      <c r="S28" s="18" t="e">
        <f>VLOOKUP(F28,G13数据库!C:N,11,0)</f>
        <v>#N/A</v>
      </c>
      <c r="T28" s="18" t="e">
        <f>VLOOKUP(F28,G13数据库!C:N,12,0)</f>
        <v>#N/A</v>
      </c>
      <c r="U28" s="18"/>
    </row>
    <row r="29" spans="1:21" x14ac:dyDescent="0.25">
      <c r="A29" s="22"/>
      <c r="B29" s="3"/>
      <c r="C29" s="3"/>
      <c r="D29" s="3"/>
      <c r="E29" s="18" t="e">
        <f t="shared" si="5"/>
        <v>#VALUE!</v>
      </c>
      <c r="F29" s="18" t="str">
        <f t="shared" si="6"/>
        <v/>
      </c>
      <c r="G29" s="18" t="e">
        <f t="shared" si="7"/>
        <v>#VALUE!</v>
      </c>
      <c r="H29" s="18" t="e">
        <f t="shared" si="8"/>
        <v>#VALUE!</v>
      </c>
      <c r="I29" s="18" t="e">
        <f>VLOOKUP(F29,G13数据库!C:N,4,0)</f>
        <v>#N/A</v>
      </c>
      <c r="J29" s="18" t="e">
        <f>VLOOKUP(F29,G13数据库!C:N,5,0)</f>
        <v>#N/A</v>
      </c>
      <c r="K29" s="18" t="e" cm="1">
        <f t="array" ref="K29">_xlfn.IFS(E29=1,0,E29=2,0,E29=3,VLOOKUP(F29,G13数据库!C:N,3,0)+100,E29=4,0,E29=5,0,E29=6,VLOOKUP(F29,G13数据库!C:N,3,0)+100)</f>
        <v>#VALUE!</v>
      </c>
      <c r="L29" s="19" t="e">
        <f t="shared" si="9"/>
        <v>#VALUE!</v>
      </c>
      <c r="M29" s="18" t="e">
        <f>VLOOKUP(F29,G13数据库!C:N,6,0)</f>
        <v>#N/A</v>
      </c>
      <c r="N29" s="18" t="e">
        <f>VLOOKUP(F29,G13数据库!C:N,7,0)</f>
        <v>#N/A</v>
      </c>
      <c r="O29" s="18"/>
      <c r="P29" s="18" t="e">
        <f>VLOOKUP(F29,G13数据库!C:N,8,0)</f>
        <v>#N/A</v>
      </c>
      <c r="Q29" s="18" t="e">
        <f>VLOOKUP(F29,G13数据库!C:N,9,0)</f>
        <v>#N/A</v>
      </c>
      <c r="R29" s="19" t="e">
        <f>VLOOKUP(F29,G13数据库!C:N,10,0)*C29</f>
        <v>#N/A</v>
      </c>
      <c r="S29" s="18" t="e">
        <f>VLOOKUP(F29,G13数据库!C:N,11,0)</f>
        <v>#N/A</v>
      </c>
      <c r="T29" s="18" t="e">
        <f>VLOOKUP(F29,G13数据库!C:N,12,0)</f>
        <v>#N/A</v>
      </c>
      <c r="U29" s="18"/>
    </row>
    <row r="30" spans="1:21" x14ac:dyDescent="0.25">
      <c r="A30" s="22"/>
      <c r="B30" s="3"/>
      <c r="C30" s="3"/>
      <c r="D30" s="3"/>
      <c r="E30" s="18" t="e">
        <f t="shared" si="5"/>
        <v>#VALUE!</v>
      </c>
      <c r="F30" s="18" t="str">
        <f t="shared" si="6"/>
        <v/>
      </c>
      <c r="G30" s="18" t="e">
        <f t="shared" si="7"/>
        <v>#VALUE!</v>
      </c>
      <c r="H30" s="18" t="e">
        <f t="shared" si="8"/>
        <v>#VALUE!</v>
      </c>
      <c r="I30" s="18" t="e">
        <f>VLOOKUP(F30,G13数据库!C:N,4,0)</f>
        <v>#N/A</v>
      </c>
      <c r="J30" s="18" t="e">
        <f>VLOOKUP(F30,G13数据库!C:N,5,0)</f>
        <v>#N/A</v>
      </c>
      <c r="K30" s="18" t="e" cm="1">
        <f t="array" ref="K30">_xlfn.IFS(E30=1,0,E30=2,0,E30=3,VLOOKUP(F30,G13数据库!C:N,3,0)+100,E30=4,0,E30=5,0,E30=6,VLOOKUP(F30,G13数据库!C:N,3,0)+100)</f>
        <v>#VALUE!</v>
      </c>
      <c r="L30" s="19" t="e">
        <f t="shared" si="9"/>
        <v>#VALUE!</v>
      </c>
      <c r="M30" s="18" t="e">
        <f>VLOOKUP(F30,G13数据库!C:N,6,0)</f>
        <v>#N/A</v>
      </c>
      <c r="N30" s="18" t="e">
        <f>VLOOKUP(F30,G13数据库!C:N,7,0)</f>
        <v>#N/A</v>
      </c>
      <c r="O30" s="18"/>
      <c r="P30" s="18" t="e">
        <f>VLOOKUP(F30,G13数据库!C:N,8,0)</f>
        <v>#N/A</v>
      </c>
      <c r="Q30" s="18" t="e">
        <f>VLOOKUP(F30,G13数据库!C:N,9,0)</f>
        <v>#N/A</v>
      </c>
      <c r="R30" s="19" t="e">
        <f>VLOOKUP(F30,G13数据库!C:N,10,0)*C30</f>
        <v>#N/A</v>
      </c>
      <c r="S30" s="18" t="e">
        <f>VLOOKUP(F30,G13数据库!C:N,11,0)</f>
        <v>#N/A</v>
      </c>
      <c r="T30" s="18" t="e">
        <f>VLOOKUP(F30,G13数据库!C:N,12,0)</f>
        <v>#N/A</v>
      </c>
      <c r="U30" s="18"/>
    </row>
    <row r="31" spans="1:21" x14ac:dyDescent="0.25">
      <c r="A31" s="22"/>
      <c r="B31" s="3"/>
      <c r="C31" s="3"/>
      <c r="D31" s="3"/>
      <c r="E31" s="18" t="e">
        <f t="shared" si="5"/>
        <v>#VALUE!</v>
      </c>
      <c r="F31" s="18" t="str">
        <f t="shared" si="6"/>
        <v/>
      </c>
      <c r="G31" s="18" t="e">
        <f t="shared" si="7"/>
        <v>#VALUE!</v>
      </c>
      <c r="H31" s="18" t="e">
        <f t="shared" si="8"/>
        <v>#VALUE!</v>
      </c>
      <c r="I31" s="18" t="e">
        <f>VLOOKUP(F31,G13数据库!C:N,4,0)</f>
        <v>#N/A</v>
      </c>
      <c r="J31" s="18" t="e">
        <f>VLOOKUP(F31,G13数据库!C:N,5,0)</f>
        <v>#N/A</v>
      </c>
      <c r="K31" s="18" t="e" cm="1">
        <f t="array" ref="K31">_xlfn.IFS(E31=1,0,E31=2,0,E31=3,VLOOKUP(F31,G13数据库!C:N,3,0)+100,E31=4,0,E31=5,0,E31=6,VLOOKUP(F31,G13数据库!C:N,3,0)+100)</f>
        <v>#VALUE!</v>
      </c>
      <c r="L31" s="19" t="e">
        <f t="shared" si="9"/>
        <v>#VALUE!</v>
      </c>
      <c r="M31" s="18" t="e">
        <f>VLOOKUP(F31,G13数据库!C:N,6,0)</f>
        <v>#N/A</v>
      </c>
      <c r="N31" s="18" t="e">
        <f>VLOOKUP(F31,G13数据库!C:N,7,0)</f>
        <v>#N/A</v>
      </c>
      <c r="O31" s="18"/>
      <c r="P31" s="18" t="e">
        <f>VLOOKUP(F31,G13数据库!C:N,8,0)</f>
        <v>#N/A</v>
      </c>
      <c r="Q31" s="18" t="e">
        <f>VLOOKUP(F31,G13数据库!C:N,9,0)</f>
        <v>#N/A</v>
      </c>
      <c r="R31" s="19" t="e">
        <f>VLOOKUP(F31,G13数据库!C:N,10,0)*C31</f>
        <v>#N/A</v>
      </c>
      <c r="S31" s="18" t="e">
        <f>VLOOKUP(F31,G13数据库!C:N,11,0)</f>
        <v>#N/A</v>
      </c>
      <c r="T31" s="18" t="e">
        <f>VLOOKUP(F31,G13数据库!C:N,12,0)</f>
        <v>#N/A</v>
      </c>
      <c r="U31" s="18"/>
    </row>
    <row r="32" spans="1:21" x14ac:dyDescent="0.25">
      <c r="A32" s="22"/>
      <c r="B32" s="3"/>
      <c r="C32" s="3"/>
      <c r="D32" s="3"/>
      <c r="E32" s="18" t="e">
        <f t="shared" si="5"/>
        <v>#VALUE!</v>
      </c>
      <c r="F32" s="18" t="str">
        <f t="shared" si="6"/>
        <v/>
      </c>
      <c r="G32" s="18" t="e">
        <f t="shared" si="7"/>
        <v>#VALUE!</v>
      </c>
      <c r="H32" s="18" t="e">
        <f t="shared" si="8"/>
        <v>#VALUE!</v>
      </c>
      <c r="I32" s="18" t="e">
        <f>VLOOKUP(F32,G13数据库!C:N,4,0)</f>
        <v>#N/A</v>
      </c>
      <c r="J32" s="18" t="e">
        <f>VLOOKUP(F32,G13数据库!C:N,5,0)</f>
        <v>#N/A</v>
      </c>
      <c r="K32" s="18" t="e" cm="1">
        <f t="array" ref="K32">_xlfn.IFS(E32=1,0,E32=2,0,E32=3,VLOOKUP(F32,G13数据库!C:N,3,0)+100,E32=4,0,E32=5,0,E32=6,VLOOKUP(F32,G13数据库!C:N,3,0)+100)</f>
        <v>#VALUE!</v>
      </c>
      <c r="L32" s="19" t="e">
        <f t="shared" si="9"/>
        <v>#VALUE!</v>
      </c>
      <c r="M32" s="18" t="e">
        <f>VLOOKUP(F32,G13数据库!C:N,6,0)</f>
        <v>#N/A</v>
      </c>
      <c r="N32" s="18" t="e">
        <f>VLOOKUP(F32,G13数据库!C:N,7,0)</f>
        <v>#N/A</v>
      </c>
      <c r="O32" s="18"/>
      <c r="P32" s="18" t="e">
        <f>VLOOKUP(F32,G13数据库!C:N,8,0)</f>
        <v>#N/A</v>
      </c>
      <c r="Q32" s="18" t="e">
        <f>VLOOKUP(F32,G13数据库!C:N,9,0)</f>
        <v>#N/A</v>
      </c>
      <c r="R32" s="19" t="e">
        <f>VLOOKUP(F32,G13数据库!C:N,10,0)*C32</f>
        <v>#N/A</v>
      </c>
      <c r="S32" s="18" t="e">
        <f>VLOOKUP(F32,G13数据库!C:N,11,0)</f>
        <v>#N/A</v>
      </c>
      <c r="T32" s="18" t="e">
        <f>VLOOKUP(F32,G13数据库!C:N,12,0)</f>
        <v>#N/A</v>
      </c>
      <c r="U32" s="18"/>
    </row>
    <row r="33" spans="1:21" x14ac:dyDescent="0.25">
      <c r="A33" s="22"/>
      <c r="B33" s="3"/>
      <c r="C33" s="3"/>
      <c r="D33" s="3"/>
      <c r="E33" s="18" t="e">
        <f t="shared" si="5"/>
        <v>#VALUE!</v>
      </c>
      <c r="F33" s="18" t="str">
        <f t="shared" si="6"/>
        <v/>
      </c>
      <c r="G33" s="18" t="e">
        <f t="shared" si="7"/>
        <v>#VALUE!</v>
      </c>
      <c r="H33" s="18" t="e">
        <f t="shared" si="8"/>
        <v>#VALUE!</v>
      </c>
      <c r="I33" s="18" t="e">
        <f>VLOOKUP(F33,G13数据库!C:N,4,0)</f>
        <v>#N/A</v>
      </c>
      <c r="J33" s="18" t="e">
        <f>VLOOKUP(F33,G13数据库!C:N,5,0)</f>
        <v>#N/A</v>
      </c>
      <c r="K33" s="18" t="e" cm="1">
        <f t="array" ref="K33">_xlfn.IFS(E33=1,0,E33=2,0,E33=3,VLOOKUP(F33,G13数据库!C:N,3,0)+100,E33=4,0,E33=5,0,E33=6,VLOOKUP(F33,G13数据库!C:N,3,0)+100)</f>
        <v>#VALUE!</v>
      </c>
      <c r="L33" s="19" t="e">
        <f t="shared" si="9"/>
        <v>#VALUE!</v>
      </c>
      <c r="M33" s="18" t="e">
        <f>VLOOKUP(F33,G13数据库!C:N,6,0)</f>
        <v>#N/A</v>
      </c>
      <c r="N33" s="18" t="e">
        <f>VLOOKUP(F33,G13数据库!C:N,7,0)</f>
        <v>#N/A</v>
      </c>
      <c r="O33" s="18"/>
      <c r="P33" s="18" t="e">
        <f>VLOOKUP(F33,G13数据库!C:N,8,0)</f>
        <v>#N/A</v>
      </c>
      <c r="Q33" s="18" t="e">
        <f>VLOOKUP(F33,G13数据库!C:N,9,0)</f>
        <v>#N/A</v>
      </c>
      <c r="R33" s="19" t="e">
        <f>VLOOKUP(F33,G13数据库!C:N,10,0)*C33</f>
        <v>#N/A</v>
      </c>
      <c r="S33" s="18" t="e">
        <f>VLOOKUP(F33,G13数据库!C:N,11,0)</f>
        <v>#N/A</v>
      </c>
      <c r="T33" s="18" t="e">
        <f>VLOOKUP(F33,G13数据库!C:N,12,0)</f>
        <v>#N/A</v>
      </c>
      <c r="U33" s="18"/>
    </row>
    <row r="34" spans="1:21" x14ac:dyDescent="0.25">
      <c r="A34" s="22"/>
      <c r="B34" s="3"/>
      <c r="C34" s="3"/>
      <c r="D34" s="3"/>
      <c r="E34" s="18" t="e">
        <f t="shared" si="5"/>
        <v>#VALUE!</v>
      </c>
      <c r="F34" s="18" t="str">
        <f t="shared" si="6"/>
        <v/>
      </c>
      <c r="G34" s="18" t="e">
        <f t="shared" si="7"/>
        <v>#VALUE!</v>
      </c>
      <c r="H34" s="18" t="e">
        <f t="shared" si="8"/>
        <v>#VALUE!</v>
      </c>
      <c r="I34" s="18" t="e">
        <f>VLOOKUP(F34,G13数据库!C:N,4,0)</f>
        <v>#N/A</v>
      </c>
      <c r="J34" s="18" t="e">
        <f>VLOOKUP(F34,G13数据库!C:N,5,0)</f>
        <v>#N/A</v>
      </c>
      <c r="K34" s="18" t="e" cm="1">
        <f t="array" ref="K34">_xlfn.IFS(E34=1,0,E34=2,0,E34=3,VLOOKUP(F34,G13数据库!C:N,3,0)+100,E34=4,0,E34=5,0,E34=6,VLOOKUP(F34,G13数据库!C:N,3,0)+100)</f>
        <v>#VALUE!</v>
      </c>
      <c r="L34" s="19" t="e">
        <f t="shared" si="9"/>
        <v>#VALUE!</v>
      </c>
      <c r="M34" s="18" t="e">
        <f>VLOOKUP(F34,G13数据库!C:N,6,0)</f>
        <v>#N/A</v>
      </c>
      <c r="N34" s="18" t="e">
        <f>VLOOKUP(F34,G13数据库!C:N,7,0)</f>
        <v>#N/A</v>
      </c>
      <c r="O34" s="18"/>
      <c r="P34" s="18" t="e">
        <f>VLOOKUP(F34,G13数据库!C:N,8,0)</f>
        <v>#N/A</v>
      </c>
      <c r="Q34" s="18" t="e">
        <f>VLOOKUP(F34,G13数据库!C:N,9,0)</f>
        <v>#N/A</v>
      </c>
      <c r="R34" s="19" t="e">
        <f>VLOOKUP(F34,G13数据库!C:N,10,0)*C34</f>
        <v>#N/A</v>
      </c>
      <c r="S34" s="18" t="e">
        <f>VLOOKUP(F34,G13数据库!C:N,11,0)</f>
        <v>#N/A</v>
      </c>
      <c r="T34" s="18" t="e">
        <f>VLOOKUP(F34,G13数据库!C:N,12,0)</f>
        <v>#N/A</v>
      </c>
      <c r="U34" s="18"/>
    </row>
    <row r="35" spans="1:21" x14ac:dyDescent="0.25">
      <c r="A35" s="22"/>
      <c r="B35" s="3"/>
      <c r="C35" s="3"/>
      <c r="D35" s="3"/>
      <c r="E35" s="18" t="e">
        <f t="shared" si="5"/>
        <v>#VALUE!</v>
      </c>
      <c r="F35" s="18" t="str">
        <f t="shared" si="6"/>
        <v/>
      </c>
      <c r="G35" s="18" t="e">
        <f t="shared" si="7"/>
        <v>#VALUE!</v>
      </c>
      <c r="H35" s="18" t="e">
        <f t="shared" si="8"/>
        <v>#VALUE!</v>
      </c>
      <c r="I35" s="18" t="e">
        <f>VLOOKUP(F35,G13数据库!C:N,4,0)</f>
        <v>#N/A</v>
      </c>
      <c r="J35" s="18" t="e">
        <f>VLOOKUP(F35,G13数据库!C:N,5,0)</f>
        <v>#N/A</v>
      </c>
      <c r="K35" s="18" t="e" cm="1">
        <f t="array" ref="K35">_xlfn.IFS(E35=1,0,E35=2,0,E35=3,VLOOKUP(F35,G13数据库!C:N,3,0)+100,E35=4,0,E35=5,0,E35=6,VLOOKUP(F35,G13数据库!C:N,3,0)+100)</f>
        <v>#VALUE!</v>
      </c>
      <c r="L35" s="19" t="e">
        <f t="shared" si="9"/>
        <v>#VALUE!</v>
      </c>
      <c r="M35" s="18" t="e">
        <f>VLOOKUP(F35,G13数据库!C:N,6,0)</f>
        <v>#N/A</v>
      </c>
      <c r="N35" s="18" t="e">
        <f>VLOOKUP(F35,G13数据库!C:N,7,0)</f>
        <v>#N/A</v>
      </c>
      <c r="O35" s="18"/>
      <c r="P35" s="18" t="e">
        <f>VLOOKUP(F35,G13数据库!C:N,8,0)</f>
        <v>#N/A</v>
      </c>
      <c r="Q35" s="18" t="e">
        <f>VLOOKUP(F35,G13数据库!C:N,9,0)</f>
        <v>#N/A</v>
      </c>
      <c r="R35" s="19" t="e">
        <f>VLOOKUP(F35,G13数据库!C:N,10,0)*C35</f>
        <v>#N/A</v>
      </c>
      <c r="S35" s="18" t="e">
        <f>VLOOKUP(F35,G13数据库!C:N,11,0)</f>
        <v>#N/A</v>
      </c>
      <c r="T35" s="18" t="e">
        <f>VLOOKUP(F35,G13数据库!C:N,12,0)</f>
        <v>#N/A</v>
      </c>
      <c r="U35" s="18"/>
    </row>
    <row r="36" spans="1:21" x14ac:dyDescent="0.25">
      <c r="A36" s="22"/>
      <c r="B36" s="3"/>
      <c r="C36" s="3"/>
      <c r="D36" s="3"/>
      <c r="E36" s="18" t="e">
        <f t="shared" si="5"/>
        <v>#VALUE!</v>
      </c>
      <c r="F36" s="18" t="str">
        <f t="shared" si="6"/>
        <v/>
      </c>
      <c r="G36" s="18" t="e">
        <f t="shared" si="7"/>
        <v>#VALUE!</v>
      </c>
      <c r="H36" s="18" t="e">
        <f t="shared" si="8"/>
        <v>#VALUE!</v>
      </c>
      <c r="I36" s="18" t="e">
        <f>VLOOKUP(F36,G13数据库!C:N,4,0)</f>
        <v>#N/A</v>
      </c>
      <c r="J36" s="18" t="e">
        <f>VLOOKUP(F36,G13数据库!C:N,5,0)</f>
        <v>#N/A</v>
      </c>
      <c r="K36" s="18" t="e" cm="1">
        <f t="array" ref="K36">_xlfn.IFS(E36=1,0,E36=2,0,E36=3,VLOOKUP(F36,G13数据库!C:N,3,0)+100,E36=4,0,E36=5,0,E36=6,VLOOKUP(F36,G13数据库!C:N,3,0)+100)</f>
        <v>#VALUE!</v>
      </c>
      <c r="L36" s="19" t="e">
        <f t="shared" si="9"/>
        <v>#VALUE!</v>
      </c>
      <c r="M36" s="18" t="e">
        <f>VLOOKUP(F36,G13数据库!C:N,6,0)</f>
        <v>#N/A</v>
      </c>
      <c r="N36" s="18" t="e">
        <f>VLOOKUP(F36,G13数据库!C:N,7,0)</f>
        <v>#N/A</v>
      </c>
      <c r="O36" s="18"/>
      <c r="P36" s="18" t="e">
        <f>VLOOKUP(F36,G13数据库!C:N,8,0)</f>
        <v>#N/A</v>
      </c>
      <c r="Q36" s="18" t="e">
        <f>VLOOKUP(F36,G13数据库!C:N,9,0)</f>
        <v>#N/A</v>
      </c>
      <c r="R36" s="19" t="e">
        <f>VLOOKUP(F36,G13数据库!C:N,10,0)*C36</f>
        <v>#N/A</v>
      </c>
      <c r="S36" s="18" t="e">
        <f>VLOOKUP(F36,G13数据库!C:N,11,0)</f>
        <v>#N/A</v>
      </c>
      <c r="T36" s="18" t="e">
        <f>VLOOKUP(F36,G13数据库!C:N,12,0)</f>
        <v>#N/A</v>
      </c>
      <c r="U36" s="18"/>
    </row>
    <row r="37" spans="1:21" x14ac:dyDescent="0.25">
      <c r="A37" s="22"/>
      <c r="B37" s="3"/>
      <c r="C37" s="3"/>
      <c r="D37" s="3"/>
      <c r="E37" s="18" t="e">
        <f t="shared" si="5"/>
        <v>#VALUE!</v>
      </c>
      <c r="F37" s="18" t="str">
        <f t="shared" si="6"/>
        <v/>
      </c>
      <c r="G37" s="18" t="e">
        <f t="shared" si="7"/>
        <v>#VALUE!</v>
      </c>
      <c r="H37" s="18" t="e">
        <f t="shared" si="8"/>
        <v>#VALUE!</v>
      </c>
      <c r="I37" s="18" t="e">
        <f>VLOOKUP(F37,G13数据库!C:N,4,0)</f>
        <v>#N/A</v>
      </c>
      <c r="J37" s="18" t="e">
        <f>VLOOKUP(F37,G13数据库!C:N,5,0)</f>
        <v>#N/A</v>
      </c>
      <c r="K37" s="18" t="e" cm="1">
        <f t="array" ref="K37">_xlfn.IFS(E37=1,0,E37=2,0,E37=3,VLOOKUP(F37,G13数据库!C:N,3,0)+100,E37=4,0,E37=5,0,E37=6,VLOOKUP(F37,G13数据库!C:N,3,0)+100)</f>
        <v>#VALUE!</v>
      </c>
      <c r="L37" s="19" t="e">
        <f t="shared" si="9"/>
        <v>#VALUE!</v>
      </c>
      <c r="M37" s="18" t="e">
        <f>VLOOKUP(F37,G13数据库!C:N,6,0)</f>
        <v>#N/A</v>
      </c>
      <c r="N37" s="18" t="e">
        <f>VLOOKUP(F37,G13数据库!C:N,7,0)</f>
        <v>#N/A</v>
      </c>
      <c r="O37" s="18"/>
      <c r="P37" s="18" t="e">
        <f>VLOOKUP(F37,G13数据库!C:N,8,0)</f>
        <v>#N/A</v>
      </c>
      <c r="Q37" s="18" t="e">
        <f>VLOOKUP(F37,G13数据库!C:N,9,0)</f>
        <v>#N/A</v>
      </c>
      <c r="R37" s="19" t="e">
        <f>VLOOKUP(F37,G13数据库!C:N,10,0)*C37</f>
        <v>#N/A</v>
      </c>
      <c r="S37" s="18" t="e">
        <f>VLOOKUP(F37,G13数据库!C:N,11,0)</f>
        <v>#N/A</v>
      </c>
      <c r="T37" s="18" t="e">
        <f>VLOOKUP(F37,G13数据库!C:N,12,0)</f>
        <v>#N/A</v>
      </c>
      <c r="U37" s="18"/>
    </row>
    <row r="38" spans="1:21" x14ac:dyDescent="0.25">
      <c r="A38" s="22"/>
      <c r="B38" s="3"/>
      <c r="C38" s="3"/>
      <c r="D38" s="3"/>
      <c r="E38" s="18" t="e">
        <f t="shared" si="5"/>
        <v>#VALUE!</v>
      </c>
      <c r="F38" s="18" t="str">
        <f t="shared" si="6"/>
        <v/>
      </c>
      <c r="G38" s="18" t="e">
        <f t="shared" si="7"/>
        <v>#VALUE!</v>
      </c>
      <c r="H38" s="18" t="e">
        <f t="shared" si="8"/>
        <v>#VALUE!</v>
      </c>
      <c r="I38" s="18" t="e">
        <f>VLOOKUP(F38,G13数据库!C:N,4,0)</f>
        <v>#N/A</v>
      </c>
      <c r="J38" s="18" t="e">
        <f>VLOOKUP(F38,G13数据库!C:N,5,0)</f>
        <v>#N/A</v>
      </c>
      <c r="K38" s="18" t="e" cm="1">
        <f t="array" ref="K38">_xlfn.IFS(E38=1,0,E38=2,0,E38=3,VLOOKUP(F38,G13数据库!C:N,3,0)+100,E38=4,0,E38=5,0,E38=6,VLOOKUP(F38,G13数据库!C:N,3,0)+100)</f>
        <v>#VALUE!</v>
      </c>
      <c r="L38" s="19" t="e">
        <f t="shared" si="9"/>
        <v>#VALUE!</v>
      </c>
      <c r="M38" s="18" t="e">
        <f>VLOOKUP(F38,G13数据库!C:N,6,0)</f>
        <v>#N/A</v>
      </c>
      <c r="N38" s="18" t="e">
        <f>VLOOKUP(F38,G13数据库!C:N,7,0)</f>
        <v>#N/A</v>
      </c>
      <c r="O38" s="18"/>
      <c r="P38" s="18" t="e">
        <f>VLOOKUP(F38,G13数据库!C:N,8,0)</f>
        <v>#N/A</v>
      </c>
      <c r="Q38" s="18" t="e">
        <f>VLOOKUP(F38,G13数据库!C:N,9,0)</f>
        <v>#N/A</v>
      </c>
      <c r="R38" s="19" t="e">
        <f>VLOOKUP(F38,G13数据库!C:N,10,0)*C38</f>
        <v>#N/A</v>
      </c>
      <c r="S38" s="18" t="e">
        <f>VLOOKUP(F38,G13数据库!C:N,11,0)</f>
        <v>#N/A</v>
      </c>
      <c r="T38" s="18" t="e">
        <f>VLOOKUP(F38,G13数据库!C:N,12,0)</f>
        <v>#N/A</v>
      </c>
      <c r="U38" s="18"/>
    </row>
    <row r="39" spans="1:21" x14ac:dyDescent="0.25">
      <c r="A39" s="22"/>
      <c r="B39" s="3"/>
      <c r="C39" s="3"/>
      <c r="D39" s="3"/>
      <c r="E39" s="18" t="e">
        <f t="shared" si="5"/>
        <v>#VALUE!</v>
      </c>
      <c r="F39" s="18" t="str">
        <f t="shared" si="6"/>
        <v/>
      </c>
      <c r="G39" s="18" t="e">
        <f t="shared" si="7"/>
        <v>#VALUE!</v>
      </c>
      <c r="H39" s="18" t="e">
        <f t="shared" si="8"/>
        <v>#VALUE!</v>
      </c>
      <c r="I39" s="18" t="e">
        <f>VLOOKUP(F39,G13数据库!C:N,4,0)</f>
        <v>#N/A</v>
      </c>
      <c r="J39" s="18" t="e">
        <f>VLOOKUP(F39,G13数据库!C:N,5,0)</f>
        <v>#N/A</v>
      </c>
      <c r="K39" s="18" t="e" cm="1">
        <f t="array" ref="K39">_xlfn.IFS(E39=1,0,E39=2,0,E39=3,VLOOKUP(F39,G13数据库!C:N,3,0)+100,E39=4,0,E39=5,0,E39=6,VLOOKUP(F39,G13数据库!C:N,3,0)+100)</f>
        <v>#VALUE!</v>
      </c>
      <c r="L39" s="19" t="e">
        <f t="shared" si="9"/>
        <v>#VALUE!</v>
      </c>
      <c r="M39" s="18" t="e">
        <f>VLOOKUP(F39,G13数据库!C:N,6,0)</f>
        <v>#N/A</v>
      </c>
      <c r="N39" s="18" t="e">
        <f>VLOOKUP(F39,G13数据库!C:N,7,0)</f>
        <v>#N/A</v>
      </c>
      <c r="O39" s="18"/>
      <c r="P39" s="18" t="e">
        <f>VLOOKUP(F39,G13数据库!C:N,8,0)</f>
        <v>#N/A</v>
      </c>
      <c r="Q39" s="18" t="e">
        <f>VLOOKUP(F39,G13数据库!C:N,9,0)</f>
        <v>#N/A</v>
      </c>
      <c r="R39" s="19" t="e">
        <f>VLOOKUP(F39,G13数据库!C:N,10,0)*C39</f>
        <v>#N/A</v>
      </c>
      <c r="S39" s="18" t="e">
        <f>VLOOKUP(F39,G13数据库!C:N,11,0)</f>
        <v>#N/A</v>
      </c>
      <c r="T39" s="18" t="e">
        <f>VLOOKUP(F39,G13数据库!C:N,12,0)</f>
        <v>#N/A</v>
      </c>
      <c r="U39" s="18"/>
    </row>
    <row r="40" spans="1:21" x14ac:dyDescent="0.25">
      <c r="A40" s="22"/>
      <c r="B40" s="3"/>
      <c r="C40" s="3"/>
      <c r="D40" s="3"/>
      <c r="E40" s="18" t="e">
        <f t="shared" si="5"/>
        <v>#VALUE!</v>
      </c>
      <c r="F40" s="18" t="str">
        <f t="shared" si="6"/>
        <v/>
      </c>
      <c r="G40" s="18" t="e">
        <f t="shared" si="7"/>
        <v>#VALUE!</v>
      </c>
      <c r="H40" s="18" t="e">
        <f t="shared" si="8"/>
        <v>#VALUE!</v>
      </c>
      <c r="I40" s="18" t="e">
        <f>VLOOKUP(F40,G13数据库!C:N,4,0)</f>
        <v>#N/A</v>
      </c>
      <c r="J40" s="18" t="e">
        <f>VLOOKUP(F40,G13数据库!C:N,5,0)</f>
        <v>#N/A</v>
      </c>
      <c r="K40" s="18" t="e" cm="1">
        <f t="array" ref="K40">_xlfn.IFS(E40=1,0,E40=2,0,E40=3,VLOOKUP(F40,G13数据库!C:N,3,0)+100,E40=4,0,E40=5,0,E40=6,VLOOKUP(F40,G13数据库!C:N,3,0)+100)</f>
        <v>#VALUE!</v>
      </c>
      <c r="L40" s="19" t="e">
        <f t="shared" si="9"/>
        <v>#VALUE!</v>
      </c>
      <c r="M40" s="18" t="e">
        <f>VLOOKUP(F40,G13数据库!C:N,6,0)</f>
        <v>#N/A</v>
      </c>
      <c r="N40" s="18" t="e">
        <f>VLOOKUP(F40,G13数据库!C:N,7,0)</f>
        <v>#N/A</v>
      </c>
      <c r="O40" s="18"/>
      <c r="P40" s="18" t="e">
        <f>VLOOKUP(F40,G13数据库!C:N,8,0)</f>
        <v>#N/A</v>
      </c>
      <c r="Q40" s="18" t="e">
        <f>VLOOKUP(F40,G13数据库!C:N,9,0)</f>
        <v>#N/A</v>
      </c>
      <c r="R40" s="19" t="e">
        <f>VLOOKUP(F40,G13数据库!C:N,10,0)*C40</f>
        <v>#N/A</v>
      </c>
      <c r="S40" s="18" t="e">
        <f>VLOOKUP(F40,G13数据库!C:N,11,0)</f>
        <v>#N/A</v>
      </c>
      <c r="T40" s="18" t="e">
        <f>VLOOKUP(F40,G13数据库!C:N,12,0)</f>
        <v>#N/A</v>
      </c>
      <c r="U40" s="18"/>
    </row>
    <row r="41" spans="1:21" x14ac:dyDescent="0.25">
      <c r="A41" s="22"/>
      <c r="B41" s="3"/>
      <c r="C41" s="3"/>
      <c r="D41" s="3"/>
      <c r="E41" s="18" t="e">
        <f t="shared" si="5"/>
        <v>#VALUE!</v>
      </c>
      <c r="F41" s="18" t="str">
        <f t="shared" si="6"/>
        <v/>
      </c>
      <c r="G41" s="18" t="e">
        <f t="shared" si="7"/>
        <v>#VALUE!</v>
      </c>
      <c r="H41" s="18" t="e">
        <f t="shared" si="8"/>
        <v>#VALUE!</v>
      </c>
      <c r="I41" s="18" t="e">
        <f>VLOOKUP(F41,G13数据库!C:N,4,0)</f>
        <v>#N/A</v>
      </c>
      <c r="J41" s="18" t="e">
        <f>VLOOKUP(F41,G13数据库!C:N,5,0)</f>
        <v>#N/A</v>
      </c>
      <c r="K41" s="18" t="e" cm="1">
        <f t="array" ref="K41">_xlfn.IFS(E41=1,0,E41=2,0,E41=3,VLOOKUP(F41,G13数据库!C:N,3,0)+100,E41=4,0,E41=5,0,E41=6,VLOOKUP(F41,G13数据库!C:N,3,0)+100)</f>
        <v>#VALUE!</v>
      </c>
      <c r="L41" s="19" t="e">
        <f t="shared" si="9"/>
        <v>#VALUE!</v>
      </c>
      <c r="M41" s="18" t="e">
        <f>VLOOKUP(F41,G13数据库!C:N,6,0)</f>
        <v>#N/A</v>
      </c>
      <c r="N41" s="18" t="e">
        <f>VLOOKUP(F41,G13数据库!C:N,7,0)</f>
        <v>#N/A</v>
      </c>
      <c r="O41" s="18"/>
      <c r="P41" s="18" t="e">
        <f>VLOOKUP(F41,G13数据库!C:N,8,0)</f>
        <v>#N/A</v>
      </c>
      <c r="Q41" s="18" t="e">
        <f>VLOOKUP(F41,G13数据库!C:N,9,0)</f>
        <v>#N/A</v>
      </c>
      <c r="R41" s="19" t="e">
        <f>VLOOKUP(F41,G13数据库!C:N,10,0)*C41</f>
        <v>#N/A</v>
      </c>
      <c r="S41" s="18" t="e">
        <f>VLOOKUP(F41,G13数据库!C:N,11,0)</f>
        <v>#N/A</v>
      </c>
      <c r="T41" s="18" t="e">
        <f>VLOOKUP(F41,G13数据库!C:N,12,0)</f>
        <v>#N/A</v>
      </c>
      <c r="U41" s="18"/>
    </row>
    <row r="42" spans="1:21" x14ac:dyDescent="0.25">
      <c r="A42" s="22"/>
      <c r="B42" s="3"/>
      <c r="C42" s="3"/>
      <c r="D42" s="3"/>
      <c r="E42" s="18" t="e">
        <f t="shared" si="5"/>
        <v>#VALUE!</v>
      </c>
      <c r="F42" s="18" t="str">
        <f t="shared" si="6"/>
        <v/>
      </c>
      <c r="G42" s="18" t="e">
        <f t="shared" si="7"/>
        <v>#VALUE!</v>
      </c>
      <c r="H42" s="18" t="e">
        <f t="shared" si="8"/>
        <v>#VALUE!</v>
      </c>
      <c r="I42" s="18" t="e">
        <f>VLOOKUP(F42,G13数据库!C:N,4,0)</f>
        <v>#N/A</v>
      </c>
      <c r="J42" s="18" t="e">
        <f>VLOOKUP(F42,G13数据库!C:N,5,0)</f>
        <v>#N/A</v>
      </c>
      <c r="K42" s="18" t="e" cm="1">
        <f t="array" ref="K42">_xlfn.IFS(E42=1,0,E42=2,0,E42=3,VLOOKUP(F42,G13数据库!C:N,3,0)+100,E42=4,0,E42=5,0,E42=6,VLOOKUP(F42,G13数据库!C:N,3,0)+100)</f>
        <v>#VALUE!</v>
      </c>
      <c r="L42" s="19" t="e">
        <f t="shared" si="9"/>
        <v>#VALUE!</v>
      </c>
      <c r="M42" s="18" t="e">
        <f>VLOOKUP(F42,G13数据库!C:N,6,0)</f>
        <v>#N/A</v>
      </c>
      <c r="N42" s="18" t="e">
        <f>VLOOKUP(F42,G13数据库!C:N,7,0)</f>
        <v>#N/A</v>
      </c>
      <c r="O42" s="18"/>
      <c r="P42" s="18" t="e">
        <f>VLOOKUP(F42,G13数据库!C:N,8,0)</f>
        <v>#N/A</v>
      </c>
      <c r="Q42" s="18" t="e">
        <f>VLOOKUP(F42,G13数据库!C:N,9,0)</f>
        <v>#N/A</v>
      </c>
      <c r="R42" s="19" t="e">
        <f>VLOOKUP(F42,G13数据库!C:N,10,0)*C42</f>
        <v>#N/A</v>
      </c>
      <c r="S42" s="18" t="e">
        <f>VLOOKUP(F42,G13数据库!C:N,11,0)</f>
        <v>#N/A</v>
      </c>
      <c r="T42" s="18" t="e">
        <f>VLOOKUP(F42,G13数据库!C:N,12,0)</f>
        <v>#N/A</v>
      </c>
      <c r="U42" s="18"/>
    </row>
    <row r="43" spans="1:21" x14ac:dyDescent="0.25">
      <c r="A43" s="22"/>
      <c r="B43" s="3"/>
      <c r="C43" s="3"/>
      <c r="D43" s="3"/>
      <c r="E43" s="18" t="e">
        <f t="shared" si="5"/>
        <v>#VALUE!</v>
      </c>
      <c r="F43" s="18" t="str">
        <f t="shared" si="6"/>
        <v/>
      </c>
      <c r="G43" s="18" t="e">
        <f t="shared" si="7"/>
        <v>#VALUE!</v>
      </c>
      <c r="H43" s="18" t="e">
        <f t="shared" si="8"/>
        <v>#VALUE!</v>
      </c>
      <c r="I43" s="18" t="e">
        <f>VLOOKUP(F43,G13数据库!C:N,4,0)</f>
        <v>#N/A</v>
      </c>
      <c r="J43" s="18" t="e">
        <f>VLOOKUP(F43,G13数据库!C:N,5,0)</f>
        <v>#N/A</v>
      </c>
      <c r="K43" s="18" t="e" cm="1">
        <f t="array" ref="K43">_xlfn.IFS(E43=1,0,E43=2,0,E43=3,VLOOKUP(F43,G13数据库!C:N,3,0)+100,E43=4,0,E43=5,0,E43=6,VLOOKUP(F43,G13数据库!C:N,3,0)+100)</f>
        <v>#VALUE!</v>
      </c>
      <c r="L43" s="19" t="e">
        <f t="shared" si="9"/>
        <v>#VALUE!</v>
      </c>
      <c r="M43" s="18" t="e">
        <f>VLOOKUP(F43,G13数据库!C:N,6,0)</f>
        <v>#N/A</v>
      </c>
      <c r="N43" s="18" t="e">
        <f>VLOOKUP(F43,G13数据库!C:N,7,0)</f>
        <v>#N/A</v>
      </c>
      <c r="O43" s="18"/>
      <c r="P43" s="18" t="e">
        <f>VLOOKUP(F43,G13数据库!C:N,8,0)</f>
        <v>#N/A</v>
      </c>
      <c r="Q43" s="18" t="e">
        <f>VLOOKUP(F43,G13数据库!C:N,9,0)</f>
        <v>#N/A</v>
      </c>
      <c r="R43" s="19" t="e">
        <f>VLOOKUP(F43,G13数据库!C:N,10,0)*C43</f>
        <v>#N/A</v>
      </c>
      <c r="S43" s="18" t="e">
        <f>VLOOKUP(F43,G13数据库!C:N,11,0)</f>
        <v>#N/A</v>
      </c>
      <c r="T43" s="18" t="e">
        <f>VLOOKUP(F43,G13数据库!C:N,12,0)</f>
        <v>#N/A</v>
      </c>
      <c r="U43" s="18"/>
    </row>
    <row r="44" spans="1:21" x14ac:dyDescent="0.25">
      <c r="A44" s="22"/>
      <c r="B44" s="3"/>
      <c r="C44" s="3"/>
      <c r="D44" s="3"/>
      <c r="E44" s="18" t="e">
        <f t="shared" si="5"/>
        <v>#VALUE!</v>
      </c>
      <c r="F44" s="18" t="str">
        <f t="shared" si="6"/>
        <v/>
      </c>
      <c r="G44" s="18" t="e">
        <f t="shared" si="7"/>
        <v>#VALUE!</v>
      </c>
      <c r="H44" s="18" t="e">
        <f t="shared" si="8"/>
        <v>#VALUE!</v>
      </c>
      <c r="I44" s="18" t="e">
        <f>VLOOKUP(F44,G13数据库!C:N,4,0)</f>
        <v>#N/A</v>
      </c>
      <c r="J44" s="18" t="e">
        <f>VLOOKUP(F44,G13数据库!C:N,5,0)</f>
        <v>#N/A</v>
      </c>
      <c r="K44" s="18" t="e" cm="1">
        <f t="array" ref="K44">_xlfn.IFS(E44=1,0,E44=2,0,E44=3,VLOOKUP(F44,G13数据库!C:N,3,0)+100,E44=4,0,E44=5,0,E44=6,VLOOKUP(F44,G13数据库!C:N,3,0)+100)</f>
        <v>#VALUE!</v>
      </c>
      <c r="L44" s="19" t="e">
        <f t="shared" si="9"/>
        <v>#VALUE!</v>
      </c>
      <c r="M44" s="18" t="e">
        <f>VLOOKUP(F44,G13数据库!C:N,6,0)</f>
        <v>#N/A</v>
      </c>
      <c r="N44" s="18" t="e">
        <f>VLOOKUP(F44,G13数据库!C:N,7,0)</f>
        <v>#N/A</v>
      </c>
      <c r="O44" s="18"/>
      <c r="P44" s="18" t="e">
        <f>VLOOKUP(F44,G13数据库!C:N,8,0)</f>
        <v>#N/A</v>
      </c>
      <c r="Q44" s="18" t="e">
        <f>VLOOKUP(F44,G13数据库!C:N,9,0)</f>
        <v>#N/A</v>
      </c>
      <c r="R44" s="19" t="e">
        <f>VLOOKUP(F44,G13数据库!C:N,10,0)*C44</f>
        <v>#N/A</v>
      </c>
      <c r="S44" s="18" t="e">
        <f>VLOOKUP(F44,G13数据库!C:N,11,0)</f>
        <v>#N/A</v>
      </c>
      <c r="T44" s="18" t="e">
        <f>VLOOKUP(F44,G13数据库!C:N,12,0)</f>
        <v>#N/A</v>
      </c>
      <c r="U44" s="18"/>
    </row>
    <row r="45" spans="1:21" x14ac:dyDescent="0.25">
      <c r="A45" s="22"/>
      <c r="B45" s="3"/>
      <c r="C45" s="3"/>
      <c r="D45" s="3"/>
      <c r="E45" s="18" t="e">
        <f t="shared" si="5"/>
        <v>#VALUE!</v>
      </c>
      <c r="F45" s="18" t="str">
        <f t="shared" si="6"/>
        <v/>
      </c>
      <c r="G45" s="18" t="e">
        <f t="shared" si="7"/>
        <v>#VALUE!</v>
      </c>
      <c r="H45" s="18" t="e">
        <f t="shared" si="8"/>
        <v>#VALUE!</v>
      </c>
      <c r="I45" s="18" t="e">
        <f>VLOOKUP(F45,G13数据库!C:N,4,0)</f>
        <v>#N/A</v>
      </c>
      <c r="J45" s="18" t="e">
        <f>VLOOKUP(F45,G13数据库!C:N,5,0)</f>
        <v>#N/A</v>
      </c>
      <c r="K45" s="18" t="e" cm="1">
        <f t="array" ref="K45">_xlfn.IFS(E45=1,0,E45=2,0,E45=3,VLOOKUP(F45,G13数据库!C:N,3,0)+100,E45=4,0,E45=5,0,E45=6,VLOOKUP(F45,G13数据库!C:N,3,0)+100)</f>
        <v>#VALUE!</v>
      </c>
      <c r="L45" s="19" t="e">
        <f t="shared" si="9"/>
        <v>#VALUE!</v>
      </c>
      <c r="M45" s="18" t="e">
        <f>VLOOKUP(F45,G13数据库!C:N,6,0)</f>
        <v>#N/A</v>
      </c>
      <c r="N45" s="18" t="e">
        <f>VLOOKUP(F45,G13数据库!C:N,7,0)</f>
        <v>#N/A</v>
      </c>
      <c r="O45" s="18"/>
      <c r="P45" s="18" t="e">
        <f>VLOOKUP(F45,G13数据库!C:N,8,0)</f>
        <v>#N/A</v>
      </c>
      <c r="Q45" s="18" t="e">
        <f>VLOOKUP(F45,G13数据库!C:N,9,0)</f>
        <v>#N/A</v>
      </c>
      <c r="R45" s="19" t="e">
        <f>VLOOKUP(F45,G13数据库!C:N,10,0)*C45</f>
        <v>#N/A</v>
      </c>
      <c r="S45" s="18" t="e">
        <f>VLOOKUP(F45,G13数据库!C:N,11,0)</f>
        <v>#N/A</v>
      </c>
      <c r="T45" s="18" t="e">
        <f>VLOOKUP(F45,G13数据库!C:N,12,0)</f>
        <v>#N/A</v>
      </c>
      <c r="U45" s="18"/>
    </row>
    <row r="46" spans="1:21" x14ac:dyDescent="0.25">
      <c r="A46" s="22"/>
      <c r="B46" s="3"/>
      <c r="C46" s="3"/>
      <c r="D46" s="3"/>
      <c r="E46" s="18" t="e">
        <f t="shared" si="5"/>
        <v>#VALUE!</v>
      </c>
      <c r="F46" s="18" t="str">
        <f t="shared" si="6"/>
        <v/>
      </c>
      <c r="G46" s="18" t="e">
        <f t="shared" si="7"/>
        <v>#VALUE!</v>
      </c>
      <c r="H46" s="18" t="e">
        <f t="shared" si="8"/>
        <v>#VALUE!</v>
      </c>
      <c r="I46" s="18" t="e">
        <f>VLOOKUP(F46,G13数据库!C:N,4,0)</f>
        <v>#N/A</v>
      </c>
      <c r="J46" s="18" t="e">
        <f>VLOOKUP(F46,G13数据库!C:N,5,0)</f>
        <v>#N/A</v>
      </c>
      <c r="K46" s="18" t="e" cm="1">
        <f t="array" ref="K46">_xlfn.IFS(E46=1,0,E46=2,0,E46=3,VLOOKUP(F46,G13数据库!C:N,3,0)+100,E46=4,0,E46=5,0,E46=6,VLOOKUP(F46,G13数据库!C:N,3,0)+100)</f>
        <v>#VALUE!</v>
      </c>
      <c r="L46" s="19" t="e">
        <f t="shared" si="9"/>
        <v>#VALUE!</v>
      </c>
      <c r="M46" s="18" t="e">
        <f>VLOOKUP(F46,G13数据库!C:N,6,0)</f>
        <v>#N/A</v>
      </c>
      <c r="N46" s="18" t="e">
        <f>VLOOKUP(F46,G13数据库!C:N,7,0)</f>
        <v>#N/A</v>
      </c>
      <c r="O46" s="18"/>
      <c r="P46" s="18" t="e">
        <f>VLOOKUP(F46,G13数据库!C:N,8,0)</f>
        <v>#N/A</v>
      </c>
      <c r="Q46" s="18" t="e">
        <f>VLOOKUP(F46,G13数据库!C:N,9,0)</f>
        <v>#N/A</v>
      </c>
      <c r="R46" s="19" t="e">
        <f>VLOOKUP(F46,G13数据库!C:N,10,0)*C46</f>
        <v>#N/A</v>
      </c>
      <c r="S46" s="18" t="e">
        <f>VLOOKUP(F46,G13数据库!C:N,11,0)</f>
        <v>#N/A</v>
      </c>
      <c r="T46" s="18" t="e">
        <f>VLOOKUP(F46,G13数据库!C:N,12,0)</f>
        <v>#N/A</v>
      </c>
      <c r="U46" s="18"/>
    </row>
    <row r="47" spans="1:21" x14ac:dyDescent="0.25">
      <c r="A47" s="22"/>
      <c r="B47" s="3"/>
      <c r="C47" s="3"/>
      <c r="D47" s="3"/>
      <c r="E47" s="18" t="e">
        <f t="shared" si="5"/>
        <v>#VALUE!</v>
      </c>
      <c r="F47" s="18" t="str">
        <f t="shared" si="6"/>
        <v/>
      </c>
      <c r="G47" s="18" t="e">
        <f t="shared" si="7"/>
        <v>#VALUE!</v>
      </c>
      <c r="H47" s="18" t="e">
        <f t="shared" si="8"/>
        <v>#VALUE!</v>
      </c>
      <c r="I47" s="18" t="e">
        <f>VLOOKUP(F47,G13数据库!C:N,4,0)</f>
        <v>#N/A</v>
      </c>
      <c r="J47" s="18" t="e">
        <f>VLOOKUP(F47,G13数据库!C:N,5,0)</f>
        <v>#N/A</v>
      </c>
      <c r="K47" s="18" t="e" cm="1">
        <f t="array" ref="K47">_xlfn.IFS(E47=1,0,E47=2,0,E47=3,VLOOKUP(F47,G13数据库!C:N,3,0)+100,E47=4,0,E47=5,0,E47=6,VLOOKUP(F47,G13数据库!C:N,3,0)+100)</f>
        <v>#VALUE!</v>
      </c>
      <c r="L47" s="19" t="e">
        <f t="shared" si="9"/>
        <v>#VALUE!</v>
      </c>
      <c r="M47" s="18" t="e">
        <f>VLOOKUP(F47,G13数据库!C:N,6,0)</f>
        <v>#N/A</v>
      </c>
      <c r="N47" s="18" t="e">
        <f>VLOOKUP(F47,G13数据库!C:N,7,0)</f>
        <v>#N/A</v>
      </c>
      <c r="O47" s="18"/>
      <c r="P47" s="18" t="e">
        <f>VLOOKUP(F47,G13数据库!C:N,8,0)</f>
        <v>#N/A</v>
      </c>
      <c r="Q47" s="18" t="e">
        <f>VLOOKUP(F47,G13数据库!C:N,9,0)</f>
        <v>#N/A</v>
      </c>
      <c r="R47" s="19" t="e">
        <f>VLOOKUP(F47,G13数据库!C:N,10,0)*C47</f>
        <v>#N/A</v>
      </c>
      <c r="S47" s="18" t="e">
        <f>VLOOKUP(F47,G13数据库!C:N,11,0)</f>
        <v>#N/A</v>
      </c>
      <c r="T47" s="18" t="e">
        <f>VLOOKUP(F47,G13数据库!C:N,12,0)</f>
        <v>#N/A</v>
      </c>
      <c r="U47" s="18"/>
    </row>
    <row r="48" spans="1:21" x14ac:dyDescent="0.25">
      <c r="A48" s="22"/>
      <c r="B48" s="3"/>
      <c r="C48" s="3"/>
      <c r="D48" s="3"/>
      <c r="E48" s="18" t="e">
        <f t="shared" si="5"/>
        <v>#VALUE!</v>
      </c>
      <c r="F48" s="18" t="str">
        <f t="shared" si="6"/>
        <v/>
      </c>
      <c r="G48" s="18" t="e">
        <f t="shared" si="7"/>
        <v>#VALUE!</v>
      </c>
      <c r="H48" s="18" t="e">
        <f t="shared" si="8"/>
        <v>#VALUE!</v>
      </c>
      <c r="I48" s="18" t="e">
        <f>VLOOKUP(F48,G13数据库!C:N,4,0)</f>
        <v>#N/A</v>
      </c>
      <c r="J48" s="18" t="e">
        <f>VLOOKUP(F48,G13数据库!C:N,5,0)</f>
        <v>#N/A</v>
      </c>
      <c r="K48" s="18" t="e" cm="1">
        <f t="array" ref="K48">_xlfn.IFS(E48=1,0,E48=2,0,E48=3,VLOOKUP(F48,G13数据库!C:N,3,0)+100,E48=4,0,E48=5,0,E48=6,VLOOKUP(F48,G13数据库!C:N,3,0)+100)</f>
        <v>#VALUE!</v>
      </c>
      <c r="L48" s="19" t="e">
        <f t="shared" si="9"/>
        <v>#VALUE!</v>
      </c>
      <c r="M48" s="18" t="e">
        <f>VLOOKUP(F48,G13数据库!C:N,6,0)</f>
        <v>#N/A</v>
      </c>
      <c r="N48" s="18" t="e">
        <f>VLOOKUP(F48,G13数据库!C:N,7,0)</f>
        <v>#N/A</v>
      </c>
      <c r="O48" s="18"/>
      <c r="P48" s="18" t="e">
        <f>VLOOKUP(F48,G13数据库!C:N,8,0)</f>
        <v>#N/A</v>
      </c>
      <c r="Q48" s="18" t="e">
        <f>VLOOKUP(F48,G13数据库!C:N,9,0)</f>
        <v>#N/A</v>
      </c>
      <c r="R48" s="19" t="e">
        <f>VLOOKUP(F48,G13数据库!C:N,10,0)*C48</f>
        <v>#N/A</v>
      </c>
      <c r="S48" s="18" t="e">
        <f>VLOOKUP(F48,G13数据库!C:N,11,0)</f>
        <v>#N/A</v>
      </c>
      <c r="T48" s="18" t="e">
        <f>VLOOKUP(F48,G13数据库!C:N,12,0)</f>
        <v>#N/A</v>
      </c>
      <c r="U48" s="18"/>
    </row>
    <row r="49" spans="1:21" x14ac:dyDescent="0.25">
      <c r="A49" s="22"/>
      <c r="B49" s="3"/>
      <c r="C49" s="3"/>
      <c r="D49" s="3"/>
      <c r="E49" s="18" t="e">
        <f t="shared" si="5"/>
        <v>#VALUE!</v>
      </c>
      <c r="F49" s="18" t="str">
        <f t="shared" si="6"/>
        <v/>
      </c>
      <c r="G49" s="18" t="e">
        <f t="shared" si="7"/>
        <v>#VALUE!</v>
      </c>
      <c r="H49" s="18" t="e">
        <f t="shared" si="8"/>
        <v>#VALUE!</v>
      </c>
      <c r="I49" s="18" t="e">
        <f>VLOOKUP(F49,G13数据库!C:N,4,0)</f>
        <v>#N/A</v>
      </c>
      <c r="J49" s="18" t="e">
        <f>VLOOKUP(F49,G13数据库!C:N,5,0)</f>
        <v>#N/A</v>
      </c>
      <c r="K49" s="18" t="e" cm="1">
        <f t="array" ref="K49">_xlfn.IFS(E49=1,0,E49=2,0,E49=3,VLOOKUP(F49,G13数据库!C:N,3,0)+100,E49=4,0,E49=5,0,E49=6,VLOOKUP(F49,G13数据库!C:N,3,0)+100)</f>
        <v>#VALUE!</v>
      </c>
      <c r="L49" s="19" t="e">
        <f t="shared" si="9"/>
        <v>#VALUE!</v>
      </c>
      <c r="M49" s="18" t="e">
        <f>VLOOKUP(F49,G13数据库!C:N,6,0)</f>
        <v>#N/A</v>
      </c>
      <c r="N49" s="18" t="e">
        <f>VLOOKUP(F49,G13数据库!C:N,7,0)</f>
        <v>#N/A</v>
      </c>
      <c r="O49" s="18"/>
      <c r="P49" s="18" t="e">
        <f>VLOOKUP(F49,G13数据库!C:N,8,0)</f>
        <v>#N/A</v>
      </c>
      <c r="Q49" s="18" t="e">
        <f>VLOOKUP(F49,G13数据库!C:N,9,0)</f>
        <v>#N/A</v>
      </c>
      <c r="R49" s="19" t="e">
        <f>VLOOKUP(F49,G13数据库!C:N,10,0)*C49</f>
        <v>#N/A</v>
      </c>
      <c r="S49" s="18" t="e">
        <f>VLOOKUP(F49,G13数据库!C:N,11,0)</f>
        <v>#N/A</v>
      </c>
      <c r="T49" s="18" t="e">
        <f>VLOOKUP(F49,G13数据库!C:N,12,0)</f>
        <v>#N/A</v>
      </c>
      <c r="U49" s="18"/>
    </row>
    <row r="50" spans="1:21" x14ac:dyDescent="0.25">
      <c r="A50" s="22"/>
      <c r="B50" s="3"/>
      <c r="C50" s="3"/>
      <c r="D50" s="3"/>
      <c r="E50" s="18" t="e">
        <f t="shared" si="5"/>
        <v>#VALUE!</v>
      </c>
      <c r="F50" s="18" t="str">
        <f t="shared" si="6"/>
        <v/>
      </c>
      <c r="G50" s="18" t="e">
        <f t="shared" si="7"/>
        <v>#VALUE!</v>
      </c>
      <c r="H50" s="18" t="e">
        <f t="shared" si="8"/>
        <v>#VALUE!</v>
      </c>
      <c r="I50" s="18" t="e">
        <f>VLOOKUP(F50,G13数据库!C:N,4,0)</f>
        <v>#N/A</v>
      </c>
      <c r="J50" s="18" t="e">
        <f>VLOOKUP(F50,G13数据库!C:N,5,0)</f>
        <v>#N/A</v>
      </c>
      <c r="K50" s="18" t="e" cm="1">
        <f t="array" ref="K50">_xlfn.IFS(E50=1,0,E50=2,0,E50=3,VLOOKUP(F50,G13数据库!C:N,3,0)+100,E50=4,0,E50=5,0,E50=6,VLOOKUP(F50,G13数据库!C:N,3,0)+100)</f>
        <v>#VALUE!</v>
      </c>
      <c r="L50" s="19" t="e">
        <f t="shared" si="9"/>
        <v>#VALUE!</v>
      </c>
      <c r="M50" s="18" t="e">
        <f>VLOOKUP(F50,G13数据库!C:N,6,0)</f>
        <v>#N/A</v>
      </c>
      <c r="N50" s="18" t="e">
        <f>VLOOKUP(F50,G13数据库!C:N,7,0)</f>
        <v>#N/A</v>
      </c>
      <c r="O50" s="18"/>
      <c r="P50" s="18" t="e">
        <f>VLOOKUP(F50,G13数据库!C:N,8,0)</f>
        <v>#N/A</v>
      </c>
      <c r="Q50" s="18" t="e">
        <f>VLOOKUP(F50,G13数据库!C:N,9,0)</f>
        <v>#N/A</v>
      </c>
      <c r="R50" s="19" t="e">
        <f>VLOOKUP(F50,G13数据库!C:N,10,0)*C50</f>
        <v>#N/A</v>
      </c>
      <c r="S50" s="18" t="e">
        <f>VLOOKUP(F50,G13数据库!C:N,11,0)</f>
        <v>#N/A</v>
      </c>
      <c r="T50" s="18" t="e">
        <f>VLOOKUP(F50,G13数据库!C:N,12,0)</f>
        <v>#N/A</v>
      </c>
      <c r="U50" s="18"/>
    </row>
    <row r="51" spans="1:21" x14ac:dyDescent="0.25">
      <c r="A51" s="22"/>
      <c r="B51" s="3"/>
      <c r="C51" s="3"/>
      <c r="D51" s="3"/>
      <c r="E51" s="18" t="e">
        <f t="shared" si="5"/>
        <v>#VALUE!</v>
      </c>
      <c r="F51" s="18" t="str">
        <f t="shared" si="6"/>
        <v/>
      </c>
      <c r="G51" s="18" t="e">
        <f t="shared" si="7"/>
        <v>#VALUE!</v>
      </c>
      <c r="H51" s="18" t="e">
        <f t="shared" si="8"/>
        <v>#VALUE!</v>
      </c>
      <c r="I51" s="18" t="e">
        <f>VLOOKUP(F51,G13数据库!C:N,4,0)</f>
        <v>#N/A</v>
      </c>
      <c r="J51" s="18" t="e">
        <f>VLOOKUP(F51,G13数据库!C:N,5,0)</f>
        <v>#N/A</v>
      </c>
      <c r="K51" s="18" t="e" cm="1">
        <f t="array" ref="K51">_xlfn.IFS(E51=1,0,E51=2,0,E51=3,VLOOKUP(F51,G13数据库!C:N,3,0)+100,E51=4,0,E51=5,0,E51=6,VLOOKUP(F51,G13数据库!C:N,3,0)+100)</f>
        <v>#VALUE!</v>
      </c>
      <c r="L51" s="19" t="e">
        <f t="shared" si="9"/>
        <v>#VALUE!</v>
      </c>
      <c r="M51" s="18" t="e">
        <f>VLOOKUP(F51,G13数据库!C:N,6,0)</f>
        <v>#N/A</v>
      </c>
      <c r="N51" s="18" t="e">
        <f>VLOOKUP(F51,G13数据库!C:N,7,0)</f>
        <v>#N/A</v>
      </c>
      <c r="O51" s="18"/>
      <c r="P51" s="18" t="e">
        <f>VLOOKUP(F51,G13数据库!C:N,8,0)</f>
        <v>#N/A</v>
      </c>
      <c r="Q51" s="18" t="e">
        <f>VLOOKUP(F51,G13数据库!C:N,9,0)</f>
        <v>#N/A</v>
      </c>
      <c r="R51" s="19" t="e">
        <f>VLOOKUP(F51,G13数据库!C:N,10,0)*C51</f>
        <v>#N/A</v>
      </c>
      <c r="S51" s="18" t="e">
        <f>VLOOKUP(F51,G13数据库!C:N,11,0)</f>
        <v>#N/A</v>
      </c>
      <c r="T51" s="18" t="e">
        <f>VLOOKUP(F51,G13数据库!C:N,12,0)</f>
        <v>#N/A</v>
      </c>
      <c r="U51" s="18"/>
    </row>
    <row r="52" spans="1:21" x14ac:dyDescent="0.25">
      <c r="A52" s="22"/>
      <c r="B52" s="3"/>
      <c r="C52" s="3"/>
      <c r="D52" s="3"/>
      <c r="E52" s="18" t="e">
        <f t="shared" si="5"/>
        <v>#VALUE!</v>
      </c>
      <c r="F52" s="18" t="str">
        <f t="shared" si="6"/>
        <v/>
      </c>
      <c r="G52" s="18" t="e">
        <f t="shared" si="7"/>
        <v>#VALUE!</v>
      </c>
      <c r="H52" s="18" t="e">
        <f t="shared" si="8"/>
        <v>#VALUE!</v>
      </c>
      <c r="I52" s="18" t="e">
        <f>VLOOKUP(F52,G13数据库!C:N,4,0)</f>
        <v>#N/A</v>
      </c>
      <c r="J52" s="18" t="e">
        <f>VLOOKUP(F52,G13数据库!C:N,5,0)</f>
        <v>#N/A</v>
      </c>
      <c r="K52" s="18" t="e" cm="1">
        <f t="array" ref="K52">_xlfn.IFS(E52=1,0,E52=2,0,E52=3,VLOOKUP(F52,G13数据库!C:N,3,0)+100,E52=4,0,E52=5,0,E52=6,VLOOKUP(F52,G13数据库!C:N,3,0)+100)</f>
        <v>#VALUE!</v>
      </c>
      <c r="L52" s="19" t="e">
        <f t="shared" si="9"/>
        <v>#VALUE!</v>
      </c>
      <c r="M52" s="18" t="e">
        <f>VLOOKUP(F52,G13数据库!C:N,6,0)</f>
        <v>#N/A</v>
      </c>
      <c r="N52" s="18" t="e">
        <f>VLOOKUP(F52,G13数据库!C:N,7,0)</f>
        <v>#N/A</v>
      </c>
      <c r="O52" s="18"/>
      <c r="P52" s="18" t="e">
        <f>VLOOKUP(F52,G13数据库!C:N,8,0)</f>
        <v>#N/A</v>
      </c>
      <c r="Q52" s="18" t="e">
        <f>VLOOKUP(F52,G13数据库!C:N,9,0)</f>
        <v>#N/A</v>
      </c>
      <c r="R52" s="19" t="e">
        <f>VLOOKUP(F52,G13数据库!C:N,10,0)*C52</f>
        <v>#N/A</v>
      </c>
      <c r="S52" s="18" t="e">
        <f>VLOOKUP(F52,G13数据库!C:N,11,0)</f>
        <v>#N/A</v>
      </c>
      <c r="T52" s="18" t="e">
        <f>VLOOKUP(F52,G13数据库!C:N,12,0)</f>
        <v>#N/A</v>
      </c>
      <c r="U52" s="18"/>
    </row>
    <row r="53" spans="1:21" x14ac:dyDescent="0.25">
      <c r="A53" s="22"/>
      <c r="B53" s="3"/>
      <c r="C53" s="3"/>
      <c r="D53" s="3"/>
      <c r="E53" s="18" t="e">
        <f t="shared" si="5"/>
        <v>#VALUE!</v>
      </c>
      <c r="F53" s="18" t="str">
        <f t="shared" si="6"/>
        <v/>
      </c>
      <c r="G53" s="18" t="e">
        <f t="shared" si="7"/>
        <v>#VALUE!</v>
      </c>
      <c r="H53" s="18" t="e">
        <f t="shared" si="8"/>
        <v>#VALUE!</v>
      </c>
      <c r="I53" s="18" t="e">
        <f>VLOOKUP(F53,G13数据库!C:N,4,0)</f>
        <v>#N/A</v>
      </c>
      <c r="J53" s="18" t="e">
        <f>VLOOKUP(F53,G13数据库!C:N,5,0)</f>
        <v>#N/A</v>
      </c>
      <c r="K53" s="18" t="e" cm="1">
        <f t="array" ref="K53">_xlfn.IFS(E53=1,0,E53=2,0,E53=3,VLOOKUP(F53,G13数据库!C:N,3,0)+100,E53=4,0,E53=5,0,E53=6,VLOOKUP(F53,G13数据库!C:N,3,0)+100)</f>
        <v>#VALUE!</v>
      </c>
      <c r="L53" s="19" t="e">
        <f t="shared" si="9"/>
        <v>#VALUE!</v>
      </c>
      <c r="M53" s="18" t="e">
        <f>VLOOKUP(F53,G13数据库!C:N,6,0)</f>
        <v>#N/A</v>
      </c>
      <c r="N53" s="18" t="e">
        <f>VLOOKUP(F53,G13数据库!C:N,7,0)</f>
        <v>#N/A</v>
      </c>
      <c r="O53" s="18"/>
      <c r="P53" s="18" t="e">
        <f>VLOOKUP(F53,G13数据库!C:N,8,0)</f>
        <v>#N/A</v>
      </c>
      <c r="Q53" s="18" t="e">
        <f>VLOOKUP(F53,G13数据库!C:N,9,0)</f>
        <v>#N/A</v>
      </c>
      <c r="R53" s="19" t="e">
        <f>VLOOKUP(F53,G13数据库!C:N,10,0)*C53</f>
        <v>#N/A</v>
      </c>
      <c r="S53" s="18" t="e">
        <f>VLOOKUP(F53,G13数据库!C:N,11,0)</f>
        <v>#N/A</v>
      </c>
      <c r="T53" s="18" t="e">
        <f>VLOOKUP(F53,G13数据库!C:N,12,0)</f>
        <v>#N/A</v>
      </c>
      <c r="U53" s="18"/>
    </row>
    <row r="54" spans="1:21" x14ac:dyDescent="0.25">
      <c r="A54" s="22"/>
      <c r="B54" s="3"/>
      <c r="C54" s="3"/>
      <c r="D54" s="3"/>
      <c r="E54" s="18" t="e">
        <f t="shared" si="5"/>
        <v>#VALUE!</v>
      </c>
      <c r="F54" s="18" t="str">
        <f t="shared" si="6"/>
        <v/>
      </c>
      <c r="G54" s="18" t="e">
        <f t="shared" si="7"/>
        <v>#VALUE!</v>
      </c>
      <c r="H54" s="18" t="e">
        <f t="shared" si="8"/>
        <v>#VALUE!</v>
      </c>
      <c r="I54" s="18" t="e">
        <f>VLOOKUP(F54,G13数据库!C:N,4,0)</f>
        <v>#N/A</v>
      </c>
      <c r="J54" s="18" t="e">
        <f>VLOOKUP(F54,G13数据库!C:N,5,0)</f>
        <v>#N/A</v>
      </c>
      <c r="K54" s="18" t="e" cm="1">
        <f t="array" ref="K54">_xlfn.IFS(E54=1,0,E54=2,0,E54=3,VLOOKUP(F54,G13数据库!C:N,3,0)+100,E54=4,0,E54=5,0,E54=6,VLOOKUP(F54,G13数据库!C:N,3,0)+100)</f>
        <v>#VALUE!</v>
      </c>
      <c r="L54" s="19" t="e">
        <f t="shared" si="9"/>
        <v>#VALUE!</v>
      </c>
      <c r="M54" s="18" t="e">
        <f>VLOOKUP(F54,G13数据库!C:N,6,0)</f>
        <v>#N/A</v>
      </c>
      <c r="N54" s="18" t="e">
        <f>VLOOKUP(F54,G13数据库!C:N,7,0)</f>
        <v>#N/A</v>
      </c>
      <c r="O54" s="18"/>
      <c r="P54" s="18" t="e">
        <f>VLOOKUP(F54,G13数据库!C:N,8,0)</f>
        <v>#N/A</v>
      </c>
      <c r="Q54" s="18" t="e">
        <f>VLOOKUP(F54,G13数据库!C:N,9,0)</f>
        <v>#N/A</v>
      </c>
      <c r="R54" s="19" t="e">
        <f>VLOOKUP(F54,G13数据库!C:N,10,0)*C54</f>
        <v>#N/A</v>
      </c>
      <c r="S54" s="18" t="e">
        <f>VLOOKUP(F54,G13数据库!C:N,11,0)</f>
        <v>#N/A</v>
      </c>
      <c r="T54" s="18" t="e">
        <f>VLOOKUP(F54,G13数据库!C:N,12,0)</f>
        <v>#N/A</v>
      </c>
      <c r="U54" s="18"/>
    </row>
    <row r="55" spans="1:21" x14ac:dyDescent="0.25">
      <c r="A55" s="22"/>
      <c r="B55" s="3"/>
      <c r="C55" s="3"/>
      <c r="D55" s="3"/>
      <c r="E55" s="18" t="e">
        <f t="shared" si="5"/>
        <v>#VALUE!</v>
      </c>
      <c r="F55" s="18" t="str">
        <f t="shared" si="6"/>
        <v/>
      </c>
      <c r="G55" s="18" t="e">
        <f t="shared" si="7"/>
        <v>#VALUE!</v>
      </c>
      <c r="H55" s="18" t="e">
        <f t="shared" si="8"/>
        <v>#VALUE!</v>
      </c>
      <c r="I55" s="18" t="e">
        <f>VLOOKUP(F55,G13数据库!C:N,4,0)</f>
        <v>#N/A</v>
      </c>
      <c r="J55" s="18" t="e">
        <f>VLOOKUP(F55,G13数据库!C:N,5,0)</f>
        <v>#N/A</v>
      </c>
      <c r="K55" s="18" t="e" cm="1">
        <f t="array" ref="K55">_xlfn.IFS(E55=1,0,E55=2,0,E55=3,VLOOKUP(F55,G13数据库!C:N,3,0)+100,E55=4,0,E55=5,0,E55=6,VLOOKUP(F55,G13数据库!C:N,3,0)+100)</f>
        <v>#VALUE!</v>
      </c>
      <c r="L55" s="19" t="e">
        <f t="shared" si="9"/>
        <v>#VALUE!</v>
      </c>
      <c r="M55" s="18" t="e">
        <f>VLOOKUP(F55,G13数据库!C:N,6,0)</f>
        <v>#N/A</v>
      </c>
      <c r="N55" s="18" t="e">
        <f>VLOOKUP(F55,G13数据库!C:N,7,0)</f>
        <v>#N/A</v>
      </c>
      <c r="O55" s="18"/>
      <c r="P55" s="18" t="e">
        <f>VLOOKUP(F55,G13数据库!C:N,8,0)</f>
        <v>#N/A</v>
      </c>
      <c r="Q55" s="18" t="e">
        <f>VLOOKUP(F55,G13数据库!C:N,9,0)</f>
        <v>#N/A</v>
      </c>
      <c r="R55" s="19" t="e">
        <f>VLOOKUP(F55,G13数据库!C:N,10,0)*C55</f>
        <v>#N/A</v>
      </c>
      <c r="S55" s="18" t="e">
        <f>VLOOKUP(F55,G13数据库!C:N,11,0)</f>
        <v>#N/A</v>
      </c>
      <c r="T55" s="18" t="e">
        <f>VLOOKUP(F55,G13数据库!C:N,12,0)</f>
        <v>#N/A</v>
      </c>
      <c r="U55" s="18"/>
    </row>
    <row r="56" spans="1:21" x14ac:dyDescent="0.25">
      <c r="A56" s="22"/>
      <c r="B56" s="3"/>
      <c r="C56" s="3"/>
      <c r="D56" s="3"/>
      <c r="E56" s="18" t="e">
        <f t="shared" si="5"/>
        <v>#VALUE!</v>
      </c>
      <c r="F56" s="18" t="str">
        <f t="shared" si="6"/>
        <v/>
      </c>
      <c r="G56" s="18" t="e">
        <f t="shared" si="7"/>
        <v>#VALUE!</v>
      </c>
      <c r="H56" s="18" t="e">
        <f t="shared" si="8"/>
        <v>#VALUE!</v>
      </c>
      <c r="I56" s="18" t="e">
        <f>VLOOKUP(F56,G13数据库!C:N,4,0)</f>
        <v>#N/A</v>
      </c>
      <c r="J56" s="18" t="e">
        <f>VLOOKUP(F56,G13数据库!C:N,5,0)</f>
        <v>#N/A</v>
      </c>
      <c r="K56" s="18" t="e" cm="1">
        <f t="array" ref="K56">_xlfn.IFS(E56=1,0,E56=2,0,E56=3,VLOOKUP(F56,G13数据库!C:N,3,0)+100,E56=4,0,E56=5,0,E56=6,VLOOKUP(F56,G13数据库!C:N,3,0)+100)</f>
        <v>#VALUE!</v>
      </c>
      <c r="L56" s="19" t="e">
        <f t="shared" si="9"/>
        <v>#VALUE!</v>
      </c>
      <c r="M56" s="18" t="e">
        <f>VLOOKUP(F56,G13数据库!C:N,6,0)</f>
        <v>#N/A</v>
      </c>
      <c r="N56" s="18" t="e">
        <f>VLOOKUP(F56,G13数据库!C:N,7,0)</f>
        <v>#N/A</v>
      </c>
      <c r="O56" s="18"/>
      <c r="P56" s="18" t="e">
        <f>VLOOKUP(F56,G13数据库!C:N,8,0)</f>
        <v>#N/A</v>
      </c>
      <c r="Q56" s="18" t="e">
        <f>VLOOKUP(F56,G13数据库!C:N,9,0)</f>
        <v>#N/A</v>
      </c>
      <c r="R56" s="19" t="e">
        <f>VLOOKUP(F56,G13数据库!C:N,10,0)*C56</f>
        <v>#N/A</v>
      </c>
      <c r="S56" s="18" t="e">
        <f>VLOOKUP(F56,G13数据库!C:N,11,0)</f>
        <v>#N/A</v>
      </c>
      <c r="T56" s="18" t="e">
        <f>VLOOKUP(F56,G13数据库!C:N,12,0)</f>
        <v>#N/A</v>
      </c>
      <c r="U56" s="18"/>
    </row>
    <row r="57" spans="1:21" x14ac:dyDescent="0.25">
      <c r="A57" s="22"/>
      <c r="B57" s="3"/>
      <c r="C57" s="3"/>
      <c r="D57" s="3"/>
      <c r="E57" s="18" t="e">
        <f t="shared" si="5"/>
        <v>#VALUE!</v>
      </c>
      <c r="F57" s="18" t="str">
        <f t="shared" si="6"/>
        <v/>
      </c>
      <c r="G57" s="18" t="e">
        <f t="shared" si="7"/>
        <v>#VALUE!</v>
      </c>
      <c r="H57" s="18" t="e">
        <f t="shared" si="8"/>
        <v>#VALUE!</v>
      </c>
      <c r="I57" s="18" t="e">
        <f>VLOOKUP(F57,G13数据库!C:N,4,0)</f>
        <v>#N/A</v>
      </c>
      <c r="J57" s="18" t="e">
        <f>VLOOKUP(F57,G13数据库!C:N,5,0)</f>
        <v>#N/A</v>
      </c>
      <c r="K57" s="18" t="e" cm="1">
        <f t="array" ref="K57">_xlfn.IFS(E57=1,0,E57=2,0,E57=3,VLOOKUP(F57,G13数据库!C:N,3,0)+100,E57=4,0,E57=5,0,E57=6,VLOOKUP(F57,G13数据库!C:N,3,0)+100)</f>
        <v>#VALUE!</v>
      </c>
      <c r="L57" s="19" t="e">
        <f t="shared" si="9"/>
        <v>#VALUE!</v>
      </c>
      <c r="M57" s="18" t="e">
        <f>VLOOKUP(F57,G13数据库!C:N,6,0)</f>
        <v>#N/A</v>
      </c>
      <c r="N57" s="18" t="e">
        <f>VLOOKUP(F57,G13数据库!C:N,7,0)</f>
        <v>#N/A</v>
      </c>
      <c r="O57" s="18"/>
      <c r="P57" s="18" t="e">
        <f>VLOOKUP(F57,G13数据库!C:N,8,0)</f>
        <v>#N/A</v>
      </c>
      <c r="Q57" s="18" t="e">
        <f>VLOOKUP(F57,G13数据库!C:N,9,0)</f>
        <v>#N/A</v>
      </c>
      <c r="R57" s="19" t="e">
        <f>VLOOKUP(F57,G13数据库!C:N,10,0)*C57</f>
        <v>#N/A</v>
      </c>
      <c r="S57" s="18" t="e">
        <f>VLOOKUP(F57,G13数据库!C:N,11,0)</f>
        <v>#N/A</v>
      </c>
      <c r="T57" s="18" t="e">
        <f>VLOOKUP(F57,G13数据库!C:N,12,0)</f>
        <v>#N/A</v>
      </c>
      <c r="U57" s="18"/>
    </row>
    <row r="58" spans="1:21" x14ac:dyDescent="0.25">
      <c r="A58" s="22"/>
      <c r="B58" s="3"/>
      <c r="C58" s="3"/>
      <c r="D58" s="3"/>
      <c r="E58" s="18" t="e">
        <f t="shared" si="5"/>
        <v>#VALUE!</v>
      </c>
      <c r="F58" s="18" t="str">
        <f t="shared" si="6"/>
        <v/>
      </c>
      <c r="G58" s="18" t="e">
        <f t="shared" si="7"/>
        <v>#VALUE!</v>
      </c>
      <c r="H58" s="18" t="e">
        <f t="shared" si="8"/>
        <v>#VALUE!</v>
      </c>
      <c r="I58" s="18" t="e">
        <f>VLOOKUP(F58,G13数据库!C:N,4,0)</f>
        <v>#N/A</v>
      </c>
      <c r="J58" s="18" t="e">
        <f>VLOOKUP(F58,G13数据库!C:N,5,0)</f>
        <v>#N/A</v>
      </c>
      <c r="K58" s="18" t="e" cm="1">
        <f t="array" ref="K58">_xlfn.IFS(E58=1,0,E58=2,0,E58=3,VLOOKUP(F58,G13数据库!C:N,3,0)+100,E58=4,0,E58=5,0,E58=6,VLOOKUP(F58,G13数据库!C:N,3,0)+100)</f>
        <v>#VALUE!</v>
      </c>
      <c r="L58" s="19" t="e">
        <f t="shared" si="9"/>
        <v>#VALUE!</v>
      </c>
      <c r="M58" s="18" t="e">
        <f>VLOOKUP(F58,G13数据库!C:N,6,0)</f>
        <v>#N/A</v>
      </c>
      <c r="N58" s="18" t="e">
        <f>VLOOKUP(F58,G13数据库!C:N,7,0)</f>
        <v>#N/A</v>
      </c>
      <c r="O58" s="18"/>
      <c r="P58" s="18" t="e">
        <f>VLOOKUP(F58,G13数据库!C:N,8,0)</f>
        <v>#N/A</v>
      </c>
      <c r="Q58" s="18" t="e">
        <f>VLOOKUP(F58,G13数据库!C:N,9,0)</f>
        <v>#N/A</v>
      </c>
      <c r="R58" s="19" t="e">
        <f>VLOOKUP(F58,G13数据库!C:N,10,0)*C58</f>
        <v>#N/A</v>
      </c>
      <c r="S58" s="18" t="e">
        <f>VLOOKUP(F58,G13数据库!C:N,11,0)</f>
        <v>#N/A</v>
      </c>
      <c r="T58" s="18" t="e">
        <f>VLOOKUP(F58,G13数据库!C:N,12,0)</f>
        <v>#N/A</v>
      </c>
      <c r="U58" s="18"/>
    </row>
    <row r="59" spans="1:21" x14ac:dyDescent="0.25">
      <c r="A59" s="22"/>
      <c r="B59" s="3"/>
      <c r="C59" s="3"/>
      <c r="D59" s="3"/>
      <c r="E59" s="18" t="e">
        <f t="shared" si="5"/>
        <v>#VALUE!</v>
      </c>
      <c r="F59" s="18" t="str">
        <f t="shared" si="6"/>
        <v/>
      </c>
      <c r="G59" s="18" t="e">
        <f t="shared" si="7"/>
        <v>#VALUE!</v>
      </c>
      <c r="H59" s="18" t="e">
        <f t="shared" si="8"/>
        <v>#VALUE!</v>
      </c>
      <c r="I59" s="18" t="e">
        <f>VLOOKUP(F59,G13数据库!C:N,4,0)</f>
        <v>#N/A</v>
      </c>
      <c r="J59" s="18" t="e">
        <f>VLOOKUP(F59,G13数据库!C:N,5,0)</f>
        <v>#N/A</v>
      </c>
      <c r="K59" s="18" t="e" cm="1">
        <f t="array" ref="K59">_xlfn.IFS(E59=1,0,E59=2,0,E59=3,VLOOKUP(F59,G13数据库!C:N,3,0)+100,E59=4,0,E59=5,0,E59=6,VLOOKUP(F59,G13数据库!C:N,3,0)+100)</f>
        <v>#VALUE!</v>
      </c>
      <c r="L59" s="19" t="e">
        <f t="shared" si="9"/>
        <v>#VALUE!</v>
      </c>
      <c r="M59" s="18" t="e">
        <f>VLOOKUP(F59,G13数据库!C:N,6,0)</f>
        <v>#N/A</v>
      </c>
      <c r="N59" s="18" t="e">
        <f>VLOOKUP(F59,G13数据库!C:N,7,0)</f>
        <v>#N/A</v>
      </c>
      <c r="O59" s="18"/>
      <c r="P59" s="18" t="e">
        <f>VLOOKUP(F59,G13数据库!C:N,8,0)</f>
        <v>#N/A</v>
      </c>
      <c r="Q59" s="18" t="e">
        <f>VLOOKUP(F59,G13数据库!C:N,9,0)</f>
        <v>#N/A</v>
      </c>
      <c r="R59" s="19" t="e">
        <f>VLOOKUP(F59,G13数据库!C:N,10,0)*C59</f>
        <v>#N/A</v>
      </c>
      <c r="S59" s="18" t="e">
        <f>VLOOKUP(F59,G13数据库!C:N,11,0)</f>
        <v>#N/A</v>
      </c>
      <c r="T59" s="18" t="e">
        <f>VLOOKUP(F59,G13数据库!C:N,12,0)</f>
        <v>#N/A</v>
      </c>
      <c r="U59" s="18"/>
    </row>
    <row r="60" spans="1:21" x14ac:dyDescent="0.25">
      <c r="A60" s="22"/>
      <c r="B60" s="3"/>
      <c r="C60" s="3"/>
      <c r="D60" s="3"/>
      <c r="E60" s="18" t="e">
        <f t="shared" si="5"/>
        <v>#VALUE!</v>
      </c>
      <c r="F60" s="18" t="str">
        <f t="shared" si="6"/>
        <v/>
      </c>
      <c r="G60" s="18" t="e">
        <f t="shared" si="7"/>
        <v>#VALUE!</v>
      </c>
      <c r="H60" s="18" t="e">
        <f t="shared" si="8"/>
        <v>#VALUE!</v>
      </c>
      <c r="I60" s="18" t="e">
        <f>VLOOKUP(F60,G13数据库!C:N,4,0)</f>
        <v>#N/A</v>
      </c>
      <c r="J60" s="18" t="e">
        <f>VLOOKUP(F60,G13数据库!C:N,5,0)</f>
        <v>#N/A</v>
      </c>
      <c r="K60" s="18" t="e" cm="1">
        <f t="array" ref="K60">_xlfn.IFS(E60=1,0,E60=2,0,E60=3,VLOOKUP(F60,G13数据库!C:N,3,0)+100,E60=4,0,E60=5,0,E60=6,VLOOKUP(F60,G13数据库!C:N,3,0)+100)</f>
        <v>#VALUE!</v>
      </c>
      <c r="L60" s="19" t="e">
        <f t="shared" si="9"/>
        <v>#VALUE!</v>
      </c>
      <c r="M60" s="18" t="e">
        <f>VLOOKUP(F60,G13数据库!C:N,6,0)</f>
        <v>#N/A</v>
      </c>
      <c r="N60" s="18" t="e">
        <f>VLOOKUP(F60,G13数据库!C:N,7,0)</f>
        <v>#N/A</v>
      </c>
      <c r="O60" s="18"/>
      <c r="P60" s="18" t="e">
        <f>VLOOKUP(F60,G13数据库!C:N,8,0)</f>
        <v>#N/A</v>
      </c>
      <c r="Q60" s="18" t="e">
        <f>VLOOKUP(F60,G13数据库!C:N,9,0)</f>
        <v>#N/A</v>
      </c>
      <c r="R60" s="19" t="e">
        <f>VLOOKUP(F60,G13数据库!C:N,10,0)*C60</f>
        <v>#N/A</v>
      </c>
      <c r="S60" s="18" t="e">
        <f>VLOOKUP(F60,G13数据库!C:N,11,0)</f>
        <v>#N/A</v>
      </c>
      <c r="T60" s="18" t="e">
        <f>VLOOKUP(F60,G13数据库!C:N,12,0)</f>
        <v>#N/A</v>
      </c>
      <c r="U60" s="18"/>
    </row>
    <row r="61" spans="1:21" x14ac:dyDescent="0.25">
      <c r="A61" s="22"/>
      <c r="B61" s="3"/>
      <c r="C61" s="3"/>
      <c r="D61" s="3"/>
      <c r="E61" s="18" t="e">
        <f t="shared" si="5"/>
        <v>#VALUE!</v>
      </c>
      <c r="F61" s="18" t="str">
        <f t="shared" si="6"/>
        <v/>
      </c>
      <c r="G61" s="18" t="e">
        <f t="shared" si="7"/>
        <v>#VALUE!</v>
      </c>
      <c r="H61" s="18" t="e">
        <f t="shared" si="8"/>
        <v>#VALUE!</v>
      </c>
      <c r="I61" s="18" t="e">
        <f>VLOOKUP(F61,G13数据库!C:N,4,0)</f>
        <v>#N/A</v>
      </c>
      <c r="J61" s="18" t="e">
        <f>VLOOKUP(F61,G13数据库!C:N,5,0)</f>
        <v>#N/A</v>
      </c>
      <c r="K61" s="18" t="e" cm="1">
        <f t="array" ref="K61">_xlfn.IFS(E61=1,0,E61=2,0,E61=3,VLOOKUP(F61,G13数据库!C:N,3,0)+100,E61=4,0,E61=5,0,E61=6,VLOOKUP(F61,G13数据库!C:N,3,0)+100)</f>
        <v>#VALUE!</v>
      </c>
      <c r="L61" s="19" t="e">
        <f t="shared" si="9"/>
        <v>#VALUE!</v>
      </c>
      <c r="M61" s="18" t="e">
        <f>VLOOKUP(F61,G13数据库!C:N,6,0)</f>
        <v>#N/A</v>
      </c>
      <c r="N61" s="18" t="e">
        <f>VLOOKUP(F61,G13数据库!C:N,7,0)</f>
        <v>#N/A</v>
      </c>
      <c r="O61" s="18"/>
      <c r="P61" s="18" t="e">
        <f>VLOOKUP(F61,G13数据库!C:N,8,0)</f>
        <v>#N/A</v>
      </c>
      <c r="Q61" s="18" t="e">
        <f>VLOOKUP(F61,G13数据库!C:N,9,0)</f>
        <v>#N/A</v>
      </c>
      <c r="R61" s="19" t="e">
        <f>VLOOKUP(F61,G13数据库!C:N,10,0)*C61</f>
        <v>#N/A</v>
      </c>
      <c r="S61" s="18" t="e">
        <f>VLOOKUP(F61,G13数据库!C:N,11,0)</f>
        <v>#N/A</v>
      </c>
      <c r="T61" s="18" t="e">
        <f>VLOOKUP(F61,G13数据库!C:N,12,0)</f>
        <v>#N/A</v>
      </c>
      <c r="U61" s="18"/>
    </row>
    <row r="62" spans="1:21" x14ac:dyDescent="0.25">
      <c r="A62" s="22"/>
      <c r="B62" s="3"/>
      <c r="C62" s="3"/>
      <c r="D62" s="3"/>
      <c r="E62" s="18" t="e">
        <f t="shared" si="5"/>
        <v>#VALUE!</v>
      </c>
      <c r="F62" s="18" t="str">
        <f t="shared" si="6"/>
        <v/>
      </c>
      <c r="G62" s="18" t="e">
        <f t="shared" si="7"/>
        <v>#VALUE!</v>
      </c>
      <c r="H62" s="18" t="e">
        <f t="shared" si="8"/>
        <v>#VALUE!</v>
      </c>
      <c r="I62" s="18" t="e">
        <f>VLOOKUP(F62,G13数据库!C:N,4,0)</f>
        <v>#N/A</v>
      </c>
      <c r="J62" s="18" t="e">
        <f>VLOOKUP(F62,G13数据库!C:N,5,0)</f>
        <v>#N/A</v>
      </c>
      <c r="K62" s="18" t="e" cm="1">
        <f t="array" ref="K62">_xlfn.IFS(E62=1,0,E62=2,0,E62=3,VLOOKUP(F62,G13数据库!C:N,3,0)+100,E62=4,0,E62=5,0,E62=6,VLOOKUP(F62,G13数据库!C:N,3,0)+100)</f>
        <v>#VALUE!</v>
      </c>
      <c r="L62" s="19" t="e">
        <f t="shared" si="9"/>
        <v>#VALUE!</v>
      </c>
      <c r="M62" s="18" t="e">
        <f>VLOOKUP(F62,G13数据库!C:N,6,0)</f>
        <v>#N/A</v>
      </c>
      <c r="N62" s="18" t="e">
        <f>VLOOKUP(F62,G13数据库!C:N,7,0)</f>
        <v>#N/A</v>
      </c>
      <c r="O62" s="18"/>
      <c r="P62" s="18" t="e">
        <f>VLOOKUP(F62,G13数据库!C:N,8,0)</f>
        <v>#N/A</v>
      </c>
      <c r="Q62" s="18" t="e">
        <f>VLOOKUP(F62,G13数据库!C:N,9,0)</f>
        <v>#N/A</v>
      </c>
      <c r="R62" s="19" t="e">
        <f>VLOOKUP(F62,G13数据库!C:N,10,0)*C62</f>
        <v>#N/A</v>
      </c>
      <c r="S62" s="18" t="e">
        <f>VLOOKUP(F62,G13数据库!C:N,11,0)</f>
        <v>#N/A</v>
      </c>
      <c r="T62" s="18" t="e">
        <f>VLOOKUP(F62,G13数据库!C:N,12,0)</f>
        <v>#N/A</v>
      </c>
      <c r="U62" s="18"/>
    </row>
    <row r="63" spans="1:21" x14ac:dyDescent="0.25">
      <c r="A63" s="22"/>
      <c r="B63" s="3"/>
      <c r="C63" s="3"/>
      <c r="D63" s="3"/>
      <c r="E63" s="18" t="e">
        <f t="shared" si="5"/>
        <v>#VALUE!</v>
      </c>
      <c r="F63" s="18" t="str">
        <f t="shared" si="6"/>
        <v/>
      </c>
      <c r="G63" s="18" t="e">
        <f t="shared" si="7"/>
        <v>#VALUE!</v>
      </c>
      <c r="H63" s="18" t="e">
        <f t="shared" si="8"/>
        <v>#VALUE!</v>
      </c>
      <c r="I63" s="18" t="e">
        <f>VLOOKUP(F63,G13数据库!C:N,4,0)</f>
        <v>#N/A</v>
      </c>
      <c r="J63" s="18" t="e">
        <f>VLOOKUP(F63,G13数据库!C:N,5,0)</f>
        <v>#N/A</v>
      </c>
      <c r="K63" s="18" t="e" cm="1">
        <f t="array" ref="K63">_xlfn.IFS(E63=1,0,E63=2,0,E63=3,VLOOKUP(F63,G13数据库!C:N,3,0)+100,E63=4,0,E63=5,0,E63=6,VLOOKUP(F63,G13数据库!C:N,3,0)+100)</f>
        <v>#VALUE!</v>
      </c>
      <c r="L63" s="19" t="e">
        <f t="shared" si="9"/>
        <v>#VALUE!</v>
      </c>
      <c r="M63" s="18" t="e">
        <f>VLOOKUP(F63,G13数据库!C:N,6,0)</f>
        <v>#N/A</v>
      </c>
      <c r="N63" s="18" t="e">
        <f>VLOOKUP(F63,G13数据库!C:N,7,0)</f>
        <v>#N/A</v>
      </c>
      <c r="O63" s="18"/>
      <c r="P63" s="18" t="e">
        <f>VLOOKUP(F63,G13数据库!C:N,8,0)</f>
        <v>#N/A</v>
      </c>
      <c r="Q63" s="18" t="e">
        <f>VLOOKUP(F63,G13数据库!C:N,9,0)</f>
        <v>#N/A</v>
      </c>
      <c r="R63" s="19" t="e">
        <f>VLOOKUP(F63,G13数据库!C:N,10,0)*C63</f>
        <v>#N/A</v>
      </c>
      <c r="S63" s="18" t="e">
        <f>VLOOKUP(F63,G13数据库!C:N,11,0)</f>
        <v>#N/A</v>
      </c>
      <c r="T63" s="18" t="e">
        <f>VLOOKUP(F63,G13数据库!C:N,12,0)</f>
        <v>#N/A</v>
      </c>
      <c r="U63" s="18"/>
    </row>
    <row r="64" spans="1:21" x14ac:dyDescent="0.25">
      <c r="A64" s="22"/>
      <c r="B64" s="3"/>
      <c r="C64" s="3"/>
      <c r="D64" s="3"/>
      <c r="E64" s="18" t="e">
        <f t="shared" si="5"/>
        <v>#VALUE!</v>
      </c>
      <c r="F64" s="18" t="str">
        <f t="shared" si="6"/>
        <v/>
      </c>
      <c r="G64" s="18" t="e">
        <f t="shared" si="7"/>
        <v>#VALUE!</v>
      </c>
      <c r="H64" s="18" t="e">
        <f t="shared" si="8"/>
        <v>#VALUE!</v>
      </c>
      <c r="I64" s="18" t="e">
        <f>VLOOKUP(F64,G13数据库!C:N,4,0)</f>
        <v>#N/A</v>
      </c>
      <c r="J64" s="18" t="e">
        <f>VLOOKUP(F64,G13数据库!C:N,5,0)</f>
        <v>#N/A</v>
      </c>
      <c r="K64" s="18" t="e" cm="1">
        <f t="array" ref="K64">_xlfn.IFS(E64=1,0,E64=2,0,E64=3,VLOOKUP(F64,G13数据库!C:N,3,0)+100,E64=4,0,E64=5,0,E64=6,VLOOKUP(F64,G13数据库!C:N,3,0)+100)</f>
        <v>#VALUE!</v>
      </c>
      <c r="L64" s="19" t="e">
        <f t="shared" si="9"/>
        <v>#VALUE!</v>
      </c>
      <c r="M64" s="18" t="e">
        <f>VLOOKUP(F64,G13数据库!C:N,6,0)</f>
        <v>#N/A</v>
      </c>
      <c r="N64" s="18" t="e">
        <f>VLOOKUP(F64,G13数据库!C:N,7,0)</f>
        <v>#N/A</v>
      </c>
      <c r="O64" s="18"/>
      <c r="P64" s="18" t="e">
        <f>VLOOKUP(F64,G13数据库!C:N,8,0)</f>
        <v>#N/A</v>
      </c>
      <c r="Q64" s="18" t="e">
        <f>VLOOKUP(F64,G13数据库!C:N,9,0)</f>
        <v>#N/A</v>
      </c>
      <c r="R64" s="19" t="e">
        <f>VLOOKUP(F64,G13数据库!C:N,10,0)*C64</f>
        <v>#N/A</v>
      </c>
      <c r="S64" s="18" t="e">
        <f>VLOOKUP(F64,G13数据库!C:N,11,0)</f>
        <v>#N/A</v>
      </c>
      <c r="T64" s="18" t="e">
        <f>VLOOKUP(F64,G13数据库!C:N,12,0)</f>
        <v>#N/A</v>
      </c>
      <c r="U64" s="18"/>
    </row>
    <row r="65" spans="1:21" x14ac:dyDescent="0.25">
      <c r="A65" s="22"/>
      <c r="B65" s="3"/>
      <c r="C65" s="3"/>
      <c r="D65" s="3"/>
      <c r="E65" s="18" t="e">
        <f t="shared" si="5"/>
        <v>#VALUE!</v>
      </c>
      <c r="F65" s="18" t="str">
        <f t="shared" si="6"/>
        <v/>
      </c>
      <c r="G65" s="18" t="e">
        <f t="shared" si="7"/>
        <v>#VALUE!</v>
      </c>
      <c r="H65" s="18" t="e">
        <f t="shared" si="8"/>
        <v>#VALUE!</v>
      </c>
      <c r="I65" s="18" t="e">
        <f>VLOOKUP(F65,G13数据库!C:N,4,0)</f>
        <v>#N/A</v>
      </c>
      <c r="J65" s="18" t="e">
        <f>VLOOKUP(F65,G13数据库!C:N,5,0)</f>
        <v>#N/A</v>
      </c>
      <c r="K65" s="18" t="e" cm="1">
        <f t="array" ref="K65">_xlfn.IFS(E65=1,0,E65=2,0,E65=3,VLOOKUP(F65,G13数据库!C:N,3,0)+100,E65=4,0,E65=5,0,E65=6,VLOOKUP(F65,G13数据库!C:N,3,0)+100)</f>
        <v>#VALUE!</v>
      </c>
      <c r="L65" s="19" t="e">
        <f t="shared" si="9"/>
        <v>#VALUE!</v>
      </c>
      <c r="M65" s="18" t="e">
        <f>VLOOKUP(F65,G13数据库!C:N,6,0)</f>
        <v>#N/A</v>
      </c>
      <c r="N65" s="18" t="e">
        <f>VLOOKUP(F65,G13数据库!C:N,7,0)</f>
        <v>#N/A</v>
      </c>
      <c r="O65" s="18"/>
      <c r="P65" s="18" t="e">
        <f>VLOOKUP(F65,G13数据库!C:N,8,0)</f>
        <v>#N/A</v>
      </c>
      <c r="Q65" s="18" t="e">
        <f>VLOOKUP(F65,G13数据库!C:N,9,0)</f>
        <v>#N/A</v>
      </c>
      <c r="R65" s="19" t="e">
        <f>VLOOKUP(F65,G13数据库!C:N,10,0)*C65</f>
        <v>#N/A</v>
      </c>
      <c r="S65" s="18" t="e">
        <f>VLOOKUP(F65,G13数据库!C:N,11,0)</f>
        <v>#N/A</v>
      </c>
      <c r="T65" s="18" t="e">
        <f>VLOOKUP(F65,G13数据库!C:N,12,0)</f>
        <v>#N/A</v>
      </c>
      <c r="U65" s="18"/>
    </row>
    <row r="66" spans="1:21" x14ac:dyDescent="0.25">
      <c r="A66" s="22"/>
      <c r="B66" s="3"/>
      <c r="C66" s="3"/>
      <c r="D66" s="3"/>
      <c r="E66" s="18" t="e">
        <f t="shared" si="5"/>
        <v>#VALUE!</v>
      </c>
      <c r="F66" s="18" t="str">
        <f t="shared" si="6"/>
        <v/>
      </c>
      <c r="G66" s="18" t="e">
        <f t="shared" si="7"/>
        <v>#VALUE!</v>
      </c>
      <c r="H66" s="18" t="e">
        <f t="shared" si="8"/>
        <v>#VALUE!</v>
      </c>
      <c r="I66" s="18" t="e">
        <f>VLOOKUP(F66,G13数据库!C:N,4,0)</f>
        <v>#N/A</v>
      </c>
      <c r="J66" s="18" t="e">
        <f>VLOOKUP(F66,G13数据库!C:N,5,0)</f>
        <v>#N/A</v>
      </c>
      <c r="K66" s="18" t="e" cm="1">
        <f t="array" ref="K66">_xlfn.IFS(E66=1,0,E66=2,0,E66=3,VLOOKUP(F66,G13数据库!C:N,3,0)+100,E66=4,0,E66=5,0,E66=6,VLOOKUP(F66,G13数据库!C:N,3,0)+100)</f>
        <v>#VALUE!</v>
      </c>
      <c r="L66" s="19" t="e">
        <f t="shared" si="9"/>
        <v>#VALUE!</v>
      </c>
      <c r="M66" s="18" t="e">
        <f>VLOOKUP(F66,G13数据库!C:N,6,0)</f>
        <v>#N/A</v>
      </c>
      <c r="N66" s="18" t="e">
        <f>VLOOKUP(F66,G13数据库!C:N,7,0)</f>
        <v>#N/A</v>
      </c>
      <c r="O66" s="18"/>
      <c r="P66" s="18" t="e">
        <f>VLOOKUP(F66,G13数据库!C:N,8,0)</f>
        <v>#N/A</v>
      </c>
      <c r="Q66" s="18" t="e">
        <f>VLOOKUP(F66,G13数据库!C:N,9,0)</f>
        <v>#N/A</v>
      </c>
      <c r="R66" s="19" t="e">
        <f>VLOOKUP(F66,G13数据库!C:N,10,0)*C66</f>
        <v>#N/A</v>
      </c>
      <c r="S66" s="18" t="e">
        <f>VLOOKUP(F66,G13数据库!C:N,11,0)</f>
        <v>#N/A</v>
      </c>
      <c r="T66" s="18" t="e">
        <f>VLOOKUP(F66,G13数据库!C:N,12,0)</f>
        <v>#N/A</v>
      </c>
      <c r="U66" s="18"/>
    </row>
    <row r="67" spans="1:21" x14ac:dyDescent="0.25">
      <c r="A67" s="22"/>
      <c r="B67" s="3"/>
      <c r="C67" s="3"/>
      <c r="D67" s="3"/>
      <c r="E67" s="18" t="e">
        <f t="shared" si="5"/>
        <v>#VALUE!</v>
      </c>
      <c r="F67" s="18" t="str">
        <f t="shared" si="6"/>
        <v/>
      </c>
      <c r="G67" s="18" t="e">
        <f t="shared" si="7"/>
        <v>#VALUE!</v>
      </c>
      <c r="H67" s="18" t="e">
        <f t="shared" si="8"/>
        <v>#VALUE!</v>
      </c>
      <c r="I67" s="18" t="e">
        <f>VLOOKUP(F67,G13数据库!C:N,4,0)</f>
        <v>#N/A</v>
      </c>
      <c r="J67" s="18" t="e">
        <f>VLOOKUP(F67,G13数据库!C:N,5,0)</f>
        <v>#N/A</v>
      </c>
      <c r="K67" s="18" t="e" cm="1">
        <f t="array" ref="K67">_xlfn.IFS(E67=1,0,E67=2,0,E67=3,VLOOKUP(F67,G13数据库!C:N,3,0)+100,E67=4,0,E67=5,0,E67=6,VLOOKUP(F67,G13数据库!C:N,3,0)+100)</f>
        <v>#VALUE!</v>
      </c>
      <c r="L67" s="19" t="e">
        <f t="shared" si="9"/>
        <v>#VALUE!</v>
      </c>
      <c r="M67" s="18" t="e">
        <f>VLOOKUP(F67,G13数据库!C:N,6,0)</f>
        <v>#N/A</v>
      </c>
      <c r="N67" s="18" t="e">
        <f>VLOOKUP(F67,G13数据库!C:N,7,0)</f>
        <v>#N/A</v>
      </c>
      <c r="O67" s="18"/>
      <c r="P67" s="18" t="e">
        <f>VLOOKUP(F67,G13数据库!C:N,8,0)</f>
        <v>#N/A</v>
      </c>
      <c r="Q67" s="18" t="e">
        <f>VLOOKUP(F67,G13数据库!C:N,9,0)</f>
        <v>#N/A</v>
      </c>
      <c r="R67" s="19" t="e">
        <f>VLOOKUP(F67,G13数据库!C:N,10,0)*C67</f>
        <v>#N/A</v>
      </c>
      <c r="S67" s="18" t="e">
        <f>VLOOKUP(F67,G13数据库!C:N,11,0)</f>
        <v>#N/A</v>
      </c>
      <c r="T67" s="18" t="e">
        <f>VLOOKUP(F67,G13数据库!C:N,12,0)</f>
        <v>#N/A</v>
      </c>
      <c r="U67" s="18"/>
    </row>
    <row r="68" spans="1:21" x14ac:dyDescent="0.25">
      <c r="A68" s="22"/>
      <c r="B68" s="3"/>
      <c r="C68" s="3"/>
      <c r="D68" s="3"/>
      <c r="E68" s="18" t="e">
        <f t="shared" si="5"/>
        <v>#VALUE!</v>
      </c>
      <c r="F68" s="18" t="str">
        <f t="shared" si="6"/>
        <v/>
      </c>
      <c r="G68" s="18" t="e">
        <f t="shared" si="7"/>
        <v>#VALUE!</v>
      </c>
      <c r="H68" s="18" t="e">
        <f t="shared" si="8"/>
        <v>#VALUE!</v>
      </c>
      <c r="I68" s="18" t="e">
        <f>VLOOKUP(F68,G13数据库!C:N,4,0)</f>
        <v>#N/A</v>
      </c>
      <c r="J68" s="18" t="e">
        <f>VLOOKUP(F68,G13数据库!C:N,5,0)</f>
        <v>#N/A</v>
      </c>
      <c r="K68" s="18" t="e" cm="1">
        <f t="array" ref="K68">_xlfn.IFS(E68=1,0,E68=2,0,E68=3,VLOOKUP(F68,G13数据库!C:N,3,0)+100,E68=4,0,E68=5,0,E68=6,VLOOKUP(F68,G13数据库!C:N,3,0)+100)</f>
        <v>#VALUE!</v>
      </c>
      <c r="L68" s="19" t="e">
        <f t="shared" si="9"/>
        <v>#VALUE!</v>
      </c>
      <c r="M68" s="18" t="e">
        <f>VLOOKUP(F68,G13数据库!C:N,6,0)</f>
        <v>#N/A</v>
      </c>
      <c r="N68" s="18" t="e">
        <f>VLOOKUP(F68,G13数据库!C:N,7,0)</f>
        <v>#N/A</v>
      </c>
      <c r="O68" s="18"/>
      <c r="P68" s="18" t="e">
        <f>VLOOKUP(F68,G13数据库!C:N,8,0)</f>
        <v>#N/A</v>
      </c>
      <c r="Q68" s="18" t="e">
        <f>VLOOKUP(F68,G13数据库!C:N,9,0)</f>
        <v>#N/A</v>
      </c>
      <c r="R68" s="19" t="e">
        <f>VLOOKUP(F68,G13数据库!C:N,10,0)*C68</f>
        <v>#N/A</v>
      </c>
      <c r="S68" s="18" t="e">
        <f>VLOOKUP(F68,G13数据库!C:N,11,0)</f>
        <v>#N/A</v>
      </c>
      <c r="T68" s="18" t="e">
        <f>VLOOKUP(F68,G13数据库!C:N,12,0)</f>
        <v>#N/A</v>
      </c>
      <c r="U68" s="18"/>
    </row>
    <row r="69" spans="1:21" x14ac:dyDescent="0.25">
      <c r="A69" s="22"/>
      <c r="B69" s="3"/>
      <c r="C69" s="3"/>
      <c r="D69" s="3"/>
      <c r="E69" s="18" t="e">
        <f t="shared" si="5"/>
        <v>#VALUE!</v>
      </c>
      <c r="F69" s="18" t="str">
        <f t="shared" si="6"/>
        <v/>
      </c>
      <c r="G69" s="18" t="e">
        <f t="shared" si="7"/>
        <v>#VALUE!</v>
      </c>
      <c r="H69" s="18" t="e">
        <f t="shared" si="8"/>
        <v>#VALUE!</v>
      </c>
      <c r="I69" s="18" t="e">
        <f>VLOOKUP(F69,G13数据库!C:N,4,0)</f>
        <v>#N/A</v>
      </c>
      <c r="J69" s="18" t="e">
        <f>VLOOKUP(F69,G13数据库!C:N,5,0)</f>
        <v>#N/A</v>
      </c>
      <c r="K69" s="18" t="e" cm="1">
        <f t="array" ref="K69">_xlfn.IFS(E69=1,0,E69=2,0,E69=3,VLOOKUP(F69,G13数据库!C:N,3,0)+100,E69=4,0,E69=5,0,E69=6,VLOOKUP(F69,G13数据库!C:N,3,0)+100)</f>
        <v>#VALUE!</v>
      </c>
      <c r="L69" s="19" t="e">
        <f t="shared" si="9"/>
        <v>#VALUE!</v>
      </c>
      <c r="M69" s="18" t="e">
        <f>VLOOKUP(F69,G13数据库!C:N,6,0)</f>
        <v>#N/A</v>
      </c>
      <c r="N69" s="18" t="e">
        <f>VLOOKUP(F69,G13数据库!C:N,7,0)</f>
        <v>#N/A</v>
      </c>
      <c r="O69" s="18"/>
      <c r="P69" s="18" t="e">
        <f>VLOOKUP(F69,G13数据库!C:N,8,0)</f>
        <v>#N/A</v>
      </c>
      <c r="Q69" s="18" t="e">
        <f>VLOOKUP(F69,G13数据库!C:N,9,0)</f>
        <v>#N/A</v>
      </c>
      <c r="R69" s="19" t="e">
        <f>VLOOKUP(F69,G13数据库!C:N,10,0)*C69</f>
        <v>#N/A</v>
      </c>
      <c r="S69" s="18" t="e">
        <f>VLOOKUP(F69,G13数据库!C:N,11,0)</f>
        <v>#N/A</v>
      </c>
      <c r="T69" s="18" t="e">
        <f>VLOOKUP(F69,G13数据库!C:N,12,0)</f>
        <v>#N/A</v>
      </c>
      <c r="U69" s="18"/>
    </row>
    <row r="70" spans="1:21" x14ac:dyDescent="0.25">
      <c r="A70" s="22"/>
      <c r="B70" s="3"/>
      <c r="C70" s="3"/>
      <c r="D70" s="3"/>
      <c r="E70" s="18" t="e">
        <f t="shared" si="5"/>
        <v>#VALUE!</v>
      </c>
      <c r="F70" s="18" t="str">
        <f t="shared" si="6"/>
        <v/>
      </c>
      <c r="G70" s="18" t="e">
        <f t="shared" si="7"/>
        <v>#VALUE!</v>
      </c>
      <c r="H70" s="18" t="e">
        <f t="shared" si="8"/>
        <v>#VALUE!</v>
      </c>
      <c r="I70" s="18" t="e">
        <f>VLOOKUP(F70,G13数据库!C:N,4,0)</f>
        <v>#N/A</v>
      </c>
      <c r="J70" s="18" t="e">
        <f>VLOOKUP(F70,G13数据库!C:N,5,0)</f>
        <v>#N/A</v>
      </c>
      <c r="K70" s="18" t="e" cm="1">
        <f t="array" ref="K70">_xlfn.IFS(E70=1,0,E70=2,0,E70=3,VLOOKUP(F70,G13数据库!C:N,3,0)+100,E70=4,0,E70=5,0,E70=6,VLOOKUP(F70,G13数据库!C:N,3,0)+100)</f>
        <v>#VALUE!</v>
      </c>
      <c r="L70" s="19" t="e">
        <f t="shared" si="9"/>
        <v>#VALUE!</v>
      </c>
      <c r="M70" s="18" t="e">
        <f>VLOOKUP(F70,G13数据库!C:N,6,0)</f>
        <v>#N/A</v>
      </c>
      <c r="N70" s="18" t="e">
        <f>VLOOKUP(F70,G13数据库!C:N,7,0)</f>
        <v>#N/A</v>
      </c>
      <c r="O70" s="18"/>
      <c r="P70" s="18" t="e">
        <f>VLOOKUP(F70,G13数据库!C:N,8,0)</f>
        <v>#N/A</v>
      </c>
      <c r="Q70" s="18" t="e">
        <f>VLOOKUP(F70,G13数据库!C:N,9,0)</f>
        <v>#N/A</v>
      </c>
      <c r="R70" s="19" t="e">
        <f>VLOOKUP(F70,G13数据库!C:N,10,0)*C70</f>
        <v>#N/A</v>
      </c>
      <c r="S70" s="18" t="e">
        <f>VLOOKUP(F70,G13数据库!C:N,11,0)</f>
        <v>#N/A</v>
      </c>
      <c r="T70" s="18" t="e">
        <f>VLOOKUP(F70,G13数据库!C:N,12,0)</f>
        <v>#N/A</v>
      </c>
      <c r="U70" s="18"/>
    </row>
    <row r="71" spans="1:21" x14ac:dyDescent="0.25">
      <c r="A71" s="22"/>
      <c r="B71" s="3"/>
      <c r="C71" s="3"/>
      <c r="D71" s="3"/>
      <c r="E71" s="18" t="e">
        <f t="shared" si="5"/>
        <v>#VALUE!</v>
      </c>
      <c r="F71" s="18" t="str">
        <f t="shared" si="6"/>
        <v/>
      </c>
      <c r="G71" s="18" t="e">
        <f t="shared" si="7"/>
        <v>#VALUE!</v>
      </c>
      <c r="H71" s="18" t="e">
        <f t="shared" si="8"/>
        <v>#VALUE!</v>
      </c>
      <c r="I71" s="18" t="e">
        <f>VLOOKUP(F71,G13数据库!C:N,4,0)</f>
        <v>#N/A</v>
      </c>
      <c r="J71" s="18" t="e">
        <f>VLOOKUP(F71,G13数据库!C:N,5,0)</f>
        <v>#N/A</v>
      </c>
      <c r="K71" s="18" t="e" cm="1">
        <f t="array" ref="K71">_xlfn.IFS(E71=1,0,E71=2,0,E71=3,VLOOKUP(F71,G13数据库!C:N,3,0)+100,E71=4,0,E71=5,0,E71=6,VLOOKUP(F71,G13数据库!C:N,3,0)+100)</f>
        <v>#VALUE!</v>
      </c>
      <c r="L71" s="19" t="e">
        <f t="shared" si="9"/>
        <v>#VALUE!</v>
      </c>
      <c r="M71" s="18" t="e">
        <f>VLOOKUP(F71,G13数据库!C:N,6,0)</f>
        <v>#N/A</v>
      </c>
      <c r="N71" s="18" t="e">
        <f>VLOOKUP(F71,G13数据库!C:N,7,0)</f>
        <v>#N/A</v>
      </c>
      <c r="O71" s="18"/>
      <c r="P71" s="18" t="e">
        <f>VLOOKUP(F71,G13数据库!C:N,8,0)</f>
        <v>#N/A</v>
      </c>
      <c r="Q71" s="18" t="e">
        <f>VLOOKUP(F71,G13数据库!C:N,9,0)</f>
        <v>#N/A</v>
      </c>
      <c r="R71" s="19" t="e">
        <f>VLOOKUP(F71,G13数据库!C:N,10,0)*C71</f>
        <v>#N/A</v>
      </c>
      <c r="S71" s="18" t="e">
        <f>VLOOKUP(F71,G13数据库!C:N,11,0)</f>
        <v>#N/A</v>
      </c>
      <c r="T71" s="18" t="e">
        <f>VLOOKUP(F71,G13数据库!C:N,12,0)</f>
        <v>#N/A</v>
      </c>
      <c r="U71" s="18"/>
    </row>
    <row r="72" spans="1:21" x14ac:dyDescent="0.25">
      <c r="A72" s="22"/>
      <c r="B72" s="3"/>
      <c r="C72" s="3"/>
      <c r="D72" s="3"/>
      <c r="E72" s="18" t="e">
        <f t="shared" si="5"/>
        <v>#VALUE!</v>
      </c>
      <c r="F72" s="18" t="str">
        <f t="shared" si="6"/>
        <v/>
      </c>
      <c r="G72" s="18" t="e">
        <f t="shared" si="7"/>
        <v>#VALUE!</v>
      </c>
      <c r="H72" s="18" t="e">
        <f t="shared" si="8"/>
        <v>#VALUE!</v>
      </c>
      <c r="I72" s="18" t="e">
        <f>VLOOKUP(F72,G13数据库!C:N,4,0)</f>
        <v>#N/A</v>
      </c>
      <c r="J72" s="18" t="e">
        <f>VLOOKUP(F72,G13数据库!C:N,5,0)</f>
        <v>#N/A</v>
      </c>
      <c r="K72" s="18" t="e" cm="1">
        <f t="array" ref="K72">_xlfn.IFS(E72=1,0,E72=2,0,E72=3,VLOOKUP(F72,G13数据库!C:N,3,0)+100,E72=4,0,E72=5,0,E72=6,VLOOKUP(F72,G13数据库!C:N,3,0)+100)</f>
        <v>#VALUE!</v>
      </c>
      <c r="L72" s="19" t="e">
        <f t="shared" si="9"/>
        <v>#VALUE!</v>
      </c>
      <c r="M72" s="18" t="e">
        <f>VLOOKUP(F72,G13数据库!C:N,6,0)</f>
        <v>#N/A</v>
      </c>
      <c r="N72" s="18" t="e">
        <f>VLOOKUP(F72,G13数据库!C:N,7,0)</f>
        <v>#N/A</v>
      </c>
      <c r="O72" s="18"/>
      <c r="P72" s="18" t="e">
        <f>VLOOKUP(F72,G13数据库!C:N,8,0)</f>
        <v>#N/A</v>
      </c>
      <c r="Q72" s="18" t="e">
        <f>VLOOKUP(F72,G13数据库!C:N,9,0)</f>
        <v>#N/A</v>
      </c>
      <c r="R72" s="19" t="e">
        <f>VLOOKUP(F72,G13数据库!C:N,10,0)*C72</f>
        <v>#N/A</v>
      </c>
      <c r="S72" s="18" t="e">
        <f>VLOOKUP(F72,G13数据库!C:N,11,0)</f>
        <v>#N/A</v>
      </c>
      <c r="T72" s="18" t="e">
        <f>VLOOKUP(F72,G13数据库!C:N,12,0)</f>
        <v>#N/A</v>
      </c>
      <c r="U72" s="18"/>
    </row>
    <row r="73" spans="1:21" x14ac:dyDescent="0.25">
      <c r="A73" s="22"/>
      <c r="B73" s="3"/>
      <c r="C73" s="3"/>
      <c r="D73" s="3"/>
      <c r="E73" s="18" t="e">
        <f t="shared" si="5"/>
        <v>#VALUE!</v>
      </c>
      <c r="F73" s="18" t="str">
        <f t="shared" si="6"/>
        <v/>
      </c>
      <c r="G73" s="18" t="e">
        <f t="shared" si="7"/>
        <v>#VALUE!</v>
      </c>
      <c r="H73" s="18" t="e">
        <f t="shared" si="8"/>
        <v>#VALUE!</v>
      </c>
      <c r="I73" s="18" t="e">
        <f>VLOOKUP(F73,G13数据库!C:N,4,0)</f>
        <v>#N/A</v>
      </c>
      <c r="J73" s="18" t="e">
        <f>VLOOKUP(F73,G13数据库!C:N,5,0)</f>
        <v>#N/A</v>
      </c>
      <c r="K73" s="18" t="e" cm="1">
        <f t="array" ref="K73">_xlfn.IFS(E73=1,0,E73=2,0,E73=3,VLOOKUP(F73,G13数据库!C:N,3,0)+100,E73=4,0,E73=5,0,E73=6,VLOOKUP(F73,G13数据库!C:N,3,0)+100)</f>
        <v>#VALUE!</v>
      </c>
      <c r="L73" s="19" t="e">
        <f t="shared" si="9"/>
        <v>#VALUE!</v>
      </c>
      <c r="M73" s="18" t="e">
        <f>VLOOKUP(F73,G13数据库!C:N,6,0)</f>
        <v>#N/A</v>
      </c>
      <c r="N73" s="18" t="e">
        <f>VLOOKUP(F73,G13数据库!C:N,7,0)</f>
        <v>#N/A</v>
      </c>
      <c r="O73" s="18"/>
      <c r="P73" s="18" t="e">
        <f>VLOOKUP(F73,G13数据库!C:N,8,0)</f>
        <v>#N/A</v>
      </c>
      <c r="Q73" s="18" t="e">
        <f>VLOOKUP(F73,G13数据库!C:N,9,0)</f>
        <v>#N/A</v>
      </c>
      <c r="R73" s="19" t="e">
        <f>VLOOKUP(F73,G13数据库!C:N,10,0)*C73</f>
        <v>#N/A</v>
      </c>
      <c r="S73" s="18" t="e">
        <f>VLOOKUP(F73,G13数据库!C:N,11,0)</f>
        <v>#N/A</v>
      </c>
      <c r="T73" s="18" t="e">
        <f>VLOOKUP(F73,G13数据库!C:N,12,0)</f>
        <v>#N/A</v>
      </c>
      <c r="U73" s="18"/>
    </row>
    <row r="74" spans="1:21" x14ac:dyDescent="0.25">
      <c r="A74" s="22"/>
      <c r="B74" s="3"/>
      <c r="C74" s="3"/>
      <c r="D74" s="3"/>
      <c r="E74" s="18" t="e">
        <f t="shared" si="5"/>
        <v>#VALUE!</v>
      </c>
      <c r="F74" s="18" t="str">
        <f t="shared" si="6"/>
        <v/>
      </c>
      <c r="G74" s="18" t="e">
        <f t="shared" si="7"/>
        <v>#VALUE!</v>
      </c>
      <c r="H74" s="18" t="e">
        <f t="shared" si="8"/>
        <v>#VALUE!</v>
      </c>
      <c r="I74" s="18" t="e">
        <f>VLOOKUP(F74,G13数据库!C:N,4,0)</f>
        <v>#N/A</v>
      </c>
      <c r="J74" s="18" t="e">
        <f>VLOOKUP(F74,G13数据库!C:N,5,0)</f>
        <v>#N/A</v>
      </c>
      <c r="K74" s="18" t="e" cm="1">
        <f t="array" ref="K74">_xlfn.IFS(E74=1,0,E74=2,0,E74=3,VLOOKUP(F74,G13数据库!C:N,3,0)+100,E74=4,0,E74=5,0,E74=6,VLOOKUP(F74,G13数据库!C:N,3,0)+100)</f>
        <v>#VALUE!</v>
      </c>
      <c r="L74" s="19" t="e">
        <f t="shared" si="9"/>
        <v>#VALUE!</v>
      </c>
      <c r="M74" s="18" t="e">
        <f>VLOOKUP(F74,G13数据库!C:N,6,0)</f>
        <v>#N/A</v>
      </c>
      <c r="N74" s="18" t="e">
        <f>VLOOKUP(F74,G13数据库!C:N,7,0)</f>
        <v>#N/A</v>
      </c>
      <c r="O74" s="18"/>
      <c r="P74" s="18" t="e">
        <f>VLOOKUP(F74,G13数据库!C:N,8,0)</f>
        <v>#N/A</v>
      </c>
      <c r="Q74" s="18" t="e">
        <f>VLOOKUP(F74,G13数据库!C:N,9,0)</f>
        <v>#N/A</v>
      </c>
      <c r="R74" s="19" t="e">
        <f>VLOOKUP(F74,G13数据库!C:N,10,0)*C74</f>
        <v>#N/A</v>
      </c>
      <c r="S74" s="18" t="e">
        <f>VLOOKUP(F74,G13数据库!C:N,11,0)</f>
        <v>#N/A</v>
      </c>
      <c r="T74" s="18" t="e">
        <f>VLOOKUP(F74,G13数据库!C:N,12,0)</f>
        <v>#N/A</v>
      </c>
      <c r="U74" s="18"/>
    </row>
    <row r="75" spans="1:21" x14ac:dyDescent="0.25">
      <c r="A75" s="22"/>
      <c r="B75" s="3"/>
      <c r="C75" s="3"/>
      <c r="D75" s="3"/>
      <c r="E75" s="18" t="e">
        <f t="shared" ref="E75:E100" si="10">VALUE(TRIM(MID(SUBSTITUTE($B75,"-",REPT(" ",99)),COLUMN(B75)*99-98,99)))</f>
        <v>#VALUE!</v>
      </c>
      <c r="F75" s="18" t="str">
        <f t="shared" ref="F75:F100" si="11">(TRIM(MID(SUBSTITUTE($B75,"-",REPT(" ",99)),COLUMN(C75)*99-98,99)))</f>
        <v/>
      </c>
      <c r="G75" s="18" t="e">
        <f t="shared" ref="G75:G100" si="12">VALUE(TRIM(MID(SUBSTITUTE($B75,"-",REPT(" ",99)),COLUMN(D75)*99-98,99)))</f>
        <v>#VALUE!</v>
      </c>
      <c r="H75" s="18" t="e">
        <f t="shared" ref="H75:H100" si="13">VALUE(TRIM(MID(SUBSTITUTE($B75,"-",REPT(" ",99)),COLUMN(E75)*99-98,99)))</f>
        <v>#VALUE!</v>
      </c>
      <c r="I75" s="18" t="e">
        <f>VLOOKUP(F75,G13数据库!C:N,4,0)</f>
        <v>#N/A</v>
      </c>
      <c r="J75" s="18" t="e">
        <f>VLOOKUP(F75,G13数据库!C:N,5,0)</f>
        <v>#N/A</v>
      </c>
      <c r="K75" s="18" t="e" cm="1">
        <f t="array" ref="K75">_xlfn.IFS(E75=1,0,E75=2,0,E75=3,VLOOKUP(F75,G13数据库!C:N,3,0)+100,E75=4,0,E75=5,0,E75=6,VLOOKUP(F75,G13数据库!C:N,3,0)+100)</f>
        <v>#VALUE!</v>
      </c>
      <c r="L75" s="19" t="e">
        <f t="shared" ref="L75:L100" si="14">(H75/1000+K75/1000+G75/1000)*C75</f>
        <v>#VALUE!</v>
      </c>
      <c r="M75" s="18" t="e">
        <f>VLOOKUP(F75,G13数据库!C:N,6,0)</f>
        <v>#N/A</v>
      </c>
      <c r="N75" s="18" t="e">
        <f>VLOOKUP(F75,G13数据库!C:N,7,0)</f>
        <v>#N/A</v>
      </c>
      <c r="O75" s="18"/>
      <c r="P75" s="18" t="e">
        <f>VLOOKUP(F75,G13数据库!C:N,8,0)</f>
        <v>#N/A</v>
      </c>
      <c r="Q75" s="18" t="e">
        <f>VLOOKUP(F75,G13数据库!C:N,9,0)</f>
        <v>#N/A</v>
      </c>
      <c r="R75" s="19" t="e">
        <f>VLOOKUP(F75,G13数据库!C:N,10,0)*C75</f>
        <v>#N/A</v>
      </c>
      <c r="S75" s="18" t="e">
        <f>VLOOKUP(F75,G13数据库!C:N,11,0)</f>
        <v>#N/A</v>
      </c>
      <c r="T75" s="18" t="e">
        <f>VLOOKUP(F75,G13数据库!C:N,12,0)</f>
        <v>#N/A</v>
      </c>
      <c r="U75" s="18"/>
    </row>
    <row r="76" spans="1:21" x14ac:dyDescent="0.25">
      <c r="A76" s="22"/>
      <c r="B76" s="3"/>
      <c r="C76" s="3"/>
      <c r="D76" s="3"/>
      <c r="E76" s="18" t="e">
        <f t="shared" si="10"/>
        <v>#VALUE!</v>
      </c>
      <c r="F76" s="18" t="str">
        <f t="shared" si="11"/>
        <v/>
      </c>
      <c r="G76" s="18" t="e">
        <f t="shared" si="12"/>
        <v>#VALUE!</v>
      </c>
      <c r="H76" s="18" t="e">
        <f t="shared" si="13"/>
        <v>#VALUE!</v>
      </c>
      <c r="I76" s="18" t="e">
        <f>VLOOKUP(F76,G13数据库!C:N,4,0)</f>
        <v>#N/A</v>
      </c>
      <c r="J76" s="18" t="e">
        <f>VLOOKUP(F76,G13数据库!C:N,5,0)</f>
        <v>#N/A</v>
      </c>
      <c r="K76" s="18" t="e" cm="1">
        <f t="array" ref="K76">_xlfn.IFS(E76=1,0,E76=2,0,E76=3,VLOOKUP(F76,G13数据库!C:N,3,0)+100,E76=4,0,E76=5,0,E76=6,VLOOKUP(F76,G13数据库!C:N,3,0)+100)</f>
        <v>#VALUE!</v>
      </c>
      <c r="L76" s="19" t="e">
        <f t="shared" si="14"/>
        <v>#VALUE!</v>
      </c>
      <c r="M76" s="18" t="e">
        <f>VLOOKUP(F76,G13数据库!C:N,6,0)</f>
        <v>#N/A</v>
      </c>
      <c r="N76" s="18" t="e">
        <f>VLOOKUP(F76,G13数据库!C:N,7,0)</f>
        <v>#N/A</v>
      </c>
      <c r="O76" s="18"/>
      <c r="P76" s="18" t="e">
        <f>VLOOKUP(F76,G13数据库!C:N,8,0)</f>
        <v>#N/A</v>
      </c>
      <c r="Q76" s="18" t="e">
        <f>VLOOKUP(F76,G13数据库!C:N,9,0)</f>
        <v>#N/A</v>
      </c>
      <c r="R76" s="19" t="e">
        <f>VLOOKUP(F76,G13数据库!C:N,10,0)*C76</f>
        <v>#N/A</v>
      </c>
      <c r="S76" s="18" t="e">
        <f>VLOOKUP(F76,G13数据库!C:N,11,0)</f>
        <v>#N/A</v>
      </c>
      <c r="T76" s="18" t="e">
        <f>VLOOKUP(F76,G13数据库!C:N,12,0)</f>
        <v>#N/A</v>
      </c>
      <c r="U76" s="18"/>
    </row>
    <row r="77" spans="1:21" x14ac:dyDescent="0.25">
      <c r="A77" s="22"/>
      <c r="B77" s="3"/>
      <c r="C77" s="3"/>
      <c r="D77" s="3"/>
      <c r="E77" s="18" t="e">
        <f t="shared" si="10"/>
        <v>#VALUE!</v>
      </c>
      <c r="F77" s="18" t="str">
        <f t="shared" si="11"/>
        <v/>
      </c>
      <c r="G77" s="18" t="e">
        <f t="shared" si="12"/>
        <v>#VALUE!</v>
      </c>
      <c r="H77" s="18" t="e">
        <f t="shared" si="13"/>
        <v>#VALUE!</v>
      </c>
      <c r="I77" s="18" t="e">
        <f>VLOOKUP(F77,G13数据库!C:N,4,0)</f>
        <v>#N/A</v>
      </c>
      <c r="J77" s="18" t="e">
        <f>VLOOKUP(F77,G13数据库!C:N,5,0)</f>
        <v>#N/A</v>
      </c>
      <c r="K77" s="18" t="e" cm="1">
        <f t="array" ref="K77">_xlfn.IFS(E77=1,0,E77=2,0,E77=3,VLOOKUP(F77,G13数据库!C:N,3,0)+100,E77=4,0,E77=5,0,E77=6,VLOOKUP(F77,G13数据库!C:N,3,0)+100)</f>
        <v>#VALUE!</v>
      </c>
      <c r="L77" s="19" t="e">
        <f t="shared" si="14"/>
        <v>#VALUE!</v>
      </c>
      <c r="M77" s="18" t="e">
        <f>VLOOKUP(F77,G13数据库!C:N,6,0)</f>
        <v>#N/A</v>
      </c>
      <c r="N77" s="18" t="e">
        <f>VLOOKUP(F77,G13数据库!C:N,7,0)</f>
        <v>#N/A</v>
      </c>
      <c r="O77" s="18"/>
      <c r="P77" s="18" t="e">
        <f>VLOOKUP(F77,G13数据库!C:N,8,0)</f>
        <v>#N/A</v>
      </c>
      <c r="Q77" s="18" t="e">
        <f>VLOOKUP(F77,G13数据库!C:N,9,0)</f>
        <v>#N/A</v>
      </c>
      <c r="R77" s="19" t="e">
        <f>VLOOKUP(F77,G13数据库!C:N,10,0)*C77</f>
        <v>#N/A</v>
      </c>
      <c r="S77" s="18" t="e">
        <f>VLOOKUP(F77,G13数据库!C:N,11,0)</f>
        <v>#N/A</v>
      </c>
      <c r="T77" s="18" t="e">
        <f>VLOOKUP(F77,G13数据库!C:N,12,0)</f>
        <v>#N/A</v>
      </c>
      <c r="U77" s="18"/>
    </row>
    <row r="78" spans="1:21" x14ac:dyDescent="0.25">
      <c r="A78" s="22"/>
      <c r="B78" s="3"/>
      <c r="C78" s="3"/>
      <c r="D78" s="3"/>
      <c r="E78" s="18" t="e">
        <f t="shared" si="10"/>
        <v>#VALUE!</v>
      </c>
      <c r="F78" s="18" t="str">
        <f t="shared" si="11"/>
        <v/>
      </c>
      <c r="G78" s="18" t="e">
        <f t="shared" si="12"/>
        <v>#VALUE!</v>
      </c>
      <c r="H78" s="18" t="e">
        <f t="shared" si="13"/>
        <v>#VALUE!</v>
      </c>
      <c r="I78" s="18" t="e">
        <f>VLOOKUP(F78,G13数据库!C:N,4,0)</f>
        <v>#N/A</v>
      </c>
      <c r="J78" s="18" t="e">
        <f>VLOOKUP(F78,G13数据库!C:N,5,0)</f>
        <v>#N/A</v>
      </c>
      <c r="K78" s="18" t="e" cm="1">
        <f t="array" ref="K78">_xlfn.IFS(E78=1,0,E78=2,0,E78=3,VLOOKUP(F78,G13数据库!C:N,3,0)+100,E78=4,0,E78=5,0,E78=6,VLOOKUP(F78,G13数据库!C:N,3,0)+100)</f>
        <v>#VALUE!</v>
      </c>
      <c r="L78" s="19" t="e">
        <f t="shared" si="14"/>
        <v>#VALUE!</v>
      </c>
      <c r="M78" s="18" t="e">
        <f>VLOOKUP(F78,G13数据库!C:N,6,0)</f>
        <v>#N/A</v>
      </c>
      <c r="N78" s="18" t="e">
        <f>VLOOKUP(F78,G13数据库!C:N,7,0)</f>
        <v>#N/A</v>
      </c>
      <c r="O78" s="18"/>
      <c r="P78" s="18" t="e">
        <f>VLOOKUP(F78,G13数据库!C:N,8,0)</f>
        <v>#N/A</v>
      </c>
      <c r="Q78" s="18" t="e">
        <f>VLOOKUP(F78,G13数据库!C:N,9,0)</f>
        <v>#N/A</v>
      </c>
      <c r="R78" s="19" t="e">
        <f>VLOOKUP(F78,G13数据库!C:N,10,0)*C78</f>
        <v>#N/A</v>
      </c>
      <c r="S78" s="18" t="e">
        <f>VLOOKUP(F78,G13数据库!C:N,11,0)</f>
        <v>#N/A</v>
      </c>
      <c r="T78" s="18" t="e">
        <f>VLOOKUP(F78,G13数据库!C:N,12,0)</f>
        <v>#N/A</v>
      </c>
      <c r="U78" s="18"/>
    </row>
    <row r="79" spans="1:21" x14ac:dyDescent="0.25">
      <c r="A79" s="22"/>
      <c r="B79" s="3"/>
      <c r="C79" s="3"/>
      <c r="D79" s="3"/>
      <c r="E79" s="18" t="e">
        <f t="shared" si="10"/>
        <v>#VALUE!</v>
      </c>
      <c r="F79" s="18" t="str">
        <f t="shared" si="11"/>
        <v/>
      </c>
      <c r="G79" s="18" t="e">
        <f t="shared" si="12"/>
        <v>#VALUE!</v>
      </c>
      <c r="H79" s="18" t="e">
        <f t="shared" si="13"/>
        <v>#VALUE!</v>
      </c>
      <c r="I79" s="18" t="e">
        <f>VLOOKUP(F79,G13数据库!C:N,4,0)</f>
        <v>#N/A</v>
      </c>
      <c r="J79" s="18" t="e">
        <f>VLOOKUP(F79,G13数据库!C:N,5,0)</f>
        <v>#N/A</v>
      </c>
      <c r="K79" s="18" t="e" cm="1">
        <f t="array" ref="K79">_xlfn.IFS(E79=1,0,E79=2,0,E79=3,VLOOKUP(F79,G13数据库!C:N,3,0)+100,E79=4,0,E79=5,0,E79=6,VLOOKUP(F79,G13数据库!C:N,3,0)+100)</f>
        <v>#VALUE!</v>
      </c>
      <c r="L79" s="19" t="e">
        <f t="shared" si="14"/>
        <v>#VALUE!</v>
      </c>
      <c r="M79" s="18" t="e">
        <f>VLOOKUP(F79,G13数据库!C:N,6,0)</f>
        <v>#N/A</v>
      </c>
      <c r="N79" s="18" t="e">
        <f>VLOOKUP(F79,G13数据库!C:N,7,0)</f>
        <v>#N/A</v>
      </c>
      <c r="O79" s="18"/>
      <c r="P79" s="18" t="e">
        <f>VLOOKUP(F79,G13数据库!C:N,8,0)</f>
        <v>#N/A</v>
      </c>
      <c r="Q79" s="18" t="e">
        <f>VLOOKUP(F79,G13数据库!C:N,9,0)</f>
        <v>#N/A</v>
      </c>
      <c r="R79" s="19" t="e">
        <f>VLOOKUP(F79,G13数据库!C:N,10,0)*C79</f>
        <v>#N/A</v>
      </c>
      <c r="S79" s="18" t="e">
        <f>VLOOKUP(F79,G13数据库!C:N,11,0)</f>
        <v>#N/A</v>
      </c>
      <c r="T79" s="18" t="e">
        <f>VLOOKUP(F79,G13数据库!C:N,12,0)</f>
        <v>#N/A</v>
      </c>
      <c r="U79" s="18"/>
    </row>
    <row r="80" spans="1:21" x14ac:dyDescent="0.25">
      <c r="A80" s="22"/>
      <c r="B80" s="3"/>
      <c r="C80" s="3"/>
      <c r="D80" s="3"/>
      <c r="E80" s="18" t="e">
        <f t="shared" si="10"/>
        <v>#VALUE!</v>
      </c>
      <c r="F80" s="18" t="str">
        <f t="shared" si="11"/>
        <v/>
      </c>
      <c r="G80" s="18" t="e">
        <f t="shared" si="12"/>
        <v>#VALUE!</v>
      </c>
      <c r="H80" s="18" t="e">
        <f t="shared" si="13"/>
        <v>#VALUE!</v>
      </c>
      <c r="I80" s="18" t="e">
        <f>VLOOKUP(F80,G13数据库!C:N,4,0)</f>
        <v>#N/A</v>
      </c>
      <c r="J80" s="18" t="e">
        <f>VLOOKUP(F80,G13数据库!C:N,5,0)</f>
        <v>#N/A</v>
      </c>
      <c r="K80" s="18" t="e" cm="1">
        <f t="array" ref="K80">_xlfn.IFS(E80=1,0,E80=2,0,E80=3,VLOOKUP(F80,G13数据库!C:N,3,0)+100,E80=4,0,E80=5,0,E80=6,VLOOKUP(F80,G13数据库!C:N,3,0)+100)</f>
        <v>#VALUE!</v>
      </c>
      <c r="L80" s="19" t="e">
        <f t="shared" si="14"/>
        <v>#VALUE!</v>
      </c>
      <c r="M80" s="18" t="e">
        <f>VLOOKUP(F80,G13数据库!C:N,6,0)</f>
        <v>#N/A</v>
      </c>
      <c r="N80" s="18" t="e">
        <f>VLOOKUP(F80,G13数据库!C:N,7,0)</f>
        <v>#N/A</v>
      </c>
      <c r="O80" s="18"/>
      <c r="P80" s="18" t="e">
        <f>VLOOKUP(F80,G13数据库!C:N,8,0)</f>
        <v>#N/A</v>
      </c>
      <c r="Q80" s="18" t="e">
        <f>VLOOKUP(F80,G13数据库!C:N,9,0)</f>
        <v>#N/A</v>
      </c>
      <c r="R80" s="19" t="e">
        <f>VLOOKUP(F80,G13数据库!C:N,10,0)*C80</f>
        <v>#N/A</v>
      </c>
      <c r="S80" s="18" t="e">
        <f>VLOOKUP(F80,G13数据库!C:N,11,0)</f>
        <v>#N/A</v>
      </c>
      <c r="T80" s="18" t="e">
        <f>VLOOKUP(F80,G13数据库!C:N,12,0)</f>
        <v>#N/A</v>
      </c>
      <c r="U80" s="18"/>
    </row>
    <row r="81" spans="1:21" x14ac:dyDescent="0.25">
      <c r="A81" s="22"/>
      <c r="B81" s="3"/>
      <c r="C81" s="3"/>
      <c r="D81" s="3"/>
      <c r="E81" s="18" t="e">
        <f t="shared" si="10"/>
        <v>#VALUE!</v>
      </c>
      <c r="F81" s="18" t="str">
        <f t="shared" si="11"/>
        <v/>
      </c>
      <c r="G81" s="18" t="e">
        <f t="shared" si="12"/>
        <v>#VALUE!</v>
      </c>
      <c r="H81" s="18" t="e">
        <f t="shared" si="13"/>
        <v>#VALUE!</v>
      </c>
      <c r="I81" s="18" t="e">
        <f>VLOOKUP(F81,G13数据库!C:N,4,0)</f>
        <v>#N/A</v>
      </c>
      <c r="J81" s="18" t="e">
        <f>VLOOKUP(F81,G13数据库!C:N,5,0)</f>
        <v>#N/A</v>
      </c>
      <c r="K81" s="18" t="e" cm="1">
        <f t="array" ref="K81">_xlfn.IFS(E81=1,0,E81=2,0,E81=3,VLOOKUP(F81,G13数据库!C:N,3,0)+100,E81=4,0,E81=5,0,E81=6,VLOOKUP(F81,G13数据库!C:N,3,0)+100)</f>
        <v>#VALUE!</v>
      </c>
      <c r="L81" s="19" t="e">
        <f t="shared" si="14"/>
        <v>#VALUE!</v>
      </c>
      <c r="M81" s="18" t="e">
        <f>VLOOKUP(F81,G13数据库!C:N,6,0)</f>
        <v>#N/A</v>
      </c>
      <c r="N81" s="18" t="e">
        <f>VLOOKUP(F81,G13数据库!C:N,7,0)</f>
        <v>#N/A</v>
      </c>
      <c r="O81" s="18"/>
      <c r="P81" s="18" t="e">
        <f>VLOOKUP(F81,G13数据库!C:N,8,0)</f>
        <v>#N/A</v>
      </c>
      <c r="Q81" s="18" t="e">
        <f>VLOOKUP(F81,G13数据库!C:N,9,0)</f>
        <v>#N/A</v>
      </c>
      <c r="R81" s="19" t="e">
        <f>VLOOKUP(F81,G13数据库!C:N,10,0)*C81</f>
        <v>#N/A</v>
      </c>
      <c r="S81" s="18" t="e">
        <f>VLOOKUP(F81,G13数据库!C:N,11,0)</f>
        <v>#N/A</v>
      </c>
      <c r="T81" s="18" t="e">
        <f>VLOOKUP(F81,G13数据库!C:N,12,0)</f>
        <v>#N/A</v>
      </c>
      <c r="U81" s="18"/>
    </row>
    <row r="82" spans="1:21" x14ac:dyDescent="0.25">
      <c r="A82" s="22"/>
      <c r="B82" s="3"/>
      <c r="C82" s="3"/>
      <c r="D82" s="3"/>
      <c r="E82" s="18" t="e">
        <f t="shared" si="10"/>
        <v>#VALUE!</v>
      </c>
      <c r="F82" s="18" t="str">
        <f t="shared" si="11"/>
        <v/>
      </c>
      <c r="G82" s="18" t="e">
        <f t="shared" si="12"/>
        <v>#VALUE!</v>
      </c>
      <c r="H82" s="18" t="e">
        <f t="shared" si="13"/>
        <v>#VALUE!</v>
      </c>
      <c r="I82" s="18" t="e">
        <f>VLOOKUP(F82,G13数据库!C:N,4,0)</f>
        <v>#N/A</v>
      </c>
      <c r="J82" s="18" t="e">
        <f>VLOOKUP(F82,G13数据库!C:N,5,0)</f>
        <v>#N/A</v>
      </c>
      <c r="K82" s="18" t="e" cm="1">
        <f t="array" ref="K82">_xlfn.IFS(E82=1,0,E82=2,0,E82=3,VLOOKUP(F82,G13数据库!C:N,3,0)+100,E82=4,0,E82=5,0,E82=6,VLOOKUP(F82,G13数据库!C:N,3,0)+100)</f>
        <v>#VALUE!</v>
      </c>
      <c r="L82" s="19" t="e">
        <f t="shared" si="14"/>
        <v>#VALUE!</v>
      </c>
      <c r="M82" s="18" t="e">
        <f>VLOOKUP(F82,G13数据库!C:N,6,0)</f>
        <v>#N/A</v>
      </c>
      <c r="N82" s="18" t="e">
        <f>VLOOKUP(F82,G13数据库!C:N,7,0)</f>
        <v>#N/A</v>
      </c>
      <c r="O82" s="18"/>
      <c r="P82" s="18" t="e">
        <f>VLOOKUP(F82,G13数据库!C:N,8,0)</f>
        <v>#N/A</v>
      </c>
      <c r="Q82" s="18" t="e">
        <f>VLOOKUP(F82,G13数据库!C:N,9,0)</f>
        <v>#N/A</v>
      </c>
      <c r="R82" s="19" t="e">
        <f>VLOOKUP(F82,G13数据库!C:N,10,0)*C82</f>
        <v>#N/A</v>
      </c>
      <c r="S82" s="18" t="e">
        <f>VLOOKUP(F82,G13数据库!C:N,11,0)</f>
        <v>#N/A</v>
      </c>
      <c r="T82" s="18" t="e">
        <f>VLOOKUP(F82,G13数据库!C:N,12,0)</f>
        <v>#N/A</v>
      </c>
      <c r="U82" s="18"/>
    </row>
    <row r="83" spans="1:21" x14ac:dyDescent="0.25">
      <c r="A83" s="22"/>
      <c r="B83" s="3"/>
      <c r="C83" s="3"/>
      <c r="D83" s="3"/>
      <c r="E83" s="18" t="e">
        <f t="shared" si="10"/>
        <v>#VALUE!</v>
      </c>
      <c r="F83" s="18" t="str">
        <f t="shared" si="11"/>
        <v/>
      </c>
      <c r="G83" s="18" t="e">
        <f t="shared" si="12"/>
        <v>#VALUE!</v>
      </c>
      <c r="H83" s="18" t="e">
        <f t="shared" si="13"/>
        <v>#VALUE!</v>
      </c>
      <c r="I83" s="18" t="e">
        <f>VLOOKUP(F83,G13数据库!C:N,4,0)</f>
        <v>#N/A</v>
      </c>
      <c r="J83" s="18" t="e">
        <f>VLOOKUP(F83,G13数据库!C:N,5,0)</f>
        <v>#N/A</v>
      </c>
      <c r="K83" s="18" t="e" cm="1">
        <f t="array" ref="K83">_xlfn.IFS(E83=1,0,E83=2,0,E83=3,VLOOKUP(F83,G13数据库!C:N,3,0)+100,E83=4,0,E83=5,0,E83=6,VLOOKUP(F83,G13数据库!C:N,3,0)+100)</f>
        <v>#VALUE!</v>
      </c>
      <c r="L83" s="19" t="e">
        <f t="shared" si="14"/>
        <v>#VALUE!</v>
      </c>
      <c r="M83" s="18" t="e">
        <f>VLOOKUP(F83,G13数据库!C:N,6,0)</f>
        <v>#N/A</v>
      </c>
      <c r="N83" s="18" t="e">
        <f>VLOOKUP(F83,G13数据库!C:N,7,0)</f>
        <v>#N/A</v>
      </c>
      <c r="O83" s="18"/>
      <c r="P83" s="18" t="e">
        <f>VLOOKUP(F83,G13数据库!C:N,8,0)</f>
        <v>#N/A</v>
      </c>
      <c r="Q83" s="18" t="e">
        <f>VLOOKUP(F83,G13数据库!C:N,9,0)</f>
        <v>#N/A</v>
      </c>
      <c r="R83" s="19" t="e">
        <f>VLOOKUP(F83,G13数据库!C:N,10,0)*C83</f>
        <v>#N/A</v>
      </c>
      <c r="S83" s="18" t="e">
        <f>VLOOKUP(F83,G13数据库!C:N,11,0)</f>
        <v>#N/A</v>
      </c>
      <c r="T83" s="18" t="e">
        <f>VLOOKUP(F83,G13数据库!C:N,12,0)</f>
        <v>#N/A</v>
      </c>
      <c r="U83" s="18"/>
    </row>
    <row r="84" spans="1:21" x14ac:dyDescent="0.25">
      <c r="A84" s="22"/>
      <c r="B84" s="3"/>
      <c r="C84" s="3"/>
      <c r="D84" s="3"/>
      <c r="E84" s="18" t="e">
        <f t="shared" si="10"/>
        <v>#VALUE!</v>
      </c>
      <c r="F84" s="18" t="str">
        <f t="shared" si="11"/>
        <v/>
      </c>
      <c r="G84" s="18" t="e">
        <f t="shared" si="12"/>
        <v>#VALUE!</v>
      </c>
      <c r="H84" s="18" t="e">
        <f t="shared" si="13"/>
        <v>#VALUE!</v>
      </c>
      <c r="I84" s="18" t="e">
        <f>VLOOKUP(F84,G13数据库!C:N,4,0)</f>
        <v>#N/A</v>
      </c>
      <c r="J84" s="18" t="e">
        <f>VLOOKUP(F84,G13数据库!C:N,5,0)</f>
        <v>#N/A</v>
      </c>
      <c r="K84" s="18" t="e" cm="1">
        <f t="array" ref="K84">_xlfn.IFS(E84=1,0,E84=2,0,E84=3,VLOOKUP(F84,G13数据库!C:N,3,0)+100,E84=4,0,E84=5,0,E84=6,VLOOKUP(F84,G13数据库!C:N,3,0)+100)</f>
        <v>#VALUE!</v>
      </c>
      <c r="L84" s="19" t="e">
        <f t="shared" si="14"/>
        <v>#VALUE!</v>
      </c>
      <c r="M84" s="18" t="e">
        <f>VLOOKUP(F84,G13数据库!C:N,6,0)</f>
        <v>#N/A</v>
      </c>
      <c r="N84" s="18" t="e">
        <f>VLOOKUP(F84,G13数据库!C:N,7,0)</f>
        <v>#N/A</v>
      </c>
      <c r="O84" s="18"/>
      <c r="P84" s="18" t="e">
        <f>VLOOKUP(F84,G13数据库!C:N,8,0)</f>
        <v>#N/A</v>
      </c>
      <c r="Q84" s="18" t="e">
        <f>VLOOKUP(F84,G13数据库!C:N,9,0)</f>
        <v>#N/A</v>
      </c>
      <c r="R84" s="19" t="e">
        <f>VLOOKUP(F84,G13数据库!C:N,10,0)*C84</f>
        <v>#N/A</v>
      </c>
      <c r="S84" s="18" t="e">
        <f>VLOOKUP(F84,G13数据库!C:N,11,0)</f>
        <v>#N/A</v>
      </c>
      <c r="T84" s="18" t="e">
        <f>VLOOKUP(F84,G13数据库!C:N,12,0)</f>
        <v>#N/A</v>
      </c>
      <c r="U84" s="18"/>
    </row>
    <row r="85" spans="1:21" x14ac:dyDescent="0.25">
      <c r="A85" s="22"/>
      <c r="B85" s="3"/>
      <c r="C85" s="3"/>
      <c r="D85" s="3"/>
      <c r="E85" s="18" t="e">
        <f t="shared" si="10"/>
        <v>#VALUE!</v>
      </c>
      <c r="F85" s="18" t="str">
        <f t="shared" si="11"/>
        <v/>
      </c>
      <c r="G85" s="18" t="e">
        <f t="shared" si="12"/>
        <v>#VALUE!</v>
      </c>
      <c r="H85" s="18" t="e">
        <f t="shared" si="13"/>
        <v>#VALUE!</v>
      </c>
      <c r="I85" s="18" t="e">
        <f>VLOOKUP(F85,G13数据库!C:N,4,0)</f>
        <v>#N/A</v>
      </c>
      <c r="J85" s="18" t="e">
        <f>VLOOKUP(F85,G13数据库!C:N,5,0)</f>
        <v>#N/A</v>
      </c>
      <c r="K85" s="18" t="e" cm="1">
        <f t="array" ref="K85">_xlfn.IFS(E85=1,0,E85=2,0,E85=3,VLOOKUP(F85,G13数据库!C:N,3,0)+100,E85=4,0,E85=5,0,E85=6,VLOOKUP(F85,G13数据库!C:N,3,0)+100)</f>
        <v>#VALUE!</v>
      </c>
      <c r="L85" s="19" t="e">
        <f t="shared" si="14"/>
        <v>#VALUE!</v>
      </c>
      <c r="M85" s="18" t="e">
        <f>VLOOKUP(F85,G13数据库!C:N,6,0)</f>
        <v>#N/A</v>
      </c>
      <c r="N85" s="18" t="e">
        <f>VLOOKUP(F85,G13数据库!C:N,7,0)</f>
        <v>#N/A</v>
      </c>
      <c r="O85" s="18"/>
      <c r="P85" s="18" t="e">
        <f>VLOOKUP(F85,G13数据库!C:N,8,0)</f>
        <v>#N/A</v>
      </c>
      <c r="Q85" s="18" t="e">
        <f>VLOOKUP(F85,G13数据库!C:N,9,0)</f>
        <v>#N/A</v>
      </c>
      <c r="R85" s="19" t="e">
        <f>VLOOKUP(F85,G13数据库!C:N,10,0)*C85</f>
        <v>#N/A</v>
      </c>
      <c r="S85" s="18" t="e">
        <f>VLOOKUP(F85,G13数据库!C:N,11,0)</f>
        <v>#N/A</v>
      </c>
      <c r="T85" s="18" t="e">
        <f>VLOOKUP(F85,G13数据库!C:N,12,0)</f>
        <v>#N/A</v>
      </c>
      <c r="U85" s="18"/>
    </row>
    <row r="86" spans="1:21" x14ac:dyDescent="0.25">
      <c r="A86" s="22"/>
      <c r="B86" s="3"/>
      <c r="C86" s="3"/>
      <c r="D86" s="3"/>
      <c r="E86" s="18" t="e">
        <f t="shared" si="10"/>
        <v>#VALUE!</v>
      </c>
      <c r="F86" s="18" t="str">
        <f t="shared" si="11"/>
        <v/>
      </c>
      <c r="G86" s="18" t="e">
        <f t="shared" si="12"/>
        <v>#VALUE!</v>
      </c>
      <c r="H86" s="18" t="e">
        <f t="shared" si="13"/>
        <v>#VALUE!</v>
      </c>
      <c r="I86" s="18" t="e">
        <f>VLOOKUP(F86,G13数据库!C:N,4,0)</f>
        <v>#N/A</v>
      </c>
      <c r="J86" s="18" t="e">
        <f>VLOOKUP(F86,G13数据库!C:N,5,0)</f>
        <v>#N/A</v>
      </c>
      <c r="K86" s="18" t="e" cm="1">
        <f t="array" ref="K86">_xlfn.IFS(E86=1,0,E86=2,0,E86=3,VLOOKUP(F86,G13数据库!C:N,3,0)+100,E86=4,0,E86=5,0,E86=6,VLOOKUP(F86,G13数据库!C:N,3,0)+100)</f>
        <v>#VALUE!</v>
      </c>
      <c r="L86" s="19" t="e">
        <f t="shared" si="14"/>
        <v>#VALUE!</v>
      </c>
      <c r="M86" s="18" t="e">
        <f>VLOOKUP(F86,G13数据库!C:N,6,0)</f>
        <v>#N/A</v>
      </c>
      <c r="N86" s="18" t="e">
        <f>VLOOKUP(F86,G13数据库!C:N,7,0)</f>
        <v>#N/A</v>
      </c>
      <c r="O86" s="18"/>
      <c r="P86" s="18" t="e">
        <f>VLOOKUP(F86,G13数据库!C:N,8,0)</f>
        <v>#N/A</v>
      </c>
      <c r="Q86" s="18" t="e">
        <f>VLOOKUP(F86,G13数据库!C:N,9,0)</f>
        <v>#N/A</v>
      </c>
      <c r="R86" s="19" t="e">
        <f>VLOOKUP(F86,G13数据库!C:N,10,0)*C86</f>
        <v>#N/A</v>
      </c>
      <c r="S86" s="18" t="e">
        <f>VLOOKUP(F86,G13数据库!C:N,11,0)</f>
        <v>#N/A</v>
      </c>
      <c r="T86" s="18" t="e">
        <f>VLOOKUP(F86,G13数据库!C:N,12,0)</f>
        <v>#N/A</v>
      </c>
      <c r="U86" s="18"/>
    </row>
    <row r="87" spans="1:21" x14ac:dyDescent="0.25">
      <c r="A87" s="22"/>
      <c r="B87" s="3"/>
      <c r="C87" s="3"/>
      <c r="D87" s="3"/>
      <c r="E87" s="18" t="e">
        <f t="shared" si="10"/>
        <v>#VALUE!</v>
      </c>
      <c r="F87" s="18" t="str">
        <f t="shared" si="11"/>
        <v/>
      </c>
      <c r="G87" s="18" t="e">
        <f t="shared" si="12"/>
        <v>#VALUE!</v>
      </c>
      <c r="H87" s="18" t="e">
        <f t="shared" si="13"/>
        <v>#VALUE!</v>
      </c>
      <c r="I87" s="18" t="e">
        <f>VLOOKUP(F87,G13数据库!C:N,4,0)</f>
        <v>#N/A</v>
      </c>
      <c r="J87" s="18" t="e">
        <f>VLOOKUP(F87,G13数据库!C:N,5,0)</f>
        <v>#N/A</v>
      </c>
      <c r="K87" s="18" t="e" cm="1">
        <f t="array" ref="K87">_xlfn.IFS(E87=1,0,E87=2,0,E87=3,VLOOKUP(F87,G13数据库!C:N,3,0)+100,E87=4,0,E87=5,0,E87=6,VLOOKUP(F87,G13数据库!C:N,3,0)+100)</f>
        <v>#VALUE!</v>
      </c>
      <c r="L87" s="19" t="e">
        <f t="shared" si="14"/>
        <v>#VALUE!</v>
      </c>
      <c r="M87" s="18" t="e">
        <f>VLOOKUP(F87,G13数据库!C:N,6,0)</f>
        <v>#N/A</v>
      </c>
      <c r="N87" s="18" t="e">
        <f>VLOOKUP(F87,G13数据库!C:N,7,0)</f>
        <v>#N/A</v>
      </c>
      <c r="O87" s="18"/>
      <c r="P87" s="18" t="e">
        <f>VLOOKUP(F87,G13数据库!C:N,8,0)</f>
        <v>#N/A</v>
      </c>
      <c r="Q87" s="18" t="e">
        <f>VLOOKUP(F87,G13数据库!C:N,9,0)</f>
        <v>#N/A</v>
      </c>
      <c r="R87" s="19" t="e">
        <f>VLOOKUP(F87,G13数据库!C:N,10,0)*C87</f>
        <v>#N/A</v>
      </c>
      <c r="S87" s="18" t="e">
        <f>VLOOKUP(F87,G13数据库!C:N,11,0)</f>
        <v>#N/A</v>
      </c>
      <c r="T87" s="18" t="e">
        <f>VLOOKUP(F87,G13数据库!C:N,12,0)</f>
        <v>#N/A</v>
      </c>
      <c r="U87" s="18"/>
    </row>
    <row r="88" spans="1:21" x14ac:dyDescent="0.25">
      <c r="A88" s="22"/>
      <c r="B88" s="3"/>
      <c r="C88" s="3"/>
      <c r="D88" s="3"/>
      <c r="E88" s="18" t="e">
        <f t="shared" si="10"/>
        <v>#VALUE!</v>
      </c>
      <c r="F88" s="18" t="str">
        <f t="shared" si="11"/>
        <v/>
      </c>
      <c r="G88" s="18" t="e">
        <f t="shared" si="12"/>
        <v>#VALUE!</v>
      </c>
      <c r="H88" s="18" t="e">
        <f t="shared" si="13"/>
        <v>#VALUE!</v>
      </c>
      <c r="I88" s="18" t="e">
        <f>VLOOKUP(F88,G13数据库!C:N,4,0)</f>
        <v>#N/A</v>
      </c>
      <c r="J88" s="18" t="e">
        <f>VLOOKUP(F88,G13数据库!C:N,5,0)</f>
        <v>#N/A</v>
      </c>
      <c r="K88" s="18" t="e" cm="1">
        <f t="array" ref="K88">_xlfn.IFS(E88=1,0,E88=2,0,E88=3,VLOOKUP(F88,G13数据库!C:N,3,0)+100,E88=4,0,E88=5,0,E88=6,VLOOKUP(F88,G13数据库!C:N,3,0)+100)</f>
        <v>#VALUE!</v>
      </c>
      <c r="L88" s="19" t="e">
        <f t="shared" si="14"/>
        <v>#VALUE!</v>
      </c>
      <c r="M88" s="18" t="e">
        <f>VLOOKUP(F88,G13数据库!C:N,6,0)</f>
        <v>#N/A</v>
      </c>
      <c r="N88" s="18" t="e">
        <f>VLOOKUP(F88,G13数据库!C:N,7,0)</f>
        <v>#N/A</v>
      </c>
      <c r="O88" s="18"/>
      <c r="P88" s="18" t="e">
        <f>VLOOKUP(F88,G13数据库!C:N,8,0)</f>
        <v>#N/A</v>
      </c>
      <c r="Q88" s="18" t="e">
        <f>VLOOKUP(F88,G13数据库!C:N,9,0)</f>
        <v>#N/A</v>
      </c>
      <c r="R88" s="19" t="e">
        <f>VLOOKUP(F88,G13数据库!C:N,10,0)*C88</f>
        <v>#N/A</v>
      </c>
      <c r="S88" s="18" t="e">
        <f>VLOOKUP(F88,G13数据库!C:N,11,0)</f>
        <v>#N/A</v>
      </c>
      <c r="T88" s="18" t="e">
        <f>VLOOKUP(F88,G13数据库!C:N,12,0)</f>
        <v>#N/A</v>
      </c>
      <c r="U88" s="18"/>
    </row>
    <row r="89" spans="1:21" x14ac:dyDescent="0.25">
      <c r="A89" s="22"/>
      <c r="B89" s="3"/>
      <c r="C89" s="3"/>
      <c r="D89" s="3"/>
      <c r="E89" s="18" t="e">
        <f t="shared" si="10"/>
        <v>#VALUE!</v>
      </c>
      <c r="F89" s="18" t="str">
        <f t="shared" si="11"/>
        <v/>
      </c>
      <c r="G89" s="18" t="e">
        <f t="shared" si="12"/>
        <v>#VALUE!</v>
      </c>
      <c r="H89" s="18" t="e">
        <f t="shared" si="13"/>
        <v>#VALUE!</v>
      </c>
      <c r="I89" s="18" t="e">
        <f>VLOOKUP(F89,G13数据库!C:N,4,0)</f>
        <v>#N/A</v>
      </c>
      <c r="J89" s="18" t="e">
        <f>VLOOKUP(F89,G13数据库!C:N,5,0)</f>
        <v>#N/A</v>
      </c>
      <c r="K89" s="18" t="e" cm="1">
        <f t="array" ref="K89">_xlfn.IFS(E89=1,0,E89=2,0,E89=3,VLOOKUP(F89,G13数据库!C:N,3,0)+100,E89=4,0,E89=5,0,E89=6,VLOOKUP(F89,G13数据库!C:N,3,0)+100)</f>
        <v>#VALUE!</v>
      </c>
      <c r="L89" s="19" t="e">
        <f t="shared" si="14"/>
        <v>#VALUE!</v>
      </c>
      <c r="M89" s="18" t="e">
        <f>VLOOKUP(F89,G13数据库!C:N,6,0)</f>
        <v>#N/A</v>
      </c>
      <c r="N89" s="18" t="e">
        <f>VLOOKUP(F89,G13数据库!C:N,7,0)</f>
        <v>#N/A</v>
      </c>
      <c r="O89" s="18"/>
      <c r="P89" s="18" t="e">
        <f>VLOOKUP(F89,G13数据库!C:N,8,0)</f>
        <v>#N/A</v>
      </c>
      <c r="Q89" s="18" t="e">
        <f>VLOOKUP(F89,G13数据库!C:N,9,0)</f>
        <v>#N/A</v>
      </c>
      <c r="R89" s="19" t="e">
        <f>VLOOKUP(F89,G13数据库!C:N,10,0)*C89</f>
        <v>#N/A</v>
      </c>
      <c r="S89" s="18" t="e">
        <f>VLOOKUP(F89,G13数据库!C:N,11,0)</f>
        <v>#N/A</v>
      </c>
      <c r="T89" s="18" t="e">
        <f>VLOOKUP(F89,G13数据库!C:N,12,0)</f>
        <v>#N/A</v>
      </c>
      <c r="U89" s="18"/>
    </row>
    <row r="90" spans="1:21" x14ac:dyDescent="0.25">
      <c r="A90" s="22"/>
      <c r="B90" s="3"/>
      <c r="C90" s="3"/>
      <c r="D90" s="3"/>
      <c r="E90" s="18" t="e">
        <f t="shared" si="10"/>
        <v>#VALUE!</v>
      </c>
      <c r="F90" s="18" t="str">
        <f t="shared" si="11"/>
        <v/>
      </c>
      <c r="G90" s="18" t="e">
        <f t="shared" si="12"/>
        <v>#VALUE!</v>
      </c>
      <c r="H90" s="18" t="e">
        <f t="shared" si="13"/>
        <v>#VALUE!</v>
      </c>
      <c r="I90" s="18" t="e">
        <f>VLOOKUP(F90,G13数据库!C:N,4,0)</f>
        <v>#N/A</v>
      </c>
      <c r="J90" s="18" t="e">
        <f>VLOOKUP(F90,G13数据库!C:N,5,0)</f>
        <v>#N/A</v>
      </c>
      <c r="K90" s="18" t="e" cm="1">
        <f t="array" ref="K90">_xlfn.IFS(E90=1,0,E90=2,0,E90=3,VLOOKUP(F90,G13数据库!C:N,3,0)+100,E90=4,0,E90=5,0,E90=6,VLOOKUP(F90,G13数据库!C:N,3,0)+100)</f>
        <v>#VALUE!</v>
      </c>
      <c r="L90" s="19" t="e">
        <f t="shared" si="14"/>
        <v>#VALUE!</v>
      </c>
      <c r="M90" s="18" t="e">
        <f>VLOOKUP(F90,G13数据库!C:N,6,0)</f>
        <v>#N/A</v>
      </c>
      <c r="N90" s="18" t="e">
        <f>VLOOKUP(F90,G13数据库!C:N,7,0)</f>
        <v>#N/A</v>
      </c>
      <c r="O90" s="18"/>
      <c r="P90" s="18" t="e">
        <f>VLOOKUP(F90,G13数据库!C:N,8,0)</f>
        <v>#N/A</v>
      </c>
      <c r="Q90" s="18" t="e">
        <f>VLOOKUP(F90,G13数据库!C:N,9,0)</f>
        <v>#N/A</v>
      </c>
      <c r="R90" s="19" t="e">
        <f>VLOOKUP(F90,G13数据库!C:N,10,0)*C90</f>
        <v>#N/A</v>
      </c>
      <c r="S90" s="18" t="e">
        <f>VLOOKUP(F90,G13数据库!C:N,11,0)</f>
        <v>#N/A</v>
      </c>
      <c r="T90" s="18" t="e">
        <f>VLOOKUP(F90,G13数据库!C:N,12,0)</f>
        <v>#N/A</v>
      </c>
      <c r="U90" s="18"/>
    </row>
    <row r="91" spans="1:21" x14ac:dyDescent="0.25">
      <c r="A91" s="22"/>
      <c r="B91" s="3"/>
      <c r="C91" s="3"/>
      <c r="D91" s="3"/>
      <c r="E91" s="18" t="e">
        <f t="shared" si="10"/>
        <v>#VALUE!</v>
      </c>
      <c r="F91" s="18" t="str">
        <f t="shared" si="11"/>
        <v/>
      </c>
      <c r="G91" s="18" t="e">
        <f t="shared" si="12"/>
        <v>#VALUE!</v>
      </c>
      <c r="H91" s="18" t="e">
        <f t="shared" si="13"/>
        <v>#VALUE!</v>
      </c>
      <c r="I91" s="18" t="e">
        <f>VLOOKUP(F91,G13数据库!C:N,4,0)</f>
        <v>#N/A</v>
      </c>
      <c r="J91" s="18" t="e">
        <f>VLOOKUP(F91,G13数据库!C:N,5,0)</f>
        <v>#N/A</v>
      </c>
      <c r="K91" s="18" t="e" cm="1">
        <f t="array" ref="K91">_xlfn.IFS(E91=1,0,E91=2,0,E91=3,VLOOKUP(F91,G13数据库!C:N,3,0)+100,E91=4,0,E91=5,0,E91=6,VLOOKUP(F91,G13数据库!C:N,3,0)+100)</f>
        <v>#VALUE!</v>
      </c>
      <c r="L91" s="19" t="e">
        <f t="shared" si="14"/>
        <v>#VALUE!</v>
      </c>
      <c r="M91" s="18" t="e">
        <f>VLOOKUP(F91,G13数据库!C:N,6,0)</f>
        <v>#N/A</v>
      </c>
      <c r="N91" s="18" t="e">
        <f>VLOOKUP(F91,G13数据库!C:N,7,0)</f>
        <v>#N/A</v>
      </c>
      <c r="O91" s="18"/>
      <c r="P91" s="18" t="e">
        <f>VLOOKUP(F91,G13数据库!C:N,8,0)</f>
        <v>#N/A</v>
      </c>
      <c r="Q91" s="18" t="e">
        <f>VLOOKUP(F91,G13数据库!C:N,9,0)</f>
        <v>#N/A</v>
      </c>
      <c r="R91" s="19" t="e">
        <f>VLOOKUP(F91,G13数据库!C:N,10,0)*C91</f>
        <v>#N/A</v>
      </c>
      <c r="S91" s="18" t="e">
        <f>VLOOKUP(F91,G13数据库!C:N,11,0)</f>
        <v>#N/A</v>
      </c>
      <c r="T91" s="18" t="e">
        <f>VLOOKUP(F91,G13数据库!C:N,12,0)</f>
        <v>#N/A</v>
      </c>
      <c r="U91" s="18"/>
    </row>
    <row r="92" spans="1:21" x14ac:dyDescent="0.25">
      <c r="A92" s="22"/>
      <c r="B92" s="3"/>
      <c r="C92" s="3"/>
      <c r="D92" s="3"/>
      <c r="E92" s="18" t="e">
        <f t="shared" si="10"/>
        <v>#VALUE!</v>
      </c>
      <c r="F92" s="18" t="str">
        <f t="shared" si="11"/>
        <v/>
      </c>
      <c r="G92" s="18" t="e">
        <f t="shared" si="12"/>
        <v>#VALUE!</v>
      </c>
      <c r="H92" s="18" t="e">
        <f t="shared" si="13"/>
        <v>#VALUE!</v>
      </c>
      <c r="I92" s="18" t="e">
        <f>VLOOKUP(F92,G13数据库!C:N,4,0)</f>
        <v>#N/A</v>
      </c>
      <c r="J92" s="18" t="e">
        <f>VLOOKUP(F92,G13数据库!C:N,5,0)</f>
        <v>#N/A</v>
      </c>
      <c r="K92" s="18" t="e" cm="1">
        <f t="array" ref="K92">_xlfn.IFS(E92=1,0,E92=2,0,E92=3,VLOOKUP(F92,G13数据库!C:N,3,0)+100,E92=4,0,E92=5,0,E92=6,VLOOKUP(F92,G13数据库!C:N,3,0)+100)</f>
        <v>#VALUE!</v>
      </c>
      <c r="L92" s="19" t="e">
        <f t="shared" si="14"/>
        <v>#VALUE!</v>
      </c>
      <c r="M92" s="18" t="e">
        <f>VLOOKUP(F92,G13数据库!C:N,6,0)</f>
        <v>#N/A</v>
      </c>
      <c r="N92" s="18" t="e">
        <f>VLOOKUP(F92,G13数据库!C:N,7,0)</f>
        <v>#N/A</v>
      </c>
      <c r="O92" s="18"/>
      <c r="P92" s="18" t="e">
        <f>VLOOKUP(F92,G13数据库!C:N,8,0)</f>
        <v>#N/A</v>
      </c>
      <c r="Q92" s="18" t="e">
        <f>VLOOKUP(F92,G13数据库!C:N,9,0)</f>
        <v>#N/A</v>
      </c>
      <c r="R92" s="19" t="e">
        <f>VLOOKUP(F92,G13数据库!C:N,10,0)*C92</f>
        <v>#N/A</v>
      </c>
      <c r="S92" s="18" t="e">
        <f>VLOOKUP(F92,G13数据库!C:N,11,0)</f>
        <v>#N/A</v>
      </c>
      <c r="T92" s="18" t="e">
        <f>VLOOKUP(F92,G13数据库!C:N,12,0)</f>
        <v>#N/A</v>
      </c>
      <c r="U92" s="18"/>
    </row>
    <row r="93" spans="1:21" x14ac:dyDescent="0.25">
      <c r="A93" s="22"/>
      <c r="B93" s="3"/>
      <c r="C93" s="3"/>
      <c r="D93" s="3"/>
      <c r="E93" s="18" t="e">
        <f t="shared" si="10"/>
        <v>#VALUE!</v>
      </c>
      <c r="F93" s="18" t="str">
        <f t="shared" si="11"/>
        <v/>
      </c>
      <c r="G93" s="18" t="e">
        <f t="shared" si="12"/>
        <v>#VALUE!</v>
      </c>
      <c r="H93" s="18" t="e">
        <f t="shared" si="13"/>
        <v>#VALUE!</v>
      </c>
      <c r="I93" s="18" t="e">
        <f>VLOOKUP(F93,G13数据库!C:N,4,0)</f>
        <v>#N/A</v>
      </c>
      <c r="J93" s="18" t="e">
        <f>VLOOKUP(F93,G13数据库!C:N,5,0)</f>
        <v>#N/A</v>
      </c>
      <c r="K93" s="18" t="e" cm="1">
        <f t="array" ref="K93">_xlfn.IFS(E93=1,0,E93=2,0,E93=3,VLOOKUP(F93,G13数据库!C:N,3,0)+100,E93=4,0,E93=5,0,E93=6,VLOOKUP(F93,G13数据库!C:N,3,0)+100)</f>
        <v>#VALUE!</v>
      </c>
      <c r="L93" s="19" t="e">
        <f t="shared" si="14"/>
        <v>#VALUE!</v>
      </c>
      <c r="M93" s="18" t="e">
        <f>VLOOKUP(F93,G13数据库!C:N,6,0)</f>
        <v>#N/A</v>
      </c>
      <c r="N93" s="18" t="e">
        <f>VLOOKUP(F93,G13数据库!C:N,7,0)</f>
        <v>#N/A</v>
      </c>
      <c r="O93" s="18"/>
      <c r="P93" s="18" t="e">
        <f>VLOOKUP(F93,G13数据库!C:N,8,0)</f>
        <v>#N/A</v>
      </c>
      <c r="Q93" s="18" t="e">
        <f>VLOOKUP(F93,G13数据库!C:N,9,0)</f>
        <v>#N/A</v>
      </c>
      <c r="R93" s="19" t="e">
        <f>VLOOKUP(F93,G13数据库!C:N,10,0)*C93</f>
        <v>#N/A</v>
      </c>
      <c r="S93" s="18" t="e">
        <f>VLOOKUP(F93,G13数据库!C:N,11,0)</f>
        <v>#N/A</v>
      </c>
      <c r="T93" s="18" t="e">
        <f>VLOOKUP(F93,G13数据库!C:N,12,0)</f>
        <v>#N/A</v>
      </c>
      <c r="U93" s="18"/>
    </row>
    <row r="94" spans="1:21" x14ac:dyDescent="0.25">
      <c r="A94" s="22"/>
      <c r="B94" s="3"/>
      <c r="C94" s="3"/>
      <c r="D94" s="3"/>
      <c r="E94" s="18" t="e">
        <f t="shared" si="10"/>
        <v>#VALUE!</v>
      </c>
      <c r="F94" s="18" t="str">
        <f t="shared" si="11"/>
        <v/>
      </c>
      <c r="G94" s="18" t="e">
        <f t="shared" si="12"/>
        <v>#VALUE!</v>
      </c>
      <c r="H94" s="18" t="e">
        <f t="shared" si="13"/>
        <v>#VALUE!</v>
      </c>
      <c r="I94" s="18" t="e">
        <f>VLOOKUP(F94,G13数据库!C:N,4,0)</f>
        <v>#N/A</v>
      </c>
      <c r="J94" s="18" t="e">
        <f>VLOOKUP(F94,G13数据库!C:N,5,0)</f>
        <v>#N/A</v>
      </c>
      <c r="K94" s="18" t="e" cm="1">
        <f t="array" ref="K94">_xlfn.IFS(E94=1,0,E94=2,0,E94=3,VLOOKUP(F94,G13数据库!C:N,3,0)+100,E94=4,0,E94=5,0,E94=6,VLOOKUP(F94,G13数据库!C:N,3,0)+100)</f>
        <v>#VALUE!</v>
      </c>
      <c r="L94" s="19" t="e">
        <f t="shared" si="14"/>
        <v>#VALUE!</v>
      </c>
      <c r="M94" s="18" t="e">
        <f>VLOOKUP(F94,G13数据库!C:N,6,0)</f>
        <v>#N/A</v>
      </c>
      <c r="N94" s="18" t="e">
        <f>VLOOKUP(F94,G13数据库!C:N,7,0)</f>
        <v>#N/A</v>
      </c>
      <c r="O94" s="18"/>
      <c r="P94" s="18" t="e">
        <f>VLOOKUP(F94,G13数据库!C:N,8,0)</f>
        <v>#N/A</v>
      </c>
      <c r="Q94" s="18" t="e">
        <f>VLOOKUP(F94,G13数据库!C:N,9,0)</f>
        <v>#N/A</v>
      </c>
      <c r="R94" s="19" t="e">
        <f>VLOOKUP(F94,G13数据库!C:N,10,0)*C94</f>
        <v>#N/A</v>
      </c>
      <c r="S94" s="18" t="e">
        <f>VLOOKUP(F94,G13数据库!C:N,11,0)</f>
        <v>#N/A</v>
      </c>
      <c r="T94" s="18" t="e">
        <f>VLOOKUP(F94,G13数据库!C:N,12,0)</f>
        <v>#N/A</v>
      </c>
      <c r="U94" s="18"/>
    </row>
    <row r="95" spans="1:21" x14ac:dyDescent="0.25">
      <c r="A95" s="22"/>
      <c r="B95" s="3"/>
      <c r="C95" s="3"/>
      <c r="D95" s="3"/>
      <c r="E95" s="18" t="e">
        <f t="shared" si="10"/>
        <v>#VALUE!</v>
      </c>
      <c r="F95" s="18" t="str">
        <f t="shared" si="11"/>
        <v/>
      </c>
      <c r="G95" s="18" t="e">
        <f t="shared" si="12"/>
        <v>#VALUE!</v>
      </c>
      <c r="H95" s="18" t="e">
        <f t="shared" si="13"/>
        <v>#VALUE!</v>
      </c>
      <c r="I95" s="18" t="e">
        <f>VLOOKUP(F95,G13数据库!C:N,4,0)</f>
        <v>#N/A</v>
      </c>
      <c r="J95" s="18" t="e">
        <f>VLOOKUP(F95,G13数据库!C:N,5,0)</f>
        <v>#N/A</v>
      </c>
      <c r="K95" s="18" t="e" cm="1">
        <f t="array" ref="K95">_xlfn.IFS(E95=1,0,E95=2,0,E95=3,VLOOKUP(F95,G13数据库!C:N,3,0)+100,E95=4,0,E95=5,0,E95=6,VLOOKUP(F95,G13数据库!C:N,3,0)+100)</f>
        <v>#VALUE!</v>
      </c>
      <c r="L95" s="19" t="e">
        <f t="shared" si="14"/>
        <v>#VALUE!</v>
      </c>
      <c r="M95" s="18" t="e">
        <f>VLOOKUP(F95,G13数据库!C:N,6,0)</f>
        <v>#N/A</v>
      </c>
      <c r="N95" s="18" t="e">
        <f>VLOOKUP(F95,G13数据库!C:N,7,0)</f>
        <v>#N/A</v>
      </c>
      <c r="O95" s="18"/>
      <c r="P95" s="18" t="e">
        <f>VLOOKUP(F95,G13数据库!C:N,8,0)</f>
        <v>#N/A</v>
      </c>
      <c r="Q95" s="18" t="e">
        <f>VLOOKUP(F95,G13数据库!C:N,9,0)</f>
        <v>#N/A</v>
      </c>
      <c r="R95" s="19" t="e">
        <f>VLOOKUP(F95,G13数据库!C:N,10,0)*C95</f>
        <v>#N/A</v>
      </c>
      <c r="S95" s="18" t="e">
        <f>VLOOKUP(F95,G13数据库!C:N,11,0)</f>
        <v>#N/A</v>
      </c>
      <c r="T95" s="18" t="e">
        <f>VLOOKUP(F95,G13数据库!C:N,12,0)</f>
        <v>#N/A</v>
      </c>
      <c r="U95" s="18"/>
    </row>
    <row r="96" spans="1:21" x14ac:dyDescent="0.25">
      <c r="A96" s="22"/>
      <c r="B96" s="3"/>
      <c r="C96" s="3"/>
      <c r="D96" s="3"/>
      <c r="E96" s="18" t="e">
        <f t="shared" si="10"/>
        <v>#VALUE!</v>
      </c>
      <c r="F96" s="18" t="str">
        <f t="shared" si="11"/>
        <v/>
      </c>
      <c r="G96" s="18" t="e">
        <f t="shared" si="12"/>
        <v>#VALUE!</v>
      </c>
      <c r="H96" s="18" t="e">
        <f t="shared" si="13"/>
        <v>#VALUE!</v>
      </c>
      <c r="I96" s="18" t="e">
        <f>VLOOKUP(F96,G13数据库!C:N,4,0)</f>
        <v>#N/A</v>
      </c>
      <c r="J96" s="18" t="e">
        <f>VLOOKUP(F96,G13数据库!C:N,5,0)</f>
        <v>#N/A</v>
      </c>
      <c r="K96" s="18" t="e" cm="1">
        <f t="array" ref="K96">_xlfn.IFS(E96=1,0,E96=2,0,E96=3,VLOOKUP(F96,G13数据库!C:N,3,0)+100,E96=4,0,E96=5,0,E96=6,VLOOKUP(F96,G13数据库!C:N,3,0)+100)</f>
        <v>#VALUE!</v>
      </c>
      <c r="L96" s="19" t="e">
        <f t="shared" si="14"/>
        <v>#VALUE!</v>
      </c>
      <c r="M96" s="18" t="e">
        <f>VLOOKUP(F96,G13数据库!C:N,6,0)</f>
        <v>#N/A</v>
      </c>
      <c r="N96" s="18" t="e">
        <f>VLOOKUP(F96,G13数据库!C:N,7,0)</f>
        <v>#N/A</v>
      </c>
      <c r="O96" s="18"/>
      <c r="P96" s="18" t="e">
        <f>VLOOKUP(F96,G13数据库!C:N,8,0)</f>
        <v>#N/A</v>
      </c>
      <c r="Q96" s="18" t="e">
        <f>VLOOKUP(F96,G13数据库!C:N,9,0)</f>
        <v>#N/A</v>
      </c>
      <c r="R96" s="19" t="e">
        <f>VLOOKUP(F96,G13数据库!C:N,10,0)*C96</f>
        <v>#N/A</v>
      </c>
      <c r="S96" s="18" t="e">
        <f>VLOOKUP(F96,G13数据库!C:N,11,0)</f>
        <v>#N/A</v>
      </c>
      <c r="T96" s="18" t="e">
        <f>VLOOKUP(F96,G13数据库!C:N,12,0)</f>
        <v>#N/A</v>
      </c>
      <c r="U96" s="18"/>
    </row>
    <row r="97" spans="1:21" x14ac:dyDescent="0.25">
      <c r="A97" s="22"/>
      <c r="B97" s="3"/>
      <c r="C97" s="3"/>
      <c r="D97" s="3"/>
      <c r="E97" s="18" t="e">
        <f t="shared" si="10"/>
        <v>#VALUE!</v>
      </c>
      <c r="F97" s="18" t="str">
        <f t="shared" si="11"/>
        <v/>
      </c>
      <c r="G97" s="18" t="e">
        <f t="shared" si="12"/>
        <v>#VALUE!</v>
      </c>
      <c r="H97" s="18" t="e">
        <f t="shared" si="13"/>
        <v>#VALUE!</v>
      </c>
      <c r="I97" s="18" t="e">
        <f>VLOOKUP(F97,G13数据库!C:N,4,0)</f>
        <v>#N/A</v>
      </c>
      <c r="J97" s="18" t="e">
        <f>VLOOKUP(F97,G13数据库!C:N,5,0)</f>
        <v>#N/A</v>
      </c>
      <c r="K97" s="18" t="e" cm="1">
        <f t="array" ref="K97">_xlfn.IFS(E97=1,0,E97=2,0,E97=3,VLOOKUP(F97,G13数据库!C:N,3,0)+100,E97=4,0,E97=5,0,E97=6,VLOOKUP(F97,G13数据库!C:N,3,0)+100)</f>
        <v>#VALUE!</v>
      </c>
      <c r="L97" s="19" t="e">
        <f t="shared" si="14"/>
        <v>#VALUE!</v>
      </c>
      <c r="M97" s="18" t="e">
        <f>VLOOKUP(F97,G13数据库!C:N,6,0)</f>
        <v>#N/A</v>
      </c>
      <c r="N97" s="18" t="e">
        <f>VLOOKUP(F97,G13数据库!C:N,7,0)</f>
        <v>#N/A</v>
      </c>
      <c r="O97" s="18"/>
      <c r="P97" s="18" t="e">
        <f>VLOOKUP(F97,G13数据库!C:N,8,0)</f>
        <v>#N/A</v>
      </c>
      <c r="Q97" s="18" t="e">
        <f>VLOOKUP(F97,G13数据库!C:N,9,0)</f>
        <v>#N/A</v>
      </c>
      <c r="R97" s="19" t="e">
        <f>VLOOKUP(F97,G13数据库!C:N,10,0)*C97</f>
        <v>#N/A</v>
      </c>
      <c r="S97" s="18" t="e">
        <f>VLOOKUP(F97,G13数据库!C:N,11,0)</f>
        <v>#N/A</v>
      </c>
      <c r="T97" s="18" t="e">
        <f>VLOOKUP(F97,G13数据库!C:N,12,0)</f>
        <v>#N/A</v>
      </c>
      <c r="U97" s="18"/>
    </row>
    <row r="98" spans="1:21" x14ac:dyDescent="0.25">
      <c r="A98" s="22"/>
      <c r="B98" s="3"/>
      <c r="C98" s="3"/>
      <c r="D98" s="3"/>
      <c r="E98" s="18" t="e">
        <f t="shared" si="10"/>
        <v>#VALUE!</v>
      </c>
      <c r="F98" s="18" t="str">
        <f t="shared" si="11"/>
        <v/>
      </c>
      <c r="G98" s="18" t="e">
        <f t="shared" si="12"/>
        <v>#VALUE!</v>
      </c>
      <c r="H98" s="18" t="e">
        <f t="shared" si="13"/>
        <v>#VALUE!</v>
      </c>
      <c r="I98" s="18" t="e">
        <f>VLOOKUP(F98,G13数据库!C:N,4,0)</f>
        <v>#N/A</v>
      </c>
      <c r="J98" s="18" t="e">
        <f>VLOOKUP(F98,G13数据库!C:N,5,0)</f>
        <v>#N/A</v>
      </c>
      <c r="K98" s="18" t="e" cm="1">
        <f t="array" ref="K98">_xlfn.IFS(E98=1,0,E98=2,0,E98=3,VLOOKUP(F98,G13数据库!C:N,3,0)+100,E98=4,0,E98=5,0,E98=6,VLOOKUP(F98,G13数据库!C:N,3,0)+100)</f>
        <v>#VALUE!</v>
      </c>
      <c r="L98" s="19" t="e">
        <f t="shared" si="14"/>
        <v>#VALUE!</v>
      </c>
      <c r="M98" s="18" t="e">
        <f>VLOOKUP(F98,G13数据库!C:N,6,0)</f>
        <v>#N/A</v>
      </c>
      <c r="N98" s="18" t="e">
        <f>VLOOKUP(F98,G13数据库!C:N,7,0)</f>
        <v>#N/A</v>
      </c>
      <c r="O98" s="18"/>
      <c r="P98" s="18" t="e">
        <f>VLOOKUP(F98,G13数据库!C:N,8,0)</f>
        <v>#N/A</v>
      </c>
      <c r="Q98" s="18" t="e">
        <f>VLOOKUP(F98,G13数据库!C:N,9,0)</f>
        <v>#N/A</v>
      </c>
      <c r="R98" s="19" t="e">
        <f>VLOOKUP(F98,G13数据库!C:N,10,0)*C98</f>
        <v>#N/A</v>
      </c>
      <c r="S98" s="18" t="e">
        <f>VLOOKUP(F98,G13数据库!C:N,11,0)</f>
        <v>#N/A</v>
      </c>
      <c r="T98" s="18" t="e">
        <f>VLOOKUP(F98,G13数据库!C:N,12,0)</f>
        <v>#N/A</v>
      </c>
      <c r="U98" s="18"/>
    </row>
    <row r="99" spans="1:21" x14ac:dyDescent="0.25">
      <c r="A99" s="22"/>
      <c r="B99" s="3"/>
      <c r="C99" s="3"/>
      <c r="D99" s="3"/>
      <c r="E99" s="18" t="e">
        <f t="shared" si="10"/>
        <v>#VALUE!</v>
      </c>
      <c r="F99" s="18" t="str">
        <f t="shared" si="11"/>
        <v/>
      </c>
      <c r="G99" s="18" t="e">
        <f t="shared" si="12"/>
        <v>#VALUE!</v>
      </c>
      <c r="H99" s="18" t="e">
        <f t="shared" si="13"/>
        <v>#VALUE!</v>
      </c>
      <c r="I99" s="18" t="e">
        <f>VLOOKUP(F99,G13数据库!C:N,4,0)</f>
        <v>#N/A</v>
      </c>
      <c r="J99" s="18" t="e">
        <f>VLOOKUP(F99,G13数据库!C:N,5,0)</f>
        <v>#N/A</v>
      </c>
      <c r="K99" s="18" t="e" cm="1">
        <f t="array" ref="K99">_xlfn.IFS(E99=1,0,E99=2,0,E99=3,VLOOKUP(F99,G13数据库!C:N,3,0)+100,E99=4,0,E99=5,0,E99=6,VLOOKUP(F99,G13数据库!C:N,3,0)+100)</f>
        <v>#VALUE!</v>
      </c>
      <c r="L99" s="19" t="e">
        <f t="shared" si="14"/>
        <v>#VALUE!</v>
      </c>
      <c r="M99" s="18" t="e">
        <f>VLOOKUP(F99,G13数据库!C:N,6,0)</f>
        <v>#N/A</v>
      </c>
      <c r="N99" s="18" t="e">
        <f>VLOOKUP(F99,G13数据库!C:N,7,0)</f>
        <v>#N/A</v>
      </c>
      <c r="O99" s="18"/>
      <c r="P99" s="18" t="e">
        <f>VLOOKUP(F99,G13数据库!C:N,8,0)</f>
        <v>#N/A</v>
      </c>
      <c r="Q99" s="18" t="e">
        <f>VLOOKUP(F99,G13数据库!C:N,9,0)</f>
        <v>#N/A</v>
      </c>
      <c r="R99" s="19" t="e">
        <f>VLOOKUP(F99,G13数据库!C:N,10,0)*C99</f>
        <v>#N/A</v>
      </c>
      <c r="S99" s="18" t="e">
        <f>VLOOKUP(F99,G13数据库!C:N,11,0)</f>
        <v>#N/A</v>
      </c>
      <c r="T99" s="18" t="e">
        <f>VLOOKUP(F99,G13数据库!C:N,12,0)</f>
        <v>#N/A</v>
      </c>
      <c r="U99" s="18"/>
    </row>
    <row r="100" spans="1:21" x14ac:dyDescent="0.25">
      <c r="A100" s="22"/>
      <c r="B100" s="3"/>
      <c r="C100" s="3"/>
      <c r="D100" s="3"/>
      <c r="E100" s="18" t="e">
        <f t="shared" si="10"/>
        <v>#VALUE!</v>
      </c>
      <c r="F100" s="18" t="str">
        <f t="shared" si="11"/>
        <v/>
      </c>
      <c r="G100" s="18" t="e">
        <f t="shared" si="12"/>
        <v>#VALUE!</v>
      </c>
      <c r="H100" s="18" t="e">
        <f t="shared" si="13"/>
        <v>#VALUE!</v>
      </c>
      <c r="I100" s="18" t="e">
        <f>VLOOKUP(F100,G13数据库!C:N,4,0)</f>
        <v>#N/A</v>
      </c>
      <c r="J100" s="18" t="e">
        <f>VLOOKUP(F100,G13数据库!C:N,5,0)</f>
        <v>#N/A</v>
      </c>
      <c r="K100" s="18" t="e" cm="1">
        <f t="array" ref="K100">_xlfn.IFS(E100=1,0,E100=2,0,E100=3,VLOOKUP(F100,G13数据库!C:N,3,0)+100,E100=4,0,E100=5,0,E100=6,VLOOKUP(F100,G13数据库!C:N,3,0)+100)</f>
        <v>#VALUE!</v>
      </c>
      <c r="L100" s="19" t="e">
        <f t="shared" si="14"/>
        <v>#VALUE!</v>
      </c>
      <c r="M100" s="18" t="e">
        <f>VLOOKUP(F100,G13数据库!C:N,6,0)</f>
        <v>#N/A</v>
      </c>
      <c r="N100" s="18" t="e">
        <f>VLOOKUP(F100,G13数据库!C:N,7,0)</f>
        <v>#N/A</v>
      </c>
      <c r="O100" s="18"/>
      <c r="P100" s="18" t="e">
        <f>VLOOKUP(F100,G13数据库!C:N,8,0)</f>
        <v>#N/A</v>
      </c>
      <c r="Q100" s="18" t="e">
        <f>VLOOKUP(F100,G13数据库!C:N,9,0)</f>
        <v>#N/A</v>
      </c>
      <c r="R100" s="19" t="e">
        <f>VLOOKUP(F100,G13数据库!C:N,10,0)*C100</f>
        <v>#N/A</v>
      </c>
      <c r="S100" s="18" t="e">
        <f>VLOOKUP(F100,G13数据库!C:N,11,0)</f>
        <v>#N/A</v>
      </c>
      <c r="T100" s="18" t="e">
        <f>VLOOKUP(F100,G13数据库!C:N,12,0)</f>
        <v>#N/A</v>
      </c>
      <c r="U100" s="18"/>
    </row>
  </sheetData>
  <sheetProtection algorithmName="SHA-512" hashValue="JO8qp0pauqV5sj8su9DNIID5RyODPOJ4dJW2zJHy8aTFNMBF0c//CV5xX+IC2zQzlLYB4CL9bCvh5R7cfXSnZw==" saltValue="TkM91vXCgEbPuXSmPmuUnA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F2:F10" formula="1"/>
  </ignoredError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044F9-F096-4606-9784-349E54FCBB2F}">
  <sheetPr codeName="Sheet113"/>
  <dimension ref="A1:N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</cols>
  <sheetData>
    <row r="1" spans="1:14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78"/>
      <c r="I1" s="79"/>
      <c r="J1" s="86" t="s">
        <v>392</v>
      </c>
      <c r="K1" s="87"/>
      <c r="L1" s="87"/>
      <c r="M1" s="87"/>
      <c r="N1" s="87"/>
    </row>
    <row r="2" spans="1:14" x14ac:dyDescent="0.25">
      <c r="A2" s="3" t="s">
        <v>47</v>
      </c>
      <c r="B2" s="3" t="s">
        <v>46</v>
      </c>
      <c r="C2" s="1" t="s">
        <v>1</v>
      </c>
      <c r="D2" s="3" t="s">
        <v>265</v>
      </c>
      <c r="E2" s="3" t="s">
        <v>187</v>
      </c>
      <c r="F2" s="1" t="s">
        <v>12</v>
      </c>
      <c r="G2" s="1" t="s">
        <v>2</v>
      </c>
      <c r="H2" s="1" t="s">
        <v>3</v>
      </c>
      <c r="I2" s="1" t="s">
        <v>4</v>
      </c>
      <c r="J2" s="1" t="s">
        <v>12</v>
      </c>
      <c r="K2" s="1" t="s">
        <v>2</v>
      </c>
      <c r="L2" s="3" t="s">
        <v>32</v>
      </c>
      <c r="M2" s="1" t="s">
        <v>3</v>
      </c>
      <c r="N2" s="1" t="s">
        <v>4</v>
      </c>
    </row>
    <row r="3" spans="1:14" ht="15" x14ac:dyDescent="0.25">
      <c r="A3" s="3" t="s">
        <v>424</v>
      </c>
      <c r="B3" s="3" t="s">
        <v>425</v>
      </c>
      <c r="C3" s="1" t="s">
        <v>6</v>
      </c>
      <c r="D3" s="1">
        <v>75</v>
      </c>
      <c r="E3" s="1">
        <v>75</v>
      </c>
      <c r="F3" s="1" t="s">
        <v>93</v>
      </c>
      <c r="G3" s="1" t="s">
        <v>14</v>
      </c>
      <c r="H3" s="1" t="s">
        <v>15</v>
      </c>
      <c r="I3" s="1" t="s">
        <v>7</v>
      </c>
      <c r="J3" s="3" t="s">
        <v>393</v>
      </c>
      <c r="K3" s="36" t="s">
        <v>400</v>
      </c>
      <c r="L3" s="3">
        <v>2</v>
      </c>
      <c r="M3" s="3" t="s">
        <v>72</v>
      </c>
      <c r="N3" s="1" t="s">
        <v>7</v>
      </c>
    </row>
    <row r="4" spans="1:14" ht="15" x14ac:dyDescent="0.25">
      <c r="A4" s="3"/>
      <c r="B4" s="1"/>
      <c r="C4" s="1" t="s">
        <v>17</v>
      </c>
      <c r="D4" s="1">
        <v>100</v>
      </c>
      <c r="E4" s="1">
        <v>100</v>
      </c>
      <c r="F4" s="1" t="s">
        <v>93</v>
      </c>
      <c r="G4" s="3" t="s">
        <v>413</v>
      </c>
      <c r="H4" s="1" t="s">
        <v>15</v>
      </c>
      <c r="I4" s="1" t="s">
        <v>7</v>
      </c>
      <c r="J4" s="3" t="s">
        <v>393</v>
      </c>
      <c r="K4" s="36" t="s">
        <v>401</v>
      </c>
      <c r="L4" s="3">
        <v>2</v>
      </c>
      <c r="M4" s="3" t="s">
        <v>72</v>
      </c>
      <c r="N4" s="1" t="s">
        <v>7</v>
      </c>
    </row>
    <row r="5" spans="1:14" ht="15" x14ac:dyDescent="0.25">
      <c r="A5" s="3"/>
      <c r="B5" s="1"/>
      <c r="C5" s="1" t="s">
        <v>8</v>
      </c>
      <c r="D5" s="1">
        <v>150</v>
      </c>
      <c r="E5" s="1">
        <v>125</v>
      </c>
      <c r="F5" s="1" t="s">
        <v>93</v>
      </c>
      <c r="G5" s="3" t="s">
        <v>145</v>
      </c>
      <c r="H5" s="1" t="s">
        <v>15</v>
      </c>
      <c r="I5" s="1" t="s">
        <v>7</v>
      </c>
      <c r="J5" s="3" t="s">
        <v>393</v>
      </c>
      <c r="K5" s="36" t="s">
        <v>402</v>
      </c>
      <c r="L5" s="3">
        <v>2</v>
      </c>
      <c r="M5" s="3" t="s">
        <v>72</v>
      </c>
      <c r="N5" s="1" t="s">
        <v>7</v>
      </c>
    </row>
    <row r="6" spans="1:14" ht="15" x14ac:dyDescent="0.25">
      <c r="A6" s="3"/>
      <c r="B6" s="1"/>
      <c r="C6" s="1" t="s">
        <v>9</v>
      </c>
      <c r="D6" s="1">
        <v>200</v>
      </c>
      <c r="E6" s="1">
        <v>150</v>
      </c>
      <c r="F6" s="3" t="s">
        <v>207</v>
      </c>
      <c r="G6" s="3" t="s">
        <v>164</v>
      </c>
      <c r="H6" s="1" t="s">
        <v>15</v>
      </c>
      <c r="I6" s="1" t="s">
        <v>7</v>
      </c>
      <c r="J6" s="3" t="s">
        <v>393</v>
      </c>
      <c r="K6" s="36" t="s">
        <v>403</v>
      </c>
      <c r="L6" s="3">
        <v>2</v>
      </c>
      <c r="M6" s="3" t="s">
        <v>72</v>
      </c>
      <c r="N6" s="1" t="s">
        <v>7</v>
      </c>
    </row>
  </sheetData>
  <sheetProtection algorithmName="SHA-512" hashValue="P3aCeC0Q3HUvmuBNhctYqURHOxZwFYbXbvedrGfUxZLZUTtLp+VfApO3GEb3FmOyeOKTyHd+Jh5aCS5VBMVTgg==" saltValue="YZehoXBlmA8ZONhMzh8Xpw==" spinCount="100000" sheet="1" objects="1" scenarios="1"/>
  <mergeCells count="2">
    <mergeCell ref="C1:I1"/>
    <mergeCell ref="J1:N1"/>
  </mergeCells>
  <phoneticPr fontId="6" type="noConversion"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6ED42-2916-4195-ADF3-E8573D79EB1F}">
  <sheetPr codeName="Sheet114"/>
  <dimension ref="A1:U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3" max="8" width="5.26953125" bestFit="1" customWidth="1"/>
    <col min="9" max="9" width="11.36328125" bestFit="1" customWidth="1"/>
    <col min="10" max="10" width="7.26953125" bestFit="1" customWidth="1"/>
    <col min="11" max="11" width="18.90625" bestFit="1" customWidth="1"/>
    <col min="12" max="12" width="7.26953125" bestFit="1" customWidth="1"/>
    <col min="13" max="13" width="5.26953125" bestFit="1" customWidth="1"/>
    <col min="14" max="14" width="6.26953125" bestFit="1" customWidth="1"/>
    <col min="15" max="15" width="5.26953125" bestFit="1" customWidth="1"/>
    <col min="16" max="16" width="11.36328125" bestFit="1" customWidth="1"/>
    <col min="17" max="18" width="8.26953125" bestFit="1" customWidth="1"/>
    <col min="19" max="19" width="5.26953125" bestFit="1" customWidth="1"/>
    <col min="20" max="20" width="6.26953125" bestFit="1" customWidth="1"/>
    <col min="21" max="21" width="5.26953125" bestFit="1" customWidth="1"/>
  </cols>
  <sheetData>
    <row r="1" spans="1:21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166</v>
      </c>
      <c r="H1" s="18" t="s">
        <v>167</v>
      </c>
      <c r="I1" s="18" t="s">
        <v>48</v>
      </c>
      <c r="J1" s="18" t="s">
        <v>82</v>
      </c>
      <c r="K1" s="18" t="s">
        <v>426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9" t="s">
        <v>79</v>
      </c>
      <c r="S1" s="18" t="s">
        <v>3</v>
      </c>
      <c r="T1" s="18" t="s">
        <v>160</v>
      </c>
      <c r="U1" s="18" t="s">
        <v>5</v>
      </c>
    </row>
    <row r="2" spans="1:21" x14ac:dyDescent="0.25">
      <c r="A2" s="22">
        <v>53</v>
      </c>
      <c r="B2" s="3" t="s">
        <v>1088</v>
      </c>
      <c r="C2" s="3">
        <v>2</v>
      </c>
      <c r="D2" s="3" t="s">
        <v>597</v>
      </c>
      <c r="E2" s="18">
        <f>VALUE(TRIM(MID(SUBSTITUTE($B2,"-",REPT(" ",99)),COLUMN(B2)*99-98,99)))</f>
        <v>1</v>
      </c>
      <c r="F2" s="18" t="str">
        <f>(TRIM(MID(SUBSTITUTE($B2,"-",REPT(" ",99)),COLUMN(C2)*99-98,99)))</f>
        <v>A</v>
      </c>
      <c r="G2" s="18">
        <f>VALUE(TRIM(MID(SUBSTITUTE($B2,"-",REPT(" ",99)),COLUMN(D2)*99-98,99)))</f>
        <v>200</v>
      </c>
      <c r="H2" s="18">
        <f>VALUE(TRIM(MID(SUBSTITUTE($B2,"-",REPT(" ",99)),COLUMN(E2)*99-98,99)))</f>
        <v>400</v>
      </c>
      <c r="I2" s="18" t="str">
        <f>VLOOKUP(F2,G14数据库!C:N,4,0)</f>
        <v>角钢</v>
      </c>
      <c r="J2" s="18" t="str">
        <f>VLOOKUP(F2,G14数据库!C:N,5,0)</f>
        <v>∠50x6</v>
      </c>
      <c r="K2" s="18" cm="1">
        <f t="array" ref="K2">_xlfn.IFS(E2=1,0,E2=2,VLOOKUP(F2,G14数据库!C:N,3,0)+100,E2=3,0,E2=4,VLOOKUP(F2,G14数据库!C:N,3,0)+100)</f>
        <v>0</v>
      </c>
      <c r="L2" s="19">
        <f>(2*H2/1000+K2/1000+G2/1000)*C2</f>
        <v>2</v>
      </c>
      <c r="M2" s="18" t="str">
        <f>VLOOKUP(F2,G14数据库!C:N,6,0)</f>
        <v>m</v>
      </c>
      <c r="N2" s="18" t="str">
        <f>VLOOKUP(F2,G14数据库!C:N,7,0)</f>
        <v>Q235B</v>
      </c>
      <c r="O2" s="18"/>
      <c r="P2" s="18" t="str">
        <f>VLOOKUP(F2,G14数据库!C:N,8,0)</f>
        <v>膨胀锚栓</v>
      </c>
      <c r="Q2" s="18" t="str">
        <f>VLOOKUP(F2,G14数据库!C:N,9,0)</f>
        <v>M8x80</v>
      </c>
      <c r="R2" s="19">
        <f>VLOOKUP(F2,G14数据库!C:N,10,0)*C2*2</f>
        <v>8</v>
      </c>
      <c r="S2" s="18" t="str">
        <f>VLOOKUP(F2,G14数据库!C:N,11,0)</f>
        <v>套</v>
      </c>
      <c r="T2" s="18" t="str">
        <f>VLOOKUP(F2,G14数据库!C:N,12,0)</f>
        <v>Q235B</v>
      </c>
      <c r="U2" s="18"/>
    </row>
    <row r="3" spans="1:21" x14ac:dyDescent="0.25">
      <c r="A3" s="22"/>
      <c r="B3" s="3"/>
      <c r="C3" s="3"/>
      <c r="D3" s="3"/>
      <c r="E3" s="18" t="e">
        <f t="shared" ref="E3:E8" si="0">VALUE(TRIM(MID(SUBSTITUTE($B3,"-",REPT(" ",99)),COLUMN(B3)*99-98,99)))</f>
        <v>#VALUE!</v>
      </c>
      <c r="F3" s="18" t="str">
        <f t="shared" ref="F3:F8" si="1">(TRIM(MID(SUBSTITUTE($B3,"-",REPT(" ",99)),COLUMN(C3)*99-98,99)))</f>
        <v/>
      </c>
      <c r="G3" s="18" t="e">
        <f t="shared" ref="G3:H8" si="2">VALUE(TRIM(MID(SUBSTITUTE($B3,"-",REPT(" ",99)),COLUMN(D3)*99-98,99)))</f>
        <v>#VALUE!</v>
      </c>
      <c r="H3" s="18" t="e">
        <f t="shared" si="2"/>
        <v>#VALUE!</v>
      </c>
      <c r="I3" s="18" t="e">
        <f>VLOOKUP(F3,G14数据库!C:N,4,0)</f>
        <v>#N/A</v>
      </c>
      <c r="J3" s="18" t="e">
        <f>VLOOKUP(F3,G14数据库!C:N,5,0)</f>
        <v>#N/A</v>
      </c>
      <c r="K3" s="18" t="e" cm="1">
        <f t="array" ref="K3">_xlfn.IFS(E3=1,0,E3=2,VLOOKUP(F3,G14数据库!C:N,3,0)+100,E3=3,0,E3=4,VLOOKUP(F3,G14数据库!C:N,3,0)+100)</f>
        <v>#VALUE!</v>
      </c>
      <c r="L3" s="19" t="e">
        <f t="shared" ref="L3:L8" si="3">(2*H3/1000+K3/1000+G3/1000)*C3</f>
        <v>#VALUE!</v>
      </c>
      <c r="M3" s="18" t="e">
        <f>VLOOKUP(F3,G14数据库!C:N,6,0)</f>
        <v>#N/A</v>
      </c>
      <c r="N3" s="18" t="e">
        <f>VLOOKUP(F3,G14数据库!C:N,7,0)</f>
        <v>#N/A</v>
      </c>
      <c r="O3" s="18"/>
      <c r="P3" s="18" t="e">
        <f>VLOOKUP(F3,G14数据库!C:N,8,0)</f>
        <v>#N/A</v>
      </c>
      <c r="Q3" s="18" t="e">
        <f>VLOOKUP(F3,G14数据库!C:N,9,0)</f>
        <v>#N/A</v>
      </c>
      <c r="R3" s="19" t="e">
        <f>VLOOKUP(F3,G14数据库!C:N,10,0)*C3*2</f>
        <v>#N/A</v>
      </c>
      <c r="S3" s="18" t="e">
        <f>VLOOKUP(F3,G14数据库!C:N,11,0)</f>
        <v>#N/A</v>
      </c>
      <c r="T3" s="18" t="e">
        <f>VLOOKUP(F3,G14数据库!C:N,12,0)</f>
        <v>#N/A</v>
      </c>
      <c r="U3" s="18"/>
    </row>
    <row r="4" spans="1:21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>VLOOKUP(F4,G14数据库!C:N,4,0)</f>
        <v>#N/A</v>
      </c>
      <c r="J4" s="18" t="e">
        <f>VLOOKUP(F4,G14数据库!C:N,5,0)</f>
        <v>#N/A</v>
      </c>
      <c r="K4" s="18" t="e" cm="1">
        <f t="array" ref="K4">_xlfn.IFS(E4=1,0,E4=2,VLOOKUP(F4,G14数据库!C:N,3,0)+100,E4=3,0,E4=4,VLOOKUP(F4,G14数据库!C:N,3,0)+100)</f>
        <v>#VALUE!</v>
      </c>
      <c r="L4" s="19" t="e">
        <f t="shared" si="3"/>
        <v>#VALUE!</v>
      </c>
      <c r="M4" s="18" t="e">
        <f>VLOOKUP(F4,G14数据库!C:N,6,0)</f>
        <v>#N/A</v>
      </c>
      <c r="N4" s="18" t="e">
        <f>VLOOKUP(F4,G14数据库!C:N,7,0)</f>
        <v>#N/A</v>
      </c>
      <c r="O4" s="18"/>
      <c r="P4" s="18" t="e">
        <f>VLOOKUP(F4,G14数据库!C:N,8,0)</f>
        <v>#N/A</v>
      </c>
      <c r="Q4" s="18" t="e">
        <f>VLOOKUP(F4,G14数据库!C:N,9,0)</f>
        <v>#N/A</v>
      </c>
      <c r="R4" s="19" t="e">
        <f>VLOOKUP(F4,G14数据库!C:N,10,0)*C4*2</f>
        <v>#N/A</v>
      </c>
      <c r="S4" s="18" t="e">
        <f>VLOOKUP(F4,G14数据库!C:N,11,0)</f>
        <v>#N/A</v>
      </c>
      <c r="T4" s="18" t="e">
        <f>VLOOKUP(F4,G14数据库!C:N,12,0)</f>
        <v>#N/A</v>
      </c>
      <c r="U4" s="18"/>
    </row>
    <row r="5" spans="1:21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>VLOOKUP(F5,G14数据库!C:N,4,0)</f>
        <v>#N/A</v>
      </c>
      <c r="J5" s="18" t="e">
        <f>VLOOKUP(F5,G14数据库!C:N,5,0)</f>
        <v>#N/A</v>
      </c>
      <c r="K5" s="18" t="e" cm="1">
        <f t="array" ref="K5">_xlfn.IFS(E5=1,0,E5=2,VLOOKUP(F5,G14数据库!C:N,3,0)+100,E5=3,0,E5=4,VLOOKUP(F5,G14数据库!C:N,3,0)+100)</f>
        <v>#VALUE!</v>
      </c>
      <c r="L5" s="19" t="e">
        <f t="shared" si="3"/>
        <v>#VALUE!</v>
      </c>
      <c r="M5" s="18" t="e">
        <f>VLOOKUP(F5,G14数据库!C:N,6,0)</f>
        <v>#N/A</v>
      </c>
      <c r="N5" s="18" t="e">
        <f>VLOOKUP(F5,G14数据库!C:N,7,0)</f>
        <v>#N/A</v>
      </c>
      <c r="O5" s="18"/>
      <c r="P5" s="18" t="e">
        <f>VLOOKUP(F5,G14数据库!C:N,8,0)</f>
        <v>#N/A</v>
      </c>
      <c r="Q5" s="18" t="e">
        <f>VLOOKUP(F5,G14数据库!C:N,9,0)</f>
        <v>#N/A</v>
      </c>
      <c r="R5" s="19" t="e">
        <f>VLOOKUP(F5,G14数据库!C:N,10,0)*C5*2</f>
        <v>#N/A</v>
      </c>
      <c r="S5" s="18" t="e">
        <f>VLOOKUP(F5,G14数据库!C:N,11,0)</f>
        <v>#N/A</v>
      </c>
      <c r="T5" s="18" t="e">
        <f>VLOOKUP(F5,G14数据库!C:N,12,0)</f>
        <v>#N/A</v>
      </c>
      <c r="U5" s="18"/>
    </row>
    <row r="6" spans="1:21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>VLOOKUP(F6,G14数据库!C:N,4,0)</f>
        <v>#N/A</v>
      </c>
      <c r="J6" s="18" t="e">
        <f>VLOOKUP(F6,G14数据库!C:N,5,0)</f>
        <v>#N/A</v>
      </c>
      <c r="K6" s="18" t="e" cm="1">
        <f t="array" ref="K6">_xlfn.IFS(E6=1,0,E6=2,VLOOKUP(F6,G14数据库!C:N,3,0)+100,E6=3,0,E6=4,VLOOKUP(F6,G14数据库!C:N,3,0)+100)</f>
        <v>#VALUE!</v>
      </c>
      <c r="L6" s="19" t="e">
        <f t="shared" si="3"/>
        <v>#VALUE!</v>
      </c>
      <c r="M6" s="18" t="e">
        <f>VLOOKUP(F6,G14数据库!C:N,6,0)</f>
        <v>#N/A</v>
      </c>
      <c r="N6" s="18" t="e">
        <f>VLOOKUP(F6,G14数据库!C:N,7,0)</f>
        <v>#N/A</v>
      </c>
      <c r="O6" s="18"/>
      <c r="P6" s="18" t="e">
        <f>VLOOKUP(F6,G14数据库!C:N,8,0)</f>
        <v>#N/A</v>
      </c>
      <c r="Q6" s="18" t="e">
        <f>VLOOKUP(F6,G14数据库!C:N,9,0)</f>
        <v>#N/A</v>
      </c>
      <c r="R6" s="19" t="e">
        <f>VLOOKUP(F6,G14数据库!C:N,10,0)*C6*2</f>
        <v>#N/A</v>
      </c>
      <c r="S6" s="18" t="e">
        <f>VLOOKUP(F6,G14数据库!C:N,11,0)</f>
        <v>#N/A</v>
      </c>
      <c r="T6" s="18" t="e">
        <f>VLOOKUP(F6,G14数据库!C:N,12,0)</f>
        <v>#N/A</v>
      </c>
      <c r="U6" s="18"/>
    </row>
    <row r="7" spans="1:21" x14ac:dyDescent="0.25">
      <c r="A7" s="22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>VLOOKUP(F7,G14数据库!C:N,4,0)</f>
        <v>#N/A</v>
      </c>
      <c r="J7" s="18" t="e">
        <f>VLOOKUP(F7,G14数据库!C:N,5,0)</f>
        <v>#N/A</v>
      </c>
      <c r="K7" s="18" t="e" cm="1">
        <f t="array" ref="K7">_xlfn.IFS(E7=1,0,E7=2,VLOOKUP(F7,G14数据库!C:N,3,0)+100,E7=3,0,E7=4,VLOOKUP(F7,G14数据库!C:N,3,0)+100)</f>
        <v>#VALUE!</v>
      </c>
      <c r="L7" s="19" t="e">
        <f t="shared" si="3"/>
        <v>#VALUE!</v>
      </c>
      <c r="M7" s="18" t="e">
        <f>VLOOKUP(F7,G14数据库!C:N,6,0)</f>
        <v>#N/A</v>
      </c>
      <c r="N7" s="18" t="e">
        <f>VLOOKUP(F7,G14数据库!C:N,7,0)</f>
        <v>#N/A</v>
      </c>
      <c r="O7" s="18"/>
      <c r="P7" s="18" t="e">
        <f>VLOOKUP(F7,G14数据库!C:N,8,0)</f>
        <v>#N/A</v>
      </c>
      <c r="Q7" s="18" t="e">
        <f>VLOOKUP(F7,G14数据库!C:N,9,0)</f>
        <v>#N/A</v>
      </c>
      <c r="R7" s="19" t="e">
        <f>VLOOKUP(F7,G14数据库!C:N,10,0)*C7*2</f>
        <v>#N/A</v>
      </c>
      <c r="S7" s="18" t="e">
        <f>VLOOKUP(F7,G14数据库!C:N,11,0)</f>
        <v>#N/A</v>
      </c>
      <c r="T7" s="18" t="e">
        <f>VLOOKUP(F7,G14数据库!C:N,12,0)</f>
        <v>#N/A</v>
      </c>
      <c r="U7" s="18"/>
    </row>
    <row r="8" spans="1:21" x14ac:dyDescent="0.25">
      <c r="A8" s="22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>VLOOKUP(F8,G14数据库!C:N,4,0)</f>
        <v>#N/A</v>
      </c>
      <c r="J8" s="18" t="e">
        <f>VLOOKUP(F8,G14数据库!C:N,5,0)</f>
        <v>#N/A</v>
      </c>
      <c r="K8" s="18" t="e" cm="1">
        <f t="array" ref="K8">_xlfn.IFS(E8=1,0,E8=2,VLOOKUP(F8,G14数据库!C:N,3,0)+100,E8=3,0,E8=4,VLOOKUP(F8,G14数据库!C:N,3,0)+100)</f>
        <v>#VALUE!</v>
      </c>
      <c r="L8" s="19" t="e">
        <f t="shared" si="3"/>
        <v>#VALUE!</v>
      </c>
      <c r="M8" s="18" t="e">
        <f>VLOOKUP(F8,G14数据库!C:N,6,0)</f>
        <v>#N/A</v>
      </c>
      <c r="N8" s="18" t="e">
        <f>VLOOKUP(F8,G14数据库!C:N,7,0)</f>
        <v>#N/A</v>
      </c>
      <c r="O8" s="18"/>
      <c r="P8" s="18" t="e">
        <f>VLOOKUP(F8,G14数据库!C:N,8,0)</f>
        <v>#N/A</v>
      </c>
      <c r="Q8" s="18" t="e">
        <f>VLOOKUP(F8,G14数据库!C:N,9,0)</f>
        <v>#N/A</v>
      </c>
      <c r="R8" s="19" t="e">
        <f>VLOOKUP(F8,G14数据库!C:N,10,0)*C8*2</f>
        <v>#N/A</v>
      </c>
      <c r="S8" s="18" t="e">
        <f>VLOOKUP(F8,G14数据库!C:N,11,0)</f>
        <v>#N/A</v>
      </c>
      <c r="T8" s="18" t="e">
        <f>VLOOKUP(F8,G14数据库!C:N,12,0)</f>
        <v>#N/A</v>
      </c>
      <c r="U8" s="18"/>
    </row>
    <row r="9" spans="1:21" x14ac:dyDescent="0.25">
      <c r="A9" s="22"/>
      <c r="B9" s="3"/>
      <c r="C9" s="3"/>
      <c r="D9" s="3"/>
      <c r="E9" s="18" t="e">
        <f t="shared" ref="E9:E72" si="4">VALUE(TRIM(MID(SUBSTITUTE($B9,"-",REPT(" ",99)),COLUMN(B9)*99-98,99)))</f>
        <v>#VALUE!</v>
      </c>
      <c r="F9" s="18" t="str">
        <f t="shared" ref="F9:F72" si="5">(TRIM(MID(SUBSTITUTE($B9,"-",REPT(" ",99)),COLUMN(C9)*99-98,99)))</f>
        <v/>
      </c>
      <c r="G9" s="18" t="e">
        <f t="shared" ref="G9:G72" si="6">VALUE(TRIM(MID(SUBSTITUTE($B9,"-",REPT(" ",99)),COLUMN(D9)*99-98,99)))</f>
        <v>#VALUE!</v>
      </c>
      <c r="H9" s="18" t="e">
        <f t="shared" ref="H9:H72" si="7">VALUE(TRIM(MID(SUBSTITUTE($B9,"-",REPT(" ",99)),COLUMN(E9)*99-98,99)))</f>
        <v>#VALUE!</v>
      </c>
      <c r="I9" s="18" t="e">
        <f>VLOOKUP(F9,G14数据库!C:N,4,0)</f>
        <v>#N/A</v>
      </c>
      <c r="J9" s="18" t="e">
        <f>VLOOKUP(F9,G14数据库!C:N,5,0)</f>
        <v>#N/A</v>
      </c>
      <c r="K9" s="18" t="e" cm="1">
        <f t="array" ref="K9">_xlfn.IFS(E9=1,0,E9=2,VLOOKUP(F9,G14数据库!C:N,3,0)+100,E9=3,0,E9=4,VLOOKUP(F9,G14数据库!C:N,3,0)+100)</f>
        <v>#VALUE!</v>
      </c>
      <c r="L9" s="19" t="e">
        <f t="shared" ref="L9:L72" si="8">(2*H9/1000+K9/1000+G9/1000)*C9</f>
        <v>#VALUE!</v>
      </c>
      <c r="M9" s="18" t="e">
        <f>VLOOKUP(F9,G14数据库!C:N,6,0)</f>
        <v>#N/A</v>
      </c>
      <c r="N9" s="18" t="e">
        <f>VLOOKUP(F9,G14数据库!C:N,7,0)</f>
        <v>#N/A</v>
      </c>
      <c r="O9" s="18"/>
      <c r="P9" s="18" t="e">
        <f>VLOOKUP(F9,G14数据库!C:N,8,0)</f>
        <v>#N/A</v>
      </c>
      <c r="Q9" s="18" t="e">
        <f>VLOOKUP(F9,G14数据库!C:N,9,0)</f>
        <v>#N/A</v>
      </c>
      <c r="R9" s="19" t="e">
        <f>VLOOKUP(F9,G14数据库!C:N,10,0)*C9*2</f>
        <v>#N/A</v>
      </c>
      <c r="S9" s="18" t="e">
        <f>VLOOKUP(F9,G14数据库!C:N,11,0)</f>
        <v>#N/A</v>
      </c>
      <c r="T9" s="18" t="e">
        <f>VLOOKUP(F9,G14数据库!C:N,12,0)</f>
        <v>#N/A</v>
      </c>
      <c r="U9" s="18"/>
    </row>
    <row r="10" spans="1:21" x14ac:dyDescent="0.25">
      <c r="A10" s="22"/>
      <c r="B10" s="3"/>
      <c r="C10" s="3"/>
      <c r="D10" s="3"/>
      <c r="E10" s="18" t="e">
        <f t="shared" si="4"/>
        <v>#VALUE!</v>
      </c>
      <c r="F10" s="18" t="str">
        <f t="shared" si="5"/>
        <v/>
      </c>
      <c r="G10" s="18" t="e">
        <f t="shared" si="6"/>
        <v>#VALUE!</v>
      </c>
      <c r="H10" s="18" t="e">
        <f t="shared" si="7"/>
        <v>#VALUE!</v>
      </c>
      <c r="I10" s="18" t="e">
        <f>VLOOKUP(F10,G14数据库!C:N,4,0)</f>
        <v>#N/A</v>
      </c>
      <c r="J10" s="18" t="e">
        <f>VLOOKUP(F10,G14数据库!C:N,5,0)</f>
        <v>#N/A</v>
      </c>
      <c r="K10" s="18" t="e" cm="1">
        <f t="array" ref="K10">_xlfn.IFS(E10=1,0,E10=2,VLOOKUP(F10,G14数据库!C:N,3,0)+100,E10=3,0,E10=4,VLOOKUP(F10,G14数据库!C:N,3,0)+100)</f>
        <v>#VALUE!</v>
      </c>
      <c r="L10" s="19" t="e">
        <f t="shared" si="8"/>
        <v>#VALUE!</v>
      </c>
      <c r="M10" s="18" t="e">
        <f>VLOOKUP(F10,G14数据库!C:N,6,0)</f>
        <v>#N/A</v>
      </c>
      <c r="N10" s="18" t="e">
        <f>VLOOKUP(F10,G14数据库!C:N,7,0)</f>
        <v>#N/A</v>
      </c>
      <c r="O10" s="18"/>
      <c r="P10" s="18" t="e">
        <f>VLOOKUP(F10,G14数据库!C:N,8,0)</f>
        <v>#N/A</v>
      </c>
      <c r="Q10" s="18" t="e">
        <f>VLOOKUP(F10,G14数据库!C:N,9,0)</f>
        <v>#N/A</v>
      </c>
      <c r="R10" s="19" t="e">
        <f>VLOOKUP(F10,G14数据库!C:N,10,0)*C10*2</f>
        <v>#N/A</v>
      </c>
      <c r="S10" s="18" t="e">
        <f>VLOOKUP(F10,G14数据库!C:N,11,0)</f>
        <v>#N/A</v>
      </c>
      <c r="T10" s="18" t="e">
        <f>VLOOKUP(F10,G14数据库!C:N,12,0)</f>
        <v>#N/A</v>
      </c>
      <c r="U10" s="18"/>
    </row>
    <row r="11" spans="1:21" x14ac:dyDescent="0.25">
      <c r="A11" s="22"/>
      <c r="B11" s="3"/>
      <c r="C11" s="3"/>
      <c r="D11" s="3"/>
      <c r="E11" s="18" t="e">
        <f t="shared" si="4"/>
        <v>#VALUE!</v>
      </c>
      <c r="F11" s="18" t="str">
        <f t="shared" si="5"/>
        <v/>
      </c>
      <c r="G11" s="18" t="e">
        <f t="shared" si="6"/>
        <v>#VALUE!</v>
      </c>
      <c r="H11" s="18" t="e">
        <f t="shared" si="7"/>
        <v>#VALUE!</v>
      </c>
      <c r="I11" s="18" t="e">
        <f>VLOOKUP(F11,G14数据库!C:N,4,0)</f>
        <v>#N/A</v>
      </c>
      <c r="J11" s="18" t="e">
        <f>VLOOKUP(F11,G14数据库!C:N,5,0)</f>
        <v>#N/A</v>
      </c>
      <c r="K11" s="18" t="e" cm="1">
        <f t="array" ref="K11">_xlfn.IFS(E11=1,0,E11=2,VLOOKUP(F11,G14数据库!C:N,3,0)+100,E11=3,0,E11=4,VLOOKUP(F11,G14数据库!C:N,3,0)+100)</f>
        <v>#VALUE!</v>
      </c>
      <c r="L11" s="19" t="e">
        <f t="shared" si="8"/>
        <v>#VALUE!</v>
      </c>
      <c r="M11" s="18" t="e">
        <f>VLOOKUP(F11,G14数据库!C:N,6,0)</f>
        <v>#N/A</v>
      </c>
      <c r="N11" s="18" t="e">
        <f>VLOOKUP(F11,G14数据库!C:N,7,0)</f>
        <v>#N/A</v>
      </c>
      <c r="O11" s="18"/>
      <c r="P11" s="18" t="e">
        <f>VLOOKUP(F11,G14数据库!C:N,8,0)</f>
        <v>#N/A</v>
      </c>
      <c r="Q11" s="18" t="e">
        <f>VLOOKUP(F11,G14数据库!C:N,9,0)</f>
        <v>#N/A</v>
      </c>
      <c r="R11" s="19" t="e">
        <f>VLOOKUP(F11,G14数据库!C:N,10,0)*C11*2</f>
        <v>#N/A</v>
      </c>
      <c r="S11" s="18" t="e">
        <f>VLOOKUP(F11,G14数据库!C:N,11,0)</f>
        <v>#N/A</v>
      </c>
      <c r="T11" s="18" t="e">
        <f>VLOOKUP(F11,G14数据库!C:N,12,0)</f>
        <v>#N/A</v>
      </c>
      <c r="U11" s="18"/>
    </row>
    <row r="12" spans="1:21" x14ac:dyDescent="0.25">
      <c r="A12" s="22"/>
      <c r="B12" s="3"/>
      <c r="C12" s="3"/>
      <c r="D12" s="3"/>
      <c r="E12" s="18" t="e">
        <f t="shared" si="4"/>
        <v>#VALUE!</v>
      </c>
      <c r="F12" s="18" t="str">
        <f t="shared" si="5"/>
        <v/>
      </c>
      <c r="G12" s="18" t="e">
        <f t="shared" si="6"/>
        <v>#VALUE!</v>
      </c>
      <c r="H12" s="18" t="e">
        <f t="shared" si="7"/>
        <v>#VALUE!</v>
      </c>
      <c r="I12" s="18" t="e">
        <f>VLOOKUP(F12,G14数据库!C:N,4,0)</f>
        <v>#N/A</v>
      </c>
      <c r="J12" s="18" t="e">
        <f>VLOOKUP(F12,G14数据库!C:N,5,0)</f>
        <v>#N/A</v>
      </c>
      <c r="K12" s="18" t="e" cm="1">
        <f t="array" ref="K12">_xlfn.IFS(E12=1,0,E12=2,VLOOKUP(F12,G14数据库!C:N,3,0)+100,E12=3,0,E12=4,VLOOKUP(F12,G14数据库!C:N,3,0)+100)</f>
        <v>#VALUE!</v>
      </c>
      <c r="L12" s="19" t="e">
        <f t="shared" si="8"/>
        <v>#VALUE!</v>
      </c>
      <c r="M12" s="18" t="e">
        <f>VLOOKUP(F12,G14数据库!C:N,6,0)</f>
        <v>#N/A</v>
      </c>
      <c r="N12" s="18" t="e">
        <f>VLOOKUP(F12,G14数据库!C:N,7,0)</f>
        <v>#N/A</v>
      </c>
      <c r="O12" s="18"/>
      <c r="P12" s="18" t="e">
        <f>VLOOKUP(F12,G14数据库!C:N,8,0)</f>
        <v>#N/A</v>
      </c>
      <c r="Q12" s="18" t="e">
        <f>VLOOKUP(F12,G14数据库!C:N,9,0)</f>
        <v>#N/A</v>
      </c>
      <c r="R12" s="19" t="e">
        <f>VLOOKUP(F12,G14数据库!C:N,10,0)*C12*2</f>
        <v>#N/A</v>
      </c>
      <c r="S12" s="18" t="e">
        <f>VLOOKUP(F12,G14数据库!C:N,11,0)</f>
        <v>#N/A</v>
      </c>
      <c r="T12" s="18" t="e">
        <f>VLOOKUP(F12,G14数据库!C:N,12,0)</f>
        <v>#N/A</v>
      </c>
      <c r="U12" s="18"/>
    </row>
    <row r="13" spans="1:21" x14ac:dyDescent="0.25">
      <c r="A13" s="22"/>
      <c r="B13" s="3"/>
      <c r="C13" s="3"/>
      <c r="D13" s="3"/>
      <c r="E13" s="18" t="e">
        <f t="shared" si="4"/>
        <v>#VALUE!</v>
      </c>
      <c r="F13" s="18" t="str">
        <f t="shared" si="5"/>
        <v/>
      </c>
      <c r="G13" s="18" t="e">
        <f t="shared" si="6"/>
        <v>#VALUE!</v>
      </c>
      <c r="H13" s="18" t="e">
        <f t="shared" si="7"/>
        <v>#VALUE!</v>
      </c>
      <c r="I13" s="18" t="e">
        <f>VLOOKUP(F13,G14数据库!C:N,4,0)</f>
        <v>#N/A</v>
      </c>
      <c r="J13" s="18" t="e">
        <f>VLOOKUP(F13,G14数据库!C:N,5,0)</f>
        <v>#N/A</v>
      </c>
      <c r="K13" s="18" t="e" cm="1">
        <f t="array" ref="K13">_xlfn.IFS(E13=1,0,E13=2,VLOOKUP(F13,G14数据库!C:N,3,0)+100,E13=3,0,E13=4,VLOOKUP(F13,G14数据库!C:N,3,0)+100)</f>
        <v>#VALUE!</v>
      </c>
      <c r="L13" s="19" t="e">
        <f t="shared" si="8"/>
        <v>#VALUE!</v>
      </c>
      <c r="M13" s="18" t="e">
        <f>VLOOKUP(F13,G14数据库!C:N,6,0)</f>
        <v>#N/A</v>
      </c>
      <c r="N13" s="18" t="e">
        <f>VLOOKUP(F13,G14数据库!C:N,7,0)</f>
        <v>#N/A</v>
      </c>
      <c r="O13" s="18"/>
      <c r="P13" s="18" t="e">
        <f>VLOOKUP(F13,G14数据库!C:N,8,0)</f>
        <v>#N/A</v>
      </c>
      <c r="Q13" s="18" t="e">
        <f>VLOOKUP(F13,G14数据库!C:N,9,0)</f>
        <v>#N/A</v>
      </c>
      <c r="R13" s="19" t="e">
        <f>VLOOKUP(F13,G14数据库!C:N,10,0)*C13*2</f>
        <v>#N/A</v>
      </c>
      <c r="S13" s="18" t="e">
        <f>VLOOKUP(F13,G14数据库!C:N,11,0)</f>
        <v>#N/A</v>
      </c>
      <c r="T13" s="18" t="e">
        <f>VLOOKUP(F13,G14数据库!C:N,12,0)</f>
        <v>#N/A</v>
      </c>
      <c r="U13" s="18"/>
    </row>
    <row r="14" spans="1:21" x14ac:dyDescent="0.25">
      <c r="A14" s="22"/>
      <c r="B14" s="3"/>
      <c r="C14" s="3"/>
      <c r="D14" s="3"/>
      <c r="E14" s="18" t="e">
        <f t="shared" si="4"/>
        <v>#VALUE!</v>
      </c>
      <c r="F14" s="18" t="str">
        <f t="shared" si="5"/>
        <v/>
      </c>
      <c r="G14" s="18" t="e">
        <f t="shared" si="6"/>
        <v>#VALUE!</v>
      </c>
      <c r="H14" s="18" t="e">
        <f t="shared" si="7"/>
        <v>#VALUE!</v>
      </c>
      <c r="I14" s="18" t="e">
        <f>VLOOKUP(F14,G14数据库!C:N,4,0)</f>
        <v>#N/A</v>
      </c>
      <c r="J14" s="18" t="e">
        <f>VLOOKUP(F14,G14数据库!C:N,5,0)</f>
        <v>#N/A</v>
      </c>
      <c r="K14" s="18" t="e" cm="1">
        <f t="array" ref="K14">_xlfn.IFS(E14=1,0,E14=2,VLOOKUP(F14,G14数据库!C:N,3,0)+100,E14=3,0,E14=4,VLOOKUP(F14,G14数据库!C:N,3,0)+100)</f>
        <v>#VALUE!</v>
      </c>
      <c r="L14" s="19" t="e">
        <f t="shared" si="8"/>
        <v>#VALUE!</v>
      </c>
      <c r="M14" s="18" t="e">
        <f>VLOOKUP(F14,G14数据库!C:N,6,0)</f>
        <v>#N/A</v>
      </c>
      <c r="N14" s="18" t="e">
        <f>VLOOKUP(F14,G14数据库!C:N,7,0)</f>
        <v>#N/A</v>
      </c>
      <c r="O14" s="18"/>
      <c r="P14" s="18" t="e">
        <f>VLOOKUP(F14,G14数据库!C:N,8,0)</f>
        <v>#N/A</v>
      </c>
      <c r="Q14" s="18" t="e">
        <f>VLOOKUP(F14,G14数据库!C:N,9,0)</f>
        <v>#N/A</v>
      </c>
      <c r="R14" s="19" t="e">
        <f>VLOOKUP(F14,G14数据库!C:N,10,0)*C14*2</f>
        <v>#N/A</v>
      </c>
      <c r="S14" s="18" t="e">
        <f>VLOOKUP(F14,G14数据库!C:N,11,0)</f>
        <v>#N/A</v>
      </c>
      <c r="T14" s="18" t="e">
        <f>VLOOKUP(F14,G14数据库!C:N,12,0)</f>
        <v>#N/A</v>
      </c>
      <c r="U14" s="18"/>
    </row>
    <row r="15" spans="1:21" x14ac:dyDescent="0.25">
      <c r="A15" s="22"/>
      <c r="B15" s="3"/>
      <c r="C15" s="3"/>
      <c r="D15" s="3"/>
      <c r="E15" s="18" t="e">
        <f t="shared" si="4"/>
        <v>#VALUE!</v>
      </c>
      <c r="F15" s="18" t="str">
        <f t="shared" si="5"/>
        <v/>
      </c>
      <c r="G15" s="18" t="e">
        <f t="shared" si="6"/>
        <v>#VALUE!</v>
      </c>
      <c r="H15" s="18" t="e">
        <f t="shared" si="7"/>
        <v>#VALUE!</v>
      </c>
      <c r="I15" s="18" t="e">
        <f>VLOOKUP(F15,G14数据库!C:N,4,0)</f>
        <v>#N/A</v>
      </c>
      <c r="J15" s="18" t="e">
        <f>VLOOKUP(F15,G14数据库!C:N,5,0)</f>
        <v>#N/A</v>
      </c>
      <c r="K15" s="18" t="e" cm="1">
        <f t="array" ref="K15">_xlfn.IFS(E15=1,0,E15=2,VLOOKUP(F15,G14数据库!C:N,3,0)+100,E15=3,0,E15=4,VLOOKUP(F15,G14数据库!C:N,3,0)+100)</f>
        <v>#VALUE!</v>
      </c>
      <c r="L15" s="19" t="e">
        <f t="shared" si="8"/>
        <v>#VALUE!</v>
      </c>
      <c r="M15" s="18" t="e">
        <f>VLOOKUP(F15,G14数据库!C:N,6,0)</f>
        <v>#N/A</v>
      </c>
      <c r="N15" s="18" t="e">
        <f>VLOOKUP(F15,G14数据库!C:N,7,0)</f>
        <v>#N/A</v>
      </c>
      <c r="O15" s="18"/>
      <c r="P15" s="18" t="e">
        <f>VLOOKUP(F15,G14数据库!C:N,8,0)</f>
        <v>#N/A</v>
      </c>
      <c r="Q15" s="18" t="e">
        <f>VLOOKUP(F15,G14数据库!C:N,9,0)</f>
        <v>#N/A</v>
      </c>
      <c r="R15" s="19" t="e">
        <f>VLOOKUP(F15,G14数据库!C:N,10,0)*C15*2</f>
        <v>#N/A</v>
      </c>
      <c r="S15" s="18" t="e">
        <f>VLOOKUP(F15,G14数据库!C:N,11,0)</f>
        <v>#N/A</v>
      </c>
      <c r="T15" s="18" t="e">
        <f>VLOOKUP(F15,G14数据库!C:N,12,0)</f>
        <v>#N/A</v>
      </c>
      <c r="U15" s="18"/>
    </row>
    <row r="16" spans="1:21" x14ac:dyDescent="0.25">
      <c r="A16" s="22"/>
      <c r="B16" s="3"/>
      <c r="C16" s="3"/>
      <c r="D16" s="3"/>
      <c r="E16" s="18" t="e">
        <f t="shared" si="4"/>
        <v>#VALUE!</v>
      </c>
      <c r="F16" s="18" t="str">
        <f t="shared" si="5"/>
        <v/>
      </c>
      <c r="G16" s="18" t="e">
        <f t="shared" si="6"/>
        <v>#VALUE!</v>
      </c>
      <c r="H16" s="18" t="e">
        <f t="shared" si="7"/>
        <v>#VALUE!</v>
      </c>
      <c r="I16" s="18" t="e">
        <f>VLOOKUP(F16,G14数据库!C:N,4,0)</f>
        <v>#N/A</v>
      </c>
      <c r="J16" s="18" t="e">
        <f>VLOOKUP(F16,G14数据库!C:N,5,0)</f>
        <v>#N/A</v>
      </c>
      <c r="K16" s="18" t="e" cm="1">
        <f t="array" ref="K16">_xlfn.IFS(E16=1,0,E16=2,VLOOKUP(F16,G14数据库!C:N,3,0)+100,E16=3,0,E16=4,VLOOKUP(F16,G14数据库!C:N,3,0)+100)</f>
        <v>#VALUE!</v>
      </c>
      <c r="L16" s="19" t="e">
        <f t="shared" si="8"/>
        <v>#VALUE!</v>
      </c>
      <c r="M16" s="18" t="e">
        <f>VLOOKUP(F16,G14数据库!C:N,6,0)</f>
        <v>#N/A</v>
      </c>
      <c r="N16" s="18" t="e">
        <f>VLOOKUP(F16,G14数据库!C:N,7,0)</f>
        <v>#N/A</v>
      </c>
      <c r="O16" s="18"/>
      <c r="P16" s="18" t="e">
        <f>VLOOKUP(F16,G14数据库!C:N,8,0)</f>
        <v>#N/A</v>
      </c>
      <c r="Q16" s="18" t="e">
        <f>VLOOKUP(F16,G14数据库!C:N,9,0)</f>
        <v>#N/A</v>
      </c>
      <c r="R16" s="19" t="e">
        <f>VLOOKUP(F16,G14数据库!C:N,10,0)*C16*2</f>
        <v>#N/A</v>
      </c>
      <c r="S16" s="18" t="e">
        <f>VLOOKUP(F16,G14数据库!C:N,11,0)</f>
        <v>#N/A</v>
      </c>
      <c r="T16" s="18" t="e">
        <f>VLOOKUP(F16,G14数据库!C:N,12,0)</f>
        <v>#N/A</v>
      </c>
      <c r="U16" s="18"/>
    </row>
    <row r="17" spans="1:21" x14ac:dyDescent="0.25">
      <c r="A17" s="22"/>
      <c r="B17" s="3"/>
      <c r="C17" s="3"/>
      <c r="D17" s="3"/>
      <c r="E17" s="18" t="e">
        <f t="shared" si="4"/>
        <v>#VALUE!</v>
      </c>
      <c r="F17" s="18" t="str">
        <f t="shared" si="5"/>
        <v/>
      </c>
      <c r="G17" s="18" t="e">
        <f t="shared" si="6"/>
        <v>#VALUE!</v>
      </c>
      <c r="H17" s="18" t="e">
        <f t="shared" si="7"/>
        <v>#VALUE!</v>
      </c>
      <c r="I17" s="18" t="e">
        <f>VLOOKUP(F17,G14数据库!C:N,4,0)</f>
        <v>#N/A</v>
      </c>
      <c r="J17" s="18" t="e">
        <f>VLOOKUP(F17,G14数据库!C:N,5,0)</f>
        <v>#N/A</v>
      </c>
      <c r="K17" s="18" t="e" cm="1">
        <f t="array" ref="K17">_xlfn.IFS(E17=1,0,E17=2,VLOOKUP(F17,G14数据库!C:N,3,0)+100,E17=3,0,E17=4,VLOOKUP(F17,G14数据库!C:N,3,0)+100)</f>
        <v>#VALUE!</v>
      </c>
      <c r="L17" s="19" t="e">
        <f t="shared" si="8"/>
        <v>#VALUE!</v>
      </c>
      <c r="M17" s="18" t="e">
        <f>VLOOKUP(F17,G14数据库!C:N,6,0)</f>
        <v>#N/A</v>
      </c>
      <c r="N17" s="18" t="e">
        <f>VLOOKUP(F17,G14数据库!C:N,7,0)</f>
        <v>#N/A</v>
      </c>
      <c r="O17" s="18"/>
      <c r="P17" s="18" t="e">
        <f>VLOOKUP(F17,G14数据库!C:N,8,0)</f>
        <v>#N/A</v>
      </c>
      <c r="Q17" s="18" t="e">
        <f>VLOOKUP(F17,G14数据库!C:N,9,0)</f>
        <v>#N/A</v>
      </c>
      <c r="R17" s="19" t="e">
        <f>VLOOKUP(F17,G14数据库!C:N,10,0)*C17*2</f>
        <v>#N/A</v>
      </c>
      <c r="S17" s="18" t="e">
        <f>VLOOKUP(F17,G14数据库!C:N,11,0)</f>
        <v>#N/A</v>
      </c>
      <c r="T17" s="18" t="e">
        <f>VLOOKUP(F17,G14数据库!C:N,12,0)</f>
        <v>#N/A</v>
      </c>
      <c r="U17" s="18"/>
    </row>
    <row r="18" spans="1:21" x14ac:dyDescent="0.25">
      <c r="A18" s="22"/>
      <c r="B18" s="3"/>
      <c r="C18" s="3"/>
      <c r="D18" s="3"/>
      <c r="E18" s="18" t="e">
        <f t="shared" si="4"/>
        <v>#VALUE!</v>
      </c>
      <c r="F18" s="18" t="str">
        <f t="shared" si="5"/>
        <v/>
      </c>
      <c r="G18" s="18" t="e">
        <f t="shared" si="6"/>
        <v>#VALUE!</v>
      </c>
      <c r="H18" s="18" t="e">
        <f t="shared" si="7"/>
        <v>#VALUE!</v>
      </c>
      <c r="I18" s="18" t="e">
        <f>VLOOKUP(F18,G14数据库!C:N,4,0)</f>
        <v>#N/A</v>
      </c>
      <c r="J18" s="18" t="e">
        <f>VLOOKUP(F18,G14数据库!C:N,5,0)</f>
        <v>#N/A</v>
      </c>
      <c r="K18" s="18" t="e" cm="1">
        <f t="array" ref="K18">_xlfn.IFS(E18=1,0,E18=2,VLOOKUP(F18,G14数据库!C:N,3,0)+100,E18=3,0,E18=4,VLOOKUP(F18,G14数据库!C:N,3,0)+100)</f>
        <v>#VALUE!</v>
      </c>
      <c r="L18" s="19" t="e">
        <f t="shared" si="8"/>
        <v>#VALUE!</v>
      </c>
      <c r="M18" s="18" t="e">
        <f>VLOOKUP(F18,G14数据库!C:N,6,0)</f>
        <v>#N/A</v>
      </c>
      <c r="N18" s="18" t="e">
        <f>VLOOKUP(F18,G14数据库!C:N,7,0)</f>
        <v>#N/A</v>
      </c>
      <c r="O18" s="18"/>
      <c r="P18" s="18" t="e">
        <f>VLOOKUP(F18,G14数据库!C:N,8,0)</f>
        <v>#N/A</v>
      </c>
      <c r="Q18" s="18" t="e">
        <f>VLOOKUP(F18,G14数据库!C:N,9,0)</f>
        <v>#N/A</v>
      </c>
      <c r="R18" s="19" t="e">
        <f>VLOOKUP(F18,G14数据库!C:N,10,0)*C18*2</f>
        <v>#N/A</v>
      </c>
      <c r="S18" s="18" t="e">
        <f>VLOOKUP(F18,G14数据库!C:N,11,0)</f>
        <v>#N/A</v>
      </c>
      <c r="T18" s="18" t="e">
        <f>VLOOKUP(F18,G14数据库!C:N,12,0)</f>
        <v>#N/A</v>
      </c>
      <c r="U18" s="18"/>
    </row>
    <row r="19" spans="1:21" x14ac:dyDescent="0.25">
      <c r="A19" s="22"/>
      <c r="B19" s="3"/>
      <c r="C19" s="3"/>
      <c r="D19" s="3"/>
      <c r="E19" s="18" t="e">
        <f t="shared" si="4"/>
        <v>#VALUE!</v>
      </c>
      <c r="F19" s="18" t="str">
        <f t="shared" si="5"/>
        <v/>
      </c>
      <c r="G19" s="18" t="e">
        <f t="shared" si="6"/>
        <v>#VALUE!</v>
      </c>
      <c r="H19" s="18" t="e">
        <f t="shared" si="7"/>
        <v>#VALUE!</v>
      </c>
      <c r="I19" s="18" t="e">
        <f>VLOOKUP(F19,G14数据库!C:N,4,0)</f>
        <v>#N/A</v>
      </c>
      <c r="J19" s="18" t="e">
        <f>VLOOKUP(F19,G14数据库!C:N,5,0)</f>
        <v>#N/A</v>
      </c>
      <c r="K19" s="18" t="e" cm="1">
        <f t="array" ref="K19">_xlfn.IFS(E19=1,0,E19=2,VLOOKUP(F19,G14数据库!C:N,3,0)+100,E19=3,0,E19=4,VLOOKUP(F19,G14数据库!C:N,3,0)+100)</f>
        <v>#VALUE!</v>
      </c>
      <c r="L19" s="19" t="e">
        <f t="shared" si="8"/>
        <v>#VALUE!</v>
      </c>
      <c r="M19" s="18" t="e">
        <f>VLOOKUP(F19,G14数据库!C:N,6,0)</f>
        <v>#N/A</v>
      </c>
      <c r="N19" s="18" t="e">
        <f>VLOOKUP(F19,G14数据库!C:N,7,0)</f>
        <v>#N/A</v>
      </c>
      <c r="O19" s="18"/>
      <c r="P19" s="18" t="e">
        <f>VLOOKUP(F19,G14数据库!C:N,8,0)</f>
        <v>#N/A</v>
      </c>
      <c r="Q19" s="18" t="e">
        <f>VLOOKUP(F19,G14数据库!C:N,9,0)</f>
        <v>#N/A</v>
      </c>
      <c r="R19" s="19" t="e">
        <f>VLOOKUP(F19,G14数据库!C:N,10,0)*C19*2</f>
        <v>#N/A</v>
      </c>
      <c r="S19" s="18" t="e">
        <f>VLOOKUP(F19,G14数据库!C:N,11,0)</f>
        <v>#N/A</v>
      </c>
      <c r="T19" s="18" t="e">
        <f>VLOOKUP(F19,G14数据库!C:N,12,0)</f>
        <v>#N/A</v>
      </c>
      <c r="U19" s="18"/>
    </row>
    <row r="20" spans="1:21" x14ac:dyDescent="0.25">
      <c r="A20" s="22"/>
      <c r="B20" s="3"/>
      <c r="C20" s="3"/>
      <c r="D20" s="3"/>
      <c r="E20" s="18" t="e">
        <f t="shared" si="4"/>
        <v>#VALUE!</v>
      </c>
      <c r="F20" s="18" t="str">
        <f t="shared" si="5"/>
        <v/>
      </c>
      <c r="G20" s="18" t="e">
        <f t="shared" si="6"/>
        <v>#VALUE!</v>
      </c>
      <c r="H20" s="18" t="e">
        <f t="shared" si="7"/>
        <v>#VALUE!</v>
      </c>
      <c r="I20" s="18" t="e">
        <f>VLOOKUP(F20,G14数据库!C:N,4,0)</f>
        <v>#N/A</v>
      </c>
      <c r="J20" s="18" t="e">
        <f>VLOOKUP(F20,G14数据库!C:N,5,0)</f>
        <v>#N/A</v>
      </c>
      <c r="K20" s="18" t="e" cm="1">
        <f t="array" ref="K20">_xlfn.IFS(E20=1,0,E20=2,VLOOKUP(F20,G14数据库!C:N,3,0)+100,E20=3,0,E20=4,VLOOKUP(F20,G14数据库!C:N,3,0)+100)</f>
        <v>#VALUE!</v>
      </c>
      <c r="L20" s="19" t="e">
        <f t="shared" si="8"/>
        <v>#VALUE!</v>
      </c>
      <c r="M20" s="18" t="e">
        <f>VLOOKUP(F20,G14数据库!C:N,6,0)</f>
        <v>#N/A</v>
      </c>
      <c r="N20" s="18" t="e">
        <f>VLOOKUP(F20,G14数据库!C:N,7,0)</f>
        <v>#N/A</v>
      </c>
      <c r="O20" s="18"/>
      <c r="P20" s="18" t="e">
        <f>VLOOKUP(F20,G14数据库!C:N,8,0)</f>
        <v>#N/A</v>
      </c>
      <c r="Q20" s="18" t="e">
        <f>VLOOKUP(F20,G14数据库!C:N,9,0)</f>
        <v>#N/A</v>
      </c>
      <c r="R20" s="19" t="e">
        <f>VLOOKUP(F20,G14数据库!C:N,10,0)*C20*2</f>
        <v>#N/A</v>
      </c>
      <c r="S20" s="18" t="e">
        <f>VLOOKUP(F20,G14数据库!C:N,11,0)</f>
        <v>#N/A</v>
      </c>
      <c r="T20" s="18" t="e">
        <f>VLOOKUP(F20,G14数据库!C:N,12,0)</f>
        <v>#N/A</v>
      </c>
      <c r="U20" s="18"/>
    </row>
    <row r="21" spans="1:21" x14ac:dyDescent="0.25">
      <c r="A21" s="22"/>
      <c r="B21" s="3"/>
      <c r="C21" s="3"/>
      <c r="D21" s="3"/>
      <c r="E21" s="18" t="e">
        <f t="shared" si="4"/>
        <v>#VALUE!</v>
      </c>
      <c r="F21" s="18" t="str">
        <f t="shared" si="5"/>
        <v/>
      </c>
      <c r="G21" s="18" t="e">
        <f t="shared" si="6"/>
        <v>#VALUE!</v>
      </c>
      <c r="H21" s="18" t="e">
        <f t="shared" si="7"/>
        <v>#VALUE!</v>
      </c>
      <c r="I21" s="18" t="e">
        <f>VLOOKUP(F21,G14数据库!C:N,4,0)</f>
        <v>#N/A</v>
      </c>
      <c r="J21" s="18" t="e">
        <f>VLOOKUP(F21,G14数据库!C:N,5,0)</f>
        <v>#N/A</v>
      </c>
      <c r="K21" s="18" t="e" cm="1">
        <f t="array" ref="K21">_xlfn.IFS(E21=1,0,E21=2,VLOOKUP(F21,G14数据库!C:N,3,0)+100,E21=3,0,E21=4,VLOOKUP(F21,G14数据库!C:N,3,0)+100)</f>
        <v>#VALUE!</v>
      </c>
      <c r="L21" s="19" t="e">
        <f t="shared" si="8"/>
        <v>#VALUE!</v>
      </c>
      <c r="M21" s="18" t="e">
        <f>VLOOKUP(F21,G14数据库!C:N,6,0)</f>
        <v>#N/A</v>
      </c>
      <c r="N21" s="18" t="e">
        <f>VLOOKUP(F21,G14数据库!C:N,7,0)</f>
        <v>#N/A</v>
      </c>
      <c r="O21" s="18"/>
      <c r="P21" s="18" t="e">
        <f>VLOOKUP(F21,G14数据库!C:N,8,0)</f>
        <v>#N/A</v>
      </c>
      <c r="Q21" s="18" t="e">
        <f>VLOOKUP(F21,G14数据库!C:N,9,0)</f>
        <v>#N/A</v>
      </c>
      <c r="R21" s="19" t="e">
        <f>VLOOKUP(F21,G14数据库!C:N,10,0)*C21*2</f>
        <v>#N/A</v>
      </c>
      <c r="S21" s="18" t="e">
        <f>VLOOKUP(F21,G14数据库!C:N,11,0)</f>
        <v>#N/A</v>
      </c>
      <c r="T21" s="18" t="e">
        <f>VLOOKUP(F21,G14数据库!C:N,12,0)</f>
        <v>#N/A</v>
      </c>
      <c r="U21" s="18"/>
    </row>
    <row r="22" spans="1:21" x14ac:dyDescent="0.25">
      <c r="A22" s="22"/>
      <c r="B22" s="3"/>
      <c r="C22" s="3"/>
      <c r="D22" s="3"/>
      <c r="E22" s="18" t="e">
        <f t="shared" si="4"/>
        <v>#VALUE!</v>
      </c>
      <c r="F22" s="18" t="str">
        <f t="shared" si="5"/>
        <v/>
      </c>
      <c r="G22" s="18" t="e">
        <f t="shared" si="6"/>
        <v>#VALUE!</v>
      </c>
      <c r="H22" s="18" t="e">
        <f t="shared" si="7"/>
        <v>#VALUE!</v>
      </c>
      <c r="I22" s="18" t="e">
        <f>VLOOKUP(F22,G14数据库!C:N,4,0)</f>
        <v>#N/A</v>
      </c>
      <c r="J22" s="18" t="e">
        <f>VLOOKUP(F22,G14数据库!C:N,5,0)</f>
        <v>#N/A</v>
      </c>
      <c r="K22" s="18" t="e" cm="1">
        <f t="array" ref="K22">_xlfn.IFS(E22=1,0,E22=2,VLOOKUP(F22,G14数据库!C:N,3,0)+100,E22=3,0,E22=4,VLOOKUP(F22,G14数据库!C:N,3,0)+100)</f>
        <v>#VALUE!</v>
      </c>
      <c r="L22" s="19" t="e">
        <f t="shared" si="8"/>
        <v>#VALUE!</v>
      </c>
      <c r="M22" s="18" t="e">
        <f>VLOOKUP(F22,G14数据库!C:N,6,0)</f>
        <v>#N/A</v>
      </c>
      <c r="N22" s="18" t="e">
        <f>VLOOKUP(F22,G14数据库!C:N,7,0)</f>
        <v>#N/A</v>
      </c>
      <c r="O22" s="18"/>
      <c r="P22" s="18" t="e">
        <f>VLOOKUP(F22,G14数据库!C:N,8,0)</f>
        <v>#N/A</v>
      </c>
      <c r="Q22" s="18" t="e">
        <f>VLOOKUP(F22,G14数据库!C:N,9,0)</f>
        <v>#N/A</v>
      </c>
      <c r="R22" s="19" t="e">
        <f>VLOOKUP(F22,G14数据库!C:N,10,0)*C22*2</f>
        <v>#N/A</v>
      </c>
      <c r="S22" s="18" t="e">
        <f>VLOOKUP(F22,G14数据库!C:N,11,0)</f>
        <v>#N/A</v>
      </c>
      <c r="T22" s="18" t="e">
        <f>VLOOKUP(F22,G14数据库!C:N,12,0)</f>
        <v>#N/A</v>
      </c>
      <c r="U22" s="18"/>
    </row>
    <row r="23" spans="1:21" x14ac:dyDescent="0.25">
      <c r="A23" s="22"/>
      <c r="B23" s="3"/>
      <c r="C23" s="3"/>
      <c r="D23" s="3"/>
      <c r="E23" s="18" t="e">
        <f t="shared" si="4"/>
        <v>#VALUE!</v>
      </c>
      <c r="F23" s="18" t="str">
        <f t="shared" si="5"/>
        <v/>
      </c>
      <c r="G23" s="18" t="e">
        <f t="shared" si="6"/>
        <v>#VALUE!</v>
      </c>
      <c r="H23" s="18" t="e">
        <f t="shared" si="7"/>
        <v>#VALUE!</v>
      </c>
      <c r="I23" s="18" t="e">
        <f>VLOOKUP(F23,G14数据库!C:N,4,0)</f>
        <v>#N/A</v>
      </c>
      <c r="J23" s="18" t="e">
        <f>VLOOKUP(F23,G14数据库!C:N,5,0)</f>
        <v>#N/A</v>
      </c>
      <c r="K23" s="18" t="e" cm="1">
        <f t="array" ref="K23">_xlfn.IFS(E23=1,0,E23=2,VLOOKUP(F23,G14数据库!C:N,3,0)+100,E23=3,0,E23=4,VLOOKUP(F23,G14数据库!C:N,3,0)+100)</f>
        <v>#VALUE!</v>
      </c>
      <c r="L23" s="19" t="e">
        <f t="shared" si="8"/>
        <v>#VALUE!</v>
      </c>
      <c r="M23" s="18" t="e">
        <f>VLOOKUP(F23,G14数据库!C:N,6,0)</f>
        <v>#N/A</v>
      </c>
      <c r="N23" s="18" t="e">
        <f>VLOOKUP(F23,G14数据库!C:N,7,0)</f>
        <v>#N/A</v>
      </c>
      <c r="O23" s="18"/>
      <c r="P23" s="18" t="e">
        <f>VLOOKUP(F23,G14数据库!C:N,8,0)</f>
        <v>#N/A</v>
      </c>
      <c r="Q23" s="18" t="e">
        <f>VLOOKUP(F23,G14数据库!C:N,9,0)</f>
        <v>#N/A</v>
      </c>
      <c r="R23" s="19" t="e">
        <f>VLOOKUP(F23,G14数据库!C:N,10,0)*C23*2</f>
        <v>#N/A</v>
      </c>
      <c r="S23" s="18" t="e">
        <f>VLOOKUP(F23,G14数据库!C:N,11,0)</f>
        <v>#N/A</v>
      </c>
      <c r="T23" s="18" t="e">
        <f>VLOOKUP(F23,G14数据库!C:N,12,0)</f>
        <v>#N/A</v>
      </c>
      <c r="U23" s="18"/>
    </row>
    <row r="24" spans="1:21" x14ac:dyDescent="0.25">
      <c r="A24" s="22"/>
      <c r="B24" s="3"/>
      <c r="C24" s="3"/>
      <c r="D24" s="3"/>
      <c r="E24" s="18" t="e">
        <f t="shared" si="4"/>
        <v>#VALUE!</v>
      </c>
      <c r="F24" s="18" t="str">
        <f t="shared" si="5"/>
        <v/>
      </c>
      <c r="G24" s="18" t="e">
        <f t="shared" si="6"/>
        <v>#VALUE!</v>
      </c>
      <c r="H24" s="18" t="e">
        <f t="shared" si="7"/>
        <v>#VALUE!</v>
      </c>
      <c r="I24" s="18" t="e">
        <f>VLOOKUP(F24,G14数据库!C:N,4,0)</f>
        <v>#N/A</v>
      </c>
      <c r="J24" s="18" t="e">
        <f>VLOOKUP(F24,G14数据库!C:N,5,0)</f>
        <v>#N/A</v>
      </c>
      <c r="K24" s="18" t="e" cm="1">
        <f t="array" ref="K24">_xlfn.IFS(E24=1,0,E24=2,VLOOKUP(F24,G14数据库!C:N,3,0)+100,E24=3,0,E24=4,VLOOKUP(F24,G14数据库!C:N,3,0)+100)</f>
        <v>#VALUE!</v>
      </c>
      <c r="L24" s="19" t="e">
        <f t="shared" si="8"/>
        <v>#VALUE!</v>
      </c>
      <c r="M24" s="18" t="e">
        <f>VLOOKUP(F24,G14数据库!C:N,6,0)</f>
        <v>#N/A</v>
      </c>
      <c r="N24" s="18" t="e">
        <f>VLOOKUP(F24,G14数据库!C:N,7,0)</f>
        <v>#N/A</v>
      </c>
      <c r="O24" s="18"/>
      <c r="P24" s="18" t="e">
        <f>VLOOKUP(F24,G14数据库!C:N,8,0)</f>
        <v>#N/A</v>
      </c>
      <c r="Q24" s="18" t="e">
        <f>VLOOKUP(F24,G14数据库!C:N,9,0)</f>
        <v>#N/A</v>
      </c>
      <c r="R24" s="19" t="e">
        <f>VLOOKUP(F24,G14数据库!C:N,10,0)*C24*2</f>
        <v>#N/A</v>
      </c>
      <c r="S24" s="18" t="e">
        <f>VLOOKUP(F24,G14数据库!C:N,11,0)</f>
        <v>#N/A</v>
      </c>
      <c r="T24" s="18" t="e">
        <f>VLOOKUP(F24,G14数据库!C:N,12,0)</f>
        <v>#N/A</v>
      </c>
      <c r="U24" s="18"/>
    </row>
    <row r="25" spans="1:21" x14ac:dyDescent="0.25">
      <c r="A25" s="22"/>
      <c r="B25" s="3"/>
      <c r="C25" s="3"/>
      <c r="D25" s="3"/>
      <c r="E25" s="18" t="e">
        <f t="shared" si="4"/>
        <v>#VALUE!</v>
      </c>
      <c r="F25" s="18" t="str">
        <f t="shared" si="5"/>
        <v/>
      </c>
      <c r="G25" s="18" t="e">
        <f t="shared" si="6"/>
        <v>#VALUE!</v>
      </c>
      <c r="H25" s="18" t="e">
        <f t="shared" si="7"/>
        <v>#VALUE!</v>
      </c>
      <c r="I25" s="18" t="e">
        <f>VLOOKUP(F25,G14数据库!C:N,4,0)</f>
        <v>#N/A</v>
      </c>
      <c r="J25" s="18" t="e">
        <f>VLOOKUP(F25,G14数据库!C:N,5,0)</f>
        <v>#N/A</v>
      </c>
      <c r="K25" s="18" t="e" cm="1">
        <f t="array" ref="K25">_xlfn.IFS(E25=1,0,E25=2,VLOOKUP(F25,G14数据库!C:N,3,0)+100,E25=3,0,E25=4,VLOOKUP(F25,G14数据库!C:N,3,0)+100)</f>
        <v>#VALUE!</v>
      </c>
      <c r="L25" s="19" t="e">
        <f t="shared" si="8"/>
        <v>#VALUE!</v>
      </c>
      <c r="M25" s="18" t="e">
        <f>VLOOKUP(F25,G14数据库!C:N,6,0)</f>
        <v>#N/A</v>
      </c>
      <c r="N25" s="18" t="e">
        <f>VLOOKUP(F25,G14数据库!C:N,7,0)</f>
        <v>#N/A</v>
      </c>
      <c r="O25" s="18"/>
      <c r="P25" s="18" t="e">
        <f>VLOOKUP(F25,G14数据库!C:N,8,0)</f>
        <v>#N/A</v>
      </c>
      <c r="Q25" s="18" t="e">
        <f>VLOOKUP(F25,G14数据库!C:N,9,0)</f>
        <v>#N/A</v>
      </c>
      <c r="R25" s="19" t="e">
        <f>VLOOKUP(F25,G14数据库!C:N,10,0)*C25*2</f>
        <v>#N/A</v>
      </c>
      <c r="S25" s="18" t="e">
        <f>VLOOKUP(F25,G14数据库!C:N,11,0)</f>
        <v>#N/A</v>
      </c>
      <c r="T25" s="18" t="e">
        <f>VLOOKUP(F25,G14数据库!C:N,12,0)</f>
        <v>#N/A</v>
      </c>
      <c r="U25" s="18"/>
    </row>
    <row r="26" spans="1:21" x14ac:dyDescent="0.25">
      <c r="A26" s="22"/>
      <c r="B26" s="3"/>
      <c r="C26" s="3"/>
      <c r="D26" s="3"/>
      <c r="E26" s="18" t="e">
        <f t="shared" si="4"/>
        <v>#VALUE!</v>
      </c>
      <c r="F26" s="18" t="str">
        <f t="shared" si="5"/>
        <v/>
      </c>
      <c r="G26" s="18" t="e">
        <f t="shared" si="6"/>
        <v>#VALUE!</v>
      </c>
      <c r="H26" s="18" t="e">
        <f t="shared" si="7"/>
        <v>#VALUE!</v>
      </c>
      <c r="I26" s="18" t="e">
        <f>VLOOKUP(F26,G14数据库!C:N,4,0)</f>
        <v>#N/A</v>
      </c>
      <c r="J26" s="18" t="e">
        <f>VLOOKUP(F26,G14数据库!C:N,5,0)</f>
        <v>#N/A</v>
      </c>
      <c r="K26" s="18" t="e" cm="1">
        <f t="array" ref="K26">_xlfn.IFS(E26=1,0,E26=2,VLOOKUP(F26,G14数据库!C:N,3,0)+100,E26=3,0,E26=4,VLOOKUP(F26,G14数据库!C:N,3,0)+100)</f>
        <v>#VALUE!</v>
      </c>
      <c r="L26" s="19" t="e">
        <f t="shared" si="8"/>
        <v>#VALUE!</v>
      </c>
      <c r="M26" s="18" t="e">
        <f>VLOOKUP(F26,G14数据库!C:N,6,0)</f>
        <v>#N/A</v>
      </c>
      <c r="N26" s="18" t="e">
        <f>VLOOKUP(F26,G14数据库!C:N,7,0)</f>
        <v>#N/A</v>
      </c>
      <c r="O26" s="18"/>
      <c r="P26" s="18" t="e">
        <f>VLOOKUP(F26,G14数据库!C:N,8,0)</f>
        <v>#N/A</v>
      </c>
      <c r="Q26" s="18" t="e">
        <f>VLOOKUP(F26,G14数据库!C:N,9,0)</f>
        <v>#N/A</v>
      </c>
      <c r="R26" s="19" t="e">
        <f>VLOOKUP(F26,G14数据库!C:N,10,0)*C26*2</f>
        <v>#N/A</v>
      </c>
      <c r="S26" s="18" t="e">
        <f>VLOOKUP(F26,G14数据库!C:N,11,0)</f>
        <v>#N/A</v>
      </c>
      <c r="T26" s="18" t="e">
        <f>VLOOKUP(F26,G14数据库!C:N,12,0)</f>
        <v>#N/A</v>
      </c>
      <c r="U26" s="18"/>
    </row>
    <row r="27" spans="1:21" x14ac:dyDescent="0.25">
      <c r="A27" s="22"/>
      <c r="B27" s="3"/>
      <c r="C27" s="3"/>
      <c r="D27" s="3"/>
      <c r="E27" s="18" t="e">
        <f t="shared" si="4"/>
        <v>#VALUE!</v>
      </c>
      <c r="F27" s="18" t="str">
        <f t="shared" si="5"/>
        <v/>
      </c>
      <c r="G27" s="18" t="e">
        <f t="shared" si="6"/>
        <v>#VALUE!</v>
      </c>
      <c r="H27" s="18" t="e">
        <f t="shared" si="7"/>
        <v>#VALUE!</v>
      </c>
      <c r="I27" s="18" t="e">
        <f>VLOOKUP(F27,G14数据库!C:N,4,0)</f>
        <v>#N/A</v>
      </c>
      <c r="J27" s="18" t="e">
        <f>VLOOKUP(F27,G14数据库!C:N,5,0)</f>
        <v>#N/A</v>
      </c>
      <c r="K27" s="18" t="e" cm="1">
        <f t="array" ref="K27">_xlfn.IFS(E27=1,0,E27=2,VLOOKUP(F27,G14数据库!C:N,3,0)+100,E27=3,0,E27=4,VLOOKUP(F27,G14数据库!C:N,3,0)+100)</f>
        <v>#VALUE!</v>
      </c>
      <c r="L27" s="19" t="e">
        <f t="shared" si="8"/>
        <v>#VALUE!</v>
      </c>
      <c r="M27" s="18" t="e">
        <f>VLOOKUP(F27,G14数据库!C:N,6,0)</f>
        <v>#N/A</v>
      </c>
      <c r="N27" s="18" t="e">
        <f>VLOOKUP(F27,G14数据库!C:N,7,0)</f>
        <v>#N/A</v>
      </c>
      <c r="O27" s="18"/>
      <c r="P27" s="18" t="e">
        <f>VLOOKUP(F27,G14数据库!C:N,8,0)</f>
        <v>#N/A</v>
      </c>
      <c r="Q27" s="18" t="e">
        <f>VLOOKUP(F27,G14数据库!C:N,9,0)</f>
        <v>#N/A</v>
      </c>
      <c r="R27" s="19" t="e">
        <f>VLOOKUP(F27,G14数据库!C:N,10,0)*C27*2</f>
        <v>#N/A</v>
      </c>
      <c r="S27" s="18" t="e">
        <f>VLOOKUP(F27,G14数据库!C:N,11,0)</f>
        <v>#N/A</v>
      </c>
      <c r="T27" s="18" t="e">
        <f>VLOOKUP(F27,G14数据库!C:N,12,0)</f>
        <v>#N/A</v>
      </c>
      <c r="U27" s="18"/>
    </row>
    <row r="28" spans="1:21" x14ac:dyDescent="0.25">
      <c r="A28" s="22"/>
      <c r="B28" s="3"/>
      <c r="C28" s="3"/>
      <c r="D28" s="3"/>
      <c r="E28" s="18" t="e">
        <f t="shared" si="4"/>
        <v>#VALUE!</v>
      </c>
      <c r="F28" s="18" t="str">
        <f t="shared" si="5"/>
        <v/>
      </c>
      <c r="G28" s="18" t="e">
        <f t="shared" si="6"/>
        <v>#VALUE!</v>
      </c>
      <c r="H28" s="18" t="e">
        <f t="shared" si="7"/>
        <v>#VALUE!</v>
      </c>
      <c r="I28" s="18" t="e">
        <f>VLOOKUP(F28,G14数据库!C:N,4,0)</f>
        <v>#N/A</v>
      </c>
      <c r="J28" s="18" t="e">
        <f>VLOOKUP(F28,G14数据库!C:N,5,0)</f>
        <v>#N/A</v>
      </c>
      <c r="K28" s="18" t="e" cm="1">
        <f t="array" ref="K28">_xlfn.IFS(E28=1,0,E28=2,VLOOKUP(F28,G14数据库!C:N,3,0)+100,E28=3,0,E28=4,VLOOKUP(F28,G14数据库!C:N,3,0)+100)</f>
        <v>#VALUE!</v>
      </c>
      <c r="L28" s="19" t="e">
        <f t="shared" si="8"/>
        <v>#VALUE!</v>
      </c>
      <c r="M28" s="18" t="e">
        <f>VLOOKUP(F28,G14数据库!C:N,6,0)</f>
        <v>#N/A</v>
      </c>
      <c r="N28" s="18" t="e">
        <f>VLOOKUP(F28,G14数据库!C:N,7,0)</f>
        <v>#N/A</v>
      </c>
      <c r="O28" s="18"/>
      <c r="P28" s="18" t="e">
        <f>VLOOKUP(F28,G14数据库!C:N,8,0)</f>
        <v>#N/A</v>
      </c>
      <c r="Q28" s="18" t="e">
        <f>VLOOKUP(F28,G14数据库!C:N,9,0)</f>
        <v>#N/A</v>
      </c>
      <c r="R28" s="19" t="e">
        <f>VLOOKUP(F28,G14数据库!C:N,10,0)*C28*2</f>
        <v>#N/A</v>
      </c>
      <c r="S28" s="18" t="e">
        <f>VLOOKUP(F28,G14数据库!C:N,11,0)</f>
        <v>#N/A</v>
      </c>
      <c r="T28" s="18" t="e">
        <f>VLOOKUP(F28,G14数据库!C:N,12,0)</f>
        <v>#N/A</v>
      </c>
      <c r="U28" s="18"/>
    </row>
    <row r="29" spans="1:21" x14ac:dyDescent="0.25">
      <c r="A29" s="22"/>
      <c r="B29" s="3"/>
      <c r="C29" s="3"/>
      <c r="D29" s="3"/>
      <c r="E29" s="18" t="e">
        <f t="shared" si="4"/>
        <v>#VALUE!</v>
      </c>
      <c r="F29" s="18" t="str">
        <f t="shared" si="5"/>
        <v/>
      </c>
      <c r="G29" s="18" t="e">
        <f t="shared" si="6"/>
        <v>#VALUE!</v>
      </c>
      <c r="H29" s="18" t="e">
        <f t="shared" si="7"/>
        <v>#VALUE!</v>
      </c>
      <c r="I29" s="18" t="e">
        <f>VLOOKUP(F29,G14数据库!C:N,4,0)</f>
        <v>#N/A</v>
      </c>
      <c r="J29" s="18" t="e">
        <f>VLOOKUP(F29,G14数据库!C:N,5,0)</f>
        <v>#N/A</v>
      </c>
      <c r="K29" s="18" t="e" cm="1">
        <f t="array" ref="K29">_xlfn.IFS(E29=1,0,E29=2,VLOOKUP(F29,G14数据库!C:N,3,0)+100,E29=3,0,E29=4,VLOOKUP(F29,G14数据库!C:N,3,0)+100)</f>
        <v>#VALUE!</v>
      </c>
      <c r="L29" s="19" t="e">
        <f t="shared" si="8"/>
        <v>#VALUE!</v>
      </c>
      <c r="M29" s="18" t="e">
        <f>VLOOKUP(F29,G14数据库!C:N,6,0)</f>
        <v>#N/A</v>
      </c>
      <c r="N29" s="18" t="e">
        <f>VLOOKUP(F29,G14数据库!C:N,7,0)</f>
        <v>#N/A</v>
      </c>
      <c r="O29" s="18"/>
      <c r="P29" s="18" t="e">
        <f>VLOOKUP(F29,G14数据库!C:N,8,0)</f>
        <v>#N/A</v>
      </c>
      <c r="Q29" s="18" t="e">
        <f>VLOOKUP(F29,G14数据库!C:N,9,0)</f>
        <v>#N/A</v>
      </c>
      <c r="R29" s="19" t="e">
        <f>VLOOKUP(F29,G14数据库!C:N,10,0)*C29*2</f>
        <v>#N/A</v>
      </c>
      <c r="S29" s="18" t="e">
        <f>VLOOKUP(F29,G14数据库!C:N,11,0)</f>
        <v>#N/A</v>
      </c>
      <c r="T29" s="18" t="e">
        <f>VLOOKUP(F29,G14数据库!C:N,12,0)</f>
        <v>#N/A</v>
      </c>
      <c r="U29" s="18"/>
    </row>
    <row r="30" spans="1:21" x14ac:dyDescent="0.25">
      <c r="A30" s="22"/>
      <c r="B30" s="3"/>
      <c r="C30" s="3"/>
      <c r="D30" s="3"/>
      <c r="E30" s="18" t="e">
        <f t="shared" si="4"/>
        <v>#VALUE!</v>
      </c>
      <c r="F30" s="18" t="str">
        <f t="shared" si="5"/>
        <v/>
      </c>
      <c r="G30" s="18" t="e">
        <f t="shared" si="6"/>
        <v>#VALUE!</v>
      </c>
      <c r="H30" s="18" t="e">
        <f t="shared" si="7"/>
        <v>#VALUE!</v>
      </c>
      <c r="I30" s="18" t="e">
        <f>VLOOKUP(F30,G14数据库!C:N,4,0)</f>
        <v>#N/A</v>
      </c>
      <c r="J30" s="18" t="e">
        <f>VLOOKUP(F30,G14数据库!C:N,5,0)</f>
        <v>#N/A</v>
      </c>
      <c r="K30" s="18" t="e" cm="1">
        <f t="array" ref="K30">_xlfn.IFS(E30=1,0,E30=2,VLOOKUP(F30,G14数据库!C:N,3,0)+100,E30=3,0,E30=4,VLOOKUP(F30,G14数据库!C:N,3,0)+100)</f>
        <v>#VALUE!</v>
      </c>
      <c r="L30" s="19" t="e">
        <f t="shared" si="8"/>
        <v>#VALUE!</v>
      </c>
      <c r="M30" s="18" t="e">
        <f>VLOOKUP(F30,G14数据库!C:N,6,0)</f>
        <v>#N/A</v>
      </c>
      <c r="N30" s="18" t="e">
        <f>VLOOKUP(F30,G14数据库!C:N,7,0)</f>
        <v>#N/A</v>
      </c>
      <c r="O30" s="18"/>
      <c r="P30" s="18" t="e">
        <f>VLOOKUP(F30,G14数据库!C:N,8,0)</f>
        <v>#N/A</v>
      </c>
      <c r="Q30" s="18" t="e">
        <f>VLOOKUP(F30,G14数据库!C:N,9,0)</f>
        <v>#N/A</v>
      </c>
      <c r="R30" s="19" t="e">
        <f>VLOOKUP(F30,G14数据库!C:N,10,0)*C30*2</f>
        <v>#N/A</v>
      </c>
      <c r="S30" s="18" t="e">
        <f>VLOOKUP(F30,G14数据库!C:N,11,0)</f>
        <v>#N/A</v>
      </c>
      <c r="T30" s="18" t="e">
        <f>VLOOKUP(F30,G14数据库!C:N,12,0)</f>
        <v>#N/A</v>
      </c>
      <c r="U30" s="18"/>
    </row>
    <row r="31" spans="1:21" x14ac:dyDescent="0.25">
      <c r="A31" s="22"/>
      <c r="B31" s="3"/>
      <c r="C31" s="3"/>
      <c r="D31" s="3"/>
      <c r="E31" s="18" t="e">
        <f t="shared" si="4"/>
        <v>#VALUE!</v>
      </c>
      <c r="F31" s="18" t="str">
        <f t="shared" si="5"/>
        <v/>
      </c>
      <c r="G31" s="18" t="e">
        <f t="shared" si="6"/>
        <v>#VALUE!</v>
      </c>
      <c r="H31" s="18" t="e">
        <f t="shared" si="7"/>
        <v>#VALUE!</v>
      </c>
      <c r="I31" s="18" t="e">
        <f>VLOOKUP(F31,G14数据库!C:N,4,0)</f>
        <v>#N/A</v>
      </c>
      <c r="J31" s="18" t="e">
        <f>VLOOKUP(F31,G14数据库!C:N,5,0)</f>
        <v>#N/A</v>
      </c>
      <c r="K31" s="18" t="e" cm="1">
        <f t="array" ref="K31">_xlfn.IFS(E31=1,0,E31=2,VLOOKUP(F31,G14数据库!C:N,3,0)+100,E31=3,0,E31=4,VLOOKUP(F31,G14数据库!C:N,3,0)+100)</f>
        <v>#VALUE!</v>
      </c>
      <c r="L31" s="19" t="e">
        <f t="shared" si="8"/>
        <v>#VALUE!</v>
      </c>
      <c r="M31" s="18" t="e">
        <f>VLOOKUP(F31,G14数据库!C:N,6,0)</f>
        <v>#N/A</v>
      </c>
      <c r="N31" s="18" t="e">
        <f>VLOOKUP(F31,G14数据库!C:N,7,0)</f>
        <v>#N/A</v>
      </c>
      <c r="O31" s="18"/>
      <c r="P31" s="18" t="e">
        <f>VLOOKUP(F31,G14数据库!C:N,8,0)</f>
        <v>#N/A</v>
      </c>
      <c r="Q31" s="18" t="e">
        <f>VLOOKUP(F31,G14数据库!C:N,9,0)</f>
        <v>#N/A</v>
      </c>
      <c r="R31" s="19" t="e">
        <f>VLOOKUP(F31,G14数据库!C:N,10,0)*C31*2</f>
        <v>#N/A</v>
      </c>
      <c r="S31" s="18" t="e">
        <f>VLOOKUP(F31,G14数据库!C:N,11,0)</f>
        <v>#N/A</v>
      </c>
      <c r="T31" s="18" t="e">
        <f>VLOOKUP(F31,G14数据库!C:N,12,0)</f>
        <v>#N/A</v>
      </c>
      <c r="U31" s="18"/>
    </row>
    <row r="32" spans="1:21" x14ac:dyDescent="0.25">
      <c r="A32" s="22"/>
      <c r="B32" s="3"/>
      <c r="C32" s="3"/>
      <c r="D32" s="3"/>
      <c r="E32" s="18" t="e">
        <f t="shared" si="4"/>
        <v>#VALUE!</v>
      </c>
      <c r="F32" s="18" t="str">
        <f t="shared" si="5"/>
        <v/>
      </c>
      <c r="G32" s="18" t="e">
        <f t="shared" si="6"/>
        <v>#VALUE!</v>
      </c>
      <c r="H32" s="18" t="e">
        <f t="shared" si="7"/>
        <v>#VALUE!</v>
      </c>
      <c r="I32" s="18" t="e">
        <f>VLOOKUP(F32,G14数据库!C:N,4,0)</f>
        <v>#N/A</v>
      </c>
      <c r="J32" s="18" t="e">
        <f>VLOOKUP(F32,G14数据库!C:N,5,0)</f>
        <v>#N/A</v>
      </c>
      <c r="K32" s="18" t="e" cm="1">
        <f t="array" ref="K32">_xlfn.IFS(E32=1,0,E32=2,VLOOKUP(F32,G14数据库!C:N,3,0)+100,E32=3,0,E32=4,VLOOKUP(F32,G14数据库!C:N,3,0)+100)</f>
        <v>#VALUE!</v>
      </c>
      <c r="L32" s="19" t="e">
        <f t="shared" si="8"/>
        <v>#VALUE!</v>
      </c>
      <c r="M32" s="18" t="e">
        <f>VLOOKUP(F32,G14数据库!C:N,6,0)</f>
        <v>#N/A</v>
      </c>
      <c r="N32" s="18" t="e">
        <f>VLOOKUP(F32,G14数据库!C:N,7,0)</f>
        <v>#N/A</v>
      </c>
      <c r="O32" s="18"/>
      <c r="P32" s="18" t="e">
        <f>VLOOKUP(F32,G14数据库!C:N,8,0)</f>
        <v>#N/A</v>
      </c>
      <c r="Q32" s="18" t="e">
        <f>VLOOKUP(F32,G14数据库!C:N,9,0)</f>
        <v>#N/A</v>
      </c>
      <c r="R32" s="19" t="e">
        <f>VLOOKUP(F32,G14数据库!C:N,10,0)*C32*2</f>
        <v>#N/A</v>
      </c>
      <c r="S32" s="18" t="e">
        <f>VLOOKUP(F32,G14数据库!C:N,11,0)</f>
        <v>#N/A</v>
      </c>
      <c r="T32" s="18" t="e">
        <f>VLOOKUP(F32,G14数据库!C:N,12,0)</f>
        <v>#N/A</v>
      </c>
      <c r="U32" s="18"/>
    </row>
    <row r="33" spans="1:21" x14ac:dyDescent="0.25">
      <c r="A33" s="22"/>
      <c r="B33" s="3"/>
      <c r="C33" s="3"/>
      <c r="D33" s="3"/>
      <c r="E33" s="18" t="e">
        <f t="shared" si="4"/>
        <v>#VALUE!</v>
      </c>
      <c r="F33" s="18" t="str">
        <f t="shared" si="5"/>
        <v/>
      </c>
      <c r="G33" s="18" t="e">
        <f t="shared" si="6"/>
        <v>#VALUE!</v>
      </c>
      <c r="H33" s="18" t="e">
        <f t="shared" si="7"/>
        <v>#VALUE!</v>
      </c>
      <c r="I33" s="18" t="e">
        <f>VLOOKUP(F33,G14数据库!C:N,4,0)</f>
        <v>#N/A</v>
      </c>
      <c r="J33" s="18" t="e">
        <f>VLOOKUP(F33,G14数据库!C:N,5,0)</f>
        <v>#N/A</v>
      </c>
      <c r="K33" s="18" t="e" cm="1">
        <f t="array" ref="K33">_xlfn.IFS(E33=1,0,E33=2,VLOOKUP(F33,G14数据库!C:N,3,0)+100,E33=3,0,E33=4,VLOOKUP(F33,G14数据库!C:N,3,0)+100)</f>
        <v>#VALUE!</v>
      </c>
      <c r="L33" s="19" t="e">
        <f t="shared" si="8"/>
        <v>#VALUE!</v>
      </c>
      <c r="M33" s="18" t="e">
        <f>VLOOKUP(F33,G14数据库!C:N,6,0)</f>
        <v>#N/A</v>
      </c>
      <c r="N33" s="18" t="e">
        <f>VLOOKUP(F33,G14数据库!C:N,7,0)</f>
        <v>#N/A</v>
      </c>
      <c r="O33" s="18"/>
      <c r="P33" s="18" t="e">
        <f>VLOOKUP(F33,G14数据库!C:N,8,0)</f>
        <v>#N/A</v>
      </c>
      <c r="Q33" s="18" t="e">
        <f>VLOOKUP(F33,G14数据库!C:N,9,0)</f>
        <v>#N/A</v>
      </c>
      <c r="R33" s="19" t="e">
        <f>VLOOKUP(F33,G14数据库!C:N,10,0)*C33*2</f>
        <v>#N/A</v>
      </c>
      <c r="S33" s="18" t="e">
        <f>VLOOKUP(F33,G14数据库!C:N,11,0)</f>
        <v>#N/A</v>
      </c>
      <c r="T33" s="18" t="e">
        <f>VLOOKUP(F33,G14数据库!C:N,12,0)</f>
        <v>#N/A</v>
      </c>
      <c r="U33" s="18"/>
    </row>
    <row r="34" spans="1:21" x14ac:dyDescent="0.25">
      <c r="A34" s="22"/>
      <c r="B34" s="3"/>
      <c r="C34" s="3"/>
      <c r="D34" s="3"/>
      <c r="E34" s="18" t="e">
        <f t="shared" si="4"/>
        <v>#VALUE!</v>
      </c>
      <c r="F34" s="18" t="str">
        <f t="shared" si="5"/>
        <v/>
      </c>
      <c r="G34" s="18" t="e">
        <f t="shared" si="6"/>
        <v>#VALUE!</v>
      </c>
      <c r="H34" s="18" t="e">
        <f t="shared" si="7"/>
        <v>#VALUE!</v>
      </c>
      <c r="I34" s="18" t="e">
        <f>VLOOKUP(F34,G14数据库!C:N,4,0)</f>
        <v>#N/A</v>
      </c>
      <c r="J34" s="18" t="e">
        <f>VLOOKUP(F34,G14数据库!C:N,5,0)</f>
        <v>#N/A</v>
      </c>
      <c r="K34" s="18" t="e" cm="1">
        <f t="array" ref="K34">_xlfn.IFS(E34=1,0,E34=2,VLOOKUP(F34,G14数据库!C:N,3,0)+100,E34=3,0,E34=4,VLOOKUP(F34,G14数据库!C:N,3,0)+100)</f>
        <v>#VALUE!</v>
      </c>
      <c r="L34" s="19" t="e">
        <f t="shared" si="8"/>
        <v>#VALUE!</v>
      </c>
      <c r="M34" s="18" t="e">
        <f>VLOOKUP(F34,G14数据库!C:N,6,0)</f>
        <v>#N/A</v>
      </c>
      <c r="N34" s="18" t="e">
        <f>VLOOKUP(F34,G14数据库!C:N,7,0)</f>
        <v>#N/A</v>
      </c>
      <c r="O34" s="18"/>
      <c r="P34" s="18" t="e">
        <f>VLOOKUP(F34,G14数据库!C:N,8,0)</f>
        <v>#N/A</v>
      </c>
      <c r="Q34" s="18" t="e">
        <f>VLOOKUP(F34,G14数据库!C:N,9,0)</f>
        <v>#N/A</v>
      </c>
      <c r="R34" s="19" t="e">
        <f>VLOOKUP(F34,G14数据库!C:N,10,0)*C34*2</f>
        <v>#N/A</v>
      </c>
      <c r="S34" s="18" t="e">
        <f>VLOOKUP(F34,G14数据库!C:N,11,0)</f>
        <v>#N/A</v>
      </c>
      <c r="T34" s="18" t="e">
        <f>VLOOKUP(F34,G14数据库!C:N,12,0)</f>
        <v>#N/A</v>
      </c>
      <c r="U34" s="18"/>
    </row>
    <row r="35" spans="1:21" x14ac:dyDescent="0.25">
      <c r="A35" s="22"/>
      <c r="B35" s="3"/>
      <c r="C35" s="3"/>
      <c r="D35" s="3"/>
      <c r="E35" s="18" t="e">
        <f t="shared" si="4"/>
        <v>#VALUE!</v>
      </c>
      <c r="F35" s="18" t="str">
        <f t="shared" si="5"/>
        <v/>
      </c>
      <c r="G35" s="18" t="e">
        <f t="shared" si="6"/>
        <v>#VALUE!</v>
      </c>
      <c r="H35" s="18" t="e">
        <f t="shared" si="7"/>
        <v>#VALUE!</v>
      </c>
      <c r="I35" s="18" t="e">
        <f>VLOOKUP(F35,G14数据库!C:N,4,0)</f>
        <v>#N/A</v>
      </c>
      <c r="J35" s="18" t="e">
        <f>VLOOKUP(F35,G14数据库!C:N,5,0)</f>
        <v>#N/A</v>
      </c>
      <c r="K35" s="18" t="e" cm="1">
        <f t="array" ref="K35">_xlfn.IFS(E35=1,0,E35=2,VLOOKUP(F35,G14数据库!C:N,3,0)+100,E35=3,0,E35=4,VLOOKUP(F35,G14数据库!C:N,3,0)+100)</f>
        <v>#VALUE!</v>
      </c>
      <c r="L35" s="19" t="e">
        <f t="shared" si="8"/>
        <v>#VALUE!</v>
      </c>
      <c r="M35" s="18" t="e">
        <f>VLOOKUP(F35,G14数据库!C:N,6,0)</f>
        <v>#N/A</v>
      </c>
      <c r="N35" s="18" t="e">
        <f>VLOOKUP(F35,G14数据库!C:N,7,0)</f>
        <v>#N/A</v>
      </c>
      <c r="O35" s="18"/>
      <c r="P35" s="18" t="e">
        <f>VLOOKUP(F35,G14数据库!C:N,8,0)</f>
        <v>#N/A</v>
      </c>
      <c r="Q35" s="18" t="e">
        <f>VLOOKUP(F35,G14数据库!C:N,9,0)</f>
        <v>#N/A</v>
      </c>
      <c r="R35" s="19" t="e">
        <f>VLOOKUP(F35,G14数据库!C:N,10,0)*C35*2</f>
        <v>#N/A</v>
      </c>
      <c r="S35" s="18" t="e">
        <f>VLOOKUP(F35,G14数据库!C:N,11,0)</f>
        <v>#N/A</v>
      </c>
      <c r="T35" s="18" t="e">
        <f>VLOOKUP(F35,G14数据库!C:N,12,0)</f>
        <v>#N/A</v>
      </c>
      <c r="U35" s="18"/>
    </row>
    <row r="36" spans="1:21" x14ac:dyDescent="0.25">
      <c r="A36" s="22"/>
      <c r="B36" s="3"/>
      <c r="C36" s="3"/>
      <c r="D36" s="3"/>
      <c r="E36" s="18" t="e">
        <f t="shared" si="4"/>
        <v>#VALUE!</v>
      </c>
      <c r="F36" s="18" t="str">
        <f t="shared" si="5"/>
        <v/>
      </c>
      <c r="G36" s="18" t="e">
        <f t="shared" si="6"/>
        <v>#VALUE!</v>
      </c>
      <c r="H36" s="18" t="e">
        <f t="shared" si="7"/>
        <v>#VALUE!</v>
      </c>
      <c r="I36" s="18" t="e">
        <f>VLOOKUP(F36,G14数据库!C:N,4,0)</f>
        <v>#N/A</v>
      </c>
      <c r="J36" s="18" t="e">
        <f>VLOOKUP(F36,G14数据库!C:N,5,0)</f>
        <v>#N/A</v>
      </c>
      <c r="K36" s="18" t="e" cm="1">
        <f t="array" ref="K36">_xlfn.IFS(E36=1,0,E36=2,VLOOKUP(F36,G14数据库!C:N,3,0)+100,E36=3,0,E36=4,VLOOKUP(F36,G14数据库!C:N,3,0)+100)</f>
        <v>#VALUE!</v>
      </c>
      <c r="L36" s="19" t="e">
        <f t="shared" si="8"/>
        <v>#VALUE!</v>
      </c>
      <c r="M36" s="18" t="e">
        <f>VLOOKUP(F36,G14数据库!C:N,6,0)</f>
        <v>#N/A</v>
      </c>
      <c r="N36" s="18" t="e">
        <f>VLOOKUP(F36,G14数据库!C:N,7,0)</f>
        <v>#N/A</v>
      </c>
      <c r="O36" s="18"/>
      <c r="P36" s="18" t="e">
        <f>VLOOKUP(F36,G14数据库!C:N,8,0)</f>
        <v>#N/A</v>
      </c>
      <c r="Q36" s="18" t="e">
        <f>VLOOKUP(F36,G14数据库!C:N,9,0)</f>
        <v>#N/A</v>
      </c>
      <c r="R36" s="19" t="e">
        <f>VLOOKUP(F36,G14数据库!C:N,10,0)*C36*2</f>
        <v>#N/A</v>
      </c>
      <c r="S36" s="18" t="e">
        <f>VLOOKUP(F36,G14数据库!C:N,11,0)</f>
        <v>#N/A</v>
      </c>
      <c r="T36" s="18" t="e">
        <f>VLOOKUP(F36,G14数据库!C:N,12,0)</f>
        <v>#N/A</v>
      </c>
      <c r="U36" s="18"/>
    </row>
    <row r="37" spans="1:21" x14ac:dyDescent="0.25">
      <c r="A37" s="22"/>
      <c r="B37" s="3"/>
      <c r="C37" s="3"/>
      <c r="D37" s="3"/>
      <c r="E37" s="18" t="e">
        <f t="shared" si="4"/>
        <v>#VALUE!</v>
      </c>
      <c r="F37" s="18" t="str">
        <f t="shared" si="5"/>
        <v/>
      </c>
      <c r="G37" s="18" t="e">
        <f t="shared" si="6"/>
        <v>#VALUE!</v>
      </c>
      <c r="H37" s="18" t="e">
        <f t="shared" si="7"/>
        <v>#VALUE!</v>
      </c>
      <c r="I37" s="18" t="e">
        <f>VLOOKUP(F37,G14数据库!C:N,4,0)</f>
        <v>#N/A</v>
      </c>
      <c r="J37" s="18" t="e">
        <f>VLOOKUP(F37,G14数据库!C:N,5,0)</f>
        <v>#N/A</v>
      </c>
      <c r="K37" s="18" t="e" cm="1">
        <f t="array" ref="K37">_xlfn.IFS(E37=1,0,E37=2,VLOOKUP(F37,G14数据库!C:N,3,0)+100,E37=3,0,E37=4,VLOOKUP(F37,G14数据库!C:N,3,0)+100)</f>
        <v>#VALUE!</v>
      </c>
      <c r="L37" s="19" t="e">
        <f t="shared" si="8"/>
        <v>#VALUE!</v>
      </c>
      <c r="M37" s="18" t="e">
        <f>VLOOKUP(F37,G14数据库!C:N,6,0)</f>
        <v>#N/A</v>
      </c>
      <c r="N37" s="18" t="e">
        <f>VLOOKUP(F37,G14数据库!C:N,7,0)</f>
        <v>#N/A</v>
      </c>
      <c r="O37" s="18"/>
      <c r="P37" s="18" t="e">
        <f>VLOOKUP(F37,G14数据库!C:N,8,0)</f>
        <v>#N/A</v>
      </c>
      <c r="Q37" s="18" t="e">
        <f>VLOOKUP(F37,G14数据库!C:N,9,0)</f>
        <v>#N/A</v>
      </c>
      <c r="R37" s="19" t="e">
        <f>VLOOKUP(F37,G14数据库!C:N,10,0)*C37*2</f>
        <v>#N/A</v>
      </c>
      <c r="S37" s="18" t="e">
        <f>VLOOKUP(F37,G14数据库!C:N,11,0)</f>
        <v>#N/A</v>
      </c>
      <c r="T37" s="18" t="e">
        <f>VLOOKUP(F37,G14数据库!C:N,12,0)</f>
        <v>#N/A</v>
      </c>
      <c r="U37" s="18"/>
    </row>
    <row r="38" spans="1:21" x14ac:dyDescent="0.25">
      <c r="A38" s="22"/>
      <c r="B38" s="3"/>
      <c r="C38" s="3"/>
      <c r="D38" s="3"/>
      <c r="E38" s="18" t="e">
        <f t="shared" si="4"/>
        <v>#VALUE!</v>
      </c>
      <c r="F38" s="18" t="str">
        <f t="shared" si="5"/>
        <v/>
      </c>
      <c r="G38" s="18" t="e">
        <f t="shared" si="6"/>
        <v>#VALUE!</v>
      </c>
      <c r="H38" s="18" t="e">
        <f t="shared" si="7"/>
        <v>#VALUE!</v>
      </c>
      <c r="I38" s="18" t="e">
        <f>VLOOKUP(F38,G14数据库!C:N,4,0)</f>
        <v>#N/A</v>
      </c>
      <c r="J38" s="18" t="e">
        <f>VLOOKUP(F38,G14数据库!C:N,5,0)</f>
        <v>#N/A</v>
      </c>
      <c r="K38" s="18" t="e" cm="1">
        <f t="array" ref="K38">_xlfn.IFS(E38=1,0,E38=2,VLOOKUP(F38,G14数据库!C:N,3,0)+100,E38=3,0,E38=4,VLOOKUP(F38,G14数据库!C:N,3,0)+100)</f>
        <v>#VALUE!</v>
      </c>
      <c r="L38" s="19" t="e">
        <f t="shared" si="8"/>
        <v>#VALUE!</v>
      </c>
      <c r="M38" s="18" t="e">
        <f>VLOOKUP(F38,G14数据库!C:N,6,0)</f>
        <v>#N/A</v>
      </c>
      <c r="N38" s="18" t="e">
        <f>VLOOKUP(F38,G14数据库!C:N,7,0)</f>
        <v>#N/A</v>
      </c>
      <c r="O38" s="18"/>
      <c r="P38" s="18" t="e">
        <f>VLOOKUP(F38,G14数据库!C:N,8,0)</f>
        <v>#N/A</v>
      </c>
      <c r="Q38" s="18" t="e">
        <f>VLOOKUP(F38,G14数据库!C:N,9,0)</f>
        <v>#N/A</v>
      </c>
      <c r="R38" s="19" t="e">
        <f>VLOOKUP(F38,G14数据库!C:N,10,0)*C38*2</f>
        <v>#N/A</v>
      </c>
      <c r="S38" s="18" t="e">
        <f>VLOOKUP(F38,G14数据库!C:N,11,0)</f>
        <v>#N/A</v>
      </c>
      <c r="T38" s="18" t="e">
        <f>VLOOKUP(F38,G14数据库!C:N,12,0)</f>
        <v>#N/A</v>
      </c>
      <c r="U38" s="18"/>
    </row>
    <row r="39" spans="1:21" x14ac:dyDescent="0.25">
      <c r="A39" s="22"/>
      <c r="B39" s="3"/>
      <c r="C39" s="3"/>
      <c r="D39" s="3"/>
      <c r="E39" s="18" t="e">
        <f t="shared" si="4"/>
        <v>#VALUE!</v>
      </c>
      <c r="F39" s="18" t="str">
        <f t="shared" si="5"/>
        <v/>
      </c>
      <c r="G39" s="18" t="e">
        <f t="shared" si="6"/>
        <v>#VALUE!</v>
      </c>
      <c r="H39" s="18" t="e">
        <f t="shared" si="7"/>
        <v>#VALUE!</v>
      </c>
      <c r="I39" s="18" t="e">
        <f>VLOOKUP(F39,G14数据库!C:N,4,0)</f>
        <v>#N/A</v>
      </c>
      <c r="J39" s="18" t="e">
        <f>VLOOKUP(F39,G14数据库!C:N,5,0)</f>
        <v>#N/A</v>
      </c>
      <c r="K39" s="18" t="e" cm="1">
        <f t="array" ref="K39">_xlfn.IFS(E39=1,0,E39=2,VLOOKUP(F39,G14数据库!C:N,3,0)+100,E39=3,0,E39=4,VLOOKUP(F39,G14数据库!C:N,3,0)+100)</f>
        <v>#VALUE!</v>
      </c>
      <c r="L39" s="19" t="e">
        <f t="shared" si="8"/>
        <v>#VALUE!</v>
      </c>
      <c r="M39" s="18" t="e">
        <f>VLOOKUP(F39,G14数据库!C:N,6,0)</f>
        <v>#N/A</v>
      </c>
      <c r="N39" s="18" t="e">
        <f>VLOOKUP(F39,G14数据库!C:N,7,0)</f>
        <v>#N/A</v>
      </c>
      <c r="O39" s="18"/>
      <c r="P39" s="18" t="e">
        <f>VLOOKUP(F39,G14数据库!C:N,8,0)</f>
        <v>#N/A</v>
      </c>
      <c r="Q39" s="18" t="e">
        <f>VLOOKUP(F39,G14数据库!C:N,9,0)</f>
        <v>#N/A</v>
      </c>
      <c r="R39" s="19" t="e">
        <f>VLOOKUP(F39,G14数据库!C:N,10,0)*C39*2</f>
        <v>#N/A</v>
      </c>
      <c r="S39" s="18" t="e">
        <f>VLOOKUP(F39,G14数据库!C:N,11,0)</f>
        <v>#N/A</v>
      </c>
      <c r="T39" s="18" t="e">
        <f>VLOOKUP(F39,G14数据库!C:N,12,0)</f>
        <v>#N/A</v>
      </c>
      <c r="U39" s="18"/>
    </row>
    <row r="40" spans="1:21" x14ac:dyDescent="0.25">
      <c r="A40" s="22"/>
      <c r="B40" s="3"/>
      <c r="C40" s="3"/>
      <c r="D40" s="3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>VLOOKUP(F40,G14数据库!C:N,4,0)</f>
        <v>#N/A</v>
      </c>
      <c r="J40" s="18" t="e">
        <f>VLOOKUP(F40,G14数据库!C:N,5,0)</f>
        <v>#N/A</v>
      </c>
      <c r="K40" s="18" t="e" cm="1">
        <f t="array" ref="K40">_xlfn.IFS(E40=1,0,E40=2,VLOOKUP(F40,G14数据库!C:N,3,0)+100,E40=3,0,E40=4,VLOOKUP(F40,G14数据库!C:N,3,0)+100)</f>
        <v>#VALUE!</v>
      </c>
      <c r="L40" s="19" t="e">
        <f t="shared" si="8"/>
        <v>#VALUE!</v>
      </c>
      <c r="M40" s="18" t="e">
        <f>VLOOKUP(F40,G14数据库!C:N,6,0)</f>
        <v>#N/A</v>
      </c>
      <c r="N40" s="18" t="e">
        <f>VLOOKUP(F40,G14数据库!C:N,7,0)</f>
        <v>#N/A</v>
      </c>
      <c r="O40" s="18"/>
      <c r="P40" s="18" t="e">
        <f>VLOOKUP(F40,G14数据库!C:N,8,0)</f>
        <v>#N/A</v>
      </c>
      <c r="Q40" s="18" t="e">
        <f>VLOOKUP(F40,G14数据库!C:N,9,0)</f>
        <v>#N/A</v>
      </c>
      <c r="R40" s="19" t="e">
        <f>VLOOKUP(F40,G14数据库!C:N,10,0)*C40*2</f>
        <v>#N/A</v>
      </c>
      <c r="S40" s="18" t="e">
        <f>VLOOKUP(F40,G14数据库!C:N,11,0)</f>
        <v>#N/A</v>
      </c>
      <c r="T40" s="18" t="e">
        <f>VLOOKUP(F40,G14数据库!C:N,12,0)</f>
        <v>#N/A</v>
      </c>
      <c r="U40" s="18"/>
    </row>
    <row r="41" spans="1:21" x14ac:dyDescent="0.25">
      <c r="A41" s="22"/>
      <c r="B41" s="3"/>
      <c r="C41" s="3"/>
      <c r="D41" s="3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>VLOOKUP(F41,G14数据库!C:N,4,0)</f>
        <v>#N/A</v>
      </c>
      <c r="J41" s="18" t="e">
        <f>VLOOKUP(F41,G14数据库!C:N,5,0)</f>
        <v>#N/A</v>
      </c>
      <c r="K41" s="18" t="e" cm="1">
        <f t="array" ref="K41">_xlfn.IFS(E41=1,0,E41=2,VLOOKUP(F41,G14数据库!C:N,3,0)+100,E41=3,0,E41=4,VLOOKUP(F41,G14数据库!C:N,3,0)+100)</f>
        <v>#VALUE!</v>
      </c>
      <c r="L41" s="19" t="e">
        <f t="shared" si="8"/>
        <v>#VALUE!</v>
      </c>
      <c r="M41" s="18" t="e">
        <f>VLOOKUP(F41,G14数据库!C:N,6,0)</f>
        <v>#N/A</v>
      </c>
      <c r="N41" s="18" t="e">
        <f>VLOOKUP(F41,G14数据库!C:N,7,0)</f>
        <v>#N/A</v>
      </c>
      <c r="O41" s="18"/>
      <c r="P41" s="18" t="e">
        <f>VLOOKUP(F41,G14数据库!C:N,8,0)</f>
        <v>#N/A</v>
      </c>
      <c r="Q41" s="18" t="e">
        <f>VLOOKUP(F41,G14数据库!C:N,9,0)</f>
        <v>#N/A</v>
      </c>
      <c r="R41" s="19" t="e">
        <f>VLOOKUP(F41,G14数据库!C:N,10,0)*C41*2</f>
        <v>#N/A</v>
      </c>
      <c r="S41" s="18" t="e">
        <f>VLOOKUP(F41,G14数据库!C:N,11,0)</f>
        <v>#N/A</v>
      </c>
      <c r="T41" s="18" t="e">
        <f>VLOOKUP(F41,G14数据库!C:N,12,0)</f>
        <v>#N/A</v>
      </c>
      <c r="U41" s="18"/>
    </row>
    <row r="42" spans="1:21" x14ac:dyDescent="0.25">
      <c r="A42" s="22"/>
      <c r="B42" s="3"/>
      <c r="C42" s="3"/>
      <c r="D42" s="3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>VLOOKUP(F42,G14数据库!C:N,4,0)</f>
        <v>#N/A</v>
      </c>
      <c r="J42" s="18" t="e">
        <f>VLOOKUP(F42,G14数据库!C:N,5,0)</f>
        <v>#N/A</v>
      </c>
      <c r="K42" s="18" t="e" cm="1">
        <f t="array" ref="K42">_xlfn.IFS(E42=1,0,E42=2,VLOOKUP(F42,G14数据库!C:N,3,0)+100,E42=3,0,E42=4,VLOOKUP(F42,G14数据库!C:N,3,0)+100)</f>
        <v>#VALUE!</v>
      </c>
      <c r="L42" s="19" t="e">
        <f t="shared" si="8"/>
        <v>#VALUE!</v>
      </c>
      <c r="M42" s="18" t="e">
        <f>VLOOKUP(F42,G14数据库!C:N,6,0)</f>
        <v>#N/A</v>
      </c>
      <c r="N42" s="18" t="e">
        <f>VLOOKUP(F42,G14数据库!C:N,7,0)</f>
        <v>#N/A</v>
      </c>
      <c r="O42" s="18"/>
      <c r="P42" s="18" t="e">
        <f>VLOOKUP(F42,G14数据库!C:N,8,0)</f>
        <v>#N/A</v>
      </c>
      <c r="Q42" s="18" t="e">
        <f>VLOOKUP(F42,G14数据库!C:N,9,0)</f>
        <v>#N/A</v>
      </c>
      <c r="R42" s="19" t="e">
        <f>VLOOKUP(F42,G14数据库!C:N,10,0)*C42*2</f>
        <v>#N/A</v>
      </c>
      <c r="S42" s="18" t="e">
        <f>VLOOKUP(F42,G14数据库!C:N,11,0)</f>
        <v>#N/A</v>
      </c>
      <c r="T42" s="18" t="e">
        <f>VLOOKUP(F42,G14数据库!C:N,12,0)</f>
        <v>#N/A</v>
      </c>
      <c r="U42" s="18"/>
    </row>
    <row r="43" spans="1:21" x14ac:dyDescent="0.25">
      <c r="A43" s="22"/>
      <c r="B43" s="3"/>
      <c r="C43" s="3"/>
      <c r="D43" s="3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>VLOOKUP(F43,G14数据库!C:N,4,0)</f>
        <v>#N/A</v>
      </c>
      <c r="J43" s="18" t="e">
        <f>VLOOKUP(F43,G14数据库!C:N,5,0)</f>
        <v>#N/A</v>
      </c>
      <c r="K43" s="18" t="e" cm="1">
        <f t="array" ref="K43">_xlfn.IFS(E43=1,0,E43=2,VLOOKUP(F43,G14数据库!C:N,3,0)+100,E43=3,0,E43=4,VLOOKUP(F43,G14数据库!C:N,3,0)+100)</f>
        <v>#VALUE!</v>
      </c>
      <c r="L43" s="19" t="e">
        <f t="shared" si="8"/>
        <v>#VALUE!</v>
      </c>
      <c r="M43" s="18" t="e">
        <f>VLOOKUP(F43,G14数据库!C:N,6,0)</f>
        <v>#N/A</v>
      </c>
      <c r="N43" s="18" t="e">
        <f>VLOOKUP(F43,G14数据库!C:N,7,0)</f>
        <v>#N/A</v>
      </c>
      <c r="O43" s="18"/>
      <c r="P43" s="18" t="e">
        <f>VLOOKUP(F43,G14数据库!C:N,8,0)</f>
        <v>#N/A</v>
      </c>
      <c r="Q43" s="18" t="e">
        <f>VLOOKUP(F43,G14数据库!C:N,9,0)</f>
        <v>#N/A</v>
      </c>
      <c r="R43" s="19" t="e">
        <f>VLOOKUP(F43,G14数据库!C:N,10,0)*C43*2</f>
        <v>#N/A</v>
      </c>
      <c r="S43" s="18" t="e">
        <f>VLOOKUP(F43,G14数据库!C:N,11,0)</f>
        <v>#N/A</v>
      </c>
      <c r="T43" s="18" t="e">
        <f>VLOOKUP(F43,G14数据库!C:N,12,0)</f>
        <v>#N/A</v>
      </c>
      <c r="U43" s="18"/>
    </row>
    <row r="44" spans="1:21" x14ac:dyDescent="0.25">
      <c r="A44" s="22"/>
      <c r="B44" s="3"/>
      <c r="C44" s="3"/>
      <c r="D44" s="3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>VLOOKUP(F44,G14数据库!C:N,4,0)</f>
        <v>#N/A</v>
      </c>
      <c r="J44" s="18" t="e">
        <f>VLOOKUP(F44,G14数据库!C:N,5,0)</f>
        <v>#N/A</v>
      </c>
      <c r="K44" s="18" t="e" cm="1">
        <f t="array" ref="K44">_xlfn.IFS(E44=1,0,E44=2,VLOOKUP(F44,G14数据库!C:N,3,0)+100,E44=3,0,E44=4,VLOOKUP(F44,G14数据库!C:N,3,0)+100)</f>
        <v>#VALUE!</v>
      </c>
      <c r="L44" s="19" t="e">
        <f t="shared" si="8"/>
        <v>#VALUE!</v>
      </c>
      <c r="M44" s="18" t="e">
        <f>VLOOKUP(F44,G14数据库!C:N,6,0)</f>
        <v>#N/A</v>
      </c>
      <c r="N44" s="18" t="e">
        <f>VLOOKUP(F44,G14数据库!C:N,7,0)</f>
        <v>#N/A</v>
      </c>
      <c r="O44" s="18"/>
      <c r="P44" s="18" t="e">
        <f>VLOOKUP(F44,G14数据库!C:N,8,0)</f>
        <v>#N/A</v>
      </c>
      <c r="Q44" s="18" t="e">
        <f>VLOOKUP(F44,G14数据库!C:N,9,0)</f>
        <v>#N/A</v>
      </c>
      <c r="R44" s="19" t="e">
        <f>VLOOKUP(F44,G14数据库!C:N,10,0)*C44*2</f>
        <v>#N/A</v>
      </c>
      <c r="S44" s="18" t="e">
        <f>VLOOKUP(F44,G14数据库!C:N,11,0)</f>
        <v>#N/A</v>
      </c>
      <c r="T44" s="18" t="e">
        <f>VLOOKUP(F44,G14数据库!C:N,12,0)</f>
        <v>#N/A</v>
      </c>
      <c r="U44" s="18"/>
    </row>
    <row r="45" spans="1:21" x14ac:dyDescent="0.25">
      <c r="A45" s="22"/>
      <c r="B45" s="3"/>
      <c r="C45" s="3"/>
      <c r="D45" s="3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>VLOOKUP(F45,G14数据库!C:N,4,0)</f>
        <v>#N/A</v>
      </c>
      <c r="J45" s="18" t="e">
        <f>VLOOKUP(F45,G14数据库!C:N,5,0)</f>
        <v>#N/A</v>
      </c>
      <c r="K45" s="18" t="e" cm="1">
        <f t="array" ref="K45">_xlfn.IFS(E45=1,0,E45=2,VLOOKUP(F45,G14数据库!C:N,3,0)+100,E45=3,0,E45=4,VLOOKUP(F45,G14数据库!C:N,3,0)+100)</f>
        <v>#VALUE!</v>
      </c>
      <c r="L45" s="19" t="e">
        <f t="shared" si="8"/>
        <v>#VALUE!</v>
      </c>
      <c r="M45" s="18" t="e">
        <f>VLOOKUP(F45,G14数据库!C:N,6,0)</f>
        <v>#N/A</v>
      </c>
      <c r="N45" s="18" t="e">
        <f>VLOOKUP(F45,G14数据库!C:N,7,0)</f>
        <v>#N/A</v>
      </c>
      <c r="O45" s="18"/>
      <c r="P45" s="18" t="e">
        <f>VLOOKUP(F45,G14数据库!C:N,8,0)</f>
        <v>#N/A</v>
      </c>
      <c r="Q45" s="18" t="e">
        <f>VLOOKUP(F45,G14数据库!C:N,9,0)</f>
        <v>#N/A</v>
      </c>
      <c r="R45" s="19" t="e">
        <f>VLOOKUP(F45,G14数据库!C:N,10,0)*C45*2</f>
        <v>#N/A</v>
      </c>
      <c r="S45" s="18" t="e">
        <f>VLOOKUP(F45,G14数据库!C:N,11,0)</f>
        <v>#N/A</v>
      </c>
      <c r="T45" s="18" t="e">
        <f>VLOOKUP(F45,G14数据库!C:N,12,0)</f>
        <v>#N/A</v>
      </c>
      <c r="U45" s="18"/>
    </row>
    <row r="46" spans="1:21" x14ac:dyDescent="0.25">
      <c r="A46" s="22"/>
      <c r="B46" s="3"/>
      <c r="C46" s="3"/>
      <c r="D46" s="3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>VLOOKUP(F46,G14数据库!C:N,4,0)</f>
        <v>#N/A</v>
      </c>
      <c r="J46" s="18" t="e">
        <f>VLOOKUP(F46,G14数据库!C:N,5,0)</f>
        <v>#N/A</v>
      </c>
      <c r="K46" s="18" t="e" cm="1">
        <f t="array" ref="K46">_xlfn.IFS(E46=1,0,E46=2,VLOOKUP(F46,G14数据库!C:N,3,0)+100,E46=3,0,E46=4,VLOOKUP(F46,G14数据库!C:N,3,0)+100)</f>
        <v>#VALUE!</v>
      </c>
      <c r="L46" s="19" t="e">
        <f t="shared" si="8"/>
        <v>#VALUE!</v>
      </c>
      <c r="M46" s="18" t="e">
        <f>VLOOKUP(F46,G14数据库!C:N,6,0)</f>
        <v>#N/A</v>
      </c>
      <c r="N46" s="18" t="e">
        <f>VLOOKUP(F46,G14数据库!C:N,7,0)</f>
        <v>#N/A</v>
      </c>
      <c r="O46" s="18"/>
      <c r="P46" s="18" t="e">
        <f>VLOOKUP(F46,G14数据库!C:N,8,0)</f>
        <v>#N/A</v>
      </c>
      <c r="Q46" s="18" t="e">
        <f>VLOOKUP(F46,G14数据库!C:N,9,0)</f>
        <v>#N/A</v>
      </c>
      <c r="R46" s="19" t="e">
        <f>VLOOKUP(F46,G14数据库!C:N,10,0)*C46*2</f>
        <v>#N/A</v>
      </c>
      <c r="S46" s="18" t="e">
        <f>VLOOKUP(F46,G14数据库!C:N,11,0)</f>
        <v>#N/A</v>
      </c>
      <c r="T46" s="18" t="e">
        <f>VLOOKUP(F46,G14数据库!C:N,12,0)</f>
        <v>#N/A</v>
      </c>
      <c r="U46" s="18"/>
    </row>
    <row r="47" spans="1:21" x14ac:dyDescent="0.25">
      <c r="A47" s="22"/>
      <c r="B47" s="3"/>
      <c r="C47" s="3"/>
      <c r="D47" s="3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>VLOOKUP(F47,G14数据库!C:N,4,0)</f>
        <v>#N/A</v>
      </c>
      <c r="J47" s="18" t="e">
        <f>VLOOKUP(F47,G14数据库!C:N,5,0)</f>
        <v>#N/A</v>
      </c>
      <c r="K47" s="18" t="e" cm="1">
        <f t="array" ref="K47">_xlfn.IFS(E47=1,0,E47=2,VLOOKUP(F47,G14数据库!C:N,3,0)+100,E47=3,0,E47=4,VLOOKUP(F47,G14数据库!C:N,3,0)+100)</f>
        <v>#VALUE!</v>
      </c>
      <c r="L47" s="19" t="e">
        <f t="shared" si="8"/>
        <v>#VALUE!</v>
      </c>
      <c r="M47" s="18" t="e">
        <f>VLOOKUP(F47,G14数据库!C:N,6,0)</f>
        <v>#N/A</v>
      </c>
      <c r="N47" s="18" t="e">
        <f>VLOOKUP(F47,G14数据库!C:N,7,0)</f>
        <v>#N/A</v>
      </c>
      <c r="O47" s="18"/>
      <c r="P47" s="18" t="e">
        <f>VLOOKUP(F47,G14数据库!C:N,8,0)</f>
        <v>#N/A</v>
      </c>
      <c r="Q47" s="18" t="e">
        <f>VLOOKUP(F47,G14数据库!C:N,9,0)</f>
        <v>#N/A</v>
      </c>
      <c r="R47" s="19" t="e">
        <f>VLOOKUP(F47,G14数据库!C:N,10,0)*C47*2</f>
        <v>#N/A</v>
      </c>
      <c r="S47" s="18" t="e">
        <f>VLOOKUP(F47,G14数据库!C:N,11,0)</f>
        <v>#N/A</v>
      </c>
      <c r="T47" s="18" t="e">
        <f>VLOOKUP(F47,G14数据库!C:N,12,0)</f>
        <v>#N/A</v>
      </c>
      <c r="U47" s="18"/>
    </row>
    <row r="48" spans="1:21" x14ac:dyDescent="0.25">
      <c r="A48" s="22"/>
      <c r="B48" s="3"/>
      <c r="C48" s="3"/>
      <c r="D48" s="3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>VLOOKUP(F48,G14数据库!C:N,4,0)</f>
        <v>#N/A</v>
      </c>
      <c r="J48" s="18" t="e">
        <f>VLOOKUP(F48,G14数据库!C:N,5,0)</f>
        <v>#N/A</v>
      </c>
      <c r="K48" s="18" t="e" cm="1">
        <f t="array" ref="K48">_xlfn.IFS(E48=1,0,E48=2,VLOOKUP(F48,G14数据库!C:N,3,0)+100,E48=3,0,E48=4,VLOOKUP(F48,G14数据库!C:N,3,0)+100)</f>
        <v>#VALUE!</v>
      </c>
      <c r="L48" s="19" t="e">
        <f t="shared" si="8"/>
        <v>#VALUE!</v>
      </c>
      <c r="M48" s="18" t="e">
        <f>VLOOKUP(F48,G14数据库!C:N,6,0)</f>
        <v>#N/A</v>
      </c>
      <c r="N48" s="18" t="e">
        <f>VLOOKUP(F48,G14数据库!C:N,7,0)</f>
        <v>#N/A</v>
      </c>
      <c r="O48" s="18"/>
      <c r="P48" s="18" t="e">
        <f>VLOOKUP(F48,G14数据库!C:N,8,0)</f>
        <v>#N/A</v>
      </c>
      <c r="Q48" s="18" t="e">
        <f>VLOOKUP(F48,G14数据库!C:N,9,0)</f>
        <v>#N/A</v>
      </c>
      <c r="R48" s="19" t="e">
        <f>VLOOKUP(F48,G14数据库!C:N,10,0)*C48*2</f>
        <v>#N/A</v>
      </c>
      <c r="S48" s="18" t="e">
        <f>VLOOKUP(F48,G14数据库!C:N,11,0)</f>
        <v>#N/A</v>
      </c>
      <c r="T48" s="18" t="e">
        <f>VLOOKUP(F48,G14数据库!C:N,12,0)</f>
        <v>#N/A</v>
      </c>
      <c r="U48" s="18"/>
    </row>
    <row r="49" spans="1:21" x14ac:dyDescent="0.25">
      <c r="A49" s="22"/>
      <c r="B49" s="3"/>
      <c r="C49" s="3"/>
      <c r="D49" s="3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>VLOOKUP(F49,G14数据库!C:N,4,0)</f>
        <v>#N/A</v>
      </c>
      <c r="J49" s="18" t="e">
        <f>VLOOKUP(F49,G14数据库!C:N,5,0)</f>
        <v>#N/A</v>
      </c>
      <c r="K49" s="18" t="e" cm="1">
        <f t="array" ref="K49">_xlfn.IFS(E49=1,0,E49=2,VLOOKUP(F49,G14数据库!C:N,3,0)+100,E49=3,0,E49=4,VLOOKUP(F49,G14数据库!C:N,3,0)+100)</f>
        <v>#VALUE!</v>
      </c>
      <c r="L49" s="19" t="e">
        <f t="shared" si="8"/>
        <v>#VALUE!</v>
      </c>
      <c r="M49" s="18" t="e">
        <f>VLOOKUP(F49,G14数据库!C:N,6,0)</f>
        <v>#N/A</v>
      </c>
      <c r="N49" s="18" t="e">
        <f>VLOOKUP(F49,G14数据库!C:N,7,0)</f>
        <v>#N/A</v>
      </c>
      <c r="O49" s="18"/>
      <c r="P49" s="18" t="e">
        <f>VLOOKUP(F49,G14数据库!C:N,8,0)</f>
        <v>#N/A</v>
      </c>
      <c r="Q49" s="18" t="e">
        <f>VLOOKUP(F49,G14数据库!C:N,9,0)</f>
        <v>#N/A</v>
      </c>
      <c r="R49" s="19" t="e">
        <f>VLOOKUP(F49,G14数据库!C:N,10,0)*C49*2</f>
        <v>#N/A</v>
      </c>
      <c r="S49" s="18" t="e">
        <f>VLOOKUP(F49,G14数据库!C:N,11,0)</f>
        <v>#N/A</v>
      </c>
      <c r="T49" s="18" t="e">
        <f>VLOOKUP(F49,G14数据库!C:N,12,0)</f>
        <v>#N/A</v>
      </c>
      <c r="U49" s="18"/>
    </row>
    <row r="50" spans="1:21" x14ac:dyDescent="0.25">
      <c r="A50" s="22"/>
      <c r="B50" s="3"/>
      <c r="C50" s="3"/>
      <c r="D50" s="3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>VLOOKUP(F50,G14数据库!C:N,4,0)</f>
        <v>#N/A</v>
      </c>
      <c r="J50" s="18" t="e">
        <f>VLOOKUP(F50,G14数据库!C:N,5,0)</f>
        <v>#N/A</v>
      </c>
      <c r="K50" s="18" t="e" cm="1">
        <f t="array" ref="K50">_xlfn.IFS(E50=1,0,E50=2,VLOOKUP(F50,G14数据库!C:N,3,0)+100,E50=3,0,E50=4,VLOOKUP(F50,G14数据库!C:N,3,0)+100)</f>
        <v>#VALUE!</v>
      </c>
      <c r="L50" s="19" t="e">
        <f t="shared" si="8"/>
        <v>#VALUE!</v>
      </c>
      <c r="M50" s="18" t="e">
        <f>VLOOKUP(F50,G14数据库!C:N,6,0)</f>
        <v>#N/A</v>
      </c>
      <c r="N50" s="18" t="e">
        <f>VLOOKUP(F50,G14数据库!C:N,7,0)</f>
        <v>#N/A</v>
      </c>
      <c r="O50" s="18"/>
      <c r="P50" s="18" t="e">
        <f>VLOOKUP(F50,G14数据库!C:N,8,0)</f>
        <v>#N/A</v>
      </c>
      <c r="Q50" s="18" t="e">
        <f>VLOOKUP(F50,G14数据库!C:N,9,0)</f>
        <v>#N/A</v>
      </c>
      <c r="R50" s="19" t="e">
        <f>VLOOKUP(F50,G14数据库!C:N,10,0)*C50*2</f>
        <v>#N/A</v>
      </c>
      <c r="S50" s="18" t="e">
        <f>VLOOKUP(F50,G14数据库!C:N,11,0)</f>
        <v>#N/A</v>
      </c>
      <c r="T50" s="18" t="e">
        <f>VLOOKUP(F50,G14数据库!C:N,12,0)</f>
        <v>#N/A</v>
      </c>
      <c r="U50" s="18"/>
    </row>
    <row r="51" spans="1:21" x14ac:dyDescent="0.25">
      <c r="A51" s="22"/>
      <c r="B51" s="3"/>
      <c r="C51" s="3"/>
      <c r="D51" s="3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>VLOOKUP(F51,G14数据库!C:N,4,0)</f>
        <v>#N/A</v>
      </c>
      <c r="J51" s="18" t="e">
        <f>VLOOKUP(F51,G14数据库!C:N,5,0)</f>
        <v>#N/A</v>
      </c>
      <c r="K51" s="18" t="e" cm="1">
        <f t="array" ref="K51">_xlfn.IFS(E51=1,0,E51=2,VLOOKUP(F51,G14数据库!C:N,3,0)+100,E51=3,0,E51=4,VLOOKUP(F51,G14数据库!C:N,3,0)+100)</f>
        <v>#VALUE!</v>
      </c>
      <c r="L51" s="19" t="e">
        <f t="shared" si="8"/>
        <v>#VALUE!</v>
      </c>
      <c r="M51" s="18" t="e">
        <f>VLOOKUP(F51,G14数据库!C:N,6,0)</f>
        <v>#N/A</v>
      </c>
      <c r="N51" s="18" t="e">
        <f>VLOOKUP(F51,G14数据库!C:N,7,0)</f>
        <v>#N/A</v>
      </c>
      <c r="O51" s="18"/>
      <c r="P51" s="18" t="e">
        <f>VLOOKUP(F51,G14数据库!C:N,8,0)</f>
        <v>#N/A</v>
      </c>
      <c r="Q51" s="18" t="e">
        <f>VLOOKUP(F51,G14数据库!C:N,9,0)</f>
        <v>#N/A</v>
      </c>
      <c r="R51" s="19" t="e">
        <f>VLOOKUP(F51,G14数据库!C:N,10,0)*C51*2</f>
        <v>#N/A</v>
      </c>
      <c r="S51" s="18" t="e">
        <f>VLOOKUP(F51,G14数据库!C:N,11,0)</f>
        <v>#N/A</v>
      </c>
      <c r="T51" s="18" t="e">
        <f>VLOOKUP(F51,G14数据库!C:N,12,0)</f>
        <v>#N/A</v>
      </c>
      <c r="U51" s="18"/>
    </row>
    <row r="52" spans="1:21" x14ac:dyDescent="0.25">
      <c r="A52" s="22"/>
      <c r="B52" s="3"/>
      <c r="C52" s="3"/>
      <c r="D52" s="3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>VLOOKUP(F52,G14数据库!C:N,4,0)</f>
        <v>#N/A</v>
      </c>
      <c r="J52" s="18" t="e">
        <f>VLOOKUP(F52,G14数据库!C:N,5,0)</f>
        <v>#N/A</v>
      </c>
      <c r="K52" s="18" t="e" cm="1">
        <f t="array" ref="K52">_xlfn.IFS(E52=1,0,E52=2,VLOOKUP(F52,G14数据库!C:N,3,0)+100,E52=3,0,E52=4,VLOOKUP(F52,G14数据库!C:N,3,0)+100)</f>
        <v>#VALUE!</v>
      </c>
      <c r="L52" s="19" t="e">
        <f t="shared" si="8"/>
        <v>#VALUE!</v>
      </c>
      <c r="M52" s="18" t="e">
        <f>VLOOKUP(F52,G14数据库!C:N,6,0)</f>
        <v>#N/A</v>
      </c>
      <c r="N52" s="18" t="e">
        <f>VLOOKUP(F52,G14数据库!C:N,7,0)</f>
        <v>#N/A</v>
      </c>
      <c r="O52" s="18"/>
      <c r="P52" s="18" t="e">
        <f>VLOOKUP(F52,G14数据库!C:N,8,0)</f>
        <v>#N/A</v>
      </c>
      <c r="Q52" s="18" t="e">
        <f>VLOOKUP(F52,G14数据库!C:N,9,0)</f>
        <v>#N/A</v>
      </c>
      <c r="R52" s="19" t="e">
        <f>VLOOKUP(F52,G14数据库!C:N,10,0)*C52*2</f>
        <v>#N/A</v>
      </c>
      <c r="S52" s="18" t="e">
        <f>VLOOKUP(F52,G14数据库!C:N,11,0)</f>
        <v>#N/A</v>
      </c>
      <c r="T52" s="18" t="e">
        <f>VLOOKUP(F52,G14数据库!C:N,12,0)</f>
        <v>#N/A</v>
      </c>
      <c r="U52" s="18"/>
    </row>
    <row r="53" spans="1:21" x14ac:dyDescent="0.25">
      <c r="A53" s="22"/>
      <c r="B53" s="3"/>
      <c r="C53" s="3"/>
      <c r="D53" s="3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>VLOOKUP(F53,G14数据库!C:N,4,0)</f>
        <v>#N/A</v>
      </c>
      <c r="J53" s="18" t="e">
        <f>VLOOKUP(F53,G14数据库!C:N,5,0)</f>
        <v>#N/A</v>
      </c>
      <c r="K53" s="18" t="e" cm="1">
        <f t="array" ref="K53">_xlfn.IFS(E53=1,0,E53=2,VLOOKUP(F53,G14数据库!C:N,3,0)+100,E53=3,0,E53=4,VLOOKUP(F53,G14数据库!C:N,3,0)+100)</f>
        <v>#VALUE!</v>
      </c>
      <c r="L53" s="19" t="e">
        <f t="shared" si="8"/>
        <v>#VALUE!</v>
      </c>
      <c r="M53" s="18" t="e">
        <f>VLOOKUP(F53,G14数据库!C:N,6,0)</f>
        <v>#N/A</v>
      </c>
      <c r="N53" s="18" t="e">
        <f>VLOOKUP(F53,G14数据库!C:N,7,0)</f>
        <v>#N/A</v>
      </c>
      <c r="O53" s="18"/>
      <c r="P53" s="18" t="e">
        <f>VLOOKUP(F53,G14数据库!C:N,8,0)</f>
        <v>#N/A</v>
      </c>
      <c r="Q53" s="18" t="e">
        <f>VLOOKUP(F53,G14数据库!C:N,9,0)</f>
        <v>#N/A</v>
      </c>
      <c r="R53" s="19" t="e">
        <f>VLOOKUP(F53,G14数据库!C:N,10,0)*C53*2</f>
        <v>#N/A</v>
      </c>
      <c r="S53" s="18" t="e">
        <f>VLOOKUP(F53,G14数据库!C:N,11,0)</f>
        <v>#N/A</v>
      </c>
      <c r="T53" s="18" t="e">
        <f>VLOOKUP(F53,G14数据库!C:N,12,0)</f>
        <v>#N/A</v>
      </c>
      <c r="U53" s="18"/>
    </row>
    <row r="54" spans="1:21" x14ac:dyDescent="0.25">
      <c r="A54" s="22"/>
      <c r="B54" s="3"/>
      <c r="C54" s="3"/>
      <c r="D54" s="3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>VLOOKUP(F54,G14数据库!C:N,4,0)</f>
        <v>#N/A</v>
      </c>
      <c r="J54" s="18" t="e">
        <f>VLOOKUP(F54,G14数据库!C:N,5,0)</f>
        <v>#N/A</v>
      </c>
      <c r="K54" s="18" t="e" cm="1">
        <f t="array" ref="K54">_xlfn.IFS(E54=1,0,E54=2,VLOOKUP(F54,G14数据库!C:N,3,0)+100,E54=3,0,E54=4,VLOOKUP(F54,G14数据库!C:N,3,0)+100)</f>
        <v>#VALUE!</v>
      </c>
      <c r="L54" s="19" t="e">
        <f t="shared" si="8"/>
        <v>#VALUE!</v>
      </c>
      <c r="M54" s="18" t="e">
        <f>VLOOKUP(F54,G14数据库!C:N,6,0)</f>
        <v>#N/A</v>
      </c>
      <c r="N54" s="18" t="e">
        <f>VLOOKUP(F54,G14数据库!C:N,7,0)</f>
        <v>#N/A</v>
      </c>
      <c r="O54" s="18"/>
      <c r="P54" s="18" t="e">
        <f>VLOOKUP(F54,G14数据库!C:N,8,0)</f>
        <v>#N/A</v>
      </c>
      <c r="Q54" s="18" t="e">
        <f>VLOOKUP(F54,G14数据库!C:N,9,0)</f>
        <v>#N/A</v>
      </c>
      <c r="R54" s="19" t="e">
        <f>VLOOKUP(F54,G14数据库!C:N,10,0)*C54*2</f>
        <v>#N/A</v>
      </c>
      <c r="S54" s="18" t="e">
        <f>VLOOKUP(F54,G14数据库!C:N,11,0)</f>
        <v>#N/A</v>
      </c>
      <c r="T54" s="18" t="e">
        <f>VLOOKUP(F54,G14数据库!C:N,12,0)</f>
        <v>#N/A</v>
      </c>
      <c r="U54" s="18"/>
    </row>
    <row r="55" spans="1:21" x14ac:dyDescent="0.25">
      <c r="A55" s="22"/>
      <c r="B55" s="3"/>
      <c r="C55" s="3"/>
      <c r="D55" s="3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>VLOOKUP(F55,G14数据库!C:N,4,0)</f>
        <v>#N/A</v>
      </c>
      <c r="J55" s="18" t="e">
        <f>VLOOKUP(F55,G14数据库!C:N,5,0)</f>
        <v>#N/A</v>
      </c>
      <c r="K55" s="18" t="e" cm="1">
        <f t="array" ref="K55">_xlfn.IFS(E55=1,0,E55=2,VLOOKUP(F55,G14数据库!C:N,3,0)+100,E55=3,0,E55=4,VLOOKUP(F55,G14数据库!C:N,3,0)+100)</f>
        <v>#VALUE!</v>
      </c>
      <c r="L55" s="19" t="e">
        <f t="shared" si="8"/>
        <v>#VALUE!</v>
      </c>
      <c r="M55" s="18" t="e">
        <f>VLOOKUP(F55,G14数据库!C:N,6,0)</f>
        <v>#N/A</v>
      </c>
      <c r="N55" s="18" t="e">
        <f>VLOOKUP(F55,G14数据库!C:N,7,0)</f>
        <v>#N/A</v>
      </c>
      <c r="O55" s="18"/>
      <c r="P55" s="18" t="e">
        <f>VLOOKUP(F55,G14数据库!C:N,8,0)</f>
        <v>#N/A</v>
      </c>
      <c r="Q55" s="18" t="e">
        <f>VLOOKUP(F55,G14数据库!C:N,9,0)</f>
        <v>#N/A</v>
      </c>
      <c r="R55" s="19" t="e">
        <f>VLOOKUP(F55,G14数据库!C:N,10,0)*C55*2</f>
        <v>#N/A</v>
      </c>
      <c r="S55" s="18" t="e">
        <f>VLOOKUP(F55,G14数据库!C:N,11,0)</f>
        <v>#N/A</v>
      </c>
      <c r="T55" s="18" t="e">
        <f>VLOOKUP(F55,G14数据库!C:N,12,0)</f>
        <v>#N/A</v>
      </c>
      <c r="U55" s="18"/>
    </row>
    <row r="56" spans="1:21" x14ac:dyDescent="0.25">
      <c r="A56" s="22"/>
      <c r="B56" s="3"/>
      <c r="C56" s="3"/>
      <c r="D56" s="3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>VLOOKUP(F56,G14数据库!C:N,4,0)</f>
        <v>#N/A</v>
      </c>
      <c r="J56" s="18" t="e">
        <f>VLOOKUP(F56,G14数据库!C:N,5,0)</f>
        <v>#N/A</v>
      </c>
      <c r="K56" s="18" t="e" cm="1">
        <f t="array" ref="K56">_xlfn.IFS(E56=1,0,E56=2,VLOOKUP(F56,G14数据库!C:N,3,0)+100,E56=3,0,E56=4,VLOOKUP(F56,G14数据库!C:N,3,0)+100)</f>
        <v>#VALUE!</v>
      </c>
      <c r="L56" s="19" t="e">
        <f t="shared" si="8"/>
        <v>#VALUE!</v>
      </c>
      <c r="M56" s="18" t="e">
        <f>VLOOKUP(F56,G14数据库!C:N,6,0)</f>
        <v>#N/A</v>
      </c>
      <c r="N56" s="18" t="e">
        <f>VLOOKUP(F56,G14数据库!C:N,7,0)</f>
        <v>#N/A</v>
      </c>
      <c r="O56" s="18"/>
      <c r="P56" s="18" t="e">
        <f>VLOOKUP(F56,G14数据库!C:N,8,0)</f>
        <v>#N/A</v>
      </c>
      <c r="Q56" s="18" t="e">
        <f>VLOOKUP(F56,G14数据库!C:N,9,0)</f>
        <v>#N/A</v>
      </c>
      <c r="R56" s="19" t="e">
        <f>VLOOKUP(F56,G14数据库!C:N,10,0)*C56*2</f>
        <v>#N/A</v>
      </c>
      <c r="S56" s="18" t="e">
        <f>VLOOKUP(F56,G14数据库!C:N,11,0)</f>
        <v>#N/A</v>
      </c>
      <c r="T56" s="18" t="e">
        <f>VLOOKUP(F56,G14数据库!C:N,12,0)</f>
        <v>#N/A</v>
      </c>
      <c r="U56" s="18"/>
    </row>
    <row r="57" spans="1:21" x14ac:dyDescent="0.25">
      <c r="A57" s="22"/>
      <c r="B57" s="3"/>
      <c r="C57" s="3"/>
      <c r="D57" s="3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>VLOOKUP(F57,G14数据库!C:N,4,0)</f>
        <v>#N/A</v>
      </c>
      <c r="J57" s="18" t="e">
        <f>VLOOKUP(F57,G14数据库!C:N,5,0)</f>
        <v>#N/A</v>
      </c>
      <c r="K57" s="18" t="e" cm="1">
        <f t="array" ref="K57">_xlfn.IFS(E57=1,0,E57=2,VLOOKUP(F57,G14数据库!C:N,3,0)+100,E57=3,0,E57=4,VLOOKUP(F57,G14数据库!C:N,3,0)+100)</f>
        <v>#VALUE!</v>
      </c>
      <c r="L57" s="19" t="e">
        <f t="shared" si="8"/>
        <v>#VALUE!</v>
      </c>
      <c r="M57" s="18" t="e">
        <f>VLOOKUP(F57,G14数据库!C:N,6,0)</f>
        <v>#N/A</v>
      </c>
      <c r="N57" s="18" t="e">
        <f>VLOOKUP(F57,G14数据库!C:N,7,0)</f>
        <v>#N/A</v>
      </c>
      <c r="O57" s="18"/>
      <c r="P57" s="18" t="e">
        <f>VLOOKUP(F57,G14数据库!C:N,8,0)</f>
        <v>#N/A</v>
      </c>
      <c r="Q57" s="18" t="e">
        <f>VLOOKUP(F57,G14数据库!C:N,9,0)</f>
        <v>#N/A</v>
      </c>
      <c r="R57" s="19" t="e">
        <f>VLOOKUP(F57,G14数据库!C:N,10,0)*C57*2</f>
        <v>#N/A</v>
      </c>
      <c r="S57" s="18" t="e">
        <f>VLOOKUP(F57,G14数据库!C:N,11,0)</f>
        <v>#N/A</v>
      </c>
      <c r="T57" s="18" t="e">
        <f>VLOOKUP(F57,G14数据库!C:N,12,0)</f>
        <v>#N/A</v>
      </c>
      <c r="U57" s="18"/>
    </row>
    <row r="58" spans="1:21" x14ac:dyDescent="0.25">
      <c r="A58" s="22"/>
      <c r="B58" s="3"/>
      <c r="C58" s="3"/>
      <c r="D58" s="3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>VLOOKUP(F58,G14数据库!C:N,4,0)</f>
        <v>#N/A</v>
      </c>
      <c r="J58" s="18" t="e">
        <f>VLOOKUP(F58,G14数据库!C:N,5,0)</f>
        <v>#N/A</v>
      </c>
      <c r="K58" s="18" t="e" cm="1">
        <f t="array" ref="K58">_xlfn.IFS(E58=1,0,E58=2,VLOOKUP(F58,G14数据库!C:N,3,0)+100,E58=3,0,E58=4,VLOOKUP(F58,G14数据库!C:N,3,0)+100)</f>
        <v>#VALUE!</v>
      </c>
      <c r="L58" s="19" t="e">
        <f t="shared" si="8"/>
        <v>#VALUE!</v>
      </c>
      <c r="M58" s="18" t="e">
        <f>VLOOKUP(F58,G14数据库!C:N,6,0)</f>
        <v>#N/A</v>
      </c>
      <c r="N58" s="18" t="e">
        <f>VLOOKUP(F58,G14数据库!C:N,7,0)</f>
        <v>#N/A</v>
      </c>
      <c r="O58" s="18"/>
      <c r="P58" s="18" t="e">
        <f>VLOOKUP(F58,G14数据库!C:N,8,0)</f>
        <v>#N/A</v>
      </c>
      <c r="Q58" s="18" t="e">
        <f>VLOOKUP(F58,G14数据库!C:N,9,0)</f>
        <v>#N/A</v>
      </c>
      <c r="R58" s="19" t="e">
        <f>VLOOKUP(F58,G14数据库!C:N,10,0)*C58*2</f>
        <v>#N/A</v>
      </c>
      <c r="S58" s="18" t="e">
        <f>VLOOKUP(F58,G14数据库!C:N,11,0)</f>
        <v>#N/A</v>
      </c>
      <c r="T58" s="18" t="e">
        <f>VLOOKUP(F58,G14数据库!C:N,12,0)</f>
        <v>#N/A</v>
      </c>
      <c r="U58" s="18"/>
    </row>
    <row r="59" spans="1:21" x14ac:dyDescent="0.25">
      <c r="A59" s="22"/>
      <c r="B59" s="3"/>
      <c r="C59" s="3"/>
      <c r="D59" s="3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>VLOOKUP(F59,G14数据库!C:N,4,0)</f>
        <v>#N/A</v>
      </c>
      <c r="J59" s="18" t="e">
        <f>VLOOKUP(F59,G14数据库!C:N,5,0)</f>
        <v>#N/A</v>
      </c>
      <c r="K59" s="18" t="e" cm="1">
        <f t="array" ref="K59">_xlfn.IFS(E59=1,0,E59=2,VLOOKUP(F59,G14数据库!C:N,3,0)+100,E59=3,0,E59=4,VLOOKUP(F59,G14数据库!C:N,3,0)+100)</f>
        <v>#VALUE!</v>
      </c>
      <c r="L59" s="19" t="e">
        <f t="shared" si="8"/>
        <v>#VALUE!</v>
      </c>
      <c r="M59" s="18" t="e">
        <f>VLOOKUP(F59,G14数据库!C:N,6,0)</f>
        <v>#N/A</v>
      </c>
      <c r="N59" s="18" t="e">
        <f>VLOOKUP(F59,G14数据库!C:N,7,0)</f>
        <v>#N/A</v>
      </c>
      <c r="O59" s="18"/>
      <c r="P59" s="18" t="e">
        <f>VLOOKUP(F59,G14数据库!C:N,8,0)</f>
        <v>#N/A</v>
      </c>
      <c r="Q59" s="18" t="e">
        <f>VLOOKUP(F59,G14数据库!C:N,9,0)</f>
        <v>#N/A</v>
      </c>
      <c r="R59" s="19" t="e">
        <f>VLOOKUP(F59,G14数据库!C:N,10,0)*C59*2</f>
        <v>#N/A</v>
      </c>
      <c r="S59" s="18" t="e">
        <f>VLOOKUP(F59,G14数据库!C:N,11,0)</f>
        <v>#N/A</v>
      </c>
      <c r="T59" s="18" t="e">
        <f>VLOOKUP(F59,G14数据库!C:N,12,0)</f>
        <v>#N/A</v>
      </c>
      <c r="U59" s="18"/>
    </row>
    <row r="60" spans="1:21" x14ac:dyDescent="0.25">
      <c r="A60" s="22"/>
      <c r="B60" s="3"/>
      <c r="C60" s="3"/>
      <c r="D60" s="3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>VLOOKUP(F60,G14数据库!C:N,4,0)</f>
        <v>#N/A</v>
      </c>
      <c r="J60" s="18" t="e">
        <f>VLOOKUP(F60,G14数据库!C:N,5,0)</f>
        <v>#N/A</v>
      </c>
      <c r="K60" s="18" t="e" cm="1">
        <f t="array" ref="K60">_xlfn.IFS(E60=1,0,E60=2,VLOOKUP(F60,G14数据库!C:N,3,0)+100,E60=3,0,E60=4,VLOOKUP(F60,G14数据库!C:N,3,0)+100)</f>
        <v>#VALUE!</v>
      </c>
      <c r="L60" s="19" t="e">
        <f t="shared" si="8"/>
        <v>#VALUE!</v>
      </c>
      <c r="M60" s="18" t="e">
        <f>VLOOKUP(F60,G14数据库!C:N,6,0)</f>
        <v>#N/A</v>
      </c>
      <c r="N60" s="18" t="e">
        <f>VLOOKUP(F60,G14数据库!C:N,7,0)</f>
        <v>#N/A</v>
      </c>
      <c r="O60" s="18"/>
      <c r="P60" s="18" t="e">
        <f>VLOOKUP(F60,G14数据库!C:N,8,0)</f>
        <v>#N/A</v>
      </c>
      <c r="Q60" s="18" t="e">
        <f>VLOOKUP(F60,G14数据库!C:N,9,0)</f>
        <v>#N/A</v>
      </c>
      <c r="R60" s="19" t="e">
        <f>VLOOKUP(F60,G14数据库!C:N,10,0)*C60*2</f>
        <v>#N/A</v>
      </c>
      <c r="S60" s="18" t="e">
        <f>VLOOKUP(F60,G14数据库!C:N,11,0)</f>
        <v>#N/A</v>
      </c>
      <c r="T60" s="18" t="e">
        <f>VLOOKUP(F60,G14数据库!C:N,12,0)</f>
        <v>#N/A</v>
      </c>
      <c r="U60" s="18"/>
    </row>
    <row r="61" spans="1:21" x14ac:dyDescent="0.25">
      <c r="A61" s="22"/>
      <c r="B61" s="3"/>
      <c r="C61" s="3"/>
      <c r="D61" s="3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>VLOOKUP(F61,G14数据库!C:N,4,0)</f>
        <v>#N/A</v>
      </c>
      <c r="J61" s="18" t="e">
        <f>VLOOKUP(F61,G14数据库!C:N,5,0)</f>
        <v>#N/A</v>
      </c>
      <c r="K61" s="18" t="e" cm="1">
        <f t="array" ref="K61">_xlfn.IFS(E61=1,0,E61=2,VLOOKUP(F61,G14数据库!C:N,3,0)+100,E61=3,0,E61=4,VLOOKUP(F61,G14数据库!C:N,3,0)+100)</f>
        <v>#VALUE!</v>
      </c>
      <c r="L61" s="19" t="e">
        <f t="shared" si="8"/>
        <v>#VALUE!</v>
      </c>
      <c r="M61" s="18" t="e">
        <f>VLOOKUP(F61,G14数据库!C:N,6,0)</f>
        <v>#N/A</v>
      </c>
      <c r="N61" s="18" t="e">
        <f>VLOOKUP(F61,G14数据库!C:N,7,0)</f>
        <v>#N/A</v>
      </c>
      <c r="O61" s="18"/>
      <c r="P61" s="18" t="e">
        <f>VLOOKUP(F61,G14数据库!C:N,8,0)</f>
        <v>#N/A</v>
      </c>
      <c r="Q61" s="18" t="e">
        <f>VLOOKUP(F61,G14数据库!C:N,9,0)</f>
        <v>#N/A</v>
      </c>
      <c r="R61" s="19" t="e">
        <f>VLOOKUP(F61,G14数据库!C:N,10,0)*C61*2</f>
        <v>#N/A</v>
      </c>
      <c r="S61" s="18" t="e">
        <f>VLOOKUP(F61,G14数据库!C:N,11,0)</f>
        <v>#N/A</v>
      </c>
      <c r="T61" s="18" t="e">
        <f>VLOOKUP(F61,G14数据库!C:N,12,0)</f>
        <v>#N/A</v>
      </c>
      <c r="U61" s="18"/>
    </row>
    <row r="62" spans="1:21" x14ac:dyDescent="0.25">
      <c r="A62" s="22"/>
      <c r="B62" s="3"/>
      <c r="C62" s="3"/>
      <c r="D62" s="3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>VLOOKUP(F62,G14数据库!C:N,4,0)</f>
        <v>#N/A</v>
      </c>
      <c r="J62" s="18" t="e">
        <f>VLOOKUP(F62,G14数据库!C:N,5,0)</f>
        <v>#N/A</v>
      </c>
      <c r="K62" s="18" t="e" cm="1">
        <f t="array" ref="K62">_xlfn.IFS(E62=1,0,E62=2,VLOOKUP(F62,G14数据库!C:N,3,0)+100,E62=3,0,E62=4,VLOOKUP(F62,G14数据库!C:N,3,0)+100)</f>
        <v>#VALUE!</v>
      </c>
      <c r="L62" s="19" t="e">
        <f t="shared" si="8"/>
        <v>#VALUE!</v>
      </c>
      <c r="M62" s="18" t="e">
        <f>VLOOKUP(F62,G14数据库!C:N,6,0)</f>
        <v>#N/A</v>
      </c>
      <c r="N62" s="18" t="e">
        <f>VLOOKUP(F62,G14数据库!C:N,7,0)</f>
        <v>#N/A</v>
      </c>
      <c r="O62" s="18"/>
      <c r="P62" s="18" t="e">
        <f>VLOOKUP(F62,G14数据库!C:N,8,0)</f>
        <v>#N/A</v>
      </c>
      <c r="Q62" s="18" t="e">
        <f>VLOOKUP(F62,G14数据库!C:N,9,0)</f>
        <v>#N/A</v>
      </c>
      <c r="R62" s="19" t="e">
        <f>VLOOKUP(F62,G14数据库!C:N,10,0)*C62*2</f>
        <v>#N/A</v>
      </c>
      <c r="S62" s="18" t="e">
        <f>VLOOKUP(F62,G14数据库!C:N,11,0)</f>
        <v>#N/A</v>
      </c>
      <c r="T62" s="18" t="e">
        <f>VLOOKUP(F62,G14数据库!C:N,12,0)</f>
        <v>#N/A</v>
      </c>
      <c r="U62" s="18"/>
    </row>
    <row r="63" spans="1:21" x14ac:dyDescent="0.25">
      <c r="A63" s="22"/>
      <c r="B63" s="3"/>
      <c r="C63" s="3"/>
      <c r="D63" s="3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>VLOOKUP(F63,G14数据库!C:N,4,0)</f>
        <v>#N/A</v>
      </c>
      <c r="J63" s="18" t="e">
        <f>VLOOKUP(F63,G14数据库!C:N,5,0)</f>
        <v>#N/A</v>
      </c>
      <c r="K63" s="18" t="e" cm="1">
        <f t="array" ref="K63">_xlfn.IFS(E63=1,0,E63=2,VLOOKUP(F63,G14数据库!C:N,3,0)+100,E63=3,0,E63=4,VLOOKUP(F63,G14数据库!C:N,3,0)+100)</f>
        <v>#VALUE!</v>
      </c>
      <c r="L63" s="19" t="e">
        <f t="shared" si="8"/>
        <v>#VALUE!</v>
      </c>
      <c r="M63" s="18" t="e">
        <f>VLOOKUP(F63,G14数据库!C:N,6,0)</f>
        <v>#N/A</v>
      </c>
      <c r="N63" s="18" t="e">
        <f>VLOOKUP(F63,G14数据库!C:N,7,0)</f>
        <v>#N/A</v>
      </c>
      <c r="O63" s="18"/>
      <c r="P63" s="18" t="e">
        <f>VLOOKUP(F63,G14数据库!C:N,8,0)</f>
        <v>#N/A</v>
      </c>
      <c r="Q63" s="18" t="e">
        <f>VLOOKUP(F63,G14数据库!C:N,9,0)</f>
        <v>#N/A</v>
      </c>
      <c r="R63" s="19" t="e">
        <f>VLOOKUP(F63,G14数据库!C:N,10,0)*C63*2</f>
        <v>#N/A</v>
      </c>
      <c r="S63" s="18" t="e">
        <f>VLOOKUP(F63,G14数据库!C:N,11,0)</f>
        <v>#N/A</v>
      </c>
      <c r="T63" s="18" t="e">
        <f>VLOOKUP(F63,G14数据库!C:N,12,0)</f>
        <v>#N/A</v>
      </c>
      <c r="U63" s="18"/>
    </row>
    <row r="64" spans="1:21" x14ac:dyDescent="0.25">
      <c r="A64" s="22"/>
      <c r="B64" s="3"/>
      <c r="C64" s="3"/>
      <c r="D64" s="3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>VLOOKUP(F64,G14数据库!C:N,4,0)</f>
        <v>#N/A</v>
      </c>
      <c r="J64" s="18" t="e">
        <f>VLOOKUP(F64,G14数据库!C:N,5,0)</f>
        <v>#N/A</v>
      </c>
      <c r="K64" s="18" t="e" cm="1">
        <f t="array" ref="K64">_xlfn.IFS(E64=1,0,E64=2,VLOOKUP(F64,G14数据库!C:N,3,0)+100,E64=3,0,E64=4,VLOOKUP(F64,G14数据库!C:N,3,0)+100)</f>
        <v>#VALUE!</v>
      </c>
      <c r="L64" s="19" t="e">
        <f t="shared" si="8"/>
        <v>#VALUE!</v>
      </c>
      <c r="M64" s="18" t="e">
        <f>VLOOKUP(F64,G14数据库!C:N,6,0)</f>
        <v>#N/A</v>
      </c>
      <c r="N64" s="18" t="e">
        <f>VLOOKUP(F64,G14数据库!C:N,7,0)</f>
        <v>#N/A</v>
      </c>
      <c r="O64" s="18"/>
      <c r="P64" s="18" t="e">
        <f>VLOOKUP(F64,G14数据库!C:N,8,0)</f>
        <v>#N/A</v>
      </c>
      <c r="Q64" s="18" t="e">
        <f>VLOOKUP(F64,G14数据库!C:N,9,0)</f>
        <v>#N/A</v>
      </c>
      <c r="R64" s="19" t="e">
        <f>VLOOKUP(F64,G14数据库!C:N,10,0)*C64*2</f>
        <v>#N/A</v>
      </c>
      <c r="S64" s="18" t="e">
        <f>VLOOKUP(F64,G14数据库!C:N,11,0)</f>
        <v>#N/A</v>
      </c>
      <c r="T64" s="18" t="e">
        <f>VLOOKUP(F64,G14数据库!C:N,12,0)</f>
        <v>#N/A</v>
      </c>
      <c r="U64" s="18"/>
    </row>
    <row r="65" spans="1:21" x14ac:dyDescent="0.25">
      <c r="A65" s="22"/>
      <c r="B65" s="3"/>
      <c r="C65" s="3"/>
      <c r="D65" s="3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>VLOOKUP(F65,G14数据库!C:N,4,0)</f>
        <v>#N/A</v>
      </c>
      <c r="J65" s="18" t="e">
        <f>VLOOKUP(F65,G14数据库!C:N,5,0)</f>
        <v>#N/A</v>
      </c>
      <c r="K65" s="18" t="e" cm="1">
        <f t="array" ref="K65">_xlfn.IFS(E65=1,0,E65=2,VLOOKUP(F65,G14数据库!C:N,3,0)+100,E65=3,0,E65=4,VLOOKUP(F65,G14数据库!C:N,3,0)+100)</f>
        <v>#VALUE!</v>
      </c>
      <c r="L65" s="19" t="e">
        <f t="shared" si="8"/>
        <v>#VALUE!</v>
      </c>
      <c r="M65" s="18" t="e">
        <f>VLOOKUP(F65,G14数据库!C:N,6,0)</f>
        <v>#N/A</v>
      </c>
      <c r="N65" s="18" t="e">
        <f>VLOOKUP(F65,G14数据库!C:N,7,0)</f>
        <v>#N/A</v>
      </c>
      <c r="O65" s="18"/>
      <c r="P65" s="18" t="e">
        <f>VLOOKUP(F65,G14数据库!C:N,8,0)</f>
        <v>#N/A</v>
      </c>
      <c r="Q65" s="18" t="e">
        <f>VLOOKUP(F65,G14数据库!C:N,9,0)</f>
        <v>#N/A</v>
      </c>
      <c r="R65" s="19" t="e">
        <f>VLOOKUP(F65,G14数据库!C:N,10,0)*C65*2</f>
        <v>#N/A</v>
      </c>
      <c r="S65" s="18" t="e">
        <f>VLOOKUP(F65,G14数据库!C:N,11,0)</f>
        <v>#N/A</v>
      </c>
      <c r="T65" s="18" t="e">
        <f>VLOOKUP(F65,G14数据库!C:N,12,0)</f>
        <v>#N/A</v>
      </c>
      <c r="U65" s="18"/>
    </row>
    <row r="66" spans="1:21" x14ac:dyDescent="0.25">
      <c r="A66" s="22"/>
      <c r="B66" s="3"/>
      <c r="C66" s="3"/>
      <c r="D66" s="3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>VLOOKUP(F66,G14数据库!C:N,4,0)</f>
        <v>#N/A</v>
      </c>
      <c r="J66" s="18" t="e">
        <f>VLOOKUP(F66,G14数据库!C:N,5,0)</f>
        <v>#N/A</v>
      </c>
      <c r="K66" s="18" t="e" cm="1">
        <f t="array" ref="K66">_xlfn.IFS(E66=1,0,E66=2,VLOOKUP(F66,G14数据库!C:N,3,0)+100,E66=3,0,E66=4,VLOOKUP(F66,G14数据库!C:N,3,0)+100)</f>
        <v>#VALUE!</v>
      </c>
      <c r="L66" s="19" t="e">
        <f t="shared" si="8"/>
        <v>#VALUE!</v>
      </c>
      <c r="M66" s="18" t="e">
        <f>VLOOKUP(F66,G14数据库!C:N,6,0)</f>
        <v>#N/A</v>
      </c>
      <c r="N66" s="18" t="e">
        <f>VLOOKUP(F66,G14数据库!C:N,7,0)</f>
        <v>#N/A</v>
      </c>
      <c r="O66" s="18"/>
      <c r="P66" s="18" t="e">
        <f>VLOOKUP(F66,G14数据库!C:N,8,0)</f>
        <v>#N/A</v>
      </c>
      <c r="Q66" s="18" t="e">
        <f>VLOOKUP(F66,G14数据库!C:N,9,0)</f>
        <v>#N/A</v>
      </c>
      <c r="R66" s="19" t="e">
        <f>VLOOKUP(F66,G14数据库!C:N,10,0)*C66*2</f>
        <v>#N/A</v>
      </c>
      <c r="S66" s="18" t="e">
        <f>VLOOKUP(F66,G14数据库!C:N,11,0)</f>
        <v>#N/A</v>
      </c>
      <c r="T66" s="18" t="e">
        <f>VLOOKUP(F66,G14数据库!C:N,12,0)</f>
        <v>#N/A</v>
      </c>
      <c r="U66" s="18"/>
    </row>
    <row r="67" spans="1:21" x14ac:dyDescent="0.25">
      <c r="A67" s="22"/>
      <c r="B67" s="3"/>
      <c r="C67" s="3"/>
      <c r="D67" s="3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>VLOOKUP(F67,G14数据库!C:N,4,0)</f>
        <v>#N/A</v>
      </c>
      <c r="J67" s="18" t="e">
        <f>VLOOKUP(F67,G14数据库!C:N,5,0)</f>
        <v>#N/A</v>
      </c>
      <c r="K67" s="18" t="e" cm="1">
        <f t="array" ref="K67">_xlfn.IFS(E67=1,0,E67=2,VLOOKUP(F67,G14数据库!C:N,3,0)+100,E67=3,0,E67=4,VLOOKUP(F67,G14数据库!C:N,3,0)+100)</f>
        <v>#VALUE!</v>
      </c>
      <c r="L67" s="19" t="e">
        <f t="shared" si="8"/>
        <v>#VALUE!</v>
      </c>
      <c r="M67" s="18" t="e">
        <f>VLOOKUP(F67,G14数据库!C:N,6,0)</f>
        <v>#N/A</v>
      </c>
      <c r="N67" s="18" t="e">
        <f>VLOOKUP(F67,G14数据库!C:N,7,0)</f>
        <v>#N/A</v>
      </c>
      <c r="O67" s="18"/>
      <c r="P67" s="18" t="e">
        <f>VLOOKUP(F67,G14数据库!C:N,8,0)</f>
        <v>#N/A</v>
      </c>
      <c r="Q67" s="18" t="e">
        <f>VLOOKUP(F67,G14数据库!C:N,9,0)</f>
        <v>#N/A</v>
      </c>
      <c r="R67" s="19" t="e">
        <f>VLOOKUP(F67,G14数据库!C:N,10,0)*C67*2</f>
        <v>#N/A</v>
      </c>
      <c r="S67" s="18" t="e">
        <f>VLOOKUP(F67,G14数据库!C:N,11,0)</f>
        <v>#N/A</v>
      </c>
      <c r="T67" s="18" t="e">
        <f>VLOOKUP(F67,G14数据库!C:N,12,0)</f>
        <v>#N/A</v>
      </c>
      <c r="U67" s="18"/>
    </row>
    <row r="68" spans="1:21" x14ac:dyDescent="0.25">
      <c r="A68" s="22"/>
      <c r="B68" s="3"/>
      <c r="C68" s="3"/>
      <c r="D68" s="3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>VLOOKUP(F68,G14数据库!C:N,4,0)</f>
        <v>#N/A</v>
      </c>
      <c r="J68" s="18" t="e">
        <f>VLOOKUP(F68,G14数据库!C:N,5,0)</f>
        <v>#N/A</v>
      </c>
      <c r="K68" s="18" t="e" cm="1">
        <f t="array" ref="K68">_xlfn.IFS(E68=1,0,E68=2,VLOOKUP(F68,G14数据库!C:N,3,0)+100,E68=3,0,E68=4,VLOOKUP(F68,G14数据库!C:N,3,0)+100)</f>
        <v>#VALUE!</v>
      </c>
      <c r="L68" s="19" t="e">
        <f t="shared" si="8"/>
        <v>#VALUE!</v>
      </c>
      <c r="M68" s="18" t="e">
        <f>VLOOKUP(F68,G14数据库!C:N,6,0)</f>
        <v>#N/A</v>
      </c>
      <c r="N68" s="18" t="e">
        <f>VLOOKUP(F68,G14数据库!C:N,7,0)</f>
        <v>#N/A</v>
      </c>
      <c r="O68" s="18"/>
      <c r="P68" s="18" t="e">
        <f>VLOOKUP(F68,G14数据库!C:N,8,0)</f>
        <v>#N/A</v>
      </c>
      <c r="Q68" s="18" t="e">
        <f>VLOOKUP(F68,G14数据库!C:N,9,0)</f>
        <v>#N/A</v>
      </c>
      <c r="R68" s="19" t="e">
        <f>VLOOKUP(F68,G14数据库!C:N,10,0)*C68*2</f>
        <v>#N/A</v>
      </c>
      <c r="S68" s="18" t="e">
        <f>VLOOKUP(F68,G14数据库!C:N,11,0)</f>
        <v>#N/A</v>
      </c>
      <c r="T68" s="18" t="e">
        <f>VLOOKUP(F68,G14数据库!C:N,12,0)</f>
        <v>#N/A</v>
      </c>
      <c r="U68" s="18"/>
    </row>
    <row r="69" spans="1:21" x14ac:dyDescent="0.25">
      <c r="A69" s="22"/>
      <c r="B69" s="3"/>
      <c r="C69" s="3"/>
      <c r="D69" s="3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>VLOOKUP(F69,G14数据库!C:N,4,0)</f>
        <v>#N/A</v>
      </c>
      <c r="J69" s="18" t="e">
        <f>VLOOKUP(F69,G14数据库!C:N,5,0)</f>
        <v>#N/A</v>
      </c>
      <c r="K69" s="18" t="e" cm="1">
        <f t="array" ref="K69">_xlfn.IFS(E69=1,0,E69=2,VLOOKUP(F69,G14数据库!C:N,3,0)+100,E69=3,0,E69=4,VLOOKUP(F69,G14数据库!C:N,3,0)+100)</f>
        <v>#VALUE!</v>
      </c>
      <c r="L69" s="19" t="e">
        <f t="shared" si="8"/>
        <v>#VALUE!</v>
      </c>
      <c r="M69" s="18" t="e">
        <f>VLOOKUP(F69,G14数据库!C:N,6,0)</f>
        <v>#N/A</v>
      </c>
      <c r="N69" s="18" t="e">
        <f>VLOOKUP(F69,G14数据库!C:N,7,0)</f>
        <v>#N/A</v>
      </c>
      <c r="O69" s="18"/>
      <c r="P69" s="18" t="e">
        <f>VLOOKUP(F69,G14数据库!C:N,8,0)</f>
        <v>#N/A</v>
      </c>
      <c r="Q69" s="18" t="e">
        <f>VLOOKUP(F69,G14数据库!C:N,9,0)</f>
        <v>#N/A</v>
      </c>
      <c r="R69" s="19" t="e">
        <f>VLOOKUP(F69,G14数据库!C:N,10,0)*C69*2</f>
        <v>#N/A</v>
      </c>
      <c r="S69" s="18" t="e">
        <f>VLOOKUP(F69,G14数据库!C:N,11,0)</f>
        <v>#N/A</v>
      </c>
      <c r="T69" s="18" t="e">
        <f>VLOOKUP(F69,G14数据库!C:N,12,0)</f>
        <v>#N/A</v>
      </c>
      <c r="U69" s="18"/>
    </row>
    <row r="70" spans="1:21" x14ac:dyDescent="0.25">
      <c r="A70" s="22"/>
      <c r="B70" s="3"/>
      <c r="C70" s="3"/>
      <c r="D70" s="3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>VLOOKUP(F70,G14数据库!C:N,4,0)</f>
        <v>#N/A</v>
      </c>
      <c r="J70" s="18" t="e">
        <f>VLOOKUP(F70,G14数据库!C:N,5,0)</f>
        <v>#N/A</v>
      </c>
      <c r="K70" s="18" t="e" cm="1">
        <f t="array" ref="K70">_xlfn.IFS(E70=1,0,E70=2,VLOOKUP(F70,G14数据库!C:N,3,0)+100,E70=3,0,E70=4,VLOOKUP(F70,G14数据库!C:N,3,0)+100)</f>
        <v>#VALUE!</v>
      </c>
      <c r="L70" s="19" t="e">
        <f t="shared" si="8"/>
        <v>#VALUE!</v>
      </c>
      <c r="M70" s="18" t="e">
        <f>VLOOKUP(F70,G14数据库!C:N,6,0)</f>
        <v>#N/A</v>
      </c>
      <c r="N70" s="18" t="e">
        <f>VLOOKUP(F70,G14数据库!C:N,7,0)</f>
        <v>#N/A</v>
      </c>
      <c r="O70" s="18"/>
      <c r="P70" s="18" t="e">
        <f>VLOOKUP(F70,G14数据库!C:N,8,0)</f>
        <v>#N/A</v>
      </c>
      <c r="Q70" s="18" t="e">
        <f>VLOOKUP(F70,G14数据库!C:N,9,0)</f>
        <v>#N/A</v>
      </c>
      <c r="R70" s="19" t="e">
        <f>VLOOKUP(F70,G14数据库!C:N,10,0)*C70*2</f>
        <v>#N/A</v>
      </c>
      <c r="S70" s="18" t="e">
        <f>VLOOKUP(F70,G14数据库!C:N,11,0)</f>
        <v>#N/A</v>
      </c>
      <c r="T70" s="18" t="e">
        <f>VLOOKUP(F70,G14数据库!C:N,12,0)</f>
        <v>#N/A</v>
      </c>
      <c r="U70" s="18"/>
    </row>
    <row r="71" spans="1:21" x14ac:dyDescent="0.25">
      <c r="A71" s="22"/>
      <c r="B71" s="3"/>
      <c r="C71" s="3"/>
      <c r="D71" s="3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>VLOOKUP(F71,G14数据库!C:N,4,0)</f>
        <v>#N/A</v>
      </c>
      <c r="J71" s="18" t="e">
        <f>VLOOKUP(F71,G14数据库!C:N,5,0)</f>
        <v>#N/A</v>
      </c>
      <c r="K71" s="18" t="e" cm="1">
        <f t="array" ref="K71">_xlfn.IFS(E71=1,0,E71=2,VLOOKUP(F71,G14数据库!C:N,3,0)+100,E71=3,0,E71=4,VLOOKUP(F71,G14数据库!C:N,3,0)+100)</f>
        <v>#VALUE!</v>
      </c>
      <c r="L71" s="19" t="e">
        <f t="shared" si="8"/>
        <v>#VALUE!</v>
      </c>
      <c r="M71" s="18" t="e">
        <f>VLOOKUP(F71,G14数据库!C:N,6,0)</f>
        <v>#N/A</v>
      </c>
      <c r="N71" s="18" t="e">
        <f>VLOOKUP(F71,G14数据库!C:N,7,0)</f>
        <v>#N/A</v>
      </c>
      <c r="O71" s="18"/>
      <c r="P71" s="18" t="e">
        <f>VLOOKUP(F71,G14数据库!C:N,8,0)</f>
        <v>#N/A</v>
      </c>
      <c r="Q71" s="18" t="e">
        <f>VLOOKUP(F71,G14数据库!C:N,9,0)</f>
        <v>#N/A</v>
      </c>
      <c r="R71" s="19" t="e">
        <f>VLOOKUP(F71,G14数据库!C:N,10,0)*C71*2</f>
        <v>#N/A</v>
      </c>
      <c r="S71" s="18" t="e">
        <f>VLOOKUP(F71,G14数据库!C:N,11,0)</f>
        <v>#N/A</v>
      </c>
      <c r="T71" s="18" t="e">
        <f>VLOOKUP(F71,G14数据库!C:N,12,0)</f>
        <v>#N/A</v>
      </c>
      <c r="U71" s="18"/>
    </row>
    <row r="72" spans="1:21" x14ac:dyDescent="0.25">
      <c r="A72" s="22"/>
      <c r="B72" s="3"/>
      <c r="C72" s="3"/>
      <c r="D72" s="3"/>
      <c r="E72" s="18" t="e">
        <f t="shared" si="4"/>
        <v>#VALUE!</v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>VLOOKUP(F72,G14数据库!C:N,4,0)</f>
        <v>#N/A</v>
      </c>
      <c r="J72" s="18" t="e">
        <f>VLOOKUP(F72,G14数据库!C:N,5,0)</f>
        <v>#N/A</v>
      </c>
      <c r="K72" s="18" t="e" cm="1">
        <f t="array" ref="K72">_xlfn.IFS(E72=1,0,E72=2,VLOOKUP(F72,G14数据库!C:N,3,0)+100,E72=3,0,E72=4,VLOOKUP(F72,G14数据库!C:N,3,0)+100)</f>
        <v>#VALUE!</v>
      </c>
      <c r="L72" s="19" t="e">
        <f t="shared" si="8"/>
        <v>#VALUE!</v>
      </c>
      <c r="M72" s="18" t="e">
        <f>VLOOKUP(F72,G14数据库!C:N,6,0)</f>
        <v>#N/A</v>
      </c>
      <c r="N72" s="18" t="e">
        <f>VLOOKUP(F72,G14数据库!C:N,7,0)</f>
        <v>#N/A</v>
      </c>
      <c r="O72" s="18"/>
      <c r="P72" s="18" t="e">
        <f>VLOOKUP(F72,G14数据库!C:N,8,0)</f>
        <v>#N/A</v>
      </c>
      <c r="Q72" s="18" t="e">
        <f>VLOOKUP(F72,G14数据库!C:N,9,0)</f>
        <v>#N/A</v>
      </c>
      <c r="R72" s="19" t="e">
        <f>VLOOKUP(F72,G14数据库!C:N,10,0)*C72*2</f>
        <v>#N/A</v>
      </c>
      <c r="S72" s="18" t="e">
        <f>VLOOKUP(F72,G14数据库!C:N,11,0)</f>
        <v>#N/A</v>
      </c>
      <c r="T72" s="18" t="e">
        <f>VLOOKUP(F72,G14数据库!C:N,12,0)</f>
        <v>#N/A</v>
      </c>
      <c r="U72" s="18"/>
    </row>
    <row r="73" spans="1:21" x14ac:dyDescent="0.25">
      <c r="A73" s="22"/>
      <c r="B73" s="3"/>
      <c r="C73" s="3"/>
      <c r="D73" s="3"/>
      <c r="E73" s="18" t="e">
        <f t="shared" ref="E73:E100" si="9">VALUE(TRIM(MID(SUBSTITUTE($B73,"-",REPT(" ",99)),COLUMN(B73)*99-98,99)))</f>
        <v>#VALUE!</v>
      </c>
      <c r="F73" s="18" t="str">
        <f t="shared" ref="F73:F100" si="10">(TRIM(MID(SUBSTITUTE($B73,"-",REPT(" ",99)),COLUMN(C73)*99-98,99)))</f>
        <v/>
      </c>
      <c r="G73" s="18" t="e">
        <f t="shared" ref="G73:G100" si="11">VALUE(TRIM(MID(SUBSTITUTE($B73,"-",REPT(" ",99)),COLUMN(D73)*99-98,99)))</f>
        <v>#VALUE!</v>
      </c>
      <c r="H73" s="18" t="e">
        <f t="shared" ref="H73:H100" si="12">VALUE(TRIM(MID(SUBSTITUTE($B73,"-",REPT(" ",99)),COLUMN(E73)*99-98,99)))</f>
        <v>#VALUE!</v>
      </c>
      <c r="I73" s="18" t="e">
        <f>VLOOKUP(F73,G14数据库!C:N,4,0)</f>
        <v>#N/A</v>
      </c>
      <c r="J73" s="18" t="e">
        <f>VLOOKUP(F73,G14数据库!C:N,5,0)</f>
        <v>#N/A</v>
      </c>
      <c r="K73" s="18" t="e" cm="1">
        <f t="array" ref="K73">_xlfn.IFS(E73=1,0,E73=2,VLOOKUP(F73,G14数据库!C:N,3,0)+100,E73=3,0,E73=4,VLOOKUP(F73,G14数据库!C:N,3,0)+100)</f>
        <v>#VALUE!</v>
      </c>
      <c r="L73" s="19" t="e">
        <f t="shared" ref="L73:L100" si="13">(2*H73/1000+K73/1000+G73/1000)*C73</f>
        <v>#VALUE!</v>
      </c>
      <c r="M73" s="18" t="e">
        <f>VLOOKUP(F73,G14数据库!C:N,6,0)</f>
        <v>#N/A</v>
      </c>
      <c r="N73" s="18" t="e">
        <f>VLOOKUP(F73,G14数据库!C:N,7,0)</f>
        <v>#N/A</v>
      </c>
      <c r="O73" s="18"/>
      <c r="P73" s="18" t="e">
        <f>VLOOKUP(F73,G14数据库!C:N,8,0)</f>
        <v>#N/A</v>
      </c>
      <c r="Q73" s="18" t="e">
        <f>VLOOKUP(F73,G14数据库!C:N,9,0)</f>
        <v>#N/A</v>
      </c>
      <c r="R73" s="19" t="e">
        <f>VLOOKUP(F73,G14数据库!C:N,10,0)*C73*2</f>
        <v>#N/A</v>
      </c>
      <c r="S73" s="18" t="e">
        <f>VLOOKUP(F73,G14数据库!C:N,11,0)</f>
        <v>#N/A</v>
      </c>
      <c r="T73" s="18" t="e">
        <f>VLOOKUP(F73,G14数据库!C:N,12,0)</f>
        <v>#N/A</v>
      </c>
      <c r="U73" s="18"/>
    </row>
    <row r="74" spans="1:21" x14ac:dyDescent="0.25">
      <c r="A74" s="22"/>
      <c r="B74" s="3"/>
      <c r="C74" s="3"/>
      <c r="D74" s="3"/>
      <c r="E74" s="18" t="e">
        <f t="shared" si="9"/>
        <v>#VALUE!</v>
      </c>
      <c r="F74" s="18" t="str">
        <f t="shared" si="10"/>
        <v/>
      </c>
      <c r="G74" s="18" t="e">
        <f t="shared" si="11"/>
        <v>#VALUE!</v>
      </c>
      <c r="H74" s="18" t="e">
        <f t="shared" si="12"/>
        <v>#VALUE!</v>
      </c>
      <c r="I74" s="18" t="e">
        <f>VLOOKUP(F74,G14数据库!C:N,4,0)</f>
        <v>#N/A</v>
      </c>
      <c r="J74" s="18" t="e">
        <f>VLOOKUP(F74,G14数据库!C:N,5,0)</f>
        <v>#N/A</v>
      </c>
      <c r="K74" s="18" t="e" cm="1">
        <f t="array" ref="K74">_xlfn.IFS(E74=1,0,E74=2,VLOOKUP(F74,G14数据库!C:N,3,0)+100,E74=3,0,E74=4,VLOOKUP(F74,G14数据库!C:N,3,0)+100)</f>
        <v>#VALUE!</v>
      </c>
      <c r="L74" s="19" t="e">
        <f t="shared" si="13"/>
        <v>#VALUE!</v>
      </c>
      <c r="M74" s="18" t="e">
        <f>VLOOKUP(F74,G14数据库!C:N,6,0)</f>
        <v>#N/A</v>
      </c>
      <c r="N74" s="18" t="e">
        <f>VLOOKUP(F74,G14数据库!C:N,7,0)</f>
        <v>#N/A</v>
      </c>
      <c r="O74" s="18"/>
      <c r="P74" s="18" t="e">
        <f>VLOOKUP(F74,G14数据库!C:N,8,0)</f>
        <v>#N/A</v>
      </c>
      <c r="Q74" s="18" t="e">
        <f>VLOOKUP(F74,G14数据库!C:N,9,0)</f>
        <v>#N/A</v>
      </c>
      <c r="R74" s="19" t="e">
        <f>VLOOKUP(F74,G14数据库!C:N,10,0)*C74*2</f>
        <v>#N/A</v>
      </c>
      <c r="S74" s="18" t="e">
        <f>VLOOKUP(F74,G14数据库!C:N,11,0)</f>
        <v>#N/A</v>
      </c>
      <c r="T74" s="18" t="e">
        <f>VLOOKUP(F74,G14数据库!C:N,12,0)</f>
        <v>#N/A</v>
      </c>
      <c r="U74" s="18"/>
    </row>
    <row r="75" spans="1:21" x14ac:dyDescent="0.25">
      <c r="A75" s="22"/>
      <c r="B75" s="3"/>
      <c r="C75" s="3"/>
      <c r="D75" s="3"/>
      <c r="E75" s="18" t="e">
        <f t="shared" si="9"/>
        <v>#VALUE!</v>
      </c>
      <c r="F75" s="18" t="str">
        <f t="shared" si="10"/>
        <v/>
      </c>
      <c r="G75" s="18" t="e">
        <f t="shared" si="11"/>
        <v>#VALUE!</v>
      </c>
      <c r="H75" s="18" t="e">
        <f t="shared" si="12"/>
        <v>#VALUE!</v>
      </c>
      <c r="I75" s="18" t="e">
        <f>VLOOKUP(F75,G14数据库!C:N,4,0)</f>
        <v>#N/A</v>
      </c>
      <c r="J75" s="18" t="e">
        <f>VLOOKUP(F75,G14数据库!C:N,5,0)</f>
        <v>#N/A</v>
      </c>
      <c r="K75" s="18" t="e" cm="1">
        <f t="array" ref="K75">_xlfn.IFS(E75=1,0,E75=2,VLOOKUP(F75,G14数据库!C:N,3,0)+100,E75=3,0,E75=4,VLOOKUP(F75,G14数据库!C:N,3,0)+100)</f>
        <v>#VALUE!</v>
      </c>
      <c r="L75" s="19" t="e">
        <f t="shared" si="13"/>
        <v>#VALUE!</v>
      </c>
      <c r="M75" s="18" t="e">
        <f>VLOOKUP(F75,G14数据库!C:N,6,0)</f>
        <v>#N/A</v>
      </c>
      <c r="N75" s="18" t="e">
        <f>VLOOKUP(F75,G14数据库!C:N,7,0)</f>
        <v>#N/A</v>
      </c>
      <c r="O75" s="18"/>
      <c r="P75" s="18" t="e">
        <f>VLOOKUP(F75,G14数据库!C:N,8,0)</f>
        <v>#N/A</v>
      </c>
      <c r="Q75" s="18" t="e">
        <f>VLOOKUP(F75,G14数据库!C:N,9,0)</f>
        <v>#N/A</v>
      </c>
      <c r="R75" s="19" t="e">
        <f>VLOOKUP(F75,G14数据库!C:N,10,0)*C75*2</f>
        <v>#N/A</v>
      </c>
      <c r="S75" s="18" t="e">
        <f>VLOOKUP(F75,G14数据库!C:N,11,0)</f>
        <v>#N/A</v>
      </c>
      <c r="T75" s="18" t="e">
        <f>VLOOKUP(F75,G14数据库!C:N,12,0)</f>
        <v>#N/A</v>
      </c>
      <c r="U75" s="18"/>
    </row>
    <row r="76" spans="1:21" x14ac:dyDescent="0.25">
      <c r="A76" s="22"/>
      <c r="B76" s="3"/>
      <c r="C76" s="3"/>
      <c r="D76" s="3"/>
      <c r="E76" s="18" t="e">
        <f t="shared" si="9"/>
        <v>#VALUE!</v>
      </c>
      <c r="F76" s="18" t="str">
        <f t="shared" si="10"/>
        <v/>
      </c>
      <c r="G76" s="18" t="e">
        <f t="shared" si="11"/>
        <v>#VALUE!</v>
      </c>
      <c r="H76" s="18" t="e">
        <f t="shared" si="12"/>
        <v>#VALUE!</v>
      </c>
      <c r="I76" s="18" t="e">
        <f>VLOOKUP(F76,G14数据库!C:N,4,0)</f>
        <v>#N/A</v>
      </c>
      <c r="J76" s="18" t="e">
        <f>VLOOKUP(F76,G14数据库!C:N,5,0)</f>
        <v>#N/A</v>
      </c>
      <c r="K76" s="18" t="e" cm="1">
        <f t="array" ref="K76">_xlfn.IFS(E76=1,0,E76=2,VLOOKUP(F76,G14数据库!C:N,3,0)+100,E76=3,0,E76=4,VLOOKUP(F76,G14数据库!C:N,3,0)+100)</f>
        <v>#VALUE!</v>
      </c>
      <c r="L76" s="19" t="e">
        <f t="shared" si="13"/>
        <v>#VALUE!</v>
      </c>
      <c r="M76" s="18" t="e">
        <f>VLOOKUP(F76,G14数据库!C:N,6,0)</f>
        <v>#N/A</v>
      </c>
      <c r="N76" s="18" t="e">
        <f>VLOOKUP(F76,G14数据库!C:N,7,0)</f>
        <v>#N/A</v>
      </c>
      <c r="O76" s="18"/>
      <c r="P76" s="18" t="e">
        <f>VLOOKUP(F76,G14数据库!C:N,8,0)</f>
        <v>#N/A</v>
      </c>
      <c r="Q76" s="18" t="e">
        <f>VLOOKUP(F76,G14数据库!C:N,9,0)</f>
        <v>#N/A</v>
      </c>
      <c r="R76" s="19" t="e">
        <f>VLOOKUP(F76,G14数据库!C:N,10,0)*C76*2</f>
        <v>#N/A</v>
      </c>
      <c r="S76" s="18" t="e">
        <f>VLOOKUP(F76,G14数据库!C:N,11,0)</f>
        <v>#N/A</v>
      </c>
      <c r="T76" s="18" t="e">
        <f>VLOOKUP(F76,G14数据库!C:N,12,0)</f>
        <v>#N/A</v>
      </c>
      <c r="U76" s="18"/>
    </row>
    <row r="77" spans="1:21" x14ac:dyDescent="0.25">
      <c r="A77" s="22"/>
      <c r="B77" s="3"/>
      <c r="C77" s="3"/>
      <c r="D77" s="3"/>
      <c r="E77" s="18" t="e">
        <f t="shared" si="9"/>
        <v>#VALUE!</v>
      </c>
      <c r="F77" s="18" t="str">
        <f t="shared" si="10"/>
        <v/>
      </c>
      <c r="G77" s="18" t="e">
        <f t="shared" si="11"/>
        <v>#VALUE!</v>
      </c>
      <c r="H77" s="18" t="e">
        <f t="shared" si="12"/>
        <v>#VALUE!</v>
      </c>
      <c r="I77" s="18" t="e">
        <f>VLOOKUP(F77,G14数据库!C:N,4,0)</f>
        <v>#N/A</v>
      </c>
      <c r="J77" s="18" t="e">
        <f>VLOOKUP(F77,G14数据库!C:N,5,0)</f>
        <v>#N/A</v>
      </c>
      <c r="K77" s="18" t="e" cm="1">
        <f t="array" ref="K77">_xlfn.IFS(E77=1,0,E77=2,VLOOKUP(F77,G14数据库!C:N,3,0)+100,E77=3,0,E77=4,VLOOKUP(F77,G14数据库!C:N,3,0)+100)</f>
        <v>#VALUE!</v>
      </c>
      <c r="L77" s="19" t="e">
        <f t="shared" si="13"/>
        <v>#VALUE!</v>
      </c>
      <c r="M77" s="18" t="e">
        <f>VLOOKUP(F77,G14数据库!C:N,6,0)</f>
        <v>#N/A</v>
      </c>
      <c r="N77" s="18" t="e">
        <f>VLOOKUP(F77,G14数据库!C:N,7,0)</f>
        <v>#N/A</v>
      </c>
      <c r="O77" s="18"/>
      <c r="P77" s="18" t="e">
        <f>VLOOKUP(F77,G14数据库!C:N,8,0)</f>
        <v>#N/A</v>
      </c>
      <c r="Q77" s="18" t="e">
        <f>VLOOKUP(F77,G14数据库!C:N,9,0)</f>
        <v>#N/A</v>
      </c>
      <c r="R77" s="19" t="e">
        <f>VLOOKUP(F77,G14数据库!C:N,10,0)*C77*2</f>
        <v>#N/A</v>
      </c>
      <c r="S77" s="18" t="e">
        <f>VLOOKUP(F77,G14数据库!C:N,11,0)</f>
        <v>#N/A</v>
      </c>
      <c r="T77" s="18" t="e">
        <f>VLOOKUP(F77,G14数据库!C:N,12,0)</f>
        <v>#N/A</v>
      </c>
      <c r="U77" s="18"/>
    </row>
    <row r="78" spans="1:21" x14ac:dyDescent="0.25">
      <c r="A78" s="22"/>
      <c r="B78" s="3"/>
      <c r="C78" s="3"/>
      <c r="D78" s="3"/>
      <c r="E78" s="18" t="e">
        <f t="shared" si="9"/>
        <v>#VALUE!</v>
      </c>
      <c r="F78" s="18" t="str">
        <f t="shared" si="10"/>
        <v/>
      </c>
      <c r="G78" s="18" t="e">
        <f t="shared" si="11"/>
        <v>#VALUE!</v>
      </c>
      <c r="H78" s="18" t="e">
        <f t="shared" si="12"/>
        <v>#VALUE!</v>
      </c>
      <c r="I78" s="18" t="e">
        <f>VLOOKUP(F78,G14数据库!C:N,4,0)</f>
        <v>#N/A</v>
      </c>
      <c r="J78" s="18" t="e">
        <f>VLOOKUP(F78,G14数据库!C:N,5,0)</f>
        <v>#N/A</v>
      </c>
      <c r="K78" s="18" t="e" cm="1">
        <f t="array" ref="K78">_xlfn.IFS(E78=1,0,E78=2,VLOOKUP(F78,G14数据库!C:N,3,0)+100,E78=3,0,E78=4,VLOOKUP(F78,G14数据库!C:N,3,0)+100)</f>
        <v>#VALUE!</v>
      </c>
      <c r="L78" s="19" t="e">
        <f t="shared" si="13"/>
        <v>#VALUE!</v>
      </c>
      <c r="M78" s="18" t="e">
        <f>VLOOKUP(F78,G14数据库!C:N,6,0)</f>
        <v>#N/A</v>
      </c>
      <c r="N78" s="18" t="e">
        <f>VLOOKUP(F78,G14数据库!C:N,7,0)</f>
        <v>#N/A</v>
      </c>
      <c r="O78" s="18"/>
      <c r="P78" s="18" t="e">
        <f>VLOOKUP(F78,G14数据库!C:N,8,0)</f>
        <v>#N/A</v>
      </c>
      <c r="Q78" s="18" t="e">
        <f>VLOOKUP(F78,G14数据库!C:N,9,0)</f>
        <v>#N/A</v>
      </c>
      <c r="R78" s="19" t="e">
        <f>VLOOKUP(F78,G14数据库!C:N,10,0)*C78*2</f>
        <v>#N/A</v>
      </c>
      <c r="S78" s="18" t="e">
        <f>VLOOKUP(F78,G14数据库!C:N,11,0)</f>
        <v>#N/A</v>
      </c>
      <c r="T78" s="18" t="e">
        <f>VLOOKUP(F78,G14数据库!C:N,12,0)</f>
        <v>#N/A</v>
      </c>
      <c r="U78" s="18"/>
    </row>
    <row r="79" spans="1:21" x14ac:dyDescent="0.25">
      <c r="A79" s="22"/>
      <c r="B79" s="3"/>
      <c r="C79" s="3"/>
      <c r="D79" s="3"/>
      <c r="E79" s="18" t="e">
        <f t="shared" si="9"/>
        <v>#VALUE!</v>
      </c>
      <c r="F79" s="18" t="str">
        <f t="shared" si="10"/>
        <v/>
      </c>
      <c r="G79" s="18" t="e">
        <f t="shared" si="11"/>
        <v>#VALUE!</v>
      </c>
      <c r="H79" s="18" t="e">
        <f t="shared" si="12"/>
        <v>#VALUE!</v>
      </c>
      <c r="I79" s="18" t="e">
        <f>VLOOKUP(F79,G14数据库!C:N,4,0)</f>
        <v>#N/A</v>
      </c>
      <c r="J79" s="18" t="e">
        <f>VLOOKUP(F79,G14数据库!C:N,5,0)</f>
        <v>#N/A</v>
      </c>
      <c r="K79" s="18" t="e" cm="1">
        <f t="array" ref="K79">_xlfn.IFS(E79=1,0,E79=2,VLOOKUP(F79,G14数据库!C:N,3,0)+100,E79=3,0,E79=4,VLOOKUP(F79,G14数据库!C:N,3,0)+100)</f>
        <v>#VALUE!</v>
      </c>
      <c r="L79" s="19" t="e">
        <f t="shared" si="13"/>
        <v>#VALUE!</v>
      </c>
      <c r="M79" s="18" t="e">
        <f>VLOOKUP(F79,G14数据库!C:N,6,0)</f>
        <v>#N/A</v>
      </c>
      <c r="N79" s="18" t="e">
        <f>VLOOKUP(F79,G14数据库!C:N,7,0)</f>
        <v>#N/A</v>
      </c>
      <c r="O79" s="18"/>
      <c r="P79" s="18" t="e">
        <f>VLOOKUP(F79,G14数据库!C:N,8,0)</f>
        <v>#N/A</v>
      </c>
      <c r="Q79" s="18" t="e">
        <f>VLOOKUP(F79,G14数据库!C:N,9,0)</f>
        <v>#N/A</v>
      </c>
      <c r="R79" s="19" t="e">
        <f>VLOOKUP(F79,G14数据库!C:N,10,0)*C79*2</f>
        <v>#N/A</v>
      </c>
      <c r="S79" s="18" t="e">
        <f>VLOOKUP(F79,G14数据库!C:N,11,0)</f>
        <v>#N/A</v>
      </c>
      <c r="T79" s="18" t="e">
        <f>VLOOKUP(F79,G14数据库!C:N,12,0)</f>
        <v>#N/A</v>
      </c>
      <c r="U79" s="18"/>
    </row>
    <row r="80" spans="1:21" x14ac:dyDescent="0.25">
      <c r="A80" s="22"/>
      <c r="B80" s="3"/>
      <c r="C80" s="3"/>
      <c r="D80" s="3"/>
      <c r="E80" s="18" t="e">
        <f t="shared" si="9"/>
        <v>#VALUE!</v>
      </c>
      <c r="F80" s="18" t="str">
        <f t="shared" si="10"/>
        <v/>
      </c>
      <c r="G80" s="18" t="e">
        <f t="shared" si="11"/>
        <v>#VALUE!</v>
      </c>
      <c r="H80" s="18" t="e">
        <f t="shared" si="12"/>
        <v>#VALUE!</v>
      </c>
      <c r="I80" s="18" t="e">
        <f>VLOOKUP(F80,G14数据库!C:N,4,0)</f>
        <v>#N/A</v>
      </c>
      <c r="J80" s="18" t="e">
        <f>VLOOKUP(F80,G14数据库!C:N,5,0)</f>
        <v>#N/A</v>
      </c>
      <c r="K80" s="18" t="e" cm="1">
        <f t="array" ref="K80">_xlfn.IFS(E80=1,0,E80=2,VLOOKUP(F80,G14数据库!C:N,3,0)+100,E80=3,0,E80=4,VLOOKUP(F80,G14数据库!C:N,3,0)+100)</f>
        <v>#VALUE!</v>
      </c>
      <c r="L80" s="19" t="e">
        <f t="shared" si="13"/>
        <v>#VALUE!</v>
      </c>
      <c r="M80" s="18" t="e">
        <f>VLOOKUP(F80,G14数据库!C:N,6,0)</f>
        <v>#N/A</v>
      </c>
      <c r="N80" s="18" t="e">
        <f>VLOOKUP(F80,G14数据库!C:N,7,0)</f>
        <v>#N/A</v>
      </c>
      <c r="O80" s="18"/>
      <c r="P80" s="18" t="e">
        <f>VLOOKUP(F80,G14数据库!C:N,8,0)</f>
        <v>#N/A</v>
      </c>
      <c r="Q80" s="18" t="e">
        <f>VLOOKUP(F80,G14数据库!C:N,9,0)</f>
        <v>#N/A</v>
      </c>
      <c r="R80" s="19" t="e">
        <f>VLOOKUP(F80,G14数据库!C:N,10,0)*C80*2</f>
        <v>#N/A</v>
      </c>
      <c r="S80" s="18" t="e">
        <f>VLOOKUP(F80,G14数据库!C:N,11,0)</f>
        <v>#N/A</v>
      </c>
      <c r="T80" s="18" t="e">
        <f>VLOOKUP(F80,G14数据库!C:N,12,0)</f>
        <v>#N/A</v>
      </c>
      <c r="U80" s="18"/>
    </row>
    <row r="81" spans="1:21" x14ac:dyDescent="0.25">
      <c r="A81" s="22"/>
      <c r="B81" s="3"/>
      <c r="C81" s="3"/>
      <c r="D81" s="3"/>
      <c r="E81" s="18" t="e">
        <f t="shared" si="9"/>
        <v>#VALUE!</v>
      </c>
      <c r="F81" s="18" t="str">
        <f t="shared" si="10"/>
        <v/>
      </c>
      <c r="G81" s="18" t="e">
        <f t="shared" si="11"/>
        <v>#VALUE!</v>
      </c>
      <c r="H81" s="18" t="e">
        <f t="shared" si="12"/>
        <v>#VALUE!</v>
      </c>
      <c r="I81" s="18" t="e">
        <f>VLOOKUP(F81,G14数据库!C:N,4,0)</f>
        <v>#N/A</v>
      </c>
      <c r="J81" s="18" t="e">
        <f>VLOOKUP(F81,G14数据库!C:N,5,0)</f>
        <v>#N/A</v>
      </c>
      <c r="K81" s="18" t="e" cm="1">
        <f t="array" ref="K81">_xlfn.IFS(E81=1,0,E81=2,VLOOKUP(F81,G14数据库!C:N,3,0)+100,E81=3,0,E81=4,VLOOKUP(F81,G14数据库!C:N,3,0)+100)</f>
        <v>#VALUE!</v>
      </c>
      <c r="L81" s="19" t="e">
        <f t="shared" si="13"/>
        <v>#VALUE!</v>
      </c>
      <c r="M81" s="18" t="e">
        <f>VLOOKUP(F81,G14数据库!C:N,6,0)</f>
        <v>#N/A</v>
      </c>
      <c r="N81" s="18" t="e">
        <f>VLOOKUP(F81,G14数据库!C:N,7,0)</f>
        <v>#N/A</v>
      </c>
      <c r="O81" s="18"/>
      <c r="P81" s="18" t="e">
        <f>VLOOKUP(F81,G14数据库!C:N,8,0)</f>
        <v>#N/A</v>
      </c>
      <c r="Q81" s="18" t="e">
        <f>VLOOKUP(F81,G14数据库!C:N,9,0)</f>
        <v>#N/A</v>
      </c>
      <c r="R81" s="19" t="e">
        <f>VLOOKUP(F81,G14数据库!C:N,10,0)*C81*2</f>
        <v>#N/A</v>
      </c>
      <c r="S81" s="18" t="e">
        <f>VLOOKUP(F81,G14数据库!C:N,11,0)</f>
        <v>#N/A</v>
      </c>
      <c r="T81" s="18" t="e">
        <f>VLOOKUP(F81,G14数据库!C:N,12,0)</f>
        <v>#N/A</v>
      </c>
      <c r="U81" s="18"/>
    </row>
    <row r="82" spans="1:21" x14ac:dyDescent="0.25">
      <c r="A82" s="22"/>
      <c r="B82" s="3"/>
      <c r="C82" s="3"/>
      <c r="D82" s="3"/>
      <c r="E82" s="18" t="e">
        <f t="shared" si="9"/>
        <v>#VALUE!</v>
      </c>
      <c r="F82" s="18" t="str">
        <f t="shared" si="10"/>
        <v/>
      </c>
      <c r="G82" s="18" t="e">
        <f t="shared" si="11"/>
        <v>#VALUE!</v>
      </c>
      <c r="H82" s="18" t="e">
        <f t="shared" si="12"/>
        <v>#VALUE!</v>
      </c>
      <c r="I82" s="18" t="e">
        <f>VLOOKUP(F82,G14数据库!C:N,4,0)</f>
        <v>#N/A</v>
      </c>
      <c r="J82" s="18" t="e">
        <f>VLOOKUP(F82,G14数据库!C:N,5,0)</f>
        <v>#N/A</v>
      </c>
      <c r="K82" s="18" t="e" cm="1">
        <f t="array" ref="K82">_xlfn.IFS(E82=1,0,E82=2,VLOOKUP(F82,G14数据库!C:N,3,0)+100,E82=3,0,E82=4,VLOOKUP(F82,G14数据库!C:N,3,0)+100)</f>
        <v>#VALUE!</v>
      </c>
      <c r="L82" s="19" t="e">
        <f t="shared" si="13"/>
        <v>#VALUE!</v>
      </c>
      <c r="M82" s="18" t="e">
        <f>VLOOKUP(F82,G14数据库!C:N,6,0)</f>
        <v>#N/A</v>
      </c>
      <c r="N82" s="18" t="e">
        <f>VLOOKUP(F82,G14数据库!C:N,7,0)</f>
        <v>#N/A</v>
      </c>
      <c r="O82" s="18"/>
      <c r="P82" s="18" t="e">
        <f>VLOOKUP(F82,G14数据库!C:N,8,0)</f>
        <v>#N/A</v>
      </c>
      <c r="Q82" s="18" t="e">
        <f>VLOOKUP(F82,G14数据库!C:N,9,0)</f>
        <v>#N/A</v>
      </c>
      <c r="R82" s="19" t="e">
        <f>VLOOKUP(F82,G14数据库!C:N,10,0)*C82*2</f>
        <v>#N/A</v>
      </c>
      <c r="S82" s="18" t="e">
        <f>VLOOKUP(F82,G14数据库!C:N,11,0)</f>
        <v>#N/A</v>
      </c>
      <c r="T82" s="18" t="e">
        <f>VLOOKUP(F82,G14数据库!C:N,12,0)</f>
        <v>#N/A</v>
      </c>
      <c r="U82" s="18"/>
    </row>
    <row r="83" spans="1:21" x14ac:dyDescent="0.25">
      <c r="A83" s="22"/>
      <c r="B83" s="3"/>
      <c r="C83" s="3"/>
      <c r="D83" s="3"/>
      <c r="E83" s="18" t="e">
        <f t="shared" si="9"/>
        <v>#VALUE!</v>
      </c>
      <c r="F83" s="18" t="str">
        <f t="shared" si="10"/>
        <v/>
      </c>
      <c r="G83" s="18" t="e">
        <f t="shared" si="11"/>
        <v>#VALUE!</v>
      </c>
      <c r="H83" s="18" t="e">
        <f t="shared" si="12"/>
        <v>#VALUE!</v>
      </c>
      <c r="I83" s="18" t="e">
        <f>VLOOKUP(F83,G14数据库!C:N,4,0)</f>
        <v>#N/A</v>
      </c>
      <c r="J83" s="18" t="e">
        <f>VLOOKUP(F83,G14数据库!C:N,5,0)</f>
        <v>#N/A</v>
      </c>
      <c r="K83" s="18" t="e" cm="1">
        <f t="array" ref="K83">_xlfn.IFS(E83=1,0,E83=2,VLOOKUP(F83,G14数据库!C:N,3,0)+100,E83=3,0,E83=4,VLOOKUP(F83,G14数据库!C:N,3,0)+100)</f>
        <v>#VALUE!</v>
      </c>
      <c r="L83" s="19" t="e">
        <f t="shared" si="13"/>
        <v>#VALUE!</v>
      </c>
      <c r="M83" s="18" t="e">
        <f>VLOOKUP(F83,G14数据库!C:N,6,0)</f>
        <v>#N/A</v>
      </c>
      <c r="N83" s="18" t="e">
        <f>VLOOKUP(F83,G14数据库!C:N,7,0)</f>
        <v>#N/A</v>
      </c>
      <c r="O83" s="18"/>
      <c r="P83" s="18" t="e">
        <f>VLOOKUP(F83,G14数据库!C:N,8,0)</f>
        <v>#N/A</v>
      </c>
      <c r="Q83" s="18" t="e">
        <f>VLOOKUP(F83,G14数据库!C:N,9,0)</f>
        <v>#N/A</v>
      </c>
      <c r="R83" s="19" t="e">
        <f>VLOOKUP(F83,G14数据库!C:N,10,0)*C83*2</f>
        <v>#N/A</v>
      </c>
      <c r="S83" s="18" t="e">
        <f>VLOOKUP(F83,G14数据库!C:N,11,0)</f>
        <v>#N/A</v>
      </c>
      <c r="T83" s="18" t="e">
        <f>VLOOKUP(F83,G14数据库!C:N,12,0)</f>
        <v>#N/A</v>
      </c>
      <c r="U83" s="18"/>
    </row>
    <row r="84" spans="1:21" x14ac:dyDescent="0.25">
      <c r="A84" s="22"/>
      <c r="B84" s="3"/>
      <c r="C84" s="3"/>
      <c r="D84" s="3"/>
      <c r="E84" s="18" t="e">
        <f t="shared" si="9"/>
        <v>#VALUE!</v>
      </c>
      <c r="F84" s="18" t="str">
        <f t="shared" si="10"/>
        <v/>
      </c>
      <c r="G84" s="18" t="e">
        <f t="shared" si="11"/>
        <v>#VALUE!</v>
      </c>
      <c r="H84" s="18" t="e">
        <f t="shared" si="12"/>
        <v>#VALUE!</v>
      </c>
      <c r="I84" s="18" t="e">
        <f>VLOOKUP(F84,G14数据库!C:N,4,0)</f>
        <v>#N/A</v>
      </c>
      <c r="J84" s="18" t="e">
        <f>VLOOKUP(F84,G14数据库!C:N,5,0)</f>
        <v>#N/A</v>
      </c>
      <c r="K84" s="18" t="e" cm="1">
        <f t="array" ref="K84">_xlfn.IFS(E84=1,0,E84=2,VLOOKUP(F84,G14数据库!C:N,3,0)+100,E84=3,0,E84=4,VLOOKUP(F84,G14数据库!C:N,3,0)+100)</f>
        <v>#VALUE!</v>
      </c>
      <c r="L84" s="19" t="e">
        <f t="shared" si="13"/>
        <v>#VALUE!</v>
      </c>
      <c r="M84" s="18" t="e">
        <f>VLOOKUP(F84,G14数据库!C:N,6,0)</f>
        <v>#N/A</v>
      </c>
      <c r="N84" s="18" t="e">
        <f>VLOOKUP(F84,G14数据库!C:N,7,0)</f>
        <v>#N/A</v>
      </c>
      <c r="O84" s="18"/>
      <c r="P84" s="18" t="e">
        <f>VLOOKUP(F84,G14数据库!C:N,8,0)</f>
        <v>#N/A</v>
      </c>
      <c r="Q84" s="18" t="e">
        <f>VLOOKUP(F84,G14数据库!C:N,9,0)</f>
        <v>#N/A</v>
      </c>
      <c r="R84" s="19" t="e">
        <f>VLOOKUP(F84,G14数据库!C:N,10,0)*C84*2</f>
        <v>#N/A</v>
      </c>
      <c r="S84" s="18" t="e">
        <f>VLOOKUP(F84,G14数据库!C:N,11,0)</f>
        <v>#N/A</v>
      </c>
      <c r="T84" s="18" t="e">
        <f>VLOOKUP(F84,G14数据库!C:N,12,0)</f>
        <v>#N/A</v>
      </c>
      <c r="U84" s="18"/>
    </row>
    <row r="85" spans="1:21" x14ac:dyDescent="0.25">
      <c r="A85" s="22"/>
      <c r="B85" s="3"/>
      <c r="C85" s="3"/>
      <c r="D85" s="3"/>
      <c r="E85" s="18" t="e">
        <f t="shared" si="9"/>
        <v>#VALUE!</v>
      </c>
      <c r="F85" s="18" t="str">
        <f t="shared" si="10"/>
        <v/>
      </c>
      <c r="G85" s="18" t="e">
        <f t="shared" si="11"/>
        <v>#VALUE!</v>
      </c>
      <c r="H85" s="18" t="e">
        <f t="shared" si="12"/>
        <v>#VALUE!</v>
      </c>
      <c r="I85" s="18" t="e">
        <f>VLOOKUP(F85,G14数据库!C:N,4,0)</f>
        <v>#N/A</v>
      </c>
      <c r="J85" s="18" t="e">
        <f>VLOOKUP(F85,G14数据库!C:N,5,0)</f>
        <v>#N/A</v>
      </c>
      <c r="K85" s="18" t="e" cm="1">
        <f t="array" ref="K85">_xlfn.IFS(E85=1,0,E85=2,VLOOKUP(F85,G14数据库!C:N,3,0)+100,E85=3,0,E85=4,VLOOKUP(F85,G14数据库!C:N,3,0)+100)</f>
        <v>#VALUE!</v>
      </c>
      <c r="L85" s="19" t="e">
        <f t="shared" si="13"/>
        <v>#VALUE!</v>
      </c>
      <c r="M85" s="18" t="e">
        <f>VLOOKUP(F85,G14数据库!C:N,6,0)</f>
        <v>#N/A</v>
      </c>
      <c r="N85" s="18" t="e">
        <f>VLOOKUP(F85,G14数据库!C:N,7,0)</f>
        <v>#N/A</v>
      </c>
      <c r="O85" s="18"/>
      <c r="P85" s="18" t="e">
        <f>VLOOKUP(F85,G14数据库!C:N,8,0)</f>
        <v>#N/A</v>
      </c>
      <c r="Q85" s="18" t="e">
        <f>VLOOKUP(F85,G14数据库!C:N,9,0)</f>
        <v>#N/A</v>
      </c>
      <c r="R85" s="19" t="e">
        <f>VLOOKUP(F85,G14数据库!C:N,10,0)*C85*2</f>
        <v>#N/A</v>
      </c>
      <c r="S85" s="18" t="e">
        <f>VLOOKUP(F85,G14数据库!C:N,11,0)</f>
        <v>#N/A</v>
      </c>
      <c r="T85" s="18" t="e">
        <f>VLOOKUP(F85,G14数据库!C:N,12,0)</f>
        <v>#N/A</v>
      </c>
      <c r="U85" s="18"/>
    </row>
    <row r="86" spans="1:21" x14ac:dyDescent="0.25">
      <c r="A86" s="22"/>
      <c r="B86" s="3"/>
      <c r="C86" s="3"/>
      <c r="D86" s="3"/>
      <c r="E86" s="18" t="e">
        <f t="shared" si="9"/>
        <v>#VALUE!</v>
      </c>
      <c r="F86" s="18" t="str">
        <f t="shared" si="10"/>
        <v/>
      </c>
      <c r="G86" s="18" t="e">
        <f t="shared" si="11"/>
        <v>#VALUE!</v>
      </c>
      <c r="H86" s="18" t="e">
        <f t="shared" si="12"/>
        <v>#VALUE!</v>
      </c>
      <c r="I86" s="18" t="e">
        <f>VLOOKUP(F86,G14数据库!C:N,4,0)</f>
        <v>#N/A</v>
      </c>
      <c r="J86" s="18" t="e">
        <f>VLOOKUP(F86,G14数据库!C:N,5,0)</f>
        <v>#N/A</v>
      </c>
      <c r="K86" s="18" t="e" cm="1">
        <f t="array" ref="K86">_xlfn.IFS(E86=1,0,E86=2,VLOOKUP(F86,G14数据库!C:N,3,0)+100,E86=3,0,E86=4,VLOOKUP(F86,G14数据库!C:N,3,0)+100)</f>
        <v>#VALUE!</v>
      </c>
      <c r="L86" s="19" t="e">
        <f t="shared" si="13"/>
        <v>#VALUE!</v>
      </c>
      <c r="M86" s="18" t="e">
        <f>VLOOKUP(F86,G14数据库!C:N,6,0)</f>
        <v>#N/A</v>
      </c>
      <c r="N86" s="18" t="e">
        <f>VLOOKUP(F86,G14数据库!C:N,7,0)</f>
        <v>#N/A</v>
      </c>
      <c r="O86" s="18"/>
      <c r="P86" s="18" t="e">
        <f>VLOOKUP(F86,G14数据库!C:N,8,0)</f>
        <v>#N/A</v>
      </c>
      <c r="Q86" s="18" t="e">
        <f>VLOOKUP(F86,G14数据库!C:N,9,0)</f>
        <v>#N/A</v>
      </c>
      <c r="R86" s="19" t="e">
        <f>VLOOKUP(F86,G14数据库!C:N,10,0)*C86*2</f>
        <v>#N/A</v>
      </c>
      <c r="S86" s="18" t="e">
        <f>VLOOKUP(F86,G14数据库!C:N,11,0)</f>
        <v>#N/A</v>
      </c>
      <c r="T86" s="18" t="e">
        <f>VLOOKUP(F86,G14数据库!C:N,12,0)</f>
        <v>#N/A</v>
      </c>
      <c r="U86" s="18"/>
    </row>
    <row r="87" spans="1:21" x14ac:dyDescent="0.25">
      <c r="A87" s="22"/>
      <c r="B87" s="3"/>
      <c r="C87" s="3"/>
      <c r="D87" s="3"/>
      <c r="E87" s="18" t="e">
        <f t="shared" si="9"/>
        <v>#VALUE!</v>
      </c>
      <c r="F87" s="18" t="str">
        <f t="shared" si="10"/>
        <v/>
      </c>
      <c r="G87" s="18" t="e">
        <f t="shared" si="11"/>
        <v>#VALUE!</v>
      </c>
      <c r="H87" s="18" t="e">
        <f t="shared" si="12"/>
        <v>#VALUE!</v>
      </c>
      <c r="I87" s="18" t="e">
        <f>VLOOKUP(F87,G14数据库!C:N,4,0)</f>
        <v>#N/A</v>
      </c>
      <c r="J87" s="18" t="e">
        <f>VLOOKUP(F87,G14数据库!C:N,5,0)</f>
        <v>#N/A</v>
      </c>
      <c r="K87" s="18" t="e" cm="1">
        <f t="array" ref="K87">_xlfn.IFS(E87=1,0,E87=2,VLOOKUP(F87,G14数据库!C:N,3,0)+100,E87=3,0,E87=4,VLOOKUP(F87,G14数据库!C:N,3,0)+100)</f>
        <v>#VALUE!</v>
      </c>
      <c r="L87" s="19" t="e">
        <f t="shared" si="13"/>
        <v>#VALUE!</v>
      </c>
      <c r="M87" s="18" t="e">
        <f>VLOOKUP(F87,G14数据库!C:N,6,0)</f>
        <v>#N/A</v>
      </c>
      <c r="N87" s="18" t="e">
        <f>VLOOKUP(F87,G14数据库!C:N,7,0)</f>
        <v>#N/A</v>
      </c>
      <c r="O87" s="18"/>
      <c r="P87" s="18" t="e">
        <f>VLOOKUP(F87,G14数据库!C:N,8,0)</f>
        <v>#N/A</v>
      </c>
      <c r="Q87" s="18" t="e">
        <f>VLOOKUP(F87,G14数据库!C:N,9,0)</f>
        <v>#N/A</v>
      </c>
      <c r="R87" s="19" t="e">
        <f>VLOOKUP(F87,G14数据库!C:N,10,0)*C87*2</f>
        <v>#N/A</v>
      </c>
      <c r="S87" s="18" t="e">
        <f>VLOOKUP(F87,G14数据库!C:N,11,0)</f>
        <v>#N/A</v>
      </c>
      <c r="T87" s="18" t="e">
        <f>VLOOKUP(F87,G14数据库!C:N,12,0)</f>
        <v>#N/A</v>
      </c>
      <c r="U87" s="18"/>
    </row>
    <row r="88" spans="1:21" x14ac:dyDescent="0.25">
      <c r="A88" s="22"/>
      <c r="B88" s="3"/>
      <c r="C88" s="3"/>
      <c r="D88" s="3"/>
      <c r="E88" s="18" t="e">
        <f t="shared" si="9"/>
        <v>#VALUE!</v>
      </c>
      <c r="F88" s="18" t="str">
        <f t="shared" si="10"/>
        <v/>
      </c>
      <c r="G88" s="18" t="e">
        <f t="shared" si="11"/>
        <v>#VALUE!</v>
      </c>
      <c r="H88" s="18" t="e">
        <f t="shared" si="12"/>
        <v>#VALUE!</v>
      </c>
      <c r="I88" s="18" t="e">
        <f>VLOOKUP(F88,G14数据库!C:N,4,0)</f>
        <v>#N/A</v>
      </c>
      <c r="J88" s="18" t="e">
        <f>VLOOKUP(F88,G14数据库!C:N,5,0)</f>
        <v>#N/A</v>
      </c>
      <c r="K88" s="18" t="e" cm="1">
        <f t="array" ref="K88">_xlfn.IFS(E88=1,0,E88=2,VLOOKUP(F88,G14数据库!C:N,3,0)+100,E88=3,0,E88=4,VLOOKUP(F88,G14数据库!C:N,3,0)+100)</f>
        <v>#VALUE!</v>
      </c>
      <c r="L88" s="19" t="e">
        <f t="shared" si="13"/>
        <v>#VALUE!</v>
      </c>
      <c r="M88" s="18" t="e">
        <f>VLOOKUP(F88,G14数据库!C:N,6,0)</f>
        <v>#N/A</v>
      </c>
      <c r="N88" s="18" t="e">
        <f>VLOOKUP(F88,G14数据库!C:N,7,0)</f>
        <v>#N/A</v>
      </c>
      <c r="O88" s="18"/>
      <c r="P88" s="18" t="e">
        <f>VLOOKUP(F88,G14数据库!C:N,8,0)</f>
        <v>#N/A</v>
      </c>
      <c r="Q88" s="18" t="e">
        <f>VLOOKUP(F88,G14数据库!C:N,9,0)</f>
        <v>#N/A</v>
      </c>
      <c r="R88" s="19" t="e">
        <f>VLOOKUP(F88,G14数据库!C:N,10,0)*C88*2</f>
        <v>#N/A</v>
      </c>
      <c r="S88" s="18" t="e">
        <f>VLOOKUP(F88,G14数据库!C:N,11,0)</f>
        <v>#N/A</v>
      </c>
      <c r="T88" s="18" t="e">
        <f>VLOOKUP(F88,G14数据库!C:N,12,0)</f>
        <v>#N/A</v>
      </c>
      <c r="U88" s="18"/>
    </row>
    <row r="89" spans="1:21" x14ac:dyDescent="0.25">
      <c r="A89" s="22"/>
      <c r="B89" s="3"/>
      <c r="C89" s="3"/>
      <c r="D89" s="3"/>
      <c r="E89" s="18" t="e">
        <f t="shared" si="9"/>
        <v>#VALUE!</v>
      </c>
      <c r="F89" s="18" t="str">
        <f t="shared" si="10"/>
        <v/>
      </c>
      <c r="G89" s="18" t="e">
        <f t="shared" si="11"/>
        <v>#VALUE!</v>
      </c>
      <c r="H89" s="18" t="e">
        <f t="shared" si="12"/>
        <v>#VALUE!</v>
      </c>
      <c r="I89" s="18" t="e">
        <f>VLOOKUP(F89,G14数据库!C:N,4,0)</f>
        <v>#N/A</v>
      </c>
      <c r="J89" s="18" t="e">
        <f>VLOOKUP(F89,G14数据库!C:N,5,0)</f>
        <v>#N/A</v>
      </c>
      <c r="K89" s="18" t="e" cm="1">
        <f t="array" ref="K89">_xlfn.IFS(E89=1,0,E89=2,VLOOKUP(F89,G14数据库!C:N,3,0)+100,E89=3,0,E89=4,VLOOKUP(F89,G14数据库!C:N,3,0)+100)</f>
        <v>#VALUE!</v>
      </c>
      <c r="L89" s="19" t="e">
        <f t="shared" si="13"/>
        <v>#VALUE!</v>
      </c>
      <c r="M89" s="18" t="e">
        <f>VLOOKUP(F89,G14数据库!C:N,6,0)</f>
        <v>#N/A</v>
      </c>
      <c r="N89" s="18" t="e">
        <f>VLOOKUP(F89,G14数据库!C:N,7,0)</f>
        <v>#N/A</v>
      </c>
      <c r="O89" s="18"/>
      <c r="P89" s="18" t="e">
        <f>VLOOKUP(F89,G14数据库!C:N,8,0)</f>
        <v>#N/A</v>
      </c>
      <c r="Q89" s="18" t="e">
        <f>VLOOKUP(F89,G14数据库!C:N,9,0)</f>
        <v>#N/A</v>
      </c>
      <c r="R89" s="19" t="e">
        <f>VLOOKUP(F89,G14数据库!C:N,10,0)*C89*2</f>
        <v>#N/A</v>
      </c>
      <c r="S89" s="18" t="e">
        <f>VLOOKUP(F89,G14数据库!C:N,11,0)</f>
        <v>#N/A</v>
      </c>
      <c r="T89" s="18" t="e">
        <f>VLOOKUP(F89,G14数据库!C:N,12,0)</f>
        <v>#N/A</v>
      </c>
      <c r="U89" s="18"/>
    </row>
    <row r="90" spans="1:21" x14ac:dyDescent="0.25">
      <c r="A90" s="22"/>
      <c r="B90" s="3"/>
      <c r="C90" s="3"/>
      <c r="D90" s="3"/>
      <c r="E90" s="18" t="e">
        <f t="shared" si="9"/>
        <v>#VALUE!</v>
      </c>
      <c r="F90" s="18" t="str">
        <f t="shared" si="10"/>
        <v/>
      </c>
      <c r="G90" s="18" t="e">
        <f t="shared" si="11"/>
        <v>#VALUE!</v>
      </c>
      <c r="H90" s="18" t="e">
        <f t="shared" si="12"/>
        <v>#VALUE!</v>
      </c>
      <c r="I90" s="18" t="e">
        <f>VLOOKUP(F90,G14数据库!C:N,4,0)</f>
        <v>#N/A</v>
      </c>
      <c r="J90" s="18" t="e">
        <f>VLOOKUP(F90,G14数据库!C:N,5,0)</f>
        <v>#N/A</v>
      </c>
      <c r="K90" s="18" t="e" cm="1">
        <f t="array" ref="K90">_xlfn.IFS(E90=1,0,E90=2,VLOOKUP(F90,G14数据库!C:N,3,0)+100,E90=3,0,E90=4,VLOOKUP(F90,G14数据库!C:N,3,0)+100)</f>
        <v>#VALUE!</v>
      </c>
      <c r="L90" s="19" t="e">
        <f t="shared" si="13"/>
        <v>#VALUE!</v>
      </c>
      <c r="M90" s="18" t="e">
        <f>VLOOKUP(F90,G14数据库!C:N,6,0)</f>
        <v>#N/A</v>
      </c>
      <c r="N90" s="18" t="e">
        <f>VLOOKUP(F90,G14数据库!C:N,7,0)</f>
        <v>#N/A</v>
      </c>
      <c r="O90" s="18"/>
      <c r="P90" s="18" t="e">
        <f>VLOOKUP(F90,G14数据库!C:N,8,0)</f>
        <v>#N/A</v>
      </c>
      <c r="Q90" s="18" t="e">
        <f>VLOOKUP(F90,G14数据库!C:N,9,0)</f>
        <v>#N/A</v>
      </c>
      <c r="R90" s="19" t="e">
        <f>VLOOKUP(F90,G14数据库!C:N,10,0)*C90*2</f>
        <v>#N/A</v>
      </c>
      <c r="S90" s="18" t="e">
        <f>VLOOKUP(F90,G14数据库!C:N,11,0)</f>
        <v>#N/A</v>
      </c>
      <c r="T90" s="18" t="e">
        <f>VLOOKUP(F90,G14数据库!C:N,12,0)</f>
        <v>#N/A</v>
      </c>
      <c r="U90" s="18"/>
    </row>
    <row r="91" spans="1:21" x14ac:dyDescent="0.25">
      <c r="A91" s="22"/>
      <c r="B91" s="3"/>
      <c r="C91" s="3"/>
      <c r="D91" s="3"/>
      <c r="E91" s="18" t="e">
        <f t="shared" si="9"/>
        <v>#VALUE!</v>
      </c>
      <c r="F91" s="18" t="str">
        <f t="shared" si="10"/>
        <v/>
      </c>
      <c r="G91" s="18" t="e">
        <f t="shared" si="11"/>
        <v>#VALUE!</v>
      </c>
      <c r="H91" s="18" t="e">
        <f t="shared" si="12"/>
        <v>#VALUE!</v>
      </c>
      <c r="I91" s="18" t="e">
        <f>VLOOKUP(F91,G14数据库!C:N,4,0)</f>
        <v>#N/A</v>
      </c>
      <c r="J91" s="18" t="e">
        <f>VLOOKUP(F91,G14数据库!C:N,5,0)</f>
        <v>#N/A</v>
      </c>
      <c r="K91" s="18" t="e" cm="1">
        <f t="array" ref="K91">_xlfn.IFS(E91=1,0,E91=2,VLOOKUP(F91,G14数据库!C:N,3,0)+100,E91=3,0,E91=4,VLOOKUP(F91,G14数据库!C:N,3,0)+100)</f>
        <v>#VALUE!</v>
      </c>
      <c r="L91" s="19" t="e">
        <f t="shared" si="13"/>
        <v>#VALUE!</v>
      </c>
      <c r="M91" s="18" t="e">
        <f>VLOOKUP(F91,G14数据库!C:N,6,0)</f>
        <v>#N/A</v>
      </c>
      <c r="N91" s="18" t="e">
        <f>VLOOKUP(F91,G14数据库!C:N,7,0)</f>
        <v>#N/A</v>
      </c>
      <c r="O91" s="18"/>
      <c r="P91" s="18" t="e">
        <f>VLOOKUP(F91,G14数据库!C:N,8,0)</f>
        <v>#N/A</v>
      </c>
      <c r="Q91" s="18" t="e">
        <f>VLOOKUP(F91,G14数据库!C:N,9,0)</f>
        <v>#N/A</v>
      </c>
      <c r="R91" s="19" t="e">
        <f>VLOOKUP(F91,G14数据库!C:N,10,0)*C91*2</f>
        <v>#N/A</v>
      </c>
      <c r="S91" s="18" t="e">
        <f>VLOOKUP(F91,G14数据库!C:N,11,0)</f>
        <v>#N/A</v>
      </c>
      <c r="T91" s="18" t="e">
        <f>VLOOKUP(F91,G14数据库!C:N,12,0)</f>
        <v>#N/A</v>
      </c>
      <c r="U91" s="18"/>
    </row>
    <row r="92" spans="1:21" x14ac:dyDescent="0.25">
      <c r="A92" s="22"/>
      <c r="B92" s="3"/>
      <c r="C92" s="3"/>
      <c r="D92" s="3"/>
      <c r="E92" s="18" t="e">
        <f t="shared" si="9"/>
        <v>#VALUE!</v>
      </c>
      <c r="F92" s="18" t="str">
        <f t="shared" si="10"/>
        <v/>
      </c>
      <c r="G92" s="18" t="e">
        <f t="shared" si="11"/>
        <v>#VALUE!</v>
      </c>
      <c r="H92" s="18" t="e">
        <f t="shared" si="12"/>
        <v>#VALUE!</v>
      </c>
      <c r="I92" s="18" t="e">
        <f>VLOOKUP(F92,G14数据库!C:N,4,0)</f>
        <v>#N/A</v>
      </c>
      <c r="J92" s="18" t="e">
        <f>VLOOKUP(F92,G14数据库!C:N,5,0)</f>
        <v>#N/A</v>
      </c>
      <c r="K92" s="18" t="e" cm="1">
        <f t="array" ref="K92">_xlfn.IFS(E92=1,0,E92=2,VLOOKUP(F92,G14数据库!C:N,3,0)+100,E92=3,0,E92=4,VLOOKUP(F92,G14数据库!C:N,3,0)+100)</f>
        <v>#VALUE!</v>
      </c>
      <c r="L92" s="19" t="e">
        <f t="shared" si="13"/>
        <v>#VALUE!</v>
      </c>
      <c r="M92" s="18" t="e">
        <f>VLOOKUP(F92,G14数据库!C:N,6,0)</f>
        <v>#N/A</v>
      </c>
      <c r="N92" s="18" t="e">
        <f>VLOOKUP(F92,G14数据库!C:N,7,0)</f>
        <v>#N/A</v>
      </c>
      <c r="O92" s="18"/>
      <c r="P92" s="18" t="e">
        <f>VLOOKUP(F92,G14数据库!C:N,8,0)</f>
        <v>#N/A</v>
      </c>
      <c r="Q92" s="18" t="e">
        <f>VLOOKUP(F92,G14数据库!C:N,9,0)</f>
        <v>#N/A</v>
      </c>
      <c r="R92" s="19" t="e">
        <f>VLOOKUP(F92,G14数据库!C:N,10,0)*C92*2</f>
        <v>#N/A</v>
      </c>
      <c r="S92" s="18" t="e">
        <f>VLOOKUP(F92,G14数据库!C:N,11,0)</f>
        <v>#N/A</v>
      </c>
      <c r="T92" s="18" t="e">
        <f>VLOOKUP(F92,G14数据库!C:N,12,0)</f>
        <v>#N/A</v>
      </c>
      <c r="U92" s="18"/>
    </row>
    <row r="93" spans="1:21" x14ac:dyDescent="0.25">
      <c r="A93" s="22"/>
      <c r="B93" s="3"/>
      <c r="C93" s="3"/>
      <c r="D93" s="3"/>
      <c r="E93" s="18" t="e">
        <f t="shared" si="9"/>
        <v>#VALUE!</v>
      </c>
      <c r="F93" s="18" t="str">
        <f t="shared" si="10"/>
        <v/>
      </c>
      <c r="G93" s="18" t="e">
        <f t="shared" si="11"/>
        <v>#VALUE!</v>
      </c>
      <c r="H93" s="18" t="e">
        <f t="shared" si="12"/>
        <v>#VALUE!</v>
      </c>
      <c r="I93" s="18" t="e">
        <f>VLOOKUP(F93,G14数据库!C:N,4,0)</f>
        <v>#N/A</v>
      </c>
      <c r="J93" s="18" t="e">
        <f>VLOOKUP(F93,G14数据库!C:N,5,0)</f>
        <v>#N/A</v>
      </c>
      <c r="K93" s="18" t="e" cm="1">
        <f t="array" ref="K93">_xlfn.IFS(E93=1,0,E93=2,VLOOKUP(F93,G14数据库!C:N,3,0)+100,E93=3,0,E93=4,VLOOKUP(F93,G14数据库!C:N,3,0)+100)</f>
        <v>#VALUE!</v>
      </c>
      <c r="L93" s="19" t="e">
        <f t="shared" si="13"/>
        <v>#VALUE!</v>
      </c>
      <c r="M93" s="18" t="e">
        <f>VLOOKUP(F93,G14数据库!C:N,6,0)</f>
        <v>#N/A</v>
      </c>
      <c r="N93" s="18" t="e">
        <f>VLOOKUP(F93,G14数据库!C:N,7,0)</f>
        <v>#N/A</v>
      </c>
      <c r="O93" s="18"/>
      <c r="P93" s="18" t="e">
        <f>VLOOKUP(F93,G14数据库!C:N,8,0)</f>
        <v>#N/A</v>
      </c>
      <c r="Q93" s="18" t="e">
        <f>VLOOKUP(F93,G14数据库!C:N,9,0)</f>
        <v>#N/A</v>
      </c>
      <c r="R93" s="19" t="e">
        <f>VLOOKUP(F93,G14数据库!C:N,10,0)*C93*2</f>
        <v>#N/A</v>
      </c>
      <c r="S93" s="18" t="e">
        <f>VLOOKUP(F93,G14数据库!C:N,11,0)</f>
        <v>#N/A</v>
      </c>
      <c r="T93" s="18" t="e">
        <f>VLOOKUP(F93,G14数据库!C:N,12,0)</f>
        <v>#N/A</v>
      </c>
      <c r="U93" s="18"/>
    </row>
    <row r="94" spans="1:21" x14ac:dyDescent="0.25">
      <c r="A94" s="22"/>
      <c r="B94" s="3"/>
      <c r="C94" s="3"/>
      <c r="D94" s="3"/>
      <c r="E94" s="18" t="e">
        <f t="shared" si="9"/>
        <v>#VALUE!</v>
      </c>
      <c r="F94" s="18" t="str">
        <f t="shared" si="10"/>
        <v/>
      </c>
      <c r="G94" s="18" t="e">
        <f t="shared" si="11"/>
        <v>#VALUE!</v>
      </c>
      <c r="H94" s="18" t="e">
        <f t="shared" si="12"/>
        <v>#VALUE!</v>
      </c>
      <c r="I94" s="18" t="e">
        <f>VLOOKUP(F94,G14数据库!C:N,4,0)</f>
        <v>#N/A</v>
      </c>
      <c r="J94" s="18" t="e">
        <f>VLOOKUP(F94,G14数据库!C:N,5,0)</f>
        <v>#N/A</v>
      </c>
      <c r="K94" s="18" t="e" cm="1">
        <f t="array" ref="K94">_xlfn.IFS(E94=1,0,E94=2,VLOOKUP(F94,G14数据库!C:N,3,0)+100,E94=3,0,E94=4,VLOOKUP(F94,G14数据库!C:N,3,0)+100)</f>
        <v>#VALUE!</v>
      </c>
      <c r="L94" s="19" t="e">
        <f t="shared" si="13"/>
        <v>#VALUE!</v>
      </c>
      <c r="M94" s="18" t="e">
        <f>VLOOKUP(F94,G14数据库!C:N,6,0)</f>
        <v>#N/A</v>
      </c>
      <c r="N94" s="18" t="e">
        <f>VLOOKUP(F94,G14数据库!C:N,7,0)</f>
        <v>#N/A</v>
      </c>
      <c r="O94" s="18"/>
      <c r="P94" s="18" t="e">
        <f>VLOOKUP(F94,G14数据库!C:N,8,0)</f>
        <v>#N/A</v>
      </c>
      <c r="Q94" s="18" t="e">
        <f>VLOOKUP(F94,G14数据库!C:N,9,0)</f>
        <v>#N/A</v>
      </c>
      <c r="R94" s="19" t="e">
        <f>VLOOKUP(F94,G14数据库!C:N,10,0)*C94*2</f>
        <v>#N/A</v>
      </c>
      <c r="S94" s="18" t="e">
        <f>VLOOKUP(F94,G14数据库!C:N,11,0)</f>
        <v>#N/A</v>
      </c>
      <c r="T94" s="18" t="e">
        <f>VLOOKUP(F94,G14数据库!C:N,12,0)</f>
        <v>#N/A</v>
      </c>
      <c r="U94" s="18"/>
    </row>
    <row r="95" spans="1:21" x14ac:dyDescent="0.25">
      <c r="A95" s="22"/>
      <c r="B95" s="3"/>
      <c r="C95" s="3"/>
      <c r="D95" s="3"/>
      <c r="E95" s="18" t="e">
        <f t="shared" si="9"/>
        <v>#VALUE!</v>
      </c>
      <c r="F95" s="18" t="str">
        <f t="shared" si="10"/>
        <v/>
      </c>
      <c r="G95" s="18" t="e">
        <f t="shared" si="11"/>
        <v>#VALUE!</v>
      </c>
      <c r="H95" s="18" t="e">
        <f t="shared" si="12"/>
        <v>#VALUE!</v>
      </c>
      <c r="I95" s="18" t="e">
        <f>VLOOKUP(F95,G14数据库!C:N,4,0)</f>
        <v>#N/A</v>
      </c>
      <c r="J95" s="18" t="e">
        <f>VLOOKUP(F95,G14数据库!C:N,5,0)</f>
        <v>#N/A</v>
      </c>
      <c r="K95" s="18" t="e" cm="1">
        <f t="array" ref="K95">_xlfn.IFS(E95=1,0,E95=2,VLOOKUP(F95,G14数据库!C:N,3,0)+100,E95=3,0,E95=4,VLOOKUP(F95,G14数据库!C:N,3,0)+100)</f>
        <v>#VALUE!</v>
      </c>
      <c r="L95" s="19" t="e">
        <f t="shared" si="13"/>
        <v>#VALUE!</v>
      </c>
      <c r="M95" s="18" t="e">
        <f>VLOOKUP(F95,G14数据库!C:N,6,0)</f>
        <v>#N/A</v>
      </c>
      <c r="N95" s="18" t="e">
        <f>VLOOKUP(F95,G14数据库!C:N,7,0)</f>
        <v>#N/A</v>
      </c>
      <c r="O95" s="18"/>
      <c r="P95" s="18" t="e">
        <f>VLOOKUP(F95,G14数据库!C:N,8,0)</f>
        <v>#N/A</v>
      </c>
      <c r="Q95" s="18" t="e">
        <f>VLOOKUP(F95,G14数据库!C:N,9,0)</f>
        <v>#N/A</v>
      </c>
      <c r="R95" s="19" t="e">
        <f>VLOOKUP(F95,G14数据库!C:N,10,0)*C95*2</f>
        <v>#N/A</v>
      </c>
      <c r="S95" s="18" t="e">
        <f>VLOOKUP(F95,G14数据库!C:N,11,0)</f>
        <v>#N/A</v>
      </c>
      <c r="T95" s="18" t="e">
        <f>VLOOKUP(F95,G14数据库!C:N,12,0)</f>
        <v>#N/A</v>
      </c>
      <c r="U95" s="18"/>
    </row>
    <row r="96" spans="1:21" x14ac:dyDescent="0.25">
      <c r="A96" s="22"/>
      <c r="B96" s="3"/>
      <c r="C96" s="3"/>
      <c r="D96" s="3"/>
      <c r="E96" s="18" t="e">
        <f t="shared" si="9"/>
        <v>#VALUE!</v>
      </c>
      <c r="F96" s="18" t="str">
        <f t="shared" si="10"/>
        <v/>
      </c>
      <c r="G96" s="18" t="e">
        <f t="shared" si="11"/>
        <v>#VALUE!</v>
      </c>
      <c r="H96" s="18" t="e">
        <f t="shared" si="12"/>
        <v>#VALUE!</v>
      </c>
      <c r="I96" s="18" t="e">
        <f>VLOOKUP(F96,G14数据库!C:N,4,0)</f>
        <v>#N/A</v>
      </c>
      <c r="J96" s="18" t="e">
        <f>VLOOKUP(F96,G14数据库!C:N,5,0)</f>
        <v>#N/A</v>
      </c>
      <c r="K96" s="18" t="e" cm="1">
        <f t="array" ref="K96">_xlfn.IFS(E96=1,0,E96=2,VLOOKUP(F96,G14数据库!C:N,3,0)+100,E96=3,0,E96=4,VLOOKUP(F96,G14数据库!C:N,3,0)+100)</f>
        <v>#VALUE!</v>
      </c>
      <c r="L96" s="19" t="e">
        <f t="shared" si="13"/>
        <v>#VALUE!</v>
      </c>
      <c r="M96" s="18" t="e">
        <f>VLOOKUP(F96,G14数据库!C:N,6,0)</f>
        <v>#N/A</v>
      </c>
      <c r="N96" s="18" t="e">
        <f>VLOOKUP(F96,G14数据库!C:N,7,0)</f>
        <v>#N/A</v>
      </c>
      <c r="O96" s="18"/>
      <c r="P96" s="18" t="e">
        <f>VLOOKUP(F96,G14数据库!C:N,8,0)</f>
        <v>#N/A</v>
      </c>
      <c r="Q96" s="18" t="e">
        <f>VLOOKUP(F96,G14数据库!C:N,9,0)</f>
        <v>#N/A</v>
      </c>
      <c r="R96" s="19" t="e">
        <f>VLOOKUP(F96,G14数据库!C:N,10,0)*C96*2</f>
        <v>#N/A</v>
      </c>
      <c r="S96" s="18" t="e">
        <f>VLOOKUP(F96,G14数据库!C:N,11,0)</f>
        <v>#N/A</v>
      </c>
      <c r="T96" s="18" t="e">
        <f>VLOOKUP(F96,G14数据库!C:N,12,0)</f>
        <v>#N/A</v>
      </c>
      <c r="U96" s="18"/>
    </row>
    <row r="97" spans="1:21" x14ac:dyDescent="0.25">
      <c r="A97" s="22"/>
      <c r="B97" s="3"/>
      <c r="C97" s="3"/>
      <c r="D97" s="3"/>
      <c r="E97" s="18" t="e">
        <f t="shared" si="9"/>
        <v>#VALUE!</v>
      </c>
      <c r="F97" s="18" t="str">
        <f t="shared" si="10"/>
        <v/>
      </c>
      <c r="G97" s="18" t="e">
        <f t="shared" si="11"/>
        <v>#VALUE!</v>
      </c>
      <c r="H97" s="18" t="e">
        <f t="shared" si="12"/>
        <v>#VALUE!</v>
      </c>
      <c r="I97" s="18" t="e">
        <f>VLOOKUP(F97,G14数据库!C:N,4,0)</f>
        <v>#N/A</v>
      </c>
      <c r="J97" s="18" t="e">
        <f>VLOOKUP(F97,G14数据库!C:N,5,0)</f>
        <v>#N/A</v>
      </c>
      <c r="K97" s="18" t="e" cm="1">
        <f t="array" ref="K97">_xlfn.IFS(E97=1,0,E97=2,VLOOKUP(F97,G14数据库!C:N,3,0)+100,E97=3,0,E97=4,VLOOKUP(F97,G14数据库!C:N,3,0)+100)</f>
        <v>#VALUE!</v>
      </c>
      <c r="L97" s="19" t="e">
        <f t="shared" si="13"/>
        <v>#VALUE!</v>
      </c>
      <c r="M97" s="18" t="e">
        <f>VLOOKUP(F97,G14数据库!C:N,6,0)</f>
        <v>#N/A</v>
      </c>
      <c r="N97" s="18" t="e">
        <f>VLOOKUP(F97,G14数据库!C:N,7,0)</f>
        <v>#N/A</v>
      </c>
      <c r="O97" s="18"/>
      <c r="P97" s="18" t="e">
        <f>VLOOKUP(F97,G14数据库!C:N,8,0)</f>
        <v>#N/A</v>
      </c>
      <c r="Q97" s="18" t="e">
        <f>VLOOKUP(F97,G14数据库!C:N,9,0)</f>
        <v>#N/A</v>
      </c>
      <c r="R97" s="19" t="e">
        <f>VLOOKUP(F97,G14数据库!C:N,10,0)*C97*2</f>
        <v>#N/A</v>
      </c>
      <c r="S97" s="18" t="e">
        <f>VLOOKUP(F97,G14数据库!C:N,11,0)</f>
        <v>#N/A</v>
      </c>
      <c r="T97" s="18" t="e">
        <f>VLOOKUP(F97,G14数据库!C:N,12,0)</f>
        <v>#N/A</v>
      </c>
      <c r="U97" s="18"/>
    </row>
    <row r="98" spans="1:21" x14ac:dyDescent="0.25">
      <c r="A98" s="22"/>
      <c r="B98" s="3"/>
      <c r="C98" s="3"/>
      <c r="D98" s="3"/>
      <c r="E98" s="18" t="e">
        <f t="shared" si="9"/>
        <v>#VALUE!</v>
      </c>
      <c r="F98" s="18" t="str">
        <f t="shared" si="10"/>
        <v/>
      </c>
      <c r="G98" s="18" t="e">
        <f t="shared" si="11"/>
        <v>#VALUE!</v>
      </c>
      <c r="H98" s="18" t="e">
        <f t="shared" si="12"/>
        <v>#VALUE!</v>
      </c>
      <c r="I98" s="18" t="e">
        <f>VLOOKUP(F98,G14数据库!C:N,4,0)</f>
        <v>#N/A</v>
      </c>
      <c r="J98" s="18" t="e">
        <f>VLOOKUP(F98,G14数据库!C:N,5,0)</f>
        <v>#N/A</v>
      </c>
      <c r="K98" s="18" t="e" cm="1">
        <f t="array" ref="K98">_xlfn.IFS(E98=1,0,E98=2,VLOOKUP(F98,G14数据库!C:N,3,0)+100,E98=3,0,E98=4,VLOOKUP(F98,G14数据库!C:N,3,0)+100)</f>
        <v>#VALUE!</v>
      </c>
      <c r="L98" s="19" t="e">
        <f t="shared" si="13"/>
        <v>#VALUE!</v>
      </c>
      <c r="M98" s="18" t="e">
        <f>VLOOKUP(F98,G14数据库!C:N,6,0)</f>
        <v>#N/A</v>
      </c>
      <c r="N98" s="18" t="e">
        <f>VLOOKUP(F98,G14数据库!C:N,7,0)</f>
        <v>#N/A</v>
      </c>
      <c r="O98" s="18"/>
      <c r="P98" s="18" t="e">
        <f>VLOOKUP(F98,G14数据库!C:N,8,0)</f>
        <v>#N/A</v>
      </c>
      <c r="Q98" s="18" t="e">
        <f>VLOOKUP(F98,G14数据库!C:N,9,0)</f>
        <v>#N/A</v>
      </c>
      <c r="R98" s="19" t="e">
        <f>VLOOKUP(F98,G14数据库!C:N,10,0)*C98*2</f>
        <v>#N/A</v>
      </c>
      <c r="S98" s="18" t="e">
        <f>VLOOKUP(F98,G14数据库!C:N,11,0)</f>
        <v>#N/A</v>
      </c>
      <c r="T98" s="18" t="e">
        <f>VLOOKUP(F98,G14数据库!C:N,12,0)</f>
        <v>#N/A</v>
      </c>
      <c r="U98" s="18"/>
    </row>
    <row r="99" spans="1:21" x14ac:dyDescent="0.25">
      <c r="A99" s="22"/>
      <c r="B99" s="3"/>
      <c r="C99" s="3"/>
      <c r="D99" s="3"/>
      <c r="E99" s="18" t="e">
        <f t="shared" si="9"/>
        <v>#VALUE!</v>
      </c>
      <c r="F99" s="18" t="str">
        <f t="shared" si="10"/>
        <v/>
      </c>
      <c r="G99" s="18" t="e">
        <f t="shared" si="11"/>
        <v>#VALUE!</v>
      </c>
      <c r="H99" s="18" t="e">
        <f t="shared" si="12"/>
        <v>#VALUE!</v>
      </c>
      <c r="I99" s="18" t="e">
        <f>VLOOKUP(F99,G14数据库!C:N,4,0)</f>
        <v>#N/A</v>
      </c>
      <c r="J99" s="18" t="e">
        <f>VLOOKUP(F99,G14数据库!C:N,5,0)</f>
        <v>#N/A</v>
      </c>
      <c r="K99" s="18" t="e" cm="1">
        <f t="array" ref="K99">_xlfn.IFS(E99=1,0,E99=2,VLOOKUP(F99,G14数据库!C:N,3,0)+100,E99=3,0,E99=4,VLOOKUP(F99,G14数据库!C:N,3,0)+100)</f>
        <v>#VALUE!</v>
      </c>
      <c r="L99" s="19" t="e">
        <f t="shared" si="13"/>
        <v>#VALUE!</v>
      </c>
      <c r="M99" s="18" t="e">
        <f>VLOOKUP(F99,G14数据库!C:N,6,0)</f>
        <v>#N/A</v>
      </c>
      <c r="N99" s="18" t="e">
        <f>VLOOKUP(F99,G14数据库!C:N,7,0)</f>
        <v>#N/A</v>
      </c>
      <c r="O99" s="18"/>
      <c r="P99" s="18" t="e">
        <f>VLOOKUP(F99,G14数据库!C:N,8,0)</f>
        <v>#N/A</v>
      </c>
      <c r="Q99" s="18" t="e">
        <f>VLOOKUP(F99,G14数据库!C:N,9,0)</f>
        <v>#N/A</v>
      </c>
      <c r="R99" s="19" t="e">
        <f>VLOOKUP(F99,G14数据库!C:N,10,0)*C99*2</f>
        <v>#N/A</v>
      </c>
      <c r="S99" s="18" t="e">
        <f>VLOOKUP(F99,G14数据库!C:N,11,0)</f>
        <v>#N/A</v>
      </c>
      <c r="T99" s="18" t="e">
        <f>VLOOKUP(F99,G14数据库!C:N,12,0)</f>
        <v>#N/A</v>
      </c>
      <c r="U99" s="18"/>
    </row>
    <row r="100" spans="1:21" x14ac:dyDescent="0.25">
      <c r="A100" s="22"/>
      <c r="B100" s="3"/>
      <c r="C100" s="3"/>
      <c r="D100" s="3"/>
      <c r="E100" s="18" t="e">
        <f t="shared" si="9"/>
        <v>#VALUE!</v>
      </c>
      <c r="F100" s="18" t="str">
        <f t="shared" si="10"/>
        <v/>
      </c>
      <c r="G100" s="18" t="e">
        <f t="shared" si="11"/>
        <v>#VALUE!</v>
      </c>
      <c r="H100" s="18" t="e">
        <f t="shared" si="12"/>
        <v>#VALUE!</v>
      </c>
      <c r="I100" s="18" t="e">
        <f>VLOOKUP(F100,G14数据库!C:N,4,0)</f>
        <v>#N/A</v>
      </c>
      <c r="J100" s="18" t="e">
        <f>VLOOKUP(F100,G14数据库!C:N,5,0)</f>
        <v>#N/A</v>
      </c>
      <c r="K100" s="18" t="e" cm="1">
        <f t="array" ref="K100">_xlfn.IFS(E100=1,0,E100=2,VLOOKUP(F100,G14数据库!C:N,3,0)+100,E100=3,0,E100=4,VLOOKUP(F100,G14数据库!C:N,3,0)+100)</f>
        <v>#VALUE!</v>
      </c>
      <c r="L100" s="19" t="e">
        <f t="shared" si="13"/>
        <v>#VALUE!</v>
      </c>
      <c r="M100" s="18" t="e">
        <f>VLOOKUP(F100,G14数据库!C:N,6,0)</f>
        <v>#N/A</v>
      </c>
      <c r="N100" s="18" t="e">
        <f>VLOOKUP(F100,G14数据库!C:N,7,0)</f>
        <v>#N/A</v>
      </c>
      <c r="O100" s="18"/>
      <c r="P100" s="18" t="e">
        <f>VLOOKUP(F100,G14数据库!C:N,8,0)</f>
        <v>#N/A</v>
      </c>
      <c r="Q100" s="18" t="e">
        <f>VLOOKUP(F100,G14数据库!C:N,9,0)</f>
        <v>#N/A</v>
      </c>
      <c r="R100" s="19" t="e">
        <f>VLOOKUP(F100,G14数据库!C:N,10,0)*C100*2</f>
        <v>#N/A</v>
      </c>
      <c r="S100" s="18" t="e">
        <f>VLOOKUP(F100,G14数据库!C:N,11,0)</f>
        <v>#N/A</v>
      </c>
      <c r="T100" s="18" t="e">
        <f>VLOOKUP(F100,G14数据库!C:N,12,0)</f>
        <v>#N/A</v>
      </c>
      <c r="U100" s="18"/>
    </row>
  </sheetData>
  <sheetProtection algorithmName="SHA-512" hashValue="cfzoAHu8I+0O0PbErh0y2qyoYtwYLSHF7SVYs17+lHv0lH5aXW3tlbhTqD1jjQiAExkMiIfUKfLDOE8P03dABg==" saltValue="jG9Z0VXTx59/zket/+/8ig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F2:F8" formula="1"/>
  </ignoredError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3E3AD-D54B-425B-BEBE-432AA2F730A7}">
  <sheetPr codeName="Sheet115"/>
  <dimension ref="A1:N6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6" width="5.26953125" bestFit="1" customWidth="1"/>
    <col min="7" max="7" width="9.26953125" bestFit="1" customWidth="1"/>
    <col min="8" max="8" width="5.26953125" bestFit="1" customWidth="1"/>
    <col min="9" max="9" width="6.26953125" bestFit="1" customWidth="1"/>
    <col min="10" max="10" width="9.26953125" bestFit="1" customWidth="1"/>
    <col min="11" max="11" width="8.90625" bestFit="1" customWidth="1"/>
    <col min="12" max="13" width="5.26953125" bestFit="1" customWidth="1"/>
    <col min="14" max="14" width="6.26953125" bestFit="1" customWidth="1"/>
  </cols>
  <sheetData>
    <row r="1" spans="1:14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78"/>
      <c r="I1" s="79"/>
      <c r="J1" s="86" t="s">
        <v>392</v>
      </c>
      <c r="K1" s="87"/>
      <c r="L1" s="87"/>
      <c r="M1" s="87"/>
      <c r="N1" s="87"/>
    </row>
    <row r="2" spans="1:14" x14ac:dyDescent="0.25">
      <c r="A2" s="3" t="s">
        <v>47</v>
      </c>
      <c r="B2" s="3" t="s">
        <v>46</v>
      </c>
      <c r="C2" s="1" t="s">
        <v>1</v>
      </c>
      <c r="D2" s="3" t="s">
        <v>265</v>
      </c>
      <c r="E2" s="3" t="s">
        <v>187</v>
      </c>
      <c r="F2" s="1" t="s">
        <v>12</v>
      </c>
      <c r="G2" s="1" t="s">
        <v>2</v>
      </c>
      <c r="H2" s="1" t="s">
        <v>3</v>
      </c>
      <c r="I2" s="1" t="s">
        <v>4</v>
      </c>
      <c r="J2" s="1" t="s">
        <v>12</v>
      </c>
      <c r="K2" s="1" t="s">
        <v>2</v>
      </c>
      <c r="L2" s="3" t="s">
        <v>32</v>
      </c>
      <c r="M2" s="1" t="s">
        <v>3</v>
      </c>
      <c r="N2" s="1" t="s">
        <v>4</v>
      </c>
    </row>
    <row r="3" spans="1:14" ht="15" x14ac:dyDescent="0.25">
      <c r="A3" s="3" t="s">
        <v>427</v>
      </c>
      <c r="B3" s="3" t="s">
        <v>428</v>
      </c>
      <c r="C3" s="1" t="s">
        <v>6</v>
      </c>
      <c r="D3" s="1">
        <v>75</v>
      </c>
      <c r="E3" s="1">
        <v>75</v>
      </c>
      <c r="F3" s="1" t="s">
        <v>93</v>
      </c>
      <c r="G3" s="1" t="s">
        <v>14</v>
      </c>
      <c r="H3" s="1" t="s">
        <v>15</v>
      </c>
      <c r="I3" s="1" t="s">
        <v>7</v>
      </c>
      <c r="J3" s="3" t="s">
        <v>393</v>
      </c>
      <c r="K3" s="36" t="s">
        <v>400</v>
      </c>
      <c r="L3" s="3">
        <v>2</v>
      </c>
      <c r="M3" s="3" t="s">
        <v>72</v>
      </c>
      <c r="N3" s="1" t="s">
        <v>7</v>
      </c>
    </row>
    <row r="4" spans="1:14" ht="15" x14ac:dyDescent="0.25">
      <c r="A4" s="3"/>
      <c r="B4" s="1"/>
      <c r="C4" s="1" t="s">
        <v>17</v>
      </c>
      <c r="D4" s="1">
        <v>100</v>
      </c>
      <c r="E4" s="1">
        <v>100</v>
      </c>
      <c r="F4" s="1" t="s">
        <v>93</v>
      </c>
      <c r="G4" s="3" t="s">
        <v>413</v>
      </c>
      <c r="H4" s="1" t="s">
        <v>15</v>
      </c>
      <c r="I4" s="1" t="s">
        <v>7</v>
      </c>
      <c r="J4" s="3" t="s">
        <v>393</v>
      </c>
      <c r="K4" s="36" t="s">
        <v>401</v>
      </c>
      <c r="L4" s="3">
        <v>2</v>
      </c>
      <c r="M4" s="3" t="s">
        <v>72</v>
      </c>
      <c r="N4" s="1" t="s">
        <v>7</v>
      </c>
    </row>
    <row r="5" spans="1:14" ht="15" x14ac:dyDescent="0.25">
      <c r="A5" s="3"/>
      <c r="B5" s="1"/>
      <c r="C5" s="1" t="s">
        <v>8</v>
      </c>
      <c r="D5" s="1">
        <v>150</v>
      </c>
      <c r="E5" s="1">
        <v>125</v>
      </c>
      <c r="F5" s="1" t="s">
        <v>93</v>
      </c>
      <c r="G5" s="3" t="s">
        <v>145</v>
      </c>
      <c r="H5" s="1" t="s">
        <v>15</v>
      </c>
      <c r="I5" s="1" t="s">
        <v>7</v>
      </c>
      <c r="J5" s="3" t="s">
        <v>393</v>
      </c>
      <c r="K5" s="36" t="s">
        <v>402</v>
      </c>
      <c r="L5" s="3">
        <v>2</v>
      </c>
      <c r="M5" s="3" t="s">
        <v>72</v>
      </c>
      <c r="N5" s="1" t="s">
        <v>7</v>
      </c>
    </row>
    <row r="6" spans="1:14" ht="15" x14ac:dyDescent="0.25">
      <c r="A6" s="3"/>
      <c r="B6" s="1"/>
      <c r="C6" s="1" t="s">
        <v>9</v>
      </c>
      <c r="D6" s="1">
        <v>200</v>
      </c>
      <c r="E6" s="1">
        <v>150</v>
      </c>
      <c r="F6" s="3" t="s">
        <v>207</v>
      </c>
      <c r="G6" s="3" t="s">
        <v>164</v>
      </c>
      <c r="H6" s="1" t="s">
        <v>15</v>
      </c>
      <c r="I6" s="1" t="s">
        <v>7</v>
      </c>
      <c r="J6" s="3" t="s">
        <v>393</v>
      </c>
      <c r="K6" s="36" t="s">
        <v>403</v>
      </c>
      <c r="L6" s="3">
        <v>2</v>
      </c>
      <c r="M6" s="3" t="s">
        <v>72</v>
      </c>
      <c r="N6" s="1" t="s">
        <v>7</v>
      </c>
    </row>
  </sheetData>
  <sheetProtection algorithmName="SHA-512" hashValue="DrleH5iiW5UZHaRH5Qnn5fQ4+fnDfmKzQqFNlRCse4WutbY/YXX37JLTihsYr8nJoU8MDR/rK/QCRGOYp3zdeA==" saltValue="C1CZsP0TGutomEnv2qxD6w==" spinCount="100000" sheet="1" objects="1" scenarios="1"/>
  <mergeCells count="2">
    <mergeCell ref="C1:I1"/>
    <mergeCell ref="J1:N1"/>
  </mergeCells>
  <phoneticPr fontId="6" type="noConversion"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03716-38B0-4744-889D-39C4F7B4D343}">
  <sheetPr codeName="Sheet116"/>
  <dimension ref="A1:Z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6" max="6" width="5.26953125" bestFit="1" customWidth="1"/>
    <col min="7" max="8" width="6.26953125" bestFit="1" customWidth="1"/>
    <col min="9" max="9" width="11.36328125" bestFit="1" customWidth="1"/>
    <col min="10" max="10" width="9.26953125" bestFit="1" customWidth="1"/>
    <col min="11" max="11" width="7.26953125" bestFit="1" customWidth="1"/>
    <col min="12" max="12" width="5.26953125" bestFit="1" customWidth="1"/>
    <col min="13" max="13" width="6.26953125" bestFit="1" customWidth="1"/>
    <col min="14" max="14" width="5.26953125" bestFit="1" customWidth="1"/>
    <col min="15" max="15" width="11.36328125" bestFit="1" customWidth="1"/>
    <col min="16" max="16" width="9.26953125" bestFit="1" customWidth="1"/>
    <col min="17" max="17" width="8.26953125" bestFit="1" customWidth="1"/>
    <col min="18" max="18" width="5.26953125" bestFit="1" customWidth="1"/>
    <col min="19" max="19" width="6.26953125" bestFit="1" customWidth="1"/>
    <col min="20" max="20" width="5.26953125" bestFit="1" customWidth="1"/>
    <col min="21" max="21" width="11.36328125" bestFit="1" customWidth="1"/>
    <col min="22" max="22" width="9.26953125" bestFit="1" customWidth="1"/>
    <col min="23" max="23" width="8.26953125" bestFit="1" customWidth="1"/>
    <col min="24" max="24" width="6.26953125" bestFit="1" customWidth="1"/>
    <col min="25" max="25" width="9.26953125" bestFit="1" customWidth="1"/>
    <col min="26" max="26" width="5.26953125" bestFit="1" customWidth="1"/>
  </cols>
  <sheetData>
    <row r="1" spans="1:26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208</v>
      </c>
      <c r="H1" s="18" t="s">
        <v>209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9" t="s">
        <v>79</v>
      </c>
      <c r="R1" s="18" t="s">
        <v>3</v>
      </c>
      <c r="S1" s="18" t="s">
        <v>160</v>
      </c>
      <c r="T1" s="18" t="s">
        <v>5</v>
      </c>
      <c r="U1" s="18" t="s">
        <v>48</v>
      </c>
      <c r="V1" s="18" t="s">
        <v>82</v>
      </c>
      <c r="W1" s="19" t="s">
        <v>79</v>
      </c>
      <c r="X1" s="18" t="s">
        <v>3</v>
      </c>
      <c r="Y1" s="18" t="s">
        <v>160</v>
      </c>
      <c r="Z1" s="18" t="s">
        <v>5</v>
      </c>
    </row>
    <row r="2" spans="1:26" x14ac:dyDescent="0.25">
      <c r="A2" s="22">
        <v>54</v>
      </c>
      <c r="B2" s="3" t="s">
        <v>1089</v>
      </c>
      <c r="C2" s="3">
        <v>2</v>
      </c>
      <c r="D2" s="3" t="s">
        <v>599</v>
      </c>
      <c r="E2" s="18">
        <f>VALUE(TRIM(MID(SUBSTITUTE($B2,"-",REPT(" ",99)),COLUMN(B2)*99-98,99)))</f>
        <v>1</v>
      </c>
      <c r="F2" s="18" t="str">
        <f>(TRIM(MID(SUBSTITUTE($B2,"-",REPT(" ",99)),COLUMN(C2)*99-98,99)))</f>
        <v>A</v>
      </c>
      <c r="G2" s="18">
        <f>VALUE(TRIM(MID(SUBSTITUTE($B2,"-",REPT(" ",99)),COLUMN(D2)*99-98,99)))</f>
        <v>200</v>
      </c>
      <c r="H2" s="18">
        <f>VALUE(TRIM(MID(SUBSTITUTE($B2,"-",REPT(" ",99)),COLUMN(E2)*99-98,99)))</f>
        <v>400</v>
      </c>
      <c r="I2" s="18" t="str">
        <f>VLOOKUP(F2,G15数据库!C:R,4,0)</f>
        <v>角钢</v>
      </c>
      <c r="J2" s="18" t="str">
        <f>VLOOKUP(F2,G15数据库!C:R,5,0)</f>
        <v>∠50x6</v>
      </c>
      <c r="K2" s="19">
        <f>(G2/1000)*C2</f>
        <v>0.4</v>
      </c>
      <c r="L2" s="18" t="str">
        <f>VLOOKUP(F2,G15数据库!C:R,6,0)</f>
        <v>m</v>
      </c>
      <c r="M2" s="18" t="str">
        <f>VLOOKUP(F2,G15数据库!C:R,7,0)</f>
        <v>Q235B</v>
      </c>
      <c r="N2" s="18"/>
      <c r="O2" s="18" t="str">
        <f>VLOOKUP(F2,G15数据库!C:R,8,0)</f>
        <v>角钢</v>
      </c>
      <c r="P2" s="18" t="str">
        <f>VLOOKUP(F2,G15数据库!C:R,9,0)</f>
        <v>∠50x6</v>
      </c>
      <c r="Q2" s="19">
        <f>(H2/100)*C2</f>
        <v>8</v>
      </c>
      <c r="R2" s="18" t="str">
        <f>VLOOKUP(F2,G15数据库!C:R,10,0)</f>
        <v>m</v>
      </c>
      <c r="S2" s="18" t="str">
        <f>VLOOKUP(F2,G15数据库!C:R,11,0)</f>
        <v>Q235B</v>
      </c>
      <c r="T2" s="18"/>
      <c r="U2" s="18" t="str">
        <f>VLOOKUP(F2,G15数据库!C:R,12,0)</f>
        <v>膨胀锚栓</v>
      </c>
      <c r="V2" s="18" t="str">
        <f>VLOOKUP(F2,G15数据库!C:R,13,0)</f>
        <v>M8x80</v>
      </c>
      <c r="W2" s="19">
        <f>VLOOKUP(F2,G15数据库!C:R,14,0)*C2</f>
        <v>4</v>
      </c>
      <c r="X2" s="18" t="str">
        <f>VLOOKUP(F2,G15数据库!C:R,15,0)</f>
        <v>套</v>
      </c>
      <c r="Y2" s="18" t="str">
        <f>VLOOKUP(F2,G15数据库!C:R,16,0)</f>
        <v>Q235B</v>
      </c>
      <c r="Z2" s="18"/>
    </row>
    <row r="3" spans="1:26" x14ac:dyDescent="0.25">
      <c r="A3" s="22"/>
      <c r="B3" s="3"/>
      <c r="C3" s="3"/>
      <c r="D3" s="3"/>
      <c r="E3" s="18" t="e">
        <f t="shared" ref="E3:E12" si="0">VALUE(TRIM(MID(SUBSTITUTE($B3,"-",REPT(" ",99)),COLUMN(B3)*99-98,99)))</f>
        <v>#VALUE!</v>
      </c>
      <c r="F3" s="18" t="str">
        <f t="shared" ref="F3:F12" si="1">(TRIM(MID(SUBSTITUTE($B3,"-",REPT(" ",99)),COLUMN(C3)*99-98,99)))</f>
        <v/>
      </c>
      <c r="G3" s="18" t="e">
        <f t="shared" ref="G3:H12" si="2">VALUE(TRIM(MID(SUBSTITUTE($B3,"-",REPT(" ",99)),COLUMN(D3)*99-98,99)))</f>
        <v>#VALUE!</v>
      </c>
      <c r="H3" s="18" t="e">
        <f t="shared" si="2"/>
        <v>#VALUE!</v>
      </c>
      <c r="I3" s="18" t="e">
        <f>VLOOKUP(F3,G15数据库!C:R,4,0)</f>
        <v>#N/A</v>
      </c>
      <c r="J3" s="18" t="e">
        <f>VLOOKUP(F3,G15数据库!C:R,5,0)</f>
        <v>#N/A</v>
      </c>
      <c r="K3" s="19" t="e">
        <f t="shared" ref="K3:K12" si="3">(G3/1000)*C3</f>
        <v>#VALUE!</v>
      </c>
      <c r="L3" s="18" t="e">
        <f>VLOOKUP(F3,G15数据库!C:R,6,0)</f>
        <v>#N/A</v>
      </c>
      <c r="M3" s="18" t="e">
        <f>VLOOKUP(F3,G15数据库!C:R,7,0)</f>
        <v>#N/A</v>
      </c>
      <c r="N3" s="18"/>
      <c r="O3" s="18" t="e">
        <f>VLOOKUP(F3,G15数据库!C:R,8,0)</f>
        <v>#N/A</v>
      </c>
      <c r="P3" s="18" t="e">
        <f>VLOOKUP(F3,G15数据库!C:R,9,0)</f>
        <v>#N/A</v>
      </c>
      <c r="Q3" s="19" t="e">
        <f t="shared" ref="Q3:Q12" si="4">(H3/100)*C3</f>
        <v>#VALUE!</v>
      </c>
      <c r="R3" s="18" t="e">
        <f>VLOOKUP(F3,G15数据库!C:R,10,0)</f>
        <v>#N/A</v>
      </c>
      <c r="S3" s="18" t="e">
        <f>VLOOKUP(F3,G15数据库!C:R,11,0)</f>
        <v>#N/A</v>
      </c>
      <c r="T3" s="18"/>
      <c r="U3" s="18" t="e">
        <f>VLOOKUP(F3,G15数据库!C:R,12,0)</f>
        <v>#N/A</v>
      </c>
      <c r="V3" s="18" t="e">
        <f>VLOOKUP(F3,G15数据库!C:R,13,0)</f>
        <v>#N/A</v>
      </c>
      <c r="W3" s="19" t="e">
        <f>VLOOKUP(F3,G15数据库!C:R,14,0)*C3</f>
        <v>#N/A</v>
      </c>
      <c r="X3" s="18" t="e">
        <f>VLOOKUP(F3,G15数据库!C:R,15,0)</f>
        <v>#N/A</v>
      </c>
      <c r="Y3" s="18" t="e">
        <f>VLOOKUP(F3,G15数据库!C:R,16,0)</f>
        <v>#N/A</v>
      </c>
      <c r="Z3" s="18"/>
    </row>
    <row r="4" spans="1:26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>VLOOKUP(F4,G15数据库!C:R,4,0)</f>
        <v>#N/A</v>
      </c>
      <c r="J4" s="18" t="e">
        <f>VLOOKUP(F4,G15数据库!C:R,5,0)</f>
        <v>#N/A</v>
      </c>
      <c r="K4" s="19" t="e">
        <f t="shared" si="3"/>
        <v>#VALUE!</v>
      </c>
      <c r="L4" s="18" t="e">
        <f>VLOOKUP(F4,G15数据库!C:R,6,0)</f>
        <v>#N/A</v>
      </c>
      <c r="M4" s="18" t="e">
        <f>VLOOKUP(F4,G15数据库!C:R,7,0)</f>
        <v>#N/A</v>
      </c>
      <c r="N4" s="18"/>
      <c r="O4" s="18" t="e">
        <f>VLOOKUP(F4,G15数据库!C:R,8,0)</f>
        <v>#N/A</v>
      </c>
      <c r="P4" s="18" t="e">
        <f>VLOOKUP(F4,G15数据库!C:R,9,0)</f>
        <v>#N/A</v>
      </c>
      <c r="Q4" s="19" t="e">
        <f t="shared" si="4"/>
        <v>#VALUE!</v>
      </c>
      <c r="R4" s="18" t="e">
        <f>VLOOKUP(F4,G15数据库!C:R,10,0)</f>
        <v>#N/A</v>
      </c>
      <c r="S4" s="18" t="e">
        <f>VLOOKUP(F4,G15数据库!C:R,11,0)</f>
        <v>#N/A</v>
      </c>
      <c r="T4" s="18"/>
      <c r="U4" s="18" t="e">
        <f>VLOOKUP(F4,G15数据库!C:R,12,0)</f>
        <v>#N/A</v>
      </c>
      <c r="V4" s="18" t="e">
        <f>VLOOKUP(F4,G15数据库!C:R,13,0)</f>
        <v>#N/A</v>
      </c>
      <c r="W4" s="19" t="e">
        <f>VLOOKUP(F4,G15数据库!C:R,14,0)*C4</f>
        <v>#N/A</v>
      </c>
      <c r="X4" s="18" t="e">
        <f>VLOOKUP(F4,G15数据库!C:R,15,0)</f>
        <v>#N/A</v>
      </c>
      <c r="Y4" s="18" t="e">
        <f>VLOOKUP(F4,G15数据库!C:R,16,0)</f>
        <v>#N/A</v>
      </c>
      <c r="Z4" s="18"/>
    </row>
    <row r="5" spans="1:26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>VLOOKUP(F5,G15数据库!C:R,4,0)</f>
        <v>#N/A</v>
      </c>
      <c r="J5" s="18" t="e">
        <f>VLOOKUP(F5,G15数据库!C:R,5,0)</f>
        <v>#N/A</v>
      </c>
      <c r="K5" s="19" t="e">
        <f t="shared" si="3"/>
        <v>#VALUE!</v>
      </c>
      <c r="L5" s="18" t="e">
        <f>VLOOKUP(F5,G15数据库!C:R,6,0)</f>
        <v>#N/A</v>
      </c>
      <c r="M5" s="18" t="e">
        <f>VLOOKUP(F5,G15数据库!C:R,7,0)</f>
        <v>#N/A</v>
      </c>
      <c r="N5" s="18"/>
      <c r="O5" s="18" t="e">
        <f>VLOOKUP(F5,G15数据库!C:R,8,0)</f>
        <v>#N/A</v>
      </c>
      <c r="P5" s="18" t="e">
        <f>VLOOKUP(F5,G15数据库!C:R,9,0)</f>
        <v>#N/A</v>
      </c>
      <c r="Q5" s="19" t="e">
        <f t="shared" si="4"/>
        <v>#VALUE!</v>
      </c>
      <c r="R5" s="18" t="e">
        <f>VLOOKUP(F5,G15数据库!C:R,10,0)</f>
        <v>#N/A</v>
      </c>
      <c r="S5" s="18" t="e">
        <f>VLOOKUP(F5,G15数据库!C:R,11,0)</f>
        <v>#N/A</v>
      </c>
      <c r="T5" s="18"/>
      <c r="U5" s="18" t="e">
        <f>VLOOKUP(F5,G15数据库!C:R,12,0)</f>
        <v>#N/A</v>
      </c>
      <c r="V5" s="18" t="e">
        <f>VLOOKUP(F5,G15数据库!C:R,13,0)</f>
        <v>#N/A</v>
      </c>
      <c r="W5" s="19" t="e">
        <f>VLOOKUP(F5,G15数据库!C:R,14,0)*C5</f>
        <v>#N/A</v>
      </c>
      <c r="X5" s="18" t="e">
        <f>VLOOKUP(F5,G15数据库!C:R,15,0)</f>
        <v>#N/A</v>
      </c>
      <c r="Y5" s="18" t="e">
        <f>VLOOKUP(F5,G15数据库!C:R,16,0)</f>
        <v>#N/A</v>
      </c>
      <c r="Z5" s="18"/>
    </row>
    <row r="6" spans="1:26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>VLOOKUP(F6,G15数据库!C:R,4,0)</f>
        <v>#N/A</v>
      </c>
      <c r="J6" s="18" t="e">
        <f>VLOOKUP(F6,G15数据库!C:R,5,0)</f>
        <v>#N/A</v>
      </c>
      <c r="K6" s="19" t="e">
        <f t="shared" si="3"/>
        <v>#VALUE!</v>
      </c>
      <c r="L6" s="18" t="e">
        <f>VLOOKUP(F6,G15数据库!C:R,6,0)</f>
        <v>#N/A</v>
      </c>
      <c r="M6" s="18" t="e">
        <f>VLOOKUP(F6,G15数据库!C:R,7,0)</f>
        <v>#N/A</v>
      </c>
      <c r="N6" s="18"/>
      <c r="O6" s="18" t="e">
        <f>VLOOKUP(F6,G15数据库!C:R,8,0)</f>
        <v>#N/A</v>
      </c>
      <c r="P6" s="18" t="e">
        <f>VLOOKUP(F6,G15数据库!C:R,9,0)</f>
        <v>#N/A</v>
      </c>
      <c r="Q6" s="19" t="e">
        <f t="shared" si="4"/>
        <v>#VALUE!</v>
      </c>
      <c r="R6" s="18" t="e">
        <f>VLOOKUP(F6,G15数据库!C:R,10,0)</f>
        <v>#N/A</v>
      </c>
      <c r="S6" s="18" t="e">
        <f>VLOOKUP(F6,G15数据库!C:R,11,0)</f>
        <v>#N/A</v>
      </c>
      <c r="T6" s="18"/>
      <c r="U6" s="18" t="e">
        <f>VLOOKUP(F6,G15数据库!C:R,12,0)</f>
        <v>#N/A</v>
      </c>
      <c r="V6" s="18" t="e">
        <f>VLOOKUP(F6,G15数据库!C:R,13,0)</f>
        <v>#N/A</v>
      </c>
      <c r="W6" s="19" t="e">
        <f>VLOOKUP(F6,G15数据库!C:R,14,0)*C6</f>
        <v>#N/A</v>
      </c>
      <c r="X6" s="18" t="e">
        <f>VLOOKUP(F6,G15数据库!C:R,15,0)</f>
        <v>#N/A</v>
      </c>
      <c r="Y6" s="18" t="e">
        <f>VLOOKUP(F6,G15数据库!C:R,16,0)</f>
        <v>#N/A</v>
      </c>
      <c r="Z6" s="18"/>
    </row>
    <row r="7" spans="1:26" x14ac:dyDescent="0.25">
      <c r="A7" s="22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>VLOOKUP(F7,G15数据库!C:R,4,0)</f>
        <v>#N/A</v>
      </c>
      <c r="J7" s="18" t="e">
        <f>VLOOKUP(F7,G15数据库!C:R,5,0)</f>
        <v>#N/A</v>
      </c>
      <c r="K7" s="19" t="e">
        <f t="shared" si="3"/>
        <v>#VALUE!</v>
      </c>
      <c r="L7" s="18" t="e">
        <f>VLOOKUP(F7,G15数据库!C:R,6,0)</f>
        <v>#N/A</v>
      </c>
      <c r="M7" s="18" t="e">
        <f>VLOOKUP(F7,G15数据库!C:R,7,0)</f>
        <v>#N/A</v>
      </c>
      <c r="N7" s="18"/>
      <c r="O7" s="18" t="e">
        <f>VLOOKUP(F7,G15数据库!C:R,8,0)</f>
        <v>#N/A</v>
      </c>
      <c r="P7" s="18" t="e">
        <f>VLOOKUP(F7,G15数据库!C:R,9,0)</f>
        <v>#N/A</v>
      </c>
      <c r="Q7" s="19" t="e">
        <f t="shared" si="4"/>
        <v>#VALUE!</v>
      </c>
      <c r="R7" s="18" t="e">
        <f>VLOOKUP(F7,G15数据库!C:R,10,0)</f>
        <v>#N/A</v>
      </c>
      <c r="S7" s="18" t="e">
        <f>VLOOKUP(F7,G15数据库!C:R,11,0)</f>
        <v>#N/A</v>
      </c>
      <c r="T7" s="18"/>
      <c r="U7" s="18" t="e">
        <f>VLOOKUP(F7,G15数据库!C:R,12,0)</f>
        <v>#N/A</v>
      </c>
      <c r="V7" s="18" t="e">
        <f>VLOOKUP(F7,G15数据库!C:R,13,0)</f>
        <v>#N/A</v>
      </c>
      <c r="W7" s="19" t="e">
        <f>VLOOKUP(F7,G15数据库!C:R,14,0)*C7</f>
        <v>#N/A</v>
      </c>
      <c r="X7" s="18" t="e">
        <f>VLOOKUP(F7,G15数据库!C:R,15,0)</f>
        <v>#N/A</v>
      </c>
      <c r="Y7" s="18" t="e">
        <f>VLOOKUP(F7,G15数据库!C:R,16,0)</f>
        <v>#N/A</v>
      </c>
      <c r="Z7" s="18"/>
    </row>
    <row r="8" spans="1:26" x14ac:dyDescent="0.25">
      <c r="A8" s="22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>VLOOKUP(F8,G15数据库!C:R,4,0)</f>
        <v>#N/A</v>
      </c>
      <c r="J8" s="18" t="e">
        <f>VLOOKUP(F8,G15数据库!C:R,5,0)</f>
        <v>#N/A</v>
      </c>
      <c r="K8" s="19" t="e">
        <f t="shared" si="3"/>
        <v>#VALUE!</v>
      </c>
      <c r="L8" s="18" t="e">
        <f>VLOOKUP(F8,G15数据库!C:R,6,0)</f>
        <v>#N/A</v>
      </c>
      <c r="M8" s="18" t="e">
        <f>VLOOKUP(F8,G15数据库!C:R,7,0)</f>
        <v>#N/A</v>
      </c>
      <c r="N8" s="18"/>
      <c r="O8" s="18" t="e">
        <f>VLOOKUP(F8,G15数据库!C:R,8,0)</f>
        <v>#N/A</v>
      </c>
      <c r="P8" s="18" t="e">
        <f>VLOOKUP(F8,G15数据库!C:R,9,0)</f>
        <v>#N/A</v>
      </c>
      <c r="Q8" s="19" t="e">
        <f t="shared" si="4"/>
        <v>#VALUE!</v>
      </c>
      <c r="R8" s="18" t="e">
        <f>VLOOKUP(F8,G15数据库!C:R,10,0)</f>
        <v>#N/A</v>
      </c>
      <c r="S8" s="18" t="e">
        <f>VLOOKUP(F8,G15数据库!C:R,11,0)</f>
        <v>#N/A</v>
      </c>
      <c r="T8" s="18"/>
      <c r="U8" s="18" t="e">
        <f>VLOOKUP(F8,G15数据库!C:R,12,0)</f>
        <v>#N/A</v>
      </c>
      <c r="V8" s="18" t="e">
        <f>VLOOKUP(F8,G15数据库!C:R,13,0)</f>
        <v>#N/A</v>
      </c>
      <c r="W8" s="19" t="e">
        <f>VLOOKUP(F8,G15数据库!C:R,14,0)*C8</f>
        <v>#N/A</v>
      </c>
      <c r="X8" s="18" t="e">
        <f>VLOOKUP(F8,G15数据库!C:R,15,0)</f>
        <v>#N/A</v>
      </c>
      <c r="Y8" s="18" t="e">
        <f>VLOOKUP(F8,G15数据库!C:R,16,0)</f>
        <v>#N/A</v>
      </c>
      <c r="Z8" s="18"/>
    </row>
    <row r="9" spans="1:26" x14ac:dyDescent="0.25">
      <c r="A9" s="22"/>
      <c r="B9" s="3"/>
      <c r="C9" s="3"/>
      <c r="D9" s="3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2"/>
        <v>#VALUE!</v>
      </c>
      <c r="I9" s="18" t="e">
        <f>VLOOKUP(F9,G15数据库!C:R,4,0)</f>
        <v>#N/A</v>
      </c>
      <c r="J9" s="18" t="e">
        <f>VLOOKUP(F9,G15数据库!C:R,5,0)</f>
        <v>#N/A</v>
      </c>
      <c r="K9" s="19" t="e">
        <f t="shared" si="3"/>
        <v>#VALUE!</v>
      </c>
      <c r="L9" s="18" t="e">
        <f>VLOOKUP(F9,G15数据库!C:R,6,0)</f>
        <v>#N/A</v>
      </c>
      <c r="M9" s="18" t="e">
        <f>VLOOKUP(F9,G15数据库!C:R,7,0)</f>
        <v>#N/A</v>
      </c>
      <c r="N9" s="18"/>
      <c r="O9" s="18" t="e">
        <f>VLOOKUP(F9,G15数据库!C:R,8,0)</f>
        <v>#N/A</v>
      </c>
      <c r="P9" s="18" t="e">
        <f>VLOOKUP(F9,G15数据库!C:R,9,0)</f>
        <v>#N/A</v>
      </c>
      <c r="Q9" s="19" t="e">
        <f t="shared" si="4"/>
        <v>#VALUE!</v>
      </c>
      <c r="R9" s="18" t="e">
        <f>VLOOKUP(F9,G15数据库!C:R,10,0)</f>
        <v>#N/A</v>
      </c>
      <c r="S9" s="18" t="e">
        <f>VLOOKUP(F9,G15数据库!C:R,11,0)</f>
        <v>#N/A</v>
      </c>
      <c r="T9" s="18"/>
      <c r="U9" s="18" t="e">
        <f>VLOOKUP(F9,G15数据库!C:R,12,0)</f>
        <v>#N/A</v>
      </c>
      <c r="V9" s="18" t="e">
        <f>VLOOKUP(F9,G15数据库!C:R,13,0)</f>
        <v>#N/A</v>
      </c>
      <c r="W9" s="19" t="e">
        <f>VLOOKUP(F9,G15数据库!C:R,14,0)*C9</f>
        <v>#N/A</v>
      </c>
      <c r="X9" s="18" t="e">
        <f>VLOOKUP(F9,G15数据库!C:R,15,0)</f>
        <v>#N/A</v>
      </c>
      <c r="Y9" s="18" t="e">
        <f>VLOOKUP(F9,G15数据库!C:R,16,0)</f>
        <v>#N/A</v>
      </c>
      <c r="Z9" s="18"/>
    </row>
    <row r="10" spans="1:26" x14ac:dyDescent="0.25">
      <c r="A10" s="22"/>
      <c r="B10" s="3"/>
      <c r="C10" s="3"/>
      <c r="D10" s="3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 t="shared" si="2"/>
        <v>#VALUE!</v>
      </c>
      <c r="I10" s="18" t="e">
        <f>VLOOKUP(F10,G15数据库!C:R,4,0)</f>
        <v>#N/A</v>
      </c>
      <c r="J10" s="18" t="e">
        <f>VLOOKUP(F10,G15数据库!C:R,5,0)</f>
        <v>#N/A</v>
      </c>
      <c r="K10" s="19" t="e">
        <f t="shared" si="3"/>
        <v>#VALUE!</v>
      </c>
      <c r="L10" s="18" t="e">
        <f>VLOOKUP(F10,G15数据库!C:R,6,0)</f>
        <v>#N/A</v>
      </c>
      <c r="M10" s="18" t="e">
        <f>VLOOKUP(F10,G15数据库!C:R,7,0)</f>
        <v>#N/A</v>
      </c>
      <c r="N10" s="18"/>
      <c r="O10" s="18" t="e">
        <f>VLOOKUP(F10,G15数据库!C:R,8,0)</f>
        <v>#N/A</v>
      </c>
      <c r="P10" s="18" t="e">
        <f>VLOOKUP(F10,G15数据库!C:R,9,0)</f>
        <v>#N/A</v>
      </c>
      <c r="Q10" s="19" t="e">
        <f t="shared" si="4"/>
        <v>#VALUE!</v>
      </c>
      <c r="R10" s="18" t="e">
        <f>VLOOKUP(F10,G15数据库!C:R,10,0)</f>
        <v>#N/A</v>
      </c>
      <c r="S10" s="18" t="e">
        <f>VLOOKUP(F10,G15数据库!C:R,11,0)</f>
        <v>#N/A</v>
      </c>
      <c r="T10" s="18"/>
      <c r="U10" s="18" t="e">
        <f>VLOOKUP(F10,G15数据库!C:R,12,0)</f>
        <v>#N/A</v>
      </c>
      <c r="V10" s="18" t="e">
        <f>VLOOKUP(F10,G15数据库!C:R,13,0)</f>
        <v>#N/A</v>
      </c>
      <c r="W10" s="19" t="e">
        <f>VLOOKUP(F10,G15数据库!C:R,14,0)*C10</f>
        <v>#N/A</v>
      </c>
      <c r="X10" s="18" t="e">
        <f>VLOOKUP(F10,G15数据库!C:R,15,0)</f>
        <v>#N/A</v>
      </c>
      <c r="Y10" s="18" t="e">
        <f>VLOOKUP(F10,G15数据库!C:R,16,0)</f>
        <v>#N/A</v>
      </c>
      <c r="Z10" s="18"/>
    </row>
    <row r="11" spans="1:26" x14ac:dyDescent="0.25">
      <c r="A11" s="22"/>
      <c r="B11" s="3"/>
      <c r="C11" s="3"/>
      <c r="D11" s="3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 t="shared" si="2"/>
        <v>#VALUE!</v>
      </c>
      <c r="I11" s="18" t="e">
        <f>VLOOKUP(F11,G15数据库!C:R,4,0)</f>
        <v>#N/A</v>
      </c>
      <c r="J11" s="18" t="e">
        <f>VLOOKUP(F11,G15数据库!C:R,5,0)</f>
        <v>#N/A</v>
      </c>
      <c r="K11" s="19" t="e">
        <f t="shared" si="3"/>
        <v>#VALUE!</v>
      </c>
      <c r="L11" s="18" t="e">
        <f>VLOOKUP(F11,G15数据库!C:R,6,0)</f>
        <v>#N/A</v>
      </c>
      <c r="M11" s="18" t="e">
        <f>VLOOKUP(F11,G15数据库!C:R,7,0)</f>
        <v>#N/A</v>
      </c>
      <c r="N11" s="18"/>
      <c r="O11" s="18" t="e">
        <f>VLOOKUP(F11,G15数据库!C:R,8,0)</f>
        <v>#N/A</v>
      </c>
      <c r="P11" s="18" t="e">
        <f>VLOOKUP(F11,G15数据库!C:R,9,0)</f>
        <v>#N/A</v>
      </c>
      <c r="Q11" s="19" t="e">
        <f t="shared" si="4"/>
        <v>#VALUE!</v>
      </c>
      <c r="R11" s="18" t="e">
        <f>VLOOKUP(F11,G15数据库!C:R,10,0)</f>
        <v>#N/A</v>
      </c>
      <c r="S11" s="18" t="e">
        <f>VLOOKUP(F11,G15数据库!C:R,11,0)</f>
        <v>#N/A</v>
      </c>
      <c r="T11" s="18"/>
      <c r="U11" s="18" t="e">
        <f>VLOOKUP(F11,G15数据库!C:R,12,0)</f>
        <v>#N/A</v>
      </c>
      <c r="V11" s="18" t="e">
        <f>VLOOKUP(F11,G15数据库!C:R,13,0)</f>
        <v>#N/A</v>
      </c>
      <c r="W11" s="19" t="e">
        <f>VLOOKUP(F11,G15数据库!C:R,14,0)*C11</f>
        <v>#N/A</v>
      </c>
      <c r="X11" s="18" t="e">
        <f>VLOOKUP(F11,G15数据库!C:R,15,0)</f>
        <v>#N/A</v>
      </c>
      <c r="Y11" s="18" t="e">
        <f>VLOOKUP(F11,G15数据库!C:R,16,0)</f>
        <v>#N/A</v>
      </c>
      <c r="Z11" s="18"/>
    </row>
    <row r="12" spans="1:26" x14ac:dyDescent="0.25">
      <c r="A12" s="22"/>
      <c r="B12" s="3"/>
      <c r="C12" s="3"/>
      <c r="D12" s="3"/>
      <c r="E12" s="18" t="e">
        <f t="shared" si="0"/>
        <v>#VALUE!</v>
      </c>
      <c r="F12" s="18" t="str">
        <f t="shared" si="1"/>
        <v/>
      </c>
      <c r="G12" s="18" t="e">
        <f t="shared" si="2"/>
        <v>#VALUE!</v>
      </c>
      <c r="H12" s="18" t="e">
        <f t="shared" si="2"/>
        <v>#VALUE!</v>
      </c>
      <c r="I12" s="18" t="e">
        <f>VLOOKUP(F12,G15数据库!C:R,4,0)</f>
        <v>#N/A</v>
      </c>
      <c r="J12" s="18" t="e">
        <f>VLOOKUP(F12,G15数据库!C:R,5,0)</f>
        <v>#N/A</v>
      </c>
      <c r="K12" s="19" t="e">
        <f t="shared" si="3"/>
        <v>#VALUE!</v>
      </c>
      <c r="L12" s="18" t="e">
        <f>VLOOKUP(F12,G15数据库!C:R,6,0)</f>
        <v>#N/A</v>
      </c>
      <c r="M12" s="18" t="e">
        <f>VLOOKUP(F12,G15数据库!C:R,7,0)</f>
        <v>#N/A</v>
      </c>
      <c r="N12" s="18"/>
      <c r="O12" s="18" t="e">
        <f>VLOOKUP(F12,G15数据库!C:R,8,0)</f>
        <v>#N/A</v>
      </c>
      <c r="P12" s="18" t="e">
        <f>VLOOKUP(F12,G15数据库!C:R,9,0)</f>
        <v>#N/A</v>
      </c>
      <c r="Q12" s="19" t="e">
        <f t="shared" si="4"/>
        <v>#VALUE!</v>
      </c>
      <c r="R12" s="18" t="e">
        <f>VLOOKUP(F12,G15数据库!C:R,10,0)</f>
        <v>#N/A</v>
      </c>
      <c r="S12" s="18" t="e">
        <f>VLOOKUP(F12,G15数据库!C:R,11,0)</f>
        <v>#N/A</v>
      </c>
      <c r="T12" s="18"/>
      <c r="U12" s="18" t="e">
        <f>VLOOKUP(F12,G15数据库!C:R,12,0)</f>
        <v>#N/A</v>
      </c>
      <c r="V12" s="18" t="e">
        <f>VLOOKUP(F12,G15数据库!C:R,13,0)</f>
        <v>#N/A</v>
      </c>
      <c r="W12" s="19" t="e">
        <f>VLOOKUP(F12,G15数据库!C:R,14,0)*C12</f>
        <v>#N/A</v>
      </c>
      <c r="X12" s="18" t="e">
        <f>VLOOKUP(F12,G15数据库!C:R,15,0)</f>
        <v>#N/A</v>
      </c>
      <c r="Y12" s="18" t="e">
        <f>VLOOKUP(F12,G15数据库!C:R,16,0)</f>
        <v>#N/A</v>
      </c>
      <c r="Z12" s="18"/>
    </row>
    <row r="13" spans="1:26" x14ac:dyDescent="0.25">
      <c r="A13" s="22"/>
      <c r="B13" s="3"/>
      <c r="C13" s="3"/>
      <c r="D13" s="3"/>
      <c r="E13" s="18" t="e">
        <f t="shared" ref="E13:E76" si="5">VALUE(TRIM(MID(SUBSTITUTE($B13,"-",REPT(" ",99)),COLUMN(B13)*99-98,99)))</f>
        <v>#VALUE!</v>
      </c>
      <c r="F13" s="18" t="str">
        <f t="shared" ref="F13:F76" si="6">(TRIM(MID(SUBSTITUTE($B13,"-",REPT(" ",99)),COLUMN(C13)*99-98,99)))</f>
        <v/>
      </c>
      <c r="G13" s="18" t="e">
        <f t="shared" ref="G13:G76" si="7">VALUE(TRIM(MID(SUBSTITUTE($B13,"-",REPT(" ",99)),COLUMN(D13)*99-98,99)))</f>
        <v>#VALUE!</v>
      </c>
      <c r="H13" s="18" t="e">
        <f t="shared" ref="H13:H76" si="8">VALUE(TRIM(MID(SUBSTITUTE($B13,"-",REPT(" ",99)),COLUMN(E13)*99-98,99)))</f>
        <v>#VALUE!</v>
      </c>
      <c r="I13" s="18" t="e">
        <f>VLOOKUP(F13,G15数据库!C:R,4,0)</f>
        <v>#N/A</v>
      </c>
      <c r="J13" s="18" t="e">
        <f>VLOOKUP(F13,G15数据库!C:R,5,0)</f>
        <v>#N/A</v>
      </c>
      <c r="K13" s="19" t="e">
        <f t="shared" ref="K13:K76" si="9">(G13/1000)*C13</f>
        <v>#VALUE!</v>
      </c>
      <c r="L13" s="18" t="e">
        <f>VLOOKUP(F13,G15数据库!C:R,6,0)</f>
        <v>#N/A</v>
      </c>
      <c r="M13" s="18" t="e">
        <f>VLOOKUP(F13,G15数据库!C:R,7,0)</f>
        <v>#N/A</v>
      </c>
      <c r="N13" s="18"/>
      <c r="O13" s="18" t="e">
        <f>VLOOKUP(F13,G15数据库!C:R,8,0)</f>
        <v>#N/A</v>
      </c>
      <c r="P13" s="18" t="e">
        <f>VLOOKUP(F13,G15数据库!C:R,9,0)</f>
        <v>#N/A</v>
      </c>
      <c r="Q13" s="19" t="e">
        <f t="shared" ref="Q13:Q76" si="10">(H13/100)*C13</f>
        <v>#VALUE!</v>
      </c>
      <c r="R13" s="18" t="e">
        <f>VLOOKUP(F13,G15数据库!C:R,10,0)</f>
        <v>#N/A</v>
      </c>
      <c r="S13" s="18" t="e">
        <f>VLOOKUP(F13,G15数据库!C:R,11,0)</f>
        <v>#N/A</v>
      </c>
      <c r="T13" s="18"/>
      <c r="U13" s="18" t="e">
        <f>VLOOKUP(F13,G15数据库!C:R,12,0)</f>
        <v>#N/A</v>
      </c>
      <c r="V13" s="18" t="e">
        <f>VLOOKUP(F13,G15数据库!C:R,13,0)</f>
        <v>#N/A</v>
      </c>
      <c r="W13" s="19" t="e">
        <f>VLOOKUP(F13,G15数据库!C:R,14,0)*C13</f>
        <v>#N/A</v>
      </c>
      <c r="X13" s="18" t="e">
        <f>VLOOKUP(F13,G15数据库!C:R,15,0)</f>
        <v>#N/A</v>
      </c>
      <c r="Y13" s="18" t="e">
        <f>VLOOKUP(F13,G15数据库!C:R,16,0)</f>
        <v>#N/A</v>
      </c>
      <c r="Z13" s="18"/>
    </row>
    <row r="14" spans="1:26" x14ac:dyDescent="0.25">
      <c r="A14" s="22"/>
      <c r="B14" s="3"/>
      <c r="C14" s="3"/>
      <c r="D14" s="3"/>
      <c r="E14" s="18" t="e">
        <f t="shared" si="5"/>
        <v>#VALUE!</v>
      </c>
      <c r="F14" s="18" t="str">
        <f t="shared" si="6"/>
        <v/>
      </c>
      <c r="G14" s="18" t="e">
        <f t="shared" si="7"/>
        <v>#VALUE!</v>
      </c>
      <c r="H14" s="18" t="e">
        <f t="shared" si="8"/>
        <v>#VALUE!</v>
      </c>
      <c r="I14" s="18" t="e">
        <f>VLOOKUP(F14,G15数据库!C:R,4,0)</f>
        <v>#N/A</v>
      </c>
      <c r="J14" s="18" t="e">
        <f>VLOOKUP(F14,G15数据库!C:R,5,0)</f>
        <v>#N/A</v>
      </c>
      <c r="K14" s="19" t="e">
        <f t="shared" si="9"/>
        <v>#VALUE!</v>
      </c>
      <c r="L14" s="18" t="e">
        <f>VLOOKUP(F14,G15数据库!C:R,6,0)</f>
        <v>#N/A</v>
      </c>
      <c r="M14" s="18" t="e">
        <f>VLOOKUP(F14,G15数据库!C:R,7,0)</f>
        <v>#N/A</v>
      </c>
      <c r="N14" s="18"/>
      <c r="O14" s="18" t="e">
        <f>VLOOKUP(F14,G15数据库!C:R,8,0)</f>
        <v>#N/A</v>
      </c>
      <c r="P14" s="18" t="e">
        <f>VLOOKUP(F14,G15数据库!C:R,9,0)</f>
        <v>#N/A</v>
      </c>
      <c r="Q14" s="19" t="e">
        <f t="shared" si="10"/>
        <v>#VALUE!</v>
      </c>
      <c r="R14" s="18" t="e">
        <f>VLOOKUP(F14,G15数据库!C:R,10,0)</f>
        <v>#N/A</v>
      </c>
      <c r="S14" s="18" t="e">
        <f>VLOOKUP(F14,G15数据库!C:R,11,0)</f>
        <v>#N/A</v>
      </c>
      <c r="T14" s="18"/>
      <c r="U14" s="18" t="e">
        <f>VLOOKUP(F14,G15数据库!C:R,12,0)</f>
        <v>#N/A</v>
      </c>
      <c r="V14" s="18" t="e">
        <f>VLOOKUP(F14,G15数据库!C:R,13,0)</f>
        <v>#N/A</v>
      </c>
      <c r="W14" s="19" t="e">
        <f>VLOOKUP(F14,G15数据库!C:R,14,0)*C14</f>
        <v>#N/A</v>
      </c>
      <c r="X14" s="18" t="e">
        <f>VLOOKUP(F14,G15数据库!C:R,15,0)</f>
        <v>#N/A</v>
      </c>
      <c r="Y14" s="18" t="e">
        <f>VLOOKUP(F14,G15数据库!C:R,16,0)</f>
        <v>#N/A</v>
      </c>
      <c r="Z14" s="18"/>
    </row>
    <row r="15" spans="1:26" x14ac:dyDescent="0.25">
      <c r="A15" s="22"/>
      <c r="B15" s="3"/>
      <c r="C15" s="3"/>
      <c r="D15" s="3"/>
      <c r="E15" s="18" t="e">
        <f t="shared" si="5"/>
        <v>#VALUE!</v>
      </c>
      <c r="F15" s="18" t="str">
        <f t="shared" si="6"/>
        <v/>
      </c>
      <c r="G15" s="18" t="e">
        <f t="shared" si="7"/>
        <v>#VALUE!</v>
      </c>
      <c r="H15" s="18" t="e">
        <f t="shared" si="8"/>
        <v>#VALUE!</v>
      </c>
      <c r="I15" s="18" t="e">
        <f>VLOOKUP(F15,G15数据库!C:R,4,0)</f>
        <v>#N/A</v>
      </c>
      <c r="J15" s="18" t="e">
        <f>VLOOKUP(F15,G15数据库!C:R,5,0)</f>
        <v>#N/A</v>
      </c>
      <c r="K15" s="19" t="e">
        <f t="shared" si="9"/>
        <v>#VALUE!</v>
      </c>
      <c r="L15" s="18" t="e">
        <f>VLOOKUP(F15,G15数据库!C:R,6,0)</f>
        <v>#N/A</v>
      </c>
      <c r="M15" s="18" t="e">
        <f>VLOOKUP(F15,G15数据库!C:R,7,0)</f>
        <v>#N/A</v>
      </c>
      <c r="N15" s="18"/>
      <c r="O15" s="18" t="e">
        <f>VLOOKUP(F15,G15数据库!C:R,8,0)</f>
        <v>#N/A</v>
      </c>
      <c r="P15" s="18" t="e">
        <f>VLOOKUP(F15,G15数据库!C:R,9,0)</f>
        <v>#N/A</v>
      </c>
      <c r="Q15" s="19" t="e">
        <f t="shared" si="10"/>
        <v>#VALUE!</v>
      </c>
      <c r="R15" s="18" t="e">
        <f>VLOOKUP(F15,G15数据库!C:R,10,0)</f>
        <v>#N/A</v>
      </c>
      <c r="S15" s="18" t="e">
        <f>VLOOKUP(F15,G15数据库!C:R,11,0)</f>
        <v>#N/A</v>
      </c>
      <c r="T15" s="18"/>
      <c r="U15" s="18" t="e">
        <f>VLOOKUP(F15,G15数据库!C:R,12,0)</f>
        <v>#N/A</v>
      </c>
      <c r="V15" s="18" t="e">
        <f>VLOOKUP(F15,G15数据库!C:R,13,0)</f>
        <v>#N/A</v>
      </c>
      <c r="W15" s="19" t="e">
        <f>VLOOKUP(F15,G15数据库!C:R,14,0)*C15</f>
        <v>#N/A</v>
      </c>
      <c r="X15" s="18" t="e">
        <f>VLOOKUP(F15,G15数据库!C:R,15,0)</f>
        <v>#N/A</v>
      </c>
      <c r="Y15" s="18" t="e">
        <f>VLOOKUP(F15,G15数据库!C:R,16,0)</f>
        <v>#N/A</v>
      </c>
      <c r="Z15" s="18"/>
    </row>
    <row r="16" spans="1:26" x14ac:dyDescent="0.25">
      <c r="A16" s="22"/>
      <c r="B16" s="3"/>
      <c r="C16" s="3"/>
      <c r="D16" s="3"/>
      <c r="E16" s="18" t="e">
        <f t="shared" si="5"/>
        <v>#VALUE!</v>
      </c>
      <c r="F16" s="18" t="str">
        <f t="shared" si="6"/>
        <v/>
      </c>
      <c r="G16" s="18" t="e">
        <f t="shared" si="7"/>
        <v>#VALUE!</v>
      </c>
      <c r="H16" s="18" t="e">
        <f t="shared" si="8"/>
        <v>#VALUE!</v>
      </c>
      <c r="I16" s="18" t="e">
        <f>VLOOKUP(F16,G15数据库!C:R,4,0)</f>
        <v>#N/A</v>
      </c>
      <c r="J16" s="18" t="e">
        <f>VLOOKUP(F16,G15数据库!C:R,5,0)</f>
        <v>#N/A</v>
      </c>
      <c r="K16" s="19" t="e">
        <f t="shared" si="9"/>
        <v>#VALUE!</v>
      </c>
      <c r="L16" s="18" t="e">
        <f>VLOOKUP(F16,G15数据库!C:R,6,0)</f>
        <v>#N/A</v>
      </c>
      <c r="M16" s="18" t="e">
        <f>VLOOKUP(F16,G15数据库!C:R,7,0)</f>
        <v>#N/A</v>
      </c>
      <c r="N16" s="18"/>
      <c r="O16" s="18" t="e">
        <f>VLOOKUP(F16,G15数据库!C:R,8,0)</f>
        <v>#N/A</v>
      </c>
      <c r="P16" s="18" t="e">
        <f>VLOOKUP(F16,G15数据库!C:R,9,0)</f>
        <v>#N/A</v>
      </c>
      <c r="Q16" s="19" t="e">
        <f t="shared" si="10"/>
        <v>#VALUE!</v>
      </c>
      <c r="R16" s="18" t="e">
        <f>VLOOKUP(F16,G15数据库!C:R,10,0)</f>
        <v>#N/A</v>
      </c>
      <c r="S16" s="18" t="e">
        <f>VLOOKUP(F16,G15数据库!C:R,11,0)</f>
        <v>#N/A</v>
      </c>
      <c r="T16" s="18"/>
      <c r="U16" s="18" t="e">
        <f>VLOOKUP(F16,G15数据库!C:R,12,0)</f>
        <v>#N/A</v>
      </c>
      <c r="V16" s="18" t="e">
        <f>VLOOKUP(F16,G15数据库!C:R,13,0)</f>
        <v>#N/A</v>
      </c>
      <c r="W16" s="19" t="e">
        <f>VLOOKUP(F16,G15数据库!C:R,14,0)*C16</f>
        <v>#N/A</v>
      </c>
      <c r="X16" s="18" t="e">
        <f>VLOOKUP(F16,G15数据库!C:R,15,0)</f>
        <v>#N/A</v>
      </c>
      <c r="Y16" s="18" t="e">
        <f>VLOOKUP(F16,G15数据库!C:R,16,0)</f>
        <v>#N/A</v>
      </c>
      <c r="Z16" s="18"/>
    </row>
    <row r="17" spans="1:26" x14ac:dyDescent="0.25">
      <c r="A17" s="22"/>
      <c r="B17" s="3"/>
      <c r="C17" s="3"/>
      <c r="D17" s="3"/>
      <c r="E17" s="18" t="e">
        <f t="shared" si="5"/>
        <v>#VALUE!</v>
      </c>
      <c r="F17" s="18" t="str">
        <f t="shared" si="6"/>
        <v/>
      </c>
      <c r="G17" s="18" t="e">
        <f t="shared" si="7"/>
        <v>#VALUE!</v>
      </c>
      <c r="H17" s="18" t="e">
        <f t="shared" si="8"/>
        <v>#VALUE!</v>
      </c>
      <c r="I17" s="18" t="e">
        <f>VLOOKUP(F17,G15数据库!C:R,4,0)</f>
        <v>#N/A</v>
      </c>
      <c r="J17" s="18" t="e">
        <f>VLOOKUP(F17,G15数据库!C:R,5,0)</f>
        <v>#N/A</v>
      </c>
      <c r="K17" s="19" t="e">
        <f t="shared" si="9"/>
        <v>#VALUE!</v>
      </c>
      <c r="L17" s="18" t="e">
        <f>VLOOKUP(F17,G15数据库!C:R,6,0)</f>
        <v>#N/A</v>
      </c>
      <c r="M17" s="18" t="e">
        <f>VLOOKUP(F17,G15数据库!C:R,7,0)</f>
        <v>#N/A</v>
      </c>
      <c r="N17" s="18"/>
      <c r="O17" s="18" t="e">
        <f>VLOOKUP(F17,G15数据库!C:R,8,0)</f>
        <v>#N/A</v>
      </c>
      <c r="P17" s="18" t="e">
        <f>VLOOKUP(F17,G15数据库!C:R,9,0)</f>
        <v>#N/A</v>
      </c>
      <c r="Q17" s="19" t="e">
        <f t="shared" si="10"/>
        <v>#VALUE!</v>
      </c>
      <c r="R17" s="18" t="e">
        <f>VLOOKUP(F17,G15数据库!C:R,10,0)</f>
        <v>#N/A</v>
      </c>
      <c r="S17" s="18" t="e">
        <f>VLOOKUP(F17,G15数据库!C:R,11,0)</f>
        <v>#N/A</v>
      </c>
      <c r="T17" s="18"/>
      <c r="U17" s="18" t="e">
        <f>VLOOKUP(F17,G15数据库!C:R,12,0)</f>
        <v>#N/A</v>
      </c>
      <c r="V17" s="18" t="e">
        <f>VLOOKUP(F17,G15数据库!C:R,13,0)</f>
        <v>#N/A</v>
      </c>
      <c r="W17" s="19" t="e">
        <f>VLOOKUP(F17,G15数据库!C:R,14,0)*C17</f>
        <v>#N/A</v>
      </c>
      <c r="X17" s="18" t="e">
        <f>VLOOKUP(F17,G15数据库!C:R,15,0)</f>
        <v>#N/A</v>
      </c>
      <c r="Y17" s="18" t="e">
        <f>VLOOKUP(F17,G15数据库!C:R,16,0)</f>
        <v>#N/A</v>
      </c>
      <c r="Z17" s="18"/>
    </row>
    <row r="18" spans="1:26" x14ac:dyDescent="0.25">
      <c r="A18" s="22"/>
      <c r="B18" s="3"/>
      <c r="C18" s="3"/>
      <c r="D18" s="3"/>
      <c r="E18" s="18" t="e">
        <f t="shared" si="5"/>
        <v>#VALUE!</v>
      </c>
      <c r="F18" s="18" t="str">
        <f t="shared" si="6"/>
        <v/>
      </c>
      <c r="G18" s="18" t="e">
        <f t="shared" si="7"/>
        <v>#VALUE!</v>
      </c>
      <c r="H18" s="18" t="e">
        <f t="shared" si="8"/>
        <v>#VALUE!</v>
      </c>
      <c r="I18" s="18" t="e">
        <f>VLOOKUP(F18,G15数据库!C:R,4,0)</f>
        <v>#N/A</v>
      </c>
      <c r="J18" s="18" t="e">
        <f>VLOOKUP(F18,G15数据库!C:R,5,0)</f>
        <v>#N/A</v>
      </c>
      <c r="K18" s="19" t="e">
        <f t="shared" si="9"/>
        <v>#VALUE!</v>
      </c>
      <c r="L18" s="18" t="e">
        <f>VLOOKUP(F18,G15数据库!C:R,6,0)</f>
        <v>#N/A</v>
      </c>
      <c r="M18" s="18" t="e">
        <f>VLOOKUP(F18,G15数据库!C:R,7,0)</f>
        <v>#N/A</v>
      </c>
      <c r="N18" s="18"/>
      <c r="O18" s="18" t="e">
        <f>VLOOKUP(F18,G15数据库!C:R,8,0)</f>
        <v>#N/A</v>
      </c>
      <c r="P18" s="18" t="e">
        <f>VLOOKUP(F18,G15数据库!C:R,9,0)</f>
        <v>#N/A</v>
      </c>
      <c r="Q18" s="19" t="e">
        <f t="shared" si="10"/>
        <v>#VALUE!</v>
      </c>
      <c r="R18" s="18" t="e">
        <f>VLOOKUP(F18,G15数据库!C:R,10,0)</f>
        <v>#N/A</v>
      </c>
      <c r="S18" s="18" t="e">
        <f>VLOOKUP(F18,G15数据库!C:R,11,0)</f>
        <v>#N/A</v>
      </c>
      <c r="T18" s="18"/>
      <c r="U18" s="18" t="e">
        <f>VLOOKUP(F18,G15数据库!C:R,12,0)</f>
        <v>#N/A</v>
      </c>
      <c r="V18" s="18" t="e">
        <f>VLOOKUP(F18,G15数据库!C:R,13,0)</f>
        <v>#N/A</v>
      </c>
      <c r="W18" s="19" t="e">
        <f>VLOOKUP(F18,G15数据库!C:R,14,0)*C18</f>
        <v>#N/A</v>
      </c>
      <c r="X18" s="18" t="e">
        <f>VLOOKUP(F18,G15数据库!C:R,15,0)</f>
        <v>#N/A</v>
      </c>
      <c r="Y18" s="18" t="e">
        <f>VLOOKUP(F18,G15数据库!C:R,16,0)</f>
        <v>#N/A</v>
      </c>
      <c r="Z18" s="18"/>
    </row>
    <row r="19" spans="1:26" x14ac:dyDescent="0.25">
      <c r="A19" s="22"/>
      <c r="B19" s="3"/>
      <c r="C19" s="3"/>
      <c r="D19" s="3"/>
      <c r="E19" s="18" t="e">
        <f t="shared" si="5"/>
        <v>#VALUE!</v>
      </c>
      <c r="F19" s="18" t="str">
        <f t="shared" si="6"/>
        <v/>
      </c>
      <c r="G19" s="18" t="e">
        <f t="shared" si="7"/>
        <v>#VALUE!</v>
      </c>
      <c r="H19" s="18" t="e">
        <f t="shared" si="8"/>
        <v>#VALUE!</v>
      </c>
      <c r="I19" s="18" t="e">
        <f>VLOOKUP(F19,G15数据库!C:R,4,0)</f>
        <v>#N/A</v>
      </c>
      <c r="J19" s="18" t="e">
        <f>VLOOKUP(F19,G15数据库!C:R,5,0)</f>
        <v>#N/A</v>
      </c>
      <c r="K19" s="19" t="e">
        <f t="shared" si="9"/>
        <v>#VALUE!</v>
      </c>
      <c r="L19" s="18" t="e">
        <f>VLOOKUP(F19,G15数据库!C:R,6,0)</f>
        <v>#N/A</v>
      </c>
      <c r="M19" s="18" t="e">
        <f>VLOOKUP(F19,G15数据库!C:R,7,0)</f>
        <v>#N/A</v>
      </c>
      <c r="N19" s="18"/>
      <c r="O19" s="18" t="e">
        <f>VLOOKUP(F19,G15数据库!C:R,8,0)</f>
        <v>#N/A</v>
      </c>
      <c r="P19" s="18" t="e">
        <f>VLOOKUP(F19,G15数据库!C:R,9,0)</f>
        <v>#N/A</v>
      </c>
      <c r="Q19" s="19" t="e">
        <f t="shared" si="10"/>
        <v>#VALUE!</v>
      </c>
      <c r="R19" s="18" t="e">
        <f>VLOOKUP(F19,G15数据库!C:R,10,0)</f>
        <v>#N/A</v>
      </c>
      <c r="S19" s="18" t="e">
        <f>VLOOKUP(F19,G15数据库!C:R,11,0)</f>
        <v>#N/A</v>
      </c>
      <c r="T19" s="18"/>
      <c r="U19" s="18" t="e">
        <f>VLOOKUP(F19,G15数据库!C:R,12,0)</f>
        <v>#N/A</v>
      </c>
      <c r="V19" s="18" t="e">
        <f>VLOOKUP(F19,G15数据库!C:R,13,0)</f>
        <v>#N/A</v>
      </c>
      <c r="W19" s="19" t="e">
        <f>VLOOKUP(F19,G15数据库!C:R,14,0)*C19</f>
        <v>#N/A</v>
      </c>
      <c r="X19" s="18" t="e">
        <f>VLOOKUP(F19,G15数据库!C:R,15,0)</f>
        <v>#N/A</v>
      </c>
      <c r="Y19" s="18" t="e">
        <f>VLOOKUP(F19,G15数据库!C:R,16,0)</f>
        <v>#N/A</v>
      </c>
      <c r="Z19" s="18"/>
    </row>
    <row r="20" spans="1:26" x14ac:dyDescent="0.25">
      <c r="A20" s="22"/>
      <c r="B20" s="3"/>
      <c r="C20" s="3"/>
      <c r="D20" s="3"/>
      <c r="E20" s="18" t="e">
        <f t="shared" si="5"/>
        <v>#VALUE!</v>
      </c>
      <c r="F20" s="18" t="str">
        <f t="shared" si="6"/>
        <v/>
      </c>
      <c r="G20" s="18" t="e">
        <f t="shared" si="7"/>
        <v>#VALUE!</v>
      </c>
      <c r="H20" s="18" t="e">
        <f t="shared" si="8"/>
        <v>#VALUE!</v>
      </c>
      <c r="I20" s="18" t="e">
        <f>VLOOKUP(F20,G15数据库!C:R,4,0)</f>
        <v>#N/A</v>
      </c>
      <c r="J20" s="18" t="e">
        <f>VLOOKUP(F20,G15数据库!C:R,5,0)</f>
        <v>#N/A</v>
      </c>
      <c r="K20" s="19" t="e">
        <f t="shared" si="9"/>
        <v>#VALUE!</v>
      </c>
      <c r="L20" s="18" t="e">
        <f>VLOOKUP(F20,G15数据库!C:R,6,0)</f>
        <v>#N/A</v>
      </c>
      <c r="M20" s="18" t="e">
        <f>VLOOKUP(F20,G15数据库!C:R,7,0)</f>
        <v>#N/A</v>
      </c>
      <c r="N20" s="18"/>
      <c r="O20" s="18" t="e">
        <f>VLOOKUP(F20,G15数据库!C:R,8,0)</f>
        <v>#N/A</v>
      </c>
      <c r="P20" s="18" t="e">
        <f>VLOOKUP(F20,G15数据库!C:R,9,0)</f>
        <v>#N/A</v>
      </c>
      <c r="Q20" s="19" t="e">
        <f t="shared" si="10"/>
        <v>#VALUE!</v>
      </c>
      <c r="R20" s="18" t="e">
        <f>VLOOKUP(F20,G15数据库!C:R,10,0)</f>
        <v>#N/A</v>
      </c>
      <c r="S20" s="18" t="e">
        <f>VLOOKUP(F20,G15数据库!C:R,11,0)</f>
        <v>#N/A</v>
      </c>
      <c r="T20" s="18"/>
      <c r="U20" s="18" t="e">
        <f>VLOOKUP(F20,G15数据库!C:R,12,0)</f>
        <v>#N/A</v>
      </c>
      <c r="V20" s="18" t="e">
        <f>VLOOKUP(F20,G15数据库!C:R,13,0)</f>
        <v>#N/A</v>
      </c>
      <c r="W20" s="19" t="e">
        <f>VLOOKUP(F20,G15数据库!C:R,14,0)*C20</f>
        <v>#N/A</v>
      </c>
      <c r="X20" s="18" t="e">
        <f>VLOOKUP(F20,G15数据库!C:R,15,0)</f>
        <v>#N/A</v>
      </c>
      <c r="Y20" s="18" t="e">
        <f>VLOOKUP(F20,G15数据库!C:R,16,0)</f>
        <v>#N/A</v>
      </c>
      <c r="Z20" s="18"/>
    </row>
    <row r="21" spans="1:26" x14ac:dyDescent="0.25">
      <c r="A21" s="22"/>
      <c r="B21" s="3"/>
      <c r="C21" s="3"/>
      <c r="D21" s="3"/>
      <c r="E21" s="18" t="e">
        <f t="shared" si="5"/>
        <v>#VALUE!</v>
      </c>
      <c r="F21" s="18" t="str">
        <f t="shared" si="6"/>
        <v/>
      </c>
      <c r="G21" s="18" t="e">
        <f t="shared" si="7"/>
        <v>#VALUE!</v>
      </c>
      <c r="H21" s="18" t="e">
        <f t="shared" si="8"/>
        <v>#VALUE!</v>
      </c>
      <c r="I21" s="18" t="e">
        <f>VLOOKUP(F21,G15数据库!C:R,4,0)</f>
        <v>#N/A</v>
      </c>
      <c r="J21" s="18" t="e">
        <f>VLOOKUP(F21,G15数据库!C:R,5,0)</f>
        <v>#N/A</v>
      </c>
      <c r="K21" s="19" t="e">
        <f t="shared" si="9"/>
        <v>#VALUE!</v>
      </c>
      <c r="L21" s="18" t="e">
        <f>VLOOKUP(F21,G15数据库!C:R,6,0)</f>
        <v>#N/A</v>
      </c>
      <c r="M21" s="18" t="e">
        <f>VLOOKUP(F21,G15数据库!C:R,7,0)</f>
        <v>#N/A</v>
      </c>
      <c r="N21" s="18"/>
      <c r="O21" s="18" t="e">
        <f>VLOOKUP(F21,G15数据库!C:R,8,0)</f>
        <v>#N/A</v>
      </c>
      <c r="P21" s="18" t="e">
        <f>VLOOKUP(F21,G15数据库!C:R,9,0)</f>
        <v>#N/A</v>
      </c>
      <c r="Q21" s="19" t="e">
        <f t="shared" si="10"/>
        <v>#VALUE!</v>
      </c>
      <c r="R21" s="18" t="e">
        <f>VLOOKUP(F21,G15数据库!C:R,10,0)</f>
        <v>#N/A</v>
      </c>
      <c r="S21" s="18" t="e">
        <f>VLOOKUP(F21,G15数据库!C:R,11,0)</f>
        <v>#N/A</v>
      </c>
      <c r="T21" s="18"/>
      <c r="U21" s="18" t="e">
        <f>VLOOKUP(F21,G15数据库!C:R,12,0)</f>
        <v>#N/A</v>
      </c>
      <c r="V21" s="18" t="e">
        <f>VLOOKUP(F21,G15数据库!C:R,13,0)</f>
        <v>#N/A</v>
      </c>
      <c r="W21" s="19" t="e">
        <f>VLOOKUP(F21,G15数据库!C:R,14,0)*C21</f>
        <v>#N/A</v>
      </c>
      <c r="X21" s="18" t="e">
        <f>VLOOKUP(F21,G15数据库!C:R,15,0)</f>
        <v>#N/A</v>
      </c>
      <c r="Y21" s="18" t="e">
        <f>VLOOKUP(F21,G15数据库!C:R,16,0)</f>
        <v>#N/A</v>
      </c>
      <c r="Z21" s="18"/>
    </row>
    <row r="22" spans="1:26" x14ac:dyDescent="0.25">
      <c r="A22" s="22"/>
      <c r="B22" s="3"/>
      <c r="C22" s="3"/>
      <c r="D22" s="3"/>
      <c r="E22" s="18" t="e">
        <f t="shared" si="5"/>
        <v>#VALUE!</v>
      </c>
      <c r="F22" s="18" t="str">
        <f t="shared" si="6"/>
        <v/>
      </c>
      <c r="G22" s="18" t="e">
        <f t="shared" si="7"/>
        <v>#VALUE!</v>
      </c>
      <c r="H22" s="18" t="e">
        <f t="shared" si="8"/>
        <v>#VALUE!</v>
      </c>
      <c r="I22" s="18" t="e">
        <f>VLOOKUP(F22,G15数据库!C:R,4,0)</f>
        <v>#N/A</v>
      </c>
      <c r="J22" s="18" t="e">
        <f>VLOOKUP(F22,G15数据库!C:R,5,0)</f>
        <v>#N/A</v>
      </c>
      <c r="K22" s="19" t="e">
        <f t="shared" si="9"/>
        <v>#VALUE!</v>
      </c>
      <c r="L22" s="18" t="e">
        <f>VLOOKUP(F22,G15数据库!C:R,6,0)</f>
        <v>#N/A</v>
      </c>
      <c r="M22" s="18" t="e">
        <f>VLOOKUP(F22,G15数据库!C:R,7,0)</f>
        <v>#N/A</v>
      </c>
      <c r="N22" s="18"/>
      <c r="O22" s="18" t="e">
        <f>VLOOKUP(F22,G15数据库!C:R,8,0)</f>
        <v>#N/A</v>
      </c>
      <c r="P22" s="18" t="e">
        <f>VLOOKUP(F22,G15数据库!C:R,9,0)</f>
        <v>#N/A</v>
      </c>
      <c r="Q22" s="19" t="e">
        <f t="shared" si="10"/>
        <v>#VALUE!</v>
      </c>
      <c r="R22" s="18" t="e">
        <f>VLOOKUP(F22,G15数据库!C:R,10,0)</f>
        <v>#N/A</v>
      </c>
      <c r="S22" s="18" t="e">
        <f>VLOOKUP(F22,G15数据库!C:R,11,0)</f>
        <v>#N/A</v>
      </c>
      <c r="T22" s="18"/>
      <c r="U22" s="18" t="e">
        <f>VLOOKUP(F22,G15数据库!C:R,12,0)</f>
        <v>#N/A</v>
      </c>
      <c r="V22" s="18" t="e">
        <f>VLOOKUP(F22,G15数据库!C:R,13,0)</f>
        <v>#N/A</v>
      </c>
      <c r="W22" s="19" t="e">
        <f>VLOOKUP(F22,G15数据库!C:R,14,0)*C22</f>
        <v>#N/A</v>
      </c>
      <c r="X22" s="18" t="e">
        <f>VLOOKUP(F22,G15数据库!C:R,15,0)</f>
        <v>#N/A</v>
      </c>
      <c r="Y22" s="18" t="e">
        <f>VLOOKUP(F22,G15数据库!C:R,16,0)</f>
        <v>#N/A</v>
      </c>
      <c r="Z22" s="18"/>
    </row>
    <row r="23" spans="1:26" x14ac:dyDescent="0.25">
      <c r="A23" s="22"/>
      <c r="B23" s="3"/>
      <c r="C23" s="3"/>
      <c r="D23" s="3"/>
      <c r="E23" s="18" t="e">
        <f t="shared" si="5"/>
        <v>#VALUE!</v>
      </c>
      <c r="F23" s="18" t="str">
        <f t="shared" si="6"/>
        <v/>
      </c>
      <c r="G23" s="18" t="e">
        <f t="shared" si="7"/>
        <v>#VALUE!</v>
      </c>
      <c r="H23" s="18" t="e">
        <f t="shared" si="8"/>
        <v>#VALUE!</v>
      </c>
      <c r="I23" s="18" t="e">
        <f>VLOOKUP(F23,G15数据库!C:R,4,0)</f>
        <v>#N/A</v>
      </c>
      <c r="J23" s="18" t="e">
        <f>VLOOKUP(F23,G15数据库!C:R,5,0)</f>
        <v>#N/A</v>
      </c>
      <c r="K23" s="19" t="e">
        <f t="shared" si="9"/>
        <v>#VALUE!</v>
      </c>
      <c r="L23" s="18" t="e">
        <f>VLOOKUP(F23,G15数据库!C:R,6,0)</f>
        <v>#N/A</v>
      </c>
      <c r="M23" s="18" t="e">
        <f>VLOOKUP(F23,G15数据库!C:R,7,0)</f>
        <v>#N/A</v>
      </c>
      <c r="N23" s="18"/>
      <c r="O23" s="18" t="e">
        <f>VLOOKUP(F23,G15数据库!C:R,8,0)</f>
        <v>#N/A</v>
      </c>
      <c r="P23" s="18" t="e">
        <f>VLOOKUP(F23,G15数据库!C:R,9,0)</f>
        <v>#N/A</v>
      </c>
      <c r="Q23" s="19" t="e">
        <f t="shared" si="10"/>
        <v>#VALUE!</v>
      </c>
      <c r="R23" s="18" t="e">
        <f>VLOOKUP(F23,G15数据库!C:R,10,0)</f>
        <v>#N/A</v>
      </c>
      <c r="S23" s="18" t="e">
        <f>VLOOKUP(F23,G15数据库!C:R,11,0)</f>
        <v>#N/A</v>
      </c>
      <c r="T23" s="18"/>
      <c r="U23" s="18" t="e">
        <f>VLOOKUP(F23,G15数据库!C:R,12,0)</f>
        <v>#N/A</v>
      </c>
      <c r="V23" s="18" t="e">
        <f>VLOOKUP(F23,G15数据库!C:R,13,0)</f>
        <v>#N/A</v>
      </c>
      <c r="W23" s="19" t="e">
        <f>VLOOKUP(F23,G15数据库!C:R,14,0)*C23</f>
        <v>#N/A</v>
      </c>
      <c r="X23" s="18" t="e">
        <f>VLOOKUP(F23,G15数据库!C:R,15,0)</f>
        <v>#N/A</v>
      </c>
      <c r="Y23" s="18" t="e">
        <f>VLOOKUP(F23,G15数据库!C:R,16,0)</f>
        <v>#N/A</v>
      </c>
      <c r="Z23" s="18"/>
    </row>
    <row r="24" spans="1:26" x14ac:dyDescent="0.25">
      <c r="A24" s="22"/>
      <c r="B24" s="3"/>
      <c r="C24" s="3"/>
      <c r="D24" s="3"/>
      <c r="E24" s="18" t="e">
        <f t="shared" si="5"/>
        <v>#VALUE!</v>
      </c>
      <c r="F24" s="18" t="str">
        <f t="shared" si="6"/>
        <v/>
      </c>
      <c r="G24" s="18" t="e">
        <f t="shared" si="7"/>
        <v>#VALUE!</v>
      </c>
      <c r="H24" s="18" t="e">
        <f t="shared" si="8"/>
        <v>#VALUE!</v>
      </c>
      <c r="I24" s="18" t="e">
        <f>VLOOKUP(F24,G15数据库!C:R,4,0)</f>
        <v>#N/A</v>
      </c>
      <c r="J24" s="18" t="e">
        <f>VLOOKUP(F24,G15数据库!C:R,5,0)</f>
        <v>#N/A</v>
      </c>
      <c r="K24" s="19" t="e">
        <f t="shared" si="9"/>
        <v>#VALUE!</v>
      </c>
      <c r="L24" s="18" t="e">
        <f>VLOOKUP(F24,G15数据库!C:R,6,0)</f>
        <v>#N/A</v>
      </c>
      <c r="M24" s="18" t="e">
        <f>VLOOKUP(F24,G15数据库!C:R,7,0)</f>
        <v>#N/A</v>
      </c>
      <c r="N24" s="18"/>
      <c r="O24" s="18" t="e">
        <f>VLOOKUP(F24,G15数据库!C:R,8,0)</f>
        <v>#N/A</v>
      </c>
      <c r="P24" s="18" t="e">
        <f>VLOOKUP(F24,G15数据库!C:R,9,0)</f>
        <v>#N/A</v>
      </c>
      <c r="Q24" s="19" t="e">
        <f t="shared" si="10"/>
        <v>#VALUE!</v>
      </c>
      <c r="R24" s="18" t="e">
        <f>VLOOKUP(F24,G15数据库!C:R,10,0)</f>
        <v>#N/A</v>
      </c>
      <c r="S24" s="18" t="e">
        <f>VLOOKUP(F24,G15数据库!C:R,11,0)</f>
        <v>#N/A</v>
      </c>
      <c r="T24" s="18"/>
      <c r="U24" s="18" t="e">
        <f>VLOOKUP(F24,G15数据库!C:R,12,0)</f>
        <v>#N/A</v>
      </c>
      <c r="V24" s="18" t="e">
        <f>VLOOKUP(F24,G15数据库!C:R,13,0)</f>
        <v>#N/A</v>
      </c>
      <c r="W24" s="19" t="e">
        <f>VLOOKUP(F24,G15数据库!C:R,14,0)*C24</f>
        <v>#N/A</v>
      </c>
      <c r="X24" s="18" t="e">
        <f>VLOOKUP(F24,G15数据库!C:R,15,0)</f>
        <v>#N/A</v>
      </c>
      <c r="Y24" s="18" t="e">
        <f>VLOOKUP(F24,G15数据库!C:R,16,0)</f>
        <v>#N/A</v>
      </c>
      <c r="Z24" s="18"/>
    </row>
    <row r="25" spans="1:26" x14ac:dyDescent="0.25">
      <c r="A25" s="22"/>
      <c r="B25" s="3"/>
      <c r="C25" s="3"/>
      <c r="D25" s="3"/>
      <c r="E25" s="18" t="e">
        <f t="shared" si="5"/>
        <v>#VALUE!</v>
      </c>
      <c r="F25" s="18" t="str">
        <f t="shared" si="6"/>
        <v/>
      </c>
      <c r="G25" s="18" t="e">
        <f t="shared" si="7"/>
        <v>#VALUE!</v>
      </c>
      <c r="H25" s="18" t="e">
        <f t="shared" si="8"/>
        <v>#VALUE!</v>
      </c>
      <c r="I25" s="18" t="e">
        <f>VLOOKUP(F25,G15数据库!C:R,4,0)</f>
        <v>#N/A</v>
      </c>
      <c r="J25" s="18" t="e">
        <f>VLOOKUP(F25,G15数据库!C:R,5,0)</f>
        <v>#N/A</v>
      </c>
      <c r="K25" s="19" t="e">
        <f t="shared" si="9"/>
        <v>#VALUE!</v>
      </c>
      <c r="L25" s="18" t="e">
        <f>VLOOKUP(F25,G15数据库!C:R,6,0)</f>
        <v>#N/A</v>
      </c>
      <c r="M25" s="18" t="e">
        <f>VLOOKUP(F25,G15数据库!C:R,7,0)</f>
        <v>#N/A</v>
      </c>
      <c r="N25" s="18"/>
      <c r="O25" s="18" t="e">
        <f>VLOOKUP(F25,G15数据库!C:R,8,0)</f>
        <v>#N/A</v>
      </c>
      <c r="P25" s="18" t="e">
        <f>VLOOKUP(F25,G15数据库!C:R,9,0)</f>
        <v>#N/A</v>
      </c>
      <c r="Q25" s="19" t="e">
        <f t="shared" si="10"/>
        <v>#VALUE!</v>
      </c>
      <c r="R25" s="18" t="e">
        <f>VLOOKUP(F25,G15数据库!C:R,10,0)</f>
        <v>#N/A</v>
      </c>
      <c r="S25" s="18" t="e">
        <f>VLOOKUP(F25,G15数据库!C:R,11,0)</f>
        <v>#N/A</v>
      </c>
      <c r="T25" s="18"/>
      <c r="U25" s="18" t="e">
        <f>VLOOKUP(F25,G15数据库!C:R,12,0)</f>
        <v>#N/A</v>
      </c>
      <c r="V25" s="18" t="e">
        <f>VLOOKUP(F25,G15数据库!C:R,13,0)</f>
        <v>#N/A</v>
      </c>
      <c r="W25" s="19" t="e">
        <f>VLOOKUP(F25,G15数据库!C:R,14,0)*C25</f>
        <v>#N/A</v>
      </c>
      <c r="X25" s="18" t="e">
        <f>VLOOKUP(F25,G15数据库!C:R,15,0)</f>
        <v>#N/A</v>
      </c>
      <c r="Y25" s="18" t="e">
        <f>VLOOKUP(F25,G15数据库!C:R,16,0)</f>
        <v>#N/A</v>
      </c>
      <c r="Z25" s="18"/>
    </row>
    <row r="26" spans="1:26" x14ac:dyDescent="0.25">
      <c r="A26" s="22"/>
      <c r="B26" s="3"/>
      <c r="C26" s="3"/>
      <c r="D26" s="3"/>
      <c r="E26" s="18" t="e">
        <f t="shared" si="5"/>
        <v>#VALUE!</v>
      </c>
      <c r="F26" s="18" t="str">
        <f t="shared" si="6"/>
        <v/>
      </c>
      <c r="G26" s="18" t="e">
        <f t="shared" si="7"/>
        <v>#VALUE!</v>
      </c>
      <c r="H26" s="18" t="e">
        <f t="shared" si="8"/>
        <v>#VALUE!</v>
      </c>
      <c r="I26" s="18" t="e">
        <f>VLOOKUP(F26,G15数据库!C:R,4,0)</f>
        <v>#N/A</v>
      </c>
      <c r="J26" s="18" t="e">
        <f>VLOOKUP(F26,G15数据库!C:R,5,0)</f>
        <v>#N/A</v>
      </c>
      <c r="K26" s="19" t="e">
        <f t="shared" si="9"/>
        <v>#VALUE!</v>
      </c>
      <c r="L26" s="18" t="e">
        <f>VLOOKUP(F26,G15数据库!C:R,6,0)</f>
        <v>#N/A</v>
      </c>
      <c r="M26" s="18" t="e">
        <f>VLOOKUP(F26,G15数据库!C:R,7,0)</f>
        <v>#N/A</v>
      </c>
      <c r="N26" s="18"/>
      <c r="O26" s="18" t="e">
        <f>VLOOKUP(F26,G15数据库!C:R,8,0)</f>
        <v>#N/A</v>
      </c>
      <c r="P26" s="18" t="e">
        <f>VLOOKUP(F26,G15数据库!C:R,9,0)</f>
        <v>#N/A</v>
      </c>
      <c r="Q26" s="19" t="e">
        <f t="shared" si="10"/>
        <v>#VALUE!</v>
      </c>
      <c r="R26" s="18" t="e">
        <f>VLOOKUP(F26,G15数据库!C:R,10,0)</f>
        <v>#N/A</v>
      </c>
      <c r="S26" s="18" t="e">
        <f>VLOOKUP(F26,G15数据库!C:R,11,0)</f>
        <v>#N/A</v>
      </c>
      <c r="T26" s="18"/>
      <c r="U26" s="18" t="e">
        <f>VLOOKUP(F26,G15数据库!C:R,12,0)</f>
        <v>#N/A</v>
      </c>
      <c r="V26" s="18" t="e">
        <f>VLOOKUP(F26,G15数据库!C:R,13,0)</f>
        <v>#N/A</v>
      </c>
      <c r="W26" s="19" t="e">
        <f>VLOOKUP(F26,G15数据库!C:R,14,0)*C26</f>
        <v>#N/A</v>
      </c>
      <c r="X26" s="18" t="e">
        <f>VLOOKUP(F26,G15数据库!C:R,15,0)</f>
        <v>#N/A</v>
      </c>
      <c r="Y26" s="18" t="e">
        <f>VLOOKUP(F26,G15数据库!C:R,16,0)</f>
        <v>#N/A</v>
      </c>
      <c r="Z26" s="18"/>
    </row>
    <row r="27" spans="1:26" x14ac:dyDescent="0.25">
      <c r="A27" s="22"/>
      <c r="B27" s="3"/>
      <c r="C27" s="3"/>
      <c r="D27" s="3"/>
      <c r="E27" s="18" t="e">
        <f t="shared" si="5"/>
        <v>#VALUE!</v>
      </c>
      <c r="F27" s="18" t="str">
        <f t="shared" si="6"/>
        <v/>
      </c>
      <c r="G27" s="18" t="e">
        <f t="shared" si="7"/>
        <v>#VALUE!</v>
      </c>
      <c r="H27" s="18" t="e">
        <f t="shared" si="8"/>
        <v>#VALUE!</v>
      </c>
      <c r="I27" s="18" t="e">
        <f>VLOOKUP(F27,G15数据库!C:R,4,0)</f>
        <v>#N/A</v>
      </c>
      <c r="J27" s="18" t="e">
        <f>VLOOKUP(F27,G15数据库!C:R,5,0)</f>
        <v>#N/A</v>
      </c>
      <c r="K27" s="19" t="e">
        <f t="shared" si="9"/>
        <v>#VALUE!</v>
      </c>
      <c r="L27" s="18" t="e">
        <f>VLOOKUP(F27,G15数据库!C:R,6,0)</f>
        <v>#N/A</v>
      </c>
      <c r="M27" s="18" t="e">
        <f>VLOOKUP(F27,G15数据库!C:R,7,0)</f>
        <v>#N/A</v>
      </c>
      <c r="N27" s="18"/>
      <c r="O27" s="18" t="e">
        <f>VLOOKUP(F27,G15数据库!C:R,8,0)</f>
        <v>#N/A</v>
      </c>
      <c r="P27" s="18" t="e">
        <f>VLOOKUP(F27,G15数据库!C:R,9,0)</f>
        <v>#N/A</v>
      </c>
      <c r="Q27" s="19" t="e">
        <f t="shared" si="10"/>
        <v>#VALUE!</v>
      </c>
      <c r="R27" s="18" t="e">
        <f>VLOOKUP(F27,G15数据库!C:R,10,0)</f>
        <v>#N/A</v>
      </c>
      <c r="S27" s="18" t="e">
        <f>VLOOKUP(F27,G15数据库!C:R,11,0)</f>
        <v>#N/A</v>
      </c>
      <c r="T27" s="18"/>
      <c r="U27" s="18" t="e">
        <f>VLOOKUP(F27,G15数据库!C:R,12,0)</f>
        <v>#N/A</v>
      </c>
      <c r="V27" s="18" t="e">
        <f>VLOOKUP(F27,G15数据库!C:R,13,0)</f>
        <v>#N/A</v>
      </c>
      <c r="W27" s="19" t="e">
        <f>VLOOKUP(F27,G15数据库!C:R,14,0)*C27</f>
        <v>#N/A</v>
      </c>
      <c r="X27" s="18" t="e">
        <f>VLOOKUP(F27,G15数据库!C:R,15,0)</f>
        <v>#N/A</v>
      </c>
      <c r="Y27" s="18" t="e">
        <f>VLOOKUP(F27,G15数据库!C:R,16,0)</f>
        <v>#N/A</v>
      </c>
      <c r="Z27" s="18"/>
    </row>
    <row r="28" spans="1:26" x14ac:dyDescent="0.25">
      <c r="A28" s="22"/>
      <c r="B28" s="3"/>
      <c r="C28" s="3"/>
      <c r="D28" s="3"/>
      <c r="E28" s="18" t="e">
        <f t="shared" si="5"/>
        <v>#VALUE!</v>
      </c>
      <c r="F28" s="18" t="str">
        <f t="shared" si="6"/>
        <v/>
      </c>
      <c r="G28" s="18" t="e">
        <f t="shared" si="7"/>
        <v>#VALUE!</v>
      </c>
      <c r="H28" s="18" t="e">
        <f t="shared" si="8"/>
        <v>#VALUE!</v>
      </c>
      <c r="I28" s="18" t="e">
        <f>VLOOKUP(F28,G15数据库!C:R,4,0)</f>
        <v>#N/A</v>
      </c>
      <c r="J28" s="18" t="e">
        <f>VLOOKUP(F28,G15数据库!C:R,5,0)</f>
        <v>#N/A</v>
      </c>
      <c r="K28" s="19" t="e">
        <f t="shared" si="9"/>
        <v>#VALUE!</v>
      </c>
      <c r="L28" s="18" t="e">
        <f>VLOOKUP(F28,G15数据库!C:R,6,0)</f>
        <v>#N/A</v>
      </c>
      <c r="M28" s="18" t="e">
        <f>VLOOKUP(F28,G15数据库!C:R,7,0)</f>
        <v>#N/A</v>
      </c>
      <c r="N28" s="18"/>
      <c r="O28" s="18" t="e">
        <f>VLOOKUP(F28,G15数据库!C:R,8,0)</f>
        <v>#N/A</v>
      </c>
      <c r="P28" s="18" t="e">
        <f>VLOOKUP(F28,G15数据库!C:R,9,0)</f>
        <v>#N/A</v>
      </c>
      <c r="Q28" s="19" t="e">
        <f t="shared" si="10"/>
        <v>#VALUE!</v>
      </c>
      <c r="R28" s="18" t="e">
        <f>VLOOKUP(F28,G15数据库!C:R,10,0)</f>
        <v>#N/A</v>
      </c>
      <c r="S28" s="18" t="e">
        <f>VLOOKUP(F28,G15数据库!C:R,11,0)</f>
        <v>#N/A</v>
      </c>
      <c r="T28" s="18"/>
      <c r="U28" s="18" t="e">
        <f>VLOOKUP(F28,G15数据库!C:R,12,0)</f>
        <v>#N/A</v>
      </c>
      <c r="V28" s="18" t="e">
        <f>VLOOKUP(F28,G15数据库!C:R,13,0)</f>
        <v>#N/A</v>
      </c>
      <c r="W28" s="19" t="e">
        <f>VLOOKUP(F28,G15数据库!C:R,14,0)*C28</f>
        <v>#N/A</v>
      </c>
      <c r="X28" s="18" t="e">
        <f>VLOOKUP(F28,G15数据库!C:R,15,0)</f>
        <v>#N/A</v>
      </c>
      <c r="Y28" s="18" t="e">
        <f>VLOOKUP(F28,G15数据库!C:R,16,0)</f>
        <v>#N/A</v>
      </c>
      <c r="Z28" s="18"/>
    </row>
    <row r="29" spans="1:26" x14ac:dyDescent="0.25">
      <c r="A29" s="22"/>
      <c r="B29" s="3"/>
      <c r="C29" s="3"/>
      <c r="D29" s="3"/>
      <c r="E29" s="18" t="e">
        <f t="shared" si="5"/>
        <v>#VALUE!</v>
      </c>
      <c r="F29" s="18" t="str">
        <f t="shared" si="6"/>
        <v/>
      </c>
      <c r="G29" s="18" t="e">
        <f t="shared" si="7"/>
        <v>#VALUE!</v>
      </c>
      <c r="H29" s="18" t="e">
        <f t="shared" si="8"/>
        <v>#VALUE!</v>
      </c>
      <c r="I29" s="18" t="e">
        <f>VLOOKUP(F29,G15数据库!C:R,4,0)</f>
        <v>#N/A</v>
      </c>
      <c r="J29" s="18" t="e">
        <f>VLOOKUP(F29,G15数据库!C:R,5,0)</f>
        <v>#N/A</v>
      </c>
      <c r="K29" s="19" t="e">
        <f t="shared" si="9"/>
        <v>#VALUE!</v>
      </c>
      <c r="L29" s="18" t="e">
        <f>VLOOKUP(F29,G15数据库!C:R,6,0)</f>
        <v>#N/A</v>
      </c>
      <c r="M29" s="18" t="e">
        <f>VLOOKUP(F29,G15数据库!C:R,7,0)</f>
        <v>#N/A</v>
      </c>
      <c r="N29" s="18"/>
      <c r="O29" s="18" t="e">
        <f>VLOOKUP(F29,G15数据库!C:R,8,0)</f>
        <v>#N/A</v>
      </c>
      <c r="P29" s="18" t="e">
        <f>VLOOKUP(F29,G15数据库!C:R,9,0)</f>
        <v>#N/A</v>
      </c>
      <c r="Q29" s="19" t="e">
        <f t="shared" si="10"/>
        <v>#VALUE!</v>
      </c>
      <c r="R29" s="18" t="e">
        <f>VLOOKUP(F29,G15数据库!C:R,10,0)</f>
        <v>#N/A</v>
      </c>
      <c r="S29" s="18" t="e">
        <f>VLOOKUP(F29,G15数据库!C:R,11,0)</f>
        <v>#N/A</v>
      </c>
      <c r="T29" s="18"/>
      <c r="U29" s="18" t="e">
        <f>VLOOKUP(F29,G15数据库!C:R,12,0)</f>
        <v>#N/A</v>
      </c>
      <c r="V29" s="18" t="e">
        <f>VLOOKUP(F29,G15数据库!C:R,13,0)</f>
        <v>#N/A</v>
      </c>
      <c r="W29" s="19" t="e">
        <f>VLOOKUP(F29,G15数据库!C:R,14,0)*C29</f>
        <v>#N/A</v>
      </c>
      <c r="X29" s="18" t="e">
        <f>VLOOKUP(F29,G15数据库!C:R,15,0)</f>
        <v>#N/A</v>
      </c>
      <c r="Y29" s="18" t="e">
        <f>VLOOKUP(F29,G15数据库!C:R,16,0)</f>
        <v>#N/A</v>
      </c>
      <c r="Z29" s="18"/>
    </row>
    <row r="30" spans="1:26" x14ac:dyDescent="0.25">
      <c r="A30" s="22"/>
      <c r="B30" s="3"/>
      <c r="C30" s="3"/>
      <c r="D30" s="3"/>
      <c r="E30" s="18" t="e">
        <f t="shared" si="5"/>
        <v>#VALUE!</v>
      </c>
      <c r="F30" s="18" t="str">
        <f t="shared" si="6"/>
        <v/>
      </c>
      <c r="G30" s="18" t="e">
        <f t="shared" si="7"/>
        <v>#VALUE!</v>
      </c>
      <c r="H30" s="18" t="e">
        <f t="shared" si="8"/>
        <v>#VALUE!</v>
      </c>
      <c r="I30" s="18" t="e">
        <f>VLOOKUP(F30,G15数据库!C:R,4,0)</f>
        <v>#N/A</v>
      </c>
      <c r="J30" s="18" t="e">
        <f>VLOOKUP(F30,G15数据库!C:R,5,0)</f>
        <v>#N/A</v>
      </c>
      <c r="K30" s="19" t="e">
        <f t="shared" si="9"/>
        <v>#VALUE!</v>
      </c>
      <c r="L30" s="18" t="e">
        <f>VLOOKUP(F30,G15数据库!C:R,6,0)</f>
        <v>#N/A</v>
      </c>
      <c r="M30" s="18" t="e">
        <f>VLOOKUP(F30,G15数据库!C:R,7,0)</f>
        <v>#N/A</v>
      </c>
      <c r="N30" s="18"/>
      <c r="O30" s="18" t="e">
        <f>VLOOKUP(F30,G15数据库!C:R,8,0)</f>
        <v>#N/A</v>
      </c>
      <c r="P30" s="18" t="e">
        <f>VLOOKUP(F30,G15数据库!C:R,9,0)</f>
        <v>#N/A</v>
      </c>
      <c r="Q30" s="19" t="e">
        <f t="shared" si="10"/>
        <v>#VALUE!</v>
      </c>
      <c r="R30" s="18" t="e">
        <f>VLOOKUP(F30,G15数据库!C:R,10,0)</f>
        <v>#N/A</v>
      </c>
      <c r="S30" s="18" t="e">
        <f>VLOOKUP(F30,G15数据库!C:R,11,0)</f>
        <v>#N/A</v>
      </c>
      <c r="T30" s="18"/>
      <c r="U30" s="18" t="e">
        <f>VLOOKUP(F30,G15数据库!C:R,12,0)</f>
        <v>#N/A</v>
      </c>
      <c r="V30" s="18" t="e">
        <f>VLOOKUP(F30,G15数据库!C:R,13,0)</f>
        <v>#N/A</v>
      </c>
      <c r="W30" s="19" t="e">
        <f>VLOOKUP(F30,G15数据库!C:R,14,0)*C30</f>
        <v>#N/A</v>
      </c>
      <c r="X30" s="18" t="e">
        <f>VLOOKUP(F30,G15数据库!C:R,15,0)</f>
        <v>#N/A</v>
      </c>
      <c r="Y30" s="18" t="e">
        <f>VLOOKUP(F30,G15数据库!C:R,16,0)</f>
        <v>#N/A</v>
      </c>
      <c r="Z30" s="18"/>
    </row>
    <row r="31" spans="1:26" x14ac:dyDescent="0.25">
      <c r="A31" s="22"/>
      <c r="B31" s="3"/>
      <c r="C31" s="3"/>
      <c r="D31" s="3"/>
      <c r="E31" s="18" t="e">
        <f t="shared" si="5"/>
        <v>#VALUE!</v>
      </c>
      <c r="F31" s="18" t="str">
        <f t="shared" si="6"/>
        <v/>
      </c>
      <c r="G31" s="18" t="e">
        <f t="shared" si="7"/>
        <v>#VALUE!</v>
      </c>
      <c r="H31" s="18" t="e">
        <f t="shared" si="8"/>
        <v>#VALUE!</v>
      </c>
      <c r="I31" s="18" t="e">
        <f>VLOOKUP(F31,G15数据库!C:R,4,0)</f>
        <v>#N/A</v>
      </c>
      <c r="J31" s="18" t="e">
        <f>VLOOKUP(F31,G15数据库!C:R,5,0)</f>
        <v>#N/A</v>
      </c>
      <c r="K31" s="19" t="e">
        <f t="shared" si="9"/>
        <v>#VALUE!</v>
      </c>
      <c r="L31" s="18" t="e">
        <f>VLOOKUP(F31,G15数据库!C:R,6,0)</f>
        <v>#N/A</v>
      </c>
      <c r="M31" s="18" t="e">
        <f>VLOOKUP(F31,G15数据库!C:R,7,0)</f>
        <v>#N/A</v>
      </c>
      <c r="N31" s="18"/>
      <c r="O31" s="18" t="e">
        <f>VLOOKUP(F31,G15数据库!C:R,8,0)</f>
        <v>#N/A</v>
      </c>
      <c r="P31" s="18" t="e">
        <f>VLOOKUP(F31,G15数据库!C:R,9,0)</f>
        <v>#N/A</v>
      </c>
      <c r="Q31" s="19" t="e">
        <f t="shared" si="10"/>
        <v>#VALUE!</v>
      </c>
      <c r="R31" s="18" t="e">
        <f>VLOOKUP(F31,G15数据库!C:R,10,0)</f>
        <v>#N/A</v>
      </c>
      <c r="S31" s="18" t="e">
        <f>VLOOKUP(F31,G15数据库!C:R,11,0)</f>
        <v>#N/A</v>
      </c>
      <c r="T31" s="18"/>
      <c r="U31" s="18" t="e">
        <f>VLOOKUP(F31,G15数据库!C:R,12,0)</f>
        <v>#N/A</v>
      </c>
      <c r="V31" s="18" t="e">
        <f>VLOOKUP(F31,G15数据库!C:R,13,0)</f>
        <v>#N/A</v>
      </c>
      <c r="W31" s="19" t="e">
        <f>VLOOKUP(F31,G15数据库!C:R,14,0)*C31</f>
        <v>#N/A</v>
      </c>
      <c r="X31" s="18" t="e">
        <f>VLOOKUP(F31,G15数据库!C:R,15,0)</f>
        <v>#N/A</v>
      </c>
      <c r="Y31" s="18" t="e">
        <f>VLOOKUP(F31,G15数据库!C:R,16,0)</f>
        <v>#N/A</v>
      </c>
      <c r="Z31" s="18"/>
    </row>
    <row r="32" spans="1:26" x14ac:dyDescent="0.25">
      <c r="A32" s="22"/>
      <c r="B32" s="3"/>
      <c r="C32" s="3"/>
      <c r="D32" s="3"/>
      <c r="E32" s="18" t="e">
        <f t="shared" si="5"/>
        <v>#VALUE!</v>
      </c>
      <c r="F32" s="18" t="str">
        <f t="shared" si="6"/>
        <v/>
      </c>
      <c r="G32" s="18" t="e">
        <f t="shared" si="7"/>
        <v>#VALUE!</v>
      </c>
      <c r="H32" s="18" t="e">
        <f t="shared" si="8"/>
        <v>#VALUE!</v>
      </c>
      <c r="I32" s="18" t="e">
        <f>VLOOKUP(F32,G15数据库!C:R,4,0)</f>
        <v>#N/A</v>
      </c>
      <c r="J32" s="18" t="e">
        <f>VLOOKUP(F32,G15数据库!C:R,5,0)</f>
        <v>#N/A</v>
      </c>
      <c r="K32" s="19" t="e">
        <f t="shared" si="9"/>
        <v>#VALUE!</v>
      </c>
      <c r="L32" s="18" t="e">
        <f>VLOOKUP(F32,G15数据库!C:R,6,0)</f>
        <v>#N/A</v>
      </c>
      <c r="M32" s="18" t="e">
        <f>VLOOKUP(F32,G15数据库!C:R,7,0)</f>
        <v>#N/A</v>
      </c>
      <c r="N32" s="18"/>
      <c r="O32" s="18" t="e">
        <f>VLOOKUP(F32,G15数据库!C:R,8,0)</f>
        <v>#N/A</v>
      </c>
      <c r="P32" s="18" t="e">
        <f>VLOOKUP(F32,G15数据库!C:R,9,0)</f>
        <v>#N/A</v>
      </c>
      <c r="Q32" s="19" t="e">
        <f t="shared" si="10"/>
        <v>#VALUE!</v>
      </c>
      <c r="R32" s="18" t="e">
        <f>VLOOKUP(F32,G15数据库!C:R,10,0)</f>
        <v>#N/A</v>
      </c>
      <c r="S32" s="18" t="e">
        <f>VLOOKUP(F32,G15数据库!C:R,11,0)</f>
        <v>#N/A</v>
      </c>
      <c r="T32" s="18"/>
      <c r="U32" s="18" t="e">
        <f>VLOOKUP(F32,G15数据库!C:R,12,0)</f>
        <v>#N/A</v>
      </c>
      <c r="V32" s="18" t="e">
        <f>VLOOKUP(F32,G15数据库!C:R,13,0)</f>
        <v>#N/A</v>
      </c>
      <c r="W32" s="19" t="e">
        <f>VLOOKUP(F32,G15数据库!C:R,14,0)*C32</f>
        <v>#N/A</v>
      </c>
      <c r="X32" s="18" t="e">
        <f>VLOOKUP(F32,G15数据库!C:R,15,0)</f>
        <v>#N/A</v>
      </c>
      <c r="Y32" s="18" t="e">
        <f>VLOOKUP(F32,G15数据库!C:R,16,0)</f>
        <v>#N/A</v>
      </c>
      <c r="Z32" s="18"/>
    </row>
    <row r="33" spans="1:26" x14ac:dyDescent="0.25">
      <c r="A33" s="22"/>
      <c r="B33" s="3"/>
      <c r="C33" s="3"/>
      <c r="D33" s="3"/>
      <c r="E33" s="18" t="e">
        <f t="shared" si="5"/>
        <v>#VALUE!</v>
      </c>
      <c r="F33" s="18" t="str">
        <f t="shared" si="6"/>
        <v/>
      </c>
      <c r="G33" s="18" t="e">
        <f t="shared" si="7"/>
        <v>#VALUE!</v>
      </c>
      <c r="H33" s="18" t="e">
        <f t="shared" si="8"/>
        <v>#VALUE!</v>
      </c>
      <c r="I33" s="18" t="e">
        <f>VLOOKUP(F33,G15数据库!C:R,4,0)</f>
        <v>#N/A</v>
      </c>
      <c r="J33" s="18" t="e">
        <f>VLOOKUP(F33,G15数据库!C:R,5,0)</f>
        <v>#N/A</v>
      </c>
      <c r="K33" s="19" t="e">
        <f t="shared" si="9"/>
        <v>#VALUE!</v>
      </c>
      <c r="L33" s="18" t="e">
        <f>VLOOKUP(F33,G15数据库!C:R,6,0)</f>
        <v>#N/A</v>
      </c>
      <c r="M33" s="18" t="e">
        <f>VLOOKUP(F33,G15数据库!C:R,7,0)</f>
        <v>#N/A</v>
      </c>
      <c r="N33" s="18"/>
      <c r="O33" s="18" t="e">
        <f>VLOOKUP(F33,G15数据库!C:R,8,0)</f>
        <v>#N/A</v>
      </c>
      <c r="P33" s="18" t="e">
        <f>VLOOKUP(F33,G15数据库!C:R,9,0)</f>
        <v>#N/A</v>
      </c>
      <c r="Q33" s="19" t="e">
        <f t="shared" si="10"/>
        <v>#VALUE!</v>
      </c>
      <c r="R33" s="18" t="e">
        <f>VLOOKUP(F33,G15数据库!C:R,10,0)</f>
        <v>#N/A</v>
      </c>
      <c r="S33" s="18" t="e">
        <f>VLOOKUP(F33,G15数据库!C:R,11,0)</f>
        <v>#N/A</v>
      </c>
      <c r="T33" s="18"/>
      <c r="U33" s="18" t="e">
        <f>VLOOKUP(F33,G15数据库!C:R,12,0)</f>
        <v>#N/A</v>
      </c>
      <c r="V33" s="18" t="e">
        <f>VLOOKUP(F33,G15数据库!C:R,13,0)</f>
        <v>#N/A</v>
      </c>
      <c r="W33" s="19" t="e">
        <f>VLOOKUP(F33,G15数据库!C:R,14,0)*C33</f>
        <v>#N/A</v>
      </c>
      <c r="X33" s="18" t="e">
        <f>VLOOKUP(F33,G15数据库!C:R,15,0)</f>
        <v>#N/A</v>
      </c>
      <c r="Y33" s="18" t="e">
        <f>VLOOKUP(F33,G15数据库!C:R,16,0)</f>
        <v>#N/A</v>
      </c>
      <c r="Z33" s="18"/>
    </row>
    <row r="34" spans="1:26" x14ac:dyDescent="0.25">
      <c r="A34" s="22"/>
      <c r="B34" s="3"/>
      <c r="C34" s="3"/>
      <c r="D34" s="3"/>
      <c r="E34" s="18" t="e">
        <f t="shared" si="5"/>
        <v>#VALUE!</v>
      </c>
      <c r="F34" s="18" t="str">
        <f t="shared" si="6"/>
        <v/>
      </c>
      <c r="G34" s="18" t="e">
        <f t="shared" si="7"/>
        <v>#VALUE!</v>
      </c>
      <c r="H34" s="18" t="e">
        <f t="shared" si="8"/>
        <v>#VALUE!</v>
      </c>
      <c r="I34" s="18" t="e">
        <f>VLOOKUP(F34,G15数据库!C:R,4,0)</f>
        <v>#N/A</v>
      </c>
      <c r="J34" s="18" t="e">
        <f>VLOOKUP(F34,G15数据库!C:R,5,0)</f>
        <v>#N/A</v>
      </c>
      <c r="K34" s="19" t="e">
        <f t="shared" si="9"/>
        <v>#VALUE!</v>
      </c>
      <c r="L34" s="18" t="e">
        <f>VLOOKUP(F34,G15数据库!C:R,6,0)</f>
        <v>#N/A</v>
      </c>
      <c r="M34" s="18" t="e">
        <f>VLOOKUP(F34,G15数据库!C:R,7,0)</f>
        <v>#N/A</v>
      </c>
      <c r="N34" s="18"/>
      <c r="O34" s="18" t="e">
        <f>VLOOKUP(F34,G15数据库!C:R,8,0)</f>
        <v>#N/A</v>
      </c>
      <c r="P34" s="18" t="e">
        <f>VLOOKUP(F34,G15数据库!C:R,9,0)</f>
        <v>#N/A</v>
      </c>
      <c r="Q34" s="19" t="e">
        <f t="shared" si="10"/>
        <v>#VALUE!</v>
      </c>
      <c r="R34" s="18" t="e">
        <f>VLOOKUP(F34,G15数据库!C:R,10,0)</f>
        <v>#N/A</v>
      </c>
      <c r="S34" s="18" t="e">
        <f>VLOOKUP(F34,G15数据库!C:R,11,0)</f>
        <v>#N/A</v>
      </c>
      <c r="T34" s="18"/>
      <c r="U34" s="18" t="e">
        <f>VLOOKUP(F34,G15数据库!C:R,12,0)</f>
        <v>#N/A</v>
      </c>
      <c r="V34" s="18" t="e">
        <f>VLOOKUP(F34,G15数据库!C:R,13,0)</f>
        <v>#N/A</v>
      </c>
      <c r="W34" s="19" t="e">
        <f>VLOOKUP(F34,G15数据库!C:R,14,0)*C34</f>
        <v>#N/A</v>
      </c>
      <c r="X34" s="18" t="e">
        <f>VLOOKUP(F34,G15数据库!C:R,15,0)</f>
        <v>#N/A</v>
      </c>
      <c r="Y34" s="18" t="e">
        <f>VLOOKUP(F34,G15数据库!C:R,16,0)</f>
        <v>#N/A</v>
      </c>
      <c r="Z34" s="18"/>
    </row>
    <row r="35" spans="1:26" x14ac:dyDescent="0.25">
      <c r="A35" s="22"/>
      <c r="B35" s="3"/>
      <c r="C35" s="3"/>
      <c r="D35" s="3"/>
      <c r="E35" s="18" t="e">
        <f t="shared" si="5"/>
        <v>#VALUE!</v>
      </c>
      <c r="F35" s="18" t="str">
        <f t="shared" si="6"/>
        <v/>
      </c>
      <c r="G35" s="18" t="e">
        <f t="shared" si="7"/>
        <v>#VALUE!</v>
      </c>
      <c r="H35" s="18" t="e">
        <f t="shared" si="8"/>
        <v>#VALUE!</v>
      </c>
      <c r="I35" s="18" t="e">
        <f>VLOOKUP(F35,G15数据库!C:R,4,0)</f>
        <v>#N/A</v>
      </c>
      <c r="J35" s="18" t="e">
        <f>VLOOKUP(F35,G15数据库!C:R,5,0)</f>
        <v>#N/A</v>
      </c>
      <c r="K35" s="19" t="e">
        <f t="shared" si="9"/>
        <v>#VALUE!</v>
      </c>
      <c r="L35" s="18" t="e">
        <f>VLOOKUP(F35,G15数据库!C:R,6,0)</f>
        <v>#N/A</v>
      </c>
      <c r="M35" s="18" t="e">
        <f>VLOOKUP(F35,G15数据库!C:R,7,0)</f>
        <v>#N/A</v>
      </c>
      <c r="N35" s="18"/>
      <c r="O35" s="18" t="e">
        <f>VLOOKUP(F35,G15数据库!C:R,8,0)</f>
        <v>#N/A</v>
      </c>
      <c r="P35" s="18" t="e">
        <f>VLOOKUP(F35,G15数据库!C:R,9,0)</f>
        <v>#N/A</v>
      </c>
      <c r="Q35" s="19" t="e">
        <f t="shared" si="10"/>
        <v>#VALUE!</v>
      </c>
      <c r="R35" s="18" t="e">
        <f>VLOOKUP(F35,G15数据库!C:R,10,0)</f>
        <v>#N/A</v>
      </c>
      <c r="S35" s="18" t="e">
        <f>VLOOKUP(F35,G15数据库!C:R,11,0)</f>
        <v>#N/A</v>
      </c>
      <c r="T35" s="18"/>
      <c r="U35" s="18" t="e">
        <f>VLOOKUP(F35,G15数据库!C:R,12,0)</f>
        <v>#N/A</v>
      </c>
      <c r="V35" s="18" t="e">
        <f>VLOOKUP(F35,G15数据库!C:R,13,0)</f>
        <v>#N/A</v>
      </c>
      <c r="W35" s="19" t="e">
        <f>VLOOKUP(F35,G15数据库!C:R,14,0)*C35</f>
        <v>#N/A</v>
      </c>
      <c r="X35" s="18" t="e">
        <f>VLOOKUP(F35,G15数据库!C:R,15,0)</f>
        <v>#N/A</v>
      </c>
      <c r="Y35" s="18" t="e">
        <f>VLOOKUP(F35,G15数据库!C:R,16,0)</f>
        <v>#N/A</v>
      </c>
      <c r="Z35" s="18"/>
    </row>
    <row r="36" spans="1:26" x14ac:dyDescent="0.25">
      <c r="A36" s="22"/>
      <c r="B36" s="3"/>
      <c r="C36" s="3"/>
      <c r="D36" s="3"/>
      <c r="E36" s="18" t="e">
        <f t="shared" si="5"/>
        <v>#VALUE!</v>
      </c>
      <c r="F36" s="18" t="str">
        <f t="shared" si="6"/>
        <v/>
      </c>
      <c r="G36" s="18" t="e">
        <f t="shared" si="7"/>
        <v>#VALUE!</v>
      </c>
      <c r="H36" s="18" t="e">
        <f t="shared" si="8"/>
        <v>#VALUE!</v>
      </c>
      <c r="I36" s="18" t="e">
        <f>VLOOKUP(F36,G15数据库!C:R,4,0)</f>
        <v>#N/A</v>
      </c>
      <c r="J36" s="18" t="e">
        <f>VLOOKUP(F36,G15数据库!C:R,5,0)</f>
        <v>#N/A</v>
      </c>
      <c r="K36" s="19" t="e">
        <f t="shared" si="9"/>
        <v>#VALUE!</v>
      </c>
      <c r="L36" s="18" t="e">
        <f>VLOOKUP(F36,G15数据库!C:R,6,0)</f>
        <v>#N/A</v>
      </c>
      <c r="M36" s="18" t="e">
        <f>VLOOKUP(F36,G15数据库!C:R,7,0)</f>
        <v>#N/A</v>
      </c>
      <c r="N36" s="18"/>
      <c r="O36" s="18" t="e">
        <f>VLOOKUP(F36,G15数据库!C:R,8,0)</f>
        <v>#N/A</v>
      </c>
      <c r="P36" s="18" t="e">
        <f>VLOOKUP(F36,G15数据库!C:R,9,0)</f>
        <v>#N/A</v>
      </c>
      <c r="Q36" s="19" t="e">
        <f t="shared" si="10"/>
        <v>#VALUE!</v>
      </c>
      <c r="R36" s="18" t="e">
        <f>VLOOKUP(F36,G15数据库!C:R,10,0)</f>
        <v>#N/A</v>
      </c>
      <c r="S36" s="18" t="e">
        <f>VLOOKUP(F36,G15数据库!C:R,11,0)</f>
        <v>#N/A</v>
      </c>
      <c r="T36" s="18"/>
      <c r="U36" s="18" t="e">
        <f>VLOOKUP(F36,G15数据库!C:R,12,0)</f>
        <v>#N/A</v>
      </c>
      <c r="V36" s="18" t="e">
        <f>VLOOKUP(F36,G15数据库!C:R,13,0)</f>
        <v>#N/A</v>
      </c>
      <c r="W36" s="19" t="e">
        <f>VLOOKUP(F36,G15数据库!C:R,14,0)*C36</f>
        <v>#N/A</v>
      </c>
      <c r="X36" s="18" t="e">
        <f>VLOOKUP(F36,G15数据库!C:R,15,0)</f>
        <v>#N/A</v>
      </c>
      <c r="Y36" s="18" t="e">
        <f>VLOOKUP(F36,G15数据库!C:R,16,0)</f>
        <v>#N/A</v>
      </c>
      <c r="Z36" s="18"/>
    </row>
    <row r="37" spans="1:26" x14ac:dyDescent="0.25">
      <c r="A37" s="22"/>
      <c r="B37" s="3"/>
      <c r="C37" s="3"/>
      <c r="D37" s="3"/>
      <c r="E37" s="18" t="e">
        <f t="shared" si="5"/>
        <v>#VALUE!</v>
      </c>
      <c r="F37" s="18" t="str">
        <f t="shared" si="6"/>
        <v/>
      </c>
      <c r="G37" s="18" t="e">
        <f t="shared" si="7"/>
        <v>#VALUE!</v>
      </c>
      <c r="H37" s="18" t="e">
        <f t="shared" si="8"/>
        <v>#VALUE!</v>
      </c>
      <c r="I37" s="18" t="e">
        <f>VLOOKUP(F37,G15数据库!C:R,4,0)</f>
        <v>#N/A</v>
      </c>
      <c r="J37" s="18" t="e">
        <f>VLOOKUP(F37,G15数据库!C:R,5,0)</f>
        <v>#N/A</v>
      </c>
      <c r="K37" s="19" t="e">
        <f t="shared" si="9"/>
        <v>#VALUE!</v>
      </c>
      <c r="L37" s="18" t="e">
        <f>VLOOKUP(F37,G15数据库!C:R,6,0)</f>
        <v>#N/A</v>
      </c>
      <c r="M37" s="18" t="e">
        <f>VLOOKUP(F37,G15数据库!C:R,7,0)</f>
        <v>#N/A</v>
      </c>
      <c r="N37" s="18"/>
      <c r="O37" s="18" t="e">
        <f>VLOOKUP(F37,G15数据库!C:R,8,0)</f>
        <v>#N/A</v>
      </c>
      <c r="P37" s="18" t="e">
        <f>VLOOKUP(F37,G15数据库!C:R,9,0)</f>
        <v>#N/A</v>
      </c>
      <c r="Q37" s="19" t="e">
        <f t="shared" si="10"/>
        <v>#VALUE!</v>
      </c>
      <c r="R37" s="18" t="e">
        <f>VLOOKUP(F37,G15数据库!C:R,10,0)</f>
        <v>#N/A</v>
      </c>
      <c r="S37" s="18" t="e">
        <f>VLOOKUP(F37,G15数据库!C:R,11,0)</f>
        <v>#N/A</v>
      </c>
      <c r="T37" s="18"/>
      <c r="U37" s="18" t="e">
        <f>VLOOKUP(F37,G15数据库!C:R,12,0)</f>
        <v>#N/A</v>
      </c>
      <c r="V37" s="18" t="e">
        <f>VLOOKUP(F37,G15数据库!C:R,13,0)</f>
        <v>#N/A</v>
      </c>
      <c r="W37" s="19" t="e">
        <f>VLOOKUP(F37,G15数据库!C:R,14,0)*C37</f>
        <v>#N/A</v>
      </c>
      <c r="X37" s="18" t="e">
        <f>VLOOKUP(F37,G15数据库!C:R,15,0)</f>
        <v>#N/A</v>
      </c>
      <c r="Y37" s="18" t="e">
        <f>VLOOKUP(F37,G15数据库!C:R,16,0)</f>
        <v>#N/A</v>
      </c>
      <c r="Z37" s="18"/>
    </row>
    <row r="38" spans="1:26" x14ac:dyDescent="0.25">
      <c r="A38" s="22"/>
      <c r="B38" s="3"/>
      <c r="C38" s="3"/>
      <c r="D38" s="3"/>
      <c r="E38" s="18" t="e">
        <f t="shared" si="5"/>
        <v>#VALUE!</v>
      </c>
      <c r="F38" s="18" t="str">
        <f t="shared" si="6"/>
        <v/>
      </c>
      <c r="G38" s="18" t="e">
        <f t="shared" si="7"/>
        <v>#VALUE!</v>
      </c>
      <c r="H38" s="18" t="e">
        <f t="shared" si="8"/>
        <v>#VALUE!</v>
      </c>
      <c r="I38" s="18" t="e">
        <f>VLOOKUP(F38,G15数据库!C:R,4,0)</f>
        <v>#N/A</v>
      </c>
      <c r="J38" s="18" t="e">
        <f>VLOOKUP(F38,G15数据库!C:R,5,0)</f>
        <v>#N/A</v>
      </c>
      <c r="K38" s="19" t="e">
        <f t="shared" si="9"/>
        <v>#VALUE!</v>
      </c>
      <c r="L38" s="18" t="e">
        <f>VLOOKUP(F38,G15数据库!C:R,6,0)</f>
        <v>#N/A</v>
      </c>
      <c r="M38" s="18" t="e">
        <f>VLOOKUP(F38,G15数据库!C:R,7,0)</f>
        <v>#N/A</v>
      </c>
      <c r="N38" s="18"/>
      <c r="O38" s="18" t="e">
        <f>VLOOKUP(F38,G15数据库!C:R,8,0)</f>
        <v>#N/A</v>
      </c>
      <c r="P38" s="18" t="e">
        <f>VLOOKUP(F38,G15数据库!C:R,9,0)</f>
        <v>#N/A</v>
      </c>
      <c r="Q38" s="19" t="e">
        <f t="shared" si="10"/>
        <v>#VALUE!</v>
      </c>
      <c r="R38" s="18" t="e">
        <f>VLOOKUP(F38,G15数据库!C:R,10,0)</f>
        <v>#N/A</v>
      </c>
      <c r="S38" s="18" t="e">
        <f>VLOOKUP(F38,G15数据库!C:R,11,0)</f>
        <v>#N/A</v>
      </c>
      <c r="T38" s="18"/>
      <c r="U38" s="18" t="e">
        <f>VLOOKUP(F38,G15数据库!C:R,12,0)</f>
        <v>#N/A</v>
      </c>
      <c r="V38" s="18" t="e">
        <f>VLOOKUP(F38,G15数据库!C:R,13,0)</f>
        <v>#N/A</v>
      </c>
      <c r="W38" s="19" t="e">
        <f>VLOOKUP(F38,G15数据库!C:R,14,0)*C38</f>
        <v>#N/A</v>
      </c>
      <c r="X38" s="18" t="e">
        <f>VLOOKUP(F38,G15数据库!C:R,15,0)</f>
        <v>#N/A</v>
      </c>
      <c r="Y38" s="18" t="e">
        <f>VLOOKUP(F38,G15数据库!C:R,16,0)</f>
        <v>#N/A</v>
      </c>
      <c r="Z38" s="18"/>
    </row>
    <row r="39" spans="1:26" x14ac:dyDescent="0.25">
      <c r="A39" s="22"/>
      <c r="B39" s="3"/>
      <c r="C39" s="3"/>
      <c r="D39" s="3"/>
      <c r="E39" s="18" t="e">
        <f t="shared" si="5"/>
        <v>#VALUE!</v>
      </c>
      <c r="F39" s="18" t="str">
        <f t="shared" si="6"/>
        <v/>
      </c>
      <c r="G39" s="18" t="e">
        <f t="shared" si="7"/>
        <v>#VALUE!</v>
      </c>
      <c r="H39" s="18" t="e">
        <f t="shared" si="8"/>
        <v>#VALUE!</v>
      </c>
      <c r="I39" s="18" t="e">
        <f>VLOOKUP(F39,G15数据库!C:R,4,0)</f>
        <v>#N/A</v>
      </c>
      <c r="J39" s="18" t="e">
        <f>VLOOKUP(F39,G15数据库!C:R,5,0)</f>
        <v>#N/A</v>
      </c>
      <c r="K39" s="19" t="e">
        <f t="shared" si="9"/>
        <v>#VALUE!</v>
      </c>
      <c r="L39" s="18" t="e">
        <f>VLOOKUP(F39,G15数据库!C:R,6,0)</f>
        <v>#N/A</v>
      </c>
      <c r="M39" s="18" t="e">
        <f>VLOOKUP(F39,G15数据库!C:R,7,0)</f>
        <v>#N/A</v>
      </c>
      <c r="N39" s="18"/>
      <c r="O39" s="18" t="e">
        <f>VLOOKUP(F39,G15数据库!C:R,8,0)</f>
        <v>#N/A</v>
      </c>
      <c r="P39" s="18" t="e">
        <f>VLOOKUP(F39,G15数据库!C:R,9,0)</f>
        <v>#N/A</v>
      </c>
      <c r="Q39" s="19" t="e">
        <f t="shared" si="10"/>
        <v>#VALUE!</v>
      </c>
      <c r="R39" s="18" t="e">
        <f>VLOOKUP(F39,G15数据库!C:R,10,0)</f>
        <v>#N/A</v>
      </c>
      <c r="S39" s="18" t="e">
        <f>VLOOKUP(F39,G15数据库!C:R,11,0)</f>
        <v>#N/A</v>
      </c>
      <c r="T39" s="18"/>
      <c r="U39" s="18" t="e">
        <f>VLOOKUP(F39,G15数据库!C:R,12,0)</f>
        <v>#N/A</v>
      </c>
      <c r="V39" s="18" t="e">
        <f>VLOOKUP(F39,G15数据库!C:R,13,0)</f>
        <v>#N/A</v>
      </c>
      <c r="W39" s="19" t="e">
        <f>VLOOKUP(F39,G15数据库!C:R,14,0)*C39</f>
        <v>#N/A</v>
      </c>
      <c r="X39" s="18" t="e">
        <f>VLOOKUP(F39,G15数据库!C:R,15,0)</f>
        <v>#N/A</v>
      </c>
      <c r="Y39" s="18" t="e">
        <f>VLOOKUP(F39,G15数据库!C:R,16,0)</f>
        <v>#N/A</v>
      </c>
      <c r="Z39" s="18"/>
    </row>
    <row r="40" spans="1:26" x14ac:dyDescent="0.25">
      <c r="A40" s="22"/>
      <c r="B40" s="3"/>
      <c r="C40" s="3"/>
      <c r="D40" s="3"/>
      <c r="E40" s="18" t="e">
        <f t="shared" si="5"/>
        <v>#VALUE!</v>
      </c>
      <c r="F40" s="18" t="str">
        <f t="shared" si="6"/>
        <v/>
      </c>
      <c r="G40" s="18" t="e">
        <f t="shared" si="7"/>
        <v>#VALUE!</v>
      </c>
      <c r="H40" s="18" t="e">
        <f t="shared" si="8"/>
        <v>#VALUE!</v>
      </c>
      <c r="I40" s="18" t="e">
        <f>VLOOKUP(F40,G15数据库!C:R,4,0)</f>
        <v>#N/A</v>
      </c>
      <c r="J40" s="18" t="e">
        <f>VLOOKUP(F40,G15数据库!C:R,5,0)</f>
        <v>#N/A</v>
      </c>
      <c r="K40" s="19" t="e">
        <f t="shared" si="9"/>
        <v>#VALUE!</v>
      </c>
      <c r="L40" s="18" t="e">
        <f>VLOOKUP(F40,G15数据库!C:R,6,0)</f>
        <v>#N/A</v>
      </c>
      <c r="M40" s="18" t="e">
        <f>VLOOKUP(F40,G15数据库!C:R,7,0)</f>
        <v>#N/A</v>
      </c>
      <c r="N40" s="18"/>
      <c r="O40" s="18" t="e">
        <f>VLOOKUP(F40,G15数据库!C:R,8,0)</f>
        <v>#N/A</v>
      </c>
      <c r="P40" s="18" t="e">
        <f>VLOOKUP(F40,G15数据库!C:R,9,0)</f>
        <v>#N/A</v>
      </c>
      <c r="Q40" s="19" t="e">
        <f t="shared" si="10"/>
        <v>#VALUE!</v>
      </c>
      <c r="R40" s="18" t="e">
        <f>VLOOKUP(F40,G15数据库!C:R,10,0)</f>
        <v>#N/A</v>
      </c>
      <c r="S40" s="18" t="e">
        <f>VLOOKUP(F40,G15数据库!C:R,11,0)</f>
        <v>#N/A</v>
      </c>
      <c r="T40" s="18"/>
      <c r="U40" s="18" t="e">
        <f>VLOOKUP(F40,G15数据库!C:R,12,0)</f>
        <v>#N/A</v>
      </c>
      <c r="V40" s="18" t="e">
        <f>VLOOKUP(F40,G15数据库!C:R,13,0)</f>
        <v>#N/A</v>
      </c>
      <c r="W40" s="19" t="e">
        <f>VLOOKUP(F40,G15数据库!C:R,14,0)*C40</f>
        <v>#N/A</v>
      </c>
      <c r="X40" s="18" t="e">
        <f>VLOOKUP(F40,G15数据库!C:R,15,0)</f>
        <v>#N/A</v>
      </c>
      <c r="Y40" s="18" t="e">
        <f>VLOOKUP(F40,G15数据库!C:R,16,0)</f>
        <v>#N/A</v>
      </c>
      <c r="Z40" s="18"/>
    </row>
    <row r="41" spans="1:26" x14ac:dyDescent="0.25">
      <c r="A41" s="22"/>
      <c r="B41" s="3"/>
      <c r="C41" s="3"/>
      <c r="D41" s="3"/>
      <c r="E41" s="18" t="e">
        <f t="shared" si="5"/>
        <v>#VALUE!</v>
      </c>
      <c r="F41" s="18" t="str">
        <f t="shared" si="6"/>
        <v/>
      </c>
      <c r="G41" s="18" t="e">
        <f t="shared" si="7"/>
        <v>#VALUE!</v>
      </c>
      <c r="H41" s="18" t="e">
        <f t="shared" si="8"/>
        <v>#VALUE!</v>
      </c>
      <c r="I41" s="18" t="e">
        <f>VLOOKUP(F41,G15数据库!C:R,4,0)</f>
        <v>#N/A</v>
      </c>
      <c r="J41" s="18" t="e">
        <f>VLOOKUP(F41,G15数据库!C:R,5,0)</f>
        <v>#N/A</v>
      </c>
      <c r="K41" s="19" t="e">
        <f t="shared" si="9"/>
        <v>#VALUE!</v>
      </c>
      <c r="L41" s="18" t="e">
        <f>VLOOKUP(F41,G15数据库!C:R,6,0)</f>
        <v>#N/A</v>
      </c>
      <c r="M41" s="18" t="e">
        <f>VLOOKUP(F41,G15数据库!C:R,7,0)</f>
        <v>#N/A</v>
      </c>
      <c r="N41" s="18"/>
      <c r="O41" s="18" t="e">
        <f>VLOOKUP(F41,G15数据库!C:R,8,0)</f>
        <v>#N/A</v>
      </c>
      <c r="P41" s="18" t="e">
        <f>VLOOKUP(F41,G15数据库!C:R,9,0)</f>
        <v>#N/A</v>
      </c>
      <c r="Q41" s="19" t="e">
        <f t="shared" si="10"/>
        <v>#VALUE!</v>
      </c>
      <c r="R41" s="18" t="e">
        <f>VLOOKUP(F41,G15数据库!C:R,10,0)</f>
        <v>#N/A</v>
      </c>
      <c r="S41" s="18" t="e">
        <f>VLOOKUP(F41,G15数据库!C:R,11,0)</f>
        <v>#N/A</v>
      </c>
      <c r="T41" s="18"/>
      <c r="U41" s="18" t="e">
        <f>VLOOKUP(F41,G15数据库!C:R,12,0)</f>
        <v>#N/A</v>
      </c>
      <c r="V41" s="18" t="e">
        <f>VLOOKUP(F41,G15数据库!C:R,13,0)</f>
        <v>#N/A</v>
      </c>
      <c r="W41" s="19" t="e">
        <f>VLOOKUP(F41,G15数据库!C:R,14,0)*C41</f>
        <v>#N/A</v>
      </c>
      <c r="X41" s="18" t="e">
        <f>VLOOKUP(F41,G15数据库!C:R,15,0)</f>
        <v>#N/A</v>
      </c>
      <c r="Y41" s="18" t="e">
        <f>VLOOKUP(F41,G15数据库!C:R,16,0)</f>
        <v>#N/A</v>
      </c>
      <c r="Z41" s="18"/>
    </row>
    <row r="42" spans="1:26" x14ac:dyDescent="0.25">
      <c r="A42" s="22"/>
      <c r="B42" s="3"/>
      <c r="C42" s="3"/>
      <c r="D42" s="3"/>
      <c r="E42" s="18" t="e">
        <f t="shared" si="5"/>
        <v>#VALUE!</v>
      </c>
      <c r="F42" s="18" t="str">
        <f t="shared" si="6"/>
        <v/>
      </c>
      <c r="G42" s="18" t="e">
        <f t="shared" si="7"/>
        <v>#VALUE!</v>
      </c>
      <c r="H42" s="18" t="e">
        <f t="shared" si="8"/>
        <v>#VALUE!</v>
      </c>
      <c r="I42" s="18" t="e">
        <f>VLOOKUP(F42,G15数据库!C:R,4,0)</f>
        <v>#N/A</v>
      </c>
      <c r="J42" s="18" t="e">
        <f>VLOOKUP(F42,G15数据库!C:R,5,0)</f>
        <v>#N/A</v>
      </c>
      <c r="K42" s="19" t="e">
        <f t="shared" si="9"/>
        <v>#VALUE!</v>
      </c>
      <c r="L42" s="18" t="e">
        <f>VLOOKUP(F42,G15数据库!C:R,6,0)</f>
        <v>#N/A</v>
      </c>
      <c r="M42" s="18" t="e">
        <f>VLOOKUP(F42,G15数据库!C:R,7,0)</f>
        <v>#N/A</v>
      </c>
      <c r="N42" s="18"/>
      <c r="O42" s="18" t="e">
        <f>VLOOKUP(F42,G15数据库!C:R,8,0)</f>
        <v>#N/A</v>
      </c>
      <c r="P42" s="18" t="e">
        <f>VLOOKUP(F42,G15数据库!C:R,9,0)</f>
        <v>#N/A</v>
      </c>
      <c r="Q42" s="19" t="e">
        <f t="shared" si="10"/>
        <v>#VALUE!</v>
      </c>
      <c r="R42" s="18" t="e">
        <f>VLOOKUP(F42,G15数据库!C:R,10,0)</f>
        <v>#N/A</v>
      </c>
      <c r="S42" s="18" t="e">
        <f>VLOOKUP(F42,G15数据库!C:R,11,0)</f>
        <v>#N/A</v>
      </c>
      <c r="T42" s="18"/>
      <c r="U42" s="18" t="e">
        <f>VLOOKUP(F42,G15数据库!C:R,12,0)</f>
        <v>#N/A</v>
      </c>
      <c r="V42" s="18" t="e">
        <f>VLOOKUP(F42,G15数据库!C:R,13,0)</f>
        <v>#N/A</v>
      </c>
      <c r="W42" s="19" t="e">
        <f>VLOOKUP(F42,G15数据库!C:R,14,0)*C42</f>
        <v>#N/A</v>
      </c>
      <c r="X42" s="18" t="e">
        <f>VLOOKUP(F42,G15数据库!C:R,15,0)</f>
        <v>#N/A</v>
      </c>
      <c r="Y42" s="18" t="e">
        <f>VLOOKUP(F42,G15数据库!C:R,16,0)</f>
        <v>#N/A</v>
      </c>
      <c r="Z42" s="18"/>
    </row>
    <row r="43" spans="1:26" x14ac:dyDescent="0.25">
      <c r="A43" s="22"/>
      <c r="B43" s="3"/>
      <c r="C43" s="3"/>
      <c r="D43" s="3"/>
      <c r="E43" s="18" t="e">
        <f t="shared" si="5"/>
        <v>#VALUE!</v>
      </c>
      <c r="F43" s="18" t="str">
        <f t="shared" si="6"/>
        <v/>
      </c>
      <c r="G43" s="18" t="e">
        <f t="shared" si="7"/>
        <v>#VALUE!</v>
      </c>
      <c r="H43" s="18" t="e">
        <f t="shared" si="8"/>
        <v>#VALUE!</v>
      </c>
      <c r="I43" s="18" t="e">
        <f>VLOOKUP(F43,G15数据库!C:R,4,0)</f>
        <v>#N/A</v>
      </c>
      <c r="J43" s="18" t="e">
        <f>VLOOKUP(F43,G15数据库!C:R,5,0)</f>
        <v>#N/A</v>
      </c>
      <c r="K43" s="19" t="e">
        <f t="shared" si="9"/>
        <v>#VALUE!</v>
      </c>
      <c r="L43" s="18" t="e">
        <f>VLOOKUP(F43,G15数据库!C:R,6,0)</f>
        <v>#N/A</v>
      </c>
      <c r="M43" s="18" t="e">
        <f>VLOOKUP(F43,G15数据库!C:R,7,0)</f>
        <v>#N/A</v>
      </c>
      <c r="N43" s="18"/>
      <c r="O43" s="18" t="e">
        <f>VLOOKUP(F43,G15数据库!C:R,8,0)</f>
        <v>#N/A</v>
      </c>
      <c r="P43" s="18" t="e">
        <f>VLOOKUP(F43,G15数据库!C:R,9,0)</f>
        <v>#N/A</v>
      </c>
      <c r="Q43" s="19" t="e">
        <f t="shared" si="10"/>
        <v>#VALUE!</v>
      </c>
      <c r="R43" s="18" t="e">
        <f>VLOOKUP(F43,G15数据库!C:R,10,0)</f>
        <v>#N/A</v>
      </c>
      <c r="S43" s="18" t="e">
        <f>VLOOKUP(F43,G15数据库!C:R,11,0)</f>
        <v>#N/A</v>
      </c>
      <c r="T43" s="18"/>
      <c r="U43" s="18" t="e">
        <f>VLOOKUP(F43,G15数据库!C:R,12,0)</f>
        <v>#N/A</v>
      </c>
      <c r="V43" s="18" t="e">
        <f>VLOOKUP(F43,G15数据库!C:R,13,0)</f>
        <v>#N/A</v>
      </c>
      <c r="W43" s="19" t="e">
        <f>VLOOKUP(F43,G15数据库!C:R,14,0)*C43</f>
        <v>#N/A</v>
      </c>
      <c r="X43" s="18" t="e">
        <f>VLOOKUP(F43,G15数据库!C:R,15,0)</f>
        <v>#N/A</v>
      </c>
      <c r="Y43" s="18" t="e">
        <f>VLOOKUP(F43,G15数据库!C:R,16,0)</f>
        <v>#N/A</v>
      </c>
      <c r="Z43" s="18"/>
    </row>
    <row r="44" spans="1:26" x14ac:dyDescent="0.25">
      <c r="A44" s="22"/>
      <c r="B44" s="3"/>
      <c r="C44" s="3"/>
      <c r="D44" s="3"/>
      <c r="E44" s="18" t="e">
        <f t="shared" si="5"/>
        <v>#VALUE!</v>
      </c>
      <c r="F44" s="18" t="str">
        <f t="shared" si="6"/>
        <v/>
      </c>
      <c r="G44" s="18" t="e">
        <f t="shared" si="7"/>
        <v>#VALUE!</v>
      </c>
      <c r="H44" s="18" t="e">
        <f t="shared" si="8"/>
        <v>#VALUE!</v>
      </c>
      <c r="I44" s="18" t="e">
        <f>VLOOKUP(F44,G15数据库!C:R,4,0)</f>
        <v>#N/A</v>
      </c>
      <c r="J44" s="18" t="e">
        <f>VLOOKUP(F44,G15数据库!C:R,5,0)</f>
        <v>#N/A</v>
      </c>
      <c r="K44" s="19" t="e">
        <f t="shared" si="9"/>
        <v>#VALUE!</v>
      </c>
      <c r="L44" s="18" t="e">
        <f>VLOOKUP(F44,G15数据库!C:R,6,0)</f>
        <v>#N/A</v>
      </c>
      <c r="M44" s="18" t="e">
        <f>VLOOKUP(F44,G15数据库!C:R,7,0)</f>
        <v>#N/A</v>
      </c>
      <c r="N44" s="18"/>
      <c r="O44" s="18" t="e">
        <f>VLOOKUP(F44,G15数据库!C:R,8,0)</f>
        <v>#N/A</v>
      </c>
      <c r="P44" s="18" t="e">
        <f>VLOOKUP(F44,G15数据库!C:R,9,0)</f>
        <v>#N/A</v>
      </c>
      <c r="Q44" s="19" t="e">
        <f t="shared" si="10"/>
        <v>#VALUE!</v>
      </c>
      <c r="R44" s="18" t="e">
        <f>VLOOKUP(F44,G15数据库!C:R,10,0)</f>
        <v>#N/A</v>
      </c>
      <c r="S44" s="18" t="e">
        <f>VLOOKUP(F44,G15数据库!C:R,11,0)</f>
        <v>#N/A</v>
      </c>
      <c r="T44" s="18"/>
      <c r="U44" s="18" t="e">
        <f>VLOOKUP(F44,G15数据库!C:R,12,0)</f>
        <v>#N/A</v>
      </c>
      <c r="V44" s="18" t="e">
        <f>VLOOKUP(F44,G15数据库!C:R,13,0)</f>
        <v>#N/A</v>
      </c>
      <c r="W44" s="19" t="e">
        <f>VLOOKUP(F44,G15数据库!C:R,14,0)*C44</f>
        <v>#N/A</v>
      </c>
      <c r="X44" s="18" t="e">
        <f>VLOOKUP(F44,G15数据库!C:R,15,0)</f>
        <v>#N/A</v>
      </c>
      <c r="Y44" s="18" t="e">
        <f>VLOOKUP(F44,G15数据库!C:R,16,0)</f>
        <v>#N/A</v>
      </c>
      <c r="Z44" s="18"/>
    </row>
    <row r="45" spans="1:26" x14ac:dyDescent="0.25">
      <c r="A45" s="22"/>
      <c r="B45" s="3"/>
      <c r="C45" s="3"/>
      <c r="D45" s="3"/>
      <c r="E45" s="18" t="e">
        <f t="shared" si="5"/>
        <v>#VALUE!</v>
      </c>
      <c r="F45" s="18" t="str">
        <f t="shared" si="6"/>
        <v/>
      </c>
      <c r="G45" s="18" t="e">
        <f t="shared" si="7"/>
        <v>#VALUE!</v>
      </c>
      <c r="H45" s="18" t="e">
        <f t="shared" si="8"/>
        <v>#VALUE!</v>
      </c>
      <c r="I45" s="18" t="e">
        <f>VLOOKUP(F45,G15数据库!C:R,4,0)</f>
        <v>#N/A</v>
      </c>
      <c r="J45" s="18" t="e">
        <f>VLOOKUP(F45,G15数据库!C:R,5,0)</f>
        <v>#N/A</v>
      </c>
      <c r="K45" s="19" t="e">
        <f t="shared" si="9"/>
        <v>#VALUE!</v>
      </c>
      <c r="L45" s="18" t="e">
        <f>VLOOKUP(F45,G15数据库!C:R,6,0)</f>
        <v>#N/A</v>
      </c>
      <c r="M45" s="18" t="e">
        <f>VLOOKUP(F45,G15数据库!C:R,7,0)</f>
        <v>#N/A</v>
      </c>
      <c r="N45" s="18"/>
      <c r="O45" s="18" t="e">
        <f>VLOOKUP(F45,G15数据库!C:R,8,0)</f>
        <v>#N/A</v>
      </c>
      <c r="P45" s="18" t="e">
        <f>VLOOKUP(F45,G15数据库!C:R,9,0)</f>
        <v>#N/A</v>
      </c>
      <c r="Q45" s="19" t="e">
        <f t="shared" si="10"/>
        <v>#VALUE!</v>
      </c>
      <c r="R45" s="18" t="e">
        <f>VLOOKUP(F45,G15数据库!C:R,10,0)</f>
        <v>#N/A</v>
      </c>
      <c r="S45" s="18" t="e">
        <f>VLOOKUP(F45,G15数据库!C:R,11,0)</f>
        <v>#N/A</v>
      </c>
      <c r="T45" s="18"/>
      <c r="U45" s="18" t="e">
        <f>VLOOKUP(F45,G15数据库!C:R,12,0)</f>
        <v>#N/A</v>
      </c>
      <c r="V45" s="18" t="e">
        <f>VLOOKUP(F45,G15数据库!C:R,13,0)</f>
        <v>#N/A</v>
      </c>
      <c r="W45" s="19" t="e">
        <f>VLOOKUP(F45,G15数据库!C:R,14,0)*C45</f>
        <v>#N/A</v>
      </c>
      <c r="X45" s="18" t="e">
        <f>VLOOKUP(F45,G15数据库!C:R,15,0)</f>
        <v>#N/A</v>
      </c>
      <c r="Y45" s="18" t="e">
        <f>VLOOKUP(F45,G15数据库!C:R,16,0)</f>
        <v>#N/A</v>
      </c>
      <c r="Z45" s="18"/>
    </row>
    <row r="46" spans="1:26" x14ac:dyDescent="0.25">
      <c r="A46" s="22"/>
      <c r="B46" s="3"/>
      <c r="C46" s="3"/>
      <c r="D46" s="3"/>
      <c r="E46" s="18" t="e">
        <f t="shared" si="5"/>
        <v>#VALUE!</v>
      </c>
      <c r="F46" s="18" t="str">
        <f t="shared" si="6"/>
        <v/>
      </c>
      <c r="G46" s="18" t="e">
        <f t="shared" si="7"/>
        <v>#VALUE!</v>
      </c>
      <c r="H46" s="18" t="e">
        <f t="shared" si="8"/>
        <v>#VALUE!</v>
      </c>
      <c r="I46" s="18" t="e">
        <f>VLOOKUP(F46,G15数据库!C:R,4,0)</f>
        <v>#N/A</v>
      </c>
      <c r="J46" s="18" t="e">
        <f>VLOOKUP(F46,G15数据库!C:R,5,0)</f>
        <v>#N/A</v>
      </c>
      <c r="K46" s="19" t="e">
        <f t="shared" si="9"/>
        <v>#VALUE!</v>
      </c>
      <c r="L46" s="18" t="e">
        <f>VLOOKUP(F46,G15数据库!C:R,6,0)</f>
        <v>#N/A</v>
      </c>
      <c r="M46" s="18" t="e">
        <f>VLOOKUP(F46,G15数据库!C:R,7,0)</f>
        <v>#N/A</v>
      </c>
      <c r="N46" s="18"/>
      <c r="O46" s="18" t="e">
        <f>VLOOKUP(F46,G15数据库!C:R,8,0)</f>
        <v>#N/A</v>
      </c>
      <c r="P46" s="18" t="e">
        <f>VLOOKUP(F46,G15数据库!C:R,9,0)</f>
        <v>#N/A</v>
      </c>
      <c r="Q46" s="19" t="e">
        <f t="shared" si="10"/>
        <v>#VALUE!</v>
      </c>
      <c r="R46" s="18" t="e">
        <f>VLOOKUP(F46,G15数据库!C:R,10,0)</f>
        <v>#N/A</v>
      </c>
      <c r="S46" s="18" t="e">
        <f>VLOOKUP(F46,G15数据库!C:R,11,0)</f>
        <v>#N/A</v>
      </c>
      <c r="T46" s="18"/>
      <c r="U46" s="18" t="e">
        <f>VLOOKUP(F46,G15数据库!C:R,12,0)</f>
        <v>#N/A</v>
      </c>
      <c r="V46" s="18" t="e">
        <f>VLOOKUP(F46,G15数据库!C:R,13,0)</f>
        <v>#N/A</v>
      </c>
      <c r="W46" s="19" t="e">
        <f>VLOOKUP(F46,G15数据库!C:R,14,0)*C46</f>
        <v>#N/A</v>
      </c>
      <c r="X46" s="18" t="e">
        <f>VLOOKUP(F46,G15数据库!C:R,15,0)</f>
        <v>#N/A</v>
      </c>
      <c r="Y46" s="18" t="e">
        <f>VLOOKUP(F46,G15数据库!C:R,16,0)</f>
        <v>#N/A</v>
      </c>
      <c r="Z46" s="18"/>
    </row>
    <row r="47" spans="1:26" x14ac:dyDescent="0.25">
      <c r="A47" s="22"/>
      <c r="B47" s="3"/>
      <c r="C47" s="3"/>
      <c r="D47" s="3"/>
      <c r="E47" s="18" t="e">
        <f t="shared" si="5"/>
        <v>#VALUE!</v>
      </c>
      <c r="F47" s="18" t="str">
        <f t="shared" si="6"/>
        <v/>
      </c>
      <c r="G47" s="18" t="e">
        <f t="shared" si="7"/>
        <v>#VALUE!</v>
      </c>
      <c r="H47" s="18" t="e">
        <f t="shared" si="8"/>
        <v>#VALUE!</v>
      </c>
      <c r="I47" s="18" t="e">
        <f>VLOOKUP(F47,G15数据库!C:R,4,0)</f>
        <v>#N/A</v>
      </c>
      <c r="J47" s="18" t="e">
        <f>VLOOKUP(F47,G15数据库!C:R,5,0)</f>
        <v>#N/A</v>
      </c>
      <c r="K47" s="19" t="e">
        <f t="shared" si="9"/>
        <v>#VALUE!</v>
      </c>
      <c r="L47" s="18" t="e">
        <f>VLOOKUP(F47,G15数据库!C:R,6,0)</f>
        <v>#N/A</v>
      </c>
      <c r="M47" s="18" t="e">
        <f>VLOOKUP(F47,G15数据库!C:R,7,0)</f>
        <v>#N/A</v>
      </c>
      <c r="N47" s="18"/>
      <c r="O47" s="18" t="e">
        <f>VLOOKUP(F47,G15数据库!C:R,8,0)</f>
        <v>#N/A</v>
      </c>
      <c r="P47" s="18" t="e">
        <f>VLOOKUP(F47,G15数据库!C:R,9,0)</f>
        <v>#N/A</v>
      </c>
      <c r="Q47" s="19" t="e">
        <f t="shared" si="10"/>
        <v>#VALUE!</v>
      </c>
      <c r="R47" s="18" t="e">
        <f>VLOOKUP(F47,G15数据库!C:R,10,0)</f>
        <v>#N/A</v>
      </c>
      <c r="S47" s="18" t="e">
        <f>VLOOKUP(F47,G15数据库!C:R,11,0)</f>
        <v>#N/A</v>
      </c>
      <c r="T47" s="18"/>
      <c r="U47" s="18" t="e">
        <f>VLOOKUP(F47,G15数据库!C:R,12,0)</f>
        <v>#N/A</v>
      </c>
      <c r="V47" s="18" t="e">
        <f>VLOOKUP(F47,G15数据库!C:R,13,0)</f>
        <v>#N/A</v>
      </c>
      <c r="W47" s="19" t="e">
        <f>VLOOKUP(F47,G15数据库!C:R,14,0)*C47</f>
        <v>#N/A</v>
      </c>
      <c r="X47" s="18" t="e">
        <f>VLOOKUP(F47,G15数据库!C:R,15,0)</f>
        <v>#N/A</v>
      </c>
      <c r="Y47" s="18" t="e">
        <f>VLOOKUP(F47,G15数据库!C:R,16,0)</f>
        <v>#N/A</v>
      </c>
      <c r="Z47" s="18"/>
    </row>
    <row r="48" spans="1:26" x14ac:dyDescent="0.25">
      <c r="A48" s="22"/>
      <c r="B48" s="3"/>
      <c r="C48" s="3"/>
      <c r="D48" s="3"/>
      <c r="E48" s="18" t="e">
        <f t="shared" si="5"/>
        <v>#VALUE!</v>
      </c>
      <c r="F48" s="18" t="str">
        <f t="shared" si="6"/>
        <v/>
      </c>
      <c r="G48" s="18" t="e">
        <f t="shared" si="7"/>
        <v>#VALUE!</v>
      </c>
      <c r="H48" s="18" t="e">
        <f t="shared" si="8"/>
        <v>#VALUE!</v>
      </c>
      <c r="I48" s="18" t="e">
        <f>VLOOKUP(F48,G15数据库!C:R,4,0)</f>
        <v>#N/A</v>
      </c>
      <c r="J48" s="18" t="e">
        <f>VLOOKUP(F48,G15数据库!C:R,5,0)</f>
        <v>#N/A</v>
      </c>
      <c r="K48" s="19" t="e">
        <f t="shared" si="9"/>
        <v>#VALUE!</v>
      </c>
      <c r="L48" s="18" t="e">
        <f>VLOOKUP(F48,G15数据库!C:R,6,0)</f>
        <v>#N/A</v>
      </c>
      <c r="M48" s="18" t="e">
        <f>VLOOKUP(F48,G15数据库!C:R,7,0)</f>
        <v>#N/A</v>
      </c>
      <c r="N48" s="18"/>
      <c r="O48" s="18" t="e">
        <f>VLOOKUP(F48,G15数据库!C:R,8,0)</f>
        <v>#N/A</v>
      </c>
      <c r="P48" s="18" t="e">
        <f>VLOOKUP(F48,G15数据库!C:R,9,0)</f>
        <v>#N/A</v>
      </c>
      <c r="Q48" s="19" t="e">
        <f t="shared" si="10"/>
        <v>#VALUE!</v>
      </c>
      <c r="R48" s="18" t="e">
        <f>VLOOKUP(F48,G15数据库!C:R,10,0)</f>
        <v>#N/A</v>
      </c>
      <c r="S48" s="18" t="e">
        <f>VLOOKUP(F48,G15数据库!C:R,11,0)</f>
        <v>#N/A</v>
      </c>
      <c r="T48" s="18"/>
      <c r="U48" s="18" t="e">
        <f>VLOOKUP(F48,G15数据库!C:R,12,0)</f>
        <v>#N/A</v>
      </c>
      <c r="V48" s="18" t="e">
        <f>VLOOKUP(F48,G15数据库!C:R,13,0)</f>
        <v>#N/A</v>
      </c>
      <c r="W48" s="19" t="e">
        <f>VLOOKUP(F48,G15数据库!C:R,14,0)*C48</f>
        <v>#N/A</v>
      </c>
      <c r="X48" s="18" t="e">
        <f>VLOOKUP(F48,G15数据库!C:R,15,0)</f>
        <v>#N/A</v>
      </c>
      <c r="Y48" s="18" t="e">
        <f>VLOOKUP(F48,G15数据库!C:R,16,0)</f>
        <v>#N/A</v>
      </c>
      <c r="Z48" s="18"/>
    </row>
    <row r="49" spans="1:26" x14ac:dyDescent="0.25">
      <c r="A49" s="22"/>
      <c r="B49" s="3"/>
      <c r="C49" s="3"/>
      <c r="D49" s="3"/>
      <c r="E49" s="18" t="e">
        <f t="shared" si="5"/>
        <v>#VALUE!</v>
      </c>
      <c r="F49" s="18" t="str">
        <f t="shared" si="6"/>
        <v/>
      </c>
      <c r="G49" s="18" t="e">
        <f t="shared" si="7"/>
        <v>#VALUE!</v>
      </c>
      <c r="H49" s="18" t="e">
        <f t="shared" si="8"/>
        <v>#VALUE!</v>
      </c>
      <c r="I49" s="18" t="e">
        <f>VLOOKUP(F49,G15数据库!C:R,4,0)</f>
        <v>#N/A</v>
      </c>
      <c r="J49" s="18" t="e">
        <f>VLOOKUP(F49,G15数据库!C:R,5,0)</f>
        <v>#N/A</v>
      </c>
      <c r="K49" s="19" t="e">
        <f t="shared" si="9"/>
        <v>#VALUE!</v>
      </c>
      <c r="L49" s="18" t="e">
        <f>VLOOKUP(F49,G15数据库!C:R,6,0)</f>
        <v>#N/A</v>
      </c>
      <c r="M49" s="18" t="e">
        <f>VLOOKUP(F49,G15数据库!C:R,7,0)</f>
        <v>#N/A</v>
      </c>
      <c r="N49" s="18"/>
      <c r="O49" s="18" t="e">
        <f>VLOOKUP(F49,G15数据库!C:R,8,0)</f>
        <v>#N/A</v>
      </c>
      <c r="P49" s="18" t="e">
        <f>VLOOKUP(F49,G15数据库!C:R,9,0)</f>
        <v>#N/A</v>
      </c>
      <c r="Q49" s="19" t="e">
        <f t="shared" si="10"/>
        <v>#VALUE!</v>
      </c>
      <c r="R49" s="18" t="e">
        <f>VLOOKUP(F49,G15数据库!C:R,10,0)</f>
        <v>#N/A</v>
      </c>
      <c r="S49" s="18" t="e">
        <f>VLOOKUP(F49,G15数据库!C:R,11,0)</f>
        <v>#N/A</v>
      </c>
      <c r="T49" s="18"/>
      <c r="U49" s="18" t="e">
        <f>VLOOKUP(F49,G15数据库!C:R,12,0)</f>
        <v>#N/A</v>
      </c>
      <c r="V49" s="18" t="e">
        <f>VLOOKUP(F49,G15数据库!C:R,13,0)</f>
        <v>#N/A</v>
      </c>
      <c r="W49" s="19" t="e">
        <f>VLOOKUP(F49,G15数据库!C:R,14,0)*C49</f>
        <v>#N/A</v>
      </c>
      <c r="X49" s="18" t="e">
        <f>VLOOKUP(F49,G15数据库!C:R,15,0)</f>
        <v>#N/A</v>
      </c>
      <c r="Y49" s="18" t="e">
        <f>VLOOKUP(F49,G15数据库!C:R,16,0)</f>
        <v>#N/A</v>
      </c>
      <c r="Z49" s="18"/>
    </row>
    <row r="50" spans="1:26" x14ac:dyDescent="0.25">
      <c r="A50" s="22"/>
      <c r="B50" s="3"/>
      <c r="C50" s="3"/>
      <c r="D50" s="3"/>
      <c r="E50" s="18" t="e">
        <f t="shared" si="5"/>
        <v>#VALUE!</v>
      </c>
      <c r="F50" s="18" t="str">
        <f t="shared" si="6"/>
        <v/>
      </c>
      <c r="G50" s="18" t="e">
        <f t="shared" si="7"/>
        <v>#VALUE!</v>
      </c>
      <c r="H50" s="18" t="e">
        <f t="shared" si="8"/>
        <v>#VALUE!</v>
      </c>
      <c r="I50" s="18" t="e">
        <f>VLOOKUP(F50,G15数据库!C:R,4,0)</f>
        <v>#N/A</v>
      </c>
      <c r="J50" s="18" t="e">
        <f>VLOOKUP(F50,G15数据库!C:R,5,0)</f>
        <v>#N/A</v>
      </c>
      <c r="K50" s="19" t="e">
        <f t="shared" si="9"/>
        <v>#VALUE!</v>
      </c>
      <c r="L50" s="18" t="e">
        <f>VLOOKUP(F50,G15数据库!C:R,6,0)</f>
        <v>#N/A</v>
      </c>
      <c r="M50" s="18" t="e">
        <f>VLOOKUP(F50,G15数据库!C:R,7,0)</f>
        <v>#N/A</v>
      </c>
      <c r="N50" s="18"/>
      <c r="O50" s="18" t="e">
        <f>VLOOKUP(F50,G15数据库!C:R,8,0)</f>
        <v>#N/A</v>
      </c>
      <c r="P50" s="18" t="e">
        <f>VLOOKUP(F50,G15数据库!C:R,9,0)</f>
        <v>#N/A</v>
      </c>
      <c r="Q50" s="19" t="e">
        <f t="shared" si="10"/>
        <v>#VALUE!</v>
      </c>
      <c r="R50" s="18" t="e">
        <f>VLOOKUP(F50,G15数据库!C:R,10,0)</f>
        <v>#N/A</v>
      </c>
      <c r="S50" s="18" t="e">
        <f>VLOOKUP(F50,G15数据库!C:R,11,0)</f>
        <v>#N/A</v>
      </c>
      <c r="T50" s="18"/>
      <c r="U50" s="18" t="e">
        <f>VLOOKUP(F50,G15数据库!C:R,12,0)</f>
        <v>#N/A</v>
      </c>
      <c r="V50" s="18" t="e">
        <f>VLOOKUP(F50,G15数据库!C:R,13,0)</f>
        <v>#N/A</v>
      </c>
      <c r="W50" s="19" t="e">
        <f>VLOOKUP(F50,G15数据库!C:R,14,0)*C50</f>
        <v>#N/A</v>
      </c>
      <c r="X50" s="18" t="e">
        <f>VLOOKUP(F50,G15数据库!C:R,15,0)</f>
        <v>#N/A</v>
      </c>
      <c r="Y50" s="18" t="e">
        <f>VLOOKUP(F50,G15数据库!C:R,16,0)</f>
        <v>#N/A</v>
      </c>
      <c r="Z50" s="18"/>
    </row>
    <row r="51" spans="1:26" x14ac:dyDescent="0.25">
      <c r="A51" s="22"/>
      <c r="B51" s="3"/>
      <c r="C51" s="3"/>
      <c r="D51" s="3"/>
      <c r="E51" s="18" t="e">
        <f t="shared" si="5"/>
        <v>#VALUE!</v>
      </c>
      <c r="F51" s="18" t="str">
        <f t="shared" si="6"/>
        <v/>
      </c>
      <c r="G51" s="18" t="e">
        <f t="shared" si="7"/>
        <v>#VALUE!</v>
      </c>
      <c r="H51" s="18" t="e">
        <f t="shared" si="8"/>
        <v>#VALUE!</v>
      </c>
      <c r="I51" s="18" t="e">
        <f>VLOOKUP(F51,G15数据库!C:R,4,0)</f>
        <v>#N/A</v>
      </c>
      <c r="J51" s="18" t="e">
        <f>VLOOKUP(F51,G15数据库!C:R,5,0)</f>
        <v>#N/A</v>
      </c>
      <c r="K51" s="19" t="e">
        <f t="shared" si="9"/>
        <v>#VALUE!</v>
      </c>
      <c r="L51" s="18" t="e">
        <f>VLOOKUP(F51,G15数据库!C:R,6,0)</f>
        <v>#N/A</v>
      </c>
      <c r="M51" s="18" t="e">
        <f>VLOOKUP(F51,G15数据库!C:R,7,0)</f>
        <v>#N/A</v>
      </c>
      <c r="N51" s="18"/>
      <c r="O51" s="18" t="e">
        <f>VLOOKUP(F51,G15数据库!C:R,8,0)</f>
        <v>#N/A</v>
      </c>
      <c r="P51" s="18" t="e">
        <f>VLOOKUP(F51,G15数据库!C:R,9,0)</f>
        <v>#N/A</v>
      </c>
      <c r="Q51" s="19" t="e">
        <f t="shared" si="10"/>
        <v>#VALUE!</v>
      </c>
      <c r="R51" s="18" t="e">
        <f>VLOOKUP(F51,G15数据库!C:R,10,0)</f>
        <v>#N/A</v>
      </c>
      <c r="S51" s="18" t="e">
        <f>VLOOKUP(F51,G15数据库!C:R,11,0)</f>
        <v>#N/A</v>
      </c>
      <c r="T51" s="18"/>
      <c r="U51" s="18" t="e">
        <f>VLOOKUP(F51,G15数据库!C:R,12,0)</f>
        <v>#N/A</v>
      </c>
      <c r="V51" s="18" t="e">
        <f>VLOOKUP(F51,G15数据库!C:R,13,0)</f>
        <v>#N/A</v>
      </c>
      <c r="W51" s="19" t="e">
        <f>VLOOKUP(F51,G15数据库!C:R,14,0)*C51</f>
        <v>#N/A</v>
      </c>
      <c r="X51" s="18" t="e">
        <f>VLOOKUP(F51,G15数据库!C:R,15,0)</f>
        <v>#N/A</v>
      </c>
      <c r="Y51" s="18" t="e">
        <f>VLOOKUP(F51,G15数据库!C:R,16,0)</f>
        <v>#N/A</v>
      </c>
      <c r="Z51" s="18"/>
    </row>
    <row r="52" spans="1:26" x14ac:dyDescent="0.25">
      <c r="A52" s="22"/>
      <c r="B52" s="3"/>
      <c r="C52" s="3"/>
      <c r="D52" s="3"/>
      <c r="E52" s="18" t="e">
        <f t="shared" si="5"/>
        <v>#VALUE!</v>
      </c>
      <c r="F52" s="18" t="str">
        <f t="shared" si="6"/>
        <v/>
      </c>
      <c r="G52" s="18" t="e">
        <f t="shared" si="7"/>
        <v>#VALUE!</v>
      </c>
      <c r="H52" s="18" t="e">
        <f t="shared" si="8"/>
        <v>#VALUE!</v>
      </c>
      <c r="I52" s="18" t="e">
        <f>VLOOKUP(F52,G15数据库!C:R,4,0)</f>
        <v>#N/A</v>
      </c>
      <c r="J52" s="18" t="e">
        <f>VLOOKUP(F52,G15数据库!C:R,5,0)</f>
        <v>#N/A</v>
      </c>
      <c r="K52" s="19" t="e">
        <f t="shared" si="9"/>
        <v>#VALUE!</v>
      </c>
      <c r="L52" s="18" t="e">
        <f>VLOOKUP(F52,G15数据库!C:R,6,0)</f>
        <v>#N/A</v>
      </c>
      <c r="M52" s="18" t="e">
        <f>VLOOKUP(F52,G15数据库!C:R,7,0)</f>
        <v>#N/A</v>
      </c>
      <c r="N52" s="18"/>
      <c r="O52" s="18" t="e">
        <f>VLOOKUP(F52,G15数据库!C:R,8,0)</f>
        <v>#N/A</v>
      </c>
      <c r="P52" s="18" t="e">
        <f>VLOOKUP(F52,G15数据库!C:R,9,0)</f>
        <v>#N/A</v>
      </c>
      <c r="Q52" s="19" t="e">
        <f t="shared" si="10"/>
        <v>#VALUE!</v>
      </c>
      <c r="R52" s="18" t="e">
        <f>VLOOKUP(F52,G15数据库!C:R,10,0)</f>
        <v>#N/A</v>
      </c>
      <c r="S52" s="18" t="e">
        <f>VLOOKUP(F52,G15数据库!C:R,11,0)</f>
        <v>#N/A</v>
      </c>
      <c r="T52" s="18"/>
      <c r="U52" s="18" t="e">
        <f>VLOOKUP(F52,G15数据库!C:R,12,0)</f>
        <v>#N/A</v>
      </c>
      <c r="V52" s="18" t="e">
        <f>VLOOKUP(F52,G15数据库!C:R,13,0)</f>
        <v>#N/A</v>
      </c>
      <c r="W52" s="19" t="e">
        <f>VLOOKUP(F52,G15数据库!C:R,14,0)*C52</f>
        <v>#N/A</v>
      </c>
      <c r="X52" s="18" t="e">
        <f>VLOOKUP(F52,G15数据库!C:R,15,0)</f>
        <v>#N/A</v>
      </c>
      <c r="Y52" s="18" t="e">
        <f>VLOOKUP(F52,G15数据库!C:R,16,0)</f>
        <v>#N/A</v>
      </c>
      <c r="Z52" s="18"/>
    </row>
    <row r="53" spans="1:26" x14ac:dyDescent="0.25">
      <c r="A53" s="22"/>
      <c r="B53" s="3"/>
      <c r="C53" s="3"/>
      <c r="D53" s="3"/>
      <c r="E53" s="18" t="e">
        <f t="shared" si="5"/>
        <v>#VALUE!</v>
      </c>
      <c r="F53" s="18" t="str">
        <f t="shared" si="6"/>
        <v/>
      </c>
      <c r="G53" s="18" t="e">
        <f t="shared" si="7"/>
        <v>#VALUE!</v>
      </c>
      <c r="H53" s="18" t="e">
        <f t="shared" si="8"/>
        <v>#VALUE!</v>
      </c>
      <c r="I53" s="18" t="e">
        <f>VLOOKUP(F53,G15数据库!C:R,4,0)</f>
        <v>#N/A</v>
      </c>
      <c r="J53" s="18" t="e">
        <f>VLOOKUP(F53,G15数据库!C:R,5,0)</f>
        <v>#N/A</v>
      </c>
      <c r="K53" s="19" t="e">
        <f t="shared" si="9"/>
        <v>#VALUE!</v>
      </c>
      <c r="L53" s="18" t="e">
        <f>VLOOKUP(F53,G15数据库!C:R,6,0)</f>
        <v>#N/A</v>
      </c>
      <c r="M53" s="18" t="e">
        <f>VLOOKUP(F53,G15数据库!C:R,7,0)</f>
        <v>#N/A</v>
      </c>
      <c r="N53" s="18"/>
      <c r="O53" s="18" t="e">
        <f>VLOOKUP(F53,G15数据库!C:R,8,0)</f>
        <v>#N/A</v>
      </c>
      <c r="P53" s="18" t="e">
        <f>VLOOKUP(F53,G15数据库!C:R,9,0)</f>
        <v>#N/A</v>
      </c>
      <c r="Q53" s="19" t="e">
        <f t="shared" si="10"/>
        <v>#VALUE!</v>
      </c>
      <c r="R53" s="18" t="e">
        <f>VLOOKUP(F53,G15数据库!C:R,10,0)</f>
        <v>#N/A</v>
      </c>
      <c r="S53" s="18" t="e">
        <f>VLOOKUP(F53,G15数据库!C:R,11,0)</f>
        <v>#N/A</v>
      </c>
      <c r="T53" s="18"/>
      <c r="U53" s="18" t="e">
        <f>VLOOKUP(F53,G15数据库!C:R,12,0)</f>
        <v>#N/A</v>
      </c>
      <c r="V53" s="18" t="e">
        <f>VLOOKUP(F53,G15数据库!C:R,13,0)</f>
        <v>#N/A</v>
      </c>
      <c r="W53" s="19" t="e">
        <f>VLOOKUP(F53,G15数据库!C:R,14,0)*C53</f>
        <v>#N/A</v>
      </c>
      <c r="X53" s="18" t="e">
        <f>VLOOKUP(F53,G15数据库!C:R,15,0)</f>
        <v>#N/A</v>
      </c>
      <c r="Y53" s="18" t="e">
        <f>VLOOKUP(F53,G15数据库!C:R,16,0)</f>
        <v>#N/A</v>
      </c>
      <c r="Z53" s="18"/>
    </row>
    <row r="54" spans="1:26" x14ac:dyDescent="0.25">
      <c r="A54" s="22"/>
      <c r="B54" s="3"/>
      <c r="C54" s="3"/>
      <c r="D54" s="3"/>
      <c r="E54" s="18" t="e">
        <f t="shared" si="5"/>
        <v>#VALUE!</v>
      </c>
      <c r="F54" s="18" t="str">
        <f t="shared" si="6"/>
        <v/>
      </c>
      <c r="G54" s="18" t="e">
        <f t="shared" si="7"/>
        <v>#VALUE!</v>
      </c>
      <c r="H54" s="18" t="e">
        <f t="shared" si="8"/>
        <v>#VALUE!</v>
      </c>
      <c r="I54" s="18" t="e">
        <f>VLOOKUP(F54,G15数据库!C:R,4,0)</f>
        <v>#N/A</v>
      </c>
      <c r="J54" s="18" t="e">
        <f>VLOOKUP(F54,G15数据库!C:R,5,0)</f>
        <v>#N/A</v>
      </c>
      <c r="K54" s="19" t="e">
        <f t="shared" si="9"/>
        <v>#VALUE!</v>
      </c>
      <c r="L54" s="18" t="e">
        <f>VLOOKUP(F54,G15数据库!C:R,6,0)</f>
        <v>#N/A</v>
      </c>
      <c r="M54" s="18" t="e">
        <f>VLOOKUP(F54,G15数据库!C:R,7,0)</f>
        <v>#N/A</v>
      </c>
      <c r="N54" s="18"/>
      <c r="O54" s="18" t="e">
        <f>VLOOKUP(F54,G15数据库!C:R,8,0)</f>
        <v>#N/A</v>
      </c>
      <c r="P54" s="18" t="e">
        <f>VLOOKUP(F54,G15数据库!C:R,9,0)</f>
        <v>#N/A</v>
      </c>
      <c r="Q54" s="19" t="e">
        <f t="shared" si="10"/>
        <v>#VALUE!</v>
      </c>
      <c r="R54" s="18" t="e">
        <f>VLOOKUP(F54,G15数据库!C:R,10,0)</f>
        <v>#N/A</v>
      </c>
      <c r="S54" s="18" t="e">
        <f>VLOOKUP(F54,G15数据库!C:R,11,0)</f>
        <v>#N/A</v>
      </c>
      <c r="T54" s="18"/>
      <c r="U54" s="18" t="e">
        <f>VLOOKUP(F54,G15数据库!C:R,12,0)</f>
        <v>#N/A</v>
      </c>
      <c r="V54" s="18" t="e">
        <f>VLOOKUP(F54,G15数据库!C:R,13,0)</f>
        <v>#N/A</v>
      </c>
      <c r="W54" s="19" t="e">
        <f>VLOOKUP(F54,G15数据库!C:R,14,0)*C54</f>
        <v>#N/A</v>
      </c>
      <c r="X54" s="18" t="e">
        <f>VLOOKUP(F54,G15数据库!C:R,15,0)</f>
        <v>#N/A</v>
      </c>
      <c r="Y54" s="18" t="e">
        <f>VLOOKUP(F54,G15数据库!C:R,16,0)</f>
        <v>#N/A</v>
      </c>
      <c r="Z54" s="18"/>
    </row>
    <row r="55" spans="1:26" x14ac:dyDescent="0.25">
      <c r="A55" s="22"/>
      <c r="B55" s="3"/>
      <c r="C55" s="3"/>
      <c r="D55" s="3"/>
      <c r="E55" s="18" t="e">
        <f t="shared" si="5"/>
        <v>#VALUE!</v>
      </c>
      <c r="F55" s="18" t="str">
        <f t="shared" si="6"/>
        <v/>
      </c>
      <c r="G55" s="18" t="e">
        <f t="shared" si="7"/>
        <v>#VALUE!</v>
      </c>
      <c r="H55" s="18" t="e">
        <f t="shared" si="8"/>
        <v>#VALUE!</v>
      </c>
      <c r="I55" s="18" t="e">
        <f>VLOOKUP(F55,G15数据库!C:R,4,0)</f>
        <v>#N/A</v>
      </c>
      <c r="J55" s="18" t="e">
        <f>VLOOKUP(F55,G15数据库!C:R,5,0)</f>
        <v>#N/A</v>
      </c>
      <c r="K55" s="19" t="e">
        <f t="shared" si="9"/>
        <v>#VALUE!</v>
      </c>
      <c r="L55" s="18" t="e">
        <f>VLOOKUP(F55,G15数据库!C:R,6,0)</f>
        <v>#N/A</v>
      </c>
      <c r="M55" s="18" t="e">
        <f>VLOOKUP(F55,G15数据库!C:R,7,0)</f>
        <v>#N/A</v>
      </c>
      <c r="N55" s="18"/>
      <c r="O55" s="18" t="e">
        <f>VLOOKUP(F55,G15数据库!C:R,8,0)</f>
        <v>#N/A</v>
      </c>
      <c r="P55" s="18" t="e">
        <f>VLOOKUP(F55,G15数据库!C:R,9,0)</f>
        <v>#N/A</v>
      </c>
      <c r="Q55" s="19" t="e">
        <f t="shared" si="10"/>
        <v>#VALUE!</v>
      </c>
      <c r="R55" s="18" t="e">
        <f>VLOOKUP(F55,G15数据库!C:R,10,0)</f>
        <v>#N/A</v>
      </c>
      <c r="S55" s="18" t="e">
        <f>VLOOKUP(F55,G15数据库!C:R,11,0)</f>
        <v>#N/A</v>
      </c>
      <c r="T55" s="18"/>
      <c r="U55" s="18" t="e">
        <f>VLOOKUP(F55,G15数据库!C:R,12,0)</f>
        <v>#N/A</v>
      </c>
      <c r="V55" s="18" t="e">
        <f>VLOOKUP(F55,G15数据库!C:R,13,0)</f>
        <v>#N/A</v>
      </c>
      <c r="W55" s="19" t="e">
        <f>VLOOKUP(F55,G15数据库!C:R,14,0)*C55</f>
        <v>#N/A</v>
      </c>
      <c r="X55" s="18" t="e">
        <f>VLOOKUP(F55,G15数据库!C:R,15,0)</f>
        <v>#N/A</v>
      </c>
      <c r="Y55" s="18" t="e">
        <f>VLOOKUP(F55,G15数据库!C:R,16,0)</f>
        <v>#N/A</v>
      </c>
      <c r="Z55" s="18"/>
    </row>
    <row r="56" spans="1:26" x14ac:dyDescent="0.25">
      <c r="A56" s="22"/>
      <c r="B56" s="3"/>
      <c r="C56" s="3"/>
      <c r="D56" s="3"/>
      <c r="E56" s="18" t="e">
        <f t="shared" si="5"/>
        <v>#VALUE!</v>
      </c>
      <c r="F56" s="18" t="str">
        <f t="shared" si="6"/>
        <v/>
      </c>
      <c r="G56" s="18" t="e">
        <f t="shared" si="7"/>
        <v>#VALUE!</v>
      </c>
      <c r="H56" s="18" t="e">
        <f t="shared" si="8"/>
        <v>#VALUE!</v>
      </c>
      <c r="I56" s="18" t="e">
        <f>VLOOKUP(F56,G15数据库!C:R,4,0)</f>
        <v>#N/A</v>
      </c>
      <c r="J56" s="18" t="e">
        <f>VLOOKUP(F56,G15数据库!C:R,5,0)</f>
        <v>#N/A</v>
      </c>
      <c r="K56" s="19" t="e">
        <f t="shared" si="9"/>
        <v>#VALUE!</v>
      </c>
      <c r="L56" s="18" t="e">
        <f>VLOOKUP(F56,G15数据库!C:R,6,0)</f>
        <v>#N/A</v>
      </c>
      <c r="M56" s="18" t="e">
        <f>VLOOKUP(F56,G15数据库!C:R,7,0)</f>
        <v>#N/A</v>
      </c>
      <c r="N56" s="18"/>
      <c r="O56" s="18" t="e">
        <f>VLOOKUP(F56,G15数据库!C:R,8,0)</f>
        <v>#N/A</v>
      </c>
      <c r="P56" s="18" t="e">
        <f>VLOOKUP(F56,G15数据库!C:R,9,0)</f>
        <v>#N/A</v>
      </c>
      <c r="Q56" s="19" t="e">
        <f t="shared" si="10"/>
        <v>#VALUE!</v>
      </c>
      <c r="R56" s="18" t="e">
        <f>VLOOKUP(F56,G15数据库!C:R,10,0)</f>
        <v>#N/A</v>
      </c>
      <c r="S56" s="18" t="e">
        <f>VLOOKUP(F56,G15数据库!C:R,11,0)</f>
        <v>#N/A</v>
      </c>
      <c r="T56" s="18"/>
      <c r="U56" s="18" t="e">
        <f>VLOOKUP(F56,G15数据库!C:R,12,0)</f>
        <v>#N/A</v>
      </c>
      <c r="V56" s="18" t="e">
        <f>VLOOKUP(F56,G15数据库!C:R,13,0)</f>
        <v>#N/A</v>
      </c>
      <c r="W56" s="19" t="e">
        <f>VLOOKUP(F56,G15数据库!C:R,14,0)*C56</f>
        <v>#N/A</v>
      </c>
      <c r="X56" s="18" t="e">
        <f>VLOOKUP(F56,G15数据库!C:R,15,0)</f>
        <v>#N/A</v>
      </c>
      <c r="Y56" s="18" t="e">
        <f>VLOOKUP(F56,G15数据库!C:R,16,0)</f>
        <v>#N/A</v>
      </c>
      <c r="Z56" s="18"/>
    </row>
    <row r="57" spans="1:26" x14ac:dyDescent="0.25">
      <c r="A57" s="22"/>
      <c r="B57" s="3"/>
      <c r="C57" s="3"/>
      <c r="D57" s="3"/>
      <c r="E57" s="18" t="e">
        <f t="shared" si="5"/>
        <v>#VALUE!</v>
      </c>
      <c r="F57" s="18" t="str">
        <f t="shared" si="6"/>
        <v/>
      </c>
      <c r="G57" s="18" t="e">
        <f t="shared" si="7"/>
        <v>#VALUE!</v>
      </c>
      <c r="H57" s="18" t="e">
        <f t="shared" si="8"/>
        <v>#VALUE!</v>
      </c>
      <c r="I57" s="18" t="e">
        <f>VLOOKUP(F57,G15数据库!C:R,4,0)</f>
        <v>#N/A</v>
      </c>
      <c r="J57" s="18" t="e">
        <f>VLOOKUP(F57,G15数据库!C:R,5,0)</f>
        <v>#N/A</v>
      </c>
      <c r="K57" s="19" t="e">
        <f t="shared" si="9"/>
        <v>#VALUE!</v>
      </c>
      <c r="L57" s="18" t="e">
        <f>VLOOKUP(F57,G15数据库!C:R,6,0)</f>
        <v>#N/A</v>
      </c>
      <c r="M57" s="18" t="e">
        <f>VLOOKUP(F57,G15数据库!C:R,7,0)</f>
        <v>#N/A</v>
      </c>
      <c r="N57" s="18"/>
      <c r="O57" s="18" t="e">
        <f>VLOOKUP(F57,G15数据库!C:R,8,0)</f>
        <v>#N/A</v>
      </c>
      <c r="P57" s="18" t="e">
        <f>VLOOKUP(F57,G15数据库!C:R,9,0)</f>
        <v>#N/A</v>
      </c>
      <c r="Q57" s="19" t="e">
        <f t="shared" si="10"/>
        <v>#VALUE!</v>
      </c>
      <c r="R57" s="18" t="e">
        <f>VLOOKUP(F57,G15数据库!C:R,10,0)</f>
        <v>#N/A</v>
      </c>
      <c r="S57" s="18" t="e">
        <f>VLOOKUP(F57,G15数据库!C:R,11,0)</f>
        <v>#N/A</v>
      </c>
      <c r="T57" s="18"/>
      <c r="U57" s="18" t="e">
        <f>VLOOKUP(F57,G15数据库!C:R,12,0)</f>
        <v>#N/A</v>
      </c>
      <c r="V57" s="18" t="e">
        <f>VLOOKUP(F57,G15数据库!C:R,13,0)</f>
        <v>#N/A</v>
      </c>
      <c r="W57" s="19" t="e">
        <f>VLOOKUP(F57,G15数据库!C:R,14,0)*C57</f>
        <v>#N/A</v>
      </c>
      <c r="X57" s="18" t="e">
        <f>VLOOKUP(F57,G15数据库!C:R,15,0)</f>
        <v>#N/A</v>
      </c>
      <c r="Y57" s="18" t="e">
        <f>VLOOKUP(F57,G15数据库!C:R,16,0)</f>
        <v>#N/A</v>
      </c>
      <c r="Z57" s="18"/>
    </row>
    <row r="58" spans="1:26" x14ac:dyDescent="0.25">
      <c r="A58" s="22"/>
      <c r="B58" s="3"/>
      <c r="C58" s="3"/>
      <c r="D58" s="3"/>
      <c r="E58" s="18" t="e">
        <f t="shared" si="5"/>
        <v>#VALUE!</v>
      </c>
      <c r="F58" s="18" t="str">
        <f t="shared" si="6"/>
        <v/>
      </c>
      <c r="G58" s="18" t="e">
        <f t="shared" si="7"/>
        <v>#VALUE!</v>
      </c>
      <c r="H58" s="18" t="e">
        <f t="shared" si="8"/>
        <v>#VALUE!</v>
      </c>
      <c r="I58" s="18" t="e">
        <f>VLOOKUP(F58,G15数据库!C:R,4,0)</f>
        <v>#N/A</v>
      </c>
      <c r="J58" s="18" t="e">
        <f>VLOOKUP(F58,G15数据库!C:R,5,0)</f>
        <v>#N/A</v>
      </c>
      <c r="K58" s="19" t="e">
        <f t="shared" si="9"/>
        <v>#VALUE!</v>
      </c>
      <c r="L58" s="18" t="e">
        <f>VLOOKUP(F58,G15数据库!C:R,6,0)</f>
        <v>#N/A</v>
      </c>
      <c r="M58" s="18" t="e">
        <f>VLOOKUP(F58,G15数据库!C:R,7,0)</f>
        <v>#N/A</v>
      </c>
      <c r="N58" s="18"/>
      <c r="O58" s="18" t="e">
        <f>VLOOKUP(F58,G15数据库!C:R,8,0)</f>
        <v>#N/A</v>
      </c>
      <c r="P58" s="18" t="e">
        <f>VLOOKUP(F58,G15数据库!C:R,9,0)</f>
        <v>#N/A</v>
      </c>
      <c r="Q58" s="19" t="e">
        <f t="shared" si="10"/>
        <v>#VALUE!</v>
      </c>
      <c r="R58" s="18" t="e">
        <f>VLOOKUP(F58,G15数据库!C:R,10,0)</f>
        <v>#N/A</v>
      </c>
      <c r="S58" s="18" t="e">
        <f>VLOOKUP(F58,G15数据库!C:R,11,0)</f>
        <v>#N/A</v>
      </c>
      <c r="T58" s="18"/>
      <c r="U58" s="18" t="e">
        <f>VLOOKUP(F58,G15数据库!C:R,12,0)</f>
        <v>#N/A</v>
      </c>
      <c r="V58" s="18" t="e">
        <f>VLOOKUP(F58,G15数据库!C:R,13,0)</f>
        <v>#N/A</v>
      </c>
      <c r="W58" s="19" t="e">
        <f>VLOOKUP(F58,G15数据库!C:R,14,0)*C58</f>
        <v>#N/A</v>
      </c>
      <c r="X58" s="18" t="e">
        <f>VLOOKUP(F58,G15数据库!C:R,15,0)</f>
        <v>#N/A</v>
      </c>
      <c r="Y58" s="18" t="e">
        <f>VLOOKUP(F58,G15数据库!C:R,16,0)</f>
        <v>#N/A</v>
      </c>
      <c r="Z58" s="18"/>
    </row>
    <row r="59" spans="1:26" x14ac:dyDescent="0.25">
      <c r="A59" s="22"/>
      <c r="B59" s="3"/>
      <c r="C59" s="3"/>
      <c r="D59" s="3"/>
      <c r="E59" s="18" t="e">
        <f t="shared" si="5"/>
        <v>#VALUE!</v>
      </c>
      <c r="F59" s="18" t="str">
        <f t="shared" si="6"/>
        <v/>
      </c>
      <c r="G59" s="18" t="e">
        <f t="shared" si="7"/>
        <v>#VALUE!</v>
      </c>
      <c r="H59" s="18" t="e">
        <f t="shared" si="8"/>
        <v>#VALUE!</v>
      </c>
      <c r="I59" s="18" t="e">
        <f>VLOOKUP(F59,G15数据库!C:R,4,0)</f>
        <v>#N/A</v>
      </c>
      <c r="J59" s="18" t="e">
        <f>VLOOKUP(F59,G15数据库!C:R,5,0)</f>
        <v>#N/A</v>
      </c>
      <c r="K59" s="19" t="e">
        <f t="shared" si="9"/>
        <v>#VALUE!</v>
      </c>
      <c r="L59" s="18" t="e">
        <f>VLOOKUP(F59,G15数据库!C:R,6,0)</f>
        <v>#N/A</v>
      </c>
      <c r="M59" s="18" t="e">
        <f>VLOOKUP(F59,G15数据库!C:R,7,0)</f>
        <v>#N/A</v>
      </c>
      <c r="N59" s="18"/>
      <c r="O59" s="18" t="e">
        <f>VLOOKUP(F59,G15数据库!C:R,8,0)</f>
        <v>#N/A</v>
      </c>
      <c r="P59" s="18" t="e">
        <f>VLOOKUP(F59,G15数据库!C:R,9,0)</f>
        <v>#N/A</v>
      </c>
      <c r="Q59" s="19" t="e">
        <f t="shared" si="10"/>
        <v>#VALUE!</v>
      </c>
      <c r="R59" s="18" t="e">
        <f>VLOOKUP(F59,G15数据库!C:R,10,0)</f>
        <v>#N/A</v>
      </c>
      <c r="S59" s="18" t="e">
        <f>VLOOKUP(F59,G15数据库!C:R,11,0)</f>
        <v>#N/A</v>
      </c>
      <c r="T59" s="18"/>
      <c r="U59" s="18" t="e">
        <f>VLOOKUP(F59,G15数据库!C:R,12,0)</f>
        <v>#N/A</v>
      </c>
      <c r="V59" s="18" t="e">
        <f>VLOOKUP(F59,G15数据库!C:R,13,0)</f>
        <v>#N/A</v>
      </c>
      <c r="W59" s="19" t="e">
        <f>VLOOKUP(F59,G15数据库!C:R,14,0)*C59</f>
        <v>#N/A</v>
      </c>
      <c r="X59" s="18" t="e">
        <f>VLOOKUP(F59,G15数据库!C:R,15,0)</f>
        <v>#N/A</v>
      </c>
      <c r="Y59" s="18" t="e">
        <f>VLOOKUP(F59,G15数据库!C:R,16,0)</f>
        <v>#N/A</v>
      </c>
      <c r="Z59" s="18"/>
    </row>
    <row r="60" spans="1:26" x14ac:dyDescent="0.25">
      <c r="A60" s="22"/>
      <c r="B60" s="3"/>
      <c r="C60" s="3"/>
      <c r="D60" s="3"/>
      <c r="E60" s="18" t="e">
        <f t="shared" si="5"/>
        <v>#VALUE!</v>
      </c>
      <c r="F60" s="18" t="str">
        <f t="shared" si="6"/>
        <v/>
      </c>
      <c r="G60" s="18" t="e">
        <f t="shared" si="7"/>
        <v>#VALUE!</v>
      </c>
      <c r="H60" s="18" t="e">
        <f t="shared" si="8"/>
        <v>#VALUE!</v>
      </c>
      <c r="I60" s="18" t="e">
        <f>VLOOKUP(F60,G15数据库!C:R,4,0)</f>
        <v>#N/A</v>
      </c>
      <c r="J60" s="18" t="e">
        <f>VLOOKUP(F60,G15数据库!C:R,5,0)</f>
        <v>#N/A</v>
      </c>
      <c r="K60" s="19" t="e">
        <f t="shared" si="9"/>
        <v>#VALUE!</v>
      </c>
      <c r="L60" s="18" t="e">
        <f>VLOOKUP(F60,G15数据库!C:R,6,0)</f>
        <v>#N/A</v>
      </c>
      <c r="M60" s="18" t="e">
        <f>VLOOKUP(F60,G15数据库!C:R,7,0)</f>
        <v>#N/A</v>
      </c>
      <c r="N60" s="18"/>
      <c r="O60" s="18" t="e">
        <f>VLOOKUP(F60,G15数据库!C:R,8,0)</f>
        <v>#N/A</v>
      </c>
      <c r="P60" s="18" t="e">
        <f>VLOOKUP(F60,G15数据库!C:R,9,0)</f>
        <v>#N/A</v>
      </c>
      <c r="Q60" s="19" t="e">
        <f t="shared" si="10"/>
        <v>#VALUE!</v>
      </c>
      <c r="R60" s="18" t="e">
        <f>VLOOKUP(F60,G15数据库!C:R,10,0)</f>
        <v>#N/A</v>
      </c>
      <c r="S60" s="18" t="e">
        <f>VLOOKUP(F60,G15数据库!C:R,11,0)</f>
        <v>#N/A</v>
      </c>
      <c r="T60" s="18"/>
      <c r="U60" s="18" t="e">
        <f>VLOOKUP(F60,G15数据库!C:R,12,0)</f>
        <v>#N/A</v>
      </c>
      <c r="V60" s="18" t="e">
        <f>VLOOKUP(F60,G15数据库!C:R,13,0)</f>
        <v>#N/A</v>
      </c>
      <c r="W60" s="19" t="e">
        <f>VLOOKUP(F60,G15数据库!C:R,14,0)*C60</f>
        <v>#N/A</v>
      </c>
      <c r="X60" s="18" t="e">
        <f>VLOOKUP(F60,G15数据库!C:R,15,0)</f>
        <v>#N/A</v>
      </c>
      <c r="Y60" s="18" t="e">
        <f>VLOOKUP(F60,G15数据库!C:R,16,0)</f>
        <v>#N/A</v>
      </c>
      <c r="Z60" s="18"/>
    </row>
    <row r="61" spans="1:26" x14ac:dyDescent="0.25">
      <c r="A61" s="22"/>
      <c r="B61" s="3"/>
      <c r="C61" s="3"/>
      <c r="D61" s="3"/>
      <c r="E61" s="18" t="e">
        <f t="shared" si="5"/>
        <v>#VALUE!</v>
      </c>
      <c r="F61" s="18" t="str">
        <f t="shared" si="6"/>
        <v/>
      </c>
      <c r="G61" s="18" t="e">
        <f t="shared" si="7"/>
        <v>#VALUE!</v>
      </c>
      <c r="H61" s="18" t="e">
        <f t="shared" si="8"/>
        <v>#VALUE!</v>
      </c>
      <c r="I61" s="18" t="e">
        <f>VLOOKUP(F61,G15数据库!C:R,4,0)</f>
        <v>#N/A</v>
      </c>
      <c r="J61" s="18" t="e">
        <f>VLOOKUP(F61,G15数据库!C:R,5,0)</f>
        <v>#N/A</v>
      </c>
      <c r="K61" s="19" t="e">
        <f t="shared" si="9"/>
        <v>#VALUE!</v>
      </c>
      <c r="L61" s="18" t="e">
        <f>VLOOKUP(F61,G15数据库!C:R,6,0)</f>
        <v>#N/A</v>
      </c>
      <c r="M61" s="18" t="e">
        <f>VLOOKUP(F61,G15数据库!C:R,7,0)</f>
        <v>#N/A</v>
      </c>
      <c r="N61" s="18"/>
      <c r="O61" s="18" t="e">
        <f>VLOOKUP(F61,G15数据库!C:R,8,0)</f>
        <v>#N/A</v>
      </c>
      <c r="P61" s="18" t="e">
        <f>VLOOKUP(F61,G15数据库!C:R,9,0)</f>
        <v>#N/A</v>
      </c>
      <c r="Q61" s="19" t="e">
        <f t="shared" si="10"/>
        <v>#VALUE!</v>
      </c>
      <c r="R61" s="18" t="e">
        <f>VLOOKUP(F61,G15数据库!C:R,10,0)</f>
        <v>#N/A</v>
      </c>
      <c r="S61" s="18" t="e">
        <f>VLOOKUP(F61,G15数据库!C:R,11,0)</f>
        <v>#N/A</v>
      </c>
      <c r="T61" s="18"/>
      <c r="U61" s="18" t="e">
        <f>VLOOKUP(F61,G15数据库!C:R,12,0)</f>
        <v>#N/A</v>
      </c>
      <c r="V61" s="18" t="e">
        <f>VLOOKUP(F61,G15数据库!C:R,13,0)</f>
        <v>#N/A</v>
      </c>
      <c r="W61" s="19" t="e">
        <f>VLOOKUP(F61,G15数据库!C:R,14,0)*C61</f>
        <v>#N/A</v>
      </c>
      <c r="X61" s="18" t="e">
        <f>VLOOKUP(F61,G15数据库!C:R,15,0)</f>
        <v>#N/A</v>
      </c>
      <c r="Y61" s="18" t="e">
        <f>VLOOKUP(F61,G15数据库!C:R,16,0)</f>
        <v>#N/A</v>
      </c>
      <c r="Z61" s="18"/>
    </row>
    <row r="62" spans="1:26" x14ac:dyDescent="0.25">
      <c r="A62" s="22"/>
      <c r="B62" s="3"/>
      <c r="C62" s="3"/>
      <c r="D62" s="3"/>
      <c r="E62" s="18" t="e">
        <f t="shared" si="5"/>
        <v>#VALUE!</v>
      </c>
      <c r="F62" s="18" t="str">
        <f t="shared" si="6"/>
        <v/>
      </c>
      <c r="G62" s="18" t="e">
        <f t="shared" si="7"/>
        <v>#VALUE!</v>
      </c>
      <c r="H62" s="18" t="e">
        <f t="shared" si="8"/>
        <v>#VALUE!</v>
      </c>
      <c r="I62" s="18" t="e">
        <f>VLOOKUP(F62,G15数据库!C:R,4,0)</f>
        <v>#N/A</v>
      </c>
      <c r="J62" s="18" t="e">
        <f>VLOOKUP(F62,G15数据库!C:R,5,0)</f>
        <v>#N/A</v>
      </c>
      <c r="K62" s="19" t="e">
        <f t="shared" si="9"/>
        <v>#VALUE!</v>
      </c>
      <c r="L62" s="18" t="e">
        <f>VLOOKUP(F62,G15数据库!C:R,6,0)</f>
        <v>#N/A</v>
      </c>
      <c r="M62" s="18" t="e">
        <f>VLOOKUP(F62,G15数据库!C:R,7,0)</f>
        <v>#N/A</v>
      </c>
      <c r="N62" s="18"/>
      <c r="O62" s="18" t="e">
        <f>VLOOKUP(F62,G15数据库!C:R,8,0)</f>
        <v>#N/A</v>
      </c>
      <c r="P62" s="18" t="e">
        <f>VLOOKUP(F62,G15数据库!C:R,9,0)</f>
        <v>#N/A</v>
      </c>
      <c r="Q62" s="19" t="e">
        <f t="shared" si="10"/>
        <v>#VALUE!</v>
      </c>
      <c r="R62" s="18" t="e">
        <f>VLOOKUP(F62,G15数据库!C:R,10,0)</f>
        <v>#N/A</v>
      </c>
      <c r="S62" s="18" t="e">
        <f>VLOOKUP(F62,G15数据库!C:R,11,0)</f>
        <v>#N/A</v>
      </c>
      <c r="T62" s="18"/>
      <c r="U62" s="18" t="e">
        <f>VLOOKUP(F62,G15数据库!C:R,12,0)</f>
        <v>#N/A</v>
      </c>
      <c r="V62" s="18" t="e">
        <f>VLOOKUP(F62,G15数据库!C:R,13,0)</f>
        <v>#N/A</v>
      </c>
      <c r="W62" s="19" t="e">
        <f>VLOOKUP(F62,G15数据库!C:R,14,0)*C62</f>
        <v>#N/A</v>
      </c>
      <c r="X62" s="18" t="e">
        <f>VLOOKUP(F62,G15数据库!C:R,15,0)</f>
        <v>#N/A</v>
      </c>
      <c r="Y62" s="18" t="e">
        <f>VLOOKUP(F62,G15数据库!C:R,16,0)</f>
        <v>#N/A</v>
      </c>
      <c r="Z62" s="18"/>
    </row>
    <row r="63" spans="1:26" x14ac:dyDescent="0.25">
      <c r="A63" s="22"/>
      <c r="B63" s="3"/>
      <c r="C63" s="3"/>
      <c r="D63" s="3"/>
      <c r="E63" s="18" t="e">
        <f t="shared" si="5"/>
        <v>#VALUE!</v>
      </c>
      <c r="F63" s="18" t="str">
        <f t="shared" si="6"/>
        <v/>
      </c>
      <c r="G63" s="18" t="e">
        <f t="shared" si="7"/>
        <v>#VALUE!</v>
      </c>
      <c r="H63" s="18" t="e">
        <f t="shared" si="8"/>
        <v>#VALUE!</v>
      </c>
      <c r="I63" s="18" t="e">
        <f>VLOOKUP(F63,G15数据库!C:R,4,0)</f>
        <v>#N/A</v>
      </c>
      <c r="J63" s="18" t="e">
        <f>VLOOKUP(F63,G15数据库!C:R,5,0)</f>
        <v>#N/A</v>
      </c>
      <c r="K63" s="19" t="e">
        <f t="shared" si="9"/>
        <v>#VALUE!</v>
      </c>
      <c r="L63" s="18" t="e">
        <f>VLOOKUP(F63,G15数据库!C:R,6,0)</f>
        <v>#N/A</v>
      </c>
      <c r="M63" s="18" t="e">
        <f>VLOOKUP(F63,G15数据库!C:R,7,0)</f>
        <v>#N/A</v>
      </c>
      <c r="N63" s="18"/>
      <c r="O63" s="18" t="e">
        <f>VLOOKUP(F63,G15数据库!C:R,8,0)</f>
        <v>#N/A</v>
      </c>
      <c r="P63" s="18" t="e">
        <f>VLOOKUP(F63,G15数据库!C:R,9,0)</f>
        <v>#N/A</v>
      </c>
      <c r="Q63" s="19" t="e">
        <f t="shared" si="10"/>
        <v>#VALUE!</v>
      </c>
      <c r="R63" s="18" t="e">
        <f>VLOOKUP(F63,G15数据库!C:R,10,0)</f>
        <v>#N/A</v>
      </c>
      <c r="S63" s="18" t="e">
        <f>VLOOKUP(F63,G15数据库!C:R,11,0)</f>
        <v>#N/A</v>
      </c>
      <c r="T63" s="18"/>
      <c r="U63" s="18" t="e">
        <f>VLOOKUP(F63,G15数据库!C:R,12,0)</f>
        <v>#N/A</v>
      </c>
      <c r="V63" s="18" t="e">
        <f>VLOOKUP(F63,G15数据库!C:R,13,0)</f>
        <v>#N/A</v>
      </c>
      <c r="W63" s="19" t="e">
        <f>VLOOKUP(F63,G15数据库!C:R,14,0)*C63</f>
        <v>#N/A</v>
      </c>
      <c r="X63" s="18" t="e">
        <f>VLOOKUP(F63,G15数据库!C:R,15,0)</f>
        <v>#N/A</v>
      </c>
      <c r="Y63" s="18" t="e">
        <f>VLOOKUP(F63,G15数据库!C:R,16,0)</f>
        <v>#N/A</v>
      </c>
      <c r="Z63" s="18"/>
    </row>
    <row r="64" spans="1:26" x14ac:dyDescent="0.25">
      <c r="A64" s="22"/>
      <c r="B64" s="3"/>
      <c r="C64" s="3"/>
      <c r="D64" s="3"/>
      <c r="E64" s="18" t="e">
        <f t="shared" si="5"/>
        <v>#VALUE!</v>
      </c>
      <c r="F64" s="18" t="str">
        <f t="shared" si="6"/>
        <v/>
      </c>
      <c r="G64" s="18" t="e">
        <f t="shared" si="7"/>
        <v>#VALUE!</v>
      </c>
      <c r="H64" s="18" t="e">
        <f t="shared" si="8"/>
        <v>#VALUE!</v>
      </c>
      <c r="I64" s="18" t="e">
        <f>VLOOKUP(F64,G15数据库!C:R,4,0)</f>
        <v>#N/A</v>
      </c>
      <c r="J64" s="18" t="e">
        <f>VLOOKUP(F64,G15数据库!C:R,5,0)</f>
        <v>#N/A</v>
      </c>
      <c r="K64" s="19" t="e">
        <f t="shared" si="9"/>
        <v>#VALUE!</v>
      </c>
      <c r="L64" s="18" t="e">
        <f>VLOOKUP(F64,G15数据库!C:R,6,0)</f>
        <v>#N/A</v>
      </c>
      <c r="M64" s="18" t="e">
        <f>VLOOKUP(F64,G15数据库!C:R,7,0)</f>
        <v>#N/A</v>
      </c>
      <c r="N64" s="18"/>
      <c r="O64" s="18" t="e">
        <f>VLOOKUP(F64,G15数据库!C:R,8,0)</f>
        <v>#N/A</v>
      </c>
      <c r="P64" s="18" t="e">
        <f>VLOOKUP(F64,G15数据库!C:R,9,0)</f>
        <v>#N/A</v>
      </c>
      <c r="Q64" s="19" t="e">
        <f t="shared" si="10"/>
        <v>#VALUE!</v>
      </c>
      <c r="R64" s="18" t="e">
        <f>VLOOKUP(F64,G15数据库!C:R,10,0)</f>
        <v>#N/A</v>
      </c>
      <c r="S64" s="18" t="e">
        <f>VLOOKUP(F64,G15数据库!C:R,11,0)</f>
        <v>#N/A</v>
      </c>
      <c r="T64" s="18"/>
      <c r="U64" s="18" t="e">
        <f>VLOOKUP(F64,G15数据库!C:R,12,0)</f>
        <v>#N/A</v>
      </c>
      <c r="V64" s="18" t="e">
        <f>VLOOKUP(F64,G15数据库!C:R,13,0)</f>
        <v>#N/A</v>
      </c>
      <c r="W64" s="19" t="e">
        <f>VLOOKUP(F64,G15数据库!C:R,14,0)*C64</f>
        <v>#N/A</v>
      </c>
      <c r="X64" s="18" t="e">
        <f>VLOOKUP(F64,G15数据库!C:R,15,0)</f>
        <v>#N/A</v>
      </c>
      <c r="Y64" s="18" t="e">
        <f>VLOOKUP(F64,G15数据库!C:R,16,0)</f>
        <v>#N/A</v>
      </c>
      <c r="Z64" s="18"/>
    </row>
    <row r="65" spans="1:26" x14ac:dyDescent="0.25">
      <c r="A65" s="22"/>
      <c r="B65" s="3"/>
      <c r="C65" s="3"/>
      <c r="D65" s="3"/>
      <c r="E65" s="18" t="e">
        <f t="shared" si="5"/>
        <v>#VALUE!</v>
      </c>
      <c r="F65" s="18" t="str">
        <f t="shared" si="6"/>
        <v/>
      </c>
      <c r="G65" s="18" t="e">
        <f t="shared" si="7"/>
        <v>#VALUE!</v>
      </c>
      <c r="H65" s="18" t="e">
        <f t="shared" si="8"/>
        <v>#VALUE!</v>
      </c>
      <c r="I65" s="18" t="e">
        <f>VLOOKUP(F65,G15数据库!C:R,4,0)</f>
        <v>#N/A</v>
      </c>
      <c r="J65" s="18" t="e">
        <f>VLOOKUP(F65,G15数据库!C:R,5,0)</f>
        <v>#N/A</v>
      </c>
      <c r="K65" s="19" t="e">
        <f t="shared" si="9"/>
        <v>#VALUE!</v>
      </c>
      <c r="L65" s="18" t="e">
        <f>VLOOKUP(F65,G15数据库!C:R,6,0)</f>
        <v>#N/A</v>
      </c>
      <c r="M65" s="18" t="e">
        <f>VLOOKUP(F65,G15数据库!C:R,7,0)</f>
        <v>#N/A</v>
      </c>
      <c r="N65" s="18"/>
      <c r="O65" s="18" t="e">
        <f>VLOOKUP(F65,G15数据库!C:R,8,0)</f>
        <v>#N/A</v>
      </c>
      <c r="P65" s="18" t="e">
        <f>VLOOKUP(F65,G15数据库!C:R,9,0)</f>
        <v>#N/A</v>
      </c>
      <c r="Q65" s="19" t="e">
        <f t="shared" si="10"/>
        <v>#VALUE!</v>
      </c>
      <c r="R65" s="18" t="e">
        <f>VLOOKUP(F65,G15数据库!C:R,10,0)</f>
        <v>#N/A</v>
      </c>
      <c r="S65" s="18" t="e">
        <f>VLOOKUP(F65,G15数据库!C:R,11,0)</f>
        <v>#N/A</v>
      </c>
      <c r="T65" s="18"/>
      <c r="U65" s="18" t="e">
        <f>VLOOKUP(F65,G15数据库!C:R,12,0)</f>
        <v>#N/A</v>
      </c>
      <c r="V65" s="18" t="e">
        <f>VLOOKUP(F65,G15数据库!C:R,13,0)</f>
        <v>#N/A</v>
      </c>
      <c r="W65" s="19" t="e">
        <f>VLOOKUP(F65,G15数据库!C:R,14,0)*C65</f>
        <v>#N/A</v>
      </c>
      <c r="X65" s="18" t="e">
        <f>VLOOKUP(F65,G15数据库!C:R,15,0)</f>
        <v>#N/A</v>
      </c>
      <c r="Y65" s="18" t="e">
        <f>VLOOKUP(F65,G15数据库!C:R,16,0)</f>
        <v>#N/A</v>
      </c>
      <c r="Z65" s="18"/>
    </row>
    <row r="66" spans="1:26" x14ac:dyDescent="0.25">
      <c r="A66" s="22"/>
      <c r="B66" s="3"/>
      <c r="C66" s="3"/>
      <c r="D66" s="3"/>
      <c r="E66" s="18" t="e">
        <f t="shared" si="5"/>
        <v>#VALUE!</v>
      </c>
      <c r="F66" s="18" t="str">
        <f t="shared" si="6"/>
        <v/>
      </c>
      <c r="G66" s="18" t="e">
        <f t="shared" si="7"/>
        <v>#VALUE!</v>
      </c>
      <c r="H66" s="18" t="e">
        <f t="shared" si="8"/>
        <v>#VALUE!</v>
      </c>
      <c r="I66" s="18" t="e">
        <f>VLOOKUP(F66,G15数据库!C:R,4,0)</f>
        <v>#N/A</v>
      </c>
      <c r="J66" s="18" t="e">
        <f>VLOOKUP(F66,G15数据库!C:R,5,0)</f>
        <v>#N/A</v>
      </c>
      <c r="K66" s="19" t="e">
        <f t="shared" si="9"/>
        <v>#VALUE!</v>
      </c>
      <c r="L66" s="18" t="e">
        <f>VLOOKUP(F66,G15数据库!C:R,6,0)</f>
        <v>#N/A</v>
      </c>
      <c r="M66" s="18" t="e">
        <f>VLOOKUP(F66,G15数据库!C:R,7,0)</f>
        <v>#N/A</v>
      </c>
      <c r="N66" s="18"/>
      <c r="O66" s="18" t="e">
        <f>VLOOKUP(F66,G15数据库!C:R,8,0)</f>
        <v>#N/A</v>
      </c>
      <c r="P66" s="18" t="e">
        <f>VLOOKUP(F66,G15数据库!C:R,9,0)</f>
        <v>#N/A</v>
      </c>
      <c r="Q66" s="19" t="e">
        <f t="shared" si="10"/>
        <v>#VALUE!</v>
      </c>
      <c r="R66" s="18" t="e">
        <f>VLOOKUP(F66,G15数据库!C:R,10,0)</f>
        <v>#N/A</v>
      </c>
      <c r="S66" s="18" t="e">
        <f>VLOOKUP(F66,G15数据库!C:R,11,0)</f>
        <v>#N/A</v>
      </c>
      <c r="T66" s="18"/>
      <c r="U66" s="18" t="e">
        <f>VLOOKUP(F66,G15数据库!C:R,12,0)</f>
        <v>#N/A</v>
      </c>
      <c r="V66" s="18" t="e">
        <f>VLOOKUP(F66,G15数据库!C:R,13,0)</f>
        <v>#N/A</v>
      </c>
      <c r="W66" s="19" t="e">
        <f>VLOOKUP(F66,G15数据库!C:R,14,0)*C66</f>
        <v>#N/A</v>
      </c>
      <c r="X66" s="18" t="e">
        <f>VLOOKUP(F66,G15数据库!C:R,15,0)</f>
        <v>#N/A</v>
      </c>
      <c r="Y66" s="18" t="e">
        <f>VLOOKUP(F66,G15数据库!C:R,16,0)</f>
        <v>#N/A</v>
      </c>
      <c r="Z66" s="18"/>
    </row>
    <row r="67" spans="1:26" x14ac:dyDescent="0.25">
      <c r="A67" s="22"/>
      <c r="B67" s="3"/>
      <c r="C67" s="3"/>
      <c r="D67" s="3"/>
      <c r="E67" s="18" t="e">
        <f t="shared" si="5"/>
        <v>#VALUE!</v>
      </c>
      <c r="F67" s="18" t="str">
        <f t="shared" si="6"/>
        <v/>
      </c>
      <c r="G67" s="18" t="e">
        <f t="shared" si="7"/>
        <v>#VALUE!</v>
      </c>
      <c r="H67" s="18" t="e">
        <f t="shared" si="8"/>
        <v>#VALUE!</v>
      </c>
      <c r="I67" s="18" t="e">
        <f>VLOOKUP(F67,G15数据库!C:R,4,0)</f>
        <v>#N/A</v>
      </c>
      <c r="J67" s="18" t="e">
        <f>VLOOKUP(F67,G15数据库!C:R,5,0)</f>
        <v>#N/A</v>
      </c>
      <c r="K67" s="19" t="e">
        <f t="shared" si="9"/>
        <v>#VALUE!</v>
      </c>
      <c r="L67" s="18" t="e">
        <f>VLOOKUP(F67,G15数据库!C:R,6,0)</f>
        <v>#N/A</v>
      </c>
      <c r="M67" s="18" t="e">
        <f>VLOOKUP(F67,G15数据库!C:R,7,0)</f>
        <v>#N/A</v>
      </c>
      <c r="N67" s="18"/>
      <c r="O67" s="18" t="e">
        <f>VLOOKUP(F67,G15数据库!C:R,8,0)</f>
        <v>#N/A</v>
      </c>
      <c r="P67" s="18" t="e">
        <f>VLOOKUP(F67,G15数据库!C:R,9,0)</f>
        <v>#N/A</v>
      </c>
      <c r="Q67" s="19" t="e">
        <f t="shared" si="10"/>
        <v>#VALUE!</v>
      </c>
      <c r="R67" s="18" t="e">
        <f>VLOOKUP(F67,G15数据库!C:R,10,0)</f>
        <v>#N/A</v>
      </c>
      <c r="S67" s="18" t="e">
        <f>VLOOKUP(F67,G15数据库!C:R,11,0)</f>
        <v>#N/A</v>
      </c>
      <c r="T67" s="18"/>
      <c r="U67" s="18" t="e">
        <f>VLOOKUP(F67,G15数据库!C:R,12,0)</f>
        <v>#N/A</v>
      </c>
      <c r="V67" s="18" t="e">
        <f>VLOOKUP(F67,G15数据库!C:R,13,0)</f>
        <v>#N/A</v>
      </c>
      <c r="W67" s="19" t="e">
        <f>VLOOKUP(F67,G15数据库!C:R,14,0)*C67</f>
        <v>#N/A</v>
      </c>
      <c r="X67" s="18" t="e">
        <f>VLOOKUP(F67,G15数据库!C:R,15,0)</f>
        <v>#N/A</v>
      </c>
      <c r="Y67" s="18" t="e">
        <f>VLOOKUP(F67,G15数据库!C:R,16,0)</f>
        <v>#N/A</v>
      </c>
      <c r="Z67" s="18"/>
    </row>
    <row r="68" spans="1:26" x14ac:dyDescent="0.25">
      <c r="A68" s="22"/>
      <c r="B68" s="3"/>
      <c r="C68" s="3"/>
      <c r="D68" s="3"/>
      <c r="E68" s="18" t="e">
        <f t="shared" si="5"/>
        <v>#VALUE!</v>
      </c>
      <c r="F68" s="18" t="str">
        <f t="shared" si="6"/>
        <v/>
      </c>
      <c r="G68" s="18" t="e">
        <f t="shared" si="7"/>
        <v>#VALUE!</v>
      </c>
      <c r="H68" s="18" t="e">
        <f t="shared" si="8"/>
        <v>#VALUE!</v>
      </c>
      <c r="I68" s="18" t="e">
        <f>VLOOKUP(F68,G15数据库!C:R,4,0)</f>
        <v>#N/A</v>
      </c>
      <c r="J68" s="18" t="e">
        <f>VLOOKUP(F68,G15数据库!C:R,5,0)</f>
        <v>#N/A</v>
      </c>
      <c r="K68" s="19" t="e">
        <f t="shared" si="9"/>
        <v>#VALUE!</v>
      </c>
      <c r="L68" s="18" t="e">
        <f>VLOOKUP(F68,G15数据库!C:R,6,0)</f>
        <v>#N/A</v>
      </c>
      <c r="M68" s="18" t="e">
        <f>VLOOKUP(F68,G15数据库!C:R,7,0)</f>
        <v>#N/A</v>
      </c>
      <c r="N68" s="18"/>
      <c r="O68" s="18" t="e">
        <f>VLOOKUP(F68,G15数据库!C:R,8,0)</f>
        <v>#N/A</v>
      </c>
      <c r="P68" s="18" t="e">
        <f>VLOOKUP(F68,G15数据库!C:R,9,0)</f>
        <v>#N/A</v>
      </c>
      <c r="Q68" s="19" t="e">
        <f t="shared" si="10"/>
        <v>#VALUE!</v>
      </c>
      <c r="R68" s="18" t="e">
        <f>VLOOKUP(F68,G15数据库!C:R,10,0)</f>
        <v>#N/A</v>
      </c>
      <c r="S68" s="18" t="e">
        <f>VLOOKUP(F68,G15数据库!C:R,11,0)</f>
        <v>#N/A</v>
      </c>
      <c r="T68" s="18"/>
      <c r="U68" s="18" t="e">
        <f>VLOOKUP(F68,G15数据库!C:R,12,0)</f>
        <v>#N/A</v>
      </c>
      <c r="V68" s="18" t="e">
        <f>VLOOKUP(F68,G15数据库!C:R,13,0)</f>
        <v>#N/A</v>
      </c>
      <c r="W68" s="19" t="e">
        <f>VLOOKUP(F68,G15数据库!C:R,14,0)*C68</f>
        <v>#N/A</v>
      </c>
      <c r="X68" s="18" t="e">
        <f>VLOOKUP(F68,G15数据库!C:R,15,0)</f>
        <v>#N/A</v>
      </c>
      <c r="Y68" s="18" t="e">
        <f>VLOOKUP(F68,G15数据库!C:R,16,0)</f>
        <v>#N/A</v>
      </c>
      <c r="Z68" s="18"/>
    </row>
    <row r="69" spans="1:26" x14ac:dyDescent="0.25">
      <c r="A69" s="22"/>
      <c r="B69" s="3"/>
      <c r="C69" s="3"/>
      <c r="D69" s="3"/>
      <c r="E69" s="18" t="e">
        <f t="shared" si="5"/>
        <v>#VALUE!</v>
      </c>
      <c r="F69" s="18" t="str">
        <f t="shared" si="6"/>
        <v/>
      </c>
      <c r="G69" s="18" t="e">
        <f t="shared" si="7"/>
        <v>#VALUE!</v>
      </c>
      <c r="H69" s="18" t="e">
        <f t="shared" si="8"/>
        <v>#VALUE!</v>
      </c>
      <c r="I69" s="18" t="e">
        <f>VLOOKUP(F69,G15数据库!C:R,4,0)</f>
        <v>#N/A</v>
      </c>
      <c r="J69" s="18" t="e">
        <f>VLOOKUP(F69,G15数据库!C:R,5,0)</f>
        <v>#N/A</v>
      </c>
      <c r="K69" s="19" t="e">
        <f t="shared" si="9"/>
        <v>#VALUE!</v>
      </c>
      <c r="L69" s="18" t="e">
        <f>VLOOKUP(F69,G15数据库!C:R,6,0)</f>
        <v>#N/A</v>
      </c>
      <c r="M69" s="18" t="e">
        <f>VLOOKUP(F69,G15数据库!C:R,7,0)</f>
        <v>#N/A</v>
      </c>
      <c r="N69" s="18"/>
      <c r="O69" s="18" t="e">
        <f>VLOOKUP(F69,G15数据库!C:R,8,0)</f>
        <v>#N/A</v>
      </c>
      <c r="P69" s="18" t="e">
        <f>VLOOKUP(F69,G15数据库!C:R,9,0)</f>
        <v>#N/A</v>
      </c>
      <c r="Q69" s="19" t="e">
        <f t="shared" si="10"/>
        <v>#VALUE!</v>
      </c>
      <c r="R69" s="18" t="e">
        <f>VLOOKUP(F69,G15数据库!C:R,10,0)</f>
        <v>#N/A</v>
      </c>
      <c r="S69" s="18" t="e">
        <f>VLOOKUP(F69,G15数据库!C:R,11,0)</f>
        <v>#N/A</v>
      </c>
      <c r="T69" s="18"/>
      <c r="U69" s="18" t="e">
        <f>VLOOKUP(F69,G15数据库!C:R,12,0)</f>
        <v>#N/A</v>
      </c>
      <c r="V69" s="18" t="e">
        <f>VLOOKUP(F69,G15数据库!C:R,13,0)</f>
        <v>#N/A</v>
      </c>
      <c r="W69" s="19" t="e">
        <f>VLOOKUP(F69,G15数据库!C:R,14,0)*C69</f>
        <v>#N/A</v>
      </c>
      <c r="X69" s="18" t="e">
        <f>VLOOKUP(F69,G15数据库!C:R,15,0)</f>
        <v>#N/A</v>
      </c>
      <c r="Y69" s="18" t="e">
        <f>VLOOKUP(F69,G15数据库!C:R,16,0)</f>
        <v>#N/A</v>
      </c>
      <c r="Z69" s="18"/>
    </row>
    <row r="70" spans="1:26" x14ac:dyDescent="0.25">
      <c r="A70" s="22"/>
      <c r="B70" s="3"/>
      <c r="C70" s="3"/>
      <c r="D70" s="3"/>
      <c r="E70" s="18" t="e">
        <f t="shared" si="5"/>
        <v>#VALUE!</v>
      </c>
      <c r="F70" s="18" t="str">
        <f t="shared" si="6"/>
        <v/>
      </c>
      <c r="G70" s="18" t="e">
        <f t="shared" si="7"/>
        <v>#VALUE!</v>
      </c>
      <c r="H70" s="18" t="e">
        <f t="shared" si="8"/>
        <v>#VALUE!</v>
      </c>
      <c r="I70" s="18" t="e">
        <f>VLOOKUP(F70,G15数据库!C:R,4,0)</f>
        <v>#N/A</v>
      </c>
      <c r="J70" s="18" t="e">
        <f>VLOOKUP(F70,G15数据库!C:R,5,0)</f>
        <v>#N/A</v>
      </c>
      <c r="K70" s="19" t="e">
        <f t="shared" si="9"/>
        <v>#VALUE!</v>
      </c>
      <c r="L70" s="18" t="e">
        <f>VLOOKUP(F70,G15数据库!C:R,6,0)</f>
        <v>#N/A</v>
      </c>
      <c r="M70" s="18" t="e">
        <f>VLOOKUP(F70,G15数据库!C:R,7,0)</f>
        <v>#N/A</v>
      </c>
      <c r="N70" s="18"/>
      <c r="O70" s="18" t="e">
        <f>VLOOKUP(F70,G15数据库!C:R,8,0)</f>
        <v>#N/A</v>
      </c>
      <c r="P70" s="18" t="e">
        <f>VLOOKUP(F70,G15数据库!C:R,9,0)</f>
        <v>#N/A</v>
      </c>
      <c r="Q70" s="19" t="e">
        <f t="shared" si="10"/>
        <v>#VALUE!</v>
      </c>
      <c r="R70" s="18" t="e">
        <f>VLOOKUP(F70,G15数据库!C:R,10,0)</f>
        <v>#N/A</v>
      </c>
      <c r="S70" s="18" t="e">
        <f>VLOOKUP(F70,G15数据库!C:R,11,0)</f>
        <v>#N/A</v>
      </c>
      <c r="T70" s="18"/>
      <c r="U70" s="18" t="e">
        <f>VLOOKUP(F70,G15数据库!C:R,12,0)</f>
        <v>#N/A</v>
      </c>
      <c r="V70" s="18" t="e">
        <f>VLOOKUP(F70,G15数据库!C:R,13,0)</f>
        <v>#N/A</v>
      </c>
      <c r="W70" s="19" t="e">
        <f>VLOOKUP(F70,G15数据库!C:R,14,0)*C70</f>
        <v>#N/A</v>
      </c>
      <c r="X70" s="18" t="e">
        <f>VLOOKUP(F70,G15数据库!C:R,15,0)</f>
        <v>#N/A</v>
      </c>
      <c r="Y70" s="18" t="e">
        <f>VLOOKUP(F70,G15数据库!C:R,16,0)</f>
        <v>#N/A</v>
      </c>
      <c r="Z70" s="18"/>
    </row>
    <row r="71" spans="1:26" x14ac:dyDescent="0.25">
      <c r="A71" s="22"/>
      <c r="B71" s="3"/>
      <c r="C71" s="3"/>
      <c r="D71" s="3"/>
      <c r="E71" s="18" t="e">
        <f t="shared" si="5"/>
        <v>#VALUE!</v>
      </c>
      <c r="F71" s="18" t="str">
        <f t="shared" si="6"/>
        <v/>
      </c>
      <c r="G71" s="18" t="e">
        <f t="shared" si="7"/>
        <v>#VALUE!</v>
      </c>
      <c r="H71" s="18" t="e">
        <f t="shared" si="8"/>
        <v>#VALUE!</v>
      </c>
      <c r="I71" s="18" t="e">
        <f>VLOOKUP(F71,G15数据库!C:R,4,0)</f>
        <v>#N/A</v>
      </c>
      <c r="J71" s="18" t="e">
        <f>VLOOKUP(F71,G15数据库!C:R,5,0)</f>
        <v>#N/A</v>
      </c>
      <c r="K71" s="19" t="e">
        <f t="shared" si="9"/>
        <v>#VALUE!</v>
      </c>
      <c r="L71" s="18" t="e">
        <f>VLOOKUP(F71,G15数据库!C:R,6,0)</f>
        <v>#N/A</v>
      </c>
      <c r="M71" s="18" t="e">
        <f>VLOOKUP(F71,G15数据库!C:R,7,0)</f>
        <v>#N/A</v>
      </c>
      <c r="N71" s="18"/>
      <c r="O71" s="18" t="e">
        <f>VLOOKUP(F71,G15数据库!C:R,8,0)</f>
        <v>#N/A</v>
      </c>
      <c r="P71" s="18" t="e">
        <f>VLOOKUP(F71,G15数据库!C:R,9,0)</f>
        <v>#N/A</v>
      </c>
      <c r="Q71" s="19" t="e">
        <f t="shared" si="10"/>
        <v>#VALUE!</v>
      </c>
      <c r="R71" s="18" t="e">
        <f>VLOOKUP(F71,G15数据库!C:R,10,0)</f>
        <v>#N/A</v>
      </c>
      <c r="S71" s="18" t="e">
        <f>VLOOKUP(F71,G15数据库!C:R,11,0)</f>
        <v>#N/A</v>
      </c>
      <c r="T71" s="18"/>
      <c r="U71" s="18" t="e">
        <f>VLOOKUP(F71,G15数据库!C:R,12,0)</f>
        <v>#N/A</v>
      </c>
      <c r="V71" s="18" t="e">
        <f>VLOOKUP(F71,G15数据库!C:R,13,0)</f>
        <v>#N/A</v>
      </c>
      <c r="W71" s="19" t="e">
        <f>VLOOKUP(F71,G15数据库!C:R,14,0)*C71</f>
        <v>#N/A</v>
      </c>
      <c r="X71" s="18" t="e">
        <f>VLOOKUP(F71,G15数据库!C:R,15,0)</f>
        <v>#N/A</v>
      </c>
      <c r="Y71" s="18" t="e">
        <f>VLOOKUP(F71,G15数据库!C:R,16,0)</f>
        <v>#N/A</v>
      </c>
      <c r="Z71" s="18"/>
    </row>
    <row r="72" spans="1:26" x14ac:dyDescent="0.25">
      <c r="A72" s="22"/>
      <c r="B72" s="3"/>
      <c r="C72" s="3"/>
      <c r="D72" s="3"/>
      <c r="E72" s="18" t="e">
        <f t="shared" si="5"/>
        <v>#VALUE!</v>
      </c>
      <c r="F72" s="18" t="str">
        <f t="shared" si="6"/>
        <v/>
      </c>
      <c r="G72" s="18" t="e">
        <f t="shared" si="7"/>
        <v>#VALUE!</v>
      </c>
      <c r="H72" s="18" t="e">
        <f t="shared" si="8"/>
        <v>#VALUE!</v>
      </c>
      <c r="I72" s="18" t="e">
        <f>VLOOKUP(F72,G15数据库!C:R,4,0)</f>
        <v>#N/A</v>
      </c>
      <c r="J72" s="18" t="e">
        <f>VLOOKUP(F72,G15数据库!C:R,5,0)</f>
        <v>#N/A</v>
      </c>
      <c r="K72" s="19" t="e">
        <f t="shared" si="9"/>
        <v>#VALUE!</v>
      </c>
      <c r="L72" s="18" t="e">
        <f>VLOOKUP(F72,G15数据库!C:R,6,0)</f>
        <v>#N/A</v>
      </c>
      <c r="M72" s="18" t="e">
        <f>VLOOKUP(F72,G15数据库!C:R,7,0)</f>
        <v>#N/A</v>
      </c>
      <c r="N72" s="18"/>
      <c r="O72" s="18" t="e">
        <f>VLOOKUP(F72,G15数据库!C:R,8,0)</f>
        <v>#N/A</v>
      </c>
      <c r="P72" s="18" t="e">
        <f>VLOOKUP(F72,G15数据库!C:R,9,0)</f>
        <v>#N/A</v>
      </c>
      <c r="Q72" s="19" t="e">
        <f t="shared" si="10"/>
        <v>#VALUE!</v>
      </c>
      <c r="R72" s="18" t="e">
        <f>VLOOKUP(F72,G15数据库!C:R,10,0)</f>
        <v>#N/A</v>
      </c>
      <c r="S72" s="18" t="e">
        <f>VLOOKUP(F72,G15数据库!C:R,11,0)</f>
        <v>#N/A</v>
      </c>
      <c r="T72" s="18"/>
      <c r="U72" s="18" t="e">
        <f>VLOOKUP(F72,G15数据库!C:R,12,0)</f>
        <v>#N/A</v>
      </c>
      <c r="V72" s="18" t="e">
        <f>VLOOKUP(F72,G15数据库!C:R,13,0)</f>
        <v>#N/A</v>
      </c>
      <c r="W72" s="19" t="e">
        <f>VLOOKUP(F72,G15数据库!C:R,14,0)*C72</f>
        <v>#N/A</v>
      </c>
      <c r="X72" s="18" t="e">
        <f>VLOOKUP(F72,G15数据库!C:R,15,0)</f>
        <v>#N/A</v>
      </c>
      <c r="Y72" s="18" t="e">
        <f>VLOOKUP(F72,G15数据库!C:R,16,0)</f>
        <v>#N/A</v>
      </c>
      <c r="Z72" s="18"/>
    </row>
    <row r="73" spans="1:26" x14ac:dyDescent="0.25">
      <c r="A73" s="22"/>
      <c r="B73" s="3"/>
      <c r="C73" s="3"/>
      <c r="D73" s="3"/>
      <c r="E73" s="18" t="e">
        <f t="shared" si="5"/>
        <v>#VALUE!</v>
      </c>
      <c r="F73" s="18" t="str">
        <f t="shared" si="6"/>
        <v/>
      </c>
      <c r="G73" s="18" t="e">
        <f t="shared" si="7"/>
        <v>#VALUE!</v>
      </c>
      <c r="H73" s="18" t="e">
        <f t="shared" si="8"/>
        <v>#VALUE!</v>
      </c>
      <c r="I73" s="18" t="e">
        <f>VLOOKUP(F73,G15数据库!C:R,4,0)</f>
        <v>#N/A</v>
      </c>
      <c r="J73" s="18" t="e">
        <f>VLOOKUP(F73,G15数据库!C:R,5,0)</f>
        <v>#N/A</v>
      </c>
      <c r="K73" s="19" t="e">
        <f t="shared" si="9"/>
        <v>#VALUE!</v>
      </c>
      <c r="L73" s="18" t="e">
        <f>VLOOKUP(F73,G15数据库!C:R,6,0)</f>
        <v>#N/A</v>
      </c>
      <c r="M73" s="18" t="e">
        <f>VLOOKUP(F73,G15数据库!C:R,7,0)</f>
        <v>#N/A</v>
      </c>
      <c r="N73" s="18"/>
      <c r="O73" s="18" t="e">
        <f>VLOOKUP(F73,G15数据库!C:R,8,0)</f>
        <v>#N/A</v>
      </c>
      <c r="P73" s="18" t="e">
        <f>VLOOKUP(F73,G15数据库!C:R,9,0)</f>
        <v>#N/A</v>
      </c>
      <c r="Q73" s="19" t="e">
        <f t="shared" si="10"/>
        <v>#VALUE!</v>
      </c>
      <c r="R73" s="18" t="e">
        <f>VLOOKUP(F73,G15数据库!C:R,10,0)</f>
        <v>#N/A</v>
      </c>
      <c r="S73" s="18" t="e">
        <f>VLOOKUP(F73,G15数据库!C:R,11,0)</f>
        <v>#N/A</v>
      </c>
      <c r="T73" s="18"/>
      <c r="U73" s="18" t="e">
        <f>VLOOKUP(F73,G15数据库!C:R,12,0)</f>
        <v>#N/A</v>
      </c>
      <c r="V73" s="18" t="e">
        <f>VLOOKUP(F73,G15数据库!C:R,13,0)</f>
        <v>#N/A</v>
      </c>
      <c r="W73" s="19" t="e">
        <f>VLOOKUP(F73,G15数据库!C:R,14,0)*C73</f>
        <v>#N/A</v>
      </c>
      <c r="X73" s="18" t="e">
        <f>VLOOKUP(F73,G15数据库!C:R,15,0)</f>
        <v>#N/A</v>
      </c>
      <c r="Y73" s="18" t="e">
        <f>VLOOKUP(F73,G15数据库!C:R,16,0)</f>
        <v>#N/A</v>
      </c>
      <c r="Z73" s="18"/>
    </row>
    <row r="74" spans="1:26" x14ac:dyDescent="0.25">
      <c r="A74" s="22"/>
      <c r="B74" s="3"/>
      <c r="C74" s="3"/>
      <c r="D74" s="3"/>
      <c r="E74" s="18" t="e">
        <f t="shared" si="5"/>
        <v>#VALUE!</v>
      </c>
      <c r="F74" s="18" t="str">
        <f t="shared" si="6"/>
        <v/>
      </c>
      <c r="G74" s="18" t="e">
        <f t="shared" si="7"/>
        <v>#VALUE!</v>
      </c>
      <c r="H74" s="18" t="e">
        <f t="shared" si="8"/>
        <v>#VALUE!</v>
      </c>
      <c r="I74" s="18" t="e">
        <f>VLOOKUP(F74,G15数据库!C:R,4,0)</f>
        <v>#N/A</v>
      </c>
      <c r="J74" s="18" t="e">
        <f>VLOOKUP(F74,G15数据库!C:R,5,0)</f>
        <v>#N/A</v>
      </c>
      <c r="K74" s="19" t="e">
        <f t="shared" si="9"/>
        <v>#VALUE!</v>
      </c>
      <c r="L74" s="18" t="e">
        <f>VLOOKUP(F74,G15数据库!C:R,6,0)</f>
        <v>#N/A</v>
      </c>
      <c r="M74" s="18" t="e">
        <f>VLOOKUP(F74,G15数据库!C:R,7,0)</f>
        <v>#N/A</v>
      </c>
      <c r="N74" s="18"/>
      <c r="O74" s="18" t="e">
        <f>VLOOKUP(F74,G15数据库!C:R,8,0)</f>
        <v>#N/A</v>
      </c>
      <c r="P74" s="18" t="e">
        <f>VLOOKUP(F74,G15数据库!C:R,9,0)</f>
        <v>#N/A</v>
      </c>
      <c r="Q74" s="19" t="e">
        <f t="shared" si="10"/>
        <v>#VALUE!</v>
      </c>
      <c r="R74" s="18" t="e">
        <f>VLOOKUP(F74,G15数据库!C:R,10,0)</f>
        <v>#N/A</v>
      </c>
      <c r="S74" s="18" t="e">
        <f>VLOOKUP(F74,G15数据库!C:R,11,0)</f>
        <v>#N/A</v>
      </c>
      <c r="T74" s="18"/>
      <c r="U74" s="18" t="e">
        <f>VLOOKUP(F74,G15数据库!C:R,12,0)</f>
        <v>#N/A</v>
      </c>
      <c r="V74" s="18" t="e">
        <f>VLOOKUP(F74,G15数据库!C:R,13,0)</f>
        <v>#N/A</v>
      </c>
      <c r="W74" s="19" t="e">
        <f>VLOOKUP(F74,G15数据库!C:R,14,0)*C74</f>
        <v>#N/A</v>
      </c>
      <c r="X74" s="18" t="e">
        <f>VLOOKUP(F74,G15数据库!C:R,15,0)</f>
        <v>#N/A</v>
      </c>
      <c r="Y74" s="18" t="e">
        <f>VLOOKUP(F74,G15数据库!C:R,16,0)</f>
        <v>#N/A</v>
      </c>
      <c r="Z74" s="18"/>
    </row>
    <row r="75" spans="1:26" x14ac:dyDescent="0.25">
      <c r="A75" s="22"/>
      <c r="B75" s="3"/>
      <c r="C75" s="3"/>
      <c r="D75" s="3"/>
      <c r="E75" s="18" t="e">
        <f t="shared" si="5"/>
        <v>#VALUE!</v>
      </c>
      <c r="F75" s="18" t="str">
        <f t="shared" si="6"/>
        <v/>
      </c>
      <c r="G75" s="18" t="e">
        <f t="shared" si="7"/>
        <v>#VALUE!</v>
      </c>
      <c r="H75" s="18" t="e">
        <f t="shared" si="8"/>
        <v>#VALUE!</v>
      </c>
      <c r="I75" s="18" t="e">
        <f>VLOOKUP(F75,G15数据库!C:R,4,0)</f>
        <v>#N/A</v>
      </c>
      <c r="J75" s="18" t="e">
        <f>VLOOKUP(F75,G15数据库!C:R,5,0)</f>
        <v>#N/A</v>
      </c>
      <c r="K75" s="19" t="e">
        <f t="shared" si="9"/>
        <v>#VALUE!</v>
      </c>
      <c r="L75" s="18" t="e">
        <f>VLOOKUP(F75,G15数据库!C:R,6,0)</f>
        <v>#N/A</v>
      </c>
      <c r="M75" s="18" t="e">
        <f>VLOOKUP(F75,G15数据库!C:R,7,0)</f>
        <v>#N/A</v>
      </c>
      <c r="N75" s="18"/>
      <c r="O75" s="18" t="e">
        <f>VLOOKUP(F75,G15数据库!C:R,8,0)</f>
        <v>#N/A</v>
      </c>
      <c r="P75" s="18" t="e">
        <f>VLOOKUP(F75,G15数据库!C:R,9,0)</f>
        <v>#N/A</v>
      </c>
      <c r="Q75" s="19" t="e">
        <f t="shared" si="10"/>
        <v>#VALUE!</v>
      </c>
      <c r="R75" s="18" t="e">
        <f>VLOOKUP(F75,G15数据库!C:R,10,0)</f>
        <v>#N/A</v>
      </c>
      <c r="S75" s="18" t="e">
        <f>VLOOKUP(F75,G15数据库!C:R,11,0)</f>
        <v>#N/A</v>
      </c>
      <c r="T75" s="18"/>
      <c r="U75" s="18" t="e">
        <f>VLOOKUP(F75,G15数据库!C:R,12,0)</f>
        <v>#N/A</v>
      </c>
      <c r="V75" s="18" t="e">
        <f>VLOOKUP(F75,G15数据库!C:R,13,0)</f>
        <v>#N/A</v>
      </c>
      <c r="W75" s="19" t="e">
        <f>VLOOKUP(F75,G15数据库!C:R,14,0)*C75</f>
        <v>#N/A</v>
      </c>
      <c r="X75" s="18" t="e">
        <f>VLOOKUP(F75,G15数据库!C:R,15,0)</f>
        <v>#N/A</v>
      </c>
      <c r="Y75" s="18" t="e">
        <f>VLOOKUP(F75,G15数据库!C:R,16,0)</f>
        <v>#N/A</v>
      </c>
      <c r="Z75" s="18"/>
    </row>
    <row r="76" spans="1:26" x14ac:dyDescent="0.25">
      <c r="A76" s="22"/>
      <c r="B76" s="3"/>
      <c r="C76" s="3"/>
      <c r="D76" s="3"/>
      <c r="E76" s="18" t="e">
        <f t="shared" si="5"/>
        <v>#VALUE!</v>
      </c>
      <c r="F76" s="18" t="str">
        <f t="shared" si="6"/>
        <v/>
      </c>
      <c r="G76" s="18" t="e">
        <f t="shared" si="7"/>
        <v>#VALUE!</v>
      </c>
      <c r="H76" s="18" t="e">
        <f t="shared" si="8"/>
        <v>#VALUE!</v>
      </c>
      <c r="I76" s="18" t="e">
        <f>VLOOKUP(F76,G15数据库!C:R,4,0)</f>
        <v>#N/A</v>
      </c>
      <c r="J76" s="18" t="e">
        <f>VLOOKUP(F76,G15数据库!C:R,5,0)</f>
        <v>#N/A</v>
      </c>
      <c r="K76" s="19" t="e">
        <f t="shared" si="9"/>
        <v>#VALUE!</v>
      </c>
      <c r="L76" s="18" t="e">
        <f>VLOOKUP(F76,G15数据库!C:R,6,0)</f>
        <v>#N/A</v>
      </c>
      <c r="M76" s="18" t="e">
        <f>VLOOKUP(F76,G15数据库!C:R,7,0)</f>
        <v>#N/A</v>
      </c>
      <c r="N76" s="18"/>
      <c r="O76" s="18" t="e">
        <f>VLOOKUP(F76,G15数据库!C:R,8,0)</f>
        <v>#N/A</v>
      </c>
      <c r="P76" s="18" t="e">
        <f>VLOOKUP(F76,G15数据库!C:R,9,0)</f>
        <v>#N/A</v>
      </c>
      <c r="Q76" s="19" t="e">
        <f t="shared" si="10"/>
        <v>#VALUE!</v>
      </c>
      <c r="R76" s="18" t="e">
        <f>VLOOKUP(F76,G15数据库!C:R,10,0)</f>
        <v>#N/A</v>
      </c>
      <c r="S76" s="18" t="e">
        <f>VLOOKUP(F76,G15数据库!C:R,11,0)</f>
        <v>#N/A</v>
      </c>
      <c r="T76" s="18"/>
      <c r="U76" s="18" t="e">
        <f>VLOOKUP(F76,G15数据库!C:R,12,0)</f>
        <v>#N/A</v>
      </c>
      <c r="V76" s="18" t="e">
        <f>VLOOKUP(F76,G15数据库!C:R,13,0)</f>
        <v>#N/A</v>
      </c>
      <c r="W76" s="19" t="e">
        <f>VLOOKUP(F76,G15数据库!C:R,14,0)*C76</f>
        <v>#N/A</v>
      </c>
      <c r="X76" s="18" t="e">
        <f>VLOOKUP(F76,G15数据库!C:R,15,0)</f>
        <v>#N/A</v>
      </c>
      <c r="Y76" s="18" t="e">
        <f>VLOOKUP(F76,G15数据库!C:R,16,0)</f>
        <v>#N/A</v>
      </c>
      <c r="Z76" s="18"/>
    </row>
    <row r="77" spans="1:26" x14ac:dyDescent="0.25">
      <c r="A77" s="22"/>
      <c r="B77" s="3"/>
      <c r="C77" s="3"/>
      <c r="D77" s="3"/>
      <c r="E77" s="18" t="e">
        <f t="shared" ref="E77:E100" si="11">VALUE(TRIM(MID(SUBSTITUTE($B77,"-",REPT(" ",99)),COLUMN(B77)*99-98,99)))</f>
        <v>#VALUE!</v>
      </c>
      <c r="F77" s="18" t="str">
        <f t="shared" ref="F77:F100" si="12">(TRIM(MID(SUBSTITUTE($B77,"-",REPT(" ",99)),COLUMN(C77)*99-98,99)))</f>
        <v/>
      </c>
      <c r="G77" s="18" t="e">
        <f t="shared" ref="G77:G100" si="13">VALUE(TRIM(MID(SUBSTITUTE($B77,"-",REPT(" ",99)),COLUMN(D77)*99-98,99)))</f>
        <v>#VALUE!</v>
      </c>
      <c r="H77" s="18" t="e">
        <f t="shared" ref="H77:H100" si="14">VALUE(TRIM(MID(SUBSTITUTE($B77,"-",REPT(" ",99)),COLUMN(E77)*99-98,99)))</f>
        <v>#VALUE!</v>
      </c>
      <c r="I77" s="18" t="e">
        <f>VLOOKUP(F77,G15数据库!C:R,4,0)</f>
        <v>#N/A</v>
      </c>
      <c r="J77" s="18" t="e">
        <f>VLOOKUP(F77,G15数据库!C:R,5,0)</f>
        <v>#N/A</v>
      </c>
      <c r="K77" s="19" t="e">
        <f t="shared" ref="K77:K100" si="15">(G77/1000)*C77</f>
        <v>#VALUE!</v>
      </c>
      <c r="L77" s="18" t="e">
        <f>VLOOKUP(F77,G15数据库!C:R,6,0)</f>
        <v>#N/A</v>
      </c>
      <c r="M77" s="18" t="e">
        <f>VLOOKUP(F77,G15数据库!C:R,7,0)</f>
        <v>#N/A</v>
      </c>
      <c r="N77" s="18"/>
      <c r="O77" s="18" t="e">
        <f>VLOOKUP(F77,G15数据库!C:R,8,0)</f>
        <v>#N/A</v>
      </c>
      <c r="P77" s="18" t="e">
        <f>VLOOKUP(F77,G15数据库!C:R,9,0)</f>
        <v>#N/A</v>
      </c>
      <c r="Q77" s="19" t="e">
        <f t="shared" ref="Q77:Q100" si="16">(H77/100)*C77</f>
        <v>#VALUE!</v>
      </c>
      <c r="R77" s="18" t="e">
        <f>VLOOKUP(F77,G15数据库!C:R,10,0)</f>
        <v>#N/A</v>
      </c>
      <c r="S77" s="18" t="e">
        <f>VLOOKUP(F77,G15数据库!C:R,11,0)</f>
        <v>#N/A</v>
      </c>
      <c r="T77" s="18"/>
      <c r="U77" s="18" t="e">
        <f>VLOOKUP(F77,G15数据库!C:R,12,0)</f>
        <v>#N/A</v>
      </c>
      <c r="V77" s="18" t="e">
        <f>VLOOKUP(F77,G15数据库!C:R,13,0)</f>
        <v>#N/A</v>
      </c>
      <c r="W77" s="19" t="e">
        <f>VLOOKUP(F77,G15数据库!C:R,14,0)*C77</f>
        <v>#N/A</v>
      </c>
      <c r="X77" s="18" t="e">
        <f>VLOOKUP(F77,G15数据库!C:R,15,0)</f>
        <v>#N/A</v>
      </c>
      <c r="Y77" s="18" t="e">
        <f>VLOOKUP(F77,G15数据库!C:R,16,0)</f>
        <v>#N/A</v>
      </c>
      <c r="Z77" s="18"/>
    </row>
    <row r="78" spans="1:26" x14ac:dyDescent="0.25">
      <c r="A78" s="22"/>
      <c r="B78" s="3"/>
      <c r="C78" s="3"/>
      <c r="D78" s="3"/>
      <c r="E78" s="18" t="e">
        <f t="shared" si="11"/>
        <v>#VALUE!</v>
      </c>
      <c r="F78" s="18" t="str">
        <f t="shared" si="12"/>
        <v/>
      </c>
      <c r="G78" s="18" t="e">
        <f t="shared" si="13"/>
        <v>#VALUE!</v>
      </c>
      <c r="H78" s="18" t="e">
        <f t="shared" si="14"/>
        <v>#VALUE!</v>
      </c>
      <c r="I78" s="18" t="e">
        <f>VLOOKUP(F78,G15数据库!C:R,4,0)</f>
        <v>#N/A</v>
      </c>
      <c r="J78" s="18" t="e">
        <f>VLOOKUP(F78,G15数据库!C:R,5,0)</f>
        <v>#N/A</v>
      </c>
      <c r="K78" s="19" t="e">
        <f t="shared" si="15"/>
        <v>#VALUE!</v>
      </c>
      <c r="L78" s="18" t="e">
        <f>VLOOKUP(F78,G15数据库!C:R,6,0)</f>
        <v>#N/A</v>
      </c>
      <c r="M78" s="18" t="e">
        <f>VLOOKUP(F78,G15数据库!C:R,7,0)</f>
        <v>#N/A</v>
      </c>
      <c r="N78" s="18"/>
      <c r="O78" s="18" t="e">
        <f>VLOOKUP(F78,G15数据库!C:R,8,0)</f>
        <v>#N/A</v>
      </c>
      <c r="P78" s="18" t="e">
        <f>VLOOKUP(F78,G15数据库!C:R,9,0)</f>
        <v>#N/A</v>
      </c>
      <c r="Q78" s="19" t="e">
        <f t="shared" si="16"/>
        <v>#VALUE!</v>
      </c>
      <c r="R78" s="18" t="e">
        <f>VLOOKUP(F78,G15数据库!C:R,10,0)</f>
        <v>#N/A</v>
      </c>
      <c r="S78" s="18" t="e">
        <f>VLOOKUP(F78,G15数据库!C:R,11,0)</f>
        <v>#N/A</v>
      </c>
      <c r="T78" s="18"/>
      <c r="U78" s="18" t="e">
        <f>VLOOKUP(F78,G15数据库!C:R,12,0)</f>
        <v>#N/A</v>
      </c>
      <c r="V78" s="18" t="e">
        <f>VLOOKUP(F78,G15数据库!C:R,13,0)</f>
        <v>#N/A</v>
      </c>
      <c r="W78" s="19" t="e">
        <f>VLOOKUP(F78,G15数据库!C:R,14,0)*C78</f>
        <v>#N/A</v>
      </c>
      <c r="X78" s="18" t="e">
        <f>VLOOKUP(F78,G15数据库!C:R,15,0)</f>
        <v>#N/A</v>
      </c>
      <c r="Y78" s="18" t="e">
        <f>VLOOKUP(F78,G15数据库!C:R,16,0)</f>
        <v>#N/A</v>
      </c>
      <c r="Z78" s="18"/>
    </row>
    <row r="79" spans="1:26" x14ac:dyDescent="0.25">
      <c r="A79" s="22"/>
      <c r="B79" s="3"/>
      <c r="C79" s="3"/>
      <c r="D79" s="3"/>
      <c r="E79" s="18" t="e">
        <f t="shared" si="11"/>
        <v>#VALUE!</v>
      </c>
      <c r="F79" s="18" t="str">
        <f t="shared" si="12"/>
        <v/>
      </c>
      <c r="G79" s="18" t="e">
        <f t="shared" si="13"/>
        <v>#VALUE!</v>
      </c>
      <c r="H79" s="18" t="e">
        <f t="shared" si="14"/>
        <v>#VALUE!</v>
      </c>
      <c r="I79" s="18" t="e">
        <f>VLOOKUP(F79,G15数据库!C:R,4,0)</f>
        <v>#N/A</v>
      </c>
      <c r="J79" s="18" t="e">
        <f>VLOOKUP(F79,G15数据库!C:R,5,0)</f>
        <v>#N/A</v>
      </c>
      <c r="K79" s="19" t="e">
        <f t="shared" si="15"/>
        <v>#VALUE!</v>
      </c>
      <c r="L79" s="18" t="e">
        <f>VLOOKUP(F79,G15数据库!C:R,6,0)</f>
        <v>#N/A</v>
      </c>
      <c r="M79" s="18" t="e">
        <f>VLOOKUP(F79,G15数据库!C:R,7,0)</f>
        <v>#N/A</v>
      </c>
      <c r="N79" s="18"/>
      <c r="O79" s="18" t="e">
        <f>VLOOKUP(F79,G15数据库!C:R,8,0)</f>
        <v>#N/A</v>
      </c>
      <c r="P79" s="18" t="e">
        <f>VLOOKUP(F79,G15数据库!C:R,9,0)</f>
        <v>#N/A</v>
      </c>
      <c r="Q79" s="19" t="e">
        <f t="shared" si="16"/>
        <v>#VALUE!</v>
      </c>
      <c r="R79" s="18" t="e">
        <f>VLOOKUP(F79,G15数据库!C:R,10,0)</f>
        <v>#N/A</v>
      </c>
      <c r="S79" s="18" t="e">
        <f>VLOOKUP(F79,G15数据库!C:R,11,0)</f>
        <v>#N/A</v>
      </c>
      <c r="T79" s="18"/>
      <c r="U79" s="18" t="e">
        <f>VLOOKUP(F79,G15数据库!C:R,12,0)</f>
        <v>#N/A</v>
      </c>
      <c r="V79" s="18" t="e">
        <f>VLOOKUP(F79,G15数据库!C:R,13,0)</f>
        <v>#N/A</v>
      </c>
      <c r="W79" s="19" t="e">
        <f>VLOOKUP(F79,G15数据库!C:R,14,0)*C79</f>
        <v>#N/A</v>
      </c>
      <c r="X79" s="18" t="e">
        <f>VLOOKUP(F79,G15数据库!C:R,15,0)</f>
        <v>#N/A</v>
      </c>
      <c r="Y79" s="18" t="e">
        <f>VLOOKUP(F79,G15数据库!C:R,16,0)</f>
        <v>#N/A</v>
      </c>
      <c r="Z79" s="18"/>
    </row>
    <row r="80" spans="1:26" x14ac:dyDescent="0.25">
      <c r="A80" s="22"/>
      <c r="B80" s="3"/>
      <c r="C80" s="3"/>
      <c r="D80" s="3"/>
      <c r="E80" s="18" t="e">
        <f t="shared" si="11"/>
        <v>#VALUE!</v>
      </c>
      <c r="F80" s="18" t="str">
        <f t="shared" si="12"/>
        <v/>
      </c>
      <c r="G80" s="18" t="e">
        <f t="shared" si="13"/>
        <v>#VALUE!</v>
      </c>
      <c r="H80" s="18" t="e">
        <f t="shared" si="14"/>
        <v>#VALUE!</v>
      </c>
      <c r="I80" s="18" t="e">
        <f>VLOOKUP(F80,G15数据库!C:R,4,0)</f>
        <v>#N/A</v>
      </c>
      <c r="J80" s="18" t="e">
        <f>VLOOKUP(F80,G15数据库!C:R,5,0)</f>
        <v>#N/A</v>
      </c>
      <c r="K80" s="19" t="e">
        <f t="shared" si="15"/>
        <v>#VALUE!</v>
      </c>
      <c r="L80" s="18" t="e">
        <f>VLOOKUP(F80,G15数据库!C:R,6,0)</f>
        <v>#N/A</v>
      </c>
      <c r="M80" s="18" t="e">
        <f>VLOOKUP(F80,G15数据库!C:R,7,0)</f>
        <v>#N/A</v>
      </c>
      <c r="N80" s="18"/>
      <c r="O80" s="18" t="e">
        <f>VLOOKUP(F80,G15数据库!C:R,8,0)</f>
        <v>#N/A</v>
      </c>
      <c r="P80" s="18" t="e">
        <f>VLOOKUP(F80,G15数据库!C:R,9,0)</f>
        <v>#N/A</v>
      </c>
      <c r="Q80" s="19" t="e">
        <f t="shared" si="16"/>
        <v>#VALUE!</v>
      </c>
      <c r="R80" s="18" t="e">
        <f>VLOOKUP(F80,G15数据库!C:R,10,0)</f>
        <v>#N/A</v>
      </c>
      <c r="S80" s="18" t="e">
        <f>VLOOKUP(F80,G15数据库!C:R,11,0)</f>
        <v>#N/A</v>
      </c>
      <c r="T80" s="18"/>
      <c r="U80" s="18" t="e">
        <f>VLOOKUP(F80,G15数据库!C:R,12,0)</f>
        <v>#N/A</v>
      </c>
      <c r="V80" s="18" t="e">
        <f>VLOOKUP(F80,G15数据库!C:R,13,0)</f>
        <v>#N/A</v>
      </c>
      <c r="W80" s="19" t="e">
        <f>VLOOKUP(F80,G15数据库!C:R,14,0)*C80</f>
        <v>#N/A</v>
      </c>
      <c r="X80" s="18" t="e">
        <f>VLOOKUP(F80,G15数据库!C:R,15,0)</f>
        <v>#N/A</v>
      </c>
      <c r="Y80" s="18" t="e">
        <f>VLOOKUP(F80,G15数据库!C:R,16,0)</f>
        <v>#N/A</v>
      </c>
      <c r="Z80" s="18"/>
    </row>
    <row r="81" spans="1:26" x14ac:dyDescent="0.25">
      <c r="A81" s="22"/>
      <c r="B81" s="3"/>
      <c r="C81" s="3"/>
      <c r="D81" s="3"/>
      <c r="E81" s="18" t="e">
        <f t="shared" si="11"/>
        <v>#VALUE!</v>
      </c>
      <c r="F81" s="18" t="str">
        <f t="shared" si="12"/>
        <v/>
      </c>
      <c r="G81" s="18" t="e">
        <f t="shared" si="13"/>
        <v>#VALUE!</v>
      </c>
      <c r="H81" s="18" t="e">
        <f t="shared" si="14"/>
        <v>#VALUE!</v>
      </c>
      <c r="I81" s="18" t="e">
        <f>VLOOKUP(F81,G15数据库!C:R,4,0)</f>
        <v>#N/A</v>
      </c>
      <c r="J81" s="18" t="e">
        <f>VLOOKUP(F81,G15数据库!C:R,5,0)</f>
        <v>#N/A</v>
      </c>
      <c r="K81" s="19" t="e">
        <f t="shared" si="15"/>
        <v>#VALUE!</v>
      </c>
      <c r="L81" s="18" t="e">
        <f>VLOOKUP(F81,G15数据库!C:R,6,0)</f>
        <v>#N/A</v>
      </c>
      <c r="M81" s="18" t="e">
        <f>VLOOKUP(F81,G15数据库!C:R,7,0)</f>
        <v>#N/A</v>
      </c>
      <c r="N81" s="18"/>
      <c r="O81" s="18" t="e">
        <f>VLOOKUP(F81,G15数据库!C:R,8,0)</f>
        <v>#N/A</v>
      </c>
      <c r="P81" s="18" t="e">
        <f>VLOOKUP(F81,G15数据库!C:R,9,0)</f>
        <v>#N/A</v>
      </c>
      <c r="Q81" s="19" t="e">
        <f t="shared" si="16"/>
        <v>#VALUE!</v>
      </c>
      <c r="R81" s="18" t="e">
        <f>VLOOKUP(F81,G15数据库!C:R,10,0)</f>
        <v>#N/A</v>
      </c>
      <c r="S81" s="18" t="e">
        <f>VLOOKUP(F81,G15数据库!C:R,11,0)</f>
        <v>#N/A</v>
      </c>
      <c r="T81" s="18"/>
      <c r="U81" s="18" t="e">
        <f>VLOOKUP(F81,G15数据库!C:R,12,0)</f>
        <v>#N/A</v>
      </c>
      <c r="V81" s="18" t="e">
        <f>VLOOKUP(F81,G15数据库!C:R,13,0)</f>
        <v>#N/A</v>
      </c>
      <c r="W81" s="19" t="e">
        <f>VLOOKUP(F81,G15数据库!C:R,14,0)*C81</f>
        <v>#N/A</v>
      </c>
      <c r="X81" s="18" t="e">
        <f>VLOOKUP(F81,G15数据库!C:R,15,0)</f>
        <v>#N/A</v>
      </c>
      <c r="Y81" s="18" t="e">
        <f>VLOOKUP(F81,G15数据库!C:R,16,0)</f>
        <v>#N/A</v>
      </c>
      <c r="Z81" s="18"/>
    </row>
    <row r="82" spans="1:26" x14ac:dyDescent="0.25">
      <c r="A82" s="22"/>
      <c r="B82" s="3"/>
      <c r="C82" s="3"/>
      <c r="D82" s="3"/>
      <c r="E82" s="18" t="e">
        <f t="shared" si="11"/>
        <v>#VALUE!</v>
      </c>
      <c r="F82" s="18" t="str">
        <f t="shared" si="12"/>
        <v/>
      </c>
      <c r="G82" s="18" t="e">
        <f t="shared" si="13"/>
        <v>#VALUE!</v>
      </c>
      <c r="H82" s="18" t="e">
        <f t="shared" si="14"/>
        <v>#VALUE!</v>
      </c>
      <c r="I82" s="18" t="e">
        <f>VLOOKUP(F82,G15数据库!C:R,4,0)</f>
        <v>#N/A</v>
      </c>
      <c r="J82" s="18" t="e">
        <f>VLOOKUP(F82,G15数据库!C:R,5,0)</f>
        <v>#N/A</v>
      </c>
      <c r="K82" s="19" t="e">
        <f t="shared" si="15"/>
        <v>#VALUE!</v>
      </c>
      <c r="L82" s="18" t="e">
        <f>VLOOKUP(F82,G15数据库!C:R,6,0)</f>
        <v>#N/A</v>
      </c>
      <c r="M82" s="18" t="e">
        <f>VLOOKUP(F82,G15数据库!C:R,7,0)</f>
        <v>#N/A</v>
      </c>
      <c r="N82" s="18"/>
      <c r="O82" s="18" t="e">
        <f>VLOOKUP(F82,G15数据库!C:R,8,0)</f>
        <v>#N/A</v>
      </c>
      <c r="P82" s="18" t="e">
        <f>VLOOKUP(F82,G15数据库!C:R,9,0)</f>
        <v>#N/A</v>
      </c>
      <c r="Q82" s="19" t="e">
        <f t="shared" si="16"/>
        <v>#VALUE!</v>
      </c>
      <c r="R82" s="18" t="e">
        <f>VLOOKUP(F82,G15数据库!C:R,10,0)</f>
        <v>#N/A</v>
      </c>
      <c r="S82" s="18" t="e">
        <f>VLOOKUP(F82,G15数据库!C:R,11,0)</f>
        <v>#N/A</v>
      </c>
      <c r="T82" s="18"/>
      <c r="U82" s="18" t="e">
        <f>VLOOKUP(F82,G15数据库!C:R,12,0)</f>
        <v>#N/A</v>
      </c>
      <c r="V82" s="18" t="e">
        <f>VLOOKUP(F82,G15数据库!C:R,13,0)</f>
        <v>#N/A</v>
      </c>
      <c r="W82" s="19" t="e">
        <f>VLOOKUP(F82,G15数据库!C:R,14,0)*C82</f>
        <v>#N/A</v>
      </c>
      <c r="X82" s="18" t="e">
        <f>VLOOKUP(F82,G15数据库!C:R,15,0)</f>
        <v>#N/A</v>
      </c>
      <c r="Y82" s="18" t="e">
        <f>VLOOKUP(F82,G15数据库!C:R,16,0)</f>
        <v>#N/A</v>
      </c>
      <c r="Z82" s="18"/>
    </row>
    <row r="83" spans="1:26" x14ac:dyDescent="0.25">
      <c r="A83" s="22"/>
      <c r="B83" s="3"/>
      <c r="C83" s="3"/>
      <c r="D83" s="3"/>
      <c r="E83" s="18" t="e">
        <f t="shared" si="11"/>
        <v>#VALUE!</v>
      </c>
      <c r="F83" s="18" t="str">
        <f t="shared" si="12"/>
        <v/>
      </c>
      <c r="G83" s="18" t="e">
        <f t="shared" si="13"/>
        <v>#VALUE!</v>
      </c>
      <c r="H83" s="18" t="e">
        <f t="shared" si="14"/>
        <v>#VALUE!</v>
      </c>
      <c r="I83" s="18" t="e">
        <f>VLOOKUP(F83,G15数据库!C:R,4,0)</f>
        <v>#N/A</v>
      </c>
      <c r="J83" s="18" t="e">
        <f>VLOOKUP(F83,G15数据库!C:R,5,0)</f>
        <v>#N/A</v>
      </c>
      <c r="K83" s="19" t="e">
        <f t="shared" si="15"/>
        <v>#VALUE!</v>
      </c>
      <c r="L83" s="18" t="e">
        <f>VLOOKUP(F83,G15数据库!C:R,6,0)</f>
        <v>#N/A</v>
      </c>
      <c r="M83" s="18" t="e">
        <f>VLOOKUP(F83,G15数据库!C:R,7,0)</f>
        <v>#N/A</v>
      </c>
      <c r="N83" s="18"/>
      <c r="O83" s="18" t="e">
        <f>VLOOKUP(F83,G15数据库!C:R,8,0)</f>
        <v>#N/A</v>
      </c>
      <c r="P83" s="18" t="e">
        <f>VLOOKUP(F83,G15数据库!C:R,9,0)</f>
        <v>#N/A</v>
      </c>
      <c r="Q83" s="19" t="e">
        <f t="shared" si="16"/>
        <v>#VALUE!</v>
      </c>
      <c r="R83" s="18" t="e">
        <f>VLOOKUP(F83,G15数据库!C:R,10,0)</f>
        <v>#N/A</v>
      </c>
      <c r="S83" s="18" t="e">
        <f>VLOOKUP(F83,G15数据库!C:R,11,0)</f>
        <v>#N/A</v>
      </c>
      <c r="T83" s="18"/>
      <c r="U83" s="18" t="e">
        <f>VLOOKUP(F83,G15数据库!C:R,12,0)</f>
        <v>#N/A</v>
      </c>
      <c r="V83" s="18" t="e">
        <f>VLOOKUP(F83,G15数据库!C:R,13,0)</f>
        <v>#N/A</v>
      </c>
      <c r="W83" s="19" t="e">
        <f>VLOOKUP(F83,G15数据库!C:R,14,0)*C83</f>
        <v>#N/A</v>
      </c>
      <c r="X83" s="18" t="e">
        <f>VLOOKUP(F83,G15数据库!C:R,15,0)</f>
        <v>#N/A</v>
      </c>
      <c r="Y83" s="18" t="e">
        <f>VLOOKUP(F83,G15数据库!C:R,16,0)</f>
        <v>#N/A</v>
      </c>
      <c r="Z83" s="18"/>
    </row>
    <row r="84" spans="1:26" x14ac:dyDescent="0.25">
      <c r="A84" s="22"/>
      <c r="B84" s="3"/>
      <c r="C84" s="3"/>
      <c r="D84" s="3"/>
      <c r="E84" s="18" t="e">
        <f t="shared" si="11"/>
        <v>#VALUE!</v>
      </c>
      <c r="F84" s="18" t="str">
        <f t="shared" si="12"/>
        <v/>
      </c>
      <c r="G84" s="18" t="e">
        <f t="shared" si="13"/>
        <v>#VALUE!</v>
      </c>
      <c r="H84" s="18" t="e">
        <f t="shared" si="14"/>
        <v>#VALUE!</v>
      </c>
      <c r="I84" s="18" t="e">
        <f>VLOOKUP(F84,G15数据库!C:R,4,0)</f>
        <v>#N/A</v>
      </c>
      <c r="J84" s="18" t="e">
        <f>VLOOKUP(F84,G15数据库!C:R,5,0)</f>
        <v>#N/A</v>
      </c>
      <c r="K84" s="19" t="e">
        <f t="shared" si="15"/>
        <v>#VALUE!</v>
      </c>
      <c r="L84" s="18" t="e">
        <f>VLOOKUP(F84,G15数据库!C:R,6,0)</f>
        <v>#N/A</v>
      </c>
      <c r="M84" s="18" t="e">
        <f>VLOOKUP(F84,G15数据库!C:R,7,0)</f>
        <v>#N/A</v>
      </c>
      <c r="N84" s="18"/>
      <c r="O84" s="18" t="e">
        <f>VLOOKUP(F84,G15数据库!C:R,8,0)</f>
        <v>#N/A</v>
      </c>
      <c r="P84" s="18" t="e">
        <f>VLOOKUP(F84,G15数据库!C:R,9,0)</f>
        <v>#N/A</v>
      </c>
      <c r="Q84" s="19" t="e">
        <f t="shared" si="16"/>
        <v>#VALUE!</v>
      </c>
      <c r="R84" s="18" t="e">
        <f>VLOOKUP(F84,G15数据库!C:R,10,0)</f>
        <v>#N/A</v>
      </c>
      <c r="S84" s="18" t="e">
        <f>VLOOKUP(F84,G15数据库!C:R,11,0)</f>
        <v>#N/A</v>
      </c>
      <c r="T84" s="18"/>
      <c r="U84" s="18" t="e">
        <f>VLOOKUP(F84,G15数据库!C:R,12,0)</f>
        <v>#N/A</v>
      </c>
      <c r="V84" s="18" t="e">
        <f>VLOOKUP(F84,G15数据库!C:R,13,0)</f>
        <v>#N/A</v>
      </c>
      <c r="W84" s="19" t="e">
        <f>VLOOKUP(F84,G15数据库!C:R,14,0)*C84</f>
        <v>#N/A</v>
      </c>
      <c r="X84" s="18" t="e">
        <f>VLOOKUP(F84,G15数据库!C:R,15,0)</f>
        <v>#N/A</v>
      </c>
      <c r="Y84" s="18" t="e">
        <f>VLOOKUP(F84,G15数据库!C:R,16,0)</f>
        <v>#N/A</v>
      </c>
      <c r="Z84" s="18"/>
    </row>
    <row r="85" spans="1:26" x14ac:dyDescent="0.25">
      <c r="A85" s="22"/>
      <c r="B85" s="3"/>
      <c r="C85" s="3"/>
      <c r="D85" s="3"/>
      <c r="E85" s="18" t="e">
        <f t="shared" si="11"/>
        <v>#VALUE!</v>
      </c>
      <c r="F85" s="18" t="str">
        <f t="shared" si="12"/>
        <v/>
      </c>
      <c r="G85" s="18" t="e">
        <f t="shared" si="13"/>
        <v>#VALUE!</v>
      </c>
      <c r="H85" s="18" t="e">
        <f t="shared" si="14"/>
        <v>#VALUE!</v>
      </c>
      <c r="I85" s="18" t="e">
        <f>VLOOKUP(F85,G15数据库!C:R,4,0)</f>
        <v>#N/A</v>
      </c>
      <c r="J85" s="18" t="e">
        <f>VLOOKUP(F85,G15数据库!C:R,5,0)</f>
        <v>#N/A</v>
      </c>
      <c r="K85" s="19" t="e">
        <f t="shared" si="15"/>
        <v>#VALUE!</v>
      </c>
      <c r="L85" s="18" t="e">
        <f>VLOOKUP(F85,G15数据库!C:R,6,0)</f>
        <v>#N/A</v>
      </c>
      <c r="M85" s="18" t="e">
        <f>VLOOKUP(F85,G15数据库!C:R,7,0)</f>
        <v>#N/A</v>
      </c>
      <c r="N85" s="18"/>
      <c r="O85" s="18" t="e">
        <f>VLOOKUP(F85,G15数据库!C:R,8,0)</f>
        <v>#N/A</v>
      </c>
      <c r="P85" s="18" t="e">
        <f>VLOOKUP(F85,G15数据库!C:R,9,0)</f>
        <v>#N/A</v>
      </c>
      <c r="Q85" s="19" t="e">
        <f t="shared" si="16"/>
        <v>#VALUE!</v>
      </c>
      <c r="R85" s="18" t="e">
        <f>VLOOKUP(F85,G15数据库!C:R,10,0)</f>
        <v>#N/A</v>
      </c>
      <c r="S85" s="18" t="e">
        <f>VLOOKUP(F85,G15数据库!C:R,11,0)</f>
        <v>#N/A</v>
      </c>
      <c r="T85" s="18"/>
      <c r="U85" s="18" t="e">
        <f>VLOOKUP(F85,G15数据库!C:R,12,0)</f>
        <v>#N/A</v>
      </c>
      <c r="V85" s="18" t="e">
        <f>VLOOKUP(F85,G15数据库!C:R,13,0)</f>
        <v>#N/A</v>
      </c>
      <c r="W85" s="19" t="e">
        <f>VLOOKUP(F85,G15数据库!C:R,14,0)*C85</f>
        <v>#N/A</v>
      </c>
      <c r="X85" s="18" t="e">
        <f>VLOOKUP(F85,G15数据库!C:R,15,0)</f>
        <v>#N/A</v>
      </c>
      <c r="Y85" s="18" t="e">
        <f>VLOOKUP(F85,G15数据库!C:R,16,0)</f>
        <v>#N/A</v>
      </c>
      <c r="Z85" s="18"/>
    </row>
    <row r="86" spans="1:26" x14ac:dyDescent="0.25">
      <c r="A86" s="22"/>
      <c r="B86" s="3"/>
      <c r="C86" s="3"/>
      <c r="D86" s="3"/>
      <c r="E86" s="18" t="e">
        <f t="shared" si="11"/>
        <v>#VALUE!</v>
      </c>
      <c r="F86" s="18" t="str">
        <f t="shared" si="12"/>
        <v/>
      </c>
      <c r="G86" s="18" t="e">
        <f t="shared" si="13"/>
        <v>#VALUE!</v>
      </c>
      <c r="H86" s="18" t="e">
        <f t="shared" si="14"/>
        <v>#VALUE!</v>
      </c>
      <c r="I86" s="18" t="e">
        <f>VLOOKUP(F86,G15数据库!C:R,4,0)</f>
        <v>#N/A</v>
      </c>
      <c r="J86" s="18" t="e">
        <f>VLOOKUP(F86,G15数据库!C:R,5,0)</f>
        <v>#N/A</v>
      </c>
      <c r="K86" s="19" t="e">
        <f t="shared" si="15"/>
        <v>#VALUE!</v>
      </c>
      <c r="L86" s="18" t="e">
        <f>VLOOKUP(F86,G15数据库!C:R,6,0)</f>
        <v>#N/A</v>
      </c>
      <c r="M86" s="18" t="e">
        <f>VLOOKUP(F86,G15数据库!C:R,7,0)</f>
        <v>#N/A</v>
      </c>
      <c r="N86" s="18"/>
      <c r="O86" s="18" t="e">
        <f>VLOOKUP(F86,G15数据库!C:R,8,0)</f>
        <v>#N/A</v>
      </c>
      <c r="P86" s="18" t="e">
        <f>VLOOKUP(F86,G15数据库!C:R,9,0)</f>
        <v>#N/A</v>
      </c>
      <c r="Q86" s="19" t="e">
        <f t="shared" si="16"/>
        <v>#VALUE!</v>
      </c>
      <c r="R86" s="18" t="e">
        <f>VLOOKUP(F86,G15数据库!C:R,10,0)</f>
        <v>#N/A</v>
      </c>
      <c r="S86" s="18" t="e">
        <f>VLOOKUP(F86,G15数据库!C:R,11,0)</f>
        <v>#N/A</v>
      </c>
      <c r="T86" s="18"/>
      <c r="U86" s="18" t="e">
        <f>VLOOKUP(F86,G15数据库!C:R,12,0)</f>
        <v>#N/A</v>
      </c>
      <c r="V86" s="18" t="e">
        <f>VLOOKUP(F86,G15数据库!C:R,13,0)</f>
        <v>#N/A</v>
      </c>
      <c r="W86" s="19" t="e">
        <f>VLOOKUP(F86,G15数据库!C:R,14,0)*C86</f>
        <v>#N/A</v>
      </c>
      <c r="X86" s="18" t="e">
        <f>VLOOKUP(F86,G15数据库!C:R,15,0)</f>
        <v>#N/A</v>
      </c>
      <c r="Y86" s="18" t="e">
        <f>VLOOKUP(F86,G15数据库!C:R,16,0)</f>
        <v>#N/A</v>
      </c>
      <c r="Z86" s="18"/>
    </row>
    <row r="87" spans="1:26" x14ac:dyDescent="0.25">
      <c r="A87" s="22"/>
      <c r="B87" s="3"/>
      <c r="C87" s="3"/>
      <c r="D87" s="3"/>
      <c r="E87" s="18" t="e">
        <f t="shared" si="11"/>
        <v>#VALUE!</v>
      </c>
      <c r="F87" s="18" t="str">
        <f t="shared" si="12"/>
        <v/>
      </c>
      <c r="G87" s="18" t="e">
        <f t="shared" si="13"/>
        <v>#VALUE!</v>
      </c>
      <c r="H87" s="18" t="e">
        <f t="shared" si="14"/>
        <v>#VALUE!</v>
      </c>
      <c r="I87" s="18" t="e">
        <f>VLOOKUP(F87,G15数据库!C:R,4,0)</f>
        <v>#N/A</v>
      </c>
      <c r="J87" s="18" t="e">
        <f>VLOOKUP(F87,G15数据库!C:R,5,0)</f>
        <v>#N/A</v>
      </c>
      <c r="K87" s="19" t="e">
        <f t="shared" si="15"/>
        <v>#VALUE!</v>
      </c>
      <c r="L87" s="18" t="e">
        <f>VLOOKUP(F87,G15数据库!C:R,6,0)</f>
        <v>#N/A</v>
      </c>
      <c r="M87" s="18" t="e">
        <f>VLOOKUP(F87,G15数据库!C:R,7,0)</f>
        <v>#N/A</v>
      </c>
      <c r="N87" s="18"/>
      <c r="O87" s="18" t="e">
        <f>VLOOKUP(F87,G15数据库!C:R,8,0)</f>
        <v>#N/A</v>
      </c>
      <c r="P87" s="18" t="e">
        <f>VLOOKUP(F87,G15数据库!C:R,9,0)</f>
        <v>#N/A</v>
      </c>
      <c r="Q87" s="19" t="e">
        <f t="shared" si="16"/>
        <v>#VALUE!</v>
      </c>
      <c r="R87" s="18" t="e">
        <f>VLOOKUP(F87,G15数据库!C:R,10,0)</f>
        <v>#N/A</v>
      </c>
      <c r="S87" s="18" t="e">
        <f>VLOOKUP(F87,G15数据库!C:R,11,0)</f>
        <v>#N/A</v>
      </c>
      <c r="T87" s="18"/>
      <c r="U87" s="18" t="e">
        <f>VLOOKUP(F87,G15数据库!C:R,12,0)</f>
        <v>#N/A</v>
      </c>
      <c r="V87" s="18" t="e">
        <f>VLOOKUP(F87,G15数据库!C:R,13,0)</f>
        <v>#N/A</v>
      </c>
      <c r="W87" s="19" t="e">
        <f>VLOOKUP(F87,G15数据库!C:R,14,0)*C87</f>
        <v>#N/A</v>
      </c>
      <c r="X87" s="18" t="e">
        <f>VLOOKUP(F87,G15数据库!C:R,15,0)</f>
        <v>#N/A</v>
      </c>
      <c r="Y87" s="18" t="e">
        <f>VLOOKUP(F87,G15数据库!C:R,16,0)</f>
        <v>#N/A</v>
      </c>
      <c r="Z87" s="18"/>
    </row>
    <row r="88" spans="1:26" x14ac:dyDescent="0.25">
      <c r="A88" s="22"/>
      <c r="B88" s="3"/>
      <c r="C88" s="3"/>
      <c r="D88" s="3"/>
      <c r="E88" s="18" t="e">
        <f t="shared" si="11"/>
        <v>#VALUE!</v>
      </c>
      <c r="F88" s="18" t="str">
        <f t="shared" si="12"/>
        <v/>
      </c>
      <c r="G88" s="18" t="e">
        <f t="shared" si="13"/>
        <v>#VALUE!</v>
      </c>
      <c r="H88" s="18" t="e">
        <f t="shared" si="14"/>
        <v>#VALUE!</v>
      </c>
      <c r="I88" s="18" t="e">
        <f>VLOOKUP(F88,G15数据库!C:R,4,0)</f>
        <v>#N/A</v>
      </c>
      <c r="J88" s="18" t="e">
        <f>VLOOKUP(F88,G15数据库!C:R,5,0)</f>
        <v>#N/A</v>
      </c>
      <c r="K88" s="19" t="e">
        <f t="shared" si="15"/>
        <v>#VALUE!</v>
      </c>
      <c r="L88" s="18" t="e">
        <f>VLOOKUP(F88,G15数据库!C:R,6,0)</f>
        <v>#N/A</v>
      </c>
      <c r="M88" s="18" t="e">
        <f>VLOOKUP(F88,G15数据库!C:R,7,0)</f>
        <v>#N/A</v>
      </c>
      <c r="N88" s="18"/>
      <c r="O88" s="18" t="e">
        <f>VLOOKUP(F88,G15数据库!C:R,8,0)</f>
        <v>#N/A</v>
      </c>
      <c r="P88" s="18" t="e">
        <f>VLOOKUP(F88,G15数据库!C:R,9,0)</f>
        <v>#N/A</v>
      </c>
      <c r="Q88" s="19" t="e">
        <f t="shared" si="16"/>
        <v>#VALUE!</v>
      </c>
      <c r="R88" s="18" t="e">
        <f>VLOOKUP(F88,G15数据库!C:R,10,0)</f>
        <v>#N/A</v>
      </c>
      <c r="S88" s="18" t="e">
        <f>VLOOKUP(F88,G15数据库!C:R,11,0)</f>
        <v>#N/A</v>
      </c>
      <c r="T88" s="18"/>
      <c r="U88" s="18" t="e">
        <f>VLOOKUP(F88,G15数据库!C:R,12,0)</f>
        <v>#N/A</v>
      </c>
      <c r="V88" s="18" t="e">
        <f>VLOOKUP(F88,G15数据库!C:R,13,0)</f>
        <v>#N/A</v>
      </c>
      <c r="W88" s="19" t="e">
        <f>VLOOKUP(F88,G15数据库!C:R,14,0)*C88</f>
        <v>#N/A</v>
      </c>
      <c r="X88" s="18" t="e">
        <f>VLOOKUP(F88,G15数据库!C:R,15,0)</f>
        <v>#N/A</v>
      </c>
      <c r="Y88" s="18" t="e">
        <f>VLOOKUP(F88,G15数据库!C:R,16,0)</f>
        <v>#N/A</v>
      </c>
      <c r="Z88" s="18"/>
    </row>
    <row r="89" spans="1:26" x14ac:dyDescent="0.25">
      <c r="A89" s="22"/>
      <c r="B89" s="3"/>
      <c r="C89" s="3"/>
      <c r="D89" s="3"/>
      <c r="E89" s="18" t="e">
        <f t="shared" si="11"/>
        <v>#VALUE!</v>
      </c>
      <c r="F89" s="18" t="str">
        <f t="shared" si="12"/>
        <v/>
      </c>
      <c r="G89" s="18" t="e">
        <f t="shared" si="13"/>
        <v>#VALUE!</v>
      </c>
      <c r="H89" s="18" t="e">
        <f t="shared" si="14"/>
        <v>#VALUE!</v>
      </c>
      <c r="I89" s="18" t="e">
        <f>VLOOKUP(F89,G15数据库!C:R,4,0)</f>
        <v>#N/A</v>
      </c>
      <c r="J89" s="18" t="e">
        <f>VLOOKUP(F89,G15数据库!C:R,5,0)</f>
        <v>#N/A</v>
      </c>
      <c r="K89" s="19" t="e">
        <f t="shared" si="15"/>
        <v>#VALUE!</v>
      </c>
      <c r="L89" s="18" t="e">
        <f>VLOOKUP(F89,G15数据库!C:R,6,0)</f>
        <v>#N/A</v>
      </c>
      <c r="M89" s="18" t="e">
        <f>VLOOKUP(F89,G15数据库!C:R,7,0)</f>
        <v>#N/A</v>
      </c>
      <c r="N89" s="18"/>
      <c r="O89" s="18" t="e">
        <f>VLOOKUP(F89,G15数据库!C:R,8,0)</f>
        <v>#N/A</v>
      </c>
      <c r="P89" s="18" t="e">
        <f>VLOOKUP(F89,G15数据库!C:R,9,0)</f>
        <v>#N/A</v>
      </c>
      <c r="Q89" s="19" t="e">
        <f t="shared" si="16"/>
        <v>#VALUE!</v>
      </c>
      <c r="R89" s="18" t="e">
        <f>VLOOKUP(F89,G15数据库!C:R,10,0)</f>
        <v>#N/A</v>
      </c>
      <c r="S89" s="18" t="e">
        <f>VLOOKUP(F89,G15数据库!C:R,11,0)</f>
        <v>#N/A</v>
      </c>
      <c r="T89" s="18"/>
      <c r="U89" s="18" t="e">
        <f>VLOOKUP(F89,G15数据库!C:R,12,0)</f>
        <v>#N/A</v>
      </c>
      <c r="V89" s="18" t="e">
        <f>VLOOKUP(F89,G15数据库!C:R,13,0)</f>
        <v>#N/A</v>
      </c>
      <c r="W89" s="19" t="e">
        <f>VLOOKUP(F89,G15数据库!C:R,14,0)*C89</f>
        <v>#N/A</v>
      </c>
      <c r="X89" s="18" t="e">
        <f>VLOOKUP(F89,G15数据库!C:R,15,0)</f>
        <v>#N/A</v>
      </c>
      <c r="Y89" s="18" t="e">
        <f>VLOOKUP(F89,G15数据库!C:R,16,0)</f>
        <v>#N/A</v>
      </c>
      <c r="Z89" s="18"/>
    </row>
    <row r="90" spans="1:26" x14ac:dyDescent="0.25">
      <c r="A90" s="22"/>
      <c r="B90" s="3"/>
      <c r="C90" s="3"/>
      <c r="D90" s="3"/>
      <c r="E90" s="18" t="e">
        <f t="shared" si="11"/>
        <v>#VALUE!</v>
      </c>
      <c r="F90" s="18" t="str">
        <f t="shared" si="12"/>
        <v/>
      </c>
      <c r="G90" s="18" t="e">
        <f t="shared" si="13"/>
        <v>#VALUE!</v>
      </c>
      <c r="H90" s="18" t="e">
        <f t="shared" si="14"/>
        <v>#VALUE!</v>
      </c>
      <c r="I90" s="18" t="e">
        <f>VLOOKUP(F90,G15数据库!C:R,4,0)</f>
        <v>#N/A</v>
      </c>
      <c r="J90" s="18" t="e">
        <f>VLOOKUP(F90,G15数据库!C:R,5,0)</f>
        <v>#N/A</v>
      </c>
      <c r="K90" s="19" t="e">
        <f t="shared" si="15"/>
        <v>#VALUE!</v>
      </c>
      <c r="L90" s="18" t="e">
        <f>VLOOKUP(F90,G15数据库!C:R,6,0)</f>
        <v>#N/A</v>
      </c>
      <c r="M90" s="18" t="e">
        <f>VLOOKUP(F90,G15数据库!C:R,7,0)</f>
        <v>#N/A</v>
      </c>
      <c r="N90" s="18"/>
      <c r="O90" s="18" t="e">
        <f>VLOOKUP(F90,G15数据库!C:R,8,0)</f>
        <v>#N/A</v>
      </c>
      <c r="P90" s="18" t="e">
        <f>VLOOKUP(F90,G15数据库!C:R,9,0)</f>
        <v>#N/A</v>
      </c>
      <c r="Q90" s="19" t="e">
        <f t="shared" si="16"/>
        <v>#VALUE!</v>
      </c>
      <c r="R90" s="18" t="e">
        <f>VLOOKUP(F90,G15数据库!C:R,10,0)</f>
        <v>#N/A</v>
      </c>
      <c r="S90" s="18" t="e">
        <f>VLOOKUP(F90,G15数据库!C:R,11,0)</f>
        <v>#N/A</v>
      </c>
      <c r="T90" s="18"/>
      <c r="U90" s="18" t="e">
        <f>VLOOKUP(F90,G15数据库!C:R,12,0)</f>
        <v>#N/A</v>
      </c>
      <c r="V90" s="18" t="e">
        <f>VLOOKUP(F90,G15数据库!C:R,13,0)</f>
        <v>#N/A</v>
      </c>
      <c r="W90" s="19" t="e">
        <f>VLOOKUP(F90,G15数据库!C:R,14,0)*C90</f>
        <v>#N/A</v>
      </c>
      <c r="X90" s="18" t="e">
        <f>VLOOKUP(F90,G15数据库!C:R,15,0)</f>
        <v>#N/A</v>
      </c>
      <c r="Y90" s="18" t="e">
        <f>VLOOKUP(F90,G15数据库!C:R,16,0)</f>
        <v>#N/A</v>
      </c>
      <c r="Z90" s="18"/>
    </row>
    <row r="91" spans="1:26" x14ac:dyDescent="0.25">
      <c r="A91" s="22"/>
      <c r="B91" s="3"/>
      <c r="C91" s="3"/>
      <c r="D91" s="3"/>
      <c r="E91" s="18" t="e">
        <f t="shared" si="11"/>
        <v>#VALUE!</v>
      </c>
      <c r="F91" s="18" t="str">
        <f t="shared" si="12"/>
        <v/>
      </c>
      <c r="G91" s="18" t="e">
        <f t="shared" si="13"/>
        <v>#VALUE!</v>
      </c>
      <c r="H91" s="18" t="e">
        <f t="shared" si="14"/>
        <v>#VALUE!</v>
      </c>
      <c r="I91" s="18" t="e">
        <f>VLOOKUP(F91,G15数据库!C:R,4,0)</f>
        <v>#N/A</v>
      </c>
      <c r="J91" s="18" t="e">
        <f>VLOOKUP(F91,G15数据库!C:R,5,0)</f>
        <v>#N/A</v>
      </c>
      <c r="K91" s="19" t="e">
        <f t="shared" si="15"/>
        <v>#VALUE!</v>
      </c>
      <c r="L91" s="18" t="e">
        <f>VLOOKUP(F91,G15数据库!C:R,6,0)</f>
        <v>#N/A</v>
      </c>
      <c r="M91" s="18" t="e">
        <f>VLOOKUP(F91,G15数据库!C:R,7,0)</f>
        <v>#N/A</v>
      </c>
      <c r="N91" s="18"/>
      <c r="O91" s="18" t="e">
        <f>VLOOKUP(F91,G15数据库!C:R,8,0)</f>
        <v>#N/A</v>
      </c>
      <c r="P91" s="18" t="e">
        <f>VLOOKUP(F91,G15数据库!C:R,9,0)</f>
        <v>#N/A</v>
      </c>
      <c r="Q91" s="19" t="e">
        <f t="shared" si="16"/>
        <v>#VALUE!</v>
      </c>
      <c r="R91" s="18" t="e">
        <f>VLOOKUP(F91,G15数据库!C:R,10,0)</f>
        <v>#N/A</v>
      </c>
      <c r="S91" s="18" t="e">
        <f>VLOOKUP(F91,G15数据库!C:R,11,0)</f>
        <v>#N/A</v>
      </c>
      <c r="T91" s="18"/>
      <c r="U91" s="18" t="e">
        <f>VLOOKUP(F91,G15数据库!C:R,12,0)</f>
        <v>#N/A</v>
      </c>
      <c r="V91" s="18" t="e">
        <f>VLOOKUP(F91,G15数据库!C:R,13,0)</f>
        <v>#N/A</v>
      </c>
      <c r="W91" s="19" t="e">
        <f>VLOOKUP(F91,G15数据库!C:R,14,0)*C91</f>
        <v>#N/A</v>
      </c>
      <c r="X91" s="18" t="e">
        <f>VLOOKUP(F91,G15数据库!C:R,15,0)</f>
        <v>#N/A</v>
      </c>
      <c r="Y91" s="18" t="e">
        <f>VLOOKUP(F91,G15数据库!C:R,16,0)</f>
        <v>#N/A</v>
      </c>
      <c r="Z91" s="18"/>
    </row>
    <row r="92" spans="1:26" x14ac:dyDescent="0.25">
      <c r="A92" s="22"/>
      <c r="B92" s="3"/>
      <c r="C92" s="3"/>
      <c r="D92" s="3"/>
      <c r="E92" s="18" t="e">
        <f t="shared" si="11"/>
        <v>#VALUE!</v>
      </c>
      <c r="F92" s="18" t="str">
        <f t="shared" si="12"/>
        <v/>
      </c>
      <c r="G92" s="18" t="e">
        <f t="shared" si="13"/>
        <v>#VALUE!</v>
      </c>
      <c r="H92" s="18" t="e">
        <f t="shared" si="14"/>
        <v>#VALUE!</v>
      </c>
      <c r="I92" s="18" t="e">
        <f>VLOOKUP(F92,G15数据库!C:R,4,0)</f>
        <v>#N/A</v>
      </c>
      <c r="J92" s="18" t="e">
        <f>VLOOKUP(F92,G15数据库!C:R,5,0)</f>
        <v>#N/A</v>
      </c>
      <c r="K92" s="19" t="e">
        <f t="shared" si="15"/>
        <v>#VALUE!</v>
      </c>
      <c r="L92" s="18" t="e">
        <f>VLOOKUP(F92,G15数据库!C:R,6,0)</f>
        <v>#N/A</v>
      </c>
      <c r="M92" s="18" t="e">
        <f>VLOOKUP(F92,G15数据库!C:R,7,0)</f>
        <v>#N/A</v>
      </c>
      <c r="N92" s="18"/>
      <c r="O92" s="18" t="e">
        <f>VLOOKUP(F92,G15数据库!C:R,8,0)</f>
        <v>#N/A</v>
      </c>
      <c r="P92" s="18" t="e">
        <f>VLOOKUP(F92,G15数据库!C:R,9,0)</f>
        <v>#N/A</v>
      </c>
      <c r="Q92" s="19" t="e">
        <f t="shared" si="16"/>
        <v>#VALUE!</v>
      </c>
      <c r="R92" s="18" t="e">
        <f>VLOOKUP(F92,G15数据库!C:R,10,0)</f>
        <v>#N/A</v>
      </c>
      <c r="S92" s="18" t="e">
        <f>VLOOKUP(F92,G15数据库!C:R,11,0)</f>
        <v>#N/A</v>
      </c>
      <c r="T92" s="18"/>
      <c r="U92" s="18" t="e">
        <f>VLOOKUP(F92,G15数据库!C:R,12,0)</f>
        <v>#N/A</v>
      </c>
      <c r="V92" s="18" t="e">
        <f>VLOOKUP(F92,G15数据库!C:R,13,0)</f>
        <v>#N/A</v>
      </c>
      <c r="W92" s="19" t="e">
        <f>VLOOKUP(F92,G15数据库!C:R,14,0)*C92</f>
        <v>#N/A</v>
      </c>
      <c r="X92" s="18" t="e">
        <f>VLOOKUP(F92,G15数据库!C:R,15,0)</f>
        <v>#N/A</v>
      </c>
      <c r="Y92" s="18" t="e">
        <f>VLOOKUP(F92,G15数据库!C:R,16,0)</f>
        <v>#N/A</v>
      </c>
      <c r="Z92" s="18"/>
    </row>
    <row r="93" spans="1:26" x14ac:dyDescent="0.25">
      <c r="A93" s="22"/>
      <c r="B93" s="3"/>
      <c r="C93" s="3"/>
      <c r="D93" s="3"/>
      <c r="E93" s="18" t="e">
        <f t="shared" si="11"/>
        <v>#VALUE!</v>
      </c>
      <c r="F93" s="18" t="str">
        <f t="shared" si="12"/>
        <v/>
      </c>
      <c r="G93" s="18" t="e">
        <f t="shared" si="13"/>
        <v>#VALUE!</v>
      </c>
      <c r="H93" s="18" t="e">
        <f t="shared" si="14"/>
        <v>#VALUE!</v>
      </c>
      <c r="I93" s="18" t="e">
        <f>VLOOKUP(F93,G15数据库!C:R,4,0)</f>
        <v>#N/A</v>
      </c>
      <c r="J93" s="18" t="e">
        <f>VLOOKUP(F93,G15数据库!C:R,5,0)</f>
        <v>#N/A</v>
      </c>
      <c r="K93" s="19" t="e">
        <f t="shared" si="15"/>
        <v>#VALUE!</v>
      </c>
      <c r="L93" s="18" t="e">
        <f>VLOOKUP(F93,G15数据库!C:R,6,0)</f>
        <v>#N/A</v>
      </c>
      <c r="M93" s="18" t="e">
        <f>VLOOKUP(F93,G15数据库!C:R,7,0)</f>
        <v>#N/A</v>
      </c>
      <c r="N93" s="18"/>
      <c r="O93" s="18" t="e">
        <f>VLOOKUP(F93,G15数据库!C:R,8,0)</f>
        <v>#N/A</v>
      </c>
      <c r="P93" s="18" t="e">
        <f>VLOOKUP(F93,G15数据库!C:R,9,0)</f>
        <v>#N/A</v>
      </c>
      <c r="Q93" s="19" t="e">
        <f t="shared" si="16"/>
        <v>#VALUE!</v>
      </c>
      <c r="R93" s="18" t="e">
        <f>VLOOKUP(F93,G15数据库!C:R,10,0)</f>
        <v>#N/A</v>
      </c>
      <c r="S93" s="18" t="e">
        <f>VLOOKUP(F93,G15数据库!C:R,11,0)</f>
        <v>#N/A</v>
      </c>
      <c r="T93" s="18"/>
      <c r="U93" s="18" t="e">
        <f>VLOOKUP(F93,G15数据库!C:R,12,0)</f>
        <v>#N/A</v>
      </c>
      <c r="V93" s="18" t="e">
        <f>VLOOKUP(F93,G15数据库!C:R,13,0)</f>
        <v>#N/A</v>
      </c>
      <c r="W93" s="19" t="e">
        <f>VLOOKUP(F93,G15数据库!C:R,14,0)*C93</f>
        <v>#N/A</v>
      </c>
      <c r="X93" s="18" t="e">
        <f>VLOOKUP(F93,G15数据库!C:R,15,0)</f>
        <v>#N/A</v>
      </c>
      <c r="Y93" s="18" t="e">
        <f>VLOOKUP(F93,G15数据库!C:R,16,0)</f>
        <v>#N/A</v>
      </c>
      <c r="Z93" s="18"/>
    </row>
    <row r="94" spans="1:26" x14ac:dyDescent="0.25">
      <c r="A94" s="22"/>
      <c r="B94" s="3"/>
      <c r="C94" s="3"/>
      <c r="D94" s="3"/>
      <c r="E94" s="18" t="e">
        <f t="shared" si="11"/>
        <v>#VALUE!</v>
      </c>
      <c r="F94" s="18" t="str">
        <f t="shared" si="12"/>
        <v/>
      </c>
      <c r="G94" s="18" t="e">
        <f t="shared" si="13"/>
        <v>#VALUE!</v>
      </c>
      <c r="H94" s="18" t="e">
        <f t="shared" si="14"/>
        <v>#VALUE!</v>
      </c>
      <c r="I94" s="18" t="e">
        <f>VLOOKUP(F94,G15数据库!C:R,4,0)</f>
        <v>#N/A</v>
      </c>
      <c r="J94" s="18" t="e">
        <f>VLOOKUP(F94,G15数据库!C:R,5,0)</f>
        <v>#N/A</v>
      </c>
      <c r="K94" s="19" t="e">
        <f t="shared" si="15"/>
        <v>#VALUE!</v>
      </c>
      <c r="L94" s="18" t="e">
        <f>VLOOKUP(F94,G15数据库!C:R,6,0)</f>
        <v>#N/A</v>
      </c>
      <c r="M94" s="18" t="e">
        <f>VLOOKUP(F94,G15数据库!C:R,7,0)</f>
        <v>#N/A</v>
      </c>
      <c r="N94" s="18"/>
      <c r="O94" s="18" t="e">
        <f>VLOOKUP(F94,G15数据库!C:R,8,0)</f>
        <v>#N/A</v>
      </c>
      <c r="P94" s="18" t="e">
        <f>VLOOKUP(F94,G15数据库!C:R,9,0)</f>
        <v>#N/A</v>
      </c>
      <c r="Q94" s="19" t="e">
        <f t="shared" si="16"/>
        <v>#VALUE!</v>
      </c>
      <c r="R94" s="18" t="e">
        <f>VLOOKUP(F94,G15数据库!C:R,10,0)</f>
        <v>#N/A</v>
      </c>
      <c r="S94" s="18" t="e">
        <f>VLOOKUP(F94,G15数据库!C:R,11,0)</f>
        <v>#N/A</v>
      </c>
      <c r="T94" s="18"/>
      <c r="U94" s="18" t="e">
        <f>VLOOKUP(F94,G15数据库!C:R,12,0)</f>
        <v>#N/A</v>
      </c>
      <c r="V94" s="18" t="e">
        <f>VLOOKUP(F94,G15数据库!C:R,13,0)</f>
        <v>#N/A</v>
      </c>
      <c r="W94" s="19" t="e">
        <f>VLOOKUP(F94,G15数据库!C:R,14,0)*C94</f>
        <v>#N/A</v>
      </c>
      <c r="X94" s="18" t="e">
        <f>VLOOKUP(F94,G15数据库!C:R,15,0)</f>
        <v>#N/A</v>
      </c>
      <c r="Y94" s="18" t="e">
        <f>VLOOKUP(F94,G15数据库!C:R,16,0)</f>
        <v>#N/A</v>
      </c>
      <c r="Z94" s="18"/>
    </row>
    <row r="95" spans="1:26" x14ac:dyDescent="0.25">
      <c r="A95" s="22"/>
      <c r="B95" s="3"/>
      <c r="C95" s="3"/>
      <c r="D95" s="3"/>
      <c r="E95" s="18" t="e">
        <f t="shared" si="11"/>
        <v>#VALUE!</v>
      </c>
      <c r="F95" s="18" t="str">
        <f t="shared" si="12"/>
        <v/>
      </c>
      <c r="G95" s="18" t="e">
        <f t="shared" si="13"/>
        <v>#VALUE!</v>
      </c>
      <c r="H95" s="18" t="e">
        <f t="shared" si="14"/>
        <v>#VALUE!</v>
      </c>
      <c r="I95" s="18" t="e">
        <f>VLOOKUP(F95,G15数据库!C:R,4,0)</f>
        <v>#N/A</v>
      </c>
      <c r="J95" s="18" t="e">
        <f>VLOOKUP(F95,G15数据库!C:R,5,0)</f>
        <v>#N/A</v>
      </c>
      <c r="K95" s="19" t="e">
        <f t="shared" si="15"/>
        <v>#VALUE!</v>
      </c>
      <c r="L95" s="18" t="e">
        <f>VLOOKUP(F95,G15数据库!C:R,6,0)</f>
        <v>#N/A</v>
      </c>
      <c r="M95" s="18" t="e">
        <f>VLOOKUP(F95,G15数据库!C:R,7,0)</f>
        <v>#N/A</v>
      </c>
      <c r="N95" s="18"/>
      <c r="O95" s="18" t="e">
        <f>VLOOKUP(F95,G15数据库!C:R,8,0)</f>
        <v>#N/A</v>
      </c>
      <c r="P95" s="18" t="e">
        <f>VLOOKUP(F95,G15数据库!C:R,9,0)</f>
        <v>#N/A</v>
      </c>
      <c r="Q95" s="19" t="e">
        <f t="shared" si="16"/>
        <v>#VALUE!</v>
      </c>
      <c r="R95" s="18" t="e">
        <f>VLOOKUP(F95,G15数据库!C:R,10,0)</f>
        <v>#N/A</v>
      </c>
      <c r="S95" s="18" t="e">
        <f>VLOOKUP(F95,G15数据库!C:R,11,0)</f>
        <v>#N/A</v>
      </c>
      <c r="T95" s="18"/>
      <c r="U95" s="18" t="e">
        <f>VLOOKUP(F95,G15数据库!C:R,12,0)</f>
        <v>#N/A</v>
      </c>
      <c r="V95" s="18" t="e">
        <f>VLOOKUP(F95,G15数据库!C:R,13,0)</f>
        <v>#N/A</v>
      </c>
      <c r="W95" s="19" t="e">
        <f>VLOOKUP(F95,G15数据库!C:R,14,0)*C95</f>
        <v>#N/A</v>
      </c>
      <c r="X95" s="18" t="e">
        <f>VLOOKUP(F95,G15数据库!C:R,15,0)</f>
        <v>#N/A</v>
      </c>
      <c r="Y95" s="18" t="e">
        <f>VLOOKUP(F95,G15数据库!C:R,16,0)</f>
        <v>#N/A</v>
      </c>
      <c r="Z95" s="18"/>
    </row>
    <row r="96" spans="1:26" x14ac:dyDescent="0.25">
      <c r="A96" s="22"/>
      <c r="B96" s="3"/>
      <c r="C96" s="3"/>
      <c r="D96" s="3"/>
      <c r="E96" s="18" t="e">
        <f t="shared" si="11"/>
        <v>#VALUE!</v>
      </c>
      <c r="F96" s="18" t="str">
        <f t="shared" si="12"/>
        <v/>
      </c>
      <c r="G96" s="18" t="e">
        <f t="shared" si="13"/>
        <v>#VALUE!</v>
      </c>
      <c r="H96" s="18" t="e">
        <f t="shared" si="14"/>
        <v>#VALUE!</v>
      </c>
      <c r="I96" s="18" t="e">
        <f>VLOOKUP(F96,G15数据库!C:R,4,0)</f>
        <v>#N/A</v>
      </c>
      <c r="J96" s="18" t="e">
        <f>VLOOKUP(F96,G15数据库!C:R,5,0)</f>
        <v>#N/A</v>
      </c>
      <c r="K96" s="19" t="e">
        <f t="shared" si="15"/>
        <v>#VALUE!</v>
      </c>
      <c r="L96" s="18" t="e">
        <f>VLOOKUP(F96,G15数据库!C:R,6,0)</f>
        <v>#N/A</v>
      </c>
      <c r="M96" s="18" t="e">
        <f>VLOOKUP(F96,G15数据库!C:R,7,0)</f>
        <v>#N/A</v>
      </c>
      <c r="N96" s="18"/>
      <c r="O96" s="18" t="e">
        <f>VLOOKUP(F96,G15数据库!C:R,8,0)</f>
        <v>#N/A</v>
      </c>
      <c r="P96" s="18" t="e">
        <f>VLOOKUP(F96,G15数据库!C:R,9,0)</f>
        <v>#N/A</v>
      </c>
      <c r="Q96" s="19" t="e">
        <f t="shared" si="16"/>
        <v>#VALUE!</v>
      </c>
      <c r="R96" s="18" t="e">
        <f>VLOOKUP(F96,G15数据库!C:R,10,0)</f>
        <v>#N/A</v>
      </c>
      <c r="S96" s="18" t="e">
        <f>VLOOKUP(F96,G15数据库!C:R,11,0)</f>
        <v>#N/A</v>
      </c>
      <c r="T96" s="18"/>
      <c r="U96" s="18" t="e">
        <f>VLOOKUP(F96,G15数据库!C:R,12,0)</f>
        <v>#N/A</v>
      </c>
      <c r="V96" s="18" t="e">
        <f>VLOOKUP(F96,G15数据库!C:R,13,0)</f>
        <v>#N/A</v>
      </c>
      <c r="W96" s="19" t="e">
        <f>VLOOKUP(F96,G15数据库!C:R,14,0)*C96</f>
        <v>#N/A</v>
      </c>
      <c r="X96" s="18" t="e">
        <f>VLOOKUP(F96,G15数据库!C:R,15,0)</f>
        <v>#N/A</v>
      </c>
      <c r="Y96" s="18" t="e">
        <f>VLOOKUP(F96,G15数据库!C:R,16,0)</f>
        <v>#N/A</v>
      </c>
      <c r="Z96" s="18"/>
    </row>
    <row r="97" spans="1:26" x14ac:dyDescent="0.25">
      <c r="A97" s="22"/>
      <c r="B97" s="3"/>
      <c r="C97" s="3"/>
      <c r="D97" s="3"/>
      <c r="E97" s="18" t="e">
        <f t="shared" si="11"/>
        <v>#VALUE!</v>
      </c>
      <c r="F97" s="18" t="str">
        <f t="shared" si="12"/>
        <v/>
      </c>
      <c r="G97" s="18" t="e">
        <f t="shared" si="13"/>
        <v>#VALUE!</v>
      </c>
      <c r="H97" s="18" t="e">
        <f t="shared" si="14"/>
        <v>#VALUE!</v>
      </c>
      <c r="I97" s="18" t="e">
        <f>VLOOKUP(F97,G15数据库!C:R,4,0)</f>
        <v>#N/A</v>
      </c>
      <c r="J97" s="18" t="e">
        <f>VLOOKUP(F97,G15数据库!C:R,5,0)</f>
        <v>#N/A</v>
      </c>
      <c r="K97" s="19" t="e">
        <f t="shared" si="15"/>
        <v>#VALUE!</v>
      </c>
      <c r="L97" s="18" t="e">
        <f>VLOOKUP(F97,G15数据库!C:R,6,0)</f>
        <v>#N/A</v>
      </c>
      <c r="M97" s="18" t="e">
        <f>VLOOKUP(F97,G15数据库!C:R,7,0)</f>
        <v>#N/A</v>
      </c>
      <c r="N97" s="18"/>
      <c r="O97" s="18" t="e">
        <f>VLOOKUP(F97,G15数据库!C:R,8,0)</f>
        <v>#N/A</v>
      </c>
      <c r="P97" s="18" t="e">
        <f>VLOOKUP(F97,G15数据库!C:R,9,0)</f>
        <v>#N/A</v>
      </c>
      <c r="Q97" s="19" t="e">
        <f t="shared" si="16"/>
        <v>#VALUE!</v>
      </c>
      <c r="R97" s="18" t="e">
        <f>VLOOKUP(F97,G15数据库!C:R,10,0)</f>
        <v>#N/A</v>
      </c>
      <c r="S97" s="18" t="e">
        <f>VLOOKUP(F97,G15数据库!C:R,11,0)</f>
        <v>#N/A</v>
      </c>
      <c r="T97" s="18"/>
      <c r="U97" s="18" t="e">
        <f>VLOOKUP(F97,G15数据库!C:R,12,0)</f>
        <v>#N/A</v>
      </c>
      <c r="V97" s="18" t="e">
        <f>VLOOKUP(F97,G15数据库!C:R,13,0)</f>
        <v>#N/A</v>
      </c>
      <c r="W97" s="19" t="e">
        <f>VLOOKUP(F97,G15数据库!C:R,14,0)*C97</f>
        <v>#N/A</v>
      </c>
      <c r="X97" s="18" t="e">
        <f>VLOOKUP(F97,G15数据库!C:R,15,0)</f>
        <v>#N/A</v>
      </c>
      <c r="Y97" s="18" t="e">
        <f>VLOOKUP(F97,G15数据库!C:R,16,0)</f>
        <v>#N/A</v>
      </c>
      <c r="Z97" s="18"/>
    </row>
    <row r="98" spans="1:26" x14ac:dyDescent="0.25">
      <c r="A98" s="22"/>
      <c r="B98" s="3"/>
      <c r="C98" s="3"/>
      <c r="D98" s="3"/>
      <c r="E98" s="18" t="e">
        <f t="shared" si="11"/>
        <v>#VALUE!</v>
      </c>
      <c r="F98" s="18" t="str">
        <f t="shared" si="12"/>
        <v/>
      </c>
      <c r="G98" s="18" t="e">
        <f t="shared" si="13"/>
        <v>#VALUE!</v>
      </c>
      <c r="H98" s="18" t="e">
        <f t="shared" si="14"/>
        <v>#VALUE!</v>
      </c>
      <c r="I98" s="18" t="e">
        <f>VLOOKUP(F98,G15数据库!C:R,4,0)</f>
        <v>#N/A</v>
      </c>
      <c r="J98" s="18" t="e">
        <f>VLOOKUP(F98,G15数据库!C:R,5,0)</f>
        <v>#N/A</v>
      </c>
      <c r="K98" s="19" t="e">
        <f t="shared" si="15"/>
        <v>#VALUE!</v>
      </c>
      <c r="L98" s="18" t="e">
        <f>VLOOKUP(F98,G15数据库!C:R,6,0)</f>
        <v>#N/A</v>
      </c>
      <c r="M98" s="18" t="e">
        <f>VLOOKUP(F98,G15数据库!C:R,7,0)</f>
        <v>#N/A</v>
      </c>
      <c r="N98" s="18"/>
      <c r="O98" s="18" t="e">
        <f>VLOOKUP(F98,G15数据库!C:R,8,0)</f>
        <v>#N/A</v>
      </c>
      <c r="P98" s="18" t="e">
        <f>VLOOKUP(F98,G15数据库!C:R,9,0)</f>
        <v>#N/A</v>
      </c>
      <c r="Q98" s="19" t="e">
        <f t="shared" si="16"/>
        <v>#VALUE!</v>
      </c>
      <c r="R98" s="18" t="e">
        <f>VLOOKUP(F98,G15数据库!C:R,10,0)</f>
        <v>#N/A</v>
      </c>
      <c r="S98" s="18" t="e">
        <f>VLOOKUP(F98,G15数据库!C:R,11,0)</f>
        <v>#N/A</v>
      </c>
      <c r="T98" s="18"/>
      <c r="U98" s="18" t="e">
        <f>VLOOKUP(F98,G15数据库!C:R,12,0)</f>
        <v>#N/A</v>
      </c>
      <c r="V98" s="18" t="e">
        <f>VLOOKUP(F98,G15数据库!C:R,13,0)</f>
        <v>#N/A</v>
      </c>
      <c r="W98" s="19" t="e">
        <f>VLOOKUP(F98,G15数据库!C:R,14,0)*C98</f>
        <v>#N/A</v>
      </c>
      <c r="X98" s="18" t="e">
        <f>VLOOKUP(F98,G15数据库!C:R,15,0)</f>
        <v>#N/A</v>
      </c>
      <c r="Y98" s="18" t="e">
        <f>VLOOKUP(F98,G15数据库!C:R,16,0)</f>
        <v>#N/A</v>
      </c>
      <c r="Z98" s="18"/>
    </row>
    <row r="99" spans="1:26" x14ac:dyDescent="0.25">
      <c r="A99" s="22"/>
      <c r="B99" s="3"/>
      <c r="C99" s="3"/>
      <c r="D99" s="3"/>
      <c r="E99" s="18" t="e">
        <f t="shared" si="11"/>
        <v>#VALUE!</v>
      </c>
      <c r="F99" s="18" t="str">
        <f t="shared" si="12"/>
        <v/>
      </c>
      <c r="G99" s="18" t="e">
        <f t="shared" si="13"/>
        <v>#VALUE!</v>
      </c>
      <c r="H99" s="18" t="e">
        <f t="shared" si="14"/>
        <v>#VALUE!</v>
      </c>
      <c r="I99" s="18" t="e">
        <f>VLOOKUP(F99,G15数据库!C:R,4,0)</f>
        <v>#N/A</v>
      </c>
      <c r="J99" s="18" t="e">
        <f>VLOOKUP(F99,G15数据库!C:R,5,0)</f>
        <v>#N/A</v>
      </c>
      <c r="K99" s="19" t="e">
        <f t="shared" si="15"/>
        <v>#VALUE!</v>
      </c>
      <c r="L99" s="18" t="e">
        <f>VLOOKUP(F99,G15数据库!C:R,6,0)</f>
        <v>#N/A</v>
      </c>
      <c r="M99" s="18" t="e">
        <f>VLOOKUP(F99,G15数据库!C:R,7,0)</f>
        <v>#N/A</v>
      </c>
      <c r="N99" s="18"/>
      <c r="O99" s="18" t="e">
        <f>VLOOKUP(F99,G15数据库!C:R,8,0)</f>
        <v>#N/A</v>
      </c>
      <c r="P99" s="18" t="e">
        <f>VLOOKUP(F99,G15数据库!C:R,9,0)</f>
        <v>#N/A</v>
      </c>
      <c r="Q99" s="19" t="e">
        <f t="shared" si="16"/>
        <v>#VALUE!</v>
      </c>
      <c r="R99" s="18" t="e">
        <f>VLOOKUP(F99,G15数据库!C:R,10,0)</f>
        <v>#N/A</v>
      </c>
      <c r="S99" s="18" t="e">
        <f>VLOOKUP(F99,G15数据库!C:R,11,0)</f>
        <v>#N/A</v>
      </c>
      <c r="T99" s="18"/>
      <c r="U99" s="18" t="e">
        <f>VLOOKUP(F99,G15数据库!C:R,12,0)</f>
        <v>#N/A</v>
      </c>
      <c r="V99" s="18" t="e">
        <f>VLOOKUP(F99,G15数据库!C:R,13,0)</f>
        <v>#N/A</v>
      </c>
      <c r="W99" s="19" t="e">
        <f>VLOOKUP(F99,G15数据库!C:R,14,0)*C99</f>
        <v>#N/A</v>
      </c>
      <c r="X99" s="18" t="e">
        <f>VLOOKUP(F99,G15数据库!C:R,15,0)</f>
        <v>#N/A</v>
      </c>
      <c r="Y99" s="18" t="e">
        <f>VLOOKUP(F99,G15数据库!C:R,16,0)</f>
        <v>#N/A</v>
      </c>
      <c r="Z99" s="18"/>
    </row>
    <row r="100" spans="1:26" x14ac:dyDescent="0.25">
      <c r="A100" s="22"/>
      <c r="B100" s="3"/>
      <c r="C100" s="3"/>
      <c r="D100" s="3"/>
      <c r="E100" s="18" t="e">
        <f t="shared" si="11"/>
        <v>#VALUE!</v>
      </c>
      <c r="F100" s="18" t="str">
        <f t="shared" si="12"/>
        <v/>
      </c>
      <c r="G100" s="18" t="e">
        <f t="shared" si="13"/>
        <v>#VALUE!</v>
      </c>
      <c r="H100" s="18" t="e">
        <f t="shared" si="14"/>
        <v>#VALUE!</v>
      </c>
      <c r="I100" s="18" t="e">
        <f>VLOOKUP(F100,G15数据库!C:R,4,0)</f>
        <v>#N/A</v>
      </c>
      <c r="J100" s="18" t="e">
        <f>VLOOKUP(F100,G15数据库!C:R,5,0)</f>
        <v>#N/A</v>
      </c>
      <c r="K100" s="19" t="e">
        <f t="shared" si="15"/>
        <v>#VALUE!</v>
      </c>
      <c r="L100" s="18" t="e">
        <f>VLOOKUP(F100,G15数据库!C:R,6,0)</f>
        <v>#N/A</v>
      </c>
      <c r="M100" s="18" t="e">
        <f>VLOOKUP(F100,G15数据库!C:R,7,0)</f>
        <v>#N/A</v>
      </c>
      <c r="N100" s="18"/>
      <c r="O100" s="18" t="e">
        <f>VLOOKUP(F100,G15数据库!C:R,8,0)</f>
        <v>#N/A</v>
      </c>
      <c r="P100" s="18" t="e">
        <f>VLOOKUP(F100,G15数据库!C:R,9,0)</f>
        <v>#N/A</v>
      </c>
      <c r="Q100" s="19" t="e">
        <f t="shared" si="16"/>
        <v>#VALUE!</v>
      </c>
      <c r="R100" s="18" t="e">
        <f>VLOOKUP(F100,G15数据库!C:R,10,0)</f>
        <v>#N/A</v>
      </c>
      <c r="S100" s="18" t="e">
        <f>VLOOKUP(F100,G15数据库!C:R,11,0)</f>
        <v>#N/A</v>
      </c>
      <c r="T100" s="18"/>
      <c r="U100" s="18" t="e">
        <f>VLOOKUP(F100,G15数据库!C:R,12,0)</f>
        <v>#N/A</v>
      </c>
      <c r="V100" s="18" t="e">
        <f>VLOOKUP(F100,G15数据库!C:R,13,0)</f>
        <v>#N/A</v>
      </c>
      <c r="W100" s="19" t="e">
        <f>VLOOKUP(F100,G15数据库!C:R,14,0)*C100</f>
        <v>#N/A</v>
      </c>
      <c r="X100" s="18" t="e">
        <f>VLOOKUP(F100,G15数据库!C:R,15,0)</f>
        <v>#N/A</v>
      </c>
      <c r="Y100" s="18" t="e">
        <f>VLOOKUP(F100,G15数据库!C:R,16,0)</f>
        <v>#N/A</v>
      </c>
      <c r="Z100" s="18"/>
    </row>
  </sheetData>
  <sheetProtection algorithmName="SHA-512" hashValue="wGW25fXBzHNlMZeLSXY/DwHEQQELayRf9jpToPtBo1z4loIAQcAk2Q5gfQvQlAF9qYQNDU09BJTPNLAg/PPqQA==" saltValue="EwpfXxC1Wq5Ord6MH3g2Zw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F2:F12" formula="1"/>
  </ignoredError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8E42A-936D-4460-9222-95C762FE430F}">
  <sheetPr codeName="Sheet117"/>
  <dimension ref="A1:R6"/>
  <sheetViews>
    <sheetView workbookViewId="0">
      <selection activeCell="H13" sqref="H13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6" width="5.26953125" bestFit="1" customWidth="1"/>
    <col min="7" max="7" width="9.26953125" bestFit="1" customWidth="1"/>
    <col min="8" max="8" width="5.26953125" bestFit="1" customWidth="1"/>
    <col min="9" max="10" width="6.26953125" customWidth="1"/>
    <col min="11" max="11" width="9.26953125" bestFit="1" customWidth="1"/>
    <col min="12" max="13" width="6.26953125" customWidth="1"/>
    <col min="14" max="14" width="9.26953125" bestFit="1" customWidth="1"/>
    <col min="15" max="15" width="8.90625" bestFit="1" customWidth="1"/>
    <col min="16" max="17" width="5.26953125" bestFit="1" customWidth="1"/>
    <col min="18" max="18" width="6.26953125" bestFit="1" customWidth="1"/>
  </cols>
  <sheetData>
    <row r="1" spans="1:18" x14ac:dyDescent="0.25">
      <c r="A1" s="43" t="str">
        <f>HYPERLINK("#管架编号及数量输入!J1","序号/回输入界面")</f>
        <v>序号/回输入界面</v>
      </c>
      <c r="B1" s="46"/>
      <c r="C1" s="80" t="s">
        <v>431</v>
      </c>
      <c r="D1" s="78"/>
      <c r="E1" s="78"/>
      <c r="F1" s="78"/>
      <c r="G1" s="78"/>
      <c r="H1" s="78"/>
      <c r="I1" s="79"/>
      <c r="J1" s="80" t="s">
        <v>144</v>
      </c>
      <c r="K1" s="78"/>
      <c r="L1" s="78"/>
      <c r="M1" s="79"/>
      <c r="N1" s="86" t="s">
        <v>392</v>
      </c>
      <c r="O1" s="87"/>
      <c r="P1" s="87"/>
      <c r="Q1" s="87"/>
      <c r="R1" s="87"/>
    </row>
    <row r="2" spans="1:18" x14ac:dyDescent="0.25">
      <c r="A2" s="3" t="s">
        <v>47</v>
      </c>
      <c r="B2" s="3" t="s">
        <v>46</v>
      </c>
      <c r="C2" s="1" t="s">
        <v>1</v>
      </c>
      <c r="D2" s="3" t="s">
        <v>265</v>
      </c>
      <c r="E2" s="3" t="s">
        <v>187</v>
      </c>
      <c r="F2" s="1" t="s">
        <v>12</v>
      </c>
      <c r="G2" s="1" t="s">
        <v>2</v>
      </c>
      <c r="H2" s="1" t="s">
        <v>3</v>
      </c>
      <c r="I2" s="1" t="s">
        <v>4</v>
      </c>
      <c r="J2" s="1" t="s">
        <v>12</v>
      </c>
      <c r="K2" s="1" t="s">
        <v>2</v>
      </c>
      <c r="L2" s="1" t="s">
        <v>3</v>
      </c>
      <c r="M2" s="1" t="s">
        <v>4</v>
      </c>
      <c r="N2" s="1" t="s">
        <v>12</v>
      </c>
      <c r="O2" s="1" t="s">
        <v>2</v>
      </c>
      <c r="P2" s="3" t="s">
        <v>32</v>
      </c>
      <c r="Q2" s="1" t="s">
        <v>3</v>
      </c>
      <c r="R2" s="1" t="s">
        <v>4</v>
      </c>
    </row>
    <row r="3" spans="1:18" ht="15" x14ac:dyDescent="0.25">
      <c r="A3" s="3" t="s">
        <v>429</v>
      </c>
      <c r="B3" s="3" t="s">
        <v>430</v>
      </c>
      <c r="C3" s="1" t="s">
        <v>6</v>
      </c>
      <c r="D3" s="1">
        <v>75</v>
      </c>
      <c r="E3" s="1">
        <v>75</v>
      </c>
      <c r="F3" s="1" t="s">
        <v>93</v>
      </c>
      <c r="G3" s="1" t="s">
        <v>14</v>
      </c>
      <c r="H3" s="1" t="s">
        <v>15</v>
      </c>
      <c r="I3" s="1" t="s">
        <v>7</v>
      </c>
      <c r="J3" s="1" t="s">
        <v>93</v>
      </c>
      <c r="K3" s="1" t="s">
        <v>14</v>
      </c>
      <c r="L3" s="1" t="s">
        <v>15</v>
      </c>
      <c r="M3" s="1" t="s">
        <v>7</v>
      </c>
      <c r="N3" s="3" t="s">
        <v>393</v>
      </c>
      <c r="O3" s="36" t="s">
        <v>400</v>
      </c>
      <c r="P3" s="3">
        <v>2</v>
      </c>
      <c r="Q3" s="3" t="s">
        <v>72</v>
      </c>
      <c r="R3" s="1" t="s">
        <v>7</v>
      </c>
    </row>
    <row r="4" spans="1:18" ht="15" x14ac:dyDescent="0.25">
      <c r="A4" s="3"/>
      <c r="B4" s="1"/>
      <c r="C4" s="1" t="s">
        <v>17</v>
      </c>
      <c r="D4" s="1">
        <v>100</v>
      </c>
      <c r="E4" s="1">
        <v>100</v>
      </c>
      <c r="F4" s="1" t="s">
        <v>93</v>
      </c>
      <c r="G4" s="3" t="s">
        <v>413</v>
      </c>
      <c r="H4" s="1" t="s">
        <v>15</v>
      </c>
      <c r="I4" s="1" t="s">
        <v>7</v>
      </c>
      <c r="J4" s="1" t="s">
        <v>93</v>
      </c>
      <c r="K4" s="3" t="s">
        <v>413</v>
      </c>
      <c r="L4" s="1" t="s">
        <v>15</v>
      </c>
      <c r="M4" s="1" t="s">
        <v>7</v>
      </c>
      <c r="N4" s="3" t="s">
        <v>393</v>
      </c>
      <c r="O4" s="36" t="s">
        <v>401</v>
      </c>
      <c r="P4" s="3">
        <v>2</v>
      </c>
      <c r="Q4" s="3" t="s">
        <v>72</v>
      </c>
      <c r="R4" s="1" t="s">
        <v>7</v>
      </c>
    </row>
    <row r="5" spans="1:18" ht="15" x14ac:dyDescent="0.25">
      <c r="A5" s="3"/>
      <c r="B5" s="1"/>
      <c r="C5" s="1" t="s">
        <v>8</v>
      </c>
      <c r="D5" s="1">
        <v>150</v>
      </c>
      <c r="E5" s="1">
        <v>125</v>
      </c>
      <c r="F5" s="1" t="s">
        <v>93</v>
      </c>
      <c r="G5" s="3" t="s">
        <v>145</v>
      </c>
      <c r="H5" s="1" t="s">
        <v>15</v>
      </c>
      <c r="I5" s="1" t="s">
        <v>7</v>
      </c>
      <c r="J5" s="1" t="s">
        <v>93</v>
      </c>
      <c r="K5" s="3" t="s">
        <v>145</v>
      </c>
      <c r="L5" s="1" t="s">
        <v>15</v>
      </c>
      <c r="M5" s="1" t="s">
        <v>7</v>
      </c>
      <c r="N5" s="3" t="s">
        <v>393</v>
      </c>
      <c r="O5" s="36" t="s">
        <v>402</v>
      </c>
      <c r="P5" s="3">
        <v>2</v>
      </c>
      <c r="Q5" s="3" t="s">
        <v>72</v>
      </c>
      <c r="R5" s="1" t="s">
        <v>7</v>
      </c>
    </row>
    <row r="6" spans="1:18" ht="15" x14ac:dyDescent="0.25">
      <c r="A6" s="3"/>
      <c r="B6" s="1"/>
      <c r="C6" s="1" t="s">
        <v>9</v>
      </c>
      <c r="D6" s="1">
        <v>200</v>
      </c>
      <c r="E6" s="1">
        <v>150</v>
      </c>
      <c r="F6" s="3" t="s">
        <v>207</v>
      </c>
      <c r="G6" s="55" t="s">
        <v>164</v>
      </c>
      <c r="H6" s="1" t="s">
        <v>15</v>
      </c>
      <c r="I6" s="1" t="s">
        <v>7</v>
      </c>
      <c r="J6" s="3" t="s">
        <v>207</v>
      </c>
      <c r="K6" s="3" t="s">
        <v>130</v>
      </c>
      <c r="L6" s="1" t="s">
        <v>15</v>
      </c>
      <c r="M6" s="1" t="s">
        <v>7</v>
      </c>
      <c r="N6" s="3" t="s">
        <v>393</v>
      </c>
      <c r="O6" s="36" t="s">
        <v>403</v>
      </c>
      <c r="P6" s="3">
        <v>2</v>
      </c>
      <c r="Q6" s="3" t="s">
        <v>72</v>
      </c>
      <c r="R6" s="1" t="s">
        <v>7</v>
      </c>
    </row>
  </sheetData>
  <sheetProtection algorithmName="SHA-512" hashValue="r0kcO7R+s3Cp9UcrMTrCSKehfKk/8YuUgw5XTswePNm/DpsakbBT0kzVKg+EikZRZ+rMIK5e4zZgrPyrXKDJuQ==" saltValue="0bMVMkTf35PxnWYwrX0YgQ==" spinCount="100000" sheet="1" objects="1" scenarios="1"/>
  <mergeCells count="3">
    <mergeCell ref="C1:I1"/>
    <mergeCell ref="N1:R1"/>
    <mergeCell ref="J1:M1"/>
  </mergeCells>
  <phoneticPr fontId="6" type="noConversion"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5480A-0768-4CA0-972E-CB20E6D3B6BE}">
  <sheetPr codeName="Sheet118"/>
  <dimension ref="A1:T101"/>
  <sheetViews>
    <sheetView workbookViewId="0">
      <selection activeCell="W26" sqref="W26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3" max="6" width="5.26953125" bestFit="1" customWidth="1"/>
    <col min="7" max="8" width="6.26953125" bestFit="1" customWidth="1"/>
    <col min="9" max="9" width="11.36328125" bestFit="1" customWidth="1"/>
    <col min="10" max="10" width="9.26953125" bestFit="1" customWidth="1"/>
    <col min="11" max="11" width="7.26953125" bestFit="1" customWidth="1"/>
    <col min="12" max="12" width="5.26953125" bestFit="1" customWidth="1"/>
    <col min="13" max="13" width="6.26953125" bestFit="1" customWidth="1"/>
    <col min="14" max="14" width="5.26953125" bestFit="1" customWidth="1"/>
    <col min="15" max="15" width="11.36328125" bestFit="1" customWidth="1"/>
    <col min="16" max="16" width="9.26953125" bestFit="1" customWidth="1"/>
    <col min="17" max="17" width="7.26953125" bestFit="1" customWidth="1"/>
    <col min="18" max="18" width="5.26953125" bestFit="1" customWidth="1"/>
    <col min="19" max="19" width="6.26953125" bestFit="1" customWidth="1"/>
    <col min="20" max="20" width="5.26953125" bestFit="1" customWidth="1"/>
  </cols>
  <sheetData>
    <row r="1" spans="1:20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208</v>
      </c>
      <c r="H1" s="18" t="s">
        <v>209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9" t="s">
        <v>79</v>
      </c>
      <c r="R1" s="18" t="s">
        <v>3</v>
      </c>
      <c r="S1" s="18" t="s">
        <v>160</v>
      </c>
      <c r="T1" s="18" t="s">
        <v>5</v>
      </c>
    </row>
    <row r="2" spans="1:20" x14ac:dyDescent="0.25">
      <c r="A2" s="22">
        <v>55</v>
      </c>
      <c r="B2" s="3" t="s">
        <v>1090</v>
      </c>
      <c r="C2" s="3">
        <v>2</v>
      </c>
      <c r="D2" s="3" t="s">
        <v>601</v>
      </c>
      <c r="E2" s="18">
        <f>VALUE(TRIM(MID(SUBSTITUTE($B2,"-",REPT(" ",99)),COLUMN(B2)*99-98,99)))</f>
        <v>1</v>
      </c>
      <c r="F2" s="18" t="str">
        <f>(TRIM(MID(SUBSTITUTE($B2,"-",REPT(" ",99)),COLUMN(C2)*99-98,99)))</f>
        <v>A</v>
      </c>
      <c r="G2" s="18">
        <f>VALUE(TRIM(MID(SUBSTITUTE($B2,"-",REPT(" ",99)),COLUMN(D2)*99-98,99)))</f>
        <v>200</v>
      </c>
      <c r="H2" s="18">
        <f>VALUE(TRIM(MID(SUBSTITUTE($B2,"-",REPT(" ",99)),COLUMN(E2)*99-98,99)))</f>
        <v>400</v>
      </c>
      <c r="I2" s="18" t="str">
        <f>VLOOKUP(F2,G16数据库!C:N,4,0)</f>
        <v>角钢</v>
      </c>
      <c r="J2" s="18" t="str">
        <f>VLOOKUP(F2,G16数据库!C:N,5,0)</f>
        <v>∠50x6</v>
      </c>
      <c r="K2" s="19">
        <f>(2*G2/1000+H2/1000)*C2</f>
        <v>1.6</v>
      </c>
      <c r="L2" s="18" t="str">
        <f>VLOOKUP(F2,G16数据库!C:N,6,0)</f>
        <v>m</v>
      </c>
      <c r="M2" s="18" t="str">
        <f>VLOOKUP(F2,G16数据库!C:N,7,0)</f>
        <v>Q235B</v>
      </c>
      <c r="N2" s="18"/>
      <c r="O2" s="18" t="str">
        <f>VLOOKUP(F2,G16数据库!C:N,8,0)</f>
        <v>膨胀锚栓</v>
      </c>
      <c r="P2" s="18" t="str">
        <f>VLOOKUP(F2,G16数据库!C:N,9,0)</f>
        <v>M8x80</v>
      </c>
      <c r="Q2" s="19">
        <f>VLOOKUP(F2,G16数据库!C:N,10,0)*C2</f>
        <v>4</v>
      </c>
      <c r="R2" s="18" t="str">
        <f>VLOOKUP(F2,G16数据库!C:N,11,0)</f>
        <v>套</v>
      </c>
      <c r="S2" s="18" t="str">
        <f>VLOOKUP(F2,G16数据库!C:N,12,0)</f>
        <v>Q235B</v>
      </c>
      <c r="T2" s="18"/>
    </row>
    <row r="3" spans="1:20" x14ac:dyDescent="0.25">
      <c r="A3" s="22"/>
      <c r="B3" s="3"/>
      <c r="C3" s="3"/>
      <c r="D3" s="3"/>
      <c r="E3" s="18" t="e">
        <f t="shared" ref="E3:E9" si="0">VALUE(TRIM(MID(SUBSTITUTE($B3,"-",REPT(" ",99)),COLUMN(B3)*99-98,99)))</f>
        <v>#VALUE!</v>
      </c>
      <c r="F3" s="18" t="str">
        <f t="shared" ref="F3:F9" si="1">(TRIM(MID(SUBSTITUTE($B3,"-",REPT(" ",99)),COLUMN(C3)*99-98,99)))</f>
        <v/>
      </c>
      <c r="G3" s="18" t="e">
        <f t="shared" ref="G3:H9" si="2">VALUE(TRIM(MID(SUBSTITUTE($B3,"-",REPT(" ",99)),COLUMN(D3)*99-98,99)))</f>
        <v>#VALUE!</v>
      </c>
      <c r="H3" s="18" t="e">
        <f t="shared" si="2"/>
        <v>#VALUE!</v>
      </c>
      <c r="I3" s="18" t="e">
        <f>VLOOKUP(F3,G16数据库!C:N,4,0)</f>
        <v>#N/A</v>
      </c>
      <c r="J3" s="18" t="e">
        <f>VLOOKUP(F3,G16数据库!C:N,5,0)</f>
        <v>#N/A</v>
      </c>
      <c r="K3" s="19" t="e">
        <f t="shared" ref="K3:K9" si="3">(2*G3/1000+H3/1000)*C3</f>
        <v>#VALUE!</v>
      </c>
      <c r="L3" s="18" t="e">
        <f>VLOOKUP(F3,G16数据库!C:N,6,0)</f>
        <v>#N/A</v>
      </c>
      <c r="M3" s="18" t="e">
        <f>VLOOKUP(F3,G16数据库!C:N,7,0)</f>
        <v>#N/A</v>
      </c>
      <c r="N3" s="18"/>
      <c r="O3" s="18" t="e">
        <f>VLOOKUP(F3,G16数据库!C:N,8,0)</f>
        <v>#N/A</v>
      </c>
      <c r="P3" s="18" t="e">
        <f>VLOOKUP(F3,G16数据库!C:N,9,0)</f>
        <v>#N/A</v>
      </c>
      <c r="Q3" s="19" t="e">
        <f>VLOOKUP(F3,G16数据库!C:N,10,0)*C3</f>
        <v>#N/A</v>
      </c>
      <c r="R3" s="18" t="e">
        <f>VLOOKUP(F3,G16数据库!C:N,11,0)</f>
        <v>#N/A</v>
      </c>
      <c r="S3" s="18" t="e">
        <f>VLOOKUP(F3,G16数据库!C:N,12,0)</f>
        <v>#N/A</v>
      </c>
      <c r="T3" s="18"/>
    </row>
    <row r="4" spans="1:20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>VLOOKUP(F4,G16数据库!C:N,4,0)</f>
        <v>#N/A</v>
      </c>
      <c r="J4" s="18" t="e">
        <f>VLOOKUP(F4,G16数据库!C:N,5,0)</f>
        <v>#N/A</v>
      </c>
      <c r="K4" s="19" t="e">
        <f t="shared" si="3"/>
        <v>#VALUE!</v>
      </c>
      <c r="L4" s="18" t="e">
        <f>VLOOKUP(F4,G16数据库!C:N,6,0)</f>
        <v>#N/A</v>
      </c>
      <c r="M4" s="18" t="e">
        <f>VLOOKUP(F4,G16数据库!C:N,7,0)</f>
        <v>#N/A</v>
      </c>
      <c r="N4" s="18"/>
      <c r="O4" s="18" t="e">
        <f>VLOOKUP(F4,G16数据库!C:N,8,0)</f>
        <v>#N/A</v>
      </c>
      <c r="P4" s="18" t="e">
        <f>VLOOKUP(F4,G16数据库!C:N,9,0)</f>
        <v>#N/A</v>
      </c>
      <c r="Q4" s="19" t="e">
        <f>VLOOKUP(F4,G16数据库!C:N,10,0)*C4</f>
        <v>#N/A</v>
      </c>
      <c r="R4" s="18" t="e">
        <f>VLOOKUP(F4,G16数据库!C:N,11,0)</f>
        <v>#N/A</v>
      </c>
      <c r="S4" s="18" t="e">
        <f>VLOOKUP(F4,G16数据库!C:N,12,0)</f>
        <v>#N/A</v>
      </c>
      <c r="T4" s="18"/>
    </row>
    <row r="5" spans="1:20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>VLOOKUP(F5,G16数据库!C:N,4,0)</f>
        <v>#N/A</v>
      </c>
      <c r="J5" s="18" t="e">
        <f>VLOOKUP(F5,G16数据库!C:N,5,0)</f>
        <v>#N/A</v>
      </c>
      <c r="K5" s="19" t="e">
        <f t="shared" si="3"/>
        <v>#VALUE!</v>
      </c>
      <c r="L5" s="18" t="e">
        <f>VLOOKUP(F5,G16数据库!C:N,6,0)</f>
        <v>#N/A</v>
      </c>
      <c r="M5" s="18" t="e">
        <f>VLOOKUP(F5,G16数据库!C:N,7,0)</f>
        <v>#N/A</v>
      </c>
      <c r="N5" s="18"/>
      <c r="O5" s="18" t="e">
        <f>VLOOKUP(F5,G16数据库!C:N,8,0)</f>
        <v>#N/A</v>
      </c>
      <c r="P5" s="18" t="e">
        <f>VLOOKUP(F5,G16数据库!C:N,9,0)</f>
        <v>#N/A</v>
      </c>
      <c r="Q5" s="19" t="e">
        <f>VLOOKUP(F5,G16数据库!C:N,10,0)*C5</f>
        <v>#N/A</v>
      </c>
      <c r="R5" s="18" t="e">
        <f>VLOOKUP(F5,G16数据库!C:N,11,0)</f>
        <v>#N/A</v>
      </c>
      <c r="S5" s="18" t="e">
        <f>VLOOKUP(F5,G16数据库!C:N,12,0)</f>
        <v>#N/A</v>
      </c>
      <c r="T5" s="18"/>
    </row>
    <row r="6" spans="1:20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>VLOOKUP(F6,G16数据库!C:N,4,0)</f>
        <v>#N/A</v>
      </c>
      <c r="J6" s="18" t="e">
        <f>VLOOKUP(F6,G16数据库!C:N,5,0)</f>
        <v>#N/A</v>
      </c>
      <c r="K6" s="19" t="e">
        <f t="shared" si="3"/>
        <v>#VALUE!</v>
      </c>
      <c r="L6" s="18" t="e">
        <f>VLOOKUP(F6,G16数据库!C:N,6,0)</f>
        <v>#N/A</v>
      </c>
      <c r="M6" s="18" t="e">
        <f>VLOOKUP(F6,G16数据库!C:N,7,0)</f>
        <v>#N/A</v>
      </c>
      <c r="N6" s="18"/>
      <c r="O6" s="18" t="e">
        <f>VLOOKUP(F6,G16数据库!C:N,8,0)</f>
        <v>#N/A</v>
      </c>
      <c r="P6" s="18" t="e">
        <f>VLOOKUP(F6,G16数据库!C:N,9,0)</f>
        <v>#N/A</v>
      </c>
      <c r="Q6" s="19" t="e">
        <f>VLOOKUP(F6,G16数据库!C:N,10,0)*C6</f>
        <v>#N/A</v>
      </c>
      <c r="R6" s="18" t="e">
        <f>VLOOKUP(F6,G16数据库!C:N,11,0)</f>
        <v>#N/A</v>
      </c>
      <c r="S6" s="18" t="e">
        <f>VLOOKUP(F6,G16数据库!C:N,12,0)</f>
        <v>#N/A</v>
      </c>
      <c r="T6" s="18"/>
    </row>
    <row r="7" spans="1:20" x14ac:dyDescent="0.25">
      <c r="A7" s="22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>VLOOKUP(F7,G16数据库!C:N,4,0)</f>
        <v>#N/A</v>
      </c>
      <c r="J7" s="18" t="e">
        <f>VLOOKUP(F7,G16数据库!C:N,5,0)</f>
        <v>#N/A</v>
      </c>
      <c r="K7" s="19" t="e">
        <f t="shared" si="3"/>
        <v>#VALUE!</v>
      </c>
      <c r="L7" s="18" t="e">
        <f>VLOOKUP(F7,G16数据库!C:N,6,0)</f>
        <v>#N/A</v>
      </c>
      <c r="M7" s="18" t="e">
        <f>VLOOKUP(F7,G16数据库!C:N,7,0)</f>
        <v>#N/A</v>
      </c>
      <c r="N7" s="18"/>
      <c r="O7" s="18" t="e">
        <f>VLOOKUP(F7,G16数据库!C:N,8,0)</f>
        <v>#N/A</v>
      </c>
      <c r="P7" s="18" t="e">
        <f>VLOOKUP(F7,G16数据库!C:N,9,0)</f>
        <v>#N/A</v>
      </c>
      <c r="Q7" s="19" t="e">
        <f>VLOOKUP(F7,G16数据库!C:N,10,0)*C7</f>
        <v>#N/A</v>
      </c>
      <c r="R7" s="18" t="e">
        <f>VLOOKUP(F7,G16数据库!C:N,11,0)</f>
        <v>#N/A</v>
      </c>
      <c r="S7" s="18" t="e">
        <f>VLOOKUP(F7,G16数据库!C:N,12,0)</f>
        <v>#N/A</v>
      </c>
      <c r="T7" s="18"/>
    </row>
    <row r="8" spans="1:20" x14ac:dyDescent="0.25">
      <c r="A8" s="22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>VLOOKUP(F8,G16数据库!C:N,4,0)</f>
        <v>#N/A</v>
      </c>
      <c r="J8" s="18" t="e">
        <f>VLOOKUP(F8,G16数据库!C:N,5,0)</f>
        <v>#N/A</v>
      </c>
      <c r="K8" s="19" t="e">
        <f t="shared" si="3"/>
        <v>#VALUE!</v>
      </c>
      <c r="L8" s="18" t="e">
        <f>VLOOKUP(F8,G16数据库!C:N,6,0)</f>
        <v>#N/A</v>
      </c>
      <c r="M8" s="18" t="e">
        <f>VLOOKUP(F8,G16数据库!C:N,7,0)</f>
        <v>#N/A</v>
      </c>
      <c r="N8" s="18"/>
      <c r="O8" s="18" t="e">
        <f>VLOOKUP(F8,G16数据库!C:N,8,0)</f>
        <v>#N/A</v>
      </c>
      <c r="P8" s="18" t="e">
        <f>VLOOKUP(F8,G16数据库!C:N,9,0)</f>
        <v>#N/A</v>
      </c>
      <c r="Q8" s="19" t="e">
        <f>VLOOKUP(F8,G16数据库!C:N,10,0)*C8</f>
        <v>#N/A</v>
      </c>
      <c r="R8" s="18" t="e">
        <f>VLOOKUP(F8,G16数据库!C:N,11,0)</f>
        <v>#N/A</v>
      </c>
      <c r="S8" s="18" t="e">
        <f>VLOOKUP(F8,G16数据库!C:N,12,0)</f>
        <v>#N/A</v>
      </c>
      <c r="T8" s="18"/>
    </row>
    <row r="9" spans="1:20" x14ac:dyDescent="0.25">
      <c r="A9" s="22"/>
      <c r="B9" s="3"/>
      <c r="C9" s="3"/>
      <c r="D9" s="3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2"/>
        <v>#VALUE!</v>
      </c>
      <c r="I9" s="18" t="e">
        <f>VLOOKUP(F9,G16数据库!C:N,4,0)</f>
        <v>#N/A</v>
      </c>
      <c r="J9" s="18" t="e">
        <f>VLOOKUP(F9,G16数据库!C:N,5,0)</f>
        <v>#N/A</v>
      </c>
      <c r="K9" s="19" t="e">
        <f t="shared" si="3"/>
        <v>#VALUE!</v>
      </c>
      <c r="L9" s="18" t="e">
        <f>VLOOKUP(F9,G16数据库!C:N,6,0)</f>
        <v>#N/A</v>
      </c>
      <c r="M9" s="18" t="e">
        <f>VLOOKUP(F9,G16数据库!C:N,7,0)</f>
        <v>#N/A</v>
      </c>
      <c r="N9" s="18"/>
      <c r="O9" s="18" t="e">
        <f>VLOOKUP(F9,G16数据库!C:N,8,0)</f>
        <v>#N/A</v>
      </c>
      <c r="P9" s="18" t="e">
        <f>VLOOKUP(F9,G16数据库!C:N,9,0)</f>
        <v>#N/A</v>
      </c>
      <c r="Q9" s="19" t="e">
        <f>VLOOKUP(F9,G16数据库!C:N,10,0)*C9</f>
        <v>#N/A</v>
      </c>
      <c r="R9" s="18" t="e">
        <f>VLOOKUP(F9,G16数据库!C:N,11,0)</f>
        <v>#N/A</v>
      </c>
      <c r="S9" s="18" t="e">
        <f>VLOOKUP(F9,G16数据库!C:N,12,0)</f>
        <v>#N/A</v>
      </c>
      <c r="T9" s="18"/>
    </row>
    <row r="10" spans="1:20" x14ac:dyDescent="0.25">
      <c r="A10" s="22"/>
      <c r="B10" s="3"/>
      <c r="C10" s="3"/>
      <c r="D10" s="3"/>
      <c r="E10" s="18" t="e">
        <f t="shared" ref="E10:E73" si="4">VALUE(TRIM(MID(SUBSTITUTE($B10,"-",REPT(" ",99)),COLUMN(B10)*99-98,99)))</f>
        <v>#VALUE!</v>
      </c>
      <c r="F10" s="18" t="str">
        <f t="shared" ref="F10:F73" si="5">(TRIM(MID(SUBSTITUTE($B10,"-",REPT(" ",99)),COLUMN(C10)*99-98,99)))</f>
        <v/>
      </c>
      <c r="G10" s="18" t="e">
        <f t="shared" ref="G10:G73" si="6">VALUE(TRIM(MID(SUBSTITUTE($B10,"-",REPT(" ",99)),COLUMN(D10)*99-98,99)))</f>
        <v>#VALUE!</v>
      </c>
      <c r="H10" s="18" t="e">
        <f t="shared" ref="H10:H73" si="7">VALUE(TRIM(MID(SUBSTITUTE($B10,"-",REPT(" ",99)),COLUMN(E10)*99-98,99)))</f>
        <v>#VALUE!</v>
      </c>
      <c r="I10" s="18" t="e">
        <f>VLOOKUP(F10,G16数据库!C:N,4,0)</f>
        <v>#N/A</v>
      </c>
      <c r="J10" s="18" t="e">
        <f>VLOOKUP(F10,G16数据库!C:N,5,0)</f>
        <v>#N/A</v>
      </c>
      <c r="K10" s="19" t="e">
        <f t="shared" ref="K10:K73" si="8">(2*G10/1000+H10/1000)*C10</f>
        <v>#VALUE!</v>
      </c>
      <c r="L10" s="18" t="e">
        <f>VLOOKUP(F10,G16数据库!C:N,6,0)</f>
        <v>#N/A</v>
      </c>
      <c r="M10" s="18" t="e">
        <f>VLOOKUP(F10,G16数据库!C:N,7,0)</f>
        <v>#N/A</v>
      </c>
      <c r="N10" s="18"/>
      <c r="O10" s="18" t="e">
        <f>VLOOKUP(F10,G16数据库!C:N,8,0)</f>
        <v>#N/A</v>
      </c>
      <c r="P10" s="18" t="e">
        <f>VLOOKUP(F10,G16数据库!C:N,9,0)</f>
        <v>#N/A</v>
      </c>
      <c r="Q10" s="19" t="e">
        <f>VLOOKUP(F10,G16数据库!C:N,10,0)*C10</f>
        <v>#N/A</v>
      </c>
      <c r="R10" s="18" t="e">
        <f>VLOOKUP(F10,G16数据库!C:N,11,0)</f>
        <v>#N/A</v>
      </c>
      <c r="S10" s="18" t="e">
        <f>VLOOKUP(F10,G16数据库!C:N,12,0)</f>
        <v>#N/A</v>
      </c>
      <c r="T10" s="18"/>
    </row>
    <row r="11" spans="1:20" x14ac:dyDescent="0.25">
      <c r="A11" s="22"/>
      <c r="B11" s="3"/>
      <c r="C11" s="3"/>
      <c r="D11" s="3"/>
      <c r="E11" s="18" t="e">
        <f t="shared" si="4"/>
        <v>#VALUE!</v>
      </c>
      <c r="F11" s="18" t="str">
        <f t="shared" si="5"/>
        <v/>
      </c>
      <c r="G11" s="18" t="e">
        <f t="shared" si="6"/>
        <v>#VALUE!</v>
      </c>
      <c r="H11" s="18" t="e">
        <f t="shared" si="7"/>
        <v>#VALUE!</v>
      </c>
      <c r="I11" s="18" t="e">
        <f>VLOOKUP(F11,G16数据库!C:N,4,0)</f>
        <v>#N/A</v>
      </c>
      <c r="J11" s="18" t="e">
        <f>VLOOKUP(F11,G16数据库!C:N,5,0)</f>
        <v>#N/A</v>
      </c>
      <c r="K11" s="19" t="e">
        <f t="shared" si="8"/>
        <v>#VALUE!</v>
      </c>
      <c r="L11" s="18" t="e">
        <f>VLOOKUP(F11,G16数据库!C:N,6,0)</f>
        <v>#N/A</v>
      </c>
      <c r="M11" s="18" t="e">
        <f>VLOOKUP(F11,G16数据库!C:N,7,0)</f>
        <v>#N/A</v>
      </c>
      <c r="N11" s="18"/>
      <c r="O11" s="18" t="e">
        <f>VLOOKUP(F11,G16数据库!C:N,8,0)</f>
        <v>#N/A</v>
      </c>
      <c r="P11" s="18" t="e">
        <f>VLOOKUP(F11,G16数据库!C:N,9,0)</f>
        <v>#N/A</v>
      </c>
      <c r="Q11" s="19" t="e">
        <f>VLOOKUP(F11,G16数据库!C:N,10,0)*C11</f>
        <v>#N/A</v>
      </c>
      <c r="R11" s="18" t="e">
        <f>VLOOKUP(F11,G16数据库!C:N,11,0)</f>
        <v>#N/A</v>
      </c>
      <c r="S11" s="18" t="e">
        <f>VLOOKUP(F11,G16数据库!C:N,12,0)</f>
        <v>#N/A</v>
      </c>
      <c r="T11" s="18"/>
    </row>
    <row r="12" spans="1:20" x14ac:dyDescent="0.25">
      <c r="A12" s="22"/>
      <c r="B12" s="3"/>
      <c r="C12" s="3"/>
      <c r="D12" s="3"/>
      <c r="E12" s="18" t="e">
        <f t="shared" si="4"/>
        <v>#VALUE!</v>
      </c>
      <c r="F12" s="18" t="str">
        <f t="shared" si="5"/>
        <v/>
      </c>
      <c r="G12" s="18" t="e">
        <f t="shared" si="6"/>
        <v>#VALUE!</v>
      </c>
      <c r="H12" s="18" t="e">
        <f t="shared" si="7"/>
        <v>#VALUE!</v>
      </c>
      <c r="I12" s="18" t="e">
        <f>VLOOKUP(F12,G16数据库!C:N,4,0)</f>
        <v>#N/A</v>
      </c>
      <c r="J12" s="18" t="e">
        <f>VLOOKUP(F12,G16数据库!C:N,5,0)</f>
        <v>#N/A</v>
      </c>
      <c r="K12" s="19" t="e">
        <f t="shared" si="8"/>
        <v>#VALUE!</v>
      </c>
      <c r="L12" s="18" t="e">
        <f>VLOOKUP(F12,G16数据库!C:N,6,0)</f>
        <v>#N/A</v>
      </c>
      <c r="M12" s="18" t="e">
        <f>VLOOKUP(F12,G16数据库!C:N,7,0)</f>
        <v>#N/A</v>
      </c>
      <c r="N12" s="18"/>
      <c r="O12" s="18" t="e">
        <f>VLOOKUP(F12,G16数据库!C:N,8,0)</f>
        <v>#N/A</v>
      </c>
      <c r="P12" s="18" t="e">
        <f>VLOOKUP(F12,G16数据库!C:N,9,0)</f>
        <v>#N/A</v>
      </c>
      <c r="Q12" s="19" t="e">
        <f>VLOOKUP(F12,G16数据库!C:N,10,0)*C12</f>
        <v>#N/A</v>
      </c>
      <c r="R12" s="18" t="e">
        <f>VLOOKUP(F12,G16数据库!C:N,11,0)</f>
        <v>#N/A</v>
      </c>
      <c r="S12" s="18" t="e">
        <f>VLOOKUP(F12,G16数据库!C:N,12,0)</f>
        <v>#N/A</v>
      </c>
      <c r="T12" s="18"/>
    </row>
    <row r="13" spans="1:20" x14ac:dyDescent="0.25">
      <c r="A13" s="22"/>
      <c r="B13" s="3"/>
      <c r="C13" s="3"/>
      <c r="D13" s="3"/>
      <c r="E13" s="18" t="e">
        <f t="shared" si="4"/>
        <v>#VALUE!</v>
      </c>
      <c r="F13" s="18" t="str">
        <f t="shared" si="5"/>
        <v/>
      </c>
      <c r="G13" s="18" t="e">
        <f t="shared" si="6"/>
        <v>#VALUE!</v>
      </c>
      <c r="H13" s="18" t="e">
        <f t="shared" si="7"/>
        <v>#VALUE!</v>
      </c>
      <c r="I13" s="18" t="e">
        <f>VLOOKUP(F13,G16数据库!C:N,4,0)</f>
        <v>#N/A</v>
      </c>
      <c r="J13" s="18" t="e">
        <f>VLOOKUP(F13,G16数据库!C:N,5,0)</f>
        <v>#N/A</v>
      </c>
      <c r="K13" s="19" t="e">
        <f t="shared" si="8"/>
        <v>#VALUE!</v>
      </c>
      <c r="L13" s="18" t="e">
        <f>VLOOKUP(F13,G16数据库!C:N,6,0)</f>
        <v>#N/A</v>
      </c>
      <c r="M13" s="18" t="e">
        <f>VLOOKUP(F13,G16数据库!C:N,7,0)</f>
        <v>#N/A</v>
      </c>
      <c r="N13" s="18"/>
      <c r="O13" s="18" t="e">
        <f>VLOOKUP(F13,G16数据库!C:N,8,0)</f>
        <v>#N/A</v>
      </c>
      <c r="P13" s="18" t="e">
        <f>VLOOKUP(F13,G16数据库!C:N,9,0)</f>
        <v>#N/A</v>
      </c>
      <c r="Q13" s="19" t="e">
        <f>VLOOKUP(F13,G16数据库!C:N,10,0)*C13</f>
        <v>#N/A</v>
      </c>
      <c r="R13" s="18" t="e">
        <f>VLOOKUP(F13,G16数据库!C:N,11,0)</f>
        <v>#N/A</v>
      </c>
      <c r="S13" s="18" t="e">
        <f>VLOOKUP(F13,G16数据库!C:N,12,0)</f>
        <v>#N/A</v>
      </c>
      <c r="T13" s="18"/>
    </row>
    <row r="14" spans="1:20" x14ac:dyDescent="0.25">
      <c r="A14" s="22"/>
      <c r="B14" s="3"/>
      <c r="C14" s="3"/>
      <c r="D14" s="3"/>
      <c r="E14" s="18" t="e">
        <f t="shared" si="4"/>
        <v>#VALUE!</v>
      </c>
      <c r="F14" s="18" t="str">
        <f t="shared" si="5"/>
        <v/>
      </c>
      <c r="G14" s="18" t="e">
        <f t="shared" si="6"/>
        <v>#VALUE!</v>
      </c>
      <c r="H14" s="18" t="e">
        <f t="shared" si="7"/>
        <v>#VALUE!</v>
      </c>
      <c r="I14" s="18" t="e">
        <f>VLOOKUP(F14,G16数据库!C:N,4,0)</f>
        <v>#N/A</v>
      </c>
      <c r="J14" s="18" t="e">
        <f>VLOOKUP(F14,G16数据库!C:N,5,0)</f>
        <v>#N/A</v>
      </c>
      <c r="K14" s="19" t="e">
        <f t="shared" si="8"/>
        <v>#VALUE!</v>
      </c>
      <c r="L14" s="18" t="e">
        <f>VLOOKUP(F14,G16数据库!C:N,6,0)</f>
        <v>#N/A</v>
      </c>
      <c r="M14" s="18" t="e">
        <f>VLOOKUP(F14,G16数据库!C:N,7,0)</f>
        <v>#N/A</v>
      </c>
      <c r="N14" s="18"/>
      <c r="O14" s="18" t="e">
        <f>VLOOKUP(F14,G16数据库!C:N,8,0)</f>
        <v>#N/A</v>
      </c>
      <c r="P14" s="18" t="e">
        <f>VLOOKUP(F14,G16数据库!C:N,9,0)</f>
        <v>#N/A</v>
      </c>
      <c r="Q14" s="19" t="e">
        <f>VLOOKUP(F14,G16数据库!C:N,10,0)*C14</f>
        <v>#N/A</v>
      </c>
      <c r="R14" s="18" t="e">
        <f>VLOOKUP(F14,G16数据库!C:N,11,0)</f>
        <v>#N/A</v>
      </c>
      <c r="S14" s="18" t="e">
        <f>VLOOKUP(F14,G16数据库!C:N,12,0)</f>
        <v>#N/A</v>
      </c>
      <c r="T14" s="18"/>
    </row>
    <row r="15" spans="1:20" x14ac:dyDescent="0.25">
      <c r="A15" s="22"/>
      <c r="B15" s="3"/>
      <c r="C15" s="3"/>
      <c r="D15" s="3"/>
      <c r="E15" s="18" t="e">
        <f t="shared" si="4"/>
        <v>#VALUE!</v>
      </c>
      <c r="F15" s="18" t="str">
        <f t="shared" si="5"/>
        <v/>
      </c>
      <c r="G15" s="18" t="e">
        <f t="shared" si="6"/>
        <v>#VALUE!</v>
      </c>
      <c r="H15" s="18" t="e">
        <f t="shared" si="7"/>
        <v>#VALUE!</v>
      </c>
      <c r="I15" s="18" t="e">
        <f>VLOOKUP(F15,G16数据库!C:N,4,0)</f>
        <v>#N/A</v>
      </c>
      <c r="J15" s="18" t="e">
        <f>VLOOKUP(F15,G16数据库!C:N,5,0)</f>
        <v>#N/A</v>
      </c>
      <c r="K15" s="19" t="e">
        <f t="shared" si="8"/>
        <v>#VALUE!</v>
      </c>
      <c r="L15" s="18" t="e">
        <f>VLOOKUP(F15,G16数据库!C:N,6,0)</f>
        <v>#N/A</v>
      </c>
      <c r="M15" s="18" t="e">
        <f>VLOOKUP(F15,G16数据库!C:N,7,0)</f>
        <v>#N/A</v>
      </c>
      <c r="N15" s="18"/>
      <c r="O15" s="18" t="e">
        <f>VLOOKUP(F15,G16数据库!C:N,8,0)</f>
        <v>#N/A</v>
      </c>
      <c r="P15" s="18" t="e">
        <f>VLOOKUP(F15,G16数据库!C:N,9,0)</f>
        <v>#N/A</v>
      </c>
      <c r="Q15" s="19" t="e">
        <f>VLOOKUP(F15,G16数据库!C:N,10,0)*C15</f>
        <v>#N/A</v>
      </c>
      <c r="R15" s="18" t="e">
        <f>VLOOKUP(F15,G16数据库!C:N,11,0)</f>
        <v>#N/A</v>
      </c>
      <c r="S15" s="18" t="e">
        <f>VLOOKUP(F15,G16数据库!C:N,12,0)</f>
        <v>#N/A</v>
      </c>
      <c r="T15" s="18"/>
    </row>
    <row r="16" spans="1:20" x14ac:dyDescent="0.25">
      <c r="A16" s="22"/>
      <c r="B16" s="3"/>
      <c r="C16" s="3"/>
      <c r="D16" s="3"/>
      <c r="E16" s="18" t="e">
        <f t="shared" si="4"/>
        <v>#VALUE!</v>
      </c>
      <c r="F16" s="18" t="str">
        <f t="shared" si="5"/>
        <v/>
      </c>
      <c r="G16" s="18" t="e">
        <f t="shared" si="6"/>
        <v>#VALUE!</v>
      </c>
      <c r="H16" s="18" t="e">
        <f t="shared" si="7"/>
        <v>#VALUE!</v>
      </c>
      <c r="I16" s="18" t="e">
        <f>VLOOKUP(F16,G16数据库!C:N,4,0)</f>
        <v>#N/A</v>
      </c>
      <c r="J16" s="18" t="e">
        <f>VLOOKUP(F16,G16数据库!C:N,5,0)</f>
        <v>#N/A</v>
      </c>
      <c r="K16" s="19" t="e">
        <f t="shared" si="8"/>
        <v>#VALUE!</v>
      </c>
      <c r="L16" s="18" t="e">
        <f>VLOOKUP(F16,G16数据库!C:N,6,0)</f>
        <v>#N/A</v>
      </c>
      <c r="M16" s="18" t="e">
        <f>VLOOKUP(F16,G16数据库!C:N,7,0)</f>
        <v>#N/A</v>
      </c>
      <c r="N16" s="18"/>
      <c r="O16" s="18" t="e">
        <f>VLOOKUP(F16,G16数据库!C:N,8,0)</f>
        <v>#N/A</v>
      </c>
      <c r="P16" s="18" t="e">
        <f>VLOOKUP(F16,G16数据库!C:N,9,0)</f>
        <v>#N/A</v>
      </c>
      <c r="Q16" s="19" t="e">
        <f>VLOOKUP(F16,G16数据库!C:N,10,0)*C16</f>
        <v>#N/A</v>
      </c>
      <c r="R16" s="18" t="e">
        <f>VLOOKUP(F16,G16数据库!C:N,11,0)</f>
        <v>#N/A</v>
      </c>
      <c r="S16" s="18" t="e">
        <f>VLOOKUP(F16,G16数据库!C:N,12,0)</f>
        <v>#N/A</v>
      </c>
      <c r="T16" s="18"/>
    </row>
    <row r="17" spans="1:20" x14ac:dyDescent="0.25">
      <c r="A17" s="22"/>
      <c r="B17" s="3"/>
      <c r="C17" s="3"/>
      <c r="D17" s="3"/>
      <c r="E17" s="18" t="e">
        <f t="shared" si="4"/>
        <v>#VALUE!</v>
      </c>
      <c r="F17" s="18" t="str">
        <f t="shared" si="5"/>
        <v/>
      </c>
      <c r="G17" s="18" t="e">
        <f t="shared" si="6"/>
        <v>#VALUE!</v>
      </c>
      <c r="H17" s="18" t="e">
        <f t="shared" si="7"/>
        <v>#VALUE!</v>
      </c>
      <c r="I17" s="18" t="e">
        <f>VLOOKUP(F17,G16数据库!C:N,4,0)</f>
        <v>#N/A</v>
      </c>
      <c r="J17" s="18" t="e">
        <f>VLOOKUP(F17,G16数据库!C:N,5,0)</f>
        <v>#N/A</v>
      </c>
      <c r="K17" s="19" t="e">
        <f t="shared" si="8"/>
        <v>#VALUE!</v>
      </c>
      <c r="L17" s="18" t="e">
        <f>VLOOKUP(F17,G16数据库!C:N,6,0)</f>
        <v>#N/A</v>
      </c>
      <c r="M17" s="18" t="e">
        <f>VLOOKUP(F17,G16数据库!C:N,7,0)</f>
        <v>#N/A</v>
      </c>
      <c r="N17" s="18"/>
      <c r="O17" s="18" t="e">
        <f>VLOOKUP(F17,G16数据库!C:N,8,0)</f>
        <v>#N/A</v>
      </c>
      <c r="P17" s="18" t="e">
        <f>VLOOKUP(F17,G16数据库!C:N,9,0)</f>
        <v>#N/A</v>
      </c>
      <c r="Q17" s="19" t="e">
        <f>VLOOKUP(F17,G16数据库!C:N,10,0)*C17</f>
        <v>#N/A</v>
      </c>
      <c r="R17" s="18" t="e">
        <f>VLOOKUP(F17,G16数据库!C:N,11,0)</f>
        <v>#N/A</v>
      </c>
      <c r="S17" s="18" t="e">
        <f>VLOOKUP(F17,G16数据库!C:N,12,0)</f>
        <v>#N/A</v>
      </c>
      <c r="T17" s="18"/>
    </row>
    <row r="18" spans="1:20" x14ac:dyDescent="0.25">
      <c r="A18" s="22"/>
      <c r="B18" s="3"/>
      <c r="C18" s="3"/>
      <c r="D18" s="3"/>
      <c r="E18" s="18" t="e">
        <f t="shared" si="4"/>
        <v>#VALUE!</v>
      </c>
      <c r="F18" s="18" t="str">
        <f t="shared" si="5"/>
        <v/>
      </c>
      <c r="G18" s="18" t="e">
        <f t="shared" si="6"/>
        <v>#VALUE!</v>
      </c>
      <c r="H18" s="18" t="e">
        <f t="shared" si="7"/>
        <v>#VALUE!</v>
      </c>
      <c r="I18" s="18" t="e">
        <f>VLOOKUP(F18,G16数据库!C:N,4,0)</f>
        <v>#N/A</v>
      </c>
      <c r="J18" s="18" t="e">
        <f>VLOOKUP(F18,G16数据库!C:N,5,0)</f>
        <v>#N/A</v>
      </c>
      <c r="K18" s="19" t="e">
        <f t="shared" si="8"/>
        <v>#VALUE!</v>
      </c>
      <c r="L18" s="18" t="e">
        <f>VLOOKUP(F18,G16数据库!C:N,6,0)</f>
        <v>#N/A</v>
      </c>
      <c r="M18" s="18" t="e">
        <f>VLOOKUP(F18,G16数据库!C:N,7,0)</f>
        <v>#N/A</v>
      </c>
      <c r="N18" s="18"/>
      <c r="O18" s="18" t="e">
        <f>VLOOKUP(F18,G16数据库!C:N,8,0)</f>
        <v>#N/A</v>
      </c>
      <c r="P18" s="18" t="e">
        <f>VLOOKUP(F18,G16数据库!C:N,9,0)</f>
        <v>#N/A</v>
      </c>
      <c r="Q18" s="19" t="e">
        <f>VLOOKUP(F18,G16数据库!C:N,10,0)*C18</f>
        <v>#N/A</v>
      </c>
      <c r="R18" s="18" t="e">
        <f>VLOOKUP(F18,G16数据库!C:N,11,0)</f>
        <v>#N/A</v>
      </c>
      <c r="S18" s="18" t="e">
        <f>VLOOKUP(F18,G16数据库!C:N,12,0)</f>
        <v>#N/A</v>
      </c>
      <c r="T18" s="18"/>
    </row>
    <row r="19" spans="1:20" x14ac:dyDescent="0.25">
      <c r="A19" s="22"/>
      <c r="B19" s="3"/>
      <c r="C19" s="3"/>
      <c r="D19" s="3"/>
      <c r="E19" s="18" t="e">
        <f t="shared" si="4"/>
        <v>#VALUE!</v>
      </c>
      <c r="F19" s="18" t="str">
        <f t="shared" si="5"/>
        <v/>
      </c>
      <c r="G19" s="18" t="e">
        <f t="shared" si="6"/>
        <v>#VALUE!</v>
      </c>
      <c r="H19" s="18" t="e">
        <f t="shared" si="7"/>
        <v>#VALUE!</v>
      </c>
      <c r="I19" s="18" t="e">
        <f>VLOOKUP(F19,G16数据库!C:N,4,0)</f>
        <v>#N/A</v>
      </c>
      <c r="J19" s="18" t="e">
        <f>VLOOKUP(F19,G16数据库!C:N,5,0)</f>
        <v>#N/A</v>
      </c>
      <c r="K19" s="19" t="e">
        <f t="shared" si="8"/>
        <v>#VALUE!</v>
      </c>
      <c r="L19" s="18" t="e">
        <f>VLOOKUP(F19,G16数据库!C:N,6,0)</f>
        <v>#N/A</v>
      </c>
      <c r="M19" s="18" t="e">
        <f>VLOOKUP(F19,G16数据库!C:N,7,0)</f>
        <v>#N/A</v>
      </c>
      <c r="N19" s="18"/>
      <c r="O19" s="18" t="e">
        <f>VLOOKUP(F19,G16数据库!C:N,8,0)</f>
        <v>#N/A</v>
      </c>
      <c r="P19" s="18" t="e">
        <f>VLOOKUP(F19,G16数据库!C:N,9,0)</f>
        <v>#N/A</v>
      </c>
      <c r="Q19" s="19" t="e">
        <f>VLOOKUP(F19,G16数据库!C:N,10,0)*C19</f>
        <v>#N/A</v>
      </c>
      <c r="R19" s="18" t="e">
        <f>VLOOKUP(F19,G16数据库!C:N,11,0)</f>
        <v>#N/A</v>
      </c>
      <c r="S19" s="18" t="e">
        <f>VLOOKUP(F19,G16数据库!C:N,12,0)</f>
        <v>#N/A</v>
      </c>
      <c r="T19" s="18"/>
    </row>
    <row r="20" spans="1:20" x14ac:dyDescent="0.25">
      <c r="A20" s="22"/>
      <c r="B20" s="3"/>
      <c r="C20" s="3"/>
      <c r="D20" s="3"/>
      <c r="E20" s="18" t="e">
        <f t="shared" si="4"/>
        <v>#VALUE!</v>
      </c>
      <c r="F20" s="18" t="str">
        <f t="shared" si="5"/>
        <v/>
      </c>
      <c r="G20" s="18" t="e">
        <f t="shared" si="6"/>
        <v>#VALUE!</v>
      </c>
      <c r="H20" s="18" t="e">
        <f t="shared" si="7"/>
        <v>#VALUE!</v>
      </c>
      <c r="I20" s="18" t="e">
        <f>VLOOKUP(F20,G16数据库!C:N,4,0)</f>
        <v>#N/A</v>
      </c>
      <c r="J20" s="18" t="e">
        <f>VLOOKUP(F20,G16数据库!C:N,5,0)</f>
        <v>#N/A</v>
      </c>
      <c r="K20" s="19" t="e">
        <f t="shared" si="8"/>
        <v>#VALUE!</v>
      </c>
      <c r="L20" s="18" t="e">
        <f>VLOOKUP(F20,G16数据库!C:N,6,0)</f>
        <v>#N/A</v>
      </c>
      <c r="M20" s="18" t="e">
        <f>VLOOKUP(F20,G16数据库!C:N,7,0)</f>
        <v>#N/A</v>
      </c>
      <c r="N20" s="18"/>
      <c r="O20" s="18" t="e">
        <f>VLOOKUP(F20,G16数据库!C:N,8,0)</f>
        <v>#N/A</v>
      </c>
      <c r="P20" s="18" t="e">
        <f>VLOOKUP(F20,G16数据库!C:N,9,0)</f>
        <v>#N/A</v>
      </c>
      <c r="Q20" s="19" t="e">
        <f>VLOOKUP(F20,G16数据库!C:N,10,0)*C20</f>
        <v>#N/A</v>
      </c>
      <c r="R20" s="18" t="e">
        <f>VLOOKUP(F20,G16数据库!C:N,11,0)</f>
        <v>#N/A</v>
      </c>
      <c r="S20" s="18" t="e">
        <f>VLOOKUP(F20,G16数据库!C:N,12,0)</f>
        <v>#N/A</v>
      </c>
      <c r="T20" s="18"/>
    </row>
    <row r="21" spans="1:20" x14ac:dyDescent="0.25">
      <c r="A21" s="22"/>
      <c r="B21" s="3"/>
      <c r="C21" s="3"/>
      <c r="D21" s="3"/>
      <c r="E21" s="18" t="e">
        <f t="shared" si="4"/>
        <v>#VALUE!</v>
      </c>
      <c r="F21" s="18" t="str">
        <f t="shared" si="5"/>
        <v/>
      </c>
      <c r="G21" s="18" t="e">
        <f t="shared" si="6"/>
        <v>#VALUE!</v>
      </c>
      <c r="H21" s="18" t="e">
        <f t="shared" si="7"/>
        <v>#VALUE!</v>
      </c>
      <c r="I21" s="18" t="e">
        <f>VLOOKUP(F21,G16数据库!C:N,4,0)</f>
        <v>#N/A</v>
      </c>
      <c r="J21" s="18" t="e">
        <f>VLOOKUP(F21,G16数据库!C:N,5,0)</f>
        <v>#N/A</v>
      </c>
      <c r="K21" s="19" t="e">
        <f t="shared" si="8"/>
        <v>#VALUE!</v>
      </c>
      <c r="L21" s="18" t="e">
        <f>VLOOKUP(F21,G16数据库!C:N,6,0)</f>
        <v>#N/A</v>
      </c>
      <c r="M21" s="18" t="e">
        <f>VLOOKUP(F21,G16数据库!C:N,7,0)</f>
        <v>#N/A</v>
      </c>
      <c r="N21" s="18"/>
      <c r="O21" s="18" t="e">
        <f>VLOOKUP(F21,G16数据库!C:N,8,0)</f>
        <v>#N/A</v>
      </c>
      <c r="P21" s="18" t="e">
        <f>VLOOKUP(F21,G16数据库!C:N,9,0)</f>
        <v>#N/A</v>
      </c>
      <c r="Q21" s="19" t="e">
        <f>VLOOKUP(F21,G16数据库!C:N,10,0)*C21</f>
        <v>#N/A</v>
      </c>
      <c r="R21" s="18" t="e">
        <f>VLOOKUP(F21,G16数据库!C:N,11,0)</f>
        <v>#N/A</v>
      </c>
      <c r="S21" s="18" t="e">
        <f>VLOOKUP(F21,G16数据库!C:N,12,0)</f>
        <v>#N/A</v>
      </c>
      <c r="T21" s="18"/>
    </row>
    <row r="22" spans="1:20" x14ac:dyDescent="0.25">
      <c r="A22" s="22"/>
      <c r="B22" s="3"/>
      <c r="C22" s="3"/>
      <c r="D22" s="3"/>
      <c r="E22" s="18" t="e">
        <f t="shared" si="4"/>
        <v>#VALUE!</v>
      </c>
      <c r="F22" s="18" t="str">
        <f t="shared" si="5"/>
        <v/>
      </c>
      <c r="G22" s="18" t="e">
        <f t="shared" si="6"/>
        <v>#VALUE!</v>
      </c>
      <c r="H22" s="18" t="e">
        <f t="shared" si="7"/>
        <v>#VALUE!</v>
      </c>
      <c r="I22" s="18" t="e">
        <f>VLOOKUP(F22,G16数据库!C:N,4,0)</f>
        <v>#N/A</v>
      </c>
      <c r="J22" s="18" t="e">
        <f>VLOOKUP(F22,G16数据库!C:N,5,0)</f>
        <v>#N/A</v>
      </c>
      <c r="K22" s="19" t="e">
        <f t="shared" si="8"/>
        <v>#VALUE!</v>
      </c>
      <c r="L22" s="18" t="e">
        <f>VLOOKUP(F22,G16数据库!C:N,6,0)</f>
        <v>#N/A</v>
      </c>
      <c r="M22" s="18" t="e">
        <f>VLOOKUP(F22,G16数据库!C:N,7,0)</f>
        <v>#N/A</v>
      </c>
      <c r="N22" s="18"/>
      <c r="O22" s="18" t="e">
        <f>VLOOKUP(F22,G16数据库!C:N,8,0)</f>
        <v>#N/A</v>
      </c>
      <c r="P22" s="18" t="e">
        <f>VLOOKUP(F22,G16数据库!C:N,9,0)</f>
        <v>#N/A</v>
      </c>
      <c r="Q22" s="19" t="e">
        <f>VLOOKUP(F22,G16数据库!C:N,10,0)*C22</f>
        <v>#N/A</v>
      </c>
      <c r="R22" s="18" t="e">
        <f>VLOOKUP(F22,G16数据库!C:N,11,0)</f>
        <v>#N/A</v>
      </c>
      <c r="S22" s="18" t="e">
        <f>VLOOKUP(F22,G16数据库!C:N,12,0)</f>
        <v>#N/A</v>
      </c>
      <c r="T22" s="18"/>
    </row>
    <row r="23" spans="1:20" x14ac:dyDescent="0.25">
      <c r="A23" s="22"/>
      <c r="B23" s="3"/>
      <c r="C23" s="3"/>
      <c r="D23" s="3"/>
      <c r="E23" s="18" t="e">
        <f t="shared" si="4"/>
        <v>#VALUE!</v>
      </c>
      <c r="F23" s="18" t="str">
        <f t="shared" si="5"/>
        <v/>
      </c>
      <c r="G23" s="18" t="e">
        <f t="shared" si="6"/>
        <v>#VALUE!</v>
      </c>
      <c r="H23" s="18" t="e">
        <f t="shared" si="7"/>
        <v>#VALUE!</v>
      </c>
      <c r="I23" s="18" t="e">
        <f>VLOOKUP(F23,G16数据库!C:N,4,0)</f>
        <v>#N/A</v>
      </c>
      <c r="J23" s="18" t="e">
        <f>VLOOKUP(F23,G16数据库!C:N,5,0)</f>
        <v>#N/A</v>
      </c>
      <c r="K23" s="19" t="e">
        <f t="shared" si="8"/>
        <v>#VALUE!</v>
      </c>
      <c r="L23" s="18" t="e">
        <f>VLOOKUP(F23,G16数据库!C:N,6,0)</f>
        <v>#N/A</v>
      </c>
      <c r="M23" s="18" t="e">
        <f>VLOOKUP(F23,G16数据库!C:N,7,0)</f>
        <v>#N/A</v>
      </c>
      <c r="N23" s="18"/>
      <c r="O23" s="18" t="e">
        <f>VLOOKUP(F23,G16数据库!C:N,8,0)</f>
        <v>#N/A</v>
      </c>
      <c r="P23" s="18" t="e">
        <f>VLOOKUP(F23,G16数据库!C:N,9,0)</f>
        <v>#N/A</v>
      </c>
      <c r="Q23" s="19" t="e">
        <f>VLOOKUP(F23,G16数据库!C:N,10,0)*C23</f>
        <v>#N/A</v>
      </c>
      <c r="R23" s="18" t="e">
        <f>VLOOKUP(F23,G16数据库!C:N,11,0)</f>
        <v>#N/A</v>
      </c>
      <c r="S23" s="18" t="e">
        <f>VLOOKUP(F23,G16数据库!C:N,12,0)</f>
        <v>#N/A</v>
      </c>
      <c r="T23" s="18"/>
    </row>
    <row r="24" spans="1:20" x14ac:dyDescent="0.25">
      <c r="A24" s="22"/>
      <c r="B24" s="3"/>
      <c r="C24" s="3"/>
      <c r="D24" s="3"/>
      <c r="E24" s="18" t="e">
        <f t="shared" si="4"/>
        <v>#VALUE!</v>
      </c>
      <c r="F24" s="18" t="str">
        <f t="shared" si="5"/>
        <v/>
      </c>
      <c r="G24" s="18" t="e">
        <f t="shared" si="6"/>
        <v>#VALUE!</v>
      </c>
      <c r="H24" s="18" t="e">
        <f t="shared" si="7"/>
        <v>#VALUE!</v>
      </c>
      <c r="I24" s="18" t="e">
        <f>VLOOKUP(F24,G16数据库!C:N,4,0)</f>
        <v>#N/A</v>
      </c>
      <c r="J24" s="18" t="e">
        <f>VLOOKUP(F24,G16数据库!C:N,5,0)</f>
        <v>#N/A</v>
      </c>
      <c r="K24" s="19" t="e">
        <f t="shared" si="8"/>
        <v>#VALUE!</v>
      </c>
      <c r="L24" s="18" t="e">
        <f>VLOOKUP(F24,G16数据库!C:N,6,0)</f>
        <v>#N/A</v>
      </c>
      <c r="M24" s="18" t="e">
        <f>VLOOKUP(F24,G16数据库!C:N,7,0)</f>
        <v>#N/A</v>
      </c>
      <c r="N24" s="18"/>
      <c r="O24" s="18" t="e">
        <f>VLOOKUP(F24,G16数据库!C:N,8,0)</f>
        <v>#N/A</v>
      </c>
      <c r="P24" s="18" t="e">
        <f>VLOOKUP(F24,G16数据库!C:N,9,0)</f>
        <v>#N/A</v>
      </c>
      <c r="Q24" s="19" t="e">
        <f>VLOOKUP(F24,G16数据库!C:N,10,0)*C24</f>
        <v>#N/A</v>
      </c>
      <c r="R24" s="18" t="e">
        <f>VLOOKUP(F24,G16数据库!C:N,11,0)</f>
        <v>#N/A</v>
      </c>
      <c r="S24" s="18" t="e">
        <f>VLOOKUP(F24,G16数据库!C:N,12,0)</f>
        <v>#N/A</v>
      </c>
      <c r="T24" s="18"/>
    </row>
    <row r="25" spans="1:20" x14ac:dyDescent="0.25">
      <c r="A25" s="22"/>
      <c r="B25" s="3"/>
      <c r="C25" s="3"/>
      <c r="D25" s="3"/>
      <c r="E25" s="18" t="e">
        <f t="shared" si="4"/>
        <v>#VALUE!</v>
      </c>
      <c r="F25" s="18" t="str">
        <f t="shared" si="5"/>
        <v/>
      </c>
      <c r="G25" s="18" t="e">
        <f t="shared" si="6"/>
        <v>#VALUE!</v>
      </c>
      <c r="H25" s="18" t="e">
        <f t="shared" si="7"/>
        <v>#VALUE!</v>
      </c>
      <c r="I25" s="18" t="e">
        <f>VLOOKUP(F25,G16数据库!C:N,4,0)</f>
        <v>#N/A</v>
      </c>
      <c r="J25" s="18" t="e">
        <f>VLOOKUP(F25,G16数据库!C:N,5,0)</f>
        <v>#N/A</v>
      </c>
      <c r="K25" s="19" t="e">
        <f t="shared" si="8"/>
        <v>#VALUE!</v>
      </c>
      <c r="L25" s="18" t="e">
        <f>VLOOKUP(F25,G16数据库!C:N,6,0)</f>
        <v>#N/A</v>
      </c>
      <c r="M25" s="18" t="e">
        <f>VLOOKUP(F25,G16数据库!C:N,7,0)</f>
        <v>#N/A</v>
      </c>
      <c r="N25" s="18"/>
      <c r="O25" s="18" t="e">
        <f>VLOOKUP(F25,G16数据库!C:N,8,0)</f>
        <v>#N/A</v>
      </c>
      <c r="P25" s="18" t="e">
        <f>VLOOKUP(F25,G16数据库!C:N,9,0)</f>
        <v>#N/A</v>
      </c>
      <c r="Q25" s="19" t="e">
        <f>VLOOKUP(F25,G16数据库!C:N,10,0)*C25</f>
        <v>#N/A</v>
      </c>
      <c r="R25" s="18" t="e">
        <f>VLOOKUP(F25,G16数据库!C:N,11,0)</f>
        <v>#N/A</v>
      </c>
      <c r="S25" s="18" t="e">
        <f>VLOOKUP(F25,G16数据库!C:N,12,0)</f>
        <v>#N/A</v>
      </c>
      <c r="T25" s="18"/>
    </row>
    <row r="26" spans="1:20" x14ac:dyDescent="0.25">
      <c r="A26" s="22"/>
      <c r="B26" s="3"/>
      <c r="C26" s="3"/>
      <c r="D26" s="3"/>
      <c r="E26" s="18" t="e">
        <f t="shared" si="4"/>
        <v>#VALUE!</v>
      </c>
      <c r="F26" s="18" t="str">
        <f t="shared" si="5"/>
        <v/>
      </c>
      <c r="G26" s="18" t="e">
        <f t="shared" si="6"/>
        <v>#VALUE!</v>
      </c>
      <c r="H26" s="18" t="e">
        <f t="shared" si="7"/>
        <v>#VALUE!</v>
      </c>
      <c r="I26" s="18" t="e">
        <f>VLOOKUP(F26,G16数据库!C:N,4,0)</f>
        <v>#N/A</v>
      </c>
      <c r="J26" s="18" t="e">
        <f>VLOOKUP(F26,G16数据库!C:N,5,0)</f>
        <v>#N/A</v>
      </c>
      <c r="K26" s="19" t="e">
        <f t="shared" si="8"/>
        <v>#VALUE!</v>
      </c>
      <c r="L26" s="18" t="e">
        <f>VLOOKUP(F26,G16数据库!C:N,6,0)</f>
        <v>#N/A</v>
      </c>
      <c r="M26" s="18" t="e">
        <f>VLOOKUP(F26,G16数据库!C:N,7,0)</f>
        <v>#N/A</v>
      </c>
      <c r="N26" s="18"/>
      <c r="O26" s="18" t="e">
        <f>VLOOKUP(F26,G16数据库!C:N,8,0)</f>
        <v>#N/A</v>
      </c>
      <c r="P26" s="18" t="e">
        <f>VLOOKUP(F26,G16数据库!C:N,9,0)</f>
        <v>#N/A</v>
      </c>
      <c r="Q26" s="19" t="e">
        <f>VLOOKUP(F26,G16数据库!C:N,10,0)*C26</f>
        <v>#N/A</v>
      </c>
      <c r="R26" s="18" t="e">
        <f>VLOOKUP(F26,G16数据库!C:N,11,0)</f>
        <v>#N/A</v>
      </c>
      <c r="S26" s="18" t="e">
        <f>VLOOKUP(F26,G16数据库!C:N,12,0)</f>
        <v>#N/A</v>
      </c>
      <c r="T26" s="18"/>
    </row>
    <row r="27" spans="1:20" x14ac:dyDescent="0.25">
      <c r="A27" s="22"/>
      <c r="B27" s="3"/>
      <c r="C27" s="3"/>
      <c r="D27" s="3"/>
      <c r="E27" s="18" t="e">
        <f t="shared" si="4"/>
        <v>#VALUE!</v>
      </c>
      <c r="F27" s="18" t="str">
        <f t="shared" si="5"/>
        <v/>
      </c>
      <c r="G27" s="18" t="e">
        <f t="shared" si="6"/>
        <v>#VALUE!</v>
      </c>
      <c r="H27" s="18" t="e">
        <f t="shared" si="7"/>
        <v>#VALUE!</v>
      </c>
      <c r="I27" s="18" t="e">
        <f>VLOOKUP(F27,G16数据库!C:N,4,0)</f>
        <v>#N/A</v>
      </c>
      <c r="J27" s="18" t="e">
        <f>VLOOKUP(F27,G16数据库!C:N,5,0)</f>
        <v>#N/A</v>
      </c>
      <c r="K27" s="19" t="e">
        <f t="shared" si="8"/>
        <v>#VALUE!</v>
      </c>
      <c r="L27" s="18" t="e">
        <f>VLOOKUP(F27,G16数据库!C:N,6,0)</f>
        <v>#N/A</v>
      </c>
      <c r="M27" s="18" t="e">
        <f>VLOOKUP(F27,G16数据库!C:N,7,0)</f>
        <v>#N/A</v>
      </c>
      <c r="N27" s="18"/>
      <c r="O27" s="18" t="e">
        <f>VLOOKUP(F27,G16数据库!C:N,8,0)</f>
        <v>#N/A</v>
      </c>
      <c r="P27" s="18" t="e">
        <f>VLOOKUP(F27,G16数据库!C:N,9,0)</f>
        <v>#N/A</v>
      </c>
      <c r="Q27" s="19" t="e">
        <f>VLOOKUP(F27,G16数据库!C:N,10,0)*C27</f>
        <v>#N/A</v>
      </c>
      <c r="R27" s="18" t="e">
        <f>VLOOKUP(F27,G16数据库!C:N,11,0)</f>
        <v>#N/A</v>
      </c>
      <c r="S27" s="18" t="e">
        <f>VLOOKUP(F27,G16数据库!C:N,12,0)</f>
        <v>#N/A</v>
      </c>
      <c r="T27" s="18"/>
    </row>
    <row r="28" spans="1:20" x14ac:dyDescent="0.25">
      <c r="A28" s="22"/>
      <c r="B28" s="3"/>
      <c r="C28" s="3"/>
      <c r="D28" s="3"/>
      <c r="E28" s="18" t="e">
        <f t="shared" si="4"/>
        <v>#VALUE!</v>
      </c>
      <c r="F28" s="18" t="str">
        <f t="shared" si="5"/>
        <v/>
      </c>
      <c r="G28" s="18" t="e">
        <f t="shared" si="6"/>
        <v>#VALUE!</v>
      </c>
      <c r="H28" s="18" t="e">
        <f t="shared" si="7"/>
        <v>#VALUE!</v>
      </c>
      <c r="I28" s="18" t="e">
        <f>VLOOKUP(F28,G16数据库!C:N,4,0)</f>
        <v>#N/A</v>
      </c>
      <c r="J28" s="18" t="e">
        <f>VLOOKUP(F28,G16数据库!C:N,5,0)</f>
        <v>#N/A</v>
      </c>
      <c r="K28" s="19" t="e">
        <f t="shared" si="8"/>
        <v>#VALUE!</v>
      </c>
      <c r="L28" s="18" t="e">
        <f>VLOOKUP(F28,G16数据库!C:N,6,0)</f>
        <v>#N/A</v>
      </c>
      <c r="M28" s="18" t="e">
        <f>VLOOKUP(F28,G16数据库!C:N,7,0)</f>
        <v>#N/A</v>
      </c>
      <c r="N28" s="18"/>
      <c r="O28" s="18" t="e">
        <f>VLOOKUP(F28,G16数据库!C:N,8,0)</f>
        <v>#N/A</v>
      </c>
      <c r="P28" s="18" t="e">
        <f>VLOOKUP(F28,G16数据库!C:N,9,0)</f>
        <v>#N/A</v>
      </c>
      <c r="Q28" s="19" t="e">
        <f>VLOOKUP(F28,G16数据库!C:N,10,0)*C28</f>
        <v>#N/A</v>
      </c>
      <c r="R28" s="18" t="e">
        <f>VLOOKUP(F28,G16数据库!C:N,11,0)</f>
        <v>#N/A</v>
      </c>
      <c r="S28" s="18" t="e">
        <f>VLOOKUP(F28,G16数据库!C:N,12,0)</f>
        <v>#N/A</v>
      </c>
      <c r="T28" s="18"/>
    </row>
    <row r="29" spans="1:20" x14ac:dyDescent="0.25">
      <c r="A29" s="22"/>
      <c r="B29" s="3"/>
      <c r="C29" s="3"/>
      <c r="D29" s="3"/>
      <c r="E29" s="18" t="e">
        <f t="shared" si="4"/>
        <v>#VALUE!</v>
      </c>
      <c r="F29" s="18" t="str">
        <f t="shared" si="5"/>
        <v/>
      </c>
      <c r="G29" s="18" t="e">
        <f t="shared" si="6"/>
        <v>#VALUE!</v>
      </c>
      <c r="H29" s="18" t="e">
        <f t="shared" si="7"/>
        <v>#VALUE!</v>
      </c>
      <c r="I29" s="18" t="e">
        <f>VLOOKUP(F29,G16数据库!C:N,4,0)</f>
        <v>#N/A</v>
      </c>
      <c r="J29" s="18" t="e">
        <f>VLOOKUP(F29,G16数据库!C:N,5,0)</f>
        <v>#N/A</v>
      </c>
      <c r="K29" s="19" t="e">
        <f t="shared" si="8"/>
        <v>#VALUE!</v>
      </c>
      <c r="L29" s="18" t="e">
        <f>VLOOKUP(F29,G16数据库!C:N,6,0)</f>
        <v>#N/A</v>
      </c>
      <c r="M29" s="18" t="e">
        <f>VLOOKUP(F29,G16数据库!C:N,7,0)</f>
        <v>#N/A</v>
      </c>
      <c r="N29" s="18"/>
      <c r="O29" s="18" t="e">
        <f>VLOOKUP(F29,G16数据库!C:N,8,0)</f>
        <v>#N/A</v>
      </c>
      <c r="P29" s="18" t="e">
        <f>VLOOKUP(F29,G16数据库!C:N,9,0)</f>
        <v>#N/A</v>
      </c>
      <c r="Q29" s="19" t="e">
        <f>VLOOKUP(F29,G16数据库!C:N,10,0)*C29</f>
        <v>#N/A</v>
      </c>
      <c r="R29" s="18" t="e">
        <f>VLOOKUP(F29,G16数据库!C:N,11,0)</f>
        <v>#N/A</v>
      </c>
      <c r="S29" s="18" t="e">
        <f>VLOOKUP(F29,G16数据库!C:N,12,0)</f>
        <v>#N/A</v>
      </c>
      <c r="T29" s="18"/>
    </row>
    <row r="30" spans="1:20" x14ac:dyDescent="0.25">
      <c r="A30" s="22"/>
      <c r="B30" s="3"/>
      <c r="C30" s="3"/>
      <c r="D30" s="3"/>
      <c r="E30" s="18" t="e">
        <f t="shared" si="4"/>
        <v>#VALUE!</v>
      </c>
      <c r="F30" s="18" t="str">
        <f t="shared" si="5"/>
        <v/>
      </c>
      <c r="G30" s="18" t="e">
        <f t="shared" si="6"/>
        <v>#VALUE!</v>
      </c>
      <c r="H30" s="18" t="e">
        <f t="shared" si="7"/>
        <v>#VALUE!</v>
      </c>
      <c r="I30" s="18" t="e">
        <f>VLOOKUP(F30,G16数据库!C:N,4,0)</f>
        <v>#N/A</v>
      </c>
      <c r="J30" s="18" t="e">
        <f>VLOOKUP(F30,G16数据库!C:N,5,0)</f>
        <v>#N/A</v>
      </c>
      <c r="K30" s="19" t="e">
        <f t="shared" si="8"/>
        <v>#VALUE!</v>
      </c>
      <c r="L30" s="18" t="e">
        <f>VLOOKUP(F30,G16数据库!C:N,6,0)</f>
        <v>#N/A</v>
      </c>
      <c r="M30" s="18" t="e">
        <f>VLOOKUP(F30,G16数据库!C:N,7,0)</f>
        <v>#N/A</v>
      </c>
      <c r="N30" s="18"/>
      <c r="O30" s="18" t="e">
        <f>VLOOKUP(F30,G16数据库!C:N,8,0)</f>
        <v>#N/A</v>
      </c>
      <c r="P30" s="18" t="e">
        <f>VLOOKUP(F30,G16数据库!C:N,9,0)</f>
        <v>#N/A</v>
      </c>
      <c r="Q30" s="19" t="e">
        <f>VLOOKUP(F30,G16数据库!C:N,10,0)*C30</f>
        <v>#N/A</v>
      </c>
      <c r="R30" s="18" t="e">
        <f>VLOOKUP(F30,G16数据库!C:N,11,0)</f>
        <v>#N/A</v>
      </c>
      <c r="S30" s="18" t="e">
        <f>VLOOKUP(F30,G16数据库!C:N,12,0)</f>
        <v>#N/A</v>
      </c>
      <c r="T30" s="18"/>
    </row>
    <row r="31" spans="1:20" x14ac:dyDescent="0.25">
      <c r="A31" s="22"/>
      <c r="B31" s="3"/>
      <c r="C31" s="3"/>
      <c r="D31" s="3"/>
      <c r="E31" s="18" t="e">
        <f t="shared" si="4"/>
        <v>#VALUE!</v>
      </c>
      <c r="F31" s="18" t="str">
        <f t="shared" si="5"/>
        <v/>
      </c>
      <c r="G31" s="18" t="e">
        <f t="shared" si="6"/>
        <v>#VALUE!</v>
      </c>
      <c r="H31" s="18" t="e">
        <f t="shared" si="7"/>
        <v>#VALUE!</v>
      </c>
      <c r="I31" s="18" t="e">
        <f>VLOOKUP(F31,G16数据库!C:N,4,0)</f>
        <v>#N/A</v>
      </c>
      <c r="J31" s="18" t="e">
        <f>VLOOKUP(F31,G16数据库!C:N,5,0)</f>
        <v>#N/A</v>
      </c>
      <c r="K31" s="19" t="e">
        <f t="shared" si="8"/>
        <v>#VALUE!</v>
      </c>
      <c r="L31" s="18" t="e">
        <f>VLOOKUP(F31,G16数据库!C:N,6,0)</f>
        <v>#N/A</v>
      </c>
      <c r="M31" s="18" t="e">
        <f>VLOOKUP(F31,G16数据库!C:N,7,0)</f>
        <v>#N/A</v>
      </c>
      <c r="N31" s="18"/>
      <c r="O31" s="18" t="e">
        <f>VLOOKUP(F31,G16数据库!C:N,8,0)</f>
        <v>#N/A</v>
      </c>
      <c r="P31" s="18" t="e">
        <f>VLOOKUP(F31,G16数据库!C:N,9,0)</f>
        <v>#N/A</v>
      </c>
      <c r="Q31" s="19" t="e">
        <f>VLOOKUP(F31,G16数据库!C:N,10,0)*C31</f>
        <v>#N/A</v>
      </c>
      <c r="R31" s="18" t="e">
        <f>VLOOKUP(F31,G16数据库!C:N,11,0)</f>
        <v>#N/A</v>
      </c>
      <c r="S31" s="18" t="e">
        <f>VLOOKUP(F31,G16数据库!C:N,12,0)</f>
        <v>#N/A</v>
      </c>
      <c r="T31" s="18"/>
    </row>
    <row r="32" spans="1:20" x14ac:dyDescent="0.25">
      <c r="A32" s="22"/>
      <c r="B32" s="3"/>
      <c r="C32" s="3"/>
      <c r="D32" s="3"/>
      <c r="E32" s="18" t="e">
        <f t="shared" si="4"/>
        <v>#VALUE!</v>
      </c>
      <c r="F32" s="18" t="str">
        <f t="shared" si="5"/>
        <v/>
      </c>
      <c r="G32" s="18" t="e">
        <f t="shared" si="6"/>
        <v>#VALUE!</v>
      </c>
      <c r="H32" s="18" t="e">
        <f t="shared" si="7"/>
        <v>#VALUE!</v>
      </c>
      <c r="I32" s="18" t="e">
        <f>VLOOKUP(F32,G16数据库!C:N,4,0)</f>
        <v>#N/A</v>
      </c>
      <c r="J32" s="18" t="e">
        <f>VLOOKUP(F32,G16数据库!C:N,5,0)</f>
        <v>#N/A</v>
      </c>
      <c r="K32" s="19" t="e">
        <f t="shared" si="8"/>
        <v>#VALUE!</v>
      </c>
      <c r="L32" s="18" t="e">
        <f>VLOOKUP(F32,G16数据库!C:N,6,0)</f>
        <v>#N/A</v>
      </c>
      <c r="M32" s="18" t="e">
        <f>VLOOKUP(F32,G16数据库!C:N,7,0)</f>
        <v>#N/A</v>
      </c>
      <c r="N32" s="18"/>
      <c r="O32" s="18" t="e">
        <f>VLOOKUP(F32,G16数据库!C:N,8,0)</f>
        <v>#N/A</v>
      </c>
      <c r="P32" s="18" t="e">
        <f>VLOOKUP(F32,G16数据库!C:N,9,0)</f>
        <v>#N/A</v>
      </c>
      <c r="Q32" s="19" t="e">
        <f>VLOOKUP(F32,G16数据库!C:N,10,0)*C32</f>
        <v>#N/A</v>
      </c>
      <c r="R32" s="18" t="e">
        <f>VLOOKUP(F32,G16数据库!C:N,11,0)</f>
        <v>#N/A</v>
      </c>
      <c r="S32" s="18" t="e">
        <f>VLOOKUP(F32,G16数据库!C:N,12,0)</f>
        <v>#N/A</v>
      </c>
      <c r="T32" s="18"/>
    </row>
    <row r="33" spans="1:20" x14ac:dyDescent="0.25">
      <c r="A33" s="22"/>
      <c r="B33" s="3"/>
      <c r="C33" s="3"/>
      <c r="D33" s="3"/>
      <c r="E33" s="18" t="e">
        <f t="shared" si="4"/>
        <v>#VALUE!</v>
      </c>
      <c r="F33" s="18" t="str">
        <f t="shared" si="5"/>
        <v/>
      </c>
      <c r="G33" s="18" t="e">
        <f t="shared" si="6"/>
        <v>#VALUE!</v>
      </c>
      <c r="H33" s="18" t="e">
        <f t="shared" si="7"/>
        <v>#VALUE!</v>
      </c>
      <c r="I33" s="18" t="e">
        <f>VLOOKUP(F33,G16数据库!C:N,4,0)</f>
        <v>#N/A</v>
      </c>
      <c r="J33" s="18" t="e">
        <f>VLOOKUP(F33,G16数据库!C:N,5,0)</f>
        <v>#N/A</v>
      </c>
      <c r="K33" s="19" t="e">
        <f t="shared" si="8"/>
        <v>#VALUE!</v>
      </c>
      <c r="L33" s="18" t="e">
        <f>VLOOKUP(F33,G16数据库!C:N,6,0)</f>
        <v>#N/A</v>
      </c>
      <c r="M33" s="18" t="e">
        <f>VLOOKUP(F33,G16数据库!C:N,7,0)</f>
        <v>#N/A</v>
      </c>
      <c r="N33" s="18"/>
      <c r="O33" s="18" t="e">
        <f>VLOOKUP(F33,G16数据库!C:N,8,0)</f>
        <v>#N/A</v>
      </c>
      <c r="P33" s="18" t="e">
        <f>VLOOKUP(F33,G16数据库!C:N,9,0)</f>
        <v>#N/A</v>
      </c>
      <c r="Q33" s="19" t="e">
        <f>VLOOKUP(F33,G16数据库!C:N,10,0)*C33</f>
        <v>#N/A</v>
      </c>
      <c r="R33" s="18" t="e">
        <f>VLOOKUP(F33,G16数据库!C:N,11,0)</f>
        <v>#N/A</v>
      </c>
      <c r="S33" s="18" t="e">
        <f>VLOOKUP(F33,G16数据库!C:N,12,0)</f>
        <v>#N/A</v>
      </c>
      <c r="T33" s="18"/>
    </row>
    <row r="34" spans="1:20" x14ac:dyDescent="0.25">
      <c r="A34" s="22"/>
      <c r="B34" s="3"/>
      <c r="C34" s="3"/>
      <c r="D34" s="3"/>
      <c r="E34" s="18" t="e">
        <f t="shared" si="4"/>
        <v>#VALUE!</v>
      </c>
      <c r="F34" s="18" t="str">
        <f t="shared" si="5"/>
        <v/>
      </c>
      <c r="G34" s="18" t="e">
        <f t="shared" si="6"/>
        <v>#VALUE!</v>
      </c>
      <c r="H34" s="18" t="e">
        <f t="shared" si="7"/>
        <v>#VALUE!</v>
      </c>
      <c r="I34" s="18" t="e">
        <f>VLOOKUP(F34,G16数据库!C:N,4,0)</f>
        <v>#N/A</v>
      </c>
      <c r="J34" s="18" t="e">
        <f>VLOOKUP(F34,G16数据库!C:N,5,0)</f>
        <v>#N/A</v>
      </c>
      <c r="K34" s="19" t="e">
        <f t="shared" si="8"/>
        <v>#VALUE!</v>
      </c>
      <c r="L34" s="18" t="e">
        <f>VLOOKUP(F34,G16数据库!C:N,6,0)</f>
        <v>#N/A</v>
      </c>
      <c r="M34" s="18" t="e">
        <f>VLOOKUP(F34,G16数据库!C:N,7,0)</f>
        <v>#N/A</v>
      </c>
      <c r="N34" s="18"/>
      <c r="O34" s="18" t="e">
        <f>VLOOKUP(F34,G16数据库!C:N,8,0)</f>
        <v>#N/A</v>
      </c>
      <c r="P34" s="18" t="e">
        <f>VLOOKUP(F34,G16数据库!C:N,9,0)</f>
        <v>#N/A</v>
      </c>
      <c r="Q34" s="19" t="e">
        <f>VLOOKUP(F34,G16数据库!C:N,10,0)*C34</f>
        <v>#N/A</v>
      </c>
      <c r="R34" s="18" t="e">
        <f>VLOOKUP(F34,G16数据库!C:N,11,0)</f>
        <v>#N/A</v>
      </c>
      <c r="S34" s="18" t="e">
        <f>VLOOKUP(F34,G16数据库!C:N,12,0)</f>
        <v>#N/A</v>
      </c>
      <c r="T34" s="18"/>
    </row>
    <row r="35" spans="1:20" x14ac:dyDescent="0.25">
      <c r="A35" s="22"/>
      <c r="B35" s="3"/>
      <c r="C35" s="3"/>
      <c r="D35" s="3"/>
      <c r="E35" s="18" t="e">
        <f t="shared" si="4"/>
        <v>#VALUE!</v>
      </c>
      <c r="F35" s="18" t="str">
        <f t="shared" si="5"/>
        <v/>
      </c>
      <c r="G35" s="18" t="e">
        <f t="shared" si="6"/>
        <v>#VALUE!</v>
      </c>
      <c r="H35" s="18" t="e">
        <f t="shared" si="7"/>
        <v>#VALUE!</v>
      </c>
      <c r="I35" s="18" t="e">
        <f>VLOOKUP(F35,G16数据库!C:N,4,0)</f>
        <v>#N/A</v>
      </c>
      <c r="J35" s="18" t="e">
        <f>VLOOKUP(F35,G16数据库!C:N,5,0)</f>
        <v>#N/A</v>
      </c>
      <c r="K35" s="19" t="e">
        <f t="shared" si="8"/>
        <v>#VALUE!</v>
      </c>
      <c r="L35" s="18" t="e">
        <f>VLOOKUP(F35,G16数据库!C:N,6,0)</f>
        <v>#N/A</v>
      </c>
      <c r="M35" s="18" t="e">
        <f>VLOOKUP(F35,G16数据库!C:N,7,0)</f>
        <v>#N/A</v>
      </c>
      <c r="N35" s="18"/>
      <c r="O35" s="18" t="e">
        <f>VLOOKUP(F35,G16数据库!C:N,8,0)</f>
        <v>#N/A</v>
      </c>
      <c r="P35" s="18" t="e">
        <f>VLOOKUP(F35,G16数据库!C:N,9,0)</f>
        <v>#N/A</v>
      </c>
      <c r="Q35" s="19" t="e">
        <f>VLOOKUP(F35,G16数据库!C:N,10,0)*C35</f>
        <v>#N/A</v>
      </c>
      <c r="R35" s="18" t="e">
        <f>VLOOKUP(F35,G16数据库!C:N,11,0)</f>
        <v>#N/A</v>
      </c>
      <c r="S35" s="18" t="e">
        <f>VLOOKUP(F35,G16数据库!C:N,12,0)</f>
        <v>#N/A</v>
      </c>
      <c r="T35" s="18"/>
    </row>
    <row r="36" spans="1:20" x14ac:dyDescent="0.25">
      <c r="A36" s="22"/>
      <c r="B36" s="3"/>
      <c r="C36" s="3"/>
      <c r="D36" s="3"/>
      <c r="E36" s="18" t="e">
        <f t="shared" si="4"/>
        <v>#VALUE!</v>
      </c>
      <c r="F36" s="18" t="str">
        <f t="shared" si="5"/>
        <v/>
      </c>
      <c r="G36" s="18" t="e">
        <f t="shared" si="6"/>
        <v>#VALUE!</v>
      </c>
      <c r="H36" s="18" t="e">
        <f t="shared" si="7"/>
        <v>#VALUE!</v>
      </c>
      <c r="I36" s="18" t="e">
        <f>VLOOKUP(F36,G16数据库!C:N,4,0)</f>
        <v>#N/A</v>
      </c>
      <c r="J36" s="18" t="e">
        <f>VLOOKUP(F36,G16数据库!C:N,5,0)</f>
        <v>#N/A</v>
      </c>
      <c r="K36" s="19" t="e">
        <f t="shared" si="8"/>
        <v>#VALUE!</v>
      </c>
      <c r="L36" s="18" t="e">
        <f>VLOOKUP(F36,G16数据库!C:N,6,0)</f>
        <v>#N/A</v>
      </c>
      <c r="M36" s="18" t="e">
        <f>VLOOKUP(F36,G16数据库!C:N,7,0)</f>
        <v>#N/A</v>
      </c>
      <c r="N36" s="18"/>
      <c r="O36" s="18" t="e">
        <f>VLOOKUP(F36,G16数据库!C:N,8,0)</f>
        <v>#N/A</v>
      </c>
      <c r="P36" s="18" t="e">
        <f>VLOOKUP(F36,G16数据库!C:N,9,0)</f>
        <v>#N/A</v>
      </c>
      <c r="Q36" s="19" t="e">
        <f>VLOOKUP(F36,G16数据库!C:N,10,0)*C36</f>
        <v>#N/A</v>
      </c>
      <c r="R36" s="18" t="e">
        <f>VLOOKUP(F36,G16数据库!C:N,11,0)</f>
        <v>#N/A</v>
      </c>
      <c r="S36" s="18" t="e">
        <f>VLOOKUP(F36,G16数据库!C:N,12,0)</f>
        <v>#N/A</v>
      </c>
      <c r="T36" s="18"/>
    </row>
    <row r="37" spans="1:20" x14ac:dyDescent="0.25">
      <c r="A37" s="22"/>
      <c r="B37" s="3"/>
      <c r="C37" s="3"/>
      <c r="D37" s="3"/>
      <c r="E37" s="18" t="e">
        <f t="shared" si="4"/>
        <v>#VALUE!</v>
      </c>
      <c r="F37" s="18" t="str">
        <f t="shared" si="5"/>
        <v/>
      </c>
      <c r="G37" s="18" t="e">
        <f t="shared" si="6"/>
        <v>#VALUE!</v>
      </c>
      <c r="H37" s="18" t="e">
        <f t="shared" si="7"/>
        <v>#VALUE!</v>
      </c>
      <c r="I37" s="18" t="e">
        <f>VLOOKUP(F37,G16数据库!C:N,4,0)</f>
        <v>#N/A</v>
      </c>
      <c r="J37" s="18" t="e">
        <f>VLOOKUP(F37,G16数据库!C:N,5,0)</f>
        <v>#N/A</v>
      </c>
      <c r="K37" s="19" t="e">
        <f t="shared" si="8"/>
        <v>#VALUE!</v>
      </c>
      <c r="L37" s="18" t="e">
        <f>VLOOKUP(F37,G16数据库!C:N,6,0)</f>
        <v>#N/A</v>
      </c>
      <c r="M37" s="18" t="e">
        <f>VLOOKUP(F37,G16数据库!C:N,7,0)</f>
        <v>#N/A</v>
      </c>
      <c r="N37" s="18"/>
      <c r="O37" s="18" t="e">
        <f>VLOOKUP(F37,G16数据库!C:N,8,0)</f>
        <v>#N/A</v>
      </c>
      <c r="P37" s="18" t="e">
        <f>VLOOKUP(F37,G16数据库!C:N,9,0)</f>
        <v>#N/A</v>
      </c>
      <c r="Q37" s="19" t="e">
        <f>VLOOKUP(F37,G16数据库!C:N,10,0)*C37</f>
        <v>#N/A</v>
      </c>
      <c r="R37" s="18" t="e">
        <f>VLOOKUP(F37,G16数据库!C:N,11,0)</f>
        <v>#N/A</v>
      </c>
      <c r="S37" s="18" t="e">
        <f>VLOOKUP(F37,G16数据库!C:N,12,0)</f>
        <v>#N/A</v>
      </c>
      <c r="T37" s="18"/>
    </row>
    <row r="38" spans="1:20" x14ac:dyDescent="0.25">
      <c r="A38" s="22"/>
      <c r="B38" s="3"/>
      <c r="C38" s="3"/>
      <c r="D38" s="3"/>
      <c r="E38" s="18" t="e">
        <f t="shared" si="4"/>
        <v>#VALUE!</v>
      </c>
      <c r="F38" s="18" t="str">
        <f t="shared" si="5"/>
        <v/>
      </c>
      <c r="G38" s="18" t="e">
        <f t="shared" si="6"/>
        <v>#VALUE!</v>
      </c>
      <c r="H38" s="18" t="e">
        <f t="shared" si="7"/>
        <v>#VALUE!</v>
      </c>
      <c r="I38" s="18" t="e">
        <f>VLOOKUP(F38,G16数据库!C:N,4,0)</f>
        <v>#N/A</v>
      </c>
      <c r="J38" s="18" t="e">
        <f>VLOOKUP(F38,G16数据库!C:N,5,0)</f>
        <v>#N/A</v>
      </c>
      <c r="K38" s="19" t="e">
        <f t="shared" si="8"/>
        <v>#VALUE!</v>
      </c>
      <c r="L38" s="18" t="e">
        <f>VLOOKUP(F38,G16数据库!C:N,6,0)</f>
        <v>#N/A</v>
      </c>
      <c r="M38" s="18" t="e">
        <f>VLOOKUP(F38,G16数据库!C:N,7,0)</f>
        <v>#N/A</v>
      </c>
      <c r="N38" s="18"/>
      <c r="O38" s="18" t="e">
        <f>VLOOKUP(F38,G16数据库!C:N,8,0)</f>
        <v>#N/A</v>
      </c>
      <c r="P38" s="18" t="e">
        <f>VLOOKUP(F38,G16数据库!C:N,9,0)</f>
        <v>#N/A</v>
      </c>
      <c r="Q38" s="19" t="e">
        <f>VLOOKUP(F38,G16数据库!C:N,10,0)*C38</f>
        <v>#N/A</v>
      </c>
      <c r="R38" s="18" t="e">
        <f>VLOOKUP(F38,G16数据库!C:N,11,0)</f>
        <v>#N/A</v>
      </c>
      <c r="S38" s="18" t="e">
        <f>VLOOKUP(F38,G16数据库!C:N,12,0)</f>
        <v>#N/A</v>
      </c>
      <c r="T38" s="18"/>
    </row>
    <row r="39" spans="1:20" x14ac:dyDescent="0.25">
      <c r="A39" s="22"/>
      <c r="B39" s="3"/>
      <c r="C39" s="3"/>
      <c r="D39" s="3"/>
      <c r="E39" s="18" t="e">
        <f t="shared" si="4"/>
        <v>#VALUE!</v>
      </c>
      <c r="F39" s="18" t="str">
        <f t="shared" si="5"/>
        <v/>
      </c>
      <c r="G39" s="18" t="e">
        <f t="shared" si="6"/>
        <v>#VALUE!</v>
      </c>
      <c r="H39" s="18" t="e">
        <f t="shared" si="7"/>
        <v>#VALUE!</v>
      </c>
      <c r="I39" s="18" t="e">
        <f>VLOOKUP(F39,G16数据库!C:N,4,0)</f>
        <v>#N/A</v>
      </c>
      <c r="J39" s="18" t="e">
        <f>VLOOKUP(F39,G16数据库!C:N,5,0)</f>
        <v>#N/A</v>
      </c>
      <c r="K39" s="19" t="e">
        <f t="shared" si="8"/>
        <v>#VALUE!</v>
      </c>
      <c r="L39" s="18" t="e">
        <f>VLOOKUP(F39,G16数据库!C:N,6,0)</f>
        <v>#N/A</v>
      </c>
      <c r="M39" s="18" t="e">
        <f>VLOOKUP(F39,G16数据库!C:N,7,0)</f>
        <v>#N/A</v>
      </c>
      <c r="N39" s="18"/>
      <c r="O39" s="18" t="e">
        <f>VLOOKUP(F39,G16数据库!C:N,8,0)</f>
        <v>#N/A</v>
      </c>
      <c r="P39" s="18" t="e">
        <f>VLOOKUP(F39,G16数据库!C:N,9,0)</f>
        <v>#N/A</v>
      </c>
      <c r="Q39" s="19" t="e">
        <f>VLOOKUP(F39,G16数据库!C:N,10,0)*C39</f>
        <v>#N/A</v>
      </c>
      <c r="R39" s="18" t="e">
        <f>VLOOKUP(F39,G16数据库!C:N,11,0)</f>
        <v>#N/A</v>
      </c>
      <c r="S39" s="18" t="e">
        <f>VLOOKUP(F39,G16数据库!C:N,12,0)</f>
        <v>#N/A</v>
      </c>
      <c r="T39" s="18"/>
    </row>
    <row r="40" spans="1:20" x14ac:dyDescent="0.25">
      <c r="A40" s="22"/>
      <c r="B40" s="3"/>
      <c r="C40" s="3"/>
      <c r="D40" s="3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>VLOOKUP(F40,G16数据库!C:N,4,0)</f>
        <v>#N/A</v>
      </c>
      <c r="J40" s="18" t="e">
        <f>VLOOKUP(F40,G16数据库!C:N,5,0)</f>
        <v>#N/A</v>
      </c>
      <c r="K40" s="19" t="e">
        <f t="shared" si="8"/>
        <v>#VALUE!</v>
      </c>
      <c r="L40" s="18" t="e">
        <f>VLOOKUP(F40,G16数据库!C:N,6,0)</f>
        <v>#N/A</v>
      </c>
      <c r="M40" s="18" t="e">
        <f>VLOOKUP(F40,G16数据库!C:N,7,0)</f>
        <v>#N/A</v>
      </c>
      <c r="N40" s="18"/>
      <c r="O40" s="18" t="e">
        <f>VLOOKUP(F40,G16数据库!C:N,8,0)</f>
        <v>#N/A</v>
      </c>
      <c r="P40" s="18" t="e">
        <f>VLOOKUP(F40,G16数据库!C:N,9,0)</f>
        <v>#N/A</v>
      </c>
      <c r="Q40" s="19" t="e">
        <f>VLOOKUP(F40,G16数据库!C:N,10,0)*C40</f>
        <v>#N/A</v>
      </c>
      <c r="R40" s="18" t="e">
        <f>VLOOKUP(F40,G16数据库!C:N,11,0)</f>
        <v>#N/A</v>
      </c>
      <c r="S40" s="18" t="e">
        <f>VLOOKUP(F40,G16数据库!C:N,12,0)</f>
        <v>#N/A</v>
      </c>
      <c r="T40" s="18"/>
    </row>
    <row r="41" spans="1:20" x14ac:dyDescent="0.25">
      <c r="A41" s="22"/>
      <c r="B41" s="3"/>
      <c r="C41" s="3"/>
      <c r="D41" s="3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>VLOOKUP(F41,G16数据库!C:N,4,0)</f>
        <v>#N/A</v>
      </c>
      <c r="J41" s="18" t="e">
        <f>VLOOKUP(F41,G16数据库!C:N,5,0)</f>
        <v>#N/A</v>
      </c>
      <c r="K41" s="19" t="e">
        <f t="shared" si="8"/>
        <v>#VALUE!</v>
      </c>
      <c r="L41" s="18" t="e">
        <f>VLOOKUP(F41,G16数据库!C:N,6,0)</f>
        <v>#N/A</v>
      </c>
      <c r="M41" s="18" t="e">
        <f>VLOOKUP(F41,G16数据库!C:N,7,0)</f>
        <v>#N/A</v>
      </c>
      <c r="N41" s="18"/>
      <c r="O41" s="18" t="e">
        <f>VLOOKUP(F41,G16数据库!C:N,8,0)</f>
        <v>#N/A</v>
      </c>
      <c r="P41" s="18" t="e">
        <f>VLOOKUP(F41,G16数据库!C:N,9,0)</f>
        <v>#N/A</v>
      </c>
      <c r="Q41" s="19" t="e">
        <f>VLOOKUP(F41,G16数据库!C:N,10,0)*C41</f>
        <v>#N/A</v>
      </c>
      <c r="R41" s="18" t="e">
        <f>VLOOKUP(F41,G16数据库!C:N,11,0)</f>
        <v>#N/A</v>
      </c>
      <c r="S41" s="18" t="e">
        <f>VLOOKUP(F41,G16数据库!C:N,12,0)</f>
        <v>#N/A</v>
      </c>
      <c r="T41" s="18"/>
    </row>
    <row r="42" spans="1:20" x14ac:dyDescent="0.25">
      <c r="A42" s="22"/>
      <c r="B42" s="3"/>
      <c r="C42" s="3"/>
      <c r="D42" s="3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>VLOOKUP(F42,G16数据库!C:N,4,0)</f>
        <v>#N/A</v>
      </c>
      <c r="J42" s="18" t="e">
        <f>VLOOKUP(F42,G16数据库!C:N,5,0)</f>
        <v>#N/A</v>
      </c>
      <c r="K42" s="19" t="e">
        <f t="shared" si="8"/>
        <v>#VALUE!</v>
      </c>
      <c r="L42" s="18" t="e">
        <f>VLOOKUP(F42,G16数据库!C:N,6,0)</f>
        <v>#N/A</v>
      </c>
      <c r="M42" s="18" t="e">
        <f>VLOOKUP(F42,G16数据库!C:N,7,0)</f>
        <v>#N/A</v>
      </c>
      <c r="N42" s="18"/>
      <c r="O42" s="18" t="e">
        <f>VLOOKUP(F42,G16数据库!C:N,8,0)</f>
        <v>#N/A</v>
      </c>
      <c r="P42" s="18" t="e">
        <f>VLOOKUP(F42,G16数据库!C:N,9,0)</f>
        <v>#N/A</v>
      </c>
      <c r="Q42" s="19" t="e">
        <f>VLOOKUP(F42,G16数据库!C:N,10,0)*C42</f>
        <v>#N/A</v>
      </c>
      <c r="R42" s="18" t="e">
        <f>VLOOKUP(F42,G16数据库!C:N,11,0)</f>
        <v>#N/A</v>
      </c>
      <c r="S42" s="18" t="e">
        <f>VLOOKUP(F42,G16数据库!C:N,12,0)</f>
        <v>#N/A</v>
      </c>
      <c r="T42" s="18"/>
    </row>
    <row r="43" spans="1:20" x14ac:dyDescent="0.25">
      <c r="A43" s="22"/>
      <c r="B43" s="3"/>
      <c r="C43" s="3"/>
      <c r="D43" s="3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>VLOOKUP(F43,G16数据库!C:N,4,0)</f>
        <v>#N/A</v>
      </c>
      <c r="J43" s="18" t="e">
        <f>VLOOKUP(F43,G16数据库!C:N,5,0)</f>
        <v>#N/A</v>
      </c>
      <c r="K43" s="19" t="e">
        <f t="shared" si="8"/>
        <v>#VALUE!</v>
      </c>
      <c r="L43" s="18" t="e">
        <f>VLOOKUP(F43,G16数据库!C:N,6,0)</f>
        <v>#N/A</v>
      </c>
      <c r="M43" s="18" t="e">
        <f>VLOOKUP(F43,G16数据库!C:N,7,0)</f>
        <v>#N/A</v>
      </c>
      <c r="N43" s="18"/>
      <c r="O43" s="18" t="e">
        <f>VLOOKUP(F43,G16数据库!C:N,8,0)</f>
        <v>#N/A</v>
      </c>
      <c r="P43" s="18" t="e">
        <f>VLOOKUP(F43,G16数据库!C:N,9,0)</f>
        <v>#N/A</v>
      </c>
      <c r="Q43" s="19" t="e">
        <f>VLOOKUP(F43,G16数据库!C:N,10,0)*C43</f>
        <v>#N/A</v>
      </c>
      <c r="R43" s="18" t="e">
        <f>VLOOKUP(F43,G16数据库!C:N,11,0)</f>
        <v>#N/A</v>
      </c>
      <c r="S43" s="18" t="e">
        <f>VLOOKUP(F43,G16数据库!C:N,12,0)</f>
        <v>#N/A</v>
      </c>
      <c r="T43" s="18"/>
    </row>
    <row r="44" spans="1:20" x14ac:dyDescent="0.25">
      <c r="A44" s="22"/>
      <c r="B44" s="3"/>
      <c r="C44" s="3"/>
      <c r="D44" s="3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>VLOOKUP(F44,G16数据库!C:N,4,0)</f>
        <v>#N/A</v>
      </c>
      <c r="J44" s="18" t="e">
        <f>VLOOKUP(F44,G16数据库!C:N,5,0)</f>
        <v>#N/A</v>
      </c>
      <c r="K44" s="19" t="e">
        <f t="shared" si="8"/>
        <v>#VALUE!</v>
      </c>
      <c r="L44" s="18" t="e">
        <f>VLOOKUP(F44,G16数据库!C:N,6,0)</f>
        <v>#N/A</v>
      </c>
      <c r="M44" s="18" t="e">
        <f>VLOOKUP(F44,G16数据库!C:N,7,0)</f>
        <v>#N/A</v>
      </c>
      <c r="N44" s="18"/>
      <c r="O44" s="18" t="e">
        <f>VLOOKUP(F44,G16数据库!C:N,8,0)</f>
        <v>#N/A</v>
      </c>
      <c r="P44" s="18" t="e">
        <f>VLOOKUP(F44,G16数据库!C:N,9,0)</f>
        <v>#N/A</v>
      </c>
      <c r="Q44" s="19" t="e">
        <f>VLOOKUP(F44,G16数据库!C:N,10,0)*C44</f>
        <v>#N/A</v>
      </c>
      <c r="R44" s="18" t="e">
        <f>VLOOKUP(F44,G16数据库!C:N,11,0)</f>
        <v>#N/A</v>
      </c>
      <c r="S44" s="18" t="e">
        <f>VLOOKUP(F44,G16数据库!C:N,12,0)</f>
        <v>#N/A</v>
      </c>
      <c r="T44" s="18"/>
    </row>
    <row r="45" spans="1:20" x14ac:dyDescent="0.25">
      <c r="A45" s="22"/>
      <c r="B45" s="3"/>
      <c r="C45" s="3"/>
      <c r="D45" s="3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>VLOOKUP(F45,G16数据库!C:N,4,0)</f>
        <v>#N/A</v>
      </c>
      <c r="J45" s="18" t="e">
        <f>VLOOKUP(F45,G16数据库!C:N,5,0)</f>
        <v>#N/A</v>
      </c>
      <c r="K45" s="19" t="e">
        <f t="shared" si="8"/>
        <v>#VALUE!</v>
      </c>
      <c r="L45" s="18" t="e">
        <f>VLOOKUP(F45,G16数据库!C:N,6,0)</f>
        <v>#N/A</v>
      </c>
      <c r="M45" s="18" t="e">
        <f>VLOOKUP(F45,G16数据库!C:N,7,0)</f>
        <v>#N/A</v>
      </c>
      <c r="N45" s="18"/>
      <c r="O45" s="18" t="e">
        <f>VLOOKUP(F45,G16数据库!C:N,8,0)</f>
        <v>#N/A</v>
      </c>
      <c r="P45" s="18" t="e">
        <f>VLOOKUP(F45,G16数据库!C:N,9,0)</f>
        <v>#N/A</v>
      </c>
      <c r="Q45" s="19" t="e">
        <f>VLOOKUP(F45,G16数据库!C:N,10,0)*C45</f>
        <v>#N/A</v>
      </c>
      <c r="R45" s="18" t="e">
        <f>VLOOKUP(F45,G16数据库!C:N,11,0)</f>
        <v>#N/A</v>
      </c>
      <c r="S45" s="18" t="e">
        <f>VLOOKUP(F45,G16数据库!C:N,12,0)</f>
        <v>#N/A</v>
      </c>
      <c r="T45" s="18"/>
    </row>
    <row r="46" spans="1:20" x14ac:dyDescent="0.25">
      <c r="A46" s="22"/>
      <c r="B46" s="3"/>
      <c r="C46" s="3"/>
      <c r="D46" s="3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>VLOOKUP(F46,G16数据库!C:N,4,0)</f>
        <v>#N/A</v>
      </c>
      <c r="J46" s="18" t="e">
        <f>VLOOKUP(F46,G16数据库!C:N,5,0)</f>
        <v>#N/A</v>
      </c>
      <c r="K46" s="19" t="e">
        <f t="shared" si="8"/>
        <v>#VALUE!</v>
      </c>
      <c r="L46" s="18" t="e">
        <f>VLOOKUP(F46,G16数据库!C:N,6,0)</f>
        <v>#N/A</v>
      </c>
      <c r="M46" s="18" t="e">
        <f>VLOOKUP(F46,G16数据库!C:N,7,0)</f>
        <v>#N/A</v>
      </c>
      <c r="N46" s="18"/>
      <c r="O46" s="18" t="e">
        <f>VLOOKUP(F46,G16数据库!C:N,8,0)</f>
        <v>#N/A</v>
      </c>
      <c r="P46" s="18" t="e">
        <f>VLOOKUP(F46,G16数据库!C:N,9,0)</f>
        <v>#N/A</v>
      </c>
      <c r="Q46" s="19" t="e">
        <f>VLOOKUP(F46,G16数据库!C:N,10,0)*C46</f>
        <v>#N/A</v>
      </c>
      <c r="R46" s="18" t="e">
        <f>VLOOKUP(F46,G16数据库!C:N,11,0)</f>
        <v>#N/A</v>
      </c>
      <c r="S46" s="18" t="e">
        <f>VLOOKUP(F46,G16数据库!C:N,12,0)</f>
        <v>#N/A</v>
      </c>
      <c r="T46" s="18"/>
    </row>
    <row r="47" spans="1:20" x14ac:dyDescent="0.25">
      <c r="A47" s="22"/>
      <c r="B47" s="3"/>
      <c r="C47" s="3"/>
      <c r="D47" s="3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>VLOOKUP(F47,G16数据库!C:N,4,0)</f>
        <v>#N/A</v>
      </c>
      <c r="J47" s="18" t="e">
        <f>VLOOKUP(F47,G16数据库!C:N,5,0)</f>
        <v>#N/A</v>
      </c>
      <c r="K47" s="19" t="e">
        <f t="shared" si="8"/>
        <v>#VALUE!</v>
      </c>
      <c r="L47" s="18" t="e">
        <f>VLOOKUP(F47,G16数据库!C:N,6,0)</f>
        <v>#N/A</v>
      </c>
      <c r="M47" s="18" t="e">
        <f>VLOOKUP(F47,G16数据库!C:N,7,0)</f>
        <v>#N/A</v>
      </c>
      <c r="N47" s="18"/>
      <c r="O47" s="18" t="e">
        <f>VLOOKUP(F47,G16数据库!C:N,8,0)</f>
        <v>#N/A</v>
      </c>
      <c r="P47" s="18" t="e">
        <f>VLOOKUP(F47,G16数据库!C:N,9,0)</f>
        <v>#N/A</v>
      </c>
      <c r="Q47" s="19" t="e">
        <f>VLOOKUP(F47,G16数据库!C:N,10,0)*C47</f>
        <v>#N/A</v>
      </c>
      <c r="R47" s="18" t="e">
        <f>VLOOKUP(F47,G16数据库!C:N,11,0)</f>
        <v>#N/A</v>
      </c>
      <c r="S47" s="18" t="e">
        <f>VLOOKUP(F47,G16数据库!C:N,12,0)</f>
        <v>#N/A</v>
      </c>
      <c r="T47" s="18"/>
    </row>
    <row r="48" spans="1:20" x14ac:dyDescent="0.25">
      <c r="A48" s="22"/>
      <c r="B48" s="3"/>
      <c r="C48" s="3"/>
      <c r="D48" s="3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>VLOOKUP(F48,G16数据库!C:N,4,0)</f>
        <v>#N/A</v>
      </c>
      <c r="J48" s="18" t="e">
        <f>VLOOKUP(F48,G16数据库!C:N,5,0)</f>
        <v>#N/A</v>
      </c>
      <c r="K48" s="19" t="e">
        <f t="shared" si="8"/>
        <v>#VALUE!</v>
      </c>
      <c r="L48" s="18" t="e">
        <f>VLOOKUP(F48,G16数据库!C:N,6,0)</f>
        <v>#N/A</v>
      </c>
      <c r="M48" s="18" t="e">
        <f>VLOOKUP(F48,G16数据库!C:N,7,0)</f>
        <v>#N/A</v>
      </c>
      <c r="N48" s="18"/>
      <c r="O48" s="18" t="e">
        <f>VLOOKUP(F48,G16数据库!C:N,8,0)</f>
        <v>#N/A</v>
      </c>
      <c r="P48" s="18" t="e">
        <f>VLOOKUP(F48,G16数据库!C:N,9,0)</f>
        <v>#N/A</v>
      </c>
      <c r="Q48" s="19" t="e">
        <f>VLOOKUP(F48,G16数据库!C:N,10,0)*C48</f>
        <v>#N/A</v>
      </c>
      <c r="R48" s="18" t="e">
        <f>VLOOKUP(F48,G16数据库!C:N,11,0)</f>
        <v>#N/A</v>
      </c>
      <c r="S48" s="18" t="e">
        <f>VLOOKUP(F48,G16数据库!C:N,12,0)</f>
        <v>#N/A</v>
      </c>
      <c r="T48" s="18"/>
    </row>
    <row r="49" spans="1:20" x14ac:dyDescent="0.25">
      <c r="A49" s="22"/>
      <c r="B49" s="3"/>
      <c r="C49" s="3"/>
      <c r="D49" s="3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>VLOOKUP(F49,G16数据库!C:N,4,0)</f>
        <v>#N/A</v>
      </c>
      <c r="J49" s="18" t="e">
        <f>VLOOKUP(F49,G16数据库!C:N,5,0)</f>
        <v>#N/A</v>
      </c>
      <c r="K49" s="19" t="e">
        <f t="shared" si="8"/>
        <v>#VALUE!</v>
      </c>
      <c r="L49" s="18" t="e">
        <f>VLOOKUP(F49,G16数据库!C:N,6,0)</f>
        <v>#N/A</v>
      </c>
      <c r="M49" s="18" t="e">
        <f>VLOOKUP(F49,G16数据库!C:N,7,0)</f>
        <v>#N/A</v>
      </c>
      <c r="N49" s="18"/>
      <c r="O49" s="18" t="e">
        <f>VLOOKUP(F49,G16数据库!C:N,8,0)</f>
        <v>#N/A</v>
      </c>
      <c r="P49" s="18" t="e">
        <f>VLOOKUP(F49,G16数据库!C:N,9,0)</f>
        <v>#N/A</v>
      </c>
      <c r="Q49" s="19" t="e">
        <f>VLOOKUP(F49,G16数据库!C:N,10,0)*C49</f>
        <v>#N/A</v>
      </c>
      <c r="R49" s="18" t="e">
        <f>VLOOKUP(F49,G16数据库!C:N,11,0)</f>
        <v>#N/A</v>
      </c>
      <c r="S49" s="18" t="e">
        <f>VLOOKUP(F49,G16数据库!C:N,12,0)</f>
        <v>#N/A</v>
      </c>
      <c r="T49" s="18"/>
    </row>
    <row r="50" spans="1:20" x14ac:dyDescent="0.25">
      <c r="A50" s="22"/>
      <c r="B50" s="3"/>
      <c r="C50" s="3"/>
      <c r="D50" s="3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>VLOOKUP(F50,G16数据库!C:N,4,0)</f>
        <v>#N/A</v>
      </c>
      <c r="J50" s="18" t="e">
        <f>VLOOKUP(F50,G16数据库!C:N,5,0)</f>
        <v>#N/A</v>
      </c>
      <c r="K50" s="19" t="e">
        <f t="shared" si="8"/>
        <v>#VALUE!</v>
      </c>
      <c r="L50" s="18" t="e">
        <f>VLOOKUP(F50,G16数据库!C:N,6,0)</f>
        <v>#N/A</v>
      </c>
      <c r="M50" s="18" t="e">
        <f>VLOOKUP(F50,G16数据库!C:N,7,0)</f>
        <v>#N/A</v>
      </c>
      <c r="N50" s="18"/>
      <c r="O50" s="18" t="e">
        <f>VLOOKUP(F50,G16数据库!C:N,8,0)</f>
        <v>#N/A</v>
      </c>
      <c r="P50" s="18" t="e">
        <f>VLOOKUP(F50,G16数据库!C:N,9,0)</f>
        <v>#N/A</v>
      </c>
      <c r="Q50" s="19" t="e">
        <f>VLOOKUP(F50,G16数据库!C:N,10,0)*C50</f>
        <v>#N/A</v>
      </c>
      <c r="R50" s="18" t="e">
        <f>VLOOKUP(F50,G16数据库!C:N,11,0)</f>
        <v>#N/A</v>
      </c>
      <c r="S50" s="18" t="e">
        <f>VLOOKUP(F50,G16数据库!C:N,12,0)</f>
        <v>#N/A</v>
      </c>
      <c r="T50" s="18"/>
    </row>
    <row r="51" spans="1:20" x14ac:dyDescent="0.25">
      <c r="A51" s="22"/>
      <c r="B51" s="3"/>
      <c r="C51" s="3"/>
      <c r="D51" s="3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>VLOOKUP(F51,G16数据库!C:N,4,0)</f>
        <v>#N/A</v>
      </c>
      <c r="J51" s="18" t="e">
        <f>VLOOKUP(F51,G16数据库!C:N,5,0)</f>
        <v>#N/A</v>
      </c>
      <c r="K51" s="19" t="e">
        <f t="shared" si="8"/>
        <v>#VALUE!</v>
      </c>
      <c r="L51" s="18" t="e">
        <f>VLOOKUP(F51,G16数据库!C:N,6,0)</f>
        <v>#N/A</v>
      </c>
      <c r="M51" s="18" t="e">
        <f>VLOOKUP(F51,G16数据库!C:N,7,0)</f>
        <v>#N/A</v>
      </c>
      <c r="N51" s="18"/>
      <c r="O51" s="18" t="e">
        <f>VLOOKUP(F51,G16数据库!C:N,8,0)</f>
        <v>#N/A</v>
      </c>
      <c r="P51" s="18" t="e">
        <f>VLOOKUP(F51,G16数据库!C:N,9,0)</f>
        <v>#N/A</v>
      </c>
      <c r="Q51" s="19" t="e">
        <f>VLOOKUP(F51,G16数据库!C:N,10,0)*C51</f>
        <v>#N/A</v>
      </c>
      <c r="R51" s="18" t="e">
        <f>VLOOKUP(F51,G16数据库!C:N,11,0)</f>
        <v>#N/A</v>
      </c>
      <c r="S51" s="18" t="e">
        <f>VLOOKUP(F51,G16数据库!C:N,12,0)</f>
        <v>#N/A</v>
      </c>
      <c r="T51" s="18"/>
    </row>
    <row r="52" spans="1:20" x14ac:dyDescent="0.25">
      <c r="A52" s="22"/>
      <c r="B52" s="3"/>
      <c r="C52" s="3"/>
      <c r="D52" s="3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>VLOOKUP(F52,G16数据库!C:N,4,0)</f>
        <v>#N/A</v>
      </c>
      <c r="J52" s="18" t="e">
        <f>VLOOKUP(F52,G16数据库!C:N,5,0)</f>
        <v>#N/A</v>
      </c>
      <c r="K52" s="19" t="e">
        <f t="shared" si="8"/>
        <v>#VALUE!</v>
      </c>
      <c r="L52" s="18" t="e">
        <f>VLOOKUP(F52,G16数据库!C:N,6,0)</f>
        <v>#N/A</v>
      </c>
      <c r="M52" s="18" t="e">
        <f>VLOOKUP(F52,G16数据库!C:N,7,0)</f>
        <v>#N/A</v>
      </c>
      <c r="N52" s="18"/>
      <c r="O52" s="18" t="e">
        <f>VLOOKUP(F52,G16数据库!C:N,8,0)</f>
        <v>#N/A</v>
      </c>
      <c r="P52" s="18" t="e">
        <f>VLOOKUP(F52,G16数据库!C:N,9,0)</f>
        <v>#N/A</v>
      </c>
      <c r="Q52" s="19" t="e">
        <f>VLOOKUP(F52,G16数据库!C:N,10,0)*C52</f>
        <v>#N/A</v>
      </c>
      <c r="R52" s="18" t="e">
        <f>VLOOKUP(F52,G16数据库!C:N,11,0)</f>
        <v>#N/A</v>
      </c>
      <c r="S52" s="18" t="e">
        <f>VLOOKUP(F52,G16数据库!C:N,12,0)</f>
        <v>#N/A</v>
      </c>
      <c r="T52" s="18"/>
    </row>
    <row r="53" spans="1:20" x14ac:dyDescent="0.25">
      <c r="A53" s="22"/>
      <c r="B53" s="3"/>
      <c r="C53" s="3"/>
      <c r="D53" s="3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>VLOOKUP(F53,G16数据库!C:N,4,0)</f>
        <v>#N/A</v>
      </c>
      <c r="J53" s="18" t="e">
        <f>VLOOKUP(F53,G16数据库!C:N,5,0)</f>
        <v>#N/A</v>
      </c>
      <c r="K53" s="19" t="e">
        <f t="shared" si="8"/>
        <v>#VALUE!</v>
      </c>
      <c r="L53" s="18" t="e">
        <f>VLOOKUP(F53,G16数据库!C:N,6,0)</f>
        <v>#N/A</v>
      </c>
      <c r="M53" s="18" t="e">
        <f>VLOOKUP(F53,G16数据库!C:N,7,0)</f>
        <v>#N/A</v>
      </c>
      <c r="N53" s="18"/>
      <c r="O53" s="18" t="e">
        <f>VLOOKUP(F53,G16数据库!C:N,8,0)</f>
        <v>#N/A</v>
      </c>
      <c r="P53" s="18" t="e">
        <f>VLOOKUP(F53,G16数据库!C:N,9,0)</f>
        <v>#N/A</v>
      </c>
      <c r="Q53" s="19" t="e">
        <f>VLOOKUP(F53,G16数据库!C:N,10,0)*C53</f>
        <v>#N/A</v>
      </c>
      <c r="R53" s="18" t="e">
        <f>VLOOKUP(F53,G16数据库!C:N,11,0)</f>
        <v>#N/A</v>
      </c>
      <c r="S53" s="18" t="e">
        <f>VLOOKUP(F53,G16数据库!C:N,12,0)</f>
        <v>#N/A</v>
      </c>
      <c r="T53" s="18"/>
    </row>
    <row r="54" spans="1:20" x14ac:dyDescent="0.25">
      <c r="A54" s="22"/>
      <c r="B54" s="3"/>
      <c r="C54" s="3"/>
      <c r="D54" s="3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>VLOOKUP(F54,G16数据库!C:N,4,0)</f>
        <v>#N/A</v>
      </c>
      <c r="J54" s="18" t="e">
        <f>VLOOKUP(F54,G16数据库!C:N,5,0)</f>
        <v>#N/A</v>
      </c>
      <c r="K54" s="19" t="e">
        <f t="shared" si="8"/>
        <v>#VALUE!</v>
      </c>
      <c r="L54" s="18" t="e">
        <f>VLOOKUP(F54,G16数据库!C:N,6,0)</f>
        <v>#N/A</v>
      </c>
      <c r="M54" s="18" t="e">
        <f>VLOOKUP(F54,G16数据库!C:N,7,0)</f>
        <v>#N/A</v>
      </c>
      <c r="N54" s="18"/>
      <c r="O54" s="18" t="e">
        <f>VLOOKUP(F54,G16数据库!C:N,8,0)</f>
        <v>#N/A</v>
      </c>
      <c r="P54" s="18" t="e">
        <f>VLOOKUP(F54,G16数据库!C:N,9,0)</f>
        <v>#N/A</v>
      </c>
      <c r="Q54" s="19" t="e">
        <f>VLOOKUP(F54,G16数据库!C:N,10,0)*C54</f>
        <v>#N/A</v>
      </c>
      <c r="R54" s="18" t="e">
        <f>VLOOKUP(F54,G16数据库!C:N,11,0)</f>
        <v>#N/A</v>
      </c>
      <c r="S54" s="18" t="e">
        <f>VLOOKUP(F54,G16数据库!C:N,12,0)</f>
        <v>#N/A</v>
      </c>
      <c r="T54" s="18"/>
    </row>
    <row r="55" spans="1:20" x14ac:dyDescent="0.25">
      <c r="A55" s="22"/>
      <c r="B55" s="3"/>
      <c r="C55" s="3"/>
      <c r="D55" s="3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>VLOOKUP(F55,G16数据库!C:N,4,0)</f>
        <v>#N/A</v>
      </c>
      <c r="J55" s="18" t="e">
        <f>VLOOKUP(F55,G16数据库!C:N,5,0)</f>
        <v>#N/A</v>
      </c>
      <c r="K55" s="19" t="e">
        <f t="shared" si="8"/>
        <v>#VALUE!</v>
      </c>
      <c r="L55" s="18" t="e">
        <f>VLOOKUP(F55,G16数据库!C:N,6,0)</f>
        <v>#N/A</v>
      </c>
      <c r="M55" s="18" t="e">
        <f>VLOOKUP(F55,G16数据库!C:N,7,0)</f>
        <v>#N/A</v>
      </c>
      <c r="N55" s="18"/>
      <c r="O55" s="18" t="e">
        <f>VLOOKUP(F55,G16数据库!C:N,8,0)</f>
        <v>#N/A</v>
      </c>
      <c r="P55" s="18" t="e">
        <f>VLOOKUP(F55,G16数据库!C:N,9,0)</f>
        <v>#N/A</v>
      </c>
      <c r="Q55" s="19" t="e">
        <f>VLOOKUP(F55,G16数据库!C:N,10,0)*C55</f>
        <v>#N/A</v>
      </c>
      <c r="R55" s="18" t="e">
        <f>VLOOKUP(F55,G16数据库!C:N,11,0)</f>
        <v>#N/A</v>
      </c>
      <c r="S55" s="18" t="e">
        <f>VLOOKUP(F55,G16数据库!C:N,12,0)</f>
        <v>#N/A</v>
      </c>
      <c r="T55" s="18"/>
    </row>
    <row r="56" spans="1:20" x14ac:dyDescent="0.25">
      <c r="A56" s="22"/>
      <c r="B56" s="3"/>
      <c r="C56" s="3"/>
      <c r="D56" s="3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>VLOOKUP(F56,G16数据库!C:N,4,0)</f>
        <v>#N/A</v>
      </c>
      <c r="J56" s="18" t="e">
        <f>VLOOKUP(F56,G16数据库!C:N,5,0)</f>
        <v>#N/A</v>
      </c>
      <c r="K56" s="19" t="e">
        <f t="shared" si="8"/>
        <v>#VALUE!</v>
      </c>
      <c r="L56" s="18" t="e">
        <f>VLOOKUP(F56,G16数据库!C:N,6,0)</f>
        <v>#N/A</v>
      </c>
      <c r="M56" s="18" t="e">
        <f>VLOOKUP(F56,G16数据库!C:N,7,0)</f>
        <v>#N/A</v>
      </c>
      <c r="N56" s="18"/>
      <c r="O56" s="18" t="e">
        <f>VLOOKUP(F56,G16数据库!C:N,8,0)</f>
        <v>#N/A</v>
      </c>
      <c r="P56" s="18" t="e">
        <f>VLOOKUP(F56,G16数据库!C:N,9,0)</f>
        <v>#N/A</v>
      </c>
      <c r="Q56" s="19" t="e">
        <f>VLOOKUP(F56,G16数据库!C:N,10,0)*C56</f>
        <v>#N/A</v>
      </c>
      <c r="R56" s="18" t="e">
        <f>VLOOKUP(F56,G16数据库!C:N,11,0)</f>
        <v>#N/A</v>
      </c>
      <c r="S56" s="18" t="e">
        <f>VLOOKUP(F56,G16数据库!C:N,12,0)</f>
        <v>#N/A</v>
      </c>
      <c r="T56" s="18"/>
    </row>
    <row r="57" spans="1:20" x14ac:dyDescent="0.25">
      <c r="A57" s="22"/>
      <c r="B57" s="3"/>
      <c r="C57" s="3"/>
      <c r="D57" s="3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>VLOOKUP(F57,G16数据库!C:N,4,0)</f>
        <v>#N/A</v>
      </c>
      <c r="J57" s="18" t="e">
        <f>VLOOKUP(F57,G16数据库!C:N,5,0)</f>
        <v>#N/A</v>
      </c>
      <c r="K57" s="19" t="e">
        <f t="shared" si="8"/>
        <v>#VALUE!</v>
      </c>
      <c r="L57" s="18" t="e">
        <f>VLOOKUP(F57,G16数据库!C:N,6,0)</f>
        <v>#N/A</v>
      </c>
      <c r="M57" s="18" t="e">
        <f>VLOOKUP(F57,G16数据库!C:N,7,0)</f>
        <v>#N/A</v>
      </c>
      <c r="N57" s="18"/>
      <c r="O57" s="18" t="e">
        <f>VLOOKUP(F57,G16数据库!C:N,8,0)</f>
        <v>#N/A</v>
      </c>
      <c r="P57" s="18" t="e">
        <f>VLOOKUP(F57,G16数据库!C:N,9,0)</f>
        <v>#N/A</v>
      </c>
      <c r="Q57" s="19" t="e">
        <f>VLOOKUP(F57,G16数据库!C:N,10,0)*C57</f>
        <v>#N/A</v>
      </c>
      <c r="R57" s="18" t="e">
        <f>VLOOKUP(F57,G16数据库!C:N,11,0)</f>
        <v>#N/A</v>
      </c>
      <c r="S57" s="18" t="e">
        <f>VLOOKUP(F57,G16数据库!C:N,12,0)</f>
        <v>#N/A</v>
      </c>
      <c r="T57" s="18"/>
    </row>
    <row r="58" spans="1:20" x14ac:dyDescent="0.25">
      <c r="A58" s="22"/>
      <c r="B58" s="3"/>
      <c r="C58" s="3"/>
      <c r="D58" s="3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>VLOOKUP(F58,G16数据库!C:N,4,0)</f>
        <v>#N/A</v>
      </c>
      <c r="J58" s="18" t="e">
        <f>VLOOKUP(F58,G16数据库!C:N,5,0)</f>
        <v>#N/A</v>
      </c>
      <c r="K58" s="19" t="e">
        <f t="shared" si="8"/>
        <v>#VALUE!</v>
      </c>
      <c r="L58" s="18" t="e">
        <f>VLOOKUP(F58,G16数据库!C:N,6,0)</f>
        <v>#N/A</v>
      </c>
      <c r="M58" s="18" t="e">
        <f>VLOOKUP(F58,G16数据库!C:N,7,0)</f>
        <v>#N/A</v>
      </c>
      <c r="N58" s="18"/>
      <c r="O58" s="18" t="e">
        <f>VLOOKUP(F58,G16数据库!C:N,8,0)</f>
        <v>#N/A</v>
      </c>
      <c r="P58" s="18" t="e">
        <f>VLOOKUP(F58,G16数据库!C:N,9,0)</f>
        <v>#N/A</v>
      </c>
      <c r="Q58" s="19" t="e">
        <f>VLOOKUP(F58,G16数据库!C:N,10,0)*C58</f>
        <v>#N/A</v>
      </c>
      <c r="R58" s="18" t="e">
        <f>VLOOKUP(F58,G16数据库!C:N,11,0)</f>
        <v>#N/A</v>
      </c>
      <c r="S58" s="18" t="e">
        <f>VLOOKUP(F58,G16数据库!C:N,12,0)</f>
        <v>#N/A</v>
      </c>
      <c r="T58" s="18"/>
    </row>
    <row r="59" spans="1:20" x14ac:dyDescent="0.25">
      <c r="A59" s="22"/>
      <c r="B59" s="3"/>
      <c r="C59" s="3"/>
      <c r="D59" s="3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>VLOOKUP(F59,G16数据库!C:N,4,0)</f>
        <v>#N/A</v>
      </c>
      <c r="J59" s="18" t="e">
        <f>VLOOKUP(F59,G16数据库!C:N,5,0)</f>
        <v>#N/A</v>
      </c>
      <c r="K59" s="19" t="e">
        <f t="shared" si="8"/>
        <v>#VALUE!</v>
      </c>
      <c r="L59" s="18" t="e">
        <f>VLOOKUP(F59,G16数据库!C:N,6,0)</f>
        <v>#N/A</v>
      </c>
      <c r="M59" s="18" t="e">
        <f>VLOOKUP(F59,G16数据库!C:N,7,0)</f>
        <v>#N/A</v>
      </c>
      <c r="N59" s="18"/>
      <c r="O59" s="18" t="e">
        <f>VLOOKUP(F59,G16数据库!C:N,8,0)</f>
        <v>#N/A</v>
      </c>
      <c r="P59" s="18" t="e">
        <f>VLOOKUP(F59,G16数据库!C:N,9,0)</f>
        <v>#N/A</v>
      </c>
      <c r="Q59" s="19" t="e">
        <f>VLOOKUP(F59,G16数据库!C:N,10,0)*C59</f>
        <v>#N/A</v>
      </c>
      <c r="R59" s="18" t="e">
        <f>VLOOKUP(F59,G16数据库!C:N,11,0)</f>
        <v>#N/A</v>
      </c>
      <c r="S59" s="18" t="e">
        <f>VLOOKUP(F59,G16数据库!C:N,12,0)</f>
        <v>#N/A</v>
      </c>
      <c r="T59" s="18"/>
    </row>
    <row r="60" spans="1:20" x14ac:dyDescent="0.25">
      <c r="A60" s="22"/>
      <c r="B60" s="3"/>
      <c r="C60" s="3"/>
      <c r="D60" s="3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>VLOOKUP(F60,G16数据库!C:N,4,0)</f>
        <v>#N/A</v>
      </c>
      <c r="J60" s="18" t="e">
        <f>VLOOKUP(F60,G16数据库!C:N,5,0)</f>
        <v>#N/A</v>
      </c>
      <c r="K60" s="19" t="e">
        <f t="shared" si="8"/>
        <v>#VALUE!</v>
      </c>
      <c r="L60" s="18" t="e">
        <f>VLOOKUP(F60,G16数据库!C:N,6,0)</f>
        <v>#N/A</v>
      </c>
      <c r="M60" s="18" t="e">
        <f>VLOOKUP(F60,G16数据库!C:N,7,0)</f>
        <v>#N/A</v>
      </c>
      <c r="N60" s="18"/>
      <c r="O60" s="18" t="e">
        <f>VLOOKUP(F60,G16数据库!C:N,8,0)</f>
        <v>#N/A</v>
      </c>
      <c r="P60" s="18" t="e">
        <f>VLOOKUP(F60,G16数据库!C:N,9,0)</f>
        <v>#N/A</v>
      </c>
      <c r="Q60" s="19" t="e">
        <f>VLOOKUP(F60,G16数据库!C:N,10,0)*C60</f>
        <v>#N/A</v>
      </c>
      <c r="R60" s="18" t="e">
        <f>VLOOKUP(F60,G16数据库!C:N,11,0)</f>
        <v>#N/A</v>
      </c>
      <c r="S60" s="18" t="e">
        <f>VLOOKUP(F60,G16数据库!C:N,12,0)</f>
        <v>#N/A</v>
      </c>
      <c r="T60" s="18"/>
    </row>
    <row r="61" spans="1:20" x14ac:dyDescent="0.25">
      <c r="A61" s="22"/>
      <c r="B61" s="3"/>
      <c r="C61" s="3"/>
      <c r="D61" s="3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>VLOOKUP(F61,G16数据库!C:N,4,0)</f>
        <v>#N/A</v>
      </c>
      <c r="J61" s="18" t="e">
        <f>VLOOKUP(F61,G16数据库!C:N,5,0)</f>
        <v>#N/A</v>
      </c>
      <c r="K61" s="19" t="e">
        <f t="shared" si="8"/>
        <v>#VALUE!</v>
      </c>
      <c r="L61" s="18" t="e">
        <f>VLOOKUP(F61,G16数据库!C:N,6,0)</f>
        <v>#N/A</v>
      </c>
      <c r="M61" s="18" t="e">
        <f>VLOOKUP(F61,G16数据库!C:N,7,0)</f>
        <v>#N/A</v>
      </c>
      <c r="N61" s="18"/>
      <c r="O61" s="18" t="e">
        <f>VLOOKUP(F61,G16数据库!C:N,8,0)</f>
        <v>#N/A</v>
      </c>
      <c r="P61" s="18" t="e">
        <f>VLOOKUP(F61,G16数据库!C:N,9,0)</f>
        <v>#N/A</v>
      </c>
      <c r="Q61" s="19" t="e">
        <f>VLOOKUP(F61,G16数据库!C:N,10,0)*C61</f>
        <v>#N/A</v>
      </c>
      <c r="R61" s="18" t="e">
        <f>VLOOKUP(F61,G16数据库!C:N,11,0)</f>
        <v>#N/A</v>
      </c>
      <c r="S61" s="18" t="e">
        <f>VLOOKUP(F61,G16数据库!C:N,12,0)</f>
        <v>#N/A</v>
      </c>
      <c r="T61" s="18"/>
    </row>
    <row r="62" spans="1:20" x14ac:dyDescent="0.25">
      <c r="A62" s="22"/>
      <c r="B62" s="3"/>
      <c r="C62" s="3"/>
      <c r="D62" s="3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>VLOOKUP(F62,G16数据库!C:N,4,0)</f>
        <v>#N/A</v>
      </c>
      <c r="J62" s="18" t="e">
        <f>VLOOKUP(F62,G16数据库!C:N,5,0)</f>
        <v>#N/A</v>
      </c>
      <c r="K62" s="19" t="e">
        <f t="shared" si="8"/>
        <v>#VALUE!</v>
      </c>
      <c r="L62" s="18" t="e">
        <f>VLOOKUP(F62,G16数据库!C:N,6,0)</f>
        <v>#N/A</v>
      </c>
      <c r="M62" s="18" t="e">
        <f>VLOOKUP(F62,G16数据库!C:N,7,0)</f>
        <v>#N/A</v>
      </c>
      <c r="N62" s="18"/>
      <c r="O62" s="18" t="e">
        <f>VLOOKUP(F62,G16数据库!C:N,8,0)</f>
        <v>#N/A</v>
      </c>
      <c r="P62" s="18" t="e">
        <f>VLOOKUP(F62,G16数据库!C:N,9,0)</f>
        <v>#N/A</v>
      </c>
      <c r="Q62" s="19" t="e">
        <f>VLOOKUP(F62,G16数据库!C:N,10,0)*C62</f>
        <v>#N/A</v>
      </c>
      <c r="R62" s="18" t="e">
        <f>VLOOKUP(F62,G16数据库!C:N,11,0)</f>
        <v>#N/A</v>
      </c>
      <c r="S62" s="18" t="e">
        <f>VLOOKUP(F62,G16数据库!C:N,12,0)</f>
        <v>#N/A</v>
      </c>
      <c r="T62" s="18"/>
    </row>
    <row r="63" spans="1:20" x14ac:dyDescent="0.25">
      <c r="A63" s="22"/>
      <c r="B63" s="3"/>
      <c r="C63" s="3"/>
      <c r="D63" s="3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>VLOOKUP(F63,G16数据库!C:N,4,0)</f>
        <v>#N/A</v>
      </c>
      <c r="J63" s="18" t="e">
        <f>VLOOKUP(F63,G16数据库!C:N,5,0)</f>
        <v>#N/A</v>
      </c>
      <c r="K63" s="19" t="e">
        <f t="shared" si="8"/>
        <v>#VALUE!</v>
      </c>
      <c r="L63" s="18" t="e">
        <f>VLOOKUP(F63,G16数据库!C:N,6,0)</f>
        <v>#N/A</v>
      </c>
      <c r="M63" s="18" t="e">
        <f>VLOOKUP(F63,G16数据库!C:N,7,0)</f>
        <v>#N/A</v>
      </c>
      <c r="N63" s="18"/>
      <c r="O63" s="18" t="e">
        <f>VLOOKUP(F63,G16数据库!C:N,8,0)</f>
        <v>#N/A</v>
      </c>
      <c r="P63" s="18" t="e">
        <f>VLOOKUP(F63,G16数据库!C:N,9,0)</f>
        <v>#N/A</v>
      </c>
      <c r="Q63" s="19" t="e">
        <f>VLOOKUP(F63,G16数据库!C:N,10,0)*C63</f>
        <v>#N/A</v>
      </c>
      <c r="R63" s="18" t="e">
        <f>VLOOKUP(F63,G16数据库!C:N,11,0)</f>
        <v>#N/A</v>
      </c>
      <c r="S63" s="18" t="e">
        <f>VLOOKUP(F63,G16数据库!C:N,12,0)</f>
        <v>#N/A</v>
      </c>
      <c r="T63" s="18"/>
    </row>
    <row r="64" spans="1:20" x14ac:dyDescent="0.25">
      <c r="A64" s="22"/>
      <c r="B64" s="3"/>
      <c r="C64" s="3"/>
      <c r="D64" s="3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>VLOOKUP(F64,G16数据库!C:N,4,0)</f>
        <v>#N/A</v>
      </c>
      <c r="J64" s="18" t="e">
        <f>VLOOKUP(F64,G16数据库!C:N,5,0)</f>
        <v>#N/A</v>
      </c>
      <c r="K64" s="19" t="e">
        <f t="shared" si="8"/>
        <v>#VALUE!</v>
      </c>
      <c r="L64" s="18" t="e">
        <f>VLOOKUP(F64,G16数据库!C:N,6,0)</f>
        <v>#N/A</v>
      </c>
      <c r="M64" s="18" t="e">
        <f>VLOOKUP(F64,G16数据库!C:N,7,0)</f>
        <v>#N/A</v>
      </c>
      <c r="N64" s="18"/>
      <c r="O64" s="18" t="e">
        <f>VLOOKUP(F64,G16数据库!C:N,8,0)</f>
        <v>#N/A</v>
      </c>
      <c r="P64" s="18" t="e">
        <f>VLOOKUP(F64,G16数据库!C:N,9,0)</f>
        <v>#N/A</v>
      </c>
      <c r="Q64" s="19" t="e">
        <f>VLOOKUP(F64,G16数据库!C:N,10,0)*C64</f>
        <v>#N/A</v>
      </c>
      <c r="R64" s="18" t="e">
        <f>VLOOKUP(F64,G16数据库!C:N,11,0)</f>
        <v>#N/A</v>
      </c>
      <c r="S64" s="18" t="e">
        <f>VLOOKUP(F64,G16数据库!C:N,12,0)</f>
        <v>#N/A</v>
      </c>
      <c r="T64" s="18"/>
    </row>
    <row r="65" spans="1:20" x14ac:dyDescent="0.25">
      <c r="A65" s="22"/>
      <c r="B65" s="3"/>
      <c r="C65" s="3"/>
      <c r="D65" s="3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>VLOOKUP(F65,G16数据库!C:N,4,0)</f>
        <v>#N/A</v>
      </c>
      <c r="J65" s="18" t="e">
        <f>VLOOKUP(F65,G16数据库!C:N,5,0)</f>
        <v>#N/A</v>
      </c>
      <c r="K65" s="19" t="e">
        <f t="shared" si="8"/>
        <v>#VALUE!</v>
      </c>
      <c r="L65" s="18" t="e">
        <f>VLOOKUP(F65,G16数据库!C:N,6,0)</f>
        <v>#N/A</v>
      </c>
      <c r="M65" s="18" t="e">
        <f>VLOOKUP(F65,G16数据库!C:N,7,0)</f>
        <v>#N/A</v>
      </c>
      <c r="N65" s="18"/>
      <c r="O65" s="18" t="e">
        <f>VLOOKUP(F65,G16数据库!C:N,8,0)</f>
        <v>#N/A</v>
      </c>
      <c r="P65" s="18" t="e">
        <f>VLOOKUP(F65,G16数据库!C:N,9,0)</f>
        <v>#N/A</v>
      </c>
      <c r="Q65" s="19" t="e">
        <f>VLOOKUP(F65,G16数据库!C:N,10,0)*C65</f>
        <v>#N/A</v>
      </c>
      <c r="R65" s="18" t="e">
        <f>VLOOKUP(F65,G16数据库!C:N,11,0)</f>
        <v>#N/A</v>
      </c>
      <c r="S65" s="18" t="e">
        <f>VLOOKUP(F65,G16数据库!C:N,12,0)</f>
        <v>#N/A</v>
      </c>
      <c r="T65" s="18"/>
    </row>
    <row r="66" spans="1:20" x14ac:dyDescent="0.25">
      <c r="A66" s="22"/>
      <c r="B66" s="3"/>
      <c r="C66" s="3"/>
      <c r="D66" s="3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>VLOOKUP(F66,G16数据库!C:N,4,0)</f>
        <v>#N/A</v>
      </c>
      <c r="J66" s="18" t="e">
        <f>VLOOKUP(F66,G16数据库!C:N,5,0)</f>
        <v>#N/A</v>
      </c>
      <c r="K66" s="19" t="e">
        <f t="shared" si="8"/>
        <v>#VALUE!</v>
      </c>
      <c r="L66" s="18" t="e">
        <f>VLOOKUP(F66,G16数据库!C:N,6,0)</f>
        <v>#N/A</v>
      </c>
      <c r="M66" s="18" t="e">
        <f>VLOOKUP(F66,G16数据库!C:N,7,0)</f>
        <v>#N/A</v>
      </c>
      <c r="N66" s="18"/>
      <c r="O66" s="18" t="e">
        <f>VLOOKUP(F66,G16数据库!C:N,8,0)</f>
        <v>#N/A</v>
      </c>
      <c r="P66" s="18" t="e">
        <f>VLOOKUP(F66,G16数据库!C:N,9,0)</f>
        <v>#N/A</v>
      </c>
      <c r="Q66" s="19" t="e">
        <f>VLOOKUP(F66,G16数据库!C:N,10,0)*C66</f>
        <v>#N/A</v>
      </c>
      <c r="R66" s="18" t="e">
        <f>VLOOKUP(F66,G16数据库!C:N,11,0)</f>
        <v>#N/A</v>
      </c>
      <c r="S66" s="18" t="e">
        <f>VLOOKUP(F66,G16数据库!C:N,12,0)</f>
        <v>#N/A</v>
      </c>
      <c r="T66" s="18"/>
    </row>
    <row r="67" spans="1:20" x14ac:dyDescent="0.25">
      <c r="A67" s="22"/>
      <c r="B67" s="3"/>
      <c r="C67" s="3"/>
      <c r="D67" s="3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>VLOOKUP(F67,G16数据库!C:N,4,0)</f>
        <v>#N/A</v>
      </c>
      <c r="J67" s="18" t="e">
        <f>VLOOKUP(F67,G16数据库!C:N,5,0)</f>
        <v>#N/A</v>
      </c>
      <c r="K67" s="19" t="e">
        <f t="shared" si="8"/>
        <v>#VALUE!</v>
      </c>
      <c r="L67" s="18" t="e">
        <f>VLOOKUP(F67,G16数据库!C:N,6,0)</f>
        <v>#N/A</v>
      </c>
      <c r="M67" s="18" t="e">
        <f>VLOOKUP(F67,G16数据库!C:N,7,0)</f>
        <v>#N/A</v>
      </c>
      <c r="N67" s="18"/>
      <c r="O67" s="18" t="e">
        <f>VLOOKUP(F67,G16数据库!C:N,8,0)</f>
        <v>#N/A</v>
      </c>
      <c r="P67" s="18" t="e">
        <f>VLOOKUP(F67,G16数据库!C:N,9,0)</f>
        <v>#N/A</v>
      </c>
      <c r="Q67" s="19" t="e">
        <f>VLOOKUP(F67,G16数据库!C:N,10,0)*C67</f>
        <v>#N/A</v>
      </c>
      <c r="R67" s="18" t="e">
        <f>VLOOKUP(F67,G16数据库!C:N,11,0)</f>
        <v>#N/A</v>
      </c>
      <c r="S67" s="18" t="e">
        <f>VLOOKUP(F67,G16数据库!C:N,12,0)</f>
        <v>#N/A</v>
      </c>
      <c r="T67" s="18"/>
    </row>
    <row r="68" spans="1:20" x14ac:dyDescent="0.25">
      <c r="A68" s="22"/>
      <c r="B68" s="3"/>
      <c r="C68" s="3"/>
      <c r="D68" s="3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>VLOOKUP(F68,G16数据库!C:N,4,0)</f>
        <v>#N/A</v>
      </c>
      <c r="J68" s="18" t="e">
        <f>VLOOKUP(F68,G16数据库!C:N,5,0)</f>
        <v>#N/A</v>
      </c>
      <c r="K68" s="19" t="e">
        <f t="shared" si="8"/>
        <v>#VALUE!</v>
      </c>
      <c r="L68" s="18" t="e">
        <f>VLOOKUP(F68,G16数据库!C:N,6,0)</f>
        <v>#N/A</v>
      </c>
      <c r="M68" s="18" t="e">
        <f>VLOOKUP(F68,G16数据库!C:N,7,0)</f>
        <v>#N/A</v>
      </c>
      <c r="N68" s="18"/>
      <c r="O68" s="18" t="e">
        <f>VLOOKUP(F68,G16数据库!C:N,8,0)</f>
        <v>#N/A</v>
      </c>
      <c r="P68" s="18" t="e">
        <f>VLOOKUP(F68,G16数据库!C:N,9,0)</f>
        <v>#N/A</v>
      </c>
      <c r="Q68" s="19" t="e">
        <f>VLOOKUP(F68,G16数据库!C:N,10,0)*C68</f>
        <v>#N/A</v>
      </c>
      <c r="R68" s="18" t="e">
        <f>VLOOKUP(F68,G16数据库!C:N,11,0)</f>
        <v>#N/A</v>
      </c>
      <c r="S68" s="18" t="e">
        <f>VLOOKUP(F68,G16数据库!C:N,12,0)</f>
        <v>#N/A</v>
      </c>
      <c r="T68" s="18"/>
    </row>
    <row r="69" spans="1:20" x14ac:dyDescent="0.25">
      <c r="A69" s="22"/>
      <c r="B69" s="3"/>
      <c r="C69" s="3"/>
      <c r="D69" s="3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>VLOOKUP(F69,G16数据库!C:N,4,0)</f>
        <v>#N/A</v>
      </c>
      <c r="J69" s="18" t="e">
        <f>VLOOKUP(F69,G16数据库!C:N,5,0)</f>
        <v>#N/A</v>
      </c>
      <c r="K69" s="19" t="e">
        <f t="shared" si="8"/>
        <v>#VALUE!</v>
      </c>
      <c r="L69" s="18" t="e">
        <f>VLOOKUP(F69,G16数据库!C:N,6,0)</f>
        <v>#N/A</v>
      </c>
      <c r="M69" s="18" t="e">
        <f>VLOOKUP(F69,G16数据库!C:N,7,0)</f>
        <v>#N/A</v>
      </c>
      <c r="N69" s="18"/>
      <c r="O69" s="18" t="e">
        <f>VLOOKUP(F69,G16数据库!C:N,8,0)</f>
        <v>#N/A</v>
      </c>
      <c r="P69" s="18" t="e">
        <f>VLOOKUP(F69,G16数据库!C:N,9,0)</f>
        <v>#N/A</v>
      </c>
      <c r="Q69" s="19" t="e">
        <f>VLOOKUP(F69,G16数据库!C:N,10,0)*C69</f>
        <v>#N/A</v>
      </c>
      <c r="R69" s="18" t="e">
        <f>VLOOKUP(F69,G16数据库!C:N,11,0)</f>
        <v>#N/A</v>
      </c>
      <c r="S69" s="18" t="e">
        <f>VLOOKUP(F69,G16数据库!C:N,12,0)</f>
        <v>#N/A</v>
      </c>
      <c r="T69" s="18"/>
    </row>
    <row r="70" spans="1:20" x14ac:dyDescent="0.25">
      <c r="A70" s="22"/>
      <c r="B70" s="3"/>
      <c r="C70" s="3"/>
      <c r="D70" s="3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>VLOOKUP(F70,G16数据库!C:N,4,0)</f>
        <v>#N/A</v>
      </c>
      <c r="J70" s="18" t="e">
        <f>VLOOKUP(F70,G16数据库!C:N,5,0)</f>
        <v>#N/A</v>
      </c>
      <c r="K70" s="19" t="e">
        <f t="shared" si="8"/>
        <v>#VALUE!</v>
      </c>
      <c r="L70" s="18" t="e">
        <f>VLOOKUP(F70,G16数据库!C:N,6,0)</f>
        <v>#N/A</v>
      </c>
      <c r="M70" s="18" t="e">
        <f>VLOOKUP(F70,G16数据库!C:N,7,0)</f>
        <v>#N/A</v>
      </c>
      <c r="N70" s="18"/>
      <c r="O70" s="18" t="e">
        <f>VLOOKUP(F70,G16数据库!C:N,8,0)</f>
        <v>#N/A</v>
      </c>
      <c r="P70" s="18" t="e">
        <f>VLOOKUP(F70,G16数据库!C:N,9,0)</f>
        <v>#N/A</v>
      </c>
      <c r="Q70" s="19" t="e">
        <f>VLOOKUP(F70,G16数据库!C:N,10,0)*C70</f>
        <v>#N/A</v>
      </c>
      <c r="R70" s="18" t="e">
        <f>VLOOKUP(F70,G16数据库!C:N,11,0)</f>
        <v>#N/A</v>
      </c>
      <c r="S70" s="18" t="e">
        <f>VLOOKUP(F70,G16数据库!C:N,12,0)</f>
        <v>#N/A</v>
      </c>
      <c r="T70" s="18"/>
    </row>
    <row r="71" spans="1:20" x14ac:dyDescent="0.25">
      <c r="A71" s="22"/>
      <c r="B71" s="3"/>
      <c r="C71" s="3"/>
      <c r="D71" s="3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>VLOOKUP(F71,G16数据库!C:N,4,0)</f>
        <v>#N/A</v>
      </c>
      <c r="J71" s="18" t="e">
        <f>VLOOKUP(F71,G16数据库!C:N,5,0)</f>
        <v>#N/A</v>
      </c>
      <c r="K71" s="19" t="e">
        <f t="shared" si="8"/>
        <v>#VALUE!</v>
      </c>
      <c r="L71" s="18" t="e">
        <f>VLOOKUP(F71,G16数据库!C:N,6,0)</f>
        <v>#N/A</v>
      </c>
      <c r="M71" s="18" t="e">
        <f>VLOOKUP(F71,G16数据库!C:N,7,0)</f>
        <v>#N/A</v>
      </c>
      <c r="N71" s="18"/>
      <c r="O71" s="18" t="e">
        <f>VLOOKUP(F71,G16数据库!C:N,8,0)</f>
        <v>#N/A</v>
      </c>
      <c r="P71" s="18" t="e">
        <f>VLOOKUP(F71,G16数据库!C:N,9,0)</f>
        <v>#N/A</v>
      </c>
      <c r="Q71" s="19" t="e">
        <f>VLOOKUP(F71,G16数据库!C:N,10,0)*C71</f>
        <v>#N/A</v>
      </c>
      <c r="R71" s="18" t="e">
        <f>VLOOKUP(F71,G16数据库!C:N,11,0)</f>
        <v>#N/A</v>
      </c>
      <c r="S71" s="18" t="e">
        <f>VLOOKUP(F71,G16数据库!C:N,12,0)</f>
        <v>#N/A</v>
      </c>
      <c r="T71" s="18"/>
    </row>
    <row r="72" spans="1:20" x14ac:dyDescent="0.25">
      <c r="A72" s="22"/>
      <c r="B72" s="3"/>
      <c r="C72" s="3"/>
      <c r="D72" s="3"/>
      <c r="E72" s="18" t="e">
        <f t="shared" si="4"/>
        <v>#VALUE!</v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>VLOOKUP(F72,G16数据库!C:N,4,0)</f>
        <v>#N/A</v>
      </c>
      <c r="J72" s="18" t="e">
        <f>VLOOKUP(F72,G16数据库!C:N,5,0)</f>
        <v>#N/A</v>
      </c>
      <c r="K72" s="19" t="e">
        <f t="shared" si="8"/>
        <v>#VALUE!</v>
      </c>
      <c r="L72" s="18" t="e">
        <f>VLOOKUP(F72,G16数据库!C:N,6,0)</f>
        <v>#N/A</v>
      </c>
      <c r="M72" s="18" t="e">
        <f>VLOOKUP(F72,G16数据库!C:N,7,0)</f>
        <v>#N/A</v>
      </c>
      <c r="N72" s="18"/>
      <c r="O72" s="18" t="e">
        <f>VLOOKUP(F72,G16数据库!C:N,8,0)</f>
        <v>#N/A</v>
      </c>
      <c r="P72" s="18" t="e">
        <f>VLOOKUP(F72,G16数据库!C:N,9,0)</f>
        <v>#N/A</v>
      </c>
      <c r="Q72" s="19" t="e">
        <f>VLOOKUP(F72,G16数据库!C:N,10,0)*C72</f>
        <v>#N/A</v>
      </c>
      <c r="R72" s="18" t="e">
        <f>VLOOKUP(F72,G16数据库!C:N,11,0)</f>
        <v>#N/A</v>
      </c>
      <c r="S72" s="18" t="e">
        <f>VLOOKUP(F72,G16数据库!C:N,12,0)</f>
        <v>#N/A</v>
      </c>
      <c r="T72" s="18"/>
    </row>
    <row r="73" spans="1:20" x14ac:dyDescent="0.25">
      <c r="A73" s="22"/>
      <c r="B73" s="3"/>
      <c r="C73" s="3"/>
      <c r="D73" s="3"/>
      <c r="E73" s="18" t="e">
        <f t="shared" si="4"/>
        <v>#VALUE!</v>
      </c>
      <c r="F73" s="18" t="str">
        <f t="shared" si="5"/>
        <v/>
      </c>
      <c r="G73" s="18" t="e">
        <f t="shared" si="6"/>
        <v>#VALUE!</v>
      </c>
      <c r="H73" s="18" t="e">
        <f t="shared" si="7"/>
        <v>#VALUE!</v>
      </c>
      <c r="I73" s="18" t="e">
        <f>VLOOKUP(F73,G16数据库!C:N,4,0)</f>
        <v>#N/A</v>
      </c>
      <c r="J73" s="18" t="e">
        <f>VLOOKUP(F73,G16数据库!C:N,5,0)</f>
        <v>#N/A</v>
      </c>
      <c r="K73" s="19" t="e">
        <f t="shared" si="8"/>
        <v>#VALUE!</v>
      </c>
      <c r="L73" s="18" t="e">
        <f>VLOOKUP(F73,G16数据库!C:N,6,0)</f>
        <v>#N/A</v>
      </c>
      <c r="M73" s="18" t="e">
        <f>VLOOKUP(F73,G16数据库!C:N,7,0)</f>
        <v>#N/A</v>
      </c>
      <c r="N73" s="18"/>
      <c r="O73" s="18" t="e">
        <f>VLOOKUP(F73,G16数据库!C:N,8,0)</f>
        <v>#N/A</v>
      </c>
      <c r="P73" s="18" t="e">
        <f>VLOOKUP(F73,G16数据库!C:N,9,0)</f>
        <v>#N/A</v>
      </c>
      <c r="Q73" s="19" t="e">
        <f>VLOOKUP(F73,G16数据库!C:N,10,0)*C73</f>
        <v>#N/A</v>
      </c>
      <c r="R73" s="18" t="e">
        <f>VLOOKUP(F73,G16数据库!C:N,11,0)</f>
        <v>#N/A</v>
      </c>
      <c r="S73" s="18" t="e">
        <f>VLOOKUP(F73,G16数据库!C:N,12,0)</f>
        <v>#N/A</v>
      </c>
      <c r="T73" s="18"/>
    </row>
    <row r="74" spans="1:20" x14ac:dyDescent="0.25">
      <c r="A74" s="22"/>
      <c r="B74" s="3"/>
      <c r="C74" s="3"/>
      <c r="D74" s="3"/>
      <c r="E74" s="18" t="e">
        <f t="shared" ref="E74:E100" si="9">VALUE(TRIM(MID(SUBSTITUTE($B74,"-",REPT(" ",99)),COLUMN(B74)*99-98,99)))</f>
        <v>#VALUE!</v>
      </c>
      <c r="F74" s="18" t="str">
        <f t="shared" ref="F74:F100" si="10">(TRIM(MID(SUBSTITUTE($B74,"-",REPT(" ",99)),COLUMN(C74)*99-98,99)))</f>
        <v/>
      </c>
      <c r="G74" s="18" t="e">
        <f t="shared" ref="G74:G100" si="11">VALUE(TRIM(MID(SUBSTITUTE($B74,"-",REPT(" ",99)),COLUMN(D74)*99-98,99)))</f>
        <v>#VALUE!</v>
      </c>
      <c r="H74" s="18" t="e">
        <f t="shared" ref="H74:H100" si="12">VALUE(TRIM(MID(SUBSTITUTE($B74,"-",REPT(" ",99)),COLUMN(E74)*99-98,99)))</f>
        <v>#VALUE!</v>
      </c>
      <c r="I74" s="18" t="e">
        <f>VLOOKUP(F74,G16数据库!C:N,4,0)</f>
        <v>#N/A</v>
      </c>
      <c r="J74" s="18" t="e">
        <f>VLOOKUP(F74,G16数据库!C:N,5,0)</f>
        <v>#N/A</v>
      </c>
      <c r="K74" s="19" t="e">
        <f t="shared" ref="K74:K100" si="13">(2*G74/1000+H74/1000)*C74</f>
        <v>#VALUE!</v>
      </c>
      <c r="L74" s="18" t="e">
        <f>VLOOKUP(F74,G16数据库!C:N,6,0)</f>
        <v>#N/A</v>
      </c>
      <c r="M74" s="18" t="e">
        <f>VLOOKUP(F74,G16数据库!C:N,7,0)</f>
        <v>#N/A</v>
      </c>
      <c r="N74" s="18"/>
      <c r="O74" s="18" t="e">
        <f>VLOOKUP(F74,G16数据库!C:N,8,0)</f>
        <v>#N/A</v>
      </c>
      <c r="P74" s="18" t="e">
        <f>VLOOKUP(F74,G16数据库!C:N,9,0)</f>
        <v>#N/A</v>
      </c>
      <c r="Q74" s="19" t="e">
        <f>VLOOKUP(F74,G16数据库!C:N,10,0)*C74</f>
        <v>#N/A</v>
      </c>
      <c r="R74" s="18" t="e">
        <f>VLOOKUP(F74,G16数据库!C:N,11,0)</f>
        <v>#N/A</v>
      </c>
      <c r="S74" s="18" t="e">
        <f>VLOOKUP(F74,G16数据库!C:N,12,0)</f>
        <v>#N/A</v>
      </c>
      <c r="T74" s="18"/>
    </row>
    <row r="75" spans="1:20" x14ac:dyDescent="0.25">
      <c r="A75" s="22"/>
      <c r="B75" s="3"/>
      <c r="C75" s="3"/>
      <c r="D75" s="3"/>
      <c r="E75" s="18" t="e">
        <f t="shared" si="9"/>
        <v>#VALUE!</v>
      </c>
      <c r="F75" s="18" t="str">
        <f t="shared" si="10"/>
        <v/>
      </c>
      <c r="G75" s="18" t="e">
        <f t="shared" si="11"/>
        <v>#VALUE!</v>
      </c>
      <c r="H75" s="18" t="e">
        <f t="shared" si="12"/>
        <v>#VALUE!</v>
      </c>
      <c r="I75" s="18" t="e">
        <f>VLOOKUP(F75,G16数据库!C:N,4,0)</f>
        <v>#N/A</v>
      </c>
      <c r="J75" s="18" t="e">
        <f>VLOOKUP(F75,G16数据库!C:N,5,0)</f>
        <v>#N/A</v>
      </c>
      <c r="K75" s="19" t="e">
        <f t="shared" si="13"/>
        <v>#VALUE!</v>
      </c>
      <c r="L75" s="18" t="e">
        <f>VLOOKUP(F75,G16数据库!C:N,6,0)</f>
        <v>#N/A</v>
      </c>
      <c r="M75" s="18" t="e">
        <f>VLOOKUP(F75,G16数据库!C:N,7,0)</f>
        <v>#N/A</v>
      </c>
      <c r="N75" s="18"/>
      <c r="O75" s="18" t="e">
        <f>VLOOKUP(F75,G16数据库!C:N,8,0)</f>
        <v>#N/A</v>
      </c>
      <c r="P75" s="18" t="e">
        <f>VLOOKUP(F75,G16数据库!C:N,9,0)</f>
        <v>#N/A</v>
      </c>
      <c r="Q75" s="19" t="e">
        <f>VLOOKUP(F75,G16数据库!C:N,10,0)*C75</f>
        <v>#N/A</v>
      </c>
      <c r="R75" s="18" t="e">
        <f>VLOOKUP(F75,G16数据库!C:N,11,0)</f>
        <v>#N/A</v>
      </c>
      <c r="S75" s="18" t="e">
        <f>VLOOKUP(F75,G16数据库!C:N,12,0)</f>
        <v>#N/A</v>
      </c>
      <c r="T75" s="18"/>
    </row>
    <row r="76" spans="1:20" x14ac:dyDescent="0.25">
      <c r="A76" s="22"/>
      <c r="B76" s="3"/>
      <c r="C76" s="3"/>
      <c r="D76" s="3"/>
      <c r="E76" s="18" t="e">
        <f t="shared" si="9"/>
        <v>#VALUE!</v>
      </c>
      <c r="F76" s="18" t="str">
        <f t="shared" si="10"/>
        <v/>
      </c>
      <c r="G76" s="18" t="e">
        <f t="shared" si="11"/>
        <v>#VALUE!</v>
      </c>
      <c r="H76" s="18" t="e">
        <f t="shared" si="12"/>
        <v>#VALUE!</v>
      </c>
      <c r="I76" s="18" t="e">
        <f>VLOOKUP(F76,G16数据库!C:N,4,0)</f>
        <v>#N/A</v>
      </c>
      <c r="J76" s="18" t="e">
        <f>VLOOKUP(F76,G16数据库!C:N,5,0)</f>
        <v>#N/A</v>
      </c>
      <c r="K76" s="19" t="e">
        <f t="shared" si="13"/>
        <v>#VALUE!</v>
      </c>
      <c r="L76" s="18" t="e">
        <f>VLOOKUP(F76,G16数据库!C:N,6,0)</f>
        <v>#N/A</v>
      </c>
      <c r="M76" s="18" t="e">
        <f>VLOOKUP(F76,G16数据库!C:N,7,0)</f>
        <v>#N/A</v>
      </c>
      <c r="N76" s="18"/>
      <c r="O76" s="18" t="e">
        <f>VLOOKUP(F76,G16数据库!C:N,8,0)</f>
        <v>#N/A</v>
      </c>
      <c r="P76" s="18" t="e">
        <f>VLOOKUP(F76,G16数据库!C:N,9,0)</f>
        <v>#N/A</v>
      </c>
      <c r="Q76" s="19" t="e">
        <f>VLOOKUP(F76,G16数据库!C:N,10,0)*C76</f>
        <v>#N/A</v>
      </c>
      <c r="R76" s="18" t="e">
        <f>VLOOKUP(F76,G16数据库!C:N,11,0)</f>
        <v>#N/A</v>
      </c>
      <c r="S76" s="18" t="e">
        <f>VLOOKUP(F76,G16数据库!C:N,12,0)</f>
        <v>#N/A</v>
      </c>
      <c r="T76" s="18"/>
    </row>
    <row r="77" spans="1:20" x14ac:dyDescent="0.25">
      <c r="A77" s="22"/>
      <c r="B77" s="3"/>
      <c r="C77" s="3"/>
      <c r="D77" s="3"/>
      <c r="E77" s="18" t="e">
        <f t="shared" si="9"/>
        <v>#VALUE!</v>
      </c>
      <c r="F77" s="18" t="str">
        <f t="shared" si="10"/>
        <v/>
      </c>
      <c r="G77" s="18" t="e">
        <f t="shared" si="11"/>
        <v>#VALUE!</v>
      </c>
      <c r="H77" s="18" t="e">
        <f t="shared" si="12"/>
        <v>#VALUE!</v>
      </c>
      <c r="I77" s="18" t="e">
        <f>VLOOKUP(F77,G16数据库!C:N,4,0)</f>
        <v>#N/A</v>
      </c>
      <c r="J77" s="18" t="e">
        <f>VLOOKUP(F77,G16数据库!C:N,5,0)</f>
        <v>#N/A</v>
      </c>
      <c r="K77" s="19" t="e">
        <f t="shared" si="13"/>
        <v>#VALUE!</v>
      </c>
      <c r="L77" s="18" t="e">
        <f>VLOOKUP(F77,G16数据库!C:N,6,0)</f>
        <v>#N/A</v>
      </c>
      <c r="M77" s="18" t="e">
        <f>VLOOKUP(F77,G16数据库!C:N,7,0)</f>
        <v>#N/A</v>
      </c>
      <c r="N77" s="18"/>
      <c r="O77" s="18" t="e">
        <f>VLOOKUP(F77,G16数据库!C:N,8,0)</f>
        <v>#N/A</v>
      </c>
      <c r="P77" s="18" t="e">
        <f>VLOOKUP(F77,G16数据库!C:N,9,0)</f>
        <v>#N/A</v>
      </c>
      <c r="Q77" s="19" t="e">
        <f>VLOOKUP(F77,G16数据库!C:N,10,0)*C77</f>
        <v>#N/A</v>
      </c>
      <c r="R77" s="18" t="e">
        <f>VLOOKUP(F77,G16数据库!C:N,11,0)</f>
        <v>#N/A</v>
      </c>
      <c r="S77" s="18" t="e">
        <f>VLOOKUP(F77,G16数据库!C:N,12,0)</f>
        <v>#N/A</v>
      </c>
      <c r="T77" s="18"/>
    </row>
    <row r="78" spans="1:20" x14ac:dyDescent="0.25">
      <c r="A78" s="22"/>
      <c r="B78" s="3"/>
      <c r="C78" s="3"/>
      <c r="D78" s="3"/>
      <c r="E78" s="18" t="e">
        <f t="shared" si="9"/>
        <v>#VALUE!</v>
      </c>
      <c r="F78" s="18" t="str">
        <f t="shared" si="10"/>
        <v/>
      </c>
      <c r="G78" s="18" t="e">
        <f t="shared" si="11"/>
        <v>#VALUE!</v>
      </c>
      <c r="H78" s="18" t="e">
        <f t="shared" si="12"/>
        <v>#VALUE!</v>
      </c>
      <c r="I78" s="18" t="e">
        <f>VLOOKUP(F78,G16数据库!C:N,4,0)</f>
        <v>#N/A</v>
      </c>
      <c r="J78" s="18" t="e">
        <f>VLOOKUP(F78,G16数据库!C:N,5,0)</f>
        <v>#N/A</v>
      </c>
      <c r="K78" s="19" t="e">
        <f t="shared" si="13"/>
        <v>#VALUE!</v>
      </c>
      <c r="L78" s="18" t="e">
        <f>VLOOKUP(F78,G16数据库!C:N,6,0)</f>
        <v>#N/A</v>
      </c>
      <c r="M78" s="18" t="e">
        <f>VLOOKUP(F78,G16数据库!C:N,7,0)</f>
        <v>#N/A</v>
      </c>
      <c r="N78" s="18"/>
      <c r="O78" s="18" t="e">
        <f>VLOOKUP(F78,G16数据库!C:N,8,0)</f>
        <v>#N/A</v>
      </c>
      <c r="P78" s="18" t="e">
        <f>VLOOKUP(F78,G16数据库!C:N,9,0)</f>
        <v>#N/A</v>
      </c>
      <c r="Q78" s="19" t="e">
        <f>VLOOKUP(F78,G16数据库!C:N,10,0)*C78</f>
        <v>#N/A</v>
      </c>
      <c r="R78" s="18" t="e">
        <f>VLOOKUP(F78,G16数据库!C:N,11,0)</f>
        <v>#N/A</v>
      </c>
      <c r="S78" s="18" t="e">
        <f>VLOOKUP(F78,G16数据库!C:N,12,0)</f>
        <v>#N/A</v>
      </c>
      <c r="T78" s="18"/>
    </row>
    <row r="79" spans="1:20" x14ac:dyDescent="0.25">
      <c r="A79" s="22"/>
      <c r="B79" s="3"/>
      <c r="C79" s="3"/>
      <c r="D79" s="3"/>
      <c r="E79" s="18" t="e">
        <f t="shared" si="9"/>
        <v>#VALUE!</v>
      </c>
      <c r="F79" s="18" t="str">
        <f t="shared" si="10"/>
        <v/>
      </c>
      <c r="G79" s="18" t="e">
        <f t="shared" si="11"/>
        <v>#VALUE!</v>
      </c>
      <c r="H79" s="18" t="e">
        <f t="shared" si="12"/>
        <v>#VALUE!</v>
      </c>
      <c r="I79" s="18" t="e">
        <f>VLOOKUP(F79,G16数据库!C:N,4,0)</f>
        <v>#N/A</v>
      </c>
      <c r="J79" s="18" t="e">
        <f>VLOOKUP(F79,G16数据库!C:N,5,0)</f>
        <v>#N/A</v>
      </c>
      <c r="K79" s="19" t="e">
        <f t="shared" si="13"/>
        <v>#VALUE!</v>
      </c>
      <c r="L79" s="18" t="e">
        <f>VLOOKUP(F79,G16数据库!C:N,6,0)</f>
        <v>#N/A</v>
      </c>
      <c r="M79" s="18" t="e">
        <f>VLOOKUP(F79,G16数据库!C:N,7,0)</f>
        <v>#N/A</v>
      </c>
      <c r="N79" s="18"/>
      <c r="O79" s="18" t="e">
        <f>VLOOKUP(F79,G16数据库!C:N,8,0)</f>
        <v>#N/A</v>
      </c>
      <c r="P79" s="18" t="e">
        <f>VLOOKUP(F79,G16数据库!C:N,9,0)</f>
        <v>#N/A</v>
      </c>
      <c r="Q79" s="19" t="e">
        <f>VLOOKUP(F79,G16数据库!C:N,10,0)*C79</f>
        <v>#N/A</v>
      </c>
      <c r="R79" s="18" t="e">
        <f>VLOOKUP(F79,G16数据库!C:N,11,0)</f>
        <v>#N/A</v>
      </c>
      <c r="S79" s="18" t="e">
        <f>VLOOKUP(F79,G16数据库!C:N,12,0)</f>
        <v>#N/A</v>
      </c>
      <c r="T79" s="18"/>
    </row>
    <row r="80" spans="1:20" x14ac:dyDescent="0.25">
      <c r="A80" s="22"/>
      <c r="B80" s="3"/>
      <c r="C80" s="3"/>
      <c r="D80" s="3"/>
      <c r="E80" s="18" t="e">
        <f t="shared" si="9"/>
        <v>#VALUE!</v>
      </c>
      <c r="F80" s="18" t="str">
        <f t="shared" si="10"/>
        <v/>
      </c>
      <c r="G80" s="18" t="e">
        <f t="shared" si="11"/>
        <v>#VALUE!</v>
      </c>
      <c r="H80" s="18" t="e">
        <f t="shared" si="12"/>
        <v>#VALUE!</v>
      </c>
      <c r="I80" s="18" t="e">
        <f>VLOOKUP(F80,G16数据库!C:N,4,0)</f>
        <v>#N/A</v>
      </c>
      <c r="J80" s="18" t="e">
        <f>VLOOKUP(F80,G16数据库!C:N,5,0)</f>
        <v>#N/A</v>
      </c>
      <c r="K80" s="19" t="e">
        <f t="shared" si="13"/>
        <v>#VALUE!</v>
      </c>
      <c r="L80" s="18" t="e">
        <f>VLOOKUP(F80,G16数据库!C:N,6,0)</f>
        <v>#N/A</v>
      </c>
      <c r="M80" s="18" t="e">
        <f>VLOOKUP(F80,G16数据库!C:N,7,0)</f>
        <v>#N/A</v>
      </c>
      <c r="N80" s="18"/>
      <c r="O80" s="18" t="e">
        <f>VLOOKUP(F80,G16数据库!C:N,8,0)</f>
        <v>#N/A</v>
      </c>
      <c r="P80" s="18" t="e">
        <f>VLOOKUP(F80,G16数据库!C:N,9,0)</f>
        <v>#N/A</v>
      </c>
      <c r="Q80" s="19" t="e">
        <f>VLOOKUP(F80,G16数据库!C:N,10,0)*C80</f>
        <v>#N/A</v>
      </c>
      <c r="R80" s="18" t="e">
        <f>VLOOKUP(F80,G16数据库!C:N,11,0)</f>
        <v>#N/A</v>
      </c>
      <c r="S80" s="18" t="e">
        <f>VLOOKUP(F80,G16数据库!C:N,12,0)</f>
        <v>#N/A</v>
      </c>
      <c r="T80" s="18"/>
    </row>
    <row r="81" spans="1:20" x14ac:dyDescent="0.25">
      <c r="A81" s="22"/>
      <c r="B81" s="3"/>
      <c r="C81" s="3"/>
      <c r="D81" s="3"/>
      <c r="E81" s="18" t="e">
        <f t="shared" si="9"/>
        <v>#VALUE!</v>
      </c>
      <c r="F81" s="18" t="str">
        <f t="shared" si="10"/>
        <v/>
      </c>
      <c r="G81" s="18" t="e">
        <f t="shared" si="11"/>
        <v>#VALUE!</v>
      </c>
      <c r="H81" s="18" t="e">
        <f t="shared" si="12"/>
        <v>#VALUE!</v>
      </c>
      <c r="I81" s="18" t="e">
        <f>VLOOKUP(F81,G16数据库!C:N,4,0)</f>
        <v>#N/A</v>
      </c>
      <c r="J81" s="18" t="e">
        <f>VLOOKUP(F81,G16数据库!C:N,5,0)</f>
        <v>#N/A</v>
      </c>
      <c r="K81" s="19" t="e">
        <f t="shared" si="13"/>
        <v>#VALUE!</v>
      </c>
      <c r="L81" s="18" t="e">
        <f>VLOOKUP(F81,G16数据库!C:N,6,0)</f>
        <v>#N/A</v>
      </c>
      <c r="M81" s="18" t="e">
        <f>VLOOKUP(F81,G16数据库!C:N,7,0)</f>
        <v>#N/A</v>
      </c>
      <c r="N81" s="18"/>
      <c r="O81" s="18" t="e">
        <f>VLOOKUP(F81,G16数据库!C:N,8,0)</f>
        <v>#N/A</v>
      </c>
      <c r="P81" s="18" t="e">
        <f>VLOOKUP(F81,G16数据库!C:N,9,0)</f>
        <v>#N/A</v>
      </c>
      <c r="Q81" s="19" t="e">
        <f>VLOOKUP(F81,G16数据库!C:N,10,0)*C81</f>
        <v>#N/A</v>
      </c>
      <c r="R81" s="18" t="e">
        <f>VLOOKUP(F81,G16数据库!C:N,11,0)</f>
        <v>#N/A</v>
      </c>
      <c r="S81" s="18" t="e">
        <f>VLOOKUP(F81,G16数据库!C:N,12,0)</f>
        <v>#N/A</v>
      </c>
      <c r="T81" s="18"/>
    </row>
    <row r="82" spans="1:20" x14ac:dyDescent="0.25">
      <c r="A82" s="22"/>
      <c r="B82" s="3"/>
      <c r="C82" s="3"/>
      <c r="D82" s="3"/>
      <c r="E82" s="18" t="e">
        <f t="shared" si="9"/>
        <v>#VALUE!</v>
      </c>
      <c r="F82" s="18" t="str">
        <f t="shared" si="10"/>
        <v/>
      </c>
      <c r="G82" s="18" t="e">
        <f t="shared" si="11"/>
        <v>#VALUE!</v>
      </c>
      <c r="H82" s="18" t="e">
        <f t="shared" si="12"/>
        <v>#VALUE!</v>
      </c>
      <c r="I82" s="18" t="e">
        <f>VLOOKUP(F82,G16数据库!C:N,4,0)</f>
        <v>#N/A</v>
      </c>
      <c r="J82" s="18" t="e">
        <f>VLOOKUP(F82,G16数据库!C:N,5,0)</f>
        <v>#N/A</v>
      </c>
      <c r="K82" s="19" t="e">
        <f t="shared" si="13"/>
        <v>#VALUE!</v>
      </c>
      <c r="L82" s="18" t="e">
        <f>VLOOKUP(F82,G16数据库!C:N,6,0)</f>
        <v>#N/A</v>
      </c>
      <c r="M82" s="18" t="e">
        <f>VLOOKUP(F82,G16数据库!C:N,7,0)</f>
        <v>#N/A</v>
      </c>
      <c r="N82" s="18"/>
      <c r="O82" s="18" t="e">
        <f>VLOOKUP(F82,G16数据库!C:N,8,0)</f>
        <v>#N/A</v>
      </c>
      <c r="P82" s="18" t="e">
        <f>VLOOKUP(F82,G16数据库!C:N,9,0)</f>
        <v>#N/A</v>
      </c>
      <c r="Q82" s="19" t="e">
        <f>VLOOKUP(F82,G16数据库!C:N,10,0)*C82</f>
        <v>#N/A</v>
      </c>
      <c r="R82" s="18" t="e">
        <f>VLOOKUP(F82,G16数据库!C:N,11,0)</f>
        <v>#N/A</v>
      </c>
      <c r="S82" s="18" t="e">
        <f>VLOOKUP(F82,G16数据库!C:N,12,0)</f>
        <v>#N/A</v>
      </c>
      <c r="T82" s="18"/>
    </row>
    <row r="83" spans="1:20" x14ac:dyDescent="0.25">
      <c r="A83" s="22"/>
      <c r="B83" s="3"/>
      <c r="C83" s="3"/>
      <c r="D83" s="3"/>
      <c r="E83" s="18" t="e">
        <f t="shared" si="9"/>
        <v>#VALUE!</v>
      </c>
      <c r="F83" s="18" t="str">
        <f t="shared" si="10"/>
        <v/>
      </c>
      <c r="G83" s="18" t="e">
        <f t="shared" si="11"/>
        <v>#VALUE!</v>
      </c>
      <c r="H83" s="18" t="e">
        <f t="shared" si="12"/>
        <v>#VALUE!</v>
      </c>
      <c r="I83" s="18" t="e">
        <f>VLOOKUP(F83,G16数据库!C:N,4,0)</f>
        <v>#N/A</v>
      </c>
      <c r="J83" s="18" t="e">
        <f>VLOOKUP(F83,G16数据库!C:N,5,0)</f>
        <v>#N/A</v>
      </c>
      <c r="K83" s="19" t="e">
        <f t="shared" si="13"/>
        <v>#VALUE!</v>
      </c>
      <c r="L83" s="18" t="e">
        <f>VLOOKUP(F83,G16数据库!C:N,6,0)</f>
        <v>#N/A</v>
      </c>
      <c r="M83" s="18" t="e">
        <f>VLOOKUP(F83,G16数据库!C:N,7,0)</f>
        <v>#N/A</v>
      </c>
      <c r="N83" s="18"/>
      <c r="O83" s="18" t="e">
        <f>VLOOKUP(F83,G16数据库!C:N,8,0)</f>
        <v>#N/A</v>
      </c>
      <c r="P83" s="18" t="e">
        <f>VLOOKUP(F83,G16数据库!C:N,9,0)</f>
        <v>#N/A</v>
      </c>
      <c r="Q83" s="19" t="e">
        <f>VLOOKUP(F83,G16数据库!C:N,10,0)*C83</f>
        <v>#N/A</v>
      </c>
      <c r="R83" s="18" t="e">
        <f>VLOOKUP(F83,G16数据库!C:N,11,0)</f>
        <v>#N/A</v>
      </c>
      <c r="S83" s="18" t="e">
        <f>VLOOKUP(F83,G16数据库!C:N,12,0)</f>
        <v>#N/A</v>
      </c>
      <c r="T83" s="18"/>
    </row>
    <row r="84" spans="1:20" x14ac:dyDescent="0.25">
      <c r="A84" s="22"/>
      <c r="B84" s="3"/>
      <c r="C84" s="3"/>
      <c r="D84" s="3"/>
      <c r="E84" s="18" t="e">
        <f t="shared" si="9"/>
        <v>#VALUE!</v>
      </c>
      <c r="F84" s="18" t="str">
        <f t="shared" si="10"/>
        <v/>
      </c>
      <c r="G84" s="18" t="e">
        <f t="shared" si="11"/>
        <v>#VALUE!</v>
      </c>
      <c r="H84" s="18" t="e">
        <f t="shared" si="12"/>
        <v>#VALUE!</v>
      </c>
      <c r="I84" s="18" t="e">
        <f>VLOOKUP(F84,G16数据库!C:N,4,0)</f>
        <v>#N/A</v>
      </c>
      <c r="J84" s="18" t="e">
        <f>VLOOKUP(F84,G16数据库!C:N,5,0)</f>
        <v>#N/A</v>
      </c>
      <c r="K84" s="19" t="e">
        <f t="shared" si="13"/>
        <v>#VALUE!</v>
      </c>
      <c r="L84" s="18" t="e">
        <f>VLOOKUP(F84,G16数据库!C:N,6,0)</f>
        <v>#N/A</v>
      </c>
      <c r="M84" s="18" t="e">
        <f>VLOOKUP(F84,G16数据库!C:N,7,0)</f>
        <v>#N/A</v>
      </c>
      <c r="N84" s="18"/>
      <c r="O84" s="18" t="e">
        <f>VLOOKUP(F84,G16数据库!C:N,8,0)</f>
        <v>#N/A</v>
      </c>
      <c r="P84" s="18" t="e">
        <f>VLOOKUP(F84,G16数据库!C:N,9,0)</f>
        <v>#N/A</v>
      </c>
      <c r="Q84" s="19" t="e">
        <f>VLOOKUP(F84,G16数据库!C:N,10,0)*C84</f>
        <v>#N/A</v>
      </c>
      <c r="R84" s="18" t="e">
        <f>VLOOKUP(F84,G16数据库!C:N,11,0)</f>
        <v>#N/A</v>
      </c>
      <c r="S84" s="18" t="e">
        <f>VLOOKUP(F84,G16数据库!C:N,12,0)</f>
        <v>#N/A</v>
      </c>
      <c r="T84" s="18"/>
    </row>
    <row r="85" spans="1:20" x14ac:dyDescent="0.25">
      <c r="A85" s="22"/>
      <c r="B85" s="3"/>
      <c r="C85" s="3"/>
      <c r="D85" s="3"/>
      <c r="E85" s="18" t="e">
        <f t="shared" si="9"/>
        <v>#VALUE!</v>
      </c>
      <c r="F85" s="18" t="str">
        <f t="shared" si="10"/>
        <v/>
      </c>
      <c r="G85" s="18" t="e">
        <f t="shared" si="11"/>
        <v>#VALUE!</v>
      </c>
      <c r="H85" s="18" t="e">
        <f t="shared" si="12"/>
        <v>#VALUE!</v>
      </c>
      <c r="I85" s="18" t="e">
        <f>VLOOKUP(F85,G16数据库!C:N,4,0)</f>
        <v>#N/A</v>
      </c>
      <c r="J85" s="18" t="e">
        <f>VLOOKUP(F85,G16数据库!C:N,5,0)</f>
        <v>#N/A</v>
      </c>
      <c r="K85" s="19" t="e">
        <f t="shared" si="13"/>
        <v>#VALUE!</v>
      </c>
      <c r="L85" s="18" t="e">
        <f>VLOOKUP(F85,G16数据库!C:N,6,0)</f>
        <v>#N/A</v>
      </c>
      <c r="M85" s="18" t="e">
        <f>VLOOKUP(F85,G16数据库!C:N,7,0)</f>
        <v>#N/A</v>
      </c>
      <c r="N85" s="18"/>
      <c r="O85" s="18" t="e">
        <f>VLOOKUP(F85,G16数据库!C:N,8,0)</f>
        <v>#N/A</v>
      </c>
      <c r="P85" s="18" t="e">
        <f>VLOOKUP(F85,G16数据库!C:N,9,0)</f>
        <v>#N/A</v>
      </c>
      <c r="Q85" s="19" t="e">
        <f>VLOOKUP(F85,G16数据库!C:N,10,0)*C85</f>
        <v>#N/A</v>
      </c>
      <c r="R85" s="18" t="e">
        <f>VLOOKUP(F85,G16数据库!C:N,11,0)</f>
        <v>#N/A</v>
      </c>
      <c r="S85" s="18" t="e">
        <f>VLOOKUP(F85,G16数据库!C:N,12,0)</f>
        <v>#N/A</v>
      </c>
      <c r="T85" s="18"/>
    </row>
    <row r="86" spans="1:20" x14ac:dyDescent="0.25">
      <c r="A86" s="22"/>
      <c r="B86" s="3"/>
      <c r="C86" s="3"/>
      <c r="D86" s="3"/>
      <c r="E86" s="18" t="e">
        <f t="shared" si="9"/>
        <v>#VALUE!</v>
      </c>
      <c r="F86" s="18" t="str">
        <f t="shared" si="10"/>
        <v/>
      </c>
      <c r="G86" s="18" t="e">
        <f t="shared" si="11"/>
        <v>#VALUE!</v>
      </c>
      <c r="H86" s="18" t="e">
        <f t="shared" si="12"/>
        <v>#VALUE!</v>
      </c>
      <c r="I86" s="18" t="e">
        <f>VLOOKUP(F86,G16数据库!C:N,4,0)</f>
        <v>#N/A</v>
      </c>
      <c r="J86" s="18" t="e">
        <f>VLOOKUP(F86,G16数据库!C:N,5,0)</f>
        <v>#N/A</v>
      </c>
      <c r="K86" s="19" t="e">
        <f t="shared" si="13"/>
        <v>#VALUE!</v>
      </c>
      <c r="L86" s="18" t="e">
        <f>VLOOKUP(F86,G16数据库!C:N,6,0)</f>
        <v>#N/A</v>
      </c>
      <c r="M86" s="18" t="e">
        <f>VLOOKUP(F86,G16数据库!C:N,7,0)</f>
        <v>#N/A</v>
      </c>
      <c r="N86" s="18"/>
      <c r="O86" s="18" t="e">
        <f>VLOOKUP(F86,G16数据库!C:N,8,0)</f>
        <v>#N/A</v>
      </c>
      <c r="P86" s="18" t="e">
        <f>VLOOKUP(F86,G16数据库!C:N,9,0)</f>
        <v>#N/A</v>
      </c>
      <c r="Q86" s="19" t="e">
        <f>VLOOKUP(F86,G16数据库!C:N,10,0)*C86</f>
        <v>#N/A</v>
      </c>
      <c r="R86" s="18" t="e">
        <f>VLOOKUP(F86,G16数据库!C:N,11,0)</f>
        <v>#N/A</v>
      </c>
      <c r="S86" s="18" t="e">
        <f>VLOOKUP(F86,G16数据库!C:N,12,0)</f>
        <v>#N/A</v>
      </c>
      <c r="T86" s="18"/>
    </row>
    <row r="87" spans="1:20" x14ac:dyDescent="0.25">
      <c r="A87" s="22"/>
      <c r="B87" s="3"/>
      <c r="C87" s="3"/>
      <c r="D87" s="3"/>
      <c r="E87" s="18" t="e">
        <f t="shared" si="9"/>
        <v>#VALUE!</v>
      </c>
      <c r="F87" s="18" t="str">
        <f t="shared" si="10"/>
        <v/>
      </c>
      <c r="G87" s="18" t="e">
        <f t="shared" si="11"/>
        <v>#VALUE!</v>
      </c>
      <c r="H87" s="18" t="e">
        <f t="shared" si="12"/>
        <v>#VALUE!</v>
      </c>
      <c r="I87" s="18" t="e">
        <f>VLOOKUP(F87,G16数据库!C:N,4,0)</f>
        <v>#N/A</v>
      </c>
      <c r="J87" s="18" t="e">
        <f>VLOOKUP(F87,G16数据库!C:N,5,0)</f>
        <v>#N/A</v>
      </c>
      <c r="K87" s="19" t="e">
        <f t="shared" si="13"/>
        <v>#VALUE!</v>
      </c>
      <c r="L87" s="18" t="e">
        <f>VLOOKUP(F87,G16数据库!C:N,6,0)</f>
        <v>#N/A</v>
      </c>
      <c r="M87" s="18" t="e">
        <f>VLOOKUP(F87,G16数据库!C:N,7,0)</f>
        <v>#N/A</v>
      </c>
      <c r="N87" s="18"/>
      <c r="O87" s="18" t="e">
        <f>VLOOKUP(F87,G16数据库!C:N,8,0)</f>
        <v>#N/A</v>
      </c>
      <c r="P87" s="18" t="e">
        <f>VLOOKUP(F87,G16数据库!C:N,9,0)</f>
        <v>#N/A</v>
      </c>
      <c r="Q87" s="19" t="e">
        <f>VLOOKUP(F87,G16数据库!C:N,10,0)*C87</f>
        <v>#N/A</v>
      </c>
      <c r="R87" s="18" t="e">
        <f>VLOOKUP(F87,G16数据库!C:N,11,0)</f>
        <v>#N/A</v>
      </c>
      <c r="S87" s="18" t="e">
        <f>VLOOKUP(F87,G16数据库!C:N,12,0)</f>
        <v>#N/A</v>
      </c>
      <c r="T87" s="18"/>
    </row>
    <row r="88" spans="1:20" x14ac:dyDescent="0.25">
      <c r="A88" s="22"/>
      <c r="B88" s="3"/>
      <c r="C88" s="3"/>
      <c r="D88" s="3"/>
      <c r="E88" s="18" t="e">
        <f t="shared" si="9"/>
        <v>#VALUE!</v>
      </c>
      <c r="F88" s="18" t="str">
        <f t="shared" si="10"/>
        <v/>
      </c>
      <c r="G88" s="18" t="e">
        <f t="shared" si="11"/>
        <v>#VALUE!</v>
      </c>
      <c r="H88" s="18" t="e">
        <f t="shared" si="12"/>
        <v>#VALUE!</v>
      </c>
      <c r="I88" s="18" t="e">
        <f>VLOOKUP(F88,G16数据库!C:N,4,0)</f>
        <v>#N/A</v>
      </c>
      <c r="J88" s="18" t="e">
        <f>VLOOKUP(F88,G16数据库!C:N,5,0)</f>
        <v>#N/A</v>
      </c>
      <c r="K88" s="19" t="e">
        <f t="shared" si="13"/>
        <v>#VALUE!</v>
      </c>
      <c r="L88" s="18" t="e">
        <f>VLOOKUP(F88,G16数据库!C:N,6,0)</f>
        <v>#N/A</v>
      </c>
      <c r="M88" s="18" t="e">
        <f>VLOOKUP(F88,G16数据库!C:N,7,0)</f>
        <v>#N/A</v>
      </c>
      <c r="N88" s="18"/>
      <c r="O88" s="18" t="e">
        <f>VLOOKUP(F88,G16数据库!C:N,8,0)</f>
        <v>#N/A</v>
      </c>
      <c r="P88" s="18" t="e">
        <f>VLOOKUP(F88,G16数据库!C:N,9,0)</f>
        <v>#N/A</v>
      </c>
      <c r="Q88" s="19" t="e">
        <f>VLOOKUP(F88,G16数据库!C:N,10,0)*C88</f>
        <v>#N/A</v>
      </c>
      <c r="R88" s="18" t="e">
        <f>VLOOKUP(F88,G16数据库!C:N,11,0)</f>
        <v>#N/A</v>
      </c>
      <c r="S88" s="18" t="e">
        <f>VLOOKUP(F88,G16数据库!C:N,12,0)</f>
        <v>#N/A</v>
      </c>
      <c r="T88" s="18"/>
    </row>
    <row r="89" spans="1:20" x14ac:dyDescent="0.25">
      <c r="A89" s="22"/>
      <c r="B89" s="3"/>
      <c r="C89" s="3"/>
      <c r="D89" s="3"/>
      <c r="E89" s="18" t="e">
        <f t="shared" si="9"/>
        <v>#VALUE!</v>
      </c>
      <c r="F89" s="18" t="str">
        <f t="shared" si="10"/>
        <v/>
      </c>
      <c r="G89" s="18" t="e">
        <f t="shared" si="11"/>
        <v>#VALUE!</v>
      </c>
      <c r="H89" s="18" t="e">
        <f t="shared" si="12"/>
        <v>#VALUE!</v>
      </c>
      <c r="I89" s="18" t="e">
        <f>VLOOKUP(F89,G16数据库!C:N,4,0)</f>
        <v>#N/A</v>
      </c>
      <c r="J89" s="18" t="e">
        <f>VLOOKUP(F89,G16数据库!C:N,5,0)</f>
        <v>#N/A</v>
      </c>
      <c r="K89" s="19" t="e">
        <f t="shared" si="13"/>
        <v>#VALUE!</v>
      </c>
      <c r="L89" s="18" t="e">
        <f>VLOOKUP(F89,G16数据库!C:N,6,0)</f>
        <v>#N/A</v>
      </c>
      <c r="M89" s="18" t="e">
        <f>VLOOKUP(F89,G16数据库!C:N,7,0)</f>
        <v>#N/A</v>
      </c>
      <c r="N89" s="18"/>
      <c r="O89" s="18" t="e">
        <f>VLOOKUP(F89,G16数据库!C:N,8,0)</f>
        <v>#N/A</v>
      </c>
      <c r="P89" s="18" t="e">
        <f>VLOOKUP(F89,G16数据库!C:N,9,0)</f>
        <v>#N/A</v>
      </c>
      <c r="Q89" s="19" t="e">
        <f>VLOOKUP(F89,G16数据库!C:N,10,0)*C89</f>
        <v>#N/A</v>
      </c>
      <c r="R89" s="18" t="e">
        <f>VLOOKUP(F89,G16数据库!C:N,11,0)</f>
        <v>#N/A</v>
      </c>
      <c r="S89" s="18" t="e">
        <f>VLOOKUP(F89,G16数据库!C:N,12,0)</f>
        <v>#N/A</v>
      </c>
      <c r="T89" s="18"/>
    </row>
    <row r="90" spans="1:20" x14ac:dyDescent="0.25">
      <c r="A90" s="22"/>
      <c r="B90" s="3"/>
      <c r="C90" s="3"/>
      <c r="D90" s="3"/>
      <c r="E90" s="18" t="e">
        <f t="shared" si="9"/>
        <v>#VALUE!</v>
      </c>
      <c r="F90" s="18" t="str">
        <f t="shared" si="10"/>
        <v/>
      </c>
      <c r="G90" s="18" t="e">
        <f t="shared" si="11"/>
        <v>#VALUE!</v>
      </c>
      <c r="H90" s="18" t="e">
        <f t="shared" si="12"/>
        <v>#VALUE!</v>
      </c>
      <c r="I90" s="18" t="e">
        <f>VLOOKUP(F90,G16数据库!C:N,4,0)</f>
        <v>#N/A</v>
      </c>
      <c r="J90" s="18" t="e">
        <f>VLOOKUP(F90,G16数据库!C:N,5,0)</f>
        <v>#N/A</v>
      </c>
      <c r="K90" s="19" t="e">
        <f t="shared" si="13"/>
        <v>#VALUE!</v>
      </c>
      <c r="L90" s="18" t="e">
        <f>VLOOKUP(F90,G16数据库!C:N,6,0)</f>
        <v>#N/A</v>
      </c>
      <c r="M90" s="18" t="e">
        <f>VLOOKUP(F90,G16数据库!C:N,7,0)</f>
        <v>#N/A</v>
      </c>
      <c r="N90" s="18"/>
      <c r="O90" s="18" t="e">
        <f>VLOOKUP(F90,G16数据库!C:N,8,0)</f>
        <v>#N/A</v>
      </c>
      <c r="P90" s="18" t="e">
        <f>VLOOKUP(F90,G16数据库!C:N,9,0)</f>
        <v>#N/A</v>
      </c>
      <c r="Q90" s="19" t="e">
        <f>VLOOKUP(F90,G16数据库!C:N,10,0)*C90</f>
        <v>#N/A</v>
      </c>
      <c r="R90" s="18" t="e">
        <f>VLOOKUP(F90,G16数据库!C:N,11,0)</f>
        <v>#N/A</v>
      </c>
      <c r="S90" s="18" t="e">
        <f>VLOOKUP(F90,G16数据库!C:N,12,0)</f>
        <v>#N/A</v>
      </c>
      <c r="T90" s="18"/>
    </row>
    <row r="91" spans="1:20" x14ac:dyDescent="0.25">
      <c r="A91" s="22"/>
      <c r="B91" s="3"/>
      <c r="C91" s="3"/>
      <c r="D91" s="3"/>
      <c r="E91" s="18" t="e">
        <f t="shared" si="9"/>
        <v>#VALUE!</v>
      </c>
      <c r="F91" s="18" t="str">
        <f t="shared" si="10"/>
        <v/>
      </c>
      <c r="G91" s="18" t="e">
        <f t="shared" si="11"/>
        <v>#VALUE!</v>
      </c>
      <c r="H91" s="18" t="e">
        <f t="shared" si="12"/>
        <v>#VALUE!</v>
      </c>
      <c r="I91" s="18" t="e">
        <f>VLOOKUP(F91,G16数据库!C:N,4,0)</f>
        <v>#N/A</v>
      </c>
      <c r="J91" s="18" t="e">
        <f>VLOOKUP(F91,G16数据库!C:N,5,0)</f>
        <v>#N/A</v>
      </c>
      <c r="K91" s="19" t="e">
        <f t="shared" si="13"/>
        <v>#VALUE!</v>
      </c>
      <c r="L91" s="18" t="e">
        <f>VLOOKUP(F91,G16数据库!C:N,6,0)</f>
        <v>#N/A</v>
      </c>
      <c r="M91" s="18" t="e">
        <f>VLOOKUP(F91,G16数据库!C:N,7,0)</f>
        <v>#N/A</v>
      </c>
      <c r="N91" s="18"/>
      <c r="O91" s="18" t="e">
        <f>VLOOKUP(F91,G16数据库!C:N,8,0)</f>
        <v>#N/A</v>
      </c>
      <c r="P91" s="18" t="e">
        <f>VLOOKUP(F91,G16数据库!C:N,9,0)</f>
        <v>#N/A</v>
      </c>
      <c r="Q91" s="19" t="e">
        <f>VLOOKUP(F91,G16数据库!C:N,10,0)*C91</f>
        <v>#N/A</v>
      </c>
      <c r="R91" s="18" t="e">
        <f>VLOOKUP(F91,G16数据库!C:N,11,0)</f>
        <v>#N/A</v>
      </c>
      <c r="S91" s="18" t="e">
        <f>VLOOKUP(F91,G16数据库!C:N,12,0)</f>
        <v>#N/A</v>
      </c>
      <c r="T91" s="18"/>
    </row>
    <row r="92" spans="1:20" x14ac:dyDescent="0.25">
      <c r="A92" s="22"/>
      <c r="B92" s="3"/>
      <c r="C92" s="3"/>
      <c r="D92" s="3"/>
      <c r="E92" s="18" t="e">
        <f t="shared" si="9"/>
        <v>#VALUE!</v>
      </c>
      <c r="F92" s="18" t="str">
        <f t="shared" si="10"/>
        <v/>
      </c>
      <c r="G92" s="18" t="e">
        <f t="shared" si="11"/>
        <v>#VALUE!</v>
      </c>
      <c r="H92" s="18" t="e">
        <f t="shared" si="12"/>
        <v>#VALUE!</v>
      </c>
      <c r="I92" s="18" t="e">
        <f>VLOOKUP(F92,G16数据库!C:N,4,0)</f>
        <v>#N/A</v>
      </c>
      <c r="J92" s="18" t="e">
        <f>VLOOKUP(F92,G16数据库!C:N,5,0)</f>
        <v>#N/A</v>
      </c>
      <c r="K92" s="19" t="e">
        <f t="shared" si="13"/>
        <v>#VALUE!</v>
      </c>
      <c r="L92" s="18" t="e">
        <f>VLOOKUP(F92,G16数据库!C:N,6,0)</f>
        <v>#N/A</v>
      </c>
      <c r="M92" s="18" t="e">
        <f>VLOOKUP(F92,G16数据库!C:N,7,0)</f>
        <v>#N/A</v>
      </c>
      <c r="N92" s="18"/>
      <c r="O92" s="18" t="e">
        <f>VLOOKUP(F92,G16数据库!C:N,8,0)</f>
        <v>#N/A</v>
      </c>
      <c r="P92" s="18" t="e">
        <f>VLOOKUP(F92,G16数据库!C:N,9,0)</f>
        <v>#N/A</v>
      </c>
      <c r="Q92" s="19" t="e">
        <f>VLOOKUP(F92,G16数据库!C:N,10,0)*C92</f>
        <v>#N/A</v>
      </c>
      <c r="R92" s="18" t="e">
        <f>VLOOKUP(F92,G16数据库!C:N,11,0)</f>
        <v>#N/A</v>
      </c>
      <c r="S92" s="18" t="e">
        <f>VLOOKUP(F92,G16数据库!C:N,12,0)</f>
        <v>#N/A</v>
      </c>
      <c r="T92" s="18"/>
    </row>
    <row r="93" spans="1:20" x14ac:dyDescent="0.25">
      <c r="A93" s="22"/>
      <c r="B93" s="3"/>
      <c r="C93" s="3"/>
      <c r="D93" s="3"/>
      <c r="E93" s="18" t="e">
        <f t="shared" si="9"/>
        <v>#VALUE!</v>
      </c>
      <c r="F93" s="18" t="str">
        <f t="shared" si="10"/>
        <v/>
      </c>
      <c r="G93" s="18" t="e">
        <f t="shared" si="11"/>
        <v>#VALUE!</v>
      </c>
      <c r="H93" s="18" t="e">
        <f t="shared" si="12"/>
        <v>#VALUE!</v>
      </c>
      <c r="I93" s="18" t="e">
        <f>VLOOKUP(F93,G16数据库!C:N,4,0)</f>
        <v>#N/A</v>
      </c>
      <c r="J93" s="18" t="e">
        <f>VLOOKUP(F93,G16数据库!C:N,5,0)</f>
        <v>#N/A</v>
      </c>
      <c r="K93" s="19" t="e">
        <f t="shared" si="13"/>
        <v>#VALUE!</v>
      </c>
      <c r="L93" s="18" t="e">
        <f>VLOOKUP(F93,G16数据库!C:N,6,0)</f>
        <v>#N/A</v>
      </c>
      <c r="M93" s="18" t="e">
        <f>VLOOKUP(F93,G16数据库!C:N,7,0)</f>
        <v>#N/A</v>
      </c>
      <c r="N93" s="18"/>
      <c r="O93" s="18" t="e">
        <f>VLOOKUP(F93,G16数据库!C:N,8,0)</f>
        <v>#N/A</v>
      </c>
      <c r="P93" s="18" t="e">
        <f>VLOOKUP(F93,G16数据库!C:N,9,0)</f>
        <v>#N/A</v>
      </c>
      <c r="Q93" s="19" t="e">
        <f>VLOOKUP(F93,G16数据库!C:N,10,0)*C93</f>
        <v>#N/A</v>
      </c>
      <c r="R93" s="18" t="e">
        <f>VLOOKUP(F93,G16数据库!C:N,11,0)</f>
        <v>#N/A</v>
      </c>
      <c r="S93" s="18" t="e">
        <f>VLOOKUP(F93,G16数据库!C:N,12,0)</f>
        <v>#N/A</v>
      </c>
      <c r="T93" s="18"/>
    </row>
    <row r="94" spans="1:20" x14ac:dyDescent="0.25">
      <c r="A94" s="22"/>
      <c r="B94" s="3"/>
      <c r="C94" s="3"/>
      <c r="D94" s="3"/>
      <c r="E94" s="18" t="e">
        <f t="shared" si="9"/>
        <v>#VALUE!</v>
      </c>
      <c r="F94" s="18" t="str">
        <f t="shared" si="10"/>
        <v/>
      </c>
      <c r="G94" s="18" t="e">
        <f t="shared" si="11"/>
        <v>#VALUE!</v>
      </c>
      <c r="H94" s="18" t="e">
        <f t="shared" si="12"/>
        <v>#VALUE!</v>
      </c>
      <c r="I94" s="18" t="e">
        <f>VLOOKUP(F94,G16数据库!C:N,4,0)</f>
        <v>#N/A</v>
      </c>
      <c r="J94" s="18" t="e">
        <f>VLOOKUP(F94,G16数据库!C:N,5,0)</f>
        <v>#N/A</v>
      </c>
      <c r="K94" s="19" t="e">
        <f t="shared" si="13"/>
        <v>#VALUE!</v>
      </c>
      <c r="L94" s="18" t="e">
        <f>VLOOKUP(F94,G16数据库!C:N,6,0)</f>
        <v>#N/A</v>
      </c>
      <c r="M94" s="18" t="e">
        <f>VLOOKUP(F94,G16数据库!C:N,7,0)</f>
        <v>#N/A</v>
      </c>
      <c r="N94" s="18"/>
      <c r="O94" s="18" t="e">
        <f>VLOOKUP(F94,G16数据库!C:N,8,0)</f>
        <v>#N/A</v>
      </c>
      <c r="P94" s="18" t="e">
        <f>VLOOKUP(F94,G16数据库!C:N,9,0)</f>
        <v>#N/A</v>
      </c>
      <c r="Q94" s="19" t="e">
        <f>VLOOKUP(F94,G16数据库!C:N,10,0)*C94</f>
        <v>#N/A</v>
      </c>
      <c r="R94" s="18" t="e">
        <f>VLOOKUP(F94,G16数据库!C:N,11,0)</f>
        <v>#N/A</v>
      </c>
      <c r="S94" s="18" t="e">
        <f>VLOOKUP(F94,G16数据库!C:N,12,0)</f>
        <v>#N/A</v>
      </c>
      <c r="T94" s="18"/>
    </row>
    <row r="95" spans="1:20" x14ac:dyDescent="0.25">
      <c r="A95" s="22"/>
      <c r="B95" s="3"/>
      <c r="C95" s="3"/>
      <c r="D95" s="3"/>
      <c r="E95" s="18" t="e">
        <f t="shared" si="9"/>
        <v>#VALUE!</v>
      </c>
      <c r="F95" s="18" t="str">
        <f t="shared" si="10"/>
        <v/>
      </c>
      <c r="G95" s="18" t="e">
        <f t="shared" si="11"/>
        <v>#VALUE!</v>
      </c>
      <c r="H95" s="18" t="e">
        <f t="shared" si="12"/>
        <v>#VALUE!</v>
      </c>
      <c r="I95" s="18" t="e">
        <f>VLOOKUP(F95,G16数据库!C:N,4,0)</f>
        <v>#N/A</v>
      </c>
      <c r="J95" s="18" t="e">
        <f>VLOOKUP(F95,G16数据库!C:N,5,0)</f>
        <v>#N/A</v>
      </c>
      <c r="K95" s="19" t="e">
        <f t="shared" si="13"/>
        <v>#VALUE!</v>
      </c>
      <c r="L95" s="18" t="e">
        <f>VLOOKUP(F95,G16数据库!C:N,6,0)</f>
        <v>#N/A</v>
      </c>
      <c r="M95" s="18" t="e">
        <f>VLOOKUP(F95,G16数据库!C:N,7,0)</f>
        <v>#N/A</v>
      </c>
      <c r="N95" s="18"/>
      <c r="O95" s="18" t="e">
        <f>VLOOKUP(F95,G16数据库!C:N,8,0)</f>
        <v>#N/A</v>
      </c>
      <c r="P95" s="18" t="e">
        <f>VLOOKUP(F95,G16数据库!C:N,9,0)</f>
        <v>#N/A</v>
      </c>
      <c r="Q95" s="19" t="e">
        <f>VLOOKUP(F95,G16数据库!C:N,10,0)*C95</f>
        <v>#N/A</v>
      </c>
      <c r="R95" s="18" t="e">
        <f>VLOOKUP(F95,G16数据库!C:N,11,0)</f>
        <v>#N/A</v>
      </c>
      <c r="S95" s="18" t="e">
        <f>VLOOKUP(F95,G16数据库!C:N,12,0)</f>
        <v>#N/A</v>
      </c>
      <c r="T95" s="18"/>
    </row>
    <row r="96" spans="1:20" x14ac:dyDescent="0.25">
      <c r="A96" s="22"/>
      <c r="B96" s="3"/>
      <c r="C96" s="3"/>
      <c r="D96" s="3"/>
      <c r="E96" s="18" t="e">
        <f t="shared" si="9"/>
        <v>#VALUE!</v>
      </c>
      <c r="F96" s="18" t="str">
        <f t="shared" si="10"/>
        <v/>
      </c>
      <c r="G96" s="18" t="e">
        <f t="shared" si="11"/>
        <v>#VALUE!</v>
      </c>
      <c r="H96" s="18" t="e">
        <f t="shared" si="12"/>
        <v>#VALUE!</v>
      </c>
      <c r="I96" s="18" t="e">
        <f>VLOOKUP(F96,G16数据库!C:N,4,0)</f>
        <v>#N/A</v>
      </c>
      <c r="J96" s="18" t="e">
        <f>VLOOKUP(F96,G16数据库!C:N,5,0)</f>
        <v>#N/A</v>
      </c>
      <c r="K96" s="19" t="e">
        <f t="shared" si="13"/>
        <v>#VALUE!</v>
      </c>
      <c r="L96" s="18" t="e">
        <f>VLOOKUP(F96,G16数据库!C:N,6,0)</f>
        <v>#N/A</v>
      </c>
      <c r="M96" s="18" t="e">
        <f>VLOOKUP(F96,G16数据库!C:N,7,0)</f>
        <v>#N/A</v>
      </c>
      <c r="N96" s="18"/>
      <c r="O96" s="18" t="e">
        <f>VLOOKUP(F96,G16数据库!C:N,8,0)</f>
        <v>#N/A</v>
      </c>
      <c r="P96" s="18" t="e">
        <f>VLOOKUP(F96,G16数据库!C:N,9,0)</f>
        <v>#N/A</v>
      </c>
      <c r="Q96" s="19" t="e">
        <f>VLOOKUP(F96,G16数据库!C:N,10,0)*C96</f>
        <v>#N/A</v>
      </c>
      <c r="R96" s="18" t="e">
        <f>VLOOKUP(F96,G16数据库!C:N,11,0)</f>
        <v>#N/A</v>
      </c>
      <c r="S96" s="18" t="e">
        <f>VLOOKUP(F96,G16数据库!C:N,12,0)</f>
        <v>#N/A</v>
      </c>
      <c r="T96" s="18"/>
    </row>
    <row r="97" spans="1:20" x14ac:dyDescent="0.25">
      <c r="A97" s="22"/>
      <c r="B97" s="3"/>
      <c r="C97" s="3"/>
      <c r="D97" s="3"/>
      <c r="E97" s="18" t="e">
        <f t="shared" si="9"/>
        <v>#VALUE!</v>
      </c>
      <c r="F97" s="18" t="str">
        <f t="shared" si="10"/>
        <v/>
      </c>
      <c r="G97" s="18" t="e">
        <f t="shared" si="11"/>
        <v>#VALUE!</v>
      </c>
      <c r="H97" s="18" t="e">
        <f t="shared" si="12"/>
        <v>#VALUE!</v>
      </c>
      <c r="I97" s="18" t="e">
        <f>VLOOKUP(F97,G16数据库!C:N,4,0)</f>
        <v>#N/A</v>
      </c>
      <c r="J97" s="18" t="e">
        <f>VLOOKUP(F97,G16数据库!C:N,5,0)</f>
        <v>#N/A</v>
      </c>
      <c r="K97" s="19" t="e">
        <f t="shared" si="13"/>
        <v>#VALUE!</v>
      </c>
      <c r="L97" s="18" t="e">
        <f>VLOOKUP(F97,G16数据库!C:N,6,0)</f>
        <v>#N/A</v>
      </c>
      <c r="M97" s="18" t="e">
        <f>VLOOKUP(F97,G16数据库!C:N,7,0)</f>
        <v>#N/A</v>
      </c>
      <c r="N97" s="18"/>
      <c r="O97" s="18" t="e">
        <f>VLOOKUP(F97,G16数据库!C:N,8,0)</f>
        <v>#N/A</v>
      </c>
      <c r="P97" s="18" t="e">
        <f>VLOOKUP(F97,G16数据库!C:N,9,0)</f>
        <v>#N/A</v>
      </c>
      <c r="Q97" s="19" t="e">
        <f>VLOOKUP(F97,G16数据库!C:N,10,0)*C97</f>
        <v>#N/A</v>
      </c>
      <c r="R97" s="18" t="e">
        <f>VLOOKUP(F97,G16数据库!C:N,11,0)</f>
        <v>#N/A</v>
      </c>
      <c r="S97" s="18" t="e">
        <f>VLOOKUP(F97,G16数据库!C:N,12,0)</f>
        <v>#N/A</v>
      </c>
      <c r="T97" s="18"/>
    </row>
    <row r="98" spans="1:20" x14ac:dyDescent="0.25">
      <c r="A98" s="22"/>
      <c r="B98" s="3"/>
      <c r="C98" s="3"/>
      <c r="D98" s="3"/>
      <c r="E98" s="18" t="e">
        <f t="shared" si="9"/>
        <v>#VALUE!</v>
      </c>
      <c r="F98" s="18" t="str">
        <f t="shared" si="10"/>
        <v/>
      </c>
      <c r="G98" s="18" t="e">
        <f t="shared" si="11"/>
        <v>#VALUE!</v>
      </c>
      <c r="H98" s="18" t="e">
        <f t="shared" si="12"/>
        <v>#VALUE!</v>
      </c>
      <c r="I98" s="18" t="e">
        <f>VLOOKUP(F98,G16数据库!C:N,4,0)</f>
        <v>#N/A</v>
      </c>
      <c r="J98" s="18" t="e">
        <f>VLOOKUP(F98,G16数据库!C:N,5,0)</f>
        <v>#N/A</v>
      </c>
      <c r="K98" s="19" t="e">
        <f t="shared" si="13"/>
        <v>#VALUE!</v>
      </c>
      <c r="L98" s="18" t="e">
        <f>VLOOKUP(F98,G16数据库!C:N,6,0)</f>
        <v>#N/A</v>
      </c>
      <c r="M98" s="18" t="e">
        <f>VLOOKUP(F98,G16数据库!C:N,7,0)</f>
        <v>#N/A</v>
      </c>
      <c r="N98" s="18"/>
      <c r="O98" s="18" t="e">
        <f>VLOOKUP(F98,G16数据库!C:N,8,0)</f>
        <v>#N/A</v>
      </c>
      <c r="P98" s="18" t="e">
        <f>VLOOKUP(F98,G16数据库!C:N,9,0)</f>
        <v>#N/A</v>
      </c>
      <c r="Q98" s="19" t="e">
        <f>VLOOKUP(F98,G16数据库!C:N,10,0)*C98</f>
        <v>#N/A</v>
      </c>
      <c r="R98" s="18" t="e">
        <f>VLOOKUP(F98,G16数据库!C:N,11,0)</f>
        <v>#N/A</v>
      </c>
      <c r="S98" s="18" t="e">
        <f>VLOOKUP(F98,G16数据库!C:N,12,0)</f>
        <v>#N/A</v>
      </c>
      <c r="T98" s="18"/>
    </row>
    <row r="99" spans="1:20" x14ac:dyDescent="0.25">
      <c r="A99" s="22"/>
      <c r="B99" s="3"/>
      <c r="C99" s="3"/>
      <c r="D99" s="3"/>
      <c r="E99" s="18" t="e">
        <f t="shared" si="9"/>
        <v>#VALUE!</v>
      </c>
      <c r="F99" s="18" t="str">
        <f t="shared" si="10"/>
        <v/>
      </c>
      <c r="G99" s="18" t="e">
        <f t="shared" si="11"/>
        <v>#VALUE!</v>
      </c>
      <c r="H99" s="18" t="e">
        <f t="shared" si="12"/>
        <v>#VALUE!</v>
      </c>
      <c r="I99" s="18" t="e">
        <f>VLOOKUP(F99,G16数据库!C:N,4,0)</f>
        <v>#N/A</v>
      </c>
      <c r="J99" s="18" t="e">
        <f>VLOOKUP(F99,G16数据库!C:N,5,0)</f>
        <v>#N/A</v>
      </c>
      <c r="K99" s="19" t="e">
        <f t="shared" si="13"/>
        <v>#VALUE!</v>
      </c>
      <c r="L99" s="18" t="e">
        <f>VLOOKUP(F99,G16数据库!C:N,6,0)</f>
        <v>#N/A</v>
      </c>
      <c r="M99" s="18" t="e">
        <f>VLOOKUP(F99,G16数据库!C:N,7,0)</f>
        <v>#N/A</v>
      </c>
      <c r="N99" s="18"/>
      <c r="O99" s="18" t="e">
        <f>VLOOKUP(F99,G16数据库!C:N,8,0)</f>
        <v>#N/A</v>
      </c>
      <c r="P99" s="18" t="e">
        <f>VLOOKUP(F99,G16数据库!C:N,9,0)</f>
        <v>#N/A</v>
      </c>
      <c r="Q99" s="19" t="e">
        <f>VLOOKUP(F99,G16数据库!C:N,10,0)*C99</f>
        <v>#N/A</v>
      </c>
      <c r="R99" s="18" t="e">
        <f>VLOOKUP(F99,G16数据库!C:N,11,0)</f>
        <v>#N/A</v>
      </c>
      <c r="S99" s="18" t="e">
        <f>VLOOKUP(F99,G16数据库!C:N,12,0)</f>
        <v>#N/A</v>
      </c>
      <c r="T99" s="18"/>
    </row>
    <row r="100" spans="1:20" x14ac:dyDescent="0.25">
      <c r="A100" s="22"/>
      <c r="B100" s="3"/>
      <c r="C100" s="3"/>
      <c r="D100" s="3"/>
      <c r="E100" s="18" t="e">
        <f t="shared" si="9"/>
        <v>#VALUE!</v>
      </c>
      <c r="F100" s="18" t="str">
        <f t="shared" si="10"/>
        <v/>
      </c>
      <c r="G100" s="18" t="e">
        <f t="shared" si="11"/>
        <v>#VALUE!</v>
      </c>
      <c r="H100" s="18" t="e">
        <f t="shared" si="12"/>
        <v>#VALUE!</v>
      </c>
      <c r="I100" s="18" t="e">
        <f>VLOOKUP(F100,G16数据库!C:N,4,0)</f>
        <v>#N/A</v>
      </c>
      <c r="J100" s="18" t="e">
        <f>VLOOKUP(F100,G16数据库!C:N,5,0)</f>
        <v>#N/A</v>
      </c>
      <c r="K100" s="19" t="e">
        <f t="shared" si="13"/>
        <v>#VALUE!</v>
      </c>
      <c r="L100" s="18" t="e">
        <f>VLOOKUP(F100,G16数据库!C:N,6,0)</f>
        <v>#N/A</v>
      </c>
      <c r="M100" s="18" t="e">
        <f>VLOOKUP(F100,G16数据库!C:N,7,0)</f>
        <v>#N/A</v>
      </c>
      <c r="N100" s="18"/>
      <c r="O100" s="18" t="e">
        <f>VLOOKUP(F100,G16数据库!C:N,8,0)</f>
        <v>#N/A</v>
      </c>
      <c r="P100" s="18" t="e">
        <f>VLOOKUP(F100,G16数据库!C:N,9,0)</f>
        <v>#N/A</v>
      </c>
      <c r="Q100" s="19" t="e">
        <f>VLOOKUP(F100,G16数据库!C:N,10,0)*C100</f>
        <v>#N/A</v>
      </c>
      <c r="R100" s="18" t="e">
        <f>VLOOKUP(F100,G16数据库!C:N,11,0)</f>
        <v>#N/A</v>
      </c>
      <c r="S100" s="18" t="e">
        <f>VLOOKUP(F100,G16数据库!C:N,12,0)</f>
        <v>#N/A</v>
      </c>
      <c r="T100" s="18"/>
    </row>
    <row r="101" spans="1:20" x14ac:dyDescent="0.25">
      <c r="D101" s="2"/>
    </row>
  </sheetData>
  <sheetProtection algorithmName="SHA-512" hashValue="J/660rq3qDdNkpVOzT5gUH4Q2gttBM9I+B97L2r6g0boATUcKz+F6AOTZCq5nuZiSTPcGquZvehw4Ucp9AjC4Q==" saltValue="VzkLE4n+fLamAo64PZ2ICQ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6778-1FED-47F0-B0C9-E775B24335F8}">
  <sheetPr codeName="Sheet119"/>
  <dimension ref="A1:N6"/>
  <sheetViews>
    <sheetView topLeftCell="A2" workbookViewId="0">
      <selection activeCell="W33" sqref="W33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6" width="5.26953125" bestFit="1" customWidth="1"/>
    <col min="7" max="7" width="9.26953125" bestFit="1" customWidth="1"/>
    <col min="8" max="8" width="5.26953125" bestFit="1" customWidth="1"/>
    <col min="9" max="9" width="6.26953125" bestFit="1" customWidth="1"/>
    <col min="10" max="10" width="9.26953125" bestFit="1" customWidth="1"/>
    <col min="11" max="11" width="8.90625" bestFit="1" customWidth="1"/>
    <col min="12" max="13" width="5.26953125" bestFit="1" customWidth="1"/>
    <col min="14" max="14" width="6.26953125" bestFit="1" customWidth="1"/>
  </cols>
  <sheetData>
    <row r="1" spans="1:14" x14ac:dyDescent="0.25">
      <c r="A1" s="43" t="str">
        <f>HYPERLINK("#管架编号及数量输入!J1","序号/回输入界面")</f>
        <v>序号/回输入界面</v>
      </c>
      <c r="B1" s="46"/>
      <c r="C1" s="80" t="s">
        <v>431</v>
      </c>
      <c r="D1" s="78"/>
      <c r="E1" s="78"/>
      <c r="F1" s="78"/>
      <c r="G1" s="78"/>
      <c r="H1" s="78"/>
      <c r="I1" s="79"/>
      <c r="J1" s="86" t="s">
        <v>392</v>
      </c>
      <c r="K1" s="87"/>
      <c r="L1" s="87"/>
      <c r="M1" s="87"/>
      <c r="N1" s="87"/>
    </row>
    <row r="2" spans="1:14" x14ac:dyDescent="0.25">
      <c r="A2" s="3" t="s">
        <v>47</v>
      </c>
      <c r="B2" s="3" t="s">
        <v>46</v>
      </c>
      <c r="C2" s="1" t="s">
        <v>1</v>
      </c>
      <c r="D2" s="3" t="s">
        <v>265</v>
      </c>
      <c r="E2" s="3" t="s">
        <v>187</v>
      </c>
      <c r="F2" s="1" t="s">
        <v>12</v>
      </c>
      <c r="G2" s="1" t="s">
        <v>2</v>
      </c>
      <c r="H2" s="1" t="s">
        <v>3</v>
      </c>
      <c r="I2" s="1" t="s">
        <v>4</v>
      </c>
      <c r="J2" s="1" t="s">
        <v>12</v>
      </c>
      <c r="K2" s="1" t="s">
        <v>2</v>
      </c>
      <c r="L2" s="3" t="s">
        <v>32</v>
      </c>
      <c r="M2" s="1" t="s">
        <v>3</v>
      </c>
      <c r="N2" s="1" t="s">
        <v>4</v>
      </c>
    </row>
    <row r="3" spans="1:14" ht="15" x14ac:dyDescent="0.25">
      <c r="A3" s="3" t="s">
        <v>432</v>
      </c>
      <c r="B3" s="3" t="s">
        <v>433</v>
      </c>
      <c r="C3" s="1" t="s">
        <v>6</v>
      </c>
      <c r="D3" s="1">
        <v>75</v>
      </c>
      <c r="E3" s="1">
        <v>75</v>
      </c>
      <c r="F3" s="1" t="s">
        <v>93</v>
      </c>
      <c r="G3" s="1" t="s">
        <v>14</v>
      </c>
      <c r="H3" s="1" t="s">
        <v>15</v>
      </c>
      <c r="I3" s="1" t="s">
        <v>7</v>
      </c>
      <c r="J3" s="3" t="s">
        <v>393</v>
      </c>
      <c r="K3" s="36" t="s">
        <v>400</v>
      </c>
      <c r="L3" s="3">
        <v>2</v>
      </c>
      <c r="M3" s="3" t="s">
        <v>72</v>
      </c>
      <c r="N3" s="1" t="s">
        <v>7</v>
      </c>
    </row>
    <row r="4" spans="1:14" ht="15" x14ac:dyDescent="0.25">
      <c r="A4" s="3"/>
      <c r="B4" s="1"/>
      <c r="C4" s="1" t="s">
        <v>17</v>
      </c>
      <c r="D4" s="1">
        <v>100</v>
      </c>
      <c r="E4" s="1">
        <v>100</v>
      </c>
      <c r="F4" s="1" t="s">
        <v>93</v>
      </c>
      <c r="G4" s="3" t="s">
        <v>413</v>
      </c>
      <c r="H4" s="1" t="s">
        <v>15</v>
      </c>
      <c r="I4" s="1" t="s">
        <v>7</v>
      </c>
      <c r="J4" s="3" t="s">
        <v>393</v>
      </c>
      <c r="K4" s="36" t="s">
        <v>401</v>
      </c>
      <c r="L4" s="3">
        <v>2</v>
      </c>
      <c r="M4" s="3" t="s">
        <v>72</v>
      </c>
      <c r="N4" s="1" t="s">
        <v>7</v>
      </c>
    </row>
    <row r="5" spans="1:14" ht="15" x14ac:dyDescent="0.25">
      <c r="A5" s="3"/>
      <c r="B5" s="1"/>
      <c r="C5" s="1" t="s">
        <v>8</v>
      </c>
      <c r="D5" s="1">
        <v>150</v>
      </c>
      <c r="E5" s="1">
        <v>125</v>
      </c>
      <c r="F5" s="1" t="s">
        <v>93</v>
      </c>
      <c r="G5" s="3" t="s">
        <v>145</v>
      </c>
      <c r="H5" s="1" t="s">
        <v>15</v>
      </c>
      <c r="I5" s="1" t="s">
        <v>7</v>
      </c>
      <c r="J5" s="3" t="s">
        <v>393</v>
      </c>
      <c r="K5" s="36" t="s">
        <v>402</v>
      </c>
      <c r="L5" s="3">
        <v>2</v>
      </c>
      <c r="M5" s="3" t="s">
        <v>72</v>
      </c>
      <c r="N5" s="1" t="s">
        <v>7</v>
      </c>
    </row>
    <row r="6" spans="1:14" ht="15" x14ac:dyDescent="0.25">
      <c r="A6" s="3"/>
      <c r="B6" s="1"/>
      <c r="C6" s="1" t="s">
        <v>9</v>
      </c>
      <c r="D6" s="1">
        <v>200</v>
      </c>
      <c r="E6" s="1">
        <v>150</v>
      </c>
      <c r="F6" s="3" t="s">
        <v>207</v>
      </c>
      <c r="G6" s="3" t="s">
        <v>164</v>
      </c>
      <c r="H6" s="1" t="s">
        <v>15</v>
      </c>
      <c r="I6" s="1" t="s">
        <v>7</v>
      </c>
      <c r="J6" s="3" t="s">
        <v>393</v>
      </c>
      <c r="K6" s="36" t="s">
        <v>403</v>
      </c>
      <c r="L6" s="3">
        <v>2</v>
      </c>
      <c r="M6" s="3" t="s">
        <v>72</v>
      </c>
      <c r="N6" s="1" t="s">
        <v>7</v>
      </c>
    </row>
  </sheetData>
  <sheetProtection algorithmName="SHA-512" hashValue="XyxhvvsqkxjvrO9cbWH2Hi5U10w77phdsTg69aT+ViRka53QfxCklwDcv2jGQd6be/pqxd5dud5ejetlRK7TcQ==" saltValue="djLoAOFCaZdXvE/w4OeYsg==" spinCount="100000" sheet="1" objects="1" scenarios="1"/>
  <mergeCells count="2">
    <mergeCell ref="C1:I1"/>
    <mergeCell ref="J1:N1"/>
  </mergeCells>
  <phoneticPr fontId="6" type="noConversion"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B6B55-A39C-4EB2-B141-5D0DEB84E28A}">
  <sheetPr codeName="Sheet120"/>
  <dimension ref="A1:Z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3" max="6" width="5.26953125" bestFit="1" customWidth="1"/>
    <col min="7" max="8" width="6.26953125" bestFit="1" customWidth="1"/>
    <col min="9" max="9" width="11.36328125" bestFit="1" customWidth="1"/>
    <col min="10" max="10" width="9.26953125" bestFit="1" customWidth="1"/>
    <col min="11" max="11" width="7.26953125" bestFit="1" customWidth="1"/>
    <col min="12" max="12" width="5.26953125" bestFit="1" customWidth="1"/>
    <col min="13" max="13" width="6.26953125" bestFit="1" customWidth="1"/>
    <col min="14" max="14" width="5.26953125" bestFit="1" customWidth="1"/>
    <col min="15" max="15" width="11.36328125" bestFit="1" customWidth="1"/>
    <col min="16" max="17" width="9.26953125" bestFit="1" customWidth="1"/>
    <col min="18" max="18" width="5.26953125" bestFit="1" customWidth="1"/>
    <col min="19" max="19" width="6.26953125" bestFit="1" customWidth="1"/>
    <col min="20" max="20" width="5.26953125" bestFit="1" customWidth="1"/>
    <col min="21" max="21" width="11.36328125" bestFit="1" customWidth="1"/>
    <col min="22" max="23" width="8.26953125" bestFit="1" customWidth="1"/>
    <col min="24" max="24" width="5.26953125" bestFit="1" customWidth="1"/>
    <col min="25" max="25" width="6.26953125" bestFit="1" customWidth="1"/>
    <col min="26" max="26" width="5.26953125" bestFit="1" customWidth="1"/>
  </cols>
  <sheetData>
    <row r="1" spans="1:26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208</v>
      </c>
      <c r="H1" s="18" t="s">
        <v>209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9" t="s">
        <v>79</v>
      </c>
      <c r="R1" s="18" t="s">
        <v>3</v>
      </c>
      <c r="S1" s="18" t="s">
        <v>160</v>
      </c>
      <c r="T1" s="18" t="s">
        <v>5</v>
      </c>
      <c r="U1" s="18" t="s">
        <v>48</v>
      </c>
      <c r="V1" s="18" t="s">
        <v>82</v>
      </c>
      <c r="W1" s="19" t="s">
        <v>79</v>
      </c>
      <c r="X1" s="18" t="s">
        <v>3</v>
      </c>
      <c r="Y1" s="18" t="s">
        <v>160</v>
      </c>
      <c r="Z1" s="18" t="s">
        <v>5</v>
      </c>
    </row>
    <row r="2" spans="1:26" x14ac:dyDescent="0.25">
      <c r="A2" s="22">
        <v>56</v>
      </c>
      <c r="B2" s="3" t="s">
        <v>1091</v>
      </c>
      <c r="C2" s="3">
        <v>2</v>
      </c>
      <c r="D2" s="3" t="s">
        <v>603</v>
      </c>
      <c r="E2" s="18">
        <f>VALUE(TRIM(MID(SUBSTITUTE($B2,"-",REPT(" ",99)),COLUMN(B2)*99-98,99)))</f>
        <v>1</v>
      </c>
      <c r="F2" s="18" t="str">
        <f>(TRIM(MID(SUBSTITUTE($B2,"-",REPT(" ",99)),COLUMN(C2)*99-98,99)))</f>
        <v>A</v>
      </c>
      <c r="G2" s="18">
        <f>VALUE(TRIM(MID(SUBSTITUTE($B2,"-",REPT(" ",99)),COLUMN(D2)*99-98,99)))</f>
        <v>200</v>
      </c>
      <c r="H2" s="18">
        <f>VALUE(TRIM(MID(SUBSTITUTE($B2,"-",REPT(" ",99)),COLUMN(E2)*99-98,99)))</f>
        <v>400</v>
      </c>
      <c r="I2" s="18" t="str">
        <f>VLOOKUP(F2,G17数据库!C:R,4,0)</f>
        <v>角钢</v>
      </c>
      <c r="J2" s="18" t="str">
        <f>VLOOKUP(F2,G17数据库!C:R,5,0)</f>
        <v>∠50x6</v>
      </c>
      <c r="K2" s="19">
        <f>(2*G2/1000)*C2</f>
        <v>0.8</v>
      </c>
      <c r="L2" s="18" t="str">
        <f>VLOOKUP(F2,G17数据库!C:R,6,0)</f>
        <v>m</v>
      </c>
      <c r="M2" s="18" t="str">
        <f>VLOOKUP(F2,G17数据库!C:R,7,0)</f>
        <v>Q235B</v>
      </c>
      <c r="N2" s="18"/>
      <c r="O2" s="18" t="str">
        <f>VLOOKUP(F2,G17数据库!C:R,8,0)</f>
        <v>角钢</v>
      </c>
      <c r="P2" s="18" t="str">
        <f>VLOOKUP(F2,G17数据库!C:R,9,0)</f>
        <v>∠50x6</v>
      </c>
      <c r="Q2" s="19">
        <f>(2*H2/100)*C2</f>
        <v>16</v>
      </c>
      <c r="R2" s="18" t="str">
        <f>VLOOKUP(F2,G17数据库!C:R,10,0)</f>
        <v>m</v>
      </c>
      <c r="S2" s="18" t="str">
        <f>VLOOKUP(F2,G17数据库!C:R,11,0)</f>
        <v>Q235B</v>
      </c>
      <c r="T2" s="18"/>
      <c r="U2" s="18" t="str">
        <f>VLOOKUP(F2,G17数据库!C:R,12,0)</f>
        <v>膨胀锚栓</v>
      </c>
      <c r="V2" s="18" t="str">
        <f>VLOOKUP(F2,G17数据库!C:R,13,0)</f>
        <v>M8x80</v>
      </c>
      <c r="W2" s="19">
        <f>VLOOKUP(F2,G17数据库!C:R,14,0)*C2*2</f>
        <v>8</v>
      </c>
      <c r="X2" s="18" t="str">
        <f>VLOOKUP(F2,G17数据库!C:R,15,0)</f>
        <v>套</v>
      </c>
      <c r="Y2" s="18" t="str">
        <f>VLOOKUP(F2,G17数据库!C:R,16,0)</f>
        <v>Q235B</v>
      </c>
      <c r="Z2" s="18"/>
    </row>
    <row r="3" spans="1:26" x14ac:dyDescent="0.25">
      <c r="A3" s="22"/>
      <c r="B3" s="3"/>
      <c r="C3" s="3"/>
      <c r="D3" s="3"/>
      <c r="E3" s="18" t="e">
        <f t="shared" ref="E3:E9" si="0">VALUE(TRIM(MID(SUBSTITUTE($B3,"-",REPT(" ",99)),COLUMN(B3)*99-98,99)))</f>
        <v>#VALUE!</v>
      </c>
      <c r="F3" s="18" t="str">
        <f t="shared" ref="F3:F9" si="1">(TRIM(MID(SUBSTITUTE($B3,"-",REPT(" ",99)),COLUMN(C3)*99-98,99)))</f>
        <v/>
      </c>
      <c r="G3" s="18" t="e">
        <f t="shared" ref="G3:H9" si="2">VALUE(TRIM(MID(SUBSTITUTE($B3,"-",REPT(" ",99)),COLUMN(D3)*99-98,99)))</f>
        <v>#VALUE!</v>
      </c>
      <c r="H3" s="18" t="e">
        <f t="shared" si="2"/>
        <v>#VALUE!</v>
      </c>
      <c r="I3" s="18" t="e">
        <f>VLOOKUP(F3,G17数据库!C:R,4,0)</f>
        <v>#N/A</v>
      </c>
      <c r="J3" s="18" t="e">
        <f>VLOOKUP(F3,G17数据库!C:R,5,0)</f>
        <v>#N/A</v>
      </c>
      <c r="K3" s="19" t="e">
        <f t="shared" ref="K3:K9" si="3">(2*G3/1000)*C3</f>
        <v>#VALUE!</v>
      </c>
      <c r="L3" s="18" t="e">
        <f>VLOOKUP(F3,G17数据库!C:R,6,0)</f>
        <v>#N/A</v>
      </c>
      <c r="M3" s="18" t="e">
        <f>VLOOKUP(F3,G17数据库!C:R,7,0)</f>
        <v>#N/A</v>
      </c>
      <c r="N3" s="18"/>
      <c r="O3" s="18" t="e">
        <f>VLOOKUP(F3,G17数据库!C:R,8,0)</f>
        <v>#N/A</v>
      </c>
      <c r="P3" s="18" t="e">
        <f>VLOOKUP(F3,G17数据库!C:R,9,0)</f>
        <v>#N/A</v>
      </c>
      <c r="Q3" s="19" t="e">
        <f t="shared" ref="Q3:Q9" si="4">(2*H3/100)*C3</f>
        <v>#VALUE!</v>
      </c>
      <c r="R3" s="18" t="e">
        <f>VLOOKUP(F3,G17数据库!C:R,10,0)</f>
        <v>#N/A</v>
      </c>
      <c r="S3" s="18" t="e">
        <f>VLOOKUP(F3,G17数据库!C:R,11,0)</f>
        <v>#N/A</v>
      </c>
      <c r="T3" s="18"/>
      <c r="U3" s="18" t="e">
        <f>VLOOKUP(F3,G17数据库!C:R,12,0)</f>
        <v>#N/A</v>
      </c>
      <c r="V3" s="18" t="e">
        <f>VLOOKUP(F3,G17数据库!C:R,13,0)</f>
        <v>#N/A</v>
      </c>
      <c r="W3" s="19" t="e">
        <f>VLOOKUP(F3,G17数据库!C:R,14,0)*C3*2</f>
        <v>#N/A</v>
      </c>
      <c r="X3" s="18" t="e">
        <f>VLOOKUP(F3,G17数据库!C:R,15,0)</f>
        <v>#N/A</v>
      </c>
      <c r="Y3" s="18" t="e">
        <f>VLOOKUP(F3,G17数据库!C:R,16,0)</f>
        <v>#N/A</v>
      </c>
      <c r="Z3" s="18"/>
    </row>
    <row r="4" spans="1:26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>VLOOKUP(F4,G17数据库!C:R,4,0)</f>
        <v>#N/A</v>
      </c>
      <c r="J4" s="18" t="e">
        <f>VLOOKUP(F4,G17数据库!C:R,5,0)</f>
        <v>#N/A</v>
      </c>
      <c r="K4" s="19" t="e">
        <f t="shared" si="3"/>
        <v>#VALUE!</v>
      </c>
      <c r="L4" s="18" t="e">
        <f>VLOOKUP(F4,G17数据库!C:R,6,0)</f>
        <v>#N/A</v>
      </c>
      <c r="M4" s="18" t="e">
        <f>VLOOKUP(F4,G17数据库!C:R,7,0)</f>
        <v>#N/A</v>
      </c>
      <c r="N4" s="18"/>
      <c r="O4" s="18" t="e">
        <f>VLOOKUP(F4,G17数据库!C:R,8,0)</f>
        <v>#N/A</v>
      </c>
      <c r="P4" s="18" t="e">
        <f>VLOOKUP(F4,G17数据库!C:R,9,0)</f>
        <v>#N/A</v>
      </c>
      <c r="Q4" s="19" t="e">
        <f t="shared" si="4"/>
        <v>#VALUE!</v>
      </c>
      <c r="R4" s="18" t="e">
        <f>VLOOKUP(F4,G17数据库!C:R,10,0)</f>
        <v>#N/A</v>
      </c>
      <c r="S4" s="18" t="e">
        <f>VLOOKUP(F4,G17数据库!C:R,11,0)</f>
        <v>#N/A</v>
      </c>
      <c r="T4" s="18"/>
      <c r="U4" s="18" t="e">
        <f>VLOOKUP(F4,G17数据库!C:R,12,0)</f>
        <v>#N/A</v>
      </c>
      <c r="V4" s="18" t="e">
        <f>VLOOKUP(F4,G17数据库!C:R,13,0)</f>
        <v>#N/A</v>
      </c>
      <c r="W4" s="19" t="e">
        <f>VLOOKUP(F4,G17数据库!C:R,14,0)*C4*2</f>
        <v>#N/A</v>
      </c>
      <c r="X4" s="18" t="e">
        <f>VLOOKUP(F4,G17数据库!C:R,15,0)</f>
        <v>#N/A</v>
      </c>
      <c r="Y4" s="18" t="e">
        <f>VLOOKUP(F4,G17数据库!C:R,16,0)</f>
        <v>#N/A</v>
      </c>
      <c r="Z4" s="18"/>
    </row>
    <row r="5" spans="1:26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>VLOOKUP(F5,G17数据库!C:R,4,0)</f>
        <v>#N/A</v>
      </c>
      <c r="J5" s="18" t="e">
        <f>VLOOKUP(F5,G17数据库!C:R,5,0)</f>
        <v>#N/A</v>
      </c>
      <c r="K5" s="19" t="e">
        <f t="shared" si="3"/>
        <v>#VALUE!</v>
      </c>
      <c r="L5" s="18" t="e">
        <f>VLOOKUP(F5,G17数据库!C:R,6,0)</f>
        <v>#N/A</v>
      </c>
      <c r="M5" s="18" t="e">
        <f>VLOOKUP(F5,G17数据库!C:R,7,0)</f>
        <v>#N/A</v>
      </c>
      <c r="N5" s="18"/>
      <c r="O5" s="18" t="e">
        <f>VLOOKUP(F5,G17数据库!C:R,8,0)</f>
        <v>#N/A</v>
      </c>
      <c r="P5" s="18" t="e">
        <f>VLOOKUP(F5,G17数据库!C:R,9,0)</f>
        <v>#N/A</v>
      </c>
      <c r="Q5" s="19" t="e">
        <f t="shared" si="4"/>
        <v>#VALUE!</v>
      </c>
      <c r="R5" s="18" t="e">
        <f>VLOOKUP(F5,G17数据库!C:R,10,0)</f>
        <v>#N/A</v>
      </c>
      <c r="S5" s="18" t="e">
        <f>VLOOKUP(F5,G17数据库!C:R,11,0)</f>
        <v>#N/A</v>
      </c>
      <c r="T5" s="18"/>
      <c r="U5" s="18" t="e">
        <f>VLOOKUP(F5,G17数据库!C:R,12,0)</f>
        <v>#N/A</v>
      </c>
      <c r="V5" s="18" t="e">
        <f>VLOOKUP(F5,G17数据库!C:R,13,0)</f>
        <v>#N/A</v>
      </c>
      <c r="W5" s="19" t="e">
        <f>VLOOKUP(F5,G17数据库!C:R,14,0)*C5*2</f>
        <v>#N/A</v>
      </c>
      <c r="X5" s="18" t="e">
        <f>VLOOKUP(F5,G17数据库!C:R,15,0)</f>
        <v>#N/A</v>
      </c>
      <c r="Y5" s="18" t="e">
        <f>VLOOKUP(F5,G17数据库!C:R,16,0)</f>
        <v>#N/A</v>
      </c>
      <c r="Z5" s="18"/>
    </row>
    <row r="6" spans="1:26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>VLOOKUP(F6,G17数据库!C:R,4,0)</f>
        <v>#N/A</v>
      </c>
      <c r="J6" s="18" t="e">
        <f>VLOOKUP(F6,G17数据库!C:R,5,0)</f>
        <v>#N/A</v>
      </c>
      <c r="K6" s="19" t="e">
        <f t="shared" si="3"/>
        <v>#VALUE!</v>
      </c>
      <c r="L6" s="18" t="e">
        <f>VLOOKUP(F6,G17数据库!C:R,6,0)</f>
        <v>#N/A</v>
      </c>
      <c r="M6" s="18" t="e">
        <f>VLOOKUP(F6,G17数据库!C:R,7,0)</f>
        <v>#N/A</v>
      </c>
      <c r="N6" s="18"/>
      <c r="O6" s="18" t="e">
        <f>VLOOKUP(F6,G17数据库!C:R,8,0)</f>
        <v>#N/A</v>
      </c>
      <c r="P6" s="18" t="e">
        <f>VLOOKUP(F6,G17数据库!C:R,9,0)</f>
        <v>#N/A</v>
      </c>
      <c r="Q6" s="19" t="e">
        <f t="shared" si="4"/>
        <v>#VALUE!</v>
      </c>
      <c r="R6" s="18" t="e">
        <f>VLOOKUP(F6,G17数据库!C:R,10,0)</f>
        <v>#N/A</v>
      </c>
      <c r="S6" s="18" t="e">
        <f>VLOOKUP(F6,G17数据库!C:R,11,0)</f>
        <v>#N/A</v>
      </c>
      <c r="T6" s="18"/>
      <c r="U6" s="18" t="e">
        <f>VLOOKUP(F6,G17数据库!C:R,12,0)</f>
        <v>#N/A</v>
      </c>
      <c r="V6" s="18" t="e">
        <f>VLOOKUP(F6,G17数据库!C:R,13,0)</f>
        <v>#N/A</v>
      </c>
      <c r="W6" s="19" t="e">
        <f>VLOOKUP(F6,G17数据库!C:R,14,0)*C6*2</f>
        <v>#N/A</v>
      </c>
      <c r="X6" s="18" t="e">
        <f>VLOOKUP(F6,G17数据库!C:R,15,0)</f>
        <v>#N/A</v>
      </c>
      <c r="Y6" s="18" t="e">
        <f>VLOOKUP(F6,G17数据库!C:R,16,0)</f>
        <v>#N/A</v>
      </c>
      <c r="Z6" s="18"/>
    </row>
    <row r="7" spans="1:26" x14ac:dyDescent="0.25">
      <c r="A7" s="22"/>
      <c r="B7" s="3"/>
      <c r="C7" s="3"/>
      <c r="D7" s="3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>VLOOKUP(F7,G17数据库!C:R,4,0)</f>
        <v>#N/A</v>
      </c>
      <c r="J7" s="18" t="e">
        <f>VLOOKUP(F7,G17数据库!C:R,5,0)</f>
        <v>#N/A</v>
      </c>
      <c r="K7" s="19" t="e">
        <f t="shared" si="3"/>
        <v>#VALUE!</v>
      </c>
      <c r="L7" s="18" t="e">
        <f>VLOOKUP(F7,G17数据库!C:R,6,0)</f>
        <v>#N/A</v>
      </c>
      <c r="M7" s="18" t="e">
        <f>VLOOKUP(F7,G17数据库!C:R,7,0)</f>
        <v>#N/A</v>
      </c>
      <c r="N7" s="18"/>
      <c r="O7" s="18" t="e">
        <f>VLOOKUP(F7,G17数据库!C:R,8,0)</f>
        <v>#N/A</v>
      </c>
      <c r="P7" s="18" t="e">
        <f>VLOOKUP(F7,G17数据库!C:R,9,0)</f>
        <v>#N/A</v>
      </c>
      <c r="Q7" s="19" t="e">
        <f t="shared" si="4"/>
        <v>#VALUE!</v>
      </c>
      <c r="R7" s="18" t="e">
        <f>VLOOKUP(F7,G17数据库!C:R,10,0)</f>
        <v>#N/A</v>
      </c>
      <c r="S7" s="18" t="e">
        <f>VLOOKUP(F7,G17数据库!C:R,11,0)</f>
        <v>#N/A</v>
      </c>
      <c r="T7" s="18"/>
      <c r="U7" s="18" t="e">
        <f>VLOOKUP(F7,G17数据库!C:R,12,0)</f>
        <v>#N/A</v>
      </c>
      <c r="V7" s="18" t="e">
        <f>VLOOKUP(F7,G17数据库!C:R,13,0)</f>
        <v>#N/A</v>
      </c>
      <c r="W7" s="19" t="e">
        <f>VLOOKUP(F7,G17数据库!C:R,14,0)*C7*2</f>
        <v>#N/A</v>
      </c>
      <c r="X7" s="18" t="e">
        <f>VLOOKUP(F7,G17数据库!C:R,15,0)</f>
        <v>#N/A</v>
      </c>
      <c r="Y7" s="18" t="e">
        <f>VLOOKUP(F7,G17数据库!C:R,16,0)</f>
        <v>#N/A</v>
      </c>
      <c r="Z7" s="18"/>
    </row>
    <row r="8" spans="1:26" x14ac:dyDescent="0.25">
      <c r="A8" s="22"/>
      <c r="B8" s="3"/>
      <c r="C8" s="3"/>
      <c r="D8" s="3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>VLOOKUP(F8,G17数据库!C:R,4,0)</f>
        <v>#N/A</v>
      </c>
      <c r="J8" s="18" t="e">
        <f>VLOOKUP(F8,G17数据库!C:R,5,0)</f>
        <v>#N/A</v>
      </c>
      <c r="K8" s="19" t="e">
        <f t="shared" si="3"/>
        <v>#VALUE!</v>
      </c>
      <c r="L8" s="18" t="e">
        <f>VLOOKUP(F8,G17数据库!C:R,6,0)</f>
        <v>#N/A</v>
      </c>
      <c r="M8" s="18" t="e">
        <f>VLOOKUP(F8,G17数据库!C:R,7,0)</f>
        <v>#N/A</v>
      </c>
      <c r="N8" s="18"/>
      <c r="O8" s="18" t="e">
        <f>VLOOKUP(F8,G17数据库!C:R,8,0)</f>
        <v>#N/A</v>
      </c>
      <c r="P8" s="18" t="e">
        <f>VLOOKUP(F8,G17数据库!C:R,9,0)</f>
        <v>#N/A</v>
      </c>
      <c r="Q8" s="19" t="e">
        <f t="shared" si="4"/>
        <v>#VALUE!</v>
      </c>
      <c r="R8" s="18" t="e">
        <f>VLOOKUP(F8,G17数据库!C:R,10,0)</f>
        <v>#N/A</v>
      </c>
      <c r="S8" s="18" t="e">
        <f>VLOOKUP(F8,G17数据库!C:R,11,0)</f>
        <v>#N/A</v>
      </c>
      <c r="T8" s="18"/>
      <c r="U8" s="18" t="e">
        <f>VLOOKUP(F8,G17数据库!C:R,12,0)</f>
        <v>#N/A</v>
      </c>
      <c r="V8" s="18" t="e">
        <f>VLOOKUP(F8,G17数据库!C:R,13,0)</f>
        <v>#N/A</v>
      </c>
      <c r="W8" s="19" t="e">
        <f>VLOOKUP(F8,G17数据库!C:R,14,0)*C8*2</f>
        <v>#N/A</v>
      </c>
      <c r="X8" s="18" t="e">
        <f>VLOOKUP(F8,G17数据库!C:R,15,0)</f>
        <v>#N/A</v>
      </c>
      <c r="Y8" s="18" t="e">
        <f>VLOOKUP(F8,G17数据库!C:R,16,0)</f>
        <v>#N/A</v>
      </c>
      <c r="Z8" s="18"/>
    </row>
    <row r="9" spans="1:26" x14ac:dyDescent="0.25">
      <c r="A9" s="22"/>
      <c r="B9" s="3"/>
      <c r="C9" s="3"/>
      <c r="D9" s="3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2"/>
        <v>#VALUE!</v>
      </c>
      <c r="I9" s="18" t="e">
        <f>VLOOKUP(F9,G17数据库!C:R,4,0)</f>
        <v>#N/A</v>
      </c>
      <c r="J9" s="18" t="e">
        <f>VLOOKUP(F9,G17数据库!C:R,5,0)</f>
        <v>#N/A</v>
      </c>
      <c r="K9" s="19" t="e">
        <f t="shared" si="3"/>
        <v>#VALUE!</v>
      </c>
      <c r="L9" s="18" t="e">
        <f>VLOOKUP(F9,G17数据库!C:R,6,0)</f>
        <v>#N/A</v>
      </c>
      <c r="M9" s="18" t="e">
        <f>VLOOKUP(F9,G17数据库!C:R,7,0)</f>
        <v>#N/A</v>
      </c>
      <c r="N9" s="18"/>
      <c r="O9" s="18" t="e">
        <f>VLOOKUP(F9,G17数据库!C:R,8,0)</f>
        <v>#N/A</v>
      </c>
      <c r="P9" s="18" t="e">
        <f>VLOOKUP(F9,G17数据库!C:R,9,0)</f>
        <v>#N/A</v>
      </c>
      <c r="Q9" s="19" t="e">
        <f t="shared" si="4"/>
        <v>#VALUE!</v>
      </c>
      <c r="R9" s="18" t="e">
        <f>VLOOKUP(F9,G17数据库!C:R,10,0)</f>
        <v>#N/A</v>
      </c>
      <c r="S9" s="18" t="e">
        <f>VLOOKUP(F9,G17数据库!C:R,11,0)</f>
        <v>#N/A</v>
      </c>
      <c r="T9" s="18"/>
      <c r="U9" s="18" t="e">
        <f>VLOOKUP(F9,G17数据库!C:R,12,0)</f>
        <v>#N/A</v>
      </c>
      <c r="V9" s="18" t="e">
        <f>VLOOKUP(F9,G17数据库!C:R,13,0)</f>
        <v>#N/A</v>
      </c>
      <c r="W9" s="19" t="e">
        <f>VLOOKUP(F9,G17数据库!C:R,14,0)*C9*2</f>
        <v>#N/A</v>
      </c>
      <c r="X9" s="18" t="e">
        <f>VLOOKUP(F9,G17数据库!C:R,15,0)</f>
        <v>#N/A</v>
      </c>
      <c r="Y9" s="18" t="e">
        <f>VLOOKUP(F9,G17数据库!C:R,16,0)</f>
        <v>#N/A</v>
      </c>
      <c r="Z9" s="18"/>
    </row>
    <row r="10" spans="1:26" x14ac:dyDescent="0.25">
      <c r="A10" s="22"/>
      <c r="B10" s="3"/>
      <c r="C10" s="3"/>
      <c r="D10" s="3"/>
      <c r="E10" s="18" t="e">
        <f t="shared" ref="E10:E73" si="5">VALUE(TRIM(MID(SUBSTITUTE($B10,"-",REPT(" ",99)),COLUMN(B10)*99-98,99)))</f>
        <v>#VALUE!</v>
      </c>
      <c r="F10" s="18" t="str">
        <f t="shared" ref="F10:F73" si="6">(TRIM(MID(SUBSTITUTE($B10,"-",REPT(" ",99)),COLUMN(C10)*99-98,99)))</f>
        <v/>
      </c>
      <c r="G10" s="18" t="e">
        <f t="shared" ref="G10:G73" si="7">VALUE(TRIM(MID(SUBSTITUTE($B10,"-",REPT(" ",99)),COLUMN(D10)*99-98,99)))</f>
        <v>#VALUE!</v>
      </c>
      <c r="H10" s="18" t="e">
        <f t="shared" ref="H10:H73" si="8">VALUE(TRIM(MID(SUBSTITUTE($B10,"-",REPT(" ",99)),COLUMN(E10)*99-98,99)))</f>
        <v>#VALUE!</v>
      </c>
      <c r="I10" s="18" t="e">
        <f>VLOOKUP(F10,G17数据库!C:R,4,0)</f>
        <v>#N/A</v>
      </c>
      <c r="J10" s="18" t="e">
        <f>VLOOKUP(F10,G17数据库!C:R,5,0)</f>
        <v>#N/A</v>
      </c>
      <c r="K10" s="19" t="e">
        <f t="shared" ref="K10:K73" si="9">(2*G10/1000)*C10</f>
        <v>#VALUE!</v>
      </c>
      <c r="L10" s="18" t="e">
        <f>VLOOKUP(F10,G17数据库!C:R,6,0)</f>
        <v>#N/A</v>
      </c>
      <c r="M10" s="18" t="e">
        <f>VLOOKUP(F10,G17数据库!C:R,7,0)</f>
        <v>#N/A</v>
      </c>
      <c r="N10" s="18"/>
      <c r="O10" s="18" t="e">
        <f>VLOOKUP(F10,G17数据库!C:R,8,0)</f>
        <v>#N/A</v>
      </c>
      <c r="P10" s="18" t="e">
        <f>VLOOKUP(F10,G17数据库!C:R,9,0)</f>
        <v>#N/A</v>
      </c>
      <c r="Q10" s="19" t="e">
        <f t="shared" ref="Q10:Q73" si="10">(2*H10/100)*C10</f>
        <v>#VALUE!</v>
      </c>
      <c r="R10" s="18" t="e">
        <f>VLOOKUP(F10,G17数据库!C:R,10,0)</f>
        <v>#N/A</v>
      </c>
      <c r="S10" s="18" t="e">
        <f>VLOOKUP(F10,G17数据库!C:R,11,0)</f>
        <v>#N/A</v>
      </c>
      <c r="T10" s="18"/>
      <c r="U10" s="18" t="e">
        <f>VLOOKUP(F10,G17数据库!C:R,12,0)</f>
        <v>#N/A</v>
      </c>
      <c r="V10" s="18" t="e">
        <f>VLOOKUP(F10,G17数据库!C:R,13,0)</f>
        <v>#N/A</v>
      </c>
      <c r="W10" s="19" t="e">
        <f>VLOOKUP(F10,G17数据库!C:R,14,0)*C10*2</f>
        <v>#N/A</v>
      </c>
      <c r="X10" s="18" t="e">
        <f>VLOOKUP(F10,G17数据库!C:R,15,0)</f>
        <v>#N/A</v>
      </c>
      <c r="Y10" s="18" t="e">
        <f>VLOOKUP(F10,G17数据库!C:R,16,0)</f>
        <v>#N/A</v>
      </c>
      <c r="Z10" s="18"/>
    </row>
    <row r="11" spans="1:26" x14ac:dyDescent="0.25">
      <c r="A11" s="22"/>
      <c r="B11" s="3"/>
      <c r="C11" s="3"/>
      <c r="D11" s="3"/>
      <c r="E11" s="18" t="e">
        <f t="shared" si="5"/>
        <v>#VALUE!</v>
      </c>
      <c r="F11" s="18" t="str">
        <f t="shared" si="6"/>
        <v/>
      </c>
      <c r="G11" s="18" t="e">
        <f t="shared" si="7"/>
        <v>#VALUE!</v>
      </c>
      <c r="H11" s="18" t="e">
        <f t="shared" si="8"/>
        <v>#VALUE!</v>
      </c>
      <c r="I11" s="18" t="e">
        <f>VLOOKUP(F11,G17数据库!C:R,4,0)</f>
        <v>#N/A</v>
      </c>
      <c r="J11" s="18" t="e">
        <f>VLOOKUP(F11,G17数据库!C:R,5,0)</f>
        <v>#N/A</v>
      </c>
      <c r="K11" s="19" t="e">
        <f t="shared" si="9"/>
        <v>#VALUE!</v>
      </c>
      <c r="L11" s="18" t="e">
        <f>VLOOKUP(F11,G17数据库!C:R,6,0)</f>
        <v>#N/A</v>
      </c>
      <c r="M11" s="18" t="e">
        <f>VLOOKUP(F11,G17数据库!C:R,7,0)</f>
        <v>#N/A</v>
      </c>
      <c r="N11" s="18"/>
      <c r="O11" s="18" t="e">
        <f>VLOOKUP(F11,G17数据库!C:R,8,0)</f>
        <v>#N/A</v>
      </c>
      <c r="P11" s="18" t="e">
        <f>VLOOKUP(F11,G17数据库!C:R,9,0)</f>
        <v>#N/A</v>
      </c>
      <c r="Q11" s="19" t="e">
        <f t="shared" si="10"/>
        <v>#VALUE!</v>
      </c>
      <c r="R11" s="18" t="e">
        <f>VLOOKUP(F11,G17数据库!C:R,10,0)</f>
        <v>#N/A</v>
      </c>
      <c r="S11" s="18" t="e">
        <f>VLOOKUP(F11,G17数据库!C:R,11,0)</f>
        <v>#N/A</v>
      </c>
      <c r="T11" s="18"/>
      <c r="U11" s="18" t="e">
        <f>VLOOKUP(F11,G17数据库!C:R,12,0)</f>
        <v>#N/A</v>
      </c>
      <c r="V11" s="18" t="e">
        <f>VLOOKUP(F11,G17数据库!C:R,13,0)</f>
        <v>#N/A</v>
      </c>
      <c r="W11" s="19" t="e">
        <f>VLOOKUP(F11,G17数据库!C:R,14,0)*C11*2</f>
        <v>#N/A</v>
      </c>
      <c r="X11" s="18" t="e">
        <f>VLOOKUP(F11,G17数据库!C:R,15,0)</f>
        <v>#N/A</v>
      </c>
      <c r="Y11" s="18" t="e">
        <f>VLOOKUP(F11,G17数据库!C:R,16,0)</f>
        <v>#N/A</v>
      </c>
      <c r="Z11" s="18"/>
    </row>
    <row r="12" spans="1:26" x14ac:dyDescent="0.25">
      <c r="A12" s="22"/>
      <c r="B12" s="3"/>
      <c r="C12" s="3"/>
      <c r="D12" s="3"/>
      <c r="E12" s="18" t="e">
        <f t="shared" si="5"/>
        <v>#VALUE!</v>
      </c>
      <c r="F12" s="18" t="str">
        <f t="shared" si="6"/>
        <v/>
      </c>
      <c r="G12" s="18" t="e">
        <f t="shared" si="7"/>
        <v>#VALUE!</v>
      </c>
      <c r="H12" s="18" t="e">
        <f t="shared" si="8"/>
        <v>#VALUE!</v>
      </c>
      <c r="I12" s="18" t="e">
        <f>VLOOKUP(F12,G17数据库!C:R,4,0)</f>
        <v>#N/A</v>
      </c>
      <c r="J12" s="18" t="e">
        <f>VLOOKUP(F12,G17数据库!C:R,5,0)</f>
        <v>#N/A</v>
      </c>
      <c r="K12" s="19" t="e">
        <f t="shared" si="9"/>
        <v>#VALUE!</v>
      </c>
      <c r="L12" s="18" t="e">
        <f>VLOOKUP(F12,G17数据库!C:R,6,0)</f>
        <v>#N/A</v>
      </c>
      <c r="M12" s="18" t="e">
        <f>VLOOKUP(F12,G17数据库!C:R,7,0)</f>
        <v>#N/A</v>
      </c>
      <c r="N12" s="18"/>
      <c r="O12" s="18" t="e">
        <f>VLOOKUP(F12,G17数据库!C:R,8,0)</f>
        <v>#N/A</v>
      </c>
      <c r="P12" s="18" t="e">
        <f>VLOOKUP(F12,G17数据库!C:R,9,0)</f>
        <v>#N/A</v>
      </c>
      <c r="Q12" s="19" t="e">
        <f t="shared" si="10"/>
        <v>#VALUE!</v>
      </c>
      <c r="R12" s="18" t="e">
        <f>VLOOKUP(F12,G17数据库!C:R,10,0)</f>
        <v>#N/A</v>
      </c>
      <c r="S12" s="18" t="e">
        <f>VLOOKUP(F12,G17数据库!C:R,11,0)</f>
        <v>#N/A</v>
      </c>
      <c r="T12" s="18"/>
      <c r="U12" s="18" t="e">
        <f>VLOOKUP(F12,G17数据库!C:R,12,0)</f>
        <v>#N/A</v>
      </c>
      <c r="V12" s="18" t="e">
        <f>VLOOKUP(F12,G17数据库!C:R,13,0)</f>
        <v>#N/A</v>
      </c>
      <c r="W12" s="19" t="e">
        <f>VLOOKUP(F12,G17数据库!C:R,14,0)*C12*2</f>
        <v>#N/A</v>
      </c>
      <c r="X12" s="18" t="e">
        <f>VLOOKUP(F12,G17数据库!C:R,15,0)</f>
        <v>#N/A</v>
      </c>
      <c r="Y12" s="18" t="e">
        <f>VLOOKUP(F12,G17数据库!C:R,16,0)</f>
        <v>#N/A</v>
      </c>
      <c r="Z12" s="18"/>
    </row>
    <row r="13" spans="1:26" x14ac:dyDescent="0.25">
      <c r="A13" s="22"/>
      <c r="B13" s="3"/>
      <c r="C13" s="3"/>
      <c r="D13" s="3"/>
      <c r="E13" s="18" t="e">
        <f t="shared" si="5"/>
        <v>#VALUE!</v>
      </c>
      <c r="F13" s="18" t="str">
        <f t="shared" si="6"/>
        <v/>
      </c>
      <c r="G13" s="18" t="e">
        <f t="shared" si="7"/>
        <v>#VALUE!</v>
      </c>
      <c r="H13" s="18" t="e">
        <f t="shared" si="8"/>
        <v>#VALUE!</v>
      </c>
      <c r="I13" s="18" t="e">
        <f>VLOOKUP(F13,G17数据库!C:R,4,0)</f>
        <v>#N/A</v>
      </c>
      <c r="J13" s="18" t="e">
        <f>VLOOKUP(F13,G17数据库!C:R,5,0)</f>
        <v>#N/A</v>
      </c>
      <c r="K13" s="19" t="e">
        <f t="shared" si="9"/>
        <v>#VALUE!</v>
      </c>
      <c r="L13" s="18" t="e">
        <f>VLOOKUP(F13,G17数据库!C:R,6,0)</f>
        <v>#N/A</v>
      </c>
      <c r="M13" s="18" t="e">
        <f>VLOOKUP(F13,G17数据库!C:R,7,0)</f>
        <v>#N/A</v>
      </c>
      <c r="N13" s="18"/>
      <c r="O13" s="18" t="e">
        <f>VLOOKUP(F13,G17数据库!C:R,8,0)</f>
        <v>#N/A</v>
      </c>
      <c r="P13" s="18" t="e">
        <f>VLOOKUP(F13,G17数据库!C:R,9,0)</f>
        <v>#N/A</v>
      </c>
      <c r="Q13" s="19" t="e">
        <f t="shared" si="10"/>
        <v>#VALUE!</v>
      </c>
      <c r="R13" s="18" t="e">
        <f>VLOOKUP(F13,G17数据库!C:R,10,0)</f>
        <v>#N/A</v>
      </c>
      <c r="S13" s="18" t="e">
        <f>VLOOKUP(F13,G17数据库!C:R,11,0)</f>
        <v>#N/A</v>
      </c>
      <c r="T13" s="18"/>
      <c r="U13" s="18" t="e">
        <f>VLOOKUP(F13,G17数据库!C:R,12,0)</f>
        <v>#N/A</v>
      </c>
      <c r="V13" s="18" t="e">
        <f>VLOOKUP(F13,G17数据库!C:R,13,0)</f>
        <v>#N/A</v>
      </c>
      <c r="W13" s="19" t="e">
        <f>VLOOKUP(F13,G17数据库!C:R,14,0)*C13*2</f>
        <v>#N/A</v>
      </c>
      <c r="X13" s="18" t="e">
        <f>VLOOKUP(F13,G17数据库!C:R,15,0)</f>
        <v>#N/A</v>
      </c>
      <c r="Y13" s="18" t="e">
        <f>VLOOKUP(F13,G17数据库!C:R,16,0)</f>
        <v>#N/A</v>
      </c>
      <c r="Z13" s="18"/>
    </row>
    <row r="14" spans="1:26" x14ac:dyDescent="0.25">
      <c r="A14" s="22"/>
      <c r="B14" s="3"/>
      <c r="C14" s="3"/>
      <c r="D14" s="3"/>
      <c r="E14" s="18" t="e">
        <f t="shared" si="5"/>
        <v>#VALUE!</v>
      </c>
      <c r="F14" s="18" t="str">
        <f t="shared" si="6"/>
        <v/>
      </c>
      <c r="G14" s="18" t="e">
        <f t="shared" si="7"/>
        <v>#VALUE!</v>
      </c>
      <c r="H14" s="18" t="e">
        <f t="shared" si="8"/>
        <v>#VALUE!</v>
      </c>
      <c r="I14" s="18" t="e">
        <f>VLOOKUP(F14,G17数据库!C:R,4,0)</f>
        <v>#N/A</v>
      </c>
      <c r="J14" s="18" t="e">
        <f>VLOOKUP(F14,G17数据库!C:R,5,0)</f>
        <v>#N/A</v>
      </c>
      <c r="K14" s="19" t="e">
        <f t="shared" si="9"/>
        <v>#VALUE!</v>
      </c>
      <c r="L14" s="18" t="e">
        <f>VLOOKUP(F14,G17数据库!C:R,6,0)</f>
        <v>#N/A</v>
      </c>
      <c r="M14" s="18" t="e">
        <f>VLOOKUP(F14,G17数据库!C:R,7,0)</f>
        <v>#N/A</v>
      </c>
      <c r="N14" s="18"/>
      <c r="O14" s="18" t="e">
        <f>VLOOKUP(F14,G17数据库!C:R,8,0)</f>
        <v>#N/A</v>
      </c>
      <c r="P14" s="18" t="e">
        <f>VLOOKUP(F14,G17数据库!C:R,9,0)</f>
        <v>#N/A</v>
      </c>
      <c r="Q14" s="19" t="e">
        <f t="shared" si="10"/>
        <v>#VALUE!</v>
      </c>
      <c r="R14" s="18" t="e">
        <f>VLOOKUP(F14,G17数据库!C:R,10,0)</f>
        <v>#N/A</v>
      </c>
      <c r="S14" s="18" t="e">
        <f>VLOOKUP(F14,G17数据库!C:R,11,0)</f>
        <v>#N/A</v>
      </c>
      <c r="T14" s="18"/>
      <c r="U14" s="18" t="e">
        <f>VLOOKUP(F14,G17数据库!C:R,12,0)</f>
        <v>#N/A</v>
      </c>
      <c r="V14" s="18" t="e">
        <f>VLOOKUP(F14,G17数据库!C:R,13,0)</f>
        <v>#N/A</v>
      </c>
      <c r="W14" s="19" t="e">
        <f>VLOOKUP(F14,G17数据库!C:R,14,0)*C14*2</f>
        <v>#N/A</v>
      </c>
      <c r="X14" s="18" t="e">
        <f>VLOOKUP(F14,G17数据库!C:R,15,0)</f>
        <v>#N/A</v>
      </c>
      <c r="Y14" s="18" t="e">
        <f>VLOOKUP(F14,G17数据库!C:R,16,0)</f>
        <v>#N/A</v>
      </c>
      <c r="Z14" s="18"/>
    </row>
    <row r="15" spans="1:26" x14ac:dyDescent="0.25">
      <c r="A15" s="22"/>
      <c r="B15" s="3"/>
      <c r="C15" s="3"/>
      <c r="D15" s="3"/>
      <c r="E15" s="18" t="e">
        <f t="shared" si="5"/>
        <v>#VALUE!</v>
      </c>
      <c r="F15" s="18" t="str">
        <f t="shared" si="6"/>
        <v/>
      </c>
      <c r="G15" s="18" t="e">
        <f t="shared" si="7"/>
        <v>#VALUE!</v>
      </c>
      <c r="H15" s="18" t="e">
        <f t="shared" si="8"/>
        <v>#VALUE!</v>
      </c>
      <c r="I15" s="18" t="e">
        <f>VLOOKUP(F15,G17数据库!C:R,4,0)</f>
        <v>#N/A</v>
      </c>
      <c r="J15" s="18" t="e">
        <f>VLOOKUP(F15,G17数据库!C:R,5,0)</f>
        <v>#N/A</v>
      </c>
      <c r="K15" s="19" t="e">
        <f t="shared" si="9"/>
        <v>#VALUE!</v>
      </c>
      <c r="L15" s="18" t="e">
        <f>VLOOKUP(F15,G17数据库!C:R,6,0)</f>
        <v>#N/A</v>
      </c>
      <c r="M15" s="18" t="e">
        <f>VLOOKUP(F15,G17数据库!C:R,7,0)</f>
        <v>#N/A</v>
      </c>
      <c r="N15" s="18"/>
      <c r="O15" s="18" t="e">
        <f>VLOOKUP(F15,G17数据库!C:R,8,0)</f>
        <v>#N/A</v>
      </c>
      <c r="P15" s="18" t="e">
        <f>VLOOKUP(F15,G17数据库!C:R,9,0)</f>
        <v>#N/A</v>
      </c>
      <c r="Q15" s="19" t="e">
        <f t="shared" si="10"/>
        <v>#VALUE!</v>
      </c>
      <c r="R15" s="18" t="e">
        <f>VLOOKUP(F15,G17数据库!C:R,10,0)</f>
        <v>#N/A</v>
      </c>
      <c r="S15" s="18" t="e">
        <f>VLOOKUP(F15,G17数据库!C:R,11,0)</f>
        <v>#N/A</v>
      </c>
      <c r="T15" s="18"/>
      <c r="U15" s="18" t="e">
        <f>VLOOKUP(F15,G17数据库!C:R,12,0)</f>
        <v>#N/A</v>
      </c>
      <c r="V15" s="18" t="e">
        <f>VLOOKUP(F15,G17数据库!C:R,13,0)</f>
        <v>#N/A</v>
      </c>
      <c r="W15" s="19" t="e">
        <f>VLOOKUP(F15,G17数据库!C:R,14,0)*C15*2</f>
        <v>#N/A</v>
      </c>
      <c r="X15" s="18" t="e">
        <f>VLOOKUP(F15,G17数据库!C:R,15,0)</f>
        <v>#N/A</v>
      </c>
      <c r="Y15" s="18" t="e">
        <f>VLOOKUP(F15,G17数据库!C:R,16,0)</f>
        <v>#N/A</v>
      </c>
      <c r="Z15" s="18"/>
    </row>
    <row r="16" spans="1:26" x14ac:dyDescent="0.25">
      <c r="A16" s="22"/>
      <c r="B16" s="3"/>
      <c r="C16" s="3"/>
      <c r="D16" s="3"/>
      <c r="E16" s="18" t="e">
        <f t="shared" si="5"/>
        <v>#VALUE!</v>
      </c>
      <c r="F16" s="18" t="str">
        <f t="shared" si="6"/>
        <v/>
      </c>
      <c r="G16" s="18" t="e">
        <f t="shared" si="7"/>
        <v>#VALUE!</v>
      </c>
      <c r="H16" s="18" t="e">
        <f t="shared" si="8"/>
        <v>#VALUE!</v>
      </c>
      <c r="I16" s="18" t="e">
        <f>VLOOKUP(F16,G17数据库!C:R,4,0)</f>
        <v>#N/A</v>
      </c>
      <c r="J16" s="18" t="e">
        <f>VLOOKUP(F16,G17数据库!C:R,5,0)</f>
        <v>#N/A</v>
      </c>
      <c r="K16" s="19" t="e">
        <f t="shared" si="9"/>
        <v>#VALUE!</v>
      </c>
      <c r="L16" s="18" t="e">
        <f>VLOOKUP(F16,G17数据库!C:R,6,0)</f>
        <v>#N/A</v>
      </c>
      <c r="M16" s="18" t="e">
        <f>VLOOKUP(F16,G17数据库!C:R,7,0)</f>
        <v>#N/A</v>
      </c>
      <c r="N16" s="18"/>
      <c r="O16" s="18" t="e">
        <f>VLOOKUP(F16,G17数据库!C:R,8,0)</f>
        <v>#N/A</v>
      </c>
      <c r="P16" s="18" t="e">
        <f>VLOOKUP(F16,G17数据库!C:R,9,0)</f>
        <v>#N/A</v>
      </c>
      <c r="Q16" s="19" t="e">
        <f t="shared" si="10"/>
        <v>#VALUE!</v>
      </c>
      <c r="R16" s="18" t="e">
        <f>VLOOKUP(F16,G17数据库!C:R,10,0)</f>
        <v>#N/A</v>
      </c>
      <c r="S16" s="18" t="e">
        <f>VLOOKUP(F16,G17数据库!C:R,11,0)</f>
        <v>#N/A</v>
      </c>
      <c r="T16" s="18"/>
      <c r="U16" s="18" t="e">
        <f>VLOOKUP(F16,G17数据库!C:R,12,0)</f>
        <v>#N/A</v>
      </c>
      <c r="V16" s="18" t="e">
        <f>VLOOKUP(F16,G17数据库!C:R,13,0)</f>
        <v>#N/A</v>
      </c>
      <c r="W16" s="19" t="e">
        <f>VLOOKUP(F16,G17数据库!C:R,14,0)*C16*2</f>
        <v>#N/A</v>
      </c>
      <c r="X16" s="18" t="e">
        <f>VLOOKUP(F16,G17数据库!C:R,15,0)</f>
        <v>#N/A</v>
      </c>
      <c r="Y16" s="18" t="e">
        <f>VLOOKUP(F16,G17数据库!C:R,16,0)</f>
        <v>#N/A</v>
      </c>
      <c r="Z16" s="18"/>
    </row>
    <row r="17" spans="1:26" x14ac:dyDescent="0.25">
      <c r="A17" s="22"/>
      <c r="B17" s="3"/>
      <c r="C17" s="3"/>
      <c r="D17" s="3"/>
      <c r="E17" s="18" t="e">
        <f t="shared" si="5"/>
        <v>#VALUE!</v>
      </c>
      <c r="F17" s="18" t="str">
        <f t="shared" si="6"/>
        <v/>
      </c>
      <c r="G17" s="18" t="e">
        <f t="shared" si="7"/>
        <v>#VALUE!</v>
      </c>
      <c r="H17" s="18" t="e">
        <f t="shared" si="8"/>
        <v>#VALUE!</v>
      </c>
      <c r="I17" s="18" t="e">
        <f>VLOOKUP(F17,G17数据库!C:R,4,0)</f>
        <v>#N/A</v>
      </c>
      <c r="J17" s="18" t="e">
        <f>VLOOKUP(F17,G17数据库!C:R,5,0)</f>
        <v>#N/A</v>
      </c>
      <c r="K17" s="19" t="e">
        <f t="shared" si="9"/>
        <v>#VALUE!</v>
      </c>
      <c r="L17" s="18" t="e">
        <f>VLOOKUP(F17,G17数据库!C:R,6,0)</f>
        <v>#N/A</v>
      </c>
      <c r="M17" s="18" t="e">
        <f>VLOOKUP(F17,G17数据库!C:R,7,0)</f>
        <v>#N/A</v>
      </c>
      <c r="N17" s="18"/>
      <c r="O17" s="18" t="e">
        <f>VLOOKUP(F17,G17数据库!C:R,8,0)</f>
        <v>#N/A</v>
      </c>
      <c r="P17" s="18" t="e">
        <f>VLOOKUP(F17,G17数据库!C:R,9,0)</f>
        <v>#N/A</v>
      </c>
      <c r="Q17" s="19" t="e">
        <f t="shared" si="10"/>
        <v>#VALUE!</v>
      </c>
      <c r="R17" s="18" t="e">
        <f>VLOOKUP(F17,G17数据库!C:R,10,0)</f>
        <v>#N/A</v>
      </c>
      <c r="S17" s="18" t="e">
        <f>VLOOKUP(F17,G17数据库!C:R,11,0)</f>
        <v>#N/A</v>
      </c>
      <c r="T17" s="18"/>
      <c r="U17" s="18" t="e">
        <f>VLOOKUP(F17,G17数据库!C:R,12,0)</f>
        <v>#N/A</v>
      </c>
      <c r="V17" s="18" t="e">
        <f>VLOOKUP(F17,G17数据库!C:R,13,0)</f>
        <v>#N/A</v>
      </c>
      <c r="W17" s="19" t="e">
        <f>VLOOKUP(F17,G17数据库!C:R,14,0)*C17*2</f>
        <v>#N/A</v>
      </c>
      <c r="X17" s="18" t="e">
        <f>VLOOKUP(F17,G17数据库!C:R,15,0)</f>
        <v>#N/A</v>
      </c>
      <c r="Y17" s="18" t="e">
        <f>VLOOKUP(F17,G17数据库!C:R,16,0)</f>
        <v>#N/A</v>
      </c>
      <c r="Z17" s="18"/>
    </row>
    <row r="18" spans="1:26" x14ac:dyDescent="0.25">
      <c r="A18" s="22"/>
      <c r="B18" s="3"/>
      <c r="C18" s="3"/>
      <c r="D18" s="3"/>
      <c r="E18" s="18" t="e">
        <f t="shared" si="5"/>
        <v>#VALUE!</v>
      </c>
      <c r="F18" s="18" t="str">
        <f t="shared" si="6"/>
        <v/>
      </c>
      <c r="G18" s="18" t="e">
        <f t="shared" si="7"/>
        <v>#VALUE!</v>
      </c>
      <c r="H18" s="18" t="e">
        <f t="shared" si="8"/>
        <v>#VALUE!</v>
      </c>
      <c r="I18" s="18" t="e">
        <f>VLOOKUP(F18,G17数据库!C:R,4,0)</f>
        <v>#N/A</v>
      </c>
      <c r="J18" s="18" t="e">
        <f>VLOOKUP(F18,G17数据库!C:R,5,0)</f>
        <v>#N/A</v>
      </c>
      <c r="K18" s="19" t="e">
        <f t="shared" si="9"/>
        <v>#VALUE!</v>
      </c>
      <c r="L18" s="18" t="e">
        <f>VLOOKUP(F18,G17数据库!C:R,6,0)</f>
        <v>#N/A</v>
      </c>
      <c r="M18" s="18" t="e">
        <f>VLOOKUP(F18,G17数据库!C:R,7,0)</f>
        <v>#N/A</v>
      </c>
      <c r="N18" s="18"/>
      <c r="O18" s="18" t="e">
        <f>VLOOKUP(F18,G17数据库!C:R,8,0)</f>
        <v>#N/A</v>
      </c>
      <c r="P18" s="18" t="e">
        <f>VLOOKUP(F18,G17数据库!C:R,9,0)</f>
        <v>#N/A</v>
      </c>
      <c r="Q18" s="19" t="e">
        <f t="shared" si="10"/>
        <v>#VALUE!</v>
      </c>
      <c r="R18" s="18" t="e">
        <f>VLOOKUP(F18,G17数据库!C:R,10,0)</f>
        <v>#N/A</v>
      </c>
      <c r="S18" s="18" t="e">
        <f>VLOOKUP(F18,G17数据库!C:R,11,0)</f>
        <v>#N/A</v>
      </c>
      <c r="T18" s="18"/>
      <c r="U18" s="18" t="e">
        <f>VLOOKUP(F18,G17数据库!C:R,12,0)</f>
        <v>#N/A</v>
      </c>
      <c r="V18" s="18" t="e">
        <f>VLOOKUP(F18,G17数据库!C:R,13,0)</f>
        <v>#N/A</v>
      </c>
      <c r="W18" s="19" t="e">
        <f>VLOOKUP(F18,G17数据库!C:R,14,0)*C18*2</f>
        <v>#N/A</v>
      </c>
      <c r="X18" s="18" t="e">
        <f>VLOOKUP(F18,G17数据库!C:R,15,0)</f>
        <v>#N/A</v>
      </c>
      <c r="Y18" s="18" t="e">
        <f>VLOOKUP(F18,G17数据库!C:R,16,0)</f>
        <v>#N/A</v>
      </c>
      <c r="Z18" s="18"/>
    </row>
    <row r="19" spans="1:26" x14ac:dyDescent="0.25">
      <c r="A19" s="22"/>
      <c r="B19" s="3"/>
      <c r="C19" s="3"/>
      <c r="D19" s="3"/>
      <c r="E19" s="18" t="e">
        <f t="shared" si="5"/>
        <v>#VALUE!</v>
      </c>
      <c r="F19" s="18" t="str">
        <f t="shared" si="6"/>
        <v/>
      </c>
      <c r="G19" s="18" t="e">
        <f t="shared" si="7"/>
        <v>#VALUE!</v>
      </c>
      <c r="H19" s="18" t="e">
        <f t="shared" si="8"/>
        <v>#VALUE!</v>
      </c>
      <c r="I19" s="18" t="e">
        <f>VLOOKUP(F19,G17数据库!C:R,4,0)</f>
        <v>#N/A</v>
      </c>
      <c r="J19" s="18" t="e">
        <f>VLOOKUP(F19,G17数据库!C:R,5,0)</f>
        <v>#N/A</v>
      </c>
      <c r="K19" s="19" t="e">
        <f t="shared" si="9"/>
        <v>#VALUE!</v>
      </c>
      <c r="L19" s="18" t="e">
        <f>VLOOKUP(F19,G17数据库!C:R,6,0)</f>
        <v>#N/A</v>
      </c>
      <c r="M19" s="18" t="e">
        <f>VLOOKUP(F19,G17数据库!C:R,7,0)</f>
        <v>#N/A</v>
      </c>
      <c r="N19" s="18"/>
      <c r="O19" s="18" t="e">
        <f>VLOOKUP(F19,G17数据库!C:R,8,0)</f>
        <v>#N/A</v>
      </c>
      <c r="P19" s="18" t="e">
        <f>VLOOKUP(F19,G17数据库!C:R,9,0)</f>
        <v>#N/A</v>
      </c>
      <c r="Q19" s="19" t="e">
        <f t="shared" si="10"/>
        <v>#VALUE!</v>
      </c>
      <c r="R19" s="18" t="e">
        <f>VLOOKUP(F19,G17数据库!C:R,10,0)</f>
        <v>#N/A</v>
      </c>
      <c r="S19" s="18" t="e">
        <f>VLOOKUP(F19,G17数据库!C:R,11,0)</f>
        <v>#N/A</v>
      </c>
      <c r="T19" s="18"/>
      <c r="U19" s="18" t="e">
        <f>VLOOKUP(F19,G17数据库!C:R,12,0)</f>
        <v>#N/A</v>
      </c>
      <c r="V19" s="18" t="e">
        <f>VLOOKUP(F19,G17数据库!C:R,13,0)</f>
        <v>#N/A</v>
      </c>
      <c r="W19" s="19" t="e">
        <f>VLOOKUP(F19,G17数据库!C:R,14,0)*C19*2</f>
        <v>#N/A</v>
      </c>
      <c r="X19" s="18" t="e">
        <f>VLOOKUP(F19,G17数据库!C:R,15,0)</f>
        <v>#N/A</v>
      </c>
      <c r="Y19" s="18" t="e">
        <f>VLOOKUP(F19,G17数据库!C:R,16,0)</f>
        <v>#N/A</v>
      </c>
      <c r="Z19" s="18"/>
    </row>
    <row r="20" spans="1:26" x14ac:dyDescent="0.25">
      <c r="A20" s="22"/>
      <c r="B20" s="3"/>
      <c r="C20" s="3"/>
      <c r="D20" s="3"/>
      <c r="E20" s="18" t="e">
        <f t="shared" si="5"/>
        <v>#VALUE!</v>
      </c>
      <c r="F20" s="18" t="str">
        <f t="shared" si="6"/>
        <v/>
      </c>
      <c r="G20" s="18" t="e">
        <f t="shared" si="7"/>
        <v>#VALUE!</v>
      </c>
      <c r="H20" s="18" t="e">
        <f t="shared" si="8"/>
        <v>#VALUE!</v>
      </c>
      <c r="I20" s="18" t="e">
        <f>VLOOKUP(F20,G17数据库!C:R,4,0)</f>
        <v>#N/A</v>
      </c>
      <c r="J20" s="18" t="e">
        <f>VLOOKUP(F20,G17数据库!C:R,5,0)</f>
        <v>#N/A</v>
      </c>
      <c r="K20" s="19" t="e">
        <f t="shared" si="9"/>
        <v>#VALUE!</v>
      </c>
      <c r="L20" s="18" t="e">
        <f>VLOOKUP(F20,G17数据库!C:R,6,0)</f>
        <v>#N/A</v>
      </c>
      <c r="M20" s="18" t="e">
        <f>VLOOKUP(F20,G17数据库!C:R,7,0)</f>
        <v>#N/A</v>
      </c>
      <c r="N20" s="18"/>
      <c r="O20" s="18" t="e">
        <f>VLOOKUP(F20,G17数据库!C:R,8,0)</f>
        <v>#N/A</v>
      </c>
      <c r="P20" s="18" t="e">
        <f>VLOOKUP(F20,G17数据库!C:R,9,0)</f>
        <v>#N/A</v>
      </c>
      <c r="Q20" s="19" t="e">
        <f t="shared" si="10"/>
        <v>#VALUE!</v>
      </c>
      <c r="R20" s="18" t="e">
        <f>VLOOKUP(F20,G17数据库!C:R,10,0)</f>
        <v>#N/A</v>
      </c>
      <c r="S20" s="18" t="e">
        <f>VLOOKUP(F20,G17数据库!C:R,11,0)</f>
        <v>#N/A</v>
      </c>
      <c r="T20" s="18"/>
      <c r="U20" s="18" t="e">
        <f>VLOOKUP(F20,G17数据库!C:R,12,0)</f>
        <v>#N/A</v>
      </c>
      <c r="V20" s="18" t="e">
        <f>VLOOKUP(F20,G17数据库!C:R,13,0)</f>
        <v>#N/A</v>
      </c>
      <c r="W20" s="19" t="e">
        <f>VLOOKUP(F20,G17数据库!C:R,14,0)*C20*2</f>
        <v>#N/A</v>
      </c>
      <c r="X20" s="18" t="e">
        <f>VLOOKUP(F20,G17数据库!C:R,15,0)</f>
        <v>#N/A</v>
      </c>
      <c r="Y20" s="18" t="e">
        <f>VLOOKUP(F20,G17数据库!C:R,16,0)</f>
        <v>#N/A</v>
      </c>
      <c r="Z20" s="18"/>
    </row>
    <row r="21" spans="1:26" x14ac:dyDescent="0.25">
      <c r="A21" s="22"/>
      <c r="B21" s="3"/>
      <c r="C21" s="3"/>
      <c r="D21" s="3"/>
      <c r="E21" s="18" t="e">
        <f t="shared" si="5"/>
        <v>#VALUE!</v>
      </c>
      <c r="F21" s="18" t="str">
        <f t="shared" si="6"/>
        <v/>
      </c>
      <c r="G21" s="18" t="e">
        <f t="shared" si="7"/>
        <v>#VALUE!</v>
      </c>
      <c r="H21" s="18" t="e">
        <f t="shared" si="8"/>
        <v>#VALUE!</v>
      </c>
      <c r="I21" s="18" t="e">
        <f>VLOOKUP(F21,G17数据库!C:R,4,0)</f>
        <v>#N/A</v>
      </c>
      <c r="J21" s="18" t="e">
        <f>VLOOKUP(F21,G17数据库!C:R,5,0)</f>
        <v>#N/A</v>
      </c>
      <c r="K21" s="19" t="e">
        <f t="shared" si="9"/>
        <v>#VALUE!</v>
      </c>
      <c r="L21" s="18" t="e">
        <f>VLOOKUP(F21,G17数据库!C:R,6,0)</f>
        <v>#N/A</v>
      </c>
      <c r="M21" s="18" t="e">
        <f>VLOOKUP(F21,G17数据库!C:R,7,0)</f>
        <v>#N/A</v>
      </c>
      <c r="N21" s="18"/>
      <c r="O21" s="18" t="e">
        <f>VLOOKUP(F21,G17数据库!C:R,8,0)</f>
        <v>#N/A</v>
      </c>
      <c r="P21" s="18" t="e">
        <f>VLOOKUP(F21,G17数据库!C:R,9,0)</f>
        <v>#N/A</v>
      </c>
      <c r="Q21" s="19" t="e">
        <f t="shared" si="10"/>
        <v>#VALUE!</v>
      </c>
      <c r="R21" s="18" t="e">
        <f>VLOOKUP(F21,G17数据库!C:R,10,0)</f>
        <v>#N/A</v>
      </c>
      <c r="S21" s="18" t="e">
        <f>VLOOKUP(F21,G17数据库!C:R,11,0)</f>
        <v>#N/A</v>
      </c>
      <c r="T21" s="18"/>
      <c r="U21" s="18" t="e">
        <f>VLOOKUP(F21,G17数据库!C:R,12,0)</f>
        <v>#N/A</v>
      </c>
      <c r="V21" s="18" t="e">
        <f>VLOOKUP(F21,G17数据库!C:R,13,0)</f>
        <v>#N/A</v>
      </c>
      <c r="W21" s="19" t="e">
        <f>VLOOKUP(F21,G17数据库!C:R,14,0)*C21*2</f>
        <v>#N/A</v>
      </c>
      <c r="X21" s="18" t="e">
        <f>VLOOKUP(F21,G17数据库!C:R,15,0)</f>
        <v>#N/A</v>
      </c>
      <c r="Y21" s="18" t="e">
        <f>VLOOKUP(F21,G17数据库!C:R,16,0)</f>
        <v>#N/A</v>
      </c>
      <c r="Z21" s="18"/>
    </row>
    <row r="22" spans="1:26" x14ac:dyDescent="0.25">
      <c r="A22" s="22"/>
      <c r="B22" s="3"/>
      <c r="C22" s="3"/>
      <c r="D22" s="3"/>
      <c r="E22" s="18" t="e">
        <f t="shared" si="5"/>
        <v>#VALUE!</v>
      </c>
      <c r="F22" s="18" t="str">
        <f t="shared" si="6"/>
        <v/>
      </c>
      <c r="G22" s="18" t="e">
        <f t="shared" si="7"/>
        <v>#VALUE!</v>
      </c>
      <c r="H22" s="18" t="e">
        <f t="shared" si="8"/>
        <v>#VALUE!</v>
      </c>
      <c r="I22" s="18" t="e">
        <f>VLOOKUP(F22,G17数据库!C:R,4,0)</f>
        <v>#N/A</v>
      </c>
      <c r="J22" s="18" t="e">
        <f>VLOOKUP(F22,G17数据库!C:R,5,0)</f>
        <v>#N/A</v>
      </c>
      <c r="K22" s="19" t="e">
        <f t="shared" si="9"/>
        <v>#VALUE!</v>
      </c>
      <c r="L22" s="18" t="e">
        <f>VLOOKUP(F22,G17数据库!C:R,6,0)</f>
        <v>#N/A</v>
      </c>
      <c r="M22" s="18" t="e">
        <f>VLOOKUP(F22,G17数据库!C:R,7,0)</f>
        <v>#N/A</v>
      </c>
      <c r="N22" s="18"/>
      <c r="O22" s="18" t="e">
        <f>VLOOKUP(F22,G17数据库!C:R,8,0)</f>
        <v>#N/A</v>
      </c>
      <c r="P22" s="18" t="e">
        <f>VLOOKUP(F22,G17数据库!C:R,9,0)</f>
        <v>#N/A</v>
      </c>
      <c r="Q22" s="19" t="e">
        <f t="shared" si="10"/>
        <v>#VALUE!</v>
      </c>
      <c r="R22" s="18" t="e">
        <f>VLOOKUP(F22,G17数据库!C:R,10,0)</f>
        <v>#N/A</v>
      </c>
      <c r="S22" s="18" t="e">
        <f>VLOOKUP(F22,G17数据库!C:R,11,0)</f>
        <v>#N/A</v>
      </c>
      <c r="T22" s="18"/>
      <c r="U22" s="18" t="e">
        <f>VLOOKUP(F22,G17数据库!C:R,12,0)</f>
        <v>#N/A</v>
      </c>
      <c r="V22" s="18" t="e">
        <f>VLOOKUP(F22,G17数据库!C:R,13,0)</f>
        <v>#N/A</v>
      </c>
      <c r="W22" s="19" t="e">
        <f>VLOOKUP(F22,G17数据库!C:R,14,0)*C22*2</f>
        <v>#N/A</v>
      </c>
      <c r="X22" s="18" t="e">
        <f>VLOOKUP(F22,G17数据库!C:R,15,0)</f>
        <v>#N/A</v>
      </c>
      <c r="Y22" s="18" t="e">
        <f>VLOOKUP(F22,G17数据库!C:R,16,0)</f>
        <v>#N/A</v>
      </c>
      <c r="Z22" s="18"/>
    </row>
    <row r="23" spans="1:26" x14ac:dyDescent="0.25">
      <c r="A23" s="22"/>
      <c r="B23" s="3"/>
      <c r="C23" s="3"/>
      <c r="D23" s="3"/>
      <c r="E23" s="18" t="e">
        <f t="shared" si="5"/>
        <v>#VALUE!</v>
      </c>
      <c r="F23" s="18" t="str">
        <f t="shared" si="6"/>
        <v/>
      </c>
      <c r="G23" s="18" t="e">
        <f t="shared" si="7"/>
        <v>#VALUE!</v>
      </c>
      <c r="H23" s="18" t="e">
        <f t="shared" si="8"/>
        <v>#VALUE!</v>
      </c>
      <c r="I23" s="18" t="e">
        <f>VLOOKUP(F23,G17数据库!C:R,4,0)</f>
        <v>#N/A</v>
      </c>
      <c r="J23" s="18" t="e">
        <f>VLOOKUP(F23,G17数据库!C:R,5,0)</f>
        <v>#N/A</v>
      </c>
      <c r="K23" s="19" t="e">
        <f t="shared" si="9"/>
        <v>#VALUE!</v>
      </c>
      <c r="L23" s="18" t="e">
        <f>VLOOKUP(F23,G17数据库!C:R,6,0)</f>
        <v>#N/A</v>
      </c>
      <c r="M23" s="18" t="e">
        <f>VLOOKUP(F23,G17数据库!C:R,7,0)</f>
        <v>#N/A</v>
      </c>
      <c r="N23" s="18"/>
      <c r="O23" s="18" t="e">
        <f>VLOOKUP(F23,G17数据库!C:R,8,0)</f>
        <v>#N/A</v>
      </c>
      <c r="P23" s="18" t="e">
        <f>VLOOKUP(F23,G17数据库!C:R,9,0)</f>
        <v>#N/A</v>
      </c>
      <c r="Q23" s="19" t="e">
        <f t="shared" si="10"/>
        <v>#VALUE!</v>
      </c>
      <c r="R23" s="18" t="e">
        <f>VLOOKUP(F23,G17数据库!C:R,10,0)</f>
        <v>#N/A</v>
      </c>
      <c r="S23" s="18" t="e">
        <f>VLOOKUP(F23,G17数据库!C:R,11,0)</f>
        <v>#N/A</v>
      </c>
      <c r="T23" s="18"/>
      <c r="U23" s="18" t="e">
        <f>VLOOKUP(F23,G17数据库!C:R,12,0)</f>
        <v>#N/A</v>
      </c>
      <c r="V23" s="18" t="e">
        <f>VLOOKUP(F23,G17数据库!C:R,13,0)</f>
        <v>#N/A</v>
      </c>
      <c r="W23" s="19" t="e">
        <f>VLOOKUP(F23,G17数据库!C:R,14,0)*C23*2</f>
        <v>#N/A</v>
      </c>
      <c r="X23" s="18" t="e">
        <f>VLOOKUP(F23,G17数据库!C:R,15,0)</f>
        <v>#N/A</v>
      </c>
      <c r="Y23" s="18" t="e">
        <f>VLOOKUP(F23,G17数据库!C:R,16,0)</f>
        <v>#N/A</v>
      </c>
      <c r="Z23" s="18"/>
    </row>
    <row r="24" spans="1:26" x14ac:dyDescent="0.25">
      <c r="A24" s="22"/>
      <c r="B24" s="3"/>
      <c r="C24" s="3"/>
      <c r="D24" s="3"/>
      <c r="E24" s="18" t="e">
        <f t="shared" si="5"/>
        <v>#VALUE!</v>
      </c>
      <c r="F24" s="18" t="str">
        <f t="shared" si="6"/>
        <v/>
      </c>
      <c r="G24" s="18" t="e">
        <f t="shared" si="7"/>
        <v>#VALUE!</v>
      </c>
      <c r="H24" s="18" t="e">
        <f t="shared" si="8"/>
        <v>#VALUE!</v>
      </c>
      <c r="I24" s="18" t="e">
        <f>VLOOKUP(F24,G17数据库!C:R,4,0)</f>
        <v>#N/A</v>
      </c>
      <c r="J24" s="18" t="e">
        <f>VLOOKUP(F24,G17数据库!C:R,5,0)</f>
        <v>#N/A</v>
      </c>
      <c r="K24" s="19" t="e">
        <f t="shared" si="9"/>
        <v>#VALUE!</v>
      </c>
      <c r="L24" s="18" t="e">
        <f>VLOOKUP(F24,G17数据库!C:R,6,0)</f>
        <v>#N/A</v>
      </c>
      <c r="M24" s="18" t="e">
        <f>VLOOKUP(F24,G17数据库!C:R,7,0)</f>
        <v>#N/A</v>
      </c>
      <c r="N24" s="18"/>
      <c r="O24" s="18" t="e">
        <f>VLOOKUP(F24,G17数据库!C:R,8,0)</f>
        <v>#N/A</v>
      </c>
      <c r="P24" s="18" t="e">
        <f>VLOOKUP(F24,G17数据库!C:R,9,0)</f>
        <v>#N/A</v>
      </c>
      <c r="Q24" s="19" t="e">
        <f t="shared" si="10"/>
        <v>#VALUE!</v>
      </c>
      <c r="R24" s="18" t="e">
        <f>VLOOKUP(F24,G17数据库!C:R,10,0)</f>
        <v>#N/A</v>
      </c>
      <c r="S24" s="18" t="e">
        <f>VLOOKUP(F24,G17数据库!C:R,11,0)</f>
        <v>#N/A</v>
      </c>
      <c r="T24" s="18"/>
      <c r="U24" s="18" t="e">
        <f>VLOOKUP(F24,G17数据库!C:R,12,0)</f>
        <v>#N/A</v>
      </c>
      <c r="V24" s="18" t="e">
        <f>VLOOKUP(F24,G17数据库!C:R,13,0)</f>
        <v>#N/A</v>
      </c>
      <c r="W24" s="19" t="e">
        <f>VLOOKUP(F24,G17数据库!C:R,14,0)*C24*2</f>
        <v>#N/A</v>
      </c>
      <c r="X24" s="18" t="e">
        <f>VLOOKUP(F24,G17数据库!C:R,15,0)</f>
        <v>#N/A</v>
      </c>
      <c r="Y24" s="18" t="e">
        <f>VLOOKUP(F24,G17数据库!C:R,16,0)</f>
        <v>#N/A</v>
      </c>
      <c r="Z24" s="18"/>
    </row>
    <row r="25" spans="1:26" x14ac:dyDescent="0.25">
      <c r="A25" s="22"/>
      <c r="B25" s="3"/>
      <c r="C25" s="3"/>
      <c r="D25" s="3"/>
      <c r="E25" s="18" t="e">
        <f t="shared" si="5"/>
        <v>#VALUE!</v>
      </c>
      <c r="F25" s="18" t="str">
        <f t="shared" si="6"/>
        <v/>
      </c>
      <c r="G25" s="18" t="e">
        <f t="shared" si="7"/>
        <v>#VALUE!</v>
      </c>
      <c r="H25" s="18" t="e">
        <f t="shared" si="8"/>
        <v>#VALUE!</v>
      </c>
      <c r="I25" s="18" t="e">
        <f>VLOOKUP(F25,G17数据库!C:R,4,0)</f>
        <v>#N/A</v>
      </c>
      <c r="J25" s="18" t="e">
        <f>VLOOKUP(F25,G17数据库!C:R,5,0)</f>
        <v>#N/A</v>
      </c>
      <c r="K25" s="19" t="e">
        <f t="shared" si="9"/>
        <v>#VALUE!</v>
      </c>
      <c r="L25" s="18" t="e">
        <f>VLOOKUP(F25,G17数据库!C:R,6,0)</f>
        <v>#N/A</v>
      </c>
      <c r="M25" s="18" t="e">
        <f>VLOOKUP(F25,G17数据库!C:R,7,0)</f>
        <v>#N/A</v>
      </c>
      <c r="N25" s="18"/>
      <c r="O25" s="18" t="e">
        <f>VLOOKUP(F25,G17数据库!C:R,8,0)</f>
        <v>#N/A</v>
      </c>
      <c r="P25" s="18" t="e">
        <f>VLOOKUP(F25,G17数据库!C:R,9,0)</f>
        <v>#N/A</v>
      </c>
      <c r="Q25" s="19" t="e">
        <f t="shared" si="10"/>
        <v>#VALUE!</v>
      </c>
      <c r="R25" s="18" t="e">
        <f>VLOOKUP(F25,G17数据库!C:R,10,0)</f>
        <v>#N/A</v>
      </c>
      <c r="S25" s="18" t="e">
        <f>VLOOKUP(F25,G17数据库!C:R,11,0)</f>
        <v>#N/A</v>
      </c>
      <c r="T25" s="18"/>
      <c r="U25" s="18" t="e">
        <f>VLOOKUP(F25,G17数据库!C:R,12,0)</f>
        <v>#N/A</v>
      </c>
      <c r="V25" s="18" t="e">
        <f>VLOOKUP(F25,G17数据库!C:R,13,0)</f>
        <v>#N/A</v>
      </c>
      <c r="W25" s="19" t="e">
        <f>VLOOKUP(F25,G17数据库!C:R,14,0)*C25*2</f>
        <v>#N/A</v>
      </c>
      <c r="X25" s="18" t="e">
        <f>VLOOKUP(F25,G17数据库!C:R,15,0)</f>
        <v>#N/A</v>
      </c>
      <c r="Y25" s="18" t="e">
        <f>VLOOKUP(F25,G17数据库!C:R,16,0)</f>
        <v>#N/A</v>
      </c>
      <c r="Z25" s="18"/>
    </row>
    <row r="26" spans="1:26" x14ac:dyDescent="0.25">
      <c r="A26" s="22"/>
      <c r="B26" s="3"/>
      <c r="C26" s="3"/>
      <c r="D26" s="3"/>
      <c r="E26" s="18" t="e">
        <f t="shared" si="5"/>
        <v>#VALUE!</v>
      </c>
      <c r="F26" s="18" t="str">
        <f t="shared" si="6"/>
        <v/>
      </c>
      <c r="G26" s="18" t="e">
        <f t="shared" si="7"/>
        <v>#VALUE!</v>
      </c>
      <c r="H26" s="18" t="e">
        <f t="shared" si="8"/>
        <v>#VALUE!</v>
      </c>
      <c r="I26" s="18" t="e">
        <f>VLOOKUP(F26,G17数据库!C:R,4,0)</f>
        <v>#N/A</v>
      </c>
      <c r="J26" s="18" t="e">
        <f>VLOOKUP(F26,G17数据库!C:R,5,0)</f>
        <v>#N/A</v>
      </c>
      <c r="K26" s="19" t="e">
        <f t="shared" si="9"/>
        <v>#VALUE!</v>
      </c>
      <c r="L26" s="18" t="e">
        <f>VLOOKUP(F26,G17数据库!C:R,6,0)</f>
        <v>#N/A</v>
      </c>
      <c r="M26" s="18" t="e">
        <f>VLOOKUP(F26,G17数据库!C:R,7,0)</f>
        <v>#N/A</v>
      </c>
      <c r="N26" s="18"/>
      <c r="O26" s="18" t="e">
        <f>VLOOKUP(F26,G17数据库!C:R,8,0)</f>
        <v>#N/A</v>
      </c>
      <c r="P26" s="18" t="e">
        <f>VLOOKUP(F26,G17数据库!C:R,9,0)</f>
        <v>#N/A</v>
      </c>
      <c r="Q26" s="19" t="e">
        <f t="shared" si="10"/>
        <v>#VALUE!</v>
      </c>
      <c r="R26" s="18" t="e">
        <f>VLOOKUP(F26,G17数据库!C:R,10,0)</f>
        <v>#N/A</v>
      </c>
      <c r="S26" s="18" t="e">
        <f>VLOOKUP(F26,G17数据库!C:R,11,0)</f>
        <v>#N/A</v>
      </c>
      <c r="T26" s="18"/>
      <c r="U26" s="18" t="e">
        <f>VLOOKUP(F26,G17数据库!C:R,12,0)</f>
        <v>#N/A</v>
      </c>
      <c r="V26" s="18" t="e">
        <f>VLOOKUP(F26,G17数据库!C:R,13,0)</f>
        <v>#N/A</v>
      </c>
      <c r="W26" s="19" t="e">
        <f>VLOOKUP(F26,G17数据库!C:R,14,0)*C26*2</f>
        <v>#N/A</v>
      </c>
      <c r="X26" s="18" t="e">
        <f>VLOOKUP(F26,G17数据库!C:R,15,0)</f>
        <v>#N/A</v>
      </c>
      <c r="Y26" s="18" t="e">
        <f>VLOOKUP(F26,G17数据库!C:R,16,0)</f>
        <v>#N/A</v>
      </c>
      <c r="Z26" s="18"/>
    </row>
    <row r="27" spans="1:26" x14ac:dyDescent="0.25">
      <c r="A27" s="22"/>
      <c r="B27" s="3"/>
      <c r="C27" s="3"/>
      <c r="D27" s="3"/>
      <c r="E27" s="18" t="e">
        <f t="shared" si="5"/>
        <v>#VALUE!</v>
      </c>
      <c r="F27" s="18" t="str">
        <f t="shared" si="6"/>
        <v/>
      </c>
      <c r="G27" s="18" t="e">
        <f t="shared" si="7"/>
        <v>#VALUE!</v>
      </c>
      <c r="H27" s="18" t="e">
        <f t="shared" si="8"/>
        <v>#VALUE!</v>
      </c>
      <c r="I27" s="18" t="e">
        <f>VLOOKUP(F27,G17数据库!C:R,4,0)</f>
        <v>#N/A</v>
      </c>
      <c r="J27" s="18" t="e">
        <f>VLOOKUP(F27,G17数据库!C:R,5,0)</f>
        <v>#N/A</v>
      </c>
      <c r="K27" s="19" t="e">
        <f t="shared" si="9"/>
        <v>#VALUE!</v>
      </c>
      <c r="L27" s="18" t="e">
        <f>VLOOKUP(F27,G17数据库!C:R,6,0)</f>
        <v>#N/A</v>
      </c>
      <c r="M27" s="18" t="e">
        <f>VLOOKUP(F27,G17数据库!C:R,7,0)</f>
        <v>#N/A</v>
      </c>
      <c r="N27" s="18"/>
      <c r="O27" s="18" t="e">
        <f>VLOOKUP(F27,G17数据库!C:R,8,0)</f>
        <v>#N/A</v>
      </c>
      <c r="P27" s="18" t="e">
        <f>VLOOKUP(F27,G17数据库!C:R,9,0)</f>
        <v>#N/A</v>
      </c>
      <c r="Q27" s="19" t="e">
        <f t="shared" si="10"/>
        <v>#VALUE!</v>
      </c>
      <c r="R27" s="18" t="e">
        <f>VLOOKUP(F27,G17数据库!C:R,10,0)</f>
        <v>#N/A</v>
      </c>
      <c r="S27" s="18" t="e">
        <f>VLOOKUP(F27,G17数据库!C:R,11,0)</f>
        <v>#N/A</v>
      </c>
      <c r="T27" s="18"/>
      <c r="U27" s="18" t="e">
        <f>VLOOKUP(F27,G17数据库!C:R,12,0)</f>
        <v>#N/A</v>
      </c>
      <c r="V27" s="18" t="e">
        <f>VLOOKUP(F27,G17数据库!C:R,13,0)</f>
        <v>#N/A</v>
      </c>
      <c r="W27" s="19" t="e">
        <f>VLOOKUP(F27,G17数据库!C:R,14,0)*C27*2</f>
        <v>#N/A</v>
      </c>
      <c r="X27" s="18" t="e">
        <f>VLOOKUP(F27,G17数据库!C:R,15,0)</f>
        <v>#N/A</v>
      </c>
      <c r="Y27" s="18" t="e">
        <f>VLOOKUP(F27,G17数据库!C:R,16,0)</f>
        <v>#N/A</v>
      </c>
      <c r="Z27" s="18"/>
    </row>
    <row r="28" spans="1:26" x14ac:dyDescent="0.25">
      <c r="A28" s="22"/>
      <c r="B28" s="3"/>
      <c r="C28" s="3"/>
      <c r="D28" s="3"/>
      <c r="E28" s="18" t="e">
        <f t="shared" si="5"/>
        <v>#VALUE!</v>
      </c>
      <c r="F28" s="18" t="str">
        <f t="shared" si="6"/>
        <v/>
      </c>
      <c r="G28" s="18" t="e">
        <f t="shared" si="7"/>
        <v>#VALUE!</v>
      </c>
      <c r="H28" s="18" t="e">
        <f t="shared" si="8"/>
        <v>#VALUE!</v>
      </c>
      <c r="I28" s="18" t="e">
        <f>VLOOKUP(F28,G17数据库!C:R,4,0)</f>
        <v>#N/A</v>
      </c>
      <c r="J28" s="18" t="e">
        <f>VLOOKUP(F28,G17数据库!C:R,5,0)</f>
        <v>#N/A</v>
      </c>
      <c r="K28" s="19" t="e">
        <f t="shared" si="9"/>
        <v>#VALUE!</v>
      </c>
      <c r="L28" s="18" t="e">
        <f>VLOOKUP(F28,G17数据库!C:R,6,0)</f>
        <v>#N/A</v>
      </c>
      <c r="M28" s="18" t="e">
        <f>VLOOKUP(F28,G17数据库!C:R,7,0)</f>
        <v>#N/A</v>
      </c>
      <c r="N28" s="18"/>
      <c r="O28" s="18" t="e">
        <f>VLOOKUP(F28,G17数据库!C:R,8,0)</f>
        <v>#N/A</v>
      </c>
      <c r="P28" s="18" t="e">
        <f>VLOOKUP(F28,G17数据库!C:R,9,0)</f>
        <v>#N/A</v>
      </c>
      <c r="Q28" s="19" t="e">
        <f t="shared" si="10"/>
        <v>#VALUE!</v>
      </c>
      <c r="R28" s="18" t="e">
        <f>VLOOKUP(F28,G17数据库!C:R,10,0)</f>
        <v>#N/A</v>
      </c>
      <c r="S28" s="18" t="e">
        <f>VLOOKUP(F28,G17数据库!C:R,11,0)</f>
        <v>#N/A</v>
      </c>
      <c r="T28" s="18"/>
      <c r="U28" s="18" t="e">
        <f>VLOOKUP(F28,G17数据库!C:R,12,0)</f>
        <v>#N/A</v>
      </c>
      <c r="V28" s="18" t="e">
        <f>VLOOKUP(F28,G17数据库!C:R,13,0)</f>
        <v>#N/A</v>
      </c>
      <c r="W28" s="19" t="e">
        <f>VLOOKUP(F28,G17数据库!C:R,14,0)*C28*2</f>
        <v>#N/A</v>
      </c>
      <c r="X28" s="18" t="e">
        <f>VLOOKUP(F28,G17数据库!C:R,15,0)</f>
        <v>#N/A</v>
      </c>
      <c r="Y28" s="18" t="e">
        <f>VLOOKUP(F28,G17数据库!C:R,16,0)</f>
        <v>#N/A</v>
      </c>
      <c r="Z28" s="18"/>
    </row>
    <row r="29" spans="1:26" x14ac:dyDescent="0.25">
      <c r="A29" s="22"/>
      <c r="B29" s="3"/>
      <c r="C29" s="3"/>
      <c r="D29" s="3"/>
      <c r="E29" s="18" t="e">
        <f t="shared" si="5"/>
        <v>#VALUE!</v>
      </c>
      <c r="F29" s="18" t="str">
        <f t="shared" si="6"/>
        <v/>
      </c>
      <c r="G29" s="18" t="e">
        <f t="shared" si="7"/>
        <v>#VALUE!</v>
      </c>
      <c r="H29" s="18" t="e">
        <f t="shared" si="8"/>
        <v>#VALUE!</v>
      </c>
      <c r="I29" s="18" t="e">
        <f>VLOOKUP(F29,G17数据库!C:R,4,0)</f>
        <v>#N/A</v>
      </c>
      <c r="J29" s="18" t="e">
        <f>VLOOKUP(F29,G17数据库!C:R,5,0)</f>
        <v>#N/A</v>
      </c>
      <c r="K29" s="19" t="e">
        <f t="shared" si="9"/>
        <v>#VALUE!</v>
      </c>
      <c r="L29" s="18" t="e">
        <f>VLOOKUP(F29,G17数据库!C:R,6,0)</f>
        <v>#N/A</v>
      </c>
      <c r="M29" s="18" t="e">
        <f>VLOOKUP(F29,G17数据库!C:R,7,0)</f>
        <v>#N/A</v>
      </c>
      <c r="N29" s="18"/>
      <c r="O29" s="18" t="e">
        <f>VLOOKUP(F29,G17数据库!C:R,8,0)</f>
        <v>#N/A</v>
      </c>
      <c r="P29" s="18" t="e">
        <f>VLOOKUP(F29,G17数据库!C:R,9,0)</f>
        <v>#N/A</v>
      </c>
      <c r="Q29" s="19" t="e">
        <f t="shared" si="10"/>
        <v>#VALUE!</v>
      </c>
      <c r="R29" s="18" t="e">
        <f>VLOOKUP(F29,G17数据库!C:R,10,0)</f>
        <v>#N/A</v>
      </c>
      <c r="S29" s="18" t="e">
        <f>VLOOKUP(F29,G17数据库!C:R,11,0)</f>
        <v>#N/A</v>
      </c>
      <c r="T29" s="18"/>
      <c r="U29" s="18" t="e">
        <f>VLOOKUP(F29,G17数据库!C:R,12,0)</f>
        <v>#N/A</v>
      </c>
      <c r="V29" s="18" t="e">
        <f>VLOOKUP(F29,G17数据库!C:R,13,0)</f>
        <v>#N/A</v>
      </c>
      <c r="W29" s="19" t="e">
        <f>VLOOKUP(F29,G17数据库!C:R,14,0)*C29*2</f>
        <v>#N/A</v>
      </c>
      <c r="X29" s="18" t="e">
        <f>VLOOKUP(F29,G17数据库!C:R,15,0)</f>
        <v>#N/A</v>
      </c>
      <c r="Y29" s="18" t="e">
        <f>VLOOKUP(F29,G17数据库!C:R,16,0)</f>
        <v>#N/A</v>
      </c>
      <c r="Z29" s="18"/>
    </row>
    <row r="30" spans="1:26" x14ac:dyDescent="0.25">
      <c r="A30" s="22"/>
      <c r="B30" s="3"/>
      <c r="C30" s="3"/>
      <c r="D30" s="3"/>
      <c r="E30" s="18" t="e">
        <f t="shared" si="5"/>
        <v>#VALUE!</v>
      </c>
      <c r="F30" s="18" t="str">
        <f t="shared" si="6"/>
        <v/>
      </c>
      <c r="G30" s="18" t="e">
        <f t="shared" si="7"/>
        <v>#VALUE!</v>
      </c>
      <c r="H30" s="18" t="e">
        <f t="shared" si="8"/>
        <v>#VALUE!</v>
      </c>
      <c r="I30" s="18" t="e">
        <f>VLOOKUP(F30,G17数据库!C:R,4,0)</f>
        <v>#N/A</v>
      </c>
      <c r="J30" s="18" t="e">
        <f>VLOOKUP(F30,G17数据库!C:R,5,0)</f>
        <v>#N/A</v>
      </c>
      <c r="K30" s="19" t="e">
        <f t="shared" si="9"/>
        <v>#VALUE!</v>
      </c>
      <c r="L30" s="18" t="e">
        <f>VLOOKUP(F30,G17数据库!C:R,6,0)</f>
        <v>#N/A</v>
      </c>
      <c r="M30" s="18" t="e">
        <f>VLOOKUP(F30,G17数据库!C:R,7,0)</f>
        <v>#N/A</v>
      </c>
      <c r="N30" s="18"/>
      <c r="O30" s="18" t="e">
        <f>VLOOKUP(F30,G17数据库!C:R,8,0)</f>
        <v>#N/A</v>
      </c>
      <c r="P30" s="18" t="e">
        <f>VLOOKUP(F30,G17数据库!C:R,9,0)</f>
        <v>#N/A</v>
      </c>
      <c r="Q30" s="19" t="e">
        <f t="shared" si="10"/>
        <v>#VALUE!</v>
      </c>
      <c r="R30" s="18" t="e">
        <f>VLOOKUP(F30,G17数据库!C:R,10,0)</f>
        <v>#N/A</v>
      </c>
      <c r="S30" s="18" t="e">
        <f>VLOOKUP(F30,G17数据库!C:R,11,0)</f>
        <v>#N/A</v>
      </c>
      <c r="T30" s="18"/>
      <c r="U30" s="18" t="e">
        <f>VLOOKUP(F30,G17数据库!C:R,12,0)</f>
        <v>#N/A</v>
      </c>
      <c r="V30" s="18" t="e">
        <f>VLOOKUP(F30,G17数据库!C:R,13,0)</f>
        <v>#N/A</v>
      </c>
      <c r="W30" s="19" t="e">
        <f>VLOOKUP(F30,G17数据库!C:R,14,0)*C30*2</f>
        <v>#N/A</v>
      </c>
      <c r="X30" s="18" t="e">
        <f>VLOOKUP(F30,G17数据库!C:R,15,0)</f>
        <v>#N/A</v>
      </c>
      <c r="Y30" s="18" t="e">
        <f>VLOOKUP(F30,G17数据库!C:R,16,0)</f>
        <v>#N/A</v>
      </c>
      <c r="Z30" s="18"/>
    </row>
    <row r="31" spans="1:26" x14ac:dyDescent="0.25">
      <c r="A31" s="22"/>
      <c r="B31" s="3"/>
      <c r="C31" s="3"/>
      <c r="D31" s="3"/>
      <c r="E31" s="18" t="e">
        <f t="shared" si="5"/>
        <v>#VALUE!</v>
      </c>
      <c r="F31" s="18" t="str">
        <f t="shared" si="6"/>
        <v/>
      </c>
      <c r="G31" s="18" t="e">
        <f t="shared" si="7"/>
        <v>#VALUE!</v>
      </c>
      <c r="H31" s="18" t="e">
        <f t="shared" si="8"/>
        <v>#VALUE!</v>
      </c>
      <c r="I31" s="18" t="e">
        <f>VLOOKUP(F31,G17数据库!C:R,4,0)</f>
        <v>#N/A</v>
      </c>
      <c r="J31" s="18" t="e">
        <f>VLOOKUP(F31,G17数据库!C:R,5,0)</f>
        <v>#N/A</v>
      </c>
      <c r="K31" s="19" t="e">
        <f t="shared" si="9"/>
        <v>#VALUE!</v>
      </c>
      <c r="L31" s="18" t="e">
        <f>VLOOKUP(F31,G17数据库!C:R,6,0)</f>
        <v>#N/A</v>
      </c>
      <c r="M31" s="18" t="e">
        <f>VLOOKUP(F31,G17数据库!C:R,7,0)</f>
        <v>#N/A</v>
      </c>
      <c r="N31" s="18"/>
      <c r="O31" s="18" t="e">
        <f>VLOOKUP(F31,G17数据库!C:R,8,0)</f>
        <v>#N/A</v>
      </c>
      <c r="P31" s="18" t="e">
        <f>VLOOKUP(F31,G17数据库!C:R,9,0)</f>
        <v>#N/A</v>
      </c>
      <c r="Q31" s="19" t="e">
        <f t="shared" si="10"/>
        <v>#VALUE!</v>
      </c>
      <c r="R31" s="18" t="e">
        <f>VLOOKUP(F31,G17数据库!C:R,10,0)</f>
        <v>#N/A</v>
      </c>
      <c r="S31" s="18" t="e">
        <f>VLOOKUP(F31,G17数据库!C:R,11,0)</f>
        <v>#N/A</v>
      </c>
      <c r="T31" s="18"/>
      <c r="U31" s="18" t="e">
        <f>VLOOKUP(F31,G17数据库!C:R,12,0)</f>
        <v>#N/A</v>
      </c>
      <c r="V31" s="18" t="e">
        <f>VLOOKUP(F31,G17数据库!C:R,13,0)</f>
        <v>#N/A</v>
      </c>
      <c r="W31" s="19" t="e">
        <f>VLOOKUP(F31,G17数据库!C:R,14,0)*C31*2</f>
        <v>#N/A</v>
      </c>
      <c r="X31" s="18" t="e">
        <f>VLOOKUP(F31,G17数据库!C:R,15,0)</f>
        <v>#N/A</v>
      </c>
      <c r="Y31" s="18" t="e">
        <f>VLOOKUP(F31,G17数据库!C:R,16,0)</f>
        <v>#N/A</v>
      </c>
      <c r="Z31" s="18"/>
    </row>
    <row r="32" spans="1:26" x14ac:dyDescent="0.25">
      <c r="A32" s="22"/>
      <c r="B32" s="3"/>
      <c r="C32" s="3"/>
      <c r="D32" s="3"/>
      <c r="E32" s="18" t="e">
        <f t="shared" si="5"/>
        <v>#VALUE!</v>
      </c>
      <c r="F32" s="18" t="str">
        <f t="shared" si="6"/>
        <v/>
      </c>
      <c r="G32" s="18" t="e">
        <f t="shared" si="7"/>
        <v>#VALUE!</v>
      </c>
      <c r="H32" s="18" t="e">
        <f t="shared" si="8"/>
        <v>#VALUE!</v>
      </c>
      <c r="I32" s="18" t="e">
        <f>VLOOKUP(F32,G17数据库!C:R,4,0)</f>
        <v>#N/A</v>
      </c>
      <c r="J32" s="18" t="e">
        <f>VLOOKUP(F32,G17数据库!C:R,5,0)</f>
        <v>#N/A</v>
      </c>
      <c r="K32" s="19" t="e">
        <f t="shared" si="9"/>
        <v>#VALUE!</v>
      </c>
      <c r="L32" s="18" t="e">
        <f>VLOOKUP(F32,G17数据库!C:R,6,0)</f>
        <v>#N/A</v>
      </c>
      <c r="M32" s="18" t="e">
        <f>VLOOKUP(F32,G17数据库!C:R,7,0)</f>
        <v>#N/A</v>
      </c>
      <c r="N32" s="18"/>
      <c r="O32" s="18" t="e">
        <f>VLOOKUP(F32,G17数据库!C:R,8,0)</f>
        <v>#N/A</v>
      </c>
      <c r="P32" s="18" t="e">
        <f>VLOOKUP(F32,G17数据库!C:R,9,0)</f>
        <v>#N/A</v>
      </c>
      <c r="Q32" s="19" t="e">
        <f t="shared" si="10"/>
        <v>#VALUE!</v>
      </c>
      <c r="R32" s="18" t="e">
        <f>VLOOKUP(F32,G17数据库!C:R,10,0)</f>
        <v>#N/A</v>
      </c>
      <c r="S32" s="18" t="e">
        <f>VLOOKUP(F32,G17数据库!C:R,11,0)</f>
        <v>#N/A</v>
      </c>
      <c r="T32" s="18"/>
      <c r="U32" s="18" t="e">
        <f>VLOOKUP(F32,G17数据库!C:R,12,0)</f>
        <v>#N/A</v>
      </c>
      <c r="V32" s="18" t="e">
        <f>VLOOKUP(F32,G17数据库!C:R,13,0)</f>
        <v>#N/A</v>
      </c>
      <c r="W32" s="19" t="e">
        <f>VLOOKUP(F32,G17数据库!C:R,14,0)*C32*2</f>
        <v>#N/A</v>
      </c>
      <c r="X32" s="18" t="e">
        <f>VLOOKUP(F32,G17数据库!C:R,15,0)</f>
        <v>#N/A</v>
      </c>
      <c r="Y32" s="18" t="e">
        <f>VLOOKUP(F32,G17数据库!C:R,16,0)</f>
        <v>#N/A</v>
      </c>
      <c r="Z32" s="18"/>
    </row>
    <row r="33" spans="1:26" x14ac:dyDescent="0.25">
      <c r="A33" s="22"/>
      <c r="B33" s="3"/>
      <c r="C33" s="3"/>
      <c r="D33" s="3"/>
      <c r="E33" s="18" t="e">
        <f t="shared" si="5"/>
        <v>#VALUE!</v>
      </c>
      <c r="F33" s="18" t="str">
        <f t="shared" si="6"/>
        <v/>
      </c>
      <c r="G33" s="18" t="e">
        <f t="shared" si="7"/>
        <v>#VALUE!</v>
      </c>
      <c r="H33" s="18" t="e">
        <f t="shared" si="8"/>
        <v>#VALUE!</v>
      </c>
      <c r="I33" s="18" t="e">
        <f>VLOOKUP(F33,G17数据库!C:R,4,0)</f>
        <v>#N/A</v>
      </c>
      <c r="J33" s="18" t="e">
        <f>VLOOKUP(F33,G17数据库!C:R,5,0)</f>
        <v>#N/A</v>
      </c>
      <c r="K33" s="19" t="e">
        <f t="shared" si="9"/>
        <v>#VALUE!</v>
      </c>
      <c r="L33" s="18" t="e">
        <f>VLOOKUP(F33,G17数据库!C:R,6,0)</f>
        <v>#N/A</v>
      </c>
      <c r="M33" s="18" t="e">
        <f>VLOOKUP(F33,G17数据库!C:R,7,0)</f>
        <v>#N/A</v>
      </c>
      <c r="N33" s="18"/>
      <c r="O33" s="18" t="e">
        <f>VLOOKUP(F33,G17数据库!C:R,8,0)</f>
        <v>#N/A</v>
      </c>
      <c r="P33" s="18" t="e">
        <f>VLOOKUP(F33,G17数据库!C:R,9,0)</f>
        <v>#N/A</v>
      </c>
      <c r="Q33" s="19" t="e">
        <f t="shared" si="10"/>
        <v>#VALUE!</v>
      </c>
      <c r="R33" s="18" t="e">
        <f>VLOOKUP(F33,G17数据库!C:R,10,0)</f>
        <v>#N/A</v>
      </c>
      <c r="S33" s="18" t="e">
        <f>VLOOKUP(F33,G17数据库!C:R,11,0)</f>
        <v>#N/A</v>
      </c>
      <c r="T33" s="18"/>
      <c r="U33" s="18" t="e">
        <f>VLOOKUP(F33,G17数据库!C:R,12,0)</f>
        <v>#N/A</v>
      </c>
      <c r="V33" s="18" t="e">
        <f>VLOOKUP(F33,G17数据库!C:R,13,0)</f>
        <v>#N/A</v>
      </c>
      <c r="W33" s="19" t="e">
        <f>VLOOKUP(F33,G17数据库!C:R,14,0)*C33*2</f>
        <v>#N/A</v>
      </c>
      <c r="X33" s="18" t="e">
        <f>VLOOKUP(F33,G17数据库!C:R,15,0)</f>
        <v>#N/A</v>
      </c>
      <c r="Y33" s="18" t="e">
        <f>VLOOKUP(F33,G17数据库!C:R,16,0)</f>
        <v>#N/A</v>
      </c>
      <c r="Z33" s="18"/>
    </row>
    <row r="34" spans="1:26" x14ac:dyDescent="0.25">
      <c r="A34" s="22"/>
      <c r="B34" s="3"/>
      <c r="C34" s="3"/>
      <c r="D34" s="3"/>
      <c r="E34" s="18" t="e">
        <f t="shared" si="5"/>
        <v>#VALUE!</v>
      </c>
      <c r="F34" s="18" t="str">
        <f t="shared" si="6"/>
        <v/>
      </c>
      <c r="G34" s="18" t="e">
        <f t="shared" si="7"/>
        <v>#VALUE!</v>
      </c>
      <c r="H34" s="18" t="e">
        <f t="shared" si="8"/>
        <v>#VALUE!</v>
      </c>
      <c r="I34" s="18" t="e">
        <f>VLOOKUP(F34,G17数据库!C:R,4,0)</f>
        <v>#N/A</v>
      </c>
      <c r="J34" s="18" t="e">
        <f>VLOOKUP(F34,G17数据库!C:R,5,0)</f>
        <v>#N/A</v>
      </c>
      <c r="K34" s="19" t="e">
        <f t="shared" si="9"/>
        <v>#VALUE!</v>
      </c>
      <c r="L34" s="18" t="e">
        <f>VLOOKUP(F34,G17数据库!C:R,6,0)</f>
        <v>#N/A</v>
      </c>
      <c r="M34" s="18" t="e">
        <f>VLOOKUP(F34,G17数据库!C:R,7,0)</f>
        <v>#N/A</v>
      </c>
      <c r="N34" s="18"/>
      <c r="O34" s="18" t="e">
        <f>VLOOKUP(F34,G17数据库!C:R,8,0)</f>
        <v>#N/A</v>
      </c>
      <c r="P34" s="18" t="e">
        <f>VLOOKUP(F34,G17数据库!C:R,9,0)</f>
        <v>#N/A</v>
      </c>
      <c r="Q34" s="19" t="e">
        <f t="shared" si="10"/>
        <v>#VALUE!</v>
      </c>
      <c r="R34" s="18" t="e">
        <f>VLOOKUP(F34,G17数据库!C:R,10,0)</f>
        <v>#N/A</v>
      </c>
      <c r="S34" s="18" t="e">
        <f>VLOOKUP(F34,G17数据库!C:R,11,0)</f>
        <v>#N/A</v>
      </c>
      <c r="T34" s="18"/>
      <c r="U34" s="18" t="e">
        <f>VLOOKUP(F34,G17数据库!C:R,12,0)</f>
        <v>#N/A</v>
      </c>
      <c r="V34" s="18" t="e">
        <f>VLOOKUP(F34,G17数据库!C:R,13,0)</f>
        <v>#N/A</v>
      </c>
      <c r="W34" s="19" t="e">
        <f>VLOOKUP(F34,G17数据库!C:R,14,0)*C34*2</f>
        <v>#N/A</v>
      </c>
      <c r="X34" s="18" t="e">
        <f>VLOOKUP(F34,G17数据库!C:R,15,0)</f>
        <v>#N/A</v>
      </c>
      <c r="Y34" s="18" t="e">
        <f>VLOOKUP(F34,G17数据库!C:R,16,0)</f>
        <v>#N/A</v>
      </c>
      <c r="Z34" s="18"/>
    </row>
    <row r="35" spans="1:26" x14ac:dyDescent="0.25">
      <c r="A35" s="22"/>
      <c r="B35" s="3"/>
      <c r="C35" s="3"/>
      <c r="D35" s="3"/>
      <c r="E35" s="18" t="e">
        <f t="shared" si="5"/>
        <v>#VALUE!</v>
      </c>
      <c r="F35" s="18" t="str">
        <f t="shared" si="6"/>
        <v/>
      </c>
      <c r="G35" s="18" t="e">
        <f t="shared" si="7"/>
        <v>#VALUE!</v>
      </c>
      <c r="H35" s="18" t="e">
        <f t="shared" si="8"/>
        <v>#VALUE!</v>
      </c>
      <c r="I35" s="18" t="e">
        <f>VLOOKUP(F35,G17数据库!C:R,4,0)</f>
        <v>#N/A</v>
      </c>
      <c r="J35" s="18" t="e">
        <f>VLOOKUP(F35,G17数据库!C:R,5,0)</f>
        <v>#N/A</v>
      </c>
      <c r="K35" s="19" t="e">
        <f t="shared" si="9"/>
        <v>#VALUE!</v>
      </c>
      <c r="L35" s="18" t="e">
        <f>VLOOKUP(F35,G17数据库!C:R,6,0)</f>
        <v>#N/A</v>
      </c>
      <c r="M35" s="18" t="e">
        <f>VLOOKUP(F35,G17数据库!C:R,7,0)</f>
        <v>#N/A</v>
      </c>
      <c r="N35" s="18"/>
      <c r="O35" s="18" t="e">
        <f>VLOOKUP(F35,G17数据库!C:R,8,0)</f>
        <v>#N/A</v>
      </c>
      <c r="P35" s="18" t="e">
        <f>VLOOKUP(F35,G17数据库!C:R,9,0)</f>
        <v>#N/A</v>
      </c>
      <c r="Q35" s="19" t="e">
        <f t="shared" si="10"/>
        <v>#VALUE!</v>
      </c>
      <c r="R35" s="18" t="e">
        <f>VLOOKUP(F35,G17数据库!C:R,10,0)</f>
        <v>#N/A</v>
      </c>
      <c r="S35" s="18" t="e">
        <f>VLOOKUP(F35,G17数据库!C:R,11,0)</f>
        <v>#N/A</v>
      </c>
      <c r="T35" s="18"/>
      <c r="U35" s="18" t="e">
        <f>VLOOKUP(F35,G17数据库!C:R,12,0)</f>
        <v>#N/A</v>
      </c>
      <c r="V35" s="18" t="e">
        <f>VLOOKUP(F35,G17数据库!C:R,13,0)</f>
        <v>#N/A</v>
      </c>
      <c r="W35" s="19" t="e">
        <f>VLOOKUP(F35,G17数据库!C:R,14,0)*C35*2</f>
        <v>#N/A</v>
      </c>
      <c r="X35" s="18" t="e">
        <f>VLOOKUP(F35,G17数据库!C:R,15,0)</f>
        <v>#N/A</v>
      </c>
      <c r="Y35" s="18" t="e">
        <f>VLOOKUP(F35,G17数据库!C:R,16,0)</f>
        <v>#N/A</v>
      </c>
      <c r="Z35" s="18"/>
    </row>
    <row r="36" spans="1:26" x14ac:dyDescent="0.25">
      <c r="A36" s="22"/>
      <c r="B36" s="3"/>
      <c r="C36" s="3"/>
      <c r="D36" s="3"/>
      <c r="E36" s="18" t="e">
        <f t="shared" si="5"/>
        <v>#VALUE!</v>
      </c>
      <c r="F36" s="18" t="str">
        <f t="shared" si="6"/>
        <v/>
      </c>
      <c r="G36" s="18" t="e">
        <f t="shared" si="7"/>
        <v>#VALUE!</v>
      </c>
      <c r="H36" s="18" t="e">
        <f t="shared" si="8"/>
        <v>#VALUE!</v>
      </c>
      <c r="I36" s="18" t="e">
        <f>VLOOKUP(F36,G17数据库!C:R,4,0)</f>
        <v>#N/A</v>
      </c>
      <c r="J36" s="18" t="e">
        <f>VLOOKUP(F36,G17数据库!C:R,5,0)</f>
        <v>#N/A</v>
      </c>
      <c r="K36" s="19" t="e">
        <f t="shared" si="9"/>
        <v>#VALUE!</v>
      </c>
      <c r="L36" s="18" t="e">
        <f>VLOOKUP(F36,G17数据库!C:R,6,0)</f>
        <v>#N/A</v>
      </c>
      <c r="M36" s="18" t="e">
        <f>VLOOKUP(F36,G17数据库!C:R,7,0)</f>
        <v>#N/A</v>
      </c>
      <c r="N36" s="18"/>
      <c r="O36" s="18" t="e">
        <f>VLOOKUP(F36,G17数据库!C:R,8,0)</f>
        <v>#N/A</v>
      </c>
      <c r="P36" s="18" t="e">
        <f>VLOOKUP(F36,G17数据库!C:R,9,0)</f>
        <v>#N/A</v>
      </c>
      <c r="Q36" s="19" t="e">
        <f t="shared" si="10"/>
        <v>#VALUE!</v>
      </c>
      <c r="R36" s="18" t="e">
        <f>VLOOKUP(F36,G17数据库!C:R,10,0)</f>
        <v>#N/A</v>
      </c>
      <c r="S36" s="18" t="e">
        <f>VLOOKUP(F36,G17数据库!C:R,11,0)</f>
        <v>#N/A</v>
      </c>
      <c r="T36" s="18"/>
      <c r="U36" s="18" t="e">
        <f>VLOOKUP(F36,G17数据库!C:R,12,0)</f>
        <v>#N/A</v>
      </c>
      <c r="V36" s="18" t="e">
        <f>VLOOKUP(F36,G17数据库!C:R,13,0)</f>
        <v>#N/A</v>
      </c>
      <c r="W36" s="19" t="e">
        <f>VLOOKUP(F36,G17数据库!C:R,14,0)*C36*2</f>
        <v>#N/A</v>
      </c>
      <c r="X36" s="18" t="e">
        <f>VLOOKUP(F36,G17数据库!C:R,15,0)</f>
        <v>#N/A</v>
      </c>
      <c r="Y36" s="18" t="e">
        <f>VLOOKUP(F36,G17数据库!C:R,16,0)</f>
        <v>#N/A</v>
      </c>
      <c r="Z36" s="18"/>
    </row>
    <row r="37" spans="1:26" x14ac:dyDescent="0.25">
      <c r="A37" s="22"/>
      <c r="B37" s="3"/>
      <c r="C37" s="3"/>
      <c r="D37" s="3"/>
      <c r="E37" s="18" t="e">
        <f t="shared" si="5"/>
        <v>#VALUE!</v>
      </c>
      <c r="F37" s="18" t="str">
        <f t="shared" si="6"/>
        <v/>
      </c>
      <c r="G37" s="18" t="e">
        <f t="shared" si="7"/>
        <v>#VALUE!</v>
      </c>
      <c r="H37" s="18" t="e">
        <f t="shared" si="8"/>
        <v>#VALUE!</v>
      </c>
      <c r="I37" s="18" t="e">
        <f>VLOOKUP(F37,G17数据库!C:R,4,0)</f>
        <v>#N/A</v>
      </c>
      <c r="J37" s="18" t="e">
        <f>VLOOKUP(F37,G17数据库!C:R,5,0)</f>
        <v>#N/A</v>
      </c>
      <c r="K37" s="19" t="e">
        <f t="shared" si="9"/>
        <v>#VALUE!</v>
      </c>
      <c r="L37" s="18" t="e">
        <f>VLOOKUP(F37,G17数据库!C:R,6,0)</f>
        <v>#N/A</v>
      </c>
      <c r="M37" s="18" t="e">
        <f>VLOOKUP(F37,G17数据库!C:R,7,0)</f>
        <v>#N/A</v>
      </c>
      <c r="N37" s="18"/>
      <c r="O37" s="18" t="e">
        <f>VLOOKUP(F37,G17数据库!C:R,8,0)</f>
        <v>#N/A</v>
      </c>
      <c r="P37" s="18" t="e">
        <f>VLOOKUP(F37,G17数据库!C:R,9,0)</f>
        <v>#N/A</v>
      </c>
      <c r="Q37" s="19" t="e">
        <f t="shared" si="10"/>
        <v>#VALUE!</v>
      </c>
      <c r="R37" s="18" t="e">
        <f>VLOOKUP(F37,G17数据库!C:R,10,0)</f>
        <v>#N/A</v>
      </c>
      <c r="S37" s="18" t="e">
        <f>VLOOKUP(F37,G17数据库!C:R,11,0)</f>
        <v>#N/A</v>
      </c>
      <c r="T37" s="18"/>
      <c r="U37" s="18" t="e">
        <f>VLOOKUP(F37,G17数据库!C:R,12,0)</f>
        <v>#N/A</v>
      </c>
      <c r="V37" s="18" t="e">
        <f>VLOOKUP(F37,G17数据库!C:R,13,0)</f>
        <v>#N/A</v>
      </c>
      <c r="W37" s="19" t="e">
        <f>VLOOKUP(F37,G17数据库!C:R,14,0)*C37*2</f>
        <v>#N/A</v>
      </c>
      <c r="X37" s="18" t="e">
        <f>VLOOKUP(F37,G17数据库!C:R,15,0)</f>
        <v>#N/A</v>
      </c>
      <c r="Y37" s="18" t="e">
        <f>VLOOKUP(F37,G17数据库!C:R,16,0)</f>
        <v>#N/A</v>
      </c>
      <c r="Z37" s="18"/>
    </row>
    <row r="38" spans="1:26" x14ac:dyDescent="0.25">
      <c r="A38" s="22"/>
      <c r="B38" s="3"/>
      <c r="C38" s="3"/>
      <c r="D38" s="3"/>
      <c r="E38" s="18" t="e">
        <f t="shared" si="5"/>
        <v>#VALUE!</v>
      </c>
      <c r="F38" s="18" t="str">
        <f t="shared" si="6"/>
        <v/>
      </c>
      <c r="G38" s="18" t="e">
        <f t="shared" si="7"/>
        <v>#VALUE!</v>
      </c>
      <c r="H38" s="18" t="e">
        <f t="shared" si="8"/>
        <v>#VALUE!</v>
      </c>
      <c r="I38" s="18" t="e">
        <f>VLOOKUP(F38,G17数据库!C:R,4,0)</f>
        <v>#N/A</v>
      </c>
      <c r="J38" s="18" t="e">
        <f>VLOOKUP(F38,G17数据库!C:R,5,0)</f>
        <v>#N/A</v>
      </c>
      <c r="K38" s="19" t="e">
        <f t="shared" si="9"/>
        <v>#VALUE!</v>
      </c>
      <c r="L38" s="18" t="e">
        <f>VLOOKUP(F38,G17数据库!C:R,6,0)</f>
        <v>#N/A</v>
      </c>
      <c r="M38" s="18" t="e">
        <f>VLOOKUP(F38,G17数据库!C:R,7,0)</f>
        <v>#N/A</v>
      </c>
      <c r="N38" s="18"/>
      <c r="O38" s="18" t="e">
        <f>VLOOKUP(F38,G17数据库!C:R,8,0)</f>
        <v>#N/A</v>
      </c>
      <c r="P38" s="18" t="e">
        <f>VLOOKUP(F38,G17数据库!C:R,9,0)</f>
        <v>#N/A</v>
      </c>
      <c r="Q38" s="19" t="e">
        <f t="shared" si="10"/>
        <v>#VALUE!</v>
      </c>
      <c r="R38" s="18" t="e">
        <f>VLOOKUP(F38,G17数据库!C:R,10,0)</f>
        <v>#N/A</v>
      </c>
      <c r="S38" s="18" t="e">
        <f>VLOOKUP(F38,G17数据库!C:R,11,0)</f>
        <v>#N/A</v>
      </c>
      <c r="T38" s="18"/>
      <c r="U38" s="18" t="e">
        <f>VLOOKUP(F38,G17数据库!C:R,12,0)</f>
        <v>#N/A</v>
      </c>
      <c r="V38" s="18" t="e">
        <f>VLOOKUP(F38,G17数据库!C:R,13,0)</f>
        <v>#N/A</v>
      </c>
      <c r="W38" s="19" t="e">
        <f>VLOOKUP(F38,G17数据库!C:R,14,0)*C38*2</f>
        <v>#N/A</v>
      </c>
      <c r="X38" s="18" t="e">
        <f>VLOOKUP(F38,G17数据库!C:R,15,0)</f>
        <v>#N/A</v>
      </c>
      <c r="Y38" s="18" t="e">
        <f>VLOOKUP(F38,G17数据库!C:R,16,0)</f>
        <v>#N/A</v>
      </c>
      <c r="Z38" s="18"/>
    </row>
    <row r="39" spans="1:26" x14ac:dyDescent="0.25">
      <c r="A39" s="22"/>
      <c r="B39" s="3"/>
      <c r="C39" s="3"/>
      <c r="D39" s="3"/>
      <c r="E39" s="18" t="e">
        <f t="shared" si="5"/>
        <v>#VALUE!</v>
      </c>
      <c r="F39" s="18" t="str">
        <f t="shared" si="6"/>
        <v/>
      </c>
      <c r="G39" s="18" t="e">
        <f t="shared" si="7"/>
        <v>#VALUE!</v>
      </c>
      <c r="H39" s="18" t="e">
        <f t="shared" si="8"/>
        <v>#VALUE!</v>
      </c>
      <c r="I39" s="18" t="e">
        <f>VLOOKUP(F39,G17数据库!C:R,4,0)</f>
        <v>#N/A</v>
      </c>
      <c r="J39" s="18" t="e">
        <f>VLOOKUP(F39,G17数据库!C:R,5,0)</f>
        <v>#N/A</v>
      </c>
      <c r="K39" s="19" t="e">
        <f t="shared" si="9"/>
        <v>#VALUE!</v>
      </c>
      <c r="L39" s="18" t="e">
        <f>VLOOKUP(F39,G17数据库!C:R,6,0)</f>
        <v>#N/A</v>
      </c>
      <c r="M39" s="18" t="e">
        <f>VLOOKUP(F39,G17数据库!C:R,7,0)</f>
        <v>#N/A</v>
      </c>
      <c r="N39" s="18"/>
      <c r="O39" s="18" t="e">
        <f>VLOOKUP(F39,G17数据库!C:R,8,0)</f>
        <v>#N/A</v>
      </c>
      <c r="P39" s="18" t="e">
        <f>VLOOKUP(F39,G17数据库!C:R,9,0)</f>
        <v>#N/A</v>
      </c>
      <c r="Q39" s="19" t="e">
        <f t="shared" si="10"/>
        <v>#VALUE!</v>
      </c>
      <c r="R39" s="18" t="e">
        <f>VLOOKUP(F39,G17数据库!C:R,10,0)</f>
        <v>#N/A</v>
      </c>
      <c r="S39" s="18" t="e">
        <f>VLOOKUP(F39,G17数据库!C:R,11,0)</f>
        <v>#N/A</v>
      </c>
      <c r="T39" s="18"/>
      <c r="U39" s="18" t="e">
        <f>VLOOKUP(F39,G17数据库!C:R,12,0)</f>
        <v>#N/A</v>
      </c>
      <c r="V39" s="18" t="e">
        <f>VLOOKUP(F39,G17数据库!C:R,13,0)</f>
        <v>#N/A</v>
      </c>
      <c r="W39" s="19" t="e">
        <f>VLOOKUP(F39,G17数据库!C:R,14,0)*C39*2</f>
        <v>#N/A</v>
      </c>
      <c r="X39" s="18" t="e">
        <f>VLOOKUP(F39,G17数据库!C:R,15,0)</f>
        <v>#N/A</v>
      </c>
      <c r="Y39" s="18" t="e">
        <f>VLOOKUP(F39,G17数据库!C:R,16,0)</f>
        <v>#N/A</v>
      </c>
      <c r="Z39" s="18"/>
    </row>
    <row r="40" spans="1:26" x14ac:dyDescent="0.25">
      <c r="A40" s="22"/>
      <c r="B40" s="3"/>
      <c r="C40" s="3"/>
      <c r="D40" s="3"/>
      <c r="E40" s="18" t="e">
        <f t="shared" si="5"/>
        <v>#VALUE!</v>
      </c>
      <c r="F40" s="18" t="str">
        <f t="shared" si="6"/>
        <v/>
      </c>
      <c r="G40" s="18" t="e">
        <f t="shared" si="7"/>
        <v>#VALUE!</v>
      </c>
      <c r="H40" s="18" t="e">
        <f t="shared" si="8"/>
        <v>#VALUE!</v>
      </c>
      <c r="I40" s="18" t="e">
        <f>VLOOKUP(F40,G17数据库!C:R,4,0)</f>
        <v>#N/A</v>
      </c>
      <c r="J40" s="18" t="e">
        <f>VLOOKUP(F40,G17数据库!C:R,5,0)</f>
        <v>#N/A</v>
      </c>
      <c r="K40" s="19" t="e">
        <f t="shared" si="9"/>
        <v>#VALUE!</v>
      </c>
      <c r="L40" s="18" t="e">
        <f>VLOOKUP(F40,G17数据库!C:R,6,0)</f>
        <v>#N/A</v>
      </c>
      <c r="M40" s="18" t="e">
        <f>VLOOKUP(F40,G17数据库!C:R,7,0)</f>
        <v>#N/A</v>
      </c>
      <c r="N40" s="18"/>
      <c r="O40" s="18" t="e">
        <f>VLOOKUP(F40,G17数据库!C:R,8,0)</f>
        <v>#N/A</v>
      </c>
      <c r="P40" s="18" t="e">
        <f>VLOOKUP(F40,G17数据库!C:R,9,0)</f>
        <v>#N/A</v>
      </c>
      <c r="Q40" s="19" t="e">
        <f t="shared" si="10"/>
        <v>#VALUE!</v>
      </c>
      <c r="R40" s="18" t="e">
        <f>VLOOKUP(F40,G17数据库!C:R,10,0)</f>
        <v>#N/A</v>
      </c>
      <c r="S40" s="18" t="e">
        <f>VLOOKUP(F40,G17数据库!C:R,11,0)</f>
        <v>#N/A</v>
      </c>
      <c r="T40" s="18"/>
      <c r="U40" s="18" t="e">
        <f>VLOOKUP(F40,G17数据库!C:R,12,0)</f>
        <v>#N/A</v>
      </c>
      <c r="V40" s="18" t="e">
        <f>VLOOKUP(F40,G17数据库!C:R,13,0)</f>
        <v>#N/A</v>
      </c>
      <c r="W40" s="19" t="e">
        <f>VLOOKUP(F40,G17数据库!C:R,14,0)*C40*2</f>
        <v>#N/A</v>
      </c>
      <c r="X40" s="18" t="e">
        <f>VLOOKUP(F40,G17数据库!C:R,15,0)</f>
        <v>#N/A</v>
      </c>
      <c r="Y40" s="18" t="e">
        <f>VLOOKUP(F40,G17数据库!C:R,16,0)</f>
        <v>#N/A</v>
      </c>
      <c r="Z40" s="18"/>
    </row>
    <row r="41" spans="1:26" x14ac:dyDescent="0.25">
      <c r="A41" s="22"/>
      <c r="B41" s="3"/>
      <c r="C41" s="3"/>
      <c r="D41" s="3"/>
      <c r="E41" s="18" t="e">
        <f t="shared" si="5"/>
        <v>#VALUE!</v>
      </c>
      <c r="F41" s="18" t="str">
        <f t="shared" si="6"/>
        <v/>
      </c>
      <c r="G41" s="18" t="e">
        <f t="shared" si="7"/>
        <v>#VALUE!</v>
      </c>
      <c r="H41" s="18" t="e">
        <f t="shared" si="8"/>
        <v>#VALUE!</v>
      </c>
      <c r="I41" s="18" t="e">
        <f>VLOOKUP(F41,G17数据库!C:R,4,0)</f>
        <v>#N/A</v>
      </c>
      <c r="J41" s="18" t="e">
        <f>VLOOKUP(F41,G17数据库!C:R,5,0)</f>
        <v>#N/A</v>
      </c>
      <c r="K41" s="19" t="e">
        <f t="shared" si="9"/>
        <v>#VALUE!</v>
      </c>
      <c r="L41" s="18" t="e">
        <f>VLOOKUP(F41,G17数据库!C:R,6,0)</f>
        <v>#N/A</v>
      </c>
      <c r="M41" s="18" t="e">
        <f>VLOOKUP(F41,G17数据库!C:R,7,0)</f>
        <v>#N/A</v>
      </c>
      <c r="N41" s="18"/>
      <c r="O41" s="18" t="e">
        <f>VLOOKUP(F41,G17数据库!C:R,8,0)</f>
        <v>#N/A</v>
      </c>
      <c r="P41" s="18" t="e">
        <f>VLOOKUP(F41,G17数据库!C:R,9,0)</f>
        <v>#N/A</v>
      </c>
      <c r="Q41" s="19" t="e">
        <f t="shared" si="10"/>
        <v>#VALUE!</v>
      </c>
      <c r="R41" s="18" t="e">
        <f>VLOOKUP(F41,G17数据库!C:R,10,0)</f>
        <v>#N/A</v>
      </c>
      <c r="S41" s="18" t="e">
        <f>VLOOKUP(F41,G17数据库!C:R,11,0)</f>
        <v>#N/A</v>
      </c>
      <c r="T41" s="18"/>
      <c r="U41" s="18" t="e">
        <f>VLOOKUP(F41,G17数据库!C:R,12,0)</f>
        <v>#N/A</v>
      </c>
      <c r="V41" s="18" t="e">
        <f>VLOOKUP(F41,G17数据库!C:R,13,0)</f>
        <v>#N/A</v>
      </c>
      <c r="W41" s="19" t="e">
        <f>VLOOKUP(F41,G17数据库!C:R,14,0)*C41*2</f>
        <v>#N/A</v>
      </c>
      <c r="X41" s="18" t="e">
        <f>VLOOKUP(F41,G17数据库!C:R,15,0)</f>
        <v>#N/A</v>
      </c>
      <c r="Y41" s="18" t="e">
        <f>VLOOKUP(F41,G17数据库!C:R,16,0)</f>
        <v>#N/A</v>
      </c>
      <c r="Z41" s="18"/>
    </row>
    <row r="42" spans="1:26" x14ac:dyDescent="0.25">
      <c r="A42" s="22"/>
      <c r="B42" s="3"/>
      <c r="C42" s="3"/>
      <c r="D42" s="3"/>
      <c r="E42" s="18" t="e">
        <f t="shared" si="5"/>
        <v>#VALUE!</v>
      </c>
      <c r="F42" s="18" t="str">
        <f t="shared" si="6"/>
        <v/>
      </c>
      <c r="G42" s="18" t="e">
        <f t="shared" si="7"/>
        <v>#VALUE!</v>
      </c>
      <c r="H42" s="18" t="e">
        <f t="shared" si="8"/>
        <v>#VALUE!</v>
      </c>
      <c r="I42" s="18" t="e">
        <f>VLOOKUP(F42,G17数据库!C:R,4,0)</f>
        <v>#N/A</v>
      </c>
      <c r="J42" s="18" t="e">
        <f>VLOOKUP(F42,G17数据库!C:R,5,0)</f>
        <v>#N/A</v>
      </c>
      <c r="K42" s="19" t="e">
        <f t="shared" si="9"/>
        <v>#VALUE!</v>
      </c>
      <c r="L42" s="18" t="e">
        <f>VLOOKUP(F42,G17数据库!C:R,6,0)</f>
        <v>#N/A</v>
      </c>
      <c r="M42" s="18" t="e">
        <f>VLOOKUP(F42,G17数据库!C:R,7,0)</f>
        <v>#N/A</v>
      </c>
      <c r="N42" s="18"/>
      <c r="O42" s="18" t="e">
        <f>VLOOKUP(F42,G17数据库!C:R,8,0)</f>
        <v>#N/A</v>
      </c>
      <c r="P42" s="18" t="e">
        <f>VLOOKUP(F42,G17数据库!C:R,9,0)</f>
        <v>#N/A</v>
      </c>
      <c r="Q42" s="19" t="e">
        <f t="shared" si="10"/>
        <v>#VALUE!</v>
      </c>
      <c r="R42" s="18" t="e">
        <f>VLOOKUP(F42,G17数据库!C:R,10,0)</f>
        <v>#N/A</v>
      </c>
      <c r="S42" s="18" t="e">
        <f>VLOOKUP(F42,G17数据库!C:R,11,0)</f>
        <v>#N/A</v>
      </c>
      <c r="T42" s="18"/>
      <c r="U42" s="18" t="e">
        <f>VLOOKUP(F42,G17数据库!C:R,12,0)</f>
        <v>#N/A</v>
      </c>
      <c r="V42" s="18" t="e">
        <f>VLOOKUP(F42,G17数据库!C:R,13,0)</f>
        <v>#N/A</v>
      </c>
      <c r="W42" s="19" t="e">
        <f>VLOOKUP(F42,G17数据库!C:R,14,0)*C42*2</f>
        <v>#N/A</v>
      </c>
      <c r="X42" s="18" t="e">
        <f>VLOOKUP(F42,G17数据库!C:R,15,0)</f>
        <v>#N/A</v>
      </c>
      <c r="Y42" s="18" t="e">
        <f>VLOOKUP(F42,G17数据库!C:R,16,0)</f>
        <v>#N/A</v>
      </c>
      <c r="Z42" s="18"/>
    </row>
    <row r="43" spans="1:26" x14ac:dyDescent="0.25">
      <c r="A43" s="22"/>
      <c r="B43" s="3"/>
      <c r="C43" s="3"/>
      <c r="D43" s="3"/>
      <c r="E43" s="18" t="e">
        <f t="shared" si="5"/>
        <v>#VALUE!</v>
      </c>
      <c r="F43" s="18" t="str">
        <f t="shared" si="6"/>
        <v/>
      </c>
      <c r="G43" s="18" t="e">
        <f t="shared" si="7"/>
        <v>#VALUE!</v>
      </c>
      <c r="H43" s="18" t="e">
        <f t="shared" si="8"/>
        <v>#VALUE!</v>
      </c>
      <c r="I43" s="18" t="e">
        <f>VLOOKUP(F43,G17数据库!C:R,4,0)</f>
        <v>#N/A</v>
      </c>
      <c r="J43" s="18" t="e">
        <f>VLOOKUP(F43,G17数据库!C:R,5,0)</f>
        <v>#N/A</v>
      </c>
      <c r="K43" s="19" t="e">
        <f t="shared" si="9"/>
        <v>#VALUE!</v>
      </c>
      <c r="L43" s="18" t="e">
        <f>VLOOKUP(F43,G17数据库!C:R,6,0)</f>
        <v>#N/A</v>
      </c>
      <c r="M43" s="18" t="e">
        <f>VLOOKUP(F43,G17数据库!C:R,7,0)</f>
        <v>#N/A</v>
      </c>
      <c r="N43" s="18"/>
      <c r="O43" s="18" t="e">
        <f>VLOOKUP(F43,G17数据库!C:R,8,0)</f>
        <v>#N/A</v>
      </c>
      <c r="P43" s="18" t="e">
        <f>VLOOKUP(F43,G17数据库!C:R,9,0)</f>
        <v>#N/A</v>
      </c>
      <c r="Q43" s="19" t="e">
        <f t="shared" si="10"/>
        <v>#VALUE!</v>
      </c>
      <c r="R43" s="18" t="e">
        <f>VLOOKUP(F43,G17数据库!C:R,10,0)</f>
        <v>#N/A</v>
      </c>
      <c r="S43" s="18" t="e">
        <f>VLOOKUP(F43,G17数据库!C:R,11,0)</f>
        <v>#N/A</v>
      </c>
      <c r="T43" s="18"/>
      <c r="U43" s="18" t="e">
        <f>VLOOKUP(F43,G17数据库!C:R,12,0)</f>
        <v>#N/A</v>
      </c>
      <c r="V43" s="18" t="e">
        <f>VLOOKUP(F43,G17数据库!C:R,13,0)</f>
        <v>#N/A</v>
      </c>
      <c r="W43" s="19" t="e">
        <f>VLOOKUP(F43,G17数据库!C:R,14,0)*C43*2</f>
        <v>#N/A</v>
      </c>
      <c r="X43" s="18" t="e">
        <f>VLOOKUP(F43,G17数据库!C:R,15,0)</f>
        <v>#N/A</v>
      </c>
      <c r="Y43" s="18" t="e">
        <f>VLOOKUP(F43,G17数据库!C:R,16,0)</f>
        <v>#N/A</v>
      </c>
      <c r="Z43" s="18"/>
    </row>
    <row r="44" spans="1:26" x14ac:dyDescent="0.25">
      <c r="A44" s="22"/>
      <c r="B44" s="3"/>
      <c r="C44" s="3"/>
      <c r="D44" s="3"/>
      <c r="E44" s="18" t="e">
        <f t="shared" si="5"/>
        <v>#VALUE!</v>
      </c>
      <c r="F44" s="18" t="str">
        <f t="shared" si="6"/>
        <v/>
      </c>
      <c r="G44" s="18" t="e">
        <f t="shared" si="7"/>
        <v>#VALUE!</v>
      </c>
      <c r="H44" s="18" t="e">
        <f t="shared" si="8"/>
        <v>#VALUE!</v>
      </c>
      <c r="I44" s="18" t="e">
        <f>VLOOKUP(F44,G17数据库!C:R,4,0)</f>
        <v>#N/A</v>
      </c>
      <c r="J44" s="18" t="e">
        <f>VLOOKUP(F44,G17数据库!C:R,5,0)</f>
        <v>#N/A</v>
      </c>
      <c r="K44" s="19" t="e">
        <f t="shared" si="9"/>
        <v>#VALUE!</v>
      </c>
      <c r="L44" s="18" t="e">
        <f>VLOOKUP(F44,G17数据库!C:R,6,0)</f>
        <v>#N/A</v>
      </c>
      <c r="M44" s="18" t="e">
        <f>VLOOKUP(F44,G17数据库!C:R,7,0)</f>
        <v>#N/A</v>
      </c>
      <c r="N44" s="18"/>
      <c r="O44" s="18" t="e">
        <f>VLOOKUP(F44,G17数据库!C:R,8,0)</f>
        <v>#N/A</v>
      </c>
      <c r="P44" s="18" t="e">
        <f>VLOOKUP(F44,G17数据库!C:R,9,0)</f>
        <v>#N/A</v>
      </c>
      <c r="Q44" s="19" t="e">
        <f t="shared" si="10"/>
        <v>#VALUE!</v>
      </c>
      <c r="R44" s="18" t="e">
        <f>VLOOKUP(F44,G17数据库!C:R,10,0)</f>
        <v>#N/A</v>
      </c>
      <c r="S44" s="18" t="e">
        <f>VLOOKUP(F44,G17数据库!C:R,11,0)</f>
        <v>#N/A</v>
      </c>
      <c r="T44" s="18"/>
      <c r="U44" s="18" t="e">
        <f>VLOOKUP(F44,G17数据库!C:R,12,0)</f>
        <v>#N/A</v>
      </c>
      <c r="V44" s="18" t="e">
        <f>VLOOKUP(F44,G17数据库!C:R,13,0)</f>
        <v>#N/A</v>
      </c>
      <c r="W44" s="19" t="e">
        <f>VLOOKUP(F44,G17数据库!C:R,14,0)*C44*2</f>
        <v>#N/A</v>
      </c>
      <c r="X44" s="18" t="e">
        <f>VLOOKUP(F44,G17数据库!C:R,15,0)</f>
        <v>#N/A</v>
      </c>
      <c r="Y44" s="18" t="e">
        <f>VLOOKUP(F44,G17数据库!C:R,16,0)</f>
        <v>#N/A</v>
      </c>
      <c r="Z44" s="18"/>
    </row>
    <row r="45" spans="1:26" x14ac:dyDescent="0.25">
      <c r="A45" s="22"/>
      <c r="B45" s="3"/>
      <c r="C45" s="3"/>
      <c r="D45" s="3"/>
      <c r="E45" s="18" t="e">
        <f t="shared" si="5"/>
        <v>#VALUE!</v>
      </c>
      <c r="F45" s="18" t="str">
        <f t="shared" si="6"/>
        <v/>
      </c>
      <c r="G45" s="18" t="e">
        <f t="shared" si="7"/>
        <v>#VALUE!</v>
      </c>
      <c r="H45" s="18" t="e">
        <f t="shared" si="8"/>
        <v>#VALUE!</v>
      </c>
      <c r="I45" s="18" t="e">
        <f>VLOOKUP(F45,G17数据库!C:R,4,0)</f>
        <v>#N/A</v>
      </c>
      <c r="J45" s="18" t="e">
        <f>VLOOKUP(F45,G17数据库!C:R,5,0)</f>
        <v>#N/A</v>
      </c>
      <c r="K45" s="19" t="e">
        <f t="shared" si="9"/>
        <v>#VALUE!</v>
      </c>
      <c r="L45" s="18" t="e">
        <f>VLOOKUP(F45,G17数据库!C:R,6,0)</f>
        <v>#N/A</v>
      </c>
      <c r="M45" s="18" t="e">
        <f>VLOOKUP(F45,G17数据库!C:R,7,0)</f>
        <v>#N/A</v>
      </c>
      <c r="N45" s="18"/>
      <c r="O45" s="18" t="e">
        <f>VLOOKUP(F45,G17数据库!C:R,8,0)</f>
        <v>#N/A</v>
      </c>
      <c r="P45" s="18" t="e">
        <f>VLOOKUP(F45,G17数据库!C:R,9,0)</f>
        <v>#N/A</v>
      </c>
      <c r="Q45" s="19" t="e">
        <f t="shared" si="10"/>
        <v>#VALUE!</v>
      </c>
      <c r="R45" s="18" t="e">
        <f>VLOOKUP(F45,G17数据库!C:R,10,0)</f>
        <v>#N/A</v>
      </c>
      <c r="S45" s="18" t="e">
        <f>VLOOKUP(F45,G17数据库!C:R,11,0)</f>
        <v>#N/A</v>
      </c>
      <c r="T45" s="18"/>
      <c r="U45" s="18" t="e">
        <f>VLOOKUP(F45,G17数据库!C:R,12,0)</f>
        <v>#N/A</v>
      </c>
      <c r="V45" s="18" t="e">
        <f>VLOOKUP(F45,G17数据库!C:R,13,0)</f>
        <v>#N/A</v>
      </c>
      <c r="W45" s="19" t="e">
        <f>VLOOKUP(F45,G17数据库!C:R,14,0)*C45*2</f>
        <v>#N/A</v>
      </c>
      <c r="X45" s="18" t="e">
        <f>VLOOKUP(F45,G17数据库!C:R,15,0)</f>
        <v>#N/A</v>
      </c>
      <c r="Y45" s="18" t="e">
        <f>VLOOKUP(F45,G17数据库!C:R,16,0)</f>
        <v>#N/A</v>
      </c>
      <c r="Z45" s="18"/>
    </row>
    <row r="46" spans="1:26" x14ac:dyDescent="0.25">
      <c r="A46" s="22"/>
      <c r="B46" s="3"/>
      <c r="C46" s="3"/>
      <c r="D46" s="3"/>
      <c r="E46" s="18" t="e">
        <f t="shared" si="5"/>
        <v>#VALUE!</v>
      </c>
      <c r="F46" s="18" t="str">
        <f t="shared" si="6"/>
        <v/>
      </c>
      <c r="G46" s="18" t="e">
        <f t="shared" si="7"/>
        <v>#VALUE!</v>
      </c>
      <c r="H46" s="18" t="e">
        <f t="shared" si="8"/>
        <v>#VALUE!</v>
      </c>
      <c r="I46" s="18" t="e">
        <f>VLOOKUP(F46,G17数据库!C:R,4,0)</f>
        <v>#N/A</v>
      </c>
      <c r="J46" s="18" t="e">
        <f>VLOOKUP(F46,G17数据库!C:R,5,0)</f>
        <v>#N/A</v>
      </c>
      <c r="K46" s="19" t="e">
        <f t="shared" si="9"/>
        <v>#VALUE!</v>
      </c>
      <c r="L46" s="18" t="e">
        <f>VLOOKUP(F46,G17数据库!C:R,6,0)</f>
        <v>#N/A</v>
      </c>
      <c r="M46" s="18" t="e">
        <f>VLOOKUP(F46,G17数据库!C:R,7,0)</f>
        <v>#N/A</v>
      </c>
      <c r="N46" s="18"/>
      <c r="O46" s="18" t="e">
        <f>VLOOKUP(F46,G17数据库!C:R,8,0)</f>
        <v>#N/A</v>
      </c>
      <c r="P46" s="18" t="e">
        <f>VLOOKUP(F46,G17数据库!C:R,9,0)</f>
        <v>#N/A</v>
      </c>
      <c r="Q46" s="19" t="e">
        <f t="shared" si="10"/>
        <v>#VALUE!</v>
      </c>
      <c r="R46" s="18" t="e">
        <f>VLOOKUP(F46,G17数据库!C:R,10,0)</f>
        <v>#N/A</v>
      </c>
      <c r="S46" s="18" t="e">
        <f>VLOOKUP(F46,G17数据库!C:R,11,0)</f>
        <v>#N/A</v>
      </c>
      <c r="T46" s="18"/>
      <c r="U46" s="18" t="e">
        <f>VLOOKUP(F46,G17数据库!C:R,12,0)</f>
        <v>#N/A</v>
      </c>
      <c r="V46" s="18" t="e">
        <f>VLOOKUP(F46,G17数据库!C:R,13,0)</f>
        <v>#N/A</v>
      </c>
      <c r="W46" s="19" t="e">
        <f>VLOOKUP(F46,G17数据库!C:R,14,0)*C46*2</f>
        <v>#N/A</v>
      </c>
      <c r="X46" s="18" t="e">
        <f>VLOOKUP(F46,G17数据库!C:R,15,0)</f>
        <v>#N/A</v>
      </c>
      <c r="Y46" s="18" t="e">
        <f>VLOOKUP(F46,G17数据库!C:R,16,0)</f>
        <v>#N/A</v>
      </c>
      <c r="Z46" s="18"/>
    </row>
    <row r="47" spans="1:26" x14ac:dyDescent="0.25">
      <c r="A47" s="22"/>
      <c r="B47" s="3"/>
      <c r="C47" s="3"/>
      <c r="D47" s="3"/>
      <c r="E47" s="18" t="e">
        <f t="shared" si="5"/>
        <v>#VALUE!</v>
      </c>
      <c r="F47" s="18" t="str">
        <f t="shared" si="6"/>
        <v/>
      </c>
      <c r="G47" s="18" t="e">
        <f t="shared" si="7"/>
        <v>#VALUE!</v>
      </c>
      <c r="H47" s="18" t="e">
        <f t="shared" si="8"/>
        <v>#VALUE!</v>
      </c>
      <c r="I47" s="18" t="e">
        <f>VLOOKUP(F47,G17数据库!C:R,4,0)</f>
        <v>#N/A</v>
      </c>
      <c r="J47" s="18" t="e">
        <f>VLOOKUP(F47,G17数据库!C:R,5,0)</f>
        <v>#N/A</v>
      </c>
      <c r="K47" s="19" t="e">
        <f t="shared" si="9"/>
        <v>#VALUE!</v>
      </c>
      <c r="L47" s="18" t="e">
        <f>VLOOKUP(F47,G17数据库!C:R,6,0)</f>
        <v>#N/A</v>
      </c>
      <c r="M47" s="18" t="e">
        <f>VLOOKUP(F47,G17数据库!C:R,7,0)</f>
        <v>#N/A</v>
      </c>
      <c r="N47" s="18"/>
      <c r="O47" s="18" t="e">
        <f>VLOOKUP(F47,G17数据库!C:R,8,0)</f>
        <v>#N/A</v>
      </c>
      <c r="P47" s="18" t="e">
        <f>VLOOKUP(F47,G17数据库!C:R,9,0)</f>
        <v>#N/A</v>
      </c>
      <c r="Q47" s="19" t="e">
        <f t="shared" si="10"/>
        <v>#VALUE!</v>
      </c>
      <c r="R47" s="18" t="e">
        <f>VLOOKUP(F47,G17数据库!C:R,10,0)</f>
        <v>#N/A</v>
      </c>
      <c r="S47" s="18" t="e">
        <f>VLOOKUP(F47,G17数据库!C:R,11,0)</f>
        <v>#N/A</v>
      </c>
      <c r="T47" s="18"/>
      <c r="U47" s="18" t="e">
        <f>VLOOKUP(F47,G17数据库!C:R,12,0)</f>
        <v>#N/A</v>
      </c>
      <c r="V47" s="18" t="e">
        <f>VLOOKUP(F47,G17数据库!C:R,13,0)</f>
        <v>#N/A</v>
      </c>
      <c r="W47" s="19" t="e">
        <f>VLOOKUP(F47,G17数据库!C:R,14,0)*C47*2</f>
        <v>#N/A</v>
      </c>
      <c r="X47" s="18" t="e">
        <f>VLOOKUP(F47,G17数据库!C:R,15,0)</f>
        <v>#N/A</v>
      </c>
      <c r="Y47" s="18" t="e">
        <f>VLOOKUP(F47,G17数据库!C:R,16,0)</f>
        <v>#N/A</v>
      </c>
      <c r="Z47" s="18"/>
    </row>
    <row r="48" spans="1:26" x14ac:dyDescent="0.25">
      <c r="A48" s="22"/>
      <c r="B48" s="3"/>
      <c r="C48" s="3"/>
      <c r="D48" s="3"/>
      <c r="E48" s="18" t="e">
        <f t="shared" si="5"/>
        <v>#VALUE!</v>
      </c>
      <c r="F48" s="18" t="str">
        <f t="shared" si="6"/>
        <v/>
      </c>
      <c r="G48" s="18" t="e">
        <f t="shared" si="7"/>
        <v>#VALUE!</v>
      </c>
      <c r="H48" s="18" t="e">
        <f t="shared" si="8"/>
        <v>#VALUE!</v>
      </c>
      <c r="I48" s="18" t="e">
        <f>VLOOKUP(F48,G17数据库!C:R,4,0)</f>
        <v>#N/A</v>
      </c>
      <c r="J48" s="18" t="e">
        <f>VLOOKUP(F48,G17数据库!C:R,5,0)</f>
        <v>#N/A</v>
      </c>
      <c r="K48" s="19" t="e">
        <f t="shared" si="9"/>
        <v>#VALUE!</v>
      </c>
      <c r="L48" s="18" t="e">
        <f>VLOOKUP(F48,G17数据库!C:R,6,0)</f>
        <v>#N/A</v>
      </c>
      <c r="M48" s="18" t="e">
        <f>VLOOKUP(F48,G17数据库!C:R,7,0)</f>
        <v>#N/A</v>
      </c>
      <c r="N48" s="18"/>
      <c r="O48" s="18" t="e">
        <f>VLOOKUP(F48,G17数据库!C:R,8,0)</f>
        <v>#N/A</v>
      </c>
      <c r="P48" s="18" t="e">
        <f>VLOOKUP(F48,G17数据库!C:R,9,0)</f>
        <v>#N/A</v>
      </c>
      <c r="Q48" s="19" t="e">
        <f t="shared" si="10"/>
        <v>#VALUE!</v>
      </c>
      <c r="R48" s="18" t="e">
        <f>VLOOKUP(F48,G17数据库!C:R,10,0)</f>
        <v>#N/A</v>
      </c>
      <c r="S48" s="18" t="e">
        <f>VLOOKUP(F48,G17数据库!C:R,11,0)</f>
        <v>#N/A</v>
      </c>
      <c r="T48" s="18"/>
      <c r="U48" s="18" t="e">
        <f>VLOOKUP(F48,G17数据库!C:R,12,0)</f>
        <v>#N/A</v>
      </c>
      <c r="V48" s="18" t="e">
        <f>VLOOKUP(F48,G17数据库!C:R,13,0)</f>
        <v>#N/A</v>
      </c>
      <c r="W48" s="19" t="e">
        <f>VLOOKUP(F48,G17数据库!C:R,14,0)*C48*2</f>
        <v>#N/A</v>
      </c>
      <c r="X48" s="18" t="e">
        <f>VLOOKUP(F48,G17数据库!C:R,15,0)</f>
        <v>#N/A</v>
      </c>
      <c r="Y48" s="18" t="e">
        <f>VLOOKUP(F48,G17数据库!C:R,16,0)</f>
        <v>#N/A</v>
      </c>
      <c r="Z48" s="18"/>
    </row>
    <row r="49" spans="1:26" x14ac:dyDescent="0.25">
      <c r="A49" s="22"/>
      <c r="B49" s="3"/>
      <c r="C49" s="3"/>
      <c r="D49" s="3"/>
      <c r="E49" s="18" t="e">
        <f t="shared" si="5"/>
        <v>#VALUE!</v>
      </c>
      <c r="F49" s="18" t="str">
        <f t="shared" si="6"/>
        <v/>
      </c>
      <c r="G49" s="18" t="e">
        <f t="shared" si="7"/>
        <v>#VALUE!</v>
      </c>
      <c r="H49" s="18" t="e">
        <f t="shared" si="8"/>
        <v>#VALUE!</v>
      </c>
      <c r="I49" s="18" t="e">
        <f>VLOOKUP(F49,G17数据库!C:R,4,0)</f>
        <v>#N/A</v>
      </c>
      <c r="J49" s="18" t="e">
        <f>VLOOKUP(F49,G17数据库!C:R,5,0)</f>
        <v>#N/A</v>
      </c>
      <c r="K49" s="19" t="e">
        <f t="shared" si="9"/>
        <v>#VALUE!</v>
      </c>
      <c r="L49" s="18" t="e">
        <f>VLOOKUP(F49,G17数据库!C:R,6,0)</f>
        <v>#N/A</v>
      </c>
      <c r="M49" s="18" t="e">
        <f>VLOOKUP(F49,G17数据库!C:R,7,0)</f>
        <v>#N/A</v>
      </c>
      <c r="N49" s="18"/>
      <c r="O49" s="18" t="e">
        <f>VLOOKUP(F49,G17数据库!C:R,8,0)</f>
        <v>#N/A</v>
      </c>
      <c r="P49" s="18" t="e">
        <f>VLOOKUP(F49,G17数据库!C:R,9,0)</f>
        <v>#N/A</v>
      </c>
      <c r="Q49" s="19" t="e">
        <f t="shared" si="10"/>
        <v>#VALUE!</v>
      </c>
      <c r="R49" s="18" t="e">
        <f>VLOOKUP(F49,G17数据库!C:R,10,0)</f>
        <v>#N/A</v>
      </c>
      <c r="S49" s="18" t="e">
        <f>VLOOKUP(F49,G17数据库!C:R,11,0)</f>
        <v>#N/A</v>
      </c>
      <c r="T49" s="18"/>
      <c r="U49" s="18" t="e">
        <f>VLOOKUP(F49,G17数据库!C:R,12,0)</f>
        <v>#N/A</v>
      </c>
      <c r="V49" s="18" t="e">
        <f>VLOOKUP(F49,G17数据库!C:R,13,0)</f>
        <v>#N/A</v>
      </c>
      <c r="W49" s="19" t="e">
        <f>VLOOKUP(F49,G17数据库!C:R,14,0)*C49*2</f>
        <v>#N/A</v>
      </c>
      <c r="X49" s="18" t="e">
        <f>VLOOKUP(F49,G17数据库!C:R,15,0)</f>
        <v>#N/A</v>
      </c>
      <c r="Y49" s="18" t="e">
        <f>VLOOKUP(F49,G17数据库!C:R,16,0)</f>
        <v>#N/A</v>
      </c>
      <c r="Z49" s="18"/>
    </row>
    <row r="50" spans="1:26" x14ac:dyDescent="0.25">
      <c r="A50" s="22"/>
      <c r="B50" s="3"/>
      <c r="C50" s="3"/>
      <c r="D50" s="3"/>
      <c r="E50" s="18" t="e">
        <f t="shared" si="5"/>
        <v>#VALUE!</v>
      </c>
      <c r="F50" s="18" t="str">
        <f t="shared" si="6"/>
        <v/>
      </c>
      <c r="G50" s="18" t="e">
        <f t="shared" si="7"/>
        <v>#VALUE!</v>
      </c>
      <c r="H50" s="18" t="e">
        <f t="shared" si="8"/>
        <v>#VALUE!</v>
      </c>
      <c r="I50" s="18" t="e">
        <f>VLOOKUP(F50,G17数据库!C:R,4,0)</f>
        <v>#N/A</v>
      </c>
      <c r="J50" s="18" t="e">
        <f>VLOOKUP(F50,G17数据库!C:R,5,0)</f>
        <v>#N/A</v>
      </c>
      <c r="K50" s="19" t="e">
        <f t="shared" si="9"/>
        <v>#VALUE!</v>
      </c>
      <c r="L50" s="18" t="e">
        <f>VLOOKUP(F50,G17数据库!C:R,6,0)</f>
        <v>#N/A</v>
      </c>
      <c r="M50" s="18" t="e">
        <f>VLOOKUP(F50,G17数据库!C:R,7,0)</f>
        <v>#N/A</v>
      </c>
      <c r="N50" s="18"/>
      <c r="O50" s="18" t="e">
        <f>VLOOKUP(F50,G17数据库!C:R,8,0)</f>
        <v>#N/A</v>
      </c>
      <c r="P50" s="18" t="e">
        <f>VLOOKUP(F50,G17数据库!C:R,9,0)</f>
        <v>#N/A</v>
      </c>
      <c r="Q50" s="19" t="e">
        <f t="shared" si="10"/>
        <v>#VALUE!</v>
      </c>
      <c r="R50" s="18" t="e">
        <f>VLOOKUP(F50,G17数据库!C:R,10,0)</f>
        <v>#N/A</v>
      </c>
      <c r="S50" s="18" t="e">
        <f>VLOOKUP(F50,G17数据库!C:R,11,0)</f>
        <v>#N/A</v>
      </c>
      <c r="T50" s="18"/>
      <c r="U50" s="18" t="e">
        <f>VLOOKUP(F50,G17数据库!C:R,12,0)</f>
        <v>#N/A</v>
      </c>
      <c r="V50" s="18" t="e">
        <f>VLOOKUP(F50,G17数据库!C:R,13,0)</f>
        <v>#N/A</v>
      </c>
      <c r="W50" s="19" t="e">
        <f>VLOOKUP(F50,G17数据库!C:R,14,0)*C50*2</f>
        <v>#N/A</v>
      </c>
      <c r="X50" s="18" t="e">
        <f>VLOOKUP(F50,G17数据库!C:R,15,0)</f>
        <v>#N/A</v>
      </c>
      <c r="Y50" s="18" t="e">
        <f>VLOOKUP(F50,G17数据库!C:R,16,0)</f>
        <v>#N/A</v>
      </c>
      <c r="Z50" s="18"/>
    </row>
    <row r="51" spans="1:26" x14ac:dyDescent="0.25">
      <c r="A51" s="22"/>
      <c r="B51" s="3"/>
      <c r="C51" s="3"/>
      <c r="D51" s="3"/>
      <c r="E51" s="18" t="e">
        <f t="shared" si="5"/>
        <v>#VALUE!</v>
      </c>
      <c r="F51" s="18" t="str">
        <f t="shared" si="6"/>
        <v/>
      </c>
      <c r="G51" s="18" t="e">
        <f t="shared" si="7"/>
        <v>#VALUE!</v>
      </c>
      <c r="H51" s="18" t="e">
        <f t="shared" si="8"/>
        <v>#VALUE!</v>
      </c>
      <c r="I51" s="18" t="e">
        <f>VLOOKUP(F51,G17数据库!C:R,4,0)</f>
        <v>#N/A</v>
      </c>
      <c r="J51" s="18" t="e">
        <f>VLOOKUP(F51,G17数据库!C:R,5,0)</f>
        <v>#N/A</v>
      </c>
      <c r="K51" s="19" t="e">
        <f t="shared" si="9"/>
        <v>#VALUE!</v>
      </c>
      <c r="L51" s="18" t="e">
        <f>VLOOKUP(F51,G17数据库!C:R,6,0)</f>
        <v>#N/A</v>
      </c>
      <c r="M51" s="18" t="e">
        <f>VLOOKUP(F51,G17数据库!C:R,7,0)</f>
        <v>#N/A</v>
      </c>
      <c r="N51" s="18"/>
      <c r="O51" s="18" t="e">
        <f>VLOOKUP(F51,G17数据库!C:R,8,0)</f>
        <v>#N/A</v>
      </c>
      <c r="P51" s="18" t="e">
        <f>VLOOKUP(F51,G17数据库!C:R,9,0)</f>
        <v>#N/A</v>
      </c>
      <c r="Q51" s="19" t="e">
        <f t="shared" si="10"/>
        <v>#VALUE!</v>
      </c>
      <c r="R51" s="18" t="e">
        <f>VLOOKUP(F51,G17数据库!C:R,10,0)</f>
        <v>#N/A</v>
      </c>
      <c r="S51" s="18" t="e">
        <f>VLOOKUP(F51,G17数据库!C:R,11,0)</f>
        <v>#N/A</v>
      </c>
      <c r="T51" s="18"/>
      <c r="U51" s="18" t="e">
        <f>VLOOKUP(F51,G17数据库!C:R,12,0)</f>
        <v>#N/A</v>
      </c>
      <c r="V51" s="18" t="e">
        <f>VLOOKUP(F51,G17数据库!C:R,13,0)</f>
        <v>#N/A</v>
      </c>
      <c r="W51" s="19" t="e">
        <f>VLOOKUP(F51,G17数据库!C:R,14,0)*C51*2</f>
        <v>#N/A</v>
      </c>
      <c r="X51" s="18" t="e">
        <f>VLOOKUP(F51,G17数据库!C:R,15,0)</f>
        <v>#N/A</v>
      </c>
      <c r="Y51" s="18" t="e">
        <f>VLOOKUP(F51,G17数据库!C:R,16,0)</f>
        <v>#N/A</v>
      </c>
      <c r="Z51" s="18"/>
    </row>
    <row r="52" spans="1:26" x14ac:dyDescent="0.25">
      <c r="A52" s="22"/>
      <c r="B52" s="3"/>
      <c r="C52" s="3"/>
      <c r="D52" s="3"/>
      <c r="E52" s="18" t="e">
        <f t="shared" si="5"/>
        <v>#VALUE!</v>
      </c>
      <c r="F52" s="18" t="str">
        <f t="shared" si="6"/>
        <v/>
      </c>
      <c r="G52" s="18" t="e">
        <f t="shared" si="7"/>
        <v>#VALUE!</v>
      </c>
      <c r="H52" s="18" t="e">
        <f t="shared" si="8"/>
        <v>#VALUE!</v>
      </c>
      <c r="I52" s="18" t="e">
        <f>VLOOKUP(F52,G17数据库!C:R,4,0)</f>
        <v>#N/A</v>
      </c>
      <c r="J52" s="18" t="e">
        <f>VLOOKUP(F52,G17数据库!C:R,5,0)</f>
        <v>#N/A</v>
      </c>
      <c r="K52" s="19" t="e">
        <f t="shared" si="9"/>
        <v>#VALUE!</v>
      </c>
      <c r="L52" s="18" t="e">
        <f>VLOOKUP(F52,G17数据库!C:R,6,0)</f>
        <v>#N/A</v>
      </c>
      <c r="M52" s="18" t="e">
        <f>VLOOKUP(F52,G17数据库!C:R,7,0)</f>
        <v>#N/A</v>
      </c>
      <c r="N52" s="18"/>
      <c r="O52" s="18" t="e">
        <f>VLOOKUP(F52,G17数据库!C:R,8,0)</f>
        <v>#N/A</v>
      </c>
      <c r="P52" s="18" t="e">
        <f>VLOOKUP(F52,G17数据库!C:R,9,0)</f>
        <v>#N/A</v>
      </c>
      <c r="Q52" s="19" t="e">
        <f t="shared" si="10"/>
        <v>#VALUE!</v>
      </c>
      <c r="R52" s="18" t="e">
        <f>VLOOKUP(F52,G17数据库!C:R,10,0)</f>
        <v>#N/A</v>
      </c>
      <c r="S52" s="18" t="e">
        <f>VLOOKUP(F52,G17数据库!C:R,11,0)</f>
        <v>#N/A</v>
      </c>
      <c r="T52" s="18"/>
      <c r="U52" s="18" t="e">
        <f>VLOOKUP(F52,G17数据库!C:R,12,0)</f>
        <v>#N/A</v>
      </c>
      <c r="V52" s="18" t="e">
        <f>VLOOKUP(F52,G17数据库!C:R,13,0)</f>
        <v>#N/A</v>
      </c>
      <c r="W52" s="19" t="e">
        <f>VLOOKUP(F52,G17数据库!C:R,14,0)*C52*2</f>
        <v>#N/A</v>
      </c>
      <c r="X52" s="18" t="e">
        <f>VLOOKUP(F52,G17数据库!C:R,15,0)</f>
        <v>#N/A</v>
      </c>
      <c r="Y52" s="18" t="e">
        <f>VLOOKUP(F52,G17数据库!C:R,16,0)</f>
        <v>#N/A</v>
      </c>
      <c r="Z52" s="18"/>
    </row>
    <row r="53" spans="1:26" x14ac:dyDescent="0.25">
      <c r="A53" s="22"/>
      <c r="B53" s="3"/>
      <c r="C53" s="3"/>
      <c r="D53" s="3"/>
      <c r="E53" s="18" t="e">
        <f t="shared" si="5"/>
        <v>#VALUE!</v>
      </c>
      <c r="F53" s="18" t="str">
        <f t="shared" si="6"/>
        <v/>
      </c>
      <c r="G53" s="18" t="e">
        <f t="shared" si="7"/>
        <v>#VALUE!</v>
      </c>
      <c r="H53" s="18" t="e">
        <f t="shared" si="8"/>
        <v>#VALUE!</v>
      </c>
      <c r="I53" s="18" t="e">
        <f>VLOOKUP(F53,G17数据库!C:R,4,0)</f>
        <v>#N/A</v>
      </c>
      <c r="J53" s="18" t="e">
        <f>VLOOKUP(F53,G17数据库!C:R,5,0)</f>
        <v>#N/A</v>
      </c>
      <c r="K53" s="19" t="e">
        <f t="shared" si="9"/>
        <v>#VALUE!</v>
      </c>
      <c r="L53" s="18" t="e">
        <f>VLOOKUP(F53,G17数据库!C:R,6,0)</f>
        <v>#N/A</v>
      </c>
      <c r="M53" s="18" t="e">
        <f>VLOOKUP(F53,G17数据库!C:R,7,0)</f>
        <v>#N/A</v>
      </c>
      <c r="N53" s="18"/>
      <c r="O53" s="18" t="e">
        <f>VLOOKUP(F53,G17数据库!C:R,8,0)</f>
        <v>#N/A</v>
      </c>
      <c r="P53" s="18" t="e">
        <f>VLOOKUP(F53,G17数据库!C:R,9,0)</f>
        <v>#N/A</v>
      </c>
      <c r="Q53" s="19" t="e">
        <f t="shared" si="10"/>
        <v>#VALUE!</v>
      </c>
      <c r="R53" s="18" t="e">
        <f>VLOOKUP(F53,G17数据库!C:R,10,0)</f>
        <v>#N/A</v>
      </c>
      <c r="S53" s="18" t="e">
        <f>VLOOKUP(F53,G17数据库!C:R,11,0)</f>
        <v>#N/A</v>
      </c>
      <c r="T53" s="18"/>
      <c r="U53" s="18" t="e">
        <f>VLOOKUP(F53,G17数据库!C:R,12,0)</f>
        <v>#N/A</v>
      </c>
      <c r="V53" s="18" t="e">
        <f>VLOOKUP(F53,G17数据库!C:R,13,0)</f>
        <v>#N/A</v>
      </c>
      <c r="W53" s="19" t="e">
        <f>VLOOKUP(F53,G17数据库!C:R,14,0)*C53*2</f>
        <v>#N/A</v>
      </c>
      <c r="X53" s="18" t="e">
        <f>VLOOKUP(F53,G17数据库!C:R,15,0)</f>
        <v>#N/A</v>
      </c>
      <c r="Y53" s="18" t="e">
        <f>VLOOKUP(F53,G17数据库!C:R,16,0)</f>
        <v>#N/A</v>
      </c>
      <c r="Z53" s="18"/>
    </row>
    <row r="54" spans="1:26" x14ac:dyDescent="0.25">
      <c r="A54" s="22"/>
      <c r="B54" s="3"/>
      <c r="C54" s="3"/>
      <c r="D54" s="3"/>
      <c r="E54" s="18" t="e">
        <f t="shared" si="5"/>
        <v>#VALUE!</v>
      </c>
      <c r="F54" s="18" t="str">
        <f t="shared" si="6"/>
        <v/>
      </c>
      <c r="G54" s="18" t="e">
        <f t="shared" si="7"/>
        <v>#VALUE!</v>
      </c>
      <c r="H54" s="18" t="e">
        <f t="shared" si="8"/>
        <v>#VALUE!</v>
      </c>
      <c r="I54" s="18" t="e">
        <f>VLOOKUP(F54,G17数据库!C:R,4,0)</f>
        <v>#N/A</v>
      </c>
      <c r="J54" s="18" t="e">
        <f>VLOOKUP(F54,G17数据库!C:R,5,0)</f>
        <v>#N/A</v>
      </c>
      <c r="K54" s="19" t="e">
        <f t="shared" si="9"/>
        <v>#VALUE!</v>
      </c>
      <c r="L54" s="18" t="e">
        <f>VLOOKUP(F54,G17数据库!C:R,6,0)</f>
        <v>#N/A</v>
      </c>
      <c r="M54" s="18" t="e">
        <f>VLOOKUP(F54,G17数据库!C:R,7,0)</f>
        <v>#N/A</v>
      </c>
      <c r="N54" s="18"/>
      <c r="O54" s="18" t="e">
        <f>VLOOKUP(F54,G17数据库!C:R,8,0)</f>
        <v>#N/A</v>
      </c>
      <c r="P54" s="18" t="e">
        <f>VLOOKUP(F54,G17数据库!C:R,9,0)</f>
        <v>#N/A</v>
      </c>
      <c r="Q54" s="19" t="e">
        <f t="shared" si="10"/>
        <v>#VALUE!</v>
      </c>
      <c r="R54" s="18" t="e">
        <f>VLOOKUP(F54,G17数据库!C:R,10,0)</f>
        <v>#N/A</v>
      </c>
      <c r="S54" s="18" t="e">
        <f>VLOOKUP(F54,G17数据库!C:R,11,0)</f>
        <v>#N/A</v>
      </c>
      <c r="T54" s="18"/>
      <c r="U54" s="18" t="e">
        <f>VLOOKUP(F54,G17数据库!C:R,12,0)</f>
        <v>#N/A</v>
      </c>
      <c r="V54" s="18" t="e">
        <f>VLOOKUP(F54,G17数据库!C:R,13,0)</f>
        <v>#N/A</v>
      </c>
      <c r="W54" s="19" t="e">
        <f>VLOOKUP(F54,G17数据库!C:R,14,0)*C54*2</f>
        <v>#N/A</v>
      </c>
      <c r="X54" s="18" t="e">
        <f>VLOOKUP(F54,G17数据库!C:R,15,0)</f>
        <v>#N/A</v>
      </c>
      <c r="Y54" s="18" t="e">
        <f>VLOOKUP(F54,G17数据库!C:R,16,0)</f>
        <v>#N/A</v>
      </c>
      <c r="Z54" s="18"/>
    </row>
    <row r="55" spans="1:26" x14ac:dyDescent="0.25">
      <c r="A55" s="22"/>
      <c r="B55" s="3"/>
      <c r="C55" s="3"/>
      <c r="D55" s="3"/>
      <c r="E55" s="18" t="e">
        <f t="shared" si="5"/>
        <v>#VALUE!</v>
      </c>
      <c r="F55" s="18" t="str">
        <f t="shared" si="6"/>
        <v/>
      </c>
      <c r="G55" s="18" t="e">
        <f t="shared" si="7"/>
        <v>#VALUE!</v>
      </c>
      <c r="H55" s="18" t="e">
        <f t="shared" si="8"/>
        <v>#VALUE!</v>
      </c>
      <c r="I55" s="18" t="e">
        <f>VLOOKUP(F55,G17数据库!C:R,4,0)</f>
        <v>#N/A</v>
      </c>
      <c r="J55" s="18" t="e">
        <f>VLOOKUP(F55,G17数据库!C:R,5,0)</f>
        <v>#N/A</v>
      </c>
      <c r="K55" s="19" t="e">
        <f t="shared" si="9"/>
        <v>#VALUE!</v>
      </c>
      <c r="L55" s="18" t="e">
        <f>VLOOKUP(F55,G17数据库!C:R,6,0)</f>
        <v>#N/A</v>
      </c>
      <c r="M55" s="18" t="e">
        <f>VLOOKUP(F55,G17数据库!C:R,7,0)</f>
        <v>#N/A</v>
      </c>
      <c r="N55" s="18"/>
      <c r="O55" s="18" t="e">
        <f>VLOOKUP(F55,G17数据库!C:R,8,0)</f>
        <v>#N/A</v>
      </c>
      <c r="P55" s="18" t="e">
        <f>VLOOKUP(F55,G17数据库!C:R,9,0)</f>
        <v>#N/A</v>
      </c>
      <c r="Q55" s="19" t="e">
        <f t="shared" si="10"/>
        <v>#VALUE!</v>
      </c>
      <c r="R55" s="18" t="e">
        <f>VLOOKUP(F55,G17数据库!C:R,10,0)</f>
        <v>#N/A</v>
      </c>
      <c r="S55" s="18" t="e">
        <f>VLOOKUP(F55,G17数据库!C:R,11,0)</f>
        <v>#N/A</v>
      </c>
      <c r="T55" s="18"/>
      <c r="U55" s="18" t="e">
        <f>VLOOKUP(F55,G17数据库!C:R,12,0)</f>
        <v>#N/A</v>
      </c>
      <c r="V55" s="18" t="e">
        <f>VLOOKUP(F55,G17数据库!C:R,13,0)</f>
        <v>#N/A</v>
      </c>
      <c r="W55" s="19" t="e">
        <f>VLOOKUP(F55,G17数据库!C:R,14,0)*C55*2</f>
        <v>#N/A</v>
      </c>
      <c r="X55" s="18" t="e">
        <f>VLOOKUP(F55,G17数据库!C:R,15,0)</f>
        <v>#N/A</v>
      </c>
      <c r="Y55" s="18" t="e">
        <f>VLOOKUP(F55,G17数据库!C:R,16,0)</f>
        <v>#N/A</v>
      </c>
      <c r="Z55" s="18"/>
    </row>
    <row r="56" spans="1:26" x14ac:dyDescent="0.25">
      <c r="A56" s="22"/>
      <c r="B56" s="3"/>
      <c r="C56" s="3"/>
      <c r="D56" s="3"/>
      <c r="E56" s="18" t="e">
        <f t="shared" si="5"/>
        <v>#VALUE!</v>
      </c>
      <c r="F56" s="18" t="str">
        <f t="shared" si="6"/>
        <v/>
      </c>
      <c r="G56" s="18" t="e">
        <f t="shared" si="7"/>
        <v>#VALUE!</v>
      </c>
      <c r="H56" s="18" t="e">
        <f t="shared" si="8"/>
        <v>#VALUE!</v>
      </c>
      <c r="I56" s="18" t="e">
        <f>VLOOKUP(F56,G17数据库!C:R,4,0)</f>
        <v>#N/A</v>
      </c>
      <c r="J56" s="18" t="e">
        <f>VLOOKUP(F56,G17数据库!C:R,5,0)</f>
        <v>#N/A</v>
      </c>
      <c r="K56" s="19" t="e">
        <f t="shared" si="9"/>
        <v>#VALUE!</v>
      </c>
      <c r="L56" s="18" t="e">
        <f>VLOOKUP(F56,G17数据库!C:R,6,0)</f>
        <v>#N/A</v>
      </c>
      <c r="M56" s="18" t="e">
        <f>VLOOKUP(F56,G17数据库!C:R,7,0)</f>
        <v>#N/A</v>
      </c>
      <c r="N56" s="18"/>
      <c r="O56" s="18" t="e">
        <f>VLOOKUP(F56,G17数据库!C:R,8,0)</f>
        <v>#N/A</v>
      </c>
      <c r="P56" s="18" t="e">
        <f>VLOOKUP(F56,G17数据库!C:R,9,0)</f>
        <v>#N/A</v>
      </c>
      <c r="Q56" s="19" t="e">
        <f t="shared" si="10"/>
        <v>#VALUE!</v>
      </c>
      <c r="R56" s="18" t="e">
        <f>VLOOKUP(F56,G17数据库!C:R,10,0)</f>
        <v>#N/A</v>
      </c>
      <c r="S56" s="18" t="e">
        <f>VLOOKUP(F56,G17数据库!C:R,11,0)</f>
        <v>#N/A</v>
      </c>
      <c r="T56" s="18"/>
      <c r="U56" s="18" t="e">
        <f>VLOOKUP(F56,G17数据库!C:R,12,0)</f>
        <v>#N/A</v>
      </c>
      <c r="V56" s="18" t="e">
        <f>VLOOKUP(F56,G17数据库!C:R,13,0)</f>
        <v>#N/A</v>
      </c>
      <c r="W56" s="19" t="e">
        <f>VLOOKUP(F56,G17数据库!C:R,14,0)*C56*2</f>
        <v>#N/A</v>
      </c>
      <c r="X56" s="18" t="e">
        <f>VLOOKUP(F56,G17数据库!C:R,15,0)</f>
        <v>#N/A</v>
      </c>
      <c r="Y56" s="18" t="e">
        <f>VLOOKUP(F56,G17数据库!C:R,16,0)</f>
        <v>#N/A</v>
      </c>
      <c r="Z56" s="18"/>
    </row>
    <row r="57" spans="1:26" x14ac:dyDescent="0.25">
      <c r="A57" s="22"/>
      <c r="B57" s="3"/>
      <c r="C57" s="3"/>
      <c r="D57" s="3"/>
      <c r="E57" s="18" t="e">
        <f t="shared" si="5"/>
        <v>#VALUE!</v>
      </c>
      <c r="F57" s="18" t="str">
        <f t="shared" si="6"/>
        <v/>
      </c>
      <c r="G57" s="18" t="e">
        <f t="shared" si="7"/>
        <v>#VALUE!</v>
      </c>
      <c r="H57" s="18" t="e">
        <f t="shared" si="8"/>
        <v>#VALUE!</v>
      </c>
      <c r="I57" s="18" t="e">
        <f>VLOOKUP(F57,G17数据库!C:R,4,0)</f>
        <v>#N/A</v>
      </c>
      <c r="J57" s="18" t="e">
        <f>VLOOKUP(F57,G17数据库!C:R,5,0)</f>
        <v>#N/A</v>
      </c>
      <c r="K57" s="19" t="e">
        <f t="shared" si="9"/>
        <v>#VALUE!</v>
      </c>
      <c r="L57" s="18" t="e">
        <f>VLOOKUP(F57,G17数据库!C:R,6,0)</f>
        <v>#N/A</v>
      </c>
      <c r="M57" s="18" t="e">
        <f>VLOOKUP(F57,G17数据库!C:R,7,0)</f>
        <v>#N/A</v>
      </c>
      <c r="N57" s="18"/>
      <c r="O57" s="18" t="e">
        <f>VLOOKUP(F57,G17数据库!C:R,8,0)</f>
        <v>#N/A</v>
      </c>
      <c r="P57" s="18" t="e">
        <f>VLOOKUP(F57,G17数据库!C:R,9,0)</f>
        <v>#N/A</v>
      </c>
      <c r="Q57" s="19" t="e">
        <f t="shared" si="10"/>
        <v>#VALUE!</v>
      </c>
      <c r="R57" s="18" t="e">
        <f>VLOOKUP(F57,G17数据库!C:R,10,0)</f>
        <v>#N/A</v>
      </c>
      <c r="S57" s="18" t="e">
        <f>VLOOKUP(F57,G17数据库!C:R,11,0)</f>
        <v>#N/A</v>
      </c>
      <c r="T57" s="18"/>
      <c r="U57" s="18" t="e">
        <f>VLOOKUP(F57,G17数据库!C:R,12,0)</f>
        <v>#N/A</v>
      </c>
      <c r="V57" s="18" t="e">
        <f>VLOOKUP(F57,G17数据库!C:R,13,0)</f>
        <v>#N/A</v>
      </c>
      <c r="W57" s="19" t="e">
        <f>VLOOKUP(F57,G17数据库!C:R,14,0)*C57*2</f>
        <v>#N/A</v>
      </c>
      <c r="X57" s="18" t="e">
        <f>VLOOKUP(F57,G17数据库!C:R,15,0)</f>
        <v>#N/A</v>
      </c>
      <c r="Y57" s="18" t="e">
        <f>VLOOKUP(F57,G17数据库!C:R,16,0)</f>
        <v>#N/A</v>
      </c>
      <c r="Z57" s="18"/>
    </row>
    <row r="58" spans="1:26" x14ac:dyDescent="0.25">
      <c r="A58" s="22"/>
      <c r="B58" s="3"/>
      <c r="C58" s="3"/>
      <c r="D58" s="3"/>
      <c r="E58" s="18" t="e">
        <f t="shared" si="5"/>
        <v>#VALUE!</v>
      </c>
      <c r="F58" s="18" t="str">
        <f t="shared" si="6"/>
        <v/>
      </c>
      <c r="G58" s="18" t="e">
        <f t="shared" si="7"/>
        <v>#VALUE!</v>
      </c>
      <c r="H58" s="18" t="e">
        <f t="shared" si="8"/>
        <v>#VALUE!</v>
      </c>
      <c r="I58" s="18" t="e">
        <f>VLOOKUP(F58,G17数据库!C:R,4,0)</f>
        <v>#N/A</v>
      </c>
      <c r="J58" s="18" t="e">
        <f>VLOOKUP(F58,G17数据库!C:R,5,0)</f>
        <v>#N/A</v>
      </c>
      <c r="K58" s="19" t="e">
        <f t="shared" si="9"/>
        <v>#VALUE!</v>
      </c>
      <c r="L58" s="18" t="e">
        <f>VLOOKUP(F58,G17数据库!C:R,6,0)</f>
        <v>#N/A</v>
      </c>
      <c r="M58" s="18" t="e">
        <f>VLOOKUP(F58,G17数据库!C:R,7,0)</f>
        <v>#N/A</v>
      </c>
      <c r="N58" s="18"/>
      <c r="O58" s="18" t="e">
        <f>VLOOKUP(F58,G17数据库!C:R,8,0)</f>
        <v>#N/A</v>
      </c>
      <c r="P58" s="18" t="e">
        <f>VLOOKUP(F58,G17数据库!C:R,9,0)</f>
        <v>#N/A</v>
      </c>
      <c r="Q58" s="19" t="e">
        <f t="shared" si="10"/>
        <v>#VALUE!</v>
      </c>
      <c r="R58" s="18" t="e">
        <f>VLOOKUP(F58,G17数据库!C:R,10,0)</f>
        <v>#N/A</v>
      </c>
      <c r="S58" s="18" t="e">
        <f>VLOOKUP(F58,G17数据库!C:R,11,0)</f>
        <v>#N/A</v>
      </c>
      <c r="T58" s="18"/>
      <c r="U58" s="18" t="e">
        <f>VLOOKUP(F58,G17数据库!C:R,12,0)</f>
        <v>#N/A</v>
      </c>
      <c r="V58" s="18" t="e">
        <f>VLOOKUP(F58,G17数据库!C:R,13,0)</f>
        <v>#N/A</v>
      </c>
      <c r="W58" s="19" t="e">
        <f>VLOOKUP(F58,G17数据库!C:R,14,0)*C58*2</f>
        <v>#N/A</v>
      </c>
      <c r="X58" s="18" t="e">
        <f>VLOOKUP(F58,G17数据库!C:R,15,0)</f>
        <v>#N/A</v>
      </c>
      <c r="Y58" s="18" t="e">
        <f>VLOOKUP(F58,G17数据库!C:R,16,0)</f>
        <v>#N/A</v>
      </c>
      <c r="Z58" s="18"/>
    </row>
    <row r="59" spans="1:26" x14ac:dyDescent="0.25">
      <c r="A59" s="22"/>
      <c r="B59" s="3"/>
      <c r="C59" s="3"/>
      <c r="D59" s="3"/>
      <c r="E59" s="18" t="e">
        <f t="shared" si="5"/>
        <v>#VALUE!</v>
      </c>
      <c r="F59" s="18" t="str">
        <f t="shared" si="6"/>
        <v/>
      </c>
      <c r="G59" s="18" t="e">
        <f t="shared" si="7"/>
        <v>#VALUE!</v>
      </c>
      <c r="H59" s="18" t="e">
        <f t="shared" si="8"/>
        <v>#VALUE!</v>
      </c>
      <c r="I59" s="18" t="e">
        <f>VLOOKUP(F59,G17数据库!C:R,4,0)</f>
        <v>#N/A</v>
      </c>
      <c r="J59" s="18" t="e">
        <f>VLOOKUP(F59,G17数据库!C:R,5,0)</f>
        <v>#N/A</v>
      </c>
      <c r="K59" s="19" t="e">
        <f t="shared" si="9"/>
        <v>#VALUE!</v>
      </c>
      <c r="L59" s="18" t="e">
        <f>VLOOKUP(F59,G17数据库!C:R,6,0)</f>
        <v>#N/A</v>
      </c>
      <c r="M59" s="18" t="e">
        <f>VLOOKUP(F59,G17数据库!C:R,7,0)</f>
        <v>#N/A</v>
      </c>
      <c r="N59" s="18"/>
      <c r="O59" s="18" t="e">
        <f>VLOOKUP(F59,G17数据库!C:R,8,0)</f>
        <v>#N/A</v>
      </c>
      <c r="P59" s="18" t="e">
        <f>VLOOKUP(F59,G17数据库!C:R,9,0)</f>
        <v>#N/A</v>
      </c>
      <c r="Q59" s="19" t="e">
        <f t="shared" si="10"/>
        <v>#VALUE!</v>
      </c>
      <c r="R59" s="18" t="e">
        <f>VLOOKUP(F59,G17数据库!C:R,10,0)</f>
        <v>#N/A</v>
      </c>
      <c r="S59" s="18" t="e">
        <f>VLOOKUP(F59,G17数据库!C:R,11,0)</f>
        <v>#N/A</v>
      </c>
      <c r="T59" s="18"/>
      <c r="U59" s="18" t="e">
        <f>VLOOKUP(F59,G17数据库!C:R,12,0)</f>
        <v>#N/A</v>
      </c>
      <c r="V59" s="18" t="e">
        <f>VLOOKUP(F59,G17数据库!C:R,13,0)</f>
        <v>#N/A</v>
      </c>
      <c r="W59" s="19" t="e">
        <f>VLOOKUP(F59,G17数据库!C:R,14,0)*C59*2</f>
        <v>#N/A</v>
      </c>
      <c r="X59" s="18" t="e">
        <f>VLOOKUP(F59,G17数据库!C:R,15,0)</f>
        <v>#N/A</v>
      </c>
      <c r="Y59" s="18" t="e">
        <f>VLOOKUP(F59,G17数据库!C:R,16,0)</f>
        <v>#N/A</v>
      </c>
      <c r="Z59" s="18"/>
    </row>
    <row r="60" spans="1:26" x14ac:dyDescent="0.25">
      <c r="A60" s="22"/>
      <c r="B60" s="3"/>
      <c r="C60" s="3"/>
      <c r="D60" s="3"/>
      <c r="E60" s="18" t="e">
        <f t="shared" si="5"/>
        <v>#VALUE!</v>
      </c>
      <c r="F60" s="18" t="str">
        <f t="shared" si="6"/>
        <v/>
      </c>
      <c r="G60" s="18" t="e">
        <f t="shared" si="7"/>
        <v>#VALUE!</v>
      </c>
      <c r="H60" s="18" t="e">
        <f t="shared" si="8"/>
        <v>#VALUE!</v>
      </c>
      <c r="I60" s="18" t="e">
        <f>VLOOKUP(F60,G17数据库!C:R,4,0)</f>
        <v>#N/A</v>
      </c>
      <c r="J60" s="18" t="e">
        <f>VLOOKUP(F60,G17数据库!C:R,5,0)</f>
        <v>#N/A</v>
      </c>
      <c r="K60" s="19" t="e">
        <f t="shared" si="9"/>
        <v>#VALUE!</v>
      </c>
      <c r="L60" s="18" t="e">
        <f>VLOOKUP(F60,G17数据库!C:R,6,0)</f>
        <v>#N/A</v>
      </c>
      <c r="M60" s="18" t="e">
        <f>VLOOKUP(F60,G17数据库!C:R,7,0)</f>
        <v>#N/A</v>
      </c>
      <c r="N60" s="18"/>
      <c r="O60" s="18" t="e">
        <f>VLOOKUP(F60,G17数据库!C:R,8,0)</f>
        <v>#N/A</v>
      </c>
      <c r="P60" s="18" t="e">
        <f>VLOOKUP(F60,G17数据库!C:R,9,0)</f>
        <v>#N/A</v>
      </c>
      <c r="Q60" s="19" t="e">
        <f t="shared" si="10"/>
        <v>#VALUE!</v>
      </c>
      <c r="R60" s="18" t="e">
        <f>VLOOKUP(F60,G17数据库!C:R,10,0)</f>
        <v>#N/A</v>
      </c>
      <c r="S60" s="18" t="e">
        <f>VLOOKUP(F60,G17数据库!C:R,11,0)</f>
        <v>#N/A</v>
      </c>
      <c r="T60" s="18"/>
      <c r="U60" s="18" t="e">
        <f>VLOOKUP(F60,G17数据库!C:R,12,0)</f>
        <v>#N/A</v>
      </c>
      <c r="V60" s="18" t="e">
        <f>VLOOKUP(F60,G17数据库!C:R,13,0)</f>
        <v>#N/A</v>
      </c>
      <c r="W60" s="19" t="e">
        <f>VLOOKUP(F60,G17数据库!C:R,14,0)*C60*2</f>
        <v>#N/A</v>
      </c>
      <c r="X60" s="18" t="e">
        <f>VLOOKUP(F60,G17数据库!C:R,15,0)</f>
        <v>#N/A</v>
      </c>
      <c r="Y60" s="18" t="e">
        <f>VLOOKUP(F60,G17数据库!C:R,16,0)</f>
        <v>#N/A</v>
      </c>
      <c r="Z60" s="18"/>
    </row>
    <row r="61" spans="1:26" x14ac:dyDescent="0.25">
      <c r="A61" s="22"/>
      <c r="B61" s="3"/>
      <c r="C61" s="3"/>
      <c r="D61" s="3"/>
      <c r="E61" s="18" t="e">
        <f t="shared" si="5"/>
        <v>#VALUE!</v>
      </c>
      <c r="F61" s="18" t="str">
        <f t="shared" si="6"/>
        <v/>
      </c>
      <c r="G61" s="18" t="e">
        <f t="shared" si="7"/>
        <v>#VALUE!</v>
      </c>
      <c r="H61" s="18" t="e">
        <f t="shared" si="8"/>
        <v>#VALUE!</v>
      </c>
      <c r="I61" s="18" t="e">
        <f>VLOOKUP(F61,G17数据库!C:R,4,0)</f>
        <v>#N/A</v>
      </c>
      <c r="J61" s="18" t="e">
        <f>VLOOKUP(F61,G17数据库!C:R,5,0)</f>
        <v>#N/A</v>
      </c>
      <c r="K61" s="19" t="e">
        <f t="shared" si="9"/>
        <v>#VALUE!</v>
      </c>
      <c r="L61" s="18" t="e">
        <f>VLOOKUP(F61,G17数据库!C:R,6,0)</f>
        <v>#N/A</v>
      </c>
      <c r="M61" s="18" t="e">
        <f>VLOOKUP(F61,G17数据库!C:R,7,0)</f>
        <v>#N/A</v>
      </c>
      <c r="N61" s="18"/>
      <c r="O61" s="18" t="e">
        <f>VLOOKUP(F61,G17数据库!C:R,8,0)</f>
        <v>#N/A</v>
      </c>
      <c r="P61" s="18" t="e">
        <f>VLOOKUP(F61,G17数据库!C:R,9,0)</f>
        <v>#N/A</v>
      </c>
      <c r="Q61" s="19" t="e">
        <f t="shared" si="10"/>
        <v>#VALUE!</v>
      </c>
      <c r="R61" s="18" t="e">
        <f>VLOOKUP(F61,G17数据库!C:R,10,0)</f>
        <v>#N/A</v>
      </c>
      <c r="S61" s="18" t="e">
        <f>VLOOKUP(F61,G17数据库!C:R,11,0)</f>
        <v>#N/A</v>
      </c>
      <c r="T61" s="18"/>
      <c r="U61" s="18" t="e">
        <f>VLOOKUP(F61,G17数据库!C:R,12,0)</f>
        <v>#N/A</v>
      </c>
      <c r="V61" s="18" t="e">
        <f>VLOOKUP(F61,G17数据库!C:R,13,0)</f>
        <v>#N/A</v>
      </c>
      <c r="W61" s="19" t="e">
        <f>VLOOKUP(F61,G17数据库!C:R,14,0)*C61*2</f>
        <v>#N/A</v>
      </c>
      <c r="X61" s="18" t="e">
        <f>VLOOKUP(F61,G17数据库!C:R,15,0)</f>
        <v>#N/A</v>
      </c>
      <c r="Y61" s="18" t="e">
        <f>VLOOKUP(F61,G17数据库!C:R,16,0)</f>
        <v>#N/A</v>
      </c>
      <c r="Z61" s="18"/>
    </row>
    <row r="62" spans="1:26" x14ac:dyDescent="0.25">
      <c r="A62" s="22"/>
      <c r="B62" s="3"/>
      <c r="C62" s="3"/>
      <c r="D62" s="3"/>
      <c r="E62" s="18" t="e">
        <f t="shared" si="5"/>
        <v>#VALUE!</v>
      </c>
      <c r="F62" s="18" t="str">
        <f t="shared" si="6"/>
        <v/>
      </c>
      <c r="G62" s="18" t="e">
        <f t="shared" si="7"/>
        <v>#VALUE!</v>
      </c>
      <c r="H62" s="18" t="e">
        <f t="shared" si="8"/>
        <v>#VALUE!</v>
      </c>
      <c r="I62" s="18" t="e">
        <f>VLOOKUP(F62,G17数据库!C:R,4,0)</f>
        <v>#N/A</v>
      </c>
      <c r="J62" s="18" t="e">
        <f>VLOOKUP(F62,G17数据库!C:R,5,0)</f>
        <v>#N/A</v>
      </c>
      <c r="K62" s="19" t="e">
        <f t="shared" si="9"/>
        <v>#VALUE!</v>
      </c>
      <c r="L62" s="18" t="e">
        <f>VLOOKUP(F62,G17数据库!C:R,6,0)</f>
        <v>#N/A</v>
      </c>
      <c r="M62" s="18" t="e">
        <f>VLOOKUP(F62,G17数据库!C:R,7,0)</f>
        <v>#N/A</v>
      </c>
      <c r="N62" s="18"/>
      <c r="O62" s="18" t="e">
        <f>VLOOKUP(F62,G17数据库!C:R,8,0)</f>
        <v>#N/A</v>
      </c>
      <c r="P62" s="18" t="e">
        <f>VLOOKUP(F62,G17数据库!C:R,9,0)</f>
        <v>#N/A</v>
      </c>
      <c r="Q62" s="19" t="e">
        <f t="shared" si="10"/>
        <v>#VALUE!</v>
      </c>
      <c r="R62" s="18" t="e">
        <f>VLOOKUP(F62,G17数据库!C:R,10,0)</f>
        <v>#N/A</v>
      </c>
      <c r="S62" s="18" t="e">
        <f>VLOOKUP(F62,G17数据库!C:R,11,0)</f>
        <v>#N/A</v>
      </c>
      <c r="T62" s="18"/>
      <c r="U62" s="18" t="e">
        <f>VLOOKUP(F62,G17数据库!C:R,12,0)</f>
        <v>#N/A</v>
      </c>
      <c r="V62" s="18" t="e">
        <f>VLOOKUP(F62,G17数据库!C:R,13,0)</f>
        <v>#N/A</v>
      </c>
      <c r="W62" s="19" t="e">
        <f>VLOOKUP(F62,G17数据库!C:R,14,0)*C62*2</f>
        <v>#N/A</v>
      </c>
      <c r="X62" s="18" t="e">
        <f>VLOOKUP(F62,G17数据库!C:R,15,0)</f>
        <v>#N/A</v>
      </c>
      <c r="Y62" s="18" t="e">
        <f>VLOOKUP(F62,G17数据库!C:R,16,0)</f>
        <v>#N/A</v>
      </c>
      <c r="Z62" s="18"/>
    </row>
    <row r="63" spans="1:26" x14ac:dyDescent="0.25">
      <c r="A63" s="22"/>
      <c r="B63" s="3"/>
      <c r="C63" s="3"/>
      <c r="D63" s="3"/>
      <c r="E63" s="18" t="e">
        <f t="shared" si="5"/>
        <v>#VALUE!</v>
      </c>
      <c r="F63" s="18" t="str">
        <f t="shared" si="6"/>
        <v/>
      </c>
      <c r="G63" s="18" t="e">
        <f t="shared" si="7"/>
        <v>#VALUE!</v>
      </c>
      <c r="H63" s="18" t="e">
        <f t="shared" si="8"/>
        <v>#VALUE!</v>
      </c>
      <c r="I63" s="18" t="e">
        <f>VLOOKUP(F63,G17数据库!C:R,4,0)</f>
        <v>#N/A</v>
      </c>
      <c r="J63" s="18" t="e">
        <f>VLOOKUP(F63,G17数据库!C:R,5,0)</f>
        <v>#N/A</v>
      </c>
      <c r="K63" s="19" t="e">
        <f t="shared" si="9"/>
        <v>#VALUE!</v>
      </c>
      <c r="L63" s="18" t="e">
        <f>VLOOKUP(F63,G17数据库!C:R,6,0)</f>
        <v>#N/A</v>
      </c>
      <c r="M63" s="18" t="e">
        <f>VLOOKUP(F63,G17数据库!C:R,7,0)</f>
        <v>#N/A</v>
      </c>
      <c r="N63" s="18"/>
      <c r="O63" s="18" t="e">
        <f>VLOOKUP(F63,G17数据库!C:R,8,0)</f>
        <v>#N/A</v>
      </c>
      <c r="P63" s="18" t="e">
        <f>VLOOKUP(F63,G17数据库!C:R,9,0)</f>
        <v>#N/A</v>
      </c>
      <c r="Q63" s="19" t="e">
        <f t="shared" si="10"/>
        <v>#VALUE!</v>
      </c>
      <c r="R63" s="18" t="e">
        <f>VLOOKUP(F63,G17数据库!C:R,10,0)</f>
        <v>#N/A</v>
      </c>
      <c r="S63" s="18" t="e">
        <f>VLOOKUP(F63,G17数据库!C:R,11,0)</f>
        <v>#N/A</v>
      </c>
      <c r="T63" s="18"/>
      <c r="U63" s="18" t="e">
        <f>VLOOKUP(F63,G17数据库!C:R,12,0)</f>
        <v>#N/A</v>
      </c>
      <c r="V63" s="18" t="e">
        <f>VLOOKUP(F63,G17数据库!C:R,13,0)</f>
        <v>#N/A</v>
      </c>
      <c r="W63" s="19" t="e">
        <f>VLOOKUP(F63,G17数据库!C:R,14,0)*C63*2</f>
        <v>#N/A</v>
      </c>
      <c r="X63" s="18" t="e">
        <f>VLOOKUP(F63,G17数据库!C:R,15,0)</f>
        <v>#N/A</v>
      </c>
      <c r="Y63" s="18" t="e">
        <f>VLOOKUP(F63,G17数据库!C:R,16,0)</f>
        <v>#N/A</v>
      </c>
      <c r="Z63" s="18"/>
    </row>
    <row r="64" spans="1:26" x14ac:dyDescent="0.25">
      <c r="A64" s="22"/>
      <c r="B64" s="3"/>
      <c r="C64" s="3"/>
      <c r="D64" s="3"/>
      <c r="E64" s="18" t="e">
        <f t="shared" si="5"/>
        <v>#VALUE!</v>
      </c>
      <c r="F64" s="18" t="str">
        <f t="shared" si="6"/>
        <v/>
      </c>
      <c r="G64" s="18" t="e">
        <f t="shared" si="7"/>
        <v>#VALUE!</v>
      </c>
      <c r="H64" s="18" t="e">
        <f t="shared" si="8"/>
        <v>#VALUE!</v>
      </c>
      <c r="I64" s="18" t="e">
        <f>VLOOKUP(F64,G17数据库!C:R,4,0)</f>
        <v>#N/A</v>
      </c>
      <c r="J64" s="18" t="e">
        <f>VLOOKUP(F64,G17数据库!C:R,5,0)</f>
        <v>#N/A</v>
      </c>
      <c r="K64" s="19" t="e">
        <f t="shared" si="9"/>
        <v>#VALUE!</v>
      </c>
      <c r="L64" s="18" t="e">
        <f>VLOOKUP(F64,G17数据库!C:R,6,0)</f>
        <v>#N/A</v>
      </c>
      <c r="M64" s="18" t="e">
        <f>VLOOKUP(F64,G17数据库!C:R,7,0)</f>
        <v>#N/A</v>
      </c>
      <c r="N64" s="18"/>
      <c r="O64" s="18" t="e">
        <f>VLOOKUP(F64,G17数据库!C:R,8,0)</f>
        <v>#N/A</v>
      </c>
      <c r="P64" s="18" t="e">
        <f>VLOOKUP(F64,G17数据库!C:R,9,0)</f>
        <v>#N/A</v>
      </c>
      <c r="Q64" s="19" t="e">
        <f t="shared" si="10"/>
        <v>#VALUE!</v>
      </c>
      <c r="R64" s="18" t="e">
        <f>VLOOKUP(F64,G17数据库!C:R,10,0)</f>
        <v>#N/A</v>
      </c>
      <c r="S64" s="18" t="e">
        <f>VLOOKUP(F64,G17数据库!C:R,11,0)</f>
        <v>#N/A</v>
      </c>
      <c r="T64" s="18"/>
      <c r="U64" s="18" t="e">
        <f>VLOOKUP(F64,G17数据库!C:R,12,0)</f>
        <v>#N/A</v>
      </c>
      <c r="V64" s="18" t="e">
        <f>VLOOKUP(F64,G17数据库!C:R,13,0)</f>
        <v>#N/A</v>
      </c>
      <c r="W64" s="19" t="e">
        <f>VLOOKUP(F64,G17数据库!C:R,14,0)*C64*2</f>
        <v>#N/A</v>
      </c>
      <c r="X64" s="18" t="e">
        <f>VLOOKUP(F64,G17数据库!C:R,15,0)</f>
        <v>#N/A</v>
      </c>
      <c r="Y64" s="18" t="e">
        <f>VLOOKUP(F64,G17数据库!C:R,16,0)</f>
        <v>#N/A</v>
      </c>
      <c r="Z64" s="18"/>
    </row>
    <row r="65" spans="1:26" x14ac:dyDescent="0.25">
      <c r="A65" s="22"/>
      <c r="B65" s="3"/>
      <c r="C65" s="3"/>
      <c r="D65" s="3"/>
      <c r="E65" s="18" t="e">
        <f t="shared" si="5"/>
        <v>#VALUE!</v>
      </c>
      <c r="F65" s="18" t="str">
        <f t="shared" si="6"/>
        <v/>
      </c>
      <c r="G65" s="18" t="e">
        <f t="shared" si="7"/>
        <v>#VALUE!</v>
      </c>
      <c r="H65" s="18" t="e">
        <f t="shared" si="8"/>
        <v>#VALUE!</v>
      </c>
      <c r="I65" s="18" t="e">
        <f>VLOOKUP(F65,G17数据库!C:R,4,0)</f>
        <v>#N/A</v>
      </c>
      <c r="J65" s="18" t="e">
        <f>VLOOKUP(F65,G17数据库!C:R,5,0)</f>
        <v>#N/A</v>
      </c>
      <c r="K65" s="19" t="e">
        <f t="shared" si="9"/>
        <v>#VALUE!</v>
      </c>
      <c r="L65" s="18" t="e">
        <f>VLOOKUP(F65,G17数据库!C:R,6,0)</f>
        <v>#N/A</v>
      </c>
      <c r="M65" s="18" t="e">
        <f>VLOOKUP(F65,G17数据库!C:R,7,0)</f>
        <v>#N/A</v>
      </c>
      <c r="N65" s="18"/>
      <c r="O65" s="18" t="e">
        <f>VLOOKUP(F65,G17数据库!C:R,8,0)</f>
        <v>#N/A</v>
      </c>
      <c r="P65" s="18" t="e">
        <f>VLOOKUP(F65,G17数据库!C:R,9,0)</f>
        <v>#N/A</v>
      </c>
      <c r="Q65" s="19" t="e">
        <f t="shared" si="10"/>
        <v>#VALUE!</v>
      </c>
      <c r="R65" s="18" t="e">
        <f>VLOOKUP(F65,G17数据库!C:R,10,0)</f>
        <v>#N/A</v>
      </c>
      <c r="S65" s="18" t="e">
        <f>VLOOKUP(F65,G17数据库!C:R,11,0)</f>
        <v>#N/A</v>
      </c>
      <c r="T65" s="18"/>
      <c r="U65" s="18" t="e">
        <f>VLOOKUP(F65,G17数据库!C:R,12,0)</f>
        <v>#N/A</v>
      </c>
      <c r="V65" s="18" t="e">
        <f>VLOOKUP(F65,G17数据库!C:R,13,0)</f>
        <v>#N/A</v>
      </c>
      <c r="W65" s="19" t="e">
        <f>VLOOKUP(F65,G17数据库!C:R,14,0)*C65*2</f>
        <v>#N/A</v>
      </c>
      <c r="X65" s="18" t="e">
        <f>VLOOKUP(F65,G17数据库!C:R,15,0)</f>
        <v>#N/A</v>
      </c>
      <c r="Y65" s="18" t="e">
        <f>VLOOKUP(F65,G17数据库!C:R,16,0)</f>
        <v>#N/A</v>
      </c>
      <c r="Z65" s="18"/>
    </row>
    <row r="66" spans="1:26" x14ac:dyDescent="0.25">
      <c r="A66" s="22"/>
      <c r="B66" s="3"/>
      <c r="C66" s="3"/>
      <c r="D66" s="3"/>
      <c r="E66" s="18" t="e">
        <f t="shared" si="5"/>
        <v>#VALUE!</v>
      </c>
      <c r="F66" s="18" t="str">
        <f t="shared" si="6"/>
        <v/>
      </c>
      <c r="G66" s="18" t="e">
        <f t="shared" si="7"/>
        <v>#VALUE!</v>
      </c>
      <c r="H66" s="18" t="e">
        <f t="shared" si="8"/>
        <v>#VALUE!</v>
      </c>
      <c r="I66" s="18" t="e">
        <f>VLOOKUP(F66,G17数据库!C:R,4,0)</f>
        <v>#N/A</v>
      </c>
      <c r="J66" s="18" t="e">
        <f>VLOOKUP(F66,G17数据库!C:R,5,0)</f>
        <v>#N/A</v>
      </c>
      <c r="K66" s="19" t="e">
        <f t="shared" si="9"/>
        <v>#VALUE!</v>
      </c>
      <c r="L66" s="18" t="e">
        <f>VLOOKUP(F66,G17数据库!C:R,6,0)</f>
        <v>#N/A</v>
      </c>
      <c r="M66" s="18" t="e">
        <f>VLOOKUP(F66,G17数据库!C:R,7,0)</f>
        <v>#N/A</v>
      </c>
      <c r="N66" s="18"/>
      <c r="O66" s="18" t="e">
        <f>VLOOKUP(F66,G17数据库!C:R,8,0)</f>
        <v>#N/A</v>
      </c>
      <c r="P66" s="18" t="e">
        <f>VLOOKUP(F66,G17数据库!C:R,9,0)</f>
        <v>#N/A</v>
      </c>
      <c r="Q66" s="19" t="e">
        <f t="shared" si="10"/>
        <v>#VALUE!</v>
      </c>
      <c r="R66" s="18" t="e">
        <f>VLOOKUP(F66,G17数据库!C:R,10,0)</f>
        <v>#N/A</v>
      </c>
      <c r="S66" s="18" t="e">
        <f>VLOOKUP(F66,G17数据库!C:R,11,0)</f>
        <v>#N/A</v>
      </c>
      <c r="T66" s="18"/>
      <c r="U66" s="18" t="e">
        <f>VLOOKUP(F66,G17数据库!C:R,12,0)</f>
        <v>#N/A</v>
      </c>
      <c r="V66" s="18" t="e">
        <f>VLOOKUP(F66,G17数据库!C:R,13,0)</f>
        <v>#N/A</v>
      </c>
      <c r="W66" s="19" t="e">
        <f>VLOOKUP(F66,G17数据库!C:R,14,0)*C66*2</f>
        <v>#N/A</v>
      </c>
      <c r="X66" s="18" t="e">
        <f>VLOOKUP(F66,G17数据库!C:R,15,0)</f>
        <v>#N/A</v>
      </c>
      <c r="Y66" s="18" t="e">
        <f>VLOOKUP(F66,G17数据库!C:R,16,0)</f>
        <v>#N/A</v>
      </c>
      <c r="Z66" s="18"/>
    </row>
    <row r="67" spans="1:26" x14ac:dyDescent="0.25">
      <c r="A67" s="22"/>
      <c r="B67" s="3"/>
      <c r="C67" s="3"/>
      <c r="D67" s="3"/>
      <c r="E67" s="18" t="e">
        <f t="shared" si="5"/>
        <v>#VALUE!</v>
      </c>
      <c r="F67" s="18" t="str">
        <f t="shared" si="6"/>
        <v/>
      </c>
      <c r="G67" s="18" t="e">
        <f t="shared" si="7"/>
        <v>#VALUE!</v>
      </c>
      <c r="H67" s="18" t="e">
        <f t="shared" si="8"/>
        <v>#VALUE!</v>
      </c>
      <c r="I67" s="18" t="e">
        <f>VLOOKUP(F67,G17数据库!C:R,4,0)</f>
        <v>#N/A</v>
      </c>
      <c r="J67" s="18" t="e">
        <f>VLOOKUP(F67,G17数据库!C:R,5,0)</f>
        <v>#N/A</v>
      </c>
      <c r="K67" s="19" t="e">
        <f t="shared" si="9"/>
        <v>#VALUE!</v>
      </c>
      <c r="L67" s="18" t="e">
        <f>VLOOKUP(F67,G17数据库!C:R,6,0)</f>
        <v>#N/A</v>
      </c>
      <c r="M67" s="18" t="e">
        <f>VLOOKUP(F67,G17数据库!C:R,7,0)</f>
        <v>#N/A</v>
      </c>
      <c r="N67" s="18"/>
      <c r="O67" s="18" t="e">
        <f>VLOOKUP(F67,G17数据库!C:R,8,0)</f>
        <v>#N/A</v>
      </c>
      <c r="P67" s="18" t="e">
        <f>VLOOKUP(F67,G17数据库!C:R,9,0)</f>
        <v>#N/A</v>
      </c>
      <c r="Q67" s="19" t="e">
        <f t="shared" si="10"/>
        <v>#VALUE!</v>
      </c>
      <c r="R67" s="18" t="e">
        <f>VLOOKUP(F67,G17数据库!C:R,10,0)</f>
        <v>#N/A</v>
      </c>
      <c r="S67" s="18" t="e">
        <f>VLOOKUP(F67,G17数据库!C:R,11,0)</f>
        <v>#N/A</v>
      </c>
      <c r="T67" s="18"/>
      <c r="U67" s="18" t="e">
        <f>VLOOKUP(F67,G17数据库!C:R,12,0)</f>
        <v>#N/A</v>
      </c>
      <c r="V67" s="18" t="e">
        <f>VLOOKUP(F67,G17数据库!C:R,13,0)</f>
        <v>#N/A</v>
      </c>
      <c r="W67" s="19" t="e">
        <f>VLOOKUP(F67,G17数据库!C:R,14,0)*C67*2</f>
        <v>#N/A</v>
      </c>
      <c r="X67" s="18" t="e">
        <f>VLOOKUP(F67,G17数据库!C:R,15,0)</f>
        <v>#N/A</v>
      </c>
      <c r="Y67" s="18" t="e">
        <f>VLOOKUP(F67,G17数据库!C:R,16,0)</f>
        <v>#N/A</v>
      </c>
      <c r="Z67" s="18"/>
    </row>
    <row r="68" spans="1:26" x14ac:dyDescent="0.25">
      <c r="A68" s="22"/>
      <c r="B68" s="3"/>
      <c r="C68" s="3"/>
      <c r="D68" s="3"/>
      <c r="E68" s="18" t="e">
        <f t="shared" si="5"/>
        <v>#VALUE!</v>
      </c>
      <c r="F68" s="18" t="str">
        <f t="shared" si="6"/>
        <v/>
      </c>
      <c r="G68" s="18" t="e">
        <f t="shared" si="7"/>
        <v>#VALUE!</v>
      </c>
      <c r="H68" s="18" t="e">
        <f t="shared" si="8"/>
        <v>#VALUE!</v>
      </c>
      <c r="I68" s="18" t="e">
        <f>VLOOKUP(F68,G17数据库!C:R,4,0)</f>
        <v>#N/A</v>
      </c>
      <c r="J68" s="18" t="e">
        <f>VLOOKUP(F68,G17数据库!C:R,5,0)</f>
        <v>#N/A</v>
      </c>
      <c r="K68" s="19" t="e">
        <f t="shared" si="9"/>
        <v>#VALUE!</v>
      </c>
      <c r="L68" s="18" t="e">
        <f>VLOOKUP(F68,G17数据库!C:R,6,0)</f>
        <v>#N/A</v>
      </c>
      <c r="M68" s="18" t="e">
        <f>VLOOKUP(F68,G17数据库!C:R,7,0)</f>
        <v>#N/A</v>
      </c>
      <c r="N68" s="18"/>
      <c r="O68" s="18" t="e">
        <f>VLOOKUP(F68,G17数据库!C:R,8,0)</f>
        <v>#N/A</v>
      </c>
      <c r="P68" s="18" t="e">
        <f>VLOOKUP(F68,G17数据库!C:R,9,0)</f>
        <v>#N/A</v>
      </c>
      <c r="Q68" s="19" t="e">
        <f t="shared" si="10"/>
        <v>#VALUE!</v>
      </c>
      <c r="R68" s="18" t="e">
        <f>VLOOKUP(F68,G17数据库!C:R,10,0)</f>
        <v>#N/A</v>
      </c>
      <c r="S68" s="18" t="e">
        <f>VLOOKUP(F68,G17数据库!C:R,11,0)</f>
        <v>#N/A</v>
      </c>
      <c r="T68" s="18"/>
      <c r="U68" s="18" t="e">
        <f>VLOOKUP(F68,G17数据库!C:R,12,0)</f>
        <v>#N/A</v>
      </c>
      <c r="V68" s="18" t="e">
        <f>VLOOKUP(F68,G17数据库!C:R,13,0)</f>
        <v>#N/A</v>
      </c>
      <c r="W68" s="19" t="e">
        <f>VLOOKUP(F68,G17数据库!C:R,14,0)*C68*2</f>
        <v>#N/A</v>
      </c>
      <c r="X68" s="18" t="e">
        <f>VLOOKUP(F68,G17数据库!C:R,15,0)</f>
        <v>#N/A</v>
      </c>
      <c r="Y68" s="18" t="e">
        <f>VLOOKUP(F68,G17数据库!C:R,16,0)</f>
        <v>#N/A</v>
      </c>
      <c r="Z68" s="18"/>
    </row>
    <row r="69" spans="1:26" x14ac:dyDescent="0.25">
      <c r="A69" s="22"/>
      <c r="B69" s="3"/>
      <c r="C69" s="3"/>
      <c r="D69" s="3"/>
      <c r="E69" s="18" t="e">
        <f t="shared" si="5"/>
        <v>#VALUE!</v>
      </c>
      <c r="F69" s="18" t="str">
        <f t="shared" si="6"/>
        <v/>
      </c>
      <c r="G69" s="18" t="e">
        <f t="shared" si="7"/>
        <v>#VALUE!</v>
      </c>
      <c r="H69" s="18" t="e">
        <f t="shared" si="8"/>
        <v>#VALUE!</v>
      </c>
      <c r="I69" s="18" t="e">
        <f>VLOOKUP(F69,G17数据库!C:R,4,0)</f>
        <v>#N/A</v>
      </c>
      <c r="J69" s="18" t="e">
        <f>VLOOKUP(F69,G17数据库!C:R,5,0)</f>
        <v>#N/A</v>
      </c>
      <c r="K69" s="19" t="e">
        <f t="shared" si="9"/>
        <v>#VALUE!</v>
      </c>
      <c r="L69" s="18" t="e">
        <f>VLOOKUP(F69,G17数据库!C:R,6,0)</f>
        <v>#N/A</v>
      </c>
      <c r="M69" s="18" t="e">
        <f>VLOOKUP(F69,G17数据库!C:R,7,0)</f>
        <v>#N/A</v>
      </c>
      <c r="N69" s="18"/>
      <c r="O69" s="18" t="e">
        <f>VLOOKUP(F69,G17数据库!C:R,8,0)</f>
        <v>#N/A</v>
      </c>
      <c r="P69" s="18" t="e">
        <f>VLOOKUP(F69,G17数据库!C:R,9,0)</f>
        <v>#N/A</v>
      </c>
      <c r="Q69" s="19" t="e">
        <f t="shared" si="10"/>
        <v>#VALUE!</v>
      </c>
      <c r="R69" s="18" t="e">
        <f>VLOOKUP(F69,G17数据库!C:R,10,0)</f>
        <v>#N/A</v>
      </c>
      <c r="S69" s="18" t="e">
        <f>VLOOKUP(F69,G17数据库!C:R,11,0)</f>
        <v>#N/A</v>
      </c>
      <c r="T69" s="18"/>
      <c r="U69" s="18" t="e">
        <f>VLOOKUP(F69,G17数据库!C:R,12,0)</f>
        <v>#N/A</v>
      </c>
      <c r="V69" s="18" t="e">
        <f>VLOOKUP(F69,G17数据库!C:R,13,0)</f>
        <v>#N/A</v>
      </c>
      <c r="W69" s="19" t="e">
        <f>VLOOKUP(F69,G17数据库!C:R,14,0)*C69*2</f>
        <v>#N/A</v>
      </c>
      <c r="X69" s="18" t="e">
        <f>VLOOKUP(F69,G17数据库!C:R,15,0)</f>
        <v>#N/A</v>
      </c>
      <c r="Y69" s="18" t="e">
        <f>VLOOKUP(F69,G17数据库!C:R,16,0)</f>
        <v>#N/A</v>
      </c>
      <c r="Z69" s="18"/>
    </row>
    <row r="70" spans="1:26" x14ac:dyDescent="0.25">
      <c r="A70" s="22"/>
      <c r="B70" s="3"/>
      <c r="C70" s="3"/>
      <c r="D70" s="3"/>
      <c r="E70" s="18" t="e">
        <f t="shared" si="5"/>
        <v>#VALUE!</v>
      </c>
      <c r="F70" s="18" t="str">
        <f t="shared" si="6"/>
        <v/>
      </c>
      <c r="G70" s="18" t="e">
        <f t="shared" si="7"/>
        <v>#VALUE!</v>
      </c>
      <c r="H70" s="18" t="e">
        <f t="shared" si="8"/>
        <v>#VALUE!</v>
      </c>
      <c r="I70" s="18" t="e">
        <f>VLOOKUP(F70,G17数据库!C:R,4,0)</f>
        <v>#N/A</v>
      </c>
      <c r="J70" s="18" t="e">
        <f>VLOOKUP(F70,G17数据库!C:R,5,0)</f>
        <v>#N/A</v>
      </c>
      <c r="K70" s="19" t="e">
        <f t="shared" si="9"/>
        <v>#VALUE!</v>
      </c>
      <c r="L70" s="18" t="e">
        <f>VLOOKUP(F70,G17数据库!C:R,6,0)</f>
        <v>#N/A</v>
      </c>
      <c r="M70" s="18" t="e">
        <f>VLOOKUP(F70,G17数据库!C:R,7,0)</f>
        <v>#N/A</v>
      </c>
      <c r="N70" s="18"/>
      <c r="O70" s="18" t="e">
        <f>VLOOKUP(F70,G17数据库!C:R,8,0)</f>
        <v>#N/A</v>
      </c>
      <c r="P70" s="18" t="e">
        <f>VLOOKUP(F70,G17数据库!C:R,9,0)</f>
        <v>#N/A</v>
      </c>
      <c r="Q70" s="19" t="e">
        <f t="shared" si="10"/>
        <v>#VALUE!</v>
      </c>
      <c r="R70" s="18" t="e">
        <f>VLOOKUP(F70,G17数据库!C:R,10,0)</f>
        <v>#N/A</v>
      </c>
      <c r="S70" s="18" t="e">
        <f>VLOOKUP(F70,G17数据库!C:R,11,0)</f>
        <v>#N/A</v>
      </c>
      <c r="T70" s="18"/>
      <c r="U70" s="18" t="e">
        <f>VLOOKUP(F70,G17数据库!C:R,12,0)</f>
        <v>#N/A</v>
      </c>
      <c r="V70" s="18" t="e">
        <f>VLOOKUP(F70,G17数据库!C:R,13,0)</f>
        <v>#N/A</v>
      </c>
      <c r="W70" s="19" t="e">
        <f>VLOOKUP(F70,G17数据库!C:R,14,0)*C70*2</f>
        <v>#N/A</v>
      </c>
      <c r="X70" s="18" t="e">
        <f>VLOOKUP(F70,G17数据库!C:R,15,0)</f>
        <v>#N/A</v>
      </c>
      <c r="Y70" s="18" t="e">
        <f>VLOOKUP(F70,G17数据库!C:R,16,0)</f>
        <v>#N/A</v>
      </c>
      <c r="Z70" s="18"/>
    </row>
    <row r="71" spans="1:26" x14ac:dyDescent="0.25">
      <c r="A71" s="22"/>
      <c r="B71" s="3"/>
      <c r="C71" s="3"/>
      <c r="D71" s="3"/>
      <c r="E71" s="18" t="e">
        <f t="shared" si="5"/>
        <v>#VALUE!</v>
      </c>
      <c r="F71" s="18" t="str">
        <f t="shared" si="6"/>
        <v/>
      </c>
      <c r="G71" s="18" t="e">
        <f t="shared" si="7"/>
        <v>#VALUE!</v>
      </c>
      <c r="H71" s="18" t="e">
        <f t="shared" si="8"/>
        <v>#VALUE!</v>
      </c>
      <c r="I71" s="18" t="e">
        <f>VLOOKUP(F71,G17数据库!C:R,4,0)</f>
        <v>#N/A</v>
      </c>
      <c r="J71" s="18" t="e">
        <f>VLOOKUP(F71,G17数据库!C:R,5,0)</f>
        <v>#N/A</v>
      </c>
      <c r="K71" s="19" t="e">
        <f t="shared" si="9"/>
        <v>#VALUE!</v>
      </c>
      <c r="L71" s="18" t="e">
        <f>VLOOKUP(F71,G17数据库!C:R,6,0)</f>
        <v>#N/A</v>
      </c>
      <c r="M71" s="18" t="e">
        <f>VLOOKUP(F71,G17数据库!C:R,7,0)</f>
        <v>#N/A</v>
      </c>
      <c r="N71" s="18"/>
      <c r="O71" s="18" t="e">
        <f>VLOOKUP(F71,G17数据库!C:R,8,0)</f>
        <v>#N/A</v>
      </c>
      <c r="P71" s="18" t="e">
        <f>VLOOKUP(F71,G17数据库!C:R,9,0)</f>
        <v>#N/A</v>
      </c>
      <c r="Q71" s="19" t="e">
        <f t="shared" si="10"/>
        <v>#VALUE!</v>
      </c>
      <c r="R71" s="18" t="e">
        <f>VLOOKUP(F71,G17数据库!C:R,10,0)</f>
        <v>#N/A</v>
      </c>
      <c r="S71" s="18" t="e">
        <f>VLOOKUP(F71,G17数据库!C:R,11,0)</f>
        <v>#N/A</v>
      </c>
      <c r="T71" s="18"/>
      <c r="U71" s="18" t="e">
        <f>VLOOKUP(F71,G17数据库!C:R,12,0)</f>
        <v>#N/A</v>
      </c>
      <c r="V71" s="18" t="e">
        <f>VLOOKUP(F71,G17数据库!C:R,13,0)</f>
        <v>#N/A</v>
      </c>
      <c r="W71" s="19" t="e">
        <f>VLOOKUP(F71,G17数据库!C:R,14,0)*C71*2</f>
        <v>#N/A</v>
      </c>
      <c r="X71" s="18" t="e">
        <f>VLOOKUP(F71,G17数据库!C:R,15,0)</f>
        <v>#N/A</v>
      </c>
      <c r="Y71" s="18" t="e">
        <f>VLOOKUP(F71,G17数据库!C:R,16,0)</f>
        <v>#N/A</v>
      </c>
      <c r="Z71" s="18"/>
    </row>
    <row r="72" spans="1:26" x14ac:dyDescent="0.25">
      <c r="A72" s="22"/>
      <c r="B72" s="3"/>
      <c r="C72" s="3"/>
      <c r="D72" s="3"/>
      <c r="E72" s="18" t="e">
        <f t="shared" si="5"/>
        <v>#VALUE!</v>
      </c>
      <c r="F72" s="18" t="str">
        <f t="shared" si="6"/>
        <v/>
      </c>
      <c r="G72" s="18" t="e">
        <f t="shared" si="7"/>
        <v>#VALUE!</v>
      </c>
      <c r="H72" s="18" t="e">
        <f t="shared" si="8"/>
        <v>#VALUE!</v>
      </c>
      <c r="I72" s="18" t="e">
        <f>VLOOKUP(F72,G17数据库!C:R,4,0)</f>
        <v>#N/A</v>
      </c>
      <c r="J72" s="18" t="e">
        <f>VLOOKUP(F72,G17数据库!C:R,5,0)</f>
        <v>#N/A</v>
      </c>
      <c r="K72" s="19" t="e">
        <f t="shared" si="9"/>
        <v>#VALUE!</v>
      </c>
      <c r="L72" s="18" t="e">
        <f>VLOOKUP(F72,G17数据库!C:R,6,0)</f>
        <v>#N/A</v>
      </c>
      <c r="M72" s="18" t="e">
        <f>VLOOKUP(F72,G17数据库!C:R,7,0)</f>
        <v>#N/A</v>
      </c>
      <c r="N72" s="18"/>
      <c r="O72" s="18" t="e">
        <f>VLOOKUP(F72,G17数据库!C:R,8,0)</f>
        <v>#N/A</v>
      </c>
      <c r="P72" s="18" t="e">
        <f>VLOOKUP(F72,G17数据库!C:R,9,0)</f>
        <v>#N/A</v>
      </c>
      <c r="Q72" s="19" t="e">
        <f t="shared" si="10"/>
        <v>#VALUE!</v>
      </c>
      <c r="R72" s="18" t="e">
        <f>VLOOKUP(F72,G17数据库!C:R,10,0)</f>
        <v>#N/A</v>
      </c>
      <c r="S72" s="18" t="e">
        <f>VLOOKUP(F72,G17数据库!C:R,11,0)</f>
        <v>#N/A</v>
      </c>
      <c r="T72" s="18"/>
      <c r="U72" s="18" t="e">
        <f>VLOOKUP(F72,G17数据库!C:R,12,0)</f>
        <v>#N/A</v>
      </c>
      <c r="V72" s="18" t="e">
        <f>VLOOKUP(F72,G17数据库!C:R,13,0)</f>
        <v>#N/A</v>
      </c>
      <c r="W72" s="19" t="e">
        <f>VLOOKUP(F72,G17数据库!C:R,14,0)*C72*2</f>
        <v>#N/A</v>
      </c>
      <c r="X72" s="18" t="e">
        <f>VLOOKUP(F72,G17数据库!C:R,15,0)</f>
        <v>#N/A</v>
      </c>
      <c r="Y72" s="18" t="e">
        <f>VLOOKUP(F72,G17数据库!C:R,16,0)</f>
        <v>#N/A</v>
      </c>
      <c r="Z72" s="18"/>
    </row>
    <row r="73" spans="1:26" x14ac:dyDescent="0.25">
      <c r="A73" s="22"/>
      <c r="B73" s="3"/>
      <c r="C73" s="3"/>
      <c r="D73" s="3"/>
      <c r="E73" s="18" t="e">
        <f t="shared" si="5"/>
        <v>#VALUE!</v>
      </c>
      <c r="F73" s="18" t="str">
        <f t="shared" si="6"/>
        <v/>
      </c>
      <c r="G73" s="18" t="e">
        <f t="shared" si="7"/>
        <v>#VALUE!</v>
      </c>
      <c r="H73" s="18" t="e">
        <f t="shared" si="8"/>
        <v>#VALUE!</v>
      </c>
      <c r="I73" s="18" t="e">
        <f>VLOOKUP(F73,G17数据库!C:R,4,0)</f>
        <v>#N/A</v>
      </c>
      <c r="J73" s="18" t="e">
        <f>VLOOKUP(F73,G17数据库!C:R,5,0)</f>
        <v>#N/A</v>
      </c>
      <c r="K73" s="19" t="e">
        <f t="shared" si="9"/>
        <v>#VALUE!</v>
      </c>
      <c r="L73" s="18" t="e">
        <f>VLOOKUP(F73,G17数据库!C:R,6,0)</f>
        <v>#N/A</v>
      </c>
      <c r="M73" s="18" t="e">
        <f>VLOOKUP(F73,G17数据库!C:R,7,0)</f>
        <v>#N/A</v>
      </c>
      <c r="N73" s="18"/>
      <c r="O73" s="18" t="e">
        <f>VLOOKUP(F73,G17数据库!C:R,8,0)</f>
        <v>#N/A</v>
      </c>
      <c r="P73" s="18" t="e">
        <f>VLOOKUP(F73,G17数据库!C:R,9,0)</f>
        <v>#N/A</v>
      </c>
      <c r="Q73" s="19" t="e">
        <f t="shared" si="10"/>
        <v>#VALUE!</v>
      </c>
      <c r="R73" s="18" t="e">
        <f>VLOOKUP(F73,G17数据库!C:R,10,0)</f>
        <v>#N/A</v>
      </c>
      <c r="S73" s="18" t="e">
        <f>VLOOKUP(F73,G17数据库!C:R,11,0)</f>
        <v>#N/A</v>
      </c>
      <c r="T73" s="18"/>
      <c r="U73" s="18" t="e">
        <f>VLOOKUP(F73,G17数据库!C:R,12,0)</f>
        <v>#N/A</v>
      </c>
      <c r="V73" s="18" t="e">
        <f>VLOOKUP(F73,G17数据库!C:R,13,0)</f>
        <v>#N/A</v>
      </c>
      <c r="W73" s="19" t="e">
        <f>VLOOKUP(F73,G17数据库!C:R,14,0)*C73*2</f>
        <v>#N/A</v>
      </c>
      <c r="X73" s="18" t="e">
        <f>VLOOKUP(F73,G17数据库!C:R,15,0)</f>
        <v>#N/A</v>
      </c>
      <c r="Y73" s="18" t="e">
        <f>VLOOKUP(F73,G17数据库!C:R,16,0)</f>
        <v>#N/A</v>
      </c>
      <c r="Z73" s="18"/>
    </row>
    <row r="74" spans="1:26" x14ac:dyDescent="0.25">
      <c r="A74" s="22"/>
      <c r="B74" s="3"/>
      <c r="C74" s="3"/>
      <c r="D74" s="3"/>
      <c r="E74" s="18" t="e">
        <f t="shared" ref="E74:E100" si="11">VALUE(TRIM(MID(SUBSTITUTE($B74,"-",REPT(" ",99)),COLUMN(B74)*99-98,99)))</f>
        <v>#VALUE!</v>
      </c>
      <c r="F74" s="18" t="str">
        <f t="shared" ref="F74:F100" si="12">(TRIM(MID(SUBSTITUTE($B74,"-",REPT(" ",99)),COLUMN(C74)*99-98,99)))</f>
        <v/>
      </c>
      <c r="G74" s="18" t="e">
        <f t="shared" ref="G74:G100" si="13">VALUE(TRIM(MID(SUBSTITUTE($B74,"-",REPT(" ",99)),COLUMN(D74)*99-98,99)))</f>
        <v>#VALUE!</v>
      </c>
      <c r="H74" s="18" t="e">
        <f t="shared" ref="H74:H100" si="14">VALUE(TRIM(MID(SUBSTITUTE($B74,"-",REPT(" ",99)),COLUMN(E74)*99-98,99)))</f>
        <v>#VALUE!</v>
      </c>
      <c r="I74" s="18" t="e">
        <f>VLOOKUP(F74,G17数据库!C:R,4,0)</f>
        <v>#N/A</v>
      </c>
      <c r="J74" s="18" t="e">
        <f>VLOOKUP(F74,G17数据库!C:R,5,0)</f>
        <v>#N/A</v>
      </c>
      <c r="K74" s="19" t="e">
        <f t="shared" ref="K74:K100" si="15">(2*G74/1000)*C74</f>
        <v>#VALUE!</v>
      </c>
      <c r="L74" s="18" t="e">
        <f>VLOOKUP(F74,G17数据库!C:R,6,0)</f>
        <v>#N/A</v>
      </c>
      <c r="M74" s="18" t="e">
        <f>VLOOKUP(F74,G17数据库!C:R,7,0)</f>
        <v>#N/A</v>
      </c>
      <c r="N74" s="18"/>
      <c r="O74" s="18" t="e">
        <f>VLOOKUP(F74,G17数据库!C:R,8,0)</f>
        <v>#N/A</v>
      </c>
      <c r="P74" s="18" t="e">
        <f>VLOOKUP(F74,G17数据库!C:R,9,0)</f>
        <v>#N/A</v>
      </c>
      <c r="Q74" s="19" t="e">
        <f t="shared" ref="Q74:Q100" si="16">(2*H74/100)*C74</f>
        <v>#VALUE!</v>
      </c>
      <c r="R74" s="18" t="e">
        <f>VLOOKUP(F74,G17数据库!C:R,10,0)</f>
        <v>#N/A</v>
      </c>
      <c r="S74" s="18" t="e">
        <f>VLOOKUP(F74,G17数据库!C:R,11,0)</f>
        <v>#N/A</v>
      </c>
      <c r="T74" s="18"/>
      <c r="U74" s="18" t="e">
        <f>VLOOKUP(F74,G17数据库!C:R,12,0)</f>
        <v>#N/A</v>
      </c>
      <c r="V74" s="18" t="e">
        <f>VLOOKUP(F74,G17数据库!C:R,13,0)</f>
        <v>#N/A</v>
      </c>
      <c r="W74" s="19" t="e">
        <f>VLOOKUP(F74,G17数据库!C:R,14,0)*C74*2</f>
        <v>#N/A</v>
      </c>
      <c r="X74" s="18" t="e">
        <f>VLOOKUP(F74,G17数据库!C:R,15,0)</f>
        <v>#N/A</v>
      </c>
      <c r="Y74" s="18" t="e">
        <f>VLOOKUP(F74,G17数据库!C:R,16,0)</f>
        <v>#N/A</v>
      </c>
      <c r="Z74" s="18"/>
    </row>
    <row r="75" spans="1:26" x14ac:dyDescent="0.25">
      <c r="A75" s="22"/>
      <c r="B75" s="3"/>
      <c r="C75" s="3"/>
      <c r="D75" s="3"/>
      <c r="E75" s="18" t="e">
        <f t="shared" si="11"/>
        <v>#VALUE!</v>
      </c>
      <c r="F75" s="18" t="str">
        <f t="shared" si="12"/>
        <v/>
      </c>
      <c r="G75" s="18" t="e">
        <f t="shared" si="13"/>
        <v>#VALUE!</v>
      </c>
      <c r="H75" s="18" t="e">
        <f t="shared" si="14"/>
        <v>#VALUE!</v>
      </c>
      <c r="I75" s="18" t="e">
        <f>VLOOKUP(F75,G17数据库!C:R,4,0)</f>
        <v>#N/A</v>
      </c>
      <c r="J75" s="18" t="e">
        <f>VLOOKUP(F75,G17数据库!C:R,5,0)</f>
        <v>#N/A</v>
      </c>
      <c r="K75" s="19" t="e">
        <f t="shared" si="15"/>
        <v>#VALUE!</v>
      </c>
      <c r="L75" s="18" t="e">
        <f>VLOOKUP(F75,G17数据库!C:R,6,0)</f>
        <v>#N/A</v>
      </c>
      <c r="M75" s="18" t="e">
        <f>VLOOKUP(F75,G17数据库!C:R,7,0)</f>
        <v>#N/A</v>
      </c>
      <c r="N75" s="18"/>
      <c r="O75" s="18" t="e">
        <f>VLOOKUP(F75,G17数据库!C:R,8,0)</f>
        <v>#N/A</v>
      </c>
      <c r="P75" s="18" t="e">
        <f>VLOOKUP(F75,G17数据库!C:R,9,0)</f>
        <v>#N/A</v>
      </c>
      <c r="Q75" s="19" t="e">
        <f t="shared" si="16"/>
        <v>#VALUE!</v>
      </c>
      <c r="R75" s="18" t="e">
        <f>VLOOKUP(F75,G17数据库!C:R,10,0)</f>
        <v>#N/A</v>
      </c>
      <c r="S75" s="18" t="e">
        <f>VLOOKUP(F75,G17数据库!C:R,11,0)</f>
        <v>#N/A</v>
      </c>
      <c r="T75" s="18"/>
      <c r="U75" s="18" t="e">
        <f>VLOOKUP(F75,G17数据库!C:R,12,0)</f>
        <v>#N/A</v>
      </c>
      <c r="V75" s="18" t="e">
        <f>VLOOKUP(F75,G17数据库!C:R,13,0)</f>
        <v>#N/A</v>
      </c>
      <c r="W75" s="19" t="e">
        <f>VLOOKUP(F75,G17数据库!C:R,14,0)*C75*2</f>
        <v>#N/A</v>
      </c>
      <c r="X75" s="18" t="e">
        <f>VLOOKUP(F75,G17数据库!C:R,15,0)</f>
        <v>#N/A</v>
      </c>
      <c r="Y75" s="18" t="e">
        <f>VLOOKUP(F75,G17数据库!C:R,16,0)</f>
        <v>#N/A</v>
      </c>
      <c r="Z75" s="18"/>
    </row>
    <row r="76" spans="1:26" x14ac:dyDescent="0.25">
      <c r="A76" s="22"/>
      <c r="B76" s="3"/>
      <c r="C76" s="3"/>
      <c r="D76" s="3"/>
      <c r="E76" s="18" t="e">
        <f t="shared" si="11"/>
        <v>#VALUE!</v>
      </c>
      <c r="F76" s="18" t="str">
        <f t="shared" si="12"/>
        <v/>
      </c>
      <c r="G76" s="18" t="e">
        <f t="shared" si="13"/>
        <v>#VALUE!</v>
      </c>
      <c r="H76" s="18" t="e">
        <f t="shared" si="14"/>
        <v>#VALUE!</v>
      </c>
      <c r="I76" s="18" t="e">
        <f>VLOOKUP(F76,G17数据库!C:R,4,0)</f>
        <v>#N/A</v>
      </c>
      <c r="J76" s="18" t="e">
        <f>VLOOKUP(F76,G17数据库!C:R,5,0)</f>
        <v>#N/A</v>
      </c>
      <c r="K76" s="19" t="e">
        <f t="shared" si="15"/>
        <v>#VALUE!</v>
      </c>
      <c r="L76" s="18" t="e">
        <f>VLOOKUP(F76,G17数据库!C:R,6,0)</f>
        <v>#N/A</v>
      </c>
      <c r="M76" s="18" t="e">
        <f>VLOOKUP(F76,G17数据库!C:R,7,0)</f>
        <v>#N/A</v>
      </c>
      <c r="N76" s="18"/>
      <c r="O76" s="18" t="e">
        <f>VLOOKUP(F76,G17数据库!C:R,8,0)</f>
        <v>#N/A</v>
      </c>
      <c r="P76" s="18" t="e">
        <f>VLOOKUP(F76,G17数据库!C:R,9,0)</f>
        <v>#N/A</v>
      </c>
      <c r="Q76" s="19" t="e">
        <f t="shared" si="16"/>
        <v>#VALUE!</v>
      </c>
      <c r="R76" s="18" t="e">
        <f>VLOOKUP(F76,G17数据库!C:R,10,0)</f>
        <v>#N/A</v>
      </c>
      <c r="S76" s="18" t="e">
        <f>VLOOKUP(F76,G17数据库!C:R,11,0)</f>
        <v>#N/A</v>
      </c>
      <c r="T76" s="18"/>
      <c r="U76" s="18" t="e">
        <f>VLOOKUP(F76,G17数据库!C:R,12,0)</f>
        <v>#N/A</v>
      </c>
      <c r="V76" s="18" t="e">
        <f>VLOOKUP(F76,G17数据库!C:R,13,0)</f>
        <v>#N/A</v>
      </c>
      <c r="W76" s="19" t="e">
        <f>VLOOKUP(F76,G17数据库!C:R,14,0)*C76*2</f>
        <v>#N/A</v>
      </c>
      <c r="X76" s="18" t="e">
        <f>VLOOKUP(F76,G17数据库!C:R,15,0)</f>
        <v>#N/A</v>
      </c>
      <c r="Y76" s="18" t="e">
        <f>VLOOKUP(F76,G17数据库!C:R,16,0)</f>
        <v>#N/A</v>
      </c>
      <c r="Z76" s="18"/>
    </row>
    <row r="77" spans="1:26" x14ac:dyDescent="0.25">
      <c r="A77" s="22"/>
      <c r="B77" s="3"/>
      <c r="C77" s="3"/>
      <c r="D77" s="3"/>
      <c r="E77" s="18" t="e">
        <f t="shared" si="11"/>
        <v>#VALUE!</v>
      </c>
      <c r="F77" s="18" t="str">
        <f t="shared" si="12"/>
        <v/>
      </c>
      <c r="G77" s="18" t="e">
        <f t="shared" si="13"/>
        <v>#VALUE!</v>
      </c>
      <c r="H77" s="18" t="e">
        <f t="shared" si="14"/>
        <v>#VALUE!</v>
      </c>
      <c r="I77" s="18" t="e">
        <f>VLOOKUP(F77,G17数据库!C:R,4,0)</f>
        <v>#N/A</v>
      </c>
      <c r="J77" s="18" t="e">
        <f>VLOOKUP(F77,G17数据库!C:R,5,0)</f>
        <v>#N/A</v>
      </c>
      <c r="K77" s="19" t="e">
        <f t="shared" si="15"/>
        <v>#VALUE!</v>
      </c>
      <c r="L77" s="18" t="e">
        <f>VLOOKUP(F77,G17数据库!C:R,6,0)</f>
        <v>#N/A</v>
      </c>
      <c r="M77" s="18" t="e">
        <f>VLOOKUP(F77,G17数据库!C:R,7,0)</f>
        <v>#N/A</v>
      </c>
      <c r="N77" s="18"/>
      <c r="O77" s="18" t="e">
        <f>VLOOKUP(F77,G17数据库!C:R,8,0)</f>
        <v>#N/A</v>
      </c>
      <c r="P77" s="18" t="e">
        <f>VLOOKUP(F77,G17数据库!C:R,9,0)</f>
        <v>#N/A</v>
      </c>
      <c r="Q77" s="19" t="e">
        <f t="shared" si="16"/>
        <v>#VALUE!</v>
      </c>
      <c r="R77" s="18" t="e">
        <f>VLOOKUP(F77,G17数据库!C:R,10,0)</f>
        <v>#N/A</v>
      </c>
      <c r="S77" s="18" t="e">
        <f>VLOOKUP(F77,G17数据库!C:R,11,0)</f>
        <v>#N/A</v>
      </c>
      <c r="T77" s="18"/>
      <c r="U77" s="18" t="e">
        <f>VLOOKUP(F77,G17数据库!C:R,12,0)</f>
        <v>#N/A</v>
      </c>
      <c r="V77" s="18" t="e">
        <f>VLOOKUP(F77,G17数据库!C:R,13,0)</f>
        <v>#N/A</v>
      </c>
      <c r="W77" s="19" t="e">
        <f>VLOOKUP(F77,G17数据库!C:R,14,0)*C77*2</f>
        <v>#N/A</v>
      </c>
      <c r="X77" s="18" t="e">
        <f>VLOOKUP(F77,G17数据库!C:R,15,0)</f>
        <v>#N/A</v>
      </c>
      <c r="Y77" s="18" t="e">
        <f>VLOOKUP(F77,G17数据库!C:R,16,0)</f>
        <v>#N/A</v>
      </c>
      <c r="Z77" s="18"/>
    </row>
    <row r="78" spans="1:26" x14ac:dyDescent="0.25">
      <c r="A78" s="22"/>
      <c r="B78" s="3"/>
      <c r="C78" s="3"/>
      <c r="D78" s="3"/>
      <c r="E78" s="18" t="e">
        <f t="shared" si="11"/>
        <v>#VALUE!</v>
      </c>
      <c r="F78" s="18" t="str">
        <f t="shared" si="12"/>
        <v/>
      </c>
      <c r="G78" s="18" t="e">
        <f t="shared" si="13"/>
        <v>#VALUE!</v>
      </c>
      <c r="H78" s="18" t="e">
        <f t="shared" si="14"/>
        <v>#VALUE!</v>
      </c>
      <c r="I78" s="18" t="e">
        <f>VLOOKUP(F78,G17数据库!C:R,4,0)</f>
        <v>#N/A</v>
      </c>
      <c r="J78" s="18" t="e">
        <f>VLOOKUP(F78,G17数据库!C:R,5,0)</f>
        <v>#N/A</v>
      </c>
      <c r="K78" s="19" t="e">
        <f t="shared" si="15"/>
        <v>#VALUE!</v>
      </c>
      <c r="L78" s="18" t="e">
        <f>VLOOKUP(F78,G17数据库!C:R,6,0)</f>
        <v>#N/A</v>
      </c>
      <c r="M78" s="18" t="e">
        <f>VLOOKUP(F78,G17数据库!C:R,7,0)</f>
        <v>#N/A</v>
      </c>
      <c r="N78" s="18"/>
      <c r="O78" s="18" t="e">
        <f>VLOOKUP(F78,G17数据库!C:R,8,0)</f>
        <v>#N/A</v>
      </c>
      <c r="P78" s="18" t="e">
        <f>VLOOKUP(F78,G17数据库!C:R,9,0)</f>
        <v>#N/A</v>
      </c>
      <c r="Q78" s="19" t="e">
        <f t="shared" si="16"/>
        <v>#VALUE!</v>
      </c>
      <c r="R78" s="18" t="e">
        <f>VLOOKUP(F78,G17数据库!C:R,10,0)</f>
        <v>#N/A</v>
      </c>
      <c r="S78" s="18" t="e">
        <f>VLOOKUP(F78,G17数据库!C:R,11,0)</f>
        <v>#N/A</v>
      </c>
      <c r="T78" s="18"/>
      <c r="U78" s="18" t="e">
        <f>VLOOKUP(F78,G17数据库!C:R,12,0)</f>
        <v>#N/A</v>
      </c>
      <c r="V78" s="18" t="e">
        <f>VLOOKUP(F78,G17数据库!C:R,13,0)</f>
        <v>#N/A</v>
      </c>
      <c r="W78" s="19" t="e">
        <f>VLOOKUP(F78,G17数据库!C:R,14,0)*C78*2</f>
        <v>#N/A</v>
      </c>
      <c r="X78" s="18" t="e">
        <f>VLOOKUP(F78,G17数据库!C:R,15,0)</f>
        <v>#N/A</v>
      </c>
      <c r="Y78" s="18" t="e">
        <f>VLOOKUP(F78,G17数据库!C:R,16,0)</f>
        <v>#N/A</v>
      </c>
      <c r="Z78" s="18"/>
    </row>
    <row r="79" spans="1:26" x14ac:dyDescent="0.25">
      <c r="A79" s="22"/>
      <c r="B79" s="3"/>
      <c r="C79" s="3"/>
      <c r="D79" s="3"/>
      <c r="E79" s="18" t="e">
        <f t="shared" si="11"/>
        <v>#VALUE!</v>
      </c>
      <c r="F79" s="18" t="str">
        <f t="shared" si="12"/>
        <v/>
      </c>
      <c r="G79" s="18" t="e">
        <f t="shared" si="13"/>
        <v>#VALUE!</v>
      </c>
      <c r="H79" s="18" t="e">
        <f t="shared" si="14"/>
        <v>#VALUE!</v>
      </c>
      <c r="I79" s="18" t="e">
        <f>VLOOKUP(F79,G17数据库!C:R,4,0)</f>
        <v>#N/A</v>
      </c>
      <c r="J79" s="18" t="e">
        <f>VLOOKUP(F79,G17数据库!C:R,5,0)</f>
        <v>#N/A</v>
      </c>
      <c r="K79" s="19" t="e">
        <f t="shared" si="15"/>
        <v>#VALUE!</v>
      </c>
      <c r="L79" s="18" t="e">
        <f>VLOOKUP(F79,G17数据库!C:R,6,0)</f>
        <v>#N/A</v>
      </c>
      <c r="M79" s="18" t="e">
        <f>VLOOKUP(F79,G17数据库!C:R,7,0)</f>
        <v>#N/A</v>
      </c>
      <c r="N79" s="18"/>
      <c r="O79" s="18" t="e">
        <f>VLOOKUP(F79,G17数据库!C:R,8,0)</f>
        <v>#N/A</v>
      </c>
      <c r="P79" s="18" t="e">
        <f>VLOOKUP(F79,G17数据库!C:R,9,0)</f>
        <v>#N/A</v>
      </c>
      <c r="Q79" s="19" t="e">
        <f t="shared" si="16"/>
        <v>#VALUE!</v>
      </c>
      <c r="R79" s="18" t="e">
        <f>VLOOKUP(F79,G17数据库!C:R,10,0)</f>
        <v>#N/A</v>
      </c>
      <c r="S79" s="18" t="e">
        <f>VLOOKUP(F79,G17数据库!C:R,11,0)</f>
        <v>#N/A</v>
      </c>
      <c r="T79" s="18"/>
      <c r="U79" s="18" t="e">
        <f>VLOOKUP(F79,G17数据库!C:R,12,0)</f>
        <v>#N/A</v>
      </c>
      <c r="V79" s="18" t="e">
        <f>VLOOKUP(F79,G17数据库!C:R,13,0)</f>
        <v>#N/A</v>
      </c>
      <c r="W79" s="19" t="e">
        <f>VLOOKUP(F79,G17数据库!C:R,14,0)*C79*2</f>
        <v>#N/A</v>
      </c>
      <c r="X79" s="18" t="e">
        <f>VLOOKUP(F79,G17数据库!C:R,15,0)</f>
        <v>#N/A</v>
      </c>
      <c r="Y79" s="18" t="e">
        <f>VLOOKUP(F79,G17数据库!C:R,16,0)</f>
        <v>#N/A</v>
      </c>
      <c r="Z79" s="18"/>
    </row>
    <row r="80" spans="1:26" x14ac:dyDescent="0.25">
      <c r="A80" s="22"/>
      <c r="B80" s="3"/>
      <c r="C80" s="3"/>
      <c r="D80" s="3"/>
      <c r="E80" s="18" t="e">
        <f t="shared" si="11"/>
        <v>#VALUE!</v>
      </c>
      <c r="F80" s="18" t="str">
        <f t="shared" si="12"/>
        <v/>
      </c>
      <c r="G80" s="18" t="e">
        <f t="shared" si="13"/>
        <v>#VALUE!</v>
      </c>
      <c r="H80" s="18" t="e">
        <f t="shared" si="14"/>
        <v>#VALUE!</v>
      </c>
      <c r="I80" s="18" t="e">
        <f>VLOOKUP(F80,G17数据库!C:R,4,0)</f>
        <v>#N/A</v>
      </c>
      <c r="J80" s="18" t="e">
        <f>VLOOKUP(F80,G17数据库!C:R,5,0)</f>
        <v>#N/A</v>
      </c>
      <c r="K80" s="19" t="e">
        <f t="shared" si="15"/>
        <v>#VALUE!</v>
      </c>
      <c r="L80" s="18" t="e">
        <f>VLOOKUP(F80,G17数据库!C:R,6,0)</f>
        <v>#N/A</v>
      </c>
      <c r="M80" s="18" t="e">
        <f>VLOOKUP(F80,G17数据库!C:R,7,0)</f>
        <v>#N/A</v>
      </c>
      <c r="N80" s="18"/>
      <c r="O80" s="18" t="e">
        <f>VLOOKUP(F80,G17数据库!C:R,8,0)</f>
        <v>#N/A</v>
      </c>
      <c r="P80" s="18" t="e">
        <f>VLOOKUP(F80,G17数据库!C:R,9,0)</f>
        <v>#N/A</v>
      </c>
      <c r="Q80" s="19" t="e">
        <f t="shared" si="16"/>
        <v>#VALUE!</v>
      </c>
      <c r="R80" s="18" t="e">
        <f>VLOOKUP(F80,G17数据库!C:R,10,0)</f>
        <v>#N/A</v>
      </c>
      <c r="S80" s="18" t="e">
        <f>VLOOKUP(F80,G17数据库!C:R,11,0)</f>
        <v>#N/A</v>
      </c>
      <c r="T80" s="18"/>
      <c r="U80" s="18" t="e">
        <f>VLOOKUP(F80,G17数据库!C:R,12,0)</f>
        <v>#N/A</v>
      </c>
      <c r="V80" s="18" t="e">
        <f>VLOOKUP(F80,G17数据库!C:R,13,0)</f>
        <v>#N/A</v>
      </c>
      <c r="W80" s="19" t="e">
        <f>VLOOKUP(F80,G17数据库!C:R,14,0)*C80*2</f>
        <v>#N/A</v>
      </c>
      <c r="X80" s="18" t="e">
        <f>VLOOKUP(F80,G17数据库!C:R,15,0)</f>
        <v>#N/A</v>
      </c>
      <c r="Y80" s="18" t="e">
        <f>VLOOKUP(F80,G17数据库!C:R,16,0)</f>
        <v>#N/A</v>
      </c>
      <c r="Z80" s="18"/>
    </row>
    <row r="81" spans="1:26" x14ac:dyDescent="0.25">
      <c r="A81" s="22"/>
      <c r="B81" s="3"/>
      <c r="C81" s="3"/>
      <c r="D81" s="3"/>
      <c r="E81" s="18" t="e">
        <f t="shared" si="11"/>
        <v>#VALUE!</v>
      </c>
      <c r="F81" s="18" t="str">
        <f t="shared" si="12"/>
        <v/>
      </c>
      <c r="G81" s="18" t="e">
        <f t="shared" si="13"/>
        <v>#VALUE!</v>
      </c>
      <c r="H81" s="18" t="e">
        <f t="shared" si="14"/>
        <v>#VALUE!</v>
      </c>
      <c r="I81" s="18" t="e">
        <f>VLOOKUP(F81,G17数据库!C:R,4,0)</f>
        <v>#N/A</v>
      </c>
      <c r="J81" s="18" t="e">
        <f>VLOOKUP(F81,G17数据库!C:R,5,0)</f>
        <v>#N/A</v>
      </c>
      <c r="K81" s="19" t="e">
        <f t="shared" si="15"/>
        <v>#VALUE!</v>
      </c>
      <c r="L81" s="18" t="e">
        <f>VLOOKUP(F81,G17数据库!C:R,6,0)</f>
        <v>#N/A</v>
      </c>
      <c r="M81" s="18" t="e">
        <f>VLOOKUP(F81,G17数据库!C:R,7,0)</f>
        <v>#N/A</v>
      </c>
      <c r="N81" s="18"/>
      <c r="O81" s="18" t="e">
        <f>VLOOKUP(F81,G17数据库!C:R,8,0)</f>
        <v>#N/A</v>
      </c>
      <c r="P81" s="18" t="e">
        <f>VLOOKUP(F81,G17数据库!C:R,9,0)</f>
        <v>#N/A</v>
      </c>
      <c r="Q81" s="19" t="e">
        <f t="shared" si="16"/>
        <v>#VALUE!</v>
      </c>
      <c r="R81" s="18" t="e">
        <f>VLOOKUP(F81,G17数据库!C:R,10,0)</f>
        <v>#N/A</v>
      </c>
      <c r="S81" s="18" t="e">
        <f>VLOOKUP(F81,G17数据库!C:R,11,0)</f>
        <v>#N/A</v>
      </c>
      <c r="T81" s="18"/>
      <c r="U81" s="18" t="e">
        <f>VLOOKUP(F81,G17数据库!C:R,12,0)</f>
        <v>#N/A</v>
      </c>
      <c r="V81" s="18" t="e">
        <f>VLOOKUP(F81,G17数据库!C:R,13,0)</f>
        <v>#N/A</v>
      </c>
      <c r="W81" s="19" t="e">
        <f>VLOOKUP(F81,G17数据库!C:R,14,0)*C81*2</f>
        <v>#N/A</v>
      </c>
      <c r="X81" s="18" t="e">
        <f>VLOOKUP(F81,G17数据库!C:R,15,0)</f>
        <v>#N/A</v>
      </c>
      <c r="Y81" s="18" t="e">
        <f>VLOOKUP(F81,G17数据库!C:R,16,0)</f>
        <v>#N/A</v>
      </c>
      <c r="Z81" s="18"/>
    </row>
    <row r="82" spans="1:26" x14ac:dyDescent="0.25">
      <c r="A82" s="22"/>
      <c r="B82" s="3"/>
      <c r="C82" s="3"/>
      <c r="D82" s="3"/>
      <c r="E82" s="18" t="e">
        <f t="shared" si="11"/>
        <v>#VALUE!</v>
      </c>
      <c r="F82" s="18" t="str">
        <f t="shared" si="12"/>
        <v/>
      </c>
      <c r="G82" s="18" t="e">
        <f t="shared" si="13"/>
        <v>#VALUE!</v>
      </c>
      <c r="H82" s="18" t="e">
        <f t="shared" si="14"/>
        <v>#VALUE!</v>
      </c>
      <c r="I82" s="18" t="e">
        <f>VLOOKUP(F82,G17数据库!C:R,4,0)</f>
        <v>#N/A</v>
      </c>
      <c r="J82" s="18" t="e">
        <f>VLOOKUP(F82,G17数据库!C:R,5,0)</f>
        <v>#N/A</v>
      </c>
      <c r="K82" s="19" t="e">
        <f t="shared" si="15"/>
        <v>#VALUE!</v>
      </c>
      <c r="L82" s="18" t="e">
        <f>VLOOKUP(F82,G17数据库!C:R,6,0)</f>
        <v>#N/A</v>
      </c>
      <c r="M82" s="18" t="e">
        <f>VLOOKUP(F82,G17数据库!C:R,7,0)</f>
        <v>#N/A</v>
      </c>
      <c r="N82" s="18"/>
      <c r="O82" s="18" t="e">
        <f>VLOOKUP(F82,G17数据库!C:R,8,0)</f>
        <v>#N/A</v>
      </c>
      <c r="P82" s="18" t="e">
        <f>VLOOKUP(F82,G17数据库!C:R,9,0)</f>
        <v>#N/A</v>
      </c>
      <c r="Q82" s="19" t="e">
        <f t="shared" si="16"/>
        <v>#VALUE!</v>
      </c>
      <c r="R82" s="18" t="e">
        <f>VLOOKUP(F82,G17数据库!C:R,10,0)</f>
        <v>#N/A</v>
      </c>
      <c r="S82" s="18" t="e">
        <f>VLOOKUP(F82,G17数据库!C:R,11,0)</f>
        <v>#N/A</v>
      </c>
      <c r="T82" s="18"/>
      <c r="U82" s="18" t="e">
        <f>VLOOKUP(F82,G17数据库!C:R,12,0)</f>
        <v>#N/A</v>
      </c>
      <c r="V82" s="18" t="e">
        <f>VLOOKUP(F82,G17数据库!C:R,13,0)</f>
        <v>#N/A</v>
      </c>
      <c r="W82" s="19" t="e">
        <f>VLOOKUP(F82,G17数据库!C:R,14,0)*C82*2</f>
        <v>#N/A</v>
      </c>
      <c r="X82" s="18" t="e">
        <f>VLOOKUP(F82,G17数据库!C:R,15,0)</f>
        <v>#N/A</v>
      </c>
      <c r="Y82" s="18" t="e">
        <f>VLOOKUP(F82,G17数据库!C:R,16,0)</f>
        <v>#N/A</v>
      </c>
      <c r="Z82" s="18"/>
    </row>
    <row r="83" spans="1:26" x14ac:dyDescent="0.25">
      <c r="A83" s="22"/>
      <c r="B83" s="3"/>
      <c r="C83" s="3"/>
      <c r="D83" s="3"/>
      <c r="E83" s="18" t="e">
        <f t="shared" si="11"/>
        <v>#VALUE!</v>
      </c>
      <c r="F83" s="18" t="str">
        <f t="shared" si="12"/>
        <v/>
      </c>
      <c r="G83" s="18" t="e">
        <f t="shared" si="13"/>
        <v>#VALUE!</v>
      </c>
      <c r="H83" s="18" t="e">
        <f t="shared" si="14"/>
        <v>#VALUE!</v>
      </c>
      <c r="I83" s="18" t="e">
        <f>VLOOKUP(F83,G17数据库!C:R,4,0)</f>
        <v>#N/A</v>
      </c>
      <c r="J83" s="18" t="e">
        <f>VLOOKUP(F83,G17数据库!C:R,5,0)</f>
        <v>#N/A</v>
      </c>
      <c r="K83" s="19" t="e">
        <f t="shared" si="15"/>
        <v>#VALUE!</v>
      </c>
      <c r="L83" s="18" t="e">
        <f>VLOOKUP(F83,G17数据库!C:R,6,0)</f>
        <v>#N/A</v>
      </c>
      <c r="M83" s="18" t="e">
        <f>VLOOKUP(F83,G17数据库!C:R,7,0)</f>
        <v>#N/A</v>
      </c>
      <c r="N83" s="18"/>
      <c r="O83" s="18" t="e">
        <f>VLOOKUP(F83,G17数据库!C:R,8,0)</f>
        <v>#N/A</v>
      </c>
      <c r="P83" s="18" t="e">
        <f>VLOOKUP(F83,G17数据库!C:R,9,0)</f>
        <v>#N/A</v>
      </c>
      <c r="Q83" s="19" t="e">
        <f t="shared" si="16"/>
        <v>#VALUE!</v>
      </c>
      <c r="R83" s="18" t="e">
        <f>VLOOKUP(F83,G17数据库!C:R,10,0)</f>
        <v>#N/A</v>
      </c>
      <c r="S83" s="18" t="e">
        <f>VLOOKUP(F83,G17数据库!C:R,11,0)</f>
        <v>#N/A</v>
      </c>
      <c r="T83" s="18"/>
      <c r="U83" s="18" t="e">
        <f>VLOOKUP(F83,G17数据库!C:R,12,0)</f>
        <v>#N/A</v>
      </c>
      <c r="V83" s="18" t="e">
        <f>VLOOKUP(F83,G17数据库!C:R,13,0)</f>
        <v>#N/A</v>
      </c>
      <c r="W83" s="19" t="e">
        <f>VLOOKUP(F83,G17数据库!C:R,14,0)*C83*2</f>
        <v>#N/A</v>
      </c>
      <c r="X83" s="18" t="e">
        <f>VLOOKUP(F83,G17数据库!C:R,15,0)</f>
        <v>#N/A</v>
      </c>
      <c r="Y83" s="18" t="e">
        <f>VLOOKUP(F83,G17数据库!C:R,16,0)</f>
        <v>#N/A</v>
      </c>
      <c r="Z83" s="18"/>
    </row>
    <row r="84" spans="1:26" x14ac:dyDescent="0.25">
      <c r="A84" s="22"/>
      <c r="B84" s="3"/>
      <c r="C84" s="3"/>
      <c r="D84" s="3"/>
      <c r="E84" s="18" t="e">
        <f t="shared" si="11"/>
        <v>#VALUE!</v>
      </c>
      <c r="F84" s="18" t="str">
        <f t="shared" si="12"/>
        <v/>
      </c>
      <c r="G84" s="18" t="e">
        <f t="shared" si="13"/>
        <v>#VALUE!</v>
      </c>
      <c r="H84" s="18" t="e">
        <f t="shared" si="14"/>
        <v>#VALUE!</v>
      </c>
      <c r="I84" s="18" t="e">
        <f>VLOOKUP(F84,G17数据库!C:R,4,0)</f>
        <v>#N/A</v>
      </c>
      <c r="J84" s="18" t="e">
        <f>VLOOKUP(F84,G17数据库!C:R,5,0)</f>
        <v>#N/A</v>
      </c>
      <c r="K84" s="19" t="e">
        <f t="shared" si="15"/>
        <v>#VALUE!</v>
      </c>
      <c r="L84" s="18" t="e">
        <f>VLOOKUP(F84,G17数据库!C:R,6,0)</f>
        <v>#N/A</v>
      </c>
      <c r="M84" s="18" t="e">
        <f>VLOOKUP(F84,G17数据库!C:R,7,0)</f>
        <v>#N/A</v>
      </c>
      <c r="N84" s="18"/>
      <c r="O84" s="18" t="e">
        <f>VLOOKUP(F84,G17数据库!C:R,8,0)</f>
        <v>#N/A</v>
      </c>
      <c r="P84" s="18" t="e">
        <f>VLOOKUP(F84,G17数据库!C:R,9,0)</f>
        <v>#N/A</v>
      </c>
      <c r="Q84" s="19" t="e">
        <f t="shared" si="16"/>
        <v>#VALUE!</v>
      </c>
      <c r="R84" s="18" t="e">
        <f>VLOOKUP(F84,G17数据库!C:R,10,0)</f>
        <v>#N/A</v>
      </c>
      <c r="S84" s="18" t="e">
        <f>VLOOKUP(F84,G17数据库!C:R,11,0)</f>
        <v>#N/A</v>
      </c>
      <c r="T84" s="18"/>
      <c r="U84" s="18" t="e">
        <f>VLOOKUP(F84,G17数据库!C:R,12,0)</f>
        <v>#N/A</v>
      </c>
      <c r="V84" s="18" t="e">
        <f>VLOOKUP(F84,G17数据库!C:R,13,0)</f>
        <v>#N/A</v>
      </c>
      <c r="W84" s="19" t="e">
        <f>VLOOKUP(F84,G17数据库!C:R,14,0)*C84*2</f>
        <v>#N/A</v>
      </c>
      <c r="X84" s="18" t="e">
        <f>VLOOKUP(F84,G17数据库!C:R,15,0)</f>
        <v>#N/A</v>
      </c>
      <c r="Y84" s="18" t="e">
        <f>VLOOKUP(F84,G17数据库!C:R,16,0)</f>
        <v>#N/A</v>
      </c>
      <c r="Z84" s="18"/>
    </row>
    <row r="85" spans="1:26" x14ac:dyDescent="0.25">
      <c r="A85" s="22"/>
      <c r="B85" s="3"/>
      <c r="C85" s="3"/>
      <c r="D85" s="3"/>
      <c r="E85" s="18" t="e">
        <f t="shared" si="11"/>
        <v>#VALUE!</v>
      </c>
      <c r="F85" s="18" t="str">
        <f t="shared" si="12"/>
        <v/>
      </c>
      <c r="G85" s="18" t="e">
        <f t="shared" si="13"/>
        <v>#VALUE!</v>
      </c>
      <c r="H85" s="18" t="e">
        <f t="shared" si="14"/>
        <v>#VALUE!</v>
      </c>
      <c r="I85" s="18" t="e">
        <f>VLOOKUP(F85,G17数据库!C:R,4,0)</f>
        <v>#N/A</v>
      </c>
      <c r="J85" s="18" t="e">
        <f>VLOOKUP(F85,G17数据库!C:R,5,0)</f>
        <v>#N/A</v>
      </c>
      <c r="K85" s="19" t="e">
        <f t="shared" si="15"/>
        <v>#VALUE!</v>
      </c>
      <c r="L85" s="18" t="e">
        <f>VLOOKUP(F85,G17数据库!C:R,6,0)</f>
        <v>#N/A</v>
      </c>
      <c r="M85" s="18" t="e">
        <f>VLOOKUP(F85,G17数据库!C:R,7,0)</f>
        <v>#N/A</v>
      </c>
      <c r="N85" s="18"/>
      <c r="O85" s="18" t="e">
        <f>VLOOKUP(F85,G17数据库!C:R,8,0)</f>
        <v>#N/A</v>
      </c>
      <c r="P85" s="18" t="e">
        <f>VLOOKUP(F85,G17数据库!C:R,9,0)</f>
        <v>#N/A</v>
      </c>
      <c r="Q85" s="19" t="e">
        <f t="shared" si="16"/>
        <v>#VALUE!</v>
      </c>
      <c r="R85" s="18" t="e">
        <f>VLOOKUP(F85,G17数据库!C:R,10,0)</f>
        <v>#N/A</v>
      </c>
      <c r="S85" s="18" t="e">
        <f>VLOOKUP(F85,G17数据库!C:R,11,0)</f>
        <v>#N/A</v>
      </c>
      <c r="T85" s="18"/>
      <c r="U85" s="18" t="e">
        <f>VLOOKUP(F85,G17数据库!C:R,12,0)</f>
        <v>#N/A</v>
      </c>
      <c r="V85" s="18" t="e">
        <f>VLOOKUP(F85,G17数据库!C:R,13,0)</f>
        <v>#N/A</v>
      </c>
      <c r="W85" s="19" t="e">
        <f>VLOOKUP(F85,G17数据库!C:R,14,0)*C85*2</f>
        <v>#N/A</v>
      </c>
      <c r="X85" s="18" t="e">
        <f>VLOOKUP(F85,G17数据库!C:R,15,0)</f>
        <v>#N/A</v>
      </c>
      <c r="Y85" s="18" t="e">
        <f>VLOOKUP(F85,G17数据库!C:R,16,0)</f>
        <v>#N/A</v>
      </c>
      <c r="Z85" s="18"/>
    </row>
    <row r="86" spans="1:26" x14ac:dyDescent="0.25">
      <c r="A86" s="22"/>
      <c r="B86" s="3"/>
      <c r="C86" s="3"/>
      <c r="D86" s="3"/>
      <c r="E86" s="18" t="e">
        <f t="shared" si="11"/>
        <v>#VALUE!</v>
      </c>
      <c r="F86" s="18" t="str">
        <f t="shared" si="12"/>
        <v/>
      </c>
      <c r="G86" s="18" t="e">
        <f t="shared" si="13"/>
        <v>#VALUE!</v>
      </c>
      <c r="H86" s="18" t="e">
        <f t="shared" si="14"/>
        <v>#VALUE!</v>
      </c>
      <c r="I86" s="18" t="e">
        <f>VLOOKUP(F86,G17数据库!C:R,4,0)</f>
        <v>#N/A</v>
      </c>
      <c r="J86" s="18" t="e">
        <f>VLOOKUP(F86,G17数据库!C:R,5,0)</f>
        <v>#N/A</v>
      </c>
      <c r="K86" s="19" t="e">
        <f t="shared" si="15"/>
        <v>#VALUE!</v>
      </c>
      <c r="L86" s="18" t="e">
        <f>VLOOKUP(F86,G17数据库!C:R,6,0)</f>
        <v>#N/A</v>
      </c>
      <c r="M86" s="18" t="e">
        <f>VLOOKUP(F86,G17数据库!C:R,7,0)</f>
        <v>#N/A</v>
      </c>
      <c r="N86" s="18"/>
      <c r="O86" s="18" t="e">
        <f>VLOOKUP(F86,G17数据库!C:R,8,0)</f>
        <v>#N/A</v>
      </c>
      <c r="P86" s="18" t="e">
        <f>VLOOKUP(F86,G17数据库!C:R,9,0)</f>
        <v>#N/A</v>
      </c>
      <c r="Q86" s="19" t="e">
        <f t="shared" si="16"/>
        <v>#VALUE!</v>
      </c>
      <c r="R86" s="18" t="e">
        <f>VLOOKUP(F86,G17数据库!C:R,10,0)</f>
        <v>#N/A</v>
      </c>
      <c r="S86" s="18" t="e">
        <f>VLOOKUP(F86,G17数据库!C:R,11,0)</f>
        <v>#N/A</v>
      </c>
      <c r="T86" s="18"/>
      <c r="U86" s="18" t="e">
        <f>VLOOKUP(F86,G17数据库!C:R,12,0)</f>
        <v>#N/A</v>
      </c>
      <c r="V86" s="18" t="e">
        <f>VLOOKUP(F86,G17数据库!C:R,13,0)</f>
        <v>#N/A</v>
      </c>
      <c r="W86" s="19" t="e">
        <f>VLOOKUP(F86,G17数据库!C:R,14,0)*C86*2</f>
        <v>#N/A</v>
      </c>
      <c r="X86" s="18" t="e">
        <f>VLOOKUP(F86,G17数据库!C:R,15,0)</f>
        <v>#N/A</v>
      </c>
      <c r="Y86" s="18" t="e">
        <f>VLOOKUP(F86,G17数据库!C:R,16,0)</f>
        <v>#N/A</v>
      </c>
      <c r="Z86" s="18"/>
    </row>
    <row r="87" spans="1:26" x14ac:dyDescent="0.25">
      <c r="A87" s="22"/>
      <c r="B87" s="3"/>
      <c r="C87" s="3"/>
      <c r="D87" s="3"/>
      <c r="E87" s="18" t="e">
        <f t="shared" si="11"/>
        <v>#VALUE!</v>
      </c>
      <c r="F87" s="18" t="str">
        <f t="shared" si="12"/>
        <v/>
      </c>
      <c r="G87" s="18" t="e">
        <f t="shared" si="13"/>
        <v>#VALUE!</v>
      </c>
      <c r="H87" s="18" t="e">
        <f t="shared" si="14"/>
        <v>#VALUE!</v>
      </c>
      <c r="I87" s="18" t="e">
        <f>VLOOKUP(F87,G17数据库!C:R,4,0)</f>
        <v>#N/A</v>
      </c>
      <c r="J87" s="18" t="e">
        <f>VLOOKUP(F87,G17数据库!C:R,5,0)</f>
        <v>#N/A</v>
      </c>
      <c r="K87" s="19" t="e">
        <f t="shared" si="15"/>
        <v>#VALUE!</v>
      </c>
      <c r="L87" s="18" t="e">
        <f>VLOOKUP(F87,G17数据库!C:R,6,0)</f>
        <v>#N/A</v>
      </c>
      <c r="M87" s="18" t="e">
        <f>VLOOKUP(F87,G17数据库!C:R,7,0)</f>
        <v>#N/A</v>
      </c>
      <c r="N87" s="18"/>
      <c r="O87" s="18" t="e">
        <f>VLOOKUP(F87,G17数据库!C:R,8,0)</f>
        <v>#N/A</v>
      </c>
      <c r="P87" s="18" t="e">
        <f>VLOOKUP(F87,G17数据库!C:R,9,0)</f>
        <v>#N/A</v>
      </c>
      <c r="Q87" s="19" t="e">
        <f t="shared" si="16"/>
        <v>#VALUE!</v>
      </c>
      <c r="R87" s="18" t="e">
        <f>VLOOKUP(F87,G17数据库!C:R,10,0)</f>
        <v>#N/A</v>
      </c>
      <c r="S87" s="18" t="e">
        <f>VLOOKUP(F87,G17数据库!C:R,11,0)</f>
        <v>#N/A</v>
      </c>
      <c r="T87" s="18"/>
      <c r="U87" s="18" t="e">
        <f>VLOOKUP(F87,G17数据库!C:R,12,0)</f>
        <v>#N/A</v>
      </c>
      <c r="V87" s="18" t="e">
        <f>VLOOKUP(F87,G17数据库!C:R,13,0)</f>
        <v>#N/A</v>
      </c>
      <c r="W87" s="19" t="e">
        <f>VLOOKUP(F87,G17数据库!C:R,14,0)*C87*2</f>
        <v>#N/A</v>
      </c>
      <c r="X87" s="18" t="e">
        <f>VLOOKUP(F87,G17数据库!C:R,15,0)</f>
        <v>#N/A</v>
      </c>
      <c r="Y87" s="18" t="e">
        <f>VLOOKUP(F87,G17数据库!C:R,16,0)</f>
        <v>#N/A</v>
      </c>
      <c r="Z87" s="18"/>
    </row>
    <row r="88" spans="1:26" x14ac:dyDescent="0.25">
      <c r="A88" s="22"/>
      <c r="B88" s="3"/>
      <c r="C88" s="3"/>
      <c r="D88" s="3"/>
      <c r="E88" s="18" t="e">
        <f t="shared" si="11"/>
        <v>#VALUE!</v>
      </c>
      <c r="F88" s="18" t="str">
        <f t="shared" si="12"/>
        <v/>
      </c>
      <c r="G88" s="18" t="e">
        <f t="shared" si="13"/>
        <v>#VALUE!</v>
      </c>
      <c r="H88" s="18" t="e">
        <f t="shared" si="14"/>
        <v>#VALUE!</v>
      </c>
      <c r="I88" s="18" t="e">
        <f>VLOOKUP(F88,G17数据库!C:R,4,0)</f>
        <v>#N/A</v>
      </c>
      <c r="J88" s="18" t="e">
        <f>VLOOKUP(F88,G17数据库!C:R,5,0)</f>
        <v>#N/A</v>
      </c>
      <c r="K88" s="19" t="e">
        <f t="shared" si="15"/>
        <v>#VALUE!</v>
      </c>
      <c r="L88" s="18" t="e">
        <f>VLOOKUP(F88,G17数据库!C:R,6,0)</f>
        <v>#N/A</v>
      </c>
      <c r="M88" s="18" t="e">
        <f>VLOOKUP(F88,G17数据库!C:R,7,0)</f>
        <v>#N/A</v>
      </c>
      <c r="N88" s="18"/>
      <c r="O88" s="18" t="e">
        <f>VLOOKUP(F88,G17数据库!C:R,8,0)</f>
        <v>#N/A</v>
      </c>
      <c r="P88" s="18" t="e">
        <f>VLOOKUP(F88,G17数据库!C:R,9,0)</f>
        <v>#N/A</v>
      </c>
      <c r="Q88" s="19" t="e">
        <f t="shared" si="16"/>
        <v>#VALUE!</v>
      </c>
      <c r="R88" s="18" t="e">
        <f>VLOOKUP(F88,G17数据库!C:R,10,0)</f>
        <v>#N/A</v>
      </c>
      <c r="S88" s="18" t="e">
        <f>VLOOKUP(F88,G17数据库!C:R,11,0)</f>
        <v>#N/A</v>
      </c>
      <c r="T88" s="18"/>
      <c r="U88" s="18" t="e">
        <f>VLOOKUP(F88,G17数据库!C:R,12,0)</f>
        <v>#N/A</v>
      </c>
      <c r="V88" s="18" t="e">
        <f>VLOOKUP(F88,G17数据库!C:R,13,0)</f>
        <v>#N/A</v>
      </c>
      <c r="W88" s="19" t="e">
        <f>VLOOKUP(F88,G17数据库!C:R,14,0)*C88*2</f>
        <v>#N/A</v>
      </c>
      <c r="X88" s="18" t="e">
        <f>VLOOKUP(F88,G17数据库!C:R,15,0)</f>
        <v>#N/A</v>
      </c>
      <c r="Y88" s="18" t="e">
        <f>VLOOKUP(F88,G17数据库!C:R,16,0)</f>
        <v>#N/A</v>
      </c>
      <c r="Z88" s="18"/>
    </row>
    <row r="89" spans="1:26" x14ac:dyDescent="0.25">
      <c r="A89" s="22"/>
      <c r="B89" s="3"/>
      <c r="C89" s="3"/>
      <c r="D89" s="3"/>
      <c r="E89" s="18" t="e">
        <f t="shared" si="11"/>
        <v>#VALUE!</v>
      </c>
      <c r="F89" s="18" t="str">
        <f t="shared" si="12"/>
        <v/>
      </c>
      <c r="G89" s="18" t="e">
        <f t="shared" si="13"/>
        <v>#VALUE!</v>
      </c>
      <c r="H89" s="18" t="e">
        <f t="shared" si="14"/>
        <v>#VALUE!</v>
      </c>
      <c r="I89" s="18" t="e">
        <f>VLOOKUP(F89,G17数据库!C:R,4,0)</f>
        <v>#N/A</v>
      </c>
      <c r="J89" s="18" t="e">
        <f>VLOOKUP(F89,G17数据库!C:R,5,0)</f>
        <v>#N/A</v>
      </c>
      <c r="K89" s="19" t="e">
        <f t="shared" si="15"/>
        <v>#VALUE!</v>
      </c>
      <c r="L89" s="18" t="e">
        <f>VLOOKUP(F89,G17数据库!C:R,6,0)</f>
        <v>#N/A</v>
      </c>
      <c r="M89" s="18" t="e">
        <f>VLOOKUP(F89,G17数据库!C:R,7,0)</f>
        <v>#N/A</v>
      </c>
      <c r="N89" s="18"/>
      <c r="O89" s="18" t="e">
        <f>VLOOKUP(F89,G17数据库!C:R,8,0)</f>
        <v>#N/A</v>
      </c>
      <c r="P89" s="18" t="e">
        <f>VLOOKUP(F89,G17数据库!C:R,9,0)</f>
        <v>#N/A</v>
      </c>
      <c r="Q89" s="19" t="e">
        <f t="shared" si="16"/>
        <v>#VALUE!</v>
      </c>
      <c r="R89" s="18" t="e">
        <f>VLOOKUP(F89,G17数据库!C:R,10,0)</f>
        <v>#N/A</v>
      </c>
      <c r="S89" s="18" t="e">
        <f>VLOOKUP(F89,G17数据库!C:R,11,0)</f>
        <v>#N/A</v>
      </c>
      <c r="T89" s="18"/>
      <c r="U89" s="18" t="e">
        <f>VLOOKUP(F89,G17数据库!C:R,12,0)</f>
        <v>#N/A</v>
      </c>
      <c r="V89" s="18" t="e">
        <f>VLOOKUP(F89,G17数据库!C:R,13,0)</f>
        <v>#N/A</v>
      </c>
      <c r="W89" s="19" t="e">
        <f>VLOOKUP(F89,G17数据库!C:R,14,0)*C89*2</f>
        <v>#N/A</v>
      </c>
      <c r="X89" s="18" t="e">
        <f>VLOOKUP(F89,G17数据库!C:R,15,0)</f>
        <v>#N/A</v>
      </c>
      <c r="Y89" s="18" t="e">
        <f>VLOOKUP(F89,G17数据库!C:R,16,0)</f>
        <v>#N/A</v>
      </c>
      <c r="Z89" s="18"/>
    </row>
    <row r="90" spans="1:26" x14ac:dyDescent="0.25">
      <c r="A90" s="22"/>
      <c r="B90" s="3"/>
      <c r="C90" s="3"/>
      <c r="D90" s="3"/>
      <c r="E90" s="18" t="e">
        <f t="shared" si="11"/>
        <v>#VALUE!</v>
      </c>
      <c r="F90" s="18" t="str">
        <f t="shared" si="12"/>
        <v/>
      </c>
      <c r="G90" s="18" t="e">
        <f t="shared" si="13"/>
        <v>#VALUE!</v>
      </c>
      <c r="H90" s="18" t="e">
        <f t="shared" si="14"/>
        <v>#VALUE!</v>
      </c>
      <c r="I90" s="18" t="e">
        <f>VLOOKUP(F90,G17数据库!C:R,4,0)</f>
        <v>#N/A</v>
      </c>
      <c r="J90" s="18" t="e">
        <f>VLOOKUP(F90,G17数据库!C:R,5,0)</f>
        <v>#N/A</v>
      </c>
      <c r="K90" s="19" t="e">
        <f t="shared" si="15"/>
        <v>#VALUE!</v>
      </c>
      <c r="L90" s="18" t="e">
        <f>VLOOKUP(F90,G17数据库!C:R,6,0)</f>
        <v>#N/A</v>
      </c>
      <c r="M90" s="18" t="e">
        <f>VLOOKUP(F90,G17数据库!C:R,7,0)</f>
        <v>#N/A</v>
      </c>
      <c r="N90" s="18"/>
      <c r="O90" s="18" t="e">
        <f>VLOOKUP(F90,G17数据库!C:R,8,0)</f>
        <v>#N/A</v>
      </c>
      <c r="P90" s="18" t="e">
        <f>VLOOKUP(F90,G17数据库!C:R,9,0)</f>
        <v>#N/A</v>
      </c>
      <c r="Q90" s="19" t="e">
        <f t="shared" si="16"/>
        <v>#VALUE!</v>
      </c>
      <c r="R90" s="18" t="e">
        <f>VLOOKUP(F90,G17数据库!C:R,10,0)</f>
        <v>#N/A</v>
      </c>
      <c r="S90" s="18" t="e">
        <f>VLOOKUP(F90,G17数据库!C:R,11,0)</f>
        <v>#N/A</v>
      </c>
      <c r="T90" s="18"/>
      <c r="U90" s="18" t="e">
        <f>VLOOKUP(F90,G17数据库!C:R,12,0)</f>
        <v>#N/A</v>
      </c>
      <c r="V90" s="18" t="e">
        <f>VLOOKUP(F90,G17数据库!C:R,13,0)</f>
        <v>#N/A</v>
      </c>
      <c r="W90" s="19" t="e">
        <f>VLOOKUP(F90,G17数据库!C:R,14,0)*C90*2</f>
        <v>#N/A</v>
      </c>
      <c r="X90" s="18" t="e">
        <f>VLOOKUP(F90,G17数据库!C:R,15,0)</f>
        <v>#N/A</v>
      </c>
      <c r="Y90" s="18" t="e">
        <f>VLOOKUP(F90,G17数据库!C:R,16,0)</f>
        <v>#N/A</v>
      </c>
      <c r="Z90" s="18"/>
    </row>
    <row r="91" spans="1:26" x14ac:dyDescent="0.25">
      <c r="A91" s="22"/>
      <c r="B91" s="3"/>
      <c r="C91" s="3"/>
      <c r="D91" s="3"/>
      <c r="E91" s="18" t="e">
        <f t="shared" si="11"/>
        <v>#VALUE!</v>
      </c>
      <c r="F91" s="18" t="str">
        <f t="shared" si="12"/>
        <v/>
      </c>
      <c r="G91" s="18" t="e">
        <f t="shared" si="13"/>
        <v>#VALUE!</v>
      </c>
      <c r="H91" s="18" t="e">
        <f t="shared" si="14"/>
        <v>#VALUE!</v>
      </c>
      <c r="I91" s="18" t="e">
        <f>VLOOKUP(F91,G17数据库!C:R,4,0)</f>
        <v>#N/A</v>
      </c>
      <c r="J91" s="18" t="e">
        <f>VLOOKUP(F91,G17数据库!C:R,5,0)</f>
        <v>#N/A</v>
      </c>
      <c r="K91" s="19" t="e">
        <f t="shared" si="15"/>
        <v>#VALUE!</v>
      </c>
      <c r="L91" s="18" t="e">
        <f>VLOOKUP(F91,G17数据库!C:R,6,0)</f>
        <v>#N/A</v>
      </c>
      <c r="M91" s="18" t="e">
        <f>VLOOKUP(F91,G17数据库!C:R,7,0)</f>
        <v>#N/A</v>
      </c>
      <c r="N91" s="18"/>
      <c r="O91" s="18" t="e">
        <f>VLOOKUP(F91,G17数据库!C:R,8,0)</f>
        <v>#N/A</v>
      </c>
      <c r="P91" s="18" t="e">
        <f>VLOOKUP(F91,G17数据库!C:R,9,0)</f>
        <v>#N/A</v>
      </c>
      <c r="Q91" s="19" t="e">
        <f t="shared" si="16"/>
        <v>#VALUE!</v>
      </c>
      <c r="R91" s="18" t="e">
        <f>VLOOKUP(F91,G17数据库!C:R,10,0)</f>
        <v>#N/A</v>
      </c>
      <c r="S91" s="18" t="e">
        <f>VLOOKUP(F91,G17数据库!C:R,11,0)</f>
        <v>#N/A</v>
      </c>
      <c r="T91" s="18"/>
      <c r="U91" s="18" t="e">
        <f>VLOOKUP(F91,G17数据库!C:R,12,0)</f>
        <v>#N/A</v>
      </c>
      <c r="V91" s="18" t="e">
        <f>VLOOKUP(F91,G17数据库!C:R,13,0)</f>
        <v>#N/A</v>
      </c>
      <c r="W91" s="19" t="e">
        <f>VLOOKUP(F91,G17数据库!C:R,14,0)*C91*2</f>
        <v>#N/A</v>
      </c>
      <c r="X91" s="18" t="e">
        <f>VLOOKUP(F91,G17数据库!C:R,15,0)</f>
        <v>#N/A</v>
      </c>
      <c r="Y91" s="18" t="e">
        <f>VLOOKUP(F91,G17数据库!C:R,16,0)</f>
        <v>#N/A</v>
      </c>
      <c r="Z91" s="18"/>
    </row>
    <row r="92" spans="1:26" x14ac:dyDescent="0.25">
      <c r="A92" s="22"/>
      <c r="B92" s="3"/>
      <c r="C92" s="3"/>
      <c r="D92" s="3"/>
      <c r="E92" s="18" t="e">
        <f t="shared" si="11"/>
        <v>#VALUE!</v>
      </c>
      <c r="F92" s="18" t="str">
        <f t="shared" si="12"/>
        <v/>
      </c>
      <c r="G92" s="18" t="e">
        <f t="shared" si="13"/>
        <v>#VALUE!</v>
      </c>
      <c r="H92" s="18" t="e">
        <f t="shared" si="14"/>
        <v>#VALUE!</v>
      </c>
      <c r="I92" s="18" t="e">
        <f>VLOOKUP(F92,G17数据库!C:R,4,0)</f>
        <v>#N/A</v>
      </c>
      <c r="J92" s="18" t="e">
        <f>VLOOKUP(F92,G17数据库!C:R,5,0)</f>
        <v>#N/A</v>
      </c>
      <c r="K92" s="19" t="e">
        <f t="shared" si="15"/>
        <v>#VALUE!</v>
      </c>
      <c r="L92" s="18" t="e">
        <f>VLOOKUP(F92,G17数据库!C:R,6,0)</f>
        <v>#N/A</v>
      </c>
      <c r="M92" s="18" t="e">
        <f>VLOOKUP(F92,G17数据库!C:R,7,0)</f>
        <v>#N/A</v>
      </c>
      <c r="N92" s="18"/>
      <c r="O92" s="18" t="e">
        <f>VLOOKUP(F92,G17数据库!C:R,8,0)</f>
        <v>#N/A</v>
      </c>
      <c r="P92" s="18" t="e">
        <f>VLOOKUP(F92,G17数据库!C:R,9,0)</f>
        <v>#N/A</v>
      </c>
      <c r="Q92" s="19" t="e">
        <f t="shared" si="16"/>
        <v>#VALUE!</v>
      </c>
      <c r="R92" s="18" t="e">
        <f>VLOOKUP(F92,G17数据库!C:R,10,0)</f>
        <v>#N/A</v>
      </c>
      <c r="S92" s="18" t="e">
        <f>VLOOKUP(F92,G17数据库!C:R,11,0)</f>
        <v>#N/A</v>
      </c>
      <c r="T92" s="18"/>
      <c r="U92" s="18" t="e">
        <f>VLOOKUP(F92,G17数据库!C:R,12,0)</f>
        <v>#N/A</v>
      </c>
      <c r="V92" s="18" t="e">
        <f>VLOOKUP(F92,G17数据库!C:R,13,0)</f>
        <v>#N/A</v>
      </c>
      <c r="W92" s="19" t="e">
        <f>VLOOKUP(F92,G17数据库!C:R,14,0)*C92*2</f>
        <v>#N/A</v>
      </c>
      <c r="X92" s="18" t="e">
        <f>VLOOKUP(F92,G17数据库!C:R,15,0)</f>
        <v>#N/A</v>
      </c>
      <c r="Y92" s="18" t="e">
        <f>VLOOKUP(F92,G17数据库!C:R,16,0)</f>
        <v>#N/A</v>
      </c>
      <c r="Z92" s="18"/>
    </row>
    <row r="93" spans="1:26" x14ac:dyDescent="0.25">
      <c r="A93" s="22"/>
      <c r="B93" s="3"/>
      <c r="C93" s="3"/>
      <c r="D93" s="3"/>
      <c r="E93" s="18" t="e">
        <f t="shared" si="11"/>
        <v>#VALUE!</v>
      </c>
      <c r="F93" s="18" t="str">
        <f t="shared" si="12"/>
        <v/>
      </c>
      <c r="G93" s="18" t="e">
        <f t="shared" si="13"/>
        <v>#VALUE!</v>
      </c>
      <c r="H93" s="18" t="e">
        <f t="shared" si="14"/>
        <v>#VALUE!</v>
      </c>
      <c r="I93" s="18" t="e">
        <f>VLOOKUP(F93,G17数据库!C:R,4,0)</f>
        <v>#N/A</v>
      </c>
      <c r="J93" s="18" t="e">
        <f>VLOOKUP(F93,G17数据库!C:R,5,0)</f>
        <v>#N/A</v>
      </c>
      <c r="K93" s="19" t="e">
        <f t="shared" si="15"/>
        <v>#VALUE!</v>
      </c>
      <c r="L93" s="18" t="e">
        <f>VLOOKUP(F93,G17数据库!C:R,6,0)</f>
        <v>#N/A</v>
      </c>
      <c r="M93" s="18" t="e">
        <f>VLOOKUP(F93,G17数据库!C:R,7,0)</f>
        <v>#N/A</v>
      </c>
      <c r="N93" s="18"/>
      <c r="O93" s="18" t="e">
        <f>VLOOKUP(F93,G17数据库!C:R,8,0)</f>
        <v>#N/A</v>
      </c>
      <c r="P93" s="18" t="e">
        <f>VLOOKUP(F93,G17数据库!C:R,9,0)</f>
        <v>#N/A</v>
      </c>
      <c r="Q93" s="19" t="e">
        <f t="shared" si="16"/>
        <v>#VALUE!</v>
      </c>
      <c r="R93" s="18" t="e">
        <f>VLOOKUP(F93,G17数据库!C:R,10,0)</f>
        <v>#N/A</v>
      </c>
      <c r="S93" s="18" t="e">
        <f>VLOOKUP(F93,G17数据库!C:R,11,0)</f>
        <v>#N/A</v>
      </c>
      <c r="T93" s="18"/>
      <c r="U93" s="18" t="e">
        <f>VLOOKUP(F93,G17数据库!C:R,12,0)</f>
        <v>#N/A</v>
      </c>
      <c r="V93" s="18" t="e">
        <f>VLOOKUP(F93,G17数据库!C:R,13,0)</f>
        <v>#N/A</v>
      </c>
      <c r="W93" s="19" t="e">
        <f>VLOOKUP(F93,G17数据库!C:R,14,0)*C93*2</f>
        <v>#N/A</v>
      </c>
      <c r="X93" s="18" t="e">
        <f>VLOOKUP(F93,G17数据库!C:R,15,0)</f>
        <v>#N/A</v>
      </c>
      <c r="Y93" s="18" t="e">
        <f>VLOOKUP(F93,G17数据库!C:R,16,0)</f>
        <v>#N/A</v>
      </c>
      <c r="Z93" s="18"/>
    </row>
    <row r="94" spans="1:26" x14ac:dyDescent="0.25">
      <c r="A94" s="22"/>
      <c r="B94" s="3"/>
      <c r="C94" s="3"/>
      <c r="D94" s="3"/>
      <c r="E94" s="18" t="e">
        <f t="shared" si="11"/>
        <v>#VALUE!</v>
      </c>
      <c r="F94" s="18" t="str">
        <f t="shared" si="12"/>
        <v/>
      </c>
      <c r="G94" s="18" t="e">
        <f t="shared" si="13"/>
        <v>#VALUE!</v>
      </c>
      <c r="H94" s="18" t="e">
        <f t="shared" si="14"/>
        <v>#VALUE!</v>
      </c>
      <c r="I94" s="18" t="e">
        <f>VLOOKUP(F94,G17数据库!C:R,4,0)</f>
        <v>#N/A</v>
      </c>
      <c r="J94" s="18" t="e">
        <f>VLOOKUP(F94,G17数据库!C:R,5,0)</f>
        <v>#N/A</v>
      </c>
      <c r="K94" s="19" t="e">
        <f t="shared" si="15"/>
        <v>#VALUE!</v>
      </c>
      <c r="L94" s="18" t="e">
        <f>VLOOKUP(F94,G17数据库!C:R,6,0)</f>
        <v>#N/A</v>
      </c>
      <c r="M94" s="18" t="e">
        <f>VLOOKUP(F94,G17数据库!C:R,7,0)</f>
        <v>#N/A</v>
      </c>
      <c r="N94" s="18"/>
      <c r="O94" s="18" t="e">
        <f>VLOOKUP(F94,G17数据库!C:R,8,0)</f>
        <v>#N/A</v>
      </c>
      <c r="P94" s="18" t="e">
        <f>VLOOKUP(F94,G17数据库!C:R,9,0)</f>
        <v>#N/A</v>
      </c>
      <c r="Q94" s="19" t="e">
        <f t="shared" si="16"/>
        <v>#VALUE!</v>
      </c>
      <c r="R94" s="18" t="e">
        <f>VLOOKUP(F94,G17数据库!C:R,10,0)</f>
        <v>#N/A</v>
      </c>
      <c r="S94" s="18" t="e">
        <f>VLOOKUP(F94,G17数据库!C:R,11,0)</f>
        <v>#N/A</v>
      </c>
      <c r="T94" s="18"/>
      <c r="U94" s="18" t="e">
        <f>VLOOKUP(F94,G17数据库!C:R,12,0)</f>
        <v>#N/A</v>
      </c>
      <c r="V94" s="18" t="e">
        <f>VLOOKUP(F94,G17数据库!C:R,13,0)</f>
        <v>#N/A</v>
      </c>
      <c r="W94" s="19" t="e">
        <f>VLOOKUP(F94,G17数据库!C:R,14,0)*C94*2</f>
        <v>#N/A</v>
      </c>
      <c r="X94" s="18" t="e">
        <f>VLOOKUP(F94,G17数据库!C:R,15,0)</f>
        <v>#N/A</v>
      </c>
      <c r="Y94" s="18" t="e">
        <f>VLOOKUP(F94,G17数据库!C:R,16,0)</f>
        <v>#N/A</v>
      </c>
      <c r="Z94" s="18"/>
    </row>
    <row r="95" spans="1:26" x14ac:dyDescent="0.25">
      <c r="A95" s="22"/>
      <c r="B95" s="3"/>
      <c r="C95" s="3"/>
      <c r="D95" s="3"/>
      <c r="E95" s="18" t="e">
        <f t="shared" si="11"/>
        <v>#VALUE!</v>
      </c>
      <c r="F95" s="18" t="str">
        <f t="shared" si="12"/>
        <v/>
      </c>
      <c r="G95" s="18" t="e">
        <f t="shared" si="13"/>
        <v>#VALUE!</v>
      </c>
      <c r="H95" s="18" t="e">
        <f t="shared" si="14"/>
        <v>#VALUE!</v>
      </c>
      <c r="I95" s="18" t="e">
        <f>VLOOKUP(F95,G17数据库!C:R,4,0)</f>
        <v>#N/A</v>
      </c>
      <c r="J95" s="18" t="e">
        <f>VLOOKUP(F95,G17数据库!C:R,5,0)</f>
        <v>#N/A</v>
      </c>
      <c r="K95" s="19" t="e">
        <f t="shared" si="15"/>
        <v>#VALUE!</v>
      </c>
      <c r="L95" s="18" t="e">
        <f>VLOOKUP(F95,G17数据库!C:R,6,0)</f>
        <v>#N/A</v>
      </c>
      <c r="M95" s="18" t="e">
        <f>VLOOKUP(F95,G17数据库!C:R,7,0)</f>
        <v>#N/A</v>
      </c>
      <c r="N95" s="18"/>
      <c r="O95" s="18" t="e">
        <f>VLOOKUP(F95,G17数据库!C:R,8,0)</f>
        <v>#N/A</v>
      </c>
      <c r="P95" s="18" t="e">
        <f>VLOOKUP(F95,G17数据库!C:R,9,0)</f>
        <v>#N/A</v>
      </c>
      <c r="Q95" s="19" t="e">
        <f t="shared" si="16"/>
        <v>#VALUE!</v>
      </c>
      <c r="R95" s="18" t="e">
        <f>VLOOKUP(F95,G17数据库!C:R,10,0)</f>
        <v>#N/A</v>
      </c>
      <c r="S95" s="18" t="e">
        <f>VLOOKUP(F95,G17数据库!C:R,11,0)</f>
        <v>#N/A</v>
      </c>
      <c r="T95" s="18"/>
      <c r="U95" s="18" t="e">
        <f>VLOOKUP(F95,G17数据库!C:R,12,0)</f>
        <v>#N/A</v>
      </c>
      <c r="V95" s="18" t="e">
        <f>VLOOKUP(F95,G17数据库!C:R,13,0)</f>
        <v>#N/A</v>
      </c>
      <c r="W95" s="19" t="e">
        <f>VLOOKUP(F95,G17数据库!C:R,14,0)*C95*2</f>
        <v>#N/A</v>
      </c>
      <c r="X95" s="18" t="e">
        <f>VLOOKUP(F95,G17数据库!C:R,15,0)</f>
        <v>#N/A</v>
      </c>
      <c r="Y95" s="18" t="e">
        <f>VLOOKUP(F95,G17数据库!C:R,16,0)</f>
        <v>#N/A</v>
      </c>
      <c r="Z95" s="18"/>
    </row>
    <row r="96" spans="1:26" x14ac:dyDescent="0.25">
      <c r="A96" s="22"/>
      <c r="B96" s="3"/>
      <c r="C96" s="3"/>
      <c r="D96" s="3"/>
      <c r="E96" s="18" t="e">
        <f t="shared" si="11"/>
        <v>#VALUE!</v>
      </c>
      <c r="F96" s="18" t="str">
        <f t="shared" si="12"/>
        <v/>
      </c>
      <c r="G96" s="18" t="e">
        <f t="shared" si="13"/>
        <v>#VALUE!</v>
      </c>
      <c r="H96" s="18" t="e">
        <f t="shared" si="14"/>
        <v>#VALUE!</v>
      </c>
      <c r="I96" s="18" t="e">
        <f>VLOOKUP(F96,G17数据库!C:R,4,0)</f>
        <v>#N/A</v>
      </c>
      <c r="J96" s="18" t="e">
        <f>VLOOKUP(F96,G17数据库!C:R,5,0)</f>
        <v>#N/A</v>
      </c>
      <c r="K96" s="19" t="e">
        <f t="shared" si="15"/>
        <v>#VALUE!</v>
      </c>
      <c r="L96" s="18" t="e">
        <f>VLOOKUP(F96,G17数据库!C:R,6,0)</f>
        <v>#N/A</v>
      </c>
      <c r="M96" s="18" t="e">
        <f>VLOOKUP(F96,G17数据库!C:R,7,0)</f>
        <v>#N/A</v>
      </c>
      <c r="N96" s="18"/>
      <c r="O96" s="18" t="e">
        <f>VLOOKUP(F96,G17数据库!C:R,8,0)</f>
        <v>#N/A</v>
      </c>
      <c r="P96" s="18" t="e">
        <f>VLOOKUP(F96,G17数据库!C:R,9,0)</f>
        <v>#N/A</v>
      </c>
      <c r="Q96" s="19" t="e">
        <f t="shared" si="16"/>
        <v>#VALUE!</v>
      </c>
      <c r="R96" s="18" t="e">
        <f>VLOOKUP(F96,G17数据库!C:R,10,0)</f>
        <v>#N/A</v>
      </c>
      <c r="S96" s="18" t="e">
        <f>VLOOKUP(F96,G17数据库!C:R,11,0)</f>
        <v>#N/A</v>
      </c>
      <c r="T96" s="18"/>
      <c r="U96" s="18" t="e">
        <f>VLOOKUP(F96,G17数据库!C:R,12,0)</f>
        <v>#N/A</v>
      </c>
      <c r="V96" s="18" t="e">
        <f>VLOOKUP(F96,G17数据库!C:R,13,0)</f>
        <v>#N/A</v>
      </c>
      <c r="W96" s="19" t="e">
        <f>VLOOKUP(F96,G17数据库!C:R,14,0)*C96*2</f>
        <v>#N/A</v>
      </c>
      <c r="X96" s="18" t="e">
        <f>VLOOKUP(F96,G17数据库!C:R,15,0)</f>
        <v>#N/A</v>
      </c>
      <c r="Y96" s="18" t="e">
        <f>VLOOKUP(F96,G17数据库!C:R,16,0)</f>
        <v>#N/A</v>
      </c>
      <c r="Z96" s="18"/>
    </row>
    <row r="97" spans="1:26" x14ac:dyDescent="0.25">
      <c r="A97" s="22"/>
      <c r="B97" s="3"/>
      <c r="C97" s="3"/>
      <c r="D97" s="3"/>
      <c r="E97" s="18" t="e">
        <f t="shared" si="11"/>
        <v>#VALUE!</v>
      </c>
      <c r="F97" s="18" t="str">
        <f t="shared" si="12"/>
        <v/>
      </c>
      <c r="G97" s="18" t="e">
        <f t="shared" si="13"/>
        <v>#VALUE!</v>
      </c>
      <c r="H97" s="18" t="e">
        <f t="shared" si="14"/>
        <v>#VALUE!</v>
      </c>
      <c r="I97" s="18" t="e">
        <f>VLOOKUP(F97,G17数据库!C:R,4,0)</f>
        <v>#N/A</v>
      </c>
      <c r="J97" s="18" t="e">
        <f>VLOOKUP(F97,G17数据库!C:R,5,0)</f>
        <v>#N/A</v>
      </c>
      <c r="K97" s="19" t="e">
        <f t="shared" si="15"/>
        <v>#VALUE!</v>
      </c>
      <c r="L97" s="18" t="e">
        <f>VLOOKUP(F97,G17数据库!C:R,6,0)</f>
        <v>#N/A</v>
      </c>
      <c r="M97" s="18" t="e">
        <f>VLOOKUP(F97,G17数据库!C:R,7,0)</f>
        <v>#N/A</v>
      </c>
      <c r="N97" s="18"/>
      <c r="O97" s="18" t="e">
        <f>VLOOKUP(F97,G17数据库!C:R,8,0)</f>
        <v>#N/A</v>
      </c>
      <c r="P97" s="18" t="e">
        <f>VLOOKUP(F97,G17数据库!C:R,9,0)</f>
        <v>#N/A</v>
      </c>
      <c r="Q97" s="19" t="e">
        <f t="shared" si="16"/>
        <v>#VALUE!</v>
      </c>
      <c r="R97" s="18" t="e">
        <f>VLOOKUP(F97,G17数据库!C:R,10,0)</f>
        <v>#N/A</v>
      </c>
      <c r="S97" s="18" t="e">
        <f>VLOOKUP(F97,G17数据库!C:R,11,0)</f>
        <v>#N/A</v>
      </c>
      <c r="T97" s="18"/>
      <c r="U97" s="18" t="e">
        <f>VLOOKUP(F97,G17数据库!C:R,12,0)</f>
        <v>#N/A</v>
      </c>
      <c r="V97" s="18" t="e">
        <f>VLOOKUP(F97,G17数据库!C:R,13,0)</f>
        <v>#N/A</v>
      </c>
      <c r="W97" s="19" t="e">
        <f>VLOOKUP(F97,G17数据库!C:R,14,0)*C97*2</f>
        <v>#N/A</v>
      </c>
      <c r="X97" s="18" t="e">
        <f>VLOOKUP(F97,G17数据库!C:R,15,0)</f>
        <v>#N/A</v>
      </c>
      <c r="Y97" s="18" t="e">
        <f>VLOOKUP(F97,G17数据库!C:R,16,0)</f>
        <v>#N/A</v>
      </c>
      <c r="Z97" s="18"/>
    </row>
    <row r="98" spans="1:26" x14ac:dyDescent="0.25">
      <c r="A98" s="22"/>
      <c r="B98" s="3"/>
      <c r="C98" s="3"/>
      <c r="D98" s="3"/>
      <c r="E98" s="18" t="e">
        <f t="shared" si="11"/>
        <v>#VALUE!</v>
      </c>
      <c r="F98" s="18" t="str">
        <f t="shared" si="12"/>
        <v/>
      </c>
      <c r="G98" s="18" t="e">
        <f t="shared" si="13"/>
        <v>#VALUE!</v>
      </c>
      <c r="H98" s="18" t="e">
        <f t="shared" si="14"/>
        <v>#VALUE!</v>
      </c>
      <c r="I98" s="18" t="e">
        <f>VLOOKUP(F98,G17数据库!C:R,4,0)</f>
        <v>#N/A</v>
      </c>
      <c r="J98" s="18" t="e">
        <f>VLOOKUP(F98,G17数据库!C:R,5,0)</f>
        <v>#N/A</v>
      </c>
      <c r="K98" s="19" t="e">
        <f t="shared" si="15"/>
        <v>#VALUE!</v>
      </c>
      <c r="L98" s="18" t="e">
        <f>VLOOKUP(F98,G17数据库!C:R,6,0)</f>
        <v>#N/A</v>
      </c>
      <c r="M98" s="18" t="e">
        <f>VLOOKUP(F98,G17数据库!C:R,7,0)</f>
        <v>#N/A</v>
      </c>
      <c r="N98" s="18"/>
      <c r="O98" s="18" t="e">
        <f>VLOOKUP(F98,G17数据库!C:R,8,0)</f>
        <v>#N/A</v>
      </c>
      <c r="P98" s="18" t="e">
        <f>VLOOKUP(F98,G17数据库!C:R,9,0)</f>
        <v>#N/A</v>
      </c>
      <c r="Q98" s="19" t="e">
        <f t="shared" si="16"/>
        <v>#VALUE!</v>
      </c>
      <c r="R98" s="18" t="e">
        <f>VLOOKUP(F98,G17数据库!C:R,10,0)</f>
        <v>#N/A</v>
      </c>
      <c r="S98" s="18" t="e">
        <f>VLOOKUP(F98,G17数据库!C:R,11,0)</f>
        <v>#N/A</v>
      </c>
      <c r="T98" s="18"/>
      <c r="U98" s="18" t="e">
        <f>VLOOKUP(F98,G17数据库!C:R,12,0)</f>
        <v>#N/A</v>
      </c>
      <c r="V98" s="18" t="e">
        <f>VLOOKUP(F98,G17数据库!C:R,13,0)</f>
        <v>#N/A</v>
      </c>
      <c r="W98" s="19" t="e">
        <f>VLOOKUP(F98,G17数据库!C:R,14,0)*C98*2</f>
        <v>#N/A</v>
      </c>
      <c r="X98" s="18" t="e">
        <f>VLOOKUP(F98,G17数据库!C:R,15,0)</f>
        <v>#N/A</v>
      </c>
      <c r="Y98" s="18" t="e">
        <f>VLOOKUP(F98,G17数据库!C:R,16,0)</f>
        <v>#N/A</v>
      </c>
      <c r="Z98" s="18"/>
    </row>
    <row r="99" spans="1:26" x14ac:dyDescent="0.25">
      <c r="A99" s="22"/>
      <c r="B99" s="3"/>
      <c r="C99" s="3"/>
      <c r="D99" s="3"/>
      <c r="E99" s="18" t="e">
        <f t="shared" si="11"/>
        <v>#VALUE!</v>
      </c>
      <c r="F99" s="18" t="str">
        <f t="shared" si="12"/>
        <v/>
      </c>
      <c r="G99" s="18" t="e">
        <f t="shared" si="13"/>
        <v>#VALUE!</v>
      </c>
      <c r="H99" s="18" t="e">
        <f t="shared" si="14"/>
        <v>#VALUE!</v>
      </c>
      <c r="I99" s="18" t="e">
        <f>VLOOKUP(F99,G17数据库!C:R,4,0)</f>
        <v>#N/A</v>
      </c>
      <c r="J99" s="18" t="e">
        <f>VLOOKUP(F99,G17数据库!C:R,5,0)</f>
        <v>#N/A</v>
      </c>
      <c r="K99" s="19" t="e">
        <f t="shared" si="15"/>
        <v>#VALUE!</v>
      </c>
      <c r="L99" s="18" t="e">
        <f>VLOOKUP(F99,G17数据库!C:R,6,0)</f>
        <v>#N/A</v>
      </c>
      <c r="M99" s="18" t="e">
        <f>VLOOKUP(F99,G17数据库!C:R,7,0)</f>
        <v>#N/A</v>
      </c>
      <c r="N99" s="18"/>
      <c r="O99" s="18" t="e">
        <f>VLOOKUP(F99,G17数据库!C:R,8,0)</f>
        <v>#N/A</v>
      </c>
      <c r="P99" s="18" t="e">
        <f>VLOOKUP(F99,G17数据库!C:R,9,0)</f>
        <v>#N/A</v>
      </c>
      <c r="Q99" s="19" t="e">
        <f t="shared" si="16"/>
        <v>#VALUE!</v>
      </c>
      <c r="R99" s="18" t="e">
        <f>VLOOKUP(F99,G17数据库!C:R,10,0)</f>
        <v>#N/A</v>
      </c>
      <c r="S99" s="18" t="e">
        <f>VLOOKUP(F99,G17数据库!C:R,11,0)</f>
        <v>#N/A</v>
      </c>
      <c r="T99" s="18"/>
      <c r="U99" s="18" t="e">
        <f>VLOOKUP(F99,G17数据库!C:R,12,0)</f>
        <v>#N/A</v>
      </c>
      <c r="V99" s="18" t="e">
        <f>VLOOKUP(F99,G17数据库!C:R,13,0)</f>
        <v>#N/A</v>
      </c>
      <c r="W99" s="19" t="e">
        <f>VLOOKUP(F99,G17数据库!C:R,14,0)*C99*2</f>
        <v>#N/A</v>
      </c>
      <c r="X99" s="18" t="e">
        <f>VLOOKUP(F99,G17数据库!C:R,15,0)</f>
        <v>#N/A</v>
      </c>
      <c r="Y99" s="18" t="e">
        <f>VLOOKUP(F99,G17数据库!C:R,16,0)</f>
        <v>#N/A</v>
      </c>
      <c r="Z99" s="18"/>
    </row>
    <row r="100" spans="1:26" x14ac:dyDescent="0.25">
      <c r="A100" s="22"/>
      <c r="B100" s="3"/>
      <c r="C100" s="3"/>
      <c r="D100" s="3"/>
      <c r="E100" s="18" t="e">
        <f t="shared" si="11"/>
        <v>#VALUE!</v>
      </c>
      <c r="F100" s="18" t="str">
        <f t="shared" si="12"/>
        <v/>
      </c>
      <c r="G100" s="18" t="e">
        <f t="shared" si="13"/>
        <v>#VALUE!</v>
      </c>
      <c r="H100" s="18" t="e">
        <f t="shared" si="14"/>
        <v>#VALUE!</v>
      </c>
      <c r="I100" s="18" t="e">
        <f>VLOOKUP(F100,G17数据库!C:R,4,0)</f>
        <v>#N/A</v>
      </c>
      <c r="J100" s="18" t="e">
        <f>VLOOKUP(F100,G17数据库!C:R,5,0)</f>
        <v>#N/A</v>
      </c>
      <c r="K100" s="19" t="e">
        <f t="shared" si="15"/>
        <v>#VALUE!</v>
      </c>
      <c r="L100" s="18" t="e">
        <f>VLOOKUP(F100,G17数据库!C:R,6,0)</f>
        <v>#N/A</v>
      </c>
      <c r="M100" s="18" t="e">
        <f>VLOOKUP(F100,G17数据库!C:R,7,0)</f>
        <v>#N/A</v>
      </c>
      <c r="N100" s="18"/>
      <c r="O100" s="18" t="e">
        <f>VLOOKUP(F100,G17数据库!C:R,8,0)</f>
        <v>#N/A</v>
      </c>
      <c r="P100" s="18" t="e">
        <f>VLOOKUP(F100,G17数据库!C:R,9,0)</f>
        <v>#N/A</v>
      </c>
      <c r="Q100" s="19" t="e">
        <f t="shared" si="16"/>
        <v>#VALUE!</v>
      </c>
      <c r="R100" s="18" t="e">
        <f>VLOOKUP(F100,G17数据库!C:R,10,0)</f>
        <v>#N/A</v>
      </c>
      <c r="S100" s="18" t="e">
        <f>VLOOKUP(F100,G17数据库!C:R,11,0)</f>
        <v>#N/A</v>
      </c>
      <c r="T100" s="18"/>
      <c r="U100" s="18" t="e">
        <f>VLOOKUP(F100,G17数据库!C:R,12,0)</f>
        <v>#N/A</v>
      </c>
      <c r="V100" s="18" t="e">
        <f>VLOOKUP(F100,G17数据库!C:R,13,0)</f>
        <v>#N/A</v>
      </c>
      <c r="W100" s="19" t="e">
        <f>VLOOKUP(F100,G17数据库!C:R,14,0)*C100*2</f>
        <v>#N/A</v>
      </c>
      <c r="X100" s="18" t="e">
        <f>VLOOKUP(F100,G17数据库!C:R,15,0)</f>
        <v>#N/A</v>
      </c>
      <c r="Y100" s="18" t="e">
        <f>VLOOKUP(F100,G17数据库!C:R,16,0)</f>
        <v>#N/A</v>
      </c>
      <c r="Z100" s="18"/>
    </row>
  </sheetData>
  <sheetProtection algorithmName="SHA-512" hashValue="M/DaoEEOFeY3qaCOeFYF3JYUPzBPuC+bhzS+EaSsBMjnXx7XrC+8C7ILczK9HWgHpa2rYc/8hd2w6CM21RBlgA==" saltValue="ZkbvwW8MguPXfnafaofWOg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BBC88-F5DC-4AB8-A7BC-13DF118E9677}">
  <sheetPr codeName="Sheet121"/>
  <dimension ref="A1:R6"/>
  <sheetViews>
    <sheetView workbookViewId="0">
      <selection activeCell="I14" sqref="I13:I14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6" width="5.26953125" bestFit="1" customWidth="1"/>
    <col min="7" max="7" width="9.26953125" bestFit="1" customWidth="1"/>
    <col min="8" max="8" width="5.26953125" bestFit="1" customWidth="1"/>
    <col min="9" max="9" width="6.26953125" bestFit="1" customWidth="1"/>
    <col min="10" max="10" width="5.26953125" bestFit="1" customWidth="1"/>
    <col min="11" max="11" width="9.26953125" bestFit="1" customWidth="1"/>
    <col min="12" max="12" width="5.26953125" bestFit="1" customWidth="1"/>
    <col min="13" max="13" width="6.26953125" bestFit="1" customWidth="1"/>
    <col min="14" max="14" width="9.26953125" bestFit="1" customWidth="1"/>
    <col min="15" max="15" width="8.90625" bestFit="1" customWidth="1"/>
    <col min="16" max="17" width="5.26953125" bestFit="1" customWidth="1"/>
    <col min="18" max="18" width="6.26953125" bestFit="1" customWidth="1"/>
  </cols>
  <sheetData>
    <row r="1" spans="1:18" x14ac:dyDescent="0.25">
      <c r="A1" s="43" t="str">
        <f>HYPERLINK("#管架编号及数量输入!J1","序号/回输入界面")</f>
        <v>序号/回输入界面</v>
      </c>
      <c r="B1" s="46"/>
      <c r="C1" s="80" t="s">
        <v>431</v>
      </c>
      <c r="D1" s="78"/>
      <c r="E1" s="78"/>
      <c r="F1" s="78"/>
      <c r="G1" s="78"/>
      <c r="H1" s="78"/>
      <c r="I1" s="79"/>
      <c r="J1" s="80" t="s">
        <v>144</v>
      </c>
      <c r="K1" s="78"/>
      <c r="L1" s="78"/>
      <c r="M1" s="79"/>
      <c r="N1" s="86" t="s">
        <v>392</v>
      </c>
      <c r="O1" s="87"/>
      <c r="P1" s="87"/>
      <c r="Q1" s="87"/>
      <c r="R1" s="87"/>
    </row>
    <row r="2" spans="1:18" x14ac:dyDescent="0.25">
      <c r="A2" s="3" t="s">
        <v>47</v>
      </c>
      <c r="B2" s="3" t="s">
        <v>46</v>
      </c>
      <c r="C2" s="1" t="s">
        <v>1</v>
      </c>
      <c r="D2" s="3" t="s">
        <v>265</v>
      </c>
      <c r="E2" s="3" t="s">
        <v>187</v>
      </c>
      <c r="F2" s="1" t="s">
        <v>12</v>
      </c>
      <c r="G2" s="1" t="s">
        <v>2</v>
      </c>
      <c r="H2" s="1" t="s">
        <v>3</v>
      </c>
      <c r="I2" s="1" t="s">
        <v>4</v>
      </c>
      <c r="J2" s="1" t="s">
        <v>12</v>
      </c>
      <c r="K2" s="1" t="s">
        <v>2</v>
      </c>
      <c r="L2" s="1" t="s">
        <v>3</v>
      </c>
      <c r="M2" s="1" t="s">
        <v>4</v>
      </c>
      <c r="N2" s="1" t="s">
        <v>12</v>
      </c>
      <c r="O2" s="1" t="s">
        <v>2</v>
      </c>
      <c r="P2" s="3" t="s">
        <v>32</v>
      </c>
      <c r="Q2" s="1" t="s">
        <v>3</v>
      </c>
      <c r="R2" s="1" t="s">
        <v>4</v>
      </c>
    </row>
    <row r="3" spans="1:18" ht="15" x14ac:dyDescent="0.25">
      <c r="A3" s="3" t="s">
        <v>435</v>
      </c>
      <c r="B3" s="3" t="s">
        <v>434</v>
      </c>
      <c r="C3" s="1" t="s">
        <v>6</v>
      </c>
      <c r="D3" s="1">
        <v>75</v>
      </c>
      <c r="E3" s="1">
        <v>75</v>
      </c>
      <c r="F3" s="1" t="s">
        <v>93</v>
      </c>
      <c r="G3" s="1" t="s">
        <v>14</v>
      </c>
      <c r="H3" s="1" t="s">
        <v>15</v>
      </c>
      <c r="I3" s="1" t="s">
        <v>7</v>
      </c>
      <c r="J3" s="1" t="s">
        <v>93</v>
      </c>
      <c r="K3" s="1" t="s">
        <v>14</v>
      </c>
      <c r="L3" s="1" t="s">
        <v>15</v>
      </c>
      <c r="M3" s="1" t="s">
        <v>7</v>
      </c>
      <c r="N3" s="3" t="s">
        <v>393</v>
      </c>
      <c r="O3" s="36" t="s">
        <v>400</v>
      </c>
      <c r="P3" s="3">
        <v>2</v>
      </c>
      <c r="Q3" s="3" t="s">
        <v>72</v>
      </c>
      <c r="R3" s="1" t="s">
        <v>7</v>
      </c>
    </row>
    <row r="4" spans="1:18" ht="15" x14ac:dyDescent="0.25">
      <c r="A4" s="3"/>
      <c r="B4" s="1"/>
      <c r="C4" s="1" t="s">
        <v>17</v>
      </c>
      <c r="D4" s="1">
        <v>100</v>
      </c>
      <c r="E4" s="1">
        <v>100</v>
      </c>
      <c r="F4" s="1" t="s">
        <v>93</v>
      </c>
      <c r="G4" s="3" t="s">
        <v>413</v>
      </c>
      <c r="H4" s="1" t="s">
        <v>15</v>
      </c>
      <c r="I4" s="1" t="s">
        <v>7</v>
      </c>
      <c r="J4" s="1" t="s">
        <v>93</v>
      </c>
      <c r="K4" s="3" t="s">
        <v>413</v>
      </c>
      <c r="L4" s="1" t="s">
        <v>15</v>
      </c>
      <c r="M4" s="1" t="s">
        <v>7</v>
      </c>
      <c r="N4" s="3" t="s">
        <v>393</v>
      </c>
      <c r="O4" s="36" t="s">
        <v>401</v>
      </c>
      <c r="P4" s="3">
        <v>2</v>
      </c>
      <c r="Q4" s="3" t="s">
        <v>72</v>
      </c>
      <c r="R4" s="1" t="s">
        <v>7</v>
      </c>
    </row>
    <row r="5" spans="1:18" ht="15" x14ac:dyDescent="0.25">
      <c r="A5" s="3"/>
      <c r="B5" s="1"/>
      <c r="C5" s="1" t="s">
        <v>8</v>
      </c>
      <c r="D5" s="1">
        <v>150</v>
      </c>
      <c r="E5" s="1">
        <v>125</v>
      </c>
      <c r="F5" s="1" t="s">
        <v>93</v>
      </c>
      <c r="G5" s="3" t="s">
        <v>145</v>
      </c>
      <c r="H5" s="1" t="s">
        <v>15</v>
      </c>
      <c r="I5" s="1" t="s">
        <v>7</v>
      </c>
      <c r="J5" s="1" t="s">
        <v>93</v>
      </c>
      <c r="K5" s="3" t="s">
        <v>145</v>
      </c>
      <c r="L5" s="1" t="s">
        <v>15</v>
      </c>
      <c r="M5" s="1" t="s">
        <v>7</v>
      </c>
      <c r="N5" s="3" t="s">
        <v>393</v>
      </c>
      <c r="O5" s="36" t="s">
        <v>402</v>
      </c>
      <c r="P5" s="3">
        <v>2</v>
      </c>
      <c r="Q5" s="3" t="s">
        <v>72</v>
      </c>
      <c r="R5" s="1" t="s">
        <v>7</v>
      </c>
    </row>
    <row r="6" spans="1:18" ht="15" x14ac:dyDescent="0.25">
      <c r="A6" s="3"/>
      <c r="B6" s="1"/>
      <c r="C6" s="1" t="s">
        <v>9</v>
      </c>
      <c r="D6" s="1">
        <v>200</v>
      </c>
      <c r="E6" s="1">
        <v>150</v>
      </c>
      <c r="F6" s="3" t="s">
        <v>207</v>
      </c>
      <c r="G6" s="3" t="s">
        <v>164</v>
      </c>
      <c r="H6" s="1" t="s">
        <v>15</v>
      </c>
      <c r="I6" s="1" t="s">
        <v>7</v>
      </c>
      <c r="J6" s="3" t="s">
        <v>207</v>
      </c>
      <c r="K6" s="3" t="s">
        <v>164</v>
      </c>
      <c r="L6" s="1" t="s">
        <v>15</v>
      </c>
      <c r="M6" s="1" t="s">
        <v>7</v>
      </c>
      <c r="N6" s="3" t="s">
        <v>393</v>
      </c>
      <c r="O6" s="36" t="s">
        <v>403</v>
      </c>
      <c r="P6" s="3">
        <v>2</v>
      </c>
      <c r="Q6" s="3" t="s">
        <v>72</v>
      </c>
      <c r="R6" s="1" t="s">
        <v>7</v>
      </c>
    </row>
  </sheetData>
  <sheetProtection algorithmName="SHA-512" hashValue="/qok+CCH2bcz6yUzBCX5dUCmpV8jZ6nxi6haCrSC7AsZ2ptaJBBoPFpyGEBjcRNfSQZ7dKhVdea/UkjOilE2Yw==" saltValue="1Atf5qnK5ZO+K7z2B/um3A==" spinCount="100000" sheet="1" objects="1" scenarios="1"/>
  <mergeCells count="3">
    <mergeCell ref="C1:I1"/>
    <mergeCell ref="J1:M1"/>
    <mergeCell ref="N1:R1"/>
  </mergeCells>
  <phoneticPr fontId="6" type="noConversion"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9A446-1AD7-4625-99D5-C23489F40B8B}">
  <sheetPr codeName="Sheet122"/>
  <dimension ref="A1:AZ100"/>
  <sheetViews>
    <sheetView workbookViewId="0">
      <selection activeCell="Y4" sqref="Y4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3" max="6" width="5.26953125" bestFit="1" customWidth="1"/>
    <col min="7" max="7" width="6.26953125" bestFit="1" customWidth="1"/>
    <col min="8" max="8" width="8.26953125" bestFit="1" customWidth="1"/>
    <col min="9" max="9" width="9.26953125" bestFit="1" customWidth="1"/>
    <col min="10" max="10" width="15.7265625" bestFit="1" customWidth="1"/>
    <col min="11" max="12" width="7.26953125" bestFit="1" customWidth="1"/>
    <col min="13" max="13" width="5.26953125" bestFit="1" customWidth="1"/>
    <col min="14" max="14" width="6.26953125" bestFit="1" customWidth="1"/>
    <col min="15" max="15" width="5.26953125" bestFit="1" customWidth="1"/>
    <col min="16" max="16" width="21.08984375" bestFit="1" customWidth="1"/>
    <col min="17" max="17" width="8.26953125" bestFit="1" customWidth="1"/>
    <col min="18" max="18" width="7.26953125" bestFit="1" customWidth="1"/>
    <col min="19" max="19" width="8.26953125" bestFit="1" customWidth="1"/>
    <col min="20" max="20" width="14.6328125" bestFit="1" customWidth="1"/>
    <col min="21" max="21" width="5.26953125" bestFit="1" customWidth="1"/>
    <col min="22" max="22" width="11.36328125" bestFit="1" customWidth="1"/>
    <col min="23" max="23" width="6.26953125" bestFit="1" customWidth="1"/>
    <col min="24" max="24" width="8.26953125" bestFit="1" customWidth="1"/>
    <col min="25" max="25" width="5.26953125" bestFit="1" customWidth="1"/>
    <col min="26" max="26" width="6.26953125" bestFit="1" customWidth="1"/>
    <col min="27" max="27" width="5.26953125" bestFit="1" customWidth="1"/>
    <col min="28" max="28" width="11.36328125" bestFit="1" customWidth="1"/>
    <col min="29" max="29" width="6.26953125" bestFit="1" customWidth="1"/>
    <col min="30" max="30" width="8.26953125" style="40" bestFit="1" customWidth="1"/>
    <col min="31" max="31" width="5.26953125" bestFit="1" customWidth="1"/>
    <col min="32" max="32" width="6.26953125" bestFit="1" customWidth="1"/>
    <col min="33" max="33" width="5.26953125" bestFit="1" customWidth="1"/>
    <col min="34" max="34" width="21.08984375" bestFit="1" customWidth="1"/>
    <col min="40" max="40" width="11.36328125" bestFit="1" customWidth="1"/>
    <col min="41" max="41" width="6.26953125" bestFit="1" customWidth="1"/>
    <col min="42" max="42" width="7.26953125" bestFit="1" customWidth="1"/>
    <col min="43" max="43" width="8.26953125" bestFit="1" customWidth="1"/>
    <col min="44" max="44" width="6.26953125" bestFit="1" customWidth="1"/>
    <col min="45" max="45" width="5.26953125" bestFit="1" customWidth="1"/>
    <col min="46" max="46" width="11.36328125" bestFit="1" customWidth="1"/>
    <col min="48" max="48" width="14.6328125" bestFit="1" customWidth="1"/>
    <col min="49" max="49" width="9.26953125" bestFit="1" customWidth="1"/>
  </cols>
  <sheetData>
    <row r="1" spans="1:52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3" t="s">
        <v>136</v>
      </c>
      <c r="F1" s="18" t="s">
        <v>125</v>
      </c>
      <c r="G1" s="18" t="s">
        <v>166</v>
      </c>
      <c r="H1" s="18" t="s">
        <v>77</v>
      </c>
      <c r="I1" s="18" t="s">
        <v>457</v>
      </c>
      <c r="J1" s="18" t="s">
        <v>48</v>
      </c>
      <c r="K1" s="18" t="s">
        <v>82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9" t="s">
        <v>79</v>
      </c>
      <c r="S1" s="18" t="s">
        <v>3</v>
      </c>
      <c r="T1" s="18" t="s">
        <v>160</v>
      </c>
      <c r="U1" s="18" t="s">
        <v>5</v>
      </c>
      <c r="V1" s="18" t="s">
        <v>48</v>
      </c>
      <c r="W1" s="18" t="s">
        <v>82</v>
      </c>
      <c r="X1" s="19" t="s">
        <v>79</v>
      </c>
      <c r="Y1" s="18" t="s">
        <v>3</v>
      </c>
      <c r="Z1" s="18" t="s">
        <v>160</v>
      </c>
      <c r="AA1" s="18" t="s">
        <v>5</v>
      </c>
      <c r="AB1" s="18" t="s">
        <v>48</v>
      </c>
      <c r="AC1" s="18" t="s">
        <v>82</v>
      </c>
      <c r="AD1" s="39" t="s">
        <v>79</v>
      </c>
      <c r="AE1" s="18" t="s">
        <v>3</v>
      </c>
      <c r="AF1" s="18" t="s">
        <v>160</v>
      </c>
      <c r="AG1" s="18" t="s">
        <v>5</v>
      </c>
      <c r="AH1" s="18" t="s">
        <v>48</v>
      </c>
      <c r="AI1" s="18" t="s">
        <v>82</v>
      </c>
      <c r="AJ1" s="19" t="s">
        <v>79</v>
      </c>
      <c r="AK1" s="18" t="s">
        <v>3</v>
      </c>
      <c r="AL1" s="18" t="s">
        <v>160</v>
      </c>
      <c r="AM1" s="18" t="s">
        <v>5</v>
      </c>
      <c r="AN1" s="18" t="s">
        <v>48</v>
      </c>
      <c r="AO1" s="18" t="s">
        <v>82</v>
      </c>
      <c r="AP1" s="19" t="s">
        <v>79</v>
      </c>
      <c r="AQ1" s="18" t="s">
        <v>3</v>
      </c>
      <c r="AR1" s="18" t="s">
        <v>160</v>
      </c>
      <c r="AS1" s="18" t="s">
        <v>5</v>
      </c>
      <c r="AT1" s="18" t="s">
        <v>48</v>
      </c>
      <c r="AU1" s="18" t="s">
        <v>82</v>
      </c>
      <c r="AV1" s="18" t="s">
        <v>470</v>
      </c>
      <c r="AW1" s="39" t="s">
        <v>79</v>
      </c>
      <c r="AX1" s="18" t="s">
        <v>3</v>
      </c>
      <c r="AY1" s="18" t="s">
        <v>160</v>
      </c>
      <c r="AZ1" s="18" t="s">
        <v>5</v>
      </c>
    </row>
    <row r="2" spans="1:52" x14ac:dyDescent="0.25">
      <c r="A2" s="22">
        <v>57</v>
      </c>
      <c r="B2" s="55" t="s">
        <v>1092</v>
      </c>
      <c r="C2" s="3">
        <v>2</v>
      </c>
      <c r="D2" s="3" t="s">
        <v>605</v>
      </c>
      <c r="E2" s="18">
        <f>VALUE(TRIM(MID(SUBSTITUTE($B2,"-",REPT(" ",99)),COLUMN(B2)*99-98,99)))</f>
        <v>2</v>
      </c>
      <c r="F2" s="18" t="str">
        <f>(TRIM(MID(SUBSTITUTE($B2,"-",REPT(" ",99)),COLUMN(C2)*99-98,99)))</f>
        <v>A</v>
      </c>
      <c r="G2" s="18">
        <f>VALUE(TRIM(MID(SUBSTITUTE($B2,"-",REPT(" ",99)),COLUMN(D2)*99-98,99)))</f>
        <v>200</v>
      </c>
      <c r="H2" s="18">
        <f>VALUE(TRIM(MID(SUBSTITUTE($B2,"-",REPT(" ",99)),COLUMN(E2)*99-98,99)))</f>
        <v>50</v>
      </c>
      <c r="I2" s="18" t="str">
        <f>(TRIM(MID(SUBSTITUTE($B2,"-",REPT(" ",99)),COLUMN(F2)*99-98,99)))</f>
        <v>F</v>
      </c>
      <c r="J2" s="18" t="str">
        <f>VLOOKUP(F2,H1数据库!C:AQ,2,0)</f>
        <v>结构用无缝钢管</v>
      </c>
      <c r="K2" s="18" t="str">
        <f>VLOOKUP(F2,H1数据库!C:AQ,3,0)</f>
        <v>DN100</v>
      </c>
      <c r="L2" s="19">
        <f>(G2/1000)*C2</f>
        <v>0.4</v>
      </c>
      <c r="M2" s="18" t="str">
        <f>VLOOKUP(F2,H1数据库!C:AQ,4,0)</f>
        <v>m</v>
      </c>
      <c r="N2" s="18" t="str">
        <f>VLOOKUP(F2,H1数据库!C:AQ,5,0)</f>
        <v>Q235B</v>
      </c>
      <c r="O2" s="18"/>
      <c r="P2" s="18" t="str">
        <f>VLOOKUP(F2,H1数据库!C:AQ,6,0)</f>
        <v>全螺纹螺柱/六角螺母</v>
      </c>
      <c r="Q2" s="18" t="str">
        <f>VLOOKUP(F2,H1数据库!C:AQ,7,0)</f>
        <v>M36x150</v>
      </c>
      <c r="R2" s="19">
        <f>VLOOKUP(F2,H1数据库!C:AQ,8,0)*C2</f>
        <v>2</v>
      </c>
      <c r="S2" s="18" t="str">
        <f>VLOOKUP(F2,H1数据库!C:AQ,9,0)</f>
        <v>套</v>
      </c>
      <c r="T2" s="18" t="str">
        <f>VLOOKUP(F2,H1数据库!C:AQ,10,0)</f>
        <v>35CrMo/30CrMo</v>
      </c>
      <c r="U2" s="18"/>
      <c r="V2" s="18" t="str">
        <f>VLOOKUP(F2,H1数据库!C:AQ,11,0)</f>
        <v>钢板</v>
      </c>
      <c r="W2" s="18" t="str">
        <f>VLOOKUP(F2,H1数据库!C:AQ,12,0)</f>
        <v>δ=12</v>
      </c>
      <c r="X2" s="19">
        <f>VLOOKUP(F2,H1数据库!C:AQ,15,0)*C2</f>
        <v>0.08</v>
      </c>
      <c r="Y2" s="18" t="str">
        <f>VLOOKUP(F2,H1数据库!C:AQ,16,0)</f>
        <v>m²</v>
      </c>
      <c r="Z2" s="18" t="str">
        <f>VLOOKUP(F2,H1数据库!C:AQ,17,0)</f>
        <v>Q235B</v>
      </c>
      <c r="AA2" s="18"/>
      <c r="AB2" s="18" t="str" cm="1">
        <f t="array" ref="AB2">_xlfn.IFS(E2=1,VLOOKUP(F2,H1数据库!C:AQ,18,0),E2=2,VLOOKUP(H2,H1数据库!AS:BF,2,0))</f>
        <v>钢板</v>
      </c>
      <c r="AC2" s="18" t="str" cm="1">
        <f t="array" ref="AC2">_xlfn.IFS(E2=1,VLOOKUP(F2,H1数据库!C:AQ,19,0),E2=2,VLOOKUP(H2,H1数据库!AS:BF,3,0))</f>
        <v>δ=12</v>
      </c>
      <c r="AD2" s="39" cm="1">
        <f t="array" ref="AD2">_xlfn.IFS(E2=1,VLOOKUP(F2,H1数据库!C:AQ,21,0),E2=2,VLOOKUP(H2,H1数据库!AS:BF,6,0))*C2</f>
        <v>3.3000000000000002E-2</v>
      </c>
      <c r="AE2" s="18" t="str" cm="1">
        <f t="array" ref="AE2">_xlfn.IFS(E2=1,VLOOKUP(F2,H1数据库!C:AQ,22,0),E2=2,VLOOKUP(H2,H1数据库!AS:BF,7,0))</f>
        <v>m²</v>
      </c>
      <c r="AF2" s="18" t="str" cm="1">
        <f t="array" ref="AF2">_xlfn.IFS(E2=1,VLOOKUP(F2,H1数据库!C:AQ,23,0),E2=2,VLOOKUP(H2,H1数据库!AS:BF,8,0))</f>
        <v>Q235B</v>
      </c>
      <c r="AG2" s="18"/>
      <c r="AH2" s="18" t="str">
        <f>VLOOKUP(F2,H1数据库!C:AQ,24,0)</f>
        <v>钢板</v>
      </c>
      <c r="AI2" s="18" t="str">
        <f>VLOOKUP(F2,H1数据库!C:AQ,25,0)</f>
        <v>δ=12</v>
      </c>
      <c r="AJ2" s="19">
        <f>VLOOKUP(F2,H1数据库!C:AQ,27,0)*C2</f>
        <v>4.0192000000000005E-2</v>
      </c>
      <c r="AK2" s="18" t="str">
        <f>VLOOKUP(F2,H1数据库!C:AQ,28,0)</f>
        <v>m²</v>
      </c>
      <c r="AL2" s="18" t="str">
        <f>VLOOKUP(F2,H1数据库!C:AQ,29,0)</f>
        <v>Q235B</v>
      </c>
      <c r="AM2" s="18"/>
      <c r="AN2" s="18" t="str">
        <f>VLOOKUP(F2,H1数据库!C:AQ,30,0)</f>
        <v>钢板</v>
      </c>
      <c r="AO2" s="18" t="str">
        <f>VLOOKUP(F2,H1数据库!C:AQ,31,0)</f>
        <v>δ=10</v>
      </c>
      <c r="AP2" s="19">
        <f>VLOOKUP(F2,H1数据库!C:AQ,33,0)*C2</f>
        <v>1.4169250000000001E-2</v>
      </c>
      <c r="AQ2" s="18" t="str">
        <f>VLOOKUP(F2,H1数据库!C:AQ,34,0)</f>
        <v>m²</v>
      </c>
      <c r="AR2" s="18" t="str">
        <f>VLOOKUP(F2,H1数据库!C:AQ,35,0)</f>
        <v>Q235B</v>
      </c>
      <c r="AS2" s="18"/>
      <c r="AT2" s="18" t="str" cm="1">
        <f t="array" ref="AT2">_xlfn.IFS(E2=1,VLOOKUP(F2,H1数据库!C:AQ,36,0),E2=2,VLOOKUP(H2,H1数据库!AS:BF,9,0))</f>
        <v>PTFE滑板</v>
      </c>
      <c r="AU2" s="18" t="str" cm="1">
        <f t="array" ref="AU2">_xlfn.IFS(E2=1,VLOOKUP(F2,H1数据库!C:AQ,37,0),E2=2,VLOOKUP(H2,H1数据库!AS:BF,10,0))</f>
        <v>δ=6</v>
      </c>
      <c r="AV2" s="18">
        <f>IF(I2="F",1,0)</f>
        <v>1</v>
      </c>
      <c r="AW2" s="39" cm="1">
        <f t="array" ref="AW2">_xlfn.IFS(E2=1,VLOOKUP(F2,H1数据库!C:AQ,39,0),E2=2,VLOOKUP(H2,H1数据库!AS:BF,12,0))*AV2*C2</f>
        <v>2.5120000000000003E-3</v>
      </c>
      <c r="AX2" s="18" t="str" cm="1">
        <f t="array" ref="AX2">_xlfn.IFS(E2=1,VLOOKUP(F2,H1数据库!C:AQ,40,0),E2=2,VLOOKUP(H2,H1数据库!AS:BF,13,0))</f>
        <v>m²</v>
      </c>
      <c r="AY2" s="18" t="str" cm="1">
        <f t="array" ref="AY2">_xlfn.IFS(E2=1,VLOOKUP(F2,H1数据库!C:AQ,41,0),E2=2,VLOOKUP(H2,H1数据库!AS:BF,14,0))</f>
        <v>PTFE</v>
      </c>
      <c r="AZ2" s="18"/>
    </row>
    <row r="3" spans="1:52" x14ac:dyDescent="0.25">
      <c r="A3" s="22"/>
      <c r="B3" s="3"/>
      <c r="C3" s="3"/>
      <c r="D3" s="3"/>
      <c r="E3" s="18" t="e">
        <f t="shared" ref="E3:E6" si="0">VALUE(TRIM(MID(SUBSTITUTE($B3,"-",REPT(" ",99)),COLUMN(B3)*99-98,99)))</f>
        <v>#VALUE!</v>
      </c>
      <c r="F3" s="18" t="str">
        <f t="shared" ref="F3:F6" si="1">(TRIM(MID(SUBSTITUTE($B3,"-",REPT(" ",99)),COLUMN(C3)*99-98,99)))</f>
        <v/>
      </c>
      <c r="G3" s="18" t="e">
        <f t="shared" ref="G3:G6" si="2">VALUE(TRIM(MID(SUBSTITUTE($B3,"-",REPT(" ",99)),COLUMN(D3)*99-98,99)))</f>
        <v>#VALUE!</v>
      </c>
      <c r="H3" s="18" t="e">
        <f t="shared" ref="H3:H66" si="3">VALUE(TRIM(MID(SUBSTITUTE($B3,"-",REPT(" ",99)),COLUMN(E3)*99-98,99)))</f>
        <v>#VALUE!</v>
      </c>
      <c r="I3" s="18" t="str">
        <f t="shared" ref="I3:I6" si="4">(TRIM(MID(SUBSTITUTE($B3,"-",REPT(" ",99)),COLUMN(F3)*99-98,99)))</f>
        <v/>
      </c>
      <c r="J3" s="18" t="e">
        <f>VLOOKUP(F3,H1数据库!C:AQ,2,0)</f>
        <v>#N/A</v>
      </c>
      <c r="K3" s="18" t="e">
        <f>VLOOKUP(F3,H1数据库!C:AQ,3,0)</f>
        <v>#N/A</v>
      </c>
      <c r="L3" s="19" t="e">
        <f t="shared" ref="L3:L6" si="5">(G3/1000)*C3</f>
        <v>#VALUE!</v>
      </c>
      <c r="M3" s="18" t="e">
        <f>VLOOKUP(F3,H1数据库!C:AQ,4,0)</f>
        <v>#N/A</v>
      </c>
      <c r="N3" s="18" t="e">
        <f>VLOOKUP(F3,H1数据库!C:AQ,5,0)</f>
        <v>#N/A</v>
      </c>
      <c r="O3" s="18"/>
      <c r="P3" s="18" t="e">
        <f>VLOOKUP(F3,H1数据库!C:AQ,6,0)</f>
        <v>#N/A</v>
      </c>
      <c r="Q3" s="18" t="e">
        <f>VLOOKUP(F3,H1数据库!C:AQ,7,0)</f>
        <v>#N/A</v>
      </c>
      <c r="R3" s="19" t="e">
        <f>VLOOKUP(F3,H1数据库!C:AQ,8,0)*C3</f>
        <v>#N/A</v>
      </c>
      <c r="S3" s="18" t="e">
        <f>VLOOKUP(F3,H1数据库!C:AQ,9,0)</f>
        <v>#N/A</v>
      </c>
      <c r="T3" s="18" t="e">
        <f>VLOOKUP(F3,H1数据库!C:AQ,10,0)</f>
        <v>#N/A</v>
      </c>
      <c r="U3" s="18"/>
      <c r="V3" s="18" t="e">
        <f>VLOOKUP(F3,H1数据库!C:AQ,11,0)</f>
        <v>#N/A</v>
      </c>
      <c r="W3" s="18" t="e">
        <f>VLOOKUP(F3,H1数据库!C:AQ,12,0)</f>
        <v>#N/A</v>
      </c>
      <c r="X3" s="19" t="e">
        <f>VLOOKUP(F3,H1数据库!C:AQ,15,0)*C3</f>
        <v>#N/A</v>
      </c>
      <c r="Y3" s="18" t="e">
        <f>VLOOKUP(F3,H1数据库!C:AQ,16,0)</f>
        <v>#N/A</v>
      </c>
      <c r="Z3" s="18" t="e">
        <f>VLOOKUP(F3,H1数据库!C:AQ,17,0)</f>
        <v>#N/A</v>
      </c>
      <c r="AA3" s="18"/>
      <c r="AB3" s="18" t="e" cm="1">
        <f t="array" ref="AB3">_xlfn.IFS(E3=1,VLOOKUP(F3,H1数据库!C:AQ,18,0),E3=2,VLOOKUP(H3,H1数据库!AS:BF,2,0))</f>
        <v>#VALUE!</v>
      </c>
      <c r="AC3" s="18" t="e" cm="1">
        <f t="array" ref="AC3">_xlfn.IFS(E3=1,VLOOKUP(F3,H1数据库!C:AQ,19,0),E3=2,VLOOKUP(H3,H1数据库!AS:BF,3,0))</f>
        <v>#VALUE!</v>
      </c>
      <c r="AD3" s="39" t="e" cm="1">
        <f t="array" ref="AD3">_xlfn.IFS(E3=1,VLOOKUP(F3,H1数据库!C:AQ,21,0),E3=2,VLOOKUP(H3,H1数据库!AS:BF,6,0))*C3</f>
        <v>#VALUE!</v>
      </c>
      <c r="AE3" s="18" t="e" cm="1">
        <f t="array" ref="AE3">_xlfn.IFS(E3=1,VLOOKUP(F3,H1数据库!C:AQ,22,0),E3=2,VLOOKUP(H3,H1数据库!AS:BF,7,0))</f>
        <v>#VALUE!</v>
      </c>
      <c r="AF3" s="18" t="e" cm="1">
        <f t="array" ref="AF3">_xlfn.IFS(E3=1,VLOOKUP(F3,H1数据库!C:AQ,23,0),E3=2,VLOOKUP(H3,H1数据库!AS:BF,8,0))</f>
        <v>#VALUE!</v>
      </c>
      <c r="AG3" s="18"/>
      <c r="AH3" s="18" t="e">
        <f>VLOOKUP(F3,H1数据库!C:AQ,24,0)</f>
        <v>#N/A</v>
      </c>
      <c r="AI3" s="18" t="e">
        <f>VLOOKUP(F3,H1数据库!C:AQ,25,0)</f>
        <v>#N/A</v>
      </c>
      <c r="AJ3" s="19" t="e">
        <f>VLOOKUP(F3,H1数据库!C:AQ,27,0)*C3</f>
        <v>#N/A</v>
      </c>
      <c r="AK3" s="18" t="e">
        <f>VLOOKUP(F3,H1数据库!C:AQ,28,0)</f>
        <v>#N/A</v>
      </c>
      <c r="AL3" s="18" t="e">
        <f>VLOOKUP(F3,H1数据库!C:AQ,29,0)</f>
        <v>#N/A</v>
      </c>
      <c r="AM3" s="18"/>
      <c r="AN3" s="18" t="e">
        <f>VLOOKUP(F3,H1数据库!C:AQ,30,0)</f>
        <v>#N/A</v>
      </c>
      <c r="AO3" s="18" t="e">
        <f>VLOOKUP(F3,H1数据库!C:AQ,31,0)</f>
        <v>#N/A</v>
      </c>
      <c r="AP3" s="19" t="e">
        <f>VLOOKUP(F3,H1数据库!C:AQ,33,0)*C3</f>
        <v>#N/A</v>
      </c>
      <c r="AQ3" s="18" t="e">
        <f>VLOOKUP(F3,H1数据库!C:AQ,34,0)</f>
        <v>#N/A</v>
      </c>
      <c r="AR3" s="18" t="e">
        <f>VLOOKUP(F3,H1数据库!C:AQ,35,0)</f>
        <v>#N/A</v>
      </c>
      <c r="AS3" s="18"/>
      <c r="AT3" s="18" t="e" cm="1">
        <f t="array" ref="AT3">_xlfn.IFS(E3=1,VLOOKUP(F3,H1数据库!C:AQ,36,0),E3=2,VLOOKUP(H3,H1数据库!AS:BF,9,0))</f>
        <v>#VALUE!</v>
      </c>
      <c r="AU3" s="18" t="e" cm="1">
        <f t="array" ref="AU3">_xlfn.IFS(E3=1,VLOOKUP(F3,H1数据库!C:AQ,37,0),E3=2,VLOOKUP(H3,H1数据库!AS:BF,10,0))</f>
        <v>#VALUE!</v>
      </c>
      <c r="AV3" s="18">
        <f t="shared" ref="AV3:AV6" si="6">IF(I3="F",1,0)</f>
        <v>0</v>
      </c>
      <c r="AW3" s="39" t="e" cm="1">
        <f t="array" ref="AW3">_xlfn.IFS(E3=1,VLOOKUP(F3,H1数据库!C:AQ,39,0),E3=2,VLOOKUP(H3,H1数据库!AS:BF,12,0))*AV3*C3</f>
        <v>#VALUE!</v>
      </c>
      <c r="AX3" s="18" t="e" cm="1">
        <f t="array" ref="AX3">_xlfn.IFS(E3=1,VLOOKUP(F3,H1数据库!C:AQ,40,0),E3=2,VLOOKUP(H3,H1数据库!AS:BF,13,0))</f>
        <v>#VALUE!</v>
      </c>
      <c r="AY3" s="18" t="e" cm="1">
        <f t="array" ref="AY3">_xlfn.IFS(E3=1,VLOOKUP(F3,H1数据库!C:AQ,41,0),E3=2,VLOOKUP(H3,H1数据库!AS:BF,14,0))</f>
        <v>#VALUE!</v>
      </c>
      <c r="AZ3" s="18"/>
    </row>
    <row r="4" spans="1:52" x14ac:dyDescent="0.25">
      <c r="A4" s="22"/>
      <c r="B4" s="3"/>
      <c r="C4" s="3"/>
      <c r="D4" s="3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3"/>
        <v>#VALUE!</v>
      </c>
      <c r="I4" s="18" t="str">
        <f t="shared" si="4"/>
        <v/>
      </c>
      <c r="J4" s="18" t="e">
        <f>VLOOKUP(F4,H1数据库!C:AQ,2,0)</f>
        <v>#N/A</v>
      </c>
      <c r="K4" s="18" t="e">
        <f>VLOOKUP(F4,H1数据库!C:AQ,3,0)</f>
        <v>#N/A</v>
      </c>
      <c r="L4" s="19" t="e">
        <f t="shared" si="5"/>
        <v>#VALUE!</v>
      </c>
      <c r="M4" s="18" t="e">
        <f>VLOOKUP(F4,H1数据库!C:AQ,4,0)</f>
        <v>#N/A</v>
      </c>
      <c r="N4" s="18" t="e">
        <f>VLOOKUP(F4,H1数据库!C:AQ,5,0)</f>
        <v>#N/A</v>
      </c>
      <c r="O4" s="18"/>
      <c r="P4" s="18" t="e">
        <f>VLOOKUP(F4,H1数据库!C:AQ,6,0)</f>
        <v>#N/A</v>
      </c>
      <c r="Q4" s="18" t="e">
        <f>VLOOKUP(F4,H1数据库!C:AQ,7,0)</f>
        <v>#N/A</v>
      </c>
      <c r="R4" s="19" t="e">
        <f>VLOOKUP(F4,H1数据库!C:AQ,8,0)*C4</f>
        <v>#N/A</v>
      </c>
      <c r="S4" s="18" t="e">
        <f>VLOOKUP(F4,H1数据库!C:AQ,9,0)</f>
        <v>#N/A</v>
      </c>
      <c r="T4" s="18" t="e">
        <f>VLOOKUP(F4,H1数据库!C:AQ,10,0)</f>
        <v>#N/A</v>
      </c>
      <c r="U4" s="18"/>
      <c r="V4" s="18" t="e">
        <f>VLOOKUP(F4,H1数据库!C:AQ,11,0)</f>
        <v>#N/A</v>
      </c>
      <c r="W4" s="18" t="e">
        <f>VLOOKUP(F4,H1数据库!C:AQ,12,0)</f>
        <v>#N/A</v>
      </c>
      <c r="X4" s="19" t="e">
        <f>VLOOKUP(F4,H1数据库!C:AQ,15,0)*C4</f>
        <v>#N/A</v>
      </c>
      <c r="Y4" s="18" t="e">
        <f>VLOOKUP(F4,H1数据库!C:AQ,16,0)</f>
        <v>#N/A</v>
      </c>
      <c r="Z4" s="18" t="e">
        <f>VLOOKUP(F4,H1数据库!C:AQ,17,0)</f>
        <v>#N/A</v>
      </c>
      <c r="AA4" s="18"/>
      <c r="AB4" s="18" t="e" cm="1">
        <f t="array" ref="AB4">_xlfn.IFS(E4=1,VLOOKUP(F4,H1数据库!C:AQ,18,0),E4=2,VLOOKUP(H4,H1数据库!AS:BF,2,0))</f>
        <v>#VALUE!</v>
      </c>
      <c r="AC4" s="18" t="e" cm="1">
        <f t="array" ref="AC4">_xlfn.IFS(E4=1,VLOOKUP(F4,H1数据库!C:AQ,19,0),E4=2,VLOOKUP(H4,H1数据库!AS:BF,3,0))</f>
        <v>#VALUE!</v>
      </c>
      <c r="AD4" s="39" t="e" cm="1">
        <f t="array" ref="AD4">_xlfn.IFS(E4=1,VLOOKUP(F4,H1数据库!C:AQ,21,0),E4=2,VLOOKUP(H4,H1数据库!AS:BF,6,0))*C4</f>
        <v>#VALUE!</v>
      </c>
      <c r="AE4" s="18" t="e" cm="1">
        <f t="array" ref="AE4">_xlfn.IFS(E4=1,VLOOKUP(F4,H1数据库!C:AQ,22,0),E4=2,VLOOKUP(H4,H1数据库!AS:BF,7,0))</f>
        <v>#VALUE!</v>
      </c>
      <c r="AF4" s="18" t="e" cm="1">
        <f t="array" ref="AF4">_xlfn.IFS(E4=1,VLOOKUP(F4,H1数据库!C:AQ,23,0),E4=2,VLOOKUP(H4,H1数据库!AS:BF,8,0))</f>
        <v>#VALUE!</v>
      </c>
      <c r="AG4" s="18"/>
      <c r="AH4" s="18" t="e">
        <f>VLOOKUP(F4,H1数据库!C:AQ,24,0)</f>
        <v>#N/A</v>
      </c>
      <c r="AI4" s="18" t="e">
        <f>VLOOKUP(F4,H1数据库!C:AQ,25,0)</f>
        <v>#N/A</v>
      </c>
      <c r="AJ4" s="19" t="e">
        <f>VLOOKUP(F4,H1数据库!C:AQ,27,0)*C4</f>
        <v>#N/A</v>
      </c>
      <c r="AK4" s="18" t="e">
        <f>VLOOKUP(F4,H1数据库!C:AQ,28,0)</f>
        <v>#N/A</v>
      </c>
      <c r="AL4" s="18" t="e">
        <f>VLOOKUP(F4,H1数据库!C:AQ,29,0)</f>
        <v>#N/A</v>
      </c>
      <c r="AM4" s="18"/>
      <c r="AN4" s="18" t="e">
        <f>VLOOKUP(F4,H1数据库!C:AQ,30,0)</f>
        <v>#N/A</v>
      </c>
      <c r="AO4" s="18" t="e">
        <f>VLOOKUP(F4,H1数据库!C:AQ,31,0)</f>
        <v>#N/A</v>
      </c>
      <c r="AP4" s="19" t="e">
        <f>VLOOKUP(F4,H1数据库!C:AQ,33,0)*C4</f>
        <v>#N/A</v>
      </c>
      <c r="AQ4" s="18" t="e">
        <f>VLOOKUP(F4,H1数据库!C:AQ,34,0)</f>
        <v>#N/A</v>
      </c>
      <c r="AR4" s="18" t="e">
        <f>VLOOKUP(F4,H1数据库!C:AQ,35,0)</f>
        <v>#N/A</v>
      </c>
      <c r="AS4" s="18"/>
      <c r="AT4" s="18" t="e" cm="1">
        <f t="array" ref="AT4">_xlfn.IFS(E4=1,VLOOKUP(F4,H1数据库!C:AQ,36,0),E4=2,VLOOKUP(H4,H1数据库!AS:BF,9,0))</f>
        <v>#VALUE!</v>
      </c>
      <c r="AU4" s="18" t="e" cm="1">
        <f t="array" ref="AU4">_xlfn.IFS(E4=1,VLOOKUP(F4,H1数据库!C:AQ,37,0),E4=2,VLOOKUP(H4,H1数据库!AS:BF,10,0))</f>
        <v>#VALUE!</v>
      </c>
      <c r="AV4" s="18">
        <f t="shared" si="6"/>
        <v>0</v>
      </c>
      <c r="AW4" s="39" t="e" cm="1">
        <f t="array" ref="AW4">_xlfn.IFS(E4=1,VLOOKUP(F4,H1数据库!C:AQ,39,0),E4=2,VLOOKUP(H4,H1数据库!AS:BF,12,0))*AV4*C4</f>
        <v>#VALUE!</v>
      </c>
      <c r="AX4" s="18" t="e" cm="1">
        <f t="array" ref="AX4">_xlfn.IFS(E4=1,VLOOKUP(F4,H1数据库!C:AQ,40,0),E4=2,VLOOKUP(H4,H1数据库!AS:BF,13,0))</f>
        <v>#VALUE!</v>
      </c>
      <c r="AY4" s="18" t="e" cm="1">
        <f t="array" ref="AY4">_xlfn.IFS(E4=1,VLOOKUP(F4,H1数据库!C:AQ,41,0),E4=2,VLOOKUP(H4,H1数据库!AS:BF,14,0))</f>
        <v>#VALUE!</v>
      </c>
      <c r="AZ4" s="18"/>
    </row>
    <row r="5" spans="1:52" x14ac:dyDescent="0.25">
      <c r="A5" s="22"/>
      <c r="B5" s="3"/>
      <c r="C5" s="3"/>
      <c r="D5" s="3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3"/>
        <v>#VALUE!</v>
      </c>
      <c r="I5" s="18" t="str">
        <f t="shared" si="4"/>
        <v/>
      </c>
      <c r="J5" s="18" t="e">
        <f>VLOOKUP(F5,H1数据库!C:AQ,2,0)</f>
        <v>#N/A</v>
      </c>
      <c r="K5" s="18" t="e">
        <f>VLOOKUP(F5,H1数据库!C:AQ,3,0)</f>
        <v>#N/A</v>
      </c>
      <c r="L5" s="19" t="e">
        <f t="shared" si="5"/>
        <v>#VALUE!</v>
      </c>
      <c r="M5" s="18" t="e">
        <f>VLOOKUP(F5,H1数据库!C:AQ,4,0)</f>
        <v>#N/A</v>
      </c>
      <c r="N5" s="18" t="e">
        <f>VLOOKUP(F5,H1数据库!C:AQ,5,0)</f>
        <v>#N/A</v>
      </c>
      <c r="O5" s="18"/>
      <c r="P5" s="18" t="e">
        <f>VLOOKUP(F5,H1数据库!C:AQ,6,0)</f>
        <v>#N/A</v>
      </c>
      <c r="Q5" s="18" t="e">
        <f>VLOOKUP(F5,H1数据库!C:AQ,7,0)</f>
        <v>#N/A</v>
      </c>
      <c r="R5" s="19" t="e">
        <f>VLOOKUP(F5,H1数据库!C:AQ,8,0)*C5</f>
        <v>#N/A</v>
      </c>
      <c r="S5" s="18" t="e">
        <f>VLOOKUP(F5,H1数据库!C:AQ,9,0)</f>
        <v>#N/A</v>
      </c>
      <c r="T5" s="18" t="e">
        <f>VLOOKUP(F5,H1数据库!C:AQ,10,0)</f>
        <v>#N/A</v>
      </c>
      <c r="U5" s="18"/>
      <c r="V5" s="18" t="e">
        <f>VLOOKUP(F5,H1数据库!C:AQ,11,0)</f>
        <v>#N/A</v>
      </c>
      <c r="W5" s="18" t="e">
        <f>VLOOKUP(F5,H1数据库!C:AQ,12,0)</f>
        <v>#N/A</v>
      </c>
      <c r="X5" s="19" t="e">
        <f>VLOOKUP(F5,H1数据库!C:AQ,15,0)*C5</f>
        <v>#N/A</v>
      </c>
      <c r="Y5" s="18" t="e">
        <f>VLOOKUP(F5,H1数据库!C:AQ,16,0)</f>
        <v>#N/A</v>
      </c>
      <c r="Z5" s="18" t="e">
        <f>VLOOKUP(F5,H1数据库!C:AQ,17,0)</f>
        <v>#N/A</v>
      </c>
      <c r="AA5" s="18"/>
      <c r="AB5" s="18" t="e" cm="1">
        <f t="array" ref="AB5">_xlfn.IFS(E5=1,VLOOKUP(F5,H1数据库!C:AQ,18,0),E5=2,VLOOKUP(H5,H1数据库!AS:BF,2,0))</f>
        <v>#VALUE!</v>
      </c>
      <c r="AC5" s="18" t="e" cm="1">
        <f t="array" ref="AC5">_xlfn.IFS(E5=1,VLOOKUP(F5,H1数据库!C:AQ,19,0),E5=2,VLOOKUP(H5,H1数据库!AS:BF,3,0))</f>
        <v>#VALUE!</v>
      </c>
      <c r="AD5" s="39" t="e" cm="1">
        <f t="array" ref="AD5">_xlfn.IFS(E5=1,VLOOKUP(F5,H1数据库!C:AQ,21,0),E5=2,VLOOKUP(H5,H1数据库!AS:BF,6,0))*C5</f>
        <v>#VALUE!</v>
      </c>
      <c r="AE5" s="18" t="e" cm="1">
        <f t="array" ref="AE5">_xlfn.IFS(E5=1,VLOOKUP(F5,H1数据库!C:AQ,22,0),E5=2,VLOOKUP(H5,H1数据库!AS:BF,7,0))</f>
        <v>#VALUE!</v>
      </c>
      <c r="AF5" s="18" t="e" cm="1">
        <f t="array" ref="AF5">_xlfn.IFS(E5=1,VLOOKUP(F5,H1数据库!C:AQ,23,0),E5=2,VLOOKUP(H5,H1数据库!AS:BF,8,0))</f>
        <v>#VALUE!</v>
      </c>
      <c r="AG5" s="18"/>
      <c r="AH5" s="18" t="e">
        <f>VLOOKUP(F5,H1数据库!C:AQ,24,0)</f>
        <v>#N/A</v>
      </c>
      <c r="AI5" s="18" t="e">
        <f>VLOOKUP(F5,H1数据库!C:AQ,25,0)</f>
        <v>#N/A</v>
      </c>
      <c r="AJ5" s="19" t="e">
        <f>VLOOKUP(F5,H1数据库!C:AQ,27,0)*C5</f>
        <v>#N/A</v>
      </c>
      <c r="AK5" s="18" t="e">
        <f>VLOOKUP(F5,H1数据库!C:AQ,28,0)</f>
        <v>#N/A</v>
      </c>
      <c r="AL5" s="18" t="e">
        <f>VLOOKUP(F5,H1数据库!C:AQ,29,0)</f>
        <v>#N/A</v>
      </c>
      <c r="AM5" s="18"/>
      <c r="AN5" s="18" t="e">
        <f>VLOOKUP(F5,H1数据库!C:AQ,30,0)</f>
        <v>#N/A</v>
      </c>
      <c r="AO5" s="18" t="e">
        <f>VLOOKUP(F5,H1数据库!C:AQ,31,0)</f>
        <v>#N/A</v>
      </c>
      <c r="AP5" s="19" t="e">
        <f>VLOOKUP(F5,H1数据库!C:AQ,33,0)*C5</f>
        <v>#N/A</v>
      </c>
      <c r="AQ5" s="18" t="e">
        <f>VLOOKUP(F5,H1数据库!C:AQ,34,0)</f>
        <v>#N/A</v>
      </c>
      <c r="AR5" s="18" t="e">
        <f>VLOOKUP(F5,H1数据库!C:AQ,35,0)</f>
        <v>#N/A</v>
      </c>
      <c r="AS5" s="18"/>
      <c r="AT5" s="18" t="e" cm="1">
        <f t="array" ref="AT5">_xlfn.IFS(E5=1,VLOOKUP(F5,H1数据库!C:AQ,36,0),E5=2,VLOOKUP(H5,H1数据库!AS:BF,9,0))</f>
        <v>#VALUE!</v>
      </c>
      <c r="AU5" s="18" t="e" cm="1">
        <f t="array" ref="AU5">_xlfn.IFS(E5=1,VLOOKUP(F5,H1数据库!C:AQ,37,0),E5=2,VLOOKUP(H5,H1数据库!AS:BF,10,0))</f>
        <v>#VALUE!</v>
      </c>
      <c r="AV5" s="18">
        <f t="shared" si="6"/>
        <v>0</v>
      </c>
      <c r="AW5" s="39" t="e" cm="1">
        <f t="array" ref="AW5">_xlfn.IFS(E5=1,VLOOKUP(F5,H1数据库!C:AQ,39,0),E5=2,VLOOKUP(H5,H1数据库!AS:BF,12,0))*AV5*C5</f>
        <v>#VALUE!</v>
      </c>
      <c r="AX5" s="18" t="e" cm="1">
        <f t="array" ref="AX5">_xlfn.IFS(E5=1,VLOOKUP(F5,H1数据库!C:AQ,40,0),E5=2,VLOOKUP(H5,H1数据库!AS:BF,13,0))</f>
        <v>#VALUE!</v>
      </c>
      <c r="AY5" s="18" t="e" cm="1">
        <f t="array" ref="AY5">_xlfn.IFS(E5=1,VLOOKUP(F5,H1数据库!C:AQ,41,0),E5=2,VLOOKUP(H5,H1数据库!AS:BF,14,0))</f>
        <v>#VALUE!</v>
      </c>
      <c r="AZ5" s="18"/>
    </row>
    <row r="6" spans="1:52" x14ac:dyDescent="0.25">
      <c r="A6" s="22"/>
      <c r="B6" s="3"/>
      <c r="C6" s="3"/>
      <c r="D6" s="3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3"/>
        <v>#VALUE!</v>
      </c>
      <c r="I6" s="18" t="str">
        <f t="shared" si="4"/>
        <v/>
      </c>
      <c r="J6" s="18" t="e">
        <f>VLOOKUP(F6,H1数据库!C:AQ,2,0)</f>
        <v>#N/A</v>
      </c>
      <c r="K6" s="18" t="e">
        <f>VLOOKUP(F6,H1数据库!C:AQ,3,0)</f>
        <v>#N/A</v>
      </c>
      <c r="L6" s="19" t="e">
        <f t="shared" si="5"/>
        <v>#VALUE!</v>
      </c>
      <c r="M6" s="18" t="e">
        <f>VLOOKUP(F6,H1数据库!C:AQ,4,0)</f>
        <v>#N/A</v>
      </c>
      <c r="N6" s="18" t="e">
        <f>VLOOKUP(F6,H1数据库!C:AQ,5,0)</f>
        <v>#N/A</v>
      </c>
      <c r="O6" s="18"/>
      <c r="P6" s="18" t="e">
        <f>VLOOKUP(F6,H1数据库!C:AQ,6,0)</f>
        <v>#N/A</v>
      </c>
      <c r="Q6" s="18" t="e">
        <f>VLOOKUP(F6,H1数据库!C:AQ,7,0)</f>
        <v>#N/A</v>
      </c>
      <c r="R6" s="19" t="e">
        <f>VLOOKUP(F6,H1数据库!C:AQ,8,0)*C6</f>
        <v>#N/A</v>
      </c>
      <c r="S6" s="18" t="e">
        <f>VLOOKUP(F6,H1数据库!C:AQ,9,0)</f>
        <v>#N/A</v>
      </c>
      <c r="T6" s="18" t="e">
        <f>VLOOKUP(F6,H1数据库!C:AQ,10,0)</f>
        <v>#N/A</v>
      </c>
      <c r="U6" s="18"/>
      <c r="V6" s="18" t="e">
        <f>VLOOKUP(F6,H1数据库!C:AQ,11,0)</f>
        <v>#N/A</v>
      </c>
      <c r="W6" s="18" t="e">
        <f>VLOOKUP(F6,H1数据库!C:AQ,12,0)</f>
        <v>#N/A</v>
      </c>
      <c r="X6" s="19" t="e">
        <f>VLOOKUP(F6,H1数据库!C:AQ,15,0)*C6</f>
        <v>#N/A</v>
      </c>
      <c r="Y6" s="18" t="e">
        <f>VLOOKUP(F6,H1数据库!C:AQ,16,0)</f>
        <v>#N/A</v>
      </c>
      <c r="Z6" s="18" t="e">
        <f>VLOOKUP(F6,H1数据库!C:AQ,17,0)</f>
        <v>#N/A</v>
      </c>
      <c r="AA6" s="18"/>
      <c r="AB6" s="18" t="e" cm="1">
        <f t="array" ref="AB6">_xlfn.IFS(E6=1,VLOOKUP(F6,H1数据库!C:AQ,18,0),E6=2,VLOOKUP(H6,H1数据库!AS:BF,2,0))</f>
        <v>#VALUE!</v>
      </c>
      <c r="AC6" s="18" t="e" cm="1">
        <f t="array" ref="AC6">_xlfn.IFS(E6=1,VLOOKUP(F6,H1数据库!C:AQ,19,0),E6=2,VLOOKUP(H6,H1数据库!AS:BF,3,0))</f>
        <v>#VALUE!</v>
      </c>
      <c r="AD6" s="39" t="e" cm="1">
        <f t="array" ref="AD6">_xlfn.IFS(E6=1,VLOOKUP(F6,H1数据库!C:AQ,21,0),E6=2,VLOOKUP(H6,H1数据库!AS:BF,6,0))*C6</f>
        <v>#VALUE!</v>
      </c>
      <c r="AE6" s="18" t="e" cm="1">
        <f t="array" ref="AE6">_xlfn.IFS(E6=1,VLOOKUP(F6,H1数据库!C:AQ,22,0),E6=2,VLOOKUP(H6,H1数据库!AS:BF,7,0))</f>
        <v>#VALUE!</v>
      </c>
      <c r="AF6" s="18" t="e" cm="1">
        <f t="array" ref="AF6">_xlfn.IFS(E6=1,VLOOKUP(F6,H1数据库!C:AQ,23,0),E6=2,VLOOKUP(H6,H1数据库!AS:BF,8,0))</f>
        <v>#VALUE!</v>
      </c>
      <c r="AG6" s="18"/>
      <c r="AH6" s="18" t="e">
        <f>VLOOKUP(F6,H1数据库!C:AQ,24,0)</f>
        <v>#N/A</v>
      </c>
      <c r="AI6" s="18" t="e">
        <f>VLOOKUP(F6,H1数据库!C:AQ,25,0)</f>
        <v>#N/A</v>
      </c>
      <c r="AJ6" s="19" t="e">
        <f>VLOOKUP(F6,H1数据库!C:AQ,27,0)*C6</f>
        <v>#N/A</v>
      </c>
      <c r="AK6" s="18" t="e">
        <f>VLOOKUP(F6,H1数据库!C:AQ,28,0)</f>
        <v>#N/A</v>
      </c>
      <c r="AL6" s="18" t="e">
        <f>VLOOKUP(F6,H1数据库!C:AQ,29,0)</f>
        <v>#N/A</v>
      </c>
      <c r="AM6" s="18"/>
      <c r="AN6" s="18" t="e">
        <f>VLOOKUP(F6,H1数据库!C:AQ,30,0)</f>
        <v>#N/A</v>
      </c>
      <c r="AO6" s="18" t="e">
        <f>VLOOKUP(F6,H1数据库!C:AQ,31,0)</f>
        <v>#N/A</v>
      </c>
      <c r="AP6" s="19" t="e">
        <f>VLOOKUP(F6,H1数据库!C:AQ,33,0)*C6</f>
        <v>#N/A</v>
      </c>
      <c r="AQ6" s="18" t="e">
        <f>VLOOKUP(F6,H1数据库!C:AQ,34,0)</f>
        <v>#N/A</v>
      </c>
      <c r="AR6" s="18" t="e">
        <f>VLOOKUP(F6,H1数据库!C:AQ,35,0)</f>
        <v>#N/A</v>
      </c>
      <c r="AS6" s="18"/>
      <c r="AT6" s="18" t="e" cm="1">
        <f t="array" ref="AT6">_xlfn.IFS(E6=1,VLOOKUP(F6,H1数据库!C:AQ,36,0),E6=2,VLOOKUP(H6,H1数据库!AS:BF,9,0))</f>
        <v>#VALUE!</v>
      </c>
      <c r="AU6" s="18" t="e" cm="1">
        <f t="array" ref="AU6">_xlfn.IFS(E6=1,VLOOKUP(F6,H1数据库!C:AQ,37,0),E6=2,VLOOKUP(H6,H1数据库!AS:BF,10,0))</f>
        <v>#VALUE!</v>
      </c>
      <c r="AV6" s="18">
        <f t="shared" si="6"/>
        <v>0</v>
      </c>
      <c r="AW6" s="39" t="e" cm="1">
        <f t="array" ref="AW6">_xlfn.IFS(E6=1,VLOOKUP(F6,H1数据库!C:AQ,39,0),E6=2,VLOOKUP(H6,H1数据库!AS:BF,12,0))*AV6*C6</f>
        <v>#VALUE!</v>
      </c>
      <c r="AX6" s="18" t="e" cm="1">
        <f t="array" ref="AX6">_xlfn.IFS(E6=1,VLOOKUP(F6,H1数据库!C:AQ,40,0),E6=2,VLOOKUP(H6,H1数据库!AS:BF,13,0))</f>
        <v>#VALUE!</v>
      </c>
      <c r="AY6" s="18" t="e" cm="1">
        <f t="array" ref="AY6">_xlfn.IFS(E6=1,VLOOKUP(F6,H1数据库!C:AQ,41,0),E6=2,VLOOKUP(H6,H1数据库!AS:BF,14,0))</f>
        <v>#VALUE!</v>
      </c>
      <c r="AZ6" s="18"/>
    </row>
    <row r="7" spans="1:52" x14ac:dyDescent="0.25">
      <c r="A7" s="22"/>
      <c r="B7" s="3"/>
      <c r="C7" s="3"/>
      <c r="D7" s="3"/>
      <c r="E7" s="18" t="e">
        <f t="shared" ref="E7:E70" si="7">VALUE(TRIM(MID(SUBSTITUTE($B7,"-",REPT(" ",99)),COLUMN(B7)*99-98,99)))</f>
        <v>#VALUE!</v>
      </c>
      <c r="F7" s="18" t="str">
        <f t="shared" ref="F7:F70" si="8">(TRIM(MID(SUBSTITUTE($B7,"-",REPT(" ",99)),COLUMN(C7)*99-98,99)))</f>
        <v/>
      </c>
      <c r="G7" s="18" t="e">
        <f t="shared" ref="G7:G70" si="9">VALUE(TRIM(MID(SUBSTITUTE($B7,"-",REPT(" ",99)),COLUMN(D7)*99-98,99)))</f>
        <v>#VALUE!</v>
      </c>
      <c r="H7" s="18" t="e">
        <f t="shared" si="3"/>
        <v>#VALUE!</v>
      </c>
      <c r="I7" s="18" t="str">
        <f t="shared" ref="I7:I70" si="10">(TRIM(MID(SUBSTITUTE($B7,"-",REPT(" ",99)),COLUMN(F7)*99-98,99)))</f>
        <v/>
      </c>
      <c r="J7" s="18" t="e">
        <f>VLOOKUP(F7,H1数据库!C:AQ,2,0)</f>
        <v>#N/A</v>
      </c>
      <c r="K7" s="18" t="e">
        <f>VLOOKUP(F7,H1数据库!C:AQ,3,0)</f>
        <v>#N/A</v>
      </c>
      <c r="L7" s="19" t="e">
        <f t="shared" ref="L7:L70" si="11">(G7/1000)*C7</f>
        <v>#VALUE!</v>
      </c>
      <c r="M7" s="18" t="e">
        <f>VLOOKUP(F7,H1数据库!C:AQ,4,0)</f>
        <v>#N/A</v>
      </c>
      <c r="N7" s="18" t="e">
        <f>VLOOKUP(F7,H1数据库!C:AQ,5,0)</f>
        <v>#N/A</v>
      </c>
      <c r="O7" s="18"/>
      <c r="P7" s="18" t="e">
        <f>VLOOKUP(F7,H1数据库!C:AQ,6,0)</f>
        <v>#N/A</v>
      </c>
      <c r="Q7" s="18" t="e">
        <f>VLOOKUP(F7,H1数据库!C:AQ,7,0)</f>
        <v>#N/A</v>
      </c>
      <c r="R7" s="19" t="e">
        <f>VLOOKUP(F7,H1数据库!C:AQ,8,0)*C7</f>
        <v>#N/A</v>
      </c>
      <c r="S7" s="18" t="e">
        <f>VLOOKUP(F7,H1数据库!C:AQ,9,0)</f>
        <v>#N/A</v>
      </c>
      <c r="T7" s="18" t="e">
        <f>VLOOKUP(F7,H1数据库!C:AQ,10,0)</f>
        <v>#N/A</v>
      </c>
      <c r="U7" s="18"/>
      <c r="V7" s="18" t="e">
        <f>VLOOKUP(F7,H1数据库!C:AQ,11,0)</f>
        <v>#N/A</v>
      </c>
      <c r="W7" s="18" t="e">
        <f>VLOOKUP(F7,H1数据库!C:AQ,12,0)</f>
        <v>#N/A</v>
      </c>
      <c r="X7" s="19" t="e">
        <f>VLOOKUP(F7,H1数据库!C:AQ,15,0)*C7</f>
        <v>#N/A</v>
      </c>
      <c r="Y7" s="18" t="e">
        <f>VLOOKUP(F7,H1数据库!C:AQ,16,0)</f>
        <v>#N/A</v>
      </c>
      <c r="Z7" s="18" t="e">
        <f>VLOOKUP(F7,H1数据库!C:AQ,17,0)</f>
        <v>#N/A</v>
      </c>
      <c r="AA7" s="18"/>
      <c r="AB7" s="18" t="e" cm="1">
        <f t="array" ref="AB7">_xlfn.IFS(E7=1,VLOOKUP(F7,H1数据库!C:AQ,18,0),E7=2,VLOOKUP(H7,H1数据库!AS:BF,2,0))</f>
        <v>#VALUE!</v>
      </c>
      <c r="AC7" s="18" t="e" cm="1">
        <f t="array" ref="AC7">_xlfn.IFS(E7=1,VLOOKUP(F7,H1数据库!C:AQ,19,0),E7=2,VLOOKUP(H7,H1数据库!AS:BF,3,0))</f>
        <v>#VALUE!</v>
      </c>
      <c r="AD7" s="39" t="e" cm="1">
        <f t="array" ref="AD7">_xlfn.IFS(E7=1,VLOOKUP(F7,H1数据库!C:AQ,21,0),E7=2,VLOOKUP(H7,H1数据库!AS:BF,6,0))*C7</f>
        <v>#VALUE!</v>
      </c>
      <c r="AE7" s="18" t="e" cm="1">
        <f t="array" ref="AE7">_xlfn.IFS(E7=1,VLOOKUP(F7,H1数据库!C:AQ,22,0),E7=2,VLOOKUP(H7,H1数据库!AS:BF,7,0))</f>
        <v>#VALUE!</v>
      </c>
      <c r="AF7" s="18" t="e" cm="1">
        <f t="array" ref="AF7">_xlfn.IFS(E7=1,VLOOKUP(F7,H1数据库!C:AQ,23,0),E7=2,VLOOKUP(H7,H1数据库!AS:BF,8,0))</f>
        <v>#VALUE!</v>
      </c>
      <c r="AG7" s="18"/>
      <c r="AH7" s="18" t="e">
        <f>VLOOKUP(F7,H1数据库!C:AQ,24,0)</f>
        <v>#N/A</v>
      </c>
      <c r="AI7" s="18" t="e">
        <f>VLOOKUP(F7,H1数据库!C:AQ,25,0)</f>
        <v>#N/A</v>
      </c>
      <c r="AJ7" s="19" t="e">
        <f>VLOOKUP(F7,H1数据库!C:AQ,27,0)*C7</f>
        <v>#N/A</v>
      </c>
      <c r="AK7" s="18" t="e">
        <f>VLOOKUP(F7,H1数据库!C:AQ,28,0)</f>
        <v>#N/A</v>
      </c>
      <c r="AL7" s="18" t="e">
        <f>VLOOKUP(F7,H1数据库!C:AQ,29,0)</f>
        <v>#N/A</v>
      </c>
      <c r="AM7" s="18"/>
      <c r="AN7" s="18" t="e">
        <f>VLOOKUP(F7,H1数据库!C:AQ,30,0)</f>
        <v>#N/A</v>
      </c>
      <c r="AO7" s="18" t="e">
        <f>VLOOKUP(F7,H1数据库!C:AQ,31,0)</f>
        <v>#N/A</v>
      </c>
      <c r="AP7" s="19" t="e">
        <f>VLOOKUP(F7,H1数据库!C:AQ,33,0)*C7</f>
        <v>#N/A</v>
      </c>
      <c r="AQ7" s="18" t="e">
        <f>VLOOKUP(F7,H1数据库!C:AQ,34,0)</f>
        <v>#N/A</v>
      </c>
      <c r="AR7" s="18" t="e">
        <f>VLOOKUP(F7,H1数据库!C:AQ,35,0)</f>
        <v>#N/A</v>
      </c>
      <c r="AS7" s="18"/>
      <c r="AT7" s="18" t="e" cm="1">
        <f t="array" ref="AT7">_xlfn.IFS(E7=1,VLOOKUP(F7,H1数据库!C:AQ,36,0),E7=2,VLOOKUP(H7,H1数据库!AS:BF,9,0))</f>
        <v>#VALUE!</v>
      </c>
      <c r="AU7" s="18" t="e" cm="1">
        <f t="array" ref="AU7">_xlfn.IFS(E7=1,VLOOKUP(F7,H1数据库!C:AQ,37,0),E7=2,VLOOKUP(H7,H1数据库!AS:BF,10,0))</f>
        <v>#VALUE!</v>
      </c>
      <c r="AV7" s="18">
        <f t="shared" ref="AV7:AV70" si="12">IF(I7="F",1,0)</f>
        <v>0</v>
      </c>
      <c r="AW7" s="39" t="e" cm="1">
        <f t="array" ref="AW7">_xlfn.IFS(E7=1,VLOOKUP(F7,H1数据库!C:AQ,39,0),E7=2,VLOOKUP(H7,H1数据库!AS:BF,12,0))*AV7*C7</f>
        <v>#VALUE!</v>
      </c>
      <c r="AX7" s="18" t="e" cm="1">
        <f t="array" ref="AX7">_xlfn.IFS(E7=1,VLOOKUP(F7,H1数据库!C:AQ,40,0),E7=2,VLOOKUP(H7,H1数据库!AS:BF,13,0))</f>
        <v>#VALUE!</v>
      </c>
      <c r="AY7" s="18" t="e" cm="1">
        <f t="array" ref="AY7">_xlfn.IFS(E7=1,VLOOKUP(F7,H1数据库!C:AQ,41,0),E7=2,VLOOKUP(H7,H1数据库!AS:BF,14,0))</f>
        <v>#VALUE!</v>
      </c>
      <c r="AZ7" s="18"/>
    </row>
    <row r="8" spans="1:52" x14ac:dyDescent="0.25">
      <c r="A8" s="22"/>
      <c r="B8" s="3"/>
      <c r="C8" s="3"/>
      <c r="D8" s="3"/>
      <c r="E8" s="18" t="e">
        <f t="shared" si="7"/>
        <v>#VALUE!</v>
      </c>
      <c r="F8" s="18" t="str">
        <f t="shared" si="8"/>
        <v/>
      </c>
      <c r="G8" s="18" t="e">
        <f t="shared" si="9"/>
        <v>#VALUE!</v>
      </c>
      <c r="H8" s="18" t="e">
        <f t="shared" si="3"/>
        <v>#VALUE!</v>
      </c>
      <c r="I8" s="18" t="str">
        <f t="shared" si="10"/>
        <v/>
      </c>
      <c r="J8" s="18" t="e">
        <f>VLOOKUP(F8,H1数据库!C:AQ,2,0)</f>
        <v>#N/A</v>
      </c>
      <c r="K8" s="18" t="e">
        <f>VLOOKUP(F8,H1数据库!C:AQ,3,0)</f>
        <v>#N/A</v>
      </c>
      <c r="L8" s="19" t="e">
        <f t="shared" si="11"/>
        <v>#VALUE!</v>
      </c>
      <c r="M8" s="18" t="e">
        <f>VLOOKUP(F8,H1数据库!C:AQ,4,0)</f>
        <v>#N/A</v>
      </c>
      <c r="N8" s="18" t="e">
        <f>VLOOKUP(F8,H1数据库!C:AQ,5,0)</f>
        <v>#N/A</v>
      </c>
      <c r="O8" s="18"/>
      <c r="P8" s="18" t="e">
        <f>VLOOKUP(F8,H1数据库!C:AQ,6,0)</f>
        <v>#N/A</v>
      </c>
      <c r="Q8" s="18" t="e">
        <f>VLOOKUP(F8,H1数据库!C:AQ,7,0)</f>
        <v>#N/A</v>
      </c>
      <c r="R8" s="19" t="e">
        <f>VLOOKUP(F8,H1数据库!C:AQ,8,0)*C8</f>
        <v>#N/A</v>
      </c>
      <c r="S8" s="18" t="e">
        <f>VLOOKUP(F8,H1数据库!C:AQ,9,0)</f>
        <v>#N/A</v>
      </c>
      <c r="T8" s="18" t="e">
        <f>VLOOKUP(F8,H1数据库!C:AQ,10,0)</f>
        <v>#N/A</v>
      </c>
      <c r="U8" s="18"/>
      <c r="V8" s="18" t="e">
        <f>VLOOKUP(F8,H1数据库!C:AQ,11,0)</f>
        <v>#N/A</v>
      </c>
      <c r="W8" s="18" t="e">
        <f>VLOOKUP(F8,H1数据库!C:AQ,12,0)</f>
        <v>#N/A</v>
      </c>
      <c r="X8" s="19" t="e">
        <f>VLOOKUP(F8,H1数据库!C:AQ,15,0)*C8</f>
        <v>#N/A</v>
      </c>
      <c r="Y8" s="18" t="e">
        <f>VLOOKUP(F8,H1数据库!C:AQ,16,0)</f>
        <v>#N/A</v>
      </c>
      <c r="Z8" s="18" t="e">
        <f>VLOOKUP(F8,H1数据库!C:AQ,17,0)</f>
        <v>#N/A</v>
      </c>
      <c r="AA8" s="18"/>
      <c r="AB8" s="18" t="e" cm="1">
        <f t="array" ref="AB8">_xlfn.IFS(E8=1,VLOOKUP(F8,H1数据库!C:AQ,18,0),E8=2,VLOOKUP(H8,H1数据库!AS:BF,2,0))</f>
        <v>#VALUE!</v>
      </c>
      <c r="AC8" s="18" t="e" cm="1">
        <f t="array" ref="AC8">_xlfn.IFS(E8=1,VLOOKUP(F8,H1数据库!C:AQ,19,0),E8=2,VLOOKUP(H8,H1数据库!AS:BF,3,0))</f>
        <v>#VALUE!</v>
      </c>
      <c r="AD8" s="39" t="e" cm="1">
        <f t="array" ref="AD8">_xlfn.IFS(E8=1,VLOOKUP(F8,H1数据库!C:AQ,21,0),E8=2,VLOOKUP(H8,H1数据库!AS:BF,6,0))*C8</f>
        <v>#VALUE!</v>
      </c>
      <c r="AE8" s="18" t="e" cm="1">
        <f t="array" ref="AE8">_xlfn.IFS(E8=1,VLOOKUP(F8,H1数据库!C:AQ,22,0),E8=2,VLOOKUP(H8,H1数据库!AS:BF,7,0))</f>
        <v>#VALUE!</v>
      </c>
      <c r="AF8" s="18" t="e" cm="1">
        <f t="array" ref="AF8">_xlfn.IFS(E8=1,VLOOKUP(F8,H1数据库!C:AQ,23,0),E8=2,VLOOKUP(H8,H1数据库!AS:BF,8,0))</f>
        <v>#VALUE!</v>
      </c>
      <c r="AG8" s="18"/>
      <c r="AH8" s="18" t="e">
        <f>VLOOKUP(F8,H1数据库!C:AQ,24,0)</f>
        <v>#N/A</v>
      </c>
      <c r="AI8" s="18" t="e">
        <f>VLOOKUP(F8,H1数据库!C:AQ,25,0)</f>
        <v>#N/A</v>
      </c>
      <c r="AJ8" s="19" t="e">
        <f>VLOOKUP(F8,H1数据库!C:AQ,27,0)*C8</f>
        <v>#N/A</v>
      </c>
      <c r="AK8" s="18" t="e">
        <f>VLOOKUP(F8,H1数据库!C:AQ,28,0)</f>
        <v>#N/A</v>
      </c>
      <c r="AL8" s="18" t="e">
        <f>VLOOKUP(F8,H1数据库!C:AQ,29,0)</f>
        <v>#N/A</v>
      </c>
      <c r="AM8" s="18"/>
      <c r="AN8" s="18" t="e">
        <f>VLOOKUP(F8,H1数据库!C:AQ,30,0)</f>
        <v>#N/A</v>
      </c>
      <c r="AO8" s="18" t="e">
        <f>VLOOKUP(F8,H1数据库!C:AQ,31,0)</f>
        <v>#N/A</v>
      </c>
      <c r="AP8" s="19" t="e">
        <f>VLOOKUP(F8,H1数据库!C:AQ,33,0)*C8</f>
        <v>#N/A</v>
      </c>
      <c r="AQ8" s="18" t="e">
        <f>VLOOKUP(F8,H1数据库!C:AQ,34,0)</f>
        <v>#N/A</v>
      </c>
      <c r="AR8" s="18" t="e">
        <f>VLOOKUP(F8,H1数据库!C:AQ,35,0)</f>
        <v>#N/A</v>
      </c>
      <c r="AS8" s="18"/>
      <c r="AT8" s="18" t="e" cm="1">
        <f t="array" ref="AT8">_xlfn.IFS(E8=1,VLOOKUP(F8,H1数据库!C:AQ,36,0),E8=2,VLOOKUP(H8,H1数据库!AS:BF,9,0))</f>
        <v>#VALUE!</v>
      </c>
      <c r="AU8" s="18" t="e" cm="1">
        <f t="array" ref="AU8">_xlfn.IFS(E8=1,VLOOKUP(F8,H1数据库!C:AQ,37,0),E8=2,VLOOKUP(H8,H1数据库!AS:BF,10,0))</f>
        <v>#VALUE!</v>
      </c>
      <c r="AV8" s="18">
        <f t="shared" si="12"/>
        <v>0</v>
      </c>
      <c r="AW8" s="39" t="e" cm="1">
        <f t="array" ref="AW8">_xlfn.IFS(E8=1,VLOOKUP(F8,H1数据库!C:AQ,39,0),E8=2,VLOOKUP(H8,H1数据库!AS:BF,12,0))*AV8*C8</f>
        <v>#VALUE!</v>
      </c>
      <c r="AX8" s="18" t="e" cm="1">
        <f t="array" ref="AX8">_xlfn.IFS(E8=1,VLOOKUP(F8,H1数据库!C:AQ,40,0),E8=2,VLOOKUP(H8,H1数据库!AS:BF,13,0))</f>
        <v>#VALUE!</v>
      </c>
      <c r="AY8" s="18" t="e" cm="1">
        <f t="array" ref="AY8">_xlfn.IFS(E8=1,VLOOKUP(F8,H1数据库!C:AQ,41,0),E8=2,VLOOKUP(H8,H1数据库!AS:BF,14,0))</f>
        <v>#VALUE!</v>
      </c>
      <c r="AZ8" s="18"/>
    </row>
    <row r="9" spans="1:52" x14ac:dyDescent="0.25">
      <c r="A9" s="22"/>
      <c r="B9" s="3"/>
      <c r="C9" s="3"/>
      <c r="D9" s="3"/>
      <c r="E9" s="18" t="e">
        <f t="shared" si="7"/>
        <v>#VALUE!</v>
      </c>
      <c r="F9" s="18" t="str">
        <f t="shared" si="8"/>
        <v/>
      </c>
      <c r="G9" s="18" t="e">
        <f t="shared" si="9"/>
        <v>#VALUE!</v>
      </c>
      <c r="H9" s="18" t="e">
        <f t="shared" si="3"/>
        <v>#VALUE!</v>
      </c>
      <c r="I9" s="18" t="str">
        <f t="shared" si="10"/>
        <v/>
      </c>
      <c r="J9" s="18" t="e">
        <f>VLOOKUP(F9,H1数据库!C:AQ,2,0)</f>
        <v>#N/A</v>
      </c>
      <c r="K9" s="18" t="e">
        <f>VLOOKUP(F9,H1数据库!C:AQ,3,0)</f>
        <v>#N/A</v>
      </c>
      <c r="L9" s="19" t="e">
        <f t="shared" si="11"/>
        <v>#VALUE!</v>
      </c>
      <c r="M9" s="18" t="e">
        <f>VLOOKUP(F9,H1数据库!C:AQ,4,0)</f>
        <v>#N/A</v>
      </c>
      <c r="N9" s="18" t="e">
        <f>VLOOKUP(F9,H1数据库!C:AQ,5,0)</f>
        <v>#N/A</v>
      </c>
      <c r="O9" s="18"/>
      <c r="P9" s="18" t="e">
        <f>VLOOKUP(F9,H1数据库!C:AQ,6,0)</f>
        <v>#N/A</v>
      </c>
      <c r="Q9" s="18" t="e">
        <f>VLOOKUP(F9,H1数据库!C:AQ,7,0)</f>
        <v>#N/A</v>
      </c>
      <c r="R9" s="19" t="e">
        <f>VLOOKUP(F9,H1数据库!C:AQ,8,0)*C9</f>
        <v>#N/A</v>
      </c>
      <c r="S9" s="18" t="e">
        <f>VLOOKUP(F9,H1数据库!C:AQ,9,0)</f>
        <v>#N/A</v>
      </c>
      <c r="T9" s="18" t="e">
        <f>VLOOKUP(F9,H1数据库!C:AQ,10,0)</f>
        <v>#N/A</v>
      </c>
      <c r="U9" s="18"/>
      <c r="V9" s="18" t="e">
        <f>VLOOKUP(F9,H1数据库!C:AQ,11,0)</f>
        <v>#N/A</v>
      </c>
      <c r="W9" s="18" t="e">
        <f>VLOOKUP(F9,H1数据库!C:AQ,12,0)</f>
        <v>#N/A</v>
      </c>
      <c r="X9" s="19" t="e">
        <f>VLOOKUP(F9,H1数据库!C:AQ,15,0)*C9</f>
        <v>#N/A</v>
      </c>
      <c r="Y9" s="18" t="e">
        <f>VLOOKUP(F9,H1数据库!C:AQ,16,0)</f>
        <v>#N/A</v>
      </c>
      <c r="Z9" s="18" t="e">
        <f>VLOOKUP(F9,H1数据库!C:AQ,17,0)</f>
        <v>#N/A</v>
      </c>
      <c r="AA9" s="18"/>
      <c r="AB9" s="18" t="e" cm="1">
        <f t="array" ref="AB9">_xlfn.IFS(E9=1,VLOOKUP(F9,H1数据库!C:AQ,18,0),E9=2,VLOOKUP(H9,H1数据库!AS:BF,2,0))</f>
        <v>#VALUE!</v>
      </c>
      <c r="AC9" s="18" t="e" cm="1">
        <f t="array" ref="AC9">_xlfn.IFS(E9=1,VLOOKUP(F9,H1数据库!C:AQ,19,0),E9=2,VLOOKUP(H9,H1数据库!AS:BF,3,0))</f>
        <v>#VALUE!</v>
      </c>
      <c r="AD9" s="39" t="e" cm="1">
        <f t="array" ref="AD9">_xlfn.IFS(E9=1,VLOOKUP(F9,H1数据库!C:AQ,21,0),E9=2,VLOOKUP(H9,H1数据库!AS:BF,6,0))*C9</f>
        <v>#VALUE!</v>
      </c>
      <c r="AE9" s="18" t="e" cm="1">
        <f t="array" ref="AE9">_xlfn.IFS(E9=1,VLOOKUP(F9,H1数据库!C:AQ,22,0),E9=2,VLOOKUP(H9,H1数据库!AS:BF,7,0))</f>
        <v>#VALUE!</v>
      </c>
      <c r="AF9" s="18" t="e" cm="1">
        <f t="array" ref="AF9">_xlfn.IFS(E9=1,VLOOKUP(F9,H1数据库!C:AQ,23,0),E9=2,VLOOKUP(H9,H1数据库!AS:BF,8,0))</f>
        <v>#VALUE!</v>
      </c>
      <c r="AG9" s="18"/>
      <c r="AH9" s="18" t="e">
        <f>VLOOKUP(F9,H1数据库!C:AQ,24,0)</f>
        <v>#N/A</v>
      </c>
      <c r="AI9" s="18" t="e">
        <f>VLOOKUP(F9,H1数据库!C:AQ,25,0)</f>
        <v>#N/A</v>
      </c>
      <c r="AJ9" s="19" t="e">
        <f>VLOOKUP(F9,H1数据库!C:AQ,27,0)*C9</f>
        <v>#N/A</v>
      </c>
      <c r="AK9" s="18" t="e">
        <f>VLOOKUP(F9,H1数据库!C:AQ,28,0)</f>
        <v>#N/A</v>
      </c>
      <c r="AL9" s="18" t="e">
        <f>VLOOKUP(F9,H1数据库!C:AQ,29,0)</f>
        <v>#N/A</v>
      </c>
      <c r="AM9" s="18"/>
      <c r="AN9" s="18" t="e">
        <f>VLOOKUP(F9,H1数据库!C:AQ,30,0)</f>
        <v>#N/A</v>
      </c>
      <c r="AO9" s="18" t="e">
        <f>VLOOKUP(F9,H1数据库!C:AQ,31,0)</f>
        <v>#N/A</v>
      </c>
      <c r="AP9" s="19" t="e">
        <f>VLOOKUP(F9,H1数据库!C:AQ,33,0)*C9</f>
        <v>#N/A</v>
      </c>
      <c r="AQ9" s="18" t="e">
        <f>VLOOKUP(F9,H1数据库!C:AQ,34,0)</f>
        <v>#N/A</v>
      </c>
      <c r="AR9" s="18" t="e">
        <f>VLOOKUP(F9,H1数据库!C:AQ,35,0)</f>
        <v>#N/A</v>
      </c>
      <c r="AS9" s="18"/>
      <c r="AT9" s="18" t="e" cm="1">
        <f t="array" ref="AT9">_xlfn.IFS(E9=1,VLOOKUP(F9,H1数据库!C:AQ,36,0),E9=2,VLOOKUP(H9,H1数据库!AS:BF,9,0))</f>
        <v>#VALUE!</v>
      </c>
      <c r="AU9" s="18" t="e" cm="1">
        <f t="array" ref="AU9">_xlfn.IFS(E9=1,VLOOKUP(F9,H1数据库!C:AQ,37,0),E9=2,VLOOKUP(H9,H1数据库!AS:BF,10,0))</f>
        <v>#VALUE!</v>
      </c>
      <c r="AV9" s="18">
        <f t="shared" si="12"/>
        <v>0</v>
      </c>
      <c r="AW9" s="39" t="e" cm="1">
        <f t="array" ref="AW9">_xlfn.IFS(E9=1,VLOOKUP(F9,H1数据库!C:AQ,39,0),E9=2,VLOOKUP(H9,H1数据库!AS:BF,12,0))*AV9*C9</f>
        <v>#VALUE!</v>
      </c>
      <c r="AX9" s="18" t="e" cm="1">
        <f t="array" ref="AX9">_xlfn.IFS(E9=1,VLOOKUP(F9,H1数据库!C:AQ,40,0),E9=2,VLOOKUP(H9,H1数据库!AS:BF,13,0))</f>
        <v>#VALUE!</v>
      </c>
      <c r="AY9" s="18" t="e" cm="1">
        <f t="array" ref="AY9">_xlfn.IFS(E9=1,VLOOKUP(F9,H1数据库!C:AQ,41,0),E9=2,VLOOKUP(H9,H1数据库!AS:BF,14,0))</f>
        <v>#VALUE!</v>
      </c>
      <c r="AZ9" s="18"/>
    </row>
    <row r="10" spans="1:52" x14ac:dyDescent="0.25">
      <c r="A10" s="22"/>
      <c r="B10" s="3"/>
      <c r="C10" s="3"/>
      <c r="D10" s="3"/>
      <c r="E10" s="18" t="e">
        <f t="shared" si="7"/>
        <v>#VALUE!</v>
      </c>
      <c r="F10" s="18" t="str">
        <f t="shared" si="8"/>
        <v/>
      </c>
      <c r="G10" s="18" t="e">
        <f t="shared" si="9"/>
        <v>#VALUE!</v>
      </c>
      <c r="H10" s="18" t="e">
        <f t="shared" si="3"/>
        <v>#VALUE!</v>
      </c>
      <c r="I10" s="18" t="str">
        <f t="shared" si="10"/>
        <v/>
      </c>
      <c r="J10" s="18" t="e">
        <f>VLOOKUP(F10,H1数据库!C:AQ,2,0)</f>
        <v>#N/A</v>
      </c>
      <c r="K10" s="18" t="e">
        <f>VLOOKUP(F10,H1数据库!C:AQ,3,0)</f>
        <v>#N/A</v>
      </c>
      <c r="L10" s="19" t="e">
        <f t="shared" si="11"/>
        <v>#VALUE!</v>
      </c>
      <c r="M10" s="18" t="e">
        <f>VLOOKUP(F10,H1数据库!C:AQ,4,0)</f>
        <v>#N/A</v>
      </c>
      <c r="N10" s="18" t="e">
        <f>VLOOKUP(F10,H1数据库!C:AQ,5,0)</f>
        <v>#N/A</v>
      </c>
      <c r="O10" s="18"/>
      <c r="P10" s="18" t="e">
        <f>VLOOKUP(F10,H1数据库!C:AQ,6,0)</f>
        <v>#N/A</v>
      </c>
      <c r="Q10" s="18" t="e">
        <f>VLOOKUP(F10,H1数据库!C:AQ,7,0)</f>
        <v>#N/A</v>
      </c>
      <c r="R10" s="19" t="e">
        <f>VLOOKUP(F10,H1数据库!C:AQ,8,0)*C10</f>
        <v>#N/A</v>
      </c>
      <c r="S10" s="18" t="e">
        <f>VLOOKUP(F10,H1数据库!C:AQ,9,0)</f>
        <v>#N/A</v>
      </c>
      <c r="T10" s="18" t="e">
        <f>VLOOKUP(F10,H1数据库!C:AQ,10,0)</f>
        <v>#N/A</v>
      </c>
      <c r="U10" s="18"/>
      <c r="V10" s="18" t="e">
        <f>VLOOKUP(F10,H1数据库!C:AQ,11,0)</f>
        <v>#N/A</v>
      </c>
      <c r="W10" s="18" t="e">
        <f>VLOOKUP(F10,H1数据库!C:AQ,12,0)</f>
        <v>#N/A</v>
      </c>
      <c r="X10" s="19" t="e">
        <f>VLOOKUP(F10,H1数据库!C:AQ,15,0)*C10</f>
        <v>#N/A</v>
      </c>
      <c r="Y10" s="18" t="e">
        <f>VLOOKUP(F10,H1数据库!C:AQ,16,0)</f>
        <v>#N/A</v>
      </c>
      <c r="Z10" s="18" t="e">
        <f>VLOOKUP(F10,H1数据库!C:AQ,17,0)</f>
        <v>#N/A</v>
      </c>
      <c r="AA10" s="18"/>
      <c r="AB10" s="18" t="e" cm="1">
        <f t="array" ref="AB10">_xlfn.IFS(E10=1,VLOOKUP(F10,H1数据库!C:AQ,18,0),E10=2,VLOOKUP(H10,H1数据库!AS:BF,2,0))</f>
        <v>#VALUE!</v>
      </c>
      <c r="AC10" s="18" t="e" cm="1">
        <f t="array" ref="AC10">_xlfn.IFS(E10=1,VLOOKUP(F10,H1数据库!C:AQ,19,0),E10=2,VLOOKUP(H10,H1数据库!AS:BF,3,0))</f>
        <v>#VALUE!</v>
      </c>
      <c r="AD10" s="39" t="e" cm="1">
        <f t="array" ref="AD10">_xlfn.IFS(E10=1,VLOOKUP(F10,H1数据库!C:AQ,21,0),E10=2,VLOOKUP(H10,H1数据库!AS:BF,6,0))*C10</f>
        <v>#VALUE!</v>
      </c>
      <c r="AE10" s="18" t="e" cm="1">
        <f t="array" ref="AE10">_xlfn.IFS(E10=1,VLOOKUP(F10,H1数据库!C:AQ,22,0),E10=2,VLOOKUP(H10,H1数据库!AS:BF,7,0))</f>
        <v>#VALUE!</v>
      </c>
      <c r="AF10" s="18" t="e" cm="1">
        <f t="array" ref="AF10">_xlfn.IFS(E10=1,VLOOKUP(F10,H1数据库!C:AQ,23,0),E10=2,VLOOKUP(H10,H1数据库!AS:BF,8,0))</f>
        <v>#VALUE!</v>
      </c>
      <c r="AG10" s="18"/>
      <c r="AH10" s="18" t="e">
        <f>VLOOKUP(F10,H1数据库!C:AQ,24,0)</f>
        <v>#N/A</v>
      </c>
      <c r="AI10" s="18" t="e">
        <f>VLOOKUP(F10,H1数据库!C:AQ,25,0)</f>
        <v>#N/A</v>
      </c>
      <c r="AJ10" s="19" t="e">
        <f>VLOOKUP(F10,H1数据库!C:AQ,27,0)*C10</f>
        <v>#N/A</v>
      </c>
      <c r="AK10" s="18" t="e">
        <f>VLOOKUP(F10,H1数据库!C:AQ,28,0)</f>
        <v>#N/A</v>
      </c>
      <c r="AL10" s="18" t="e">
        <f>VLOOKUP(F10,H1数据库!C:AQ,29,0)</f>
        <v>#N/A</v>
      </c>
      <c r="AM10" s="18"/>
      <c r="AN10" s="18" t="e">
        <f>VLOOKUP(F10,H1数据库!C:AQ,30,0)</f>
        <v>#N/A</v>
      </c>
      <c r="AO10" s="18" t="e">
        <f>VLOOKUP(F10,H1数据库!C:AQ,31,0)</f>
        <v>#N/A</v>
      </c>
      <c r="AP10" s="19" t="e">
        <f>VLOOKUP(F10,H1数据库!C:AQ,33,0)*C10</f>
        <v>#N/A</v>
      </c>
      <c r="AQ10" s="18" t="e">
        <f>VLOOKUP(F10,H1数据库!C:AQ,34,0)</f>
        <v>#N/A</v>
      </c>
      <c r="AR10" s="18" t="e">
        <f>VLOOKUP(F10,H1数据库!C:AQ,35,0)</f>
        <v>#N/A</v>
      </c>
      <c r="AS10" s="18"/>
      <c r="AT10" s="18" t="e" cm="1">
        <f t="array" ref="AT10">_xlfn.IFS(E10=1,VLOOKUP(F10,H1数据库!C:AQ,36,0),E10=2,VLOOKUP(H10,H1数据库!AS:BF,9,0))</f>
        <v>#VALUE!</v>
      </c>
      <c r="AU10" s="18" t="e" cm="1">
        <f t="array" ref="AU10">_xlfn.IFS(E10=1,VLOOKUP(F10,H1数据库!C:AQ,37,0),E10=2,VLOOKUP(H10,H1数据库!AS:BF,10,0))</f>
        <v>#VALUE!</v>
      </c>
      <c r="AV10" s="18">
        <f t="shared" si="12"/>
        <v>0</v>
      </c>
      <c r="AW10" s="39" t="e" cm="1">
        <f t="array" ref="AW10">_xlfn.IFS(E10=1,VLOOKUP(F10,H1数据库!C:AQ,39,0),E10=2,VLOOKUP(H10,H1数据库!AS:BF,12,0))*AV10*C10</f>
        <v>#VALUE!</v>
      </c>
      <c r="AX10" s="18" t="e" cm="1">
        <f t="array" ref="AX10">_xlfn.IFS(E10=1,VLOOKUP(F10,H1数据库!C:AQ,40,0),E10=2,VLOOKUP(H10,H1数据库!AS:BF,13,0))</f>
        <v>#VALUE!</v>
      </c>
      <c r="AY10" s="18" t="e" cm="1">
        <f t="array" ref="AY10">_xlfn.IFS(E10=1,VLOOKUP(F10,H1数据库!C:AQ,41,0),E10=2,VLOOKUP(H10,H1数据库!AS:BF,14,0))</f>
        <v>#VALUE!</v>
      </c>
      <c r="AZ10" s="18"/>
    </row>
    <row r="11" spans="1:52" x14ac:dyDescent="0.25">
      <c r="A11" s="22"/>
      <c r="B11" s="3"/>
      <c r="C11" s="3"/>
      <c r="D11" s="3"/>
      <c r="E11" s="18" t="e">
        <f t="shared" si="7"/>
        <v>#VALUE!</v>
      </c>
      <c r="F11" s="18" t="str">
        <f t="shared" si="8"/>
        <v/>
      </c>
      <c r="G11" s="18" t="e">
        <f t="shared" si="9"/>
        <v>#VALUE!</v>
      </c>
      <c r="H11" s="18" t="e">
        <f t="shared" si="3"/>
        <v>#VALUE!</v>
      </c>
      <c r="I11" s="18" t="str">
        <f t="shared" si="10"/>
        <v/>
      </c>
      <c r="J11" s="18" t="e">
        <f>VLOOKUP(F11,H1数据库!C:AQ,2,0)</f>
        <v>#N/A</v>
      </c>
      <c r="K11" s="18" t="e">
        <f>VLOOKUP(F11,H1数据库!C:AQ,3,0)</f>
        <v>#N/A</v>
      </c>
      <c r="L11" s="19" t="e">
        <f t="shared" si="11"/>
        <v>#VALUE!</v>
      </c>
      <c r="M11" s="18" t="e">
        <f>VLOOKUP(F11,H1数据库!C:AQ,4,0)</f>
        <v>#N/A</v>
      </c>
      <c r="N11" s="18" t="e">
        <f>VLOOKUP(F11,H1数据库!C:AQ,5,0)</f>
        <v>#N/A</v>
      </c>
      <c r="O11" s="18"/>
      <c r="P11" s="18" t="e">
        <f>VLOOKUP(F11,H1数据库!C:AQ,6,0)</f>
        <v>#N/A</v>
      </c>
      <c r="Q11" s="18" t="e">
        <f>VLOOKUP(F11,H1数据库!C:AQ,7,0)</f>
        <v>#N/A</v>
      </c>
      <c r="R11" s="19" t="e">
        <f>VLOOKUP(F11,H1数据库!C:AQ,8,0)*C11</f>
        <v>#N/A</v>
      </c>
      <c r="S11" s="18" t="e">
        <f>VLOOKUP(F11,H1数据库!C:AQ,9,0)</f>
        <v>#N/A</v>
      </c>
      <c r="T11" s="18" t="e">
        <f>VLOOKUP(F11,H1数据库!C:AQ,10,0)</f>
        <v>#N/A</v>
      </c>
      <c r="U11" s="18"/>
      <c r="V11" s="18" t="e">
        <f>VLOOKUP(F11,H1数据库!C:AQ,11,0)</f>
        <v>#N/A</v>
      </c>
      <c r="W11" s="18" t="e">
        <f>VLOOKUP(F11,H1数据库!C:AQ,12,0)</f>
        <v>#N/A</v>
      </c>
      <c r="X11" s="19" t="e">
        <f>VLOOKUP(F11,H1数据库!C:AQ,15,0)*C11</f>
        <v>#N/A</v>
      </c>
      <c r="Y11" s="18" t="e">
        <f>VLOOKUP(F11,H1数据库!C:AQ,16,0)</f>
        <v>#N/A</v>
      </c>
      <c r="Z11" s="18" t="e">
        <f>VLOOKUP(F11,H1数据库!C:AQ,17,0)</f>
        <v>#N/A</v>
      </c>
      <c r="AA11" s="18"/>
      <c r="AB11" s="18" t="e" cm="1">
        <f t="array" ref="AB11">_xlfn.IFS(E11=1,VLOOKUP(F11,H1数据库!C:AQ,18,0),E11=2,VLOOKUP(H11,H1数据库!AS:BF,2,0))</f>
        <v>#VALUE!</v>
      </c>
      <c r="AC11" s="18" t="e" cm="1">
        <f t="array" ref="AC11">_xlfn.IFS(E11=1,VLOOKUP(F11,H1数据库!C:AQ,19,0),E11=2,VLOOKUP(H11,H1数据库!AS:BF,3,0))</f>
        <v>#VALUE!</v>
      </c>
      <c r="AD11" s="39" t="e" cm="1">
        <f t="array" ref="AD11">_xlfn.IFS(E11=1,VLOOKUP(F11,H1数据库!C:AQ,21,0),E11=2,VLOOKUP(H11,H1数据库!AS:BF,6,0))*C11</f>
        <v>#VALUE!</v>
      </c>
      <c r="AE11" s="18" t="e" cm="1">
        <f t="array" ref="AE11">_xlfn.IFS(E11=1,VLOOKUP(F11,H1数据库!C:AQ,22,0),E11=2,VLOOKUP(H11,H1数据库!AS:BF,7,0))</f>
        <v>#VALUE!</v>
      </c>
      <c r="AF11" s="18" t="e" cm="1">
        <f t="array" ref="AF11">_xlfn.IFS(E11=1,VLOOKUP(F11,H1数据库!C:AQ,23,0),E11=2,VLOOKUP(H11,H1数据库!AS:BF,8,0))</f>
        <v>#VALUE!</v>
      </c>
      <c r="AG11" s="18"/>
      <c r="AH11" s="18" t="e">
        <f>VLOOKUP(F11,H1数据库!C:AQ,24,0)</f>
        <v>#N/A</v>
      </c>
      <c r="AI11" s="18" t="e">
        <f>VLOOKUP(F11,H1数据库!C:AQ,25,0)</f>
        <v>#N/A</v>
      </c>
      <c r="AJ11" s="19" t="e">
        <f>VLOOKUP(F11,H1数据库!C:AQ,27,0)*C11</f>
        <v>#N/A</v>
      </c>
      <c r="AK11" s="18" t="e">
        <f>VLOOKUP(F11,H1数据库!C:AQ,28,0)</f>
        <v>#N/A</v>
      </c>
      <c r="AL11" s="18" t="e">
        <f>VLOOKUP(F11,H1数据库!C:AQ,29,0)</f>
        <v>#N/A</v>
      </c>
      <c r="AM11" s="18"/>
      <c r="AN11" s="18" t="e">
        <f>VLOOKUP(F11,H1数据库!C:AQ,30,0)</f>
        <v>#N/A</v>
      </c>
      <c r="AO11" s="18" t="e">
        <f>VLOOKUP(F11,H1数据库!C:AQ,31,0)</f>
        <v>#N/A</v>
      </c>
      <c r="AP11" s="19" t="e">
        <f>VLOOKUP(F11,H1数据库!C:AQ,33,0)*C11</f>
        <v>#N/A</v>
      </c>
      <c r="AQ11" s="18" t="e">
        <f>VLOOKUP(F11,H1数据库!C:AQ,34,0)</f>
        <v>#N/A</v>
      </c>
      <c r="AR11" s="18" t="e">
        <f>VLOOKUP(F11,H1数据库!C:AQ,35,0)</f>
        <v>#N/A</v>
      </c>
      <c r="AS11" s="18"/>
      <c r="AT11" s="18" t="e" cm="1">
        <f t="array" ref="AT11">_xlfn.IFS(E11=1,VLOOKUP(F11,H1数据库!C:AQ,36,0),E11=2,VLOOKUP(H11,H1数据库!AS:BF,9,0))</f>
        <v>#VALUE!</v>
      </c>
      <c r="AU11" s="18" t="e" cm="1">
        <f t="array" ref="AU11">_xlfn.IFS(E11=1,VLOOKUP(F11,H1数据库!C:AQ,37,0),E11=2,VLOOKUP(H11,H1数据库!AS:BF,10,0))</f>
        <v>#VALUE!</v>
      </c>
      <c r="AV11" s="18">
        <f t="shared" si="12"/>
        <v>0</v>
      </c>
      <c r="AW11" s="39" t="e" cm="1">
        <f t="array" ref="AW11">_xlfn.IFS(E11=1,VLOOKUP(F11,H1数据库!C:AQ,39,0),E11=2,VLOOKUP(H11,H1数据库!AS:BF,12,0))*AV11*C11</f>
        <v>#VALUE!</v>
      </c>
      <c r="AX11" s="18" t="e" cm="1">
        <f t="array" ref="AX11">_xlfn.IFS(E11=1,VLOOKUP(F11,H1数据库!C:AQ,40,0),E11=2,VLOOKUP(H11,H1数据库!AS:BF,13,0))</f>
        <v>#VALUE!</v>
      </c>
      <c r="AY11" s="18" t="e" cm="1">
        <f t="array" ref="AY11">_xlfn.IFS(E11=1,VLOOKUP(F11,H1数据库!C:AQ,41,0),E11=2,VLOOKUP(H11,H1数据库!AS:BF,14,0))</f>
        <v>#VALUE!</v>
      </c>
      <c r="AZ11" s="18"/>
    </row>
    <row r="12" spans="1:52" x14ac:dyDescent="0.25">
      <c r="A12" s="22"/>
      <c r="B12" s="3"/>
      <c r="C12" s="3"/>
      <c r="D12" s="3"/>
      <c r="E12" s="18" t="e">
        <f t="shared" si="7"/>
        <v>#VALUE!</v>
      </c>
      <c r="F12" s="18" t="str">
        <f t="shared" si="8"/>
        <v/>
      </c>
      <c r="G12" s="18" t="e">
        <f t="shared" si="9"/>
        <v>#VALUE!</v>
      </c>
      <c r="H12" s="18" t="e">
        <f t="shared" si="3"/>
        <v>#VALUE!</v>
      </c>
      <c r="I12" s="18" t="str">
        <f t="shared" si="10"/>
        <v/>
      </c>
      <c r="J12" s="18" t="e">
        <f>VLOOKUP(F12,H1数据库!C:AQ,2,0)</f>
        <v>#N/A</v>
      </c>
      <c r="K12" s="18" t="e">
        <f>VLOOKUP(F12,H1数据库!C:AQ,3,0)</f>
        <v>#N/A</v>
      </c>
      <c r="L12" s="19" t="e">
        <f t="shared" si="11"/>
        <v>#VALUE!</v>
      </c>
      <c r="M12" s="18" t="e">
        <f>VLOOKUP(F12,H1数据库!C:AQ,4,0)</f>
        <v>#N/A</v>
      </c>
      <c r="N12" s="18" t="e">
        <f>VLOOKUP(F12,H1数据库!C:AQ,5,0)</f>
        <v>#N/A</v>
      </c>
      <c r="O12" s="18"/>
      <c r="P12" s="18" t="e">
        <f>VLOOKUP(F12,H1数据库!C:AQ,6,0)</f>
        <v>#N/A</v>
      </c>
      <c r="Q12" s="18" t="e">
        <f>VLOOKUP(F12,H1数据库!C:AQ,7,0)</f>
        <v>#N/A</v>
      </c>
      <c r="R12" s="19" t="e">
        <f>VLOOKUP(F12,H1数据库!C:AQ,8,0)*C12</f>
        <v>#N/A</v>
      </c>
      <c r="S12" s="18" t="e">
        <f>VLOOKUP(F12,H1数据库!C:AQ,9,0)</f>
        <v>#N/A</v>
      </c>
      <c r="T12" s="18" t="e">
        <f>VLOOKUP(F12,H1数据库!C:AQ,10,0)</f>
        <v>#N/A</v>
      </c>
      <c r="U12" s="18"/>
      <c r="V12" s="18" t="e">
        <f>VLOOKUP(F12,H1数据库!C:AQ,11,0)</f>
        <v>#N/A</v>
      </c>
      <c r="W12" s="18" t="e">
        <f>VLOOKUP(F12,H1数据库!C:AQ,12,0)</f>
        <v>#N/A</v>
      </c>
      <c r="X12" s="19" t="e">
        <f>VLOOKUP(F12,H1数据库!C:AQ,15,0)*C12</f>
        <v>#N/A</v>
      </c>
      <c r="Y12" s="18" t="e">
        <f>VLOOKUP(F12,H1数据库!C:AQ,16,0)</f>
        <v>#N/A</v>
      </c>
      <c r="Z12" s="18" t="e">
        <f>VLOOKUP(F12,H1数据库!C:AQ,17,0)</f>
        <v>#N/A</v>
      </c>
      <c r="AA12" s="18"/>
      <c r="AB12" s="18" t="e" cm="1">
        <f t="array" ref="AB12">_xlfn.IFS(E12=1,VLOOKUP(F12,H1数据库!C:AQ,18,0),E12=2,VLOOKUP(H12,H1数据库!AS:BF,2,0))</f>
        <v>#VALUE!</v>
      </c>
      <c r="AC12" s="18" t="e" cm="1">
        <f t="array" ref="AC12">_xlfn.IFS(E12=1,VLOOKUP(F12,H1数据库!C:AQ,19,0),E12=2,VLOOKUP(H12,H1数据库!AS:BF,3,0))</f>
        <v>#VALUE!</v>
      </c>
      <c r="AD12" s="39" t="e" cm="1">
        <f t="array" ref="AD12">_xlfn.IFS(E12=1,VLOOKUP(F12,H1数据库!C:AQ,21,0),E12=2,VLOOKUP(H12,H1数据库!AS:BF,6,0))*C12</f>
        <v>#VALUE!</v>
      </c>
      <c r="AE12" s="18" t="e" cm="1">
        <f t="array" ref="AE12">_xlfn.IFS(E12=1,VLOOKUP(F12,H1数据库!C:AQ,22,0),E12=2,VLOOKUP(H12,H1数据库!AS:BF,7,0))</f>
        <v>#VALUE!</v>
      </c>
      <c r="AF12" s="18" t="e" cm="1">
        <f t="array" ref="AF12">_xlfn.IFS(E12=1,VLOOKUP(F12,H1数据库!C:AQ,23,0),E12=2,VLOOKUP(H12,H1数据库!AS:BF,8,0))</f>
        <v>#VALUE!</v>
      </c>
      <c r="AG12" s="18"/>
      <c r="AH12" s="18" t="e">
        <f>VLOOKUP(F12,H1数据库!C:AQ,24,0)</f>
        <v>#N/A</v>
      </c>
      <c r="AI12" s="18" t="e">
        <f>VLOOKUP(F12,H1数据库!C:AQ,25,0)</f>
        <v>#N/A</v>
      </c>
      <c r="AJ12" s="19" t="e">
        <f>VLOOKUP(F12,H1数据库!C:AQ,27,0)*C12</f>
        <v>#N/A</v>
      </c>
      <c r="AK12" s="18" t="e">
        <f>VLOOKUP(F12,H1数据库!C:AQ,28,0)</f>
        <v>#N/A</v>
      </c>
      <c r="AL12" s="18" t="e">
        <f>VLOOKUP(F12,H1数据库!C:AQ,29,0)</f>
        <v>#N/A</v>
      </c>
      <c r="AM12" s="18"/>
      <c r="AN12" s="18" t="e">
        <f>VLOOKUP(F12,H1数据库!C:AQ,30,0)</f>
        <v>#N/A</v>
      </c>
      <c r="AO12" s="18" t="e">
        <f>VLOOKUP(F12,H1数据库!C:AQ,31,0)</f>
        <v>#N/A</v>
      </c>
      <c r="AP12" s="19" t="e">
        <f>VLOOKUP(F12,H1数据库!C:AQ,33,0)*C12</f>
        <v>#N/A</v>
      </c>
      <c r="AQ12" s="18" t="e">
        <f>VLOOKUP(F12,H1数据库!C:AQ,34,0)</f>
        <v>#N/A</v>
      </c>
      <c r="AR12" s="18" t="e">
        <f>VLOOKUP(F12,H1数据库!C:AQ,35,0)</f>
        <v>#N/A</v>
      </c>
      <c r="AS12" s="18"/>
      <c r="AT12" s="18" t="e" cm="1">
        <f t="array" ref="AT12">_xlfn.IFS(E12=1,VLOOKUP(F12,H1数据库!C:AQ,36,0),E12=2,VLOOKUP(H12,H1数据库!AS:BF,9,0))</f>
        <v>#VALUE!</v>
      </c>
      <c r="AU12" s="18" t="e" cm="1">
        <f t="array" ref="AU12">_xlfn.IFS(E12=1,VLOOKUP(F12,H1数据库!C:AQ,37,0),E12=2,VLOOKUP(H12,H1数据库!AS:BF,10,0))</f>
        <v>#VALUE!</v>
      </c>
      <c r="AV12" s="18">
        <f t="shared" si="12"/>
        <v>0</v>
      </c>
      <c r="AW12" s="39" t="e" cm="1">
        <f t="array" ref="AW12">_xlfn.IFS(E12=1,VLOOKUP(F12,H1数据库!C:AQ,39,0),E12=2,VLOOKUP(H12,H1数据库!AS:BF,12,0))*AV12*C12</f>
        <v>#VALUE!</v>
      </c>
      <c r="AX12" s="18" t="e" cm="1">
        <f t="array" ref="AX12">_xlfn.IFS(E12=1,VLOOKUP(F12,H1数据库!C:AQ,40,0),E12=2,VLOOKUP(H12,H1数据库!AS:BF,13,0))</f>
        <v>#VALUE!</v>
      </c>
      <c r="AY12" s="18" t="e" cm="1">
        <f t="array" ref="AY12">_xlfn.IFS(E12=1,VLOOKUP(F12,H1数据库!C:AQ,41,0),E12=2,VLOOKUP(H12,H1数据库!AS:BF,14,0))</f>
        <v>#VALUE!</v>
      </c>
      <c r="AZ12" s="18"/>
    </row>
    <row r="13" spans="1:52" x14ac:dyDescent="0.25">
      <c r="A13" s="22"/>
      <c r="B13" s="3"/>
      <c r="C13" s="3"/>
      <c r="D13" s="3"/>
      <c r="E13" s="18" t="e">
        <f t="shared" si="7"/>
        <v>#VALUE!</v>
      </c>
      <c r="F13" s="18" t="str">
        <f t="shared" si="8"/>
        <v/>
      </c>
      <c r="G13" s="18" t="e">
        <f t="shared" si="9"/>
        <v>#VALUE!</v>
      </c>
      <c r="H13" s="18" t="e">
        <f t="shared" si="3"/>
        <v>#VALUE!</v>
      </c>
      <c r="I13" s="18" t="str">
        <f t="shared" si="10"/>
        <v/>
      </c>
      <c r="J13" s="18" t="e">
        <f>VLOOKUP(F13,H1数据库!C:AQ,2,0)</f>
        <v>#N/A</v>
      </c>
      <c r="K13" s="18" t="e">
        <f>VLOOKUP(F13,H1数据库!C:AQ,3,0)</f>
        <v>#N/A</v>
      </c>
      <c r="L13" s="19" t="e">
        <f t="shared" si="11"/>
        <v>#VALUE!</v>
      </c>
      <c r="M13" s="18" t="e">
        <f>VLOOKUP(F13,H1数据库!C:AQ,4,0)</f>
        <v>#N/A</v>
      </c>
      <c r="N13" s="18" t="e">
        <f>VLOOKUP(F13,H1数据库!C:AQ,5,0)</f>
        <v>#N/A</v>
      </c>
      <c r="O13" s="18"/>
      <c r="P13" s="18" t="e">
        <f>VLOOKUP(F13,H1数据库!C:AQ,6,0)</f>
        <v>#N/A</v>
      </c>
      <c r="Q13" s="18" t="e">
        <f>VLOOKUP(F13,H1数据库!C:AQ,7,0)</f>
        <v>#N/A</v>
      </c>
      <c r="R13" s="19" t="e">
        <f>VLOOKUP(F13,H1数据库!C:AQ,8,0)*C13</f>
        <v>#N/A</v>
      </c>
      <c r="S13" s="18" t="e">
        <f>VLOOKUP(F13,H1数据库!C:AQ,9,0)</f>
        <v>#N/A</v>
      </c>
      <c r="T13" s="18" t="e">
        <f>VLOOKUP(F13,H1数据库!C:AQ,10,0)</f>
        <v>#N/A</v>
      </c>
      <c r="U13" s="18"/>
      <c r="V13" s="18" t="e">
        <f>VLOOKUP(F13,H1数据库!C:AQ,11,0)</f>
        <v>#N/A</v>
      </c>
      <c r="W13" s="18" t="e">
        <f>VLOOKUP(F13,H1数据库!C:AQ,12,0)</f>
        <v>#N/A</v>
      </c>
      <c r="X13" s="19" t="e">
        <f>VLOOKUP(F13,H1数据库!C:AQ,15,0)*C13</f>
        <v>#N/A</v>
      </c>
      <c r="Y13" s="18" t="e">
        <f>VLOOKUP(F13,H1数据库!C:AQ,16,0)</f>
        <v>#N/A</v>
      </c>
      <c r="Z13" s="18" t="e">
        <f>VLOOKUP(F13,H1数据库!C:AQ,17,0)</f>
        <v>#N/A</v>
      </c>
      <c r="AA13" s="18"/>
      <c r="AB13" s="18" t="e" cm="1">
        <f t="array" ref="AB13">_xlfn.IFS(E13=1,VLOOKUP(F13,H1数据库!C:AQ,18,0),E13=2,VLOOKUP(H13,H1数据库!AS:BF,2,0))</f>
        <v>#VALUE!</v>
      </c>
      <c r="AC13" s="18" t="e" cm="1">
        <f t="array" ref="AC13">_xlfn.IFS(E13=1,VLOOKUP(F13,H1数据库!C:AQ,19,0),E13=2,VLOOKUP(H13,H1数据库!AS:BF,3,0))</f>
        <v>#VALUE!</v>
      </c>
      <c r="AD13" s="39" t="e" cm="1">
        <f t="array" ref="AD13">_xlfn.IFS(E13=1,VLOOKUP(F13,H1数据库!C:AQ,21,0),E13=2,VLOOKUP(H13,H1数据库!AS:BF,6,0))*C13</f>
        <v>#VALUE!</v>
      </c>
      <c r="AE13" s="18" t="e" cm="1">
        <f t="array" ref="AE13">_xlfn.IFS(E13=1,VLOOKUP(F13,H1数据库!C:AQ,22,0),E13=2,VLOOKUP(H13,H1数据库!AS:BF,7,0))</f>
        <v>#VALUE!</v>
      </c>
      <c r="AF13" s="18" t="e" cm="1">
        <f t="array" ref="AF13">_xlfn.IFS(E13=1,VLOOKUP(F13,H1数据库!C:AQ,23,0),E13=2,VLOOKUP(H13,H1数据库!AS:BF,8,0))</f>
        <v>#VALUE!</v>
      </c>
      <c r="AG13" s="18"/>
      <c r="AH13" s="18" t="e">
        <f>VLOOKUP(F13,H1数据库!C:AQ,24,0)</f>
        <v>#N/A</v>
      </c>
      <c r="AI13" s="18" t="e">
        <f>VLOOKUP(F13,H1数据库!C:AQ,25,0)</f>
        <v>#N/A</v>
      </c>
      <c r="AJ13" s="19" t="e">
        <f>VLOOKUP(F13,H1数据库!C:AQ,27,0)*C13</f>
        <v>#N/A</v>
      </c>
      <c r="AK13" s="18" t="e">
        <f>VLOOKUP(F13,H1数据库!C:AQ,28,0)</f>
        <v>#N/A</v>
      </c>
      <c r="AL13" s="18" t="e">
        <f>VLOOKUP(F13,H1数据库!C:AQ,29,0)</f>
        <v>#N/A</v>
      </c>
      <c r="AM13" s="18"/>
      <c r="AN13" s="18" t="e">
        <f>VLOOKUP(F13,H1数据库!C:AQ,30,0)</f>
        <v>#N/A</v>
      </c>
      <c r="AO13" s="18" t="e">
        <f>VLOOKUP(F13,H1数据库!C:AQ,31,0)</f>
        <v>#N/A</v>
      </c>
      <c r="AP13" s="19" t="e">
        <f>VLOOKUP(F13,H1数据库!C:AQ,33,0)*C13</f>
        <v>#N/A</v>
      </c>
      <c r="AQ13" s="18" t="e">
        <f>VLOOKUP(F13,H1数据库!C:AQ,34,0)</f>
        <v>#N/A</v>
      </c>
      <c r="AR13" s="18" t="e">
        <f>VLOOKUP(F13,H1数据库!C:AQ,35,0)</f>
        <v>#N/A</v>
      </c>
      <c r="AS13" s="18"/>
      <c r="AT13" s="18" t="e" cm="1">
        <f t="array" ref="AT13">_xlfn.IFS(E13=1,VLOOKUP(F13,H1数据库!C:AQ,36,0),E13=2,VLOOKUP(H13,H1数据库!AS:BF,9,0))</f>
        <v>#VALUE!</v>
      </c>
      <c r="AU13" s="18" t="e" cm="1">
        <f t="array" ref="AU13">_xlfn.IFS(E13=1,VLOOKUP(F13,H1数据库!C:AQ,37,0),E13=2,VLOOKUP(H13,H1数据库!AS:BF,10,0))</f>
        <v>#VALUE!</v>
      </c>
      <c r="AV13" s="18">
        <f t="shared" si="12"/>
        <v>0</v>
      </c>
      <c r="AW13" s="39" t="e" cm="1">
        <f t="array" ref="AW13">_xlfn.IFS(E13=1,VLOOKUP(F13,H1数据库!C:AQ,39,0),E13=2,VLOOKUP(H13,H1数据库!AS:BF,12,0))*AV13*C13</f>
        <v>#VALUE!</v>
      </c>
      <c r="AX13" s="18" t="e" cm="1">
        <f t="array" ref="AX13">_xlfn.IFS(E13=1,VLOOKUP(F13,H1数据库!C:AQ,40,0),E13=2,VLOOKUP(H13,H1数据库!AS:BF,13,0))</f>
        <v>#VALUE!</v>
      </c>
      <c r="AY13" s="18" t="e" cm="1">
        <f t="array" ref="AY13">_xlfn.IFS(E13=1,VLOOKUP(F13,H1数据库!C:AQ,41,0),E13=2,VLOOKUP(H13,H1数据库!AS:BF,14,0))</f>
        <v>#VALUE!</v>
      </c>
      <c r="AZ13" s="18"/>
    </row>
    <row r="14" spans="1:52" x14ac:dyDescent="0.25">
      <c r="A14" s="22"/>
      <c r="B14" s="3"/>
      <c r="C14" s="3"/>
      <c r="D14" s="3"/>
      <c r="E14" s="18" t="e">
        <f t="shared" si="7"/>
        <v>#VALUE!</v>
      </c>
      <c r="F14" s="18" t="str">
        <f t="shared" si="8"/>
        <v/>
      </c>
      <c r="G14" s="18" t="e">
        <f t="shared" si="9"/>
        <v>#VALUE!</v>
      </c>
      <c r="H14" s="18" t="e">
        <f t="shared" si="3"/>
        <v>#VALUE!</v>
      </c>
      <c r="I14" s="18" t="str">
        <f t="shared" si="10"/>
        <v/>
      </c>
      <c r="J14" s="18" t="e">
        <f>VLOOKUP(F14,H1数据库!C:AQ,2,0)</f>
        <v>#N/A</v>
      </c>
      <c r="K14" s="18" t="e">
        <f>VLOOKUP(F14,H1数据库!C:AQ,3,0)</f>
        <v>#N/A</v>
      </c>
      <c r="L14" s="19" t="e">
        <f t="shared" si="11"/>
        <v>#VALUE!</v>
      </c>
      <c r="M14" s="18" t="e">
        <f>VLOOKUP(F14,H1数据库!C:AQ,4,0)</f>
        <v>#N/A</v>
      </c>
      <c r="N14" s="18" t="e">
        <f>VLOOKUP(F14,H1数据库!C:AQ,5,0)</f>
        <v>#N/A</v>
      </c>
      <c r="O14" s="18"/>
      <c r="P14" s="18" t="e">
        <f>VLOOKUP(F14,H1数据库!C:AQ,6,0)</f>
        <v>#N/A</v>
      </c>
      <c r="Q14" s="18" t="e">
        <f>VLOOKUP(F14,H1数据库!C:AQ,7,0)</f>
        <v>#N/A</v>
      </c>
      <c r="R14" s="19" t="e">
        <f>VLOOKUP(F14,H1数据库!C:AQ,8,0)*C14</f>
        <v>#N/A</v>
      </c>
      <c r="S14" s="18" t="e">
        <f>VLOOKUP(F14,H1数据库!C:AQ,9,0)</f>
        <v>#N/A</v>
      </c>
      <c r="T14" s="18" t="e">
        <f>VLOOKUP(F14,H1数据库!C:AQ,10,0)</f>
        <v>#N/A</v>
      </c>
      <c r="U14" s="18"/>
      <c r="V14" s="18" t="e">
        <f>VLOOKUP(F14,H1数据库!C:AQ,11,0)</f>
        <v>#N/A</v>
      </c>
      <c r="W14" s="18" t="e">
        <f>VLOOKUP(F14,H1数据库!C:AQ,12,0)</f>
        <v>#N/A</v>
      </c>
      <c r="X14" s="19" t="e">
        <f>VLOOKUP(F14,H1数据库!C:AQ,15,0)*C14</f>
        <v>#N/A</v>
      </c>
      <c r="Y14" s="18" t="e">
        <f>VLOOKUP(F14,H1数据库!C:AQ,16,0)</f>
        <v>#N/A</v>
      </c>
      <c r="Z14" s="18" t="e">
        <f>VLOOKUP(F14,H1数据库!C:AQ,17,0)</f>
        <v>#N/A</v>
      </c>
      <c r="AA14" s="18"/>
      <c r="AB14" s="18" t="e" cm="1">
        <f t="array" ref="AB14">_xlfn.IFS(E14=1,VLOOKUP(F14,H1数据库!C:AQ,18,0),E14=2,VLOOKUP(H14,H1数据库!AS:BF,2,0))</f>
        <v>#VALUE!</v>
      </c>
      <c r="AC14" s="18" t="e" cm="1">
        <f t="array" ref="AC14">_xlfn.IFS(E14=1,VLOOKUP(F14,H1数据库!C:AQ,19,0),E14=2,VLOOKUP(H14,H1数据库!AS:BF,3,0))</f>
        <v>#VALUE!</v>
      </c>
      <c r="AD14" s="39" t="e" cm="1">
        <f t="array" ref="AD14">_xlfn.IFS(E14=1,VLOOKUP(F14,H1数据库!C:AQ,21,0),E14=2,VLOOKUP(H14,H1数据库!AS:BF,6,0))*C14</f>
        <v>#VALUE!</v>
      </c>
      <c r="AE14" s="18" t="e" cm="1">
        <f t="array" ref="AE14">_xlfn.IFS(E14=1,VLOOKUP(F14,H1数据库!C:AQ,22,0),E14=2,VLOOKUP(H14,H1数据库!AS:BF,7,0))</f>
        <v>#VALUE!</v>
      </c>
      <c r="AF14" s="18" t="e" cm="1">
        <f t="array" ref="AF14">_xlfn.IFS(E14=1,VLOOKUP(F14,H1数据库!C:AQ,23,0),E14=2,VLOOKUP(H14,H1数据库!AS:BF,8,0))</f>
        <v>#VALUE!</v>
      </c>
      <c r="AG14" s="18"/>
      <c r="AH14" s="18" t="e">
        <f>VLOOKUP(F14,H1数据库!C:AQ,24,0)</f>
        <v>#N/A</v>
      </c>
      <c r="AI14" s="18" t="e">
        <f>VLOOKUP(F14,H1数据库!C:AQ,25,0)</f>
        <v>#N/A</v>
      </c>
      <c r="AJ14" s="19" t="e">
        <f>VLOOKUP(F14,H1数据库!C:AQ,27,0)*C14</f>
        <v>#N/A</v>
      </c>
      <c r="AK14" s="18" t="e">
        <f>VLOOKUP(F14,H1数据库!C:AQ,28,0)</f>
        <v>#N/A</v>
      </c>
      <c r="AL14" s="18" t="e">
        <f>VLOOKUP(F14,H1数据库!C:AQ,29,0)</f>
        <v>#N/A</v>
      </c>
      <c r="AM14" s="18"/>
      <c r="AN14" s="18" t="e">
        <f>VLOOKUP(F14,H1数据库!C:AQ,30,0)</f>
        <v>#N/A</v>
      </c>
      <c r="AO14" s="18" t="e">
        <f>VLOOKUP(F14,H1数据库!C:AQ,31,0)</f>
        <v>#N/A</v>
      </c>
      <c r="AP14" s="19" t="e">
        <f>VLOOKUP(F14,H1数据库!C:AQ,33,0)*C14</f>
        <v>#N/A</v>
      </c>
      <c r="AQ14" s="18" t="e">
        <f>VLOOKUP(F14,H1数据库!C:AQ,34,0)</f>
        <v>#N/A</v>
      </c>
      <c r="AR14" s="18" t="e">
        <f>VLOOKUP(F14,H1数据库!C:AQ,35,0)</f>
        <v>#N/A</v>
      </c>
      <c r="AS14" s="18"/>
      <c r="AT14" s="18" t="e" cm="1">
        <f t="array" ref="AT14">_xlfn.IFS(E14=1,VLOOKUP(F14,H1数据库!C:AQ,36,0),E14=2,VLOOKUP(H14,H1数据库!AS:BF,9,0))</f>
        <v>#VALUE!</v>
      </c>
      <c r="AU14" s="18" t="e" cm="1">
        <f t="array" ref="AU14">_xlfn.IFS(E14=1,VLOOKUP(F14,H1数据库!C:AQ,37,0),E14=2,VLOOKUP(H14,H1数据库!AS:BF,10,0))</f>
        <v>#VALUE!</v>
      </c>
      <c r="AV14" s="18">
        <f t="shared" si="12"/>
        <v>0</v>
      </c>
      <c r="AW14" s="39" t="e" cm="1">
        <f t="array" ref="AW14">_xlfn.IFS(E14=1,VLOOKUP(F14,H1数据库!C:AQ,39,0),E14=2,VLOOKUP(H14,H1数据库!AS:BF,12,0))*AV14*C14</f>
        <v>#VALUE!</v>
      </c>
      <c r="AX14" s="18" t="e" cm="1">
        <f t="array" ref="AX14">_xlfn.IFS(E14=1,VLOOKUP(F14,H1数据库!C:AQ,40,0),E14=2,VLOOKUP(H14,H1数据库!AS:BF,13,0))</f>
        <v>#VALUE!</v>
      </c>
      <c r="AY14" s="18" t="e" cm="1">
        <f t="array" ref="AY14">_xlfn.IFS(E14=1,VLOOKUP(F14,H1数据库!C:AQ,41,0),E14=2,VLOOKUP(H14,H1数据库!AS:BF,14,0))</f>
        <v>#VALUE!</v>
      </c>
      <c r="AZ14" s="18"/>
    </row>
    <row r="15" spans="1:52" x14ac:dyDescent="0.25">
      <c r="A15" s="22"/>
      <c r="B15" s="3"/>
      <c r="C15" s="3"/>
      <c r="D15" s="3"/>
      <c r="E15" s="18" t="e">
        <f t="shared" si="7"/>
        <v>#VALUE!</v>
      </c>
      <c r="F15" s="18" t="str">
        <f t="shared" si="8"/>
        <v/>
      </c>
      <c r="G15" s="18" t="e">
        <f t="shared" si="9"/>
        <v>#VALUE!</v>
      </c>
      <c r="H15" s="18" t="e">
        <f t="shared" si="3"/>
        <v>#VALUE!</v>
      </c>
      <c r="I15" s="18" t="str">
        <f t="shared" si="10"/>
        <v/>
      </c>
      <c r="J15" s="18" t="e">
        <f>VLOOKUP(F15,H1数据库!C:AQ,2,0)</f>
        <v>#N/A</v>
      </c>
      <c r="K15" s="18" t="e">
        <f>VLOOKUP(F15,H1数据库!C:AQ,3,0)</f>
        <v>#N/A</v>
      </c>
      <c r="L15" s="19" t="e">
        <f t="shared" si="11"/>
        <v>#VALUE!</v>
      </c>
      <c r="M15" s="18" t="e">
        <f>VLOOKUP(F15,H1数据库!C:AQ,4,0)</f>
        <v>#N/A</v>
      </c>
      <c r="N15" s="18" t="e">
        <f>VLOOKUP(F15,H1数据库!C:AQ,5,0)</f>
        <v>#N/A</v>
      </c>
      <c r="O15" s="18"/>
      <c r="P15" s="18" t="e">
        <f>VLOOKUP(F15,H1数据库!C:AQ,6,0)</f>
        <v>#N/A</v>
      </c>
      <c r="Q15" s="18" t="e">
        <f>VLOOKUP(F15,H1数据库!C:AQ,7,0)</f>
        <v>#N/A</v>
      </c>
      <c r="R15" s="19" t="e">
        <f>VLOOKUP(F15,H1数据库!C:AQ,8,0)*C15</f>
        <v>#N/A</v>
      </c>
      <c r="S15" s="18" t="e">
        <f>VLOOKUP(F15,H1数据库!C:AQ,9,0)</f>
        <v>#N/A</v>
      </c>
      <c r="T15" s="18" t="e">
        <f>VLOOKUP(F15,H1数据库!C:AQ,10,0)</f>
        <v>#N/A</v>
      </c>
      <c r="U15" s="18"/>
      <c r="V15" s="18" t="e">
        <f>VLOOKUP(F15,H1数据库!C:AQ,11,0)</f>
        <v>#N/A</v>
      </c>
      <c r="W15" s="18" t="e">
        <f>VLOOKUP(F15,H1数据库!C:AQ,12,0)</f>
        <v>#N/A</v>
      </c>
      <c r="X15" s="19" t="e">
        <f>VLOOKUP(F15,H1数据库!C:AQ,15,0)*C15</f>
        <v>#N/A</v>
      </c>
      <c r="Y15" s="18" t="e">
        <f>VLOOKUP(F15,H1数据库!C:AQ,16,0)</f>
        <v>#N/A</v>
      </c>
      <c r="Z15" s="18" t="e">
        <f>VLOOKUP(F15,H1数据库!C:AQ,17,0)</f>
        <v>#N/A</v>
      </c>
      <c r="AA15" s="18"/>
      <c r="AB15" s="18" t="e" cm="1">
        <f t="array" ref="AB15">_xlfn.IFS(E15=1,VLOOKUP(F15,H1数据库!C:AQ,18,0),E15=2,VLOOKUP(H15,H1数据库!AS:BF,2,0))</f>
        <v>#VALUE!</v>
      </c>
      <c r="AC15" s="18" t="e" cm="1">
        <f t="array" ref="AC15">_xlfn.IFS(E15=1,VLOOKUP(F15,H1数据库!C:AQ,19,0),E15=2,VLOOKUP(H15,H1数据库!AS:BF,3,0))</f>
        <v>#VALUE!</v>
      </c>
      <c r="AD15" s="39" t="e" cm="1">
        <f t="array" ref="AD15">_xlfn.IFS(E15=1,VLOOKUP(F15,H1数据库!C:AQ,21,0),E15=2,VLOOKUP(H15,H1数据库!AS:BF,6,0))*C15</f>
        <v>#VALUE!</v>
      </c>
      <c r="AE15" s="18" t="e" cm="1">
        <f t="array" ref="AE15">_xlfn.IFS(E15=1,VLOOKUP(F15,H1数据库!C:AQ,22,0),E15=2,VLOOKUP(H15,H1数据库!AS:BF,7,0))</f>
        <v>#VALUE!</v>
      </c>
      <c r="AF15" s="18" t="e" cm="1">
        <f t="array" ref="AF15">_xlfn.IFS(E15=1,VLOOKUP(F15,H1数据库!C:AQ,23,0),E15=2,VLOOKUP(H15,H1数据库!AS:BF,8,0))</f>
        <v>#VALUE!</v>
      </c>
      <c r="AG15" s="18"/>
      <c r="AH15" s="18" t="e">
        <f>VLOOKUP(F15,H1数据库!C:AQ,24,0)</f>
        <v>#N/A</v>
      </c>
      <c r="AI15" s="18" t="e">
        <f>VLOOKUP(F15,H1数据库!C:AQ,25,0)</f>
        <v>#N/A</v>
      </c>
      <c r="AJ15" s="19" t="e">
        <f>VLOOKUP(F15,H1数据库!C:AQ,27,0)*C15</f>
        <v>#N/A</v>
      </c>
      <c r="AK15" s="18" t="e">
        <f>VLOOKUP(F15,H1数据库!C:AQ,28,0)</f>
        <v>#N/A</v>
      </c>
      <c r="AL15" s="18" t="e">
        <f>VLOOKUP(F15,H1数据库!C:AQ,29,0)</f>
        <v>#N/A</v>
      </c>
      <c r="AM15" s="18"/>
      <c r="AN15" s="18" t="e">
        <f>VLOOKUP(F15,H1数据库!C:AQ,30,0)</f>
        <v>#N/A</v>
      </c>
      <c r="AO15" s="18" t="e">
        <f>VLOOKUP(F15,H1数据库!C:AQ,31,0)</f>
        <v>#N/A</v>
      </c>
      <c r="AP15" s="19" t="e">
        <f>VLOOKUP(F15,H1数据库!C:AQ,33,0)*C15</f>
        <v>#N/A</v>
      </c>
      <c r="AQ15" s="18" t="e">
        <f>VLOOKUP(F15,H1数据库!C:AQ,34,0)</f>
        <v>#N/A</v>
      </c>
      <c r="AR15" s="18" t="e">
        <f>VLOOKUP(F15,H1数据库!C:AQ,35,0)</f>
        <v>#N/A</v>
      </c>
      <c r="AS15" s="18"/>
      <c r="AT15" s="18" t="e" cm="1">
        <f t="array" ref="AT15">_xlfn.IFS(E15=1,VLOOKUP(F15,H1数据库!C:AQ,36,0),E15=2,VLOOKUP(H15,H1数据库!AS:BF,9,0))</f>
        <v>#VALUE!</v>
      </c>
      <c r="AU15" s="18" t="e" cm="1">
        <f t="array" ref="AU15">_xlfn.IFS(E15=1,VLOOKUP(F15,H1数据库!C:AQ,37,0),E15=2,VLOOKUP(H15,H1数据库!AS:BF,10,0))</f>
        <v>#VALUE!</v>
      </c>
      <c r="AV15" s="18">
        <f t="shared" si="12"/>
        <v>0</v>
      </c>
      <c r="AW15" s="39" t="e" cm="1">
        <f t="array" ref="AW15">_xlfn.IFS(E15=1,VLOOKUP(F15,H1数据库!C:AQ,39,0),E15=2,VLOOKUP(H15,H1数据库!AS:BF,12,0))*AV15*C15</f>
        <v>#VALUE!</v>
      </c>
      <c r="AX15" s="18" t="e" cm="1">
        <f t="array" ref="AX15">_xlfn.IFS(E15=1,VLOOKUP(F15,H1数据库!C:AQ,40,0),E15=2,VLOOKUP(H15,H1数据库!AS:BF,13,0))</f>
        <v>#VALUE!</v>
      </c>
      <c r="AY15" s="18" t="e" cm="1">
        <f t="array" ref="AY15">_xlfn.IFS(E15=1,VLOOKUP(F15,H1数据库!C:AQ,41,0),E15=2,VLOOKUP(H15,H1数据库!AS:BF,14,0))</f>
        <v>#VALUE!</v>
      </c>
      <c r="AZ15" s="18"/>
    </row>
    <row r="16" spans="1:52" x14ac:dyDescent="0.25">
      <c r="A16" s="22"/>
      <c r="B16" s="3"/>
      <c r="C16" s="3"/>
      <c r="D16" s="3"/>
      <c r="E16" s="18" t="e">
        <f t="shared" si="7"/>
        <v>#VALUE!</v>
      </c>
      <c r="F16" s="18" t="str">
        <f t="shared" si="8"/>
        <v/>
      </c>
      <c r="G16" s="18" t="e">
        <f t="shared" si="9"/>
        <v>#VALUE!</v>
      </c>
      <c r="H16" s="18" t="e">
        <f t="shared" si="3"/>
        <v>#VALUE!</v>
      </c>
      <c r="I16" s="18" t="str">
        <f t="shared" si="10"/>
        <v/>
      </c>
      <c r="J16" s="18" t="e">
        <f>VLOOKUP(F16,H1数据库!C:AQ,2,0)</f>
        <v>#N/A</v>
      </c>
      <c r="K16" s="18" t="e">
        <f>VLOOKUP(F16,H1数据库!C:AQ,3,0)</f>
        <v>#N/A</v>
      </c>
      <c r="L16" s="19" t="e">
        <f t="shared" si="11"/>
        <v>#VALUE!</v>
      </c>
      <c r="M16" s="18" t="e">
        <f>VLOOKUP(F16,H1数据库!C:AQ,4,0)</f>
        <v>#N/A</v>
      </c>
      <c r="N16" s="18" t="e">
        <f>VLOOKUP(F16,H1数据库!C:AQ,5,0)</f>
        <v>#N/A</v>
      </c>
      <c r="O16" s="18"/>
      <c r="P16" s="18" t="e">
        <f>VLOOKUP(F16,H1数据库!C:AQ,6,0)</f>
        <v>#N/A</v>
      </c>
      <c r="Q16" s="18" t="e">
        <f>VLOOKUP(F16,H1数据库!C:AQ,7,0)</f>
        <v>#N/A</v>
      </c>
      <c r="R16" s="19" t="e">
        <f>VLOOKUP(F16,H1数据库!C:AQ,8,0)*C16</f>
        <v>#N/A</v>
      </c>
      <c r="S16" s="18" t="e">
        <f>VLOOKUP(F16,H1数据库!C:AQ,9,0)</f>
        <v>#N/A</v>
      </c>
      <c r="T16" s="18" t="e">
        <f>VLOOKUP(F16,H1数据库!C:AQ,10,0)</f>
        <v>#N/A</v>
      </c>
      <c r="U16" s="18"/>
      <c r="V16" s="18" t="e">
        <f>VLOOKUP(F16,H1数据库!C:AQ,11,0)</f>
        <v>#N/A</v>
      </c>
      <c r="W16" s="18" t="e">
        <f>VLOOKUP(F16,H1数据库!C:AQ,12,0)</f>
        <v>#N/A</v>
      </c>
      <c r="X16" s="19" t="e">
        <f>VLOOKUP(F16,H1数据库!C:AQ,15,0)*C16</f>
        <v>#N/A</v>
      </c>
      <c r="Y16" s="18" t="e">
        <f>VLOOKUP(F16,H1数据库!C:AQ,16,0)</f>
        <v>#N/A</v>
      </c>
      <c r="Z16" s="18" t="e">
        <f>VLOOKUP(F16,H1数据库!C:AQ,17,0)</f>
        <v>#N/A</v>
      </c>
      <c r="AA16" s="18"/>
      <c r="AB16" s="18" t="e" cm="1">
        <f t="array" ref="AB16">_xlfn.IFS(E16=1,VLOOKUP(F16,H1数据库!C:AQ,18,0),E16=2,VLOOKUP(H16,H1数据库!AS:BF,2,0))</f>
        <v>#VALUE!</v>
      </c>
      <c r="AC16" s="18" t="e" cm="1">
        <f t="array" ref="AC16">_xlfn.IFS(E16=1,VLOOKUP(F16,H1数据库!C:AQ,19,0),E16=2,VLOOKUP(H16,H1数据库!AS:BF,3,0))</f>
        <v>#VALUE!</v>
      </c>
      <c r="AD16" s="39" t="e" cm="1">
        <f t="array" ref="AD16">_xlfn.IFS(E16=1,VLOOKUP(F16,H1数据库!C:AQ,21,0),E16=2,VLOOKUP(H16,H1数据库!AS:BF,6,0))*C16</f>
        <v>#VALUE!</v>
      </c>
      <c r="AE16" s="18" t="e" cm="1">
        <f t="array" ref="AE16">_xlfn.IFS(E16=1,VLOOKUP(F16,H1数据库!C:AQ,22,0),E16=2,VLOOKUP(H16,H1数据库!AS:BF,7,0))</f>
        <v>#VALUE!</v>
      </c>
      <c r="AF16" s="18" t="e" cm="1">
        <f t="array" ref="AF16">_xlfn.IFS(E16=1,VLOOKUP(F16,H1数据库!C:AQ,23,0),E16=2,VLOOKUP(H16,H1数据库!AS:BF,8,0))</f>
        <v>#VALUE!</v>
      </c>
      <c r="AG16" s="18"/>
      <c r="AH16" s="18" t="e">
        <f>VLOOKUP(F16,H1数据库!C:AQ,24,0)</f>
        <v>#N/A</v>
      </c>
      <c r="AI16" s="18" t="e">
        <f>VLOOKUP(F16,H1数据库!C:AQ,25,0)</f>
        <v>#N/A</v>
      </c>
      <c r="AJ16" s="19" t="e">
        <f>VLOOKUP(F16,H1数据库!C:AQ,27,0)*C16</f>
        <v>#N/A</v>
      </c>
      <c r="AK16" s="18" t="e">
        <f>VLOOKUP(F16,H1数据库!C:AQ,28,0)</f>
        <v>#N/A</v>
      </c>
      <c r="AL16" s="18" t="e">
        <f>VLOOKUP(F16,H1数据库!C:AQ,29,0)</f>
        <v>#N/A</v>
      </c>
      <c r="AM16" s="18"/>
      <c r="AN16" s="18" t="e">
        <f>VLOOKUP(F16,H1数据库!C:AQ,30,0)</f>
        <v>#N/A</v>
      </c>
      <c r="AO16" s="18" t="e">
        <f>VLOOKUP(F16,H1数据库!C:AQ,31,0)</f>
        <v>#N/A</v>
      </c>
      <c r="AP16" s="19" t="e">
        <f>VLOOKUP(F16,H1数据库!C:AQ,33,0)*C16</f>
        <v>#N/A</v>
      </c>
      <c r="AQ16" s="18" t="e">
        <f>VLOOKUP(F16,H1数据库!C:AQ,34,0)</f>
        <v>#N/A</v>
      </c>
      <c r="AR16" s="18" t="e">
        <f>VLOOKUP(F16,H1数据库!C:AQ,35,0)</f>
        <v>#N/A</v>
      </c>
      <c r="AS16" s="18"/>
      <c r="AT16" s="18" t="e" cm="1">
        <f t="array" ref="AT16">_xlfn.IFS(E16=1,VLOOKUP(F16,H1数据库!C:AQ,36,0),E16=2,VLOOKUP(H16,H1数据库!AS:BF,9,0))</f>
        <v>#VALUE!</v>
      </c>
      <c r="AU16" s="18" t="e" cm="1">
        <f t="array" ref="AU16">_xlfn.IFS(E16=1,VLOOKUP(F16,H1数据库!C:AQ,37,0),E16=2,VLOOKUP(H16,H1数据库!AS:BF,10,0))</f>
        <v>#VALUE!</v>
      </c>
      <c r="AV16" s="18">
        <f t="shared" si="12"/>
        <v>0</v>
      </c>
      <c r="AW16" s="39" t="e" cm="1">
        <f t="array" ref="AW16">_xlfn.IFS(E16=1,VLOOKUP(F16,H1数据库!C:AQ,39,0),E16=2,VLOOKUP(H16,H1数据库!AS:BF,12,0))*AV16*C16</f>
        <v>#VALUE!</v>
      </c>
      <c r="AX16" s="18" t="e" cm="1">
        <f t="array" ref="AX16">_xlfn.IFS(E16=1,VLOOKUP(F16,H1数据库!C:AQ,40,0),E16=2,VLOOKUP(H16,H1数据库!AS:BF,13,0))</f>
        <v>#VALUE!</v>
      </c>
      <c r="AY16" s="18" t="e" cm="1">
        <f t="array" ref="AY16">_xlfn.IFS(E16=1,VLOOKUP(F16,H1数据库!C:AQ,41,0),E16=2,VLOOKUP(H16,H1数据库!AS:BF,14,0))</f>
        <v>#VALUE!</v>
      </c>
      <c r="AZ16" s="18"/>
    </row>
    <row r="17" spans="1:52" x14ac:dyDescent="0.25">
      <c r="A17" s="22"/>
      <c r="B17" s="3"/>
      <c r="C17" s="3"/>
      <c r="D17" s="3"/>
      <c r="E17" s="18" t="e">
        <f t="shared" si="7"/>
        <v>#VALUE!</v>
      </c>
      <c r="F17" s="18" t="str">
        <f t="shared" si="8"/>
        <v/>
      </c>
      <c r="G17" s="18" t="e">
        <f t="shared" si="9"/>
        <v>#VALUE!</v>
      </c>
      <c r="H17" s="18" t="e">
        <f t="shared" si="3"/>
        <v>#VALUE!</v>
      </c>
      <c r="I17" s="18" t="str">
        <f t="shared" si="10"/>
        <v/>
      </c>
      <c r="J17" s="18" t="e">
        <f>VLOOKUP(F17,H1数据库!C:AQ,2,0)</f>
        <v>#N/A</v>
      </c>
      <c r="K17" s="18" t="e">
        <f>VLOOKUP(F17,H1数据库!C:AQ,3,0)</f>
        <v>#N/A</v>
      </c>
      <c r="L17" s="19" t="e">
        <f t="shared" si="11"/>
        <v>#VALUE!</v>
      </c>
      <c r="M17" s="18" t="e">
        <f>VLOOKUP(F17,H1数据库!C:AQ,4,0)</f>
        <v>#N/A</v>
      </c>
      <c r="N17" s="18" t="e">
        <f>VLOOKUP(F17,H1数据库!C:AQ,5,0)</f>
        <v>#N/A</v>
      </c>
      <c r="O17" s="18"/>
      <c r="P17" s="18" t="e">
        <f>VLOOKUP(F17,H1数据库!C:AQ,6,0)</f>
        <v>#N/A</v>
      </c>
      <c r="Q17" s="18" t="e">
        <f>VLOOKUP(F17,H1数据库!C:AQ,7,0)</f>
        <v>#N/A</v>
      </c>
      <c r="R17" s="19" t="e">
        <f>VLOOKUP(F17,H1数据库!C:AQ,8,0)*C17</f>
        <v>#N/A</v>
      </c>
      <c r="S17" s="18" t="e">
        <f>VLOOKUP(F17,H1数据库!C:AQ,9,0)</f>
        <v>#N/A</v>
      </c>
      <c r="T17" s="18" t="e">
        <f>VLOOKUP(F17,H1数据库!C:AQ,10,0)</f>
        <v>#N/A</v>
      </c>
      <c r="U17" s="18"/>
      <c r="V17" s="18" t="e">
        <f>VLOOKUP(F17,H1数据库!C:AQ,11,0)</f>
        <v>#N/A</v>
      </c>
      <c r="W17" s="18" t="e">
        <f>VLOOKUP(F17,H1数据库!C:AQ,12,0)</f>
        <v>#N/A</v>
      </c>
      <c r="X17" s="19" t="e">
        <f>VLOOKUP(F17,H1数据库!C:AQ,15,0)*C17</f>
        <v>#N/A</v>
      </c>
      <c r="Y17" s="18" t="e">
        <f>VLOOKUP(F17,H1数据库!C:AQ,16,0)</f>
        <v>#N/A</v>
      </c>
      <c r="Z17" s="18" t="e">
        <f>VLOOKUP(F17,H1数据库!C:AQ,17,0)</f>
        <v>#N/A</v>
      </c>
      <c r="AA17" s="18"/>
      <c r="AB17" s="18" t="e" cm="1">
        <f t="array" ref="AB17">_xlfn.IFS(E17=1,VLOOKUP(F17,H1数据库!C:AQ,18,0),E17=2,VLOOKUP(H17,H1数据库!AS:BF,2,0))</f>
        <v>#VALUE!</v>
      </c>
      <c r="AC17" s="18" t="e" cm="1">
        <f t="array" ref="AC17">_xlfn.IFS(E17=1,VLOOKUP(F17,H1数据库!C:AQ,19,0),E17=2,VLOOKUP(H17,H1数据库!AS:BF,3,0))</f>
        <v>#VALUE!</v>
      </c>
      <c r="AD17" s="39" t="e" cm="1">
        <f t="array" ref="AD17">_xlfn.IFS(E17=1,VLOOKUP(F17,H1数据库!C:AQ,21,0),E17=2,VLOOKUP(H17,H1数据库!AS:BF,6,0))*C17</f>
        <v>#VALUE!</v>
      </c>
      <c r="AE17" s="18" t="e" cm="1">
        <f t="array" ref="AE17">_xlfn.IFS(E17=1,VLOOKUP(F17,H1数据库!C:AQ,22,0),E17=2,VLOOKUP(H17,H1数据库!AS:BF,7,0))</f>
        <v>#VALUE!</v>
      </c>
      <c r="AF17" s="18" t="e" cm="1">
        <f t="array" ref="AF17">_xlfn.IFS(E17=1,VLOOKUP(F17,H1数据库!C:AQ,23,0),E17=2,VLOOKUP(H17,H1数据库!AS:BF,8,0))</f>
        <v>#VALUE!</v>
      </c>
      <c r="AG17" s="18"/>
      <c r="AH17" s="18" t="e">
        <f>VLOOKUP(F17,H1数据库!C:AQ,24,0)</f>
        <v>#N/A</v>
      </c>
      <c r="AI17" s="18" t="e">
        <f>VLOOKUP(F17,H1数据库!C:AQ,25,0)</f>
        <v>#N/A</v>
      </c>
      <c r="AJ17" s="19" t="e">
        <f>VLOOKUP(F17,H1数据库!C:AQ,27,0)*C17</f>
        <v>#N/A</v>
      </c>
      <c r="AK17" s="18" t="e">
        <f>VLOOKUP(F17,H1数据库!C:AQ,28,0)</f>
        <v>#N/A</v>
      </c>
      <c r="AL17" s="18" t="e">
        <f>VLOOKUP(F17,H1数据库!C:AQ,29,0)</f>
        <v>#N/A</v>
      </c>
      <c r="AM17" s="18"/>
      <c r="AN17" s="18" t="e">
        <f>VLOOKUP(F17,H1数据库!C:AQ,30,0)</f>
        <v>#N/A</v>
      </c>
      <c r="AO17" s="18" t="e">
        <f>VLOOKUP(F17,H1数据库!C:AQ,31,0)</f>
        <v>#N/A</v>
      </c>
      <c r="AP17" s="19" t="e">
        <f>VLOOKUP(F17,H1数据库!C:AQ,33,0)*C17</f>
        <v>#N/A</v>
      </c>
      <c r="AQ17" s="18" t="e">
        <f>VLOOKUP(F17,H1数据库!C:AQ,34,0)</f>
        <v>#N/A</v>
      </c>
      <c r="AR17" s="18" t="e">
        <f>VLOOKUP(F17,H1数据库!C:AQ,35,0)</f>
        <v>#N/A</v>
      </c>
      <c r="AS17" s="18"/>
      <c r="AT17" s="18" t="e" cm="1">
        <f t="array" ref="AT17">_xlfn.IFS(E17=1,VLOOKUP(F17,H1数据库!C:AQ,36,0),E17=2,VLOOKUP(H17,H1数据库!AS:BF,9,0))</f>
        <v>#VALUE!</v>
      </c>
      <c r="AU17" s="18" t="e" cm="1">
        <f t="array" ref="AU17">_xlfn.IFS(E17=1,VLOOKUP(F17,H1数据库!C:AQ,37,0),E17=2,VLOOKUP(H17,H1数据库!AS:BF,10,0))</f>
        <v>#VALUE!</v>
      </c>
      <c r="AV17" s="18">
        <f t="shared" si="12"/>
        <v>0</v>
      </c>
      <c r="AW17" s="39" t="e" cm="1">
        <f t="array" ref="AW17">_xlfn.IFS(E17=1,VLOOKUP(F17,H1数据库!C:AQ,39,0),E17=2,VLOOKUP(H17,H1数据库!AS:BF,12,0))*AV17*C17</f>
        <v>#VALUE!</v>
      </c>
      <c r="AX17" s="18" t="e" cm="1">
        <f t="array" ref="AX17">_xlfn.IFS(E17=1,VLOOKUP(F17,H1数据库!C:AQ,40,0),E17=2,VLOOKUP(H17,H1数据库!AS:BF,13,0))</f>
        <v>#VALUE!</v>
      </c>
      <c r="AY17" s="18" t="e" cm="1">
        <f t="array" ref="AY17">_xlfn.IFS(E17=1,VLOOKUP(F17,H1数据库!C:AQ,41,0),E17=2,VLOOKUP(H17,H1数据库!AS:BF,14,0))</f>
        <v>#VALUE!</v>
      </c>
      <c r="AZ17" s="18"/>
    </row>
    <row r="18" spans="1:52" x14ac:dyDescent="0.25">
      <c r="A18" s="22"/>
      <c r="B18" s="3"/>
      <c r="C18" s="3"/>
      <c r="D18" s="3"/>
      <c r="E18" s="18" t="e">
        <f t="shared" si="7"/>
        <v>#VALUE!</v>
      </c>
      <c r="F18" s="18" t="str">
        <f t="shared" si="8"/>
        <v/>
      </c>
      <c r="G18" s="18" t="e">
        <f t="shared" si="9"/>
        <v>#VALUE!</v>
      </c>
      <c r="H18" s="18" t="e">
        <f t="shared" si="3"/>
        <v>#VALUE!</v>
      </c>
      <c r="I18" s="18" t="str">
        <f t="shared" si="10"/>
        <v/>
      </c>
      <c r="J18" s="18" t="e">
        <f>VLOOKUP(F18,H1数据库!C:AQ,2,0)</f>
        <v>#N/A</v>
      </c>
      <c r="K18" s="18" t="e">
        <f>VLOOKUP(F18,H1数据库!C:AQ,3,0)</f>
        <v>#N/A</v>
      </c>
      <c r="L18" s="19" t="e">
        <f t="shared" si="11"/>
        <v>#VALUE!</v>
      </c>
      <c r="M18" s="18" t="e">
        <f>VLOOKUP(F18,H1数据库!C:AQ,4,0)</f>
        <v>#N/A</v>
      </c>
      <c r="N18" s="18" t="e">
        <f>VLOOKUP(F18,H1数据库!C:AQ,5,0)</f>
        <v>#N/A</v>
      </c>
      <c r="O18" s="18"/>
      <c r="P18" s="18" t="e">
        <f>VLOOKUP(F18,H1数据库!C:AQ,6,0)</f>
        <v>#N/A</v>
      </c>
      <c r="Q18" s="18" t="e">
        <f>VLOOKUP(F18,H1数据库!C:AQ,7,0)</f>
        <v>#N/A</v>
      </c>
      <c r="R18" s="19" t="e">
        <f>VLOOKUP(F18,H1数据库!C:AQ,8,0)*C18</f>
        <v>#N/A</v>
      </c>
      <c r="S18" s="18" t="e">
        <f>VLOOKUP(F18,H1数据库!C:AQ,9,0)</f>
        <v>#N/A</v>
      </c>
      <c r="T18" s="18" t="e">
        <f>VLOOKUP(F18,H1数据库!C:AQ,10,0)</f>
        <v>#N/A</v>
      </c>
      <c r="U18" s="18"/>
      <c r="V18" s="18" t="e">
        <f>VLOOKUP(F18,H1数据库!C:AQ,11,0)</f>
        <v>#N/A</v>
      </c>
      <c r="W18" s="18" t="e">
        <f>VLOOKUP(F18,H1数据库!C:AQ,12,0)</f>
        <v>#N/A</v>
      </c>
      <c r="X18" s="19" t="e">
        <f>VLOOKUP(F18,H1数据库!C:AQ,15,0)*C18</f>
        <v>#N/A</v>
      </c>
      <c r="Y18" s="18" t="e">
        <f>VLOOKUP(F18,H1数据库!C:AQ,16,0)</f>
        <v>#N/A</v>
      </c>
      <c r="Z18" s="18" t="e">
        <f>VLOOKUP(F18,H1数据库!C:AQ,17,0)</f>
        <v>#N/A</v>
      </c>
      <c r="AA18" s="18"/>
      <c r="AB18" s="18" t="e" cm="1">
        <f t="array" ref="AB18">_xlfn.IFS(E18=1,VLOOKUP(F18,H1数据库!C:AQ,18,0),E18=2,VLOOKUP(H18,H1数据库!AS:BF,2,0))</f>
        <v>#VALUE!</v>
      </c>
      <c r="AC18" s="18" t="e" cm="1">
        <f t="array" ref="AC18">_xlfn.IFS(E18=1,VLOOKUP(F18,H1数据库!C:AQ,19,0),E18=2,VLOOKUP(H18,H1数据库!AS:BF,3,0))</f>
        <v>#VALUE!</v>
      </c>
      <c r="AD18" s="39" t="e" cm="1">
        <f t="array" ref="AD18">_xlfn.IFS(E18=1,VLOOKUP(F18,H1数据库!C:AQ,21,0),E18=2,VLOOKUP(H18,H1数据库!AS:BF,6,0))*C18</f>
        <v>#VALUE!</v>
      </c>
      <c r="AE18" s="18" t="e" cm="1">
        <f t="array" ref="AE18">_xlfn.IFS(E18=1,VLOOKUP(F18,H1数据库!C:AQ,22,0),E18=2,VLOOKUP(H18,H1数据库!AS:BF,7,0))</f>
        <v>#VALUE!</v>
      </c>
      <c r="AF18" s="18" t="e" cm="1">
        <f t="array" ref="AF18">_xlfn.IFS(E18=1,VLOOKUP(F18,H1数据库!C:AQ,23,0),E18=2,VLOOKUP(H18,H1数据库!AS:BF,8,0))</f>
        <v>#VALUE!</v>
      </c>
      <c r="AG18" s="18"/>
      <c r="AH18" s="18" t="e">
        <f>VLOOKUP(F18,H1数据库!C:AQ,24,0)</f>
        <v>#N/A</v>
      </c>
      <c r="AI18" s="18" t="e">
        <f>VLOOKUP(F18,H1数据库!C:AQ,25,0)</f>
        <v>#N/A</v>
      </c>
      <c r="AJ18" s="19" t="e">
        <f>VLOOKUP(F18,H1数据库!C:AQ,27,0)*C18</f>
        <v>#N/A</v>
      </c>
      <c r="AK18" s="18" t="e">
        <f>VLOOKUP(F18,H1数据库!C:AQ,28,0)</f>
        <v>#N/A</v>
      </c>
      <c r="AL18" s="18" t="e">
        <f>VLOOKUP(F18,H1数据库!C:AQ,29,0)</f>
        <v>#N/A</v>
      </c>
      <c r="AM18" s="18"/>
      <c r="AN18" s="18" t="e">
        <f>VLOOKUP(F18,H1数据库!C:AQ,30,0)</f>
        <v>#N/A</v>
      </c>
      <c r="AO18" s="18" t="e">
        <f>VLOOKUP(F18,H1数据库!C:AQ,31,0)</f>
        <v>#N/A</v>
      </c>
      <c r="AP18" s="19" t="e">
        <f>VLOOKUP(F18,H1数据库!C:AQ,33,0)*C18</f>
        <v>#N/A</v>
      </c>
      <c r="AQ18" s="18" t="e">
        <f>VLOOKUP(F18,H1数据库!C:AQ,34,0)</f>
        <v>#N/A</v>
      </c>
      <c r="AR18" s="18" t="e">
        <f>VLOOKUP(F18,H1数据库!C:AQ,35,0)</f>
        <v>#N/A</v>
      </c>
      <c r="AS18" s="18"/>
      <c r="AT18" s="18" t="e" cm="1">
        <f t="array" ref="AT18">_xlfn.IFS(E18=1,VLOOKUP(F18,H1数据库!C:AQ,36,0),E18=2,VLOOKUP(H18,H1数据库!AS:BF,9,0))</f>
        <v>#VALUE!</v>
      </c>
      <c r="AU18" s="18" t="e" cm="1">
        <f t="array" ref="AU18">_xlfn.IFS(E18=1,VLOOKUP(F18,H1数据库!C:AQ,37,0),E18=2,VLOOKUP(H18,H1数据库!AS:BF,10,0))</f>
        <v>#VALUE!</v>
      </c>
      <c r="AV18" s="18">
        <f t="shared" si="12"/>
        <v>0</v>
      </c>
      <c r="AW18" s="39" t="e" cm="1">
        <f t="array" ref="AW18">_xlfn.IFS(E18=1,VLOOKUP(F18,H1数据库!C:AQ,39,0),E18=2,VLOOKUP(H18,H1数据库!AS:BF,12,0))*AV18*C18</f>
        <v>#VALUE!</v>
      </c>
      <c r="AX18" s="18" t="e" cm="1">
        <f t="array" ref="AX18">_xlfn.IFS(E18=1,VLOOKUP(F18,H1数据库!C:AQ,40,0),E18=2,VLOOKUP(H18,H1数据库!AS:BF,13,0))</f>
        <v>#VALUE!</v>
      </c>
      <c r="AY18" s="18" t="e" cm="1">
        <f t="array" ref="AY18">_xlfn.IFS(E18=1,VLOOKUP(F18,H1数据库!C:AQ,41,0),E18=2,VLOOKUP(H18,H1数据库!AS:BF,14,0))</f>
        <v>#VALUE!</v>
      </c>
      <c r="AZ18" s="18"/>
    </row>
    <row r="19" spans="1:52" x14ac:dyDescent="0.25">
      <c r="A19" s="22"/>
      <c r="B19" s="3"/>
      <c r="C19" s="3"/>
      <c r="D19" s="3"/>
      <c r="E19" s="18" t="e">
        <f t="shared" si="7"/>
        <v>#VALUE!</v>
      </c>
      <c r="F19" s="18" t="str">
        <f t="shared" si="8"/>
        <v/>
      </c>
      <c r="G19" s="18" t="e">
        <f t="shared" si="9"/>
        <v>#VALUE!</v>
      </c>
      <c r="H19" s="18" t="e">
        <f t="shared" si="3"/>
        <v>#VALUE!</v>
      </c>
      <c r="I19" s="18" t="str">
        <f t="shared" si="10"/>
        <v/>
      </c>
      <c r="J19" s="18" t="e">
        <f>VLOOKUP(F19,H1数据库!C:AQ,2,0)</f>
        <v>#N/A</v>
      </c>
      <c r="K19" s="18" t="e">
        <f>VLOOKUP(F19,H1数据库!C:AQ,3,0)</f>
        <v>#N/A</v>
      </c>
      <c r="L19" s="19" t="e">
        <f t="shared" si="11"/>
        <v>#VALUE!</v>
      </c>
      <c r="M19" s="18" t="e">
        <f>VLOOKUP(F19,H1数据库!C:AQ,4,0)</f>
        <v>#N/A</v>
      </c>
      <c r="N19" s="18" t="e">
        <f>VLOOKUP(F19,H1数据库!C:AQ,5,0)</f>
        <v>#N/A</v>
      </c>
      <c r="O19" s="18"/>
      <c r="P19" s="18" t="e">
        <f>VLOOKUP(F19,H1数据库!C:AQ,6,0)</f>
        <v>#N/A</v>
      </c>
      <c r="Q19" s="18" t="e">
        <f>VLOOKUP(F19,H1数据库!C:AQ,7,0)</f>
        <v>#N/A</v>
      </c>
      <c r="R19" s="19" t="e">
        <f>VLOOKUP(F19,H1数据库!C:AQ,8,0)*C19</f>
        <v>#N/A</v>
      </c>
      <c r="S19" s="18" t="e">
        <f>VLOOKUP(F19,H1数据库!C:AQ,9,0)</f>
        <v>#N/A</v>
      </c>
      <c r="T19" s="18" t="e">
        <f>VLOOKUP(F19,H1数据库!C:AQ,10,0)</f>
        <v>#N/A</v>
      </c>
      <c r="U19" s="18"/>
      <c r="V19" s="18" t="e">
        <f>VLOOKUP(F19,H1数据库!C:AQ,11,0)</f>
        <v>#N/A</v>
      </c>
      <c r="W19" s="18" t="e">
        <f>VLOOKUP(F19,H1数据库!C:AQ,12,0)</f>
        <v>#N/A</v>
      </c>
      <c r="X19" s="19" t="e">
        <f>VLOOKUP(F19,H1数据库!C:AQ,15,0)*C19</f>
        <v>#N/A</v>
      </c>
      <c r="Y19" s="18" t="e">
        <f>VLOOKUP(F19,H1数据库!C:AQ,16,0)</f>
        <v>#N/A</v>
      </c>
      <c r="Z19" s="18" t="e">
        <f>VLOOKUP(F19,H1数据库!C:AQ,17,0)</f>
        <v>#N/A</v>
      </c>
      <c r="AA19" s="18"/>
      <c r="AB19" s="18" t="e" cm="1">
        <f t="array" ref="AB19">_xlfn.IFS(E19=1,VLOOKUP(F19,H1数据库!C:AQ,18,0),E19=2,VLOOKUP(H19,H1数据库!AS:BF,2,0))</f>
        <v>#VALUE!</v>
      </c>
      <c r="AC19" s="18" t="e" cm="1">
        <f t="array" ref="AC19">_xlfn.IFS(E19=1,VLOOKUP(F19,H1数据库!C:AQ,19,0),E19=2,VLOOKUP(H19,H1数据库!AS:BF,3,0))</f>
        <v>#VALUE!</v>
      </c>
      <c r="AD19" s="39" t="e" cm="1">
        <f t="array" ref="AD19">_xlfn.IFS(E19=1,VLOOKUP(F19,H1数据库!C:AQ,21,0),E19=2,VLOOKUP(H19,H1数据库!AS:BF,6,0))*C19</f>
        <v>#VALUE!</v>
      </c>
      <c r="AE19" s="18" t="e" cm="1">
        <f t="array" ref="AE19">_xlfn.IFS(E19=1,VLOOKUP(F19,H1数据库!C:AQ,22,0),E19=2,VLOOKUP(H19,H1数据库!AS:BF,7,0))</f>
        <v>#VALUE!</v>
      </c>
      <c r="AF19" s="18" t="e" cm="1">
        <f t="array" ref="AF19">_xlfn.IFS(E19=1,VLOOKUP(F19,H1数据库!C:AQ,23,0),E19=2,VLOOKUP(H19,H1数据库!AS:BF,8,0))</f>
        <v>#VALUE!</v>
      </c>
      <c r="AG19" s="18"/>
      <c r="AH19" s="18" t="e">
        <f>VLOOKUP(F19,H1数据库!C:AQ,24,0)</f>
        <v>#N/A</v>
      </c>
      <c r="AI19" s="18" t="e">
        <f>VLOOKUP(F19,H1数据库!C:AQ,25,0)</f>
        <v>#N/A</v>
      </c>
      <c r="AJ19" s="19" t="e">
        <f>VLOOKUP(F19,H1数据库!C:AQ,27,0)*C19</f>
        <v>#N/A</v>
      </c>
      <c r="AK19" s="18" t="e">
        <f>VLOOKUP(F19,H1数据库!C:AQ,28,0)</f>
        <v>#N/A</v>
      </c>
      <c r="AL19" s="18" t="e">
        <f>VLOOKUP(F19,H1数据库!C:AQ,29,0)</f>
        <v>#N/A</v>
      </c>
      <c r="AM19" s="18"/>
      <c r="AN19" s="18" t="e">
        <f>VLOOKUP(F19,H1数据库!C:AQ,30,0)</f>
        <v>#N/A</v>
      </c>
      <c r="AO19" s="18" t="e">
        <f>VLOOKUP(F19,H1数据库!C:AQ,31,0)</f>
        <v>#N/A</v>
      </c>
      <c r="AP19" s="19" t="e">
        <f>VLOOKUP(F19,H1数据库!C:AQ,33,0)*C19</f>
        <v>#N/A</v>
      </c>
      <c r="AQ19" s="18" t="e">
        <f>VLOOKUP(F19,H1数据库!C:AQ,34,0)</f>
        <v>#N/A</v>
      </c>
      <c r="AR19" s="18" t="e">
        <f>VLOOKUP(F19,H1数据库!C:AQ,35,0)</f>
        <v>#N/A</v>
      </c>
      <c r="AS19" s="18"/>
      <c r="AT19" s="18" t="e" cm="1">
        <f t="array" ref="AT19">_xlfn.IFS(E19=1,VLOOKUP(F19,H1数据库!C:AQ,36,0),E19=2,VLOOKUP(H19,H1数据库!AS:BF,9,0))</f>
        <v>#VALUE!</v>
      </c>
      <c r="AU19" s="18" t="e" cm="1">
        <f t="array" ref="AU19">_xlfn.IFS(E19=1,VLOOKUP(F19,H1数据库!C:AQ,37,0),E19=2,VLOOKUP(H19,H1数据库!AS:BF,10,0))</f>
        <v>#VALUE!</v>
      </c>
      <c r="AV19" s="18">
        <f t="shared" si="12"/>
        <v>0</v>
      </c>
      <c r="AW19" s="39" t="e" cm="1">
        <f t="array" ref="AW19">_xlfn.IFS(E19=1,VLOOKUP(F19,H1数据库!C:AQ,39,0),E19=2,VLOOKUP(H19,H1数据库!AS:BF,12,0))*AV19*C19</f>
        <v>#VALUE!</v>
      </c>
      <c r="AX19" s="18" t="e" cm="1">
        <f t="array" ref="AX19">_xlfn.IFS(E19=1,VLOOKUP(F19,H1数据库!C:AQ,40,0),E19=2,VLOOKUP(H19,H1数据库!AS:BF,13,0))</f>
        <v>#VALUE!</v>
      </c>
      <c r="AY19" s="18" t="e" cm="1">
        <f t="array" ref="AY19">_xlfn.IFS(E19=1,VLOOKUP(F19,H1数据库!C:AQ,41,0),E19=2,VLOOKUP(H19,H1数据库!AS:BF,14,0))</f>
        <v>#VALUE!</v>
      </c>
      <c r="AZ19" s="18"/>
    </row>
    <row r="20" spans="1:52" x14ac:dyDescent="0.25">
      <c r="A20" s="22"/>
      <c r="B20" s="3"/>
      <c r="C20" s="3"/>
      <c r="D20" s="3"/>
      <c r="E20" s="18" t="e">
        <f t="shared" si="7"/>
        <v>#VALUE!</v>
      </c>
      <c r="F20" s="18" t="str">
        <f t="shared" si="8"/>
        <v/>
      </c>
      <c r="G20" s="18" t="e">
        <f t="shared" si="9"/>
        <v>#VALUE!</v>
      </c>
      <c r="H20" s="18" t="e">
        <f t="shared" si="3"/>
        <v>#VALUE!</v>
      </c>
      <c r="I20" s="18" t="str">
        <f t="shared" si="10"/>
        <v/>
      </c>
      <c r="J20" s="18" t="e">
        <f>VLOOKUP(F20,H1数据库!C:AQ,2,0)</f>
        <v>#N/A</v>
      </c>
      <c r="K20" s="18" t="e">
        <f>VLOOKUP(F20,H1数据库!C:AQ,3,0)</f>
        <v>#N/A</v>
      </c>
      <c r="L20" s="19" t="e">
        <f t="shared" si="11"/>
        <v>#VALUE!</v>
      </c>
      <c r="M20" s="18" t="e">
        <f>VLOOKUP(F20,H1数据库!C:AQ,4,0)</f>
        <v>#N/A</v>
      </c>
      <c r="N20" s="18" t="e">
        <f>VLOOKUP(F20,H1数据库!C:AQ,5,0)</f>
        <v>#N/A</v>
      </c>
      <c r="O20" s="18"/>
      <c r="P20" s="18" t="e">
        <f>VLOOKUP(F20,H1数据库!C:AQ,6,0)</f>
        <v>#N/A</v>
      </c>
      <c r="Q20" s="18" t="e">
        <f>VLOOKUP(F20,H1数据库!C:AQ,7,0)</f>
        <v>#N/A</v>
      </c>
      <c r="R20" s="19" t="e">
        <f>VLOOKUP(F20,H1数据库!C:AQ,8,0)*C20</f>
        <v>#N/A</v>
      </c>
      <c r="S20" s="18" t="e">
        <f>VLOOKUP(F20,H1数据库!C:AQ,9,0)</f>
        <v>#N/A</v>
      </c>
      <c r="T20" s="18" t="e">
        <f>VLOOKUP(F20,H1数据库!C:AQ,10,0)</f>
        <v>#N/A</v>
      </c>
      <c r="U20" s="18"/>
      <c r="V20" s="18" t="e">
        <f>VLOOKUP(F20,H1数据库!C:AQ,11,0)</f>
        <v>#N/A</v>
      </c>
      <c r="W20" s="18" t="e">
        <f>VLOOKUP(F20,H1数据库!C:AQ,12,0)</f>
        <v>#N/A</v>
      </c>
      <c r="X20" s="19" t="e">
        <f>VLOOKUP(F20,H1数据库!C:AQ,15,0)*C20</f>
        <v>#N/A</v>
      </c>
      <c r="Y20" s="18" t="e">
        <f>VLOOKUP(F20,H1数据库!C:AQ,16,0)</f>
        <v>#N/A</v>
      </c>
      <c r="Z20" s="18" t="e">
        <f>VLOOKUP(F20,H1数据库!C:AQ,17,0)</f>
        <v>#N/A</v>
      </c>
      <c r="AA20" s="18"/>
      <c r="AB20" s="18" t="e" cm="1">
        <f t="array" ref="AB20">_xlfn.IFS(E20=1,VLOOKUP(F20,H1数据库!C:AQ,18,0),E20=2,VLOOKUP(H20,H1数据库!AS:BF,2,0))</f>
        <v>#VALUE!</v>
      </c>
      <c r="AC20" s="18" t="e" cm="1">
        <f t="array" ref="AC20">_xlfn.IFS(E20=1,VLOOKUP(F20,H1数据库!C:AQ,19,0),E20=2,VLOOKUP(H20,H1数据库!AS:BF,3,0))</f>
        <v>#VALUE!</v>
      </c>
      <c r="AD20" s="39" t="e" cm="1">
        <f t="array" ref="AD20">_xlfn.IFS(E20=1,VLOOKUP(F20,H1数据库!C:AQ,21,0),E20=2,VLOOKUP(H20,H1数据库!AS:BF,6,0))*C20</f>
        <v>#VALUE!</v>
      </c>
      <c r="AE20" s="18" t="e" cm="1">
        <f t="array" ref="AE20">_xlfn.IFS(E20=1,VLOOKUP(F20,H1数据库!C:AQ,22,0),E20=2,VLOOKUP(H20,H1数据库!AS:BF,7,0))</f>
        <v>#VALUE!</v>
      </c>
      <c r="AF20" s="18" t="e" cm="1">
        <f t="array" ref="AF20">_xlfn.IFS(E20=1,VLOOKUP(F20,H1数据库!C:AQ,23,0),E20=2,VLOOKUP(H20,H1数据库!AS:BF,8,0))</f>
        <v>#VALUE!</v>
      </c>
      <c r="AG20" s="18"/>
      <c r="AH20" s="18" t="e">
        <f>VLOOKUP(F20,H1数据库!C:AQ,24,0)</f>
        <v>#N/A</v>
      </c>
      <c r="AI20" s="18" t="e">
        <f>VLOOKUP(F20,H1数据库!C:AQ,25,0)</f>
        <v>#N/A</v>
      </c>
      <c r="AJ20" s="19" t="e">
        <f>VLOOKUP(F20,H1数据库!C:AQ,27,0)*C20</f>
        <v>#N/A</v>
      </c>
      <c r="AK20" s="18" t="e">
        <f>VLOOKUP(F20,H1数据库!C:AQ,28,0)</f>
        <v>#N/A</v>
      </c>
      <c r="AL20" s="18" t="e">
        <f>VLOOKUP(F20,H1数据库!C:AQ,29,0)</f>
        <v>#N/A</v>
      </c>
      <c r="AM20" s="18"/>
      <c r="AN20" s="18" t="e">
        <f>VLOOKUP(F20,H1数据库!C:AQ,30,0)</f>
        <v>#N/A</v>
      </c>
      <c r="AO20" s="18" t="e">
        <f>VLOOKUP(F20,H1数据库!C:AQ,31,0)</f>
        <v>#N/A</v>
      </c>
      <c r="AP20" s="19" t="e">
        <f>VLOOKUP(F20,H1数据库!C:AQ,33,0)*C20</f>
        <v>#N/A</v>
      </c>
      <c r="AQ20" s="18" t="e">
        <f>VLOOKUP(F20,H1数据库!C:AQ,34,0)</f>
        <v>#N/A</v>
      </c>
      <c r="AR20" s="18" t="e">
        <f>VLOOKUP(F20,H1数据库!C:AQ,35,0)</f>
        <v>#N/A</v>
      </c>
      <c r="AS20" s="18"/>
      <c r="AT20" s="18" t="e" cm="1">
        <f t="array" ref="AT20">_xlfn.IFS(E20=1,VLOOKUP(F20,H1数据库!C:AQ,36,0),E20=2,VLOOKUP(H20,H1数据库!AS:BF,9,0))</f>
        <v>#VALUE!</v>
      </c>
      <c r="AU20" s="18" t="e" cm="1">
        <f t="array" ref="AU20">_xlfn.IFS(E20=1,VLOOKUP(F20,H1数据库!C:AQ,37,0),E20=2,VLOOKUP(H20,H1数据库!AS:BF,10,0))</f>
        <v>#VALUE!</v>
      </c>
      <c r="AV20" s="18">
        <f t="shared" si="12"/>
        <v>0</v>
      </c>
      <c r="AW20" s="39" t="e" cm="1">
        <f t="array" ref="AW20">_xlfn.IFS(E20=1,VLOOKUP(F20,H1数据库!C:AQ,39,0),E20=2,VLOOKUP(H20,H1数据库!AS:BF,12,0))*AV20*C20</f>
        <v>#VALUE!</v>
      </c>
      <c r="AX20" s="18" t="e" cm="1">
        <f t="array" ref="AX20">_xlfn.IFS(E20=1,VLOOKUP(F20,H1数据库!C:AQ,40,0),E20=2,VLOOKUP(H20,H1数据库!AS:BF,13,0))</f>
        <v>#VALUE!</v>
      </c>
      <c r="AY20" s="18" t="e" cm="1">
        <f t="array" ref="AY20">_xlfn.IFS(E20=1,VLOOKUP(F20,H1数据库!C:AQ,41,0),E20=2,VLOOKUP(H20,H1数据库!AS:BF,14,0))</f>
        <v>#VALUE!</v>
      </c>
      <c r="AZ20" s="18"/>
    </row>
    <row r="21" spans="1:52" x14ac:dyDescent="0.25">
      <c r="A21" s="22"/>
      <c r="B21" s="3"/>
      <c r="C21" s="3"/>
      <c r="D21" s="3"/>
      <c r="E21" s="18" t="e">
        <f t="shared" si="7"/>
        <v>#VALUE!</v>
      </c>
      <c r="F21" s="18" t="str">
        <f t="shared" si="8"/>
        <v/>
      </c>
      <c r="G21" s="18" t="e">
        <f t="shared" si="9"/>
        <v>#VALUE!</v>
      </c>
      <c r="H21" s="18" t="e">
        <f t="shared" si="3"/>
        <v>#VALUE!</v>
      </c>
      <c r="I21" s="18" t="str">
        <f t="shared" si="10"/>
        <v/>
      </c>
      <c r="J21" s="18" t="e">
        <f>VLOOKUP(F21,H1数据库!C:AQ,2,0)</f>
        <v>#N/A</v>
      </c>
      <c r="K21" s="18" t="e">
        <f>VLOOKUP(F21,H1数据库!C:AQ,3,0)</f>
        <v>#N/A</v>
      </c>
      <c r="L21" s="19" t="e">
        <f t="shared" si="11"/>
        <v>#VALUE!</v>
      </c>
      <c r="M21" s="18" t="e">
        <f>VLOOKUP(F21,H1数据库!C:AQ,4,0)</f>
        <v>#N/A</v>
      </c>
      <c r="N21" s="18" t="e">
        <f>VLOOKUP(F21,H1数据库!C:AQ,5,0)</f>
        <v>#N/A</v>
      </c>
      <c r="O21" s="18"/>
      <c r="P21" s="18" t="e">
        <f>VLOOKUP(F21,H1数据库!C:AQ,6,0)</f>
        <v>#N/A</v>
      </c>
      <c r="Q21" s="18" t="e">
        <f>VLOOKUP(F21,H1数据库!C:AQ,7,0)</f>
        <v>#N/A</v>
      </c>
      <c r="R21" s="19" t="e">
        <f>VLOOKUP(F21,H1数据库!C:AQ,8,0)*C21</f>
        <v>#N/A</v>
      </c>
      <c r="S21" s="18" t="e">
        <f>VLOOKUP(F21,H1数据库!C:AQ,9,0)</f>
        <v>#N/A</v>
      </c>
      <c r="T21" s="18" t="e">
        <f>VLOOKUP(F21,H1数据库!C:AQ,10,0)</f>
        <v>#N/A</v>
      </c>
      <c r="U21" s="18"/>
      <c r="V21" s="18" t="e">
        <f>VLOOKUP(F21,H1数据库!C:AQ,11,0)</f>
        <v>#N/A</v>
      </c>
      <c r="W21" s="18" t="e">
        <f>VLOOKUP(F21,H1数据库!C:AQ,12,0)</f>
        <v>#N/A</v>
      </c>
      <c r="X21" s="19" t="e">
        <f>VLOOKUP(F21,H1数据库!C:AQ,15,0)*C21</f>
        <v>#N/A</v>
      </c>
      <c r="Y21" s="18" t="e">
        <f>VLOOKUP(F21,H1数据库!C:AQ,16,0)</f>
        <v>#N/A</v>
      </c>
      <c r="Z21" s="18" t="e">
        <f>VLOOKUP(F21,H1数据库!C:AQ,17,0)</f>
        <v>#N/A</v>
      </c>
      <c r="AA21" s="18"/>
      <c r="AB21" s="18" t="e" cm="1">
        <f t="array" ref="AB21">_xlfn.IFS(E21=1,VLOOKUP(F21,H1数据库!C:AQ,18,0),E21=2,VLOOKUP(H21,H1数据库!AS:BF,2,0))</f>
        <v>#VALUE!</v>
      </c>
      <c r="AC21" s="18" t="e" cm="1">
        <f t="array" ref="AC21">_xlfn.IFS(E21=1,VLOOKUP(F21,H1数据库!C:AQ,19,0),E21=2,VLOOKUP(H21,H1数据库!AS:BF,3,0))</f>
        <v>#VALUE!</v>
      </c>
      <c r="AD21" s="39" t="e" cm="1">
        <f t="array" ref="AD21">_xlfn.IFS(E21=1,VLOOKUP(F21,H1数据库!C:AQ,21,0),E21=2,VLOOKUP(H21,H1数据库!AS:BF,6,0))*C21</f>
        <v>#VALUE!</v>
      </c>
      <c r="AE21" s="18" t="e" cm="1">
        <f t="array" ref="AE21">_xlfn.IFS(E21=1,VLOOKUP(F21,H1数据库!C:AQ,22,0),E21=2,VLOOKUP(H21,H1数据库!AS:BF,7,0))</f>
        <v>#VALUE!</v>
      </c>
      <c r="AF21" s="18" t="e" cm="1">
        <f t="array" ref="AF21">_xlfn.IFS(E21=1,VLOOKUP(F21,H1数据库!C:AQ,23,0),E21=2,VLOOKUP(H21,H1数据库!AS:BF,8,0))</f>
        <v>#VALUE!</v>
      </c>
      <c r="AG21" s="18"/>
      <c r="AH21" s="18" t="e">
        <f>VLOOKUP(F21,H1数据库!C:AQ,24,0)</f>
        <v>#N/A</v>
      </c>
      <c r="AI21" s="18" t="e">
        <f>VLOOKUP(F21,H1数据库!C:AQ,25,0)</f>
        <v>#N/A</v>
      </c>
      <c r="AJ21" s="19" t="e">
        <f>VLOOKUP(F21,H1数据库!C:AQ,27,0)*C21</f>
        <v>#N/A</v>
      </c>
      <c r="AK21" s="18" t="e">
        <f>VLOOKUP(F21,H1数据库!C:AQ,28,0)</f>
        <v>#N/A</v>
      </c>
      <c r="AL21" s="18" t="e">
        <f>VLOOKUP(F21,H1数据库!C:AQ,29,0)</f>
        <v>#N/A</v>
      </c>
      <c r="AM21" s="18"/>
      <c r="AN21" s="18" t="e">
        <f>VLOOKUP(F21,H1数据库!C:AQ,30,0)</f>
        <v>#N/A</v>
      </c>
      <c r="AO21" s="18" t="e">
        <f>VLOOKUP(F21,H1数据库!C:AQ,31,0)</f>
        <v>#N/A</v>
      </c>
      <c r="AP21" s="19" t="e">
        <f>VLOOKUP(F21,H1数据库!C:AQ,33,0)*C21</f>
        <v>#N/A</v>
      </c>
      <c r="AQ21" s="18" t="e">
        <f>VLOOKUP(F21,H1数据库!C:AQ,34,0)</f>
        <v>#N/A</v>
      </c>
      <c r="AR21" s="18" t="e">
        <f>VLOOKUP(F21,H1数据库!C:AQ,35,0)</f>
        <v>#N/A</v>
      </c>
      <c r="AS21" s="18"/>
      <c r="AT21" s="18" t="e" cm="1">
        <f t="array" ref="AT21">_xlfn.IFS(E21=1,VLOOKUP(F21,H1数据库!C:AQ,36,0),E21=2,VLOOKUP(H21,H1数据库!AS:BF,9,0))</f>
        <v>#VALUE!</v>
      </c>
      <c r="AU21" s="18" t="e" cm="1">
        <f t="array" ref="AU21">_xlfn.IFS(E21=1,VLOOKUP(F21,H1数据库!C:AQ,37,0),E21=2,VLOOKUP(H21,H1数据库!AS:BF,10,0))</f>
        <v>#VALUE!</v>
      </c>
      <c r="AV21" s="18">
        <f t="shared" si="12"/>
        <v>0</v>
      </c>
      <c r="AW21" s="39" t="e" cm="1">
        <f t="array" ref="AW21">_xlfn.IFS(E21=1,VLOOKUP(F21,H1数据库!C:AQ,39,0),E21=2,VLOOKUP(H21,H1数据库!AS:BF,12,0))*AV21*C21</f>
        <v>#VALUE!</v>
      </c>
      <c r="AX21" s="18" t="e" cm="1">
        <f t="array" ref="AX21">_xlfn.IFS(E21=1,VLOOKUP(F21,H1数据库!C:AQ,40,0),E21=2,VLOOKUP(H21,H1数据库!AS:BF,13,0))</f>
        <v>#VALUE!</v>
      </c>
      <c r="AY21" s="18" t="e" cm="1">
        <f t="array" ref="AY21">_xlfn.IFS(E21=1,VLOOKUP(F21,H1数据库!C:AQ,41,0),E21=2,VLOOKUP(H21,H1数据库!AS:BF,14,0))</f>
        <v>#VALUE!</v>
      </c>
      <c r="AZ21" s="18"/>
    </row>
    <row r="22" spans="1:52" x14ac:dyDescent="0.25">
      <c r="A22" s="22"/>
      <c r="B22" s="3"/>
      <c r="C22" s="3"/>
      <c r="D22" s="3"/>
      <c r="E22" s="18" t="e">
        <f t="shared" si="7"/>
        <v>#VALUE!</v>
      </c>
      <c r="F22" s="18" t="str">
        <f t="shared" si="8"/>
        <v/>
      </c>
      <c r="G22" s="18" t="e">
        <f t="shared" si="9"/>
        <v>#VALUE!</v>
      </c>
      <c r="H22" s="18" t="e">
        <f t="shared" si="3"/>
        <v>#VALUE!</v>
      </c>
      <c r="I22" s="18" t="str">
        <f t="shared" si="10"/>
        <v/>
      </c>
      <c r="J22" s="18" t="e">
        <f>VLOOKUP(F22,H1数据库!C:AQ,2,0)</f>
        <v>#N/A</v>
      </c>
      <c r="K22" s="18" t="e">
        <f>VLOOKUP(F22,H1数据库!C:AQ,3,0)</f>
        <v>#N/A</v>
      </c>
      <c r="L22" s="19" t="e">
        <f t="shared" si="11"/>
        <v>#VALUE!</v>
      </c>
      <c r="M22" s="18" t="e">
        <f>VLOOKUP(F22,H1数据库!C:AQ,4,0)</f>
        <v>#N/A</v>
      </c>
      <c r="N22" s="18" t="e">
        <f>VLOOKUP(F22,H1数据库!C:AQ,5,0)</f>
        <v>#N/A</v>
      </c>
      <c r="O22" s="18"/>
      <c r="P22" s="18" t="e">
        <f>VLOOKUP(F22,H1数据库!C:AQ,6,0)</f>
        <v>#N/A</v>
      </c>
      <c r="Q22" s="18" t="e">
        <f>VLOOKUP(F22,H1数据库!C:AQ,7,0)</f>
        <v>#N/A</v>
      </c>
      <c r="R22" s="19" t="e">
        <f>VLOOKUP(F22,H1数据库!C:AQ,8,0)*C22</f>
        <v>#N/A</v>
      </c>
      <c r="S22" s="18" t="e">
        <f>VLOOKUP(F22,H1数据库!C:AQ,9,0)</f>
        <v>#N/A</v>
      </c>
      <c r="T22" s="18" t="e">
        <f>VLOOKUP(F22,H1数据库!C:AQ,10,0)</f>
        <v>#N/A</v>
      </c>
      <c r="U22" s="18"/>
      <c r="V22" s="18" t="e">
        <f>VLOOKUP(F22,H1数据库!C:AQ,11,0)</f>
        <v>#N/A</v>
      </c>
      <c r="W22" s="18" t="e">
        <f>VLOOKUP(F22,H1数据库!C:AQ,12,0)</f>
        <v>#N/A</v>
      </c>
      <c r="X22" s="19" t="e">
        <f>VLOOKUP(F22,H1数据库!C:AQ,15,0)*C22</f>
        <v>#N/A</v>
      </c>
      <c r="Y22" s="18" t="e">
        <f>VLOOKUP(F22,H1数据库!C:AQ,16,0)</f>
        <v>#N/A</v>
      </c>
      <c r="Z22" s="18" t="e">
        <f>VLOOKUP(F22,H1数据库!C:AQ,17,0)</f>
        <v>#N/A</v>
      </c>
      <c r="AA22" s="18"/>
      <c r="AB22" s="18" t="e" cm="1">
        <f t="array" ref="AB22">_xlfn.IFS(E22=1,VLOOKUP(F22,H1数据库!C:AQ,18,0),E22=2,VLOOKUP(H22,H1数据库!AS:BF,2,0))</f>
        <v>#VALUE!</v>
      </c>
      <c r="AC22" s="18" t="e" cm="1">
        <f t="array" ref="AC22">_xlfn.IFS(E22=1,VLOOKUP(F22,H1数据库!C:AQ,19,0),E22=2,VLOOKUP(H22,H1数据库!AS:BF,3,0))</f>
        <v>#VALUE!</v>
      </c>
      <c r="AD22" s="39" t="e" cm="1">
        <f t="array" ref="AD22">_xlfn.IFS(E22=1,VLOOKUP(F22,H1数据库!C:AQ,21,0),E22=2,VLOOKUP(H22,H1数据库!AS:BF,6,0))*C22</f>
        <v>#VALUE!</v>
      </c>
      <c r="AE22" s="18" t="e" cm="1">
        <f t="array" ref="AE22">_xlfn.IFS(E22=1,VLOOKUP(F22,H1数据库!C:AQ,22,0),E22=2,VLOOKUP(H22,H1数据库!AS:BF,7,0))</f>
        <v>#VALUE!</v>
      </c>
      <c r="AF22" s="18" t="e" cm="1">
        <f t="array" ref="AF22">_xlfn.IFS(E22=1,VLOOKUP(F22,H1数据库!C:AQ,23,0),E22=2,VLOOKUP(H22,H1数据库!AS:BF,8,0))</f>
        <v>#VALUE!</v>
      </c>
      <c r="AG22" s="18"/>
      <c r="AH22" s="18" t="e">
        <f>VLOOKUP(F22,H1数据库!C:AQ,24,0)</f>
        <v>#N/A</v>
      </c>
      <c r="AI22" s="18" t="e">
        <f>VLOOKUP(F22,H1数据库!C:AQ,25,0)</f>
        <v>#N/A</v>
      </c>
      <c r="AJ22" s="19" t="e">
        <f>VLOOKUP(F22,H1数据库!C:AQ,27,0)*C22</f>
        <v>#N/A</v>
      </c>
      <c r="AK22" s="18" t="e">
        <f>VLOOKUP(F22,H1数据库!C:AQ,28,0)</f>
        <v>#N/A</v>
      </c>
      <c r="AL22" s="18" t="e">
        <f>VLOOKUP(F22,H1数据库!C:AQ,29,0)</f>
        <v>#N/A</v>
      </c>
      <c r="AM22" s="18"/>
      <c r="AN22" s="18" t="e">
        <f>VLOOKUP(F22,H1数据库!C:AQ,30,0)</f>
        <v>#N/A</v>
      </c>
      <c r="AO22" s="18" t="e">
        <f>VLOOKUP(F22,H1数据库!C:AQ,31,0)</f>
        <v>#N/A</v>
      </c>
      <c r="AP22" s="19" t="e">
        <f>VLOOKUP(F22,H1数据库!C:AQ,33,0)*C22</f>
        <v>#N/A</v>
      </c>
      <c r="AQ22" s="18" t="e">
        <f>VLOOKUP(F22,H1数据库!C:AQ,34,0)</f>
        <v>#N/A</v>
      </c>
      <c r="AR22" s="18" t="e">
        <f>VLOOKUP(F22,H1数据库!C:AQ,35,0)</f>
        <v>#N/A</v>
      </c>
      <c r="AS22" s="18"/>
      <c r="AT22" s="18" t="e" cm="1">
        <f t="array" ref="AT22">_xlfn.IFS(E22=1,VLOOKUP(F22,H1数据库!C:AQ,36,0),E22=2,VLOOKUP(H22,H1数据库!AS:BF,9,0))</f>
        <v>#VALUE!</v>
      </c>
      <c r="AU22" s="18" t="e" cm="1">
        <f t="array" ref="AU22">_xlfn.IFS(E22=1,VLOOKUP(F22,H1数据库!C:AQ,37,0),E22=2,VLOOKUP(H22,H1数据库!AS:BF,10,0))</f>
        <v>#VALUE!</v>
      </c>
      <c r="AV22" s="18">
        <f t="shared" si="12"/>
        <v>0</v>
      </c>
      <c r="AW22" s="39" t="e" cm="1">
        <f t="array" ref="AW22">_xlfn.IFS(E22=1,VLOOKUP(F22,H1数据库!C:AQ,39,0),E22=2,VLOOKUP(H22,H1数据库!AS:BF,12,0))*AV22*C22</f>
        <v>#VALUE!</v>
      </c>
      <c r="AX22" s="18" t="e" cm="1">
        <f t="array" ref="AX22">_xlfn.IFS(E22=1,VLOOKUP(F22,H1数据库!C:AQ,40,0),E22=2,VLOOKUP(H22,H1数据库!AS:BF,13,0))</f>
        <v>#VALUE!</v>
      </c>
      <c r="AY22" s="18" t="e" cm="1">
        <f t="array" ref="AY22">_xlfn.IFS(E22=1,VLOOKUP(F22,H1数据库!C:AQ,41,0),E22=2,VLOOKUP(H22,H1数据库!AS:BF,14,0))</f>
        <v>#VALUE!</v>
      </c>
      <c r="AZ22" s="18"/>
    </row>
    <row r="23" spans="1:52" x14ac:dyDescent="0.25">
      <c r="A23" s="22"/>
      <c r="B23" s="3"/>
      <c r="C23" s="3"/>
      <c r="D23" s="3"/>
      <c r="E23" s="18" t="e">
        <f t="shared" si="7"/>
        <v>#VALUE!</v>
      </c>
      <c r="F23" s="18" t="str">
        <f t="shared" si="8"/>
        <v/>
      </c>
      <c r="G23" s="18" t="e">
        <f t="shared" si="9"/>
        <v>#VALUE!</v>
      </c>
      <c r="H23" s="18" t="e">
        <f t="shared" si="3"/>
        <v>#VALUE!</v>
      </c>
      <c r="I23" s="18" t="str">
        <f t="shared" si="10"/>
        <v/>
      </c>
      <c r="J23" s="18" t="e">
        <f>VLOOKUP(F23,H1数据库!C:AQ,2,0)</f>
        <v>#N/A</v>
      </c>
      <c r="K23" s="18" t="e">
        <f>VLOOKUP(F23,H1数据库!C:AQ,3,0)</f>
        <v>#N/A</v>
      </c>
      <c r="L23" s="19" t="e">
        <f t="shared" si="11"/>
        <v>#VALUE!</v>
      </c>
      <c r="M23" s="18" t="e">
        <f>VLOOKUP(F23,H1数据库!C:AQ,4,0)</f>
        <v>#N/A</v>
      </c>
      <c r="N23" s="18" t="e">
        <f>VLOOKUP(F23,H1数据库!C:AQ,5,0)</f>
        <v>#N/A</v>
      </c>
      <c r="O23" s="18"/>
      <c r="P23" s="18" t="e">
        <f>VLOOKUP(F23,H1数据库!C:AQ,6,0)</f>
        <v>#N/A</v>
      </c>
      <c r="Q23" s="18" t="e">
        <f>VLOOKUP(F23,H1数据库!C:AQ,7,0)</f>
        <v>#N/A</v>
      </c>
      <c r="R23" s="19" t="e">
        <f>VLOOKUP(F23,H1数据库!C:AQ,8,0)*C23</f>
        <v>#N/A</v>
      </c>
      <c r="S23" s="18" t="e">
        <f>VLOOKUP(F23,H1数据库!C:AQ,9,0)</f>
        <v>#N/A</v>
      </c>
      <c r="T23" s="18" t="e">
        <f>VLOOKUP(F23,H1数据库!C:AQ,10,0)</f>
        <v>#N/A</v>
      </c>
      <c r="U23" s="18"/>
      <c r="V23" s="18" t="e">
        <f>VLOOKUP(F23,H1数据库!C:AQ,11,0)</f>
        <v>#N/A</v>
      </c>
      <c r="W23" s="18" t="e">
        <f>VLOOKUP(F23,H1数据库!C:AQ,12,0)</f>
        <v>#N/A</v>
      </c>
      <c r="X23" s="19" t="e">
        <f>VLOOKUP(F23,H1数据库!C:AQ,15,0)*C23</f>
        <v>#N/A</v>
      </c>
      <c r="Y23" s="18" t="e">
        <f>VLOOKUP(F23,H1数据库!C:AQ,16,0)</f>
        <v>#N/A</v>
      </c>
      <c r="Z23" s="18" t="e">
        <f>VLOOKUP(F23,H1数据库!C:AQ,17,0)</f>
        <v>#N/A</v>
      </c>
      <c r="AA23" s="18"/>
      <c r="AB23" s="18" t="e" cm="1">
        <f t="array" ref="AB23">_xlfn.IFS(E23=1,VLOOKUP(F23,H1数据库!C:AQ,18,0),E23=2,VLOOKUP(H23,H1数据库!AS:BF,2,0))</f>
        <v>#VALUE!</v>
      </c>
      <c r="AC23" s="18" t="e" cm="1">
        <f t="array" ref="AC23">_xlfn.IFS(E23=1,VLOOKUP(F23,H1数据库!C:AQ,19,0),E23=2,VLOOKUP(H23,H1数据库!AS:BF,3,0))</f>
        <v>#VALUE!</v>
      </c>
      <c r="AD23" s="39" t="e" cm="1">
        <f t="array" ref="AD23">_xlfn.IFS(E23=1,VLOOKUP(F23,H1数据库!C:AQ,21,0),E23=2,VLOOKUP(H23,H1数据库!AS:BF,6,0))*C23</f>
        <v>#VALUE!</v>
      </c>
      <c r="AE23" s="18" t="e" cm="1">
        <f t="array" ref="AE23">_xlfn.IFS(E23=1,VLOOKUP(F23,H1数据库!C:AQ,22,0),E23=2,VLOOKUP(H23,H1数据库!AS:BF,7,0))</f>
        <v>#VALUE!</v>
      </c>
      <c r="AF23" s="18" t="e" cm="1">
        <f t="array" ref="AF23">_xlfn.IFS(E23=1,VLOOKUP(F23,H1数据库!C:AQ,23,0),E23=2,VLOOKUP(H23,H1数据库!AS:BF,8,0))</f>
        <v>#VALUE!</v>
      </c>
      <c r="AG23" s="18"/>
      <c r="AH23" s="18" t="e">
        <f>VLOOKUP(F23,H1数据库!C:AQ,24,0)</f>
        <v>#N/A</v>
      </c>
      <c r="AI23" s="18" t="e">
        <f>VLOOKUP(F23,H1数据库!C:AQ,25,0)</f>
        <v>#N/A</v>
      </c>
      <c r="AJ23" s="19" t="e">
        <f>VLOOKUP(F23,H1数据库!C:AQ,27,0)*C23</f>
        <v>#N/A</v>
      </c>
      <c r="AK23" s="18" t="e">
        <f>VLOOKUP(F23,H1数据库!C:AQ,28,0)</f>
        <v>#N/A</v>
      </c>
      <c r="AL23" s="18" t="e">
        <f>VLOOKUP(F23,H1数据库!C:AQ,29,0)</f>
        <v>#N/A</v>
      </c>
      <c r="AM23" s="18"/>
      <c r="AN23" s="18" t="e">
        <f>VLOOKUP(F23,H1数据库!C:AQ,30,0)</f>
        <v>#N/A</v>
      </c>
      <c r="AO23" s="18" t="e">
        <f>VLOOKUP(F23,H1数据库!C:AQ,31,0)</f>
        <v>#N/A</v>
      </c>
      <c r="AP23" s="19" t="e">
        <f>VLOOKUP(F23,H1数据库!C:AQ,33,0)*C23</f>
        <v>#N/A</v>
      </c>
      <c r="AQ23" s="18" t="e">
        <f>VLOOKUP(F23,H1数据库!C:AQ,34,0)</f>
        <v>#N/A</v>
      </c>
      <c r="AR23" s="18" t="e">
        <f>VLOOKUP(F23,H1数据库!C:AQ,35,0)</f>
        <v>#N/A</v>
      </c>
      <c r="AS23" s="18"/>
      <c r="AT23" s="18" t="e" cm="1">
        <f t="array" ref="AT23">_xlfn.IFS(E23=1,VLOOKUP(F23,H1数据库!C:AQ,36,0),E23=2,VLOOKUP(H23,H1数据库!AS:BF,9,0))</f>
        <v>#VALUE!</v>
      </c>
      <c r="AU23" s="18" t="e" cm="1">
        <f t="array" ref="AU23">_xlfn.IFS(E23=1,VLOOKUP(F23,H1数据库!C:AQ,37,0),E23=2,VLOOKUP(H23,H1数据库!AS:BF,10,0))</f>
        <v>#VALUE!</v>
      </c>
      <c r="AV23" s="18">
        <f t="shared" si="12"/>
        <v>0</v>
      </c>
      <c r="AW23" s="39" t="e" cm="1">
        <f t="array" ref="AW23">_xlfn.IFS(E23=1,VLOOKUP(F23,H1数据库!C:AQ,39,0),E23=2,VLOOKUP(H23,H1数据库!AS:BF,12,0))*AV23*C23</f>
        <v>#VALUE!</v>
      </c>
      <c r="AX23" s="18" t="e" cm="1">
        <f t="array" ref="AX23">_xlfn.IFS(E23=1,VLOOKUP(F23,H1数据库!C:AQ,40,0),E23=2,VLOOKUP(H23,H1数据库!AS:BF,13,0))</f>
        <v>#VALUE!</v>
      </c>
      <c r="AY23" s="18" t="e" cm="1">
        <f t="array" ref="AY23">_xlfn.IFS(E23=1,VLOOKUP(F23,H1数据库!C:AQ,41,0),E23=2,VLOOKUP(H23,H1数据库!AS:BF,14,0))</f>
        <v>#VALUE!</v>
      </c>
      <c r="AZ23" s="18"/>
    </row>
    <row r="24" spans="1:52" x14ac:dyDescent="0.25">
      <c r="A24" s="22"/>
      <c r="B24" s="3"/>
      <c r="C24" s="3"/>
      <c r="D24" s="3"/>
      <c r="E24" s="18" t="e">
        <f t="shared" si="7"/>
        <v>#VALUE!</v>
      </c>
      <c r="F24" s="18" t="str">
        <f t="shared" si="8"/>
        <v/>
      </c>
      <c r="G24" s="18" t="e">
        <f t="shared" si="9"/>
        <v>#VALUE!</v>
      </c>
      <c r="H24" s="18" t="e">
        <f t="shared" si="3"/>
        <v>#VALUE!</v>
      </c>
      <c r="I24" s="18" t="str">
        <f t="shared" si="10"/>
        <v/>
      </c>
      <c r="J24" s="18" t="e">
        <f>VLOOKUP(F24,H1数据库!C:AQ,2,0)</f>
        <v>#N/A</v>
      </c>
      <c r="K24" s="18" t="e">
        <f>VLOOKUP(F24,H1数据库!C:AQ,3,0)</f>
        <v>#N/A</v>
      </c>
      <c r="L24" s="19" t="e">
        <f t="shared" si="11"/>
        <v>#VALUE!</v>
      </c>
      <c r="M24" s="18" t="e">
        <f>VLOOKUP(F24,H1数据库!C:AQ,4,0)</f>
        <v>#N/A</v>
      </c>
      <c r="N24" s="18" t="e">
        <f>VLOOKUP(F24,H1数据库!C:AQ,5,0)</f>
        <v>#N/A</v>
      </c>
      <c r="O24" s="18"/>
      <c r="P24" s="18" t="e">
        <f>VLOOKUP(F24,H1数据库!C:AQ,6,0)</f>
        <v>#N/A</v>
      </c>
      <c r="Q24" s="18" t="e">
        <f>VLOOKUP(F24,H1数据库!C:AQ,7,0)</f>
        <v>#N/A</v>
      </c>
      <c r="R24" s="19" t="e">
        <f>VLOOKUP(F24,H1数据库!C:AQ,8,0)*C24</f>
        <v>#N/A</v>
      </c>
      <c r="S24" s="18" t="e">
        <f>VLOOKUP(F24,H1数据库!C:AQ,9,0)</f>
        <v>#N/A</v>
      </c>
      <c r="T24" s="18" t="e">
        <f>VLOOKUP(F24,H1数据库!C:AQ,10,0)</f>
        <v>#N/A</v>
      </c>
      <c r="U24" s="18"/>
      <c r="V24" s="18" t="e">
        <f>VLOOKUP(F24,H1数据库!C:AQ,11,0)</f>
        <v>#N/A</v>
      </c>
      <c r="W24" s="18" t="e">
        <f>VLOOKUP(F24,H1数据库!C:AQ,12,0)</f>
        <v>#N/A</v>
      </c>
      <c r="X24" s="19" t="e">
        <f>VLOOKUP(F24,H1数据库!C:AQ,15,0)*C24</f>
        <v>#N/A</v>
      </c>
      <c r="Y24" s="18" t="e">
        <f>VLOOKUP(F24,H1数据库!C:AQ,16,0)</f>
        <v>#N/A</v>
      </c>
      <c r="Z24" s="18" t="e">
        <f>VLOOKUP(F24,H1数据库!C:AQ,17,0)</f>
        <v>#N/A</v>
      </c>
      <c r="AA24" s="18"/>
      <c r="AB24" s="18" t="e" cm="1">
        <f t="array" ref="AB24">_xlfn.IFS(E24=1,VLOOKUP(F24,H1数据库!C:AQ,18,0),E24=2,VLOOKUP(H24,H1数据库!AS:BF,2,0))</f>
        <v>#VALUE!</v>
      </c>
      <c r="AC24" s="18" t="e" cm="1">
        <f t="array" ref="AC24">_xlfn.IFS(E24=1,VLOOKUP(F24,H1数据库!C:AQ,19,0),E24=2,VLOOKUP(H24,H1数据库!AS:BF,3,0))</f>
        <v>#VALUE!</v>
      </c>
      <c r="AD24" s="39" t="e" cm="1">
        <f t="array" ref="AD24">_xlfn.IFS(E24=1,VLOOKUP(F24,H1数据库!C:AQ,21,0),E24=2,VLOOKUP(H24,H1数据库!AS:BF,6,0))*C24</f>
        <v>#VALUE!</v>
      </c>
      <c r="AE24" s="18" t="e" cm="1">
        <f t="array" ref="AE24">_xlfn.IFS(E24=1,VLOOKUP(F24,H1数据库!C:AQ,22,0),E24=2,VLOOKUP(H24,H1数据库!AS:BF,7,0))</f>
        <v>#VALUE!</v>
      </c>
      <c r="AF24" s="18" t="e" cm="1">
        <f t="array" ref="AF24">_xlfn.IFS(E24=1,VLOOKUP(F24,H1数据库!C:AQ,23,0),E24=2,VLOOKUP(H24,H1数据库!AS:BF,8,0))</f>
        <v>#VALUE!</v>
      </c>
      <c r="AG24" s="18"/>
      <c r="AH24" s="18" t="e">
        <f>VLOOKUP(F24,H1数据库!C:AQ,24,0)</f>
        <v>#N/A</v>
      </c>
      <c r="AI24" s="18" t="e">
        <f>VLOOKUP(F24,H1数据库!C:AQ,25,0)</f>
        <v>#N/A</v>
      </c>
      <c r="AJ24" s="19" t="e">
        <f>VLOOKUP(F24,H1数据库!C:AQ,27,0)*C24</f>
        <v>#N/A</v>
      </c>
      <c r="AK24" s="18" t="e">
        <f>VLOOKUP(F24,H1数据库!C:AQ,28,0)</f>
        <v>#N/A</v>
      </c>
      <c r="AL24" s="18" t="e">
        <f>VLOOKUP(F24,H1数据库!C:AQ,29,0)</f>
        <v>#N/A</v>
      </c>
      <c r="AM24" s="18"/>
      <c r="AN24" s="18" t="e">
        <f>VLOOKUP(F24,H1数据库!C:AQ,30,0)</f>
        <v>#N/A</v>
      </c>
      <c r="AO24" s="18" t="e">
        <f>VLOOKUP(F24,H1数据库!C:AQ,31,0)</f>
        <v>#N/A</v>
      </c>
      <c r="AP24" s="19" t="e">
        <f>VLOOKUP(F24,H1数据库!C:AQ,33,0)*C24</f>
        <v>#N/A</v>
      </c>
      <c r="AQ24" s="18" t="e">
        <f>VLOOKUP(F24,H1数据库!C:AQ,34,0)</f>
        <v>#N/A</v>
      </c>
      <c r="AR24" s="18" t="e">
        <f>VLOOKUP(F24,H1数据库!C:AQ,35,0)</f>
        <v>#N/A</v>
      </c>
      <c r="AS24" s="18"/>
      <c r="AT24" s="18" t="e" cm="1">
        <f t="array" ref="AT24">_xlfn.IFS(E24=1,VLOOKUP(F24,H1数据库!C:AQ,36,0),E24=2,VLOOKUP(H24,H1数据库!AS:BF,9,0))</f>
        <v>#VALUE!</v>
      </c>
      <c r="AU24" s="18" t="e" cm="1">
        <f t="array" ref="AU24">_xlfn.IFS(E24=1,VLOOKUP(F24,H1数据库!C:AQ,37,0),E24=2,VLOOKUP(H24,H1数据库!AS:BF,10,0))</f>
        <v>#VALUE!</v>
      </c>
      <c r="AV24" s="18">
        <f t="shared" si="12"/>
        <v>0</v>
      </c>
      <c r="AW24" s="39" t="e" cm="1">
        <f t="array" ref="AW24">_xlfn.IFS(E24=1,VLOOKUP(F24,H1数据库!C:AQ,39,0),E24=2,VLOOKUP(H24,H1数据库!AS:BF,12,0))*AV24*C24</f>
        <v>#VALUE!</v>
      </c>
      <c r="AX24" s="18" t="e" cm="1">
        <f t="array" ref="AX24">_xlfn.IFS(E24=1,VLOOKUP(F24,H1数据库!C:AQ,40,0),E24=2,VLOOKUP(H24,H1数据库!AS:BF,13,0))</f>
        <v>#VALUE!</v>
      </c>
      <c r="AY24" s="18" t="e" cm="1">
        <f t="array" ref="AY24">_xlfn.IFS(E24=1,VLOOKUP(F24,H1数据库!C:AQ,41,0),E24=2,VLOOKUP(H24,H1数据库!AS:BF,14,0))</f>
        <v>#VALUE!</v>
      </c>
      <c r="AZ24" s="18"/>
    </row>
    <row r="25" spans="1:52" x14ac:dyDescent="0.25">
      <c r="A25" s="22"/>
      <c r="B25" s="3"/>
      <c r="C25" s="3"/>
      <c r="D25" s="3"/>
      <c r="E25" s="18" t="e">
        <f t="shared" si="7"/>
        <v>#VALUE!</v>
      </c>
      <c r="F25" s="18" t="str">
        <f t="shared" si="8"/>
        <v/>
      </c>
      <c r="G25" s="18" t="e">
        <f t="shared" si="9"/>
        <v>#VALUE!</v>
      </c>
      <c r="H25" s="18" t="e">
        <f t="shared" si="3"/>
        <v>#VALUE!</v>
      </c>
      <c r="I25" s="18" t="str">
        <f t="shared" si="10"/>
        <v/>
      </c>
      <c r="J25" s="18" t="e">
        <f>VLOOKUP(F25,H1数据库!C:AQ,2,0)</f>
        <v>#N/A</v>
      </c>
      <c r="K25" s="18" t="e">
        <f>VLOOKUP(F25,H1数据库!C:AQ,3,0)</f>
        <v>#N/A</v>
      </c>
      <c r="L25" s="19" t="e">
        <f t="shared" si="11"/>
        <v>#VALUE!</v>
      </c>
      <c r="M25" s="18" t="e">
        <f>VLOOKUP(F25,H1数据库!C:AQ,4,0)</f>
        <v>#N/A</v>
      </c>
      <c r="N25" s="18" t="e">
        <f>VLOOKUP(F25,H1数据库!C:AQ,5,0)</f>
        <v>#N/A</v>
      </c>
      <c r="O25" s="18"/>
      <c r="P25" s="18" t="e">
        <f>VLOOKUP(F25,H1数据库!C:AQ,6,0)</f>
        <v>#N/A</v>
      </c>
      <c r="Q25" s="18" t="e">
        <f>VLOOKUP(F25,H1数据库!C:AQ,7,0)</f>
        <v>#N/A</v>
      </c>
      <c r="R25" s="19" t="e">
        <f>VLOOKUP(F25,H1数据库!C:AQ,8,0)*C25</f>
        <v>#N/A</v>
      </c>
      <c r="S25" s="18" t="e">
        <f>VLOOKUP(F25,H1数据库!C:AQ,9,0)</f>
        <v>#N/A</v>
      </c>
      <c r="T25" s="18" t="e">
        <f>VLOOKUP(F25,H1数据库!C:AQ,10,0)</f>
        <v>#N/A</v>
      </c>
      <c r="U25" s="18"/>
      <c r="V25" s="18" t="e">
        <f>VLOOKUP(F25,H1数据库!C:AQ,11,0)</f>
        <v>#N/A</v>
      </c>
      <c r="W25" s="18" t="e">
        <f>VLOOKUP(F25,H1数据库!C:AQ,12,0)</f>
        <v>#N/A</v>
      </c>
      <c r="X25" s="19" t="e">
        <f>VLOOKUP(F25,H1数据库!C:AQ,15,0)*C25</f>
        <v>#N/A</v>
      </c>
      <c r="Y25" s="18" t="e">
        <f>VLOOKUP(F25,H1数据库!C:AQ,16,0)</f>
        <v>#N/A</v>
      </c>
      <c r="Z25" s="18" t="e">
        <f>VLOOKUP(F25,H1数据库!C:AQ,17,0)</f>
        <v>#N/A</v>
      </c>
      <c r="AA25" s="18"/>
      <c r="AB25" s="18" t="e" cm="1">
        <f t="array" ref="AB25">_xlfn.IFS(E25=1,VLOOKUP(F25,H1数据库!C:AQ,18,0),E25=2,VLOOKUP(H25,H1数据库!AS:BF,2,0))</f>
        <v>#VALUE!</v>
      </c>
      <c r="AC25" s="18" t="e" cm="1">
        <f t="array" ref="AC25">_xlfn.IFS(E25=1,VLOOKUP(F25,H1数据库!C:AQ,19,0),E25=2,VLOOKUP(H25,H1数据库!AS:BF,3,0))</f>
        <v>#VALUE!</v>
      </c>
      <c r="AD25" s="39" t="e" cm="1">
        <f t="array" ref="AD25">_xlfn.IFS(E25=1,VLOOKUP(F25,H1数据库!C:AQ,21,0),E25=2,VLOOKUP(H25,H1数据库!AS:BF,6,0))*C25</f>
        <v>#VALUE!</v>
      </c>
      <c r="AE25" s="18" t="e" cm="1">
        <f t="array" ref="AE25">_xlfn.IFS(E25=1,VLOOKUP(F25,H1数据库!C:AQ,22,0),E25=2,VLOOKUP(H25,H1数据库!AS:BF,7,0))</f>
        <v>#VALUE!</v>
      </c>
      <c r="AF25" s="18" t="e" cm="1">
        <f t="array" ref="AF25">_xlfn.IFS(E25=1,VLOOKUP(F25,H1数据库!C:AQ,23,0),E25=2,VLOOKUP(H25,H1数据库!AS:BF,8,0))</f>
        <v>#VALUE!</v>
      </c>
      <c r="AG25" s="18"/>
      <c r="AH25" s="18" t="e">
        <f>VLOOKUP(F25,H1数据库!C:AQ,24,0)</f>
        <v>#N/A</v>
      </c>
      <c r="AI25" s="18" t="e">
        <f>VLOOKUP(F25,H1数据库!C:AQ,25,0)</f>
        <v>#N/A</v>
      </c>
      <c r="AJ25" s="19" t="e">
        <f>VLOOKUP(F25,H1数据库!C:AQ,27,0)*C25</f>
        <v>#N/A</v>
      </c>
      <c r="AK25" s="18" t="e">
        <f>VLOOKUP(F25,H1数据库!C:AQ,28,0)</f>
        <v>#N/A</v>
      </c>
      <c r="AL25" s="18" t="e">
        <f>VLOOKUP(F25,H1数据库!C:AQ,29,0)</f>
        <v>#N/A</v>
      </c>
      <c r="AM25" s="18"/>
      <c r="AN25" s="18" t="e">
        <f>VLOOKUP(F25,H1数据库!C:AQ,30,0)</f>
        <v>#N/A</v>
      </c>
      <c r="AO25" s="18" t="e">
        <f>VLOOKUP(F25,H1数据库!C:AQ,31,0)</f>
        <v>#N/A</v>
      </c>
      <c r="AP25" s="19" t="e">
        <f>VLOOKUP(F25,H1数据库!C:AQ,33,0)*C25</f>
        <v>#N/A</v>
      </c>
      <c r="AQ25" s="18" t="e">
        <f>VLOOKUP(F25,H1数据库!C:AQ,34,0)</f>
        <v>#N/A</v>
      </c>
      <c r="AR25" s="18" t="e">
        <f>VLOOKUP(F25,H1数据库!C:AQ,35,0)</f>
        <v>#N/A</v>
      </c>
      <c r="AS25" s="18"/>
      <c r="AT25" s="18" t="e" cm="1">
        <f t="array" ref="AT25">_xlfn.IFS(E25=1,VLOOKUP(F25,H1数据库!C:AQ,36,0),E25=2,VLOOKUP(H25,H1数据库!AS:BF,9,0))</f>
        <v>#VALUE!</v>
      </c>
      <c r="AU25" s="18" t="e" cm="1">
        <f t="array" ref="AU25">_xlfn.IFS(E25=1,VLOOKUP(F25,H1数据库!C:AQ,37,0),E25=2,VLOOKUP(H25,H1数据库!AS:BF,10,0))</f>
        <v>#VALUE!</v>
      </c>
      <c r="AV25" s="18">
        <f t="shared" si="12"/>
        <v>0</v>
      </c>
      <c r="AW25" s="39" t="e" cm="1">
        <f t="array" ref="AW25">_xlfn.IFS(E25=1,VLOOKUP(F25,H1数据库!C:AQ,39,0),E25=2,VLOOKUP(H25,H1数据库!AS:BF,12,0))*AV25*C25</f>
        <v>#VALUE!</v>
      </c>
      <c r="AX25" s="18" t="e" cm="1">
        <f t="array" ref="AX25">_xlfn.IFS(E25=1,VLOOKUP(F25,H1数据库!C:AQ,40,0),E25=2,VLOOKUP(H25,H1数据库!AS:BF,13,0))</f>
        <v>#VALUE!</v>
      </c>
      <c r="AY25" s="18" t="e" cm="1">
        <f t="array" ref="AY25">_xlfn.IFS(E25=1,VLOOKUP(F25,H1数据库!C:AQ,41,0),E25=2,VLOOKUP(H25,H1数据库!AS:BF,14,0))</f>
        <v>#VALUE!</v>
      </c>
      <c r="AZ25" s="18"/>
    </row>
    <row r="26" spans="1:52" x14ac:dyDescent="0.25">
      <c r="A26" s="22"/>
      <c r="B26" s="3"/>
      <c r="C26" s="3"/>
      <c r="D26" s="3"/>
      <c r="E26" s="18" t="e">
        <f t="shared" si="7"/>
        <v>#VALUE!</v>
      </c>
      <c r="F26" s="18" t="str">
        <f t="shared" si="8"/>
        <v/>
      </c>
      <c r="G26" s="18" t="e">
        <f t="shared" si="9"/>
        <v>#VALUE!</v>
      </c>
      <c r="H26" s="18" t="e">
        <f t="shared" si="3"/>
        <v>#VALUE!</v>
      </c>
      <c r="I26" s="18" t="str">
        <f t="shared" si="10"/>
        <v/>
      </c>
      <c r="J26" s="18" t="e">
        <f>VLOOKUP(F26,H1数据库!C:AQ,2,0)</f>
        <v>#N/A</v>
      </c>
      <c r="K26" s="18" t="e">
        <f>VLOOKUP(F26,H1数据库!C:AQ,3,0)</f>
        <v>#N/A</v>
      </c>
      <c r="L26" s="19" t="e">
        <f t="shared" si="11"/>
        <v>#VALUE!</v>
      </c>
      <c r="M26" s="18" t="e">
        <f>VLOOKUP(F26,H1数据库!C:AQ,4,0)</f>
        <v>#N/A</v>
      </c>
      <c r="N26" s="18" t="e">
        <f>VLOOKUP(F26,H1数据库!C:AQ,5,0)</f>
        <v>#N/A</v>
      </c>
      <c r="O26" s="18"/>
      <c r="P26" s="18" t="e">
        <f>VLOOKUP(F26,H1数据库!C:AQ,6,0)</f>
        <v>#N/A</v>
      </c>
      <c r="Q26" s="18" t="e">
        <f>VLOOKUP(F26,H1数据库!C:AQ,7,0)</f>
        <v>#N/A</v>
      </c>
      <c r="R26" s="19" t="e">
        <f>VLOOKUP(F26,H1数据库!C:AQ,8,0)*C26</f>
        <v>#N/A</v>
      </c>
      <c r="S26" s="18" t="e">
        <f>VLOOKUP(F26,H1数据库!C:AQ,9,0)</f>
        <v>#N/A</v>
      </c>
      <c r="T26" s="18" t="e">
        <f>VLOOKUP(F26,H1数据库!C:AQ,10,0)</f>
        <v>#N/A</v>
      </c>
      <c r="U26" s="18"/>
      <c r="V26" s="18" t="e">
        <f>VLOOKUP(F26,H1数据库!C:AQ,11,0)</f>
        <v>#N/A</v>
      </c>
      <c r="W26" s="18" t="e">
        <f>VLOOKUP(F26,H1数据库!C:AQ,12,0)</f>
        <v>#N/A</v>
      </c>
      <c r="X26" s="19" t="e">
        <f>VLOOKUP(F26,H1数据库!C:AQ,15,0)*C26</f>
        <v>#N/A</v>
      </c>
      <c r="Y26" s="18" t="e">
        <f>VLOOKUP(F26,H1数据库!C:AQ,16,0)</f>
        <v>#N/A</v>
      </c>
      <c r="Z26" s="18" t="e">
        <f>VLOOKUP(F26,H1数据库!C:AQ,17,0)</f>
        <v>#N/A</v>
      </c>
      <c r="AA26" s="18"/>
      <c r="AB26" s="18" t="e" cm="1">
        <f t="array" ref="AB26">_xlfn.IFS(E26=1,VLOOKUP(F26,H1数据库!C:AQ,18,0),E26=2,VLOOKUP(H26,H1数据库!AS:BF,2,0))</f>
        <v>#VALUE!</v>
      </c>
      <c r="AC26" s="18" t="e" cm="1">
        <f t="array" ref="AC26">_xlfn.IFS(E26=1,VLOOKUP(F26,H1数据库!C:AQ,19,0),E26=2,VLOOKUP(H26,H1数据库!AS:BF,3,0))</f>
        <v>#VALUE!</v>
      </c>
      <c r="AD26" s="39" t="e" cm="1">
        <f t="array" ref="AD26">_xlfn.IFS(E26=1,VLOOKUP(F26,H1数据库!C:AQ,21,0),E26=2,VLOOKUP(H26,H1数据库!AS:BF,6,0))*C26</f>
        <v>#VALUE!</v>
      </c>
      <c r="AE26" s="18" t="e" cm="1">
        <f t="array" ref="AE26">_xlfn.IFS(E26=1,VLOOKUP(F26,H1数据库!C:AQ,22,0),E26=2,VLOOKUP(H26,H1数据库!AS:BF,7,0))</f>
        <v>#VALUE!</v>
      </c>
      <c r="AF26" s="18" t="e" cm="1">
        <f t="array" ref="AF26">_xlfn.IFS(E26=1,VLOOKUP(F26,H1数据库!C:AQ,23,0),E26=2,VLOOKUP(H26,H1数据库!AS:BF,8,0))</f>
        <v>#VALUE!</v>
      </c>
      <c r="AG26" s="18"/>
      <c r="AH26" s="18" t="e">
        <f>VLOOKUP(F26,H1数据库!C:AQ,24,0)</f>
        <v>#N/A</v>
      </c>
      <c r="AI26" s="18" t="e">
        <f>VLOOKUP(F26,H1数据库!C:AQ,25,0)</f>
        <v>#N/A</v>
      </c>
      <c r="AJ26" s="19" t="e">
        <f>VLOOKUP(F26,H1数据库!C:AQ,27,0)*C26</f>
        <v>#N/A</v>
      </c>
      <c r="AK26" s="18" t="e">
        <f>VLOOKUP(F26,H1数据库!C:AQ,28,0)</f>
        <v>#N/A</v>
      </c>
      <c r="AL26" s="18" t="e">
        <f>VLOOKUP(F26,H1数据库!C:AQ,29,0)</f>
        <v>#N/A</v>
      </c>
      <c r="AM26" s="18"/>
      <c r="AN26" s="18" t="e">
        <f>VLOOKUP(F26,H1数据库!C:AQ,30,0)</f>
        <v>#N/A</v>
      </c>
      <c r="AO26" s="18" t="e">
        <f>VLOOKUP(F26,H1数据库!C:AQ,31,0)</f>
        <v>#N/A</v>
      </c>
      <c r="AP26" s="19" t="e">
        <f>VLOOKUP(F26,H1数据库!C:AQ,33,0)*C26</f>
        <v>#N/A</v>
      </c>
      <c r="AQ26" s="18" t="e">
        <f>VLOOKUP(F26,H1数据库!C:AQ,34,0)</f>
        <v>#N/A</v>
      </c>
      <c r="AR26" s="18" t="e">
        <f>VLOOKUP(F26,H1数据库!C:AQ,35,0)</f>
        <v>#N/A</v>
      </c>
      <c r="AS26" s="18"/>
      <c r="AT26" s="18" t="e" cm="1">
        <f t="array" ref="AT26">_xlfn.IFS(E26=1,VLOOKUP(F26,H1数据库!C:AQ,36,0),E26=2,VLOOKUP(H26,H1数据库!AS:BF,9,0))</f>
        <v>#VALUE!</v>
      </c>
      <c r="AU26" s="18" t="e" cm="1">
        <f t="array" ref="AU26">_xlfn.IFS(E26=1,VLOOKUP(F26,H1数据库!C:AQ,37,0),E26=2,VLOOKUP(H26,H1数据库!AS:BF,10,0))</f>
        <v>#VALUE!</v>
      </c>
      <c r="AV26" s="18">
        <f t="shared" si="12"/>
        <v>0</v>
      </c>
      <c r="AW26" s="39" t="e" cm="1">
        <f t="array" ref="AW26">_xlfn.IFS(E26=1,VLOOKUP(F26,H1数据库!C:AQ,39,0),E26=2,VLOOKUP(H26,H1数据库!AS:BF,12,0))*AV26*C26</f>
        <v>#VALUE!</v>
      </c>
      <c r="AX26" s="18" t="e" cm="1">
        <f t="array" ref="AX26">_xlfn.IFS(E26=1,VLOOKUP(F26,H1数据库!C:AQ,40,0),E26=2,VLOOKUP(H26,H1数据库!AS:BF,13,0))</f>
        <v>#VALUE!</v>
      </c>
      <c r="AY26" s="18" t="e" cm="1">
        <f t="array" ref="AY26">_xlfn.IFS(E26=1,VLOOKUP(F26,H1数据库!C:AQ,41,0),E26=2,VLOOKUP(H26,H1数据库!AS:BF,14,0))</f>
        <v>#VALUE!</v>
      </c>
      <c r="AZ26" s="18"/>
    </row>
    <row r="27" spans="1:52" x14ac:dyDescent="0.25">
      <c r="A27" s="22"/>
      <c r="B27" s="3"/>
      <c r="C27" s="3"/>
      <c r="D27" s="3"/>
      <c r="E27" s="18" t="e">
        <f t="shared" si="7"/>
        <v>#VALUE!</v>
      </c>
      <c r="F27" s="18" t="str">
        <f t="shared" si="8"/>
        <v/>
      </c>
      <c r="G27" s="18" t="e">
        <f t="shared" si="9"/>
        <v>#VALUE!</v>
      </c>
      <c r="H27" s="18" t="e">
        <f t="shared" si="3"/>
        <v>#VALUE!</v>
      </c>
      <c r="I27" s="18" t="str">
        <f t="shared" si="10"/>
        <v/>
      </c>
      <c r="J27" s="18" t="e">
        <f>VLOOKUP(F27,H1数据库!C:AQ,2,0)</f>
        <v>#N/A</v>
      </c>
      <c r="K27" s="18" t="e">
        <f>VLOOKUP(F27,H1数据库!C:AQ,3,0)</f>
        <v>#N/A</v>
      </c>
      <c r="L27" s="19" t="e">
        <f t="shared" si="11"/>
        <v>#VALUE!</v>
      </c>
      <c r="M27" s="18" t="e">
        <f>VLOOKUP(F27,H1数据库!C:AQ,4,0)</f>
        <v>#N/A</v>
      </c>
      <c r="N27" s="18" t="e">
        <f>VLOOKUP(F27,H1数据库!C:AQ,5,0)</f>
        <v>#N/A</v>
      </c>
      <c r="O27" s="18"/>
      <c r="P27" s="18" t="e">
        <f>VLOOKUP(F27,H1数据库!C:AQ,6,0)</f>
        <v>#N/A</v>
      </c>
      <c r="Q27" s="18" t="e">
        <f>VLOOKUP(F27,H1数据库!C:AQ,7,0)</f>
        <v>#N/A</v>
      </c>
      <c r="R27" s="19" t="e">
        <f>VLOOKUP(F27,H1数据库!C:AQ,8,0)*C27</f>
        <v>#N/A</v>
      </c>
      <c r="S27" s="18" t="e">
        <f>VLOOKUP(F27,H1数据库!C:AQ,9,0)</f>
        <v>#N/A</v>
      </c>
      <c r="T27" s="18" t="e">
        <f>VLOOKUP(F27,H1数据库!C:AQ,10,0)</f>
        <v>#N/A</v>
      </c>
      <c r="U27" s="18"/>
      <c r="V27" s="18" t="e">
        <f>VLOOKUP(F27,H1数据库!C:AQ,11,0)</f>
        <v>#N/A</v>
      </c>
      <c r="W27" s="18" t="e">
        <f>VLOOKUP(F27,H1数据库!C:AQ,12,0)</f>
        <v>#N/A</v>
      </c>
      <c r="X27" s="19" t="e">
        <f>VLOOKUP(F27,H1数据库!C:AQ,15,0)*C27</f>
        <v>#N/A</v>
      </c>
      <c r="Y27" s="18" t="e">
        <f>VLOOKUP(F27,H1数据库!C:AQ,16,0)</f>
        <v>#N/A</v>
      </c>
      <c r="Z27" s="18" t="e">
        <f>VLOOKUP(F27,H1数据库!C:AQ,17,0)</f>
        <v>#N/A</v>
      </c>
      <c r="AA27" s="18"/>
      <c r="AB27" s="18" t="e" cm="1">
        <f t="array" ref="AB27">_xlfn.IFS(E27=1,VLOOKUP(F27,H1数据库!C:AQ,18,0),E27=2,VLOOKUP(H27,H1数据库!AS:BF,2,0))</f>
        <v>#VALUE!</v>
      </c>
      <c r="AC27" s="18" t="e" cm="1">
        <f t="array" ref="AC27">_xlfn.IFS(E27=1,VLOOKUP(F27,H1数据库!C:AQ,19,0),E27=2,VLOOKUP(H27,H1数据库!AS:BF,3,0))</f>
        <v>#VALUE!</v>
      </c>
      <c r="AD27" s="39" t="e" cm="1">
        <f t="array" ref="AD27">_xlfn.IFS(E27=1,VLOOKUP(F27,H1数据库!C:AQ,21,0),E27=2,VLOOKUP(H27,H1数据库!AS:BF,6,0))*C27</f>
        <v>#VALUE!</v>
      </c>
      <c r="AE27" s="18" t="e" cm="1">
        <f t="array" ref="AE27">_xlfn.IFS(E27=1,VLOOKUP(F27,H1数据库!C:AQ,22,0),E27=2,VLOOKUP(H27,H1数据库!AS:BF,7,0))</f>
        <v>#VALUE!</v>
      </c>
      <c r="AF27" s="18" t="e" cm="1">
        <f t="array" ref="AF27">_xlfn.IFS(E27=1,VLOOKUP(F27,H1数据库!C:AQ,23,0),E27=2,VLOOKUP(H27,H1数据库!AS:BF,8,0))</f>
        <v>#VALUE!</v>
      </c>
      <c r="AG27" s="18"/>
      <c r="AH27" s="18" t="e">
        <f>VLOOKUP(F27,H1数据库!C:AQ,24,0)</f>
        <v>#N/A</v>
      </c>
      <c r="AI27" s="18" t="e">
        <f>VLOOKUP(F27,H1数据库!C:AQ,25,0)</f>
        <v>#N/A</v>
      </c>
      <c r="AJ27" s="19" t="e">
        <f>VLOOKUP(F27,H1数据库!C:AQ,27,0)*C27</f>
        <v>#N/A</v>
      </c>
      <c r="AK27" s="18" t="e">
        <f>VLOOKUP(F27,H1数据库!C:AQ,28,0)</f>
        <v>#N/A</v>
      </c>
      <c r="AL27" s="18" t="e">
        <f>VLOOKUP(F27,H1数据库!C:AQ,29,0)</f>
        <v>#N/A</v>
      </c>
      <c r="AM27" s="18"/>
      <c r="AN27" s="18" t="e">
        <f>VLOOKUP(F27,H1数据库!C:AQ,30,0)</f>
        <v>#N/A</v>
      </c>
      <c r="AO27" s="18" t="e">
        <f>VLOOKUP(F27,H1数据库!C:AQ,31,0)</f>
        <v>#N/A</v>
      </c>
      <c r="AP27" s="19" t="e">
        <f>VLOOKUP(F27,H1数据库!C:AQ,33,0)*C27</f>
        <v>#N/A</v>
      </c>
      <c r="AQ27" s="18" t="e">
        <f>VLOOKUP(F27,H1数据库!C:AQ,34,0)</f>
        <v>#N/A</v>
      </c>
      <c r="AR27" s="18" t="e">
        <f>VLOOKUP(F27,H1数据库!C:AQ,35,0)</f>
        <v>#N/A</v>
      </c>
      <c r="AS27" s="18"/>
      <c r="AT27" s="18" t="e" cm="1">
        <f t="array" ref="AT27">_xlfn.IFS(E27=1,VLOOKUP(F27,H1数据库!C:AQ,36,0),E27=2,VLOOKUP(H27,H1数据库!AS:BF,9,0))</f>
        <v>#VALUE!</v>
      </c>
      <c r="AU27" s="18" t="e" cm="1">
        <f t="array" ref="AU27">_xlfn.IFS(E27=1,VLOOKUP(F27,H1数据库!C:AQ,37,0),E27=2,VLOOKUP(H27,H1数据库!AS:BF,10,0))</f>
        <v>#VALUE!</v>
      </c>
      <c r="AV27" s="18">
        <f t="shared" si="12"/>
        <v>0</v>
      </c>
      <c r="AW27" s="39" t="e" cm="1">
        <f t="array" ref="AW27">_xlfn.IFS(E27=1,VLOOKUP(F27,H1数据库!C:AQ,39,0),E27=2,VLOOKUP(H27,H1数据库!AS:BF,12,0))*AV27*C27</f>
        <v>#VALUE!</v>
      </c>
      <c r="AX27" s="18" t="e" cm="1">
        <f t="array" ref="AX27">_xlfn.IFS(E27=1,VLOOKUP(F27,H1数据库!C:AQ,40,0),E27=2,VLOOKUP(H27,H1数据库!AS:BF,13,0))</f>
        <v>#VALUE!</v>
      </c>
      <c r="AY27" s="18" t="e" cm="1">
        <f t="array" ref="AY27">_xlfn.IFS(E27=1,VLOOKUP(F27,H1数据库!C:AQ,41,0),E27=2,VLOOKUP(H27,H1数据库!AS:BF,14,0))</f>
        <v>#VALUE!</v>
      </c>
      <c r="AZ27" s="18"/>
    </row>
    <row r="28" spans="1:52" x14ac:dyDescent="0.25">
      <c r="A28" s="22"/>
      <c r="B28" s="3"/>
      <c r="C28" s="3"/>
      <c r="D28" s="3"/>
      <c r="E28" s="18" t="e">
        <f t="shared" si="7"/>
        <v>#VALUE!</v>
      </c>
      <c r="F28" s="18" t="str">
        <f t="shared" si="8"/>
        <v/>
      </c>
      <c r="G28" s="18" t="e">
        <f t="shared" si="9"/>
        <v>#VALUE!</v>
      </c>
      <c r="H28" s="18" t="e">
        <f t="shared" si="3"/>
        <v>#VALUE!</v>
      </c>
      <c r="I28" s="18" t="str">
        <f t="shared" si="10"/>
        <v/>
      </c>
      <c r="J28" s="18" t="e">
        <f>VLOOKUP(F28,H1数据库!C:AQ,2,0)</f>
        <v>#N/A</v>
      </c>
      <c r="K28" s="18" t="e">
        <f>VLOOKUP(F28,H1数据库!C:AQ,3,0)</f>
        <v>#N/A</v>
      </c>
      <c r="L28" s="19" t="e">
        <f t="shared" si="11"/>
        <v>#VALUE!</v>
      </c>
      <c r="M28" s="18" t="e">
        <f>VLOOKUP(F28,H1数据库!C:AQ,4,0)</f>
        <v>#N/A</v>
      </c>
      <c r="N28" s="18" t="e">
        <f>VLOOKUP(F28,H1数据库!C:AQ,5,0)</f>
        <v>#N/A</v>
      </c>
      <c r="O28" s="18"/>
      <c r="P28" s="18" t="e">
        <f>VLOOKUP(F28,H1数据库!C:AQ,6,0)</f>
        <v>#N/A</v>
      </c>
      <c r="Q28" s="18" t="e">
        <f>VLOOKUP(F28,H1数据库!C:AQ,7,0)</f>
        <v>#N/A</v>
      </c>
      <c r="R28" s="19" t="e">
        <f>VLOOKUP(F28,H1数据库!C:AQ,8,0)*C28</f>
        <v>#N/A</v>
      </c>
      <c r="S28" s="18" t="e">
        <f>VLOOKUP(F28,H1数据库!C:AQ,9,0)</f>
        <v>#N/A</v>
      </c>
      <c r="T28" s="18" t="e">
        <f>VLOOKUP(F28,H1数据库!C:AQ,10,0)</f>
        <v>#N/A</v>
      </c>
      <c r="U28" s="18"/>
      <c r="V28" s="18" t="e">
        <f>VLOOKUP(F28,H1数据库!C:AQ,11,0)</f>
        <v>#N/A</v>
      </c>
      <c r="W28" s="18" t="e">
        <f>VLOOKUP(F28,H1数据库!C:AQ,12,0)</f>
        <v>#N/A</v>
      </c>
      <c r="X28" s="19" t="e">
        <f>VLOOKUP(F28,H1数据库!C:AQ,15,0)*C28</f>
        <v>#N/A</v>
      </c>
      <c r="Y28" s="18" t="e">
        <f>VLOOKUP(F28,H1数据库!C:AQ,16,0)</f>
        <v>#N/A</v>
      </c>
      <c r="Z28" s="18" t="e">
        <f>VLOOKUP(F28,H1数据库!C:AQ,17,0)</f>
        <v>#N/A</v>
      </c>
      <c r="AA28" s="18"/>
      <c r="AB28" s="18" t="e" cm="1">
        <f t="array" ref="AB28">_xlfn.IFS(E28=1,VLOOKUP(F28,H1数据库!C:AQ,18,0),E28=2,VLOOKUP(H28,H1数据库!AS:BF,2,0))</f>
        <v>#VALUE!</v>
      </c>
      <c r="AC28" s="18" t="e" cm="1">
        <f t="array" ref="AC28">_xlfn.IFS(E28=1,VLOOKUP(F28,H1数据库!C:AQ,19,0),E28=2,VLOOKUP(H28,H1数据库!AS:BF,3,0))</f>
        <v>#VALUE!</v>
      </c>
      <c r="AD28" s="39" t="e" cm="1">
        <f t="array" ref="AD28">_xlfn.IFS(E28=1,VLOOKUP(F28,H1数据库!C:AQ,21,0),E28=2,VLOOKUP(H28,H1数据库!AS:BF,6,0))*C28</f>
        <v>#VALUE!</v>
      </c>
      <c r="AE28" s="18" t="e" cm="1">
        <f t="array" ref="AE28">_xlfn.IFS(E28=1,VLOOKUP(F28,H1数据库!C:AQ,22,0),E28=2,VLOOKUP(H28,H1数据库!AS:BF,7,0))</f>
        <v>#VALUE!</v>
      </c>
      <c r="AF28" s="18" t="e" cm="1">
        <f t="array" ref="AF28">_xlfn.IFS(E28=1,VLOOKUP(F28,H1数据库!C:AQ,23,0),E28=2,VLOOKUP(H28,H1数据库!AS:BF,8,0))</f>
        <v>#VALUE!</v>
      </c>
      <c r="AG28" s="18"/>
      <c r="AH28" s="18" t="e">
        <f>VLOOKUP(F28,H1数据库!C:AQ,24,0)</f>
        <v>#N/A</v>
      </c>
      <c r="AI28" s="18" t="e">
        <f>VLOOKUP(F28,H1数据库!C:AQ,25,0)</f>
        <v>#N/A</v>
      </c>
      <c r="AJ28" s="19" t="e">
        <f>VLOOKUP(F28,H1数据库!C:AQ,27,0)*C28</f>
        <v>#N/A</v>
      </c>
      <c r="AK28" s="18" t="e">
        <f>VLOOKUP(F28,H1数据库!C:AQ,28,0)</f>
        <v>#N/A</v>
      </c>
      <c r="AL28" s="18" t="e">
        <f>VLOOKUP(F28,H1数据库!C:AQ,29,0)</f>
        <v>#N/A</v>
      </c>
      <c r="AM28" s="18"/>
      <c r="AN28" s="18" t="e">
        <f>VLOOKUP(F28,H1数据库!C:AQ,30,0)</f>
        <v>#N/A</v>
      </c>
      <c r="AO28" s="18" t="e">
        <f>VLOOKUP(F28,H1数据库!C:AQ,31,0)</f>
        <v>#N/A</v>
      </c>
      <c r="AP28" s="19" t="e">
        <f>VLOOKUP(F28,H1数据库!C:AQ,33,0)*C28</f>
        <v>#N/A</v>
      </c>
      <c r="AQ28" s="18" t="e">
        <f>VLOOKUP(F28,H1数据库!C:AQ,34,0)</f>
        <v>#N/A</v>
      </c>
      <c r="AR28" s="18" t="e">
        <f>VLOOKUP(F28,H1数据库!C:AQ,35,0)</f>
        <v>#N/A</v>
      </c>
      <c r="AS28" s="18"/>
      <c r="AT28" s="18" t="e" cm="1">
        <f t="array" ref="AT28">_xlfn.IFS(E28=1,VLOOKUP(F28,H1数据库!C:AQ,36,0),E28=2,VLOOKUP(H28,H1数据库!AS:BF,9,0))</f>
        <v>#VALUE!</v>
      </c>
      <c r="AU28" s="18" t="e" cm="1">
        <f t="array" ref="AU28">_xlfn.IFS(E28=1,VLOOKUP(F28,H1数据库!C:AQ,37,0),E28=2,VLOOKUP(H28,H1数据库!AS:BF,10,0))</f>
        <v>#VALUE!</v>
      </c>
      <c r="AV28" s="18">
        <f t="shared" si="12"/>
        <v>0</v>
      </c>
      <c r="AW28" s="39" t="e" cm="1">
        <f t="array" ref="AW28">_xlfn.IFS(E28=1,VLOOKUP(F28,H1数据库!C:AQ,39,0),E28=2,VLOOKUP(H28,H1数据库!AS:BF,12,0))*AV28*C28</f>
        <v>#VALUE!</v>
      </c>
      <c r="AX28" s="18" t="e" cm="1">
        <f t="array" ref="AX28">_xlfn.IFS(E28=1,VLOOKUP(F28,H1数据库!C:AQ,40,0),E28=2,VLOOKUP(H28,H1数据库!AS:BF,13,0))</f>
        <v>#VALUE!</v>
      </c>
      <c r="AY28" s="18" t="e" cm="1">
        <f t="array" ref="AY28">_xlfn.IFS(E28=1,VLOOKUP(F28,H1数据库!C:AQ,41,0),E28=2,VLOOKUP(H28,H1数据库!AS:BF,14,0))</f>
        <v>#VALUE!</v>
      </c>
      <c r="AZ28" s="18"/>
    </row>
    <row r="29" spans="1:52" x14ac:dyDescent="0.25">
      <c r="A29" s="22"/>
      <c r="B29" s="3"/>
      <c r="C29" s="3"/>
      <c r="D29" s="3"/>
      <c r="E29" s="18" t="e">
        <f t="shared" si="7"/>
        <v>#VALUE!</v>
      </c>
      <c r="F29" s="18" t="str">
        <f t="shared" si="8"/>
        <v/>
      </c>
      <c r="G29" s="18" t="e">
        <f t="shared" si="9"/>
        <v>#VALUE!</v>
      </c>
      <c r="H29" s="18" t="e">
        <f t="shared" si="3"/>
        <v>#VALUE!</v>
      </c>
      <c r="I29" s="18" t="str">
        <f t="shared" si="10"/>
        <v/>
      </c>
      <c r="J29" s="18" t="e">
        <f>VLOOKUP(F29,H1数据库!C:AQ,2,0)</f>
        <v>#N/A</v>
      </c>
      <c r="K29" s="18" t="e">
        <f>VLOOKUP(F29,H1数据库!C:AQ,3,0)</f>
        <v>#N/A</v>
      </c>
      <c r="L29" s="19" t="e">
        <f t="shared" si="11"/>
        <v>#VALUE!</v>
      </c>
      <c r="M29" s="18" t="e">
        <f>VLOOKUP(F29,H1数据库!C:AQ,4,0)</f>
        <v>#N/A</v>
      </c>
      <c r="N29" s="18" t="e">
        <f>VLOOKUP(F29,H1数据库!C:AQ,5,0)</f>
        <v>#N/A</v>
      </c>
      <c r="O29" s="18"/>
      <c r="P29" s="18" t="e">
        <f>VLOOKUP(F29,H1数据库!C:AQ,6,0)</f>
        <v>#N/A</v>
      </c>
      <c r="Q29" s="18" t="e">
        <f>VLOOKUP(F29,H1数据库!C:AQ,7,0)</f>
        <v>#N/A</v>
      </c>
      <c r="R29" s="19" t="e">
        <f>VLOOKUP(F29,H1数据库!C:AQ,8,0)*C29</f>
        <v>#N/A</v>
      </c>
      <c r="S29" s="18" t="e">
        <f>VLOOKUP(F29,H1数据库!C:AQ,9,0)</f>
        <v>#N/A</v>
      </c>
      <c r="T29" s="18" t="e">
        <f>VLOOKUP(F29,H1数据库!C:AQ,10,0)</f>
        <v>#N/A</v>
      </c>
      <c r="U29" s="18"/>
      <c r="V29" s="18" t="e">
        <f>VLOOKUP(F29,H1数据库!C:AQ,11,0)</f>
        <v>#N/A</v>
      </c>
      <c r="W29" s="18" t="e">
        <f>VLOOKUP(F29,H1数据库!C:AQ,12,0)</f>
        <v>#N/A</v>
      </c>
      <c r="X29" s="19" t="e">
        <f>VLOOKUP(F29,H1数据库!C:AQ,15,0)*C29</f>
        <v>#N/A</v>
      </c>
      <c r="Y29" s="18" t="e">
        <f>VLOOKUP(F29,H1数据库!C:AQ,16,0)</f>
        <v>#N/A</v>
      </c>
      <c r="Z29" s="18" t="e">
        <f>VLOOKUP(F29,H1数据库!C:AQ,17,0)</f>
        <v>#N/A</v>
      </c>
      <c r="AA29" s="18"/>
      <c r="AB29" s="18" t="e" cm="1">
        <f t="array" ref="AB29">_xlfn.IFS(E29=1,VLOOKUP(F29,H1数据库!C:AQ,18,0),E29=2,VLOOKUP(H29,H1数据库!AS:BF,2,0))</f>
        <v>#VALUE!</v>
      </c>
      <c r="AC29" s="18" t="e" cm="1">
        <f t="array" ref="AC29">_xlfn.IFS(E29=1,VLOOKUP(F29,H1数据库!C:AQ,19,0),E29=2,VLOOKUP(H29,H1数据库!AS:BF,3,0))</f>
        <v>#VALUE!</v>
      </c>
      <c r="AD29" s="39" t="e" cm="1">
        <f t="array" ref="AD29">_xlfn.IFS(E29=1,VLOOKUP(F29,H1数据库!C:AQ,21,0),E29=2,VLOOKUP(H29,H1数据库!AS:BF,6,0))*C29</f>
        <v>#VALUE!</v>
      </c>
      <c r="AE29" s="18" t="e" cm="1">
        <f t="array" ref="AE29">_xlfn.IFS(E29=1,VLOOKUP(F29,H1数据库!C:AQ,22,0),E29=2,VLOOKUP(H29,H1数据库!AS:BF,7,0))</f>
        <v>#VALUE!</v>
      </c>
      <c r="AF29" s="18" t="e" cm="1">
        <f t="array" ref="AF29">_xlfn.IFS(E29=1,VLOOKUP(F29,H1数据库!C:AQ,23,0),E29=2,VLOOKUP(H29,H1数据库!AS:BF,8,0))</f>
        <v>#VALUE!</v>
      </c>
      <c r="AG29" s="18"/>
      <c r="AH29" s="18" t="e">
        <f>VLOOKUP(F29,H1数据库!C:AQ,24,0)</f>
        <v>#N/A</v>
      </c>
      <c r="AI29" s="18" t="e">
        <f>VLOOKUP(F29,H1数据库!C:AQ,25,0)</f>
        <v>#N/A</v>
      </c>
      <c r="AJ29" s="19" t="e">
        <f>VLOOKUP(F29,H1数据库!C:AQ,27,0)*C29</f>
        <v>#N/A</v>
      </c>
      <c r="AK29" s="18" t="e">
        <f>VLOOKUP(F29,H1数据库!C:AQ,28,0)</f>
        <v>#N/A</v>
      </c>
      <c r="AL29" s="18" t="e">
        <f>VLOOKUP(F29,H1数据库!C:AQ,29,0)</f>
        <v>#N/A</v>
      </c>
      <c r="AM29" s="18"/>
      <c r="AN29" s="18" t="e">
        <f>VLOOKUP(F29,H1数据库!C:AQ,30,0)</f>
        <v>#N/A</v>
      </c>
      <c r="AO29" s="18" t="e">
        <f>VLOOKUP(F29,H1数据库!C:AQ,31,0)</f>
        <v>#N/A</v>
      </c>
      <c r="AP29" s="19" t="e">
        <f>VLOOKUP(F29,H1数据库!C:AQ,33,0)*C29</f>
        <v>#N/A</v>
      </c>
      <c r="AQ29" s="18" t="e">
        <f>VLOOKUP(F29,H1数据库!C:AQ,34,0)</f>
        <v>#N/A</v>
      </c>
      <c r="AR29" s="18" t="e">
        <f>VLOOKUP(F29,H1数据库!C:AQ,35,0)</f>
        <v>#N/A</v>
      </c>
      <c r="AS29" s="18"/>
      <c r="AT29" s="18" t="e" cm="1">
        <f t="array" ref="AT29">_xlfn.IFS(E29=1,VLOOKUP(F29,H1数据库!C:AQ,36,0),E29=2,VLOOKUP(H29,H1数据库!AS:BF,9,0))</f>
        <v>#VALUE!</v>
      </c>
      <c r="AU29" s="18" t="e" cm="1">
        <f t="array" ref="AU29">_xlfn.IFS(E29=1,VLOOKUP(F29,H1数据库!C:AQ,37,0),E29=2,VLOOKUP(H29,H1数据库!AS:BF,10,0))</f>
        <v>#VALUE!</v>
      </c>
      <c r="AV29" s="18">
        <f t="shared" si="12"/>
        <v>0</v>
      </c>
      <c r="AW29" s="39" t="e" cm="1">
        <f t="array" ref="AW29">_xlfn.IFS(E29=1,VLOOKUP(F29,H1数据库!C:AQ,39,0),E29=2,VLOOKUP(H29,H1数据库!AS:BF,12,0))*AV29*C29</f>
        <v>#VALUE!</v>
      </c>
      <c r="AX29" s="18" t="e" cm="1">
        <f t="array" ref="AX29">_xlfn.IFS(E29=1,VLOOKUP(F29,H1数据库!C:AQ,40,0),E29=2,VLOOKUP(H29,H1数据库!AS:BF,13,0))</f>
        <v>#VALUE!</v>
      </c>
      <c r="AY29" s="18" t="e" cm="1">
        <f t="array" ref="AY29">_xlfn.IFS(E29=1,VLOOKUP(F29,H1数据库!C:AQ,41,0),E29=2,VLOOKUP(H29,H1数据库!AS:BF,14,0))</f>
        <v>#VALUE!</v>
      </c>
      <c r="AZ29" s="18"/>
    </row>
    <row r="30" spans="1:52" x14ac:dyDescent="0.25">
      <c r="A30" s="22"/>
      <c r="B30" s="3"/>
      <c r="C30" s="3"/>
      <c r="D30" s="3"/>
      <c r="E30" s="18" t="e">
        <f t="shared" si="7"/>
        <v>#VALUE!</v>
      </c>
      <c r="F30" s="18" t="str">
        <f t="shared" si="8"/>
        <v/>
      </c>
      <c r="G30" s="18" t="e">
        <f t="shared" si="9"/>
        <v>#VALUE!</v>
      </c>
      <c r="H30" s="18" t="e">
        <f t="shared" si="3"/>
        <v>#VALUE!</v>
      </c>
      <c r="I30" s="18" t="str">
        <f t="shared" si="10"/>
        <v/>
      </c>
      <c r="J30" s="18" t="e">
        <f>VLOOKUP(F30,H1数据库!C:AQ,2,0)</f>
        <v>#N/A</v>
      </c>
      <c r="K30" s="18" t="e">
        <f>VLOOKUP(F30,H1数据库!C:AQ,3,0)</f>
        <v>#N/A</v>
      </c>
      <c r="L30" s="19" t="e">
        <f t="shared" si="11"/>
        <v>#VALUE!</v>
      </c>
      <c r="M30" s="18" t="e">
        <f>VLOOKUP(F30,H1数据库!C:AQ,4,0)</f>
        <v>#N/A</v>
      </c>
      <c r="N30" s="18" t="e">
        <f>VLOOKUP(F30,H1数据库!C:AQ,5,0)</f>
        <v>#N/A</v>
      </c>
      <c r="O30" s="18"/>
      <c r="P30" s="18" t="e">
        <f>VLOOKUP(F30,H1数据库!C:AQ,6,0)</f>
        <v>#N/A</v>
      </c>
      <c r="Q30" s="18" t="e">
        <f>VLOOKUP(F30,H1数据库!C:AQ,7,0)</f>
        <v>#N/A</v>
      </c>
      <c r="R30" s="19" t="e">
        <f>VLOOKUP(F30,H1数据库!C:AQ,8,0)*C30</f>
        <v>#N/A</v>
      </c>
      <c r="S30" s="18" t="e">
        <f>VLOOKUP(F30,H1数据库!C:AQ,9,0)</f>
        <v>#N/A</v>
      </c>
      <c r="T30" s="18" t="e">
        <f>VLOOKUP(F30,H1数据库!C:AQ,10,0)</f>
        <v>#N/A</v>
      </c>
      <c r="U30" s="18"/>
      <c r="V30" s="18" t="e">
        <f>VLOOKUP(F30,H1数据库!C:AQ,11,0)</f>
        <v>#N/A</v>
      </c>
      <c r="W30" s="18" t="e">
        <f>VLOOKUP(F30,H1数据库!C:AQ,12,0)</f>
        <v>#N/A</v>
      </c>
      <c r="X30" s="19" t="e">
        <f>VLOOKUP(F30,H1数据库!C:AQ,15,0)*C30</f>
        <v>#N/A</v>
      </c>
      <c r="Y30" s="18" t="e">
        <f>VLOOKUP(F30,H1数据库!C:AQ,16,0)</f>
        <v>#N/A</v>
      </c>
      <c r="Z30" s="18" t="e">
        <f>VLOOKUP(F30,H1数据库!C:AQ,17,0)</f>
        <v>#N/A</v>
      </c>
      <c r="AA30" s="18"/>
      <c r="AB30" s="18" t="e" cm="1">
        <f t="array" ref="AB30">_xlfn.IFS(E30=1,VLOOKUP(F30,H1数据库!C:AQ,18,0),E30=2,VLOOKUP(H30,H1数据库!AS:BF,2,0))</f>
        <v>#VALUE!</v>
      </c>
      <c r="AC30" s="18" t="e" cm="1">
        <f t="array" ref="AC30">_xlfn.IFS(E30=1,VLOOKUP(F30,H1数据库!C:AQ,19,0),E30=2,VLOOKUP(H30,H1数据库!AS:BF,3,0))</f>
        <v>#VALUE!</v>
      </c>
      <c r="AD30" s="39" t="e" cm="1">
        <f t="array" ref="AD30">_xlfn.IFS(E30=1,VLOOKUP(F30,H1数据库!C:AQ,21,0),E30=2,VLOOKUP(H30,H1数据库!AS:BF,6,0))*C30</f>
        <v>#VALUE!</v>
      </c>
      <c r="AE30" s="18" t="e" cm="1">
        <f t="array" ref="AE30">_xlfn.IFS(E30=1,VLOOKUP(F30,H1数据库!C:AQ,22,0),E30=2,VLOOKUP(H30,H1数据库!AS:BF,7,0))</f>
        <v>#VALUE!</v>
      </c>
      <c r="AF30" s="18" t="e" cm="1">
        <f t="array" ref="AF30">_xlfn.IFS(E30=1,VLOOKUP(F30,H1数据库!C:AQ,23,0),E30=2,VLOOKUP(H30,H1数据库!AS:BF,8,0))</f>
        <v>#VALUE!</v>
      </c>
      <c r="AG30" s="18"/>
      <c r="AH30" s="18" t="e">
        <f>VLOOKUP(F30,H1数据库!C:AQ,24,0)</f>
        <v>#N/A</v>
      </c>
      <c r="AI30" s="18" t="e">
        <f>VLOOKUP(F30,H1数据库!C:AQ,25,0)</f>
        <v>#N/A</v>
      </c>
      <c r="AJ30" s="19" t="e">
        <f>VLOOKUP(F30,H1数据库!C:AQ,27,0)*C30</f>
        <v>#N/A</v>
      </c>
      <c r="AK30" s="18" t="e">
        <f>VLOOKUP(F30,H1数据库!C:AQ,28,0)</f>
        <v>#N/A</v>
      </c>
      <c r="AL30" s="18" t="e">
        <f>VLOOKUP(F30,H1数据库!C:AQ,29,0)</f>
        <v>#N/A</v>
      </c>
      <c r="AM30" s="18"/>
      <c r="AN30" s="18" t="e">
        <f>VLOOKUP(F30,H1数据库!C:AQ,30,0)</f>
        <v>#N/A</v>
      </c>
      <c r="AO30" s="18" t="e">
        <f>VLOOKUP(F30,H1数据库!C:AQ,31,0)</f>
        <v>#N/A</v>
      </c>
      <c r="AP30" s="19" t="e">
        <f>VLOOKUP(F30,H1数据库!C:AQ,33,0)*C30</f>
        <v>#N/A</v>
      </c>
      <c r="AQ30" s="18" t="e">
        <f>VLOOKUP(F30,H1数据库!C:AQ,34,0)</f>
        <v>#N/A</v>
      </c>
      <c r="AR30" s="18" t="e">
        <f>VLOOKUP(F30,H1数据库!C:AQ,35,0)</f>
        <v>#N/A</v>
      </c>
      <c r="AS30" s="18"/>
      <c r="AT30" s="18" t="e" cm="1">
        <f t="array" ref="AT30">_xlfn.IFS(E30=1,VLOOKUP(F30,H1数据库!C:AQ,36,0),E30=2,VLOOKUP(H30,H1数据库!AS:BF,9,0))</f>
        <v>#VALUE!</v>
      </c>
      <c r="AU30" s="18" t="e" cm="1">
        <f t="array" ref="AU30">_xlfn.IFS(E30=1,VLOOKUP(F30,H1数据库!C:AQ,37,0),E30=2,VLOOKUP(H30,H1数据库!AS:BF,10,0))</f>
        <v>#VALUE!</v>
      </c>
      <c r="AV30" s="18">
        <f t="shared" si="12"/>
        <v>0</v>
      </c>
      <c r="AW30" s="39" t="e" cm="1">
        <f t="array" ref="AW30">_xlfn.IFS(E30=1,VLOOKUP(F30,H1数据库!C:AQ,39,0),E30=2,VLOOKUP(H30,H1数据库!AS:BF,12,0))*AV30*C30</f>
        <v>#VALUE!</v>
      </c>
      <c r="AX30" s="18" t="e" cm="1">
        <f t="array" ref="AX30">_xlfn.IFS(E30=1,VLOOKUP(F30,H1数据库!C:AQ,40,0),E30=2,VLOOKUP(H30,H1数据库!AS:BF,13,0))</f>
        <v>#VALUE!</v>
      </c>
      <c r="AY30" s="18" t="e" cm="1">
        <f t="array" ref="AY30">_xlfn.IFS(E30=1,VLOOKUP(F30,H1数据库!C:AQ,41,0),E30=2,VLOOKUP(H30,H1数据库!AS:BF,14,0))</f>
        <v>#VALUE!</v>
      </c>
      <c r="AZ30" s="18"/>
    </row>
    <row r="31" spans="1:52" x14ac:dyDescent="0.25">
      <c r="A31" s="22"/>
      <c r="B31" s="3"/>
      <c r="C31" s="3"/>
      <c r="D31" s="3"/>
      <c r="E31" s="18" t="e">
        <f t="shared" si="7"/>
        <v>#VALUE!</v>
      </c>
      <c r="F31" s="18" t="str">
        <f t="shared" si="8"/>
        <v/>
      </c>
      <c r="G31" s="18" t="e">
        <f t="shared" si="9"/>
        <v>#VALUE!</v>
      </c>
      <c r="H31" s="18" t="e">
        <f t="shared" si="3"/>
        <v>#VALUE!</v>
      </c>
      <c r="I31" s="18" t="str">
        <f t="shared" si="10"/>
        <v/>
      </c>
      <c r="J31" s="18" t="e">
        <f>VLOOKUP(F31,H1数据库!C:AQ,2,0)</f>
        <v>#N/A</v>
      </c>
      <c r="K31" s="18" t="e">
        <f>VLOOKUP(F31,H1数据库!C:AQ,3,0)</f>
        <v>#N/A</v>
      </c>
      <c r="L31" s="19" t="e">
        <f t="shared" si="11"/>
        <v>#VALUE!</v>
      </c>
      <c r="M31" s="18" t="e">
        <f>VLOOKUP(F31,H1数据库!C:AQ,4,0)</f>
        <v>#N/A</v>
      </c>
      <c r="N31" s="18" t="e">
        <f>VLOOKUP(F31,H1数据库!C:AQ,5,0)</f>
        <v>#N/A</v>
      </c>
      <c r="O31" s="18"/>
      <c r="P31" s="18" t="e">
        <f>VLOOKUP(F31,H1数据库!C:AQ,6,0)</f>
        <v>#N/A</v>
      </c>
      <c r="Q31" s="18" t="e">
        <f>VLOOKUP(F31,H1数据库!C:AQ,7,0)</f>
        <v>#N/A</v>
      </c>
      <c r="R31" s="19" t="e">
        <f>VLOOKUP(F31,H1数据库!C:AQ,8,0)*C31</f>
        <v>#N/A</v>
      </c>
      <c r="S31" s="18" t="e">
        <f>VLOOKUP(F31,H1数据库!C:AQ,9,0)</f>
        <v>#N/A</v>
      </c>
      <c r="T31" s="18" t="e">
        <f>VLOOKUP(F31,H1数据库!C:AQ,10,0)</f>
        <v>#N/A</v>
      </c>
      <c r="U31" s="18"/>
      <c r="V31" s="18" t="e">
        <f>VLOOKUP(F31,H1数据库!C:AQ,11,0)</f>
        <v>#N/A</v>
      </c>
      <c r="W31" s="18" t="e">
        <f>VLOOKUP(F31,H1数据库!C:AQ,12,0)</f>
        <v>#N/A</v>
      </c>
      <c r="X31" s="19" t="e">
        <f>VLOOKUP(F31,H1数据库!C:AQ,15,0)*C31</f>
        <v>#N/A</v>
      </c>
      <c r="Y31" s="18" t="e">
        <f>VLOOKUP(F31,H1数据库!C:AQ,16,0)</f>
        <v>#N/A</v>
      </c>
      <c r="Z31" s="18" t="e">
        <f>VLOOKUP(F31,H1数据库!C:AQ,17,0)</f>
        <v>#N/A</v>
      </c>
      <c r="AA31" s="18"/>
      <c r="AB31" s="18" t="e" cm="1">
        <f t="array" ref="AB31">_xlfn.IFS(E31=1,VLOOKUP(F31,H1数据库!C:AQ,18,0),E31=2,VLOOKUP(H31,H1数据库!AS:BF,2,0))</f>
        <v>#VALUE!</v>
      </c>
      <c r="AC31" s="18" t="e" cm="1">
        <f t="array" ref="AC31">_xlfn.IFS(E31=1,VLOOKUP(F31,H1数据库!C:AQ,19,0),E31=2,VLOOKUP(H31,H1数据库!AS:BF,3,0))</f>
        <v>#VALUE!</v>
      </c>
      <c r="AD31" s="39" t="e" cm="1">
        <f t="array" ref="AD31">_xlfn.IFS(E31=1,VLOOKUP(F31,H1数据库!C:AQ,21,0),E31=2,VLOOKUP(H31,H1数据库!AS:BF,6,0))*C31</f>
        <v>#VALUE!</v>
      </c>
      <c r="AE31" s="18" t="e" cm="1">
        <f t="array" ref="AE31">_xlfn.IFS(E31=1,VLOOKUP(F31,H1数据库!C:AQ,22,0),E31=2,VLOOKUP(H31,H1数据库!AS:BF,7,0))</f>
        <v>#VALUE!</v>
      </c>
      <c r="AF31" s="18" t="e" cm="1">
        <f t="array" ref="AF31">_xlfn.IFS(E31=1,VLOOKUP(F31,H1数据库!C:AQ,23,0),E31=2,VLOOKUP(H31,H1数据库!AS:BF,8,0))</f>
        <v>#VALUE!</v>
      </c>
      <c r="AG31" s="18"/>
      <c r="AH31" s="18" t="e">
        <f>VLOOKUP(F31,H1数据库!C:AQ,24,0)</f>
        <v>#N/A</v>
      </c>
      <c r="AI31" s="18" t="e">
        <f>VLOOKUP(F31,H1数据库!C:AQ,25,0)</f>
        <v>#N/A</v>
      </c>
      <c r="AJ31" s="19" t="e">
        <f>VLOOKUP(F31,H1数据库!C:AQ,27,0)*C31</f>
        <v>#N/A</v>
      </c>
      <c r="AK31" s="18" t="e">
        <f>VLOOKUP(F31,H1数据库!C:AQ,28,0)</f>
        <v>#N/A</v>
      </c>
      <c r="AL31" s="18" t="e">
        <f>VLOOKUP(F31,H1数据库!C:AQ,29,0)</f>
        <v>#N/A</v>
      </c>
      <c r="AM31" s="18"/>
      <c r="AN31" s="18" t="e">
        <f>VLOOKUP(F31,H1数据库!C:AQ,30,0)</f>
        <v>#N/A</v>
      </c>
      <c r="AO31" s="18" t="e">
        <f>VLOOKUP(F31,H1数据库!C:AQ,31,0)</f>
        <v>#N/A</v>
      </c>
      <c r="AP31" s="19" t="e">
        <f>VLOOKUP(F31,H1数据库!C:AQ,33,0)*C31</f>
        <v>#N/A</v>
      </c>
      <c r="AQ31" s="18" t="e">
        <f>VLOOKUP(F31,H1数据库!C:AQ,34,0)</f>
        <v>#N/A</v>
      </c>
      <c r="AR31" s="18" t="e">
        <f>VLOOKUP(F31,H1数据库!C:AQ,35,0)</f>
        <v>#N/A</v>
      </c>
      <c r="AS31" s="18"/>
      <c r="AT31" s="18" t="e" cm="1">
        <f t="array" ref="AT31">_xlfn.IFS(E31=1,VLOOKUP(F31,H1数据库!C:AQ,36,0),E31=2,VLOOKUP(H31,H1数据库!AS:BF,9,0))</f>
        <v>#VALUE!</v>
      </c>
      <c r="AU31" s="18" t="e" cm="1">
        <f t="array" ref="AU31">_xlfn.IFS(E31=1,VLOOKUP(F31,H1数据库!C:AQ,37,0),E31=2,VLOOKUP(H31,H1数据库!AS:BF,10,0))</f>
        <v>#VALUE!</v>
      </c>
      <c r="AV31" s="18">
        <f t="shared" si="12"/>
        <v>0</v>
      </c>
      <c r="AW31" s="39" t="e" cm="1">
        <f t="array" ref="AW31">_xlfn.IFS(E31=1,VLOOKUP(F31,H1数据库!C:AQ,39,0),E31=2,VLOOKUP(H31,H1数据库!AS:BF,12,0))*AV31*C31</f>
        <v>#VALUE!</v>
      </c>
      <c r="AX31" s="18" t="e" cm="1">
        <f t="array" ref="AX31">_xlfn.IFS(E31=1,VLOOKUP(F31,H1数据库!C:AQ,40,0),E31=2,VLOOKUP(H31,H1数据库!AS:BF,13,0))</f>
        <v>#VALUE!</v>
      </c>
      <c r="AY31" s="18" t="e" cm="1">
        <f t="array" ref="AY31">_xlfn.IFS(E31=1,VLOOKUP(F31,H1数据库!C:AQ,41,0),E31=2,VLOOKUP(H31,H1数据库!AS:BF,14,0))</f>
        <v>#VALUE!</v>
      </c>
      <c r="AZ31" s="18"/>
    </row>
    <row r="32" spans="1:52" x14ac:dyDescent="0.25">
      <c r="A32" s="22"/>
      <c r="B32" s="3"/>
      <c r="C32" s="3"/>
      <c r="D32" s="3"/>
      <c r="E32" s="18" t="e">
        <f t="shared" si="7"/>
        <v>#VALUE!</v>
      </c>
      <c r="F32" s="18" t="str">
        <f t="shared" si="8"/>
        <v/>
      </c>
      <c r="G32" s="18" t="e">
        <f t="shared" si="9"/>
        <v>#VALUE!</v>
      </c>
      <c r="H32" s="18" t="e">
        <f t="shared" si="3"/>
        <v>#VALUE!</v>
      </c>
      <c r="I32" s="18" t="str">
        <f t="shared" si="10"/>
        <v/>
      </c>
      <c r="J32" s="18" t="e">
        <f>VLOOKUP(F32,H1数据库!C:AQ,2,0)</f>
        <v>#N/A</v>
      </c>
      <c r="K32" s="18" t="e">
        <f>VLOOKUP(F32,H1数据库!C:AQ,3,0)</f>
        <v>#N/A</v>
      </c>
      <c r="L32" s="19" t="e">
        <f t="shared" si="11"/>
        <v>#VALUE!</v>
      </c>
      <c r="M32" s="18" t="e">
        <f>VLOOKUP(F32,H1数据库!C:AQ,4,0)</f>
        <v>#N/A</v>
      </c>
      <c r="N32" s="18" t="e">
        <f>VLOOKUP(F32,H1数据库!C:AQ,5,0)</f>
        <v>#N/A</v>
      </c>
      <c r="O32" s="18"/>
      <c r="P32" s="18" t="e">
        <f>VLOOKUP(F32,H1数据库!C:AQ,6,0)</f>
        <v>#N/A</v>
      </c>
      <c r="Q32" s="18" t="e">
        <f>VLOOKUP(F32,H1数据库!C:AQ,7,0)</f>
        <v>#N/A</v>
      </c>
      <c r="R32" s="19" t="e">
        <f>VLOOKUP(F32,H1数据库!C:AQ,8,0)*C32</f>
        <v>#N/A</v>
      </c>
      <c r="S32" s="18" t="e">
        <f>VLOOKUP(F32,H1数据库!C:AQ,9,0)</f>
        <v>#N/A</v>
      </c>
      <c r="T32" s="18" t="e">
        <f>VLOOKUP(F32,H1数据库!C:AQ,10,0)</f>
        <v>#N/A</v>
      </c>
      <c r="U32" s="18"/>
      <c r="V32" s="18" t="e">
        <f>VLOOKUP(F32,H1数据库!C:AQ,11,0)</f>
        <v>#N/A</v>
      </c>
      <c r="W32" s="18" t="e">
        <f>VLOOKUP(F32,H1数据库!C:AQ,12,0)</f>
        <v>#N/A</v>
      </c>
      <c r="X32" s="19" t="e">
        <f>VLOOKUP(F32,H1数据库!C:AQ,15,0)*C32</f>
        <v>#N/A</v>
      </c>
      <c r="Y32" s="18" t="e">
        <f>VLOOKUP(F32,H1数据库!C:AQ,16,0)</f>
        <v>#N/A</v>
      </c>
      <c r="Z32" s="18" t="e">
        <f>VLOOKUP(F32,H1数据库!C:AQ,17,0)</f>
        <v>#N/A</v>
      </c>
      <c r="AA32" s="18"/>
      <c r="AB32" s="18" t="e" cm="1">
        <f t="array" ref="AB32">_xlfn.IFS(E32=1,VLOOKUP(F32,H1数据库!C:AQ,18,0),E32=2,VLOOKUP(H32,H1数据库!AS:BF,2,0))</f>
        <v>#VALUE!</v>
      </c>
      <c r="AC32" s="18" t="e" cm="1">
        <f t="array" ref="AC32">_xlfn.IFS(E32=1,VLOOKUP(F32,H1数据库!C:AQ,19,0),E32=2,VLOOKUP(H32,H1数据库!AS:BF,3,0))</f>
        <v>#VALUE!</v>
      </c>
      <c r="AD32" s="39" t="e" cm="1">
        <f t="array" ref="AD32">_xlfn.IFS(E32=1,VLOOKUP(F32,H1数据库!C:AQ,21,0),E32=2,VLOOKUP(H32,H1数据库!AS:BF,6,0))*C32</f>
        <v>#VALUE!</v>
      </c>
      <c r="AE32" s="18" t="e" cm="1">
        <f t="array" ref="AE32">_xlfn.IFS(E32=1,VLOOKUP(F32,H1数据库!C:AQ,22,0),E32=2,VLOOKUP(H32,H1数据库!AS:BF,7,0))</f>
        <v>#VALUE!</v>
      </c>
      <c r="AF32" s="18" t="e" cm="1">
        <f t="array" ref="AF32">_xlfn.IFS(E32=1,VLOOKUP(F32,H1数据库!C:AQ,23,0),E32=2,VLOOKUP(H32,H1数据库!AS:BF,8,0))</f>
        <v>#VALUE!</v>
      </c>
      <c r="AG32" s="18"/>
      <c r="AH32" s="18" t="e">
        <f>VLOOKUP(F32,H1数据库!C:AQ,24,0)</f>
        <v>#N/A</v>
      </c>
      <c r="AI32" s="18" t="e">
        <f>VLOOKUP(F32,H1数据库!C:AQ,25,0)</f>
        <v>#N/A</v>
      </c>
      <c r="AJ32" s="19" t="e">
        <f>VLOOKUP(F32,H1数据库!C:AQ,27,0)*C32</f>
        <v>#N/A</v>
      </c>
      <c r="AK32" s="18" t="e">
        <f>VLOOKUP(F32,H1数据库!C:AQ,28,0)</f>
        <v>#N/A</v>
      </c>
      <c r="AL32" s="18" t="e">
        <f>VLOOKUP(F32,H1数据库!C:AQ,29,0)</f>
        <v>#N/A</v>
      </c>
      <c r="AM32" s="18"/>
      <c r="AN32" s="18" t="e">
        <f>VLOOKUP(F32,H1数据库!C:AQ,30,0)</f>
        <v>#N/A</v>
      </c>
      <c r="AO32" s="18" t="e">
        <f>VLOOKUP(F32,H1数据库!C:AQ,31,0)</f>
        <v>#N/A</v>
      </c>
      <c r="AP32" s="19" t="e">
        <f>VLOOKUP(F32,H1数据库!C:AQ,33,0)*C32</f>
        <v>#N/A</v>
      </c>
      <c r="AQ32" s="18" t="e">
        <f>VLOOKUP(F32,H1数据库!C:AQ,34,0)</f>
        <v>#N/A</v>
      </c>
      <c r="AR32" s="18" t="e">
        <f>VLOOKUP(F32,H1数据库!C:AQ,35,0)</f>
        <v>#N/A</v>
      </c>
      <c r="AS32" s="18"/>
      <c r="AT32" s="18" t="e" cm="1">
        <f t="array" ref="AT32">_xlfn.IFS(E32=1,VLOOKUP(F32,H1数据库!C:AQ,36,0),E32=2,VLOOKUP(H32,H1数据库!AS:BF,9,0))</f>
        <v>#VALUE!</v>
      </c>
      <c r="AU32" s="18" t="e" cm="1">
        <f t="array" ref="AU32">_xlfn.IFS(E32=1,VLOOKUP(F32,H1数据库!C:AQ,37,0),E32=2,VLOOKUP(H32,H1数据库!AS:BF,10,0))</f>
        <v>#VALUE!</v>
      </c>
      <c r="AV32" s="18">
        <f t="shared" si="12"/>
        <v>0</v>
      </c>
      <c r="AW32" s="39" t="e" cm="1">
        <f t="array" ref="AW32">_xlfn.IFS(E32=1,VLOOKUP(F32,H1数据库!C:AQ,39,0),E32=2,VLOOKUP(H32,H1数据库!AS:BF,12,0))*AV32*C32</f>
        <v>#VALUE!</v>
      </c>
      <c r="AX32" s="18" t="e" cm="1">
        <f t="array" ref="AX32">_xlfn.IFS(E32=1,VLOOKUP(F32,H1数据库!C:AQ,40,0),E32=2,VLOOKUP(H32,H1数据库!AS:BF,13,0))</f>
        <v>#VALUE!</v>
      </c>
      <c r="AY32" s="18" t="e" cm="1">
        <f t="array" ref="AY32">_xlfn.IFS(E32=1,VLOOKUP(F32,H1数据库!C:AQ,41,0),E32=2,VLOOKUP(H32,H1数据库!AS:BF,14,0))</f>
        <v>#VALUE!</v>
      </c>
      <c r="AZ32" s="18"/>
    </row>
    <row r="33" spans="1:52" x14ac:dyDescent="0.25">
      <c r="A33" s="22"/>
      <c r="B33" s="3"/>
      <c r="C33" s="3"/>
      <c r="D33" s="3"/>
      <c r="E33" s="18" t="e">
        <f t="shared" si="7"/>
        <v>#VALUE!</v>
      </c>
      <c r="F33" s="18" t="str">
        <f t="shared" si="8"/>
        <v/>
      </c>
      <c r="G33" s="18" t="e">
        <f t="shared" si="9"/>
        <v>#VALUE!</v>
      </c>
      <c r="H33" s="18" t="e">
        <f t="shared" si="3"/>
        <v>#VALUE!</v>
      </c>
      <c r="I33" s="18" t="str">
        <f t="shared" si="10"/>
        <v/>
      </c>
      <c r="J33" s="18" t="e">
        <f>VLOOKUP(F33,H1数据库!C:AQ,2,0)</f>
        <v>#N/A</v>
      </c>
      <c r="K33" s="18" t="e">
        <f>VLOOKUP(F33,H1数据库!C:AQ,3,0)</f>
        <v>#N/A</v>
      </c>
      <c r="L33" s="19" t="e">
        <f t="shared" si="11"/>
        <v>#VALUE!</v>
      </c>
      <c r="M33" s="18" t="e">
        <f>VLOOKUP(F33,H1数据库!C:AQ,4,0)</f>
        <v>#N/A</v>
      </c>
      <c r="N33" s="18" t="e">
        <f>VLOOKUP(F33,H1数据库!C:AQ,5,0)</f>
        <v>#N/A</v>
      </c>
      <c r="O33" s="18"/>
      <c r="P33" s="18" t="e">
        <f>VLOOKUP(F33,H1数据库!C:AQ,6,0)</f>
        <v>#N/A</v>
      </c>
      <c r="Q33" s="18" t="e">
        <f>VLOOKUP(F33,H1数据库!C:AQ,7,0)</f>
        <v>#N/A</v>
      </c>
      <c r="R33" s="19" t="e">
        <f>VLOOKUP(F33,H1数据库!C:AQ,8,0)*C33</f>
        <v>#N/A</v>
      </c>
      <c r="S33" s="18" t="e">
        <f>VLOOKUP(F33,H1数据库!C:AQ,9,0)</f>
        <v>#N/A</v>
      </c>
      <c r="T33" s="18" t="e">
        <f>VLOOKUP(F33,H1数据库!C:AQ,10,0)</f>
        <v>#N/A</v>
      </c>
      <c r="U33" s="18"/>
      <c r="V33" s="18" t="e">
        <f>VLOOKUP(F33,H1数据库!C:AQ,11,0)</f>
        <v>#N/A</v>
      </c>
      <c r="W33" s="18" t="e">
        <f>VLOOKUP(F33,H1数据库!C:AQ,12,0)</f>
        <v>#N/A</v>
      </c>
      <c r="X33" s="19" t="e">
        <f>VLOOKUP(F33,H1数据库!C:AQ,15,0)*C33</f>
        <v>#N/A</v>
      </c>
      <c r="Y33" s="18" t="e">
        <f>VLOOKUP(F33,H1数据库!C:AQ,16,0)</f>
        <v>#N/A</v>
      </c>
      <c r="Z33" s="18" t="e">
        <f>VLOOKUP(F33,H1数据库!C:AQ,17,0)</f>
        <v>#N/A</v>
      </c>
      <c r="AA33" s="18"/>
      <c r="AB33" s="18" t="e" cm="1">
        <f t="array" ref="AB33">_xlfn.IFS(E33=1,VLOOKUP(F33,H1数据库!C:AQ,18,0),E33=2,VLOOKUP(H33,H1数据库!AS:BF,2,0))</f>
        <v>#VALUE!</v>
      </c>
      <c r="AC33" s="18" t="e" cm="1">
        <f t="array" ref="AC33">_xlfn.IFS(E33=1,VLOOKUP(F33,H1数据库!C:AQ,19,0),E33=2,VLOOKUP(H33,H1数据库!AS:BF,3,0))</f>
        <v>#VALUE!</v>
      </c>
      <c r="AD33" s="39" t="e" cm="1">
        <f t="array" ref="AD33">_xlfn.IFS(E33=1,VLOOKUP(F33,H1数据库!C:AQ,21,0),E33=2,VLOOKUP(H33,H1数据库!AS:BF,6,0))*C33</f>
        <v>#VALUE!</v>
      </c>
      <c r="AE33" s="18" t="e" cm="1">
        <f t="array" ref="AE33">_xlfn.IFS(E33=1,VLOOKUP(F33,H1数据库!C:AQ,22,0),E33=2,VLOOKUP(H33,H1数据库!AS:BF,7,0))</f>
        <v>#VALUE!</v>
      </c>
      <c r="AF33" s="18" t="e" cm="1">
        <f t="array" ref="AF33">_xlfn.IFS(E33=1,VLOOKUP(F33,H1数据库!C:AQ,23,0),E33=2,VLOOKUP(H33,H1数据库!AS:BF,8,0))</f>
        <v>#VALUE!</v>
      </c>
      <c r="AG33" s="18"/>
      <c r="AH33" s="18" t="e">
        <f>VLOOKUP(F33,H1数据库!C:AQ,24,0)</f>
        <v>#N/A</v>
      </c>
      <c r="AI33" s="18" t="e">
        <f>VLOOKUP(F33,H1数据库!C:AQ,25,0)</f>
        <v>#N/A</v>
      </c>
      <c r="AJ33" s="19" t="e">
        <f>VLOOKUP(F33,H1数据库!C:AQ,27,0)*C33</f>
        <v>#N/A</v>
      </c>
      <c r="AK33" s="18" t="e">
        <f>VLOOKUP(F33,H1数据库!C:AQ,28,0)</f>
        <v>#N/A</v>
      </c>
      <c r="AL33" s="18" t="e">
        <f>VLOOKUP(F33,H1数据库!C:AQ,29,0)</f>
        <v>#N/A</v>
      </c>
      <c r="AM33" s="18"/>
      <c r="AN33" s="18" t="e">
        <f>VLOOKUP(F33,H1数据库!C:AQ,30,0)</f>
        <v>#N/A</v>
      </c>
      <c r="AO33" s="18" t="e">
        <f>VLOOKUP(F33,H1数据库!C:AQ,31,0)</f>
        <v>#N/A</v>
      </c>
      <c r="AP33" s="19" t="e">
        <f>VLOOKUP(F33,H1数据库!C:AQ,33,0)*C33</f>
        <v>#N/A</v>
      </c>
      <c r="AQ33" s="18" t="e">
        <f>VLOOKUP(F33,H1数据库!C:AQ,34,0)</f>
        <v>#N/A</v>
      </c>
      <c r="AR33" s="18" t="e">
        <f>VLOOKUP(F33,H1数据库!C:AQ,35,0)</f>
        <v>#N/A</v>
      </c>
      <c r="AS33" s="18"/>
      <c r="AT33" s="18" t="e" cm="1">
        <f t="array" ref="AT33">_xlfn.IFS(E33=1,VLOOKUP(F33,H1数据库!C:AQ,36,0),E33=2,VLOOKUP(H33,H1数据库!AS:BF,9,0))</f>
        <v>#VALUE!</v>
      </c>
      <c r="AU33" s="18" t="e" cm="1">
        <f t="array" ref="AU33">_xlfn.IFS(E33=1,VLOOKUP(F33,H1数据库!C:AQ,37,0),E33=2,VLOOKUP(H33,H1数据库!AS:BF,10,0))</f>
        <v>#VALUE!</v>
      </c>
      <c r="AV33" s="18">
        <f t="shared" si="12"/>
        <v>0</v>
      </c>
      <c r="AW33" s="39" t="e" cm="1">
        <f t="array" ref="AW33">_xlfn.IFS(E33=1,VLOOKUP(F33,H1数据库!C:AQ,39,0),E33=2,VLOOKUP(H33,H1数据库!AS:BF,12,0))*AV33*C33</f>
        <v>#VALUE!</v>
      </c>
      <c r="AX33" s="18" t="e" cm="1">
        <f t="array" ref="AX33">_xlfn.IFS(E33=1,VLOOKUP(F33,H1数据库!C:AQ,40,0),E33=2,VLOOKUP(H33,H1数据库!AS:BF,13,0))</f>
        <v>#VALUE!</v>
      </c>
      <c r="AY33" s="18" t="e" cm="1">
        <f t="array" ref="AY33">_xlfn.IFS(E33=1,VLOOKUP(F33,H1数据库!C:AQ,41,0),E33=2,VLOOKUP(H33,H1数据库!AS:BF,14,0))</f>
        <v>#VALUE!</v>
      </c>
      <c r="AZ33" s="18"/>
    </row>
    <row r="34" spans="1:52" x14ac:dyDescent="0.25">
      <c r="A34" s="22"/>
      <c r="B34" s="3"/>
      <c r="C34" s="3"/>
      <c r="D34" s="3"/>
      <c r="E34" s="18" t="e">
        <f t="shared" si="7"/>
        <v>#VALUE!</v>
      </c>
      <c r="F34" s="18" t="str">
        <f t="shared" si="8"/>
        <v/>
      </c>
      <c r="G34" s="18" t="e">
        <f t="shared" si="9"/>
        <v>#VALUE!</v>
      </c>
      <c r="H34" s="18" t="e">
        <f t="shared" si="3"/>
        <v>#VALUE!</v>
      </c>
      <c r="I34" s="18" t="str">
        <f t="shared" si="10"/>
        <v/>
      </c>
      <c r="J34" s="18" t="e">
        <f>VLOOKUP(F34,H1数据库!C:AQ,2,0)</f>
        <v>#N/A</v>
      </c>
      <c r="K34" s="18" t="e">
        <f>VLOOKUP(F34,H1数据库!C:AQ,3,0)</f>
        <v>#N/A</v>
      </c>
      <c r="L34" s="19" t="e">
        <f t="shared" si="11"/>
        <v>#VALUE!</v>
      </c>
      <c r="M34" s="18" t="e">
        <f>VLOOKUP(F34,H1数据库!C:AQ,4,0)</f>
        <v>#N/A</v>
      </c>
      <c r="N34" s="18" t="e">
        <f>VLOOKUP(F34,H1数据库!C:AQ,5,0)</f>
        <v>#N/A</v>
      </c>
      <c r="O34" s="18"/>
      <c r="P34" s="18" t="e">
        <f>VLOOKUP(F34,H1数据库!C:AQ,6,0)</f>
        <v>#N/A</v>
      </c>
      <c r="Q34" s="18" t="e">
        <f>VLOOKUP(F34,H1数据库!C:AQ,7,0)</f>
        <v>#N/A</v>
      </c>
      <c r="R34" s="19" t="e">
        <f>VLOOKUP(F34,H1数据库!C:AQ,8,0)*C34</f>
        <v>#N/A</v>
      </c>
      <c r="S34" s="18" t="e">
        <f>VLOOKUP(F34,H1数据库!C:AQ,9,0)</f>
        <v>#N/A</v>
      </c>
      <c r="T34" s="18" t="e">
        <f>VLOOKUP(F34,H1数据库!C:AQ,10,0)</f>
        <v>#N/A</v>
      </c>
      <c r="U34" s="18"/>
      <c r="V34" s="18" t="e">
        <f>VLOOKUP(F34,H1数据库!C:AQ,11,0)</f>
        <v>#N/A</v>
      </c>
      <c r="W34" s="18" t="e">
        <f>VLOOKUP(F34,H1数据库!C:AQ,12,0)</f>
        <v>#N/A</v>
      </c>
      <c r="X34" s="19" t="e">
        <f>VLOOKUP(F34,H1数据库!C:AQ,15,0)*C34</f>
        <v>#N/A</v>
      </c>
      <c r="Y34" s="18" t="e">
        <f>VLOOKUP(F34,H1数据库!C:AQ,16,0)</f>
        <v>#N/A</v>
      </c>
      <c r="Z34" s="18" t="e">
        <f>VLOOKUP(F34,H1数据库!C:AQ,17,0)</f>
        <v>#N/A</v>
      </c>
      <c r="AA34" s="18"/>
      <c r="AB34" s="18" t="e" cm="1">
        <f t="array" ref="AB34">_xlfn.IFS(E34=1,VLOOKUP(F34,H1数据库!C:AQ,18,0),E34=2,VLOOKUP(H34,H1数据库!AS:BF,2,0))</f>
        <v>#VALUE!</v>
      </c>
      <c r="AC34" s="18" t="e" cm="1">
        <f t="array" ref="AC34">_xlfn.IFS(E34=1,VLOOKUP(F34,H1数据库!C:AQ,19,0),E34=2,VLOOKUP(H34,H1数据库!AS:BF,3,0))</f>
        <v>#VALUE!</v>
      </c>
      <c r="AD34" s="39" t="e" cm="1">
        <f t="array" ref="AD34">_xlfn.IFS(E34=1,VLOOKUP(F34,H1数据库!C:AQ,21,0),E34=2,VLOOKUP(H34,H1数据库!AS:BF,6,0))*C34</f>
        <v>#VALUE!</v>
      </c>
      <c r="AE34" s="18" t="e" cm="1">
        <f t="array" ref="AE34">_xlfn.IFS(E34=1,VLOOKUP(F34,H1数据库!C:AQ,22,0),E34=2,VLOOKUP(H34,H1数据库!AS:BF,7,0))</f>
        <v>#VALUE!</v>
      </c>
      <c r="AF34" s="18" t="e" cm="1">
        <f t="array" ref="AF34">_xlfn.IFS(E34=1,VLOOKUP(F34,H1数据库!C:AQ,23,0),E34=2,VLOOKUP(H34,H1数据库!AS:BF,8,0))</f>
        <v>#VALUE!</v>
      </c>
      <c r="AG34" s="18"/>
      <c r="AH34" s="18" t="e">
        <f>VLOOKUP(F34,H1数据库!C:AQ,24,0)</f>
        <v>#N/A</v>
      </c>
      <c r="AI34" s="18" t="e">
        <f>VLOOKUP(F34,H1数据库!C:AQ,25,0)</f>
        <v>#N/A</v>
      </c>
      <c r="AJ34" s="19" t="e">
        <f>VLOOKUP(F34,H1数据库!C:AQ,27,0)*C34</f>
        <v>#N/A</v>
      </c>
      <c r="AK34" s="18" t="e">
        <f>VLOOKUP(F34,H1数据库!C:AQ,28,0)</f>
        <v>#N/A</v>
      </c>
      <c r="AL34" s="18" t="e">
        <f>VLOOKUP(F34,H1数据库!C:AQ,29,0)</f>
        <v>#N/A</v>
      </c>
      <c r="AM34" s="18"/>
      <c r="AN34" s="18" t="e">
        <f>VLOOKUP(F34,H1数据库!C:AQ,30,0)</f>
        <v>#N/A</v>
      </c>
      <c r="AO34" s="18" t="e">
        <f>VLOOKUP(F34,H1数据库!C:AQ,31,0)</f>
        <v>#N/A</v>
      </c>
      <c r="AP34" s="19" t="e">
        <f>VLOOKUP(F34,H1数据库!C:AQ,33,0)*C34</f>
        <v>#N/A</v>
      </c>
      <c r="AQ34" s="18" t="e">
        <f>VLOOKUP(F34,H1数据库!C:AQ,34,0)</f>
        <v>#N/A</v>
      </c>
      <c r="AR34" s="18" t="e">
        <f>VLOOKUP(F34,H1数据库!C:AQ,35,0)</f>
        <v>#N/A</v>
      </c>
      <c r="AS34" s="18"/>
      <c r="AT34" s="18" t="e" cm="1">
        <f t="array" ref="AT34">_xlfn.IFS(E34=1,VLOOKUP(F34,H1数据库!C:AQ,36,0),E34=2,VLOOKUP(H34,H1数据库!AS:BF,9,0))</f>
        <v>#VALUE!</v>
      </c>
      <c r="AU34" s="18" t="e" cm="1">
        <f t="array" ref="AU34">_xlfn.IFS(E34=1,VLOOKUP(F34,H1数据库!C:AQ,37,0),E34=2,VLOOKUP(H34,H1数据库!AS:BF,10,0))</f>
        <v>#VALUE!</v>
      </c>
      <c r="AV34" s="18">
        <f t="shared" si="12"/>
        <v>0</v>
      </c>
      <c r="AW34" s="39" t="e" cm="1">
        <f t="array" ref="AW34">_xlfn.IFS(E34=1,VLOOKUP(F34,H1数据库!C:AQ,39,0),E34=2,VLOOKUP(H34,H1数据库!AS:BF,12,0))*AV34*C34</f>
        <v>#VALUE!</v>
      </c>
      <c r="AX34" s="18" t="e" cm="1">
        <f t="array" ref="AX34">_xlfn.IFS(E34=1,VLOOKUP(F34,H1数据库!C:AQ,40,0),E34=2,VLOOKUP(H34,H1数据库!AS:BF,13,0))</f>
        <v>#VALUE!</v>
      </c>
      <c r="AY34" s="18" t="e" cm="1">
        <f t="array" ref="AY34">_xlfn.IFS(E34=1,VLOOKUP(F34,H1数据库!C:AQ,41,0),E34=2,VLOOKUP(H34,H1数据库!AS:BF,14,0))</f>
        <v>#VALUE!</v>
      </c>
      <c r="AZ34" s="18"/>
    </row>
    <row r="35" spans="1:52" x14ac:dyDescent="0.25">
      <c r="A35" s="22"/>
      <c r="B35" s="3"/>
      <c r="C35" s="3"/>
      <c r="D35" s="3"/>
      <c r="E35" s="18" t="e">
        <f t="shared" si="7"/>
        <v>#VALUE!</v>
      </c>
      <c r="F35" s="18" t="str">
        <f t="shared" si="8"/>
        <v/>
      </c>
      <c r="G35" s="18" t="e">
        <f t="shared" si="9"/>
        <v>#VALUE!</v>
      </c>
      <c r="H35" s="18" t="e">
        <f t="shared" si="3"/>
        <v>#VALUE!</v>
      </c>
      <c r="I35" s="18" t="str">
        <f t="shared" si="10"/>
        <v/>
      </c>
      <c r="J35" s="18" t="e">
        <f>VLOOKUP(F35,H1数据库!C:AQ,2,0)</f>
        <v>#N/A</v>
      </c>
      <c r="K35" s="18" t="e">
        <f>VLOOKUP(F35,H1数据库!C:AQ,3,0)</f>
        <v>#N/A</v>
      </c>
      <c r="L35" s="19" t="e">
        <f t="shared" si="11"/>
        <v>#VALUE!</v>
      </c>
      <c r="M35" s="18" t="e">
        <f>VLOOKUP(F35,H1数据库!C:AQ,4,0)</f>
        <v>#N/A</v>
      </c>
      <c r="N35" s="18" t="e">
        <f>VLOOKUP(F35,H1数据库!C:AQ,5,0)</f>
        <v>#N/A</v>
      </c>
      <c r="O35" s="18"/>
      <c r="P35" s="18" t="e">
        <f>VLOOKUP(F35,H1数据库!C:AQ,6,0)</f>
        <v>#N/A</v>
      </c>
      <c r="Q35" s="18" t="e">
        <f>VLOOKUP(F35,H1数据库!C:AQ,7,0)</f>
        <v>#N/A</v>
      </c>
      <c r="R35" s="19" t="e">
        <f>VLOOKUP(F35,H1数据库!C:AQ,8,0)*C35</f>
        <v>#N/A</v>
      </c>
      <c r="S35" s="18" t="e">
        <f>VLOOKUP(F35,H1数据库!C:AQ,9,0)</f>
        <v>#N/A</v>
      </c>
      <c r="T35" s="18" t="e">
        <f>VLOOKUP(F35,H1数据库!C:AQ,10,0)</f>
        <v>#N/A</v>
      </c>
      <c r="U35" s="18"/>
      <c r="V35" s="18" t="e">
        <f>VLOOKUP(F35,H1数据库!C:AQ,11,0)</f>
        <v>#N/A</v>
      </c>
      <c r="W35" s="18" t="e">
        <f>VLOOKUP(F35,H1数据库!C:AQ,12,0)</f>
        <v>#N/A</v>
      </c>
      <c r="X35" s="19" t="e">
        <f>VLOOKUP(F35,H1数据库!C:AQ,15,0)*C35</f>
        <v>#N/A</v>
      </c>
      <c r="Y35" s="18" t="e">
        <f>VLOOKUP(F35,H1数据库!C:AQ,16,0)</f>
        <v>#N/A</v>
      </c>
      <c r="Z35" s="18" t="e">
        <f>VLOOKUP(F35,H1数据库!C:AQ,17,0)</f>
        <v>#N/A</v>
      </c>
      <c r="AA35" s="18"/>
      <c r="AB35" s="18" t="e" cm="1">
        <f t="array" ref="AB35">_xlfn.IFS(E35=1,VLOOKUP(F35,H1数据库!C:AQ,18,0),E35=2,VLOOKUP(H35,H1数据库!AS:BF,2,0))</f>
        <v>#VALUE!</v>
      </c>
      <c r="AC35" s="18" t="e" cm="1">
        <f t="array" ref="AC35">_xlfn.IFS(E35=1,VLOOKUP(F35,H1数据库!C:AQ,19,0),E35=2,VLOOKUP(H35,H1数据库!AS:BF,3,0))</f>
        <v>#VALUE!</v>
      </c>
      <c r="AD35" s="39" t="e" cm="1">
        <f t="array" ref="AD35">_xlfn.IFS(E35=1,VLOOKUP(F35,H1数据库!C:AQ,21,0),E35=2,VLOOKUP(H35,H1数据库!AS:BF,6,0))*C35</f>
        <v>#VALUE!</v>
      </c>
      <c r="AE35" s="18" t="e" cm="1">
        <f t="array" ref="AE35">_xlfn.IFS(E35=1,VLOOKUP(F35,H1数据库!C:AQ,22,0),E35=2,VLOOKUP(H35,H1数据库!AS:BF,7,0))</f>
        <v>#VALUE!</v>
      </c>
      <c r="AF35" s="18" t="e" cm="1">
        <f t="array" ref="AF35">_xlfn.IFS(E35=1,VLOOKUP(F35,H1数据库!C:AQ,23,0),E35=2,VLOOKUP(H35,H1数据库!AS:BF,8,0))</f>
        <v>#VALUE!</v>
      </c>
      <c r="AG35" s="18"/>
      <c r="AH35" s="18" t="e">
        <f>VLOOKUP(F35,H1数据库!C:AQ,24,0)</f>
        <v>#N/A</v>
      </c>
      <c r="AI35" s="18" t="e">
        <f>VLOOKUP(F35,H1数据库!C:AQ,25,0)</f>
        <v>#N/A</v>
      </c>
      <c r="AJ35" s="19" t="e">
        <f>VLOOKUP(F35,H1数据库!C:AQ,27,0)*C35</f>
        <v>#N/A</v>
      </c>
      <c r="AK35" s="18" t="e">
        <f>VLOOKUP(F35,H1数据库!C:AQ,28,0)</f>
        <v>#N/A</v>
      </c>
      <c r="AL35" s="18" t="e">
        <f>VLOOKUP(F35,H1数据库!C:AQ,29,0)</f>
        <v>#N/A</v>
      </c>
      <c r="AM35" s="18"/>
      <c r="AN35" s="18" t="e">
        <f>VLOOKUP(F35,H1数据库!C:AQ,30,0)</f>
        <v>#N/A</v>
      </c>
      <c r="AO35" s="18" t="e">
        <f>VLOOKUP(F35,H1数据库!C:AQ,31,0)</f>
        <v>#N/A</v>
      </c>
      <c r="AP35" s="19" t="e">
        <f>VLOOKUP(F35,H1数据库!C:AQ,33,0)*C35</f>
        <v>#N/A</v>
      </c>
      <c r="AQ35" s="18" t="e">
        <f>VLOOKUP(F35,H1数据库!C:AQ,34,0)</f>
        <v>#N/A</v>
      </c>
      <c r="AR35" s="18" t="e">
        <f>VLOOKUP(F35,H1数据库!C:AQ,35,0)</f>
        <v>#N/A</v>
      </c>
      <c r="AS35" s="18"/>
      <c r="AT35" s="18" t="e" cm="1">
        <f t="array" ref="AT35">_xlfn.IFS(E35=1,VLOOKUP(F35,H1数据库!C:AQ,36,0),E35=2,VLOOKUP(H35,H1数据库!AS:BF,9,0))</f>
        <v>#VALUE!</v>
      </c>
      <c r="AU35" s="18" t="e" cm="1">
        <f t="array" ref="AU35">_xlfn.IFS(E35=1,VLOOKUP(F35,H1数据库!C:AQ,37,0),E35=2,VLOOKUP(H35,H1数据库!AS:BF,10,0))</f>
        <v>#VALUE!</v>
      </c>
      <c r="AV35" s="18">
        <f t="shared" si="12"/>
        <v>0</v>
      </c>
      <c r="AW35" s="39" t="e" cm="1">
        <f t="array" ref="AW35">_xlfn.IFS(E35=1,VLOOKUP(F35,H1数据库!C:AQ,39,0),E35=2,VLOOKUP(H35,H1数据库!AS:BF,12,0))*AV35*C35</f>
        <v>#VALUE!</v>
      </c>
      <c r="AX35" s="18" t="e" cm="1">
        <f t="array" ref="AX35">_xlfn.IFS(E35=1,VLOOKUP(F35,H1数据库!C:AQ,40,0),E35=2,VLOOKUP(H35,H1数据库!AS:BF,13,0))</f>
        <v>#VALUE!</v>
      </c>
      <c r="AY35" s="18" t="e" cm="1">
        <f t="array" ref="AY35">_xlfn.IFS(E35=1,VLOOKUP(F35,H1数据库!C:AQ,41,0),E35=2,VLOOKUP(H35,H1数据库!AS:BF,14,0))</f>
        <v>#VALUE!</v>
      </c>
      <c r="AZ35" s="18"/>
    </row>
    <row r="36" spans="1:52" x14ac:dyDescent="0.25">
      <c r="A36" s="22"/>
      <c r="B36" s="3"/>
      <c r="C36" s="3"/>
      <c r="D36" s="3"/>
      <c r="E36" s="18" t="e">
        <f t="shared" si="7"/>
        <v>#VALUE!</v>
      </c>
      <c r="F36" s="18" t="str">
        <f t="shared" si="8"/>
        <v/>
      </c>
      <c r="G36" s="18" t="e">
        <f t="shared" si="9"/>
        <v>#VALUE!</v>
      </c>
      <c r="H36" s="18" t="e">
        <f t="shared" si="3"/>
        <v>#VALUE!</v>
      </c>
      <c r="I36" s="18" t="str">
        <f t="shared" si="10"/>
        <v/>
      </c>
      <c r="J36" s="18" t="e">
        <f>VLOOKUP(F36,H1数据库!C:AQ,2,0)</f>
        <v>#N/A</v>
      </c>
      <c r="K36" s="18" t="e">
        <f>VLOOKUP(F36,H1数据库!C:AQ,3,0)</f>
        <v>#N/A</v>
      </c>
      <c r="L36" s="19" t="e">
        <f t="shared" si="11"/>
        <v>#VALUE!</v>
      </c>
      <c r="M36" s="18" t="e">
        <f>VLOOKUP(F36,H1数据库!C:AQ,4,0)</f>
        <v>#N/A</v>
      </c>
      <c r="N36" s="18" t="e">
        <f>VLOOKUP(F36,H1数据库!C:AQ,5,0)</f>
        <v>#N/A</v>
      </c>
      <c r="O36" s="18"/>
      <c r="P36" s="18" t="e">
        <f>VLOOKUP(F36,H1数据库!C:AQ,6,0)</f>
        <v>#N/A</v>
      </c>
      <c r="Q36" s="18" t="e">
        <f>VLOOKUP(F36,H1数据库!C:AQ,7,0)</f>
        <v>#N/A</v>
      </c>
      <c r="R36" s="19" t="e">
        <f>VLOOKUP(F36,H1数据库!C:AQ,8,0)*C36</f>
        <v>#N/A</v>
      </c>
      <c r="S36" s="18" t="e">
        <f>VLOOKUP(F36,H1数据库!C:AQ,9,0)</f>
        <v>#N/A</v>
      </c>
      <c r="T36" s="18" t="e">
        <f>VLOOKUP(F36,H1数据库!C:AQ,10,0)</f>
        <v>#N/A</v>
      </c>
      <c r="U36" s="18"/>
      <c r="V36" s="18" t="e">
        <f>VLOOKUP(F36,H1数据库!C:AQ,11,0)</f>
        <v>#N/A</v>
      </c>
      <c r="W36" s="18" t="e">
        <f>VLOOKUP(F36,H1数据库!C:AQ,12,0)</f>
        <v>#N/A</v>
      </c>
      <c r="X36" s="19" t="e">
        <f>VLOOKUP(F36,H1数据库!C:AQ,15,0)*C36</f>
        <v>#N/A</v>
      </c>
      <c r="Y36" s="18" t="e">
        <f>VLOOKUP(F36,H1数据库!C:AQ,16,0)</f>
        <v>#N/A</v>
      </c>
      <c r="Z36" s="18" t="e">
        <f>VLOOKUP(F36,H1数据库!C:AQ,17,0)</f>
        <v>#N/A</v>
      </c>
      <c r="AA36" s="18"/>
      <c r="AB36" s="18" t="e" cm="1">
        <f t="array" ref="AB36">_xlfn.IFS(E36=1,VLOOKUP(F36,H1数据库!C:AQ,18,0),E36=2,VLOOKUP(H36,H1数据库!AS:BF,2,0))</f>
        <v>#VALUE!</v>
      </c>
      <c r="AC36" s="18" t="e" cm="1">
        <f t="array" ref="AC36">_xlfn.IFS(E36=1,VLOOKUP(F36,H1数据库!C:AQ,19,0),E36=2,VLOOKUP(H36,H1数据库!AS:BF,3,0))</f>
        <v>#VALUE!</v>
      </c>
      <c r="AD36" s="39" t="e" cm="1">
        <f t="array" ref="AD36">_xlfn.IFS(E36=1,VLOOKUP(F36,H1数据库!C:AQ,21,0),E36=2,VLOOKUP(H36,H1数据库!AS:BF,6,0))*C36</f>
        <v>#VALUE!</v>
      </c>
      <c r="AE36" s="18" t="e" cm="1">
        <f t="array" ref="AE36">_xlfn.IFS(E36=1,VLOOKUP(F36,H1数据库!C:AQ,22,0),E36=2,VLOOKUP(H36,H1数据库!AS:BF,7,0))</f>
        <v>#VALUE!</v>
      </c>
      <c r="AF36" s="18" t="e" cm="1">
        <f t="array" ref="AF36">_xlfn.IFS(E36=1,VLOOKUP(F36,H1数据库!C:AQ,23,0),E36=2,VLOOKUP(H36,H1数据库!AS:BF,8,0))</f>
        <v>#VALUE!</v>
      </c>
      <c r="AG36" s="18"/>
      <c r="AH36" s="18" t="e">
        <f>VLOOKUP(F36,H1数据库!C:AQ,24,0)</f>
        <v>#N/A</v>
      </c>
      <c r="AI36" s="18" t="e">
        <f>VLOOKUP(F36,H1数据库!C:AQ,25,0)</f>
        <v>#N/A</v>
      </c>
      <c r="AJ36" s="19" t="e">
        <f>VLOOKUP(F36,H1数据库!C:AQ,27,0)*C36</f>
        <v>#N/A</v>
      </c>
      <c r="AK36" s="18" t="e">
        <f>VLOOKUP(F36,H1数据库!C:AQ,28,0)</f>
        <v>#N/A</v>
      </c>
      <c r="AL36" s="18" t="e">
        <f>VLOOKUP(F36,H1数据库!C:AQ,29,0)</f>
        <v>#N/A</v>
      </c>
      <c r="AM36" s="18"/>
      <c r="AN36" s="18" t="e">
        <f>VLOOKUP(F36,H1数据库!C:AQ,30,0)</f>
        <v>#N/A</v>
      </c>
      <c r="AO36" s="18" t="e">
        <f>VLOOKUP(F36,H1数据库!C:AQ,31,0)</f>
        <v>#N/A</v>
      </c>
      <c r="AP36" s="19" t="e">
        <f>VLOOKUP(F36,H1数据库!C:AQ,33,0)*C36</f>
        <v>#N/A</v>
      </c>
      <c r="AQ36" s="18" t="e">
        <f>VLOOKUP(F36,H1数据库!C:AQ,34,0)</f>
        <v>#N/A</v>
      </c>
      <c r="AR36" s="18" t="e">
        <f>VLOOKUP(F36,H1数据库!C:AQ,35,0)</f>
        <v>#N/A</v>
      </c>
      <c r="AS36" s="18"/>
      <c r="AT36" s="18" t="e" cm="1">
        <f t="array" ref="AT36">_xlfn.IFS(E36=1,VLOOKUP(F36,H1数据库!C:AQ,36,0),E36=2,VLOOKUP(H36,H1数据库!AS:BF,9,0))</f>
        <v>#VALUE!</v>
      </c>
      <c r="AU36" s="18" t="e" cm="1">
        <f t="array" ref="AU36">_xlfn.IFS(E36=1,VLOOKUP(F36,H1数据库!C:AQ,37,0),E36=2,VLOOKUP(H36,H1数据库!AS:BF,10,0))</f>
        <v>#VALUE!</v>
      </c>
      <c r="AV36" s="18">
        <f t="shared" si="12"/>
        <v>0</v>
      </c>
      <c r="AW36" s="39" t="e" cm="1">
        <f t="array" ref="AW36">_xlfn.IFS(E36=1,VLOOKUP(F36,H1数据库!C:AQ,39,0),E36=2,VLOOKUP(H36,H1数据库!AS:BF,12,0))*AV36*C36</f>
        <v>#VALUE!</v>
      </c>
      <c r="AX36" s="18" t="e" cm="1">
        <f t="array" ref="AX36">_xlfn.IFS(E36=1,VLOOKUP(F36,H1数据库!C:AQ,40,0),E36=2,VLOOKUP(H36,H1数据库!AS:BF,13,0))</f>
        <v>#VALUE!</v>
      </c>
      <c r="AY36" s="18" t="e" cm="1">
        <f t="array" ref="AY36">_xlfn.IFS(E36=1,VLOOKUP(F36,H1数据库!C:AQ,41,0),E36=2,VLOOKUP(H36,H1数据库!AS:BF,14,0))</f>
        <v>#VALUE!</v>
      </c>
      <c r="AZ36" s="18"/>
    </row>
    <row r="37" spans="1:52" x14ac:dyDescent="0.25">
      <c r="A37" s="22"/>
      <c r="B37" s="3"/>
      <c r="C37" s="3"/>
      <c r="D37" s="3"/>
      <c r="E37" s="18" t="e">
        <f t="shared" si="7"/>
        <v>#VALUE!</v>
      </c>
      <c r="F37" s="18" t="str">
        <f t="shared" si="8"/>
        <v/>
      </c>
      <c r="G37" s="18" t="e">
        <f t="shared" si="9"/>
        <v>#VALUE!</v>
      </c>
      <c r="H37" s="18" t="e">
        <f t="shared" si="3"/>
        <v>#VALUE!</v>
      </c>
      <c r="I37" s="18" t="str">
        <f t="shared" si="10"/>
        <v/>
      </c>
      <c r="J37" s="18" t="e">
        <f>VLOOKUP(F37,H1数据库!C:AQ,2,0)</f>
        <v>#N/A</v>
      </c>
      <c r="K37" s="18" t="e">
        <f>VLOOKUP(F37,H1数据库!C:AQ,3,0)</f>
        <v>#N/A</v>
      </c>
      <c r="L37" s="19" t="e">
        <f t="shared" si="11"/>
        <v>#VALUE!</v>
      </c>
      <c r="M37" s="18" t="e">
        <f>VLOOKUP(F37,H1数据库!C:AQ,4,0)</f>
        <v>#N/A</v>
      </c>
      <c r="N37" s="18" t="e">
        <f>VLOOKUP(F37,H1数据库!C:AQ,5,0)</f>
        <v>#N/A</v>
      </c>
      <c r="O37" s="18"/>
      <c r="P37" s="18" t="e">
        <f>VLOOKUP(F37,H1数据库!C:AQ,6,0)</f>
        <v>#N/A</v>
      </c>
      <c r="Q37" s="18" t="e">
        <f>VLOOKUP(F37,H1数据库!C:AQ,7,0)</f>
        <v>#N/A</v>
      </c>
      <c r="R37" s="19" t="e">
        <f>VLOOKUP(F37,H1数据库!C:AQ,8,0)*C37</f>
        <v>#N/A</v>
      </c>
      <c r="S37" s="18" t="e">
        <f>VLOOKUP(F37,H1数据库!C:AQ,9,0)</f>
        <v>#N/A</v>
      </c>
      <c r="T37" s="18" t="e">
        <f>VLOOKUP(F37,H1数据库!C:AQ,10,0)</f>
        <v>#N/A</v>
      </c>
      <c r="U37" s="18"/>
      <c r="V37" s="18" t="e">
        <f>VLOOKUP(F37,H1数据库!C:AQ,11,0)</f>
        <v>#N/A</v>
      </c>
      <c r="W37" s="18" t="e">
        <f>VLOOKUP(F37,H1数据库!C:AQ,12,0)</f>
        <v>#N/A</v>
      </c>
      <c r="X37" s="19" t="e">
        <f>VLOOKUP(F37,H1数据库!C:AQ,15,0)*C37</f>
        <v>#N/A</v>
      </c>
      <c r="Y37" s="18" t="e">
        <f>VLOOKUP(F37,H1数据库!C:AQ,16,0)</f>
        <v>#N/A</v>
      </c>
      <c r="Z37" s="18" t="e">
        <f>VLOOKUP(F37,H1数据库!C:AQ,17,0)</f>
        <v>#N/A</v>
      </c>
      <c r="AA37" s="18"/>
      <c r="AB37" s="18" t="e" cm="1">
        <f t="array" ref="AB37">_xlfn.IFS(E37=1,VLOOKUP(F37,H1数据库!C:AQ,18,0),E37=2,VLOOKUP(H37,H1数据库!AS:BF,2,0))</f>
        <v>#VALUE!</v>
      </c>
      <c r="AC37" s="18" t="e" cm="1">
        <f t="array" ref="AC37">_xlfn.IFS(E37=1,VLOOKUP(F37,H1数据库!C:AQ,19,0),E37=2,VLOOKUP(H37,H1数据库!AS:BF,3,0))</f>
        <v>#VALUE!</v>
      </c>
      <c r="AD37" s="39" t="e" cm="1">
        <f t="array" ref="AD37">_xlfn.IFS(E37=1,VLOOKUP(F37,H1数据库!C:AQ,21,0),E37=2,VLOOKUP(H37,H1数据库!AS:BF,6,0))*C37</f>
        <v>#VALUE!</v>
      </c>
      <c r="AE37" s="18" t="e" cm="1">
        <f t="array" ref="AE37">_xlfn.IFS(E37=1,VLOOKUP(F37,H1数据库!C:AQ,22,0),E37=2,VLOOKUP(H37,H1数据库!AS:BF,7,0))</f>
        <v>#VALUE!</v>
      </c>
      <c r="AF37" s="18" t="e" cm="1">
        <f t="array" ref="AF37">_xlfn.IFS(E37=1,VLOOKUP(F37,H1数据库!C:AQ,23,0),E37=2,VLOOKUP(H37,H1数据库!AS:BF,8,0))</f>
        <v>#VALUE!</v>
      </c>
      <c r="AG37" s="18"/>
      <c r="AH37" s="18" t="e">
        <f>VLOOKUP(F37,H1数据库!C:AQ,24,0)</f>
        <v>#N/A</v>
      </c>
      <c r="AI37" s="18" t="e">
        <f>VLOOKUP(F37,H1数据库!C:AQ,25,0)</f>
        <v>#N/A</v>
      </c>
      <c r="AJ37" s="19" t="e">
        <f>VLOOKUP(F37,H1数据库!C:AQ,27,0)*C37</f>
        <v>#N/A</v>
      </c>
      <c r="AK37" s="18" t="e">
        <f>VLOOKUP(F37,H1数据库!C:AQ,28,0)</f>
        <v>#N/A</v>
      </c>
      <c r="AL37" s="18" t="e">
        <f>VLOOKUP(F37,H1数据库!C:AQ,29,0)</f>
        <v>#N/A</v>
      </c>
      <c r="AM37" s="18"/>
      <c r="AN37" s="18" t="e">
        <f>VLOOKUP(F37,H1数据库!C:AQ,30,0)</f>
        <v>#N/A</v>
      </c>
      <c r="AO37" s="18" t="e">
        <f>VLOOKUP(F37,H1数据库!C:AQ,31,0)</f>
        <v>#N/A</v>
      </c>
      <c r="AP37" s="19" t="e">
        <f>VLOOKUP(F37,H1数据库!C:AQ,33,0)*C37</f>
        <v>#N/A</v>
      </c>
      <c r="AQ37" s="18" t="e">
        <f>VLOOKUP(F37,H1数据库!C:AQ,34,0)</f>
        <v>#N/A</v>
      </c>
      <c r="AR37" s="18" t="e">
        <f>VLOOKUP(F37,H1数据库!C:AQ,35,0)</f>
        <v>#N/A</v>
      </c>
      <c r="AS37" s="18"/>
      <c r="AT37" s="18" t="e" cm="1">
        <f t="array" ref="AT37">_xlfn.IFS(E37=1,VLOOKUP(F37,H1数据库!C:AQ,36,0),E37=2,VLOOKUP(H37,H1数据库!AS:BF,9,0))</f>
        <v>#VALUE!</v>
      </c>
      <c r="AU37" s="18" t="e" cm="1">
        <f t="array" ref="AU37">_xlfn.IFS(E37=1,VLOOKUP(F37,H1数据库!C:AQ,37,0),E37=2,VLOOKUP(H37,H1数据库!AS:BF,10,0))</f>
        <v>#VALUE!</v>
      </c>
      <c r="AV37" s="18">
        <f t="shared" si="12"/>
        <v>0</v>
      </c>
      <c r="AW37" s="39" t="e" cm="1">
        <f t="array" ref="AW37">_xlfn.IFS(E37=1,VLOOKUP(F37,H1数据库!C:AQ,39,0),E37=2,VLOOKUP(H37,H1数据库!AS:BF,12,0))*AV37*C37</f>
        <v>#VALUE!</v>
      </c>
      <c r="AX37" s="18" t="e" cm="1">
        <f t="array" ref="AX37">_xlfn.IFS(E37=1,VLOOKUP(F37,H1数据库!C:AQ,40,0),E37=2,VLOOKUP(H37,H1数据库!AS:BF,13,0))</f>
        <v>#VALUE!</v>
      </c>
      <c r="AY37" s="18" t="e" cm="1">
        <f t="array" ref="AY37">_xlfn.IFS(E37=1,VLOOKUP(F37,H1数据库!C:AQ,41,0),E37=2,VLOOKUP(H37,H1数据库!AS:BF,14,0))</f>
        <v>#VALUE!</v>
      </c>
      <c r="AZ37" s="18"/>
    </row>
    <row r="38" spans="1:52" x14ac:dyDescent="0.25">
      <c r="A38" s="22"/>
      <c r="B38" s="3"/>
      <c r="C38" s="3"/>
      <c r="D38" s="3"/>
      <c r="E38" s="18" t="e">
        <f t="shared" si="7"/>
        <v>#VALUE!</v>
      </c>
      <c r="F38" s="18" t="str">
        <f t="shared" si="8"/>
        <v/>
      </c>
      <c r="G38" s="18" t="e">
        <f t="shared" si="9"/>
        <v>#VALUE!</v>
      </c>
      <c r="H38" s="18" t="e">
        <f t="shared" si="3"/>
        <v>#VALUE!</v>
      </c>
      <c r="I38" s="18" t="str">
        <f t="shared" si="10"/>
        <v/>
      </c>
      <c r="J38" s="18" t="e">
        <f>VLOOKUP(F38,H1数据库!C:AQ,2,0)</f>
        <v>#N/A</v>
      </c>
      <c r="K38" s="18" t="e">
        <f>VLOOKUP(F38,H1数据库!C:AQ,3,0)</f>
        <v>#N/A</v>
      </c>
      <c r="L38" s="19" t="e">
        <f t="shared" si="11"/>
        <v>#VALUE!</v>
      </c>
      <c r="M38" s="18" t="e">
        <f>VLOOKUP(F38,H1数据库!C:AQ,4,0)</f>
        <v>#N/A</v>
      </c>
      <c r="N38" s="18" t="e">
        <f>VLOOKUP(F38,H1数据库!C:AQ,5,0)</f>
        <v>#N/A</v>
      </c>
      <c r="O38" s="18"/>
      <c r="P38" s="18" t="e">
        <f>VLOOKUP(F38,H1数据库!C:AQ,6,0)</f>
        <v>#N/A</v>
      </c>
      <c r="Q38" s="18" t="e">
        <f>VLOOKUP(F38,H1数据库!C:AQ,7,0)</f>
        <v>#N/A</v>
      </c>
      <c r="R38" s="19" t="e">
        <f>VLOOKUP(F38,H1数据库!C:AQ,8,0)*C38</f>
        <v>#N/A</v>
      </c>
      <c r="S38" s="18" t="e">
        <f>VLOOKUP(F38,H1数据库!C:AQ,9,0)</f>
        <v>#N/A</v>
      </c>
      <c r="T38" s="18" t="e">
        <f>VLOOKUP(F38,H1数据库!C:AQ,10,0)</f>
        <v>#N/A</v>
      </c>
      <c r="U38" s="18"/>
      <c r="V38" s="18" t="e">
        <f>VLOOKUP(F38,H1数据库!C:AQ,11,0)</f>
        <v>#N/A</v>
      </c>
      <c r="W38" s="18" t="e">
        <f>VLOOKUP(F38,H1数据库!C:AQ,12,0)</f>
        <v>#N/A</v>
      </c>
      <c r="X38" s="19" t="e">
        <f>VLOOKUP(F38,H1数据库!C:AQ,15,0)*C38</f>
        <v>#N/A</v>
      </c>
      <c r="Y38" s="18" t="e">
        <f>VLOOKUP(F38,H1数据库!C:AQ,16,0)</f>
        <v>#N/A</v>
      </c>
      <c r="Z38" s="18" t="e">
        <f>VLOOKUP(F38,H1数据库!C:AQ,17,0)</f>
        <v>#N/A</v>
      </c>
      <c r="AA38" s="18"/>
      <c r="AB38" s="18" t="e" cm="1">
        <f t="array" ref="AB38">_xlfn.IFS(E38=1,VLOOKUP(F38,H1数据库!C:AQ,18,0),E38=2,VLOOKUP(H38,H1数据库!AS:BF,2,0))</f>
        <v>#VALUE!</v>
      </c>
      <c r="AC38" s="18" t="e" cm="1">
        <f t="array" ref="AC38">_xlfn.IFS(E38=1,VLOOKUP(F38,H1数据库!C:AQ,19,0),E38=2,VLOOKUP(H38,H1数据库!AS:BF,3,0))</f>
        <v>#VALUE!</v>
      </c>
      <c r="AD38" s="39" t="e" cm="1">
        <f t="array" ref="AD38">_xlfn.IFS(E38=1,VLOOKUP(F38,H1数据库!C:AQ,21,0),E38=2,VLOOKUP(H38,H1数据库!AS:BF,6,0))*C38</f>
        <v>#VALUE!</v>
      </c>
      <c r="AE38" s="18" t="e" cm="1">
        <f t="array" ref="AE38">_xlfn.IFS(E38=1,VLOOKUP(F38,H1数据库!C:AQ,22,0),E38=2,VLOOKUP(H38,H1数据库!AS:BF,7,0))</f>
        <v>#VALUE!</v>
      </c>
      <c r="AF38" s="18" t="e" cm="1">
        <f t="array" ref="AF38">_xlfn.IFS(E38=1,VLOOKUP(F38,H1数据库!C:AQ,23,0),E38=2,VLOOKUP(H38,H1数据库!AS:BF,8,0))</f>
        <v>#VALUE!</v>
      </c>
      <c r="AG38" s="18"/>
      <c r="AH38" s="18" t="e">
        <f>VLOOKUP(F38,H1数据库!C:AQ,24,0)</f>
        <v>#N/A</v>
      </c>
      <c r="AI38" s="18" t="e">
        <f>VLOOKUP(F38,H1数据库!C:AQ,25,0)</f>
        <v>#N/A</v>
      </c>
      <c r="AJ38" s="19" t="e">
        <f>VLOOKUP(F38,H1数据库!C:AQ,27,0)*C38</f>
        <v>#N/A</v>
      </c>
      <c r="AK38" s="18" t="e">
        <f>VLOOKUP(F38,H1数据库!C:AQ,28,0)</f>
        <v>#N/A</v>
      </c>
      <c r="AL38" s="18" t="e">
        <f>VLOOKUP(F38,H1数据库!C:AQ,29,0)</f>
        <v>#N/A</v>
      </c>
      <c r="AM38" s="18"/>
      <c r="AN38" s="18" t="e">
        <f>VLOOKUP(F38,H1数据库!C:AQ,30,0)</f>
        <v>#N/A</v>
      </c>
      <c r="AO38" s="18" t="e">
        <f>VLOOKUP(F38,H1数据库!C:AQ,31,0)</f>
        <v>#N/A</v>
      </c>
      <c r="AP38" s="19" t="e">
        <f>VLOOKUP(F38,H1数据库!C:AQ,33,0)*C38</f>
        <v>#N/A</v>
      </c>
      <c r="AQ38" s="18" t="e">
        <f>VLOOKUP(F38,H1数据库!C:AQ,34,0)</f>
        <v>#N/A</v>
      </c>
      <c r="AR38" s="18" t="e">
        <f>VLOOKUP(F38,H1数据库!C:AQ,35,0)</f>
        <v>#N/A</v>
      </c>
      <c r="AS38" s="18"/>
      <c r="AT38" s="18" t="e" cm="1">
        <f t="array" ref="AT38">_xlfn.IFS(E38=1,VLOOKUP(F38,H1数据库!C:AQ,36,0),E38=2,VLOOKUP(H38,H1数据库!AS:BF,9,0))</f>
        <v>#VALUE!</v>
      </c>
      <c r="AU38" s="18" t="e" cm="1">
        <f t="array" ref="AU38">_xlfn.IFS(E38=1,VLOOKUP(F38,H1数据库!C:AQ,37,0),E38=2,VLOOKUP(H38,H1数据库!AS:BF,10,0))</f>
        <v>#VALUE!</v>
      </c>
      <c r="AV38" s="18">
        <f t="shared" si="12"/>
        <v>0</v>
      </c>
      <c r="AW38" s="39" t="e" cm="1">
        <f t="array" ref="AW38">_xlfn.IFS(E38=1,VLOOKUP(F38,H1数据库!C:AQ,39,0),E38=2,VLOOKUP(H38,H1数据库!AS:BF,12,0))*AV38*C38</f>
        <v>#VALUE!</v>
      </c>
      <c r="AX38" s="18" t="e" cm="1">
        <f t="array" ref="AX38">_xlfn.IFS(E38=1,VLOOKUP(F38,H1数据库!C:AQ,40,0),E38=2,VLOOKUP(H38,H1数据库!AS:BF,13,0))</f>
        <v>#VALUE!</v>
      </c>
      <c r="AY38" s="18" t="e" cm="1">
        <f t="array" ref="AY38">_xlfn.IFS(E38=1,VLOOKUP(F38,H1数据库!C:AQ,41,0),E38=2,VLOOKUP(H38,H1数据库!AS:BF,14,0))</f>
        <v>#VALUE!</v>
      </c>
      <c r="AZ38" s="18"/>
    </row>
    <row r="39" spans="1:52" x14ac:dyDescent="0.25">
      <c r="A39" s="22"/>
      <c r="B39" s="3"/>
      <c r="C39" s="3"/>
      <c r="D39" s="3"/>
      <c r="E39" s="18" t="e">
        <f t="shared" si="7"/>
        <v>#VALUE!</v>
      </c>
      <c r="F39" s="18" t="str">
        <f t="shared" si="8"/>
        <v/>
      </c>
      <c r="G39" s="18" t="e">
        <f t="shared" si="9"/>
        <v>#VALUE!</v>
      </c>
      <c r="H39" s="18" t="e">
        <f t="shared" si="3"/>
        <v>#VALUE!</v>
      </c>
      <c r="I39" s="18" t="str">
        <f t="shared" si="10"/>
        <v/>
      </c>
      <c r="J39" s="18" t="e">
        <f>VLOOKUP(F39,H1数据库!C:AQ,2,0)</f>
        <v>#N/A</v>
      </c>
      <c r="K39" s="18" t="e">
        <f>VLOOKUP(F39,H1数据库!C:AQ,3,0)</f>
        <v>#N/A</v>
      </c>
      <c r="L39" s="19" t="e">
        <f t="shared" si="11"/>
        <v>#VALUE!</v>
      </c>
      <c r="M39" s="18" t="e">
        <f>VLOOKUP(F39,H1数据库!C:AQ,4,0)</f>
        <v>#N/A</v>
      </c>
      <c r="N39" s="18" t="e">
        <f>VLOOKUP(F39,H1数据库!C:AQ,5,0)</f>
        <v>#N/A</v>
      </c>
      <c r="O39" s="18"/>
      <c r="P39" s="18" t="e">
        <f>VLOOKUP(F39,H1数据库!C:AQ,6,0)</f>
        <v>#N/A</v>
      </c>
      <c r="Q39" s="18" t="e">
        <f>VLOOKUP(F39,H1数据库!C:AQ,7,0)</f>
        <v>#N/A</v>
      </c>
      <c r="R39" s="19" t="e">
        <f>VLOOKUP(F39,H1数据库!C:AQ,8,0)*C39</f>
        <v>#N/A</v>
      </c>
      <c r="S39" s="18" t="e">
        <f>VLOOKUP(F39,H1数据库!C:AQ,9,0)</f>
        <v>#N/A</v>
      </c>
      <c r="T39" s="18" t="e">
        <f>VLOOKUP(F39,H1数据库!C:AQ,10,0)</f>
        <v>#N/A</v>
      </c>
      <c r="U39" s="18"/>
      <c r="V39" s="18" t="e">
        <f>VLOOKUP(F39,H1数据库!C:AQ,11,0)</f>
        <v>#N/A</v>
      </c>
      <c r="W39" s="18" t="e">
        <f>VLOOKUP(F39,H1数据库!C:AQ,12,0)</f>
        <v>#N/A</v>
      </c>
      <c r="X39" s="19" t="e">
        <f>VLOOKUP(F39,H1数据库!C:AQ,15,0)*C39</f>
        <v>#N/A</v>
      </c>
      <c r="Y39" s="18" t="e">
        <f>VLOOKUP(F39,H1数据库!C:AQ,16,0)</f>
        <v>#N/A</v>
      </c>
      <c r="Z39" s="18" t="e">
        <f>VLOOKUP(F39,H1数据库!C:AQ,17,0)</f>
        <v>#N/A</v>
      </c>
      <c r="AA39" s="18"/>
      <c r="AB39" s="18" t="e" cm="1">
        <f t="array" ref="AB39">_xlfn.IFS(E39=1,VLOOKUP(F39,H1数据库!C:AQ,18,0),E39=2,VLOOKUP(H39,H1数据库!AS:BF,2,0))</f>
        <v>#VALUE!</v>
      </c>
      <c r="AC39" s="18" t="e" cm="1">
        <f t="array" ref="AC39">_xlfn.IFS(E39=1,VLOOKUP(F39,H1数据库!C:AQ,19,0),E39=2,VLOOKUP(H39,H1数据库!AS:BF,3,0))</f>
        <v>#VALUE!</v>
      </c>
      <c r="AD39" s="39" t="e" cm="1">
        <f t="array" ref="AD39">_xlfn.IFS(E39=1,VLOOKUP(F39,H1数据库!C:AQ,21,0),E39=2,VLOOKUP(H39,H1数据库!AS:BF,6,0))*C39</f>
        <v>#VALUE!</v>
      </c>
      <c r="AE39" s="18" t="e" cm="1">
        <f t="array" ref="AE39">_xlfn.IFS(E39=1,VLOOKUP(F39,H1数据库!C:AQ,22,0),E39=2,VLOOKUP(H39,H1数据库!AS:BF,7,0))</f>
        <v>#VALUE!</v>
      </c>
      <c r="AF39" s="18" t="e" cm="1">
        <f t="array" ref="AF39">_xlfn.IFS(E39=1,VLOOKUP(F39,H1数据库!C:AQ,23,0),E39=2,VLOOKUP(H39,H1数据库!AS:BF,8,0))</f>
        <v>#VALUE!</v>
      </c>
      <c r="AG39" s="18"/>
      <c r="AH39" s="18" t="e">
        <f>VLOOKUP(F39,H1数据库!C:AQ,24,0)</f>
        <v>#N/A</v>
      </c>
      <c r="AI39" s="18" t="e">
        <f>VLOOKUP(F39,H1数据库!C:AQ,25,0)</f>
        <v>#N/A</v>
      </c>
      <c r="AJ39" s="19" t="e">
        <f>VLOOKUP(F39,H1数据库!C:AQ,27,0)*C39</f>
        <v>#N/A</v>
      </c>
      <c r="AK39" s="18" t="e">
        <f>VLOOKUP(F39,H1数据库!C:AQ,28,0)</f>
        <v>#N/A</v>
      </c>
      <c r="AL39" s="18" t="e">
        <f>VLOOKUP(F39,H1数据库!C:AQ,29,0)</f>
        <v>#N/A</v>
      </c>
      <c r="AM39" s="18"/>
      <c r="AN39" s="18" t="e">
        <f>VLOOKUP(F39,H1数据库!C:AQ,30,0)</f>
        <v>#N/A</v>
      </c>
      <c r="AO39" s="18" t="e">
        <f>VLOOKUP(F39,H1数据库!C:AQ,31,0)</f>
        <v>#N/A</v>
      </c>
      <c r="AP39" s="19" t="e">
        <f>VLOOKUP(F39,H1数据库!C:AQ,33,0)*C39</f>
        <v>#N/A</v>
      </c>
      <c r="AQ39" s="18" t="e">
        <f>VLOOKUP(F39,H1数据库!C:AQ,34,0)</f>
        <v>#N/A</v>
      </c>
      <c r="AR39" s="18" t="e">
        <f>VLOOKUP(F39,H1数据库!C:AQ,35,0)</f>
        <v>#N/A</v>
      </c>
      <c r="AS39" s="18"/>
      <c r="AT39" s="18" t="e" cm="1">
        <f t="array" ref="AT39">_xlfn.IFS(E39=1,VLOOKUP(F39,H1数据库!C:AQ,36,0),E39=2,VLOOKUP(H39,H1数据库!AS:BF,9,0))</f>
        <v>#VALUE!</v>
      </c>
      <c r="AU39" s="18" t="e" cm="1">
        <f t="array" ref="AU39">_xlfn.IFS(E39=1,VLOOKUP(F39,H1数据库!C:AQ,37,0),E39=2,VLOOKUP(H39,H1数据库!AS:BF,10,0))</f>
        <v>#VALUE!</v>
      </c>
      <c r="AV39" s="18">
        <f t="shared" si="12"/>
        <v>0</v>
      </c>
      <c r="AW39" s="39" t="e" cm="1">
        <f t="array" ref="AW39">_xlfn.IFS(E39=1,VLOOKUP(F39,H1数据库!C:AQ,39,0),E39=2,VLOOKUP(H39,H1数据库!AS:BF,12,0))*AV39*C39</f>
        <v>#VALUE!</v>
      </c>
      <c r="AX39" s="18" t="e" cm="1">
        <f t="array" ref="AX39">_xlfn.IFS(E39=1,VLOOKUP(F39,H1数据库!C:AQ,40,0),E39=2,VLOOKUP(H39,H1数据库!AS:BF,13,0))</f>
        <v>#VALUE!</v>
      </c>
      <c r="AY39" s="18" t="e" cm="1">
        <f t="array" ref="AY39">_xlfn.IFS(E39=1,VLOOKUP(F39,H1数据库!C:AQ,41,0),E39=2,VLOOKUP(H39,H1数据库!AS:BF,14,0))</f>
        <v>#VALUE!</v>
      </c>
      <c r="AZ39" s="18"/>
    </row>
    <row r="40" spans="1:52" x14ac:dyDescent="0.25">
      <c r="A40" s="22"/>
      <c r="B40" s="3"/>
      <c r="C40" s="3"/>
      <c r="D40" s="3"/>
      <c r="E40" s="18" t="e">
        <f t="shared" si="7"/>
        <v>#VALUE!</v>
      </c>
      <c r="F40" s="18" t="str">
        <f t="shared" si="8"/>
        <v/>
      </c>
      <c r="G40" s="18" t="e">
        <f t="shared" si="9"/>
        <v>#VALUE!</v>
      </c>
      <c r="H40" s="18" t="e">
        <f t="shared" si="3"/>
        <v>#VALUE!</v>
      </c>
      <c r="I40" s="18" t="str">
        <f t="shared" si="10"/>
        <v/>
      </c>
      <c r="J40" s="18" t="e">
        <f>VLOOKUP(F40,H1数据库!C:AQ,2,0)</f>
        <v>#N/A</v>
      </c>
      <c r="K40" s="18" t="e">
        <f>VLOOKUP(F40,H1数据库!C:AQ,3,0)</f>
        <v>#N/A</v>
      </c>
      <c r="L40" s="19" t="e">
        <f t="shared" si="11"/>
        <v>#VALUE!</v>
      </c>
      <c r="M40" s="18" t="e">
        <f>VLOOKUP(F40,H1数据库!C:AQ,4,0)</f>
        <v>#N/A</v>
      </c>
      <c r="N40" s="18" t="e">
        <f>VLOOKUP(F40,H1数据库!C:AQ,5,0)</f>
        <v>#N/A</v>
      </c>
      <c r="O40" s="18"/>
      <c r="P40" s="18" t="e">
        <f>VLOOKUP(F40,H1数据库!C:AQ,6,0)</f>
        <v>#N/A</v>
      </c>
      <c r="Q40" s="18" t="e">
        <f>VLOOKUP(F40,H1数据库!C:AQ,7,0)</f>
        <v>#N/A</v>
      </c>
      <c r="R40" s="19" t="e">
        <f>VLOOKUP(F40,H1数据库!C:AQ,8,0)*C40</f>
        <v>#N/A</v>
      </c>
      <c r="S40" s="18" t="e">
        <f>VLOOKUP(F40,H1数据库!C:AQ,9,0)</f>
        <v>#N/A</v>
      </c>
      <c r="T40" s="18" t="e">
        <f>VLOOKUP(F40,H1数据库!C:AQ,10,0)</f>
        <v>#N/A</v>
      </c>
      <c r="U40" s="18"/>
      <c r="V40" s="18" t="e">
        <f>VLOOKUP(F40,H1数据库!C:AQ,11,0)</f>
        <v>#N/A</v>
      </c>
      <c r="W40" s="18" t="e">
        <f>VLOOKUP(F40,H1数据库!C:AQ,12,0)</f>
        <v>#N/A</v>
      </c>
      <c r="X40" s="19" t="e">
        <f>VLOOKUP(F40,H1数据库!C:AQ,15,0)*C40</f>
        <v>#N/A</v>
      </c>
      <c r="Y40" s="18" t="e">
        <f>VLOOKUP(F40,H1数据库!C:AQ,16,0)</f>
        <v>#N/A</v>
      </c>
      <c r="Z40" s="18" t="e">
        <f>VLOOKUP(F40,H1数据库!C:AQ,17,0)</f>
        <v>#N/A</v>
      </c>
      <c r="AA40" s="18"/>
      <c r="AB40" s="18" t="e" cm="1">
        <f t="array" ref="AB40">_xlfn.IFS(E40=1,VLOOKUP(F40,H1数据库!C:AQ,18,0),E40=2,VLOOKUP(H40,H1数据库!AS:BF,2,0))</f>
        <v>#VALUE!</v>
      </c>
      <c r="AC40" s="18" t="e" cm="1">
        <f t="array" ref="AC40">_xlfn.IFS(E40=1,VLOOKUP(F40,H1数据库!C:AQ,19,0),E40=2,VLOOKUP(H40,H1数据库!AS:BF,3,0))</f>
        <v>#VALUE!</v>
      </c>
      <c r="AD40" s="39" t="e" cm="1">
        <f t="array" ref="AD40">_xlfn.IFS(E40=1,VLOOKUP(F40,H1数据库!C:AQ,21,0),E40=2,VLOOKUP(H40,H1数据库!AS:BF,6,0))*C40</f>
        <v>#VALUE!</v>
      </c>
      <c r="AE40" s="18" t="e" cm="1">
        <f t="array" ref="AE40">_xlfn.IFS(E40=1,VLOOKUP(F40,H1数据库!C:AQ,22,0),E40=2,VLOOKUP(H40,H1数据库!AS:BF,7,0))</f>
        <v>#VALUE!</v>
      </c>
      <c r="AF40" s="18" t="e" cm="1">
        <f t="array" ref="AF40">_xlfn.IFS(E40=1,VLOOKUP(F40,H1数据库!C:AQ,23,0),E40=2,VLOOKUP(H40,H1数据库!AS:BF,8,0))</f>
        <v>#VALUE!</v>
      </c>
      <c r="AG40" s="18"/>
      <c r="AH40" s="18" t="e">
        <f>VLOOKUP(F40,H1数据库!C:AQ,24,0)</f>
        <v>#N/A</v>
      </c>
      <c r="AI40" s="18" t="e">
        <f>VLOOKUP(F40,H1数据库!C:AQ,25,0)</f>
        <v>#N/A</v>
      </c>
      <c r="AJ40" s="19" t="e">
        <f>VLOOKUP(F40,H1数据库!C:AQ,27,0)*C40</f>
        <v>#N/A</v>
      </c>
      <c r="AK40" s="18" t="e">
        <f>VLOOKUP(F40,H1数据库!C:AQ,28,0)</f>
        <v>#N/A</v>
      </c>
      <c r="AL40" s="18" t="e">
        <f>VLOOKUP(F40,H1数据库!C:AQ,29,0)</f>
        <v>#N/A</v>
      </c>
      <c r="AM40" s="18"/>
      <c r="AN40" s="18" t="e">
        <f>VLOOKUP(F40,H1数据库!C:AQ,30,0)</f>
        <v>#N/A</v>
      </c>
      <c r="AO40" s="18" t="e">
        <f>VLOOKUP(F40,H1数据库!C:AQ,31,0)</f>
        <v>#N/A</v>
      </c>
      <c r="AP40" s="19" t="e">
        <f>VLOOKUP(F40,H1数据库!C:AQ,33,0)*C40</f>
        <v>#N/A</v>
      </c>
      <c r="AQ40" s="18" t="e">
        <f>VLOOKUP(F40,H1数据库!C:AQ,34,0)</f>
        <v>#N/A</v>
      </c>
      <c r="AR40" s="18" t="e">
        <f>VLOOKUP(F40,H1数据库!C:AQ,35,0)</f>
        <v>#N/A</v>
      </c>
      <c r="AS40" s="18"/>
      <c r="AT40" s="18" t="e" cm="1">
        <f t="array" ref="AT40">_xlfn.IFS(E40=1,VLOOKUP(F40,H1数据库!C:AQ,36,0),E40=2,VLOOKUP(H40,H1数据库!AS:BF,9,0))</f>
        <v>#VALUE!</v>
      </c>
      <c r="AU40" s="18" t="e" cm="1">
        <f t="array" ref="AU40">_xlfn.IFS(E40=1,VLOOKUP(F40,H1数据库!C:AQ,37,0),E40=2,VLOOKUP(H40,H1数据库!AS:BF,10,0))</f>
        <v>#VALUE!</v>
      </c>
      <c r="AV40" s="18">
        <f t="shared" si="12"/>
        <v>0</v>
      </c>
      <c r="AW40" s="39" t="e" cm="1">
        <f t="array" ref="AW40">_xlfn.IFS(E40=1,VLOOKUP(F40,H1数据库!C:AQ,39,0),E40=2,VLOOKUP(H40,H1数据库!AS:BF,12,0))*AV40*C40</f>
        <v>#VALUE!</v>
      </c>
      <c r="AX40" s="18" t="e" cm="1">
        <f t="array" ref="AX40">_xlfn.IFS(E40=1,VLOOKUP(F40,H1数据库!C:AQ,40,0),E40=2,VLOOKUP(H40,H1数据库!AS:BF,13,0))</f>
        <v>#VALUE!</v>
      </c>
      <c r="AY40" s="18" t="e" cm="1">
        <f t="array" ref="AY40">_xlfn.IFS(E40=1,VLOOKUP(F40,H1数据库!C:AQ,41,0),E40=2,VLOOKUP(H40,H1数据库!AS:BF,14,0))</f>
        <v>#VALUE!</v>
      </c>
      <c r="AZ40" s="18"/>
    </row>
    <row r="41" spans="1:52" x14ac:dyDescent="0.25">
      <c r="A41" s="22"/>
      <c r="B41" s="3"/>
      <c r="C41" s="3"/>
      <c r="D41" s="3"/>
      <c r="E41" s="18" t="e">
        <f t="shared" si="7"/>
        <v>#VALUE!</v>
      </c>
      <c r="F41" s="18" t="str">
        <f t="shared" si="8"/>
        <v/>
      </c>
      <c r="G41" s="18" t="e">
        <f t="shared" si="9"/>
        <v>#VALUE!</v>
      </c>
      <c r="H41" s="18" t="e">
        <f t="shared" si="3"/>
        <v>#VALUE!</v>
      </c>
      <c r="I41" s="18" t="str">
        <f t="shared" si="10"/>
        <v/>
      </c>
      <c r="J41" s="18" t="e">
        <f>VLOOKUP(F41,H1数据库!C:AQ,2,0)</f>
        <v>#N/A</v>
      </c>
      <c r="K41" s="18" t="e">
        <f>VLOOKUP(F41,H1数据库!C:AQ,3,0)</f>
        <v>#N/A</v>
      </c>
      <c r="L41" s="19" t="e">
        <f t="shared" si="11"/>
        <v>#VALUE!</v>
      </c>
      <c r="M41" s="18" t="e">
        <f>VLOOKUP(F41,H1数据库!C:AQ,4,0)</f>
        <v>#N/A</v>
      </c>
      <c r="N41" s="18" t="e">
        <f>VLOOKUP(F41,H1数据库!C:AQ,5,0)</f>
        <v>#N/A</v>
      </c>
      <c r="O41" s="18"/>
      <c r="P41" s="18" t="e">
        <f>VLOOKUP(F41,H1数据库!C:AQ,6,0)</f>
        <v>#N/A</v>
      </c>
      <c r="Q41" s="18" t="e">
        <f>VLOOKUP(F41,H1数据库!C:AQ,7,0)</f>
        <v>#N/A</v>
      </c>
      <c r="R41" s="19" t="e">
        <f>VLOOKUP(F41,H1数据库!C:AQ,8,0)*C41</f>
        <v>#N/A</v>
      </c>
      <c r="S41" s="18" t="e">
        <f>VLOOKUP(F41,H1数据库!C:AQ,9,0)</f>
        <v>#N/A</v>
      </c>
      <c r="T41" s="18" t="e">
        <f>VLOOKUP(F41,H1数据库!C:AQ,10,0)</f>
        <v>#N/A</v>
      </c>
      <c r="U41" s="18"/>
      <c r="V41" s="18" t="e">
        <f>VLOOKUP(F41,H1数据库!C:AQ,11,0)</f>
        <v>#N/A</v>
      </c>
      <c r="W41" s="18" t="e">
        <f>VLOOKUP(F41,H1数据库!C:AQ,12,0)</f>
        <v>#N/A</v>
      </c>
      <c r="X41" s="19" t="e">
        <f>VLOOKUP(F41,H1数据库!C:AQ,15,0)*C41</f>
        <v>#N/A</v>
      </c>
      <c r="Y41" s="18" t="e">
        <f>VLOOKUP(F41,H1数据库!C:AQ,16,0)</f>
        <v>#N/A</v>
      </c>
      <c r="Z41" s="18" t="e">
        <f>VLOOKUP(F41,H1数据库!C:AQ,17,0)</f>
        <v>#N/A</v>
      </c>
      <c r="AA41" s="18"/>
      <c r="AB41" s="18" t="e" cm="1">
        <f t="array" ref="AB41">_xlfn.IFS(E41=1,VLOOKUP(F41,H1数据库!C:AQ,18,0),E41=2,VLOOKUP(H41,H1数据库!AS:BF,2,0))</f>
        <v>#VALUE!</v>
      </c>
      <c r="AC41" s="18" t="e" cm="1">
        <f t="array" ref="AC41">_xlfn.IFS(E41=1,VLOOKUP(F41,H1数据库!C:AQ,19,0),E41=2,VLOOKUP(H41,H1数据库!AS:BF,3,0))</f>
        <v>#VALUE!</v>
      </c>
      <c r="AD41" s="39" t="e" cm="1">
        <f t="array" ref="AD41">_xlfn.IFS(E41=1,VLOOKUP(F41,H1数据库!C:AQ,21,0),E41=2,VLOOKUP(H41,H1数据库!AS:BF,6,0))*C41</f>
        <v>#VALUE!</v>
      </c>
      <c r="AE41" s="18" t="e" cm="1">
        <f t="array" ref="AE41">_xlfn.IFS(E41=1,VLOOKUP(F41,H1数据库!C:AQ,22,0),E41=2,VLOOKUP(H41,H1数据库!AS:BF,7,0))</f>
        <v>#VALUE!</v>
      </c>
      <c r="AF41" s="18" t="e" cm="1">
        <f t="array" ref="AF41">_xlfn.IFS(E41=1,VLOOKUP(F41,H1数据库!C:AQ,23,0),E41=2,VLOOKUP(H41,H1数据库!AS:BF,8,0))</f>
        <v>#VALUE!</v>
      </c>
      <c r="AG41" s="18"/>
      <c r="AH41" s="18" t="e">
        <f>VLOOKUP(F41,H1数据库!C:AQ,24,0)</f>
        <v>#N/A</v>
      </c>
      <c r="AI41" s="18" t="e">
        <f>VLOOKUP(F41,H1数据库!C:AQ,25,0)</f>
        <v>#N/A</v>
      </c>
      <c r="AJ41" s="19" t="e">
        <f>VLOOKUP(F41,H1数据库!C:AQ,27,0)*C41</f>
        <v>#N/A</v>
      </c>
      <c r="AK41" s="18" t="e">
        <f>VLOOKUP(F41,H1数据库!C:AQ,28,0)</f>
        <v>#N/A</v>
      </c>
      <c r="AL41" s="18" t="e">
        <f>VLOOKUP(F41,H1数据库!C:AQ,29,0)</f>
        <v>#N/A</v>
      </c>
      <c r="AM41" s="18"/>
      <c r="AN41" s="18" t="e">
        <f>VLOOKUP(F41,H1数据库!C:AQ,30,0)</f>
        <v>#N/A</v>
      </c>
      <c r="AO41" s="18" t="e">
        <f>VLOOKUP(F41,H1数据库!C:AQ,31,0)</f>
        <v>#N/A</v>
      </c>
      <c r="AP41" s="19" t="e">
        <f>VLOOKUP(F41,H1数据库!C:AQ,33,0)*C41</f>
        <v>#N/A</v>
      </c>
      <c r="AQ41" s="18" t="e">
        <f>VLOOKUP(F41,H1数据库!C:AQ,34,0)</f>
        <v>#N/A</v>
      </c>
      <c r="AR41" s="18" t="e">
        <f>VLOOKUP(F41,H1数据库!C:AQ,35,0)</f>
        <v>#N/A</v>
      </c>
      <c r="AS41" s="18"/>
      <c r="AT41" s="18" t="e" cm="1">
        <f t="array" ref="AT41">_xlfn.IFS(E41=1,VLOOKUP(F41,H1数据库!C:AQ,36,0),E41=2,VLOOKUP(H41,H1数据库!AS:BF,9,0))</f>
        <v>#VALUE!</v>
      </c>
      <c r="AU41" s="18" t="e" cm="1">
        <f t="array" ref="AU41">_xlfn.IFS(E41=1,VLOOKUP(F41,H1数据库!C:AQ,37,0),E41=2,VLOOKUP(H41,H1数据库!AS:BF,10,0))</f>
        <v>#VALUE!</v>
      </c>
      <c r="AV41" s="18">
        <f t="shared" si="12"/>
        <v>0</v>
      </c>
      <c r="AW41" s="39" t="e" cm="1">
        <f t="array" ref="AW41">_xlfn.IFS(E41=1,VLOOKUP(F41,H1数据库!C:AQ,39,0),E41=2,VLOOKUP(H41,H1数据库!AS:BF,12,0))*AV41*C41</f>
        <v>#VALUE!</v>
      </c>
      <c r="AX41" s="18" t="e" cm="1">
        <f t="array" ref="AX41">_xlfn.IFS(E41=1,VLOOKUP(F41,H1数据库!C:AQ,40,0),E41=2,VLOOKUP(H41,H1数据库!AS:BF,13,0))</f>
        <v>#VALUE!</v>
      </c>
      <c r="AY41" s="18" t="e" cm="1">
        <f t="array" ref="AY41">_xlfn.IFS(E41=1,VLOOKUP(F41,H1数据库!C:AQ,41,0),E41=2,VLOOKUP(H41,H1数据库!AS:BF,14,0))</f>
        <v>#VALUE!</v>
      </c>
      <c r="AZ41" s="18"/>
    </row>
    <row r="42" spans="1:52" x14ac:dyDescent="0.25">
      <c r="A42" s="22"/>
      <c r="B42" s="3"/>
      <c r="C42" s="3"/>
      <c r="D42" s="3"/>
      <c r="E42" s="18" t="e">
        <f t="shared" si="7"/>
        <v>#VALUE!</v>
      </c>
      <c r="F42" s="18" t="str">
        <f t="shared" si="8"/>
        <v/>
      </c>
      <c r="G42" s="18" t="e">
        <f t="shared" si="9"/>
        <v>#VALUE!</v>
      </c>
      <c r="H42" s="18" t="e">
        <f t="shared" si="3"/>
        <v>#VALUE!</v>
      </c>
      <c r="I42" s="18" t="str">
        <f t="shared" si="10"/>
        <v/>
      </c>
      <c r="J42" s="18" t="e">
        <f>VLOOKUP(F42,H1数据库!C:AQ,2,0)</f>
        <v>#N/A</v>
      </c>
      <c r="K42" s="18" t="e">
        <f>VLOOKUP(F42,H1数据库!C:AQ,3,0)</f>
        <v>#N/A</v>
      </c>
      <c r="L42" s="19" t="e">
        <f t="shared" si="11"/>
        <v>#VALUE!</v>
      </c>
      <c r="M42" s="18" t="e">
        <f>VLOOKUP(F42,H1数据库!C:AQ,4,0)</f>
        <v>#N/A</v>
      </c>
      <c r="N42" s="18" t="e">
        <f>VLOOKUP(F42,H1数据库!C:AQ,5,0)</f>
        <v>#N/A</v>
      </c>
      <c r="O42" s="18"/>
      <c r="P42" s="18" t="e">
        <f>VLOOKUP(F42,H1数据库!C:AQ,6,0)</f>
        <v>#N/A</v>
      </c>
      <c r="Q42" s="18" t="e">
        <f>VLOOKUP(F42,H1数据库!C:AQ,7,0)</f>
        <v>#N/A</v>
      </c>
      <c r="R42" s="19" t="e">
        <f>VLOOKUP(F42,H1数据库!C:AQ,8,0)*C42</f>
        <v>#N/A</v>
      </c>
      <c r="S42" s="18" t="e">
        <f>VLOOKUP(F42,H1数据库!C:AQ,9,0)</f>
        <v>#N/A</v>
      </c>
      <c r="T42" s="18" t="e">
        <f>VLOOKUP(F42,H1数据库!C:AQ,10,0)</f>
        <v>#N/A</v>
      </c>
      <c r="U42" s="18"/>
      <c r="V42" s="18" t="e">
        <f>VLOOKUP(F42,H1数据库!C:AQ,11,0)</f>
        <v>#N/A</v>
      </c>
      <c r="W42" s="18" t="e">
        <f>VLOOKUP(F42,H1数据库!C:AQ,12,0)</f>
        <v>#N/A</v>
      </c>
      <c r="X42" s="19" t="e">
        <f>VLOOKUP(F42,H1数据库!C:AQ,15,0)*C42</f>
        <v>#N/A</v>
      </c>
      <c r="Y42" s="18" t="e">
        <f>VLOOKUP(F42,H1数据库!C:AQ,16,0)</f>
        <v>#N/A</v>
      </c>
      <c r="Z42" s="18" t="e">
        <f>VLOOKUP(F42,H1数据库!C:AQ,17,0)</f>
        <v>#N/A</v>
      </c>
      <c r="AA42" s="18"/>
      <c r="AB42" s="18" t="e" cm="1">
        <f t="array" ref="AB42">_xlfn.IFS(E42=1,VLOOKUP(F42,H1数据库!C:AQ,18,0),E42=2,VLOOKUP(H42,H1数据库!AS:BF,2,0))</f>
        <v>#VALUE!</v>
      </c>
      <c r="AC42" s="18" t="e" cm="1">
        <f t="array" ref="AC42">_xlfn.IFS(E42=1,VLOOKUP(F42,H1数据库!C:AQ,19,0),E42=2,VLOOKUP(H42,H1数据库!AS:BF,3,0))</f>
        <v>#VALUE!</v>
      </c>
      <c r="AD42" s="39" t="e" cm="1">
        <f t="array" ref="AD42">_xlfn.IFS(E42=1,VLOOKUP(F42,H1数据库!C:AQ,21,0),E42=2,VLOOKUP(H42,H1数据库!AS:BF,6,0))*C42</f>
        <v>#VALUE!</v>
      </c>
      <c r="AE42" s="18" t="e" cm="1">
        <f t="array" ref="AE42">_xlfn.IFS(E42=1,VLOOKUP(F42,H1数据库!C:AQ,22,0),E42=2,VLOOKUP(H42,H1数据库!AS:BF,7,0))</f>
        <v>#VALUE!</v>
      </c>
      <c r="AF42" s="18" t="e" cm="1">
        <f t="array" ref="AF42">_xlfn.IFS(E42=1,VLOOKUP(F42,H1数据库!C:AQ,23,0),E42=2,VLOOKUP(H42,H1数据库!AS:BF,8,0))</f>
        <v>#VALUE!</v>
      </c>
      <c r="AG42" s="18"/>
      <c r="AH42" s="18" t="e">
        <f>VLOOKUP(F42,H1数据库!C:AQ,24,0)</f>
        <v>#N/A</v>
      </c>
      <c r="AI42" s="18" t="e">
        <f>VLOOKUP(F42,H1数据库!C:AQ,25,0)</f>
        <v>#N/A</v>
      </c>
      <c r="AJ42" s="19" t="e">
        <f>VLOOKUP(F42,H1数据库!C:AQ,27,0)*C42</f>
        <v>#N/A</v>
      </c>
      <c r="AK42" s="18" t="e">
        <f>VLOOKUP(F42,H1数据库!C:AQ,28,0)</f>
        <v>#N/A</v>
      </c>
      <c r="AL42" s="18" t="e">
        <f>VLOOKUP(F42,H1数据库!C:AQ,29,0)</f>
        <v>#N/A</v>
      </c>
      <c r="AM42" s="18"/>
      <c r="AN42" s="18" t="e">
        <f>VLOOKUP(F42,H1数据库!C:AQ,30,0)</f>
        <v>#N/A</v>
      </c>
      <c r="AO42" s="18" t="e">
        <f>VLOOKUP(F42,H1数据库!C:AQ,31,0)</f>
        <v>#N/A</v>
      </c>
      <c r="AP42" s="19" t="e">
        <f>VLOOKUP(F42,H1数据库!C:AQ,33,0)*C42</f>
        <v>#N/A</v>
      </c>
      <c r="AQ42" s="18" t="e">
        <f>VLOOKUP(F42,H1数据库!C:AQ,34,0)</f>
        <v>#N/A</v>
      </c>
      <c r="AR42" s="18" t="e">
        <f>VLOOKUP(F42,H1数据库!C:AQ,35,0)</f>
        <v>#N/A</v>
      </c>
      <c r="AS42" s="18"/>
      <c r="AT42" s="18" t="e" cm="1">
        <f t="array" ref="AT42">_xlfn.IFS(E42=1,VLOOKUP(F42,H1数据库!C:AQ,36,0),E42=2,VLOOKUP(H42,H1数据库!AS:BF,9,0))</f>
        <v>#VALUE!</v>
      </c>
      <c r="AU42" s="18" t="e" cm="1">
        <f t="array" ref="AU42">_xlfn.IFS(E42=1,VLOOKUP(F42,H1数据库!C:AQ,37,0),E42=2,VLOOKUP(H42,H1数据库!AS:BF,10,0))</f>
        <v>#VALUE!</v>
      </c>
      <c r="AV42" s="18">
        <f t="shared" si="12"/>
        <v>0</v>
      </c>
      <c r="AW42" s="39" t="e" cm="1">
        <f t="array" ref="AW42">_xlfn.IFS(E42=1,VLOOKUP(F42,H1数据库!C:AQ,39,0),E42=2,VLOOKUP(H42,H1数据库!AS:BF,12,0))*AV42*C42</f>
        <v>#VALUE!</v>
      </c>
      <c r="AX42" s="18" t="e" cm="1">
        <f t="array" ref="AX42">_xlfn.IFS(E42=1,VLOOKUP(F42,H1数据库!C:AQ,40,0),E42=2,VLOOKUP(H42,H1数据库!AS:BF,13,0))</f>
        <v>#VALUE!</v>
      </c>
      <c r="AY42" s="18" t="e" cm="1">
        <f t="array" ref="AY42">_xlfn.IFS(E42=1,VLOOKUP(F42,H1数据库!C:AQ,41,0),E42=2,VLOOKUP(H42,H1数据库!AS:BF,14,0))</f>
        <v>#VALUE!</v>
      </c>
      <c r="AZ42" s="18"/>
    </row>
    <row r="43" spans="1:52" x14ac:dyDescent="0.25">
      <c r="A43" s="22"/>
      <c r="B43" s="3"/>
      <c r="C43" s="3"/>
      <c r="D43" s="3"/>
      <c r="E43" s="18" t="e">
        <f t="shared" si="7"/>
        <v>#VALUE!</v>
      </c>
      <c r="F43" s="18" t="str">
        <f t="shared" si="8"/>
        <v/>
      </c>
      <c r="G43" s="18" t="e">
        <f t="shared" si="9"/>
        <v>#VALUE!</v>
      </c>
      <c r="H43" s="18" t="e">
        <f t="shared" si="3"/>
        <v>#VALUE!</v>
      </c>
      <c r="I43" s="18" t="str">
        <f t="shared" si="10"/>
        <v/>
      </c>
      <c r="J43" s="18" t="e">
        <f>VLOOKUP(F43,H1数据库!C:AQ,2,0)</f>
        <v>#N/A</v>
      </c>
      <c r="K43" s="18" t="e">
        <f>VLOOKUP(F43,H1数据库!C:AQ,3,0)</f>
        <v>#N/A</v>
      </c>
      <c r="L43" s="19" t="e">
        <f t="shared" si="11"/>
        <v>#VALUE!</v>
      </c>
      <c r="M43" s="18" t="e">
        <f>VLOOKUP(F43,H1数据库!C:AQ,4,0)</f>
        <v>#N/A</v>
      </c>
      <c r="N43" s="18" t="e">
        <f>VLOOKUP(F43,H1数据库!C:AQ,5,0)</f>
        <v>#N/A</v>
      </c>
      <c r="O43" s="18"/>
      <c r="P43" s="18" t="e">
        <f>VLOOKUP(F43,H1数据库!C:AQ,6,0)</f>
        <v>#N/A</v>
      </c>
      <c r="Q43" s="18" t="e">
        <f>VLOOKUP(F43,H1数据库!C:AQ,7,0)</f>
        <v>#N/A</v>
      </c>
      <c r="R43" s="19" t="e">
        <f>VLOOKUP(F43,H1数据库!C:AQ,8,0)*C43</f>
        <v>#N/A</v>
      </c>
      <c r="S43" s="18" t="e">
        <f>VLOOKUP(F43,H1数据库!C:AQ,9,0)</f>
        <v>#N/A</v>
      </c>
      <c r="T43" s="18" t="e">
        <f>VLOOKUP(F43,H1数据库!C:AQ,10,0)</f>
        <v>#N/A</v>
      </c>
      <c r="U43" s="18"/>
      <c r="V43" s="18" t="e">
        <f>VLOOKUP(F43,H1数据库!C:AQ,11,0)</f>
        <v>#N/A</v>
      </c>
      <c r="W43" s="18" t="e">
        <f>VLOOKUP(F43,H1数据库!C:AQ,12,0)</f>
        <v>#N/A</v>
      </c>
      <c r="X43" s="19" t="e">
        <f>VLOOKUP(F43,H1数据库!C:AQ,15,0)*C43</f>
        <v>#N/A</v>
      </c>
      <c r="Y43" s="18" t="e">
        <f>VLOOKUP(F43,H1数据库!C:AQ,16,0)</f>
        <v>#N/A</v>
      </c>
      <c r="Z43" s="18" t="e">
        <f>VLOOKUP(F43,H1数据库!C:AQ,17,0)</f>
        <v>#N/A</v>
      </c>
      <c r="AA43" s="18"/>
      <c r="AB43" s="18" t="e" cm="1">
        <f t="array" ref="AB43">_xlfn.IFS(E43=1,VLOOKUP(F43,H1数据库!C:AQ,18,0),E43=2,VLOOKUP(H43,H1数据库!AS:BF,2,0))</f>
        <v>#VALUE!</v>
      </c>
      <c r="AC43" s="18" t="e" cm="1">
        <f t="array" ref="AC43">_xlfn.IFS(E43=1,VLOOKUP(F43,H1数据库!C:AQ,19,0),E43=2,VLOOKUP(H43,H1数据库!AS:BF,3,0))</f>
        <v>#VALUE!</v>
      </c>
      <c r="AD43" s="39" t="e" cm="1">
        <f t="array" ref="AD43">_xlfn.IFS(E43=1,VLOOKUP(F43,H1数据库!C:AQ,21,0),E43=2,VLOOKUP(H43,H1数据库!AS:BF,6,0))*C43</f>
        <v>#VALUE!</v>
      </c>
      <c r="AE43" s="18" t="e" cm="1">
        <f t="array" ref="AE43">_xlfn.IFS(E43=1,VLOOKUP(F43,H1数据库!C:AQ,22,0),E43=2,VLOOKUP(H43,H1数据库!AS:BF,7,0))</f>
        <v>#VALUE!</v>
      </c>
      <c r="AF43" s="18" t="e" cm="1">
        <f t="array" ref="AF43">_xlfn.IFS(E43=1,VLOOKUP(F43,H1数据库!C:AQ,23,0),E43=2,VLOOKUP(H43,H1数据库!AS:BF,8,0))</f>
        <v>#VALUE!</v>
      </c>
      <c r="AG43" s="18"/>
      <c r="AH43" s="18" t="e">
        <f>VLOOKUP(F43,H1数据库!C:AQ,24,0)</f>
        <v>#N/A</v>
      </c>
      <c r="AI43" s="18" t="e">
        <f>VLOOKUP(F43,H1数据库!C:AQ,25,0)</f>
        <v>#N/A</v>
      </c>
      <c r="AJ43" s="19" t="e">
        <f>VLOOKUP(F43,H1数据库!C:AQ,27,0)*C43</f>
        <v>#N/A</v>
      </c>
      <c r="AK43" s="18" t="e">
        <f>VLOOKUP(F43,H1数据库!C:AQ,28,0)</f>
        <v>#N/A</v>
      </c>
      <c r="AL43" s="18" t="e">
        <f>VLOOKUP(F43,H1数据库!C:AQ,29,0)</f>
        <v>#N/A</v>
      </c>
      <c r="AM43" s="18"/>
      <c r="AN43" s="18" t="e">
        <f>VLOOKUP(F43,H1数据库!C:AQ,30,0)</f>
        <v>#N/A</v>
      </c>
      <c r="AO43" s="18" t="e">
        <f>VLOOKUP(F43,H1数据库!C:AQ,31,0)</f>
        <v>#N/A</v>
      </c>
      <c r="AP43" s="19" t="e">
        <f>VLOOKUP(F43,H1数据库!C:AQ,33,0)*C43</f>
        <v>#N/A</v>
      </c>
      <c r="AQ43" s="18" t="e">
        <f>VLOOKUP(F43,H1数据库!C:AQ,34,0)</f>
        <v>#N/A</v>
      </c>
      <c r="AR43" s="18" t="e">
        <f>VLOOKUP(F43,H1数据库!C:AQ,35,0)</f>
        <v>#N/A</v>
      </c>
      <c r="AS43" s="18"/>
      <c r="AT43" s="18" t="e" cm="1">
        <f t="array" ref="AT43">_xlfn.IFS(E43=1,VLOOKUP(F43,H1数据库!C:AQ,36,0),E43=2,VLOOKUP(H43,H1数据库!AS:BF,9,0))</f>
        <v>#VALUE!</v>
      </c>
      <c r="AU43" s="18" t="e" cm="1">
        <f t="array" ref="AU43">_xlfn.IFS(E43=1,VLOOKUP(F43,H1数据库!C:AQ,37,0),E43=2,VLOOKUP(H43,H1数据库!AS:BF,10,0))</f>
        <v>#VALUE!</v>
      </c>
      <c r="AV43" s="18">
        <f t="shared" si="12"/>
        <v>0</v>
      </c>
      <c r="AW43" s="39" t="e" cm="1">
        <f t="array" ref="AW43">_xlfn.IFS(E43=1,VLOOKUP(F43,H1数据库!C:AQ,39,0),E43=2,VLOOKUP(H43,H1数据库!AS:BF,12,0))*AV43*C43</f>
        <v>#VALUE!</v>
      </c>
      <c r="AX43" s="18" t="e" cm="1">
        <f t="array" ref="AX43">_xlfn.IFS(E43=1,VLOOKUP(F43,H1数据库!C:AQ,40,0),E43=2,VLOOKUP(H43,H1数据库!AS:BF,13,0))</f>
        <v>#VALUE!</v>
      </c>
      <c r="AY43" s="18" t="e" cm="1">
        <f t="array" ref="AY43">_xlfn.IFS(E43=1,VLOOKUP(F43,H1数据库!C:AQ,41,0),E43=2,VLOOKUP(H43,H1数据库!AS:BF,14,0))</f>
        <v>#VALUE!</v>
      </c>
      <c r="AZ43" s="18"/>
    </row>
    <row r="44" spans="1:52" x14ac:dyDescent="0.25">
      <c r="A44" s="22"/>
      <c r="B44" s="3"/>
      <c r="C44" s="3"/>
      <c r="D44" s="3"/>
      <c r="E44" s="18" t="e">
        <f t="shared" si="7"/>
        <v>#VALUE!</v>
      </c>
      <c r="F44" s="18" t="str">
        <f t="shared" si="8"/>
        <v/>
      </c>
      <c r="G44" s="18" t="e">
        <f t="shared" si="9"/>
        <v>#VALUE!</v>
      </c>
      <c r="H44" s="18" t="e">
        <f t="shared" si="3"/>
        <v>#VALUE!</v>
      </c>
      <c r="I44" s="18" t="str">
        <f t="shared" si="10"/>
        <v/>
      </c>
      <c r="J44" s="18" t="e">
        <f>VLOOKUP(F44,H1数据库!C:AQ,2,0)</f>
        <v>#N/A</v>
      </c>
      <c r="K44" s="18" t="e">
        <f>VLOOKUP(F44,H1数据库!C:AQ,3,0)</f>
        <v>#N/A</v>
      </c>
      <c r="L44" s="19" t="e">
        <f t="shared" si="11"/>
        <v>#VALUE!</v>
      </c>
      <c r="M44" s="18" t="e">
        <f>VLOOKUP(F44,H1数据库!C:AQ,4,0)</f>
        <v>#N/A</v>
      </c>
      <c r="N44" s="18" t="e">
        <f>VLOOKUP(F44,H1数据库!C:AQ,5,0)</f>
        <v>#N/A</v>
      </c>
      <c r="O44" s="18"/>
      <c r="P44" s="18" t="e">
        <f>VLOOKUP(F44,H1数据库!C:AQ,6,0)</f>
        <v>#N/A</v>
      </c>
      <c r="Q44" s="18" t="e">
        <f>VLOOKUP(F44,H1数据库!C:AQ,7,0)</f>
        <v>#N/A</v>
      </c>
      <c r="R44" s="19" t="e">
        <f>VLOOKUP(F44,H1数据库!C:AQ,8,0)*C44</f>
        <v>#N/A</v>
      </c>
      <c r="S44" s="18" t="e">
        <f>VLOOKUP(F44,H1数据库!C:AQ,9,0)</f>
        <v>#N/A</v>
      </c>
      <c r="T44" s="18" t="e">
        <f>VLOOKUP(F44,H1数据库!C:AQ,10,0)</f>
        <v>#N/A</v>
      </c>
      <c r="U44" s="18"/>
      <c r="V44" s="18" t="e">
        <f>VLOOKUP(F44,H1数据库!C:AQ,11,0)</f>
        <v>#N/A</v>
      </c>
      <c r="W44" s="18" t="e">
        <f>VLOOKUP(F44,H1数据库!C:AQ,12,0)</f>
        <v>#N/A</v>
      </c>
      <c r="X44" s="19" t="e">
        <f>VLOOKUP(F44,H1数据库!C:AQ,15,0)*C44</f>
        <v>#N/A</v>
      </c>
      <c r="Y44" s="18" t="e">
        <f>VLOOKUP(F44,H1数据库!C:AQ,16,0)</f>
        <v>#N/A</v>
      </c>
      <c r="Z44" s="18" t="e">
        <f>VLOOKUP(F44,H1数据库!C:AQ,17,0)</f>
        <v>#N/A</v>
      </c>
      <c r="AA44" s="18"/>
      <c r="AB44" s="18" t="e" cm="1">
        <f t="array" ref="AB44">_xlfn.IFS(E44=1,VLOOKUP(F44,H1数据库!C:AQ,18,0),E44=2,VLOOKUP(H44,H1数据库!AS:BF,2,0))</f>
        <v>#VALUE!</v>
      </c>
      <c r="AC44" s="18" t="e" cm="1">
        <f t="array" ref="AC44">_xlfn.IFS(E44=1,VLOOKUP(F44,H1数据库!C:AQ,19,0),E44=2,VLOOKUP(H44,H1数据库!AS:BF,3,0))</f>
        <v>#VALUE!</v>
      </c>
      <c r="AD44" s="39" t="e" cm="1">
        <f t="array" ref="AD44">_xlfn.IFS(E44=1,VLOOKUP(F44,H1数据库!C:AQ,21,0),E44=2,VLOOKUP(H44,H1数据库!AS:BF,6,0))*C44</f>
        <v>#VALUE!</v>
      </c>
      <c r="AE44" s="18" t="e" cm="1">
        <f t="array" ref="AE44">_xlfn.IFS(E44=1,VLOOKUP(F44,H1数据库!C:AQ,22,0),E44=2,VLOOKUP(H44,H1数据库!AS:BF,7,0))</f>
        <v>#VALUE!</v>
      </c>
      <c r="AF44" s="18" t="e" cm="1">
        <f t="array" ref="AF44">_xlfn.IFS(E44=1,VLOOKUP(F44,H1数据库!C:AQ,23,0),E44=2,VLOOKUP(H44,H1数据库!AS:BF,8,0))</f>
        <v>#VALUE!</v>
      </c>
      <c r="AG44" s="18"/>
      <c r="AH44" s="18" t="e">
        <f>VLOOKUP(F44,H1数据库!C:AQ,24,0)</f>
        <v>#N/A</v>
      </c>
      <c r="AI44" s="18" t="e">
        <f>VLOOKUP(F44,H1数据库!C:AQ,25,0)</f>
        <v>#N/A</v>
      </c>
      <c r="AJ44" s="19" t="e">
        <f>VLOOKUP(F44,H1数据库!C:AQ,27,0)*C44</f>
        <v>#N/A</v>
      </c>
      <c r="AK44" s="18" t="e">
        <f>VLOOKUP(F44,H1数据库!C:AQ,28,0)</f>
        <v>#N/A</v>
      </c>
      <c r="AL44" s="18" t="e">
        <f>VLOOKUP(F44,H1数据库!C:AQ,29,0)</f>
        <v>#N/A</v>
      </c>
      <c r="AM44" s="18"/>
      <c r="AN44" s="18" t="e">
        <f>VLOOKUP(F44,H1数据库!C:AQ,30,0)</f>
        <v>#N/A</v>
      </c>
      <c r="AO44" s="18" t="e">
        <f>VLOOKUP(F44,H1数据库!C:AQ,31,0)</f>
        <v>#N/A</v>
      </c>
      <c r="AP44" s="19" t="e">
        <f>VLOOKUP(F44,H1数据库!C:AQ,33,0)*C44</f>
        <v>#N/A</v>
      </c>
      <c r="AQ44" s="18" t="e">
        <f>VLOOKUP(F44,H1数据库!C:AQ,34,0)</f>
        <v>#N/A</v>
      </c>
      <c r="AR44" s="18" t="e">
        <f>VLOOKUP(F44,H1数据库!C:AQ,35,0)</f>
        <v>#N/A</v>
      </c>
      <c r="AS44" s="18"/>
      <c r="AT44" s="18" t="e" cm="1">
        <f t="array" ref="AT44">_xlfn.IFS(E44=1,VLOOKUP(F44,H1数据库!C:AQ,36,0),E44=2,VLOOKUP(H44,H1数据库!AS:BF,9,0))</f>
        <v>#VALUE!</v>
      </c>
      <c r="AU44" s="18" t="e" cm="1">
        <f t="array" ref="AU44">_xlfn.IFS(E44=1,VLOOKUP(F44,H1数据库!C:AQ,37,0),E44=2,VLOOKUP(H44,H1数据库!AS:BF,10,0))</f>
        <v>#VALUE!</v>
      </c>
      <c r="AV44" s="18">
        <f t="shared" si="12"/>
        <v>0</v>
      </c>
      <c r="AW44" s="39" t="e" cm="1">
        <f t="array" ref="AW44">_xlfn.IFS(E44=1,VLOOKUP(F44,H1数据库!C:AQ,39,0),E44=2,VLOOKUP(H44,H1数据库!AS:BF,12,0))*AV44*C44</f>
        <v>#VALUE!</v>
      </c>
      <c r="AX44" s="18" t="e" cm="1">
        <f t="array" ref="AX44">_xlfn.IFS(E44=1,VLOOKUP(F44,H1数据库!C:AQ,40,0),E44=2,VLOOKUP(H44,H1数据库!AS:BF,13,0))</f>
        <v>#VALUE!</v>
      </c>
      <c r="AY44" s="18" t="e" cm="1">
        <f t="array" ref="AY44">_xlfn.IFS(E44=1,VLOOKUP(F44,H1数据库!C:AQ,41,0),E44=2,VLOOKUP(H44,H1数据库!AS:BF,14,0))</f>
        <v>#VALUE!</v>
      </c>
      <c r="AZ44" s="18"/>
    </row>
    <row r="45" spans="1:52" x14ac:dyDescent="0.25">
      <c r="A45" s="22"/>
      <c r="B45" s="3"/>
      <c r="C45" s="3"/>
      <c r="D45" s="3"/>
      <c r="E45" s="18" t="e">
        <f t="shared" si="7"/>
        <v>#VALUE!</v>
      </c>
      <c r="F45" s="18" t="str">
        <f t="shared" si="8"/>
        <v/>
      </c>
      <c r="G45" s="18" t="e">
        <f t="shared" si="9"/>
        <v>#VALUE!</v>
      </c>
      <c r="H45" s="18" t="e">
        <f t="shared" si="3"/>
        <v>#VALUE!</v>
      </c>
      <c r="I45" s="18" t="str">
        <f t="shared" si="10"/>
        <v/>
      </c>
      <c r="J45" s="18" t="e">
        <f>VLOOKUP(F45,H1数据库!C:AQ,2,0)</f>
        <v>#N/A</v>
      </c>
      <c r="K45" s="18" t="e">
        <f>VLOOKUP(F45,H1数据库!C:AQ,3,0)</f>
        <v>#N/A</v>
      </c>
      <c r="L45" s="19" t="e">
        <f t="shared" si="11"/>
        <v>#VALUE!</v>
      </c>
      <c r="M45" s="18" t="e">
        <f>VLOOKUP(F45,H1数据库!C:AQ,4,0)</f>
        <v>#N/A</v>
      </c>
      <c r="N45" s="18" t="e">
        <f>VLOOKUP(F45,H1数据库!C:AQ,5,0)</f>
        <v>#N/A</v>
      </c>
      <c r="O45" s="18"/>
      <c r="P45" s="18" t="e">
        <f>VLOOKUP(F45,H1数据库!C:AQ,6,0)</f>
        <v>#N/A</v>
      </c>
      <c r="Q45" s="18" t="e">
        <f>VLOOKUP(F45,H1数据库!C:AQ,7,0)</f>
        <v>#N/A</v>
      </c>
      <c r="R45" s="19" t="e">
        <f>VLOOKUP(F45,H1数据库!C:AQ,8,0)*C45</f>
        <v>#N/A</v>
      </c>
      <c r="S45" s="18" t="e">
        <f>VLOOKUP(F45,H1数据库!C:AQ,9,0)</f>
        <v>#N/A</v>
      </c>
      <c r="T45" s="18" t="e">
        <f>VLOOKUP(F45,H1数据库!C:AQ,10,0)</f>
        <v>#N/A</v>
      </c>
      <c r="U45" s="18"/>
      <c r="V45" s="18" t="e">
        <f>VLOOKUP(F45,H1数据库!C:AQ,11,0)</f>
        <v>#N/A</v>
      </c>
      <c r="W45" s="18" t="e">
        <f>VLOOKUP(F45,H1数据库!C:AQ,12,0)</f>
        <v>#N/A</v>
      </c>
      <c r="X45" s="19" t="e">
        <f>VLOOKUP(F45,H1数据库!C:AQ,15,0)*C45</f>
        <v>#N/A</v>
      </c>
      <c r="Y45" s="18" t="e">
        <f>VLOOKUP(F45,H1数据库!C:AQ,16,0)</f>
        <v>#N/A</v>
      </c>
      <c r="Z45" s="18" t="e">
        <f>VLOOKUP(F45,H1数据库!C:AQ,17,0)</f>
        <v>#N/A</v>
      </c>
      <c r="AA45" s="18"/>
      <c r="AB45" s="18" t="e" cm="1">
        <f t="array" ref="AB45">_xlfn.IFS(E45=1,VLOOKUP(F45,H1数据库!C:AQ,18,0),E45=2,VLOOKUP(H45,H1数据库!AS:BF,2,0))</f>
        <v>#VALUE!</v>
      </c>
      <c r="AC45" s="18" t="e" cm="1">
        <f t="array" ref="AC45">_xlfn.IFS(E45=1,VLOOKUP(F45,H1数据库!C:AQ,19,0),E45=2,VLOOKUP(H45,H1数据库!AS:BF,3,0))</f>
        <v>#VALUE!</v>
      </c>
      <c r="AD45" s="39" t="e" cm="1">
        <f t="array" ref="AD45">_xlfn.IFS(E45=1,VLOOKUP(F45,H1数据库!C:AQ,21,0),E45=2,VLOOKUP(H45,H1数据库!AS:BF,6,0))*C45</f>
        <v>#VALUE!</v>
      </c>
      <c r="AE45" s="18" t="e" cm="1">
        <f t="array" ref="AE45">_xlfn.IFS(E45=1,VLOOKUP(F45,H1数据库!C:AQ,22,0),E45=2,VLOOKUP(H45,H1数据库!AS:BF,7,0))</f>
        <v>#VALUE!</v>
      </c>
      <c r="AF45" s="18" t="e" cm="1">
        <f t="array" ref="AF45">_xlfn.IFS(E45=1,VLOOKUP(F45,H1数据库!C:AQ,23,0),E45=2,VLOOKUP(H45,H1数据库!AS:BF,8,0))</f>
        <v>#VALUE!</v>
      </c>
      <c r="AG45" s="18"/>
      <c r="AH45" s="18" t="e">
        <f>VLOOKUP(F45,H1数据库!C:AQ,24,0)</f>
        <v>#N/A</v>
      </c>
      <c r="AI45" s="18" t="e">
        <f>VLOOKUP(F45,H1数据库!C:AQ,25,0)</f>
        <v>#N/A</v>
      </c>
      <c r="AJ45" s="19" t="e">
        <f>VLOOKUP(F45,H1数据库!C:AQ,27,0)*C45</f>
        <v>#N/A</v>
      </c>
      <c r="AK45" s="18" t="e">
        <f>VLOOKUP(F45,H1数据库!C:AQ,28,0)</f>
        <v>#N/A</v>
      </c>
      <c r="AL45" s="18" t="e">
        <f>VLOOKUP(F45,H1数据库!C:AQ,29,0)</f>
        <v>#N/A</v>
      </c>
      <c r="AM45" s="18"/>
      <c r="AN45" s="18" t="e">
        <f>VLOOKUP(F45,H1数据库!C:AQ,30,0)</f>
        <v>#N/A</v>
      </c>
      <c r="AO45" s="18" t="e">
        <f>VLOOKUP(F45,H1数据库!C:AQ,31,0)</f>
        <v>#N/A</v>
      </c>
      <c r="AP45" s="19" t="e">
        <f>VLOOKUP(F45,H1数据库!C:AQ,33,0)*C45</f>
        <v>#N/A</v>
      </c>
      <c r="AQ45" s="18" t="e">
        <f>VLOOKUP(F45,H1数据库!C:AQ,34,0)</f>
        <v>#N/A</v>
      </c>
      <c r="AR45" s="18" t="e">
        <f>VLOOKUP(F45,H1数据库!C:AQ,35,0)</f>
        <v>#N/A</v>
      </c>
      <c r="AS45" s="18"/>
      <c r="AT45" s="18" t="e" cm="1">
        <f t="array" ref="AT45">_xlfn.IFS(E45=1,VLOOKUP(F45,H1数据库!C:AQ,36,0),E45=2,VLOOKUP(H45,H1数据库!AS:BF,9,0))</f>
        <v>#VALUE!</v>
      </c>
      <c r="AU45" s="18" t="e" cm="1">
        <f t="array" ref="AU45">_xlfn.IFS(E45=1,VLOOKUP(F45,H1数据库!C:AQ,37,0),E45=2,VLOOKUP(H45,H1数据库!AS:BF,10,0))</f>
        <v>#VALUE!</v>
      </c>
      <c r="AV45" s="18">
        <f t="shared" si="12"/>
        <v>0</v>
      </c>
      <c r="AW45" s="39" t="e" cm="1">
        <f t="array" ref="AW45">_xlfn.IFS(E45=1,VLOOKUP(F45,H1数据库!C:AQ,39,0),E45=2,VLOOKUP(H45,H1数据库!AS:BF,12,0))*AV45*C45</f>
        <v>#VALUE!</v>
      </c>
      <c r="AX45" s="18" t="e" cm="1">
        <f t="array" ref="AX45">_xlfn.IFS(E45=1,VLOOKUP(F45,H1数据库!C:AQ,40,0),E45=2,VLOOKUP(H45,H1数据库!AS:BF,13,0))</f>
        <v>#VALUE!</v>
      </c>
      <c r="AY45" s="18" t="e" cm="1">
        <f t="array" ref="AY45">_xlfn.IFS(E45=1,VLOOKUP(F45,H1数据库!C:AQ,41,0),E45=2,VLOOKUP(H45,H1数据库!AS:BF,14,0))</f>
        <v>#VALUE!</v>
      </c>
      <c r="AZ45" s="18"/>
    </row>
    <row r="46" spans="1:52" x14ac:dyDescent="0.25">
      <c r="A46" s="22"/>
      <c r="B46" s="3"/>
      <c r="C46" s="3"/>
      <c r="D46" s="3"/>
      <c r="E46" s="18" t="e">
        <f t="shared" si="7"/>
        <v>#VALUE!</v>
      </c>
      <c r="F46" s="18" t="str">
        <f t="shared" si="8"/>
        <v/>
      </c>
      <c r="G46" s="18" t="e">
        <f t="shared" si="9"/>
        <v>#VALUE!</v>
      </c>
      <c r="H46" s="18" t="e">
        <f t="shared" si="3"/>
        <v>#VALUE!</v>
      </c>
      <c r="I46" s="18" t="str">
        <f t="shared" si="10"/>
        <v/>
      </c>
      <c r="J46" s="18" t="e">
        <f>VLOOKUP(F46,H1数据库!C:AQ,2,0)</f>
        <v>#N/A</v>
      </c>
      <c r="K46" s="18" t="e">
        <f>VLOOKUP(F46,H1数据库!C:AQ,3,0)</f>
        <v>#N/A</v>
      </c>
      <c r="L46" s="19" t="e">
        <f t="shared" si="11"/>
        <v>#VALUE!</v>
      </c>
      <c r="M46" s="18" t="e">
        <f>VLOOKUP(F46,H1数据库!C:AQ,4,0)</f>
        <v>#N/A</v>
      </c>
      <c r="N46" s="18" t="e">
        <f>VLOOKUP(F46,H1数据库!C:AQ,5,0)</f>
        <v>#N/A</v>
      </c>
      <c r="O46" s="18"/>
      <c r="P46" s="18" t="e">
        <f>VLOOKUP(F46,H1数据库!C:AQ,6,0)</f>
        <v>#N/A</v>
      </c>
      <c r="Q46" s="18" t="e">
        <f>VLOOKUP(F46,H1数据库!C:AQ,7,0)</f>
        <v>#N/A</v>
      </c>
      <c r="R46" s="19" t="e">
        <f>VLOOKUP(F46,H1数据库!C:AQ,8,0)*C46</f>
        <v>#N/A</v>
      </c>
      <c r="S46" s="18" t="e">
        <f>VLOOKUP(F46,H1数据库!C:AQ,9,0)</f>
        <v>#N/A</v>
      </c>
      <c r="T46" s="18" t="e">
        <f>VLOOKUP(F46,H1数据库!C:AQ,10,0)</f>
        <v>#N/A</v>
      </c>
      <c r="U46" s="18"/>
      <c r="V46" s="18" t="e">
        <f>VLOOKUP(F46,H1数据库!C:AQ,11,0)</f>
        <v>#N/A</v>
      </c>
      <c r="W46" s="18" t="e">
        <f>VLOOKUP(F46,H1数据库!C:AQ,12,0)</f>
        <v>#N/A</v>
      </c>
      <c r="X46" s="19" t="e">
        <f>VLOOKUP(F46,H1数据库!C:AQ,15,0)*C46</f>
        <v>#N/A</v>
      </c>
      <c r="Y46" s="18" t="e">
        <f>VLOOKUP(F46,H1数据库!C:AQ,16,0)</f>
        <v>#N/A</v>
      </c>
      <c r="Z46" s="18" t="e">
        <f>VLOOKUP(F46,H1数据库!C:AQ,17,0)</f>
        <v>#N/A</v>
      </c>
      <c r="AA46" s="18"/>
      <c r="AB46" s="18" t="e" cm="1">
        <f t="array" ref="AB46">_xlfn.IFS(E46=1,VLOOKUP(F46,H1数据库!C:AQ,18,0),E46=2,VLOOKUP(H46,H1数据库!AS:BF,2,0))</f>
        <v>#VALUE!</v>
      </c>
      <c r="AC46" s="18" t="e" cm="1">
        <f t="array" ref="AC46">_xlfn.IFS(E46=1,VLOOKUP(F46,H1数据库!C:AQ,19,0),E46=2,VLOOKUP(H46,H1数据库!AS:BF,3,0))</f>
        <v>#VALUE!</v>
      </c>
      <c r="AD46" s="39" t="e" cm="1">
        <f t="array" ref="AD46">_xlfn.IFS(E46=1,VLOOKUP(F46,H1数据库!C:AQ,21,0),E46=2,VLOOKUP(H46,H1数据库!AS:BF,6,0))*C46</f>
        <v>#VALUE!</v>
      </c>
      <c r="AE46" s="18" t="e" cm="1">
        <f t="array" ref="AE46">_xlfn.IFS(E46=1,VLOOKUP(F46,H1数据库!C:AQ,22,0),E46=2,VLOOKUP(H46,H1数据库!AS:BF,7,0))</f>
        <v>#VALUE!</v>
      </c>
      <c r="AF46" s="18" t="e" cm="1">
        <f t="array" ref="AF46">_xlfn.IFS(E46=1,VLOOKUP(F46,H1数据库!C:AQ,23,0),E46=2,VLOOKUP(H46,H1数据库!AS:BF,8,0))</f>
        <v>#VALUE!</v>
      </c>
      <c r="AG46" s="18"/>
      <c r="AH46" s="18" t="e">
        <f>VLOOKUP(F46,H1数据库!C:AQ,24,0)</f>
        <v>#N/A</v>
      </c>
      <c r="AI46" s="18" t="e">
        <f>VLOOKUP(F46,H1数据库!C:AQ,25,0)</f>
        <v>#N/A</v>
      </c>
      <c r="AJ46" s="19" t="e">
        <f>VLOOKUP(F46,H1数据库!C:AQ,27,0)*C46</f>
        <v>#N/A</v>
      </c>
      <c r="AK46" s="18" t="e">
        <f>VLOOKUP(F46,H1数据库!C:AQ,28,0)</f>
        <v>#N/A</v>
      </c>
      <c r="AL46" s="18" t="e">
        <f>VLOOKUP(F46,H1数据库!C:AQ,29,0)</f>
        <v>#N/A</v>
      </c>
      <c r="AM46" s="18"/>
      <c r="AN46" s="18" t="e">
        <f>VLOOKUP(F46,H1数据库!C:AQ,30,0)</f>
        <v>#N/A</v>
      </c>
      <c r="AO46" s="18" t="e">
        <f>VLOOKUP(F46,H1数据库!C:AQ,31,0)</f>
        <v>#N/A</v>
      </c>
      <c r="AP46" s="19" t="e">
        <f>VLOOKUP(F46,H1数据库!C:AQ,33,0)*C46</f>
        <v>#N/A</v>
      </c>
      <c r="AQ46" s="18" t="e">
        <f>VLOOKUP(F46,H1数据库!C:AQ,34,0)</f>
        <v>#N/A</v>
      </c>
      <c r="AR46" s="18" t="e">
        <f>VLOOKUP(F46,H1数据库!C:AQ,35,0)</f>
        <v>#N/A</v>
      </c>
      <c r="AS46" s="18"/>
      <c r="AT46" s="18" t="e" cm="1">
        <f t="array" ref="AT46">_xlfn.IFS(E46=1,VLOOKUP(F46,H1数据库!C:AQ,36,0),E46=2,VLOOKUP(H46,H1数据库!AS:BF,9,0))</f>
        <v>#VALUE!</v>
      </c>
      <c r="AU46" s="18" t="e" cm="1">
        <f t="array" ref="AU46">_xlfn.IFS(E46=1,VLOOKUP(F46,H1数据库!C:AQ,37,0),E46=2,VLOOKUP(H46,H1数据库!AS:BF,10,0))</f>
        <v>#VALUE!</v>
      </c>
      <c r="AV46" s="18">
        <f t="shared" si="12"/>
        <v>0</v>
      </c>
      <c r="AW46" s="39" t="e" cm="1">
        <f t="array" ref="AW46">_xlfn.IFS(E46=1,VLOOKUP(F46,H1数据库!C:AQ,39,0),E46=2,VLOOKUP(H46,H1数据库!AS:BF,12,0))*AV46*C46</f>
        <v>#VALUE!</v>
      </c>
      <c r="AX46" s="18" t="e" cm="1">
        <f t="array" ref="AX46">_xlfn.IFS(E46=1,VLOOKUP(F46,H1数据库!C:AQ,40,0),E46=2,VLOOKUP(H46,H1数据库!AS:BF,13,0))</f>
        <v>#VALUE!</v>
      </c>
      <c r="AY46" s="18" t="e" cm="1">
        <f t="array" ref="AY46">_xlfn.IFS(E46=1,VLOOKUP(F46,H1数据库!C:AQ,41,0),E46=2,VLOOKUP(H46,H1数据库!AS:BF,14,0))</f>
        <v>#VALUE!</v>
      </c>
      <c r="AZ46" s="18"/>
    </row>
    <row r="47" spans="1:52" x14ac:dyDescent="0.25">
      <c r="A47" s="22"/>
      <c r="B47" s="3"/>
      <c r="C47" s="3"/>
      <c r="D47" s="3"/>
      <c r="E47" s="18" t="e">
        <f t="shared" si="7"/>
        <v>#VALUE!</v>
      </c>
      <c r="F47" s="18" t="str">
        <f t="shared" si="8"/>
        <v/>
      </c>
      <c r="G47" s="18" t="e">
        <f t="shared" si="9"/>
        <v>#VALUE!</v>
      </c>
      <c r="H47" s="18" t="e">
        <f t="shared" si="3"/>
        <v>#VALUE!</v>
      </c>
      <c r="I47" s="18" t="str">
        <f t="shared" si="10"/>
        <v/>
      </c>
      <c r="J47" s="18" t="e">
        <f>VLOOKUP(F47,H1数据库!C:AQ,2,0)</f>
        <v>#N/A</v>
      </c>
      <c r="K47" s="18" t="e">
        <f>VLOOKUP(F47,H1数据库!C:AQ,3,0)</f>
        <v>#N/A</v>
      </c>
      <c r="L47" s="19" t="e">
        <f t="shared" si="11"/>
        <v>#VALUE!</v>
      </c>
      <c r="M47" s="18" t="e">
        <f>VLOOKUP(F47,H1数据库!C:AQ,4,0)</f>
        <v>#N/A</v>
      </c>
      <c r="N47" s="18" t="e">
        <f>VLOOKUP(F47,H1数据库!C:AQ,5,0)</f>
        <v>#N/A</v>
      </c>
      <c r="O47" s="18"/>
      <c r="P47" s="18" t="e">
        <f>VLOOKUP(F47,H1数据库!C:AQ,6,0)</f>
        <v>#N/A</v>
      </c>
      <c r="Q47" s="18" t="e">
        <f>VLOOKUP(F47,H1数据库!C:AQ,7,0)</f>
        <v>#N/A</v>
      </c>
      <c r="R47" s="19" t="e">
        <f>VLOOKUP(F47,H1数据库!C:AQ,8,0)*C47</f>
        <v>#N/A</v>
      </c>
      <c r="S47" s="18" t="e">
        <f>VLOOKUP(F47,H1数据库!C:AQ,9,0)</f>
        <v>#N/A</v>
      </c>
      <c r="T47" s="18" t="e">
        <f>VLOOKUP(F47,H1数据库!C:AQ,10,0)</f>
        <v>#N/A</v>
      </c>
      <c r="U47" s="18"/>
      <c r="V47" s="18" t="e">
        <f>VLOOKUP(F47,H1数据库!C:AQ,11,0)</f>
        <v>#N/A</v>
      </c>
      <c r="W47" s="18" t="e">
        <f>VLOOKUP(F47,H1数据库!C:AQ,12,0)</f>
        <v>#N/A</v>
      </c>
      <c r="X47" s="19" t="e">
        <f>VLOOKUP(F47,H1数据库!C:AQ,15,0)*C47</f>
        <v>#N/A</v>
      </c>
      <c r="Y47" s="18" t="e">
        <f>VLOOKUP(F47,H1数据库!C:AQ,16,0)</f>
        <v>#N/A</v>
      </c>
      <c r="Z47" s="18" t="e">
        <f>VLOOKUP(F47,H1数据库!C:AQ,17,0)</f>
        <v>#N/A</v>
      </c>
      <c r="AA47" s="18"/>
      <c r="AB47" s="18" t="e" cm="1">
        <f t="array" ref="AB47">_xlfn.IFS(E47=1,VLOOKUP(F47,H1数据库!C:AQ,18,0),E47=2,VLOOKUP(H47,H1数据库!AS:BF,2,0))</f>
        <v>#VALUE!</v>
      </c>
      <c r="AC47" s="18" t="e" cm="1">
        <f t="array" ref="AC47">_xlfn.IFS(E47=1,VLOOKUP(F47,H1数据库!C:AQ,19,0),E47=2,VLOOKUP(H47,H1数据库!AS:BF,3,0))</f>
        <v>#VALUE!</v>
      </c>
      <c r="AD47" s="39" t="e" cm="1">
        <f t="array" ref="AD47">_xlfn.IFS(E47=1,VLOOKUP(F47,H1数据库!C:AQ,21,0),E47=2,VLOOKUP(H47,H1数据库!AS:BF,6,0))*C47</f>
        <v>#VALUE!</v>
      </c>
      <c r="AE47" s="18" t="e" cm="1">
        <f t="array" ref="AE47">_xlfn.IFS(E47=1,VLOOKUP(F47,H1数据库!C:AQ,22,0),E47=2,VLOOKUP(H47,H1数据库!AS:BF,7,0))</f>
        <v>#VALUE!</v>
      </c>
      <c r="AF47" s="18" t="e" cm="1">
        <f t="array" ref="AF47">_xlfn.IFS(E47=1,VLOOKUP(F47,H1数据库!C:AQ,23,0),E47=2,VLOOKUP(H47,H1数据库!AS:BF,8,0))</f>
        <v>#VALUE!</v>
      </c>
      <c r="AG47" s="18"/>
      <c r="AH47" s="18" t="e">
        <f>VLOOKUP(F47,H1数据库!C:AQ,24,0)</f>
        <v>#N/A</v>
      </c>
      <c r="AI47" s="18" t="e">
        <f>VLOOKUP(F47,H1数据库!C:AQ,25,0)</f>
        <v>#N/A</v>
      </c>
      <c r="AJ47" s="19" t="e">
        <f>VLOOKUP(F47,H1数据库!C:AQ,27,0)*C47</f>
        <v>#N/A</v>
      </c>
      <c r="AK47" s="18" t="e">
        <f>VLOOKUP(F47,H1数据库!C:AQ,28,0)</f>
        <v>#N/A</v>
      </c>
      <c r="AL47" s="18" t="e">
        <f>VLOOKUP(F47,H1数据库!C:AQ,29,0)</f>
        <v>#N/A</v>
      </c>
      <c r="AM47" s="18"/>
      <c r="AN47" s="18" t="e">
        <f>VLOOKUP(F47,H1数据库!C:AQ,30,0)</f>
        <v>#N/A</v>
      </c>
      <c r="AO47" s="18" t="e">
        <f>VLOOKUP(F47,H1数据库!C:AQ,31,0)</f>
        <v>#N/A</v>
      </c>
      <c r="AP47" s="19" t="e">
        <f>VLOOKUP(F47,H1数据库!C:AQ,33,0)*C47</f>
        <v>#N/A</v>
      </c>
      <c r="AQ47" s="18" t="e">
        <f>VLOOKUP(F47,H1数据库!C:AQ,34,0)</f>
        <v>#N/A</v>
      </c>
      <c r="AR47" s="18" t="e">
        <f>VLOOKUP(F47,H1数据库!C:AQ,35,0)</f>
        <v>#N/A</v>
      </c>
      <c r="AS47" s="18"/>
      <c r="AT47" s="18" t="e" cm="1">
        <f t="array" ref="AT47">_xlfn.IFS(E47=1,VLOOKUP(F47,H1数据库!C:AQ,36,0),E47=2,VLOOKUP(H47,H1数据库!AS:BF,9,0))</f>
        <v>#VALUE!</v>
      </c>
      <c r="AU47" s="18" t="e" cm="1">
        <f t="array" ref="AU47">_xlfn.IFS(E47=1,VLOOKUP(F47,H1数据库!C:AQ,37,0),E47=2,VLOOKUP(H47,H1数据库!AS:BF,10,0))</f>
        <v>#VALUE!</v>
      </c>
      <c r="AV47" s="18">
        <f t="shared" si="12"/>
        <v>0</v>
      </c>
      <c r="AW47" s="39" t="e" cm="1">
        <f t="array" ref="AW47">_xlfn.IFS(E47=1,VLOOKUP(F47,H1数据库!C:AQ,39,0),E47=2,VLOOKUP(H47,H1数据库!AS:BF,12,0))*AV47*C47</f>
        <v>#VALUE!</v>
      </c>
      <c r="AX47" s="18" t="e" cm="1">
        <f t="array" ref="AX47">_xlfn.IFS(E47=1,VLOOKUP(F47,H1数据库!C:AQ,40,0),E47=2,VLOOKUP(H47,H1数据库!AS:BF,13,0))</f>
        <v>#VALUE!</v>
      </c>
      <c r="AY47" s="18" t="e" cm="1">
        <f t="array" ref="AY47">_xlfn.IFS(E47=1,VLOOKUP(F47,H1数据库!C:AQ,41,0),E47=2,VLOOKUP(H47,H1数据库!AS:BF,14,0))</f>
        <v>#VALUE!</v>
      </c>
      <c r="AZ47" s="18"/>
    </row>
    <row r="48" spans="1:52" x14ac:dyDescent="0.25">
      <c r="A48" s="22"/>
      <c r="B48" s="3"/>
      <c r="C48" s="3"/>
      <c r="D48" s="3"/>
      <c r="E48" s="18" t="e">
        <f t="shared" si="7"/>
        <v>#VALUE!</v>
      </c>
      <c r="F48" s="18" t="str">
        <f t="shared" si="8"/>
        <v/>
      </c>
      <c r="G48" s="18" t="e">
        <f t="shared" si="9"/>
        <v>#VALUE!</v>
      </c>
      <c r="H48" s="18" t="e">
        <f t="shared" si="3"/>
        <v>#VALUE!</v>
      </c>
      <c r="I48" s="18" t="str">
        <f t="shared" si="10"/>
        <v/>
      </c>
      <c r="J48" s="18" t="e">
        <f>VLOOKUP(F48,H1数据库!C:AQ,2,0)</f>
        <v>#N/A</v>
      </c>
      <c r="K48" s="18" t="e">
        <f>VLOOKUP(F48,H1数据库!C:AQ,3,0)</f>
        <v>#N/A</v>
      </c>
      <c r="L48" s="19" t="e">
        <f t="shared" si="11"/>
        <v>#VALUE!</v>
      </c>
      <c r="M48" s="18" t="e">
        <f>VLOOKUP(F48,H1数据库!C:AQ,4,0)</f>
        <v>#N/A</v>
      </c>
      <c r="N48" s="18" t="e">
        <f>VLOOKUP(F48,H1数据库!C:AQ,5,0)</f>
        <v>#N/A</v>
      </c>
      <c r="O48" s="18"/>
      <c r="P48" s="18" t="e">
        <f>VLOOKUP(F48,H1数据库!C:AQ,6,0)</f>
        <v>#N/A</v>
      </c>
      <c r="Q48" s="18" t="e">
        <f>VLOOKUP(F48,H1数据库!C:AQ,7,0)</f>
        <v>#N/A</v>
      </c>
      <c r="R48" s="19" t="e">
        <f>VLOOKUP(F48,H1数据库!C:AQ,8,0)*C48</f>
        <v>#N/A</v>
      </c>
      <c r="S48" s="18" t="e">
        <f>VLOOKUP(F48,H1数据库!C:AQ,9,0)</f>
        <v>#N/A</v>
      </c>
      <c r="T48" s="18" t="e">
        <f>VLOOKUP(F48,H1数据库!C:AQ,10,0)</f>
        <v>#N/A</v>
      </c>
      <c r="U48" s="18"/>
      <c r="V48" s="18" t="e">
        <f>VLOOKUP(F48,H1数据库!C:AQ,11,0)</f>
        <v>#N/A</v>
      </c>
      <c r="W48" s="18" t="e">
        <f>VLOOKUP(F48,H1数据库!C:AQ,12,0)</f>
        <v>#N/A</v>
      </c>
      <c r="X48" s="19" t="e">
        <f>VLOOKUP(F48,H1数据库!C:AQ,15,0)*C48</f>
        <v>#N/A</v>
      </c>
      <c r="Y48" s="18" t="e">
        <f>VLOOKUP(F48,H1数据库!C:AQ,16,0)</f>
        <v>#N/A</v>
      </c>
      <c r="Z48" s="18" t="e">
        <f>VLOOKUP(F48,H1数据库!C:AQ,17,0)</f>
        <v>#N/A</v>
      </c>
      <c r="AA48" s="18"/>
      <c r="AB48" s="18" t="e" cm="1">
        <f t="array" ref="AB48">_xlfn.IFS(E48=1,VLOOKUP(F48,H1数据库!C:AQ,18,0),E48=2,VLOOKUP(H48,H1数据库!AS:BF,2,0))</f>
        <v>#VALUE!</v>
      </c>
      <c r="AC48" s="18" t="e" cm="1">
        <f t="array" ref="AC48">_xlfn.IFS(E48=1,VLOOKUP(F48,H1数据库!C:AQ,19,0),E48=2,VLOOKUP(H48,H1数据库!AS:BF,3,0))</f>
        <v>#VALUE!</v>
      </c>
      <c r="AD48" s="39" t="e" cm="1">
        <f t="array" ref="AD48">_xlfn.IFS(E48=1,VLOOKUP(F48,H1数据库!C:AQ,21,0),E48=2,VLOOKUP(H48,H1数据库!AS:BF,6,0))*C48</f>
        <v>#VALUE!</v>
      </c>
      <c r="AE48" s="18" t="e" cm="1">
        <f t="array" ref="AE48">_xlfn.IFS(E48=1,VLOOKUP(F48,H1数据库!C:AQ,22,0),E48=2,VLOOKUP(H48,H1数据库!AS:BF,7,0))</f>
        <v>#VALUE!</v>
      </c>
      <c r="AF48" s="18" t="e" cm="1">
        <f t="array" ref="AF48">_xlfn.IFS(E48=1,VLOOKUP(F48,H1数据库!C:AQ,23,0),E48=2,VLOOKUP(H48,H1数据库!AS:BF,8,0))</f>
        <v>#VALUE!</v>
      </c>
      <c r="AG48" s="18"/>
      <c r="AH48" s="18" t="e">
        <f>VLOOKUP(F48,H1数据库!C:AQ,24,0)</f>
        <v>#N/A</v>
      </c>
      <c r="AI48" s="18" t="e">
        <f>VLOOKUP(F48,H1数据库!C:AQ,25,0)</f>
        <v>#N/A</v>
      </c>
      <c r="AJ48" s="19" t="e">
        <f>VLOOKUP(F48,H1数据库!C:AQ,27,0)*C48</f>
        <v>#N/A</v>
      </c>
      <c r="AK48" s="18" t="e">
        <f>VLOOKUP(F48,H1数据库!C:AQ,28,0)</f>
        <v>#N/A</v>
      </c>
      <c r="AL48" s="18" t="e">
        <f>VLOOKUP(F48,H1数据库!C:AQ,29,0)</f>
        <v>#N/A</v>
      </c>
      <c r="AM48" s="18"/>
      <c r="AN48" s="18" t="e">
        <f>VLOOKUP(F48,H1数据库!C:AQ,30,0)</f>
        <v>#N/A</v>
      </c>
      <c r="AO48" s="18" t="e">
        <f>VLOOKUP(F48,H1数据库!C:AQ,31,0)</f>
        <v>#N/A</v>
      </c>
      <c r="AP48" s="19" t="e">
        <f>VLOOKUP(F48,H1数据库!C:AQ,33,0)*C48</f>
        <v>#N/A</v>
      </c>
      <c r="AQ48" s="18" t="e">
        <f>VLOOKUP(F48,H1数据库!C:AQ,34,0)</f>
        <v>#N/A</v>
      </c>
      <c r="AR48" s="18" t="e">
        <f>VLOOKUP(F48,H1数据库!C:AQ,35,0)</f>
        <v>#N/A</v>
      </c>
      <c r="AS48" s="18"/>
      <c r="AT48" s="18" t="e" cm="1">
        <f t="array" ref="AT48">_xlfn.IFS(E48=1,VLOOKUP(F48,H1数据库!C:AQ,36,0),E48=2,VLOOKUP(H48,H1数据库!AS:BF,9,0))</f>
        <v>#VALUE!</v>
      </c>
      <c r="AU48" s="18" t="e" cm="1">
        <f t="array" ref="AU48">_xlfn.IFS(E48=1,VLOOKUP(F48,H1数据库!C:AQ,37,0),E48=2,VLOOKUP(H48,H1数据库!AS:BF,10,0))</f>
        <v>#VALUE!</v>
      </c>
      <c r="AV48" s="18">
        <f t="shared" si="12"/>
        <v>0</v>
      </c>
      <c r="AW48" s="39" t="e" cm="1">
        <f t="array" ref="AW48">_xlfn.IFS(E48=1,VLOOKUP(F48,H1数据库!C:AQ,39,0),E48=2,VLOOKUP(H48,H1数据库!AS:BF,12,0))*AV48*C48</f>
        <v>#VALUE!</v>
      </c>
      <c r="AX48" s="18" t="e" cm="1">
        <f t="array" ref="AX48">_xlfn.IFS(E48=1,VLOOKUP(F48,H1数据库!C:AQ,40,0),E48=2,VLOOKUP(H48,H1数据库!AS:BF,13,0))</f>
        <v>#VALUE!</v>
      </c>
      <c r="AY48" s="18" t="e" cm="1">
        <f t="array" ref="AY48">_xlfn.IFS(E48=1,VLOOKUP(F48,H1数据库!C:AQ,41,0),E48=2,VLOOKUP(H48,H1数据库!AS:BF,14,0))</f>
        <v>#VALUE!</v>
      </c>
      <c r="AZ48" s="18"/>
    </row>
    <row r="49" spans="1:52" x14ac:dyDescent="0.25">
      <c r="A49" s="22"/>
      <c r="B49" s="3"/>
      <c r="C49" s="3"/>
      <c r="D49" s="3"/>
      <c r="E49" s="18" t="e">
        <f t="shared" si="7"/>
        <v>#VALUE!</v>
      </c>
      <c r="F49" s="18" t="str">
        <f t="shared" si="8"/>
        <v/>
      </c>
      <c r="G49" s="18" t="e">
        <f t="shared" si="9"/>
        <v>#VALUE!</v>
      </c>
      <c r="H49" s="18" t="e">
        <f t="shared" si="3"/>
        <v>#VALUE!</v>
      </c>
      <c r="I49" s="18" t="str">
        <f t="shared" si="10"/>
        <v/>
      </c>
      <c r="J49" s="18" t="e">
        <f>VLOOKUP(F49,H1数据库!C:AQ,2,0)</f>
        <v>#N/A</v>
      </c>
      <c r="K49" s="18" t="e">
        <f>VLOOKUP(F49,H1数据库!C:AQ,3,0)</f>
        <v>#N/A</v>
      </c>
      <c r="L49" s="19" t="e">
        <f t="shared" si="11"/>
        <v>#VALUE!</v>
      </c>
      <c r="M49" s="18" t="e">
        <f>VLOOKUP(F49,H1数据库!C:AQ,4,0)</f>
        <v>#N/A</v>
      </c>
      <c r="N49" s="18" t="e">
        <f>VLOOKUP(F49,H1数据库!C:AQ,5,0)</f>
        <v>#N/A</v>
      </c>
      <c r="O49" s="18"/>
      <c r="P49" s="18" t="e">
        <f>VLOOKUP(F49,H1数据库!C:AQ,6,0)</f>
        <v>#N/A</v>
      </c>
      <c r="Q49" s="18" t="e">
        <f>VLOOKUP(F49,H1数据库!C:AQ,7,0)</f>
        <v>#N/A</v>
      </c>
      <c r="R49" s="19" t="e">
        <f>VLOOKUP(F49,H1数据库!C:AQ,8,0)*C49</f>
        <v>#N/A</v>
      </c>
      <c r="S49" s="18" t="e">
        <f>VLOOKUP(F49,H1数据库!C:AQ,9,0)</f>
        <v>#N/A</v>
      </c>
      <c r="T49" s="18" t="e">
        <f>VLOOKUP(F49,H1数据库!C:AQ,10,0)</f>
        <v>#N/A</v>
      </c>
      <c r="U49" s="18"/>
      <c r="V49" s="18" t="e">
        <f>VLOOKUP(F49,H1数据库!C:AQ,11,0)</f>
        <v>#N/A</v>
      </c>
      <c r="W49" s="18" t="e">
        <f>VLOOKUP(F49,H1数据库!C:AQ,12,0)</f>
        <v>#N/A</v>
      </c>
      <c r="X49" s="19" t="e">
        <f>VLOOKUP(F49,H1数据库!C:AQ,15,0)*C49</f>
        <v>#N/A</v>
      </c>
      <c r="Y49" s="18" t="e">
        <f>VLOOKUP(F49,H1数据库!C:AQ,16,0)</f>
        <v>#N/A</v>
      </c>
      <c r="Z49" s="18" t="e">
        <f>VLOOKUP(F49,H1数据库!C:AQ,17,0)</f>
        <v>#N/A</v>
      </c>
      <c r="AA49" s="18"/>
      <c r="AB49" s="18" t="e" cm="1">
        <f t="array" ref="AB49">_xlfn.IFS(E49=1,VLOOKUP(F49,H1数据库!C:AQ,18,0),E49=2,VLOOKUP(H49,H1数据库!AS:BF,2,0))</f>
        <v>#VALUE!</v>
      </c>
      <c r="AC49" s="18" t="e" cm="1">
        <f t="array" ref="AC49">_xlfn.IFS(E49=1,VLOOKUP(F49,H1数据库!C:AQ,19,0),E49=2,VLOOKUP(H49,H1数据库!AS:BF,3,0))</f>
        <v>#VALUE!</v>
      </c>
      <c r="AD49" s="39" t="e" cm="1">
        <f t="array" ref="AD49">_xlfn.IFS(E49=1,VLOOKUP(F49,H1数据库!C:AQ,21,0),E49=2,VLOOKUP(H49,H1数据库!AS:BF,6,0))*C49</f>
        <v>#VALUE!</v>
      </c>
      <c r="AE49" s="18" t="e" cm="1">
        <f t="array" ref="AE49">_xlfn.IFS(E49=1,VLOOKUP(F49,H1数据库!C:AQ,22,0),E49=2,VLOOKUP(H49,H1数据库!AS:BF,7,0))</f>
        <v>#VALUE!</v>
      </c>
      <c r="AF49" s="18" t="e" cm="1">
        <f t="array" ref="AF49">_xlfn.IFS(E49=1,VLOOKUP(F49,H1数据库!C:AQ,23,0),E49=2,VLOOKUP(H49,H1数据库!AS:BF,8,0))</f>
        <v>#VALUE!</v>
      </c>
      <c r="AG49" s="18"/>
      <c r="AH49" s="18" t="e">
        <f>VLOOKUP(F49,H1数据库!C:AQ,24,0)</f>
        <v>#N/A</v>
      </c>
      <c r="AI49" s="18" t="e">
        <f>VLOOKUP(F49,H1数据库!C:AQ,25,0)</f>
        <v>#N/A</v>
      </c>
      <c r="AJ49" s="19" t="e">
        <f>VLOOKUP(F49,H1数据库!C:AQ,27,0)*C49</f>
        <v>#N/A</v>
      </c>
      <c r="AK49" s="18" t="e">
        <f>VLOOKUP(F49,H1数据库!C:AQ,28,0)</f>
        <v>#N/A</v>
      </c>
      <c r="AL49" s="18" t="e">
        <f>VLOOKUP(F49,H1数据库!C:AQ,29,0)</f>
        <v>#N/A</v>
      </c>
      <c r="AM49" s="18"/>
      <c r="AN49" s="18" t="e">
        <f>VLOOKUP(F49,H1数据库!C:AQ,30,0)</f>
        <v>#N/A</v>
      </c>
      <c r="AO49" s="18" t="e">
        <f>VLOOKUP(F49,H1数据库!C:AQ,31,0)</f>
        <v>#N/A</v>
      </c>
      <c r="AP49" s="19" t="e">
        <f>VLOOKUP(F49,H1数据库!C:AQ,33,0)*C49</f>
        <v>#N/A</v>
      </c>
      <c r="AQ49" s="18" t="e">
        <f>VLOOKUP(F49,H1数据库!C:AQ,34,0)</f>
        <v>#N/A</v>
      </c>
      <c r="AR49" s="18" t="e">
        <f>VLOOKUP(F49,H1数据库!C:AQ,35,0)</f>
        <v>#N/A</v>
      </c>
      <c r="AS49" s="18"/>
      <c r="AT49" s="18" t="e" cm="1">
        <f t="array" ref="AT49">_xlfn.IFS(E49=1,VLOOKUP(F49,H1数据库!C:AQ,36,0),E49=2,VLOOKUP(H49,H1数据库!AS:BF,9,0))</f>
        <v>#VALUE!</v>
      </c>
      <c r="AU49" s="18" t="e" cm="1">
        <f t="array" ref="AU49">_xlfn.IFS(E49=1,VLOOKUP(F49,H1数据库!C:AQ,37,0),E49=2,VLOOKUP(H49,H1数据库!AS:BF,10,0))</f>
        <v>#VALUE!</v>
      </c>
      <c r="AV49" s="18">
        <f t="shared" si="12"/>
        <v>0</v>
      </c>
      <c r="AW49" s="39" t="e" cm="1">
        <f t="array" ref="AW49">_xlfn.IFS(E49=1,VLOOKUP(F49,H1数据库!C:AQ,39,0),E49=2,VLOOKUP(H49,H1数据库!AS:BF,12,0))*AV49*C49</f>
        <v>#VALUE!</v>
      </c>
      <c r="AX49" s="18" t="e" cm="1">
        <f t="array" ref="AX49">_xlfn.IFS(E49=1,VLOOKUP(F49,H1数据库!C:AQ,40,0),E49=2,VLOOKUP(H49,H1数据库!AS:BF,13,0))</f>
        <v>#VALUE!</v>
      </c>
      <c r="AY49" s="18" t="e" cm="1">
        <f t="array" ref="AY49">_xlfn.IFS(E49=1,VLOOKUP(F49,H1数据库!C:AQ,41,0),E49=2,VLOOKUP(H49,H1数据库!AS:BF,14,0))</f>
        <v>#VALUE!</v>
      </c>
      <c r="AZ49" s="18"/>
    </row>
    <row r="50" spans="1:52" x14ac:dyDescent="0.25">
      <c r="A50" s="22"/>
      <c r="B50" s="3"/>
      <c r="C50" s="3"/>
      <c r="D50" s="3"/>
      <c r="E50" s="18" t="e">
        <f t="shared" si="7"/>
        <v>#VALUE!</v>
      </c>
      <c r="F50" s="18" t="str">
        <f t="shared" si="8"/>
        <v/>
      </c>
      <c r="G50" s="18" t="e">
        <f t="shared" si="9"/>
        <v>#VALUE!</v>
      </c>
      <c r="H50" s="18" t="e">
        <f t="shared" si="3"/>
        <v>#VALUE!</v>
      </c>
      <c r="I50" s="18" t="str">
        <f t="shared" si="10"/>
        <v/>
      </c>
      <c r="J50" s="18" t="e">
        <f>VLOOKUP(F50,H1数据库!C:AQ,2,0)</f>
        <v>#N/A</v>
      </c>
      <c r="K50" s="18" t="e">
        <f>VLOOKUP(F50,H1数据库!C:AQ,3,0)</f>
        <v>#N/A</v>
      </c>
      <c r="L50" s="19" t="e">
        <f t="shared" si="11"/>
        <v>#VALUE!</v>
      </c>
      <c r="M50" s="18" t="e">
        <f>VLOOKUP(F50,H1数据库!C:AQ,4,0)</f>
        <v>#N/A</v>
      </c>
      <c r="N50" s="18" t="e">
        <f>VLOOKUP(F50,H1数据库!C:AQ,5,0)</f>
        <v>#N/A</v>
      </c>
      <c r="O50" s="18"/>
      <c r="P50" s="18" t="e">
        <f>VLOOKUP(F50,H1数据库!C:AQ,6,0)</f>
        <v>#N/A</v>
      </c>
      <c r="Q50" s="18" t="e">
        <f>VLOOKUP(F50,H1数据库!C:AQ,7,0)</f>
        <v>#N/A</v>
      </c>
      <c r="R50" s="19" t="e">
        <f>VLOOKUP(F50,H1数据库!C:AQ,8,0)*C50</f>
        <v>#N/A</v>
      </c>
      <c r="S50" s="18" t="e">
        <f>VLOOKUP(F50,H1数据库!C:AQ,9,0)</f>
        <v>#N/A</v>
      </c>
      <c r="T50" s="18" t="e">
        <f>VLOOKUP(F50,H1数据库!C:AQ,10,0)</f>
        <v>#N/A</v>
      </c>
      <c r="U50" s="18"/>
      <c r="V50" s="18" t="e">
        <f>VLOOKUP(F50,H1数据库!C:AQ,11,0)</f>
        <v>#N/A</v>
      </c>
      <c r="W50" s="18" t="e">
        <f>VLOOKUP(F50,H1数据库!C:AQ,12,0)</f>
        <v>#N/A</v>
      </c>
      <c r="X50" s="19" t="e">
        <f>VLOOKUP(F50,H1数据库!C:AQ,15,0)*C50</f>
        <v>#N/A</v>
      </c>
      <c r="Y50" s="18" t="e">
        <f>VLOOKUP(F50,H1数据库!C:AQ,16,0)</f>
        <v>#N/A</v>
      </c>
      <c r="Z50" s="18" t="e">
        <f>VLOOKUP(F50,H1数据库!C:AQ,17,0)</f>
        <v>#N/A</v>
      </c>
      <c r="AA50" s="18"/>
      <c r="AB50" s="18" t="e" cm="1">
        <f t="array" ref="AB50">_xlfn.IFS(E50=1,VLOOKUP(F50,H1数据库!C:AQ,18,0),E50=2,VLOOKUP(H50,H1数据库!AS:BF,2,0))</f>
        <v>#VALUE!</v>
      </c>
      <c r="AC50" s="18" t="e" cm="1">
        <f t="array" ref="AC50">_xlfn.IFS(E50=1,VLOOKUP(F50,H1数据库!C:AQ,19,0),E50=2,VLOOKUP(H50,H1数据库!AS:BF,3,0))</f>
        <v>#VALUE!</v>
      </c>
      <c r="AD50" s="39" t="e" cm="1">
        <f t="array" ref="AD50">_xlfn.IFS(E50=1,VLOOKUP(F50,H1数据库!C:AQ,21,0),E50=2,VLOOKUP(H50,H1数据库!AS:BF,6,0))*C50</f>
        <v>#VALUE!</v>
      </c>
      <c r="AE50" s="18" t="e" cm="1">
        <f t="array" ref="AE50">_xlfn.IFS(E50=1,VLOOKUP(F50,H1数据库!C:AQ,22,0),E50=2,VLOOKUP(H50,H1数据库!AS:BF,7,0))</f>
        <v>#VALUE!</v>
      </c>
      <c r="AF50" s="18" t="e" cm="1">
        <f t="array" ref="AF50">_xlfn.IFS(E50=1,VLOOKUP(F50,H1数据库!C:AQ,23,0),E50=2,VLOOKUP(H50,H1数据库!AS:BF,8,0))</f>
        <v>#VALUE!</v>
      </c>
      <c r="AG50" s="18"/>
      <c r="AH50" s="18" t="e">
        <f>VLOOKUP(F50,H1数据库!C:AQ,24,0)</f>
        <v>#N/A</v>
      </c>
      <c r="AI50" s="18" t="e">
        <f>VLOOKUP(F50,H1数据库!C:AQ,25,0)</f>
        <v>#N/A</v>
      </c>
      <c r="AJ50" s="19" t="e">
        <f>VLOOKUP(F50,H1数据库!C:AQ,27,0)*C50</f>
        <v>#N/A</v>
      </c>
      <c r="AK50" s="18" t="e">
        <f>VLOOKUP(F50,H1数据库!C:AQ,28,0)</f>
        <v>#N/A</v>
      </c>
      <c r="AL50" s="18" t="e">
        <f>VLOOKUP(F50,H1数据库!C:AQ,29,0)</f>
        <v>#N/A</v>
      </c>
      <c r="AM50" s="18"/>
      <c r="AN50" s="18" t="e">
        <f>VLOOKUP(F50,H1数据库!C:AQ,30,0)</f>
        <v>#N/A</v>
      </c>
      <c r="AO50" s="18" t="e">
        <f>VLOOKUP(F50,H1数据库!C:AQ,31,0)</f>
        <v>#N/A</v>
      </c>
      <c r="AP50" s="19" t="e">
        <f>VLOOKUP(F50,H1数据库!C:AQ,33,0)*C50</f>
        <v>#N/A</v>
      </c>
      <c r="AQ50" s="18" t="e">
        <f>VLOOKUP(F50,H1数据库!C:AQ,34,0)</f>
        <v>#N/A</v>
      </c>
      <c r="AR50" s="18" t="e">
        <f>VLOOKUP(F50,H1数据库!C:AQ,35,0)</f>
        <v>#N/A</v>
      </c>
      <c r="AS50" s="18"/>
      <c r="AT50" s="18" t="e" cm="1">
        <f t="array" ref="AT50">_xlfn.IFS(E50=1,VLOOKUP(F50,H1数据库!C:AQ,36,0),E50=2,VLOOKUP(H50,H1数据库!AS:BF,9,0))</f>
        <v>#VALUE!</v>
      </c>
      <c r="AU50" s="18" t="e" cm="1">
        <f t="array" ref="AU50">_xlfn.IFS(E50=1,VLOOKUP(F50,H1数据库!C:AQ,37,0),E50=2,VLOOKUP(H50,H1数据库!AS:BF,10,0))</f>
        <v>#VALUE!</v>
      </c>
      <c r="AV50" s="18">
        <f t="shared" si="12"/>
        <v>0</v>
      </c>
      <c r="AW50" s="39" t="e" cm="1">
        <f t="array" ref="AW50">_xlfn.IFS(E50=1,VLOOKUP(F50,H1数据库!C:AQ,39,0),E50=2,VLOOKUP(H50,H1数据库!AS:BF,12,0))*AV50*C50</f>
        <v>#VALUE!</v>
      </c>
      <c r="AX50" s="18" t="e" cm="1">
        <f t="array" ref="AX50">_xlfn.IFS(E50=1,VLOOKUP(F50,H1数据库!C:AQ,40,0),E50=2,VLOOKUP(H50,H1数据库!AS:BF,13,0))</f>
        <v>#VALUE!</v>
      </c>
      <c r="AY50" s="18" t="e" cm="1">
        <f t="array" ref="AY50">_xlfn.IFS(E50=1,VLOOKUP(F50,H1数据库!C:AQ,41,0),E50=2,VLOOKUP(H50,H1数据库!AS:BF,14,0))</f>
        <v>#VALUE!</v>
      </c>
      <c r="AZ50" s="18"/>
    </row>
    <row r="51" spans="1:52" x14ac:dyDescent="0.25">
      <c r="A51" s="22"/>
      <c r="B51" s="3"/>
      <c r="C51" s="3"/>
      <c r="D51" s="3"/>
      <c r="E51" s="18" t="e">
        <f t="shared" si="7"/>
        <v>#VALUE!</v>
      </c>
      <c r="F51" s="18" t="str">
        <f t="shared" si="8"/>
        <v/>
      </c>
      <c r="G51" s="18" t="e">
        <f t="shared" si="9"/>
        <v>#VALUE!</v>
      </c>
      <c r="H51" s="18" t="e">
        <f t="shared" si="3"/>
        <v>#VALUE!</v>
      </c>
      <c r="I51" s="18" t="str">
        <f t="shared" si="10"/>
        <v/>
      </c>
      <c r="J51" s="18" t="e">
        <f>VLOOKUP(F51,H1数据库!C:AQ,2,0)</f>
        <v>#N/A</v>
      </c>
      <c r="K51" s="18" t="e">
        <f>VLOOKUP(F51,H1数据库!C:AQ,3,0)</f>
        <v>#N/A</v>
      </c>
      <c r="L51" s="19" t="e">
        <f t="shared" si="11"/>
        <v>#VALUE!</v>
      </c>
      <c r="M51" s="18" t="e">
        <f>VLOOKUP(F51,H1数据库!C:AQ,4,0)</f>
        <v>#N/A</v>
      </c>
      <c r="N51" s="18" t="e">
        <f>VLOOKUP(F51,H1数据库!C:AQ,5,0)</f>
        <v>#N/A</v>
      </c>
      <c r="O51" s="18"/>
      <c r="P51" s="18" t="e">
        <f>VLOOKUP(F51,H1数据库!C:AQ,6,0)</f>
        <v>#N/A</v>
      </c>
      <c r="Q51" s="18" t="e">
        <f>VLOOKUP(F51,H1数据库!C:AQ,7,0)</f>
        <v>#N/A</v>
      </c>
      <c r="R51" s="19" t="e">
        <f>VLOOKUP(F51,H1数据库!C:AQ,8,0)*C51</f>
        <v>#N/A</v>
      </c>
      <c r="S51" s="18" t="e">
        <f>VLOOKUP(F51,H1数据库!C:AQ,9,0)</f>
        <v>#N/A</v>
      </c>
      <c r="T51" s="18" t="e">
        <f>VLOOKUP(F51,H1数据库!C:AQ,10,0)</f>
        <v>#N/A</v>
      </c>
      <c r="U51" s="18"/>
      <c r="V51" s="18" t="e">
        <f>VLOOKUP(F51,H1数据库!C:AQ,11,0)</f>
        <v>#N/A</v>
      </c>
      <c r="W51" s="18" t="e">
        <f>VLOOKUP(F51,H1数据库!C:AQ,12,0)</f>
        <v>#N/A</v>
      </c>
      <c r="X51" s="19" t="e">
        <f>VLOOKUP(F51,H1数据库!C:AQ,15,0)*C51</f>
        <v>#N/A</v>
      </c>
      <c r="Y51" s="18" t="e">
        <f>VLOOKUP(F51,H1数据库!C:AQ,16,0)</f>
        <v>#N/A</v>
      </c>
      <c r="Z51" s="18" t="e">
        <f>VLOOKUP(F51,H1数据库!C:AQ,17,0)</f>
        <v>#N/A</v>
      </c>
      <c r="AA51" s="18"/>
      <c r="AB51" s="18" t="e" cm="1">
        <f t="array" ref="AB51">_xlfn.IFS(E51=1,VLOOKUP(F51,H1数据库!C:AQ,18,0),E51=2,VLOOKUP(H51,H1数据库!AS:BF,2,0))</f>
        <v>#VALUE!</v>
      </c>
      <c r="AC51" s="18" t="e" cm="1">
        <f t="array" ref="AC51">_xlfn.IFS(E51=1,VLOOKUP(F51,H1数据库!C:AQ,19,0),E51=2,VLOOKUP(H51,H1数据库!AS:BF,3,0))</f>
        <v>#VALUE!</v>
      </c>
      <c r="AD51" s="39" t="e" cm="1">
        <f t="array" ref="AD51">_xlfn.IFS(E51=1,VLOOKUP(F51,H1数据库!C:AQ,21,0),E51=2,VLOOKUP(H51,H1数据库!AS:BF,6,0))*C51</f>
        <v>#VALUE!</v>
      </c>
      <c r="AE51" s="18" t="e" cm="1">
        <f t="array" ref="AE51">_xlfn.IFS(E51=1,VLOOKUP(F51,H1数据库!C:AQ,22,0),E51=2,VLOOKUP(H51,H1数据库!AS:BF,7,0))</f>
        <v>#VALUE!</v>
      </c>
      <c r="AF51" s="18" t="e" cm="1">
        <f t="array" ref="AF51">_xlfn.IFS(E51=1,VLOOKUP(F51,H1数据库!C:AQ,23,0),E51=2,VLOOKUP(H51,H1数据库!AS:BF,8,0))</f>
        <v>#VALUE!</v>
      </c>
      <c r="AG51" s="18"/>
      <c r="AH51" s="18" t="e">
        <f>VLOOKUP(F51,H1数据库!C:AQ,24,0)</f>
        <v>#N/A</v>
      </c>
      <c r="AI51" s="18" t="e">
        <f>VLOOKUP(F51,H1数据库!C:AQ,25,0)</f>
        <v>#N/A</v>
      </c>
      <c r="AJ51" s="19" t="e">
        <f>VLOOKUP(F51,H1数据库!C:AQ,27,0)*C51</f>
        <v>#N/A</v>
      </c>
      <c r="AK51" s="18" t="e">
        <f>VLOOKUP(F51,H1数据库!C:AQ,28,0)</f>
        <v>#N/A</v>
      </c>
      <c r="AL51" s="18" t="e">
        <f>VLOOKUP(F51,H1数据库!C:AQ,29,0)</f>
        <v>#N/A</v>
      </c>
      <c r="AM51" s="18"/>
      <c r="AN51" s="18" t="e">
        <f>VLOOKUP(F51,H1数据库!C:AQ,30,0)</f>
        <v>#N/A</v>
      </c>
      <c r="AO51" s="18" t="e">
        <f>VLOOKUP(F51,H1数据库!C:AQ,31,0)</f>
        <v>#N/A</v>
      </c>
      <c r="AP51" s="19" t="e">
        <f>VLOOKUP(F51,H1数据库!C:AQ,33,0)*C51</f>
        <v>#N/A</v>
      </c>
      <c r="AQ51" s="18" t="e">
        <f>VLOOKUP(F51,H1数据库!C:AQ,34,0)</f>
        <v>#N/A</v>
      </c>
      <c r="AR51" s="18" t="e">
        <f>VLOOKUP(F51,H1数据库!C:AQ,35,0)</f>
        <v>#N/A</v>
      </c>
      <c r="AS51" s="18"/>
      <c r="AT51" s="18" t="e" cm="1">
        <f t="array" ref="AT51">_xlfn.IFS(E51=1,VLOOKUP(F51,H1数据库!C:AQ,36,0),E51=2,VLOOKUP(H51,H1数据库!AS:BF,9,0))</f>
        <v>#VALUE!</v>
      </c>
      <c r="AU51" s="18" t="e" cm="1">
        <f t="array" ref="AU51">_xlfn.IFS(E51=1,VLOOKUP(F51,H1数据库!C:AQ,37,0),E51=2,VLOOKUP(H51,H1数据库!AS:BF,10,0))</f>
        <v>#VALUE!</v>
      </c>
      <c r="AV51" s="18">
        <f t="shared" si="12"/>
        <v>0</v>
      </c>
      <c r="AW51" s="39" t="e" cm="1">
        <f t="array" ref="AW51">_xlfn.IFS(E51=1,VLOOKUP(F51,H1数据库!C:AQ,39,0),E51=2,VLOOKUP(H51,H1数据库!AS:BF,12,0))*AV51*C51</f>
        <v>#VALUE!</v>
      </c>
      <c r="AX51" s="18" t="e" cm="1">
        <f t="array" ref="AX51">_xlfn.IFS(E51=1,VLOOKUP(F51,H1数据库!C:AQ,40,0),E51=2,VLOOKUP(H51,H1数据库!AS:BF,13,0))</f>
        <v>#VALUE!</v>
      </c>
      <c r="AY51" s="18" t="e" cm="1">
        <f t="array" ref="AY51">_xlfn.IFS(E51=1,VLOOKUP(F51,H1数据库!C:AQ,41,0),E51=2,VLOOKUP(H51,H1数据库!AS:BF,14,0))</f>
        <v>#VALUE!</v>
      </c>
      <c r="AZ51" s="18"/>
    </row>
    <row r="52" spans="1:52" x14ac:dyDescent="0.25">
      <c r="A52" s="22"/>
      <c r="B52" s="3"/>
      <c r="C52" s="3"/>
      <c r="D52" s="3"/>
      <c r="E52" s="18" t="e">
        <f t="shared" si="7"/>
        <v>#VALUE!</v>
      </c>
      <c r="F52" s="18" t="str">
        <f t="shared" si="8"/>
        <v/>
      </c>
      <c r="G52" s="18" t="e">
        <f t="shared" si="9"/>
        <v>#VALUE!</v>
      </c>
      <c r="H52" s="18" t="e">
        <f t="shared" si="3"/>
        <v>#VALUE!</v>
      </c>
      <c r="I52" s="18" t="str">
        <f t="shared" si="10"/>
        <v/>
      </c>
      <c r="J52" s="18" t="e">
        <f>VLOOKUP(F52,H1数据库!C:AQ,2,0)</f>
        <v>#N/A</v>
      </c>
      <c r="K52" s="18" t="e">
        <f>VLOOKUP(F52,H1数据库!C:AQ,3,0)</f>
        <v>#N/A</v>
      </c>
      <c r="L52" s="19" t="e">
        <f t="shared" si="11"/>
        <v>#VALUE!</v>
      </c>
      <c r="M52" s="18" t="e">
        <f>VLOOKUP(F52,H1数据库!C:AQ,4,0)</f>
        <v>#N/A</v>
      </c>
      <c r="N52" s="18" t="e">
        <f>VLOOKUP(F52,H1数据库!C:AQ,5,0)</f>
        <v>#N/A</v>
      </c>
      <c r="O52" s="18"/>
      <c r="P52" s="18" t="e">
        <f>VLOOKUP(F52,H1数据库!C:AQ,6,0)</f>
        <v>#N/A</v>
      </c>
      <c r="Q52" s="18" t="e">
        <f>VLOOKUP(F52,H1数据库!C:AQ,7,0)</f>
        <v>#N/A</v>
      </c>
      <c r="R52" s="19" t="e">
        <f>VLOOKUP(F52,H1数据库!C:AQ,8,0)*C52</f>
        <v>#N/A</v>
      </c>
      <c r="S52" s="18" t="e">
        <f>VLOOKUP(F52,H1数据库!C:AQ,9,0)</f>
        <v>#N/A</v>
      </c>
      <c r="T52" s="18" t="e">
        <f>VLOOKUP(F52,H1数据库!C:AQ,10,0)</f>
        <v>#N/A</v>
      </c>
      <c r="U52" s="18"/>
      <c r="V52" s="18" t="e">
        <f>VLOOKUP(F52,H1数据库!C:AQ,11,0)</f>
        <v>#N/A</v>
      </c>
      <c r="W52" s="18" t="e">
        <f>VLOOKUP(F52,H1数据库!C:AQ,12,0)</f>
        <v>#N/A</v>
      </c>
      <c r="X52" s="19" t="e">
        <f>VLOOKUP(F52,H1数据库!C:AQ,15,0)*C52</f>
        <v>#N/A</v>
      </c>
      <c r="Y52" s="18" t="e">
        <f>VLOOKUP(F52,H1数据库!C:AQ,16,0)</f>
        <v>#N/A</v>
      </c>
      <c r="Z52" s="18" t="e">
        <f>VLOOKUP(F52,H1数据库!C:AQ,17,0)</f>
        <v>#N/A</v>
      </c>
      <c r="AA52" s="18"/>
      <c r="AB52" s="18" t="e" cm="1">
        <f t="array" ref="AB52">_xlfn.IFS(E52=1,VLOOKUP(F52,H1数据库!C:AQ,18,0),E52=2,VLOOKUP(H52,H1数据库!AS:BF,2,0))</f>
        <v>#VALUE!</v>
      </c>
      <c r="AC52" s="18" t="e" cm="1">
        <f t="array" ref="AC52">_xlfn.IFS(E52=1,VLOOKUP(F52,H1数据库!C:AQ,19,0),E52=2,VLOOKUP(H52,H1数据库!AS:BF,3,0))</f>
        <v>#VALUE!</v>
      </c>
      <c r="AD52" s="39" t="e" cm="1">
        <f t="array" ref="AD52">_xlfn.IFS(E52=1,VLOOKUP(F52,H1数据库!C:AQ,21,0),E52=2,VLOOKUP(H52,H1数据库!AS:BF,6,0))*C52</f>
        <v>#VALUE!</v>
      </c>
      <c r="AE52" s="18" t="e" cm="1">
        <f t="array" ref="AE52">_xlfn.IFS(E52=1,VLOOKUP(F52,H1数据库!C:AQ,22,0),E52=2,VLOOKUP(H52,H1数据库!AS:BF,7,0))</f>
        <v>#VALUE!</v>
      </c>
      <c r="AF52" s="18" t="e" cm="1">
        <f t="array" ref="AF52">_xlfn.IFS(E52=1,VLOOKUP(F52,H1数据库!C:AQ,23,0),E52=2,VLOOKUP(H52,H1数据库!AS:BF,8,0))</f>
        <v>#VALUE!</v>
      </c>
      <c r="AG52" s="18"/>
      <c r="AH52" s="18" t="e">
        <f>VLOOKUP(F52,H1数据库!C:AQ,24,0)</f>
        <v>#N/A</v>
      </c>
      <c r="AI52" s="18" t="e">
        <f>VLOOKUP(F52,H1数据库!C:AQ,25,0)</f>
        <v>#N/A</v>
      </c>
      <c r="AJ52" s="19" t="e">
        <f>VLOOKUP(F52,H1数据库!C:AQ,27,0)*C52</f>
        <v>#N/A</v>
      </c>
      <c r="AK52" s="18" t="e">
        <f>VLOOKUP(F52,H1数据库!C:AQ,28,0)</f>
        <v>#N/A</v>
      </c>
      <c r="AL52" s="18" t="e">
        <f>VLOOKUP(F52,H1数据库!C:AQ,29,0)</f>
        <v>#N/A</v>
      </c>
      <c r="AM52" s="18"/>
      <c r="AN52" s="18" t="e">
        <f>VLOOKUP(F52,H1数据库!C:AQ,30,0)</f>
        <v>#N/A</v>
      </c>
      <c r="AO52" s="18" t="e">
        <f>VLOOKUP(F52,H1数据库!C:AQ,31,0)</f>
        <v>#N/A</v>
      </c>
      <c r="AP52" s="19" t="e">
        <f>VLOOKUP(F52,H1数据库!C:AQ,33,0)*C52</f>
        <v>#N/A</v>
      </c>
      <c r="AQ52" s="18" t="e">
        <f>VLOOKUP(F52,H1数据库!C:AQ,34,0)</f>
        <v>#N/A</v>
      </c>
      <c r="AR52" s="18" t="e">
        <f>VLOOKUP(F52,H1数据库!C:AQ,35,0)</f>
        <v>#N/A</v>
      </c>
      <c r="AS52" s="18"/>
      <c r="AT52" s="18" t="e" cm="1">
        <f t="array" ref="AT52">_xlfn.IFS(E52=1,VLOOKUP(F52,H1数据库!C:AQ,36,0),E52=2,VLOOKUP(H52,H1数据库!AS:BF,9,0))</f>
        <v>#VALUE!</v>
      </c>
      <c r="AU52" s="18" t="e" cm="1">
        <f t="array" ref="AU52">_xlfn.IFS(E52=1,VLOOKUP(F52,H1数据库!C:AQ,37,0),E52=2,VLOOKUP(H52,H1数据库!AS:BF,10,0))</f>
        <v>#VALUE!</v>
      </c>
      <c r="AV52" s="18">
        <f t="shared" si="12"/>
        <v>0</v>
      </c>
      <c r="AW52" s="39" t="e" cm="1">
        <f t="array" ref="AW52">_xlfn.IFS(E52=1,VLOOKUP(F52,H1数据库!C:AQ,39,0),E52=2,VLOOKUP(H52,H1数据库!AS:BF,12,0))*AV52*C52</f>
        <v>#VALUE!</v>
      </c>
      <c r="AX52" s="18" t="e" cm="1">
        <f t="array" ref="AX52">_xlfn.IFS(E52=1,VLOOKUP(F52,H1数据库!C:AQ,40,0),E52=2,VLOOKUP(H52,H1数据库!AS:BF,13,0))</f>
        <v>#VALUE!</v>
      </c>
      <c r="AY52" s="18" t="e" cm="1">
        <f t="array" ref="AY52">_xlfn.IFS(E52=1,VLOOKUP(F52,H1数据库!C:AQ,41,0),E52=2,VLOOKUP(H52,H1数据库!AS:BF,14,0))</f>
        <v>#VALUE!</v>
      </c>
      <c r="AZ52" s="18"/>
    </row>
    <row r="53" spans="1:52" x14ac:dyDescent="0.25">
      <c r="A53" s="22"/>
      <c r="B53" s="3"/>
      <c r="C53" s="3"/>
      <c r="D53" s="3"/>
      <c r="E53" s="18" t="e">
        <f t="shared" si="7"/>
        <v>#VALUE!</v>
      </c>
      <c r="F53" s="18" t="str">
        <f t="shared" si="8"/>
        <v/>
      </c>
      <c r="G53" s="18" t="e">
        <f t="shared" si="9"/>
        <v>#VALUE!</v>
      </c>
      <c r="H53" s="18" t="e">
        <f t="shared" si="3"/>
        <v>#VALUE!</v>
      </c>
      <c r="I53" s="18" t="str">
        <f t="shared" si="10"/>
        <v/>
      </c>
      <c r="J53" s="18" t="e">
        <f>VLOOKUP(F53,H1数据库!C:AQ,2,0)</f>
        <v>#N/A</v>
      </c>
      <c r="K53" s="18" t="e">
        <f>VLOOKUP(F53,H1数据库!C:AQ,3,0)</f>
        <v>#N/A</v>
      </c>
      <c r="L53" s="19" t="e">
        <f t="shared" si="11"/>
        <v>#VALUE!</v>
      </c>
      <c r="M53" s="18" t="e">
        <f>VLOOKUP(F53,H1数据库!C:AQ,4,0)</f>
        <v>#N/A</v>
      </c>
      <c r="N53" s="18" t="e">
        <f>VLOOKUP(F53,H1数据库!C:AQ,5,0)</f>
        <v>#N/A</v>
      </c>
      <c r="O53" s="18"/>
      <c r="P53" s="18" t="e">
        <f>VLOOKUP(F53,H1数据库!C:AQ,6,0)</f>
        <v>#N/A</v>
      </c>
      <c r="Q53" s="18" t="e">
        <f>VLOOKUP(F53,H1数据库!C:AQ,7,0)</f>
        <v>#N/A</v>
      </c>
      <c r="R53" s="19" t="e">
        <f>VLOOKUP(F53,H1数据库!C:AQ,8,0)*C53</f>
        <v>#N/A</v>
      </c>
      <c r="S53" s="18" t="e">
        <f>VLOOKUP(F53,H1数据库!C:AQ,9,0)</f>
        <v>#N/A</v>
      </c>
      <c r="T53" s="18" t="e">
        <f>VLOOKUP(F53,H1数据库!C:AQ,10,0)</f>
        <v>#N/A</v>
      </c>
      <c r="U53" s="18"/>
      <c r="V53" s="18" t="e">
        <f>VLOOKUP(F53,H1数据库!C:AQ,11,0)</f>
        <v>#N/A</v>
      </c>
      <c r="W53" s="18" t="e">
        <f>VLOOKUP(F53,H1数据库!C:AQ,12,0)</f>
        <v>#N/A</v>
      </c>
      <c r="X53" s="19" t="e">
        <f>VLOOKUP(F53,H1数据库!C:AQ,15,0)*C53</f>
        <v>#N/A</v>
      </c>
      <c r="Y53" s="18" t="e">
        <f>VLOOKUP(F53,H1数据库!C:AQ,16,0)</f>
        <v>#N/A</v>
      </c>
      <c r="Z53" s="18" t="e">
        <f>VLOOKUP(F53,H1数据库!C:AQ,17,0)</f>
        <v>#N/A</v>
      </c>
      <c r="AA53" s="18"/>
      <c r="AB53" s="18" t="e" cm="1">
        <f t="array" ref="AB53">_xlfn.IFS(E53=1,VLOOKUP(F53,H1数据库!C:AQ,18,0),E53=2,VLOOKUP(H53,H1数据库!AS:BF,2,0))</f>
        <v>#VALUE!</v>
      </c>
      <c r="AC53" s="18" t="e" cm="1">
        <f t="array" ref="AC53">_xlfn.IFS(E53=1,VLOOKUP(F53,H1数据库!C:AQ,19,0),E53=2,VLOOKUP(H53,H1数据库!AS:BF,3,0))</f>
        <v>#VALUE!</v>
      </c>
      <c r="AD53" s="39" t="e" cm="1">
        <f t="array" ref="AD53">_xlfn.IFS(E53=1,VLOOKUP(F53,H1数据库!C:AQ,21,0),E53=2,VLOOKUP(H53,H1数据库!AS:BF,6,0))*C53</f>
        <v>#VALUE!</v>
      </c>
      <c r="AE53" s="18" t="e" cm="1">
        <f t="array" ref="AE53">_xlfn.IFS(E53=1,VLOOKUP(F53,H1数据库!C:AQ,22,0),E53=2,VLOOKUP(H53,H1数据库!AS:BF,7,0))</f>
        <v>#VALUE!</v>
      </c>
      <c r="AF53" s="18" t="e" cm="1">
        <f t="array" ref="AF53">_xlfn.IFS(E53=1,VLOOKUP(F53,H1数据库!C:AQ,23,0),E53=2,VLOOKUP(H53,H1数据库!AS:BF,8,0))</f>
        <v>#VALUE!</v>
      </c>
      <c r="AG53" s="18"/>
      <c r="AH53" s="18" t="e">
        <f>VLOOKUP(F53,H1数据库!C:AQ,24,0)</f>
        <v>#N/A</v>
      </c>
      <c r="AI53" s="18" t="e">
        <f>VLOOKUP(F53,H1数据库!C:AQ,25,0)</f>
        <v>#N/A</v>
      </c>
      <c r="AJ53" s="19" t="e">
        <f>VLOOKUP(F53,H1数据库!C:AQ,27,0)*C53</f>
        <v>#N/A</v>
      </c>
      <c r="AK53" s="18" t="e">
        <f>VLOOKUP(F53,H1数据库!C:AQ,28,0)</f>
        <v>#N/A</v>
      </c>
      <c r="AL53" s="18" t="e">
        <f>VLOOKUP(F53,H1数据库!C:AQ,29,0)</f>
        <v>#N/A</v>
      </c>
      <c r="AM53" s="18"/>
      <c r="AN53" s="18" t="e">
        <f>VLOOKUP(F53,H1数据库!C:AQ,30,0)</f>
        <v>#N/A</v>
      </c>
      <c r="AO53" s="18" t="e">
        <f>VLOOKUP(F53,H1数据库!C:AQ,31,0)</f>
        <v>#N/A</v>
      </c>
      <c r="AP53" s="19" t="e">
        <f>VLOOKUP(F53,H1数据库!C:AQ,33,0)*C53</f>
        <v>#N/A</v>
      </c>
      <c r="AQ53" s="18" t="e">
        <f>VLOOKUP(F53,H1数据库!C:AQ,34,0)</f>
        <v>#N/A</v>
      </c>
      <c r="AR53" s="18" t="e">
        <f>VLOOKUP(F53,H1数据库!C:AQ,35,0)</f>
        <v>#N/A</v>
      </c>
      <c r="AS53" s="18"/>
      <c r="AT53" s="18" t="e" cm="1">
        <f t="array" ref="AT53">_xlfn.IFS(E53=1,VLOOKUP(F53,H1数据库!C:AQ,36,0),E53=2,VLOOKUP(H53,H1数据库!AS:BF,9,0))</f>
        <v>#VALUE!</v>
      </c>
      <c r="AU53" s="18" t="e" cm="1">
        <f t="array" ref="AU53">_xlfn.IFS(E53=1,VLOOKUP(F53,H1数据库!C:AQ,37,0),E53=2,VLOOKUP(H53,H1数据库!AS:BF,10,0))</f>
        <v>#VALUE!</v>
      </c>
      <c r="AV53" s="18">
        <f t="shared" si="12"/>
        <v>0</v>
      </c>
      <c r="AW53" s="39" t="e" cm="1">
        <f t="array" ref="AW53">_xlfn.IFS(E53=1,VLOOKUP(F53,H1数据库!C:AQ,39,0),E53=2,VLOOKUP(H53,H1数据库!AS:BF,12,0))*AV53*C53</f>
        <v>#VALUE!</v>
      </c>
      <c r="AX53" s="18" t="e" cm="1">
        <f t="array" ref="AX53">_xlfn.IFS(E53=1,VLOOKUP(F53,H1数据库!C:AQ,40,0),E53=2,VLOOKUP(H53,H1数据库!AS:BF,13,0))</f>
        <v>#VALUE!</v>
      </c>
      <c r="AY53" s="18" t="e" cm="1">
        <f t="array" ref="AY53">_xlfn.IFS(E53=1,VLOOKUP(F53,H1数据库!C:AQ,41,0),E53=2,VLOOKUP(H53,H1数据库!AS:BF,14,0))</f>
        <v>#VALUE!</v>
      </c>
      <c r="AZ53" s="18"/>
    </row>
    <row r="54" spans="1:52" x14ac:dyDescent="0.25">
      <c r="A54" s="22"/>
      <c r="B54" s="3"/>
      <c r="C54" s="3"/>
      <c r="D54" s="3"/>
      <c r="E54" s="18" t="e">
        <f t="shared" si="7"/>
        <v>#VALUE!</v>
      </c>
      <c r="F54" s="18" t="str">
        <f t="shared" si="8"/>
        <v/>
      </c>
      <c r="G54" s="18" t="e">
        <f t="shared" si="9"/>
        <v>#VALUE!</v>
      </c>
      <c r="H54" s="18" t="e">
        <f t="shared" si="3"/>
        <v>#VALUE!</v>
      </c>
      <c r="I54" s="18" t="str">
        <f t="shared" si="10"/>
        <v/>
      </c>
      <c r="J54" s="18" t="e">
        <f>VLOOKUP(F54,H1数据库!C:AQ,2,0)</f>
        <v>#N/A</v>
      </c>
      <c r="K54" s="18" t="e">
        <f>VLOOKUP(F54,H1数据库!C:AQ,3,0)</f>
        <v>#N/A</v>
      </c>
      <c r="L54" s="19" t="e">
        <f t="shared" si="11"/>
        <v>#VALUE!</v>
      </c>
      <c r="M54" s="18" t="e">
        <f>VLOOKUP(F54,H1数据库!C:AQ,4,0)</f>
        <v>#N/A</v>
      </c>
      <c r="N54" s="18" t="e">
        <f>VLOOKUP(F54,H1数据库!C:AQ,5,0)</f>
        <v>#N/A</v>
      </c>
      <c r="O54" s="18"/>
      <c r="P54" s="18" t="e">
        <f>VLOOKUP(F54,H1数据库!C:AQ,6,0)</f>
        <v>#N/A</v>
      </c>
      <c r="Q54" s="18" t="e">
        <f>VLOOKUP(F54,H1数据库!C:AQ,7,0)</f>
        <v>#N/A</v>
      </c>
      <c r="R54" s="19" t="e">
        <f>VLOOKUP(F54,H1数据库!C:AQ,8,0)*C54</f>
        <v>#N/A</v>
      </c>
      <c r="S54" s="18" t="e">
        <f>VLOOKUP(F54,H1数据库!C:AQ,9,0)</f>
        <v>#N/A</v>
      </c>
      <c r="T54" s="18" t="e">
        <f>VLOOKUP(F54,H1数据库!C:AQ,10,0)</f>
        <v>#N/A</v>
      </c>
      <c r="U54" s="18"/>
      <c r="V54" s="18" t="e">
        <f>VLOOKUP(F54,H1数据库!C:AQ,11,0)</f>
        <v>#N/A</v>
      </c>
      <c r="W54" s="18" t="e">
        <f>VLOOKUP(F54,H1数据库!C:AQ,12,0)</f>
        <v>#N/A</v>
      </c>
      <c r="X54" s="19" t="e">
        <f>VLOOKUP(F54,H1数据库!C:AQ,15,0)*C54</f>
        <v>#N/A</v>
      </c>
      <c r="Y54" s="18" t="e">
        <f>VLOOKUP(F54,H1数据库!C:AQ,16,0)</f>
        <v>#N/A</v>
      </c>
      <c r="Z54" s="18" t="e">
        <f>VLOOKUP(F54,H1数据库!C:AQ,17,0)</f>
        <v>#N/A</v>
      </c>
      <c r="AA54" s="18"/>
      <c r="AB54" s="18" t="e" cm="1">
        <f t="array" ref="AB54">_xlfn.IFS(E54=1,VLOOKUP(F54,H1数据库!C:AQ,18,0),E54=2,VLOOKUP(H54,H1数据库!AS:BF,2,0))</f>
        <v>#VALUE!</v>
      </c>
      <c r="AC54" s="18" t="e" cm="1">
        <f t="array" ref="AC54">_xlfn.IFS(E54=1,VLOOKUP(F54,H1数据库!C:AQ,19,0),E54=2,VLOOKUP(H54,H1数据库!AS:BF,3,0))</f>
        <v>#VALUE!</v>
      </c>
      <c r="AD54" s="39" t="e" cm="1">
        <f t="array" ref="AD54">_xlfn.IFS(E54=1,VLOOKUP(F54,H1数据库!C:AQ,21,0),E54=2,VLOOKUP(H54,H1数据库!AS:BF,6,0))*C54</f>
        <v>#VALUE!</v>
      </c>
      <c r="AE54" s="18" t="e" cm="1">
        <f t="array" ref="AE54">_xlfn.IFS(E54=1,VLOOKUP(F54,H1数据库!C:AQ,22,0),E54=2,VLOOKUP(H54,H1数据库!AS:BF,7,0))</f>
        <v>#VALUE!</v>
      </c>
      <c r="AF54" s="18" t="e" cm="1">
        <f t="array" ref="AF54">_xlfn.IFS(E54=1,VLOOKUP(F54,H1数据库!C:AQ,23,0),E54=2,VLOOKUP(H54,H1数据库!AS:BF,8,0))</f>
        <v>#VALUE!</v>
      </c>
      <c r="AG54" s="18"/>
      <c r="AH54" s="18" t="e">
        <f>VLOOKUP(F54,H1数据库!C:AQ,24,0)</f>
        <v>#N/A</v>
      </c>
      <c r="AI54" s="18" t="e">
        <f>VLOOKUP(F54,H1数据库!C:AQ,25,0)</f>
        <v>#N/A</v>
      </c>
      <c r="AJ54" s="19" t="e">
        <f>VLOOKUP(F54,H1数据库!C:AQ,27,0)*C54</f>
        <v>#N/A</v>
      </c>
      <c r="AK54" s="18" t="e">
        <f>VLOOKUP(F54,H1数据库!C:AQ,28,0)</f>
        <v>#N/A</v>
      </c>
      <c r="AL54" s="18" t="e">
        <f>VLOOKUP(F54,H1数据库!C:AQ,29,0)</f>
        <v>#N/A</v>
      </c>
      <c r="AM54" s="18"/>
      <c r="AN54" s="18" t="e">
        <f>VLOOKUP(F54,H1数据库!C:AQ,30,0)</f>
        <v>#N/A</v>
      </c>
      <c r="AO54" s="18" t="e">
        <f>VLOOKUP(F54,H1数据库!C:AQ,31,0)</f>
        <v>#N/A</v>
      </c>
      <c r="AP54" s="19" t="e">
        <f>VLOOKUP(F54,H1数据库!C:AQ,33,0)*C54</f>
        <v>#N/A</v>
      </c>
      <c r="AQ54" s="18" t="e">
        <f>VLOOKUP(F54,H1数据库!C:AQ,34,0)</f>
        <v>#N/A</v>
      </c>
      <c r="AR54" s="18" t="e">
        <f>VLOOKUP(F54,H1数据库!C:AQ,35,0)</f>
        <v>#N/A</v>
      </c>
      <c r="AS54" s="18"/>
      <c r="AT54" s="18" t="e" cm="1">
        <f t="array" ref="AT54">_xlfn.IFS(E54=1,VLOOKUP(F54,H1数据库!C:AQ,36,0),E54=2,VLOOKUP(H54,H1数据库!AS:BF,9,0))</f>
        <v>#VALUE!</v>
      </c>
      <c r="AU54" s="18" t="e" cm="1">
        <f t="array" ref="AU54">_xlfn.IFS(E54=1,VLOOKUP(F54,H1数据库!C:AQ,37,0),E54=2,VLOOKUP(H54,H1数据库!AS:BF,10,0))</f>
        <v>#VALUE!</v>
      </c>
      <c r="AV54" s="18">
        <f t="shared" si="12"/>
        <v>0</v>
      </c>
      <c r="AW54" s="39" t="e" cm="1">
        <f t="array" ref="AW54">_xlfn.IFS(E54=1,VLOOKUP(F54,H1数据库!C:AQ,39,0),E54=2,VLOOKUP(H54,H1数据库!AS:BF,12,0))*AV54*C54</f>
        <v>#VALUE!</v>
      </c>
      <c r="AX54" s="18" t="e" cm="1">
        <f t="array" ref="AX54">_xlfn.IFS(E54=1,VLOOKUP(F54,H1数据库!C:AQ,40,0),E54=2,VLOOKUP(H54,H1数据库!AS:BF,13,0))</f>
        <v>#VALUE!</v>
      </c>
      <c r="AY54" s="18" t="e" cm="1">
        <f t="array" ref="AY54">_xlfn.IFS(E54=1,VLOOKUP(F54,H1数据库!C:AQ,41,0),E54=2,VLOOKUP(H54,H1数据库!AS:BF,14,0))</f>
        <v>#VALUE!</v>
      </c>
      <c r="AZ54" s="18"/>
    </row>
    <row r="55" spans="1:52" x14ac:dyDescent="0.25">
      <c r="A55" s="22"/>
      <c r="B55" s="3"/>
      <c r="C55" s="3"/>
      <c r="D55" s="3"/>
      <c r="E55" s="18" t="e">
        <f t="shared" si="7"/>
        <v>#VALUE!</v>
      </c>
      <c r="F55" s="18" t="str">
        <f t="shared" si="8"/>
        <v/>
      </c>
      <c r="G55" s="18" t="e">
        <f t="shared" si="9"/>
        <v>#VALUE!</v>
      </c>
      <c r="H55" s="18" t="e">
        <f t="shared" si="3"/>
        <v>#VALUE!</v>
      </c>
      <c r="I55" s="18" t="str">
        <f t="shared" si="10"/>
        <v/>
      </c>
      <c r="J55" s="18" t="e">
        <f>VLOOKUP(F55,H1数据库!C:AQ,2,0)</f>
        <v>#N/A</v>
      </c>
      <c r="K55" s="18" t="e">
        <f>VLOOKUP(F55,H1数据库!C:AQ,3,0)</f>
        <v>#N/A</v>
      </c>
      <c r="L55" s="19" t="e">
        <f t="shared" si="11"/>
        <v>#VALUE!</v>
      </c>
      <c r="M55" s="18" t="e">
        <f>VLOOKUP(F55,H1数据库!C:AQ,4,0)</f>
        <v>#N/A</v>
      </c>
      <c r="N55" s="18" t="e">
        <f>VLOOKUP(F55,H1数据库!C:AQ,5,0)</f>
        <v>#N/A</v>
      </c>
      <c r="O55" s="18"/>
      <c r="P55" s="18" t="e">
        <f>VLOOKUP(F55,H1数据库!C:AQ,6,0)</f>
        <v>#N/A</v>
      </c>
      <c r="Q55" s="18" t="e">
        <f>VLOOKUP(F55,H1数据库!C:AQ,7,0)</f>
        <v>#N/A</v>
      </c>
      <c r="R55" s="19" t="e">
        <f>VLOOKUP(F55,H1数据库!C:AQ,8,0)*C55</f>
        <v>#N/A</v>
      </c>
      <c r="S55" s="18" t="e">
        <f>VLOOKUP(F55,H1数据库!C:AQ,9,0)</f>
        <v>#N/A</v>
      </c>
      <c r="T55" s="18" t="e">
        <f>VLOOKUP(F55,H1数据库!C:AQ,10,0)</f>
        <v>#N/A</v>
      </c>
      <c r="U55" s="18"/>
      <c r="V55" s="18" t="e">
        <f>VLOOKUP(F55,H1数据库!C:AQ,11,0)</f>
        <v>#N/A</v>
      </c>
      <c r="W55" s="18" t="e">
        <f>VLOOKUP(F55,H1数据库!C:AQ,12,0)</f>
        <v>#N/A</v>
      </c>
      <c r="X55" s="19" t="e">
        <f>VLOOKUP(F55,H1数据库!C:AQ,15,0)*C55</f>
        <v>#N/A</v>
      </c>
      <c r="Y55" s="18" t="e">
        <f>VLOOKUP(F55,H1数据库!C:AQ,16,0)</f>
        <v>#N/A</v>
      </c>
      <c r="Z55" s="18" t="e">
        <f>VLOOKUP(F55,H1数据库!C:AQ,17,0)</f>
        <v>#N/A</v>
      </c>
      <c r="AA55" s="18"/>
      <c r="AB55" s="18" t="e" cm="1">
        <f t="array" ref="AB55">_xlfn.IFS(E55=1,VLOOKUP(F55,H1数据库!C:AQ,18,0),E55=2,VLOOKUP(H55,H1数据库!AS:BF,2,0))</f>
        <v>#VALUE!</v>
      </c>
      <c r="AC55" s="18" t="e" cm="1">
        <f t="array" ref="AC55">_xlfn.IFS(E55=1,VLOOKUP(F55,H1数据库!C:AQ,19,0),E55=2,VLOOKUP(H55,H1数据库!AS:BF,3,0))</f>
        <v>#VALUE!</v>
      </c>
      <c r="AD55" s="39" t="e" cm="1">
        <f t="array" ref="AD55">_xlfn.IFS(E55=1,VLOOKUP(F55,H1数据库!C:AQ,21,0),E55=2,VLOOKUP(H55,H1数据库!AS:BF,6,0))*C55</f>
        <v>#VALUE!</v>
      </c>
      <c r="AE55" s="18" t="e" cm="1">
        <f t="array" ref="AE55">_xlfn.IFS(E55=1,VLOOKUP(F55,H1数据库!C:AQ,22,0),E55=2,VLOOKUP(H55,H1数据库!AS:BF,7,0))</f>
        <v>#VALUE!</v>
      </c>
      <c r="AF55" s="18" t="e" cm="1">
        <f t="array" ref="AF55">_xlfn.IFS(E55=1,VLOOKUP(F55,H1数据库!C:AQ,23,0),E55=2,VLOOKUP(H55,H1数据库!AS:BF,8,0))</f>
        <v>#VALUE!</v>
      </c>
      <c r="AG55" s="18"/>
      <c r="AH55" s="18" t="e">
        <f>VLOOKUP(F55,H1数据库!C:AQ,24,0)</f>
        <v>#N/A</v>
      </c>
      <c r="AI55" s="18" t="e">
        <f>VLOOKUP(F55,H1数据库!C:AQ,25,0)</f>
        <v>#N/A</v>
      </c>
      <c r="AJ55" s="19" t="e">
        <f>VLOOKUP(F55,H1数据库!C:AQ,27,0)*C55</f>
        <v>#N/A</v>
      </c>
      <c r="AK55" s="18" t="e">
        <f>VLOOKUP(F55,H1数据库!C:AQ,28,0)</f>
        <v>#N/A</v>
      </c>
      <c r="AL55" s="18" t="e">
        <f>VLOOKUP(F55,H1数据库!C:AQ,29,0)</f>
        <v>#N/A</v>
      </c>
      <c r="AM55" s="18"/>
      <c r="AN55" s="18" t="e">
        <f>VLOOKUP(F55,H1数据库!C:AQ,30,0)</f>
        <v>#N/A</v>
      </c>
      <c r="AO55" s="18" t="e">
        <f>VLOOKUP(F55,H1数据库!C:AQ,31,0)</f>
        <v>#N/A</v>
      </c>
      <c r="AP55" s="19" t="e">
        <f>VLOOKUP(F55,H1数据库!C:AQ,33,0)*C55</f>
        <v>#N/A</v>
      </c>
      <c r="AQ55" s="18" t="e">
        <f>VLOOKUP(F55,H1数据库!C:AQ,34,0)</f>
        <v>#N/A</v>
      </c>
      <c r="AR55" s="18" t="e">
        <f>VLOOKUP(F55,H1数据库!C:AQ,35,0)</f>
        <v>#N/A</v>
      </c>
      <c r="AS55" s="18"/>
      <c r="AT55" s="18" t="e" cm="1">
        <f t="array" ref="AT55">_xlfn.IFS(E55=1,VLOOKUP(F55,H1数据库!C:AQ,36,0),E55=2,VLOOKUP(H55,H1数据库!AS:BF,9,0))</f>
        <v>#VALUE!</v>
      </c>
      <c r="AU55" s="18" t="e" cm="1">
        <f t="array" ref="AU55">_xlfn.IFS(E55=1,VLOOKUP(F55,H1数据库!C:AQ,37,0),E55=2,VLOOKUP(H55,H1数据库!AS:BF,10,0))</f>
        <v>#VALUE!</v>
      </c>
      <c r="AV55" s="18">
        <f t="shared" si="12"/>
        <v>0</v>
      </c>
      <c r="AW55" s="39" t="e" cm="1">
        <f t="array" ref="AW55">_xlfn.IFS(E55=1,VLOOKUP(F55,H1数据库!C:AQ,39,0),E55=2,VLOOKUP(H55,H1数据库!AS:BF,12,0))*AV55*C55</f>
        <v>#VALUE!</v>
      </c>
      <c r="AX55" s="18" t="e" cm="1">
        <f t="array" ref="AX55">_xlfn.IFS(E55=1,VLOOKUP(F55,H1数据库!C:AQ,40,0),E55=2,VLOOKUP(H55,H1数据库!AS:BF,13,0))</f>
        <v>#VALUE!</v>
      </c>
      <c r="AY55" s="18" t="e" cm="1">
        <f t="array" ref="AY55">_xlfn.IFS(E55=1,VLOOKUP(F55,H1数据库!C:AQ,41,0),E55=2,VLOOKUP(H55,H1数据库!AS:BF,14,0))</f>
        <v>#VALUE!</v>
      </c>
      <c r="AZ55" s="18"/>
    </row>
    <row r="56" spans="1:52" x14ac:dyDescent="0.25">
      <c r="A56" s="22"/>
      <c r="B56" s="3"/>
      <c r="C56" s="3"/>
      <c r="D56" s="3"/>
      <c r="E56" s="18" t="e">
        <f t="shared" si="7"/>
        <v>#VALUE!</v>
      </c>
      <c r="F56" s="18" t="str">
        <f t="shared" si="8"/>
        <v/>
      </c>
      <c r="G56" s="18" t="e">
        <f t="shared" si="9"/>
        <v>#VALUE!</v>
      </c>
      <c r="H56" s="18" t="e">
        <f t="shared" si="3"/>
        <v>#VALUE!</v>
      </c>
      <c r="I56" s="18" t="str">
        <f t="shared" si="10"/>
        <v/>
      </c>
      <c r="J56" s="18" t="e">
        <f>VLOOKUP(F56,H1数据库!C:AQ,2,0)</f>
        <v>#N/A</v>
      </c>
      <c r="K56" s="18" t="e">
        <f>VLOOKUP(F56,H1数据库!C:AQ,3,0)</f>
        <v>#N/A</v>
      </c>
      <c r="L56" s="19" t="e">
        <f t="shared" si="11"/>
        <v>#VALUE!</v>
      </c>
      <c r="M56" s="18" t="e">
        <f>VLOOKUP(F56,H1数据库!C:AQ,4,0)</f>
        <v>#N/A</v>
      </c>
      <c r="N56" s="18" t="e">
        <f>VLOOKUP(F56,H1数据库!C:AQ,5,0)</f>
        <v>#N/A</v>
      </c>
      <c r="O56" s="18"/>
      <c r="P56" s="18" t="e">
        <f>VLOOKUP(F56,H1数据库!C:AQ,6,0)</f>
        <v>#N/A</v>
      </c>
      <c r="Q56" s="18" t="e">
        <f>VLOOKUP(F56,H1数据库!C:AQ,7,0)</f>
        <v>#N/A</v>
      </c>
      <c r="R56" s="19" t="e">
        <f>VLOOKUP(F56,H1数据库!C:AQ,8,0)*C56</f>
        <v>#N/A</v>
      </c>
      <c r="S56" s="18" t="e">
        <f>VLOOKUP(F56,H1数据库!C:AQ,9,0)</f>
        <v>#N/A</v>
      </c>
      <c r="T56" s="18" t="e">
        <f>VLOOKUP(F56,H1数据库!C:AQ,10,0)</f>
        <v>#N/A</v>
      </c>
      <c r="U56" s="18"/>
      <c r="V56" s="18" t="e">
        <f>VLOOKUP(F56,H1数据库!C:AQ,11,0)</f>
        <v>#N/A</v>
      </c>
      <c r="W56" s="18" t="e">
        <f>VLOOKUP(F56,H1数据库!C:AQ,12,0)</f>
        <v>#N/A</v>
      </c>
      <c r="X56" s="19" t="e">
        <f>VLOOKUP(F56,H1数据库!C:AQ,15,0)*C56</f>
        <v>#N/A</v>
      </c>
      <c r="Y56" s="18" t="e">
        <f>VLOOKUP(F56,H1数据库!C:AQ,16,0)</f>
        <v>#N/A</v>
      </c>
      <c r="Z56" s="18" t="e">
        <f>VLOOKUP(F56,H1数据库!C:AQ,17,0)</f>
        <v>#N/A</v>
      </c>
      <c r="AA56" s="18"/>
      <c r="AB56" s="18" t="e" cm="1">
        <f t="array" ref="AB56">_xlfn.IFS(E56=1,VLOOKUP(F56,H1数据库!C:AQ,18,0),E56=2,VLOOKUP(H56,H1数据库!AS:BF,2,0))</f>
        <v>#VALUE!</v>
      </c>
      <c r="AC56" s="18" t="e" cm="1">
        <f t="array" ref="AC56">_xlfn.IFS(E56=1,VLOOKUP(F56,H1数据库!C:AQ,19,0),E56=2,VLOOKUP(H56,H1数据库!AS:BF,3,0))</f>
        <v>#VALUE!</v>
      </c>
      <c r="AD56" s="39" t="e" cm="1">
        <f t="array" ref="AD56">_xlfn.IFS(E56=1,VLOOKUP(F56,H1数据库!C:AQ,21,0),E56=2,VLOOKUP(H56,H1数据库!AS:BF,6,0))*C56</f>
        <v>#VALUE!</v>
      </c>
      <c r="AE56" s="18" t="e" cm="1">
        <f t="array" ref="AE56">_xlfn.IFS(E56=1,VLOOKUP(F56,H1数据库!C:AQ,22,0),E56=2,VLOOKUP(H56,H1数据库!AS:BF,7,0))</f>
        <v>#VALUE!</v>
      </c>
      <c r="AF56" s="18" t="e" cm="1">
        <f t="array" ref="AF56">_xlfn.IFS(E56=1,VLOOKUP(F56,H1数据库!C:AQ,23,0),E56=2,VLOOKUP(H56,H1数据库!AS:BF,8,0))</f>
        <v>#VALUE!</v>
      </c>
      <c r="AG56" s="18"/>
      <c r="AH56" s="18" t="e">
        <f>VLOOKUP(F56,H1数据库!C:AQ,24,0)</f>
        <v>#N/A</v>
      </c>
      <c r="AI56" s="18" t="e">
        <f>VLOOKUP(F56,H1数据库!C:AQ,25,0)</f>
        <v>#N/A</v>
      </c>
      <c r="AJ56" s="19" t="e">
        <f>VLOOKUP(F56,H1数据库!C:AQ,27,0)*C56</f>
        <v>#N/A</v>
      </c>
      <c r="AK56" s="18" t="e">
        <f>VLOOKUP(F56,H1数据库!C:AQ,28,0)</f>
        <v>#N/A</v>
      </c>
      <c r="AL56" s="18" t="e">
        <f>VLOOKUP(F56,H1数据库!C:AQ,29,0)</f>
        <v>#N/A</v>
      </c>
      <c r="AM56" s="18"/>
      <c r="AN56" s="18" t="e">
        <f>VLOOKUP(F56,H1数据库!C:AQ,30,0)</f>
        <v>#N/A</v>
      </c>
      <c r="AO56" s="18" t="e">
        <f>VLOOKUP(F56,H1数据库!C:AQ,31,0)</f>
        <v>#N/A</v>
      </c>
      <c r="AP56" s="19" t="e">
        <f>VLOOKUP(F56,H1数据库!C:AQ,33,0)*C56</f>
        <v>#N/A</v>
      </c>
      <c r="AQ56" s="18" t="e">
        <f>VLOOKUP(F56,H1数据库!C:AQ,34,0)</f>
        <v>#N/A</v>
      </c>
      <c r="AR56" s="18" t="e">
        <f>VLOOKUP(F56,H1数据库!C:AQ,35,0)</f>
        <v>#N/A</v>
      </c>
      <c r="AS56" s="18"/>
      <c r="AT56" s="18" t="e" cm="1">
        <f t="array" ref="AT56">_xlfn.IFS(E56=1,VLOOKUP(F56,H1数据库!C:AQ,36,0),E56=2,VLOOKUP(H56,H1数据库!AS:BF,9,0))</f>
        <v>#VALUE!</v>
      </c>
      <c r="AU56" s="18" t="e" cm="1">
        <f t="array" ref="AU56">_xlfn.IFS(E56=1,VLOOKUP(F56,H1数据库!C:AQ,37,0),E56=2,VLOOKUP(H56,H1数据库!AS:BF,10,0))</f>
        <v>#VALUE!</v>
      </c>
      <c r="AV56" s="18">
        <f t="shared" si="12"/>
        <v>0</v>
      </c>
      <c r="AW56" s="39" t="e" cm="1">
        <f t="array" ref="AW56">_xlfn.IFS(E56=1,VLOOKUP(F56,H1数据库!C:AQ,39,0),E56=2,VLOOKUP(H56,H1数据库!AS:BF,12,0))*AV56*C56</f>
        <v>#VALUE!</v>
      </c>
      <c r="AX56" s="18" t="e" cm="1">
        <f t="array" ref="AX56">_xlfn.IFS(E56=1,VLOOKUP(F56,H1数据库!C:AQ,40,0),E56=2,VLOOKUP(H56,H1数据库!AS:BF,13,0))</f>
        <v>#VALUE!</v>
      </c>
      <c r="AY56" s="18" t="e" cm="1">
        <f t="array" ref="AY56">_xlfn.IFS(E56=1,VLOOKUP(F56,H1数据库!C:AQ,41,0),E56=2,VLOOKUP(H56,H1数据库!AS:BF,14,0))</f>
        <v>#VALUE!</v>
      </c>
      <c r="AZ56" s="18"/>
    </row>
    <row r="57" spans="1:52" x14ac:dyDescent="0.25">
      <c r="A57" s="22"/>
      <c r="B57" s="3"/>
      <c r="C57" s="3"/>
      <c r="D57" s="3"/>
      <c r="E57" s="18" t="e">
        <f t="shared" si="7"/>
        <v>#VALUE!</v>
      </c>
      <c r="F57" s="18" t="str">
        <f t="shared" si="8"/>
        <v/>
      </c>
      <c r="G57" s="18" t="e">
        <f t="shared" si="9"/>
        <v>#VALUE!</v>
      </c>
      <c r="H57" s="18" t="e">
        <f t="shared" si="3"/>
        <v>#VALUE!</v>
      </c>
      <c r="I57" s="18" t="str">
        <f t="shared" si="10"/>
        <v/>
      </c>
      <c r="J57" s="18" t="e">
        <f>VLOOKUP(F57,H1数据库!C:AQ,2,0)</f>
        <v>#N/A</v>
      </c>
      <c r="K57" s="18" t="e">
        <f>VLOOKUP(F57,H1数据库!C:AQ,3,0)</f>
        <v>#N/A</v>
      </c>
      <c r="L57" s="19" t="e">
        <f t="shared" si="11"/>
        <v>#VALUE!</v>
      </c>
      <c r="M57" s="18" t="e">
        <f>VLOOKUP(F57,H1数据库!C:AQ,4,0)</f>
        <v>#N/A</v>
      </c>
      <c r="N57" s="18" t="e">
        <f>VLOOKUP(F57,H1数据库!C:AQ,5,0)</f>
        <v>#N/A</v>
      </c>
      <c r="O57" s="18"/>
      <c r="P57" s="18" t="e">
        <f>VLOOKUP(F57,H1数据库!C:AQ,6,0)</f>
        <v>#N/A</v>
      </c>
      <c r="Q57" s="18" t="e">
        <f>VLOOKUP(F57,H1数据库!C:AQ,7,0)</f>
        <v>#N/A</v>
      </c>
      <c r="R57" s="19" t="e">
        <f>VLOOKUP(F57,H1数据库!C:AQ,8,0)*C57</f>
        <v>#N/A</v>
      </c>
      <c r="S57" s="18" t="e">
        <f>VLOOKUP(F57,H1数据库!C:AQ,9,0)</f>
        <v>#N/A</v>
      </c>
      <c r="T57" s="18" t="e">
        <f>VLOOKUP(F57,H1数据库!C:AQ,10,0)</f>
        <v>#N/A</v>
      </c>
      <c r="U57" s="18"/>
      <c r="V57" s="18" t="e">
        <f>VLOOKUP(F57,H1数据库!C:AQ,11,0)</f>
        <v>#N/A</v>
      </c>
      <c r="W57" s="18" t="e">
        <f>VLOOKUP(F57,H1数据库!C:AQ,12,0)</f>
        <v>#N/A</v>
      </c>
      <c r="X57" s="19" t="e">
        <f>VLOOKUP(F57,H1数据库!C:AQ,15,0)*C57</f>
        <v>#N/A</v>
      </c>
      <c r="Y57" s="18" t="e">
        <f>VLOOKUP(F57,H1数据库!C:AQ,16,0)</f>
        <v>#N/A</v>
      </c>
      <c r="Z57" s="18" t="e">
        <f>VLOOKUP(F57,H1数据库!C:AQ,17,0)</f>
        <v>#N/A</v>
      </c>
      <c r="AA57" s="18"/>
      <c r="AB57" s="18" t="e" cm="1">
        <f t="array" ref="AB57">_xlfn.IFS(E57=1,VLOOKUP(F57,H1数据库!C:AQ,18,0),E57=2,VLOOKUP(H57,H1数据库!AS:BF,2,0))</f>
        <v>#VALUE!</v>
      </c>
      <c r="AC57" s="18" t="e" cm="1">
        <f t="array" ref="AC57">_xlfn.IFS(E57=1,VLOOKUP(F57,H1数据库!C:AQ,19,0),E57=2,VLOOKUP(H57,H1数据库!AS:BF,3,0))</f>
        <v>#VALUE!</v>
      </c>
      <c r="AD57" s="39" t="e" cm="1">
        <f t="array" ref="AD57">_xlfn.IFS(E57=1,VLOOKUP(F57,H1数据库!C:AQ,21,0),E57=2,VLOOKUP(H57,H1数据库!AS:BF,6,0))*C57</f>
        <v>#VALUE!</v>
      </c>
      <c r="AE57" s="18" t="e" cm="1">
        <f t="array" ref="AE57">_xlfn.IFS(E57=1,VLOOKUP(F57,H1数据库!C:AQ,22,0),E57=2,VLOOKUP(H57,H1数据库!AS:BF,7,0))</f>
        <v>#VALUE!</v>
      </c>
      <c r="AF57" s="18" t="e" cm="1">
        <f t="array" ref="AF57">_xlfn.IFS(E57=1,VLOOKUP(F57,H1数据库!C:AQ,23,0),E57=2,VLOOKUP(H57,H1数据库!AS:BF,8,0))</f>
        <v>#VALUE!</v>
      </c>
      <c r="AG57" s="18"/>
      <c r="AH57" s="18" t="e">
        <f>VLOOKUP(F57,H1数据库!C:AQ,24,0)</f>
        <v>#N/A</v>
      </c>
      <c r="AI57" s="18" t="e">
        <f>VLOOKUP(F57,H1数据库!C:AQ,25,0)</f>
        <v>#N/A</v>
      </c>
      <c r="AJ57" s="19" t="e">
        <f>VLOOKUP(F57,H1数据库!C:AQ,27,0)*C57</f>
        <v>#N/A</v>
      </c>
      <c r="AK57" s="18" t="e">
        <f>VLOOKUP(F57,H1数据库!C:AQ,28,0)</f>
        <v>#N/A</v>
      </c>
      <c r="AL57" s="18" t="e">
        <f>VLOOKUP(F57,H1数据库!C:AQ,29,0)</f>
        <v>#N/A</v>
      </c>
      <c r="AM57" s="18"/>
      <c r="AN57" s="18" t="e">
        <f>VLOOKUP(F57,H1数据库!C:AQ,30,0)</f>
        <v>#N/A</v>
      </c>
      <c r="AO57" s="18" t="e">
        <f>VLOOKUP(F57,H1数据库!C:AQ,31,0)</f>
        <v>#N/A</v>
      </c>
      <c r="AP57" s="19" t="e">
        <f>VLOOKUP(F57,H1数据库!C:AQ,33,0)*C57</f>
        <v>#N/A</v>
      </c>
      <c r="AQ57" s="18" t="e">
        <f>VLOOKUP(F57,H1数据库!C:AQ,34,0)</f>
        <v>#N/A</v>
      </c>
      <c r="AR57" s="18" t="e">
        <f>VLOOKUP(F57,H1数据库!C:AQ,35,0)</f>
        <v>#N/A</v>
      </c>
      <c r="AS57" s="18"/>
      <c r="AT57" s="18" t="e" cm="1">
        <f t="array" ref="AT57">_xlfn.IFS(E57=1,VLOOKUP(F57,H1数据库!C:AQ,36,0),E57=2,VLOOKUP(H57,H1数据库!AS:BF,9,0))</f>
        <v>#VALUE!</v>
      </c>
      <c r="AU57" s="18" t="e" cm="1">
        <f t="array" ref="AU57">_xlfn.IFS(E57=1,VLOOKUP(F57,H1数据库!C:AQ,37,0),E57=2,VLOOKUP(H57,H1数据库!AS:BF,10,0))</f>
        <v>#VALUE!</v>
      </c>
      <c r="AV57" s="18">
        <f t="shared" si="12"/>
        <v>0</v>
      </c>
      <c r="AW57" s="39" t="e" cm="1">
        <f t="array" ref="AW57">_xlfn.IFS(E57=1,VLOOKUP(F57,H1数据库!C:AQ,39,0),E57=2,VLOOKUP(H57,H1数据库!AS:BF,12,0))*AV57*C57</f>
        <v>#VALUE!</v>
      </c>
      <c r="AX57" s="18" t="e" cm="1">
        <f t="array" ref="AX57">_xlfn.IFS(E57=1,VLOOKUP(F57,H1数据库!C:AQ,40,0),E57=2,VLOOKUP(H57,H1数据库!AS:BF,13,0))</f>
        <v>#VALUE!</v>
      </c>
      <c r="AY57" s="18" t="e" cm="1">
        <f t="array" ref="AY57">_xlfn.IFS(E57=1,VLOOKUP(F57,H1数据库!C:AQ,41,0),E57=2,VLOOKUP(H57,H1数据库!AS:BF,14,0))</f>
        <v>#VALUE!</v>
      </c>
      <c r="AZ57" s="18"/>
    </row>
    <row r="58" spans="1:52" x14ac:dyDescent="0.25">
      <c r="A58" s="22"/>
      <c r="B58" s="3"/>
      <c r="C58" s="3"/>
      <c r="D58" s="3"/>
      <c r="E58" s="18" t="e">
        <f t="shared" si="7"/>
        <v>#VALUE!</v>
      </c>
      <c r="F58" s="18" t="str">
        <f t="shared" si="8"/>
        <v/>
      </c>
      <c r="G58" s="18" t="e">
        <f t="shared" si="9"/>
        <v>#VALUE!</v>
      </c>
      <c r="H58" s="18" t="e">
        <f t="shared" si="3"/>
        <v>#VALUE!</v>
      </c>
      <c r="I58" s="18" t="str">
        <f t="shared" si="10"/>
        <v/>
      </c>
      <c r="J58" s="18" t="e">
        <f>VLOOKUP(F58,H1数据库!C:AQ,2,0)</f>
        <v>#N/A</v>
      </c>
      <c r="K58" s="18" t="e">
        <f>VLOOKUP(F58,H1数据库!C:AQ,3,0)</f>
        <v>#N/A</v>
      </c>
      <c r="L58" s="19" t="e">
        <f t="shared" si="11"/>
        <v>#VALUE!</v>
      </c>
      <c r="M58" s="18" t="e">
        <f>VLOOKUP(F58,H1数据库!C:AQ,4,0)</f>
        <v>#N/A</v>
      </c>
      <c r="N58" s="18" t="e">
        <f>VLOOKUP(F58,H1数据库!C:AQ,5,0)</f>
        <v>#N/A</v>
      </c>
      <c r="O58" s="18"/>
      <c r="P58" s="18" t="e">
        <f>VLOOKUP(F58,H1数据库!C:AQ,6,0)</f>
        <v>#N/A</v>
      </c>
      <c r="Q58" s="18" t="e">
        <f>VLOOKUP(F58,H1数据库!C:AQ,7,0)</f>
        <v>#N/A</v>
      </c>
      <c r="R58" s="19" t="e">
        <f>VLOOKUP(F58,H1数据库!C:AQ,8,0)*C58</f>
        <v>#N/A</v>
      </c>
      <c r="S58" s="18" t="e">
        <f>VLOOKUP(F58,H1数据库!C:AQ,9,0)</f>
        <v>#N/A</v>
      </c>
      <c r="T58" s="18" t="e">
        <f>VLOOKUP(F58,H1数据库!C:AQ,10,0)</f>
        <v>#N/A</v>
      </c>
      <c r="U58" s="18"/>
      <c r="V58" s="18" t="e">
        <f>VLOOKUP(F58,H1数据库!C:AQ,11,0)</f>
        <v>#N/A</v>
      </c>
      <c r="W58" s="18" t="e">
        <f>VLOOKUP(F58,H1数据库!C:AQ,12,0)</f>
        <v>#N/A</v>
      </c>
      <c r="X58" s="19" t="e">
        <f>VLOOKUP(F58,H1数据库!C:AQ,15,0)*C58</f>
        <v>#N/A</v>
      </c>
      <c r="Y58" s="18" t="e">
        <f>VLOOKUP(F58,H1数据库!C:AQ,16,0)</f>
        <v>#N/A</v>
      </c>
      <c r="Z58" s="18" t="e">
        <f>VLOOKUP(F58,H1数据库!C:AQ,17,0)</f>
        <v>#N/A</v>
      </c>
      <c r="AA58" s="18"/>
      <c r="AB58" s="18" t="e" cm="1">
        <f t="array" ref="AB58">_xlfn.IFS(E58=1,VLOOKUP(F58,H1数据库!C:AQ,18,0),E58=2,VLOOKUP(H58,H1数据库!AS:BF,2,0))</f>
        <v>#VALUE!</v>
      </c>
      <c r="AC58" s="18" t="e" cm="1">
        <f t="array" ref="AC58">_xlfn.IFS(E58=1,VLOOKUP(F58,H1数据库!C:AQ,19,0),E58=2,VLOOKUP(H58,H1数据库!AS:BF,3,0))</f>
        <v>#VALUE!</v>
      </c>
      <c r="AD58" s="39" t="e" cm="1">
        <f t="array" ref="AD58">_xlfn.IFS(E58=1,VLOOKUP(F58,H1数据库!C:AQ,21,0),E58=2,VLOOKUP(H58,H1数据库!AS:BF,6,0))*C58</f>
        <v>#VALUE!</v>
      </c>
      <c r="AE58" s="18" t="e" cm="1">
        <f t="array" ref="AE58">_xlfn.IFS(E58=1,VLOOKUP(F58,H1数据库!C:AQ,22,0),E58=2,VLOOKUP(H58,H1数据库!AS:BF,7,0))</f>
        <v>#VALUE!</v>
      </c>
      <c r="AF58" s="18" t="e" cm="1">
        <f t="array" ref="AF58">_xlfn.IFS(E58=1,VLOOKUP(F58,H1数据库!C:AQ,23,0),E58=2,VLOOKUP(H58,H1数据库!AS:BF,8,0))</f>
        <v>#VALUE!</v>
      </c>
      <c r="AG58" s="18"/>
      <c r="AH58" s="18" t="e">
        <f>VLOOKUP(F58,H1数据库!C:AQ,24,0)</f>
        <v>#N/A</v>
      </c>
      <c r="AI58" s="18" t="e">
        <f>VLOOKUP(F58,H1数据库!C:AQ,25,0)</f>
        <v>#N/A</v>
      </c>
      <c r="AJ58" s="19" t="e">
        <f>VLOOKUP(F58,H1数据库!C:AQ,27,0)*C58</f>
        <v>#N/A</v>
      </c>
      <c r="AK58" s="18" t="e">
        <f>VLOOKUP(F58,H1数据库!C:AQ,28,0)</f>
        <v>#N/A</v>
      </c>
      <c r="AL58" s="18" t="e">
        <f>VLOOKUP(F58,H1数据库!C:AQ,29,0)</f>
        <v>#N/A</v>
      </c>
      <c r="AM58" s="18"/>
      <c r="AN58" s="18" t="e">
        <f>VLOOKUP(F58,H1数据库!C:AQ,30,0)</f>
        <v>#N/A</v>
      </c>
      <c r="AO58" s="18" t="e">
        <f>VLOOKUP(F58,H1数据库!C:AQ,31,0)</f>
        <v>#N/A</v>
      </c>
      <c r="AP58" s="19" t="e">
        <f>VLOOKUP(F58,H1数据库!C:AQ,33,0)*C58</f>
        <v>#N/A</v>
      </c>
      <c r="AQ58" s="18" t="e">
        <f>VLOOKUP(F58,H1数据库!C:AQ,34,0)</f>
        <v>#N/A</v>
      </c>
      <c r="AR58" s="18" t="e">
        <f>VLOOKUP(F58,H1数据库!C:AQ,35,0)</f>
        <v>#N/A</v>
      </c>
      <c r="AS58" s="18"/>
      <c r="AT58" s="18" t="e" cm="1">
        <f t="array" ref="AT58">_xlfn.IFS(E58=1,VLOOKUP(F58,H1数据库!C:AQ,36,0),E58=2,VLOOKUP(H58,H1数据库!AS:BF,9,0))</f>
        <v>#VALUE!</v>
      </c>
      <c r="AU58" s="18" t="e" cm="1">
        <f t="array" ref="AU58">_xlfn.IFS(E58=1,VLOOKUP(F58,H1数据库!C:AQ,37,0),E58=2,VLOOKUP(H58,H1数据库!AS:BF,10,0))</f>
        <v>#VALUE!</v>
      </c>
      <c r="AV58" s="18">
        <f t="shared" si="12"/>
        <v>0</v>
      </c>
      <c r="AW58" s="39" t="e" cm="1">
        <f t="array" ref="AW58">_xlfn.IFS(E58=1,VLOOKUP(F58,H1数据库!C:AQ,39,0),E58=2,VLOOKUP(H58,H1数据库!AS:BF,12,0))*AV58*C58</f>
        <v>#VALUE!</v>
      </c>
      <c r="AX58" s="18" t="e" cm="1">
        <f t="array" ref="AX58">_xlfn.IFS(E58=1,VLOOKUP(F58,H1数据库!C:AQ,40,0),E58=2,VLOOKUP(H58,H1数据库!AS:BF,13,0))</f>
        <v>#VALUE!</v>
      </c>
      <c r="AY58" s="18" t="e" cm="1">
        <f t="array" ref="AY58">_xlfn.IFS(E58=1,VLOOKUP(F58,H1数据库!C:AQ,41,0),E58=2,VLOOKUP(H58,H1数据库!AS:BF,14,0))</f>
        <v>#VALUE!</v>
      </c>
      <c r="AZ58" s="18"/>
    </row>
    <row r="59" spans="1:52" x14ac:dyDescent="0.25">
      <c r="A59" s="22"/>
      <c r="B59" s="3"/>
      <c r="C59" s="3"/>
      <c r="D59" s="3"/>
      <c r="E59" s="18" t="e">
        <f t="shared" si="7"/>
        <v>#VALUE!</v>
      </c>
      <c r="F59" s="18" t="str">
        <f t="shared" si="8"/>
        <v/>
      </c>
      <c r="G59" s="18" t="e">
        <f t="shared" si="9"/>
        <v>#VALUE!</v>
      </c>
      <c r="H59" s="18" t="e">
        <f t="shared" si="3"/>
        <v>#VALUE!</v>
      </c>
      <c r="I59" s="18" t="str">
        <f t="shared" si="10"/>
        <v/>
      </c>
      <c r="J59" s="18" t="e">
        <f>VLOOKUP(F59,H1数据库!C:AQ,2,0)</f>
        <v>#N/A</v>
      </c>
      <c r="K59" s="18" t="e">
        <f>VLOOKUP(F59,H1数据库!C:AQ,3,0)</f>
        <v>#N/A</v>
      </c>
      <c r="L59" s="19" t="e">
        <f t="shared" si="11"/>
        <v>#VALUE!</v>
      </c>
      <c r="M59" s="18" t="e">
        <f>VLOOKUP(F59,H1数据库!C:AQ,4,0)</f>
        <v>#N/A</v>
      </c>
      <c r="N59" s="18" t="e">
        <f>VLOOKUP(F59,H1数据库!C:AQ,5,0)</f>
        <v>#N/A</v>
      </c>
      <c r="O59" s="18"/>
      <c r="P59" s="18" t="e">
        <f>VLOOKUP(F59,H1数据库!C:AQ,6,0)</f>
        <v>#N/A</v>
      </c>
      <c r="Q59" s="18" t="e">
        <f>VLOOKUP(F59,H1数据库!C:AQ,7,0)</f>
        <v>#N/A</v>
      </c>
      <c r="R59" s="19" t="e">
        <f>VLOOKUP(F59,H1数据库!C:AQ,8,0)*C59</f>
        <v>#N/A</v>
      </c>
      <c r="S59" s="18" t="e">
        <f>VLOOKUP(F59,H1数据库!C:AQ,9,0)</f>
        <v>#N/A</v>
      </c>
      <c r="T59" s="18" t="e">
        <f>VLOOKUP(F59,H1数据库!C:AQ,10,0)</f>
        <v>#N/A</v>
      </c>
      <c r="U59" s="18"/>
      <c r="V59" s="18" t="e">
        <f>VLOOKUP(F59,H1数据库!C:AQ,11,0)</f>
        <v>#N/A</v>
      </c>
      <c r="W59" s="18" t="e">
        <f>VLOOKUP(F59,H1数据库!C:AQ,12,0)</f>
        <v>#N/A</v>
      </c>
      <c r="X59" s="19" t="e">
        <f>VLOOKUP(F59,H1数据库!C:AQ,15,0)*C59</f>
        <v>#N/A</v>
      </c>
      <c r="Y59" s="18" t="e">
        <f>VLOOKUP(F59,H1数据库!C:AQ,16,0)</f>
        <v>#N/A</v>
      </c>
      <c r="Z59" s="18" t="e">
        <f>VLOOKUP(F59,H1数据库!C:AQ,17,0)</f>
        <v>#N/A</v>
      </c>
      <c r="AA59" s="18"/>
      <c r="AB59" s="18" t="e" cm="1">
        <f t="array" ref="AB59">_xlfn.IFS(E59=1,VLOOKUP(F59,H1数据库!C:AQ,18,0),E59=2,VLOOKUP(H59,H1数据库!AS:BF,2,0))</f>
        <v>#VALUE!</v>
      </c>
      <c r="AC59" s="18" t="e" cm="1">
        <f t="array" ref="AC59">_xlfn.IFS(E59=1,VLOOKUP(F59,H1数据库!C:AQ,19,0),E59=2,VLOOKUP(H59,H1数据库!AS:BF,3,0))</f>
        <v>#VALUE!</v>
      </c>
      <c r="AD59" s="39" t="e" cm="1">
        <f t="array" ref="AD59">_xlfn.IFS(E59=1,VLOOKUP(F59,H1数据库!C:AQ,21,0),E59=2,VLOOKUP(H59,H1数据库!AS:BF,6,0))*C59</f>
        <v>#VALUE!</v>
      </c>
      <c r="AE59" s="18" t="e" cm="1">
        <f t="array" ref="AE59">_xlfn.IFS(E59=1,VLOOKUP(F59,H1数据库!C:AQ,22,0),E59=2,VLOOKUP(H59,H1数据库!AS:BF,7,0))</f>
        <v>#VALUE!</v>
      </c>
      <c r="AF59" s="18" t="e" cm="1">
        <f t="array" ref="AF59">_xlfn.IFS(E59=1,VLOOKUP(F59,H1数据库!C:AQ,23,0),E59=2,VLOOKUP(H59,H1数据库!AS:BF,8,0))</f>
        <v>#VALUE!</v>
      </c>
      <c r="AG59" s="18"/>
      <c r="AH59" s="18" t="e">
        <f>VLOOKUP(F59,H1数据库!C:AQ,24,0)</f>
        <v>#N/A</v>
      </c>
      <c r="AI59" s="18" t="e">
        <f>VLOOKUP(F59,H1数据库!C:AQ,25,0)</f>
        <v>#N/A</v>
      </c>
      <c r="AJ59" s="19" t="e">
        <f>VLOOKUP(F59,H1数据库!C:AQ,27,0)*C59</f>
        <v>#N/A</v>
      </c>
      <c r="AK59" s="18" t="e">
        <f>VLOOKUP(F59,H1数据库!C:AQ,28,0)</f>
        <v>#N/A</v>
      </c>
      <c r="AL59" s="18" t="e">
        <f>VLOOKUP(F59,H1数据库!C:AQ,29,0)</f>
        <v>#N/A</v>
      </c>
      <c r="AM59" s="18"/>
      <c r="AN59" s="18" t="e">
        <f>VLOOKUP(F59,H1数据库!C:AQ,30,0)</f>
        <v>#N/A</v>
      </c>
      <c r="AO59" s="18" t="e">
        <f>VLOOKUP(F59,H1数据库!C:AQ,31,0)</f>
        <v>#N/A</v>
      </c>
      <c r="AP59" s="19" t="e">
        <f>VLOOKUP(F59,H1数据库!C:AQ,33,0)*C59</f>
        <v>#N/A</v>
      </c>
      <c r="AQ59" s="18" t="e">
        <f>VLOOKUP(F59,H1数据库!C:AQ,34,0)</f>
        <v>#N/A</v>
      </c>
      <c r="AR59" s="18" t="e">
        <f>VLOOKUP(F59,H1数据库!C:AQ,35,0)</f>
        <v>#N/A</v>
      </c>
      <c r="AS59" s="18"/>
      <c r="AT59" s="18" t="e" cm="1">
        <f t="array" ref="AT59">_xlfn.IFS(E59=1,VLOOKUP(F59,H1数据库!C:AQ,36,0),E59=2,VLOOKUP(H59,H1数据库!AS:BF,9,0))</f>
        <v>#VALUE!</v>
      </c>
      <c r="AU59" s="18" t="e" cm="1">
        <f t="array" ref="AU59">_xlfn.IFS(E59=1,VLOOKUP(F59,H1数据库!C:AQ,37,0),E59=2,VLOOKUP(H59,H1数据库!AS:BF,10,0))</f>
        <v>#VALUE!</v>
      </c>
      <c r="AV59" s="18">
        <f t="shared" si="12"/>
        <v>0</v>
      </c>
      <c r="AW59" s="39" t="e" cm="1">
        <f t="array" ref="AW59">_xlfn.IFS(E59=1,VLOOKUP(F59,H1数据库!C:AQ,39,0),E59=2,VLOOKUP(H59,H1数据库!AS:BF,12,0))*AV59*C59</f>
        <v>#VALUE!</v>
      </c>
      <c r="AX59" s="18" t="e" cm="1">
        <f t="array" ref="AX59">_xlfn.IFS(E59=1,VLOOKUP(F59,H1数据库!C:AQ,40,0),E59=2,VLOOKUP(H59,H1数据库!AS:BF,13,0))</f>
        <v>#VALUE!</v>
      </c>
      <c r="AY59" s="18" t="e" cm="1">
        <f t="array" ref="AY59">_xlfn.IFS(E59=1,VLOOKUP(F59,H1数据库!C:AQ,41,0),E59=2,VLOOKUP(H59,H1数据库!AS:BF,14,0))</f>
        <v>#VALUE!</v>
      </c>
      <c r="AZ59" s="18"/>
    </row>
    <row r="60" spans="1:52" x14ac:dyDescent="0.25">
      <c r="A60" s="22"/>
      <c r="B60" s="3"/>
      <c r="C60" s="3"/>
      <c r="D60" s="3"/>
      <c r="E60" s="18" t="e">
        <f t="shared" si="7"/>
        <v>#VALUE!</v>
      </c>
      <c r="F60" s="18" t="str">
        <f t="shared" si="8"/>
        <v/>
      </c>
      <c r="G60" s="18" t="e">
        <f t="shared" si="9"/>
        <v>#VALUE!</v>
      </c>
      <c r="H60" s="18" t="e">
        <f t="shared" si="3"/>
        <v>#VALUE!</v>
      </c>
      <c r="I60" s="18" t="str">
        <f t="shared" si="10"/>
        <v/>
      </c>
      <c r="J60" s="18" t="e">
        <f>VLOOKUP(F60,H1数据库!C:AQ,2,0)</f>
        <v>#N/A</v>
      </c>
      <c r="K60" s="18" t="e">
        <f>VLOOKUP(F60,H1数据库!C:AQ,3,0)</f>
        <v>#N/A</v>
      </c>
      <c r="L60" s="19" t="e">
        <f t="shared" si="11"/>
        <v>#VALUE!</v>
      </c>
      <c r="M60" s="18" t="e">
        <f>VLOOKUP(F60,H1数据库!C:AQ,4,0)</f>
        <v>#N/A</v>
      </c>
      <c r="N60" s="18" t="e">
        <f>VLOOKUP(F60,H1数据库!C:AQ,5,0)</f>
        <v>#N/A</v>
      </c>
      <c r="O60" s="18"/>
      <c r="P60" s="18" t="e">
        <f>VLOOKUP(F60,H1数据库!C:AQ,6,0)</f>
        <v>#N/A</v>
      </c>
      <c r="Q60" s="18" t="e">
        <f>VLOOKUP(F60,H1数据库!C:AQ,7,0)</f>
        <v>#N/A</v>
      </c>
      <c r="R60" s="19" t="e">
        <f>VLOOKUP(F60,H1数据库!C:AQ,8,0)*C60</f>
        <v>#N/A</v>
      </c>
      <c r="S60" s="18" t="e">
        <f>VLOOKUP(F60,H1数据库!C:AQ,9,0)</f>
        <v>#N/A</v>
      </c>
      <c r="T60" s="18" t="e">
        <f>VLOOKUP(F60,H1数据库!C:AQ,10,0)</f>
        <v>#N/A</v>
      </c>
      <c r="U60" s="18"/>
      <c r="V60" s="18" t="e">
        <f>VLOOKUP(F60,H1数据库!C:AQ,11,0)</f>
        <v>#N/A</v>
      </c>
      <c r="W60" s="18" t="e">
        <f>VLOOKUP(F60,H1数据库!C:AQ,12,0)</f>
        <v>#N/A</v>
      </c>
      <c r="X60" s="19" t="e">
        <f>VLOOKUP(F60,H1数据库!C:AQ,15,0)*C60</f>
        <v>#N/A</v>
      </c>
      <c r="Y60" s="18" t="e">
        <f>VLOOKUP(F60,H1数据库!C:AQ,16,0)</f>
        <v>#N/A</v>
      </c>
      <c r="Z60" s="18" t="e">
        <f>VLOOKUP(F60,H1数据库!C:AQ,17,0)</f>
        <v>#N/A</v>
      </c>
      <c r="AA60" s="18"/>
      <c r="AB60" s="18" t="e" cm="1">
        <f t="array" ref="AB60">_xlfn.IFS(E60=1,VLOOKUP(F60,H1数据库!C:AQ,18,0),E60=2,VLOOKUP(H60,H1数据库!AS:BF,2,0))</f>
        <v>#VALUE!</v>
      </c>
      <c r="AC60" s="18" t="e" cm="1">
        <f t="array" ref="AC60">_xlfn.IFS(E60=1,VLOOKUP(F60,H1数据库!C:AQ,19,0),E60=2,VLOOKUP(H60,H1数据库!AS:BF,3,0))</f>
        <v>#VALUE!</v>
      </c>
      <c r="AD60" s="39" t="e" cm="1">
        <f t="array" ref="AD60">_xlfn.IFS(E60=1,VLOOKUP(F60,H1数据库!C:AQ,21,0),E60=2,VLOOKUP(H60,H1数据库!AS:BF,6,0))*C60</f>
        <v>#VALUE!</v>
      </c>
      <c r="AE60" s="18" t="e" cm="1">
        <f t="array" ref="AE60">_xlfn.IFS(E60=1,VLOOKUP(F60,H1数据库!C:AQ,22,0),E60=2,VLOOKUP(H60,H1数据库!AS:BF,7,0))</f>
        <v>#VALUE!</v>
      </c>
      <c r="AF60" s="18" t="e" cm="1">
        <f t="array" ref="AF60">_xlfn.IFS(E60=1,VLOOKUP(F60,H1数据库!C:AQ,23,0),E60=2,VLOOKUP(H60,H1数据库!AS:BF,8,0))</f>
        <v>#VALUE!</v>
      </c>
      <c r="AG60" s="18"/>
      <c r="AH60" s="18" t="e">
        <f>VLOOKUP(F60,H1数据库!C:AQ,24,0)</f>
        <v>#N/A</v>
      </c>
      <c r="AI60" s="18" t="e">
        <f>VLOOKUP(F60,H1数据库!C:AQ,25,0)</f>
        <v>#N/A</v>
      </c>
      <c r="AJ60" s="19" t="e">
        <f>VLOOKUP(F60,H1数据库!C:AQ,27,0)*C60</f>
        <v>#N/A</v>
      </c>
      <c r="AK60" s="18" t="e">
        <f>VLOOKUP(F60,H1数据库!C:AQ,28,0)</f>
        <v>#N/A</v>
      </c>
      <c r="AL60" s="18" t="e">
        <f>VLOOKUP(F60,H1数据库!C:AQ,29,0)</f>
        <v>#N/A</v>
      </c>
      <c r="AM60" s="18"/>
      <c r="AN60" s="18" t="e">
        <f>VLOOKUP(F60,H1数据库!C:AQ,30,0)</f>
        <v>#N/A</v>
      </c>
      <c r="AO60" s="18" t="e">
        <f>VLOOKUP(F60,H1数据库!C:AQ,31,0)</f>
        <v>#N/A</v>
      </c>
      <c r="AP60" s="19" t="e">
        <f>VLOOKUP(F60,H1数据库!C:AQ,33,0)*C60</f>
        <v>#N/A</v>
      </c>
      <c r="AQ60" s="18" t="e">
        <f>VLOOKUP(F60,H1数据库!C:AQ,34,0)</f>
        <v>#N/A</v>
      </c>
      <c r="AR60" s="18" t="e">
        <f>VLOOKUP(F60,H1数据库!C:AQ,35,0)</f>
        <v>#N/A</v>
      </c>
      <c r="AS60" s="18"/>
      <c r="AT60" s="18" t="e" cm="1">
        <f t="array" ref="AT60">_xlfn.IFS(E60=1,VLOOKUP(F60,H1数据库!C:AQ,36,0),E60=2,VLOOKUP(H60,H1数据库!AS:BF,9,0))</f>
        <v>#VALUE!</v>
      </c>
      <c r="AU60" s="18" t="e" cm="1">
        <f t="array" ref="AU60">_xlfn.IFS(E60=1,VLOOKUP(F60,H1数据库!C:AQ,37,0),E60=2,VLOOKUP(H60,H1数据库!AS:BF,10,0))</f>
        <v>#VALUE!</v>
      </c>
      <c r="AV60" s="18">
        <f t="shared" si="12"/>
        <v>0</v>
      </c>
      <c r="AW60" s="39" t="e" cm="1">
        <f t="array" ref="AW60">_xlfn.IFS(E60=1,VLOOKUP(F60,H1数据库!C:AQ,39,0),E60=2,VLOOKUP(H60,H1数据库!AS:BF,12,0))*AV60*C60</f>
        <v>#VALUE!</v>
      </c>
      <c r="AX60" s="18" t="e" cm="1">
        <f t="array" ref="AX60">_xlfn.IFS(E60=1,VLOOKUP(F60,H1数据库!C:AQ,40,0),E60=2,VLOOKUP(H60,H1数据库!AS:BF,13,0))</f>
        <v>#VALUE!</v>
      </c>
      <c r="AY60" s="18" t="e" cm="1">
        <f t="array" ref="AY60">_xlfn.IFS(E60=1,VLOOKUP(F60,H1数据库!C:AQ,41,0),E60=2,VLOOKUP(H60,H1数据库!AS:BF,14,0))</f>
        <v>#VALUE!</v>
      </c>
      <c r="AZ60" s="18"/>
    </row>
    <row r="61" spans="1:52" x14ac:dyDescent="0.25">
      <c r="A61" s="22"/>
      <c r="B61" s="3"/>
      <c r="C61" s="3"/>
      <c r="D61" s="3"/>
      <c r="E61" s="18" t="e">
        <f t="shared" si="7"/>
        <v>#VALUE!</v>
      </c>
      <c r="F61" s="18" t="str">
        <f t="shared" si="8"/>
        <v/>
      </c>
      <c r="G61" s="18" t="e">
        <f t="shared" si="9"/>
        <v>#VALUE!</v>
      </c>
      <c r="H61" s="18" t="e">
        <f t="shared" si="3"/>
        <v>#VALUE!</v>
      </c>
      <c r="I61" s="18" t="str">
        <f t="shared" si="10"/>
        <v/>
      </c>
      <c r="J61" s="18" t="e">
        <f>VLOOKUP(F61,H1数据库!C:AQ,2,0)</f>
        <v>#N/A</v>
      </c>
      <c r="K61" s="18" t="e">
        <f>VLOOKUP(F61,H1数据库!C:AQ,3,0)</f>
        <v>#N/A</v>
      </c>
      <c r="L61" s="19" t="e">
        <f t="shared" si="11"/>
        <v>#VALUE!</v>
      </c>
      <c r="M61" s="18" t="e">
        <f>VLOOKUP(F61,H1数据库!C:AQ,4,0)</f>
        <v>#N/A</v>
      </c>
      <c r="N61" s="18" t="e">
        <f>VLOOKUP(F61,H1数据库!C:AQ,5,0)</f>
        <v>#N/A</v>
      </c>
      <c r="O61" s="18"/>
      <c r="P61" s="18" t="e">
        <f>VLOOKUP(F61,H1数据库!C:AQ,6,0)</f>
        <v>#N/A</v>
      </c>
      <c r="Q61" s="18" t="e">
        <f>VLOOKUP(F61,H1数据库!C:AQ,7,0)</f>
        <v>#N/A</v>
      </c>
      <c r="R61" s="19" t="e">
        <f>VLOOKUP(F61,H1数据库!C:AQ,8,0)*C61</f>
        <v>#N/A</v>
      </c>
      <c r="S61" s="18" t="e">
        <f>VLOOKUP(F61,H1数据库!C:AQ,9,0)</f>
        <v>#N/A</v>
      </c>
      <c r="T61" s="18" t="e">
        <f>VLOOKUP(F61,H1数据库!C:AQ,10,0)</f>
        <v>#N/A</v>
      </c>
      <c r="U61" s="18"/>
      <c r="V61" s="18" t="e">
        <f>VLOOKUP(F61,H1数据库!C:AQ,11,0)</f>
        <v>#N/A</v>
      </c>
      <c r="W61" s="18" t="e">
        <f>VLOOKUP(F61,H1数据库!C:AQ,12,0)</f>
        <v>#N/A</v>
      </c>
      <c r="X61" s="19" t="e">
        <f>VLOOKUP(F61,H1数据库!C:AQ,15,0)*C61</f>
        <v>#N/A</v>
      </c>
      <c r="Y61" s="18" t="e">
        <f>VLOOKUP(F61,H1数据库!C:AQ,16,0)</f>
        <v>#N/A</v>
      </c>
      <c r="Z61" s="18" t="e">
        <f>VLOOKUP(F61,H1数据库!C:AQ,17,0)</f>
        <v>#N/A</v>
      </c>
      <c r="AA61" s="18"/>
      <c r="AB61" s="18" t="e" cm="1">
        <f t="array" ref="AB61">_xlfn.IFS(E61=1,VLOOKUP(F61,H1数据库!C:AQ,18,0),E61=2,VLOOKUP(H61,H1数据库!AS:BF,2,0))</f>
        <v>#VALUE!</v>
      </c>
      <c r="AC61" s="18" t="e" cm="1">
        <f t="array" ref="AC61">_xlfn.IFS(E61=1,VLOOKUP(F61,H1数据库!C:AQ,19,0),E61=2,VLOOKUP(H61,H1数据库!AS:BF,3,0))</f>
        <v>#VALUE!</v>
      </c>
      <c r="AD61" s="39" t="e" cm="1">
        <f t="array" ref="AD61">_xlfn.IFS(E61=1,VLOOKUP(F61,H1数据库!C:AQ,21,0),E61=2,VLOOKUP(H61,H1数据库!AS:BF,6,0))*C61</f>
        <v>#VALUE!</v>
      </c>
      <c r="AE61" s="18" t="e" cm="1">
        <f t="array" ref="AE61">_xlfn.IFS(E61=1,VLOOKUP(F61,H1数据库!C:AQ,22,0),E61=2,VLOOKUP(H61,H1数据库!AS:BF,7,0))</f>
        <v>#VALUE!</v>
      </c>
      <c r="AF61" s="18" t="e" cm="1">
        <f t="array" ref="AF61">_xlfn.IFS(E61=1,VLOOKUP(F61,H1数据库!C:AQ,23,0),E61=2,VLOOKUP(H61,H1数据库!AS:BF,8,0))</f>
        <v>#VALUE!</v>
      </c>
      <c r="AG61" s="18"/>
      <c r="AH61" s="18" t="e">
        <f>VLOOKUP(F61,H1数据库!C:AQ,24,0)</f>
        <v>#N/A</v>
      </c>
      <c r="AI61" s="18" t="e">
        <f>VLOOKUP(F61,H1数据库!C:AQ,25,0)</f>
        <v>#N/A</v>
      </c>
      <c r="AJ61" s="19" t="e">
        <f>VLOOKUP(F61,H1数据库!C:AQ,27,0)*C61</f>
        <v>#N/A</v>
      </c>
      <c r="AK61" s="18" t="e">
        <f>VLOOKUP(F61,H1数据库!C:AQ,28,0)</f>
        <v>#N/A</v>
      </c>
      <c r="AL61" s="18" t="e">
        <f>VLOOKUP(F61,H1数据库!C:AQ,29,0)</f>
        <v>#N/A</v>
      </c>
      <c r="AM61" s="18"/>
      <c r="AN61" s="18" t="e">
        <f>VLOOKUP(F61,H1数据库!C:AQ,30,0)</f>
        <v>#N/A</v>
      </c>
      <c r="AO61" s="18" t="e">
        <f>VLOOKUP(F61,H1数据库!C:AQ,31,0)</f>
        <v>#N/A</v>
      </c>
      <c r="AP61" s="19" t="e">
        <f>VLOOKUP(F61,H1数据库!C:AQ,33,0)*C61</f>
        <v>#N/A</v>
      </c>
      <c r="AQ61" s="18" t="e">
        <f>VLOOKUP(F61,H1数据库!C:AQ,34,0)</f>
        <v>#N/A</v>
      </c>
      <c r="AR61" s="18" t="e">
        <f>VLOOKUP(F61,H1数据库!C:AQ,35,0)</f>
        <v>#N/A</v>
      </c>
      <c r="AS61" s="18"/>
      <c r="AT61" s="18" t="e" cm="1">
        <f t="array" ref="AT61">_xlfn.IFS(E61=1,VLOOKUP(F61,H1数据库!C:AQ,36,0),E61=2,VLOOKUP(H61,H1数据库!AS:BF,9,0))</f>
        <v>#VALUE!</v>
      </c>
      <c r="AU61" s="18" t="e" cm="1">
        <f t="array" ref="AU61">_xlfn.IFS(E61=1,VLOOKUP(F61,H1数据库!C:AQ,37,0),E61=2,VLOOKUP(H61,H1数据库!AS:BF,10,0))</f>
        <v>#VALUE!</v>
      </c>
      <c r="AV61" s="18">
        <f t="shared" si="12"/>
        <v>0</v>
      </c>
      <c r="AW61" s="39" t="e" cm="1">
        <f t="array" ref="AW61">_xlfn.IFS(E61=1,VLOOKUP(F61,H1数据库!C:AQ,39,0),E61=2,VLOOKUP(H61,H1数据库!AS:BF,12,0))*AV61*C61</f>
        <v>#VALUE!</v>
      </c>
      <c r="AX61" s="18" t="e" cm="1">
        <f t="array" ref="AX61">_xlfn.IFS(E61=1,VLOOKUP(F61,H1数据库!C:AQ,40,0),E61=2,VLOOKUP(H61,H1数据库!AS:BF,13,0))</f>
        <v>#VALUE!</v>
      </c>
      <c r="AY61" s="18" t="e" cm="1">
        <f t="array" ref="AY61">_xlfn.IFS(E61=1,VLOOKUP(F61,H1数据库!C:AQ,41,0),E61=2,VLOOKUP(H61,H1数据库!AS:BF,14,0))</f>
        <v>#VALUE!</v>
      </c>
      <c r="AZ61" s="18"/>
    </row>
    <row r="62" spans="1:52" x14ac:dyDescent="0.25">
      <c r="A62" s="22"/>
      <c r="B62" s="3"/>
      <c r="C62" s="3"/>
      <c r="D62" s="3"/>
      <c r="E62" s="18" t="e">
        <f t="shared" si="7"/>
        <v>#VALUE!</v>
      </c>
      <c r="F62" s="18" t="str">
        <f t="shared" si="8"/>
        <v/>
      </c>
      <c r="G62" s="18" t="e">
        <f t="shared" si="9"/>
        <v>#VALUE!</v>
      </c>
      <c r="H62" s="18" t="e">
        <f t="shared" si="3"/>
        <v>#VALUE!</v>
      </c>
      <c r="I62" s="18" t="str">
        <f t="shared" si="10"/>
        <v/>
      </c>
      <c r="J62" s="18" t="e">
        <f>VLOOKUP(F62,H1数据库!C:AQ,2,0)</f>
        <v>#N/A</v>
      </c>
      <c r="K62" s="18" t="e">
        <f>VLOOKUP(F62,H1数据库!C:AQ,3,0)</f>
        <v>#N/A</v>
      </c>
      <c r="L62" s="19" t="e">
        <f t="shared" si="11"/>
        <v>#VALUE!</v>
      </c>
      <c r="M62" s="18" t="e">
        <f>VLOOKUP(F62,H1数据库!C:AQ,4,0)</f>
        <v>#N/A</v>
      </c>
      <c r="N62" s="18" t="e">
        <f>VLOOKUP(F62,H1数据库!C:AQ,5,0)</f>
        <v>#N/A</v>
      </c>
      <c r="O62" s="18"/>
      <c r="P62" s="18" t="e">
        <f>VLOOKUP(F62,H1数据库!C:AQ,6,0)</f>
        <v>#N/A</v>
      </c>
      <c r="Q62" s="18" t="e">
        <f>VLOOKUP(F62,H1数据库!C:AQ,7,0)</f>
        <v>#N/A</v>
      </c>
      <c r="R62" s="19" t="e">
        <f>VLOOKUP(F62,H1数据库!C:AQ,8,0)*C62</f>
        <v>#N/A</v>
      </c>
      <c r="S62" s="18" t="e">
        <f>VLOOKUP(F62,H1数据库!C:AQ,9,0)</f>
        <v>#N/A</v>
      </c>
      <c r="T62" s="18" t="e">
        <f>VLOOKUP(F62,H1数据库!C:AQ,10,0)</f>
        <v>#N/A</v>
      </c>
      <c r="U62" s="18"/>
      <c r="V62" s="18" t="e">
        <f>VLOOKUP(F62,H1数据库!C:AQ,11,0)</f>
        <v>#N/A</v>
      </c>
      <c r="W62" s="18" t="e">
        <f>VLOOKUP(F62,H1数据库!C:AQ,12,0)</f>
        <v>#N/A</v>
      </c>
      <c r="X62" s="19" t="e">
        <f>VLOOKUP(F62,H1数据库!C:AQ,15,0)*C62</f>
        <v>#N/A</v>
      </c>
      <c r="Y62" s="18" t="e">
        <f>VLOOKUP(F62,H1数据库!C:AQ,16,0)</f>
        <v>#N/A</v>
      </c>
      <c r="Z62" s="18" t="e">
        <f>VLOOKUP(F62,H1数据库!C:AQ,17,0)</f>
        <v>#N/A</v>
      </c>
      <c r="AA62" s="18"/>
      <c r="AB62" s="18" t="e" cm="1">
        <f t="array" ref="AB62">_xlfn.IFS(E62=1,VLOOKUP(F62,H1数据库!C:AQ,18,0),E62=2,VLOOKUP(H62,H1数据库!AS:BF,2,0))</f>
        <v>#VALUE!</v>
      </c>
      <c r="AC62" s="18" t="e" cm="1">
        <f t="array" ref="AC62">_xlfn.IFS(E62=1,VLOOKUP(F62,H1数据库!C:AQ,19,0),E62=2,VLOOKUP(H62,H1数据库!AS:BF,3,0))</f>
        <v>#VALUE!</v>
      </c>
      <c r="AD62" s="39" t="e" cm="1">
        <f t="array" ref="AD62">_xlfn.IFS(E62=1,VLOOKUP(F62,H1数据库!C:AQ,21,0),E62=2,VLOOKUP(H62,H1数据库!AS:BF,6,0))*C62</f>
        <v>#VALUE!</v>
      </c>
      <c r="AE62" s="18" t="e" cm="1">
        <f t="array" ref="AE62">_xlfn.IFS(E62=1,VLOOKUP(F62,H1数据库!C:AQ,22,0),E62=2,VLOOKUP(H62,H1数据库!AS:BF,7,0))</f>
        <v>#VALUE!</v>
      </c>
      <c r="AF62" s="18" t="e" cm="1">
        <f t="array" ref="AF62">_xlfn.IFS(E62=1,VLOOKUP(F62,H1数据库!C:AQ,23,0),E62=2,VLOOKUP(H62,H1数据库!AS:BF,8,0))</f>
        <v>#VALUE!</v>
      </c>
      <c r="AG62" s="18"/>
      <c r="AH62" s="18" t="e">
        <f>VLOOKUP(F62,H1数据库!C:AQ,24,0)</f>
        <v>#N/A</v>
      </c>
      <c r="AI62" s="18" t="e">
        <f>VLOOKUP(F62,H1数据库!C:AQ,25,0)</f>
        <v>#N/A</v>
      </c>
      <c r="AJ62" s="19" t="e">
        <f>VLOOKUP(F62,H1数据库!C:AQ,27,0)*C62</f>
        <v>#N/A</v>
      </c>
      <c r="AK62" s="18" t="e">
        <f>VLOOKUP(F62,H1数据库!C:AQ,28,0)</f>
        <v>#N/A</v>
      </c>
      <c r="AL62" s="18" t="e">
        <f>VLOOKUP(F62,H1数据库!C:AQ,29,0)</f>
        <v>#N/A</v>
      </c>
      <c r="AM62" s="18"/>
      <c r="AN62" s="18" t="e">
        <f>VLOOKUP(F62,H1数据库!C:AQ,30,0)</f>
        <v>#N/A</v>
      </c>
      <c r="AO62" s="18" t="e">
        <f>VLOOKUP(F62,H1数据库!C:AQ,31,0)</f>
        <v>#N/A</v>
      </c>
      <c r="AP62" s="19" t="e">
        <f>VLOOKUP(F62,H1数据库!C:AQ,33,0)*C62</f>
        <v>#N/A</v>
      </c>
      <c r="AQ62" s="18" t="e">
        <f>VLOOKUP(F62,H1数据库!C:AQ,34,0)</f>
        <v>#N/A</v>
      </c>
      <c r="AR62" s="18" t="e">
        <f>VLOOKUP(F62,H1数据库!C:AQ,35,0)</f>
        <v>#N/A</v>
      </c>
      <c r="AS62" s="18"/>
      <c r="AT62" s="18" t="e" cm="1">
        <f t="array" ref="AT62">_xlfn.IFS(E62=1,VLOOKUP(F62,H1数据库!C:AQ,36,0),E62=2,VLOOKUP(H62,H1数据库!AS:BF,9,0))</f>
        <v>#VALUE!</v>
      </c>
      <c r="AU62" s="18" t="e" cm="1">
        <f t="array" ref="AU62">_xlfn.IFS(E62=1,VLOOKUP(F62,H1数据库!C:AQ,37,0),E62=2,VLOOKUP(H62,H1数据库!AS:BF,10,0))</f>
        <v>#VALUE!</v>
      </c>
      <c r="AV62" s="18">
        <f t="shared" si="12"/>
        <v>0</v>
      </c>
      <c r="AW62" s="39" t="e" cm="1">
        <f t="array" ref="AW62">_xlfn.IFS(E62=1,VLOOKUP(F62,H1数据库!C:AQ,39,0),E62=2,VLOOKUP(H62,H1数据库!AS:BF,12,0))*AV62*C62</f>
        <v>#VALUE!</v>
      </c>
      <c r="AX62" s="18" t="e" cm="1">
        <f t="array" ref="AX62">_xlfn.IFS(E62=1,VLOOKUP(F62,H1数据库!C:AQ,40,0),E62=2,VLOOKUP(H62,H1数据库!AS:BF,13,0))</f>
        <v>#VALUE!</v>
      </c>
      <c r="AY62" s="18" t="e" cm="1">
        <f t="array" ref="AY62">_xlfn.IFS(E62=1,VLOOKUP(F62,H1数据库!C:AQ,41,0),E62=2,VLOOKUP(H62,H1数据库!AS:BF,14,0))</f>
        <v>#VALUE!</v>
      </c>
      <c r="AZ62" s="18"/>
    </row>
    <row r="63" spans="1:52" x14ac:dyDescent="0.25">
      <c r="A63" s="22"/>
      <c r="B63" s="3"/>
      <c r="C63" s="3"/>
      <c r="D63" s="3"/>
      <c r="E63" s="18" t="e">
        <f t="shared" si="7"/>
        <v>#VALUE!</v>
      </c>
      <c r="F63" s="18" t="str">
        <f t="shared" si="8"/>
        <v/>
      </c>
      <c r="G63" s="18" t="e">
        <f t="shared" si="9"/>
        <v>#VALUE!</v>
      </c>
      <c r="H63" s="18" t="e">
        <f t="shared" si="3"/>
        <v>#VALUE!</v>
      </c>
      <c r="I63" s="18" t="str">
        <f t="shared" si="10"/>
        <v/>
      </c>
      <c r="J63" s="18" t="e">
        <f>VLOOKUP(F63,H1数据库!C:AQ,2,0)</f>
        <v>#N/A</v>
      </c>
      <c r="K63" s="18" t="e">
        <f>VLOOKUP(F63,H1数据库!C:AQ,3,0)</f>
        <v>#N/A</v>
      </c>
      <c r="L63" s="19" t="e">
        <f t="shared" si="11"/>
        <v>#VALUE!</v>
      </c>
      <c r="M63" s="18" t="e">
        <f>VLOOKUP(F63,H1数据库!C:AQ,4,0)</f>
        <v>#N/A</v>
      </c>
      <c r="N63" s="18" t="e">
        <f>VLOOKUP(F63,H1数据库!C:AQ,5,0)</f>
        <v>#N/A</v>
      </c>
      <c r="O63" s="18"/>
      <c r="P63" s="18" t="e">
        <f>VLOOKUP(F63,H1数据库!C:AQ,6,0)</f>
        <v>#N/A</v>
      </c>
      <c r="Q63" s="18" t="e">
        <f>VLOOKUP(F63,H1数据库!C:AQ,7,0)</f>
        <v>#N/A</v>
      </c>
      <c r="R63" s="19" t="e">
        <f>VLOOKUP(F63,H1数据库!C:AQ,8,0)*C63</f>
        <v>#N/A</v>
      </c>
      <c r="S63" s="18" t="e">
        <f>VLOOKUP(F63,H1数据库!C:AQ,9,0)</f>
        <v>#N/A</v>
      </c>
      <c r="T63" s="18" t="e">
        <f>VLOOKUP(F63,H1数据库!C:AQ,10,0)</f>
        <v>#N/A</v>
      </c>
      <c r="U63" s="18"/>
      <c r="V63" s="18" t="e">
        <f>VLOOKUP(F63,H1数据库!C:AQ,11,0)</f>
        <v>#N/A</v>
      </c>
      <c r="W63" s="18" t="e">
        <f>VLOOKUP(F63,H1数据库!C:AQ,12,0)</f>
        <v>#N/A</v>
      </c>
      <c r="X63" s="19" t="e">
        <f>VLOOKUP(F63,H1数据库!C:AQ,15,0)*C63</f>
        <v>#N/A</v>
      </c>
      <c r="Y63" s="18" t="e">
        <f>VLOOKUP(F63,H1数据库!C:AQ,16,0)</f>
        <v>#N/A</v>
      </c>
      <c r="Z63" s="18" t="e">
        <f>VLOOKUP(F63,H1数据库!C:AQ,17,0)</f>
        <v>#N/A</v>
      </c>
      <c r="AA63" s="18"/>
      <c r="AB63" s="18" t="e" cm="1">
        <f t="array" ref="AB63">_xlfn.IFS(E63=1,VLOOKUP(F63,H1数据库!C:AQ,18,0),E63=2,VLOOKUP(H63,H1数据库!AS:BF,2,0))</f>
        <v>#VALUE!</v>
      </c>
      <c r="AC63" s="18" t="e" cm="1">
        <f t="array" ref="AC63">_xlfn.IFS(E63=1,VLOOKUP(F63,H1数据库!C:AQ,19,0),E63=2,VLOOKUP(H63,H1数据库!AS:BF,3,0))</f>
        <v>#VALUE!</v>
      </c>
      <c r="AD63" s="39" t="e" cm="1">
        <f t="array" ref="AD63">_xlfn.IFS(E63=1,VLOOKUP(F63,H1数据库!C:AQ,21,0),E63=2,VLOOKUP(H63,H1数据库!AS:BF,6,0))*C63</f>
        <v>#VALUE!</v>
      </c>
      <c r="AE63" s="18" t="e" cm="1">
        <f t="array" ref="AE63">_xlfn.IFS(E63=1,VLOOKUP(F63,H1数据库!C:AQ,22,0),E63=2,VLOOKUP(H63,H1数据库!AS:BF,7,0))</f>
        <v>#VALUE!</v>
      </c>
      <c r="AF63" s="18" t="e" cm="1">
        <f t="array" ref="AF63">_xlfn.IFS(E63=1,VLOOKUP(F63,H1数据库!C:AQ,23,0),E63=2,VLOOKUP(H63,H1数据库!AS:BF,8,0))</f>
        <v>#VALUE!</v>
      </c>
      <c r="AG63" s="18"/>
      <c r="AH63" s="18" t="e">
        <f>VLOOKUP(F63,H1数据库!C:AQ,24,0)</f>
        <v>#N/A</v>
      </c>
      <c r="AI63" s="18" t="e">
        <f>VLOOKUP(F63,H1数据库!C:AQ,25,0)</f>
        <v>#N/A</v>
      </c>
      <c r="AJ63" s="19" t="e">
        <f>VLOOKUP(F63,H1数据库!C:AQ,27,0)*C63</f>
        <v>#N/A</v>
      </c>
      <c r="AK63" s="18" t="e">
        <f>VLOOKUP(F63,H1数据库!C:AQ,28,0)</f>
        <v>#N/A</v>
      </c>
      <c r="AL63" s="18" t="e">
        <f>VLOOKUP(F63,H1数据库!C:AQ,29,0)</f>
        <v>#N/A</v>
      </c>
      <c r="AM63" s="18"/>
      <c r="AN63" s="18" t="e">
        <f>VLOOKUP(F63,H1数据库!C:AQ,30,0)</f>
        <v>#N/A</v>
      </c>
      <c r="AO63" s="18" t="e">
        <f>VLOOKUP(F63,H1数据库!C:AQ,31,0)</f>
        <v>#N/A</v>
      </c>
      <c r="AP63" s="19" t="e">
        <f>VLOOKUP(F63,H1数据库!C:AQ,33,0)*C63</f>
        <v>#N/A</v>
      </c>
      <c r="AQ63" s="18" t="e">
        <f>VLOOKUP(F63,H1数据库!C:AQ,34,0)</f>
        <v>#N/A</v>
      </c>
      <c r="AR63" s="18" t="e">
        <f>VLOOKUP(F63,H1数据库!C:AQ,35,0)</f>
        <v>#N/A</v>
      </c>
      <c r="AS63" s="18"/>
      <c r="AT63" s="18" t="e" cm="1">
        <f t="array" ref="AT63">_xlfn.IFS(E63=1,VLOOKUP(F63,H1数据库!C:AQ,36,0),E63=2,VLOOKUP(H63,H1数据库!AS:BF,9,0))</f>
        <v>#VALUE!</v>
      </c>
      <c r="AU63" s="18" t="e" cm="1">
        <f t="array" ref="AU63">_xlfn.IFS(E63=1,VLOOKUP(F63,H1数据库!C:AQ,37,0),E63=2,VLOOKUP(H63,H1数据库!AS:BF,10,0))</f>
        <v>#VALUE!</v>
      </c>
      <c r="AV63" s="18">
        <f t="shared" si="12"/>
        <v>0</v>
      </c>
      <c r="AW63" s="39" t="e" cm="1">
        <f t="array" ref="AW63">_xlfn.IFS(E63=1,VLOOKUP(F63,H1数据库!C:AQ,39,0),E63=2,VLOOKUP(H63,H1数据库!AS:BF,12,0))*AV63*C63</f>
        <v>#VALUE!</v>
      </c>
      <c r="AX63" s="18" t="e" cm="1">
        <f t="array" ref="AX63">_xlfn.IFS(E63=1,VLOOKUP(F63,H1数据库!C:AQ,40,0),E63=2,VLOOKUP(H63,H1数据库!AS:BF,13,0))</f>
        <v>#VALUE!</v>
      </c>
      <c r="AY63" s="18" t="e" cm="1">
        <f t="array" ref="AY63">_xlfn.IFS(E63=1,VLOOKUP(F63,H1数据库!C:AQ,41,0),E63=2,VLOOKUP(H63,H1数据库!AS:BF,14,0))</f>
        <v>#VALUE!</v>
      </c>
      <c r="AZ63" s="18"/>
    </row>
    <row r="64" spans="1:52" x14ac:dyDescent="0.25">
      <c r="A64" s="22"/>
      <c r="B64" s="3"/>
      <c r="C64" s="3"/>
      <c r="D64" s="3"/>
      <c r="E64" s="18" t="e">
        <f t="shared" si="7"/>
        <v>#VALUE!</v>
      </c>
      <c r="F64" s="18" t="str">
        <f t="shared" si="8"/>
        <v/>
      </c>
      <c r="G64" s="18" t="e">
        <f t="shared" si="9"/>
        <v>#VALUE!</v>
      </c>
      <c r="H64" s="18" t="e">
        <f t="shared" si="3"/>
        <v>#VALUE!</v>
      </c>
      <c r="I64" s="18" t="str">
        <f t="shared" si="10"/>
        <v/>
      </c>
      <c r="J64" s="18" t="e">
        <f>VLOOKUP(F64,H1数据库!C:AQ,2,0)</f>
        <v>#N/A</v>
      </c>
      <c r="K64" s="18" t="e">
        <f>VLOOKUP(F64,H1数据库!C:AQ,3,0)</f>
        <v>#N/A</v>
      </c>
      <c r="L64" s="19" t="e">
        <f t="shared" si="11"/>
        <v>#VALUE!</v>
      </c>
      <c r="M64" s="18" t="e">
        <f>VLOOKUP(F64,H1数据库!C:AQ,4,0)</f>
        <v>#N/A</v>
      </c>
      <c r="N64" s="18" t="e">
        <f>VLOOKUP(F64,H1数据库!C:AQ,5,0)</f>
        <v>#N/A</v>
      </c>
      <c r="O64" s="18"/>
      <c r="P64" s="18" t="e">
        <f>VLOOKUP(F64,H1数据库!C:AQ,6,0)</f>
        <v>#N/A</v>
      </c>
      <c r="Q64" s="18" t="e">
        <f>VLOOKUP(F64,H1数据库!C:AQ,7,0)</f>
        <v>#N/A</v>
      </c>
      <c r="R64" s="19" t="e">
        <f>VLOOKUP(F64,H1数据库!C:AQ,8,0)*C64</f>
        <v>#N/A</v>
      </c>
      <c r="S64" s="18" t="e">
        <f>VLOOKUP(F64,H1数据库!C:AQ,9,0)</f>
        <v>#N/A</v>
      </c>
      <c r="T64" s="18" t="e">
        <f>VLOOKUP(F64,H1数据库!C:AQ,10,0)</f>
        <v>#N/A</v>
      </c>
      <c r="U64" s="18"/>
      <c r="V64" s="18" t="e">
        <f>VLOOKUP(F64,H1数据库!C:AQ,11,0)</f>
        <v>#N/A</v>
      </c>
      <c r="W64" s="18" t="e">
        <f>VLOOKUP(F64,H1数据库!C:AQ,12,0)</f>
        <v>#N/A</v>
      </c>
      <c r="X64" s="19" t="e">
        <f>VLOOKUP(F64,H1数据库!C:AQ,15,0)*C64</f>
        <v>#N/A</v>
      </c>
      <c r="Y64" s="18" t="e">
        <f>VLOOKUP(F64,H1数据库!C:AQ,16,0)</f>
        <v>#N/A</v>
      </c>
      <c r="Z64" s="18" t="e">
        <f>VLOOKUP(F64,H1数据库!C:AQ,17,0)</f>
        <v>#N/A</v>
      </c>
      <c r="AA64" s="18"/>
      <c r="AB64" s="18" t="e" cm="1">
        <f t="array" ref="AB64">_xlfn.IFS(E64=1,VLOOKUP(F64,H1数据库!C:AQ,18,0),E64=2,VLOOKUP(H64,H1数据库!AS:BF,2,0))</f>
        <v>#VALUE!</v>
      </c>
      <c r="AC64" s="18" t="e" cm="1">
        <f t="array" ref="AC64">_xlfn.IFS(E64=1,VLOOKUP(F64,H1数据库!C:AQ,19,0),E64=2,VLOOKUP(H64,H1数据库!AS:BF,3,0))</f>
        <v>#VALUE!</v>
      </c>
      <c r="AD64" s="39" t="e" cm="1">
        <f t="array" ref="AD64">_xlfn.IFS(E64=1,VLOOKUP(F64,H1数据库!C:AQ,21,0),E64=2,VLOOKUP(H64,H1数据库!AS:BF,6,0))*C64</f>
        <v>#VALUE!</v>
      </c>
      <c r="AE64" s="18" t="e" cm="1">
        <f t="array" ref="AE64">_xlfn.IFS(E64=1,VLOOKUP(F64,H1数据库!C:AQ,22,0),E64=2,VLOOKUP(H64,H1数据库!AS:BF,7,0))</f>
        <v>#VALUE!</v>
      </c>
      <c r="AF64" s="18" t="e" cm="1">
        <f t="array" ref="AF64">_xlfn.IFS(E64=1,VLOOKUP(F64,H1数据库!C:AQ,23,0),E64=2,VLOOKUP(H64,H1数据库!AS:BF,8,0))</f>
        <v>#VALUE!</v>
      </c>
      <c r="AG64" s="18"/>
      <c r="AH64" s="18" t="e">
        <f>VLOOKUP(F64,H1数据库!C:AQ,24,0)</f>
        <v>#N/A</v>
      </c>
      <c r="AI64" s="18" t="e">
        <f>VLOOKUP(F64,H1数据库!C:AQ,25,0)</f>
        <v>#N/A</v>
      </c>
      <c r="AJ64" s="19" t="e">
        <f>VLOOKUP(F64,H1数据库!C:AQ,27,0)*C64</f>
        <v>#N/A</v>
      </c>
      <c r="AK64" s="18" t="e">
        <f>VLOOKUP(F64,H1数据库!C:AQ,28,0)</f>
        <v>#N/A</v>
      </c>
      <c r="AL64" s="18" t="e">
        <f>VLOOKUP(F64,H1数据库!C:AQ,29,0)</f>
        <v>#N/A</v>
      </c>
      <c r="AM64" s="18"/>
      <c r="AN64" s="18" t="e">
        <f>VLOOKUP(F64,H1数据库!C:AQ,30,0)</f>
        <v>#N/A</v>
      </c>
      <c r="AO64" s="18" t="e">
        <f>VLOOKUP(F64,H1数据库!C:AQ,31,0)</f>
        <v>#N/A</v>
      </c>
      <c r="AP64" s="19" t="e">
        <f>VLOOKUP(F64,H1数据库!C:AQ,33,0)*C64</f>
        <v>#N/A</v>
      </c>
      <c r="AQ64" s="18" t="e">
        <f>VLOOKUP(F64,H1数据库!C:AQ,34,0)</f>
        <v>#N/A</v>
      </c>
      <c r="AR64" s="18" t="e">
        <f>VLOOKUP(F64,H1数据库!C:AQ,35,0)</f>
        <v>#N/A</v>
      </c>
      <c r="AS64" s="18"/>
      <c r="AT64" s="18" t="e" cm="1">
        <f t="array" ref="AT64">_xlfn.IFS(E64=1,VLOOKUP(F64,H1数据库!C:AQ,36,0),E64=2,VLOOKUP(H64,H1数据库!AS:BF,9,0))</f>
        <v>#VALUE!</v>
      </c>
      <c r="AU64" s="18" t="e" cm="1">
        <f t="array" ref="AU64">_xlfn.IFS(E64=1,VLOOKUP(F64,H1数据库!C:AQ,37,0),E64=2,VLOOKUP(H64,H1数据库!AS:BF,10,0))</f>
        <v>#VALUE!</v>
      </c>
      <c r="AV64" s="18">
        <f t="shared" si="12"/>
        <v>0</v>
      </c>
      <c r="AW64" s="39" t="e" cm="1">
        <f t="array" ref="AW64">_xlfn.IFS(E64=1,VLOOKUP(F64,H1数据库!C:AQ,39,0),E64=2,VLOOKUP(H64,H1数据库!AS:BF,12,0))*AV64*C64</f>
        <v>#VALUE!</v>
      </c>
      <c r="AX64" s="18" t="e" cm="1">
        <f t="array" ref="AX64">_xlfn.IFS(E64=1,VLOOKUP(F64,H1数据库!C:AQ,40,0),E64=2,VLOOKUP(H64,H1数据库!AS:BF,13,0))</f>
        <v>#VALUE!</v>
      </c>
      <c r="AY64" s="18" t="e" cm="1">
        <f t="array" ref="AY64">_xlfn.IFS(E64=1,VLOOKUP(F64,H1数据库!C:AQ,41,0),E64=2,VLOOKUP(H64,H1数据库!AS:BF,14,0))</f>
        <v>#VALUE!</v>
      </c>
      <c r="AZ64" s="18"/>
    </row>
    <row r="65" spans="1:52" x14ac:dyDescent="0.25">
      <c r="A65" s="22"/>
      <c r="B65" s="3"/>
      <c r="C65" s="3"/>
      <c r="D65" s="3"/>
      <c r="E65" s="18" t="e">
        <f t="shared" si="7"/>
        <v>#VALUE!</v>
      </c>
      <c r="F65" s="18" t="str">
        <f t="shared" si="8"/>
        <v/>
      </c>
      <c r="G65" s="18" t="e">
        <f t="shared" si="9"/>
        <v>#VALUE!</v>
      </c>
      <c r="H65" s="18" t="e">
        <f t="shared" si="3"/>
        <v>#VALUE!</v>
      </c>
      <c r="I65" s="18" t="str">
        <f t="shared" si="10"/>
        <v/>
      </c>
      <c r="J65" s="18" t="e">
        <f>VLOOKUP(F65,H1数据库!C:AQ,2,0)</f>
        <v>#N/A</v>
      </c>
      <c r="K65" s="18" t="e">
        <f>VLOOKUP(F65,H1数据库!C:AQ,3,0)</f>
        <v>#N/A</v>
      </c>
      <c r="L65" s="19" t="e">
        <f t="shared" si="11"/>
        <v>#VALUE!</v>
      </c>
      <c r="M65" s="18" t="e">
        <f>VLOOKUP(F65,H1数据库!C:AQ,4,0)</f>
        <v>#N/A</v>
      </c>
      <c r="N65" s="18" t="e">
        <f>VLOOKUP(F65,H1数据库!C:AQ,5,0)</f>
        <v>#N/A</v>
      </c>
      <c r="O65" s="18"/>
      <c r="P65" s="18" t="e">
        <f>VLOOKUP(F65,H1数据库!C:AQ,6,0)</f>
        <v>#N/A</v>
      </c>
      <c r="Q65" s="18" t="e">
        <f>VLOOKUP(F65,H1数据库!C:AQ,7,0)</f>
        <v>#N/A</v>
      </c>
      <c r="R65" s="19" t="e">
        <f>VLOOKUP(F65,H1数据库!C:AQ,8,0)*C65</f>
        <v>#N/A</v>
      </c>
      <c r="S65" s="18" t="e">
        <f>VLOOKUP(F65,H1数据库!C:AQ,9,0)</f>
        <v>#N/A</v>
      </c>
      <c r="T65" s="18" t="e">
        <f>VLOOKUP(F65,H1数据库!C:AQ,10,0)</f>
        <v>#N/A</v>
      </c>
      <c r="U65" s="18"/>
      <c r="V65" s="18" t="e">
        <f>VLOOKUP(F65,H1数据库!C:AQ,11,0)</f>
        <v>#N/A</v>
      </c>
      <c r="W65" s="18" t="e">
        <f>VLOOKUP(F65,H1数据库!C:AQ,12,0)</f>
        <v>#N/A</v>
      </c>
      <c r="X65" s="19" t="e">
        <f>VLOOKUP(F65,H1数据库!C:AQ,15,0)*C65</f>
        <v>#N/A</v>
      </c>
      <c r="Y65" s="18" t="e">
        <f>VLOOKUP(F65,H1数据库!C:AQ,16,0)</f>
        <v>#N/A</v>
      </c>
      <c r="Z65" s="18" t="e">
        <f>VLOOKUP(F65,H1数据库!C:AQ,17,0)</f>
        <v>#N/A</v>
      </c>
      <c r="AA65" s="18"/>
      <c r="AB65" s="18" t="e" cm="1">
        <f t="array" ref="AB65">_xlfn.IFS(E65=1,VLOOKUP(F65,H1数据库!C:AQ,18,0),E65=2,VLOOKUP(H65,H1数据库!AS:BF,2,0))</f>
        <v>#VALUE!</v>
      </c>
      <c r="AC65" s="18" t="e" cm="1">
        <f t="array" ref="AC65">_xlfn.IFS(E65=1,VLOOKUP(F65,H1数据库!C:AQ,19,0),E65=2,VLOOKUP(H65,H1数据库!AS:BF,3,0))</f>
        <v>#VALUE!</v>
      </c>
      <c r="AD65" s="39" t="e" cm="1">
        <f t="array" ref="AD65">_xlfn.IFS(E65=1,VLOOKUP(F65,H1数据库!C:AQ,21,0),E65=2,VLOOKUP(H65,H1数据库!AS:BF,6,0))*C65</f>
        <v>#VALUE!</v>
      </c>
      <c r="AE65" s="18" t="e" cm="1">
        <f t="array" ref="AE65">_xlfn.IFS(E65=1,VLOOKUP(F65,H1数据库!C:AQ,22,0),E65=2,VLOOKUP(H65,H1数据库!AS:BF,7,0))</f>
        <v>#VALUE!</v>
      </c>
      <c r="AF65" s="18" t="e" cm="1">
        <f t="array" ref="AF65">_xlfn.IFS(E65=1,VLOOKUP(F65,H1数据库!C:AQ,23,0),E65=2,VLOOKUP(H65,H1数据库!AS:BF,8,0))</f>
        <v>#VALUE!</v>
      </c>
      <c r="AG65" s="18"/>
      <c r="AH65" s="18" t="e">
        <f>VLOOKUP(F65,H1数据库!C:AQ,24,0)</f>
        <v>#N/A</v>
      </c>
      <c r="AI65" s="18" t="e">
        <f>VLOOKUP(F65,H1数据库!C:AQ,25,0)</f>
        <v>#N/A</v>
      </c>
      <c r="AJ65" s="19" t="e">
        <f>VLOOKUP(F65,H1数据库!C:AQ,27,0)*C65</f>
        <v>#N/A</v>
      </c>
      <c r="AK65" s="18" t="e">
        <f>VLOOKUP(F65,H1数据库!C:AQ,28,0)</f>
        <v>#N/A</v>
      </c>
      <c r="AL65" s="18" t="e">
        <f>VLOOKUP(F65,H1数据库!C:AQ,29,0)</f>
        <v>#N/A</v>
      </c>
      <c r="AM65" s="18"/>
      <c r="AN65" s="18" t="e">
        <f>VLOOKUP(F65,H1数据库!C:AQ,30,0)</f>
        <v>#N/A</v>
      </c>
      <c r="AO65" s="18" t="e">
        <f>VLOOKUP(F65,H1数据库!C:AQ,31,0)</f>
        <v>#N/A</v>
      </c>
      <c r="AP65" s="19" t="e">
        <f>VLOOKUP(F65,H1数据库!C:AQ,33,0)*C65</f>
        <v>#N/A</v>
      </c>
      <c r="AQ65" s="18" t="e">
        <f>VLOOKUP(F65,H1数据库!C:AQ,34,0)</f>
        <v>#N/A</v>
      </c>
      <c r="AR65" s="18" t="e">
        <f>VLOOKUP(F65,H1数据库!C:AQ,35,0)</f>
        <v>#N/A</v>
      </c>
      <c r="AS65" s="18"/>
      <c r="AT65" s="18" t="e" cm="1">
        <f t="array" ref="AT65">_xlfn.IFS(E65=1,VLOOKUP(F65,H1数据库!C:AQ,36,0),E65=2,VLOOKUP(H65,H1数据库!AS:BF,9,0))</f>
        <v>#VALUE!</v>
      </c>
      <c r="AU65" s="18" t="e" cm="1">
        <f t="array" ref="AU65">_xlfn.IFS(E65=1,VLOOKUP(F65,H1数据库!C:AQ,37,0),E65=2,VLOOKUP(H65,H1数据库!AS:BF,10,0))</f>
        <v>#VALUE!</v>
      </c>
      <c r="AV65" s="18">
        <f t="shared" si="12"/>
        <v>0</v>
      </c>
      <c r="AW65" s="39" t="e" cm="1">
        <f t="array" ref="AW65">_xlfn.IFS(E65=1,VLOOKUP(F65,H1数据库!C:AQ,39,0),E65=2,VLOOKUP(H65,H1数据库!AS:BF,12,0))*AV65*C65</f>
        <v>#VALUE!</v>
      </c>
      <c r="AX65" s="18" t="e" cm="1">
        <f t="array" ref="AX65">_xlfn.IFS(E65=1,VLOOKUP(F65,H1数据库!C:AQ,40,0),E65=2,VLOOKUP(H65,H1数据库!AS:BF,13,0))</f>
        <v>#VALUE!</v>
      </c>
      <c r="AY65" s="18" t="e" cm="1">
        <f t="array" ref="AY65">_xlfn.IFS(E65=1,VLOOKUP(F65,H1数据库!C:AQ,41,0),E65=2,VLOOKUP(H65,H1数据库!AS:BF,14,0))</f>
        <v>#VALUE!</v>
      </c>
      <c r="AZ65" s="18"/>
    </row>
    <row r="66" spans="1:52" x14ac:dyDescent="0.25">
      <c r="A66" s="22"/>
      <c r="B66" s="3"/>
      <c r="C66" s="3"/>
      <c r="D66" s="3"/>
      <c r="E66" s="18" t="e">
        <f t="shared" si="7"/>
        <v>#VALUE!</v>
      </c>
      <c r="F66" s="18" t="str">
        <f t="shared" si="8"/>
        <v/>
      </c>
      <c r="G66" s="18" t="e">
        <f t="shared" si="9"/>
        <v>#VALUE!</v>
      </c>
      <c r="H66" s="18" t="e">
        <f t="shared" si="3"/>
        <v>#VALUE!</v>
      </c>
      <c r="I66" s="18" t="str">
        <f t="shared" si="10"/>
        <v/>
      </c>
      <c r="J66" s="18" t="e">
        <f>VLOOKUP(F66,H1数据库!C:AQ,2,0)</f>
        <v>#N/A</v>
      </c>
      <c r="K66" s="18" t="e">
        <f>VLOOKUP(F66,H1数据库!C:AQ,3,0)</f>
        <v>#N/A</v>
      </c>
      <c r="L66" s="19" t="e">
        <f t="shared" si="11"/>
        <v>#VALUE!</v>
      </c>
      <c r="M66" s="18" t="e">
        <f>VLOOKUP(F66,H1数据库!C:AQ,4,0)</f>
        <v>#N/A</v>
      </c>
      <c r="N66" s="18" t="e">
        <f>VLOOKUP(F66,H1数据库!C:AQ,5,0)</f>
        <v>#N/A</v>
      </c>
      <c r="O66" s="18"/>
      <c r="P66" s="18" t="e">
        <f>VLOOKUP(F66,H1数据库!C:AQ,6,0)</f>
        <v>#N/A</v>
      </c>
      <c r="Q66" s="18" t="e">
        <f>VLOOKUP(F66,H1数据库!C:AQ,7,0)</f>
        <v>#N/A</v>
      </c>
      <c r="R66" s="19" t="e">
        <f>VLOOKUP(F66,H1数据库!C:AQ,8,0)*C66</f>
        <v>#N/A</v>
      </c>
      <c r="S66" s="18" t="e">
        <f>VLOOKUP(F66,H1数据库!C:AQ,9,0)</f>
        <v>#N/A</v>
      </c>
      <c r="T66" s="18" t="e">
        <f>VLOOKUP(F66,H1数据库!C:AQ,10,0)</f>
        <v>#N/A</v>
      </c>
      <c r="U66" s="18"/>
      <c r="V66" s="18" t="e">
        <f>VLOOKUP(F66,H1数据库!C:AQ,11,0)</f>
        <v>#N/A</v>
      </c>
      <c r="W66" s="18" t="e">
        <f>VLOOKUP(F66,H1数据库!C:AQ,12,0)</f>
        <v>#N/A</v>
      </c>
      <c r="X66" s="19" t="e">
        <f>VLOOKUP(F66,H1数据库!C:AQ,15,0)*C66</f>
        <v>#N/A</v>
      </c>
      <c r="Y66" s="18" t="e">
        <f>VLOOKUP(F66,H1数据库!C:AQ,16,0)</f>
        <v>#N/A</v>
      </c>
      <c r="Z66" s="18" t="e">
        <f>VLOOKUP(F66,H1数据库!C:AQ,17,0)</f>
        <v>#N/A</v>
      </c>
      <c r="AA66" s="18"/>
      <c r="AB66" s="18" t="e" cm="1">
        <f t="array" ref="AB66">_xlfn.IFS(E66=1,VLOOKUP(F66,H1数据库!C:AQ,18,0),E66=2,VLOOKUP(H66,H1数据库!AS:BF,2,0))</f>
        <v>#VALUE!</v>
      </c>
      <c r="AC66" s="18" t="e" cm="1">
        <f t="array" ref="AC66">_xlfn.IFS(E66=1,VLOOKUP(F66,H1数据库!C:AQ,19,0),E66=2,VLOOKUP(H66,H1数据库!AS:BF,3,0))</f>
        <v>#VALUE!</v>
      </c>
      <c r="AD66" s="39" t="e" cm="1">
        <f t="array" ref="AD66">_xlfn.IFS(E66=1,VLOOKUP(F66,H1数据库!C:AQ,21,0),E66=2,VLOOKUP(H66,H1数据库!AS:BF,6,0))*C66</f>
        <v>#VALUE!</v>
      </c>
      <c r="AE66" s="18" t="e" cm="1">
        <f t="array" ref="AE66">_xlfn.IFS(E66=1,VLOOKUP(F66,H1数据库!C:AQ,22,0),E66=2,VLOOKUP(H66,H1数据库!AS:BF,7,0))</f>
        <v>#VALUE!</v>
      </c>
      <c r="AF66" s="18" t="e" cm="1">
        <f t="array" ref="AF66">_xlfn.IFS(E66=1,VLOOKUP(F66,H1数据库!C:AQ,23,0),E66=2,VLOOKUP(H66,H1数据库!AS:BF,8,0))</f>
        <v>#VALUE!</v>
      </c>
      <c r="AG66" s="18"/>
      <c r="AH66" s="18" t="e">
        <f>VLOOKUP(F66,H1数据库!C:AQ,24,0)</f>
        <v>#N/A</v>
      </c>
      <c r="AI66" s="18" t="e">
        <f>VLOOKUP(F66,H1数据库!C:AQ,25,0)</f>
        <v>#N/A</v>
      </c>
      <c r="AJ66" s="19" t="e">
        <f>VLOOKUP(F66,H1数据库!C:AQ,27,0)*C66</f>
        <v>#N/A</v>
      </c>
      <c r="AK66" s="18" t="e">
        <f>VLOOKUP(F66,H1数据库!C:AQ,28,0)</f>
        <v>#N/A</v>
      </c>
      <c r="AL66" s="18" t="e">
        <f>VLOOKUP(F66,H1数据库!C:AQ,29,0)</f>
        <v>#N/A</v>
      </c>
      <c r="AM66" s="18"/>
      <c r="AN66" s="18" t="e">
        <f>VLOOKUP(F66,H1数据库!C:AQ,30,0)</f>
        <v>#N/A</v>
      </c>
      <c r="AO66" s="18" t="e">
        <f>VLOOKUP(F66,H1数据库!C:AQ,31,0)</f>
        <v>#N/A</v>
      </c>
      <c r="AP66" s="19" t="e">
        <f>VLOOKUP(F66,H1数据库!C:AQ,33,0)*C66</f>
        <v>#N/A</v>
      </c>
      <c r="AQ66" s="18" t="e">
        <f>VLOOKUP(F66,H1数据库!C:AQ,34,0)</f>
        <v>#N/A</v>
      </c>
      <c r="AR66" s="18" t="e">
        <f>VLOOKUP(F66,H1数据库!C:AQ,35,0)</f>
        <v>#N/A</v>
      </c>
      <c r="AS66" s="18"/>
      <c r="AT66" s="18" t="e" cm="1">
        <f t="array" ref="AT66">_xlfn.IFS(E66=1,VLOOKUP(F66,H1数据库!C:AQ,36,0),E66=2,VLOOKUP(H66,H1数据库!AS:BF,9,0))</f>
        <v>#VALUE!</v>
      </c>
      <c r="AU66" s="18" t="e" cm="1">
        <f t="array" ref="AU66">_xlfn.IFS(E66=1,VLOOKUP(F66,H1数据库!C:AQ,37,0),E66=2,VLOOKUP(H66,H1数据库!AS:BF,10,0))</f>
        <v>#VALUE!</v>
      </c>
      <c r="AV66" s="18">
        <f t="shared" si="12"/>
        <v>0</v>
      </c>
      <c r="AW66" s="39" t="e" cm="1">
        <f t="array" ref="AW66">_xlfn.IFS(E66=1,VLOOKUP(F66,H1数据库!C:AQ,39,0),E66=2,VLOOKUP(H66,H1数据库!AS:BF,12,0))*AV66*C66</f>
        <v>#VALUE!</v>
      </c>
      <c r="AX66" s="18" t="e" cm="1">
        <f t="array" ref="AX66">_xlfn.IFS(E66=1,VLOOKUP(F66,H1数据库!C:AQ,40,0),E66=2,VLOOKUP(H66,H1数据库!AS:BF,13,0))</f>
        <v>#VALUE!</v>
      </c>
      <c r="AY66" s="18" t="e" cm="1">
        <f t="array" ref="AY66">_xlfn.IFS(E66=1,VLOOKUP(F66,H1数据库!C:AQ,41,0),E66=2,VLOOKUP(H66,H1数据库!AS:BF,14,0))</f>
        <v>#VALUE!</v>
      </c>
      <c r="AZ66" s="18"/>
    </row>
    <row r="67" spans="1:52" x14ac:dyDescent="0.25">
      <c r="A67" s="22"/>
      <c r="B67" s="3"/>
      <c r="C67" s="3"/>
      <c r="D67" s="3"/>
      <c r="E67" s="18" t="e">
        <f t="shared" si="7"/>
        <v>#VALUE!</v>
      </c>
      <c r="F67" s="18" t="str">
        <f t="shared" si="8"/>
        <v/>
      </c>
      <c r="G67" s="18" t="e">
        <f t="shared" si="9"/>
        <v>#VALUE!</v>
      </c>
      <c r="H67" s="18" t="e">
        <f t="shared" ref="H67:H100" si="13">VALUE(TRIM(MID(SUBSTITUTE($B67,"-",REPT(" ",99)),COLUMN(E67)*99-98,99)))</f>
        <v>#VALUE!</v>
      </c>
      <c r="I67" s="18" t="str">
        <f t="shared" si="10"/>
        <v/>
      </c>
      <c r="J67" s="18" t="e">
        <f>VLOOKUP(F67,H1数据库!C:AQ,2,0)</f>
        <v>#N/A</v>
      </c>
      <c r="K67" s="18" t="e">
        <f>VLOOKUP(F67,H1数据库!C:AQ,3,0)</f>
        <v>#N/A</v>
      </c>
      <c r="L67" s="19" t="e">
        <f t="shared" si="11"/>
        <v>#VALUE!</v>
      </c>
      <c r="M67" s="18" t="e">
        <f>VLOOKUP(F67,H1数据库!C:AQ,4,0)</f>
        <v>#N/A</v>
      </c>
      <c r="N67" s="18" t="e">
        <f>VLOOKUP(F67,H1数据库!C:AQ,5,0)</f>
        <v>#N/A</v>
      </c>
      <c r="O67" s="18"/>
      <c r="P67" s="18" t="e">
        <f>VLOOKUP(F67,H1数据库!C:AQ,6,0)</f>
        <v>#N/A</v>
      </c>
      <c r="Q67" s="18" t="e">
        <f>VLOOKUP(F67,H1数据库!C:AQ,7,0)</f>
        <v>#N/A</v>
      </c>
      <c r="R67" s="19" t="e">
        <f>VLOOKUP(F67,H1数据库!C:AQ,8,0)*C67</f>
        <v>#N/A</v>
      </c>
      <c r="S67" s="18" t="e">
        <f>VLOOKUP(F67,H1数据库!C:AQ,9,0)</f>
        <v>#N/A</v>
      </c>
      <c r="T67" s="18" t="e">
        <f>VLOOKUP(F67,H1数据库!C:AQ,10,0)</f>
        <v>#N/A</v>
      </c>
      <c r="U67" s="18"/>
      <c r="V67" s="18" t="e">
        <f>VLOOKUP(F67,H1数据库!C:AQ,11,0)</f>
        <v>#N/A</v>
      </c>
      <c r="W67" s="18" t="e">
        <f>VLOOKUP(F67,H1数据库!C:AQ,12,0)</f>
        <v>#N/A</v>
      </c>
      <c r="X67" s="19" t="e">
        <f>VLOOKUP(F67,H1数据库!C:AQ,15,0)*C67</f>
        <v>#N/A</v>
      </c>
      <c r="Y67" s="18" t="e">
        <f>VLOOKUP(F67,H1数据库!C:AQ,16,0)</f>
        <v>#N/A</v>
      </c>
      <c r="Z67" s="18" t="e">
        <f>VLOOKUP(F67,H1数据库!C:AQ,17,0)</f>
        <v>#N/A</v>
      </c>
      <c r="AA67" s="18"/>
      <c r="AB67" s="18" t="e" cm="1">
        <f t="array" ref="AB67">_xlfn.IFS(E67=1,VLOOKUP(F67,H1数据库!C:AQ,18,0),E67=2,VLOOKUP(H67,H1数据库!AS:BF,2,0))</f>
        <v>#VALUE!</v>
      </c>
      <c r="AC67" s="18" t="e" cm="1">
        <f t="array" ref="AC67">_xlfn.IFS(E67=1,VLOOKUP(F67,H1数据库!C:AQ,19,0),E67=2,VLOOKUP(H67,H1数据库!AS:BF,3,0))</f>
        <v>#VALUE!</v>
      </c>
      <c r="AD67" s="39" t="e" cm="1">
        <f t="array" ref="AD67">_xlfn.IFS(E67=1,VLOOKUP(F67,H1数据库!C:AQ,21,0),E67=2,VLOOKUP(H67,H1数据库!AS:BF,6,0))*C67</f>
        <v>#VALUE!</v>
      </c>
      <c r="AE67" s="18" t="e" cm="1">
        <f t="array" ref="AE67">_xlfn.IFS(E67=1,VLOOKUP(F67,H1数据库!C:AQ,22,0),E67=2,VLOOKUP(H67,H1数据库!AS:BF,7,0))</f>
        <v>#VALUE!</v>
      </c>
      <c r="AF67" s="18" t="e" cm="1">
        <f t="array" ref="AF67">_xlfn.IFS(E67=1,VLOOKUP(F67,H1数据库!C:AQ,23,0),E67=2,VLOOKUP(H67,H1数据库!AS:BF,8,0))</f>
        <v>#VALUE!</v>
      </c>
      <c r="AG67" s="18"/>
      <c r="AH67" s="18" t="e">
        <f>VLOOKUP(F67,H1数据库!C:AQ,24,0)</f>
        <v>#N/A</v>
      </c>
      <c r="AI67" s="18" t="e">
        <f>VLOOKUP(F67,H1数据库!C:AQ,25,0)</f>
        <v>#N/A</v>
      </c>
      <c r="AJ67" s="19" t="e">
        <f>VLOOKUP(F67,H1数据库!C:AQ,27,0)*C67</f>
        <v>#N/A</v>
      </c>
      <c r="AK67" s="18" t="e">
        <f>VLOOKUP(F67,H1数据库!C:AQ,28,0)</f>
        <v>#N/A</v>
      </c>
      <c r="AL67" s="18" t="e">
        <f>VLOOKUP(F67,H1数据库!C:AQ,29,0)</f>
        <v>#N/A</v>
      </c>
      <c r="AM67" s="18"/>
      <c r="AN67" s="18" t="e">
        <f>VLOOKUP(F67,H1数据库!C:AQ,30,0)</f>
        <v>#N/A</v>
      </c>
      <c r="AO67" s="18" t="e">
        <f>VLOOKUP(F67,H1数据库!C:AQ,31,0)</f>
        <v>#N/A</v>
      </c>
      <c r="AP67" s="19" t="e">
        <f>VLOOKUP(F67,H1数据库!C:AQ,33,0)*C67</f>
        <v>#N/A</v>
      </c>
      <c r="AQ67" s="18" t="e">
        <f>VLOOKUP(F67,H1数据库!C:AQ,34,0)</f>
        <v>#N/A</v>
      </c>
      <c r="AR67" s="18" t="e">
        <f>VLOOKUP(F67,H1数据库!C:AQ,35,0)</f>
        <v>#N/A</v>
      </c>
      <c r="AS67" s="18"/>
      <c r="AT67" s="18" t="e" cm="1">
        <f t="array" ref="AT67">_xlfn.IFS(E67=1,VLOOKUP(F67,H1数据库!C:AQ,36,0),E67=2,VLOOKUP(H67,H1数据库!AS:BF,9,0))</f>
        <v>#VALUE!</v>
      </c>
      <c r="AU67" s="18" t="e" cm="1">
        <f t="array" ref="AU67">_xlfn.IFS(E67=1,VLOOKUP(F67,H1数据库!C:AQ,37,0),E67=2,VLOOKUP(H67,H1数据库!AS:BF,10,0))</f>
        <v>#VALUE!</v>
      </c>
      <c r="AV67" s="18">
        <f t="shared" si="12"/>
        <v>0</v>
      </c>
      <c r="AW67" s="39" t="e" cm="1">
        <f t="array" ref="AW67">_xlfn.IFS(E67=1,VLOOKUP(F67,H1数据库!C:AQ,39,0),E67=2,VLOOKUP(H67,H1数据库!AS:BF,12,0))*AV67*C67</f>
        <v>#VALUE!</v>
      </c>
      <c r="AX67" s="18" t="e" cm="1">
        <f t="array" ref="AX67">_xlfn.IFS(E67=1,VLOOKUP(F67,H1数据库!C:AQ,40,0),E67=2,VLOOKUP(H67,H1数据库!AS:BF,13,0))</f>
        <v>#VALUE!</v>
      </c>
      <c r="AY67" s="18" t="e" cm="1">
        <f t="array" ref="AY67">_xlfn.IFS(E67=1,VLOOKUP(F67,H1数据库!C:AQ,41,0),E67=2,VLOOKUP(H67,H1数据库!AS:BF,14,0))</f>
        <v>#VALUE!</v>
      </c>
      <c r="AZ67" s="18"/>
    </row>
    <row r="68" spans="1:52" x14ac:dyDescent="0.25">
      <c r="A68" s="22"/>
      <c r="B68" s="3"/>
      <c r="C68" s="3"/>
      <c r="D68" s="3"/>
      <c r="E68" s="18" t="e">
        <f t="shared" si="7"/>
        <v>#VALUE!</v>
      </c>
      <c r="F68" s="18" t="str">
        <f t="shared" si="8"/>
        <v/>
      </c>
      <c r="G68" s="18" t="e">
        <f t="shared" si="9"/>
        <v>#VALUE!</v>
      </c>
      <c r="H68" s="18" t="e">
        <f t="shared" si="13"/>
        <v>#VALUE!</v>
      </c>
      <c r="I68" s="18" t="str">
        <f t="shared" si="10"/>
        <v/>
      </c>
      <c r="J68" s="18" t="e">
        <f>VLOOKUP(F68,H1数据库!C:AQ,2,0)</f>
        <v>#N/A</v>
      </c>
      <c r="K68" s="18" t="e">
        <f>VLOOKUP(F68,H1数据库!C:AQ,3,0)</f>
        <v>#N/A</v>
      </c>
      <c r="L68" s="19" t="e">
        <f t="shared" si="11"/>
        <v>#VALUE!</v>
      </c>
      <c r="M68" s="18" t="e">
        <f>VLOOKUP(F68,H1数据库!C:AQ,4,0)</f>
        <v>#N/A</v>
      </c>
      <c r="N68" s="18" t="e">
        <f>VLOOKUP(F68,H1数据库!C:AQ,5,0)</f>
        <v>#N/A</v>
      </c>
      <c r="O68" s="18"/>
      <c r="P68" s="18" t="e">
        <f>VLOOKUP(F68,H1数据库!C:AQ,6,0)</f>
        <v>#N/A</v>
      </c>
      <c r="Q68" s="18" t="e">
        <f>VLOOKUP(F68,H1数据库!C:AQ,7,0)</f>
        <v>#N/A</v>
      </c>
      <c r="R68" s="19" t="e">
        <f>VLOOKUP(F68,H1数据库!C:AQ,8,0)*C68</f>
        <v>#N/A</v>
      </c>
      <c r="S68" s="18" t="e">
        <f>VLOOKUP(F68,H1数据库!C:AQ,9,0)</f>
        <v>#N/A</v>
      </c>
      <c r="T68" s="18" t="e">
        <f>VLOOKUP(F68,H1数据库!C:AQ,10,0)</f>
        <v>#N/A</v>
      </c>
      <c r="U68" s="18"/>
      <c r="V68" s="18" t="e">
        <f>VLOOKUP(F68,H1数据库!C:AQ,11,0)</f>
        <v>#N/A</v>
      </c>
      <c r="W68" s="18" t="e">
        <f>VLOOKUP(F68,H1数据库!C:AQ,12,0)</f>
        <v>#N/A</v>
      </c>
      <c r="X68" s="19" t="e">
        <f>VLOOKUP(F68,H1数据库!C:AQ,15,0)*C68</f>
        <v>#N/A</v>
      </c>
      <c r="Y68" s="18" t="e">
        <f>VLOOKUP(F68,H1数据库!C:AQ,16,0)</f>
        <v>#N/A</v>
      </c>
      <c r="Z68" s="18" t="e">
        <f>VLOOKUP(F68,H1数据库!C:AQ,17,0)</f>
        <v>#N/A</v>
      </c>
      <c r="AA68" s="18"/>
      <c r="AB68" s="18" t="e" cm="1">
        <f t="array" ref="AB68">_xlfn.IFS(E68=1,VLOOKUP(F68,H1数据库!C:AQ,18,0),E68=2,VLOOKUP(H68,H1数据库!AS:BF,2,0))</f>
        <v>#VALUE!</v>
      </c>
      <c r="AC68" s="18" t="e" cm="1">
        <f t="array" ref="AC68">_xlfn.IFS(E68=1,VLOOKUP(F68,H1数据库!C:AQ,19,0),E68=2,VLOOKUP(H68,H1数据库!AS:BF,3,0))</f>
        <v>#VALUE!</v>
      </c>
      <c r="AD68" s="39" t="e" cm="1">
        <f t="array" ref="AD68">_xlfn.IFS(E68=1,VLOOKUP(F68,H1数据库!C:AQ,21,0),E68=2,VLOOKUP(H68,H1数据库!AS:BF,6,0))*C68</f>
        <v>#VALUE!</v>
      </c>
      <c r="AE68" s="18" t="e" cm="1">
        <f t="array" ref="AE68">_xlfn.IFS(E68=1,VLOOKUP(F68,H1数据库!C:AQ,22,0),E68=2,VLOOKUP(H68,H1数据库!AS:BF,7,0))</f>
        <v>#VALUE!</v>
      </c>
      <c r="AF68" s="18" t="e" cm="1">
        <f t="array" ref="AF68">_xlfn.IFS(E68=1,VLOOKUP(F68,H1数据库!C:AQ,23,0),E68=2,VLOOKUP(H68,H1数据库!AS:BF,8,0))</f>
        <v>#VALUE!</v>
      </c>
      <c r="AG68" s="18"/>
      <c r="AH68" s="18" t="e">
        <f>VLOOKUP(F68,H1数据库!C:AQ,24,0)</f>
        <v>#N/A</v>
      </c>
      <c r="AI68" s="18" t="e">
        <f>VLOOKUP(F68,H1数据库!C:AQ,25,0)</f>
        <v>#N/A</v>
      </c>
      <c r="AJ68" s="19" t="e">
        <f>VLOOKUP(F68,H1数据库!C:AQ,27,0)*C68</f>
        <v>#N/A</v>
      </c>
      <c r="AK68" s="18" t="e">
        <f>VLOOKUP(F68,H1数据库!C:AQ,28,0)</f>
        <v>#N/A</v>
      </c>
      <c r="AL68" s="18" t="e">
        <f>VLOOKUP(F68,H1数据库!C:AQ,29,0)</f>
        <v>#N/A</v>
      </c>
      <c r="AM68" s="18"/>
      <c r="AN68" s="18" t="e">
        <f>VLOOKUP(F68,H1数据库!C:AQ,30,0)</f>
        <v>#N/A</v>
      </c>
      <c r="AO68" s="18" t="e">
        <f>VLOOKUP(F68,H1数据库!C:AQ,31,0)</f>
        <v>#N/A</v>
      </c>
      <c r="AP68" s="19" t="e">
        <f>VLOOKUP(F68,H1数据库!C:AQ,33,0)*C68</f>
        <v>#N/A</v>
      </c>
      <c r="AQ68" s="18" t="e">
        <f>VLOOKUP(F68,H1数据库!C:AQ,34,0)</f>
        <v>#N/A</v>
      </c>
      <c r="AR68" s="18" t="e">
        <f>VLOOKUP(F68,H1数据库!C:AQ,35,0)</f>
        <v>#N/A</v>
      </c>
      <c r="AS68" s="18"/>
      <c r="AT68" s="18" t="e" cm="1">
        <f t="array" ref="AT68">_xlfn.IFS(E68=1,VLOOKUP(F68,H1数据库!C:AQ,36,0),E68=2,VLOOKUP(H68,H1数据库!AS:BF,9,0))</f>
        <v>#VALUE!</v>
      </c>
      <c r="AU68" s="18" t="e" cm="1">
        <f t="array" ref="AU68">_xlfn.IFS(E68=1,VLOOKUP(F68,H1数据库!C:AQ,37,0),E68=2,VLOOKUP(H68,H1数据库!AS:BF,10,0))</f>
        <v>#VALUE!</v>
      </c>
      <c r="AV68" s="18">
        <f t="shared" si="12"/>
        <v>0</v>
      </c>
      <c r="AW68" s="39" t="e" cm="1">
        <f t="array" ref="AW68">_xlfn.IFS(E68=1,VLOOKUP(F68,H1数据库!C:AQ,39,0),E68=2,VLOOKUP(H68,H1数据库!AS:BF,12,0))*AV68*C68</f>
        <v>#VALUE!</v>
      </c>
      <c r="AX68" s="18" t="e" cm="1">
        <f t="array" ref="AX68">_xlfn.IFS(E68=1,VLOOKUP(F68,H1数据库!C:AQ,40,0),E68=2,VLOOKUP(H68,H1数据库!AS:BF,13,0))</f>
        <v>#VALUE!</v>
      </c>
      <c r="AY68" s="18" t="e" cm="1">
        <f t="array" ref="AY68">_xlfn.IFS(E68=1,VLOOKUP(F68,H1数据库!C:AQ,41,0),E68=2,VLOOKUP(H68,H1数据库!AS:BF,14,0))</f>
        <v>#VALUE!</v>
      </c>
      <c r="AZ68" s="18"/>
    </row>
    <row r="69" spans="1:52" x14ac:dyDescent="0.25">
      <c r="A69" s="22"/>
      <c r="B69" s="3"/>
      <c r="C69" s="3"/>
      <c r="D69" s="3"/>
      <c r="E69" s="18" t="e">
        <f t="shared" si="7"/>
        <v>#VALUE!</v>
      </c>
      <c r="F69" s="18" t="str">
        <f t="shared" si="8"/>
        <v/>
      </c>
      <c r="G69" s="18" t="e">
        <f t="shared" si="9"/>
        <v>#VALUE!</v>
      </c>
      <c r="H69" s="18" t="e">
        <f t="shared" si="13"/>
        <v>#VALUE!</v>
      </c>
      <c r="I69" s="18" t="str">
        <f t="shared" si="10"/>
        <v/>
      </c>
      <c r="J69" s="18" t="e">
        <f>VLOOKUP(F69,H1数据库!C:AQ,2,0)</f>
        <v>#N/A</v>
      </c>
      <c r="K69" s="18" t="e">
        <f>VLOOKUP(F69,H1数据库!C:AQ,3,0)</f>
        <v>#N/A</v>
      </c>
      <c r="L69" s="19" t="e">
        <f t="shared" si="11"/>
        <v>#VALUE!</v>
      </c>
      <c r="M69" s="18" t="e">
        <f>VLOOKUP(F69,H1数据库!C:AQ,4,0)</f>
        <v>#N/A</v>
      </c>
      <c r="N69" s="18" t="e">
        <f>VLOOKUP(F69,H1数据库!C:AQ,5,0)</f>
        <v>#N/A</v>
      </c>
      <c r="O69" s="18"/>
      <c r="P69" s="18" t="e">
        <f>VLOOKUP(F69,H1数据库!C:AQ,6,0)</f>
        <v>#N/A</v>
      </c>
      <c r="Q69" s="18" t="e">
        <f>VLOOKUP(F69,H1数据库!C:AQ,7,0)</f>
        <v>#N/A</v>
      </c>
      <c r="R69" s="19" t="e">
        <f>VLOOKUP(F69,H1数据库!C:AQ,8,0)*C69</f>
        <v>#N/A</v>
      </c>
      <c r="S69" s="18" t="e">
        <f>VLOOKUP(F69,H1数据库!C:AQ,9,0)</f>
        <v>#N/A</v>
      </c>
      <c r="T69" s="18" t="e">
        <f>VLOOKUP(F69,H1数据库!C:AQ,10,0)</f>
        <v>#N/A</v>
      </c>
      <c r="U69" s="18"/>
      <c r="V69" s="18" t="e">
        <f>VLOOKUP(F69,H1数据库!C:AQ,11,0)</f>
        <v>#N/A</v>
      </c>
      <c r="W69" s="18" t="e">
        <f>VLOOKUP(F69,H1数据库!C:AQ,12,0)</f>
        <v>#N/A</v>
      </c>
      <c r="X69" s="19" t="e">
        <f>VLOOKUP(F69,H1数据库!C:AQ,15,0)*C69</f>
        <v>#N/A</v>
      </c>
      <c r="Y69" s="18" t="e">
        <f>VLOOKUP(F69,H1数据库!C:AQ,16,0)</f>
        <v>#N/A</v>
      </c>
      <c r="Z69" s="18" t="e">
        <f>VLOOKUP(F69,H1数据库!C:AQ,17,0)</f>
        <v>#N/A</v>
      </c>
      <c r="AA69" s="18"/>
      <c r="AB69" s="18" t="e" cm="1">
        <f t="array" ref="AB69">_xlfn.IFS(E69=1,VLOOKUP(F69,H1数据库!C:AQ,18,0),E69=2,VLOOKUP(H69,H1数据库!AS:BF,2,0))</f>
        <v>#VALUE!</v>
      </c>
      <c r="AC69" s="18" t="e" cm="1">
        <f t="array" ref="AC69">_xlfn.IFS(E69=1,VLOOKUP(F69,H1数据库!C:AQ,19,0),E69=2,VLOOKUP(H69,H1数据库!AS:BF,3,0))</f>
        <v>#VALUE!</v>
      </c>
      <c r="AD69" s="39" t="e" cm="1">
        <f t="array" ref="AD69">_xlfn.IFS(E69=1,VLOOKUP(F69,H1数据库!C:AQ,21,0),E69=2,VLOOKUP(H69,H1数据库!AS:BF,6,0))*C69</f>
        <v>#VALUE!</v>
      </c>
      <c r="AE69" s="18" t="e" cm="1">
        <f t="array" ref="AE69">_xlfn.IFS(E69=1,VLOOKUP(F69,H1数据库!C:AQ,22,0),E69=2,VLOOKUP(H69,H1数据库!AS:BF,7,0))</f>
        <v>#VALUE!</v>
      </c>
      <c r="AF69" s="18" t="e" cm="1">
        <f t="array" ref="AF69">_xlfn.IFS(E69=1,VLOOKUP(F69,H1数据库!C:AQ,23,0),E69=2,VLOOKUP(H69,H1数据库!AS:BF,8,0))</f>
        <v>#VALUE!</v>
      </c>
      <c r="AG69" s="18"/>
      <c r="AH69" s="18" t="e">
        <f>VLOOKUP(F69,H1数据库!C:AQ,24,0)</f>
        <v>#N/A</v>
      </c>
      <c r="AI69" s="18" t="e">
        <f>VLOOKUP(F69,H1数据库!C:AQ,25,0)</f>
        <v>#N/A</v>
      </c>
      <c r="AJ69" s="19" t="e">
        <f>VLOOKUP(F69,H1数据库!C:AQ,27,0)*C69</f>
        <v>#N/A</v>
      </c>
      <c r="AK69" s="18" t="e">
        <f>VLOOKUP(F69,H1数据库!C:AQ,28,0)</f>
        <v>#N/A</v>
      </c>
      <c r="AL69" s="18" t="e">
        <f>VLOOKUP(F69,H1数据库!C:AQ,29,0)</f>
        <v>#N/A</v>
      </c>
      <c r="AM69" s="18"/>
      <c r="AN69" s="18" t="e">
        <f>VLOOKUP(F69,H1数据库!C:AQ,30,0)</f>
        <v>#N/A</v>
      </c>
      <c r="AO69" s="18" t="e">
        <f>VLOOKUP(F69,H1数据库!C:AQ,31,0)</f>
        <v>#N/A</v>
      </c>
      <c r="AP69" s="19" t="e">
        <f>VLOOKUP(F69,H1数据库!C:AQ,33,0)*C69</f>
        <v>#N/A</v>
      </c>
      <c r="AQ69" s="18" t="e">
        <f>VLOOKUP(F69,H1数据库!C:AQ,34,0)</f>
        <v>#N/A</v>
      </c>
      <c r="AR69" s="18" t="e">
        <f>VLOOKUP(F69,H1数据库!C:AQ,35,0)</f>
        <v>#N/A</v>
      </c>
      <c r="AS69" s="18"/>
      <c r="AT69" s="18" t="e" cm="1">
        <f t="array" ref="AT69">_xlfn.IFS(E69=1,VLOOKUP(F69,H1数据库!C:AQ,36,0),E69=2,VLOOKUP(H69,H1数据库!AS:BF,9,0))</f>
        <v>#VALUE!</v>
      </c>
      <c r="AU69" s="18" t="e" cm="1">
        <f t="array" ref="AU69">_xlfn.IFS(E69=1,VLOOKUP(F69,H1数据库!C:AQ,37,0),E69=2,VLOOKUP(H69,H1数据库!AS:BF,10,0))</f>
        <v>#VALUE!</v>
      </c>
      <c r="AV69" s="18">
        <f t="shared" si="12"/>
        <v>0</v>
      </c>
      <c r="AW69" s="39" t="e" cm="1">
        <f t="array" ref="AW69">_xlfn.IFS(E69=1,VLOOKUP(F69,H1数据库!C:AQ,39,0),E69=2,VLOOKUP(H69,H1数据库!AS:BF,12,0))*AV69*C69</f>
        <v>#VALUE!</v>
      </c>
      <c r="AX69" s="18" t="e" cm="1">
        <f t="array" ref="AX69">_xlfn.IFS(E69=1,VLOOKUP(F69,H1数据库!C:AQ,40,0),E69=2,VLOOKUP(H69,H1数据库!AS:BF,13,0))</f>
        <v>#VALUE!</v>
      </c>
      <c r="AY69" s="18" t="e" cm="1">
        <f t="array" ref="AY69">_xlfn.IFS(E69=1,VLOOKUP(F69,H1数据库!C:AQ,41,0),E69=2,VLOOKUP(H69,H1数据库!AS:BF,14,0))</f>
        <v>#VALUE!</v>
      </c>
      <c r="AZ69" s="18"/>
    </row>
    <row r="70" spans="1:52" x14ac:dyDescent="0.25">
      <c r="A70" s="22"/>
      <c r="B70" s="3"/>
      <c r="C70" s="3"/>
      <c r="D70" s="3"/>
      <c r="E70" s="18" t="e">
        <f t="shared" si="7"/>
        <v>#VALUE!</v>
      </c>
      <c r="F70" s="18" t="str">
        <f t="shared" si="8"/>
        <v/>
      </c>
      <c r="G70" s="18" t="e">
        <f t="shared" si="9"/>
        <v>#VALUE!</v>
      </c>
      <c r="H70" s="18" t="e">
        <f t="shared" si="13"/>
        <v>#VALUE!</v>
      </c>
      <c r="I70" s="18" t="str">
        <f t="shared" si="10"/>
        <v/>
      </c>
      <c r="J70" s="18" t="e">
        <f>VLOOKUP(F70,H1数据库!C:AQ,2,0)</f>
        <v>#N/A</v>
      </c>
      <c r="K70" s="18" t="e">
        <f>VLOOKUP(F70,H1数据库!C:AQ,3,0)</f>
        <v>#N/A</v>
      </c>
      <c r="L70" s="19" t="e">
        <f t="shared" si="11"/>
        <v>#VALUE!</v>
      </c>
      <c r="M70" s="18" t="e">
        <f>VLOOKUP(F70,H1数据库!C:AQ,4,0)</f>
        <v>#N/A</v>
      </c>
      <c r="N70" s="18" t="e">
        <f>VLOOKUP(F70,H1数据库!C:AQ,5,0)</f>
        <v>#N/A</v>
      </c>
      <c r="O70" s="18"/>
      <c r="P70" s="18" t="e">
        <f>VLOOKUP(F70,H1数据库!C:AQ,6,0)</f>
        <v>#N/A</v>
      </c>
      <c r="Q70" s="18" t="e">
        <f>VLOOKUP(F70,H1数据库!C:AQ,7,0)</f>
        <v>#N/A</v>
      </c>
      <c r="R70" s="19" t="e">
        <f>VLOOKUP(F70,H1数据库!C:AQ,8,0)*C70</f>
        <v>#N/A</v>
      </c>
      <c r="S70" s="18" t="e">
        <f>VLOOKUP(F70,H1数据库!C:AQ,9,0)</f>
        <v>#N/A</v>
      </c>
      <c r="T70" s="18" t="e">
        <f>VLOOKUP(F70,H1数据库!C:AQ,10,0)</f>
        <v>#N/A</v>
      </c>
      <c r="U70" s="18"/>
      <c r="V70" s="18" t="e">
        <f>VLOOKUP(F70,H1数据库!C:AQ,11,0)</f>
        <v>#N/A</v>
      </c>
      <c r="W70" s="18" t="e">
        <f>VLOOKUP(F70,H1数据库!C:AQ,12,0)</f>
        <v>#N/A</v>
      </c>
      <c r="X70" s="19" t="e">
        <f>VLOOKUP(F70,H1数据库!C:AQ,15,0)*C70</f>
        <v>#N/A</v>
      </c>
      <c r="Y70" s="18" t="e">
        <f>VLOOKUP(F70,H1数据库!C:AQ,16,0)</f>
        <v>#N/A</v>
      </c>
      <c r="Z70" s="18" t="e">
        <f>VLOOKUP(F70,H1数据库!C:AQ,17,0)</f>
        <v>#N/A</v>
      </c>
      <c r="AA70" s="18"/>
      <c r="AB70" s="18" t="e" cm="1">
        <f t="array" ref="AB70">_xlfn.IFS(E70=1,VLOOKUP(F70,H1数据库!C:AQ,18,0),E70=2,VLOOKUP(H70,H1数据库!AS:BF,2,0))</f>
        <v>#VALUE!</v>
      </c>
      <c r="AC70" s="18" t="e" cm="1">
        <f t="array" ref="AC70">_xlfn.IFS(E70=1,VLOOKUP(F70,H1数据库!C:AQ,19,0),E70=2,VLOOKUP(H70,H1数据库!AS:BF,3,0))</f>
        <v>#VALUE!</v>
      </c>
      <c r="AD70" s="39" t="e" cm="1">
        <f t="array" ref="AD70">_xlfn.IFS(E70=1,VLOOKUP(F70,H1数据库!C:AQ,21,0),E70=2,VLOOKUP(H70,H1数据库!AS:BF,6,0))*C70</f>
        <v>#VALUE!</v>
      </c>
      <c r="AE70" s="18" t="e" cm="1">
        <f t="array" ref="AE70">_xlfn.IFS(E70=1,VLOOKUP(F70,H1数据库!C:AQ,22,0),E70=2,VLOOKUP(H70,H1数据库!AS:BF,7,0))</f>
        <v>#VALUE!</v>
      </c>
      <c r="AF70" s="18" t="e" cm="1">
        <f t="array" ref="AF70">_xlfn.IFS(E70=1,VLOOKUP(F70,H1数据库!C:AQ,23,0),E70=2,VLOOKUP(H70,H1数据库!AS:BF,8,0))</f>
        <v>#VALUE!</v>
      </c>
      <c r="AG70" s="18"/>
      <c r="AH70" s="18" t="e">
        <f>VLOOKUP(F70,H1数据库!C:AQ,24,0)</f>
        <v>#N/A</v>
      </c>
      <c r="AI70" s="18" t="e">
        <f>VLOOKUP(F70,H1数据库!C:AQ,25,0)</f>
        <v>#N/A</v>
      </c>
      <c r="AJ70" s="19" t="e">
        <f>VLOOKUP(F70,H1数据库!C:AQ,27,0)*C70</f>
        <v>#N/A</v>
      </c>
      <c r="AK70" s="18" t="e">
        <f>VLOOKUP(F70,H1数据库!C:AQ,28,0)</f>
        <v>#N/A</v>
      </c>
      <c r="AL70" s="18" t="e">
        <f>VLOOKUP(F70,H1数据库!C:AQ,29,0)</f>
        <v>#N/A</v>
      </c>
      <c r="AM70" s="18"/>
      <c r="AN70" s="18" t="e">
        <f>VLOOKUP(F70,H1数据库!C:AQ,30,0)</f>
        <v>#N/A</v>
      </c>
      <c r="AO70" s="18" t="e">
        <f>VLOOKUP(F70,H1数据库!C:AQ,31,0)</f>
        <v>#N/A</v>
      </c>
      <c r="AP70" s="19" t="e">
        <f>VLOOKUP(F70,H1数据库!C:AQ,33,0)*C70</f>
        <v>#N/A</v>
      </c>
      <c r="AQ70" s="18" t="e">
        <f>VLOOKUP(F70,H1数据库!C:AQ,34,0)</f>
        <v>#N/A</v>
      </c>
      <c r="AR70" s="18" t="e">
        <f>VLOOKUP(F70,H1数据库!C:AQ,35,0)</f>
        <v>#N/A</v>
      </c>
      <c r="AS70" s="18"/>
      <c r="AT70" s="18" t="e" cm="1">
        <f t="array" ref="AT70">_xlfn.IFS(E70=1,VLOOKUP(F70,H1数据库!C:AQ,36,0),E70=2,VLOOKUP(H70,H1数据库!AS:BF,9,0))</f>
        <v>#VALUE!</v>
      </c>
      <c r="AU70" s="18" t="e" cm="1">
        <f t="array" ref="AU70">_xlfn.IFS(E70=1,VLOOKUP(F70,H1数据库!C:AQ,37,0),E70=2,VLOOKUP(H70,H1数据库!AS:BF,10,0))</f>
        <v>#VALUE!</v>
      </c>
      <c r="AV70" s="18">
        <f t="shared" si="12"/>
        <v>0</v>
      </c>
      <c r="AW70" s="39" t="e" cm="1">
        <f t="array" ref="AW70">_xlfn.IFS(E70=1,VLOOKUP(F70,H1数据库!C:AQ,39,0),E70=2,VLOOKUP(H70,H1数据库!AS:BF,12,0))*AV70*C70</f>
        <v>#VALUE!</v>
      </c>
      <c r="AX70" s="18" t="e" cm="1">
        <f t="array" ref="AX70">_xlfn.IFS(E70=1,VLOOKUP(F70,H1数据库!C:AQ,40,0),E70=2,VLOOKUP(H70,H1数据库!AS:BF,13,0))</f>
        <v>#VALUE!</v>
      </c>
      <c r="AY70" s="18" t="e" cm="1">
        <f t="array" ref="AY70">_xlfn.IFS(E70=1,VLOOKUP(F70,H1数据库!C:AQ,41,0),E70=2,VLOOKUP(H70,H1数据库!AS:BF,14,0))</f>
        <v>#VALUE!</v>
      </c>
      <c r="AZ70" s="18"/>
    </row>
    <row r="71" spans="1:52" x14ac:dyDescent="0.25">
      <c r="A71" s="22"/>
      <c r="B71" s="3"/>
      <c r="C71" s="3"/>
      <c r="D71" s="3"/>
      <c r="E71" s="18" t="e">
        <f t="shared" ref="E71:E100" si="14">VALUE(TRIM(MID(SUBSTITUTE($B71,"-",REPT(" ",99)),COLUMN(B71)*99-98,99)))</f>
        <v>#VALUE!</v>
      </c>
      <c r="F71" s="18" t="str">
        <f t="shared" ref="F71:F100" si="15">(TRIM(MID(SUBSTITUTE($B71,"-",REPT(" ",99)),COLUMN(C71)*99-98,99)))</f>
        <v/>
      </c>
      <c r="G71" s="18" t="e">
        <f t="shared" ref="G71:G100" si="16">VALUE(TRIM(MID(SUBSTITUTE($B71,"-",REPT(" ",99)),COLUMN(D71)*99-98,99)))</f>
        <v>#VALUE!</v>
      </c>
      <c r="H71" s="18" t="e">
        <f t="shared" si="13"/>
        <v>#VALUE!</v>
      </c>
      <c r="I71" s="18" t="str">
        <f t="shared" ref="I71:I100" si="17">(TRIM(MID(SUBSTITUTE($B71,"-",REPT(" ",99)),COLUMN(F71)*99-98,99)))</f>
        <v/>
      </c>
      <c r="J71" s="18" t="e">
        <f>VLOOKUP(F71,H1数据库!C:AQ,2,0)</f>
        <v>#N/A</v>
      </c>
      <c r="K71" s="18" t="e">
        <f>VLOOKUP(F71,H1数据库!C:AQ,3,0)</f>
        <v>#N/A</v>
      </c>
      <c r="L71" s="19" t="e">
        <f t="shared" ref="L71:L100" si="18">(G71/1000)*C71</f>
        <v>#VALUE!</v>
      </c>
      <c r="M71" s="18" t="e">
        <f>VLOOKUP(F71,H1数据库!C:AQ,4,0)</f>
        <v>#N/A</v>
      </c>
      <c r="N71" s="18" t="e">
        <f>VLOOKUP(F71,H1数据库!C:AQ,5,0)</f>
        <v>#N/A</v>
      </c>
      <c r="O71" s="18"/>
      <c r="P71" s="18" t="e">
        <f>VLOOKUP(F71,H1数据库!C:AQ,6,0)</f>
        <v>#N/A</v>
      </c>
      <c r="Q71" s="18" t="e">
        <f>VLOOKUP(F71,H1数据库!C:AQ,7,0)</f>
        <v>#N/A</v>
      </c>
      <c r="R71" s="19" t="e">
        <f>VLOOKUP(F71,H1数据库!C:AQ,8,0)*C71</f>
        <v>#N/A</v>
      </c>
      <c r="S71" s="18" t="e">
        <f>VLOOKUP(F71,H1数据库!C:AQ,9,0)</f>
        <v>#N/A</v>
      </c>
      <c r="T71" s="18" t="e">
        <f>VLOOKUP(F71,H1数据库!C:AQ,10,0)</f>
        <v>#N/A</v>
      </c>
      <c r="U71" s="18"/>
      <c r="V71" s="18" t="e">
        <f>VLOOKUP(F71,H1数据库!C:AQ,11,0)</f>
        <v>#N/A</v>
      </c>
      <c r="W71" s="18" t="e">
        <f>VLOOKUP(F71,H1数据库!C:AQ,12,0)</f>
        <v>#N/A</v>
      </c>
      <c r="X71" s="19" t="e">
        <f>VLOOKUP(F71,H1数据库!C:AQ,15,0)*C71</f>
        <v>#N/A</v>
      </c>
      <c r="Y71" s="18" t="e">
        <f>VLOOKUP(F71,H1数据库!C:AQ,16,0)</f>
        <v>#N/A</v>
      </c>
      <c r="Z71" s="18" t="e">
        <f>VLOOKUP(F71,H1数据库!C:AQ,17,0)</f>
        <v>#N/A</v>
      </c>
      <c r="AA71" s="18"/>
      <c r="AB71" s="18" t="e" cm="1">
        <f t="array" ref="AB71">_xlfn.IFS(E71=1,VLOOKUP(F71,H1数据库!C:AQ,18,0),E71=2,VLOOKUP(H71,H1数据库!AS:BF,2,0))</f>
        <v>#VALUE!</v>
      </c>
      <c r="AC71" s="18" t="e" cm="1">
        <f t="array" ref="AC71">_xlfn.IFS(E71=1,VLOOKUP(F71,H1数据库!C:AQ,19,0),E71=2,VLOOKUP(H71,H1数据库!AS:BF,3,0))</f>
        <v>#VALUE!</v>
      </c>
      <c r="AD71" s="39" t="e" cm="1">
        <f t="array" ref="AD71">_xlfn.IFS(E71=1,VLOOKUP(F71,H1数据库!C:AQ,21,0),E71=2,VLOOKUP(H71,H1数据库!AS:BF,6,0))*C71</f>
        <v>#VALUE!</v>
      </c>
      <c r="AE71" s="18" t="e" cm="1">
        <f t="array" ref="AE71">_xlfn.IFS(E71=1,VLOOKUP(F71,H1数据库!C:AQ,22,0),E71=2,VLOOKUP(H71,H1数据库!AS:BF,7,0))</f>
        <v>#VALUE!</v>
      </c>
      <c r="AF71" s="18" t="e" cm="1">
        <f t="array" ref="AF71">_xlfn.IFS(E71=1,VLOOKUP(F71,H1数据库!C:AQ,23,0),E71=2,VLOOKUP(H71,H1数据库!AS:BF,8,0))</f>
        <v>#VALUE!</v>
      </c>
      <c r="AG71" s="18"/>
      <c r="AH71" s="18" t="e">
        <f>VLOOKUP(F71,H1数据库!C:AQ,24,0)</f>
        <v>#N/A</v>
      </c>
      <c r="AI71" s="18" t="e">
        <f>VLOOKUP(F71,H1数据库!C:AQ,25,0)</f>
        <v>#N/A</v>
      </c>
      <c r="AJ71" s="19" t="e">
        <f>VLOOKUP(F71,H1数据库!C:AQ,27,0)*C71</f>
        <v>#N/A</v>
      </c>
      <c r="AK71" s="18" t="e">
        <f>VLOOKUP(F71,H1数据库!C:AQ,28,0)</f>
        <v>#N/A</v>
      </c>
      <c r="AL71" s="18" t="e">
        <f>VLOOKUP(F71,H1数据库!C:AQ,29,0)</f>
        <v>#N/A</v>
      </c>
      <c r="AM71" s="18"/>
      <c r="AN71" s="18" t="e">
        <f>VLOOKUP(F71,H1数据库!C:AQ,30,0)</f>
        <v>#N/A</v>
      </c>
      <c r="AO71" s="18" t="e">
        <f>VLOOKUP(F71,H1数据库!C:AQ,31,0)</f>
        <v>#N/A</v>
      </c>
      <c r="AP71" s="19" t="e">
        <f>VLOOKUP(F71,H1数据库!C:AQ,33,0)*C71</f>
        <v>#N/A</v>
      </c>
      <c r="AQ71" s="18" t="e">
        <f>VLOOKUP(F71,H1数据库!C:AQ,34,0)</f>
        <v>#N/A</v>
      </c>
      <c r="AR71" s="18" t="e">
        <f>VLOOKUP(F71,H1数据库!C:AQ,35,0)</f>
        <v>#N/A</v>
      </c>
      <c r="AS71" s="18"/>
      <c r="AT71" s="18" t="e" cm="1">
        <f t="array" ref="AT71">_xlfn.IFS(E71=1,VLOOKUP(F71,H1数据库!C:AQ,36,0),E71=2,VLOOKUP(H71,H1数据库!AS:BF,9,0))</f>
        <v>#VALUE!</v>
      </c>
      <c r="AU71" s="18" t="e" cm="1">
        <f t="array" ref="AU71">_xlfn.IFS(E71=1,VLOOKUP(F71,H1数据库!C:AQ,37,0),E71=2,VLOOKUP(H71,H1数据库!AS:BF,10,0))</f>
        <v>#VALUE!</v>
      </c>
      <c r="AV71" s="18">
        <f t="shared" ref="AV71:AV100" si="19">IF(I71="F",1,0)</f>
        <v>0</v>
      </c>
      <c r="AW71" s="39" t="e" cm="1">
        <f t="array" ref="AW71">_xlfn.IFS(E71=1,VLOOKUP(F71,H1数据库!C:AQ,39,0),E71=2,VLOOKUP(H71,H1数据库!AS:BF,12,0))*AV71*C71</f>
        <v>#VALUE!</v>
      </c>
      <c r="AX71" s="18" t="e" cm="1">
        <f t="array" ref="AX71">_xlfn.IFS(E71=1,VLOOKUP(F71,H1数据库!C:AQ,40,0),E71=2,VLOOKUP(H71,H1数据库!AS:BF,13,0))</f>
        <v>#VALUE!</v>
      </c>
      <c r="AY71" s="18" t="e" cm="1">
        <f t="array" ref="AY71">_xlfn.IFS(E71=1,VLOOKUP(F71,H1数据库!C:AQ,41,0),E71=2,VLOOKUP(H71,H1数据库!AS:BF,14,0))</f>
        <v>#VALUE!</v>
      </c>
      <c r="AZ71" s="18"/>
    </row>
    <row r="72" spans="1:52" x14ac:dyDescent="0.25">
      <c r="A72" s="22"/>
      <c r="B72" s="3"/>
      <c r="C72" s="3"/>
      <c r="D72" s="3"/>
      <c r="E72" s="18" t="e">
        <f t="shared" si="14"/>
        <v>#VALUE!</v>
      </c>
      <c r="F72" s="18" t="str">
        <f t="shared" si="15"/>
        <v/>
      </c>
      <c r="G72" s="18" t="e">
        <f t="shared" si="16"/>
        <v>#VALUE!</v>
      </c>
      <c r="H72" s="18" t="e">
        <f t="shared" si="13"/>
        <v>#VALUE!</v>
      </c>
      <c r="I72" s="18" t="str">
        <f t="shared" si="17"/>
        <v/>
      </c>
      <c r="J72" s="18" t="e">
        <f>VLOOKUP(F72,H1数据库!C:AQ,2,0)</f>
        <v>#N/A</v>
      </c>
      <c r="K72" s="18" t="e">
        <f>VLOOKUP(F72,H1数据库!C:AQ,3,0)</f>
        <v>#N/A</v>
      </c>
      <c r="L72" s="19" t="e">
        <f t="shared" si="18"/>
        <v>#VALUE!</v>
      </c>
      <c r="M72" s="18" t="e">
        <f>VLOOKUP(F72,H1数据库!C:AQ,4,0)</f>
        <v>#N/A</v>
      </c>
      <c r="N72" s="18" t="e">
        <f>VLOOKUP(F72,H1数据库!C:AQ,5,0)</f>
        <v>#N/A</v>
      </c>
      <c r="O72" s="18"/>
      <c r="P72" s="18" t="e">
        <f>VLOOKUP(F72,H1数据库!C:AQ,6,0)</f>
        <v>#N/A</v>
      </c>
      <c r="Q72" s="18" t="e">
        <f>VLOOKUP(F72,H1数据库!C:AQ,7,0)</f>
        <v>#N/A</v>
      </c>
      <c r="R72" s="19" t="e">
        <f>VLOOKUP(F72,H1数据库!C:AQ,8,0)*C72</f>
        <v>#N/A</v>
      </c>
      <c r="S72" s="18" t="e">
        <f>VLOOKUP(F72,H1数据库!C:AQ,9,0)</f>
        <v>#N/A</v>
      </c>
      <c r="T72" s="18" t="e">
        <f>VLOOKUP(F72,H1数据库!C:AQ,10,0)</f>
        <v>#N/A</v>
      </c>
      <c r="U72" s="18"/>
      <c r="V72" s="18" t="e">
        <f>VLOOKUP(F72,H1数据库!C:AQ,11,0)</f>
        <v>#N/A</v>
      </c>
      <c r="W72" s="18" t="e">
        <f>VLOOKUP(F72,H1数据库!C:AQ,12,0)</f>
        <v>#N/A</v>
      </c>
      <c r="X72" s="19" t="e">
        <f>VLOOKUP(F72,H1数据库!C:AQ,15,0)*C72</f>
        <v>#N/A</v>
      </c>
      <c r="Y72" s="18" t="e">
        <f>VLOOKUP(F72,H1数据库!C:AQ,16,0)</f>
        <v>#N/A</v>
      </c>
      <c r="Z72" s="18" t="e">
        <f>VLOOKUP(F72,H1数据库!C:AQ,17,0)</f>
        <v>#N/A</v>
      </c>
      <c r="AA72" s="18"/>
      <c r="AB72" s="18" t="e" cm="1">
        <f t="array" ref="AB72">_xlfn.IFS(E72=1,VLOOKUP(F72,H1数据库!C:AQ,18,0),E72=2,VLOOKUP(H72,H1数据库!AS:BF,2,0))</f>
        <v>#VALUE!</v>
      </c>
      <c r="AC72" s="18" t="e" cm="1">
        <f t="array" ref="AC72">_xlfn.IFS(E72=1,VLOOKUP(F72,H1数据库!C:AQ,19,0),E72=2,VLOOKUP(H72,H1数据库!AS:BF,3,0))</f>
        <v>#VALUE!</v>
      </c>
      <c r="AD72" s="39" t="e" cm="1">
        <f t="array" ref="AD72">_xlfn.IFS(E72=1,VLOOKUP(F72,H1数据库!C:AQ,21,0),E72=2,VLOOKUP(H72,H1数据库!AS:BF,6,0))*C72</f>
        <v>#VALUE!</v>
      </c>
      <c r="AE72" s="18" t="e" cm="1">
        <f t="array" ref="AE72">_xlfn.IFS(E72=1,VLOOKUP(F72,H1数据库!C:AQ,22,0),E72=2,VLOOKUP(H72,H1数据库!AS:BF,7,0))</f>
        <v>#VALUE!</v>
      </c>
      <c r="AF72" s="18" t="e" cm="1">
        <f t="array" ref="AF72">_xlfn.IFS(E72=1,VLOOKUP(F72,H1数据库!C:AQ,23,0),E72=2,VLOOKUP(H72,H1数据库!AS:BF,8,0))</f>
        <v>#VALUE!</v>
      </c>
      <c r="AG72" s="18"/>
      <c r="AH72" s="18" t="e">
        <f>VLOOKUP(F72,H1数据库!C:AQ,24,0)</f>
        <v>#N/A</v>
      </c>
      <c r="AI72" s="18" t="e">
        <f>VLOOKUP(F72,H1数据库!C:AQ,25,0)</f>
        <v>#N/A</v>
      </c>
      <c r="AJ72" s="19" t="e">
        <f>VLOOKUP(F72,H1数据库!C:AQ,27,0)*C72</f>
        <v>#N/A</v>
      </c>
      <c r="AK72" s="18" t="e">
        <f>VLOOKUP(F72,H1数据库!C:AQ,28,0)</f>
        <v>#N/A</v>
      </c>
      <c r="AL72" s="18" t="e">
        <f>VLOOKUP(F72,H1数据库!C:AQ,29,0)</f>
        <v>#N/A</v>
      </c>
      <c r="AM72" s="18"/>
      <c r="AN72" s="18" t="e">
        <f>VLOOKUP(F72,H1数据库!C:AQ,30,0)</f>
        <v>#N/A</v>
      </c>
      <c r="AO72" s="18" t="e">
        <f>VLOOKUP(F72,H1数据库!C:AQ,31,0)</f>
        <v>#N/A</v>
      </c>
      <c r="AP72" s="19" t="e">
        <f>VLOOKUP(F72,H1数据库!C:AQ,33,0)*C72</f>
        <v>#N/A</v>
      </c>
      <c r="AQ72" s="18" t="e">
        <f>VLOOKUP(F72,H1数据库!C:AQ,34,0)</f>
        <v>#N/A</v>
      </c>
      <c r="AR72" s="18" t="e">
        <f>VLOOKUP(F72,H1数据库!C:AQ,35,0)</f>
        <v>#N/A</v>
      </c>
      <c r="AS72" s="18"/>
      <c r="AT72" s="18" t="e" cm="1">
        <f t="array" ref="AT72">_xlfn.IFS(E72=1,VLOOKUP(F72,H1数据库!C:AQ,36,0),E72=2,VLOOKUP(H72,H1数据库!AS:BF,9,0))</f>
        <v>#VALUE!</v>
      </c>
      <c r="AU72" s="18" t="e" cm="1">
        <f t="array" ref="AU72">_xlfn.IFS(E72=1,VLOOKUP(F72,H1数据库!C:AQ,37,0),E72=2,VLOOKUP(H72,H1数据库!AS:BF,10,0))</f>
        <v>#VALUE!</v>
      </c>
      <c r="AV72" s="18">
        <f t="shared" si="19"/>
        <v>0</v>
      </c>
      <c r="AW72" s="39" t="e" cm="1">
        <f t="array" ref="AW72">_xlfn.IFS(E72=1,VLOOKUP(F72,H1数据库!C:AQ,39,0),E72=2,VLOOKUP(H72,H1数据库!AS:BF,12,0))*AV72*C72</f>
        <v>#VALUE!</v>
      </c>
      <c r="AX72" s="18" t="e" cm="1">
        <f t="array" ref="AX72">_xlfn.IFS(E72=1,VLOOKUP(F72,H1数据库!C:AQ,40,0),E72=2,VLOOKUP(H72,H1数据库!AS:BF,13,0))</f>
        <v>#VALUE!</v>
      </c>
      <c r="AY72" s="18" t="e" cm="1">
        <f t="array" ref="AY72">_xlfn.IFS(E72=1,VLOOKUP(F72,H1数据库!C:AQ,41,0),E72=2,VLOOKUP(H72,H1数据库!AS:BF,14,0))</f>
        <v>#VALUE!</v>
      </c>
      <c r="AZ72" s="18"/>
    </row>
    <row r="73" spans="1:52" x14ac:dyDescent="0.25">
      <c r="A73" s="22"/>
      <c r="B73" s="3"/>
      <c r="C73" s="3"/>
      <c r="D73" s="3"/>
      <c r="E73" s="18" t="e">
        <f t="shared" si="14"/>
        <v>#VALUE!</v>
      </c>
      <c r="F73" s="18" t="str">
        <f t="shared" si="15"/>
        <v/>
      </c>
      <c r="G73" s="18" t="e">
        <f t="shared" si="16"/>
        <v>#VALUE!</v>
      </c>
      <c r="H73" s="18" t="e">
        <f t="shared" si="13"/>
        <v>#VALUE!</v>
      </c>
      <c r="I73" s="18" t="str">
        <f t="shared" si="17"/>
        <v/>
      </c>
      <c r="J73" s="18" t="e">
        <f>VLOOKUP(F73,H1数据库!C:AQ,2,0)</f>
        <v>#N/A</v>
      </c>
      <c r="K73" s="18" t="e">
        <f>VLOOKUP(F73,H1数据库!C:AQ,3,0)</f>
        <v>#N/A</v>
      </c>
      <c r="L73" s="19" t="e">
        <f t="shared" si="18"/>
        <v>#VALUE!</v>
      </c>
      <c r="M73" s="18" t="e">
        <f>VLOOKUP(F73,H1数据库!C:AQ,4,0)</f>
        <v>#N/A</v>
      </c>
      <c r="N73" s="18" t="e">
        <f>VLOOKUP(F73,H1数据库!C:AQ,5,0)</f>
        <v>#N/A</v>
      </c>
      <c r="O73" s="18"/>
      <c r="P73" s="18" t="e">
        <f>VLOOKUP(F73,H1数据库!C:AQ,6,0)</f>
        <v>#N/A</v>
      </c>
      <c r="Q73" s="18" t="e">
        <f>VLOOKUP(F73,H1数据库!C:AQ,7,0)</f>
        <v>#N/A</v>
      </c>
      <c r="R73" s="19" t="e">
        <f>VLOOKUP(F73,H1数据库!C:AQ,8,0)*C73</f>
        <v>#N/A</v>
      </c>
      <c r="S73" s="18" t="e">
        <f>VLOOKUP(F73,H1数据库!C:AQ,9,0)</f>
        <v>#N/A</v>
      </c>
      <c r="T73" s="18" t="e">
        <f>VLOOKUP(F73,H1数据库!C:AQ,10,0)</f>
        <v>#N/A</v>
      </c>
      <c r="U73" s="18"/>
      <c r="V73" s="18" t="e">
        <f>VLOOKUP(F73,H1数据库!C:AQ,11,0)</f>
        <v>#N/A</v>
      </c>
      <c r="W73" s="18" t="e">
        <f>VLOOKUP(F73,H1数据库!C:AQ,12,0)</f>
        <v>#N/A</v>
      </c>
      <c r="X73" s="19" t="e">
        <f>VLOOKUP(F73,H1数据库!C:AQ,15,0)*C73</f>
        <v>#N/A</v>
      </c>
      <c r="Y73" s="18" t="e">
        <f>VLOOKUP(F73,H1数据库!C:AQ,16,0)</f>
        <v>#N/A</v>
      </c>
      <c r="Z73" s="18" t="e">
        <f>VLOOKUP(F73,H1数据库!C:AQ,17,0)</f>
        <v>#N/A</v>
      </c>
      <c r="AA73" s="18"/>
      <c r="AB73" s="18" t="e" cm="1">
        <f t="array" ref="AB73">_xlfn.IFS(E73=1,VLOOKUP(F73,H1数据库!C:AQ,18,0),E73=2,VLOOKUP(H73,H1数据库!AS:BF,2,0))</f>
        <v>#VALUE!</v>
      </c>
      <c r="AC73" s="18" t="e" cm="1">
        <f t="array" ref="AC73">_xlfn.IFS(E73=1,VLOOKUP(F73,H1数据库!C:AQ,19,0),E73=2,VLOOKUP(H73,H1数据库!AS:BF,3,0))</f>
        <v>#VALUE!</v>
      </c>
      <c r="AD73" s="39" t="e" cm="1">
        <f t="array" ref="AD73">_xlfn.IFS(E73=1,VLOOKUP(F73,H1数据库!C:AQ,21,0),E73=2,VLOOKUP(H73,H1数据库!AS:BF,6,0))*C73</f>
        <v>#VALUE!</v>
      </c>
      <c r="AE73" s="18" t="e" cm="1">
        <f t="array" ref="AE73">_xlfn.IFS(E73=1,VLOOKUP(F73,H1数据库!C:AQ,22,0),E73=2,VLOOKUP(H73,H1数据库!AS:BF,7,0))</f>
        <v>#VALUE!</v>
      </c>
      <c r="AF73" s="18" t="e" cm="1">
        <f t="array" ref="AF73">_xlfn.IFS(E73=1,VLOOKUP(F73,H1数据库!C:AQ,23,0),E73=2,VLOOKUP(H73,H1数据库!AS:BF,8,0))</f>
        <v>#VALUE!</v>
      </c>
      <c r="AG73" s="18"/>
      <c r="AH73" s="18" t="e">
        <f>VLOOKUP(F73,H1数据库!C:AQ,24,0)</f>
        <v>#N/A</v>
      </c>
      <c r="AI73" s="18" t="e">
        <f>VLOOKUP(F73,H1数据库!C:AQ,25,0)</f>
        <v>#N/A</v>
      </c>
      <c r="AJ73" s="19" t="e">
        <f>VLOOKUP(F73,H1数据库!C:AQ,27,0)*C73</f>
        <v>#N/A</v>
      </c>
      <c r="AK73" s="18" t="e">
        <f>VLOOKUP(F73,H1数据库!C:AQ,28,0)</f>
        <v>#N/A</v>
      </c>
      <c r="AL73" s="18" t="e">
        <f>VLOOKUP(F73,H1数据库!C:AQ,29,0)</f>
        <v>#N/A</v>
      </c>
      <c r="AM73" s="18"/>
      <c r="AN73" s="18" t="e">
        <f>VLOOKUP(F73,H1数据库!C:AQ,30,0)</f>
        <v>#N/A</v>
      </c>
      <c r="AO73" s="18" t="e">
        <f>VLOOKUP(F73,H1数据库!C:AQ,31,0)</f>
        <v>#N/A</v>
      </c>
      <c r="AP73" s="19" t="e">
        <f>VLOOKUP(F73,H1数据库!C:AQ,33,0)*C73</f>
        <v>#N/A</v>
      </c>
      <c r="AQ73" s="18" t="e">
        <f>VLOOKUP(F73,H1数据库!C:AQ,34,0)</f>
        <v>#N/A</v>
      </c>
      <c r="AR73" s="18" t="e">
        <f>VLOOKUP(F73,H1数据库!C:AQ,35,0)</f>
        <v>#N/A</v>
      </c>
      <c r="AS73" s="18"/>
      <c r="AT73" s="18" t="e" cm="1">
        <f t="array" ref="AT73">_xlfn.IFS(E73=1,VLOOKUP(F73,H1数据库!C:AQ,36,0),E73=2,VLOOKUP(H73,H1数据库!AS:BF,9,0))</f>
        <v>#VALUE!</v>
      </c>
      <c r="AU73" s="18" t="e" cm="1">
        <f t="array" ref="AU73">_xlfn.IFS(E73=1,VLOOKUP(F73,H1数据库!C:AQ,37,0),E73=2,VLOOKUP(H73,H1数据库!AS:BF,10,0))</f>
        <v>#VALUE!</v>
      </c>
      <c r="AV73" s="18">
        <f t="shared" si="19"/>
        <v>0</v>
      </c>
      <c r="AW73" s="39" t="e" cm="1">
        <f t="array" ref="AW73">_xlfn.IFS(E73=1,VLOOKUP(F73,H1数据库!C:AQ,39,0),E73=2,VLOOKUP(H73,H1数据库!AS:BF,12,0))*AV73*C73</f>
        <v>#VALUE!</v>
      </c>
      <c r="AX73" s="18" t="e" cm="1">
        <f t="array" ref="AX73">_xlfn.IFS(E73=1,VLOOKUP(F73,H1数据库!C:AQ,40,0),E73=2,VLOOKUP(H73,H1数据库!AS:BF,13,0))</f>
        <v>#VALUE!</v>
      </c>
      <c r="AY73" s="18" t="e" cm="1">
        <f t="array" ref="AY73">_xlfn.IFS(E73=1,VLOOKUP(F73,H1数据库!C:AQ,41,0),E73=2,VLOOKUP(H73,H1数据库!AS:BF,14,0))</f>
        <v>#VALUE!</v>
      </c>
      <c r="AZ73" s="18"/>
    </row>
    <row r="74" spans="1:52" x14ac:dyDescent="0.25">
      <c r="A74" s="22"/>
      <c r="B74" s="3"/>
      <c r="C74" s="3"/>
      <c r="D74" s="3"/>
      <c r="E74" s="18" t="e">
        <f t="shared" si="14"/>
        <v>#VALUE!</v>
      </c>
      <c r="F74" s="18" t="str">
        <f t="shared" si="15"/>
        <v/>
      </c>
      <c r="G74" s="18" t="e">
        <f t="shared" si="16"/>
        <v>#VALUE!</v>
      </c>
      <c r="H74" s="18" t="e">
        <f t="shared" si="13"/>
        <v>#VALUE!</v>
      </c>
      <c r="I74" s="18" t="str">
        <f t="shared" si="17"/>
        <v/>
      </c>
      <c r="J74" s="18" t="e">
        <f>VLOOKUP(F74,H1数据库!C:AQ,2,0)</f>
        <v>#N/A</v>
      </c>
      <c r="K74" s="18" t="e">
        <f>VLOOKUP(F74,H1数据库!C:AQ,3,0)</f>
        <v>#N/A</v>
      </c>
      <c r="L74" s="19" t="e">
        <f t="shared" si="18"/>
        <v>#VALUE!</v>
      </c>
      <c r="M74" s="18" t="e">
        <f>VLOOKUP(F74,H1数据库!C:AQ,4,0)</f>
        <v>#N/A</v>
      </c>
      <c r="N74" s="18" t="e">
        <f>VLOOKUP(F74,H1数据库!C:AQ,5,0)</f>
        <v>#N/A</v>
      </c>
      <c r="O74" s="18"/>
      <c r="P74" s="18" t="e">
        <f>VLOOKUP(F74,H1数据库!C:AQ,6,0)</f>
        <v>#N/A</v>
      </c>
      <c r="Q74" s="18" t="e">
        <f>VLOOKUP(F74,H1数据库!C:AQ,7,0)</f>
        <v>#N/A</v>
      </c>
      <c r="R74" s="19" t="e">
        <f>VLOOKUP(F74,H1数据库!C:AQ,8,0)*C74</f>
        <v>#N/A</v>
      </c>
      <c r="S74" s="18" t="e">
        <f>VLOOKUP(F74,H1数据库!C:AQ,9,0)</f>
        <v>#N/A</v>
      </c>
      <c r="T74" s="18" t="e">
        <f>VLOOKUP(F74,H1数据库!C:AQ,10,0)</f>
        <v>#N/A</v>
      </c>
      <c r="U74" s="18"/>
      <c r="V74" s="18" t="e">
        <f>VLOOKUP(F74,H1数据库!C:AQ,11,0)</f>
        <v>#N/A</v>
      </c>
      <c r="W74" s="18" t="e">
        <f>VLOOKUP(F74,H1数据库!C:AQ,12,0)</f>
        <v>#N/A</v>
      </c>
      <c r="X74" s="19" t="e">
        <f>VLOOKUP(F74,H1数据库!C:AQ,15,0)*C74</f>
        <v>#N/A</v>
      </c>
      <c r="Y74" s="18" t="e">
        <f>VLOOKUP(F74,H1数据库!C:AQ,16,0)</f>
        <v>#N/A</v>
      </c>
      <c r="Z74" s="18" t="e">
        <f>VLOOKUP(F74,H1数据库!C:AQ,17,0)</f>
        <v>#N/A</v>
      </c>
      <c r="AA74" s="18"/>
      <c r="AB74" s="18" t="e" cm="1">
        <f t="array" ref="AB74">_xlfn.IFS(E74=1,VLOOKUP(F74,H1数据库!C:AQ,18,0),E74=2,VLOOKUP(H74,H1数据库!AS:BF,2,0))</f>
        <v>#VALUE!</v>
      </c>
      <c r="AC74" s="18" t="e" cm="1">
        <f t="array" ref="AC74">_xlfn.IFS(E74=1,VLOOKUP(F74,H1数据库!C:AQ,19,0),E74=2,VLOOKUP(H74,H1数据库!AS:BF,3,0))</f>
        <v>#VALUE!</v>
      </c>
      <c r="AD74" s="39" t="e" cm="1">
        <f t="array" ref="AD74">_xlfn.IFS(E74=1,VLOOKUP(F74,H1数据库!C:AQ,21,0),E74=2,VLOOKUP(H74,H1数据库!AS:BF,6,0))*C74</f>
        <v>#VALUE!</v>
      </c>
      <c r="AE74" s="18" t="e" cm="1">
        <f t="array" ref="AE74">_xlfn.IFS(E74=1,VLOOKUP(F74,H1数据库!C:AQ,22,0),E74=2,VLOOKUP(H74,H1数据库!AS:BF,7,0))</f>
        <v>#VALUE!</v>
      </c>
      <c r="AF74" s="18" t="e" cm="1">
        <f t="array" ref="AF74">_xlfn.IFS(E74=1,VLOOKUP(F74,H1数据库!C:AQ,23,0),E74=2,VLOOKUP(H74,H1数据库!AS:BF,8,0))</f>
        <v>#VALUE!</v>
      </c>
      <c r="AG74" s="18"/>
      <c r="AH74" s="18" t="e">
        <f>VLOOKUP(F74,H1数据库!C:AQ,24,0)</f>
        <v>#N/A</v>
      </c>
      <c r="AI74" s="18" t="e">
        <f>VLOOKUP(F74,H1数据库!C:AQ,25,0)</f>
        <v>#N/A</v>
      </c>
      <c r="AJ74" s="19" t="e">
        <f>VLOOKUP(F74,H1数据库!C:AQ,27,0)*C74</f>
        <v>#N/A</v>
      </c>
      <c r="AK74" s="18" t="e">
        <f>VLOOKUP(F74,H1数据库!C:AQ,28,0)</f>
        <v>#N/A</v>
      </c>
      <c r="AL74" s="18" t="e">
        <f>VLOOKUP(F74,H1数据库!C:AQ,29,0)</f>
        <v>#N/A</v>
      </c>
      <c r="AM74" s="18"/>
      <c r="AN74" s="18" t="e">
        <f>VLOOKUP(F74,H1数据库!C:AQ,30,0)</f>
        <v>#N/A</v>
      </c>
      <c r="AO74" s="18" t="e">
        <f>VLOOKUP(F74,H1数据库!C:AQ,31,0)</f>
        <v>#N/A</v>
      </c>
      <c r="AP74" s="19" t="e">
        <f>VLOOKUP(F74,H1数据库!C:AQ,33,0)*C74</f>
        <v>#N/A</v>
      </c>
      <c r="AQ74" s="18" t="e">
        <f>VLOOKUP(F74,H1数据库!C:AQ,34,0)</f>
        <v>#N/A</v>
      </c>
      <c r="AR74" s="18" t="e">
        <f>VLOOKUP(F74,H1数据库!C:AQ,35,0)</f>
        <v>#N/A</v>
      </c>
      <c r="AS74" s="18"/>
      <c r="AT74" s="18" t="e" cm="1">
        <f t="array" ref="AT74">_xlfn.IFS(E74=1,VLOOKUP(F74,H1数据库!C:AQ,36,0),E74=2,VLOOKUP(H74,H1数据库!AS:BF,9,0))</f>
        <v>#VALUE!</v>
      </c>
      <c r="AU74" s="18" t="e" cm="1">
        <f t="array" ref="AU74">_xlfn.IFS(E74=1,VLOOKUP(F74,H1数据库!C:AQ,37,0),E74=2,VLOOKUP(H74,H1数据库!AS:BF,10,0))</f>
        <v>#VALUE!</v>
      </c>
      <c r="AV74" s="18">
        <f t="shared" si="19"/>
        <v>0</v>
      </c>
      <c r="AW74" s="39" t="e" cm="1">
        <f t="array" ref="AW74">_xlfn.IFS(E74=1,VLOOKUP(F74,H1数据库!C:AQ,39,0),E74=2,VLOOKUP(H74,H1数据库!AS:BF,12,0))*AV74*C74</f>
        <v>#VALUE!</v>
      </c>
      <c r="AX74" s="18" t="e" cm="1">
        <f t="array" ref="AX74">_xlfn.IFS(E74=1,VLOOKUP(F74,H1数据库!C:AQ,40,0),E74=2,VLOOKUP(H74,H1数据库!AS:BF,13,0))</f>
        <v>#VALUE!</v>
      </c>
      <c r="AY74" s="18" t="e" cm="1">
        <f t="array" ref="AY74">_xlfn.IFS(E74=1,VLOOKUP(F74,H1数据库!C:AQ,41,0),E74=2,VLOOKUP(H74,H1数据库!AS:BF,14,0))</f>
        <v>#VALUE!</v>
      </c>
      <c r="AZ74" s="18"/>
    </row>
    <row r="75" spans="1:52" x14ac:dyDescent="0.25">
      <c r="A75" s="22"/>
      <c r="B75" s="3"/>
      <c r="C75" s="3"/>
      <c r="D75" s="3"/>
      <c r="E75" s="18" t="e">
        <f t="shared" si="14"/>
        <v>#VALUE!</v>
      </c>
      <c r="F75" s="18" t="str">
        <f t="shared" si="15"/>
        <v/>
      </c>
      <c r="G75" s="18" t="e">
        <f t="shared" si="16"/>
        <v>#VALUE!</v>
      </c>
      <c r="H75" s="18" t="e">
        <f t="shared" si="13"/>
        <v>#VALUE!</v>
      </c>
      <c r="I75" s="18" t="str">
        <f t="shared" si="17"/>
        <v/>
      </c>
      <c r="J75" s="18" t="e">
        <f>VLOOKUP(F75,H1数据库!C:AQ,2,0)</f>
        <v>#N/A</v>
      </c>
      <c r="K75" s="18" t="e">
        <f>VLOOKUP(F75,H1数据库!C:AQ,3,0)</f>
        <v>#N/A</v>
      </c>
      <c r="L75" s="19" t="e">
        <f t="shared" si="18"/>
        <v>#VALUE!</v>
      </c>
      <c r="M75" s="18" t="e">
        <f>VLOOKUP(F75,H1数据库!C:AQ,4,0)</f>
        <v>#N/A</v>
      </c>
      <c r="N75" s="18" t="e">
        <f>VLOOKUP(F75,H1数据库!C:AQ,5,0)</f>
        <v>#N/A</v>
      </c>
      <c r="O75" s="18"/>
      <c r="P75" s="18" t="e">
        <f>VLOOKUP(F75,H1数据库!C:AQ,6,0)</f>
        <v>#N/A</v>
      </c>
      <c r="Q75" s="18" t="e">
        <f>VLOOKUP(F75,H1数据库!C:AQ,7,0)</f>
        <v>#N/A</v>
      </c>
      <c r="R75" s="19" t="e">
        <f>VLOOKUP(F75,H1数据库!C:AQ,8,0)*C75</f>
        <v>#N/A</v>
      </c>
      <c r="S75" s="18" t="e">
        <f>VLOOKUP(F75,H1数据库!C:AQ,9,0)</f>
        <v>#N/A</v>
      </c>
      <c r="T75" s="18" t="e">
        <f>VLOOKUP(F75,H1数据库!C:AQ,10,0)</f>
        <v>#N/A</v>
      </c>
      <c r="U75" s="18"/>
      <c r="V75" s="18" t="e">
        <f>VLOOKUP(F75,H1数据库!C:AQ,11,0)</f>
        <v>#N/A</v>
      </c>
      <c r="W75" s="18" t="e">
        <f>VLOOKUP(F75,H1数据库!C:AQ,12,0)</f>
        <v>#N/A</v>
      </c>
      <c r="X75" s="19" t="e">
        <f>VLOOKUP(F75,H1数据库!C:AQ,15,0)*C75</f>
        <v>#N/A</v>
      </c>
      <c r="Y75" s="18" t="e">
        <f>VLOOKUP(F75,H1数据库!C:AQ,16,0)</f>
        <v>#N/A</v>
      </c>
      <c r="Z75" s="18" t="e">
        <f>VLOOKUP(F75,H1数据库!C:AQ,17,0)</f>
        <v>#N/A</v>
      </c>
      <c r="AA75" s="18"/>
      <c r="AB75" s="18" t="e" cm="1">
        <f t="array" ref="AB75">_xlfn.IFS(E75=1,VLOOKUP(F75,H1数据库!C:AQ,18,0),E75=2,VLOOKUP(H75,H1数据库!AS:BF,2,0))</f>
        <v>#VALUE!</v>
      </c>
      <c r="AC75" s="18" t="e" cm="1">
        <f t="array" ref="AC75">_xlfn.IFS(E75=1,VLOOKUP(F75,H1数据库!C:AQ,19,0),E75=2,VLOOKUP(H75,H1数据库!AS:BF,3,0))</f>
        <v>#VALUE!</v>
      </c>
      <c r="AD75" s="39" t="e" cm="1">
        <f t="array" ref="AD75">_xlfn.IFS(E75=1,VLOOKUP(F75,H1数据库!C:AQ,21,0),E75=2,VLOOKUP(H75,H1数据库!AS:BF,6,0))*C75</f>
        <v>#VALUE!</v>
      </c>
      <c r="AE75" s="18" t="e" cm="1">
        <f t="array" ref="AE75">_xlfn.IFS(E75=1,VLOOKUP(F75,H1数据库!C:AQ,22,0),E75=2,VLOOKUP(H75,H1数据库!AS:BF,7,0))</f>
        <v>#VALUE!</v>
      </c>
      <c r="AF75" s="18" t="e" cm="1">
        <f t="array" ref="AF75">_xlfn.IFS(E75=1,VLOOKUP(F75,H1数据库!C:AQ,23,0),E75=2,VLOOKUP(H75,H1数据库!AS:BF,8,0))</f>
        <v>#VALUE!</v>
      </c>
      <c r="AG75" s="18"/>
      <c r="AH75" s="18" t="e">
        <f>VLOOKUP(F75,H1数据库!C:AQ,24,0)</f>
        <v>#N/A</v>
      </c>
      <c r="AI75" s="18" t="e">
        <f>VLOOKUP(F75,H1数据库!C:AQ,25,0)</f>
        <v>#N/A</v>
      </c>
      <c r="AJ75" s="19" t="e">
        <f>VLOOKUP(F75,H1数据库!C:AQ,27,0)*C75</f>
        <v>#N/A</v>
      </c>
      <c r="AK75" s="18" t="e">
        <f>VLOOKUP(F75,H1数据库!C:AQ,28,0)</f>
        <v>#N/A</v>
      </c>
      <c r="AL75" s="18" t="e">
        <f>VLOOKUP(F75,H1数据库!C:AQ,29,0)</f>
        <v>#N/A</v>
      </c>
      <c r="AM75" s="18"/>
      <c r="AN75" s="18" t="e">
        <f>VLOOKUP(F75,H1数据库!C:AQ,30,0)</f>
        <v>#N/A</v>
      </c>
      <c r="AO75" s="18" t="e">
        <f>VLOOKUP(F75,H1数据库!C:AQ,31,0)</f>
        <v>#N/A</v>
      </c>
      <c r="AP75" s="19" t="e">
        <f>VLOOKUP(F75,H1数据库!C:AQ,33,0)*C75</f>
        <v>#N/A</v>
      </c>
      <c r="AQ75" s="18" t="e">
        <f>VLOOKUP(F75,H1数据库!C:AQ,34,0)</f>
        <v>#N/A</v>
      </c>
      <c r="AR75" s="18" t="e">
        <f>VLOOKUP(F75,H1数据库!C:AQ,35,0)</f>
        <v>#N/A</v>
      </c>
      <c r="AS75" s="18"/>
      <c r="AT75" s="18" t="e" cm="1">
        <f t="array" ref="AT75">_xlfn.IFS(E75=1,VLOOKUP(F75,H1数据库!C:AQ,36,0),E75=2,VLOOKUP(H75,H1数据库!AS:BF,9,0))</f>
        <v>#VALUE!</v>
      </c>
      <c r="AU75" s="18" t="e" cm="1">
        <f t="array" ref="AU75">_xlfn.IFS(E75=1,VLOOKUP(F75,H1数据库!C:AQ,37,0),E75=2,VLOOKUP(H75,H1数据库!AS:BF,10,0))</f>
        <v>#VALUE!</v>
      </c>
      <c r="AV75" s="18">
        <f t="shared" si="19"/>
        <v>0</v>
      </c>
      <c r="AW75" s="39" t="e" cm="1">
        <f t="array" ref="AW75">_xlfn.IFS(E75=1,VLOOKUP(F75,H1数据库!C:AQ,39,0),E75=2,VLOOKUP(H75,H1数据库!AS:BF,12,0))*AV75*C75</f>
        <v>#VALUE!</v>
      </c>
      <c r="AX75" s="18" t="e" cm="1">
        <f t="array" ref="AX75">_xlfn.IFS(E75=1,VLOOKUP(F75,H1数据库!C:AQ,40,0),E75=2,VLOOKUP(H75,H1数据库!AS:BF,13,0))</f>
        <v>#VALUE!</v>
      </c>
      <c r="AY75" s="18" t="e" cm="1">
        <f t="array" ref="AY75">_xlfn.IFS(E75=1,VLOOKUP(F75,H1数据库!C:AQ,41,0),E75=2,VLOOKUP(H75,H1数据库!AS:BF,14,0))</f>
        <v>#VALUE!</v>
      </c>
      <c r="AZ75" s="18"/>
    </row>
    <row r="76" spans="1:52" x14ac:dyDescent="0.25">
      <c r="A76" s="22"/>
      <c r="B76" s="3"/>
      <c r="C76" s="3"/>
      <c r="D76" s="3"/>
      <c r="E76" s="18" t="e">
        <f t="shared" si="14"/>
        <v>#VALUE!</v>
      </c>
      <c r="F76" s="18" t="str">
        <f t="shared" si="15"/>
        <v/>
      </c>
      <c r="G76" s="18" t="e">
        <f t="shared" si="16"/>
        <v>#VALUE!</v>
      </c>
      <c r="H76" s="18" t="e">
        <f t="shared" si="13"/>
        <v>#VALUE!</v>
      </c>
      <c r="I76" s="18" t="str">
        <f t="shared" si="17"/>
        <v/>
      </c>
      <c r="J76" s="18" t="e">
        <f>VLOOKUP(F76,H1数据库!C:AQ,2,0)</f>
        <v>#N/A</v>
      </c>
      <c r="K76" s="18" t="e">
        <f>VLOOKUP(F76,H1数据库!C:AQ,3,0)</f>
        <v>#N/A</v>
      </c>
      <c r="L76" s="19" t="e">
        <f t="shared" si="18"/>
        <v>#VALUE!</v>
      </c>
      <c r="M76" s="18" t="e">
        <f>VLOOKUP(F76,H1数据库!C:AQ,4,0)</f>
        <v>#N/A</v>
      </c>
      <c r="N76" s="18" t="e">
        <f>VLOOKUP(F76,H1数据库!C:AQ,5,0)</f>
        <v>#N/A</v>
      </c>
      <c r="O76" s="18"/>
      <c r="P76" s="18" t="e">
        <f>VLOOKUP(F76,H1数据库!C:AQ,6,0)</f>
        <v>#N/A</v>
      </c>
      <c r="Q76" s="18" t="e">
        <f>VLOOKUP(F76,H1数据库!C:AQ,7,0)</f>
        <v>#N/A</v>
      </c>
      <c r="R76" s="19" t="e">
        <f>VLOOKUP(F76,H1数据库!C:AQ,8,0)*C76</f>
        <v>#N/A</v>
      </c>
      <c r="S76" s="18" t="e">
        <f>VLOOKUP(F76,H1数据库!C:AQ,9,0)</f>
        <v>#N/A</v>
      </c>
      <c r="T76" s="18" t="e">
        <f>VLOOKUP(F76,H1数据库!C:AQ,10,0)</f>
        <v>#N/A</v>
      </c>
      <c r="U76" s="18"/>
      <c r="V76" s="18" t="e">
        <f>VLOOKUP(F76,H1数据库!C:AQ,11,0)</f>
        <v>#N/A</v>
      </c>
      <c r="W76" s="18" t="e">
        <f>VLOOKUP(F76,H1数据库!C:AQ,12,0)</f>
        <v>#N/A</v>
      </c>
      <c r="X76" s="19" t="e">
        <f>VLOOKUP(F76,H1数据库!C:AQ,15,0)*C76</f>
        <v>#N/A</v>
      </c>
      <c r="Y76" s="18" t="e">
        <f>VLOOKUP(F76,H1数据库!C:AQ,16,0)</f>
        <v>#N/A</v>
      </c>
      <c r="Z76" s="18" t="e">
        <f>VLOOKUP(F76,H1数据库!C:AQ,17,0)</f>
        <v>#N/A</v>
      </c>
      <c r="AA76" s="18"/>
      <c r="AB76" s="18" t="e" cm="1">
        <f t="array" ref="AB76">_xlfn.IFS(E76=1,VLOOKUP(F76,H1数据库!C:AQ,18,0),E76=2,VLOOKUP(H76,H1数据库!AS:BF,2,0))</f>
        <v>#VALUE!</v>
      </c>
      <c r="AC76" s="18" t="e" cm="1">
        <f t="array" ref="AC76">_xlfn.IFS(E76=1,VLOOKUP(F76,H1数据库!C:AQ,19,0),E76=2,VLOOKUP(H76,H1数据库!AS:BF,3,0))</f>
        <v>#VALUE!</v>
      </c>
      <c r="AD76" s="39" t="e" cm="1">
        <f t="array" ref="AD76">_xlfn.IFS(E76=1,VLOOKUP(F76,H1数据库!C:AQ,21,0),E76=2,VLOOKUP(H76,H1数据库!AS:BF,6,0))*C76</f>
        <v>#VALUE!</v>
      </c>
      <c r="AE76" s="18" t="e" cm="1">
        <f t="array" ref="AE76">_xlfn.IFS(E76=1,VLOOKUP(F76,H1数据库!C:AQ,22,0),E76=2,VLOOKUP(H76,H1数据库!AS:BF,7,0))</f>
        <v>#VALUE!</v>
      </c>
      <c r="AF76" s="18" t="e" cm="1">
        <f t="array" ref="AF76">_xlfn.IFS(E76=1,VLOOKUP(F76,H1数据库!C:AQ,23,0),E76=2,VLOOKUP(H76,H1数据库!AS:BF,8,0))</f>
        <v>#VALUE!</v>
      </c>
      <c r="AG76" s="18"/>
      <c r="AH76" s="18" t="e">
        <f>VLOOKUP(F76,H1数据库!C:AQ,24,0)</f>
        <v>#N/A</v>
      </c>
      <c r="AI76" s="18" t="e">
        <f>VLOOKUP(F76,H1数据库!C:AQ,25,0)</f>
        <v>#N/A</v>
      </c>
      <c r="AJ76" s="19" t="e">
        <f>VLOOKUP(F76,H1数据库!C:AQ,27,0)*C76</f>
        <v>#N/A</v>
      </c>
      <c r="AK76" s="18" t="e">
        <f>VLOOKUP(F76,H1数据库!C:AQ,28,0)</f>
        <v>#N/A</v>
      </c>
      <c r="AL76" s="18" t="e">
        <f>VLOOKUP(F76,H1数据库!C:AQ,29,0)</f>
        <v>#N/A</v>
      </c>
      <c r="AM76" s="18"/>
      <c r="AN76" s="18" t="e">
        <f>VLOOKUP(F76,H1数据库!C:AQ,30,0)</f>
        <v>#N/A</v>
      </c>
      <c r="AO76" s="18" t="e">
        <f>VLOOKUP(F76,H1数据库!C:AQ,31,0)</f>
        <v>#N/A</v>
      </c>
      <c r="AP76" s="19" t="e">
        <f>VLOOKUP(F76,H1数据库!C:AQ,33,0)*C76</f>
        <v>#N/A</v>
      </c>
      <c r="AQ76" s="18" t="e">
        <f>VLOOKUP(F76,H1数据库!C:AQ,34,0)</f>
        <v>#N/A</v>
      </c>
      <c r="AR76" s="18" t="e">
        <f>VLOOKUP(F76,H1数据库!C:AQ,35,0)</f>
        <v>#N/A</v>
      </c>
      <c r="AS76" s="18"/>
      <c r="AT76" s="18" t="e" cm="1">
        <f t="array" ref="AT76">_xlfn.IFS(E76=1,VLOOKUP(F76,H1数据库!C:AQ,36,0),E76=2,VLOOKUP(H76,H1数据库!AS:BF,9,0))</f>
        <v>#VALUE!</v>
      </c>
      <c r="AU76" s="18" t="e" cm="1">
        <f t="array" ref="AU76">_xlfn.IFS(E76=1,VLOOKUP(F76,H1数据库!C:AQ,37,0),E76=2,VLOOKUP(H76,H1数据库!AS:BF,10,0))</f>
        <v>#VALUE!</v>
      </c>
      <c r="AV76" s="18">
        <f t="shared" si="19"/>
        <v>0</v>
      </c>
      <c r="AW76" s="39" t="e" cm="1">
        <f t="array" ref="AW76">_xlfn.IFS(E76=1,VLOOKUP(F76,H1数据库!C:AQ,39,0),E76=2,VLOOKUP(H76,H1数据库!AS:BF,12,0))*AV76*C76</f>
        <v>#VALUE!</v>
      </c>
      <c r="AX76" s="18" t="e" cm="1">
        <f t="array" ref="AX76">_xlfn.IFS(E76=1,VLOOKUP(F76,H1数据库!C:AQ,40,0),E76=2,VLOOKUP(H76,H1数据库!AS:BF,13,0))</f>
        <v>#VALUE!</v>
      </c>
      <c r="AY76" s="18" t="e" cm="1">
        <f t="array" ref="AY76">_xlfn.IFS(E76=1,VLOOKUP(F76,H1数据库!C:AQ,41,0),E76=2,VLOOKUP(H76,H1数据库!AS:BF,14,0))</f>
        <v>#VALUE!</v>
      </c>
      <c r="AZ76" s="18"/>
    </row>
    <row r="77" spans="1:52" x14ac:dyDescent="0.25">
      <c r="A77" s="22"/>
      <c r="B77" s="3"/>
      <c r="C77" s="3"/>
      <c r="D77" s="3"/>
      <c r="E77" s="18" t="e">
        <f t="shared" si="14"/>
        <v>#VALUE!</v>
      </c>
      <c r="F77" s="18" t="str">
        <f t="shared" si="15"/>
        <v/>
      </c>
      <c r="G77" s="18" t="e">
        <f t="shared" si="16"/>
        <v>#VALUE!</v>
      </c>
      <c r="H77" s="18" t="e">
        <f t="shared" si="13"/>
        <v>#VALUE!</v>
      </c>
      <c r="I77" s="18" t="str">
        <f t="shared" si="17"/>
        <v/>
      </c>
      <c r="J77" s="18" t="e">
        <f>VLOOKUP(F77,H1数据库!C:AQ,2,0)</f>
        <v>#N/A</v>
      </c>
      <c r="K77" s="18" t="e">
        <f>VLOOKUP(F77,H1数据库!C:AQ,3,0)</f>
        <v>#N/A</v>
      </c>
      <c r="L77" s="19" t="e">
        <f t="shared" si="18"/>
        <v>#VALUE!</v>
      </c>
      <c r="M77" s="18" t="e">
        <f>VLOOKUP(F77,H1数据库!C:AQ,4,0)</f>
        <v>#N/A</v>
      </c>
      <c r="N77" s="18" t="e">
        <f>VLOOKUP(F77,H1数据库!C:AQ,5,0)</f>
        <v>#N/A</v>
      </c>
      <c r="O77" s="18"/>
      <c r="P77" s="18" t="e">
        <f>VLOOKUP(F77,H1数据库!C:AQ,6,0)</f>
        <v>#N/A</v>
      </c>
      <c r="Q77" s="18" t="e">
        <f>VLOOKUP(F77,H1数据库!C:AQ,7,0)</f>
        <v>#N/A</v>
      </c>
      <c r="R77" s="19" t="e">
        <f>VLOOKUP(F77,H1数据库!C:AQ,8,0)*C77</f>
        <v>#N/A</v>
      </c>
      <c r="S77" s="18" t="e">
        <f>VLOOKUP(F77,H1数据库!C:AQ,9,0)</f>
        <v>#N/A</v>
      </c>
      <c r="T77" s="18" t="e">
        <f>VLOOKUP(F77,H1数据库!C:AQ,10,0)</f>
        <v>#N/A</v>
      </c>
      <c r="U77" s="18"/>
      <c r="V77" s="18" t="e">
        <f>VLOOKUP(F77,H1数据库!C:AQ,11,0)</f>
        <v>#N/A</v>
      </c>
      <c r="W77" s="18" t="e">
        <f>VLOOKUP(F77,H1数据库!C:AQ,12,0)</f>
        <v>#N/A</v>
      </c>
      <c r="X77" s="19" t="e">
        <f>VLOOKUP(F77,H1数据库!C:AQ,15,0)*C77</f>
        <v>#N/A</v>
      </c>
      <c r="Y77" s="18" t="e">
        <f>VLOOKUP(F77,H1数据库!C:AQ,16,0)</f>
        <v>#N/A</v>
      </c>
      <c r="Z77" s="18" t="e">
        <f>VLOOKUP(F77,H1数据库!C:AQ,17,0)</f>
        <v>#N/A</v>
      </c>
      <c r="AA77" s="18"/>
      <c r="AB77" s="18" t="e" cm="1">
        <f t="array" ref="AB77">_xlfn.IFS(E77=1,VLOOKUP(F77,H1数据库!C:AQ,18,0),E77=2,VLOOKUP(H77,H1数据库!AS:BF,2,0))</f>
        <v>#VALUE!</v>
      </c>
      <c r="AC77" s="18" t="e" cm="1">
        <f t="array" ref="AC77">_xlfn.IFS(E77=1,VLOOKUP(F77,H1数据库!C:AQ,19,0),E77=2,VLOOKUP(H77,H1数据库!AS:BF,3,0))</f>
        <v>#VALUE!</v>
      </c>
      <c r="AD77" s="39" t="e" cm="1">
        <f t="array" ref="AD77">_xlfn.IFS(E77=1,VLOOKUP(F77,H1数据库!C:AQ,21,0),E77=2,VLOOKUP(H77,H1数据库!AS:BF,6,0))*C77</f>
        <v>#VALUE!</v>
      </c>
      <c r="AE77" s="18" t="e" cm="1">
        <f t="array" ref="AE77">_xlfn.IFS(E77=1,VLOOKUP(F77,H1数据库!C:AQ,22,0),E77=2,VLOOKUP(H77,H1数据库!AS:BF,7,0))</f>
        <v>#VALUE!</v>
      </c>
      <c r="AF77" s="18" t="e" cm="1">
        <f t="array" ref="AF77">_xlfn.IFS(E77=1,VLOOKUP(F77,H1数据库!C:AQ,23,0),E77=2,VLOOKUP(H77,H1数据库!AS:BF,8,0))</f>
        <v>#VALUE!</v>
      </c>
      <c r="AG77" s="18"/>
      <c r="AH77" s="18" t="e">
        <f>VLOOKUP(F77,H1数据库!C:AQ,24,0)</f>
        <v>#N/A</v>
      </c>
      <c r="AI77" s="18" t="e">
        <f>VLOOKUP(F77,H1数据库!C:AQ,25,0)</f>
        <v>#N/A</v>
      </c>
      <c r="AJ77" s="19" t="e">
        <f>VLOOKUP(F77,H1数据库!C:AQ,27,0)*C77</f>
        <v>#N/A</v>
      </c>
      <c r="AK77" s="18" t="e">
        <f>VLOOKUP(F77,H1数据库!C:AQ,28,0)</f>
        <v>#N/A</v>
      </c>
      <c r="AL77" s="18" t="e">
        <f>VLOOKUP(F77,H1数据库!C:AQ,29,0)</f>
        <v>#N/A</v>
      </c>
      <c r="AM77" s="18"/>
      <c r="AN77" s="18" t="e">
        <f>VLOOKUP(F77,H1数据库!C:AQ,30,0)</f>
        <v>#N/A</v>
      </c>
      <c r="AO77" s="18" t="e">
        <f>VLOOKUP(F77,H1数据库!C:AQ,31,0)</f>
        <v>#N/A</v>
      </c>
      <c r="AP77" s="19" t="e">
        <f>VLOOKUP(F77,H1数据库!C:AQ,33,0)*C77</f>
        <v>#N/A</v>
      </c>
      <c r="AQ77" s="18" t="e">
        <f>VLOOKUP(F77,H1数据库!C:AQ,34,0)</f>
        <v>#N/A</v>
      </c>
      <c r="AR77" s="18" t="e">
        <f>VLOOKUP(F77,H1数据库!C:AQ,35,0)</f>
        <v>#N/A</v>
      </c>
      <c r="AS77" s="18"/>
      <c r="AT77" s="18" t="e" cm="1">
        <f t="array" ref="AT77">_xlfn.IFS(E77=1,VLOOKUP(F77,H1数据库!C:AQ,36,0),E77=2,VLOOKUP(H77,H1数据库!AS:BF,9,0))</f>
        <v>#VALUE!</v>
      </c>
      <c r="AU77" s="18" t="e" cm="1">
        <f t="array" ref="AU77">_xlfn.IFS(E77=1,VLOOKUP(F77,H1数据库!C:AQ,37,0),E77=2,VLOOKUP(H77,H1数据库!AS:BF,10,0))</f>
        <v>#VALUE!</v>
      </c>
      <c r="AV77" s="18">
        <f t="shared" si="19"/>
        <v>0</v>
      </c>
      <c r="AW77" s="39" t="e" cm="1">
        <f t="array" ref="AW77">_xlfn.IFS(E77=1,VLOOKUP(F77,H1数据库!C:AQ,39,0),E77=2,VLOOKUP(H77,H1数据库!AS:BF,12,0))*AV77*C77</f>
        <v>#VALUE!</v>
      </c>
      <c r="AX77" s="18" t="e" cm="1">
        <f t="array" ref="AX77">_xlfn.IFS(E77=1,VLOOKUP(F77,H1数据库!C:AQ,40,0),E77=2,VLOOKUP(H77,H1数据库!AS:BF,13,0))</f>
        <v>#VALUE!</v>
      </c>
      <c r="AY77" s="18" t="e" cm="1">
        <f t="array" ref="AY77">_xlfn.IFS(E77=1,VLOOKUP(F77,H1数据库!C:AQ,41,0),E77=2,VLOOKUP(H77,H1数据库!AS:BF,14,0))</f>
        <v>#VALUE!</v>
      </c>
      <c r="AZ77" s="18"/>
    </row>
    <row r="78" spans="1:52" x14ac:dyDescent="0.25">
      <c r="A78" s="22"/>
      <c r="B78" s="3"/>
      <c r="C78" s="3"/>
      <c r="D78" s="3"/>
      <c r="E78" s="18" t="e">
        <f t="shared" si="14"/>
        <v>#VALUE!</v>
      </c>
      <c r="F78" s="18" t="str">
        <f t="shared" si="15"/>
        <v/>
      </c>
      <c r="G78" s="18" t="e">
        <f t="shared" si="16"/>
        <v>#VALUE!</v>
      </c>
      <c r="H78" s="18" t="e">
        <f t="shared" si="13"/>
        <v>#VALUE!</v>
      </c>
      <c r="I78" s="18" t="str">
        <f t="shared" si="17"/>
        <v/>
      </c>
      <c r="J78" s="18" t="e">
        <f>VLOOKUP(F78,H1数据库!C:AQ,2,0)</f>
        <v>#N/A</v>
      </c>
      <c r="K78" s="18" t="e">
        <f>VLOOKUP(F78,H1数据库!C:AQ,3,0)</f>
        <v>#N/A</v>
      </c>
      <c r="L78" s="19" t="e">
        <f t="shared" si="18"/>
        <v>#VALUE!</v>
      </c>
      <c r="M78" s="18" t="e">
        <f>VLOOKUP(F78,H1数据库!C:AQ,4,0)</f>
        <v>#N/A</v>
      </c>
      <c r="N78" s="18" t="e">
        <f>VLOOKUP(F78,H1数据库!C:AQ,5,0)</f>
        <v>#N/A</v>
      </c>
      <c r="O78" s="18"/>
      <c r="P78" s="18" t="e">
        <f>VLOOKUP(F78,H1数据库!C:AQ,6,0)</f>
        <v>#N/A</v>
      </c>
      <c r="Q78" s="18" t="e">
        <f>VLOOKUP(F78,H1数据库!C:AQ,7,0)</f>
        <v>#N/A</v>
      </c>
      <c r="R78" s="19" t="e">
        <f>VLOOKUP(F78,H1数据库!C:AQ,8,0)*C78</f>
        <v>#N/A</v>
      </c>
      <c r="S78" s="18" t="e">
        <f>VLOOKUP(F78,H1数据库!C:AQ,9,0)</f>
        <v>#N/A</v>
      </c>
      <c r="T78" s="18" t="e">
        <f>VLOOKUP(F78,H1数据库!C:AQ,10,0)</f>
        <v>#N/A</v>
      </c>
      <c r="U78" s="18"/>
      <c r="V78" s="18" t="e">
        <f>VLOOKUP(F78,H1数据库!C:AQ,11,0)</f>
        <v>#N/A</v>
      </c>
      <c r="W78" s="18" t="e">
        <f>VLOOKUP(F78,H1数据库!C:AQ,12,0)</f>
        <v>#N/A</v>
      </c>
      <c r="X78" s="19" t="e">
        <f>VLOOKUP(F78,H1数据库!C:AQ,15,0)*C78</f>
        <v>#N/A</v>
      </c>
      <c r="Y78" s="18" t="e">
        <f>VLOOKUP(F78,H1数据库!C:AQ,16,0)</f>
        <v>#N/A</v>
      </c>
      <c r="Z78" s="18" t="e">
        <f>VLOOKUP(F78,H1数据库!C:AQ,17,0)</f>
        <v>#N/A</v>
      </c>
      <c r="AA78" s="18"/>
      <c r="AB78" s="18" t="e" cm="1">
        <f t="array" ref="AB78">_xlfn.IFS(E78=1,VLOOKUP(F78,H1数据库!C:AQ,18,0),E78=2,VLOOKUP(H78,H1数据库!AS:BF,2,0))</f>
        <v>#VALUE!</v>
      </c>
      <c r="AC78" s="18" t="e" cm="1">
        <f t="array" ref="AC78">_xlfn.IFS(E78=1,VLOOKUP(F78,H1数据库!C:AQ,19,0),E78=2,VLOOKUP(H78,H1数据库!AS:BF,3,0))</f>
        <v>#VALUE!</v>
      </c>
      <c r="AD78" s="39" t="e" cm="1">
        <f t="array" ref="AD78">_xlfn.IFS(E78=1,VLOOKUP(F78,H1数据库!C:AQ,21,0),E78=2,VLOOKUP(H78,H1数据库!AS:BF,6,0))*C78</f>
        <v>#VALUE!</v>
      </c>
      <c r="AE78" s="18" t="e" cm="1">
        <f t="array" ref="AE78">_xlfn.IFS(E78=1,VLOOKUP(F78,H1数据库!C:AQ,22,0),E78=2,VLOOKUP(H78,H1数据库!AS:BF,7,0))</f>
        <v>#VALUE!</v>
      </c>
      <c r="AF78" s="18" t="e" cm="1">
        <f t="array" ref="AF78">_xlfn.IFS(E78=1,VLOOKUP(F78,H1数据库!C:AQ,23,0),E78=2,VLOOKUP(H78,H1数据库!AS:BF,8,0))</f>
        <v>#VALUE!</v>
      </c>
      <c r="AG78" s="18"/>
      <c r="AH78" s="18" t="e">
        <f>VLOOKUP(F78,H1数据库!C:AQ,24,0)</f>
        <v>#N/A</v>
      </c>
      <c r="AI78" s="18" t="e">
        <f>VLOOKUP(F78,H1数据库!C:AQ,25,0)</f>
        <v>#N/A</v>
      </c>
      <c r="AJ78" s="19" t="e">
        <f>VLOOKUP(F78,H1数据库!C:AQ,27,0)*C78</f>
        <v>#N/A</v>
      </c>
      <c r="AK78" s="18" t="e">
        <f>VLOOKUP(F78,H1数据库!C:AQ,28,0)</f>
        <v>#N/A</v>
      </c>
      <c r="AL78" s="18" t="e">
        <f>VLOOKUP(F78,H1数据库!C:AQ,29,0)</f>
        <v>#N/A</v>
      </c>
      <c r="AM78" s="18"/>
      <c r="AN78" s="18" t="e">
        <f>VLOOKUP(F78,H1数据库!C:AQ,30,0)</f>
        <v>#N/A</v>
      </c>
      <c r="AO78" s="18" t="e">
        <f>VLOOKUP(F78,H1数据库!C:AQ,31,0)</f>
        <v>#N/A</v>
      </c>
      <c r="AP78" s="19" t="e">
        <f>VLOOKUP(F78,H1数据库!C:AQ,33,0)*C78</f>
        <v>#N/A</v>
      </c>
      <c r="AQ78" s="18" t="e">
        <f>VLOOKUP(F78,H1数据库!C:AQ,34,0)</f>
        <v>#N/A</v>
      </c>
      <c r="AR78" s="18" t="e">
        <f>VLOOKUP(F78,H1数据库!C:AQ,35,0)</f>
        <v>#N/A</v>
      </c>
      <c r="AS78" s="18"/>
      <c r="AT78" s="18" t="e" cm="1">
        <f t="array" ref="AT78">_xlfn.IFS(E78=1,VLOOKUP(F78,H1数据库!C:AQ,36,0),E78=2,VLOOKUP(H78,H1数据库!AS:BF,9,0))</f>
        <v>#VALUE!</v>
      </c>
      <c r="AU78" s="18" t="e" cm="1">
        <f t="array" ref="AU78">_xlfn.IFS(E78=1,VLOOKUP(F78,H1数据库!C:AQ,37,0),E78=2,VLOOKUP(H78,H1数据库!AS:BF,10,0))</f>
        <v>#VALUE!</v>
      </c>
      <c r="AV78" s="18">
        <f t="shared" si="19"/>
        <v>0</v>
      </c>
      <c r="AW78" s="39" t="e" cm="1">
        <f t="array" ref="AW78">_xlfn.IFS(E78=1,VLOOKUP(F78,H1数据库!C:AQ,39,0),E78=2,VLOOKUP(H78,H1数据库!AS:BF,12,0))*AV78*C78</f>
        <v>#VALUE!</v>
      </c>
      <c r="AX78" s="18" t="e" cm="1">
        <f t="array" ref="AX78">_xlfn.IFS(E78=1,VLOOKUP(F78,H1数据库!C:AQ,40,0),E78=2,VLOOKUP(H78,H1数据库!AS:BF,13,0))</f>
        <v>#VALUE!</v>
      </c>
      <c r="AY78" s="18" t="e" cm="1">
        <f t="array" ref="AY78">_xlfn.IFS(E78=1,VLOOKUP(F78,H1数据库!C:AQ,41,0),E78=2,VLOOKUP(H78,H1数据库!AS:BF,14,0))</f>
        <v>#VALUE!</v>
      </c>
      <c r="AZ78" s="18"/>
    </row>
    <row r="79" spans="1:52" x14ac:dyDescent="0.25">
      <c r="A79" s="22"/>
      <c r="B79" s="3"/>
      <c r="C79" s="3"/>
      <c r="D79" s="3"/>
      <c r="E79" s="18" t="e">
        <f t="shared" si="14"/>
        <v>#VALUE!</v>
      </c>
      <c r="F79" s="18" t="str">
        <f t="shared" si="15"/>
        <v/>
      </c>
      <c r="G79" s="18" t="e">
        <f t="shared" si="16"/>
        <v>#VALUE!</v>
      </c>
      <c r="H79" s="18" t="e">
        <f t="shared" si="13"/>
        <v>#VALUE!</v>
      </c>
      <c r="I79" s="18" t="str">
        <f t="shared" si="17"/>
        <v/>
      </c>
      <c r="J79" s="18" t="e">
        <f>VLOOKUP(F79,H1数据库!C:AQ,2,0)</f>
        <v>#N/A</v>
      </c>
      <c r="K79" s="18" t="e">
        <f>VLOOKUP(F79,H1数据库!C:AQ,3,0)</f>
        <v>#N/A</v>
      </c>
      <c r="L79" s="19" t="e">
        <f t="shared" si="18"/>
        <v>#VALUE!</v>
      </c>
      <c r="M79" s="18" t="e">
        <f>VLOOKUP(F79,H1数据库!C:AQ,4,0)</f>
        <v>#N/A</v>
      </c>
      <c r="N79" s="18" t="e">
        <f>VLOOKUP(F79,H1数据库!C:AQ,5,0)</f>
        <v>#N/A</v>
      </c>
      <c r="O79" s="18"/>
      <c r="P79" s="18" t="e">
        <f>VLOOKUP(F79,H1数据库!C:AQ,6,0)</f>
        <v>#N/A</v>
      </c>
      <c r="Q79" s="18" t="e">
        <f>VLOOKUP(F79,H1数据库!C:AQ,7,0)</f>
        <v>#N/A</v>
      </c>
      <c r="R79" s="19" t="e">
        <f>VLOOKUP(F79,H1数据库!C:AQ,8,0)*C79</f>
        <v>#N/A</v>
      </c>
      <c r="S79" s="18" t="e">
        <f>VLOOKUP(F79,H1数据库!C:AQ,9,0)</f>
        <v>#N/A</v>
      </c>
      <c r="T79" s="18" t="e">
        <f>VLOOKUP(F79,H1数据库!C:AQ,10,0)</f>
        <v>#N/A</v>
      </c>
      <c r="U79" s="18"/>
      <c r="V79" s="18" t="e">
        <f>VLOOKUP(F79,H1数据库!C:AQ,11,0)</f>
        <v>#N/A</v>
      </c>
      <c r="W79" s="18" t="e">
        <f>VLOOKUP(F79,H1数据库!C:AQ,12,0)</f>
        <v>#N/A</v>
      </c>
      <c r="X79" s="19" t="e">
        <f>VLOOKUP(F79,H1数据库!C:AQ,15,0)*C79</f>
        <v>#N/A</v>
      </c>
      <c r="Y79" s="18" t="e">
        <f>VLOOKUP(F79,H1数据库!C:AQ,16,0)</f>
        <v>#N/A</v>
      </c>
      <c r="Z79" s="18" t="e">
        <f>VLOOKUP(F79,H1数据库!C:AQ,17,0)</f>
        <v>#N/A</v>
      </c>
      <c r="AA79" s="18"/>
      <c r="AB79" s="18" t="e" cm="1">
        <f t="array" ref="AB79">_xlfn.IFS(E79=1,VLOOKUP(F79,H1数据库!C:AQ,18,0),E79=2,VLOOKUP(H79,H1数据库!AS:BF,2,0))</f>
        <v>#VALUE!</v>
      </c>
      <c r="AC79" s="18" t="e" cm="1">
        <f t="array" ref="AC79">_xlfn.IFS(E79=1,VLOOKUP(F79,H1数据库!C:AQ,19,0),E79=2,VLOOKUP(H79,H1数据库!AS:BF,3,0))</f>
        <v>#VALUE!</v>
      </c>
      <c r="AD79" s="39" t="e" cm="1">
        <f t="array" ref="AD79">_xlfn.IFS(E79=1,VLOOKUP(F79,H1数据库!C:AQ,21,0),E79=2,VLOOKUP(H79,H1数据库!AS:BF,6,0))*C79</f>
        <v>#VALUE!</v>
      </c>
      <c r="AE79" s="18" t="e" cm="1">
        <f t="array" ref="AE79">_xlfn.IFS(E79=1,VLOOKUP(F79,H1数据库!C:AQ,22,0),E79=2,VLOOKUP(H79,H1数据库!AS:BF,7,0))</f>
        <v>#VALUE!</v>
      </c>
      <c r="AF79" s="18" t="e" cm="1">
        <f t="array" ref="AF79">_xlfn.IFS(E79=1,VLOOKUP(F79,H1数据库!C:AQ,23,0),E79=2,VLOOKUP(H79,H1数据库!AS:BF,8,0))</f>
        <v>#VALUE!</v>
      </c>
      <c r="AG79" s="18"/>
      <c r="AH79" s="18" t="e">
        <f>VLOOKUP(F79,H1数据库!C:AQ,24,0)</f>
        <v>#N/A</v>
      </c>
      <c r="AI79" s="18" t="e">
        <f>VLOOKUP(F79,H1数据库!C:AQ,25,0)</f>
        <v>#N/A</v>
      </c>
      <c r="AJ79" s="19" t="e">
        <f>VLOOKUP(F79,H1数据库!C:AQ,27,0)*C79</f>
        <v>#N/A</v>
      </c>
      <c r="AK79" s="18" t="e">
        <f>VLOOKUP(F79,H1数据库!C:AQ,28,0)</f>
        <v>#N/A</v>
      </c>
      <c r="AL79" s="18" t="e">
        <f>VLOOKUP(F79,H1数据库!C:AQ,29,0)</f>
        <v>#N/A</v>
      </c>
      <c r="AM79" s="18"/>
      <c r="AN79" s="18" t="e">
        <f>VLOOKUP(F79,H1数据库!C:AQ,30,0)</f>
        <v>#N/A</v>
      </c>
      <c r="AO79" s="18" t="e">
        <f>VLOOKUP(F79,H1数据库!C:AQ,31,0)</f>
        <v>#N/A</v>
      </c>
      <c r="AP79" s="19" t="e">
        <f>VLOOKUP(F79,H1数据库!C:AQ,33,0)*C79</f>
        <v>#N/A</v>
      </c>
      <c r="AQ79" s="18" t="e">
        <f>VLOOKUP(F79,H1数据库!C:AQ,34,0)</f>
        <v>#N/A</v>
      </c>
      <c r="AR79" s="18" t="e">
        <f>VLOOKUP(F79,H1数据库!C:AQ,35,0)</f>
        <v>#N/A</v>
      </c>
      <c r="AS79" s="18"/>
      <c r="AT79" s="18" t="e" cm="1">
        <f t="array" ref="AT79">_xlfn.IFS(E79=1,VLOOKUP(F79,H1数据库!C:AQ,36,0),E79=2,VLOOKUP(H79,H1数据库!AS:BF,9,0))</f>
        <v>#VALUE!</v>
      </c>
      <c r="AU79" s="18" t="e" cm="1">
        <f t="array" ref="AU79">_xlfn.IFS(E79=1,VLOOKUP(F79,H1数据库!C:AQ,37,0),E79=2,VLOOKUP(H79,H1数据库!AS:BF,10,0))</f>
        <v>#VALUE!</v>
      </c>
      <c r="AV79" s="18">
        <f t="shared" si="19"/>
        <v>0</v>
      </c>
      <c r="AW79" s="39" t="e" cm="1">
        <f t="array" ref="AW79">_xlfn.IFS(E79=1,VLOOKUP(F79,H1数据库!C:AQ,39,0),E79=2,VLOOKUP(H79,H1数据库!AS:BF,12,0))*AV79*C79</f>
        <v>#VALUE!</v>
      </c>
      <c r="AX79" s="18" t="e" cm="1">
        <f t="array" ref="AX79">_xlfn.IFS(E79=1,VLOOKUP(F79,H1数据库!C:AQ,40,0),E79=2,VLOOKUP(H79,H1数据库!AS:BF,13,0))</f>
        <v>#VALUE!</v>
      </c>
      <c r="AY79" s="18" t="e" cm="1">
        <f t="array" ref="AY79">_xlfn.IFS(E79=1,VLOOKUP(F79,H1数据库!C:AQ,41,0),E79=2,VLOOKUP(H79,H1数据库!AS:BF,14,0))</f>
        <v>#VALUE!</v>
      </c>
      <c r="AZ79" s="18"/>
    </row>
    <row r="80" spans="1:52" x14ac:dyDescent="0.25">
      <c r="A80" s="22"/>
      <c r="B80" s="3"/>
      <c r="C80" s="3"/>
      <c r="D80" s="3"/>
      <c r="E80" s="18" t="e">
        <f t="shared" si="14"/>
        <v>#VALUE!</v>
      </c>
      <c r="F80" s="18" t="str">
        <f t="shared" si="15"/>
        <v/>
      </c>
      <c r="G80" s="18" t="e">
        <f t="shared" si="16"/>
        <v>#VALUE!</v>
      </c>
      <c r="H80" s="18" t="e">
        <f t="shared" si="13"/>
        <v>#VALUE!</v>
      </c>
      <c r="I80" s="18" t="str">
        <f t="shared" si="17"/>
        <v/>
      </c>
      <c r="J80" s="18" t="e">
        <f>VLOOKUP(F80,H1数据库!C:AQ,2,0)</f>
        <v>#N/A</v>
      </c>
      <c r="K80" s="18" t="e">
        <f>VLOOKUP(F80,H1数据库!C:AQ,3,0)</f>
        <v>#N/A</v>
      </c>
      <c r="L80" s="19" t="e">
        <f t="shared" si="18"/>
        <v>#VALUE!</v>
      </c>
      <c r="M80" s="18" t="e">
        <f>VLOOKUP(F80,H1数据库!C:AQ,4,0)</f>
        <v>#N/A</v>
      </c>
      <c r="N80" s="18" t="e">
        <f>VLOOKUP(F80,H1数据库!C:AQ,5,0)</f>
        <v>#N/A</v>
      </c>
      <c r="O80" s="18"/>
      <c r="P80" s="18" t="e">
        <f>VLOOKUP(F80,H1数据库!C:AQ,6,0)</f>
        <v>#N/A</v>
      </c>
      <c r="Q80" s="18" t="e">
        <f>VLOOKUP(F80,H1数据库!C:AQ,7,0)</f>
        <v>#N/A</v>
      </c>
      <c r="R80" s="19" t="e">
        <f>VLOOKUP(F80,H1数据库!C:AQ,8,0)*C80</f>
        <v>#N/A</v>
      </c>
      <c r="S80" s="18" t="e">
        <f>VLOOKUP(F80,H1数据库!C:AQ,9,0)</f>
        <v>#N/A</v>
      </c>
      <c r="T80" s="18" t="e">
        <f>VLOOKUP(F80,H1数据库!C:AQ,10,0)</f>
        <v>#N/A</v>
      </c>
      <c r="U80" s="18"/>
      <c r="V80" s="18" t="e">
        <f>VLOOKUP(F80,H1数据库!C:AQ,11,0)</f>
        <v>#N/A</v>
      </c>
      <c r="W80" s="18" t="e">
        <f>VLOOKUP(F80,H1数据库!C:AQ,12,0)</f>
        <v>#N/A</v>
      </c>
      <c r="X80" s="19" t="e">
        <f>VLOOKUP(F80,H1数据库!C:AQ,15,0)*C80</f>
        <v>#N/A</v>
      </c>
      <c r="Y80" s="18" t="e">
        <f>VLOOKUP(F80,H1数据库!C:AQ,16,0)</f>
        <v>#N/A</v>
      </c>
      <c r="Z80" s="18" t="e">
        <f>VLOOKUP(F80,H1数据库!C:AQ,17,0)</f>
        <v>#N/A</v>
      </c>
      <c r="AA80" s="18"/>
      <c r="AB80" s="18" t="e" cm="1">
        <f t="array" ref="AB80">_xlfn.IFS(E80=1,VLOOKUP(F80,H1数据库!C:AQ,18,0),E80=2,VLOOKUP(H80,H1数据库!AS:BF,2,0))</f>
        <v>#VALUE!</v>
      </c>
      <c r="AC80" s="18" t="e" cm="1">
        <f t="array" ref="AC80">_xlfn.IFS(E80=1,VLOOKUP(F80,H1数据库!C:AQ,19,0),E80=2,VLOOKUP(H80,H1数据库!AS:BF,3,0))</f>
        <v>#VALUE!</v>
      </c>
      <c r="AD80" s="39" t="e" cm="1">
        <f t="array" ref="AD80">_xlfn.IFS(E80=1,VLOOKUP(F80,H1数据库!C:AQ,21,0),E80=2,VLOOKUP(H80,H1数据库!AS:BF,6,0))*C80</f>
        <v>#VALUE!</v>
      </c>
      <c r="AE80" s="18" t="e" cm="1">
        <f t="array" ref="AE80">_xlfn.IFS(E80=1,VLOOKUP(F80,H1数据库!C:AQ,22,0),E80=2,VLOOKUP(H80,H1数据库!AS:BF,7,0))</f>
        <v>#VALUE!</v>
      </c>
      <c r="AF80" s="18" t="e" cm="1">
        <f t="array" ref="AF80">_xlfn.IFS(E80=1,VLOOKUP(F80,H1数据库!C:AQ,23,0),E80=2,VLOOKUP(H80,H1数据库!AS:BF,8,0))</f>
        <v>#VALUE!</v>
      </c>
      <c r="AG80" s="18"/>
      <c r="AH80" s="18" t="e">
        <f>VLOOKUP(F80,H1数据库!C:AQ,24,0)</f>
        <v>#N/A</v>
      </c>
      <c r="AI80" s="18" t="e">
        <f>VLOOKUP(F80,H1数据库!C:AQ,25,0)</f>
        <v>#N/A</v>
      </c>
      <c r="AJ80" s="19" t="e">
        <f>VLOOKUP(F80,H1数据库!C:AQ,27,0)*C80</f>
        <v>#N/A</v>
      </c>
      <c r="AK80" s="18" t="e">
        <f>VLOOKUP(F80,H1数据库!C:AQ,28,0)</f>
        <v>#N/A</v>
      </c>
      <c r="AL80" s="18" t="e">
        <f>VLOOKUP(F80,H1数据库!C:AQ,29,0)</f>
        <v>#N/A</v>
      </c>
      <c r="AM80" s="18"/>
      <c r="AN80" s="18" t="e">
        <f>VLOOKUP(F80,H1数据库!C:AQ,30,0)</f>
        <v>#N/A</v>
      </c>
      <c r="AO80" s="18" t="e">
        <f>VLOOKUP(F80,H1数据库!C:AQ,31,0)</f>
        <v>#N/A</v>
      </c>
      <c r="AP80" s="19" t="e">
        <f>VLOOKUP(F80,H1数据库!C:AQ,33,0)*C80</f>
        <v>#N/A</v>
      </c>
      <c r="AQ80" s="18" t="e">
        <f>VLOOKUP(F80,H1数据库!C:AQ,34,0)</f>
        <v>#N/A</v>
      </c>
      <c r="AR80" s="18" t="e">
        <f>VLOOKUP(F80,H1数据库!C:AQ,35,0)</f>
        <v>#N/A</v>
      </c>
      <c r="AS80" s="18"/>
      <c r="AT80" s="18" t="e" cm="1">
        <f t="array" ref="AT80">_xlfn.IFS(E80=1,VLOOKUP(F80,H1数据库!C:AQ,36,0),E80=2,VLOOKUP(H80,H1数据库!AS:BF,9,0))</f>
        <v>#VALUE!</v>
      </c>
      <c r="AU80" s="18" t="e" cm="1">
        <f t="array" ref="AU80">_xlfn.IFS(E80=1,VLOOKUP(F80,H1数据库!C:AQ,37,0),E80=2,VLOOKUP(H80,H1数据库!AS:BF,10,0))</f>
        <v>#VALUE!</v>
      </c>
      <c r="AV80" s="18">
        <f t="shared" si="19"/>
        <v>0</v>
      </c>
      <c r="AW80" s="39" t="e" cm="1">
        <f t="array" ref="AW80">_xlfn.IFS(E80=1,VLOOKUP(F80,H1数据库!C:AQ,39,0),E80=2,VLOOKUP(H80,H1数据库!AS:BF,12,0))*AV80*C80</f>
        <v>#VALUE!</v>
      </c>
      <c r="AX80" s="18" t="e" cm="1">
        <f t="array" ref="AX80">_xlfn.IFS(E80=1,VLOOKUP(F80,H1数据库!C:AQ,40,0),E80=2,VLOOKUP(H80,H1数据库!AS:BF,13,0))</f>
        <v>#VALUE!</v>
      </c>
      <c r="AY80" s="18" t="e" cm="1">
        <f t="array" ref="AY80">_xlfn.IFS(E80=1,VLOOKUP(F80,H1数据库!C:AQ,41,0),E80=2,VLOOKUP(H80,H1数据库!AS:BF,14,0))</f>
        <v>#VALUE!</v>
      </c>
      <c r="AZ80" s="18"/>
    </row>
    <row r="81" spans="1:52" x14ac:dyDescent="0.25">
      <c r="A81" s="22"/>
      <c r="B81" s="3"/>
      <c r="C81" s="3"/>
      <c r="D81" s="3"/>
      <c r="E81" s="18" t="e">
        <f t="shared" si="14"/>
        <v>#VALUE!</v>
      </c>
      <c r="F81" s="18" t="str">
        <f t="shared" si="15"/>
        <v/>
      </c>
      <c r="G81" s="18" t="e">
        <f t="shared" si="16"/>
        <v>#VALUE!</v>
      </c>
      <c r="H81" s="18" t="e">
        <f t="shared" si="13"/>
        <v>#VALUE!</v>
      </c>
      <c r="I81" s="18" t="str">
        <f t="shared" si="17"/>
        <v/>
      </c>
      <c r="J81" s="18" t="e">
        <f>VLOOKUP(F81,H1数据库!C:AQ,2,0)</f>
        <v>#N/A</v>
      </c>
      <c r="K81" s="18" t="e">
        <f>VLOOKUP(F81,H1数据库!C:AQ,3,0)</f>
        <v>#N/A</v>
      </c>
      <c r="L81" s="19" t="e">
        <f t="shared" si="18"/>
        <v>#VALUE!</v>
      </c>
      <c r="M81" s="18" t="e">
        <f>VLOOKUP(F81,H1数据库!C:AQ,4,0)</f>
        <v>#N/A</v>
      </c>
      <c r="N81" s="18" t="e">
        <f>VLOOKUP(F81,H1数据库!C:AQ,5,0)</f>
        <v>#N/A</v>
      </c>
      <c r="O81" s="18"/>
      <c r="P81" s="18" t="e">
        <f>VLOOKUP(F81,H1数据库!C:AQ,6,0)</f>
        <v>#N/A</v>
      </c>
      <c r="Q81" s="18" t="e">
        <f>VLOOKUP(F81,H1数据库!C:AQ,7,0)</f>
        <v>#N/A</v>
      </c>
      <c r="R81" s="19" t="e">
        <f>VLOOKUP(F81,H1数据库!C:AQ,8,0)*C81</f>
        <v>#N/A</v>
      </c>
      <c r="S81" s="18" t="e">
        <f>VLOOKUP(F81,H1数据库!C:AQ,9,0)</f>
        <v>#N/A</v>
      </c>
      <c r="T81" s="18" t="e">
        <f>VLOOKUP(F81,H1数据库!C:AQ,10,0)</f>
        <v>#N/A</v>
      </c>
      <c r="U81" s="18"/>
      <c r="V81" s="18" t="e">
        <f>VLOOKUP(F81,H1数据库!C:AQ,11,0)</f>
        <v>#N/A</v>
      </c>
      <c r="W81" s="18" t="e">
        <f>VLOOKUP(F81,H1数据库!C:AQ,12,0)</f>
        <v>#N/A</v>
      </c>
      <c r="X81" s="19" t="e">
        <f>VLOOKUP(F81,H1数据库!C:AQ,15,0)*C81</f>
        <v>#N/A</v>
      </c>
      <c r="Y81" s="18" t="e">
        <f>VLOOKUP(F81,H1数据库!C:AQ,16,0)</f>
        <v>#N/A</v>
      </c>
      <c r="Z81" s="18" t="e">
        <f>VLOOKUP(F81,H1数据库!C:AQ,17,0)</f>
        <v>#N/A</v>
      </c>
      <c r="AA81" s="18"/>
      <c r="AB81" s="18" t="e" cm="1">
        <f t="array" ref="AB81">_xlfn.IFS(E81=1,VLOOKUP(F81,H1数据库!C:AQ,18,0),E81=2,VLOOKUP(H81,H1数据库!AS:BF,2,0))</f>
        <v>#VALUE!</v>
      </c>
      <c r="AC81" s="18" t="e" cm="1">
        <f t="array" ref="AC81">_xlfn.IFS(E81=1,VLOOKUP(F81,H1数据库!C:AQ,19,0),E81=2,VLOOKUP(H81,H1数据库!AS:BF,3,0))</f>
        <v>#VALUE!</v>
      </c>
      <c r="AD81" s="39" t="e" cm="1">
        <f t="array" ref="AD81">_xlfn.IFS(E81=1,VLOOKUP(F81,H1数据库!C:AQ,21,0),E81=2,VLOOKUP(H81,H1数据库!AS:BF,6,0))*C81</f>
        <v>#VALUE!</v>
      </c>
      <c r="AE81" s="18" t="e" cm="1">
        <f t="array" ref="AE81">_xlfn.IFS(E81=1,VLOOKUP(F81,H1数据库!C:AQ,22,0),E81=2,VLOOKUP(H81,H1数据库!AS:BF,7,0))</f>
        <v>#VALUE!</v>
      </c>
      <c r="AF81" s="18" t="e" cm="1">
        <f t="array" ref="AF81">_xlfn.IFS(E81=1,VLOOKUP(F81,H1数据库!C:AQ,23,0),E81=2,VLOOKUP(H81,H1数据库!AS:BF,8,0))</f>
        <v>#VALUE!</v>
      </c>
      <c r="AG81" s="18"/>
      <c r="AH81" s="18" t="e">
        <f>VLOOKUP(F81,H1数据库!C:AQ,24,0)</f>
        <v>#N/A</v>
      </c>
      <c r="AI81" s="18" t="e">
        <f>VLOOKUP(F81,H1数据库!C:AQ,25,0)</f>
        <v>#N/A</v>
      </c>
      <c r="AJ81" s="19" t="e">
        <f>VLOOKUP(F81,H1数据库!C:AQ,27,0)*C81</f>
        <v>#N/A</v>
      </c>
      <c r="AK81" s="18" t="e">
        <f>VLOOKUP(F81,H1数据库!C:AQ,28,0)</f>
        <v>#N/A</v>
      </c>
      <c r="AL81" s="18" t="e">
        <f>VLOOKUP(F81,H1数据库!C:AQ,29,0)</f>
        <v>#N/A</v>
      </c>
      <c r="AM81" s="18"/>
      <c r="AN81" s="18" t="e">
        <f>VLOOKUP(F81,H1数据库!C:AQ,30,0)</f>
        <v>#N/A</v>
      </c>
      <c r="AO81" s="18" t="e">
        <f>VLOOKUP(F81,H1数据库!C:AQ,31,0)</f>
        <v>#N/A</v>
      </c>
      <c r="AP81" s="19" t="e">
        <f>VLOOKUP(F81,H1数据库!C:AQ,33,0)*C81</f>
        <v>#N/A</v>
      </c>
      <c r="AQ81" s="18" t="e">
        <f>VLOOKUP(F81,H1数据库!C:AQ,34,0)</f>
        <v>#N/A</v>
      </c>
      <c r="AR81" s="18" t="e">
        <f>VLOOKUP(F81,H1数据库!C:AQ,35,0)</f>
        <v>#N/A</v>
      </c>
      <c r="AS81" s="18"/>
      <c r="AT81" s="18" t="e" cm="1">
        <f t="array" ref="AT81">_xlfn.IFS(E81=1,VLOOKUP(F81,H1数据库!C:AQ,36,0),E81=2,VLOOKUP(H81,H1数据库!AS:BF,9,0))</f>
        <v>#VALUE!</v>
      </c>
      <c r="AU81" s="18" t="e" cm="1">
        <f t="array" ref="AU81">_xlfn.IFS(E81=1,VLOOKUP(F81,H1数据库!C:AQ,37,0),E81=2,VLOOKUP(H81,H1数据库!AS:BF,10,0))</f>
        <v>#VALUE!</v>
      </c>
      <c r="AV81" s="18">
        <f t="shared" si="19"/>
        <v>0</v>
      </c>
      <c r="AW81" s="39" t="e" cm="1">
        <f t="array" ref="AW81">_xlfn.IFS(E81=1,VLOOKUP(F81,H1数据库!C:AQ,39,0),E81=2,VLOOKUP(H81,H1数据库!AS:BF,12,0))*AV81*C81</f>
        <v>#VALUE!</v>
      </c>
      <c r="AX81" s="18" t="e" cm="1">
        <f t="array" ref="AX81">_xlfn.IFS(E81=1,VLOOKUP(F81,H1数据库!C:AQ,40,0),E81=2,VLOOKUP(H81,H1数据库!AS:BF,13,0))</f>
        <v>#VALUE!</v>
      </c>
      <c r="AY81" s="18" t="e" cm="1">
        <f t="array" ref="AY81">_xlfn.IFS(E81=1,VLOOKUP(F81,H1数据库!C:AQ,41,0),E81=2,VLOOKUP(H81,H1数据库!AS:BF,14,0))</f>
        <v>#VALUE!</v>
      </c>
      <c r="AZ81" s="18"/>
    </row>
    <row r="82" spans="1:52" x14ac:dyDescent="0.25">
      <c r="A82" s="22"/>
      <c r="B82" s="3"/>
      <c r="C82" s="3"/>
      <c r="D82" s="3"/>
      <c r="E82" s="18" t="e">
        <f t="shared" si="14"/>
        <v>#VALUE!</v>
      </c>
      <c r="F82" s="18" t="str">
        <f t="shared" si="15"/>
        <v/>
      </c>
      <c r="G82" s="18" t="e">
        <f t="shared" si="16"/>
        <v>#VALUE!</v>
      </c>
      <c r="H82" s="18" t="e">
        <f t="shared" si="13"/>
        <v>#VALUE!</v>
      </c>
      <c r="I82" s="18" t="str">
        <f t="shared" si="17"/>
        <v/>
      </c>
      <c r="J82" s="18" t="e">
        <f>VLOOKUP(F82,H1数据库!C:AQ,2,0)</f>
        <v>#N/A</v>
      </c>
      <c r="K82" s="18" t="e">
        <f>VLOOKUP(F82,H1数据库!C:AQ,3,0)</f>
        <v>#N/A</v>
      </c>
      <c r="L82" s="19" t="e">
        <f t="shared" si="18"/>
        <v>#VALUE!</v>
      </c>
      <c r="M82" s="18" t="e">
        <f>VLOOKUP(F82,H1数据库!C:AQ,4,0)</f>
        <v>#N/A</v>
      </c>
      <c r="N82" s="18" t="e">
        <f>VLOOKUP(F82,H1数据库!C:AQ,5,0)</f>
        <v>#N/A</v>
      </c>
      <c r="O82" s="18"/>
      <c r="P82" s="18" t="e">
        <f>VLOOKUP(F82,H1数据库!C:AQ,6,0)</f>
        <v>#N/A</v>
      </c>
      <c r="Q82" s="18" t="e">
        <f>VLOOKUP(F82,H1数据库!C:AQ,7,0)</f>
        <v>#N/A</v>
      </c>
      <c r="R82" s="19" t="e">
        <f>VLOOKUP(F82,H1数据库!C:AQ,8,0)*C82</f>
        <v>#N/A</v>
      </c>
      <c r="S82" s="18" t="e">
        <f>VLOOKUP(F82,H1数据库!C:AQ,9,0)</f>
        <v>#N/A</v>
      </c>
      <c r="T82" s="18" t="e">
        <f>VLOOKUP(F82,H1数据库!C:AQ,10,0)</f>
        <v>#N/A</v>
      </c>
      <c r="U82" s="18"/>
      <c r="V82" s="18" t="e">
        <f>VLOOKUP(F82,H1数据库!C:AQ,11,0)</f>
        <v>#N/A</v>
      </c>
      <c r="W82" s="18" t="e">
        <f>VLOOKUP(F82,H1数据库!C:AQ,12,0)</f>
        <v>#N/A</v>
      </c>
      <c r="X82" s="19" t="e">
        <f>VLOOKUP(F82,H1数据库!C:AQ,15,0)*C82</f>
        <v>#N/A</v>
      </c>
      <c r="Y82" s="18" t="e">
        <f>VLOOKUP(F82,H1数据库!C:AQ,16,0)</f>
        <v>#N/A</v>
      </c>
      <c r="Z82" s="18" t="e">
        <f>VLOOKUP(F82,H1数据库!C:AQ,17,0)</f>
        <v>#N/A</v>
      </c>
      <c r="AA82" s="18"/>
      <c r="AB82" s="18" t="e" cm="1">
        <f t="array" ref="AB82">_xlfn.IFS(E82=1,VLOOKUP(F82,H1数据库!C:AQ,18,0),E82=2,VLOOKUP(H82,H1数据库!AS:BF,2,0))</f>
        <v>#VALUE!</v>
      </c>
      <c r="AC82" s="18" t="e" cm="1">
        <f t="array" ref="AC82">_xlfn.IFS(E82=1,VLOOKUP(F82,H1数据库!C:AQ,19,0),E82=2,VLOOKUP(H82,H1数据库!AS:BF,3,0))</f>
        <v>#VALUE!</v>
      </c>
      <c r="AD82" s="39" t="e" cm="1">
        <f t="array" ref="AD82">_xlfn.IFS(E82=1,VLOOKUP(F82,H1数据库!C:AQ,21,0),E82=2,VLOOKUP(H82,H1数据库!AS:BF,6,0))*C82</f>
        <v>#VALUE!</v>
      </c>
      <c r="AE82" s="18" t="e" cm="1">
        <f t="array" ref="AE82">_xlfn.IFS(E82=1,VLOOKUP(F82,H1数据库!C:AQ,22,0),E82=2,VLOOKUP(H82,H1数据库!AS:BF,7,0))</f>
        <v>#VALUE!</v>
      </c>
      <c r="AF82" s="18" t="e" cm="1">
        <f t="array" ref="AF82">_xlfn.IFS(E82=1,VLOOKUP(F82,H1数据库!C:AQ,23,0),E82=2,VLOOKUP(H82,H1数据库!AS:BF,8,0))</f>
        <v>#VALUE!</v>
      </c>
      <c r="AG82" s="18"/>
      <c r="AH82" s="18" t="e">
        <f>VLOOKUP(F82,H1数据库!C:AQ,24,0)</f>
        <v>#N/A</v>
      </c>
      <c r="AI82" s="18" t="e">
        <f>VLOOKUP(F82,H1数据库!C:AQ,25,0)</f>
        <v>#N/A</v>
      </c>
      <c r="AJ82" s="19" t="e">
        <f>VLOOKUP(F82,H1数据库!C:AQ,27,0)*C82</f>
        <v>#N/A</v>
      </c>
      <c r="AK82" s="18" t="e">
        <f>VLOOKUP(F82,H1数据库!C:AQ,28,0)</f>
        <v>#N/A</v>
      </c>
      <c r="AL82" s="18" t="e">
        <f>VLOOKUP(F82,H1数据库!C:AQ,29,0)</f>
        <v>#N/A</v>
      </c>
      <c r="AM82" s="18"/>
      <c r="AN82" s="18" t="e">
        <f>VLOOKUP(F82,H1数据库!C:AQ,30,0)</f>
        <v>#N/A</v>
      </c>
      <c r="AO82" s="18" t="e">
        <f>VLOOKUP(F82,H1数据库!C:AQ,31,0)</f>
        <v>#N/A</v>
      </c>
      <c r="AP82" s="19" t="e">
        <f>VLOOKUP(F82,H1数据库!C:AQ,33,0)*C82</f>
        <v>#N/A</v>
      </c>
      <c r="AQ82" s="18" t="e">
        <f>VLOOKUP(F82,H1数据库!C:AQ,34,0)</f>
        <v>#N/A</v>
      </c>
      <c r="AR82" s="18" t="e">
        <f>VLOOKUP(F82,H1数据库!C:AQ,35,0)</f>
        <v>#N/A</v>
      </c>
      <c r="AS82" s="18"/>
      <c r="AT82" s="18" t="e" cm="1">
        <f t="array" ref="AT82">_xlfn.IFS(E82=1,VLOOKUP(F82,H1数据库!C:AQ,36,0),E82=2,VLOOKUP(H82,H1数据库!AS:BF,9,0))</f>
        <v>#VALUE!</v>
      </c>
      <c r="AU82" s="18" t="e" cm="1">
        <f t="array" ref="AU82">_xlfn.IFS(E82=1,VLOOKUP(F82,H1数据库!C:AQ,37,0),E82=2,VLOOKUP(H82,H1数据库!AS:BF,10,0))</f>
        <v>#VALUE!</v>
      </c>
      <c r="AV82" s="18">
        <f t="shared" si="19"/>
        <v>0</v>
      </c>
      <c r="AW82" s="39" t="e" cm="1">
        <f t="array" ref="AW82">_xlfn.IFS(E82=1,VLOOKUP(F82,H1数据库!C:AQ,39,0),E82=2,VLOOKUP(H82,H1数据库!AS:BF,12,0))*AV82*C82</f>
        <v>#VALUE!</v>
      </c>
      <c r="AX82" s="18" t="e" cm="1">
        <f t="array" ref="AX82">_xlfn.IFS(E82=1,VLOOKUP(F82,H1数据库!C:AQ,40,0),E82=2,VLOOKUP(H82,H1数据库!AS:BF,13,0))</f>
        <v>#VALUE!</v>
      </c>
      <c r="AY82" s="18" t="e" cm="1">
        <f t="array" ref="AY82">_xlfn.IFS(E82=1,VLOOKUP(F82,H1数据库!C:AQ,41,0),E82=2,VLOOKUP(H82,H1数据库!AS:BF,14,0))</f>
        <v>#VALUE!</v>
      </c>
      <c r="AZ82" s="18"/>
    </row>
    <row r="83" spans="1:52" x14ac:dyDescent="0.25">
      <c r="A83" s="22"/>
      <c r="B83" s="3"/>
      <c r="C83" s="3"/>
      <c r="D83" s="3"/>
      <c r="E83" s="18" t="e">
        <f t="shared" si="14"/>
        <v>#VALUE!</v>
      </c>
      <c r="F83" s="18" t="str">
        <f t="shared" si="15"/>
        <v/>
      </c>
      <c r="G83" s="18" t="e">
        <f t="shared" si="16"/>
        <v>#VALUE!</v>
      </c>
      <c r="H83" s="18" t="e">
        <f t="shared" si="13"/>
        <v>#VALUE!</v>
      </c>
      <c r="I83" s="18" t="str">
        <f t="shared" si="17"/>
        <v/>
      </c>
      <c r="J83" s="18" t="e">
        <f>VLOOKUP(F83,H1数据库!C:AQ,2,0)</f>
        <v>#N/A</v>
      </c>
      <c r="K83" s="18" t="e">
        <f>VLOOKUP(F83,H1数据库!C:AQ,3,0)</f>
        <v>#N/A</v>
      </c>
      <c r="L83" s="19" t="e">
        <f t="shared" si="18"/>
        <v>#VALUE!</v>
      </c>
      <c r="M83" s="18" t="e">
        <f>VLOOKUP(F83,H1数据库!C:AQ,4,0)</f>
        <v>#N/A</v>
      </c>
      <c r="N83" s="18" t="e">
        <f>VLOOKUP(F83,H1数据库!C:AQ,5,0)</f>
        <v>#N/A</v>
      </c>
      <c r="O83" s="18"/>
      <c r="P83" s="18" t="e">
        <f>VLOOKUP(F83,H1数据库!C:AQ,6,0)</f>
        <v>#N/A</v>
      </c>
      <c r="Q83" s="18" t="e">
        <f>VLOOKUP(F83,H1数据库!C:AQ,7,0)</f>
        <v>#N/A</v>
      </c>
      <c r="R83" s="19" t="e">
        <f>VLOOKUP(F83,H1数据库!C:AQ,8,0)*C83</f>
        <v>#N/A</v>
      </c>
      <c r="S83" s="18" t="e">
        <f>VLOOKUP(F83,H1数据库!C:AQ,9,0)</f>
        <v>#N/A</v>
      </c>
      <c r="T83" s="18" t="e">
        <f>VLOOKUP(F83,H1数据库!C:AQ,10,0)</f>
        <v>#N/A</v>
      </c>
      <c r="U83" s="18"/>
      <c r="V83" s="18" t="e">
        <f>VLOOKUP(F83,H1数据库!C:AQ,11,0)</f>
        <v>#N/A</v>
      </c>
      <c r="W83" s="18" t="e">
        <f>VLOOKUP(F83,H1数据库!C:AQ,12,0)</f>
        <v>#N/A</v>
      </c>
      <c r="X83" s="19" t="e">
        <f>VLOOKUP(F83,H1数据库!C:AQ,15,0)*C83</f>
        <v>#N/A</v>
      </c>
      <c r="Y83" s="18" t="e">
        <f>VLOOKUP(F83,H1数据库!C:AQ,16,0)</f>
        <v>#N/A</v>
      </c>
      <c r="Z83" s="18" t="e">
        <f>VLOOKUP(F83,H1数据库!C:AQ,17,0)</f>
        <v>#N/A</v>
      </c>
      <c r="AA83" s="18"/>
      <c r="AB83" s="18" t="e" cm="1">
        <f t="array" ref="AB83">_xlfn.IFS(E83=1,VLOOKUP(F83,H1数据库!C:AQ,18,0),E83=2,VLOOKUP(H83,H1数据库!AS:BF,2,0))</f>
        <v>#VALUE!</v>
      </c>
      <c r="AC83" s="18" t="e" cm="1">
        <f t="array" ref="AC83">_xlfn.IFS(E83=1,VLOOKUP(F83,H1数据库!C:AQ,19,0),E83=2,VLOOKUP(H83,H1数据库!AS:BF,3,0))</f>
        <v>#VALUE!</v>
      </c>
      <c r="AD83" s="39" t="e" cm="1">
        <f t="array" ref="AD83">_xlfn.IFS(E83=1,VLOOKUP(F83,H1数据库!C:AQ,21,0),E83=2,VLOOKUP(H83,H1数据库!AS:BF,6,0))*C83</f>
        <v>#VALUE!</v>
      </c>
      <c r="AE83" s="18" t="e" cm="1">
        <f t="array" ref="AE83">_xlfn.IFS(E83=1,VLOOKUP(F83,H1数据库!C:AQ,22,0),E83=2,VLOOKUP(H83,H1数据库!AS:BF,7,0))</f>
        <v>#VALUE!</v>
      </c>
      <c r="AF83" s="18" t="e" cm="1">
        <f t="array" ref="AF83">_xlfn.IFS(E83=1,VLOOKUP(F83,H1数据库!C:AQ,23,0),E83=2,VLOOKUP(H83,H1数据库!AS:BF,8,0))</f>
        <v>#VALUE!</v>
      </c>
      <c r="AG83" s="18"/>
      <c r="AH83" s="18" t="e">
        <f>VLOOKUP(F83,H1数据库!C:AQ,24,0)</f>
        <v>#N/A</v>
      </c>
      <c r="AI83" s="18" t="e">
        <f>VLOOKUP(F83,H1数据库!C:AQ,25,0)</f>
        <v>#N/A</v>
      </c>
      <c r="AJ83" s="19" t="e">
        <f>VLOOKUP(F83,H1数据库!C:AQ,27,0)*C83</f>
        <v>#N/A</v>
      </c>
      <c r="AK83" s="18" t="e">
        <f>VLOOKUP(F83,H1数据库!C:AQ,28,0)</f>
        <v>#N/A</v>
      </c>
      <c r="AL83" s="18" t="e">
        <f>VLOOKUP(F83,H1数据库!C:AQ,29,0)</f>
        <v>#N/A</v>
      </c>
      <c r="AM83" s="18"/>
      <c r="AN83" s="18" t="e">
        <f>VLOOKUP(F83,H1数据库!C:AQ,30,0)</f>
        <v>#N/A</v>
      </c>
      <c r="AO83" s="18" t="e">
        <f>VLOOKUP(F83,H1数据库!C:AQ,31,0)</f>
        <v>#N/A</v>
      </c>
      <c r="AP83" s="19" t="e">
        <f>VLOOKUP(F83,H1数据库!C:AQ,33,0)*C83</f>
        <v>#N/A</v>
      </c>
      <c r="AQ83" s="18" t="e">
        <f>VLOOKUP(F83,H1数据库!C:AQ,34,0)</f>
        <v>#N/A</v>
      </c>
      <c r="AR83" s="18" t="e">
        <f>VLOOKUP(F83,H1数据库!C:AQ,35,0)</f>
        <v>#N/A</v>
      </c>
      <c r="AS83" s="18"/>
      <c r="AT83" s="18" t="e" cm="1">
        <f t="array" ref="AT83">_xlfn.IFS(E83=1,VLOOKUP(F83,H1数据库!C:AQ,36,0),E83=2,VLOOKUP(H83,H1数据库!AS:BF,9,0))</f>
        <v>#VALUE!</v>
      </c>
      <c r="AU83" s="18" t="e" cm="1">
        <f t="array" ref="AU83">_xlfn.IFS(E83=1,VLOOKUP(F83,H1数据库!C:AQ,37,0),E83=2,VLOOKUP(H83,H1数据库!AS:BF,10,0))</f>
        <v>#VALUE!</v>
      </c>
      <c r="AV83" s="18">
        <f t="shared" si="19"/>
        <v>0</v>
      </c>
      <c r="AW83" s="39" t="e" cm="1">
        <f t="array" ref="AW83">_xlfn.IFS(E83=1,VLOOKUP(F83,H1数据库!C:AQ,39,0),E83=2,VLOOKUP(H83,H1数据库!AS:BF,12,0))*AV83*C83</f>
        <v>#VALUE!</v>
      </c>
      <c r="AX83" s="18" t="e" cm="1">
        <f t="array" ref="AX83">_xlfn.IFS(E83=1,VLOOKUP(F83,H1数据库!C:AQ,40,0),E83=2,VLOOKUP(H83,H1数据库!AS:BF,13,0))</f>
        <v>#VALUE!</v>
      </c>
      <c r="AY83" s="18" t="e" cm="1">
        <f t="array" ref="AY83">_xlfn.IFS(E83=1,VLOOKUP(F83,H1数据库!C:AQ,41,0),E83=2,VLOOKUP(H83,H1数据库!AS:BF,14,0))</f>
        <v>#VALUE!</v>
      </c>
      <c r="AZ83" s="18"/>
    </row>
    <row r="84" spans="1:52" x14ac:dyDescent="0.25">
      <c r="A84" s="22"/>
      <c r="B84" s="3"/>
      <c r="C84" s="3"/>
      <c r="D84" s="3"/>
      <c r="E84" s="18" t="e">
        <f t="shared" si="14"/>
        <v>#VALUE!</v>
      </c>
      <c r="F84" s="18" t="str">
        <f t="shared" si="15"/>
        <v/>
      </c>
      <c r="G84" s="18" t="e">
        <f t="shared" si="16"/>
        <v>#VALUE!</v>
      </c>
      <c r="H84" s="18" t="e">
        <f t="shared" si="13"/>
        <v>#VALUE!</v>
      </c>
      <c r="I84" s="18" t="str">
        <f t="shared" si="17"/>
        <v/>
      </c>
      <c r="J84" s="18" t="e">
        <f>VLOOKUP(F84,H1数据库!C:AQ,2,0)</f>
        <v>#N/A</v>
      </c>
      <c r="K84" s="18" t="e">
        <f>VLOOKUP(F84,H1数据库!C:AQ,3,0)</f>
        <v>#N/A</v>
      </c>
      <c r="L84" s="19" t="e">
        <f t="shared" si="18"/>
        <v>#VALUE!</v>
      </c>
      <c r="M84" s="18" t="e">
        <f>VLOOKUP(F84,H1数据库!C:AQ,4,0)</f>
        <v>#N/A</v>
      </c>
      <c r="N84" s="18" t="e">
        <f>VLOOKUP(F84,H1数据库!C:AQ,5,0)</f>
        <v>#N/A</v>
      </c>
      <c r="O84" s="18"/>
      <c r="P84" s="18" t="e">
        <f>VLOOKUP(F84,H1数据库!C:AQ,6,0)</f>
        <v>#N/A</v>
      </c>
      <c r="Q84" s="18" t="e">
        <f>VLOOKUP(F84,H1数据库!C:AQ,7,0)</f>
        <v>#N/A</v>
      </c>
      <c r="R84" s="19" t="e">
        <f>VLOOKUP(F84,H1数据库!C:AQ,8,0)*C84</f>
        <v>#N/A</v>
      </c>
      <c r="S84" s="18" t="e">
        <f>VLOOKUP(F84,H1数据库!C:AQ,9,0)</f>
        <v>#N/A</v>
      </c>
      <c r="T84" s="18" t="e">
        <f>VLOOKUP(F84,H1数据库!C:AQ,10,0)</f>
        <v>#N/A</v>
      </c>
      <c r="U84" s="18"/>
      <c r="V84" s="18" t="e">
        <f>VLOOKUP(F84,H1数据库!C:AQ,11,0)</f>
        <v>#N/A</v>
      </c>
      <c r="W84" s="18" t="e">
        <f>VLOOKUP(F84,H1数据库!C:AQ,12,0)</f>
        <v>#N/A</v>
      </c>
      <c r="X84" s="19" t="e">
        <f>VLOOKUP(F84,H1数据库!C:AQ,15,0)*C84</f>
        <v>#N/A</v>
      </c>
      <c r="Y84" s="18" t="e">
        <f>VLOOKUP(F84,H1数据库!C:AQ,16,0)</f>
        <v>#N/A</v>
      </c>
      <c r="Z84" s="18" t="e">
        <f>VLOOKUP(F84,H1数据库!C:AQ,17,0)</f>
        <v>#N/A</v>
      </c>
      <c r="AA84" s="18"/>
      <c r="AB84" s="18" t="e" cm="1">
        <f t="array" ref="AB84">_xlfn.IFS(E84=1,VLOOKUP(F84,H1数据库!C:AQ,18,0),E84=2,VLOOKUP(H84,H1数据库!AS:BF,2,0))</f>
        <v>#VALUE!</v>
      </c>
      <c r="AC84" s="18" t="e" cm="1">
        <f t="array" ref="AC84">_xlfn.IFS(E84=1,VLOOKUP(F84,H1数据库!C:AQ,19,0),E84=2,VLOOKUP(H84,H1数据库!AS:BF,3,0))</f>
        <v>#VALUE!</v>
      </c>
      <c r="AD84" s="39" t="e" cm="1">
        <f t="array" ref="AD84">_xlfn.IFS(E84=1,VLOOKUP(F84,H1数据库!C:AQ,21,0),E84=2,VLOOKUP(H84,H1数据库!AS:BF,6,0))*C84</f>
        <v>#VALUE!</v>
      </c>
      <c r="AE84" s="18" t="e" cm="1">
        <f t="array" ref="AE84">_xlfn.IFS(E84=1,VLOOKUP(F84,H1数据库!C:AQ,22,0),E84=2,VLOOKUP(H84,H1数据库!AS:BF,7,0))</f>
        <v>#VALUE!</v>
      </c>
      <c r="AF84" s="18" t="e" cm="1">
        <f t="array" ref="AF84">_xlfn.IFS(E84=1,VLOOKUP(F84,H1数据库!C:AQ,23,0),E84=2,VLOOKUP(H84,H1数据库!AS:BF,8,0))</f>
        <v>#VALUE!</v>
      </c>
      <c r="AG84" s="18"/>
      <c r="AH84" s="18" t="e">
        <f>VLOOKUP(F84,H1数据库!C:AQ,24,0)</f>
        <v>#N/A</v>
      </c>
      <c r="AI84" s="18" t="e">
        <f>VLOOKUP(F84,H1数据库!C:AQ,25,0)</f>
        <v>#N/A</v>
      </c>
      <c r="AJ84" s="19" t="e">
        <f>VLOOKUP(F84,H1数据库!C:AQ,27,0)*C84</f>
        <v>#N/A</v>
      </c>
      <c r="AK84" s="18" t="e">
        <f>VLOOKUP(F84,H1数据库!C:AQ,28,0)</f>
        <v>#N/A</v>
      </c>
      <c r="AL84" s="18" t="e">
        <f>VLOOKUP(F84,H1数据库!C:AQ,29,0)</f>
        <v>#N/A</v>
      </c>
      <c r="AM84" s="18"/>
      <c r="AN84" s="18" t="e">
        <f>VLOOKUP(F84,H1数据库!C:AQ,30,0)</f>
        <v>#N/A</v>
      </c>
      <c r="AO84" s="18" t="e">
        <f>VLOOKUP(F84,H1数据库!C:AQ,31,0)</f>
        <v>#N/A</v>
      </c>
      <c r="AP84" s="19" t="e">
        <f>VLOOKUP(F84,H1数据库!C:AQ,33,0)*C84</f>
        <v>#N/A</v>
      </c>
      <c r="AQ84" s="18" t="e">
        <f>VLOOKUP(F84,H1数据库!C:AQ,34,0)</f>
        <v>#N/A</v>
      </c>
      <c r="AR84" s="18" t="e">
        <f>VLOOKUP(F84,H1数据库!C:AQ,35,0)</f>
        <v>#N/A</v>
      </c>
      <c r="AS84" s="18"/>
      <c r="AT84" s="18" t="e" cm="1">
        <f t="array" ref="AT84">_xlfn.IFS(E84=1,VLOOKUP(F84,H1数据库!C:AQ,36,0),E84=2,VLOOKUP(H84,H1数据库!AS:BF,9,0))</f>
        <v>#VALUE!</v>
      </c>
      <c r="AU84" s="18" t="e" cm="1">
        <f t="array" ref="AU84">_xlfn.IFS(E84=1,VLOOKUP(F84,H1数据库!C:AQ,37,0),E84=2,VLOOKUP(H84,H1数据库!AS:BF,10,0))</f>
        <v>#VALUE!</v>
      </c>
      <c r="AV84" s="18">
        <f t="shared" si="19"/>
        <v>0</v>
      </c>
      <c r="AW84" s="39" t="e" cm="1">
        <f t="array" ref="AW84">_xlfn.IFS(E84=1,VLOOKUP(F84,H1数据库!C:AQ,39,0),E84=2,VLOOKUP(H84,H1数据库!AS:BF,12,0))*AV84*C84</f>
        <v>#VALUE!</v>
      </c>
      <c r="AX84" s="18" t="e" cm="1">
        <f t="array" ref="AX84">_xlfn.IFS(E84=1,VLOOKUP(F84,H1数据库!C:AQ,40,0),E84=2,VLOOKUP(H84,H1数据库!AS:BF,13,0))</f>
        <v>#VALUE!</v>
      </c>
      <c r="AY84" s="18" t="e" cm="1">
        <f t="array" ref="AY84">_xlfn.IFS(E84=1,VLOOKUP(F84,H1数据库!C:AQ,41,0),E84=2,VLOOKUP(H84,H1数据库!AS:BF,14,0))</f>
        <v>#VALUE!</v>
      </c>
      <c r="AZ84" s="18"/>
    </row>
    <row r="85" spans="1:52" x14ac:dyDescent="0.25">
      <c r="A85" s="22"/>
      <c r="B85" s="3"/>
      <c r="C85" s="3"/>
      <c r="D85" s="3"/>
      <c r="E85" s="18" t="e">
        <f t="shared" si="14"/>
        <v>#VALUE!</v>
      </c>
      <c r="F85" s="18" t="str">
        <f t="shared" si="15"/>
        <v/>
      </c>
      <c r="G85" s="18" t="e">
        <f t="shared" si="16"/>
        <v>#VALUE!</v>
      </c>
      <c r="H85" s="18" t="e">
        <f t="shared" si="13"/>
        <v>#VALUE!</v>
      </c>
      <c r="I85" s="18" t="str">
        <f t="shared" si="17"/>
        <v/>
      </c>
      <c r="J85" s="18" t="e">
        <f>VLOOKUP(F85,H1数据库!C:AQ,2,0)</f>
        <v>#N/A</v>
      </c>
      <c r="K85" s="18" t="e">
        <f>VLOOKUP(F85,H1数据库!C:AQ,3,0)</f>
        <v>#N/A</v>
      </c>
      <c r="L85" s="19" t="e">
        <f t="shared" si="18"/>
        <v>#VALUE!</v>
      </c>
      <c r="M85" s="18" t="e">
        <f>VLOOKUP(F85,H1数据库!C:AQ,4,0)</f>
        <v>#N/A</v>
      </c>
      <c r="N85" s="18" t="e">
        <f>VLOOKUP(F85,H1数据库!C:AQ,5,0)</f>
        <v>#N/A</v>
      </c>
      <c r="O85" s="18"/>
      <c r="P85" s="18" t="e">
        <f>VLOOKUP(F85,H1数据库!C:AQ,6,0)</f>
        <v>#N/A</v>
      </c>
      <c r="Q85" s="18" t="e">
        <f>VLOOKUP(F85,H1数据库!C:AQ,7,0)</f>
        <v>#N/A</v>
      </c>
      <c r="R85" s="19" t="e">
        <f>VLOOKUP(F85,H1数据库!C:AQ,8,0)*C85</f>
        <v>#N/A</v>
      </c>
      <c r="S85" s="18" t="e">
        <f>VLOOKUP(F85,H1数据库!C:AQ,9,0)</f>
        <v>#N/A</v>
      </c>
      <c r="T85" s="18" t="e">
        <f>VLOOKUP(F85,H1数据库!C:AQ,10,0)</f>
        <v>#N/A</v>
      </c>
      <c r="U85" s="18"/>
      <c r="V85" s="18" t="e">
        <f>VLOOKUP(F85,H1数据库!C:AQ,11,0)</f>
        <v>#N/A</v>
      </c>
      <c r="W85" s="18" t="e">
        <f>VLOOKUP(F85,H1数据库!C:AQ,12,0)</f>
        <v>#N/A</v>
      </c>
      <c r="X85" s="19" t="e">
        <f>VLOOKUP(F85,H1数据库!C:AQ,15,0)*C85</f>
        <v>#N/A</v>
      </c>
      <c r="Y85" s="18" t="e">
        <f>VLOOKUP(F85,H1数据库!C:AQ,16,0)</f>
        <v>#N/A</v>
      </c>
      <c r="Z85" s="18" t="e">
        <f>VLOOKUP(F85,H1数据库!C:AQ,17,0)</f>
        <v>#N/A</v>
      </c>
      <c r="AA85" s="18"/>
      <c r="AB85" s="18" t="e" cm="1">
        <f t="array" ref="AB85">_xlfn.IFS(E85=1,VLOOKUP(F85,H1数据库!C:AQ,18,0),E85=2,VLOOKUP(H85,H1数据库!AS:BF,2,0))</f>
        <v>#VALUE!</v>
      </c>
      <c r="AC85" s="18" t="e" cm="1">
        <f t="array" ref="AC85">_xlfn.IFS(E85=1,VLOOKUP(F85,H1数据库!C:AQ,19,0),E85=2,VLOOKUP(H85,H1数据库!AS:BF,3,0))</f>
        <v>#VALUE!</v>
      </c>
      <c r="AD85" s="39" t="e" cm="1">
        <f t="array" ref="AD85">_xlfn.IFS(E85=1,VLOOKUP(F85,H1数据库!C:AQ,21,0),E85=2,VLOOKUP(H85,H1数据库!AS:BF,6,0))*C85</f>
        <v>#VALUE!</v>
      </c>
      <c r="AE85" s="18" t="e" cm="1">
        <f t="array" ref="AE85">_xlfn.IFS(E85=1,VLOOKUP(F85,H1数据库!C:AQ,22,0),E85=2,VLOOKUP(H85,H1数据库!AS:BF,7,0))</f>
        <v>#VALUE!</v>
      </c>
      <c r="AF85" s="18" t="e" cm="1">
        <f t="array" ref="AF85">_xlfn.IFS(E85=1,VLOOKUP(F85,H1数据库!C:AQ,23,0),E85=2,VLOOKUP(H85,H1数据库!AS:BF,8,0))</f>
        <v>#VALUE!</v>
      </c>
      <c r="AG85" s="18"/>
      <c r="AH85" s="18" t="e">
        <f>VLOOKUP(F85,H1数据库!C:AQ,24,0)</f>
        <v>#N/A</v>
      </c>
      <c r="AI85" s="18" t="e">
        <f>VLOOKUP(F85,H1数据库!C:AQ,25,0)</f>
        <v>#N/A</v>
      </c>
      <c r="AJ85" s="19" t="e">
        <f>VLOOKUP(F85,H1数据库!C:AQ,27,0)*C85</f>
        <v>#N/A</v>
      </c>
      <c r="AK85" s="18" t="e">
        <f>VLOOKUP(F85,H1数据库!C:AQ,28,0)</f>
        <v>#N/A</v>
      </c>
      <c r="AL85" s="18" t="e">
        <f>VLOOKUP(F85,H1数据库!C:AQ,29,0)</f>
        <v>#N/A</v>
      </c>
      <c r="AM85" s="18"/>
      <c r="AN85" s="18" t="e">
        <f>VLOOKUP(F85,H1数据库!C:AQ,30,0)</f>
        <v>#N/A</v>
      </c>
      <c r="AO85" s="18" t="e">
        <f>VLOOKUP(F85,H1数据库!C:AQ,31,0)</f>
        <v>#N/A</v>
      </c>
      <c r="AP85" s="19" t="e">
        <f>VLOOKUP(F85,H1数据库!C:AQ,33,0)*C85</f>
        <v>#N/A</v>
      </c>
      <c r="AQ85" s="18" t="e">
        <f>VLOOKUP(F85,H1数据库!C:AQ,34,0)</f>
        <v>#N/A</v>
      </c>
      <c r="AR85" s="18" t="e">
        <f>VLOOKUP(F85,H1数据库!C:AQ,35,0)</f>
        <v>#N/A</v>
      </c>
      <c r="AS85" s="18"/>
      <c r="AT85" s="18" t="e" cm="1">
        <f t="array" ref="AT85">_xlfn.IFS(E85=1,VLOOKUP(F85,H1数据库!C:AQ,36,0),E85=2,VLOOKUP(H85,H1数据库!AS:BF,9,0))</f>
        <v>#VALUE!</v>
      </c>
      <c r="AU85" s="18" t="e" cm="1">
        <f t="array" ref="AU85">_xlfn.IFS(E85=1,VLOOKUP(F85,H1数据库!C:AQ,37,0),E85=2,VLOOKUP(H85,H1数据库!AS:BF,10,0))</f>
        <v>#VALUE!</v>
      </c>
      <c r="AV85" s="18">
        <f t="shared" si="19"/>
        <v>0</v>
      </c>
      <c r="AW85" s="39" t="e" cm="1">
        <f t="array" ref="AW85">_xlfn.IFS(E85=1,VLOOKUP(F85,H1数据库!C:AQ,39,0),E85=2,VLOOKUP(H85,H1数据库!AS:BF,12,0))*AV85*C85</f>
        <v>#VALUE!</v>
      </c>
      <c r="AX85" s="18" t="e" cm="1">
        <f t="array" ref="AX85">_xlfn.IFS(E85=1,VLOOKUP(F85,H1数据库!C:AQ,40,0),E85=2,VLOOKUP(H85,H1数据库!AS:BF,13,0))</f>
        <v>#VALUE!</v>
      </c>
      <c r="AY85" s="18" t="e" cm="1">
        <f t="array" ref="AY85">_xlfn.IFS(E85=1,VLOOKUP(F85,H1数据库!C:AQ,41,0),E85=2,VLOOKUP(H85,H1数据库!AS:BF,14,0))</f>
        <v>#VALUE!</v>
      </c>
      <c r="AZ85" s="18"/>
    </row>
    <row r="86" spans="1:52" x14ac:dyDescent="0.25">
      <c r="A86" s="22"/>
      <c r="B86" s="3"/>
      <c r="C86" s="3"/>
      <c r="D86" s="3"/>
      <c r="E86" s="18" t="e">
        <f t="shared" si="14"/>
        <v>#VALUE!</v>
      </c>
      <c r="F86" s="18" t="str">
        <f t="shared" si="15"/>
        <v/>
      </c>
      <c r="G86" s="18" t="e">
        <f t="shared" si="16"/>
        <v>#VALUE!</v>
      </c>
      <c r="H86" s="18" t="e">
        <f t="shared" si="13"/>
        <v>#VALUE!</v>
      </c>
      <c r="I86" s="18" t="str">
        <f t="shared" si="17"/>
        <v/>
      </c>
      <c r="J86" s="18" t="e">
        <f>VLOOKUP(F86,H1数据库!C:AQ,2,0)</f>
        <v>#N/A</v>
      </c>
      <c r="K86" s="18" t="e">
        <f>VLOOKUP(F86,H1数据库!C:AQ,3,0)</f>
        <v>#N/A</v>
      </c>
      <c r="L86" s="19" t="e">
        <f t="shared" si="18"/>
        <v>#VALUE!</v>
      </c>
      <c r="M86" s="18" t="e">
        <f>VLOOKUP(F86,H1数据库!C:AQ,4,0)</f>
        <v>#N/A</v>
      </c>
      <c r="N86" s="18" t="e">
        <f>VLOOKUP(F86,H1数据库!C:AQ,5,0)</f>
        <v>#N/A</v>
      </c>
      <c r="O86" s="18"/>
      <c r="P86" s="18" t="e">
        <f>VLOOKUP(F86,H1数据库!C:AQ,6,0)</f>
        <v>#N/A</v>
      </c>
      <c r="Q86" s="18" t="e">
        <f>VLOOKUP(F86,H1数据库!C:AQ,7,0)</f>
        <v>#N/A</v>
      </c>
      <c r="R86" s="19" t="e">
        <f>VLOOKUP(F86,H1数据库!C:AQ,8,0)*C86</f>
        <v>#N/A</v>
      </c>
      <c r="S86" s="18" t="e">
        <f>VLOOKUP(F86,H1数据库!C:AQ,9,0)</f>
        <v>#N/A</v>
      </c>
      <c r="T86" s="18" t="e">
        <f>VLOOKUP(F86,H1数据库!C:AQ,10,0)</f>
        <v>#N/A</v>
      </c>
      <c r="U86" s="18"/>
      <c r="V86" s="18" t="e">
        <f>VLOOKUP(F86,H1数据库!C:AQ,11,0)</f>
        <v>#N/A</v>
      </c>
      <c r="W86" s="18" t="e">
        <f>VLOOKUP(F86,H1数据库!C:AQ,12,0)</f>
        <v>#N/A</v>
      </c>
      <c r="X86" s="19" t="e">
        <f>VLOOKUP(F86,H1数据库!C:AQ,15,0)*C86</f>
        <v>#N/A</v>
      </c>
      <c r="Y86" s="18" t="e">
        <f>VLOOKUP(F86,H1数据库!C:AQ,16,0)</f>
        <v>#N/A</v>
      </c>
      <c r="Z86" s="18" t="e">
        <f>VLOOKUP(F86,H1数据库!C:AQ,17,0)</f>
        <v>#N/A</v>
      </c>
      <c r="AA86" s="18"/>
      <c r="AB86" s="18" t="e" cm="1">
        <f t="array" ref="AB86">_xlfn.IFS(E86=1,VLOOKUP(F86,H1数据库!C:AQ,18,0),E86=2,VLOOKUP(H86,H1数据库!AS:BF,2,0))</f>
        <v>#VALUE!</v>
      </c>
      <c r="AC86" s="18" t="e" cm="1">
        <f t="array" ref="AC86">_xlfn.IFS(E86=1,VLOOKUP(F86,H1数据库!C:AQ,19,0),E86=2,VLOOKUP(H86,H1数据库!AS:BF,3,0))</f>
        <v>#VALUE!</v>
      </c>
      <c r="AD86" s="39" t="e" cm="1">
        <f t="array" ref="AD86">_xlfn.IFS(E86=1,VLOOKUP(F86,H1数据库!C:AQ,21,0),E86=2,VLOOKUP(H86,H1数据库!AS:BF,6,0))*C86</f>
        <v>#VALUE!</v>
      </c>
      <c r="AE86" s="18" t="e" cm="1">
        <f t="array" ref="AE86">_xlfn.IFS(E86=1,VLOOKUP(F86,H1数据库!C:AQ,22,0),E86=2,VLOOKUP(H86,H1数据库!AS:BF,7,0))</f>
        <v>#VALUE!</v>
      </c>
      <c r="AF86" s="18" t="e" cm="1">
        <f t="array" ref="AF86">_xlfn.IFS(E86=1,VLOOKUP(F86,H1数据库!C:AQ,23,0),E86=2,VLOOKUP(H86,H1数据库!AS:BF,8,0))</f>
        <v>#VALUE!</v>
      </c>
      <c r="AG86" s="18"/>
      <c r="AH86" s="18" t="e">
        <f>VLOOKUP(F86,H1数据库!C:AQ,24,0)</f>
        <v>#N/A</v>
      </c>
      <c r="AI86" s="18" t="e">
        <f>VLOOKUP(F86,H1数据库!C:AQ,25,0)</f>
        <v>#N/A</v>
      </c>
      <c r="AJ86" s="19" t="e">
        <f>VLOOKUP(F86,H1数据库!C:AQ,27,0)*C86</f>
        <v>#N/A</v>
      </c>
      <c r="AK86" s="18" t="e">
        <f>VLOOKUP(F86,H1数据库!C:AQ,28,0)</f>
        <v>#N/A</v>
      </c>
      <c r="AL86" s="18" t="e">
        <f>VLOOKUP(F86,H1数据库!C:AQ,29,0)</f>
        <v>#N/A</v>
      </c>
      <c r="AM86" s="18"/>
      <c r="AN86" s="18" t="e">
        <f>VLOOKUP(F86,H1数据库!C:AQ,30,0)</f>
        <v>#N/A</v>
      </c>
      <c r="AO86" s="18" t="e">
        <f>VLOOKUP(F86,H1数据库!C:AQ,31,0)</f>
        <v>#N/A</v>
      </c>
      <c r="AP86" s="19" t="e">
        <f>VLOOKUP(F86,H1数据库!C:AQ,33,0)*C86</f>
        <v>#N/A</v>
      </c>
      <c r="AQ86" s="18" t="e">
        <f>VLOOKUP(F86,H1数据库!C:AQ,34,0)</f>
        <v>#N/A</v>
      </c>
      <c r="AR86" s="18" t="e">
        <f>VLOOKUP(F86,H1数据库!C:AQ,35,0)</f>
        <v>#N/A</v>
      </c>
      <c r="AS86" s="18"/>
      <c r="AT86" s="18" t="e" cm="1">
        <f t="array" ref="AT86">_xlfn.IFS(E86=1,VLOOKUP(F86,H1数据库!C:AQ,36,0),E86=2,VLOOKUP(H86,H1数据库!AS:BF,9,0))</f>
        <v>#VALUE!</v>
      </c>
      <c r="AU86" s="18" t="e" cm="1">
        <f t="array" ref="AU86">_xlfn.IFS(E86=1,VLOOKUP(F86,H1数据库!C:AQ,37,0),E86=2,VLOOKUP(H86,H1数据库!AS:BF,10,0))</f>
        <v>#VALUE!</v>
      </c>
      <c r="AV86" s="18">
        <f t="shared" si="19"/>
        <v>0</v>
      </c>
      <c r="AW86" s="39" t="e" cm="1">
        <f t="array" ref="AW86">_xlfn.IFS(E86=1,VLOOKUP(F86,H1数据库!C:AQ,39,0),E86=2,VLOOKUP(H86,H1数据库!AS:BF,12,0))*AV86*C86</f>
        <v>#VALUE!</v>
      </c>
      <c r="AX86" s="18" t="e" cm="1">
        <f t="array" ref="AX86">_xlfn.IFS(E86=1,VLOOKUP(F86,H1数据库!C:AQ,40,0),E86=2,VLOOKUP(H86,H1数据库!AS:BF,13,0))</f>
        <v>#VALUE!</v>
      </c>
      <c r="AY86" s="18" t="e" cm="1">
        <f t="array" ref="AY86">_xlfn.IFS(E86=1,VLOOKUP(F86,H1数据库!C:AQ,41,0),E86=2,VLOOKUP(H86,H1数据库!AS:BF,14,0))</f>
        <v>#VALUE!</v>
      </c>
      <c r="AZ86" s="18"/>
    </row>
    <row r="87" spans="1:52" x14ac:dyDescent="0.25">
      <c r="A87" s="22"/>
      <c r="B87" s="3"/>
      <c r="C87" s="3"/>
      <c r="D87" s="3"/>
      <c r="E87" s="18" t="e">
        <f t="shared" si="14"/>
        <v>#VALUE!</v>
      </c>
      <c r="F87" s="18" t="str">
        <f t="shared" si="15"/>
        <v/>
      </c>
      <c r="G87" s="18" t="e">
        <f t="shared" si="16"/>
        <v>#VALUE!</v>
      </c>
      <c r="H87" s="18" t="e">
        <f t="shared" si="13"/>
        <v>#VALUE!</v>
      </c>
      <c r="I87" s="18" t="str">
        <f t="shared" si="17"/>
        <v/>
      </c>
      <c r="J87" s="18" t="e">
        <f>VLOOKUP(F87,H1数据库!C:AQ,2,0)</f>
        <v>#N/A</v>
      </c>
      <c r="K87" s="18" t="e">
        <f>VLOOKUP(F87,H1数据库!C:AQ,3,0)</f>
        <v>#N/A</v>
      </c>
      <c r="L87" s="19" t="e">
        <f t="shared" si="18"/>
        <v>#VALUE!</v>
      </c>
      <c r="M87" s="18" t="e">
        <f>VLOOKUP(F87,H1数据库!C:AQ,4,0)</f>
        <v>#N/A</v>
      </c>
      <c r="N87" s="18" t="e">
        <f>VLOOKUP(F87,H1数据库!C:AQ,5,0)</f>
        <v>#N/A</v>
      </c>
      <c r="O87" s="18"/>
      <c r="P87" s="18" t="e">
        <f>VLOOKUP(F87,H1数据库!C:AQ,6,0)</f>
        <v>#N/A</v>
      </c>
      <c r="Q87" s="18" t="e">
        <f>VLOOKUP(F87,H1数据库!C:AQ,7,0)</f>
        <v>#N/A</v>
      </c>
      <c r="R87" s="19" t="e">
        <f>VLOOKUP(F87,H1数据库!C:AQ,8,0)*C87</f>
        <v>#N/A</v>
      </c>
      <c r="S87" s="18" t="e">
        <f>VLOOKUP(F87,H1数据库!C:AQ,9,0)</f>
        <v>#N/A</v>
      </c>
      <c r="T87" s="18" t="e">
        <f>VLOOKUP(F87,H1数据库!C:AQ,10,0)</f>
        <v>#N/A</v>
      </c>
      <c r="U87" s="18"/>
      <c r="V87" s="18" t="e">
        <f>VLOOKUP(F87,H1数据库!C:AQ,11,0)</f>
        <v>#N/A</v>
      </c>
      <c r="W87" s="18" t="e">
        <f>VLOOKUP(F87,H1数据库!C:AQ,12,0)</f>
        <v>#N/A</v>
      </c>
      <c r="X87" s="19" t="e">
        <f>VLOOKUP(F87,H1数据库!C:AQ,15,0)*C87</f>
        <v>#N/A</v>
      </c>
      <c r="Y87" s="18" t="e">
        <f>VLOOKUP(F87,H1数据库!C:AQ,16,0)</f>
        <v>#N/A</v>
      </c>
      <c r="Z87" s="18" t="e">
        <f>VLOOKUP(F87,H1数据库!C:AQ,17,0)</f>
        <v>#N/A</v>
      </c>
      <c r="AA87" s="18"/>
      <c r="AB87" s="18" t="e" cm="1">
        <f t="array" ref="AB87">_xlfn.IFS(E87=1,VLOOKUP(F87,H1数据库!C:AQ,18,0),E87=2,VLOOKUP(H87,H1数据库!AS:BF,2,0))</f>
        <v>#VALUE!</v>
      </c>
      <c r="AC87" s="18" t="e" cm="1">
        <f t="array" ref="AC87">_xlfn.IFS(E87=1,VLOOKUP(F87,H1数据库!C:AQ,19,0),E87=2,VLOOKUP(H87,H1数据库!AS:BF,3,0))</f>
        <v>#VALUE!</v>
      </c>
      <c r="AD87" s="39" t="e" cm="1">
        <f t="array" ref="AD87">_xlfn.IFS(E87=1,VLOOKUP(F87,H1数据库!C:AQ,21,0),E87=2,VLOOKUP(H87,H1数据库!AS:BF,6,0))*C87</f>
        <v>#VALUE!</v>
      </c>
      <c r="AE87" s="18" t="e" cm="1">
        <f t="array" ref="AE87">_xlfn.IFS(E87=1,VLOOKUP(F87,H1数据库!C:AQ,22,0),E87=2,VLOOKUP(H87,H1数据库!AS:BF,7,0))</f>
        <v>#VALUE!</v>
      </c>
      <c r="AF87" s="18" t="e" cm="1">
        <f t="array" ref="AF87">_xlfn.IFS(E87=1,VLOOKUP(F87,H1数据库!C:AQ,23,0),E87=2,VLOOKUP(H87,H1数据库!AS:BF,8,0))</f>
        <v>#VALUE!</v>
      </c>
      <c r="AG87" s="18"/>
      <c r="AH87" s="18" t="e">
        <f>VLOOKUP(F87,H1数据库!C:AQ,24,0)</f>
        <v>#N/A</v>
      </c>
      <c r="AI87" s="18" t="e">
        <f>VLOOKUP(F87,H1数据库!C:AQ,25,0)</f>
        <v>#N/A</v>
      </c>
      <c r="AJ87" s="19" t="e">
        <f>VLOOKUP(F87,H1数据库!C:AQ,27,0)*C87</f>
        <v>#N/A</v>
      </c>
      <c r="AK87" s="18" t="e">
        <f>VLOOKUP(F87,H1数据库!C:AQ,28,0)</f>
        <v>#N/A</v>
      </c>
      <c r="AL87" s="18" t="e">
        <f>VLOOKUP(F87,H1数据库!C:AQ,29,0)</f>
        <v>#N/A</v>
      </c>
      <c r="AM87" s="18"/>
      <c r="AN87" s="18" t="e">
        <f>VLOOKUP(F87,H1数据库!C:AQ,30,0)</f>
        <v>#N/A</v>
      </c>
      <c r="AO87" s="18" t="e">
        <f>VLOOKUP(F87,H1数据库!C:AQ,31,0)</f>
        <v>#N/A</v>
      </c>
      <c r="AP87" s="19" t="e">
        <f>VLOOKUP(F87,H1数据库!C:AQ,33,0)*C87</f>
        <v>#N/A</v>
      </c>
      <c r="AQ87" s="18" t="e">
        <f>VLOOKUP(F87,H1数据库!C:AQ,34,0)</f>
        <v>#N/A</v>
      </c>
      <c r="AR87" s="18" t="e">
        <f>VLOOKUP(F87,H1数据库!C:AQ,35,0)</f>
        <v>#N/A</v>
      </c>
      <c r="AS87" s="18"/>
      <c r="AT87" s="18" t="e" cm="1">
        <f t="array" ref="AT87">_xlfn.IFS(E87=1,VLOOKUP(F87,H1数据库!C:AQ,36,0),E87=2,VLOOKUP(H87,H1数据库!AS:BF,9,0))</f>
        <v>#VALUE!</v>
      </c>
      <c r="AU87" s="18" t="e" cm="1">
        <f t="array" ref="AU87">_xlfn.IFS(E87=1,VLOOKUP(F87,H1数据库!C:AQ,37,0),E87=2,VLOOKUP(H87,H1数据库!AS:BF,10,0))</f>
        <v>#VALUE!</v>
      </c>
      <c r="AV87" s="18">
        <f t="shared" si="19"/>
        <v>0</v>
      </c>
      <c r="AW87" s="39" t="e" cm="1">
        <f t="array" ref="AW87">_xlfn.IFS(E87=1,VLOOKUP(F87,H1数据库!C:AQ,39,0),E87=2,VLOOKUP(H87,H1数据库!AS:BF,12,0))*AV87*C87</f>
        <v>#VALUE!</v>
      </c>
      <c r="AX87" s="18" t="e" cm="1">
        <f t="array" ref="AX87">_xlfn.IFS(E87=1,VLOOKUP(F87,H1数据库!C:AQ,40,0),E87=2,VLOOKUP(H87,H1数据库!AS:BF,13,0))</f>
        <v>#VALUE!</v>
      </c>
      <c r="AY87" s="18" t="e" cm="1">
        <f t="array" ref="AY87">_xlfn.IFS(E87=1,VLOOKUP(F87,H1数据库!C:AQ,41,0),E87=2,VLOOKUP(H87,H1数据库!AS:BF,14,0))</f>
        <v>#VALUE!</v>
      </c>
      <c r="AZ87" s="18"/>
    </row>
    <row r="88" spans="1:52" x14ac:dyDescent="0.25">
      <c r="A88" s="22"/>
      <c r="B88" s="3"/>
      <c r="C88" s="3"/>
      <c r="D88" s="3"/>
      <c r="E88" s="18" t="e">
        <f t="shared" si="14"/>
        <v>#VALUE!</v>
      </c>
      <c r="F88" s="18" t="str">
        <f t="shared" si="15"/>
        <v/>
      </c>
      <c r="G88" s="18" t="e">
        <f t="shared" si="16"/>
        <v>#VALUE!</v>
      </c>
      <c r="H88" s="18" t="e">
        <f t="shared" si="13"/>
        <v>#VALUE!</v>
      </c>
      <c r="I88" s="18" t="str">
        <f t="shared" si="17"/>
        <v/>
      </c>
      <c r="J88" s="18" t="e">
        <f>VLOOKUP(F88,H1数据库!C:AQ,2,0)</f>
        <v>#N/A</v>
      </c>
      <c r="K88" s="18" t="e">
        <f>VLOOKUP(F88,H1数据库!C:AQ,3,0)</f>
        <v>#N/A</v>
      </c>
      <c r="L88" s="19" t="e">
        <f t="shared" si="18"/>
        <v>#VALUE!</v>
      </c>
      <c r="M88" s="18" t="e">
        <f>VLOOKUP(F88,H1数据库!C:AQ,4,0)</f>
        <v>#N/A</v>
      </c>
      <c r="N88" s="18" t="e">
        <f>VLOOKUP(F88,H1数据库!C:AQ,5,0)</f>
        <v>#N/A</v>
      </c>
      <c r="O88" s="18"/>
      <c r="P88" s="18" t="e">
        <f>VLOOKUP(F88,H1数据库!C:AQ,6,0)</f>
        <v>#N/A</v>
      </c>
      <c r="Q88" s="18" t="e">
        <f>VLOOKUP(F88,H1数据库!C:AQ,7,0)</f>
        <v>#N/A</v>
      </c>
      <c r="R88" s="19" t="e">
        <f>VLOOKUP(F88,H1数据库!C:AQ,8,0)*C88</f>
        <v>#N/A</v>
      </c>
      <c r="S88" s="18" t="e">
        <f>VLOOKUP(F88,H1数据库!C:AQ,9,0)</f>
        <v>#N/A</v>
      </c>
      <c r="T88" s="18" t="e">
        <f>VLOOKUP(F88,H1数据库!C:AQ,10,0)</f>
        <v>#N/A</v>
      </c>
      <c r="U88" s="18"/>
      <c r="V88" s="18" t="e">
        <f>VLOOKUP(F88,H1数据库!C:AQ,11,0)</f>
        <v>#N/A</v>
      </c>
      <c r="W88" s="18" t="e">
        <f>VLOOKUP(F88,H1数据库!C:AQ,12,0)</f>
        <v>#N/A</v>
      </c>
      <c r="X88" s="19" t="e">
        <f>VLOOKUP(F88,H1数据库!C:AQ,15,0)*C88</f>
        <v>#N/A</v>
      </c>
      <c r="Y88" s="18" t="e">
        <f>VLOOKUP(F88,H1数据库!C:AQ,16,0)</f>
        <v>#N/A</v>
      </c>
      <c r="Z88" s="18" t="e">
        <f>VLOOKUP(F88,H1数据库!C:AQ,17,0)</f>
        <v>#N/A</v>
      </c>
      <c r="AA88" s="18"/>
      <c r="AB88" s="18" t="e" cm="1">
        <f t="array" ref="AB88">_xlfn.IFS(E88=1,VLOOKUP(F88,H1数据库!C:AQ,18,0),E88=2,VLOOKUP(H88,H1数据库!AS:BF,2,0))</f>
        <v>#VALUE!</v>
      </c>
      <c r="AC88" s="18" t="e" cm="1">
        <f t="array" ref="AC88">_xlfn.IFS(E88=1,VLOOKUP(F88,H1数据库!C:AQ,19,0),E88=2,VLOOKUP(H88,H1数据库!AS:BF,3,0))</f>
        <v>#VALUE!</v>
      </c>
      <c r="AD88" s="39" t="e" cm="1">
        <f t="array" ref="AD88">_xlfn.IFS(E88=1,VLOOKUP(F88,H1数据库!C:AQ,21,0),E88=2,VLOOKUP(H88,H1数据库!AS:BF,6,0))*C88</f>
        <v>#VALUE!</v>
      </c>
      <c r="AE88" s="18" t="e" cm="1">
        <f t="array" ref="AE88">_xlfn.IFS(E88=1,VLOOKUP(F88,H1数据库!C:AQ,22,0),E88=2,VLOOKUP(H88,H1数据库!AS:BF,7,0))</f>
        <v>#VALUE!</v>
      </c>
      <c r="AF88" s="18" t="e" cm="1">
        <f t="array" ref="AF88">_xlfn.IFS(E88=1,VLOOKUP(F88,H1数据库!C:AQ,23,0),E88=2,VLOOKUP(H88,H1数据库!AS:BF,8,0))</f>
        <v>#VALUE!</v>
      </c>
      <c r="AG88" s="18"/>
      <c r="AH88" s="18" t="e">
        <f>VLOOKUP(F88,H1数据库!C:AQ,24,0)</f>
        <v>#N/A</v>
      </c>
      <c r="AI88" s="18" t="e">
        <f>VLOOKUP(F88,H1数据库!C:AQ,25,0)</f>
        <v>#N/A</v>
      </c>
      <c r="AJ88" s="19" t="e">
        <f>VLOOKUP(F88,H1数据库!C:AQ,27,0)*C88</f>
        <v>#N/A</v>
      </c>
      <c r="AK88" s="18" t="e">
        <f>VLOOKUP(F88,H1数据库!C:AQ,28,0)</f>
        <v>#N/A</v>
      </c>
      <c r="AL88" s="18" t="e">
        <f>VLOOKUP(F88,H1数据库!C:AQ,29,0)</f>
        <v>#N/A</v>
      </c>
      <c r="AM88" s="18"/>
      <c r="AN88" s="18" t="e">
        <f>VLOOKUP(F88,H1数据库!C:AQ,30,0)</f>
        <v>#N/A</v>
      </c>
      <c r="AO88" s="18" t="e">
        <f>VLOOKUP(F88,H1数据库!C:AQ,31,0)</f>
        <v>#N/A</v>
      </c>
      <c r="AP88" s="19" t="e">
        <f>VLOOKUP(F88,H1数据库!C:AQ,33,0)*C88</f>
        <v>#N/A</v>
      </c>
      <c r="AQ88" s="18" t="e">
        <f>VLOOKUP(F88,H1数据库!C:AQ,34,0)</f>
        <v>#N/A</v>
      </c>
      <c r="AR88" s="18" t="e">
        <f>VLOOKUP(F88,H1数据库!C:AQ,35,0)</f>
        <v>#N/A</v>
      </c>
      <c r="AS88" s="18"/>
      <c r="AT88" s="18" t="e" cm="1">
        <f t="array" ref="AT88">_xlfn.IFS(E88=1,VLOOKUP(F88,H1数据库!C:AQ,36,0),E88=2,VLOOKUP(H88,H1数据库!AS:BF,9,0))</f>
        <v>#VALUE!</v>
      </c>
      <c r="AU88" s="18" t="e" cm="1">
        <f t="array" ref="AU88">_xlfn.IFS(E88=1,VLOOKUP(F88,H1数据库!C:AQ,37,0),E88=2,VLOOKUP(H88,H1数据库!AS:BF,10,0))</f>
        <v>#VALUE!</v>
      </c>
      <c r="AV88" s="18">
        <f t="shared" si="19"/>
        <v>0</v>
      </c>
      <c r="AW88" s="39" t="e" cm="1">
        <f t="array" ref="AW88">_xlfn.IFS(E88=1,VLOOKUP(F88,H1数据库!C:AQ,39,0),E88=2,VLOOKUP(H88,H1数据库!AS:BF,12,0))*AV88*C88</f>
        <v>#VALUE!</v>
      </c>
      <c r="AX88" s="18" t="e" cm="1">
        <f t="array" ref="AX88">_xlfn.IFS(E88=1,VLOOKUP(F88,H1数据库!C:AQ,40,0),E88=2,VLOOKUP(H88,H1数据库!AS:BF,13,0))</f>
        <v>#VALUE!</v>
      </c>
      <c r="AY88" s="18" t="e" cm="1">
        <f t="array" ref="AY88">_xlfn.IFS(E88=1,VLOOKUP(F88,H1数据库!C:AQ,41,0),E88=2,VLOOKUP(H88,H1数据库!AS:BF,14,0))</f>
        <v>#VALUE!</v>
      </c>
      <c r="AZ88" s="18"/>
    </row>
    <row r="89" spans="1:52" x14ac:dyDescent="0.25">
      <c r="A89" s="22"/>
      <c r="B89" s="3"/>
      <c r="C89" s="3"/>
      <c r="D89" s="3"/>
      <c r="E89" s="18" t="e">
        <f t="shared" si="14"/>
        <v>#VALUE!</v>
      </c>
      <c r="F89" s="18" t="str">
        <f t="shared" si="15"/>
        <v/>
      </c>
      <c r="G89" s="18" t="e">
        <f t="shared" si="16"/>
        <v>#VALUE!</v>
      </c>
      <c r="H89" s="18" t="e">
        <f t="shared" si="13"/>
        <v>#VALUE!</v>
      </c>
      <c r="I89" s="18" t="str">
        <f t="shared" si="17"/>
        <v/>
      </c>
      <c r="J89" s="18" t="e">
        <f>VLOOKUP(F89,H1数据库!C:AQ,2,0)</f>
        <v>#N/A</v>
      </c>
      <c r="K89" s="18" t="e">
        <f>VLOOKUP(F89,H1数据库!C:AQ,3,0)</f>
        <v>#N/A</v>
      </c>
      <c r="L89" s="19" t="e">
        <f t="shared" si="18"/>
        <v>#VALUE!</v>
      </c>
      <c r="M89" s="18" t="e">
        <f>VLOOKUP(F89,H1数据库!C:AQ,4,0)</f>
        <v>#N/A</v>
      </c>
      <c r="N89" s="18" t="e">
        <f>VLOOKUP(F89,H1数据库!C:AQ,5,0)</f>
        <v>#N/A</v>
      </c>
      <c r="O89" s="18"/>
      <c r="P89" s="18" t="e">
        <f>VLOOKUP(F89,H1数据库!C:AQ,6,0)</f>
        <v>#N/A</v>
      </c>
      <c r="Q89" s="18" t="e">
        <f>VLOOKUP(F89,H1数据库!C:AQ,7,0)</f>
        <v>#N/A</v>
      </c>
      <c r="R89" s="19" t="e">
        <f>VLOOKUP(F89,H1数据库!C:AQ,8,0)*C89</f>
        <v>#N/A</v>
      </c>
      <c r="S89" s="18" t="e">
        <f>VLOOKUP(F89,H1数据库!C:AQ,9,0)</f>
        <v>#N/A</v>
      </c>
      <c r="T89" s="18" t="e">
        <f>VLOOKUP(F89,H1数据库!C:AQ,10,0)</f>
        <v>#N/A</v>
      </c>
      <c r="U89" s="18"/>
      <c r="V89" s="18" t="e">
        <f>VLOOKUP(F89,H1数据库!C:AQ,11,0)</f>
        <v>#N/A</v>
      </c>
      <c r="W89" s="18" t="e">
        <f>VLOOKUP(F89,H1数据库!C:AQ,12,0)</f>
        <v>#N/A</v>
      </c>
      <c r="X89" s="19" t="e">
        <f>VLOOKUP(F89,H1数据库!C:AQ,15,0)*C89</f>
        <v>#N/A</v>
      </c>
      <c r="Y89" s="18" t="e">
        <f>VLOOKUP(F89,H1数据库!C:AQ,16,0)</f>
        <v>#N/A</v>
      </c>
      <c r="Z89" s="18" t="e">
        <f>VLOOKUP(F89,H1数据库!C:AQ,17,0)</f>
        <v>#N/A</v>
      </c>
      <c r="AA89" s="18"/>
      <c r="AB89" s="18" t="e" cm="1">
        <f t="array" ref="AB89">_xlfn.IFS(E89=1,VLOOKUP(F89,H1数据库!C:AQ,18,0),E89=2,VLOOKUP(H89,H1数据库!AS:BF,2,0))</f>
        <v>#VALUE!</v>
      </c>
      <c r="AC89" s="18" t="e" cm="1">
        <f t="array" ref="AC89">_xlfn.IFS(E89=1,VLOOKUP(F89,H1数据库!C:AQ,19,0),E89=2,VLOOKUP(H89,H1数据库!AS:BF,3,0))</f>
        <v>#VALUE!</v>
      </c>
      <c r="AD89" s="39" t="e" cm="1">
        <f t="array" ref="AD89">_xlfn.IFS(E89=1,VLOOKUP(F89,H1数据库!C:AQ,21,0),E89=2,VLOOKUP(H89,H1数据库!AS:BF,6,0))*C89</f>
        <v>#VALUE!</v>
      </c>
      <c r="AE89" s="18" t="e" cm="1">
        <f t="array" ref="AE89">_xlfn.IFS(E89=1,VLOOKUP(F89,H1数据库!C:AQ,22,0),E89=2,VLOOKUP(H89,H1数据库!AS:BF,7,0))</f>
        <v>#VALUE!</v>
      </c>
      <c r="AF89" s="18" t="e" cm="1">
        <f t="array" ref="AF89">_xlfn.IFS(E89=1,VLOOKUP(F89,H1数据库!C:AQ,23,0),E89=2,VLOOKUP(H89,H1数据库!AS:BF,8,0))</f>
        <v>#VALUE!</v>
      </c>
      <c r="AG89" s="18"/>
      <c r="AH89" s="18" t="e">
        <f>VLOOKUP(F89,H1数据库!C:AQ,24,0)</f>
        <v>#N/A</v>
      </c>
      <c r="AI89" s="18" t="e">
        <f>VLOOKUP(F89,H1数据库!C:AQ,25,0)</f>
        <v>#N/A</v>
      </c>
      <c r="AJ89" s="19" t="e">
        <f>VLOOKUP(F89,H1数据库!C:AQ,27,0)*C89</f>
        <v>#N/A</v>
      </c>
      <c r="AK89" s="18" t="e">
        <f>VLOOKUP(F89,H1数据库!C:AQ,28,0)</f>
        <v>#N/A</v>
      </c>
      <c r="AL89" s="18" t="e">
        <f>VLOOKUP(F89,H1数据库!C:AQ,29,0)</f>
        <v>#N/A</v>
      </c>
      <c r="AM89" s="18"/>
      <c r="AN89" s="18" t="e">
        <f>VLOOKUP(F89,H1数据库!C:AQ,30,0)</f>
        <v>#N/A</v>
      </c>
      <c r="AO89" s="18" t="e">
        <f>VLOOKUP(F89,H1数据库!C:AQ,31,0)</f>
        <v>#N/A</v>
      </c>
      <c r="AP89" s="19" t="e">
        <f>VLOOKUP(F89,H1数据库!C:AQ,33,0)*C89</f>
        <v>#N/A</v>
      </c>
      <c r="AQ89" s="18" t="e">
        <f>VLOOKUP(F89,H1数据库!C:AQ,34,0)</f>
        <v>#N/A</v>
      </c>
      <c r="AR89" s="18" t="e">
        <f>VLOOKUP(F89,H1数据库!C:AQ,35,0)</f>
        <v>#N/A</v>
      </c>
      <c r="AS89" s="18"/>
      <c r="AT89" s="18" t="e" cm="1">
        <f t="array" ref="AT89">_xlfn.IFS(E89=1,VLOOKUP(F89,H1数据库!C:AQ,36,0),E89=2,VLOOKUP(H89,H1数据库!AS:BF,9,0))</f>
        <v>#VALUE!</v>
      </c>
      <c r="AU89" s="18" t="e" cm="1">
        <f t="array" ref="AU89">_xlfn.IFS(E89=1,VLOOKUP(F89,H1数据库!C:AQ,37,0),E89=2,VLOOKUP(H89,H1数据库!AS:BF,10,0))</f>
        <v>#VALUE!</v>
      </c>
      <c r="AV89" s="18">
        <f t="shared" si="19"/>
        <v>0</v>
      </c>
      <c r="AW89" s="39" t="e" cm="1">
        <f t="array" ref="AW89">_xlfn.IFS(E89=1,VLOOKUP(F89,H1数据库!C:AQ,39,0),E89=2,VLOOKUP(H89,H1数据库!AS:BF,12,0))*AV89*C89</f>
        <v>#VALUE!</v>
      </c>
      <c r="AX89" s="18" t="e" cm="1">
        <f t="array" ref="AX89">_xlfn.IFS(E89=1,VLOOKUP(F89,H1数据库!C:AQ,40,0),E89=2,VLOOKUP(H89,H1数据库!AS:BF,13,0))</f>
        <v>#VALUE!</v>
      </c>
      <c r="AY89" s="18" t="e" cm="1">
        <f t="array" ref="AY89">_xlfn.IFS(E89=1,VLOOKUP(F89,H1数据库!C:AQ,41,0),E89=2,VLOOKUP(H89,H1数据库!AS:BF,14,0))</f>
        <v>#VALUE!</v>
      </c>
      <c r="AZ89" s="18"/>
    </row>
    <row r="90" spans="1:52" x14ac:dyDescent="0.25">
      <c r="A90" s="22"/>
      <c r="B90" s="3"/>
      <c r="C90" s="3"/>
      <c r="D90" s="3"/>
      <c r="E90" s="18" t="e">
        <f t="shared" si="14"/>
        <v>#VALUE!</v>
      </c>
      <c r="F90" s="18" t="str">
        <f t="shared" si="15"/>
        <v/>
      </c>
      <c r="G90" s="18" t="e">
        <f t="shared" si="16"/>
        <v>#VALUE!</v>
      </c>
      <c r="H90" s="18" t="e">
        <f t="shared" si="13"/>
        <v>#VALUE!</v>
      </c>
      <c r="I90" s="18" t="str">
        <f t="shared" si="17"/>
        <v/>
      </c>
      <c r="J90" s="18" t="e">
        <f>VLOOKUP(F90,H1数据库!C:AQ,2,0)</f>
        <v>#N/A</v>
      </c>
      <c r="K90" s="18" t="e">
        <f>VLOOKUP(F90,H1数据库!C:AQ,3,0)</f>
        <v>#N/A</v>
      </c>
      <c r="L90" s="19" t="e">
        <f t="shared" si="18"/>
        <v>#VALUE!</v>
      </c>
      <c r="M90" s="18" t="e">
        <f>VLOOKUP(F90,H1数据库!C:AQ,4,0)</f>
        <v>#N/A</v>
      </c>
      <c r="N90" s="18" t="e">
        <f>VLOOKUP(F90,H1数据库!C:AQ,5,0)</f>
        <v>#N/A</v>
      </c>
      <c r="O90" s="18"/>
      <c r="P90" s="18" t="e">
        <f>VLOOKUP(F90,H1数据库!C:AQ,6,0)</f>
        <v>#N/A</v>
      </c>
      <c r="Q90" s="18" t="e">
        <f>VLOOKUP(F90,H1数据库!C:AQ,7,0)</f>
        <v>#N/A</v>
      </c>
      <c r="R90" s="19" t="e">
        <f>VLOOKUP(F90,H1数据库!C:AQ,8,0)*C90</f>
        <v>#N/A</v>
      </c>
      <c r="S90" s="18" t="e">
        <f>VLOOKUP(F90,H1数据库!C:AQ,9,0)</f>
        <v>#N/A</v>
      </c>
      <c r="T90" s="18" t="e">
        <f>VLOOKUP(F90,H1数据库!C:AQ,10,0)</f>
        <v>#N/A</v>
      </c>
      <c r="U90" s="18"/>
      <c r="V90" s="18" t="e">
        <f>VLOOKUP(F90,H1数据库!C:AQ,11,0)</f>
        <v>#N/A</v>
      </c>
      <c r="W90" s="18" t="e">
        <f>VLOOKUP(F90,H1数据库!C:AQ,12,0)</f>
        <v>#N/A</v>
      </c>
      <c r="X90" s="19" t="e">
        <f>VLOOKUP(F90,H1数据库!C:AQ,15,0)*C90</f>
        <v>#N/A</v>
      </c>
      <c r="Y90" s="18" t="e">
        <f>VLOOKUP(F90,H1数据库!C:AQ,16,0)</f>
        <v>#N/A</v>
      </c>
      <c r="Z90" s="18" t="e">
        <f>VLOOKUP(F90,H1数据库!C:AQ,17,0)</f>
        <v>#N/A</v>
      </c>
      <c r="AA90" s="18"/>
      <c r="AB90" s="18" t="e" cm="1">
        <f t="array" ref="AB90">_xlfn.IFS(E90=1,VLOOKUP(F90,H1数据库!C:AQ,18,0),E90=2,VLOOKUP(H90,H1数据库!AS:BF,2,0))</f>
        <v>#VALUE!</v>
      </c>
      <c r="AC90" s="18" t="e" cm="1">
        <f t="array" ref="AC90">_xlfn.IFS(E90=1,VLOOKUP(F90,H1数据库!C:AQ,19,0),E90=2,VLOOKUP(H90,H1数据库!AS:BF,3,0))</f>
        <v>#VALUE!</v>
      </c>
      <c r="AD90" s="39" t="e" cm="1">
        <f t="array" ref="AD90">_xlfn.IFS(E90=1,VLOOKUP(F90,H1数据库!C:AQ,21,0),E90=2,VLOOKUP(H90,H1数据库!AS:BF,6,0))*C90</f>
        <v>#VALUE!</v>
      </c>
      <c r="AE90" s="18" t="e" cm="1">
        <f t="array" ref="AE90">_xlfn.IFS(E90=1,VLOOKUP(F90,H1数据库!C:AQ,22,0),E90=2,VLOOKUP(H90,H1数据库!AS:BF,7,0))</f>
        <v>#VALUE!</v>
      </c>
      <c r="AF90" s="18" t="e" cm="1">
        <f t="array" ref="AF90">_xlfn.IFS(E90=1,VLOOKUP(F90,H1数据库!C:AQ,23,0),E90=2,VLOOKUP(H90,H1数据库!AS:BF,8,0))</f>
        <v>#VALUE!</v>
      </c>
      <c r="AG90" s="18"/>
      <c r="AH90" s="18" t="e">
        <f>VLOOKUP(F90,H1数据库!C:AQ,24,0)</f>
        <v>#N/A</v>
      </c>
      <c r="AI90" s="18" t="e">
        <f>VLOOKUP(F90,H1数据库!C:AQ,25,0)</f>
        <v>#N/A</v>
      </c>
      <c r="AJ90" s="19" t="e">
        <f>VLOOKUP(F90,H1数据库!C:AQ,27,0)*C90</f>
        <v>#N/A</v>
      </c>
      <c r="AK90" s="18" t="e">
        <f>VLOOKUP(F90,H1数据库!C:AQ,28,0)</f>
        <v>#N/A</v>
      </c>
      <c r="AL90" s="18" t="e">
        <f>VLOOKUP(F90,H1数据库!C:AQ,29,0)</f>
        <v>#N/A</v>
      </c>
      <c r="AM90" s="18"/>
      <c r="AN90" s="18" t="e">
        <f>VLOOKUP(F90,H1数据库!C:AQ,30,0)</f>
        <v>#N/A</v>
      </c>
      <c r="AO90" s="18" t="e">
        <f>VLOOKUP(F90,H1数据库!C:AQ,31,0)</f>
        <v>#N/A</v>
      </c>
      <c r="AP90" s="19" t="e">
        <f>VLOOKUP(F90,H1数据库!C:AQ,33,0)*C90</f>
        <v>#N/A</v>
      </c>
      <c r="AQ90" s="18" t="e">
        <f>VLOOKUP(F90,H1数据库!C:AQ,34,0)</f>
        <v>#N/A</v>
      </c>
      <c r="AR90" s="18" t="e">
        <f>VLOOKUP(F90,H1数据库!C:AQ,35,0)</f>
        <v>#N/A</v>
      </c>
      <c r="AS90" s="18"/>
      <c r="AT90" s="18" t="e" cm="1">
        <f t="array" ref="AT90">_xlfn.IFS(E90=1,VLOOKUP(F90,H1数据库!C:AQ,36,0),E90=2,VLOOKUP(H90,H1数据库!AS:BF,9,0))</f>
        <v>#VALUE!</v>
      </c>
      <c r="AU90" s="18" t="e" cm="1">
        <f t="array" ref="AU90">_xlfn.IFS(E90=1,VLOOKUP(F90,H1数据库!C:AQ,37,0),E90=2,VLOOKUP(H90,H1数据库!AS:BF,10,0))</f>
        <v>#VALUE!</v>
      </c>
      <c r="AV90" s="18">
        <f t="shared" si="19"/>
        <v>0</v>
      </c>
      <c r="AW90" s="39" t="e" cm="1">
        <f t="array" ref="AW90">_xlfn.IFS(E90=1,VLOOKUP(F90,H1数据库!C:AQ,39,0),E90=2,VLOOKUP(H90,H1数据库!AS:BF,12,0))*AV90*C90</f>
        <v>#VALUE!</v>
      </c>
      <c r="AX90" s="18" t="e" cm="1">
        <f t="array" ref="AX90">_xlfn.IFS(E90=1,VLOOKUP(F90,H1数据库!C:AQ,40,0),E90=2,VLOOKUP(H90,H1数据库!AS:BF,13,0))</f>
        <v>#VALUE!</v>
      </c>
      <c r="AY90" s="18" t="e" cm="1">
        <f t="array" ref="AY90">_xlfn.IFS(E90=1,VLOOKUP(F90,H1数据库!C:AQ,41,0),E90=2,VLOOKUP(H90,H1数据库!AS:BF,14,0))</f>
        <v>#VALUE!</v>
      </c>
      <c r="AZ90" s="18"/>
    </row>
    <row r="91" spans="1:52" x14ac:dyDescent="0.25">
      <c r="A91" s="22"/>
      <c r="B91" s="3"/>
      <c r="C91" s="3"/>
      <c r="D91" s="3"/>
      <c r="E91" s="18" t="e">
        <f t="shared" si="14"/>
        <v>#VALUE!</v>
      </c>
      <c r="F91" s="18" t="str">
        <f t="shared" si="15"/>
        <v/>
      </c>
      <c r="G91" s="18" t="e">
        <f t="shared" si="16"/>
        <v>#VALUE!</v>
      </c>
      <c r="H91" s="18" t="e">
        <f t="shared" si="13"/>
        <v>#VALUE!</v>
      </c>
      <c r="I91" s="18" t="str">
        <f t="shared" si="17"/>
        <v/>
      </c>
      <c r="J91" s="18" t="e">
        <f>VLOOKUP(F91,H1数据库!C:AQ,2,0)</f>
        <v>#N/A</v>
      </c>
      <c r="K91" s="18" t="e">
        <f>VLOOKUP(F91,H1数据库!C:AQ,3,0)</f>
        <v>#N/A</v>
      </c>
      <c r="L91" s="19" t="e">
        <f t="shared" si="18"/>
        <v>#VALUE!</v>
      </c>
      <c r="M91" s="18" t="e">
        <f>VLOOKUP(F91,H1数据库!C:AQ,4,0)</f>
        <v>#N/A</v>
      </c>
      <c r="N91" s="18" t="e">
        <f>VLOOKUP(F91,H1数据库!C:AQ,5,0)</f>
        <v>#N/A</v>
      </c>
      <c r="O91" s="18"/>
      <c r="P91" s="18" t="e">
        <f>VLOOKUP(F91,H1数据库!C:AQ,6,0)</f>
        <v>#N/A</v>
      </c>
      <c r="Q91" s="18" t="e">
        <f>VLOOKUP(F91,H1数据库!C:AQ,7,0)</f>
        <v>#N/A</v>
      </c>
      <c r="R91" s="19" t="e">
        <f>VLOOKUP(F91,H1数据库!C:AQ,8,0)*C91</f>
        <v>#N/A</v>
      </c>
      <c r="S91" s="18" t="e">
        <f>VLOOKUP(F91,H1数据库!C:AQ,9,0)</f>
        <v>#N/A</v>
      </c>
      <c r="T91" s="18" t="e">
        <f>VLOOKUP(F91,H1数据库!C:AQ,10,0)</f>
        <v>#N/A</v>
      </c>
      <c r="U91" s="18"/>
      <c r="V91" s="18" t="e">
        <f>VLOOKUP(F91,H1数据库!C:AQ,11,0)</f>
        <v>#N/A</v>
      </c>
      <c r="W91" s="18" t="e">
        <f>VLOOKUP(F91,H1数据库!C:AQ,12,0)</f>
        <v>#N/A</v>
      </c>
      <c r="X91" s="19" t="e">
        <f>VLOOKUP(F91,H1数据库!C:AQ,15,0)*C91</f>
        <v>#N/A</v>
      </c>
      <c r="Y91" s="18" t="e">
        <f>VLOOKUP(F91,H1数据库!C:AQ,16,0)</f>
        <v>#N/A</v>
      </c>
      <c r="Z91" s="18" t="e">
        <f>VLOOKUP(F91,H1数据库!C:AQ,17,0)</f>
        <v>#N/A</v>
      </c>
      <c r="AA91" s="18"/>
      <c r="AB91" s="18" t="e" cm="1">
        <f t="array" ref="AB91">_xlfn.IFS(E91=1,VLOOKUP(F91,H1数据库!C:AQ,18,0),E91=2,VLOOKUP(H91,H1数据库!AS:BF,2,0))</f>
        <v>#VALUE!</v>
      </c>
      <c r="AC91" s="18" t="e" cm="1">
        <f t="array" ref="AC91">_xlfn.IFS(E91=1,VLOOKUP(F91,H1数据库!C:AQ,19,0),E91=2,VLOOKUP(H91,H1数据库!AS:BF,3,0))</f>
        <v>#VALUE!</v>
      </c>
      <c r="AD91" s="39" t="e" cm="1">
        <f t="array" ref="AD91">_xlfn.IFS(E91=1,VLOOKUP(F91,H1数据库!C:AQ,21,0),E91=2,VLOOKUP(H91,H1数据库!AS:BF,6,0))*C91</f>
        <v>#VALUE!</v>
      </c>
      <c r="AE91" s="18" t="e" cm="1">
        <f t="array" ref="AE91">_xlfn.IFS(E91=1,VLOOKUP(F91,H1数据库!C:AQ,22,0),E91=2,VLOOKUP(H91,H1数据库!AS:BF,7,0))</f>
        <v>#VALUE!</v>
      </c>
      <c r="AF91" s="18" t="e" cm="1">
        <f t="array" ref="AF91">_xlfn.IFS(E91=1,VLOOKUP(F91,H1数据库!C:AQ,23,0),E91=2,VLOOKUP(H91,H1数据库!AS:BF,8,0))</f>
        <v>#VALUE!</v>
      </c>
      <c r="AG91" s="18"/>
      <c r="AH91" s="18" t="e">
        <f>VLOOKUP(F91,H1数据库!C:AQ,24,0)</f>
        <v>#N/A</v>
      </c>
      <c r="AI91" s="18" t="e">
        <f>VLOOKUP(F91,H1数据库!C:AQ,25,0)</f>
        <v>#N/A</v>
      </c>
      <c r="AJ91" s="19" t="e">
        <f>VLOOKUP(F91,H1数据库!C:AQ,27,0)*C91</f>
        <v>#N/A</v>
      </c>
      <c r="AK91" s="18" t="e">
        <f>VLOOKUP(F91,H1数据库!C:AQ,28,0)</f>
        <v>#N/A</v>
      </c>
      <c r="AL91" s="18" t="e">
        <f>VLOOKUP(F91,H1数据库!C:AQ,29,0)</f>
        <v>#N/A</v>
      </c>
      <c r="AM91" s="18"/>
      <c r="AN91" s="18" t="e">
        <f>VLOOKUP(F91,H1数据库!C:AQ,30,0)</f>
        <v>#N/A</v>
      </c>
      <c r="AO91" s="18" t="e">
        <f>VLOOKUP(F91,H1数据库!C:AQ,31,0)</f>
        <v>#N/A</v>
      </c>
      <c r="AP91" s="19" t="e">
        <f>VLOOKUP(F91,H1数据库!C:AQ,33,0)*C91</f>
        <v>#N/A</v>
      </c>
      <c r="AQ91" s="18" t="e">
        <f>VLOOKUP(F91,H1数据库!C:AQ,34,0)</f>
        <v>#N/A</v>
      </c>
      <c r="AR91" s="18" t="e">
        <f>VLOOKUP(F91,H1数据库!C:AQ,35,0)</f>
        <v>#N/A</v>
      </c>
      <c r="AS91" s="18"/>
      <c r="AT91" s="18" t="e" cm="1">
        <f t="array" ref="AT91">_xlfn.IFS(E91=1,VLOOKUP(F91,H1数据库!C:AQ,36,0),E91=2,VLOOKUP(H91,H1数据库!AS:BF,9,0))</f>
        <v>#VALUE!</v>
      </c>
      <c r="AU91" s="18" t="e" cm="1">
        <f t="array" ref="AU91">_xlfn.IFS(E91=1,VLOOKUP(F91,H1数据库!C:AQ,37,0),E91=2,VLOOKUP(H91,H1数据库!AS:BF,10,0))</f>
        <v>#VALUE!</v>
      </c>
      <c r="AV91" s="18">
        <f t="shared" si="19"/>
        <v>0</v>
      </c>
      <c r="AW91" s="39" t="e" cm="1">
        <f t="array" ref="AW91">_xlfn.IFS(E91=1,VLOOKUP(F91,H1数据库!C:AQ,39,0),E91=2,VLOOKUP(H91,H1数据库!AS:BF,12,0))*AV91*C91</f>
        <v>#VALUE!</v>
      </c>
      <c r="AX91" s="18" t="e" cm="1">
        <f t="array" ref="AX91">_xlfn.IFS(E91=1,VLOOKUP(F91,H1数据库!C:AQ,40,0),E91=2,VLOOKUP(H91,H1数据库!AS:BF,13,0))</f>
        <v>#VALUE!</v>
      </c>
      <c r="AY91" s="18" t="e" cm="1">
        <f t="array" ref="AY91">_xlfn.IFS(E91=1,VLOOKUP(F91,H1数据库!C:AQ,41,0),E91=2,VLOOKUP(H91,H1数据库!AS:BF,14,0))</f>
        <v>#VALUE!</v>
      </c>
      <c r="AZ91" s="18"/>
    </row>
    <row r="92" spans="1:52" x14ac:dyDescent="0.25">
      <c r="A92" s="22"/>
      <c r="B92" s="3"/>
      <c r="C92" s="3"/>
      <c r="D92" s="3"/>
      <c r="E92" s="18" t="e">
        <f t="shared" si="14"/>
        <v>#VALUE!</v>
      </c>
      <c r="F92" s="18" t="str">
        <f t="shared" si="15"/>
        <v/>
      </c>
      <c r="G92" s="18" t="e">
        <f t="shared" si="16"/>
        <v>#VALUE!</v>
      </c>
      <c r="H92" s="18" t="e">
        <f t="shared" si="13"/>
        <v>#VALUE!</v>
      </c>
      <c r="I92" s="18" t="str">
        <f t="shared" si="17"/>
        <v/>
      </c>
      <c r="J92" s="18" t="e">
        <f>VLOOKUP(F92,H1数据库!C:AQ,2,0)</f>
        <v>#N/A</v>
      </c>
      <c r="K92" s="18" t="e">
        <f>VLOOKUP(F92,H1数据库!C:AQ,3,0)</f>
        <v>#N/A</v>
      </c>
      <c r="L92" s="19" t="e">
        <f t="shared" si="18"/>
        <v>#VALUE!</v>
      </c>
      <c r="M92" s="18" t="e">
        <f>VLOOKUP(F92,H1数据库!C:AQ,4,0)</f>
        <v>#N/A</v>
      </c>
      <c r="N92" s="18" t="e">
        <f>VLOOKUP(F92,H1数据库!C:AQ,5,0)</f>
        <v>#N/A</v>
      </c>
      <c r="O92" s="18"/>
      <c r="P92" s="18" t="e">
        <f>VLOOKUP(F92,H1数据库!C:AQ,6,0)</f>
        <v>#N/A</v>
      </c>
      <c r="Q92" s="18" t="e">
        <f>VLOOKUP(F92,H1数据库!C:AQ,7,0)</f>
        <v>#N/A</v>
      </c>
      <c r="R92" s="19" t="e">
        <f>VLOOKUP(F92,H1数据库!C:AQ,8,0)*C92</f>
        <v>#N/A</v>
      </c>
      <c r="S92" s="18" t="e">
        <f>VLOOKUP(F92,H1数据库!C:AQ,9,0)</f>
        <v>#N/A</v>
      </c>
      <c r="T92" s="18" t="e">
        <f>VLOOKUP(F92,H1数据库!C:AQ,10,0)</f>
        <v>#N/A</v>
      </c>
      <c r="U92" s="18"/>
      <c r="V92" s="18" t="e">
        <f>VLOOKUP(F92,H1数据库!C:AQ,11,0)</f>
        <v>#N/A</v>
      </c>
      <c r="W92" s="18" t="e">
        <f>VLOOKUP(F92,H1数据库!C:AQ,12,0)</f>
        <v>#N/A</v>
      </c>
      <c r="X92" s="19" t="e">
        <f>VLOOKUP(F92,H1数据库!C:AQ,15,0)*C92</f>
        <v>#N/A</v>
      </c>
      <c r="Y92" s="18" t="e">
        <f>VLOOKUP(F92,H1数据库!C:AQ,16,0)</f>
        <v>#N/A</v>
      </c>
      <c r="Z92" s="18" t="e">
        <f>VLOOKUP(F92,H1数据库!C:AQ,17,0)</f>
        <v>#N/A</v>
      </c>
      <c r="AA92" s="18"/>
      <c r="AB92" s="18" t="e" cm="1">
        <f t="array" ref="AB92">_xlfn.IFS(E92=1,VLOOKUP(F92,H1数据库!C:AQ,18,0),E92=2,VLOOKUP(H92,H1数据库!AS:BF,2,0))</f>
        <v>#VALUE!</v>
      </c>
      <c r="AC92" s="18" t="e" cm="1">
        <f t="array" ref="AC92">_xlfn.IFS(E92=1,VLOOKUP(F92,H1数据库!C:AQ,19,0),E92=2,VLOOKUP(H92,H1数据库!AS:BF,3,0))</f>
        <v>#VALUE!</v>
      </c>
      <c r="AD92" s="39" t="e" cm="1">
        <f t="array" ref="AD92">_xlfn.IFS(E92=1,VLOOKUP(F92,H1数据库!C:AQ,21,0),E92=2,VLOOKUP(H92,H1数据库!AS:BF,6,0))*C92</f>
        <v>#VALUE!</v>
      </c>
      <c r="AE92" s="18" t="e" cm="1">
        <f t="array" ref="AE92">_xlfn.IFS(E92=1,VLOOKUP(F92,H1数据库!C:AQ,22,0),E92=2,VLOOKUP(H92,H1数据库!AS:BF,7,0))</f>
        <v>#VALUE!</v>
      </c>
      <c r="AF92" s="18" t="e" cm="1">
        <f t="array" ref="AF92">_xlfn.IFS(E92=1,VLOOKUP(F92,H1数据库!C:AQ,23,0),E92=2,VLOOKUP(H92,H1数据库!AS:BF,8,0))</f>
        <v>#VALUE!</v>
      </c>
      <c r="AG92" s="18"/>
      <c r="AH92" s="18" t="e">
        <f>VLOOKUP(F92,H1数据库!C:AQ,24,0)</f>
        <v>#N/A</v>
      </c>
      <c r="AI92" s="18" t="e">
        <f>VLOOKUP(F92,H1数据库!C:AQ,25,0)</f>
        <v>#N/A</v>
      </c>
      <c r="AJ92" s="19" t="e">
        <f>VLOOKUP(F92,H1数据库!C:AQ,27,0)*C92</f>
        <v>#N/A</v>
      </c>
      <c r="AK92" s="18" t="e">
        <f>VLOOKUP(F92,H1数据库!C:AQ,28,0)</f>
        <v>#N/A</v>
      </c>
      <c r="AL92" s="18" t="e">
        <f>VLOOKUP(F92,H1数据库!C:AQ,29,0)</f>
        <v>#N/A</v>
      </c>
      <c r="AM92" s="18"/>
      <c r="AN92" s="18" t="e">
        <f>VLOOKUP(F92,H1数据库!C:AQ,30,0)</f>
        <v>#N/A</v>
      </c>
      <c r="AO92" s="18" t="e">
        <f>VLOOKUP(F92,H1数据库!C:AQ,31,0)</f>
        <v>#N/A</v>
      </c>
      <c r="AP92" s="19" t="e">
        <f>VLOOKUP(F92,H1数据库!C:AQ,33,0)*C92</f>
        <v>#N/A</v>
      </c>
      <c r="AQ92" s="18" t="e">
        <f>VLOOKUP(F92,H1数据库!C:AQ,34,0)</f>
        <v>#N/A</v>
      </c>
      <c r="AR92" s="18" t="e">
        <f>VLOOKUP(F92,H1数据库!C:AQ,35,0)</f>
        <v>#N/A</v>
      </c>
      <c r="AS92" s="18"/>
      <c r="AT92" s="18" t="e" cm="1">
        <f t="array" ref="AT92">_xlfn.IFS(E92=1,VLOOKUP(F92,H1数据库!C:AQ,36,0),E92=2,VLOOKUP(H92,H1数据库!AS:BF,9,0))</f>
        <v>#VALUE!</v>
      </c>
      <c r="AU92" s="18" t="e" cm="1">
        <f t="array" ref="AU92">_xlfn.IFS(E92=1,VLOOKUP(F92,H1数据库!C:AQ,37,0),E92=2,VLOOKUP(H92,H1数据库!AS:BF,10,0))</f>
        <v>#VALUE!</v>
      </c>
      <c r="AV92" s="18">
        <f t="shared" si="19"/>
        <v>0</v>
      </c>
      <c r="AW92" s="39" t="e" cm="1">
        <f t="array" ref="AW92">_xlfn.IFS(E92=1,VLOOKUP(F92,H1数据库!C:AQ,39,0),E92=2,VLOOKUP(H92,H1数据库!AS:BF,12,0))*AV92*C92</f>
        <v>#VALUE!</v>
      </c>
      <c r="AX92" s="18" t="e" cm="1">
        <f t="array" ref="AX92">_xlfn.IFS(E92=1,VLOOKUP(F92,H1数据库!C:AQ,40,0),E92=2,VLOOKUP(H92,H1数据库!AS:BF,13,0))</f>
        <v>#VALUE!</v>
      </c>
      <c r="AY92" s="18" t="e" cm="1">
        <f t="array" ref="AY92">_xlfn.IFS(E92=1,VLOOKUP(F92,H1数据库!C:AQ,41,0),E92=2,VLOOKUP(H92,H1数据库!AS:BF,14,0))</f>
        <v>#VALUE!</v>
      </c>
      <c r="AZ92" s="18"/>
    </row>
    <row r="93" spans="1:52" x14ac:dyDescent="0.25">
      <c r="A93" s="22"/>
      <c r="B93" s="3"/>
      <c r="C93" s="3"/>
      <c r="D93" s="3"/>
      <c r="E93" s="18" t="e">
        <f t="shared" si="14"/>
        <v>#VALUE!</v>
      </c>
      <c r="F93" s="18" t="str">
        <f t="shared" si="15"/>
        <v/>
      </c>
      <c r="G93" s="18" t="e">
        <f t="shared" si="16"/>
        <v>#VALUE!</v>
      </c>
      <c r="H93" s="18" t="e">
        <f t="shared" si="13"/>
        <v>#VALUE!</v>
      </c>
      <c r="I93" s="18" t="str">
        <f t="shared" si="17"/>
        <v/>
      </c>
      <c r="J93" s="18" t="e">
        <f>VLOOKUP(F93,H1数据库!C:AQ,2,0)</f>
        <v>#N/A</v>
      </c>
      <c r="K93" s="18" t="e">
        <f>VLOOKUP(F93,H1数据库!C:AQ,3,0)</f>
        <v>#N/A</v>
      </c>
      <c r="L93" s="19" t="e">
        <f t="shared" si="18"/>
        <v>#VALUE!</v>
      </c>
      <c r="M93" s="18" t="e">
        <f>VLOOKUP(F93,H1数据库!C:AQ,4,0)</f>
        <v>#N/A</v>
      </c>
      <c r="N93" s="18" t="e">
        <f>VLOOKUP(F93,H1数据库!C:AQ,5,0)</f>
        <v>#N/A</v>
      </c>
      <c r="O93" s="18"/>
      <c r="P93" s="18" t="e">
        <f>VLOOKUP(F93,H1数据库!C:AQ,6,0)</f>
        <v>#N/A</v>
      </c>
      <c r="Q93" s="18" t="e">
        <f>VLOOKUP(F93,H1数据库!C:AQ,7,0)</f>
        <v>#N/A</v>
      </c>
      <c r="R93" s="19" t="e">
        <f>VLOOKUP(F93,H1数据库!C:AQ,8,0)*C93</f>
        <v>#N/A</v>
      </c>
      <c r="S93" s="18" t="e">
        <f>VLOOKUP(F93,H1数据库!C:AQ,9,0)</f>
        <v>#N/A</v>
      </c>
      <c r="T93" s="18" t="e">
        <f>VLOOKUP(F93,H1数据库!C:AQ,10,0)</f>
        <v>#N/A</v>
      </c>
      <c r="U93" s="18"/>
      <c r="V93" s="18" t="e">
        <f>VLOOKUP(F93,H1数据库!C:AQ,11,0)</f>
        <v>#N/A</v>
      </c>
      <c r="W93" s="18" t="e">
        <f>VLOOKUP(F93,H1数据库!C:AQ,12,0)</f>
        <v>#N/A</v>
      </c>
      <c r="X93" s="19" t="e">
        <f>VLOOKUP(F93,H1数据库!C:AQ,15,0)*C93</f>
        <v>#N/A</v>
      </c>
      <c r="Y93" s="18" t="e">
        <f>VLOOKUP(F93,H1数据库!C:AQ,16,0)</f>
        <v>#N/A</v>
      </c>
      <c r="Z93" s="18" t="e">
        <f>VLOOKUP(F93,H1数据库!C:AQ,17,0)</f>
        <v>#N/A</v>
      </c>
      <c r="AA93" s="18"/>
      <c r="AB93" s="18" t="e" cm="1">
        <f t="array" ref="AB93">_xlfn.IFS(E93=1,VLOOKUP(F93,H1数据库!C:AQ,18,0),E93=2,VLOOKUP(H93,H1数据库!AS:BF,2,0))</f>
        <v>#VALUE!</v>
      </c>
      <c r="AC93" s="18" t="e" cm="1">
        <f t="array" ref="AC93">_xlfn.IFS(E93=1,VLOOKUP(F93,H1数据库!C:AQ,19,0),E93=2,VLOOKUP(H93,H1数据库!AS:BF,3,0))</f>
        <v>#VALUE!</v>
      </c>
      <c r="AD93" s="39" t="e" cm="1">
        <f t="array" ref="AD93">_xlfn.IFS(E93=1,VLOOKUP(F93,H1数据库!C:AQ,21,0),E93=2,VLOOKUP(H93,H1数据库!AS:BF,6,0))*C93</f>
        <v>#VALUE!</v>
      </c>
      <c r="AE93" s="18" t="e" cm="1">
        <f t="array" ref="AE93">_xlfn.IFS(E93=1,VLOOKUP(F93,H1数据库!C:AQ,22,0),E93=2,VLOOKUP(H93,H1数据库!AS:BF,7,0))</f>
        <v>#VALUE!</v>
      </c>
      <c r="AF93" s="18" t="e" cm="1">
        <f t="array" ref="AF93">_xlfn.IFS(E93=1,VLOOKUP(F93,H1数据库!C:AQ,23,0),E93=2,VLOOKUP(H93,H1数据库!AS:BF,8,0))</f>
        <v>#VALUE!</v>
      </c>
      <c r="AG93" s="18"/>
      <c r="AH93" s="18" t="e">
        <f>VLOOKUP(F93,H1数据库!C:AQ,24,0)</f>
        <v>#N/A</v>
      </c>
      <c r="AI93" s="18" t="e">
        <f>VLOOKUP(F93,H1数据库!C:AQ,25,0)</f>
        <v>#N/A</v>
      </c>
      <c r="AJ93" s="19" t="e">
        <f>VLOOKUP(F93,H1数据库!C:AQ,27,0)*C93</f>
        <v>#N/A</v>
      </c>
      <c r="AK93" s="18" t="e">
        <f>VLOOKUP(F93,H1数据库!C:AQ,28,0)</f>
        <v>#N/A</v>
      </c>
      <c r="AL93" s="18" t="e">
        <f>VLOOKUP(F93,H1数据库!C:AQ,29,0)</f>
        <v>#N/A</v>
      </c>
      <c r="AM93" s="18"/>
      <c r="AN93" s="18" t="e">
        <f>VLOOKUP(F93,H1数据库!C:AQ,30,0)</f>
        <v>#N/A</v>
      </c>
      <c r="AO93" s="18" t="e">
        <f>VLOOKUP(F93,H1数据库!C:AQ,31,0)</f>
        <v>#N/A</v>
      </c>
      <c r="AP93" s="19" t="e">
        <f>VLOOKUP(F93,H1数据库!C:AQ,33,0)*C93</f>
        <v>#N/A</v>
      </c>
      <c r="AQ93" s="18" t="e">
        <f>VLOOKUP(F93,H1数据库!C:AQ,34,0)</f>
        <v>#N/A</v>
      </c>
      <c r="AR93" s="18" t="e">
        <f>VLOOKUP(F93,H1数据库!C:AQ,35,0)</f>
        <v>#N/A</v>
      </c>
      <c r="AS93" s="18"/>
      <c r="AT93" s="18" t="e" cm="1">
        <f t="array" ref="AT93">_xlfn.IFS(E93=1,VLOOKUP(F93,H1数据库!C:AQ,36,0),E93=2,VLOOKUP(H93,H1数据库!AS:BF,9,0))</f>
        <v>#VALUE!</v>
      </c>
      <c r="AU93" s="18" t="e" cm="1">
        <f t="array" ref="AU93">_xlfn.IFS(E93=1,VLOOKUP(F93,H1数据库!C:AQ,37,0),E93=2,VLOOKUP(H93,H1数据库!AS:BF,10,0))</f>
        <v>#VALUE!</v>
      </c>
      <c r="AV93" s="18">
        <f t="shared" si="19"/>
        <v>0</v>
      </c>
      <c r="AW93" s="39" t="e" cm="1">
        <f t="array" ref="AW93">_xlfn.IFS(E93=1,VLOOKUP(F93,H1数据库!C:AQ,39,0),E93=2,VLOOKUP(H93,H1数据库!AS:BF,12,0))*AV93*C93</f>
        <v>#VALUE!</v>
      </c>
      <c r="AX93" s="18" t="e" cm="1">
        <f t="array" ref="AX93">_xlfn.IFS(E93=1,VLOOKUP(F93,H1数据库!C:AQ,40,0),E93=2,VLOOKUP(H93,H1数据库!AS:BF,13,0))</f>
        <v>#VALUE!</v>
      </c>
      <c r="AY93" s="18" t="e" cm="1">
        <f t="array" ref="AY93">_xlfn.IFS(E93=1,VLOOKUP(F93,H1数据库!C:AQ,41,0),E93=2,VLOOKUP(H93,H1数据库!AS:BF,14,0))</f>
        <v>#VALUE!</v>
      </c>
      <c r="AZ93" s="18"/>
    </row>
    <row r="94" spans="1:52" x14ac:dyDescent="0.25">
      <c r="A94" s="22"/>
      <c r="B94" s="3"/>
      <c r="C94" s="3"/>
      <c r="D94" s="3"/>
      <c r="E94" s="18" t="e">
        <f t="shared" si="14"/>
        <v>#VALUE!</v>
      </c>
      <c r="F94" s="18" t="str">
        <f t="shared" si="15"/>
        <v/>
      </c>
      <c r="G94" s="18" t="e">
        <f t="shared" si="16"/>
        <v>#VALUE!</v>
      </c>
      <c r="H94" s="18" t="e">
        <f t="shared" si="13"/>
        <v>#VALUE!</v>
      </c>
      <c r="I94" s="18" t="str">
        <f t="shared" si="17"/>
        <v/>
      </c>
      <c r="J94" s="18" t="e">
        <f>VLOOKUP(F94,H1数据库!C:AQ,2,0)</f>
        <v>#N/A</v>
      </c>
      <c r="K94" s="18" t="e">
        <f>VLOOKUP(F94,H1数据库!C:AQ,3,0)</f>
        <v>#N/A</v>
      </c>
      <c r="L94" s="19" t="e">
        <f t="shared" si="18"/>
        <v>#VALUE!</v>
      </c>
      <c r="M94" s="18" t="e">
        <f>VLOOKUP(F94,H1数据库!C:AQ,4,0)</f>
        <v>#N/A</v>
      </c>
      <c r="N94" s="18" t="e">
        <f>VLOOKUP(F94,H1数据库!C:AQ,5,0)</f>
        <v>#N/A</v>
      </c>
      <c r="O94" s="18"/>
      <c r="P94" s="18" t="e">
        <f>VLOOKUP(F94,H1数据库!C:AQ,6,0)</f>
        <v>#N/A</v>
      </c>
      <c r="Q94" s="18" t="e">
        <f>VLOOKUP(F94,H1数据库!C:AQ,7,0)</f>
        <v>#N/A</v>
      </c>
      <c r="R94" s="19" t="e">
        <f>VLOOKUP(F94,H1数据库!C:AQ,8,0)*C94</f>
        <v>#N/A</v>
      </c>
      <c r="S94" s="18" t="e">
        <f>VLOOKUP(F94,H1数据库!C:AQ,9,0)</f>
        <v>#N/A</v>
      </c>
      <c r="T94" s="18" t="e">
        <f>VLOOKUP(F94,H1数据库!C:AQ,10,0)</f>
        <v>#N/A</v>
      </c>
      <c r="U94" s="18"/>
      <c r="V94" s="18" t="e">
        <f>VLOOKUP(F94,H1数据库!C:AQ,11,0)</f>
        <v>#N/A</v>
      </c>
      <c r="W94" s="18" t="e">
        <f>VLOOKUP(F94,H1数据库!C:AQ,12,0)</f>
        <v>#N/A</v>
      </c>
      <c r="X94" s="19" t="e">
        <f>VLOOKUP(F94,H1数据库!C:AQ,15,0)*C94</f>
        <v>#N/A</v>
      </c>
      <c r="Y94" s="18" t="e">
        <f>VLOOKUP(F94,H1数据库!C:AQ,16,0)</f>
        <v>#N/A</v>
      </c>
      <c r="Z94" s="18" t="e">
        <f>VLOOKUP(F94,H1数据库!C:AQ,17,0)</f>
        <v>#N/A</v>
      </c>
      <c r="AA94" s="18"/>
      <c r="AB94" s="18" t="e" cm="1">
        <f t="array" ref="AB94">_xlfn.IFS(E94=1,VLOOKUP(F94,H1数据库!C:AQ,18,0),E94=2,VLOOKUP(H94,H1数据库!AS:BF,2,0))</f>
        <v>#VALUE!</v>
      </c>
      <c r="AC94" s="18" t="e" cm="1">
        <f t="array" ref="AC94">_xlfn.IFS(E94=1,VLOOKUP(F94,H1数据库!C:AQ,19,0),E94=2,VLOOKUP(H94,H1数据库!AS:BF,3,0))</f>
        <v>#VALUE!</v>
      </c>
      <c r="AD94" s="39" t="e" cm="1">
        <f t="array" ref="AD94">_xlfn.IFS(E94=1,VLOOKUP(F94,H1数据库!C:AQ,21,0),E94=2,VLOOKUP(H94,H1数据库!AS:BF,6,0))*C94</f>
        <v>#VALUE!</v>
      </c>
      <c r="AE94" s="18" t="e" cm="1">
        <f t="array" ref="AE94">_xlfn.IFS(E94=1,VLOOKUP(F94,H1数据库!C:AQ,22,0),E94=2,VLOOKUP(H94,H1数据库!AS:BF,7,0))</f>
        <v>#VALUE!</v>
      </c>
      <c r="AF94" s="18" t="e" cm="1">
        <f t="array" ref="AF94">_xlfn.IFS(E94=1,VLOOKUP(F94,H1数据库!C:AQ,23,0),E94=2,VLOOKUP(H94,H1数据库!AS:BF,8,0))</f>
        <v>#VALUE!</v>
      </c>
      <c r="AG94" s="18"/>
      <c r="AH94" s="18" t="e">
        <f>VLOOKUP(F94,H1数据库!C:AQ,24,0)</f>
        <v>#N/A</v>
      </c>
      <c r="AI94" s="18" t="e">
        <f>VLOOKUP(F94,H1数据库!C:AQ,25,0)</f>
        <v>#N/A</v>
      </c>
      <c r="AJ94" s="19" t="e">
        <f>VLOOKUP(F94,H1数据库!C:AQ,27,0)*C94</f>
        <v>#N/A</v>
      </c>
      <c r="AK94" s="18" t="e">
        <f>VLOOKUP(F94,H1数据库!C:AQ,28,0)</f>
        <v>#N/A</v>
      </c>
      <c r="AL94" s="18" t="e">
        <f>VLOOKUP(F94,H1数据库!C:AQ,29,0)</f>
        <v>#N/A</v>
      </c>
      <c r="AM94" s="18"/>
      <c r="AN94" s="18" t="e">
        <f>VLOOKUP(F94,H1数据库!C:AQ,30,0)</f>
        <v>#N/A</v>
      </c>
      <c r="AO94" s="18" t="e">
        <f>VLOOKUP(F94,H1数据库!C:AQ,31,0)</f>
        <v>#N/A</v>
      </c>
      <c r="AP94" s="19" t="e">
        <f>VLOOKUP(F94,H1数据库!C:AQ,33,0)*C94</f>
        <v>#N/A</v>
      </c>
      <c r="AQ94" s="18" t="e">
        <f>VLOOKUP(F94,H1数据库!C:AQ,34,0)</f>
        <v>#N/A</v>
      </c>
      <c r="AR94" s="18" t="e">
        <f>VLOOKUP(F94,H1数据库!C:AQ,35,0)</f>
        <v>#N/A</v>
      </c>
      <c r="AS94" s="18"/>
      <c r="AT94" s="18" t="e" cm="1">
        <f t="array" ref="AT94">_xlfn.IFS(E94=1,VLOOKUP(F94,H1数据库!C:AQ,36,0),E94=2,VLOOKUP(H94,H1数据库!AS:BF,9,0))</f>
        <v>#VALUE!</v>
      </c>
      <c r="AU94" s="18" t="e" cm="1">
        <f t="array" ref="AU94">_xlfn.IFS(E94=1,VLOOKUP(F94,H1数据库!C:AQ,37,0),E94=2,VLOOKUP(H94,H1数据库!AS:BF,10,0))</f>
        <v>#VALUE!</v>
      </c>
      <c r="AV94" s="18">
        <f t="shared" si="19"/>
        <v>0</v>
      </c>
      <c r="AW94" s="39" t="e" cm="1">
        <f t="array" ref="AW94">_xlfn.IFS(E94=1,VLOOKUP(F94,H1数据库!C:AQ,39,0),E94=2,VLOOKUP(H94,H1数据库!AS:BF,12,0))*AV94*C94</f>
        <v>#VALUE!</v>
      </c>
      <c r="AX94" s="18" t="e" cm="1">
        <f t="array" ref="AX94">_xlfn.IFS(E94=1,VLOOKUP(F94,H1数据库!C:AQ,40,0),E94=2,VLOOKUP(H94,H1数据库!AS:BF,13,0))</f>
        <v>#VALUE!</v>
      </c>
      <c r="AY94" s="18" t="e" cm="1">
        <f t="array" ref="AY94">_xlfn.IFS(E94=1,VLOOKUP(F94,H1数据库!C:AQ,41,0),E94=2,VLOOKUP(H94,H1数据库!AS:BF,14,0))</f>
        <v>#VALUE!</v>
      </c>
      <c r="AZ94" s="18"/>
    </row>
    <row r="95" spans="1:52" x14ac:dyDescent="0.25">
      <c r="A95" s="22"/>
      <c r="B95" s="3"/>
      <c r="C95" s="3"/>
      <c r="D95" s="3"/>
      <c r="E95" s="18" t="e">
        <f t="shared" si="14"/>
        <v>#VALUE!</v>
      </c>
      <c r="F95" s="18" t="str">
        <f t="shared" si="15"/>
        <v/>
      </c>
      <c r="G95" s="18" t="e">
        <f t="shared" si="16"/>
        <v>#VALUE!</v>
      </c>
      <c r="H95" s="18" t="e">
        <f t="shared" si="13"/>
        <v>#VALUE!</v>
      </c>
      <c r="I95" s="18" t="str">
        <f t="shared" si="17"/>
        <v/>
      </c>
      <c r="J95" s="18" t="e">
        <f>VLOOKUP(F95,H1数据库!C:AQ,2,0)</f>
        <v>#N/A</v>
      </c>
      <c r="K95" s="18" t="e">
        <f>VLOOKUP(F95,H1数据库!C:AQ,3,0)</f>
        <v>#N/A</v>
      </c>
      <c r="L95" s="19" t="e">
        <f t="shared" si="18"/>
        <v>#VALUE!</v>
      </c>
      <c r="M95" s="18" t="e">
        <f>VLOOKUP(F95,H1数据库!C:AQ,4,0)</f>
        <v>#N/A</v>
      </c>
      <c r="N95" s="18" t="e">
        <f>VLOOKUP(F95,H1数据库!C:AQ,5,0)</f>
        <v>#N/A</v>
      </c>
      <c r="O95" s="18"/>
      <c r="P95" s="18" t="e">
        <f>VLOOKUP(F95,H1数据库!C:AQ,6,0)</f>
        <v>#N/A</v>
      </c>
      <c r="Q95" s="18" t="e">
        <f>VLOOKUP(F95,H1数据库!C:AQ,7,0)</f>
        <v>#N/A</v>
      </c>
      <c r="R95" s="19" t="e">
        <f>VLOOKUP(F95,H1数据库!C:AQ,8,0)*C95</f>
        <v>#N/A</v>
      </c>
      <c r="S95" s="18" t="e">
        <f>VLOOKUP(F95,H1数据库!C:AQ,9,0)</f>
        <v>#N/A</v>
      </c>
      <c r="T95" s="18" t="e">
        <f>VLOOKUP(F95,H1数据库!C:AQ,10,0)</f>
        <v>#N/A</v>
      </c>
      <c r="U95" s="18"/>
      <c r="V95" s="18" t="e">
        <f>VLOOKUP(F95,H1数据库!C:AQ,11,0)</f>
        <v>#N/A</v>
      </c>
      <c r="W95" s="18" t="e">
        <f>VLOOKUP(F95,H1数据库!C:AQ,12,0)</f>
        <v>#N/A</v>
      </c>
      <c r="X95" s="19" t="e">
        <f>VLOOKUP(F95,H1数据库!C:AQ,15,0)*C95</f>
        <v>#N/A</v>
      </c>
      <c r="Y95" s="18" t="e">
        <f>VLOOKUP(F95,H1数据库!C:AQ,16,0)</f>
        <v>#N/A</v>
      </c>
      <c r="Z95" s="18" t="e">
        <f>VLOOKUP(F95,H1数据库!C:AQ,17,0)</f>
        <v>#N/A</v>
      </c>
      <c r="AA95" s="18"/>
      <c r="AB95" s="18" t="e" cm="1">
        <f t="array" ref="AB95">_xlfn.IFS(E95=1,VLOOKUP(F95,H1数据库!C:AQ,18,0),E95=2,VLOOKUP(H95,H1数据库!AS:BF,2,0))</f>
        <v>#VALUE!</v>
      </c>
      <c r="AC95" s="18" t="e" cm="1">
        <f t="array" ref="AC95">_xlfn.IFS(E95=1,VLOOKUP(F95,H1数据库!C:AQ,19,0),E95=2,VLOOKUP(H95,H1数据库!AS:BF,3,0))</f>
        <v>#VALUE!</v>
      </c>
      <c r="AD95" s="39" t="e" cm="1">
        <f t="array" ref="AD95">_xlfn.IFS(E95=1,VLOOKUP(F95,H1数据库!C:AQ,21,0),E95=2,VLOOKUP(H95,H1数据库!AS:BF,6,0))*C95</f>
        <v>#VALUE!</v>
      </c>
      <c r="AE95" s="18" t="e" cm="1">
        <f t="array" ref="AE95">_xlfn.IFS(E95=1,VLOOKUP(F95,H1数据库!C:AQ,22,0),E95=2,VLOOKUP(H95,H1数据库!AS:BF,7,0))</f>
        <v>#VALUE!</v>
      </c>
      <c r="AF95" s="18" t="e" cm="1">
        <f t="array" ref="AF95">_xlfn.IFS(E95=1,VLOOKUP(F95,H1数据库!C:AQ,23,0),E95=2,VLOOKUP(H95,H1数据库!AS:BF,8,0))</f>
        <v>#VALUE!</v>
      </c>
      <c r="AG95" s="18"/>
      <c r="AH95" s="18" t="e">
        <f>VLOOKUP(F95,H1数据库!C:AQ,24,0)</f>
        <v>#N/A</v>
      </c>
      <c r="AI95" s="18" t="e">
        <f>VLOOKUP(F95,H1数据库!C:AQ,25,0)</f>
        <v>#N/A</v>
      </c>
      <c r="AJ95" s="19" t="e">
        <f>VLOOKUP(F95,H1数据库!C:AQ,27,0)*C95</f>
        <v>#N/A</v>
      </c>
      <c r="AK95" s="18" t="e">
        <f>VLOOKUP(F95,H1数据库!C:AQ,28,0)</f>
        <v>#N/A</v>
      </c>
      <c r="AL95" s="18" t="e">
        <f>VLOOKUP(F95,H1数据库!C:AQ,29,0)</f>
        <v>#N/A</v>
      </c>
      <c r="AM95" s="18"/>
      <c r="AN95" s="18" t="e">
        <f>VLOOKUP(F95,H1数据库!C:AQ,30,0)</f>
        <v>#N/A</v>
      </c>
      <c r="AO95" s="18" t="e">
        <f>VLOOKUP(F95,H1数据库!C:AQ,31,0)</f>
        <v>#N/A</v>
      </c>
      <c r="AP95" s="19" t="e">
        <f>VLOOKUP(F95,H1数据库!C:AQ,33,0)*C95</f>
        <v>#N/A</v>
      </c>
      <c r="AQ95" s="18" t="e">
        <f>VLOOKUP(F95,H1数据库!C:AQ,34,0)</f>
        <v>#N/A</v>
      </c>
      <c r="AR95" s="18" t="e">
        <f>VLOOKUP(F95,H1数据库!C:AQ,35,0)</f>
        <v>#N/A</v>
      </c>
      <c r="AS95" s="18"/>
      <c r="AT95" s="18" t="e" cm="1">
        <f t="array" ref="AT95">_xlfn.IFS(E95=1,VLOOKUP(F95,H1数据库!C:AQ,36,0),E95=2,VLOOKUP(H95,H1数据库!AS:BF,9,0))</f>
        <v>#VALUE!</v>
      </c>
      <c r="AU95" s="18" t="e" cm="1">
        <f t="array" ref="AU95">_xlfn.IFS(E95=1,VLOOKUP(F95,H1数据库!C:AQ,37,0),E95=2,VLOOKUP(H95,H1数据库!AS:BF,10,0))</f>
        <v>#VALUE!</v>
      </c>
      <c r="AV95" s="18">
        <f t="shared" si="19"/>
        <v>0</v>
      </c>
      <c r="AW95" s="39" t="e" cm="1">
        <f t="array" ref="AW95">_xlfn.IFS(E95=1,VLOOKUP(F95,H1数据库!C:AQ,39,0),E95=2,VLOOKUP(H95,H1数据库!AS:BF,12,0))*AV95*C95</f>
        <v>#VALUE!</v>
      </c>
      <c r="AX95" s="18" t="e" cm="1">
        <f t="array" ref="AX95">_xlfn.IFS(E95=1,VLOOKUP(F95,H1数据库!C:AQ,40,0),E95=2,VLOOKUP(H95,H1数据库!AS:BF,13,0))</f>
        <v>#VALUE!</v>
      </c>
      <c r="AY95" s="18" t="e" cm="1">
        <f t="array" ref="AY95">_xlfn.IFS(E95=1,VLOOKUP(F95,H1数据库!C:AQ,41,0),E95=2,VLOOKUP(H95,H1数据库!AS:BF,14,0))</f>
        <v>#VALUE!</v>
      </c>
      <c r="AZ95" s="18"/>
    </row>
    <row r="96" spans="1:52" x14ac:dyDescent="0.25">
      <c r="A96" s="22"/>
      <c r="B96" s="3"/>
      <c r="C96" s="3"/>
      <c r="D96" s="3"/>
      <c r="E96" s="18" t="e">
        <f t="shared" si="14"/>
        <v>#VALUE!</v>
      </c>
      <c r="F96" s="18" t="str">
        <f t="shared" si="15"/>
        <v/>
      </c>
      <c r="G96" s="18" t="e">
        <f t="shared" si="16"/>
        <v>#VALUE!</v>
      </c>
      <c r="H96" s="18" t="e">
        <f t="shared" si="13"/>
        <v>#VALUE!</v>
      </c>
      <c r="I96" s="18" t="str">
        <f t="shared" si="17"/>
        <v/>
      </c>
      <c r="J96" s="18" t="e">
        <f>VLOOKUP(F96,H1数据库!C:AQ,2,0)</f>
        <v>#N/A</v>
      </c>
      <c r="K96" s="18" t="e">
        <f>VLOOKUP(F96,H1数据库!C:AQ,3,0)</f>
        <v>#N/A</v>
      </c>
      <c r="L96" s="19" t="e">
        <f t="shared" si="18"/>
        <v>#VALUE!</v>
      </c>
      <c r="M96" s="18" t="e">
        <f>VLOOKUP(F96,H1数据库!C:AQ,4,0)</f>
        <v>#N/A</v>
      </c>
      <c r="N96" s="18" t="e">
        <f>VLOOKUP(F96,H1数据库!C:AQ,5,0)</f>
        <v>#N/A</v>
      </c>
      <c r="O96" s="18"/>
      <c r="P96" s="18" t="e">
        <f>VLOOKUP(F96,H1数据库!C:AQ,6,0)</f>
        <v>#N/A</v>
      </c>
      <c r="Q96" s="18" t="e">
        <f>VLOOKUP(F96,H1数据库!C:AQ,7,0)</f>
        <v>#N/A</v>
      </c>
      <c r="R96" s="19" t="e">
        <f>VLOOKUP(F96,H1数据库!C:AQ,8,0)*C96</f>
        <v>#N/A</v>
      </c>
      <c r="S96" s="18" t="e">
        <f>VLOOKUP(F96,H1数据库!C:AQ,9,0)</f>
        <v>#N/A</v>
      </c>
      <c r="T96" s="18" t="e">
        <f>VLOOKUP(F96,H1数据库!C:AQ,10,0)</f>
        <v>#N/A</v>
      </c>
      <c r="U96" s="18"/>
      <c r="V96" s="18" t="e">
        <f>VLOOKUP(F96,H1数据库!C:AQ,11,0)</f>
        <v>#N/A</v>
      </c>
      <c r="W96" s="18" t="e">
        <f>VLOOKUP(F96,H1数据库!C:AQ,12,0)</f>
        <v>#N/A</v>
      </c>
      <c r="X96" s="19" t="e">
        <f>VLOOKUP(F96,H1数据库!C:AQ,15,0)*C96</f>
        <v>#N/A</v>
      </c>
      <c r="Y96" s="18" t="e">
        <f>VLOOKUP(F96,H1数据库!C:AQ,16,0)</f>
        <v>#N/A</v>
      </c>
      <c r="Z96" s="18" t="e">
        <f>VLOOKUP(F96,H1数据库!C:AQ,17,0)</f>
        <v>#N/A</v>
      </c>
      <c r="AA96" s="18"/>
      <c r="AB96" s="18" t="e" cm="1">
        <f t="array" ref="AB96">_xlfn.IFS(E96=1,VLOOKUP(F96,H1数据库!C:AQ,18,0),E96=2,VLOOKUP(H96,H1数据库!AS:BF,2,0))</f>
        <v>#VALUE!</v>
      </c>
      <c r="AC96" s="18" t="e" cm="1">
        <f t="array" ref="AC96">_xlfn.IFS(E96=1,VLOOKUP(F96,H1数据库!C:AQ,19,0),E96=2,VLOOKUP(H96,H1数据库!AS:BF,3,0))</f>
        <v>#VALUE!</v>
      </c>
      <c r="AD96" s="39" t="e" cm="1">
        <f t="array" ref="AD96">_xlfn.IFS(E96=1,VLOOKUP(F96,H1数据库!C:AQ,21,0),E96=2,VLOOKUP(H96,H1数据库!AS:BF,6,0))*C96</f>
        <v>#VALUE!</v>
      </c>
      <c r="AE96" s="18" t="e" cm="1">
        <f t="array" ref="AE96">_xlfn.IFS(E96=1,VLOOKUP(F96,H1数据库!C:AQ,22,0),E96=2,VLOOKUP(H96,H1数据库!AS:BF,7,0))</f>
        <v>#VALUE!</v>
      </c>
      <c r="AF96" s="18" t="e" cm="1">
        <f t="array" ref="AF96">_xlfn.IFS(E96=1,VLOOKUP(F96,H1数据库!C:AQ,23,0),E96=2,VLOOKUP(H96,H1数据库!AS:BF,8,0))</f>
        <v>#VALUE!</v>
      </c>
      <c r="AG96" s="18"/>
      <c r="AH96" s="18" t="e">
        <f>VLOOKUP(F96,H1数据库!C:AQ,24,0)</f>
        <v>#N/A</v>
      </c>
      <c r="AI96" s="18" t="e">
        <f>VLOOKUP(F96,H1数据库!C:AQ,25,0)</f>
        <v>#N/A</v>
      </c>
      <c r="AJ96" s="19" t="e">
        <f>VLOOKUP(F96,H1数据库!C:AQ,27,0)*C96</f>
        <v>#N/A</v>
      </c>
      <c r="AK96" s="18" t="e">
        <f>VLOOKUP(F96,H1数据库!C:AQ,28,0)</f>
        <v>#N/A</v>
      </c>
      <c r="AL96" s="18" t="e">
        <f>VLOOKUP(F96,H1数据库!C:AQ,29,0)</f>
        <v>#N/A</v>
      </c>
      <c r="AM96" s="18"/>
      <c r="AN96" s="18" t="e">
        <f>VLOOKUP(F96,H1数据库!C:AQ,30,0)</f>
        <v>#N/A</v>
      </c>
      <c r="AO96" s="18" t="e">
        <f>VLOOKUP(F96,H1数据库!C:AQ,31,0)</f>
        <v>#N/A</v>
      </c>
      <c r="AP96" s="19" t="e">
        <f>VLOOKUP(F96,H1数据库!C:AQ,33,0)*C96</f>
        <v>#N/A</v>
      </c>
      <c r="AQ96" s="18" t="e">
        <f>VLOOKUP(F96,H1数据库!C:AQ,34,0)</f>
        <v>#N/A</v>
      </c>
      <c r="AR96" s="18" t="e">
        <f>VLOOKUP(F96,H1数据库!C:AQ,35,0)</f>
        <v>#N/A</v>
      </c>
      <c r="AS96" s="18"/>
      <c r="AT96" s="18" t="e" cm="1">
        <f t="array" ref="AT96">_xlfn.IFS(E96=1,VLOOKUP(F96,H1数据库!C:AQ,36,0),E96=2,VLOOKUP(H96,H1数据库!AS:BF,9,0))</f>
        <v>#VALUE!</v>
      </c>
      <c r="AU96" s="18" t="e" cm="1">
        <f t="array" ref="AU96">_xlfn.IFS(E96=1,VLOOKUP(F96,H1数据库!C:AQ,37,0),E96=2,VLOOKUP(H96,H1数据库!AS:BF,10,0))</f>
        <v>#VALUE!</v>
      </c>
      <c r="AV96" s="18">
        <f t="shared" si="19"/>
        <v>0</v>
      </c>
      <c r="AW96" s="39" t="e" cm="1">
        <f t="array" ref="AW96">_xlfn.IFS(E96=1,VLOOKUP(F96,H1数据库!C:AQ,39,0),E96=2,VLOOKUP(H96,H1数据库!AS:BF,12,0))*AV96*C96</f>
        <v>#VALUE!</v>
      </c>
      <c r="AX96" s="18" t="e" cm="1">
        <f t="array" ref="AX96">_xlfn.IFS(E96=1,VLOOKUP(F96,H1数据库!C:AQ,40,0),E96=2,VLOOKUP(H96,H1数据库!AS:BF,13,0))</f>
        <v>#VALUE!</v>
      </c>
      <c r="AY96" s="18" t="e" cm="1">
        <f t="array" ref="AY96">_xlfn.IFS(E96=1,VLOOKUP(F96,H1数据库!C:AQ,41,0),E96=2,VLOOKUP(H96,H1数据库!AS:BF,14,0))</f>
        <v>#VALUE!</v>
      </c>
      <c r="AZ96" s="18"/>
    </row>
    <row r="97" spans="1:52" x14ac:dyDescent="0.25">
      <c r="A97" s="22"/>
      <c r="B97" s="3"/>
      <c r="C97" s="3"/>
      <c r="D97" s="3"/>
      <c r="E97" s="18" t="e">
        <f t="shared" si="14"/>
        <v>#VALUE!</v>
      </c>
      <c r="F97" s="18" t="str">
        <f t="shared" si="15"/>
        <v/>
      </c>
      <c r="G97" s="18" t="e">
        <f t="shared" si="16"/>
        <v>#VALUE!</v>
      </c>
      <c r="H97" s="18" t="e">
        <f t="shared" si="13"/>
        <v>#VALUE!</v>
      </c>
      <c r="I97" s="18" t="str">
        <f t="shared" si="17"/>
        <v/>
      </c>
      <c r="J97" s="18" t="e">
        <f>VLOOKUP(F97,H1数据库!C:AQ,2,0)</f>
        <v>#N/A</v>
      </c>
      <c r="K97" s="18" t="e">
        <f>VLOOKUP(F97,H1数据库!C:AQ,3,0)</f>
        <v>#N/A</v>
      </c>
      <c r="L97" s="19" t="e">
        <f t="shared" si="18"/>
        <v>#VALUE!</v>
      </c>
      <c r="M97" s="18" t="e">
        <f>VLOOKUP(F97,H1数据库!C:AQ,4,0)</f>
        <v>#N/A</v>
      </c>
      <c r="N97" s="18" t="e">
        <f>VLOOKUP(F97,H1数据库!C:AQ,5,0)</f>
        <v>#N/A</v>
      </c>
      <c r="O97" s="18"/>
      <c r="P97" s="18" t="e">
        <f>VLOOKUP(F97,H1数据库!C:AQ,6,0)</f>
        <v>#N/A</v>
      </c>
      <c r="Q97" s="18" t="e">
        <f>VLOOKUP(F97,H1数据库!C:AQ,7,0)</f>
        <v>#N/A</v>
      </c>
      <c r="R97" s="19" t="e">
        <f>VLOOKUP(F97,H1数据库!C:AQ,8,0)*C97</f>
        <v>#N/A</v>
      </c>
      <c r="S97" s="18" t="e">
        <f>VLOOKUP(F97,H1数据库!C:AQ,9,0)</f>
        <v>#N/A</v>
      </c>
      <c r="T97" s="18" t="e">
        <f>VLOOKUP(F97,H1数据库!C:AQ,10,0)</f>
        <v>#N/A</v>
      </c>
      <c r="U97" s="18"/>
      <c r="V97" s="18" t="e">
        <f>VLOOKUP(F97,H1数据库!C:AQ,11,0)</f>
        <v>#N/A</v>
      </c>
      <c r="W97" s="18" t="e">
        <f>VLOOKUP(F97,H1数据库!C:AQ,12,0)</f>
        <v>#N/A</v>
      </c>
      <c r="X97" s="19" t="e">
        <f>VLOOKUP(F97,H1数据库!C:AQ,15,0)*C97</f>
        <v>#N/A</v>
      </c>
      <c r="Y97" s="18" t="e">
        <f>VLOOKUP(F97,H1数据库!C:AQ,16,0)</f>
        <v>#N/A</v>
      </c>
      <c r="Z97" s="18" t="e">
        <f>VLOOKUP(F97,H1数据库!C:AQ,17,0)</f>
        <v>#N/A</v>
      </c>
      <c r="AA97" s="18"/>
      <c r="AB97" s="18" t="e" cm="1">
        <f t="array" ref="AB97">_xlfn.IFS(E97=1,VLOOKUP(F97,H1数据库!C:AQ,18,0),E97=2,VLOOKUP(H97,H1数据库!AS:BF,2,0))</f>
        <v>#VALUE!</v>
      </c>
      <c r="AC97" s="18" t="e" cm="1">
        <f t="array" ref="AC97">_xlfn.IFS(E97=1,VLOOKUP(F97,H1数据库!C:AQ,19,0),E97=2,VLOOKUP(H97,H1数据库!AS:BF,3,0))</f>
        <v>#VALUE!</v>
      </c>
      <c r="AD97" s="39" t="e" cm="1">
        <f t="array" ref="AD97">_xlfn.IFS(E97=1,VLOOKUP(F97,H1数据库!C:AQ,21,0),E97=2,VLOOKUP(H97,H1数据库!AS:BF,6,0))*C97</f>
        <v>#VALUE!</v>
      </c>
      <c r="AE97" s="18" t="e" cm="1">
        <f t="array" ref="AE97">_xlfn.IFS(E97=1,VLOOKUP(F97,H1数据库!C:AQ,22,0),E97=2,VLOOKUP(H97,H1数据库!AS:BF,7,0))</f>
        <v>#VALUE!</v>
      </c>
      <c r="AF97" s="18" t="e" cm="1">
        <f t="array" ref="AF97">_xlfn.IFS(E97=1,VLOOKUP(F97,H1数据库!C:AQ,23,0),E97=2,VLOOKUP(H97,H1数据库!AS:BF,8,0))</f>
        <v>#VALUE!</v>
      </c>
      <c r="AG97" s="18"/>
      <c r="AH97" s="18" t="e">
        <f>VLOOKUP(F97,H1数据库!C:AQ,24,0)</f>
        <v>#N/A</v>
      </c>
      <c r="AI97" s="18" t="e">
        <f>VLOOKUP(F97,H1数据库!C:AQ,25,0)</f>
        <v>#N/A</v>
      </c>
      <c r="AJ97" s="19" t="e">
        <f>VLOOKUP(F97,H1数据库!C:AQ,27,0)*C97</f>
        <v>#N/A</v>
      </c>
      <c r="AK97" s="18" t="e">
        <f>VLOOKUP(F97,H1数据库!C:AQ,28,0)</f>
        <v>#N/A</v>
      </c>
      <c r="AL97" s="18" t="e">
        <f>VLOOKUP(F97,H1数据库!C:AQ,29,0)</f>
        <v>#N/A</v>
      </c>
      <c r="AM97" s="18"/>
      <c r="AN97" s="18" t="e">
        <f>VLOOKUP(F97,H1数据库!C:AQ,30,0)</f>
        <v>#N/A</v>
      </c>
      <c r="AO97" s="18" t="e">
        <f>VLOOKUP(F97,H1数据库!C:AQ,31,0)</f>
        <v>#N/A</v>
      </c>
      <c r="AP97" s="19" t="e">
        <f>VLOOKUP(F97,H1数据库!C:AQ,33,0)*C97</f>
        <v>#N/A</v>
      </c>
      <c r="AQ97" s="18" t="e">
        <f>VLOOKUP(F97,H1数据库!C:AQ,34,0)</f>
        <v>#N/A</v>
      </c>
      <c r="AR97" s="18" t="e">
        <f>VLOOKUP(F97,H1数据库!C:AQ,35,0)</f>
        <v>#N/A</v>
      </c>
      <c r="AS97" s="18"/>
      <c r="AT97" s="18" t="e" cm="1">
        <f t="array" ref="AT97">_xlfn.IFS(E97=1,VLOOKUP(F97,H1数据库!C:AQ,36,0),E97=2,VLOOKUP(H97,H1数据库!AS:BF,9,0))</f>
        <v>#VALUE!</v>
      </c>
      <c r="AU97" s="18" t="e" cm="1">
        <f t="array" ref="AU97">_xlfn.IFS(E97=1,VLOOKUP(F97,H1数据库!C:AQ,37,0),E97=2,VLOOKUP(H97,H1数据库!AS:BF,10,0))</f>
        <v>#VALUE!</v>
      </c>
      <c r="AV97" s="18">
        <f t="shared" si="19"/>
        <v>0</v>
      </c>
      <c r="AW97" s="39" t="e" cm="1">
        <f t="array" ref="AW97">_xlfn.IFS(E97=1,VLOOKUP(F97,H1数据库!C:AQ,39,0),E97=2,VLOOKUP(H97,H1数据库!AS:BF,12,0))*AV97*C97</f>
        <v>#VALUE!</v>
      </c>
      <c r="AX97" s="18" t="e" cm="1">
        <f t="array" ref="AX97">_xlfn.IFS(E97=1,VLOOKUP(F97,H1数据库!C:AQ,40,0),E97=2,VLOOKUP(H97,H1数据库!AS:BF,13,0))</f>
        <v>#VALUE!</v>
      </c>
      <c r="AY97" s="18" t="e" cm="1">
        <f t="array" ref="AY97">_xlfn.IFS(E97=1,VLOOKUP(F97,H1数据库!C:AQ,41,0),E97=2,VLOOKUP(H97,H1数据库!AS:BF,14,0))</f>
        <v>#VALUE!</v>
      </c>
      <c r="AZ97" s="18"/>
    </row>
    <row r="98" spans="1:52" x14ac:dyDescent="0.25">
      <c r="A98" s="22"/>
      <c r="B98" s="3"/>
      <c r="C98" s="3"/>
      <c r="D98" s="3"/>
      <c r="E98" s="18" t="e">
        <f t="shared" si="14"/>
        <v>#VALUE!</v>
      </c>
      <c r="F98" s="18" t="str">
        <f t="shared" si="15"/>
        <v/>
      </c>
      <c r="G98" s="18" t="e">
        <f t="shared" si="16"/>
        <v>#VALUE!</v>
      </c>
      <c r="H98" s="18" t="e">
        <f t="shared" si="13"/>
        <v>#VALUE!</v>
      </c>
      <c r="I98" s="18" t="str">
        <f t="shared" si="17"/>
        <v/>
      </c>
      <c r="J98" s="18" t="e">
        <f>VLOOKUP(F98,H1数据库!C:AQ,2,0)</f>
        <v>#N/A</v>
      </c>
      <c r="K98" s="18" t="e">
        <f>VLOOKUP(F98,H1数据库!C:AQ,3,0)</f>
        <v>#N/A</v>
      </c>
      <c r="L98" s="19" t="e">
        <f t="shared" si="18"/>
        <v>#VALUE!</v>
      </c>
      <c r="M98" s="18" t="e">
        <f>VLOOKUP(F98,H1数据库!C:AQ,4,0)</f>
        <v>#N/A</v>
      </c>
      <c r="N98" s="18" t="e">
        <f>VLOOKUP(F98,H1数据库!C:AQ,5,0)</f>
        <v>#N/A</v>
      </c>
      <c r="O98" s="18"/>
      <c r="P98" s="18" t="e">
        <f>VLOOKUP(F98,H1数据库!C:AQ,6,0)</f>
        <v>#N/A</v>
      </c>
      <c r="Q98" s="18" t="e">
        <f>VLOOKUP(F98,H1数据库!C:AQ,7,0)</f>
        <v>#N/A</v>
      </c>
      <c r="R98" s="19" t="e">
        <f>VLOOKUP(F98,H1数据库!C:AQ,8,0)*C98</f>
        <v>#N/A</v>
      </c>
      <c r="S98" s="18" t="e">
        <f>VLOOKUP(F98,H1数据库!C:AQ,9,0)</f>
        <v>#N/A</v>
      </c>
      <c r="T98" s="18" t="e">
        <f>VLOOKUP(F98,H1数据库!C:AQ,10,0)</f>
        <v>#N/A</v>
      </c>
      <c r="U98" s="18"/>
      <c r="V98" s="18" t="e">
        <f>VLOOKUP(F98,H1数据库!C:AQ,11,0)</f>
        <v>#N/A</v>
      </c>
      <c r="W98" s="18" t="e">
        <f>VLOOKUP(F98,H1数据库!C:AQ,12,0)</f>
        <v>#N/A</v>
      </c>
      <c r="X98" s="19" t="e">
        <f>VLOOKUP(F98,H1数据库!C:AQ,15,0)*C98</f>
        <v>#N/A</v>
      </c>
      <c r="Y98" s="18" t="e">
        <f>VLOOKUP(F98,H1数据库!C:AQ,16,0)</f>
        <v>#N/A</v>
      </c>
      <c r="Z98" s="18" t="e">
        <f>VLOOKUP(F98,H1数据库!C:AQ,17,0)</f>
        <v>#N/A</v>
      </c>
      <c r="AA98" s="18"/>
      <c r="AB98" s="18" t="e" cm="1">
        <f t="array" ref="AB98">_xlfn.IFS(E98=1,VLOOKUP(F98,H1数据库!C:AQ,18,0),E98=2,VLOOKUP(H98,H1数据库!AS:BF,2,0))</f>
        <v>#VALUE!</v>
      </c>
      <c r="AC98" s="18" t="e" cm="1">
        <f t="array" ref="AC98">_xlfn.IFS(E98=1,VLOOKUP(F98,H1数据库!C:AQ,19,0),E98=2,VLOOKUP(H98,H1数据库!AS:BF,3,0))</f>
        <v>#VALUE!</v>
      </c>
      <c r="AD98" s="39" t="e" cm="1">
        <f t="array" ref="AD98">_xlfn.IFS(E98=1,VLOOKUP(F98,H1数据库!C:AQ,21,0),E98=2,VLOOKUP(H98,H1数据库!AS:BF,6,0))*C98</f>
        <v>#VALUE!</v>
      </c>
      <c r="AE98" s="18" t="e" cm="1">
        <f t="array" ref="AE98">_xlfn.IFS(E98=1,VLOOKUP(F98,H1数据库!C:AQ,22,0),E98=2,VLOOKUP(H98,H1数据库!AS:BF,7,0))</f>
        <v>#VALUE!</v>
      </c>
      <c r="AF98" s="18" t="e" cm="1">
        <f t="array" ref="AF98">_xlfn.IFS(E98=1,VLOOKUP(F98,H1数据库!C:AQ,23,0),E98=2,VLOOKUP(H98,H1数据库!AS:BF,8,0))</f>
        <v>#VALUE!</v>
      </c>
      <c r="AG98" s="18"/>
      <c r="AH98" s="18" t="e">
        <f>VLOOKUP(F98,H1数据库!C:AQ,24,0)</f>
        <v>#N/A</v>
      </c>
      <c r="AI98" s="18" t="e">
        <f>VLOOKUP(F98,H1数据库!C:AQ,25,0)</f>
        <v>#N/A</v>
      </c>
      <c r="AJ98" s="19" t="e">
        <f>VLOOKUP(F98,H1数据库!C:AQ,27,0)*C98</f>
        <v>#N/A</v>
      </c>
      <c r="AK98" s="18" t="e">
        <f>VLOOKUP(F98,H1数据库!C:AQ,28,0)</f>
        <v>#N/A</v>
      </c>
      <c r="AL98" s="18" t="e">
        <f>VLOOKUP(F98,H1数据库!C:AQ,29,0)</f>
        <v>#N/A</v>
      </c>
      <c r="AM98" s="18"/>
      <c r="AN98" s="18" t="e">
        <f>VLOOKUP(F98,H1数据库!C:AQ,30,0)</f>
        <v>#N/A</v>
      </c>
      <c r="AO98" s="18" t="e">
        <f>VLOOKUP(F98,H1数据库!C:AQ,31,0)</f>
        <v>#N/A</v>
      </c>
      <c r="AP98" s="19" t="e">
        <f>VLOOKUP(F98,H1数据库!C:AQ,33,0)*C98</f>
        <v>#N/A</v>
      </c>
      <c r="AQ98" s="18" t="e">
        <f>VLOOKUP(F98,H1数据库!C:AQ,34,0)</f>
        <v>#N/A</v>
      </c>
      <c r="AR98" s="18" t="e">
        <f>VLOOKUP(F98,H1数据库!C:AQ,35,0)</f>
        <v>#N/A</v>
      </c>
      <c r="AS98" s="18"/>
      <c r="AT98" s="18" t="e" cm="1">
        <f t="array" ref="AT98">_xlfn.IFS(E98=1,VLOOKUP(F98,H1数据库!C:AQ,36,0),E98=2,VLOOKUP(H98,H1数据库!AS:BF,9,0))</f>
        <v>#VALUE!</v>
      </c>
      <c r="AU98" s="18" t="e" cm="1">
        <f t="array" ref="AU98">_xlfn.IFS(E98=1,VLOOKUP(F98,H1数据库!C:AQ,37,0),E98=2,VLOOKUP(H98,H1数据库!AS:BF,10,0))</f>
        <v>#VALUE!</v>
      </c>
      <c r="AV98" s="18">
        <f t="shared" si="19"/>
        <v>0</v>
      </c>
      <c r="AW98" s="39" t="e" cm="1">
        <f t="array" ref="AW98">_xlfn.IFS(E98=1,VLOOKUP(F98,H1数据库!C:AQ,39,0),E98=2,VLOOKUP(H98,H1数据库!AS:BF,12,0))*AV98*C98</f>
        <v>#VALUE!</v>
      </c>
      <c r="AX98" s="18" t="e" cm="1">
        <f t="array" ref="AX98">_xlfn.IFS(E98=1,VLOOKUP(F98,H1数据库!C:AQ,40,0),E98=2,VLOOKUP(H98,H1数据库!AS:BF,13,0))</f>
        <v>#VALUE!</v>
      </c>
      <c r="AY98" s="18" t="e" cm="1">
        <f t="array" ref="AY98">_xlfn.IFS(E98=1,VLOOKUP(F98,H1数据库!C:AQ,41,0),E98=2,VLOOKUP(H98,H1数据库!AS:BF,14,0))</f>
        <v>#VALUE!</v>
      </c>
      <c r="AZ98" s="18"/>
    </row>
    <row r="99" spans="1:52" x14ac:dyDescent="0.25">
      <c r="A99" s="22"/>
      <c r="B99" s="3"/>
      <c r="C99" s="3"/>
      <c r="D99" s="3"/>
      <c r="E99" s="18" t="e">
        <f t="shared" si="14"/>
        <v>#VALUE!</v>
      </c>
      <c r="F99" s="18" t="str">
        <f t="shared" si="15"/>
        <v/>
      </c>
      <c r="G99" s="18" t="e">
        <f t="shared" si="16"/>
        <v>#VALUE!</v>
      </c>
      <c r="H99" s="18" t="e">
        <f t="shared" si="13"/>
        <v>#VALUE!</v>
      </c>
      <c r="I99" s="18" t="str">
        <f t="shared" si="17"/>
        <v/>
      </c>
      <c r="J99" s="18" t="e">
        <f>VLOOKUP(F99,H1数据库!C:AQ,2,0)</f>
        <v>#N/A</v>
      </c>
      <c r="K99" s="18" t="e">
        <f>VLOOKUP(F99,H1数据库!C:AQ,3,0)</f>
        <v>#N/A</v>
      </c>
      <c r="L99" s="19" t="e">
        <f t="shared" si="18"/>
        <v>#VALUE!</v>
      </c>
      <c r="M99" s="18" t="e">
        <f>VLOOKUP(F99,H1数据库!C:AQ,4,0)</f>
        <v>#N/A</v>
      </c>
      <c r="N99" s="18" t="e">
        <f>VLOOKUP(F99,H1数据库!C:AQ,5,0)</f>
        <v>#N/A</v>
      </c>
      <c r="O99" s="18"/>
      <c r="P99" s="18" t="e">
        <f>VLOOKUP(F99,H1数据库!C:AQ,6,0)</f>
        <v>#N/A</v>
      </c>
      <c r="Q99" s="18" t="e">
        <f>VLOOKUP(F99,H1数据库!C:AQ,7,0)</f>
        <v>#N/A</v>
      </c>
      <c r="R99" s="19" t="e">
        <f>VLOOKUP(F99,H1数据库!C:AQ,8,0)*C99</f>
        <v>#N/A</v>
      </c>
      <c r="S99" s="18" t="e">
        <f>VLOOKUP(F99,H1数据库!C:AQ,9,0)</f>
        <v>#N/A</v>
      </c>
      <c r="T99" s="18" t="e">
        <f>VLOOKUP(F99,H1数据库!C:AQ,10,0)</f>
        <v>#N/A</v>
      </c>
      <c r="U99" s="18"/>
      <c r="V99" s="18" t="e">
        <f>VLOOKUP(F99,H1数据库!C:AQ,11,0)</f>
        <v>#N/A</v>
      </c>
      <c r="W99" s="18" t="e">
        <f>VLOOKUP(F99,H1数据库!C:AQ,12,0)</f>
        <v>#N/A</v>
      </c>
      <c r="X99" s="19" t="e">
        <f>VLOOKUP(F99,H1数据库!C:AQ,15,0)*C99</f>
        <v>#N/A</v>
      </c>
      <c r="Y99" s="18" t="e">
        <f>VLOOKUP(F99,H1数据库!C:AQ,16,0)</f>
        <v>#N/A</v>
      </c>
      <c r="Z99" s="18" t="e">
        <f>VLOOKUP(F99,H1数据库!C:AQ,17,0)</f>
        <v>#N/A</v>
      </c>
      <c r="AA99" s="18"/>
      <c r="AB99" s="18" t="e" cm="1">
        <f t="array" ref="AB99">_xlfn.IFS(E99=1,VLOOKUP(F99,H1数据库!C:AQ,18,0),E99=2,VLOOKUP(H99,H1数据库!AS:BF,2,0))</f>
        <v>#VALUE!</v>
      </c>
      <c r="AC99" s="18" t="e" cm="1">
        <f t="array" ref="AC99">_xlfn.IFS(E99=1,VLOOKUP(F99,H1数据库!C:AQ,19,0),E99=2,VLOOKUP(H99,H1数据库!AS:BF,3,0))</f>
        <v>#VALUE!</v>
      </c>
      <c r="AD99" s="39" t="e" cm="1">
        <f t="array" ref="AD99">_xlfn.IFS(E99=1,VLOOKUP(F99,H1数据库!C:AQ,21,0),E99=2,VLOOKUP(H99,H1数据库!AS:BF,6,0))*C99</f>
        <v>#VALUE!</v>
      </c>
      <c r="AE99" s="18" t="e" cm="1">
        <f t="array" ref="AE99">_xlfn.IFS(E99=1,VLOOKUP(F99,H1数据库!C:AQ,22,0),E99=2,VLOOKUP(H99,H1数据库!AS:BF,7,0))</f>
        <v>#VALUE!</v>
      </c>
      <c r="AF99" s="18" t="e" cm="1">
        <f t="array" ref="AF99">_xlfn.IFS(E99=1,VLOOKUP(F99,H1数据库!C:AQ,23,0),E99=2,VLOOKUP(H99,H1数据库!AS:BF,8,0))</f>
        <v>#VALUE!</v>
      </c>
      <c r="AG99" s="18"/>
      <c r="AH99" s="18" t="e">
        <f>VLOOKUP(F99,H1数据库!C:AQ,24,0)</f>
        <v>#N/A</v>
      </c>
      <c r="AI99" s="18" t="e">
        <f>VLOOKUP(F99,H1数据库!C:AQ,25,0)</f>
        <v>#N/A</v>
      </c>
      <c r="AJ99" s="19" t="e">
        <f>VLOOKUP(F99,H1数据库!C:AQ,27,0)*C99</f>
        <v>#N/A</v>
      </c>
      <c r="AK99" s="18" t="e">
        <f>VLOOKUP(F99,H1数据库!C:AQ,28,0)</f>
        <v>#N/A</v>
      </c>
      <c r="AL99" s="18" t="e">
        <f>VLOOKUP(F99,H1数据库!C:AQ,29,0)</f>
        <v>#N/A</v>
      </c>
      <c r="AM99" s="18"/>
      <c r="AN99" s="18" t="e">
        <f>VLOOKUP(F99,H1数据库!C:AQ,30,0)</f>
        <v>#N/A</v>
      </c>
      <c r="AO99" s="18" t="e">
        <f>VLOOKUP(F99,H1数据库!C:AQ,31,0)</f>
        <v>#N/A</v>
      </c>
      <c r="AP99" s="19" t="e">
        <f>VLOOKUP(F99,H1数据库!C:AQ,33,0)*C99</f>
        <v>#N/A</v>
      </c>
      <c r="AQ99" s="18" t="e">
        <f>VLOOKUP(F99,H1数据库!C:AQ,34,0)</f>
        <v>#N/A</v>
      </c>
      <c r="AR99" s="18" t="e">
        <f>VLOOKUP(F99,H1数据库!C:AQ,35,0)</f>
        <v>#N/A</v>
      </c>
      <c r="AS99" s="18"/>
      <c r="AT99" s="18" t="e" cm="1">
        <f t="array" ref="AT99">_xlfn.IFS(E99=1,VLOOKUP(F99,H1数据库!C:AQ,36,0),E99=2,VLOOKUP(H99,H1数据库!AS:BF,9,0))</f>
        <v>#VALUE!</v>
      </c>
      <c r="AU99" s="18" t="e" cm="1">
        <f t="array" ref="AU99">_xlfn.IFS(E99=1,VLOOKUP(F99,H1数据库!C:AQ,37,0),E99=2,VLOOKUP(H99,H1数据库!AS:BF,10,0))</f>
        <v>#VALUE!</v>
      </c>
      <c r="AV99" s="18">
        <f t="shared" si="19"/>
        <v>0</v>
      </c>
      <c r="AW99" s="39" t="e" cm="1">
        <f t="array" ref="AW99">_xlfn.IFS(E99=1,VLOOKUP(F99,H1数据库!C:AQ,39,0),E99=2,VLOOKUP(H99,H1数据库!AS:BF,12,0))*AV99*C99</f>
        <v>#VALUE!</v>
      </c>
      <c r="AX99" s="18" t="e" cm="1">
        <f t="array" ref="AX99">_xlfn.IFS(E99=1,VLOOKUP(F99,H1数据库!C:AQ,40,0),E99=2,VLOOKUP(H99,H1数据库!AS:BF,13,0))</f>
        <v>#VALUE!</v>
      </c>
      <c r="AY99" s="18" t="e" cm="1">
        <f t="array" ref="AY99">_xlfn.IFS(E99=1,VLOOKUP(F99,H1数据库!C:AQ,41,0),E99=2,VLOOKUP(H99,H1数据库!AS:BF,14,0))</f>
        <v>#VALUE!</v>
      </c>
      <c r="AZ99" s="18"/>
    </row>
    <row r="100" spans="1:52" x14ac:dyDescent="0.25">
      <c r="A100" s="22"/>
      <c r="B100" s="3"/>
      <c r="C100" s="3"/>
      <c r="D100" s="3"/>
      <c r="E100" s="18" t="e">
        <f t="shared" si="14"/>
        <v>#VALUE!</v>
      </c>
      <c r="F100" s="18" t="str">
        <f t="shared" si="15"/>
        <v/>
      </c>
      <c r="G100" s="18" t="e">
        <f t="shared" si="16"/>
        <v>#VALUE!</v>
      </c>
      <c r="H100" s="18" t="e">
        <f t="shared" si="13"/>
        <v>#VALUE!</v>
      </c>
      <c r="I100" s="18" t="str">
        <f t="shared" si="17"/>
        <v/>
      </c>
      <c r="J100" s="18" t="e">
        <f>VLOOKUP(F100,H1数据库!C:AQ,2,0)</f>
        <v>#N/A</v>
      </c>
      <c r="K100" s="18" t="e">
        <f>VLOOKUP(F100,H1数据库!C:AQ,3,0)</f>
        <v>#N/A</v>
      </c>
      <c r="L100" s="19" t="e">
        <f t="shared" si="18"/>
        <v>#VALUE!</v>
      </c>
      <c r="M100" s="18" t="e">
        <f>VLOOKUP(F100,H1数据库!C:AQ,4,0)</f>
        <v>#N/A</v>
      </c>
      <c r="N100" s="18" t="e">
        <f>VLOOKUP(F100,H1数据库!C:AQ,5,0)</f>
        <v>#N/A</v>
      </c>
      <c r="O100" s="18"/>
      <c r="P100" s="18" t="e">
        <f>VLOOKUP(F100,H1数据库!C:AQ,6,0)</f>
        <v>#N/A</v>
      </c>
      <c r="Q100" s="18" t="e">
        <f>VLOOKUP(F100,H1数据库!C:AQ,7,0)</f>
        <v>#N/A</v>
      </c>
      <c r="R100" s="19" t="e">
        <f>VLOOKUP(F100,H1数据库!C:AQ,8,0)*C100</f>
        <v>#N/A</v>
      </c>
      <c r="S100" s="18" t="e">
        <f>VLOOKUP(F100,H1数据库!C:AQ,9,0)</f>
        <v>#N/A</v>
      </c>
      <c r="T100" s="18" t="e">
        <f>VLOOKUP(F100,H1数据库!C:AQ,10,0)</f>
        <v>#N/A</v>
      </c>
      <c r="U100" s="18"/>
      <c r="V100" s="18" t="e">
        <f>VLOOKUP(F100,H1数据库!C:AQ,11,0)</f>
        <v>#N/A</v>
      </c>
      <c r="W100" s="18" t="e">
        <f>VLOOKUP(F100,H1数据库!C:AQ,12,0)</f>
        <v>#N/A</v>
      </c>
      <c r="X100" s="19" t="e">
        <f>VLOOKUP(F100,H1数据库!C:AQ,15,0)*C100</f>
        <v>#N/A</v>
      </c>
      <c r="Y100" s="18" t="e">
        <f>VLOOKUP(F100,H1数据库!C:AQ,16,0)</f>
        <v>#N/A</v>
      </c>
      <c r="Z100" s="18" t="e">
        <f>VLOOKUP(F100,H1数据库!C:AQ,17,0)</f>
        <v>#N/A</v>
      </c>
      <c r="AA100" s="18"/>
      <c r="AB100" s="18" t="e" cm="1">
        <f t="array" ref="AB100">_xlfn.IFS(E100=1,VLOOKUP(F100,H1数据库!C:AQ,18,0),E100=2,VLOOKUP(H100,H1数据库!AS:BF,2,0))</f>
        <v>#VALUE!</v>
      </c>
      <c r="AC100" s="18" t="e" cm="1">
        <f t="array" ref="AC100">_xlfn.IFS(E100=1,VLOOKUP(F100,H1数据库!C:AQ,19,0),E100=2,VLOOKUP(H100,H1数据库!AS:BF,3,0))</f>
        <v>#VALUE!</v>
      </c>
      <c r="AD100" s="39" t="e" cm="1">
        <f t="array" ref="AD100">_xlfn.IFS(E100=1,VLOOKUP(F100,H1数据库!C:AQ,21,0),E100=2,VLOOKUP(H100,H1数据库!AS:BF,6,0))*C100</f>
        <v>#VALUE!</v>
      </c>
      <c r="AE100" s="18" t="e" cm="1">
        <f t="array" ref="AE100">_xlfn.IFS(E100=1,VLOOKUP(F100,H1数据库!C:AQ,22,0),E100=2,VLOOKUP(H100,H1数据库!AS:BF,7,0))</f>
        <v>#VALUE!</v>
      </c>
      <c r="AF100" s="18" t="e" cm="1">
        <f t="array" ref="AF100">_xlfn.IFS(E100=1,VLOOKUP(F100,H1数据库!C:AQ,23,0),E100=2,VLOOKUP(H100,H1数据库!AS:BF,8,0))</f>
        <v>#VALUE!</v>
      </c>
      <c r="AG100" s="18"/>
      <c r="AH100" s="18" t="e">
        <f>VLOOKUP(F100,H1数据库!C:AQ,24,0)</f>
        <v>#N/A</v>
      </c>
      <c r="AI100" s="18" t="e">
        <f>VLOOKUP(F100,H1数据库!C:AQ,25,0)</f>
        <v>#N/A</v>
      </c>
      <c r="AJ100" s="19" t="e">
        <f>VLOOKUP(F100,H1数据库!C:AQ,27,0)*C100</f>
        <v>#N/A</v>
      </c>
      <c r="AK100" s="18" t="e">
        <f>VLOOKUP(F100,H1数据库!C:AQ,28,0)</f>
        <v>#N/A</v>
      </c>
      <c r="AL100" s="18" t="e">
        <f>VLOOKUP(F100,H1数据库!C:AQ,29,0)</f>
        <v>#N/A</v>
      </c>
      <c r="AM100" s="18"/>
      <c r="AN100" s="18" t="e">
        <f>VLOOKUP(F100,H1数据库!C:AQ,30,0)</f>
        <v>#N/A</v>
      </c>
      <c r="AO100" s="18" t="e">
        <f>VLOOKUP(F100,H1数据库!C:AQ,31,0)</f>
        <v>#N/A</v>
      </c>
      <c r="AP100" s="19" t="e">
        <f>VLOOKUP(F100,H1数据库!C:AQ,33,0)*C100</f>
        <v>#N/A</v>
      </c>
      <c r="AQ100" s="18" t="e">
        <f>VLOOKUP(F100,H1数据库!C:AQ,34,0)</f>
        <v>#N/A</v>
      </c>
      <c r="AR100" s="18" t="e">
        <f>VLOOKUP(F100,H1数据库!C:AQ,35,0)</f>
        <v>#N/A</v>
      </c>
      <c r="AS100" s="18"/>
      <c r="AT100" s="18" t="e" cm="1">
        <f t="array" ref="AT100">_xlfn.IFS(E100=1,VLOOKUP(F100,H1数据库!C:AQ,36,0),E100=2,VLOOKUP(H100,H1数据库!AS:BF,9,0))</f>
        <v>#VALUE!</v>
      </c>
      <c r="AU100" s="18" t="e" cm="1">
        <f t="array" ref="AU100">_xlfn.IFS(E100=1,VLOOKUP(F100,H1数据库!C:AQ,37,0),E100=2,VLOOKUP(H100,H1数据库!AS:BF,10,0))</f>
        <v>#VALUE!</v>
      </c>
      <c r="AV100" s="18">
        <f t="shared" si="19"/>
        <v>0</v>
      </c>
      <c r="AW100" s="39" t="e" cm="1">
        <f t="array" ref="AW100">_xlfn.IFS(E100=1,VLOOKUP(F100,H1数据库!C:AQ,39,0),E100=2,VLOOKUP(H100,H1数据库!AS:BF,12,0))*AV100*C100</f>
        <v>#VALUE!</v>
      </c>
      <c r="AX100" s="18" t="e" cm="1">
        <f t="array" ref="AX100">_xlfn.IFS(E100=1,VLOOKUP(F100,H1数据库!C:AQ,40,0),E100=2,VLOOKUP(H100,H1数据库!AS:BF,13,0))</f>
        <v>#VALUE!</v>
      </c>
      <c r="AY100" s="18" t="e" cm="1">
        <f t="array" ref="AY100">_xlfn.IFS(E100=1,VLOOKUP(F100,H1数据库!C:AQ,41,0),E100=2,VLOOKUP(H100,H1数据库!AS:BF,14,0))</f>
        <v>#VALUE!</v>
      </c>
      <c r="AZ100" s="18"/>
    </row>
  </sheetData>
  <sheetProtection algorithmName="SHA-512" hashValue="KiLFexdfSH8UkYLnm38p8M1IkJoJWxt0zgzbFhKVNJMFPItLOywYq/w2C92Ge9RVpVWyG/iJnGNW0fcfpNVwzw==" saltValue="pNKYO/8O0japqADbujptyA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  <ignoredErrors>
    <ignoredError sqref="F2:F6" formula="1"/>
  </ignoredError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CA6D2-42A3-4DFE-A6AD-D017761F129B}">
  <sheetPr codeName="Sheet123"/>
  <dimension ref="A1:BF12"/>
  <sheetViews>
    <sheetView topLeftCell="X1" zoomScale="85" zoomScaleNormal="85" workbookViewId="0">
      <selection activeCell="AR14" sqref="AR14"/>
    </sheetView>
  </sheetViews>
  <sheetFormatPr defaultRowHeight="14" x14ac:dyDescent="0.25"/>
  <cols>
    <col min="1" max="1" width="17.26953125" bestFit="1" customWidth="1"/>
    <col min="2" max="2" width="9.6328125" style="35" bestFit="1" customWidth="1"/>
    <col min="3" max="3" width="5.453125" bestFit="1" customWidth="1"/>
    <col min="4" max="4" width="16.08984375" bestFit="1" customWidth="1"/>
    <col min="5" max="5" width="6.90625" bestFit="1" customWidth="1"/>
    <col min="6" max="6" width="5.453125" bestFit="1" customWidth="1"/>
    <col min="7" max="7" width="6.90625" bestFit="1" customWidth="1"/>
    <col min="8" max="8" width="21.7265625" bestFit="1" customWidth="1"/>
    <col min="9" max="9" width="9" bestFit="1" customWidth="1"/>
    <col min="10" max="10" width="9" customWidth="1"/>
    <col min="11" max="11" width="5.453125" bestFit="1" customWidth="1"/>
    <col min="12" max="12" width="15.90625" bestFit="1" customWidth="1"/>
    <col min="13" max="13" width="5.453125" bestFit="1" customWidth="1"/>
    <col min="14" max="14" width="5.7265625" bestFit="1" customWidth="1"/>
    <col min="15" max="16" width="6.7265625" bestFit="1" customWidth="1"/>
    <col min="17" max="17" width="7.90625" bestFit="1" customWidth="1"/>
    <col min="18" max="18" width="5.453125" bestFit="1" customWidth="1"/>
    <col min="19" max="19" width="6.90625" bestFit="1" customWidth="1"/>
    <col min="20" max="20" width="5.453125" bestFit="1" customWidth="1"/>
    <col min="21" max="21" width="5.7265625" bestFit="1" customWidth="1"/>
    <col min="23" max="23" width="11.08984375" bestFit="1" customWidth="1"/>
    <col min="24" max="24" width="5.453125" bestFit="1" customWidth="1"/>
    <col min="25" max="25" width="6.90625" bestFit="1" customWidth="1"/>
    <col min="26" max="26" width="5.453125" bestFit="1" customWidth="1"/>
    <col min="27" max="27" width="5.7265625" bestFit="1" customWidth="1"/>
    <col min="29" max="29" width="11.08984375" bestFit="1" customWidth="1"/>
    <col min="30" max="30" width="5.453125" bestFit="1" customWidth="1"/>
    <col min="31" max="31" width="6.90625" bestFit="1" customWidth="1"/>
    <col min="32" max="32" width="5.453125" bestFit="1" customWidth="1"/>
    <col min="33" max="33" width="5.7265625" bestFit="1" customWidth="1"/>
    <col min="35" max="35" width="13.453125" bestFit="1" customWidth="1"/>
    <col min="36" max="36" width="5.453125" bestFit="1" customWidth="1"/>
    <col min="37" max="37" width="6.90625" bestFit="1" customWidth="1"/>
    <col min="38" max="38" width="9.90625" bestFit="1" customWidth="1"/>
    <col min="39" max="39" width="5.453125" bestFit="1" customWidth="1"/>
    <col min="41" max="41" width="10" bestFit="1" customWidth="1"/>
    <col min="42" max="42" width="5.453125" bestFit="1" customWidth="1"/>
    <col min="43" max="43" width="5.7265625" bestFit="1" customWidth="1"/>
    <col min="45" max="45" width="13" customWidth="1"/>
    <col min="46" max="46" width="5.453125" bestFit="1" customWidth="1"/>
    <col min="47" max="47" width="5.7265625" bestFit="1" customWidth="1"/>
    <col min="48" max="49" width="6.7265625" bestFit="1" customWidth="1"/>
    <col min="50" max="50" width="7.90625" bestFit="1" customWidth="1"/>
    <col min="51" max="51" width="5.453125" bestFit="1" customWidth="1"/>
    <col min="52" max="52" width="6.90625" bestFit="1" customWidth="1"/>
    <col min="53" max="53" width="10" bestFit="1" customWidth="1"/>
    <col min="54" max="54" width="5.453125" bestFit="1" customWidth="1"/>
    <col min="56" max="56" width="11.08984375" bestFit="1" customWidth="1"/>
    <col min="57" max="57" width="5.453125" bestFit="1" customWidth="1"/>
    <col min="58" max="58" width="5.7265625" bestFit="1" customWidth="1"/>
  </cols>
  <sheetData>
    <row r="1" spans="1:58" x14ac:dyDescent="0.25">
      <c r="A1" s="43" t="str">
        <f>HYPERLINK("#管架编号及数量输入!J1","序号/回输入界面")</f>
        <v>序号/回输入界面</v>
      </c>
      <c r="B1" s="46"/>
      <c r="C1" s="80" t="s">
        <v>438</v>
      </c>
      <c r="D1" s="78"/>
      <c r="E1" s="78"/>
      <c r="F1" s="78"/>
      <c r="G1" s="79"/>
      <c r="H1" s="80" t="s">
        <v>443</v>
      </c>
      <c r="I1" s="78"/>
      <c r="J1" s="78"/>
      <c r="K1" s="78"/>
      <c r="L1" s="79"/>
      <c r="M1" s="84" t="s">
        <v>450</v>
      </c>
      <c r="N1" s="85"/>
      <c r="O1" s="85"/>
      <c r="P1" s="85"/>
      <c r="Q1" s="85"/>
      <c r="R1" s="85"/>
      <c r="S1" s="85"/>
      <c r="T1" s="84" t="s">
        <v>451</v>
      </c>
      <c r="U1" s="85"/>
      <c r="V1" s="85"/>
      <c r="W1" s="85"/>
      <c r="X1" s="85"/>
      <c r="Y1" s="85"/>
      <c r="Z1" s="84" t="s">
        <v>453</v>
      </c>
      <c r="AA1" s="85"/>
      <c r="AB1" s="85"/>
      <c r="AC1" s="85"/>
      <c r="AD1" s="85"/>
      <c r="AE1" s="85"/>
      <c r="AF1" s="84" t="s">
        <v>454</v>
      </c>
      <c r="AG1" s="85"/>
      <c r="AH1" s="85"/>
      <c r="AI1" s="85"/>
      <c r="AJ1" s="85"/>
      <c r="AK1" s="85"/>
      <c r="AL1" s="84" t="s">
        <v>456</v>
      </c>
      <c r="AM1" s="85"/>
      <c r="AN1" s="85"/>
      <c r="AO1" s="85"/>
      <c r="AP1" s="85"/>
      <c r="AQ1" s="85"/>
      <c r="AS1" s="86" t="s">
        <v>458</v>
      </c>
      <c r="AT1" s="86"/>
      <c r="AU1" s="86"/>
      <c r="AV1" s="86"/>
      <c r="AW1" s="86"/>
      <c r="AX1" s="86"/>
      <c r="AY1" s="86"/>
      <c r="AZ1" s="86"/>
      <c r="BA1" s="86" t="s">
        <v>459</v>
      </c>
      <c r="BB1" s="86"/>
      <c r="BC1" s="86"/>
      <c r="BD1" s="86"/>
      <c r="BE1" s="86"/>
      <c r="BF1" s="86"/>
    </row>
    <row r="2" spans="1:58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3" t="s">
        <v>32</v>
      </c>
      <c r="K2" s="1" t="s">
        <v>3</v>
      </c>
      <c r="L2" s="1" t="s">
        <v>4</v>
      </c>
      <c r="M2" s="1" t="s">
        <v>12</v>
      </c>
      <c r="N2" s="1" t="s">
        <v>2</v>
      </c>
      <c r="O2" s="3" t="s">
        <v>226</v>
      </c>
      <c r="P2" s="3" t="s">
        <v>89</v>
      </c>
      <c r="Q2" s="3" t="s">
        <v>32</v>
      </c>
      <c r="R2" s="1" t="s">
        <v>3</v>
      </c>
      <c r="S2" s="1" t="s">
        <v>4</v>
      </c>
      <c r="T2" s="1" t="s">
        <v>12</v>
      </c>
      <c r="U2" s="1" t="s">
        <v>2</v>
      </c>
      <c r="V2" s="3" t="s">
        <v>452</v>
      </c>
      <c r="W2" s="3" t="s">
        <v>32</v>
      </c>
      <c r="X2" s="1" t="s">
        <v>3</v>
      </c>
      <c r="Y2" s="1" t="s">
        <v>4</v>
      </c>
      <c r="Z2" s="1" t="s">
        <v>12</v>
      </c>
      <c r="AA2" s="1" t="s">
        <v>2</v>
      </c>
      <c r="AB2" s="3" t="s">
        <v>452</v>
      </c>
      <c r="AC2" s="3" t="s">
        <v>32</v>
      </c>
      <c r="AD2" s="1" t="s">
        <v>3</v>
      </c>
      <c r="AE2" s="1" t="s">
        <v>4</v>
      </c>
      <c r="AF2" s="1" t="s">
        <v>12</v>
      </c>
      <c r="AG2" s="1" t="s">
        <v>2</v>
      </c>
      <c r="AH2" s="3" t="s">
        <v>452</v>
      </c>
      <c r="AI2" s="3" t="s">
        <v>32</v>
      </c>
      <c r="AJ2" s="1" t="s">
        <v>3</v>
      </c>
      <c r="AK2" s="1" t="s">
        <v>4</v>
      </c>
      <c r="AL2" s="1" t="s">
        <v>12</v>
      </c>
      <c r="AM2" s="1" t="s">
        <v>2</v>
      </c>
      <c r="AN2" s="3" t="s">
        <v>452</v>
      </c>
      <c r="AO2" s="3" t="s">
        <v>32</v>
      </c>
      <c r="AP2" s="1" t="s">
        <v>3</v>
      </c>
      <c r="AQ2" s="1" t="s">
        <v>4</v>
      </c>
      <c r="AS2" s="45" t="s">
        <v>68</v>
      </c>
      <c r="AT2" s="1" t="s">
        <v>12</v>
      </c>
      <c r="AU2" s="1" t="s">
        <v>2</v>
      </c>
      <c r="AV2" s="3" t="s">
        <v>226</v>
      </c>
      <c r="AW2" s="3" t="s">
        <v>89</v>
      </c>
      <c r="AX2" s="3" t="s">
        <v>32</v>
      </c>
      <c r="AY2" s="1" t="s">
        <v>3</v>
      </c>
      <c r="AZ2" s="1" t="s">
        <v>4</v>
      </c>
      <c r="BA2" s="1" t="s">
        <v>12</v>
      </c>
      <c r="BB2" s="1" t="s">
        <v>2</v>
      </c>
      <c r="BC2" s="3" t="s">
        <v>452</v>
      </c>
      <c r="BD2" s="3" t="s">
        <v>32</v>
      </c>
      <c r="BE2" s="1" t="s">
        <v>3</v>
      </c>
      <c r="BF2" s="1" t="s">
        <v>4</v>
      </c>
    </row>
    <row r="3" spans="1:58" ht="15.5" x14ac:dyDescent="0.25">
      <c r="A3" s="3" t="s">
        <v>437</v>
      </c>
      <c r="B3" s="3" t="s">
        <v>436</v>
      </c>
      <c r="C3" s="1" t="s">
        <v>6</v>
      </c>
      <c r="D3" s="3" t="s">
        <v>319</v>
      </c>
      <c r="E3" s="3" t="s">
        <v>439</v>
      </c>
      <c r="F3" s="1" t="s">
        <v>15</v>
      </c>
      <c r="G3" s="1" t="s">
        <v>7</v>
      </c>
      <c r="H3" s="3" t="s">
        <v>448</v>
      </c>
      <c r="I3" s="3" t="s">
        <v>444</v>
      </c>
      <c r="J3" s="3">
        <v>1</v>
      </c>
      <c r="K3" s="3" t="s">
        <v>72</v>
      </c>
      <c r="L3" s="3" t="s">
        <v>449</v>
      </c>
      <c r="M3" s="3" t="s">
        <v>116</v>
      </c>
      <c r="N3" s="36" t="s">
        <v>348</v>
      </c>
      <c r="O3" s="34">
        <v>200</v>
      </c>
      <c r="P3" s="34">
        <v>200</v>
      </c>
      <c r="Q3" s="34">
        <v>0.04</v>
      </c>
      <c r="R3" s="3" t="s">
        <v>274</v>
      </c>
      <c r="S3" s="1" t="s">
        <v>7</v>
      </c>
      <c r="T3" s="3" t="s">
        <v>116</v>
      </c>
      <c r="U3" s="36" t="s">
        <v>348</v>
      </c>
      <c r="V3" s="34">
        <v>150</v>
      </c>
      <c r="W3" s="34">
        <v>1.7662500000000001E-2</v>
      </c>
      <c r="X3" s="3" t="s">
        <v>274</v>
      </c>
      <c r="Y3" s="1" t="s">
        <v>7</v>
      </c>
      <c r="Z3" s="3" t="s">
        <v>116</v>
      </c>
      <c r="AA3" s="36" t="s">
        <v>348</v>
      </c>
      <c r="AB3" s="34">
        <v>160</v>
      </c>
      <c r="AC3" s="34">
        <v>2.0096000000000003E-2</v>
      </c>
      <c r="AD3" s="3" t="s">
        <v>274</v>
      </c>
      <c r="AE3" s="1" t="s">
        <v>7</v>
      </c>
      <c r="AF3" s="3" t="s">
        <v>116</v>
      </c>
      <c r="AG3" s="36" t="s">
        <v>455</v>
      </c>
      <c r="AH3" s="34">
        <v>95</v>
      </c>
      <c r="AI3" s="34">
        <v>7.0846250000000006E-3</v>
      </c>
      <c r="AJ3" s="3" t="s">
        <v>274</v>
      </c>
      <c r="AK3" s="1" t="s">
        <v>7</v>
      </c>
      <c r="AL3" s="3" t="s">
        <v>457</v>
      </c>
      <c r="AM3" s="36" t="s">
        <v>344</v>
      </c>
      <c r="AN3" s="34">
        <v>80</v>
      </c>
      <c r="AO3" s="34">
        <v>5.0240000000000007E-3</v>
      </c>
      <c r="AP3" s="3" t="s">
        <v>274</v>
      </c>
      <c r="AQ3" s="3" t="s">
        <v>460</v>
      </c>
      <c r="AS3" s="45">
        <v>50</v>
      </c>
      <c r="AT3" s="1" t="s">
        <v>116</v>
      </c>
      <c r="AU3" s="1" t="s">
        <v>390</v>
      </c>
      <c r="AV3" s="34">
        <v>110</v>
      </c>
      <c r="AW3" s="34">
        <v>150</v>
      </c>
      <c r="AX3" s="34">
        <v>1.6500000000000001E-2</v>
      </c>
      <c r="AY3" s="3" t="s">
        <v>274</v>
      </c>
      <c r="AZ3" s="1" t="s">
        <v>7</v>
      </c>
      <c r="BA3" s="3" t="s">
        <v>457</v>
      </c>
      <c r="BB3" s="36" t="s">
        <v>344</v>
      </c>
      <c r="BC3" s="34">
        <v>40</v>
      </c>
      <c r="BD3" s="34">
        <v>1.2560000000000002E-3</v>
      </c>
      <c r="BE3" s="3" t="s">
        <v>274</v>
      </c>
      <c r="BF3" s="3" t="s">
        <v>460</v>
      </c>
    </row>
    <row r="4" spans="1:58" ht="15.5" x14ac:dyDescent="0.25">
      <c r="A4" s="3"/>
      <c r="B4" s="1"/>
      <c r="C4" s="1" t="s">
        <v>17</v>
      </c>
      <c r="D4" s="3" t="s">
        <v>319</v>
      </c>
      <c r="E4" s="3" t="s">
        <v>440</v>
      </c>
      <c r="F4" s="1" t="s">
        <v>15</v>
      </c>
      <c r="G4" s="1" t="s">
        <v>7</v>
      </c>
      <c r="H4" s="3" t="s">
        <v>448</v>
      </c>
      <c r="I4" s="3" t="s">
        <v>445</v>
      </c>
      <c r="J4" s="3">
        <v>1</v>
      </c>
      <c r="K4" s="3" t="s">
        <v>72</v>
      </c>
      <c r="L4" s="3" t="s">
        <v>449</v>
      </c>
      <c r="M4" s="3" t="s">
        <v>116</v>
      </c>
      <c r="N4" s="36" t="s">
        <v>323</v>
      </c>
      <c r="O4" s="34">
        <v>250</v>
      </c>
      <c r="P4" s="34">
        <v>250</v>
      </c>
      <c r="Q4" s="34">
        <v>6.25E-2</v>
      </c>
      <c r="R4" s="1" t="s">
        <v>16</v>
      </c>
      <c r="S4" s="1" t="s">
        <v>7</v>
      </c>
      <c r="T4" s="3" t="s">
        <v>116</v>
      </c>
      <c r="U4" s="36" t="s">
        <v>323</v>
      </c>
      <c r="V4" s="34">
        <v>200</v>
      </c>
      <c r="W4" s="34">
        <v>3.1400000000000004E-2</v>
      </c>
      <c r="X4" s="1" t="s">
        <v>16</v>
      </c>
      <c r="Y4" s="1" t="s">
        <v>7</v>
      </c>
      <c r="Z4" s="3" t="s">
        <v>116</v>
      </c>
      <c r="AA4" s="36" t="s">
        <v>323</v>
      </c>
      <c r="AB4" s="34">
        <v>220</v>
      </c>
      <c r="AC4" s="34">
        <v>3.7994E-2</v>
      </c>
      <c r="AD4" s="1" t="s">
        <v>16</v>
      </c>
      <c r="AE4" s="1" t="s">
        <v>7</v>
      </c>
      <c r="AF4" s="3" t="s">
        <v>116</v>
      </c>
      <c r="AG4" s="36" t="s">
        <v>365</v>
      </c>
      <c r="AH4" s="34">
        <v>145</v>
      </c>
      <c r="AI4" s="34">
        <v>1.6504624999999998E-2</v>
      </c>
      <c r="AJ4" s="1" t="s">
        <v>16</v>
      </c>
      <c r="AK4" s="1" t="s">
        <v>7</v>
      </c>
      <c r="AL4" s="3" t="s">
        <v>457</v>
      </c>
      <c r="AM4" s="36" t="s">
        <v>344</v>
      </c>
      <c r="AN4" s="34">
        <v>100</v>
      </c>
      <c r="AO4" s="34">
        <v>5.0240000000000007E-3</v>
      </c>
      <c r="AP4" s="1" t="s">
        <v>16</v>
      </c>
      <c r="AQ4" s="3" t="s">
        <v>460</v>
      </c>
      <c r="AS4" s="45">
        <v>65</v>
      </c>
      <c r="AT4" s="1" t="s">
        <v>116</v>
      </c>
      <c r="AU4" s="1" t="s">
        <v>390</v>
      </c>
      <c r="AV4" s="34">
        <v>140</v>
      </c>
      <c r="AW4" s="34">
        <v>150</v>
      </c>
      <c r="AX4" s="34">
        <v>2.1000000000000005E-2</v>
      </c>
      <c r="AY4" s="34" t="s">
        <v>16</v>
      </c>
      <c r="AZ4" s="34" t="s">
        <v>7</v>
      </c>
      <c r="BA4" s="34" t="s">
        <v>457</v>
      </c>
      <c r="BB4" s="34" t="s">
        <v>344</v>
      </c>
      <c r="BC4" s="34">
        <v>40</v>
      </c>
      <c r="BD4" s="34">
        <v>1.2560000000000002E-3</v>
      </c>
      <c r="BE4" s="34" t="s">
        <v>16</v>
      </c>
      <c r="BF4" s="34" t="s">
        <v>460</v>
      </c>
    </row>
    <row r="5" spans="1:58" ht="15.5" x14ac:dyDescent="0.25">
      <c r="A5" s="3"/>
      <c r="B5" s="1"/>
      <c r="C5" s="1" t="s">
        <v>8</v>
      </c>
      <c r="D5" s="3" t="s">
        <v>319</v>
      </c>
      <c r="E5" s="3" t="s">
        <v>441</v>
      </c>
      <c r="F5" s="1" t="s">
        <v>15</v>
      </c>
      <c r="G5" s="1" t="s">
        <v>7</v>
      </c>
      <c r="H5" s="3" t="s">
        <v>448</v>
      </c>
      <c r="I5" s="3" t="s">
        <v>446</v>
      </c>
      <c r="J5" s="3">
        <v>1</v>
      </c>
      <c r="K5" s="3" t="s">
        <v>72</v>
      </c>
      <c r="L5" s="3" t="s">
        <v>449</v>
      </c>
      <c r="M5" s="3" t="s">
        <v>116</v>
      </c>
      <c r="N5" s="36" t="s">
        <v>323</v>
      </c>
      <c r="O5" s="34">
        <v>300</v>
      </c>
      <c r="P5" s="34">
        <v>300</v>
      </c>
      <c r="Q5" s="34">
        <v>0.09</v>
      </c>
      <c r="R5" s="1" t="s">
        <v>16</v>
      </c>
      <c r="S5" s="1" t="s">
        <v>7</v>
      </c>
      <c r="T5" s="3" t="s">
        <v>116</v>
      </c>
      <c r="U5" s="36" t="s">
        <v>391</v>
      </c>
      <c r="V5" s="34">
        <v>250</v>
      </c>
      <c r="W5" s="34">
        <v>4.9062500000000002E-2</v>
      </c>
      <c r="X5" s="1" t="s">
        <v>16</v>
      </c>
      <c r="Y5" s="1" t="s">
        <v>7</v>
      </c>
      <c r="Z5" s="3" t="s">
        <v>116</v>
      </c>
      <c r="AA5" s="36" t="s">
        <v>391</v>
      </c>
      <c r="AB5" s="34">
        <v>270</v>
      </c>
      <c r="AC5" s="34">
        <v>5.7226500000000007E-2</v>
      </c>
      <c r="AD5" s="1" t="s">
        <v>16</v>
      </c>
      <c r="AE5" s="1" t="s">
        <v>7</v>
      </c>
      <c r="AF5" s="3" t="s">
        <v>116</v>
      </c>
      <c r="AG5" s="36" t="s">
        <v>455</v>
      </c>
      <c r="AH5" s="34">
        <v>195</v>
      </c>
      <c r="AI5" s="34">
        <v>2.9849625000000005E-2</v>
      </c>
      <c r="AJ5" s="1" t="s">
        <v>16</v>
      </c>
      <c r="AK5" s="1" t="s">
        <v>7</v>
      </c>
      <c r="AL5" s="3" t="s">
        <v>457</v>
      </c>
      <c r="AM5" s="36" t="s">
        <v>344</v>
      </c>
      <c r="AN5" s="34">
        <v>120</v>
      </c>
      <c r="AO5" s="34">
        <v>5.0240000000000007E-3</v>
      </c>
      <c r="AP5" s="1" t="s">
        <v>16</v>
      </c>
      <c r="AQ5" s="3" t="s">
        <v>460</v>
      </c>
      <c r="AS5" s="45">
        <v>80</v>
      </c>
      <c r="AT5" s="1" t="s">
        <v>116</v>
      </c>
      <c r="AU5" s="1" t="s">
        <v>390</v>
      </c>
      <c r="AV5" s="34">
        <v>150</v>
      </c>
      <c r="AW5" s="34">
        <v>150</v>
      </c>
      <c r="AX5" s="34">
        <v>2.2499999999999999E-2</v>
      </c>
      <c r="AY5" s="34" t="s">
        <v>16</v>
      </c>
      <c r="AZ5" s="34" t="s">
        <v>7</v>
      </c>
      <c r="BA5" s="34" t="s">
        <v>457</v>
      </c>
      <c r="BB5" s="34" t="s">
        <v>344</v>
      </c>
      <c r="BC5" s="34">
        <v>50</v>
      </c>
      <c r="BD5" s="34">
        <v>1.9625000000000003E-3</v>
      </c>
      <c r="BE5" s="34" t="s">
        <v>16</v>
      </c>
      <c r="BF5" s="34" t="s">
        <v>460</v>
      </c>
    </row>
    <row r="6" spans="1:58" ht="15.5" x14ac:dyDescent="0.25">
      <c r="A6" s="3"/>
      <c r="B6" s="1"/>
      <c r="C6" s="1" t="s">
        <v>9</v>
      </c>
      <c r="D6" s="3" t="s">
        <v>319</v>
      </c>
      <c r="E6" s="3" t="s">
        <v>442</v>
      </c>
      <c r="F6" s="1" t="s">
        <v>15</v>
      </c>
      <c r="G6" s="1" t="s">
        <v>7</v>
      </c>
      <c r="H6" s="3" t="s">
        <v>448</v>
      </c>
      <c r="I6" s="3" t="s">
        <v>447</v>
      </c>
      <c r="J6" s="3">
        <v>1</v>
      </c>
      <c r="K6" s="3" t="s">
        <v>72</v>
      </c>
      <c r="L6" s="3" t="s">
        <v>449</v>
      </c>
      <c r="M6" s="3" t="s">
        <v>116</v>
      </c>
      <c r="N6" s="36" t="s">
        <v>324</v>
      </c>
      <c r="O6" s="34">
        <v>350</v>
      </c>
      <c r="P6" s="34">
        <v>350</v>
      </c>
      <c r="Q6" s="34">
        <v>0.12249999999999998</v>
      </c>
      <c r="R6" s="1" t="s">
        <v>16</v>
      </c>
      <c r="S6" s="1" t="s">
        <v>7</v>
      </c>
      <c r="T6" s="3" t="s">
        <v>116</v>
      </c>
      <c r="U6" s="36" t="s">
        <v>349</v>
      </c>
      <c r="V6" s="34">
        <v>300</v>
      </c>
      <c r="W6" s="34">
        <v>7.0650000000000004E-2</v>
      </c>
      <c r="X6" s="1" t="s">
        <v>16</v>
      </c>
      <c r="Y6" s="1" t="s">
        <v>7</v>
      </c>
      <c r="Z6" s="3" t="s">
        <v>116</v>
      </c>
      <c r="AA6" s="36" t="s">
        <v>349</v>
      </c>
      <c r="AB6" s="34">
        <v>320</v>
      </c>
      <c r="AC6" s="34">
        <v>8.0384000000000011E-2</v>
      </c>
      <c r="AD6" s="1" t="s">
        <v>16</v>
      </c>
      <c r="AE6" s="1" t="s">
        <v>7</v>
      </c>
      <c r="AF6" s="3" t="s">
        <v>116</v>
      </c>
      <c r="AG6" s="36" t="s">
        <v>455</v>
      </c>
      <c r="AH6" s="34">
        <v>245</v>
      </c>
      <c r="AI6" s="34">
        <v>4.7119624999999998E-2</v>
      </c>
      <c r="AJ6" s="1" t="s">
        <v>16</v>
      </c>
      <c r="AK6" s="1" t="s">
        <v>7</v>
      </c>
      <c r="AL6" s="3" t="s">
        <v>457</v>
      </c>
      <c r="AM6" s="36" t="s">
        <v>344</v>
      </c>
      <c r="AN6" s="34">
        <v>150</v>
      </c>
      <c r="AO6" s="34">
        <v>5.0240000000000007E-3</v>
      </c>
      <c r="AP6" s="1" t="s">
        <v>16</v>
      </c>
      <c r="AQ6" s="3" t="s">
        <v>460</v>
      </c>
      <c r="AS6" s="45">
        <v>90</v>
      </c>
      <c r="AT6" s="1" t="s">
        <v>116</v>
      </c>
      <c r="AU6" s="1" t="s">
        <v>390</v>
      </c>
      <c r="AV6" s="34">
        <v>160</v>
      </c>
      <c r="AW6" s="34">
        <v>150</v>
      </c>
      <c r="AX6" s="34">
        <v>2.4E-2</v>
      </c>
      <c r="AY6" s="34" t="s">
        <v>16</v>
      </c>
      <c r="AZ6" s="34" t="s">
        <v>7</v>
      </c>
      <c r="BA6" s="34" t="s">
        <v>457</v>
      </c>
      <c r="BB6" s="34" t="s">
        <v>344</v>
      </c>
      <c r="BC6" s="34">
        <v>50</v>
      </c>
      <c r="BD6" s="34">
        <v>1.9625000000000003E-3</v>
      </c>
      <c r="BE6" s="34" t="s">
        <v>16</v>
      </c>
      <c r="BF6" s="34" t="s">
        <v>460</v>
      </c>
    </row>
    <row r="7" spans="1:58" ht="15.5" x14ac:dyDescent="0.25">
      <c r="AS7" s="45">
        <v>100</v>
      </c>
      <c r="AT7" s="1" t="s">
        <v>116</v>
      </c>
      <c r="AU7" s="1" t="s">
        <v>390</v>
      </c>
      <c r="AV7" s="34">
        <v>180</v>
      </c>
      <c r="AW7" s="34">
        <v>150</v>
      </c>
      <c r="AX7" s="34">
        <v>2.7E-2</v>
      </c>
      <c r="AY7" s="34" t="s">
        <v>16</v>
      </c>
      <c r="AZ7" s="34" t="s">
        <v>7</v>
      </c>
      <c r="BA7" s="34" t="s">
        <v>457</v>
      </c>
      <c r="BB7" s="34" t="s">
        <v>344</v>
      </c>
      <c r="BC7" s="34">
        <v>60</v>
      </c>
      <c r="BD7" s="34">
        <v>2.826E-3</v>
      </c>
      <c r="BE7" s="34" t="s">
        <v>16</v>
      </c>
      <c r="BF7" s="34" t="s">
        <v>460</v>
      </c>
    </row>
    <row r="8" spans="1:58" ht="15.5" x14ac:dyDescent="0.25">
      <c r="AS8" s="45">
        <v>125</v>
      </c>
      <c r="AT8" s="1" t="s">
        <v>116</v>
      </c>
      <c r="AU8" s="1" t="s">
        <v>390</v>
      </c>
      <c r="AV8" s="34">
        <v>210</v>
      </c>
      <c r="AW8" s="34">
        <v>150</v>
      </c>
      <c r="AX8" s="34">
        <v>3.15E-2</v>
      </c>
      <c r="AY8" s="34" t="s">
        <v>16</v>
      </c>
      <c r="AZ8" s="34" t="s">
        <v>7</v>
      </c>
      <c r="BA8" s="34" t="s">
        <v>457</v>
      </c>
      <c r="BB8" s="34" t="s">
        <v>344</v>
      </c>
      <c r="BC8" s="34">
        <v>80</v>
      </c>
      <c r="BD8" s="34">
        <v>5.0240000000000007E-3</v>
      </c>
      <c r="BE8" s="34" t="s">
        <v>16</v>
      </c>
      <c r="BF8" s="34" t="s">
        <v>460</v>
      </c>
    </row>
    <row r="9" spans="1:58" ht="15.5" x14ac:dyDescent="0.25">
      <c r="AS9" s="45">
        <v>150</v>
      </c>
      <c r="AT9" s="1" t="s">
        <v>116</v>
      </c>
      <c r="AU9" s="1" t="s">
        <v>390</v>
      </c>
      <c r="AV9" s="34">
        <v>240</v>
      </c>
      <c r="AW9" s="34">
        <v>150</v>
      </c>
      <c r="AX9" s="34">
        <v>3.5999999999999997E-2</v>
      </c>
      <c r="AY9" s="34" t="s">
        <v>16</v>
      </c>
      <c r="AZ9" s="34" t="s">
        <v>7</v>
      </c>
      <c r="BA9" s="34" t="s">
        <v>457</v>
      </c>
      <c r="BB9" s="34" t="s">
        <v>344</v>
      </c>
      <c r="BC9" s="34">
        <v>80</v>
      </c>
      <c r="BD9" s="34">
        <v>5.0240000000000007E-3</v>
      </c>
      <c r="BE9" s="34" t="s">
        <v>16</v>
      </c>
      <c r="BF9" s="34" t="s">
        <v>460</v>
      </c>
    </row>
    <row r="10" spans="1:58" ht="15.5" x14ac:dyDescent="0.25">
      <c r="AS10" s="45">
        <v>200</v>
      </c>
      <c r="AT10" s="1" t="s">
        <v>116</v>
      </c>
      <c r="AU10" s="1" t="s">
        <v>323</v>
      </c>
      <c r="AV10" s="34">
        <v>290</v>
      </c>
      <c r="AW10" s="34">
        <v>200</v>
      </c>
      <c r="AX10" s="34">
        <v>5.7999999999999996E-2</v>
      </c>
      <c r="AY10" s="34" t="s">
        <v>16</v>
      </c>
      <c r="AZ10" s="34" t="s">
        <v>7</v>
      </c>
      <c r="BA10" s="34" t="s">
        <v>457</v>
      </c>
      <c r="BB10" s="34" t="s">
        <v>344</v>
      </c>
      <c r="BC10" s="34">
        <v>100</v>
      </c>
      <c r="BD10" s="34">
        <v>7.8500000000000011E-3</v>
      </c>
      <c r="BE10" s="34" t="s">
        <v>16</v>
      </c>
      <c r="BF10" s="34" t="s">
        <v>460</v>
      </c>
    </row>
    <row r="11" spans="1:58" ht="15.5" x14ac:dyDescent="0.25">
      <c r="AS11" s="45">
        <v>250</v>
      </c>
      <c r="AT11" s="1" t="s">
        <v>116</v>
      </c>
      <c r="AU11" s="1" t="s">
        <v>323</v>
      </c>
      <c r="AV11" s="34">
        <v>360</v>
      </c>
      <c r="AW11" s="34">
        <v>200</v>
      </c>
      <c r="AX11" s="34">
        <v>7.1999999999999995E-2</v>
      </c>
      <c r="AY11" s="34" t="s">
        <v>16</v>
      </c>
      <c r="AZ11" s="34" t="s">
        <v>7</v>
      </c>
      <c r="BA11" s="34" t="s">
        <v>457</v>
      </c>
      <c r="BB11" s="34" t="s">
        <v>344</v>
      </c>
      <c r="BC11" s="34">
        <v>100</v>
      </c>
      <c r="BD11" s="34">
        <v>7.8500000000000011E-3</v>
      </c>
      <c r="BE11" s="34" t="s">
        <v>16</v>
      </c>
      <c r="BF11" s="34" t="s">
        <v>460</v>
      </c>
    </row>
    <row r="12" spans="1:58" ht="15.5" x14ac:dyDescent="0.25">
      <c r="AS12" s="45">
        <v>300</v>
      </c>
      <c r="AT12" s="1" t="s">
        <v>116</v>
      </c>
      <c r="AU12" s="1" t="s">
        <v>323</v>
      </c>
      <c r="AV12" s="34">
        <v>430</v>
      </c>
      <c r="AW12" s="34">
        <v>200</v>
      </c>
      <c r="AX12" s="34">
        <v>8.5999999999999993E-2</v>
      </c>
      <c r="AY12" s="34" t="s">
        <v>16</v>
      </c>
      <c r="AZ12" s="34" t="s">
        <v>7</v>
      </c>
      <c r="BA12" s="34" t="s">
        <v>457</v>
      </c>
      <c r="BB12" s="34" t="s">
        <v>344</v>
      </c>
      <c r="BC12" s="34">
        <v>100</v>
      </c>
      <c r="BD12" s="34">
        <v>7.8500000000000011E-3</v>
      </c>
      <c r="BE12" s="34" t="s">
        <v>16</v>
      </c>
      <c r="BF12" s="34" t="s">
        <v>460</v>
      </c>
    </row>
  </sheetData>
  <sheetProtection algorithmName="SHA-512" hashValue="P0N2t6mR/tPeBP+8Z7KdC1/KLoC3UiJxvQ2FYDMyJQvXNfjFIdL1LJ4DboUy9VhpG9YvxTtYuswywbF5XwMwFw==" saltValue="577rFQIslJ7lf7HOhgil2A==" spinCount="100000" sheet="1" objects="1" scenarios="1"/>
  <mergeCells count="9">
    <mergeCell ref="AF1:AK1"/>
    <mergeCell ref="AL1:AQ1"/>
    <mergeCell ref="BA1:BF1"/>
    <mergeCell ref="AS1:AZ1"/>
    <mergeCell ref="C1:G1"/>
    <mergeCell ref="H1:L1"/>
    <mergeCell ref="M1:S1"/>
    <mergeCell ref="T1:Y1"/>
    <mergeCell ref="Z1:AE1"/>
  </mergeCells>
  <phoneticPr fontId="6" type="noConversion"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9F07D-155B-4E45-BF4E-E0E3A8399970}">
  <sheetPr codeName="Sheet124"/>
  <dimension ref="A1:AR100"/>
  <sheetViews>
    <sheetView workbookViewId="0">
      <selection activeCell="N9" sqref="N9"/>
    </sheetView>
  </sheetViews>
  <sheetFormatPr defaultRowHeight="14" x14ac:dyDescent="0.25"/>
  <cols>
    <col min="1" max="1" width="16.90625" style="23" bestFit="1" customWidth="1"/>
    <col min="2" max="2" width="17.90625" style="35" bestFit="1" customWidth="1"/>
    <col min="8" max="8" width="15.7265625" bestFit="1" customWidth="1"/>
    <col min="14" max="14" width="21.08984375" bestFit="1" customWidth="1"/>
    <col min="18" max="18" width="14.6328125" bestFit="1" customWidth="1"/>
    <col min="20" max="20" width="11.36328125" bestFit="1" customWidth="1"/>
    <col min="26" max="26" width="11.36328125" bestFit="1" customWidth="1"/>
    <col min="32" max="32" width="11.36328125" bestFit="1" customWidth="1"/>
    <col min="38" max="38" width="11.36328125" bestFit="1" customWidth="1"/>
    <col min="40" max="40" width="14.6328125" bestFit="1" customWidth="1"/>
  </cols>
  <sheetData>
    <row r="1" spans="1:44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463</v>
      </c>
      <c r="G1" s="18" t="s">
        <v>457</v>
      </c>
      <c r="H1" s="18" t="s">
        <v>48</v>
      </c>
      <c r="I1" s="18" t="s">
        <v>82</v>
      </c>
      <c r="J1" s="19" t="s">
        <v>79</v>
      </c>
      <c r="K1" s="18" t="s">
        <v>3</v>
      </c>
      <c r="L1" s="18" t="s">
        <v>160</v>
      </c>
      <c r="M1" s="18" t="s">
        <v>5</v>
      </c>
      <c r="N1" s="18" t="s">
        <v>48</v>
      </c>
      <c r="O1" s="18" t="s">
        <v>82</v>
      </c>
      <c r="P1" s="19" t="s">
        <v>79</v>
      </c>
      <c r="Q1" s="18" t="s">
        <v>3</v>
      </c>
      <c r="R1" s="18" t="s">
        <v>160</v>
      </c>
      <c r="S1" s="18" t="s">
        <v>5</v>
      </c>
      <c r="T1" s="18" t="s">
        <v>48</v>
      </c>
      <c r="U1" s="18" t="s">
        <v>82</v>
      </c>
      <c r="V1" s="19" t="s">
        <v>79</v>
      </c>
      <c r="W1" s="18" t="s">
        <v>3</v>
      </c>
      <c r="X1" s="18" t="s">
        <v>160</v>
      </c>
      <c r="Y1" s="18" t="s">
        <v>5</v>
      </c>
      <c r="Z1" s="18" t="s">
        <v>48</v>
      </c>
      <c r="AA1" s="18" t="s">
        <v>82</v>
      </c>
      <c r="AB1" s="39" t="s">
        <v>79</v>
      </c>
      <c r="AC1" s="18" t="s">
        <v>3</v>
      </c>
      <c r="AD1" s="18" t="s">
        <v>160</v>
      </c>
      <c r="AE1" s="18" t="s">
        <v>5</v>
      </c>
      <c r="AF1" s="18" t="s">
        <v>48</v>
      </c>
      <c r="AG1" s="18" t="s">
        <v>82</v>
      </c>
      <c r="AH1" s="19" t="s">
        <v>79</v>
      </c>
      <c r="AI1" s="18" t="s">
        <v>3</v>
      </c>
      <c r="AJ1" s="18" t="s">
        <v>160</v>
      </c>
      <c r="AK1" s="18" t="s">
        <v>5</v>
      </c>
      <c r="AL1" s="18" t="s">
        <v>48</v>
      </c>
      <c r="AM1" s="18" t="s">
        <v>82</v>
      </c>
      <c r="AN1" s="18" t="s">
        <v>470</v>
      </c>
      <c r="AO1" s="39" t="s">
        <v>79</v>
      </c>
      <c r="AP1" s="18" t="s">
        <v>3</v>
      </c>
      <c r="AQ1" s="18" t="s">
        <v>160</v>
      </c>
      <c r="AR1" s="18" t="s">
        <v>5</v>
      </c>
    </row>
    <row r="2" spans="1:44" x14ac:dyDescent="0.25">
      <c r="A2" s="22">
        <v>58</v>
      </c>
      <c r="B2" s="3" t="s">
        <v>1093</v>
      </c>
      <c r="C2" s="3">
        <v>2</v>
      </c>
      <c r="D2" s="3" t="s">
        <v>176</v>
      </c>
      <c r="E2" s="18" t="str">
        <f>(TRIM(MID(SUBSTITUTE($B2,"-",REPT(" ",99)),COLUMN(B2)*99-98,99)))</f>
        <v>A</v>
      </c>
      <c r="F2" s="18" t="str">
        <f>(TRIM(MID(SUBSTITUTE($B2,"-",REPT(" ",99)),COLUMN(C2)*99-98,99)))</f>
        <v>200</v>
      </c>
      <c r="G2" s="18" t="str">
        <f>(TRIM(MID(SUBSTITUTE($B2,"-",REPT(" ",99)),COLUMN(D2)*99-98,99)))</f>
        <v>F</v>
      </c>
      <c r="H2" s="18" t="str">
        <f>VLOOKUP(E2,H2数据库!C:AK,2,0)</f>
        <v>结构用无缝钢管</v>
      </c>
      <c r="I2" s="18" t="str">
        <f>VLOOKUP(E2,H2数据库!C:AK,3,0)</f>
        <v>DN100</v>
      </c>
      <c r="J2" s="19">
        <f>(F2/1000)*C2</f>
        <v>0.4</v>
      </c>
      <c r="K2" s="18" t="str">
        <f>VLOOKUP(E2,H2数据库!C:AK,4,0)</f>
        <v>m</v>
      </c>
      <c r="L2" s="18" t="str">
        <f>VLOOKUP(E2,H2数据库!C:AK,5,0)</f>
        <v>Q235B</v>
      </c>
      <c r="M2" s="18"/>
      <c r="N2" s="18" t="str">
        <f>VLOOKUP(E2,H2数据库!C:AK,6,0)</f>
        <v>全螺纹螺柱/六角螺母</v>
      </c>
      <c r="O2" s="18" t="str">
        <f>VLOOKUP(E2,H2数据库!C:AK,7,0)</f>
        <v>M36x150</v>
      </c>
      <c r="P2" s="19">
        <f>VLOOKUP(E2,H2数据库!C:AK,8,0)*C2</f>
        <v>2</v>
      </c>
      <c r="Q2" s="18" t="str">
        <f>VLOOKUP(E2,H2数据库!C:AK,9,0)</f>
        <v>套</v>
      </c>
      <c r="R2" s="18" t="str">
        <f>VLOOKUP(E2,H2数据库!C:AK,10,0)</f>
        <v>35CrMo/30CrMo</v>
      </c>
      <c r="S2" s="18"/>
      <c r="T2" s="18" t="str">
        <f>VLOOKUP(E2,H2数据库!C:AK,11,0)</f>
        <v>钢板</v>
      </c>
      <c r="U2" s="18" t="str">
        <f>VLOOKUP(E2,H2数据库!C:AK,12,0)</f>
        <v>δ=12</v>
      </c>
      <c r="V2" s="19">
        <f>VLOOKUP(E2,H2数据库!C:AK,15,0)*C2</f>
        <v>0.08</v>
      </c>
      <c r="W2" s="18" t="str">
        <f>VLOOKUP(E2,H2数据库!C:AK,16,0)</f>
        <v>m²</v>
      </c>
      <c r="X2" s="18" t="str">
        <f>VLOOKUP(E2,H2数据库!C:AK,17,0)</f>
        <v>Q235B</v>
      </c>
      <c r="Y2" s="18"/>
      <c r="Z2" s="18" t="str">
        <f>VLOOKUP(E2,H2数据库!C:AK,18,0)</f>
        <v>钢板</v>
      </c>
      <c r="AA2" s="18" t="str">
        <f>VLOOKUP(E2,H2数据库!C:AK,19,0)</f>
        <v>δ=12</v>
      </c>
      <c r="AB2" s="39">
        <f>VLOOKUP(E2,H2数据库!C:AK,21,0)*C2</f>
        <v>3.5325000000000002E-2</v>
      </c>
      <c r="AC2" s="18" t="str">
        <f>VLOOKUP(E2,H2数据库!C:AK,22,0)</f>
        <v>m²</v>
      </c>
      <c r="AD2" s="18" t="str">
        <f>VLOOKUP(E2,H2数据库!C:AK,23,0)</f>
        <v>Q235B</v>
      </c>
      <c r="AE2" s="18"/>
      <c r="AF2" s="18" t="str">
        <f>VLOOKUP(E2,H2数据库!C:AK,24,0)</f>
        <v>钢板</v>
      </c>
      <c r="AG2" s="18" t="str">
        <f>VLOOKUP(E2,H2数据库!C:AK,25,0)</f>
        <v>δ=12</v>
      </c>
      <c r="AH2" s="19">
        <f>VLOOKUP(E2,H2数据库!C:AK,27,0)*C2</f>
        <v>4.0192000000000005E-2</v>
      </c>
      <c r="AI2" s="18" t="str">
        <f>VLOOKUP(E2,H2数据库!C:AK,28,0)</f>
        <v>m²</v>
      </c>
      <c r="AJ2" s="18" t="str">
        <f>VLOOKUP(E2,H2数据库!C:AK,29,0)</f>
        <v>Q235B</v>
      </c>
      <c r="AK2" s="18"/>
      <c r="AL2" s="18" t="str">
        <f>VLOOKUP(E2,H2数据库!C:AK,30,0)</f>
        <v>PTFE滑板</v>
      </c>
      <c r="AM2" s="18" t="str">
        <f>VLOOKUP(E2,H2数据库!C:AK,31,0)</f>
        <v>δ=6</v>
      </c>
      <c r="AN2" s="18">
        <f>IF(G2="F",1,0)</f>
        <v>1</v>
      </c>
      <c r="AO2" s="39">
        <f>VLOOKUP(E2,H2数据库!C:AK,33,0)*AN2*C2</f>
        <v>1.0048000000000001E-2</v>
      </c>
      <c r="AP2" s="18" t="str">
        <f>VLOOKUP(E2,H2数据库!C:AK,34,0)</f>
        <v>m²</v>
      </c>
      <c r="AQ2" s="18" t="str">
        <f>VLOOKUP(E2,H2数据库!C:AK,35,0)</f>
        <v>PTFE</v>
      </c>
      <c r="AR2" s="18"/>
    </row>
    <row r="3" spans="1:44" x14ac:dyDescent="0.25">
      <c r="A3" s="22"/>
      <c r="B3" s="3"/>
      <c r="C3" s="3"/>
      <c r="D3" s="3"/>
      <c r="E3" s="18" t="str">
        <f t="shared" ref="E3:E8" si="0">(TRIM(MID(SUBSTITUTE($B3,"-",REPT(" ",99)),COLUMN(B3)*99-98,99)))</f>
        <v/>
      </c>
      <c r="F3" s="18" t="str">
        <f t="shared" ref="F3:F8" si="1">(TRIM(MID(SUBSTITUTE($B3,"-",REPT(" ",99)),COLUMN(C3)*99-98,99)))</f>
        <v/>
      </c>
      <c r="G3" s="18" t="str">
        <f t="shared" ref="G3:G8" si="2">(TRIM(MID(SUBSTITUTE($B3,"-",REPT(" ",99)),COLUMN(D3)*99-98,99)))</f>
        <v/>
      </c>
      <c r="H3" s="18" t="e">
        <f>VLOOKUP(E3,H2数据库!C:AK,2,0)</f>
        <v>#N/A</v>
      </c>
      <c r="I3" s="18" t="e">
        <f>VLOOKUP(E3,H2数据库!C:AK,3,0)</f>
        <v>#N/A</v>
      </c>
      <c r="J3" s="19" t="e">
        <f t="shared" ref="J3:J8" si="3">(F3/1000)*C3</f>
        <v>#VALUE!</v>
      </c>
      <c r="K3" s="18" t="e">
        <f>VLOOKUP(E3,H2数据库!C:AK,4,0)</f>
        <v>#N/A</v>
      </c>
      <c r="L3" s="18" t="e">
        <f>VLOOKUP(E3,H2数据库!C:AK,5,0)</f>
        <v>#N/A</v>
      </c>
      <c r="M3" s="18"/>
      <c r="N3" s="18" t="e">
        <f>VLOOKUP(E3,H2数据库!C:AK,6,0)</f>
        <v>#N/A</v>
      </c>
      <c r="O3" s="18" t="e">
        <f>VLOOKUP(E3,H2数据库!C:AK,7,0)</f>
        <v>#N/A</v>
      </c>
      <c r="P3" s="19" t="e">
        <f>VLOOKUP(E3,H2数据库!C:AK,8,0)*C3</f>
        <v>#N/A</v>
      </c>
      <c r="Q3" s="18" t="e">
        <f>VLOOKUP(E3,H2数据库!C:AK,9,0)</f>
        <v>#N/A</v>
      </c>
      <c r="R3" s="18" t="e">
        <f>VLOOKUP(E3,H2数据库!C:AK,10,0)</f>
        <v>#N/A</v>
      </c>
      <c r="S3" s="18"/>
      <c r="T3" s="18" t="e">
        <f>VLOOKUP(E3,H2数据库!C:AK,11,0)</f>
        <v>#N/A</v>
      </c>
      <c r="U3" s="18" t="e">
        <f>VLOOKUP(E3,H2数据库!C:AK,12,0)</f>
        <v>#N/A</v>
      </c>
      <c r="V3" s="19" t="e">
        <f>VLOOKUP(E3,H2数据库!C:AK,15,0)*C3</f>
        <v>#N/A</v>
      </c>
      <c r="W3" s="18" t="e">
        <f>VLOOKUP(E3,H2数据库!C:AK,16,0)</f>
        <v>#N/A</v>
      </c>
      <c r="X3" s="18" t="e">
        <f>VLOOKUP(E3,H2数据库!C:AK,17,0)</f>
        <v>#N/A</v>
      </c>
      <c r="Y3" s="18"/>
      <c r="Z3" s="18" t="e">
        <f>VLOOKUP(E3,H2数据库!C:AK,18,0)</f>
        <v>#N/A</v>
      </c>
      <c r="AA3" s="18" t="e">
        <f>VLOOKUP(E3,H2数据库!C:AK,19,0)</f>
        <v>#N/A</v>
      </c>
      <c r="AB3" s="39" t="e">
        <f>VLOOKUP(E3,H2数据库!C:AK,21,0)*C3</f>
        <v>#N/A</v>
      </c>
      <c r="AC3" s="18" t="e">
        <f>VLOOKUP(E3,H2数据库!C:AK,22,0)</f>
        <v>#N/A</v>
      </c>
      <c r="AD3" s="18" t="e">
        <f>VLOOKUP(E3,H2数据库!C:AK,23,0)</f>
        <v>#N/A</v>
      </c>
      <c r="AE3" s="18"/>
      <c r="AF3" s="18" t="e">
        <f>VLOOKUP(E3,H2数据库!C:AK,24,0)</f>
        <v>#N/A</v>
      </c>
      <c r="AG3" s="18" t="e">
        <f>VLOOKUP(E3,H2数据库!C:AK,25,0)</f>
        <v>#N/A</v>
      </c>
      <c r="AH3" s="19" t="e">
        <f>VLOOKUP(E3,H2数据库!C:AK,27,0)*C3</f>
        <v>#N/A</v>
      </c>
      <c r="AI3" s="18" t="e">
        <f>VLOOKUP(E3,H2数据库!C:AK,28,0)</f>
        <v>#N/A</v>
      </c>
      <c r="AJ3" s="18" t="e">
        <f>VLOOKUP(E3,H2数据库!C:AK,29,0)</f>
        <v>#N/A</v>
      </c>
      <c r="AK3" s="18"/>
      <c r="AL3" s="18" t="e">
        <f>VLOOKUP(E3,H2数据库!C:AK,30,0)</f>
        <v>#N/A</v>
      </c>
      <c r="AM3" s="18" t="e">
        <f>VLOOKUP(E3,H2数据库!C:AK,31,0)</f>
        <v>#N/A</v>
      </c>
      <c r="AN3" s="18">
        <f t="shared" ref="AN3:AN8" si="4">IF(G3="F",1,0)</f>
        <v>0</v>
      </c>
      <c r="AO3" s="39" t="e">
        <f>VLOOKUP(E3,H2数据库!C:AK,33,0)*AN3*C3</f>
        <v>#N/A</v>
      </c>
      <c r="AP3" s="18" t="e">
        <f>VLOOKUP(E3,H2数据库!C:AK,34,0)</f>
        <v>#N/A</v>
      </c>
      <c r="AQ3" s="18" t="e">
        <f>VLOOKUP(E3,H2数据库!C:AK,35,0)</f>
        <v>#N/A</v>
      </c>
      <c r="AR3" s="18"/>
    </row>
    <row r="4" spans="1:44" x14ac:dyDescent="0.25">
      <c r="A4" s="22"/>
      <c r="B4" s="3"/>
      <c r="C4" s="3"/>
      <c r="D4" s="3"/>
      <c r="E4" s="18" t="str">
        <f t="shared" si="0"/>
        <v/>
      </c>
      <c r="F4" s="18" t="str">
        <f t="shared" si="1"/>
        <v/>
      </c>
      <c r="G4" s="18" t="str">
        <f t="shared" si="2"/>
        <v/>
      </c>
      <c r="H4" s="18" t="e">
        <f>VLOOKUP(E4,H2数据库!C:AK,2,0)</f>
        <v>#N/A</v>
      </c>
      <c r="I4" s="18" t="e">
        <f>VLOOKUP(E4,H2数据库!C:AK,3,0)</f>
        <v>#N/A</v>
      </c>
      <c r="J4" s="19" t="e">
        <f t="shared" si="3"/>
        <v>#VALUE!</v>
      </c>
      <c r="K4" s="18" t="e">
        <f>VLOOKUP(E4,H2数据库!C:AK,4,0)</f>
        <v>#N/A</v>
      </c>
      <c r="L4" s="18" t="e">
        <f>VLOOKUP(E4,H2数据库!C:AK,5,0)</f>
        <v>#N/A</v>
      </c>
      <c r="M4" s="18"/>
      <c r="N4" s="18" t="e">
        <f>VLOOKUP(E4,H2数据库!C:AK,6,0)</f>
        <v>#N/A</v>
      </c>
      <c r="O4" s="18" t="e">
        <f>VLOOKUP(E4,H2数据库!C:AK,7,0)</f>
        <v>#N/A</v>
      </c>
      <c r="P4" s="19" t="e">
        <f>VLOOKUP(E4,H2数据库!C:AK,8,0)*C4</f>
        <v>#N/A</v>
      </c>
      <c r="Q4" s="18" t="e">
        <f>VLOOKUP(E4,H2数据库!C:AK,9,0)</f>
        <v>#N/A</v>
      </c>
      <c r="R4" s="18" t="e">
        <f>VLOOKUP(E4,H2数据库!C:AK,10,0)</f>
        <v>#N/A</v>
      </c>
      <c r="S4" s="18"/>
      <c r="T4" s="18" t="e">
        <f>VLOOKUP(E4,H2数据库!C:AK,11,0)</f>
        <v>#N/A</v>
      </c>
      <c r="U4" s="18" t="e">
        <f>VLOOKUP(E4,H2数据库!C:AK,12,0)</f>
        <v>#N/A</v>
      </c>
      <c r="V4" s="19" t="e">
        <f>VLOOKUP(E4,H2数据库!C:AK,15,0)*C4</f>
        <v>#N/A</v>
      </c>
      <c r="W4" s="18" t="e">
        <f>VLOOKUP(E4,H2数据库!C:AK,16,0)</f>
        <v>#N/A</v>
      </c>
      <c r="X4" s="18" t="e">
        <f>VLOOKUP(E4,H2数据库!C:AK,17,0)</f>
        <v>#N/A</v>
      </c>
      <c r="Y4" s="18"/>
      <c r="Z4" s="18" t="e">
        <f>VLOOKUP(E4,H2数据库!C:AK,18,0)</f>
        <v>#N/A</v>
      </c>
      <c r="AA4" s="18" t="e">
        <f>VLOOKUP(E4,H2数据库!C:AK,19,0)</f>
        <v>#N/A</v>
      </c>
      <c r="AB4" s="39" t="e">
        <f>VLOOKUP(E4,H2数据库!C:AK,21,0)*C4</f>
        <v>#N/A</v>
      </c>
      <c r="AC4" s="18" t="e">
        <f>VLOOKUP(E4,H2数据库!C:AK,22,0)</f>
        <v>#N/A</v>
      </c>
      <c r="AD4" s="18" t="e">
        <f>VLOOKUP(E4,H2数据库!C:AK,23,0)</f>
        <v>#N/A</v>
      </c>
      <c r="AE4" s="18"/>
      <c r="AF4" s="18" t="e">
        <f>VLOOKUP(E4,H2数据库!C:AK,24,0)</f>
        <v>#N/A</v>
      </c>
      <c r="AG4" s="18" t="e">
        <f>VLOOKUP(E4,H2数据库!C:AK,25,0)</f>
        <v>#N/A</v>
      </c>
      <c r="AH4" s="19" t="e">
        <f>VLOOKUP(E4,H2数据库!C:AK,27,0)*C4</f>
        <v>#N/A</v>
      </c>
      <c r="AI4" s="18" t="e">
        <f>VLOOKUP(E4,H2数据库!C:AK,28,0)</f>
        <v>#N/A</v>
      </c>
      <c r="AJ4" s="18" t="e">
        <f>VLOOKUP(E4,H2数据库!C:AK,29,0)</f>
        <v>#N/A</v>
      </c>
      <c r="AK4" s="18"/>
      <c r="AL4" s="18" t="e">
        <f>VLOOKUP(E4,H2数据库!C:AK,30,0)</f>
        <v>#N/A</v>
      </c>
      <c r="AM4" s="18" t="e">
        <f>VLOOKUP(E4,H2数据库!C:AK,31,0)</f>
        <v>#N/A</v>
      </c>
      <c r="AN4" s="18">
        <f t="shared" si="4"/>
        <v>0</v>
      </c>
      <c r="AO4" s="39" t="e">
        <f>VLOOKUP(E4,H2数据库!C:AK,33,0)*AN4*C4</f>
        <v>#N/A</v>
      </c>
      <c r="AP4" s="18" t="e">
        <f>VLOOKUP(E4,H2数据库!C:AK,34,0)</f>
        <v>#N/A</v>
      </c>
      <c r="AQ4" s="18" t="e">
        <f>VLOOKUP(E4,H2数据库!C:AK,35,0)</f>
        <v>#N/A</v>
      </c>
      <c r="AR4" s="18"/>
    </row>
    <row r="5" spans="1:44" x14ac:dyDescent="0.25">
      <c r="A5" s="22"/>
      <c r="B5" s="3"/>
      <c r="C5" s="3"/>
      <c r="D5" s="3"/>
      <c r="E5" s="18" t="str">
        <f t="shared" si="0"/>
        <v/>
      </c>
      <c r="F5" s="18" t="str">
        <f t="shared" si="1"/>
        <v/>
      </c>
      <c r="G5" s="18" t="str">
        <f t="shared" si="2"/>
        <v/>
      </c>
      <c r="H5" s="18" t="e">
        <f>VLOOKUP(E5,H2数据库!C:AK,2,0)</f>
        <v>#N/A</v>
      </c>
      <c r="I5" s="18" t="e">
        <f>VLOOKUP(E5,H2数据库!C:AK,3,0)</f>
        <v>#N/A</v>
      </c>
      <c r="J5" s="19" t="e">
        <f t="shared" si="3"/>
        <v>#VALUE!</v>
      </c>
      <c r="K5" s="18" t="e">
        <f>VLOOKUP(E5,H2数据库!C:AK,4,0)</f>
        <v>#N/A</v>
      </c>
      <c r="L5" s="18" t="e">
        <f>VLOOKUP(E5,H2数据库!C:AK,5,0)</f>
        <v>#N/A</v>
      </c>
      <c r="M5" s="18"/>
      <c r="N5" s="18" t="e">
        <f>VLOOKUP(E5,H2数据库!C:AK,6,0)</f>
        <v>#N/A</v>
      </c>
      <c r="O5" s="18" t="e">
        <f>VLOOKUP(E5,H2数据库!C:AK,7,0)</f>
        <v>#N/A</v>
      </c>
      <c r="P5" s="19" t="e">
        <f>VLOOKUP(E5,H2数据库!C:AK,8,0)*C5</f>
        <v>#N/A</v>
      </c>
      <c r="Q5" s="18" t="e">
        <f>VLOOKUP(E5,H2数据库!C:AK,9,0)</f>
        <v>#N/A</v>
      </c>
      <c r="R5" s="18" t="e">
        <f>VLOOKUP(E5,H2数据库!C:AK,10,0)</f>
        <v>#N/A</v>
      </c>
      <c r="S5" s="18"/>
      <c r="T5" s="18" t="e">
        <f>VLOOKUP(E5,H2数据库!C:AK,11,0)</f>
        <v>#N/A</v>
      </c>
      <c r="U5" s="18" t="e">
        <f>VLOOKUP(E5,H2数据库!C:AK,12,0)</f>
        <v>#N/A</v>
      </c>
      <c r="V5" s="19" t="e">
        <f>VLOOKUP(E5,H2数据库!C:AK,15,0)*C5</f>
        <v>#N/A</v>
      </c>
      <c r="W5" s="18" t="e">
        <f>VLOOKUP(E5,H2数据库!C:AK,16,0)</f>
        <v>#N/A</v>
      </c>
      <c r="X5" s="18" t="e">
        <f>VLOOKUP(E5,H2数据库!C:AK,17,0)</f>
        <v>#N/A</v>
      </c>
      <c r="Y5" s="18"/>
      <c r="Z5" s="18" t="e">
        <f>VLOOKUP(E5,H2数据库!C:AK,18,0)</f>
        <v>#N/A</v>
      </c>
      <c r="AA5" s="18" t="e">
        <f>VLOOKUP(E5,H2数据库!C:AK,19,0)</f>
        <v>#N/A</v>
      </c>
      <c r="AB5" s="39" t="e">
        <f>VLOOKUP(E5,H2数据库!C:AK,21,0)*C5</f>
        <v>#N/A</v>
      </c>
      <c r="AC5" s="18" t="e">
        <f>VLOOKUP(E5,H2数据库!C:AK,22,0)</f>
        <v>#N/A</v>
      </c>
      <c r="AD5" s="18" t="e">
        <f>VLOOKUP(E5,H2数据库!C:AK,23,0)</f>
        <v>#N/A</v>
      </c>
      <c r="AE5" s="18"/>
      <c r="AF5" s="18" t="e">
        <f>VLOOKUP(E5,H2数据库!C:AK,24,0)</f>
        <v>#N/A</v>
      </c>
      <c r="AG5" s="18" t="e">
        <f>VLOOKUP(E5,H2数据库!C:AK,25,0)</f>
        <v>#N/A</v>
      </c>
      <c r="AH5" s="19" t="e">
        <f>VLOOKUP(E5,H2数据库!C:AK,27,0)*C5</f>
        <v>#N/A</v>
      </c>
      <c r="AI5" s="18" t="e">
        <f>VLOOKUP(E5,H2数据库!C:AK,28,0)</f>
        <v>#N/A</v>
      </c>
      <c r="AJ5" s="18" t="e">
        <f>VLOOKUP(E5,H2数据库!C:AK,29,0)</f>
        <v>#N/A</v>
      </c>
      <c r="AK5" s="18"/>
      <c r="AL5" s="18" t="e">
        <f>VLOOKUP(E5,H2数据库!C:AK,30,0)</f>
        <v>#N/A</v>
      </c>
      <c r="AM5" s="18" t="e">
        <f>VLOOKUP(E5,H2数据库!C:AK,31,0)</f>
        <v>#N/A</v>
      </c>
      <c r="AN5" s="18">
        <f t="shared" si="4"/>
        <v>0</v>
      </c>
      <c r="AO5" s="39" t="e">
        <f>VLOOKUP(E5,H2数据库!C:AK,33,0)*AN5*C5</f>
        <v>#N/A</v>
      </c>
      <c r="AP5" s="18" t="e">
        <f>VLOOKUP(E5,H2数据库!C:AK,34,0)</f>
        <v>#N/A</v>
      </c>
      <c r="AQ5" s="18" t="e">
        <f>VLOOKUP(E5,H2数据库!C:AK,35,0)</f>
        <v>#N/A</v>
      </c>
      <c r="AR5" s="18"/>
    </row>
    <row r="6" spans="1:44" x14ac:dyDescent="0.25">
      <c r="A6" s="22"/>
      <c r="B6" s="3"/>
      <c r="C6" s="3"/>
      <c r="D6" s="3"/>
      <c r="E6" s="18" t="str">
        <f t="shared" si="0"/>
        <v/>
      </c>
      <c r="F6" s="18" t="str">
        <f t="shared" si="1"/>
        <v/>
      </c>
      <c r="G6" s="18" t="str">
        <f t="shared" si="2"/>
        <v/>
      </c>
      <c r="H6" s="18" t="e">
        <f>VLOOKUP(E6,H2数据库!C:AK,2,0)</f>
        <v>#N/A</v>
      </c>
      <c r="I6" s="18" t="e">
        <f>VLOOKUP(E6,H2数据库!C:AK,3,0)</f>
        <v>#N/A</v>
      </c>
      <c r="J6" s="19" t="e">
        <f t="shared" si="3"/>
        <v>#VALUE!</v>
      </c>
      <c r="K6" s="18" t="e">
        <f>VLOOKUP(E6,H2数据库!C:AK,4,0)</f>
        <v>#N/A</v>
      </c>
      <c r="L6" s="18" t="e">
        <f>VLOOKUP(E6,H2数据库!C:AK,5,0)</f>
        <v>#N/A</v>
      </c>
      <c r="M6" s="18"/>
      <c r="N6" s="18" t="e">
        <f>VLOOKUP(E6,H2数据库!C:AK,6,0)</f>
        <v>#N/A</v>
      </c>
      <c r="O6" s="18" t="e">
        <f>VLOOKUP(E6,H2数据库!C:AK,7,0)</f>
        <v>#N/A</v>
      </c>
      <c r="P6" s="19" t="e">
        <f>VLOOKUP(E6,H2数据库!C:AK,8,0)*C6</f>
        <v>#N/A</v>
      </c>
      <c r="Q6" s="18" t="e">
        <f>VLOOKUP(E6,H2数据库!C:AK,9,0)</f>
        <v>#N/A</v>
      </c>
      <c r="R6" s="18" t="e">
        <f>VLOOKUP(E6,H2数据库!C:AK,10,0)</f>
        <v>#N/A</v>
      </c>
      <c r="S6" s="18"/>
      <c r="T6" s="18" t="e">
        <f>VLOOKUP(E6,H2数据库!C:AK,11,0)</f>
        <v>#N/A</v>
      </c>
      <c r="U6" s="18" t="e">
        <f>VLOOKUP(E6,H2数据库!C:AK,12,0)</f>
        <v>#N/A</v>
      </c>
      <c r="V6" s="19" t="e">
        <f>VLOOKUP(E6,H2数据库!C:AK,15,0)*C6</f>
        <v>#N/A</v>
      </c>
      <c r="W6" s="18" t="e">
        <f>VLOOKUP(E6,H2数据库!C:AK,16,0)</f>
        <v>#N/A</v>
      </c>
      <c r="X6" s="18" t="e">
        <f>VLOOKUP(E6,H2数据库!C:AK,17,0)</f>
        <v>#N/A</v>
      </c>
      <c r="Y6" s="18"/>
      <c r="Z6" s="18" t="e">
        <f>VLOOKUP(E6,H2数据库!C:AK,18,0)</f>
        <v>#N/A</v>
      </c>
      <c r="AA6" s="18" t="e">
        <f>VLOOKUP(E6,H2数据库!C:AK,19,0)</f>
        <v>#N/A</v>
      </c>
      <c r="AB6" s="39" t="e">
        <f>VLOOKUP(E6,H2数据库!C:AK,21,0)*C6</f>
        <v>#N/A</v>
      </c>
      <c r="AC6" s="18" t="e">
        <f>VLOOKUP(E6,H2数据库!C:AK,22,0)</f>
        <v>#N/A</v>
      </c>
      <c r="AD6" s="18" t="e">
        <f>VLOOKUP(E6,H2数据库!C:AK,23,0)</f>
        <v>#N/A</v>
      </c>
      <c r="AE6" s="18"/>
      <c r="AF6" s="18" t="e">
        <f>VLOOKUP(E6,H2数据库!C:AK,24,0)</f>
        <v>#N/A</v>
      </c>
      <c r="AG6" s="18" t="e">
        <f>VLOOKUP(E6,H2数据库!C:AK,25,0)</f>
        <v>#N/A</v>
      </c>
      <c r="AH6" s="19" t="e">
        <f>VLOOKUP(E6,H2数据库!C:AK,27,0)*C6</f>
        <v>#N/A</v>
      </c>
      <c r="AI6" s="18" t="e">
        <f>VLOOKUP(E6,H2数据库!C:AK,28,0)</f>
        <v>#N/A</v>
      </c>
      <c r="AJ6" s="18" t="e">
        <f>VLOOKUP(E6,H2数据库!C:AK,29,0)</f>
        <v>#N/A</v>
      </c>
      <c r="AK6" s="18"/>
      <c r="AL6" s="18" t="e">
        <f>VLOOKUP(E6,H2数据库!C:AK,30,0)</f>
        <v>#N/A</v>
      </c>
      <c r="AM6" s="18" t="e">
        <f>VLOOKUP(E6,H2数据库!C:AK,31,0)</f>
        <v>#N/A</v>
      </c>
      <c r="AN6" s="18">
        <f t="shared" si="4"/>
        <v>0</v>
      </c>
      <c r="AO6" s="39" t="e">
        <f>VLOOKUP(E6,H2数据库!C:AK,33,0)*AN6*C6</f>
        <v>#N/A</v>
      </c>
      <c r="AP6" s="18" t="e">
        <f>VLOOKUP(E6,H2数据库!C:AK,34,0)</f>
        <v>#N/A</v>
      </c>
      <c r="AQ6" s="18" t="e">
        <f>VLOOKUP(E6,H2数据库!C:AK,35,0)</f>
        <v>#N/A</v>
      </c>
      <c r="AR6" s="18"/>
    </row>
    <row r="7" spans="1:44" x14ac:dyDescent="0.25">
      <c r="A7" s="22"/>
      <c r="B7" s="3"/>
      <c r="C7" s="3"/>
      <c r="D7" s="3"/>
      <c r="E7" s="18" t="str">
        <f t="shared" si="0"/>
        <v/>
      </c>
      <c r="F7" s="18" t="str">
        <f t="shared" si="1"/>
        <v/>
      </c>
      <c r="G7" s="18" t="str">
        <f t="shared" si="2"/>
        <v/>
      </c>
      <c r="H7" s="18" t="e">
        <f>VLOOKUP(E7,H2数据库!C:AK,2,0)</f>
        <v>#N/A</v>
      </c>
      <c r="I7" s="18" t="e">
        <f>VLOOKUP(E7,H2数据库!C:AK,3,0)</f>
        <v>#N/A</v>
      </c>
      <c r="J7" s="19" t="e">
        <f t="shared" si="3"/>
        <v>#VALUE!</v>
      </c>
      <c r="K7" s="18" t="e">
        <f>VLOOKUP(E7,H2数据库!C:AK,4,0)</f>
        <v>#N/A</v>
      </c>
      <c r="L7" s="18" t="e">
        <f>VLOOKUP(E7,H2数据库!C:AK,5,0)</f>
        <v>#N/A</v>
      </c>
      <c r="M7" s="18"/>
      <c r="N7" s="18" t="e">
        <f>VLOOKUP(E7,H2数据库!C:AK,6,0)</f>
        <v>#N/A</v>
      </c>
      <c r="O7" s="18" t="e">
        <f>VLOOKUP(E7,H2数据库!C:AK,7,0)</f>
        <v>#N/A</v>
      </c>
      <c r="P7" s="19" t="e">
        <f>VLOOKUP(E7,H2数据库!C:AK,8,0)*C7</f>
        <v>#N/A</v>
      </c>
      <c r="Q7" s="18" t="e">
        <f>VLOOKUP(E7,H2数据库!C:AK,9,0)</f>
        <v>#N/A</v>
      </c>
      <c r="R7" s="18" t="e">
        <f>VLOOKUP(E7,H2数据库!C:AK,10,0)</f>
        <v>#N/A</v>
      </c>
      <c r="S7" s="18"/>
      <c r="T7" s="18" t="e">
        <f>VLOOKUP(E7,H2数据库!C:AK,11,0)</f>
        <v>#N/A</v>
      </c>
      <c r="U7" s="18" t="e">
        <f>VLOOKUP(E7,H2数据库!C:AK,12,0)</f>
        <v>#N/A</v>
      </c>
      <c r="V7" s="19" t="e">
        <f>VLOOKUP(E7,H2数据库!C:AK,15,0)*C7</f>
        <v>#N/A</v>
      </c>
      <c r="W7" s="18" t="e">
        <f>VLOOKUP(E7,H2数据库!C:AK,16,0)</f>
        <v>#N/A</v>
      </c>
      <c r="X7" s="18" t="e">
        <f>VLOOKUP(E7,H2数据库!C:AK,17,0)</f>
        <v>#N/A</v>
      </c>
      <c r="Y7" s="18"/>
      <c r="Z7" s="18" t="e">
        <f>VLOOKUP(E7,H2数据库!C:AK,18,0)</f>
        <v>#N/A</v>
      </c>
      <c r="AA7" s="18" t="e">
        <f>VLOOKUP(E7,H2数据库!C:AK,19,0)</f>
        <v>#N/A</v>
      </c>
      <c r="AB7" s="39" t="e">
        <f>VLOOKUP(E7,H2数据库!C:AK,21,0)*C7</f>
        <v>#N/A</v>
      </c>
      <c r="AC7" s="18" t="e">
        <f>VLOOKUP(E7,H2数据库!C:AK,22,0)</f>
        <v>#N/A</v>
      </c>
      <c r="AD7" s="18" t="e">
        <f>VLOOKUP(E7,H2数据库!C:AK,23,0)</f>
        <v>#N/A</v>
      </c>
      <c r="AE7" s="18"/>
      <c r="AF7" s="18" t="e">
        <f>VLOOKUP(E7,H2数据库!C:AK,24,0)</f>
        <v>#N/A</v>
      </c>
      <c r="AG7" s="18" t="e">
        <f>VLOOKUP(E7,H2数据库!C:AK,25,0)</f>
        <v>#N/A</v>
      </c>
      <c r="AH7" s="19" t="e">
        <f>VLOOKUP(E7,H2数据库!C:AK,27,0)*C7</f>
        <v>#N/A</v>
      </c>
      <c r="AI7" s="18" t="e">
        <f>VLOOKUP(E7,H2数据库!C:AK,28,0)</f>
        <v>#N/A</v>
      </c>
      <c r="AJ7" s="18" t="e">
        <f>VLOOKUP(E7,H2数据库!C:AK,29,0)</f>
        <v>#N/A</v>
      </c>
      <c r="AK7" s="18"/>
      <c r="AL7" s="18" t="e">
        <f>VLOOKUP(E7,H2数据库!C:AK,30,0)</f>
        <v>#N/A</v>
      </c>
      <c r="AM7" s="18" t="e">
        <f>VLOOKUP(E7,H2数据库!C:AK,31,0)</f>
        <v>#N/A</v>
      </c>
      <c r="AN7" s="18">
        <f t="shared" si="4"/>
        <v>0</v>
      </c>
      <c r="AO7" s="39" t="e">
        <f>VLOOKUP(E7,H2数据库!C:AK,33,0)*AN7*C7</f>
        <v>#N/A</v>
      </c>
      <c r="AP7" s="18" t="e">
        <f>VLOOKUP(E7,H2数据库!C:AK,34,0)</f>
        <v>#N/A</v>
      </c>
      <c r="AQ7" s="18" t="e">
        <f>VLOOKUP(E7,H2数据库!C:AK,35,0)</f>
        <v>#N/A</v>
      </c>
      <c r="AR7" s="18"/>
    </row>
    <row r="8" spans="1:44" x14ac:dyDescent="0.25">
      <c r="A8" s="22"/>
      <c r="B8" s="3"/>
      <c r="C8" s="3"/>
      <c r="D8" s="3"/>
      <c r="E8" s="18" t="str">
        <f t="shared" si="0"/>
        <v/>
      </c>
      <c r="F8" s="18" t="str">
        <f t="shared" si="1"/>
        <v/>
      </c>
      <c r="G8" s="18" t="str">
        <f t="shared" si="2"/>
        <v/>
      </c>
      <c r="H8" s="18" t="e">
        <f>VLOOKUP(E8,H2数据库!C:AK,2,0)</f>
        <v>#N/A</v>
      </c>
      <c r="I8" s="18" t="e">
        <f>VLOOKUP(E8,H2数据库!C:AK,3,0)</f>
        <v>#N/A</v>
      </c>
      <c r="J8" s="19" t="e">
        <f t="shared" si="3"/>
        <v>#VALUE!</v>
      </c>
      <c r="K8" s="18" t="e">
        <f>VLOOKUP(E8,H2数据库!C:AK,4,0)</f>
        <v>#N/A</v>
      </c>
      <c r="L8" s="18" t="e">
        <f>VLOOKUP(E8,H2数据库!C:AK,5,0)</f>
        <v>#N/A</v>
      </c>
      <c r="M8" s="18"/>
      <c r="N8" s="18" t="e">
        <f>VLOOKUP(E8,H2数据库!C:AK,6,0)</f>
        <v>#N/A</v>
      </c>
      <c r="O8" s="18" t="e">
        <f>VLOOKUP(E8,H2数据库!C:AK,7,0)</f>
        <v>#N/A</v>
      </c>
      <c r="P8" s="19" t="e">
        <f>VLOOKUP(E8,H2数据库!C:AK,8,0)*C8</f>
        <v>#N/A</v>
      </c>
      <c r="Q8" s="18" t="e">
        <f>VLOOKUP(E8,H2数据库!C:AK,9,0)</f>
        <v>#N/A</v>
      </c>
      <c r="R8" s="18" t="e">
        <f>VLOOKUP(E8,H2数据库!C:AK,10,0)</f>
        <v>#N/A</v>
      </c>
      <c r="S8" s="18"/>
      <c r="T8" s="18" t="e">
        <f>VLOOKUP(E8,H2数据库!C:AK,11,0)</f>
        <v>#N/A</v>
      </c>
      <c r="U8" s="18" t="e">
        <f>VLOOKUP(E8,H2数据库!C:AK,12,0)</f>
        <v>#N/A</v>
      </c>
      <c r="V8" s="19" t="e">
        <f>VLOOKUP(E8,H2数据库!C:AK,15,0)*C8</f>
        <v>#N/A</v>
      </c>
      <c r="W8" s="18" t="e">
        <f>VLOOKUP(E8,H2数据库!C:AK,16,0)</f>
        <v>#N/A</v>
      </c>
      <c r="X8" s="18" t="e">
        <f>VLOOKUP(E8,H2数据库!C:AK,17,0)</f>
        <v>#N/A</v>
      </c>
      <c r="Y8" s="18"/>
      <c r="Z8" s="18" t="e">
        <f>VLOOKUP(E8,H2数据库!C:AK,18,0)</f>
        <v>#N/A</v>
      </c>
      <c r="AA8" s="18" t="e">
        <f>VLOOKUP(E8,H2数据库!C:AK,19,0)</f>
        <v>#N/A</v>
      </c>
      <c r="AB8" s="39" t="e">
        <f>VLOOKUP(E8,H2数据库!C:AK,21,0)*C8</f>
        <v>#N/A</v>
      </c>
      <c r="AC8" s="18" t="e">
        <f>VLOOKUP(E8,H2数据库!C:AK,22,0)</f>
        <v>#N/A</v>
      </c>
      <c r="AD8" s="18" t="e">
        <f>VLOOKUP(E8,H2数据库!C:AK,23,0)</f>
        <v>#N/A</v>
      </c>
      <c r="AE8" s="18"/>
      <c r="AF8" s="18" t="e">
        <f>VLOOKUP(E8,H2数据库!C:AK,24,0)</f>
        <v>#N/A</v>
      </c>
      <c r="AG8" s="18" t="e">
        <f>VLOOKUP(E8,H2数据库!C:AK,25,0)</f>
        <v>#N/A</v>
      </c>
      <c r="AH8" s="19" t="e">
        <f>VLOOKUP(E8,H2数据库!C:AK,27,0)*C8</f>
        <v>#N/A</v>
      </c>
      <c r="AI8" s="18" t="e">
        <f>VLOOKUP(E8,H2数据库!C:AK,28,0)</f>
        <v>#N/A</v>
      </c>
      <c r="AJ8" s="18" t="e">
        <f>VLOOKUP(E8,H2数据库!C:AK,29,0)</f>
        <v>#N/A</v>
      </c>
      <c r="AK8" s="18"/>
      <c r="AL8" s="18" t="e">
        <f>VLOOKUP(E8,H2数据库!C:AK,30,0)</f>
        <v>#N/A</v>
      </c>
      <c r="AM8" s="18" t="e">
        <f>VLOOKUP(E8,H2数据库!C:AK,31,0)</f>
        <v>#N/A</v>
      </c>
      <c r="AN8" s="18">
        <f t="shared" si="4"/>
        <v>0</v>
      </c>
      <c r="AO8" s="39" t="e">
        <f>VLOOKUP(E8,H2数据库!C:AK,33,0)*AN8*C8</f>
        <v>#N/A</v>
      </c>
      <c r="AP8" s="18" t="e">
        <f>VLOOKUP(E8,H2数据库!C:AK,34,0)</f>
        <v>#N/A</v>
      </c>
      <c r="AQ8" s="18" t="e">
        <f>VLOOKUP(E8,H2数据库!C:AK,35,0)</f>
        <v>#N/A</v>
      </c>
      <c r="AR8" s="18"/>
    </row>
    <row r="9" spans="1:44" x14ac:dyDescent="0.25">
      <c r="A9" s="22"/>
      <c r="B9" s="3"/>
      <c r="C9" s="3"/>
      <c r="D9" s="3"/>
      <c r="E9" s="18" t="str">
        <f t="shared" ref="E9:E72" si="5">(TRIM(MID(SUBSTITUTE($B9,"-",REPT(" ",99)),COLUMN(B9)*99-98,99)))</f>
        <v/>
      </c>
      <c r="F9" s="18" t="str">
        <f t="shared" ref="F9:F72" si="6">(TRIM(MID(SUBSTITUTE($B9,"-",REPT(" ",99)),COLUMN(C9)*99-98,99)))</f>
        <v/>
      </c>
      <c r="G9" s="18" t="str">
        <f t="shared" ref="G9:G72" si="7">(TRIM(MID(SUBSTITUTE($B9,"-",REPT(" ",99)),COLUMN(D9)*99-98,99)))</f>
        <v/>
      </c>
      <c r="H9" s="18" t="e">
        <f>VLOOKUP(E9,H2数据库!C:AK,2,0)</f>
        <v>#N/A</v>
      </c>
      <c r="I9" s="18" t="e">
        <f>VLOOKUP(E9,H2数据库!C:AK,3,0)</f>
        <v>#N/A</v>
      </c>
      <c r="J9" s="19" t="e">
        <f t="shared" ref="J9:J72" si="8">(F9/1000)*C9</f>
        <v>#VALUE!</v>
      </c>
      <c r="K9" s="18" t="e">
        <f>VLOOKUP(E9,H2数据库!C:AK,4,0)</f>
        <v>#N/A</v>
      </c>
      <c r="L9" s="18" t="e">
        <f>VLOOKUP(E9,H2数据库!C:AK,5,0)</f>
        <v>#N/A</v>
      </c>
      <c r="M9" s="18"/>
      <c r="N9" s="18" t="e">
        <f>VLOOKUP(E9,H2数据库!C:AK,6,0)</f>
        <v>#N/A</v>
      </c>
      <c r="O9" s="18" t="e">
        <f>VLOOKUP(E9,H2数据库!C:AK,7,0)</f>
        <v>#N/A</v>
      </c>
      <c r="P9" s="19" t="e">
        <f>VLOOKUP(E9,H2数据库!C:AK,8,0)*C9</f>
        <v>#N/A</v>
      </c>
      <c r="Q9" s="18" t="e">
        <f>VLOOKUP(E9,H2数据库!C:AK,9,0)</f>
        <v>#N/A</v>
      </c>
      <c r="R9" s="18" t="e">
        <f>VLOOKUP(E9,H2数据库!C:AK,10,0)</f>
        <v>#N/A</v>
      </c>
      <c r="S9" s="18"/>
      <c r="T9" s="18" t="e">
        <f>VLOOKUP(E9,H2数据库!C:AK,11,0)</f>
        <v>#N/A</v>
      </c>
      <c r="U9" s="18" t="e">
        <f>VLOOKUP(E9,H2数据库!C:AK,12,0)</f>
        <v>#N/A</v>
      </c>
      <c r="V9" s="19" t="e">
        <f>VLOOKUP(E9,H2数据库!C:AK,15,0)*C9</f>
        <v>#N/A</v>
      </c>
      <c r="W9" s="18" t="e">
        <f>VLOOKUP(E9,H2数据库!C:AK,16,0)</f>
        <v>#N/A</v>
      </c>
      <c r="X9" s="18" t="e">
        <f>VLOOKUP(E9,H2数据库!C:AK,17,0)</f>
        <v>#N/A</v>
      </c>
      <c r="Y9" s="18"/>
      <c r="Z9" s="18" t="e">
        <f>VLOOKUP(E9,H2数据库!C:AK,18,0)</f>
        <v>#N/A</v>
      </c>
      <c r="AA9" s="18" t="e">
        <f>VLOOKUP(E9,H2数据库!C:AK,19,0)</f>
        <v>#N/A</v>
      </c>
      <c r="AB9" s="39" t="e">
        <f>VLOOKUP(E9,H2数据库!C:AK,21,0)*C9</f>
        <v>#N/A</v>
      </c>
      <c r="AC9" s="18" t="e">
        <f>VLOOKUP(E9,H2数据库!C:AK,22,0)</f>
        <v>#N/A</v>
      </c>
      <c r="AD9" s="18" t="e">
        <f>VLOOKUP(E9,H2数据库!C:AK,23,0)</f>
        <v>#N/A</v>
      </c>
      <c r="AE9" s="18"/>
      <c r="AF9" s="18" t="e">
        <f>VLOOKUP(E9,H2数据库!C:AK,24,0)</f>
        <v>#N/A</v>
      </c>
      <c r="AG9" s="18" t="e">
        <f>VLOOKUP(E9,H2数据库!C:AK,25,0)</f>
        <v>#N/A</v>
      </c>
      <c r="AH9" s="19" t="e">
        <f>VLOOKUP(E9,H2数据库!C:AK,27,0)*C9</f>
        <v>#N/A</v>
      </c>
      <c r="AI9" s="18" t="e">
        <f>VLOOKUP(E9,H2数据库!C:AK,28,0)</f>
        <v>#N/A</v>
      </c>
      <c r="AJ9" s="18" t="e">
        <f>VLOOKUP(E9,H2数据库!C:AK,29,0)</f>
        <v>#N/A</v>
      </c>
      <c r="AK9" s="18"/>
      <c r="AL9" s="18" t="e">
        <f>VLOOKUP(E9,H2数据库!C:AK,30,0)</f>
        <v>#N/A</v>
      </c>
      <c r="AM9" s="18" t="e">
        <f>VLOOKUP(E9,H2数据库!C:AK,31,0)</f>
        <v>#N/A</v>
      </c>
      <c r="AN9" s="18">
        <f t="shared" ref="AN9:AN72" si="9">IF(G9="F",1,0)</f>
        <v>0</v>
      </c>
      <c r="AO9" s="39" t="e">
        <f>VLOOKUP(E9,H2数据库!C:AK,33,0)*AN9*C9</f>
        <v>#N/A</v>
      </c>
      <c r="AP9" s="18" t="e">
        <f>VLOOKUP(E9,H2数据库!C:AK,34,0)</f>
        <v>#N/A</v>
      </c>
      <c r="AQ9" s="18" t="e">
        <f>VLOOKUP(E9,H2数据库!C:AK,35,0)</f>
        <v>#N/A</v>
      </c>
      <c r="AR9" s="18"/>
    </row>
    <row r="10" spans="1:44" x14ac:dyDescent="0.25">
      <c r="A10" s="22"/>
      <c r="B10" s="3"/>
      <c r="C10" s="3"/>
      <c r="D10" s="3"/>
      <c r="E10" s="18" t="str">
        <f t="shared" si="5"/>
        <v/>
      </c>
      <c r="F10" s="18" t="str">
        <f t="shared" si="6"/>
        <v/>
      </c>
      <c r="G10" s="18" t="str">
        <f t="shared" si="7"/>
        <v/>
      </c>
      <c r="H10" s="18" t="e">
        <f>VLOOKUP(E10,H2数据库!C:AK,2,0)</f>
        <v>#N/A</v>
      </c>
      <c r="I10" s="18" t="e">
        <f>VLOOKUP(E10,H2数据库!C:AK,3,0)</f>
        <v>#N/A</v>
      </c>
      <c r="J10" s="19" t="e">
        <f t="shared" si="8"/>
        <v>#VALUE!</v>
      </c>
      <c r="K10" s="18" t="e">
        <f>VLOOKUP(E10,H2数据库!C:AK,4,0)</f>
        <v>#N/A</v>
      </c>
      <c r="L10" s="18" t="e">
        <f>VLOOKUP(E10,H2数据库!C:AK,5,0)</f>
        <v>#N/A</v>
      </c>
      <c r="M10" s="18"/>
      <c r="N10" s="18" t="e">
        <f>VLOOKUP(E10,H2数据库!C:AK,6,0)</f>
        <v>#N/A</v>
      </c>
      <c r="O10" s="18" t="e">
        <f>VLOOKUP(E10,H2数据库!C:AK,7,0)</f>
        <v>#N/A</v>
      </c>
      <c r="P10" s="19" t="e">
        <f>VLOOKUP(E10,H2数据库!C:AK,8,0)*C10</f>
        <v>#N/A</v>
      </c>
      <c r="Q10" s="18" t="e">
        <f>VLOOKUP(E10,H2数据库!C:AK,9,0)</f>
        <v>#N/A</v>
      </c>
      <c r="R10" s="18" t="e">
        <f>VLOOKUP(E10,H2数据库!C:AK,10,0)</f>
        <v>#N/A</v>
      </c>
      <c r="S10" s="18"/>
      <c r="T10" s="18" t="e">
        <f>VLOOKUP(E10,H2数据库!C:AK,11,0)</f>
        <v>#N/A</v>
      </c>
      <c r="U10" s="18" t="e">
        <f>VLOOKUP(E10,H2数据库!C:AK,12,0)</f>
        <v>#N/A</v>
      </c>
      <c r="V10" s="19" t="e">
        <f>VLOOKUP(E10,H2数据库!C:AK,15,0)*C10</f>
        <v>#N/A</v>
      </c>
      <c r="W10" s="18" t="e">
        <f>VLOOKUP(E10,H2数据库!C:AK,16,0)</f>
        <v>#N/A</v>
      </c>
      <c r="X10" s="18" t="e">
        <f>VLOOKUP(E10,H2数据库!C:AK,17,0)</f>
        <v>#N/A</v>
      </c>
      <c r="Y10" s="18"/>
      <c r="Z10" s="18" t="e">
        <f>VLOOKUP(E10,H2数据库!C:AK,18,0)</f>
        <v>#N/A</v>
      </c>
      <c r="AA10" s="18" t="e">
        <f>VLOOKUP(E10,H2数据库!C:AK,19,0)</f>
        <v>#N/A</v>
      </c>
      <c r="AB10" s="39" t="e">
        <f>VLOOKUP(E10,H2数据库!C:AK,21,0)*C10</f>
        <v>#N/A</v>
      </c>
      <c r="AC10" s="18" t="e">
        <f>VLOOKUP(E10,H2数据库!C:AK,22,0)</f>
        <v>#N/A</v>
      </c>
      <c r="AD10" s="18" t="e">
        <f>VLOOKUP(E10,H2数据库!C:AK,23,0)</f>
        <v>#N/A</v>
      </c>
      <c r="AE10" s="18"/>
      <c r="AF10" s="18" t="e">
        <f>VLOOKUP(E10,H2数据库!C:AK,24,0)</f>
        <v>#N/A</v>
      </c>
      <c r="AG10" s="18" t="e">
        <f>VLOOKUP(E10,H2数据库!C:AK,25,0)</f>
        <v>#N/A</v>
      </c>
      <c r="AH10" s="19" t="e">
        <f>VLOOKUP(E10,H2数据库!C:AK,27,0)*C10</f>
        <v>#N/A</v>
      </c>
      <c r="AI10" s="18" t="e">
        <f>VLOOKUP(E10,H2数据库!C:AK,28,0)</f>
        <v>#N/A</v>
      </c>
      <c r="AJ10" s="18" t="e">
        <f>VLOOKUP(E10,H2数据库!C:AK,29,0)</f>
        <v>#N/A</v>
      </c>
      <c r="AK10" s="18"/>
      <c r="AL10" s="18" t="e">
        <f>VLOOKUP(E10,H2数据库!C:AK,30,0)</f>
        <v>#N/A</v>
      </c>
      <c r="AM10" s="18" t="e">
        <f>VLOOKUP(E10,H2数据库!C:AK,31,0)</f>
        <v>#N/A</v>
      </c>
      <c r="AN10" s="18">
        <f t="shared" si="9"/>
        <v>0</v>
      </c>
      <c r="AO10" s="39" t="e">
        <f>VLOOKUP(E10,H2数据库!C:AK,33,0)*AN10*C10</f>
        <v>#N/A</v>
      </c>
      <c r="AP10" s="18" t="e">
        <f>VLOOKUP(E10,H2数据库!C:AK,34,0)</f>
        <v>#N/A</v>
      </c>
      <c r="AQ10" s="18" t="e">
        <f>VLOOKUP(E10,H2数据库!C:AK,35,0)</f>
        <v>#N/A</v>
      </c>
      <c r="AR10" s="18"/>
    </row>
    <row r="11" spans="1:44" x14ac:dyDescent="0.25">
      <c r="A11" s="22"/>
      <c r="B11" s="3"/>
      <c r="C11" s="3"/>
      <c r="D11" s="3"/>
      <c r="E11" s="18" t="str">
        <f t="shared" si="5"/>
        <v/>
      </c>
      <c r="F11" s="18" t="str">
        <f t="shared" si="6"/>
        <v/>
      </c>
      <c r="G11" s="18" t="str">
        <f t="shared" si="7"/>
        <v/>
      </c>
      <c r="H11" s="18" t="e">
        <f>VLOOKUP(E11,H2数据库!C:AK,2,0)</f>
        <v>#N/A</v>
      </c>
      <c r="I11" s="18" t="e">
        <f>VLOOKUP(E11,H2数据库!C:AK,3,0)</f>
        <v>#N/A</v>
      </c>
      <c r="J11" s="19" t="e">
        <f t="shared" si="8"/>
        <v>#VALUE!</v>
      </c>
      <c r="K11" s="18" t="e">
        <f>VLOOKUP(E11,H2数据库!C:AK,4,0)</f>
        <v>#N/A</v>
      </c>
      <c r="L11" s="18" t="e">
        <f>VLOOKUP(E11,H2数据库!C:AK,5,0)</f>
        <v>#N/A</v>
      </c>
      <c r="M11" s="18"/>
      <c r="N11" s="18" t="e">
        <f>VLOOKUP(E11,H2数据库!C:AK,6,0)</f>
        <v>#N/A</v>
      </c>
      <c r="O11" s="18" t="e">
        <f>VLOOKUP(E11,H2数据库!C:AK,7,0)</f>
        <v>#N/A</v>
      </c>
      <c r="P11" s="19" t="e">
        <f>VLOOKUP(E11,H2数据库!C:AK,8,0)*C11</f>
        <v>#N/A</v>
      </c>
      <c r="Q11" s="18" t="e">
        <f>VLOOKUP(E11,H2数据库!C:AK,9,0)</f>
        <v>#N/A</v>
      </c>
      <c r="R11" s="18" t="e">
        <f>VLOOKUP(E11,H2数据库!C:AK,10,0)</f>
        <v>#N/A</v>
      </c>
      <c r="S11" s="18"/>
      <c r="T11" s="18" t="e">
        <f>VLOOKUP(E11,H2数据库!C:AK,11,0)</f>
        <v>#N/A</v>
      </c>
      <c r="U11" s="18" t="e">
        <f>VLOOKUP(E11,H2数据库!C:AK,12,0)</f>
        <v>#N/A</v>
      </c>
      <c r="V11" s="19" t="e">
        <f>VLOOKUP(E11,H2数据库!C:AK,15,0)*C11</f>
        <v>#N/A</v>
      </c>
      <c r="W11" s="18" t="e">
        <f>VLOOKUP(E11,H2数据库!C:AK,16,0)</f>
        <v>#N/A</v>
      </c>
      <c r="X11" s="18" t="e">
        <f>VLOOKUP(E11,H2数据库!C:AK,17,0)</f>
        <v>#N/A</v>
      </c>
      <c r="Y11" s="18"/>
      <c r="Z11" s="18" t="e">
        <f>VLOOKUP(E11,H2数据库!C:AK,18,0)</f>
        <v>#N/A</v>
      </c>
      <c r="AA11" s="18" t="e">
        <f>VLOOKUP(E11,H2数据库!C:AK,19,0)</f>
        <v>#N/A</v>
      </c>
      <c r="AB11" s="39" t="e">
        <f>VLOOKUP(E11,H2数据库!C:AK,21,0)*C11</f>
        <v>#N/A</v>
      </c>
      <c r="AC11" s="18" t="e">
        <f>VLOOKUP(E11,H2数据库!C:AK,22,0)</f>
        <v>#N/A</v>
      </c>
      <c r="AD11" s="18" t="e">
        <f>VLOOKUP(E11,H2数据库!C:AK,23,0)</f>
        <v>#N/A</v>
      </c>
      <c r="AE11" s="18"/>
      <c r="AF11" s="18" t="e">
        <f>VLOOKUP(E11,H2数据库!C:AK,24,0)</f>
        <v>#N/A</v>
      </c>
      <c r="AG11" s="18" t="e">
        <f>VLOOKUP(E11,H2数据库!C:AK,25,0)</f>
        <v>#N/A</v>
      </c>
      <c r="AH11" s="19" t="e">
        <f>VLOOKUP(E11,H2数据库!C:AK,27,0)*C11</f>
        <v>#N/A</v>
      </c>
      <c r="AI11" s="18" t="e">
        <f>VLOOKUP(E11,H2数据库!C:AK,28,0)</f>
        <v>#N/A</v>
      </c>
      <c r="AJ11" s="18" t="e">
        <f>VLOOKUP(E11,H2数据库!C:AK,29,0)</f>
        <v>#N/A</v>
      </c>
      <c r="AK11" s="18"/>
      <c r="AL11" s="18" t="e">
        <f>VLOOKUP(E11,H2数据库!C:AK,30,0)</f>
        <v>#N/A</v>
      </c>
      <c r="AM11" s="18" t="e">
        <f>VLOOKUP(E11,H2数据库!C:AK,31,0)</f>
        <v>#N/A</v>
      </c>
      <c r="AN11" s="18">
        <f t="shared" si="9"/>
        <v>0</v>
      </c>
      <c r="AO11" s="39" t="e">
        <f>VLOOKUP(E11,H2数据库!C:AK,33,0)*AN11*C11</f>
        <v>#N/A</v>
      </c>
      <c r="AP11" s="18" t="e">
        <f>VLOOKUP(E11,H2数据库!C:AK,34,0)</f>
        <v>#N/A</v>
      </c>
      <c r="AQ11" s="18" t="e">
        <f>VLOOKUP(E11,H2数据库!C:AK,35,0)</f>
        <v>#N/A</v>
      </c>
      <c r="AR11" s="18"/>
    </row>
    <row r="12" spans="1:44" x14ac:dyDescent="0.25">
      <c r="A12" s="22"/>
      <c r="B12" s="3"/>
      <c r="C12" s="3"/>
      <c r="D12" s="3"/>
      <c r="E12" s="18" t="str">
        <f t="shared" si="5"/>
        <v/>
      </c>
      <c r="F12" s="18" t="str">
        <f t="shared" si="6"/>
        <v/>
      </c>
      <c r="G12" s="18" t="str">
        <f t="shared" si="7"/>
        <v/>
      </c>
      <c r="H12" s="18" t="e">
        <f>VLOOKUP(E12,H2数据库!C:AK,2,0)</f>
        <v>#N/A</v>
      </c>
      <c r="I12" s="18" t="e">
        <f>VLOOKUP(E12,H2数据库!C:AK,3,0)</f>
        <v>#N/A</v>
      </c>
      <c r="J12" s="19" t="e">
        <f t="shared" si="8"/>
        <v>#VALUE!</v>
      </c>
      <c r="K12" s="18" t="e">
        <f>VLOOKUP(E12,H2数据库!C:AK,4,0)</f>
        <v>#N/A</v>
      </c>
      <c r="L12" s="18" t="e">
        <f>VLOOKUP(E12,H2数据库!C:AK,5,0)</f>
        <v>#N/A</v>
      </c>
      <c r="M12" s="18"/>
      <c r="N12" s="18" t="e">
        <f>VLOOKUP(E12,H2数据库!C:AK,6,0)</f>
        <v>#N/A</v>
      </c>
      <c r="O12" s="18" t="e">
        <f>VLOOKUP(E12,H2数据库!C:AK,7,0)</f>
        <v>#N/A</v>
      </c>
      <c r="P12" s="19" t="e">
        <f>VLOOKUP(E12,H2数据库!C:AK,8,0)*C12</f>
        <v>#N/A</v>
      </c>
      <c r="Q12" s="18" t="e">
        <f>VLOOKUP(E12,H2数据库!C:AK,9,0)</f>
        <v>#N/A</v>
      </c>
      <c r="R12" s="18" t="e">
        <f>VLOOKUP(E12,H2数据库!C:AK,10,0)</f>
        <v>#N/A</v>
      </c>
      <c r="S12" s="18"/>
      <c r="T12" s="18" t="e">
        <f>VLOOKUP(E12,H2数据库!C:AK,11,0)</f>
        <v>#N/A</v>
      </c>
      <c r="U12" s="18" t="e">
        <f>VLOOKUP(E12,H2数据库!C:AK,12,0)</f>
        <v>#N/A</v>
      </c>
      <c r="V12" s="19" t="e">
        <f>VLOOKUP(E12,H2数据库!C:AK,15,0)*C12</f>
        <v>#N/A</v>
      </c>
      <c r="W12" s="18" t="e">
        <f>VLOOKUP(E12,H2数据库!C:AK,16,0)</f>
        <v>#N/A</v>
      </c>
      <c r="X12" s="18" t="e">
        <f>VLOOKUP(E12,H2数据库!C:AK,17,0)</f>
        <v>#N/A</v>
      </c>
      <c r="Y12" s="18"/>
      <c r="Z12" s="18" t="e">
        <f>VLOOKUP(E12,H2数据库!C:AK,18,0)</f>
        <v>#N/A</v>
      </c>
      <c r="AA12" s="18" t="e">
        <f>VLOOKUP(E12,H2数据库!C:AK,19,0)</f>
        <v>#N/A</v>
      </c>
      <c r="AB12" s="39" t="e">
        <f>VLOOKUP(E12,H2数据库!C:AK,21,0)*C12</f>
        <v>#N/A</v>
      </c>
      <c r="AC12" s="18" t="e">
        <f>VLOOKUP(E12,H2数据库!C:AK,22,0)</f>
        <v>#N/A</v>
      </c>
      <c r="AD12" s="18" t="e">
        <f>VLOOKUP(E12,H2数据库!C:AK,23,0)</f>
        <v>#N/A</v>
      </c>
      <c r="AE12" s="18"/>
      <c r="AF12" s="18" t="e">
        <f>VLOOKUP(E12,H2数据库!C:AK,24,0)</f>
        <v>#N/A</v>
      </c>
      <c r="AG12" s="18" t="e">
        <f>VLOOKUP(E12,H2数据库!C:AK,25,0)</f>
        <v>#N/A</v>
      </c>
      <c r="AH12" s="19" t="e">
        <f>VLOOKUP(E12,H2数据库!C:AK,27,0)*C12</f>
        <v>#N/A</v>
      </c>
      <c r="AI12" s="18" t="e">
        <f>VLOOKUP(E12,H2数据库!C:AK,28,0)</f>
        <v>#N/A</v>
      </c>
      <c r="AJ12" s="18" t="e">
        <f>VLOOKUP(E12,H2数据库!C:AK,29,0)</f>
        <v>#N/A</v>
      </c>
      <c r="AK12" s="18"/>
      <c r="AL12" s="18" t="e">
        <f>VLOOKUP(E12,H2数据库!C:AK,30,0)</f>
        <v>#N/A</v>
      </c>
      <c r="AM12" s="18" t="e">
        <f>VLOOKUP(E12,H2数据库!C:AK,31,0)</f>
        <v>#N/A</v>
      </c>
      <c r="AN12" s="18">
        <f t="shared" si="9"/>
        <v>0</v>
      </c>
      <c r="AO12" s="39" t="e">
        <f>VLOOKUP(E12,H2数据库!C:AK,33,0)*AN12*C12</f>
        <v>#N/A</v>
      </c>
      <c r="AP12" s="18" t="e">
        <f>VLOOKUP(E12,H2数据库!C:AK,34,0)</f>
        <v>#N/A</v>
      </c>
      <c r="AQ12" s="18" t="e">
        <f>VLOOKUP(E12,H2数据库!C:AK,35,0)</f>
        <v>#N/A</v>
      </c>
      <c r="AR12" s="18"/>
    </row>
    <row r="13" spans="1:44" x14ac:dyDescent="0.25">
      <c r="A13" s="22"/>
      <c r="B13" s="3"/>
      <c r="C13" s="3"/>
      <c r="D13" s="3"/>
      <c r="E13" s="18" t="str">
        <f t="shared" si="5"/>
        <v/>
      </c>
      <c r="F13" s="18" t="str">
        <f t="shared" si="6"/>
        <v/>
      </c>
      <c r="G13" s="18" t="str">
        <f t="shared" si="7"/>
        <v/>
      </c>
      <c r="H13" s="18" t="e">
        <f>VLOOKUP(E13,H2数据库!C:AK,2,0)</f>
        <v>#N/A</v>
      </c>
      <c r="I13" s="18" t="e">
        <f>VLOOKUP(E13,H2数据库!C:AK,3,0)</f>
        <v>#N/A</v>
      </c>
      <c r="J13" s="19" t="e">
        <f t="shared" si="8"/>
        <v>#VALUE!</v>
      </c>
      <c r="K13" s="18" t="e">
        <f>VLOOKUP(E13,H2数据库!C:AK,4,0)</f>
        <v>#N/A</v>
      </c>
      <c r="L13" s="18" t="e">
        <f>VLOOKUP(E13,H2数据库!C:AK,5,0)</f>
        <v>#N/A</v>
      </c>
      <c r="M13" s="18"/>
      <c r="N13" s="18" t="e">
        <f>VLOOKUP(E13,H2数据库!C:AK,6,0)</f>
        <v>#N/A</v>
      </c>
      <c r="O13" s="18" t="e">
        <f>VLOOKUP(E13,H2数据库!C:AK,7,0)</f>
        <v>#N/A</v>
      </c>
      <c r="P13" s="19" t="e">
        <f>VLOOKUP(E13,H2数据库!C:AK,8,0)*C13</f>
        <v>#N/A</v>
      </c>
      <c r="Q13" s="18" t="e">
        <f>VLOOKUP(E13,H2数据库!C:AK,9,0)</f>
        <v>#N/A</v>
      </c>
      <c r="R13" s="18" t="e">
        <f>VLOOKUP(E13,H2数据库!C:AK,10,0)</f>
        <v>#N/A</v>
      </c>
      <c r="S13" s="18"/>
      <c r="T13" s="18" t="e">
        <f>VLOOKUP(E13,H2数据库!C:AK,11,0)</f>
        <v>#N/A</v>
      </c>
      <c r="U13" s="18" t="e">
        <f>VLOOKUP(E13,H2数据库!C:AK,12,0)</f>
        <v>#N/A</v>
      </c>
      <c r="V13" s="19" t="e">
        <f>VLOOKUP(E13,H2数据库!C:AK,15,0)*C13</f>
        <v>#N/A</v>
      </c>
      <c r="W13" s="18" t="e">
        <f>VLOOKUP(E13,H2数据库!C:AK,16,0)</f>
        <v>#N/A</v>
      </c>
      <c r="X13" s="18" t="e">
        <f>VLOOKUP(E13,H2数据库!C:AK,17,0)</f>
        <v>#N/A</v>
      </c>
      <c r="Y13" s="18"/>
      <c r="Z13" s="18" t="e">
        <f>VLOOKUP(E13,H2数据库!C:AK,18,0)</f>
        <v>#N/A</v>
      </c>
      <c r="AA13" s="18" t="e">
        <f>VLOOKUP(E13,H2数据库!C:AK,19,0)</f>
        <v>#N/A</v>
      </c>
      <c r="AB13" s="39" t="e">
        <f>VLOOKUP(E13,H2数据库!C:AK,21,0)*C13</f>
        <v>#N/A</v>
      </c>
      <c r="AC13" s="18" t="e">
        <f>VLOOKUP(E13,H2数据库!C:AK,22,0)</f>
        <v>#N/A</v>
      </c>
      <c r="AD13" s="18" t="e">
        <f>VLOOKUP(E13,H2数据库!C:AK,23,0)</f>
        <v>#N/A</v>
      </c>
      <c r="AE13" s="18"/>
      <c r="AF13" s="18" t="e">
        <f>VLOOKUP(E13,H2数据库!C:AK,24,0)</f>
        <v>#N/A</v>
      </c>
      <c r="AG13" s="18" t="e">
        <f>VLOOKUP(E13,H2数据库!C:AK,25,0)</f>
        <v>#N/A</v>
      </c>
      <c r="AH13" s="19" t="e">
        <f>VLOOKUP(E13,H2数据库!C:AK,27,0)*C13</f>
        <v>#N/A</v>
      </c>
      <c r="AI13" s="18" t="e">
        <f>VLOOKUP(E13,H2数据库!C:AK,28,0)</f>
        <v>#N/A</v>
      </c>
      <c r="AJ13" s="18" t="e">
        <f>VLOOKUP(E13,H2数据库!C:AK,29,0)</f>
        <v>#N/A</v>
      </c>
      <c r="AK13" s="18"/>
      <c r="AL13" s="18" t="e">
        <f>VLOOKUP(E13,H2数据库!C:AK,30,0)</f>
        <v>#N/A</v>
      </c>
      <c r="AM13" s="18" t="e">
        <f>VLOOKUP(E13,H2数据库!C:AK,31,0)</f>
        <v>#N/A</v>
      </c>
      <c r="AN13" s="18">
        <f t="shared" si="9"/>
        <v>0</v>
      </c>
      <c r="AO13" s="39" t="e">
        <f>VLOOKUP(E13,H2数据库!C:AK,33,0)*AN13*C13</f>
        <v>#N/A</v>
      </c>
      <c r="AP13" s="18" t="e">
        <f>VLOOKUP(E13,H2数据库!C:AK,34,0)</f>
        <v>#N/A</v>
      </c>
      <c r="AQ13" s="18" t="e">
        <f>VLOOKUP(E13,H2数据库!C:AK,35,0)</f>
        <v>#N/A</v>
      </c>
      <c r="AR13" s="18"/>
    </row>
    <row r="14" spans="1:44" x14ac:dyDescent="0.25">
      <c r="A14" s="22"/>
      <c r="B14" s="3"/>
      <c r="C14" s="3"/>
      <c r="D14" s="3"/>
      <c r="E14" s="18" t="str">
        <f t="shared" si="5"/>
        <v/>
      </c>
      <c r="F14" s="18" t="str">
        <f t="shared" si="6"/>
        <v/>
      </c>
      <c r="G14" s="18" t="str">
        <f t="shared" si="7"/>
        <v/>
      </c>
      <c r="H14" s="18" t="e">
        <f>VLOOKUP(E14,H2数据库!C:AK,2,0)</f>
        <v>#N/A</v>
      </c>
      <c r="I14" s="18" t="e">
        <f>VLOOKUP(E14,H2数据库!C:AK,3,0)</f>
        <v>#N/A</v>
      </c>
      <c r="J14" s="19" t="e">
        <f t="shared" si="8"/>
        <v>#VALUE!</v>
      </c>
      <c r="K14" s="18" t="e">
        <f>VLOOKUP(E14,H2数据库!C:AK,4,0)</f>
        <v>#N/A</v>
      </c>
      <c r="L14" s="18" t="e">
        <f>VLOOKUP(E14,H2数据库!C:AK,5,0)</f>
        <v>#N/A</v>
      </c>
      <c r="M14" s="18"/>
      <c r="N14" s="18" t="e">
        <f>VLOOKUP(E14,H2数据库!C:AK,6,0)</f>
        <v>#N/A</v>
      </c>
      <c r="O14" s="18" t="e">
        <f>VLOOKUP(E14,H2数据库!C:AK,7,0)</f>
        <v>#N/A</v>
      </c>
      <c r="P14" s="19" t="e">
        <f>VLOOKUP(E14,H2数据库!C:AK,8,0)*C14</f>
        <v>#N/A</v>
      </c>
      <c r="Q14" s="18" t="e">
        <f>VLOOKUP(E14,H2数据库!C:AK,9,0)</f>
        <v>#N/A</v>
      </c>
      <c r="R14" s="18" t="e">
        <f>VLOOKUP(E14,H2数据库!C:AK,10,0)</f>
        <v>#N/A</v>
      </c>
      <c r="S14" s="18"/>
      <c r="T14" s="18" t="e">
        <f>VLOOKUP(E14,H2数据库!C:AK,11,0)</f>
        <v>#N/A</v>
      </c>
      <c r="U14" s="18" t="e">
        <f>VLOOKUP(E14,H2数据库!C:AK,12,0)</f>
        <v>#N/A</v>
      </c>
      <c r="V14" s="19" t="e">
        <f>VLOOKUP(E14,H2数据库!C:AK,15,0)*C14</f>
        <v>#N/A</v>
      </c>
      <c r="W14" s="18" t="e">
        <f>VLOOKUP(E14,H2数据库!C:AK,16,0)</f>
        <v>#N/A</v>
      </c>
      <c r="X14" s="18" t="e">
        <f>VLOOKUP(E14,H2数据库!C:AK,17,0)</f>
        <v>#N/A</v>
      </c>
      <c r="Y14" s="18"/>
      <c r="Z14" s="18" t="e">
        <f>VLOOKUP(E14,H2数据库!C:AK,18,0)</f>
        <v>#N/A</v>
      </c>
      <c r="AA14" s="18" t="e">
        <f>VLOOKUP(E14,H2数据库!C:AK,19,0)</f>
        <v>#N/A</v>
      </c>
      <c r="AB14" s="39" t="e">
        <f>VLOOKUP(E14,H2数据库!C:AK,21,0)*C14</f>
        <v>#N/A</v>
      </c>
      <c r="AC14" s="18" t="e">
        <f>VLOOKUP(E14,H2数据库!C:AK,22,0)</f>
        <v>#N/A</v>
      </c>
      <c r="AD14" s="18" t="e">
        <f>VLOOKUP(E14,H2数据库!C:AK,23,0)</f>
        <v>#N/A</v>
      </c>
      <c r="AE14" s="18"/>
      <c r="AF14" s="18" t="e">
        <f>VLOOKUP(E14,H2数据库!C:AK,24,0)</f>
        <v>#N/A</v>
      </c>
      <c r="AG14" s="18" t="e">
        <f>VLOOKUP(E14,H2数据库!C:AK,25,0)</f>
        <v>#N/A</v>
      </c>
      <c r="AH14" s="19" t="e">
        <f>VLOOKUP(E14,H2数据库!C:AK,27,0)*C14</f>
        <v>#N/A</v>
      </c>
      <c r="AI14" s="18" t="e">
        <f>VLOOKUP(E14,H2数据库!C:AK,28,0)</f>
        <v>#N/A</v>
      </c>
      <c r="AJ14" s="18" t="e">
        <f>VLOOKUP(E14,H2数据库!C:AK,29,0)</f>
        <v>#N/A</v>
      </c>
      <c r="AK14" s="18"/>
      <c r="AL14" s="18" t="e">
        <f>VLOOKUP(E14,H2数据库!C:AK,30,0)</f>
        <v>#N/A</v>
      </c>
      <c r="AM14" s="18" t="e">
        <f>VLOOKUP(E14,H2数据库!C:AK,31,0)</f>
        <v>#N/A</v>
      </c>
      <c r="AN14" s="18">
        <f t="shared" si="9"/>
        <v>0</v>
      </c>
      <c r="AO14" s="39" t="e">
        <f>VLOOKUP(E14,H2数据库!C:AK,33,0)*AN14*C14</f>
        <v>#N/A</v>
      </c>
      <c r="AP14" s="18" t="e">
        <f>VLOOKUP(E14,H2数据库!C:AK,34,0)</f>
        <v>#N/A</v>
      </c>
      <c r="AQ14" s="18" t="e">
        <f>VLOOKUP(E14,H2数据库!C:AK,35,0)</f>
        <v>#N/A</v>
      </c>
      <c r="AR14" s="18"/>
    </row>
    <row r="15" spans="1:44" x14ac:dyDescent="0.25">
      <c r="A15" s="22"/>
      <c r="B15" s="3"/>
      <c r="C15" s="3"/>
      <c r="D15" s="3"/>
      <c r="E15" s="18" t="str">
        <f t="shared" si="5"/>
        <v/>
      </c>
      <c r="F15" s="18" t="str">
        <f t="shared" si="6"/>
        <v/>
      </c>
      <c r="G15" s="18" t="str">
        <f t="shared" si="7"/>
        <v/>
      </c>
      <c r="H15" s="18" t="e">
        <f>VLOOKUP(E15,H2数据库!C:AK,2,0)</f>
        <v>#N/A</v>
      </c>
      <c r="I15" s="18" t="e">
        <f>VLOOKUP(E15,H2数据库!C:AK,3,0)</f>
        <v>#N/A</v>
      </c>
      <c r="J15" s="19" t="e">
        <f t="shared" si="8"/>
        <v>#VALUE!</v>
      </c>
      <c r="K15" s="18" t="e">
        <f>VLOOKUP(E15,H2数据库!C:AK,4,0)</f>
        <v>#N/A</v>
      </c>
      <c r="L15" s="18" t="e">
        <f>VLOOKUP(E15,H2数据库!C:AK,5,0)</f>
        <v>#N/A</v>
      </c>
      <c r="M15" s="18"/>
      <c r="N15" s="18" t="e">
        <f>VLOOKUP(E15,H2数据库!C:AK,6,0)</f>
        <v>#N/A</v>
      </c>
      <c r="O15" s="18" t="e">
        <f>VLOOKUP(E15,H2数据库!C:AK,7,0)</f>
        <v>#N/A</v>
      </c>
      <c r="P15" s="19" t="e">
        <f>VLOOKUP(E15,H2数据库!C:AK,8,0)*C15</f>
        <v>#N/A</v>
      </c>
      <c r="Q15" s="18" t="e">
        <f>VLOOKUP(E15,H2数据库!C:AK,9,0)</f>
        <v>#N/A</v>
      </c>
      <c r="R15" s="18" t="e">
        <f>VLOOKUP(E15,H2数据库!C:AK,10,0)</f>
        <v>#N/A</v>
      </c>
      <c r="S15" s="18"/>
      <c r="T15" s="18" t="e">
        <f>VLOOKUP(E15,H2数据库!C:AK,11,0)</f>
        <v>#N/A</v>
      </c>
      <c r="U15" s="18" t="e">
        <f>VLOOKUP(E15,H2数据库!C:AK,12,0)</f>
        <v>#N/A</v>
      </c>
      <c r="V15" s="19" t="e">
        <f>VLOOKUP(E15,H2数据库!C:AK,15,0)*C15</f>
        <v>#N/A</v>
      </c>
      <c r="W15" s="18" t="e">
        <f>VLOOKUP(E15,H2数据库!C:AK,16,0)</f>
        <v>#N/A</v>
      </c>
      <c r="X15" s="18" t="e">
        <f>VLOOKUP(E15,H2数据库!C:AK,17,0)</f>
        <v>#N/A</v>
      </c>
      <c r="Y15" s="18"/>
      <c r="Z15" s="18" t="e">
        <f>VLOOKUP(E15,H2数据库!C:AK,18,0)</f>
        <v>#N/A</v>
      </c>
      <c r="AA15" s="18" t="e">
        <f>VLOOKUP(E15,H2数据库!C:AK,19,0)</f>
        <v>#N/A</v>
      </c>
      <c r="AB15" s="39" t="e">
        <f>VLOOKUP(E15,H2数据库!C:AK,21,0)*C15</f>
        <v>#N/A</v>
      </c>
      <c r="AC15" s="18" t="e">
        <f>VLOOKUP(E15,H2数据库!C:AK,22,0)</f>
        <v>#N/A</v>
      </c>
      <c r="AD15" s="18" t="e">
        <f>VLOOKUP(E15,H2数据库!C:AK,23,0)</f>
        <v>#N/A</v>
      </c>
      <c r="AE15" s="18"/>
      <c r="AF15" s="18" t="e">
        <f>VLOOKUP(E15,H2数据库!C:AK,24,0)</f>
        <v>#N/A</v>
      </c>
      <c r="AG15" s="18" t="e">
        <f>VLOOKUP(E15,H2数据库!C:AK,25,0)</f>
        <v>#N/A</v>
      </c>
      <c r="AH15" s="19" t="e">
        <f>VLOOKUP(E15,H2数据库!C:AK,27,0)*C15</f>
        <v>#N/A</v>
      </c>
      <c r="AI15" s="18" t="e">
        <f>VLOOKUP(E15,H2数据库!C:AK,28,0)</f>
        <v>#N/A</v>
      </c>
      <c r="AJ15" s="18" t="e">
        <f>VLOOKUP(E15,H2数据库!C:AK,29,0)</f>
        <v>#N/A</v>
      </c>
      <c r="AK15" s="18"/>
      <c r="AL15" s="18" t="e">
        <f>VLOOKUP(E15,H2数据库!C:AK,30,0)</f>
        <v>#N/A</v>
      </c>
      <c r="AM15" s="18" t="e">
        <f>VLOOKUP(E15,H2数据库!C:AK,31,0)</f>
        <v>#N/A</v>
      </c>
      <c r="AN15" s="18">
        <f t="shared" si="9"/>
        <v>0</v>
      </c>
      <c r="AO15" s="39" t="e">
        <f>VLOOKUP(E15,H2数据库!C:AK,33,0)*AN15*C15</f>
        <v>#N/A</v>
      </c>
      <c r="AP15" s="18" t="e">
        <f>VLOOKUP(E15,H2数据库!C:AK,34,0)</f>
        <v>#N/A</v>
      </c>
      <c r="AQ15" s="18" t="e">
        <f>VLOOKUP(E15,H2数据库!C:AK,35,0)</f>
        <v>#N/A</v>
      </c>
      <c r="AR15" s="18"/>
    </row>
    <row r="16" spans="1:44" x14ac:dyDescent="0.25">
      <c r="A16" s="22"/>
      <c r="B16" s="3"/>
      <c r="C16" s="3"/>
      <c r="D16" s="3"/>
      <c r="E16" s="18" t="str">
        <f t="shared" si="5"/>
        <v/>
      </c>
      <c r="F16" s="18" t="str">
        <f t="shared" si="6"/>
        <v/>
      </c>
      <c r="G16" s="18" t="str">
        <f t="shared" si="7"/>
        <v/>
      </c>
      <c r="H16" s="18" t="e">
        <f>VLOOKUP(E16,H2数据库!C:AK,2,0)</f>
        <v>#N/A</v>
      </c>
      <c r="I16" s="18" t="e">
        <f>VLOOKUP(E16,H2数据库!C:AK,3,0)</f>
        <v>#N/A</v>
      </c>
      <c r="J16" s="19" t="e">
        <f t="shared" si="8"/>
        <v>#VALUE!</v>
      </c>
      <c r="K16" s="18" t="e">
        <f>VLOOKUP(E16,H2数据库!C:AK,4,0)</f>
        <v>#N/A</v>
      </c>
      <c r="L16" s="18" t="e">
        <f>VLOOKUP(E16,H2数据库!C:AK,5,0)</f>
        <v>#N/A</v>
      </c>
      <c r="M16" s="18"/>
      <c r="N16" s="18" t="e">
        <f>VLOOKUP(E16,H2数据库!C:AK,6,0)</f>
        <v>#N/A</v>
      </c>
      <c r="O16" s="18" t="e">
        <f>VLOOKUP(E16,H2数据库!C:AK,7,0)</f>
        <v>#N/A</v>
      </c>
      <c r="P16" s="19" t="e">
        <f>VLOOKUP(E16,H2数据库!C:AK,8,0)*C16</f>
        <v>#N/A</v>
      </c>
      <c r="Q16" s="18" t="e">
        <f>VLOOKUP(E16,H2数据库!C:AK,9,0)</f>
        <v>#N/A</v>
      </c>
      <c r="R16" s="18" t="e">
        <f>VLOOKUP(E16,H2数据库!C:AK,10,0)</f>
        <v>#N/A</v>
      </c>
      <c r="S16" s="18"/>
      <c r="T16" s="18" t="e">
        <f>VLOOKUP(E16,H2数据库!C:AK,11,0)</f>
        <v>#N/A</v>
      </c>
      <c r="U16" s="18" t="e">
        <f>VLOOKUP(E16,H2数据库!C:AK,12,0)</f>
        <v>#N/A</v>
      </c>
      <c r="V16" s="19" t="e">
        <f>VLOOKUP(E16,H2数据库!C:AK,15,0)*C16</f>
        <v>#N/A</v>
      </c>
      <c r="W16" s="18" t="e">
        <f>VLOOKUP(E16,H2数据库!C:AK,16,0)</f>
        <v>#N/A</v>
      </c>
      <c r="X16" s="18" t="e">
        <f>VLOOKUP(E16,H2数据库!C:AK,17,0)</f>
        <v>#N/A</v>
      </c>
      <c r="Y16" s="18"/>
      <c r="Z16" s="18" t="e">
        <f>VLOOKUP(E16,H2数据库!C:AK,18,0)</f>
        <v>#N/A</v>
      </c>
      <c r="AA16" s="18" t="e">
        <f>VLOOKUP(E16,H2数据库!C:AK,19,0)</f>
        <v>#N/A</v>
      </c>
      <c r="AB16" s="39" t="e">
        <f>VLOOKUP(E16,H2数据库!C:AK,21,0)*C16</f>
        <v>#N/A</v>
      </c>
      <c r="AC16" s="18" t="e">
        <f>VLOOKUP(E16,H2数据库!C:AK,22,0)</f>
        <v>#N/A</v>
      </c>
      <c r="AD16" s="18" t="e">
        <f>VLOOKUP(E16,H2数据库!C:AK,23,0)</f>
        <v>#N/A</v>
      </c>
      <c r="AE16" s="18"/>
      <c r="AF16" s="18" t="e">
        <f>VLOOKUP(E16,H2数据库!C:AK,24,0)</f>
        <v>#N/A</v>
      </c>
      <c r="AG16" s="18" t="e">
        <f>VLOOKUP(E16,H2数据库!C:AK,25,0)</f>
        <v>#N/A</v>
      </c>
      <c r="AH16" s="19" t="e">
        <f>VLOOKUP(E16,H2数据库!C:AK,27,0)*C16</f>
        <v>#N/A</v>
      </c>
      <c r="AI16" s="18" t="e">
        <f>VLOOKUP(E16,H2数据库!C:AK,28,0)</f>
        <v>#N/A</v>
      </c>
      <c r="AJ16" s="18" t="e">
        <f>VLOOKUP(E16,H2数据库!C:AK,29,0)</f>
        <v>#N/A</v>
      </c>
      <c r="AK16" s="18"/>
      <c r="AL16" s="18" t="e">
        <f>VLOOKUP(E16,H2数据库!C:AK,30,0)</f>
        <v>#N/A</v>
      </c>
      <c r="AM16" s="18" t="e">
        <f>VLOOKUP(E16,H2数据库!C:AK,31,0)</f>
        <v>#N/A</v>
      </c>
      <c r="AN16" s="18">
        <f t="shared" si="9"/>
        <v>0</v>
      </c>
      <c r="AO16" s="39" t="e">
        <f>VLOOKUP(E16,H2数据库!C:AK,33,0)*AN16*C16</f>
        <v>#N/A</v>
      </c>
      <c r="AP16" s="18" t="e">
        <f>VLOOKUP(E16,H2数据库!C:AK,34,0)</f>
        <v>#N/A</v>
      </c>
      <c r="AQ16" s="18" t="e">
        <f>VLOOKUP(E16,H2数据库!C:AK,35,0)</f>
        <v>#N/A</v>
      </c>
      <c r="AR16" s="18"/>
    </row>
    <row r="17" spans="1:44" x14ac:dyDescent="0.25">
      <c r="A17" s="22"/>
      <c r="B17" s="3"/>
      <c r="C17" s="3"/>
      <c r="D17" s="3"/>
      <c r="E17" s="18" t="str">
        <f t="shared" si="5"/>
        <v/>
      </c>
      <c r="F17" s="18" t="str">
        <f t="shared" si="6"/>
        <v/>
      </c>
      <c r="G17" s="18" t="str">
        <f t="shared" si="7"/>
        <v/>
      </c>
      <c r="H17" s="18" t="e">
        <f>VLOOKUP(E17,H2数据库!C:AK,2,0)</f>
        <v>#N/A</v>
      </c>
      <c r="I17" s="18" t="e">
        <f>VLOOKUP(E17,H2数据库!C:AK,3,0)</f>
        <v>#N/A</v>
      </c>
      <c r="J17" s="19" t="e">
        <f t="shared" si="8"/>
        <v>#VALUE!</v>
      </c>
      <c r="K17" s="18" t="e">
        <f>VLOOKUP(E17,H2数据库!C:AK,4,0)</f>
        <v>#N/A</v>
      </c>
      <c r="L17" s="18" t="e">
        <f>VLOOKUP(E17,H2数据库!C:AK,5,0)</f>
        <v>#N/A</v>
      </c>
      <c r="M17" s="18"/>
      <c r="N17" s="18" t="e">
        <f>VLOOKUP(E17,H2数据库!C:AK,6,0)</f>
        <v>#N/A</v>
      </c>
      <c r="O17" s="18" t="e">
        <f>VLOOKUP(E17,H2数据库!C:AK,7,0)</f>
        <v>#N/A</v>
      </c>
      <c r="P17" s="19" t="e">
        <f>VLOOKUP(E17,H2数据库!C:AK,8,0)*C17</f>
        <v>#N/A</v>
      </c>
      <c r="Q17" s="18" t="e">
        <f>VLOOKUP(E17,H2数据库!C:AK,9,0)</f>
        <v>#N/A</v>
      </c>
      <c r="R17" s="18" t="e">
        <f>VLOOKUP(E17,H2数据库!C:AK,10,0)</f>
        <v>#N/A</v>
      </c>
      <c r="S17" s="18"/>
      <c r="T17" s="18" t="e">
        <f>VLOOKUP(E17,H2数据库!C:AK,11,0)</f>
        <v>#N/A</v>
      </c>
      <c r="U17" s="18" t="e">
        <f>VLOOKUP(E17,H2数据库!C:AK,12,0)</f>
        <v>#N/A</v>
      </c>
      <c r="V17" s="19" t="e">
        <f>VLOOKUP(E17,H2数据库!C:AK,15,0)*C17</f>
        <v>#N/A</v>
      </c>
      <c r="W17" s="18" t="e">
        <f>VLOOKUP(E17,H2数据库!C:AK,16,0)</f>
        <v>#N/A</v>
      </c>
      <c r="X17" s="18" t="e">
        <f>VLOOKUP(E17,H2数据库!C:AK,17,0)</f>
        <v>#N/A</v>
      </c>
      <c r="Y17" s="18"/>
      <c r="Z17" s="18" t="e">
        <f>VLOOKUP(E17,H2数据库!C:AK,18,0)</f>
        <v>#N/A</v>
      </c>
      <c r="AA17" s="18" t="e">
        <f>VLOOKUP(E17,H2数据库!C:AK,19,0)</f>
        <v>#N/A</v>
      </c>
      <c r="AB17" s="39" t="e">
        <f>VLOOKUP(E17,H2数据库!C:AK,21,0)*C17</f>
        <v>#N/A</v>
      </c>
      <c r="AC17" s="18" t="e">
        <f>VLOOKUP(E17,H2数据库!C:AK,22,0)</f>
        <v>#N/A</v>
      </c>
      <c r="AD17" s="18" t="e">
        <f>VLOOKUP(E17,H2数据库!C:AK,23,0)</f>
        <v>#N/A</v>
      </c>
      <c r="AE17" s="18"/>
      <c r="AF17" s="18" t="e">
        <f>VLOOKUP(E17,H2数据库!C:AK,24,0)</f>
        <v>#N/A</v>
      </c>
      <c r="AG17" s="18" t="e">
        <f>VLOOKUP(E17,H2数据库!C:AK,25,0)</f>
        <v>#N/A</v>
      </c>
      <c r="AH17" s="19" t="e">
        <f>VLOOKUP(E17,H2数据库!C:AK,27,0)*C17</f>
        <v>#N/A</v>
      </c>
      <c r="AI17" s="18" t="e">
        <f>VLOOKUP(E17,H2数据库!C:AK,28,0)</f>
        <v>#N/A</v>
      </c>
      <c r="AJ17" s="18" t="e">
        <f>VLOOKUP(E17,H2数据库!C:AK,29,0)</f>
        <v>#N/A</v>
      </c>
      <c r="AK17" s="18"/>
      <c r="AL17" s="18" t="e">
        <f>VLOOKUP(E17,H2数据库!C:AK,30,0)</f>
        <v>#N/A</v>
      </c>
      <c r="AM17" s="18" t="e">
        <f>VLOOKUP(E17,H2数据库!C:AK,31,0)</f>
        <v>#N/A</v>
      </c>
      <c r="AN17" s="18">
        <f t="shared" si="9"/>
        <v>0</v>
      </c>
      <c r="AO17" s="39" t="e">
        <f>VLOOKUP(E17,H2数据库!C:AK,33,0)*AN17*C17</f>
        <v>#N/A</v>
      </c>
      <c r="AP17" s="18" t="e">
        <f>VLOOKUP(E17,H2数据库!C:AK,34,0)</f>
        <v>#N/A</v>
      </c>
      <c r="AQ17" s="18" t="e">
        <f>VLOOKUP(E17,H2数据库!C:AK,35,0)</f>
        <v>#N/A</v>
      </c>
      <c r="AR17" s="18"/>
    </row>
    <row r="18" spans="1:44" x14ac:dyDescent="0.25">
      <c r="A18" s="22"/>
      <c r="B18" s="3"/>
      <c r="C18" s="3"/>
      <c r="D18" s="3"/>
      <c r="E18" s="18" t="str">
        <f t="shared" si="5"/>
        <v/>
      </c>
      <c r="F18" s="18" t="str">
        <f t="shared" si="6"/>
        <v/>
      </c>
      <c r="G18" s="18" t="str">
        <f t="shared" si="7"/>
        <v/>
      </c>
      <c r="H18" s="18" t="e">
        <f>VLOOKUP(E18,H2数据库!C:AK,2,0)</f>
        <v>#N/A</v>
      </c>
      <c r="I18" s="18" t="e">
        <f>VLOOKUP(E18,H2数据库!C:AK,3,0)</f>
        <v>#N/A</v>
      </c>
      <c r="J18" s="19" t="e">
        <f t="shared" si="8"/>
        <v>#VALUE!</v>
      </c>
      <c r="K18" s="18" t="e">
        <f>VLOOKUP(E18,H2数据库!C:AK,4,0)</f>
        <v>#N/A</v>
      </c>
      <c r="L18" s="18" t="e">
        <f>VLOOKUP(E18,H2数据库!C:AK,5,0)</f>
        <v>#N/A</v>
      </c>
      <c r="M18" s="18"/>
      <c r="N18" s="18" t="e">
        <f>VLOOKUP(E18,H2数据库!C:AK,6,0)</f>
        <v>#N/A</v>
      </c>
      <c r="O18" s="18" t="e">
        <f>VLOOKUP(E18,H2数据库!C:AK,7,0)</f>
        <v>#N/A</v>
      </c>
      <c r="P18" s="19" t="e">
        <f>VLOOKUP(E18,H2数据库!C:AK,8,0)*C18</f>
        <v>#N/A</v>
      </c>
      <c r="Q18" s="18" t="e">
        <f>VLOOKUP(E18,H2数据库!C:AK,9,0)</f>
        <v>#N/A</v>
      </c>
      <c r="R18" s="18" t="e">
        <f>VLOOKUP(E18,H2数据库!C:AK,10,0)</f>
        <v>#N/A</v>
      </c>
      <c r="S18" s="18"/>
      <c r="T18" s="18" t="e">
        <f>VLOOKUP(E18,H2数据库!C:AK,11,0)</f>
        <v>#N/A</v>
      </c>
      <c r="U18" s="18" t="e">
        <f>VLOOKUP(E18,H2数据库!C:AK,12,0)</f>
        <v>#N/A</v>
      </c>
      <c r="V18" s="19" t="e">
        <f>VLOOKUP(E18,H2数据库!C:AK,15,0)*C18</f>
        <v>#N/A</v>
      </c>
      <c r="W18" s="18" t="e">
        <f>VLOOKUP(E18,H2数据库!C:AK,16,0)</f>
        <v>#N/A</v>
      </c>
      <c r="X18" s="18" t="e">
        <f>VLOOKUP(E18,H2数据库!C:AK,17,0)</f>
        <v>#N/A</v>
      </c>
      <c r="Y18" s="18"/>
      <c r="Z18" s="18" t="e">
        <f>VLOOKUP(E18,H2数据库!C:AK,18,0)</f>
        <v>#N/A</v>
      </c>
      <c r="AA18" s="18" t="e">
        <f>VLOOKUP(E18,H2数据库!C:AK,19,0)</f>
        <v>#N/A</v>
      </c>
      <c r="AB18" s="39" t="e">
        <f>VLOOKUP(E18,H2数据库!C:AK,21,0)*C18</f>
        <v>#N/A</v>
      </c>
      <c r="AC18" s="18" t="e">
        <f>VLOOKUP(E18,H2数据库!C:AK,22,0)</f>
        <v>#N/A</v>
      </c>
      <c r="AD18" s="18" t="e">
        <f>VLOOKUP(E18,H2数据库!C:AK,23,0)</f>
        <v>#N/A</v>
      </c>
      <c r="AE18" s="18"/>
      <c r="AF18" s="18" t="e">
        <f>VLOOKUP(E18,H2数据库!C:AK,24,0)</f>
        <v>#N/A</v>
      </c>
      <c r="AG18" s="18" t="e">
        <f>VLOOKUP(E18,H2数据库!C:AK,25,0)</f>
        <v>#N/A</v>
      </c>
      <c r="AH18" s="19" t="e">
        <f>VLOOKUP(E18,H2数据库!C:AK,27,0)*C18</f>
        <v>#N/A</v>
      </c>
      <c r="AI18" s="18" t="e">
        <f>VLOOKUP(E18,H2数据库!C:AK,28,0)</f>
        <v>#N/A</v>
      </c>
      <c r="AJ18" s="18" t="e">
        <f>VLOOKUP(E18,H2数据库!C:AK,29,0)</f>
        <v>#N/A</v>
      </c>
      <c r="AK18" s="18"/>
      <c r="AL18" s="18" t="e">
        <f>VLOOKUP(E18,H2数据库!C:AK,30,0)</f>
        <v>#N/A</v>
      </c>
      <c r="AM18" s="18" t="e">
        <f>VLOOKUP(E18,H2数据库!C:AK,31,0)</f>
        <v>#N/A</v>
      </c>
      <c r="AN18" s="18">
        <f t="shared" si="9"/>
        <v>0</v>
      </c>
      <c r="AO18" s="39" t="e">
        <f>VLOOKUP(E18,H2数据库!C:AK,33,0)*AN18*C18</f>
        <v>#N/A</v>
      </c>
      <c r="AP18" s="18" t="e">
        <f>VLOOKUP(E18,H2数据库!C:AK,34,0)</f>
        <v>#N/A</v>
      </c>
      <c r="AQ18" s="18" t="e">
        <f>VLOOKUP(E18,H2数据库!C:AK,35,0)</f>
        <v>#N/A</v>
      </c>
      <c r="AR18" s="18"/>
    </row>
    <row r="19" spans="1:44" x14ac:dyDescent="0.25">
      <c r="A19" s="22"/>
      <c r="B19" s="3"/>
      <c r="C19" s="3"/>
      <c r="D19" s="3"/>
      <c r="E19" s="18" t="str">
        <f t="shared" si="5"/>
        <v/>
      </c>
      <c r="F19" s="18" t="str">
        <f t="shared" si="6"/>
        <v/>
      </c>
      <c r="G19" s="18" t="str">
        <f t="shared" si="7"/>
        <v/>
      </c>
      <c r="H19" s="18" t="e">
        <f>VLOOKUP(E19,H2数据库!C:AK,2,0)</f>
        <v>#N/A</v>
      </c>
      <c r="I19" s="18" t="e">
        <f>VLOOKUP(E19,H2数据库!C:AK,3,0)</f>
        <v>#N/A</v>
      </c>
      <c r="J19" s="19" t="e">
        <f t="shared" si="8"/>
        <v>#VALUE!</v>
      </c>
      <c r="K19" s="18" t="e">
        <f>VLOOKUP(E19,H2数据库!C:AK,4,0)</f>
        <v>#N/A</v>
      </c>
      <c r="L19" s="18" t="e">
        <f>VLOOKUP(E19,H2数据库!C:AK,5,0)</f>
        <v>#N/A</v>
      </c>
      <c r="M19" s="18"/>
      <c r="N19" s="18" t="e">
        <f>VLOOKUP(E19,H2数据库!C:AK,6,0)</f>
        <v>#N/A</v>
      </c>
      <c r="O19" s="18" t="e">
        <f>VLOOKUP(E19,H2数据库!C:AK,7,0)</f>
        <v>#N/A</v>
      </c>
      <c r="P19" s="19" t="e">
        <f>VLOOKUP(E19,H2数据库!C:AK,8,0)*C19</f>
        <v>#N/A</v>
      </c>
      <c r="Q19" s="18" t="e">
        <f>VLOOKUP(E19,H2数据库!C:AK,9,0)</f>
        <v>#N/A</v>
      </c>
      <c r="R19" s="18" t="e">
        <f>VLOOKUP(E19,H2数据库!C:AK,10,0)</f>
        <v>#N/A</v>
      </c>
      <c r="S19" s="18"/>
      <c r="T19" s="18" t="e">
        <f>VLOOKUP(E19,H2数据库!C:AK,11,0)</f>
        <v>#N/A</v>
      </c>
      <c r="U19" s="18" t="e">
        <f>VLOOKUP(E19,H2数据库!C:AK,12,0)</f>
        <v>#N/A</v>
      </c>
      <c r="V19" s="19" t="e">
        <f>VLOOKUP(E19,H2数据库!C:AK,15,0)*C19</f>
        <v>#N/A</v>
      </c>
      <c r="W19" s="18" t="e">
        <f>VLOOKUP(E19,H2数据库!C:AK,16,0)</f>
        <v>#N/A</v>
      </c>
      <c r="X19" s="18" t="e">
        <f>VLOOKUP(E19,H2数据库!C:AK,17,0)</f>
        <v>#N/A</v>
      </c>
      <c r="Y19" s="18"/>
      <c r="Z19" s="18" t="e">
        <f>VLOOKUP(E19,H2数据库!C:AK,18,0)</f>
        <v>#N/A</v>
      </c>
      <c r="AA19" s="18" t="e">
        <f>VLOOKUP(E19,H2数据库!C:AK,19,0)</f>
        <v>#N/A</v>
      </c>
      <c r="AB19" s="39" t="e">
        <f>VLOOKUP(E19,H2数据库!C:AK,21,0)*C19</f>
        <v>#N/A</v>
      </c>
      <c r="AC19" s="18" t="e">
        <f>VLOOKUP(E19,H2数据库!C:AK,22,0)</f>
        <v>#N/A</v>
      </c>
      <c r="AD19" s="18" t="e">
        <f>VLOOKUP(E19,H2数据库!C:AK,23,0)</f>
        <v>#N/A</v>
      </c>
      <c r="AE19" s="18"/>
      <c r="AF19" s="18" t="e">
        <f>VLOOKUP(E19,H2数据库!C:AK,24,0)</f>
        <v>#N/A</v>
      </c>
      <c r="AG19" s="18" t="e">
        <f>VLOOKUP(E19,H2数据库!C:AK,25,0)</f>
        <v>#N/A</v>
      </c>
      <c r="AH19" s="19" t="e">
        <f>VLOOKUP(E19,H2数据库!C:AK,27,0)*C19</f>
        <v>#N/A</v>
      </c>
      <c r="AI19" s="18" t="e">
        <f>VLOOKUP(E19,H2数据库!C:AK,28,0)</f>
        <v>#N/A</v>
      </c>
      <c r="AJ19" s="18" t="e">
        <f>VLOOKUP(E19,H2数据库!C:AK,29,0)</f>
        <v>#N/A</v>
      </c>
      <c r="AK19" s="18"/>
      <c r="AL19" s="18" t="e">
        <f>VLOOKUP(E19,H2数据库!C:AK,30,0)</f>
        <v>#N/A</v>
      </c>
      <c r="AM19" s="18" t="e">
        <f>VLOOKUP(E19,H2数据库!C:AK,31,0)</f>
        <v>#N/A</v>
      </c>
      <c r="AN19" s="18">
        <f t="shared" si="9"/>
        <v>0</v>
      </c>
      <c r="AO19" s="39" t="e">
        <f>VLOOKUP(E19,H2数据库!C:AK,33,0)*AN19*C19</f>
        <v>#N/A</v>
      </c>
      <c r="AP19" s="18" t="e">
        <f>VLOOKUP(E19,H2数据库!C:AK,34,0)</f>
        <v>#N/A</v>
      </c>
      <c r="AQ19" s="18" t="e">
        <f>VLOOKUP(E19,H2数据库!C:AK,35,0)</f>
        <v>#N/A</v>
      </c>
      <c r="AR19" s="18"/>
    </row>
    <row r="20" spans="1:44" x14ac:dyDescent="0.25">
      <c r="A20" s="22"/>
      <c r="B20" s="3"/>
      <c r="C20" s="3"/>
      <c r="D20" s="3"/>
      <c r="E20" s="18" t="str">
        <f t="shared" si="5"/>
        <v/>
      </c>
      <c r="F20" s="18" t="str">
        <f t="shared" si="6"/>
        <v/>
      </c>
      <c r="G20" s="18" t="str">
        <f t="shared" si="7"/>
        <v/>
      </c>
      <c r="H20" s="18" t="e">
        <f>VLOOKUP(E20,H2数据库!C:AK,2,0)</f>
        <v>#N/A</v>
      </c>
      <c r="I20" s="18" t="e">
        <f>VLOOKUP(E20,H2数据库!C:AK,3,0)</f>
        <v>#N/A</v>
      </c>
      <c r="J20" s="19" t="e">
        <f t="shared" si="8"/>
        <v>#VALUE!</v>
      </c>
      <c r="K20" s="18" t="e">
        <f>VLOOKUP(E20,H2数据库!C:AK,4,0)</f>
        <v>#N/A</v>
      </c>
      <c r="L20" s="18" t="e">
        <f>VLOOKUP(E20,H2数据库!C:AK,5,0)</f>
        <v>#N/A</v>
      </c>
      <c r="M20" s="18"/>
      <c r="N20" s="18" t="e">
        <f>VLOOKUP(E20,H2数据库!C:AK,6,0)</f>
        <v>#N/A</v>
      </c>
      <c r="O20" s="18" t="e">
        <f>VLOOKUP(E20,H2数据库!C:AK,7,0)</f>
        <v>#N/A</v>
      </c>
      <c r="P20" s="19" t="e">
        <f>VLOOKUP(E20,H2数据库!C:AK,8,0)*C20</f>
        <v>#N/A</v>
      </c>
      <c r="Q20" s="18" t="e">
        <f>VLOOKUP(E20,H2数据库!C:AK,9,0)</f>
        <v>#N/A</v>
      </c>
      <c r="R20" s="18" t="e">
        <f>VLOOKUP(E20,H2数据库!C:AK,10,0)</f>
        <v>#N/A</v>
      </c>
      <c r="S20" s="18"/>
      <c r="T20" s="18" t="e">
        <f>VLOOKUP(E20,H2数据库!C:AK,11,0)</f>
        <v>#N/A</v>
      </c>
      <c r="U20" s="18" t="e">
        <f>VLOOKUP(E20,H2数据库!C:AK,12,0)</f>
        <v>#N/A</v>
      </c>
      <c r="V20" s="19" t="e">
        <f>VLOOKUP(E20,H2数据库!C:AK,15,0)*C20</f>
        <v>#N/A</v>
      </c>
      <c r="W20" s="18" t="e">
        <f>VLOOKUP(E20,H2数据库!C:AK,16,0)</f>
        <v>#N/A</v>
      </c>
      <c r="X20" s="18" t="e">
        <f>VLOOKUP(E20,H2数据库!C:AK,17,0)</f>
        <v>#N/A</v>
      </c>
      <c r="Y20" s="18"/>
      <c r="Z20" s="18" t="e">
        <f>VLOOKUP(E20,H2数据库!C:AK,18,0)</f>
        <v>#N/A</v>
      </c>
      <c r="AA20" s="18" t="e">
        <f>VLOOKUP(E20,H2数据库!C:AK,19,0)</f>
        <v>#N/A</v>
      </c>
      <c r="AB20" s="39" t="e">
        <f>VLOOKUP(E20,H2数据库!C:AK,21,0)*C20</f>
        <v>#N/A</v>
      </c>
      <c r="AC20" s="18" t="e">
        <f>VLOOKUP(E20,H2数据库!C:AK,22,0)</f>
        <v>#N/A</v>
      </c>
      <c r="AD20" s="18" t="e">
        <f>VLOOKUP(E20,H2数据库!C:AK,23,0)</f>
        <v>#N/A</v>
      </c>
      <c r="AE20" s="18"/>
      <c r="AF20" s="18" t="e">
        <f>VLOOKUP(E20,H2数据库!C:AK,24,0)</f>
        <v>#N/A</v>
      </c>
      <c r="AG20" s="18" t="e">
        <f>VLOOKUP(E20,H2数据库!C:AK,25,0)</f>
        <v>#N/A</v>
      </c>
      <c r="AH20" s="19" t="e">
        <f>VLOOKUP(E20,H2数据库!C:AK,27,0)*C20</f>
        <v>#N/A</v>
      </c>
      <c r="AI20" s="18" t="e">
        <f>VLOOKUP(E20,H2数据库!C:AK,28,0)</f>
        <v>#N/A</v>
      </c>
      <c r="AJ20" s="18" t="e">
        <f>VLOOKUP(E20,H2数据库!C:AK,29,0)</f>
        <v>#N/A</v>
      </c>
      <c r="AK20" s="18"/>
      <c r="AL20" s="18" t="e">
        <f>VLOOKUP(E20,H2数据库!C:AK,30,0)</f>
        <v>#N/A</v>
      </c>
      <c r="AM20" s="18" t="e">
        <f>VLOOKUP(E20,H2数据库!C:AK,31,0)</f>
        <v>#N/A</v>
      </c>
      <c r="AN20" s="18">
        <f t="shared" si="9"/>
        <v>0</v>
      </c>
      <c r="AO20" s="39" t="e">
        <f>VLOOKUP(E20,H2数据库!C:AK,33,0)*AN20*C20</f>
        <v>#N/A</v>
      </c>
      <c r="AP20" s="18" t="e">
        <f>VLOOKUP(E20,H2数据库!C:AK,34,0)</f>
        <v>#N/A</v>
      </c>
      <c r="AQ20" s="18" t="e">
        <f>VLOOKUP(E20,H2数据库!C:AK,35,0)</f>
        <v>#N/A</v>
      </c>
      <c r="AR20" s="18"/>
    </row>
    <row r="21" spans="1:44" x14ac:dyDescent="0.25">
      <c r="A21" s="22"/>
      <c r="B21" s="3"/>
      <c r="C21" s="3"/>
      <c r="D21" s="3"/>
      <c r="E21" s="18" t="str">
        <f t="shared" si="5"/>
        <v/>
      </c>
      <c r="F21" s="18" t="str">
        <f t="shared" si="6"/>
        <v/>
      </c>
      <c r="G21" s="18" t="str">
        <f t="shared" si="7"/>
        <v/>
      </c>
      <c r="H21" s="18" t="e">
        <f>VLOOKUP(E21,H2数据库!C:AK,2,0)</f>
        <v>#N/A</v>
      </c>
      <c r="I21" s="18" t="e">
        <f>VLOOKUP(E21,H2数据库!C:AK,3,0)</f>
        <v>#N/A</v>
      </c>
      <c r="J21" s="19" t="e">
        <f t="shared" si="8"/>
        <v>#VALUE!</v>
      </c>
      <c r="K21" s="18" t="e">
        <f>VLOOKUP(E21,H2数据库!C:AK,4,0)</f>
        <v>#N/A</v>
      </c>
      <c r="L21" s="18" t="e">
        <f>VLOOKUP(E21,H2数据库!C:AK,5,0)</f>
        <v>#N/A</v>
      </c>
      <c r="M21" s="18"/>
      <c r="N21" s="18" t="e">
        <f>VLOOKUP(E21,H2数据库!C:AK,6,0)</f>
        <v>#N/A</v>
      </c>
      <c r="O21" s="18" t="e">
        <f>VLOOKUP(E21,H2数据库!C:AK,7,0)</f>
        <v>#N/A</v>
      </c>
      <c r="P21" s="19" t="e">
        <f>VLOOKUP(E21,H2数据库!C:AK,8,0)*C21</f>
        <v>#N/A</v>
      </c>
      <c r="Q21" s="18" t="e">
        <f>VLOOKUP(E21,H2数据库!C:AK,9,0)</f>
        <v>#N/A</v>
      </c>
      <c r="R21" s="18" t="e">
        <f>VLOOKUP(E21,H2数据库!C:AK,10,0)</f>
        <v>#N/A</v>
      </c>
      <c r="S21" s="18"/>
      <c r="T21" s="18" t="e">
        <f>VLOOKUP(E21,H2数据库!C:AK,11,0)</f>
        <v>#N/A</v>
      </c>
      <c r="U21" s="18" t="e">
        <f>VLOOKUP(E21,H2数据库!C:AK,12,0)</f>
        <v>#N/A</v>
      </c>
      <c r="V21" s="19" t="e">
        <f>VLOOKUP(E21,H2数据库!C:AK,15,0)*C21</f>
        <v>#N/A</v>
      </c>
      <c r="W21" s="18" t="e">
        <f>VLOOKUP(E21,H2数据库!C:AK,16,0)</f>
        <v>#N/A</v>
      </c>
      <c r="X21" s="18" t="e">
        <f>VLOOKUP(E21,H2数据库!C:AK,17,0)</f>
        <v>#N/A</v>
      </c>
      <c r="Y21" s="18"/>
      <c r="Z21" s="18" t="e">
        <f>VLOOKUP(E21,H2数据库!C:AK,18,0)</f>
        <v>#N/A</v>
      </c>
      <c r="AA21" s="18" t="e">
        <f>VLOOKUP(E21,H2数据库!C:AK,19,0)</f>
        <v>#N/A</v>
      </c>
      <c r="AB21" s="39" t="e">
        <f>VLOOKUP(E21,H2数据库!C:AK,21,0)*C21</f>
        <v>#N/A</v>
      </c>
      <c r="AC21" s="18" t="e">
        <f>VLOOKUP(E21,H2数据库!C:AK,22,0)</f>
        <v>#N/A</v>
      </c>
      <c r="AD21" s="18" t="e">
        <f>VLOOKUP(E21,H2数据库!C:AK,23,0)</f>
        <v>#N/A</v>
      </c>
      <c r="AE21" s="18"/>
      <c r="AF21" s="18" t="e">
        <f>VLOOKUP(E21,H2数据库!C:AK,24,0)</f>
        <v>#N/A</v>
      </c>
      <c r="AG21" s="18" t="e">
        <f>VLOOKUP(E21,H2数据库!C:AK,25,0)</f>
        <v>#N/A</v>
      </c>
      <c r="AH21" s="19" t="e">
        <f>VLOOKUP(E21,H2数据库!C:AK,27,0)*C21</f>
        <v>#N/A</v>
      </c>
      <c r="AI21" s="18" t="e">
        <f>VLOOKUP(E21,H2数据库!C:AK,28,0)</f>
        <v>#N/A</v>
      </c>
      <c r="AJ21" s="18" t="e">
        <f>VLOOKUP(E21,H2数据库!C:AK,29,0)</f>
        <v>#N/A</v>
      </c>
      <c r="AK21" s="18"/>
      <c r="AL21" s="18" t="e">
        <f>VLOOKUP(E21,H2数据库!C:AK,30,0)</f>
        <v>#N/A</v>
      </c>
      <c r="AM21" s="18" t="e">
        <f>VLOOKUP(E21,H2数据库!C:AK,31,0)</f>
        <v>#N/A</v>
      </c>
      <c r="AN21" s="18">
        <f t="shared" si="9"/>
        <v>0</v>
      </c>
      <c r="AO21" s="39" t="e">
        <f>VLOOKUP(E21,H2数据库!C:AK,33,0)*AN21*C21</f>
        <v>#N/A</v>
      </c>
      <c r="AP21" s="18" t="e">
        <f>VLOOKUP(E21,H2数据库!C:AK,34,0)</f>
        <v>#N/A</v>
      </c>
      <c r="AQ21" s="18" t="e">
        <f>VLOOKUP(E21,H2数据库!C:AK,35,0)</f>
        <v>#N/A</v>
      </c>
      <c r="AR21" s="18"/>
    </row>
    <row r="22" spans="1:44" x14ac:dyDescent="0.25">
      <c r="A22" s="22"/>
      <c r="B22" s="3"/>
      <c r="C22" s="3"/>
      <c r="D22" s="3"/>
      <c r="E22" s="18" t="str">
        <f t="shared" si="5"/>
        <v/>
      </c>
      <c r="F22" s="18" t="str">
        <f t="shared" si="6"/>
        <v/>
      </c>
      <c r="G22" s="18" t="str">
        <f t="shared" si="7"/>
        <v/>
      </c>
      <c r="H22" s="18" t="e">
        <f>VLOOKUP(E22,H2数据库!C:AK,2,0)</f>
        <v>#N/A</v>
      </c>
      <c r="I22" s="18" t="e">
        <f>VLOOKUP(E22,H2数据库!C:AK,3,0)</f>
        <v>#N/A</v>
      </c>
      <c r="J22" s="19" t="e">
        <f t="shared" si="8"/>
        <v>#VALUE!</v>
      </c>
      <c r="K22" s="18" t="e">
        <f>VLOOKUP(E22,H2数据库!C:AK,4,0)</f>
        <v>#N/A</v>
      </c>
      <c r="L22" s="18" t="e">
        <f>VLOOKUP(E22,H2数据库!C:AK,5,0)</f>
        <v>#N/A</v>
      </c>
      <c r="M22" s="18"/>
      <c r="N22" s="18" t="e">
        <f>VLOOKUP(E22,H2数据库!C:AK,6,0)</f>
        <v>#N/A</v>
      </c>
      <c r="O22" s="18" t="e">
        <f>VLOOKUP(E22,H2数据库!C:AK,7,0)</f>
        <v>#N/A</v>
      </c>
      <c r="P22" s="19" t="e">
        <f>VLOOKUP(E22,H2数据库!C:AK,8,0)*C22</f>
        <v>#N/A</v>
      </c>
      <c r="Q22" s="18" t="e">
        <f>VLOOKUP(E22,H2数据库!C:AK,9,0)</f>
        <v>#N/A</v>
      </c>
      <c r="R22" s="18" t="e">
        <f>VLOOKUP(E22,H2数据库!C:AK,10,0)</f>
        <v>#N/A</v>
      </c>
      <c r="S22" s="18"/>
      <c r="T22" s="18" t="e">
        <f>VLOOKUP(E22,H2数据库!C:AK,11,0)</f>
        <v>#N/A</v>
      </c>
      <c r="U22" s="18" t="e">
        <f>VLOOKUP(E22,H2数据库!C:AK,12,0)</f>
        <v>#N/A</v>
      </c>
      <c r="V22" s="19" t="e">
        <f>VLOOKUP(E22,H2数据库!C:AK,15,0)*C22</f>
        <v>#N/A</v>
      </c>
      <c r="W22" s="18" t="e">
        <f>VLOOKUP(E22,H2数据库!C:AK,16,0)</f>
        <v>#N/A</v>
      </c>
      <c r="X22" s="18" t="e">
        <f>VLOOKUP(E22,H2数据库!C:AK,17,0)</f>
        <v>#N/A</v>
      </c>
      <c r="Y22" s="18"/>
      <c r="Z22" s="18" t="e">
        <f>VLOOKUP(E22,H2数据库!C:AK,18,0)</f>
        <v>#N/A</v>
      </c>
      <c r="AA22" s="18" t="e">
        <f>VLOOKUP(E22,H2数据库!C:AK,19,0)</f>
        <v>#N/A</v>
      </c>
      <c r="AB22" s="39" t="e">
        <f>VLOOKUP(E22,H2数据库!C:AK,21,0)*C22</f>
        <v>#N/A</v>
      </c>
      <c r="AC22" s="18" t="e">
        <f>VLOOKUP(E22,H2数据库!C:AK,22,0)</f>
        <v>#N/A</v>
      </c>
      <c r="AD22" s="18" t="e">
        <f>VLOOKUP(E22,H2数据库!C:AK,23,0)</f>
        <v>#N/A</v>
      </c>
      <c r="AE22" s="18"/>
      <c r="AF22" s="18" t="e">
        <f>VLOOKUP(E22,H2数据库!C:AK,24,0)</f>
        <v>#N/A</v>
      </c>
      <c r="AG22" s="18" t="e">
        <f>VLOOKUP(E22,H2数据库!C:AK,25,0)</f>
        <v>#N/A</v>
      </c>
      <c r="AH22" s="19" t="e">
        <f>VLOOKUP(E22,H2数据库!C:AK,27,0)*C22</f>
        <v>#N/A</v>
      </c>
      <c r="AI22" s="18" t="e">
        <f>VLOOKUP(E22,H2数据库!C:AK,28,0)</f>
        <v>#N/A</v>
      </c>
      <c r="AJ22" s="18" t="e">
        <f>VLOOKUP(E22,H2数据库!C:AK,29,0)</f>
        <v>#N/A</v>
      </c>
      <c r="AK22" s="18"/>
      <c r="AL22" s="18" t="e">
        <f>VLOOKUP(E22,H2数据库!C:AK,30,0)</f>
        <v>#N/A</v>
      </c>
      <c r="AM22" s="18" t="e">
        <f>VLOOKUP(E22,H2数据库!C:AK,31,0)</f>
        <v>#N/A</v>
      </c>
      <c r="AN22" s="18">
        <f t="shared" si="9"/>
        <v>0</v>
      </c>
      <c r="AO22" s="39" t="e">
        <f>VLOOKUP(E22,H2数据库!C:AK,33,0)*AN22*C22</f>
        <v>#N/A</v>
      </c>
      <c r="AP22" s="18" t="e">
        <f>VLOOKUP(E22,H2数据库!C:AK,34,0)</f>
        <v>#N/A</v>
      </c>
      <c r="AQ22" s="18" t="e">
        <f>VLOOKUP(E22,H2数据库!C:AK,35,0)</f>
        <v>#N/A</v>
      </c>
      <c r="AR22" s="18"/>
    </row>
    <row r="23" spans="1:44" x14ac:dyDescent="0.25">
      <c r="A23" s="22"/>
      <c r="B23" s="3"/>
      <c r="C23" s="3"/>
      <c r="D23" s="3"/>
      <c r="E23" s="18" t="str">
        <f t="shared" si="5"/>
        <v/>
      </c>
      <c r="F23" s="18" t="str">
        <f t="shared" si="6"/>
        <v/>
      </c>
      <c r="G23" s="18" t="str">
        <f t="shared" si="7"/>
        <v/>
      </c>
      <c r="H23" s="18" t="e">
        <f>VLOOKUP(E23,H2数据库!C:AK,2,0)</f>
        <v>#N/A</v>
      </c>
      <c r="I23" s="18" t="e">
        <f>VLOOKUP(E23,H2数据库!C:AK,3,0)</f>
        <v>#N/A</v>
      </c>
      <c r="J23" s="19" t="e">
        <f t="shared" si="8"/>
        <v>#VALUE!</v>
      </c>
      <c r="K23" s="18" t="e">
        <f>VLOOKUP(E23,H2数据库!C:AK,4,0)</f>
        <v>#N/A</v>
      </c>
      <c r="L23" s="18" t="e">
        <f>VLOOKUP(E23,H2数据库!C:AK,5,0)</f>
        <v>#N/A</v>
      </c>
      <c r="M23" s="18"/>
      <c r="N23" s="18" t="e">
        <f>VLOOKUP(E23,H2数据库!C:AK,6,0)</f>
        <v>#N/A</v>
      </c>
      <c r="O23" s="18" t="e">
        <f>VLOOKUP(E23,H2数据库!C:AK,7,0)</f>
        <v>#N/A</v>
      </c>
      <c r="P23" s="19" t="e">
        <f>VLOOKUP(E23,H2数据库!C:AK,8,0)*C23</f>
        <v>#N/A</v>
      </c>
      <c r="Q23" s="18" t="e">
        <f>VLOOKUP(E23,H2数据库!C:AK,9,0)</f>
        <v>#N/A</v>
      </c>
      <c r="R23" s="18" t="e">
        <f>VLOOKUP(E23,H2数据库!C:AK,10,0)</f>
        <v>#N/A</v>
      </c>
      <c r="S23" s="18"/>
      <c r="T23" s="18" t="e">
        <f>VLOOKUP(E23,H2数据库!C:AK,11,0)</f>
        <v>#N/A</v>
      </c>
      <c r="U23" s="18" t="e">
        <f>VLOOKUP(E23,H2数据库!C:AK,12,0)</f>
        <v>#N/A</v>
      </c>
      <c r="V23" s="19" t="e">
        <f>VLOOKUP(E23,H2数据库!C:AK,15,0)*C23</f>
        <v>#N/A</v>
      </c>
      <c r="W23" s="18" t="e">
        <f>VLOOKUP(E23,H2数据库!C:AK,16,0)</f>
        <v>#N/A</v>
      </c>
      <c r="X23" s="18" t="e">
        <f>VLOOKUP(E23,H2数据库!C:AK,17,0)</f>
        <v>#N/A</v>
      </c>
      <c r="Y23" s="18"/>
      <c r="Z23" s="18" t="e">
        <f>VLOOKUP(E23,H2数据库!C:AK,18,0)</f>
        <v>#N/A</v>
      </c>
      <c r="AA23" s="18" t="e">
        <f>VLOOKUP(E23,H2数据库!C:AK,19,0)</f>
        <v>#N/A</v>
      </c>
      <c r="AB23" s="39" t="e">
        <f>VLOOKUP(E23,H2数据库!C:AK,21,0)*C23</f>
        <v>#N/A</v>
      </c>
      <c r="AC23" s="18" t="e">
        <f>VLOOKUP(E23,H2数据库!C:AK,22,0)</f>
        <v>#N/A</v>
      </c>
      <c r="AD23" s="18" t="e">
        <f>VLOOKUP(E23,H2数据库!C:AK,23,0)</f>
        <v>#N/A</v>
      </c>
      <c r="AE23" s="18"/>
      <c r="AF23" s="18" t="e">
        <f>VLOOKUP(E23,H2数据库!C:AK,24,0)</f>
        <v>#N/A</v>
      </c>
      <c r="AG23" s="18" t="e">
        <f>VLOOKUP(E23,H2数据库!C:AK,25,0)</f>
        <v>#N/A</v>
      </c>
      <c r="AH23" s="19" t="e">
        <f>VLOOKUP(E23,H2数据库!C:AK,27,0)*C23</f>
        <v>#N/A</v>
      </c>
      <c r="AI23" s="18" t="e">
        <f>VLOOKUP(E23,H2数据库!C:AK,28,0)</f>
        <v>#N/A</v>
      </c>
      <c r="AJ23" s="18" t="e">
        <f>VLOOKUP(E23,H2数据库!C:AK,29,0)</f>
        <v>#N/A</v>
      </c>
      <c r="AK23" s="18"/>
      <c r="AL23" s="18" t="e">
        <f>VLOOKUP(E23,H2数据库!C:AK,30,0)</f>
        <v>#N/A</v>
      </c>
      <c r="AM23" s="18" t="e">
        <f>VLOOKUP(E23,H2数据库!C:AK,31,0)</f>
        <v>#N/A</v>
      </c>
      <c r="AN23" s="18">
        <f t="shared" si="9"/>
        <v>0</v>
      </c>
      <c r="AO23" s="39" t="e">
        <f>VLOOKUP(E23,H2数据库!C:AK,33,0)*AN23*C23</f>
        <v>#N/A</v>
      </c>
      <c r="AP23" s="18" t="e">
        <f>VLOOKUP(E23,H2数据库!C:AK,34,0)</f>
        <v>#N/A</v>
      </c>
      <c r="AQ23" s="18" t="e">
        <f>VLOOKUP(E23,H2数据库!C:AK,35,0)</f>
        <v>#N/A</v>
      </c>
      <c r="AR23" s="18"/>
    </row>
    <row r="24" spans="1:44" x14ac:dyDescent="0.25">
      <c r="A24" s="22"/>
      <c r="B24" s="3"/>
      <c r="C24" s="3"/>
      <c r="D24" s="3"/>
      <c r="E24" s="18" t="str">
        <f t="shared" si="5"/>
        <v/>
      </c>
      <c r="F24" s="18" t="str">
        <f t="shared" si="6"/>
        <v/>
      </c>
      <c r="G24" s="18" t="str">
        <f t="shared" si="7"/>
        <v/>
      </c>
      <c r="H24" s="18" t="e">
        <f>VLOOKUP(E24,H2数据库!C:AK,2,0)</f>
        <v>#N/A</v>
      </c>
      <c r="I24" s="18" t="e">
        <f>VLOOKUP(E24,H2数据库!C:AK,3,0)</f>
        <v>#N/A</v>
      </c>
      <c r="J24" s="19" t="e">
        <f t="shared" si="8"/>
        <v>#VALUE!</v>
      </c>
      <c r="K24" s="18" t="e">
        <f>VLOOKUP(E24,H2数据库!C:AK,4,0)</f>
        <v>#N/A</v>
      </c>
      <c r="L24" s="18" t="e">
        <f>VLOOKUP(E24,H2数据库!C:AK,5,0)</f>
        <v>#N/A</v>
      </c>
      <c r="M24" s="18"/>
      <c r="N24" s="18" t="e">
        <f>VLOOKUP(E24,H2数据库!C:AK,6,0)</f>
        <v>#N/A</v>
      </c>
      <c r="O24" s="18" t="e">
        <f>VLOOKUP(E24,H2数据库!C:AK,7,0)</f>
        <v>#N/A</v>
      </c>
      <c r="P24" s="19" t="e">
        <f>VLOOKUP(E24,H2数据库!C:AK,8,0)*C24</f>
        <v>#N/A</v>
      </c>
      <c r="Q24" s="18" t="e">
        <f>VLOOKUP(E24,H2数据库!C:AK,9,0)</f>
        <v>#N/A</v>
      </c>
      <c r="R24" s="18" t="e">
        <f>VLOOKUP(E24,H2数据库!C:AK,10,0)</f>
        <v>#N/A</v>
      </c>
      <c r="S24" s="18"/>
      <c r="T24" s="18" t="e">
        <f>VLOOKUP(E24,H2数据库!C:AK,11,0)</f>
        <v>#N/A</v>
      </c>
      <c r="U24" s="18" t="e">
        <f>VLOOKUP(E24,H2数据库!C:AK,12,0)</f>
        <v>#N/A</v>
      </c>
      <c r="V24" s="19" t="e">
        <f>VLOOKUP(E24,H2数据库!C:AK,15,0)*C24</f>
        <v>#N/A</v>
      </c>
      <c r="W24" s="18" t="e">
        <f>VLOOKUP(E24,H2数据库!C:AK,16,0)</f>
        <v>#N/A</v>
      </c>
      <c r="X24" s="18" t="e">
        <f>VLOOKUP(E24,H2数据库!C:AK,17,0)</f>
        <v>#N/A</v>
      </c>
      <c r="Y24" s="18"/>
      <c r="Z24" s="18" t="e">
        <f>VLOOKUP(E24,H2数据库!C:AK,18,0)</f>
        <v>#N/A</v>
      </c>
      <c r="AA24" s="18" t="e">
        <f>VLOOKUP(E24,H2数据库!C:AK,19,0)</f>
        <v>#N/A</v>
      </c>
      <c r="AB24" s="39" t="e">
        <f>VLOOKUP(E24,H2数据库!C:AK,21,0)*C24</f>
        <v>#N/A</v>
      </c>
      <c r="AC24" s="18" t="e">
        <f>VLOOKUP(E24,H2数据库!C:AK,22,0)</f>
        <v>#N/A</v>
      </c>
      <c r="AD24" s="18" t="e">
        <f>VLOOKUP(E24,H2数据库!C:AK,23,0)</f>
        <v>#N/A</v>
      </c>
      <c r="AE24" s="18"/>
      <c r="AF24" s="18" t="e">
        <f>VLOOKUP(E24,H2数据库!C:AK,24,0)</f>
        <v>#N/A</v>
      </c>
      <c r="AG24" s="18" t="e">
        <f>VLOOKUP(E24,H2数据库!C:AK,25,0)</f>
        <v>#N/A</v>
      </c>
      <c r="AH24" s="19" t="e">
        <f>VLOOKUP(E24,H2数据库!C:AK,27,0)*C24</f>
        <v>#N/A</v>
      </c>
      <c r="AI24" s="18" t="e">
        <f>VLOOKUP(E24,H2数据库!C:AK,28,0)</f>
        <v>#N/A</v>
      </c>
      <c r="AJ24" s="18" t="e">
        <f>VLOOKUP(E24,H2数据库!C:AK,29,0)</f>
        <v>#N/A</v>
      </c>
      <c r="AK24" s="18"/>
      <c r="AL24" s="18" t="e">
        <f>VLOOKUP(E24,H2数据库!C:AK,30,0)</f>
        <v>#N/A</v>
      </c>
      <c r="AM24" s="18" t="e">
        <f>VLOOKUP(E24,H2数据库!C:AK,31,0)</f>
        <v>#N/A</v>
      </c>
      <c r="AN24" s="18">
        <f t="shared" si="9"/>
        <v>0</v>
      </c>
      <c r="AO24" s="39" t="e">
        <f>VLOOKUP(E24,H2数据库!C:AK,33,0)*AN24*C24</f>
        <v>#N/A</v>
      </c>
      <c r="AP24" s="18" t="e">
        <f>VLOOKUP(E24,H2数据库!C:AK,34,0)</f>
        <v>#N/A</v>
      </c>
      <c r="AQ24" s="18" t="e">
        <f>VLOOKUP(E24,H2数据库!C:AK,35,0)</f>
        <v>#N/A</v>
      </c>
      <c r="AR24" s="18"/>
    </row>
    <row r="25" spans="1:44" x14ac:dyDescent="0.25">
      <c r="A25" s="22"/>
      <c r="B25" s="3"/>
      <c r="C25" s="3"/>
      <c r="D25" s="3"/>
      <c r="E25" s="18" t="str">
        <f t="shared" si="5"/>
        <v/>
      </c>
      <c r="F25" s="18" t="str">
        <f t="shared" si="6"/>
        <v/>
      </c>
      <c r="G25" s="18" t="str">
        <f t="shared" si="7"/>
        <v/>
      </c>
      <c r="H25" s="18" t="e">
        <f>VLOOKUP(E25,H2数据库!C:AK,2,0)</f>
        <v>#N/A</v>
      </c>
      <c r="I25" s="18" t="e">
        <f>VLOOKUP(E25,H2数据库!C:AK,3,0)</f>
        <v>#N/A</v>
      </c>
      <c r="J25" s="19" t="e">
        <f t="shared" si="8"/>
        <v>#VALUE!</v>
      </c>
      <c r="K25" s="18" t="e">
        <f>VLOOKUP(E25,H2数据库!C:AK,4,0)</f>
        <v>#N/A</v>
      </c>
      <c r="L25" s="18" t="e">
        <f>VLOOKUP(E25,H2数据库!C:AK,5,0)</f>
        <v>#N/A</v>
      </c>
      <c r="M25" s="18"/>
      <c r="N25" s="18" t="e">
        <f>VLOOKUP(E25,H2数据库!C:AK,6,0)</f>
        <v>#N/A</v>
      </c>
      <c r="O25" s="18" t="e">
        <f>VLOOKUP(E25,H2数据库!C:AK,7,0)</f>
        <v>#N/A</v>
      </c>
      <c r="P25" s="19" t="e">
        <f>VLOOKUP(E25,H2数据库!C:AK,8,0)*C25</f>
        <v>#N/A</v>
      </c>
      <c r="Q25" s="18" t="e">
        <f>VLOOKUP(E25,H2数据库!C:AK,9,0)</f>
        <v>#N/A</v>
      </c>
      <c r="R25" s="18" t="e">
        <f>VLOOKUP(E25,H2数据库!C:AK,10,0)</f>
        <v>#N/A</v>
      </c>
      <c r="S25" s="18"/>
      <c r="T25" s="18" t="e">
        <f>VLOOKUP(E25,H2数据库!C:AK,11,0)</f>
        <v>#N/A</v>
      </c>
      <c r="U25" s="18" t="e">
        <f>VLOOKUP(E25,H2数据库!C:AK,12,0)</f>
        <v>#N/A</v>
      </c>
      <c r="V25" s="19" t="e">
        <f>VLOOKUP(E25,H2数据库!C:AK,15,0)*C25</f>
        <v>#N/A</v>
      </c>
      <c r="W25" s="18" t="e">
        <f>VLOOKUP(E25,H2数据库!C:AK,16,0)</f>
        <v>#N/A</v>
      </c>
      <c r="X25" s="18" t="e">
        <f>VLOOKUP(E25,H2数据库!C:AK,17,0)</f>
        <v>#N/A</v>
      </c>
      <c r="Y25" s="18"/>
      <c r="Z25" s="18" t="e">
        <f>VLOOKUP(E25,H2数据库!C:AK,18,0)</f>
        <v>#N/A</v>
      </c>
      <c r="AA25" s="18" t="e">
        <f>VLOOKUP(E25,H2数据库!C:AK,19,0)</f>
        <v>#N/A</v>
      </c>
      <c r="AB25" s="39" t="e">
        <f>VLOOKUP(E25,H2数据库!C:AK,21,0)*C25</f>
        <v>#N/A</v>
      </c>
      <c r="AC25" s="18" t="e">
        <f>VLOOKUP(E25,H2数据库!C:AK,22,0)</f>
        <v>#N/A</v>
      </c>
      <c r="AD25" s="18" t="e">
        <f>VLOOKUP(E25,H2数据库!C:AK,23,0)</f>
        <v>#N/A</v>
      </c>
      <c r="AE25" s="18"/>
      <c r="AF25" s="18" t="e">
        <f>VLOOKUP(E25,H2数据库!C:AK,24,0)</f>
        <v>#N/A</v>
      </c>
      <c r="AG25" s="18" t="e">
        <f>VLOOKUP(E25,H2数据库!C:AK,25,0)</f>
        <v>#N/A</v>
      </c>
      <c r="AH25" s="19" t="e">
        <f>VLOOKUP(E25,H2数据库!C:AK,27,0)*C25</f>
        <v>#N/A</v>
      </c>
      <c r="AI25" s="18" t="e">
        <f>VLOOKUP(E25,H2数据库!C:AK,28,0)</f>
        <v>#N/A</v>
      </c>
      <c r="AJ25" s="18" t="e">
        <f>VLOOKUP(E25,H2数据库!C:AK,29,0)</f>
        <v>#N/A</v>
      </c>
      <c r="AK25" s="18"/>
      <c r="AL25" s="18" t="e">
        <f>VLOOKUP(E25,H2数据库!C:AK,30,0)</f>
        <v>#N/A</v>
      </c>
      <c r="AM25" s="18" t="e">
        <f>VLOOKUP(E25,H2数据库!C:AK,31,0)</f>
        <v>#N/A</v>
      </c>
      <c r="AN25" s="18">
        <f t="shared" si="9"/>
        <v>0</v>
      </c>
      <c r="AO25" s="39" t="e">
        <f>VLOOKUP(E25,H2数据库!C:AK,33,0)*AN25*C25</f>
        <v>#N/A</v>
      </c>
      <c r="AP25" s="18" t="e">
        <f>VLOOKUP(E25,H2数据库!C:AK,34,0)</f>
        <v>#N/A</v>
      </c>
      <c r="AQ25" s="18" t="e">
        <f>VLOOKUP(E25,H2数据库!C:AK,35,0)</f>
        <v>#N/A</v>
      </c>
      <c r="AR25" s="18"/>
    </row>
    <row r="26" spans="1:44" x14ac:dyDescent="0.25">
      <c r="A26" s="22"/>
      <c r="B26" s="3"/>
      <c r="C26" s="3"/>
      <c r="D26" s="3"/>
      <c r="E26" s="18" t="str">
        <f t="shared" si="5"/>
        <v/>
      </c>
      <c r="F26" s="18" t="str">
        <f t="shared" si="6"/>
        <v/>
      </c>
      <c r="G26" s="18" t="str">
        <f t="shared" si="7"/>
        <v/>
      </c>
      <c r="H26" s="18" t="e">
        <f>VLOOKUP(E26,H2数据库!C:AK,2,0)</f>
        <v>#N/A</v>
      </c>
      <c r="I26" s="18" t="e">
        <f>VLOOKUP(E26,H2数据库!C:AK,3,0)</f>
        <v>#N/A</v>
      </c>
      <c r="J26" s="19" t="e">
        <f t="shared" si="8"/>
        <v>#VALUE!</v>
      </c>
      <c r="K26" s="18" t="e">
        <f>VLOOKUP(E26,H2数据库!C:AK,4,0)</f>
        <v>#N/A</v>
      </c>
      <c r="L26" s="18" t="e">
        <f>VLOOKUP(E26,H2数据库!C:AK,5,0)</f>
        <v>#N/A</v>
      </c>
      <c r="M26" s="18"/>
      <c r="N26" s="18" t="e">
        <f>VLOOKUP(E26,H2数据库!C:AK,6,0)</f>
        <v>#N/A</v>
      </c>
      <c r="O26" s="18" t="e">
        <f>VLOOKUP(E26,H2数据库!C:AK,7,0)</f>
        <v>#N/A</v>
      </c>
      <c r="P26" s="19" t="e">
        <f>VLOOKUP(E26,H2数据库!C:AK,8,0)*C26</f>
        <v>#N/A</v>
      </c>
      <c r="Q26" s="18" t="e">
        <f>VLOOKUP(E26,H2数据库!C:AK,9,0)</f>
        <v>#N/A</v>
      </c>
      <c r="R26" s="18" t="e">
        <f>VLOOKUP(E26,H2数据库!C:AK,10,0)</f>
        <v>#N/A</v>
      </c>
      <c r="S26" s="18"/>
      <c r="T26" s="18" t="e">
        <f>VLOOKUP(E26,H2数据库!C:AK,11,0)</f>
        <v>#N/A</v>
      </c>
      <c r="U26" s="18" t="e">
        <f>VLOOKUP(E26,H2数据库!C:AK,12,0)</f>
        <v>#N/A</v>
      </c>
      <c r="V26" s="19" t="e">
        <f>VLOOKUP(E26,H2数据库!C:AK,15,0)*C26</f>
        <v>#N/A</v>
      </c>
      <c r="W26" s="18" t="e">
        <f>VLOOKUP(E26,H2数据库!C:AK,16,0)</f>
        <v>#N/A</v>
      </c>
      <c r="X26" s="18" t="e">
        <f>VLOOKUP(E26,H2数据库!C:AK,17,0)</f>
        <v>#N/A</v>
      </c>
      <c r="Y26" s="18"/>
      <c r="Z26" s="18" t="e">
        <f>VLOOKUP(E26,H2数据库!C:AK,18,0)</f>
        <v>#N/A</v>
      </c>
      <c r="AA26" s="18" t="e">
        <f>VLOOKUP(E26,H2数据库!C:AK,19,0)</f>
        <v>#N/A</v>
      </c>
      <c r="AB26" s="39" t="e">
        <f>VLOOKUP(E26,H2数据库!C:AK,21,0)*C26</f>
        <v>#N/A</v>
      </c>
      <c r="AC26" s="18" t="e">
        <f>VLOOKUP(E26,H2数据库!C:AK,22,0)</f>
        <v>#N/A</v>
      </c>
      <c r="AD26" s="18" t="e">
        <f>VLOOKUP(E26,H2数据库!C:AK,23,0)</f>
        <v>#N/A</v>
      </c>
      <c r="AE26" s="18"/>
      <c r="AF26" s="18" t="e">
        <f>VLOOKUP(E26,H2数据库!C:AK,24,0)</f>
        <v>#N/A</v>
      </c>
      <c r="AG26" s="18" t="e">
        <f>VLOOKUP(E26,H2数据库!C:AK,25,0)</f>
        <v>#N/A</v>
      </c>
      <c r="AH26" s="19" t="e">
        <f>VLOOKUP(E26,H2数据库!C:AK,27,0)*C26</f>
        <v>#N/A</v>
      </c>
      <c r="AI26" s="18" t="e">
        <f>VLOOKUP(E26,H2数据库!C:AK,28,0)</f>
        <v>#N/A</v>
      </c>
      <c r="AJ26" s="18" t="e">
        <f>VLOOKUP(E26,H2数据库!C:AK,29,0)</f>
        <v>#N/A</v>
      </c>
      <c r="AK26" s="18"/>
      <c r="AL26" s="18" t="e">
        <f>VLOOKUP(E26,H2数据库!C:AK,30,0)</f>
        <v>#N/A</v>
      </c>
      <c r="AM26" s="18" t="e">
        <f>VLOOKUP(E26,H2数据库!C:AK,31,0)</f>
        <v>#N/A</v>
      </c>
      <c r="AN26" s="18">
        <f t="shared" si="9"/>
        <v>0</v>
      </c>
      <c r="AO26" s="39" t="e">
        <f>VLOOKUP(E26,H2数据库!C:AK,33,0)*AN26*C26</f>
        <v>#N/A</v>
      </c>
      <c r="AP26" s="18" t="e">
        <f>VLOOKUP(E26,H2数据库!C:AK,34,0)</f>
        <v>#N/A</v>
      </c>
      <c r="AQ26" s="18" t="e">
        <f>VLOOKUP(E26,H2数据库!C:AK,35,0)</f>
        <v>#N/A</v>
      </c>
      <c r="AR26" s="18"/>
    </row>
    <row r="27" spans="1:44" x14ac:dyDescent="0.25">
      <c r="A27" s="22"/>
      <c r="B27" s="3"/>
      <c r="C27" s="3"/>
      <c r="D27" s="3"/>
      <c r="E27" s="18" t="str">
        <f t="shared" si="5"/>
        <v/>
      </c>
      <c r="F27" s="18" t="str">
        <f t="shared" si="6"/>
        <v/>
      </c>
      <c r="G27" s="18" t="str">
        <f t="shared" si="7"/>
        <v/>
      </c>
      <c r="H27" s="18" t="e">
        <f>VLOOKUP(E27,H2数据库!C:AK,2,0)</f>
        <v>#N/A</v>
      </c>
      <c r="I27" s="18" t="e">
        <f>VLOOKUP(E27,H2数据库!C:AK,3,0)</f>
        <v>#N/A</v>
      </c>
      <c r="J27" s="19" t="e">
        <f t="shared" si="8"/>
        <v>#VALUE!</v>
      </c>
      <c r="K27" s="18" t="e">
        <f>VLOOKUP(E27,H2数据库!C:AK,4,0)</f>
        <v>#N/A</v>
      </c>
      <c r="L27" s="18" t="e">
        <f>VLOOKUP(E27,H2数据库!C:AK,5,0)</f>
        <v>#N/A</v>
      </c>
      <c r="M27" s="18"/>
      <c r="N27" s="18" t="e">
        <f>VLOOKUP(E27,H2数据库!C:AK,6,0)</f>
        <v>#N/A</v>
      </c>
      <c r="O27" s="18" t="e">
        <f>VLOOKUP(E27,H2数据库!C:AK,7,0)</f>
        <v>#N/A</v>
      </c>
      <c r="P27" s="19" t="e">
        <f>VLOOKUP(E27,H2数据库!C:AK,8,0)*C27</f>
        <v>#N/A</v>
      </c>
      <c r="Q27" s="18" t="e">
        <f>VLOOKUP(E27,H2数据库!C:AK,9,0)</f>
        <v>#N/A</v>
      </c>
      <c r="R27" s="18" t="e">
        <f>VLOOKUP(E27,H2数据库!C:AK,10,0)</f>
        <v>#N/A</v>
      </c>
      <c r="S27" s="18"/>
      <c r="T27" s="18" t="e">
        <f>VLOOKUP(E27,H2数据库!C:AK,11,0)</f>
        <v>#N/A</v>
      </c>
      <c r="U27" s="18" t="e">
        <f>VLOOKUP(E27,H2数据库!C:AK,12,0)</f>
        <v>#N/A</v>
      </c>
      <c r="V27" s="19" t="e">
        <f>VLOOKUP(E27,H2数据库!C:AK,15,0)*C27</f>
        <v>#N/A</v>
      </c>
      <c r="W27" s="18" t="e">
        <f>VLOOKUP(E27,H2数据库!C:AK,16,0)</f>
        <v>#N/A</v>
      </c>
      <c r="X27" s="18" t="e">
        <f>VLOOKUP(E27,H2数据库!C:AK,17,0)</f>
        <v>#N/A</v>
      </c>
      <c r="Y27" s="18"/>
      <c r="Z27" s="18" t="e">
        <f>VLOOKUP(E27,H2数据库!C:AK,18,0)</f>
        <v>#N/A</v>
      </c>
      <c r="AA27" s="18" t="e">
        <f>VLOOKUP(E27,H2数据库!C:AK,19,0)</f>
        <v>#N/A</v>
      </c>
      <c r="AB27" s="39" t="e">
        <f>VLOOKUP(E27,H2数据库!C:AK,21,0)*C27</f>
        <v>#N/A</v>
      </c>
      <c r="AC27" s="18" t="e">
        <f>VLOOKUP(E27,H2数据库!C:AK,22,0)</f>
        <v>#N/A</v>
      </c>
      <c r="AD27" s="18" t="e">
        <f>VLOOKUP(E27,H2数据库!C:AK,23,0)</f>
        <v>#N/A</v>
      </c>
      <c r="AE27" s="18"/>
      <c r="AF27" s="18" t="e">
        <f>VLOOKUP(E27,H2数据库!C:AK,24,0)</f>
        <v>#N/A</v>
      </c>
      <c r="AG27" s="18" t="e">
        <f>VLOOKUP(E27,H2数据库!C:AK,25,0)</f>
        <v>#N/A</v>
      </c>
      <c r="AH27" s="19" t="e">
        <f>VLOOKUP(E27,H2数据库!C:AK,27,0)*C27</f>
        <v>#N/A</v>
      </c>
      <c r="AI27" s="18" t="e">
        <f>VLOOKUP(E27,H2数据库!C:AK,28,0)</f>
        <v>#N/A</v>
      </c>
      <c r="AJ27" s="18" t="e">
        <f>VLOOKUP(E27,H2数据库!C:AK,29,0)</f>
        <v>#N/A</v>
      </c>
      <c r="AK27" s="18"/>
      <c r="AL27" s="18" t="e">
        <f>VLOOKUP(E27,H2数据库!C:AK,30,0)</f>
        <v>#N/A</v>
      </c>
      <c r="AM27" s="18" t="e">
        <f>VLOOKUP(E27,H2数据库!C:AK,31,0)</f>
        <v>#N/A</v>
      </c>
      <c r="AN27" s="18">
        <f t="shared" si="9"/>
        <v>0</v>
      </c>
      <c r="AO27" s="39" t="e">
        <f>VLOOKUP(E27,H2数据库!C:AK,33,0)*AN27*C27</f>
        <v>#N/A</v>
      </c>
      <c r="AP27" s="18" t="e">
        <f>VLOOKUP(E27,H2数据库!C:AK,34,0)</f>
        <v>#N/A</v>
      </c>
      <c r="AQ27" s="18" t="e">
        <f>VLOOKUP(E27,H2数据库!C:AK,35,0)</f>
        <v>#N/A</v>
      </c>
      <c r="AR27" s="18"/>
    </row>
    <row r="28" spans="1:44" x14ac:dyDescent="0.25">
      <c r="A28" s="22"/>
      <c r="B28" s="3"/>
      <c r="C28" s="3"/>
      <c r="D28" s="3"/>
      <c r="E28" s="18" t="str">
        <f t="shared" si="5"/>
        <v/>
      </c>
      <c r="F28" s="18" t="str">
        <f t="shared" si="6"/>
        <v/>
      </c>
      <c r="G28" s="18" t="str">
        <f t="shared" si="7"/>
        <v/>
      </c>
      <c r="H28" s="18" t="e">
        <f>VLOOKUP(E28,H2数据库!C:AK,2,0)</f>
        <v>#N/A</v>
      </c>
      <c r="I28" s="18" t="e">
        <f>VLOOKUP(E28,H2数据库!C:AK,3,0)</f>
        <v>#N/A</v>
      </c>
      <c r="J28" s="19" t="e">
        <f t="shared" si="8"/>
        <v>#VALUE!</v>
      </c>
      <c r="K28" s="18" t="e">
        <f>VLOOKUP(E28,H2数据库!C:AK,4,0)</f>
        <v>#N/A</v>
      </c>
      <c r="L28" s="18" t="e">
        <f>VLOOKUP(E28,H2数据库!C:AK,5,0)</f>
        <v>#N/A</v>
      </c>
      <c r="M28" s="18"/>
      <c r="N28" s="18" t="e">
        <f>VLOOKUP(E28,H2数据库!C:AK,6,0)</f>
        <v>#N/A</v>
      </c>
      <c r="O28" s="18" t="e">
        <f>VLOOKUP(E28,H2数据库!C:AK,7,0)</f>
        <v>#N/A</v>
      </c>
      <c r="P28" s="19" t="e">
        <f>VLOOKUP(E28,H2数据库!C:AK,8,0)*C28</f>
        <v>#N/A</v>
      </c>
      <c r="Q28" s="18" t="e">
        <f>VLOOKUP(E28,H2数据库!C:AK,9,0)</f>
        <v>#N/A</v>
      </c>
      <c r="R28" s="18" t="e">
        <f>VLOOKUP(E28,H2数据库!C:AK,10,0)</f>
        <v>#N/A</v>
      </c>
      <c r="S28" s="18"/>
      <c r="T28" s="18" t="e">
        <f>VLOOKUP(E28,H2数据库!C:AK,11,0)</f>
        <v>#N/A</v>
      </c>
      <c r="U28" s="18" t="e">
        <f>VLOOKUP(E28,H2数据库!C:AK,12,0)</f>
        <v>#N/A</v>
      </c>
      <c r="V28" s="19" t="e">
        <f>VLOOKUP(E28,H2数据库!C:AK,15,0)*C28</f>
        <v>#N/A</v>
      </c>
      <c r="W28" s="18" t="e">
        <f>VLOOKUP(E28,H2数据库!C:AK,16,0)</f>
        <v>#N/A</v>
      </c>
      <c r="X28" s="18" t="e">
        <f>VLOOKUP(E28,H2数据库!C:AK,17,0)</f>
        <v>#N/A</v>
      </c>
      <c r="Y28" s="18"/>
      <c r="Z28" s="18" t="e">
        <f>VLOOKUP(E28,H2数据库!C:AK,18,0)</f>
        <v>#N/A</v>
      </c>
      <c r="AA28" s="18" t="e">
        <f>VLOOKUP(E28,H2数据库!C:AK,19,0)</f>
        <v>#N/A</v>
      </c>
      <c r="AB28" s="39" t="e">
        <f>VLOOKUP(E28,H2数据库!C:AK,21,0)*C28</f>
        <v>#N/A</v>
      </c>
      <c r="AC28" s="18" t="e">
        <f>VLOOKUP(E28,H2数据库!C:AK,22,0)</f>
        <v>#N/A</v>
      </c>
      <c r="AD28" s="18" t="e">
        <f>VLOOKUP(E28,H2数据库!C:AK,23,0)</f>
        <v>#N/A</v>
      </c>
      <c r="AE28" s="18"/>
      <c r="AF28" s="18" t="e">
        <f>VLOOKUP(E28,H2数据库!C:AK,24,0)</f>
        <v>#N/A</v>
      </c>
      <c r="AG28" s="18" t="e">
        <f>VLOOKUP(E28,H2数据库!C:AK,25,0)</f>
        <v>#N/A</v>
      </c>
      <c r="AH28" s="19" t="e">
        <f>VLOOKUP(E28,H2数据库!C:AK,27,0)*C28</f>
        <v>#N/A</v>
      </c>
      <c r="AI28" s="18" t="e">
        <f>VLOOKUP(E28,H2数据库!C:AK,28,0)</f>
        <v>#N/A</v>
      </c>
      <c r="AJ28" s="18" t="e">
        <f>VLOOKUP(E28,H2数据库!C:AK,29,0)</f>
        <v>#N/A</v>
      </c>
      <c r="AK28" s="18"/>
      <c r="AL28" s="18" t="e">
        <f>VLOOKUP(E28,H2数据库!C:AK,30,0)</f>
        <v>#N/A</v>
      </c>
      <c r="AM28" s="18" t="e">
        <f>VLOOKUP(E28,H2数据库!C:AK,31,0)</f>
        <v>#N/A</v>
      </c>
      <c r="AN28" s="18">
        <f t="shared" si="9"/>
        <v>0</v>
      </c>
      <c r="AO28" s="39" t="e">
        <f>VLOOKUP(E28,H2数据库!C:AK,33,0)*AN28*C28</f>
        <v>#N/A</v>
      </c>
      <c r="AP28" s="18" t="e">
        <f>VLOOKUP(E28,H2数据库!C:AK,34,0)</f>
        <v>#N/A</v>
      </c>
      <c r="AQ28" s="18" t="e">
        <f>VLOOKUP(E28,H2数据库!C:AK,35,0)</f>
        <v>#N/A</v>
      </c>
      <c r="AR28" s="18"/>
    </row>
    <row r="29" spans="1:44" x14ac:dyDescent="0.25">
      <c r="A29" s="22"/>
      <c r="B29" s="3"/>
      <c r="C29" s="3"/>
      <c r="D29" s="3"/>
      <c r="E29" s="18" t="str">
        <f t="shared" si="5"/>
        <v/>
      </c>
      <c r="F29" s="18" t="str">
        <f t="shared" si="6"/>
        <v/>
      </c>
      <c r="G29" s="18" t="str">
        <f t="shared" si="7"/>
        <v/>
      </c>
      <c r="H29" s="18" t="e">
        <f>VLOOKUP(E29,H2数据库!C:AK,2,0)</f>
        <v>#N/A</v>
      </c>
      <c r="I29" s="18" t="e">
        <f>VLOOKUP(E29,H2数据库!C:AK,3,0)</f>
        <v>#N/A</v>
      </c>
      <c r="J29" s="19" t="e">
        <f t="shared" si="8"/>
        <v>#VALUE!</v>
      </c>
      <c r="K29" s="18" t="e">
        <f>VLOOKUP(E29,H2数据库!C:AK,4,0)</f>
        <v>#N/A</v>
      </c>
      <c r="L29" s="18" t="e">
        <f>VLOOKUP(E29,H2数据库!C:AK,5,0)</f>
        <v>#N/A</v>
      </c>
      <c r="M29" s="18"/>
      <c r="N29" s="18" t="e">
        <f>VLOOKUP(E29,H2数据库!C:AK,6,0)</f>
        <v>#N/A</v>
      </c>
      <c r="O29" s="18" t="e">
        <f>VLOOKUP(E29,H2数据库!C:AK,7,0)</f>
        <v>#N/A</v>
      </c>
      <c r="P29" s="19" t="e">
        <f>VLOOKUP(E29,H2数据库!C:AK,8,0)*C29</f>
        <v>#N/A</v>
      </c>
      <c r="Q29" s="18" t="e">
        <f>VLOOKUP(E29,H2数据库!C:AK,9,0)</f>
        <v>#N/A</v>
      </c>
      <c r="R29" s="18" t="e">
        <f>VLOOKUP(E29,H2数据库!C:AK,10,0)</f>
        <v>#N/A</v>
      </c>
      <c r="S29" s="18"/>
      <c r="T29" s="18" t="e">
        <f>VLOOKUP(E29,H2数据库!C:AK,11,0)</f>
        <v>#N/A</v>
      </c>
      <c r="U29" s="18" t="e">
        <f>VLOOKUP(E29,H2数据库!C:AK,12,0)</f>
        <v>#N/A</v>
      </c>
      <c r="V29" s="19" t="e">
        <f>VLOOKUP(E29,H2数据库!C:AK,15,0)*C29</f>
        <v>#N/A</v>
      </c>
      <c r="W29" s="18" t="e">
        <f>VLOOKUP(E29,H2数据库!C:AK,16,0)</f>
        <v>#N/A</v>
      </c>
      <c r="X29" s="18" t="e">
        <f>VLOOKUP(E29,H2数据库!C:AK,17,0)</f>
        <v>#N/A</v>
      </c>
      <c r="Y29" s="18"/>
      <c r="Z29" s="18" t="e">
        <f>VLOOKUP(E29,H2数据库!C:AK,18,0)</f>
        <v>#N/A</v>
      </c>
      <c r="AA29" s="18" t="e">
        <f>VLOOKUP(E29,H2数据库!C:AK,19,0)</f>
        <v>#N/A</v>
      </c>
      <c r="AB29" s="39" t="e">
        <f>VLOOKUP(E29,H2数据库!C:AK,21,0)*C29</f>
        <v>#N/A</v>
      </c>
      <c r="AC29" s="18" t="e">
        <f>VLOOKUP(E29,H2数据库!C:AK,22,0)</f>
        <v>#N/A</v>
      </c>
      <c r="AD29" s="18" t="e">
        <f>VLOOKUP(E29,H2数据库!C:AK,23,0)</f>
        <v>#N/A</v>
      </c>
      <c r="AE29" s="18"/>
      <c r="AF29" s="18" t="e">
        <f>VLOOKUP(E29,H2数据库!C:AK,24,0)</f>
        <v>#N/A</v>
      </c>
      <c r="AG29" s="18" t="e">
        <f>VLOOKUP(E29,H2数据库!C:AK,25,0)</f>
        <v>#N/A</v>
      </c>
      <c r="AH29" s="19" t="e">
        <f>VLOOKUP(E29,H2数据库!C:AK,27,0)*C29</f>
        <v>#N/A</v>
      </c>
      <c r="AI29" s="18" t="e">
        <f>VLOOKUP(E29,H2数据库!C:AK,28,0)</f>
        <v>#N/A</v>
      </c>
      <c r="AJ29" s="18" t="e">
        <f>VLOOKUP(E29,H2数据库!C:AK,29,0)</f>
        <v>#N/A</v>
      </c>
      <c r="AK29" s="18"/>
      <c r="AL29" s="18" t="e">
        <f>VLOOKUP(E29,H2数据库!C:AK,30,0)</f>
        <v>#N/A</v>
      </c>
      <c r="AM29" s="18" t="e">
        <f>VLOOKUP(E29,H2数据库!C:AK,31,0)</f>
        <v>#N/A</v>
      </c>
      <c r="AN29" s="18">
        <f t="shared" si="9"/>
        <v>0</v>
      </c>
      <c r="AO29" s="39" t="e">
        <f>VLOOKUP(E29,H2数据库!C:AK,33,0)*AN29*C29</f>
        <v>#N/A</v>
      </c>
      <c r="AP29" s="18" t="e">
        <f>VLOOKUP(E29,H2数据库!C:AK,34,0)</f>
        <v>#N/A</v>
      </c>
      <c r="AQ29" s="18" t="e">
        <f>VLOOKUP(E29,H2数据库!C:AK,35,0)</f>
        <v>#N/A</v>
      </c>
      <c r="AR29" s="18"/>
    </row>
    <row r="30" spans="1:44" x14ac:dyDescent="0.25">
      <c r="A30" s="22"/>
      <c r="B30" s="3"/>
      <c r="C30" s="3"/>
      <c r="D30" s="3"/>
      <c r="E30" s="18" t="str">
        <f t="shared" si="5"/>
        <v/>
      </c>
      <c r="F30" s="18" t="str">
        <f t="shared" si="6"/>
        <v/>
      </c>
      <c r="G30" s="18" t="str">
        <f t="shared" si="7"/>
        <v/>
      </c>
      <c r="H30" s="18" t="e">
        <f>VLOOKUP(E30,H2数据库!C:AK,2,0)</f>
        <v>#N/A</v>
      </c>
      <c r="I30" s="18" t="e">
        <f>VLOOKUP(E30,H2数据库!C:AK,3,0)</f>
        <v>#N/A</v>
      </c>
      <c r="J30" s="19" t="e">
        <f t="shared" si="8"/>
        <v>#VALUE!</v>
      </c>
      <c r="K30" s="18" t="e">
        <f>VLOOKUP(E30,H2数据库!C:AK,4,0)</f>
        <v>#N/A</v>
      </c>
      <c r="L30" s="18" t="e">
        <f>VLOOKUP(E30,H2数据库!C:AK,5,0)</f>
        <v>#N/A</v>
      </c>
      <c r="M30" s="18"/>
      <c r="N30" s="18" t="e">
        <f>VLOOKUP(E30,H2数据库!C:AK,6,0)</f>
        <v>#N/A</v>
      </c>
      <c r="O30" s="18" t="e">
        <f>VLOOKUP(E30,H2数据库!C:AK,7,0)</f>
        <v>#N/A</v>
      </c>
      <c r="P30" s="19" t="e">
        <f>VLOOKUP(E30,H2数据库!C:AK,8,0)*C30</f>
        <v>#N/A</v>
      </c>
      <c r="Q30" s="18" t="e">
        <f>VLOOKUP(E30,H2数据库!C:AK,9,0)</f>
        <v>#N/A</v>
      </c>
      <c r="R30" s="18" t="e">
        <f>VLOOKUP(E30,H2数据库!C:AK,10,0)</f>
        <v>#N/A</v>
      </c>
      <c r="S30" s="18"/>
      <c r="T30" s="18" t="e">
        <f>VLOOKUP(E30,H2数据库!C:AK,11,0)</f>
        <v>#N/A</v>
      </c>
      <c r="U30" s="18" t="e">
        <f>VLOOKUP(E30,H2数据库!C:AK,12,0)</f>
        <v>#N/A</v>
      </c>
      <c r="V30" s="19" t="e">
        <f>VLOOKUP(E30,H2数据库!C:AK,15,0)*C30</f>
        <v>#N/A</v>
      </c>
      <c r="W30" s="18" t="e">
        <f>VLOOKUP(E30,H2数据库!C:AK,16,0)</f>
        <v>#N/A</v>
      </c>
      <c r="X30" s="18" t="e">
        <f>VLOOKUP(E30,H2数据库!C:AK,17,0)</f>
        <v>#N/A</v>
      </c>
      <c r="Y30" s="18"/>
      <c r="Z30" s="18" t="e">
        <f>VLOOKUP(E30,H2数据库!C:AK,18,0)</f>
        <v>#N/A</v>
      </c>
      <c r="AA30" s="18" t="e">
        <f>VLOOKUP(E30,H2数据库!C:AK,19,0)</f>
        <v>#N/A</v>
      </c>
      <c r="AB30" s="39" t="e">
        <f>VLOOKUP(E30,H2数据库!C:AK,21,0)*C30</f>
        <v>#N/A</v>
      </c>
      <c r="AC30" s="18" t="e">
        <f>VLOOKUP(E30,H2数据库!C:AK,22,0)</f>
        <v>#N/A</v>
      </c>
      <c r="AD30" s="18" t="e">
        <f>VLOOKUP(E30,H2数据库!C:AK,23,0)</f>
        <v>#N/A</v>
      </c>
      <c r="AE30" s="18"/>
      <c r="AF30" s="18" t="e">
        <f>VLOOKUP(E30,H2数据库!C:AK,24,0)</f>
        <v>#N/A</v>
      </c>
      <c r="AG30" s="18" t="e">
        <f>VLOOKUP(E30,H2数据库!C:AK,25,0)</f>
        <v>#N/A</v>
      </c>
      <c r="AH30" s="19" t="e">
        <f>VLOOKUP(E30,H2数据库!C:AK,27,0)*C30</f>
        <v>#N/A</v>
      </c>
      <c r="AI30" s="18" t="e">
        <f>VLOOKUP(E30,H2数据库!C:AK,28,0)</f>
        <v>#N/A</v>
      </c>
      <c r="AJ30" s="18" t="e">
        <f>VLOOKUP(E30,H2数据库!C:AK,29,0)</f>
        <v>#N/A</v>
      </c>
      <c r="AK30" s="18"/>
      <c r="AL30" s="18" t="e">
        <f>VLOOKUP(E30,H2数据库!C:AK,30,0)</f>
        <v>#N/A</v>
      </c>
      <c r="AM30" s="18" t="e">
        <f>VLOOKUP(E30,H2数据库!C:AK,31,0)</f>
        <v>#N/A</v>
      </c>
      <c r="AN30" s="18">
        <f t="shared" si="9"/>
        <v>0</v>
      </c>
      <c r="AO30" s="39" t="e">
        <f>VLOOKUP(E30,H2数据库!C:AK,33,0)*AN30*C30</f>
        <v>#N/A</v>
      </c>
      <c r="AP30" s="18" t="e">
        <f>VLOOKUP(E30,H2数据库!C:AK,34,0)</f>
        <v>#N/A</v>
      </c>
      <c r="AQ30" s="18" t="e">
        <f>VLOOKUP(E30,H2数据库!C:AK,35,0)</f>
        <v>#N/A</v>
      </c>
      <c r="AR30" s="18"/>
    </row>
    <row r="31" spans="1:44" x14ac:dyDescent="0.25">
      <c r="A31" s="22"/>
      <c r="B31" s="3"/>
      <c r="C31" s="3"/>
      <c r="D31" s="3"/>
      <c r="E31" s="18" t="str">
        <f t="shared" si="5"/>
        <v/>
      </c>
      <c r="F31" s="18" t="str">
        <f t="shared" si="6"/>
        <v/>
      </c>
      <c r="G31" s="18" t="str">
        <f t="shared" si="7"/>
        <v/>
      </c>
      <c r="H31" s="18" t="e">
        <f>VLOOKUP(E31,H2数据库!C:AK,2,0)</f>
        <v>#N/A</v>
      </c>
      <c r="I31" s="18" t="e">
        <f>VLOOKUP(E31,H2数据库!C:AK,3,0)</f>
        <v>#N/A</v>
      </c>
      <c r="J31" s="19" t="e">
        <f t="shared" si="8"/>
        <v>#VALUE!</v>
      </c>
      <c r="K31" s="18" t="e">
        <f>VLOOKUP(E31,H2数据库!C:AK,4,0)</f>
        <v>#N/A</v>
      </c>
      <c r="L31" s="18" t="e">
        <f>VLOOKUP(E31,H2数据库!C:AK,5,0)</f>
        <v>#N/A</v>
      </c>
      <c r="M31" s="18"/>
      <c r="N31" s="18" t="e">
        <f>VLOOKUP(E31,H2数据库!C:AK,6,0)</f>
        <v>#N/A</v>
      </c>
      <c r="O31" s="18" t="e">
        <f>VLOOKUP(E31,H2数据库!C:AK,7,0)</f>
        <v>#N/A</v>
      </c>
      <c r="P31" s="19" t="e">
        <f>VLOOKUP(E31,H2数据库!C:AK,8,0)*C31</f>
        <v>#N/A</v>
      </c>
      <c r="Q31" s="18" t="e">
        <f>VLOOKUP(E31,H2数据库!C:AK,9,0)</f>
        <v>#N/A</v>
      </c>
      <c r="R31" s="18" t="e">
        <f>VLOOKUP(E31,H2数据库!C:AK,10,0)</f>
        <v>#N/A</v>
      </c>
      <c r="S31" s="18"/>
      <c r="T31" s="18" t="e">
        <f>VLOOKUP(E31,H2数据库!C:AK,11,0)</f>
        <v>#N/A</v>
      </c>
      <c r="U31" s="18" t="e">
        <f>VLOOKUP(E31,H2数据库!C:AK,12,0)</f>
        <v>#N/A</v>
      </c>
      <c r="V31" s="19" t="e">
        <f>VLOOKUP(E31,H2数据库!C:AK,15,0)*C31</f>
        <v>#N/A</v>
      </c>
      <c r="W31" s="18" t="e">
        <f>VLOOKUP(E31,H2数据库!C:AK,16,0)</f>
        <v>#N/A</v>
      </c>
      <c r="X31" s="18" t="e">
        <f>VLOOKUP(E31,H2数据库!C:AK,17,0)</f>
        <v>#N/A</v>
      </c>
      <c r="Y31" s="18"/>
      <c r="Z31" s="18" t="e">
        <f>VLOOKUP(E31,H2数据库!C:AK,18,0)</f>
        <v>#N/A</v>
      </c>
      <c r="AA31" s="18" t="e">
        <f>VLOOKUP(E31,H2数据库!C:AK,19,0)</f>
        <v>#N/A</v>
      </c>
      <c r="AB31" s="39" t="e">
        <f>VLOOKUP(E31,H2数据库!C:AK,21,0)*C31</f>
        <v>#N/A</v>
      </c>
      <c r="AC31" s="18" t="e">
        <f>VLOOKUP(E31,H2数据库!C:AK,22,0)</f>
        <v>#N/A</v>
      </c>
      <c r="AD31" s="18" t="e">
        <f>VLOOKUP(E31,H2数据库!C:AK,23,0)</f>
        <v>#N/A</v>
      </c>
      <c r="AE31" s="18"/>
      <c r="AF31" s="18" t="e">
        <f>VLOOKUP(E31,H2数据库!C:AK,24,0)</f>
        <v>#N/A</v>
      </c>
      <c r="AG31" s="18" t="e">
        <f>VLOOKUP(E31,H2数据库!C:AK,25,0)</f>
        <v>#N/A</v>
      </c>
      <c r="AH31" s="19" t="e">
        <f>VLOOKUP(E31,H2数据库!C:AK,27,0)*C31</f>
        <v>#N/A</v>
      </c>
      <c r="AI31" s="18" t="e">
        <f>VLOOKUP(E31,H2数据库!C:AK,28,0)</f>
        <v>#N/A</v>
      </c>
      <c r="AJ31" s="18" t="e">
        <f>VLOOKUP(E31,H2数据库!C:AK,29,0)</f>
        <v>#N/A</v>
      </c>
      <c r="AK31" s="18"/>
      <c r="AL31" s="18" t="e">
        <f>VLOOKUP(E31,H2数据库!C:AK,30,0)</f>
        <v>#N/A</v>
      </c>
      <c r="AM31" s="18" t="e">
        <f>VLOOKUP(E31,H2数据库!C:AK,31,0)</f>
        <v>#N/A</v>
      </c>
      <c r="AN31" s="18">
        <f t="shared" si="9"/>
        <v>0</v>
      </c>
      <c r="AO31" s="39" t="e">
        <f>VLOOKUP(E31,H2数据库!C:AK,33,0)*AN31*C31</f>
        <v>#N/A</v>
      </c>
      <c r="AP31" s="18" t="e">
        <f>VLOOKUP(E31,H2数据库!C:AK,34,0)</f>
        <v>#N/A</v>
      </c>
      <c r="AQ31" s="18" t="e">
        <f>VLOOKUP(E31,H2数据库!C:AK,35,0)</f>
        <v>#N/A</v>
      </c>
      <c r="AR31" s="18"/>
    </row>
    <row r="32" spans="1:44" x14ac:dyDescent="0.25">
      <c r="A32" s="22"/>
      <c r="B32" s="3"/>
      <c r="C32" s="3"/>
      <c r="D32" s="3"/>
      <c r="E32" s="18" t="str">
        <f t="shared" si="5"/>
        <v/>
      </c>
      <c r="F32" s="18" t="str">
        <f t="shared" si="6"/>
        <v/>
      </c>
      <c r="G32" s="18" t="str">
        <f t="shared" si="7"/>
        <v/>
      </c>
      <c r="H32" s="18" t="e">
        <f>VLOOKUP(E32,H2数据库!C:AK,2,0)</f>
        <v>#N/A</v>
      </c>
      <c r="I32" s="18" t="e">
        <f>VLOOKUP(E32,H2数据库!C:AK,3,0)</f>
        <v>#N/A</v>
      </c>
      <c r="J32" s="19" t="e">
        <f t="shared" si="8"/>
        <v>#VALUE!</v>
      </c>
      <c r="K32" s="18" t="e">
        <f>VLOOKUP(E32,H2数据库!C:AK,4,0)</f>
        <v>#N/A</v>
      </c>
      <c r="L32" s="18" t="e">
        <f>VLOOKUP(E32,H2数据库!C:AK,5,0)</f>
        <v>#N/A</v>
      </c>
      <c r="M32" s="18"/>
      <c r="N32" s="18" t="e">
        <f>VLOOKUP(E32,H2数据库!C:AK,6,0)</f>
        <v>#N/A</v>
      </c>
      <c r="O32" s="18" t="e">
        <f>VLOOKUP(E32,H2数据库!C:AK,7,0)</f>
        <v>#N/A</v>
      </c>
      <c r="P32" s="19" t="e">
        <f>VLOOKUP(E32,H2数据库!C:AK,8,0)*C32</f>
        <v>#N/A</v>
      </c>
      <c r="Q32" s="18" t="e">
        <f>VLOOKUP(E32,H2数据库!C:AK,9,0)</f>
        <v>#N/A</v>
      </c>
      <c r="R32" s="18" t="e">
        <f>VLOOKUP(E32,H2数据库!C:AK,10,0)</f>
        <v>#N/A</v>
      </c>
      <c r="S32" s="18"/>
      <c r="T32" s="18" t="e">
        <f>VLOOKUP(E32,H2数据库!C:AK,11,0)</f>
        <v>#N/A</v>
      </c>
      <c r="U32" s="18" t="e">
        <f>VLOOKUP(E32,H2数据库!C:AK,12,0)</f>
        <v>#N/A</v>
      </c>
      <c r="V32" s="19" t="e">
        <f>VLOOKUP(E32,H2数据库!C:AK,15,0)*C32</f>
        <v>#N/A</v>
      </c>
      <c r="W32" s="18" t="e">
        <f>VLOOKUP(E32,H2数据库!C:AK,16,0)</f>
        <v>#N/A</v>
      </c>
      <c r="X32" s="18" t="e">
        <f>VLOOKUP(E32,H2数据库!C:AK,17,0)</f>
        <v>#N/A</v>
      </c>
      <c r="Y32" s="18"/>
      <c r="Z32" s="18" t="e">
        <f>VLOOKUP(E32,H2数据库!C:AK,18,0)</f>
        <v>#N/A</v>
      </c>
      <c r="AA32" s="18" t="e">
        <f>VLOOKUP(E32,H2数据库!C:AK,19,0)</f>
        <v>#N/A</v>
      </c>
      <c r="AB32" s="39" t="e">
        <f>VLOOKUP(E32,H2数据库!C:AK,21,0)*C32</f>
        <v>#N/A</v>
      </c>
      <c r="AC32" s="18" t="e">
        <f>VLOOKUP(E32,H2数据库!C:AK,22,0)</f>
        <v>#N/A</v>
      </c>
      <c r="AD32" s="18" t="e">
        <f>VLOOKUP(E32,H2数据库!C:AK,23,0)</f>
        <v>#N/A</v>
      </c>
      <c r="AE32" s="18"/>
      <c r="AF32" s="18" t="e">
        <f>VLOOKUP(E32,H2数据库!C:AK,24,0)</f>
        <v>#N/A</v>
      </c>
      <c r="AG32" s="18" t="e">
        <f>VLOOKUP(E32,H2数据库!C:AK,25,0)</f>
        <v>#N/A</v>
      </c>
      <c r="AH32" s="19" t="e">
        <f>VLOOKUP(E32,H2数据库!C:AK,27,0)*C32</f>
        <v>#N/A</v>
      </c>
      <c r="AI32" s="18" t="e">
        <f>VLOOKUP(E32,H2数据库!C:AK,28,0)</f>
        <v>#N/A</v>
      </c>
      <c r="AJ32" s="18" t="e">
        <f>VLOOKUP(E32,H2数据库!C:AK,29,0)</f>
        <v>#N/A</v>
      </c>
      <c r="AK32" s="18"/>
      <c r="AL32" s="18" t="e">
        <f>VLOOKUP(E32,H2数据库!C:AK,30,0)</f>
        <v>#N/A</v>
      </c>
      <c r="AM32" s="18" t="e">
        <f>VLOOKUP(E32,H2数据库!C:AK,31,0)</f>
        <v>#N/A</v>
      </c>
      <c r="AN32" s="18">
        <f t="shared" si="9"/>
        <v>0</v>
      </c>
      <c r="AO32" s="39" t="e">
        <f>VLOOKUP(E32,H2数据库!C:AK,33,0)*AN32*C32</f>
        <v>#N/A</v>
      </c>
      <c r="AP32" s="18" t="e">
        <f>VLOOKUP(E32,H2数据库!C:AK,34,0)</f>
        <v>#N/A</v>
      </c>
      <c r="AQ32" s="18" t="e">
        <f>VLOOKUP(E32,H2数据库!C:AK,35,0)</f>
        <v>#N/A</v>
      </c>
      <c r="AR32" s="18"/>
    </row>
    <row r="33" spans="1:44" x14ac:dyDescent="0.25">
      <c r="A33" s="22"/>
      <c r="B33" s="3"/>
      <c r="C33" s="3"/>
      <c r="D33" s="3"/>
      <c r="E33" s="18" t="str">
        <f t="shared" si="5"/>
        <v/>
      </c>
      <c r="F33" s="18" t="str">
        <f t="shared" si="6"/>
        <v/>
      </c>
      <c r="G33" s="18" t="str">
        <f t="shared" si="7"/>
        <v/>
      </c>
      <c r="H33" s="18" t="e">
        <f>VLOOKUP(E33,H2数据库!C:AK,2,0)</f>
        <v>#N/A</v>
      </c>
      <c r="I33" s="18" t="e">
        <f>VLOOKUP(E33,H2数据库!C:AK,3,0)</f>
        <v>#N/A</v>
      </c>
      <c r="J33" s="19" t="e">
        <f t="shared" si="8"/>
        <v>#VALUE!</v>
      </c>
      <c r="K33" s="18" t="e">
        <f>VLOOKUP(E33,H2数据库!C:AK,4,0)</f>
        <v>#N/A</v>
      </c>
      <c r="L33" s="18" t="e">
        <f>VLOOKUP(E33,H2数据库!C:AK,5,0)</f>
        <v>#N/A</v>
      </c>
      <c r="M33" s="18"/>
      <c r="N33" s="18" t="e">
        <f>VLOOKUP(E33,H2数据库!C:AK,6,0)</f>
        <v>#N/A</v>
      </c>
      <c r="O33" s="18" t="e">
        <f>VLOOKUP(E33,H2数据库!C:AK,7,0)</f>
        <v>#N/A</v>
      </c>
      <c r="P33" s="19" t="e">
        <f>VLOOKUP(E33,H2数据库!C:AK,8,0)*C33</f>
        <v>#N/A</v>
      </c>
      <c r="Q33" s="18" t="e">
        <f>VLOOKUP(E33,H2数据库!C:AK,9,0)</f>
        <v>#N/A</v>
      </c>
      <c r="R33" s="18" t="e">
        <f>VLOOKUP(E33,H2数据库!C:AK,10,0)</f>
        <v>#N/A</v>
      </c>
      <c r="S33" s="18"/>
      <c r="T33" s="18" t="e">
        <f>VLOOKUP(E33,H2数据库!C:AK,11,0)</f>
        <v>#N/A</v>
      </c>
      <c r="U33" s="18" t="e">
        <f>VLOOKUP(E33,H2数据库!C:AK,12,0)</f>
        <v>#N/A</v>
      </c>
      <c r="V33" s="19" t="e">
        <f>VLOOKUP(E33,H2数据库!C:AK,15,0)*C33</f>
        <v>#N/A</v>
      </c>
      <c r="W33" s="18" t="e">
        <f>VLOOKUP(E33,H2数据库!C:AK,16,0)</f>
        <v>#N/A</v>
      </c>
      <c r="X33" s="18" t="e">
        <f>VLOOKUP(E33,H2数据库!C:AK,17,0)</f>
        <v>#N/A</v>
      </c>
      <c r="Y33" s="18"/>
      <c r="Z33" s="18" t="e">
        <f>VLOOKUP(E33,H2数据库!C:AK,18,0)</f>
        <v>#N/A</v>
      </c>
      <c r="AA33" s="18" t="e">
        <f>VLOOKUP(E33,H2数据库!C:AK,19,0)</f>
        <v>#N/A</v>
      </c>
      <c r="AB33" s="39" t="e">
        <f>VLOOKUP(E33,H2数据库!C:AK,21,0)*C33</f>
        <v>#N/A</v>
      </c>
      <c r="AC33" s="18" t="e">
        <f>VLOOKUP(E33,H2数据库!C:AK,22,0)</f>
        <v>#N/A</v>
      </c>
      <c r="AD33" s="18" t="e">
        <f>VLOOKUP(E33,H2数据库!C:AK,23,0)</f>
        <v>#N/A</v>
      </c>
      <c r="AE33" s="18"/>
      <c r="AF33" s="18" t="e">
        <f>VLOOKUP(E33,H2数据库!C:AK,24,0)</f>
        <v>#N/A</v>
      </c>
      <c r="AG33" s="18" t="e">
        <f>VLOOKUP(E33,H2数据库!C:AK,25,0)</f>
        <v>#N/A</v>
      </c>
      <c r="AH33" s="19" t="e">
        <f>VLOOKUP(E33,H2数据库!C:AK,27,0)*C33</f>
        <v>#N/A</v>
      </c>
      <c r="AI33" s="18" t="e">
        <f>VLOOKUP(E33,H2数据库!C:AK,28,0)</f>
        <v>#N/A</v>
      </c>
      <c r="AJ33" s="18" t="e">
        <f>VLOOKUP(E33,H2数据库!C:AK,29,0)</f>
        <v>#N/A</v>
      </c>
      <c r="AK33" s="18"/>
      <c r="AL33" s="18" t="e">
        <f>VLOOKUP(E33,H2数据库!C:AK,30,0)</f>
        <v>#N/A</v>
      </c>
      <c r="AM33" s="18" t="e">
        <f>VLOOKUP(E33,H2数据库!C:AK,31,0)</f>
        <v>#N/A</v>
      </c>
      <c r="AN33" s="18">
        <f t="shared" si="9"/>
        <v>0</v>
      </c>
      <c r="AO33" s="39" t="e">
        <f>VLOOKUP(E33,H2数据库!C:AK,33,0)*AN33*C33</f>
        <v>#N/A</v>
      </c>
      <c r="AP33" s="18" t="e">
        <f>VLOOKUP(E33,H2数据库!C:AK,34,0)</f>
        <v>#N/A</v>
      </c>
      <c r="AQ33" s="18" t="e">
        <f>VLOOKUP(E33,H2数据库!C:AK,35,0)</f>
        <v>#N/A</v>
      </c>
      <c r="AR33" s="18"/>
    </row>
    <row r="34" spans="1:44" x14ac:dyDescent="0.25">
      <c r="A34" s="22"/>
      <c r="B34" s="3"/>
      <c r="C34" s="3"/>
      <c r="D34" s="3"/>
      <c r="E34" s="18" t="str">
        <f t="shared" si="5"/>
        <v/>
      </c>
      <c r="F34" s="18" t="str">
        <f t="shared" si="6"/>
        <v/>
      </c>
      <c r="G34" s="18" t="str">
        <f t="shared" si="7"/>
        <v/>
      </c>
      <c r="H34" s="18" t="e">
        <f>VLOOKUP(E34,H2数据库!C:AK,2,0)</f>
        <v>#N/A</v>
      </c>
      <c r="I34" s="18" t="e">
        <f>VLOOKUP(E34,H2数据库!C:AK,3,0)</f>
        <v>#N/A</v>
      </c>
      <c r="J34" s="19" t="e">
        <f t="shared" si="8"/>
        <v>#VALUE!</v>
      </c>
      <c r="K34" s="18" t="e">
        <f>VLOOKUP(E34,H2数据库!C:AK,4,0)</f>
        <v>#N/A</v>
      </c>
      <c r="L34" s="18" t="e">
        <f>VLOOKUP(E34,H2数据库!C:AK,5,0)</f>
        <v>#N/A</v>
      </c>
      <c r="M34" s="18"/>
      <c r="N34" s="18" t="e">
        <f>VLOOKUP(E34,H2数据库!C:AK,6,0)</f>
        <v>#N/A</v>
      </c>
      <c r="O34" s="18" t="e">
        <f>VLOOKUP(E34,H2数据库!C:AK,7,0)</f>
        <v>#N/A</v>
      </c>
      <c r="P34" s="19" t="e">
        <f>VLOOKUP(E34,H2数据库!C:AK,8,0)*C34</f>
        <v>#N/A</v>
      </c>
      <c r="Q34" s="18" t="e">
        <f>VLOOKUP(E34,H2数据库!C:AK,9,0)</f>
        <v>#N/A</v>
      </c>
      <c r="R34" s="18" t="e">
        <f>VLOOKUP(E34,H2数据库!C:AK,10,0)</f>
        <v>#N/A</v>
      </c>
      <c r="S34" s="18"/>
      <c r="T34" s="18" t="e">
        <f>VLOOKUP(E34,H2数据库!C:AK,11,0)</f>
        <v>#N/A</v>
      </c>
      <c r="U34" s="18" t="e">
        <f>VLOOKUP(E34,H2数据库!C:AK,12,0)</f>
        <v>#N/A</v>
      </c>
      <c r="V34" s="19" t="e">
        <f>VLOOKUP(E34,H2数据库!C:AK,15,0)*C34</f>
        <v>#N/A</v>
      </c>
      <c r="W34" s="18" t="e">
        <f>VLOOKUP(E34,H2数据库!C:AK,16,0)</f>
        <v>#N/A</v>
      </c>
      <c r="X34" s="18" t="e">
        <f>VLOOKUP(E34,H2数据库!C:AK,17,0)</f>
        <v>#N/A</v>
      </c>
      <c r="Y34" s="18"/>
      <c r="Z34" s="18" t="e">
        <f>VLOOKUP(E34,H2数据库!C:AK,18,0)</f>
        <v>#N/A</v>
      </c>
      <c r="AA34" s="18" t="e">
        <f>VLOOKUP(E34,H2数据库!C:AK,19,0)</f>
        <v>#N/A</v>
      </c>
      <c r="AB34" s="39" t="e">
        <f>VLOOKUP(E34,H2数据库!C:AK,21,0)*C34</f>
        <v>#N/A</v>
      </c>
      <c r="AC34" s="18" t="e">
        <f>VLOOKUP(E34,H2数据库!C:AK,22,0)</f>
        <v>#N/A</v>
      </c>
      <c r="AD34" s="18" t="e">
        <f>VLOOKUP(E34,H2数据库!C:AK,23,0)</f>
        <v>#N/A</v>
      </c>
      <c r="AE34" s="18"/>
      <c r="AF34" s="18" t="e">
        <f>VLOOKUP(E34,H2数据库!C:AK,24,0)</f>
        <v>#N/A</v>
      </c>
      <c r="AG34" s="18" t="e">
        <f>VLOOKUP(E34,H2数据库!C:AK,25,0)</f>
        <v>#N/A</v>
      </c>
      <c r="AH34" s="19" t="e">
        <f>VLOOKUP(E34,H2数据库!C:AK,27,0)*C34</f>
        <v>#N/A</v>
      </c>
      <c r="AI34" s="18" t="e">
        <f>VLOOKUP(E34,H2数据库!C:AK,28,0)</f>
        <v>#N/A</v>
      </c>
      <c r="AJ34" s="18" t="e">
        <f>VLOOKUP(E34,H2数据库!C:AK,29,0)</f>
        <v>#N/A</v>
      </c>
      <c r="AK34" s="18"/>
      <c r="AL34" s="18" t="e">
        <f>VLOOKUP(E34,H2数据库!C:AK,30,0)</f>
        <v>#N/A</v>
      </c>
      <c r="AM34" s="18" t="e">
        <f>VLOOKUP(E34,H2数据库!C:AK,31,0)</f>
        <v>#N/A</v>
      </c>
      <c r="AN34" s="18">
        <f t="shared" si="9"/>
        <v>0</v>
      </c>
      <c r="AO34" s="39" t="e">
        <f>VLOOKUP(E34,H2数据库!C:AK,33,0)*AN34*C34</f>
        <v>#N/A</v>
      </c>
      <c r="AP34" s="18" t="e">
        <f>VLOOKUP(E34,H2数据库!C:AK,34,0)</f>
        <v>#N/A</v>
      </c>
      <c r="AQ34" s="18" t="e">
        <f>VLOOKUP(E34,H2数据库!C:AK,35,0)</f>
        <v>#N/A</v>
      </c>
      <c r="AR34" s="18"/>
    </row>
    <row r="35" spans="1:44" x14ac:dyDescent="0.25">
      <c r="A35" s="22"/>
      <c r="B35" s="3"/>
      <c r="C35" s="3"/>
      <c r="D35" s="3"/>
      <c r="E35" s="18" t="str">
        <f t="shared" si="5"/>
        <v/>
      </c>
      <c r="F35" s="18" t="str">
        <f t="shared" si="6"/>
        <v/>
      </c>
      <c r="G35" s="18" t="str">
        <f t="shared" si="7"/>
        <v/>
      </c>
      <c r="H35" s="18" t="e">
        <f>VLOOKUP(E35,H2数据库!C:AK,2,0)</f>
        <v>#N/A</v>
      </c>
      <c r="I35" s="18" t="e">
        <f>VLOOKUP(E35,H2数据库!C:AK,3,0)</f>
        <v>#N/A</v>
      </c>
      <c r="J35" s="19" t="e">
        <f t="shared" si="8"/>
        <v>#VALUE!</v>
      </c>
      <c r="K35" s="18" t="e">
        <f>VLOOKUP(E35,H2数据库!C:AK,4,0)</f>
        <v>#N/A</v>
      </c>
      <c r="L35" s="18" t="e">
        <f>VLOOKUP(E35,H2数据库!C:AK,5,0)</f>
        <v>#N/A</v>
      </c>
      <c r="M35" s="18"/>
      <c r="N35" s="18" t="e">
        <f>VLOOKUP(E35,H2数据库!C:AK,6,0)</f>
        <v>#N/A</v>
      </c>
      <c r="O35" s="18" t="e">
        <f>VLOOKUP(E35,H2数据库!C:AK,7,0)</f>
        <v>#N/A</v>
      </c>
      <c r="P35" s="19" t="e">
        <f>VLOOKUP(E35,H2数据库!C:AK,8,0)*C35</f>
        <v>#N/A</v>
      </c>
      <c r="Q35" s="18" t="e">
        <f>VLOOKUP(E35,H2数据库!C:AK,9,0)</f>
        <v>#N/A</v>
      </c>
      <c r="R35" s="18" t="e">
        <f>VLOOKUP(E35,H2数据库!C:AK,10,0)</f>
        <v>#N/A</v>
      </c>
      <c r="S35" s="18"/>
      <c r="T35" s="18" t="e">
        <f>VLOOKUP(E35,H2数据库!C:AK,11,0)</f>
        <v>#N/A</v>
      </c>
      <c r="U35" s="18" t="e">
        <f>VLOOKUP(E35,H2数据库!C:AK,12,0)</f>
        <v>#N/A</v>
      </c>
      <c r="V35" s="19" t="e">
        <f>VLOOKUP(E35,H2数据库!C:AK,15,0)*C35</f>
        <v>#N/A</v>
      </c>
      <c r="W35" s="18" t="e">
        <f>VLOOKUP(E35,H2数据库!C:AK,16,0)</f>
        <v>#N/A</v>
      </c>
      <c r="X35" s="18" t="e">
        <f>VLOOKUP(E35,H2数据库!C:AK,17,0)</f>
        <v>#N/A</v>
      </c>
      <c r="Y35" s="18"/>
      <c r="Z35" s="18" t="e">
        <f>VLOOKUP(E35,H2数据库!C:AK,18,0)</f>
        <v>#N/A</v>
      </c>
      <c r="AA35" s="18" t="e">
        <f>VLOOKUP(E35,H2数据库!C:AK,19,0)</f>
        <v>#N/A</v>
      </c>
      <c r="AB35" s="39" t="e">
        <f>VLOOKUP(E35,H2数据库!C:AK,21,0)*C35</f>
        <v>#N/A</v>
      </c>
      <c r="AC35" s="18" t="e">
        <f>VLOOKUP(E35,H2数据库!C:AK,22,0)</f>
        <v>#N/A</v>
      </c>
      <c r="AD35" s="18" t="e">
        <f>VLOOKUP(E35,H2数据库!C:AK,23,0)</f>
        <v>#N/A</v>
      </c>
      <c r="AE35" s="18"/>
      <c r="AF35" s="18" t="e">
        <f>VLOOKUP(E35,H2数据库!C:AK,24,0)</f>
        <v>#N/A</v>
      </c>
      <c r="AG35" s="18" t="e">
        <f>VLOOKUP(E35,H2数据库!C:AK,25,0)</f>
        <v>#N/A</v>
      </c>
      <c r="AH35" s="19" t="e">
        <f>VLOOKUP(E35,H2数据库!C:AK,27,0)*C35</f>
        <v>#N/A</v>
      </c>
      <c r="AI35" s="18" t="e">
        <f>VLOOKUP(E35,H2数据库!C:AK,28,0)</f>
        <v>#N/A</v>
      </c>
      <c r="AJ35" s="18" t="e">
        <f>VLOOKUP(E35,H2数据库!C:AK,29,0)</f>
        <v>#N/A</v>
      </c>
      <c r="AK35" s="18"/>
      <c r="AL35" s="18" t="e">
        <f>VLOOKUP(E35,H2数据库!C:AK,30,0)</f>
        <v>#N/A</v>
      </c>
      <c r="AM35" s="18" t="e">
        <f>VLOOKUP(E35,H2数据库!C:AK,31,0)</f>
        <v>#N/A</v>
      </c>
      <c r="AN35" s="18">
        <f t="shared" si="9"/>
        <v>0</v>
      </c>
      <c r="AO35" s="39" t="e">
        <f>VLOOKUP(E35,H2数据库!C:AK,33,0)*AN35*C35</f>
        <v>#N/A</v>
      </c>
      <c r="AP35" s="18" t="e">
        <f>VLOOKUP(E35,H2数据库!C:AK,34,0)</f>
        <v>#N/A</v>
      </c>
      <c r="AQ35" s="18" t="e">
        <f>VLOOKUP(E35,H2数据库!C:AK,35,0)</f>
        <v>#N/A</v>
      </c>
      <c r="AR35" s="18"/>
    </row>
    <row r="36" spans="1:44" x14ac:dyDescent="0.25">
      <c r="A36" s="22"/>
      <c r="B36" s="3"/>
      <c r="C36" s="3"/>
      <c r="D36" s="3"/>
      <c r="E36" s="18" t="str">
        <f t="shared" si="5"/>
        <v/>
      </c>
      <c r="F36" s="18" t="str">
        <f t="shared" si="6"/>
        <v/>
      </c>
      <c r="G36" s="18" t="str">
        <f t="shared" si="7"/>
        <v/>
      </c>
      <c r="H36" s="18" t="e">
        <f>VLOOKUP(E36,H2数据库!C:AK,2,0)</f>
        <v>#N/A</v>
      </c>
      <c r="I36" s="18" t="e">
        <f>VLOOKUP(E36,H2数据库!C:AK,3,0)</f>
        <v>#N/A</v>
      </c>
      <c r="J36" s="19" t="e">
        <f t="shared" si="8"/>
        <v>#VALUE!</v>
      </c>
      <c r="K36" s="18" t="e">
        <f>VLOOKUP(E36,H2数据库!C:AK,4,0)</f>
        <v>#N/A</v>
      </c>
      <c r="L36" s="18" t="e">
        <f>VLOOKUP(E36,H2数据库!C:AK,5,0)</f>
        <v>#N/A</v>
      </c>
      <c r="M36" s="18"/>
      <c r="N36" s="18" t="e">
        <f>VLOOKUP(E36,H2数据库!C:AK,6,0)</f>
        <v>#N/A</v>
      </c>
      <c r="O36" s="18" t="e">
        <f>VLOOKUP(E36,H2数据库!C:AK,7,0)</f>
        <v>#N/A</v>
      </c>
      <c r="P36" s="19" t="e">
        <f>VLOOKUP(E36,H2数据库!C:AK,8,0)*C36</f>
        <v>#N/A</v>
      </c>
      <c r="Q36" s="18" t="e">
        <f>VLOOKUP(E36,H2数据库!C:AK,9,0)</f>
        <v>#N/A</v>
      </c>
      <c r="R36" s="18" t="e">
        <f>VLOOKUP(E36,H2数据库!C:AK,10,0)</f>
        <v>#N/A</v>
      </c>
      <c r="S36" s="18"/>
      <c r="T36" s="18" t="e">
        <f>VLOOKUP(E36,H2数据库!C:AK,11,0)</f>
        <v>#N/A</v>
      </c>
      <c r="U36" s="18" t="e">
        <f>VLOOKUP(E36,H2数据库!C:AK,12,0)</f>
        <v>#N/A</v>
      </c>
      <c r="V36" s="19" t="e">
        <f>VLOOKUP(E36,H2数据库!C:AK,15,0)*C36</f>
        <v>#N/A</v>
      </c>
      <c r="W36" s="18" t="e">
        <f>VLOOKUP(E36,H2数据库!C:AK,16,0)</f>
        <v>#N/A</v>
      </c>
      <c r="X36" s="18" t="e">
        <f>VLOOKUP(E36,H2数据库!C:AK,17,0)</f>
        <v>#N/A</v>
      </c>
      <c r="Y36" s="18"/>
      <c r="Z36" s="18" t="e">
        <f>VLOOKUP(E36,H2数据库!C:AK,18,0)</f>
        <v>#N/A</v>
      </c>
      <c r="AA36" s="18" t="e">
        <f>VLOOKUP(E36,H2数据库!C:AK,19,0)</f>
        <v>#N/A</v>
      </c>
      <c r="AB36" s="39" t="e">
        <f>VLOOKUP(E36,H2数据库!C:AK,21,0)*C36</f>
        <v>#N/A</v>
      </c>
      <c r="AC36" s="18" t="e">
        <f>VLOOKUP(E36,H2数据库!C:AK,22,0)</f>
        <v>#N/A</v>
      </c>
      <c r="AD36" s="18" t="e">
        <f>VLOOKUP(E36,H2数据库!C:AK,23,0)</f>
        <v>#N/A</v>
      </c>
      <c r="AE36" s="18"/>
      <c r="AF36" s="18" t="e">
        <f>VLOOKUP(E36,H2数据库!C:AK,24,0)</f>
        <v>#N/A</v>
      </c>
      <c r="AG36" s="18" t="e">
        <f>VLOOKUP(E36,H2数据库!C:AK,25,0)</f>
        <v>#N/A</v>
      </c>
      <c r="AH36" s="19" t="e">
        <f>VLOOKUP(E36,H2数据库!C:AK,27,0)*C36</f>
        <v>#N/A</v>
      </c>
      <c r="AI36" s="18" t="e">
        <f>VLOOKUP(E36,H2数据库!C:AK,28,0)</f>
        <v>#N/A</v>
      </c>
      <c r="AJ36" s="18" t="e">
        <f>VLOOKUP(E36,H2数据库!C:AK,29,0)</f>
        <v>#N/A</v>
      </c>
      <c r="AK36" s="18"/>
      <c r="AL36" s="18" t="e">
        <f>VLOOKUP(E36,H2数据库!C:AK,30,0)</f>
        <v>#N/A</v>
      </c>
      <c r="AM36" s="18" t="e">
        <f>VLOOKUP(E36,H2数据库!C:AK,31,0)</f>
        <v>#N/A</v>
      </c>
      <c r="AN36" s="18">
        <f t="shared" si="9"/>
        <v>0</v>
      </c>
      <c r="AO36" s="39" t="e">
        <f>VLOOKUP(E36,H2数据库!C:AK,33,0)*AN36*C36</f>
        <v>#N/A</v>
      </c>
      <c r="AP36" s="18" t="e">
        <f>VLOOKUP(E36,H2数据库!C:AK,34,0)</f>
        <v>#N/A</v>
      </c>
      <c r="AQ36" s="18" t="e">
        <f>VLOOKUP(E36,H2数据库!C:AK,35,0)</f>
        <v>#N/A</v>
      </c>
      <c r="AR36" s="18"/>
    </row>
    <row r="37" spans="1:44" x14ac:dyDescent="0.25">
      <c r="A37" s="22"/>
      <c r="B37" s="3"/>
      <c r="C37" s="3"/>
      <c r="D37" s="3"/>
      <c r="E37" s="18" t="str">
        <f t="shared" si="5"/>
        <v/>
      </c>
      <c r="F37" s="18" t="str">
        <f t="shared" si="6"/>
        <v/>
      </c>
      <c r="G37" s="18" t="str">
        <f t="shared" si="7"/>
        <v/>
      </c>
      <c r="H37" s="18" t="e">
        <f>VLOOKUP(E37,H2数据库!C:AK,2,0)</f>
        <v>#N/A</v>
      </c>
      <c r="I37" s="18" t="e">
        <f>VLOOKUP(E37,H2数据库!C:AK,3,0)</f>
        <v>#N/A</v>
      </c>
      <c r="J37" s="19" t="e">
        <f t="shared" si="8"/>
        <v>#VALUE!</v>
      </c>
      <c r="K37" s="18" t="e">
        <f>VLOOKUP(E37,H2数据库!C:AK,4,0)</f>
        <v>#N/A</v>
      </c>
      <c r="L37" s="18" t="e">
        <f>VLOOKUP(E37,H2数据库!C:AK,5,0)</f>
        <v>#N/A</v>
      </c>
      <c r="M37" s="18"/>
      <c r="N37" s="18" t="e">
        <f>VLOOKUP(E37,H2数据库!C:AK,6,0)</f>
        <v>#N/A</v>
      </c>
      <c r="O37" s="18" t="e">
        <f>VLOOKUP(E37,H2数据库!C:AK,7,0)</f>
        <v>#N/A</v>
      </c>
      <c r="P37" s="19" t="e">
        <f>VLOOKUP(E37,H2数据库!C:AK,8,0)*C37</f>
        <v>#N/A</v>
      </c>
      <c r="Q37" s="18" t="e">
        <f>VLOOKUP(E37,H2数据库!C:AK,9,0)</f>
        <v>#N/A</v>
      </c>
      <c r="R37" s="18" t="e">
        <f>VLOOKUP(E37,H2数据库!C:AK,10,0)</f>
        <v>#N/A</v>
      </c>
      <c r="S37" s="18"/>
      <c r="T37" s="18" t="e">
        <f>VLOOKUP(E37,H2数据库!C:AK,11,0)</f>
        <v>#N/A</v>
      </c>
      <c r="U37" s="18" t="e">
        <f>VLOOKUP(E37,H2数据库!C:AK,12,0)</f>
        <v>#N/A</v>
      </c>
      <c r="V37" s="19" t="e">
        <f>VLOOKUP(E37,H2数据库!C:AK,15,0)*C37</f>
        <v>#N/A</v>
      </c>
      <c r="W37" s="18" t="e">
        <f>VLOOKUP(E37,H2数据库!C:AK,16,0)</f>
        <v>#N/A</v>
      </c>
      <c r="X37" s="18" t="e">
        <f>VLOOKUP(E37,H2数据库!C:AK,17,0)</f>
        <v>#N/A</v>
      </c>
      <c r="Y37" s="18"/>
      <c r="Z37" s="18" t="e">
        <f>VLOOKUP(E37,H2数据库!C:AK,18,0)</f>
        <v>#N/A</v>
      </c>
      <c r="AA37" s="18" t="e">
        <f>VLOOKUP(E37,H2数据库!C:AK,19,0)</f>
        <v>#N/A</v>
      </c>
      <c r="AB37" s="39" t="e">
        <f>VLOOKUP(E37,H2数据库!C:AK,21,0)*C37</f>
        <v>#N/A</v>
      </c>
      <c r="AC37" s="18" t="e">
        <f>VLOOKUP(E37,H2数据库!C:AK,22,0)</f>
        <v>#N/A</v>
      </c>
      <c r="AD37" s="18" t="e">
        <f>VLOOKUP(E37,H2数据库!C:AK,23,0)</f>
        <v>#N/A</v>
      </c>
      <c r="AE37" s="18"/>
      <c r="AF37" s="18" t="e">
        <f>VLOOKUP(E37,H2数据库!C:AK,24,0)</f>
        <v>#N/A</v>
      </c>
      <c r="AG37" s="18" t="e">
        <f>VLOOKUP(E37,H2数据库!C:AK,25,0)</f>
        <v>#N/A</v>
      </c>
      <c r="AH37" s="19" t="e">
        <f>VLOOKUP(E37,H2数据库!C:AK,27,0)*C37</f>
        <v>#N/A</v>
      </c>
      <c r="AI37" s="18" t="e">
        <f>VLOOKUP(E37,H2数据库!C:AK,28,0)</f>
        <v>#N/A</v>
      </c>
      <c r="AJ37" s="18" t="e">
        <f>VLOOKUP(E37,H2数据库!C:AK,29,0)</f>
        <v>#N/A</v>
      </c>
      <c r="AK37" s="18"/>
      <c r="AL37" s="18" t="e">
        <f>VLOOKUP(E37,H2数据库!C:AK,30,0)</f>
        <v>#N/A</v>
      </c>
      <c r="AM37" s="18" t="e">
        <f>VLOOKUP(E37,H2数据库!C:AK,31,0)</f>
        <v>#N/A</v>
      </c>
      <c r="AN37" s="18">
        <f t="shared" si="9"/>
        <v>0</v>
      </c>
      <c r="AO37" s="39" t="e">
        <f>VLOOKUP(E37,H2数据库!C:AK,33,0)*AN37*C37</f>
        <v>#N/A</v>
      </c>
      <c r="AP37" s="18" t="e">
        <f>VLOOKUP(E37,H2数据库!C:AK,34,0)</f>
        <v>#N/A</v>
      </c>
      <c r="AQ37" s="18" t="e">
        <f>VLOOKUP(E37,H2数据库!C:AK,35,0)</f>
        <v>#N/A</v>
      </c>
      <c r="AR37" s="18"/>
    </row>
    <row r="38" spans="1:44" x14ac:dyDescent="0.25">
      <c r="A38" s="22"/>
      <c r="B38" s="3"/>
      <c r="C38" s="3"/>
      <c r="D38" s="3"/>
      <c r="E38" s="18" t="str">
        <f t="shared" si="5"/>
        <v/>
      </c>
      <c r="F38" s="18" t="str">
        <f t="shared" si="6"/>
        <v/>
      </c>
      <c r="G38" s="18" t="str">
        <f t="shared" si="7"/>
        <v/>
      </c>
      <c r="H38" s="18" t="e">
        <f>VLOOKUP(E38,H2数据库!C:AK,2,0)</f>
        <v>#N/A</v>
      </c>
      <c r="I38" s="18" t="e">
        <f>VLOOKUP(E38,H2数据库!C:AK,3,0)</f>
        <v>#N/A</v>
      </c>
      <c r="J38" s="19" t="e">
        <f t="shared" si="8"/>
        <v>#VALUE!</v>
      </c>
      <c r="K38" s="18" t="e">
        <f>VLOOKUP(E38,H2数据库!C:AK,4,0)</f>
        <v>#N/A</v>
      </c>
      <c r="L38" s="18" t="e">
        <f>VLOOKUP(E38,H2数据库!C:AK,5,0)</f>
        <v>#N/A</v>
      </c>
      <c r="M38" s="18"/>
      <c r="N38" s="18" t="e">
        <f>VLOOKUP(E38,H2数据库!C:AK,6,0)</f>
        <v>#N/A</v>
      </c>
      <c r="O38" s="18" t="e">
        <f>VLOOKUP(E38,H2数据库!C:AK,7,0)</f>
        <v>#N/A</v>
      </c>
      <c r="P38" s="19" t="e">
        <f>VLOOKUP(E38,H2数据库!C:AK,8,0)*C38</f>
        <v>#N/A</v>
      </c>
      <c r="Q38" s="18" t="e">
        <f>VLOOKUP(E38,H2数据库!C:AK,9,0)</f>
        <v>#N/A</v>
      </c>
      <c r="R38" s="18" t="e">
        <f>VLOOKUP(E38,H2数据库!C:AK,10,0)</f>
        <v>#N/A</v>
      </c>
      <c r="S38" s="18"/>
      <c r="T38" s="18" t="e">
        <f>VLOOKUP(E38,H2数据库!C:AK,11,0)</f>
        <v>#N/A</v>
      </c>
      <c r="U38" s="18" t="e">
        <f>VLOOKUP(E38,H2数据库!C:AK,12,0)</f>
        <v>#N/A</v>
      </c>
      <c r="V38" s="19" t="e">
        <f>VLOOKUP(E38,H2数据库!C:AK,15,0)*C38</f>
        <v>#N/A</v>
      </c>
      <c r="W38" s="18" t="e">
        <f>VLOOKUP(E38,H2数据库!C:AK,16,0)</f>
        <v>#N/A</v>
      </c>
      <c r="X38" s="18" t="e">
        <f>VLOOKUP(E38,H2数据库!C:AK,17,0)</f>
        <v>#N/A</v>
      </c>
      <c r="Y38" s="18"/>
      <c r="Z38" s="18" t="e">
        <f>VLOOKUP(E38,H2数据库!C:AK,18,0)</f>
        <v>#N/A</v>
      </c>
      <c r="AA38" s="18" t="e">
        <f>VLOOKUP(E38,H2数据库!C:AK,19,0)</f>
        <v>#N/A</v>
      </c>
      <c r="AB38" s="39" t="e">
        <f>VLOOKUP(E38,H2数据库!C:AK,21,0)*C38</f>
        <v>#N/A</v>
      </c>
      <c r="AC38" s="18" t="e">
        <f>VLOOKUP(E38,H2数据库!C:AK,22,0)</f>
        <v>#N/A</v>
      </c>
      <c r="AD38" s="18" t="e">
        <f>VLOOKUP(E38,H2数据库!C:AK,23,0)</f>
        <v>#N/A</v>
      </c>
      <c r="AE38" s="18"/>
      <c r="AF38" s="18" t="e">
        <f>VLOOKUP(E38,H2数据库!C:AK,24,0)</f>
        <v>#N/A</v>
      </c>
      <c r="AG38" s="18" t="e">
        <f>VLOOKUP(E38,H2数据库!C:AK,25,0)</f>
        <v>#N/A</v>
      </c>
      <c r="AH38" s="19" t="e">
        <f>VLOOKUP(E38,H2数据库!C:AK,27,0)*C38</f>
        <v>#N/A</v>
      </c>
      <c r="AI38" s="18" t="e">
        <f>VLOOKUP(E38,H2数据库!C:AK,28,0)</f>
        <v>#N/A</v>
      </c>
      <c r="AJ38" s="18" t="e">
        <f>VLOOKUP(E38,H2数据库!C:AK,29,0)</f>
        <v>#N/A</v>
      </c>
      <c r="AK38" s="18"/>
      <c r="AL38" s="18" t="e">
        <f>VLOOKUP(E38,H2数据库!C:AK,30,0)</f>
        <v>#N/A</v>
      </c>
      <c r="AM38" s="18" t="e">
        <f>VLOOKUP(E38,H2数据库!C:AK,31,0)</f>
        <v>#N/A</v>
      </c>
      <c r="AN38" s="18">
        <f t="shared" si="9"/>
        <v>0</v>
      </c>
      <c r="AO38" s="39" t="e">
        <f>VLOOKUP(E38,H2数据库!C:AK,33,0)*AN38*C38</f>
        <v>#N/A</v>
      </c>
      <c r="AP38" s="18" t="e">
        <f>VLOOKUP(E38,H2数据库!C:AK,34,0)</f>
        <v>#N/A</v>
      </c>
      <c r="AQ38" s="18" t="e">
        <f>VLOOKUP(E38,H2数据库!C:AK,35,0)</f>
        <v>#N/A</v>
      </c>
      <c r="AR38" s="18"/>
    </row>
    <row r="39" spans="1:44" x14ac:dyDescent="0.25">
      <c r="A39" s="22"/>
      <c r="B39" s="3"/>
      <c r="C39" s="3"/>
      <c r="D39" s="3"/>
      <c r="E39" s="18" t="str">
        <f t="shared" si="5"/>
        <v/>
      </c>
      <c r="F39" s="18" t="str">
        <f t="shared" si="6"/>
        <v/>
      </c>
      <c r="G39" s="18" t="str">
        <f t="shared" si="7"/>
        <v/>
      </c>
      <c r="H39" s="18" t="e">
        <f>VLOOKUP(E39,H2数据库!C:AK,2,0)</f>
        <v>#N/A</v>
      </c>
      <c r="I39" s="18" t="e">
        <f>VLOOKUP(E39,H2数据库!C:AK,3,0)</f>
        <v>#N/A</v>
      </c>
      <c r="J39" s="19" t="e">
        <f t="shared" si="8"/>
        <v>#VALUE!</v>
      </c>
      <c r="K39" s="18" t="e">
        <f>VLOOKUP(E39,H2数据库!C:AK,4,0)</f>
        <v>#N/A</v>
      </c>
      <c r="L39" s="18" t="e">
        <f>VLOOKUP(E39,H2数据库!C:AK,5,0)</f>
        <v>#N/A</v>
      </c>
      <c r="M39" s="18"/>
      <c r="N39" s="18" t="e">
        <f>VLOOKUP(E39,H2数据库!C:AK,6,0)</f>
        <v>#N/A</v>
      </c>
      <c r="O39" s="18" t="e">
        <f>VLOOKUP(E39,H2数据库!C:AK,7,0)</f>
        <v>#N/A</v>
      </c>
      <c r="P39" s="19" t="e">
        <f>VLOOKUP(E39,H2数据库!C:AK,8,0)*C39</f>
        <v>#N/A</v>
      </c>
      <c r="Q39" s="18" t="e">
        <f>VLOOKUP(E39,H2数据库!C:AK,9,0)</f>
        <v>#N/A</v>
      </c>
      <c r="R39" s="18" t="e">
        <f>VLOOKUP(E39,H2数据库!C:AK,10,0)</f>
        <v>#N/A</v>
      </c>
      <c r="S39" s="18"/>
      <c r="T39" s="18" t="e">
        <f>VLOOKUP(E39,H2数据库!C:AK,11,0)</f>
        <v>#N/A</v>
      </c>
      <c r="U39" s="18" t="e">
        <f>VLOOKUP(E39,H2数据库!C:AK,12,0)</f>
        <v>#N/A</v>
      </c>
      <c r="V39" s="19" t="e">
        <f>VLOOKUP(E39,H2数据库!C:AK,15,0)*C39</f>
        <v>#N/A</v>
      </c>
      <c r="W39" s="18" t="e">
        <f>VLOOKUP(E39,H2数据库!C:AK,16,0)</f>
        <v>#N/A</v>
      </c>
      <c r="X39" s="18" t="e">
        <f>VLOOKUP(E39,H2数据库!C:AK,17,0)</f>
        <v>#N/A</v>
      </c>
      <c r="Y39" s="18"/>
      <c r="Z39" s="18" t="e">
        <f>VLOOKUP(E39,H2数据库!C:AK,18,0)</f>
        <v>#N/A</v>
      </c>
      <c r="AA39" s="18" t="e">
        <f>VLOOKUP(E39,H2数据库!C:AK,19,0)</f>
        <v>#N/A</v>
      </c>
      <c r="AB39" s="39" t="e">
        <f>VLOOKUP(E39,H2数据库!C:AK,21,0)*C39</f>
        <v>#N/A</v>
      </c>
      <c r="AC39" s="18" t="e">
        <f>VLOOKUP(E39,H2数据库!C:AK,22,0)</f>
        <v>#N/A</v>
      </c>
      <c r="AD39" s="18" t="e">
        <f>VLOOKUP(E39,H2数据库!C:AK,23,0)</f>
        <v>#N/A</v>
      </c>
      <c r="AE39" s="18"/>
      <c r="AF39" s="18" t="e">
        <f>VLOOKUP(E39,H2数据库!C:AK,24,0)</f>
        <v>#N/A</v>
      </c>
      <c r="AG39" s="18" t="e">
        <f>VLOOKUP(E39,H2数据库!C:AK,25,0)</f>
        <v>#N/A</v>
      </c>
      <c r="AH39" s="19" t="e">
        <f>VLOOKUP(E39,H2数据库!C:AK,27,0)*C39</f>
        <v>#N/A</v>
      </c>
      <c r="AI39" s="18" t="e">
        <f>VLOOKUP(E39,H2数据库!C:AK,28,0)</f>
        <v>#N/A</v>
      </c>
      <c r="AJ39" s="18" t="e">
        <f>VLOOKUP(E39,H2数据库!C:AK,29,0)</f>
        <v>#N/A</v>
      </c>
      <c r="AK39" s="18"/>
      <c r="AL39" s="18" t="e">
        <f>VLOOKUP(E39,H2数据库!C:AK,30,0)</f>
        <v>#N/A</v>
      </c>
      <c r="AM39" s="18" t="e">
        <f>VLOOKUP(E39,H2数据库!C:AK,31,0)</f>
        <v>#N/A</v>
      </c>
      <c r="AN39" s="18">
        <f t="shared" si="9"/>
        <v>0</v>
      </c>
      <c r="AO39" s="39" t="e">
        <f>VLOOKUP(E39,H2数据库!C:AK,33,0)*AN39*C39</f>
        <v>#N/A</v>
      </c>
      <c r="AP39" s="18" t="e">
        <f>VLOOKUP(E39,H2数据库!C:AK,34,0)</f>
        <v>#N/A</v>
      </c>
      <c r="AQ39" s="18" t="e">
        <f>VLOOKUP(E39,H2数据库!C:AK,35,0)</f>
        <v>#N/A</v>
      </c>
      <c r="AR39" s="18"/>
    </row>
    <row r="40" spans="1:44" x14ac:dyDescent="0.25">
      <c r="A40" s="22"/>
      <c r="B40" s="3"/>
      <c r="C40" s="3"/>
      <c r="D40" s="3"/>
      <c r="E40" s="18" t="str">
        <f t="shared" si="5"/>
        <v/>
      </c>
      <c r="F40" s="18" t="str">
        <f t="shared" si="6"/>
        <v/>
      </c>
      <c r="G40" s="18" t="str">
        <f t="shared" si="7"/>
        <v/>
      </c>
      <c r="H40" s="18" t="e">
        <f>VLOOKUP(E40,H2数据库!C:AK,2,0)</f>
        <v>#N/A</v>
      </c>
      <c r="I40" s="18" t="e">
        <f>VLOOKUP(E40,H2数据库!C:AK,3,0)</f>
        <v>#N/A</v>
      </c>
      <c r="J40" s="19" t="e">
        <f t="shared" si="8"/>
        <v>#VALUE!</v>
      </c>
      <c r="K40" s="18" t="e">
        <f>VLOOKUP(E40,H2数据库!C:AK,4,0)</f>
        <v>#N/A</v>
      </c>
      <c r="L40" s="18" t="e">
        <f>VLOOKUP(E40,H2数据库!C:AK,5,0)</f>
        <v>#N/A</v>
      </c>
      <c r="M40" s="18"/>
      <c r="N40" s="18" t="e">
        <f>VLOOKUP(E40,H2数据库!C:AK,6,0)</f>
        <v>#N/A</v>
      </c>
      <c r="O40" s="18" t="e">
        <f>VLOOKUP(E40,H2数据库!C:AK,7,0)</f>
        <v>#N/A</v>
      </c>
      <c r="P40" s="19" t="e">
        <f>VLOOKUP(E40,H2数据库!C:AK,8,0)*C40</f>
        <v>#N/A</v>
      </c>
      <c r="Q40" s="18" t="e">
        <f>VLOOKUP(E40,H2数据库!C:AK,9,0)</f>
        <v>#N/A</v>
      </c>
      <c r="R40" s="18" t="e">
        <f>VLOOKUP(E40,H2数据库!C:AK,10,0)</f>
        <v>#N/A</v>
      </c>
      <c r="S40" s="18"/>
      <c r="T40" s="18" t="e">
        <f>VLOOKUP(E40,H2数据库!C:AK,11,0)</f>
        <v>#N/A</v>
      </c>
      <c r="U40" s="18" t="e">
        <f>VLOOKUP(E40,H2数据库!C:AK,12,0)</f>
        <v>#N/A</v>
      </c>
      <c r="V40" s="19" t="e">
        <f>VLOOKUP(E40,H2数据库!C:AK,15,0)*C40</f>
        <v>#N/A</v>
      </c>
      <c r="W40" s="18" t="e">
        <f>VLOOKUP(E40,H2数据库!C:AK,16,0)</f>
        <v>#N/A</v>
      </c>
      <c r="X40" s="18" t="e">
        <f>VLOOKUP(E40,H2数据库!C:AK,17,0)</f>
        <v>#N/A</v>
      </c>
      <c r="Y40" s="18"/>
      <c r="Z40" s="18" t="e">
        <f>VLOOKUP(E40,H2数据库!C:AK,18,0)</f>
        <v>#N/A</v>
      </c>
      <c r="AA40" s="18" t="e">
        <f>VLOOKUP(E40,H2数据库!C:AK,19,0)</f>
        <v>#N/A</v>
      </c>
      <c r="AB40" s="39" t="e">
        <f>VLOOKUP(E40,H2数据库!C:AK,21,0)*C40</f>
        <v>#N/A</v>
      </c>
      <c r="AC40" s="18" t="e">
        <f>VLOOKUP(E40,H2数据库!C:AK,22,0)</f>
        <v>#N/A</v>
      </c>
      <c r="AD40" s="18" t="e">
        <f>VLOOKUP(E40,H2数据库!C:AK,23,0)</f>
        <v>#N/A</v>
      </c>
      <c r="AE40" s="18"/>
      <c r="AF40" s="18" t="e">
        <f>VLOOKUP(E40,H2数据库!C:AK,24,0)</f>
        <v>#N/A</v>
      </c>
      <c r="AG40" s="18" t="e">
        <f>VLOOKUP(E40,H2数据库!C:AK,25,0)</f>
        <v>#N/A</v>
      </c>
      <c r="AH40" s="19" t="e">
        <f>VLOOKUP(E40,H2数据库!C:AK,27,0)*C40</f>
        <v>#N/A</v>
      </c>
      <c r="AI40" s="18" t="e">
        <f>VLOOKUP(E40,H2数据库!C:AK,28,0)</f>
        <v>#N/A</v>
      </c>
      <c r="AJ40" s="18" t="e">
        <f>VLOOKUP(E40,H2数据库!C:AK,29,0)</f>
        <v>#N/A</v>
      </c>
      <c r="AK40" s="18"/>
      <c r="AL40" s="18" t="e">
        <f>VLOOKUP(E40,H2数据库!C:AK,30,0)</f>
        <v>#N/A</v>
      </c>
      <c r="AM40" s="18" t="e">
        <f>VLOOKUP(E40,H2数据库!C:AK,31,0)</f>
        <v>#N/A</v>
      </c>
      <c r="AN40" s="18">
        <f t="shared" si="9"/>
        <v>0</v>
      </c>
      <c r="AO40" s="39" t="e">
        <f>VLOOKUP(E40,H2数据库!C:AK,33,0)*AN40*C40</f>
        <v>#N/A</v>
      </c>
      <c r="AP40" s="18" t="e">
        <f>VLOOKUP(E40,H2数据库!C:AK,34,0)</f>
        <v>#N/A</v>
      </c>
      <c r="AQ40" s="18" t="e">
        <f>VLOOKUP(E40,H2数据库!C:AK,35,0)</f>
        <v>#N/A</v>
      </c>
      <c r="AR40" s="18"/>
    </row>
    <row r="41" spans="1:44" x14ac:dyDescent="0.25">
      <c r="A41" s="22"/>
      <c r="B41" s="3"/>
      <c r="C41" s="3"/>
      <c r="D41" s="3"/>
      <c r="E41" s="18" t="str">
        <f t="shared" si="5"/>
        <v/>
      </c>
      <c r="F41" s="18" t="str">
        <f t="shared" si="6"/>
        <v/>
      </c>
      <c r="G41" s="18" t="str">
        <f t="shared" si="7"/>
        <v/>
      </c>
      <c r="H41" s="18" t="e">
        <f>VLOOKUP(E41,H2数据库!C:AK,2,0)</f>
        <v>#N/A</v>
      </c>
      <c r="I41" s="18" t="e">
        <f>VLOOKUP(E41,H2数据库!C:AK,3,0)</f>
        <v>#N/A</v>
      </c>
      <c r="J41" s="19" t="e">
        <f t="shared" si="8"/>
        <v>#VALUE!</v>
      </c>
      <c r="K41" s="18" t="e">
        <f>VLOOKUP(E41,H2数据库!C:AK,4,0)</f>
        <v>#N/A</v>
      </c>
      <c r="L41" s="18" t="e">
        <f>VLOOKUP(E41,H2数据库!C:AK,5,0)</f>
        <v>#N/A</v>
      </c>
      <c r="M41" s="18"/>
      <c r="N41" s="18" t="e">
        <f>VLOOKUP(E41,H2数据库!C:AK,6,0)</f>
        <v>#N/A</v>
      </c>
      <c r="O41" s="18" t="e">
        <f>VLOOKUP(E41,H2数据库!C:AK,7,0)</f>
        <v>#N/A</v>
      </c>
      <c r="P41" s="19" t="e">
        <f>VLOOKUP(E41,H2数据库!C:AK,8,0)*C41</f>
        <v>#N/A</v>
      </c>
      <c r="Q41" s="18" t="e">
        <f>VLOOKUP(E41,H2数据库!C:AK,9,0)</f>
        <v>#N/A</v>
      </c>
      <c r="R41" s="18" t="e">
        <f>VLOOKUP(E41,H2数据库!C:AK,10,0)</f>
        <v>#N/A</v>
      </c>
      <c r="S41" s="18"/>
      <c r="T41" s="18" t="e">
        <f>VLOOKUP(E41,H2数据库!C:AK,11,0)</f>
        <v>#N/A</v>
      </c>
      <c r="U41" s="18" t="e">
        <f>VLOOKUP(E41,H2数据库!C:AK,12,0)</f>
        <v>#N/A</v>
      </c>
      <c r="V41" s="19" t="e">
        <f>VLOOKUP(E41,H2数据库!C:AK,15,0)*C41</f>
        <v>#N/A</v>
      </c>
      <c r="W41" s="18" t="e">
        <f>VLOOKUP(E41,H2数据库!C:AK,16,0)</f>
        <v>#N/A</v>
      </c>
      <c r="X41" s="18" t="e">
        <f>VLOOKUP(E41,H2数据库!C:AK,17,0)</f>
        <v>#N/A</v>
      </c>
      <c r="Y41" s="18"/>
      <c r="Z41" s="18" t="e">
        <f>VLOOKUP(E41,H2数据库!C:AK,18,0)</f>
        <v>#N/A</v>
      </c>
      <c r="AA41" s="18" t="e">
        <f>VLOOKUP(E41,H2数据库!C:AK,19,0)</f>
        <v>#N/A</v>
      </c>
      <c r="AB41" s="39" t="e">
        <f>VLOOKUP(E41,H2数据库!C:AK,21,0)*C41</f>
        <v>#N/A</v>
      </c>
      <c r="AC41" s="18" t="e">
        <f>VLOOKUP(E41,H2数据库!C:AK,22,0)</f>
        <v>#N/A</v>
      </c>
      <c r="AD41" s="18" t="e">
        <f>VLOOKUP(E41,H2数据库!C:AK,23,0)</f>
        <v>#N/A</v>
      </c>
      <c r="AE41" s="18"/>
      <c r="AF41" s="18" t="e">
        <f>VLOOKUP(E41,H2数据库!C:AK,24,0)</f>
        <v>#N/A</v>
      </c>
      <c r="AG41" s="18" t="e">
        <f>VLOOKUP(E41,H2数据库!C:AK,25,0)</f>
        <v>#N/A</v>
      </c>
      <c r="AH41" s="19" t="e">
        <f>VLOOKUP(E41,H2数据库!C:AK,27,0)*C41</f>
        <v>#N/A</v>
      </c>
      <c r="AI41" s="18" t="e">
        <f>VLOOKUP(E41,H2数据库!C:AK,28,0)</f>
        <v>#N/A</v>
      </c>
      <c r="AJ41" s="18" t="e">
        <f>VLOOKUP(E41,H2数据库!C:AK,29,0)</f>
        <v>#N/A</v>
      </c>
      <c r="AK41" s="18"/>
      <c r="AL41" s="18" t="e">
        <f>VLOOKUP(E41,H2数据库!C:AK,30,0)</f>
        <v>#N/A</v>
      </c>
      <c r="AM41" s="18" t="e">
        <f>VLOOKUP(E41,H2数据库!C:AK,31,0)</f>
        <v>#N/A</v>
      </c>
      <c r="AN41" s="18">
        <f t="shared" si="9"/>
        <v>0</v>
      </c>
      <c r="AO41" s="39" t="e">
        <f>VLOOKUP(E41,H2数据库!C:AK,33,0)*AN41*C41</f>
        <v>#N/A</v>
      </c>
      <c r="AP41" s="18" t="e">
        <f>VLOOKUP(E41,H2数据库!C:AK,34,0)</f>
        <v>#N/A</v>
      </c>
      <c r="AQ41" s="18" t="e">
        <f>VLOOKUP(E41,H2数据库!C:AK,35,0)</f>
        <v>#N/A</v>
      </c>
      <c r="AR41" s="18"/>
    </row>
    <row r="42" spans="1:44" x14ac:dyDescent="0.25">
      <c r="A42" s="22"/>
      <c r="B42" s="3"/>
      <c r="C42" s="3"/>
      <c r="D42" s="3"/>
      <c r="E42" s="18" t="str">
        <f t="shared" si="5"/>
        <v/>
      </c>
      <c r="F42" s="18" t="str">
        <f t="shared" si="6"/>
        <v/>
      </c>
      <c r="G42" s="18" t="str">
        <f t="shared" si="7"/>
        <v/>
      </c>
      <c r="H42" s="18" t="e">
        <f>VLOOKUP(E42,H2数据库!C:AK,2,0)</f>
        <v>#N/A</v>
      </c>
      <c r="I42" s="18" t="e">
        <f>VLOOKUP(E42,H2数据库!C:AK,3,0)</f>
        <v>#N/A</v>
      </c>
      <c r="J42" s="19" t="e">
        <f t="shared" si="8"/>
        <v>#VALUE!</v>
      </c>
      <c r="K42" s="18" t="e">
        <f>VLOOKUP(E42,H2数据库!C:AK,4,0)</f>
        <v>#N/A</v>
      </c>
      <c r="L42" s="18" t="e">
        <f>VLOOKUP(E42,H2数据库!C:AK,5,0)</f>
        <v>#N/A</v>
      </c>
      <c r="M42" s="18"/>
      <c r="N42" s="18" t="e">
        <f>VLOOKUP(E42,H2数据库!C:AK,6,0)</f>
        <v>#N/A</v>
      </c>
      <c r="O42" s="18" t="e">
        <f>VLOOKUP(E42,H2数据库!C:AK,7,0)</f>
        <v>#N/A</v>
      </c>
      <c r="P42" s="19" t="e">
        <f>VLOOKUP(E42,H2数据库!C:AK,8,0)*C42</f>
        <v>#N/A</v>
      </c>
      <c r="Q42" s="18" t="e">
        <f>VLOOKUP(E42,H2数据库!C:AK,9,0)</f>
        <v>#N/A</v>
      </c>
      <c r="R42" s="18" t="e">
        <f>VLOOKUP(E42,H2数据库!C:AK,10,0)</f>
        <v>#N/A</v>
      </c>
      <c r="S42" s="18"/>
      <c r="T42" s="18" t="e">
        <f>VLOOKUP(E42,H2数据库!C:AK,11,0)</f>
        <v>#N/A</v>
      </c>
      <c r="U42" s="18" t="e">
        <f>VLOOKUP(E42,H2数据库!C:AK,12,0)</f>
        <v>#N/A</v>
      </c>
      <c r="V42" s="19" t="e">
        <f>VLOOKUP(E42,H2数据库!C:AK,15,0)*C42</f>
        <v>#N/A</v>
      </c>
      <c r="W42" s="18" t="e">
        <f>VLOOKUP(E42,H2数据库!C:AK,16,0)</f>
        <v>#N/A</v>
      </c>
      <c r="X42" s="18" t="e">
        <f>VLOOKUP(E42,H2数据库!C:AK,17,0)</f>
        <v>#N/A</v>
      </c>
      <c r="Y42" s="18"/>
      <c r="Z42" s="18" t="e">
        <f>VLOOKUP(E42,H2数据库!C:AK,18,0)</f>
        <v>#N/A</v>
      </c>
      <c r="AA42" s="18" t="e">
        <f>VLOOKUP(E42,H2数据库!C:AK,19,0)</f>
        <v>#N/A</v>
      </c>
      <c r="AB42" s="39" t="e">
        <f>VLOOKUP(E42,H2数据库!C:AK,21,0)*C42</f>
        <v>#N/A</v>
      </c>
      <c r="AC42" s="18" t="e">
        <f>VLOOKUP(E42,H2数据库!C:AK,22,0)</f>
        <v>#N/A</v>
      </c>
      <c r="AD42" s="18" t="e">
        <f>VLOOKUP(E42,H2数据库!C:AK,23,0)</f>
        <v>#N/A</v>
      </c>
      <c r="AE42" s="18"/>
      <c r="AF42" s="18" t="e">
        <f>VLOOKUP(E42,H2数据库!C:AK,24,0)</f>
        <v>#N/A</v>
      </c>
      <c r="AG42" s="18" t="e">
        <f>VLOOKUP(E42,H2数据库!C:AK,25,0)</f>
        <v>#N/A</v>
      </c>
      <c r="AH42" s="19" t="e">
        <f>VLOOKUP(E42,H2数据库!C:AK,27,0)*C42</f>
        <v>#N/A</v>
      </c>
      <c r="AI42" s="18" t="e">
        <f>VLOOKUP(E42,H2数据库!C:AK,28,0)</f>
        <v>#N/A</v>
      </c>
      <c r="AJ42" s="18" t="e">
        <f>VLOOKUP(E42,H2数据库!C:AK,29,0)</f>
        <v>#N/A</v>
      </c>
      <c r="AK42" s="18"/>
      <c r="AL42" s="18" t="e">
        <f>VLOOKUP(E42,H2数据库!C:AK,30,0)</f>
        <v>#N/A</v>
      </c>
      <c r="AM42" s="18" t="e">
        <f>VLOOKUP(E42,H2数据库!C:AK,31,0)</f>
        <v>#N/A</v>
      </c>
      <c r="AN42" s="18">
        <f t="shared" si="9"/>
        <v>0</v>
      </c>
      <c r="AO42" s="39" t="e">
        <f>VLOOKUP(E42,H2数据库!C:AK,33,0)*AN42*C42</f>
        <v>#N/A</v>
      </c>
      <c r="AP42" s="18" t="e">
        <f>VLOOKUP(E42,H2数据库!C:AK,34,0)</f>
        <v>#N/A</v>
      </c>
      <c r="AQ42" s="18" t="e">
        <f>VLOOKUP(E42,H2数据库!C:AK,35,0)</f>
        <v>#N/A</v>
      </c>
      <c r="AR42" s="18"/>
    </row>
    <row r="43" spans="1:44" x14ac:dyDescent="0.25">
      <c r="A43" s="22"/>
      <c r="B43" s="3"/>
      <c r="C43" s="3"/>
      <c r="D43" s="3"/>
      <c r="E43" s="18" t="str">
        <f t="shared" si="5"/>
        <v/>
      </c>
      <c r="F43" s="18" t="str">
        <f t="shared" si="6"/>
        <v/>
      </c>
      <c r="G43" s="18" t="str">
        <f t="shared" si="7"/>
        <v/>
      </c>
      <c r="H43" s="18" t="e">
        <f>VLOOKUP(E43,H2数据库!C:AK,2,0)</f>
        <v>#N/A</v>
      </c>
      <c r="I43" s="18" t="e">
        <f>VLOOKUP(E43,H2数据库!C:AK,3,0)</f>
        <v>#N/A</v>
      </c>
      <c r="J43" s="19" t="e">
        <f t="shared" si="8"/>
        <v>#VALUE!</v>
      </c>
      <c r="K43" s="18" t="e">
        <f>VLOOKUP(E43,H2数据库!C:AK,4,0)</f>
        <v>#N/A</v>
      </c>
      <c r="L43" s="18" t="e">
        <f>VLOOKUP(E43,H2数据库!C:AK,5,0)</f>
        <v>#N/A</v>
      </c>
      <c r="M43" s="18"/>
      <c r="N43" s="18" t="e">
        <f>VLOOKUP(E43,H2数据库!C:AK,6,0)</f>
        <v>#N/A</v>
      </c>
      <c r="O43" s="18" t="e">
        <f>VLOOKUP(E43,H2数据库!C:AK,7,0)</f>
        <v>#N/A</v>
      </c>
      <c r="P43" s="19" t="e">
        <f>VLOOKUP(E43,H2数据库!C:AK,8,0)*C43</f>
        <v>#N/A</v>
      </c>
      <c r="Q43" s="18" t="e">
        <f>VLOOKUP(E43,H2数据库!C:AK,9,0)</f>
        <v>#N/A</v>
      </c>
      <c r="R43" s="18" t="e">
        <f>VLOOKUP(E43,H2数据库!C:AK,10,0)</f>
        <v>#N/A</v>
      </c>
      <c r="S43" s="18"/>
      <c r="T43" s="18" t="e">
        <f>VLOOKUP(E43,H2数据库!C:AK,11,0)</f>
        <v>#N/A</v>
      </c>
      <c r="U43" s="18" t="e">
        <f>VLOOKUP(E43,H2数据库!C:AK,12,0)</f>
        <v>#N/A</v>
      </c>
      <c r="V43" s="19" t="e">
        <f>VLOOKUP(E43,H2数据库!C:AK,15,0)*C43</f>
        <v>#N/A</v>
      </c>
      <c r="W43" s="18" t="e">
        <f>VLOOKUP(E43,H2数据库!C:AK,16,0)</f>
        <v>#N/A</v>
      </c>
      <c r="X43" s="18" t="e">
        <f>VLOOKUP(E43,H2数据库!C:AK,17,0)</f>
        <v>#N/A</v>
      </c>
      <c r="Y43" s="18"/>
      <c r="Z43" s="18" t="e">
        <f>VLOOKUP(E43,H2数据库!C:AK,18,0)</f>
        <v>#N/A</v>
      </c>
      <c r="AA43" s="18" t="e">
        <f>VLOOKUP(E43,H2数据库!C:AK,19,0)</f>
        <v>#N/A</v>
      </c>
      <c r="AB43" s="39" t="e">
        <f>VLOOKUP(E43,H2数据库!C:AK,21,0)*C43</f>
        <v>#N/A</v>
      </c>
      <c r="AC43" s="18" t="e">
        <f>VLOOKUP(E43,H2数据库!C:AK,22,0)</f>
        <v>#N/A</v>
      </c>
      <c r="AD43" s="18" t="e">
        <f>VLOOKUP(E43,H2数据库!C:AK,23,0)</f>
        <v>#N/A</v>
      </c>
      <c r="AE43" s="18"/>
      <c r="AF43" s="18" t="e">
        <f>VLOOKUP(E43,H2数据库!C:AK,24,0)</f>
        <v>#N/A</v>
      </c>
      <c r="AG43" s="18" t="e">
        <f>VLOOKUP(E43,H2数据库!C:AK,25,0)</f>
        <v>#N/A</v>
      </c>
      <c r="AH43" s="19" t="e">
        <f>VLOOKUP(E43,H2数据库!C:AK,27,0)*C43</f>
        <v>#N/A</v>
      </c>
      <c r="AI43" s="18" t="e">
        <f>VLOOKUP(E43,H2数据库!C:AK,28,0)</f>
        <v>#N/A</v>
      </c>
      <c r="AJ43" s="18" t="e">
        <f>VLOOKUP(E43,H2数据库!C:AK,29,0)</f>
        <v>#N/A</v>
      </c>
      <c r="AK43" s="18"/>
      <c r="AL43" s="18" t="e">
        <f>VLOOKUP(E43,H2数据库!C:AK,30,0)</f>
        <v>#N/A</v>
      </c>
      <c r="AM43" s="18" t="e">
        <f>VLOOKUP(E43,H2数据库!C:AK,31,0)</f>
        <v>#N/A</v>
      </c>
      <c r="AN43" s="18">
        <f t="shared" si="9"/>
        <v>0</v>
      </c>
      <c r="AO43" s="39" t="e">
        <f>VLOOKUP(E43,H2数据库!C:AK,33,0)*AN43*C43</f>
        <v>#N/A</v>
      </c>
      <c r="AP43" s="18" t="e">
        <f>VLOOKUP(E43,H2数据库!C:AK,34,0)</f>
        <v>#N/A</v>
      </c>
      <c r="AQ43" s="18" t="e">
        <f>VLOOKUP(E43,H2数据库!C:AK,35,0)</f>
        <v>#N/A</v>
      </c>
      <c r="AR43" s="18"/>
    </row>
    <row r="44" spans="1:44" x14ac:dyDescent="0.25">
      <c r="A44" s="22"/>
      <c r="B44" s="3"/>
      <c r="C44" s="3"/>
      <c r="D44" s="3"/>
      <c r="E44" s="18" t="str">
        <f t="shared" si="5"/>
        <v/>
      </c>
      <c r="F44" s="18" t="str">
        <f t="shared" si="6"/>
        <v/>
      </c>
      <c r="G44" s="18" t="str">
        <f t="shared" si="7"/>
        <v/>
      </c>
      <c r="H44" s="18" t="e">
        <f>VLOOKUP(E44,H2数据库!C:AK,2,0)</f>
        <v>#N/A</v>
      </c>
      <c r="I44" s="18" t="e">
        <f>VLOOKUP(E44,H2数据库!C:AK,3,0)</f>
        <v>#N/A</v>
      </c>
      <c r="J44" s="19" t="e">
        <f t="shared" si="8"/>
        <v>#VALUE!</v>
      </c>
      <c r="K44" s="18" t="e">
        <f>VLOOKUP(E44,H2数据库!C:AK,4,0)</f>
        <v>#N/A</v>
      </c>
      <c r="L44" s="18" t="e">
        <f>VLOOKUP(E44,H2数据库!C:AK,5,0)</f>
        <v>#N/A</v>
      </c>
      <c r="M44" s="18"/>
      <c r="N44" s="18" t="e">
        <f>VLOOKUP(E44,H2数据库!C:AK,6,0)</f>
        <v>#N/A</v>
      </c>
      <c r="O44" s="18" t="e">
        <f>VLOOKUP(E44,H2数据库!C:AK,7,0)</f>
        <v>#N/A</v>
      </c>
      <c r="P44" s="19" t="e">
        <f>VLOOKUP(E44,H2数据库!C:AK,8,0)*C44</f>
        <v>#N/A</v>
      </c>
      <c r="Q44" s="18" t="e">
        <f>VLOOKUP(E44,H2数据库!C:AK,9,0)</f>
        <v>#N/A</v>
      </c>
      <c r="R44" s="18" t="e">
        <f>VLOOKUP(E44,H2数据库!C:AK,10,0)</f>
        <v>#N/A</v>
      </c>
      <c r="S44" s="18"/>
      <c r="T44" s="18" t="e">
        <f>VLOOKUP(E44,H2数据库!C:AK,11,0)</f>
        <v>#N/A</v>
      </c>
      <c r="U44" s="18" t="e">
        <f>VLOOKUP(E44,H2数据库!C:AK,12,0)</f>
        <v>#N/A</v>
      </c>
      <c r="V44" s="19" t="e">
        <f>VLOOKUP(E44,H2数据库!C:AK,15,0)*C44</f>
        <v>#N/A</v>
      </c>
      <c r="W44" s="18" t="e">
        <f>VLOOKUP(E44,H2数据库!C:AK,16,0)</f>
        <v>#N/A</v>
      </c>
      <c r="X44" s="18" t="e">
        <f>VLOOKUP(E44,H2数据库!C:AK,17,0)</f>
        <v>#N/A</v>
      </c>
      <c r="Y44" s="18"/>
      <c r="Z44" s="18" t="e">
        <f>VLOOKUP(E44,H2数据库!C:AK,18,0)</f>
        <v>#N/A</v>
      </c>
      <c r="AA44" s="18" t="e">
        <f>VLOOKUP(E44,H2数据库!C:AK,19,0)</f>
        <v>#N/A</v>
      </c>
      <c r="AB44" s="39" t="e">
        <f>VLOOKUP(E44,H2数据库!C:AK,21,0)*C44</f>
        <v>#N/A</v>
      </c>
      <c r="AC44" s="18" t="e">
        <f>VLOOKUP(E44,H2数据库!C:AK,22,0)</f>
        <v>#N/A</v>
      </c>
      <c r="AD44" s="18" t="e">
        <f>VLOOKUP(E44,H2数据库!C:AK,23,0)</f>
        <v>#N/A</v>
      </c>
      <c r="AE44" s="18"/>
      <c r="AF44" s="18" t="e">
        <f>VLOOKUP(E44,H2数据库!C:AK,24,0)</f>
        <v>#N/A</v>
      </c>
      <c r="AG44" s="18" t="e">
        <f>VLOOKUP(E44,H2数据库!C:AK,25,0)</f>
        <v>#N/A</v>
      </c>
      <c r="AH44" s="19" t="e">
        <f>VLOOKUP(E44,H2数据库!C:AK,27,0)*C44</f>
        <v>#N/A</v>
      </c>
      <c r="AI44" s="18" t="e">
        <f>VLOOKUP(E44,H2数据库!C:AK,28,0)</f>
        <v>#N/A</v>
      </c>
      <c r="AJ44" s="18" t="e">
        <f>VLOOKUP(E44,H2数据库!C:AK,29,0)</f>
        <v>#N/A</v>
      </c>
      <c r="AK44" s="18"/>
      <c r="AL44" s="18" t="e">
        <f>VLOOKUP(E44,H2数据库!C:AK,30,0)</f>
        <v>#N/A</v>
      </c>
      <c r="AM44" s="18" t="e">
        <f>VLOOKUP(E44,H2数据库!C:AK,31,0)</f>
        <v>#N/A</v>
      </c>
      <c r="AN44" s="18">
        <f t="shared" si="9"/>
        <v>0</v>
      </c>
      <c r="AO44" s="39" t="e">
        <f>VLOOKUP(E44,H2数据库!C:AK,33,0)*AN44*C44</f>
        <v>#N/A</v>
      </c>
      <c r="AP44" s="18" t="e">
        <f>VLOOKUP(E44,H2数据库!C:AK,34,0)</f>
        <v>#N/A</v>
      </c>
      <c r="AQ44" s="18" t="e">
        <f>VLOOKUP(E44,H2数据库!C:AK,35,0)</f>
        <v>#N/A</v>
      </c>
      <c r="AR44" s="18"/>
    </row>
    <row r="45" spans="1:44" x14ac:dyDescent="0.25">
      <c r="A45" s="22"/>
      <c r="B45" s="3"/>
      <c r="C45" s="3"/>
      <c r="D45" s="3"/>
      <c r="E45" s="18" t="str">
        <f t="shared" si="5"/>
        <v/>
      </c>
      <c r="F45" s="18" t="str">
        <f t="shared" si="6"/>
        <v/>
      </c>
      <c r="G45" s="18" t="str">
        <f t="shared" si="7"/>
        <v/>
      </c>
      <c r="H45" s="18" t="e">
        <f>VLOOKUP(E45,H2数据库!C:AK,2,0)</f>
        <v>#N/A</v>
      </c>
      <c r="I45" s="18" t="e">
        <f>VLOOKUP(E45,H2数据库!C:AK,3,0)</f>
        <v>#N/A</v>
      </c>
      <c r="J45" s="19" t="e">
        <f t="shared" si="8"/>
        <v>#VALUE!</v>
      </c>
      <c r="K45" s="18" t="e">
        <f>VLOOKUP(E45,H2数据库!C:AK,4,0)</f>
        <v>#N/A</v>
      </c>
      <c r="L45" s="18" t="e">
        <f>VLOOKUP(E45,H2数据库!C:AK,5,0)</f>
        <v>#N/A</v>
      </c>
      <c r="M45" s="18"/>
      <c r="N45" s="18" t="e">
        <f>VLOOKUP(E45,H2数据库!C:AK,6,0)</f>
        <v>#N/A</v>
      </c>
      <c r="O45" s="18" t="e">
        <f>VLOOKUP(E45,H2数据库!C:AK,7,0)</f>
        <v>#N/A</v>
      </c>
      <c r="P45" s="19" t="e">
        <f>VLOOKUP(E45,H2数据库!C:AK,8,0)*C45</f>
        <v>#N/A</v>
      </c>
      <c r="Q45" s="18" t="e">
        <f>VLOOKUP(E45,H2数据库!C:AK,9,0)</f>
        <v>#N/A</v>
      </c>
      <c r="R45" s="18" t="e">
        <f>VLOOKUP(E45,H2数据库!C:AK,10,0)</f>
        <v>#N/A</v>
      </c>
      <c r="S45" s="18"/>
      <c r="T45" s="18" t="e">
        <f>VLOOKUP(E45,H2数据库!C:AK,11,0)</f>
        <v>#N/A</v>
      </c>
      <c r="U45" s="18" t="e">
        <f>VLOOKUP(E45,H2数据库!C:AK,12,0)</f>
        <v>#N/A</v>
      </c>
      <c r="V45" s="19" t="e">
        <f>VLOOKUP(E45,H2数据库!C:AK,15,0)*C45</f>
        <v>#N/A</v>
      </c>
      <c r="W45" s="18" t="e">
        <f>VLOOKUP(E45,H2数据库!C:AK,16,0)</f>
        <v>#N/A</v>
      </c>
      <c r="X45" s="18" t="e">
        <f>VLOOKUP(E45,H2数据库!C:AK,17,0)</f>
        <v>#N/A</v>
      </c>
      <c r="Y45" s="18"/>
      <c r="Z45" s="18" t="e">
        <f>VLOOKUP(E45,H2数据库!C:AK,18,0)</f>
        <v>#N/A</v>
      </c>
      <c r="AA45" s="18" t="e">
        <f>VLOOKUP(E45,H2数据库!C:AK,19,0)</f>
        <v>#N/A</v>
      </c>
      <c r="AB45" s="39" t="e">
        <f>VLOOKUP(E45,H2数据库!C:AK,21,0)*C45</f>
        <v>#N/A</v>
      </c>
      <c r="AC45" s="18" t="e">
        <f>VLOOKUP(E45,H2数据库!C:AK,22,0)</f>
        <v>#N/A</v>
      </c>
      <c r="AD45" s="18" t="e">
        <f>VLOOKUP(E45,H2数据库!C:AK,23,0)</f>
        <v>#N/A</v>
      </c>
      <c r="AE45" s="18"/>
      <c r="AF45" s="18" t="e">
        <f>VLOOKUP(E45,H2数据库!C:AK,24,0)</f>
        <v>#N/A</v>
      </c>
      <c r="AG45" s="18" t="e">
        <f>VLOOKUP(E45,H2数据库!C:AK,25,0)</f>
        <v>#N/A</v>
      </c>
      <c r="AH45" s="19" t="e">
        <f>VLOOKUP(E45,H2数据库!C:AK,27,0)*C45</f>
        <v>#N/A</v>
      </c>
      <c r="AI45" s="18" t="e">
        <f>VLOOKUP(E45,H2数据库!C:AK,28,0)</f>
        <v>#N/A</v>
      </c>
      <c r="AJ45" s="18" t="e">
        <f>VLOOKUP(E45,H2数据库!C:AK,29,0)</f>
        <v>#N/A</v>
      </c>
      <c r="AK45" s="18"/>
      <c r="AL45" s="18" t="e">
        <f>VLOOKUP(E45,H2数据库!C:AK,30,0)</f>
        <v>#N/A</v>
      </c>
      <c r="AM45" s="18" t="e">
        <f>VLOOKUP(E45,H2数据库!C:AK,31,0)</f>
        <v>#N/A</v>
      </c>
      <c r="AN45" s="18">
        <f t="shared" si="9"/>
        <v>0</v>
      </c>
      <c r="AO45" s="39" t="e">
        <f>VLOOKUP(E45,H2数据库!C:AK,33,0)*AN45*C45</f>
        <v>#N/A</v>
      </c>
      <c r="AP45" s="18" t="e">
        <f>VLOOKUP(E45,H2数据库!C:AK,34,0)</f>
        <v>#N/A</v>
      </c>
      <c r="AQ45" s="18" t="e">
        <f>VLOOKUP(E45,H2数据库!C:AK,35,0)</f>
        <v>#N/A</v>
      </c>
      <c r="AR45" s="18"/>
    </row>
    <row r="46" spans="1:44" x14ac:dyDescent="0.25">
      <c r="A46" s="22"/>
      <c r="B46" s="3"/>
      <c r="C46" s="3"/>
      <c r="D46" s="3"/>
      <c r="E46" s="18" t="str">
        <f t="shared" si="5"/>
        <v/>
      </c>
      <c r="F46" s="18" t="str">
        <f t="shared" si="6"/>
        <v/>
      </c>
      <c r="G46" s="18" t="str">
        <f t="shared" si="7"/>
        <v/>
      </c>
      <c r="H46" s="18" t="e">
        <f>VLOOKUP(E46,H2数据库!C:AK,2,0)</f>
        <v>#N/A</v>
      </c>
      <c r="I46" s="18" t="e">
        <f>VLOOKUP(E46,H2数据库!C:AK,3,0)</f>
        <v>#N/A</v>
      </c>
      <c r="J46" s="19" t="e">
        <f t="shared" si="8"/>
        <v>#VALUE!</v>
      </c>
      <c r="K46" s="18" t="e">
        <f>VLOOKUP(E46,H2数据库!C:AK,4,0)</f>
        <v>#N/A</v>
      </c>
      <c r="L46" s="18" t="e">
        <f>VLOOKUP(E46,H2数据库!C:AK,5,0)</f>
        <v>#N/A</v>
      </c>
      <c r="M46" s="18"/>
      <c r="N46" s="18" t="e">
        <f>VLOOKUP(E46,H2数据库!C:AK,6,0)</f>
        <v>#N/A</v>
      </c>
      <c r="O46" s="18" t="e">
        <f>VLOOKUP(E46,H2数据库!C:AK,7,0)</f>
        <v>#N/A</v>
      </c>
      <c r="P46" s="19" t="e">
        <f>VLOOKUP(E46,H2数据库!C:AK,8,0)*C46</f>
        <v>#N/A</v>
      </c>
      <c r="Q46" s="18" t="e">
        <f>VLOOKUP(E46,H2数据库!C:AK,9,0)</f>
        <v>#N/A</v>
      </c>
      <c r="R46" s="18" t="e">
        <f>VLOOKUP(E46,H2数据库!C:AK,10,0)</f>
        <v>#N/A</v>
      </c>
      <c r="S46" s="18"/>
      <c r="T46" s="18" t="e">
        <f>VLOOKUP(E46,H2数据库!C:AK,11,0)</f>
        <v>#N/A</v>
      </c>
      <c r="U46" s="18" t="e">
        <f>VLOOKUP(E46,H2数据库!C:AK,12,0)</f>
        <v>#N/A</v>
      </c>
      <c r="V46" s="19" t="e">
        <f>VLOOKUP(E46,H2数据库!C:AK,15,0)*C46</f>
        <v>#N/A</v>
      </c>
      <c r="W46" s="18" t="e">
        <f>VLOOKUP(E46,H2数据库!C:AK,16,0)</f>
        <v>#N/A</v>
      </c>
      <c r="X46" s="18" t="e">
        <f>VLOOKUP(E46,H2数据库!C:AK,17,0)</f>
        <v>#N/A</v>
      </c>
      <c r="Y46" s="18"/>
      <c r="Z46" s="18" t="e">
        <f>VLOOKUP(E46,H2数据库!C:AK,18,0)</f>
        <v>#N/A</v>
      </c>
      <c r="AA46" s="18" t="e">
        <f>VLOOKUP(E46,H2数据库!C:AK,19,0)</f>
        <v>#N/A</v>
      </c>
      <c r="AB46" s="39" t="e">
        <f>VLOOKUP(E46,H2数据库!C:AK,21,0)*C46</f>
        <v>#N/A</v>
      </c>
      <c r="AC46" s="18" t="e">
        <f>VLOOKUP(E46,H2数据库!C:AK,22,0)</f>
        <v>#N/A</v>
      </c>
      <c r="AD46" s="18" t="e">
        <f>VLOOKUP(E46,H2数据库!C:AK,23,0)</f>
        <v>#N/A</v>
      </c>
      <c r="AE46" s="18"/>
      <c r="AF46" s="18" t="e">
        <f>VLOOKUP(E46,H2数据库!C:AK,24,0)</f>
        <v>#N/A</v>
      </c>
      <c r="AG46" s="18" t="e">
        <f>VLOOKUP(E46,H2数据库!C:AK,25,0)</f>
        <v>#N/A</v>
      </c>
      <c r="AH46" s="19" t="e">
        <f>VLOOKUP(E46,H2数据库!C:AK,27,0)*C46</f>
        <v>#N/A</v>
      </c>
      <c r="AI46" s="18" t="e">
        <f>VLOOKUP(E46,H2数据库!C:AK,28,0)</f>
        <v>#N/A</v>
      </c>
      <c r="AJ46" s="18" t="e">
        <f>VLOOKUP(E46,H2数据库!C:AK,29,0)</f>
        <v>#N/A</v>
      </c>
      <c r="AK46" s="18"/>
      <c r="AL46" s="18" t="e">
        <f>VLOOKUP(E46,H2数据库!C:AK,30,0)</f>
        <v>#N/A</v>
      </c>
      <c r="AM46" s="18" t="e">
        <f>VLOOKUP(E46,H2数据库!C:AK,31,0)</f>
        <v>#N/A</v>
      </c>
      <c r="AN46" s="18">
        <f t="shared" si="9"/>
        <v>0</v>
      </c>
      <c r="AO46" s="39" t="e">
        <f>VLOOKUP(E46,H2数据库!C:AK,33,0)*AN46*C46</f>
        <v>#N/A</v>
      </c>
      <c r="AP46" s="18" t="e">
        <f>VLOOKUP(E46,H2数据库!C:AK,34,0)</f>
        <v>#N/A</v>
      </c>
      <c r="AQ46" s="18" t="e">
        <f>VLOOKUP(E46,H2数据库!C:AK,35,0)</f>
        <v>#N/A</v>
      </c>
      <c r="AR46" s="18"/>
    </row>
    <row r="47" spans="1:44" x14ac:dyDescent="0.25">
      <c r="A47" s="22"/>
      <c r="B47" s="3"/>
      <c r="C47" s="3"/>
      <c r="D47" s="3"/>
      <c r="E47" s="18" t="str">
        <f t="shared" si="5"/>
        <v/>
      </c>
      <c r="F47" s="18" t="str">
        <f t="shared" si="6"/>
        <v/>
      </c>
      <c r="G47" s="18" t="str">
        <f t="shared" si="7"/>
        <v/>
      </c>
      <c r="H47" s="18" t="e">
        <f>VLOOKUP(E47,H2数据库!C:AK,2,0)</f>
        <v>#N/A</v>
      </c>
      <c r="I47" s="18" t="e">
        <f>VLOOKUP(E47,H2数据库!C:AK,3,0)</f>
        <v>#N/A</v>
      </c>
      <c r="J47" s="19" t="e">
        <f t="shared" si="8"/>
        <v>#VALUE!</v>
      </c>
      <c r="K47" s="18" t="e">
        <f>VLOOKUP(E47,H2数据库!C:AK,4,0)</f>
        <v>#N/A</v>
      </c>
      <c r="L47" s="18" t="e">
        <f>VLOOKUP(E47,H2数据库!C:AK,5,0)</f>
        <v>#N/A</v>
      </c>
      <c r="M47" s="18"/>
      <c r="N47" s="18" t="e">
        <f>VLOOKUP(E47,H2数据库!C:AK,6,0)</f>
        <v>#N/A</v>
      </c>
      <c r="O47" s="18" t="e">
        <f>VLOOKUP(E47,H2数据库!C:AK,7,0)</f>
        <v>#N/A</v>
      </c>
      <c r="P47" s="19" t="e">
        <f>VLOOKUP(E47,H2数据库!C:AK,8,0)*C47</f>
        <v>#N/A</v>
      </c>
      <c r="Q47" s="18" t="e">
        <f>VLOOKUP(E47,H2数据库!C:AK,9,0)</f>
        <v>#N/A</v>
      </c>
      <c r="R47" s="18" t="e">
        <f>VLOOKUP(E47,H2数据库!C:AK,10,0)</f>
        <v>#N/A</v>
      </c>
      <c r="S47" s="18"/>
      <c r="T47" s="18" t="e">
        <f>VLOOKUP(E47,H2数据库!C:AK,11,0)</f>
        <v>#N/A</v>
      </c>
      <c r="U47" s="18" t="e">
        <f>VLOOKUP(E47,H2数据库!C:AK,12,0)</f>
        <v>#N/A</v>
      </c>
      <c r="V47" s="19" t="e">
        <f>VLOOKUP(E47,H2数据库!C:AK,15,0)*C47</f>
        <v>#N/A</v>
      </c>
      <c r="W47" s="18" t="e">
        <f>VLOOKUP(E47,H2数据库!C:AK,16,0)</f>
        <v>#N/A</v>
      </c>
      <c r="X47" s="18" t="e">
        <f>VLOOKUP(E47,H2数据库!C:AK,17,0)</f>
        <v>#N/A</v>
      </c>
      <c r="Y47" s="18"/>
      <c r="Z47" s="18" t="e">
        <f>VLOOKUP(E47,H2数据库!C:AK,18,0)</f>
        <v>#N/A</v>
      </c>
      <c r="AA47" s="18" t="e">
        <f>VLOOKUP(E47,H2数据库!C:AK,19,0)</f>
        <v>#N/A</v>
      </c>
      <c r="AB47" s="39" t="e">
        <f>VLOOKUP(E47,H2数据库!C:AK,21,0)*C47</f>
        <v>#N/A</v>
      </c>
      <c r="AC47" s="18" t="e">
        <f>VLOOKUP(E47,H2数据库!C:AK,22,0)</f>
        <v>#N/A</v>
      </c>
      <c r="AD47" s="18" t="e">
        <f>VLOOKUP(E47,H2数据库!C:AK,23,0)</f>
        <v>#N/A</v>
      </c>
      <c r="AE47" s="18"/>
      <c r="AF47" s="18" t="e">
        <f>VLOOKUP(E47,H2数据库!C:AK,24,0)</f>
        <v>#N/A</v>
      </c>
      <c r="AG47" s="18" t="e">
        <f>VLOOKUP(E47,H2数据库!C:AK,25,0)</f>
        <v>#N/A</v>
      </c>
      <c r="AH47" s="19" t="e">
        <f>VLOOKUP(E47,H2数据库!C:AK,27,0)*C47</f>
        <v>#N/A</v>
      </c>
      <c r="AI47" s="18" t="e">
        <f>VLOOKUP(E47,H2数据库!C:AK,28,0)</f>
        <v>#N/A</v>
      </c>
      <c r="AJ47" s="18" t="e">
        <f>VLOOKUP(E47,H2数据库!C:AK,29,0)</f>
        <v>#N/A</v>
      </c>
      <c r="AK47" s="18"/>
      <c r="AL47" s="18" t="e">
        <f>VLOOKUP(E47,H2数据库!C:AK,30,0)</f>
        <v>#N/A</v>
      </c>
      <c r="AM47" s="18" t="e">
        <f>VLOOKUP(E47,H2数据库!C:AK,31,0)</f>
        <v>#N/A</v>
      </c>
      <c r="AN47" s="18">
        <f t="shared" si="9"/>
        <v>0</v>
      </c>
      <c r="AO47" s="39" t="e">
        <f>VLOOKUP(E47,H2数据库!C:AK,33,0)*AN47*C47</f>
        <v>#N/A</v>
      </c>
      <c r="AP47" s="18" t="e">
        <f>VLOOKUP(E47,H2数据库!C:AK,34,0)</f>
        <v>#N/A</v>
      </c>
      <c r="AQ47" s="18" t="e">
        <f>VLOOKUP(E47,H2数据库!C:AK,35,0)</f>
        <v>#N/A</v>
      </c>
      <c r="AR47" s="18"/>
    </row>
    <row r="48" spans="1:44" x14ac:dyDescent="0.25">
      <c r="A48" s="22"/>
      <c r="B48" s="3"/>
      <c r="C48" s="3"/>
      <c r="D48" s="3"/>
      <c r="E48" s="18" t="str">
        <f t="shared" si="5"/>
        <v/>
      </c>
      <c r="F48" s="18" t="str">
        <f t="shared" si="6"/>
        <v/>
      </c>
      <c r="G48" s="18" t="str">
        <f t="shared" si="7"/>
        <v/>
      </c>
      <c r="H48" s="18" t="e">
        <f>VLOOKUP(E48,H2数据库!C:AK,2,0)</f>
        <v>#N/A</v>
      </c>
      <c r="I48" s="18" t="e">
        <f>VLOOKUP(E48,H2数据库!C:AK,3,0)</f>
        <v>#N/A</v>
      </c>
      <c r="J48" s="19" t="e">
        <f t="shared" si="8"/>
        <v>#VALUE!</v>
      </c>
      <c r="K48" s="18" t="e">
        <f>VLOOKUP(E48,H2数据库!C:AK,4,0)</f>
        <v>#N/A</v>
      </c>
      <c r="L48" s="18" t="e">
        <f>VLOOKUP(E48,H2数据库!C:AK,5,0)</f>
        <v>#N/A</v>
      </c>
      <c r="M48" s="18"/>
      <c r="N48" s="18" t="e">
        <f>VLOOKUP(E48,H2数据库!C:AK,6,0)</f>
        <v>#N/A</v>
      </c>
      <c r="O48" s="18" t="e">
        <f>VLOOKUP(E48,H2数据库!C:AK,7,0)</f>
        <v>#N/A</v>
      </c>
      <c r="P48" s="19" t="e">
        <f>VLOOKUP(E48,H2数据库!C:AK,8,0)*C48</f>
        <v>#N/A</v>
      </c>
      <c r="Q48" s="18" t="e">
        <f>VLOOKUP(E48,H2数据库!C:AK,9,0)</f>
        <v>#N/A</v>
      </c>
      <c r="R48" s="18" t="e">
        <f>VLOOKUP(E48,H2数据库!C:AK,10,0)</f>
        <v>#N/A</v>
      </c>
      <c r="S48" s="18"/>
      <c r="T48" s="18" t="e">
        <f>VLOOKUP(E48,H2数据库!C:AK,11,0)</f>
        <v>#N/A</v>
      </c>
      <c r="U48" s="18" t="e">
        <f>VLOOKUP(E48,H2数据库!C:AK,12,0)</f>
        <v>#N/A</v>
      </c>
      <c r="V48" s="19" t="e">
        <f>VLOOKUP(E48,H2数据库!C:AK,15,0)*C48</f>
        <v>#N/A</v>
      </c>
      <c r="W48" s="18" t="e">
        <f>VLOOKUP(E48,H2数据库!C:AK,16,0)</f>
        <v>#N/A</v>
      </c>
      <c r="X48" s="18" t="e">
        <f>VLOOKUP(E48,H2数据库!C:AK,17,0)</f>
        <v>#N/A</v>
      </c>
      <c r="Y48" s="18"/>
      <c r="Z48" s="18" t="e">
        <f>VLOOKUP(E48,H2数据库!C:AK,18,0)</f>
        <v>#N/A</v>
      </c>
      <c r="AA48" s="18" t="e">
        <f>VLOOKUP(E48,H2数据库!C:AK,19,0)</f>
        <v>#N/A</v>
      </c>
      <c r="AB48" s="39" t="e">
        <f>VLOOKUP(E48,H2数据库!C:AK,21,0)*C48</f>
        <v>#N/A</v>
      </c>
      <c r="AC48" s="18" t="e">
        <f>VLOOKUP(E48,H2数据库!C:AK,22,0)</f>
        <v>#N/A</v>
      </c>
      <c r="AD48" s="18" t="e">
        <f>VLOOKUP(E48,H2数据库!C:AK,23,0)</f>
        <v>#N/A</v>
      </c>
      <c r="AE48" s="18"/>
      <c r="AF48" s="18" t="e">
        <f>VLOOKUP(E48,H2数据库!C:AK,24,0)</f>
        <v>#N/A</v>
      </c>
      <c r="AG48" s="18" t="e">
        <f>VLOOKUP(E48,H2数据库!C:AK,25,0)</f>
        <v>#N/A</v>
      </c>
      <c r="AH48" s="19" t="e">
        <f>VLOOKUP(E48,H2数据库!C:AK,27,0)*C48</f>
        <v>#N/A</v>
      </c>
      <c r="AI48" s="18" t="e">
        <f>VLOOKUP(E48,H2数据库!C:AK,28,0)</f>
        <v>#N/A</v>
      </c>
      <c r="AJ48" s="18" t="e">
        <f>VLOOKUP(E48,H2数据库!C:AK,29,0)</f>
        <v>#N/A</v>
      </c>
      <c r="AK48" s="18"/>
      <c r="AL48" s="18" t="e">
        <f>VLOOKUP(E48,H2数据库!C:AK,30,0)</f>
        <v>#N/A</v>
      </c>
      <c r="AM48" s="18" t="e">
        <f>VLOOKUP(E48,H2数据库!C:AK,31,0)</f>
        <v>#N/A</v>
      </c>
      <c r="AN48" s="18">
        <f t="shared" si="9"/>
        <v>0</v>
      </c>
      <c r="AO48" s="39" t="e">
        <f>VLOOKUP(E48,H2数据库!C:AK,33,0)*AN48*C48</f>
        <v>#N/A</v>
      </c>
      <c r="AP48" s="18" t="e">
        <f>VLOOKUP(E48,H2数据库!C:AK,34,0)</f>
        <v>#N/A</v>
      </c>
      <c r="AQ48" s="18" t="e">
        <f>VLOOKUP(E48,H2数据库!C:AK,35,0)</f>
        <v>#N/A</v>
      </c>
      <c r="AR48" s="18"/>
    </row>
    <row r="49" spans="1:44" x14ac:dyDescent="0.25">
      <c r="A49" s="22"/>
      <c r="B49" s="3"/>
      <c r="C49" s="3"/>
      <c r="D49" s="3"/>
      <c r="E49" s="18" t="str">
        <f t="shared" si="5"/>
        <v/>
      </c>
      <c r="F49" s="18" t="str">
        <f t="shared" si="6"/>
        <v/>
      </c>
      <c r="G49" s="18" t="str">
        <f t="shared" si="7"/>
        <v/>
      </c>
      <c r="H49" s="18" t="e">
        <f>VLOOKUP(E49,H2数据库!C:AK,2,0)</f>
        <v>#N/A</v>
      </c>
      <c r="I49" s="18" t="e">
        <f>VLOOKUP(E49,H2数据库!C:AK,3,0)</f>
        <v>#N/A</v>
      </c>
      <c r="J49" s="19" t="e">
        <f t="shared" si="8"/>
        <v>#VALUE!</v>
      </c>
      <c r="K49" s="18" t="e">
        <f>VLOOKUP(E49,H2数据库!C:AK,4,0)</f>
        <v>#N/A</v>
      </c>
      <c r="L49" s="18" t="e">
        <f>VLOOKUP(E49,H2数据库!C:AK,5,0)</f>
        <v>#N/A</v>
      </c>
      <c r="M49" s="18"/>
      <c r="N49" s="18" t="e">
        <f>VLOOKUP(E49,H2数据库!C:AK,6,0)</f>
        <v>#N/A</v>
      </c>
      <c r="O49" s="18" t="e">
        <f>VLOOKUP(E49,H2数据库!C:AK,7,0)</f>
        <v>#N/A</v>
      </c>
      <c r="P49" s="19" t="e">
        <f>VLOOKUP(E49,H2数据库!C:AK,8,0)*C49</f>
        <v>#N/A</v>
      </c>
      <c r="Q49" s="18" t="e">
        <f>VLOOKUP(E49,H2数据库!C:AK,9,0)</f>
        <v>#N/A</v>
      </c>
      <c r="R49" s="18" t="e">
        <f>VLOOKUP(E49,H2数据库!C:AK,10,0)</f>
        <v>#N/A</v>
      </c>
      <c r="S49" s="18"/>
      <c r="T49" s="18" t="e">
        <f>VLOOKUP(E49,H2数据库!C:AK,11,0)</f>
        <v>#N/A</v>
      </c>
      <c r="U49" s="18" t="e">
        <f>VLOOKUP(E49,H2数据库!C:AK,12,0)</f>
        <v>#N/A</v>
      </c>
      <c r="V49" s="19" t="e">
        <f>VLOOKUP(E49,H2数据库!C:AK,15,0)*C49</f>
        <v>#N/A</v>
      </c>
      <c r="W49" s="18" t="e">
        <f>VLOOKUP(E49,H2数据库!C:AK,16,0)</f>
        <v>#N/A</v>
      </c>
      <c r="X49" s="18" t="e">
        <f>VLOOKUP(E49,H2数据库!C:AK,17,0)</f>
        <v>#N/A</v>
      </c>
      <c r="Y49" s="18"/>
      <c r="Z49" s="18" t="e">
        <f>VLOOKUP(E49,H2数据库!C:AK,18,0)</f>
        <v>#N/A</v>
      </c>
      <c r="AA49" s="18" t="e">
        <f>VLOOKUP(E49,H2数据库!C:AK,19,0)</f>
        <v>#N/A</v>
      </c>
      <c r="AB49" s="39" t="e">
        <f>VLOOKUP(E49,H2数据库!C:AK,21,0)*C49</f>
        <v>#N/A</v>
      </c>
      <c r="AC49" s="18" t="e">
        <f>VLOOKUP(E49,H2数据库!C:AK,22,0)</f>
        <v>#N/A</v>
      </c>
      <c r="AD49" s="18" t="e">
        <f>VLOOKUP(E49,H2数据库!C:AK,23,0)</f>
        <v>#N/A</v>
      </c>
      <c r="AE49" s="18"/>
      <c r="AF49" s="18" t="e">
        <f>VLOOKUP(E49,H2数据库!C:AK,24,0)</f>
        <v>#N/A</v>
      </c>
      <c r="AG49" s="18" t="e">
        <f>VLOOKUP(E49,H2数据库!C:AK,25,0)</f>
        <v>#N/A</v>
      </c>
      <c r="AH49" s="19" t="e">
        <f>VLOOKUP(E49,H2数据库!C:AK,27,0)*C49</f>
        <v>#N/A</v>
      </c>
      <c r="AI49" s="18" t="e">
        <f>VLOOKUP(E49,H2数据库!C:AK,28,0)</f>
        <v>#N/A</v>
      </c>
      <c r="AJ49" s="18" t="e">
        <f>VLOOKUP(E49,H2数据库!C:AK,29,0)</f>
        <v>#N/A</v>
      </c>
      <c r="AK49" s="18"/>
      <c r="AL49" s="18" t="e">
        <f>VLOOKUP(E49,H2数据库!C:AK,30,0)</f>
        <v>#N/A</v>
      </c>
      <c r="AM49" s="18" t="e">
        <f>VLOOKUP(E49,H2数据库!C:AK,31,0)</f>
        <v>#N/A</v>
      </c>
      <c r="AN49" s="18">
        <f t="shared" si="9"/>
        <v>0</v>
      </c>
      <c r="AO49" s="39" t="e">
        <f>VLOOKUP(E49,H2数据库!C:AK,33,0)*AN49*C49</f>
        <v>#N/A</v>
      </c>
      <c r="AP49" s="18" t="e">
        <f>VLOOKUP(E49,H2数据库!C:AK,34,0)</f>
        <v>#N/A</v>
      </c>
      <c r="AQ49" s="18" t="e">
        <f>VLOOKUP(E49,H2数据库!C:AK,35,0)</f>
        <v>#N/A</v>
      </c>
      <c r="AR49" s="18"/>
    </row>
    <row r="50" spans="1:44" x14ac:dyDescent="0.25">
      <c r="A50" s="22"/>
      <c r="B50" s="3"/>
      <c r="C50" s="3"/>
      <c r="D50" s="3"/>
      <c r="E50" s="18" t="str">
        <f t="shared" si="5"/>
        <v/>
      </c>
      <c r="F50" s="18" t="str">
        <f t="shared" si="6"/>
        <v/>
      </c>
      <c r="G50" s="18" t="str">
        <f t="shared" si="7"/>
        <v/>
      </c>
      <c r="H50" s="18" t="e">
        <f>VLOOKUP(E50,H2数据库!C:AK,2,0)</f>
        <v>#N/A</v>
      </c>
      <c r="I50" s="18" t="e">
        <f>VLOOKUP(E50,H2数据库!C:AK,3,0)</f>
        <v>#N/A</v>
      </c>
      <c r="J50" s="19" t="e">
        <f t="shared" si="8"/>
        <v>#VALUE!</v>
      </c>
      <c r="K50" s="18" t="e">
        <f>VLOOKUP(E50,H2数据库!C:AK,4,0)</f>
        <v>#N/A</v>
      </c>
      <c r="L50" s="18" t="e">
        <f>VLOOKUP(E50,H2数据库!C:AK,5,0)</f>
        <v>#N/A</v>
      </c>
      <c r="M50" s="18"/>
      <c r="N50" s="18" t="e">
        <f>VLOOKUP(E50,H2数据库!C:AK,6,0)</f>
        <v>#N/A</v>
      </c>
      <c r="O50" s="18" t="e">
        <f>VLOOKUP(E50,H2数据库!C:AK,7,0)</f>
        <v>#N/A</v>
      </c>
      <c r="P50" s="19" t="e">
        <f>VLOOKUP(E50,H2数据库!C:AK,8,0)*C50</f>
        <v>#N/A</v>
      </c>
      <c r="Q50" s="18" t="e">
        <f>VLOOKUP(E50,H2数据库!C:AK,9,0)</f>
        <v>#N/A</v>
      </c>
      <c r="R50" s="18" t="e">
        <f>VLOOKUP(E50,H2数据库!C:AK,10,0)</f>
        <v>#N/A</v>
      </c>
      <c r="S50" s="18"/>
      <c r="T50" s="18" t="e">
        <f>VLOOKUP(E50,H2数据库!C:AK,11,0)</f>
        <v>#N/A</v>
      </c>
      <c r="U50" s="18" t="e">
        <f>VLOOKUP(E50,H2数据库!C:AK,12,0)</f>
        <v>#N/A</v>
      </c>
      <c r="V50" s="19" t="e">
        <f>VLOOKUP(E50,H2数据库!C:AK,15,0)*C50</f>
        <v>#N/A</v>
      </c>
      <c r="W50" s="18" t="e">
        <f>VLOOKUP(E50,H2数据库!C:AK,16,0)</f>
        <v>#N/A</v>
      </c>
      <c r="X50" s="18" t="e">
        <f>VLOOKUP(E50,H2数据库!C:AK,17,0)</f>
        <v>#N/A</v>
      </c>
      <c r="Y50" s="18"/>
      <c r="Z50" s="18" t="e">
        <f>VLOOKUP(E50,H2数据库!C:AK,18,0)</f>
        <v>#N/A</v>
      </c>
      <c r="AA50" s="18" t="e">
        <f>VLOOKUP(E50,H2数据库!C:AK,19,0)</f>
        <v>#N/A</v>
      </c>
      <c r="AB50" s="39" t="e">
        <f>VLOOKUP(E50,H2数据库!C:AK,21,0)*C50</f>
        <v>#N/A</v>
      </c>
      <c r="AC50" s="18" t="e">
        <f>VLOOKUP(E50,H2数据库!C:AK,22,0)</f>
        <v>#N/A</v>
      </c>
      <c r="AD50" s="18" t="e">
        <f>VLOOKUP(E50,H2数据库!C:AK,23,0)</f>
        <v>#N/A</v>
      </c>
      <c r="AE50" s="18"/>
      <c r="AF50" s="18" t="e">
        <f>VLOOKUP(E50,H2数据库!C:AK,24,0)</f>
        <v>#N/A</v>
      </c>
      <c r="AG50" s="18" t="e">
        <f>VLOOKUP(E50,H2数据库!C:AK,25,0)</f>
        <v>#N/A</v>
      </c>
      <c r="AH50" s="19" t="e">
        <f>VLOOKUP(E50,H2数据库!C:AK,27,0)*C50</f>
        <v>#N/A</v>
      </c>
      <c r="AI50" s="18" t="e">
        <f>VLOOKUP(E50,H2数据库!C:AK,28,0)</f>
        <v>#N/A</v>
      </c>
      <c r="AJ50" s="18" t="e">
        <f>VLOOKUP(E50,H2数据库!C:AK,29,0)</f>
        <v>#N/A</v>
      </c>
      <c r="AK50" s="18"/>
      <c r="AL50" s="18" t="e">
        <f>VLOOKUP(E50,H2数据库!C:AK,30,0)</f>
        <v>#N/A</v>
      </c>
      <c r="AM50" s="18" t="e">
        <f>VLOOKUP(E50,H2数据库!C:AK,31,0)</f>
        <v>#N/A</v>
      </c>
      <c r="AN50" s="18">
        <f t="shared" si="9"/>
        <v>0</v>
      </c>
      <c r="AO50" s="39" t="e">
        <f>VLOOKUP(E50,H2数据库!C:AK,33,0)*AN50*C50</f>
        <v>#N/A</v>
      </c>
      <c r="AP50" s="18" t="e">
        <f>VLOOKUP(E50,H2数据库!C:AK,34,0)</f>
        <v>#N/A</v>
      </c>
      <c r="AQ50" s="18" t="e">
        <f>VLOOKUP(E50,H2数据库!C:AK,35,0)</f>
        <v>#N/A</v>
      </c>
      <c r="AR50" s="18"/>
    </row>
    <row r="51" spans="1:44" x14ac:dyDescent="0.25">
      <c r="A51" s="22"/>
      <c r="B51" s="3"/>
      <c r="C51" s="3"/>
      <c r="D51" s="3"/>
      <c r="E51" s="18" t="str">
        <f t="shared" si="5"/>
        <v/>
      </c>
      <c r="F51" s="18" t="str">
        <f t="shared" si="6"/>
        <v/>
      </c>
      <c r="G51" s="18" t="str">
        <f t="shared" si="7"/>
        <v/>
      </c>
      <c r="H51" s="18" t="e">
        <f>VLOOKUP(E51,H2数据库!C:AK,2,0)</f>
        <v>#N/A</v>
      </c>
      <c r="I51" s="18" t="e">
        <f>VLOOKUP(E51,H2数据库!C:AK,3,0)</f>
        <v>#N/A</v>
      </c>
      <c r="J51" s="19" t="e">
        <f t="shared" si="8"/>
        <v>#VALUE!</v>
      </c>
      <c r="K51" s="18" t="e">
        <f>VLOOKUP(E51,H2数据库!C:AK,4,0)</f>
        <v>#N/A</v>
      </c>
      <c r="L51" s="18" t="e">
        <f>VLOOKUP(E51,H2数据库!C:AK,5,0)</f>
        <v>#N/A</v>
      </c>
      <c r="M51" s="18"/>
      <c r="N51" s="18" t="e">
        <f>VLOOKUP(E51,H2数据库!C:AK,6,0)</f>
        <v>#N/A</v>
      </c>
      <c r="O51" s="18" t="e">
        <f>VLOOKUP(E51,H2数据库!C:AK,7,0)</f>
        <v>#N/A</v>
      </c>
      <c r="P51" s="19" t="e">
        <f>VLOOKUP(E51,H2数据库!C:AK,8,0)*C51</f>
        <v>#N/A</v>
      </c>
      <c r="Q51" s="18" t="e">
        <f>VLOOKUP(E51,H2数据库!C:AK,9,0)</f>
        <v>#N/A</v>
      </c>
      <c r="R51" s="18" t="e">
        <f>VLOOKUP(E51,H2数据库!C:AK,10,0)</f>
        <v>#N/A</v>
      </c>
      <c r="S51" s="18"/>
      <c r="T51" s="18" t="e">
        <f>VLOOKUP(E51,H2数据库!C:AK,11,0)</f>
        <v>#N/A</v>
      </c>
      <c r="U51" s="18" t="e">
        <f>VLOOKUP(E51,H2数据库!C:AK,12,0)</f>
        <v>#N/A</v>
      </c>
      <c r="V51" s="19" t="e">
        <f>VLOOKUP(E51,H2数据库!C:AK,15,0)*C51</f>
        <v>#N/A</v>
      </c>
      <c r="W51" s="18" t="e">
        <f>VLOOKUP(E51,H2数据库!C:AK,16,0)</f>
        <v>#N/A</v>
      </c>
      <c r="X51" s="18" t="e">
        <f>VLOOKUP(E51,H2数据库!C:AK,17,0)</f>
        <v>#N/A</v>
      </c>
      <c r="Y51" s="18"/>
      <c r="Z51" s="18" t="e">
        <f>VLOOKUP(E51,H2数据库!C:AK,18,0)</f>
        <v>#N/A</v>
      </c>
      <c r="AA51" s="18" t="e">
        <f>VLOOKUP(E51,H2数据库!C:AK,19,0)</f>
        <v>#N/A</v>
      </c>
      <c r="AB51" s="39" t="e">
        <f>VLOOKUP(E51,H2数据库!C:AK,21,0)*C51</f>
        <v>#N/A</v>
      </c>
      <c r="AC51" s="18" t="e">
        <f>VLOOKUP(E51,H2数据库!C:AK,22,0)</f>
        <v>#N/A</v>
      </c>
      <c r="AD51" s="18" t="e">
        <f>VLOOKUP(E51,H2数据库!C:AK,23,0)</f>
        <v>#N/A</v>
      </c>
      <c r="AE51" s="18"/>
      <c r="AF51" s="18" t="e">
        <f>VLOOKUP(E51,H2数据库!C:AK,24,0)</f>
        <v>#N/A</v>
      </c>
      <c r="AG51" s="18" t="e">
        <f>VLOOKUP(E51,H2数据库!C:AK,25,0)</f>
        <v>#N/A</v>
      </c>
      <c r="AH51" s="19" t="e">
        <f>VLOOKUP(E51,H2数据库!C:AK,27,0)*C51</f>
        <v>#N/A</v>
      </c>
      <c r="AI51" s="18" t="e">
        <f>VLOOKUP(E51,H2数据库!C:AK,28,0)</f>
        <v>#N/A</v>
      </c>
      <c r="AJ51" s="18" t="e">
        <f>VLOOKUP(E51,H2数据库!C:AK,29,0)</f>
        <v>#N/A</v>
      </c>
      <c r="AK51" s="18"/>
      <c r="AL51" s="18" t="e">
        <f>VLOOKUP(E51,H2数据库!C:AK,30,0)</f>
        <v>#N/A</v>
      </c>
      <c r="AM51" s="18" t="e">
        <f>VLOOKUP(E51,H2数据库!C:AK,31,0)</f>
        <v>#N/A</v>
      </c>
      <c r="AN51" s="18">
        <f t="shared" si="9"/>
        <v>0</v>
      </c>
      <c r="AO51" s="39" t="e">
        <f>VLOOKUP(E51,H2数据库!C:AK,33,0)*AN51*C51</f>
        <v>#N/A</v>
      </c>
      <c r="AP51" s="18" t="e">
        <f>VLOOKUP(E51,H2数据库!C:AK,34,0)</f>
        <v>#N/A</v>
      </c>
      <c r="AQ51" s="18" t="e">
        <f>VLOOKUP(E51,H2数据库!C:AK,35,0)</f>
        <v>#N/A</v>
      </c>
      <c r="AR51" s="18"/>
    </row>
    <row r="52" spans="1:44" x14ac:dyDescent="0.25">
      <c r="A52" s="22"/>
      <c r="B52" s="3"/>
      <c r="C52" s="3"/>
      <c r="D52" s="3"/>
      <c r="E52" s="18" t="str">
        <f t="shared" si="5"/>
        <v/>
      </c>
      <c r="F52" s="18" t="str">
        <f t="shared" si="6"/>
        <v/>
      </c>
      <c r="G52" s="18" t="str">
        <f t="shared" si="7"/>
        <v/>
      </c>
      <c r="H52" s="18" t="e">
        <f>VLOOKUP(E52,H2数据库!C:AK,2,0)</f>
        <v>#N/A</v>
      </c>
      <c r="I52" s="18" t="e">
        <f>VLOOKUP(E52,H2数据库!C:AK,3,0)</f>
        <v>#N/A</v>
      </c>
      <c r="J52" s="19" t="e">
        <f t="shared" si="8"/>
        <v>#VALUE!</v>
      </c>
      <c r="K52" s="18" t="e">
        <f>VLOOKUP(E52,H2数据库!C:AK,4,0)</f>
        <v>#N/A</v>
      </c>
      <c r="L52" s="18" t="e">
        <f>VLOOKUP(E52,H2数据库!C:AK,5,0)</f>
        <v>#N/A</v>
      </c>
      <c r="M52" s="18"/>
      <c r="N52" s="18" t="e">
        <f>VLOOKUP(E52,H2数据库!C:AK,6,0)</f>
        <v>#N/A</v>
      </c>
      <c r="O52" s="18" t="e">
        <f>VLOOKUP(E52,H2数据库!C:AK,7,0)</f>
        <v>#N/A</v>
      </c>
      <c r="P52" s="19" t="e">
        <f>VLOOKUP(E52,H2数据库!C:AK,8,0)*C52</f>
        <v>#N/A</v>
      </c>
      <c r="Q52" s="18" t="e">
        <f>VLOOKUP(E52,H2数据库!C:AK,9,0)</f>
        <v>#N/A</v>
      </c>
      <c r="R52" s="18" t="e">
        <f>VLOOKUP(E52,H2数据库!C:AK,10,0)</f>
        <v>#N/A</v>
      </c>
      <c r="S52" s="18"/>
      <c r="T52" s="18" t="e">
        <f>VLOOKUP(E52,H2数据库!C:AK,11,0)</f>
        <v>#N/A</v>
      </c>
      <c r="U52" s="18" t="e">
        <f>VLOOKUP(E52,H2数据库!C:AK,12,0)</f>
        <v>#N/A</v>
      </c>
      <c r="V52" s="19" t="e">
        <f>VLOOKUP(E52,H2数据库!C:AK,15,0)*C52</f>
        <v>#N/A</v>
      </c>
      <c r="W52" s="18" t="e">
        <f>VLOOKUP(E52,H2数据库!C:AK,16,0)</f>
        <v>#N/A</v>
      </c>
      <c r="X52" s="18" t="e">
        <f>VLOOKUP(E52,H2数据库!C:AK,17,0)</f>
        <v>#N/A</v>
      </c>
      <c r="Y52" s="18"/>
      <c r="Z52" s="18" t="e">
        <f>VLOOKUP(E52,H2数据库!C:AK,18,0)</f>
        <v>#N/A</v>
      </c>
      <c r="AA52" s="18" t="e">
        <f>VLOOKUP(E52,H2数据库!C:AK,19,0)</f>
        <v>#N/A</v>
      </c>
      <c r="AB52" s="39" t="e">
        <f>VLOOKUP(E52,H2数据库!C:AK,21,0)*C52</f>
        <v>#N/A</v>
      </c>
      <c r="AC52" s="18" t="e">
        <f>VLOOKUP(E52,H2数据库!C:AK,22,0)</f>
        <v>#N/A</v>
      </c>
      <c r="AD52" s="18" t="e">
        <f>VLOOKUP(E52,H2数据库!C:AK,23,0)</f>
        <v>#N/A</v>
      </c>
      <c r="AE52" s="18"/>
      <c r="AF52" s="18" t="e">
        <f>VLOOKUP(E52,H2数据库!C:AK,24,0)</f>
        <v>#N/A</v>
      </c>
      <c r="AG52" s="18" t="e">
        <f>VLOOKUP(E52,H2数据库!C:AK,25,0)</f>
        <v>#N/A</v>
      </c>
      <c r="AH52" s="19" t="e">
        <f>VLOOKUP(E52,H2数据库!C:AK,27,0)*C52</f>
        <v>#N/A</v>
      </c>
      <c r="AI52" s="18" t="e">
        <f>VLOOKUP(E52,H2数据库!C:AK,28,0)</f>
        <v>#N/A</v>
      </c>
      <c r="AJ52" s="18" t="e">
        <f>VLOOKUP(E52,H2数据库!C:AK,29,0)</f>
        <v>#N/A</v>
      </c>
      <c r="AK52" s="18"/>
      <c r="AL52" s="18" t="e">
        <f>VLOOKUP(E52,H2数据库!C:AK,30,0)</f>
        <v>#N/A</v>
      </c>
      <c r="AM52" s="18" t="e">
        <f>VLOOKUP(E52,H2数据库!C:AK,31,0)</f>
        <v>#N/A</v>
      </c>
      <c r="AN52" s="18">
        <f t="shared" si="9"/>
        <v>0</v>
      </c>
      <c r="AO52" s="39" t="e">
        <f>VLOOKUP(E52,H2数据库!C:AK,33,0)*AN52*C52</f>
        <v>#N/A</v>
      </c>
      <c r="AP52" s="18" t="e">
        <f>VLOOKUP(E52,H2数据库!C:AK,34,0)</f>
        <v>#N/A</v>
      </c>
      <c r="AQ52" s="18" t="e">
        <f>VLOOKUP(E52,H2数据库!C:AK,35,0)</f>
        <v>#N/A</v>
      </c>
      <c r="AR52" s="18"/>
    </row>
    <row r="53" spans="1:44" x14ac:dyDescent="0.25">
      <c r="A53" s="22"/>
      <c r="B53" s="3"/>
      <c r="C53" s="3"/>
      <c r="D53" s="3"/>
      <c r="E53" s="18" t="str">
        <f t="shared" si="5"/>
        <v/>
      </c>
      <c r="F53" s="18" t="str">
        <f t="shared" si="6"/>
        <v/>
      </c>
      <c r="G53" s="18" t="str">
        <f t="shared" si="7"/>
        <v/>
      </c>
      <c r="H53" s="18" t="e">
        <f>VLOOKUP(E53,H2数据库!C:AK,2,0)</f>
        <v>#N/A</v>
      </c>
      <c r="I53" s="18" t="e">
        <f>VLOOKUP(E53,H2数据库!C:AK,3,0)</f>
        <v>#N/A</v>
      </c>
      <c r="J53" s="19" t="e">
        <f t="shared" si="8"/>
        <v>#VALUE!</v>
      </c>
      <c r="K53" s="18" t="e">
        <f>VLOOKUP(E53,H2数据库!C:AK,4,0)</f>
        <v>#N/A</v>
      </c>
      <c r="L53" s="18" t="e">
        <f>VLOOKUP(E53,H2数据库!C:AK,5,0)</f>
        <v>#N/A</v>
      </c>
      <c r="M53" s="18"/>
      <c r="N53" s="18" t="e">
        <f>VLOOKUP(E53,H2数据库!C:AK,6,0)</f>
        <v>#N/A</v>
      </c>
      <c r="O53" s="18" t="e">
        <f>VLOOKUP(E53,H2数据库!C:AK,7,0)</f>
        <v>#N/A</v>
      </c>
      <c r="P53" s="19" t="e">
        <f>VLOOKUP(E53,H2数据库!C:AK,8,0)*C53</f>
        <v>#N/A</v>
      </c>
      <c r="Q53" s="18" t="e">
        <f>VLOOKUP(E53,H2数据库!C:AK,9,0)</f>
        <v>#N/A</v>
      </c>
      <c r="R53" s="18" t="e">
        <f>VLOOKUP(E53,H2数据库!C:AK,10,0)</f>
        <v>#N/A</v>
      </c>
      <c r="S53" s="18"/>
      <c r="T53" s="18" t="e">
        <f>VLOOKUP(E53,H2数据库!C:AK,11,0)</f>
        <v>#N/A</v>
      </c>
      <c r="U53" s="18" t="e">
        <f>VLOOKUP(E53,H2数据库!C:AK,12,0)</f>
        <v>#N/A</v>
      </c>
      <c r="V53" s="19" t="e">
        <f>VLOOKUP(E53,H2数据库!C:AK,15,0)*C53</f>
        <v>#N/A</v>
      </c>
      <c r="W53" s="18" t="e">
        <f>VLOOKUP(E53,H2数据库!C:AK,16,0)</f>
        <v>#N/A</v>
      </c>
      <c r="X53" s="18" t="e">
        <f>VLOOKUP(E53,H2数据库!C:AK,17,0)</f>
        <v>#N/A</v>
      </c>
      <c r="Y53" s="18"/>
      <c r="Z53" s="18" t="e">
        <f>VLOOKUP(E53,H2数据库!C:AK,18,0)</f>
        <v>#N/A</v>
      </c>
      <c r="AA53" s="18" t="e">
        <f>VLOOKUP(E53,H2数据库!C:AK,19,0)</f>
        <v>#N/A</v>
      </c>
      <c r="AB53" s="39" t="e">
        <f>VLOOKUP(E53,H2数据库!C:AK,21,0)*C53</f>
        <v>#N/A</v>
      </c>
      <c r="AC53" s="18" t="e">
        <f>VLOOKUP(E53,H2数据库!C:AK,22,0)</f>
        <v>#N/A</v>
      </c>
      <c r="AD53" s="18" t="e">
        <f>VLOOKUP(E53,H2数据库!C:AK,23,0)</f>
        <v>#N/A</v>
      </c>
      <c r="AE53" s="18"/>
      <c r="AF53" s="18" t="e">
        <f>VLOOKUP(E53,H2数据库!C:AK,24,0)</f>
        <v>#N/A</v>
      </c>
      <c r="AG53" s="18" t="e">
        <f>VLOOKUP(E53,H2数据库!C:AK,25,0)</f>
        <v>#N/A</v>
      </c>
      <c r="AH53" s="19" t="e">
        <f>VLOOKUP(E53,H2数据库!C:AK,27,0)*C53</f>
        <v>#N/A</v>
      </c>
      <c r="AI53" s="18" t="e">
        <f>VLOOKUP(E53,H2数据库!C:AK,28,0)</f>
        <v>#N/A</v>
      </c>
      <c r="AJ53" s="18" t="e">
        <f>VLOOKUP(E53,H2数据库!C:AK,29,0)</f>
        <v>#N/A</v>
      </c>
      <c r="AK53" s="18"/>
      <c r="AL53" s="18" t="e">
        <f>VLOOKUP(E53,H2数据库!C:AK,30,0)</f>
        <v>#N/A</v>
      </c>
      <c r="AM53" s="18" t="e">
        <f>VLOOKUP(E53,H2数据库!C:AK,31,0)</f>
        <v>#N/A</v>
      </c>
      <c r="AN53" s="18">
        <f t="shared" si="9"/>
        <v>0</v>
      </c>
      <c r="AO53" s="39" t="e">
        <f>VLOOKUP(E53,H2数据库!C:AK,33,0)*AN53*C53</f>
        <v>#N/A</v>
      </c>
      <c r="AP53" s="18" t="e">
        <f>VLOOKUP(E53,H2数据库!C:AK,34,0)</f>
        <v>#N/A</v>
      </c>
      <c r="AQ53" s="18" t="e">
        <f>VLOOKUP(E53,H2数据库!C:AK,35,0)</f>
        <v>#N/A</v>
      </c>
      <c r="AR53" s="18"/>
    </row>
    <row r="54" spans="1:44" x14ac:dyDescent="0.25">
      <c r="A54" s="22"/>
      <c r="B54" s="3"/>
      <c r="C54" s="3"/>
      <c r="D54" s="3"/>
      <c r="E54" s="18" t="str">
        <f t="shared" si="5"/>
        <v/>
      </c>
      <c r="F54" s="18" t="str">
        <f t="shared" si="6"/>
        <v/>
      </c>
      <c r="G54" s="18" t="str">
        <f t="shared" si="7"/>
        <v/>
      </c>
      <c r="H54" s="18" t="e">
        <f>VLOOKUP(E54,H2数据库!C:AK,2,0)</f>
        <v>#N/A</v>
      </c>
      <c r="I54" s="18" t="e">
        <f>VLOOKUP(E54,H2数据库!C:AK,3,0)</f>
        <v>#N/A</v>
      </c>
      <c r="J54" s="19" t="e">
        <f t="shared" si="8"/>
        <v>#VALUE!</v>
      </c>
      <c r="K54" s="18" t="e">
        <f>VLOOKUP(E54,H2数据库!C:AK,4,0)</f>
        <v>#N/A</v>
      </c>
      <c r="L54" s="18" t="e">
        <f>VLOOKUP(E54,H2数据库!C:AK,5,0)</f>
        <v>#N/A</v>
      </c>
      <c r="M54" s="18"/>
      <c r="N54" s="18" t="e">
        <f>VLOOKUP(E54,H2数据库!C:AK,6,0)</f>
        <v>#N/A</v>
      </c>
      <c r="O54" s="18" t="e">
        <f>VLOOKUP(E54,H2数据库!C:AK,7,0)</f>
        <v>#N/A</v>
      </c>
      <c r="P54" s="19" t="e">
        <f>VLOOKUP(E54,H2数据库!C:AK,8,0)*C54</f>
        <v>#N/A</v>
      </c>
      <c r="Q54" s="18" t="e">
        <f>VLOOKUP(E54,H2数据库!C:AK,9,0)</f>
        <v>#N/A</v>
      </c>
      <c r="R54" s="18" t="e">
        <f>VLOOKUP(E54,H2数据库!C:AK,10,0)</f>
        <v>#N/A</v>
      </c>
      <c r="S54" s="18"/>
      <c r="T54" s="18" t="e">
        <f>VLOOKUP(E54,H2数据库!C:AK,11,0)</f>
        <v>#N/A</v>
      </c>
      <c r="U54" s="18" t="e">
        <f>VLOOKUP(E54,H2数据库!C:AK,12,0)</f>
        <v>#N/A</v>
      </c>
      <c r="V54" s="19" t="e">
        <f>VLOOKUP(E54,H2数据库!C:AK,15,0)*C54</f>
        <v>#N/A</v>
      </c>
      <c r="W54" s="18" t="e">
        <f>VLOOKUP(E54,H2数据库!C:AK,16,0)</f>
        <v>#N/A</v>
      </c>
      <c r="X54" s="18" t="e">
        <f>VLOOKUP(E54,H2数据库!C:AK,17,0)</f>
        <v>#N/A</v>
      </c>
      <c r="Y54" s="18"/>
      <c r="Z54" s="18" t="e">
        <f>VLOOKUP(E54,H2数据库!C:AK,18,0)</f>
        <v>#N/A</v>
      </c>
      <c r="AA54" s="18" t="e">
        <f>VLOOKUP(E54,H2数据库!C:AK,19,0)</f>
        <v>#N/A</v>
      </c>
      <c r="AB54" s="39" t="e">
        <f>VLOOKUP(E54,H2数据库!C:AK,21,0)*C54</f>
        <v>#N/A</v>
      </c>
      <c r="AC54" s="18" t="e">
        <f>VLOOKUP(E54,H2数据库!C:AK,22,0)</f>
        <v>#N/A</v>
      </c>
      <c r="AD54" s="18" t="e">
        <f>VLOOKUP(E54,H2数据库!C:AK,23,0)</f>
        <v>#N/A</v>
      </c>
      <c r="AE54" s="18"/>
      <c r="AF54" s="18" t="e">
        <f>VLOOKUP(E54,H2数据库!C:AK,24,0)</f>
        <v>#N/A</v>
      </c>
      <c r="AG54" s="18" t="e">
        <f>VLOOKUP(E54,H2数据库!C:AK,25,0)</f>
        <v>#N/A</v>
      </c>
      <c r="AH54" s="19" t="e">
        <f>VLOOKUP(E54,H2数据库!C:AK,27,0)*C54</f>
        <v>#N/A</v>
      </c>
      <c r="AI54" s="18" t="e">
        <f>VLOOKUP(E54,H2数据库!C:AK,28,0)</f>
        <v>#N/A</v>
      </c>
      <c r="AJ54" s="18" t="e">
        <f>VLOOKUP(E54,H2数据库!C:AK,29,0)</f>
        <v>#N/A</v>
      </c>
      <c r="AK54" s="18"/>
      <c r="AL54" s="18" t="e">
        <f>VLOOKUP(E54,H2数据库!C:AK,30,0)</f>
        <v>#N/A</v>
      </c>
      <c r="AM54" s="18" t="e">
        <f>VLOOKUP(E54,H2数据库!C:AK,31,0)</f>
        <v>#N/A</v>
      </c>
      <c r="AN54" s="18">
        <f t="shared" si="9"/>
        <v>0</v>
      </c>
      <c r="AO54" s="39" t="e">
        <f>VLOOKUP(E54,H2数据库!C:AK,33,0)*AN54*C54</f>
        <v>#N/A</v>
      </c>
      <c r="AP54" s="18" t="e">
        <f>VLOOKUP(E54,H2数据库!C:AK,34,0)</f>
        <v>#N/A</v>
      </c>
      <c r="AQ54" s="18" t="e">
        <f>VLOOKUP(E54,H2数据库!C:AK,35,0)</f>
        <v>#N/A</v>
      </c>
      <c r="AR54" s="18"/>
    </row>
    <row r="55" spans="1:44" x14ac:dyDescent="0.25">
      <c r="A55" s="22"/>
      <c r="B55" s="3"/>
      <c r="C55" s="3"/>
      <c r="D55" s="3"/>
      <c r="E55" s="18" t="str">
        <f t="shared" si="5"/>
        <v/>
      </c>
      <c r="F55" s="18" t="str">
        <f t="shared" si="6"/>
        <v/>
      </c>
      <c r="G55" s="18" t="str">
        <f t="shared" si="7"/>
        <v/>
      </c>
      <c r="H55" s="18" t="e">
        <f>VLOOKUP(E55,H2数据库!C:AK,2,0)</f>
        <v>#N/A</v>
      </c>
      <c r="I55" s="18" t="e">
        <f>VLOOKUP(E55,H2数据库!C:AK,3,0)</f>
        <v>#N/A</v>
      </c>
      <c r="J55" s="19" t="e">
        <f t="shared" si="8"/>
        <v>#VALUE!</v>
      </c>
      <c r="K55" s="18" t="e">
        <f>VLOOKUP(E55,H2数据库!C:AK,4,0)</f>
        <v>#N/A</v>
      </c>
      <c r="L55" s="18" t="e">
        <f>VLOOKUP(E55,H2数据库!C:AK,5,0)</f>
        <v>#N/A</v>
      </c>
      <c r="M55" s="18"/>
      <c r="N55" s="18" t="e">
        <f>VLOOKUP(E55,H2数据库!C:AK,6,0)</f>
        <v>#N/A</v>
      </c>
      <c r="O55" s="18" t="e">
        <f>VLOOKUP(E55,H2数据库!C:AK,7,0)</f>
        <v>#N/A</v>
      </c>
      <c r="P55" s="19" t="e">
        <f>VLOOKUP(E55,H2数据库!C:AK,8,0)*C55</f>
        <v>#N/A</v>
      </c>
      <c r="Q55" s="18" t="e">
        <f>VLOOKUP(E55,H2数据库!C:AK,9,0)</f>
        <v>#N/A</v>
      </c>
      <c r="R55" s="18" t="e">
        <f>VLOOKUP(E55,H2数据库!C:AK,10,0)</f>
        <v>#N/A</v>
      </c>
      <c r="S55" s="18"/>
      <c r="T55" s="18" t="e">
        <f>VLOOKUP(E55,H2数据库!C:AK,11,0)</f>
        <v>#N/A</v>
      </c>
      <c r="U55" s="18" t="e">
        <f>VLOOKUP(E55,H2数据库!C:AK,12,0)</f>
        <v>#N/A</v>
      </c>
      <c r="V55" s="19" t="e">
        <f>VLOOKUP(E55,H2数据库!C:AK,15,0)*C55</f>
        <v>#N/A</v>
      </c>
      <c r="W55" s="18" t="e">
        <f>VLOOKUP(E55,H2数据库!C:AK,16,0)</f>
        <v>#N/A</v>
      </c>
      <c r="X55" s="18" t="e">
        <f>VLOOKUP(E55,H2数据库!C:AK,17,0)</f>
        <v>#N/A</v>
      </c>
      <c r="Y55" s="18"/>
      <c r="Z55" s="18" t="e">
        <f>VLOOKUP(E55,H2数据库!C:AK,18,0)</f>
        <v>#N/A</v>
      </c>
      <c r="AA55" s="18" t="e">
        <f>VLOOKUP(E55,H2数据库!C:AK,19,0)</f>
        <v>#N/A</v>
      </c>
      <c r="AB55" s="39" t="e">
        <f>VLOOKUP(E55,H2数据库!C:AK,21,0)*C55</f>
        <v>#N/A</v>
      </c>
      <c r="AC55" s="18" t="e">
        <f>VLOOKUP(E55,H2数据库!C:AK,22,0)</f>
        <v>#N/A</v>
      </c>
      <c r="AD55" s="18" t="e">
        <f>VLOOKUP(E55,H2数据库!C:AK,23,0)</f>
        <v>#N/A</v>
      </c>
      <c r="AE55" s="18"/>
      <c r="AF55" s="18" t="e">
        <f>VLOOKUP(E55,H2数据库!C:AK,24,0)</f>
        <v>#N/A</v>
      </c>
      <c r="AG55" s="18" t="e">
        <f>VLOOKUP(E55,H2数据库!C:AK,25,0)</f>
        <v>#N/A</v>
      </c>
      <c r="AH55" s="19" t="e">
        <f>VLOOKUP(E55,H2数据库!C:AK,27,0)*C55</f>
        <v>#N/A</v>
      </c>
      <c r="AI55" s="18" t="e">
        <f>VLOOKUP(E55,H2数据库!C:AK,28,0)</f>
        <v>#N/A</v>
      </c>
      <c r="AJ55" s="18" t="e">
        <f>VLOOKUP(E55,H2数据库!C:AK,29,0)</f>
        <v>#N/A</v>
      </c>
      <c r="AK55" s="18"/>
      <c r="AL55" s="18" t="e">
        <f>VLOOKUP(E55,H2数据库!C:AK,30,0)</f>
        <v>#N/A</v>
      </c>
      <c r="AM55" s="18" t="e">
        <f>VLOOKUP(E55,H2数据库!C:AK,31,0)</f>
        <v>#N/A</v>
      </c>
      <c r="AN55" s="18">
        <f t="shared" si="9"/>
        <v>0</v>
      </c>
      <c r="AO55" s="39" t="e">
        <f>VLOOKUP(E55,H2数据库!C:AK,33,0)*AN55*C55</f>
        <v>#N/A</v>
      </c>
      <c r="AP55" s="18" t="e">
        <f>VLOOKUP(E55,H2数据库!C:AK,34,0)</f>
        <v>#N/A</v>
      </c>
      <c r="AQ55" s="18" t="e">
        <f>VLOOKUP(E55,H2数据库!C:AK,35,0)</f>
        <v>#N/A</v>
      </c>
      <c r="AR55" s="18"/>
    </row>
    <row r="56" spans="1:44" x14ac:dyDescent="0.25">
      <c r="A56" s="22"/>
      <c r="B56" s="3"/>
      <c r="C56" s="3"/>
      <c r="D56" s="3"/>
      <c r="E56" s="18" t="str">
        <f t="shared" si="5"/>
        <v/>
      </c>
      <c r="F56" s="18" t="str">
        <f t="shared" si="6"/>
        <v/>
      </c>
      <c r="G56" s="18" t="str">
        <f t="shared" si="7"/>
        <v/>
      </c>
      <c r="H56" s="18" t="e">
        <f>VLOOKUP(E56,H2数据库!C:AK,2,0)</f>
        <v>#N/A</v>
      </c>
      <c r="I56" s="18" t="e">
        <f>VLOOKUP(E56,H2数据库!C:AK,3,0)</f>
        <v>#N/A</v>
      </c>
      <c r="J56" s="19" t="e">
        <f t="shared" si="8"/>
        <v>#VALUE!</v>
      </c>
      <c r="K56" s="18" t="e">
        <f>VLOOKUP(E56,H2数据库!C:AK,4,0)</f>
        <v>#N/A</v>
      </c>
      <c r="L56" s="18" t="e">
        <f>VLOOKUP(E56,H2数据库!C:AK,5,0)</f>
        <v>#N/A</v>
      </c>
      <c r="M56" s="18"/>
      <c r="N56" s="18" t="e">
        <f>VLOOKUP(E56,H2数据库!C:AK,6,0)</f>
        <v>#N/A</v>
      </c>
      <c r="O56" s="18" t="e">
        <f>VLOOKUP(E56,H2数据库!C:AK,7,0)</f>
        <v>#N/A</v>
      </c>
      <c r="P56" s="19" t="e">
        <f>VLOOKUP(E56,H2数据库!C:AK,8,0)*C56</f>
        <v>#N/A</v>
      </c>
      <c r="Q56" s="18" t="e">
        <f>VLOOKUP(E56,H2数据库!C:AK,9,0)</f>
        <v>#N/A</v>
      </c>
      <c r="R56" s="18" t="e">
        <f>VLOOKUP(E56,H2数据库!C:AK,10,0)</f>
        <v>#N/A</v>
      </c>
      <c r="S56" s="18"/>
      <c r="T56" s="18" t="e">
        <f>VLOOKUP(E56,H2数据库!C:AK,11,0)</f>
        <v>#N/A</v>
      </c>
      <c r="U56" s="18" t="e">
        <f>VLOOKUP(E56,H2数据库!C:AK,12,0)</f>
        <v>#N/A</v>
      </c>
      <c r="V56" s="19" t="e">
        <f>VLOOKUP(E56,H2数据库!C:AK,15,0)*C56</f>
        <v>#N/A</v>
      </c>
      <c r="W56" s="18" t="e">
        <f>VLOOKUP(E56,H2数据库!C:AK,16,0)</f>
        <v>#N/A</v>
      </c>
      <c r="X56" s="18" t="e">
        <f>VLOOKUP(E56,H2数据库!C:AK,17,0)</f>
        <v>#N/A</v>
      </c>
      <c r="Y56" s="18"/>
      <c r="Z56" s="18" t="e">
        <f>VLOOKUP(E56,H2数据库!C:AK,18,0)</f>
        <v>#N/A</v>
      </c>
      <c r="AA56" s="18" t="e">
        <f>VLOOKUP(E56,H2数据库!C:AK,19,0)</f>
        <v>#N/A</v>
      </c>
      <c r="AB56" s="39" t="e">
        <f>VLOOKUP(E56,H2数据库!C:AK,21,0)*C56</f>
        <v>#N/A</v>
      </c>
      <c r="AC56" s="18" t="e">
        <f>VLOOKUP(E56,H2数据库!C:AK,22,0)</f>
        <v>#N/A</v>
      </c>
      <c r="AD56" s="18" t="e">
        <f>VLOOKUP(E56,H2数据库!C:AK,23,0)</f>
        <v>#N/A</v>
      </c>
      <c r="AE56" s="18"/>
      <c r="AF56" s="18" t="e">
        <f>VLOOKUP(E56,H2数据库!C:AK,24,0)</f>
        <v>#N/A</v>
      </c>
      <c r="AG56" s="18" t="e">
        <f>VLOOKUP(E56,H2数据库!C:AK,25,0)</f>
        <v>#N/A</v>
      </c>
      <c r="AH56" s="19" t="e">
        <f>VLOOKUP(E56,H2数据库!C:AK,27,0)*C56</f>
        <v>#N/A</v>
      </c>
      <c r="AI56" s="18" t="e">
        <f>VLOOKUP(E56,H2数据库!C:AK,28,0)</f>
        <v>#N/A</v>
      </c>
      <c r="AJ56" s="18" t="e">
        <f>VLOOKUP(E56,H2数据库!C:AK,29,0)</f>
        <v>#N/A</v>
      </c>
      <c r="AK56" s="18"/>
      <c r="AL56" s="18" t="e">
        <f>VLOOKUP(E56,H2数据库!C:AK,30,0)</f>
        <v>#N/A</v>
      </c>
      <c r="AM56" s="18" t="e">
        <f>VLOOKUP(E56,H2数据库!C:AK,31,0)</f>
        <v>#N/A</v>
      </c>
      <c r="AN56" s="18">
        <f t="shared" si="9"/>
        <v>0</v>
      </c>
      <c r="AO56" s="39" t="e">
        <f>VLOOKUP(E56,H2数据库!C:AK,33,0)*AN56*C56</f>
        <v>#N/A</v>
      </c>
      <c r="AP56" s="18" t="e">
        <f>VLOOKUP(E56,H2数据库!C:AK,34,0)</f>
        <v>#N/A</v>
      </c>
      <c r="AQ56" s="18" t="e">
        <f>VLOOKUP(E56,H2数据库!C:AK,35,0)</f>
        <v>#N/A</v>
      </c>
      <c r="AR56" s="18"/>
    </row>
    <row r="57" spans="1:44" x14ac:dyDescent="0.25">
      <c r="A57" s="22"/>
      <c r="B57" s="3"/>
      <c r="C57" s="3"/>
      <c r="D57" s="3"/>
      <c r="E57" s="18" t="str">
        <f t="shared" si="5"/>
        <v/>
      </c>
      <c r="F57" s="18" t="str">
        <f t="shared" si="6"/>
        <v/>
      </c>
      <c r="G57" s="18" t="str">
        <f t="shared" si="7"/>
        <v/>
      </c>
      <c r="H57" s="18" t="e">
        <f>VLOOKUP(E57,H2数据库!C:AK,2,0)</f>
        <v>#N/A</v>
      </c>
      <c r="I57" s="18" t="e">
        <f>VLOOKUP(E57,H2数据库!C:AK,3,0)</f>
        <v>#N/A</v>
      </c>
      <c r="J57" s="19" t="e">
        <f t="shared" si="8"/>
        <v>#VALUE!</v>
      </c>
      <c r="K57" s="18" t="e">
        <f>VLOOKUP(E57,H2数据库!C:AK,4,0)</f>
        <v>#N/A</v>
      </c>
      <c r="L57" s="18" t="e">
        <f>VLOOKUP(E57,H2数据库!C:AK,5,0)</f>
        <v>#N/A</v>
      </c>
      <c r="M57" s="18"/>
      <c r="N57" s="18" t="e">
        <f>VLOOKUP(E57,H2数据库!C:AK,6,0)</f>
        <v>#N/A</v>
      </c>
      <c r="O57" s="18" t="e">
        <f>VLOOKUP(E57,H2数据库!C:AK,7,0)</f>
        <v>#N/A</v>
      </c>
      <c r="P57" s="19" t="e">
        <f>VLOOKUP(E57,H2数据库!C:AK,8,0)*C57</f>
        <v>#N/A</v>
      </c>
      <c r="Q57" s="18" t="e">
        <f>VLOOKUP(E57,H2数据库!C:AK,9,0)</f>
        <v>#N/A</v>
      </c>
      <c r="R57" s="18" t="e">
        <f>VLOOKUP(E57,H2数据库!C:AK,10,0)</f>
        <v>#N/A</v>
      </c>
      <c r="S57" s="18"/>
      <c r="T57" s="18" t="e">
        <f>VLOOKUP(E57,H2数据库!C:AK,11,0)</f>
        <v>#N/A</v>
      </c>
      <c r="U57" s="18" t="e">
        <f>VLOOKUP(E57,H2数据库!C:AK,12,0)</f>
        <v>#N/A</v>
      </c>
      <c r="V57" s="19" t="e">
        <f>VLOOKUP(E57,H2数据库!C:AK,15,0)*C57</f>
        <v>#N/A</v>
      </c>
      <c r="W57" s="18" t="e">
        <f>VLOOKUP(E57,H2数据库!C:AK,16,0)</f>
        <v>#N/A</v>
      </c>
      <c r="X57" s="18" t="e">
        <f>VLOOKUP(E57,H2数据库!C:AK,17,0)</f>
        <v>#N/A</v>
      </c>
      <c r="Y57" s="18"/>
      <c r="Z57" s="18" t="e">
        <f>VLOOKUP(E57,H2数据库!C:AK,18,0)</f>
        <v>#N/A</v>
      </c>
      <c r="AA57" s="18" t="e">
        <f>VLOOKUP(E57,H2数据库!C:AK,19,0)</f>
        <v>#N/A</v>
      </c>
      <c r="AB57" s="39" t="e">
        <f>VLOOKUP(E57,H2数据库!C:AK,21,0)*C57</f>
        <v>#N/A</v>
      </c>
      <c r="AC57" s="18" t="e">
        <f>VLOOKUP(E57,H2数据库!C:AK,22,0)</f>
        <v>#N/A</v>
      </c>
      <c r="AD57" s="18" t="e">
        <f>VLOOKUP(E57,H2数据库!C:AK,23,0)</f>
        <v>#N/A</v>
      </c>
      <c r="AE57" s="18"/>
      <c r="AF57" s="18" t="e">
        <f>VLOOKUP(E57,H2数据库!C:AK,24,0)</f>
        <v>#N/A</v>
      </c>
      <c r="AG57" s="18" t="e">
        <f>VLOOKUP(E57,H2数据库!C:AK,25,0)</f>
        <v>#N/A</v>
      </c>
      <c r="AH57" s="19" t="e">
        <f>VLOOKUP(E57,H2数据库!C:AK,27,0)*C57</f>
        <v>#N/A</v>
      </c>
      <c r="AI57" s="18" t="e">
        <f>VLOOKUP(E57,H2数据库!C:AK,28,0)</f>
        <v>#N/A</v>
      </c>
      <c r="AJ57" s="18" t="e">
        <f>VLOOKUP(E57,H2数据库!C:AK,29,0)</f>
        <v>#N/A</v>
      </c>
      <c r="AK57" s="18"/>
      <c r="AL57" s="18" t="e">
        <f>VLOOKUP(E57,H2数据库!C:AK,30,0)</f>
        <v>#N/A</v>
      </c>
      <c r="AM57" s="18" t="e">
        <f>VLOOKUP(E57,H2数据库!C:AK,31,0)</f>
        <v>#N/A</v>
      </c>
      <c r="AN57" s="18">
        <f t="shared" si="9"/>
        <v>0</v>
      </c>
      <c r="AO57" s="39" t="e">
        <f>VLOOKUP(E57,H2数据库!C:AK,33,0)*AN57*C57</f>
        <v>#N/A</v>
      </c>
      <c r="AP57" s="18" t="e">
        <f>VLOOKUP(E57,H2数据库!C:AK,34,0)</f>
        <v>#N/A</v>
      </c>
      <c r="AQ57" s="18" t="e">
        <f>VLOOKUP(E57,H2数据库!C:AK,35,0)</f>
        <v>#N/A</v>
      </c>
      <c r="AR57" s="18"/>
    </row>
    <row r="58" spans="1:44" x14ac:dyDescent="0.25">
      <c r="A58" s="22"/>
      <c r="B58" s="3"/>
      <c r="C58" s="3"/>
      <c r="D58" s="3"/>
      <c r="E58" s="18" t="str">
        <f t="shared" si="5"/>
        <v/>
      </c>
      <c r="F58" s="18" t="str">
        <f t="shared" si="6"/>
        <v/>
      </c>
      <c r="G58" s="18" t="str">
        <f t="shared" si="7"/>
        <v/>
      </c>
      <c r="H58" s="18" t="e">
        <f>VLOOKUP(E58,H2数据库!C:AK,2,0)</f>
        <v>#N/A</v>
      </c>
      <c r="I58" s="18" t="e">
        <f>VLOOKUP(E58,H2数据库!C:AK,3,0)</f>
        <v>#N/A</v>
      </c>
      <c r="J58" s="19" t="e">
        <f t="shared" si="8"/>
        <v>#VALUE!</v>
      </c>
      <c r="K58" s="18" t="e">
        <f>VLOOKUP(E58,H2数据库!C:AK,4,0)</f>
        <v>#N/A</v>
      </c>
      <c r="L58" s="18" t="e">
        <f>VLOOKUP(E58,H2数据库!C:AK,5,0)</f>
        <v>#N/A</v>
      </c>
      <c r="M58" s="18"/>
      <c r="N58" s="18" t="e">
        <f>VLOOKUP(E58,H2数据库!C:AK,6,0)</f>
        <v>#N/A</v>
      </c>
      <c r="O58" s="18" t="e">
        <f>VLOOKUP(E58,H2数据库!C:AK,7,0)</f>
        <v>#N/A</v>
      </c>
      <c r="P58" s="19" t="e">
        <f>VLOOKUP(E58,H2数据库!C:AK,8,0)*C58</f>
        <v>#N/A</v>
      </c>
      <c r="Q58" s="18" t="e">
        <f>VLOOKUP(E58,H2数据库!C:AK,9,0)</f>
        <v>#N/A</v>
      </c>
      <c r="R58" s="18" t="e">
        <f>VLOOKUP(E58,H2数据库!C:AK,10,0)</f>
        <v>#N/A</v>
      </c>
      <c r="S58" s="18"/>
      <c r="T58" s="18" t="e">
        <f>VLOOKUP(E58,H2数据库!C:AK,11,0)</f>
        <v>#N/A</v>
      </c>
      <c r="U58" s="18" t="e">
        <f>VLOOKUP(E58,H2数据库!C:AK,12,0)</f>
        <v>#N/A</v>
      </c>
      <c r="V58" s="19" t="e">
        <f>VLOOKUP(E58,H2数据库!C:AK,15,0)*C58</f>
        <v>#N/A</v>
      </c>
      <c r="W58" s="18" t="e">
        <f>VLOOKUP(E58,H2数据库!C:AK,16,0)</f>
        <v>#N/A</v>
      </c>
      <c r="X58" s="18" t="e">
        <f>VLOOKUP(E58,H2数据库!C:AK,17,0)</f>
        <v>#N/A</v>
      </c>
      <c r="Y58" s="18"/>
      <c r="Z58" s="18" t="e">
        <f>VLOOKUP(E58,H2数据库!C:AK,18,0)</f>
        <v>#N/A</v>
      </c>
      <c r="AA58" s="18" t="e">
        <f>VLOOKUP(E58,H2数据库!C:AK,19,0)</f>
        <v>#N/A</v>
      </c>
      <c r="AB58" s="39" t="e">
        <f>VLOOKUP(E58,H2数据库!C:AK,21,0)*C58</f>
        <v>#N/A</v>
      </c>
      <c r="AC58" s="18" t="e">
        <f>VLOOKUP(E58,H2数据库!C:AK,22,0)</f>
        <v>#N/A</v>
      </c>
      <c r="AD58" s="18" t="e">
        <f>VLOOKUP(E58,H2数据库!C:AK,23,0)</f>
        <v>#N/A</v>
      </c>
      <c r="AE58" s="18"/>
      <c r="AF58" s="18" t="e">
        <f>VLOOKUP(E58,H2数据库!C:AK,24,0)</f>
        <v>#N/A</v>
      </c>
      <c r="AG58" s="18" t="e">
        <f>VLOOKUP(E58,H2数据库!C:AK,25,0)</f>
        <v>#N/A</v>
      </c>
      <c r="AH58" s="19" t="e">
        <f>VLOOKUP(E58,H2数据库!C:AK,27,0)*C58</f>
        <v>#N/A</v>
      </c>
      <c r="AI58" s="18" t="e">
        <f>VLOOKUP(E58,H2数据库!C:AK,28,0)</f>
        <v>#N/A</v>
      </c>
      <c r="AJ58" s="18" t="e">
        <f>VLOOKUP(E58,H2数据库!C:AK,29,0)</f>
        <v>#N/A</v>
      </c>
      <c r="AK58" s="18"/>
      <c r="AL58" s="18" t="e">
        <f>VLOOKUP(E58,H2数据库!C:AK,30,0)</f>
        <v>#N/A</v>
      </c>
      <c r="AM58" s="18" t="e">
        <f>VLOOKUP(E58,H2数据库!C:AK,31,0)</f>
        <v>#N/A</v>
      </c>
      <c r="AN58" s="18">
        <f t="shared" si="9"/>
        <v>0</v>
      </c>
      <c r="AO58" s="39" t="e">
        <f>VLOOKUP(E58,H2数据库!C:AK,33,0)*AN58*C58</f>
        <v>#N/A</v>
      </c>
      <c r="AP58" s="18" t="e">
        <f>VLOOKUP(E58,H2数据库!C:AK,34,0)</f>
        <v>#N/A</v>
      </c>
      <c r="AQ58" s="18" t="e">
        <f>VLOOKUP(E58,H2数据库!C:AK,35,0)</f>
        <v>#N/A</v>
      </c>
      <c r="AR58" s="18"/>
    </row>
    <row r="59" spans="1:44" x14ac:dyDescent="0.25">
      <c r="A59" s="22"/>
      <c r="B59" s="3"/>
      <c r="C59" s="3"/>
      <c r="D59" s="3"/>
      <c r="E59" s="18" t="str">
        <f t="shared" si="5"/>
        <v/>
      </c>
      <c r="F59" s="18" t="str">
        <f t="shared" si="6"/>
        <v/>
      </c>
      <c r="G59" s="18" t="str">
        <f t="shared" si="7"/>
        <v/>
      </c>
      <c r="H59" s="18" t="e">
        <f>VLOOKUP(E59,H2数据库!C:AK,2,0)</f>
        <v>#N/A</v>
      </c>
      <c r="I59" s="18" t="e">
        <f>VLOOKUP(E59,H2数据库!C:AK,3,0)</f>
        <v>#N/A</v>
      </c>
      <c r="J59" s="19" t="e">
        <f t="shared" si="8"/>
        <v>#VALUE!</v>
      </c>
      <c r="K59" s="18" t="e">
        <f>VLOOKUP(E59,H2数据库!C:AK,4,0)</f>
        <v>#N/A</v>
      </c>
      <c r="L59" s="18" t="e">
        <f>VLOOKUP(E59,H2数据库!C:AK,5,0)</f>
        <v>#N/A</v>
      </c>
      <c r="M59" s="18"/>
      <c r="N59" s="18" t="e">
        <f>VLOOKUP(E59,H2数据库!C:AK,6,0)</f>
        <v>#N/A</v>
      </c>
      <c r="O59" s="18" t="e">
        <f>VLOOKUP(E59,H2数据库!C:AK,7,0)</f>
        <v>#N/A</v>
      </c>
      <c r="P59" s="19" t="e">
        <f>VLOOKUP(E59,H2数据库!C:AK,8,0)*C59</f>
        <v>#N/A</v>
      </c>
      <c r="Q59" s="18" t="e">
        <f>VLOOKUP(E59,H2数据库!C:AK,9,0)</f>
        <v>#N/A</v>
      </c>
      <c r="R59" s="18" t="e">
        <f>VLOOKUP(E59,H2数据库!C:AK,10,0)</f>
        <v>#N/A</v>
      </c>
      <c r="S59" s="18"/>
      <c r="T59" s="18" t="e">
        <f>VLOOKUP(E59,H2数据库!C:AK,11,0)</f>
        <v>#N/A</v>
      </c>
      <c r="U59" s="18" t="e">
        <f>VLOOKUP(E59,H2数据库!C:AK,12,0)</f>
        <v>#N/A</v>
      </c>
      <c r="V59" s="19" t="e">
        <f>VLOOKUP(E59,H2数据库!C:AK,15,0)*C59</f>
        <v>#N/A</v>
      </c>
      <c r="W59" s="18" t="e">
        <f>VLOOKUP(E59,H2数据库!C:AK,16,0)</f>
        <v>#N/A</v>
      </c>
      <c r="X59" s="18" t="e">
        <f>VLOOKUP(E59,H2数据库!C:AK,17,0)</f>
        <v>#N/A</v>
      </c>
      <c r="Y59" s="18"/>
      <c r="Z59" s="18" t="e">
        <f>VLOOKUP(E59,H2数据库!C:AK,18,0)</f>
        <v>#N/A</v>
      </c>
      <c r="AA59" s="18" t="e">
        <f>VLOOKUP(E59,H2数据库!C:AK,19,0)</f>
        <v>#N/A</v>
      </c>
      <c r="AB59" s="39" t="e">
        <f>VLOOKUP(E59,H2数据库!C:AK,21,0)*C59</f>
        <v>#N/A</v>
      </c>
      <c r="AC59" s="18" t="e">
        <f>VLOOKUP(E59,H2数据库!C:AK,22,0)</f>
        <v>#N/A</v>
      </c>
      <c r="AD59" s="18" t="e">
        <f>VLOOKUP(E59,H2数据库!C:AK,23,0)</f>
        <v>#N/A</v>
      </c>
      <c r="AE59" s="18"/>
      <c r="AF59" s="18" t="e">
        <f>VLOOKUP(E59,H2数据库!C:AK,24,0)</f>
        <v>#N/A</v>
      </c>
      <c r="AG59" s="18" t="e">
        <f>VLOOKUP(E59,H2数据库!C:AK,25,0)</f>
        <v>#N/A</v>
      </c>
      <c r="AH59" s="19" t="e">
        <f>VLOOKUP(E59,H2数据库!C:AK,27,0)*C59</f>
        <v>#N/A</v>
      </c>
      <c r="AI59" s="18" t="e">
        <f>VLOOKUP(E59,H2数据库!C:AK,28,0)</f>
        <v>#N/A</v>
      </c>
      <c r="AJ59" s="18" t="e">
        <f>VLOOKUP(E59,H2数据库!C:AK,29,0)</f>
        <v>#N/A</v>
      </c>
      <c r="AK59" s="18"/>
      <c r="AL59" s="18" t="e">
        <f>VLOOKUP(E59,H2数据库!C:AK,30,0)</f>
        <v>#N/A</v>
      </c>
      <c r="AM59" s="18" t="e">
        <f>VLOOKUP(E59,H2数据库!C:AK,31,0)</f>
        <v>#N/A</v>
      </c>
      <c r="AN59" s="18">
        <f t="shared" si="9"/>
        <v>0</v>
      </c>
      <c r="AO59" s="39" t="e">
        <f>VLOOKUP(E59,H2数据库!C:AK,33,0)*AN59*C59</f>
        <v>#N/A</v>
      </c>
      <c r="AP59" s="18" t="e">
        <f>VLOOKUP(E59,H2数据库!C:AK,34,0)</f>
        <v>#N/A</v>
      </c>
      <c r="AQ59" s="18" t="e">
        <f>VLOOKUP(E59,H2数据库!C:AK,35,0)</f>
        <v>#N/A</v>
      </c>
      <c r="AR59" s="18"/>
    </row>
    <row r="60" spans="1:44" x14ac:dyDescent="0.25">
      <c r="A60" s="22"/>
      <c r="B60" s="3"/>
      <c r="C60" s="3"/>
      <c r="D60" s="3"/>
      <c r="E60" s="18" t="str">
        <f t="shared" si="5"/>
        <v/>
      </c>
      <c r="F60" s="18" t="str">
        <f t="shared" si="6"/>
        <v/>
      </c>
      <c r="G60" s="18" t="str">
        <f t="shared" si="7"/>
        <v/>
      </c>
      <c r="H60" s="18" t="e">
        <f>VLOOKUP(E60,H2数据库!C:AK,2,0)</f>
        <v>#N/A</v>
      </c>
      <c r="I60" s="18" t="e">
        <f>VLOOKUP(E60,H2数据库!C:AK,3,0)</f>
        <v>#N/A</v>
      </c>
      <c r="J60" s="19" t="e">
        <f t="shared" si="8"/>
        <v>#VALUE!</v>
      </c>
      <c r="K60" s="18" t="e">
        <f>VLOOKUP(E60,H2数据库!C:AK,4,0)</f>
        <v>#N/A</v>
      </c>
      <c r="L60" s="18" t="e">
        <f>VLOOKUP(E60,H2数据库!C:AK,5,0)</f>
        <v>#N/A</v>
      </c>
      <c r="M60" s="18"/>
      <c r="N60" s="18" t="e">
        <f>VLOOKUP(E60,H2数据库!C:AK,6,0)</f>
        <v>#N/A</v>
      </c>
      <c r="O60" s="18" t="e">
        <f>VLOOKUP(E60,H2数据库!C:AK,7,0)</f>
        <v>#N/A</v>
      </c>
      <c r="P60" s="19" t="e">
        <f>VLOOKUP(E60,H2数据库!C:AK,8,0)*C60</f>
        <v>#N/A</v>
      </c>
      <c r="Q60" s="18" t="e">
        <f>VLOOKUP(E60,H2数据库!C:AK,9,0)</f>
        <v>#N/A</v>
      </c>
      <c r="R60" s="18" t="e">
        <f>VLOOKUP(E60,H2数据库!C:AK,10,0)</f>
        <v>#N/A</v>
      </c>
      <c r="S60" s="18"/>
      <c r="T60" s="18" t="e">
        <f>VLOOKUP(E60,H2数据库!C:AK,11,0)</f>
        <v>#N/A</v>
      </c>
      <c r="U60" s="18" t="e">
        <f>VLOOKUP(E60,H2数据库!C:AK,12,0)</f>
        <v>#N/A</v>
      </c>
      <c r="V60" s="19" t="e">
        <f>VLOOKUP(E60,H2数据库!C:AK,15,0)*C60</f>
        <v>#N/A</v>
      </c>
      <c r="W60" s="18" t="e">
        <f>VLOOKUP(E60,H2数据库!C:AK,16,0)</f>
        <v>#N/A</v>
      </c>
      <c r="X60" s="18" t="e">
        <f>VLOOKUP(E60,H2数据库!C:AK,17,0)</f>
        <v>#N/A</v>
      </c>
      <c r="Y60" s="18"/>
      <c r="Z60" s="18" t="e">
        <f>VLOOKUP(E60,H2数据库!C:AK,18,0)</f>
        <v>#N/A</v>
      </c>
      <c r="AA60" s="18" t="e">
        <f>VLOOKUP(E60,H2数据库!C:AK,19,0)</f>
        <v>#N/A</v>
      </c>
      <c r="AB60" s="39" t="e">
        <f>VLOOKUP(E60,H2数据库!C:AK,21,0)*C60</f>
        <v>#N/A</v>
      </c>
      <c r="AC60" s="18" t="e">
        <f>VLOOKUP(E60,H2数据库!C:AK,22,0)</f>
        <v>#N/A</v>
      </c>
      <c r="AD60" s="18" t="e">
        <f>VLOOKUP(E60,H2数据库!C:AK,23,0)</f>
        <v>#N/A</v>
      </c>
      <c r="AE60" s="18"/>
      <c r="AF60" s="18" t="e">
        <f>VLOOKUP(E60,H2数据库!C:AK,24,0)</f>
        <v>#N/A</v>
      </c>
      <c r="AG60" s="18" t="e">
        <f>VLOOKUP(E60,H2数据库!C:AK,25,0)</f>
        <v>#N/A</v>
      </c>
      <c r="AH60" s="19" t="e">
        <f>VLOOKUP(E60,H2数据库!C:AK,27,0)*C60</f>
        <v>#N/A</v>
      </c>
      <c r="AI60" s="18" t="e">
        <f>VLOOKUP(E60,H2数据库!C:AK,28,0)</f>
        <v>#N/A</v>
      </c>
      <c r="AJ60" s="18" t="e">
        <f>VLOOKUP(E60,H2数据库!C:AK,29,0)</f>
        <v>#N/A</v>
      </c>
      <c r="AK60" s="18"/>
      <c r="AL60" s="18" t="e">
        <f>VLOOKUP(E60,H2数据库!C:AK,30,0)</f>
        <v>#N/A</v>
      </c>
      <c r="AM60" s="18" t="e">
        <f>VLOOKUP(E60,H2数据库!C:AK,31,0)</f>
        <v>#N/A</v>
      </c>
      <c r="AN60" s="18">
        <f t="shared" si="9"/>
        <v>0</v>
      </c>
      <c r="AO60" s="39" t="e">
        <f>VLOOKUP(E60,H2数据库!C:AK,33,0)*AN60*C60</f>
        <v>#N/A</v>
      </c>
      <c r="AP60" s="18" t="e">
        <f>VLOOKUP(E60,H2数据库!C:AK,34,0)</f>
        <v>#N/A</v>
      </c>
      <c r="AQ60" s="18" t="e">
        <f>VLOOKUP(E60,H2数据库!C:AK,35,0)</f>
        <v>#N/A</v>
      </c>
      <c r="AR60" s="18"/>
    </row>
    <row r="61" spans="1:44" x14ac:dyDescent="0.25">
      <c r="A61" s="22"/>
      <c r="B61" s="3"/>
      <c r="C61" s="3"/>
      <c r="D61" s="3"/>
      <c r="E61" s="18" t="str">
        <f t="shared" si="5"/>
        <v/>
      </c>
      <c r="F61" s="18" t="str">
        <f t="shared" si="6"/>
        <v/>
      </c>
      <c r="G61" s="18" t="str">
        <f t="shared" si="7"/>
        <v/>
      </c>
      <c r="H61" s="18" t="e">
        <f>VLOOKUP(E61,H2数据库!C:AK,2,0)</f>
        <v>#N/A</v>
      </c>
      <c r="I61" s="18" t="e">
        <f>VLOOKUP(E61,H2数据库!C:AK,3,0)</f>
        <v>#N/A</v>
      </c>
      <c r="J61" s="19" t="e">
        <f t="shared" si="8"/>
        <v>#VALUE!</v>
      </c>
      <c r="K61" s="18" t="e">
        <f>VLOOKUP(E61,H2数据库!C:AK,4,0)</f>
        <v>#N/A</v>
      </c>
      <c r="L61" s="18" t="e">
        <f>VLOOKUP(E61,H2数据库!C:AK,5,0)</f>
        <v>#N/A</v>
      </c>
      <c r="M61" s="18"/>
      <c r="N61" s="18" t="e">
        <f>VLOOKUP(E61,H2数据库!C:AK,6,0)</f>
        <v>#N/A</v>
      </c>
      <c r="O61" s="18" t="e">
        <f>VLOOKUP(E61,H2数据库!C:AK,7,0)</f>
        <v>#N/A</v>
      </c>
      <c r="P61" s="19" t="e">
        <f>VLOOKUP(E61,H2数据库!C:AK,8,0)*C61</f>
        <v>#N/A</v>
      </c>
      <c r="Q61" s="18" t="e">
        <f>VLOOKUP(E61,H2数据库!C:AK,9,0)</f>
        <v>#N/A</v>
      </c>
      <c r="R61" s="18" t="e">
        <f>VLOOKUP(E61,H2数据库!C:AK,10,0)</f>
        <v>#N/A</v>
      </c>
      <c r="S61" s="18"/>
      <c r="T61" s="18" t="e">
        <f>VLOOKUP(E61,H2数据库!C:AK,11,0)</f>
        <v>#N/A</v>
      </c>
      <c r="U61" s="18" t="e">
        <f>VLOOKUP(E61,H2数据库!C:AK,12,0)</f>
        <v>#N/A</v>
      </c>
      <c r="V61" s="19" t="e">
        <f>VLOOKUP(E61,H2数据库!C:AK,15,0)*C61</f>
        <v>#N/A</v>
      </c>
      <c r="W61" s="18" t="e">
        <f>VLOOKUP(E61,H2数据库!C:AK,16,0)</f>
        <v>#N/A</v>
      </c>
      <c r="X61" s="18" t="e">
        <f>VLOOKUP(E61,H2数据库!C:AK,17,0)</f>
        <v>#N/A</v>
      </c>
      <c r="Y61" s="18"/>
      <c r="Z61" s="18" t="e">
        <f>VLOOKUP(E61,H2数据库!C:AK,18,0)</f>
        <v>#N/A</v>
      </c>
      <c r="AA61" s="18" t="e">
        <f>VLOOKUP(E61,H2数据库!C:AK,19,0)</f>
        <v>#N/A</v>
      </c>
      <c r="AB61" s="39" t="e">
        <f>VLOOKUP(E61,H2数据库!C:AK,21,0)*C61</f>
        <v>#N/A</v>
      </c>
      <c r="AC61" s="18" t="e">
        <f>VLOOKUP(E61,H2数据库!C:AK,22,0)</f>
        <v>#N/A</v>
      </c>
      <c r="AD61" s="18" t="e">
        <f>VLOOKUP(E61,H2数据库!C:AK,23,0)</f>
        <v>#N/A</v>
      </c>
      <c r="AE61" s="18"/>
      <c r="AF61" s="18" t="e">
        <f>VLOOKUP(E61,H2数据库!C:AK,24,0)</f>
        <v>#N/A</v>
      </c>
      <c r="AG61" s="18" t="e">
        <f>VLOOKUP(E61,H2数据库!C:AK,25,0)</f>
        <v>#N/A</v>
      </c>
      <c r="AH61" s="19" t="e">
        <f>VLOOKUP(E61,H2数据库!C:AK,27,0)*C61</f>
        <v>#N/A</v>
      </c>
      <c r="AI61" s="18" t="e">
        <f>VLOOKUP(E61,H2数据库!C:AK,28,0)</f>
        <v>#N/A</v>
      </c>
      <c r="AJ61" s="18" t="e">
        <f>VLOOKUP(E61,H2数据库!C:AK,29,0)</f>
        <v>#N/A</v>
      </c>
      <c r="AK61" s="18"/>
      <c r="AL61" s="18" t="e">
        <f>VLOOKUP(E61,H2数据库!C:AK,30,0)</f>
        <v>#N/A</v>
      </c>
      <c r="AM61" s="18" t="e">
        <f>VLOOKUP(E61,H2数据库!C:AK,31,0)</f>
        <v>#N/A</v>
      </c>
      <c r="AN61" s="18">
        <f t="shared" si="9"/>
        <v>0</v>
      </c>
      <c r="AO61" s="39" t="e">
        <f>VLOOKUP(E61,H2数据库!C:AK,33,0)*AN61*C61</f>
        <v>#N/A</v>
      </c>
      <c r="AP61" s="18" t="e">
        <f>VLOOKUP(E61,H2数据库!C:AK,34,0)</f>
        <v>#N/A</v>
      </c>
      <c r="AQ61" s="18" t="e">
        <f>VLOOKUP(E61,H2数据库!C:AK,35,0)</f>
        <v>#N/A</v>
      </c>
      <c r="AR61" s="18"/>
    </row>
    <row r="62" spans="1:44" x14ac:dyDescent="0.25">
      <c r="A62" s="22"/>
      <c r="B62" s="3"/>
      <c r="C62" s="3"/>
      <c r="D62" s="3"/>
      <c r="E62" s="18" t="str">
        <f t="shared" si="5"/>
        <v/>
      </c>
      <c r="F62" s="18" t="str">
        <f t="shared" si="6"/>
        <v/>
      </c>
      <c r="G62" s="18" t="str">
        <f t="shared" si="7"/>
        <v/>
      </c>
      <c r="H62" s="18" t="e">
        <f>VLOOKUP(E62,H2数据库!C:AK,2,0)</f>
        <v>#N/A</v>
      </c>
      <c r="I62" s="18" t="e">
        <f>VLOOKUP(E62,H2数据库!C:AK,3,0)</f>
        <v>#N/A</v>
      </c>
      <c r="J62" s="19" t="e">
        <f t="shared" si="8"/>
        <v>#VALUE!</v>
      </c>
      <c r="K62" s="18" t="e">
        <f>VLOOKUP(E62,H2数据库!C:AK,4,0)</f>
        <v>#N/A</v>
      </c>
      <c r="L62" s="18" t="e">
        <f>VLOOKUP(E62,H2数据库!C:AK,5,0)</f>
        <v>#N/A</v>
      </c>
      <c r="M62" s="18"/>
      <c r="N62" s="18" t="e">
        <f>VLOOKUP(E62,H2数据库!C:AK,6,0)</f>
        <v>#N/A</v>
      </c>
      <c r="O62" s="18" t="e">
        <f>VLOOKUP(E62,H2数据库!C:AK,7,0)</f>
        <v>#N/A</v>
      </c>
      <c r="P62" s="19" t="e">
        <f>VLOOKUP(E62,H2数据库!C:AK,8,0)*C62</f>
        <v>#N/A</v>
      </c>
      <c r="Q62" s="18" t="e">
        <f>VLOOKUP(E62,H2数据库!C:AK,9,0)</f>
        <v>#N/A</v>
      </c>
      <c r="R62" s="18" t="e">
        <f>VLOOKUP(E62,H2数据库!C:AK,10,0)</f>
        <v>#N/A</v>
      </c>
      <c r="S62" s="18"/>
      <c r="T62" s="18" t="e">
        <f>VLOOKUP(E62,H2数据库!C:AK,11,0)</f>
        <v>#N/A</v>
      </c>
      <c r="U62" s="18" t="e">
        <f>VLOOKUP(E62,H2数据库!C:AK,12,0)</f>
        <v>#N/A</v>
      </c>
      <c r="V62" s="19" t="e">
        <f>VLOOKUP(E62,H2数据库!C:AK,15,0)*C62</f>
        <v>#N/A</v>
      </c>
      <c r="W62" s="18" t="e">
        <f>VLOOKUP(E62,H2数据库!C:AK,16,0)</f>
        <v>#N/A</v>
      </c>
      <c r="X62" s="18" t="e">
        <f>VLOOKUP(E62,H2数据库!C:AK,17,0)</f>
        <v>#N/A</v>
      </c>
      <c r="Y62" s="18"/>
      <c r="Z62" s="18" t="e">
        <f>VLOOKUP(E62,H2数据库!C:AK,18,0)</f>
        <v>#N/A</v>
      </c>
      <c r="AA62" s="18" t="e">
        <f>VLOOKUP(E62,H2数据库!C:AK,19,0)</f>
        <v>#N/A</v>
      </c>
      <c r="AB62" s="39" t="e">
        <f>VLOOKUP(E62,H2数据库!C:AK,21,0)*C62</f>
        <v>#N/A</v>
      </c>
      <c r="AC62" s="18" t="e">
        <f>VLOOKUP(E62,H2数据库!C:AK,22,0)</f>
        <v>#N/A</v>
      </c>
      <c r="AD62" s="18" t="e">
        <f>VLOOKUP(E62,H2数据库!C:AK,23,0)</f>
        <v>#N/A</v>
      </c>
      <c r="AE62" s="18"/>
      <c r="AF62" s="18" t="e">
        <f>VLOOKUP(E62,H2数据库!C:AK,24,0)</f>
        <v>#N/A</v>
      </c>
      <c r="AG62" s="18" t="e">
        <f>VLOOKUP(E62,H2数据库!C:AK,25,0)</f>
        <v>#N/A</v>
      </c>
      <c r="AH62" s="19" t="e">
        <f>VLOOKUP(E62,H2数据库!C:AK,27,0)*C62</f>
        <v>#N/A</v>
      </c>
      <c r="AI62" s="18" t="e">
        <f>VLOOKUP(E62,H2数据库!C:AK,28,0)</f>
        <v>#N/A</v>
      </c>
      <c r="AJ62" s="18" t="e">
        <f>VLOOKUP(E62,H2数据库!C:AK,29,0)</f>
        <v>#N/A</v>
      </c>
      <c r="AK62" s="18"/>
      <c r="AL62" s="18" t="e">
        <f>VLOOKUP(E62,H2数据库!C:AK,30,0)</f>
        <v>#N/A</v>
      </c>
      <c r="AM62" s="18" t="e">
        <f>VLOOKUP(E62,H2数据库!C:AK,31,0)</f>
        <v>#N/A</v>
      </c>
      <c r="AN62" s="18">
        <f t="shared" si="9"/>
        <v>0</v>
      </c>
      <c r="AO62" s="39" t="e">
        <f>VLOOKUP(E62,H2数据库!C:AK,33,0)*AN62*C62</f>
        <v>#N/A</v>
      </c>
      <c r="AP62" s="18" t="e">
        <f>VLOOKUP(E62,H2数据库!C:AK,34,0)</f>
        <v>#N/A</v>
      </c>
      <c r="AQ62" s="18" t="e">
        <f>VLOOKUP(E62,H2数据库!C:AK,35,0)</f>
        <v>#N/A</v>
      </c>
      <c r="AR62" s="18"/>
    </row>
    <row r="63" spans="1:44" x14ac:dyDescent="0.25">
      <c r="A63" s="22"/>
      <c r="B63" s="3"/>
      <c r="C63" s="3"/>
      <c r="D63" s="3"/>
      <c r="E63" s="18" t="str">
        <f t="shared" si="5"/>
        <v/>
      </c>
      <c r="F63" s="18" t="str">
        <f t="shared" si="6"/>
        <v/>
      </c>
      <c r="G63" s="18" t="str">
        <f t="shared" si="7"/>
        <v/>
      </c>
      <c r="H63" s="18" t="e">
        <f>VLOOKUP(E63,H2数据库!C:AK,2,0)</f>
        <v>#N/A</v>
      </c>
      <c r="I63" s="18" t="e">
        <f>VLOOKUP(E63,H2数据库!C:AK,3,0)</f>
        <v>#N/A</v>
      </c>
      <c r="J63" s="19" t="e">
        <f t="shared" si="8"/>
        <v>#VALUE!</v>
      </c>
      <c r="K63" s="18" t="e">
        <f>VLOOKUP(E63,H2数据库!C:AK,4,0)</f>
        <v>#N/A</v>
      </c>
      <c r="L63" s="18" t="e">
        <f>VLOOKUP(E63,H2数据库!C:AK,5,0)</f>
        <v>#N/A</v>
      </c>
      <c r="M63" s="18"/>
      <c r="N63" s="18" t="e">
        <f>VLOOKUP(E63,H2数据库!C:AK,6,0)</f>
        <v>#N/A</v>
      </c>
      <c r="O63" s="18" t="e">
        <f>VLOOKUP(E63,H2数据库!C:AK,7,0)</f>
        <v>#N/A</v>
      </c>
      <c r="P63" s="19" t="e">
        <f>VLOOKUP(E63,H2数据库!C:AK,8,0)*C63</f>
        <v>#N/A</v>
      </c>
      <c r="Q63" s="18" t="e">
        <f>VLOOKUP(E63,H2数据库!C:AK,9,0)</f>
        <v>#N/A</v>
      </c>
      <c r="R63" s="18" t="e">
        <f>VLOOKUP(E63,H2数据库!C:AK,10,0)</f>
        <v>#N/A</v>
      </c>
      <c r="S63" s="18"/>
      <c r="T63" s="18" t="e">
        <f>VLOOKUP(E63,H2数据库!C:AK,11,0)</f>
        <v>#N/A</v>
      </c>
      <c r="U63" s="18" t="e">
        <f>VLOOKUP(E63,H2数据库!C:AK,12,0)</f>
        <v>#N/A</v>
      </c>
      <c r="V63" s="19" t="e">
        <f>VLOOKUP(E63,H2数据库!C:AK,15,0)*C63</f>
        <v>#N/A</v>
      </c>
      <c r="W63" s="18" t="e">
        <f>VLOOKUP(E63,H2数据库!C:AK,16,0)</f>
        <v>#N/A</v>
      </c>
      <c r="X63" s="18" t="e">
        <f>VLOOKUP(E63,H2数据库!C:AK,17,0)</f>
        <v>#N/A</v>
      </c>
      <c r="Y63" s="18"/>
      <c r="Z63" s="18" t="e">
        <f>VLOOKUP(E63,H2数据库!C:AK,18,0)</f>
        <v>#N/A</v>
      </c>
      <c r="AA63" s="18" t="e">
        <f>VLOOKUP(E63,H2数据库!C:AK,19,0)</f>
        <v>#N/A</v>
      </c>
      <c r="AB63" s="39" t="e">
        <f>VLOOKUP(E63,H2数据库!C:AK,21,0)*C63</f>
        <v>#N/A</v>
      </c>
      <c r="AC63" s="18" t="e">
        <f>VLOOKUP(E63,H2数据库!C:AK,22,0)</f>
        <v>#N/A</v>
      </c>
      <c r="AD63" s="18" t="e">
        <f>VLOOKUP(E63,H2数据库!C:AK,23,0)</f>
        <v>#N/A</v>
      </c>
      <c r="AE63" s="18"/>
      <c r="AF63" s="18" t="e">
        <f>VLOOKUP(E63,H2数据库!C:AK,24,0)</f>
        <v>#N/A</v>
      </c>
      <c r="AG63" s="18" t="e">
        <f>VLOOKUP(E63,H2数据库!C:AK,25,0)</f>
        <v>#N/A</v>
      </c>
      <c r="AH63" s="19" t="e">
        <f>VLOOKUP(E63,H2数据库!C:AK,27,0)*C63</f>
        <v>#N/A</v>
      </c>
      <c r="AI63" s="18" t="e">
        <f>VLOOKUP(E63,H2数据库!C:AK,28,0)</f>
        <v>#N/A</v>
      </c>
      <c r="AJ63" s="18" t="e">
        <f>VLOOKUP(E63,H2数据库!C:AK,29,0)</f>
        <v>#N/A</v>
      </c>
      <c r="AK63" s="18"/>
      <c r="AL63" s="18" t="e">
        <f>VLOOKUP(E63,H2数据库!C:AK,30,0)</f>
        <v>#N/A</v>
      </c>
      <c r="AM63" s="18" t="e">
        <f>VLOOKUP(E63,H2数据库!C:AK,31,0)</f>
        <v>#N/A</v>
      </c>
      <c r="AN63" s="18">
        <f t="shared" si="9"/>
        <v>0</v>
      </c>
      <c r="AO63" s="39" t="e">
        <f>VLOOKUP(E63,H2数据库!C:AK,33,0)*AN63*C63</f>
        <v>#N/A</v>
      </c>
      <c r="AP63" s="18" t="e">
        <f>VLOOKUP(E63,H2数据库!C:AK,34,0)</f>
        <v>#N/A</v>
      </c>
      <c r="AQ63" s="18" t="e">
        <f>VLOOKUP(E63,H2数据库!C:AK,35,0)</f>
        <v>#N/A</v>
      </c>
      <c r="AR63" s="18"/>
    </row>
    <row r="64" spans="1:44" x14ac:dyDescent="0.25">
      <c r="A64" s="22"/>
      <c r="B64" s="3"/>
      <c r="C64" s="3"/>
      <c r="D64" s="3"/>
      <c r="E64" s="18" t="str">
        <f t="shared" si="5"/>
        <v/>
      </c>
      <c r="F64" s="18" t="str">
        <f t="shared" si="6"/>
        <v/>
      </c>
      <c r="G64" s="18" t="str">
        <f t="shared" si="7"/>
        <v/>
      </c>
      <c r="H64" s="18" t="e">
        <f>VLOOKUP(E64,H2数据库!C:AK,2,0)</f>
        <v>#N/A</v>
      </c>
      <c r="I64" s="18" t="e">
        <f>VLOOKUP(E64,H2数据库!C:AK,3,0)</f>
        <v>#N/A</v>
      </c>
      <c r="J64" s="19" t="e">
        <f t="shared" si="8"/>
        <v>#VALUE!</v>
      </c>
      <c r="K64" s="18" t="e">
        <f>VLOOKUP(E64,H2数据库!C:AK,4,0)</f>
        <v>#N/A</v>
      </c>
      <c r="L64" s="18" t="e">
        <f>VLOOKUP(E64,H2数据库!C:AK,5,0)</f>
        <v>#N/A</v>
      </c>
      <c r="M64" s="18"/>
      <c r="N64" s="18" t="e">
        <f>VLOOKUP(E64,H2数据库!C:AK,6,0)</f>
        <v>#N/A</v>
      </c>
      <c r="O64" s="18" t="e">
        <f>VLOOKUP(E64,H2数据库!C:AK,7,0)</f>
        <v>#N/A</v>
      </c>
      <c r="P64" s="19" t="e">
        <f>VLOOKUP(E64,H2数据库!C:AK,8,0)*C64</f>
        <v>#N/A</v>
      </c>
      <c r="Q64" s="18" t="e">
        <f>VLOOKUP(E64,H2数据库!C:AK,9,0)</f>
        <v>#N/A</v>
      </c>
      <c r="R64" s="18" t="e">
        <f>VLOOKUP(E64,H2数据库!C:AK,10,0)</f>
        <v>#N/A</v>
      </c>
      <c r="S64" s="18"/>
      <c r="T64" s="18" t="e">
        <f>VLOOKUP(E64,H2数据库!C:AK,11,0)</f>
        <v>#N/A</v>
      </c>
      <c r="U64" s="18" t="e">
        <f>VLOOKUP(E64,H2数据库!C:AK,12,0)</f>
        <v>#N/A</v>
      </c>
      <c r="V64" s="19" t="e">
        <f>VLOOKUP(E64,H2数据库!C:AK,15,0)*C64</f>
        <v>#N/A</v>
      </c>
      <c r="W64" s="18" t="e">
        <f>VLOOKUP(E64,H2数据库!C:AK,16,0)</f>
        <v>#N/A</v>
      </c>
      <c r="X64" s="18" t="e">
        <f>VLOOKUP(E64,H2数据库!C:AK,17,0)</f>
        <v>#N/A</v>
      </c>
      <c r="Y64" s="18"/>
      <c r="Z64" s="18" t="e">
        <f>VLOOKUP(E64,H2数据库!C:AK,18,0)</f>
        <v>#N/A</v>
      </c>
      <c r="AA64" s="18" t="e">
        <f>VLOOKUP(E64,H2数据库!C:AK,19,0)</f>
        <v>#N/A</v>
      </c>
      <c r="AB64" s="39" t="e">
        <f>VLOOKUP(E64,H2数据库!C:AK,21,0)*C64</f>
        <v>#N/A</v>
      </c>
      <c r="AC64" s="18" t="e">
        <f>VLOOKUP(E64,H2数据库!C:AK,22,0)</f>
        <v>#N/A</v>
      </c>
      <c r="AD64" s="18" t="e">
        <f>VLOOKUP(E64,H2数据库!C:AK,23,0)</f>
        <v>#N/A</v>
      </c>
      <c r="AE64" s="18"/>
      <c r="AF64" s="18" t="e">
        <f>VLOOKUP(E64,H2数据库!C:AK,24,0)</f>
        <v>#N/A</v>
      </c>
      <c r="AG64" s="18" t="e">
        <f>VLOOKUP(E64,H2数据库!C:AK,25,0)</f>
        <v>#N/A</v>
      </c>
      <c r="AH64" s="19" t="e">
        <f>VLOOKUP(E64,H2数据库!C:AK,27,0)*C64</f>
        <v>#N/A</v>
      </c>
      <c r="AI64" s="18" t="e">
        <f>VLOOKUP(E64,H2数据库!C:AK,28,0)</f>
        <v>#N/A</v>
      </c>
      <c r="AJ64" s="18" t="e">
        <f>VLOOKUP(E64,H2数据库!C:AK,29,0)</f>
        <v>#N/A</v>
      </c>
      <c r="AK64" s="18"/>
      <c r="AL64" s="18" t="e">
        <f>VLOOKUP(E64,H2数据库!C:AK,30,0)</f>
        <v>#N/A</v>
      </c>
      <c r="AM64" s="18" t="e">
        <f>VLOOKUP(E64,H2数据库!C:AK,31,0)</f>
        <v>#N/A</v>
      </c>
      <c r="AN64" s="18">
        <f t="shared" si="9"/>
        <v>0</v>
      </c>
      <c r="AO64" s="39" t="e">
        <f>VLOOKUP(E64,H2数据库!C:AK,33,0)*AN64*C64</f>
        <v>#N/A</v>
      </c>
      <c r="AP64" s="18" t="e">
        <f>VLOOKUP(E64,H2数据库!C:AK,34,0)</f>
        <v>#N/A</v>
      </c>
      <c r="AQ64" s="18" t="e">
        <f>VLOOKUP(E64,H2数据库!C:AK,35,0)</f>
        <v>#N/A</v>
      </c>
      <c r="AR64" s="18"/>
    </row>
    <row r="65" spans="1:44" x14ac:dyDescent="0.25">
      <c r="A65" s="22"/>
      <c r="B65" s="3"/>
      <c r="C65" s="3"/>
      <c r="D65" s="3"/>
      <c r="E65" s="18" t="str">
        <f t="shared" si="5"/>
        <v/>
      </c>
      <c r="F65" s="18" t="str">
        <f t="shared" si="6"/>
        <v/>
      </c>
      <c r="G65" s="18" t="str">
        <f t="shared" si="7"/>
        <v/>
      </c>
      <c r="H65" s="18" t="e">
        <f>VLOOKUP(E65,H2数据库!C:AK,2,0)</f>
        <v>#N/A</v>
      </c>
      <c r="I65" s="18" t="e">
        <f>VLOOKUP(E65,H2数据库!C:AK,3,0)</f>
        <v>#N/A</v>
      </c>
      <c r="J65" s="19" t="e">
        <f t="shared" si="8"/>
        <v>#VALUE!</v>
      </c>
      <c r="K65" s="18" t="e">
        <f>VLOOKUP(E65,H2数据库!C:AK,4,0)</f>
        <v>#N/A</v>
      </c>
      <c r="L65" s="18" t="e">
        <f>VLOOKUP(E65,H2数据库!C:AK,5,0)</f>
        <v>#N/A</v>
      </c>
      <c r="M65" s="18"/>
      <c r="N65" s="18" t="e">
        <f>VLOOKUP(E65,H2数据库!C:AK,6,0)</f>
        <v>#N/A</v>
      </c>
      <c r="O65" s="18" t="e">
        <f>VLOOKUP(E65,H2数据库!C:AK,7,0)</f>
        <v>#N/A</v>
      </c>
      <c r="P65" s="19" t="e">
        <f>VLOOKUP(E65,H2数据库!C:AK,8,0)*C65</f>
        <v>#N/A</v>
      </c>
      <c r="Q65" s="18" t="e">
        <f>VLOOKUP(E65,H2数据库!C:AK,9,0)</f>
        <v>#N/A</v>
      </c>
      <c r="R65" s="18" t="e">
        <f>VLOOKUP(E65,H2数据库!C:AK,10,0)</f>
        <v>#N/A</v>
      </c>
      <c r="S65" s="18"/>
      <c r="T65" s="18" t="e">
        <f>VLOOKUP(E65,H2数据库!C:AK,11,0)</f>
        <v>#N/A</v>
      </c>
      <c r="U65" s="18" t="e">
        <f>VLOOKUP(E65,H2数据库!C:AK,12,0)</f>
        <v>#N/A</v>
      </c>
      <c r="V65" s="19" t="e">
        <f>VLOOKUP(E65,H2数据库!C:AK,15,0)*C65</f>
        <v>#N/A</v>
      </c>
      <c r="W65" s="18" t="e">
        <f>VLOOKUP(E65,H2数据库!C:AK,16,0)</f>
        <v>#N/A</v>
      </c>
      <c r="X65" s="18" t="e">
        <f>VLOOKUP(E65,H2数据库!C:AK,17,0)</f>
        <v>#N/A</v>
      </c>
      <c r="Y65" s="18"/>
      <c r="Z65" s="18" t="e">
        <f>VLOOKUP(E65,H2数据库!C:AK,18,0)</f>
        <v>#N/A</v>
      </c>
      <c r="AA65" s="18" t="e">
        <f>VLOOKUP(E65,H2数据库!C:AK,19,0)</f>
        <v>#N/A</v>
      </c>
      <c r="AB65" s="39" t="e">
        <f>VLOOKUP(E65,H2数据库!C:AK,21,0)*C65</f>
        <v>#N/A</v>
      </c>
      <c r="AC65" s="18" t="e">
        <f>VLOOKUP(E65,H2数据库!C:AK,22,0)</f>
        <v>#N/A</v>
      </c>
      <c r="AD65" s="18" t="e">
        <f>VLOOKUP(E65,H2数据库!C:AK,23,0)</f>
        <v>#N/A</v>
      </c>
      <c r="AE65" s="18"/>
      <c r="AF65" s="18" t="e">
        <f>VLOOKUP(E65,H2数据库!C:AK,24,0)</f>
        <v>#N/A</v>
      </c>
      <c r="AG65" s="18" t="e">
        <f>VLOOKUP(E65,H2数据库!C:AK,25,0)</f>
        <v>#N/A</v>
      </c>
      <c r="AH65" s="19" t="e">
        <f>VLOOKUP(E65,H2数据库!C:AK,27,0)*C65</f>
        <v>#N/A</v>
      </c>
      <c r="AI65" s="18" t="e">
        <f>VLOOKUP(E65,H2数据库!C:AK,28,0)</f>
        <v>#N/A</v>
      </c>
      <c r="AJ65" s="18" t="e">
        <f>VLOOKUP(E65,H2数据库!C:AK,29,0)</f>
        <v>#N/A</v>
      </c>
      <c r="AK65" s="18"/>
      <c r="AL65" s="18" t="e">
        <f>VLOOKUP(E65,H2数据库!C:AK,30,0)</f>
        <v>#N/A</v>
      </c>
      <c r="AM65" s="18" t="e">
        <f>VLOOKUP(E65,H2数据库!C:AK,31,0)</f>
        <v>#N/A</v>
      </c>
      <c r="AN65" s="18">
        <f t="shared" si="9"/>
        <v>0</v>
      </c>
      <c r="AO65" s="39" t="e">
        <f>VLOOKUP(E65,H2数据库!C:AK,33,0)*AN65*C65</f>
        <v>#N/A</v>
      </c>
      <c r="AP65" s="18" t="e">
        <f>VLOOKUP(E65,H2数据库!C:AK,34,0)</f>
        <v>#N/A</v>
      </c>
      <c r="AQ65" s="18" t="e">
        <f>VLOOKUP(E65,H2数据库!C:AK,35,0)</f>
        <v>#N/A</v>
      </c>
      <c r="AR65" s="18"/>
    </row>
    <row r="66" spans="1:44" x14ac:dyDescent="0.25">
      <c r="A66" s="22"/>
      <c r="B66" s="3"/>
      <c r="C66" s="3"/>
      <c r="D66" s="3"/>
      <c r="E66" s="18" t="str">
        <f t="shared" si="5"/>
        <v/>
      </c>
      <c r="F66" s="18" t="str">
        <f t="shared" si="6"/>
        <v/>
      </c>
      <c r="G66" s="18" t="str">
        <f t="shared" si="7"/>
        <v/>
      </c>
      <c r="H66" s="18" t="e">
        <f>VLOOKUP(E66,H2数据库!C:AK,2,0)</f>
        <v>#N/A</v>
      </c>
      <c r="I66" s="18" t="e">
        <f>VLOOKUP(E66,H2数据库!C:AK,3,0)</f>
        <v>#N/A</v>
      </c>
      <c r="J66" s="19" t="e">
        <f t="shared" si="8"/>
        <v>#VALUE!</v>
      </c>
      <c r="K66" s="18" t="e">
        <f>VLOOKUP(E66,H2数据库!C:AK,4,0)</f>
        <v>#N/A</v>
      </c>
      <c r="L66" s="18" t="e">
        <f>VLOOKUP(E66,H2数据库!C:AK,5,0)</f>
        <v>#N/A</v>
      </c>
      <c r="M66" s="18"/>
      <c r="N66" s="18" t="e">
        <f>VLOOKUP(E66,H2数据库!C:AK,6,0)</f>
        <v>#N/A</v>
      </c>
      <c r="O66" s="18" t="e">
        <f>VLOOKUP(E66,H2数据库!C:AK,7,0)</f>
        <v>#N/A</v>
      </c>
      <c r="P66" s="19" t="e">
        <f>VLOOKUP(E66,H2数据库!C:AK,8,0)*C66</f>
        <v>#N/A</v>
      </c>
      <c r="Q66" s="18" t="e">
        <f>VLOOKUP(E66,H2数据库!C:AK,9,0)</f>
        <v>#N/A</v>
      </c>
      <c r="R66" s="18" t="e">
        <f>VLOOKUP(E66,H2数据库!C:AK,10,0)</f>
        <v>#N/A</v>
      </c>
      <c r="S66" s="18"/>
      <c r="T66" s="18" t="e">
        <f>VLOOKUP(E66,H2数据库!C:AK,11,0)</f>
        <v>#N/A</v>
      </c>
      <c r="U66" s="18" t="e">
        <f>VLOOKUP(E66,H2数据库!C:AK,12,0)</f>
        <v>#N/A</v>
      </c>
      <c r="V66" s="19" t="e">
        <f>VLOOKUP(E66,H2数据库!C:AK,15,0)*C66</f>
        <v>#N/A</v>
      </c>
      <c r="W66" s="18" t="e">
        <f>VLOOKUP(E66,H2数据库!C:AK,16,0)</f>
        <v>#N/A</v>
      </c>
      <c r="X66" s="18" t="e">
        <f>VLOOKUP(E66,H2数据库!C:AK,17,0)</f>
        <v>#N/A</v>
      </c>
      <c r="Y66" s="18"/>
      <c r="Z66" s="18" t="e">
        <f>VLOOKUP(E66,H2数据库!C:AK,18,0)</f>
        <v>#N/A</v>
      </c>
      <c r="AA66" s="18" t="e">
        <f>VLOOKUP(E66,H2数据库!C:AK,19,0)</f>
        <v>#N/A</v>
      </c>
      <c r="AB66" s="39" t="e">
        <f>VLOOKUP(E66,H2数据库!C:AK,21,0)*C66</f>
        <v>#N/A</v>
      </c>
      <c r="AC66" s="18" t="e">
        <f>VLOOKUP(E66,H2数据库!C:AK,22,0)</f>
        <v>#N/A</v>
      </c>
      <c r="AD66" s="18" t="e">
        <f>VLOOKUP(E66,H2数据库!C:AK,23,0)</f>
        <v>#N/A</v>
      </c>
      <c r="AE66" s="18"/>
      <c r="AF66" s="18" t="e">
        <f>VLOOKUP(E66,H2数据库!C:AK,24,0)</f>
        <v>#N/A</v>
      </c>
      <c r="AG66" s="18" t="e">
        <f>VLOOKUP(E66,H2数据库!C:AK,25,0)</f>
        <v>#N/A</v>
      </c>
      <c r="AH66" s="19" t="e">
        <f>VLOOKUP(E66,H2数据库!C:AK,27,0)*C66</f>
        <v>#N/A</v>
      </c>
      <c r="AI66" s="18" t="e">
        <f>VLOOKUP(E66,H2数据库!C:AK,28,0)</f>
        <v>#N/A</v>
      </c>
      <c r="AJ66" s="18" t="e">
        <f>VLOOKUP(E66,H2数据库!C:AK,29,0)</f>
        <v>#N/A</v>
      </c>
      <c r="AK66" s="18"/>
      <c r="AL66" s="18" t="e">
        <f>VLOOKUP(E66,H2数据库!C:AK,30,0)</f>
        <v>#N/A</v>
      </c>
      <c r="AM66" s="18" t="e">
        <f>VLOOKUP(E66,H2数据库!C:AK,31,0)</f>
        <v>#N/A</v>
      </c>
      <c r="AN66" s="18">
        <f t="shared" si="9"/>
        <v>0</v>
      </c>
      <c r="AO66" s="39" t="e">
        <f>VLOOKUP(E66,H2数据库!C:AK,33,0)*AN66*C66</f>
        <v>#N/A</v>
      </c>
      <c r="AP66" s="18" t="e">
        <f>VLOOKUP(E66,H2数据库!C:AK,34,0)</f>
        <v>#N/A</v>
      </c>
      <c r="AQ66" s="18" t="e">
        <f>VLOOKUP(E66,H2数据库!C:AK,35,0)</f>
        <v>#N/A</v>
      </c>
      <c r="AR66" s="18"/>
    </row>
    <row r="67" spans="1:44" x14ac:dyDescent="0.25">
      <c r="A67" s="22"/>
      <c r="B67" s="3"/>
      <c r="C67" s="3"/>
      <c r="D67" s="3"/>
      <c r="E67" s="18" t="str">
        <f t="shared" si="5"/>
        <v/>
      </c>
      <c r="F67" s="18" t="str">
        <f t="shared" si="6"/>
        <v/>
      </c>
      <c r="G67" s="18" t="str">
        <f t="shared" si="7"/>
        <v/>
      </c>
      <c r="H67" s="18" t="e">
        <f>VLOOKUP(E67,H2数据库!C:AK,2,0)</f>
        <v>#N/A</v>
      </c>
      <c r="I67" s="18" t="e">
        <f>VLOOKUP(E67,H2数据库!C:AK,3,0)</f>
        <v>#N/A</v>
      </c>
      <c r="J67" s="19" t="e">
        <f t="shared" si="8"/>
        <v>#VALUE!</v>
      </c>
      <c r="K67" s="18" t="e">
        <f>VLOOKUP(E67,H2数据库!C:AK,4,0)</f>
        <v>#N/A</v>
      </c>
      <c r="L67" s="18" t="e">
        <f>VLOOKUP(E67,H2数据库!C:AK,5,0)</f>
        <v>#N/A</v>
      </c>
      <c r="M67" s="18"/>
      <c r="N67" s="18" t="e">
        <f>VLOOKUP(E67,H2数据库!C:AK,6,0)</f>
        <v>#N/A</v>
      </c>
      <c r="O67" s="18" t="e">
        <f>VLOOKUP(E67,H2数据库!C:AK,7,0)</f>
        <v>#N/A</v>
      </c>
      <c r="P67" s="19" t="e">
        <f>VLOOKUP(E67,H2数据库!C:AK,8,0)*C67</f>
        <v>#N/A</v>
      </c>
      <c r="Q67" s="18" t="e">
        <f>VLOOKUP(E67,H2数据库!C:AK,9,0)</f>
        <v>#N/A</v>
      </c>
      <c r="R67" s="18" t="e">
        <f>VLOOKUP(E67,H2数据库!C:AK,10,0)</f>
        <v>#N/A</v>
      </c>
      <c r="S67" s="18"/>
      <c r="T67" s="18" t="e">
        <f>VLOOKUP(E67,H2数据库!C:AK,11,0)</f>
        <v>#N/A</v>
      </c>
      <c r="U67" s="18" t="e">
        <f>VLOOKUP(E67,H2数据库!C:AK,12,0)</f>
        <v>#N/A</v>
      </c>
      <c r="V67" s="19" t="e">
        <f>VLOOKUP(E67,H2数据库!C:AK,15,0)*C67</f>
        <v>#N/A</v>
      </c>
      <c r="W67" s="18" t="e">
        <f>VLOOKUP(E67,H2数据库!C:AK,16,0)</f>
        <v>#N/A</v>
      </c>
      <c r="X67" s="18" t="e">
        <f>VLOOKUP(E67,H2数据库!C:AK,17,0)</f>
        <v>#N/A</v>
      </c>
      <c r="Y67" s="18"/>
      <c r="Z67" s="18" t="e">
        <f>VLOOKUP(E67,H2数据库!C:AK,18,0)</f>
        <v>#N/A</v>
      </c>
      <c r="AA67" s="18" t="e">
        <f>VLOOKUP(E67,H2数据库!C:AK,19,0)</f>
        <v>#N/A</v>
      </c>
      <c r="AB67" s="39" t="e">
        <f>VLOOKUP(E67,H2数据库!C:AK,21,0)*C67</f>
        <v>#N/A</v>
      </c>
      <c r="AC67" s="18" t="e">
        <f>VLOOKUP(E67,H2数据库!C:AK,22,0)</f>
        <v>#N/A</v>
      </c>
      <c r="AD67" s="18" t="e">
        <f>VLOOKUP(E67,H2数据库!C:AK,23,0)</f>
        <v>#N/A</v>
      </c>
      <c r="AE67" s="18"/>
      <c r="AF67" s="18" t="e">
        <f>VLOOKUP(E67,H2数据库!C:AK,24,0)</f>
        <v>#N/A</v>
      </c>
      <c r="AG67" s="18" t="e">
        <f>VLOOKUP(E67,H2数据库!C:AK,25,0)</f>
        <v>#N/A</v>
      </c>
      <c r="AH67" s="19" t="e">
        <f>VLOOKUP(E67,H2数据库!C:AK,27,0)*C67</f>
        <v>#N/A</v>
      </c>
      <c r="AI67" s="18" t="e">
        <f>VLOOKUP(E67,H2数据库!C:AK,28,0)</f>
        <v>#N/A</v>
      </c>
      <c r="AJ67" s="18" t="e">
        <f>VLOOKUP(E67,H2数据库!C:AK,29,0)</f>
        <v>#N/A</v>
      </c>
      <c r="AK67" s="18"/>
      <c r="AL67" s="18" t="e">
        <f>VLOOKUP(E67,H2数据库!C:AK,30,0)</f>
        <v>#N/A</v>
      </c>
      <c r="AM67" s="18" t="e">
        <f>VLOOKUP(E67,H2数据库!C:AK,31,0)</f>
        <v>#N/A</v>
      </c>
      <c r="AN67" s="18">
        <f t="shared" si="9"/>
        <v>0</v>
      </c>
      <c r="AO67" s="39" t="e">
        <f>VLOOKUP(E67,H2数据库!C:AK,33,0)*AN67*C67</f>
        <v>#N/A</v>
      </c>
      <c r="AP67" s="18" t="e">
        <f>VLOOKUP(E67,H2数据库!C:AK,34,0)</f>
        <v>#N/A</v>
      </c>
      <c r="AQ67" s="18" t="e">
        <f>VLOOKUP(E67,H2数据库!C:AK,35,0)</f>
        <v>#N/A</v>
      </c>
      <c r="AR67" s="18"/>
    </row>
    <row r="68" spans="1:44" x14ac:dyDescent="0.25">
      <c r="A68" s="22"/>
      <c r="B68" s="3"/>
      <c r="C68" s="3"/>
      <c r="D68" s="3"/>
      <c r="E68" s="18" t="str">
        <f t="shared" si="5"/>
        <v/>
      </c>
      <c r="F68" s="18" t="str">
        <f t="shared" si="6"/>
        <v/>
      </c>
      <c r="G68" s="18" t="str">
        <f t="shared" si="7"/>
        <v/>
      </c>
      <c r="H68" s="18" t="e">
        <f>VLOOKUP(E68,H2数据库!C:AK,2,0)</f>
        <v>#N/A</v>
      </c>
      <c r="I68" s="18" t="e">
        <f>VLOOKUP(E68,H2数据库!C:AK,3,0)</f>
        <v>#N/A</v>
      </c>
      <c r="J68" s="19" t="e">
        <f t="shared" si="8"/>
        <v>#VALUE!</v>
      </c>
      <c r="K68" s="18" t="e">
        <f>VLOOKUP(E68,H2数据库!C:AK,4,0)</f>
        <v>#N/A</v>
      </c>
      <c r="L68" s="18" t="e">
        <f>VLOOKUP(E68,H2数据库!C:AK,5,0)</f>
        <v>#N/A</v>
      </c>
      <c r="M68" s="18"/>
      <c r="N68" s="18" t="e">
        <f>VLOOKUP(E68,H2数据库!C:AK,6,0)</f>
        <v>#N/A</v>
      </c>
      <c r="O68" s="18" t="e">
        <f>VLOOKUP(E68,H2数据库!C:AK,7,0)</f>
        <v>#N/A</v>
      </c>
      <c r="P68" s="19" t="e">
        <f>VLOOKUP(E68,H2数据库!C:AK,8,0)*C68</f>
        <v>#N/A</v>
      </c>
      <c r="Q68" s="18" t="e">
        <f>VLOOKUP(E68,H2数据库!C:AK,9,0)</f>
        <v>#N/A</v>
      </c>
      <c r="R68" s="18" t="e">
        <f>VLOOKUP(E68,H2数据库!C:AK,10,0)</f>
        <v>#N/A</v>
      </c>
      <c r="S68" s="18"/>
      <c r="T68" s="18" t="e">
        <f>VLOOKUP(E68,H2数据库!C:AK,11,0)</f>
        <v>#N/A</v>
      </c>
      <c r="U68" s="18" t="e">
        <f>VLOOKUP(E68,H2数据库!C:AK,12,0)</f>
        <v>#N/A</v>
      </c>
      <c r="V68" s="19" t="e">
        <f>VLOOKUP(E68,H2数据库!C:AK,15,0)*C68</f>
        <v>#N/A</v>
      </c>
      <c r="W68" s="18" t="e">
        <f>VLOOKUP(E68,H2数据库!C:AK,16,0)</f>
        <v>#N/A</v>
      </c>
      <c r="X68" s="18" t="e">
        <f>VLOOKUP(E68,H2数据库!C:AK,17,0)</f>
        <v>#N/A</v>
      </c>
      <c r="Y68" s="18"/>
      <c r="Z68" s="18" t="e">
        <f>VLOOKUP(E68,H2数据库!C:AK,18,0)</f>
        <v>#N/A</v>
      </c>
      <c r="AA68" s="18" t="e">
        <f>VLOOKUP(E68,H2数据库!C:AK,19,0)</f>
        <v>#N/A</v>
      </c>
      <c r="AB68" s="39" t="e">
        <f>VLOOKUP(E68,H2数据库!C:AK,21,0)*C68</f>
        <v>#N/A</v>
      </c>
      <c r="AC68" s="18" t="e">
        <f>VLOOKUP(E68,H2数据库!C:AK,22,0)</f>
        <v>#N/A</v>
      </c>
      <c r="AD68" s="18" t="e">
        <f>VLOOKUP(E68,H2数据库!C:AK,23,0)</f>
        <v>#N/A</v>
      </c>
      <c r="AE68" s="18"/>
      <c r="AF68" s="18" t="e">
        <f>VLOOKUP(E68,H2数据库!C:AK,24,0)</f>
        <v>#N/A</v>
      </c>
      <c r="AG68" s="18" t="e">
        <f>VLOOKUP(E68,H2数据库!C:AK,25,0)</f>
        <v>#N/A</v>
      </c>
      <c r="AH68" s="19" t="e">
        <f>VLOOKUP(E68,H2数据库!C:AK,27,0)*C68</f>
        <v>#N/A</v>
      </c>
      <c r="AI68" s="18" t="e">
        <f>VLOOKUP(E68,H2数据库!C:AK,28,0)</f>
        <v>#N/A</v>
      </c>
      <c r="AJ68" s="18" t="e">
        <f>VLOOKUP(E68,H2数据库!C:AK,29,0)</f>
        <v>#N/A</v>
      </c>
      <c r="AK68" s="18"/>
      <c r="AL68" s="18" t="e">
        <f>VLOOKUP(E68,H2数据库!C:AK,30,0)</f>
        <v>#N/A</v>
      </c>
      <c r="AM68" s="18" t="e">
        <f>VLOOKUP(E68,H2数据库!C:AK,31,0)</f>
        <v>#N/A</v>
      </c>
      <c r="AN68" s="18">
        <f t="shared" si="9"/>
        <v>0</v>
      </c>
      <c r="AO68" s="39" t="e">
        <f>VLOOKUP(E68,H2数据库!C:AK,33,0)*AN68*C68</f>
        <v>#N/A</v>
      </c>
      <c r="AP68" s="18" t="e">
        <f>VLOOKUP(E68,H2数据库!C:AK,34,0)</f>
        <v>#N/A</v>
      </c>
      <c r="AQ68" s="18" t="e">
        <f>VLOOKUP(E68,H2数据库!C:AK,35,0)</f>
        <v>#N/A</v>
      </c>
      <c r="AR68" s="18"/>
    </row>
    <row r="69" spans="1:44" x14ac:dyDescent="0.25">
      <c r="A69" s="22"/>
      <c r="B69" s="3"/>
      <c r="C69" s="3"/>
      <c r="D69" s="3"/>
      <c r="E69" s="18" t="str">
        <f t="shared" si="5"/>
        <v/>
      </c>
      <c r="F69" s="18" t="str">
        <f t="shared" si="6"/>
        <v/>
      </c>
      <c r="G69" s="18" t="str">
        <f t="shared" si="7"/>
        <v/>
      </c>
      <c r="H69" s="18" t="e">
        <f>VLOOKUP(E69,H2数据库!C:AK,2,0)</f>
        <v>#N/A</v>
      </c>
      <c r="I69" s="18" t="e">
        <f>VLOOKUP(E69,H2数据库!C:AK,3,0)</f>
        <v>#N/A</v>
      </c>
      <c r="J69" s="19" t="e">
        <f t="shared" si="8"/>
        <v>#VALUE!</v>
      </c>
      <c r="K69" s="18" t="e">
        <f>VLOOKUP(E69,H2数据库!C:AK,4,0)</f>
        <v>#N/A</v>
      </c>
      <c r="L69" s="18" t="e">
        <f>VLOOKUP(E69,H2数据库!C:AK,5,0)</f>
        <v>#N/A</v>
      </c>
      <c r="M69" s="18"/>
      <c r="N69" s="18" t="e">
        <f>VLOOKUP(E69,H2数据库!C:AK,6,0)</f>
        <v>#N/A</v>
      </c>
      <c r="O69" s="18" t="e">
        <f>VLOOKUP(E69,H2数据库!C:AK,7,0)</f>
        <v>#N/A</v>
      </c>
      <c r="P69" s="19" t="e">
        <f>VLOOKUP(E69,H2数据库!C:AK,8,0)*C69</f>
        <v>#N/A</v>
      </c>
      <c r="Q69" s="18" t="e">
        <f>VLOOKUP(E69,H2数据库!C:AK,9,0)</f>
        <v>#N/A</v>
      </c>
      <c r="R69" s="18" t="e">
        <f>VLOOKUP(E69,H2数据库!C:AK,10,0)</f>
        <v>#N/A</v>
      </c>
      <c r="S69" s="18"/>
      <c r="T69" s="18" t="e">
        <f>VLOOKUP(E69,H2数据库!C:AK,11,0)</f>
        <v>#N/A</v>
      </c>
      <c r="U69" s="18" t="e">
        <f>VLOOKUP(E69,H2数据库!C:AK,12,0)</f>
        <v>#N/A</v>
      </c>
      <c r="V69" s="19" t="e">
        <f>VLOOKUP(E69,H2数据库!C:AK,15,0)*C69</f>
        <v>#N/A</v>
      </c>
      <c r="W69" s="18" t="e">
        <f>VLOOKUP(E69,H2数据库!C:AK,16,0)</f>
        <v>#N/A</v>
      </c>
      <c r="X69" s="18" t="e">
        <f>VLOOKUP(E69,H2数据库!C:AK,17,0)</f>
        <v>#N/A</v>
      </c>
      <c r="Y69" s="18"/>
      <c r="Z69" s="18" t="e">
        <f>VLOOKUP(E69,H2数据库!C:AK,18,0)</f>
        <v>#N/A</v>
      </c>
      <c r="AA69" s="18" t="e">
        <f>VLOOKUP(E69,H2数据库!C:AK,19,0)</f>
        <v>#N/A</v>
      </c>
      <c r="AB69" s="39" t="e">
        <f>VLOOKUP(E69,H2数据库!C:AK,21,0)*C69</f>
        <v>#N/A</v>
      </c>
      <c r="AC69" s="18" t="e">
        <f>VLOOKUP(E69,H2数据库!C:AK,22,0)</f>
        <v>#N/A</v>
      </c>
      <c r="AD69" s="18" t="e">
        <f>VLOOKUP(E69,H2数据库!C:AK,23,0)</f>
        <v>#N/A</v>
      </c>
      <c r="AE69" s="18"/>
      <c r="AF69" s="18" t="e">
        <f>VLOOKUP(E69,H2数据库!C:AK,24,0)</f>
        <v>#N/A</v>
      </c>
      <c r="AG69" s="18" t="e">
        <f>VLOOKUP(E69,H2数据库!C:AK,25,0)</f>
        <v>#N/A</v>
      </c>
      <c r="AH69" s="19" t="e">
        <f>VLOOKUP(E69,H2数据库!C:AK,27,0)*C69</f>
        <v>#N/A</v>
      </c>
      <c r="AI69" s="18" t="e">
        <f>VLOOKUP(E69,H2数据库!C:AK,28,0)</f>
        <v>#N/A</v>
      </c>
      <c r="AJ69" s="18" t="e">
        <f>VLOOKUP(E69,H2数据库!C:AK,29,0)</f>
        <v>#N/A</v>
      </c>
      <c r="AK69" s="18"/>
      <c r="AL69" s="18" t="e">
        <f>VLOOKUP(E69,H2数据库!C:AK,30,0)</f>
        <v>#N/A</v>
      </c>
      <c r="AM69" s="18" t="e">
        <f>VLOOKUP(E69,H2数据库!C:AK,31,0)</f>
        <v>#N/A</v>
      </c>
      <c r="AN69" s="18">
        <f t="shared" si="9"/>
        <v>0</v>
      </c>
      <c r="AO69" s="39" t="e">
        <f>VLOOKUP(E69,H2数据库!C:AK,33,0)*AN69*C69</f>
        <v>#N/A</v>
      </c>
      <c r="AP69" s="18" t="e">
        <f>VLOOKUP(E69,H2数据库!C:AK,34,0)</f>
        <v>#N/A</v>
      </c>
      <c r="AQ69" s="18" t="e">
        <f>VLOOKUP(E69,H2数据库!C:AK,35,0)</f>
        <v>#N/A</v>
      </c>
      <c r="AR69" s="18"/>
    </row>
    <row r="70" spans="1:44" x14ac:dyDescent="0.25">
      <c r="A70" s="22"/>
      <c r="B70" s="3"/>
      <c r="C70" s="3"/>
      <c r="D70" s="3"/>
      <c r="E70" s="18" t="str">
        <f t="shared" si="5"/>
        <v/>
      </c>
      <c r="F70" s="18" t="str">
        <f t="shared" si="6"/>
        <v/>
      </c>
      <c r="G70" s="18" t="str">
        <f t="shared" si="7"/>
        <v/>
      </c>
      <c r="H70" s="18" t="e">
        <f>VLOOKUP(E70,H2数据库!C:AK,2,0)</f>
        <v>#N/A</v>
      </c>
      <c r="I70" s="18" t="e">
        <f>VLOOKUP(E70,H2数据库!C:AK,3,0)</f>
        <v>#N/A</v>
      </c>
      <c r="J70" s="19" t="e">
        <f t="shared" si="8"/>
        <v>#VALUE!</v>
      </c>
      <c r="K70" s="18" t="e">
        <f>VLOOKUP(E70,H2数据库!C:AK,4,0)</f>
        <v>#N/A</v>
      </c>
      <c r="L70" s="18" t="e">
        <f>VLOOKUP(E70,H2数据库!C:AK,5,0)</f>
        <v>#N/A</v>
      </c>
      <c r="M70" s="18"/>
      <c r="N70" s="18" t="e">
        <f>VLOOKUP(E70,H2数据库!C:AK,6,0)</f>
        <v>#N/A</v>
      </c>
      <c r="O70" s="18" t="e">
        <f>VLOOKUP(E70,H2数据库!C:AK,7,0)</f>
        <v>#N/A</v>
      </c>
      <c r="P70" s="19" t="e">
        <f>VLOOKUP(E70,H2数据库!C:AK,8,0)*C70</f>
        <v>#N/A</v>
      </c>
      <c r="Q70" s="18" t="e">
        <f>VLOOKUP(E70,H2数据库!C:AK,9,0)</f>
        <v>#N/A</v>
      </c>
      <c r="R70" s="18" t="e">
        <f>VLOOKUP(E70,H2数据库!C:AK,10,0)</f>
        <v>#N/A</v>
      </c>
      <c r="S70" s="18"/>
      <c r="T70" s="18" t="e">
        <f>VLOOKUP(E70,H2数据库!C:AK,11,0)</f>
        <v>#N/A</v>
      </c>
      <c r="U70" s="18" t="e">
        <f>VLOOKUP(E70,H2数据库!C:AK,12,0)</f>
        <v>#N/A</v>
      </c>
      <c r="V70" s="19" t="e">
        <f>VLOOKUP(E70,H2数据库!C:AK,15,0)*C70</f>
        <v>#N/A</v>
      </c>
      <c r="W70" s="18" t="e">
        <f>VLOOKUP(E70,H2数据库!C:AK,16,0)</f>
        <v>#N/A</v>
      </c>
      <c r="X70" s="18" t="e">
        <f>VLOOKUP(E70,H2数据库!C:AK,17,0)</f>
        <v>#N/A</v>
      </c>
      <c r="Y70" s="18"/>
      <c r="Z70" s="18" t="e">
        <f>VLOOKUP(E70,H2数据库!C:AK,18,0)</f>
        <v>#N/A</v>
      </c>
      <c r="AA70" s="18" t="e">
        <f>VLOOKUP(E70,H2数据库!C:AK,19,0)</f>
        <v>#N/A</v>
      </c>
      <c r="AB70" s="39" t="e">
        <f>VLOOKUP(E70,H2数据库!C:AK,21,0)*C70</f>
        <v>#N/A</v>
      </c>
      <c r="AC70" s="18" t="e">
        <f>VLOOKUP(E70,H2数据库!C:AK,22,0)</f>
        <v>#N/A</v>
      </c>
      <c r="AD70" s="18" t="e">
        <f>VLOOKUP(E70,H2数据库!C:AK,23,0)</f>
        <v>#N/A</v>
      </c>
      <c r="AE70" s="18"/>
      <c r="AF70" s="18" t="e">
        <f>VLOOKUP(E70,H2数据库!C:AK,24,0)</f>
        <v>#N/A</v>
      </c>
      <c r="AG70" s="18" t="e">
        <f>VLOOKUP(E70,H2数据库!C:AK,25,0)</f>
        <v>#N/A</v>
      </c>
      <c r="AH70" s="19" t="e">
        <f>VLOOKUP(E70,H2数据库!C:AK,27,0)*C70</f>
        <v>#N/A</v>
      </c>
      <c r="AI70" s="18" t="e">
        <f>VLOOKUP(E70,H2数据库!C:AK,28,0)</f>
        <v>#N/A</v>
      </c>
      <c r="AJ70" s="18" t="e">
        <f>VLOOKUP(E70,H2数据库!C:AK,29,0)</f>
        <v>#N/A</v>
      </c>
      <c r="AK70" s="18"/>
      <c r="AL70" s="18" t="e">
        <f>VLOOKUP(E70,H2数据库!C:AK,30,0)</f>
        <v>#N/A</v>
      </c>
      <c r="AM70" s="18" t="e">
        <f>VLOOKUP(E70,H2数据库!C:AK,31,0)</f>
        <v>#N/A</v>
      </c>
      <c r="AN70" s="18">
        <f t="shared" si="9"/>
        <v>0</v>
      </c>
      <c r="AO70" s="39" t="e">
        <f>VLOOKUP(E70,H2数据库!C:AK,33,0)*AN70*C70</f>
        <v>#N/A</v>
      </c>
      <c r="AP70" s="18" t="e">
        <f>VLOOKUP(E70,H2数据库!C:AK,34,0)</f>
        <v>#N/A</v>
      </c>
      <c r="AQ70" s="18" t="e">
        <f>VLOOKUP(E70,H2数据库!C:AK,35,0)</f>
        <v>#N/A</v>
      </c>
      <c r="AR70" s="18"/>
    </row>
    <row r="71" spans="1:44" x14ac:dyDescent="0.25">
      <c r="A71" s="22"/>
      <c r="B71" s="3"/>
      <c r="C71" s="3"/>
      <c r="D71" s="3"/>
      <c r="E71" s="18" t="str">
        <f t="shared" si="5"/>
        <v/>
      </c>
      <c r="F71" s="18" t="str">
        <f t="shared" si="6"/>
        <v/>
      </c>
      <c r="G71" s="18" t="str">
        <f t="shared" si="7"/>
        <v/>
      </c>
      <c r="H71" s="18" t="e">
        <f>VLOOKUP(E71,H2数据库!C:AK,2,0)</f>
        <v>#N/A</v>
      </c>
      <c r="I71" s="18" t="e">
        <f>VLOOKUP(E71,H2数据库!C:AK,3,0)</f>
        <v>#N/A</v>
      </c>
      <c r="J71" s="19" t="e">
        <f t="shared" si="8"/>
        <v>#VALUE!</v>
      </c>
      <c r="K71" s="18" t="e">
        <f>VLOOKUP(E71,H2数据库!C:AK,4,0)</f>
        <v>#N/A</v>
      </c>
      <c r="L71" s="18" t="e">
        <f>VLOOKUP(E71,H2数据库!C:AK,5,0)</f>
        <v>#N/A</v>
      </c>
      <c r="M71" s="18"/>
      <c r="N71" s="18" t="e">
        <f>VLOOKUP(E71,H2数据库!C:AK,6,0)</f>
        <v>#N/A</v>
      </c>
      <c r="O71" s="18" t="e">
        <f>VLOOKUP(E71,H2数据库!C:AK,7,0)</f>
        <v>#N/A</v>
      </c>
      <c r="P71" s="19" t="e">
        <f>VLOOKUP(E71,H2数据库!C:AK,8,0)*C71</f>
        <v>#N/A</v>
      </c>
      <c r="Q71" s="18" t="e">
        <f>VLOOKUP(E71,H2数据库!C:AK,9,0)</f>
        <v>#N/A</v>
      </c>
      <c r="R71" s="18" t="e">
        <f>VLOOKUP(E71,H2数据库!C:AK,10,0)</f>
        <v>#N/A</v>
      </c>
      <c r="S71" s="18"/>
      <c r="T71" s="18" t="e">
        <f>VLOOKUP(E71,H2数据库!C:AK,11,0)</f>
        <v>#N/A</v>
      </c>
      <c r="U71" s="18" t="e">
        <f>VLOOKUP(E71,H2数据库!C:AK,12,0)</f>
        <v>#N/A</v>
      </c>
      <c r="V71" s="19" t="e">
        <f>VLOOKUP(E71,H2数据库!C:AK,15,0)*C71</f>
        <v>#N/A</v>
      </c>
      <c r="W71" s="18" t="e">
        <f>VLOOKUP(E71,H2数据库!C:AK,16,0)</f>
        <v>#N/A</v>
      </c>
      <c r="X71" s="18" t="e">
        <f>VLOOKUP(E71,H2数据库!C:AK,17,0)</f>
        <v>#N/A</v>
      </c>
      <c r="Y71" s="18"/>
      <c r="Z71" s="18" t="e">
        <f>VLOOKUP(E71,H2数据库!C:AK,18,0)</f>
        <v>#N/A</v>
      </c>
      <c r="AA71" s="18" t="e">
        <f>VLOOKUP(E71,H2数据库!C:AK,19,0)</f>
        <v>#N/A</v>
      </c>
      <c r="AB71" s="39" t="e">
        <f>VLOOKUP(E71,H2数据库!C:AK,21,0)*C71</f>
        <v>#N/A</v>
      </c>
      <c r="AC71" s="18" t="e">
        <f>VLOOKUP(E71,H2数据库!C:AK,22,0)</f>
        <v>#N/A</v>
      </c>
      <c r="AD71" s="18" t="e">
        <f>VLOOKUP(E71,H2数据库!C:AK,23,0)</f>
        <v>#N/A</v>
      </c>
      <c r="AE71" s="18"/>
      <c r="AF71" s="18" t="e">
        <f>VLOOKUP(E71,H2数据库!C:AK,24,0)</f>
        <v>#N/A</v>
      </c>
      <c r="AG71" s="18" t="e">
        <f>VLOOKUP(E71,H2数据库!C:AK,25,0)</f>
        <v>#N/A</v>
      </c>
      <c r="AH71" s="19" t="e">
        <f>VLOOKUP(E71,H2数据库!C:AK,27,0)*C71</f>
        <v>#N/A</v>
      </c>
      <c r="AI71" s="18" t="e">
        <f>VLOOKUP(E71,H2数据库!C:AK,28,0)</f>
        <v>#N/A</v>
      </c>
      <c r="AJ71" s="18" t="e">
        <f>VLOOKUP(E71,H2数据库!C:AK,29,0)</f>
        <v>#N/A</v>
      </c>
      <c r="AK71" s="18"/>
      <c r="AL71" s="18" t="e">
        <f>VLOOKUP(E71,H2数据库!C:AK,30,0)</f>
        <v>#N/A</v>
      </c>
      <c r="AM71" s="18" t="e">
        <f>VLOOKUP(E71,H2数据库!C:AK,31,0)</f>
        <v>#N/A</v>
      </c>
      <c r="AN71" s="18">
        <f t="shared" si="9"/>
        <v>0</v>
      </c>
      <c r="AO71" s="39" t="e">
        <f>VLOOKUP(E71,H2数据库!C:AK,33,0)*AN71*C71</f>
        <v>#N/A</v>
      </c>
      <c r="AP71" s="18" t="e">
        <f>VLOOKUP(E71,H2数据库!C:AK,34,0)</f>
        <v>#N/A</v>
      </c>
      <c r="AQ71" s="18" t="e">
        <f>VLOOKUP(E71,H2数据库!C:AK,35,0)</f>
        <v>#N/A</v>
      </c>
      <c r="AR71" s="18"/>
    </row>
    <row r="72" spans="1:44" x14ac:dyDescent="0.25">
      <c r="A72" s="22"/>
      <c r="B72" s="3"/>
      <c r="C72" s="3"/>
      <c r="D72" s="3"/>
      <c r="E72" s="18" t="str">
        <f t="shared" si="5"/>
        <v/>
      </c>
      <c r="F72" s="18" t="str">
        <f t="shared" si="6"/>
        <v/>
      </c>
      <c r="G72" s="18" t="str">
        <f t="shared" si="7"/>
        <v/>
      </c>
      <c r="H72" s="18" t="e">
        <f>VLOOKUP(E72,H2数据库!C:AK,2,0)</f>
        <v>#N/A</v>
      </c>
      <c r="I72" s="18" t="e">
        <f>VLOOKUP(E72,H2数据库!C:AK,3,0)</f>
        <v>#N/A</v>
      </c>
      <c r="J72" s="19" t="e">
        <f t="shared" si="8"/>
        <v>#VALUE!</v>
      </c>
      <c r="K72" s="18" t="e">
        <f>VLOOKUP(E72,H2数据库!C:AK,4,0)</f>
        <v>#N/A</v>
      </c>
      <c r="L72" s="18" t="e">
        <f>VLOOKUP(E72,H2数据库!C:AK,5,0)</f>
        <v>#N/A</v>
      </c>
      <c r="M72" s="18"/>
      <c r="N72" s="18" t="e">
        <f>VLOOKUP(E72,H2数据库!C:AK,6,0)</f>
        <v>#N/A</v>
      </c>
      <c r="O72" s="18" t="e">
        <f>VLOOKUP(E72,H2数据库!C:AK,7,0)</f>
        <v>#N/A</v>
      </c>
      <c r="P72" s="19" t="e">
        <f>VLOOKUP(E72,H2数据库!C:AK,8,0)*C72</f>
        <v>#N/A</v>
      </c>
      <c r="Q72" s="18" t="e">
        <f>VLOOKUP(E72,H2数据库!C:AK,9,0)</f>
        <v>#N/A</v>
      </c>
      <c r="R72" s="18" t="e">
        <f>VLOOKUP(E72,H2数据库!C:AK,10,0)</f>
        <v>#N/A</v>
      </c>
      <c r="S72" s="18"/>
      <c r="T72" s="18" t="e">
        <f>VLOOKUP(E72,H2数据库!C:AK,11,0)</f>
        <v>#N/A</v>
      </c>
      <c r="U72" s="18" t="e">
        <f>VLOOKUP(E72,H2数据库!C:AK,12,0)</f>
        <v>#N/A</v>
      </c>
      <c r="V72" s="19" t="e">
        <f>VLOOKUP(E72,H2数据库!C:AK,15,0)*C72</f>
        <v>#N/A</v>
      </c>
      <c r="W72" s="18" t="e">
        <f>VLOOKUP(E72,H2数据库!C:AK,16,0)</f>
        <v>#N/A</v>
      </c>
      <c r="X72" s="18" t="e">
        <f>VLOOKUP(E72,H2数据库!C:AK,17,0)</f>
        <v>#N/A</v>
      </c>
      <c r="Y72" s="18"/>
      <c r="Z72" s="18" t="e">
        <f>VLOOKUP(E72,H2数据库!C:AK,18,0)</f>
        <v>#N/A</v>
      </c>
      <c r="AA72" s="18" t="e">
        <f>VLOOKUP(E72,H2数据库!C:AK,19,0)</f>
        <v>#N/A</v>
      </c>
      <c r="AB72" s="39" t="e">
        <f>VLOOKUP(E72,H2数据库!C:AK,21,0)*C72</f>
        <v>#N/A</v>
      </c>
      <c r="AC72" s="18" t="e">
        <f>VLOOKUP(E72,H2数据库!C:AK,22,0)</f>
        <v>#N/A</v>
      </c>
      <c r="AD72" s="18" t="e">
        <f>VLOOKUP(E72,H2数据库!C:AK,23,0)</f>
        <v>#N/A</v>
      </c>
      <c r="AE72" s="18"/>
      <c r="AF72" s="18" t="e">
        <f>VLOOKUP(E72,H2数据库!C:AK,24,0)</f>
        <v>#N/A</v>
      </c>
      <c r="AG72" s="18" t="e">
        <f>VLOOKUP(E72,H2数据库!C:AK,25,0)</f>
        <v>#N/A</v>
      </c>
      <c r="AH72" s="19" t="e">
        <f>VLOOKUP(E72,H2数据库!C:AK,27,0)*C72</f>
        <v>#N/A</v>
      </c>
      <c r="AI72" s="18" t="e">
        <f>VLOOKUP(E72,H2数据库!C:AK,28,0)</f>
        <v>#N/A</v>
      </c>
      <c r="AJ72" s="18" t="e">
        <f>VLOOKUP(E72,H2数据库!C:AK,29,0)</f>
        <v>#N/A</v>
      </c>
      <c r="AK72" s="18"/>
      <c r="AL72" s="18" t="e">
        <f>VLOOKUP(E72,H2数据库!C:AK,30,0)</f>
        <v>#N/A</v>
      </c>
      <c r="AM72" s="18" t="e">
        <f>VLOOKUP(E72,H2数据库!C:AK,31,0)</f>
        <v>#N/A</v>
      </c>
      <c r="AN72" s="18">
        <f t="shared" si="9"/>
        <v>0</v>
      </c>
      <c r="AO72" s="39" t="e">
        <f>VLOOKUP(E72,H2数据库!C:AK,33,0)*AN72*C72</f>
        <v>#N/A</v>
      </c>
      <c r="AP72" s="18" t="e">
        <f>VLOOKUP(E72,H2数据库!C:AK,34,0)</f>
        <v>#N/A</v>
      </c>
      <c r="AQ72" s="18" t="e">
        <f>VLOOKUP(E72,H2数据库!C:AK,35,0)</f>
        <v>#N/A</v>
      </c>
      <c r="AR72" s="18"/>
    </row>
    <row r="73" spans="1:44" x14ac:dyDescent="0.25">
      <c r="A73" s="22"/>
      <c r="B73" s="3"/>
      <c r="C73" s="3"/>
      <c r="D73" s="3"/>
      <c r="E73" s="18" t="str">
        <f t="shared" ref="E73:E100" si="10">(TRIM(MID(SUBSTITUTE($B73,"-",REPT(" ",99)),COLUMN(B73)*99-98,99)))</f>
        <v/>
      </c>
      <c r="F73" s="18" t="str">
        <f t="shared" ref="F73:F100" si="11">(TRIM(MID(SUBSTITUTE($B73,"-",REPT(" ",99)),COLUMN(C73)*99-98,99)))</f>
        <v/>
      </c>
      <c r="G73" s="18" t="str">
        <f t="shared" ref="G73:G100" si="12">(TRIM(MID(SUBSTITUTE($B73,"-",REPT(" ",99)),COLUMN(D73)*99-98,99)))</f>
        <v/>
      </c>
      <c r="H73" s="18" t="e">
        <f>VLOOKUP(E73,H2数据库!C:AK,2,0)</f>
        <v>#N/A</v>
      </c>
      <c r="I73" s="18" t="e">
        <f>VLOOKUP(E73,H2数据库!C:AK,3,0)</f>
        <v>#N/A</v>
      </c>
      <c r="J73" s="19" t="e">
        <f t="shared" ref="J73:J100" si="13">(F73/1000)*C73</f>
        <v>#VALUE!</v>
      </c>
      <c r="K73" s="18" t="e">
        <f>VLOOKUP(E73,H2数据库!C:AK,4,0)</f>
        <v>#N/A</v>
      </c>
      <c r="L73" s="18" t="e">
        <f>VLOOKUP(E73,H2数据库!C:AK,5,0)</f>
        <v>#N/A</v>
      </c>
      <c r="M73" s="18"/>
      <c r="N73" s="18" t="e">
        <f>VLOOKUP(E73,H2数据库!C:AK,6,0)</f>
        <v>#N/A</v>
      </c>
      <c r="O73" s="18" t="e">
        <f>VLOOKUP(E73,H2数据库!C:AK,7,0)</f>
        <v>#N/A</v>
      </c>
      <c r="P73" s="19" t="e">
        <f>VLOOKUP(E73,H2数据库!C:AK,8,0)*C73</f>
        <v>#N/A</v>
      </c>
      <c r="Q73" s="18" t="e">
        <f>VLOOKUP(E73,H2数据库!C:AK,9,0)</f>
        <v>#N/A</v>
      </c>
      <c r="R73" s="18" t="e">
        <f>VLOOKUP(E73,H2数据库!C:AK,10,0)</f>
        <v>#N/A</v>
      </c>
      <c r="S73" s="18"/>
      <c r="T73" s="18" t="e">
        <f>VLOOKUP(E73,H2数据库!C:AK,11,0)</f>
        <v>#N/A</v>
      </c>
      <c r="U73" s="18" t="e">
        <f>VLOOKUP(E73,H2数据库!C:AK,12,0)</f>
        <v>#N/A</v>
      </c>
      <c r="V73" s="19" t="e">
        <f>VLOOKUP(E73,H2数据库!C:AK,15,0)*C73</f>
        <v>#N/A</v>
      </c>
      <c r="W73" s="18" t="e">
        <f>VLOOKUP(E73,H2数据库!C:AK,16,0)</f>
        <v>#N/A</v>
      </c>
      <c r="X73" s="18" t="e">
        <f>VLOOKUP(E73,H2数据库!C:AK,17,0)</f>
        <v>#N/A</v>
      </c>
      <c r="Y73" s="18"/>
      <c r="Z73" s="18" t="e">
        <f>VLOOKUP(E73,H2数据库!C:AK,18,0)</f>
        <v>#N/A</v>
      </c>
      <c r="AA73" s="18" t="e">
        <f>VLOOKUP(E73,H2数据库!C:AK,19,0)</f>
        <v>#N/A</v>
      </c>
      <c r="AB73" s="39" t="e">
        <f>VLOOKUP(E73,H2数据库!C:AK,21,0)*C73</f>
        <v>#N/A</v>
      </c>
      <c r="AC73" s="18" t="e">
        <f>VLOOKUP(E73,H2数据库!C:AK,22,0)</f>
        <v>#N/A</v>
      </c>
      <c r="AD73" s="18" t="e">
        <f>VLOOKUP(E73,H2数据库!C:AK,23,0)</f>
        <v>#N/A</v>
      </c>
      <c r="AE73" s="18"/>
      <c r="AF73" s="18" t="e">
        <f>VLOOKUP(E73,H2数据库!C:AK,24,0)</f>
        <v>#N/A</v>
      </c>
      <c r="AG73" s="18" t="e">
        <f>VLOOKUP(E73,H2数据库!C:AK,25,0)</f>
        <v>#N/A</v>
      </c>
      <c r="AH73" s="19" t="e">
        <f>VLOOKUP(E73,H2数据库!C:AK,27,0)*C73</f>
        <v>#N/A</v>
      </c>
      <c r="AI73" s="18" t="e">
        <f>VLOOKUP(E73,H2数据库!C:AK,28,0)</f>
        <v>#N/A</v>
      </c>
      <c r="AJ73" s="18" t="e">
        <f>VLOOKUP(E73,H2数据库!C:AK,29,0)</f>
        <v>#N/A</v>
      </c>
      <c r="AK73" s="18"/>
      <c r="AL73" s="18" t="e">
        <f>VLOOKUP(E73,H2数据库!C:AK,30,0)</f>
        <v>#N/A</v>
      </c>
      <c r="AM73" s="18" t="e">
        <f>VLOOKUP(E73,H2数据库!C:AK,31,0)</f>
        <v>#N/A</v>
      </c>
      <c r="AN73" s="18">
        <f t="shared" ref="AN73:AN100" si="14">IF(G73="F",1,0)</f>
        <v>0</v>
      </c>
      <c r="AO73" s="39" t="e">
        <f>VLOOKUP(E73,H2数据库!C:AK,33,0)*AN73*C73</f>
        <v>#N/A</v>
      </c>
      <c r="AP73" s="18" t="e">
        <f>VLOOKUP(E73,H2数据库!C:AK,34,0)</f>
        <v>#N/A</v>
      </c>
      <c r="AQ73" s="18" t="e">
        <f>VLOOKUP(E73,H2数据库!C:AK,35,0)</f>
        <v>#N/A</v>
      </c>
      <c r="AR73" s="18"/>
    </row>
    <row r="74" spans="1:44" x14ac:dyDescent="0.25">
      <c r="A74" s="22"/>
      <c r="B74" s="3"/>
      <c r="C74" s="3"/>
      <c r="D74" s="3"/>
      <c r="E74" s="18" t="str">
        <f t="shared" si="10"/>
        <v/>
      </c>
      <c r="F74" s="18" t="str">
        <f t="shared" si="11"/>
        <v/>
      </c>
      <c r="G74" s="18" t="str">
        <f t="shared" si="12"/>
        <v/>
      </c>
      <c r="H74" s="18" t="e">
        <f>VLOOKUP(E74,H2数据库!C:AK,2,0)</f>
        <v>#N/A</v>
      </c>
      <c r="I74" s="18" t="e">
        <f>VLOOKUP(E74,H2数据库!C:AK,3,0)</f>
        <v>#N/A</v>
      </c>
      <c r="J74" s="19" t="e">
        <f t="shared" si="13"/>
        <v>#VALUE!</v>
      </c>
      <c r="K74" s="18" t="e">
        <f>VLOOKUP(E74,H2数据库!C:AK,4,0)</f>
        <v>#N/A</v>
      </c>
      <c r="L74" s="18" t="e">
        <f>VLOOKUP(E74,H2数据库!C:AK,5,0)</f>
        <v>#N/A</v>
      </c>
      <c r="M74" s="18"/>
      <c r="N74" s="18" t="e">
        <f>VLOOKUP(E74,H2数据库!C:AK,6,0)</f>
        <v>#N/A</v>
      </c>
      <c r="O74" s="18" t="e">
        <f>VLOOKUP(E74,H2数据库!C:AK,7,0)</f>
        <v>#N/A</v>
      </c>
      <c r="P74" s="19" t="e">
        <f>VLOOKUP(E74,H2数据库!C:AK,8,0)*C74</f>
        <v>#N/A</v>
      </c>
      <c r="Q74" s="18" t="e">
        <f>VLOOKUP(E74,H2数据库!C:AK,9,0)</f>
        <v>#N/A</v>
      </c>
      <c r="R74" s="18" t="e">
        <f>VLOOKUP(E74,H2数据库!C:AK,10,0)</f>
        <v>#N/A</v>
      </c>
      <c r="S74" s="18"/>
      <c r="T74" s="18" t="e">
        <f>VLOOKUP(E74,H2数据库!C:AK,11,0)</f>
        <v>#N/A</v>
      </c>
      <c r="U74" s="18" t="e">
        <f>VLOOKUP(E74,H2数据库!C:AK,12,0)</f>
        <v>#N/A</v>
      </c>
      <c r="V74" s="19" t="e">
        <f>VLOOKUP(E74,H2数据库!C:AK,15,0)*C74</f>
        <v>#N/A</v>
      </c>
      <c r="W74" s="18" t="e">
        <f>VLOOKUP(E74,H2数据库!C:AK,16,0)</f>
        <v>#N/A</v>
      </c>
      <c r="X74" s="18" t="e">
        <f>VLOOKUP(E74,H2数据库!C:AK,17,0)</f>
        <v>#N/A</v>
      </c>
      <c r="Y74" s="18"/>
      <c r="Z74" s="18" t="e">
        <f>VLOOKUP(E74,H2数据库!C:AK,18,0)</f>
        <v>#N/A</v>
      </c>
      <c r="AA74" s="18" t="e">
        <f>VLOOKUP(E74,H2数据库!C:AK,19,0)</f>
        <v>#N/A</v>
      </c>
      <c r="AB74" s="39" t="e">
        <f>VLOOKUP(E74,H2数据库!C:AK,21,0)*C74</f>
        <v>#N/A</v>
      </c>
      <c r="AC74" s="18" t="e">
        <f>VLOOKUP(E74,H2数据库!C:AK,22,0)</f>
        <v>#N/A</v>
      </c>
      <c r="AD74" s="18" t="e">
        <f>VLOOKUP(E74,H2数据库!C:AK,23,0)</f>
        <v>#N/A</v>
      </c>
      <c r="AE74" s="18"/>
      <c r="AF74" s="18" t="e">
        <f>VLOOKUP(E74,H2数据库!C:AK,24,0)</f>
        <v>#N/A</v>
      </c>
      <c r="AG74" s="18" t="e">
        <f>VLOOKUP(E74,H2数据库!C:AK,25,0)</f>
        <v>#N/A</v>
      </c>
      <c r="AH74" s="19" t="e">
        <f>VLOOKUP(E74,H2数据库!C:AK,27,0)*C74</f>
        <v>#N/A</v>
      </c>
      <c r="AI74" s="18" t="e">
        <f>VLOOKUP(E74,H2数据库!C:AK,28,0)</f>
        <v>#N/A</v>
      </c>
      <c r="AJ74" s="18" t="e">
        <f>VLOOKUP(E74,H2数据库!C:AK,29,0)</f>
        <v>#N/A</v>
      </c>
      <c r="AK74" s="18"/>
      <c r="AL74" s="18" t="e">
        <f>VLOOKUP(E74,H2数据库!C:AK,30,0)</f>
        <v>#N/A</v>
      </c>
      <c r="AM74" s="18" t="e">
        <f>VLOOKUP(E74,H2数据库!C:AK,31,0)</f>
        <v>#N/A</v>
      </c>
      <c r="AN74" s="18">
        <f t="shared" si="14"/>
        <v>0</v>
      </c>
      <c r="AO74" s="39" t="e">
        <f>VLOOKUP(E74,H2数据库!C:AK,33,0)*AN74*C74</f>
        <v>#N/A</v>
      </c>
      <c r="AP74" s="18" t="e">
        <f>VLOOKUP(E74,H2数据库!C:AK,34,0)</f>
        <v>#N/A</v>
      </c>
      <c r="AQ74" s="18" t="e">
        <f>VLOOKUP(E74,H2数据库!C:AK,35,0)</f>
        <v>#N/A</v>
      </c>
      <c r="AR74" s="18"/>
    </row>
    <row r="75" spans="1:44" x14ac:dyDescent="0.25">
      <c r="A75" s="22"/>
      <c r="B75" s="3"/>
      <c r="C75" s="3"/>
      <c r="D75" s="3"/>
      <c r="E75" s="18" t="str">
        <f t="shared" si="10"/>
        <v/>
      </c>
      <c r="F75" s="18" t="str">
        <f t="shared" si="11"/>
        <v/>
      </c>
      <c r="G75" s="18" t="str">
        <f t="shared" si="12"/>
        <v/>
      </c>
      <c r="H75" s="18" t="e">
        <f>VLOOKUP(E75,H2数据库!C:AK,2,0)</f>
        <v>#N/A</v>
      </c>
      <c r="I75" s="18" t="e">
        <f>VLOOKUP(E75,H2数据库!C:AK,3,0)</f>
        <v>#N/A</v>
      </c>
      <c r="J75" s="19" t="e">
        <f t="shared" si="13"/>
        <v>#VALUE!</v>
      </c>
      <c r="K75" s="18" t="e">
        <f>VLOOKUP(E75,H2数据库!C:AK,4,0)</f>
        <v>#N/A</v>
      </c>
      <c r="L75" s="18" t="e">
        <f>VLOOKUP(E75,H2数据库!C:AK,5,0)</f>
        <v>#N/A</v>
      </c>
      <c r="M75" s="18"/>
      <c r="N75" s="18" t="e">
        <f>VLOOKUP(E75,H2数据库!C:AK,6,0)</f>
        <v>#N/A</v>
      </c>
      <c r="O75" s="18" t="e">
        <f>VLOOKUP(E75,H2数据库!C:AK,7,0)</f>
        <v>#N/A</v>
      </c>
      <c r="P75" s="19" t="e">
        <f>VLOOKUP(E75,H2数据库!C:AK,8,0)*C75</f>
        <v>#N/A</v>
      </c>
      <c r="Q75" s="18" t="e">
        <f>VLOOKUP(E75,H2数据库!C:AK,9,0)</f>
        <v>#N/A</v>
      </c>
      <c r="R75" s="18" t="e">
        <f>VLOOKUP(E75,H2数据库!C:AK,10,0)</f>
        <v>#N/A</v>
      </c>
      <c r="S75" s="18"/>
      <c r="T75" s="18" t="e">
        <f>VLOOKUP(E75,H2数据库!C:AK,11,0)</f>
        <v>#N/A</v>
      </c>
      <c r="U75" s="18" t="e">
        <f>VLOOKUP(E75,H2数据库!C:AK,12,0)</f>
        <v>#N/A</v>
      </c>
      <c r="V75" s="19" t="e">
        <f>VLOOKUP(E75,H2数据库!C:AK,15,0)*C75</f>
        <v>#N/A</v>
      </c>
      <c r="W75" s="18" t="e">
        <f>VLOOKUP(E75,H2数据库!C:AK,16,0)</f>
        <v>#N/A</v>
      </c>
      <c r="X75" s="18" t="e">
        <f>VLOOKUP(E75,H2数据库!C:AK,17,0)</f>
        <v>#N/A</v>
      </c>
      <c r="Y75" s="18"/>
      <c r="Z75" s="18" t="e">
        <f>VLOOKUP(E75,H2数据库!C:AK,18,0)</f>
        <v>#N/A</v>
      </c>
      <c r="AA75" s="18" t="e">
        <f>VLOOKUP(E75,H2数据库!C:AK,19,0)</f>
        <v>#N/A</v>
      </c>
      <c r="AB75" s="39" t="e">
        <f>VLOOKUP(E75,H2数据库!C:AK,21,0)*C75</f>
        <v>#N/A</v>
      </c>
      <c r="AC75" s="18" t="e">
        <f>VLOOKUP(E75,H2数据库!C:AK,22,0)</f>
        <v>#N/A</v>
      </c>
      <c r="AD75" s="18" t="e">
        <f>VLOOKUP(E75,H2数据库!C:AK,23,0)</f>
        <v>#N/A</v>
      </c>
      <c r="AE75" s="18"/>
      <c r="AF75" s="18" t="e">
        <f>VLOOKUP(E75,H2数据库!C:AK,24,0)</f>
        <v>#N/A</v>
      </c>
      <c r="AG75" s="18" t="e">
        <f>VLOOKUP(E75,H2数据库!C:AK,25,0)</f>
        <v>#N/A</v>
      </c>
      <c r="AH75" s="19" t="e">
        <f>VLOOKUP(E75,H2数据库!C:AK,27,0)*C75</f>
        <v>#N/A</v>
      </c>
      <c r="AI75" s="18" t="e">
        <f>VLOOKUP(E75,H2数据库!C:AK,28,0)</f>
        <v>#N/A</v>
      </c>
      <c r="AJ75" s="18" t="e">
        <f>VLOOKUP(E75,H2数据库!C:AK,29,0)</f>
        <v>#N/A</v>
      </c>
      <c r="AK75" s="18"/>
      <c r="AL75" s="18" t="e">
        <f>VLOOKUP(E75,H2数据库!C:AK,30,0)</f>
        <v>#N/A</v>
      </c>
      <c r="AM75" s="18" t="e">
        <f>VLOOKUP(E75,H2数据库!C:AK,31,0)</f>
        <v>#N/A</v>
      </c>
      <c r="AN75" s="18">
        <f t="shared" si="14"/>
        <v>0</v>
      </c>
      <c r="AO75" s="39" t="e">
        <f>VLOOKUP(E75,H2数据库!C:AK,33,0)*AN75*C75</f>
        <v>#N/A</v>
      </c>
      <c r="AP75" s="18" t="e">
        <f>VLOOKUP(E75,H2数据库!C:AK,34,0)</f>
        <v>#N/A</v>
      </c>
      <c r="AQ75" s="18" t="e">
        <f>VLOOKUP(E75,H2数据库!C:AK,35,0)</f>
        <v>#N/A</v>
      </c>
      <c r="AR75" s="18"/>
    </row>
    <row r="76" spans="1:44" x14ac:dyDescent="0.25">
      <c r="A76" s="22"/>
      <c r="B76" s="3"/>
      <c r="C76" s="3"/>
      <c r="D76" s="3"/>
      <c r="E76" s="18" t="str">
        <f t="shared" si="10"/>
        <v/>
      </c>
      <c r="F76" s="18" t="str">
        <f t="shared" si="11"/>
        <v/>
      </c>
      <c r="G76" s="18" t="str">
        <f t="shared" si="12"/>
        <v/>
      </c>
      <c r="H76" s="18" t="e">
        <f>VLOOKUP(E76,H2数据库!C:AK,2,0)</f>
        <v>#N/A</v>
      </c>
      <c r="I76" s="18" t="e">
        <f>VLOOKUP(E76,H2数据库!C:AK,3,0)</f>
        <v>#N/A</v>
      </c>
      <c r="J76" s="19" t="e">
        <f t="shared" si="13"/>
        <v>#VALUE!</v>
      </c>
      <c r="K76" s="18" t="e">
        <f>VLOOKUP(E76,H2数据库!C:AK,4,0)</f>
        <v>#N/A</v>
      </c>
      <c r="L76" s="18" t="e">
        <f>VLOOKUP(E76,H2数据库!C:AK,5,0)</f>
        <v>#N/A</v>
      </c>
      <c r="M76" s="18"/>
      <c r="N76" s="18" t="e">
        <f>VLOOKUP(E76,H2数据库!C:AK,6,0)</f>
        <v>#N/A</v>
      </c>
      <c r="O76" s="18" t="e">
        <f>VLOOKUP(E76,H2数据库!C:AK,7,0)</f>
        <v>#N/A</v>
      </c>
      <c r="P76" s="19" t="e">
        <f>VLOOKUP(E76,H2数据库!C:AK,8,0)*C76</f>
        <v>#N/A</v>
      </c>
      <c r="Q76" s="18" t="e">
        <f>VLOOKUP(E76,H2数据库!C:AK,9,0)</f>
        <v>#N/A</v>
      </c>
      <c r="R76" s="18" t="e">
        <f>VLOOKUP(E76,H2数据库!C:AK,10,0)</f>
        <v>#N/A</v>
      </c>
      <c r="S76" s="18"/>
      <c r="T76" s="18" t="e">
        <f>VLOOKUP(E76,H2数据库!C:AK,11,0)</f>
        <v>#N/A</v>
      </c>
      <c r="U76" s="18" t="e">
        <f>VLOOKUP(E76,H2数据库!C:AK,12,0)</f>
        <v>#N/A</v>
      </c>
      <c r="V76" s="19" t="e">
        <f>VLOOKUP(E76,H2数据库!C:AK,15,0)*C76</f>
        <v>#N/A</v>
      </c>
      <c r="W76" s="18" t="e">
        <f>VLOOKUP(E76,H2数据库!C:AK,16,0)</f>
        <v>#N/A</v>
      </c>
      <c r="X76" s="18" t="e">
        <f>VLOOKUP(E76,H2数据库!C:AK,17,0)</f>
        <v>#N/A</v>
      </c>
      <c r="Y76" s="18"/>
      <c r="Z76" s="18" t="e">
        <f>VLOOKUP(E76,H2数据库!C:AK,18,0)</f>
        <v>#N/A</v>
      </c>
      <c r="AA76" s="18" t="e">
        <f>VLOOKUP(E76,H2数据库!C:AK,19,0)</f>
        <v>#N/A</v>
      </c>
      <c r="AB76" s="39" t="e">
        <f>VLOOKUP(E76,H2数据库!C:AK,21,0)*C76</f>
        <v>#N/A</v>
      </c>
      <c r="AC76" s="18" t="e">
        <f>VLOOKUP(E76,H2数据库!C:AK,22,0)</f>
        <v>#N/A</v>
      </c>
      <c r="AD76" s="18" t="e">
        <f>VLOOKUP(E76,H2数据库!C:AK,23,0)</f>
        <v>#N/A</v>
      </c>
      <c r="AE76" s="18"/>
      <c r="AF76" s="18" t="e">
        <f>VLOOKUP(E76,H2数据库!C:AK,24,0)</f>
        <v>#N/A</v>
      </c>
      <c r="AG76" s="18" t="e">
        <f>VLOOKUP(E76,H2数据库!C:AK,25,0)</f>
        <v>#N/A</v>
      </c>
      <c r="AH76" s="19" t="e">
        <f>VLOOKUP(E76,H2数据库!C:AK,27,0)*C76</f>
        <v>#N/A</v>
      </c>
      <c r="AI76" s="18" t="e">
        <f>VLOOKUP(E76,H2数据库!C:AK,28,0)</f>
        <v>#N/A</v>
      </c>
      <c r="AJ76" s="18" t="e">
        <f>VLOOKUP(E76,H2数据库!C:AK,29,0)</f>
        <v>#N/A</v>
      </c>
      <c r="AK76" s="18"/>
      <c r="AL76" s="18" t="e">
        <f>VLOOKUP(E76,H2数据库!C:AK,30,0)</f>
        <v>#N/A</v>
      </c>
      <c r="AM76" s="18" t="e">
        <f>VLOOKUP(E76,H2数据库!C:AK,31,0)</f>
        <v>#N/A</v>
      </c>
      <c r="AN76" s="18">
        <f t="shared" si="14"/>
        <v>0</v>
      </c>
      <c r="AO76" s="39" t="e">
        <f>VLOOKUP(E76,H2数据库!C:AK,33,0)*AN76*C76</f>
        <v>#N/A</v>
      </c>
      <c r="AP76" s="18" t="e">
        <f>VLOOKUP(E76,H2数据库!C:AK,34,0)</f>
        <v>#N/A</v>
      </c>
      <c r="AQ76" s="18" t="e">
        <f>VLOOKUP(E76,H2数据库!C:AK,35,0)</f>
        <v>#N/A</v>
      </c>
      <c r="AR76" s="18"/>
    </row>
    <row r="77" spans="1:44" x14ac:dyDescent="0.25">
      <c r="A77" s="22"/>
      <c r="B77" s="3"/>
      <c r="C77" s="3"/>
      <c r="D77" s="3"/>
      <c r="E77" s="18" t="str">
        <f t="shared" si="10"/>
        <v/>
      </c>
      <c r="F77" s="18" t="str">
        <f t="shared" si="11"/>
        <v/>
      </c>
      <c r="G77" s="18" t="str">
        <f t="shared" si="12"/>
        <v/>
      </c>
      <c r="H77" s="18" t="e">
        <f>VLOOKUP(E77,H2数据库!C:AK,2,0)</f>
        <v>#N/A</v>
      </c>
      <c r="I77" s="18" t="e">
        <f>VLOOKUP(E77,H2数据库!C:AK,3,0)</f>
        <v>#N/A</v>
      </c>
      <c r="J77" s="19" t="e">
        <f t="shared" si="13"/>
        <v>#VALUE!</v>
      </c>
      <c r="K77" s="18" t="e">
        <f>VLOOKUP(E77,H2数据库!C:AK,4,0)</f>
        <v>#N/A</v>
      </c>
      <c r="L77" s="18" t="e">
        <f>VLOOKUP(E77,H2数据库!C:AK,5,0)</f>
        <v>#N/A</v>
      </c>
      <c r="M77" s="18"/>
      <c r="N77" s="18" t="e">
        <f>VLOOKUP(E77,H2数据库!C:AK,6,0)</f>
        <v>#N/A</v>
      </c>
      <c r="O77" s="18" t="e">
        <f>VLOOKUP(E77,H2数据库!C:AK,7,0)</f>
        <v>#N/A</v>
      </c>
      <c r="P77" s="19" t="e">
        <f>VLOOKUP(E77,H2数据库!C:AK,8,0)*C77</f>
        <v>#N/A</v>
      </c>
      <c r="Q77" s="18" t="e">
        <f>VLOOKUP(E77,H2数据库!C:AK,9,0)</f>
        <v>#N/A</v>
      </c>
      <c r="R77" s="18" t="e">
        <f>VLOOKUP(E77,H2数据库!C:AK,10,0)</f>
        <v>#N/A</v>
      </c>
      <c r="S77" s="18"/>
      <c r="T77" s="18" t="e">
        <f>VLOOKUP(E77,H2数据库!C:AK,11,0)</f>
        <v>#N/A</v>
      </c>
      <c r="U77" s="18" t="e">
        <f>VLOOKUP(E77,H2数据库!C:AK,12,0)</f>
        <v>#N/A</v>
      </c>
      <c r="V77" s="19" t="e">
        <f>VLOOKUP(E77,H2数据库!C:AK,15,0)*C77</f>
        <v>#N/A</v>
      </c>
      <c r="W77" s="18" t="e">
        <f>VLOOKUP(E77,H2数据库!C:AK,16,0)</f>
        <v>#N/A</v>
      </c>
      <c r="X77" s="18" t="e">
        <f>VLOOKUP(E77,H2数据库!C:AK,17,0)</f>
        <v>#N/A</v>
      </c>
      <c r="Y77" s="18"/>
      <c r="Z77" s="18" t="e">
        <f>VLOOKUP(E77,H2数据库!C:AK,18,0)</f>
        <v>#N/A</v>
      </c>
      <c r="AA77" s="18" t="e">
        <f>VLOOKUP(E77,H2数据库!C:AK,19,0)</f>
        <v>#N/A</v>
      </c>
      <c r="AB77" s="39" t="e">
        <f>VLOOKUP(E77,H2数据库!C:AK,21,0)*C77</f>
        <v>#N/A</v>
      </c>
      <c r="AC77" s="18" t="e">
        <f>VLOOKUP(E77,H2数据库!C:AK,22,0)</f>
        <v>#N/A</v>
      </c>
      <c r="AD77" s="18" t="e">
        <f>VLOOKUP(E77,H2数据库!C:AK,23,0)</f>
        <v>#N/A</v>
      </c>
      <c r="AE77" s="18"/>
      <c r="AF77" s="18" t="e">
        <f>VLOOKUP(E77,H2数据库!C:AK,24,0)</f>
        <v>#N/A</v>
      </c>
      <c r="AG77" s="18" t="e">
        <f>VLOOKUP(E77,H2数据库!C:AK,25,0)</f>
        <v>#N/A</v>
      </c>
      <c r="AH77" s="19" t="e">
        <f>VLOOKUP(E77,H2数据库!C:AK,27,0)*C77</f>
        <v>#N/A</v>
      </c>
      <c r="AI77" s="18" t="e">
        <f>VLOOKUP(E77,H2数据库!C:AK,28,0)</f>
        <v>#N/A</v>
      </c>
      <c r="AJ77" s="18" t="e">
        <f>VLOOKUP(E77,H2数据库!C:AK,29,0)</f>
        <v>#N/A</v>
      </c>
      <c r="AK77" s="18"/>
      <c r="AL77" s="18" t="e">
        <f>VLOOKUP(E77,H2数据库!C:AK,30,0)</f>
        <v>#N/A</v>
      </c>
      <c r="AM77" s="18" t="e">
        <f>VLOOKUP(E77,H2数据库!C:AK,31,0)</f>
        <v>#N/A</v>
      </c>
      <c r="AN77" s="18">
        <f t="shared" si="14"/>
        <v>0</v>
      </c>
      <c r="AO77" s="39" t="e">
        <f>VLOOKUP(E77,H2数据库!C:AK,33,0)*AN77*C77</f>
        <v>#N/A</v>
      </c>
      <c r="AP77" s="18" t="e">
        <f>VLOOKUP(E77,H2数据库!C:AK,34,0)</f>
        <v>#N/A</v>
      </c>
      <c r="AQ77" s="18" t="e">
        <f>VLOOKUP(E77,H2数据库!C:AK,35,0)</f>
        <v>#N/A</v>
      </c>
      <c r="AR77" s="18"/>
    </row>
    <row r="78" spans="1:44" x14ac:dyDescent="0.25">
      <c r="A78" s="22"/>
      <c r="B78" s="3"/>
      <c r="C78" s="3"/>
      <c r="D78" s="3"/>
      <c r="E78" s="18" t="str">
        <f t="shared" si="10"/>
        <v/>
      </c>
      <c r="F78" s="18" t="str">
        <f t="shared" si="11"/>
        <v/>
      </c>
      <c r="G78" s="18" t="str">
        <f t="shared" si="12"/>
        <v/>
      </c>
      <c r="H78" s="18" t="e">
        <f>VLOOKUP(E78,H2数据库!C:AK,2,0)</f>
        <v>#N/A</v>
      </c>
      <c r="I78" s="18" t="e">
        <f>VLOOKUP(E78,H2数据库!C:AK,3,0)</f>
        <v>#N/A</v>
      </c>
      <c r="J78" s="19" t="e">
        <f t="shared" si="13"/>
        <v>#VALUE!</v>
      </c>
      <c r="K78" s="18" t="e">
        <f>VLOOKUP(E78,H2数据库!C:AK,4,0)</f>
        <v>#N/A</v>
      </c>
      <c r="L78" s="18" t="e">
        <f>VLOOKUP(E78,H2数据库!C:AK,5,0)</f>
        <v>#N/A</v>
      </c>
      <c r="M78" s="18"/>
      <c r="N78" s="18" t="e">
        <f>VLOOKUP(E78,H2数据库!C:AK,6,0)</f>
        <v>#N/A</v>
      </c>
      <c r="O78" s="18" t="e">
        <f>VLOOKUP(E78,H2数据库!C:AK,7,0)</f>
        <v>#N/A</v>
      </c>
      <c r="P78" s="19" t="e">
        <f>VLOOKUP(E78,H2数据库!C:AK,8,0)*C78</f>
        <v>#N/A</v>
      </c>
      <c r="Q78" s="18" t="e">
        <f>VLOOKUP(E78,H2数据库!C:AK,9,0)</f>
        <v>#N/A</v>
      </c>
      <c r="R78" s="18" t="e">
        <f>VLOOKUP(E78,H2数据库!C:AK,10,0)</f>
        <v>#N/A</v>
      </c>
      <c r="S78" s="18"/>
      <c r="T78" s="18" t="e">
        <f>VLOOKUP(E78,H2数据库!C:AK,11,0)</f>
        <v>#N/A</v>
      </c>
      <c r="U78" s="18" t="e">
        <f>VLOOKUP(E78,H2数据库!C:AK,12,0)</f>
        <v>#N/A</v>
      </c>
      <c r="V78" s="19" t="e">
        <f>VLOOKUP(E78,H2数据库!C:AK,15,0)*C78</f>
        <v>#N/A</v>
      </c>
      <c r="W78" s="18" t="e">
        <f>VLOOKUP(E78,H2数据库!C:AK,16,0)</f>
        <v>#N/A</v>
      </c>
      <c r="X78" s="18" t="e">
        <f>VLOOKUP(E78,H2数据库!C:AK,17,0)</f>
        <v>#N/A</v>
      </c>
      <c r="Y78" s="18"/>
      <c r="Z78" s="18" t="e">
        <f>VLOOKUP(E78,H2数据库!C:AK,18,0)</f>
        <v>#N/A</v>
      </c>
      <c r="AA78" s="18" t="e">
        <f>VLOOKUP(E78,H2数据库!C:AK,19,0)</f>
        <v>#N/A</v>
      </c>
      <c r="AB78" s="39" t="e">
        <f>VLOOKUP(E78,H2数据库!C:AK,21,0)*C78</f>
        <v>#N/A</v>
      </c>
      <c r="AC78" s="18" t="e">
        <f>VLOOKUP(E78,H2数据库!C:AK,22,0)</f>
        <v>#N/A</v>
      </c>
      <c r="AD78" s="18" t="e">
        <f>VLOOKUP(E78,H2数据库!C:AK,23,0)</f>
        <v>#N/A</v>
      </c>
      <c r="AE78" s="18"/>
      <c r="AF78" s="18" t="e">
        <f>VLOOKUP(E78,H2数据库!C:AK,24,0)</f>
        <v>#N/A</v>
      </c>
      <c r="AG78" s="18" t="e">
        <f>VLOOKUP(E78,H2数据库!C:AK,25,0)</f>
        <v>#N/A</v>
      </c>
      <c r="AH78" s="19" t="e">
        <f>VLOOKUP(E78,H2数据库!C:AK,27,0)*C78</f>
        <v>#N/A</v>
      </c>
      <c r="AI78" s="18" t="e">
        <f>VLOOKUP(E78,H2数据库!C:AK,28,0)</f>
        <v>#N/A</v>
      </c>
      <c r="AJ78" s="18" t="e">
        <f>VLOOKUP(E78,H2数据库!C:AK,29,0)</f>
        <v>#N/A</v>
      </c>
      <c r="AK78" s="18"/>
      <c r="AL78" s="18" t="e">
        <f>VLOOKUP(E78,H2数据库!C:AK,30,0)</f>
        <v>#N/A</v>
      </c>
      <c r="AM78" s="18" t="e">
        <f>VLOOKUP(E78,H2数据库!C:AK,31,0)</f>
        <v>#N/A</v>
      </c>
      <c r="AN78" s="18">
        <f t="shared" si="14"/>
        <v>0</v>
      </c>
      <c r="AO78" s="39" t="e">
        <f>VLOOKUP(E78,H2数据库!C:AK,33,0)*AN78*C78</f>
        <v>#N/A</v>
      </c>
      <c r="AP78" s="18" t="e">
        <f>VLOOKUP(E78,H2数据库!C:AK,34,0)</f>
        <v>#N/A</v>
      </c>
      <c r="AQ78" s="18" t="e">
        <f>VLOOKUP(E78,H2数据库!C:AK,35,0)</f>
        <v>#N/A</v>
      </c>
      <c r="AR78" s="18"/>
    </row>
    <row r="79" spans="1:44" x14ac:dyDescent="0.25">
      <c r="A79" s="22"/>
      <c r="B79" s="3"/>
      <c r="C79" s="3"/>
      <c r="D79" s="3"/>
      <c r="E79" s="18" t="str">
        <f t="shared" si="10"/>
        <v/>
      </c>
      <c r="F79" s="18" t="str">
        <f t="shared" si="11"/>
        <v/>
      </c>
      <c r="G79" s="18" t="str">
        <f t="shared" si="12"/>
        <v/>
      </c>
      <c r="H79" s="18" t="e">
        <f>VLOOKUP(E79,H2数据库!C:AK,2,0)</f>
        <v>#N/A</v>
      </c>
      <c r="I79" s="18" t="e">
        <f>VLOOKUP(E79,H2数据库!C:AK,3,0)</f>
        <v>#N/A</v>
      </c>
      <c r="J79" s="19" t="e">
        <f t="shared" si="13"/>
        <v>#VALUE!</v>
      </c>
      <c r="K79" s="18" t="e">
        <f>VLOOKUP(E79,H2数据库!C:AK,4,0)</f>
        <v>#N/A</v>
      </c>
      <c r="L79" s="18" t="e">
        <f>VLOOKUP(E79,H2数据库!C:AK,5,0)</f>
        <v>#N/A</v>
      </c>
      <c r="M79" s="18"/>
      <c r="N79" s="18" t="e">
        <f>VLOOKUP(E79,H2数据库!C:AK,6,0)</f>
        <v>#N/A</v>
      </c>
      <c r="O79" s="18" t="e">
        <f>VLOOKUP(E79,H2数据库!C:AK,7,0)</f>
        <v>#N/A</v>
      </c>
      <c r="P79" s="19" t="e">
        <f>VLOOKUP(E79,H2数据库!C:AK,8,0)*C79</f>
        <v>#N/A</v>
      </c>
      <c r="Q79" s="18" t="e">
        <f>VLOOKUP(E79,H2数据库!C:AK,9,0)</f>
        <v>#N/A</v>
      </c>
      <c r="R79" s="18" t="e">
        <f>VLOOKUP(E79,H2数据库!C:AK,10,0)</f>
        <v>#N/A</v>
      </c>
      <c r="S79" s="18"/>
      <c r="T79" s="18" t="e">
        <f>VLOOKUP(E79,H2数据库!C:AK,11,0)</f>
        <v>#N/A</v>
      </c>
      <c r="U79" s="18" t="e">
        <f>VLOOKUP(E79,H2数据库!C:AK,12,0)</f>
        <v>#N/A</v>
      </c>
      <c r="V79" s="19" t="e">
        <f>VLOOKUP(E79,H2数据库!C:AK,15,0)*C79</f>
        <v>#N/A</v>
      </c>
      <c r="W79" s="18" t="e">
        <f>VLOOKUP(E79,H2数据库!C:AK,16,0)</f>
        <v>#N/A</v>
      </c>
      <c r="X79" s="18" t="e">
        <f>VLOOKUP(E79,H2数据库!C:AK,17,0)</f>
        <v>#N/A</v>
      </c>
      <c r="Y79" s="18"/>
      <c r="Z79" s="18" t="e">
        <f>VLOOKUP(E79,H2数据库!C:AK,18,0)</f>
        <v>#N/A</v>
      </c>
      <c r="AA79" s="18" t="e">
        <f>VLOOKUP(E79,H2数据库!C:AK,19,0)</f>
        <v>#N/A</v>
      </c>
      <c r="AB79" s="39" t="e">
        <f>VLOOKUP(E79,H2数据库!C:AK,21,0)*C79</f>
        <v>#N/A</v>
      </c>
      <c r="AC79" s="18" t="e">
        <f>VLOOKUP(E79,H2数据库!C:AK,22,0)</f>
        <v>#N/A</v>
      </c>
      <c r="AD79" s="18" t="e">
        <f>VLOOKUP(E79,H2数据库!C:AK,23,0)</f>
        <v>#N/A</v>
      </c>
      <c r="AE79" s="18"/>
      <c r="AF79" s="18" t="e">
        <f>VLOOKUP(E79,H2数据库!C:AK,24,0)</f>
        <v>#N/A</v>
      </c>
      <c r="AG79" s="18" t="e">
        <f>VLOOKUP(E79,H2数据库!C:AK,25,0)</f>
        <v>#N/A</v>
      </c>
      <c r="AH79" s="19" t="e">
        <f>VLOOKUP(E79,H2数据库!C:AK,27,0)*C79</f>
        <v>#N/A</v>
      </c>
      <c r="AI79" s="18" t="e">
        <f>VLOOKUP(E79,H2数据库!C:AK,28,0)</f>
        <v>#N/A</v>
      </c>
      <c r="AJ79" s="18" t="e">
        <f>VLOOKUP(E79,H2数据库!C:AK,29,0)</f>
        <v>#N/A</v>
      </c>
      <c r="AK79" s="18"/>
      <c r="AL79" s="18" t="e">
        <f>VLOOKUP(E79,H2数据库!C:AK,30,0)</f>
        <v>#N/A</v>
      </c>
      <c r="AM79" s="18" t="e">
        <f>VLOOKUP(E79,H2数据库!C:AK,31,0)</f>
        <v>#N/A</v>
      </c>
      <c r="AN79" s="18">
        <f t="shared" si="14"/>
        <v>0</v>
      </c>
      <c r="AO79" s="39" t="e">
        <f>VLOOKUP(E79,H2数据库!C:AK,33,0)*AN79*C79</f>
        <v>#N/A</v>
      </c>
      <c r="AP79" s="18" t="e">
        <f>VLOOKUP(E79,H2数据库!C:AK,34,0)</f>
        <v>#N/A</v>
      </c>
      <c r="AQ79" s="18" t="e">
        <f>VLOOKUP(E79,H2数据库!C:AK,35,0)</f>
        <v>#N/A</v>
      </c>
      <c r="AR79" s="18"/>
    </row>
    <row r="80" spans="1:44" x14ac:dyDescent="0.25">
      <c r="A80" s="22"/>
      <c r="B80" s="3"/>
      <c r="C80" s="3"/>
      <c r="D80" s="3"/>
      <c r="E80" s="18" t="str">
        <f t="shared" si="10"/>
        <v/>
      </c>
      <c r="F80" s="18" t="str">
        <f t="shared" si="11"/>
        <v/>
      </c>
      <c r="G80" s="18" t="str">
        <f t="shared" si="12"/>
        <v/>
      </c>
      <c r="H80" s="18" t="e">
        <f>VLOOKUP(E80,H2数据库!C:AK,2,0)</f>
        <v>#N/A</v>
      </c>
      <c r="I80" s="18" t="e">
        <f>VLOOKUP(E80,H2数据库!C:AK,3,0)</f>
        <v>#N/A</v>
      </c>
      <c r="J80" s="19" t="e">
        <f t="shared" si="13"/>
        <v>#VALUE!</v>
      </c>
      <c r="K80" s="18" t="e">
        <f>VLOOKUP(E80,H2数据库!C:AK,4,0)</f>
        <v>#N/A</v>
      </c>
      <c r="L80" s="18" t="e">
        <f>VLOOKUP(E80,H2数据库!C:AK,5,0)</f>
        <v>#N/A</v>
      </c>
      <c r="M80" s="18"/>
      <c r="N80" s="18" t="e">
        <f>VLOOKUP(E80,H2数据库!C:AK,6,0)</f>
        <v>#N/A</v>
      </c>
      <c r="O80" s="18" t="e">
        <f>VLOOKUP(E80,H2数据库!C:AK,7,0)</f>
        <v>#N/A</v>
      </c>
      <c r="P80" s="19" t="e">
        <f>VLOOKUP(E80,H2数据库!C:AK,8,0)*C80</f>
        <v>#N/A</v>
      </c>
      <c r="Q80" s="18" t="e">
        <f>VLOOKUP(E80,H2数据库!C:AK,9,0)</f>
        <v>#N/A</v>
      </c>
      <c r="R80" s="18" t="e">
        <f>VLOOKUP(E80,H2数据库!C:AK,10,0)</f>
        <v>#N/A</v>
      </c>
      <c r="S80" s="18"/>
      <c r="T80" s="18" t="e">
        <f>VLOOKUP(E80,H2数据库!C:AK,11,0)</f>
        <v>#N/A</v>
      </c>
      <c r="U80" s="18" t="e">
        <f>VLOOKUP(E80,H2数据库!C:AK,12,0)</f>
        <v>#N/A</v>
      </c>
      <c r="V80" s="19" t="e">
        <f>VLOOKUP(E80,H2数据库!C:AK,15,0)*C80</f>
        <v>#N/A</v>
      </c>
      <c r="W80" s="18" t="e">
        <f>VLOOKUP(E80,H2数据库!C:AK,16,0)</f>
        <v>#N/A</v>
      </c>
      <c r="X80" s="18" t="e">
        <f>VLOOKUP(E80,H2数据库!C:AK,17,0)</f>
        <v>#N/A</v>
      </c>
      <c r="Y80" s="18"/>
      <c r="Z80" s="18" t="e">
        <f>VLOOKUP(E80,H2数据库!C:AK,18,0)</f>
        <v>#N/A</v>
      </c>
      <c r="AA80" s="18" t="e">
        <f>VLOOKUP(E80,H2数据库!C:AK,19,0)</f>
        <v>#N/A</v>
      </c>
      <c r="AB80" s="39" t="e">
        <f>VLOOKUP(E80,H2数据库!C:AK,21,0)*C80</f>
        <v>#N/A</v>
      </c>
      <c r="AC80" s="18" t="e">
        <f>VLOOKUP(E80,H2数据库!C:AK,22,0)</f>
        <v>#N/A</v>
      </c>
      <c r="AD80" s="18" t="e">
        <f>VLOOKUP(E80,H2数据库!C:AK,23,0)</f>
        <v>#N/A</v>
      </c>
      <c r="AE80" s="18"/>
      <c r="AF80" s="18" t="e">
        <f>VLOOKUP(E80,H2数据库!C:AK,24,0)</f>
        <v>#N/A</v>
      </c>
      <c r="AG80" s="18" t="e">
        <f>VLOOKUP(E80,H2数据库!C:AK,25,0)</f>
        <v>#N/A</v>
      </c>
      <c r="AH80" s="19" t="e">
        <f>VLOOKUP(E80,H2数据库!C:AK,27,0)*C80</f>
        <v>#N/A</v>
      </c>
      <c r="AI80" s="18" t="e">
        <f>VLOOKUP(E80,H2数据库!C:AK,28,0)</f>
        <v>#N/A</v>
      </c>
      <c r="AJ80" s="18" t="e">
        <f>VLOOKUP(E80,H2数据库!C:AK,29,0)</f>
        <v>#N/A</v>
      </c>
      <c r="AK80" s="18"/>
      <c r="AL80" s="18" t="e">
        <f>VLOOKUP(E80,H2数据库!C:AK,30,0)</f>
        <v>#N/A</v>
      </c>
      <c r="AM80" s="18" t="e">
        <f>VLOOKUP(E80,H2数据库!C:AK,31,0)</f>
        <v>#N/A</v>
      </c>
      <c r="AN80" s="18">
        <f t="shared" si="14"/>
        <v>0</v>
      </c>
      <c r="AO80" s="39" t="e">
        <f>VLOOKUP(E80,H2数据库!C:AK,33,0)*AN80*C80</f>
        <v>#N/A</v>
      </c>
      <c r="AP80" s="18" t="e">
        <f>VLOOKUP(E80,H2数据库!C:AK,34,0)</f>
        <v>#N/A</v>
      </c>
      <c r="AQ80" s="18" t="e">
        <f>VLOOKUP(E80,H2数据库!C:AK,35,0)</f>
        <v>#N/A</v>
      </c>
      <c r="AR80" s="18"/>
    </row>
    <row r="81" spans="1:44" x14ac:dyDescent="0.25">
      <c r="A81" s="22"/>
      <c r="B81" s="3"/>
      <c r="C81" s="3"/>
      <c r="D81" s="3"/>
      <c r="E81" s="18" t="str">
        <f t="shared" si="10"/>
        <v/>
      </c>
      <c r="F81" s="18" t="str">
        <f t="shared" si="11"/>
        <v/>
      </c>
      <c r="G81" s="18" t="str">
        <f t="shared" si="12"/>
        <v/>
      </c>
      <c r="H81" s="18" t="e">
        <f>VLOOKUP(E81,H2数据库!C:AK,2,0)</f>
        <v>#N/A</v>
      </c>
      <c r="I81" s="18" t="e">
        <f>VLOOKUP(E81,H2数据库!C:AK,3,0)</f>
        <v>#N/A</v>
      </c>
      <c r="J81" s="19" t="e">
        <f t="shared" si="13"/>
        <v>#VALUE!</v>
      </c>
      <c r="K81" s="18" t="e">
        <f>VLOOKUP(E81,H2数据库!C:AK,4,0)</f>
        <v>#N/A</v>
      </c>
      <c r="L81" s="18" t="e">
        <f>VLOOKUP(E81,H2数据库!C:AK,5,0)</f>
        <v>#N/A</v>
      </c>
      <c r="M81" s="18"/>
      <c r="N81" s="18" t="e">
        <f>VLOOKUP(E81,H2数据库!C:AK,6,0)</f>
        <v>#N/A</v>
      </c>
      <c r="O81" s="18" t="e">
        <f>VLOOKUP(E81,H2数据库!C:AK,7,0)</f>
        <v>#N/A</v>
      </c>
      <c r="P81" s="19" t="e">
        <f>VLOOKUP(E81,H2数据库!C:AK,8,0)*C81</f>
        <v>#N/A</v>
      </c>
      <c r="Q81" s="18" t="e">
        <f>VLOOKUP(E81,H2数据库!C:AK,9,0)</f>
        <v>#N/A</v>
      </c>
      <c r="R81" s="18" t="e">
        <f>VLOOKUP(E81,H2数据库!C:AK,10,0)</f>
        <v>#N/A</v>
      </c>
      <c r="S81" s="18"/>
      <c r="T81" s="18" t="e">
        <f>VLOOKUP(E81,H2数据库!C:AK,11,0)</f>
        <v>#N/A</v>
      </c>
      <c r="U81" s="18" t="e">
        <f>VLOOKUP(E81,H2数据库!C:AK,12,0)</f>
        <v>#N/A</v>
      </c>
      <c r="V81" s="19" t="e">
        <f>VLOOKUP(E81,H2数据库!C:AK,15,0)*C81</f>
        <v>#N/A</v>
      </c>
      <c r="W81" s="18" t="e">
        <f>VLOOKUP(E81,H2数据库!C:AK,16,0)</f>
        <v>#N/A</v>
      </c>
      <c r="X81" s="18" t="e">
        <f>VLOOKUP(E81,H2数据库!C:AK,17,0)</f>
        <v>#N/A</v>
      </c>
      <c r="Y81" s="18"/>
      <c r="Z81" s="18" t="e">
        <f>VLOOKUP(E81,H2数据库!C:AK,18,0)</f>
        <v>#N/A</v>
      </c>
      <c r="AA81" s="18" t="e">
        <f>VLOOKUP(E81,H2数据库!C:AK,19,0)</f>
        <v>#N/A</v>
      </c>
      <c r="AB81" s="39" t="e">
        <f>VLOOKUP(E81,H2数据库!C:AK,21,0)*C81</f>
        <v>#N/A</v>
      </c>
      <c r="AC81" s="18" t="e">
        <f>VLOOKUP(E81,H2数据库!C:AK,22,0)</f>
        <v>#N/A</v>
      </c>
      <c r="AD81" s="18" t="e">
        <f>VLOOKUP(E81,H2数据库!C:AK,23,0)</f>
        <v>#N/A</v>
      </c>
      <c r="AE81" s="18"/>
      <c r="AF81" s="18" t="e">
        <f>VLOOKUP(E81,H2数据库!C:AK,24,0)</f>
        <v>#N/A</v>
      </c>
      <c r="AG81" s="18" t="e">
        <f>VLOOKUP(E81,H2数据库!C:AK,25,0)</f>
        <v>#N/A</v>
      </c>
      <c r="AH81" s="19" t="e">
        <f>VLOOKUP(E81,H2数据库!C:AK,27,0)*C81</f>
        <v>#N/A</v>
      </c>
      <c r="AI81" s="18" t="e">
        <f>VLOOKUP(E81,H2数据库!C:AK,28,0)</f>
        <v>#N/A</v>
      </c>
      <c r="AJ81" s="18" t="e">
        <f>VLOOKUP(E81,H2数据库!C:AK,29,0)</f>
        <v>#N/A</v>
      </c>
      <c r="AK81" s="18"/>
      <c r="AL81" s="18" t="e">
        <f>VLOOKUP(E81,H2数据库!C:AK,30,0)</f>
        <v>#N/A</v>
      </c>
      <c r="AM81" s="18" t="e">
        <f>VLOOKUP(E81,H2数据库!C:AK,31,0)</f>
        <v>#N/A</v>
      </c>
      <c r="AN81" s="18">
        <f t="shared" si="14"/>
        <v>0</v>
      </c>
      <c r="AO81" s="39" t="e">
        <f>VLOOKUP(E81,H2数据库!C:AK,33,0)*AN81*C81</f>
        <v>#N/A</v>
      </c>
      <c r="AP81" s="18" t="e">
        <f>VLOOKUP(E81,H2数据库!C:AK,34,0)</f>
        <v>#N/A</v>
      </c>
      <c r="AQ81" s="18" t="e">
        <f>VLOOKUP(E81,H2数据库!C:AK,35,0)</f>
        <v>#N/A</v>
      </c>
      <c r="AR81" s="18"/>
    </row>
    <row r="82" spans="1:44" x14ac:dyDescent="0.25">
      <c r="A82" s="22"/>
      <c r="B82" s="3"/>
      <c r="C82" s="3"/>
      <c r="D82" s="3"/>
      <c r="E82" s="18" t="str">
        <f t="shared" si="10"/>
        <v/>
      </c>
      <c r="F82" s="18" t="str">
        <f t="shared" si="11"/>
        <v/>
      </c>
      <c r="G82" s="18" t="str">
        <f t="shared" si="12"/>
        <v/>
      </c>
      <c r="H82" s="18" t="e">
        <f>VLOOKUP(E82,H2数据库!C:AK,2,0)</f>
        <v>#N/A</v>
      </c>
      <c r="I82" s="18" t="e">
        <f>VLOOKUP(E82,H2数据库!C:AK,3,0)</f>
        <v>#N/A</v>
      </c>
      <c r="J82" s="19" t="e">
        <f t="shared" si="13"/>
        <v>#VALUE!</v>
      </c>
      <c r="K82" s="18" t="e">
        <f>VLOOKUP(E82,H2数据库!C:AK,4,0)</f>
        <v>#N/A</v>
      </c>
      <c r="L82" s="18" t="e">
        <f>VLOOKUP(E82,H2数据库!C:AK,5,0)</f>
        <v>#N/A</v>
      </c>
      <c r="M82" s="18"/>
      <c r="N82" s="18" t="e">
        <f>VLOOKUP(E82,H2数据库!C:AK,6,0)</f>
        <v>#N/A</v>
      </c>
      <c r="O82" s="18" t="e">
        <f>VLOOKUP(E82,H2数据库!C:AK,7,0)</f>
        <v>#N/A</v>
      </c>
      <c r="P82" s="19" t="e">
        <f>VLOOKUP(E82,H2数据库!C:AK,8,0)*C82</f>
        <v>#N/A</v>
      </c>
      <c r="Q82" s="18" t="e">
        <f>VLOOKUP(E82,H2数据库!C:AK,9,0)</f>
        <v>#N/A</v>
      </c>
      <c r="R82" s="18" t="e">
        <f>VLOOKUP(E82,H2数据库!C:AK,10,0)</f>
        <v>#N/A</v>
      </c>
      <c r="S82" s="18"/>
      <c r="T82" s="18" t="e">
        <f>VLOOKUP(E82,H2数据库!C:AK,11,0)</f>
        <v>#N/A</v>
      </c>
      <c r="U82" s="18" t="e">
        <f>VLOOKUP(E82,H2数据库!C:AK,12,0)</f>
        <v>#N/A</v>
      </c>
      <c r="V82" s="19" t="e">
        <f>VLOOKUP(E82,H2数据库!C:AK,15,0)*C82</f>
        <v>#N/A</v>
      </c>
      <c r="W82" s="18" t="e">
        <f>VLOOKUP(E82,H2数据库!C:AK,16,0)</f>
        <v>#N/A</v>
      </c>
      <c r="X82" s="18" t="e">
        <f>VLOOKUP(E82,H2数据库!C:AK,17,0)</f>
        <v>#N/A</v>
      </c>
      <c r="Y82" s="18"/>
      <c r="Z82" s="18" t="e">
        <f>VLOOKUP(E82,H2数据库!C:AK,18,0)</f>
        <v>#N/A</v>
      </c>
      <c r="AA82" s="18" t="e">
        <f>VLOOKUP(E82,H2数据库!C:AK,19,0)</f>
        <v>#N/A</v>
      </c>
      <c r="AB82" s="39" t="e">
        <f>VLOOKUP(E82,H2数据库!C:AK,21,0)*C82</f>
        <v>#N/A</v>
      </c>
      <c r="AC82" s="18" t="e">
        <f>VLOOKUP(E82,H2数据库!C:AK,22,0)</f>
        <v>#N/A</v>
      </c>
      <c r="AD82" s="18" t="e">
        <f>VLOOKUP(E82,H2数据库!C:AK,23,0)</f>
        <v>#N/A</v>
      </c>
      <c r="AE82" s="18"/>
      <c r="AF82" s="18" t="e">
        <f>VLOOKUP(E82,H2数据库!C:AK,24,0)</f>
        <v>#N/A</v>
      </c>
      <c r="AG82" s="18" t="e">
        <f>VLOOKUP(E82,H2数据库!C:AK,25,0)</f>
        <v>#N/A</v>
      </c>
      <c r="AH82" s="19" t="e">
        <f>VLOOKUP(E82,H2数据库!C:AK,27,0)*C82</f>
        <v>#N/A</v>
      </c>
      <c r="AI82" s="18" t="e">
        <f>VLOOKUP(E82,H2数据库!C:AK,28,0)</f>
        <v>#N/A</v>
      </c>
      <c r="AJ82" s="18" t="e">
        <f>VLOOKUP(E82,H2数据库!C:AK,29,0)</f>
        <v>#N/A</v>
      </c>
      <c r="AK82" s="18"/>
      <c r="AL82" s="18" t="e">
        <f>VLOOKUP(E82,H2数据库!C:AK,30,0)</f>
        <v>#N/A</v>
      </c>
      <c r="AM82" s="18" t="e">
        <f>VLOOKUP(E82,H2数据库!C:AK,31,0)</f>
        <v>#N/A</v>
      </c>
      <c r="AN82" s="18">
        <f t="shared" si="14"/>
        <v>0</v>
      </c>
      <c r="AO82" s="39" t="e">
        <f>VLOOKUP(E82,H2数据库!C:AK,33,0)*AN82*C82</f>
        <v>#N/A</v>
      </c>
      <c r="AP82" s="18" t="e">
        <f>VLOOKUP(E82,H2数据库!C:AK,34,0)</f>
        <v>#N/A</v>
      </c>
      <c r="AQ82" s="18" t="e">
        <f>VLOOKUP(E82,H2数据库!C:AK,35,0)</f>
        <v>#N/A</v>
      </c>
      <c r="AR82" s="18"/>
    </row>
    <row r="83" spans="1:44" x14ac:dyDescent="0.25">
      <c r="A83" s="22"/>
      <c r="B83" s="3"/>
      <c r="C83" s="3"/>
      <c r="D83" s="3"/>
      <c r="E83" s="18" t="str">
        <f t="shared" si="10"/>
        <v/>
      </c>
      <c r="F83" s="18" t="str">
        <f t="shared" si="11"/>
        <v/>
      </c>
      <c r="G83" s="18" t="str">
        <f t="shared" si="12"/>
        <v/>
      </c>
      <c r="H83" s="18" t="e">
        <f>VLOOKUP(E83,H2数据库!C:AK,2,0)</f>
        <v>#N/A</v>
      </c>
      <c r="I83" s="18" t="e">
        <f>VLOOKUP(E83,H2数据库!C:AK,3,0)</f>
        <v>#N/A</v>
      </c>
      <c r="J83" s="19" t="e">
        <f t="shared" si="13"/>
        <v>#VALUE!</v>
      </c>
      <c r="K83" s="18" t="e">
        <f>VLOOKUP(E83,H2数据库!C:AK,4,0)</f>
        <v>#N/A</v>
      </c>
      <c r="L83" s="18" t="e">
        <f>VLOOKUP(E83,H2数据库!C:AK,5,0)</f>
        <v>#N/A</v>
      </c>
      <c r="M83" s="18"/>
      <c r="N83" s="18" t="e">
        <f>VLOOKUP(E83,H2数据库!C:AK,6,0)</f>
        <v>#N/A</v>
      </c>
      <c r="O83" s="18" t="e">
        <f>VLOOKUP(E83,H2数据库!C:AK,7,0)</f>
        <v>#N/A</v>
      </c>
      <c r="P83" s="19" t="e">
        <f>VLOOKUP(E83,H2数据库!C:AK,8,0)*C83</f>
        <v>#N/A</v>
      </c>
      <c r="Q83" s="18" t="e">
        <f>VLOOKUP(E83,H2数据库!C:AK,9,0)</f>
        <v>#N/A</v>
      </c>
      <c r="R83" s="18" t="e">
        <f>VLOOKUP(E83,H2数据库!C:AK,10,0)</f>
        <v>#N/A</v>
      </c>
      <c r="S83" s="18"/>
      <c r="T83" s="18" t="e">
        <f>VLOOKUP(E83,H2数据库!C:AK,11,0)</f>
        <v>#N/A</v>
      </c>
      <c r="U83" s="18" t="e">
        <f>VLOOKUP(E83,H2数据库!C:AK,12,0)</f>
        <v>#N/A</v>
      </c>
      <c r="V83" s="19" t="e">
        <f>VLOOKUP(E83,H2数据库!C:AK,15,0)*C83</f>
        <v>#N/A</v>
      </c>
      <c r="W83" s="18" t="e">
        <f>VLOOKUP(E83,H2数据库!C:AK,16,0)</f>
        <v>#N/A</v>
      </c>
      <c r="X83" s="18" t="e">
        <f>VLOOKUP(E83,H2数据库!C:AK,17,0)</f>
        <v>#N/A</v>
      </c>
      <c r="Y83" s="18"/>
      <c r="Z83" s="18" t="e">
        <f>VLOOKUP(E83,H2数据库!C:AK,18,0)</f>
        <v>#N/A</v>
      </c>
      <c r="AA83" s="18" t="e">
        <f>VLOOKUP(E83,H2数据库!C:AK,19,0)</f>
        <v>#N/A</v>
      </c>
      <c r="AB83" s="39" t="e">
        <f>VLOOKUP(E83,H2数据库!C:AK,21,0)*C83</f>
        <v>#N/A</v>
      </c>
      <c r="AC83" s="18" t="e">
        <f>VLOOKUP(E83,H2数据库!C:AK,22,0)</f>
        <v>#N/A</v>
      </c>
      <c r="AD83" s="18" t="e">
        <f>VLOOKUP(E83,H2数据库!C:AK,23,0)</f>
        <v>#N/A</v>
      </c>
      <c r="AE83" s="18"/>
      <c r="AF83" s="18" t="e">
        <f>VLOOKUP(E83,H2数据库!C:AK,24,0)</f>
        <v>#N/A</v>
      </c>
      <c r="AG83" s="18" t="e">
        <f>VLOOKUP(E83,H2数据库!C:AK,25,0)</f>
        <v>#N/A</v>
      </c>
      <c r="AH83" s="19" t="e">
        <f>VLOOKUP(E83,H2数据库!C:AK,27,0)*C83</f>
        <v>#N/A</v>
      </c>
      <c r="AI83" s="18" t="e">
        <f>VLOOKUP(E83,H2数据库!C:AK,28,0)</f>
        <v>#N/A</v>
      </c>
      <c r="AJ83" s="18" t="e">
        <f>VLOOKUP(E83,H2数据库!C:AK,29,0)</f>
        <v>#N/A</v>
      </c>
      <c r="AK83" s="18"/>
      <c r="AL83" s="18" t="e">
        <f>VLOOKUP(E83,H2数据库!C:AK,30,0)</f>
        <v>#N/A</v>
      </c>
      <c r="AM83" s="18" t="e">
        <f>VLOOKUP(E83,H2数据库!C:AK,31,0)</f>
        <v>#N/A</v>
      </c>
      <c r="AN83" s="18">
        <f t="shared" si="14"/>
        <v>0</v>
      </c>
      <c r="AO83" s="39" t="e">
        <f>VLOOKUP(E83,H2数据库!C:AK,33,0)*AN83*C83</f>
        <v>#N/A</v>
      </c>
      <c r="AP83" s="18" t="e">
        <f>VLOOKUP(E83,H2数据库!C:AK,34,0)</f>
        <v>#N/A</v>
      </c>
      <c r="AQ83" s="18" t="e">
        <f>VLOOKUP(E83,H2数据库!C:AK,35,0)</f>
        <v>#N/A</v>
      </c>
      <c r="AR83" s="18"/>
    </row>
    <row r="84" spans="1:44" x14ac:dyDescent="0.25">
      <c r="A84" s="22"/>
      <c r="B84" s="3"/>
      <c r="C84" s="3"/>
      <c r="D84" s="3"/>
      <c r="E84" s="18" t="str">
        <f t="shared" si="10"/>
        <v/>
      </c>
      <c r="F84" s="18" t="str">
        <f t="shared" si="11"/>
        <v/>
      </c>
      <c r="G84" s="18" t="str">
        <f t="shared" si="12"/>
        <v/>
      </c>
      <c r="H84" s="18" t="e">
        <f>VLOOKUP(E84,H2数据库!C:AK,2,0)</f>
        <v>#N/A</v>
      </c>
      <c r="I84" s="18" t="e">
        <f>VLOOKUP(E84,H2数据库!C:AK,3,0)</f>
        <v>#N/A</v>
      </c>
      <c r="J84" s="19" t="e">
        <f t="shared" si="13"/>
        <v>#VALUE!</v>
      </c>
      <c r="K84" s="18" t="e">
        <f>VLOOKUP(E84,H2数据库!C:AK,4,0)</f>
        <v>#N/A</v>
      </c>
      <c r="L84" s="18" t="e">
        <f>VLOOKUP(E84,H2数据库!C:AK,5,0)</f>
        <v>#N/A</v>
      </c>
      <c r="M84" s="18"/>
      <c r="N84" s="18" t="e">
        <f>VLOOKUP(E84,H2数据库!C:AK,6,0)</f>
        <v>#N/A</v>
      </c>
      <c r="O84" s="18" t="e">
        <f>VLOOKUP(E84,H2数据库!C:AK,7,0)</f>
        <v>#N/A</v>
      </c>
      <c r="P84" s="19" t="e">
        <f>VLOOKUP(E84,H2数据库!C:AK,8,0)*C84</f>
        <v>#N/A</v>
      </c>
      <c r="Q84" s="18" t="e">
        <f>VLOOKUP(E84,H2数据库!C:AK,9,0)</f>
        <v>#N/A</v>
      </c>
      <c r="R84" s="18" t="e">
        <f>VLOOKUP(E84,H2数据库!C:AK,10,0)</f>
        <v>#N/A</v>
      </c>
      <c r="S84" s="18"/>
      <c r="T84" s="18" t="e">
        <f>VLOOKUP(E84,H2数据库!C:AK,11,0)</f>
        <v>#N/A</v>
      </c>
      <c r="U84" s="18" t="e">
        <f>VLOOKUP(E84,H2数据库!C:AK,12,0)</f>
        <v>#N/A</v>
      </c>
      <c r="V84" s="19" t="e">
        <f>VLOOKUP(E84,H2数据库!C:AK,15,0)*C84</f>
        <v>#N/A</v>
      </c>
      <c r="W84" s="18" t="e">
        <f>VLOOKUP(E84,H2数据库!C:AK,16,0)</f>
        <v>#N/A</v>
      </c>
      <c r="X84" s="18" t="e">
        <f>VLOOKUP(E84,H2数据库!C:AK,17,0)</f>
        <v>#N/A</v>
      </c>
      <c r="Y84" s="18"/>
      <c r="Z84" s="18" t="e">
        <f>VLOOKUP(E84,H2数据库!C:AK,18,0)</f>
        <v>#N/A</v>
      </c>
      <c r="AA84" s="18" t="e">
        <f>VLOOKUP(E84,H2数据库!C:AK,19,0)</f>
        <v>#N/A</v>
      </c>
      <c r="AB84" s="39" t="e">
        <f>VLOOKUP(E84,H2数据库!C:AK,21,0)*C84</f>
        <v>#N/A</v>
      </c>
      <c r="AC84" s="18" t="e">
        <f>VLOOKUP(E84,H2数据库!C:AK,22,0)</f>
        <v>#N/A</v>
      </c>
      <c r="AD84" s="18" t="e">
        <f>VLOOKUP(E84,H2数据库!C:AK,23,0)</f>
        <v>#N/A</v>
      </c>
      <c r="AE84" s="18"/>
      <c r="AF84" s="18" t="e">
        <f>VLOOKUP(E84,H2数据库!C:AK,24,0)</f>
        <v>#N/A</v>
      </c>
      <c r="AG84" s="18" t="e">
        <f>VLOOKUP(E84,H2数据库!C:AK,25,0)</f>
        <v>#N/A</v>
      </c>
      <c r="AH84" s="19" t="e">
        <f>VLOOKUP(E84,H2数据库!C:AK,27,0)*C84</f>
        <v>#N/A</v>
      </c>
      <c r="AI84" s="18" t="e">
        <f>VLOOKUP(E84,H2数据库!C:AK,28,0)</f>
        <v>#N/A</v>
      </c>
      <c r="AJ84" s="18" t="e">
        <f>VLOOKUP(E84,H2数据库!C:AK,29,0)</f>
        <v>#N/A</v>
      </c>
      <c r="AK84" s="18"/>
      <c r="AL84" s="18" t="e">
        <f>VLOOKUP(E84,H2数据库!C:AK,30,0)</f>
        <v>#N/A</v>
      </c>
      <c r="AM84" s="18" t="e">
        <f>VLOOKUP(E84,H2数据库!C:AK,31,0)</f>
        <v>#N/A</v>
      </c>
      <c r="AN84" s="18">
        <f t="shared" si="14"/>
        <v>0</v>
      </c>
      <c r="AO84" s="39" t="e">
        <f>VLOOKUP(E84,H2数据库!C:AK,33,0)*AN84*C84</f>
        <v>#N/A</v>
      </c>
      <c r="AP84" s="18" t="e">
        <f>VLOOKUP(E84,H2数据库!C:AK,34,0)</f>
        <v>#N/A</v>
      </c>
      <c r="AQ84" s="18" t="e">
        <f>VLOOKUP(E84,H2数据库!C:AK,35,0)</f>
        <v>#N/A</v>
      </c>
      <c r="AR84" s="18"/>
    </row>
    <row r="85" spans="1:44" x14ac:dyDescent="0.25">
      <c r="A85" s="22"/>
      <c r="B85" s="3"/>
      <c r="C85" s="3"/>
      <c r="D85" s="3"/>
      <c r="E85" s="18" t="str">
        <f t="shared" si="10"/>
        <v/>
      </c>
      <c r="F85" s="18" t="str">
        <f t="shared" si="11"/>
        <v/>
      </c>
      <c r="G85" s="18" t="str">
        <f t="shared" si="12"/>
        <v/>
      </c>
      <c r="H85" s="18" t="e">
        <f>VLOOKUP(E85,H2数据库!C:AK,2,0)</f>
        <v>#N/A</v>
      </c>
      <c r="I85" s="18" t="e">
        <f>VLOOKUP(E85,H2数据库!C:AK,3,0)</f>
        <v>#N/A</v>
      </c>
      <c r="J85" s="19" t="e">
        <f t="shared" si="13"/>
        <v>#VALUE!</v>
      </c>
      <c r="K85" s="18" t="e">
        <f>VLOOKUP(E85,H2数据库!C:AK,4,0)</f>
        <v>#N/A</v>
      </c>
      <c r="L85" s="18" t="e">
        <f>VLOOKUP(E85,H2数据库!C:AK,5,0)</f>
        <v>#N/A</v>
      </c>
      <c r="M85" s="18"/>
      <c r="N85" s="18" t="e">
        <f>VLOOKUP(E85,H2数据库!C:AK,6,0)</f>
        <v>#N/A</v>
      </c>
      <c r="O85" s="18" t="e">
        <f>VLOOKUP(E85,H2数据库!C:AK,7,0)</f>
        <v>#N/A</v>
      </c>
      <c r="P85" s="19" t="e">
        <f>VLOOKUP(E85,H2数据库!C:AK,8,0)*C85</f>
        <v>#N/A</v>
      </c>
      <c r="Q85" s="18" t="e">
        <f>VLOOKUP(E85,H2数据库!C:AK,9,0)</f>
        <v>#N/A</v>
      </c>
      <c r="R85" s="18" t="e">
        <f>VLOOKUP(E85,H2数据库!C:AK,10,0)</f>
        <v>#N/A</v>
      </c>
      <c r="S85" s="18"/>
      <c r="T85" s="18" t="e">
        <f>VLOOKUP(E85,H2数据库!C:AK,11,0)</f>
        <v>#N/A</v>
      </c>
      <c r="U85" s="18" t="e">
        <f>VLOOKUP(E85,H2数据库!C:AK,12,0)</f>
        <v>#N/A</v>
      </c>
      <c r="V85" s="19" t="e">
        <f>VLOOKUP(E85,H2数据库!C:AK,15,0)*C85</f>
        <v>#N/A</v>
      </c>
      <c r="W85" s="18" t="e">
        <f>VLOOKUP(E85,H2数据库!C:AK,16,0)</f>
        <v>#N/A</v>
      </c>
      <c r="X85" s="18" t="e">
        <f>VLOOKUP(E85,H2数据库!C:AK,17,0)</f>
        <v>#N/A</v>
      </c>
      <c r="Y85" s="18"/>
      <c r="Z85" s="18" t="e">
        <f>VLOOKUP(E85,H2数据库!C:AK,18,0)</f>
        <v>#N/A</v>
      </c>
      <c r="AA85" s="18" t="e">
        <f>VLOOKUP(E85,H2数据库!C:AK,19,0)</f>
        <v>#N/A</v>
      </c>
      <c r="AB85" s="39" t="e">
        <f>VLOOKUP(E85,H2数据库!C:AK,21,0)*C85</f>
        <v>#N/A</v>
      </c>
      <c r="AC85" s="18" t="e">
        <f>VLOOKUP(E85,H2数据库!C:AK,22,0)</f>
        <v>#N/A</v>
      </c>
      <c r="AD85" s="18" t="e">
        <f>VLOOKUP(E85,H2数据库!C:AK,23,0)</f>
        <v>#N/A</v>
      </c>
      <c r="AE85" s="18"/>
      <c r="AF85" s="18" t="e">
        <f>VLOOKUP(E85,H2数据库!C:AK,24,0)</f>
        <v>#N/A</v>
      </c>
      <c r="AG85" s="18" t="e">
        <f>VLOOKUP(E85,H2数据库!C:AK,25,0)</f>
        <v>#N/A</v>
      </c>
      <c r="AH85" s="19" t="e">
        <f>VLOOKUP(E85,H2数据库!C:AK,27,0)*C85</f>
        <v>#N/A</v>
      </c>
      <c r="AI85" s="18" t="e">
        <f>VLOOKUP(E85,H2数据库!C:AK,28,0)</f>
        <v>#N/A</v>
      </c>
      <c r="AJ85" s="18" t="e">
        <f>VLOOKUP(E85,H2数据库!C:AK,29,0)</f>
        <v>#N/A</v>
      </c>
      <c r="AK85" s="18"/>
      <c r="AL85" s="18" t="e">
        <f>VLOOKUP(E85,H2数据库!C:AK,30,0)</f>
        <v>#N/A</v>
      </c>
      <c r="AM85" s="18" t="e">
        <f>VLOOKUP(E85,H2数据库!C:AK,31,0)</f>
        <v>#N/A</v>
      </c>
      <c r="AN85" s="18">
        <f t="shared" si="14"/>
        <v>0</v>
      </c>
      <c r="AO85" s="39" t="e">
        <f>VLOOKUP(E85,H2数据库!C:AK,33,0)*AN85*C85</f>
        <v>#N/A</v>
      </c>
      <c r="AP85" s="18" t="e">
        <f>VLOOKUP(E85,H2数据库!C:AK,34,0)</f>
        <v>#N/A</v>
      </c>
      <c r="AQ85" s="18" t="e">
        <f>VLOOKUP(E85,H2数据库!C:AK,35,0)</f>
        <v>#N/A</v>
      </c>
      <c r="AR85" s="18"/>
    </row>
    <row r="86" spans="1:44" x14ac:dyDescent="0.25">
      <c r="A86" s="22"/>
      <c r="B86" s="3"/>
      <c r="C86" s="3"/>
      <c r="D86" s="3"/>
      <c r="E86" s="18" t="str">
        <f t="shared" si="10"/>
        <v/>
      </c>
      <c r="F86" s="18" t="str">
        <f t="shared" si="11"/>
        <v/>
      </c>
      <c r="G86" s="18" t="str">
        <f t="shared" si="12"/>
        <v/>
      </c>
      <c r="H86" s="18" t="e">
        <f>VLOOKUP(E86,H2数据库!C:AK,2,0)</f>
        <v>#N/A</v>
      </c>
      <c r="I86" s="18" t="e">
        <f>VLOOKUP(E86,H2数据库!C:AK,3,0)</f>
        <v>#N/A</v>
      </c>
      <c r="J86" s="19" t="e">
        <f t="shared" si="13"/>
        <v>#VALUE!</v>
      </c>
      <c r="K86" s="18" t="e">
        <f>VLOOKUP(E86,H2数据库!C:AK,4,0)</f>
        <v>#N/A</v>
      </c>
      <c r="L86" s="18" t="e">
        <f>VLOOKUP(E86,H2数据库!C:AK,5,0)</f>
        <v>#N/A</v>
      </c>
      <c r="M86" s="18"/>
      <c r="N86" s="18" t="e">
        <f>VLOOKUP(E86,H2数据库!C:AK,6,0)</f>
        <v>#N/A</v>
      </c>
      <c r="O86" s="18" t="e">
        <f>VLOOKUP(E86,H2数据库!C:AK,7,0)</f>
        <v>#N/A</v>
      </c>
      <c r="P86" s="19" t="e">
        <f>VLOOKUP(E86,H2数据库!C:AK,8,0)*C86</f>
        <v>#N/A</v>
      </c>
      <c r="Q86" s="18" t="e">
        <f>VLOOKUP(E86,H2数据库!C:AK,9,0)</f>
        <v>#N/A</v>
      </c>
      <c r="R86" s="18" t="e">
        <f>VLOOKUP(E86,H2数据库!C:AK,10,0)</f>
        <v>#N/A</v>
      </c>
      <c r="S86" s="18"/>
      <c r="T86" s="18" t="e">
        <f>VLOOKUP(E86,H2数据库!C:AK,11,0)</f>
        <v>#N/A</v>
      </c>
      <c r="U86" s="18" t="e">
        <f>VLOOKUP(E86,H2数据库!C:AK,12,0)</f>
        <v>#N/A</v>
      </c>
      <c r="V86" s="19" t="e">
        <f>VLOOKUP(E86,H2数据库!C:AK,15,0)*C86</f>
        <v>#N/A</v>
      </c>
      <c r="W86" s="18" t="e">
        <f>VLOOKUP(E86,H2数据库!C:AK,16,0)</f>
        <v>#N/A</v>
      </c>
      <c r="X86" s="18" t="e">
        <f>VLOOKUP(E86,H2数据库!C:AK,17,0)</f>
        <v>#N/A</v>
      </c>
      <c r="Y86" s="18"/>
      <c r="Z86" s="18" t="e">
        <f>VLOOKUP(E86,H2数据库!C:AK,18,0)</f>
        <v>#N/A</v>
      </c>
      <c r="AA86" s="18" t="e">
        <f>VLOOKUP(E86,H2数据库!C:AK,19,0)</f>
        <v>#N/A</v>
      </c>
      <c r="AB86" s="39" t="e">
        <f>VLOOKUP(E86,H2数据库!C:AK,21,0)*C86</f>
        <v>#N/A</v>
      </c>
      <c r="AC86" s="18" t="e">
        <f>VLOOKUP(E86,H2数据库!C:AK,22,0)</f>
        <v>#N/A</v>
      </c>
      <c r="AD86" s="18" t="e">
        <f>VLOOKUP(E86,H2数据库!C:AK,23,0)</f>
        <v>#N/A</v>
      </c>
      <c r="AE86" s="18"/>
      <c r="AF86" s="18" t="e">
        <f>VLOOKUP(E86,H2数据库!C:AK,24,0)</f>
        <v>#N/A</v>
      </c>
      <c r="AG86" s="18" t="e">
        <f>VLOOKUP(E86,H2数据库!C:AK,25,0)</f>
        <v>#N/A</v>
      </c>
      <c r="AH86" s="19" t="e">
        <f>VLOOKUP(E86,H2数据库!C:AK,27,0)*C86</f>
        <v>#N/A</v>
      </c>
      <c r="AI86" s="18" t="e">
        <f>VLOOKUP(E86,H2数据库!C:AK,28,0)</f>
        <v>#N/A</v>
      </c>
      <c r="AJ86" s="18" t="e">
        <f>VLOOKUP(E86,H2数据库!C:AK,29,0)</f>
        <v>#N/A</v>
      </c>
      <c r="AK86" s="18"/>
      <c r="AL86" s="18" t="e">
        <f>VLOOKUP(E86,H2数据库!C:AK,30,0)</f>
        <v>#N/A</v>
      </c>
      <c r="AM86" s="18" t="e">
        <f>VLOOKUP(E86,H2数据库!C:AK,31,0)</f>
        <v>#N/A</v>
      </c>
      <c r="AN86" s="18">
        <f t="shared" si="14"/>
        <v>0</v>
      </c>
      <c r="AO86" s="39" t="e">
        <f>VLOOKUP(E86,H2数据库!C:AK,33,0)*AN86*C86</f>
        <v>#N/A</v>
      </c>
      <c r="AP86" s="18" t="e">
        <f>VLOOKUP(E86,H2数据库!C:AK,34,0)</f>
        <v>#N/A</v>
      </c>
      <c r="AQ86" s="18" t="e">
        <f>VLOOKUP(E86,H2数据库!C:AK,35,0)</f>
        <v>#N/A</v>
      </c>
      <c r="AR86" s="18"/>
    </row>
    <row r="87" spans="1:44" x14ac:dyDescent="0.25">
      <c r="A87" s="22"/>
      <c r="B87" s="3"/>
      <c r="C87" s="3"/>
      <c r="D87" s="3"/>
      <c r="E87" s="18" t="str">
        <f t="shared" si="10"/>
        <v/>
      </c>
      <c r="F87" s="18" t="str">
        <f t="shared" si="11"/>
        <v/>
      </c>
      <c r="G87" s="18" t="str">
        <f t="shared" si="12"/>
        <v/>
      </c>
      <c r="H87" s="18" t="e">
        <f>VLOOKUP(E87,H2数据库!C:AK,2,0)</f>
        <v>#N/A</v>
      </c>
      <c r="I87" s="18" t="e">
        <f>VLOOKUP(E87,H2数据库!C:AK,3,0)</f>
        <v>#N/A</v>
      </c>
      <c r="J87" s="19" t="e">
        <f t="shared" si="13"/>
        <v>#VALUE!</v>
      </c>
      <c r="K87" s="18" t="e">
        <f>VLOOKUP(E87,H2数据库!C:AK,4,0)</f>
        <v>#N/A</v>
      </c>
      <c r="L87" s="18" t="e">
        <f>VLOOKUP(E87,H2数据库!C:AK,5,0)</f>
        <v>#N/A</v>
      </c>
      <c r="M87" s="18"/>
      <c r="N87" s="18" t="e">
        <f>VLOOKUP(E87,H2数据库!C:AK,6,0)</f>
        <v>#N/A</v>
      </c>
      <c r="O87" s="18" t="e">
        <f>VLOOKUP(E87,H2数据库!C:AK,7,0)</f>
        <v>#N/A</v>
      </c>
      <c r="P87" s="19" t="e">
        <f>VLOOKUP(E87,H2数据库!C:AK,8,0)*C87</f>
        <v>#N/A</v>
      </c>
      <c r="Q87" s="18" t="e">
        <f>VLOOKUP(E87,H2数据库!C:AK,9,0)</f>
        <v>#N/A</v>
      </c>
      <c r="R87" s="18" t="e">
        <f>VLOOKUP(E87,H2数据库!C:AK,10,0)</f>
        <v>#N/A</v>
      </c>
      <c r="S87" s="18"/>
      <c r="T87" s="18" t="e">
        <f>VLOOKUP(E87,H2数据库!C:AK,11,0)</f>
        <v>#N/A</v>
      </c>
      <c r="U87" s="18" t="e">
        <f>VLOOKUP(E87,H2数据库!C:AK,12,0)</f>
        <v>#N/A</v>
      </c>
      <c r="V87" s="19" t="e">
        <f>VLOOKUP(E87,H2数据库!C:AK,15,0)*C87</f>
        <v>#N/A</v>
      </c>
      <c r="W87" s="18" t="e">
        <f>VLOOKUP(E87,H2数据库!C:AK,16,0)</f>
        <v>#N/A</v>
      </c>
      <c r="X87" s="18" t="e">
        <f>VLOOKUP(E87,H2数据库!C:AK,17,0)</f>
        <v>#N/A</v>
      </c>
      <c r="Y87" s="18"/>
      <c r="Z87" s="18" t="e">
        <f>VLOOKUP(E87,H2数据库!C:AK,18,0)</f>
        <v>#N/A</v>
      </c>
      <c r="AA87" s="18" t="e">
        <f>VLOOKUP(E87,H2数据库!C:AK,19,0)</f>
        <v>#N/A</v>
      </c>
      <c r="AB87" s="39" t="e">
        <f>VLOOKUP(E87,H2数据库!C:AK,21,0)*C87</f>
        <v>#N/A</v>
      </c>
      <c r="AC87" s="18" t="e">
        <f>VLOOKUP(E87,H2数据库!C:AK,22,0)</f>
        <v>#N/A</v>
      </c>
      <c r="AD87" s="18" t="e">
        <f>VLOOKUP(E87,H2数据库!C:AK,23,0)</f>
        <v>#N/A</v>
      </c>
      <c r="AE87" s="18"/>
      <c r="AF87" s="18" t="e">
        <f>VLOOKUP(E87,H2数据库!C:AK,24,0)</f>
        <v>#N/A</v>
      </c>
      <c r="AG87" s="18" t="e">
        <f>VLOOKUP(E87,H2数据库!C:AK,25,0)</f>
        <v>#N/A</v>
      </c>
      <c r="AH87" s="19" t="e">
        <f>VLOOKUP(E87,H2数据库!C:AK,27,0)*C87</f>
        <v>#N/A</v>
      </c>
      <c r="AI87" s="18" t="e">
        <f>VLOOKUP(E87,H2数据库!C:AK,28,0)</f>
        <v>#N/A</v>
      </c>
      <c r="AJ87" s="18" t="e">
        <f>VLOOKUP(E87,H2数据库!C:AK,29,0)</f>
        <v>#N/A</v>
      </c>
      <c r="AK87" s="18"/>
      <c r="AL87" s="18" t="e">
        <f>VLOOKUP(E87,H2数据库!C:AK,30,0)</f>
        <v>#N/A</v>
      </c>
      <c r="AM87" s="18" t="e">
        <f>VLOOKUP(E87,H2数据库!C:AK,31,0)</f>
        <v>#N/A</v>
      </c>
      <c r="AN87" s="18">
        <f t="shared" si="14"/>
        <v>0</v>
      </c>
      <c r="AO87" s="39" t="e">
        <f>VLOOKUP(E87,H2数据库!C:AK,33,0)*AN87*C87</f>
        <v>#N/A</v>
      </c>
      <c r="AP87" s="18" t="e">
        <f>VLOOKUP(E87,H2数据库!C:AK,34,0)</f>
        <v>#N/A</v>
      </c>
      <c r="AQ87" s="18" t="e">
        <f>VLOOKUP(E87,H2数据库!C:AK,35,0)</f>
        <v>#N/A</v>
      </c>
      <c r="AR87" s="18"/>
    </row>
    <row r="88" spans="1:44" x14ac:dyDescent="0.25">
      <c r="A88" s="22"/>
      <c r="B88" s="3"/>
      <c r="C88" s="3"/>
      <c r="D88" s="3"/>
      <c r="E88" s="18" t="str">
        <f t="shared" si="10"/>
        <v/>
      </c>
      <c r="F88" s="18" t="str">
        <f t="shared" si="11"/>
        <v/>
      </c>
      <c r="G88" s="18" t="str">
        <f t="shared" si="12"/>
        <v/>
      </c>
      <c r="H88" s="18" t="e">
        <f>VLOOKUP(E88,H2数据库!C:AK,2,0)</f>
        <v>#N/A</v>
      </c>
      <c r="I88" s="18" t="e">
        <f>VLOOKUP(E88,H2数据库!C:AK,3,0)</f>
        <v>#N/A</v>
      </c>
      <c r="J88" s="19" t="e">
        <f t="shared" si="13"/>
        <v>#VALUE!</v>
      </c>
      <c r="K88" s="18" t="e">
        <f>VLOOKUP(E88,H2数据库!C:AK,4,0)</f>
        <v>#N/A</v>
      </c>
      <c r="L88" s="18" t="e">
        <f>VLOOKUP(E88,H2数据库!C:AK,5,0)</f>
        <v>#N/A</v>
      </c>
      <c r="M88" s="18"/>
      <c r="N88" s="18" t="e">
        <f>VLOOKUP(E88,H2数据库!C:AK,6,0)</f>
        <v>#N/A</v>
      </c>
      <c r="O88" s="18" t="e">
        <f>VLOOKUP(E88,H2数据库!C:AK,7,0)</f>
        <v>#N/A</v>
      </c>
      <c r="P88" s="19" t="e">
        <f>VLOOKUP(E88,H2数据库!C:AK,8,0)*C88</f>
        <v>#N/A</v>
      </c>
      <c r="Q88" s="18" t="e">
        <f>VLOOKUP(E88,H2数据库!C:AK,9,0)</f>
        <v>#N/A</v>
      </c>
      <c r="R88" s="18" t="e">
        <f>VLOOKUP(E88,H2数据库!C:AK,10,0)</f>
        <v>#N/A</v>
      </c>
      <c r="S88" s="18"/>
      <c r="T88" s="18" t="e">
        <f>VLOOKUP(E88,H2数据库!C:AK,11,0)</f>
        <v>#N/A</v>
      </c>
      <c r="U88" s="18" t="e">
        <f>VLOOKUP(E88,H2数据库!C:AK,12,0)</f>
        <v>#N/A</v>
      </c>
      <c r="V88" s="19" t="e">
        <f>VLOOKUP(E88,H2数据库!C:AK,15,0)*C88</f>
        <v>#N/A</v>
      </c>
      <c r="W88" s="18" t="e">
        <f>VLOOKUP(E88,H2数据库!C:AK,16,0)</f>
        <v>#N/A</v>
      </c>
      <c r="X88" s="18" t="e">
        <f>VLOOKUP(E88,H2数据库!C:AK,17,0)</f>
        <v>#N/A</v>
      </c>
      <c r="Y88" s="18"/>
      <c r="Z88" s="18" t="e">
        <f>VLOOKUP(E88,H2数据库!C:AK,18,0)</f>
        <v>#N/A</v>
      </c>
      <c r="AA88" s="18" t="e">
        <f>VLOOKUP(E88,H2数据库!C:AK,19,0)</f>
        <v>#N/A</v>
      </c>
      <c r="AB88" s="39" t="e">
        <f>VLOOKUP(E88,H2数据库!C:AK,21,0)*C88</f>
        <v>#N/A</v>
      </c>
      <c r="AC88" s="18" t="e">
        <f>VLOOKUP(E88,H2数据库!C:AK,22,0)</f>
        <v>#N/A</v>
      </c>
      <c r="AD88" s="18" t="e">
        <f>VLOOKUP(E88,H2数据库!C:AK,23,0)</f>
        <v>#N/A</v>
      </c>
      <c r="AE88" s="18"/>
      <c r="AF88" s="18" t="e">
        <f>VLOOKUP(E88,H2数据库!C:AK,24,0)</f>
        <v>#N/A</v>
      </c>
      <c r="AG88" s="18" t="e">
        <f>VLOOKUP(E88,H2数据库!C:AK,25,0)</f>
        <v>#N/A</v>
      </c>
      <c r="AH88" s="19" t="e">
        <f>VLOOKUP(E88,H2数据库!C:AK,27,0)*C88</f>
        <v>#N/A</v>
      </c>
      <c r="AI88" s="18" t="e">
        <f>VLOOKUP(E88,H2数据库!C:AK,28,0)</f>
        <v>#N/A</v>
      </c>
      <c r="AJ88" s="18" t="e">
        <f>VLOOKUP(E88,H2数据库!C:AK,29,0)</f>
        <v>#N/A</v>
      </c>
      <c r="AK88" s="18"/>
      <c r="AL88" s="18" t="e">
        <f>VLOOKUP(E88,H2数据库!C:AK,30,0)</f>
        <v>#N/A</v>
      </c>
      <c r="AM88" s="18" t="e">
        <f>VLOOKUP(E88,H2数据库!C:AK,31,0)</f>
        <v>#N/A</v>
      </c>
      <c r="AN88" s="18">
        <f t="shared" si="14"/>
        <v>0</v>
      </c>
      <c r="AO88" s="39" t="e">
        <f>VLOOKUP(E88,H2数据库!C:AK,33,0)*AN88*C88</f>
        <v>#N/A</v>
      </c>
      <c r="AP88" s="18" t="e">
        <f>VLOOKUP(E88,H2数据库!C:AK,34,0)</f>
        <v>#N/A</v>
      </c>
      <c r="AQ88" s="18" t="e">
        <f>VLOOKUP(E88,H2数据库!C:AK,35,0)</f>
        <v>#N/A</v>
      </c>
      <c r="AR88" s="18"/>
    </row>
    <row r="89" spans="1:44" x14ac:dyDescent="0.25">
      <c r="A89" s="22"/>
      <c r="B89" s="3"/>
      <c r="C89" s="3"/>
      <c r="D89" s="3"/>
      <c r="E89" s="18" t="str">
        <f t="shared" si="10"/>
        <v/>
      </c>
      <c r="F89" s="18" t="str">
        <f t="shared" si="11"/>
        <v/>
      </c>
      <c r="G89" s="18" t="str">
        <f t="shared" si="12"/>
        <v/>
      </c>
      <c r="H89" s="18" t="e">
        <f>VLOOKUP(E89,H2数据库!C:AK,2,0)</f>
        <v>#N/A</v>
      </c>
      <c r="I89" s="18" t="e">
        <f>VLOOKUP(E89,H2数据库!C:AK,3,0)</f>
        <v>#N/A</v>
      </c>
      <c r="J89" s="19" t="e">
        <f t="shared" si="13"/>
        <v>#VALUE!</v>
      </c>
      <c r="K89" s="18" t="e">
        <f>VLOOKUP(E89,H2数据库!C:AK,4,0)</f>
        <v>#N/A</v>
      </c>
      <c r="L89" s="18" t="e">
        <f>VLOOKUP(E89,H2数据库!C:AK,5,0)</f>
        <v>#N/A</v>
      </c>
      <c r="M89" s="18"/>
      <c r="N89" s="18" t="e">
        <f>VLOOKUP(E89,H2数据库!C:AK,6,0)</f>
        <v>#N/A</v>
      </c>
      <c r="O89" s="18" t="e">
        <f>VLOOKUP(E89,H2数据库!C:AK,7,0)</f>
        <v>#N/A</v>
      </c>
      <c r="P89" s="19" t="e">
        <f>VLOOKUP(E89,H2数据库!C:AK,8,0)*C89</f>
        <v>#N/A</v>
      </c>
      <c r="Q89" s="18" t="e">
        <f>VLOOKUP(E89,H2数据库!C:AK,9,0)</f>
        <v>#N/A</v>
      </c>
      <c r="R89" s="18" t="e">
        <f>VLOOKUP(E89,H2数据库!C:AK,10,0)</f>
        <v>#N/A</v>
      </c>
      <c r="S89" s="18"/>
      <c r="T89" s="18" t="e">
        <f>VLOOKUP(E89,H2数据库!C:AK,11,0)</f>
        <v>#N/A</v>
      </c>
      <c r="U89" s="18" t="e">
        <f>VLOOKUP(E89,H2数据库!C:AK,12,0)</f>
        <v>#N/A</v>
      </c>
      <c r="V89" s="19" t="e">
        <f>VLOOKUP(E89,H2数据库!C:AK,15,0)*C89</f>
        <v>#N/A</v>
      </c>
      <c r="W89" s="18" t="e">
        <f>VLOOKUP(E89,H2数据库!C:AK,16,0)</f>
        <v>#N/A</v>
      </c>
      <c r="X89" s="18" t="e">
        <f>VLOOKUP(E89,H2数据库!C:AK,17,0)</f>
        <v>#N/A</v>
      </c>
      <c r="Y89" s="18"/>
      <c r="Z89" s="18" t="e">
        <f>VLOOKUP(E89,H2数据库!C:AK,18,0)</f>
        <v>#N/A</v>
      </c>
      <c r="AA89" s="18" t="e">
        <f>VLOOKUP(E89,H2数据库!C:AK,19,0)</f>
        <v>#N/A</v>
      </c>
      <c r="AB89" s="39" t="e">
        <f>VLOOKUP(E89,H2数据库!C:AK,21,0)*C89</f>
        <v>#N/A</v>
      </c>
      <c r="AC89" s="18" t="e">
        <f>VLOOKUP(E89,H2数据库!C:AK,22,0)</f>
        <v>#N/A</v>
      </c>
      <c r="AD89" s="18" t="e">
        <f>VLOOKUP(E89,H2数据库!C:AK,23,0)</f>
        <v>#N/A</v>
      </c>
      <c r="AE89" s="18"/>
      <c r="AF89" s="18" t="e">
        <f>VLOOKUP(E89,H2数据库!C:AK,24,0)</f>
        <v>#N/A</v>
      </c>
      <c r="AG89" s="18" t="e">
        <f>VLOOKUP(E89,H2数据库!C:AK,25,0)</f>
        <v>#N/A</v>
      </c>
      <c r="AH89" s="19" t="e">
        <f>VLOOKUP(E89,H2数据库!C:AK,27,0)*C89</f>
        <v>#N/A</v>
      </c>
      <c r="AI89" s="18" t="e">
        <f>VLOOKUP(E89,H2数据库!C:AK,28,0)</f>
        <v>#N/A</v>
      </c>
      <c r="AJ89" s="18" t="e">
        <f>VLOOKUP(E89,H2数据库!C:AK,29,0)</f>
        <v>#N/A</v>
      </c>
      <c r="AK89" s="18"/>
      <c r="AL89" s="18" t="e">
        <f>VLOOKUP(E89,H2数据库!C:AK,30,0)</f>
        <v>#N/A</v>
      </c>
      <c r="AM89" s="18" t="e">
        <f>VLOOKUP(E89,H2数据库!C:AK,31,0)</f>
        <v>#N/A</v>
      </c>
      <c r="AN89" s="18">
        <f t="shared" si="14"/>
        <v>0</v>
      </c>
      <c r="AO89" s="39" t="e">
        <f>VLOOKUP(E89,H2数据库!C:AK,33,0)*AN89*C89</f>
        <v>#N/A</v>
      </c>
      <c r="AP89" s="18" t="e">
        <f>VLOOKUP(E89,H2数据库!C:AK,34,0)</f>
        <v>#N/A</v>
      </c>
      <c r="AQ89" s="18" t="e">
        <f>VLOOKUP(E89,H2数据库!C:AK,35,0)</f>
        <v>#N/A</v>
      </c>
      <c r="AR89" s="18"/>
    </row>
    <row r="90" spans="1:44" x14ac:dyDescent="0.25">
      <c r="A90" s="22"/>
      <c r="B90" s="3"/>
      <c r="C90" s="3"/>
      <c r="D90" s="3"/>
      <c r="E90" s="18" t="str">
        <f t="shared" si="10"/>
        <v/>
      </c>
      <c r="F90" s="18" t="str">
        <f t="shared" si="11"/>
        <v/>
      </c>
      <c r="G90" s="18" t="str">
        <f t="shared" si="12"/>
        <v/>
      </c>
      <c r="H90" s="18" t="e">
        <f>VLOOKUP(E90,H2数据库!C:AK,2,0)</f>
        <v>#N/A</v>
      </c>
      <c r="I90" s="18" t="e">
        <f>VLOOKUP(E90,H2数据库!C:AK,3,0)</f>
        <v>#N/A</v>
      </c>
      <c r="J90" s="19" t="e">
        <f t="shared" si="13"/>
        <v>#VALUE!</v>
      </c>
      <c r="K90" s="18" t="e">
        <f>VLOOKUP(E90,H2数据库!C:AK,4,0)</f>
        <v>#N/A</v>
      </c>
      <c r="L90" s="18" t="e">
        <f>VLOOKUP(E90,H2数据库!C:AK,5,0)</f>
        <v>#N/A</v>
      </c>
      <c r="M90" s="18"/>
      <c r="N90" s="18" t="e">
        <f>VLOOKUP(E90,H2数据库!C:AK,6,0)</f>
        <v>#N/A</v>
      </c>
      <c r="O90" s="18" t="e">
        <f>VLOOKUP(E90,H2数据库!C:AK,7,0)</f>
        <v>#N/A</v>
      </c>
      <c r="P90" s="19" t="e">
        <f>VLOOKUP(E90,H2数据库!C:AK,8,0)*C90</f>
        <v>#N/A</v>
      </c>
      <c r="Q90" s="18" t="e">
        <f>VLOOKUP(E90,H2数据库!C:AK,9,0)</f>
        <v>#N/A</v>
      </c>
      <c r="R90" s="18" t="e">
        <f>VLOOKUP(E90,H2数据库!C:AK,10,0)</f>
        <v>#N/A</v>
      </c>
      <c r="S90" s="18"/>
      <c r="T90" s="18" t="e">
        <f>VLOOKUP(E90,H2数据库!C:AK,11,0)</f>
        <v>#N/A</v>
      </c>
      <c r="U90" s="18" t="e">
        <f>VLOOKUP(E90,H2数据库!C:AK,12,0)</f>
        <v>#N/A</v>
      </c>
      <c r="V90" s="19" t="e">
        <f>VLOOKUP(E90,H2数据库!C:AK,15,0)*C90</f>
        <v>#N/A</v>
      </c>
      <c r="W90" s="18" t="e">
        <f>VLOOKUP(E90,H2数据库!C:AK,16,0)</f>
        <v>#N/A</v>
      </c>
      <c r="X90" s="18" t="e">
        <f>VLOOKUP(E90,H2数据库!C:AK,17,0)</f>
        <v>#N/A</v>
      </c>
      <c r="Y90" s="18"/>
      <c r="Z90" s="18" t="e">
        <f>VLOOKUP(E90,H2数据库!C:AK,18,0)</f>
        <v>#N/A</v>
      </c>
      <c r="AA90" s="18" t="e">
        <f>VLOOKUP(E90,H2数据库!C:AK,19,0)</f>
        <v>#N/A</v>
      </c>
      <c r="AB90" s="39" t="e">
        <f>VLOOKUP(E90,H2数据库!C:AK,21,0)*C90</f>
        <v>#N/A</v>
      </c>
      <c r="AC90" s="18" t="e">
        <f>VLOOKUP(E90,H2数据库!C:AK,22,0)</f>
        <v>#N/A</v>
      </c>
      <c r="AD90" s="18" t="e">
        <f>VLOOKUP(E90,H2数据库!C:AK,23,0)</f>
        <v>#N/A</v>
      </c>
      <c r="AE90" s="18"/>
      <c r="AF90" s="18" t="e">
        <f>VLOOKUP(E90,H2数据库!C:AK,24,0)</f>
        <v>#N/A</v>
      </c>
      <c r="AG90" s="18" t="e">
        <f>VLOOKUP(E90,H2数据库!C:AK,25,0)</f>
        <v>#N/A</v>
      </c>
      <c r="AH90" s="19" t="e">
        <f>VLOOKUP(E90,H2数据库!C:AK,27,0)*C90</f>
        <v>#N/A</v>
      </c>
      <c r="AI90" s="18" t="e">
        <f>VLOOKUP(E90,H2数据库!C:AK,28,0)</f>
        <v>#N/A</v>
      </c>
      <c r="AJ90" s="18" t="e">
        <f>VLOOKUP(E90,H2数据库!C:AK,29,0)</f>
        <v>#N/A</v>
      </c>
      <c r="AK90" s="18"/>
      <c r="AL90" s="18" t="e">
        <f>VLOOKUP(E90,H2数据库!C:AK,30,0)</f>
        <v>#N/A</v>
      </c>
      <c r="AM90" s="18" t="e">
        <f>VLOOKUP(E90,H2数据库!C:AK,31,0)</f>
        <v>#N/A</v>
      </c>
      <c r="AN90" s="18">
        <f t="shared" si="14"/>
        <v>0</v>
      </c>
      <c r="AO90" s="39" t="e">
        <f>VLOOKUP(E90,H2数据库!C:AK,33,0)*AN90*C90</f>
        <v>#N/A</v>
      </c>
      <c r="AP90" s="18" t="e">
        <f>VLOOKUP(E90,H2数据库!C:AK,34,0)</f>
        <v>#N/A</v>
      </c>
      <c r="AQ90" s="18" t="e">
        <f>VLOOKUP(E90,H2数据库!C:AK,35,0)</f>
        <v>#N/A</v>
      </c>
      <c r="AR90" s="18"/>
    </row>
    <row r="91" spans="1:44" x14ac:dyDescent="0.25">
      <c r="A91" s="22"/>
      <c r="B91" s="3"/>
      <c r="C91" s="3"/>
      <c r="D91" s="3"/>
      <c r="E91" s="18" t="str">
        <f t="shared" si="10"/>
        <v/>
      </c>
      <c r="F91" s="18" t="str">
        <f t="shared" si="11"/>
        <v/>
      </c>
      <c r="G91" s="18" t="str">
        <f t="shared" si="12"/>
        <v/>
      </c>
      <c r="H91" s="18" t="e">
        <f>VLOOKUP(E91,H2数据库!C:AK,2,0)</f>
        <v>#N/A</v>
      </c>
      <c r="I91" s="18" t="e">
        <f>VLOOKUP(E91,H2数据库!C:AK,3,0)</f>
        <v>#N/A</v>
      </c>
      <c r="J91" s="19" t="e">
        <f t="shared" si="13"/>
        <v>#VALUE!</v>
      </c>
      <c r="K91" s="18" t="e">
        <f>VLOOKUP(E91,H2数据库!C:AK,4,0)</f>
        <v>#N/A</v>
      </c>
      <c r="L91" s="18" t="e">
        <f>VLOOKUP(E91,H2数据库!C:AK,5,0)</f>
        <v>#N/A</v>
      </c>
      <c r="M91" s="18"/>
      <c r="N91" s="18" t="e">
        <f>VLOOKUP(E91,H2数据库!C:AK,6,0)</f>
        <v>#N/A</v>
      </c>
      <c r="O91" s="18" t="e">
        <f>VLOOKUP(E91,H2数据库!C:AK,7,0)</f>
        <v>#N/A</v>
      </c>
      <c r="P91" s="19" t="e">
        <f>VLOOKUP(E91,H2数据库!C:AK,8,0)*C91</f>
        <v>#N/A</v>
      </c>
      <c r="Q91" s="18" t="e">
        <f>VLOOKUP(E91,H2数据库!C:AK,9,0)</f>
        <v>#N/A</v>
      </c>
      <c r="R91" s="18" t="e">
        <f>VLOOKUP(E91,H2数据库!C:AK,10,0)</f>
        <v>#N/A</v>
      </c>
      <c r="S91" s="18"/>
      <c r="T91" s="18" t="e">
        <f>VLOOKUP(E91,H2数据库!C:AK,11,0)</f>
        <v>#N/A</v>
      </c>
      <c r="U91" s="18" t="e">
        <f>VLOOKUP(E91,H2数据库!C:AK,12,0)</f>
        <v>#N/A</v>
      </c>
      <c r="V91" s="19" t="e">
        <f>VLOOKUP(E91,H2数据库!C:AK,15,0)*C91</f>
        <v>#N/A</v>
      </c>
      <c r="W91" s="18" t="e">
        <f>VLOOKUP(E91,H2数据库!C:AK,16,0)</f>
        <v>#N/A</v>
      </c>
      <c r="X91" s="18" t="e">
        <f>VLOOKUP(E91,H2数据库!C:AK,17,0)</f>
        <v>#N/A</v>
      </c>
      <c r="Y91" s="18"/>
      <c r="Z91" s="18" t="e">
        <f>VLOOKUP(E91,H2数据库!C:AK,18,0)</f>
        <v>#N/A</v>
      </c>
      <c r="AA91" s="18" t="e">
        <f>VLOOKUP(E91,H2数据库!C:AK,19,0)</f>
        <v>#N/A</v>
      </c>
      <c r="AB91" s="39" t="e">
        <f>VLOOKUP(E91,H2数据库!C:AK,21,0)*C91</f>
        <v>#N/A</v>
      </c>
      <c r="AC91" s="18" t="e">
        <f>VLOOKUP(E91,H2数据库!C:AK,22,0)</f>
        <v>#N/A</v>
      </c>
      <c r="AD91" s="18" t="e">
        <f>VLOOKUP(E91,H2数据库!C:AK,23,0)</f>
        <v>#N/A</v>
      </c>
      <c r="AE91" s="18"/>
      <c r="AF91" s="18" t="e">
        <f>VLOOKUP(E91,H2数据库!C:AK,24,0)</f>
        <v>#N/A</v>
      </c>
      <c r="AG91" s="18" t="e">
        <f>VLOOKUP(E91,H2数据库!C:AK,25,0)</f>
        <v>#N/A</v>
      </c>
      <c r="AH91" s="19" t="e">
        <f>VLOOKUP(E91,H2数据库!C:AK,27,0)*C91</f>
        <v>#N/A</v>
      </c>
      <c r="AI91" s="18" t="e">
        <f>VLOOKUP(E91,H2数据库!C:AK,28,0)</f>
        <v>#N/A</v>
      </c>
      <c r="AJ91" s="18" t="e">
        <f>VLOOKUP(E91,H2数据库!C:AK,29,0)</f>
        <v>#N/A</v>
      </c>
      <c r="AK91" s="18"/>
      <c r="AL91" s="18" t="e">
        <f>VLOOKUP(E91,H2数据库!C:AK,30,0)</f>
        <v>#N/A</v>
      </c>
      <c r="AM91" s="18" t="e">
        <f>VLOOKUP(E91,H2数据库!C:AK,31,0)</f>
        <v>#N/A</v>
      </c>
      <c r="AN91" s="18">
        <f t="shared" si="14"/>
        <v>0</v>
      </c>
      <c r="AO91" s="39" t="e">
        <f>VLOOKUP(E91,H2数据库!C:AK,33,0)*AN91*C91</f>
        <v>#N/A</v>
      </c>
      <c r="AP91" s="18" t="e">
        <f>VLOOKUP(E91,H2数据库!C:AK,34,0)</f>
        <v>#N/A</v>
      </c>
      <c r="AQ91" s="18" t="e">
        <f>VLOOKUP(E91,H2数据库!C:AK,35,0)</f>
        <v>#N/A</v>
      </c>
      <c r="AR91" s="18"/>
    </row>
    <row r="92" spans="1:44" x14ac:dyDescent="0.25">
      <c r="A92" s="22"/>
      <c r="B92" s="3"/>
      <c r="C92" s="3"/>
      <c r="D92" s="3"/>
      <c r="E92" s="18" t="str">
        <f t="shared" si="10"/>
        <v/>
      </c>
      <c r="F92" s="18" t="str">
        <f t="shared" si="11"/>
        <v/>
      </c>
      <c r="G92" s="18" t="str">
        <f t="shared" si="12"/>
        <v/>
      </c>
      <c r="H92" s="18" t="e">
        <f>VLOOKUP(E92,H2数据库!C:AK,2,0)</f>
        <v>#N/A</v>
      </c>
      <c r="I92" s="18" t="e">
        <f>VLOOKUP(E92,H2数据库!C:AK,3,0)</f>
        <v>#N/A</v>
      </c>
      <c r="J92" s="19" t="e">
        <f t="shared" si="13"/>
        <v>#VALUE!</v>
      </c>
      <c r="K92" s="18" t="e">
        <f>VLOOKUP(E92,H2数据库!C:AK,4,0)</f>
        <v>#N/A</v>
      </c>
      <c r="L92" s="18" t="e">
        <f>VLOOKUP(E92,H2数据库!C:AK,5,0)</f>
        <v>#N/A</v>
      </c>
      <c r="M92" s="18"/>
      <c r="N92" s="18" t="e">
        <f>VLOOKUP(E92,H2数据库!C:AK,6,0)</f>
        <v>#N/A</v>
      </c>
      <c r="O92" s="18" t="e">
        <f>VLOOKUP(E92,H2数据库!C:AK,7,0)</f>
        <v>#N/A</v>
      </c>
      <c r="P92" s="19" t="e">
        <f>VLOOKUP(E92,H2数据库!C:AK,8,0)*C92</f>
        <v>#N/A</v>
      </c>
      <c r="Q92" s="18" t="e">
        <f>VLOOKUP(E92,H2数据库!C:AK,9,0)</f>
        <v>#N/A</v>
      </c>
      <c r="R92" s="18" t="e">
        <f>VLOOKUP(E92,H2数据库!C:AK,10,0)</f>
        <v>#N/A</v>
      </c>
      <c r="S92" s="18"/>
      <c r="T92" s="18" t="e">
        <f>VLOOKUP(E92,H2数据库!C:AK,11,0)</f>
        <v>#N/A</v>
      </c>
      <c r="U92" s="18" t="e">
        <f>VLOOKUP(E92,H2数据库!C:AK,12,0)</f>
        <v>#N/A</v>
      </c>
      <c r="V92" s="19" t="e">
        <f>VLOOKUP(E92,H2数据库!C:AK,15,0)*C92</f>
        <v>#N/A</v>
      </c>
      <c r="W92" s="18" t="e">
        <f>VLOOKUP(E92,H2数据库!C:AK,16,0)</f>
        <v>#N/A</v>
      </c>
      <c r="X92" s="18" t="e">
        <f>VLOOKUP(E92,H2数据库!C:AK,17,0)</f>
        <v>#N/A</v>
      </c>
      <c r="Y92" s="18"/>
      <c r="Z92" s="18" t="e">
        <f>VLOOKUP(E92,H2数据库!C:AK,18,0)</f>
        <v>#N/A</v>
      </c>
      <c r="AA92" s="18" t="e">
        <f>VLOOKUP(E92,H2数据库!C:AK,19,0)</f>
        <v>#N/A</v>
      </c>
      <c r="AB92" s="39" t="e">
        <f>VLOOKUP(E92,H2数据库!C:AK,21,0)*C92</f>
        <v>#N/A</v>
      </c>
      <c r="AC92" s="18" t="e">
        <f>VLOOKUP(E92,H2数据库!C:AK,22,0)</f>
        <v>#N/A</v>
      </c>
      <c r="AD92" s="18" t="e">
        <f>VLOOKUP(E92,H2数据库!C:AK,23,0)</f>
        <v>#N/A</v>
      </c>
      <c r="AE92" s="18"/>
      <c r="AF92" s="18" t="e">
        <f>VLOOKUP(E92,H2数据库!C:AK,24,0)</f>
        <v>#N/A</v>
      </c>
      <c r="AG92" s="18" t="e">
        <f>VLOOKUP(E92,H2数据库!C:AK,25,0)</f>
        <v>#N/A</v>
      </c>
      <c r="AH92" s="19" t="e">
        <f>VLOOKUP(E92,H2数据库!C:AK,27,0)*C92</f>
        <v>#N/A</v>
      </c>
      <c r="AI92" s="18" t="e">
        <f>VLOOKUP(E92,H2数据库!C:AK,28,0)</f>
        <v>#N/A</v>
      </c>
      <c r="AJ92" s="18" t="e">
        <f>VLOOKUP(E92,H2数据库!C:AK,29,0)</f>
        <v>#N/A</v>
      </c>
      <c r="AK92" s="18"/>
      <c r="AL92" s="18" t="e">
        <f>VLOOKUP(E92,H2数据库!C:AK,30,0)</f>
        <v>#N/A</v>
      </c>
      <c r="AM92" s="18" t="e">
        <f>VLOOKUP(E92,H2数据库!C:AK,31,0)</f>
        <v>#N/A</v>
      </c>
      <c r="AN92" s="18">
        <f t="shared" si="14"/>
        <v>0</v>
      </c>
      <c r="AO92" s="39" t="e">
        <f>VLOOKUP(E92,H2数据库!C:AK,33,0)*AN92*C92</f>
        <v>#N/A</v>
      </c>
      <c r="AP92" s="18" t="e">
        <f>VLOOKUP(E92,H2数据库!C:AK,34,0)</f>
        <v>#N/A</v>
      </c>
      <c r="AQ92" s="18" t="e">
        <f>VLOOKUP(E92,H2数据库!C:AK,35,0)</f>
        <v>#N/A</v>
      </c>
      <c r="AR92" s="18"/>
    </row>
    <row r="93" spans="1:44" x14ac:dyDescent="0.25">
      <c r="A93" s="22"/>
      <c r="B93" s="3"/>
      <c r="C93" s="3"/>
      <c r="D93" s="3"/>
      <c r="E93" s="18" t="str">
        <f t="shared" si="10"/>
        <v/>
      </c>
      <c r="F93" s="18" t="str">
        <f t="shared" si="11"/>
        <v/>
      </c>
      <c r="G93" s="18" t="str">
        <f t="shared" si="12"/>
        <v/>
      </c>
      <c r="H93" s="18" t="e">
        <f>VLOOKUP(E93,H2数据库!C:AK,2,0)</f>
        <v>#N/A</v>
      </c>
      <c r="I93" s="18" t="e">
        <f>VLOOKUP(E93,H2数据库!C:AK,3,0)</f>
        <v>#N/A</v>
      </c>
      <c r="J93" s="19" t="e">
        <f t="shared" si="13"/>
        <v>#VALUE!</v>
      </c>
      <c r="K93" s="18" t="e">
        <f>VLOOKUP(E93,H2数据库!C:AK,4,0)</f>
        <v>#N/A</v>
      </c>
      <c r="L93" s="18" t="e">
        <f>VLOOKUP(E93,H2数据库!C:AK,5,0)</f>
        <v>#N/A</v>
      </c>
      <c r="M93" s="18"/>
      <c r="N93" s="18" t="e">
        <f>VLOOKUP(E93,H2数据库!C:AK,6,0)</f>
        <v>#N/A</v>
      </c>
      <c r="O93" s="18" t="e">
        <f>VLOOKUP(E93,H2数据库!C:AK,7,0)</f>
        <v>#N/A</v>
      </c>
      <c r="P93" s="19" t="e">
        <f>VLOOKUP(E93,H2数据库!C:AK,8,0)*C93</f>
        <v>#N/A</v>
      </c>
      <c r="Q93" s="18" t="e">
        <f>VLOOKUP(E93,H2数据库!C:AK,9,0)</f>
        <v>#N/A</v>
      </c>
      <c r="R93" s="18" t="e">
        <f>VLOOKUP(E93,H2数据库!C:AK,10,0)</f>
        <v>#N/A</v>
      </c>
      <c r="S93" s="18"/>
      <c r="T93" s="18" t="e">
        <f>VLOOKUP(E93,H2数据库!C:AK,11,0)</f>
        <v>#N/A</v>
      </c>
      <c r="U93" s="18" t="e">
        <f>VLOOKUP(E93,H2数据库!C:AK,12,0)</f>
        <v>#N/A</v>
      </c>
      <c r="V93" s="19" t="e">
        <f>VLOOKUP(E93,H2数据库!C:AK,15,0)*C93</f>
        <v>#N/A</v>
      </c>
      <c r="W93" s="18" t="e">
        <f>VLOOKUP(E93,H2数据库!C:AK,16,0)</f>
        <v>#N/A</v>
      </c>
      <c r="X93" s="18" t="e">
        <f>VLOOKUP(E93,H2数据库!C:AK,17,0)</f>
        <v>#N/A</v>
      </c>
      <c r="Y93" s="18"/>
      <c r="Z93" s="18" t="e">
        <f>VLOOKUP(E93,H2数据库!C:AK,18,0)</f>
        <v>#N/A</v>
      </c>
      <c r="AA93" s="18" t="e">
        <f>VLOOKUP(E93,H2数据库!C:AK,19,0)</f>
        <v>#N/A</v>
      </c>
      <c r="AB93" s="39" t="e">
        <f>VLOOKUP(E93,H2数据库!C:AK,21,0)*C93</f>
        <v>#N/A</v>
      </c>
      <c r="AC93" s="18" t="e">
        <f>VLOOKUP(E93,H2数据库!C:AK,22,0)</f>
        <v>#N/A</v>
      </c>
      <c r="AD93" s="18" t="e">
        <f>VLOOKUP(E93,H2数据库!C:AK,23,0)</f>
        <v>#N/A</v>
      </c>
      <c r="AE93" s="18"/>
      <c r="AF93" s="18" t="e">
        <f>VLOOKUP(E93,H2数据库!C:AK,24,0)</f>
        <v>#N/A</v>
      </c>
      <c r="AG93" s="18" t="e">
        <f>VLOOKUP(E93,H2数据库!C:AK,25,0)</f>
        <v>#N/A</v>
      </c>
      <c r="AH93" s="19" t="e">
        <f>VLOOKUP(E93,H2数据库!C:AK,27,0)*C93</f>
        <v>#N/A</v>
      </c>
      <c r="AI93" s="18" t="e">
        <f>VLOOKUP(E93,H2数据库!C:AK,28,0)</f>
        <v>#N/A</v>
      </c>
      <c r="AJ93" s="18" t="e">
        <f>VLOOKUP(E93,H2数据库!C:AK,29,0)</f>
        <v>#N/A</v>
      </c>
      <c r="AK93" s="18"/>
      <c r="AL93" s="18" t="e">
        <f>VLOOKUP(E93,H2数据库!C:AK,30,0)</f>
        <v>#N/A</v>
      </c>
      <c r="AM93" s="18" t="e">
        <f>VLOOKUP(E93,H2数据库!C:AK,31,0)</f>
        <v>#N/A</v>
      </c>
      <c r="AN93" s="18">
        <f t="shared" si="14"/>
        <v>0</v>
      </c>
      <c r="AO93" s="39" t="e">
        <f>VLOOKUP(E93,H2数据库!C:AK,33,0)*AN93*C93</f>
        <v>#N/A</v>
      </c>
      <c r="AP93" s="18" t="e">
        <f>VLOOKUP(E93,H2数据库!C:AK,34,0)</f>
        <v>#N/A</v>
      </c>
      <c r="AQ93" s="18" t="e">
        <f>VLOOKUP(E93,H2数据库!C:AK,35,0)</f>
        <v>#N/A</v>
      </c>
      <c r="AR93" s="18"/>
    </row>
    <row r="94" spans="1:44" x14ac:dyDescent="0.25">
      <c r="A94" s="22"/>
      <c r="B94" s="3"/>
      <c r="C94" s="3"/>
      <c r="D94" s="3"/>
      <c r="E94" s="18" t="str">
        <f t="shared" si="10"/>
        <v/>
      </c>
      <c r="F94" s="18" t="str">
        <f t="shared" si="11"/>
        <v/>
      </c>
      <c r="G94" s="18" t="str">
        <f t="shared" si="12"/>
        <v/>
      </c>
      <c r="H94" s="18" t="e">
        <f>VLOOKUP(E94,H2数据库!C:AK,2,0)</f>
        <v>#N/A</v>
      </c>
      <c r="I94" s="18" t="e">
        <f>VLOOKUP(E94,H2数据库!C:AK,3,0)</f>
        <v>#N/A</v>
      </c>
      <c r="J94" s="19" t="e">
        <f t="shared" si="13"/>
        <v>#VALUE!</v>
      </c>
      <c r="K94" s="18" t="e">
        <f>VLOOKUP(E94,H2数据库!C:AK,4,0)</f>
        <v>#N/A</v>
      </c>
      <c r="L94" s="18" t="e">
        <f>VLOOKUP(E94,H2数据库!C:AK,5,0)</f>
        <v>#N/A</v>
      </c>
      <c r="M94" s="18"/>
      <c r="N94" s="18" t="e">
        <f>VLOOKUP(E94,H2数据库!C:AK,6,0)</f>
        <v>#N/A</v>
      </c>
      <c r="O94" s="18" t="e">
        <f>VLOOKUP(E94,H2数据库!C:AK,7,0)</f>
        <v>#N/A</v>
      </c>
      <c r="P94" s="19" t="e">
        <f>VLOOKUP(E94,H2数据库!C:AK,8,0)*C94</f>
        <v>#N/A</v>
      </c>
      <c r="Q94" s="18" t="e">
        <f>VLOOKUP(E94,H2数据库!C:AK,9,0)</f>
        <v>#N/A</v>
      </c>
      <c r="R94" s="18" t="e">
        <f>VLOOKUP(E94,H2数据库!C:AK,10,0)</f>
        <v>#N/A</v>
      </c>
      <c r="S94" s="18"/>
      <c r="T94" s="18" t="e">
        <f>VLOOKUP(E94,H2数据库!C:AK,11,0)</f>
        <v>#N/A</v>
      </c>
      <c r="U94" s="18" t="e">
        <f>VLOOKUP(E94,H2数据库!C:AK,12,0)</f>
        <v>#N/A</v>
      </c>
      <c r="V94" s="19" t="e">
        <f>VLOOKUP(E94,H2数据库!C:AK,15,0)*C94</f>
        <v>#N/A</v>
      </c>
      <c r="W94" s="18" t="e">
        <f>VLOOKUP(E94,H2数据库!C:AK,16,0)</f>
        <v>#N/A</v>
      </c>
      <c r="X94" s="18" t="e">
        <f>VLOOKUP(E94,H2数据库!C:AK,17,0)</f>
        <v>#N/A</v>
      </c>
      <c r="Y94" s="18"/>
      <c r="Z94" s="18" t="e">
        <f>VLOOKUP(E94,H2数据库!C:AK,18,0)</f>
        <v>#N/A</v>
      </c>
      <c r="AA94" s="18" t="e">
        <f>VLOOKUP(E94,H2数据库!C:AK,19,0)</f>
        <v>#N/A</v>
      </c>
      <c r="AB94" s="39" t="e">
        <f>VLOOKUP(E94,H2数据库!C:AK,21,0)*C94</f>
        <v>#N/A</v>
      </c>
      <c r="AC94" s="18" t="e">
        <f>VLOOKUP(E94,H2数据库!C:AK,22,0)</f>
        <v>#N/A</v>
      </c>
      <c r="AD94" s="18" t="e">
        <f>VLOOKUP(E94,H2数据库!C:AK,23,0)</f>
        <v>#N/A</v>
      </c>
      <c r="AE94" s="18"/>
      <c r="AF94" s="18" t="e">
        <f>VLOOKUP(E94,H2数据库!C:AK,24,0)</f>
        <v>#N/A</v>
      </c>
      <c r="AG94" s="18" t="e">
        <f>VLOOKUP(E94,H2数据库!C:AK,25,0)</f>
        <v>#N/A</v>
      </c>
      <c r="AH94" s="19" t="e">
        <f>VLOOKUP(E94,H2数据库!C:AK,27,0)*C94</f>
        <v>#N/A</v>
      </c>
      <c r="AI94" s="18" t="e">
        <f>VLOOKUP(E94,H2数据库!C:AK,28,0)</f>
        <v>#N/A</v>
      </c>
      <c r="AJ94" s="18" t="e">
        <f>VLOOKUP(E94,H2数据库!C:AK,29,0)</f>
        <v>#N/A</v>
      </c>
      <c r="AK94" s="18"/>
      <c r="AL94" s="18" t="e">
        <f>VLOOKUP(E94,H2数据库!C:AK,30,0)</f>
        <v>#N/A</v>
      </c>
      <c r="AM94" s="18" t="e">
        <f>VLOOKUP(E94,H2数据库!C:AK,31,0)</f>
        <v>#N/A</v>
      </c>
      <c r="AN94" s="18">
        <f t="shared" si="14"/>
        <v>0</v>
      </c>
      <c r="AO94" s="39" t="e">
        <f>VLOOKUP(E94,H2数据库!C:AK,33,0)*AN94*C94</f>
        <v>#N/A</v>
      </c>
      <c r="AP94" s="18" t="e">
        <f>VLOOKUP(E94,H2数据库!C:AK,34,0)</f>
        <v>#N/A</v>
      </c>
      <c r="AQ94" s="18" t="e">
        <f>VLOOKUP(E94,H2数据库!C:AK,35,0)</f>
        <v>#N/A</v>
      </c>
      <c r="AR94" s="18"/>
    </row>
    <row r="95" spans="1:44" x14ac:dyDescent="0.25">
      <c r="A95" s="22"/>
      <c r="B95" s="3"/>
      <c r="C95" s="3"/>
      <c r="D95" s="3"/>
      <c r="E95" s="18" t="str">
        <f t="shared" si="10"/>
        <v/>
      </c>
      <c r="F95" s="18" t="str">
        <f t="shared" si="11"/>
        <v/>
      </c>
      <c r="G95" s="18" t="str">
        <f t="shared" si="12"/>
        <v/>
      </c>
      <c r="H95" s="18" t="e">
        <f>VLOOKUP(E95,H2数据库!C:AK,2,0)</f>
        <v>#N/A</v>
      </c>
      <c r="I95" s="18" t="e">
        <f>VLOOKUP(E95,H2数据库!C:AK,3,0)</f>
        <v>#N/A</v>
      </c>
      <c r="J95" s="19" t="e">
        <f t="shared" si="13"/>
        <v>#VALUE!</v>
      </c>
      <c r="K95" s="18" t="e">
        <f>VLOOKUP(E95,H2数据库!C:AK,4,0)</f>
        <v>#N/A</v>
      </c>
      <c r="L95" s="18" t="e">
        <f>VLOOKUP(E95,H2数据库!C:AK,5,0)</f>
        <v>#N/A</v>
      </c>
      <c r="M95" s="18"/>
      <c r="N95" s="18" t="e">
        <f>VLOOKUP(E95,H2数据库!C:AK,6,0)</f>
        <v>#N/A</v>
      </c>
      <c r="O95" s="18" t="e">
        <f>VLOOKUP(E95,H2数据库!C:AK,7,0)</f>
        <v>#N/A</v>
      </c>
      <c r="P95" s="19" t="e">
        <f>VLOOKUP(E95,H2数据库!C:AK,8,0)*C95</f>
        <v>#N/A</v>
      </c>
      <c r="Q95" s="18" t="e">
        <f>VLOOKUP(E95,H2数据库!C:AK,9,0)</f>
        <v>#N/A</v>
      </c>
      <c r="R95" s="18" t="e">
        <f>VLOOKUP(E95,H2数据库!C:AK,10,0)</f>
        <v>#N/A</v>
      </c>
      <c r="S95" s="18"/>
      <c r="T95" s="18" t="e">
        <f>VLOOKUP(E95,H2数据库!C:AK,11,0)</f>
        <v>#N/A</v>
      </c>
      <c r="U95" s="18" t="e">
        <f>VLOOKUP(E95,H2数据库!C:AK,12,0)</f>
        <v>#N/A</v>
      </c>
      <c r="V95" s="19" t="e">
        <f>VLOOKUP(E95,H2数据库!C:AK,15,0)*C95</f>
        <v>#N/A</v>
      </c>
      <c r="W95" s="18" t="e">
        <f>VLOOKUP(E95,H2数据库!C:AK,16,0)</f>
        <v>#N/A</v>
      </c>
      <c r="X95" s="18" t="e">
        <f>VLOOKUP(E95,H2数据库!C:AK,17,0)</f>
        <v>#N/A</v>
      </c>
      <c r="Y95" s="18"/>
      <c r="Z95" s="18" t="e">
        <f>VLOOKUP(E95,H2数据库!C:AK,18,0)</f>
        <v>#N/A</v>
      </c>
      <c r="AA95" s="18" t="e">
        <f>VLOOKUP(E95,H2数据库!C:AK,19,0)</f>
        <v>#N/A</v>
      </c>
      <c r="AB95" s="39" t="e">
        <f>VLOOKUP(E95,H2数据库!C:AK,21,0)*C95</f>
        <v>#N/A</v>
      </c>
      <c r="AC95" s="18" t="e">
        <f>VLOOKUP(E95,H2数据库!C:AK,22,0)</f>
        <v>#N/A</v>
      </c>
      <c r="AD95" s="18" t="e">
        <f>VLOOKUP(E95,H2数据库!C:AK,23,0)</f>
        <v>#N/A</v>
      </c>
      <c r="AE95" s="18"/>
      <c r="AF95" s="18" t="e">
        <f>VLOOKUP(E95,H2数据库!C:AK,24,0)</f>
        <v>#N/A</v>
      </c>
      <c r="AG95" s="18" t="e">
        <f>VLOOKUP(E95,H2数据库!C:AK,25,0)</f>
        <v>#N/A</v>
      </c>
      <c r="AH95" s="19" t="e">
        <f>VLOOKUP(E95,H2数据库!C:AK,27,0)*C95</f>
        <v>#N/A</v>
      </c>
      <c r="AI95" s="18" t="e">
        <f>VLOOKUP(E95,H2数据库!C:AK,28,0)</f>
        <v>#N/A</v>
      </c>
      <c r="AJ95" s="18" t="e">
        <f>VLOOKUP(E95,H2数据库!C:AK,29,0)</f>
        <v>#N/A</v>
      </c>
      <c r="AK95" s="18"/>
      <c r="AL95" s="18" t="e">
        <f>VLOOKUP(E95,H2数据库!C:AK,30,0)</f>
        <v>#N/A</v>
      </c>
      <c r="AM95" s="18" t="e">
        <f>VLOOKUP(E95,H2数据库!C:AK,31,0)</f>
        <v>#N/A</v>
      </c>
      <c r="AN95" s="18">
        <f t="shared" si="14"/>
        <v>0</v>
      </c>
      <c r="AO95" s="39" t="e">
        <f>VLOOKUP(E95,H2数据库!C:AK,33,0)*AN95*C95</f>
        <v>#N/A</v>
      </c>
      <c r="AP95" s="18" t="e">
        <f>VLOOKUP(E95,H2数据库!C:AK,34,0)</f>
        <v>#N/A</v>
      </c>
      <c r="AQ95" s="18" t="e">
        <f>VLOOKUP(E95,H2数据库!C:AK,35,0)</f>
        <v>#N/A</v>
      </c>
      <c r="AR95" s="18"/>
    </row>
    <row r="96" spans="1:44" x14ac:dyDescent="0.25">
      <c r="A96" s="22"/>
      <c r="B96" s="3"/>
      <c r="C96" s="3"/>
      <c r="D96" s="3"/>
      <c r="E96" s="18" t="str">
        <f t="shared" si="10"/>
        <v/>
      </c>
      <c r="F96" s="18" t="str">
        <f t="shared" si="11"/>
        <v/>
      </c>
      <c r="G96" s="18" t="str">
        <f t="shared" si="12"/>
        <v/>
      </c>
      <c r="H96" s="18" t="e">
        <f>VLOOKUP(E96,H2数据库!C:AK,2,0)</f>
        <v>#N/A</v>
      </c>
      <c r="I96" s="18" t="e">
        <f>VLOOKUP(E96,H2数据库!C:AK,3,0)</f>
        <v>#N/A</v>
      </c>
      <c r="J96" s="19" t="e">
        <f t="shared" si="13"/>
        <v>#VALUE!</v>
      </c>
      <c r="K96" s="18" t="e">
        <f>VLOOKUP(E96,H2数据库!C:AK,4,0)</f>
        <v>#N/A</v>
      </c>
      <c r="L96" s="18" t="e">
        <f>VLOOKUP(E96,H2数据库!C:AK,5,0)</f>
        <v>#N/A</v>
      </c>
      <c r="M96" s="18"/>
      <c r="N96" s="18" t="e">
        <f>VLOOKUP(E96,H2数据库!C:AK,6,0)</f>
        <v>#N/A</v>
      </c>
      <c r="O96" s="18" t="e">
        <f>VLOOKUP(E96,H2数据库!C:AK,7,0)</f>
        <v>#N/A</v>
      </c>
      <c r="P96" s="19" t="e">
        <f>VLOOKUP(E96,H2数据库!C:AK,8,0)*C96</f>
        <v>#N/A</v>
      </c>
      <c r="Q96" s="18" t="e">
        <f>VLOOKUP(E96,H2数据库!C:AK,9,0)</f>
        <v>#N/A</v>
      </c>
      <c r="R96" s="18" t="e">
        <f>VLOOKUP(E96,H2数据库!C:AK,10,0)</f>
        <v>#N/A</v>
      </c>
      <c r="S96" s="18"/>
      <c r="T96" s="18" t="e">
        <f>VLOOKUP(E96,H2数据库!C:AK,11,0)</f>
        <v>#N/A</v>
      </c>
      <c r="U96" s="18" t="e">
        <f>VLOOKUP(E96,H2数据库!C:AK,12,0)</f>
        <v>#N/A</v>
      </c>
      <c r="V96" s="19" t="e">
        <f>VLOOKUP(E96,H2数据库!C:AK,15,0)*C96</f>
        <v>#N/A</v>
      </c>
      <c r="W96" s="18" t="e">
        <f>VLOOKUP(E96,H2数据库!C:AK,16,0)</f>
        <v>#N/A</v>
      </c>
      <c r="X96" s="18" t="e">
        <f>VLOOKUP(E96,H2数据库!C:AK,17,0)</f>
        <v>#N/A</v>
      </c>
      <c r="Y96" s="18"/>
      <c r="Z96" s="18" t="e">
        <f>VLOOKUP(E96,H2数据库!C:AK,18,0)</f>
        <v>#N/A</v>
      </c>
      <c r="AA96" s="18" t="e">
        <f>VLOOKUP(E96,H2数据库!C:AK,19,0)</f>
        <v>#N/A</v>
      </c>
      <c r="AB96" s="39" t="e">
        <f>VLOOKUP(E96,H2数据库!C:AK,21,0)*C96</f>
        <v>#N/A</v>
      </c>
      <c r="AC96" s="18" t="e">
        <f>VLOOKUP(E96,H2数据库!C:AK,22,0)</f>
        <v>#N/A</v>
      </c>
      <c r="AD96" s="18" t="e">
        <f>VLOOKUP(E96,H2数据库!C:AK,23,0)</f>
        <v>#N/A</v>
      </c>
      <c r="AE96" s="18"/>
      <c r="AF96" s="18" t="e">
        <f>VLOOKUP(E96,H2数据库!C:AK,24,0)</f>
        <v>#N/A</v>
      </c>
      <c r="AG96" s="18" t="e">
        <f>VLOOKUP(E96,H2数据库!C:AK,25,0)</f>
        <v>#N/A</v>
      </c>
      <c r="AH96" s="19" t="e">
        <f>VLOOKUP(E96,H2数据库!C:AK,27,0)*C96</f>
        <v>#N/A</v>
      </c>
      <c r="AI96" s="18" t="e">
        <f>VLOOKUP(E96,H2数据库!C:AK,28,0)</f>
        <v>#N/A</v>
      </c>
      <c r="AJ96" s="18" t="e">
        <f>VLOOKUP(E96,H2数据库!C:AK,29,0)</f>
        <v>#N/A</v>
      </c>
      <c r="AK96" s="18"/>
      <c r="AL96" s="18" t="e">
        <f>VLOOKUP(E96,H2数据库!C:AK,30,0)</f>
        <v>#N/A</v>
      </c>
      <c r="AM96" s="18" t="e">
        <f>VLOOKUP(E96,H2数据库!C:AK,31,0)</f>
        <v>#N/A</v>
      </c>
      <c r="AN96" s="18">
        <f t="shared" si="14"/>
        <v>0</v>
      </c>
      <c r="AO96" s="39" t="e">
        <f>VLOOKUP(E96,H2数据库!C:AK,33,0)*AN96*C96</f>
        <v>#N/A</v>
      </c>
      <c r="AP96" s="18" t="e">
        <f>VLOOKUP(E96,H2数据库!C:AK,34,0)</f>
        <v>#N/A</v>
      </c>
      <c r="AQ96" s="18" t="e">
        <f>VLOOKUP(E96,H2数据库!C:AK,35,0)</f>
        <v>#N/A</v>
      </c>
      <c r="AR96" s="18"/>
    </row>
    <row r="97" spans="1:44" x14ac:dyDescent="0.25">
      <c r="A97" s="22"/>
      <c r="B97" s="3"/>
      <c r="C97" s="3"/>
      <c r="D97" s="3"/>
      <c r="E97" s="18" t="str">
        <f t="shared" si="10"/>
        <v/>
      </c>
      <c r="F97" s="18" t="str">
        <f t="shared" si="11"/>
        <v/>
      </c>
      <c r="G97" s="18" t="str">
        <f t="shared" si="12"/>
        <v/>
      </c>
      <c r="H97" s="18" t="e">
        <f>VLOOKUP(E97,H2数据库!C:AK,2,0)</f>
        <v>#N/A</v>
      </c>
      <c r="I97" s="18" t="e">
        <f>VLOOKUP(E97,H2数据库!C:AK,3,0)</f>
        <v>#N/A</v>
      </c>
      <c r="J97" s="19" t="e">
        <f t="shared" si="13"/>
        <v>#VALUE!</v>
      </c>
      <c r="K97" s="18" t="e">
        <f>VLOOKUP(E97,H2数据库!C:AK,4,0)</f>
        <v>#N/A</v>
      </c>
      <c r="L97" s="18" t="e">
        <f>VLOOKUP(E97,H2数据库!C:AK,5,0)</f>
        <v>#N/A</v>
      </c>
      <c r="M97" s="18"/>
      <c r="N97" s="18" t="e">
        <f>VLOOKUP(E97,H2数据库!C:AK,6,0)</f>
        <v>#N/A</v>
      </c>
      <c r="O97" s="18" t="e">
        <f>VLOOKUP(E97,H2数据库!C:AK,7,0)</f>
        <v>#N/A</v>
      </c>
      <c r="P97" s="19" t="e">
        <f>VLOOKUP(E97,H2数据库!C:AK,8,0)*C97</f>
        <v>#N/A</v>
      </c>
      <c r="Q97" s="18" t="e">
        <f>VLOOKUP(E97,H2数据库!C:AK,9,0)</f>
        <v>#N/A</v>
      </c>
      <c r="R97" s="18" t="e">
        <f>VLOOKUP(E97,H2数据库!C:AK,10,0)</f>
        <v>#N/A</v>
      </c>
      <c r="S97" s="18"/>
      <c r="T97" s="18" t="e">
        <f>VLOOKUP(E97,H2数据库!C:AK,11,0)</f>
        <v>#N/A</v>
      </c>
      <c r="U97" s="18" t="e">
        <f>VLOOKUP(E97,H2数据库!C:AK,12,0)</f>
        <v>#N/A</v>
      </c>
      <c r="V97" s="19" t="e">
        <f>VLOOKUP(E97,H2数据库!C:AK,15,0)*C97</f>
        <v>#N/A</v>
      </c>
      <c r="W97" s="18" t="e">
        <f>VLOOKUP(E97,H2数据库!C:AK,16,0)</f>
        <v>#N/A</v>
      </c>
      <c r="X97" s="18" t="e">
        <f>VLOOKUP(E97,H2数据库!C:AK,17,0)</f>
        <v>#N/A</v>
      </c>
      <c r="Y97" s="18"/>
      <c r="Z97" s="18" t="e">
        <f>VLOOKUP(E97,H2数据库!C:AK,18,0)</f>
        <v>#N/A</v>
      </c>
      <c r="AA97" s="18" t="e">
        <f>VLOOKUP(E97,H2数据库!C:AK,19,0)</f>
        <v>#N/A</v>
      </c>
      <c r="AB97" s="39" t="e">
        <f>VLOOKUP(E97,H2数据库!C:AK,21,0)*C97</f>
        <v>#N/A</v>
      </c>
      <c r="AC97" s="18" t="e">
        <f>VLOOKUP(E97,H2数据库!C:AK,22,0)</f>
        <v>#N/A</v>
      </c>
      <c r="AD97" s="18" t="e">
        <f>VLOOKUP(E97,H2数据库!C:AK,23,0)</f>
        <v>#N/A</v>
      </c>
      <c r="AE97" s="18"/>
      <c r="AF97" s="18" t="e">
        <f>VLOOKUP(E97,H2数据库!C:AK,24,0)</f>
        <v>#N/A</v>
      </c>
      <c r="AG97" s="18" t="e">
        <f>VLOOKUP(E97,H2数据库!C:AK,25,0)</f>
        <v>#N/A</v>
      </c>
      <c r="AH97" s="19" t="e">
        <f>VLOOKUP(E97,H2数据库!C:AK,27,0)*C97</f>
        <v>#N/A</v>
      </c>
      <c r="AI97" s="18" t="e">
        <f>VLOOKUP(E97,H2数据库!C:AK,28,0)</f>
        <v>#N/A</v>
      </c>
      <c r="AJ97" s="18" t="e">
        <f>VLOOKUP(E97,H2数据库!C:AK,29,0)</f>
        <v>#N/A</v>
      </c>
      <c r="AK97" s="18"/>
      <c r="AL97" s="18" t="e">
        <f>VLOOKUP(E97,H2数据库!C:AK,30,0)</f>
        <v>#N/A</v>
      </c>
      <c r="AM97" s="18" t="e">
        <f>VLOOKUP(E97,H2数据库!C:AK,31,0)</f>
        <v>#N/A</v>
      </c>
      <c r="AN97" s="18">
        <f t="shared" si="14"/>
        <v>0</v>
      </c>
      <c r="AO97" s="39" t="e">
        <f>VLOOKUP(E97,H2数据库!C:AK,33,0)*AN97*C97</f>
        <v>#N/A</v>
      </c>
      <c r="AP97" s="18" t="e">
        <f>VLOOKUP(E97,H2数据库!C:AK,34,0)</f>
        <v>#N/A</v>
      </c>
      <c r="AQ97" s="18" t="e">
        <f>VLOOKUP(E97,H2数据库!C:AK,35,0)</f>
        <v>#N/A</v>
      </c>
      <c r="AR97" s="18"/>
    </row>
    <row r="98" spans="1:44" x14ac:dyDescent="0.25">
      <c r="A98" s="22"/>
      <c r="B98" s="3"/>
      <c r="C98" s="3"/>
      <c r="D98" s="3"/>
      <c r="E98" s="18" t="str">
        <f t="shared" si="10"/>
        <v/>
      </c>
      <c r="F98" s="18" t="str">
        <f t="shared" si="11"/>
        <v/>
      </c>
      <c r="G98" s="18" t="str">
        <f t="shared" si="12"/>
        <v/>
      </c>
      <c r="H98" s="18" t="e">
        <f>VLOOKUP(E98,H2数据库!C:AK,2,0)</f>
        <v>#N/A</v>
      </c>
      <c r="I98" s="18" t="e">
        <f>VLOOKUP(E98,H2数据库!C:AK,3,0)</f>
        <v>#N/A</v>
      </c>
      <c r="J98" s="19" t="e">
        <f t="shared" si="13"/>
        <v>#VALUE!</v>
      </c>
      <c r="K98" s="18" t="e">
        <f>VLOOKUP(E98,H2数据库!C:AK,4,0)</f>
        <v>#N/A</v>
      </c>
      <c r="L98" s="18" t="e">
        <f>VLOOKUP(E98,H2数据库!C:AK,5,0)</f>
        <v>#N/A</v>
      </c>
      <c r="M98" s="18"/>
      <c r="N98" s="18" t="e">
        <f>VLOOKUP(E98,H2数据库!C:AK,6,0)</f>
        <v>#N/A</v>
      </c>
      <c r="O98" s="18" t="e">
        <f>VLOOKUP(E98,H2数据库!C:AK,7,0)</f>
        <v>#N/A</v>
      </c>
      <c r="P98" s="19" t="e">
        <f>VLOOKUP(E98,H2数据库!C:AK,8,0)*C98</f>
        <v>#N/A</v>
      </c>
      <c r="Q98" s="18" t="e">
        <f>VLOOKUP(E98,H2数据库!C:AK,9,0)</f>
        <v>#N/A</v>
      </c>
      <c r="R98" s="18" t="e">
        <f>VLOOKUP(E98,H2数据库!C:AK,10,0)</f>
        <v>#N/A</v>
      </c>
      <c r="S98" s="18"/>
      <c r="T98" s="18" t="e">
        <f>VLOOKUP(E98,H2数据库!C:AK,11,0)</f>
        <v>#N/A</v>
      </c>
      <c r="U98" s="18" t="e">
        <f>VLOOKUP(E98,H2数据库!C:AK,12,0)</f>
        <v>#N/A</v>
      </c>
      <c r="V98" s="19" t="e">
        <f>VLOOKUP(E98,H2数据库!C:AK,15,0)*C98</f>
        <v>#N/A</v>
      </c>
      <c r="W98" s="18" t="e">
        <f>VLOOKUP(E98,H2数据库!C:AK,16,0)</f>
        <v>#N/A</v>
      </c>
      <c r="X98" s="18" t="e">
        <f>VLOOKUP(E98,H2数据库!C:AK,17,0)</f>
        <v>#N/A</v>
      </c>
      <c r="Y98" s="18"/>
      <c r="Z98" s="18" t="e">
        <f>VLOOKUP(E98,H2数据库!C:AK,18,0)</f>
        <v>#N/A</v>
      </c>
      <c r="AA98" s="18" t="e">
        <f>VLOOKUP(E98,H2数据库!C:AK,19,0)</f>
        <v>#N/A</v>
      </c>
      <c r="AB98" s="39" t="e">
        <f>VLOOKUP(E98,H2数据库!C:AK,21,0)*C98</f>
        <v>#N/A</v>
      </c>
      <c r="AC98" s="18" t="e">
        <f>VLOOKUP(E98,H2数据库!C:AK,22,0)</f>
        <v>#N/A</v>
      </c>
      <c r="AD98" s="18" t="e">
        <f>VLOOKUP(E98,H2数据库!C:AK,23,0)</f>
        <v>#N/A</v>
      </c>
      <c r="AE98" s="18"/>
      <c r="AF98" s="18" t="e">
        <f>VLOOKUP(E98,H2数据库!C:AK,24,0)</f>
        <v>#N/A</v>
      </c>
      <c r="AG98" s="18" t="e">
        <f>VLOOKUP(E98,H2数据库!C:AK,25,0)</f>
        <v>#N/A</v>
      </c>
      <c r="AH98" s="19" t="e">
        <f>VLOOKUP(E98,H2数据库!C:AK,27,0)*C98</f>
        <v>#N/A</v>
      </c>
      <c r="AI98" s="18" t="e">
        <f>VLOOKUP(E98,H2数据库!C:AK,28,0)</f>
        <v>#N/A</v>
      </c>
      <c r="AJ98" s="18" t="e">
        <f>VLOOKUP(E98,H2数据库!C:AK,29,0)</f>
        <v>#N/A</v>
      </c>
      <c r="AK98" s="18"/>
      <c r="AL98" s="18" t="e">
        <f>VLOOKUP(E98,H2数据库!C:AK,30,0)</f>
        <v>#N/A</v>
      </c>
      <c r="AM98" s="18" t="e">
        <f>VLOOKUP(E98,H2数据库!C:AK,31,0)</f>
        <v>#N/A</v>
      </c>
      <c r="AN98" s="18">
        <f t="shared" si="14"/>
        <v>0</v>
      </c>
      <c r="AO98" s="39" t="e">
        <f>VLOOKUP(E98,H2数据库!C:AK,33,0)*AN98*C98</f>
        <v>#N/A</v>
      </c>
      <c r="AP98" s="18" t="e">
        <f>VLOOKUP(E98,H2数据库!C:AK,34,0)</f>
        <v>#N/A</v>
      </c>
      <c r="AQ98" s="18" t="e">
        <f>VLOOKUP(E98,H2数据库!C:AK,35,0)</f>
        <v>#N/A</v>
      </c>
      <c r="AR98" s="18"/>
    </row>
    <row r="99" spans="1:44" x14ac:dyDescent="0.25">
      <c r="A99" s="22"/>
      <c r="B99" s="3"/>
      <c r="C99" s="3"/>
      <c r="D99" s="3"/>
      <c r="E99" s="18" t="str">
        <f t="shared" si="10"/>
        <v/>
      </c>
      <c r="F99" s="18" t="str">
        <f t="shared" si="11"/>
        <v/>
      </c>
      <c r="G99" s="18" t="str">
        <f t="shared" si="12"/>
        <v/>
      </c>
      <c r="H99" s="18" t="e">
        <f>VLOOKUP(E99,H2数据库!C:AK,2,0)</f>
        <v>#N/A</v>
      </c>
      <c r="I99" s="18" t="e">
        <f>VLOOKUP(E99,H2数据库!C:AK,3,0)</f>
        <v>#N/A</v>
      </c>
      <c r="J99" s="19" t="e">
        <f t="shared" si="13"/>
        <v>#VALUE!</v>
      </c>
      <c r="K99" s="18" t="e">
        <f>VLOOKUP(E99,H2数据库!C:AK,4,0)</f>
        <v>#N/A</v>
      </c>
      <c r="L99" s="18" t="e">
        <f>VLOOKUP(E99,H2数据库!C:AK,5,0)</f>
        <v>#N/A</v>
      </c>
      <c r="M99" s="18"/>
      <c r="N99" s="18" t="e">
        <f>VLOOKUP(E99,H2数据库!C:AK,6,0)</f>
        <v>#N/A</v>
      </c>
      <c r="O99" s="18" t="e">
        <f>VLOOKUP(E99,H2数据库!C:AK,7,0)</f>
        <v>#N/A</v>
      </c>
      <c r="P99" s="19" t="e">
        <f>VLOOKUP(E99,H2数据库!C:AK,8,0)*C99</f>
        <v>#N/A</v>
      </c>
      <c r="Q99" s="18" t="e">
        <f>VLOOKUP(E99,H2数据库!C:AK,9,0)</f>
        <v>#N/A</v>
      </c>
      <c r="R99" s="18" t="e">
        <f>VLOOKUP(E99,H2数据库!C:AK,10,0)</f>
        <v>#N/A</v>
      </c>
      <c r="S99" s="18"/>
      <c r="T99" s="18" t="e">
        <f>VLOOKUP(E99,H2数据库!C:AK,11,0)</f>
        <v>#N/A</v>
      </c>
      <c r="U99" s="18" t="e">
        <f>VLOOKUP(E99,H2数据库!C:AK,12,0)</f>
        <v>#N/A</v>
      </c>
      <c r="V99" s="19" t="e">
        <f>VLOOKUP(E99,H2数据库!C:AK,15,0)*C99</f>
        <v>#N/A</v>
      </c>
      <c r="W99" s="18" t="e">
        <f>VLOOKUP(E99,H2数据库!C:AK,16,0)</f>
        <v>#N/A</v>
      </c>
      <c r="X99" s="18" t="e">
        <f>VLOOKUP(E99,H2数据库!C:AK,17,0)</f>
        <v>#N/A</v>
      </c>
      <c r="Y99" s="18"/>
      <c r="Z99" s="18" t="e">
        <f>VLOOKUP(E99,H2数据库!C:AK,18,0)</f>
        <v>#N/A</v>
      </c>
      <c r="AA99" s="18" t="e">
        <f>VLOOKUP(E99,H2数据库!C:AK,19,0)</f>
        <v>#N/A</v>
      </c>
      <c r="AB99" s="39" t="e">
        <f>VLOOKUP(E99,H2数据库!C:AK,21,0)*C99</f>
        <v>#N/A</v>
      </c>
      <c r="AC99" s="18" t="e">
        <f>VLOOKUP(E99,H2数据库!C:AK,22,0)</f>
        <v>#N/A</v>
      </c>
      <c r="AD99" s="18" t="e">
        <f>VLOOKUP(E99,H2数据库!C:AK,23,0)</f>
        <v>#N/A</v>
      </c>
      <c r="AE99" s="18"/>
      <c r="AF99" s="18" t="e">
        <f>VLOOKUP(E99,H2数据库!C:AK,24,0)</f>
        <v>#N/A</v>
      </c>
      <c r="AG99" s="18" t="e">
        <f>VLOOKUP(E99,H2数据库!C:AK,25,0)</f>
        <v>#N/A</v>
      </c>
      <c r="AH99" s="19" t="e">
        <f>VLOOKUP(E99,H2数据库!C:AK,27,0)*C99</f>
        <v>#N/A</v>
      </c>
      <c r="AI99" s="18" t="e">
        <f>VLOOKUP(E99,H2数据库!C:AK,28,0)</f>
        <v>#N/A</v>
      </c>
      <c r="AJ99" s="18" t="e">
        <f>VLOOKUP(E99,H2数据库!C:AK,29,0)</f>
        <v>#N/A</v>
      </c>
      <c r="AK99" s="18"/>
      <c r="AL99" s="18" t="e">
        <f>VLOOKUP(E99,H2数据库!C:AK,30,0)</f>
        <v>#N/A</v>
      </c>
      <c r="AM99" s="18" t="e">
        <f>VLOOKUP(E99,H2数据库!C:AK,31,0)</f>
        <v>#N/A</v>
      </c>
      <c r="AN99" s="18">
        <f t="shared" si="14"/>
        <v>0</v>
      </c>
      <c r="AO99" s="39" t="e">
        <f>VLOOKUP(E99,H2数据库!C:AK,33,0)*AN99*C99</f>
        <v>#N/A</v>
      </c>
      <c r="AP99" s="18" t="e">
        <f>VLOOKUP(E99,H2数据库!C:AK,34,0)</f>
        <v>#N/A</v>
      </c>
      <c r="AQ99" s="18" t="e">
        <f>VLOOKUP(E99,H2数据库!C:AK,35,0)</f>
        <v>#N/A</v>
      </c>
      <c r="AR99" s="18"/>
    </row>
    <row r="100" spans="1:44" x14ac:dyDescent="0.25">
      <c r="A100" s="22"/>
      <c r="B100" s="3"/>
      <c r="C100" s="3"/>
      <c r="D100" s="3"/>
      <c r="E100" s="18" t="str">
        <f t="shared" si="10"/>
        <v/>
      </c>
      <c r="F100" s="18" t="str">
        <f t="shared" si="11"/>
        <v/>
      </c>
      <c r="G100" s="18" t="str">
        <f t="shared" si="12"/>
        <v/>
      </c>
      <c r="H100" s="18" t="e">
        <f>VLOOKUP(E100,H2数据库!C:AK,2,0)</f>
        <v>#N/A</v>
      </c>
      <c r="I100" s="18" t="e">
        <f>VLOOKUP(E100,H2数据库!C:AK,3,0)</f>
        <v>#N/A</v>
      </c>
      <c r="J100" s="19" t="e">
        <f t="shared" si="13"/>
        <v>#VALUE!</v>
      </c>
      <c r="K100" s="18" t="e">
        <f>VLOOKUP(E100,H2数据库!C:AK,4,0)</f>
        <v>#N/A</v>
      </c>
      <c r="L100" s="18" t="e">
        <f>VLOOKUP(E100,H2数据库!C:AK,5,0)</f>
        <v>#N/A</v>
      </c>
      <c r="M100" s="18"/>
      <c r="N100" s="18" t="e">
        <f>VLOOKUP(E100,H2数据库!C:AK,6,0)</f>
        <v>#N/A</v>
      </c>
      <c r="O100" s="18" t="e">
        <f>VLOOKUP(E100,H2数据库!C:AK,7,0)</f>
        <v>#N/A</v>
      </c>
      <c r="P100" s="19" t="e">
        <f>VLOOKUP(E100,H2数据库!C:AK,8,0)*C100</f>
        <v>#N/A</v>
      </c>
      <c r="Q100" s="18" t="e">
        <f>VLOOKUP(E100,H2数据库!C:AK,9,0)</f>
        <v>#N/A</v>
      </c>
      <c r="R100" s="18" t="e">
        <f>VLOOKUP(E100,H2数据库!C:AK,10,0)</f>
        <v>#N/A</v>
      </c>
      <c r="S100" s="18"/>
      <c r="T100" s="18" t="e">
        <f>VLOOKUP(E100,H2数据库!C:AK,11,0)</f>
        <v>#N/A</v>
      </c>
      <c r="U100" s="18" t="e">
        <f>VLOOKUP(E100,H2数据库!C:AK,12,0)</f>
        <v>#N/A</v>
      </c>
      <c r="V100" s="19" t="e">
        <f>VLOOKUP(E100,H2数据库!C:AK,15,0)*C100</f>
        <v>#N/A</v>
      </c>
      <c r="W100" s="18" t="e">
        <f>VLOOKUP(E100,H2数据库!C:AK,16,0)</f>
        <v>#N/A</v>
      </c>
      <c r="X100" s="18" t="e">
        <f>VLOOKUP(E100,H2数据库!C:AK,17,0)</f>
        <v>#N/A</v>
      </c>
      <c r="Y100" s="18"/>
      <c r="Z100" s="18" t="e">
        <f>VLOOKUP(E100,H2数据库!C:AK,18,0)</f>
        <v>#N/A</v>
      </c>
      <c r="AA100" s="18" t="e">
        <f>VLOOKUP(E100,H2数据库!C:AK,19,0)</f>
        <v>#N/A</v>
      </c>
      <c r="AB100" s="39" t="e">
        <f>VLOOKUP(E100,H2数据库!C:AK,21,0)*C100</f>
        <v>#N/A</v>
      </c>
      <c r="AC100" s="18" t="e">
        <f>VLOOKUP(E100,H2数据库!C:AK,22,0)</f>
        <v>#N/A</v>
      </c>
      <c r="AD100" s="18" t="e">
        <f>VLOOKUP(E100,H2数据库!C:AK,23,0)</f>
        <v>#N/A</v>
      </c>
      <c r="AE100" s="18"/>
      <c r="AF100" s="18" t="e">
        <f>VLOOKUP(E100,H2数据库!C:AK,24,0)</f>
        <v>#N/A</v>
      </c>
      <c r="AG100" s="18" t="e">
        <f>VLOOKUP(E100,H2数据库!C:AK,25,0)</f>
        <v>#N/A</v>
      </c>
      <c r="AH100" s="19" t="e">
        <f>VLOOKUP(E100,H2数据库!C:AK,27,0)*C100</f>
        <v>#N/A</v>
      </c>
      <c r="AI100" s="18" t="e">
        <f>VLOOKUP(E100,H2数据库!C:AK,28,0)</f>
        <v>#N/A</v>
      </c>
      <c r="AJ100" s="18" t="e">
        <f>VLOOKUP(E100,H2数据库!C:AK,29,0)</f>
        <v>#N/A</v>
      </c>
      <c r="AK100" s="18"/>
      <c r="AL100" s="18" t="e">
        <f>VLOOKUP(E100,H2数据库!C:AK,30,0)</f>
        <v>#N/A</v>
      </c>
      <c r="AM100" s="18" t="e">
        <f>VLOOKUP(E100,H2数据库!C:AK,31,0)</f>
        <v>#N/A</v>
      </c>
      <c r="AN100" s="18">
        <f t="shared" si="14"/>
        <v>0</v>
      </c>
      <c r="AO100" s="39" t="e">
        <f>VLOOKUP(E100,H2数据库!C:AK,33,0)*AN100*C100</f>
        <v>#N/A</v>
      </c>
      <c r="AP100" s="18" t="e">
        <f>VLOOKUP(E100,H2数据库!C:AK,34,0)</f>
        <v>#N/A</v>
      </c>
      <c r="AQ100" s="18" t="e">
        <f>VLOOKUP(E100,H2数据库!C:AK,35,0)</f>
        <v>#N/A</v>
      </c>
      <c r="AR100" s="18"/>
    </row>
  </sheetData>
  <sheetProtection algorithmName="SHA-512" hashValue="VSH237xjs3pMpkOdH/JTpG6aDW1N2AhdmUGoVNJ09sqqpB8KNVEKUFr+yTdMuJD3GfqSv+HH1wskT3mfF2MAFA==" saltValue="Am/5MsKM61JWGWCV6GHSTA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AAF8-4141-4A1E-AD39-7C1B8565DF03}">
  <sheetPr codeName="Sheet125"/>
  <dimension ref="A1:AK6"/>
  <sheetViews>
    <sheetView topLeftCell="H1" workbookViewId="0"/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5.26953125" bestFit="1" customWidth="1"/>
    <col min="4" max="4" width="15.7265625" bestFit="1" customWidth="1"/>
    <col min="5" max="5" width="6.26953125" bestFit="1" customWidth="1"/>
    <col min="6" max="6" width="5.26953125" bestFit="1" customWidth="1"/>
    <col min="7" max="7" width="6.26953125" bestFit="1" customWidth="1"/>
    <col min="8" max="8" width="21.08984375" bestFit="1" customWidth="1"/>
    <col min="9" max="9" width="8.26953125" bestFit="1" customWidth="1"/>
    <col min="10" max="11" width="5.26953125" bestFit="1" customWidth="1"/>
    <col min="12" max="12" width="14.6328125" bestFit="1" customWidth="1"/>
    <col min="13" max="13" width="5.26953125" bestFit="1" customWidth="1"/>
    <col min="14" max="14" width="5.7265625" bestFit="1" customWidth="1"/>
    <col min="15" max="16" width="6.26953125" bestFit="1" customWidth="1"/>
    <col min="17" max="17" width="7.90625" bestFit="1" customWidth="1"/>
    <col min="18" max="18" width="5.26953125" bestFit="1" customWidth="1"/>
    <col min="19" max="19" width="6.26953125" bestFit="1" customWidth="1"/>
    <col min="20" max="20" width="5.26953125" bestFit="1" customWidth="1"/>
    <col min="21" max="21" width="5.7265625" bestFit="1" customWidth="1"/>
    <col min="22" max="22" width="8.26953125" bestFit="1" customWidth="1"/>
    <col min="23" max="23" width="11.08984375" bestFit="1" customWidth="1"/>
    <col min="24" max="24" width="5.26953125" bestFit="1" customWidth="1"/>
    <col min="25" max="25" width="6.26953125" bestFit="1" customWidth="1"/>
    <col min="26" max="26" width="5.26953125" bestFit="1" customWidth="1"/>
    <col min="27" max="27" width="5.7265625" bestFit="1" customWidth="1"/>
    <col min="28" max="28" width="8.26953125" bestFit="1" customWidth="1"/>
    <col min="29" max="29" width="11.08984375" bestFit="1" customWidth="1"/>
    <col min="30" max="30" width="5.26953125" bestFit="1" customWidth="1"/>
    <col min="31" max="31" width="6.26953125" bestFit="1" customWidth="1"/>
    <col min="32" max="32" width="9.26953125" bestFit="1" customWidth="1"/>
    <col min="33" max="33" width="5.26953125" bestFit="1" customWidth="1"/>
    <col min="34" max="34" width="8.26953125" bestFit="1" customWidth="1"/>
    <col min="35" max="35" width="10" bestFit="1" customWidth="1"/>
    <col min="36" max="37" width="5.26953125" bestFit="1" customWidth="1"/>
  </cols>
  <sheetData>
    <row r="1" spans="1:37" x14ac:dyDescent="0.25">
      <c r="A1" s="43" t="str">
        <f>HYPERLINK("#管架编号及数量输入!J1","序号/回输入界面")</f>
        <v>序号/回输入界面</v>
      </c>
      <c r="B1" s="46"/>
      <c r="C1" s="80" t="s">
        <v>438</v>
      </c>
      <c r="D1" s="78"/>
      <c r="E1" s="78"/>
      <c r="F1" s="78"/>
      <c r="G1" s="79"/>
      <c r="H1" s="80" t="s">
        <v>443</v>
      </c>
      <c r="I1" s="78"/>
      <c r="J1" s="78"/>
      <c r="K1" s="78"/>
      <c r="L1" s="79"/>
      <c r="M1" s="84" t="s">
        <v>450</v>
      </c>
      <c r="N1" s="85"/>
      <c r="O1" s="85"/>
      <c r="P1" s="85"/>
      <c r="Q1" s="85"/>
      <c r="R1" s="85"/>
      <c r="S1" s="85"/>
      <c r="T1" s="84" t="s">
        <v>451</v>
      </c>
      <c r="U1" s="85"/>
      <c r="V1" s="85"/>
      <c r="W1" s="85"/>
      <c r="X1" s="85"/>
      <c r="Y1" s="85"/>
      <c r="Z1" s="84" t="s">
        <v>453</v>
      </c>
      <c r="AA1" s="85"/>
      <c r="AB1" s="85"/>
      <c r="AC1" s="85"/>
      <c r="AD1" s="85"/>
      <c r="AE1" s="85"/>
      <c r="AF1" s="84" t="s">
        <v>456</v>
      </c>
      <c r="AG1" s="85"/>
      <c r="AH1" s="85"/>
      <c r="AI1" s="85"/>
      <c r="AJ1" s="85"/>
      <c r="AK1" s="85"/>
    </row>
    <row r="2" spans="1:3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1" t="s">
        <v>12</v>
      </c>
      <c r="I2" s="1" t="s">
        <v>2</v>
      </c>
      <c r="J2" s="3" t="s">
        <v>32</v>
      </c>
      <c r="K2" s="1" t="s">
        <v>3</v>
      </c>
      <c r="L2" s="1" t="s">
        <v>4</v>
      </c>
      <c r="M2" s="1" t="s">
        <v>12</v>
      </c>
      <c r="N2" s="1" t="s">
        <v>2</v>
      </c>
      <c r="O2" s="3" t="s">
        <v>226</v>
      </c>
      <c r="P2" s="3" t="s">
        <v>89</v>
      </c>
      <c r="Q2" s="3" t="s">
        <v>32</v>
      </c>
      <c r="R2" s="1" t="s">
        <v>3</v>
      </c>
      <c r="S2" s="1" t="s">
        <v>4</v>
      </c>
      <c r="T2" s="1" t="s">
        <v>12</v>
      </c>
      <c r="U2" s="1" t="s">
        <v>2</v>
      </c>
      <c r="V2" s="3" t="s">
        <v>452</v>
      </c>
      <c r="W2" s="3" t="s">
        <v>32</v>
      </c>
      <c r="X2" s="1" t="s">
        <v>3</v>
      </c>
      <c r="Y2" s="1" t="s">
        <v>4</v>
      </c>
      <c r="Z2" s="1" t="s">
        <v>12</v>
      </c>
      <c r="AA2" s="1" t="s">
        <v>2</v>
      </c>
      <c r="AB2" s="3" t="s">
        <v>452</v>
      </c>
      <c r="AC2" s="3" t="s">
        <v>32</v>
      </c>
      <c r="AD2" s="1" t="s">
        <v>3</v>
      </c>
      <c r="AE2" s="1" t="s">
        <v>4</v>
      </c>
      <c r="AF2" s="1" t="s">
        <v>12</v>
      </c>
      <c r="AG2" s="1" t="s">
        <v>2</v>
      </c>
      <c r="AH2" s="3" t="s">
        <v>452</v>
      </c>
      <c r="AI2" s="3" t="s">
        <v>32</v>
      </c>
      <c r="AJ2" s="1" t="s">
        <v>3</v>
      </c>
      <c r="AK2" s="1" t="s">
        <v>4</v>
      </c>
    </row>
    <row r="3" spans="1:37" ht="15.5" x14ac:dyDescent="0.25">
      <c r="A3" s="3" t="s">
        <v>461</v>
      </c>
      <c r="B3" s="3" t="s">
        <v>462</v>
      </c>
      <c r="C3" s="1" t="s">
        <v>6</v>
      </c>
      <c r="D3" s="3" t="s">
        <v>319</v>
      </c>
      <c r="E3" s="3" t="s">
        <v>439</v>
      </c>
      <c r="F3" s="1" t="s">
        <v>15</v>
      </c>
      <c r="G3" s="1" t="s">
        <v>7</v>
      </c>
      <c r="H3" s="3" t="s">
        <v>448</v>
      </c>
      <c r="I3" s="3" t="s">
        <v>444</v>
      </c>
      <c r="J3" s="3">
        <v>1</v>
      </c>
      <c r="K3" s="3" t="s">
        <v>72</v>
      </c>
      <c r="L3" s="3" t="s">
        <v>449</v>
      </c>
      <c r="M3" s="3" t="s">
        <v>116</v>
      </c>
      <c r="N3" s="36" t="s">
        <v>348</v>
      </c>
      <c r="O3" s="34">
        <v>200</v>
      </c>
      <c r="P3" s="34">
        <v>200</v>
      </c>
      <c r="Q3" s="34">
        <v>0.04</v>
      </c>
      <c r="R3" s="3" t="s">
        <v>274</v>
      </c>
      <c r="S3" s="1" t="s">
        <v>7</v>
      </c>
      <c r="T3" s="3" t="s">
        <v>116</v>
      </c>
      <c r="U3" s="36" t="s">
        <v>348</v>
      </c>
      <c r="V3" s="34">
        <v>150</v>
      </c>
      <c r="W3" s="34">
        <v>1.7662500000000001E-2</v>
      </c>
      <c r="X3" s="3" t="s">
        <v>274</v>
      </c>
      <c r="Y3" s="1" t="s">
        <v>7</v>
      </c>
      <c r="Z3" s="3" t="s">
        <v>116</v>
      </c>
      <c r="AA3" s="36" t="s">
        <v>348</v>
      </c>
      <c r="AB3" s="34">
        <v>160</v>
      </c>
      <c r="AC3" s="34">
        <v>2.0096000000000003E-2</v>
      </c>
      <c r="AD3" s="3" t="s">
        <v>274</v>
      </c>
      <c r="AE3" s="1" t="s">
        <v>7</v>
      </c>
      <c r="AF3" s="3" t="s">
        <v>457</v>
      </c>
      <c r="AG3" s="36" t="s">
        <v>344</v>
      </c>
      <c r="AH3" s="34">
        <v>80</v>
      </c>
      <c r="AI3" s="34">
        <v>5.0240000000000007E-3</v>
      </c>
      <c r="AJ3" s="3" t="s">
        <v>274</v>
      </c>
      <c r="AK3" s="3" t="s">
        <v>460</v>
      </c>
    </row>
    <row r="4" spans="1:37" ht="15.5" x14ac:dyDescent="0.25">
      <c r="A4" s="3"/>
      <c r="B4" s="1"/>
      <c r="C4" s="1" t="s">
        <v>17</v>
      </c>
      <c r="D4" s="3" t="s">
        <v>319</v>
      </c>
      <c r="E4" s="3" t="s">
        <v>440</v>
      </c>
      <c r="F4" s="1" t="s">
        <v>15</v>
      </c>
      <c r="G4" s="1" t="s">
        <v>7</v>
      </c>
      <c r="H4" s="3" t="s">
        <v>448</v>
      </c>
      <c r="I4" s="3" t="s">
        <v>445</v>
      </c>
      <c r="J4" s="3">
        <v>1</v>
      </c>
      <c r="K4" s="3" t="s">
        <v>72</v>
      </c>
      <c r="L4" s="3" t="s">
        <v>449</v>
      </c>
      <c r="M4" s="3" t="s">
        <v>116</v>
      </c>
      <c r="N4" s="36" t="s">
        <v>323</v>
      </c>
      <c r="O4" s="34">
        <v>250</v>
      </c>
      <c r="P4" s="34">
        <v>250</v>
      </c>
      <c r="Q4" s="34">
        <v>6.25E-2</v>
      </c>
      <c r="R4" s="1" t="s">
        <v>16</v>
      </c>
      <c r="S4" s="1" t="s">
        <v>7</v>
      </c>
      <c r="T4" s="3" t="s">
        <v>116</v>
      </c>
      <c r="U4" s="36" t="s">
        <v>323</v>
      </c>
      <c r="V4" s="34">
        <v>200</v>
      </c>
      <c r="W4" s="34">
        <v>3.1400000000000004E-2</v>
      </c>
      <c r="X4" s="1" t="s">
        <v>16</v>
      </c>
      <c r="Y4" s="1" t="s">
        <v>7</v>
      </c>
      <c r="Z4" s="3" t="s">
        <v>116</v>
      </c>
      <c r="AA4" s="36" t="s">
        <v>323</v>
      </c>
      <c r="AB4" s="34">
        <v>220</v>
      </c>
      <c r="AC4" s="34">
        <v>3.7994E-2</v>
      </c>
      <c r="AD4" s="1" t="s">
        <v>16</v>
      </c>
      <c r="AE4" s="1" t="s">
        <v>7</v>
      </c>
      <c r="AF4" s="3" t="s">
        <v>457</v>
      </c>
      <c r="AG4" s="36" t="s">
        <v>344</v>
      </c>
      <c r="AH4" s="34">
        <v>100</v>
      </c>
      <c r="AI4" s="34">
        <v>5.0240000000000007E-3</v>
      </c>
      <c r="AJ4" s="1" t="s">
        <v>16</v>
      </c>
      <c r="AK4" s="3" t="s">
        <v>460</v>
      </c>
    </row>
    <row r="5" spans="1:37" ht="15.5" x14ac:dyDescent="0.25">
      <c r="A5" s="3"/>
      <c r="B5" s="1"/>
      <c r="C5" s="1" t="s">
        <v>8</v>
      </c>
      <c r="D5" s="3" t="s">
        <v>319</v>
      </c>
      <c r="E5" s="3" t="s">
        <v>441</v>
      </c>
      <c r="F5" s="1" t="s">
        <v>15</v>
      </c>
      <c r="G5" s="1" t="s">
        <v>7</v>
      </c>
      <c r="H5" s="3" t="s">
        <v>448</v>
      </c>
      <c r="I5" s="3" t="s">
        <v>446</v>
      </c>
      <c r="J5" s="3">
        <v>1</v>
      </c>
      <c r="K5" s="3" t="s">
        <v>72</v>
      </c>
      <c r="L5" s="3" t="s">
        <v>449</v>
      </c>
      <c r="M5" s="3" t="s">
        <v>116</v>
      </c>
      <c r="N5" s="36" t="s">
        <v>323</v>
      </c>
      <c r="O5" s="34">
        <v>300</v>
      </c>
      <c r="P5" s="34">
        <v>300</v>
      </c>
      <c r="Q5" s="34">
        <v>0.09</v>
      </c>
      <c r="R5" s="1" t="s">
        <v>16</v>
      </c>
      <c r="S5" s="1" t="s">
        <v>7</v>
      </c>
      <c r="T5" s="3" t="s">
        <v>116</v>
      </c>
      <c r="U5" s="36" t="s">
        <v>391</v>
      </c>
      <c r="V5" s="34">
        <v>250</v>
      </c>
      <c r="W5" s="34">
        <v>4.9062500000000002E-2</v>
      </c>
      <c r="X5" s="1" t="s">
        <v>16</v>
      </c>
      <c r="Y5" s="1" t="s">
        <v>7</v>
      </c>
      <c r="Z5" s="3" t="s">
        <v>116</v>
      </c>
      <c r="AA5" s="36" t="s">
        <v>391</v>
      </c>
      <c r="AB5" s="34">
        <v>270</v>
      </c>
      <c r="AC5" s="34">
        <v>5.7226500000000007E-2</v>
      </c>
      <c r="AD5" s="1" t="s">
        <v>16</v>
      </c>
      <c r="AE5" s="1" t="s">
        <v>7</v>
      </c>
      <c r="AF5" s="3" t="s">
        <v>457</v>
      </c>
      <c r="AG5" s="36" t="s">
        <v>344</v>
      </c>
      <c r="AH5" s="34">
        <v>120</v>
      </c>
      <c r="AI5" s="34">
        <v>5.0240000000000007E-3</v>
      </c>
      <c r="AJ5" s="1" t="s">
        <v>16</v>
      </c>
      <c r="AK5" s="3" t="s">
        <v>460</v>
      </c>
    </row>
    <row r="6" spans="1:37" ht="15.5" x14ac:dyDescent="0.25">
      <c r="A6" s="3"/>
      <c r="B6" s="1"/>
      <c r="C6" s="1" t="s">
        <v>9</v>
      </c>
      <c r="D6" s="3" t="s">
        <v>319</v>
      </c>
      <c r="E6" s="3" t="s">
        <v>442</v>
      </c>
      <c r="F6" s="1" t="s">
        <v>15</v>
      </c>
      <c r="G6" s="1" t="s">
        <v>7</v>
      </c>
      <c r="H6" s="3" t="s">
        <v>448</v>
      </c>
      <c r="I6" s="3" t="s">
        <v>447</v>
      </c>
      <c r="J6" s="3">
        <v>1</v>
      </c>
      <c r="K6" s="3" t="s">
        <v>72</v>
      </c>
      <c r="L6" s="3" t="s">
        <v>449</v>
      </c>
      <c r="M6" s="3" t="s">
        <v>116</v>
      </c>
      <c r="N6" s="36" t="s">
        <v>324</v>
      </c>
      <c r="O6" s="34">
        <v>350</v>
      </c>
      <c r="P6" s="34">
        <v>350</v>
      </c>
      <c r="Q6" s="34">
        <v>0.12249999999999998</v>
      </c>
      <c r="R6" s="1" t="s">
        <v>16</v>
      </c>
      <c r="S6" s="1" t="s">
        <v>7</v>
      </c>
      <c r="T6" s="3" t="s">
        <v>116</v>
      </c>
      <c r="U6" s="36" t="s">
        <v>349</v>
      </c>
      <c r="V6" s="34">
        <v>300</v>
      </c>
      <c r="W6" s="34">
        <v>7.0650000000000004E-2</v>
      </c>
      <c r="X6" s="1" t="s">
        <v>16</v>
      </c>
      <c r="Y6" s="1" t="s">
        <v>7</v>
      </c>
      <c r="Z6" s="3" t="s">
        <v>116</v>
      </c>
      <c r="AA6" s="36" t="s">
        <v>349</v>
      </c>
      <c r="AB6" s="34">
        <v>320</v>
      </c>
      <c r="AC6" s="34">
        <v>8.0384000000000011E-2</v>
      </c>
      <c r="AD6" s="1" t="s">
        <v>16</v>
      </c>
      <c r="AE6" s="1" t="s">
        <v>7</v>
      </c>
      <c r="AF6" s="3" t="s">
        <v>457</v>
      </c>
      <c r="AG6" s="36" t="s">
        <v>344</v>
      </c>
      <c r="AH6" s="34">
        <v>150</v>
      </c>
      <c r="AI6" s="34">
        <v>5.0240000000000007E-3</v>
      </c>
      <c r="AJ6" s="1" t="s">
        <v>16</v>
      </c>
      <c r="AK6" s="3" t="s">
        <v>460</v>
      </c>
    </row>
  </sheetData>
  <sheetProtection algorithmName="SHA-512" hashValue="88XYhxkCrVfDpQO8W+bdZxh2zjcwg8RyyBy7mBd1XcIaulQsp/cLx7UKJBES4GUIvbrUXapay/YgpL0eoiHzOA==" saltValue="vgT7HCgFP4u4L0lIxeQ6iw==" spinCount="100000" sheet="1" objects="1" scenarios="1"/>
  <mergeCells count="6">
    <mergeCell ref="AF1:AK1"/>
    <mergeCell ref="C1:G1"/>
    <mergeCell ref="H1:L1"/>
    <mergeCell ref="M1:S1"/>
    <mergeCell ref="T1:Y1"/>
    <mergeCell ref="Z1:AE1"/>
  </mergeCells>
  <phoneticPr fontId="6" type="noConversion"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6D6F9-5100-49E5-BFD1-230856D71CA7}">
  <sheetPr codeName="Sheet126"/>
  <dimension ref="A1:W100"/>
  <sheetViews>
    <sheetView workbookViewId="0"/>
  </sheetViews>
  <sheetFormatPr defaultRowHeight="14" x14ac:dyDescent="0.25"/>
  <cols>
    <col min="1" max="1" width="16.90625" style="23" bestFit="1" customWidth="1"/>
    <col min="2" max="2" width="20" style="35" bestFit="1" customWidth="1"/>
    <col min="3" max="4" width="5.26953125" bestFit="1" customWidth="1"/>
    <col min="5" max="5" width="8.26953125" bestFit="1" customWidth="1"/>
    <col min="6" max="6" width="5.26953125" bestFit="1" customWidth="1"/>
    <col min="7" max="7" width="9.26953125" bestFit="1" customWidth="1"/>
    <col min="8" max="9" width="9.26953125" customWidth="1"/>
    <col min="10" max="10" width="11.36328125" bestFit="1" customWidth="1"/>
    <col min="11" max="11" width="6.26953125" bestFit="1" customWidth="1"/>
    <col min="12" max="12" width="7.26953125" bestFit="1" customWidth="1"/>
    <col min="13" max="13" width="5.26953125" bestFit="1" customWidth="1"/>
    <col min="14" max="14" width="11.36328125" bestFit="1" customWidth="1"/>
    <col min="15" max="15" width="5.26953125" bestFit="1" customWidth="1"/>
    <col min="16" max="16" width="11.36328125" bestFit="1" customWidth="1"/>
    <col min="17" max="17" width="8.26953125" bestFit="1" customWidth="1"/>
    <col min="18" max="18" width="8.26953125" customWidth="1"/>
    <col min="19" max="19" width="7.26953125" bestFit="1" customWidth="1"/>
    <col min="20" max="20" width="5.26953125" bestFit="1" customWidth="1"/>
    <col min="21" max="21" width="14.6328125" bestFit="1" customWidth="1"/>
    <col min="22" max="22" width="5.26953125" bestFit="1" customWidth="1"/>
    <col min="23" max="23" width="21.08984375" bestFit="1" customWidth="1"/>
  </cols>
  <sheetData>
    <row r="1" spans="1:23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77</v>
      </c>
      <c r="F1" s="18" t="s">
        <v>166</v>
      </c>
      <c r="G1" s="18" t="s">
        <v>167</v>
      </c>
      <c r="H1" s="18" t="s">
        <v>42</v>
      </c>
      <c r="I1" s="18" t="s">
        <v>457</v>
      </c>
      <c r="J1" s="18" t="s">
        <v>48</v>
      </c>
      <c r="K1" s="18" t="s">
        <v>82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8" t="s">
        <v>78</v>
      </c>
      <c r="S1" s="19" t="s">
        <v>79</v>
      </c>
      <c r="T1" s="18" t="s">
        <v>3</v>
      </c>
      <c r="U1" s="18" t="s">
        <v>160</v>
      </c>
      <c r="V1" s="18" t="s">
        <v>5</v>
      </c>
      <c r="W1" s="18" t="s">
        <v>474</v>
      </c>
    </row>
    <row r="2" spans="1:23" x14ac:dyDescent="0.25">
      <c r="A2" s="22">
        <v>59</v>
      </c>
      <c r="B2" s="3" t="s">
        <v>1094</v>
      </c>
      <c r="C2" s="3">
        <v>2</v>
      </c>
      <c r="D2" s="3" t="s">
        <v>608</v>
      </c>
      <c r="E2" s="18">
        <f>VALUE(TRIM(MID(SUBSTITUTE($B2,"-",REPT(" ",99)),COLUMN(B2)*99-98,99)))</f>
        <v>65</v>
      </c>
      <c r="F2" s="18">
        <f t="shared" ref="F2:G2" si="0">VALUE(TRIM(MID(SUBSTITUTE($B2,"-",REPT(" ",99)),COLUMN(C2)*99-98,99)))</f>
        <v>200</v>
      </c>
      <c r="G2" s="18">
        <f t="shared" si="0"/>
        <v>300</v>
      </c>
      <c r="H2" s="18" t="str">
        <f>(TRIM(MID(SUBSTITUTE($B2,"-",REPT(" ",99)),COLUMN(E2)*99-98,99)))</f>
        <v>C1</v>
      </c>
      <c r="I2" s="18" t="str">
        <f>(TRIM(MID(SUBSTITUTE($B2,"-",REPT(" ",99)),COLUMN(F2)*99-98,99)))</f>
        <v>F</v>
      </c>
      <c r="J2" s="18" t="str">
        <f>VLOOKUP(E2,J1数据库!C:E,3,0)</f>
        <v>钢板</v>
      </c>
      <c r="K2" s="18" t="str">
        <f>VLOOKUP(E2,J1数据库!C:M,4,0)</f>
        <v>δ=6</v>
      </c>
      <c r="L2" s="19">
        <f>IF(E2&lt;150,((F2/1000)*(G2/1000))*C2,((F2/1000)*(G2/1000))*C2*2)</f>
        <v>0.12</v>
      </c>
      <c r="M2" s="18" t="str">
        <f>VLOOKUP(E2,J1数据库!C:M,5,0)</f>
        <v>m²</v>
      </c>
      <c r="N2" s="18" t="str">
        <f>VLOOKUP(H2,J1数据库!O:P,2,0)</f>
        <v>Q235B</v>
      </c>
      <c r="O2" s="18"/>
      <c r="P2" s="18" t="str">
        <f>VLOOKUP(E2,J1数据库!C:M,7,0)</f>
        <v>钢板</v>
      </c>
      <c r="Q2" s="18" t="str">
        <f>VLOOKUP(E2,J1数据库!C:M,8,0)</f>
        <v>δ=6</v>
      </c>
      <c r="R2" s="18">
        <f>VLOOKUP(E2,J1数据库!C:M,9,0)</f>
        <v>100</v>
      </c>
      <c r="S2" s="19">
        <f t="shared" ref="S2:S8" si="1">(G2/1000*R2/1000)*C2</f>
        <v>0.06</v>
      </c>
      <c r="T2" s="18" t="str">
        <f>VLOOKUP(E2,J1数据库!C:M,10,0)</f>
        <v>m²</v>
      </c>
      <c r="U2" s="18" t="str">
        <f>VLOOKUP(E2,J1数据库!C:M,11,0)</f>
        <v>Q235B</v>
      </c>
      <c r="V2" s="18"/>
      <c r="W2" s="18">
        <f>IF(I2="F",1,0)</f>
        <v>1</v>
      </c>
    </row>
    <row r="3" spans="1:23" x14ac:dyDescent="0.25">
      <c r="A3" s="22"/>
      <c r="B3" s="3"/>
      <c r="C3" s="3"/>
      <c r="D3" s="3"/>
      <c r="E3" s="18" t="e">
        <f t="shared" ref="E3:E66" si="2">VALUE(TRIM(MID(SUBSTITUTE($B3,"-",REPT(" ",99)),COLUMN(B3)*99-98,99)))</f>
        <v>#VALUE!</v>
      </c>
      <c r="F3" s="18" t="str">
        <f t="shared" ref="F3:G8" si="3">(TRIM(MID(SUBSTITUTE($B3,"-",REPT(" ",99)),COLUMN(C3)*99-98,99)))</f>
        <v/>
      </c>
      <c r="G3" s="18" t="str">
        <f t="shared" si="3"/>
        <v/>
      </c>
      <c r="H3" s="18" t="str">
        <f t="shared" ref="H3:H8" si="4">(TRIM(MID(SUBSTITUTE($B3,"-",REPT(" ",99)),COLUMN(E3)*99-98,99)))</f>
        <v/>
      </c>
      <c r="I3" s="18" t="str">
        <f t="shared" ref="I3:I8" si="5">(TRIM(MID(SUBSTITUTE($B3,"-",REPT(" ",99)),COLUMN(F3)*99-98,99)))</f>
        <v/>
      </c>
      <c r="J3" s="18" t="e">
        <f>VLOOKUP(E3,J1数据库!C:E,3,0)</f>
        <v>#VALUE!</v>
      </c>
      <c r="K3" s="18" t="e">
        <f>VLOOKUP(E3,J1数据库!C:M,4,0)</f>
        <v>#VALUE!</v>
      </c>
      <c r="L3" s="19" t="e">
        <f t="shared" ref="L3:L66" si="6">IF(E3&lt;150,((F3/1000)*(G3/1000))*C3,((F3/1000)*(G3/1000))*C3*2)</f>
        <v>#VALUE!</v>
      </c>
      <c r="M3" s="18" t="e">
        <f>VLOOKUP(E3,J1数据库!C:M,5,0)</f>
        <v>#VALUE!</v>
      </c>
      <c r="N3" s="18" t="e">
        <f>VLOOKUP(H3,J1数据库!O:P,2,0)</f>
        <v>#N/A</v>
      </c>
      <c r="O3" s="18"/>
      <c r="P3" s="18" t="e">
        <f>VLOOKUP(E3,J1数据库!C:M,7,0)</f>
        <v>#VALUE!</v>
      </c>
      <c r="Q3" s="18" t="e">
        <f>VLOOKUP(E3,J1数据库!C:M,8,0)</f>
        <v>#VALUE!</v>
      </c>
      <c r="R3" s="18" t="e">
        <f>VLOOKUP(E3,J1数据库!C:M,9,0)</f>
        <v>#VALUE!</v>
      </c>
      <c r="S3" s="19" t="e">
        <f t="shared" si="1"/>
        <v>#VALUE!</v>
      </c>
      <c r="T3" s="18" t="e">
        <f>VLOOKUP(E3,J1数据库!C:M,10,0)</f>
        <v>#VALUE!</v>
      </c>
      <c r="U3" s="18" t="e">
        <f>VLOOKUP(E3,J1数据库!C:M,11,0)</f>
        <v>#VALUE!</v>
      </c>
      <c r="V3" s="18"/>
      <c r="W3" s="18">
        <f t="shared" ref="W3:W8" si="7">IF(I3="F",1,0)</f>
        <v>0</v>
      </c>
    </row>
    <row r="4" spans="1:23" x14ac:dyDescent="0.25">
      <c r="A4" s="22"/>
      <c r="B4" s="3"/>
      <c r="C4" s="3"/>
      <c r="D4" s="3"/>
      <c r="E4" s="18" t="e">
        <f t="shared" si="2"/>
        <v>#VALUE!</v>
      </c>
      <c r="F4" s="18" t="str">
        <f t="shared" si="3"/>
        <v/>
      </c>
      <c r="G4" s="18" t="str">
        <f t="shared" si="3"/>
        <v/>
      </c>
      <c r="H4" s="18" t="str">
        <f t="shared" si="4"/>
        <v/>
      </c>
      <c r="I4" s="18" t="str">
        <f t="shared" si="5"/>
        <v/>
      </c>
      <c r="J4" s="18" t="e">
        <f>VLOOKUP(E4,J1数据库!C:E,3,0)</f>
        <v>#VALUE!</v>
      </c>
      <c r="K4" s="18" t="e">
        <f>VLOOKUP(E4,J1数据库!C:M,4,0)</f>
        <v>#VALUE!</v>
      </c>
      <c r="L4" s="19" t="e">
        <f t="shared" si="6"/>
        <v>#VALUE!</v>
      </c>
      <c r="M4" s="18" t="e">
        <f>VLOOKUP(E4,J1数据库!C:M,5,0)</f>
        <v>#VALUE!</v>
      </c>
      <c r="N4" s="18" t="e">
        <f>VLOOKUP(H4,J1数据库!O:P,2,0)</f>
        <v>#N/A</v>
      </c>
      <c r="O4" s="18"/>
      <c r="P4" s="18" t="e">
        <f>VLOOKUP(E4,J1数据库!C:M,7,0)</f>
        <v>#VALUE!</v>
      </c>
      <c r="Q4" s="18" t="e">
        <f>VLOOKUP(E4,J1数据库!C:M,8,0)</f>
        <v>#VALUE!</v>
      </c>
      <c r="R4" s="18" t="e">
        <f>VLOOKUP(E4,J1数据库!C:M,9,0)</f>
        <v>#VALUE!</v>
      </c>
      <c r="S4" s="19" t="e">
        <f t="shared" si="1"/>
        <v>#VALUE!</v>
      </c>
      <c r="T4" s="18" t="e">
        <f>VLOOKUP(E4,J1数据库!C:M,10,0)</f>
        <v>#VALUE!</v>
      </c>
      <c r="U4" s="18" t="e">
        <f>VLOOKUP(E4,J1数据库!C:M,11,0)</f>
        <v>#VALUE!</v>
      </c>
      <c r="V4" s="18"/>
      <c r="W4" s="18">
        <f t="shared" si="7"/>
        <v>0</v>
      </c>
    </row>
    <row r="5" spans="1:23" x14ac:dyDescent="0.25">
      <c r="A5" s="22"/>
      <c r="B5" s="3"/>
      <c r="C5" s="3"/>
      <c r="D5" s="3"/>
      <c r="E5" s="18" t="e">
        <f t="shared" si="2"/>
        <v>#VALUE!</v>
      </c>
      <c r="F5" s="18" t="str">
        <f t="shared" si="3"/>
        <v/>
      </c>
      <c r="G5" s="18" t="str">
        <f t="shared" si="3"/>
        <v/>
      </c>
      <c r="H5" s="18" t="str">
        <f t="shared" si="4"/>
        <v/>
      </c>
      <c r="I5" s="18" t="str">
        <f t="shared" si="5"/>
        <v/>
      </c>
      <c r="J5" s="18" t="e">
        <f>VLOOKUP(E5,J1数据库!C:E,3,0)</f>
        <v>#VALUE!</v>
      </c>
      <c r="K5" s="18" t="e">
        <f>VLOOKUP(E5,J1数据库!C:M,4,0)</f>
        <v>#VALUE!</v>
      </c>
      <c r="L5" s="19" t="e">
        <f t="shared" si="6"/>
        <v>#VALUE!</v>
      </c>
      <c r="M5" s="18" t="e">
        <f>VLOOKUP(E5,J1数据库!C:M,5,0)</f>
        <v>#VALUE!</v>
      </c>
      <c r="N5" s="18" t="e">
        <f>VLOOKUP(H5,J1数据库!O:P,2,0)</f>
        <v>#N/A</v>
      </c>
      <c r="O5" s="18"/>
      <c r="P5" s="18" t="e">
        <f>VLOOKUP(E5,J1数据库!C:M,7,0)</f>
        <v>#VALUE!</v>
      </c>
      <c r="Q5" s="18" t="e">
        <f>VLOOKUP(E5,J1数据库!C:M,8,0)</f>
        <v>#VALUE!</v>
      </c>
      <c r="R5" s="18" t="e">
        <f>VLOOKUP(E5,J1数据库!C:M,9,0)</f>
        <v>#VALUE!</v>
      </c>
      <c r="S5" s="19" t="e">
        <f t="shared" si="1"/>
        <v>#VALUE!</v>
      </c>
      <c r="T5" s="18" t="e">
        <f>VLOOKUP(E5,J1数据库!C:M,10,0)</f>
        <v>#VALUE!</v>
      </c>
      <c r="U5" s="18" t="e">
        <f>VLOOKUP(E5,J1数据库!C:M,11,0)</f>
        <v>#VALUE!</v>
      </c>
      <c r="V5" s="18"/>
      <c r="W5" s="18">
        <f t="shared" si="7"/>
        <v>0</v>
      </c>
    </row>
    <row r="6" spans="1:23" x14ac:dyDescent="0.25">
      <c r="A6" s="22"/>
      <c r="B6" s="3"/>
      <c r="C6" s="3"/>
      <c r="D6" s="3"/>
      <c r="E6" s="18" t="e">
        <f t="shared" si="2"/>
        <v>#VALUE!</v>
      </c>
      <c r="F6" s="18" t="str">
        <f t="shared" si="3"/>
        <v/>
      </c>
      <c r="G6" s="18" t="str">
        <f t="shared" si="3"/>
        <v/>
      </c>
      <c r="H6" s="18" t="str">
        <f t="shared" si="4"/>
        <v/>
      </c>
      <c r="I6" s="18" t="str">
        <f t="shared" si="5"/>
        <v/>
      </c>
      <c r="J6" s="18" t="e">
        <f>VLOOKUP(E6,J1数据库!C:E,3,0)</f>
        <v>#VALUE!</v>
      </c>
      <c r="K6" s="18" t="e">
        <f>VLOOKUP(E6,J1数据库!C:M,4,0)</f>
        <v>#VALUE!</v>
      </c>
      <c r="L6" s="19" t="e">
        <f t="shared" si="6"/>
        <v>#VALUE!</v>
      </c>
      <c r="M6" s="18" t="e">
        <f>VLOOKUP(E6,J1数据库!C:M,5,0)</f>
        <v>#VALUE!</v>
      </c>
      <c r="N6" s="18" t="e">
        <f>VLOOKUP(H6,J1数据库!O:P,2,0)</f>
        <v>#N/A</v>
      </c>
      <c r="O6" s="18"/>
      <c r="P6" s="18" t="e">
        <f>VLOOKUP(E6,J1数据库!C:M,7,0)</f>
        <v>#VALUE!</v>
      </c>
      <c r="Q6" s="18" t="e">
        <f>VLOOKUP(E6,J1数据库!C:M,8,0)</f>
        <v>#VALUE!</v>
      </c>
      <c r="R6" s="18" t="e">
        <f>VLOOKUP(E6,J1数据库!C:M,9,0)</f>
        <v>#VALUE!</v>
      </c>
      <c r="S6" s="19" t="e">
        <f t="shared" si="1"/>
        <v>#VALUE!</v>
      </c>
      <c r="T6" s="18" t="e">
        <f>VLOOKUP(E6,J1数据库!C:M,10,0)</f>
        <v>#VALUE!</v>
      </c>
      <c r="U6" s="18" t="e">
        <f>VLOOKUP(E6,J1数据库!C:M,11,0)</f>
        <v>#VALUE!</v>
      </c>
      <c r="V6" s="18"/>
      <c r="W6" s="18">
        <f t="shared" si="7"/>
        <v>0</v>
      </c>
    </row>
    <row r="7" spans="1:23" x14ac:dyDescent="0.25">
      <c r="A7" s="22"/>
      <c r="B7" s="3"/>
      <c r="C7" s="3"/>
      <c r="D7" s="3"/>
      <c r="E7" s="18" t="e">
        <f t="shared" si="2"/>
        <v>#VALUE!</v>
      </c>
      <c r="F7" s="18" t="str">
        <f t="shared" si="3"/>
        <v/>
      </c>
      <c r="G7" s="18" t="str">
        <f t="shared" si="3"/>
        <v/>
      </c>
      <c r="H7" s="18" t="str">
        <f t="shared" si="4"/>
        <v/>
      </c>
      <c r="I7" s="18" t="str">
        <f t="shared" si="5"/>
        <v/>
      </c>
      <c r="J7" s="18" t="e">
        <f>VLOOKUP(E7,J1数据库!C:E,3,0)</f>
        <v>#VALUE!</v>
      </c>
      <c r="K7" s="18" t="e">
        <f>VLOOKUP(E7,J1数据库!C:M,4,0)</f>
        <v>#VALUE!</v>
      </c>
      <c r="L7" s="19" t="e">
        <f t="shared" si="6"/>
        <v>#VALUE!</v>
      </c>
      <c r="M7" s="18" t="e">
        <f>VLOOKUP(E7,J1数据库!C:M,5,0)</f>
        <v>#VALUE!</v>
      </c>
      <c r="N7" s="18" t="e">
        <f>VLOOKUP(H7,J1数据库!O:P,2,0)</f>
        <v>#N/A</v>
      </c>
      <c r="O7" s="18"/>
      <c r="P7" s="18" t="e">
        <f>VLOOKUP(E7,J1数据库!C:M,7,0)</f>
        <v>#VALUE!</v>
      </c>
      <c r="Q7" s="18" t="e">
        <f>VLOOKUP(E7,J1数据库!C:M,8,0)</f>
        <v>#VALUE!</v>
      </c>
      <c r="R7" s="18" t="e">
        <f>VLOOKUP(E7,J1数据库!C:M,9,0)</f>
        <v>#VALUE!</v>
      </c>
      <c r="S7" s="19" t="e">
        <f t="shared" si="1"/>
        <v>#VALUE!</v>
      </c>
      <c r="T7" s="18" t="e">
        <f>VLOOKUP(E7,J1数据库!C:M,10,0)</f>
        <v>#VALUE!</v>
      </c>
      <c r="U7" s="18" t="e">
        <f>VLOOKUP(E7,J1数据库!C:M,11,0)</f>
        <v>#VALUE!</v>
      </c>
      <c r="V7" s="18"/>
      <c r="W7" s="18">
        <f t="shared" si="7"/>
        <v>0</v>
      </c>
    </row>
    <row r="8" spans="1:23" x14ac:dyDescent="0.25">
      <c r="A8" s="22"/>
      <c r="B8" s="3"/>
      <c r="C8" s="3"/>
      <c r="D8" s="3"/>
      <c r="E8" s="18" t="e">
        <f t="shared" si="2"/>
        <v>#VALUE!</v>
      </c>
      <c r="F8" s="18" t="str">
        <f t="shared" si="3"/>
        <v/>
      </c>
      <c r="G8" s="18" t="str">
        <f t="shared" si="3"/>
        <v/>
      </c>
      <c r="H8" s="18" t="str">
        <f t="shared" si="4"/>
        <v/>
      </c>
      <c r="I8" s="18" t="str">
        <f t="shared" si="5"/>
        <v/>
      </c>
      <c r="J8" s="18" t="e">
        <f>VLOOKUP(E8,J1数据库!C:E,3,0)</f>
        <v>#VALUE!</v>
      </c>
      <c r="K8" s="18" t="e">
        <f>VLOOKUP(E8,J1数据库!C:M,4,0)</f>
        <v>#VALUE!</v>
      </c>
      <c r="L8" s="19" t="e">
        <f t="shared" si="6"/>
        <v>#VALUE!</v>
      </c>
      <c r="M8" s="18" t="e">
        <f>VLOOKUP(E8,J1数据库!C:M,5,0)</f>
        <v>#VALUE!</v>
      </c>
      <c r="N8" s="18" t="e">
        <f>VLOOKUP(H8,J1数据库!O:P,2,0)</f>
        <v>#N/A</v>
      </c>
      <c r="O8" s="18"/>
      <c r="P8" s="18" t="e">
        <f>VLOOKUP(E8,J1数据库!C:M,7,0)</f>
        <v>#VALUE!</v>
      </c>
      <c r="Q8" s="18" t="e">
        <f>VLOOKUP(E8,J1数据库!C:M,8,0)</f>
        <v>#VALUE!</v>
      </c>
      <c r="R8" s="18" t="e">
        <f>VLOOKUP(E8,J1数据库!C:M,9,0)</f>
        <v>#VALUE!</v>
      </c>
      <c r="S8" s="19" t="e">
        <f t="shared" si="1"/>
        <v>#VALUE!</v>
      </c>
      <c r="T8" s="18" t="e">
        <f>VLOOKUP(E8,J1数据库!C:M,10,0)</f>
        <v>#VALUE!</v>
      </c>
      <c r="U8" s="18" t="e">
        <f>VLOOKUP(E8,J1数据库!C:M,11,0)</f>
        <v>#VALUE!</v>
      </c>
      <c r="V8" s="18"/>
      <c r="W8" s="18">
        <f t="shared" si="7"/>
        <v>0</v>
      </c>
    </row>
    <row r="9" spans="1:23" x14ac:dyDescent="0.25">
      <c r="A9" s="22"/>
      <c r="B9" s="3"/>
      <c r="C9" s="3"/>
      <c r="D9" s="3"/>
      <c r="E9" s="18" t="e">
        <f t="shared" si="2"/>
        <v>#VALUE!</v>
      </c>
      <c r="F9" s="18" t="str">
        <f t="shared" ref="F9:F72" si="8">(TRIM(MID(SUBSTITUTE($B9,"-",REPT(" ",99)),COLUMN(C9)*99-98,99)))</f>
        <v/>
      </c>
      <c r="G9" s="18" t="str">
        <f t="shared" ref="G9:G72" si="9">(TRIM(MID(SUBSTITUTE($B9,"-",REPT(" ",99)),COLUMN(D9)*99-98,99)))</f>
        <v/>
      </c>
      <c r="H9" s="18" t="str">
        <f t="shared" ref="H9:H72" si="10">(TRIM(MID(SUBSTITUTE($B9,"-",REPT(" ",99)),COLUMN(E9)*99-98,99)))</f>
        <v/>
      </c>
      <c r="I9" s="18" t="str">
        <f t="shared" ref="I9:I72" si="11">(TRIM(MID(SUBSTITUTE($B9,"-",REPT(" ",99)),COLUMN(F9)*99-98,99)))</f>
        <v/>
      </c>
      <c r="J9" s="18" t="e">
        <f>VLOOKUP(E9,J1数据库!C:E,3,0)</f>
        <v>#VALUE!</v>
      </c>
      <c r="K9" s="18" t="e">
        <f>VLOOKUP(E9,J1数据库!C:M,4,0)</f>
        <v>#VALUE!</v>
      </c>
      <c r="L9" s="19" t="e">
        <f t="shared" si="6"/>
        <v>#VALUE!</v>
      </c>
      <c r="M9" s="18" t="e">
        <f>VLOOKUP(E9,J1数据库!C:M,5,0)</f>
        <v>#VALUE!</v>
      </c>
      <c r="N9" s="18" t="e">
        <f>VLOOKUP(H9,J1数据库!O:P,2,0)</f>
        <v>#N/A</v>
      </c>
      <c r="O9" s="18"/>
      <c r="P9" s="18" t="e">
        <f>VLOOKUP(E9,J1数据库!C:M,7,0)</f>
        <v>#VALUE!</v>
      </c>
      <c r="Q9" s="18" t="e">
        <f>VLOOKUP(E9,J1数据库!C:M,8,0)</f>
        <v>#VALUE!</v>
      </c>
      <c r="R9" s="18" t="e">
        <f>VLOOKUP(E9,J1数据库!C:M,9,0)</f>
        <v>#VALUE!</v>
      </c>
      <c r="S9" s="19" t="e">
        <f t="shared" ref="S9:S72" si="12">(G9/1000*R9/1000)*C9</f>
        <v>#VALUE!</v>
      </c>
      <c r="T9" s="18" t="e">
        <f>VLOOKUP(E9,J1数据库!C:M,10,0)</f>
        <v>#VALUE!</v>
      </c>
      <c r="U9" s="18" t="e">
        <f>VLOOKUP(E9,J1数据库!C:M,11,0)</f>
        <v>#VALUE!</v>
      </c>
      <c r="V9" s="18"/>
      <c r="W9" s="18">
        <f t="shared" ref="W9:W72" si="13">IF(I9="F",1,0)</f>
        <v>0</v>
      </c>
    </row>
    <row r="10" spans="1:23" x14ac:dyDescent="0.25">
      <c r="A10" s="22"/>
      <c r="B10" s="3"/>
      <c r="C10" s="3"/>
      <c r="D10" s="3"/>
      <c r="E10" s="18" t="e">
        <f t="shared" si="2"/>
        <v>#VALUE!</v>
      </c>
      <c r="F10" s="18" t="str">
        <f t="shared" si="8"/>
        <v/>
      </c>
      <c r="G10" s="18" t="str">
        <f t="shared" si="9"/>
        <v/>
      </c>
      <c r="H10" s="18" t="str">
        <f t="shared" si="10"/>
        <v/>
      </c>
      <c r="I10" s="18" t="str">
        <f t="shared" si="11"/>
        <v/>
      </c>
      <c r="J10" s="18" t="e">
        <f>VLOOKUP(E10,J1数据库!C:E,3,0)</f>
        <v>#VALUE!</v>
      </c>
      <c r="K10" s="18" t="e">
        <f>VLOOKUP(E10,J1数据库!C:M,4,0)</f>
        <v>#VALUE!</v>
      </c>
      <c r="L10" s="19" t="e">
        <f t="shared" si="6"/>
        <v>#VALUE!</v>
      </c>
      <c r="M10" s="18" t="e">
        <f>VLOOKUP(E10,J1数据库!C:M,5,0)</f>
        <v>#VALUE!</v>
      </c>
      <c r="N10" s="18" t="e">
        <f>VLOOKUP(H10,J1数据库!O:P,2,0)</f>
        <v>#N/A</v>
      </c>
      <c r="O10" s="18"/>
      <c r="P10" s="18" t="e">
        <f>VLOOKUP(E10,J1数据库!C:M,7,0)</f>
        <v>#VALUE!</v>
      </c>
      <c r="Q10" s="18" t="e">
        <f>VLOOKUP(E10,J1数据库!C:M,8,0)</f>
        <v>#VALUE!</v>
      </c>
      <c r="R10" s="18" t="e">
        <f>VLOOKUP(E10,J1数据库!C:M,9,0)</f>
        <v>#VALUE!</v>
      </c>
      <c r="S10" s="19" t="e">
        <f t="shared" si="12"/>
        <v>#VALUE!</v>
      </c>
      <c r="T10" s="18" t="e">
        <f>VLOOKUP(E10,J1数据库!C:M,10,0)</f>
        <v>#VALUE!</v>
      </c>
      <c r="U10" s="18" t="e">
        <f>VLOOKUP(E10,J1数据库!C:M,11,0)</f>
        <v>#VALUE!</v>
      </c>
      <c r="V10" s="18"/>
      <c r="W10" s="18">
        <f t="shared" si="13"/>
        <v>0</v>
      </c>
    </row>
    <row r="11" spans="1:23" x14ac:dyDescent="0.25">
      <c r="A11" s="22"/>
      <c r="B11" s="3"/>
      <c r="C11" s="3"/>
      <c r="D11" s="3"/>
      <c r="E11" s="18" t="e">
        <f t="shared" si="2"/>
        <v>#VALUE!</v>
      </c>
      <c r="F11" s="18" t="str">
        <f t="shared" si="8"/>
        <v/>
      </c>
      <c r="G11" s="18" t="str">
        <f t="shared" si="9"/>
        <v/>
      </c>
      <c r="H11" s="18" t="str">
        <f t="shared" si="10"/>
        <v/>
      </c>
      <c r="I11" s="18" t="str">
        <f t="shared" si="11"/>
        <v/>
      </c>
      <c r="J11" s="18" t="e">
        <f>VLOOKUP(E11,J1数据库!C:E,3,0)</f>
        <v>#VALUE!</v>
      </c>
      <c r="K11" s="18" t="e">
        <f>VLOOKUP(E11,J1数据库!C:M,4,0)</f>
        <v>#VALUE!</v>
      </c>
      <c r="L11" s="19" t="e">
        <f t="shared" si="6"/>
        <v>#VALUE!</v>
      </c>
      <c r="M11" s="18" t="e">
        <f>VLOOKUP(E11,J1数据库!C:M,5,0)</f>
        <v>#VALUE!</v>
      </c>
      <c r="N11" s="18" t="e">
        <f>VLOOKUP(H11,J1数据库!O:P,2,0)</f>
        <v>#N/A</v>
      </c>
      <c r="O11" s="18"/>
      <c r="P11" s="18" t="e">
        <f>VLOOKUP(E11,J1数据库!C:M,7,0)</f>
        <v>#VALUE!</v>
      </c>
      <c r="Q11" s="18" t="e">
        <f>VLOOKUP(E11,J1数据库!C:M,8,0)</f>
        <v>#VALUE!</v>
      </c>
      <c r="R11" s="18" t="e">
        <f>VLOOKUP(E11,J1数据库!C:M,9,0)</f>
        <v>#VALUE!</v>
      </c>
      <c r="S11" s="19" t="e">
        <f t="shared" si="12"/>
        <v>#VALUE!</v>
      </c>
      <c r="T11" s="18" t="e">
        <f>VLOOKUP(E11,J1数据库!C:M,10,0)</f>
        <v>#VALUE!</v>
      </c>
      <c r="U11" s="18" t="e">
        <f>VLOOKUP(E11,J1数据库!C:M,11,0)</f>
        <v>#VALUE!</v>
      </c>
      <c r="V11" s="18"/>
      <c r="W11" s="18">
        <f t="shared" si="13"/>
        <v>0</v>
      </c>
    </row>
    <row r="12" spans="1:23" x14ac:dyDescent="0.25">
      <c r="A12" s="22"/>
      <c r="B12" s="3"/>
      <c r="C12" s="3"/>
      <c r="D12" s="3"/>
      <c r="E12" s="18" t="e">
        <f t="shared" si="2"/>
        <v>#VALUE!</v>
      </c>
      <c r="F12" s="18" t="str">
        <f t="shared" si="8"/>
        <v/>
      </c>
      <c r="G12" s="18" t="str">
        <f t="shared" si="9"/>
        <v/>
      </c>
      <c r="H12" s="18" t="str">
        <f t="shared" si="10"/>
        <v/>
      </c>
      <c r="I12" s="18" t="str">
        <f t="shared" si="11"/>
        <v/>
      </c>
      <c r="J12" s="18" t="e">
        <f>VLOOKUP(E12,J1数据库!C:E,3,0)</f>
        <v>#VALUE!</v>
      </c>
      <c r="K12" s="18" t="e">
        <f>VLOOKUP(E12,J1数据库!C:M,4,0)</f>
        <v>#VALUE!</v>
      </c>
      <c r="L12" s="19" t="e">
        <f t="shared" si="6"/>
        <v>#VALUE!</v>
      </c>
      <c r="M12" s="18" t="e">
        <f>VLOOKUP(E12,J1数据库!C:M,5,0)</f>
        <v>#VALUE!</v>
      </c>
      <c r="N12" s="18" t="e">
        <f>VLOOKUP(H12,J1数据库!O:P,2,0)</f>
        <v>#N/A</v>
      </c>
      <c r="O12" s="18"/>
      <c r="P12" s="18" t="e">
        <f>VLOOKUP(E12,J1数据库!C:M,7,0)</f>
        <v>#VALUE!</v>
      </c>
      <c r="Q12" s="18" t="e">
        <f>VLOOKUP(E12,J1数据库!C:M,8,0)</f>
        <v>#VALUE!</v>
      </c>
      <c r="R12" s="18" t="e">
        <f>VLOOKUP(E12,J1数据库!C:M,9,0)</f>
        <v>#VALUE!</v>
      </c>
      <c r="S12" s="19" t="e">
        <f t="shared" si="12"/>
        <v>#VALUE!</v>
      </c>
      <c r="T12" s="18" t="e">
        <f>VLOOKUP(E12,J1数据库!C:M,10,0)</f>
        <v>#VALUE!</v>
      </c>
      <c r="U12" s="18" t="e">
        <f>VLOOKUP(E12,J1数据库!C:M,11,0)</f>
        <v>#VALUE!</v>
      </c>
      <c r="V12" s="18"/>
      <c r="W12" s="18">
        <f t="shared" si="13"/>
        <v>0</v>
      </c>
    </row>
    <row r="13" spans="1:23" x14ac:dyDescent="0.25">
      <c r="A13" s="22"/>
      <c r="B13" s="3"/>
      <c r="C13" s="3"/>
      <c r="D13" s="3"/>
      <c r="E13" s="18" t="e">
        <f t="shared" si="2"/>
        <v>#VALUE!</v>
      </c>
      <c r="F13" s="18" t="str">
        <f t="shared" si="8"/>
        <v/>
      </c>
      <c r="G13" s="18" t="str">
        <f t="shared" si="9"/>
        <v/>
      </c>
      <c r="H13" s="18" t="str">
        <f t="shared" si="10"/>
        <v/>
      </c>
      <c r="I13" s="18" t="str">
        <f t="shared" si="11"/>
        <v/>
      </c>
      <c r="J13" s="18" t="e">
        <f>VLOOKUP(E13,J1数据库!C:E,3,0)</f>
        <v>#VALUE!</v>
      </c>
      <c r="K13" s="18" t="e">
        <f>VLOOKUP(E13,J1数据库!C:M,4,0)</f>
        <v>#VALUE!</v>
      </c>
      <c r="L13" s="19" t="e">
        <f t="shared" si="6"/>
        <v>#VALUE!</v>
      </c>
      <c r="M13" s="18" t="e">
        <f>VLOOKUP(E13,J1数据库!C:M,5,0)</f>
        <v>#VALUE!</v>
      </c>
      <c r="N13" s="18" t="e">
        <f>VLOOKUP(H13,J1数据库!O:P,2,0)</f>
        <v>#N/A</v>
      </c>
      <c r="O13" s="18"/>
      <c r="P13" s="18" t="e">
        <f>VLOOKUP(E13,J1数据库!C:M,7,0)</f>
        <v>#VALUE!</v>
      </c>
      <c r="Q13" s="18" t="e">
        <f>VLOOKUP(E13,J1数据库!C:M,8,0)</f>
        <v>#VALUE!</v>
      </c>
      <c r="R13" s="18" t="e">
        <f>VLOOKUP(E13,J1数据库!C:M,9,0)</f>
        <v>#VALUE!</v>
      </c>
      <c r="S13" s="19" t="e">
        <f t="shared" si="12"/>
        <v>#VALUE!</v>
      </c>
      <c r="T13" s="18" t="e">
        <f>VLOOKUP(E13,J1数据库!C:M,10,0)</f>
        <v>#VALUE!</v>
      </c>
      <c r="U13" s="18" t="e">
        <f>VLOOKUP(E13,J1数据库!C:M,11,0)</f>
        <v>#VALUE!</v>
      </c>
      <c r="V13" s="18"/>
      <c r="W13" s="18">
        <f t="shared" si="13"/>
        <v>0</v>
      </c>
    </row>
    <row r="14" spans="1:23" x14ac:dyDescent="0.25">
      <c r="A14" s="22"/>
      <c r="B14" s="3"/>
      <c r="C14" s="3"/>
      <c r="D14" s="3"/>
      <c r="E14" s="18" t="e">
        <f t="shared" si="2"/>
        <v>#VALUE!</v>
      </c>
      <c r="F14" s="18" t="str">
        <f t="shared" si="8"/>
        <v/>
      </c>
      <c r="G14" s="18" t="str">
        <f t="shared" si="9"/>
        <v/>
      </c>
      <c r="H14" s="18" t="str">
        <f t="shared" si="10"/>
        <v/>
      </c>
      <c r="I14" s="18" t="str">
        <f t="shared" si="11"/>
        <v/>
      </c>
      <c r="J14" s="18" t="e">
        <f>VLOOKUP(E14,J1数据库!C:E,3,0)</f>
        <v>#VALUE!</v>
      </c>
      <c r="K14" s="18" t="e">
        <f>VLOOKUP(E14,J1数据库!C:M,4,0)</f>
        <v>#VALUE!</v>
      </c>
      <c r="L14" s="19" t="e">
        <f t="shared" si="6"/>
        <v>#VALUE!</v>
      </c>
      <c r="M14" s="18" t="e">
        <f>VLOOKUP(E14,J1数据库!C:M,5,0)</f>
        <v>#VALUE!</v>
      </c>
      <c r="N14" s="18" t="e">
        <f>VLOOKUP(H14,J1数据库!O:P,2,0)</f>
        <v>#N/A</v>
      </c>
      <c r="O14" s="18"/>
      <c r="P14" s="18" t="e">
        <f>VLOOKUP(E14,J1数据库!C:M,7,0)</f>
        <v>#VALUE!</v>
      </c>
      <c r="Q14" s="18" t="e">
        <f>VLOOKUP(E14,J1数据库!C:M,8,0)</f>
        <v>#VALUE!</v>
      </c>
      <c r="R14" s="18" t="e">
        <f>VLOOKUP(E14,J1数据库!C:M,9,0)</f>
        <v>#VALUE!</v>
      </c>
      <c r="S14" s="19" t="e">
        <f t="shared" si="12"/>
        <v>#VALUE!</v>
      </c>
      <c r="T14" s="18" t="e">
        <f>VLOOKUP(E14,J1数据库!C:M,10,0)</f>
        <v>#VALUE!</v>
      </c>
      <c r="U14" s="18" t="e">
        <f>VLOOKUP(E14,J1数据库!C:M,11,0)</f>
        <v>#VALUE!</v>
      </c>
      <c r="V14" s="18"/>
      <c r="W14" s="18">
        <f t="shared" si="13"/>
        <v>0</v>
      </c>
    </row>
    <row r="15" spans="1:23" x14ac:dyDescent="0.25">
      <c r="A15" s="22"/>
      <c r="B15" s="3"/>
      <c r="C15" s="3"/>
      <c r="D15" s="3"/>
      <c r="E15" s="18" t="e">
        <f t="shared" si="2"/>
        <v>#VALUE!</v>
      </c>
      <c r="F15" s="18" t="str">
        <f t="shared" si="8"/>
        <v/>
      </c>
      <c r="G15" s="18" t="str">
        <f t="shared" si="9"/>
        <v/>
      </c>
      <c r="H15" s="18" t="str">
        <f t="shared" si="10"/>
        <v/>
      </c>
      <c r="I15" s="18" t="str">
        <f t="shared" si="11"/>
        <v/>
      </c>
      <c r="J15" s="18" t="e">
        <f>VLOOKUP(E15,J1数据库!C:E,3,0)</f>
        <v>#VALUE!</v>
      </c>
      <c r="K15" s="18" t="e">
        <f>VLOOKUP(E15,J1数据库!C:M,4,0)</f>
        <v>#VALUE!</v>
      </c>
      <c r="L15" s="19" t="e">
        <f t="shared" si="6"/>
        <v>#VALUE!</v>
      </c>
      <c r="M15" s="18" t="e">
        <f>VLOOKUP(E15,J1数据库!C:M,5,0)</f>
        <v>#VALUE!</v>
      </c>
      <c r="N15" s="18" t="e">
        <f>VLOOKUP(H15,J1数据库!O:P,2,0)</f>
        <v>#N/A</v>
      </c>
      <c r="O15" s="18"/>
      <c r="P15" s="18" t="e">
        <f>VLOOKUP(E15,J1数据库!C:M,7,0)</f>
        <v>#VALUE!</v>
      </c>
      <c r="Q15" s="18" t="e">
        <f>VLOOKUP(E15,J1数据库!C:M,8,0)</f>
        <v>#VALUE!</v>
      </c>
      <c r="R15" s="18" t="e">
        <f>VLOOKUP(E15,J1数据库!C:M,9,0)</f>
        <v>#VALUE!</v>
      </c>
      <c r="S15" s="19" t="e">
        <f t="shared" si="12"/>
        <v>#VALUE!</v>
      </c>
      <c r="T15" s="18" t="e">
        <f>VLOOKUP(E15,J1数据库!C:M,10,0)</f>
        <v>#VALUE!</v>
      </c>
      <c r="U15" s="18" t="e">
        <f>VLOOKUP(E15,J1数据库!C:M,11,0)</f>
        <v>#VALUE!</v>
      </c>
      <c r="V15" s="18"/>
      <c r="W15" s="18">
        <f t="shared" si="13"/>
        <v>0</v>
      </c>
    </row>
    <row r="16" spans="1:23" x14ac:dyDescent="0.25">
      <c r="A16" s="22"/>
      <c r="B16" s="3"/>
      <c r="C16" s="3"/>
      <c r="D16" s="3"/>
      <c r="E16" s="18" t="e">
        <f t="shared" si="2"/>
        <v>#VALUE!</v>
      </c>
      <c r="F16" s="18" t="str">
        <f t="shared" si="8"/>
        <v/>
      </c>
      <c r="G16" s="18" t="str">
        <f t="shared" si="9"/>
        <v/>
      </c>
      <c r="H16" s="18" t="str">
        <f t="shared" si="10"/>
        <v/>
      </c>
      <c r="I16" s="18" t="str">
        <f t="shared" si="11"/>
        <v/>
      </c>
      <c r="J16" s="18" t="e">
        <f>VLOOKUP(E16,J1数据库!C:E,3,0)</f>
        <v>#VALUE!</v>
      </c>
      <c r="K16" s="18" t="e">
        <f>VLOOKUP(E16,J1数据库!C:M,4,0)</f>
        <v>#VALUE!</v>
      </c>
      <c r="L16" s="19" t="e">
        <f t="shared" si="6"/>
        <v>#VALUE!</v>
      </c>
      <c r="M16" s="18" t="e">
        <f>VLOOKUP(E16,J1数据库!C:M,5,0)</f>
        <v>#VALUE!</v>
      </c>
      <c r="N16" s="18" t="e">
        <f>VLOOKUP(H16,J1数据库!O:P,2,0)</f>
        <v>#N/A</v>
      </c>
      <c r="O16" s="18"/>
      <c r="P16" s="18" t="e">
        <f>VLOOKUP(E16,J1数据库!C:M,7,0)</f>
        <v>#VALUE!</v>
      </c>
      <c r="Q16" s="18" t="e">
        <f>VLOOKUP(E16,J1数据库!C:M,8,0)</f>
        <v>#VALUE!</v>
      </c>
      <c r="R16" s="18" t="e">
        <f>VLOOKUP(E16,J1数据库!C:M,9,0)</f>
        <v>#VALUE!</v>
      </c>
      <c r="S16" s="19" t="e">
        <f t="shared" si="12"/>
        <v>#VALUE!</v>
      </c>
      <c r="T16" s="18" t="e">
        <f>VLOOKUP(E16,J1数据库!C:M,10,0)</f>
        <v>#VALUE!</v>
      </c>
      <c r="U16" s="18" t="e">
        <f>VLOOKUP(E16,J1数据库!C:M,11,0)</f>
        <v>#VALUE!</v>
      </c>
      <c r="V16" s="18"/>
      <c r="W16" s="18">
        <f t="shared" si="13"/>
        <v>0</v>
      </c>
    </row>
    <row r="17" spans="1:23" x14ac:dyDescent="0.25">
      <c r="A17" s="22"/>
      <c r="B17" s="3"/>
      <c r="C17" s="3"/>
      <c r="D17" s="3"/>
      <c r="E17" s="18" t="e">
        <f t="shared" si="2"/>
        <v>#VALUE!</v>
      </c>
      <c r="F17" s="18" t="str">
        <f t="shared" si="8"/>
        <v/>
      </c>
      <c r="G17" s="18" t="str">
        <f t="shared" si="9"/>
        <v/>
      </c>
      <c r="H17" s="18" t="str">
        <f t="shared" si="10"/>
        <v/>
      </c>
      <c r="I17" s="18" t="str">
        <f t="shared" si="11"/>
        <v/>
      </c>
      <c r="J17" s="18" t="e">
        <f>VLOOKUP(E17,J1数据库!C:E,3,0)</f>
        <v>#VALUE!</v>
      </c>
      <c r="K17" s="18" t="e">
        <f>VLOOKUP(E17,J1数据库!C:M,4,0)</f>
        <v>#VALUE!</v>
      </c>
      <c r="L17" s="19" t="e">
        <f t="shared" si="6"/>
        <v>#VALUE!</v>
      </c>
      <c r="M17" s="18" t="e">
        <f>VLOOKUP(E17,J1数据库!C:M,5,0)</f>
        <v>#VALUE!</v>
      </c>
      <c r="N17" s="18" t="e">
        <f>VLOOKUP(H17,J1数据库!O:P,2,0)</f>
        <v>#N/A</v>
      </c>
      <c r="O17" s="18"/>
      <c r="P17" s="18" t="e">
        <f>VLOOKUP(E17,J1数据库!C:M,7,0)</f>
        <v>#VALUE!</v>
      </c>
      <c r="Q17" s="18" t="e">
        <f>VLOOKUP(E17,J1数据库!C:M,8,0)</f>
        <v>#VALUE!</v>
      </c>
      <c r="R17" s="18" t="e">
        <f>VLOOKUP(E17,J1数据库!C:M,9,0)</f>
        <v>#VALUE!</v>
      </c>
      <c r="S17" s="19" t="e">
        <f t="shared" si="12"/>
        <v>#VALUE!</v>
      </c>
      <c r="T17" s="18" t="e">
        <f>VLOOKUP(E17,J1数据库!C:M,10,0)</f>
        <v>#VALUE!</v>
      </c>
      <c r="U17" s="18" t="e">
        <f>VLOOKUP(E17,J1数据库!C:M,11,0)</f>
        <v>#VALUE!</v>
      </c>
      <c r="V17" s="18"/>
      <c r="W17" s="18">
        <f t="shared" si="13"/>
        <v>0</v>
      </c>
    </row>
    <row r="18" spans="1:23" x14ac:dyDescent="0.25">
      <c r="A18" s="22"/>
      <c r="B18" s="3"/>
      <c r="C18" s="3"/>
      <c r="D18" s="3"/>
      <c r="E18" s="18" t="e">
        <f t="shared" si="2"/>
        <v>#VALUE!</v>
      </c>
      <c r="F18" s="18" t="str">
        <f t="shared" si="8"/>
        <v/>
      </c>
      <c r="G18" s="18" t="str">
        <f t="shared" si="9"/>
        <v/>
      </c>
      <c r="H18" s="18" t="str">
        <f t="shared" si="10"/>
        <v/>
      </c>
      <c r="I18" s="18" t="str">
        <f t="shared" si="11"/>
        <v/>
      </c>
      <c r="J18" s="18" t="e">
        <f>VLOOKUP(E18,J1数据库!C:E,3,0)</f>
        <v>#VALUE!</v>
      </c>
      <c r="K18" s="18" t="e">
        <f>VLOOKUP(E18,J1数据库!C:M,4,0)</f>
        <v>#VALUE!</v>
      </c>
      <c r="L18" s="19" t="e">
        <f t="shared" si="6"/>
        <v>#VALUE!</v>
      </c>
      <c r="M18" s="18" t="e">
        <f>VLOOKUP(E18,J1数据库!C:M,5,0)</f>
        <v>#VALUE!</v>
      </c>
      <c r="N18" s="18" t="e">
        <f>VLOOKUP(H18,J1数据库!O:P,2,0)</f>
        <v>#N/A</v>
      </c>
      <c r="O18" s="18"/>
      <c r="P18" s="18" t="e">
        <f>VLOOKUP(E18,J1数据库!C:M,7,0)</f>
        <v>#VALUE!</v>
      </c>
      <c r="Q18" s="18" t="e">
        <f>VLOOKUP(E18,J1数据库!C:M,8,0)</f>
        <v>#VALUE!</v>
      </c>
      <c r="R18" s="18" t="e">
        <f>VLOOKUP(E18,J1数据库!C:M,9,0)</f>
        <v>#VALUE!</v>
      </c>
      <c r="S18" s="19" t="e">
        <f t="shared" si="12"/>
        <v>#VALUE!</v>
      </c>
      <c r="T18" s="18" t="e">
        <f>VLOOKUP(E18,J1数据库!C:M,10,0)</f>
        <v>#VALUE!</v>
      </c>
      <c r="U18" s="18" t="e">
        <f>VLOOKUP(E18,J1数据库!C:M,11,0)</f>
        <v>#VALUE!</v>
      </c>
      <c r="V18" s="18"/>
      <c r="W18" s="18">
        <f t="shared" si="13"/>
        <v>0</v>
      </c>
    </row>
    <row r="19" spans="1:23" x14ac:dyDescent="0.25">
      <c r="A19" s="22"/>
      <c r="B19" s="3"/>
      <c r="C19" s="3"/>
      <c r="D19" s="3"/>
      <c r="E19" s="18" t="e">
        <f t="shared" si="2"/>
        <v>#VALUE!</v>
      </c>
      <c r="F19" s="18" t="str">
        <f t="shared" si="8"/>
        <v/>
      </c>
      <c r="G19" s="18" t="str">
        <f t="shared" si="9"/>
        <v/>
      </c>
      <c r="H19" s="18" t="str">
        <f t="shared" si="10"/>
        <v/>
      </c>
      <c r="I19" s="18" t="str">
        <f t="shared" si="11"/>
        <v/>
      </c>
      <c r="J19" s="18" t="e">
        <f>VLOOKUP(E19,J1数据库!C:E,3,0)</f>
        <v>#VALUE!</v>
      </c>
      <c r="K19" s="18" t="e">
        <f>VLOOKUP(E19,J1数据库!C:M,4,0)</f>
        <v>#VALUE!</v>
      </c>
      <c r="L19" s="19" t="e">
        <f t="shared" si="6"/>
        <v>#VALUE!</v>
      </c>
      <c r="M19" s="18" t="e">
        <f>VLOOKUP(E19,J1数据库!C:M,5,0)</f>
        <v>#VALUE!</v>
      </c>
      <c r="N19" s="18" t="e">
        <f>VLOOKUP(H19,J1数据库!O:P,2,0)</f>
        <v>#N/A</v>
      </c>
      <c r="O19" s="18"/>
      <c r="P19" s="18" t="e">
        <f>VLOOKUP(E19,J1数据库!C:M,7,0)</f>
        <v>#VALUE!</v>
      </c>
      <c r="Q19" s="18" t="e">
        <f>VLOOKUP(E19,J1数据库!C:M,8,0)</f>
        <v>#VALUE!</v>
      </c>
      <c r="R19" s="18" t="e">
        <f>VLOOKUP(E19,J1数据库!C:M,9,0)</f>
        <v>#VALUE!</v>
      </c>
      <c r="S19" s="19" t="e">
        <f t="shared" si="12"/>
        <v>#VALUE!</v>
      </c>
      <c r="T19" s="18" t="e">
        <f>VLOOKUP(E19,J1数据库!C:M,10,0)</f>
        <v>#VALUE!</v>
      </c>
      <c r="U19" s="18" t="e">
        <f>VLOOKUP(E19,J1数据库!C:M,11,0)</f>
        <v>#VALUE!</v>
      </c>
      <c r="V19" s="18"/>
      <c r="W19" s="18">
        <f t="shared" si="13"/>
        <v>0</v>
      </c>
    </row>
    <row r="20" spans="1:23" x14ac:dyDescent="0.25">
      <c r="A20" s="22"/>
      <c r="B20" s="3"/>
      <c r="C20" s="3"/>
      <c r="D20" s="3"/>
      <c r="E20" s="18" t="e">
        <f t="shared" si="2"/>
        <v>#VALUE!</v>
      </c>
      <c r="F20" s="18" t="str">
        <f t="shared" si="8"/>
        <v/>
      </c>
      <c r="G20" s="18" t="str">
        <f t="shared" si="9"/>
        <v/>
      </c>
      <c r="H20" s="18" t="str">
        <f t="shared" si="10"/>
        <v/>
      </c>
      <c r="I20" s="18" t="str">
        <f t="shared" si="11"/>
        <v/>
      </c>
      <c r="J20" s="18" t="e">
        <f>VLOOKUP(E20,J1数据库!C:E,3,0)</f>
        <v>#VALUE!</v>
      </c>
      <c r="K20" s="18" t="e">
        <f>VLOOKUP(E20,J1数据库!C:M,4,0)</f>
        <v>#VALUE!</v>
      </c>
      <c r="L20" s="19" t="e">
        <f t="shared" si="6"/>
        <v>#VALUE!</v>
      </c>
      <c r="M20" s="18" t="e">
        <f>VLOOKUP(E20,J1数据库!C:M,5,0)</f>
        <v>#VALUE!</v>
      </c>
      <c r="N20" s="18" t="e">
        <f>VLOOKUP(H20,J1数据库!O:P,2,0)</f>
        <v>#N/A</v>
      </c>
      <c r="O20" s="18"/>
      <c r="P20" s="18" t="e">
        <f>VLOOKUP(E20,J1数据库!C:M,7,0)</f>
        <v>#VALUE!</v>
      </c>
      <c r="Q20" s="18" t="e">
        <f>VLOOKUP(E20,J1数据库!C:M,8,0)</f>
        <v>#VALUE!</v>
      </c>
      <c r="R20" s="18" t="e">
        <f>VLOOKUP(E20,J1数据库!C:M,9,0)</f>
        <v>#VALUE!</v>
      </c>
      <c r="S20" s="19" t="e">
        <f t="shared" si="12"/>
        <v>#VALUE!</v>
      </c>
      <c r="T20" s="18" t="e">
        <f>VLOOKUP(E20,J1数据库!C:M,10,0)</f>
        <v>#VALUE!</v>
      </c>
      <c r="U20" s="18" t="e">
        <f>VLOOKUP(E20,J1数据库!C:M,11,0)</f>
        <v>#VALUE!</v>
      </c>
      <c r="V20" s="18"/>
      <c r="W20" s="18">
        <f t="shared" si="13"/>
        <v>0</v>
      </c>
    </row>
    <row r="21" spans="1:23" x14ac:dyDescent="0.25">
      <c r="A21" s="22"/>
      <c r="B21" s="3"/>
      <c r="C21" s="3"/>
      <c r="D21" s="3"/>
      <c r="E21" s="18" t="e">
        <f t="shared" si="2"/>
        <v>#VALUE!</v>
      </c>
      <c r="F21" s="18" t="str">
        <f t="shared" si="8"/>
        <v/>
      </c>
      <c r="G21" s="18" t="str">
        <f t="shared" si="9"/>
        <v/>
      </c>
      <c r="H21" s="18" t="str">
        <f t="shared" si="10"/>
        <v/>
      </c>
      <c r="I21" s="18" t="str">
        <f t="shared" si="11"/>
        <v/>
      </c>
      <c r="J21" s="18" t="e">
        <f>VLOOKUP(E21,J1数据库!C:E,3,0)</f>
        <v>#VALUE!</v>
      </c>
      <c r="K21" s="18" t="e">
        <f>VLOOKUP(E21,J1数据库!C:M,4,0)</f>
        <v>#VALUE!</v>
      </c>
      <c r="L21" s="19" t="e">
        <f t="shared" si="6"/>
        <v>#VALUE!</v>
      </c>
      <c r="M21" s="18" t="e">
        <f>VLOOKUP(E21,J1数据库!C:M,5,0)</f>
        <v>#VALUE!</v>
      </c>
      <c r="N21" s="18" t="e">
        <f>VLOOKUP(H21,J1数据库!O:P,2,0)</f>
        <v>#N/A</v>
      </c>
      <c r="O21" s="18"/>
      <c r="P21" s="18" t="e">
        <f>VLOOKUP(E21,J1数据库!C:M,7,0)</f>
        <v>#VALUE!</v>
      </c>
      <c r="Q21" s="18" t="e">
        <f>VLOOKUP(E21,J1数据库!C:M,8,0)</f>
        <v>#VALUE!</v>
      </c>
      <c r="R21" s="18" t="e">
        <f>VLOOKUP(E21,J1数据库!C:M,9,0)</f>
        <v>#VALUE!</v>
      </c>
      <c r="S21" s="19" t="e">
        <f t="shared" si="12"/>
        <v>#VALUE!</v>
      </c>
      <c r="T21" s="18" t="e">
        <f>VLOOKUP(E21,J1数据库!C:M,10,0)</f>
        <v>#VALUE!</v>
      </c>
      <c r="U21" s="18" t="e">
        <f>VLOOKUP(E21,J1数据库!C:M,11,0)</f>
        <v>#VALUE!</v>
      </c>
      <c r="V21" s="18"/>
      <c r="W21" s="18">
        <f t="shared" si="13"/>
        <v>0</v>
      </c>
    </row>
    <row r="22" spans="1:23" x14ac:dyDescent="0.25">
      <c r="A22" s="22"/>
      <c r="B22" s="3"/>
      <c r="C22" s="3"/>
      <c r="D22" s="3"/>
      <c r="E22" s="18" t="e">
        <f t="shared" si="2"/>
        <v>#VALUE!</v>
      </c>
      <c r="F22" s="18" t="str">
        <f t="shared" si="8"/>
        <v/>
      </c>
      <c r="G22" s="18" t="str">
        <f t="shared" si="9"/>
        <v/>
      </c>
      <c r="H22" s="18" t="str">
        <f t="shared" si="10"/>
        <v/>
      </c>
      <c r="I22" s="18" t="str">
        <f t="shared" si="11"/>
        <v/>
      </c>
      <c r="J22" s="18" t="e">
        <f>VLOOKUP(E22,J1数据库!C:E,3,0)</f>
        <v>#VALUE!</v>
      </c>
      <c r="K22" s="18" t="e">
        <f>VLOOKUP(E22,J1数据库!C:M,4,0)</f>
        <v>#VALUE!</v>
      </c>
      <c r="L22" s="19" t="e">
        <f t="shared" si="6"/>
        <v>#VALUE!</v>
      </c>
      <c r="M22" s="18" t="e">
        <f>VLOOKUP(E22,J1数据库!C:M,5,0)</f>
        <v>#VALUE!</v>
      </c>
      <c r="N22" s="18" t="e">
        <f>VLOOKUP(H22,J1数据库!O:P,2,0)</f>
        <v>#N/A</v>
      </c>
      <c r="O22" s="18"/>
      <c r="P22" s="18" t="e">
        <f>VLOOKUP(E22,J1数据库!C:M,7,0)</f>
        <v>#VALUE!</v>
      </c>
      <c r="Q22" s="18" t="e">
        <f>VLOOKUP(E22,J1数据库!C:M,8,0)</f>
        <v>#VALUE!</v>
      </c>
      <c r="R22" s="18" t="e">
        <f>VLOOKUP(E22,J1数据库!C:M,9,0)</f>
        <v>#VALUE!</v>
      </c>
      <c r="S22" s="19" t="e">
        <f t="shared" si="12"/>
        <v>#VALUE!</v>
      </c>
      <c r="T22" s="18" t="e">
        <f>VLOOKUP(E22,J1数据库!C:M,10,0)</f>
        <v>#VALUE!</v>
      </c>
      <c r="U22" s="18" t="e">
        <f>VLOOKUP(E22,J1数据库!C:M,11,0)</f>
        <v>#VALUE!</v>
      </c>
      <c r="V22" s="18"/>
      <c r="W22" s="18">
        <f t="shared" si="13"/>
        <v>0</v>
      </c>
    </row>
    <row r="23" spans="1:23" x14ac:dyDescent="0.25">
      <c r="A23" s="22"/>
      <c r="B23" s="3"/>
      <c r="C23" s="3"/>
      <c r="D23" s="3"/>
      <c r="E23" s="18" t="e">
        <f t="shared" si="2"/>
        <v>#VALUE!</v>
      </c>
      <c r="F23" s="18" t="str">
        <f t="shared" si="8"/>
        <v/>
      </c>
      <c r="G23" s="18" t="str">
        <f t="shared" si="9"/>
        <v/>
      </c>
      <c r="H23" s="18" t="str">
        <f t="shared" si="10"/>
        <v/>
      </c>
      <c r="I23" s="18" t="str">
        <f t="shared" si="11"/>
        <v/>
      </c>
      <c r="J23" s="18" t="e">
        <f>VLOOKUP(E23,J1数据库!C:E,3,0)</f>
        <v>#VALUE!</v>
      </c>
      <c r="K23" s="18" t="e">
        <f>VLOOKUP(E23,J1数据库!C:M,4,0)</f>
        <v>#VALUE!</v>
      </c>
      <c r="L23" s="19" t="e">
        <f t="shared" si="6"/>
        <v>#VALUE!</v>
      </c>
      <c r="M23" s="18" t="e">
        <f>VLOOKUP(E23,J1数据库!C:M,5,0)</f>
        <v>#VALUE!</v>
      </c>
      <c r="N23" s="18" t="e">
        <f>VLOOKUP(H23,J1数据库!O:P,2,0)</f>
        <v>#N/A</v>
      </c>
      <c r="O23" s="18"/>
      <c r="P23" s="18" t="e">
        <f>VLOOKUP(E23,J1数据库!C:M,7,0)</f>
        <v>#VALUE!</v>
      </c>
      <c r="Q23" s="18" t="e">
        <f>VLOOKUP(E23,J1数据库!C:M,8,0)</f>
        <v>#VALUE!</v>
      </c>
      <c r="R23" s="18" t="e">
        <f>VLOOKUP(E23,J1数据库!C:M,9,0)</f>
        <v>#VALUE!</v>
      </c>
      <c r="S23" s="19" t="e">
        <f t="shared" si="12"/>
        <v>#VALUE!</v>
      </c>
      <c r="T23" s="18" t="e">
        <f>VLOOKUP(E23,J1数据库!C:M,10,0)</f>
        <v>#VALUE!</v>
      </c>
      <c r="U23" s="18" t="e">
        <f>VLOOKUP(E23,J1数据库!C:M,11,0)</f>
        <v>#VALUE!</v>
      </c>
      <c r="V23" s="18"/>
      <c r="W23" s="18">
        <f t="shared" si="13"/>
        <v>0</v>
      </c>
    </row>
    <row r="24" spans="1:23" x14ac:dyDescent="0.25">
      <c r="A24" s="22"/>
      <c r="B24" s="3"/>
      <c r="C24" s="3"/>
      <c r="D24" s="3"/>
      <c r="E24" s="18" t="e">
        <f t="shared" si="2"/>
        <v>#VALUE!</v>
      </c>
      <c r="F24" s="18" t="str">
        <f t="shared" si="8"/>
        <v/>
      </c>
      <c r="G24" s="18" t="str">
        <f t="shared" si="9"/>
        <v/>
      </c>
      <c r="H24" s="18" t="str">
        <f t="shared" si="10"/>
        <v/>
      </c>
      <c r="I24" s="18" t="str">
        <f t="shared" si="11"/>
        <v/>
      </c>
      <c r="J24" s="18" t="e">
        <f>VLOOKUP(E24,J1数据库!C:E,3,0)</f>
        <v>#VALUE!</v>
      </c>
      <c r="K24" s="18" t="e">
        <f>VLOOKUP(E24,J1数据库!C:M,4,0)</f>
        <v>#VALUE!</v>
      </c>
      <c r="L24" s="19" t="e">
        <f t="shared" si="6"/>
        <v>#VALUE!</v>
      </c>
      <c r="M24" s="18" t="e">
        <f>VLOOKUP(E24,J1数据库!C:M,5,0)</f>
        <v>#VALUE!</v>
      </c>
      <c r="N24" s="18" t="e">
        <f>VLOOKUP(H24,J1数据库!O:P,2,0)</f>
        <v>#N/A</v>
      </c>
      <c r="O24" s="18"/>
      <c r="P24" s="18" t="e">
        <f>VLOOKUP(E24,J1数据库!C:M,7,0)</f>
        <v>#VALUE!</v>
      </c>
      <c r="Q24" s="18" t="e">
        <f>VLOOKUP(E24,J1数据库!C:M,8,0)</f>
        <v>#VALUE!</v>
      </c>
      <c r="R24" s="18" t="e">
        <f>VLOOKUP(E24,J1数据库!C:M,9,0)</f>
        <v>#VALUE!</v>
      </c>
      <c r="S24" s="19" t="e">
        <f t="shared" si="12"/>
        <v>#VALUE!</v>
      </c>
      <c r="T24" s="18" t="e">
        <f>VLOOKUP(E24,J1数据库!C:M,10,0)</f>
        <v>#VALUE!</v>
      </c>
      <c r="U24" s="18" t="e">
        <f>VLOOKUP(E24,J1数据库!C:M,11,0)</f>
        <v>#VALUE!</v>
      </c>
      <c r="V24" s="18"/>
      <c r="W24" s="18">
        <f t="shared" si="13"/>
        <v>0</v>
      </c>
    </row>
    <row r="25" spans="1:23" x14ac:dyDescent="0.25">
      <c r="A25" s="22"/>
      <c r="B25" s="3"/>
      <c r="C25" s="3"/>
      <c r="D25" s="3"/>
      <c r="E25" s="18" t="e">
        <f t="shared" si="2"/>
        <v>#VALUE!</v>
      </c>
      <c r="F25" s="18" t="str">
        <f t="shared" si="8"/>
        <v/>
      </c>
      <c r="G25" s="18" t="str">
        <f t="shared" si="9"/>
        <v/>
      </c>
      <c r="H25" s="18" t="str">
        <f t="shared" si="10"/>
        <v/>
      </c>
      <c r="I25" s="18" t="str">
        <f t="shared" si="11"/>
        <v/>
      </c>
      <c r="J25" s="18" t="e">
        <f>VLOOKUP(E25,J1数据库!C:E,3,0)</f>
        <v>#VALUE!</v>
      </c>
      <c r="K25" s="18" t="e">
        <f>VLOOKUP(E25,J1数据库!C:M,4,0)</f>
        <v>#VALUE!</v>
      </c>
      <c r="L25" s="19" t="e">
        <f t="shared" si="6"/>
        <v>#VALUE!</v>
      </c>
      <c r="M25" s="18" t="e">
        <f>VLOOKUP(E25,J1数据库!C:M,5,0)</f>
        <v>#VALUE!</v>
      </c>
      <c r="N25" s="18" t="e">
        <f>VLOOKUP(H25,J1数据库!O:P,2,0)</f>
        <v>#N/A</v>
      </c>
      <c r="O25" s="18"/>
      <c r="P25" s="18" t="e">
        <f>VLOOKUP(E25,J1数据库!C:M,7,0)</f>
        <v>#VALUE!</v>
      </c>
      <c r="Q25" s="18" t="e">
        <f>VLOOKUP(E25,J1数据库!C:M,8,0)</f>
        <v>#VALUE!</v>
      </c>
      <c r="R25" s="18" t="e">
        <f>VLOOKUP(E25,J1数据库!C:M,9,0)</f>
        <v>#VALUE!</v>
      </c>
      <c r="S25" s="19" t="e">
        <f t="shared" si="12"/>
        <v>#VALUE!</v>
      </c>
      <c r="T25" s="18" t="e">
        <f>VLOOKUP(E25,J1数据库!C:M,10,0)</f>
        <v>#VALUE!</v>
      </c>
      <c r="U25" s="18" t="e">
        <f>VLOOKUP(E25,J1数据库!C:M,11,0)</f>
        <v>#VALUE!</v>
      </c>
      <c r="V25" s="18"/>
      <c r="W25" s="18">
        <f t="shared" si="13"/>
        <v>0</v>
      </c>
    </row>
    <row r="26" spans="1:23" x14ac:dyDescent="0.25">
      <c r="A26" s="22"/>
      <c r="B26" s="3"/>
      <c r="C26" s="3"/>
      <c r="D26" s="3"/>
      <c r="E26" s="18" t="e">
        <f t="shared" si="2"/>
        <v>#VALUE!</v>
      </c>
      <c r="F26" s="18" t="str">
        <f t="shared" si="8"/>
        <v/>
      </c>
      <c r="G26" s="18" t="str">
        <f t="shared" si="9"/>
        <v/>
      </c>
      <c r="H26" s="18" t="str">
        <f t="shared" si="10"/>
        <v/>
      </c>
      <c r="I26" s="18" t="str">
        <f t="shared" si="11"/>
        <v/>
      </c>
      <c r="J26" s="18" t="e">
        <f>VLOOKUP(E26,J1数据库!C:E,3,0)</f>
        <v>#VALUE!</v>
      </c>
      <c r="K26" s="18" t="e">
        <f>VLOOKUP(E26,J1数据库!C:M,4,0)</f>
        <v>#VALUE!</v>
      </c>
      <c r="L26" s="19" t="e">
        <f t="shared" si="6"/>
        <v>#VALUE!</v>
      </c>
      <c r="M26" s="18" t="e">
        <f>VLOOKUP(E26,J1数据库!C:M,5,0)</f>
        <v>#VALUE!</v>
      </c>
      <c r="N26" s="18" t="e">
        <f>VLOOKUP(H26,J1数据库!O:P,2,0)</f>
        <v>#N/A</v>
      </c>
      <c r="O26" s="18"/>
      <c r="P26" s="18" t="e">
        <f>VLOOKUP(E26,J1数据库!C:M,7,0)</f>
        <v>#VALUE!</v>
      </c>
      <c r="Q26" s="18" t="e">
        <f>VLOOKUP(E26,J1数据库!C:M,8,0)</f>
        <v>#VALUE!</v>
      </c>
      <c r="R26" s="18" t="e">
        <f>VLOOKUP(E26,J1数据库!C:M,9,0)</f>
        <v>#VALUE!</v>
      </c>
      <c r="S26" s="19" t="e">
        <f t="shared" si="12"/>
        <v>#VALUE!</v>
      </c>
      <c r="T26" s="18" t="e">
        <f>VLOOKUP(E26,J1数据库!C:M,10,0)</f>
        <v>#VALUE!</v>
      </c>
      <c r="U26" s="18" t="e">
        <f>VLOOKUP(E26,J1数据库!C:M,11,0)</f>
        <v>#VALUE!</v>
      </c>
      <c r="V26" s="18"/>
      <c r="W26" s="18">
        <f t="shared" si="13"/>
        <v>0</v>
      </c>
    </row>
    <row r="27" spans="1:23" x14ac:dyDescent="0.25">
      <c r="A27" s="22"/>
      <c r="B27" s="3"/>
      <c r="C27" s="3"/>
      <c r="D27" s="3"/>
      <c r="E27" s="18" t="e">
        <f t="shared" si="2"/>
        <v>#VALUE!</v>
      </c>
      <c r="F27" s="18" t="str">
        <f t="shared" si="8"/>
        <v/>
      </c>
      <c r="G27" s="18" t="str">
        <f t="shared" si="9"/>
        <v/>
      </c>
      <c r="H27" s="18" t="str">
        <f t="shared" si="10"/>
        <v/>
      </c>
      <c r="I27" s="18" t="str">
        <f t="shared" si="11"/>
        <v/>
      </c>
      <c r="J27" s="18" t="e">
        <f>VLOOKUP(E27,J1数据库!C:E,3,0)</f>
        <v>#VALUE!</v>
      </c>
      <c r="K27" s="18" t="e">
        <f>VLOOKUP(E27,J1数据库!C:M,4,0)</f>
        <v>#VALUE!</v>
      </c>
      <c r="L27" s="19" t="e">
        <f t="shared" si="6"/>
        <v>#VALUE!</v>
      </c>
      <c r="M27" s="18" t="e">
        <f>VLOOKUP(E27,J1数据库!C:M,5,0)</f>
        <v>#VALUE!</v>
      </c>
      <c r="N27" s="18" t="e">
        <f>VLOOKUP(H27,J1数据库!O:P,2,0)</f>
        <v>#N/A</v>
      </c>
      <c r="O27" s="18"/>
      <c r="P27" s="18" t="e">
        <f>VLOOKUP(E27,J1数据库!C:M,7,0)</f>
        <v>#VALUE!</v>
      </c>
      <c r="Q27" s="18" t="e">
        <f>VLOOKUP(E27,J1数据库!C:M,8,0)</f>
        <v>#VALUE!</v>
      </c>
      <c r="R27" s="18" t="e">
        <f>VLOOKUP(E27,J1数据库!C:M,9,0)</f>
        <v>#VALUE!</v>
      </c>
      <c r="S27" s="19" t="e">
        <f t="shared" si="12"/>
        <v>#VALUE!</v>
      </c>
      <c r="T27" s="18" t="e">
        <f>VLOOKUP(E27,J1数据库!C:M,10,0)</f>
        <v>#VALUE!</v>
      </c>
      <c r="U27" s="18" t="e">
        <f>VLOOKUP(E27,J1数据库!C:M,11,0)</f>
        <v>#VALUE!</v>
      </c>
      <c r="V27" s="18"/>
      <c r="W27" s="18">
        <f t="shared" si="13"/>
        <v>0</v>
      </c>
    </row>
    <row r="28" spans="1:23" x14ac:dyDescent="0.25">
      <c r="A28" s="22"/>
      <c r="B28" s="3"/>
      <c r="C28" s="3"/>
      <c r="D28" s="3"/>
      <c r="E28" s="18" t="e">
        <f t="shared" si="2"/>
        <v>#VALUE!</v>
      </c>
      <c r="F28" s="18" t="str">
        <f t="shared" si="8"/>
        <v/>
      </c>
      <c r="G28" s="18" t="str">
        <f t="shared" si="9"/>
        <v/>
      </c>
      <c r="H28" s="18" t="str">
        <f t="shared" si="10"/>
        <v/>
      </c>
      <c r="I28" s="18" t="str">
        <f t="shared" si="11"/>
        <v/>
      </c>
      <c r="J28" s="18" t="e">
        <f>VLOOKUP(E28,J1数据库!C:E,3,0)</f>
        <v>#VALUE!</v>
      </c>
      <c r="K28" s="18" t="e">
        <f>VLOOKUP(E28,J1数据库!C:M,4,0)</f>
        <v>#VALUE!</v>
      </c>
      <c r="L28" s="19" t="e">
        <f t="shared" si="6"/>
        <v>#VALUE!</v>
      </c>
      <c r="M28" s="18" t="e">
        <f>VLOOKUP(E28,J1数据库!C:M,5,0)</f>
        <v>#VALUE!</v>
      </c>
      <c r="N28" s="18" t="e">
        <f>VLOOKUP(H28,J1数据库!O:P,2,0)</f>
        <v>#N/A</v>
      </c>
      <c r="O28" s="18"/>
      <c r="P28" s="18" t="e">
        <f>VLOOKUP(E28,J1数据库!C:M,7,0)</f>
        <v>#VALUE!</v>
      </c>
      <c r="Q28" s="18" t="e">
        <f>VLOOKUP(E28,J1数据库!C:M,8,0)</f>
        <v>#VALUE!</v>
      </c>
      <c r="R28" s="18" t="e">
        <f>VLOOKUP(E28,J1数据库!C:M,9,0)</f>
        <v>#VALUE!</v>
      </c>
      <c r="S28" s="19" t="e">
        <f t="shared" si="12"/>
        <v>#VALUE!</v>
      </c>
      <c r="T28" s="18" t="e">
        <f>VLOOKUP(E28,J1数据库!C:M,10,0)</f>
        <v>#VALUE!</v>
      </c>
      <c r="U28" s="18" t="e">
        <f>VLOOKUP(E28,J1数据库!C:M,11,0)</f>
        <v>#VALUE!</v>
      </c>
      <c r="V28" s="18"/>
      <c r="W28" s="18">
        <f t="shared" si="13"/>
        <v>0</v>
      </c>
    </row>
    <row r="29" spans="1:23" x14ac:dyDescent="0.25">
      <c r="A29" s="22"/>
      <c r="B29" s="3"/>
      <c r="C29" s="3"/>
      <c r="D29" s="3"/>
      <c r="E29" s="18" t="e">
        <f t="shared" si="2"/>
        <v>#VALUE!</v>
      </c>
      <c r="F29" s="18" t="str">
        <f t="shared" si="8"/>
        <v/>
      </c>
      <c r="G29" s="18" t="str">
        <f t="shared" si="9"/>
        <v/>
      </c>
      <c r="H29" s="18" t="str">
        <f t="shared" si="10"/>
        <v/>
      </c>
      <c r="I29" s="18" t="str">
        <f t="shared" si="11"/>
        <v/>
      </c>
      <c r="J29" s="18" t="e">
        <f>VLOOKUP(E29,J1数据库!C:E,3,0)</f>
        <v>#VALUE!</v>
      </c>
      <c r="K29" s="18" t="e">
        <f>VLOOKUP(E29,J1数据库!C:M,4,0)</f>
        <v>#VALUE!</v>
      </c>
      <c r="L29" s="19" t="e">
        <f t="shared" si="6"/>
        <v>#VALUE!</v>
      </c>
      <c r="M29" s="18" t="e">
        <f>VLOOKUP(E29,J1数据库!C:M,5,0)</f>
        <v>#VALUE!</v>
      </c>
      <c r="N29" s="18" t="e">
        <f>VLOOKUP(H29,J1数据库!O:P,2,0)</f>
        <v>#N/A</v>
      </c>
      <c r="O29" s="18"/>
      <c r="P29" s="18" t="e">
        <f>VLOOKUP(E29,J1数据库!C:M,7,0)</f>
        <v>#VALUE!</v>
      </c>
      <c r="Q29" s="18" t="e">
        <f>VLOOKUP(E29,J1数据库!C:M,8,0)</f>
        <v>#VALUE!</v>
      </c>
      <c r="R29" s="18" t="e">
        <f>VLOOKUP(E29,J1数据库!C:M,9,0)</f>
        <v>#VALUE!</v>
      </c>
      <c r="S29" s="19" t="e">
        <f t="shared" si="12"/>
        <v>#VALUE!</v>
      </c>
      <c r="T29" s="18" t="e">
        <f>VLOOKUP(E29,J1数据库!C:M,10,0)</f>
        <v>#VALUE!</v>
      </c>
      <c r="U29" s="18" t="e">
        <f>VLOOKUP(E29,J1数据库!C:M,11,0)</f>
        <v>#VALUE!</v>
      </c>
      <c r="V29" s="18"/>
      <c r="W29" s="18">
        <f t="shared" si="13"/>
        <v>0</v>
      </c>
    </row>
    <row r="30" spans="1:23" x14ac:dyDescent="0.25">
      <c r="A30" s="22"/>
      <c r="B30" s="3"/>
      <c r="C30" s="3"/>
      <c r="D30" s="3"/>
      <c r="E30" s="18" t="e">
        <f t="shared" si="2"/>
        <v>#VALUE!</v>
      </c>
      <c r="F30" s="18" t="str">
        <f t="shared" si="8"/>
        <v/>
      </c>
      <c r="G30" s="18" t="str">
        <f t="shared" si="9"/>
        <v/>
      </c>
      <c r="H30" s="18" t="str">
        <f t="shared" si="10"/>
        <v/>
      </c>
      <c r="I30" s="18" t="str">
        <f t="shared" si="11"/>
        <v/>
      </c>
      <c r="J30" s="18" t="e">
        <f>VLOOKUP(E30,J1数据库!C:E,3,0)</f>
        <v>#VALUE!</v>
      </c>
      <c r="K30" s="18" t="e">
        <f>VLOOKUP(E30,J1数据库!C:M,4,0)</f>
        <v>#VALUE!</v>
      </c>
      <c r="L30" s="19" t="e">
        <f t="shared" si="6"/>
        <v>#VALUE!</v>
      </c>
      <c r="M30" s="18" t="e">
        <f>VLOOKUP(E30,J1数据库!C:M,5,0)</f>
        <v>#VALUE!</v>
      </c>
      <c r="N30" s="18" t="e">
        <f>VLOOKUP(H30,J1数据库!O:P,2,0)</f>
        <v>#N/A</v>
      </c>
      <c r="O30" s="18"/>
      <c r="P30" s="18" t="e">
        <f>VLOOKUP(E30,J1数据库!C:M,7,0)</f>
        <v>#VALUE!</v>
      </c>
      <c r="Q30" s="18" t="e">
        <f>VLOOKUP(E30,J1数据库!C:M,8,0)</f>
        <v>#VALUE!</v>
      </c>
      <c r="R30" s="18" t="e">
        <f>VLOOKUP(E30,J1数据库!C:M,9,0)</f>
        <v>#VALUE!</v>
      </c>
      <c r="S30" s="19" t="e">
        <f t="shared" si="12"/>
        <v>#VALUE!</v>
      </c>
      <c r="T30" s="18" t="e">
        <f>VLOOKUP(E30,J1数据库!C:M,10,0)</f>
        <v>#VALUE!</v>
      </c>
      <c r="U30" s="18" t="e">
        <f>VLOOKUP(E30,J1数据库!C:M,11,0)</f>
        <v>#VALUE!</v>
      </c>
      <c r="V30" s="18"/>
      <c r="W30" s="18">
        <f t="shared" si="13"/>
        <v>0</v>
      </c>
    </row>
    <row r="31" spans="1:23" x14ac:dyDescent="0.25">
      <c r="A31" s="22"/>
      <c r="B31" s="3"/>
      <c r="C31" s="3"/>
      <c r="D31" s="3"/>
      <c r="E31" s="18" t="e">
        <f t="shared" si="2"/>
        <v>#VALUE!</v>
      </c>
      <c r="F31" s="18" t="str">
        <f t="shared" si="8"/>
        <v/>
      </c>
      <c r="G31" s="18" t="str">
        <f t="shared" si="9"/>
        <v/>
      </c>
      <c r="H31" s="18" t="str">
        <f t="shared" si="10"/>
        <v/>
      </c>
      <c r="I31" s="18" t="str">
        <f t="shared" si="11"/>
        <v/>
      </c>
      <c r="J31" s="18" t="e">
        <f>VLOOKUP(E31,J1数据库!C:E,3,0)</f>
        <v>#VALUE!</v>
      </c>
      <c r="K31" s="18" t="e">
        <f>VLOOKUP(E31,J1数据库!C:M,4,0)</f>
        <v>#VALUE!</v>
      </c>
      <c r="L31" s="19" t="e">
        <f t="shared" si="6"/>
        <v>#VALUE!</v>
      </c>
      <c r="M31" s="18" t="e">
        <f>VLOOKUP(E31,J1数据库!C:M,5,0)</f>
        <v>#VALUE!</v>
      </c>
      <c r="N31" s="18" t="e">
        <f>VLOOKUP(H31,J1数据库!O:P,2,0)</f>
        <v>#N/A</v>
      </c>
      <c r="O31" s="18"/>
      <c r="P31" s="18" t="e">
        <f>VLOOKUP(E31,J1数据库!C:M,7,0)</f>
        <v>#VALUE!</v>
      </c>
      <c r="Q31" s="18" t="e">
        <f>VLOOKUP(E31,J1数据库!C:M,8,0)</f>
        <v>#VALUE!</v>
      </c>
      <c r="R31" s="18" t="e">
        <f>VLOOKUP(E31,J1数据库!C:M,9,0)</f>
        <v>#VALUE!</v>
      </c>
      <c r="S31" s="19" t="e">
        <f t="shared" si="12"/>
        <v>#VALUE!</v>
      </c>
      <c r="T31" s="18" t="e">
        <f>VLOOKUP(E31,J1数据库!C:M,10,0)</f>
        <v>#VALUE!</v>
      </c>
      <c r="U31" s="18" t="e">
        <f>VLOOKUP(E31,J1数据库!C:M,11,0)</f>
        <v>#VALUE!</v>
      </c>
      <c r="V31" s="18"/>
      <c r="W31" s="18">
        <f t="shared" si="13"/>
        <v>0</v>
      </c>
    </row>
    <row r="32" spans="1:23" x14ac:dyDescent="0.25">
      <c r="A32" s="22"/>
      <c r="B32" s="3"/>
      <c r="C32" s="3"/>
      <c r="D32" s="3"/>
      <c r="E32" s="18" t="e">
        <f t="shared" si="2"/>
        <v>#VALUE!</v>
      </c>
      <c r="F32" s="18" t="str">
        <f t="shared" si="8"/>
        <v/>
      </c>
      <c r="G32" s="18" t="str">
        <f t="shared" si="9"/>
        <v/>
      </c>
      <c r="H32" s="18" t="str">
        <f t="shared" si="10"/>
        <v/>
      </c>
      <c r="I32" s="18" t="str">
        <f t="shared" si="11"/>
        <v/>
      </c>
      <c r="J32" s="18" t="e">
        <f>VLOOKUP(E32,J1数据库!C:E,3,0)</f>
        <v>#VALUE!</v>
      </c>
      <c r="K32" s="18" t="e">
        <f>VLOOKUP(E32,J1数据库!C:M,4,0)</f>
        <v>#VALUE!</v>
      </c>
      <c r="L32" s="19" t="e">
        <f t="shared" si="6"/>
        <v>#VALUE!</v>
      </c>
      <c r="M32" s="18" t="e">
        <f>VLOOKUP(E32,J1数据库!C:M,5,0)</f>
        <v>#VALUE!</v>
      </c>
      <c r="N32" s="18" t="e">
        <f>VLOOKUP(H32,J1数据库!O:P,2,0)</f>
        <v>#N/A</v>
      </c>
      <c r="O32" s="18"/>
      <c r="P32" s="18" t="e">
        <f>VLOOKUP(E32,J1数据库!C:M,7,0)</f>
        <v>#VALUE!</v>
      </c>
      <c r="Q32" s="18" t="e">
        <f>VLOOKUP(E32,J1数据库!C:M,8,0)</f>
        <v>#VALUE!</v>
      </c>
      <c r="R32" s="18" t="e">
        <f>VLOOKUP(E32,J1数据库!C:M,9,0)</f>
        <v>#VALUE!</v>
      </c>
      <c r="S32" s="19" t="e">
        <f t="shared" si="12"/>
        <v>#VALUE!</v>
      </c>
      <c r="T32" s="18" t="e">
        <f>VLOOKUP(E32,J1数据库!C:M,10,0)</f>
        <v>#VALUE!</v>
      </c>
      <c r="U32" s="18" t="e">
        <f>VLOOKUP(E32,J1数据库!C:M,11,0)</f>
        <v>#VALUE!</v>
      </c>
      <c r="V32" s="18"/>
      <c r="W32" s="18">
        <f t="shared" si="13"/>
        <v>0</v>
      </c>
    </row>
    <row r="33" spans="1:23" x14ac:dyDescent="0.25">
      <c r="A33" s="22"/>
      <c r="B33" s="3"/>
      <c r="C33" s="3"/>
      <c r="D33" s="3"/>
      <c r="E33" s="18" t="e">
        <f t="shared" si="2"/>
        <v>#VALUE!</v>
      </c>
      <c r="F33" s="18" t="str">
        <f t="shared" si="8"/>
        <v/>
      </c>
      <c r="G33" s="18" t="str">
        <f t="shared" si="9"/>
        <v/>
      </c>
      <c r="H33" s="18" t="str">
        <f t="shared" si="10"/>
        <v/>
      </c>
      <c r="I33" s="18" t="str">
        <f t="shared" si="11"/>
        <v/>
      </c>
      <c r="J33" s="18" t="e">
        <f>VLOOKUP(E33,J1数据库!C:E,3,0)</f>
        <v>#VALUE!</v>
      </c>
      <c r="K33" s="18" t="e">
        <f>VLOOKUP(E33,J1数据库!C:M,4,0)</f>
        <v>#VALUE!</v>
      </c>
      <c r="L33" s="19" t="e">
        <f t="shared" si="6"/>
        <v>#VALUE!</v>
      </c>
      <c r="M33" s="18" t="e">
        <f>VLOOKUP(E33,J1数据库!C:M,5,0)</f>
        <v>#VALUE!</v>
      </c>
      <c r="N33" s="18" t="e">
        <f>VLOOKUP(H33,J1数据库!O:P,2,0)</f>
        <v>#N/A</v>
      </c>
      <c r="O33" s="18"/>
      <c r="P33" s="18" t="e">
        <f>VLOOKUP(E33,J1数据库!C:M,7,0)</f>
        <v>#VALUE!</v>
      </c>
      <c r="Q33" s="18" t="e">
        <f>VLOOKUP(E33,J1数据库!C:M,8,0)</f>
        <v>#VALUE!</v>
      </c>
      <c r="R33" s="18" t="e">
        <f>VLOOKUP(E33,J1数据库!C:M,9,0)</f>
        <v>#VALUE!</v>
      </c>
      <c r="S33" s="19" t="e">
        <f t="shared" si="12"/>
        <v>#VALUE!</v>
      </c>
      <c r="T33" s="18" t="e">
        <f>VLOOKUP(E33,J1数据库!C:M,10,0)</f>
        <v>#VALUE!</v>
      </c>
      <c r="U33" s="18" t="e">
        <f>VLOOKUP(E33,J1数据库!C:M,11,0)</f>
        <v>#VALUE!</v>
      </c>
      <c r="V33" s="18"/>
      <c r="W33" s="18">
        <f t="shared" si="13"/>
        <v>0</v>
      </c>
    </row>
    <row r="34" spans="1:23" x14ac:dyDescent="0.25">
      <c r="A34" s="22"/>
      <c r="B34" s="3"/>
      <c r="C34" s="3"/>
      <c r="D34" s="3"/>
      <c r="E34" s="18" t="e">
        <f t="shared" si="2"/>
        <v>#VALUE!</v>
      </c>
      <c r="F34" s="18" t="str">
        <f t="shared" si="8"/>
        <v/>
      </c>
      <c r="G34" s="18" t="str">
        <f t="shared" si="9"/>
        <v/>
      </c>
      <c r="H34" s="18" t="str">
        <f t="shared" si="10"/>
        <v/>
      </c>
      <c r="I34" s="18" t="str">
        <f t="shared" si="11"/>
        <v/>
      </c>
      <c r="J34" s="18" t="e">
        <f>VLOOKUP(E34,J1数据库!C:E,3,0)</f>
        <v>#VALUE!</v>
      </c>
      <c r="K34" s="18" t="e">
        <f>VLOOKUP(E34,J1数据库!C:M,4,0)</f>
        <v>#VALUE!</v>
      </c>
      <c r="L34" s="19" t="e">
        <f t="shared" si="6"/>
        <v>#VALUE!</v>
      </c>
      <c r="M34" s="18" t="e">
        <f>VLOOKUP(E34,J1数据库!C:M,5,0)</f>
        <v>#VALUE!</v>
      </c>
      <c r="N34" s="18" t="e">
        <f>VLOOKUP(H34,J1数据库!O:P,2,0)</f>
        <v>#N/A</v>
      </c>
      <c r="O34" s="18"/>
      <c r="P34" s="18" t="e">
        <f>VLOOKUP(E34,J1数据库!C:M,7,0)</f>
        <v>#VALUE!</v>
      </c>
      <c r="Q34" s="18" t="e">
        <f>VLOOKUP(E34,J1数据库!C:M,8,0)</f>
        <v>#VALUE!</v>
      </c>
      <c r="R34" s="18" t="e">
        <f>VLOOKUP(E34,J1数据库!C:M,9,0)</f>
        <v>#VALUE!</v>
      </c>
      <c r="S34" s="19" t="e">
        <f t="shared" si="12"/>
        <v>#VALUE!</v>
      </c>
      <c r="T34" s="18" t="e">
        <f>VLOOKUP(E34,J1数据库!C:M,10,0)</f>
        <v>#VALUE!</v>
      </c>
      <c r="U34" s="18" t="e">
        <f>VLOOKUP(E34,J1数据库!C:M,11,0)</f>
        <v>#VALUE!</v>
      </c>
      <c r="V34" s="18"/>
      <c r="W34" s="18">
        <f t="shared" si="13"/>
        <v>0</v>
      </c>
    </row>
    <row r="35" spans="1:23" x14ac:dyDescent="0.25">
      <c r="A35" s="22"/>
      <c r="B35" s="3"/>
      <c r="C35" s="3"/>
      <c r="D35" s="3"/>
      <c r="E35" s="18" t="e">
        <f t="shared" si="2"/>
        <v>#VALUE!</v>
      </c>
      <c r="F35" s="18" t="str">
        <f t="shared" si="8"/>
        <v/>
      </c>
      <c r="G35" s="18" t="str">
        <f t="shared" si="9"/>
        <v/>
      </c>
      <c r="H35" s="18" t="str">
        <f t="shared" si="10"/>
        <v/>
      </c>
      <c r="I35" s="18" t="str">
        <f t="shared" si="11"/>
        <v/>
      </c>
      <c r="J35" s="18" t="e">
        <f>VLOOKUP(E35,J1数据库!C:E,3,0)</f>
        <v>#VALUE!</v>
      </c>
      <c r="K35" s="18" t="e">
        <f>VLOOKUP(E35,J1数据库!C:M,4,0)</f>
        <v>#VALUE!</v>
      </c>
      <c r="L35" s="19" t="e">
        <f t="shared" si="6"/>
        <v>#VALUE!</v>
      </c>
      <c r="M35" s="18" t="e">
        <f>VLOOKUP(E35,J1数据库!C:M,5,0)</f>
        <v>#VALUE!</v>
      </c>
      <c r="N35" s="18" t="e">
        <f>VLOOKUP(H35,J1数据库!O:P,2,0)</f>
        <v>#N/A</v>
      </c>
      <c r="O35" s="18"/>
      <c r="P35" s="18" t="e">
        <f>VLOOKUP(E35,J1数据库!C:M,7,0)</f>
        <v>#VALUE!</v>
      </c>
      <c r="Q35" s="18" t="e">
        <f>VLOOKUP(E35,J1数据库!C:M,8,0)</f>
        <v>#VALUE!</v>
      </c>
      <c r="R35" s="18" t="e">
        <f>VLOOKUP(E35,J1数据库!C:M,9,0)</f>
        <v>#VALUE!</v>
      </c>
      <c r="S35" s="19" t="e">
        <f t="shared" si="12"/>
        <v>#VALUE!</v>
      </c>
      <c r="T35" s="18" t="e">
        <f>VLOOKUP(E35,J1数据库!C:M,10,0)</f>
        <v>#VALUE!</v>
      </c>
      <c r="U35" s="18" t="e">
        <f>VLOOKUP(E35,J1数据库!C:M,11,0)</f>
        <v>#VALUE!</v>
      </c>
      <c r="V35" s="18"/>
      <c r="W35" s="18">
        <f t="shared" si="13"/>
        <v>0</v>
      </c>
    </row>
    <row r="36" spans="1:23" x14ac:dyDescent="0.25">
      <c r="A36" s="22"/>
      <c r="B36" s="3"/>
      <c r="C36" s="3"/>
      <c r="D36" s="3"/>
      <c r="E36" s="18" t="e">
        <f t="shared" si="2"/>
        <v>#VALUE!</v>
      </c>
      <c r="F36" s="18" t="str">
        <f t="shared" si="8"/>
        <v/>
      </c>
      <c r="G36" s="18" t="str">
        <f t="shared" si="9"/>
        <v/>
      </c>
      <c r="H36" s="18" t="str">
        <f t="shared" si="10"/>
        <v/>
      </c>
      <c r="I36" s="18" t="str">
        <f t="shared" si="11"/>
        <v/>
      </c>
      <c r="J36" s="18" t="e">
        <f>VLOOKUP(E36,J1数据库!C:E,3,0)</f>
        <v>#VALUE!</v>
      </c>
      <c r="K36" s="18" t="e">
        <f>VLOOKUP(E36,J1数据库!C:M,4,0)</f>
        <v>#VALUE!</v>
      </c>
      <c r="L36" s="19" t="e">
        <f t="shared" si="6"/>
        <v>#VALUE!</v>
      </c>
      <c r="M36" s="18" t="e">
        <f>VLOOKUP(E36,J1数据库!C:M,5,0)</f>
        <v>#VALUE!</v>
      </c>
      <c r="N36" s="18" t="e">
        <f>VLOOKUP(H36,J1数据库!O:P,2,0)</f>
        <v>#N/A</v>
      </c>
      <c r="O36" s="18"/>
      <c r="P36" s="18" t="e">
        <f>VLOOKUP(E36,J1数据库!C:M,7,0)</f>
        <v>#VALUE!</v>
      </c>
      <c r="Q36" s="18" t="e">
        <f>VLOOKUP(E36,J1数据库!C:M,8,0)</f>
        <v>#VALUE!</v>
      </c>
      <c r="R36" s="18" t="e">
        <f>VLOOKUP(E36,J1数据库!C:M,9,0)</f>
        <v>#VALUE!</v>
      </c>
      <c r="S36" s="19" t="e">
        <f t="shared" si="12"/>
        <v>#VALUE!</v>
      </c>
      <c r="T36" s="18" t="e">
        <f>VLOOKUP(E36,J1数据库!C:M,10,0)</f>
        <v>#VALUE!</v>
      </c>
      <c r="U36" s="18" t="e">
        <f>VLOOKUP(E36,J1数据库!C:M,11,0)</f>
        <v>#VALUE!</v>
      </c>
      <c r="V36" s="18"/>
      <c r="W36" s="18">
        <f t="shared" si="13"/>
        <v>0</v>
      </c>
    </row>
    <row r="37" spans="1:23" x14ac:dyDescent="0.25">
      <c r="A37" s="22"/>
      <c r="B37" s="3"/>
      <c r="C37" s="3"/>
      <c r="D37" s="3"/>
      <c r="E37" s="18" t="e">
        <f t="shared" si="2"/>
        <v>#VALUE!</v>
      </c>
      <c r="F37" s="18" t="str">
        <f t="shared" si="8"/>
        <v/>
      </c>
      <c r="G37" s="18" t="str">
        <f t="shared" si="9"/>
        <v/>
      </c>
      <c r="H37" s="18" t="str">
        <f t="shared" si="10"/>
        <v/>
      </c>
      <c r="I37" s="18" t="str">
        <f t="shared" si="11"/>
        <v/>
      </c>
      <c r="J37" s="18" t="e">
        <f>VLOOKUP(E37,J1数据库!C:E,3,0)</f>
        <v>#VALUE!</v>
      </c>
      <c r="K37" s="18" t="e">
        <f>VLOOKUP(E37,J1数据库!C:M,4,0)</f>
        <v>#VALUE!</v>
      </c>
      <c r="L37" s="19" t="e">
        <f t="shared" si="6"/>
        <v>#VALUE!</v>
      </c>
      <c r="M37" s="18" t="e">
        <f>VLOOKUP(E37,J1数据库!C:M,5,0)</f>
        <v>#VALUE!</v>
      </c>
      <c r="N37" s="18" t="e">
        <f>VLOOKUP(H37,J1数据库!O:P,2,0)</f>
        <v>#N/A</v>
      </c>
      <c r="O37" s="18"/>
      <c r="P37" s="18" t="e">
        <f>VLOOKUP(E37,J1数据库!C:M,7,0)</f>
        <v>#VALUE!</v>
      </c>
      <c r="Q37" s="18" t="e">
        <f>VLOOKUP(E37,J1数据库!C:M,8,0)</f>
        <v>#VALUE!</v>
      </c>
      <c r="R37" s="18" t="e">
        <f>VLOOKUP(E37,J1数据库!C:M,9,0)</f>
        <v>#VALUE!</v>
      </c>
      <c r="S37" s="19" t="e">
        <f t="shared" si="12"/>
        <v>#VALUE!</v>
      </c>
      <c r="T37" s="18" t="e">
        <f>VLOOKUP(E37,J1数据库!C:M,10,0)</f>
        <v>#VALUE!</v>
      </c>
      <c r="U37" s="18" t="e">
        <f>VLOOKUP(E37,J1数据库!C:M,11,0)</f>
        <v>#VALUE!</v>
      </c>
      <c r="V37" s="18"/>
      <c r="W37" s="18">
        <f t="shared" si="13"/>
        <v>0</v>
      </c>
    </row>
    <row r="38" spans="1:23" x14ac:dyDescent="0.25">
      <c r="A38" s="22"/>
      <c r="B38" s="3"/>
      <c r="C38" s="3"/>
      <c r="D38" s="3"/>
      <c r="E38" s="18" t="e">
        <f t="shared" si="2"/>
        <v>#VALUE!</v>
      </c>
      <c r="F38" s="18" t="str">
        <f t="shared" si="8"/>
        <v/>
      </c>
      <c r="G38" s="18" t="str">
        <f t="shared" si="9"/>
        <v/>
      </c>
      <c r="H38" s="18" t="str">
        <f t="shared" si="10"/>
        <v/>
      </c>
      <c r="I38" s="18" t="str">
        <f t="shared" si="11"/>
        <v/>
      </c>
      <c r="J38" s="18" t="e">
        <f>VLOOKUP(E38,J1数据库!C:E,3,0)</f>
        <v>#VALUE!</v>
      </c>
      <c r="K38" s="18" t="e">
        <f>VLOOKUP(E38,J1数据库!C:M,4,0)</f>
        <v>#VALUE!</v>
      </c>
      <c r="L38" s="19" t="e">
        <f t="shared" si="6"/>
        <v>#VALUE!</v>
      </c>
      <c r="M38" s="18" t="e">
        <f>VLOOKUP(E38,J1数据库!C:M,5,0)</f>
        <v>#VALUE!</v>
      </c>
      <c r="N38" s="18" t="e">
        <f>VLOOKUP(H38,J1数据库!O:P,2,0)</f>
        <v>#N/A</v>
      </c>
      <c r="O38" s="18"/>
      <c r="P38" s="18" t="e">
        <f>VLOOKUP(E38,J1数据库!C:M,7,0)</f>
        <v>#VALUE!</v>
      </c>
      <c r="Q38" s="18" t="e">
        <f>VLOOKUP(E38,J1数据库!C:M,8,0)</f>
        <v>#VALUE!</v>
      </c>
      <c r="R38" s="18" t="e">
        <f>VLOOKUP(E38,J1数据库!C:M,9,0)</f>
        <v>#VALUE!</v>
      </c>
      <c r="S38" s="19" t="e">
        <f t="shared" si="12"/>
        <v>#VALUE!</v>
      </c>
      <c r="T38" s="18" t="e">
        <f>VLOOKUP(E38,J1数据库!C:M,10,0)</f>
        <v>#VALUE!</v>
      </c>
      <c r="U38" s="18" t="e">
        <f>VLOOKUP(E38,J1数据库!C:M,11,0)</f>
        <v>#VALUE!</v>
      </c>
      <c r="V38" s="18"/>
      <c r="W38" s="18">
        <f t="shared" si="13"/>
        <v>0</v>
      </c>
    </row>
    <row r="39" spans="1:23" x14ac:dyDescent="0.25">
      <c r="A39" s="22"/>
      <c r="B39" s="3"/>
      <c r="C39" s="3"/>
      <c r="D39" s="3"/>
      <c r="E39" s="18" t="e">
        <f t="shared" si="2"/>
        <v>#VALUE!</v>
      </c>
      <c r="F39" s="18" t="str">
        <f t="shared" si="8"/>
        <v/>
      </c>
      <c r="G39" s="18" t="str">
        <f t="shared" si="9"/>
        <v/>
      </c>
      <c r="H39" s="18" t="str">
        <f t="shared" si="10"/>
        <v/>
      </c>
      <c r="I39" s="18" t="str">
        <f t="shared" si="11"/>
        <v/>
      </c>
      <c r="J39" s="18" t="e">
        <f>VLOOKUP(E39,J1数据库!C:E,3,0)</f>
        <v>#VALUE!</v>
      </c>
      <c r="K39" s="18" t="e">
        <f>VLOOKUP(E39,J1数据库!C:M,4,0)</f>
        <v>#VALUE!</v>
      </c>
      <c r="L39" s="19" t="e">
        <f t="shared" si="6"/>
        <v>#VALUE!</v>
      </c>
      <c r="M39" s="18" t="e">
        <f>VLOOKUP(E39,J1数据库!C:M,5,0)</f>
        <v>#VALUE!</v>
      </c>
      <c r="N39" s="18" t="e">
        <f>VLOOKUP(H39,J1数据库!O:P,2,0)</f>
        <v>#N/A</v>
      </c>
      <c r="O39" s="18"/>
      <c r="P39" s="18" t="e">
        <f>VLOOKUP(E39,J1数据库!C:M,7,0)</f>
        <v>#VALUE!</v>
      </c>
      <c r="Q39" s="18" t="e">
        <f>VLOOKUP(E39,J1数据库!C:M,8,0)</f>
        <v>#VALUE!</v>
      </c>
      <c r="R39" s="18" t="e">
        <f>VLOOKUP(E39,J1数据库!C:M,9,0)</f>
        <v>#VALUE!</v>
      </c>
      <c r="S39" s="19" t="e">
        <f t="shared" si="12"/>
        <v>#VALUE!</v>
      </c>
      <c r="T39" s="18" t="e">
        <f>VLOOKUP(E39,J1数据库!C:M,10,0)</f>
        <v>#VALUE!</v>
      </c>
      <c r="U39" s="18" t="e">
        <f>VLOOKUP(E39,J1数据库!C:M,11,0)</f>
        <v>#VALUE!</v>
      </c>
      <c r="V39" s="18"/>
      <c r="W39" s="18">
        <f t="shared" si="13"/>
        <v>0</v>
      </c>
    </row>
    <row r="40" spans="1:23" x14ac:dyDescent="0.25">
      <c r="A40" s="22"/>
      <c r="B40" s="3"/>
      <c r="C40" s="3"/>
      <c r="D40" s="3"/>
      <c r="E40" s="18" t="e">
        <f t="shared" si="2"/>
        <v>#VALUE!</v>
      </c>
      <c r="F40" s="18" t="str">
        <f t="shared" si="8"/>
        <v/>
      </c>
      <c r="G40" s="18" t="str">
        <f t="shared" si="9"/>
        <v/>
      </c>
      <c r="H40" s="18" t="str">
        <f t="shared" si="10"/>
        <v/>
      </c>
      <c r="I40" s="18" t="str">
        <f t="shared" si="11"/>
        <v/>
      </c>
      <c r="J40" s="18" t="e">
        <f>VLOOKUP(E40,J1数据库!C:E,3,0)</f>
        <v>#VALUE!</v>
      </c>
      <c r="K40" s="18" t="e">
        <f>VLOOKUP(E40,J1数据库!C:M,4,0)</f>
        <v>#VALUE!</v>
      </c>
      <c r="L40" s="19" t="e">
        <f t="shared" si="6"/>
        <v>#VALUE!</v>
      </c>
      <c r="M40" s="18" t="e">
        <f>VLOOKUP(E40,J1数据库!C:M,5,0)</f>
        <v>#VALUE!</v>
      </c>
      <c r="N40" s="18" t="e">
        <f>VLOOKUP(H40,J1数据库!O:P,2,0)</f>
        <v>#N/A</v>
      </c>
      <c r="O40" s="18"/>
      <c r="P40" s="18" t="e">
        <f>VLOOKUP(E40,J1数据库!C:M,7,0)</f>
        <v>#VALUE!</v>
      </c>
      <c r="Q40" s="18" t="e">
        <f>VLOOKUP(E40,J1数据库!C:M,8,0)</f>
        <v>#VALUE!</v>
      </c>
      <c r="R40" s="18" t="e">
        <f>VLOOKUP(E40,J1数据库!C:M,9,0)</f>
        <v>#VALUE!</v>
      </c>
      <c r="S40" s="19" t="e">
        <f t="shared" si="12"/>
        <v>#VALUE!</v>
      </c>
      <c r="T40" s="18" t="e">
        <f>VLOOKUP(E40,J1数据库!C:M,10,0)</f>
        <v>#VALUE!</v>
      </c>
      <c r="U40" s="18" t="e">
        <f>VLOOKUP(E40,J1数据库!C:M,11,0)</f>
        <v>#VALUE!</v>
      </c>
      <c r="V40" s="18"/>
      <c r="W40" s="18">
        <f t="shared" si="13"/>
        <v>0</v>
      </c>
    </row>
    <row r="41" spans="1:23" x14ac:dyDescent="0.25">
      <c r="A41" s="22"/>
      <c r="B41" s="3"/>
      <c r="C41" s="3"/>
      <c r="D41" s="3"/>
      <c r="E41" s="18" t="e">
        <f t="shared" si="2"/>
        <v>#VALUE!</v>
      </c>
      <c r="F41" s="18" t="str">
        <f t="shared" si="8"/>
        <v/>
      </c>
      <c r="G41" s="18" t="str">
        <f t="shared" si="9"/>
        <v/>
      </c>
      <c r="H41" s="18" t="str">
        <f t="shared" si="10"/>
        <v/>
      </c>
      <c r="I41" s="18" t="str">
        <f t="shared" si="11"/>
        <v/>
      </c>
      <c r="J41" s="18" t="e">
        <f>VLOOKUP(E41,J1数据库!C:E,3,0)</f>
        <v>#VALUE!</v>
      </c>
      <c r="K41" s="18" t="e">
        <f>VLOOKUP(E41,J1数据库!C:M,4,0)</f>
        <v>#VALUE!</v>
      </c>
      <c r="L41" s="19" t="e">
        <f t="shared" si="6"/>
        <v>#VALUE!</v>
      </c>
      <c r="M41" s="18" t="e">
        <f>VLOOKUP(E41,J1数据库!C:M,5,0)</f>
        <v>#VALUE!</v>
      </c>
      <c r="N41" s="18" t="e">
        <f>VLOOKUP(H41,J1数据库!O:P,2,0)</f>
        <v>#N/A</v>
      </c>
      <c r="O41" s="18"/>
      <c r="P41" s="18" t="e">
        <f>VLOOKUP(E41,J1数据库!C:M,7,0)</f>
        <v>#VALUE!</v>
      </c>
      <c r="Q41" s="18" t="e">
        <f>VLOOKUP(E41,J1数据库!C:M,8,0)</f>
        <v>#VALUE!</v>
      </c>
      <c r="R41" s="18" t="e">
        <f>VLOOKUP(E41,J1数据库!C:M,9,0)</f>
        <v>#VALUE!</v>
      </c>
      <c r="S41" s="19" t="e">
        <f t="shared" si="12"/>
        <v>#VALUE!</v>
      </c>
      <c r="T41" s="18" t="e">
        <f>VLOOKUP(E41,J1数据库!C:M,10,0)</f>
        <v>#VALUE!</v>
      </c>
      <c r="U41" s="18" t="e">
        <f>VLOOKUP(E41,J1数据库!C:M,11,0)</f>
        <v>#VALUE!</v>
      </c>
      <c r="V41" s="18"/>
      <c r="W41" s="18">
        <f t="shared" si="13"/>
        <v>0</v>
      </c>
    </row>
    <row r="42" spans="1:23" x14ac:dyDescent="0.25">
      <c r="A42" s="22"/>
      <c r="B42" s="3"/>
      <c r="C42" s="3"/>
      <c r="D42" s="3"/>
      <c r="E42" s="18" t="e">
        <f t="shared" si="2"/>
        <v>#VALUE!</v>
      </c>
      <c r="F42" s="18" t="str">
        <f t="shared" si="8"/>
        <v/>
      </c>
      <c r="G42" s="18" t="str">
        <f t="shared" si="9"/>
        <v/>
      </c>
      <c r="H42" s="18" t="str">
        <f t="shared" si="10"/>
        <v/>
      </c>
      <c r="I42" s="18" t="str">
        <f t="shared" si="11"/>
        <v/>
      </c>
      <c r="J42" s="18" t="e">
        <f>VLOOKUP(E42,J1数据库!C:E,3,0)</f>
        <v>#VALUE!</v>
      </c>
      <c r="K42" s="18" t="e">
        <f>VLOOKUP(E42,J1数据库!C:M,4,0)</f>
        <v>#VALUE!</v>
      </c>
      <c r="L42" s="19" t="e">
        <f t="shared" si="6"/>
        <v>#VALUE!</v>
      </c>
      <c r="M42" s="18" t="e">
        <f>VLOOKUP(E42,J1数据库!C:M,5,0)</f>
        <v>#VALUE!</v>
      </c>
      <c r="N42" s="18" t="e">
        <f>VLOOKUP(H42,J1数据库!O:P,2,0)</f>
        <v>#N/A</v>
      </c>
      <c r="O42" s="18"/>
      <c r="P42" s="18" t="e">
        <f>VLOOKUP(E42,J1数据库!C:M,7,0)</f>
        <v>#VALUE!</v>
      </c>
      <c r="Q42" s="18" t="e">
        <f>VLOOKUP(E42,J1数据库!C:M,8,0)</f>
        <v>#VALUE!</v>
      </c>
      <c r="R42" s="18" t="e">
        <f>VLOOKUP(E42,J1数据库!C:M,9,0)</f>
        <v>#VALUE!</v>
      </c>
      <c r="S42" s="19" t="e">
        <f t="shared" si="12"/>
        <v>#VALUE!</v>
      </c>
      <c r="T42" s="18" t="e">
        <f>VLOOKUP(E42,J1数据库!C:M,10,0)</f>
        <v>#VALUE!</v>
      </c>
      <c r="U42" s="18" t="e">
        <f>VLOOKUP(E42,J1数据库!C:M,11,0)</f>
        <v>#VALUE!</v>
      </c>
      <c r="V42" s="18"/>
      <c r="W42" s="18">
        <f t="shared" si="13"/>
        <v>0</v>
      </c>
    </row>
    <row r="43" spans="1:23" x14ac:dyDescent="0.25">
      <c r="A43" s="22"/>
      <c r="B43" s="3"/>
      <c r="C43" s="3"/>
      <c r="D43" s="3"/>
      <c r="E43" s="18" t="e">
        <f t="shared" si="2"/>
        <v>#VALUE!</v>
      </c>
      <c r="F43" s="18" t="str">
        <f t="shared" si="8"/>
        <v/>
      </c>
      <c r="G43" s="18" t="str">
        <f t="shared" si="9"/>
        <v/>
      </c>
      <c r="H43" s="18" t="str">
        <f t="shared" si="10"/>
        <v/>
      </c>
      <c r="I43" s="18" t="str">
        <f t="shared" si="11"/>
        <v/>
      </c>
      <c r="J43" s="18" t="e">
        <f>VLOOKUP(E43,J1数据库!C:E,3,0)</f>
        <v>#VALUE!</v>
      </c>
      <c r="K43" s="18" t="e">
        <f>VLOOKUP(E43,J1数据库!C:M,4,0)</f>
        <v>#VALUE!</v>
      </c>
      <c r="L43" s="19" t="e">
        <f t="shared" si="6"/>
        <v>#VALUE!</v>
      </c>
      <c r="M43" s="18" t="e">
        <f>VLOOKUP(E43,J1数据库!C:M,5,0)</f>
        <v>#VALUE!</v>
      </c>
      <c r="N43" s="18" t="e">
        <f>VLOOKUP(H43,J1数据库!O:P,2,0)</f>
        <v>#N/A</v>
      </c>
      <c r="O43" s="18"/>
      <c r="P43" s="18" t="e">
        <f>VLOOKUP(E43,J1数据库!C:M,7,0)</f>
        <v>#VALUE!</v>
      </c>
      <c r="Q43" s="18" t="e">
        <f>VLOOKUP(E43,J1数据库!C:M,8,0)</f>
        <v>#VALUE!</v>
      </c>
      <c r="R43" s="18" t="e">
        <f>VLOOKUP(E43,J1数据库!C:M,9,0)</f>
        <v>#VALUE!</v>
      </c>
      <c r="S43" s="19" t="e">
        <f t="shared" si="12"/>
        <v>#VALUE!</v>
      </c>
      <c r="T43" s="18" t="e">
        <f>VLOOKUP(E43,J1数据库!C:M,10,0)</f>
        <v>#VALUE!</v>
      </c>
      <c r="U43" s="18" t="e">
        <f>VLOOKUP(E43,J1数据库!C:M,11,0)</f>
        <v>#VALUE!</v>
      </c>
      <c r="V43" s="18"/>
      <c r="W43" s="18">
        <f t="shared" si="13"/>
        <v>0</v>
      </c>
    </row>
    <row r="44" spans="1:23" x14ac:dyDescent="0.25">
      <c r="A44" s="22"/>
      <c r="B44" s="3"/>
      <c r="C44" s="3"/>
      <c r="D44" s="3"/>
      <c r="E44" s="18" t="e">
        <f t="shared" si="2"/>
        <v>#VALUE!</v>
      </c>
      <c r="F44" s="18" t="str">
        <f t="shared" si="8"/>
        <v/>
      </c>
      <c r="G44" s="18" t="str">
        <f t="shared" si="9"/>
        <v/>
      </c>
      <c r="H44" s="18" t="str">
        <f t="shared" si="10"/>
        <v/>
      </c>
      <c r="I44" s="18" t="str">
        <f t="shared" si="11"/>
        <v/>
      </c>
      <c r="J44" s="18" t="e">
        <f>VLOOKUP(E44,J1数据库!C:E,3,0)</f>
        <v>#VALUE!</v>
      </c>
      <c r="K44" s="18" t="e">
        <f>VLOOKUP(E44,J1数据库!C:M,4,0)</f>
        <v>#VALUE!</v>
      </c>
      <c r="L44" s="19" t="e">
        <f t="shared" si="6"/>
        <v>#VALUE!</v>
      </c>
      <c r="M44" s="18" t="e">
        <f>VLOOKUP(E44,J1数据库!C:M,5,0)</f>
        <v>#VALUE!</v>
      </c>
      <c r="N44" s="18" t="e">
        <f>VLOOKUP(H44,J1数据库!O:P,2,0)</f>
        <v>#N/A</v>
      </c>
      <c r="O44" s="18"/>
      <c r="P44" s="18" t="e">
        <f>VLOOKUP(E44,J1数据库!C:M,7,0)</f>
        <v>#VALUE!</v>
      </c>
      <c r="Q44" s="18" t="e">
        <f>VLOOKUP(E44,J1数据库!C:M,8,0)</f>
        <v>#VALUE!</v>
      </c>
      <c r="R44" s="18" t="e">
        <f>VLOOKUP(E44,J1数据库!C:M,9,0)</f>
        <v>#VALUE!</v>
      </c>
      <c r="S44" s="19" t="e">
        <f t="shared" si="12"/>
        <v>#VALUE!</v>
      </c>
      <c r="T44" s="18" t="e">
        <f>VLOOKUP(E44,J1数据库!C:M,10,0)</f>
        <v>#VALUE!</v>
      </c>
      <c r="U44" s="18" t="e">
        <f>VLOOKUP(E44,J1数据库!C:M,11,0)</f>
        <v>#VALUE!</v>
      </c>
      <c r="V44" s="18"/>
      <c r="W44" s="18">
        <f t="shared" si="13"/>
        <v>0</v>
      </c>
    </row>
    <row r="45" spans="1:23" x14ac:dyDescent="0.25">
      <c r="A45" s="22"/>
      <c r="B45" s="3"/>
      <c r="C45" s="3"/>
      <c r="D45" s="3"/>
      <c r="E45" s="18" t="e">
        <f t="shared" si="2"/>
        <v>#VALUE!</v>
      </c>
      <c r="F45" s="18" t="str">
        <f t="shared" si="8"/>
        <v/>
      </c>
      <c r="G45" s="18" t="str">
        <f t="shared" si="9"/>
        <v/>
      </c>
      <c r="H45" s="18" t="str">
        <f t="shared" si="10"/>
        <v/>
      </c>
      <c r="I45" s="18" t="str">
        <f t="shared" si="11"/>
        <v/>
      </c>
      <c r="J45" s="18" t="e">
        <f>VLOOKUP(E45,J1数据库!C:E,3,0)</f>
        <v>#VALUE!</v>
      </c>
      <c r="K45" s="18" t="e">
        <f>VLOOKUP(E45,J1数据库!C:M,4,0)</f>
        <v>#VALUE!</v>
      </c>
      <c r="L45" s="19" t="e">
        <f t="shared" si="6"/>
        <v>#VALUE!</v>
      </c>
      <c r="M45" s="18" t="e">
        <f>VLOOKUP(E45,J1数据库!C:M,5,0)</f>
        <v>#VALUE!</v>
      </c>
      <c r="N45" s="18" t="e">
        <f>VLOOKUP(H45,J1数据库!O:P,2,0)</f>
        <v>#N/A</v>
      </c>
      <c r="O45" s="18"/>
      <c r="P45" s="18" t="e">
        <f>VLOOKUP(E45,J1数据库!C:M,7,0)</f>
        <v>#VALUE!</v>
      </c>
      <c r="Q45" s="18" t="e">
        <f>VLOOKUP(E45,J1数据库!C:M,8,0)</f>
        <v>#VALUE!</v>
      </c>
      <c r="R45" s="18" t="e">
        <f>VLOOKUP(E45,J1数据库!C:M,9,0)</f>
        <v>#VALUE!</v>
      </c>
      <c r="S45" s="19" t="e">
        <f t="shared" si="12"/>
        <v>#VALUE!</v>
      </c>
      <c r="T45" s="18" t="e">
        <f>VLOOKUP(E45,J1数据库!C:M,10,0)</f>
        <v>#VALUE!</v>
      </c>
      <c r="U45" s="18" t="e">
        <f>VLOOKUP(E45,J1数据库!C:M,11,0)</f>
        <v>#VALUE!</v>
      </c>
      <c r="V45" s="18"/>
      <c r="W45" s="18">
        <f t="shared" si="13"/>
        <v>0</v>
      </c>
    </row>
    <row r="46" spans="1:23" x14ac:dyDescent="0.25">
      <c r="A46" s="22"/>
      <c r="B46" s="3"/>
      <c r="C46" s="3"/>
      <c r="D46" s="3"/>
      <c r="E46" s="18" t="e">
        <f t="shared" si="2"/>
        <v>#VALUE!</v>
      </c>
      <c r="F46" s="18" t="str">
        <f t="shared" si="8"/>
        <v/>
      </c>
      <c r="G46" s="18" t="str">
        <f t="shared" si="9"/>
        <v/>
      </c>
      <c r="H46" s="18" t="str">
        <f t="shared" si="10"/>
        <v/>
      </c>
      <c r="I46" s="18" t="str">
        <f t="shared" si="11"/>
        <v/>
      </c>
      <c r="J46" s="18" t="e">
        <f>VLOOKUP(E46,J1数据库!C:E,3,0)</f>
        <v>#VALUE!</v>
      </c>
      <c r="K46" s="18" t="e">
        <f>VLOOKUP(E46,J1数据库!C:M,4,0)</f>
        <v>#VALUE!</v>
      </c>
      <c r="L46" s="19" t="e">
        <f t="shared" si="6"/>
        <v>#VALUE!</v>
      </c>
      <c r="M46" s="18" t="e">
        <f>VLOOKUP(E46,J1数据库!C:M,5,0)</f>
        <v>#VALUE!</v>
      </c>
      <c r="N46" s="18" t="e">
        <f>VLOOKUP(H46,J1数据库!O:P,2,0)</f>
        <v>#N/A</v>
      </c>
      <c r="O46" s="18"/>
      <c r="P46" s="18" t="e">
        <f>VLOOKUP(E46,J1数据库!C:M,7,0)</f>
        <v>#VALUE!</v>
      </c>
      <c r="Q46" s="18" t="e">
        <f>VLOOKUP(E46,J1数据库!C:M,8,0)</f>
        <v>#VALUE!</v>
      </c>
      <c r="R46" s="18" t="e">
        <f>VLOOKUP(E46,J1数据库!C:M,9,0)</f>
        <v>#VALUE!</v>
      </c>
      <c r="S46" s="19" t="e">
        <f t="shared" si="12"/>
        <v>#VALUE!</v>
      </c>
      <c r="T46" s="18" t="e">
        <f>VLOOKUP(E46,J1数据库!C:M,10,0)</f>
        <v>#VALUE!</v>
      </c>
      <c r="U46" s="18" t="e">
        <f>VLOOKUP(E46,J1数据库!C:M,11,0)</f>
        <v>#VALUE!</v>
      </c>
      <c r="V46" s="18"/>
      <c r="W46" s="18">
        <f t="shared" si="13"/>
        <v>0</v>
      </c>
    </row>
    <row r="47" spans="1:23" x14ac:dyDescent="0.25">
      <c r="A47" s="22"/>
      <c r="B47" s="3"/>
      <c r="C47" s="3"/>
      <c r="D47" s="3"/>
      <c r="E47" s="18" t="e">
        <f t="shared" si="2"/>
        <v>#VALUE!</v>
      </c>
      <c r="F47" s="18" t="str">
        <f t="shared" si="8"/>
        <v/>
      </c>
      <c r="G47" s="18" t="str">
        <f t="shared" si="9"/>
        <v/>
      </c>
      <c r="H47" s="18" t="str">
        <f t="shared" si="10"/>
        <v/>
      </c>
      <c r="I47" s="18" t="str">
        <f t="shared" si="11"/>
        <v/>
      </c>
      <c r="J47" s="18" t="e">
        <f>VLOOKUP(E47,J1数据库!C:E,3,0)</f>
        <v>#VALUE!</v>
      </c>
      <c r="K47" s="18" t="e">
        <f>VLOOKUP(E47,J1数据库!C:M,4,0)</f>
        <v>#VALUE!</v>
      </c>
      <c r="L47" s="19" t="e">
        <f t="shared" si="6"/>
        <v>#VALUE!</v>
      </c>
      <c r="M47" s="18" t="e">
        <f>VLOOKUP(E47,J1数据库!C:M,5,0)</f>
        <v>#VALUE!</v>
      </c>
      <c r="N47" s="18" t="e">
        <f>VLOOKUP(H47,J1数据库!O:P,2,0)</f>
        <v>#N/A</v>
      </c>
      <c r="O47" s="18"/>
      <c r="P47" s="18" t="e">
        <f>VLOOKUP(E47,J1数据库!C:M,7,0)</f>
        <v>#VALUE!</v>
      </c>
      <c r="Q47" s="18" t="e">
        <f>VLOOKUP(E47,J1数据库!C:M,8,0)</f>
        <v>#VALUE!</v>
      </c>
      <c r="R47" s="18" t="e">
        <f>VLOOKUP(E47,J1数据库!C:M,9,0)</f>
        <v>#VALUE!</v>
      </c>
      <c r="S47" s="19" t="e">
        <f t="shared" si="12"/>
        <v>#VALUE!</v>
      </c>
      <c r="T47" s="18" t="e">
        <f>VLOOKUP(E47,J1数据库!C:M,10,0)</f>
        <v>#VALUE!</v>
      </c>
      <c r="U47" s="18" t="e">
        <f>VLOOKUP(E47,J1数据库!C:M,11,0)</f>
        <v>#VALUE!</v>
      </c>
      <c r="V47" s="18"/>
      <c r="W47" s="18">
        <f t="shared" si="13"/>
        <v>0</v>
      </c>
    </row>
    <row r="48" spans="1:23" x14ac:dyDescent="0.25">
      <c r="A48" s="22"/>
      <c r="B48" s="3"/>
      <c r="C48" s="3"/>
      <c r="D48" s="3"/>
      <c r="E48" s="18" t="e">
        <f t="shared" si="2"/>
        <v>#VALUE!</v>
      </c>
      <c r="F48" s="18" t="str">
        <f t="shared" si="8"/>
        <v/>
      </c>
      <c r="G48" s="18" t="str">
        <f t="shared" si="9"/>
        <v/>
      </c>
      <c r="H48" s="18" t="str">
        <f t="shared" si="10"/>
        <v/>
      </c>
      <c r="I48" s="18" t="str">
        <f t="shared" si="11"/>
        <v/>
      </c>
      <c r="J48" s="18" t="e">
        <f>VLOOKUP(E48,J1数据库!C:E,3,0)</f>
        <v>#VALUE!</v>
      </c>
      <c r="K48" s="18" t="e">
        <f>VLOOKUP(E48,J1数据库!C:M,4,0)</f>
        <v>#VALUE!</v>
      </c>
      <c r="L48" s="19" t="e">
        <f t="shared" si="6"/>
        <v>#VALUE!</v>
      </c>
      <c r="M48" s="18" t="e">
        <f>VLOOKUP(E48,J1数据库!C:M,5,0)</f>
        <v>#VALUE!</v>
      </c>
      <c r="N48" s="18" t="e">
        <f>VLOOKUP(H48,J1数据库!O:P,2,0)</f>
        <v>#N/A</v>
      </c>
      <c r="O48" s="18"/>
      <c r="P48" s="18" t="e">
        <f>VLOOKUP(E48,J1数据库!C:M,7,0)</f>
        <v>#VALUE!</v>
      </c>
      <c r="Q48" s="18" t="e">
        <f>VLOOKUP(E48,J1数据库!C:M,8,0)</f>
        <v>#VALUE!</v>
      </c>
      <c r="R48" s="18" t="e">
        <f>VLOOKUP(E48,J1数据库!C:M,9,0)</f>
        <v>#VALUE!</v>
      </c>
      <c r="S48" s="19" t="e">
        <f t="shared" si="12"/>
        <v>#VALUE!</v>
      </c>
      <c r="T48" s="18" t="e">
        <f>VLOOKUP(E48,J1数据库!C:M,10,0)</f>
        <v>#VALUE!</v>
      </c>
      <c r="U48" s="18" t="e">
        <f>VLOOKUP(E48,J1数据库!C:M,11,0)</f>
        <v>#VALUE!</v>
      </c>
      <c r="V48" s="18"/>
      <c r="W48" s="18">
        <f t="shared" si="13"/>
        <v>0</v>
      </c>
    </row>
    <row r="49" spans="1:23" x14ac:dyDescent="0.25">
      <c r="A49" s="22"/>
      <c r="B49" s="3"/>
      <c r="C49" s="3"/>
      <c r="D49" s="3"/>
      <c r="E49" s="18" t="e">
        <f t="shared" si="2"/>
        <v>#VALUE!</v>
      </c>
      <c r="F49" s="18" t="str">
        <f t="shared" si="8"/>
        <v/>
      </c>
      <c r="G49" s="18" t="str">
        <f t="shared" si="9"/>
        <v/>
      </c>
      <c r="H49" s="18" t="str">
        <f t="shared" si="10"/>
        <v/>
      </c>
      <c r="I49" s="18" t="str">
        <f t="shared" si="11"/>
        <v/>
      </c>
      <c r="J49" s="18" t="e">
        <f>VLOOKUP(E49,J1数据库!C:E,3,0)</f>
        <v>#VALUE!</v>
      </c>
      <c r="K49" s="18" t="e">
        <f>VLOOKUP(E49,J1数据库!C:M,4,0)</f>
        <v>#VALUE!</v>
      </c>
      <c r="L49" s="19" t="e">
        <f t="shared" si="6"/>
        <v>#VALUE!</v>
      </c>
      <c r="M49" s="18" t="e">
        <f>VLOOKUP(E49,J1数据库!C:M,5,0)</f>
        <v>#VALUE!</v>
      </c>
      <c r="N49" s="18" t="e">
        <f>VLOOKUP(H49,J1数据库!O:P,2,0)</f>
        <v>#N/A</v>
      </c>
      <c r="O49" s="18"/>
      <c r="P49" s="18" t="e">
        <f>VLOOKUP(E49,J1数据库!C:M,7,0)</f>
        <v>#VALUE!</v>
      </c>
      <c r="Q49" s="18" t="e">
        <f>VLOOKUP(E49,J1数据库!C:M,8,0)</f>
        <v>#VALUE!</v>
      </c>
      <c r="R49" s="18" t="e">
        <f>VLOOKUP(E49,J1数据库!C:M,9,0)</f>
        <v>#VALUE!</v>
      </c>
      <c r="S49" s="19" t="e">
        <f t="shared" si="12"/>
        <v>#VALUE!</v>
      </c>
      <c r="T49" s="18" t="e">
        <f>VLOOKUP(E49,J1数据库!C:M,10,0)</f>
        <v>#VALUE!</v>
      </c>
      <c r="U49" s="18" t="e">
        <f>VLOOKUP(E49,J1数据库!C:M,11,0)</f>
        <v>#VALUE!</v>
      </c>
      <c r="V49" s="18"/>
      <c r="W49" s="18">
        <f t="shared" si="13"/>
        <v>0</v>
      </c>
    </row>
    <row r="50" spans="1:23" x14ac:dyDescent="0.25">
      <c r="A50" s="22"/>
      <c r="B50" s="3"/>
      <c r="C50" s="3"/>
      <c r="D50" s="3"/>
      <c r="E50" s="18" t="e">
        <f t="shared" si="2"/>
        <v>#VALUE!</v>
      </c>
      <c r="F50" s="18" t="str">
        <f t="shared" si="8"/>
        <v/>
      </c>
      <c r="G50" s="18" t="str">
        <f t="shared" si="9"/>
        <v/>
      </c>
      <c r="H50" s="18" t="str">
        <f t="shared" si="10"/>
        <v/>
      </c>
      <c r="I50" s="18" t="str">
        <f t="shared" si="11"/>
        <v/>
      </c>
      <c r="J50" s="18" t="e">
        <f>VLOOKUP(E50,J1数据库!C:E,3,0)</f>
        <v>#VALUE!</v>
      </c>
      <c r="K50" s="18" t="e">
        <f>VLOOKUP(E50,J1数据库!C:M,4,0)</f>
        <v>#VALUE!</v>
      </c>
      <c r="L50" s="19" t="e">
        <f t="shared" si="6"/>
        <v>#VALUE!</v>
      </c>
      <c r="M50" s="18" t="e">
        <f>VLOOKUP(E50,J1数据库!C:M,5,0)</f>
        <v>#VALUE!</v>
      </c>
      <c r="N50" s="18" t="e">
        <f>VLOOKUP(H50,J1数据库!O:P,2,0)</f>
        <v>#N/A</v>
      </c>
      <c r="O50" s="18"/>
      <c r="P50" s="18" t="e">
        <f>VLOOKUP(E50,J1数据库!C:M,7,0)</f>
        <v>#VALUE!</v>
      </c>
      <c r="Q50" s="18" t="e">
        <f>VLOOKUP(E50,J1数据库!C:M,8,0)</f>
        <v>#VALUE!</v>
      </c>
      <c r="R50" s="18" t="e">
        <f>VLOOKUP(E50,J1数据库!C:M,9,0)</f>
        <v>#VALUE!</v>
      </c>
      <c r="S50" s="19" t="e">
        <f t="shared" si="12"/>
        <v>#VALUE!</v>
      </c>
      <c r="T50" s="18" t="e">
        <f>VLOOKUP(E50,J1数据库!C:M,10,0)</f>
        <v>#VALUE!</v>
      </c>
      <c r="U50" s="18" t="e">
        <f>VLOOKUP(E50,J1数据库!C:M,11,0)</f>
        <v>#VALUE!</v>
      </c>
      <c r="V50" s="18"/>
      <c r="W50" s="18">
        <f t="shared" si="13"/>
        <v>0</v>
      </c>
    </row>
    <row r="51" spans="1:23" x14ac:dyDescent="0.25">
      <c r="A51" s="22"/>
      <c r="B51" s="3"/>
      <c r="C51" s="3"/>
      <c r="D51" s="3"/>
      <c r="E51" s="18" t="e">
        <f t="shared" si="2"/>
        <v>#VALUE!</v>
      </c>
      <c r="F51" s="18" t="str">
        <f t="shared" si="8"/>
        <v/>
      </c>
      <c r="G51" s="18" t="str">
        <f t="shared" si="9"/>
        <v/>
      </c>
      <c r="H51" s="18" t="str">
        <f t="shared" si="10"/>
        <v/>
      </c>
      <c r="I51" s="18" t="str">
        <f t="shared" si="11"/>
        <v/>
      </c>
      <c r="J51" s="18" t="e">
        <f>VLOOKUP(E51,J1数据库!C:E,3,0)</f>
        <v>#VALUE!</v>
      </c>
      <c r="K51" s="18" t="e">
        <f>VLOOKUP(E51,J1数据库!C:M,4,0)</f>
        <v>#VALUE!</v>
      </c>
      <c r="L51" s="19" t="e">
        <f t="shared" si="6"/>
        <v>#VALUE!</v>
      </c>
      <c r="M51" s="18" t="e">
        <f>VLOOKUP(E51,J1数据库!C:M,5,0)</f>
        <v>#VALUE!</v>
      </c>
      <c r="N51" s="18" t="e">
        <f>VLOOKUP(H51,J1数据库!O:P,2,0)</f>
        <v>#N/A</v>
      </c>
      <c r="O51" s="18"/>
      <c r="P51" s="18" t="e">
        <f>VLOOKUP(E51,J1数据库!C:M,7,0)</f>
        <v>#VALUE!</v>
      </c>
      <c r="Q51" s="18" t="e">
        <f>VLOOKUP(E51,J1数据库!C:M,8,0)</f>
        <v>#VALUE!</v>
      </c>
      <c r="R51" s="18" t="e">
        <f>VLOOKUP(E51,J1数据库!C:M,9,0)</f>
        <v>#VALUE!</v>
      </c>
      <c r="S51" s="19" t="e">
        <f t="shared" si="12"/>
        <v>#VALUE!</v>
      </c>
      <c r="T51" s="18" t="e">
        <f>VLOOKUP(E51,J1数据库!C:M,10,0)</f>
        <v>#VALUE!</v>
      </c>
      <c r="U51" s="18" t="e">
        <f>VLOOKUP(E51,J1数据库!C:M,11,0)</f>
        <v>#VALUE!</v>
      </c>
      <c r="V51" s="18"/>
      <c r="W51" s="18">
        <f t="shared" si="13"/>
        <v>0</v>
      </c>
    </row>
    <row r="52" spans="1:23" x14ac:dyDescent="0.25">
      <c r="A52" s="22"/>
      <c r="B52" s="3"/>
      <c r="C52" s="3"/>
      <c r="D52" s="3"/>
      <c r="E52" s="18" t="e">
        <f t="shared" si="2"/>
        <v>#VALUE!</v>
      </c>
      <c r="F52" s="18" t="str">
        <f t="shared" si="8"/>
        <v/>
      </c>
      <c r="G52" s="18" t="str">
        <f t="shared" si="9"/>
        <v/>
      </c>
      <c r="H52" s="18" t="str">
        <f t="shared" si="10"/>
        <v/>
      </c>
      <c r="I52" s="18" t="str">
        <f t="shared" si="11"/>
        <v/>
      </c>
      <c r="J52" s="18" t="e">
        <f>VLOOKUP(E52,J1数据库!C:E,3,0)</f>
        <v>#VALUE!</v>
      </c>
      <c r="K52" s="18" t="e">
        <f>VLOOKUP(E52,J1数据库!C:M,4,0)</f>
        <v>#VALUE!</v>
      </c>
      <c r="L52" s="19" t="e">
        <f t="shared" si="6"/>
        <v>#VALUE!</v>
      </c>
      <c r="M52" s="18" t="e">
        <f>VLOOKUP(E52,J1数据库!C:M,5,0)</f>
        <v>#VALUE!</v>
      </c>
      <c r="N52" s="18" t="e">
        <f>VLOOKUP(H52,J1数据库!O:P,2,0)</f>
        <v>#N/A</v>
      </c>
      <c r="O52" s="18"/>
      <c r="P52" s="18" t="e">
        <f>VLOOKUP(E52,J1数据库!C:M,7,0)</f>
        <v>#VALUE!</v>
      </c>
      <c r="Q52" s="18" t="e">
        <f>VLOOKUP(E52,J1数据库!C:M,8,0)</f>
        <v>#VALUE!</v>
      </c>
      <c r="R52" s="18" t="e">
        <f>VLOOKUP(E52,J1数据库!C:M,9,0)</f>
        <v>#VALUE!</v>
      </c>
      <c r="S52" s="19" t="e">
        <f t="shared" si="12"/>
        <v>#VALUE!</v>
      </c>
      <c r="T52" s="18" t="e">
        <f>VLOOKUP(E52,J1数据库!C:M,10,0)</f>
        <v>#VALUE!</v>
      </c>
      <c r="U52" s="18" t="e">
        <f>VLOOKUP(E52,J1数据库!C:M,11,0)</f>
        <v>#VALUE!</v>
      </c>
      <c r="V52" s="18"/>
      <c r="W52" s="18">
        <f t="shared" si="13"/>
        <v>0</v>
      </c>
    </row>
    <row r="53" spans="1:23" x14ac:dyDescent="0.25">
      <c r="A53" s="22"/>
      <c r="B53" s="3"/>
      <c r="C53" s="3"/>
      <c r="D53" s="3"/>
      <c r="E53" s="18" t="e">
        <f t="shared" si="2"/>
        <v>#VALUE!</v>
      </c>
      <c r="F53" s="18" t="str">
        <f t="shared" si="8"/>
        <v/>
      </c>
      <c r="G53" s="18" t="str">
        <f t="shared" si="9"/>
        <v/>
      </c>
      <c r="H53" s="18" t="str">
        <f t="shared" si="10"/>
        <v/>
      </c>
      <c r="I53" s="18" t="str">
        <f t="shared" si="11"/>
        <v/>
      </c>
      <c r="J53" s="18" t="e">
        <f>VLOOKUP(E53,J1数据库!C:E,3,0)</f>
        <v>#VALUE!</v>
      </c>
      <c r="K53" s="18" t="e">
        <f>VLOOKUP(E53,J1数据库!C:M,4,0)</f>
        <v>#VALUE!</v>
      </c>
      <c r="L53" s="19" t="e">
        <f t="shared" si="6"/>
        <v>#VALUE!</v>
      </c>
      <c r="M53" s="18" t="e">
        <f>VLOOKUP(E53,J1数据库!C:M,5,0)</f>
        <v>#VALUE!</v>
      </c>
      <c r="N53" s="18" t="e">
        <f>VLOOKUP(H53,J1数据库!O:P,2,0)</f>
        <v>#N/A</v>
      </c>
      <c r="O53" s="18"/>
      <c r="P53" s="18" t="e">
        <f>VLOOKUP(E53,J1数据库!C:M,7,0)</f>
        <v>#VALUE!</v>
      </c>
      <c r="Q53" s="18" t="e">
        <f>VLOOKUP(E53,J1数据库!C:M,8,0)</f>
        <v>#VALUE!</v>
      </c>
      <c r="R53" s="18" t="e">
        <f>VLOOKUP(E53,J1数据库!C:M,9,0)</f>
        <v>#VALUE!</v>
      </c>
      <c r="S53" s="19" t="e">
        <f t="shared" si="12"/>
        <v>#VALUE!</v>
      </c>
      <c r="T53" s="18" t="e">
        <f>VLOOKUP(E53,J1数据库!C:M,10,0)</f>
        <v>#VALUE!</v>
      </c>
      <c r="U53" s="18" t="e">
        <f>VLOOKUP(E53,J1数据库!C:M,11,0)</f>
        <v>#VALUE!</v>
      </c>
      <c r="V53" s="18"/>
      <c r="W53" s="18">
        <f t="shared" si="13"/>
        <v>0</v>
      </c>
    </row>
    <row r="54" spans="1:23" x14ac:dyDescent="0.25">
      <c r="A54" s="22"/>
      <c r="B54" s="3"/>
      <c r="C54" s="3"/>
      <c r="D54" s="3"/>
      <c r="E54" s="18" t="e">
        <f t="shared" si="2"/>
        <v>#VALUE!</v>
      </c>
      <c r="F54" s="18" t="str">
        <f t="shared" si="8"/>
        <v/>
      </c>
      <c r="G54" s="18" t="str">
        <f t="shared" si="9"/>
        <v/>
      </c>
      <c r="H54" s="18" t="str">
        <f t="shared" si="10"/>
        <v/>
      </c>
      <c r="I54" s="18" t="str">
        <f t="shared" si="11"/>
        <v/>
      </c>
      <c r="J54" s="18" t="e">
        <f>VLOOKUP(E54,J1数据库!C:E,3,0)</f>
        <v>#VALUE!</v>
      </c>
      <c r="K54" s="18" t="e">
        <f>VLOOKUP(E54,J1数据库!C:M,4,0)</f>
        <v>#VALUE!</v>
      </c>
      <c r="L54" s="19" t="e">
        <f t="shared" si="6"/>
        <v>#VALUE!</v>
      </c>
      <c r="M54" s="18" t="e">
        <f>VLOOKUP(E54,J1数据库!C:M,5,0)</f>
        <v>#VALUE!</v>
      </c>
      <c r="N54" s="18" t="e">
        <f>VLOOKUP(H54,J1数据库!O:P,2,0)</f>
        <v>#N/A</v>
      </c>
      <c r="O54" s="18"/>
      <c r="P54" s="18" t="e">
        <f>VLOOKUP(E54,J1数据库!C:M,7,0)</f>
        <v>#VALUE!</v>
      </c>
      <c r="Q54" s="18" t="e">
        <f>VLOOKUP(E54,J1数据库!C:M,8,0)</f>
        <v>#VALUE!</v>
      </c>
      <c r="R54" s="18" t="e">
        <f>VLOOKUP(E54,J1数据库!C:M,9,0)</f>
        <v>#VALUE!</v>
      </c>
      <c r="S54" s="19" t="e">
        <f t="shared" si="12"/>
        <v>#VALUE!</v>
      </c>
      <c r="T54" s="18" t="e">
        <f>VLOOKUP(E54,J1数据库!C:M,10,0)</f>
        <v>#VALUE!</v>
      </c>
      <c r="U54" s="18" t="e">
        <f>VLOOKUP(E54,J1数据库!C:M,11,0)</f>
        <v>#VALUE!</v>
      </c>
      <c r="V54" s="18"/>
      <c r="W54" s="18">
        <f t="shared" si="13"/>
        <v>0</v>
      </c>
    </row>
    <row r="55" spans="1:23" x14ac:dyDescent="0.25">
      <c r="A55" s="22"/>
      <c r="B55" s="3"/>
      <c r="C55" s="3"/>
      <c r="D55" s="3"/>
      <c r="E55" s="18" t="e">
        <f t="shared" si="2"/>
        <v>#VALUE!</v>
      </c>
      <c r="F55" s="18" t="str">
        <f t="shared" si="8"/>
        <v/>
      </c>
      <c r="G55" s="18" t="str">
        <f t="shared" si="9"/>
        <v/>
      </c>
      <c r="H55" s="18" t="str">
        <f t="shared" si="10"/>
        <v/>
      </c>
      <c r="I55" s="18" t="str">
        <f t="shared" si="11"/>
        <v/>
      </c>
      <c r="J55" s="18" t="e">
        <f>VLOOKUP(E55,J1数据库!C:E,3,0)</f>
        <v>#VALUE!</v>
      </c>
      <c r="K55" s="18" t="e">
        <f>VLOOKUP(E55,J1数据库!C:M,4,0)</f>
        <v>#VALUE!</v>
      </c>
      <c r="L55" s="19" t="e">
        <f t="shared" si="6"/>
        <v>#VALUE!</v>
      </c>
      <c r="M55" s="18" t="e">
        <f>VLOOKUP(E55,J1数据库!C:M,5,0)</f>
        <v>#VALUE!</v>
      </c>
      <c r="N55" s="18" t="e">
        <f>VLOOKUP(H55,J1数据库!O:P,2,0)</f>
        <v>#N/A</v>
      </c>
      <c r="O55" s="18"/>
      <c r="P55" s="18" t="e">
        <f>VLOOKUP(E55,J1数据库!C:M,7,0)</f>
        <v>#VALUE!</v>
      </c>
      <c r="Q55" s="18" t="e">
        <f>VLOOKUP(E55,J1数据库!C:M,8,0)</f>
        <v>#VALUE!</v>
      </c>
      <c r="R55" s="18" t="e">
        <f>VLOOKUP(E55,J1数据库!C:M,9,0)</f>
        <v>#VALUE!</v>
      </c>
      <c r="S55" s="19" t="e">
        <f t="shared" si="12"/>
        <v>#VALUE!</v>
      </c>
      <c r="T55" s="18" t="e">
        <f>VLOOKUP(E55,J1数据库!C:M,10,0)</f>
        <v>#VALUE!</v>
      </c>
      <c r="U55" s="18" t="e">
        <f>VLOOKUP(E55,J1数据库!C:M,11,0)</f>
        <v>#VALUE!</v>
      </c>
      <c r="V55" s="18"/>
      <c r="W55" s="18">
        <f t="shared" si="13"/>
        <v>0</v>
      </c>
    </row>
    <row r="56" spans="1:23" x14ac:dyDescent="0.25">
      <c r="A56" s="22"/>
      <c r="B56" s="3"/>
      <c r="C56" s="3"/>
      <c r="D56" s="3"/>
      <c r="E56" s="18" t="e">
        <f t="shared" si="2"/>
        <v>#VALUE!</v>
      </c>
      <c r="F56" s="18" t="str">
        <f t="shared" si="8"/>
        <v/>
      </c>
      <c r="G56" s="18" t="str">
        <f t="shared" si="9"/>
        <v/>
      </c>
      <c r="H56" s="18" t="str">
        <f t="shared" si="10"/>
        <v/>
      </c>
      <c r="I56" s="18" t="str">
        <f t="shared" si="11"/>
        <v/>
      </c>
      <c r="J56" s="18" t="e">
        <f>VLOOKUP(E56,J1数据库!C:E,3,0)</f>
        <v>#VALUE!</v>
      </c>
      <c r="K56" s="18" t="e">
        <f>VLOOKUP(E56,J1数据库!C:M,4,0)</f>
        <v>#VALUE!</v>
      </c>
      <c r="L56" s="19" t="e">
        <f t="shared" si="6"/>
        <v>#VALUE!</v>
      </c>
      <c r="M56" s="18" t="e">
        <f>VLOOKUP(E56,J1数据库!C:M,5,0)</f>
        <v>#VALUE!</v>
      </c>
      <c r="N56" s="18" t="e">
        <f>VLOOKUP(H56,J1数据库!O:P,2,0)</f>
        <v>#N/A</v>
      </c>
      <c r="O56" s="18"/>
      <c r="P56" s="18" t="e">
        <f>VLOOKUP(E56,J1数据库!C:M,7,0)</f>
        <v>#VALUE!</v>
      </c>
      <c r="Q56" s="18" t="e">
        <f>VLOOKUP(E56,J1数据库!C:M,8,0)</f>
        <v>#VALUE!</v>
      </c>
      <c r="R56" s="18" t="e">
        <f>VLOOKUP(E56,J1数据库!C:M,9,0)</f>
        <v>#VALUE!</v>
      </c>
      <c r="S56" s="19" t="e">
        <f t="shared" si="12"/>
        <v>#VALUE!</v>
      </c>
      <c r="T56" s="18" t="e">
        <f>VLOOKUP(E56,J1数据库!C:M,10,0)</f>
        <v>#VALUE!</v>
      </c>
      <c r="U56" s="18" t="e">
        <f>VLOOKUP(E56,J1数据库!C:M,11,0)</f>
        <v>#VALUE!</v>
      </c>
      <c r="V56" s="18"/>
      <c r="W56" s="18">
        <f t="shared" si="13"/>
        <v>0</v>
      </c>
    </row>
    <row r="57" spans="1:23" x14ac:dyDescent="0.25">
      <c r="A57" s="22"/>
      <c r="B57" s="3"/>
      <c r="C57" s="3"/>
      <c r="D57" s="3"/>
      <c r="E57" s="18" t="e">
        <f t="shared" si="2"/>
        <v>#VALUE!</v>
      </c>
      <c r="F57" s="18" t="str">
        <f t="shared" si="8"/>
        <v/>
      </c>
      <c r="G57" s="18" t="str">
        <f t="shared" si="9"/>
        <v/>
      </c>
      <c r="H57" s="18" t="str">
        <f t="shared" si="10"/>
        <v/>
      </c>
      <c r="I57" s="18" t="str">
        <f t="shared" si="11"/>
        <v/>
      </c>
      <c r="J57" s="18" t="e">
        <f>VLOOKUP(E57,J1数据库!C:E,3,0)</f>
        <v>#VALUE!</v>
      </c>
      <c r="K57" s="18" t="e">
        <f>VLOOKUP(E57,J1数据库!C:M,4,0)</f>
        <v>#VALUE!</v>
      </c>
      <c r="L57" s="19" t="e">
        <f t="shared" si="6"/>
        <v>#VALUE!</v>
      </c>
      <c r="M57" s="18" t="e">
        <f>VLOOKUP(E57,J1数据库!C:M,5,0)</f>
        <v>#VALUE!</v>
      </c>
      <c r="N57" s="18" t="e">
        <f>VLOOKUP(H57,J1数据库!O:P,2,0)</f>
        <v>#N/A</v>
      </c>
      <c r="O57" s="18"/>
      <c r="P57" s="18" t="e">
        <f>VLOOKUP(E57,J1数据库!C:M,7,0)</f>
        <v>#VALUE!</v>
      </c>
      <c r="Q57" s="18" t="e">
        <f>VLOOKUP(E57,J1数据库!C:M,8,0)</f>
        <v>#VALUE!</v>
      </c>
      <c r="R57" s="18" t="e">
        <f>VLOOKUP(E57,J1数据库!C:M,9,0)</f>
        <v>#VALUE!</v>
      </c>
      <c r="S57" s="19" t="e">
        <f t="shared" si="12"/>
        <v>#VALUE!</v>
      </c>
      <c r="T57" s="18" t="e">
        <f>VLOOKUP(E57,J1数据库!C:M,10,0)</f>
        <v>#VALUE!</v>
      </c>
      <c r="U57" s="18" t="e">
        <f>VLOOKUP(E57,J1数据库!C:M,11,0)</f>
        <v>#VALUE!</v>
      </c>
      <c r="V57" s="18"/>
      <c r="W57" s="18">
        <f t="shared" si="13"/>
        <v>0</v>
      </c>
    </row>
    <row r="58" spans="1:23" x14ac:dyDescent="0.25">
      <c r="A58" s="22"/>
      <c r="B58" s="3"/>
      <c r="C58" s="3"/>
      <c r="D58" s="3"/>
      <c r="E58" s="18" t="e">
        <f t="shared" si="2"/>
        <v>#VALUE!</v>
      </c>
      <c r="F58" s="18" t="str">
        <f t="shared" si="8"/>
        <v/>
      </c>
      <c r="G58" s="18" t="str">
        <f t="shared" si="9"/>
        <v/>
      </c>
      <c r="H58" s="18" t="str">
        <f t="shared" si="10"/>
        <v/>
      </c>
      <c r="I58" s="18" t="str">
        <f t="shared" si="11"/>
        <v/>
      </c>
      <c r="J58" s="18" t="e">
        <f>VLOOKUP(E58,J1数据库!C:E,3,0)</f>
        <v>#VALUE!</v>
      </c>
      <c r="K58" s="18" t="e">
        <f>VLOOKUP(E58,J1数据库!C:M,4,0)</f>
        <v>#VALUE!</v>
      </c>
      <c r="L58" s="19" t="e">
        <f t="shared" si="6"/>
        <v>#VALUE!</v>
      </c>
      <c r="M58" s="18" t="e">
        <f>VLOOKUP(E58,J1数据库!C:M,5,0)</f>
        <v>#VALUE!</v>
      </c>
      <c r="N58" s="18" t="e">
        <f>VLOOKUP(H58,J1数据库!O:P,2,0)</f>
        <v>#N/A</v>
      </c>
      <c r="O58" s="18"/>
      <c r="P58" s="18" t="e">
        <f>VLOOKUP(E58,J1数据库!C:M,7,0)</f>
        <v>#VALUE!</v>
      </c>
      <c r="Q58" s="18" t="e">
        <f>VLOOKUP(E58,J1数据库!C:M,8,0)</f>
        <v>#VALUE!</v>
      </c>
      <c r="R58" s="18" t="e">
        <f>VLOOKUP(E58,J1数据库!C:M,9,0)</f>
        <v>#VALUE!</v>
      </c>
      <c r="S58" s="19" t="e">
        <f t="shared" si="12"/>
        <v>#VALUE!</v>
      </c>
      <c r="T58" s="18" t="e">
        <f>VLOOKUP(E58,J1数据库!C:M,10,0)</f>
        <v>#VALUE!</v>
      </c>
      <c r="U58" s="18" t="e">
        <f>VLOOKUP(E58,J1数据库!C:M,11,0)</f>
        <v>#VALUE!</v>
      </c>
      <c r="V58" s="18"/>
      <c r="W58" s="18">
        <f t="shared" si="13"/>
        <v>0</v>
      </c>
    </row>
    <row r="59" spans="1:23" x14ac:dyDescent="0.25">
      <c r="A59" s="22"/>
      <c r="B59" s="3"/>
      <c r="C59" s="3"/>
      <c r="D59" s="3"/>
      <c r="E59" s="18" t="e">
        <f t="shared" si="2"/>
        <v>#VALUE!</v>
      </c>
      <c r="F59" s="18" t="str">
        <f t="shared" si="8"/>
        <v/>
      </c>
      <c r="G59" s="18" t="str">
        <f t="shared" si="9"/>
        <v/>
      </c>
      <c r="H59" s="18" t="str">
        <f t="shared" si="10"/>
        <v/>
      </c>
      <c r="I59" s="18" t="str">
        <f t="shared" si="11"/>
        <v/>
      </c>
      <c r="J59" s="18" t="e">
        <f>VLOOKUP(E59,J1数据库!C:E,3,0)</f>
        <v>#VALUE!</v>
      </c>
      <c r="K59" s="18" t="e">
        <f>VLOOKUP(E59,J1数据库!C:M,4,0)</f>
        <v>#VALUE!</v>
      </c>
      <c r="L59" s="19" t="e">
        <f t="shared" si="6"/>
        <v>#VALUE!</v>
      </c>
      <c r="M59" s="18" t="e">
        <f>VLOOKUP(E59,J1数据库!C:M,5,0)</f>
        <v>#VALUE!</v>
      </c>
      <c r="N59" s="18" t="e">
        <f>VLOOKUP(H59,J1数据库!O:P,2,0)</f>
        <v>#N/A</v>
      </c>
      <c r="O59" s="18"/>
      <c r="P59" s="18" t="e">
        <f>VLOOKUP(E59,J1数据库!C:M,7,0)</f>
        <v>#VALUE!</v>
      </c>
      <c r="Q59" s="18" t="e">
        <f>VLOOKUP(E59,J1数据库!C:M,8,0)</f>
        <v>#VALUE!</v>
      </c>
      <c r="R59" s="18" t="e">
        <f>VLOOKUP(E59,J1数据库!C:M,9,0)</f>
        <v>#VALUE!</v>
      </c>
      <c r="S59" s="19" t="e">
        <f t="shared" si="12"/>
        <v>#VALUE!</v>
      </c>
      <c r="T59" s="18" t="e">
        <f>VLOOKUP(E59,J1数据库!C:M,10,0)</f>
        <v>#VALUE!</v>
      </c>
      <c r="U59" s="18" t="e">
        <f>VLOOKUP(E59,J1数据库!C:M,11,0)</f>
        <v>#VALUE!</v>
      </c>
      <c r="V59" s="18"/>
      <c r="W59" s="18">
        <f t="shared" si="13"/>
        <v>0</v>
      </c>
    </row>
    <row r="60" spans="1:23" x14ac:dyDescent="0.25">
      <c r="A60" s="22"/>
      <c r="B60" s="3"/>
      <c r="C60" s="3"/>
      <c r="D60" s="3"/>
      <c r="E60" s="18" t="e">
        <f t="shared" si="2"/>
        <v>#VALUE!</v>
      </c>
      <c r="F60" s="18" t="str">
        <f t="shared" si="8"/>
        <v/>
      </c>
      <c r="G60" s="18" t="str">
        <f t="shared" si="9"/>
        <v/>
      </c>
      <c r="H60" s="18" t="str">
        <f t="shared" si="10"/>
        <v/>
      </c>
      <c r="I60" s="18" t="str">
        <f t="shared" si="11"/>
        <v/>
      </c>
      <c r="J60" s="18" t="e">
        <f>VLOOKUP(E60,J1数据库!C:E,3,0)</f>
        <v>#VALUE!</v>
      </c>
      <c r="K60" s="18" t="e">
        <f>VLOOKUP(E60,J1数据库!C:M,4,0)</f>
        <v>#VALUE!</v>
      </c>
      <c r="L60" s="19" t="e">
        <f t="shared" si="6"/>
        <v>#VALUE!</v>
      </c>
      <c r="M60" s="18" t="e">
        <f>VLOOKUP(E60,J1数据库!C:M,5,0)</f>
        <v>#VALUE!</v>
      </c>
      <c r="N60" s="18" t="e">
        <f>VLOOKUP(H60,J1数据库!O:P,2,0)</f>
        <v>#N/A</v>
      </c>
      <c r="O60" s="18"/>
      <c r="P60" s="18" t="e">
        <f>VLOOKUP(E60,J1数据库!C:M,7,0)</f>
        <v>#VALUE!</v>
      </c>
      <c r="Q60" s="18" t="e">
        <f>VLOOKUP(E60,J1数据库!C:M,8,0)</f>
        <v>#VALUE!</v>
      </c>
      <c r="R60" s="18" t="e">
        <f>VLOOKUP(E60,J1数据库!C:M,9,0)</f>
        <v>#VALUE!</v>
      </c>
      <c r="S60" s="19" t="e">
        <f t="shared" si="12"/>
        <v>#VALUE!</v>
      </c>
      <c r="T60" s="18" t="e">
        <f>VLOOKUP(E60,J1数据库!C:M,10,0)</f>
        <v>#VALUE!</v>
      </c>
      <c r="U60" s="18" t="e">
        <f>VLOOKUP(E60,J1数据库!C:M,11,0)</f>
        <v>#VALUE!</v>
      </c>
      <c r="V60" s="18"/>
      <c r="W60" s="18">
        <f t="shared" si="13"/>
        <v>0</v>
      </c>
    </row>
    <row r="61" spans="1:23" x14ac:dyDescent="0.25">
      <c r="A61" s="22"/>
      <c r="B61" s="3"/>
      <c r="C61" s="3"/>
      <c r="D61" s="3"/>
      <c r="E61" s="18" t="e">
        <f t="shared" si="2"/>
        <v>#VALUE!</v>
      </c>
      <c r="F61" s="18" t="str">
        <f t="shared" si="8"/>
        <v/>
      </c>
      <c r="G61" s="18" t="str">
        <f t="shared" si="9"/>
        <v/>
      </c>
      <c r="H61" s="18" t="str">
        <f t="shared" si="10"/>
        <v/>
      </c>
      <c r="I61" s="18" t="str">
        <f t="shared" si="11"/>
        <v/>
      </c>
      <c r="J61" s="18" t="e">
        <f>VLOOKUP(E61,J1数据库!C:E,3,0)</f>
        <v>#VALUE!</v>
      </c>
      <c r="K61" s="18" t="e">
        <f>VLOOKUP(E61,J1数据库!C:M,4,0)</f>
        <v>#VALUE!</v>
      </c>
      <c r="L61" s="19" t="e">
        <f t="shared" si="6"/>
        <v>#VALUE!</v>
      </c>
      <c r="M61" s="18" t="e">
        <f>VLOOKUP(E61,J1数据库!C:M,5,0)</f>
        <v>#VALUE!</v>
      </c>
      <c r="N61" s="18" t="e">
        <f>VLOOKUP(H61,J1数据库!O:P,2,0)</f>
        <v>#N/A</v>
      </c>
      <c r="O61" s="18"/>
      <c r="P61" s="18" t="e">
        <f>VLOOKUP(E61,J1数据库!C:M,7,0)</f>
        <v>#VALUE!</v>
      </c>
      <c r="Q61" s="18" t="e">
        <f>VLOOKUP(E61,J1数据库!C:M,8,0)</f>
        <v>#VALUE!</v>
      </c>
      <c r="R61" s="18" t="e">
        <f>VLOOKUP(E61,J1数据库!C:M,9,0)</f>
        <v>#VALUE!</v>
      </c>
      <c r="S61" s="19" t="e">
        <f t="shared" si="12"/>
        <v>#VALUE!</v>
      </c>
      <c r="T61" s="18" t="e">
        <f>VLOOKUP(E61,J1数据库!C:M,10,0)</f>
        <v>#VALUE!</v>
      </c>
      <c r="U61" s="18" t="e">
        <f>VLOOKUP(E61,J1数据库!C:M,11,0)</f>
        <v>#VALUE!</v>
      </c>
      <c r="V61" s="18"/>
      <c r="W61" s="18">
        <f t="shared" si="13"/>
        <v>0</v>
      </c>
    </row>
    <row r="62" spans="1:23" x14ac:dyDescent="0.25">
      <c r="A62" s="22"/>
      <c r="B62" s="3"/>
      <c r="C62" s="3"/>
      <c r="D62" s="3"/>
      <c r="E62" s="18" t="e">
        <f t="shared" si="2"/>
        <v>#VALUE!</v>
      </c>
      <c r="F62" s="18" t="str">
        <f t="shared" si="8"/>
        <v/>
      </c>
      <c r="G62" s="18" t="str">
        <f t="shared" si="9"/>
        <v/>
      </c>
      <c r="H62" s="18" t="str">
        <f t="shared" si="10"/>
        <v/>
      </c>
      <c r="I62" s="18" t="str">
        <f t="shared" si="11"/>
        <v/>
      </c>
      <c r="J62" s="18" t="e">
        <f>VLOOKUP(E62,J1数据库!C:E,3,0)</f>
        <v>#VALUE!</v>
      </c>
      <c r="K62" s="18" t="e">
        <f>VLOOKUP(E62,J1数据库!C:M,4,0)</f>
        <v>#VALUE!</v>
      </c>
      <c r="L62" s="19" t="e">
        <f t="shared" si="6"/>
        <v>#VALUE!</v>
      </c>
      <c r="M62" s="18" t="e">
        <f>VLOOKUP(E62,J1数据库!C:M,5,0)</f>
        <v>#VALUE!</v>
      </c>
      <c r="N62" s="18" t="e">
        <f>VLOOKUP(H62,J1数据库!O:P,2,0)</f>
        <v>#N/A</v>
      </c>
      <c r="O62" s="18"/>
      <c r="P62" s="18" t="e">
        <f>VLOOKUP(E62,J1数据库!C:M,7,0)</f>
        <v>#VALUE!</v>
      </c>
      <c r="Q62" s="18" t="e">
        <f>VLOOKUP(E62,J1数据库!C:M,8,0)</f>
        <v>#VALUE!</v>
      </c>
      <c r="R62" s="18" t="e">
        <f>VLOOKUP(E62,J1数据库!C:M,9,0)</f>
        <v>#VALUE!</v>
      </c>
      <c r="S62" s="19" t="e">
        <f t="shared" si="12"/>
        <v>#VALUE!</v>
      </c>
      <c r="T62" s="18" t="e">
        <f>VLOOKUP(E62,J1数据库!C:M,10,0)</f>
        <v>#VALUE!</v>
      </c>
      <c r="U62" s="18" t="e">
        <f>VLOOKUP(E62,J1数据库!C:M,11,0)</f>
        <v>#VALUE!</v>
      </c>
      <c r="V62" s="18"/>
      <c r="W62" s="18">
        <f t="shared" si="13"/>
        <v>0</v>
      </c>
    </row>
    <row r="63" spans="1:23" x14ac:dyDescent="0.25">
      <c r="A63" s="22"/>
      <c r="B63" s="3"/>
      <c r="C63" s="3"/>
      <c r="D63" s="3"/>
      <c r="E63" s="18" t="e">
        <f t="shared" si="2"/>
        <v>#VALUE!</v>
      </c>
      <c r="F63" s="18" t="str">
        <f t="shared" si="8"/>
        <v/>
      </c>
      <c r="G63" s="18" t="str">
        <f t="shared" si="9"/>
        <v/>
      </c>
      <c r="H63" s="18" t="str">
        <f t="shared" si="10"/>
        <v/>
      </c>
      <c r="I63" s="18" t="str">
        <f t="shared" si="11"/>
        <v/>
      </c>
      <c r="J63" s="18" t="e">
        <f>VLOOKUP(E63,J1数据库!C:E,3,0)</f>
        <v>#VALUE!</v>
      </c>
      <c r="K63" s="18" t="e">
        <f>VLOOKUP(E63,J1数据库!C:M,4,0)</f>
        <v>#VALUE!</v>
      </c>
      <c r="L63" s="19" t="e">
        <f t="shared" si="6"/>
        <v>#VALUE!</v>
      </c>
      <c r="M63" s="18" t="e">
        <f>VLOOKUP(E63,J1数据库!C:M,5,0)</f>
        <v>#VALUE!</v>
      </c>
      <c r="N63" s="18" t="e">
        <f>VLOOKUP(H63,J1数据库!O:P,2,0)</f>
        <v>#N/A</v>
      </c>
      <c r="O63" s="18"/>
      <c r="P63" s="18" t="e">
        <f>VLOOKUP(E63,J1数据库!C:M,7,0)</f>
        <v>#VALUE!</v>
      </c>
      <c r="Q63" s="18" t="e">
        <f>VLOOKUP(E63,J1数据库!C:M,8,0)</f>
        <v>#VALUE!</v>
      </c>
      <c r="R63" s="18" t="e">
        <f>VLOOKUP(E63,J1数据库!C:M,9,0)</f>
        <v>#VALUE!</v>
      </c>
      <c r="S63" s="19" t="e">
        <f t="shared" si="12"/>
        <v>#VALUE!</v>
      </c>
      <c r="T63" s="18" t="e">
        <f>VLOOKUP(E63,J1数据库!C:M,10,0)</f>
        <v>#VALUE!</v>
      </c>
      <c r="U63" s="18" t="e">
        <f>VLOOKUP(E63,J1数据库!C:M,11,0)</f>
        <v>#VALUE!</v>
      </c>
      <c r="V63" s="18"/>
      <c r="W63" s="18">
        <f t="shared" si="13"/>
        <v>0</v>
      </c>
    </row>
    <row r="64" spans="1:23" x14ac:dyDescent="0.25">
      <c r="A64" s="22"/>
      <c r="B64" s="3"/>
      <c r="C64" s="3"/>
      <c r="D64" s="3"/>
      <c r="E64" s="18" t="e">
        <f t="shared" si="2"/>
        <v>#VALUE!</v>
      </c>
      <c r="F64" s="18" t="str">
        <f t="shared" si="8"/>
        <v/>
      </c>
      <c r="G64" s="18" t="str">
        <f t="shared" si="9"/>
        <v/>
      </c>
      <c r="H64" s="18" t="str">
        <f t="shared" si="10"/>
        <v/>
      </c>
      <c r="I64" s="18" t="str">
        <f t="shared" si="11"/>
        <v/>
      </c>
      <c r="J64" s="18" t="e">
        <f>VLOOKUP(E64,J1数据库!C:E,3,0)</f>
        <v>#VALUE!</v>
      </c>
      <c r="K64" s="18" t="e">
        <f>VLOOKUP(E64,J1数据库!C:M,4,0)</f>
        <v>#VALUE!</v>
      </c>
      <c r="L64" s="19" t="e">
        <f t="shared" si="6"/>
        <v>#VALUE!</v>
      </c>
      <c r="M64" s="18" t="e">
        <f>VLOOKUP(E64,J1数据库!C:M,5,0)</f>
        <v>#VALUE!</v>
      </c>
      <c r="N64" s="18" t="e">
        <f>VLOOKUP(H64,J1数据库!O:P,2,0)</f>
        <v>#N/A</v>
      </c>
      <c r="O64" s="18"/>
      <c r="P64" s="18" t="e">
        <f>VLOOKUP(E64,J1数据库!C:M,7,0)</f>
        <v>#VALUE!</v>
      </c>
      <c r="Q64" s="18" t="e">
        <f>VLOOKUP(E64,J1数据库!C:M,8,0)</f>
        <v>#VALUE!</v>
      </c>
      <c r="R64" s="18" t="e">
        <f>VLOOKUP(E64,J1数据库!C:M,9,0)</f>
        <v>#VALUE!</v>
      </c>
      <c r="S64" s="19" t="e">
        <f t="shared" si="12"/>
        <v>#VALUE!</v>
      </c>
      <c r="T64" s="18" t="e">
        <f>VLOOKUP(E64,J1数据库!C:M,10,0)</f>
        <v>#VALUE!</v>
      </c>
      <c r="U64" s="18" t="e">
        <f>VLOOKUP(E64,J1数据库!C:M,11,0)</f>
        <v>#VALUE!</v>
      </c>
      <c r="V64" s="18"/>
      <c r="W64" s="18">
        <f t="shared" si="13"/>
        <v>0</v>
      </c>
    </row>
    <row r="65" spans="1:23" x14ac:dyDescent="0.25">
      <c r="A65" s="22"/>
      <c r="B65" s="3"/>
      <c r="C65" s="3"/>
      <c r="D65" s="3"/>
      <c r="E65" s="18" t="e">
        <f t="shared" si="2"/>
        <v>#VALUE!</v>
      </c>
      <c r="F65" s="18" t="str">
        <f t="shared" si="8"/>
        <v/>
      </c>
      <c r="G65" s="18" t="str">
        <f t="shared" si="9"/>
        <v/>
      </c>
      <c r="H65" s="18" t="str">
        <f t="shared" si="10"/>
        <v/>
      </c>
      <c r="I65" s="18" t="str">
        <f t="shared" si="11"/>
        <v/>
      </c>
      <c r="J65" s="18" t="e">
        <f>VLOOKUP(E65,J1数据库!C:E,3,0)</f>
        <v>#VALUE!</v>
      </c>
      <c r="K65" s="18" t="e">
        <f>VLOOKUP(E65,J1数据库!C:M,4,0)</f>
        <v>#VALUE!</v>
      </c>
      <c r="L65" s="19" t="e">
        <f t="shared" si="6"/>
        <v>#VALUE!</v>
      </c>
      <c r="M65" s="18" t="e">
        <f>VLOOKUP(E65,J1数据库!C:M,5,0)</f>
        <v>#VALUE!</v>
      </c>
      <c r="N65" s="18" t="e">
        <f>VLOOKUP(H65,J1数据库!O:P,2,0)</f>
        <v>#N/A</v>
      </c>
      <c r="O65" s="18"/>
      <c r="P65" s="18" t="e">
        <f>VLOOKUP(E65,J1数据库!C:M,7,0)</f>
        <v>#VALUE!</v>
      </c>
      <c r="Q65" s="18" t="e">
        <f>VLOOKUP(E65,J1数据库!C:M,8,0)</f>
        <v>#VALUE!</v>
      </c>
      <c r="R65" s="18" t="e">
        <f>VLOOKUP(E65,J1数据库!C:M,9,0)</f>
        <v>#VALUE!</v>
      </c>
      <c r="S65" s="19" t="e">
        <f t="shared" si="12"/>
        <v>#VALUE!</v>
      </c>
      <c r="T65" s="18" t="e">
        <f>VLOOKUP(E65,J1数据库!C:M,10,0)</f>
        <v>#VALUE!</v>
      </c>
      <c r="U65" s="18" t="e">
        <f>VLOOKUP(E65,J1数据库!C:M,11,0)</f>
        <v>#VALUE!</v>
      </c>
      <c r="V65" s="18"/>
      <c r="W65" s="18">
        <f t="shared" si="13"/>
        <v>0</v>
      </c>
    </row>
    <row r="66" spans="1:23" x14ac:dyDescent="0.25">
      <c r="A66" s="22"/>
      <c r="B66" s="3"/>
      <c r="C66" s="3"/>
      <c r="D66" s="3"/>
      <c r="E66" s="18" t="e">
        <f t="shared" si="2"/>
        <v>#VALUE!</v>
      </c>
      <c r="F66" s="18" t="str">
        <f t="shared" si="8"/>
        <v/>
      </c>
      <c r="G66" s="18" t="str">
        <f t="shared" si="9"/>
        <v/>
      </c>
      <c r="H66" s="18" t="str">
        <f t="shared" si="10"/>
        <v/>
      </c>
      <c r="I66" s="18" t="str">
        <f t="shared" si="11"/>
        <v/>
      </c>
      <c r="J66" s="18" t="e">
        <f>VLOOKUP(E66,J1数据库!C:E,3,0)</f>
        <v>#VALUE!</v>
      </c>
      <c r="K66" s="18" t="e">
        <f>VLOOKUP(E66,J1数据库!C:M,4,0)</f>
        <v>#VALUE!</v>
      </c>
      <c r="L66" s="19" t="e">
        <f t="shared" si="6"/>
        <v>#VALUE!</v>
      </c>
      <c r="M66" s="18" t="e">
        <f>VLOOKUP(E66,J1数据库!C:M,5,0)</f>
        <v>#VALUE!</v>
      </c>
      <c r="N66" s="18" t="e">
        <f>VLOOKUP(H66,J1数据库!O:P,2,0)</f>
        <v>#N/A</v>
      </c>
      <c r="O66" s="18"/>
      <c r="P66" s="18" t="e">
        <f>VLOOKUP(E66,J1数据库!C:M,7,0)</f>
        <v>#VALUE!</v>
      </c>
      <c r="Q66" s="18" t="e">
        <f>VLOOKUP(E66,J1数据库!C:M,8,0)</f>
        <v>#VALUE!</v>
      </c>
      <c r="R66" s="18" t="e">
        <f>VLOOKUP(E66,J1数据库!C:M,9,0)</f>
        <v>#VALUE!</v>
      </c>
      <c r="S66" s="19" t="e">
        <f t="shared" si="12"/>
        <v>#VALUE!</v>
      </c>
      <c r="T66" s="18" t="e">
        <f>VLOOKUP(E66,J1数据库!C:M,10,0)</f>
        <v>#VALUE!</v>
      </c>
      <c r="U66" s="18" t="e">
        <f>VLOOKUP(E66,J1数据库!C:M,11,0)</f>
        <v>#VALUE!</v>
      </c>
      <c r="V66" s="18"/>
      <c r="W66" s="18">
        <f t="shared" si="13"/>
        <v>0</v>
      </c>
    </row>
    <row r="67" spans="1:23" x14ac:dyDescent="0.25">
      <c r="A67" s="22"/>
      <c r="B67" s="3"/>
      <c r="C67" s="3"/>
      <c r="D67" s="3"/>
      <c r="E67" s="18" t="e">
        <f t="shared" ref="E67:E100" si="14">VALUE(TRIM(MID(SUBSTITUTE($B67,"-",REPT(" ",99)),COLUMN(B67)*99-98,99)))</f>
        <v>#VALUE!</v>
      </c>
      <c r="F67" s="18" t="str">
        <f t="shared" si="8"/>
        <v/>
      </c>
      <c r="G67" s="18" t="str">
        <f t="shared" si="9"/>
        <v/>
      </c>
      <c r="H67" s="18" t="str">
        <f t="shared" si="10"/>
        <v/>
      </c>
      <c r="I67" s="18" t="str">
        <f t="shared" si="11"/>
        <v/>
      </c>
      <c r="J67" s="18" t="e">
        <f>VLOOKUP(E67,J1数据库!C:E,3,0)</f>
        <v>#VALUE!</v>
      </c>
      <c r="K67" s="18" t="e">
        <f>VLOOKUP(E67,J1数据库!C:M,4,0)</f>
        <v>#VALUE!</v>
      </c>
      <c r="L67" s="19" t="e">
        <f t="shared" ref="L67:L100" si="15">IF(E67&lt;150,((F67/1000)*(G67/1000))*C67,((F67/1000)*(G67/1000))*C67*2)</f>
        <v>#VALUE!</v>
      </c>
      <c r="M67" s="18" t="e">
        <f>VLOOKUP(E67,J1数据库!C:M,5,0)</f>
        <v>#VALUE!</v>
      </c>
      <c r="N67" s="18" t="e">
        <f>VLOOKUP(H67,J1数据库!O:P,2,0)</f>
        <v>#N/A</v>
      </c>
      <c r="O67" s="18"/>
      <c r="P67" s="18" t="e">
        <f>VLOOKUP(E67,J1数据库!C:M,7,0)</f>
        <v>#VALUE!</v>
      </c>
      <c r="Q67" s="18" t="e">
        <f>VLOOKUP(E67,J1数据库!C:M,8,0)</f>
        <v>#VALUE!</v>
      </c>
      <c r="R67" s="18" t="e">
        <f>VLOOKUP(E67,J1数据库!C:M,9,0)</f>
        <v>#VALUE!</v>
      </c>
      <c r="S67" s="19" t="e">
        <f t="shared" si="12"/>
        <v>#VALUE!</v>
      </c>
      <c r="T67" s="18" t="e">
        <f>VLOOKUP(E67,J1数据库!C:M,10,0)</f>
        <v>#VALUE!</v>
      </c>
      <c r="U67" s="18" t="e">
        <f>VLOOKUP(E67,J1数据库!C:M,11,0)</f>
        <v>#VALUE!</v>
      </c>
      <c r="V67" s="18"/>
      <c r="W67" s="18">
        <f t="shared" si="13"/>
        <v>0</v>
      </c>
    </row>
    <row r="68" spans="1:23" x14ac:dyDescent="0.25">
      <c r="A68" s="22"/>
      <c r="B68" s="3"/>
      <c r="C68" s="3"/>
      <c r="D68" s="3"/>
      <c r="E68" s="18" t="e">
        <f t="shared" si="14"/>
        <v>#VALUE!</v>
      </c>
      <c r="F68" s="18" t="str">
        <f t="shared" si="8"/>
        <v/>
      </c>
      <c r="G68" s="18" t="str">
        <f t="shared" si="9"/>
        <v/>
      </c>
      <c r="H68" s="18" t="str">
        <f t="shared" si="10"/>
        <v/>
      </c>
      <c r="I68" s="18" t="str">
        <f t="shared" si="11"/>
        <v/>
      </c>
      <c r="J68" s="18" t="e">
        <f>VLOOKUP(E68,J1数据库!C:E,3,0)</f>
        <v>#VALUE!</v>
      </c>
      <c r="K68" s="18" t="e">
        <f>VLOOKUP(E68,J1数据库!C:M,4,0)</f>
        <v>#VALUE!</v>
      </c>
      <c r="L68" s="19" t="e">
        <f t="shared" si="15"/>
        <v>#VALUE!</v>
      </c>
      <c r="M68" s="18" t="e">
        <f>VLOOKUP(E68,J1数据库!C:M,5,0)</f>
        <v>#VALUE!</v>
      </c>
      <c r="N68" s="18" t="e">
        <f>VLOOKUP(H68,J1数据库!O:P,2,0)</f>
        <v>#N/A</v>
      </c>
      <c r="O68" s="18"/>
      <c r="P68" s="18" t="e">
        <f>VLOOKUP(E68,J1数据库!C:M,7,0)</f>
        <v>#VALUE!</v>
      </c>
      <c r="Q68" s="18" t="e">
        <f>VLOOKUP(E68,J1数据库!C:M,8,0)</f>
        <v>#VALUE!</v>
      </c>
      <c r="R68" s="18" t="e">
        <f>VLOOKUP(E68,J1数据库!C:M,9,0)</f>
        <v>#VALUE!</v>
      </c>
      <c r="S68" s="19" t="e">
        <f t="shared" si="12"/>
        <v>#VALUE!</v>
      </c>
      <c r="T68" s="18" t="e">
        <f>VLOOKUP(E68,J1数据库!C:M,10,0)</f>
        <v>#VALUE!</v>
      </c>
      <c r="U68" s="18" t="e">
        <f>VLOOKUP(E68,J1数据库!C:M,11,0)</f>
        <v>#VALUE!</v>
      </c>
      <c r="V68" s="18"/>
      <c r="W68" s="18">
        <f t="shared" si="13"/>
        <v>0</v>
      </c>
    </row>
    <row r="69" spans="1:23" x14ac:dyDescent="0.25">
      <c r="A69" s="22"/>
      <c r="B69" s="3"/>
      <c r="C69" s="3"/>
      <c r="D69" s="3"/>
      <c r="E69" s="18" t="e">
        <f t="shared" si="14"/>
        <v>#VALUE!</v>
      </c>
      <c r="F69" s="18" t="str">
        <f t="shared" si="8"/>
        <v/>
      </c>
      <c r="G69" s="18" t="str">
        <f t="shared" si="9"/>
        <v/>
      </c>
      <c r="H69" s="18" t="str">
        <f t="shared" si="10"/>
        <v/>
      </c>
      <c r="I69" s="18" t="str">
        <f t="shared" si="11"/>
        <v/>
      </c>
      <c r="J69" s="18" t="e">
        <f>VLOOKUP(E69,J1数据库!C:E,3,0)</f>
        <v>#VALUE!</v>
      </c>
      <c r="K69" s="18" t="e">
        <f>VLOOKUP(E69,J1数据库!C:M,4,0)</f>
        <v>#VALUE!</v>
      </c>
      <c r="L69" s="19" t="e">
        <f t="shared" si="15"/>
        <v>#VALUE!</v>
      </c>
      <c r="M69" s="18" t="e">
        <f>VLOOKUP(E69,J1数据库!C:M,5,0)</f>
        <v>#VALUE!</v>
      </c>
      <c r="N69" s="18" t="e">
        <f>VLOOKUP(H69,J1数据库!O:P,2,0)</f>
        <v>#N/A</v>
      </c>
      <c r="O69" s="18"/>
      <c r="P69" s="18" t="e">
        <f>VLOOKUP(E69,J1数据库!C:M,7,0)</f>
        <v>#VALUE!</v>
      </c>
      <c r="Q69" s="18" t="e">
        <f>VLOOKUP(E69,J1数据库!C:M,8,0)</f>
        <v>#VALUE!</v>
      </c>
      <c r="R69" s="18" t="e">
        <f>VLOOKUP(E69,J1数据库!C:M,9,0)</f>
        <v>#VALUE!</v>
      </c>
      <c r="S69" s="19" t="e">
        <f t="shared" si="12"/>
        <v>#VALUE!</v>
      </c>
      <c r="T69" s="18" t="e">
        <f>VLOOKUP(E69,J1数据库!C:M,10,0)</f>
        <v>#VALUE!</v>
      </c>
      <c r="U69" s="18" t="e">
        <f>VLOOKUP(E69,J1数据库!C:M,11,0)</f>
        <v>#VALUE!</v>
      </c>
      <c r="V69" s="18"/>
      <c r="W69" s="18">
        <f t="shared" si="13"/>
        <v>0</v>
      </c>
    </row>
    <row r="70" spans="1:23" x14ac:dyDescent="0.25">
      <c r="A70" s="22"/>
      <c r="B70" s="3"/>
      <c r="C70" s="3"/>
      <c r="D70" s="3"/>
      <c r="E70" s="18" t="e">
        <f t="shared" si="14"/>
        <v>#VALUE!</v>
      </c>
      <c r="F70" s="18" t="str">
        <f t="shared" si="8"/>
        <v/>
      </c>
      <c r="G70" s="18" t="str">
        <f t="shared" si="9"/>
        <v/>
      </c>
      <c r="H70" s="18" t="str">
        <f t="shared" si="10"/>
        <v/>
      </c>
      <c r="I70" s="18" t="str">
        <f t="shared" si="11"/>
        <v/>
      </c>
      <c r="J70" s="18" t="e">
        <f>VLOOKUP(E70,J1数据库!C:E,3,0)</f>
        <v>#VALUE!</v>
      </c>
      <c r="K70" s="18" t="e">
        <f>VLOOKUP(E70,J1数据库!C:M,4,0)</f>
        <v>#VALUE!</v>
      </c>
      <c r="L70" s="19" t="e">
        <f t="shared" si="15"/>
        <v>#VALUE!</v>
      </c>
      <c r="M70" s="18" t="e">
        <f>VLOOKUP(E70,J1数据库!C:M,5,0)</f>
        <v>#VALUE!</v>
      </c>
      <c r="N70" s="18" t="e">
        <f>VLOOKUP(H70,J1数据库!O:P,2,0)</f>
        <v>#N/A</v>
      </c>
      <c r="O70" s="18"/>
      <c r="P70" s="18" t="e">
        <f>VLOOKUP(E70,J1数据库!C:M,7,0)</f>
        <v>#VALUE!</v>
      </c>
      <c r="Q70" s="18" t="e">
        <f>VLOOKUP(E70,J1数据库!C:M,8,0)</f>
        <v>#VALUE!</v>
      </c>
      <c r="R70" s="18" t="e">
        <f>VLOOKUP(E70,J1数据库!C:M,9,0)</f>
        <v>#VALUE!</v>
      </c>
      <c r="S70" s="19" t="e">
        <f t="shared" si="12"/>
        <v>#VALUE!</v>
      </c>
      <c r="T70" s="18" t="e">
        <f>VLOOKUP(E70,J1数据库!C:M,10,0)</f>
        <v>#VALUE!</v>
      </c>
      <c r="U70" s="18" t="e">
        <f>VLOOKUP(E70,J1数据库!C:M,11,0)</f>
        <v>#VALUE!</v>
      </c>
      <c r="V70" s="18"/>
      <c r="W70" s="18">
        <f t="shared" si="13"/>
        <v>0</v>
      </c>
    </row>
    <row r="71" spans="1:23" x14ac:dyDescent="0.25">
      <c r="A71" s="22"/>
      <c r="B71" s="3"/>
      <c r="C71" s="3"/>
      <c r="D71" s="3"/>
      <c r="E71" s="18" t="e">
        <f t="shared" si="14"/>
        <v>#VALUE!</v>
      </c>
      <c r="F71" s="18" t="str">
        <f t="shared" si="8"/>
        <v/>
      </c>
      <c r="G71" s="18" t="str">
        <f t="shared" si="9"/>
        <v/>
      </c>
      <c r="H71" s="18" t="str">
        <f t="shared" si="10"/>
        <v/>
      </c>
      <c r="I71" s="18" t="str">
        <f t="shared" si="11"/>
        <v/>
      </c>
      <c r="J71" s="18" t="e">
        <f>VLOOKUP(E71,J1数据库!C:E,3,0)</f>
        <v>#VALUE!</v>
      </c>
      <c r="K71" s="18" t="e">
        <f>VLOOKUP(E71,J1数据库!C:M,4,0)</f>
        <v>#VALUE!</v>
      </c>
      <c r="L71" s="19" t="e">
        <f t="shared" si="15"/>
        <v>#VALUE!</v>
      </c>
      <c r="M71" s="18" t="e">
        <f>VLOOKUP(E71,J1数据库!C:M,5,0)</f>
        <v>#VALUE!</v>
      </c>
      <c r="N71" s="18" t="e">
        <f>VLOOKUP(H71,J1数据库!O:P,2,0)</f>
        <v>#N/A</v>
      </c>
      <c r="O71" s="18"/>
      <c r="P71" s="18" t="e">
        <f>VLOOKUP(E71,J1数据库!C:M,7,0)</f>
        <v>#VALUE!</v>
      </c>
      <c r="Q71" s="18" t="e">
        <f>VLOOKUP(E71,J1数据库!C:M,8,0)</f>
        <v>#VALUE!</v>
      </c>
      <c r="R71" s="18" t="e">
        <f>VLOOKUP(E71,J1数据库!C:M,9,0)</f>
        <v>#VALUE!</v>
      </c>
      <c r="S71" s="19" t="e">
        <f t="shared" si="12"/>
        <v>#VALUE!</v>
      </c>
      <c r="T71" s="18" t="e">
        <f>VLOOKUP(E71,J1数据库!C:M,10,0)</f>
        <v>#VALUE!</v>
      </c>
      <c r="U71" s="18" t="e">
        <f>VLOOKUP(E71,J1数据库!C:M,11,0)</f>
        <v>#VALUE!</v>
      </c>
      <c r="V71" s="18"/>
      <c r="W71" s="18">
        <f t="shared" si="13"/>
        <v>0</v>
      </c>
    </row>
    <row r="72" spans="1:23" x14ac:dyDescent="0.25">
      <c r="A72" s="22"/>
      <c r="B72" s="3"/>
      <c r="C72" s="3"/>
      <c r="D72" s="3"/>
      <c r="E72" s="18" t="e">
        <f t="shared" si="14"/>
        <v>#VALUE!</v>
      </c>
      <c r="F72" s="18" t="str">
        <f t="shared" si="8"/>
        <v/>
      </c>
      <c r="G72" s="18" t="str">
        <f t="shared" si="9"/>
        <v/>
      </c>
      <c r="H72" s="18" t="str">
        <f t="shared" si="10"/>
        <v/>
      </c>
      <c r="I72" s="18" t="str">
        <f t="shared" si="11"/>
        <v/>
      </c>
      <c r="J72" s="18" t="e">
        <f>VLOOKUP(E72,J1数据库!C:E,3,0)</f>
        <v>#VALUE!</v>
      </c>
      <c r="K72" s="18" t="e">
        <f>VLOOKUP(E72,J1数据库!C:M,4,0)</f>
        <v>#VALUE!</v>
      </c>
      <c r="L72" s="19" t="e">
        <f t="shared" si="15"/>
        <v>#VALUE!</v>
      </c>
      <c r="M72" s="18" t="e">
        <f>VLOOKUP(E72,J1数据库!C:M,5,0)</f>
        <v>#VALUE!</v>
      </c>
      <c r="N72" s="18" t="e">
        <f>VLOOKUP(H72,J1数据库!O:P,2,0)</f>
        <v>#N/A</v>
      </c>
      <c r="O72" s="18"/>
      <c r="P72" s="18" t="e">
        <f>VLOOKUP(E72,J1数据库!C:M,7,0)</f>
        <v>#VALUE!</v>
      </c>
      <c r="Q72" s="18" t="e">
        <f>VLOOKUP(E72,J1数据库!C:M,8,0)</f>
        <v>#VALUE!</v>
      </c>
      <c r="R72" s="18" t="e">
        <f>VLOOKUP(E72,J1数据库!C:M,9,0)</f>
        <v>#VALUE!</v>
      </c>
      <c r="S72" s="19" t="e">
        <f t="shared" si="12"/>
        <v>#VALUE!</v>
      </c>
      <c r="T72" s="18" t="e">
        <f>VLOOKUP(E72,J1数据库!C:M,10,0)</f>
        <v>#VALUE!</v>
      </c>
      <c r="U72" s="18" t="e">
        <f>VLOOKUP(E72,J1数据库!C:M,11,0)</f>
        <v>#VALUE!</v>
      </c>
      <c r="V72" s="18"/>
      <c r="W72" s="18">
        <f t="shared" si="13"/>
        <v>0</v>
      </c>
    </row>
    <row r="73" spans="1:23" x14ac:dyDescent="0.25">
      <c r="A73" s="22"/>
      <c r="B73" s="3"/>
      <c r="C73" s="3"/>
      <c r="D73" s="3"/>
      <c r="E73" s="18" t="e">
        <f t="shared" si="14"/>
        <v>#VALUE!</v>
      </c>
      <c r="F73" s="18" t="str">
        <f t="shared" ref="F73:F100" si="16">(TRIM(MID(SUBSTITUTE($B73,"-",REPT(" ",99)),COLUMN(C73)*99-98,99)))</f>
        <v/>
      </c>
      <c r="G73" s="18" t="str">
        <f t="shared" ref="G73:G100" si="17">(TRIM(MID(SUBSTITUTE($B73,"-",REPT(" ",99)),COLUMN(D73)*99-98,99)))</f>
        <v/>
      </c>
      <c r="H73" s="18" t="str">
        <f t="shared" ref="H73:H100" si="18">(TRIM(MID(SUBSTITUTE($B73,"-",REPT(" ",99)),COLUMN(E73)*99-98,99)))</f>
        <v/>
      </c>
      <c r="I73" s="18" t="str">
        <f t="shared" ref="I73:I100" si="19">(TRIM(MID(SUBSTITUTE($B73,"-",REPT(" ",99)),COLUMN(F73)*99-98,99)))</f>
        <v/>
      </c>
      <c r="J73" s="18" t="e">
        <f>VLOOKUP(E73,J1数据库!C:E,3,0)</f>
        <v>#VALUE!</v>
      </c>
      <c r="K73" s="18" t="e">
        <f>VLOOKUP(E73,J1数据库!C:M,4,0)</f>
        <v>#VALUE!</v>
      </c>
      <c r="L73" s="19" t="e">
        <f t="shared" si="15"/>
        <v>#VALUE!</v>
      </c>
      <c r="M73" s="18" t="e">
        <f>VLOOKUP(E73,J1数据库!C:M,5,0)</f>
        <v>#VALUE!</v>
      </c>
      <c r="N73" s="18" t="e">
        <f>VLOOKUP(H73,J1数据库!O:P,2,0)</f>
        <v>#N/A</v>
      </c>
      <c r="O73" s="18"/>
      <c r="P73" s="18" t="e">
        <f>VLOOKUP(E73,J1数据库!C:M,7,0)</f>
        <v>#VALUE!</v>
      </c>
      <c r="Q73" s="18" t="e">
        <f>VLOOKUP(E73,J1数据库!C:M,8,0)</f>
        <v>#VALUE!</v>
      </c>
      <c r="R73" s="18" t="e">
        <f>VLOOKUP(E73,J1数据库!C:M,9,0)</f>
        <v>#VALUE!</v>
      </c>
      <c r="S73" s="19" t="e">
        <f t="shared" ref="S73:S100" si="20">(G73/1000*R73/1000)*C73</f>
        <v>#VALUE!</v>
      </c>
      <c r="T73" s="18" t="e">
        <f>VLOOKUP(E73,J1数据库!C:M,10,0)</f>
        <v>#VALUE!</v>
      </c>
      <c r="U73" s="18" t="e">
        <f>VLOOKUP(E73,J1数据库!C:M,11,0)</f>
        <v>#VALUE!</v>
      </c>
      <c r="V73" s="18"/>
      <c r="W73" s="18">
        <f t="shared" ref="W73:W100" si="21">IF(I73="F",1,0)</f>
        <v>0</v>
      </c>
    </row>
    <row r="74" spans="1:23" x14ac:dyDescent="0.25">
      <c r="A74" s="22"/>
      <c r="B74" s="3"/>
      <c r="C74" s="3"/>
      <c r="D74" s="3"/>
      <c r="E74" s="18" t="e">
        <f t="shared" si="14"/>
        <v>#VALUE!</v>
      </c>
      <c r="F74" s="18" t="str">
        <f t="shared" si="16"/>
        <v/>
      </c>
      <c r="G74" s="18" t="str">
        <f t="shared" si="17"/>
        <v/>
      </c>
      <c r="H74" s="18" t="str">
        <f t="shared" si="18"/>
        <v/>
      </c>
      <c r="I74" s="18" t="str">
        <f t="shared" si="19"/>
        <v/>
      </c>
      <c r="J74" s="18" t="e">
        <f>VLOOKUP(E74,J1数据库!C:E,3,0)</f>
        <v>#VALUE!</v>
      </c>
      <c r="K74" s="18" t="e">
        <f>VLOOKUP(E74,J1数据库!C:M,4,0)</f>
        <v>#VALUE!</v>
      </c>
      <c r="L74" s="19" t="e">
        <f t="shared" si="15"/>
        <v>#VALUE!</v>
      </c>
      <c r="M74" s="18" t="e">
        <f>VLOOKUP(E74,J1数据库!C:M,5,0)</f>
        <v>#VALUE!</v>
      </c>
      <c r="N74" s="18" t="e">
        <f>VLOOKUP(H74,J1数据库!O:P,2,0)</f>
        <v>#N/A</v>
      </c>
      <c r="O74" s="18"/>
      <c r="P74" s="18" t="e">
        <f>VLOOKUP(E74,J1数据库!C:M,7,0)</f>
        <v>#VALUE!</v>
      </c>
      <c r="Q74" s="18" t="e">
        <f>VLOOKUP(E74,J1数据库!C:M,8,0)</f>
        <v>#VALUE!</v>
      </c>
      <c r="R74" s="18" t="e">
        <f>VLOOKUP(E74,J1数据库!C:M,9,0)</f>
        <v>#VALUE!</v>
      </c>
      <c r="S74" s="19" t="e">
        <f t="shared" si="20"/>
        <v>#VALUE!</v>
      </c>
      <c r="T74" s="18" t="e">
        <f>VLOOKUP(E74,J1数据库!C:M,10,0)</f>
        <v>#VALUE!</v>
      </c>
      <c r="U74" s="18" t="e">
        <f>VLOOKUP(E74,J1数据库!C:M,11,0)</f>
        <v>#VALUE!</v>
      </c>
      <c r="V74" s="18"/>
      <c r="W74" s="18">
        <f t="shared" si="21"/>
        <v>0</v>
      </c>
    </row>
    <row r="75" spans="1:23" x14ac:dyDescent="0.25">
      <c r="A75" s="22"/>
      <c r="B75" s="3"/>
      <c r="C75" s="3"/>
      <c r="D75" s="3"/>
      <c r="E75" s="18" t="e">
        <f t="shared" si="14"/>
        <v>#VALUE!</v>
      </c>
      <c r="F75" s="18" t="str">
        <f t="shared" si="16"/>
        <v/>
      </c>
      <c r="G75" s="18" t="str">
        <f t="shared" si="17"/>
        <v/>
      </c>
      <c r="H75" s="18" t="str">
        <f t="shared" si="18"/>
        <v/>
      </c>
      <c r="I75" s="18" t="str">
        <f t="shared" si="19"/>
        <v/>
      </c>
      <c r="J75" s="18" t="e">
        <f>VLOOKUP(E75,J1数据库!C:E,3,0)</f>
        <v>#VALUE!</v>
      </c>
      <c r="K75" s="18" t="e">
        <f>VLOOKUP(E75,J1数据库!C:M,4,0)</f>
        <v>#VALUE!</v>
      </c>
      <c r="L75" s="19" t="e">
        <f t="shared" si="15"/>
        <v>#VALUE!</v>
      </c>
      <c r="M75" s="18" t="e">
        <f>VLOOKUP(E75,J1数据库!C:M,5,0)</f>
        <v>#VALUE!</v>
      </c>
      <c r="N75" s="18" t="e">
        <f>VLOOKUP(H75,J1数据库!O:P,2,0)</f>
        <v>#N/A</v>
      </c>
      <c r="O75" s="18"/>
      <c r="P75" s="18" t="e">
        <f>VLOOKUP(E75,J1数据库!C:M,7,0)</f>
        <v>#VALUE!</v>
      </c>
      <c r="Q75" s="18" t="e">
        <f>VLOOKUP(E75,J1数据库!C:M,8,0)</f>
        <v>#VALUE!</v>
      </c>
      <c r="R75" s="18" t="e">
        <f>VLOOKUP(E75,J1数据库!C:M,9,0)</f>
        <v>#VALUE!</v>
      </c>
      <c r="S75" s="19" t="e">
        <f t="shared" si="20"/>
        <v>#VALUE!</v>
      </c>
      <c r="T75" s="18" t="e">
        <f>VLOOKUP(E75,J1数据库!C:M,10,0)</f>
        <v>#VALUE!</v>
      </c>
      <c r="U75" s="18" t="e">
        <f>VLOOKUP(E75,J1数据库!C:M,11,0)</f>
        <v>#VALUE!</v>
      </c>
      <c r="V75" s="18"/>
      <c r="W75" s="18">
        <f t="shared" si="21"/>
        <v>0</v>
      </c>
    </row>
    <row r="76" spans="1:23" x14ac:dyDescent="0.25">
      <c r="A76" s="22"/>
      <c r="B76" s="3"/>
      <c r="C76" s="3"/>
      <c r="D76" s="3"/>
      <c r="E76" s="18" t="e">
        <f t="shared" si="14"/>
        <v>#VALUE!</v>
      </c>
      <c r="F76" s="18" t="str">
        <f t="shared" si="16"/>
        <v/>
      </c>
      <c r="G76" s="18" t="str">
        <f t="shared" si="17"/>
        <v/>
      </c>
      <c r="H76" s="18" t="str">
        <f t="shared" si="18"/>
        <v/>
      </c>
      <c r="I76" s="18" t="str">
        <f t="shared" si="19"/>
        <v/>
      </c>
      <c r="J76" s="18" t="e">
        <f>VLOOKUP(E76,J1数据库!C:E,3,0)</f>
        <v>#VALUE!</v>
      </c>
      <c r="K76" s="18" t="e">
        <f>VLOOKUP(E76,J1数据库!C:M,4,0)</f>
        <v>#VALUE!</v>
      </c>
      <c r="L76" s="19" t="e">
        <f t="shared" si="15"/>
        <v>#VALUE!</v>
      </c>
      <c r="M76" s="18" t="e">
        <f>VLOOKUP(E76,J1数据库!C:M,5,0)</f>
        <v>#VALUE!</v>
      </c>
      <c r="N76" s="18" t="e">
        <f>VLOOKUP(H76,J1数据库!O:P,2,0)</f>
        <v>#N/A</v>
      </c>
      <c r="O76" s="18"/>
      <c r="P76" s="18" t="e">
        <f>VLOOKUP(E76,J1数据库!C:M,7,0)</f>
        <v>#VALUE!</v>
      </c>
      <c r="Q76" s="18" t="e">
        <f>VLOOKUP(E76,J1数据库!C:M,8,0)</f>
        <v>#VALUE!</v>
      </c>
      <c r="R76" s="18" t="e">
        <f>VLOOKUP(E76,J1数据库!C:M,9,0)</f>
        <v>#VALUE!</v>
      </c>
      <c r="S76" s="19" t="e">
        <f t="shared" si="20"/>
        <v>#VALUE!</v>
      </c>
      <c r="T76" s="18" t="e">
        <f>VLOOKUP(E76,J1数据库!C:M,10,0)</f>
        <v>#VALUE!</v>
      </c>
      <c r="U76" s="18" t="e">
        <f>VLOOKUP(E76,J1数据库!C:M,11,0)</f>
        <v>#VALUE!</v>
      </c>
      <c r="V76" s="18"/>
      <c r="W76" s="18">
        <f t="shared" si="21"/>
        <v>0</v>
      </c>
    </row>
    <row r="77" spans="1:23" x14ac:dyDescent="0.25">
      <c r="A77" s="22"/>
      <c r="B77" s="3"/>
      <c r="C77" s="3"/>
      <c r="D77" s="3"/>
      <c r="E77" s="18" t="e">
        <f t="shared" si="14"/>
        <v>#VALUE!</v>
      </c>
      <c r="F77" s="18" t="str">
        <f t="shared" si="16"/>
        <v/>
      </c>
      <c r="G77" s="18" t="str">
        <f t="shared" si="17"/>
        <v/>
      </c>
      <c r="H77" s="18" t="str">
        <f t="shared" si="18"/>
        <v/>
      </c>
      <c r="I77" s="18" t="str">
        <f t="shared" si="19"/>
        <v/>
      </c>
      <c r="J77" s="18" t="e">
        <f>VLOOKUP(E77,J1数据库!C:E,3,0)</f>
        <v>#VALUE!</v>
      </c>
      <c r="K77" s="18" t="e">
        <f>VLOOKUP(E77,J1数据库!C:M,4,0)</f>
        <v>#VALUE!</v>
      </c>
      <c r="L77" s="19" t="e">
        <f t="shared" si="15"/>
        <v>#VALUE!</v>
      </c>
      <c r="M77" s="18" t="e">
        <f>VLOOKUP(E77,J1数据库!C:M,5,0)</f>
        <v>#VALUE!</v>
      </c>
      <c r="N77" s="18" t="e">
        <f>VLOOKUP(H77,J1数据库!O:P,2,0)</f>
        <v>#N/A</v>
      </c>
      <c r="O77" s="18"/>
      <c r="P77" s="18" t="e">
        <f>VLOOKUP(E77,J1数据库!C:M,7,0)</f>
        <v>#VALUE!</v>
      </c>
      <c r="Q77" s="18" t="e">
        <f>VLOOKUP(E77,J1数据库!C:M,8,0)</f>
        <v>#VALUE!</v>
      </c>
      <c r="R77" s="18" t="e">
        <f>VLOOKUP(E77,J1数据库!C:M,9,0)</f>
        <v>#VALUE!</v>
      </c>
      <c r="S77" s="19" t="e">
        <f t="shared" si="20"/>
        <v>#VALUE!</v>
      </c>
      <c r="T77" s="18" t="e">
        <f>VLOOKUP(E77,J1数据库!C:M,10,0)</f>
        <v>#VALUE!</v>
      </c>
      <c r="U77" s="18" t="e">
        <f>VLOOKUP(E77,J1数据库!C:M,11,0)</f>
        <v>#VALUE!</v>
      </c>
      <c r="V77" s="18"/>
      <c r="W77" s="18">
        <f t="shared" si="21"/>
        <v>0</v>
      </c>
    </row>
    <row r="78" spans="1:23" x14ac:dyDescent="0.25">
      <c r="A78" s="22"/>
      <c r="B78" s="3"/>
      <c r="C78" s="3"/>
      <c r="D78" s="3"/>
      <c r="E78" s="18" t="e">
        <f t="shared" si="14"/>
        <v>#VALUE!</v>
      </c>
      <c r="F78" s="18" t="str">
        <f t="shared" si="16"/>
        <v/>
      </c>
      <c r="G78" s="18" t="str">
        <f t="shared" si="17"/>
        <v/>
      </c>
      <c r="H78" s="18" t="str">
        <f t="shared" si="18"/>
        <v/>
      </c>
      <c r="I78" s="18" t="str">
        <f t="shared" si="19"/>
        <v/>
      </c>
      <c r="J78" s="18" t="e">
        <f>VLOOKUP(E78,J1数据库!C:E,3,0)</f>
        <v>#VALUE!</v>
      </c>
      <c r="K78" s="18" t="e">
        <f>VLOOKUP(E78,J1数据库!C:M,4,0)</f>
        <v>#VALUE!</v>
      </c>
      <c r="L78" s="19" t="e">
        <f t="shared" si="15"/>
        <v>#VALUE!</v>
      </c>
      <c r="M78" s="18" t="e">
        <f>VLOOKUP(E78,J1数据库!C:M,5,0)</f>
        <v>#VALUE!</v>
      </c>
      <c r="N78" s="18" t="e">
        <f>VLOOKUP(H78,J1数据库!O:P,2,0)</f>
        <v>#N/A</v>
      </c>
      <c r="O78" s="18"/>
      <c r="P78" s="18" t="e">
        <f>VLOOKUP(E78,J1数据库!C:M,7,0)</f>
        <v>#VALUE!</v>
      </c>
      <c r="Q78" s="18" t="e">
        <f>VLOOKUP(E78,J1数据库!C:M,8,0)</f>
        <v>#VALUE!</v>
      </c>
      <c r="R78" s="18" t="e">
        <f>VLOOKUP(E78,J1数据库!C:M,9,0)</f>
        <v>#VALUE!</v>
      </c>
      <c r="S78" s="19" t="e">
        <f t="shared" si="20"/>
        <v>#VALUE!</v>
      </c>
      <c r="T78" s="18" t="e">
        <f>VLOOKUP(E78,J1数据库!C:M,10,0)</f>
        <v>#VALUE!</v>
      </c>
      <c r="U78" s="18" t="e">
        <f>VLOOKUP(E78,J1数据库!C:M,11,0)</f>
        <v>#VALUE!</v>
      </c>
      <c r="V78" s="18"/>
      <c r="W78" s="18">
        <f t="shared" si="21"/>
        <v>0</v>
      </c>
    </row>
    <row r="79" spans="1:23" x14ac:dyDescent="0.25">
      <c r="A79" s="22"/>
      <c r="B79" s="3"/>
      <c r="C79" s="3"/>
      <c r="D79" s="3"/>
      <c r="E79" s="18" t="e">
        <f t="shared" si="14"/>
        <v>#VALUE!</v>
      </c>
      <c r="F79" s="18" t="str">
        <f t="shared" si="16"/>
        <v/>
      </c>
      <c r="G79" s="18" t="str">
        <f t="shared" si="17"/>
        <v/>
      </c>
      <c r="H79" s="18" t="str">
        <f t="shared" si="18"/>
        <v/>
      </c>
      <c r="I79" s="18" t="str">
        <f t="shared" si="19"/>
        <v/>
      </c>
      <c r="J79" s="18" t="e">
        <f>VLOOKUP(E79,J1数据库!C:E,3,0)</f>
        <v>#VALUE!</v>
      </c>
      <c r="K79" s="18" t="e">
        <f>VLOOKUP(E79,J1数据库!C:M,4,0)</f>
        <v>#VALUE!</v>
      </c>
      <c r="L79" s="19" t="e">
        <f t="shared" si="15"/>
        <v>#VALUE!</v>
      </c>
      <c r="M79" s="18" t="e">
        <f>VLOOKUP(E79,J1数据库!C:M,5,0)</f>
        <v>#VALUE!</v>
      </c>
      <c r="N79" s="18" t="e">
        <f>VLOOKUP(H79,J1数据库!O:P,2,0)</f>
        <v>#N/A</v>
      </c>
      <c r="O79" s="18"/>
      <c r="P79" s="18" t="e">
        <f>VLOOKUP(E79,J1数据库!C:M,7,0)</f>
        <v>#VALUE!</v>
      </c>
      <c r="Q79" s="18" t="e">
        <f>VLOOKUP(E79,J1数据库!C:M,8,0)</f>
        <v>#VALUE!</v>
      </c>
      <c r="R79" s="18" t="e">
        <f>VLOOKUP(E79,J1数据库!C:M,9,0)</f>
        <v>#VALUE!</v>
      </c>
      <c r="S79" s="19" t="e">
        <f t="shared" si="20"/>
        <v>#VALUE!</v>
      </c>
      <c r="T79" s="18" t="e">
        <f>VLOOKUP(E79,J1数据库!C:M,10,0)</f>
        <v>#VALUE!</v>
      </c>
      <c r="U79" s="18" t="e">
        <f>VLOOKUP(E79,J1数据库!C:M,11,0)</f>
        <v>#VALUE!</v>
      </c>
      <c r="V79" s="18"/>
      <c r="W79" s="18">
        <f t="shared" si="21"/>
        <v>0</v>
      </c>
    </row>
    <row r="80" spans="1:23" x14ac:dyDescent="0.25">
      <c r="A80" s="22"/>
      <c r="B80" s="3"/>
      <c r="C80" s="3"/>
      <c r="D80" s="3"/>
      <c r="E80" s="18" t="e">
        <f t="shared" si="14"/>
        <v>#VALUE!</v>
      </c>
      <c r="F80" s="18" t="str">
        <f t="shared" si="16"/>
        <v/>
      </c>
      <c r="G80" s="18" t="str">
        <f t="shared" si="17"/>
        <v/>
      </c>
      <c r="H80" s="18" t="str">
        <f t="shared" si="18"/>
        <v/>
      </c>
      <c r="I80" s="18" t="str">
        <f t="shared" si="19"/>
        <v/>
      </c>
      <c r="J80" s="18" t="e">
        <f>VLOOKUP(E80,J1数据库!C:E,3,0)</f>
        <v>#VALUE!</v>
      </c>
      <c r="K80" s="18" t="e">
        <f>VLOOKUP(E80,J1数据库!C:M,4,0)</f>
        <v>#VALUE!</v>
      </c>
      <c r="L80" s="19" t="e">
        <f t="shared" si="15"/>
        <v>#VALUE!</v>
      </c>
      <c r="M80" s="18" t="e">
        <f>VLOOKUP(E80,J1数据库!C:M,5,0)</f>
        <v>#VALUE!</v>
      </c>
      <c r="N80" s="18" t="e">
        <f>VLOOKUP(H80,J1数据库!O:P,2,0)</f>
        <v>#N/A</v>
      </c>
      <c r="O80" s="18"/>
      <c r="P80" s="18" t="e">
        <f>VLOOKUP(E80,J1数据库!C:M,7,0)</f>
        <v>#VALUE!</v>
      </c>
      <c r="Q80" s="18" t="e">
        <f>VLOOKUP(E80,J1数据库!C:M,8,0)</f>
        <v>#VALUE!</v>
      </c>
      <c r="R80" s="18" t="e">
        <f>VLOOKUP(E80,J1数据库!C:M,9,0)</f>
        <v>#VALUE!</v>
      </c>
      <c r="S80" s="19" t="e">
        <f t="shared" si="20"/>
        <v>#VALUE!</v>
      </c>
      <c r="T80" s="18" t="e">
        <f>VLOOKUP(E80,J1数据库!C:M,10,0)</f>
        <v>#VALUE!</v>
      </c>
      <c r="U80" s="18" t="e">
        <f>VLOOKUP(E80,J1数据库!C:M,11,0)</f>
        <v>#VALUE!</v>
      </c>
      <c r="V80" s="18"/>
      <c r="W80" s="18">
        <f t="shared" si="21"/>
        <v>0</v>
      </c>
    </row>
    <row r="81" spans="1:23" x14ac:dyDescent="0.25">
      <c r="A81" s="22"/>
      <c r="B81" s="3"/>
      <c r="C81" s="3"/>
      <c r="D81" s="3"/>
      <c r="E81" s="18" t="e">
        <f t="shared" si="14"/>
        <v>#VALUE!</v>
      </c>
      <c r="F81" s="18" t="str">
        <f t="shared" si="16"/>
        <v/>
      </c>
      <c r="G81" s="18" t="str">
        <f t="shared" si="17"/>
        <v/>
      </c>
      <c r="H81" s="18" t="str">
        <f t="shared" si="18"/>
        <v/>
      </c>
      <c r="I81" s="18" t="str">
        <f t="shared" si="19"/>
        <v/>
      </c>
      <c r="J81" s="18" t="e">
        <f>VLOOKUP(E81,J1数据库!C:E,3,0)</f>
        <v>#VALUE!</v>
      </c>
      <c r="K81" s="18" t="e">
        <f>VLOOKUP(E81,J1数据库!C:M,4,0)</f>
        <v>#VALUE!</v>
      </c>
      <c r="L81" s="19" t="e">
        <f t="shared" si="15"/>
        <v>#VALUE!</v>
      </c>
      <c r="M81" s="18" t="e">
        <f>VLOOKUP(E81,J1数据库!C:M,5,0)</f>
        <v>#VALUE!</v>
      </c>
      <c r="N81" s="18" t="e">
        <f>VLOOKUP(H81,J1数据库!O:P,2,0)</f>
        <v>#N/A</v>
      </c>
      <c r="O81" s="18"/>
      <c r="P81" s="18" t="e">
        <f>VLOOKUP(E81,J1数据库!C:M,7,0)</f>
        <v>#VALUE!</v>
      </c>
      <c r="Q81" s="18" t="e">
        <f>VLOOKUP(E81,J1数据库!C:M,8,0)</f>
        <v>#VALUE!</v>
      </c>
      <c r="R81" s="18" t="e">
        <f>VLOOKUP(E81,J1数据库!C:M,9,0)</f>
        <v>#VALUE!</v>
      </c>
      <c r="S81" s="19" t="e">
        <f t="shared" si="20"/>
        <v>#VALUE!</v>
      </c>
      <c r="T81" s="18" t="e">
        <f>VLOOKUP(E81,J1数据库!C:M,10,0)</f>
        <v>#VALUE!</v>
      </c>
      <c r="U81" s="18" t="e">
        <f>VLOOKUP(E81,J1数据库!C:M,11,0)</f>
        <v>#VALUE!</v>
      </c>
      <c r="V81" s="18"/>
      <c r="W81" s="18">
        <f t="shared" si="21"/>
        <v>0</v>
      </c>
    </row>
    <row r="82" spans="1:23" x14ac:dyDescent="0.25">
      <c r="A82" s="22"/>
      <c r="B82" s="3"/>
      <c r="C82" s="3"/>
      <c r="D82" s="3"/>
      <c r="E82" s="18" t="e">
        <f t="shared" si="14"/>
        <v>#VALUE!</v>
      </c>
      <c r="F82" s="18" t="str">
        <f t="shared" si="16"/>
        <v/>
      </c>
      <c r="G82" s="18" t="str">
        <f t="shared" si="17"/>
        <v/>
      </c>
      <c r="H82" s="18" t="str">
        <f t="shared" si="18"/>
        <v/>
      </c>
      <c r="I82" s="18" t="str">
        <f t="shared" si="19"/>
        <v/>
      </c>
      <c r="J82" s="18" t="e">
        <f>VLOOKUP(E82,J1数据库!C:E,3,0)</f>
        <v>#VALUE!</v>
      </c>
      <c r="K82" s="18" t="e">
        <f>VLOOKUP(E82,J1数据库!C:M,4,0)</f>
        <v>#VALUE!</v>
      </c>
      <c r="L82" s="19" t="e">
        <f t="shared" si="15"/>
        <v>#VALUE!</v>
      </c>
      <c r="M82" s="18" t="e">
        <f>VLOOKUP(E82,J1数据库!C:M,5,0)</f>
        <v>#VALUE!</v>
      </c>
      <c r="N82" s="18" t="e">
        <f>VLOOKUP(H82,J1数据库!O:P,2,0)</f>
        <v>#N/A</v>
      </c>
      <c r="O82" s="18"/>
      <c r="P82" s="18" t="e">
        <f>VLOOKUP(E82,J1数据库!C:M,7,0)</f>
        <v>#VALUE!</v>
      </c>
      <c r="Q82" s="18" t="e">
        <f>VLOOKUP(E82,J1数据库!C:M,8,0)</f>
        <v>#VALUE!</v>
      </c>
      <c r="R82" s="18" t="e">
        <f>VLOOKUP(E82,J1数据库!C:M,9,0)</f>
        <v>#VALUE!</v>
      </c>
      <c r="S82" s="19" t="e">
        <f t="shared" si="20"/>
        <v>#VALUE!</v>
      </c>
      <c r="T82" s="18" t="e">
        <f>VLOOKUP(E82,J1数据库!C:M,10,0)</f>
        <v>#VALUE!</v>
      </c>
      <c r="U82" s="18" t="e">
        <f>VLOOKUP(E82,J1数据库!C:M,11,0)</f>
        <v>#VALUE!</v>
      </c>
      <c r="V82" s="18"/>
      <c r="W82" s="18">
        <f t="shared" si="21"/>
        <v>0</v>
      </c>
    </row>
    <row r="83" spans="1:23" x14ac:dyDescent="0.25">
      <c r="A83" s="22"/>
      <c r="B83" s="3"/>
      <c r="C83" s="3"/>
      <c r="D83" s="3"/>
      <c r="E83" s="18" t="e">
        <f t="shared" si="14"/>
        <v>#VALUE!</v>
      </c>
      <c r="F83" s="18" t="str">
        <f t="shared" si="16"/>
        <v/>
      </c>
      <c r="G83" s="18" t="str">
        <f t="shared" si="17"/>
        <v/>
      </c>
      <c r="H83" s="18" t="str">
        <f t="shared" si="18"/>
        <v/>
      </c>
      <c r="I83" s="18" t="str">
        <f t="shared" si="19"/>
        <v/>
      </c>
      <c r="J83" s="18" t="e">
        <f>VLOOKUP(E83,J1数据库!C:E,3,0)</f>
        <v>#VALUE!</v>
      </c>
      <c r="K83" s="18" t="e">
        <f>VLOOKUP(E83,J1数据库!C:M,4,0)</f>
        <v>#VALUE!</v>
      </c>
      <c r="L83" s="19" t="e">
        <f t="shared" si="15"/>
        <v>#VALUE!</v>
      </c>
      <c r="M83" s="18" t="e">
        <f>VLOOKUP(E83,J1数据库!C:M,5,0)</f>
        <v>#VALUE!</v>
      </c>
      <c r="N83" s="18" t="e">
        <f>VLOOKUP(H83,J1数据库!O:P,2,0)</f>
        <v>#N/A</v>
      </c>
      <c r="O83" s="18"/>
      <c r="P83" s="18" t="e">
        <f>VLOOKUP(E83,J1数据库!C:M,7,0)</f>
        <v>#VALUE!</v>
      </c>
      <c r="Q83" s="18" t="e">
        <f>VLOOKUP(E83,J1数据库!C:M,8,0)</f>
        <v>#VALUE!</v>
      </c>
      <c r="R83" s="18" t="e">
        <f>VLOOKUP(E83,J1数据库!C:M,9,0)</f>
        <v>#VALUE!</v>
      </c>
      <c r="S83" s="19" t="e">
        <f t="shared" si="20"/>
        <v>#VALUE!</v>
      </c>
      <c r="T83" s="18" t="e">
        <f>VLOOKUP(E83,J1数据库!C:M,10,0)</f>
        <v>#VALUE!</v>
      </c>
      <c r="U83" s="18" t="e">
        <f>VLOOKUP(E83,J1数据库!C:M,11,0)</f>
        <v>#VALUE!</v>
      </c>
      <c r="V83" s="18"/>
      <c r="W83" s="18">
        <f t="shared" si="21"/>
        <v>0</v>
      </c>
    </row>
    <row r="84" spans="1:23" x14ac:dyDescent="0.25">
      <c r="A84" s="22"/>
      <c r="B84" s="3"/>
      <c r="C84" s="3"/>
      <c r="D84" s="3"/>
      <c r="E84" s="18" t="e">
        <f t="shared" si="14"/>
        <v>#VALUE!</v>
      </c>
      <c r="F84" s="18" t="str">
        <f t="shared" si="16"/>
        <v/>
      </c>
      <c r="G84" s="18" t="str">
        <f t="shared" si="17"/>
        <v/>
      </c>
      <c r="H84" s="18" t="str">
        <f t="shared" si="18"/>
        <v/>
      </c>
      <c r="I84" s="18" t="str">
        <f t="shared" si="19"/>
        <v/>
      </c>
      <c r="J84" s="18" t="e">
        <f>VLOOKUP(E84,J1数据库!C:E,3,0)</f>
        <v>#VALUE!</v>
      </c>
      <c r="K84" s="18" t="e">
        <f>VLOOKUP(E84,J1数据库!C:M,4,0)</f>
        <v>#VALUE!</v>
      </c>
      <c r="L84" s="19" t="e">
        <f t="shared" si="15"/>
        <v>#VALUE!</v>
      </c>
      <c r="M84" s="18" t="e">
        <f>VLOOKUP(E84,J1数据库!C:M,5,0)</f>
        <v>#VALUE!</v>
      </c>
      <c r="N84" s="18" t="e">
        <f>VLOOKUP(H84,J1数据库!O:P,2,0)</f>
        <v>#N/A</v>
      </c>
      <c r="O84" s="18"/>
      <c r="P84" s="18" t="e">
        <f>VLOOKUP(E84,J1数据库!C:M,7,0)</f>
        <v>#VALUE!</v>
      </c>
      <c r="Q84" s="18" t="e">
        <f>VLOOKUP(E84,J1数据库!C:M,8,0)</f>
        <v>#VALUE!</v>
      </c>
      <c r="R84" s="18" t="e">
        <f>VLOOKUP(E84,J1数据库!C:M,9,0)</f>
        <v>#VALUE!</v>
      </c>
      <c r="S84" s="19" t="e">
        <f t="shared" si="20"/>
        <v>#VALUE!</v>
      </c>
      <c r="T84" s="18" t="e">
        <f>VLOOKUP(E84,J1数据库!C:M,10,0)</f>
        <v>#VALUE!</v>
      </c>
      <c r="U84" s="18" t="e">
        <f>VLOOKUP(E84,J1数据库!C:M,11,0)</f>
        <v>#VALUE!</v>
      </c>
      <c r="V84" s="18"/>
      <c r="W84" s="18">
        <f t="shared" si="21"/>
        <v>0</v>
      </c>
    </row>
    <row r="85" spans="1:23" x14ac:dyDescent="0.25">
      <c r="A85" s="22"/>
      <c r="B85" s="3"/>
      <c r="C85" s="3"/>
      <c r="D85" s="3"/>
      <c r="E85" s="18" t="e">
        <f t="shared" si="14"/>
        <v>#VALUE!</v>
      </c>
      <c r="F85" s="18" t="str">
        <f t="shared" si="16"/>
        <v/>
      </c>
      <c r="G85" s="18" t="str">
        <f t="shared" si="17"/>
        <v/>
      </c>
      <c r="H85" s="18" t="str">
        <f t="shared" si="18"/>
        <v/>
      </c>
      <c r="I85" s="18" t="str">
        <f t="shared" si="19"/>
        <v/>
      </c>
      <c r="J85" s="18" t="e">
        <f>VLOOKUP(E85,J1数据库!C:E,3,0)</f>
        <v>#VALUE!</v>
      </c>
      <c r="K85" s="18" t="e">
        <f>VLOOKUP(E85,J1数据库!C:M,4,0)</f>
        <v>#VALUE!</v>
      </c>
      <c r="L85" s="19" t="e">
        <f t="shared" si="15"/>
        <v>#VALUE!</v>
      </c>
      <c r="M85" s="18" t="e">
        <f>VLOOKUP(E85,J1数据库!C:M,5,0)</f>
        <v>#VALUE!</v>
      </c>
      <c r="N85" s="18" t="e">
        <f>VLOOKUP(H85,J1数据库!O:P,2,0)</f>
        <v>#N/A</v>
      </c>
      <c r="O85" s="18"/>
      <c r="P85" s="18" t="e">
        <f>VLOOKUP(E85,J1数据库!C:M,7,0)</f>
        <v>#VALUE!</v>
      </c>
      <c r="Q85" s="18" t="e">
        <f>VLOOKUP(E85,J1数据库!C:M,8,0)</f>
        <v>#VALUE!</v>
      </c>
      <c r="R85" s="18" t="e">
        <f>VLOOKUP(E85,J1数据库!C:M,9,0)</f>
        <v>#VALUE!</v>
      </c>
      <c r="S85" s="19" t="e">
        <f t="shared" si="20"/>
        <v>#VALUE!</v>
      </c>
      <c r="T85" s="18" t="e">
        <f>VLOOKUP(E85,J1数据库!C:M,10,0)</f>
        <v>#VALUE!</v>
      </c>
      <c r="U85" s="18" t="e">
        <f>VLOOKUP(E85,J1数据库!C:M,11,0)</f>
        <v>#VALUE!</v>
      </c>
      <c r="V85" s="18"/>
      <c r="W85" s="18">
        <f t="shared" si="21"/>
        <v>0</v>
      </c>
    </row>
    <row r="86" spans="1:23" x14ac:dyDescent="0.25">
      <c r="A86" s="22"/>
      <c r="B86" s="3"/>
      <c r="C86" s="3"/>
      <c r="D86" s="3"/>
      <c r="E86" s="18" t="e">
        <f t="shared" si="14"/>
        <v>#VALUE!</v>
      </c>
      <c r="F86" s="18" t="str">
        <f t="shared" si="16"/>
        <v/>
      </c>
      <c r="G86" s="18" t="str">
        <f t="shared" si="17"/>
        <v/>
      </c>
      <c r="H86" s="18" t="str">
        <f t="shared" si="18"/>
        <v/>
      </c>
      <c r="I86" s="18" t="str">
        <f t="shared" si="19"/>
        <v/>
      </c>
      <c r="J86" s="18" t="e">
        <f>VLOOKUP(E86,J1数据库!C:E,3,0)</f>
        <v>#VALUE!</v>
      </c>
      <c r="K86" s="18" t="e">
        <f>VLOOKUP(E86,J1数据库!C:M,4,0)</f>
        <v>#VALUE!</v>
      </c>
      <c r="L86" s="19" t="e">
        <f t="shared" si="15"/>
        <v>#VALUE!</v>
      </c>
      <c r="M86" s="18" t="e">
        <f>VLOOKUP(E86,J1数据库!C:M,5,0)</f>
        <v>#VALUE!</v>
      </c>
      <c r="N86" s="18" t="e">
        <f>VLOOKUP(H86,J1数据库!O:P,2,0)</f>
        <v>#N/A</v>
      </c>
      <c r="O86" s="18"/>
      <c r="P86" s="18" t="e">
        <f>VLOOKUP(E86,J1数据库!C:M,7,0)</f>
        <v>#VALUE!</v>
      </c>
      <c r="Q86" s="18" t="e">
        <f>VLOOKUP(E86,J1数据库!C:M,8,0)</f>
        <v>#VALUE!</v>
      </c>
      <c r="R86" s="18" t="e">
        <f>VLOOKUP(E86,J1数据库!C:M,9,0)</f>
        <v>#VALUE!</v>
      </c>
      <c r="S86" s="19" t="e">
        <f t="shared" si="20"/>
        <v>#VALUE!</v>
      </c>
      <c r="T86" s="18" t="e">
        <f>VLOOKUP(E86,J1数据库!C:M,10,0)</f>
        <v>#VALUE!</v>
      </c>
      <c r="U86" s="18" t="e">
        <f>VLOOKUP(E86,J1数据库!C:M,11,0)</f>
        <v>#VALUE!</v>
      </c>
      <c r="V86" s="18"/>
      <c r="W86" s="18">
        <f t="shared" si="21"/>
        <v>0</v>
      </c>
    </row>
    <row r="87" spans="1:23" x14ac:dyDescent="0.25">
      <c r="A87" s="22"/>
      <c r="B87" s="3"/>
      <c r="C87" s="3"/>
      <c r="D87" s="3"/>
      <c r="E87" s="18" t="e">
        <f t="shared" si="14"/>
        <v>#VALUE!</v>
      </c>
      <c r="F87" s="18" t="str">
        <f t="shared" si="16"/>
        <v/>
      </c>
      <c r="G87" s="18" t="str">
        <f t="shared" si="17"/>
        <v/>
      </c>
      <c r="H87" s="18" t="str">
        <f t="shared" si="18"/>
        <v/>
      </c>
      <c r="I87" s="18" t="str">
        <f t="shared" si="19"/>
        <v/>
      </c>
      <c r="J87" s="18" t="e">
        <f>VLOOKUP(E87,J1数据库!C:E,3,0)</f>
        <v>#VALUE!</v>
      </c>
      <c r="K87" s="18" t="e">
        <f>VLOOKUP(E87,J1数据库!C:M,4,0)</f>
        <v>#VALUE!</v>
      </c>
      <c r="L87" s="19" t="e">
        <f t="shared" si="15"/>
        <v>#VALUE!</v>
      </c>
      <c r="M87" s="18" t="e">
        <f>VLOOKUP(E87,J1数据库!C:M,5,0)</f>
        <v>#VALUE!</v>
      </c>
      <c r="N87" s="18" t="e">
        <f>VLOOKUP(H87,J1数据库!O:P,2,0)</f>
        <v>#N/A</v>
      </c>
      <c r="O87" s="18"/>
      <c r="P87" s="18" t="e">
        <f>VLOOKUP(E87,J1数据库!C:M,7,0)</f>
        <v>#VALUE!</v>
      </c>
      <c r="Q87" s="18" t="e">
        <f>VLOOKUP(E87,J1数据库!C:M,8,0)</f>
        <v>#VALUE!</v>
      </c>
      <c r="R87" s="18" t="e">
        <f>VLOOKUP(E87,J1数据库!C:M,9,0)</f>
        <v>#VALUE!</v>
      </c>
      <c r="S87" s="19" t="e">
        <f t="shared" si="20"/>
        <v>#VALUE!</v>
      </c>
      <c r="T87" s="18" t="e">
        <f>VLOOKUP(E87,J1数据库!C:M,10,0)</f>
        <v>#VALUE!</v>
      </c>
      <c r="U87" s="18" t="e">
        <f>VLOOKUP(E87,J1数据库!C:M,11,0)</f>
        <v>#VALUE!</v>
      </c>
      <c r="V87" s="18"/>
      <c r="W87" s="18">
        <f t="shared" si="21"/>
        <v>0</v>
      </c>
    </row>
    <row r="88" spans="1:23" x14ac:dyDescent="0.25">
      <c r="A88" s="22"/>
      <c r="B88" s="3"/>
      <c r="C88" s="3"/>
      <c r="D88" s="3"/>
      <c r="E88" s="18" t="e">
        <f t="shared" si="14"/>
        <v>#VALUE!</v>
      </c>
      <c r="F88" s="18" t="str">
        <f t="shared" si="16"/>
        <v/>
      </c>
      <c r="G88" s="18" t="str">
        <f t="shared" si="17"/>
        <v/>
      </c>
      <c r="H88" s="18" t="str">
        <f t="shared" si="18"/>
        <v/>
      </c>
      <c r="I88" s="18" t="str">
        <f t="shared" si="19"/>
        <v/>
      </c>
      <c r="J88" s="18" t="e">
        <f>VLOOKUP(E88,J1数据库!C:E,3,0)</f>
        <v>#VALUE!</v>
      </c>
      <c r="K88" s="18" t="e">
        <f>VLOOKUP(E88,J1数据库!C:M,4,0)</f>
        <v>#VALUE!</v>
      </c>
      <c r="L88" s="19" t="e">
        <f t="shared" si="15"/>
        <v>#VALUE!</v>
      </c>
      <c r="M88" s="18" t="e">
        <f>VLOOKUP(E88,J1数据库!C:M,5,0)</f>
        <v>#VALUE!</v>
      </c>
      <c r="N88" s="18" t="e">
        <f>VLOOKUP(H88,J1数据库!O:P,2,0)</f>
        <v>#N/A</v>
      </c>
      <c r="O88" s="18"/>
      <c r="P88" s="18" t="e">
        <f>VLOOKUP(E88,J1数据库!C:M,7,0)</f>
        <v>#VALUE!</v>
      </c>
      <c r="Q88" s="18" t="e">
        <f>VLOOKUP(E88,J1数据库!C:M,8,0)</f>
        <v>#VALUE!</v>
      </c>
      <c r="R88" s="18" t="e">
        <f>VLOOKUP(E88,J1数据库!C:M,9,0)</f>
        <v>#VALUE!</v>
      </c>
      <c r="S88" s="19" t="e">
        <f t="shared" si="20"/>
        <v>#VALUE!</v>
      </c>
      <c r="T88" s="18" t="e">
        <f>VLOOKUP(E88,J1数据库!C:M,10,0)</f>
        <v>#VALUE!</v>
      </c>
      <c r="U88" s="18" t="e">
        <f>VLOOKUP(E88,J1数据库!C:M,11,0)</f>
        <v>#VALUE!</v>
      </c>
      <c r="V88" s="18"/>
      <c r="W88" s="18">
        <f t="shared" si="21"/>
        <v>0</v>
      </c>
    </row>
    <row r="89" spans="1:23" x14ac:dyDescent="0.25">
      <c r="A89" s="22"/>
      <c r="B89" s="3"/>
      <c r="C89" s="3"/>
      <c r="D89" s="3"/>
      <c r="E89" s="18" t="e">
        <f t="shared" si="14"/>
        <v>#VALUE!</v>
      </c>
      <c r="F89" s="18" t="str">
        <f t="shared" si="16"/>
        <v/>
      </c>
      <c r="G89" s="18" t="str">
        <f t="shared" si="17"/>
        <v/>
      </c>
      <c r="H89" s="18" t="str">
        <f t="shared" si="18"/>
        <v/>
      </c>
      <c r="I89" s="18" t="str">
        <f t="shared" si="19"/>
        <v/>
      </c>
      <c r="J89" s="18" t="e">
        <f>VLOOKUP(E89,J1数据库!C:E,3,0)</f>
        <v>#VALUE!</v>
      </c>
      <c r="K89" s="18" t="e">
        <f>VLOOKUP(E89,J1数据库!C:M,4,0)</f>
        <v>#VALUE!</v>
      </c>
      <c r="L89" s="19" t="e">
        <f t="shared" si="15"/>
        <v>#VALUE!</v>
      </c>
      <c r="M89" s="18" t="e">
        <f>VLOOKUP(E89,J1数据库!C:M,5,0)</f>
        <v>#VALUE!</v>
      </c>
      <c r="N89" s="18" t="e">
        <f>VLOOKUP(H89,J1数据库!O:P,2,0)</f>
        <v>#N/A</v>
      </c>
      <c r="O89" s="18"/>
      <c r="P89" s="18" t="e">
        <f>VLOOKUP(E89,J1数据库!C:M,7,0)</f>
        <v>#VALUE!</v>
      </c>
      <c r="Q89" s="18" t="e">
        <f>VLOOKUP(E89,J1数据库!C:M,8,0)</f>
        <v>#VALUE!</v>
      </c>
      <c r="R89" s="18" t="e">
        <f>VLOOKUP(E89,J1数据库!C:M,9,0)</f>
        <v>#VALUE!</v>
      </c>
      <c r="S89" s="19" t="e">
        <f t="shared" si="20"/>
        <v>#VALUE!</v>
      </c>
      <c r="T89" s="18" t="e">
        <f>VLOOKUP(E89,J1数据库!C:M,10,0)</f>
        <v>#VALUE!</v>
      </c>
      <c r="U89" s="18" t="e">
        <f>VLOOKUP(E89,J1数据库!C:M,11,0)</f>
        <v>#VALUE!</v>
      </c>
      <c r="V89" s="18"/>
      <c r="W89" s="18">
        <f t="shared" si="21"/>
        <v>0</v>
      </c>
    </row>
    <row r="90" spans="1:23" x14ac:dyDescent="0.25">
      <c r="A90" s="22"/>
      <c r="B90" s="3"/>
      <c r="C90" s="3"/>
      <c r="D90" s="3"/>
      <c r="E90" s="18" t="e">
        <f t="shared" si="14"/>
        <v>#VALUE!</v>
      </c>
      <c r="F90" s="18" t="str">
        <f t="shared" si="16"/>
        <v/>
      </c>
      <c r="G90" s="18" t="str">
        <f t="shared" si="17"/>
        <v/>
      </c>
      <c r="H90" s="18" t="str">
        <f t="shared" si="18"/>
        <v/>
      </c>
      <c r="I90" s="18" t="str">
        <f t="shared" si="19"/>
        <v/>
      </c>
      <c r="J90" s="18" t="e">
        <f>VLOOKUP(E90,J1数据库!C:E,3,0)</f>
        <v>#VALUE!</v>
      </c>
      <c r="K90" s="18" t="e">
        <f>VLOOKUP(E90,J1数据库!C:M,4,0)</f>
        <v>#VALUE!</v>
      </c>
      <c r="L90" s="19" t="e">
        <f t="shared" si="15"/>
        <v>#VALUE!</v>
      </c>
      <c r="M90" s="18" t="e">
        <f>VLOOKUP(E90,J1数据库!C:M,5,0)</f>
        <v>#VALUE!</v>
      </c>
      <c r="N90" s="18" t="e">
        <f>VLOOKUP(H90,J1数据库!O:P,2,0)</f>
        <v>#N/A</v>
      </c>
      <c r="O90" s="18"/>
      <c r="P90" s="18" t="e">
        <f>VLOOKUP(E90,J1数据库!C:M,7,0)</f>
        <v>#VALUE!</v>
      </c>
      <c r="Q90" s="18" t="e">
        <f>VLOOKUP(E90,J1数据库!C:M,8,0)</f>
        <v>#VALUE!</v>
      </c>
      <c r="R90" s="18" t="e">
        <f>VLOOKUP(E90,J1数据库!C:M,9,0)</f>
        <v>#VALUE!</v>
      </c>
      <c r="S90" s="19" t="e">
        <f t="shared" si="20"/>
        <v>#VALUE!</v>
      </c>
      <c r="T90" s="18" t="e">
        <f>VLOOKUP(E90,J1数据库!C:M,10,0)</f>
        <v>#VALUE!</v>
      </c>
      <c r="U90" s="18" t="e">
        <f>VLOOKUP(E90,J1数据库!C:M,11,0)</f>
        <v>#VALUE!</v>
      </c>
      <c r="V90" s="18"/>
      <c r="W90" s="18">
        <f t="shared" si="21"/>
        <v>0</v>
      </c>
    </row>
    <row r="91" spans="1:23" x14ac:dyDescent="0.25">
      <c r="A91" s="22"/>
      <c r="B91" s="3"/>
      <c r="C91" s="3"/>
      <c r="D91" s="3"/>
      <c r="E91" s="18" t="e">
        <f t="shared" si="14"/>
        <v>#VALUE!</v>
      </c>
      <c r="F91" s="18" t="str">
        <f t="shared" si="16"/>
        <v/>
      </c>
      <c r="G91" s="18" t="str">
        <f t="shared" si="17"/>
        <v/>
      </c>
      <c r="H91" s="18" t="str">
        <f t="shared" si="18"/>
        <v/>
      </c>
      <c r="I91" s="18" t="str">
        <f t="shared" si="19"/>
        <v/>
      </c>
      <c r="J91" s="18" t="e">
        <f>VLOOKUP(E91,J1数据库!C:E,3,0)</f>
        <v>#VALUE!</v>
      </c>
      <c r="K91" s="18" t="e">
        <f>VLOOKUP(E91,J1数据库!C:M,4,0)</f>
        <v>#VALUE!</v>
      </c>
      <c r="L91" s="19" t="e">
        <f t="shared" si="15"/>
        <v>#VALUE!</v>
      </c>
      <c r="M91" s="18" t="e">
        <f>VLOOKUP(E91,J1数据库!C:M,5,0)</f>
        <v>#VALUE!</v>
      </c>
      <c r="N91" s="18" t="e">
        <f>VLOOKUP(H91,J1数据库!O:P,2,0)</f>
        <v>#N/A</v>
      </c>
      <c r="O91" s="18"/>
      <c r="P91" s="18" t="e">
        <f>VLOOKUP(E91,J1数据库!C:M,7,0)</f>
        <v>#VALUE!</v>
      </c>
      <c r="Q91" s="18" t="e">
        <f>VLOOKUP(E91,J1数据库!C:M,8,0)</f>
        <v>#VALUE!</v>
      </c>
      <c r="R91" s="18" t="e">
        <f>VLOOKUP(E91,J1数据库!C:M,9,0)</f>
        <v>#VALUE!</v>
      </c>
      <c r="S91" s="19" t="e">
        <f t="shared" si="20"/>
        <v>#VALUE!</v>
      </c>
      <c r="T91" s="18" t="e">
        <f>VLOOKUP(E91,J1数据库!C:M,10,0)</f>
        <v>#VALUE!</v>
      </c>
      <c r="U91" s="18" t="e">
        <f>VLOOKUP(E91,J1数据库!C:M,11,0)</f>
        <v>#VALUE!</v>
      </c>
      <c r="V91" s="18"/>
      <c r="W91" s="18">
        <f t="shared" si="21"/>
        <v>0</v>
      </c>
    </row>
    <row r="92" spans="1:23" x14ac:dyDescent="0.25">
      <c r="A92" s="22"/>
      <c r="B92" s="3"/>
      <c r="C92" s="3"/>
      <c r="D92" s="3"/>
      <c r="E92" s="18" t="e">
        <f t="shared" si="14"/>
        <v>#VALUE!</v>
      </c>
      <c r="F92" s="18" t="str">
        <f t="shared" si="16"/>
        <v/>
      </c>
      <c r="G92" s="18" t="str">
        <f t="shared" si="17"/>
        <v/>
      </c>
      <c r="H92" s="18" t="str">
        <f t="shared" si="18"/>
        <v/>
      </c>
      <c r="I92" s="18" t="str">
        <f t="shared" si="19"/>
        <v/>
      </c>
      <c r="J92" s="18" t="e">
        <f>VLOOKUP(E92,J1数据库!C:E,3,0)</f>
        <v>#VALUE!</v>
      </c>
      <c r="K92" s="18" t="e">
        <f>VLOOKUP(E92,J1数据库!C:M,4,0)</f>
        <v>#VALUE!</v>
      </c>
      <c r="L92" s="19" t="e">
        <f t="shared" si="15"/>
        <v>#VALUE!</v>
      </c>
      <c r="M92" s="18" t="e">
        <f>VLOOKUP(E92,J1数据库!C:M,5,0)</f>
        <v>#VALUE!</v>
      </c>
      <c r="N92" s="18" t="e">
        <f>VLOOKUP(H92,J1数据库!O:P,2,0)</f>
        <v>#N/A</v>
      </c>
      <c r="O92" s="18"/>
      <c r="P92" s="18" t="e">
        <f>VLOOKUP(E92,J1数据库!C:M,7,0)</f>
        <v>#VALUE!</v>
      </c>
      <c r="Q92" s="18" t="e">
        <f>VLOOKUP(E92,J1数据库!C:M,8,0)</f>
        <v>#VALUE!</v>
      </c>
      <c r="R92" s="18" t="e">
        <f>VLOOKUP(E92,J1数据库!C:M,9,0)</f>
        <v>#VALUE!</v>
      </c>
      <c r="S92" s="19" t="e">
        <f t="shared" si="20"/>
        <v>#VALUE!</v>
      </c>
      <c r="T92" s="18" t="e">
        <f>VLOOKUP(E92,J1数据库!C:M,10,0)</f>
        <v>#VALUE!</v>
      </c>
      <c r="U92" s="18" t="e">
        <f>VLOOKUP(E92,J1数据库!C:M,11,0)</f>
        <v>#VALUE!</v>
      </c>
      <c r="V92" s="18"/>
      <c r="W92" s="18">
        <f t="shared" si="21"/>
        <v>0</v>
      </c>
    </row>
    <row r="93" spans="1:23" x14ac:dyDescent="0.25">
      <c r="A93" s="22"/>
      <c r="B93" s="3"/>
      <c r="C93" s="3"/>
      <c r="D93" s="3"/>
      <c r="E93" s="18" t="e">
        <f t="shared" si="14"/>
        <v>#VALUE!</v>
      </c>
      <c r="F93" s="18" t="str">
        <f t="shared" si="16"/>
        <v/>
      </c>
      <c r="G93" s="18" t="str">
        <f t="shared" si="17"/>
        <v/>
      </c>
      <c r="H93" s="18" t="str">
        <f t="shared" si="18"/>
        <v/>
      </c>
      <c r="I93" s="18" t="str">
        <f t="shared" si="19"/>
        <v/>
      </c>
      <c r="J93" s="18" t="e">
        <f>VLOOKUP(E93,J1数据库!C:E,3,0)</f>
        <v>#VALUE!</v>
      </c>
      <c r="K93" s="18" t="e">
        <f>VLOOKUP(E93,J1数据库!C:M,4,0)</f>
        <v>#VALUE!</v>
      </c>
      <c r="L93" s="19" t="e">
        <f t="shared" si="15"/>
        <v>#VALUE!</v>
      </c>
      <c r="M93" s="18" t="e">
        <f>VLOOKUP(E93,J1数据库!C:M,5,0)</f>
        <v>#VALUE!</v>
      </c>
      <c r="N93" s="18" t="e">
        <f>VLOOKUP(H93,J1数据库!O:P,2,0)</f>
        <v>#N/A</v>
      </c>
      <c r="O93" s="18"/>
      <c r="P93" s="18" t="e">
        <f>VLOOKUP(E93,J1数据库!C:M,7,0)</f>
        <v>#VALUE!</v>
      </c>
      <c r="Q93" s="18" t="e">
        <f>VLOOKUP(E93,J1数据库!C:M,8,0)</f>
        <v>#VALUE!</v>
      </c>
      <c r="R93" s="18" t="e">
        <f>VLOOKUP(E93,J1数据库!C:M,9,0)</f>
        <v>#VALUE!</v>
      </c>
      <c r="S93" s="19" t="e">
        <f t="shared" si="20"/>
        <v>#VALUE!</v>
      </c>
      <c r="T93" s="18" t="e">
        <f>VLOOKUP(E93,J1数据库!C:M,10,0)</f>
        <v>#VALUE!</v>
      </c>
      <c r="U93" s="18" t="e">
        <f>VLOOKUP(E93,J1数据库!C:M,11,0)</f>
        <v>#VALUE!</v>
      </c>
      <c r="V93" s="18"/>
      <c r="W93" s="18">
        <f t="shared" si="21"/>
        <v>0</v>
      </c>
    </row>
    <row r="94" spans="1:23" x14ac:dyDescent="0.25">
      <c r="A94" s="22"/>
      <c r="B94" s="3"/>
      <c r="C94" s="3"/>
      <c r="D94" s="3"/>
      <c r="E94" s="18" t="e">
        <f t="shared" si="14"/>
        <v>#VALUE!</v>
      </c>
      <c r="F94" s="18" t="str">
        <f t="shared" si="16"/>
        <v/>
      </c>
      <c r="G94" s="18" t="str">
        <f t="shared" si="17"/>
        <v/>
      </c>
      <c r="H94" s="18" t="str">
        <f t="shared" si="18"/>
        <v/>
      </c>
      <c r="I94" s="18" t="str">
        <f t="shared" si="19"/>
        <v/>
      </c>
      <c r="J94" s="18" t="e">
        <f>VLOOKUP(E94,J1数据库!C:E,3,0)</f>
        <v>#VALUE!</v>
      </c>
      <c r="K94" s="18" t="e">
        <f>VLOOKUP(E94,J1数据库!C:M,4,0)</f>
        <v>#VALUE!</v>
      </c>
      <c r="L94" s="19" t="e">
        <f t="shared" si="15"/>
        <v>#VALUE!</v>
      </c>
      <c r="M94" s="18" t="e">
        <f>VLOOKUP(E94,J1数据库!C:M,5,0)</f>
        <v>#VALUE!</v>
      </c>
      <c r="N94" s="18" t="e">
        <f>VLOOKUP(H94,J1数据库!O:P,2,0)</f>
        <v>#N/A</v>
      </c>
      <c r="O94" s="18"/>
      <c r="P94" s="18" t="e">
        <f>VLOOKUP(E94,J1数据库!C:M,7,0)</f>
        <v>#VALUE!</v>
      </c>
      <c r="Q94" s="18" t="e">
        <f>VLOOKUP(E94,J1数据库!C:M,8,0)</f>
        <v>#VALUE!</v>
      </c>
      <c r="R94" s="18" t="e">
        <f>VLOOKUP(E94,J1数据库!C:M,9,0)</f>
        <v>#VALUE!</v>
      </c>
      <c r="S94" s="19" t="e">
        <f t="shared" si="20"/>
        <v>#VALUE!</v>
      </c>
      <c r="T94" s="18" t="e">
        <f>VLOOKUP(E94,J1数据库!C:M,10,0)</f>
        <v>#VALUE!</v>
      </c>
      <c r="U94" s="18" t="e">
        <f>VLOOKUP(E94,J1数据库!C:M,11,0)</f>
        <v>#VALUE!</v>
      </c>
      <c r="V94" s="18"/>
      <c r="W94" s="18">
        <f t="shared" si="21"/>
        <v>0</v>
      </c>
    </row>
    <row r="95" spans="1:23" x14ac:dyDescent="0.25">
      <c r="A95" s="22"/>
      <c r="B95" s="3"/>
      <c r="C95" s="3"/>
      <c r="D95" s="3"/>
      <c r="E95" s="18" t="e">
        <f t="shared" si="14"/>
        <v>#VALUE!</v>
      </c>
      <c r="F95" s="18" t="str">
        <f t="shared" si="16"/>
        <v/>
      </c>
      <c r="G95" s="18" t="str">
        <f t="shared" si="17"/>
        <v/>
      </c>
      <c r="H95" s="18" t="str">
        <f t="shared" si="18"/>
        <v/>
      </c>
      <c r="I95" s="18" t="str">
        <f t="shared" si="19"/>
        <v/>
      </c>
      <c r="J95" s="18" t="e">
        <f>VLOOKUP(E95,J1数据库!C:E,3,0)</f>
        <v>#VALUE!</v>
      </c>
      <c r="K95" s="18" t="e">
        <f>VLOOKUP(E95,J1数据库!C:M,4,0)</f>
        <v>#VALUE!</v>
      </c>
      <c r="L95" s="19" t="e">
        <f t="shared" si="15"/>
        <v>#VALUE!</v>
      </c>
      <c r="M95" s="18" t="e">
        <f>VLOOKUP(E95,J1数据库!C:M,5,0)</f>
        <v>#VALUE!</v>
      </c>
      <c r="N95" s="18" t="e">
        <f>VLOOKUP(H95,J1数据库!O:P,2,0)</f>
        <v>#N/A</v>
      </c>
      <c r="O95" s="18"/>
      <c r="P95" s="18" t="e">
        <f>VLOOKUP(E95,J1数据库!C:M,7,0)</f>
        <v>#VALUE!</v>
      </c>
      <c r="Q95" s="18" t="e">
        <f>VLOOKUP(E95,J1数据库!C:M,8,0)</f>
        <v>#VALUE!</v>
      </c>
      <c r="R95" s="18" t="e">
        <f>VLOOKUP(E95,J1数据库!C:M,9,0)</f>
        <v>#VALUE!</v>
      </c>
      <c r="S95" s="19" t="e">
        <f t="shared" si="20"/>
        <v>#VALUE!</v>
      </c>
      <c r="T95" s="18" t="e">
        <f>VLOOKUP(E95,J1数据库!C:M,10,0)</f>
        <v>#VALUE!</v>
      </c>
      <c r="U95" s="18" t="e">
        <f>VLOOKUP(E95,J1数据库!C:M,11,0)</f>
        <v>#VALUE!</v>
      </c>
      <c r="V95" s="18"/>
      <c r="W95" s="18">
        <f t="shared" si="21"/>
        <v>0</v>
      </c>
    </row>
    <row r="96" spans="1:23" x14ac:dyDescent="0.25">
      <c r="A96" s="22"/>
      <c r="B96" s="3"/>
      <c r="C96" s="3"/>
      <c r="D96" s="3"/>
      <c r="E96" s="18" t="e">
        <f t="shared" si="14"/>
        <v>#VALUE!</v>
      </c>
      <c r="F96" s="18" t="str">
        <f t="shared" si="16"/>
        <v/>
      </c>
      <c r="G96" s="18" t="str">
        <f t="shared" si="17"/>
        <v/>
      </c>
      <c r="H96" s="18" t="str">
        <f t="shared" si="18"/>
        <v/>
      </c>
      <c r="I96" s="18" t="str">
        <f t="shared" si="19"/>
        <v/>
      </c>
      <c r="J96" s="18" t="e">
        <f>VLOOKUP(E96,J1数据库!C:E,3,0)</f>
        <v>#VALUE!</v>
      </c>
      <c r="K96" s="18" t="e">
        <f>VLOOKUP(E96,J1数据库!C:M,4,0)</f>
        <v>#VALUE!</v>
      </c>
      <c r="L96" s="19" t="e">
        <f t="shared" si="15"/>
        <v>#VALUE!</v>
      </c>
      <c r="M96" s="18" t="e">
        <f>VLOOKUP(E96,J1数据库!C:M,5,0)</f>
        <v>#VALUE!</v>
      </c>
      <c r="N96" s="18" t="e">
        <f>VLOOKUP(H96,J1数据库!O:P,2,0)</f>
        <v>#N/A</v>
      </c>
      <c r="O96" s="18"/>
      <c r="P96" s="18" t="e">
        <f>VLOOKUP(E96,J1数据库!C:M,7,0)</f>
        <v>#VALUE!</v>
      </c>
      <c r="Q96" s="18" t="e">
        <f>VLOOKUP(E96,J1数据库!C:M,8,0)</f>
        <v>#VALUE!</v>
      </c>
      <c r="R96" s="18" t="e">
        <f>VLOOKUP(E96,J1数据库!C:M,9,0)</f>
        <v>#VALUE!</v>
      </c>
      <c r="S96" s="19" t="e">
        <f t="shared" si="20"/>
        <v>#VALUE!</v>
      </c>
      <c r="T96" s="18" t="e">
        <f>VLOOKUP(E96,J1数据库!C:M,10,0)</f>
        <v>#VALUE!</v>
      </c>
      <c r="U96" s="18" t="e">
        <f>VLOOKUP(E96,J1数据库!C:M,11,0)</f>
        <v>#VALUE!</v>
      </c>
      <c r="V96" s="18"/>
      <c r="W96" s="18">
        <f t="shared" si="21"/>
        <v>0</v>
      </c>
    </row>
    <row r="97" spans="1:23" x14ac:dyDescent="0.25">
      <c r="A97" s="22"/>
      <c r="B97" s="3"/>
      <c r="C97" s="3"/>
      <c r="D97" s="3"/>
      <c r="E97" s="18" t="e">
        <f t="shared" si="14"/>
        <v>#VALUE!</v>
      </c>
      <c r="F97" s="18" t="str">
        <f t="shared" si="16"/>
        <v/>
      </c>
      <c r="G97" s="18" t="str">
        <f t="shared" si="17"/>
        <v/>
      </c>
      <c r="H97" s="18" t="str">
        <f t="shared" si="18"/>
        <v/>
      </c>
      <c r="I97" s="18" t="str">
        <f t="shared" si="19"/>
        <v/>
      </c>
      <c r="J97" s="18" t="e">
        <f>VLOOKUP(E97,J1数据库!C:E,3,0)</f>
        <v>#VALUE!</v>
      </c>
      <c r="K97" s="18" t="e">
        <f>VLOOKUP(E97,J1数据库!C:M,4,0)</f>
        <v>#VALUE!</v>
      </c>
      <c r="L97" s="19" t="e">
        <f t="shared" si="15"/>
        <v>#VALUE!</v>
      </c>
      <c r="M97" s="18" t="e">
        <f>VLOOKUP(E97,J1数据库!C:M,5,0)</f>
        <v>#VALUE!</v>
      </c>
      <c r="N97" s="18" t="e">
        <f>VLOOKUP(H97,J1数据库!O:P,2,0)</f>
        <v>#N/A</v>
      </c>
      <c r="O97" s="18"/>
      <c r="P97" s="18" t="e">
        <f>VLOOKUP(E97,J1数据库!C:M,7,0)</f>
        <v>#VALUE!</v>
      </c>
      <c r="Q97" s="18" t="e">
        <f>VLOOKUP(E97,J1数据库!C:M,8,0)</f>
        <v>#VALUE!</v>
      </c>
      <c r="R97" s="18" t="e">
        <f>VLOOKUP(E97,J1数据库!C:M,9,0)</f>
        <v>#VALUE!</v>
      </c>
      <c r="S97" s="19" t="e">
        <f t="shared" si="20"/>
        <v>#VALUE!</v>
      </c>
      <c r="T97" s="18" t="e">
        <f>VLOOKUP(E97,J1数据库!C:M,10,0)</f>
        <v>#VALUE!</v>
      </c>
      <c r="U97" s="18" t="e">
        <f>VLOOKUP(E97,J1数据库!C:M,11,0)</f>
        <v>#VALUE!</v>
      </c>
      <c r="V97" s="18"/>
      <c r="W97" s="18">
        <f t="shared" si="21"/>
        <v>0</v>
      </c>
    </row>
    <row r="98" spans="1:23" x14ac:dyDescent="0.25">
      <c r="A98" s="22"/>
      <c r="B98" s="3"/>
      <c r="C98" s="3"/>
      <c r="D98" s="3"/>
      <c r="E98" s="18" t="e">
        <f t="shared" si="14"/>
        <v>#VALUE!</v>
      </c>
      <c r="F98" s="18" t="str">
        <f t="shared" si="16"/>
        <v/>
      </c>
      <c r="G98" s="18" t="str">
        <f t="shared" si="17"/>
        <v/>
      </c>
      <c r="H98" s="18" t="str">
        <f t="shared" si="18"/>
        <v/>
      </c>
      <c r="I98" s="18" t="str">
        <f t="shared" si="19"/>
        <v/>
      </c>
      <c r="J98" s="18" t="e">
        <f>VLOOKUP(E98,J1数据库!C:E,3,0)</f>
        <v>#VALUE!</v>
      </c>
      <c r="K98" s="18" t="e">
        <f>VLOOKUP(E98,J1数据库!C:M,4,0)</f>
        <v>#VALUE!</v>
      </c>
      <c r="L98" s="19" t="e">
        <f t="shared" si="15"/>
        <v>#VALUE!</v>
      </c>
      <c r="M98" s="18" t="e">
        <f>VLOOKUP(E98,J1数据库!C:M,5,0)</f>
        <v>#VALUE!</v>
      </c>
      <c r="N98" s="18" t="e">
        <f>VLOOKUP(H98,J1数据库!O:P,2,0)</f>
        <v>#N/A</v>
      </c>
      <c r="O98" s="18"/>
      <c r="P98" s="18" t="e">
        <f>VLOOKUP(E98,J1数据库!C:M,7,0)</f>
        <v>#VALUE!</v>
      </c>
      <c r="Q98" s="18" t="e">
        <f>VLOOKUP(E98,J1数据库!C:M,8,0)</f>
        <v>#VALUE!</v>
      </c>
      <c r="R98" s="18" t="e">
        <f>VLOOKUP(E98,J1数据库!C:M,9,0)</f>
        <v>#VALUE!</v>
      </c>
      <c r="S98" s="19" t="e">
        <f t="shared" si="20"/>
        <v>#VALUE!</v>
      </c>
      <c r="T98" s="18" t="e">
        <f>VLOOKUP(E98,J1数据库!C:M,10,0)</f>
        <v>#VALUE!</v>
      </c>
      <c r="U98" s="18" t="e">
        <f>VLOOKUP(E98,J1数据库!C:M,11,0)</f>
        <v>#VALUE!</v>
      </c>
      <c r="V98" s="18"/>
      <c r="W98" s="18">
        <f t="shared" si="21"/>
        <v>0</v>
      </c>
    </row>
    <row r="99" spans="1:23" x14ac:dyDescent="0.25">
      <c r="A99" s="22"/>
      <c r="B99" s="3"/>
      <c r="C99" s="3"/>
      <c r="D99" s="3"/>
      <c r="E99" s="18" t="e">
        <f t="shared" si="14"/>
        <v>#VALUE!</v>
      </c>
      <c r="F99" s="18" t="str">
        <f t="shared" si="16"/>
        <v/>
      </c>
      <c r="G99" s="18" t="str">
        <f t="shared" si="17"/>
        <v/>
      </c>
      <c r="H99" s="18" t="str">
        <f t="shared" si="18"/>
        <v/>
      </c>
      <c r="I99" s="18" t="str">
        <f t="shared" si="19"/>
        <v/>
      </c>
      <c r="J99" s="18" t="e">
        <f>VLOOKUP(E99,J1数据库!C:E,3,0)</f>
        <v>#VALUE!</v>
      </c>
      <c r="K99" s="18" t="e">
        <f>VLOOKUP(E99,J1数据库!C:M,4,0)</f>
        <v>#VALUE!</v>
      </c>
      <c r="L99" s="19" t="e">
        <f t="shared" si="15"/>
        <v>#VALUE!</v>
      </c>
      <c r="M99" s="18" t="e">
        <f>VLOOKUP(E99,J1数据库!C:M,5,0)</f>
        <v>#VALUE!</v>
      </c>
      <c r="N99" s="18" t="e">
        <f>VLOOKUP(H99,J1数据库!O:P,2,0)</f>
        <v>#N/A</v>
      </c>
      <c r="O99" s="18"/>
      <c r="P99" s="18" t="e">
        <f>VLOOKUP(E99,J1数据库!C:M,7,0)</f>
        <v>#VALUE!</v>
      </c>
      <c r="Q99" s="18" t="e">
        <f>VLOOKUP(E99,J1数据库!C:M,8,0)</f>
        <v>#VALUE!</v>
      </c>
      <c r="R99" s="18" t="e">
        <f>VLOOKUP(E99,J1数据库!C:M,9,0)</f>
        <v>#VALUE!</v>
      </c>
      <c r="S99" s="19" t="e">
        <f t="shared" si="20"/>
        <v>#VALUE!</v>
      </c>
      <c r="T99" s="18" t="e">
        <f>VLOOKUP(E99,J1数据库!C:M,10,0)</f>
        <v>#VALUE!</v>
      </c>
      <c r="U99" s="18" t="e">
        <f>VLOOKUP(E99,J1数据库!C:M,11,0)</f>
        <v>#VALUE!</v>
      </c>
      <c r="V99" s="18"/>
      <c r="W99" s="18">
        <f t="shared" si="21"/>
        <v>0</v>
      </c>
    </row>
    <row r="100" spans="1:23" x14ac:dyDescent="0.25">
      <c r="A100" s="22"/>
      <c r="B100" s="3"/>
      <c r="C100" s="3"/>
      <c r="D100" s="3"/>
      <c r="E100" s="18" t="e">
        <f t="shared" si="14"/>
        <v>#VALUE!</v>
      </c>
      <c r="F100" s="18" t="str">
        <f t="shared" si="16"/>
        <v/>
      </c>
      <c r="G100" s="18" t="str">
        <f t="shared" si="17"/>
        <v/>
      </c>
      <c r="H100" s="18" t="str">
        <f t="shared" si="18"/>
        <v/>
      </c>
      <c r="I100" s="18" t="str">
        <f t="shared" si="19"/>
        <v/>
      </c>
      <c r="J100" s="18" t="e">
        <f>VLOOKUP(E100,J1数据库!C:E,3,0)</f>
        <v>#VALUE!</v>
      </c>
      <c r="K100" s="18" t="e">
        <f>VLOOKUP(E100,J1数据库!C:M,4,0)</f>
        <v>#VALUE!</v>
      </c>
      <c r="L100" s="19" t="e">
        <f t="shared" si="15"/>
        <v>#VALUE!</v>
      </c>
      <c r="M100" s="18" t="e">
        <f>VLOOKUP(E100,J1数据库!C:M,5,0)</f>
        <v>#VALUE!</v>
      </c>
      <c r="N100" s="18" t="e">
        <f>VLOOKUP(H100,J1数据库!O:P,2,0)</f>
        <v>#N/A</v>
      </c>
      <c r="O100" s="18"/>
      <c r="P100" s="18" t="e">
        <f>VLOOKUP(E100,J1数据库!C:M,7,0)</f>
        <v>#VALUE!</v>
      </c>
      <c r="Q100" s="18" t="e">
        <f>VLOOKUP(E100,J1数据库!C:M,8,0)</f>
        <v>#VALUE!</v>
      </c>
      <c r="R100" s="18" t="e">
        <f>VLOOKUP(E100,J1数据库!C:M,9,0)</f>
        <v>#VALUE!</v>
      </c>
      <c r="S100" s="19" t="e">
        <f t="shared" si="20"/>
        <v>#VALUE!</v>
      </c>
      <c r="T100" s="18" t="e">
        <f>VLOOKUP(E100,J1数据库!C:M,10,0)</f>
        <v>#VALUE!</v>
      </c>
      <c r="U100" s="18" t="e">
        <f>VLOOKUP(E100,J1数据库!C:M,11,0)</f>
        <v>#VALUE!</v>
      </c>
      <c r="V100" s="18"/>
      <c r="W100" s="18">
        <f t="shared" si="21"/>
        <v>0</v>
      </c>
    </row>
  </sheetData>
  <sheetProtection algorithmName="SHA-512" hashValue="AUCJ2IVg2rIZ9cL/DPn8t0DAL84jnCwW8pERXZahN9A2HG6FvekpvhC5W4nNnBM7/nn8NAxf93Vnib52ai/zSg==" saltValue="SeMe1zYcw/jSiuV4a2XM2g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7B601-55F0-4963-9224-5E8676CAC987}">
  <sheetPr codeName="Sheet127"/>
  <dimension ref="A1:P25"/>
  <sheetViews>
    <sheetView workbookViewId="0">
      <selection activeCell="L28" sqref="L28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5.26953125" bestFit="1" customWidth="1"/>
    <col min="6" max="6" width="6.7265625" style="2" bestFit="1" customWidth="1"/>
    <col min="7" max="7" width="5.26953125" bestFit="1" customWidth="1"/>
    <col min="8" max="8" width="11.36328125" bestFit="1" customWidth="1"/>
    <col min="9" max="9" width="5.26953125" bestFit="1" customWidth="1"/>
    <col min="10" max="10" width="6.7265625" bestFit="1" customWidth="1"/>
    <col min="11" max="11" width="6.26953125" bestFit="1" customWidth="1"/>
    <col min="12" max="12" width="5.26953125" bestFit="1" customWidth="1"/>
    <col min="13" max="13" width="6.26953125" bestFit="1" customWidth="1"/>
    <col min="15" max="15" width="9.26953125" bestFit="1" customWidth="1"/>
    <col min="16" max="16" width="11.36328125" bestFit="1" customWidth="1"/>
  </cols>
  <sheetData>
    <row r="1" spans="1:16" x14ac:dyDescent="0.25">
      <c r="A1" s="43" t="str">
        <f>HYPERLINK("#管架编号及数量输入!J1","序号/回输入界面")</f>
        <v>序号/回输入界面</v>
      </c>
      <c r="B1" s="46"/>
      <c r="C1" s="80"/>
      <c r="D1" s="82"/>
      <c r="E1" s="86" t="s">
        <v>464</v>
      </c>
      <c r="F1" s="87"/>
      <c r="G1" s="87"/>
      <c r="H1" s="87"/>
      <c r="I1" s="86" t="s">
        <v>465</v>
      </c>
      <c r="J1" s="87"/>
      <c r="K1" s="87"/>
      <c r="L1" s="87"/>
      <c r="M1" s="87"/>
      <c r="N1" s="35"/>
      <c r="O1" s="76" t="s">
        <v>45</v>
      </c>
      <c r="P1" s="76"/>
    </row>
    <row r="2" spans="1:16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1" t="s">
        <v>12</v>
      </c>
      <c r="F2" s="3" t="s">
        <v>2</v>
      </c>
      <c r="G2" s="1" t="s">
        <v>3</v>
      </c>
      <c r="H2" s="1" t="s">
        <v>4</v>
      </c>
      <c r="I2" s="1" t="s">
        <v>12</v>
      </c>
      <c r="J2" s="1" t="s">
        <v>2</v>
      </c>
      <c r="K2" s="3" t="s">
        <v>89</v>
      </c>
      <c r="L2" s="1" t="s">
        <v>3</v>
      </c>
      <c r="M2" s="1" t="s">
        <v>4</v>
      </c>
      <c r="N2" s="30"/>
      <c r="O2" s="3" t="s">
        <v>44</v>
      </c>
      <c r="P2" s="1" t="s">
        <v>4</v>
      </c>
    </row>
    <row r="3" spans="1:16" ht="15" x14ac:dyDescent="0.25">
      <c r="A3" s="3" t="s">
        <v>466</v>
      </c>
      <c r="B3" s="3" t="s">
        <v>467</v>
      </c>
      <c r="C3" s="11">
        <v>6</v>
      </c>
      <c r="D3" s="45">
        <v>10.199999999999999</v>
      </c>
      <c r="E3" s="3" t="s">
        <v>116</v>
      </c>
      <c r="F3" s="34" t="s">
        <v>468</v>
      </c>
      <c r="G3" s="3" t="s">
        <v>274</v>
      </c>
      <c r="H3" s="3" t="s">
        <v>315</v>
      </c>
      <c r="I3" s="3" t="s">
        <v>116</v>
      </c>
      <c r="J3" s="34" t="s">
        <v>468</v>
      </c>
      <c r="K3" s="1">
        <v>100</v>
      </c>
      <c r="L3" s="3" t="s">
        <v>274</v>
      </c>
      <c r="M3" s="1" t="s">
        <v>7</v>
      </c>
      <c r="N3" s="30"/>
      <c r="O3" s="1" t="s">
        <v>311</v>
      </c>
      <c r="P3" s="3" t="s">
        <v>312</v>
      </c>
    </row>
    <row r="4" spans="1:16" ht="15" x14ac:dyDescent="0.25">
      <c r="A4" s="3"/>
      <c r="B4" s="1"/>
      <c r="C4" s="45">
        <v>8</v>
      </c>
      <c r="D4" s="45">
        <v>13.5</v>
      </c>
      <c r="E4" s="3" t="s">
        <v>116</v>
      </c>
      <c r="F4" s="34" t="s">
        <v>468</v>
      </c>
      <c r="G4" s="1" t="s">
        <v>16</v>
      </c>
      <c r="H4" s="3" t="s">
        <v>315</v>
      </c>
      <c r="I4" s="3" t="s">
        <v>116</v>
      </c>
      <c r="J4" s="34" t="s">
        <v>468</v>
      </c>
      <c r="K4" s="1">
        <v>100</v>
      </c>
      <c r="L4" s="3" t="s">
        <v>274</v>
      </c>
      <c r="M4" s="1" t="s">
        <v>7</v>
      </c>
      <c r="N4" s="30"/>
      <c r="O4" s="3" t="s">
        <v>34</v>
      </c>
      <c r="P4" s="1" t="s">
        <v>7</v>
      </c>
    </row>
    <row r="5" spans="1:16" ht="15" x14ac:dyDescent="0.25">
      <c r="A5" s="3"/>
      <c r="B5" s="1"/>
      <c r="C5" s="45">
        <v>10</v>
      </c>
      <c r="D5" s="45">
        <v>17.2</v>
      </c>
      <c r="E5" s="3" t="s">
        <v>116</v>
      </c>
      <c r="F5" s="34" t="s">
        <v>468</v>
      </c>
      <c r="G5" s="1" t="s">
        <v>16</v>
      </c>
      <c r="H5" s="3" t="s">
        <v>315</v>
      </c>
      <c r="I5" s="3" t="s">
        <v>116</v>
      </c>
      <c r="J5" s="34" t="s">
        <v>468</v>
      </c>
      <c r="K5" s="1">
        <v>100</v>
      </c>
      <c r="L5" s="3" t="s">
        <v>274</v>
      </c>
      <c r="M5" s="1" t="s">
        <v>7</v>
      </c>
      <c r="N5" s="30"/>
      <c r="O5" s="3" t="s">
        <v>54</v>
      </c>
      <c r="P5" s="3" t="s">
        <v>312</v>
      </c>
    </row>
    <row r="6" spans="1:16" ht="15" x14ac:dyDescent="0.25">
      <c r="A6" s="3"/>
      <c r="B6" s="1"/>
      <c r="C6" s="45">
        <v>15</v>
      </c>
      <c r="D6" s="45">
        <v>21.3</v>
      </c>
      <c r="E6" s="3" t="s">
        <v>116</v>
      </c>
      <c r="F6" s="34" t="s">
        <v>468</v>
      </c>
      <c r="G6" s="1" t="s">
        <v>16</v>
      </c>
      <c r="H6" s="3" t="s">
        <v>315</v>
      </c>
      <c r="I6" s="3" t="s">
        <v>116</v>
      </c>
      <c r="J6" s="34" t="s">
        <v>468</v>
      </c>
      <c r="K6" s="1">
        <v>100</v>
      </c>
      <c r="L6" s="3" t="s">
        <v>274</v>
      </c>
      <c r="M6" s="1" t="s">
        <v>7</v>
      </c>
      <c r="N6" s="30"/>
      <c r="O6" s="3" t="s">
        <v>172</v>
      </c>
      <c r="P6" s="6" t="s">
        <v>313</v>
      </c>
    </row>
    <row r="7" spans="1:16" ht="15" x14ac:dyDescent="0.25">
      <c r="C7" s="45">
        <v>20</v>
      </c>
      <c r="D7" s="45">
        <v>26.9</v>
      </c>
      <c r="E7" s="3" t="s">
        <v>116</v>
      </c>
      <c r="F7" s="34" t="s">
        <v>468</v>
      </c>
      <c r="G7" s="1" t="s">
        <v>16</v>
      </c>
      <c r="H7" s="3" t="s">
        <v>315</v>
      </c>
      <c r="I7" s="3" t="s">
        <v>116</v>
      </c>
      <c r="J7" s="34" t="s">
        <v>468</v>
      </c>
      <c r="K7" s="1">
        <v>100</v>
      </c>
      <c r="L7" s="3" t="s">
        <v>274</v>
      </c>
      <c r="M7" s="1" t="s">
        <v>7</v>
      </c>
      <c r="O7" s="3" t="s">
        <v>50</v>
      </c>
      <c r="P7" s="3" t="s">
        <v>56</v>
      </c>
    </row>
    <row r="8" spans="1:16" ht="15" x14ac:dyDescent="0.25">
      <c r="C8" s="45">
        <v>25</v>
      </c>
      <c r="D8" s="45">
        <v>33.700000000000003</v>
      </c>
      <c r="E8" s="3" t="s">
        <v>116</v>
      </c>
      <c r="F8" s="34" t="s">
        <v>468</v>
      </c>
      <c r="G8" s="1" t="s">
        <v>16</v>
      </c>
      <c r="H8" s="3" t="s">
        <v>315</v>
      </c>
      <c r="I8" s="3" t="s">
        <v>116</v>
      </c>
      <c r="J8" s="34" t="s">
        <v>468</v>
      </c>
      <c r="K8" s="1">
        <v>100</v>
      </c>
      <c r="L8" s="3" t="s">
        <v>274</v>
      </c>
      <c r="M8" s="1" t="s">
        <v>7</v>
      </c>
      <c r="O8" s="3" t="s">
        <v>37</v>
      </c>
      <c r="P8" s="3" t="s">
        <v>38</v>
      </c>
    </row>
    <row r="9" spans="1:16" ht="15" x14ac:dyDescent="0.25">
      <c r="C9" s="45">
        <v>32</v>
      </c>
      <c r="D9" s="45">
        <v>42.4</v>
      </c>
      <c r="E9" s="3" t="s">
        <v>116</v>
      </c>
      <c r="F9" s="34" t="s">
        <v>468</v>
      </c>
      <c r="G9" s="1" t="s">
        <v>16</v>
      </c>
      <c r="H9" s="3" t="s">
        <v>315</v>
      </c>
      <c r="I9" s="3" t="s">
        <v>116</v>
      </c>
      <c r="J9" s="34" t="s">
        <v>468</v>
      </c>
      <c r="K9" s="1">
        <v>100</v>
      </c>
      <c r="L9" s="3" t="s">
        <v>274</v>
      </c>
      <c r="M9" s="1" t="s">
        <v>7</v>
      </c>
    </row>
    <row r="10" spans="1:16" ht="15" x14ac:dyDescent="0.25">
      <c r="C10" s="45">
        <v>40</v>
      </c>
      <c r="D10" s="45">
        <v>48.3</v>
      </c>
      <c r="E10" s="3" t="s">
        <v>116</v>
      </c>
      <c r="F10" s="34" t="s">
        <v>468</v>
      </c>
      <c r="G10" s="1" t="s">
        <v>16</v>
      </c>
      <c r="H10" s="3" t="s">
        <v>315</v>
      </c>
      <c r="I10" s="3" t="s">
        <v>116</v>
      </c>
      <c r="J10" s="34" t="s">
        <v>468</v>
      </c>
      <c r="K10" s="1">
        <v>100</v>
      </c>
      <c r="L10" s="3" t="s">
        <v>274</v>
      </c>
      <c r="M10" s="1" t="s">
        <v>7</v>
      </c>
    </row>
    <row r="11" spans="1:16" ht="15" x14ac:dyDescent="0.25">
      <c r="C11" s="45">
        <v>50</v>
      </c>
      <c r="D11" s="45">
        <v>60.3</v>
      </c>
      <c r="E11" s="3" t="s">
        <v>116</v>
      </c>
      <c r="F11" s="34" t="s">
        <v>468</v>
      </c>
      <c r="G11" s="1" t="s">
        <v>16</v>
      </c>
      <c r="H11" s="3" t="s">
        <v>315</v>
      </c>
      <c r="I11" s="3" t="s">
        <v>116</v>
      </c>
      <c r="J11" s="34" t="s">
        <v>468</v>
      </c>
      <c r="K11" s="1">
        <v>100</v>
      </c>
      <c r="L11" s="3" t="s">
        <v>274</v>
      </c>
      <c r="M11" s="1" t="s">
        <v>7</v>
      </c>
    </row>
    <row r="12" spans="1:16" ht="15" x14ac:dyDescent="0.25">
      <c r="C12" s="45">
        <v>65</v>
      </c>
      <c r="D12" s="45">
        <v>76.099999999999994</v>
      </c>
      <c r="E12" s="3" t="s">
        <v>116</v>
      </c>
      <c r="F12" s="34" t="s">
        <v>468</v>
      </c>
      <c r="G12" s="1" t="s">
        <v>16</v>
      </c>
      <c r="H12" s="3" t="s">
        <v>315</v>
      </c>
      <c r="I12" s="3" t="s">
        <v>116</v>
      </c>
      <c r="J12" s="34" t="s">
        <v>468</v>
      </c>
      <c r="K12" s="1">
        <v>100</v>
      </c>
      <c r="L12" s="3" t="s">
        <v>274</v>
      </c>
      <c r="M12" s="1" t="s">
        <v>7</v>
      </c>
    </row>
    <row r="13" spans="1:16" ht="15" x14ac:dyDescent="0.25">
      <c r="C13" s="45">
        <v>80</v>
      </c>
      <c r="D13" s="45">
        <v>88.9</v>
      </c>
      <c r="E13" s="3" t="s">
        <v>116</v>
      </c>
      <c r="F13" s="34" t="s">
        <v>469</v>
      </c>
      <c r="G13" s="1" t="s">
        <v>16</v>
      </c>
      <c r="H13" s="3" t="s">
        <v>315</v>
      </c>
      <c r="I13" s="3" t="s">
        <v>116</v>
      </c>
      <c r="J13" s="34" t="s">
        <v>469</v>
      </c>
      <c r="K13" s="1">
        <v>125</v>
      </c>
      <c r="L13" s="3" t="s">
        <v>274</v>
      </c>
      <c r="M13" s="1" t="s">
        <v>7</v>
      </c>
    </row>
    <row r="14" spans="1:16" ht="15" x14ac:dyDescent="0.25">
      <c r="C14" s="45">
        <v>100</v>
      </c>
      <c r="D14" s="45">
        <v>114.3</v>
      </c>
      <c r="E14" s="3" t="s">
        <v>116</v>
      </c>
      <c r="F14" s="34" t="s">
        <v>469</v>
      </c>
      <c r="G14" s="1" t="s">
        <v>16</v>
      </c>
      <c r="H14" s="3" t="s">
        <v>315</v>
      </c>
      <c r="I14" s="3" t="s">
        <v>116</v>
      </c>
      <c r="J14" s="34" t="s">
        <v>469</v>
      </c>
      <c r="K14" s="1">
        <v>125</v>
      </c>
      <c r="L14" s="3" t="s">
        <v>274</v>
      </c>
      <c r="M14" s="1" t="s">
        <v>7</v>
      </c>
    </row>
    <row r="15" spans="1:16" ht="15" x14ac:dyDescent="0.25">
      <c r="C15" s="45">
        <v>125</v>
      </c>
      <c r="D15" s="45">
        <v>139.69999999999999</v>
      </c>
      <c r="E15" s="3" t="s">
        <v>116</v>
      </c>
      <c r="F15" s="34" t="s">
        <v>469</v>
      </c>
      <c r="G15" s="1" t="s">
        <v>16</v>
      </c>
      <c r="H15" s="3" t="s">
        <v>315</v>
      </c>
      <c r="I15" s="3" t="s">
        <v>116</v>
      </c>
      <c r="J15" s="34" t="s">
        <v>469</v>
      </c>
      <c r="K15" s="1">
        <v>125</v>
      </c>
      <c r="L15" s="3" t="s">
        <v>274</v>
      </c>
      <c r="M15" s="1" t="s">
        <v>7</v>
      </c>
    </row>
    <row r="16" spans="1:16" ht="15" x14ac:dyDescent="0.25">
      <c r="C16" s="45">
        <v>150</v>
      </c>
      <c r="D16" s="45">
        <v>168.3</v>
      </c>
      <c r="E16" s="3" t="s">
        <v>116</v>
      </c>
      <c r="F16" s="34" t="s">
        <v>469</v>
      </c>
      <c r="G16" s="1" t="s">
        <v>16</v>
      </c>
      <c r="H16" s="3" t="s">
        <v>315</v>
      </c>
      <c r="I16" s="3" t="s">
        <v>116</v>
      </c>
      <c r="J16" s="34" t="s">
        <v>469</v>
      </c>
      <c r="K16" s="1">
        <v>125</v>
      </c>
      <c r="L16" s="3" t="s">
        <v>274</v>
      </c>
      <c r="M16" s="1" t="s">
        <v>7</v>
      </c>
    </row>
    <row r="17" spans="3:13" ht="15" x14ac:dyDescent="0.25">
      <c r="C17" s="45">
        <v>200</v>
      </c>
      <c r="D17" s="45">
        <v>219.1</v>
      </c>
      <c r="E17" s="3" t="s">
        <v>116</v>
      </c>
      <c r="F17" s="34" t="s">
        <v>291</v>
      </c>
      <c r="G17" s="1" t="s">
        <v>16</v>
      </c>
      <c r="H17" s="3" t="s">
        <v>315</v>
      </c>
      <c r="I17" s="3" t="s">
        <v>116</v>
      </c>
      <c r="J17" s="34" t="s">
        <v>291</v>
      </c>
      <c r="K17" s="1">
        <v>200</v>
      </c>
      <c r="L17" s="3" t="s">
        <v>274</v>
      </c>
      <c r="M17" s="1" t="s">
        <v>7</v>
      </c>
    </row>
    <row r="18" spans="3:13" ht="15" x14ac:dyDescent="0.25">
      <c r="C18" s="45">
        <v>250</v>
      </c>
      <c r="D18" s="45">
        <v>273</v>
      </c>
      <c r="E18" s="3" t="s">
        <v>116</v>
      </c>
      <c r="F18" s="34" t="s">
        <v>291</v>
      </c>
      <c r="G18" s="1" t="s">
        <v>16</v>
      </c>
      <c r="H18" s="3" t="s">
        <v>315</v>
      </c>
      <c r="I18" s="3" t="s">
        <v>116</v>
      </c>
      <c r="J18" s="34" t="s">
        <v>291</v>
      </c>
      <c r="K18" s="1">
        <v>200</v>
      </c>
      <c r="L18" s="3" t="s">
        <v>274</v>
      </c>
      <c r="M18" s="1" t="s">
        <v>7</v>
      </c>
    </row>
    <row r="19" spans="3:13" ht="15" x14ac:dyDescent="0.25">
      <c r="C19" s="45">
        <v>300</v>
      </c>
      <c r="D19" s="45">
        <v>323.89999999999998</v>
      </c>
      <c r="E19" s="3" t="s">
        <v>116</v>
      </c>
      <c r="F19" s="34" t="s">
        <v>291</v>
      </c>
      <c r="G19" s="1" t="s">
        <v>16</v>
      </c>
      <c r="H19" s="3" t="s">
        <v>315</v>
      </c>
      <c r="I19" s="3" t="s">
        <v>116</v>
      </c>
      <c r="J19" s="34" t="s">
        <v>291</v>
      </c>
      <c r="K19" s="1">
        <v>250</v>
      </c>
      <c r="L19" s="3" t="s">
        <v>274</v>
      </c>
      <c r="M19" s="1" t="s">
        <v>7</v>
      </c>
    </row>
    <row r="20" spans="3:13" ht="15" x14ac:dyDescent="0.25">
      <c r="C20" s="45">
        <v>350</v>
      </c>
      <c r="D20" s="45">
        <v>355.6</v>
      </c>
      <c r="E20" s="3" t="s">
        <v>116</v>
      </c>
      <c r="F20" s="34" t="s">
        <v>291</v>
      </c>
      <c r="G20" s="1" t="s">
        <v>16</v>
      </c>
      <c r="H20" s="3" t="s">
        <v>315</v>
      </c>
      <c r="I20" s="3" t="s">
        <v>116</v>
      </c>
      <c r="J20" s="34" t="s">
        <v>291</v>
      </c>
      <c r="K20" s="1">
        <v>300</v>
      </c>
      <c r="L20" s="3" t="s">
        <v>274</v>
      </c>
      <c r="M20" s="1" t="s">
        <v>7</v>
      </c>
    </row>
    <row r="21" spans="3:13" ht="15" x14ac:dyDescent="0.25">
      <c r="C21" s="45">
        <v>400</v>
      </c>
      <c r="D21" s="45">
        <v>406.4</v>
      </c>
      <c r="E21" s="3" t="s">
        <v>116</v>
      </c>
      <c r="F21" s="34" t="s">
        <v>291</v>
      </c>
      <c r="G21" s="1" t="s">
        <v>16</v>
      </c>
      <c r="H21" s="3" t="s">
        <v>315</v>
      </c>
      <c r="I21" s="3" t="s">
        <v>116</v>
      </c>
      <c r="J21" s="34" t="s">
        <v>322</v>
      </c>
      <c r="K21" s="1">
        <v>350</v>
      </c>
      <c r="L21" s="3" t="s">
        <v>274</v>
      </c>
      <c r="M21" s="1" t="s">
        <v>7</v>
      </c>
    </row>
    <row r="22" spans="3:13" ht="15" x14ac:dyDescent="0.25">
      <c r="C22" s="45">
        <v>450</v>
      </c>
      <c r="D22" s="45">
        <v>457</v>
      </c>
      <c r="E22" s="3" t="s">
        <v>116</v>
      </c>
      <c r="F22" s="34" t="s">
        <v>291</v>
      </c>
      <c r="G22" s="1" t="s">
        <v>16</v>
      </c>
      <c r="H22" s="3" t="s">
        <v>315</v>
      </c>
      <c r="I22" s="3" t="s">
        <v>116</v>
      </c>
      <c r="J22" s="34" t="s">
        <v>322</v>
      </c>
      <c r="K22" s="1">
        <v>350</v>
      </c>
      <c r="L22" s="3" t="s">
        <v>274</v>
      </c>
      <c r="M22" s="1" t="s">
        <v>7</v>
      </c>
    </row>
    <row r="23" spans="3:13" ht="15" x14ac:dyDescent="0.25">
      <c r="C23" s="45">
        <v>500</v>
      </c>
      <c r="D23" s="45">
        <v>508</v>
      </c>
      <c r="E23" s="3" t="s">
        <v>116</v>
      </c>
      <c r="F23" s="34" t="s">
        <v>322</v>
      </c>
      <c r="G23" s="1" t="s">
        <v>16</v>
      </c>
      <c r="H23" s="3" t="s">
        <v>315</v>
      </c>
      <c r="I23" s="3" t="s">
        <v>116</v>
      </c>
      <c r="J23" s="34" t="s">
        <v>322</v>
      </c>
      <c r="K23" s="1">
        <v>350</v>
      </c>
      <c r="L23" s="3" t="s">
        <v>274</v>
      </c>
      <c r="M23" s="1" t="s">
        <v>7</v>
      </c>
    </row>
    <row r="24" spans="3:13" ht="15" x14ac:dyDescent="0.25">
      <c r="C24" s="45">
        <v>550</v>
      </c>
      <c r="D24" s="45">
        <v>559</v>
      </c>
      <c r="E24" s="3" t="s">
        <v>116</v>
      </c>
      <c r="F24" s="34" t="s">
        <v>322</v>
      </c>
      <c r="G24" s="1" t="s">
        <v>16</v>
      </c>
      <c r="H24" s="3" t="s">
        <v>315</v>
      </c>
      <c r="I24" s="3" t="s">
        <v>116</v>
      </c>
      <c r="J24" s="34" t="s">
        <v>322</v>
      </c>
      <c r="K24" s="1">
        <v>400</v>
      </c>
      <c r="L24" s="3" t="s">
        <v>274</v>
      </c>
      <c r="M24" s="1" t="s">
        <v>7</v>
      </c>
    </row>
    <row r="25" spans="3:13" ht="15" x14ac:dyDescent="0.25">
      <c r="C25" s="45">
        <v>600</v>
      </c>
      <c r="D25" s="45">
        <v>610</v>
      </c>
      <c r="E25" s="3" t="s">
        <v>116</v>
      </c>
      <c r="F25" s="34" t="s">
        <v>322</v>
      </c>
      <c r="G25" s="1" t="s">
        <v>16</v>
      </c>
      <c r="H25" s="3" t="s">
        <v>315</v>
      </c>
      <c r="I25" s="3" t="s">
        <v>116</v>
      </c>
      <c r="J25" s="34" t="s">
        <v>322</v>
      </c>
      <c r="K25" s="1">
        <v>450</v>
      </c>
      <c r="L25" s="3" t="s">
        <v>274</v>
      </c>
      <c r="M25" s="1" t="s">
        <v>7</v>
      </c>
    </row>
  </sheetData>
  <sheetProtection algorithmName="SHA-512" hashValue="/gC+YclRfX9JNBF4dOe9oay6CdG5/cCPmXwMo6MIDs35rLopB/IgBZNNbz7Pdwa2niFYNhbtOSeEZzzxsTwYxg==" saltValue="ogea8+UFU7xLFuBH2hSHWQ==" spinCount="100000" sheet="1" objects="1" scenarios="1"/>
  <mergeCells count="4">
    <mergeCell ref="C1:D1"/>
    <mergeCell ref="E1:H1"/>
    <mergeCell ref="I1:M1"/>
    <mergeCell ref="O1:P1"/>
  </mergeCells>
  <phoneticPr fontId="6" type="noConversion"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9BBC1-BE9C-43E6-BBA1-E39479CB8B1F}">
  <sheetPr codeName="Sheet128"/>
  <dimension ref="A1:AC101"/>
  <sheetViews>
    <sheetView zoomScale="85" zoomScaleNormal="85" workbookViewId="0">
      <selection activeCell="N9" sqref="N9"/>
    </sheetView>
  </sheetViews>
  <sheetFormatPr defaultRowHeight="14" x14ac:dyDescent="0.25"/>
  <cols>
    <col min="1" max="1" width="17.26953125" style="23" bestFit="1" customWidth="1"/>
    <col min="2" max="2" width="21.08984375" style="35" bestFit="1" customWidth="1"/>
    <col min="3" max="4" width="5.26953125" bestFit="1" customWidth="1"/>
    <col min="5" max="5" width="8.26953125" bestFit="1" customWidth="1"/>
    <col min="6" max="7" width="5.26953125" bestFit="1" customWidth="1"/>
    <col min="8" max="9" width="9.26953125" bestFit="1" customWidth="1"/>
    <col min="10" max="10" width="11.36328125" bestFit="1" customWidth="1"/>
    <col min="11" max="11" width="6.26953125" bestFit="1" customWidth="1"/>
    <col min="12" max="12" width="7.26953125" bestFit="1" customWidth="1"/>
    <col min="13" max="13" width="5.26953125" bestFit="1" customWidth="1"/>
    <col min="14" max="14" width="11.36328125" bestFit="1" customWidth="1"/>
    <col min="15" max="15" width="5.26953125" bestFit="1" customWidth="1"/>
    <col min="16" max="16" width="11.36328125" bestFit="1" customWidth="1"/>
    <col min="17" max="17" width="6.26953125" bestFit="1" customWidth="1"/>
    <col min="18" max="18" width="8.26953125" bestFit="1" customWidth="1"/>
    <col min="19" max="19" width="7.26953125" bestFit="1" customWidth="1"/>
    <col min="20" max="20" width="5.26953125" bestFit="1" customWidth="1"/>
    <col min="21" max="21" width="6.26953125" bestFit="1" customWidth="1"/>
    <col min="22" max="22" width="5.26953125" bestFit="1" customWidth="1"/>
    <col min="23" max="24" width="17.26953125" bestFit="1" customWidth="1"/>
    <col min="25" max="25" width="9" bestFit="1" customWidth="1"/>
    <col min="26" max="26" width="5.26953125" bestFit="1" customWidth="1"/>
    <col min="27" max="27" width="12.26953125" bestFit="1" customWidth="1"/>
    <col min="28" max="28" width="5.26953125" bestFit="1" customWidth="1"/>
    <col min="29" max="29" width="21.08984375" bestFit="1" customWidth="1"/>
  </cols>
  <sheetData>
    <row r="1" spans="1:29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77</v>
      </c>
      <c r="F1" s="18" t="s">
        <v>166</v>
      </c>
      <c r="G1" s="18" t="s">
        <v>167</v>
      </c>
      <c r="H1" s="18" t="s">
        <v>42</v>
      </c>
      <c r="I1" s="18" t="s">
        <v>457</v>
      </c>
      <c r="J1" s="18" t="s">
        <v>48</v>
      </c>
      <c r="K1" s="18" t="s">
        <v>82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8" t="s">
        <v>78</v>
      </c>
      <c r="S1" s="19" t="s">
        <v>79</v>
      </c>
      <c r="T1" s="18" t="s">
        <v>3</v>
      </c>
      <c r="U1" s="18" t="s">
        <v>160</v>
      </c>
      <c r="V1" s="18" t="s">
        <v>5</v>
      </c>
      <c r="W1" s="18" t="s">
        <v>48</v>
      </c>
      <c r="X1" s="18" t="s">
        <v>82</v>
      </c>
      <c r="Y1" s="19" t="s">
        <v>79</v>
      </c>
      <c r="Z1" s="18" t="s">
        <v>3</v>
      </c>
      <c r="AA1" s="18" t="s">
        <v>160</v>
      </c>
      <c r="AB1" s="18" t="s">
        <v>5</v>
      </c>
      <c r="AC1" s="18" t="s">
        <v>474</v>
      </c>
    </row>
    <row r="2" spans="1:29" x14ac:dyDescent="0.25">
      <c r="A2" s="22">
        <v>60</v>
      </c>
      <c r="B2" s="3" t="s">
        <v>1095</v>
      </c>
      <c r="C2" s="3">
        <v>2</v>
      </c>
      <c r="D2" s="3" t="s">
        <v>471</v>
      </c>
      <c r="E2" s="18">
        <f>VALUE(TRIM(MID(SUBSTITUTE($B2,"-",REPT(" ",99)),COLUMN(B2)*99-98,99)))</f>
        <v>65</v>
      </c>
      <c r="F2" s="18">
        <f t="shared" ref="F2:G2" si="0">VALUE(TRIM(MID(SUBSTITUTE($B2,"-",REPT(" ",99)),COLUMN(C2)*99-98,99)))</f>
        <v>200</v>
      </c>
      <c r="G2" s="18">
        <f t="shared" si="0"/>
        <v>300</v>
      </c>
      <c r="H2" s="18" t="str">
        <f>(TRIM(MID(SUBSTITUTE($B2,"-",REPT(" ",99)),COLUMN(E2)*99-98,99)))</f>
        <v>C1</v>
      </c>
      <c r="I2" s="18" t="str">
        <f>(TRIM(MID(SUBSTITUTE($B2,"-",REPT(" ",99)),COLUMN(F2)*99-98,99)))</f>
        <v>F</v>
      </c>
      <c r="J2" s="18" t="str">
        <f>VLOOKUP(E2,J2数据库!C:E,3,0)</f>
        <v>钢板</v>
      </c>
      <c r="K2" s="18" t="str">
        <f>VLOOKUP(E2,J2数据库!C:Q,4,0)</f>
        <v>δ=6</v>
      </c>
      <c r="L2" s="19">
        <f>IF(E2&lt;80,((F2/1000)*(G2/1000))*C2,((F2/1000)*(G2/1000))*C2*2)</f>
        <v>0.12</v>
      </c>
      <c r="M2" s="18" t="str">
        <f>VLOOKUP(E2,J2数据库!C:Q,5,0)</f>
        <v>m²</v>
      </c>
      <c r="N2" s="18" t="str">
        <f>VLOOKUP(H2,J2数据库!S:T,2,0)</f>
        <v>Q235B</v>
      </c>
      <c r="O2" s="18"/>
      <c r="P2" s="18" t="str">
        <f>VLOOKUP(E2,J2数据库!C:Q,7,0)</f>
        <v>钢板</v>
      </c>
      <c r="Q2" s="18" t="str">
        <f>VLOOKUP(E2,J2数据库!C:Q,8,0)</f>
        <v>δ=6</v>
      </c>
      <c r="R2" s="18">
        <f>VLOOKUP(E2,J2数据库!C:Q,9,0)</f>
        <v>100</v>
      </c>
      <c r="S2" s="19">
        <f t="shared" ref="S2:S20" si="1">(G2/1000*R2/1000)*C2</f>
        <v>0.06</v>
      </c>
      <c r="T2" s="18" t="str">
        <f>VLOOKUP(E2,J2数据库!C:Q,10,0)</f>
        <v>m²</v>
      </c>
      <c r="U2" s="18" t="str">
        <f>VLOOKUP(E2,J2数据库!C:Q,11,0)</f>
        <v>Q235B</v>
      </c>
      <c r="V2" s="18"/>
      <c r="W2" s="18" t="str">
        <f>VLOOKUP(E2,J2数据库!C:Q,12,0)</f>
        <v>标准型2螺栓管夹</v>
      </c>
      <c r="X2" s="18" t="str">
        <f>VLOOKUP(E2,J2数据库!C:Q,13,0)&amp;"-"&amp;E2&amp;"-"&amp;H2</f>
        <v>A2-65-C1</v>
      </c>
      <c r="Y2" s="19">
        <f>VLOOKUP(E2,J2数据库!C:Q,14,0)*C2</f>
        <v>4</v>
      </c>
      <c r="Z2" s="18" t="str">
        <f>VLOOKUP(E2,J2数据库!C:Q,15,0)</f>
        <v>套</v>
      </c>
      <c r="AA2" s="18" t="str">
        <f>VLOOKUP(H2,J2数据库!S:T,2,0)</f>
        <v>Q235B</v>
      </c>
      <c r="AB2" s="18"/>
      <c r="AC2" s="18">
        <f>IF(I2="F",1,0)</f>
        <v>1</v>
      </c>
    </row>
    <row r="3" spans="1:29" x14ac:dyDescent="0.25">
      <c r="A3" s="22"/>
      <c r="B3" s="3"/>
      <c r="C3" s="3"/>
      <c r="D3" s="3"/>
      <c r="E3" s="18" t="e">
        <f t="shared" ref="E3:E20" si="2">VALUE(TRIM(MID(SUBSTITUTE($B3,"-",REPT(" ",99)),COLUMN(B3)*99-98,99)))</f>
        <v>#VALUE!</v>
      </c>
      <c r="F3" s="18" t="str">
        <f t="shared" ref="F3:I18" si="3">(TRIM(MID(SUBSTITUTE($B3,"-",REPT(" ",99)),COLUMN(C3)*99-98,99)))</f>
        <v/>
      </c>
      <c r="G3" s="18" t="str">
        <f t="shared" si="3"/>
        <v/>
      </c>
      <c r="H3" s="18" t="str">
        <f t="shared" si="3"/>
        <v/>
      </c>
      <c r="I3" s="18" t="str">
        <f t="shared" si="3"/>
        <v/>
      </c>
      <c r="J3" s="18" t="e">
        <f>VLOOKUP(E3,J2数据库!C:E,3,0)</f>
        <v>#VALUE!</v>
      </c>
      <c r="K3" s="18" t="e">
        <f>VLOOKUP(E3,J2数据库!C:Q,4,0)</f>
        <v>#VALUE!</v>
      </c>
      <c r="L3" s="19" t="e">
        <f t="shared" ref="L3:L20" si="4">IF(E3&lt;80,((F3/1000)*(G3/1000))*C3,((F3/1000)*(G3/1000))*C3*2)</f>
        <v>#VALUE!</v>
      </c>
      <c r="M3" s="18" t="e">
        <f>VLOOKUP(E3,J2数据库!C:Q,5,0)</f>
        <v>#VALUE!</v>
      </c>
      <c r="N3" s="18" t="e">
        <f>VLOOKUP(H3,J2数据库!S:T,2,0)</f>
        <v>#N/A</v>
      </c>
      <c r="O3" s="18"/>
      <c r="P3" s="18" t="e">
        <f>VLOOKUP(E3,J2数据库!C:Q,7,0)</f>
        <v>#VALUE!</v>
      </c>
      <c r="Q3" s="18" t="e">
        <f>VLOOKUP(E3,J2数据库!C:Q,8,0)</f>
        <v>#VALUE!</v>
      </c>
      <c r="R3" s="18" t="e">
        <f>VLOOKUP(E3,J2数据库!C:Q,9,0)</f>
        <v>#VALUE!</v>
      </c>
      <c r="S3" s="19" t="e">
        <f t="shared" si="1"/>
        <v>#VALUE!</v>
      </c>
      <c r="T3" s="18" t="e">
        <f>VLOOKUP(E3,J2数据库!C:Q,10,0)</f>
        <v>#VALUE!</v>
      </c>
      <c r="U3" s="18" t="e">
        <f>VLOOKUP(E3,J2数据库!C:Q,11,0)</f>
        <v>#VALUE!</v>
      </c>
      <c r="V3" s="18"/>
      <c r="W3" s="18" t="e">
        <f>VLOOKUP(E3,J2数据库!C:Q,12,0)</f>
        <v>#VALUE!</v>
      </c>
      <c r="X3" s="18" t="e">
        <f>VLOOKUP(E3,J2数据库!C:Q,13,0)&amp;"-"&amp;E3&amp;"-"&amp;H3</f>
        <v>#VALUE!</v>
      </c>
      <c r="Y3" s="19" t="e">
        <f>VLOOKUP(E3,J2数据库!C:Q,14,0)*C3</f>
        <v>#VALUE!</v>
      </c>
      <c r="Z3" s="18" t="e">
        <f>VLOOKUP(E3,J2数据库!C:Q,15,0)</f>
        <v>#VALUE!</v>
      </c>
      <c r="AA3" s="18" t="e">
        <f>VLOOKUP(H3,J2数据库!S:T,2,0)</f>
        <v>#N/A</v>
      </c>
      <c r="AB3" s="18"/>
      <c r="AC3" s="18">
        <f t="shared" ref="AC3:AC20" si="5">IF(I3="F",1,0)</f>
        <v>0</v>
      </c>
    </row>
    <row r="4" spans="1:29" x14ac:dyDescent="0.25">
      <c r="A4" s="22"/>
      <c r="B4" s="3"/>
      <c r="C4" s="3"/>
      <c r="D4" s="3"/>
      <c r="E4" s="18" t="e">
        <f t="shared" si="2"/>
        <v>#VALUE!</v>
      </c>
      <c r="F4" s="18" t="str">
        <f t="shared" si="3"/>
        <v/>
      </c>
      <c r="G4" s="18" t="str">
        <f t="shared" si="3"/>
        <v/>
      </c>
      <c r="H4" s="18" t="str">
        <f t="shared" si="3"/>
        <v/>
      </c>
      <c r="I4" s="18" t="str">
        <f t="shared" si="3"/>
        <v/>
      </c>
      <c r="J4" s="18" t="e">
        <f>VLOOKUP(E4,J2数据库!C:E,3,0)</f>
        <v>#VALUE!</v>
      </c>
      <c r="K4" s="18" t="e">
        <f>VLOOKUP(E4,J2数据库!C:Q,4,0)</f>
        <v>#VALUE!</v>
      </c>
      <c r="L4" s="19" t="e">
        <f t="shared" si="4"/>
        <v>#VALUE!</v>
      </c>
      <c r="M4" s="18" t="e">
        <f>VLOOKUP(E4,J2数据库!C:Q,5,0)</f>
        <v>#VALUE!</v>
      </c>
      <c r="N4" s="18" t="e">
        <f>VLOOKUP(H4,J2数据库!S:T,2,0)</f>
        <v>#N/A</v>
      </c>
      <c r="O4" s="18"/>
      <c r="P4" s="18" t="e">
        <f>VLOOKUP(E4,J2数据库!C:Q,7,0)</f>
        <v>#VALUE!</v>
      </c>
      <c r="Q4" s="18" t="e">
        <f>VLOOKUP(E4,J2数据库!C:Q,8,0)</f>
        <v>#VALUE!</v>
      </c>
      <c r="R4" s="18" t="e">
        <f>VLOOKUP(E4,J2数据库!C:Q,9,0)</f>
        <v>#VALUE!</v>
      </c>
      <c r="S4" s="19" t="e">
        <f t="shared" si="1"/>
        <v>#VALUE!</v>
      </c>
      <c r="T4" s="18" t="e">
        <f>VLOOKUP(E4,J2数据库!C:Q,10,0)</f>
        <v>#VALUE!</v>
      </c>
      <c r="U4" s="18" t="e">
        <f>VLOOKUP(E4,J2数据库!C:Q,11,0)</f>
        <v>#VALUE!</v>
      </c>
      <c r="V4" s="18"/>
      <c r="W4" s="18" t="e">
        <f>VLOOKUP(E4,J2数据库!C:Q,12,0)</f>
        <v>#VALUE!</v>
      </c>
      <c r="X4" s="18" t="e">
        <f>VLOOKUP(E4,J2数据库!C:Q,13,0)&amp;"-"&amp;E4&amp;"-"&amp;H4</f>
        <v>#VALUE!</v>
      </c>
      <c r="Y4" s="19" t="e">
        <f>VLOOKUP(E4,J2数据库!C:Q,14,0)*C4</f>
        <v>#VALUE!</v>
      </c>
      <c r="Z4" s="18" t="e">
        <f>VLOOKUP(E4,J2数据库!C:Q,15,0)</f>
        <v>#VALUE!</v>
      </c>
      <c r="AA4" s="18" t="e">
        <f>VLOOKUP(H4,J2数据库!S:T,2,0)</f>
        <v>#N/A</v>
      </c>
      <c r="AB4" s="18"/>
      <c r="AC4" s="18">
        <f t="shared" si="5"/>
        <v>0</v>
      </c>
    </row>
    <row r="5" spans="1:29" x14ac:dyDescent="0.25">
      <c r="A5" s="22"/>
      <c r="B5" s="3"/>
      <c r="C5" s="3"/>
      <c r="D5" s="3"/>
      <c r="E5" s="18" t="e">
        <f t="shared" si="2"/>
        <v>#VALUE!</v>
      </c>
      <c r="F5" s="18" t="str">
        <f t="shared" si="3"/>
        <v/>
      </c>
      <c r="G5" s="18" t="str">
        <f t="shared" si="3"/>
        <v/>
      </c>
      <c r="H5" s="18" t="str">
        <f t="shared" si="3"/>
        <v/>
      </c>
      <c r="I5" s="18" t="str">
        <f t="shared" si="3"/>
        <v/>
      </c>
      <c r="J5" s="18" t="e">
        <f>VLOOKUP(E5,J2数据库!C:E,3,0)</f>
        <v>#VALUE!</v>
      </c>
      <c r="K5" s="18" t="e">
        <f>VLOOKUP(E5,J2数据库!C:Q,4,0)</f>
        <v>#VALUE!</v>
      </c>
      <c r="L5" s="19" t="e">
        <f t="shared" si="4"/>
        <v>#VALUE!</v>
      </c>
      <c r="M5" s="18" t="e">
        <f>VLOOKUP(E5,J2数据库!C:Q,5,0)</f>
        <v>#VALUE!</v>
      </c>
      <c r="N5" s="18" t="e">
        <f>VLOOKUP(H5,J2数据库!S:T,2,0)</f>
        <v>#N/A</v>
      </c>
      <c r="O5" s="18"/>
      <c r="P5" s="18" t="e">
        <f>VLOOKUP(E5,J2数据库!C:Q,7,0)</f>
        <v>#VALUE!</v>
      </c>
      <c r="Q5" s="18" t="e">
        <f>VLOOKUP(E5,J2数据库!C:Q,8,0)</f>
        <v>#VALUE!</v>
      </c>
      <c r="R5" s="18" t="e">
        <f>VLOOKUP(E5,J2数据库!C:Q,9,0)</f>
        <v>#VALUE!</v>
      </c>
      <c r="S5" s="19" t="e">
        <f t="shared" si="1"/>
        <v>#VALUE!</v>
      </c>
      <c r="T5" s="18" t="e">
        <f>VLOOKUP(E5,J2数据库!C:Q,10,0)</f>
        <v>#VALUE!</v>
      </c>
      <c r="U5" s="18" t="e">
        <f>VLOOKUP(E5,J2数据库!C:Q,11,0)</f>
        <v>#VALUE!</v>
      </c>
      <c r="V5" s="18"/>
      <c r="W5" s="18" t="e">
        <f>VLOOKUP(E5,J2数据库!C:Q,12,0)</f>
        <v>#VALUE!</v>
      </c>
      <c r="X5" s="18" t="e">
        <f>VLOOKUP(E5,J2数据库!C:Q,13,0)&amp;"-"&amp;E5&amp;"-"&amp;H5</f>
        <v>#VALUE!</v>
      </c>
      <c r="Y5" s="19" t="e">
        <f>VLOOKUP(E5,J2数据库!C:Q,14,0)*C5</f>
        <v>#VALUE!</v>
      </c>
      <c r="Z5" s="18" t="e">
        <f>VLOOKUP(E5,J2数据库!C:Q,15,0)</f>
        <v>#VALUE!</v>
      </c>
      <c r="AA5" s="18" t="e">
        <f>VLOOKUP(H5,J2数据库!S:T,2,0)</f>
        <v>#N/A</v>
      </c>
      <c r="AB5" s="18"/>
      <c r="AC5" s="18">
        <f t="shared" si="5"/>
        <v>0</v>
      </c>
    </row>
    <row r="6" spans="1:29" x14ac:dyDescent="0.25">
      <c r="A6" s="22"/>
      <c r="B6" s="3"/>
      <c r="C6" s="3"/>
      <c r="D6" s="3"/>
      <c r="E6" s="18" t="e">
        <f t="shared" si="2"/>
        <v>#VALUE!</v>
      </c>
      <c r="F6" s="18" t="str">
        <f t="shared" si="3"/>
        <v/>
      </c>
      <c r="G6" s="18" t="str">
        <f t="shared" si="3"/>
        <v/>
      </c>
      <c r="H6" s="18" t="str">
        <f t="shared" si="3"/>
        <v/>
      </c>
      <c r="I6" s="18" t="str">
        <f t="shared" si="3"/>
        <v/>
      </c>
      <c r="J6" s="18" t="e">
        <f>VLOOKUP(E6,J2数据库!C:E,3,0)</f>
        <v>#VALUE!</v>
      </c>
      <c r="K6" s="18" t="e">
        <f>VLOOKUP(E6,J2数据库!C:Q,4,0)</f>
        <v>#VALUE!</v>
      </c>
      <c r="L6" s="19" t="e">
        <f t="shared" si="4"/>
        <v>#VALUE!</v>
      </c>
      <c r="M6" s="18" t="e">
        <f>VLOOKUP(E6,J2数据库!C:Q,5,0)</f>
        <v>#VALUE!</v>
      </c>
      <c r="N6" s="18" t="e">
        <f>VLOOKUP(H6,J2数据库!S:T,2,0)</f>
        <v>#N/A</v>
      </c>
      <c r="O6" s="18"/>
      <c r="P6" s="18" t="e">
        <f>VLOOKUP(E6,J2数据库!C:Q,7,0)</f>
        <v>#VALUE!</v>
      </c>
      <c r="Q6" s="18" t="e">
        <f>VLOOKUP(E6,J2数据库!C:Q,8,0)</f>
        <v>#VALUE!</v>
      </c>
      <c r="R6" s="18" t="e">
        <f>VLOOKUP(E6,J2数据库!C:Q,9,0)</f>
        <v>#VALUE!</v>
      </c>
      <c r="S6" s="19" t="e">
        <f t="shared" si="1"/>
        <v>#VALUE!</v>
      </c>
      <c r="T6" s="18" t="e">
        <f>VLOOKUP(E6,J2数据库!C:Q,10,0)</f>
        <v>#VALUE!</v>
      </c>
      <c r="U6" s="18" t="e">
        <f>VLOOKUP(E6,J2数据库!C:Q,11,0)</f>
        <v>#VALUE!</v>
      </c>
      <c r="V6" s="18"/>
      <c r="W6" s="18" t="e">
        <f>VLOOKUP(E6,J2数据库!C:Q,12,0)</f>
        <v>#VALUE!</v>
      </c>
      <c r="X6" s="18" t="e">
        <f>VLOOKUP(E6,J2数据库!C:Q,13,0)&amp;"-"&amp;E6&amp;"-"&amp;H6</f>
        <v>#VALUE!</v>
      </c>
      <c r="Y6" s="19" t="e">
        <f>VLOOKUP(E6,J2数据库!C:Q,14,0)*C6</f>
        <v>#VALUE!</v>
      </c>
      <c r="Z6" s="18" t="e">
        <f>VLOOKUP(E6,J2数据库!C:Q,15,0)</f>
        <v>#VALUE!</v>
      </c>
      <c r="AA6" s="18" t="e">
        <f>VLOOKUP(H6,J2数据库!S:T,2,0)</f>
        <v>#N/A</v>
      </c>
      <c r="AB6" s="18"/>
      <c r="AC6" s="18">
        <f t="shared" si="5"/>
        <v>0</v>
      </c>
    </row>
    <row r="7" spans="1:29" x14ac:dyDescent="0.25">
      <c r="A7" s="22"/>
      <c r="B7" s="3"/>
      <c r="C7" s="3"/>
      <c r="D7" s="3"/>
      <c r="E7" s="18" t="e">
        <f t="shared" si="2"/>
        <v>#VALUE!</v>
      </c>
      <c r="F7" s="18" t="str">
        <f t="shared" si="3"/>
        <v/>
      </c>
      <c r="G7" s="18" t="str">
        <f t="shared" si="3"/>
        <v/>
      </c>
      <c r="H7" s="18" t="str">
        <f t="shared" si="3"/>
        <v/>
      </c>
      <c r="I7" s="18" t="str">
        <f t="shared" si="3"/>
        <v/>
      </c>
      <c r="J7" s="18" t="e">
        <f>VLOOKUP(E7,J2数据库!C:E,3,0)</f>
        <v>#VALUE!</v>
      </c>
      <c r="K7" s="18" t="e">
        <f>VLOOKUP(E7,J2数据库!C:Q,4,0)</f>
        <v>#VALUE!</v>
      </c>
      <c r="L7" s="19" t="e">
        <f t="shared" si="4"/>
        <v>#VALUE!</v>
      </c>
      <c r="M7" s="18" t="e">
        <f>VLOOKUP(E7,J2数据库!C:Q,5,0)</f>
        <v>#VALUE!</v>
      </c>
      <c r="N7" s="18" t="e">
        <f>VLOOKUP(H7,J2数据库!S:T,2,0)</f>
        <v>#N/A</v>
      </c>
      <c r="O7" s="18"/>
      <c r="P7" s="18" t="e">
        <f>VLOOKUP(E7,J2数据库!C:Q,7,0)</f>
        <v>#VALUE!</v>
      </c>
      <c r="Q7" s="18" t="e">
        <f>VLOOKUP(E7,J2数据库!C:Q,8,0)</f>
        <v>#VALUE!</v>
      </c>
      <c r="R7" s="18" t="e">
        <f>VLOOKUP(E7,J2数据库!C:Q,9,0)</f>
        <v>#VALUE!</v>
      </c>
      <c r="S7" s="19" t="e">
        <f t="shared" si="1"/>
        <v>#VALUE!</v>
      </c>
      <c r="T7" s="18" t="e">
        <f>VLOOKUP(E7,J2数据库!C:Q,10,0)</f>
        <v>#VALUE!</v>
      </c>
      <c r="U7" s="18" t="e">
        <f>VLOOKUP(E7,J2数据库!C:Q,11,0)</f>
        <v>#VALUE!</v>
      </c>
      <c r="V7" s="18"/>
      <c r="W7" s="18" t="e">
        <f>VLOOKUP(E7,J2数据库!C:Q,12,0)</f>
        <v>#VALUE!</v>
      </c>
      <c r="X7" s="18" t="e">
        <f>VLOOKUP(E7,J2数据库!C:Q,13,0)&amp;"-"&amp;E7&amp;"-"&amp;H7</f>
        <v>#VALUE!</v>
      </c>
      <c r="Y7" s="19" t="e">
        <f>VLOOKUP(E7,J2数据库!C:Q,14,0)*C7</f>
        <v>#VALUE!</v>
      </c>
      <c r="Z7" s="18" t="e">
        <f>VLOOKUP(E7,J2数据库!C:Q,15,0)</f>
        <v>#VALUE!</v>
      </c>
      <c r="AA7" s="18" t="e">
        <f>VLOOKUP(H7,J2数据库!S:T,2,0)</f>
        <v>#N/A</v>
      </c>
      <c r="AB7" s="18"/>
      <c r="AC7" s="18">
        <f t="shared" si="5"/>
        <v>0</v>
      </c>
    </row>
    <row r="8" spans="1:29" x14ac:dyDescent="0.25">
      <c r="A8" s="22"/>
      <c r="B8" s="3"/>
      <c r="C8" s="3"/>
      <c r="D8" s="3"/>
      <c r="E8" s="18" t="e">
        <f t="shared" si="2"/>
        <v>#VALUE!</v>
      </c>
      <c r="F8" s="18" t="str">
        <f t="shared" si="3"/>
        <v/>
      </c>
      <c r="G8" s="18" t="str">
        <f t="shared" si="3"/>
        <v/>
      </c>
      <c r="H8" s="18" t="str">
        <f t="shared" si="3"/>
        <v/>
      </c>
      <c r="I8" s="18" t="str">
        <f t="shared" si="3"/>
        <v/>
      </c>
      <c r="J8" s="18" t="e">
        <f>VLOOKUP(E8,J2数据库!C:E,3,0)</f>
        <v>#VALUE!</v>
      </c>
      <c r="K8" s="18" t="e">
        <f>VLOOKUP(E8,J2数据库!C:Q,4,0)</f>
        <v>#VALUE!</v>
      </c>
      <c r="L8" s="19" t="e">
        <f t="shared" si="4"/>
        <v>#VALUE!</v>
      </c>
      <c r="M8" s="18" t="e">
        <f>VLOOKUP(E8,J2数据库!C:Q,5,0)</f>
        <v>#VALUE!</v>
      </c>
      <c r="N8" s="18" t="e">
        <f>VLOOKUP(H8,J2数据库!S:T,2,0)</f>
        <v>#N/A</v>
      </c>
      <c r="O8" s="18"/>
      <c r="P8" s="18" t="e">
        <f>VLOOKUP(E8,J2数据库!C:Q,7,0)</f>
        <v>#VALUE!</v>
      </c>
      <c r="Q8" s="18" t="e">
        <f>VLOOKUP(E8,J2数据库!C:Q,8,0)</f>
        <v>#VALUE!</v>
      </c>
      <c r="R8" s="18" t="e">
        <f>VLOOKUP(E8,J2数据库!C:Q,9,0)</f>
        <v>#VALUE!</v>
      </c>
      <c r="S8" s="19" t="e">
        <f t="shared" si="1"/>
        <v>#VALUE!</v>
      </c>
      <c r="T8" s="18" t="e">
        <f>VLOOKUP(E8,J2数据库!C:Q,10,0)</f>
        <v>#VALUE!</v>
      </c>
      <c r="U8" s="18" t="e">
        <f>VLOOKUP(E8,J2数据库!C:Q,11,0)</f>
        <v>#VALUE!</v>
      </c>
      <c r="V8" s="18"/>
      <c r="W8" s="18" t="e">
        <f>VLOOKUP(E8,J2数据库!C:Q,12,0)</f>
        <v>#VALUE!</v>
      </c>
      <c r="X8" s="18" t="e">
        <f>VLOOKUP(E8,J2数据库!C:Q,13,0)&amp;"-"&amp;E8&amp;"-"&amp;H8</f>
        <v>#VALUE!</v>
      </c>
      <c r="Y8" s="19" t="e">
        <f>VLOOKUP(E8,J2数据库!C:Q,14,0)*C8</f>
        <v>#VALUE!</v>
      </c>
      <c r="Z8" s="18" t="e">
        <f>VLOOKUP(E8,J2数据库!C:Q,15,0)</f>
        <v>#VALUE!</v>
      </c>
      <c r="AA8" s="18" t="e">
        <f>VLOOKUP(H8,J2数据库!S:T,2,0)</f>
        <v>#N/A</v>
      </c>
      <c r="AB8" s="18"/>
      <c r="AC8" s="18">
        <f t="shared" si="5"/>
        <v>0</v>
      </c>
    </row>
    <row r="9" spans="1:29" x14ac:dyDescent="0.25">
      <c r="A9" s="22"/>
      <c r="B9" s="3"/>
      <c r="C9" s="3"/>
      <c r="D9" s="3"/>
      <c r="E9" s="18" t="e">
        <f t="shared" si="2"/>
        <v>#VALUE!</v>
      </c>
      <c r="F9" s="18" t="str">
        <f t="shared" si="3"/>
        <v/>
      </c>
      <c r="G9" s="18" t="str">
        <f t="shared" si="3"/>
        <v/>
      </c>
      <c r="H9" s="18" t="str">
        <f t="shared" si="3"/>
        <v/>
      </c>
      <c r="I9" s="18" t="str">
        <f t="shared" si="3"/>
        <v/>
      </c>
      <c r="J9" s="18" t="e">
        <f>VLOOKUP(E9,J2数据库!C:E,3,0)</f>
        <v>#VALUE!</v>
      </c>
      <c r="K9" s="18" t="e">
        <f>VLOOKUP(E9,J2数据库!C:Q,4,0)</f>
        <v>#VALUE!</v>
      </c>
      <c r="L9" s="19" t="e">
        <f t="shared" si="4"/>
        <v>#VALUE!</v>
      </c>
      <c r="M9" s="18" t="e">
        <f>VLOOKUP(E9,J2数据库!C:Q,5,0)</f>
        <v>#VALUE!</v>
      </c>
      <c r="N9" s="18" t="e">
        <f>VLOOKUP(H9,J2数据库!S:T,2,0)</f>
        <v>#N/A</v>
      </c>
      <c r="O9" s="18"/>
      <c r="P9" s="18" t="e">
        <f>VLOOKUP(E9,J2数据库!C:Q,7,0)</f>
        <v>#VALUE!</v>
      </c>
      <c r="Q9" s="18" t="e">
        <f>VLOOKUP(E9,J2数据库!C:Q,8,0)</f>
        <v>#VALUE!</v>
      </c>
      <c r="R9" s="18" t="e">
        <f>VLOOKUP(E9,J2数据库!C:Q,9,0)</f>
        <v>#VALUE!</v>
      </c>
      <c r="S9" s="19" t="e">
        <f t="shared" si="1"/>
        <v>#VALUE!</v>
      </c>
      <c r="T9" s="18" t="e">
        <f>VLOOKUP(E9,J2数据库!C:Q,10,0)</f>
        <v>#VALUE!</v>
      </c>
      <c r="U9" s="18" t="e">
        <f>VLOOKUP(E9,J2数据库!C:Q,11,0)</f>
        <v>#VALUE!</v>
      </c>
      <c r="V9" s="18"/>
      <c r="W9" s="18" t="e">
        <f>VLOOKUP(E9,J2数据库!C:Q,12,0)</f>
        <v>#VALUE!</v>
      </c>
      <c r="X9" s="18" t="e">
        <f>VLOOKUP(E9,J2数据库!C:Q,13,0)&amp;"-"&amp;E9&amp;"-"&amp;H9</f>
        <v>#VALUE!</v>
      </c>
      <c r="Y9" s="19" t="e">
        <f>VLOOKUP(E9,J2数据库!C:Q,14,0)*C9</f>
        <v>#VALUE!</v>
      </c>
      <c r="Z9" s="18" t="e">
        <f>VLOOKUP(E9,J2数据库!C:Q,15,0)</f>
        <v>#VALUE!</v>
      </c>
      <c r="AA9" s="18" t="e">
        <f>VLOOKUP(H9,J2数据库!S:T,2,0)</f>
        <v>#N/A</v>
      </c>
      <c r="AB9" s="18"/>
      <c r="AC9" s="18">
        <f t="shared" si="5"/>
        <v>0</v>
      </c>
    </row>
    <row r="10" spans="1:29" x14ac:dyDescent="0.25">
      <c r="A10" s="22"/>
      <c r="B10" s="3"/>
      <c r="C10" s="3"/>
      <c r="D10" s="3"/>
      <c r="E10" s="18" t="e">
        <f t="shared" si="2"/>
        <v>#VALUE!</v>
      </c>
      <c r="F10" s="18" t="str">
        <f t="shared" si="3"/>
        <v/>
      </c>
      <c r="G10" s="18" t="str">
        <f t="shared" si="3"/>
        <v/>
      </c>
      <c r="H10" s="18" t="str">
        <f t="shared" si="3"/>
        <v/>
      </c>
      <c r="I10" s="18" t="str">
        <f t="shared" si="3"/>
        <v/>
      </c>
      <c r="J10" s="18" t="e">
        <f>VLOOKUP(E10,J2数据库!C:E,3,0)</f>
        <v>#VALUE!</v>
      </c>
      <c r="K10" s="18" t="e">
        <f>VLOOKUP(E10,J2数据库!C:Q,4,0)</f>
        <v>#VALUE!</v>
      </c>
      <c r="L10" s="19" t="e">
        <f t="shared" si="4"/>
        <v>#VALUE!</v>
      </c>
      <c r="M10" s="18" t="e">
        <f>VLOOKUP(E10,J2数据库!C:Q,5,0)</f>
        <v>#VALUE!</v>
      </c>
      <c r="N10" s="18" t="e">
        <f>VLOOKUP(H10,J2数据库!S:T,2,0)</f>
        <v>#N/A</v>
      </c>
      <c r="O10" s="18"/>
      <c r="P10" s="18" t="e">
        <f>VLOOKUP(E10,J2数据库!C:Q,7,0)</f>
        <v>#VALUE!</v>
      </c>
      <c r="Q10" s="18" t="e">
        <f>VLOOKUP(E10,J2数据库!C:Q,8,0)</f>
        <v>#VALUE!</v>
      </c>
      <c r="R10" s="18" t="e">
        <f>VLOOKUP(E10,J2数据库!C:Q,9,0)</f>
        <v>#VALUE!</v>
      </c>
      <c r="S10" s="19" t="e">
        <f t="shared" si="1"/>
        <v>#VALUE!</v>
      </c>
      <c r="T10" s="18" t="e">
        <f>VLOOKUP(E10,J2数据库!C:Q,10,0)</f>
        <v>#VALUE!</v>
      </c>
      <c r="U10" s="18" t="e">
        <f>VLOOKUP(E10,J2数据库!C:Q,11,0)</f>
        <v>#VALUE!</v>
      </c>
      <c r="V10" s="18"/>
      <c r="W10" s="18" t="e">
        <f>VLOOKUP(E10,J2数据库!C:Q,12,0)</f>
        <v>#VALUE!</v>
      </c>
      <c r="X10" s="18" t="e">
        <f>VLOOKUP(E10,J2数据库!C:Q,13,0)&amp;"-"&amp;E10&amp;"-"&amp;H10</f>
        <v>#VALUE!</v>
      </c>
      <c r="Y10" s="19" t="e">
        <f>VLOOKUP(E10,J2数据库!C:Q,14,0)*C10</f>
        <v>#VALUE!</v>
      </c>
      <c r="Z10" s="18" t="e">
        <f>VLOOKUP(E10,J2数据库!C:Q,15,0)</f>
        <v>#VALUE!</v>
      </c>
      <c r="AA10" s="18" t="e">
        <f>VLOOKUP(H10,J2数据库!S:T,2,0)</f>
        <v>#N/A</v>
      </c>
      <c r="AB10" s="18"/>
      <c r="AC10" s="18">
        <f t="shared" si="5"/>
        <v>0</v>
      </c>
    </row>
    <row r="11" spans="1:29" x14ac:dyDescent="0.25">
      <c r="A11" s="22"/>
      <c r="B11" s="3"/>
      <c r="C11" s="3"/>
      <c r="D11" s="3"/>
      <c r="E11" s="18" t="e">
        <f t="shared" si="2"/>
        <v>#VALUE!</v>
      </c>
      <c r="F11" s="18" t="str">
        <f t="shared" si="3"/>
        <v/>
      </c>
      <c r="G11" s="18" t="str">
        <f t="shared" si="3"/>
        <v/>
      </c>
      <c r="H11" s="18" t="str">
        <f t="shared" si="3"/>
        <v/>
      </c>
      <c r="I11" s="18" t="str">
        <f t="shared" si="3"/>
        <v/>
      </c>
      <c r="J11" s="18" t="e">
        <f>VLOOKUP(E11,J2数据库!C:E,3,0)</f>
        <v>#VALUE!</v>
      </c>
      <c r="K11" s="18" t="e">
        <f>VLOOKUP(E11,J2数据库!C:Q,4,0)</f>
        <v>#VALUE!</v>
      </c>
      <c r="L11" s="19" t="e">
        <f t="shared" si="4"/>
        <v>#VALUE!</v>
      </c>
      <c r="M11" s="18" t="e">
        <f>VLOOKUP(E11,J2数据库!C:Q,5,0)</f>
        <v>#VALUE!</v>
      </c>
      <c r="N11" s="18" t="e">
        <f>VLOOKUP(H11,J2数据库!S:T,2,0)</f>
        <v>#N/A</v>
      </c>
      <c r="O11" s="18"/>
      <c r="P11" s="18" t="e">
        <f>VLOOKUP(E11,J2数据库!C:Q,7,0)</f>
        <v>#VALUE!</v>
      </c>
      <c r="Q11" s="18" t="e">
        <f>VLOOKUP(E11,J2数据库!C:Q,8,0)</f>
        <v>#VALUE!</v>
      </c>
      <c r="R11" s="18" t="e">
        <f>VLOOKUP(E11,J2数据库!C:Q,9,0)</f>
        <v>#VALUE!</v>
      </c>
      <c r="S11" s="19" t="e">
        <f t="shared" si="1"/>
        <v>#VALUE!</v>
      </c>
      <c r="T11" s="18" t="e">
        <f>VLOOKUP(E11,J2数据库!C:Q,10,0)</f>
        <v>#VALUE!</v>
      </c>
      <c r="U11" s="18" t="e">
        <f>VLOOKUP(E11,J2数据库!C:Q,11,0)</f>
        <v>#VALUE!</v>
      </c>
      <c r="V11" s="18"/>
      <c r="W11" s="18" t="e">
        <f>VLOOKUP(E11,J2数据库!C:Q,12,0)</f>
        <v>#VALUE!</v>
      </c>
      <c r="X11" s="18" t="e">
        <f>VLOOKUP(E11,J2数据库!C:Q,13,0)&amp;"-"&amp;E11&amp;"-"&amp;H11</f>
        <v>#VALUE!</v>
      </c>
      <c r="Y11" s="19" t="e">
        <f>VLOOKUP(E11,J2数据库!C:Q,14,0)*C11</f>
        <v>#VALUE!</v>
      </c>
      <c r="Z11" s="18" t="e">
        <f>VLOOKUP(E11,J2数据库!C:Q,15,0)</f>
        <v>#VALUE!</v>
      </c>
      <c r="AA11" s="18" t="e">
        <f>VLOOKUP(H11,J2数据库!S:T,2,0)</f>
        <v>#N/A</v>
      </c>
      <c r="AB11" s="18"/>
      <c r="AC11" s="18">
        <f t="shared" si="5"/>
        <v>0</v>
      </c>
    </row>
    <row r="12" spans="1:29" x14ac:dyDescent="0.25">
      <c r="A12" s="22"/>
      <c r="B12" s="3"/>
      <c r="C12" s="3"/>
      <c r="D12" s="3"/>
      <c r="E12" s="18" t="e">
        <f t="shared" si="2"/>
        <v>#VALUE!</v>
      </c>
      <c r="F12" s="18" t="str">
        <f t="shared" si="3"/>
        <v/>
      </c>
      <c r="G12" s="18" t="str">
        <f t="shared" si="3"/>
        <v/>
      </c>
      <c r="H12" s="18" t="str">
        <f t="shared" si="3"/>
        <v/>
      </c>
      <c r="I12" s="18" t="str">
        <f t="shared" si="3"/>
        <v/>
      </c>
      <c r="J12" s="18" t="e">
        <f>VLOOKUP(E12,J2数据库!C:E,3,0)</f>
        <v>#VALUE!</v>
      </c>
      <c r="K12" s="18" t="e">
        <f>VLOOKUP(E12,J2数据库!C:Q,4,0)</f>
        <v>#VALUE!</v>
      </c>
      <c r="L12" s="19" t="e">
        <f t="shared" si="4"/>
        <v>#VALUE!</v>
      </c>
      <c r="M12" s="18" t="e">
        <f>VLOOKUP(E12,J2数据库!C:Q,5,0)</f>
        <v>#VALUE!</v>
      </c>
      <c r="N12" s="18" t="e">
        <f>VLOOKUP(H12,J2数据库!S:T,2,0)</f>
        <v>#N/A</v>
      </c>
      <c r="O12" s="18"/>
      <c r="P12" s="18" t="e">
        <f>VLOOKUP(E12,J2数据库!C:Q,7,0)</f>
        <v>#VALUE!</v>
      </c>
      <c r="Q12" s="18" t="e">
        <f>VLOOKUP(E12,J2数据库!C:Q,8,0)</f>
        <v>#VALUE!</v>
      </c>
      <c r="R12" s="18" t="e">
        <f>VLOOKUP(E12,J2数据库!C:Q,9,0)</f>
        <v>#VALUE!</v>
      </c>
      <c r="S12" s="19" t="e">
        <f t="shared" si="1"/>
        <v>#VALUE!</v>
      </c>
      <c r="T12" s="18" t="e">
        <f>VLOOKUP(E12,J2数据库!C:Q,10,0)</f>
        <v>#VALUE!</v>
      </c>
      <c r="U12" s="18" t="e">
        <f>VLOOKUP(E12,J2数据库!C:Q,11,0)</f>
        <v>#VALUE!</v>
      </c>
      <c r="V12" s="18"/>
      <c r="W12" s="18" t="e">
        <f>VLOOKUP(E12,J2数据库!C:Q,12,0)</f>
        <v>#VALUE!</v>
      </c>
      <c r="X12" s="18" t="e">
        <f>VLOOKUP(E12,J2数据库!C:Q,13,0)&amp;"-"&amp;E12&amp;"-"&amp;H12</f>
        <v>#VALUE!</v>
      </c>
      <c r="Y12" s="19" t="e">
        <f>VLOOKUP(E12,J2数据库!C:Q,14,0)*C12</f>
        <v>#VALUE!</v>
      </c>
      <c r="Z12" s="18" t="e">
        <f>VLOOKUP(E12,J2数据库!C:Q,15,0)</f>
        <v>#VALUE!</v>
      </c>
      <c r="AA12" s="18" t="e">
        <f>VLOOKUP(H12,J2数据库!S:T,2,0)</f>
        <v>#N/A</v>
      </c>
      <c r="AB12" s="18"/>
      <c r="AC12" s="18">
        <f t="shared" si="5"/>
        <v>0</v>
      </c>
    </row>
    <row r="13" spans="1:29" x14ac:dyDescent="0.25">
      <c r="A13" s="22"/>
      <c r="B13" s="3"/>
      <c r="C13" s="3"/>
      <c r="D13" s="3"/>
      <c r="E13" s="18" t="e">
        <f t="shared" si="2"/>
        <v>#VALUE!</v>
      </c>
      <c r="F13" s="18" t="str">
        <f t="shared" si="3"/>
        <v/>
      </c>
      <c r="G13" s="18" t="str">
        <f t="shared" si="3"/>
        <v/>
      </c>
      <c r="H13" s="18" t="str">
        <f t="shared" si="3"/>
        <v/>
      </c>
      <c r="I13" s="18" t="str">
        <f t="shared" si="3"/>
        <v/>
      </c>
      <c r="J13" s="18" t="e">
        <f>VLOOKUP(E13,J2数据库!C:E,3,0)</f>
        <v>#VALUE!</v>
      </c>
      <c r="K13" s="18" t="e">
        <f>VLOOKUP(E13,J2数据库!C:Q,4,0)</f>
        <v>#VALUE!</v>
      </c>
      <c r="L13" s="19" t="e">
        <f t="shared" si="4"/>
        <v>#VALUE!</v>
      </c>
      <c r="M13" s="18" t="e">
        <f>VLOOKUP(E13,J2数据库!C:Q,5,0)</f>
        <v>#VALUE!</v>
      </c>
      <c r="N13" s="18" t="e">
        <f>VLOOKUP(H13,J2数据库!S:T,2,0)</f>
        <v>#N/A</v>
      </c>
      <c r="O13" s="18"/>
      <c r="P13" s="18" t="e">
        <f>VLOOKUP(E13,J2数据库!C:Q,7,0)</f>
        <v>#VALUE!</v>
      </c>
      <c r="Q13" s="18" t="e">
        <f>VLOOKUP(E13,J2数据库!C:Q,8,0)</f>
        <v>#VALUE!</v>
      </c>
      <c r="R13" s="18" t="e">
        <f>VLOOKUP(E13,J2数据库!C:Q,9,0)</f>
        <v>#VALUE!</v>
      </c>
      <c r="S13" s="19" t="e">
        <f t="shared" si="1"/>
        <v>#VALUE!</v>
      </c>
      <c r="T13" s="18" t="e">
        <f>VLOOKUP(E13,J2数据库!C:Q,10,0)</f>
        <v>#VALUE!</v>
      </c>
      <c r="U13" s="18" t="e">
        <f>VLOOKUP(E13,J2数据库!C:Q,11,0)</f>
        <v>#VALUE!</v>
      </c>
      <c r="V13" s="18"/>
      <c r="W13" s="18" t="e">
        <f>VLOOKUP(E13,J2数据库!C:Q,12,0)</f>
        <v>#VALUE!</v>
      </c>
      <c r="X13" s="18" t="e">
        <f>VLOOKUP(E13,J2数据库!C:Q,13,0)&amp;"-"&amp;E13&amp;"-"&amp;H13</f>
        <v>#VALUE!</v>
      </c>
      <c r="Y13" s="19" t="e">
        <f>VLOOKUP(E13,J2数据库!C:Q,14,0)*C13</f>
        <v>#VALUE!</v>
      </c>
      <c r="Z13" s="18" t="e">
        <f>VLOOKUP(E13,J2数据库!C:Q,15,0)</f>
        <v>#VALUE!</v>
      </c>
      <c r="AA13" s="18" t="e">
        <f>VLOOKUP(H13,J2数据库!S:T,2,0)</f>
        <v>#N/A</v>
      </c>
      <c r="AB13" s="18"/>
      <c r="AC13" s="18">
        <f t="shared" si="5"/>
        <v>0</v>
      </c>
    </row>
    <row r="14" spans="1:29" x14ac:dyDescent="0.25">
      <c r="A14" s="22"/>
      <c r="B14" s="3"/>
      <c r="C14" s="3"/>
      <c r="D14" s="3"/>
      <c r="E14" s="18" t="e">
        <f t="shared" si="2"/>
        <v>#VALUE!</v>
      </c>
      <c r="F14" s="18" t="str">
        <f t="shared" si="3"/>
        <v/>
      </c>
      <c r="G14" s="18" t="str">
        <f t="shared" si="3"/>
        <v/>
      </c>
      <c r="H14" s="18" t="str">
        <f t="shared" si="3"/>
        <v/>
      </c>
      <c r="I14" s="18" t="str">
        <f t="shared" si="3"/>
        <v/>
      </c>
      <c r="J14" s="18" t="e">
        <f>VLOOKUP(E14,J2数据库!C:E,3,0)</f>
        <v>#VALUE!</v>
      </c>
      <c r="K14" s="18" t="e">
        <f>VLOOKUP(E14,J2数据库!C:Q,4,0)</f>
        <v>#VALUE!</v>
      </c>
      <c r="L14" s="19" t="e">
        <f t="shared" si="4"/>
        <v>#VALUE!</v>
      </c>
      <c r="M14" s="18" t="e">
        <f>VLOOKUP(E14,J2数据库!C:Q,5,0)</f>
        <v>#VALUE!</v>
      </c>
      <c r="N14" s="18" t="e">
        <f>VLOOKUP(H14,J2数据库!S:T,2,0)</f>
        <v>#N/A</v>
      </c>
      <c r="O14" s="18"/>
      <c r="P14" s="18" t="e">
        <f>VLOOKUP(E14,J2数据库!C:Q,7,0)</f>
        <v>#VALUE!</v>
      </c>
      <c r="Q14" s="18" t="e">
        <f>VLOOKUP(E14,J2数据库!C:Q,8,0)</f>
        <v>#VALUE!</v>
      </c>
      <c r="R14" s="18" t="e">
        <f>VLOOKUP(E14,J2数据库!C:Q,9,0)</f>
        <v>#VALUE!</v>
      </c>
      <c r="S14" s="19" t="e">
        <f t="shared" si="1"/>
        <v>#VALUE!</v>
      </c>
      <c r="T14" s="18" t="e">
        <f>VLOOKUP(E14,J2数据库!C:Q,10,0)</f>
        <v>#VALUE!</v>
      </c>
      <c r="U14" s="18" t="e">
        <f>VLOOKUP(E14,J2数据库!C:Q,11,0)</f>
        <v>#VALUE!</v>
      </c>
      <c r="V14" s="18"/>
      <c r="W14" s="18" t="e">
        <f>VLOOKUP(E14,J2数据库!C:Q,12,0)</f>
        <v>#VALUE!</v>
      </c>
      <c r="X14" s="18" t="e">
        <f>VLOOKUP(E14,J2数据库!C:Q,13,0)&amp;"-"&amp;E14&amp;"-"&amp;H14</f>
        <v>#VALUE!</v>
      </c>
      <c r="Y14" s="19" t="e">
        <f>VLOOKUP(E14,J2数据库!C:Q,14,0)*C14</f>
        <v>#VALUE!</v>
      </c>
      <c r="Z14" s="18" t="e">
        <f>VLOOKUP(E14,J2数据库!C:Q,15,0)</f>
        <v>#VALUE!</v>
      </c>
      <c r="AA14" s="18" t="e">
        <f>VLOOKUP(H14,J2数据库!S:T,2,0)</f>
        <v>#N/A</v>
      </c>
      <c r="AB14" s="18"/>
      <c r="AC14" s="18">
        <f t="shared" si="5"/>
        <v>0</v>
      </c>
    </row>
    <row r="15" spans="1:29" x14ac:dyDescent="0.25">
      <c r="A15" s="22"/>
      <c r="B15" s="3"/>
      <c r="C15" s="3"/>
      <c r="D15" s="3"/>
      <c r="E15" s="18" t="e">
        <f t="shared" si="2"/>
        <v>#VALUE!</v>
      </c>
      <c r="F15" s="18" t="str">
        <f t="shared" si="3"/>
        <v/>
      </c>
      <c r="G15" s="18" t="str">
        <f t="shared" si="3"/>
        <v/>
      </c>
      <c r="H15" s="18" t="str">
        <f t="shared" si="3"/>
        <v/>
      </c>
      <c r="I15" s="18" t="str">
        <f t="shared" si="3"/>
        <v/>
      </c>
      <c r="J15" s="18" t="e">
        <f>VLOOKUP(E15,J2数据库!C:E,3,0)</f>
        <v>#VALUE!</v>
      </c>
      <c r="K15" s="18" t="e">
        <f>VLOOKUP(E15,J2数据库!C:Q,4,0)</f>
        <v>#VALUE!</v>
      </c>
      <c r="L15" s="19" t="e">
        <f t="shared" si="4"/>
        <v>#VALUE!</v>
      </c>
      <c r="M15" s="18" t="e">
        <f>VLOOKUP(E15,J2数据库!C:Q,5,0)</f>
        <v>#VALUE!</v>
      </c>
      <c r="N15" s="18" t="e">
        <f>VLOOKUP(H15,J2数据库!S:T,2,0)</f>
        <v>#N/A</v>
      </c>
      <c r="O15" s="18"/>
      <c r="P15" s="18" t="e">
        <f>VLOOKUP(E15,J2数据库!C:Q,7,0)</f>
        <v>#VALUE!</v>
      </c>
      <c r="Q15" s="18" t="e">
        <f>VLOOKUP(E15,J2数据库!C:Q,8,0)</f>
        <v>#VALUE!</v>
      </c>
      <c r="R15" s="18" t="e">
        <f>VLOOKUP(E15,J2数据库!C:Q,9,0)</f>
        <v>#VALUE!</v>
      </c>
      <c r="S15" s="19" t="e">
        <f t="shared" si="1"/>
        <v>#VALUE!</v>
      </c>
      <c r="T15" s="18" t="e">
        <f>VLOOKUP(E15,J2数据库!C:Q,10,0)</f>
        <v>#VALUE!</v>
      </c>
      <c r="U15" s="18" t="e">
        <f>VLOOKUP(E15,J2数据库!C:Q,11,0)</f>
        <v>#VALUE!</v>
      </c>
      <c r="V15" s="18"/>
      <c r="W15" s="18" t="e">
        <f>VLOOKUP(E15,J2数据库!C:Q,12,0)</f>
        <v>#VALUE!</v>
      </c>
      <c r="X15" s="18" t="e">
        <f>VLOOKUP(E15,J2数据库!C:Q,13,0)&amp;"-"&amp;E15&amp;"-"&amp;H15</f>
        <v>#VALUE!</v>
      </c>
      <c r="Y15" s="19" t="e">
        <f>VLOOKUP(E15,J2数据库!C:Q,14,0)*C15</f>
        <v>#VALUE!</v>
      </c>
      <c r="Z15" s="18" t="e">
        <f>VLOOKUP(E15,J2数据库!C:Q,15,0)</f>
        <v>#VALUE!</v>
      </c>
      <c r="AA15" s="18" t="e">
        <f>VLOOKUP(H15,J2数据库!S:T,2,0)</f>
        <v>#N/A</v>
      </c>
      <c r="AB15" s="18"/>
      <c r="AC15" s="18">
        <f t="shared" si="5"/>
        <v>0</v>
      </c>
    </row>
    <row r="16" spans="1:29" x14ac:dyDescent="0.25">
      <c r="A16" s="22"/>
      <c r="B16" s="3"/>
      <c r="C16" s="3"/>
      <c r="D16" s="3"/>
      <c r="E16" s="18" t="e">
        <f t="shared" si="2"/>
        <v>#VALUE!</v>
      </c>
      <c r="F16" s="18" t="str">
        <f t="shared" si="3"/>
        <v/>
      </c>
      <c r="G16" s="18" t="str">
        <f t="shared" si="3"/>
        <v/>
      </c>
      <c r="H16" s="18" t="str">
        <f t="shared" si="3"/>
        <v/>
      </c>
      <c r="I16" s="18" t="str">
        <f t="shared" si="3"/>
        <v/>
      </c>
      <c r="J16" s="18" t="e">
        <f>VLOOKUP(E16,J2数据库!C:E,3,0)</f>
        <v>#VALUE!</v>
      </c>
      <c r="K16" s="18" t="e">
        <f>VLOOKUP(E16,J2数据库!C:Q,4,0)</f>
        <v>#VALUE!</v>
      </c>
      <c r="L16" s="19" t="e">
        <f t="shared" si="4"/>
        <v>#VALUE!</v>
      </c>
      <c r="M16" s="18" t="e">
        <f>VLOOKUP(E16,J2数据库!C:Q,5,0)</f>
        <v>#VALUE!</v>
      </c>
      <c r="N16" s="18" t="e">
        <f>VLOOKUP(H16,J2数据库!S:T,2,0)</f>
        <v>#N/A</v>
      </c>
      <c r="O16" s="18"/>
      <c r="P16" s="18" t="e">
        <f>VLOOKUP(E16,J2数据库!C:Q,7,0)</f>
        <v>#VALUE!</v>
      </c>
      <c r="Q16" s="18" t="e">
        <f>VLOOKUP(E16,J2数据库!C:Q,8,0)</f>
        <v>#VALUE!</v>
      </c>
      <c r="R16" s="18" t="e">
        <f>VLOOKUP(E16,J2数据库!C:Q,9,0)</f>
        <v>#VALUE!</v>
      </c>
      <c r="S16" s="19" t="e">
        <f t="shared" si="1"/>
        <v>#VALUE!</v>
      </c>
      <c r="T16" s="18" t="e">
        <f>VLOOKUP(E16,J2数据库!C:Q,10,0)</f>
        <v>#VALUE!</v>
      </c>
      <c r="U16" s="18" t="e">
        <f>VLOOKUP(E16,J2数据库!C:Q,11,0)</f>
        <v>#VALUE!</v>
      </c>
      <c r="V16" s="18"/>
      <c r="W16" s="18" t="e">
        <f>VLOOKUP(E16,J2数据库!C:Q,12,0)</f>
        <v>#VALUE!</v>
      </c>
      <c r="X16" s="18" t="e">
        <f>VLOOKUP(E16,J2数据库!C:Q,13,0)&amp;"-"&amp;E16&amp;"-"&amp;H16</f>
        <v>#VALUE!</v>
      </c>
      <c r="Y16" s="19" t="e">
        <f>VLOOKUP(E16,J2数据库!C:Q,14,0)*C16</f>
        <v>#VALUE!</v>
      </c>
      <c r="Z16" s="18" t="e">
        <f>VLOOKUP(E16,J2数据库!C:Q,15,0)</f>
        <v>#VALUE!</v>
      </c>
      <c r="AA16" s="18" t="e">
        <f>VLOOKUP(H16,J2数据库!S:T,2,0)</f>
        <v>#N/A</v>
      </c>
      <c r="AB16" s="18"/>
      <c r="AC16" s="18">
        <f t="shared" si="5"/>
        <v>0</v>
      </c>
    </row>
    <row r="17" spans="1:29" x14ac:dyDescent="0.25">
      <c r="A17" s="22"/>
      <c r="B17" s="3"/>
      <c r="C17" s="3"/>
      <c r="D17" s="3"/>
      <c r="E17" s="18" t="e">
        <f t="shared" si="2"/>
        <v>#VALUE!</v>
      </c>
      <c r="F17" s="18" t="str">
        <f t="shared" si="3"/>
        <v/>
      </c>
      <c r="G17" s="18" t="str">
        <f t="shared" si="3"/>
        <v/>
      </c>
      <c r="H17" s="18" t="str">
        <f t="shared" si="3"/>
        <v/>
      </c>
      <c r="I17" s="18" t="str">
        <f t="shared" si="3"/>
        <v/>
      </c>
      <c r="J17" s="18" t="e">
        <f>VLOOKUP(E17,J2数据库!C:E,3,0)</f>
        <v>#VALUE!</v>
      </c>
      <c r="K17" s="18" t="e">
        <f>VLOOKUP(E17,J2数据库!C:Q,4,0)</f>
        <v>#VALUE!</v>
      </c>
      <c r="L17" s="19" t="e">
        <f t="shared" si="4"/>
        <v>#VALUE!</v>
      </c>
      <c r="M17" s="18" t="e">
        <f>VLOOKUP(E17,J2数据库!C:Q,5,0)</f>
        <v>#VALUE!</v>
      </c>
      <c r="N17" s="18" t="e">
        <f>VLOOKUP(H17,J2数据库!S:T,2,0)</f>
        <v>#N/A</v>
      </c>
      <c r="O17" s="18"/>
      <c r="P17" s="18" t="e">
        <f>VLOOKUP(E17,J2数据库!C:Q,7,0)</f>
        <v>#VALUE!</v>
      </c>
      <c r="Q17" s="18" t="e">
        <f>VLOOKUP(E17,J2数据库!C:Q,8,0)</f>
        <v>#VALUE!</v>
      </c>
      <c r="R17" s="18" t="e">
        <f>VLOOKUP(E17,J2数据库!C:Q,9,0)</f>
        <v>#VALUE!</v>
      </c>
      <c r="S17" s="19" t="e">
        <f t="shared" si="1"/>
        <v>#VALUE!</v>
      </c>
      <c r="T17" s="18" t="e">
        <f>VLOOKUP(E17,J2数据库!C:Q,10,0)</f>
        <v>#VALUE!</v>
      </c>
      <c r="U17" s="18" t="e">
        <f>VLOOKUP(E17,J2数据库!C:Q,11,0)</f>
        <v>#VALUE!</v>
      </c>
      <c r="V17" s="18"/>
      <c r="W17" s="18" t="e">
        <f>VLOOKUP(E17,J2数据库!C:Q,12,0)</f>
        <v>#VALUE!</v>
      </c>
      <c r="X17" s="18" t="e">
        <f>VLOOKUP(E17,J2数据库!C:Q,13,0)&amp;"-"&amp;E17&amp;"-"&amp;H17</f>
        <v>#VALUE!</v>
      </c>
      <c r="Y17" s="19" t="e">
        <f>VLOOKUP(E17,J2数据库!C:Q,14,0)*C17</f>
        <v>#VALUE!</v>
      </c>
      <c r="Z17" s="18" t="e">
        <f>VLOOKUP(E17,J2数据库!C:Q,15,0)</f>
        <v>#VALUE!</v>
      </c>
      <c r="AA17" s="18" t="e">
        <f>VLOOKUP(H17,J2数据库!S:T,2,0)</f>
        <v>#N/A</v>
      </c>
      <c r="AB17" s="18"/>
      <c r="AC17" s="18">
        <f t="shared" si="5"/>
        <v>0</v>
      </c>
    </row>
    <row r="18" spans="1:29" x14ac:dyDescent="0.25">
      <c r="A18" s="22"/>
      <c r="B18" s="3"/>
      <c r="C18" s="3"/>
      <c r="D18" s="3"/>
      <c r="E18" s="18" t="e">
        <f t="shared" si="2"/>
        <v>#VALUE!</v>
      </c>
      <c r="F18" s="18" t="str">
        <f t="shared" si="3"/>
        <v/>
      </c>
      <c r="G18" s="18" t="str">
        <f t="shared" si="3"/>
        <v/>
      </c>
      <c r="H18" s="18" t="str">
        <f t="shared" si="3"/>
        <v/>
      </c>
      <c r="I18" s="18" t="str">
        <f t="shared" si="3"/>
        <v/>
      </c>
      <c r="J18" s="18" t="e">
        <f>VLOOKUP(E18,J2数据库!C:E,3,0)</f>
        <v>#VALUE!</v>
      </c>
      <c r="K18" s="18" t="e">
        <f>VLOOKUP(E18,J2数据库!C:Q,4,0)</f>
        <v>#VALUE!</v>
      </c>
      <c r="L18" s="19" t="e">
        <f t="shared" si="4"/>
        <v>#VALUE!</v>
      </c>
      <c r="M18" s="18" t="e">
        <f>VLOOKUP(E18,J2数据库!C:Q,5,0)</f>
        <v>#VALUE!</v>
      </c>
      <c r="N18" s="18" t="e">
        <f>VLOOKUP(H18,J2数据库!S:T,2,0)</f>
        <v>#N/A</v>
      </c>
      <c r="O18" s="18"/>
      <c r="P18" s="18" t="e">
        <f>VLOOKUP(E18,J2数据库!C:Q,7,0)</f>
        <v>#VALUE!</v>
      </c>
      <c r="Q18" s="18" t="e">
        <f>VLOOKUP(E18,J2数据库!C:Q,8,0)</f>
        <v>#VALUE!</v>
      </c>
      <c r="R18" s="18" t="e">
        <f>VLOOKUP(E18,J2数据库!C:Q,9,0)</f>
        <v>#VALUE!</v>
      </c>
      <c r="S18" s="19" t="e">
        <f t="shared" si="1"/>
        <v>#VALUE!</v>
      </c>
      <c r="T18" s="18" t="e">
        <f>VLOOKUP(E18,J2数据库!C:Q,10,0)</f>
        <v>#VALUE!</v>
      </c>
      <c r="U18" s="18" t="e">
        <f>VLOOKUP(E18,J2数据库!C:Q,11,0)</f>
        <v>#VALUE!</v>
      </c>
      <c r="V18" s="18"/>
      <c r="W18" s="18" t="e">
        <f>VLOOKUP(E18,J2数据库!C:Q,12,0)</f>
        <v>#VALUE!</v>
      </c>
      <c r="X18" s="18" t="e">
        <f>VLOOKUP(E18,J2数据库!C:Q,13,0)&amp;"-"&amp;E18&amp;"-"&amp;H18</f>
        <v>#VALUE!</v>
      </c>
      <c r="Y18" s="19" t="e">
        <f>VLOOKUP(E18,J2数据库!C:Q,14,0)*C18</f>
        <v>#VALUE!</v>
      </c>
      <c r="Z18" s="18" t="e">
        <f>VLOOKUP(E18,J2数据库!C:Q,15,0)</f>
        <v>#VALUE!</v>
      </c>
      <c r="AA18" s="18" t="e">
        <f>VLOOKUP(H18,J2数据库!S:T,2,0)</f>
        <v>#N/A</v>
      </c>
      <c r="AB18" s="18"/>
      <c r="AC18" s="18">
        <f t="shared" si="5"/>
        <v>0</v>
      </c>
    </row>
    <row r="19" spans="1:29" x14ac:dyDescent="0.25">
      <c r="A19" s="22"/>
      <c r="B19" s="3"/>
      <c r="C19" s="3"/>
      <c r="D19" s="3"/>
      <c r="E19" s="18" t="e">
        <f t="shared" si="2"/>
        <v>#VALUE!</v>
      </c>
      <c r="F19" s="18" t="str">
        <f t="shared" ref="F19:I20" si="6">(TRIM(MID(SUBSTITUTE($B19,"-",REPT(" ",99)),COLUMN(C19)*99-98,99)))</f>
        <v/>
      </c>
      <c r="G19" s="18" t="str">
        <f t="shared" si="6"/>
        <v/>
      </c>
      <c r="H19" s="18" t="str">
        <f t="shared" si="6"/>
        <v/>
      </c>
      <c r="I19" s="18" t="str">
        <f t="shared" si="6"/>
        <v/>
      </c>
      <c r="J19" s="18" t="e">
        <f>VLOOKUP(E19,J2数据库!C:E,3,0)</f>
        <v>#VALUE!</v>
      </c>
      <c r="K19" s="18" t="e">
        <f>VLOOKUP(E19,J2数据库!C:Q,4,0)</f>
        <v>#VALUE!</v>
      </c>
      <c r="L19" s="19" t="e">
        <f t="shared" si="4"/>
        <v>#VALUE!</v>
      </c>
      <c r="M19" s="18" t="e">
        <f>VLOOKUP(E19,J2数据库!C:Q,5,0)</f>
        <v>#VALUE!</v>
      </c>
      <c r="N19" s="18" t="e">
        <f>VLOOKUP(H19,J2数据库!S:T,2,0)</f>
        <v>#N/A</v>
      </c>
      <c r="O19" s="18"/>
      <c r="P19" s="18" t="e">
        <f>VLOOKUP(E19,J2数据库!C:Q,7,0)</f>
        <v>#VALUE!</v>
      </c>
      <c r="Q19" s="18" t="e">
        <f>VLOOKUP(E19,J2数据库!C:Q,8,0)</f>
        <v>#VALUE!</v>
      </c>
      <c r="R19" s="18" t="e">
        <f>VLOOKUP(E19,J2数据库!C:Q,9,0)</f>
        <v>#VALUE!</v>
      </c>
      <c r="S19" s="19" t="e">
        <f t="shared" si="1"/>
        <v>#VALUE!</v>
      </c>
      <c r="T19" s="18" t="e">
        <f>VLOOKUP(E19,J2数据库!C:Q,10,0)</f>
        <v>#VALUE!</v>
      </c>
      <c r="U19" s="18" t="e">
        <f>VLOOKUP(E19,J2数据库!C:Q,11,0)</f>
        <v>#VALUE!</v>
      </c>
      <c r="V19" s="18"/>
      <c r="W19" s="18" t="e">
        <f>VLOOKUP(E19,J2数据库!C:Q,12,0)</f>
        <v>#VALUE!</v>
      </c>
      <c r="X19" s="18" t="e">
        <f>VLOOKUP(E19,J2数据库!C:Q,13,0)&amp;"-"&amp;E19&amp;"-"&amp;H19</f>
        <v>#VALUE!</v>
      </c>
      <c r="Y19" s="19" t="e">
        <f>VLOOKUP(E19,J2数据库!C:Q,14,0)*C19</f>
        <v>#VALUE!</v>
      </c>
      <c r="Z19" s="18" t="e">
        <f>VLOOKUP(E19,J2数据库!C:Q,15,0)</f>
        <v>#VALUE!</v>
      </c>
      <c r="AA19" s="18" t="e">
        <f>VLOOKUP(H19,J2数据库!S:T,2,0)</f>
        <v>#N/A</v>
      </c>
      <c r="AB19" s="18"/>
      <c r="AC19" s="18">
        <f t="shared" si="5"/>
        <v>0</v>
      </c>
    </row>
    <row r="20" spans="1:29" x14ac:dyDescent="0.25">
      <c r="A20" s="22"/>
      <c r="B20" s="3"/>
      <c r="C20" s="3"/>
      <c r="D20" s="3"/>
      <c r="E20" s="18" t="e">
        <f t="shared" si="2"/>
        <v>#VALUE!</v>
      </c>
      <c r="F20" s="18" t="str">
        <f t="shared" si="6"/>
        <v/>
      </c>
      <c r="G20" s="18" t="str">
        <f t="shared" si="6"/>
        <v/>
      </c>
      <c r="H20" s="18" t="str">
        <f t="shared" si="6"/>
        <v/>
      </c>
      <c r="I20" s="18" t="str">
        <f t="shared" si="6"/>
        <v/>
      </c>
      <c r="J20" s="18" t="e">
        <f>VLOOKUP(E20,J2数据库!C:E,3,0)</f>
        <v>#VALUE!</v>
      </c>
      <c r="K20" s="18" t="e">
        <f>VLOOKUP(E20,J2数据库!C:Q,4,0)</f>
        <v>#VALUE!</v>
      </c>
      <c r="L20" s="19" t="e">
        <f t="shared" si="4"/>
        <v>#VALUE!</v>
      </c>
      <c r="M20" s="18" t="e">
        <f>VLOOKUP(E20,J2数据库!C:Q,5,0)</f>
        <v>#VALUE!</v>
      </c>
      <c r="N20" s="18" t="e">
        <f>VLOOKUP(H20,J2数据库!S:T,2,0)</f>
        <v>#N/A</v>
      </c>
      <c r="O20" s="18"/>
      <c r="P20" s="18" t="e">
        <f>VLOOKUP(E20,J2数据库!C:Q,7,0)</f>
        <v>#VALUE!</v>
      </c>
      <c r="Q20" s="18" t="e">
        <f>VLOOKUP(E20,J2数据库!C:Q,8,0)</f>
        <v>#VALUE!</v>
      </c>
      <c r="R20" s="18" t="e">
        <f>VLOOKUP(E20,J2数据库!C:Q,9,0)</f>
        <v>#VALUE!</v>
      </c>
      <c r="S20" s="19" t="e">
        <f t="shared" si="1"/>
        <v>#VALUE!</v>
      </c>
      <c r="T20" s="18" t="e">
        <f>VLOOKUP(E20,J2数据库!C:Q,10,0)</f>
        <v>#VALUE!</v>
      </c>
      <c r="U20" s="18" t="e">
        <f>VLOOKUP(E20,J2数据库!C:Q,11,0)</f>
        <v>#VALUE!</v>
      </c>
      <c r="V20" s="18"/>
      <c r="W20" s="18" t="e">
        <f>VLOOKUP(E20,J2数据库!C:Q,12,0)</f>
        <v>#VALUE!</v>
      </c>
      <c r="X20" s="18" t="e">
        <f>VLOOKUP(E20,J2数据库!C:Q,13,0)&amp;"-"&amp;E20&amp;"-"&amp;H20</f>
        <v>#VALUE!</v>
      </c>
      <c r="Y20" s="19" t="e">
        <f>VLOOKUP(E20,J2数据库!C:Q,14,0)*C20</f>
        <v>#VALUE!</v>
      </c>
      <c r="Z20" s="18" t="e">
        <f>VLOOKUP(E20,J2数据库!C:Q,15,0)</f>
        <v>#VALUE!</v>
      </c>
      <c r="AA20" s="18" t="e">
        <f>VLOOKUP(H20,J2数据库!S:T,2,0)</f>
        <v>#N/A</v>
      </c>
      <c r="AB20" s="18"/>
      <c r="AC20" s="18">
        <f t="shared" si="5"/>
        <v>0</v>
      </c>
    </row>
    <row r="21" spans="1:29" x14ac:dyDescent="0.25">
      <c r="A21" s="22"/>
      <c r="B21" s="3"/>
      <c r="C21" s="3"/>
      <c r="D21" s="3"/>
      <c r="E21" s="18" t="e">
        <f t="shared" ref="E21:E84" si="7">VALUE(TRIM(MID(SUBSTITUTE($B21,"-",REPT(" ",99)),COLUMN(B21)*99-98,99)))</f>
        <v>#VALUE!</v>
      </c>
      <c r="F21" s="18" t="str">
        <f t="shared" ref="F21:F84" si="8">(TRIM(MID(SUBSTITUTE($B21,"-",REPT(" ",99)),COLUMN(C21)*99-98,99)))</f>
        <v/>
      </c>
      <c r="G21" s="18" t="str">
        <f t="shared" ref="G21:G84" si="9">(TRIM(MID(SUBSTITUTE($B21,"-",REPT(" ",99)),COLUMN(D21)*99-98,99)))</f>
        <v/>
      </c>
      <c r="H21" s="18" t="str">
        <f t="shared" ref="H21:H84" si="10">(TRIM(MID(SUBSTITUTE($B21,"-",REPT(" ",99)),COLUMN(E21)*99-98,99)))</f>
        <v/>
      </c>
      <c r="I21" s="18" t="str">
        <f t="shared" ref="I21:I84" si="11">(TRIM(MID(SUBSTITUTE($B21,"-",REPT(" ",99)),COLUMN(F21)*99-98,99)))</f>
        <v/>
      </c>
      <c r="J21" s="18" t="e">
        <f>VLOOKUP(E21,J2数据库!C:E,3,0)</f>
        <v>#VALUE!</v>
      </c>
      <c r="K21" s="18" t="e">
        <f>VLOOKUP(E21,J2数据库!C:Q,4,0)</f>
        <v>#VALUE!</v>
      </c>
      <c r="L21" s="19" t="e">
        <f t="shared" ref="L21:L84" si="12">IF(E21&lt;80,((F21/1000)*(G21/1000))*C21,((F21/1000)*(G21/1000))*C21*2)</f>
        <v>#VALUE!</v>
      </c>
      <c r="M21" s="18" t="e">
        <f>VLOOKUP(E21,J2数据库!C:Q,5,0)</f>
        <v>#VALUE!</v>
      </c>
      <c r="N21" s="18" t="e">
        <f>VLOOKUP(H21,J2数据库!S:T,2,0)</f>
        <v>#N/A</v>
      </c>
      <c r="O21" s="18"/>
      <c r="P21" s="18" t="e">
        <f>VLOOKUP(E21,J2数据库!C:Q,7,0)</f>
        <v>#VALUE!</v>
      </c>
      <c r="Q21" s="18" t="e">
        <f>VLOOKUP(E21,J2数据库!C:Q,8,0)</f>
        <v>#VALUE!</v>
      </c>
      <c r="R21" s="18" t="e">
        <f>VLOOKUP(E21,J2数据库!C:Q,9,0)</f>
        <v>#VALUE!</v>
      </c>
      <c r="S21" s="19" t="e">
        <f t="shared" ref="S21:S84" si="13">(G21/1000*R21/1000)*C21</f>
        <v>#VALUE!</v>
      </c>
      <c r="T21" s="18" t="e">
        <f>VLOOKUP(E21,J2数据库!C:Q,10,0)</f>
        <v>#VALUE!</v>
      </c>
      <c r="U21" s="18" t="e">
        <f>VLOOKUP(E21,J2数据库!C:Q,11,0)</f>
        <v>#VALUE!</v>
      </c>
      <c r="V21" s="18"/>
      <c r="W21" s="18" t="e">
        <f>VLOOKUP(E21,J2数据库!C:Q,12,0)</f>
        <v>#VALUE!</v>
      </c>
      <c r="X21" s="18" t="e">
        <f>VLOOKUP(E21,J2数据库!C:Q,13,0)&amp;"-"&amp;E21&amp;"-"&amp;H21</f>
        <v>#VALUE!</v>
      </c>
      <c r="Y21" s="19" t="e">
        <f>VLOOKUP(E21,J2数据库!C:Q,14,0)*C21</f>
        <v>#VALUE!</v>
      </c>
      <c r="Z21" s="18" t="e">
        <f>VLOOKUP(E21,J2数据库!C:Q,15,0)</f>
        <v>#VALUE!</v>
      </c>
      <c r="AA21" s="18" t="e">
        <f>VLOOKUP(H21,J2数据库!S:T,2,0)</f>
        <v>#N/A</v>
      </c>
      <c r="AB21" s="18"/>
      <c r="AC21" s="18">
        <f t="shared" ref="AC21:AC84" si="14">IF(I21="F",1,0)</f>
        <v>0</v>
      </c>
    </row>
    <row r="22" spans="1:29" x14ac:dyDescent="0.25">
      <c r="A22" s="22"/>
      <c r="B22" s="3"/>
      <c r="C22" s="3"/>
      <c r="D22" s="3"/>
      <c r="E22" s="18" t="e">
        <f t="shared" si="7"/>
        <v>#VALUE!</v>
      </c>
      <c r="F22" s="18" t="str">
        <f t="shared" si="8"/>
        <v/>
      </c>
      <c r="G22" s="18" t="str">
        <f t="shared" si="9"/>
        <v/>
      </c>
      <c r="H22" s="18" t="str">
        <f t="shared" si="10"/>
        <v/>
      </c>
      <c r="I22" s="18" t="str">
        <f t="shared" si="11"/>
        <v/>
      </c>
      <c r="J22" s="18" t="e">
        <f>VLOOKUP(E22,J2数据库!C:E,3,0)</f>
        <v>#VALUE!</v>
      </c>
      <c r="K22" s="18" t="e">
        <f>VLOOKUP(E22,J2数据库!C:Q,4,0)</f>
        <v>#VALUE!</v>
      </c>
      <c r="L22" s="19" t="e">
        <f t="shared" si="12"/>
        <v>#VALUE!</v>
      </c>
      <c r="M22" s="18" t="e">
        <f>VLOOKUP(E22,J2数据库!C:Q,5,0)</f>
        <v>#VALUE!</v>
      </c>
      <c r="N22" s="18" t="e">
        <f>VLOOKUP(H22,J2数据库!S:T,2,0)</f>
        <v>#N/A</v>
      </c>
      <c r="O22" s="18"/>
      <c r="P22" s="18" t="e">
        <f>VLOOKUP(E22,J2数据库!C:Q,7,0)</f>
        <v>#VALUE!</v>
      </c>
      <c r="Q22" s="18" t="e">
        <f>VLOOKUP(E22,J2数据库!C:Q,8,0)</f>
        <v>#VALUE!</v>
      </c>
      <c r="R22" s="18" t="e">
        <f>VLOOKUP(E22,J2数据库!C:Q,9,0)</f>
        <v>#VALUE!</v>
      </c>
      <c r="S22" s="19" t="e">
        <f t="shared" si="13"/>
        <v>#VALUE!</v>
      </c>
      <c r="T22" s="18" t="e">
        <f>VLOOKUP(E22,J2数据库!C:Q,10,0)</f>
        <v>#VALUE!</v>
      </c>
      <c r="U22" s="18" t="e">
        <f>VLOOKUP(E22,J2数据库!C:Q,11,0)</f>
        <v>#VALUE!</v>
      </c>
      <c r="V22" s="18"/>
      <c r="W22" s="18" t="e">
        <f>VLOOKUP(E22,J2数据库!C:Q,12,0)</f>
        <v>#VALUE!</v>
      </c>
      <c r="X22" s="18" t="e">
        <f>VLOOKUP(E22,J2数据库!C:Q,13,0)&amp;"-"&amp;E22&amp;"-"&amp;H22</f>
        <v>#VALUE!</v>
      </c>
      <c r="Y22" s="19" t="e">
        <f>VLOOKUP(E22,J2数据库!C:Q,14,0)*C22</f>
        <v>#VALUE!</v>
      </c>
      <c r="Z22" s="18" t="e">
        <f>VLOOKUP(E22,J2数据库!C:Q,15,0)</f>
        <v>#VALUE!</v>
      </c>
      <c r="AA22" s="18" t="e">
        <f>VLOOKUP(H22,J2数据库!S:T,2,0)</f>
        <v>#N/A</v>
      </c>
      <c r="AB22" s="18"/>
      <c r="AC22" s="18">
        <f t="shared" si="14"/>
        <v>0</v>
      </c>
    </row>
    <row r="23" spans="1:29" x14ac:dyDescent="0.25">
      <c r="A23" s="22"/>
      <c r="B23" s="3"/>
      <c r="C23" s="3"/>
      <c r="D23" s="3"/>
      <c r="E23" s="18" t="e">
        <f t="shared" si="7"/>
        <v>#VALUE!</v>
      </c>
      <c r="F23" s="18" t="str">
        <f t="shared" si="8"/>
        <v/>
      </c>
      <c r="G23" s="18" t="str">
        <f t="shared" si="9"/>
        <v/>
      </c>
      <c r="H23" s="18" t="str">
        <f t="shared" si="10"/>
        <v/>
      </c>
      <c r="I23" s="18" t="str">
        <f t="shared" si="11"/>
        <v/>
      </c>
      <c r="J23" s="18" t="e">
        <f>VLOOKUP(E23,J2数据库!C:E,3,0)</f>
        <v>#VALUE!</v>
      </c>
      <c r="K23" s="18" t="e">
        <f>VLOOKUP(E23,J2数据库!C:Q,4,0)</f>
        <v>#VALUE!</v>
      </c>
      <c r="L23" s="19" t="e">
        <f t="shared" si="12"/>
        <v>#VALUE!</v>
      </c>
      <c r="M23" s="18" t="e">
        <f>VLOOKUP(E23,J2数据库!C:Q,5,0)</f>
        <v>#VALUE!</v>
      </c>
      <c r="N23" s="18" t="e">
        <f>VLOOKUP(H23,J2数据库!S:T,2,0)</f>
        <v>#N/A</v>
      </c>
      <c r="O23" s="18"/>
      <c r="P23" s="18" t="e">
        <f>VLOOKUP(E23,J2数据库!C:Q,7,0)</f>
        <v>#VALUE!</v>
      </c>
      <c r="Q23" s="18" t="e">
        <f>VLOOKUP(E23,J2数据库!C:Q,8,0)</f>
        <v>#VALUE!</v>
      </c>
      <c r="R23" s="18" t="e">
        <f>VLOOKUP(E23,J2数据库!C:Q,9,0)</f>
        <v>#VALUE!</v>
      </c>
      <c r="S23" s="19" t="e">
        <f t="shared" si="13"/>
        <v>#VALUE!</v>
      </c>
      <c r="T23" s="18" t="e">
        <f>VLOOKUP(E23,J2数据库!C:Q,10,0)</f>
        <v>#VALUE!</v>
      </c>
      <c r="U23" s="18" t="e">
        <f>VLOOKUP(E23,J2数据库!C:Q,11,0)</f>
        <v>#VALUE!</v>
      </c>
      <c r="V23" s="18"/>
      <c r="W23" s="18" t="e">
        <f>VLOOKUP(E23,J2数据库!C:Q,12,0)</f>
        <v>#VALUE!</v>
      </c>
      <c r="X23" s="18" t="e">
        <f>VLOOKUP(E23,J2数据库!C:Q,13,0)&amp;"-"&amp;E23&amp;"-"&amp;H23</f>
        <v>#VALUE!</v>
      </c>
      <c r="Y23" s="19" t="e">
        <f>VLOOKUP(E23,J2数据库!C:Q,14,0)*C23</f>
        <v>#VALUE!</v>
      </c>
      <c r="Z23" s="18" t="e">
        <f>VLOOKUP(E23,J2数据库!C:Q,15,0)</f>
        <v>#VALUE!</v>
      </c>
      <c r="AA23" s="18" t="e">
        <f>VLOOKUP(H23,J2数据库!S:T,2,0)</f>
        <v>#N/A</v>
      </c>
      <c r="AB23" s="18"/>
      <c r="AC23" s="18">
        <f t="shared" si="14"/>
        <v>0</v>
      </c>
    </row>
    <row r="24" spans="1:29" x14ac:dyDescent="0.25">
      <c r="A24" s="22"/>
      <c r="B24" s="3"/>
      <c r="C24" s="3"/>
      <c r="D24" s="3"/>
      <c r="E24" s="18" t="e">
        <f t="shared" si="7"/>
        <v>#VALUE!</v>
      </c>
      <c r="F24" s="18" t="str">
        <f t="shared" si="8"/>
        <v/>
      </c>
      <c r="G24" s="18" t="str">
        <f t="shared" si="9"/>
        <v/>
      </c>
      <c r="H24" s="18" t="str">
        <f t="shared" si="10"/>
        <v/>
      </c>
      <c r="I24" s="18" t="str">
        <f t="shared" si="11"/>
        <v/>
      </c>
      <c r="J24" s="18" t="e">
        <f>VLOOKUP(E24,J2数据库!C:E,3,0)</f>
        <v>#VALUE!</v>
      </c>
      <c r="K24" s="18" t="e">
        <f>VLOOKUP(E24,J2数据库!C:Q,4,0)</f>
        <v>#VALUE!</v>
      </c>
      <c r="L24" s="19" t="e">
        <f t="shared" si="12"/>
        <v>#VALUE!</v>
      </c>
      <c r="M24" s="18" t="e">
        <f>VLOOKUP(E24,J2数据库!C:Q,5,0)</f>
        <v>#VALUE!</v>
      </c>
      <c r="N24" s="18" t="e">
        <f>VLOOKUP(H24,J2数据库!S:T,2,0)</f>
        <v>#N/A</v>
      </c>
      <c r="O24" s="18"/>
      <c r="P24" s="18" t="e">
        <f>VLOOKUP(E24,J2数据库!C:Q,7,0)</f>
        <v>#VALUE!</v>
      </c>
      <c r="Q24" s="18" t="e">
        <f>VLOOKUP(E24,J2数据库!C:Q,8,0)</f>
        <v>#VALUE!</v>
      </c>
      <c r="R24" s="18" t="e">
        <f>VLOOKUP(E24,J2数据库!C:Q,9,0)</f>
        <v>#VALUE!</v>
      </c>
      <c r="S24" s="19" t="e">
        <f t="shared" si="13"/>
        <v>#VALUE!</v>
      </c>
      <c r="T24" s="18" t="e">
        <f>VLOOKUP(E24,J2数据库!C:Q,10,0)</f>
        <v>#VALUE!</v>
      </c>
      <c r="U24" s="18" t="e">
        <f>VLOOKUP(E24,J2数据库!C:Q,11,0)</f>
        <v>#VALUE!</v>
      </c>
      <c r="V24" s="18"/>
      <c r="W24" s="18" t="e">
        <f>VLOOKUP(E24,J2数据库!C:Q,12,0)</f>
        <v>#VALUE!</v>
      </c>
      <c r="X24" s="18" t="e">
        <f>VLOOKUP(E24,J2数据库!C:Q,13,0)&amp;"-"&amp;E24&amp;"-"&amp;H24</f>
        <v>#VALUE!</v>
      </c>
      <c r="Y24" s="19" t="e">
        <f>VLOOKUP(E24,J2数据库!C:Q,14,0)*C24</f>
        <v>#VALUE!</v>
      </c>
      <c r="Z24" s="18" t="e">
        <f>VLOOKUP(E24,J2数据库!C:Q,15,0)</f>
        <v>#VALUE!</v>
      </c>
      <c r="AA24" s="18" t="e">
        <f>VLOOKUP(H24,J2数据库!S:T,2,0)</f>
        <v>#N/A</v>
      </c>
      <c r="AB24" s="18"/>
      <c r="AC24" s="18">
        <f t="shared" si="14"/>
        <v>0</v>
      </c>
    </row>
    <row r="25" spans="1:29" x14ac:dyDescent="0.25">
      <c r="A25" s="22"/>
      <c r="B25" s="3"/>
      <c r="C25" s="3"/>
      <c r="D25" s="3"/>
      <c r="E25" s="18" t="e">
        <f t="shared" si="7"/>
        <v>#VALUE!</v>
      </c>
      <c r="F25" s="18" t="str">
        <f t="shared" si="8"/>
        <v/>
      </c>
      <c r="G25" s="18" t="str">
        <f t="shared" si="9"/>
        <v/>
      </c>
      <c r="H25" s="18" t="str">
        <f t="shared" si="10"/>
        <v/>
      </c>
      <c r="I25" s="18" t="str">
        <f t="shared" si="11"/>
        <v/>
      </c>
      <c r="J25" s="18" t="e">
        <f>VLOOKUP(E25,J2数据库!C:E,3,0)</f>
        <v>#VALUE!</v>
      </c>
      <c r="K25" s="18" t="e">
        <f>VLOOKUP(E25,J2数据库!C:Q,4,0)</f>
        <v>#VALUE!</v>
      </c>
      <c r="L25" s="19" t="e">
        <f t="shared" si="12"/>
        <v>#VALUE!</v>
      </c>
      <c r="M25" s="18" t="e">
        <f>VLOOKUP(E25,J2数据库!C:Q,5,0)</f>
        <v>#VALUE!</v>
      </c>
      <c r="N25" s="18" t="e">
        <f>VLOOKUP(H25,J2数据库!S:T,2,0)</f>
        <v>#N/A</v>
      </c>
      <c r="O25" s="18"/>
      <c r="P25" s="18" t="e">
        <f>VLOOKUP(E25,J2数据库!C:Q,7,0)</f>
        <v>#VALUE!</v>
      </c>
      <c r="Q25" s="18" t="e">
        <f>VLOOKUP(E25,J2数据库!C:Q,8,0)</f>
        <v>#VALUE!</v>
      </c>
      <c r="R25" s="18" t="e">
        <f>VLOOKUP(E25,J2数据库!C:Q,9,0)</f>
        <v>#VALUE!</v>
      </c>
      <c r="S25" s="19" t="e">
        <f t="shared" si="13"/>
        <v>#VALUE!</v>
      </c>
      <c r="T25" s="18" t="e">
        <f>VLOOKUP(E25,J2数据库!C:Q,10,0)</f>
        <v>#VALUE!</v>
      </c>
      <c r="U25" s="18" t="e">
        <f>VLOOKUP(E25,J2数据库!C:Q,11,0)</f>
        <v>#VALUE!</v>
      </c>
      <c r="V25" s="18"/>
      <c r="W25" s="18" t="e">
        <f>VLOOKUP(E25,J2数据库!C:Q,12,0)</f>
        <v>#VALUE!</v>
      </c>
      <c r="X25" s="18" t="e">
        <f>VLOOKUP(E25,J2数据库!C:Q,13,0)&amp;"-"&amp;E25&amp;"-"&amp;H25</f>
        <v>#VALUE!</v>
      </c>
      <c r="Y25" s="19" t="e">
        <f>VLOOKUP(E25,J2数据库!C:Q,14,0)*C25</f>
        <v>#VALUE!</v>
      </c>
      <c r="Z25" s="18" t="e">
        <f>VLOOKUP(E25,J2数据库!C:Q,15,0)</f>
        <v>#VALUE!</v>
      </c>
      <c r="AA25" s="18" t="e">
        <f>VLOOKUP(H25,J2数据库!S:T,2,0)</f>
        <v>#N/A</v>
      </c>
      <c r="AB25" s="18"/>
      <c r="AC25" s="18">
        <f t="shared" si="14"/>
        <v>0</v>
      </c>
    </row>
    <row r="26" spans="1:29" x14ac:dyDescent="0.25">
      <c r="A26" s="22"/>
      <c r="B26" s="3"/>
      <c r="C26" s="3"/>
      <c r="D26" s="3"/>
      <c r="E26" s="18" t="e">
        <f t="shared" si="7"/>
        <v>#VALUE!</v>
      </c>
      <c r="F26" s="18" t="str">
        <f t="shared" si="8"/>
        <v/>
      </c>
      <c r="G26" s="18" t="str">
        <f t="shared" si="9"/>
        <v/>
      </c>
      <c r="H26" s="18" t="str">
        <f t="shared" si="10"/>
        <v/>
      </c>
      <c r="I26" s="18" t="str">
        <f t="shared" si="11"/>
        <v/>
      </c>
      <c r="J26" s="18" t="e">
        <f>VLOOKUP(E26,J2数据库!C:E,3,0)</f>
        <v>#VALUE!</v>
      </c>
      <c r="K26" s="18" t="e">
        <f>VLOOKUP(E26,J2数据库!C:Q,4,0)</f>
        <v>#VALUE!</v>
      </c>
      <c r="L26" s="19" t="e">
        <f t="shared" si="12"/>
        <v>#VALUE!</v>
      </c>
      <c r="M26" s="18" t="e">
        <f>VLOOKUP(E26,J2数据库!C:Q,5,0)</f>
        <v>#VALUE!</v>
      </c>
      <c r="N26" s="18" t="e">
        <f>VLOOKUP(H26,J2数据库!S:T,2,0)</f>
        <v>#N/A</v>
      </c>
      <c r="O26" s="18"/>
      <c r="P26" s="18" t="e">
        <f>VLOOKUP(E26,J2数据库!C:Q,7,0)</f>
        <v>#VALUE!</v>
      </c>
      <c r="Q26" s="18" t="e">
        <f>VLOOKUP(E26,J2数据库!C:Q,8,0)</f>
        <v>#VALUE!</v>
      </c>
      <c r="R26" s="18" t="e">
        <f>VLOOKUP(E26,J2数据库!C:Q,9,0)</f>
        <v>#VALUE!</v>
      </c>
      <c r="S26" s="19" t="e">
        <f t="shared" si="13"/>
        <v>#VALUE!</v>
      </c>
      <c r="T26" s="18" t="e">
        <f>VLOOKUP(E26,J2数据库!C:Q,10,0)</f>
        <v>#VALUE!</v>
      </c>
      <c r="U26" s="18" t="e">
        <f>VLOOKUP(E26,J2数据库!C:Q,11,0)</f>
        <v>#VALUE!</v>
      </c>
      <c r="V26" s="18"/>
      <c r="W26" s="18" t="e">
        <f>VLOOKUP(E26,J2数据库!C:Q,12,0)</f>
        <v>#VALUE!</v>
      </c>
      <c r="X26" s="18" t="e">
        <f>VLOOKUP(E26,J2数据库!C:Q,13,0)&amp;"-"&amp;E26&amp;"-"&amp;H26</f>
        <v>#VALUE!</v>
      </c>
      <c r="Y26" s="19" t="e">
        <f>VLOOKUP(E26,J2数据库!C:Q,14,0)*C26</f>
        <v>#VALUE!</v>
      </c>
      <c r="Z26" s="18" t="e">
        <f>VLOOKUP(E26,J2数据库!C:Q,15,0)</f>
        <v>#VALUE!</v>
      </c>
      <c r="AA26" s="18" t="e">
        <f>VLOOKUP(H26,J2数据库!S:T,2,0)</f>
        <v>#N/A</v>
      </c>
      <c r="AB26" s="18"/>
      <c r="AC26" s="18">
        <f t="shared" si="14"/>
        <v>0</v>
      </c>
    </row>
    <row r="27" spans="1:29" x14ac:dyDescent="0.25">
      <c r="A27" s="22"/>
      <c r="B27" s="3"/>
      <c r="C27" s="3"/>
      <c r="D27" s="3"/>
      <c r="E27" s="18" t="e">
        <f t="shared" si="7"/>
        <v>#VALUE!</v>
      </c>
      <c r="F27" s="18" t="str">
        <f t="shared" si="8"/>
        <v/>
      </c>
      <c r="G27" s="18" t="str">
        <f t="shared" si="9"/>
        <v/>
      </c>
      <c r="H27" s="18" t="str">
        <f t="shared" si="10"/>
        <v/>
      </c>
      <c r="I27" s="18" t="str">
        <f t="shared" si="11"/>
        <v/>
      </c>
      <c r="J27" s="18" t="e">
        <f>VLOOKUP(E27,J2数据库!C:E,3,0)</f>
        <v>#VALUE!</v>
      </c>
      <c r="K27" s="18" t="e">
        <f>VLOOKUP(E27,J2数据库!C:Q,4,0)</f>
        <v>#VALUE!</v>
      </c>
      <c r="L27" s="19" t="e">
        <f t="shared" si="12"/>
        <v>#VALUE!</v>
      </c>
      <c r="M27" s="18" t="e">
        <f>VLOOKUP(E27,J2数据库!C:Q,5,0)</f>
        <v>#VALUE!</v>
      </c>
      <c r="N27" s="18" t="e">
        <f>VLOOKUP(H27,J2数据库!S:T,2,0)</f>
        <v>#N/A</v>
      </c>
      <c r="O27" s="18"/>
      <c r="P27" s="18" t="e">
        <f>VLOOKUP(E27,J2数据库!C:Q,7,0)</f>
        <v>#VALUE!</v>
      </c>
      <c r="Q27" s="18" t="e">
        <f>VLOOKUP(E27,J2数据库!C:Q,8,0)</f>
        <v>#VALUE!</v>
      </c>
      <c r="R27" s="18" t="e">
        <f>VLOOKUP(E27,J2数据库!C:Q,9,0)</f>
        <v>#VALUE!</v>
      </c>
      <c r="S27" s="19" t="e">
        <f t="shared" si="13"/>
        <v>#VALUE!</v>
      </c>
      <c r="T27" s="18" t="e">
        <f>VLOOKUP(E27,J2数据库!C:Q,10,0)</f>
        <v>#VALUE!</v>
      </c>
      <c r="U27" s="18" t="e">
        <f>VLOOKUP(E27,J2数据库!C:Q,11,0)</f>
        <v>#VALUE!</v>
      </c>
      <c r="V27" s="18"/>
      <c r="W27" s="18" t="e">
        <f>VLOOKUP(E27,J2数据库!C:Q,12,0)</f>
        <v>#VALUE!</v>
      </c>
      <c r="X27" s="18" t="e">
        <f>VLOOKUP(E27,J2数据库!C:Q,13,0)&amp;"-"&amp;E27&amp;"-"&amp;H27</f>
        <v>#VALUE!</v>
      </c>
      <c r="Y27" s="19" t="e">
        <f>VLOOKUP(E27,J2数据库!C:Q,14,0)*C27</f>
        <v>#VALUE!</v>
      </c>
      <c r="Z27" s="18" t="e">
        <f>VLOOKUP(E27,J2数据库!C:Q,15,0)</f>
        <v>#VALUE!</v>
      </c>
      <c r="AA27" s="18" t="e">
        <f>VLOOKUP(H27,J2数据库!S:T,2,0)</f>
        <v>#N/A</v>
      </c>
      <c r="AB27" s="18"/>
      <c r="AC27" s="18">
        <f t="shared" si="14"/>
        <v>0</v>
      </c>
    </row>
    <row r="28" spans="1:29" x14ac:dyDescent="0.25">
      <c r="A28" s="22"/>
      <c r="B28" s="3"/>
      <c r="C28" s="3"/>
      <c r="D28" s="3"/>
      <c r="E28" s="18" t="e">
        <f t="shared" si="7"/>
        <v>#VALUE!</v>
      </c>
      <c r="F28" s="18" t="str">
        <f t="shared" si="8"/>
        <v/>
      </c>
      <c r="G28" s="18" t="str">
        <f t="shared" si="9"/>
        <v/>
      </c>
      <c r="H28" s="18" t="str">
        <f t="shared" si="10"/>
        <v/>
      </c>
      <c r="I28" s="18" t="str">
        <f t="shared" si="11"/>
        <v/>
      </c>
      <c r="J28" s="18" t="e">
        <f>VLOOKUP(E28,J2数据库!C:E,3,0)</f>
        <v>#VALUE!</v>
      </c>
      <c r="K28" s="18" t="e">
        <f>VLOOKUP(E28,J2数据库!C:Q,4,0)</f>
        <v>#VALUE!</v>
      </c>
      <c r="L28" s="19" t="e">
        <f t="shared" si="12"/>
        <v>#VALUE!</v>
      </c>
      <c r="M28" s="18" t="e">
        <f>VLOOKUP(E28,J2数据库!C:Q,5,0)</f>
        <v>#VALUE!</v>
      </c>
      <c r="N28" s="18" t="e">
        <f>VLOOKUP(H28,J2数据库!S:T,2,0)</f>
        <v>#N/A</v>
      </c>
      <c r="O28" s="18"/>
      <c r="P28" s="18" t="e">
        <f>VLOOKUP(E28,J2数据库!C:Q,7,0)</f>
        <v>#VALUE!</v>
      </c>
      <c r="Q28" s="18" t="e">
        <f>VLOOKUP(E28,J2数据库!C:Q,8,0)</f>
        <v>#VALUE!</v>
      </c>
      <c r="R28" s="18" t="e">
        <f>VLOOKUP(E28,J2数据库!C:Q,9,0)</f>
        <v>#VALUE!</v>
      </c>
      <c r="S28" s="19" t="e">
        <f t="shared" si="13"/>
        <v>#VALUE!</v>
      </c>
      <c r="T28" s="18" t="e">
        <f>VLOOKUP(E28,J2数据库!C:Q,10,0)</f>
        <v>#VALUE!</v>
      </c>
      <c r="U28" s="18" t="e">
        <f>VLOOKUP(E28,J2数据库!C:Q,11,0)</f>
        <v>#VALUE!</v>
      </c>
      <c r="V28" s="18"/>
      <c r="W28" s="18" t="e">
        <f>VLOOKUP(E28,J2数据库!C:Q,12,0)</f>
        <v>#VALUE!</v>
      </c>
      <c r="X28" s="18" t="e">
        <f>VLOOKUP(E28,J2数据库!C:Q,13,0)&amp;"-"&amp;E28&amp;"-"&amp;H28</f>
        <v>#VALUE!</v>
      </c>
      <c r="Y28" s="19" t="e">
        <f>VLOOKUP(E28,J2数据库!C:Q,14,0)*C28</f>
        <v>#VALUE!</v>
      </c>
      <c r="Z28" s="18" t="e">
        <f>VLOOKUP(E28,J2数据库!C:Q,15,0)</f>
        <v>#VALUE!</v>
      </c>
      <c r="AA28" s="18" t="e">
        <f>VLOOKUP(H28,J2数据库!S:T,2,0)</f>
        <v>#N/A</v>
      </c>
      <c r="AB28" s="18"/>
      <c r="AC28" s="18">
        <f t="shared" si="14"/>
        <v>0</v>
      </c>
    </row>
    <row r="29" spans="1:29" x14ac:dyDescent="0.25">
      <c r="A29" s="22"/>
      <c r="B29" s="3"/>
      <c r="C29" s="3"/>
      <c r="D29" s="3"/>
      <c r="E29" s="18" t="e">
        <f t="shared" si="7"/>
        <v>#VALUE!</v>
      </c>
      <c r="F29" s="18" t="str">
        <f t="shared" si="8"/>
        <v/>
      </c>
      <c r="G29" s="18" t="str">
        <f t="shared" si="9"/>
        <v/>
      </c>
      <c r="H29" s="18" t="str">
        <f t="shared" si="10"/>
        <v/>
      </c>
      <c r="I29" s="18" t="str">
        <f t="shared" si="11"/>
        <v/>
      </c>
      <c r="J29" s="18" t="e">
        <f>VLOOKUP(E29,J2数据库!C:E,3,0)</f>
        <v>#VALUE!</v>
      </c>
      <c r="K29" s="18" t="e">
        <f>VLOOKUP(E29,J2数据库!C:Q,4,0)</f>
        <v>#VALUE!</v>
      </c>
      <c r="L29" s="19" t="e">
        <f t="shared" si="12"/>
        <v>#VALUE!</v>
      </c>
      <c r="M29" s="18" t="e">
        <f>VLOOKUP(E29,J2数据库!C:Q,5,0)</f>
        <v>#VALUE!</v>
      </c>
      <c r="N29" s="18" t="e">
        <f>VLOOKUP(H29,J2数据库!S:T,2,0)</f>
        <v>#N/A</v>
      </c>
      <c r="O29" s="18"/>
      <c r="P29" s="18" t="e">
        <f>VLOOKUP(E29,J2数据库!C:Q,7,0)</f>
        <v>#VALUE!</v>
      </c>
      <c r="Q29" s="18" t="e">
        <f>VLOOKUP(E29,J2数据库!C:Q,8,0)</f>
        <v>#VALUE!</v>
      </c>
      <c r="R29" s="18" t="e">
        <f>VLOOKUP(E29,J2数据库!C:Q,9,0)</f>
        <v>#VALUE!</v>
      </c>
      <c r="S29" s="19" t="e">
        <f t="shared" si="13"/>
        <v>#VALUE!</v>
      </c>
      <c r="T29" s="18" t="e">
        <f>VLOOKUP(E29,J2数据库!C:Q,10,0)</f>
        <v>#VALUE!</v>
      </c>
      <c r="U29" s="18" t="e">
        <f>VLOOKUP(E29,J2数据库!C:Q,11,0)</f>
        <v>#VALUE!</v>
      </c>
      <c r="V29" s="18"/>
      <c r="W29" s="18" t="e">
        <f>VLOOKUP(E29,J2数据库!C:Q,12,0)</f>
        <v>#VALUE!</v>
      </c>
      <c r="X29" s="18" t="e">
        <f>VLOOKUP(E29,J2数据库!C:Q,13,0)&amp;"-"&amp;E29&amp;"-"&amp;H29</f>
        <v>#VALUE!</v>
      </c>
      <c r="Y29" s="19" t="e">
        <f>VLOOKUP(E29,J2数据库!C:Q,14,0)*C29</f>
        <v>#VALUE!</v>
      </c>
      <c r="Z29" s="18" t="e">
        <f>VLOOKUP(E29,J2数据库!C:Q,15,0)</f>
        <v>#VALUE!</v>
      </c>
      <c r="AA29" s="18" t="e">
        <f>VLOOKUP(H29,J2数据库!S:T,2,0)</f>
        <v>#N/A</v>
      </c>
      <c r="AB29" s="18"/>
      <c r="AC29" s="18">
        <f t="shared" si="14"/>
        <v>0</v>
      </c>
    </row>
    <row r="30" spans="1:29" x14ac:dyDescent="0.25">
      <c r="A30" s="22"/>
      <c r="B30" s="3"/>
      <c r="C30" s="3"/>
      <c r="D30" s="3"/>
      <c r="E30" s="18" t="e">
        <f t="shared" si="7"/>
        <v>#VALUE!</v>
      </c>
      <c r="F30" s="18" t="str">
        <f t="shared" si="8"/>
        <v/>
      </c>
      <c r="G30" s="18" t="str">
        <f t="shared" si="9"/>
        <v/>
      </c>
      <c r="H30" s="18" t="str">
        <f t="shared" si="10"/>
        <v/>
      </c>
      <c r="I30" s="18" t="str">
        <f t="shared" si="11"/>
        <v/>
      </c>
      <c r="J30" s="18" t="e">
        <f>VLOOKUP(E30,J2数据库!C:E,3,0)</f>
        <v>#VALUE!</v>
      </c>
      <c r="K30" s="18" t="e">
        <f>VLOOKUP(E30,J2数据库!C:Q,4,0)</f>
        <v>#VALUE!</v>
      </c>
      <c r="L30" s="19" t="e">
        <f t="shared" si="12"/>
        <v>#VALUE!</v>
      </c>
      <c r="M30" s="18" t="e">
        <f>VLOOKUP(E30,J2数据库!C:Q,5,0)</f>
        <v>#VALUE!</v>
      </c>
      <c r="N30" s="18" t="e">
        <f>VLOOKUP(H30,J2数据库!S:T,2,0)</f>
        <v>#N/A</v>
      </c>
      <c r="O30" s="18"/>
      <c r="P30" s="18" t="e">
        <f>VLOOKUP(E30,J2数据库!C:Q,7,0)</f>
        <v>#VALUE!</v>
      </c>
      <c r="Q30" s="18" t="e">
        <f>VLOOKUP(E30,J2数据库!C:Q,8,0)</f>
        <v>#VALUE!</v>
      </c>
      <c r="R30" s="18" t="e">
        <f>VLOOKUP(E30,J2数据库!C:Q,9,0)</f>
        <v>#VALUE!</v>
      </c>
      <c r="S30" s="19" t="e">
        <f t="shared" si="13"/>
        <v>#VALUE!</v>
      </c>
      <c r="T30" s="18" t="e">
        <f>VLOOKUP(E30,J2数据库!C:Q,10,0)</f>
        <v>#VALUE!</v>
      </c>
      <c r="U30" s="18" t="e">
        <f>VLOOKUP(E30,J2数据库!C:Q,11,0)</f>
        <v>#VALUE!</v>
      </c>
      <c r="V30" s="18"/>
      <c r="W30" s="18" t="e">
        <f>VLOOKUP(E30,J2数据库!C:Q,12,0)</f>
        <v>#VALUE!</v>
      </c>
      <c r="X30" s="18" t="e">
        <f>VLOOKUP(E30,J2数据库!C:Q,13,0)&amp;"-"&amp;E30&amp;"-"&amp;H30</f>
        <v>#VALUE!</v>
      </c>
      <c r="Y30" s="19" t="e">
        <f>VLOOKUP(E30,J2数据库!C:Q,14,0)*C30</f>
        <v>#VALUE!</v>
      </c>
      <c r="Z30" s="18" t="e">
        <f>VLOOKUP(E30,J2数据库!C:Q,15,0)</f>
        <v>#VALUE!</v>
      </c>
      <c r="AA30" s="18" t="e">
        <f>VLOOKUP(H30,J2数据库!S:T,2,0)</f>
        <v>#N/A</v>
      </c>
      <c r="AB30" s="18"/>
      <c r="AC30" s="18">
        <f t="shared" si="14"/>
        <v>0</v>
      </c>
    </row>
    <row r="31" spans="1:29" x14ac:dyDescent="0.25">
      <c r="A31" s="22"/>
      <c r="B31" s="3"/>
      <c r="C31" s="3"/>
      <c r="D31" s="3"/>
      <c r="E31" s="18" t="e">
        <f t="shared" si="7"/>
        <v>#VALUE!</v>
      </c>
      <c r="F31" s="18" t="str">
        <f t="shared" si="8"/>
        <v/>
      </c>
      <c r="G31" s="18" t="str">
        <f t="shared" si="9"/>
        <v/>
      </c>
      <c r="H31" s="18" t="str">
        <f t="shared" si="10"/>
        <v/>
      </c>
      <c r="I31" s="18" t="str">
        <f t="shared" si="11"/>
        <v/>
      </c>
      <c r="J31" s="18" t="e">
        <f>VLOOKUP(E31,J2数据库!C:E,3,0)</f>
        <v>#VALUE!</v>
      </c>
      <c r="K31" s="18" t="e">
        <f>VLOOKUP(E31,J2数据库!C:Q,4,0)</f>
        <v>#VALUE!</v>
      </c>
      <c r="L31" s="19" t="e">
        <f t="shared" si="12"/>
        <v>#VALUE!</v>
      </c>
      <c r="M31" s="18" t="e">
        <f>VLOOKUP(E31,J2数据库!C:Q,5,0)</f>
        <v>#VALUE!</v>
      </c>
      <c r="N31" s="18" t="e">
        <f>VLOOKUP(H31,J2数据库!S:T,2,0)</f>
        <v>#N/A</v>
      </c>
      <c r="O31" s="18"/>
      <c r="P31" s="18" t="e">
        <f>VLOOKUP(E31,J2数据库!C:Q,7,0)</f>
        <v>#VALUE!</v>
      </c>
      <c r="Q31" s="18" t="e">
        <f>VLOOKUP(E31,J2数据库!C:Q,8,0)</f>
        <v>#VALUE!</v>
      </c>
      <c r="R31" s="18" t="e">
        <f>VLOOKUP(E31,J2数据库!C:Q,9,0)</f>
        <v>#VALUE!</v>
      </c>
      <c r="S31" s="19" t="e">
        <f t="shared" si="13"/>
        <v>#VALUE!</v>
      </c>
      <c r="T31" s="18" t="e">
        <f>VLOOKUP(E31,J2数据库!C:Q,10,0)</f>
        <v>#VALUE!</v>
      </c>
      <c r="U31" s="18" t="e">
        <f>VLOOKUP(E31,J2数据库!C:Q,11,0)</f>
        <v>#VALUE!</v>
      </c>
      <c r="V31" s="18"/>
      <c r="W31" s="18" t="e">
        <f>VLOOKUP(E31,J2数据库!C:Q,12,0)</f>
        <v>#VALUE!</v>
      </c>
      <c r="X31" s="18" t="e">
        <f>VLOOKUP(E31,J2数据库!C:Q,13,0)&amp;"-"&amp;E31&amp;"-"&amp;H31</f>
        <v>#VALUE!</v>
      </c>
      <c r="Y31" s="19" t="e">
        <f>VLOOKUP(E31,J2数据库!C:Q,14,0)*C31</f>
        <v>#VALUE!</v>
      </c>
      <c r="Z31" s="18" t="e">
        <f>VLOOKUP(E31,J2数据库!C:Q,15,0)</f>
        <v>#VALUE!</v>
      </c>
      <c r="AA31" s="18" t="e">
        <f>VLOOKUP(H31,J2数据库!S:T,2,0)</f>
        <v>#N/A</v>
      </c>
      <c r="AB31" s="18"/>
      <c r="AC31" s="18">
        <f t="shared" si="14"/>
        <v>0</v>
      </c>
    </row>
    <row r="32" spans="1:29" x14ac:dyDescent="0.25">
      <c r="A32" s="22"/>
      <c r="B32" s="3"/>
      <c r="C32" s="3"/>
      <c r="D32" s="3"/>
      <c r="E32" s="18" t="e">
        <f t="shared" si="7"/>
        <v>#VALUE!</v>
      </c>
      <c r="F32" s="18" t="str">
        <f t="shared" si="8"/>
        <v/>
      </c>
      <c r="G32" s="18" t="str">
        <f t="shared" si="9"/>
        <v/>
      </c>
      <c r="H32" s="18" t="str">
        <f t="shared" si="10"/>
        <v/>
      </c>
      <c r="I32" s="18" t="str">
        <f t="shared" si="11"/>
        <v/>
      </c>
      <c r="J32" s="18" t="e">
        <f>VLOOKUP(E32,J2数据库!C:E,3,0)</f>
        <v>#VALUE!</v>
      </c>
      <c r="K32" s="18" t="e">
        <f>VLOOKUP(E32,J2数据库!C:Q,4,0)</f>
        <v>#VALUE!</v>
      </c>
      <c r="L32" s="19" t="e">
        <f t="shared" si="12"/>
        <v>#VALUE!</v>
      </c>
      <c r="M32" s="18" t="e">
        <f>VLOOKUP(E32,J2数据库!C:Q,5,0)</f>
        <v>#VALUE!</v>
      </c>
      <c r="N32" s="18" t="e">
        <f>VLOOKUP(H32,J2数据库!S:T,2,0)</f>
        <v>#N/A</v>
      </c>
      <c r="O32" s="18"/>
      <c r="P32" s="18" t="e">
        <f>VLOOKUP(E32,J2数据库!C:Q,7,0)</f>
        <v>#VALUE!</v>
      </c>
      <c r="Q32" s="18" t="e">
        <f>VLOOKUP(E32,J2数据库!C:Q,8,0)</f>
        <v>#VALUE!</v>
      </c>
      <c r="R32" s="18" t="e">
        <f>VLOOKUP(E32,J2数据库!C:Q,9,0)</f>
        <v>#VALUE!</v>
      </c>
      <c r="S32" s="19" t="e">
        <f t="shared" si="13"/>
        <v>#VALUE!</v>
      </c>
      <c r="T32" s="18" t="e">
        <f>VLOOKUP(E32,J2数据库!C:Q,10,0)</f>
        <v>#VALUE!</v>
      </c>
      <c r="U32" s="18" t="e">
        <f>VLOOKUP(E32,J2数据库!C:Q,11,0)</f>
        <v>#VALUE!</v>
      </c>
      <c r="V32" s="18"/>
      <c r="W32" s="18" t="e">
        <f>VLOOKUP(E32,J2数据库!C:Q,12,0)</f>
        <v>#VALUE!</v>
      </c>
      <c r="X32" s="18" t="e">
        <f>VLOOKUP(E32,J2数据库!C:Q,13,0)&amp;"-"&amp;E32&amp;"-"&amp;H32</f>
        <v>#VALUE!</v>
      </c>
      <c r="Y32" s="19" t="e">
        <f>VLOOKUP(E32,J2数据库!C:Q,14,0)*C32</f>
        <v>#VALUE!</v>
      </c>
      <c r="Z32" s="18" t="e">
        <f>VLOOKUP(E32,J2数据库!C:Q,15,0)</f>
        <v>#VALUE!</v>
      </c>
      <c r="AA32" s="18" t="e">
        <f>VLOOKUP(H32,J2数据库!S:T,2,0)</f>
        <v>#N/A</v>
      </c>
      <c r="AB32" s="18"/>
      <c r="AC32" s="18">
        <f t="shared" si="14"/>
        <v>0</v>
      </c>
    </row>
    <row r="33" spans="1:29" x14ac:dyDescent="0.25">
      <c r="A33" s="22"/>
      <c r="B33" s="3"/>
      <c r="C33" s="3"/>
      <c r="D33" s="3"/>
      <c r="E33" s="18" t="e">
        <f t="shared" si="7"/>
        <v>#VALUE!</v>
      </c>
      <c r="F33" s="18" t="str">
        <f t="shared" si="8"/>
        <v/>
      </c>
      <c r="G33" s="18" t="str">
        <f t="shared" si="9"/>
        <v/>
      </c>
      <c r="H33" s="18" t="str">
        <f t="shared" si="10"/>
        <v/>
      </c>
      <c r="I33" s="18" t="str">
        <f t="shared" si="11"/>
        <v/>
      </c>
      <c r="J33" s="18" t="e">
        <f>VLOOKUP(E33,J2数据库!C:E,3,0)</f>
        <v>#VALUE!</v>
      </c>
      <c r="K33" s="18" t="e">
        <f>VLOOKUP(E33,J2数据库!C:Q,4,0)</f>
        <v>#VALUE!</v>
      </c>
      <c r="L33" s="19" t="e">
        <f t="shared" si="12"/>
        <v>#VALUE!</v>
      </c>
      <c r="M33" s="18" t="e">
        <f>VLOOKUP(E33,J2数据库!C:Q,5,0)</f>
        <v>#VALUE!</v>
      </c>
      <c r="N33" s="18" t="e">
        <f>VLOOKUP(H33,J2数据库!S:T,2,0)</f>
        <v>#N/A</v>
      </c>
      <c r="O33" s="18"/>
      <c r="P33" s="18" t="e">
        <f>VLOOKUP(E33,J2数据库!C:Q,7,0)</f>
        <v>#VALUE!</v>
      </c>
      <c r="Q33" s="18" t="e">
        <f>VLOOKUP(E33,J2数据库!C:Q,8,0)</f>
        <v>#VALUE!</v>
      </c>
      <c r="R33" s="18" t="e">
        <f>VLOOKUP(E33,J2数据库!C:Q,9,0)</f>
        <v>#VALUE!</v>
      </c>
      <c r="S33" s="19" t="e">
        <f t="shared" si="13"/>
        <v>#VALUE!</v>
      </c>
      <c r="T33" s="18" t="e">
        <f>VLOOKUP(E33,J2数据库!C:Q,10,0)</f>
        <v>#VALUE!</v>
      </c>
      <c r="U33" s="18" t="e">
        <f>VLOOKUP(E33,J2数据库!C:Q,11,0)</f>
        <v>#VALUE!</v>
      </c>
      <c r="V33" s="18"/>
      <c r="W33" s="18" t="e">
        <f>VLOOKUP(E33,J2数据库!C:Q,12,0)</f>
        <v>#VALUE!</v>
      </c>
      <c r="X33" s="18" t="e">
        <f>VLOOKUP(E33,J2数据库!C:Q,13,0)&amp;"-"&amp;E33&amp;"-"&amp;H33</f>
        <v>#VALUE!</v>
      </c>
      <c r="Y33" s="19" t="e">
        <f>VLOOKUP(E33,J2数据库!C:Q,14,0)*C33</f>
        <v>#VALUE!</v>
      </c>
      <c r="Z33" s="18" t="e">
        <f>VLOOKUP(E33,J2数据库!C:Q,15,0)</f>
        <v>#VALUE!</v>
      </c>
      <c r="AA33" s="18" t="e">
        <f>VLOOKUP(H33,J2数据库!S:T,2,0)</f>
        <v>#N/A</v>
      </c>
      <c r="AB33" s="18"/>
      <c r="AC33" s="18">
        <f t="shared" si="14"/>
        <v>0</v>
      </c>
    </row>
    <row r="34" spans="1:29" x14ac:dyDescent="0.25">
      <c r="A34" s="22"/>
      <c r="B34" s="3"/>
      <c r="C34" s="3"/>
      <c r="D34" s="3"/>
      <c r="E34" s="18" t="e">
        <f t="shared" si="7"/>
        <v>#VALUE!</v>
      </c>
      <c r="F34" s="18" t="str">
        <f t="shared" si="8"/>
        <v/>
      </c>
      <c r="G34" s="18" t="str">
        <f t="shared" si="9"/>
        <v/>
      </c>
      <c r="H34" s="18" t="str">
        <f t="shared" si="10"/>
        <v/>
      </c>
      <c r="I34" s="18" t="str">
        <f t="shared" si="11"/>
        <v/>
      </c>
      <c r="J34" s="18" t="e">
        <f>VLOOKUP(E34,J2数据库!C:E,3,0)</f>
        <v>#VALUE!</v>
      </c>
      <c r="K34" s="18" t="e">
        <f>VLOOKUP(E34,J2数据库!C:Q,4,0)</f>
        <v>#VALUE!</v>
      </c>
      <c r="L34" s="19" t="e">
        <f t="shared" si="12"/>
        <v>#VALUE!</v>
      </c>
      <c r="M34" s="18" t="e">
        <f>VLOOKUP(E34,J2数据库!C:Q,5,0)</f>
        <v>#VALUE!</v>
      </c>
      <c r="N34" s="18" t="e">
        <f>VLOOKUP(H34,J2数据库!S:T,2,0)</f>
        <v>#N/A</v>
      </c>
      <c r="O34" s="18"/>
      <c r="P34" s="18" t="e">
        <f>VLOOKUP(E34,J2数据库!C:Q,7,0)</f>
        <v>#VALUE!</v>
      </c>
      <c r="Q34" s="18" t="e">
        <f>VLOOKUP(E34,J2数据库!C:Q,8,0)</f>
        <v>#VALUE!</v>
      </c>
      <c r="R34" s="18" t="e">
        <f>VLOOKUP(E34,J2数据库!C:Q,9,0)</f>
        <v>#VALUE!</v>
      </c>
      <c r="S34" s="19" t="e">
        <f t="shared" si="13"/>
        <v>#VALUE!</v>
      </c>
      <c r="T34" s="18" t="e">
        <f>VLOOKUP(E34,J2数据库!C:Q,10,0)</f>
        <v>#VALUE!</v>
      </c>
      <c r="U34" s="18" t="e">
        <f>VLOOKUP(E34,J2数据库!C:Q,11,0)</f>
        <v>#VALUE!</v>
      </c>
      <c r="V34" s="18"/>
      <c r="W34" s="18" t="e">
        <f>VLOOKUP(E34,J2数据库!C:Q,12,0)</f>
        <v>#VALUE!</v>
      </c>
      <c r="X34" s="18" t="e">
        <f>VLOOKUP(E34,J2数据库!C:Q,13,0)&amp;"-"&amp;E34&amp;"-"&amp;H34</f>
        <v>#VALUE!</v>
      </c>
      <c r="Y34" s="19" t="e">
        <f>VLOOKUP(E34,J2数据库!C:Q,14,0)*C34</f>
        <v>#VALUE!</v>
      </c>
      <c r="Z34" s="18" t="e">
        <f>VLOOKUP(E34,J2数据库!C:Q,15,0)</f>
        <v>#VALUE!</v>
      </c>
      <c r="AA34" s="18" t="e">
        <f>VLOOKUP(H34,J2数据库!S:T,2,0)</f>
        <v>#N/A</v>
      </c>
      <c r="AB34" s="18"/>
      <c r="AC34" s="18">
        <f t="shared" si="14"/>
        <v>0</v>
      </c>
    </row>
    <row r="35" spans="1:29" x14ac:dyDescent="0.25">
      <c r="A35" s="22"/>
      <c r="B35" s="3"/>
      <c r="C35" s="3"/>
      <c r="D35" s="3"/>
      <c r="E35" s="18" t="e">
        <f t="shared" si="7"/>
        <v>#VALUE!</v>
      </c>
      <c r="F35" s="18" t="str">
        <f t="shared" si="8"/>
        <v/>
      </c>
      <c r="G35" s="18" t="str">
        <f t="shared" si="9"/>
        <v/>
      </c>
      <c r="H35" s="18" t="str">
        <f t="shared" si="10"/>
        <v/>
      </c>
      <c r="I35" s="18" t="str">
        <f t="shared" si="11"/>
        <v/>
      </c>
      <c r="J35" s="18" t="e">
        <f>VLOOKUP(E35,J2数据库!C:E,3,0)</f>
        <v>#VALUE!</v>
      </c>
      <c r="K35" s="18" t="e">
        <f>VLOOKUP(E35,J2数据库!C:Q,4,0)</f>
        <v>#VALUE!</v>
      </c>
      <c r="L35" s="19" t="e">
        <f t="shared" si="12"/>
        <v>#VALUE!</v>
      </c>
      <c r="M35" s="18" t="e">
        <f>VLOOKUP(E35,J2数据库!C:Q,5,0)</f>
        <v>#VALUE!</v>
      </c>
      <c r="N35" s="18" t="e">
        <f>VLOOKUP(H35,J2数据库!S:T,2,0)</f>
        <v>#N/A</v>
      </c>
      <c r="O35" s="18"/>
      <c r="P35" s="18" t="e">
        <f>VLOOKUP(E35,J2数据库!C:Q,7,0)</f>
        <v>#VALUE!</v>
      </c>
      <c r="Q35" s="18" t="e">
        <f>VLOOKUP(E35,J2数据库!C:Q,8,0)</f>
        <v>#VALUE!</v>
      </c>
      <c r="R35" s="18" t="e">
        <f>VLOOKUP(E35,J2数据库!C:Q,9,0)</f>
        <v>#VALUE!</v>
      </c>
      <c r="S35" s="19" t="e">
        <f t="shared" si="13"/>
        <v>#VALUE!</v>
      </c>
      <c r="T35" s="18" t="e">
        <f>VLOOKUP(E35,J2数据库!C:Q,10,0)</f>
        <v>#VALUE!</v>
      </c>
      <c r="U35" s="18" t="e">
        <f>VLOOKUP(E35,J2数据库!C:Q,11,0)</f>
        <v>#VALUE!</v>
      </c>
      <c r="V35" s="18"/>
      <c r="W35" s="18" t="e">
        <f>VLOOKUP(E35,J2数据库!C:Q,12,0)</f>
        <v>#VALUE!</v>
      </c>
      <c r="X35" s="18" t="e">
        <f>VLOOKUP(E35,J2数据库!C:Q,13,0)&amp;"-"&amp;E35&amp;"-"&amp;H35</f>
        <v>#VALUE!</v>
      </c>
      <c r="Y35" s="19" t="e">
        <f>VLOOKUP(E35,J2数据库!C:Q,14,0)*C35</f>
        <v>#VALUE!</v>
      </c>
      <c r="Z35" s="18" t="e">
        <f>VLOOKUP(E35,J2数据库!C:Q,15,0)</f>
        <v>#VALUE!</v>
      </c>
      <c r="AA35" s="18" t="e">
        <f>VLOOKUP(H35,J2数据库!S:T,2,0)</f>
        <v>#N/A</v>
      </c>
      <c r="AB35" s="18"/>
      <c r="AC35" s="18">
        <f t="shared" si="14"/>
        <v>0</v>
      </c>
    </row>
    <row r="36" spans="1:29" x14ac:dyDescent="0.25">
      <c r="A36" s="22"/>
      <c r="B36" s="3"/>
      <c r="C36" s="3"/>
      <c r="D36" s="3"/>
      <c r="E36" s="18" t="e">
        <f t="shared" si="7"/>
        <v>#VALUE!</v>
      </c>
      <c r="F36" s="18" t="str">
        <f t="shared" si="8"/>
        <v/>
      </c>
      <c r="G36" s="18" t="str">
        <f t="shared" si="9"/>
        <v/>
      </c>
      <c r="H36" s="18" t="str">
        <f t="shared" si="10"/>
        <v/>
      </c>
      <c r="I36" s="18" t="str">
        <f t="shared" si="11"/>
        <v/>
      </c>
      <c r="J36" s="18" t="e">
        <f>VLOOKUP(E36,J2数据库!C:E,3,0)</f>
        <v>#VALUE!</v>
      </c>
      <c r="K36" s="18" t="e">
        <f>VLOOKUP(E36,J2数据库!C:Q,4,0)</f>
        <v>#VALUE!</v>
      </c>
      <c r="L36" s="19" t="e">
        <f t="shared" si="12"/>
        <v>#VALUE!</v>
      </c>
      <c r="M36" s="18" t="e">
        <f>VLOOKUP(E36,J2数据库!C:Q,5,0)</f>
        <v>#VALUE!</v>
      </c>
      <c r="N36" s="18" t="e">
        <f>VLOOKUP(H36,J2数据库!S:T,2,0)</f>
        <v>#N/A</v>
      </c>
      <c r="O36" s="18"/>
      <c r="P36" s="18" t="e">
        <f>VLOOKUP(E36,J2数据库!C:Q,7,0)</f>
        <v>#VALUE!</v>
      </c>
      <c r="Q36" s="18" t="e">
        <f>VLOOKUP(E36,J2数据库!C:Q,8,0)</f>
        <v>#VALUE!</v>
      </c>
      <c r="R36" s="18" t="e">
        <f>VLOOKUP(E36,J2数据库!C:Q,9,0)</f>
        <v>#VALUE!</v>
      </c>
      <c r="S36" s="19" t="e">
        <f t="shared" si="13"/>
        <v>#VALUE!</v>
      </c>
      <c r="T36" s="18" t="e">
        <f>VLOOKUP(E36,J2数据库!C:Q,10,0)</f>
        <v>#VALUE!</v>
      </c>
      <c r="U36" s="18" t="e">
        <f>VLOOKUP(E36,J2数据库!C:Q,11,0)</f>
        <v>#VALUE!</v>
      </c>
      <c r="V36" s="18"/>
      <c r="W36" s="18" t="e">
        <f>VLOOKUP(E36,J2数据库!C:Q,12,0)</f>
        <v>#VALUE!</v>
      </c>
      <c r="X36" s="18" t="e">
        <f>VLOOKUP(E36,J2数据库!C:Q,13,0)&amp;"-"&amp;E36&amp;"-"&amp;H36</f>
        <v>#VALUE!</v>
      </c>
      <c r="Y36" s="19" t="e">
        <f>VLOOKUP(E36,J2数据库!C:Q,14,0)*C36</f>
        <v>#VALUE!</v>
      </c>
      <c r="Z36" s="18" t="e">
        <f>VLOOKUP(E36,J2数据库!C:Q,15,0)</f>
        <v>#VALUE!</v>
      </c>
      <c r="AA36" s="18" t="e">
        <f>VLOOKUP(H36,J2数据库!S:T,2,0)</f>
        <v>#N/A</v>
      </c>
      <c r="AB36" s="18"/>
      <c r="AC36" s="18">
        <f t="shared" si="14"/>
        <v>0</v>
      </c>
    </row>
    <row r="37" spans="1:29" x14ac:dyDescent="0.25">
      <c r="A37" s="22"/>
      <c r="B37" s="3"/>
      <c r="C37" s="3"/>
      <c r="D37" s="3"/>
      <c r="E37" s="18" t="e">
        <f t="shared" si="7"/>
        <v>#VALUE!</v>
      </c>
      <c r="F37" s="18" t="str">
        <f t="shared" si="8"/>
        <v/>
      </c>
      <c r="G37" s="18" t="str">
        <f t="shared" si="9"/>
        <v/>
      </c>
      <c r="H37" s="18" t="str">
        <f t="shared" si="10"/>
        <v/>
      </c>
      <c r="I37" s="18" t="str">
        <f t="shared" si="11"/>
        <v/>
      </c>
      <c r="J37" s="18" t="e">
        <f>VLOOKUP(E37,J2数据库!C:E,3,0)</f>
        <v>#VALUE!</v>
      </c>
      <c r="K37" s="18" t="e">
        <f>VLOOKUP(E37,J2数据库!C:Q,4,0)</f>
        <v>#VALUE!</v>
      </c>
      <c r="L37" s="19" t="e">
        <f t="shared" si="12"/>
        <v>#VALUE!</v>
      </c>
      <c r="M37" s="18" t="e">
        <f>VLOOKUP(E37,J2数据库!C:Q,5,0)</f>
        <v>#VALUE!</v>
      </c>
      <c r="N37" s="18" t="e">
        <f>VLOOKUP(H37,J2数据库!S:T,2,0)</f>
        <v>#N/A</v>
      </c>
      <c r="O37" s="18"/>
      <c r="P37" s="18" t="e">
        <f>VLOOKUP(E37,J2数据库!C:Q,7,0)</f>
        <v>#VALUE!</v>
      </c>
      <c r="Q37" s="18" t="e">
        <f>VLOOKUP(E37,J2数据库!C:Q,8,0)</f>
        <v>#VALUE!</v>
      </c>
      <c r="R37" s="18" t="e">
        <f>VLOOKUP(E37,J2数据库!C:Q,9,0)</f>
        <v>#VALUE!</v>
      </c>
      <c r="S37" s="19" t="e">
        <f t="shared" si="13"/>
        <v>#VALUE!</v>
      </c>
      <c r="T37" s="18" t="e">
        <f>VLOOKUP(E37,J2数据库!C:Q,10,0)</f>
        <v>#VALUE!</v>
      </c>
      <c r="U37" s="18" t="e">
        <f>VLOOKUP(E37,J2数据库!C:Q,11,0)</f>
        <v>#VALUE!</v>
      </c>
      <c r="V37" s="18"/>
      <c r="W37" s="18" t="e">
        <f>VLOOKUP(E37,J2数据库!C:Q,12,0)</f>
        <v>#VALUE!</v>
      </c>
      <c r="X37" s="18" t="e">
        <f>VLOOKUP(E37,J2数据库!C:Q,13,0)&amp;"-"&amp;E37&amp;"-"&amp;H37</f>
        <v>#VALUE!</v>
      </c>
      <c r="Y37" s="19" t="e">
        <f>VLOOKUP(E37,J2数据库!C:Q,14,0)*C37</f>
        <v>#VALUE!</v>
      </c>
      <c r="Z37" s="18" t="e">
        <f>VLOOKUP(E37,J2数据库!C:Q,15,0)</f>
        <v>#VALUE!</v>
      </c>
      <c r="AA37" s="18" t="e">
        <f>VLOOKUP(H37,J2数据库!S:T,2,0)</f>
        <v>#N/A</v>
      </c>
      <c r="AB37" s="18"/>
      <c r="AC37" s="18">
        <f t="shared" si="14"/>
        <v>0</v>
      </c>
    </row>
    <row r="38" spans="1:29" x14ac:dyDescent="0.25">
      <c r="A38" s="22"/>
      <c r="B38" s="3"/>
      <c r="C38" s="3"/>
      <c r="D38" s="3"/>
      <c r="E38" s="18" t="e">
        <f t="shared" si="7"/>
        <v>#VALUE!</v>
      </c>
      <c r="F38" s="18" t="str">
        <f t="shared" si="8"/>
        <v/>
      </c>
      <c r="G38" s="18" t="str">
        <f t="shared" si="9"/>
        <v/>
      </c>
      <c r="H38" s="18" t="str">
        <f t="shared" si="10"/>
        <v/>
      </c>
      <c r="I38" s="18" t="str">
        <f t="shared" si="11"/>
        <v/>
      </c>
      <c r="J38" s="18" t="e">
        <f>VLOOKUP(E38,J2数据库!C:E,3,0)</f>
        <v>#VALUE!</v>
      </c>
      <c r="K38" s="18" t="e">
        <f>VLOOKUP(E38,J2数据库!C:Q,4,0)</f>
        <v>#VALUE!</v>
      </c>
      <c r="L38" s="19" t="e">
        <f t="shared" si="12"/>
        <v>#VALUE!</v>
      </c>
      <c r="M38" s="18" t="e">
        <f>VLOOKUP(E38,J2数据库!C:Q,5,0)</f>
        <v>#VALUE!</v>
      </c>
      <c r="N38" s="18" t="e">
        <f>VLOOKUP(H38,J2数据库!S:T,2,0)</f>
        <v>#N/A</v>
      </c>
      <c r="O38" s="18"/>
      <c r="P38" s="18" t="e">
        <f>VLOOKUP(E38,J2数据库!C:Q,7,0)</f>
        <v>#VALUE!</v>
      </c>
      <c r="Q38" s="18" t="e">
        <f>VLOOKUP(E38,J2数据库!C:Q,8,0)</f>
        <v>#VALUE!</v>
      </c>
      <c r="R38" s="18" t="e">
        <f>VLOOKUP(E38,J2数据库!C:Q,9,0)</f>
        <v>#VALUE!</v>
      </c>
      <c r="S38" s="19" t="e">
        <f t="shared" si="13"/>
        <v>#VALUE!</v>
      </c>
      <c r="T38" s="18" t="e">
        <f>VLOOKUP(E38,J2数据库!C:Q,10,0)</f>
        <v>#VALUE!</v>
      </c>
      <c r="U38" s="18" t="e">
        <f>VLOOKUP(E38,J2数据库!C:Q,11,0)</f>
        <v>#VALUE!</v>
      </c>
      <c r="V38" s="18"/>
      <c r="W38" s="18" t="e">
        <f>VLOOKUP(E38,J2数据库!C:Q,12,0)</f>
        <v>#VALUE!</v>
      </c>
      <c r="X38" s="18" t="e">
        <f>VLOOKUP(E38,J2数据库!C:Q,13,0)&amp;"-"&amp;E38&amp;"-"&amp;H38</f>
        <v>#VALUE!</v>
      </c>
      <c r="Y38" s="19" t="e">
        <f>VLOOKUP(E38,J2数据库!C:Q,14,0)*C38</f>
        <v>#VALUE!</v>
      </c>
      <c r="Z38" s="18" t="e">
        <f>VLOOKUP(E38,J2数据库!C:Q,15,0)</f>
        <v>#VALUE!</v>
      </c>
      <c r="AA38" s="18" t="e">
        <f>VLOOKUP(H38,J2数据库!S:T,2,0)</f>
        <v>#N/A</v>
      </c>
      <c r="AB38" s="18"/>
      <c r="AC38" s="18">
        <f t="shared" si="14"/>
        <v>0</v>
      </c>
    </row>
    <row r="39" spans="1:29" x14ac:dyDescent="0.25">
      <c r="A39" s="22"/>
      <c r="B39" s="3"/>
      <c r="C39" s="3"/>
      <c r="D39" s="3"/>
      <c r="E39" s="18" t="e">
        <f t="shared" si="7"/>
        <v>#VALUE!</v>
      </c>
      <c r="F39" s="18" t="str">
        <f t="shared" si="8"/>
        <v/>
      </c>
      <c r="G39" s="18" t="str">
        <f t="shared" si="9"/>
        <v/>
      </c>
      <c r="H39" s="18" t="str">
        <f t="shared" si="10"/>
        <v/>
      </c>
      <c r="I39" s="18" t="str">
        <f t="shared" si="11"/>
        <v/>
      </c>
      <c r="J39" s="18" t="e">
        <f>VLOOKUP(E39,J2数据库!C:E,3,0)</f>
        <v>#VALUE!</v>
      </c>
      <c r="K39" s="18" t="e">
        <f>VLOOKUP(E39,J2数据库!C:Q,4,0)</f>
        <v>#VALUE!</v>
      </c>
      <c r="L39" s="19" t="e">
        <f t="shared" si="12"/>
        <v>#VALUE!</v>
      </c>
      <c r="M39" s="18" t="e">
        <f>VLOOKUP(E39,J2数据库!C:Q,5,0)</f>
        <v>#VALUE!</v>
      </c>
      <c r="N39" s="18" t="e">
        <f>VLOOKUP(H39,J2数据库!S:T,2,0)</f>
        <v>#N/A</v>
      </c>
      <c r="O39" s="18"/>
      <c r="P39" s="18" t="e">
        <f>VLOOKUP(E39,J2数据库!C:Q,7,0)</f>
        <v>#VALUE!</v>
      </c>
      <c r="Q39" s="18" t="e">
        <f>VLOOKUP(E39,J2数据库!C:Q,8,0)</f>
        <v>#VALUE!</v>
      </c>
      <c r="R39" s="18" t="e">
        <f>VLOOKUP(E39,J2数据库!C:Q,9,0)</f>
        <v>#VALUE!</v>
      </c>
      <c r="S39" s="19" t="e">
        <f t="shared" si="13"/>
        <v>#VALUE!</v>
      </c>
      <c r="T39" s="18" t="e">
        <f>VLOOKUP(E39,J2数据库!C:Q,10,0)</f>
        <v>#VALUE!</v>
      </c>
      <c r="U39" s="18" t="e">
        <f>VLOOKUP(E39,J2数据库!C:Q,11,0)</f>
        <v>#VALUE!</v>
      </c>
      <c r="V39" s="18"/>
      <c r="W39" s="18" t="e">
        <f>VLOOKUP(E39,J2数据库!C:Q,12,0)</f>
        <v>#VALUE!</v>
      </c>
      <c r="X39" s="18" t="e">
        <f>VLOOKUP(E39,J2数据库!C:Q,13,0)&amp;"-"&amp;E39&amp;"-"&amp;H39</f>
        <v>#VALUE!</v>
      </c>
      <c r="Y39" s="19" t="e">
        <f>VLOOKUP(E39,J2数据库!C:Q,14,0)*C39</f>
        <v>#VALUE!</v>
      </c>
      <c r="Z39" s="18" t="e">
        <f>VLOOKUP(E39,J2数据库!C:Q,15,0)</f>
        <v>#VALUE!</v>
      </c>
      <c r="AA39" s="18" t="e">
        <f>VLOOKUP(H39,J2数据库!S:T,2,0)</f>
        <v>#N/A</v>
      </c>
      <c r="AB39" s="18"/>
      <c r="AC39" s="18">
        <f t="shared" si="14"/>
        <v>0</v>
      </c>
    </row>
    <row r="40" spans="1:29" x14ac:dyDescent="0.25">
      <c r="A40" s="22"/>
      <c r="B40" s="3"/>
      <c r="C40" s="3"/>
      <c r="D40" s="3"/>
      <c r="E40" s="18" t="e">
        <f t="shared" si="7"/>
        <v>#VALUE!</v>
      </c>
      <c r="F40" s="18" t="str">
        <f t="shared" si="8"/>
        <v/>
      </c>
      <c r="G40" s="18" t="str">
        <f t="shared" si="9"/>
        <v/>
      </c>
      <c r="H40" s="18" t="str">
        <f t="shared" si="10"/>
        <v/>
      </c>
      <c r="I40" s="18" t="str">
        <f t="shared" si="11"/>
        <v/>
      </c>
      <c r="J40" s="18" t="e">
        <f>VLOOKUP(E40,J2数据库!C:E,3,0)</f>
        <v>#VALUE!</v>
      </c>
      <c r="K40" s="18" t="e">
        <f>VLOOKUP(E40,J2数据库!C:Q,4,0)</f>
        <v>#VALUE!</v>
      </c>
      <c r="L40" s="19" t="e">
        <f t="shared" si="12"/>
        <v>#VALUE!</v>
      </c>
      <c r="M40" s="18" t="e">
        <f>VLOOKUP(E40,J2数据库!C:Q,5,0)</f>
        <v>#VALUE!</v>
      </c>
      <c r="N40" s="18" t="e">
        <f>VLOOKUP(H40,J2数据库!S:T,2,0)</f>
        <v>#N/A</v>
      </c>
      <c r="O40" s="18"/>
      <c r="P40" s="18" t="e">
        <f>VLOOKUP(E40,J2数据库!C:Q,7,0)</f>
        <v>#VALUE!</v>
      </c>
      <c r="Q40" s="18" t="e">
        <f>VLOOKUP(E40,J2数据库!C:Q,8,0)</f>
        <v>#VALUE!</v>
      </c>
      <c r="R40" s="18" t="e">
        <f>VLOOKUP(E40,J2数据库!C:Q,9,0)</f>
        <v>#VALUE!</v>
      </c>
      <c r="S40" s="19" t="e">
        <f t="shared" si="13"/>
        <v>#VALUE!</v>
      </c>
      <c r="T40" s="18" t="e">
        <f>VLOOKUP(E40,J2数据库!C:Q,10,0)</f>
        <v>#VALUE!</v>
      </c>
      <c r="U40" s="18" t="e">
        <f>VLOOKUP(E40,J2数据库!C:Q,11,0)</f>
        <v>#VALUE!</v>
      </c>
      <c r="V40" s="18"/>
      <c r="W40" s="18" t="e">
        <f>VLOOKUP(E40,J2数据库!C:Q,12,0)</f>
        <v>#VALUE!</v>
      </c>
      <c r="X40" s="18" t="e">
        <f>VLOOKUP(E40,J2数据库!C:Q,13,0)&amp;"-"&amp;E40&amp;"-"&amp;H40</f>
        <v>#VALUE!</v>
      </c>
      <c r="Y40" s="19" t="e">
        <f>VLOOKUP(E40,J2数据库!C:Q,14,0)*C40</f>
        <v>#VALUE!</v>
      </c>
      <c r="Z40" s="18" t="e">
        <f>VLOOKUP(E40,J2数据库!C:Q,15,0)</f>
        <v>#VALUE!</v>
      </c>
      <c r="AA40" s="18" t="e">
        <f>VLOOKUP(H40,J2数据库!S:T,2,0)</f>
        <v>#N/A</v>
      </c>
      <c r="AB40" s="18"/>
      <c r="AC40" s="18">
        <f t="shared" si="14"/>
        <v>0</v>
      </c>
    </row>
    <row r="41" spans="1:29" x14ac:dyDescent="0.25">
      <c r="A41" s="22"/>
      <c r="B41" s="3"/>
      <c r="C41" s="3"/>
      <c r="D41" s="3"/>
      <c r="E41" s="18" t="e">
        <f t="shared" si="7"/>
        <v>#VALUE!</v>
      </c>
      <c r="F41" s="18" t="str">
        <f t="shared" si="8"/>
        <v/>
      </c>
      <c r="G41" s="18" t="str">
        <f t="shared" si="9"/>
        <v/>
      </c>
      <c r="H41" s="18" t="str">
        <f t="shared" si="10"/>
        <v/>
      </c>
      <c r="I41" s="18" t="str">
        <f t="shared" si="11"/>
        <v/>
      </c>
      <c r="J41" s="18" t="e">
        <f>VLOOKUP(E41,J2数据库!C:E,3,0)</f>
        <v>#VALUE!</v>
      </c>
      <c r="K41" s="18" t="e">
        <f>VLOOKUP(E41,J2数据库!C:Q,4,0)</f>
        <v>#VALUE!</v>
      </c>
      <c r="L41" s="19" t="e">
        <f t="shared" si="12"/>
        <v>#VALUE!</v>
      </c>
      <c r="M41" s="18" t="e">
        <f>VLOOKUP(E41,J2数据库!C:Q,5,0)</f>
        <v>#VALUE!</v>
      </c>
      <c r="N41" s="18" t="e">
        <f>VLOOKUP(H41,J2数据库!S:T,2,0)</f>
        <v>#N/A</v>
      </c>
      <c r="O41" s="18"/>
      <c r="P41" s="18" t="e">
        <f>VLOOKUP(E41,J2数据库!C:Q,7,0)</f>
        <v>#VALUE!</v>
      </c>
      <c r="Q41" s="18" t="e">
        <f>VLOOKUP(E41,J2数据库!C:Q,8,0)</f>
        <v>#VALUE!</v>
      </c>
      <c r="R41" s="18" t="e">
        <f>VLOOKUP(E41,J2数据库!C:Q,9,0)</f>
        <v>#VALUE!</v>
      </c>
      <c r="S41" s="19" t="e">
        <f t="shared" si="13"/>
        <v>#VALUE!</v>
      </c>
      <c r="T41" s="18" t="e">
        <f>VLOOKUP(E41,J2数据库!C:Q,10,0)</f>
        <v>#VALUE!</v>
      </c>
      <c r="U41" s="18" t="e">
        <f>VLOOKUP(E41,J2数据库!C:Q,11,0)</f>
        <v>#VALUE!</v>
      </c>
      <c r="V41" s="18"/>
      <c r="W41" s="18" t="e">
        <f>VLOOKUP(E41,J2数据库!C:Q,12,0)</f>
        <v>#VALUE!</v>
      </c>
      <c r="X41" s="18" t="e">
        <f>VLOOKUP(E41,J2数据库!C:Q,13,0)&amp;"-"&amp;E41&amp;"-"&amp;H41</f>
        <v>#VALUE!</v>
      </c>
      <c r="Y41" s="19" t="e">
        <f>VLOOKUP(E41,J2数据库!C:Q,14,0)*C41</f>
        <v>#VALUE!</v>
      </c>
      <c r="Z41" s="18" t="e">
        <f>VLOOKUP(E41,J2数据库!C:Q,15,0)</f>
        <v>#VALUE!</v>
      </c>
      <c r="AA41" s="18" t="e">
        <f>VLOOKUP(H41,J2数据库!S:T,2,0)</f>
        <v>#N/A</v>
      </c>
      <c r="AB41" s="18"/>
      <c r="AC41" s="18">
        <f t="shared" si="14"/>
        <v>0</v>
      </c>
    </row>
    <row r="42" spans="1:29" x14ac:dyDescent="0.25">
      <c r="A42" s="22"/>
      <c r="B42" s="3"/>
      <c r="C42" s="3"/>
      <c r="D42" s="3"/>
      <c r="E42" s="18" t="e">
        <f t="shared" si="7"/>
        <v>#VALUE!</v>
      </c>
      <c r="F42" s="18" t="str">
        <f t="shared" si="8"/>
        <v/>
      </c>
      <c r="G42" s="18" t="str">
        <f t="shared" si="9"/>
        <v/>
      </c>
      <c r="H42" s="18" t="str">
        <f t="shared" si="10"/>
        <v/>
      </c>
      <c r="I42" s="18" t="str">
        <f t="shared" si="11"/>
        <v/>
      </c>
      <c r="J42" s="18" t="e">
        <f>VLOOKUP(E42,J2数据库!C:E,3,0)</f>
        <v>#VALUE!</v>
      </c>
      <c r="K42" s="18" t="e">
        <f>VLOOKUP(E42,J2数据库!C:Q,4,0)</f>
        <v>#VALUE!</v>
      </c>
      <c r="L42" s="19" t="e">
        <f t="shared" si="12"/>
        <v>#VALUE!</v>
      </c>
      <c r="M42" s="18" t="e">
        <f>VLOOKUP(E42,J2数据库!C:Q,5,0)</f>
        <v>#VALUE!</v>
      </c>
      <c r="N42" s="18" t="e">
        <f>VLOOKUP(H42,J2数据库!S:T,2,0)</f>
        <v>#N/A</v>
      </c>
      <c r="O42" s="18"/>
      <c r="P42" s="18" t="e">
        <f>VLOOKUP(E42,J2数据库!C:Q,7,0)</f>
        <v>#VALUE!</v>
      </c>
      <c r="Q42" s="18" t="e">
        <f>VLOOKUP(E42,J2数据库!C:Q,8,0)</f>
        <v>#VALUE!</v>
      </c>
      <c r="R42" s="18" t="e">
        <f>VLOOKUP(E42,J2数据库!C:Q,9,0)</f>
        <v>#VALUE!</v>
      </c>
      <c r="S42" s="19" t="e">
        <f t="shared" si="13"/>
        <v>#VALUE!</v>
      </c>
      <c r="T42" s="18" t="e">
        <f>VLOOKUP(E42,J2数据库!C:Q,10,0)</f>
        <v>#VALUE!</v>
      </c>
      <c r="U42" s="18" t="e">
        <f>VLOOKUP(E42,J2数据库!C:Q,11,0)</f>
        <v>#VALUE!</v>
      </c>
      <c r="V42" s="18"/>
      <c r="W42" s="18" t="e">
        <f>VLOOKUP(E42,J2数据库!C:Q,12,0)</f>
        <v>#VALUE!</v>
      </c>
      <c r="X42" s="18" t="e">
        <f>VLOOKUP(E42,J2数据库!C:Q,13,0)&amp;"-"&amp;E42&amp;"-"&amp;H42</f>
        <v>#VALUE!</v>
      </c>
      <c r="Y42" s="19" t="e">
        <f>VLOOKUP(E42,J2数据库!C:Q,14,0)*C42</f>
        <v>#VALUE!</v>
      </c>
      <c r="Z42" s="18" t="e">
        <f>VLOOKUP(E42,J2数据库!C:Q,15,0)</f>
        <v>#VALUE!</v>
      </c>
      <c r="AA42" s="18" t="e">
        <f>VLOOKUP(H42,J2数据库!S:T,2,0)</f>
        <v>#N/A</v>
      </c>
      <c r="AB42" s="18"/>
      <c r="AC42" s="18">
        <f t="shared" si="14"/>
        <v>0</v>
      </c>
    </row>
    <row r="43" spans="1:29" x14ac:dyDescent="0.25">
      <c r="A43" s="22"/>
      <c r="B43" s="3"/>
      <c r="C43" s="3"/>
      <c r="D43" s="3"/>
      <c r="E43" s="18" t="e">
        <f t="shared" si="7"/>
        <v>#VALUE!</v>
      </c>
      <c r="F43" s="18" t="str">
        <f t="shared" si="8"/>
        <v/>
      </c>
      <c r="G43" s="18" t="str">
        <f t="shared" si="9"/>
        <v/>
      </c>
      <c r="H43" s="18" t="str">
        <f t="shared" si="10"/>
        <v/>
      </c>
      <c r="I43" s="18" t="str">
        <f t="shared" si="11"/>
        <v/>
      </c>
      <c r="J43" s="18" t="e">
        <f>VLOOKUP(E43,J2数据库!C:E,3,0)</f>
        <v>#VALUE!</v>
      </c>
      <c r="K43" s="18" t="e">
        <f>VLOOKUP(E43,J2数据库!C:Q,4,0)</f>
        <v>#VALUE!</v>
      </c>
      <c r="L43" s="19" t="e">
        <f t="shared" si="12"/>
        <v>#VALUE!</v>
      </c>
      <c r="M43" s="18" t="e">
        <f>VLOOKUP(E43,J2数据库!C:Q,5,0)</f>
        <v>#VALUE!</v>
      </c>
      <c r="N43" s="18" t="e">
        <f>VLOOKUP(H43,J2数据库!S:T,2,0)</f>
        <v>#N/A</v>
      </c>
      <c r="O43" s="18"/>
      <c r="P43" s="18" t="e">
        <f>VLOOKUP(E43,J2数据库!C:Q,7,0)</f>
        <v>#VALUE!</v>
      </c>
      <c r="Q43" s="18" t="e">
        <f>VLOOKUP(E43,J2数据库!C:Q,8,0)</f>
        <v>#VALUE!</v>
      </c>
      <c r="R43" s="18" t="e">
        <f>VLOOKUP(E43,J2数据库!C:Q,9,0)</f>
        <v>#VALUE!</v>
      </c>
      <c r="S43" s="19" t="e">
        <f t="shared" si="13"/>
        <v>#VALUE!</v>
      </c>
      <c r="T43" s="18" t="e">
        <f>VLOOKUP(E43,J2数据库!C:Q,10,0)</f>
        <v>#VALUE!</v>
      </c>
      <c r="U43" s="18" t="e">
        <f>VLOOKUP(E43,J2数据库!C:Q,11,0)</f>
        <v>#VALUE!</v>
      </c>
      <c r="V43" s="18"/>
      <c r="W43" s="18" t="e">
        <f>VLOOKUP(E43,J2数据库!C:Q,12,0)</f>
        <v>#VALUE!</v>
      </c>
      <c r="X43" s="18" t="e">
        <f>VLOOKUP(E43,J2数据库!C:Q,13,0)&amp;"-"&amp;E43&amp;"-"&amp;H43</f>
        <v>#VALUE!</v>
      </c>
      <c r="Y43" s="19" t="e">
        <f>VLOOKUP(E43,J2数据库!C:Q,14,0)*C43</f>
        <v>#VALUE!</v>
      </c>
      <c r="Z43" s="18" t="e">
        <f>VLOOKUP(E43,J2数据库!C:Q,15,0)</f>
        <v>#VALUE!</v>
      </c>
      <c r="AA43" s="18" t="e">
        <f>VLOOKUP(H43,J2数据库!S:T,2,0)</f>
        <v>#N/A</v>
      </c>
      <c r="AB43" s="18"/>
      <c r="AC43" s="18">
        <f t="shared" si="14"/>
        <v>0</v>
      </c>
    </row>
    <row r="44" spans="1:29" x14ac:dyDescent="0.25">
      <c r="A44" s="22"/>
      <c r="B44" s="3"/>
      <c r="C44" s="3"/>
      <c r="D44" s="3"/>
      <c r="E44" s="18" t="e">
        <f t="shared" si="7"/>
        <v>#VALUE!</v>
      </c>
      <c r="F44" s="18" t="str">
        <f t="shared" si="8"/>
        <v/>
      </c>
      <c r="G44" s="18" t="str">
        <f t="shared" si="9"/>
        <v/>
      </c>
      <c r="H44" s="18" t="str">
        <f t="shared" si="10"/>
        <v/>
      </c>
      <c r="I44" s="18" t="str">
        <f t="shared" si="11"/>
        <v/>
      </c>
      <c r="J44" s="18" t="e">
        <f>VLOOKUP(E44,J2数据库!C:E,3,0)</f>
        <v>#VALUE!</v>
      </c>
      <c r="K44" s="18" t="e">
        <f>VLOOKUP(E44,J2数据库!C:Q,4,0)</f>
        <v>#VALUE!</v>
      </c>
      <c r="L44" s="19" t="e">
        <f t="shared" si="12"/>
        <v>#VALUE!</v>
      </c>
      <c r="M44" s="18" t="e">
        <f>VLOOKUP(E44,J2数据库!C:Q,5,0)</f>
        <v>#VALUE!</v>
      </c>
      <c r="N44" s="18" t="e">
        <f>VLOOKUP(H44,J2数据库!S:T,2,0)</f>
        <v>#N/A</v>
      </c>
      <c r="O44" s="18"/>
      <c r="P44" s="18" t="e">
        <f>VLOOKUP(E44,J2数据库!C:Q,7,0)</f>
        <v>#VALUE!</v>
      </c>
      <c r="Q44" s="18" t="e">
        <f>VLOOKUP(E44,J2数据库!C:Q,8,0)</f>
        <v>#VALUE!</v>
      </c>
      <c r="R44" s="18" t="e">
        <f>VLOOKUP(E44,J2数据库!C:Q,9,0)</f>
        <v>#VALUE!</v>
      </c>
      <c r="S44" s="19" t="e">
        <f t="shared" si="13"/>
        <v>#VALUE!</v>
      </c>
      <c r="T44" s="18" t="e">
        <f>VLOOKUP(E44,J2数据库!C:Q,10,0)</f>
        <v>#VALUE!</v>
      </c>
      <c r="U44" s="18" t="e">
        <f>VLOOKUP(E44,J2数据库!C:Q,11,0)</f>
        <v>#VALUE!</v>
      </c>
      <c r="V44" s="18"/>
      <c r="W44" s="18" t="e">
        <f>VLOOKUP(E44,J2数据库!C:Q,12,0)</f>
        <v>#VALUE!</v>
      </c>
      <c r="X44" s="18" t="e">
        <f>VLOOKUP(E44,J2数据库!C:Q,13,0)&amp;"-"&amp;E44&amp;"-"&amp;H44</f>
        <v>#VALUE!</v>
      </c>
      <c r="Y44" s="19" t="e">
        <f>VLOOKUP(E44,J2数据库!C:Q,14,0)*C44</f>
        <v>#VALUE!</v>
      </c>
      <c r="Z44" s="18" t="e">
        <f>VLOOKUP(E44,J2数据库!C:Q,15,0)</f>
        <v>#VALUE!</v>
      </c>
      <c r="AA44" s="18" t="e">
        <f>VLOOKUP(H44,J2数据库!S:T,2,0)</f>
        <v>#N/A</v>
      </c>
      <c r="AB44" s="18"/>
      <c r="AC44" s="18">
        <f t="shared" si="14"/>
        <v>0</v>
      </c>
    </row>
    <row r="45" spans="1:29" x14ac:dyDescent="0.25">
      <c r="A45" s="22"/>
      <c r="B45" s="3"/>
      <c r="C45" s="3"/>
      <c r="D45" s="3"/>
      <c r="E45" s="18" t="e">
        <f t="shared" si="7"/>
        <v>#VALUE!</v>
      </c>
      <c r="F45" s="18" t="str">
        <f t="shared" si="8"/>
        <v/>
      </c>
      <c r="G45" s="18" t="str">
        <f t="shared" si="9"/>
        <v/>
      </c>
      <c r="H45" s="18" t="str">
        <f t="shared" si="10"/>
        <v/>
      </c>
      <c r="I45" s="18" t="str">
        <f t="shared" si="11"/>
        <v/>
      </c>
      <c r="J45" s="18" t="e">
        <f>VLOOKUP(E45,J2数据库!C:E,3,0)</f>
        <v>#VALUE!</v>
      </c>
      <c r="K45" s="18" t="e">
        <f>VLOOKUP(E45,J2数据库!C:Q,4,0)</f>
        <v>#VALUE!</v>
      </c>
      <c r="L45" s="19" t="e">
        <f t="shared" si="12"/>
        <v>#VALUE!</v>
      </c>
      <c r="M45" s="18" t="e">
        <f>VLOOKUP(E45,J2数据库!C:Q,5,0)</f>
        <v>#VALUE!</v>
      </c>
      <c r="N45" s="18" t="e">
        <f>VLOOKUP(H45,J2数据库!S:T,2,0)</f>
        <v>#N/A</v>
      </c>
      <c r="O45" s="18"/>
      <c r="P45" s="18" t="e">
        <f>VLOOKUP(E45,J2数据库!C:Q,7,0)</f>
        <v>#VALUE!</v>
      </c>
      <c r="Q45" s="18" t="e">
        <f>VLOOKUP(E45,J2数据库!C:Q,8,0)</f>
        <v>#VALUE!</v>
      </c>
      <c r="R45" s="18" t="e">
        <f>VLOOKUP(E45,J2数据库!C:Q,9,0)</f>
        <v>#VALUE!</v>
      </c>
      <c r="S45" s="19" t="e">
        <f t="shared" si="13"/>
        <v>#VALUE!</v>
      </c>
      <c r="T45" s="18" t="e">
        <f>VLOOKUP(E45,J2数据库!C:Q,10,0)</f>
        <v>#VALUE!</v>
      </c>
      <c r="U45" s="18" t="e">
        <f>VLOOKUP(E45,J2数据库!C:Q,11,0)</f>
        <v>#VALUE!</v>
      </c>
      <c r="V45" s="18"/>
      <c r="W45" s="18" t="e">
        <f>VLOOKUP(E45,J2数据库!C:Q,12,0)</f>
        <v>#VALUE!</v>
      </c>
      <c r="X45" s="18" t="e">
        <f>VLOOKUP(E45,J2数据库!C:Q,13,0)&amp;"-"&amp;E45&amp;"-"&amp;H45</f>
        <v>#VALUE!</v>
      </c>
      <c r="Y45" s="19" t="e">
        <f>VLOOKUP(E45,J2数据库!C:Q,14,0)*C45</f>
        <v>#VALUE!</v>
      </c>
      <c r="Z45" s="18" t="e">
        <f>VLOOKUP(E45,J2数据库!C:Q,15,0)</f>
        <v>#VALUE!</v>
      </c>
      <c r="AA45" s="18" t="e">
        <f>VLOOKUP(H45,J2数据库!S:T,2,0)</f>
        <v>#N/A</v>
      </c>
      <c r="AB45" s="18"/>
      <c r="AC45" s="18">
        <f t="shared" si="14"/>
        <v>0</v>
      </c>
    </row>
    <row r="46" spans="1:29" x14ac:dyDescent="0.25">
      <c r="A46" s="22"/>
      <c r="B46" s="3"/>
      <c r="C46" s="3"/>
      <c r="D46" s="3"/>
      <c r="E46" s="18" t="e">
        <f t="shared" si="7"/>
        <v>#VALUE!</v>
      </c>
      <c r="F46" s="18" t="str">
        <f t="shared" si="8"/>
        <v/>
      </c>
      <c r="G46" s="18" t="str">
        <f t="shared" si="9"/>
        <v/>
      </c>
      <c r="H46" s="18" t="str">
        <f t="shared" si="10"/>
        <v/>
      </c>
      <c r="I46" s="18" t="str">
        <f t="shared" si="11"/>
        <v/>
      </c>
      <c r="J46" s="18" t="e">
        <f>VLOOKUP(E46,J2数据库!C:E,3,0)</f>
        <v>#VALUE!</v>
      </c>
      <c r="K46" s="18" t="e">
        <f>VLOOKUP(E46,J2数据库!C:Q,4,0)</f>
        <v>#VALUE!</v>
      </c>
      <c r="L46" s="19" t="e">
        <f t="shared" si="12"/>
        <v>#VALUE!</v>
      </c>
      <c r="M46" s="18" t="e">
        <f>VLOOKUP(E46,J2数据库!C:Q,5,0)</f>
        <v>#VALUE!</v>
      </c>
      <c r="N46" s="18" t="e">
        <f>VLOOKUP(H46,J2数据库!S:T,2,0)</f>
        <v>#N/A</v>
      </c>
      <c r="O46" s="18"/>
      <c r="P46" s="18" t="e">
        <f>VLOOKUP(E46,J2数据库!C:Q,7,0)</f>
        <v>#VALUE!</v>
      </c>
      <c r="Q46" s="18" t="e">
        <f>VLOOKUP(E46,J2数据库!C:Q,8,0)</f>
        <v>#VALUE!</v>
      </c>
      <c r="R46" s="18" t="e">
        <f>VLOOKUP(E46,J2数据库!C:Q,9,0)</f>
        <v>#VALUE!</v>
      </c>
      <c r="S46" s="19" t="e">
        <f t="shared" si="13"/>
        <v>#VALUE!</v>
      </c>
      <c r="T46" s="18" t="e">
        <f>VLOOKUP(E46,J2数据库!C:Q,10,0)</f>
        <v>#VALUE!</v>
      </c>
      <c r="U46" s="18" t="e">
        <f>VLOOKUP(E46,J2数据库!C:Q,11,0)</f>
        <v>#VALUE!</v>
      </c>
      <c r="V46" s="18"/>
      <c r="W46" s="18" t="e">
        <f>VLOOKUP(E46,J2数据库!C:Q,12,0)</f>
        <v>#VALUE!</v>
      </c>
      <c r="X46" s="18" t="e">
        <f>VLOOKUP(E46,J2数据库!C:Q,13,0)&amp;"-"&amp;E46&amp;"-"&amp;H46</f>
        <v>#VALUE!</v>
      </c>
      <c r="Y46" s="19" t="e">
        <f>VLOOKUP(E46,J2数据库!C:Q,14,0)*C46</f>
        <v>#VALUE!</v>
      </c>
      <c r="Z46" s="18" t="e">
        <f>VLOOKUP(E46,J2数据库!C:Q,15,0)</f>
        <v>#VALUE!</v>
      </c>
      <c r="AA46" s="18" t="e">
        <f>VLOOKUP(H46,J2数据库!S:T,2,0)</f>
        <v>#N/A</v>
      </c>
      <c r="AB46" s="18"/>
      <c r="AC46" s="18">
        <f t="shared" si="14"/>
        <v>0</v>
      </c>
    </row>
    <row r="47" spans="1:29" x14ac:dyDescent="0.25">
      <c r="A47" s="22"/>
      <c r="B47" s="3"/>
      <c r="C47" s="3"/>
      <c r="D47" s="3"/>
      <c r="E47" s="18" t="e">
        <f t="shared" si="7"/>
        <v>#VALUE!</v>
      </c>
      <c r="F47" s="18" t="str">
        <f t="shared" si="8"/>
        <v/>
      </c>
      <c r="G47" s="18" t="str">
        <f t="shared" si="9"/>
        <v/>
      </c>
      <c r="H47" s="18" t="str">
        <f t="shared" si="10"/>
        <v/>
      </c>
      <c r="I47" s="18" t="str">
        <f t="shared" si="11"/>
        <v/>
      </c>
      <c r="J47" s="18" t="e">
        <f>VLOOKUP(E47,J2数据库!C:E,3,0)</f>
        <v>#VALUE!</v>
      </c>
      <c r="K47" s="18" t="e">
        <f>VLOOKUP(E47,J2数据库!C:Q,4,0)</f>
        <v>#VALUE!</v>
      </c>
      <c r="L47" s="19" t="e">
        <f t="shared" si="12"/>
        <v>#VALUE!</v>
      </c>
      <c r="M47" s="18" t="e">
        <f>VLOOKUP(E47,J2数据库!C:Q,5,0)</f>
        <v>#VALUE!</v>
      </c>
      <c r="N47" s="18" t="e">
        <f>VLOOKUP(H47,J2数据库!S:T,2,0)</f>
        <v>#N/A</v>
      </c>
      <c r="O47" s="18"/>
      <c r="P47" s="18" t="e">
        <f>VLOOKUP(E47,J2数据库!C:Q,7,0)</f>
        <v>#VALUE!</v>
      </c>
      <c r="Q47" s="18" t="e">
        <f>VLOOKUP(E47,J2数据库!C:Q,8,0)</f>
        <v>#VALUE!</v>
      </c>
      <c r="R47" s="18" t="e">
        <f>VLOOKUP(E47,J2数据库!C:Q,9,0)</f>
        <v>#VALUE!</v>
      </c>
      <c r="S47" s="19" t="e">
        <f t="shared" si="13"/>
        <v>#VALUE!</v>
      </c>
      <c r="T47" s="18" t="e">
        <f>VLOOKUP(E47,J2数据库!C:Q,10,0)</f>
        <v>#VALUE!</v>
      </c>
      <c r="U47" s="18" t="e">
        <f>VLOOKUP(E47,J2数据库!C:Q,11,0)</f>
        <v>#VALUE!</v>
      </c>
      <c r="V47" s="18"/>
      <c r="W47" s="18" t="e">
        <f>VLOOKUP(E47,J2数据库!C:Q,12,0)</f>
        <v>#VALUE!</v>
      </c>
      <c r="X47" s="18" t="e">
        <f>VLOOKUP(E47,J2数据库!C:Q,13,0)&amp;"-"&amp;E47&amp;"-"&amp;H47</f>
        <v>#VALUE!</v>
      </c>
      <c r="Y47" s="19" t="e">
        <f>VLOOKUP(E47,J2数据库!C:Q,14,0)*C47</f>
        <v>#VALUE!</v>
      </c>
      <c r="Z47" s="18" t="e">
        <f>VLOOKUP(E47,J2数据库!C:Q,15,0)</f>
        <v>#VALUE!</v>
      </c>
      <c r="AA47" s="18" t="e">
        <f>VLOOKUP(H47,J2数据库!S:T,2,0)</f>
        <v>#N/A</v>
      </c>
      <c r="AB47" s="18"/>
      <c r="AC47" s="18">
        <f t="shared" si="14"/>
        <v>0</v>
      </c>
    </row>
    <row r="48" spans="1:29" x14ac:dyDescent="0.25">
      <c r="A48" s="22"/>
      <c r="B48" s="3"/>
      <c r="C48" s="3"/>
      <c r="D48" s="3"/>
      <c r="E48" s="18" t="e">
        <f t="shared" si="7"/>
        <v>#VALUE!</v>
      </c>
      <c r="F48" s="18" t="str">
        <f t="shared" si="8"/>
        <v/>
      </c>
      <c r="G48" s="18" t="str">
        <f t="shared" si="9"/>
        <v/>
      </c>
      <c r="H48" s="18" t="str">
        <f t="shared" si="10"/>
        <v/>
      </c>
      <c r="I48" s="18" t="str">
        <f t="shared" si="11"/>
        <v/>
      </c>
      <c r="J48" s="18" t="e">
        <f>VLOOKUP(E48,J2数据库!C:E,3,0)</f>
        <v>#VALUE!</v>
      </c>
      <c r="K48" s="18" t="e">
        <f>VLOOKUP(E48,J2数据库!C:Q,4,0)</f>
        <v>#VALUE!</v>
      </c>
      <c r="L48" s="19" t="e">
        <f t="shared" si="12"/>
        <v>#VALUE!</v>
      </c>
      <c r="M48" s="18" t="e">
        <f>VLOOKUP(E48,J2数据库!C:Q,5,0)</f>
        <v>#VALUE!</v>
      </c>
      <c r="N48" s="18" t="e">
        <f>VLOOKUP(H48,J2数据库!S:T,2,0)</f>
        <v>#N/A</v>
      </c>
      <c r="O48" s="18"/>
      <c r="P48" s="18" t="e">
        <f>VLOOKUP(E48,J2数据库!C:Q,7,0)</f>
        <v>#VALUE!</v>
      </c>
      <c r="Q48" s="18" t="e">
        <f>VLOOKUP(E48,J2数据库!C:Q,8,0)</f>
        <v>#VALUE!</v>
      </c>
      <c r="R48" s="18" t="e">
        <f>VLOOKUP(E48,J2数据库!C:Q,9,0)</f>
        <v>#VALUE!</v>
      </c>
      <c r="S48" s="19" t="e">
        <f t="shared" si="13"/>
        <v>#VALUE!</v>
      </c>
      <c r="T48" s="18" t="e">
        <f>VLOOKUP(E48,J2数据库!C:Q,10,0)</f>
        <v>#VALUE!</v>
      </c>
      <c r="U48" s="18" t="e">
        <f>VLOOKUP(E48,J2数据库!C:Q,11,0)</f>
        <v>#VALUE!</v>
      </c>
      <c r="V48" s="18"/>
      <c r="W48" s="18" t="e">
        <f>VLOOKUP(E48,J2数据库!C:Q,12,0)</f>
        <v>#VALUE!</v>
      </c>
      <c r="X48" s="18" t="e">
        <f>VLOOKUP(E48,J2数据库!C:Q,13,0)&amp;"-"&amp;E48&amp;"-"&amp;H48</f>
        <v>#VALUE!</v>
      </c>
      <c r="Y48" s="19" t="e">
        <f>VLOOKUP(E48,J2数据库!C:Q,14,0)*C48</f>
        <v>#VALUE!</v>
      </c>
      <c r="Z48" s="18" t="e">
        <f>VLOOKUP(E48,J2数据库!C:Q,15,0)</f>
        <v>#VALUE!</v>
      </c>
      <c r="AA48" s="18" t="e">
        <f>VLOOKUP(H48,J2数据库!S:T,2,0)</f>
        <v>#N/A</v>
      </c>
      <c r="AB48" s="18"/>
      <c r="AC48" s="18">
        <f t="shared" si="14"/>
        <v>0</v>
      </c>
    </row>
    <row r="49" spans="1:29" x14ac:dyDescent="0.25">
      <c r="A49" s="22"/>
      <c r="B49" s="3"/>
      <c r="C49" s="3"/>
      <c r="D49" s="3"/>
      <c r="E49" s="18" t="e">
        <f t="shared" si="7"/>
        <v>#VALUE!</v>
      </c>
      <c r="F49" s="18" t="str">
        <f t="shared" si="8"/>
        <v/>
      </c>
      <c r="G49" s="18" t="str">
        <f t="shared" si="9"/>
        <v/>
      </c>
      <c r="H49" s="18" t="str">
        <f t="shared" si="10"/>
        <v/>
      </c>
      <c r="I49" s="18" t="str">
        <f t="shared" si="11"/>
        <v/>
      </c>
      <c r="J49" s="18" t="e">
        <f>VLOOKUP(E49,J2数据库!C:E,3,0)</f>
        <v>#VALUE!</v>
      </c>
      <c r="K49" s="18" t="e">
        <f>VLOOKUP(E49,J2数据库!C:Q,4,0)</f>
        <v>#VALUE!</v>
      </c>
      <c r="L49" s="19" t="e">
        <f t="shared" si="12"/>
        <v>#VALUE!</v>
      </c>
      <c r="M49" s="18" t="e">
        <f>VLOOKUP(E49,J2数据库!C:Q,5,0)</f>
        <v>#VALUE!</v>
      </c>
      <c r="N49" s="18" t="e">
        <f>VLOOKUP(H49,J2数据库!S:T,2,0)</f>
        <v>#N/A</v>
      </c>
      <c r="O49" s="18"/>
      <c r="P49" s="18" t="e">
        <f>VLOOKUP(E49,J2数据库!C:Q,7,0)</f>
        <v>#VALUE!</v>
      </c>
      <c r="Q49" s="18" t="e">
        <f>VLOOKUP(E49,J2数据库!C:Q,8,0)</f>
        <v>#VALUE!</v>
      </c>
      <c r="R49" s="18" t="e">
        <f>VLOOKUP(E49,J2数据库!C:Q,9,0)</f>
        <v>#VALUE!</v>
      </c>
      <c r="S49" s="19" t="e">
        <f t="shared" si="13"/>
        <v>#VALUE!</v>
      </c>
      <c r="T49" s="18" t="e">
        <f>VLOOKUP(E49,J2数据库!C:Q,10,0)</f>
        <v>#VALUE!</v>
      </c>
      <c r="U49" s="18" t="e">
        <f>VLOOKUP(E49,J2数据库!C:Q,11,0)</f>
        <v>#VALUE!</v>
      </c>
      <c r="V49" s="18"/>
      <c r="W49" s="18" t="e">
        <f>VLOOKUP(E49,J2数据库!C:Q,12,0)</f>
        <v>#VALUE!</v>
      </c>
      <c r="X49" s="18" t="e">
        <f>VLOOKUP(E49,J2数据库!C:Q,13,0)&amp;"-"&amp;E49&amp;"-"&amp;H49</f>
        <v>#VALUE!</v>
      </c>
      <c r="Y49" s="19" t="e">
        <f>VLOOKUP(E49,J2数据库!C:Q,14,0)*C49</f>
        <v>#VALUE!</v>
      </c>
      <c r="Z49" s="18" t="e">
        <f>VLOOKUP(E49,J2数据库!C:Q,15,0)</f>
        <v>#VALUE!</v>
      </c>
      <c r="AA49" s="18" t="e">
        <f>VLOOKUP(H49,J2数据库!S:T,2,0)</f>
        <v>#N/A</v>
      </c>
      <c r="AB49" s="18"/>
      <c r="AC49" s="18">
        <f t="shared" si="14"/>
        <v>0</v>
      </c>
    </row>
    <row r="50" spans="1:29" x14ac:dyDescent="0.25">
      <c r="A50" s="22"/>
      <c r="B50" s="3"/>
      <c r="C50" s="3"/>
      <c r="D50" s="3"/>
      <c r="E50" s="18" t="e">
        <f t="shared" si="7"/>
        <v>#VALUE!</v>
      </c>
      <c r="F50" s="18" t="str">
        <f t="shared" si="8"/>
        <v/>
      </c>
      <c r="G50" s="18" t="str">
        <f t="shared" si="9"/>
        <v/>
      </c>
      <c r="H50" s="18" t="str">
        <f t="shared" si="10"/>
        <v/>
      </c>
      <c r="I50" s="18" t="str">
        <f t="shared" si="11"/>
        <v/>
      </c>
      <c r="J50" s="18" t="e">
        <f>VLOOKUP(E50,J2数据库!C:E,3,0)</f>
        <v>#VALUE!</v>
      </c>
      <c r="K50" s="18" t="e">
        <f>VLOOKUP(E50,J2数据库!C:Q,4,0)</f>
        <v>#VALUE!</v>
      </c>
      <c r="L50" s="19" t="e">
        <f t="shared" si="12"/>
        <v>#VALUE!</v>
      </c>
      <c r="M50" s="18" t="e">
        <f>VLOOKUP(E50,J2数据库!C:Q,5,0)</f>
        <v>#VALUE!</v>
      </c>
      <c r="N50" s="18" t="e">
        <f>VLOOKUP(H50,J2数据库!S:T,2,0)</f>
        <v>#N/A</v>
      </c>
      <c r="O50" s="18"/>
      <c r="P50" s="18" t="e">
        <f>VLOOKUP(E50,J2数据库!C:Q,7,0)</f>
        <v>#VALUE!</v>
      </c>
      <c r="Q50" s="18" t="e">
        <f>VLOOKUP(E50,J2数据库!C:Q,8,0)</f>
        <v>#VALUE!</v>
      </c>
      <c r="R50" s="18" t="e">
        <f>VLOOKUP(E50,J2数据库!C:Q,9,0)</f>
        <v>#VALUE!</v>
      </c>
      <c r="S50" s="19" t="e">
        <f t="shared" si="13"/>
        <v>#VALUE!</v>
      </c>
      <c r="T50" s="18" t="e">
        <f>VLOOKUP(E50,J2数据库!C:Q,10,0)</f>
        <v>#VALUE!</v>
      </c>
      <c r="U50" s="18" t="e">
        <f>VLOOKUP(E50,J2数据库!C:Q,11,0)</f>
        <v>#VALUE!</v>
      </c>
      <c r="V50" s="18"/>
      <c r="W50" s="18" t="e">
        <f>VLOOKUP(E50,J2数据库!C:Q,12,0)</f>
        <v>#VALUE!</v>
      </c>
      <c r="X50" s="18" t="e">
        <f>VLOOKUP(E50,J2数据库!C:Q,13,0)&amp;"-"&amp;E50&amp;"-"&amp;H50</f>
        <v>#VALUE!</v>
      </c>
      <c r="Y50" s="19" t="e">
        <f>VLOOKUP(E50,J2数据库!C:Q,14,0)*C50</f>
        <v>#VALUE!</v>
      </c>
      <c r="Z50" s="18" t="e">
        <f>VLOOKUP(E50,J2数据库!C:Q,15,0)</f>
        <v>#VALUE!</v>
      </c>
      <c r="AA50" s="18" t="e">
        <f>VLOOKUP(H50,J2数据库!S:T,2,0)</f>
        <v>#N/A</v>
      </c>
      <c r="AB50" s="18"/>
      <c r="AC50" s="18">
        <f t="shared" si="14"/>
        <v>0</v>
      </c>
    </row>
    <row r="51" spans="1:29" x14ac:dyDescent="0.25">
      <c r="A51" s="22"/>
      <c r="B51" s="3"/>
      <c r="C51" s="3"/>
      <c r="D51" s="3"/>
      <c r="E51" s="18" t="e">
        <f t="shared" si="7"/>
        <v>#VALUE!</v>
      </c>
      <c r="F51" s="18" t="str">
        <f t="shared" si="8"/>
        <v/>
      </c>
      <c r="G51" s="18" t="str">
        <f t="shared" si="9"/>
        <v/>
      </c>
      <c r="H51" s="18" t="str">
        <f t="shared" si="10"/>
        <v/>
      </c>
      <c r="I51" s="18" t="str">
        <f t="shared" si="11"/>
        <v/>
      </c>
      <c r="J51" s="18" t="e">
        <f>VLOOKUP(E51,J2数据库!C:E,3,0)</f>
        <v>#VALUE!</v>
      </c>
      <c r="K51" s="18" t="e">
        <f>VLOOKUP(E51,J2数据库!C:Q,4,0)</f>
        <v>#VALUE!</v>
      </c>
      <c r="L51" s="19" t="e">
        <f t="shared" si="12"/>
        <v>#VALUE!</v>
      </c>
      <c r="M51" s="18" t="e">
        <f>VLOOKUP(E51,J2数据库!C:Q,5,0)</f>
        <v>#VALUE!</v>
      </c>
      <c r="N51" s="18" t="e">
        <f>VLOOKUP(H51,J2数据库!S:T,2,0)</f>
        <v>#N/A</v>
      </c>
      <c r="O51" s="18"/>
      <c r="P51" s="18" t="e">
        <f>VLOOKUP(E51,J2数据库!C:Q,7,0)</f>
        <v>#VALUE!</v>
      </c>
      <c r="Q51" s="18" t="e">
        <f>VLOOKUP(E51,J2数据库!C:Q,8,0)</f>
        <v>#VALUE!</v>
      </c>
      <c r="R51" s="18" t="e">
        <f>VLOOKUP(E51,J2数据库!C:Q,9,0)</f>
        <v>#VALUE!</v>
      </c>
      <c r="S51" s="19" t="e">
        <f t="shared" si="13"/>
        <v>#VALUE!</v>
      </c>
      <c r="T51" s="18" t="e">
        <f>VLOOKUP(E51,J2数据库!C:Q,10,0)</f>
        <v>#VALUE!</v>
      </c>
      <c r="U51" s="18" t="e">
        <f>VLOOKUP(E51,J2数据库!C:Q,11,0)</f>
        <v>#VALUE!</v>
      </c>
      <c r="V51" s="18"/>
      <c r="W51" s="18" t="e">
        <f>VLOOKUP(E51,J2数据库!C:Q,12,0)</f>
        <v>#VALUE!</v>
      </c>
      <c r="X51" s="18" t="e">
        <f>VLOOKUP(E51,J2数据库!C:Q,13,0)&amp;"-"&amp;E51&amp;"-"&amp;H51</f>
        <v>#VALUE!</v>
      </c>
      <c r="Y51" s="19" t="e">
        <f>VLOOKUP(E51,J2数据库!C:Q,14,0)*C51</f>
        <v>#VALUE!</v>
      </c>
      <c r="Z51" s="18" t="e">
        <f>VLOOKUP(E51,J2数据库!C:Q,15,0)</f>
        <v>#VALUE!</v>
      </c>
      <c r="AA51" s="18" t="e">
        <f>VLOOKUP(H51,J2数据库!S:T,2,0)</f>
        <v>#N/A</v>
      </c>
      <c r="AB51" s="18"/>
      <c r="AC51" s="18">
        <f t="shared" si="14"/>
        <v>0</v>
      </c>
    </row>
    <row r="52" spans="1:29" x14ac:dyDescent="0.25">
      <c r="A52" s="22"/>
      <c r="B52" s="3"/>
      <c r="C52" s="3"/>
      <c r="D52" s="3"/>
      <c r="E52" s="18" t="e">
        <f t="shared" si="7"/>
        <v>#VALUE!</v>
      </c>
      <c r="F52" s="18" t="str">
        <f t="shared" si="8"/>
        <v/>
      </c>
      <c r="G52" s="18" t="str">
        <f t="shared" si="9"/>
        <v/>
      </c>
      <c r="H52" s="18" t="str">
        <f t="shared" si="10"/>
        <v/>
      </c>
      <c r="I52" s="18" t="str">
        <f t="shared" si="11"/>
        <v/>
      </c>
      <c r="J52" s="18" t="e">
        <f>VLOOKUP(E52,J2数据库!C:E,3,0)</f>
        <v>#VALUE!</v>
      </c>
      <c r="K52" s="18" t="e">
        <f>VLOOKUP(E52,J2数据库!C:Q,4,0)</f>
        <v>#VALUE!</v>
      </c>
      <c r="L52" s="19" t="e">
        <f t="shared" si="12"/>
        <v>#VALUE!</v>
      </c>
      <c r="M52" s="18" t="e">
        <f>VLOOKUP(E52,J2数据库!C:Q,5,0)</f>
        <v>#VALUE!</v>
      </c>
      <c r="N52" s="18" t="e">
        <f>VLOOKUP(H52,J2数据库!S:T,2,0)</f>
        <v>#N/A</v>
      </c>
      <c r="O52" s="18"/>
      <c r="P52" s="18" t="e">
        <f>VLOOKUP(E52,J2数据库!C:Q,7,0)</f>
        <v>#VALUE!</v>
      </c>
      <c r="Q52" s="18" t="e">
        <f>VLOOKUP(E52,J2数据库!C:Q,8,0)</f>
        <v>#VALUE!</v>
      </c>
      <c r="R52" s="18" t="e">
        <f>VLOOKUP(E52,J2数据库!C:Q,9,0)</f>
        <v>#VALUE!</v>
      </c>
      <c r="S52" s="19" t="e">
        <f t="shared" si="13"/>
        <v>#VALUE!</v>
      </c>
      <c r="T52" s="18" t="e">
        <f>VLOOKUP(E52,J2数据库!C:Q,10,0)</f>
        <v>#VALUE!</v>
      </c>
      <c r="U52" s="18" t="e">
        <f>VLOOKUP(E52,J2数据库!C:Q,11,0)</f>
        <v>#VALUE!</v>
      </c>
      <c r="V52" s="18"/>
      <c r="W52" s="18" t="e">
        <f>VLOOKUP(E52,J2数据库!C:Q,12,0)</f>
        <v>#VALUE!</v>
      </c>
      <c r="X52" s="18" t="e">
        <f>VLOOKUP(E52,J2数据库!C:Q,13,0)&amp;"-"&amp;E52&amp;"-"&amp;H52</f>
        <v>#VALUE!</v>
      </c>
      <c r="Y52" s="19" t="e">
        <f>VLOOKUP(E52,J2数据库!C:Q,14,0)*C52</f>
        <v>#VALUE!</v>
      </c>
      <c r="Z52" s="18" t="e">
        <f>VLOOKUP(E52,J2数据库!C:Q,15,0)</f>
        <v>#VALUE!</v>
      </c>
      <c r="AA52" s="18" t="e">
        <f>VLOOKUP(H52,J2数据库!S:T,2,0)</f>
        <v>#N/A</v>
      </c>
      <c r="AB52" s="18"/>
      <c r="AC52" s="18">
        <f t="shared" si="14"/>
        <v>0</v>
      </c>
    </row>
    <row r="53" spans="1:29" x14ac:dyDescent="0.25">
      <c r="A53" s="22"/>
      <c r="B53" s="3"/>
      <c r="C53" s="3"/>
      <c r="D53" s="3"/>
      <c r="E53" s="18" t="e">
        <f t="shared" si="7"/>
        <v>#VALUE!</v>
      </c>
      <c r="F53" s="18" t="str">
        <f t="shared" si="8"/>
        <v/>
      </c>
      <c r="G53" s="18" t="str">
        <f t="shared" si="9"/>
        <v/>
      </c>
      <c r="H53" s="18" t="str">
        <f t="shared" si="10"/>
        <v/>
      </c>
      <c r="I53" s="18" t="str">
        <f t="shared" si="11"/>
        <v/>
      </c>
      <c r="J53" s="18" t="e">
        <f>VLOOKUP(E53,J2数据库!C:E,3,0)</f>
        <v>#VALUE!</v>
      </c>
      <c r="K53" s="18" t="e">
        <f>VLOOKUP(E53,J2数据库!C:Q,4,0)</f>
        <v>#VALUE!</v>
      </c>
      <c r="L53" s="19" t="e">
        <f t="shared" si="12"/>
        <v>#VALUE!</v>
      </c>
      <c r="M53" s="18" t="e">
        <f>VLOOKUP(E53,J2数据库!C:Q,5,0)</f>
        <v>#VALUE!</v>
      </c>
      <c r="N53" s="18" t="e">
        <f>VLOOKUP(H53,J2数据库!S:T,2,0)</f>
        <v>#N/A</v>
      </c>
      <c r="O53" s="18"/>
      <c r="P53" s="18" t="e">
        <f>VLOOKUP(E53,J2数据库!C:Q,7,0)</f>
        <v>#VALUE!</v>
      </c>
      <c r="Q53" s="18" t="e">
        <f>VLOOKUP(E53,J2数据库!C:Q,8,0)</f>
        <v>#VALUE!</v>
      </c>
      <c r="R53" s="18" t="e">
        <f>VLOOKUP(E53,J2数据库!C:Q,9,0)</f>
        <v>#VALUE!</v>
      </c>
      <c r="S53" s="19" t="e">
        <f t="shared" si="13"/>
        <v>#VALUE!</v>
      </c>
      <c r="T53" s="18" t="e">
        <f>VLOOKUP(E53,J2数据库!C:Q,10,0)</f>
        <v>#VALUE!</v>
      </c>
      <c r="U53" s="18" t="e">
        <f>VLOOKUP(E53,J2数据库!C:Q,11,0)</f>
        <v>#VALUE!</v>
      </c>
      <c r="V53" s="18"/>
      <c r="W53" s="18" t="e">
        <f>VLOOKUP(E53,J2数据库!C:Q,12,0)</f>
        <v>#VALUE!</v>
      </c>
      <c r="X53" s="18" t="e">
        <f>VLOOKUP(E53,J2数据库!C:Q,13,0)&amp;"-"&amp;E53&amp;"-"&amp;H53</f>
        <v>#VALUE!</v>
      </c>
      <c r="Y53" s="19" t="e">
        <f>VLOOKUP(E53,J2数据库!C:Q,14,0)*C53</f>
        <v>#VALUE!</v>
      </c>
      <c r="Z53" s="18" t="e">
        <f>VLOOKUP(E53,J2数据库!C:Q,15,0)</f>
        <v>#VALUE!</v>
      </c>
      <c r="AA53" s="18" t="e">
        <f>VLOOKUP(H53,J2数据库!S:T,2,0)</f>
        <v>#N/A</v>
      </c>
      <c r="AB53" s="18"/>
      <c r="AC53" s="18">
        <f t="shared" si="14"/>
        <v>0</v>
      </c>
    </row>
    <row r="54" spans="1:29" x14ac:dyDescent="0.25">
      <c r="A54" s="22"/>
      <c r="B54" s="3"/>
      <c r="C54" s="3"/>
      <c r="D54" s="3"/>
      <c r="E54" s="18" t="e">
        <f t="shared" si="7"/>
        <v>#VALUE!</v>
      </c>
      <c r="F54" s="18" t="str">
        <f t="shared" si="8"/>
        <v/>
      </c>
      <c r="G54" s="18" t="str">
        <f t="shared" si="9"/>
        <v/>
      </c>
      <c r="H54" s="18" t="str">
        <f t="shared" si="10"/>
        <v/>
      </c>
      <c r="I54" s="18" t="str">
        <f t="shared" si="11"/>
        <v/>
      </c>
      <c r="J54" s="18" t="e">
        <f>VLOOKUP(E54,J2数据库!C:E,3,0)</f>
        <v>#VALUE!</v>
      </c>
      <c r="K54" s="18" t="e">
        <f>VLOOKUP(E54,J2数据库!C:Q,4,0)</f>
        <v>#VALUE!</v>
      </c>
      <c r="L54" s="19" t="e">
        <f t="shared" si="12"/>
        <v>#VALUE!</v>
      </c>
      <c r="M54" s="18" t="e">
        <f>VLOOKUP(E54,J2数据库!C:Q,5,0)</f>
        <v>#VALUE!</v>
      </c>
      <c r="N54" s="18" t="e">
        <f>VLOOKUP(H54,J2数据库!S:T,2,0)</f>
        <v>#N/A</v>
      </c>
      <c r="O54" s="18"/>
      <c r="P54" s="18" t="e">
        <f>VLOOKUP(E54,J2数据库!C:Q,7,0)</f>
        <v>#VALUE!</v>
      </c>
      <c r="Q54" s="18" t="e">
        <f>VLOOKUP(E54,J2数据库!C:Q,8,0)</f>
        <v>#VALUE!</v>
      </c>
      <c r="R54" s="18" t="e">
        <f>VLOOKUP(E54,J2数据库!C:Q,9,0)</f>
        <v>#VALUE!</v>
      </c>
      <c r="S54" s="19" t="e">
        <f t="shared" si="13"/>
        <v>#VALUE!</v>
      </c>
      <c r="T54" s="18" t="e">
        <f>VLOOKUP(E54,J2数据库!C:Q,10,0)</f>
        <v>#VALUE!</v>
      </c>
      <c r="U54" s="18" t="e">
        <f>VLOOKUP(E54,J2数据库!C:Q,11,0)</f>
        <v>#VALUE!</v>
      </c>
      <c r="V54" s="18"/>
      <c r="W54" s="18" t="e">
        <f>VLOOKUP(E54,J2数据库!C:Q,12,0)</f>
        <v>#VALUE!</v>
      </c>
      <c r="X54" s="18" t="e">
        <f>VLOOKUP(E54,J2数据库!C:Q,13,0)&amp;"-"&amp;E54&amp;"-"&amp;H54</f>
        <v>#VALUE!</v>
      </c>
      <c r="Y54" s="19" t="e">
        <f>VLOOKUP(E54,J2数据库!C:Q,14,0)*C54</f>
        <v>#VALUE!</v>
      </c>
      <c r="Z54" s="18" t="e">
        <f>VLOOKUP(E54,J2数据库!C:Q,15,0)</f>
        <v>#VALUE!</v>
      </c>
      <c r="AA54" s="18" t="e">
        <f>VLOOKUP(H54,J2数据库!S:T,2,0)</f>
        <v>#N/A</v>
      </c>
      <c r="AB54" s="18"/>
      <c r="AC54" s="18">
        <f t="shared" si="14"/>
        <v>0</v>
      </c>
    </row>
    <row r="55" spans="1:29" x14ac:dyDescent="0.25">
      <c r="A55" s="22"/>
      <c r="B55" s="3"/>
      <c r="C55" s="3"/>
      <c r="D55" s="3"/>
      <c r="E55" s="18" t="e">
        <f t="shared" si="7"/>
        <v>#VALUE!</v>
      </c>
      <c r="F55" s="18" t="str">
        <f t="shared" si="8"/>
        <v/>
      </c>
      <c r="G55" s="18" t="str">
        <f t="shared" si="9"/>
        <v/>
      </c>
      <c r="H55" s="18" t="str">
        <f t="shared" si="10"/>
        <v/>
      </c>
      <c r="I55" s="18" t="str">
        <f t="shared" si="11"/>
        <v/>
      </c>
      <c r="J55" s="18" t="e">
        <f>VLOOKUP(E55,J2数据库!C:E,3,0)</f>
        <v>#VALUE!</v>
      </c>
      <c r="K55" s="18" t="e">
        <f>VLOOKUP(E55,J2数据库!C:Q,4,0)</f>
        <v>#VALUE!</v>
      </c>
      <c r="L55" s="19" t="e">
        <f t="shared" si="12"/>
        <v>#VALUE!</v>
      </c>
      <c r="M55" s="18" t="e">
        <f>VLOOKUP(E55,J2数据库!C:Q,5,0)</f>
        <v>#VALUE!</v>
      </c>
      <c r="N55" s="18" t="e">
        <f>VLOOKUP(H55,J2数据库!S:T,2,0)</f>
        <v>#N/A</v>
      </c>
      <c r="O55" s="18"/>
      <c r="P55" s="18" t="e">
        <f>VLOOKUP(E55,J2数据库!C:Q,7,0)</f>
        <v>#VALUE!</v>
      </c>
      <c r="Q55" s="18" t="e">
        <f>VLOOKUP(E55,J2数据库!C:Q,8,0)</f>
        <v>#VALUE!</v>
      </c>
      <c r="R55" s="18" t="e">
        <f>VLOOKUP(E55,J2数据库!C:Q,9,0)</f>
        <v>#VALUE!</v>
      </c>
      <c r="S55" s="19" t="e">
        <f t="shared" si="13"/>
        <v>#VALUE!</v>
      </c>
      <c r="T55" s="18" t="e">
        <f>VLOOKUP(E55,J2数据库!C:Q,10,0)</f>
        <v>#VALUE!</v>
      </c>
      <c r="U55" s="18" t="e">
        <f>VLOOKUP(E55,J2数据库!C:Q,11,0)</f>
        <v>#VALUE!</v>
      </c>
      <c r="V55" s="18"/>
      <c r="W55" s="18" t="e">
        <f>VLOOKUP(E55,J2数据库!C:Q,12,0)</f>
        <v>#VALUE!</v>
      </c>
      <c r="X55" s="18" t="e">
        <f>VLOOKUP(E55,J2数据库!C:Q,13,0)&amp;"-"&amp;E55&amp;"-"&amp;H55</f>
        <v>#VALUE!</v>
      </c>
      <c r="Y55" s="19" t="e">
        <f>VLOOKUP(E55,J2数据库!C:Q,14,0)*C55</f>
        <v>#VALUE!</v>
      </c>
      <c r="Z55" s="18" t="e">
        <f>VLOOKUP(E55,J2数据库!C:Q,15,0)</f>
        <v>#VALUE!</v>
      </c>
      <c r="AA55" s="18" t="e">
        <f>VLOOKUP(H55,J2数据库!S:T,2,0)</f>
        <v>#N/A</v>
      </c>
      <c r="AB55" s="18"/>
      <c r="AC55" s="18">
        <f t="shared" si="14"/>
        <v>0</v>
      </c>
    </row>
    <row r="56" spans="1:29" x14ac:dyDescent="0.25">
      <c r="A56" s="22"/>
      <c r="B56" s="3"/>
      <c r="C56" s="3"/>
      <c r="D56" s="3"/>
      <c r="E56" s="18" t="e">
        <f t="shared" si="7"/>
        <v>#VALUE!</v>
      </c>
      <c r="F56" s="18" t="str">
        <f t="shared" si="8"/>
        <v/>
      </c>
      <c r="G56" s="18" t="str">
        <f t="shared" si="9"/>
        <v/>
      </c>
      <c r="H56" s="18" t="str">
        <f t="shared" si="10"/>
        <v/>
      </c>
      <c r="I56" s="18" t="str">
        <f t="shared" si="11"/>
        <v/>
      </c>
      <c r="J56" s="18" t="e">
        <f>VLOOKUP(E56,J2数据库!C:E,3,0)</f>
        <v>#VALUE!</v>
      </c>
      <c r="K56" s="18" t="e">
        <f>VLOOKUP(E56,J2数据库!C:Q,4,0)</f>
        <v>#VALUE!</v>
      </c>
      <c r="L56" s="19" t="e">
        <f t="shared" si="12"/>
        <v>#VALUE!</v>
      </c>
      <c r="M56" s="18" t="e">
        <f>VLOOKUP(E56,J2数据库!C:Q,5,0)</f>
        <v>#VALUE!</v>
      </c>
      <c r="N56" s="18" t="e">
        <f>VLOOKUP(H56,J2数据库!S:T,2,0)</f>
        <v>#N/A</v>
      </c>
      <c r="O56" s="18"/>
      <c r="P56" s="18" t="e">
        <f>VLOOKUP(E56,J2数据库!C:Q,7,0)</f>
        <v>#VALUE!</v>
      </c>
      <c r="Q56" s="18" t="e">
        <f>VLOOKUP(E56,J2数据库!C:Q,8,0)</f>
        <v>#VALUE!</v>
      </c>
      <c r="R56" s="18" t="e">
        <f>VLOOKUP(E56,J2数据库!C:Q,9,0)</f>
        <v>#VALUE!</v>
      </c>
      <c r="S56" s="19" t="e">
        <f t="shared" si="13"/>
        <v>#VALUE!</v>
      </c>
      <c r="T56" s="18" t="e">
        <f>VLOOKUP(E56,J2数据库!C:Q,10,0)</f>
        <v>#VALUE!</v>
      </c>
      <c r="U56" s="18" t="e">
        <f>VLOOKUP(E56,J2数据库!C:Q,11,0)</f>
        <v>#VALUE!</v>
      </c>
      <c r="V56" s="18"/>
      <c r="W56" s="18" t="e">
        <f>VLOOKUP(E56,J2数据库!C:Q,12,0)</f>
        <v>#VALUE!</v>
      </c>
      <c r="X56" s="18" t="e">
        <f>VLOOKUP(E56,J2数据库!C:Q,13,0)&amp;"-"&amp;E56&amp;"-"&amp;H56</f>
        <v>#VALUE!</v>
      </c>
      <c r="Y56" s="19" t="e">
        <f>VLOOKUP(E56,J2数据库!C:Q,14,0)*C56</f>
        <v>#VALUE!</v>
      </c>
      <c r="Z56" s="18" t="e">
        <f>VLOOKUP(E56,J2数据库!C:Q,15,0)</f>
        <v>#VALUE!</v>
      </c>
      <c r="AA56" s="18" t="e">
        <f>VLOOKUP(H56,J2数据库!S:T,2,0)</f>
        <v>#N/A</v>
      </c>
      <c r="AB56" s="18"/>
      <c r="AC56" s="18">
        <f t="shared" si="14"/>
        <v>0</v>
      </c>
    </row>
    <row r="57" spans="1:29" x14ac:dyDescent="0.25">
      <c r="A57" s="22"/>
      <c r="B57" s="3"/>
      <c r="C57" s="3"/>
      <c r="D57" s="3"/>
      <c r="E57" s="18" t="e">
        <f t="shared" si="7"/>
        <v>#VALUE!</v>
      </c>
      <c r="F57" s="18" t="str">
        <f t="shared" si="8"/>
        <v/>
      </c>
      <c r="G57" s="18" t="str">
        <f t="shared" si="9"/>
        <v/>
      </c>
      <c r="H57" s="18" t="str">
        <f t="shared" si="10"/>
        <v/>
      </c>
      <c r="I57" s="18" t="str">
        <f t="shared" si="11"/>
        <v/>
      </c>
      <c r="J57" s="18" t="e">
        <f>VLOOKUP(E57,J2数据库!C:E,3,0)</f>
        <v>#VALUE!</v>
      </c>
      <c r="K57" s="18" t="e">
        <f>VLOOKUP(E57,J2数据库!C:Q,4,0)</f>
        <v>#VALUE!</v>
      </c>
      <c r="L57" s="19" t="e">
        <f t="shared" si="12"/>
        <v>#VALUE!</v>
      </c>
      <c r="M57" s="18" t="e">
        <f>VLOOKUP(E57,J2数据库!C:Q,5,0)</f>
        <v>#VALUE!</v>
      </c>
      <c r="N57" s="18" t="e">
        <f>VLOOKUP(H57,J2数据库!S:T,2,0)</f>
        <v>#N/A</v>
      </c>
      <c r="O57" s="18"/>
      <c r="P57" s="18" t="e">
        <f>VLOOKUP(E57,J2数据库!C:Q,7,0)</f>
        <v>#VALUE!</v>
      </c>
      <c r="Q57" s="18" t="e">
        <f>VLOOKUP(E57,J2数据库!C:Q,8,0)</f>
        <v>#VALUE!</v>
      </c>
      <c r="R57" s="18" t="e">
        <f>VLOOKUP(E57,J2数据库!C:Q,9,0)</f>
        <v>#VALUE!</v>
      </c>
      <c r="S57" s="19" t="e">
        <f t="shared" si="13"/>
        <v>#VALUE!</v>
      </c>
      <c r="T57" s="18" t="e">
        <f>VLOOKUP(E57,J2数据库!C:Q,10,0)</f>
        <v>#VALUE!</v>
      </c>
      <c r="U57" s="18" t="e">
        <f>VLOOKUP(E57,J2数据库!C:Q,11,0)</f>
        <v>#VALUE!</v>
      </c>
      <c r="V57" s="18"/>
      <c r="W57" s="18" t="e">
        <f>VLOOKUP(E57,J2数据库!C:Q,12,0)</f>
        <v>#VALUE!</v>
      </c>
      <c r="X57" s="18" t="e">
        <f>VLOOKUP(E57,J2数据库!C:Q,13,0)&amp;"-"&amp;E57&amp;"-"&amp;H57</f>
        <v>#VALUE!</v>
      </c>
      <c r="Y57" s="19" t="e">
        <f>VLOOKUP(E57,J2数据库!C:Q,14,0)*C57</f>
        <v>#VALUE!</v>
      </c>
      <c r="Z57" s="18" t="e">
        <f>VLOOKUP(E57,J2数据库!C:Q,15,0)</f>
        <v>#VALUE!</v>
      </c>
      <c r="AA57" s="18" t="e">
        <f>VLOOKUP(H57,J2数据库!S:T,2,0)</f>
        <v>#N/A</v>
      </c>
      <c r="AB57" s="18"/>
      <c r="AC57" s="18">
        <f t="shared" si="14"/>
        <v>0</v>
      </c>
    </row>
    <row r="58" spans="1:29" x14ac:dyDescent="0.25">
      <c r="A58" s="22"/>
      <c r="B58" s="3"/>
      <c r="C58" s="3"/>
      <c r="D58" s="3"/>
      <c r="E58" s="18" t="e">
        <f t="shared" si="7"/>
        <v>#VALUE!</v>
      </c>
      <c r="F58" s="18" t="str">
        <f t="shared" si="8"/>
        <v/>
      </c>
      <c r="G58" s="18" t="str">
        <f t="shared" si="9"/>
        <v/>
      </c>
      <c r="H58" s="18" t="str">
        <f t="shared" si="10"/>
        <v/>
      </c>
      <c r="I58" s="18" t="str">
        <f t="shared" si="11"/>
        <v/>
      </c>
      <c r="J58" s="18" t="e">
        <f>VLOOKUP(E58,J2数据库!C:E,3,0)</f>
        <v>#VALUE!</v>
      </c>
      <c r="K58" s="18" t="e">
        <f>VLOOKUP(E58,J2数据库!C:Q,4,0)</f>
        <v>#VALUE!</v>
      </c>
      <c r="L58" s="19" t="e">
        <f t="shared" si="12"/>
        <v>#VALUE!</v>
      </c>
      <c r="M58" s="18" t="e">
        <f>VLOOKUP(E58,J2数据库!C:Q,5,0)</f>
        <v>#VALUE!</v>
      </c>
      <c r="N58" s="18" t="e">
        <f>VLOOKUP(H58,J2数据库!S:T,2,0)</f>
        <v>#N/A</v>
      </c>
      <c r="O58" s="18"/>
      <c r="P58" s="18" t="e">
        <f>VLOOKUP(E58,J2数据库!C:Q,7,0)</f>
        <v>#VALUE!</v>
      </c>
      <c r="Q58" s="18" t="e">
        <f>VLOOKUP(E58,J2数据库!C:Q,8,0)</f>
        <v>#VALUE!</v>
      </c>
      <c r="R58" s="18" t="e">
        <f>VLOOKUP(E58,J2数据库!C:Q,9,0)</f>
        <v>#VALUE!</v>
      </c>
      <c r="S58" s="19" t="e">
        <f t="shared" si="13"/>
        <v>#VALUE!</v>
      </c>
      <c r="T58" s="18" t="e">
        <f>VLOOKUP(E58,J2数据库!C:Q,10,0)</f>
        <v>#VALUE!</v>
      </c>
      <c r="U58" s="18" t="e">
        <f>VLOOKUP(E58,J2数据库!C:Q,11,0)</f>
        <v>#VALUE!</v>
      </c>
      <c r="V58" s="18"/>
      <c r="W58" s="18" t="e">
        <f>VLOOKUP(E58,J2数据库!C:Q,12,0)</f>
        <v>#VALUE!</v>
      </c>
      <c r="X58" s="18" t="e">
        <f>VLOOKUP(E58,J2数据库!C:Q,13,0)&amp;"-"&amp;E58&amp;"-"&amp;H58</f>
        <v>#VALUE!</v>
      </c>
      <c r="Y58" s="19" t="e">
        <f>VLOOKUP(E58,J2数据库!C:Q,14,0)*C58</f>
        <v>#VALUE!</v>
      </c>
      <c r="Z58" s="18" t="e">
        <f>VLOOKUP(E58,J2数据库!C:Q,15,0)</f>
        <v>#VALUE!</v>
      </c>
      <c r="AA58" s="18" t="e">
        <f>VLOOKUP(H58,J2数据库!S:T,2,0)</f>
        <v>#N/A</v>
      </c>
      <c r="AB58" s="18"/>
      <c r="AC58" s="18">
        <f t="shared" si="14"/>
        <v>0</v>
      </c>
    </row>
    <row r="59" spans="1:29" x14ac:dyDescent="0.25">
      <c r="A59" s="22"/>
      <c r="B59" s="3"/>
      <c r="C59" s="3"/>
      <c r="D59" s="3"/>
      <c r="E59" s="18" t="e">
        <f t="shared" si="7"/>
        <v>#VALUE!</v>
      </c>
      <c r="F59" s="18" t="str">
        <f t="shared" si="8"/>
        <v/>
      </c>
      <c r="G59" s="18" t="str">
        <f t="shared" si="9"/>
        <v/>
      </c>
      <c r="H59" s="18" t="str">
        <f t="shared" si="10"/>
        <v/>
      </c>
      <c r="I59" s="18" t="str">
        <f t="shared" si="11"/>
        <v/>
      </c>
      <c r="J59" s="18" t="e">
        <f>VLOOKUP(E59,J2数据库!C:E,3,0)</f>
        <v>#VALUE!</v>
      </c>
      <c r="K59" s="18" t="e">
        <f>VLOOKUP(E59,J2数据库!C:Q,4,0)</f>
        <v>#VALUE!</v>
      </c>
      <c r="L59" s="19" t="e">
        <f t="shared" si="12"/>
        <v>#VALUE!</v>
      </c>
      <c r="M59" s="18" t="e">
        <f>VLOOKUP(E59,J2数据库!C:Q,5,0)</f>
        <v>#VALUE!</v>
      </c>
      <c r="N59" s="18" t="e">
        <f>VLOOKUP(H59,J2数据库!S:T,2,0)</f>
        <v>#N/A</v>
      </c>
      <c r="O59" s="18"/>
      <c r="P59" s="18" t="e">
        <f>VLOOKUP(E59,J2数据库!C:Q,7,0)</f>
        <v>#VALUE!</v>
      </c>
      <c r="Q59" s="18" t="e">
        <f>VLOOKUP(E59,J2数据库!C:Q,8,0)</f>
        <v>#VALUE!</v>
      </c>
      <c r="R59" s="18" t="e">
        <f>VLOOKUP(E59,J2数据库!C:Q,9,0)</f>
        <v>#VALUE!</v>
      </c>
      <c r="S59" s="19" t="e">
        <f t="shared" si="13"/>
        <v>#VALUE!</v>
      </c>
      <c r="T59" s="18" t="e">
        <f>VLOOKUP(E59,J2数据库!C:Q,10,0)</f>
        <v>#VALUE!</v>
      </c>
      <c r="U59" s="18" t="e">
        <f>VLOOKUP(E59,J2数据库!C:Q,11,0)</f>
        <v>#VALUE!</v>
      </c>
      <c r="V59" s="18"/>
      <c r="W59" s="18" t="e">
        <f>VLOOKUP(E59,J2数据库!C:Q,12,0)</f>
        <v>#VALUE!</v>
      </c>
      <c r="X59" s="18" t="e">
        <f>VLOOKUP(E59,J2数据库!C:Q,13,0)&amp;"-"&amp;E59&amp;"-"&amp;H59</f>
        <v>#VALUE!</v>
      </c>
      <c r="Y59" s="19" t="e">
        <f>VLOOKUP(E59,J2数据库!C:Q,14,0)*C59</f>
        <v>#VALUE!</v>
      </c>
      <c r="Z59" s="18" t="e">
        <f>VLOOKUP(E59,J2数据库!C:Q,15,0)</f>
        <v>#VALUE!</v>
      </c>
      <c r="AA59" s="18" t="e">
        <f>VLOOKUP(H59,J2数据库!S:T,2,0)</f>
        <v>#N/A</v>
      </c>
      <c r="AB59" s="18"/>
      <c r="AC59" s="18">
        <f t="shared" si="14"/>
        <v>0</v>
      </c>
    </row>
    <row r="60" spans="1:29" x14ac:dyDescent="0.25">
      <c r="A60" s="22"/>
      <c r="B60" s="3"/>
      <c r="C60" s="3"/>
      <c r="D60" s="3"/>
      <c r="E60" s="18" t="e">
        <f t="shared" si="7"/>
        <v>#VALUE!</v>
      </c>
      <c r="F60" s="18" t="str">
        <f t="shared" si="8"/>
        <v/>
      </c>
      <c r="G60" s="18" t="str">
        <f t="shared" si="9"/>
        <v/>
      </c>
      <c r="H60" s="18" t="str">
        <f t="shared" si="10"/>
        <v/>
      </c>
      <c r="I60" s="18" t="str">
        <f t="shared" si="11"/>
        <v/>
      </c>
      <c r="J60" s="18" t="e">
        <f>VLOOKUP(E60,J2数据库!C:E,3,0)</f>
        <v>#VALUE!</v>
      </c>
      <c r="K60" s="18" t="e">
        <f>VLOOKUP(E60,J2数据库!C:Q,4,0)</f>
        <v>#VALUE!</v>
      </c>
      <c r="L60" s="19" t="e">
        <f t="shared" si="12"/>
        <v>#VALUE!</v>
      </c>
      <c r="M60" s="18" t="e">
        <f>VLOOKUP(E60,J2数据库!C:Q,5,0)</f>
        <v>#VALUE!</v>
      </c>
      <c r="N60" s="18" t="e">
        <f>VLOOKUP(H60,J2数据库!S:T,2,0)</f>
        <v>#N/A</v>
      </c>
      <c r="O60" s="18"/>
      <c r="P60" s="18" t="e">
        <f>VLOOKUP(E60,J2数据库!C:Q,7,0)</f>
        <v>#VALUE!</v>
      </c>
      <c r="Q60" s="18" t="e">
        <f>VLOOKUP(E60,J2数据库!C:Q,8,0)</f>
        <v>#VALUE!</v>
      </c>
      <c r="R60" s="18" t="e">
        <f>VLOOKUP(E60,J2数据库!C:Q,9,0)</f>
        <v>#VALUE!</v>
      </c>
      <c r="S60" s="19" t="e">
        <f t="shared" si="13"/>
        <v>#VALUE!</v>
      </c>
      <c r="T60" s="18" t="e">
        <f>VLOOKUP(E60,J2数据库!C:Q,10,0)</f>
        <v>#VALUE!</v>
      </c>
      <c r="U60" s="18" t="e">
        <f>VLOOKUP(E60,J2数据库!C:Q,11,0)</f>
        <v>#VALUE!</v>
      </c>
      <c r="V60" s="18"/>
      <c r="W60" s="18" t="e">
        <f>VLOOKUP(E60,J2数据库!C:Q,12,0)</f>
        <v>#VALUE!</v>
      </c>
      <c r="X60" s="18" t="e">
        <f>VLOOKUP(E60,J2数据库!C:Q,13,0)&amp;"-"&amp;E60&amp;"-"&amp;H60</f>
        <v>#VALUE!</v>
      </c>
      <c r="Y60" s="19" t="e">
        <f>VLOOKUP(E60,J2数据库!C:Q,14,0)*C60</f>
        <v>#VALUE!</v>
      </c>
      <c r="Z60" s="18" t="e">
        <f>VLOOKUP(E60,J2数据库!C:Q,15,0)</f>
        <v>#VALUE!</v>
      </c>
      <c r="AA60" s="18" t="e">
        <f>VLOOKUP(H60,J2数据库!S:T,2,0)</f>
        <v>#N/A</v>
      </c>
      <c r="AB60" s="18"/>
      <c r="AC60" s="18">
        <f t="shared" si="14"/>
        <v>0</v>
      </c>
    </row>
    <row r="61" spans="1:29" x14ac:dyDescent="0.25">
      <c r="A61" s="22"/>
      <c r="B61" s="3"/>
      <c r="C61" s="3"/>
      <c r="D61" s="3"/>
      <c r="E61" s="18" t="e">
        <f t="shared" si="7"/>
        <v>#VALUE!</v>
      </c>
      <c r="F61" s="18" t="str">
        <f t="shared" si="8"/>
        <v/>
      </c>
      <c r="G61" s="18" t="str">
        <f t="shared" si="9"/>
        <v/>
      </c>
      <c r="H61" s="18" t="str">
        <f t="shared" si="10"/>
        <v/>
      </c>
      <c r="I61" s="18" t="str">
        <f t="shared" si="11"/>
        <v/>
      </c>
      <c r="J61" s="18" t="e">
        <f>VLOOKUP(E61,J2数据库!C:E,3,0)</f>
        <v>#VALUE!</v>
      </c>
      <c r="K61" s="18" t="e">
        <f>VLOOKUP(E61,J2数据库!C:Q,4,0)</f>
        <v>#VALUE!</v>
      </c>
      <c r="L61" s="19" t="e">
        <f t="shared" si="12"/>
        <v>#VALUE!</v>
      </c>
      <c r="M61" s="18" t="e">
        <f>VLOOKUP(E61,J2数据库!C:Q,5,0)</f>
        <v>#VALUE!</v>
      </c>
      <c r="N61" s="18" t="e">
        <f>VLOOKUP(H61,J2数据库!S:T,2,0)</f>
        <v>#N/A</v>
      </c>
      <c r="O61" s="18"/>
      <c r="P61" s="18" t="e">
        <f>VLOOKUP(E61,J2数据库!C:Q,7,0)</f>
        <v>#VALUE!</v>
      </c>
      <c r="Q61" s="18" t="e">
        <f>VLOOKUP(E61,J2数据库!C:Q,8,0)</f>
        <v>#VALUE!</v>
      </c>
      <c r="R61" s="18" t="e">
        <f>VLOOKUP(E61,J2数据库!C:Q,9,0)</f>
        <v>#VALUE!</v>
      </c>
      <c r="S61" s="19" t="e">
        <f t="shared" si="13"/>
        <v>#VALUE!</v>
      </c>
      <c r="T61" s="18" t="e">
        <f>VLOOKUP(E61,J2数据库!C:Q,10,0)</f>
        <v>#VALUE!</v>
      </c>
      <c r="U61" s="18" t="e">
        <f>VLOOKUP(E61,J2数据库!C:Q,11,0)</f>
        <v>#VALUE!</v>
      </c>
      <c r="V61" s="18"/>
      <c r="W61" s="18" t="e">
        <f>VLOOKUP(E61,J2数据库!C:Q,12,0)</f>
        <v>#VALUE!</v>
      </c>
      <c r="X61" s="18" t="e">
        <f>VLOOKUP(E61,J2数据库!C:Q,13,0)&amp;"-"&amp;E61&amp;"-"&amp;H61</f>
        <v>#VALUE!</v>
      </c>
      <c r="Y61" s="19" t="e">
        <f>VLOOKUP(E61,J2数据库!C:Q,14,0)*C61</f>
        <v>#VALUE!</v>
      </c>
      <c r="Z61" s="18" t="e">
        <f>VLOOKUP(E61,J2数据库!C:Q,15,0)</f>
        <v>#VALUE!</v>
      </c>
      <c r="AA61" s="18" t="e">
        <f>VLOOKUP(H61,J2数据库!S:T,2,0)</f>
        <v>#N/A</v>
      </c>
      <c r="AB61" s="18"/>
      <c r="AC61" s="18">
        <f t="shared" si="14"/>
        <v>0</v>
      </c>
    </row>
    <row r="62" spans="1:29" x14ac:dyDescent="0.25">
      <c r="A62" s="22"/>
      <c r="B62" s="3"/>
      <c r="C62" s="3"/>
      <c r="D62" s="3"/>
      <c r="E62" s="18" t="e">
        <f t="shared" si="7"/>
        <v>#VALUE!</v>
      </c>
      <c r="F62" s="18" t="str">
        <f t="shared" si="8"/>
        <v/>
      </c>
      <c r="G62" s="18" t="str">
        <f t="shared" si="9"/>
        <v/>
      </c>
      <c r="H62" s="18" t="str">
        <f t="shared" si="10"/>
        <v/>
      </c>
      <c r="I62" s="18" t="str">
        <f t="shared" si="11"/>
        <v/>
      </c>
      <c r="J62" s="18" t="e">
        <f>VLOOKUP(E62,J2数据库!C:E,3,0)</f>
        <v>#VALUE!</v>
      </c>
      <c r="K62" s="18" t="e">
        <f>VLOOKUP(E62,J2数据库!C:Q,4,0)</f>
        <v>#VALUE!</v>
      </c>
      <c r="L62" s="19" t="e">
        <f t="shared" si="12"/>
        <v>#VALUE!</v>
      </c>
      <c r="M62" s="18" t="e">
        <f>VLOOKUP(E62,J2数据库!C:Q,5,0)</f>
        <v>#VALUE!</v>
      </c>
      <c r="N62" s="18" t="e">
        <f>VLOOKUP(H62,J2数据库!S:T,2,0)</f>
        <v>#N/A</v>
      </c>
      <c r="O62" s="18"/>
      <c r="P62" s="18" t="e">
        <f>VLOOKUP(E62,J2数据库!C:Q,7,0)</f>
        <v>#VALUE!</v>
      </c>
      <c r="Q62" s="18" t="e">
        <f>VLOOKUP(E62,J2数据库!C:Q,8,0)</f>
        <v>#VALUE!</v>
      </c>
      <c r="R62" s="18" t="e">
        <f>VLOOKUP(E62,J2数据库!C:Q,9,0)</f>
        <v>#VALUE!</v>
      </c>
      <c r="S62" s="19" t="e">
        <f t="shared" si="13"/>
        <v>#VALUE!</v>
      </c>
      <c r="T62" s="18" t="e">
        <f>VLOOKUP(E62,J2数据库!C:Q,10,0)</f>
        <v>#VALUE!</v>
      </c>
      <c r="U62" s="18" t="e">
        <f>VLOOKUP(E62,J2数据库!C:Q,11,0)</f>
        <v>#VALUE!</v>
      </c>
      <c r="V62" s="18"/>
      <c r="W62" s="18" t="e">
        <f>VLOOKUP(E62,J2数据库!C:Q,12,0)</f>
        <v>#VALUE!</v>
      </c>
      <c r="X62" s="18" t="e">
        <f>VLOOKUP(E62,J2数据库!C:Q,13,0)&amp;"-"&amp;E62&amp;"-"&amp;H62</f>
        <v>#VALUE!</v>
      </c>
      <c r="Y62" s="19" t="e">
        <f>VLOOKUP(E62,J2数据库!C:Q,14,0)*C62</f>
        <v>#VALUE!</v>
      </c>
      <c r="Z62" s="18" t="e">
        <f>VLOOKUP(E62,J2数据库!C:Q,15,0)</f>
        <v>#VALUE!</v>
      </c>
      <c r="AA62" s="18" t="e">
        <f>VLOOKUP(H62,J2数据库!S:T,2,0)</f>
        <v>#N/A</v>
      </c>
      <c r="AB62" s="18"/>
      <c r="AC62" s="18">
        <f t="shared" si="14"/>
        <v>0</v>
      </c>
    </row>
    <row r="63" spans="1:29" x14ac:dyDescent="0.25">
      <c r="A63" s="22"/>
      <c r="B63" s="3"/>
      <c r="C63" s="3"/>
      <c r="D63" s="3"/>
      <c r="E63" s="18" t="e">
        <f t="shared" si="7"/>
        <v>#VALUE!</v>
      </c>
      <c r="F63" s="18" t="str">
        <f t="shared" si="8"/>
        <v/>
      </c>
      <c r="G63" s="18" t="str">
        <f t="shared" si="9"/>
        <v/>
      </c>
      <c r="H63" s="18" t="str">
        <f t="shared" si="10"/>
        <v/>
      </c>
      <c r="I63" s="18" t="str">
        <f t="shared" si="11"/>
        <v/>
      </c>
      <c r="J63" s="18" t="e">
        <f>VLOOKUP(E63,J2数据库!C:E,3,0)</f>
        <v>#VALUE!</v>
      </c>
      <c r="K63" s="18" t="e">
        <f>VLOOKUP(E63,J2数据库!C:Q,4,0)</f>
        <v>#VALUE!</v>
      </c>
      <c r="L63" s="19" t="e">
        <f t="shared" si="12"/>
        <v>#VALUE!</v>
      </c>
      <c r="M63" s="18" t="e">
        <f>VLOOKUP(E63,J2数据库!C:Q,5,0)</f>
        <v>#VALUE!</v>
      </c>
      <c r="N63" s="18" t="e">
        <f>VLOOKUP(H63,J2数据库!S:T,2,0)</f>
        <v>#N/A</v>
      </c>
      <c r="O63" s="18"/>
      <c r="P63" s="18" t="e">
        <f>VLOOKUP(E63,J2数据库!C:Q,7,0)</f>
        <v>#VALUE!</v>
      </c>
      <c r="Q63" s="18" t="e">
        <f>VLOOKUP(E63,J2数据库!C:Q,8,0)</f>
        <v>#VALUE!</v>
      </c>
      <c r="R63" s="18" t="e">
        <f>VLOOKUP(E63,J2数据库!C:Q,9,0)</f>
        <v>#VALUE!</v>
      </c>
      <c r="S63" s="19" t="e">
        <f t="shared" si="13"/>
        <v>#VALUE!</v>
      </c>
      <c r="T63" s="18" t="e">
        <f>VLOOKUP(E63,J2数据库!C:Q,10,0)</f>
        <v>#VALUE!</v>
      </c>
      <c r="U63" s="18" t="e">
        <f>VLOOKUP(E63,J2数据库!C:Q,11,0)</f>
        <v>#VALUE!</v>
      </c>
      <c r="V63" s="18"/>
      <c r="W63" s="18" t="e">
        <f>VLOOKUP(E63,J2数据库!C:Q,12,0)</f>
        <v>#VALUE!</v>
      </c>
      <c r="X63" s="18" t="e">
        <f>VLOOKUP(E63,J2数据库!C:Q,13,0)&amp;"-"&amp;E63&amp;"-"&amp;H63</f>
        <v>#VALUE!</v>
      </c>
      <c r="Y63" s="19" t="e">
        <f>VLOOKUP(E63,J2数据库!C:Q,14,0)*C63</f>
        <v>#VALUE!</v>
      </c>
      <c r="Z63" s="18" t="e">
        <f>VLOOKUP(E63,J2数据库!C:Q,15,0)</f>
        <v>#VALUE!</v>
      </c>
      <c r="AA63" s="18" t="e">
        <f>VLOOKUP(H63,J2数据库!S:T,2,0)</f>
        <v>#N/A</v>
      </c>
      <c r="AB63" s="18"/>
      <c r="AC63" s="18">
        <f t="shared" si="14"/>
        <v>0</v>
      </c>
    </row>
    <row r="64" spans="1:29" x14ac:dyDescent="0.25">
      <c r="A64" s="22"/>
      <c r="B64" s="3"/>
      <c r="C64" s="3"/>
      <c r="D64" s="3"/>
      <c r="E64" s="18" t="e">
        <f t="shared" si="7"/>
        <v>#VALUE!</v>
      </c>
      <c r="F64" s="18" t="str">
        <f t="shared" si="8"/>
        <v/>
      </c>
      <c r="G64" s="18" t="str">
        <f t="shared" si="9"/>
        <v/>
      </c>
      <c r="H64" s="18" t="str">
        <f t="shared" si="10"/>
        <v/>
      </c>
      <c r="I64" s="18" t="str">
        <f t="shared" si="11"/>
        <v/>
      </c>
      <c r="J64" s="18" t="e">
        <f>VLOOKUP(E64,J2数据库!C:E,3,0)</f>
        <v>#VALUE!</v>
      </c>
      <c r="K64" s="18" t="e">
        <f>VLOOKUP(E64,J2数据库!C:Q,4,0)</f>
        <v>#VALUE!</v>
      </c>
      <c r="L64" s="19" t="e">
        <f t="shared" si="12"/>
        <v>#VALUE!</v>
      </c>
      <c r="M64" s="18" t="e">
        <f>VLOOKUP(E64,J2数据库!C:Q,5,0)</f>
        <v>#VALUE!</v>
      </c>
      <c r="N64" s="18" t="e">
        <f>VLOOKUP(H64,J2数据库!S:T,2,0)</f>
        <v>#N/A</v>
      </c>
      <c r="O64" s="18"/>
      <c r="P64" s="18" t="e">
        <f>VLOOKUP(E64,J2数据库!C:Q,7,0)</f>
        <v>#VALUE!</v>
      </c>
      <c r="Q64" s="18" t="e">
        <f>VLOOKUP(E64,J2数据库!C:Q,8,0)</f>
        <v>#VALUE!</v>
      </c>
      <c r="R64" s="18" t="e">
        <f>VLOOKUP(E64,J2数据库!C:Q,9,0)</f>
        <v>#VALUE!</v>
      </c>
      <c r="S64" s="19" t="e">
        <f t="shared" si="13"/>
        <v>#VALUE!</v>
      </c>
      <c r="T64" s="18" t="e">
        <f>VLOOKUP(E64,J2数据库!C:Q,10,0)</f>
        <v>#VALUE!</v>
      </c>
      <c r="U64" s="18" t="e">
        <f>VLOOKUP(E64,J2数据库!C:Q,11,0)</f>
        <v>#VALUE!</v>
      </c>
      <c r="V64" s="18"/>
      <c r="W64" s="18" t="e">
        <f>VLOOKUP(E64,J2数据库!C:Q,12,0)</f>
        <v>#VALUE!</v>
      </c>
      <c r="X64" s="18" t="e">
        <f>VLOOKUP(E64,J2数据库!C:Q,13,0)&amp;"-"&amp;E64&amp;"-"&amp;H64</f>
        <v>#VALUE!</v>
      </c>
      <c r="Y64" s="19" t="e">
        <f>VLOOKUP(E64,J2数据库!C:Q,14,0)*C64</f>
        <v>#VALUE!</v>
      </c>
      <c r="Z64" s="18" t="e">
        <f>VLOOKUP(E64,J2数据库!C:Q,15,0)</f>
        <v>#VALUE!</v>
      </c>
      <c r="AA64" s="18" t="e">
        <f>VLOOKUP(H64,J2数据库!S:T,2,0)</f>
        <v>#N/A</v>
      </c>
      <c r="AB64" s="18"/>
      <c r="AC64" s="18">
        <f t="shared" si="14"/>
        <v>0</v>
      </c>
    </row>
    <row r="65" spans="1:29" x14ac:dyDescent="0.25">
      <c r="A65" s="22"/>
      <c r="B65" s="3"/>
      <c r="C65" s="3"/>
      <c r="D65" s="3"/>
      <c r="E65" s="18" t="e">
        <f t="shared" si="7"/>
        <v>#VALUE!</v>
      </c>
      <c r="F65" s="18" t="str">
        <f t="shared" si="8"/>
        <v/>
      </c>
      <c r="G65" s="18" t="str">
        <f t="shared" si="9"/>
        <v/>
      </c>
      <c r="H65" s="18" t="str">
        <f t="shared" si="10"/>
        <v/>
      </c>
      <c r="I65" s="18" t="str">
        <f t="shared" si="11"/>
        <v/>
      </c>
      <c r="J65" s="18" t="e">
        <f>VLOOKUP(E65,J2数据库!C:E,3,0)</f>
        <v>#VALUE!</v>
      </c>
      <c r="K65" s="18" t="e">
        <f>VLOOKUP(E65,J2数据库!C:Q,4,0)</f>
        <v>#VALUE!</v>
      </c>
      <c r="L65" s="19" t="e">
        <f t="shared" si="12"/>
        <v>#VALUE!</v>
      </c>
      <c r="M65" s="18" t="e">
        <f>VLOOKUP(E65,J2数据库!C:Q,5,0)</f>
        <v>#VALUE!</v>
      </c>
      <c r="N65" s="18" t="e">
        <f>VLOOKUP(H65,J2数据库!S:T,2,0)</f>
        <v>#N/A</v>
      </c>
      <c r="O65" s="18"/>
      <c r="P65" s="18" t="e">
        <f>VLOOKUP(E65,J2数据库!C:Q,7,0)</f>
        <v>#VALUE!</v>
      </c>
      <c r="Q65" s="18" t="e">
        <f>VLOOKUP(E65,J2数据库!C:Q,8,0)</f>
        <v>#VALUE!</v>
      </c>
      <c r="R65" s="18" t="e">
        <f>VLOOKUP(E65,J2数据库!C:Q,9,0)</f>
        <v>#VALUE!</v>
      </c>
      <c r="S65" s="19" t="e">
        <f t="shared" si="13"/>
        <v>#VALUE!</v>
      </c>
      <c r="T65" s="18" t="e">
        <f>VLOOKUP(E65,J2数据库!C:Q,10,0)</f>
        <v>#VALUE!</v>
      </c>
      <c r="U65" s="18" t="e">
        <f>VLOOKUP(E65,J2数据库!C:Q,11,0)</f>
        <v>#VALUE!</v>
      </c>
      <c r="V65" s="18"/>
      <c r="W65" s="18" t="e">
        <f>VLOOKUP(E65,J2数据库!C:Q,12,0)</f>
        <v>#VALUE!</v>
      </c>
      <c r="X65" s="18" t="e">
        <f>VLOOKUP(E65,J2数据库!C:Q,13,0)&amp;"-"&amp;E65&amp;"-"&amp;H65</f>
        <v>#VALUE!</v>
      </c>
      <c r="Y65" s="19" t="e">
        <f>VLOOKUP(E65,J2数据库!C:Q,14,0)*C65</f>
        <v>#VALUE!</v>
      </c>
      <c r="Z65" s="18" t="e">
        <f>VLOOKUP(E65,J2数据库!C:Q,15,0)</f>
        <v>#VALUE!</v>
      </c>
      <c r="AA65" s="18" t="e">
        <f>VLOOKUP(H65,J2数据库!S:T,2,0)</f>
        <v>#N/A</v>
      </c>
      <c r="AB65" s="18"/>
      <c r="AC65" s="18">
        <f t="shared" si="14"/>
        <v>0</v>
      </c>
    </row>
    <row r="66" spans="1:29" x14ac:dyDescent="0.25">
      <c r="A66" s="22"/>
      <c r="B66" s="3"/>
      <c r="C66" s="3"/>
      <c r="D66" s="3"/>
      <c r="E66" s="18" t="e">
        <f t="shared" si="7"/>
        <v>#VALUE!</v>
      </c>
      <c r="F66" s="18" t="str">
        <f t="shared" si="8"/>
        <v/>
      </c>
      <c r="G66" s="18" t="str">
        <f t="shared" si="9"/>
        <v/>
      </c>
      <c r="H66" s="18" t="str">
        <f t="shared" si="10"/>
        <v/>
      </c>
      <c r="I66" s="18" t="str">
        <f t="shared" si="11"/>
        <v/>
      </c>
      <c r="J66" s="18" t="e">
        <f>VLOOKUP(E66,J2数据库!C:E,3,0)</f>
        <v>#VALUE!</v>
      </c>
      <c r="K66" s="18" t="e">
        <f>VLOOKUP(E66,J2数据库!C:Q,4,0)</f>
        <v>#VALUE!</v>
      </c>
      <c r="L66" s="19" t="e">
        <f t="shared" si="12"/>
        <v>#VALUE!</v>
      </c>
      <c r="M66" s="18" t="e">
        <f>VLOOKUP(E66,J2数据库!C:Q,5,0)</f>
        <v>#VALUE!</v>
      </c>
      <c r="N66" s="18" t="e">
        <f>VLOOKUP(H66,J2数据库!S:T,2,0)</f>
        <v>#N/A</v>
      </c>
      <c r="O66" s="18"/>
      <c r="P66" s="18" t="e">
        <f>VLOOKUP(E66,J2数据库!C:Q,7,0)</f>
        <v>#VALUE!</v>
      </c>
      <c r="Q66" s="18" t="e">
        <f>VLOOKUP(E66,J2数据库!C:Q,8,0)</f>
        <v>#VALUE!</v>
      </c>
      <c r="R66" s="18" t="e">
        <f>VLOOKUP(E66,J2数据库!C:Q,9,0)</f>
        <v>#VALUE!</v>
      </c>
      <c r="S66" s="19" t="e">
        <f t="shared" si="13"/>
        <v>#VALUE!</v>
      </c>
      <c r="T66" s="18" t="e">
        <f>VLOOKUP(E66,J2数据库!C:Q,10,0)</f>
        <v>#VALUE!</v>
      </c>
      <c r="U66" s="18" t="e">
        <f>VLOOKUP(E66,J2数据库!C:Q,11,0)</f>
        <v>#VALUE!</v>
      </c>
      <c r="V66" s="18"/>
      <c r="W66" s="18" t="e">
        <f>VLOOKUP(E66,J2数据库!C:Q,12,0)</f>
        <v>#VALUE!</v>
      </c>
      <c r="X66" s="18" t="e">
        <f>VLOOKUP(E66,J2数据库!C:Q,13,0)&amp;"-"&amp;E66&amp;"-"&amp;H66</f>
        <v>#VALUE!</v>
      </c>
      <c r="Y66" s="19" t="e">
        <f>VLOOKUP(E66,J2数据库!C:Q,14,0)*C66</f>
        <v>#VALUE!</v>
      </c>
      <c r="Z66" s="18" t="e">
        <f>VLOOKUP(E66,J2数据库!C:Q,15,0)</f>
        <v>#VALUE!</v>
      </c>
      <c r="AA66" s="18" t="e">
        <f>VLOOKUP(H66,J2数据库!S:T,2,0)</f>
        <v>#N/A</v>
      </c>
      <c r="AB66" s="18"/>
      <c r="AC66" s="18">
        <f t="shared" si="14"/>
        <v>0</v>
      </c>
    </row>
    <row r="67" spans="1:29" x14ac:dyDescent="0.25">
      <c r="A67" s="22"/>
      <c r="B67" s="3"/>
      <c r="C67" s="3"/>
      <c r="D67" s="3"/>
      <c r="E67" s="18" t="e">
        <f t="shared" si="7"/>
        <v>#VALUE!</v>
      </c>
      <c r="F67" s="18" t="str">
        <f t="shared" si="8"/>
        <v/>
      </c>
      <c r="G67" s="18" t="str">
        <f t="shared" si="9"/>
        <v/>
      </c>
      <c r="H67" s="18" t="str">
        <f t="shared" si="10"/>
        <v/>
      </c>
      <c r="I67" s="18" t="str">
        <f t="shared" si="11"/>
        <v/>
      </c>
      <c r="J67" s="18" t="e">
        <f>VLOOKUP(E67,J2数据库!C:E,3,0)</f>
        <v>#VALUE!</v>
      </c>
      <c r="K67" s="18" t="e">
        <f>VLOOKUP(E67,J2数据库!C:Q,4,0)</f>
        <v>#VALUE!</v>
      </c>
      <c r="L67" s="19" t="e">
        <f t="shared" si="12"/>
        <v>#VALUE!</v>
      </c>
      <c r="M67" s="18" t="e">
        <f>VLOOKUP(E67,J2数据库!C:Q,5,0)</f>
        <v>#VALUE!</v>
      </c>
      <c r="N67" s="18" t="e">
        <f>VLOOKUP(H67,J2数据库!S:T,2,0)</f>
        <v>#N/A</v>
      </c>
      <c r="O67" s="18"/>
      <c r="P67" s="18" t="e">
        <f>VLOOKUP(E67,J2数据库!C:Q,7,0)</f>
        <v>#VALUE!</v>
      </c>
      <c r="Q67" s="18" t="e">
        <f>VLOOKUP(E67,J2数据库!C:Q,8,0)</f>
        <v>#VALUE!</v>
      </c>
      <c r="R67" s="18" t="e">
        <f>VLOOKUP(E67,J2数据库!C:Q,9,0)</f>
        <v>#VALUE!</v>
      </c>
      <c r="S67" s="19" t="e">
        <f t="shared" si="13"/>
        <v>#VALUE!</v>
      </c>
      <c r="T67" s="18" t="e">
        <f>VLOOKUP(E67,J2数据库!C:Q,10,0)</f>
        <v>#VALUE!</v>
      </c>
      <c r="U67" s="18" t="e">
        <f>VLOOKUP(E67,J2数据库!C:Q,11,0)</f>
        <v>#VALUE!</v>
      </c>
      <c r="V67" s="18"/>
      <c r="W67" s="18" t="e">
        <f>VLOOKUP(E67,J2数据库!C:Q,12,0)</f>
        <v>#VALUE!</v>
      </c>
      <c r="X67" s="18" t="e">
        <f>VLOOKUP(E67,J2数据库!C:Q,13,0)&amp;"-"&amp;E67&amp;"-"&amp;H67</f>
        <v>#VALUE!</v>
      </c>
      <c r="Y67" s="19" t="e">
        <f>VLOOKUP(E67,J2数据库!C:Q,14,0)*C67</f>
        <v>#VALUE!</v>
      </c>
      <c r="Z67" s="18" t="e">
        <f>VLOOKUP(E67,J2数据库!C:Q,15,0)</f>
        <v>#VALUE!</v>
      </c>
      <c r="AA67" s="18" t="e">
        <f>VLOOKUP(H67,J2数据库!S:T,2,0)</f>
        <v>#N/A</v>
      </c>
      <c r="AB67" s="18"/>
      <c r="AC67" s="18">
        <f t="shared" si="14"/>
        <v>0</v>
      </c>
    </row>
    <row r="68" spans="1:29" x14ac:dyDescent="0.25">
      <c r="A68" s="22"/>
      <c r="B68" s="3"/>
      <c r="C68" s="3"/>
      <c r="D68" s="3"/>
      <c r="E68" s="18" t="e">
        <f t="shared" si="7"/>
        <v>#VALUE!</v>
      </c>
      <c r="F68" s="18" t="str">
        <f t="shared" si="8"/>
        <v/>
      </c>
      <c r="G68" s="18" t="str">
        <f t="shared" si="9"/>
        <v/>
      </c>
      <c r="H68" s="18" t="str">
        <f t="shared" si="10"/>
        <v/>
      </c>
      <c r="I68" s="18" t="str">
        <f t="shared" si="11"/>
        <v/>
      </c>
      <c r="J68" s="18" t="e">
        <f>VLOOKUP(E68,J2数据库!C:E,3,0)</f>
        <v>#VALUE!</v>
      </c>
      <c r="K68" s="18" t="e">
        <f>VLOOKUP(E68,J2数据库!C:Q,4,0)</f>
        <v>#VALUE!</v>
      </c>
      <c r="L68" s="19" t="e">
        <f t="shared" si="12"/>
        <v>#VALUE!</v>
      </c>
      <c r="M68" s="18" t="e">
        <f>VLOOKUP(E68,J2数据库!C:Q,5,0)</f>
        <v>#VALUE!</v>
      </c>
      <c r="N68" s="18" t="e">
        <f>VLOOKUP(H68,J2数据库!S:T,2,0)</f>
        <v>#N/A</v>
      </c>
      <c r="O68" s="18"/>
      <c r="P68" s="18" t="e">
        <f>VLOOKUP(E68,J2数据库!C:Q,7,0)</f>
        <v>#VALUE!</v>
      </c>
      <c r="Q68" s="18" t="e">
        <f>VLOOKUP(E68,J2数据库!C:Q,8,0)</f>
        <v>#VALUE!</v>
      </c>
      <c r="R68" s="18" t="e">
        <f>VLOOKUP(E68,J2数据库!C:Q,9,0)</f>
        <v>#VALUE!</v>
      </c>
      <c r="S68" s="19" t="e">
        <f t="shared" si="13"/>
        <v>#VALUE!</v>
      </c>
      <c r="T68" s="18" t="e">
        <f>VLOOKUP(E68,J2数据库!C:Q,10,0)</f>
        <v>#VALUE!</v>
      </c>
      <c r="U68" s="18" t="e">
        <f>VLOOKUP(E68,J2数据库!C:Q,11,0)</f>
        <v>#VALUE!</v>
      </c>
      <c r="V68" s="18"/>
      <c r="W68" s="18" t="e">
        <f>VLOOKUP(E68,J2数据库!C:Q,12,0)</f>
        <v>#VALUE!</v>
      </c>
      <c r="X68" s="18" t="e">
        <f>VLOOKUP(E68,J2数据库!C:Q,13,0)&amp;"-"&amp;E68&amp;"-"&amp;H68</f>
        <v>#VALUE!</v>
      </c>
      <c r="Y68" s="19" t="e">
        <f>VLOOKUP(E68,J2数据库!C:Q,14,0)*C68</f>
        <v>#VALUE!</v>
      </c>
      <c r="Z68" s="18" t="e">
        <f>VLOOKUP(E68,J2数据库!C:Q,15,0)</f>
        <v>#VALUE!</v>
      </c>
      <c r="AA68" s="18" t="e">
        <f>VLOOKUP(H68,J2数据库!S:T,2,0)</f>
        <v>#N/A</v>
      </c>
      <c r="AB68" s="18"/>
      <c r="AC68" s="18">
        <f t="shared" si="14"/>
        <v>0</v>
      </c>
    </row>
    <row r="69" spans="1:29" x14ac:dyDescent="0.25">
      <c r="A69" s="22"/>
      <c r="B69" s="3"/>
      <c r="C69" s="3"/>
      <c r="D69" s="3"/>
      <c r="E69" s="18" t="e">
        <f t="shared" si="7"/>
        <v>#VALUE!</v>
      </c>
      <c r="F69" s="18" t="str">
        <f t="shared" si="8"/>
        <v/>
      </c>
      <c r="G69" s="18" t="str">
        <f t="shared" si="9"/>
        <v/>
      </c>
      <c r="H69" s="18" t="str">
        <f t="shared" si="10"/>
        <v/>
      </c>
      <c r="I69" s="18" t="str">
        <f t="shared" si="11"/>
        <v/>
      </c>
      <c r="J69" s="18" t="e">
        <f>VLOOKUP(E69,J2数据库!C:E,3,0)</f>
        <v>#VALUE!</v>
      </c>
      <c r="K69" s="18" t="e">
        <f>VLOOKUP(E69,J2数据库!C:Q,4,0)</f>
        <v>#VALUE!</v>
      </c>
      <c r="L69" s="19" t="e">
        <f t="shared" si="12"/>
        <v>#VALUE!</v>
      </c>
      <c r="M69" s="18" t="e">
        <f>VLOOKUP(E69,J2数据库!C:Q,5,0)</f>
        <v>#VALUE!</v>
      </c>
      <c r="N69" s="18" t="e">
        <f>VLOOKUP(H69,J2数据库!S:T,2,0)</f>
        <v>#N/A</v>
      </c>
      <c r="O69" s="18"/>
      <c r="P69" s="18" t="e">
        <f>VLOOKUP(E69,J2数据库!C:Q,7,0)</f>
        <v>#VALUE!</v>
      </c>
      <c r="Q69" s="18" t="e">
        <f>VLOOKUP(E69,J2数据库!C:Q,8,0)</f>
        <v>#VALUE!</v>
      </c>
      <c r="R69" s="18" t="e">
        <f>VLOOKUP(E69,J2数据库!C:Q,9,0)</f>
        <v>#VALUE!</v>
      </c>
      <c r="S69" s="19" t="e">
        <f t="shared" si="13"/>
        <v>#VALUE!</v>
      </c>
      <c r="T69" s="18" t="e">
        <f>VLOOKUP(E69,J2数据库!C:Q,10,0)</f>
        <v>#VALUE!</v>
      </c>
      <c r="U69" s="18" t="e">
        <f>VLOOKUP(E69,J2数据库!C:Q,11,0)</f>
        <v>#VALUE!</v>
      </c>
      <c r="V69" s="18"/>
      <c r="W69" s="18" t="e">
        <f>VLOOKUP(E69,J2数据库!C:Q,12,0)</f>
        <v>#VALUE!</v>
      </c>
      <c r="X69" s="18" t="e">
        <f>VLOOKUP(E69,J2数据库!C:Q,13,0)&amp;"-"&amp;E69&amp;"-"&amp;H69</f>
        <v>#VALUE!</v>
      </c>
      <c r="Y69" s="19" t="e">
        <f>VLOOKUP(E69,J2数据库!C:Q,14,0)*C69</f>
        <v>#VALUE!</v>
      </c>
      <c r="Z69" s="18" t="e">
        <f>VLOOKUP(E69,J2数据库!C:Q,15,0)</f>
        <v>#VALUE!</v>
      </c>
      <c r="AA69" s="18" t="e">
        <f>VLOOKUP(H69,J2数据库!S:T,2,0)</f>
        <v>#N/A</v>
      </c>
      <c r="AB69" s="18"/>
      <c r="AC69" s="18">
        <f t="shared" si="14"/>
        <v>0</v>
      </c>
    </row>
    <row r="70" spans="1:29" x14ac:dyDescent="0.25">
      <c r="A70" s="22"/>
      <c r="B70" s="3"/>
      <c r="C70" s="3"/>
      <c r="D70" s="3"/>
      <c r="E70" s="18" t="e">
        <f t="shared" si="7"/>
        <v>#VALUE!</v>
      </c>
      <c r="F70" s="18" t="str">
        <f t="shared" si="8"/>
        <v/>
      </c>
      <c r="G70" s="18" t="str">
        <f t="shared" si="9"/>
        <v/>
      </c>
      <c r="H70" s="18" t="str">
        <f t="shared" si="10"/>
        <v/>
      </c>
      <c r="I70" s="18" t="str">
        <f t="shared" si="11"/>
        <v/>
      </c>
      <c r="J70" s="18" t="e">
        <f>VLOOKUP(E70,J2数据库!C:E,3,0)</f>
        <v>#VALUE!</v>
      </c>
      <c r="K70" s="18" t="e">
        <f>VLOOKUP(E70,J2数据库!C:Q,4,0)</f>
        <v>#VALUE!</v>
      </c>
      <c r="L70" s="19" t="e">
        <f t="shared" si="12"/>
        <v>#VALUE!</v>
      </c>
      <c r="M70" s="18" t="e">
        <f>VLOOKUP(E70,J2数据库!C:Q,5,0)</f>
        <v>#VALUE!</v>
      </c>
      <c r="N70" s="18" t="e">
        <f>VLOOKUP(H70,J2数据库!S:T,2,0)</f>
        <v>#N/A</v>
      </c>
      <c r="O70" s="18"/>
      <c r="P70" s="18" t="e">
        <f>VLOOKUP(E70,J2数据库!C:Q,7,0)</f>
        <v>#VALUE!</v>
      </c>
      <c r="Q70" s="18" t="e">
        <f>VLOOKUP(E70,J2数据库!C:Q,8,0)</f>
        <v>#VALUE!</v>
      </c>
      <c r="R70" s="18" t="e">
        <f>VLOOKUP(E70,J2数据库!C:Q,9,0)</f>
        <v>#VALUE!</v>
      </c>
      <c r="S70" s="19" t="e">
        <f t="shared" si="13"/>
        <v>#VALUE!</v>
      </c>
      <c r="T70" s="18" t="e">
        <f>VLOOKUP(E70,J2数据库!C:Q,10,0)</f>
        <v>#VALUE!</v>
      </c>
      <c r="U70" s="18" t="e">
        <f>VLOOKUP(E70,J2数据库!C:Q,11,0)</f>
        <v>#VALUE!</v>
      </c>
      <c r="V70" s="18"/>
      <c r="W70" s="18" t="e">
        <f>VLOOKUP(E70,J2数据库!C:Q,12,0)</f>
        <v>#VALUE!</v>
      </c>
      <c r="X70" s="18" t="e">
        <f>VLOOKUP(E70,J2数据库!C:Q,13,0)&amp;"-"&amp;E70&amp;"-"&amp;H70</f>
        <v>#VALUE!</v>
      </c>
      <c r="Y70" s="19" t="e">
        <f>VLOOKUP(E70,J2数据库!C:Q,14,0)*C70</f>
        <v>#VALUE!</v>
      </c>
      <c r="Z70" s="18" t="e">
        <f>VLOOKUP(E70,J2数据库!C:Q,15,0)</f>
        <v>#VALUE!</v>
      </c>
      <c r="AA70" s="18" t="e">
        <f>VLOOKUP(H70,J2数据库!S:T,2,0)</f>
        <v>#N/A</v>
      </c>
      <c r="AB70" s="18"/>
      <c r="AC70" s="18">
        <f t="shared" si="14"/>
        <v>0</v>
      </c>
    </row>
    <row r="71" spans="1:29" x14ac:dyDescent="0.25">
      <c r="A71" s="22"/>
      <c r="B71" s="3"/>
      <c r="C71" s="3"/>
      <c r="D71" s="3"/>
      <c r="E71" s="18" t="e">
        <f t="shared" si="7"/>
        <v>#VALUE!</v>
      </c>
      <c r="F71" s="18" t="str">
        <f t="shared" si="8"/>
        <v/>
      </c>
      <c r="G71" s="18" t="str">
        <f t="shared" si="9"/>
        <v/>
      </c>
      <c r="H71" s="18" t="str">
        <f t="shared" si="10"/>
        <v/>
      </c>
      <c r="I71" s="18" t="str">
        <f t="shared" si="11"/>
        <v/>
      </c>
      <c r="J71" s="18" t="e">
        <f>VLOOKUP(E71,J2数据库!C:E,3,0)</f>
        <v>#VALUE!</v>
      </c>
      <c r="K71" s="18" t="e">
        <f>VLOOKUP(E71,J2数据库!C:Q,4,0)</f>
        <v>#VALUE!</v>
      </c>
      <c r="L71" s="19" t="e">
        <f t="shared" si="12"/>
        <v>#VALUE!</v>
      </c>
      <c r="M71" s="18" t="e">
        <f>VLOOKUP(E71,J2数据库!C:Q,5,0)</f>
        <v>#VALUE!</v>
      </c>
      <c r="N71" s="18" t="e">
        <f>VLOOKUP(H71,J2数据库!S:T,2,0)</f>
        <v>#N/A</v>
      </c>
      <c r="O71" s="18"/>
      <c r="P71" s="18" t="e">
        <f>VLOOKUP(E71,J2数据库!C:Q,7,0)</f>
        <v>#VALUE!</v>
      </c>
      <c r="Q71" s="18" t="e">
        <f>VLOOKUP(E71,J2数据库!C:Q,8,0)</f>
        <v>#VALUE!</v>
      </c>
      <c r="R71" s="18" t="e">
        <f>VLOOKUP(E71,J2数据库!C:Q,9,0)</f>
        <v>#VALUE!</v>
      </c>
      <c r="S71" s="19" t="e">
        <f t="shared" si="13"/>
        <v>#VALUE!</v>
      </c>
      <c r="T71" s="18" t="e">
        <f>VLOOKUP(E71,J2数据库!C:Q,10,0)</f>
        <v>#VALUE!</v>
      </c>
      <c r="U71" s="18" t="e">
        <f>VLOOKUP(E71,J2数据库!C:Q,11,0)</f>
        <v>#VALUE!</v>
      </c>
      <c r="V71" s="18"/>
      <c r="W71" s="18" t="e">
        <f>VLOOKUP(E71,J2数据库!C:Q,12,0)</f>
        <v>#VALUE!</v>
      </c>
      <c r="X71" s="18" t="e">
        <f>VLOOKUP(E71,J2数据库!C:Q,13,0)&amp;"-"&amp;E71&amp;"-"&amp;H71</f>
        <v>#VALUE!</v>
      </c>
      <c r="Y71" s="19" t="e">
        <f>VLOOKUP(E71,J2数据库!C:Q,14,0)*C71</f>
        <v>#VALUE!</v>
      </c>
      <c r="Z71" s="18" t="e">
        <f>VLOOKUP(E71,J2数据库!C:Q,15,0)</f>
        <v>#VALUE!</v>
      </c>
      <c r="AA71" s="18" t="e">
        <f>VLOOKUP(H71,J2数据库!S:T,2,0)</f>
        <v>#N/A</v>
      </c>
      <c r="AB71" s="18"/>
      <c r="AC71" s="18">
        <f t="shared" si="14"/>
        <v>0</v>
      </c>
    </row>
    <row r="72" spans="1:29" x14ac:dyDescent="0.25">
      <c r="A72" s="22"/>
      <c r="B72" s="3"/>
      <c r="C72" s="3"/>
      <c r="D72" s="3"/>
      <c r="E72" s="18" t="e">
        <f t="shared" si="7"/>
        <v>#VALUE!</v>
      </c>
      <c r="F72" s="18" t="str">
        <f t="shared" si="8"/>
        <v/>
      </c>
      <c r="G72" s="18" t="str">
        <f t="shared" si="9"/>
        <v/>
      </c>
      <c r="H72" s="18" t="str">
        <f t="shared" si="10"/>
        <v/>
      </c>
      <c r="I72" s="18" t="str">
        <f t="shared" si="11"/>
        <v/>
      </c>
      <c r="J72" s="18" t="e">
        <f>VLOOKUP(E72,J2数据库!C:E,3,0)</f>
        <v>#VALUE!</v>
      </c>
      <c r="K72" s="18" t="e">
        <f>VLOOKUP(E72,J2数据库!C:Q,4,0)</f>
        <v>#VALUE!</v>
      </c>
      <c r="L72" s="19" t="e">
        <f t="shared" si="12"/>
        <v>#VALUE!</v>
      </c>
      <c r="M72" s="18" t="e">
        <f>VLOOKUP(E72,J2数据库!C:Q,5,0)</f>
        <v>#VALUE!</v>
      </c>
      <c r="N72" s="18" t="e">
        <f>VLOOKUP(H72,J2数据库!S:T,2,0)</f>
        <v>#N/A</v>
      </c>
      <c r="O72" s="18"/>
      <c r="P72" s="18" t="e">
        <f>VLOOKUP(E72,J2数据库!C:Q,7,0)</f>
        <v>#VALUE!</v>
      </c>
      <c r="Q72" s="18" t="e">
        <f>VLOOKUP(E72,J2数据库!C:Q,8,0)</f>
        <v>#VALUE!</v>
      </c>
      <c r="R72" s="18" t="e">
        <f>VLOOKUP(E72,J2数据库!C:Q,9,0)</f>
        <v>#VALUE!</v>
      </c>
      <c r="S72" s="19" t="e">
        <f t="shared" si="13"/>
        <v>#VALUE!</v>
      </c>
      <c r="T72" s="18" t="e">
        <f>VLOOKUP(E72,J2数据库!C:Q,10,0)</f>
        <v>#VALUE!</v>
      </c>
      <c r="U72" s="18" t="e">
        <f>VLOOKUP(E72,J2数据库!C:Q,11,0)</f>
        <v>#VALUE!</v>
      </c>
      <c r="V72" s="18"/>
      <c r="W72" s="18" t="e">
        <f>VLOOKUP(E72,J2数据库!C:Q,12,0)</f>
        <v>#VALUE!</v>
      </c>
      <c r="X72" s="18" t="e">
        <f>VLOOKUP(E72,J2数据库!C:Q,13,0)&amp;"-"&amp;E72&amp;"-"&amp;H72</f>
        <v>#VALUE!</v>
      </c>
      <c r="Y72" s="19" t="e">
        <f>VLOOKUP(E72,J2数据库!C:Q,14,0)*C72</f>
        <v>#VALUE!</v>
      </c>
      <c r="Z72" s="18" t="e">
        <f>VLOOKUP(E72,J2数据库!C:Q,15,0)</f>
        <v>#VALUE!</v>
      </c>
      <c r="AA72" s="18" t="e">
        <f>VLOOKUP(H72,J2数据库!S:T,2,0)</f>
        <v>#N/A</v>
      </c>
      <c r="AB72" s="18"/>
      <c r="AC72" s="18">
        <f t="shared" si="14"/>
        <v>0</v>
      </c>
    </row>
    <row r="73" spans="1:29" x14ac:dyDescent="0.25">
      <c r="A73" s="22"/>
      <c r="B73" s="3"/>
      <c r="C73" s="3"/>
      <c r="D73" s="3"/>
      <c r="E73" s="18" t="e">
        <f t="shared" si="7"/>
        <v>#VALUE!</v>
      </c>
      <c r="F73" s="18" t="str">
        <f t="shared" si="8"/>
        <v/>
      </c>
      <c r="G73" s="18" t="str">
        <f t="shared" si="9"/>
        <v/>
      </c>
      <c r="H73" s="18" t="str">
        <f t="shared" si="10"/>
        <v/>
      </c>
      <c r="I73" s="18" t="str">
        <f t="shared" si="11"/>
        <v/>
      </c>
      <c r="J73" s="18" t="e">
        <f>VLOOKUP(E73,J2数据库!C:E,3,0)</f>
        <v>#VALUE!</v>
      </c>
      <c r="K73" s="18" t="e">
        <f>VLOOKUP(E73,J2数据库!C:Q,4,0)</f>
        <v>#VALUE!</v>
      </c>
      <c r="L73" s="19" t="e">
        <f t="shared" si="12"/>
        <v>#VALUE!</v>
      </c>
      <c r="M73" s="18" t="e">
        <f>VLOOKUP(E73,J2数据库!C:Q,5,0)</f>
        <v>#VALUE!</v>
      </c>
      <c r="N73" s="18" t="e">
        <f>VLOOKUP(H73,J2数据库!S:T,2,0)</f>
        <v>#N/A</v>
      </c>
      <c r="O73" s="18"/>
      <c r="P73" s="18" t="e">
        <f>VLOOKUP(E73,J2数据库!C:Q,7,0)</f>
        <v>#VALUE!</v>
      </c>
      <c r="Q73" s="18" t="e">
        <f>VLOOKUP(E73,J2数据库!C:Q,8,0)</f>
        <v>#VALUE!</v>
      </c>
      <c r="R73" s="18" t="e">
        <f>VLOOKUP(E73,J2数据库!C:Q,9,0)</f>
        <v>#VALUE!</v>
      </c>
      <c r="S73" s="19" t="e">
        <f t="shared" si="13"/>
        <v>#VALUE!</v>
      </c>
      <c r="T73" s="18" t="e">
        <f>VLOOKUP(E73,J2数据库!C:Q,10,0)</f>
        <v>#VALUE!</v>
      </c>
      <c r="U73" s="18" t="e">
        <f>VLOOKUP(E73,J2数据库!C:Q,11,0)</f>
        <v>#VALUE!</v>
      </c>
      <c r="V73" s="18"/>
      <c r="W73" s="18" t="e">
        <f>VLOOKUP(E73,J2数据库!C:Q,12,0)</f>
        <v>#VALUE!</v>
      </c>
      <c r="X73" s="18" t="e">
        <f>VLOOKUP(E73,J2数据库!C:Q,13,0)&amp;"-"&amp;E73&amp;"-"&amp;H73</f>
        <v>#VALUE!</v>
      </c>
      <c r="Y73" s="19" t="e">
        <f>VLOOKUP(E73,J2数据库!C:Q,14,0)*C73</f>
        <v>#VALUE!</v>
      </c>
      <c r="Z73" s="18" t="e">
        <f>VLOOKUP(E73,J2数据库!C:Q,15,0)</f>
        <v>#VALUE!</v>
      </c>
      <c r="AA73" s="18" t="e">
        <f>VLOOKUP(H73,J2数据库!S:T,2,0)</f>
        <v>#N/A</v>
      </c>
      <c r="AB73" s="18"/>
      <c r="AC73" s="18">
        <f t="shared" si="14"/>
        <v>0</v>
      </c>
    </row>
    <row r="74" spans="1:29" x14ac:dyDescent="0.25">
      <c r="A74" s="22"/>
      <c r="B74" s="3"/>
      <c r="C74" s="3"/>
      <c r="D74" s="3"/>
      <c r="E74" s="18" t="e">
        <f t="shared" si="7"/>
        <v>#VALUE!</v>
      </c>
      <c r="F74" s="18" t="str">
        <f t="shared" si="8"/>
        <v/>
      </c>
      <c r="G74" s="18" t="str">
        <f t="shared" si="9"/>
        <v/>
      </c>
      <c r="H74" s="18" t="str">
        <f t="shared" si="10"/>
        <v/>
      </c>
      <c r="I74" s="18" t="str">
        <f t="shared" si="11"/>
        <v/>
      </c>
      <c r="J74" s="18" t="e">
        <f>VLOOKUP(E74,J2数据库!C:E,3,0)</f>
        <v>#VALUE!</v>
      </c>
      <c r="K74" s="18" t="e">
        <f>VLOOKUP(E74,J2数据库!C:Q,4,0)</f>
        <v>#VALUE!</v>
      </c>
      <c r="L74" s="19" t="e">
        <f t="shared" si="12"/>
        <v>#VALUE!</v>
      </c>
      <c r="M74" s="18" t="e">
        <f>VLOOKUP(E74,J2数据库!C:Q,5,0)</f>
        <v>#VALUE!</v>
      </c>
      <c r="N74" s="18" t="e">
        <f>VLOOKUP(H74,J2数据库!S:T,2,0)</f>
        <v>#N/A</v>
      </c>
      <c r="O74" s="18"/>
      <c r="P74" s="18" t="e">
        <f>VLOOKUP(E74,J2数据库!C:Q,7,0)</f>
        <v>#VALUE!</v>
      </c>
      <c r="Q74" s="18" t="e">
        <f>VLOOKUP(E74,J2数据库!C:Q,8,0)</f>
        <v>#VALUE!</v>
      </c>
      <c r="R74" s="18" t="e">
        <f>VLOOKUP(E74,J2数据库!C:Q,9,0)</f>
        <v>#VALUE!</v>
      </c>
      <c r="S74" s="19" t="e">
        <f t="shared" si="13"/>
        <v>#VALUE!</v>
      </c>
      <c r="T74" s="18" t="e">
        <f>VLOOKUP(E74,J2数据库!C:Q,10,0)</f>
        <v>#VALUE!</v>
      </c>
      <c r="U74" s="18" t="e">
        <f>VLOOKUP(E74,J2数据库!C:Q,11,0)</f>
        <v>#VALUE!</v>
      </c>
      <c r="V74" s="18"/>
      <c r="W74" s="18" t="e">
        <f>VLOOKUP(E74,J2数据库!C:Q,12,0)</f>
        <v>#VALUE!</v>
      </c>
      <c r="X74" s="18" t="e">
        <f>VLOOKUP(E74,J2数据库!C:Q,13,0)&amp;"-"&amp;E74&amp;"-"&amp;H74</f>
        <v>#VALUE!</v>
      </c>
      <c r="Y74" s="19" t="e">
        <f>VLOOKUP(E74,J2数据库!C:Q,14,0)*C74</f>
        <v>#VALUE!</v>
      </c>
      <c r="Z74" s="18" t="e">
        <f>VLOOKUP(E74,J2数据库!C:Q,15,0)</f>
        <v>#VALUE!</v>
      </c>
      <c r="AA74" s="18" t="e">
        <f>VLOOKUP(H74,J2数据库!S:T,2,0)</f>
        <v>#N/A</v>
      </c>
      <c r="AB74" s="18"/>
      <c r="AC74" s="18">
        <f t="shared" si="14"/>
        <v>0</v>
      </c>
    </row>
    <row r="75" spans="1:29" x14ac:dyDescent="0.25">
      <c r="A75" s="22"/>
      <c r="B75" s="3"/>
      <c r="C75" s="3"/>
      <c r="D75" s="3"/>
      <c r="E75" s="18" t="e">
        <f t="shared" si="7"/>
        <v>#VALUE!</v>
      </c>
      <c r="F75" s="18" t="str">
        <f t="shared" si="8"/>
        <v/>
      </c>
      <c r="G75" s="18" t="str">
        <f t="shared" si="9"/>
        <v/>
      </c>
      <c r="H75" s="18" t="str">
        <f t="shared" si="10"/>
        <v/>
      </c>
      <c r="I75" s="18" t="str">
        <f t="shared" si="11"/>
        <v/>
      </c>
      <c r="J75" s="18" t="e">
        <f>VLOOKUP(E75,J2数据库!C:E,3,0)</f>
        <v>#VALUE!</v>
      </c>
      <c r="K75" s="18" t="e">
        <f>VLOOKUP(E75,J2数据库!C:Q,4,0)</f>
        <v>#VALUE!</v>
      </c>
      <c r="L75" s="19" t="e">
        <f t="shared" si="12"/>
        <v>#VALUE!</v>
      </c>
      <c r="M75" s="18" t="e">
        <f>VLOOKUP(E75,J2数据库!C:Q,5,0)</f>
        <v>#VALUE!</v>
      </c>
      <c r="N75" s="18" t="e">
        <f>VLOOKUP(H75,J2数据库!S:T,2,0)</f>
        <v>#N/A</v>
      </c>
      <c r="O75" s="18"/>
      <c r="P75" s="18" t="e">
        <f>VLOOKUP(E75,J2数据库!C:Q,7,0)</f>
        <v>#VALUE!</v>
      </c>
      <c r="Q75" s="18" t="e">
        <f>VLOOKUP(E75,J2数据库!C:Q,8,0)</f>
        <v>#VALUE!</v>
      </c>
      <c r="R75" s="18" t="e">
        <f>VLOOKUP(E75,J2数据库!C:Q,9,0)</f>
        <v>#VALUE!</v>
      </c>
      <c r="S75" s="19" t="e">
        <f t="shared" si="13"/>
        <v>#VALUE!</v>
      </c>
      <c r="T75" s="18" t="e">
        <f>VLOOKUP(E75,J2数据库!C:Q,10,0)</f>
        <v>#VALUE!</v>
      </c>
      <c r="U75" s="18" t="e">
        <f>VLOOKUP(E75,J2数据库!C:Q,11,0)</f>
        <v>#VALUE!</v>
      </c>
      <c r="V75" s="18"/>
      <c r="W75" s="18" t="e">
        <f>VLOOKUP(E75,J2数据库!C:Q,12,0)</f>
        <v>#VALUE!</v>
      </c>
      <c r="X75" s="18" t="e">
        <f>VLOOKUP(E75,J2数据库!C:Q,13,0)&amp;"-"&amp;E75&amp;"-"&amp;H75</f>
        <v>#VALUE!</v>
      </c>
      <c r="Y75" s="19" t="e">
        <f>VLOOKUP(E75,J2数据库!C:Q,14,0)*C75</f>
        <v>#VALUE!</v>
      </c>
      <c r="Z75" s="18" t="e">
        <f>VLOOKUP(E75,J2数据库!C:Q,15,0)</f>
        <v>#VALUE!</v>
      </c>
      <c r="AA75" s="18" t="e">
        <f>VLOOKUP(H75,J2数据库!S:T,2,0)</f>
        <v>#N/A</v>
      </c>
      <c r="AB75" s="18"/>
      <c r="AC75" s="18">
        <f t="shared" si="14"/>
        <v>0</v>
      </c>
    </row>
    <row r="76" spans="1:29" x14ac:dyDescent="0.25">
      <c r="A76" s="22"/>
      <c r="B76" s="3"/>
      <c r="C76" s="3"/>
      <c r="D76" s="3"/>
      <c r="E76" s="18" t="e">
        <f t="shared" si="7"/>
        <v>#VALUE!</v>
      </c>
      <c r="F76" s="18" t="str">
        <f t="shared" si="8"/>
        <v/>
      </c>
      <c r="G76" s="18" t="str">
        <f t="shared" si="9"/>
        <v/>
      </c>
      <c r="H76" s="18" t="str">
        <f t="shared" si="10"/>
        <v/>
      </c>
      <c r="I76" s="18" t="str">
        <f t="shared" si="11"/>
        <v/>
      </c>
      <c r="J76" s="18" t="e">
        <f>VLOOKUP(E76,J2数据库!C:E,3,0)</f>
        <v>#VALUE!</v>
      </c>
      <c r="K76" s="18" t="e">
        <f>VLOOKUP(E76,J2数据库!C:Q,4,0)</f>
        <v>#VALUE!</v>
      </c>
      <c r="L76" s="19" t="e">
        <f t="shared" si="12"/>
        <v>#VALUE!</v>
      </c>
      <c r="M76" s="18" t="e">
        <f>VLOOKUP(E76,J2数据库!C:Q,5,0)</f>
        <v>#VALUE!</v>
      </c>
      <c r="N76" s="18" t="e">
        <f>VLOOKUP(H76,J2数据库!S:T,2,0)</f>
        <v>#N/A</v>
      </c>
      <c r="O76" s="18"/>
      <c r="P76" s="18" t="e">
        <f>VLOOKUP(E76,J2数据库!C:Q,7,0)</f>
        <v>#VALUE!</v>
      </c>
      <c r="Q76" s="18" t="e">
        <f>VLOOKUP(E76,J2数据库!C:Q,8,0)</f>
        <v>#VALUE!</v>
      </c>
      <c r="R76" s="18" t="e">
        <f>VLOOKUP(E76,J2数据库!C:Q,9,0)</f>
        <v>#VALUE!</v>
      </c>
      <c r="S76" s="19" t="e">
        <f t="shared" si="13"/>
        <v>#VALUE!</v>
      </c>
      <c r="T76" s="18" t="e">
        <f>VLOOKUP(E76,J2数据库!C:Q,10,0)</f>
        <v>#VALUE!</v>
      </c>
      <c r="U76" s="18" t="e">
        <f>VLOOKUP(E76,J2数据库!C:Q,11,0)</f>
        <v>#VALUE!</v>
      </c>
      <c r="V76" s="18"/>
      <c r="W76" s="18" t="e">
        <f>VLOOKUP(E76,J2数据库!C:Q,12,0)</f>
        <v>#VALUE!</v>
      </c>
      <c r="X76" s="18" t="e">
        <f>VLOOKUP(E76,J2数据库!C:Q,13,0)&amp;"-"&amp;E76&amp;"-"&amp;H76</f>
        <v>#VALUE!</v>
      </c>
      <c r="Y76" s="19" t="e">
        <f>VLOOKUP(E76,J2数据库!C:Q,14,0)*C76</f>
        <v>#VALUE!</v>
      </c>
      <c r="Z76" s="18" t="e">
        <f>VLOOKUP(E76,J2数据库!C:Q,15,0)</f>
        <v>#VALUE!</v>
      </c>
      <c r="AA76" s="18" t="e">
        <f>VLOOKUP(H76,J2数据库!S:T,2,0)</f>
        <v>#N/A</v>
      </c>
      <c r="AB76" s="18"/>
      <c r="AC76" s="18">
        <f t="shared" si="14"/>
        <v>0</v>
      </c>
    </row>
    <row r="77" spans="1:29" x14ac:dyDescent="0.25">
      <c r="A77" s="22"/>
      <c r="B77" s="3"/>
      <c r="C77" s="3"/>
      <c r="D77" s="3"/>
      <c r="E77" s="18" t="e">
        <f t="shared" si="7"/>
        <v>#VALUE!</v>
      </c>
      <c r="F77" s="18" t="str">
        <f t="shared" si="8"/>
        <v/>
      </c>
      <c r="G77" s="18" t="str">
        <f t="shared" si="9"/>
        <v/>
      </c>
      <c r="H77" s="18" t="str">
        <f t="shared" si="10"/>
        <v/>
      </c>
      <c r="I77" s="18" t="str">
        <f t="shared" si="11"/>
        <v/>
      </c>
      <c r="J77" s="18" t="e">
        <f>VLOOKUP(E77,J2数据库!C:E,3,0)</f>
        <v>#VALUE!</v>
      </c>
      <c r="K77" s="18" t="e">
        <f>VLOOKUP(E77,J2数据库!C:Q,4,0)</f>
        <v>#VALUE!</v>
      </c>
      <c r="L77" s="19" t="e">
        <f t="shared" si="12"/>
        <v>#VALUE!</v>
      </c>
      <c r="M77" s="18" t="e">
        <f>VLOOKUP(E77,J2数据库!C:Q,5,0)</f>
        <v>#VALUE!</v>
      </c>
      <c r="N77" s="18" t="e">
        <f>VLOOKUP(H77,J2数据库!S:T,2,0)</f>
        <v>#N/A</v>
      </c>
      <c r="O77" s="18"/>
      <c r="P77" s="18" t="e">
        <f>VLOOKUP(E77,J2数据库!C:Q,7,0)</f>
        <v>#VALUE!</v>
      </c>
      <c r="Q77" s="18" t="e">
        <f>VLOOKUP(E77,J2数据库!C:Q,8,0)</f>
        <v>#VALUE!</v>
      </c>
      <c r="R77" s="18" t="e">
        <f>VLOOKUP(E77,J2数据库!C:Q,9,0)</f>
        <v>#VALUE!</v>
      </c>
      <c r="S77" s="19" t="e">
        <f t="shared" si="13"/>
        <v>#VALUE!</v>
      </c>
      <c r="T77" s="18" t="e">
        <f>VLOOKUP(E77,J2数据库!C:Q,10,0)</f>
        <v>#VALUE!</v>
      </c>
      <c r="U77" s="18" t="e">
        <f>VLOOKUP(E77,J2数据库!C:Q,11,0)</f>
        <v>#VALUE!</v>
      </c>
      <c r="V77" s="18"/>
      <c r="W77" s="18" t="e">
        <f>VLOOKUP(E77,J2数据库!C:Q,12,0)</f>
        <v>#VALUE!</v>
      </c>
      <c r="X77" s="18" t="e">
        <f>VLOOKUP(E77,J2数据库!C:Q,13,0)&amp;"-"&amp;E77&amp;"-"&amp;H77</f>
        <v>#VALUE!</v>
      </c>
      <c r="Y77" s="19" t="e">
        <f>VLOOKUP(E77,J2数据库!C:Q,14,0)*C77</f>
        <v>#VALUE!</v>
      </c>
      <c r="Z77" s="18" t="e">
        <f>VLOOKUP(E77,J2数据库!C:Q,15,0)</f>
        <v>#VALUE!</v>
      </c>
      <c r="AA77" s="18" t="e">
        <f>VLOOKUP(H77,J2数据库!S:T,2,0)</f>
        <v>#N/A</v>
      </c>
      <c r="AB77" s="18"/>
      <c r="AC77" s="18">
        <f t="shared" si="14"/>
        <v>0</v>
      </c>
    </row>
    <row r="78" spans="1:29" x14ac:dyDescent="0.25">
      <c r="A78" s="22"/>
      <c r="B78" s="3"/>
      <c r="C78" s="3"/>
      <c r="D78" s="3"/>
      <c r="E78" s="18" t="e">
        <f t="shared" si="7"/>
        <v>#VALUE!</v>
      </c>
      <c r="F78" s="18" t="str">
        <f t="shared" si="8"/>
        <v/>
      </c>
      <c r="G78" s="18" t="str">
        <f t="shared" si="9"/>
        <v/>
      </c>
      <c r="H78" s="18" t="str">
        <f t="shared" si="10"/>
        <v/>
      </c>
      <c r="I78" s="18" t="str">
        <f t="shared" si="11"/>
        <v/>
      </c>
      <c r="J78" s="18" t="e">
        <f>VLOOKUP(E78,J2数据库!C:E,3,0)</f>
        <v>#VALUE!</v>
      </c>
      <c r="K78" s="18" t="e">
        <f>VLOOKUP(E78,J2数据库!C:Q,4,0)</f>
        <v>#VALUE!</v>
      </c>
      <c r="L78" s="19" t="e">
        <f t="shared" si="12"/>
        <v>#VALUE!</v>
      </c>
      <c r="M78" s="18" t="e">
        <f>VLOOKUP(E78,J2数据库!C:Q,5,0)</f>
        <v>#VALUE!</v>
      </c>
      <c r="N78" s="18" t="e">
        <f>VLOOKUP(H78,J2数据库!S:T,2,0)</f>
        <v>#N/A</v>
      </c>
      <c r="O78" s="18"/>
      <c r="P78" s="18" t="e">
        <f>VLOOKUP(E78,J2数据库!C:Q,7,0)</f>
        <v>#VALUE!</v>
      </c>
      <c r="Q78" s="18" t="e">
        <f>VLOOKUP(E78,J2数据库!C:Q,8,0)</f>
        <v>#VALUE!</v>
      </c>
      <c r="R78" s="18" t="e">
        <f>VLOOKUP(E78,J2数据库!C:Q,9,0)</f>
        <v>#VALUE!</v>
      </c>
      <c r="S78" s="19" t="e">
        <f t="shared" si="13"/>
        <v>#VALUE!</v>
      </c>
      <c r="T78" s="18" t="e">
        <f>VLOOKUP(E78,J2数据库!C:Q,10,0)</f>
        <v>#VALUE!</v>
      </c>
      <c r="U78" s="18" t="e">
        <f>VLOOKUP(E78,J2数据库!C:Q,11,0)</f>
        <v>#VALUE!</v>
      </c>
      <c r="V78" s="18"/>
      <c r="W78" s="18" t="e">
        <f>VLOOKUP(E78,J2数据库!C:Q,12,0)</f>
        <v>#VALUE!</v>
      </c>
      <c r="X78" s="18" t="e">
        <f>VLOOKUP(E78,J2数据库!C:Q,13,0)&amp;"-"&amp;E78&amp;"-"&amp;H78</f>
        <v>#VALUE!</v>
      </c>
      <c r="Y78" s="19" t="e">
        <f>VLOOKUP(E78,J2数据库!C:Q,14,0)*C78</f>
        <v>#VALUE!</v>
      </c>
      <c r="Z78" s="18" t="e">
        <f>VLOOKUP(E78,J2数据库!C:Q,15,0)</f>
        <v>#VALUE!</v>
      </c>
      <c r="AA78" s="18" t="e">
        <f>VLOOKUP(H78,J2数据库!S:T,2,0)</f>
        <v>#N/A</v>
      </c>
      <c r="AB78" s="18"/>
      <c r="AC78" s="18">
        <f t="shared" si="14"/>
        <v>0</v>
      </c>
    </row>
    <row r="79" spans="1:29" x14ac:dyDescent="0.25">
      <c r="A79" s="22"/>
      <c r="B79" s="3"/>
      <c r="C79" s="3"/>
      <c r="D79" s="3"/>
      <c r="E79" s="18" t="e">
        <f t="shared" si="7"/>
        <v>#VALUE!</v>
      </c>
      <c r="F79" s="18" t="str">
        <f t="shared" si="8"/>
        <v/>
      </c>
      <c r="G79" s="18" t="str">
        <f t="shared" si="9"/>
        <v/>
      </c>
      <c r="H79" s="18" t="str">
        <f t="shared" si="10"/>
        <v/>
      </c>
      <c r="I79" s="18" t="str">
        <f t="shared" si="11"/>
        <v/>
      </c>
      <c r="J79" s="18" t="e">
        <f>VLOOKUP(E79,J2数据库!C:E,3,0)</f>
        <v>#VALUE!</v>
      </c>
      <c r="K79" s="18" t="e">
        <f>VLOOKUP(E79,J2数据库!C:Q,4,0)</f>
        <v>#VALUE!</v>
      </c>
      <c r="L79" s="19" t="e">
        <f t="shared" si="12"/>
        <v>#VALUE!</v>
      </c>
      <c r="M79" s="18" t="e">
        <f>VLOOKUP(E79,J2数据库!C:Q,5,0)</f>
        <v>#VALUE!</v>
      </c>
      <c r="N79" s="18" t="e">
        <f>VLOOKUP(H79,J2数据库!S:T,2,0)</f>
        <v>#N/A</v>
      </c>
      <c r="O79" s="18"/>
      <c r="P79" s="18" t="e">
        <f>VLOOKUP(E79,J2数据库!C:Q,7,0)</f>
        <v>#VALUE!</v>
      </c>
      <c r="Q79" s="18" t="e">
        <f>VLOOKUP(E79,J2数据库!C:Q,8,0)</f>
        <v>#VALUE!</v>
      </c>
      <c r="R79" s="18" t="e">
        <f>VLOOKUP(E79,J2数据库!C:Q,9,0)</f>
        <v>#VALUE!</v>
      </c>
      <c r="S79" s="19" t="e">
        <f t="shared" si="13"/>
        <v>#VALUE!</v>
      </c>
      <c r="T79" s="18" t="e">
        <f>VLOOKUP(E79,J2数据库!C:Q,10,0)</f>
        <v>#VALUE!</v>
      </c>
      <c r="U79" s="18" t="e">
        <f>VLOOKUP(E79,J2数据库!C:Q,11,0)</f>
        <v>#VALUE!</v>
      </c>
      <c r="V79" s="18"/>
      <c r="W79" s="18" t="e">
        <f>VLOOKUP(E79,J2数据库!C:Q,12,0)</f>
        <v>#VALUE!</v>
      </c>
      <c r="X79" s="18" t="e">
        <f>VLOOKUP(E79,J2数据库!C:Q,13,0)&amp;"-"&amp;E79&amp;"-"&amp;H79</f>
        <v>#VALUE!</v>
      </c>
      <c r="Y79" s="19" t="e">
        <f>VLOOKUP(E79,J2数据库!C:Q,14,0)*C79</f>
        <v>#VALUE!</v>
      </c>
      <c r="Z79" s="18" t="e">
        <f>VLOOKUP(E79,J2数据库!C:Q,15,0)</f>
        <v>#VALUE!</v>
      </c>
      <c r="AA79" s="18" t="e">
        <f>VLOOKUP(H79,J2数据库!S:T,2,0)</f>
        <v>#N/A</v>
      </c>
      <c r="AB79" s="18"/>
      <c r="AC79" s="18">
        <f t="shared" si="14"/>
        <v>0</v>
      </c>
    </row>
    <row r="80" spans="1:29" x14ac:dyDescent="0.25">
      <c r="A80" s="22"/>
      <c r="B80" s="3"/>
      <c r="C80" s="3"/>
      <c r="D80" s="3"/>
      <c r="E80" s="18" t="e">
        <f t="shared" si="7"/>
        <v>#VALUE!</v>
      </c>
      <c r="F80" s="18" t="str">
        <f t="shared" si="8"/>
        <v/>
      </c>
      <c r="G80" s="18" t="str">
        <f t="shared" si="9"/>
        <v/>
      </c>
      <c r="H80" s="18" t="str">
        <f t="shared" si="10"/>
        <v/>
      </c>
      <c r="I80" s="18" t="str">
        <f t="shared" si="11"/>
        <v/>
      </c>
      <c r="J80" s="18" t="e">
        <f>VLOOKUP(E80,J2数据库!C:E,3,0)</f>
        <v>#VALUE!</v>
      </c>
      <c r="K80" s="18" t="e">
        <f>VLOOKUP(E80,J2数据库!C:Q,4,0)</f>
        <v>#VALUE!</v>
      </c>
      <c r="L80" s="19" t="e">
        <f t="shared" si="12"/>
        <v>#VALUE!</v>
      </c>
      <c r="M80" s="18" t="e">
        <f>VLOOKUP(E80,J2数据库!C:Q,5,0)</f>
        <v>#VALUE!</v>
      </c>
      <c r="N80" s="18" t="e">
        <f>VLOOKUP(H80,J2数据库!S:T,2,0)</f>
        <v>#N/A</v>
      </c>
      <c r="O80" s="18"/>
      <c r="P80" s="18" t="e">
        <f>VLOOKUP(E80,J2数据库!C:Q,7,0)</f>
        <v>#VALUE!</v>
      </c>
      <c r="Q80" s="18" t="e">
        <f>VLOOKUP(E80,J2数据库!C:Q,8,0)</f>
        <v>#VALUE!</v>
      </c>
      <c r="R80" s="18" t="e">
        <f>VLOOKUP(E80,J2数据库!C:Q,9,0)</f>
        <v>#VALUE!</v>
      </c>
      <c r="S80" s="19" t="e">
        <f t="shared" si="13"/>
        <v>#VALUE!</v>
      </c>
      <c r="T80" s="18" t="e">
        <f>VLOOKUP(E80,J2数据库!C:Q,10,0)</f>
        <v>#VALUE!</v>
      </c>
      <c r="U80" s="18" t="e">
        <f>VLOOKUP(E80,J2数据库!C:Q,11,0)</f>
        <v>#VALUE!</v>
      </c>
      <c r="V80" s="18"/>
      <c r="W80" s="18" t="e">
        <f>VLOOKUP(E80,J2数据库!C:Q,12,0)</f>
        <v>#VALUE!</v>
      </c>
      <c r="X80" s="18" t="e">
        <f>VLOOKUP(E80,J2数据库!C:Q,13,0)&amp;"-"&amp;E80&amp;"-"&amp;H80</f>
        <v>#VALUE!</v>
      </c>
      <c r="Y80" s="19" t="e">
        <f>VLOOKUP(E80,J2数据库!C:Q,14,0)*C80</f>
        <v>#VALUE!</v>
      </c>
      <c r="Z80" s="18" t="e">
        <f>VLOOKUP(E80,J2数据库!C:Q,15,0)</f>
        <v>#VALUE!</v>
      </c>
      <c r="AA80" s="18" t="e">
        <f>VLOOKUP(H80,J2数据库!S:T,2,0)</f>
        <v>#N/A</v>
      </c>
      <c r="AB80" s="18"/>
      <c r="AC80" s="18">
        <f t="shared" si="14"/>
        <v>0</v>
      </c>
    </row>
    <row r="81" spans="1:29" x14ac:dyDescent="0.25">
      <c r="A81" s="22"/>
      <c r="B81" s="3"/>
      <c r="C81" s="3"/>
      <c r="D81" s="3"/>
      <c r="E81" s="18" t="e">
        <f t="shared" si="7"/>
        <v>#VALUE!</v>
      </c>
      <c r="F81" s="18" t="str">
        <f t="shared" si="8"/>
        <v/>
      </c>
      <c r="G81" s="18" t="str">
        <f t="shared" si="9"/>
        <v/>
      </c>
      <c r="H81" s="18" t="str">
        <f t="shared" si="10"/>
        <v/>
      </c>
      <c r="I81" s="18" t="str">
        <f t="shared" si="11"/>
        <v/>
      </c>
      <c r="J81" s="18" t="e">
        <f>VLOOKUP(E81,J2数据库!C:E,3,0)</f>
        <v>#VALUE!</v>
      </c>
      <c r="K81" s="18" t="e">
        <f>VLOOKUP(E81,J2数据库!C:Q,4,0)</f>
        <v>#VALUE!</v>
      </c>
      <c r="L81" s="19" t="e">
        <f t="shared" si="12"/>
        <v>#VALUE!</v>
      </c>
      <c r="M81" s="18" t="e">
        <f>VLOOKUP(E81,J2数据库!C:Q,5,0)</f>
        <v>#VALUE!</v>
      </c>
      <c r="N81" s="18" t="e">
        <f>VLOOKUP(H81,J2数据库!S:T,2,0)</f>
        <v>#N/A</v>
      </c>
      <c r="O81" s="18"/>
      <c r="P81" s="18" t="e">
        <f>VLOOKUP(E81,J2数据库!C:Q,7,0)</f>
        <v>#VALUE!</v>
      </c>
      <c r="Q81" s="18" t="e">
        <f>VLOOKUP(E81,J2数据库!C:Q,8,0)</f>
        <v>#VALUE!</v>
      </c>
      <c r="R81" s="18" t="e">
        <f>VLOOKUP(E81,J2数据库!C:Q,9,0)</f>
        <v>#VALUE!</v>
      </c>
      <c r="S81" s="19" t="e">
        <f t="shared" si="13"/>
        <v>#VALUE!</v>
      </c>
      <c r="T81" s="18" t="e">
        <f>VLOOKUP(E81,J2数据库!C:Q,10,0)</f>
        <v>#VALUE!</v>
      </c>
      <c r="U81" s="18" t="e">
        <f>VLOOKUP(E81,J2数据库!C:Q,11,0)</f>
        <v>#VALUE!</v>
      </c>
      <c r="V81" s="18"/>
      <c r="W81" s="18" t="e">
        <f>VLOOKUP(E81,J2数据库!C:Q,12,0)</f>
        <v>#VALUE!</v>
      </c>
      <c r="X81" s="18" t="e">
        <f>VLOOKUP(E81,J2数据库!C:Q,13,0)&amp;"-"&amp;E81&amp;"-"&amp;H81</f>
        <v>#VALUE!</v>
      </c>
      <c r="Y81" s="19" t="e">
        <f>VLOOKUP(E81,J2数据库!C:Q,14,0)*C81</f>
        <v>#VALUE!</v>
      </c>
      <c r="Z81" s="18" t="e">
        <f>VLOOKUP(E81,J2数据库!C:Q,15,0)</f>
        <v>#VALUE!</v>
      </c>
      <c r="AA81" s="18" t="e">
        <f>VLOOKUP(H81,J2数据库!S:T,2,0)</f>
        <v>#N/A</v>
      </c>
      <c r="AB81" s="18"/>
      <c r="AC81" s="18">
        <f t="shared" si="14"/>
        <v>0</v>
      </c>
    </row>
    <row r="82" spans="1:29" x14ac:dyDescent="0.25">
      <c r="A82" s="22"/>
      <c r="B82" s="3"/>
      <c r="C82" s="3"/>
      <c r="D82" s="3"/>
      <c r="E82" s="18" t="e">
        <f t="shared" si="7"/>
        <v>#VALUE!</v>
      </c>
      <c r="F82" s="18" t="str">
        <f t="shared" si="8"/>
        <v/>
      </c>
      <c r="G82" s="18" t="str">
        <f t="shared" si="9"/>
        <v/>
      </c>
      <c r="H82" s="18" t="str">
        <f t="shared" si="10"/>
        <v/>
      </c>
      <c r="I82" s="18" t="str">
        <f t="shared" si="11"/>
        <v/>
      </c>
      <c r="J82" s="18" t="e">
        <f>VLOOKUP(E82,J2数据库!C:E,3,0)</f>
        <v>#VALUE!</v>
      </c>
      <c r="K82" s="18" t="e">
        <f>VLOOKUP(E82,J2数据库!C:Q,4,0)</f>
        <v>#VALUE!</v>
      </c>
      <c r="L82" s="19" t="e">
        <f t="shared" si="12"/>
        <v>#VALUE!</v>
      </c>
      <c r="M82" s="18" t="e">
        <f>VLOOKUP(E82,J2数据库!C:Q,5,0)</f>
        <v>#VALUE!</v>
      </c>
      <c r="N82" s="18" t="e">
        <f>VLOOKUP(H82,J2数据库!S:T,2,0)</f>
        <v>#N/A</v>
      </c>
      <c r="O82" s="18"/>
      <c r="P82" s="18" t="e">
        <f>VLOOKUP(E82,J2数据库!C:Q,7,0)</f>
        <v>#VALUE!</v>
      </c>
      <c r="Q82" s="18" t="e">
        <f>VLOOKUP(E82,J2数据库!C:Q,8,0)</f>
        <v>#VALUE!</v>
      </c>
      <c r="R82" s="18" t="e">
        <f>VLOOKUP(E82,J2数据库!C:Q,9,0)</f>
        <v>#VALUE!</v>
      </c>
      <c r="S82" s="19" t="e">
        <f t="shared" si="13"/>
        <v>#VALUE!</v>
      </c>
      <c r="T82" s="18" t="e">
        <f>VLOOKUP(E82,J2数据库!C:Q,10,0)</f>
        <v>#VALUE!</v>
      </c>
      <c r="U82" s="18" t="e">
        <f>VLOOKUP(E82,J2数据库!C:Q,11,0)</f>
        <v>#VALUE!</v>
      </c>
      <c r="V82" s="18"/>
      <c r="W82" s="18" t="e">
        <f>VLOOKUP(E82,J2数据库!C:Q,12,0)</f>
        <v>#VALUE!</v>
      </c>
      <c r="X82" s="18" t="e">
        <f>VLOOKUP(E82,J2数据库!C:Q,13,0)&amp;"-"&amp;E82&amp;"-"&amp;H82</f>
        <v>#VALUE!</v>
      </c>
      <c r="Y82" s="19" t="e">
        <f>VLOOKUP(E82,J2数据库!C:Q,14,0)*C82</f>
        <v>#VALUE!</v>
      </c>
      <c r="Z82" s="18" t="e">
        <f>VLOOKUP(E82,J2数据库!C:Q,15,0)</f>
        <v>#VALUE!</v>
      </c>
      <c r="AA82" s="18" t="e">
        <f>VLOOKUP(H82,J2数据库!S:T,2,0)</f>
        <v>#N/A</v>
      </c>
      <c r="AB82" s="18"/>
      <c r="AC82" s="18">
        <f t="shared" si="14"/>
        <v>0</v>
      </c>
    </row>
    <row r="83" spans="1:29" x14ac:dyDescent="0.25">
      <c r="A83" s="22"/>
      <c r="B83" s="3"/>
      <c r="C83" s="3"/>
      <c r="D83" s="3"/>
      <c r="E83" s="18" t="e">
        <f t="shared" si="7"/>
        <v>#VALUE!</v>
      </c>
      <c r="F83" s="18" t="str">
        <f t="shared" si="8"/>
        <v/>
      </c>
      <c r="G83" s="18" t="str">
        <f t="shared" si="9"/>
        <v/>
      </c>
      <c r="H83" s="18" t="str">
        <f t="shared" si="10"/>
        <v/>
      </c>
      <c r="I83" s="18" t="str">
        <f t="shared" si="11"/>
        <v/>
      </c>
      <c r="J83" s="18" t="e">
        <f>VLOOKUP(E83,J2数据库!C:E,3,0)</f>
        <v>#VALUE!</v>
      </c>
      <c r="K83" s="18" t="e">
        <f>VLOOKUP(E83,J2数据库!C:Q,4,0)</f>
        <v>#VALUE!</v>
      </c>
      <c r="L83" s="19" t="e">
        <f t="shared" si="12"/>
        <v>#VALUE!</v>
      </c>
      <c r="M83" s="18" t="e">
        <f>VLOOKUP(E83,J2数据库!C:Q,5,0)</f>
        <v>#VALUE!</v>
      </c>
      <c r="N83" s="18" t="e">
        <f>VLOOKUP(H83,J2数据库!S:T,2,0)</f>
        <v>#N/A</v>
      </c>
      <c r="O83" s="18"/>
      <c r="P83" s="18" t="e">
        <f>VLOOKUP(E83,J2数据库!C:Q,7,0)</f>
        <v>#VALUE!</v>
      </c>
      <c r="Q83" s="18" t="e">
        <f>VLOOKUP(E83,J2数据库!C:Q,8,0)</f>
        <v>#VALUE!</v>
      </c>
      <c r="R83" s="18" t="e">
        <f>VLOOKUP(E83,J2数据库!C:Q,9,0)</f>
        <v>#VALUE!</v>
      </c>
      <c r="S83" s="19" t="e">
        <f t="shared" si="13"/>
        <v>#VALUE!</v>
      </c>
      <c r="T83" s="18" t="e">
        <f>VLOOKUP(E83,J2数据库!C:Q,10,0)</f>
        <v>#VALUE!</v>
      </c>
      <c r="U83" s="18" t="e">
        <f>VLOOKUP(E83,J2数据库!C:Q,11,0)</f>
        <v>#VALUE!</v>
      </c>
      <c r="V83" s="18"/>
      <c r="W83" s="18" t="e">
        <f>VLOOKUP(E83,J2数据库!C:Q,12,0)</f>
        <v>#VALUE!</v>
      </c>
      <c r="X83" s="18" t="e">
        <f>VLOOKUP(E83,J2数据库!C:Q,13,0)&amp;"-"&amp;E83&amp;"-"&amp;H83</f>
        <v>#VALUE!</v>
      </c>
      <c r="Y83" s="19" t="e">
        <f>VLOOKUP(E83,J2数据库!C:Q,14,0)*C83</f>
        <v>#VALUE!</v>
      </c>
      <c r="Z83" s="18" t="e">
        <f>VLOOKUP(E83,J2数据库!C:Q,15,0)</f>
        <v>#VALUE!</v>
      </c>
      <c r="AA83" s="18" t="e">
        <f>VLOOKUP(H83,J2数据库!S:T,2,0)</f>
        <v>#N/A</v>
      </c>
      <c r="AB83" s="18"/>
      <c r="AC83" s="18">
        <f t="shared" si="14"/>
        <v>0</v>
      </c>
    </row>
    <row r="84" spans="1:29" x14ac:dyDescent="0.25">
      <c r="A84" s="22"/>
      <c r="B84" s="3"/>
      <c r="C84" s="3"/>
      <c r="D84" s="3"/>
      <c r="E84" s="18" t="e">
        <f t="shared" si="7"/>
        <v>#VALUE!</v>
      </c>
      <c r="F84" s="18" t="str">
        <f t="shared" si="8"/>
        <v/>
      </c>
      <c r="G84" s="18" t="str">
        <f t="shared" si="9"/>
        <v/>
      </c>
      <c r="H84" s="18" t="str">
        <f t="shared" si="10"/>
        <v/>
      </c>
      <c r="I84" s="18" t="str">
        <f t="shared" si="11"/>
        <v/>
      </c>
      <c r="J84" s="18" t="e">
        <f>VLOOKUP(E84,J2数据库!C:E,3,0)</f>
        <v>#VALUE!</v>
      </c>
      <c r="K84" s="18" t="e">
        <f>VLOOKUP(E84,J2数据库!C:Q,4,0)</f>
        <v>#VALUE!</v>
      </c>
      <c r="L84" s="19" t="e">
        <f t="shared" si="12"/>
        <v>#VALUE!</v>
      </c>
      <c r="M84" s="18" t="e">
        <f>VLOOKUP(E84,J2数据库!C:Q,5,0)</f>
        <v>#VALUE!</v>
      </c>
      <c r="N84" s="18" t="e">
        <f>VLOOKUP(H84,J2数据库!S:T,2,0)</f>
        <v>#N/A</v>
      </c>
      <c r="O84" s="18"/>
      <c r="P84" s="18" t="e">
        <f>VLOOKUP(E84,J2数据库!C:Q,7,0)</f>
        <v>#VALUE!</v>
      </c>
      <c r="Q84" s="18" t="e">
        <f>VLOOKUP(E84,J2数据库!C:Q,8,0)</f>
        <v>#VALUE!</v>
      </c>
      <c r="R84" s="18" t="e">
        <f>VLOOKUP(E84,J2数据库!C:Q,9,0)</f>
        <v>#VALUE!</v>
      </c>
      <c r="S84" s="19" t="e">
        <f t="shared" si="13"/>
        <v>#VALUE!</v>
      </c>
      <c r="T84" s="18" t="e">
        <f>VLOOKUP(E84,J2数据库!C:Q,10,0)</f>
        <v>#VALUE!</v>
      </c>
      <c r="U84" s="18" t="e">
        <f>VLOOKUP(E84,J2数据库!C:Q,11,0)</f>
        <v>#VALUE!</v>
      </c>
      <c r="V84" s="18"/>
      <c r="W84" s="18" t="e">
        <f>VLOOKUP(E84,J2数据库!C:Q,12,0)</f>
        <v>#VALUE!</v>
      </c>
      <c r="X84" s="18" t="e">
        <f>VLOOKUP(E84,J2数据库!C:Q,13,0)&amp;"-"&amp;E84&amp;"-"&amp;H84</f>
        <v>#VALUE!</v>
      </c>
      <c r="Y84" s="19" t="e">
        <f>VLOOKUP(E84,J2数据库!C:Q,14,0)*C84</f>
        <v>#VALUE!</v>
      </c>
      <c r="Z84" s="18" t="e">
        <f>VLOOKUP(E84,J2数据库!C:Q,15,0)</f>
        <v>#VALUE!</v>
      </c>
      <c r="AA84" s="18" t="e">
        <f>VLOOKUP(H84,J2数据库!S:T,2,0)</f>
        <v>#N/A</v>
      </c>
      <c r="AB84" s="18"/>
      <c r="AC84" s="18">
        <f t="shared" si="14"/>
        <v>0</v>
      </c>
    </row>
    <row r="85" spans="1:29" x14ac:dyDescent="0.25">
      <c r="A85" s="22"/>
      <c r="B85" s="3"/>
      <c r="C85" s="3"/>
      <c r="D85" s="3"/>
      <c r="E85" s="18" t="e">
        <f t="shared" ref="E85:E100" si="15">VALUE(TRIM(MID(SUBSTITUTE($B85,"-",REPT(" ",99)),COLUMN(B85)*99-98,99)))</f>
        <v>#VALUE!</v>
      </c>
      <c r="F85" s="18" t="str">
        <f t="shared" ref="F85:F100" si="16">(TRIM(MID(SUBSTITUTE($B85,"-",REPT(" ",99)),COLUMN(C85)*99-98,99)))</f>
        <v/>
      </c>
      <c r="G85" s="18" t="str">
        <f t="shared" ref="G85:G100" si="17">(TRIM(MID(SUBSTITUTE($B85,"-",REPT(" ",99)),COLUMN(D85)*99-98,99)))</f>
        <v/>
      </c>
      <c r="H85" s="18" t="str">
        <f t="shared" ref="H85:H100" si="18">(TRIM(MID(SUBSTITUTE($B85,"-",REPT(" ",99)),COLUMN(E85)*99-98,99)))</f>
        <v/>
      </c>
      <c r="I85" s="18" t="str">
        <f t="shared" ref="I85:I100" si="19">(TRIM(MID(SUBSTITUTE($B85,"-",REPT(" ",99)),COLUMN(F85)*99-98,99)))</f>
        <v/>
      </c>
      <c r="J85" s="18" t="e">
        <f>VLOOKUP(E85,J2数据库!C:E,3,0)</f>
        <v>#VALUE!</v>
      </c>
      <c r="K85" s="18" t="e">
        <f>VLOOKUP(E85,J2数据库!C:Q,4,0)</f>
        <v>#VALUE!</v>
      </c>
      <c r="L85" s="19" t="e">
        <f t="shared" ref="L85:L100" si="20">IF(E85&lt;80,((F85/1000)*(G85/1000))*C85,((F85/1000)*(G85/1000))*C85*2)</f>
        <v>#VALUE!</v>
      </c>
      <c r="M85" s="18" t="e">
        <f>VLOOKUP(E85,J2数据库!C:Q,5,0)</f>
        <v>#VALUE!</v>
      </c>
      <c r="N85" s="18" t="e">
        <f>VLOOKUP(H85,J2数据库!S:T,2,0)</f>
        <v>#N/A</v>
      </c>
      <c r="O85" s="18"/>
      <c r="P85" s="18" t="e">
        <f>VLOOKUP(E85,J2数据库!C:Q,7,0)</f>
        <v>#VALUE!</v>
      </c>
      <c r="Q85" s="18" t="e">
        <f>VLOOKUP(E85,J2数据库!C:Q,8,0)</f>
        <v>#VALUE!</v>
      </c>
      <c r="R85" s="18" t="e">
        <f>VLOOKUP(E85,J2数据库!C:Q,9,0)</f>
        <v>#VALUE!</v>
      </c>
      <c r="S85" s="19" t="e">
        <f t="shared" ref="S85:S100" si="21">(G85/1000*R85/1000)*C85</f>
        <v>#VALUE!</v>
      </c>
      <c r="T85" s="18" t="e">
        <f>VLOOKUP(E85,J2数据库!C:Q,10,0)</f>
        <v>#VALUE!</v>
      </c>
      <c r="U85" s="18" t="e">
        <f>VLOOKUP(E85,J2数据库!C:Q,11,0)</f>
        <v>#VALUE!</v>
      </c>
      <c r="V85" s="18"/>
      <c r="W85" s="18" t="e">
        <f>VLOOKUP(E85,J2数据库!C:Q,12,0)</f>
        <v>#VALUE!</v>
      </c>
      <c r="X85" s="18" t="e">
        <f>VLOOKUP(E85,J2数据库!C:Q,13,0)&amp;"-"&amp;E85&amp;"-"&amp;H85</f>
        <v>#VALUE!</v>
      </c>
      <c r="Y85" s="19" t="e">
        <f>VLOOKUP(E85,J2数据库!C:Q,14,0)*C85</f>
        <v>#VALUE!</v>
      </c>
      <c r="Z85" s="18" t="e">
        <f>VLOOKUP(E85,J2数据库!C:Q,15,0)</f>
        <v>#VALUE!</v>
      </c>
      <c r="AA85" s="18" t="e">
        <f>VLOOKUP(H85,J2数据库!S:T,2,0)</f>
        <v>#N/A</v>
      </c>
      <c r="AB85" s="18"/>
      <c r="AC85" s="18">
        <f t="shared" ref="AC85:AC100" si="22">IF(I85="F",1,0)</f>
        <v>0</v>
      </c>
    </row>
    <row r="86" spans="1:29" x14ac:dyDescent="0.25">
      <c r="A86" s="22"/>
      <c r="B86" s="3"/>
      <c r="C86" s="3"/>
      <c r="D86" s="3"/>
      <c r="E86" s="18" t="e">
        <f t="shared" si="15"/>
        <v>#VALUE!</v>
      </c>
      <c r="F86" s="18" t="str">
        <f t="shared" si="16"/>
        <v/>
      </c>
      <c r="G86" s="18" t="str">
        <f t="shared" si="17"/>
        <v/>
      </c>
      <c r="H86" s="18" t="str">
        <f t="shared" si="18"/>
        <v/>
      </c>
      <c r="I86" s="18" t="str">
        <f t="shared" si="19"/>
        <v/>
      </c>
      <c r="J86" s="18" t="e">
        <f>VLOOKUP(E86,J2数据库!C:E,3,0)</f>
        <v>#VALUE!</v>
      </c>
      <c r="K86" s="18" t="e">
        <f>VLOOKUP(E86,J2数据库!C:Q,4,0)</f>
        <v>#VALUE!</v>
      </c>
      <c r="L86" s="19" t="e">
        <f t="shared" si="20"/>
        <v>#VALUE!</v>
      </c>
      <c r="M86" s="18" t="e">
        <f>VLOOKUP(E86,J2数据库!C:Q,5,0)</f>
        <v>#VALUE!</v>
      </c>
      <c r="N86" s="18" t="e">
        <f>VLOOKUP(H86,J2数据库!S:T,2,0)</f>
        <v>#N/A</v>
      </c>
      <c r="O86" s="18"/>
      <c r="P86" s="18" t="e">
        <f>VLOOKUP(E86,J2数据库!C:Q,7,0)</f>
        <v>#VALUE!</v>
      </c>
      <c r="Q86" s="18" t="e">
        <f>VLOOKUP(E86,J2数据库!C:Q,8,0)</f>
        <v>#VALUE!</v>
      </c>
      <c r="R86" s="18" t="e">
        <f>VLOOKUP(E86,J2数据库!C:Q,9,0)</f>
        <v>#VALUE!</v>
      </c>
      <c r="S86" s="19" t="e">
        <f t="shared" si="21"/>
        <v>#VALUE!</v>
      </c>
      <c r="T86" s="18" t="e">
        <f>VLOOKUP(E86,J2数据库!C:Q,10,0)</f>
        <v>#VALUE!</v>
      </c>
      <c r="U86" s="18" t="e">
        <f>VLOOKUP(E86,J2数据库!C:Q,11,0)</f>
        <v>#VALUE!</v>
      </c>
      <c r="V86" s="18"/>
      <c r="W86" s="18" t="e">
        <f>VLOOKUP(E86,J2数据库!C:Q,12,0)</f>
        <v>#VALUE!</v>
      </c>
      <c r="X86" s="18" t="e">
        <f>VLOOKUP(E86,J2数据库!C:Q,13,0)&amp;"-"&amp;E86&amp;"-"&amp;H86</f>
        <v>#VALUE!</v>
      </c>
      <c r="Y86" s="19" t="e">
        <f>VLOOKUP(E86,J2数据库!C:Q,14,0)*C86</f>
        <v>#VALUE!</v>
      </c>
      <c r="Z86" s="18" t="e">
        <f>VLOOKUP(E86,J2数据库!C:Q,15,0)</f>
        <v>#VALUE!</v>
      </c>
      <c r="AA86" s="18" t="e">
        <f>VLOOKUP(H86,J2数据库!S:T,2,0)</f>
        <v>#N/A</v>
      </c>
      <c r="AB86" s="18"/>
      <c r="AC86" s="18">
        <f t="shared" si="22"/>
        <v>0</v>
      </c>
    </row>
    <row r="87" spans="1:29" x14ac:dyDescent="0.25">
      <c r="A87" s="22"/>
      <c r="B87" s="3"/>
      <c r="C87" s="3"/>
      <c r="D87" s="3"/>
      <c r="E87" s="18" t="e">
        <f t="shared" si="15"/>
        <v>#VALUE!</v>
      </c>
      <c r="F87" s="18" t="str">
        <f t="shared" si="16"/>
        <v/>
      </c>
      <c r="G87" s="18" t="str">
        <f t="shared" si="17"/>
        <v/>
      </c>
      <c r="H87" s="18" t="str">
        <f t="shared" si="18"/>
        <v/>
      </c>
      <c r="I87" s="18" t="str">
        <f t="shared" si="19"/>
        <v/>
      </c>
      <c r="J87" s="18" t="e">
        <f>VLOOKUP(E87,J2数据库!C:E,3,0)</f>
        <v>#VALUE!</v>
      </c>
      <c r="K87" s="18" t="e">
        <f>VLOOKUP(E87,J2数据库!C:Q,4,0)</f>
        <v>#VALUE!</v>
      </c>
      <c r="L87" s="19" t="e">
        <f t="shared" si="20"/>
        <v>#VALUE!</v>
      </c>
      <c r="M87" s="18" t="e">
        <f>VLOOKUP(E87,J2数据库!C:Q,5,0)</f>
        <v>#VALUE!</v>
      </c>
      <c r="N87" s="18" t="e">
        <f>VLOOKUP(H87,J2数据库!S:T,2,0)</f>
        <v>#N/A</v>
      </c>
      <c r="O87" s="18"/>
      <c r="P87" s="18" t="e">
        <f>VLOOKUP(E87,J2数据库!C:Q,7,0)</f>
        <v>#VALUE!</v>
      </c>
      <c r="Q87" s="18" t="e">
        <f>VLOOKUP(E87,J2数据库!C:Q,8,0)</f>
        <v>#VALUE!</v>
      </c>
      <c r="R87" s="18" t="e">
        <f>VLOOKUP(E87,J2数据库!C:Q,9,0)</f>
        <v>#VALUE!</v>
      </c>
      <c r="S87" s="19" t="e">
        <f t="shared" si="21"/>
        <v>#VALUE!</v>
      </c>
      <c r="T87" s="18" t="e">
        <f>VLOOKUP(E87,J2数据库!C:Q,10,0)</f>
        <v>#VALUE!</v>
      </c>
      <c r="U87" s="18" t="e">
        <f>VLOOKUP(E87,J2数据库!C:Q,11,0)</f>
        <v>#VALUE!</v>
      </c>
      <c r="V87" s="18"/>
      <c r="W87" s="18" t="e">
        <f>VLOOKUP(E87,J2数据库!C:Q,12,0)</f>
        <v>#VALUE!</v>
      </c>
      <c r="X87" s="18" t="e">
        <f>VLOOKUP(E87,J2数据库!C:Q,13,0)&amp;"-"&amp;E87&amp;"-"&amp;H87</f>
        <v>#VALUE!</v>
      </c>
      <c r="Y87" s="19" t="e">
        <f>VLOOKUP(E87,J2数据库!C:Q,14,0)*C87</f>
        <v>#VALUE!</v>
      </c>
      <c r="Z87" s="18" t="e">
        <f>VLOOKUP(E87,J2数据库!C:Q,15,0)</f>
        <v>#VALUE!</v>
      </c>
      <c r="AA87" s="18" t="e">
        <f>VLOOKUP(H87,J2数据库!S:T,2,0)</f>
        <v>#N/A</v>
      </c>
      <c r="AB87" s="18"/>
      <c r="AC87" s="18">
        <f t="shared" si="22"/>
        <v>0</v>
      </c>
    </row>
    <row r="88" spans="1:29" x14ac:dyDescent="0.25">
      <c r="A88" s="22"/>
      <c r="B88" s="3"/>
      <c r="C88" s="3"/>
      <c r="D88" s="3"/>
      <c r="E88" s="18" t="e">
        <f t="shared" si="15"/>
        <v>#VALUE!</v>
      </c>
      <c r="F88" s="18" t="str">
        <f t="shared" si="16"/>
        <v/>
      </c>
      <c r="G88" s="18" t="str">
        <f t="shared" si="17"/>
        <v/>
      </c>
      <c r="H88" s="18" t="str">
        <f t="shared" si="18"/>
        <v/>
      </c>
      <c r="I88" s="18" t="str">
        <f t="shared" si="19"/>
        <v/>
      </c>
      <c r="J88" s="18" t="e">
        <f>VLOOKUP(E88,J2数据库!C:E,3,0)</f>
        <v>#VALUE!</v>
      </c>
      <c r="K88" s="18" t="e">
        <f>VLOOKUP(E88,J2数据库!C:Q,4,0)</f>
        <v>#VALUE!</v>
      </c>
      <c r="L88" s="19" t="e">
        <f t="shared" si="20"/>
        <v>#VALUE!</v>
      </c>
      <c r="M88" s="18" t="e">
        <f>VLOOKUP(E88,J2数据库!C:Q,5,0)</f>
        <v>#VALUE!</v>
      </c>
      <c r="N88" s="18" t="e">
        <f>VLOOKUP(H88,J2数据库!S:T,2,0)</f>
        <v>#N/A</v>
      </c>
      <c r="O88" s="18"/>
      <c r="P88" s="18" t="e">
        <f>VLOOKUP(E88,J2数据库!C:Q,7,0)</f>
        <v>#VALUE!</v>
      </c>
      <c r="Q88" s="18" t="e">
        <f>VLOOKUP(E88,J2数据库!C:Q,8,0)</f>
        <v>#VALUE!</v>
      </c>
      <c r="R88" s="18" t="e">
        <f>VLOOKUP(E88,J2数据库!C:Q,9,0)</f>
        <v>#VALUE!</v>
      </c>
      <c r="S88" s="19" t="e">
        <f t="shared" si="21"/>
        <v>#VALUE!</v>
      </c>
      <c r="T88" s="18" t="e">
        <f>VLOOKUP(E88,J2数据库!C:Q,10,0)</f>
        <v>#VALUE!</v>
      </c>
      <c r="U88" s="18" t="e">
        <f>VLOOKUP(E88,J2数据库!C:Q,11,0)</f>
        <v>#VALUE!</v>
      </c>
      <c r="V88" s="18"/>
      <c r="W88" s="18" t="e">
        <f>VLOOKUP(E88,J2数据库!C:Q,12,0)</f>
        <v>#VALUE!</v>
      </c>
      <c r="X88" s="18" t="e">
        <f>VLOOKUP(E88,J2数据库!C:Q,13,0)&amp;"-"&amp;E88&amp;"-"&amp;H88</f>
        <v>#VALUE!</v>
      </c>
      <c r="Y88" s="19" t="e">
        <f>VLOOKUP(E88,J2数据库!C:Q,14,0)*C88</f>
        <v>#VALUE!</v>
      </c>
      <c r="Z88" s="18" t="e">
        <f>VLOOKUP(E88,J2数据库!C:Q,15,0)</f>
        <v>#VALUE!</v>
      </c>
      <c r="AA88" s="18" t="e">
        <f>VLOOKUP(H88,J2数据库!S:T,2,0)</f>
        <v>#N/A</v>
      </c>
      <c r="AB88" s="18"/>
      <c r="AC88" s="18">
        <f t="shared" si="22"/>
        <v>0</v>
      </c>
    </row>
    <row r="89" spans="1:29" x14ac:dyDescent="0.25">
      <c r="A89" s="22"/>
      <c r="B89" s="3"/>
      <c r="C89" s="3"/>
      <c r="D89" s="3"/>
      <c r="E89" s="18" t="e">
        <f t="shared" si="15"/>
        <v>#VALUE!</v>
      </c>
      <c r="F89" s="18" t="str">
        <f t="shared" si="16"/>
        <v/>
      </c>
      <c r="G89" s="18" t="str">
        <f t="shared" si="17"/>
        <v/>
      </c>
      <c r="H89" s="18" t="str">
        <f t="shared" si="18"/>
        <v/>
      </c>
      <c r="I89" s="18" t="str">
        <f t="shared" si="19"/>
        <v/>
      </c>
      <c r="J89" s="18" t="e">
        <f>VLOOKUP(E89,J2数据库!C:E,3,0)</f>
        <v>#VALUE!</v>
      </c>
      <c r="K89" s="18" t="e">
        <f>VLOOKUP(E89,J2数据库!C:Q,4,0)</f>
        <v>#VALUE!</v>
      </c>
      <c r="L89" s="19" t="e">
        <f t="shared" si="20"/>
        <v>#VALUE!</v>
      </c>
      <c r="M89" s="18" t="e">
        <f>VLOOKUP(E89,J2数据库!C:Q,5,0)</f>
        <v>#VALUE!</v>
      </c>
      <c r="N89" s="18" t="e">
        <f>VLOOKUP(H89,J2数据库!S:T,2,0)</f>
        <v>#N/A</v>
      </c>
      <c r="O89" s="18"/>
      <c r="P89" s="18" t="e">
        <f>VLOOKUP(E89,J2数据库!C:Q,7,0)</f>
        <v>#VALUE!</v>
      </c>
      <c r="Q89" s="18" t="e">
        <f>VLOOKUP(E89,J2数据库!C:Q,8,0)</f>
        <v>#VALUE!</v>
      </c>
      <c r="R89" s="18" t="e">
        <f>VLOOKUP(E89,J2数据库!C:Q,9,0)</f>
        <v>#VALUE!</v>
      </c>
      <c r="S89" s="19" t="e">
        <f t="shared" si="21"/>
        <v>#VALUE!</v>
      </c>
      <c r="T89" s="18" t="e">
        <f>VLOOKUP(E89,J2数据库!C:Q,10,0)</f>
        <v>#VALUE!</v>
      </c>
      <c r="U89" s="18" t="e">
        <f>VLOOKUP(E89,J2数据库!C:Q,11,0)</f>
        <v>#VALUE!</v>
      </c>
      <c r="V89" s="18"/>
      <c r="W89" s="18" t="e">
        <f>VLOOKUP(E89,J2数据库!C:Q,12,0)</f>
        <v>#VALUE!</v>
      </c>
      <c r="X89" s="18" t="e">
        <f>VLOOKUP(E89,J2数据库!C:Q,13,0)&amp;"-"&amp;E89&amp;"-"&amp;H89</f>
        <v>#VALUE!</v>
      </c>
      <c r="Y89" s="19" t="e">
        <f>VLOOKUP(E89,J2数据库!C:Q,14,0)*C89</f>
        <v>#VALUE!</v>
      </c>
      <c r="Z89" s="18" t="e">
        <f>VLOOKUP(E89,J2数据库!C:Q,15,0)</f>
        <v>#VALUE!</v>
      </c>
      <c r="AA89" s="18" t="e">
        <f>VLOOKUP(H89,J2数据库!S:T,2,0)</f>
        <v>#N/A</v>
      </c>
      <c r="AB89" s="18"/>
      <c r="AC89" s="18">
        <f t="shared" si="22"/>
        <v>0</v>
      </c>
    </row>
    <row r="90" spans="1:29" x14ac:dyDescent="0.25">
      <c r="A90" s="22"/>
      <c r="B90" s="3"/>
      <c r="C90" s="3"/>
      <c r="D90" s="3"/>
      <c r="E90" s="18" t="e">
        <f t="shared" si="15"/>
        <v>#VALUE!</v>
      </c>
      <c r="F90" s="18" t="str">
        <f t="shared" si="16"/>
        <v/>
      </c>
      <c r="G90" s="18" t="str">
        <f t="shared" si="17"/>
        <v/>
      </c>
      <c r="H90" s="18" t="str">
        <f t="shared" si="18"/>
        <v/>
      </c>
      <c r="I90" s="18" t="str">
        <f t="shared" si="19"/>
        <v/>
      </c>
      <c r="J90" s="18" t="e">
        <f>VLOOKUP(E90,J2数据库!C:E,3,0)</f>
        <v>#VALUE!</v>
      </c>
      <c r="K90" s="18" t="e">
        <f>VLOOKUP(E90,J2数据库!C:Q,4,0)</f>
        <v>#VALUE!</v>
      </c>
      <c r="L90" s="19" t="e">
        <f t="shared" si="20"/>
        <v>#VALUE!</v>
      </c>
      <c r="M90" s="18" t="e">
        <f>VLOOKUP(E90,J2数据库!C:Q,5,0)</f>
        <v>#VALUE!</v>
      </c>
      <c r="N90" s="18" t="e">
        <f>VLOOKUP(H90,J2数据库!S:T,2,0)</f>
        <v>#N/A</v>
      </c>
      <c r="O90" s="18"/>
      <c r="P90" s="18" t="e">
        <f>VLOOKUP(E90,J2数据库!C:Q,7,0)</f>
        <v>#VALUE!</v>
      </c>
      <c r="Q90" s="18" t="e">
        <f>VLOOKUP(E90,J2数据库!C:Q,8,0)</f>
        <v>#VALUE!</v>
      </c>
      <c r="R90" s="18" t="e">
        <f>VLOOKUP(E90,J2数据库!C:Q,9,0)</f>
        <v>#VALUE!</v>
      </c>
      <c r="S90" s="19" t="e">
        <f t="shared" si="21"/>
        <v>#VALUE!</v>
      </c>
      <c r="T90" s="18" t="e">
        <f>VLOOKUP(E90,J2数据库!C:Q,10,0)</f>
        <v>#VALUE!</v>
      </c>
      <c r="U90" s="18" t="e">
        <f>VLOOKUP(E90,J2数据库!C:Q,11,0)</f>
        <v>#VALUE!</v>
      </c>
      <c r="V90" s="18"/>
      <c r="W90" s="18" t="e">
        <f>VLOOKUP(E90,J2数据库!C:Q,12,0)</f>
        <v>#VALUE!</v>
      </c>
      <c r="X90" s="18" t="e">
        <f>VLOOKUP(E90,J2数据库!C:Q,13,0)&amp;"-"&amp;E90&amp;"-"&amp;H90</f>
        <v>#VALUE!</v>
      </c>
      <c r="Y90" s="19" t="e">
        <f>VLOOKUP(E90,J2数据库!C:Q,14,0)*C90</f>
        <v>#VALUE!</v>
      </c>
      <c r="Z90" s="18" t="e">
        <f>VLOOKUP(E90,J2数据库!C:Q,15,0)</f>
        <v>#VALUE!</v>
      </c>
      <c r="AA90" s="18" t="e">
        <f>VLOOKUP(H90,J2数据库!S:T,2,0)</f>
        <v>#N/A</v>
      </c>
      <c r="AB90" s="18"/>
      <c r="AC90" s="18">
        <f t="shared" si="22"/>
        <v>0</v>
      </c>
    </row>
    <row r="91" spans="1:29" x14ac:dyDescent="0.25">
      <c r="A91" s="22"/>
      <c r="B91" s="3"/>
      <c r="C91" s="3"/>
      <c r="D91" s="3"/>
      <c r="E91" s="18" t="e">
        <f t="shared" si="15"/>
        <v>#VALUE!</v>
      </c>
      <c r="F91" s="18" t="str">
        <f t="shared" si="16"/>
        <v/>
      </c>
      <c r="G91" s="18" t="str">
        <f t="shared" si="17"/>
        <v/>
      </c>
      <c r="H91" s="18" t="str">
        <f t="shared" si="18"/>
        <v/>
      </c>
      <c r="I91" s="18" t="str">
        <f t="shared" si="19"/>
        <v/>
      </c>
      <c r="J91" s="18" t="e">
        <f>VLOOKUP(E91,J2数据库!C:E,3,0)</f>
        <v>#VALUE!</v>
      </c>
      <c r="K91" s="18" t="e">
        <f>VLOOKUP(E91,J2数据库!C:Q,4,0)</f>
        <v>#VALUE!</v>
      </c>
      <c r="L91" s="19" t="e">
        <f t="shared" si="20"/>
        <v>#VALUE!</v>
      </c>
      <c r="M91" s="18" t="e">
        <f>VLOOKUP(E91,J2数据库!C:Q,5,0)</f>
        <v>#VALUE!</v>
      </c>
      <c r="N91" s="18" t="e">
        <f>VLOOKUP(H91,J2数据库!S:T,2,0)</f>
        <v>#N/A</v>
      </c>
      <c r="O91" s="18"/>
      <c r="P91" s="18" t="e">
        <f>VLOOKUP(E91,J2数据库!C:Q,7,0)</f>
        <v>#VALUE!</v>
      </c>
      <c r="Q91" s="18" t="e">
        <f>VLOOKUP(E91,J2数据库!C:Q,8,0)</f>
        <v>#VALUE!</v>
      </c>
      <c r="R91" s="18" t="e">
        <f>VLOOKUP(E91,J2数据库!C:Q,9,0)</f>
        <v>#VALUE!</v>
      </c>
      <c r="S91" s="19" t="e">
        <f t="shared" si="21"/>
        <v>#VALUE!</v>
      </c>
      <c r="T91" s="18" t="e">
        <f>VLOOKUP(E91,J2数据库!C:Q,10,0)</f>
        <v>#VALUE!</v>
      </c>
      <c r="U91" s="18" t="e">
        <f>VLOOKUP(E91,J2数据库!C:Q,11,0)</f>
        <v>#VALUE!</v>
      </c>
      <c r="V91" s="18"/>
      <c r="W91" s="18" t="e">
        <f>VLOOKUP(E91,J2数据库!C:Q,12,0)</f>
        <v>#VALUE!</v>
      </c>
      <c r="X91" s="18" t="e">
        <f>VLOOKUP(E91,J2数据库!C:Q,13,0)&amp;"-"&amp;E91&amp;"-"&amp;H91</f>
        <v>#VALUE!</v>
      </c>
      <c r="Y91" s="19" t="e">
        <f>VLOOKUP(E91,J2数据库!C:Q,14,0)*C91</f>
        <v>#VALUE!</v>
      </c>
      <c r="Z91" s="18" t="e">
        <f>VLOOKUP(E91,J2数据库!C:Q,15,0)</f>
        <v>#VALUE!</v>
      </c>
      <c r="AA91" s="18" t="e">
        <f>VLOOKUP(H91,J2数据库!S:T,2,0)</f>
        <v>#N/A</v>
      </c>
      <c r="AB91" s="18"/>
      <c r="AC91" s="18">
        <f t="shared" si="22"/>
        <v>0</v>
      </c>
    </row>
    <row r="92" spans="1:29" x14ac:dyDescent="0.25">
      <c r="A92" s="22"/>
      <c r="B92" s="3"/>
      <c r="C92" s="3"/>
      <c r="D92" s="3"/>
      <c r="E92" s="18" t="e">
        <f t="shared" si="15"/>
        <v>#VALUE!</v>
      </c>
      <c r="F92" s="18" t="str">
        <f t="shared" si="16"/>
        <v/>
      </c>
      <c r="G92" s="18" t="str">
        <f t="shared" si="17"/>
        <v/>
      </c>
      <c r="H92" s="18" t="str">
        <f t="shared" si="18"/>
        <v/>
      </c>
      <c r="I92" s="18" t="str">
        <f t="shared" si="19"/>
        <v/>
      </c>
      <c r="J92" s="18" t="e">
        <f>VLOOKUP(E92,J2数据库!C:E,3,0)</f>
        <v>#VALUE!</v>
      </c>
      <c r="K92" s="18" t="e">
        <f>VLOOKUP(E92,J2数据库!C:Q,4,0)</f>
        <v>#VALUE!</v>
      </c>
      <c r="L92" s="19" t="e">
        <f t="shared" si="20"/>
        <v>#VALUE!</v>
      </c>
      <c r="M92" s="18" t="e">
        <f>VLOOKUP(E92,J2数据库!C:Q,5,0)</f>
        <v>#VALUE!</v>
      </c>
      <c r="N92" s="18" t="e">
        <f>VLOOKUP(H92,J2数据库!S:T,2,0)</f>
        <v>#N/A</v>
      </c>
      <c r="O92" s="18"/>
      <c r="P92" s="18" t="e">
        <f>VLOOKUP(E92,J2数据库!C:Q,7,0)</f>
        <v>#VALUE!</v>
      </c>
      <c r="Q92" s="18" t="e">
        <f>VLOOKUP(E92,J2数据库!C:Q,8,0)</f>
        <v>#VALUE!</v>
      </c>
      <c r="R92" s="18" t="e">
        <f>VLOOKUP(E92,J2数据库!C:Q,9,0)</f>
        <v>#VALUE!</v>
      </c>
      <c r="S92" s="19" t="e">
        <f t="shared" si="21"/>
        <v>#VALUE!</v>
      </c>
      <c r="T92" s="18" t="e">
        <f>VLOOKUP(E92,J2数据库!C:Q,10,0)</f>
        <v>#VALUE!</v>
      </c>
      <c r="U92" s="18" t="e">
        <f>VLOOKUP(E92,J2数据库!C:Q,11,0)</f>
        <v>#VALUE!</v>
      </c>
      <c r="V92" s="18"/>
      <c r="W92" s="18" t="e">
        <f>VLOOKUP(E92,J2数据库!C:Q,12,0)</f>
        <v>#VALUE!</v>
      </c>
      <c r="X92" s="18" t="e">
        <f>VLOOKUP(E92,J2数据库!C:Q,13,0)&amp;"-"&amp;E92&amp;"-"&amp;H92</f>
        <v>#VALUE!</v>
      </c>
      <c r="Y92" s="19" t="e">
        <f>VLOOKUP(E92,J2数据库!C:Q,14,0)*C92</f>
        <v>#VALUE!</v>
      </c>
      <c r="Z92" s="18" t="e">
        <f>VLOOKUP(E92,J2数据库!C:Q,15,0)</f>
        <v>#VALUE!</v>
      </c>
      <c r="AA92" s="18" t="e">
        <f>VLOOKUP(H92,J2数据库!S:T,2,0)</f>
        <v>#N/A</v>
      </c>
      <c r="AB92" s="18"/>
      <c r="AC92" s="18">
        <f t="shared" si="22"/>
        <v>0</v>
      </c>
    </row>
    <row r="93" spans="1:29" x14ac:dyDescent="0.25">
      <c r="A93" s="22"/>
      <c r="B93" s="3"/>
      <c r="C93" s="3"/>
      <c r="D93" s="3"/>
      <c r="E93" s="18" t="e">
        <f t="shared" si="15"/>
        <v>#VALUE!</v>
      </c>
      <c r="F93" s="18" t="str">
        <f t="shared" si="16"/>
        <v/>
      </c>
      <c r="G93" s="18" t="str">
        <f t="shared" si="17"/>
        <v/>
      </c>
      <c r="H93" s="18" t="str">
        <f t="shared" si="18"/>
        <v/>
      </c>
      <c r="I93" s="18" t="str">
        <f t="shared" si="19"/>
        <v/>
      </c>
      <c r="J93" s="18" t="e">
        <f>VLOOKUP(E93,J2数据库!C:E,3,0)</f>
        <v>#VALUE!</v>
      </c>
      <c r="K93" s="18" t="e">
        <f>VLOOKUP(E93,J2数据库!C:Q,4,0)</f>
        <v>#VALUE!</v>
      </c>
      <c r="L93" s="19" t="e">
        <f t="shared" si="20"/>
        <v>#VALUE!</v>
      </c>
      <c r="M93" s="18" t="e">
        <f>VLOOKUP(E93,J2数据库!C:Q,5,0)</f>
        <v>#VALUE!</v>
      </c>
      <c r="N93" s="18" t="e">
        <f>VLOOKUP(H93,J2数据库!S:T,2,0)</f>
        <v>#N/A</v>
      </c>
      <c r="O93" s="18"/>
      <c r="P93" s="18" t="e">
        <f>VLOOKUP(E93,J2数据库!C:Q,7,0)</f>
        <v>#VALUE!</v>
      </c>
      <c r="Q93" s="18" t="e">
        <f>VLOOKUP(E93,J2数据库!C:Q,8,0)</f>
        <v>#VALUE!</v>
      </c>
      <c r="R93" s="18" t="e">
        <f>VLOOKUP(E93,J2数据库!C:Q,9,0)</f>
        <v>#VALUE!</v>
      </c>
      <c r="S93" s="19" t="e">
        <f t="shared" si="21"/>
        <v>#VALUE!</v>
      </c>
      <c r="T93" s="18" t="e">
        <f>VLOOKUP(E93,J2数据库!C:Q,10,0)</f>
        <v>#VALUE!</v>
      </c>
      <c r="U93" s="18" t="e">
        <f>VLOOKUP(E93,J2数据库!C:Q,11,0)</f>
        <v>#VALUE!</v>
      </c>
      <c r="V93" s="18"/>
      <c r="W93" s="18" t="e">
        <f>VLOOKUP(E93,J2数据库!C:Q,12,0)</f>
        <v>#VALUE!</v>
      </c>
      <c r="X93" s="18" t="e">
        <f>VLOOKUP(E93,J2数据库!C:Q,13,0)&amp;"-"&amp;E93&amp;"-"&amp;H93</f>
        <v>#VALUE!</v>
      </c>
      <c r="Y93" s="19" t="e">
        <f>VLOOKUP(E93,J2数据库!C:Q,14,0)*C93</f>
        <v>#VALUE!</v>
      </c>
      <c r="Z93" s="18" t="e">
        <f>VLOOKUP(E93,J2数据库!C:Q,15,0)</f>
        <v>#VALUE!</v>
      </c>
      <c r="AA93" s="18" t="e">
        <f>VLOOKUP(H93,J2数据库!S:T,2,0)</f>
        <v>#N/A</v>
      </c>
      <c r="AB93" s="18"/>
      <c r="AC93" s="18">
        <f t="shared" si="22"/>
        <v>0</v>
      </c>
    </row>
    <row r="94" spans="1:29" x14ac:dyDescent="0.25">
      <c r="A94" s="22"/>
      <c r="B94" s="3"/>
      <c r="C94" s="3"/>
      <c r="D94" s="3"/>
      <c r="E94" s="18" t="e">
        <f t="shared" si="15"/>
        <v>#VALUE!</v>
      </c>
      <c r="F94" s="18" t="str">
        <f t="shared" si="16"/>
        <v/>
      </c>
      <c r="G94" s="18" t="str">
        <f t="shared" si="17"/>
        <v/>
      </c>
      <c r="H94" s="18" t="str">
        <f t="shared" si="18"/>
        <v/>
      </c>
      <c r="I94" s="18" t="str">
        <f t="shared" si="19"/>
        <v/>
      </c>
      <c r="J94" s="18" t="e">
        <f>VLOOKUP(E94,J2数据库!C:E,3,0)</f>
        <v>#VALUE!</v>
      </c>
      <c r="K94" s="18" t="e">
        <f>VLOOKUP(E94,J2数据库!C:Q,4,0)</f>
        <v>#VALUE!</v>
      </c>
      <c r="L94" s="19" t="e">
        <f t="shared" si="20"/>
        <v>#VALUE!</v>
      </c>
      <c r="M94" s="18" t="e">
        <f>VLOOKUP(E94,J2数据库!C:Q,5,0)</f>
        <v>#VALUE!</v>
      </c>
      <c r="N94" s="18" t="e">
        <f>VLOOKUP(H94,J2数据库!S:T,2,0)</f>
        <v>#N/A</v>
      </c>
      <c r="O94" s="18"/>
      <c r="P94" s="18" t="e">
        <f>VLOOKUP(E94,J2数据库!C:Q,7,0)</f>
        <v>#VALUE!</v>
      </c>
      <c r="Q94" s="18" t="e">
        <f>VLOOKUP(E94,J2数据库!C:Q,8,0)</f>
        <v>#VALUE!</v>
      </c>
      <c r="R94" s="18" t="e">
        <f>VLOOKUP(E94,J2数据库!C:Q,9,0)</f>
        <v>#VALUE!</v>
      </c>
      <c r="S94" s="19" t="e">
        <f t="shared" si="21"/>
        <v>#VALUE!</v>
      </c>
      <c r="T94" s="18" t="e">
        <f>VLOOKUP(E94,J2数据库!C:Q,10,0)</f>
        <v>#VALUE!</v>
      </c>
      <c r="U94" s="18" t="e">
        <f>VLOOKUP(E94,J2数据库!C:Q,11,0)</f>
        <v>#VALUE!</v>
      </c>
      <c r="V94" s="18"/>
      <c r="W94" s="18" t="e">
        <f>VLOOKUP(E94,J2数据库!C:Q,12,0)</f>
        <v>#VALUE!</v>
      </c>
      <c r="X94" s="18" t="e">
        <f>VLOOKUP(E94,J2数据库!C:Q,13,0)&amp;"-"&amp;E94&amp;"-"&amp;H94</f>
        <v>#VALUE!</v>
      </c>
      <c r="Y94" s="19" t="e">
        <f>VLOOKUP(E94,J2数据库!C:Q,14,0)*C94</f>
        <v>#VALUE!</v>
      </c>
      <c r="Z94" s="18" t="e">
        <f>VLOOKUP(E94,J2数据库!C:Q,15,0)</f>
        <v>#VALUE!</v>
      </c>
      <c r="AA94" s="18" t="e">
        <f>VLOOKUP(H94,J2数据库!S:T,2,0)</f>
        <v>#N/A</v>
      </c>
      <c r="AB94" s="18"/>
      <c r="AC94" s="18">
        <f t="shared" si="22"/>
        <v>0</v>
      </c>
    </row>
    <row r="95" spans="1:29" x14ac:dyDescent="0.25">
      <c r="A95" s="22"/>
      <c r="B95" s="3"/>
      <c r="C95" s="3"/>
      <c r="D95" s="3"/>
      <c r="E95" s="18" t="e">
        <f t="shared" si="15"/>
        <v>#VALUE!</v>
      </c>
      <c r="F95" s="18" t="str">
        <f t="shared" si="16"/>
        <v/>
      </c>
      <c r="G95" s="18" t="str">
        <f t="shared" si="17"/>
        <v/>
      </c>
      <c r="H95" s="18" t="str">
        <f t="shared" si="18"/>
        <v/>
      </c>
      <c r="I95" s="18" t="str">
        <f t="shared" si="19"/>
        <v/>
      </c>
      <c r="J95" s="18" t="e">
        <f>VLOOKUP(E95,J2数据库!C:E,3,0)</f>
        <v>#VALUE!</v>
      </c>
      <c r="K95" s="18" t="e">
        <f>VLOOKUP(E95,J2数据库!C:Q,4,0)</f>
        <v>#VALUE!</v>
      </c>
      <c r="L95" s="19" t="e">
        <f t="shared" si="20"/>
        <v>#VALUE!</v>
      </c>
      <c r="M95" s="18" t="e">
        <f>VLOOKUP(E95,J2数据库!C:Q,5,0)</f>
        <v>#VALUE!</v>
      </c>
      <c r="N95" s="18" t="e">
        <f>VLOOKUP(H95,J2数据库!S:T,2,0)</f>
        <v>#N/A</v>
      </c>
      <c r="O95" s="18"/>
      <c r="P95" s="18" t="e">
        <f>VLOOKUP(E95,J2数据库!C:Q,7,0)</f>
        <v>#VALUE!</v>
      </c>
      <c r="Q95" s="18" t="e">
        <f>VLOOKUP(E95,J2数据库!C:Q,8,0)</f>
        <v>#VALUE!</v>
      </c>
      <c r="R95" s="18" t="e">
        <f>VLOOKUP(E95,J2数据库!C:Q,9,0)</f>
        <v>#VALUE!</v>
      </c>
      <c r="S95" s="19" t="e">
        <f t="shared" si="21"/>
        <v>#VALUE!</v>
      </c>
      <c r="T95" s="18" t="e">
        <f>VLOOKUP(E95,J2数据库!C:Q,10,0)</f>
        <v>#VALUE!</v>
      </c>
      <c r="U95" s="18" t="e">
        <f>VLOOKUP(E95,J2数据库!C:Q,11,0)</f>
        <v>#VALUE!</v>
      </c>
      <c r="V95" s="18"/>
      <c r="W95" s="18" t="e">
        <f>VLOOKUP(E95,J2数据库!C:Q,12,0)</f>
        <v>#VALUE!</v>
      </c>
      <c r="X95" s="18" t="e">
        <f>VLOOKUP(E95,J2数据库!C:Q,13,0)&amp;"-"&amp;E95&amp;"-"&amp;H95</f>
        <v>#VALUE!</v>
      </c>
      <c r="Y95" s="19" t="e">
        <f>VLOOKUP(E95,J2数据库!C:Q,14,0)*C95</f>
        <v>#VALUE!</v>
      </c>
      <c r="Z95" s="18" t="e">
        <f>VLOOKUP(E95,J2数据库!C:Q,15,0)</f>
        <v>#VALUE!</v>
      </c>
      <c r="AA95" s="18" t="e">
        <f>VLOOKUP(H95,J2数据库!S:T,2,0)</f>
        <v>#N/A</v>
      </c>
      <c r="AB95" s="18"/>
      <c r="AC95" s="18">
        <f t="shared" si="22"/>
        <v>0</v>
      </c>
    </row>
    <row r="96" spans="1:29" x14ac:dyDescent="0.25">
      <c r="A96" s="22"/>
      <c r="B96" s="3"/>
      <c r="C96" s="3"/>
      <c r="D96" s="3"/>
      <c r="E96" s="18" t="e">
        <f t="shared" si="15"/>
        <v>#VALUE!</v>
      </c>
      <c r="F96" s="18" t="str">
        <f t="shared" si="16"/>
        <v/>
      </c>
      <c r="G96" s="18" t="str">
        <f t="shared" si="17"/>
        <v/>
      </c>
      <c r="H96" s="18" t="str">
        <f t="shared" si="18"/>
        <v/>
      </c>
      <c r="I96" s="18" t="str">
        <f t="shared" si="19"/>
        <v/>
      </c>
      <c r="J96" s="18" t="e">
        <f>VLOOKUP(E96,J2数据库!C:E,3,0)</f>
        <v>#VALUE!</v>
      </c>
      <c r="K96" s="18" t="e">
        <f>VLOOKUP(E96,J2数据库!C:Q,4,0)</f>
        <v>#VALUE!</v>
      </c>
      <c r="L96" s="19" t="e">
        <f t="shared" si="20"/>
        <v>#VALUE!</v>
      </c>
      <c r="M96" s="18" t="e">
        <f>VLOOKUP(E96,J2数据库!C:Q,5,0)</f>
        <v>#VALUE!</v>
      </c>
      <c r="N96" s="18" t="e">
        <f>VLOOKUP(H96,J2数据库!S:T,2,0)</f>
        <v>#N/A</v>
      </c>
      <c r="O96" s="18"/>
      <c r="P96" s="18" t="e">
        <f>VLOOKUP(E96,J2数据库!C:Q,7,0)</f>
        <v>#VALUE!</v>
      </c>
      <c r="Q96" s="18" t="e">
        <f>VLOOKUP(E96,J2数据库!C:Q,8,0)</f>
        <v>#VALUE!</v>
      </c>
      <c r="R96" s="18" t="e">
        <f>VLOOKUP(E96,J2数据库!C:Q,9,0)</f>
        <v>#VALUE!</v>
      </c>
      <c r="S96" s="19" t="e">
        <f t="shared" si="21"/>
        <v>#VALUE!</v>
      </c>
      <c r="T96" s="18" t="e">
        <f>VLOOKUP(E96,J2数据库!C:Q,10,0)</f>
        <v>#VALUE!</v>
      </c>
      <c r="U96" s="18" t="e">
        <f>VLOOKUP(E96,J2数据库!C:Q,11,0)</f>
        <v>#VALUE!</v>
      </c>
      <c r="V96" s="18"/>
      <c r="W96" s="18" t="e">
        <f>VLOOKUP(E96,J2数据库!C:Q,12,0)</f>
        <v>#VALUE!</v>
      </c>
      <c r="X96" s="18" t="e">
        <f>VLOOKUP(E96,J2数据库!C:Q,13,0)&amp;"-"&amp;E96&amp;"-"&amp;H96</f>
        <v>#VALUE!</v>
      </c>
      <c r="Y96" s="19" t="e">
        <f>VLOOKUP(E96,J2数据库!C:Q,14,0)*C96</f>
        <v>#VALUE!</v>
      </c>
      <c r="Z96" s="18" t="e">
        <f>VLOOKUP(E96,J2数据库!C:Q,15,0)</f>
        <v>#VALUE!</v>
      </c>
      <c r="AA96" s="18" t="e">
        <f>VLOOKUP(H96,J2数据库!S:T,2,0)</f>
        <v>#N/A</v>
      </c>
      <c r="AB96" s="18"/>
      <c r="AC96" s="18">
        <f t="shared" si="22"/>
        <v>0</v>
      </c>
    </row>
    <row r="97" spans="1:29" x14ac:dyDescent="0.25">
      <c r="A97" s="22"/>
      <c r="B97" s="3"/>
      <c r="C97" s="3"/>
      <c r="D97" s="3"/>
      <c r="E97" s="18" t="e">
        <f t="shared" si="15"/>
        <v>#VALUE!</v>
      </c>
      <c r="F97" s="18" t="str">
        <f t="shared" si="16"/>
        <v/>
      </c>
      <c r="G97" s="18" t="str">
        <f t="shared" si="17"/>
        <v/>
      </c>
      <c r="H97" s="18" t="str">
        <f t="shared" si="18"/>
        <v/>
      </c>
      <c r="I97" s="18" t="str">
        <f t="shared" si="19"/>
        <v/>
      </c>
      <c r="J97" s="18" t="e">
        <f>VLOOKUP(E97,J2数据库!C:E,3,0)</f>
        <v>#VALUE!</v>
      </c>
      <c r="K97" s="18" t="e">
        <f>VLOOKUP(E97,J2数据库!C:Q,4,0)</f>
        <v>#VALUE!</v>
      </c>
      <c r="L97" s="19" t="e">
        <f t="shared" si="20"/>
        <v>#VALUE!</v>
      </c>
      <c r="M97" s="18" t="e">
        <f>VLOOKUP(E97,J2数据库!C:Q,5,0)</f>
        <v>#VALUE!</v>
      </c>
      <c r="N97" s="18" t="e">
        <f>VLOOKUP(H97,J2数据库!S:T,2,0)</f>
        <v>#N/A</v>
      </c>
      <c r="O97" s="18"/>
      <c r="P97" s="18" t="e">
        <f>VLOOKUP(E97,J2数据库!C:Q,7,0)</f>
        <v>#VALUE!</v>
      </c>
      <c r="Q97" s="18" t="e">
        <f>VLOOKUP(E97,J2数据库!C:Q,8,0)</f>
        <v>#VALUE!</v>
      </c>
      <c r="R97" s="18" t="e">
        <f>VLOOKUP(E97,J2数据库!C:Q,9,0)</f>
        <v>#VALUE!</v>
      </c>
      <c r="S97" s="19" t="e">
        <f t="shared" si="21"/>
        <v>#VALUE!</v>
      </c>
      <c r="T97" s="18" t="e">
        <f>VLOOKUP(E97,J2数据库!C:Q,10,0)</f>
        <v>#VALUE!</v>
      </c>
      <c r="U97" s="18" t="e">
        <f>VLOOKUP(E97,J2数据库!C:Q,11,0)</f>
        <v>#VALUE!</v>
      </c>
      <c r="V97" s="18"/>
      <c r="W97" s="18" t="e">
        <f>VLOOKUP(E97,J2数据库!C:Q,12,0)</f>
        <v>#VALUE!</v>
      </c>
      <c r="X97" s="18" t="e">
        <f>VLOOKUP(E97,J2数据库!C:Q,13,0)&amp;"-"&amp;E97&amp;"-"&amp;H97</f>
        <v>#VALUE!</v>
      </c>
      <c r="Y97" s="19" t="e">
        <f>VLOOKUP(E97,J2数据库!C:Q,14,0)*C97</f>
        <v>#VALUE!</v>
      </c>
      <c r="Z97" s="18" t="e">
        <f>VLOOKUP(E97,J2数据库!C:Q,15,0)</f>
        <v>#VALUE!</v>
      </c>
      <c r="AA97" s="18" t="e">
        <f>VLOOKUP(H97,J2数据库!S:T,2,0)</f>
        <v>#N/A</v>
      </c>
      <c r="AB97" s="18"/>
      <c r="AC97" s="18">
        <f t="shared" si="22"/>
        <v>0</v>
      </c>
    </row>
    <row r="98" spans="1:29" x14ac:dyDescent="0.25">
      <c r="A98" s="22"/>
      <c r="B98" s="3"/>
      <c r="C98" s="3"/>
      <c r="D98" s="3"/>
      <c r="E98" s="18" t="e">
        <f t="shared" si="15"/>
        <v>#VALUE!</v>
      </c>
      <c r="F98" s="18" t="str">
        <f t="shared" si="16"/>
        <v/>
      </c>
      <c r="G98" s="18" t="str">
        <f t="shared" si="17"/>
        <v/>
      </c>
      <c r="H98" s="18" t="str">
        <f t="shared" si="18"/>
        <v/>
      </c>
      <c r="I98" s="18" t="str">
        <f t="shared" si="19"/>
        <v/>
      </c>
      <c r="J98" s="18" t="e">
        <f>VLOOKUP(E98,J2数据库!C:E,3,0)</f>
        <v>#VALUE!</v>
      </c>
      <c r="K98" s="18" t="e">
        <f>VLOOKUP(E98,J2数据库!C:Q,4,0)</f>
        <v>#VALUE!</v>
      </c>
      <c r="L98" s="19" t="e">
        <f t="shared" si="20"/>
        <v>#VALUE!</v>
      </c>
      <c r="M98" s="18" t="e">
        <f>VLOOKUP(E98,J2数据库!C:Q,5,0)</f>
        <v>#VALUE!</v>
      </c>
      <c r="N98" s="18" t="e">
        <f>VLOOKUP(H98,J2数据库!S:T,2,0)</f>
        <v>#N/A</v>
      </c>
      <c r="O98" s="18"/>
      <c r="P98" s="18" t="e">
        <f>VLOOKUP(E98,J2数据库!C:Q,7,0)</f>
        <v>#VALUE!</v>
      </c>
      <c r="Q98" s="18" t="e">
        <f>VLOOKUP(E98,J2数据库!C:Q,8,0)</f>
        <v>#VALUE!</v>
      </c>
      <c r="R98" s="18" t="e">
        <f>VLOOKUP(E98,J2数据库!C:Q,9,0)</f>
        <v>#VALUE!</v>
      </c>
      <c r="S98" s="19" t="e">
        <f t="shared" si="21"/>
        <v>#VALUE!</v>
      </c>
      <c r="T98" s="18" t="e">
        <f>VLOOKUP(E98,J2数据库!C:Q,10,0)</f>
        <v>#VALUE!</v>
      </c>
      <c r="U98" s="18" t="e">
        <f>VLOOKUP(E98,J2数据库!C:Q,11,0)</f>
        <v>#VALUE!</v>
      </c>
      <c r="V98" s="18"/>
      <c r="W98" s="18" t="e">
        <f>VLOOKUP(E98,J2数据库!C:Q,12,0)</f>
        <v>#VALUE!</v>
      </c>
      <c r="X98" s="18" t="e">
        <f>VLOOKUP(E98,J2数据库!C:Q,13,0)&amp;"-"&amp;E98&amp;"-"&amp;H98</f>
        <v>#VALUE!</v>
      </c>
      <c r="Y98" s="19" t="e">
        <f>VLOOKUP(E98,J2数据库!C:Q,14,0)*C98</f>
        <v>#VALUE!</v>
      </c>
      <c r="Z98" s="18" t="e">
        <f>VLOOKUP(E98,J2数据库!C:Q,15,0)</f>
        <v>#VALUE!</v>
      </c>
      <c r="AA98" s="18" t="e">
        <f>VLOOKUP(H98,J2数据库!S:T,2,0)</f>
        <v>#N/A</v>
      </c>
      <c r="AB98" s="18"/>
      <c r="AC98" s="18">
        <f t="shared" si="22"/>
        <v>0</v>
      </c>
    </row>
    <row r="99" spans="1:29" x14ac:dyDescent="0.25">
      <c r="A99" s="22"/>
      <c r="B99" s="3"/>
      <c r="C99" s="3"/>
      <c r="D99" s="3"/>
      <c r="E99" s="18" t="e">
        <f t="shared" si="15"/>
        <v>#VALUE!</v>
      </c>
      <c r="F99" s="18" t="str">
        <f t="shared" si="16"/>
        <v/>
      </c>
      <c r="G99" s="18" t="str">
        <f t="shared" si="17"/>
        <v/>
      </c>
      <c r="H99" s="18" t="str">
        <f t="shared" si="18"/>
        <v/>
      </c>
      <c r="I99" s="18" t="str">
        <f t="shared" si="19"/>
        <v/>
      </c>
      <c r="J99" s="18" t="e">
        <f>VLOOKUP(E99,J2数据库!C:E,3,0)</f>
        <v>#VALUE!</v>
      </c>
      <c r="K99" s="18" t="e">
        <f>VLOOKUP(E99,J2数据库!C:Q,4,0)</f>
        <v>#VALUE!</v>
      </c>
      <c r="L99" s="19" t="e">
        <f t="shared" si="20"/>
        <v>#VALUE!</v>
      </c>
      <c r="M99" s="18" t="e">
        <f>VLOOKUP(E99,J2数据库!C:Q,5,0)</f>
        <v>#VALUE!</v>
      </c>
      <c r="N99" s="18" t="e">
        <f>VLOOKUP(H99,J2数据库!S:T,2,0)</f>
        <v>#N/A</v>
      </c>
      <c r="O99" s="18"/>
      <c r="P99" s="18" t="e">
        <f>VLOOKUP(E99,J2数据库!C:Q,7,0)</f>
        <v>#VALUE!</v>
      </c>
      <c r="Q99" s="18" t="e">
        <f>VLOOKUP(E99,J2数据库!C:Q,8,0)</f>
        <v>#VALUE!</v>
      </c>
      <c r="R99" s="18" t="e">
        <f>VLOOKUP(E99,J2数据库!C:Q,9,0)</f>
        <v>#VALUE!</v>
      </c>
      <c r="S99" s="19" t="e">
        <f t="shared" si="21"/>
        <v>#VALUE!</v>
      </c>
      <c r="T99" s="18" t="e">
        <f>VLOOKUP(E99,J2数据库!C:Q,10,0)</f>
        <v>#VALUE!</v>
      </c>
      <c r="U99" s="18" t="e">
        <f>VLOOKUP(E99,J2数据库!C:Q,11,0)</f>
        <v>#VALUE!</v>
      </c>
      <c r="V99" s="18"/>
      <c r="W99" s="18" t="e">
        <f>VLOOKUP(E99,J2数据库!C:Q,12,0)</f>
        <v>#VALUE!</v>
      </c>
      <c r="X99" s="18" t="e">
        <f>VLOOKUP(E99,J2数据库!C:Q,13,0)&amp;"-"&amp;E99&amp;"-"&amp;H99</f>
        <v>#VALUE!</v>
      </c>
      <c r="Y99" s="19" t="e">
        <f>VLOOKUP(E99,J2数据库!C:Q,14,0)*C99</f>
        <v>#VALUE!</v>
      </c>
      <c r="Z99" s="18" t="e">
        <f>VLOOKUP(E99,J2数据库!C:Q,15,0)</f>
        <v>#VALUE!</v>
      </c>
      <c r="AA99" s="18" t="e">
        <f>VLOOKUP(H99,J2数据库!S:T,2,0)</f>
        <v>#N/A</v>
      </c>
      <c r="AB99" s="18"/>
      <c r="AC99" s="18">
        <f t="shared" si="22"/>
        <v>0</v>
      </c>
    </row>
    <row r="100" spans="1:29" x14ac:dyDescent="0.25">
      <c r="A100" s="22"/>
      <c r="B100" s="3"/>
      <c r="C100" s="3"/>
      <c r="D100" s="3"/>
      <c r="E100" s="18" t="e">
        <f t="shared" si="15"/>
        <v>#VALUE!</v>
      </c>
      <c r="F100" s="18" t="str">
        <f t="shared" si="16"/>
        <v/>
      </c>
      <c r="G100" s="18" t="str">
        <f t="shared" si="17"/>
        <v/>
      </c>
      <c r="H100" s="18" t="str">
        <f t="shared" si="18"/>
        <v/>
      </c>
      <c r="I100" s="18" t="str">
        <f t="shared" si="19"/>
        <v/>
      </c>
      <c r="J100" s="18" t="e">
        <f>VLOOKUP(E100,J2数据库!C:E,3,0)</f>
        <v>#VALUE!</v>
      </c>
      <c r="K100" s="18" t="e">
        <f>VLOOKUP(E100,J2数据库!C:Q,4,0)</f>
        <v>#VALUE!</v>
      </c>
      <c r="L100" s="19" t="e">
        <f t="shared" si="20"/>
        <v>#VALUE!</v>
      </c>
      <c r="M100" s="18" t="e">
        <f>VLOOKUP(E100,J2数据库!C:Q,5,0)</f>
        <v>#VALUE!</v>
      </c>
      <c r="N100" s="18" t="e">
        <f>VLOOKUP(H100,J2数据库!S:T,2,0)</f>
        <v>#N/A</v>
      </c>
      <c r="O100" s="18"/>
      <c r="P100" s="18" t="e">
        <f>VLOOKUP(E100,J2数据库!C:Q,7,0)</f>
        <v>#VALUE!</v>
      </c>
      <c r="Q100" s="18" t="e">
        <f>VLOOKUP(E100,J2数据库!C:Q,8,0)</f>
        <v>#VALUE!</v>
      </c>
      <c r="R100" s="18" t="e">
        <f>VLOOKUP(E100,J2数据库!C:Q,9,0)</f>
        <v>#VALUE!</v>
      </c>
      <c r="S100" s="19" t="e">
        <f t="shared" si="21"/>
        <v>#VALUE!</v>
      </c>
      <c r="T100" s="18" t="e">
        <f>VLOOKUP(E100,J2数据库!C:Q,10,0)</f>
        <v>#VALUE!</v>
      </c>
      <c r="U100" s="18" t="e">
        <f>VLOOKUP(E100,J2数据库!C:Q,11,0)</f>
        <v>#VALUE!</v>
      </c>
      <c r="V100" s="18"/>
      <c r="W100" s="18" t="e">
        <f>VLOOKUP(E100,J2数据库!C:Q,12,0)</f>
        <v>#VALUE!</v>
      </c>
      <c r="X100" s="18" t="e">
        <f>VLOOKUP(E100,J2数据库!C:Q,13,0)&amp;"-"&amp;E100&amp;"-"&amp;H100</f>
        <v>#VALUE!</v>
      </c>
      <c r="Y100" s="19" t="e">
        <f>VLOOKUP(E100,J2数据库!C:Q,14,0)*C100</f>
        <v>#VALUE!</v>
      </c>
      <c r="Z100" s="18" t="e">
        <f>VLOOKUP(E100,J2数据库!C:Q,15,0)</f>
        <v>#VALUE!</v>
      </c>
      <c r="AA100" s="18" t="e">
        <f>VLOOKUP(H100,J2数据库!S:T,2,0)</f>
        <v>#N/A</v>
      </c>
      <c r="AB100" s="18"/>
      <c r="AC100" s="18">
        <f t="shared" si="22"/>
        <v>0</v>
      </c>
    </row>
    <row r="101" spans="1:29" x14ac:dyDescent="0.25">
      <c r="D101" s="2"/>
    </row>
  </sheetData>
  <sheetProtection algorithmName="SHA-512" hashValue="UZNatcnlw2+WzJlJPw90ysHoxrI0/7CnYiJM/eQoNy3zEiCEpvjGRApYFIyK4NmMQcuBzqUWaP4xpdwf5BqRNw==" saltValue="XZx+rVNNVyvDXfTdHUv+UA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BA64D-B56C-434B-B7B6-5EEB81807E66}">
  <sheetPr codeName="Sheet129"/>
  <dimension ref="A1:T25"/>
  <sheetViews>
    <sheetView workbookViewId="0"/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5.26953125" bestFit="1" customWidth="1"/>
    <col min="6" max="6" width="6.7265625" bestFit="1" customWidth="1"/>
    <col min="7" max="7" width="5.26953125" bestFit="1" customWidth="1"/>
    <col min="8" max="8" width="11.36328125" bestFit="1" customWidth="1"/>
    <col min="9" max="9" width="5.26953125" bestFit="1" customWidth="1"/>
    <col min="10" max="10" width="6.7265625" bestFit="1" customWidth="1"/>
    <col min="11" max="11" width="6.26953125" bestFit="1" customWidth="1"/>
    <col min="12" max="12" width="5.26953125" bestFit="1" customWidth="1"/>
    <col min="13" max="13" width="6.26953125" bestFit="1" customWidth="1"/>
    <col min="14" max="14" width="16.90625" bestFit="1" customWidth="1"/>
    <col min="15" max="17" width="5.26953125" bestFit="1" customWidth="1"/>
    <col min="18" max="18" width="6.26953125" customWidth="1"/>
    <col min="19" max="19" width="9.26953125" bestFit="1" customWidth="1"/>
    <col min="20" max="20" width="11.36328125" bestFit="1" customWidth="1"/>
  </cols>
  <sheetData>
    <row r="1" spans="1:20" x14ac:dyDescent="0.25">
      <c r="A1" s="43" t="str">
        <f>HYPERLINK("#管架编号及数量输入!J1","序号/回输入界面")</f>
        <v>序号/回输入界面</v>
      </c>
      <c r="B1" s="46"/>
      <c r="C1" s="80"/>
      <c r="D1" s="82"/>
      <c r="E1" s="86" t="s">
        <v>464</v>
      </c>
      <c r="F1" s="87"/>
      <c r="G1" s="87"/>
      <c r="H1" s="87"/>
      <c r="I1" s="86" t="s">
        <v>465</v>
      </c>
      <c r="J1" s="87"/>
      <c r="K1" s="87"/>
      <c r="L1" s="87"/>
      <c r="M1" s="87"/>
      <c r="N1" s="94" t="s">
        <v>475</v>
      </c>
      <c r="O1" s="95"/>
      <c r="P1" s="95"/>
      <c r="Q1" s="95"/>
      <c r="R1" s="35"/>
      <c r="S1" s="76" t="s">
        <v>45</v>
      </c>
      <c r="T1" s="76"/>
    </row>
    <row r="2" spans="1:20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1" t="s">
        <v>12</v>
      </c>
      <c r="F2" s="3" t="s">
        <v>2</v>
      </c>
      <c r="G2" s="1" t="s">
        <v>3</v>
      </c>
      <c r="H2" s="1" t="s">
        <v>4</v>
      </c>
      <c r="I2" s="1" t="s">
        <v>12</v>
      </c>
      <c r="J2" s="1" t="s">
        <v>2</v>
      </c>
      <c r="K2" s="3" t="s">
        <v>89</v>
      </c>
      <c r="L2" s="1" t="s">
        <v>3</v>
      </c>
      <c r="M2" s="1" t="s">
        <v>4</v>
      </c>
      <c r="N2" s="1" t="s">
        <v>12</v>
      </c>
      <c r="O2" s="3" t="s">
        <v>82</v>
      </c>
      <c r="P2" s="3" t="s">
        <v>32</v>
      </c>
      <c r="Q2" s="1" t="s">
        <v>3</v>
      </c>
      <c r="R2" s="30"/>
      <c r="S2" s="3" t="s">
        <v>44</v>
      </c>
      <c r="T2" s="1" t="s">
        <v>4</v>
      </c>
    </row>
    <row r="3" spans="1:20" ht="15" x14ac:dyDescent="0.25">
      <c r="A3" s="3" t="s">
        <v>472</v>
      </c>
      <c r="B3" s="3" t="s">
        <v>473</v>
      </c>
      <c r="C3" s="11">
        <v>6</v>
      </c>
      <c r="D3" s="45">
        <v>10.199999999999999</v>
      </c>
      <c r="E3" s="3" t="s">
        <v>116</v>
      </c>
      <c r="F3" s="34" t="s">
        <v>468</v>
      </c>
      <c r="G3" s="3" t="s">
        <v>274</v>
      </c>
      <c r="H3" s="3" t="s">
        <v>315</v>
      </c>
      <c r="I3" s="3" t="s">
        <v>116</v>
      </c>
      <c r="J3" s="34" t="s">
        <v>468</v>
      </c>
      <c r="K3" s="1">
        <v>100</v>
      </c>
      <c r="L3" s="3" t="s">
        <v>274</v>
      </c>
      <c r="M3" s="1" t="s">
        <v>7</v>
      </c>
      <c r="N3" s="3" t="s">
        <v>49</v>
      </c>
      <c r="O3" s="3" t="s">
        <v>476</v>
      </c>
      <c r="P3" s="3">
        <v>2</v>
      </c>
      <c r="Q3" s="1" t="s">
        <v>36</v>
      </c>
      <c r="R3" s="30"/>
      <c r="S3" s="1" t="s">
        <v>311</v>
      </c>
      <c r="T3" s="3" t="s">
        <v>312</v>
      </c>
    </row>
    <row r="4" spans="1:20" ht="15" x14ac:dyDescent="0.25">
      <c r="A4" s="3"/>
      <c r="B4" s="1"/>
      <c r="C4" s="45">
        <v>8</v>
      </c>
      <c r="D4" s="45">
        <v>13.5</v>
      </c>
      <c r="E4" s="3" t="s">
        <v>116</v>
      </c>
      <c r="F4" s="34" t="s">
        <v>468</v>
      </c>
      <c r="G4" s="1" t="s">
        <v>16</v>
      </c>
      <c r="H4" s="3" t="s">
        <v>315</v>
      </c>
      <c r="I4" s="3" t="s">
        <v>116</v>
      </c>
      <c r="J4" s="34" t="s">
        <v>468</v>
      </c>
      <c r="K4" s="1">
        <v>100</v>
      </c>
      <c r="L4" s="3" t="s">
        <v>274</v>
      </c>
      <c r="M4" s="1" t="s">
        <v>7</v>
      </c>
      <c r="N4" s="3" t="s">
        <v>49</v>
      </c>
      <c r="O4" s="3" t="s">
        <v>476</v>
      </c>
      <c r="P4" s="3">
        <v>2</v>
      </c>
      <c r="Q4" s="1" t="s">
        <v>36</v>
      </c>
      <c r="R4" s="30"/>
      <c r="S4" s="3" t="s">
        <v>34</v>
      </c>
      <c r="T4" s="1" t="s">
        <v>7</v>
      </c>
    </row>
    <row r="5" spans="1:20" ht="15" x14ac:dyDescent="0.25">
      <c r="A5" s="3"/>
      <c r="B5" s="1"/>
      <c r="C5" s="45">
        <v>10</v>
      </c>
      <c r="D5" s="45">
        <v>17.2</v>
      </c>
      <c r="E5" s="3" t="s">
        <v>116</v>
      </c>
      <c r="F5" s="34" t="s">
        <v>468</v>
      </c>
      <c r="G5" s="1" t="s">
        <v>16</v>
      </c>
      <c r="H5" s="3" t="s">
        <v>315</v>
      </c>
      <c r="I5" s="3" t="s">
        <v>116</v>
      </c>
      <c r="J5" s="34" t="s">
        <v>468</v>
      </c>
      <c r="K5" s="1">
        <v>100</v>
      </c>
      <c r="L5" s="3" t="s">
        <v>274</v>
      </c>
      <c r="M5" s="1" t="s">
        <v>7</v>
      </c>
      <c r="N5" s="3" t="s">
        <v>49</v>
      </c>
      <c r="O5" s="3" t="s">
        <v>476</v>
      </c>
      <c r="P5" s="3">
        <v>2</v>
      </c>
      <c r="Q5" s="1" t="s">
        <v>36</v>
      </c>
      <c r="R5" s="30"/>
      <c r="S5" s="3" t="s">
        <v>54</v>
      </c>
      <c r="T5" s="3" t="s">
        <v>312</v>
      </c>
    </row>
    <row r="6" spans="1:20" ht="15" x14ac:dyDescent="0.25">
      <c r="A6" s="3"/>
      <c r="B6" s="1"/>
      <c r="C6" s="45">
        <v>15</v>
      </c>
      <c r="D6" s="45">
        <v>21.3</v>
      </c>
      <c r="E6" s="3" t="s">
        <v>116</v>
      </c>
      <c r="F6" s="34" t="s">
        <v>468</v>
      </c>
      <c r="G6" s="1" t="s">
        <v>16</v>
      </c>
      <c r="H6" s="3" t="s">
        <v>315</v>
      </c>
      <c r="I6" s="3" t="s">
        <v>116</v>
      </c>
      <c r="J6" s="34" t="s">
        <v>468</v>
      </c>
      <c r="K6" s="1">
        <v>100</v>
      </c>
      <c r="L6" s="3" t="s">
        <v>274</v>
      </c>
      <c r="M6" s="1" t="s">
        <v>7</v>
      </c>
      <c r="N6" s="3" t="s">
        <v>49</v>
      </c>
      <c r="O6" s="3" t="s">
        <v>476</v>
      </c>
      <c r="P6" s="3">
        <v>2</v>
      </c>
      <c r="Q6" s="1" t="s">
        <v>36</v>
      </c>
      <c r="R6" s="30"/>
      <c r="S6" s="3" t="s">
        <v>172</v>
      </c>
      <c r="T6" s="6" t="s">
        <v>313</v>
      </c>
    </row>
    <row r="7" spans="1:20" ht="15" x14ac:dyDescent="0.25">
      <c r="C7" s="45">
        <v>20</v>
      </c>
      <c r="D7" s="45">
        <v>26.9</v>
      </c>
      <c r="E7" s="3" t="s">
        <v>116</v>
      </c>
      <c r="F7" s="34" t="s">
        <v>468</v>
      </c>
      <c r="G7" s="1" t="s">
        <v>16</v>
      </c>
      <c r="H7" s="3" t="s">
        <v>315</v>
      </c>
      <c r="I7" s="3" t="s">
        <v>116</v>
      </c>
      <c r="J7" s="34" t="s">
        <v>468</v>
      </c>
      <c r="K7" s="1">
        <v>100</v>
      </c>
      <c r="L7" s="3" t="s">
        <v>274</v>
      </c>
      <c r="M7" s="1" t="s">
        <v>7</v>
      </c>
      <c r="N7" s="3" t="s">
        <v>49</v>
      </c>
      <c r="O7" s="3" t="s">
        <v>476</v>
      </c>
      <c r="P7" s="3">
        <v>2</v>
      </c>
      <c r="Q7" s="1" t="s">
        <v>36</v>
      </c>
      <c r="R7" s="30"/>
      <c r="S7" s="3" t="s">
        <v>50</v>
      </c>
      <c r="T7" s="3" t="s">
        <v>56</v>
      </c>
    </row>
    <row r="8" spans="1:20" ht="15" x14ac:dyDescent="0.25">
      <c r="C8" s="45">
        <v>25</v>
      </c>
      <c r="D8" s="45">
        <v>33.700000000000003</v>
      </c>
      <c r="E8" s="3" t="s">
        <v>116</v>
      </c>
      <c r="F8" s="34" t="s">
        <v>468</v>
      </c>
      <c r="G8" s="1" t="s">
        <v>16</v>
      </c>
      <c r="H8" s="3" t="s">
        <v>315</v>
      </c>
      <c r="I8" s="3" t="s">
        <v>116</v>
      </c>
      <c r="J8" s="34" t="s">
        <v>468</v>
      </c>
      <c r="K8" s="1">
        <v>100</v>
      </c>
      <c r="L8" s="3" t="s">
        <v>274</v>
      </c>
      <c r="M8" s="1" t="s">
        <v>7</v>
      </c>
      <c r="N8" s="3" t="s">
        <v>49</v>
      </c>
      <c r="O8" s="3" t="s">
        <v>476</v>
      </c>
      <c r="P8" s="3">
        <v>2</v>
      </c>
      <c r="Q8" s="1" t="s">
        <v>36</v>
      </c>
      <c r="R8" s="30"/>
      <c r="S8" s="3" t="s">
        <v>37</v>
      </c>
      <c r="T8" s="3" t="s">
        <v>38</v>
      </c>
    </row>
    <row r="9" spans="1:20" ht="15" x14ac:dyDescent="0.25">
      <c r="C9" s="45">
        <v>32</v>
      </c>
      <c r="D9" s="45">
        <v>42.4</v>
      </c>
      <c r="E9" s="3" t="s">
        <v>116</v>
      </c>
      <c r="F9" s="34" t="s">
        <v>468</v>
      </c>
      <c r="G9" s="1" t="s">
        <v>16</v>
      </c>
      <c r="H9" s="3" t="s">
        <v>315</v>
      </c>
      <c r="I9" s="3" t="s">
        <v>116</v>
      </c>
      <c r="J9" s="34" t="s">
        <v>468</v>
      </c>
      <c r="K9" s="1">
        <v>100</v>
      </c>
      <c r="L9" s="3" t="s">
        <v>274</v>
      </c>
      <c r="M9" s="1" t="s">
        <v>7</v>
      </c>
      <c r="N9" s="3" t="s">
        <v>49</v>
      </c>
      <c r="O9" s="3" t="s">
        <v>476</v>
      </c>
      <c r="P9" s="3">
        <v>2</v>
      </c>
      <c r="Q9" s="1" t="s">
        <v>36</v>
      </c>
      <c r="R9" s="30"/>
    </row>
    <row r="10" spans="1:20" ht="15" x14ac:dyDescent="0.25">
      <c r="C10" s="45">
        <v>40</v>
      </c>
      <c r="D10" s="45">
        <v>48.3</v>
      </c>
      <c r="E10" s="3" t="s">
        <v>116</v>
      </c>
      <c r="F10" s="34" t="s">
        <v>468</v>
      </c>
      <c r="G10" s="1" t="s">
        <v>16</v>
      </c>
      <c r="H10" s="3" t="s">
        <v>315</v>
      </c>
      <c r="I10" s="3" t="s">
        <v>116</v>
      </c>
      <c r="J10" s="34" t="s">
        <v>468</v>
      </c>
      <c r="K10" s="1">
        <v>100</v>
      </c>
      <c r="L10" s="3" t="s">
        <v>274</v>
      </c>
      <c r="M10" s="1" t="s">
        <v>7</v>
      </c>
      <c r="N10" s="3" t="s">
        <v>49</v>
      </c>
      <c r="O10" s="3" t="s">
        <v>476</v>
      </c>
      <c r="P10" s="3">
        <v>2</v>
      </c>
      <c r="Q10" s="1" t="s">
        <v>36</v>
      </c>
      <c r="R10" s="30"/>
    </row>
    <row r="11" spans="1:20" ht="15" x14ac:dyDescent="0.25">
      <c r="C11" s="45">
        <v>50</v>
      </c>
      <c r="D11" s="45">
        <v>60.3</v>
      </c>
      <c r="E11" s="3" t="s">
        <v>116</v>
      </c>
      <c r="F11" s="34" t="s">
        <v>468</v>
      </c>
      <c r="G11" s="1" t="s">
        <v>16</v>
      </c>
      <c r="H11" s="3" t="s">
        <v>315</v>
      </c>
      <c r="I11" s="3" t="s">
        <v>116</v>
      </c>
      <c r="J11" s="34" t="s">
        <v>468</v>
      </c>
      <c r="K11" s="1">
        <v>100</v>
      </c>
      <c r="L11" s="3" t="s">
        <v>274</v>
      </c>
      <c r="M11" s="1" t="s">
        <v>7</v>
      </c>
      <c r="N11" s="3" t="s">
        <v>49</v>
      </c>
      <c r="O11" s="3" t="s">
        <v>476</v>
      </c>
      <c r="P11" s="3">
        <v>2</v>
      </c>
      <c r="Q11" s="1" t="s">
        <v>36</v>
      </c>
      <c r="R11" s="30"/>
    </row>
    <row r="12" spans="1:20" ht="15" x14ac:dyDescent="0.25">
      <c r="C12" s="45">
        <v>65</v>
      </c>
      <c r="D12" s="45">
        <v>76.099999999999994</v>
      </c>
      <c r="E12" s="3" t="s">
        <v>116</v>
      </c>
      <c r="F12" s="34" t="s">
        <v>468</v>
      </c>
      <c r="G12" s="1" t="s">
        <v>16</v>
      </c>
      <c r="H12" s="3" t="s">
        <v>315</v>
      </c>
      <c r="I12" s="3" t="s">
        <v>116</v>
      </c>
      <c r="J12" s="34" t="s">
        <v>468</v>
      </c>
      <c r="K12" s="1">
        <v>100</v>
      </c>
      <c r="L12" s="3" t="s">
        <v>274</v>
      </c>
      <c r="M12" s="1" t="s">
        <v>7</v>
      </c>
      <c r="N12" s="3" t="s">
        <v>49</v>
      </c>
      <c r="O12" s="3" t="s">
        <v>476</v>
      </c>
      <c r="P12" s="3">
        <v>2</v>
      </c>
      <c r="Q12" s="1" t="s">
        <v>36</v>
      </c>
      <c r="R12" s="30"/>
    </row>
    <row r="13" spans="1:20" ht="15" x14ac:dyDescent="0.25">
      <c r="C13" s="45">
        <v>80</v>
      </c>
      <c r="D13" s="45">
        <v>88.9</v>
      </c>
      <c r="E13" s="3" t="s">
        <v>116</v>
      </c>
      <c r="F13" s="34" t="s">
        <v>469</v>
      </c>
      <c r="G13" s="1" t="s">
        <v>16</v>
      </c>
      <c r="H13" s="3" t="s">
        <v>315</v>
      </c>
      <c r="I13" s="3" t="s">
        <v>116</v>
      </c>
      <c r="J13" s="34" t="s">
        <v>469</v>
      </c>
      <c r="K13" s="1">
        <v>100</v>
      </c>
      <c r="L13" s="3" t="s">
        <v>274</v>
      </c>
      <c r="M13" s="1" t="s">
        <v>7</v>
      </c>
      <c r="N13" s="3" t="s">
        <v>49</v>
      </c>
      <c r="O13" s="3" t="s">
        <v>476</v>
      </c>
      <c r="P13" s="3">
        <v>2</v>
      </c>
      <c r="Q13" s="1" t="s">
        <v>36</v>
      </c>
      <c r="R13" s="30"/>
    </row>
    <row r="14" spans="1:20" ht="15" x14ac:dyDescent="0.25">
      <c r="C14" s="45">
        <v>100</v>
      </c>
      <c r="D14" s="45">
        <v>114.3</v>
      </c>
      <c r="E14" s="3" t="s">
        <v>116</v>
      </c>
      <c r="F14" s="34" t="s">
        <v>469</v>
      </c>
      <c r="G14" s="1" t="s">
        <v>16</v>
      </c>
      <c r="H14" s="3" t="s">
        <v>315</v>
      </c>
      <c r="I14" s="3" t="s">
        <v>116</v>
      </c>
      <c r="J14" s="34" t="s">
        <v>469</v>
      </c>
      <c r="K14" s="1">
        <v>100</v>
      </c>
      <c r="L14" s="3" t="s">
        <v>274</v>
      </c>
      <c r="M14" s="1" t="s">
        <v>7</v>
      </c>
      <c r="N14" s="3" t="s">
        <v>49</v>
      </c>
      <c r="O14" s="3" t="s">
        <v>476</v>
      </c>
      <c r="P14" s="3">
        <v>2</v>
      </c>
      <c r="Q14" s="1" t="s">
        <v>36</v>
      </c>
      <c r="R14" s="30"/>
    </row>
    <row r="15" spans="1:20" ht="15" x14ac:dyDescent="0.25">
      <c r="C15" s="45">
        <v>125</v>
      </c>
      <c r="D15" s="45">
        <v>139.69999999999999</v>
      </c>
      <c r="E15" s="3" t="s">
        <v>116</v>
      </c>
      <c r="F15" s="34" t="s">
        <v>469</v>
      </c>
      <c r="G15" s="1" t="s">
        <v>16</v>
      </c>
      <c r="H15" s="3" t="s">
        <v>315</v>
      </c>
      <c r="I15" s="3" t="s">
        <v>116</v>
      </c>
      <c r="J15" s="34" t="s">
        <v>469</v>
      </c>
      <c r="K15" s="1">
        <v>100</v>
      </c>
      <c r="L15" s="3" t="s">
        <v>274</v>
      </c>
      <c r="M15" s="1" t="s">
        <v>7</v>
      </c>
      <c r="N15" s="3" t="s">
        <v>49</v>
      </c>
      <c r="O15" s="3" t="s">
        <v>476</v>
      </c>
      <c r="P15" s="3">
        <v>2</v>
      </c>
      <c r="Q15" s="1" t="s">
        <v>36</v>
      </c>
      <c r="R15" s="30"/>
    </row>
    <row r="16" spans="1:20" ht="15" x14ac:dyDescent="0.25">
      <c r="C16" s="45">
        <v>150</v>
      </c>
      <c r="D16" s="45">
        <v>168.3</v>
      </c>
      <c r="E16" s="3" t="s">
        <v>116</v>
      </c>
      <c r="F16" s="34" t="s">
        <v>469</v>
      </c>
      <c r="G16" s="1" t="s">
        <v>16</v>
      </c>
      <c r="H16" s="3" t="s">
        <v>315</v>
      </c>
      <c r="I16" s="3" t="s">
        <v>116</v>
      </c>
      <c r="J16" s="34" t="s">
        <v>469</v>
      </c>
      <c r="K16" s="1">
        <v>100</v>
      </c>
      <c r="L16" s="3" t="s">
        <v>274</v>
      </c>
      <c r="M16" s="1" t="s">
        <v>7</v>
      </c>
      <c r="N16" s="3" t="s">
        <v>49</v>
      </c>
      <c r="O16" s="3" t="s">
        <v>476</v>
      </c>
      <c r="P16" s="3">
        <v>2</v>
      </c>
      <c r="Q16" s="1" t="s">
        <v>36</v>
      </c>
      <c r="R16" s="30"/>
    </row>
    <row r="17" spans="3:18" ht="15" x14ac:dyDescent="0.25">
      <c r="C17" s="45">
        <v>200</v>
      </c>
      <c r="D17" s="45">
        <v>219.1</v>
      </c>
      <c r="E17" s="3" t="s">
        <v>116</v>
      </c>
      <c r="F17" s="34" t="s">
        <v>291</v>
      </c>
      <c r="G17" s="1" t="s">
        <v>16</v>
      </c>
      <c r="H17" s="3" t="s">
        <v>315</v>
      </c>
      <c r="I17" s="3" t="s">
        <v>116</v>
      </c>
      <c r="J17" s="34" t="s">
        <v>291</v>
      </c>
      <c r="K17" s="1">
        <v>120</v>
      </c>
      <c r="L17" s="3" t="s">
        <v>274</v>
      </c>
      <c r="M17" s="1" t="s">
        <v>7</v>
      </c>
      <c r="N17" s="3" t="s">
        <v>49</v>
      </c>
      <c r="O17" s="3" t="s">
        <v>476</v>
      </c>
      <c r="P17" s="3">
        <v>2</v>
      </c>
      <c r="Q17" s="1" t="s">
        <v>36</v>
      </c>
      <c r="R17" s="30"/>
    </row>
    <row r="18" spans="3:18" ht="15" x14ac:dyDescent="0.25">
      <c r="C18" s="45">
        <v>250</v>
      </c>
      <c r="D18" s="45">
        <v>273</v>
      </c>
      <c r="E18" s="3" t="s">
        <v>116</v>
      </c>
      <c r="F18" s="34" t="s">
        <v>291</v>
      </c>
      <c r="G18" s="1" t="s">
        <v>16</v>
      </c>
      <c r="H18" s="3" t="s">
        <v>315</v>
      </c>
      <c r="I18" s="3" t="s">
        <v>116</v>
      </c>
      <c r="J18" s="34" t="s">
        <v>291</v>
      </c>
      <c r="K18" s="1">
        <v>150</v>
      </c>
      <c r="L18" s="3" t="s">
        <v>274</v>
      </c>
      <c r="M18" s="1" t="s">
        <v>7</v>
      </c>
      <c r="N18" s="3" t="s">
        <v>49</v>
      </c>
      <c r="O18" s="3" t="s">
        <v>476</v>
      </c>
      <c r="P18" s="3">
        <v>2</v>
      </c>
      <c r="Q18" s="1" t="s">
        <v>36</v>
      </c>
      <c r="R18" s="30"/>
    </row>
    <row r="19" spans="3:18" ht="15" x14ac:dyDescent="0.25">
      <c r="C19" s="45">
        <v>300</v>
      </c>
      <c r="D19" s="45">
        <v>323.89999999999998</v>
      </c>
      <c r="E19" s="3" t="s">
        <v>116</v>
      </c>
      <c r="F19" s="34" t="s">
        <v>291</v>
      </c>
      <c r="G19" s="1" t="s">
        <v>16</v>
      </c>
      <c r="H19" s="3" t="s">
        <v>315</v>
      </c>
      <c r="I19" s="3" t="s">
        <v>116</v>
      </c>
      <c r="J19" s="34" t="s">
        <v>291</v>
      </c>
      <c r="K19" s="1">
        <v>180</v>
      </c>
      <c r="L19" s="3" t="s">
        <v>274</v>
      </c>
      <c r="M19" s="1" t="s">
        <v>7</v>
      </c>
      <c r="N19" s="3" t="s">
        <v>49</v>
      </c>
      <c r="O19" s="3" t="s">
        <v>476</v>
      </c>
      <c r="P19" s="3">
        <v>2</v>
      </c>
      <c r="Q19" s="1" t="s">
        <v>36</v>
      </c>
      <c r="R19" s="30"/>
    </row>
    <row r="20" spans="3:18" ht="15" x14ac:dyDescent="0.25">
      <c r="C20" s="45">
        <v>350</v>
      </c>
      <c r="D20" s="45">
        <v>355.6</v>
      </c>
      <c r="E20" s="3" t="s">
        <v>116</v>
      </c>
      <c r="F20" s="34" t="s">
        <v>291</v>
      </c>
      <c r="G20" s="1" t="s">
        <v>16</v>
      </c>
      <c r="H20" s="3" t="s">
        <v>315</v>
      </c>
      <c r="I20" s="3" t="s">
        <v>116</v>
      </c>
      <c r="J20" s="34" t="s">
        <v>291</v>
      </c>
      <c r="K20" s="1">
        <v>200</v>
      </c>
      <c r="L20" s="3" t="s">
        <v>274</v>
      </c>
      <c r="M20" s="1" t="s">
        <v>7</v>
      </c>
      <c r="N20" s="3" t="s">
        <v>49</v>
      </c>
      <c r="O20" s="3" t="s">
        <v>476</v>
      </c>
      <c r="P20" s="3">
        <v>2</v>
      </c>
      <c r="Q20" s="1" t="s">
        <v>36</v>
      </c>
      <c r="R20" s="30"/>
    </row>
    <row r="21" spans="3:18" ht="15" x14ac:dyDescent="0.25">
      <c r="C21" s="45">
        <v>400</v>
      </c>
      <c r="D21" s="45">
        <v>406.4</v>
      </c>
      <c r="E21" s="3" t="s">
        <v>116</v>
      </c>
      <c r="F21" s="34" t="s">
        <v>291</v>
      </c>
      <c r="G21" s="1" t="s">
        <v>16</v>
      </c>
      <c r="H21" s="3" t="s">
        <v>315</v>
      </c>
      <c r="I21" s="3" t="s">
        <v>116</v>
      </c>
      <c r="J21" s="34" t="s">
        <v>322</v>
      </c>
      <c r="K21" s="1">
        <v>220</v>
      </c>
      <c r="L21" s="3" t="s">
        <v>274</v>
      </c>
      <c r="M21" s="1" t="s">
        <v>7</v>
      </c>
      <c r="N21" s="3" t="s">
        <v>49</v>
      </c>
      <c r="O21" s="3" t="s">
        <v>476</v>
      </c>
      <c r="P21" s="3">
        <v>2</v>
      </c>
      <c r="Q21" s="1" t="s">
        <v>36</v>
      </c>
      <c r="R21" s="30"/>
    </row>
    <row r="22" spans="3:18" ht="15" x14ac:dyDescent="0.25">
      <c r="C22" s="45">
        <v>450</v>
      </c>
      <c r="D22" s="45">
        <v>457</v>
      </c>
      <c r="E22" s="3" t="s">
        <v>116</v>
      </c>
      <c r="F22" s="34" t="s">
        <v>291</v>
      </c>
      <c r="G22" s="1" t="s">
        <v>16</v>
      </c>
      <c r="H22" s="3" t="s">
        <v>315</v>
      </c>
      <c r="I22" s="3" t="s">
        <v>116</v>
      </c>
      <c r="J22" s="34" t="s">
        <v>322</v>
      </c>
      <c r="K22" s="1">
        <v>250</v>
      </c>
      <c r="L22" s="3" t="s">
        <v>274</v>
      </c>
      <c r="M22" s="1" t="s">
        <v>7</v>
      </c>
      <c r="N22" s="3" t="s">
        <v>49</v>
      </c>
      <c r="O22" s="3" t="s">
        <v>476</v>
      </c>
      <c r="P22" s="3">
        <v>2</v>
      </c>
      <c r="Q22" s="1" t="s">
        <v>36</v>
      </c>
      <c r="R22" s="30"/>
    </row>
    <row r="23" spans="3:18" ht="15" x14ac:dyDescent="0.25">
      <c r="C23" s="45">
        <v>500</v>
      </c>
      <c r="D23" s="45">
        <v>508</v>
      </c>
      <c r="E23" s="3" t="s">
        <v>116</v>
      </c>
      <c r="F23" s="34" t="s">
        <v>322</v>
      </c>
      <c r="G23" s="1" t="s">
        <v>16</v>
      </c>
      <c r="H23" s="3" t="s">
        <v>315</v>
      </c>
      <c r="I23" s="3" t="s">
        <v>116</v>
      </c>
      <c r="J23" s="34" t="s">
        <v>322</v>
      </c>
      <c r="K23" s="1">
        <v>280</v>
      </c>
      <c r="L23" s="3" t="s">
        <v>274</v>
      </c>
      <c r="M23" s="1" t="s">
        <v>7</v>
      </c>
      <c r="N23" s="3" t="s">
        <v>49</v>
      </c>
      <c r="O23" s="3" t="s">
        <v>476</v>
      </c>
      <c r="P23" s="3">
        <v>2</v>
      </c>
      <c r="Q23" s="1" t="s">
        <v>36</v>
      </c>
      <c r="R23" s="30"/>
    </row>
    <row r="24" spans="3:18" ht="15" x14ac:dyDescent="0.25">
      <c r="C24" s="45">
        <v>550</v>
      </c>
      <c r="D24" s="45">
        <v>559</v>
      </c>
      <c r="E24" s="3" t="s">
        <v>116</v>
      </c>
      <c r="F24" s="34" t="s">
        <v>322</v>
      </c>
      <c r="G24" s="1" t="s">
        <v>16</v>
      </c>
      <c r="H24" s="3" t="s">
        <v>315</v>
      </c>
      <c r="I24" s="3" t="s">
        <v>116</v>
      </c>
      <c r="J24" s="34" t="s">
        <v>322</v>
      </c>
      <c r="K24" s="1">
        <v>300</v>
      </c>
      <c r="L24" s="3" t="s">
        <v>274</v>
      </c>
      <c r="M24" s="1" t="s">
        <v>7</v>
      </c>
      <c r="N24" s="3" t="s">
        <v>49</v>
      </c>
      <c r="O24" s="3" t="s">
        <v>476</v>
      </c>
      <c r="P24" s="3">
        <v>2</v>
      </c>
      <c r="Q24" s="1" t="s">
        <v>36</v>
      </c>
      <c r="R24" s="30"/>
    </row>
    <row r="25" spans="3:18" ht="15" x14ac:dyDescent="0.25">
      <c r="C25" s="45">
        <v>600</v>
      </c>
      <c r="D25" s="45">
        <v>610</v>
      </c>
      <c r="E25" s="3" t="s">
        <v>116</v>
      </c>
      <c r="F25" s="34" t="s">
        <v>322</v>
      </c>
      <c r="G25" s="1" t="s">
        <v>16</v>
      </c>
      <c r="H25" s="3" t="s">
        <v>315</v>
      </c>
      <c r="I25" s="3" t="s">
        <v>116</v>
      </c>
      <c r="J25" s="34" t="s">
        <v>322</v>
      </c>
      <c r="K25" s="1">
        <v>330</v>
      </c>
      <c r="L25" s="3" t="s">
        <v>274</v>
      </c>
      <c r="M25" s="1" t="s">
        <v>7</v>
      </c>
      <c r="N25" s="3" t="s">
        <v>49</v>
      </c>
      <c r="O25" s="3" t="s">
        <v>476</v>
      </c>
      <c r="P25" s="3">
        <v>2</v>
      </c>
      <c r="Q25" s="1" t="s">
        <v>36</v>
      </c>
      <c r="R25" s="30"/>
    </row>
  </sheetData>
  <sheetProtection algorithmName="SHA-512" hashValue="xeQzR8GCOEUTC35rlmqYkOOldbeJphGfTjg59zqDd5AyWyzMn+fq+8CT49ETwMPPl7lqNZ2YfN8p1jdKGJYV6Q==" saltValue="MaW77JYIbv3uLvXvGz94ZA==" spinCount="100000" sheet="1" objects="1" scenarios="1"/>
  <mergeCells count="5">
    <mergeCell ref="C1:D1"/>
    <mergeCell ref="E1:H1"/>
    <mergeCell ref="I1:M1"/>
    <mergeCell ref="S1:T1"/>
    <mergeCell ref="N1:Q1"/>
  </mergeCells>
  <phoneticPr fontId="6" type="noConversion"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9D65-2D89-4211-BFD1-179D7BBAD976}">
  <sheetPr codeName="Sheet130"/>
  <dimension ref="A1:AD100"/>
  <sheetViews>
    <sheetView workbookViewId="0"/>
  </sheetViews>
  <sheetFormatPr defaultRowHeight="14" x14ac:dyDescent="0.25"/>
  <cols>
    <col min="1" max="1" width="16.90625" style="23" bestFit="1" customWidth="1"/>
    <col min="2" max="2" width="21.08984375" style="35" bestFit="1" customWidth="1"/>
    <col min="3" max="4" width="5.26953125" bestFit="1" customWidth="1"/>
    <col min="5" max="5" width="8.26953125" bestFit="1" customWidth="1"/>
    <col min="6" max="7" width="5.26953125" bestFit="1" customWidth="1"/>
    <col min="8" max="9" width="9.26953125" bestFit="1" customWidth="1"/>
    <col min="10" max="10" width="11.36328125" bestFit="1" customWidth="1"/>
    <col min="11" max="11" width="6.26953125" bestFit="1" customWidth="1"/>
    <col min="12" max="12" width="7.26953125" bestFit="1" customWidth="1"/>
    <col min="13" max="13" width="5.26953125" bestFit="1" customWidth="1"/>
    <col min="14" max="14" width="11.36328125" bestFit="1" customWidth="1"/>
    <col min="15" max="15" width="5.26953125" bestFit="1" customWidth="1"/>
    <col min="16" max="16" width="11.36328125" bestFit="1" customWidth="1"/>
    <col min="17" max="17" width="6.26953125" bestFit="1" customWidth="1"/>
    <col min="18" max="18" width="8.26953125" bestFit="1" customWidth="1"/>
    <col min="19" max="19" width="7.26953125" bestFit="1" customWidth="1"/>
    <col min="20" max="20" width="5.26953125" bestFit="1" customWidth="1"/>
    <col min="21" max="21" width="6.26953125" bestFit="1" customWidth="1"/>
    <col min="22" max="22" width="5.26953125" bestFit="1" customWidth="1"/>
    <col min="23" max="23" width="11.36328125" bestFit="1" customWidth="1"/>
    <col min="24" max="24" width="6.26953125" bestFit="1" customWidth="1"/>
    <col min="25" max="25" width="8.26953125" bestFit="1" customWidth="1"/>
    <col min="26" max="26" width="7.26953125" bestFit="1" customWidth="1"/>
    <col min="27" max="27" width="5.26953125" bestFit="1" customWidth="1"/>
    <col min="28" max="28" width="11.36328125" bestFit="1" customWidth="1"/>
    <col min="29" max="29" width="5.26953125" bestFit="1" customWidth="1"/>
    <col min="30" max="30" width="21.08984375" bestFit="1" customWidth="1"/>
  </cols>
  <sheetData>
    <row r="1" spans="1:30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77</v>
      </c>
      <c r="F1" s="18" t="s">
        <v>166</v>
      </c>
      <c r="G1" s="18" t="s">
        <v>167</v>
      </c>
      <c r="H1" s="18" t="s">
        <v>42</v>
      </c>
      <c r="I1" s="18" t="s">
        <v>457</v>
      </c>
      <c r="J1" s="18" t="s">
        <v>48</v>
      </c>
      <c r="K1" s="18" t="s">
        <v>82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8" t="s">
        <v>78</v>
      </c>
      <c r="S1" s="19" t="s">
        <v>79</v>
      </c>
      <c r="T1" s="18" t="s">
        <v>3</v>
      </c>
      <c r="U1" s="18" t="s">
        <v>160</v>
      </c>
      <c r="V1" s="18" t="s">
        <v>5</v>
      </c>
      <c r="W1" s="18" t="s">
        <v>48</v>
      </c>
      <c r="X1" s="18" t="s">
        <v>82</v>
      </c>
      <c r="Y1" s="18" t="s">
        <v>479</v>
      </c>
      <c r="Z1" s="19" t="s">
        <v>79</v>
      </c>
      <c r="AA1" s="18" t="s">
        <v>3</v>
      </c>
      <c r="AB1" s="18" t="s">
        <v>160</v>
      </c>
      <c r="AC1" s="18" t="s">
        <v>5</v>
      </c>
      <c r="AD1" s="18" t="s">
        <v>474</v>
      </c>
    </row>
    <row r="2" spans="1:30" x14ac:dyDescent="0.25">
      <c r="A2" s="22">
        <v>61</v>
      </c>
      <c r="B2" s="3" t="s">
        <v>1096</v>
      </c>
      <c r="C2" s="3">
        <v>2</v>
      </c>
      <c r="D2" s="3" t="s">
        <v>611</v>
      </c>
      <c r="E2" s="18">
        <f>VALUE(TRIM(MID(SUBSTITUTE($B2,"-",REPT(" ",99)),COLUMN(B2)*99-98,99)))</f>
        <v>65</v>
      </c>
      <c r="F2" s="18">
        <f t="shared" ref="F2:G2" si="0">VALUE(TRIM(MID(SUBSTITUTE($B2,"-",REPT(" ",99)),COLUMN(C2)*99-98,99)))</f>
        <v>200</v>
      </c>
      <c r="G2" s="18">
        <f t="shared" si="0"/>
        <v>300</v>
      </c>
      <c r="H2" s="18" t="str">
        <f>(TRIM(MID(SUBSTITUTE($B2,"-",REPT(" ",99)),COLUMN(E2)*99-98,99)))</f>
        <v>C1</v>
      </c>
      <c r="I2" s="18" t="str">
        <f>(TRIM(MID(SUBSTITUTE($B2,"-",REPT(" ",99)),COLUMN(F2)*99-98,99)))</f>
        <v>F</v>
      </c>
      <c r="J2" s="18" t="str">
        <f>VLOOKUP(E2,J13数据库!C:E,3,0)</f>
        <v>钢板</v>
      </c>
      <c r="K2" s="18" t="str">
        <f>VLOOKUP(E2,J13数据库!C:Q,4,0)</f>
        <v>δ=6</v>
      </c>
      <c r="L2" s="19">
        <f>IF(E2&lt;80,((F2/1000)*(G2/1000))*C2,((F2/1000)*(G2/1000))*C2*2)</f>
        <v>0.12</v>
      </c>
      <c r="M2" s="18" t="str">
        <f>VLOOKUP(E2,J13数据库!C:Q,5,0)</f>
        <v>m²</v>
      </c>
      <c r="N2" s="18" t="str">
        <f>VLOOKUP(H2,J13数据库!S:T,2,0)</f>
        <v>Q235B</v>
      </c>
      <c r="O2" s="18"/>
      <c r="P2" s="18" t="str">
        <f>VLOOKUP(E2,J13数据库!C:Q,7,0)</f>
        <v>钢板</v>
      </c>
      <c r="Q2" s="18" t="str">
        <f>VLOOKUP(E2,J13数据库!C:Q,8,0)</f>
        <v>δ=6</v>
      </c>
      <c r="R2" s="18">
        <f>VLOOKUP(E2,J13数据库!C:Q,9,0)</f>
        <v>100</v>
      </c>
      <c r="S2" s="19">
        <f t="shared" ref="S2:S12" si="1">(G2/1000*R2/1000)*C2</f>
        <v>0.06</v>
      </c>
      <c r="T2" s="18" t="str">
        <f>VLOOKUP(E2,J13数据库!C:Q,10,0)</f>
        <v>m²</v>
      </c>
      <c r="U2" s="18" t="str">
        <f>VLOOKUP(E2,J13数据库!C:Q,11,0)</f>
        <v>Q235B</v>
      </c>
      <c r="V2" s="18"/>
      <c r="W2" s="18" t="str">
        <f>VLOOKUP(E2,J13数据库!C:Q,12,0)</f>
        <v>钢板</v>
      </c>
      <c r="X2" s="18" t="str">
        <f>VLOOKUP(E2,J13数据库!C:Q,13,0)</f>
        <v>δ=6</v>
      </c>
      <c r="Y2" s="18">
        <f>VLOOKUP(E2,J13数据库!C:Q,14,0)</f>
        <v>79.651333333333326</v>
      </c>
      <c r="Z2" s="19">
        <f>G2/1000*Y2/1000*C2</f>
        <v>4.7790799999999994E-2</v>
      </c>
      <c r="AA2" s="18" t="str">
        <f>VLOOKUP(E2,J13数据库!C:Q,15,0)</f>
        <v>m²</v>
      </c>
      <c r="AB2" s="18" t="str">
        <f>VLOOKUP(H2,J13数据库!S:T,2,0)</f>
        <v>Q235B</v>
      </c>
      <c r="AC2" s="18"/>
      <c r="AD2" s="18">
        <f>IF(I2="F",1,0)</f>
        <v>1</v>
      </c>
    </row>
    <row r="3" spans="1:30" x14ac:dyDescent="0.25">
      <c r="A3" s="22"/>
      <c r="B3" s="3"/>
      <c r="C3" s="3"/>
      <c r="D3" s="3"/>
      <c r="E3" s="18" t="e">
        <f t="shared" ref="E3:E12" si="2">VALUE(TRIM(MID(SUBSTITUTE($B3,"-",REPT(" ",99)),COLUMN(B3)*99-98,99)))</f>
        <v>#VALUE!</v>
      </c>
      <c r="F3" s="18" t="str">
        <f t="shared" ref="F3:I12" si="3">(TRIM(MID(SUBSTITUTE($B3,"-",REPT(" ",99)),COLUMN(C3)*99-98,99)))</f>
        <v/>
      </c>
      <c r="G3" s="18" t="str">
        <f t="shared" si="3"/>
        <v/>
      </c>
      <c r="H3" s="18" t="str">
        <f t="shared" si="3"/>
        <v/>
      </c>
      <c r="I3" s="18" t="str">
        <f t="shared" si="3"/>
        <v/>
      </c>
      <c r="J3" s="18" t="e">
        <f>VLOOKUP(E3,J13数据库!C:E,3,0)</f>
        <v>#VALUE!</v>
      </c>
      <c r="K3" s="18" t="e">
        <f>VLOOKUP(E3,J13数据库!C:Q,4,0)</f>
        <v>#VALUE!</v>
      </c>
      <c r="L3" s="19" t="e">
        <f t="shared" ref="L3:L12" si="4">IF(E3&lt;80,((F3/1000)*(G3/1000))*C3,((F3/1000)*(G3/1000))*C3*2)</f>
        <v>#VALUE!</v>
      </c>
      <c r="M3" s="18" t="e">
        <f>VLOOKUP(E3,J13数据库!C:Q,5,0)</f>
        <v>#VALUE!</v>
      </c>
      <c r="N3" s="18" t="e">
        <f>VLOOKUP(H3,J13数据库!S:T,2,0)</f>
        <v>#N/A</v>
      </c>
      <c r="O3" s="18"/>
      <c r="P3" s="18" t="e">
        <f>VLOOKUP(E3,J13数据库!C:Q,7,0)</f>
        <v>#VALUE!</v>
      </c>
      <c r="Q3" s="18" t="e">
        <f>VLOOKUP(E3,J13数据库!C:Q,8,0)</f>
        <v>#VALUE!</v>
      </c>
      <c r="R3" s="18" t="e">
        <f>VLOOKUP(E3,J13数据库!C:Q,9,0)</f>
        <v>#VALUE!</v>
      </c>
      <c r="S3" s="19" t="e">
        <f t="shared" si="1"/>
        <v>#VALUE!</v>
      </c>
      <c r="T3" s="18" t="e">
        <f>VLOOKUP(E3,J13数据库!C:Q,10,0)</f>
        <v>#VALUE!</v>
      </c>
      <c r="U3" s="18" t="e">
        <f>VLOOKUP(E3,J13数据库!C:Q,11,0)</f>
        <v>#VALUE!</v>
      </c>
      <c r="V3" s="18"/>
      <c r="W3" s="18" t="e">
        <f>VLOOKUP(E3,J13数据库!C:Q,12,0)</f>
        <v>#VALUE!</v>
      </c>
      <c r="X3" s="18" t="e">
        <f>VLOOKUP(E3,J13数据库!C:Q,13,0)</f>
        <v>#VALUE!</v>
      </c>
      <c r="Y3" s="18" t="e">
        <f>VLOOKUP(E3,J13数据库!C:Q,14,0)</f>
        <v>#VALUE!</v>
      </c>
      <c r="Z3" s="19" t="e">
        <f t="shared" ref="Z3:Z12" si="5">G3/1000*Y3/1000*C3</f>
        <v>#VALUE!</v>
      </c>
      <c r="AA3" s="18" t="e">
        <f>VLOOKUP(E3,J13数据库!C:Q,15,0)</f>
        <v>#VALUE!</v>
      </c>
      <c r="AB3" s="18" t="e">
        <f>VLOOKUP(H3,J13数据库!S:T,2,0)</f>
        <v>#N/A</v>
      </c>
      <c r="AC3" s="18"/>
      <c r="AD3" s="18">
        <f t="shared" ref="AD3:AD12" si="6">IF(I3="F",1,0)</f>
        <v>0</v>
      </c>
    </row>
    <row r="4" spans="1:30" x14ac:dyDescent="0.25">
      <c r="A4" s="22"/>
      <c r="B4" s="3"/>
      <c r="C4" s="3"/>
      <c r="D4" s="3"/>
      <c r="E4" s="18" t="e">
        <f t="shared" si="2"/>
        <v>#VALUE!</v>
      </c>
      <c r="F4" s="18" t="str">
        <f t="shared" si="3"/>
        <v/>
      </c>
      <c r="G4" s="18" t="str">
        <f t="shared" si="3"/>
        <v/>
      </c>
      <c r="H4" s="18" t="str">
        <f t="shared" si="3"/>
        <v/>
      </c>
      <c r="I4" s="18" t="str">
        <f t="shared" si="3"/>
        <v/>
      </c>
      <c r="J4" s="18" t="e">
        <f>VLOOKUP(E4,J13数据库!C:E,3,0)</f>
        <v>#VALUE!</v>
      </c>
      <c r="K4" s="18" t="e">
        <f>VLOOKUP(E4,J13数据库!C:Q,4,0)</f>
        <v>#VALUE!</v>
      </c>
      <c r="L4" s="19" t="e">
        <f t="shared" si="4"/>
        <v>#VALUE!</v>
      </c>
      <c r="M4" s="18" t="e">
        <f>VLOOKUP(E4,J13数据库!C:Q,5,0)</f>
        <v>#VALUE!</v>
      </c>
      <c r="N4" s="18" t="e">
        <f>VLOOKUP(H4,J13数据库!S:T,2,0)</f>
        <v>#N/A</v>
      </c>
      <c r="O4" s="18"/>
      <c r="P4" s="18" t="e">
        <f>VLOOKUP(E4,J13数据库!C:Q,7,0)</f>
        <v>#VALUE!</v>
      </c>
      <c r="Q4" s="18" t="e">
        <f>VLOOKUP(E4,J13数据库!C:Q,8,0)</f>
        <v>#VALUE!</v>
      </c>
      <c r="R4" s="18" t="e">
        <f>VLOOKUP(E4,J13数据库!C:Q,9,0)</f>
        <v>#VALUE!</v>
      </c>
      <c r="S4" s="19" t="e">
        <f t="shared" si="1"/>
        <v>#VALUE!</v>
      </c>
      <c r="T4" s="18" t="e">
        <f>VLOOKUP(E4,J13数据库!C:Q,10,0)</f>
        <v>#VALUE!</v>
      </c>
      <c r="U4" s="18" t="e">
        <f>VLOOKUP(E4,J13数据库!C:Q,11,0)</f>
        <v>#VALUE!</v>
      </c>
      <c r="V4" s="18"/>
      <c r="W4" s="18" t="e">
        <f>VLOOKUP(E4,J13数据库!C:Q,12,0)</f>
        <v>#VALUE!</v>
      </c>
      <c r="X4" s="18" t="e">
        <f>VLOOKUP(E4,J13数据库!C:Q,13,0)</f>
        <v>#VALUE!</v>
      </c>
      <c r="Y4" s="18" t="e">
        <f>VLOOKUP(E4,J13数据库!C:Q,14,0)</f>
        <v>#VALUE!</v>
      </c>
      <c r="Z4" s="19" t="e">
        <f t="shared" si="5"/>
        <v>#VALUE!</v>
      </c>
      <c r="AA4" s="18" t="e">
        <f>VLOOKUP(E4,J13数据库!C:Q,15,0)</f>
        <v>#VALUE!</v>
      </c>
      <c r="AB4" s="18" t="e">
        <f>VLOOKUP(H4,J13数据库!S:T,2,0)</f>
        <v>#N/A</v>
      </c>
      <c r="AC4" s="18"/>
      <c r="AD4" s="18">
        <f t="shared" si="6"/>
        <v>0</v>
      </c>
    </row>
    <row r="5" spans="1:30" x14ac:dyDescent="0.25">
      <c r="A5" s="22"/>
      <c r="B5" s="3"/>
      <c r="C5" s="3"/>
      <c r="D5" s="3"/>
      <c r="E5" s="18" t="e">
        <f t="shared" si="2"/>
        <v>#VALUE!</v>
      </c>
      <c r="F5" s="18" t="str">
        <f t="shared" si="3"/>
        <v/>
      </c>
      <c r="G5" s="18" t="str">
        <f t="shared" si="3"/>
        <v/>
      </c>
      <c r="H5" s="18" t="str">
        <f t="shared" si="3"/>
        <v/>
      </c>
      <c r="I5" s="18" t="str">
        <f t="shared" si="3"/>
        <v/>
      </c>
      <c r="J5" s="18" t="e">
        <f>VLOOKUP(E5,J13数据库!C:E,3,0)</f>
        <v>#VALUE!</v>
      </c>
      <c r="K5" s="18" t="e">
        <f>VLOOKUP(E5,J13数据库!C:Q,4,0)</f>
        <v>#VALUE!</v>
      </c>
      <c r="L5" s="19" t="e">
        <f t="shared" si="4"/>
        <v>#VALUE!</v>
      </c>
      <c r="M5" s="18" t="e">
        <f>VLOOKUP(E5,J13数据库!C:Q,5,0)</f>
        <v>#VALUE!</v>
      </c>
      <c r="N5" s="18" t="e">
        <f>VLOOKUP(H5,J13数据库!S:T,2,0)</f>
        <v>#N/A</v>
      </c>
      <c r="O5" s="18"/>
      <c r="P5" s="18" t="e">
        <f>VLOOKUP(E5,J13数据库!C:Q,7,0)</f>
        <v>#VALUE!</v>
      </c>
      <c r="Q5" s="18" t="e">
        <f>VLOOKUP(E5,J13数据库!C:Q,8,0)</f>
        <v>#VALUE!</v>
      </c>
      <c r="R5" s="18" t="e">
        <f>VLOOKUP(E5,J13数据库!C:Q,9,0)</f>
        <v>#VALUE!</v>
      </c>
      <c r="S5" s="19" t="e">
        <f t="shared" si="1"/>
        <v>#VALUE!</v>
      </c>
      <c r="T5" s="18" t="e">
        <f>VLOOKUP(E5,J13数据库!C:Q,10,0)</f>
        <v>#VALUE!</v>
      </c>
      <c r="U5" s="18" t="e">
        <f>VLOOKUP(E5,J13数据库!C:Q,11,0)</f>
        <v>#VALUE!</v>
      </c>
      <c r="V5" s="18"/>
      <c r="W5" s="18" t="e">
        <f>VLOOKUP(E5,J13数据库!C:Q,12,0)</f>
        <v>#VALUE!</v>
      </c>
      <c r="X5" s="18" t="e">
        <f>VLOOKUP(E5,J13数据库!C:Q,13,0)</f>
        <v>#VALUE!</v>
      </c>
      <c r="Y5" s="18" t="e">
        <f>VLOOKUP(E5,J13数据库!C:Q,14,0)</f>
        <v>#VALUE!</v>
      </c>
      <c r="Z5" s="19" t="e">
        <f t="shared" si="5"/>
        <v>#VALUE!</v>
      </c>
      <c r="AA5" s="18" t="e">
        <f>VLOOKUP(E5,J13数据库!C:Q,15,0)</f>
        <v>#VALUE!</v>
      </c>
      <c r="AB5" s="18" t="e">
        <f>VLOOKUP(H5,J13数据库!S:T,2,0)</f>
        <v>#N/A</v>
      </c>
      <c r="AC5" s="18"/>
      <c r="AD5" s="18">
        <f t="shared" si="6"/>
        <v>0</v>
      </c>
    </row>
    <row r="6" spans="1:30" x14ac:dyDescent="0.25">
      <c r="A6" s="22"/>
      <c r="B6" s="3"/>
      <c r="C6" s="3"/>
      <c r="D6" s="3"/>
      <c r="E6" s="18" t="e">
        <f t="shared" si="2"/>
        <v>#VALUE!</v>
      </c>
      <c r="F6" s="18" t="str">
        <f t="shared" si="3"/>
        <v/>
      </c>
      <c r="G6" s="18" t="str">
        <f t="shared" si="3"/>
        <v/>
      </c>
      <c r="H6" s="18" t="str">
        <f t="shared" si="3"/>
        <v/>
      </c>
      <c r="I6" s="18" t="str">
        <f t="shared" si="3"/>
        <v/>
      </c>
      <c r="J6" s="18" t="e">
        <f>VLOOKUP(E6,J13数据库!C:E,3,0)</f>
        <v>#VALUE!</v>
      </c>
      <c r="K6" s="18" t="e">
        <f>VLOOKUP(E6,J13数据库!C:Q,4,0)</f>
        <v>#VALUE!</v>
      </c>
      <c r="L6" s="19" t="e">
        <f t="shared" si="4"/>
        <v>#VALUE!</v>
      </c>
      <c r="M6" s="18" t="e">
        <f>VLOOKUP(E6,J13数据库!C:Q,5,0)</f>
        <v>#VALUE!</v>
      </c>
      <c r="N6" s="18" t="e">
        <f>VLOOKUP(H6,J13数据库!S:T,2,0)</f>
        <v>#N/A</v>
      </c>
      <c r="O6" s="18"/>
      <c r="P6" s="18" t="e">
        <f>VLOOKUP(E6,J13数据库!C:Q,7,0)</f>
        <v>#VALUE!</v>
      </c>
      <c r="Q6" s="18" t="e">
        <f>VLOOKUP(E6,J13数据库!C:Q,8,0)</f>
        <v>#VALUE!</v>
      </c>
      <c r="R6" s="18" t="e">
        <f>VLOOKUP(E6,J13数据库!C:Q,9,0)</f>
        <v>#VALUE!</v>
      </c>
      <c r="S6" s="19" t="e">
        <f t="shared" si="1"/>
        <v>#VALUE!</v>
      </c>
      <c r="T6" s="18" t="e">
        <f>VLOOKUP(E6,J13数据库!C:Q,10,0)</f>
        <v>#VALUE!</v>
      </c>
      <c r="U6" s="18" t="e">
        <f>VLOOKUP(E6,J13数据库!C:Q,11,0)</f>
        <v>#VALUE!</v>
      </c>
      <c r="V6" s="18"/>
      <c r="W6" s="18" t="e">
        <f>VLOOKUP(E6,J13数据库!C:Q,12,0)</f>
        <v>#VALUE!</v>
      </c>
      <c r="X6" s="18" t="e">
        <f>VLOOKUP(E6,J13数据库!C:Q,13,0)</f>
        <v>#VALUE!</v>
      </c>
      <c r="Y6" s="18" t="e">
        <f>VLOOKUP(E6,J13数据库!C:Q,14,0)</f>
        <v>#VALUE!</v>
      </c>
      <c r="Z6" s="19" t="e">
        <f t="shared" si="5"/>
        <v>#VALUE!</v>
      </c>
      <c r="AA6" s="18" t="e">
        <f>VLOOKUP(E6,J13数据库!C:Q,15,0)</f>
        <v>#VALUE!</v>
      </c>
      <c r="AB6" s="18" t="e">
        <f>VLOOKUP(H6,J13数据库!S:T,2,0)</f>
        <v>#N/A</v>
      </c>
      <c r="AC6" s="18"/>
      <c r="AD6" s="18">
        <f t="shared" si="6"/>
        <v>0</v>
      </c>
    </row>
    <row r="7" spans="1:30" x14ac:dyDescent="0.25">
      <c r="A7" s="22"/>
      <c r="B7" s="3"/>
      <c r="C7" s="3"/>
      <c r="D7" s="3"/>
      <c r="E7" s="18" t="e">
        <f t="shared" si="2"/>
        <v>#VALUE!</v>
      </c>
      <c r="F7" s="18" t="str">
        <f t="shared" si="3"/>
        <v/>
      </c>
      <c r="G7" s="18" t="str">
        <f t="shared" si="3"/>
        <v/>
      </c>
      <c r="H7" s="18" t="str">
        <f t="shared" si="3"/>
        <v/>
      </c>
      <c r="I7" s="18" t="str">
        <f t="shared" si="3"/>
        <v/>
      </c>
      <c r="J7" s="18" t="e">
        <f>VLOOKUP(E7,J13数据库!C:E,3,0)</f>
        <v>#VALUE!</v>
      </c>
      <c r="K7" s="18" t="e">
        <f>VLOOKUP(E7,J13数据库!C:Q,4,0)</f>
        <v>#VALUE!</v>
      </c>
      <c r="L7" s="19" t="e">
        <f t="shared" si="4"/>
        <v>#VALUE!</v>
      </c>
      <c r="M7" s="18" t="e">
        <f>VLOOKUP(E7,J13数据库!C:Q,5,0)</f>
        <v>#VALUE!</v>
      </c>
      <c r="N7" s="18" t="e">
        <f>VLOOKUP(H7,J13数据库!S:T,2,0)</f>
        <v>#N/A</v>
      </c>
      <c r="O7" s="18"/>
      <c r="P7" s="18" t="e">
        <f>VLOOKUP(E7,J13数据库!C:Q,7,0)</f>
        <v>#VALUE!</v>
      </c>
      <c r="Q7" s="18" t="e">
        <f>VLOOKUP(E7,J13数据库!C:Q,8,0)</f>
        <v>#VALUE!</v>
      </c>
      <c r="R7" s="18" t="e">
        <f>VLOOKUP(E7,J13数据库!C:Q,9,0)</f>
        <v>#VALUE!</v>
      </c>
      <c r="S7" s="19" t="e">
        <f t="shared" si="1"/>
        <v>#VALUE!</v>
      </c>
      <c r="T7" s="18" t="e">
        <f>VLOOKUP(E7,J13数据库!C:Q,10,0)</f>
        <v>#VALUE!</v>
      </c>
      <c r="U7" s="18" t="e">
        <f>VLOOKUP(E7,J13数据库!C:Q,11,0)</f>
        <v>#VALUE!</v>
      </c>
      <c r="V7" s="18"/>
      <c r="W7" s="18" t="e">
        <f>VLOOKUP(E7,J13数据库!C:Q,12,0)</f>
        <v>#VALUE!</v>
      </c>
      <c r="X7" s="18" t="e">
        <f>VLOOKUP(E7,J13数据库!C:Q,13,0)</f>
        <v>#VALUE!</v>
      </c>
      <c r="Y7" s="18" t="e">
        <f>VLOOKUP(E7,J13数据库!C:Q,14,0)</f>
        <v>#VALUE!</v>
      </c>
      <c r="Z7" s="19" t="e">
        <f t="shared" si="5"/>
        <v>#VALUE!</v>
      </c>
      <c r="AA7" s="18" t="e">
        <f>VLOOKUP(E7,J13数据库!C:Q,15,0)</f>
        <v>#VALUE!</v>
      </c>
      <c r="AB7" s="18" t="e">
        <f>VLOOKUP(H7,J13数据库!S:T,2,0)</f>
        <v>#N/A</v>
      </c>
      <c r="AC7" s="18"/>
      <c r="AD7" s="18">
        <f t="shared" si="6"/>
        <v>0</v>
      </c>
    </row>
    <row r="8" spans="1:30" x14ac:dyDescent="0.25">
      <c r="A8" s="22"/>
      <c r="B8" s="3"/>
      <c r="C8" s="3"/>
      <c r="D8" s="3"/>
      <c r="E8" s="18" t="e">
        <f t="shared" si="2"/>
        <v>#VALUE!</v>
      </c>
      <c r="F8" s="18" t="str">
        <f t="shared" si="3"/>
        <v/>
      </c>
      <c r="G8" s="18" t="str">
        <f t="shared" si="3"/>
        <v/>
      </c>
      <c r="H8" s="18" t="str">
        <f t="shared" si="3"/>
        <v/>
      </c>
      <c r="I8" s="18" t="str">
        <f t="shared" si="3"/>
        <v/>
      </c>
      <c r="J8" s="18" t="e">
        <f>VLOOKUP(E8,J13数据库!C:E,3,0)</f>
        <v>#VALUE!</v>
      </c>
      <c r="K8" s="18" t="e">
        <f>VLOOKUP(E8,J13数据库!C:Q,4,0)</f>
        <v>#VALUE!</v>
      </c>
      <c r="L8" s="19" t="e">
        <f t="shared" si="4"/>
        <v>#VALUE!</v>
      </c>
      <c r="M8" s="18" t="e">
        <f>VLOOKUP(E8,J13数据库!C:Q,5,0)</f>
        <v>#VALUE!</v>
      </c>
      <c r="N8" s="18" t="e">
        <f>VLOOKUP(H8,J13数据库!S:T,2,0)</f>
        <v>#N/A</v>
      </c>
      <c r="O8" s="18"/>
      <c r="P8" s="18" t="e">
        <f>VLOOKUP(E8,J13数据库!C:Q,7,0)</f>
        <v>#VALUE!</v>
      </c>
      <c r="Q8" s="18" t="e">
        <f>VLOOKUP(E8,J13数据库!C:Q,8,0)</f>
        <v>#VALUE!</v>
      </c>
      <c r="R8" s="18" t="e">
        <f>VLOOKUP(E8,J13数据库!C:Q,9,0)</f>
        <v>#VALUE!</v>
      </c>
      <c r="S8" s="19" t="e">
        <f t="shared" si="1"/>
        <v>#VALUE!</v>
      </c>
      <c r="T8" s="18" t="e">
        <f>VLOOKUP(E8,J13数据库!C:Q,10,0)</f>
        <v>#VALUE!</v>
      </c>
      <c r="U8" s="18" t="e">
        <f>VLOOKUP(E8,J13数据库!C:Q,11,0)</f>
        <v>#VALUE!</v>
      </c>
      <c r="V8" s="18"/>
      <c r="W8" s="18" t="e">
        <f>VLOOKUP(E8,J13数据库!C:Q,12,0)</f>
        <v>#VALUE!</v>
      </c>
      <c r="X8" s="18" t="e">
        <f>VLOOKUP(E8,J13数据库!C:Q,13,0)</f>
        <v>#VALUE!</v>
      </c>
      <c r="Y8" s="18" t="e">
        <f>VLOOKUP(E8,J13数据库!C:Q,14,0)</f>
        <v>#VALUE!</v>
      </c>
      <c r="Z8" s="19" t="e">
        <f t="shared" si="5"/>
        <v>#VALUE!</v>
      </c>
      <c r="AA8" s="18" t="e">
        <f>VLOOKUP(E8,J13数据库!C:Q,15,0)</f>
        <v>#VALUE!</v>
      </c>
      <c r="AB8" s="18" t="e">
        <f>VLOOKUP(H8,J13数据库!S:T,2,0)</f>
        <v>#N/A</v>
      </c>
      <c r="AC8" s="18"/>
      <c r="AD8" s="18">
        <f t="shared" si="6"/>
        <v>0</v>
      </c>
    </row>
    <row r="9" spans="1:30" x14ac:dyDescent="0.25">
      <c r="A9" s="22"/>
      <c r="B9" s="3"/>
      <c r="C9" s="3"/>
      <c r="D9" s="3"/>
      <c r="E9" s="18" t="e">
        <f t="shared" si="2"/>
        <v>#VALUE!</v>
      </c>
      <c r="F9" s="18" t="str">
        <f t="shared" si="3"/>
        <v/>
      </c>
      <c r="G9" s="18" t="str">
        <f t="shared" si="3"/>
        <v/>
      </c>
      <c r="H9" s="18" t="str">
        <f t="shared" si="3"/>
        <v/>
      </c>
      <c r="I9" s="18" t="str">
        <f t="shared" si="3"/>
        <v/>
      </c>
      <c r="J9" s="18" t="e">
        <f>VLOOKUP(E9,J13数据库!C:E,3,0)</f>
        <v>#VALUE!</v>
      </c>
      <c r="K9" s="18" t="e">
        <f>VLOOKUP(E9,J13数据库!C:Q,4,0)</f>
        <v>#VALUE!</v>
      </c>
      <c r="L9" s="19" t="e">
        <f t="shared" si="4"/>
        <v>#VALUE!</v>
      </c>
      <c r="M9" s="18" t="e">
        <f>VLOOKUP(E9,J13数据库!C:Q,5,0)</f>
        <v>#VALUE!</v>
      </c>
      <c r="N9" s="18" t="e">
        <f>VLOOKUP(H9,J13数据库!S:T,2,0)</f>
        <v>#N/A</v>
      </c>
      <c r="O9" s="18"/>
      <c r="P9" s="18" t="e">
        <f>VLOOKUP(E9,J13数据库!C:Q,7,0)</f>
        <v>#VALUE!</v>
      </c>
      <c r="Q9" s="18" t="e">
        <f>VLOOKUP(E9,J13数据库!C:Q,8,0)</f>
        <v>#VALUE!</v>
      </c>
      <c r="R9" s="18" t="e">
        <f>VLOOKUP(E9,J13数据库!C:Q,9,0)</f>
        <v>#VALUE!</v>
      </c>
      <c r="S9" s="19" t="e">
        <f t="shared" si="1"/>
        <v>#VALUE!</v>
      </c>
      <c r="T9" s="18" t="e">
        <f>VLOOKUP(E9,J13数据库!C:Q,10,0)</f>
        <v>#VALUE!</v>
      </c>
      <c r="U9" s="18" t="e">
        <f>VLOOKUP(E9,J13数据库!C:Q,11,0)</f>
        <v>#VALUE!</v>
      </c>
      <c r="V9" s="18"/>
      <c r="W9" s="18" t="e">
        <f>VLOOKUP(E9,J13数据库!C:Q,12,0)</f>
        <v>#VALUE!</v>
      </c>
      <c r="X9" s="18" t="e">
        <f>VLOOKUP(E9,J13数据库!C:Q,13,0)</f>
        <v>#VALUE!</v>
      </c>
      <c r="Y9" s="18" t="e">
        <f>VLOOKUP(E9,J13数据库!C:Q,14,0)</f>
        <v>#VALUE!</v>
      </c>
      <c r="Z9" s="19" t="e">
        <f t="shared" si="5"/>
        <v>#VALUE!</v>
      </c>
      <c r="AA9" s="18" t="e">
        <f>VLOOKUP(E9,J13数据库!C:Q,15,0)</f>
        <v>#VALUE!</v>
      </c>
      <c r="AB9" s="18" t="e">
        <f>VLOOKUP(H9,J13数据库!S:T,2,0)</f>
        <v>#N/A</v>
      </c>
      <c r="AC9" s="18"/>
      <c r="AD9" s="18">
        <f t="shared" si="6"/>
        <v>0</v>
      </c>
    </row>
    <row r="10" spans="1:30" x14ac:dyDescent="0.25">
      <c r="A10" s="22"/>
      <c r="B10" s="3"/>
      <c r="C10" s="3"/>
      <c r="D10" s="3"/>
      <c r="E10" s="18" t="e">
        <f t="shared" si="2"/>
        <v>#VALUE!</v>
      </c>
      <c r="F10" s="18" t="str">
        <f t="shared" si="3"/>
        <v/>
      </c>
      <c r="G10" s="18" t="str">
        <f t="shared" si="3"/>
        <v/>
      </c>
      <c r="H10" s="18" t="str">
        <f t="shared" si="3"/>
        <v/>
      </c>
      <c r="I10" s="18" t="str">
        <f t="shared" si="3"/>
        <v/>
      </c>
      <c r="J10" s="18" t="e">
        <f>VLOOKUP(E10,J13数据库!C:E,3,0)</f>
        <v>#VALUE!</v>
      </c>
      <c r="K10" s="18" t="e">
        <f>VLOOKUP(E10,J13数据库!C:Q,4,0)</f>
        <v>#VALUE!</v>
      </c>
      <c r="L10" s="19" t="e">
        <f t="shared" si="4"/>
        <v>#VALUE!</v>
      </c>
      <c r="M10" s="18" t="e">
        <f>VLOOKUP(E10,J13数据库!C:Q,5,0)</f>
        <v>#VALUE!</v>
      </c>
      <c r="N10" s="18" t="e">
        <f>VLOOKUP(H10,J13数据库!S:T,2,0)</f>
        <v>#N/A</v>
      </c>
      <c r="O10" s="18"/>
      <c r="P10" s="18" t="e">
        <f>VLOOKUP(E10,J13数据库!C:Q,7,0)</f>
        <v>#VALUE!</v>
      </c>
      <c r="Q10" s="18" t="e">
        <f>VLOOKUP(E10,J13数据库!C:Q,8,0)</f>
        <v>#VALUE!</v>
      </c>
      <c r="R10" s="18" t="e">
        <f>VLOOKUP(E10,J13数据库!C:Q,9,0)</f>
        <v>#VALUE!</v>
      </c>
      <c r="S10" s="19" t="e">
        <f t="shared" si="1"/>
        <v>#VALUE!</v>
      </c>
      <c r="T10" s="18" t="e">
        <f>VLOOKUP(E10,J13数据库!C:Q,10,0)</f>
        <v>#VALUE!</v>
      </c>
      <c r="U10" s="18" t="e">
        <f>VLOOKUP(E10,J13数据库!C:Q,11,0)</f>
        <v>#VALUE!</v>
      </c>
      <c r="V10" s="18"/>
      <c r="W10" s="18" t="e">
        <f>VLOOKUP(E10,J13数据库!C:Q,12,0)</f>
        <v>#VALUE!</v>
      </c>
      <c r="X10" s="18" t="e">
        <f>VLOOKUP(E10,J13数据库!C:Q,13,0)</f>
        <v>#VALUE!</v>
      </c>
      <c r="Y10" s="18" t="e">
        <f>VLOOKUP(E10,J13数据库!C:Q,14,0)</f>
        <v>#VALUE!</v>
      </c>
      <c r="Z10" s="19" t="e">
        <f t="shared" si="5"/>
        <v>#VALUE!</v>
      </c>
      <c r="AA10" s="18" t="e">
        <f>VLOOKUP(E10,J13数据库!C:Q,15,0)</f>
        <v>#VALUE!</v>
      </c>
      <c r="AB10" s="18" t="e">
        <f>VLOOKUP(H10,J13数据库!S:T,2,0)</f>
        <v>#N/A</v>
      </c>
      <c r="AC10" s="18"/>
      <c r="AD10" s="18">
        <f t="shared" si="6"/>
        <v>0</v>
      </c>
    </row>
    <row r="11" spans="1:30" x14ac:dyDescent="0.25">
      <c r="A11" s="22"/>
      <c r="B11" s="3"/>
      <c r="C11" s="3"/>
      <c r="D11" s="3"/>
      <c r="E11" s="18" t="e">
        <f t="shared" si="2"/>
        <v>#VALUE!</v>
      </c>
      <c r="F11" s="18" t="str">
        <f t="shared" si="3"/>
        <v/>
      </c>
      <c r="G11" s="18" t="str">
        <f t="shared" si="3"/>
        <v/>
      </c>
      <c r="H11" s="18" t="str">
        <f t="shared" si="3"/>
        <v/>
      </c>
      <c r="I11" s="18" t="str">
        <f t="shared" si="3"/>
        <v/>
      </c>
      <c r="J11" s="18" t="e">
        <f>VLOOKUP(E11,J13数据库!C:E,3,0)</f>
        <v>#VALUE!</v>
      </c>
      <c r="K11" s="18" t="e">
        <f>VLOOKUP(E11,J13数据库!C:Q,4,0)</f>
        <v>#VALUE!</v>
      </c>
      <c r="L11" s="19" t="e">
        <f t="shared" si="4"/>
        <v>#VALUE!</v>
      </c>
      <c r="M11" s="18" t="e">
        <f>VLOOKUP(E11,J13数据库!C:Q,5,0)</f>
        <v>#VALUE!</v>
      </c>
      <c r="N11" s="18" t="e">
        <f>VLOOKUP(H11,J13数据库!S:T,2,0)</f>
        <v>#N/A</v>
      </c>
      <c r="O11" s="18"/>
      <c r="P11" s="18" t="e">
        <f>VLOOKUP(E11,J13数据库!C:Q,7,0)</f>
        <v>#VALUE!</v>
      </c>
      <c r="Q11" s="18" t="e">
        <f>VLOOKUP(E11,J13数据库!C:Q,8,0)</f>
        <v>#VALUE!</v>
      </c>
      <c r="R11" s="18" t="e">
        <f>VLOOKUP(E11,J13数据库!C:Q,9,0)</f>
        <v>#VALUE!</v>
      </c>
      <c r="S11" s="19" t="e">
        <f t="shared" si="1"/>
        <v>#VALUE!</v>
      </c>
      <c r="T11" s="18" t="e">
        <f>VLOOKUP(E11,J13数据库!C:Q,10,0)</f>
        <v>#VALUE!</v>
      </c>
      <c r="U11" s="18" t="e">
        <f>VLOOKUP(E11,J13数据库!C:Q,11,0)</f>
        <v>#VALUE!</v>
      </c>
      <c r="V11" s="18"/>
      <c r="W11" s="18" t="e">
        <f>VLOOKUP(E11,J13数据库!C:Q,12,0)</f>
        <v>#VALUE!</v>
      </c>
      <c r="X11" s="18" t="e">
        <f>VLOOKUP(E11,J13数据库!C:Q,13,0)</f>
        <v>#VALUE!</v>
      </c>
      <c r="Y11" s="18" t="e">
        <f>VLOOKUP(E11,J13数据库!C:Q,14,0)</f>
        <v>#VALUE!</v>
      </c>
      <c r="Z11" s="19" t="e">
        <f t="shared" si="5"/>
        <v>#VALUE!</v>
      </c>
      <c r="AA11" s="18" t="e">
        <f>VLOOKUP(E11,J13数据库!C:Q,15,0)</f>
        <v>#VALUE!</v>
      </c>
      <c r="AB11" s="18" t="e">
        <f>VLOOKUP(H11,J13数据库!S:T,2,0)</f>
        <v>#N/A</v>
      </c>
      <c r="AC11" s="18"/>
      <c r="AD11" s="18">
        <f t="shared" si="6"/>
        <v>0</v>
      </c>
    </row>
    <row r="12" spans="1:30" x14ac:dyDescent="0.25">
      <c r="A12" s="22"/>
      <c r="B12" s="3"/>
      <c r="C12" s="3"/>
      <c r="D12" s="3"/>
      <c r="E12" s="18" t="e">
        <f t="shared" si="2"/>
        <v>#VALUE!</v>
      </c>
      <c r="F12" s="18" t="str">
        <f t="shared" si="3"/>
        <v/>
      </c>
      <c r="G12" s="18" t="str">
        <f t="shared" si="3"/>
        <v/>
      </c>
      <c r="H12" s="18" t="str">
        <f t="shared" si="3"/>
        <v/>
      </c>
      <c r="I12" s="18" t="str">
        <f t="shared" si="3"/>
        <v/>
      </c>
      <c r="J12" s="18" t="e">
        <f>VLOOKUP(E12,J13数据库!C:E,3,0)</f>
        <v>#VALUE!</v>
      </c>
      <c r="K12" s="18" t="e">
        <f>VLOOKUP(E12,J13数据库!C:Q,4,0)</f>
        <v>#VALUE!</v>
      </c>
      <c r="L12" s="19" t="e">
        <f t="shared" si="4"/>
        <v>#VALUE!</v>
      </c>
      <c r="M12" s="18" t="e">
        <f>VLOOKUP(E12,J13数据库!C:Q,5,0)</f>
        <v>#VALUE!</v>
      </c>
      <c r="N12" s="18" t="e">
        <f>VLOOKUP(H12,J13数据库!S:T,2,0)</f>
        <v>#N/A</v>
      </c>
      <c r="O12" s="18"/>
      <c r="P12" s="18" t="e">
        <f>VLOOKUP(E12,J13数据库!C:Q,7,0)</f>
        <v>#VALUE!</v>
      </c>
      <c r="Q12" s="18" t="e">
        <f>VLOOKUP(E12,J13数据库!C:Q,8,0)</f>
        <v>#VALUE!</v>
      </c>
      <c r="R12" s="18" t="e">
        <f>VLOOKUP(E12,J13数据库!C:Q,9,0)</f>
        <v>#VALUE!</v>
      </c>
      <c r="S12" s="19" t="e">
        <f t="shared" si="1"/>
        <v>#VALUE!</v>
      </c>
      <c r="T12" s="18" t="e">
        <f>VLOOKUP(E12,J13数据库!C:Q,10,0)</f>
        <v>#VALUE!</v>
      </c>
      <c r="U12" s="18" t="e">
        <f>VLOOKUP(E12,J13数据库!C:Q,11,0)</f>
        <v>#VALUE!</v>
      </c>
      <c r="V12" s="18"/>
      <c r="W12" s="18" t="e">
        <f>VLOOKUP(E12,J13数据库!C:Q,12,0)</f>
        <v>#VALUE!</v>
      </c>
      <c r="X12" s="18" t="e">
        <f>VLOOKUP(E12,J13数据库!C:Q,13,0)</f>
        <v>#VALUE!</v>
      </c>
      <c r="Y12" s="18" t="e">
        <f>VLOOKUP(E12,J13数据库!C:Q,14,0)</f>
        <v>#VALUE!</v>
      </c>
      <c r="Z12" s="19" t="e">
        <f t="shared" si="5"/>
        <v>#VALUE!</v>
      </c>
      <c r="AA12" s="18" t="e">
        <f>VLOOKUP(E12,J13数据库!C:Q,15,0)</f>
        <v>#VALUE!</v>
      </c>
      <c r="AB12" s="18" t="e">
        <f>VLOOKUP(H12,J13数据库!S:T,2,0)</f>
        <v>#N/A</v>
      </c>
      <c r="AC12" s="18"/>
      <c r="AD12" s="18">
        <f t="shared" si="6"/>
        <v>0</v>
      </c>
    </row>
    <row r="13" spans="1:30" x14ac:dyDescent="0.25">
      <c r="A13" s="22"/>
      <c r="B13" s="3"/>
      <c r="C13" s="3"/>
      <c r="D13" s="3"/>
      <c r="E13" s="18" t="e">
        <f t="shared" ref="E13:E76" si="7">VALUE(TRIM(MID(SUBSTITUTE($B13,"-",REPT(" ",99)),COLUMN(B13)*99-98,99)))</f>
        <v>#VALUE!</v>
      </c>
      <c r="F13" s="18" t="str">
        <f t="shared" ref="F13:F76" si="8">(TRIM(MID(SUBSTITUTE($B13,"-",REPT(" ",99)),COLUMN(C13)*99-98,99)))</f>
        <v/>
      </c>
      <c r="G13" s="18" t="str">
        <f t="shared" ref="G13:G76" si="9">(TRIM(MID(SUBSTITUTE($B13,"-",REPT(" ",99)),COLUMN(D13)*99-98,99)))</f>
        <v/>
      </c>
      <c r="H13" s="18" t="str">
        <f t="shared" ref="H13:H76" si="10">(TRIM(MID(SUBSTITUTE($B13,"-",REPT(" ",99)),COLUMN(E13)*99-98,99)))</f>
        <v/>
      </c>
      <c r="I13" s="18" t="str">
        <f t="shared" ref="I13:I76" si="11">(TRIM(MID(SUBSTITUTE($B13,"-",REPT(" ",99)),COLUMN(F13)*99-98,99)))</f>
        <v/>
      </c>
      <c r="J13" s="18" t="e">
        <f>VLOOKUP(E13,J13数据库!C:E,3,0)</f>
        <v>#VALUE!</v>
      </c>
      <c r="K13" s="18" t="e">
        <f>VLOOKUP(E13,J13数据库!C:Q,4,0)</f>
        <v>#VALUE!</v>
      </c>
      <c r="L13" s="19" t="e">
        <f t="shared" ref="L13:L76" si="12">IF(E13&lt;80,((F13/1000)*(G13/1000))*C13,((F13/1000)*(G13/1000))*C13*2)</f>
        <v>#VALUE!</v>
      </c>
      <c r="M13" s="18" t="e">
        <f>VLOOKUP(E13,J13数据库!C:Q,5,0)</f>
        <v>#VALUE!</v>
      </c>
      <c r="N13" s="18" t="e">
        <f>VLOOKUP(H13,J13数据库!S:T,2,0)</f>
        <v>#N/A</v>
      </c>
      <c r="O13" s="18"/>
      <c r="P13" s="18" t="e">
        <f>VLOOKUP(E13,J13数据库!C:Q,7,0)</f>
        <v>#VALUE!</v>
      </c>
      <c r="Q13" s="18" t="e">
        <f>VLOOKUP(E13,J13数据库!C:Q,8,0)</f>
        <v>#VALUE!</v>
      </c>
      <c r="R13" s="18" t="e">
        <f>VLOOKUP(E13,J13数据库!C:Q,9,0)</f>
        <v>#VALUE!</v>
      </c>
      <c r="S13" s="19" t="e">
        <f t="shared" ref="S13:S76" si="13">(G13/1000*R13/1000)*C13</f>
        <v>#VALUE!</v>
      </c>
      <c r="T13" s="18" t="e">
        <f>VLOOKUP(E13,J13数据库!C:Q,10,0)</f>
        <v>#VALUE!</v>
      </c>
      <c r="U13" s="18" t="e">
        <f>VLOOKUP(E13,J13数据库!C:Q,11,0)</f>
        <v>#VALUE!</v>
      </c>
      <c r="V13" s="18"/>
      <c r="W13" s="18" t="e">
        <f>VLOOKUP(E13,J13数据库!C:Q,12,0)</f>
        <v>#VALUE!</v>
      </c>
      <c r="X13" s="18" t="e">
        <f>VLOOKUP(E13,J13数据库!C:Q,13,0)</f>
        <v>#VALUE!</v>
      </c>
      <c r="Y13" s="18" t="e">
        <f>VLOOKUP(E13,J13数据库!C:Q,14,0)</f>
        <v>#VALUE!</v>
      </c>
      <c r="Z13" s="19" t="e">
        <f t="shared" ref="Z13:Z76" si="14">G13/1000*Y13/1000*C13</f>
        <v>#VALUE!</v>
      </c>
      <c r="AA13" s="18" t="e">
        <f>VLOOKUP(E13,J13数据库!C:Q,15,0)</f>
        <v>#VALUE!</v>
      </c>
      <c r="AB13" s="18" t="e">
        <f>VLOOKUP(H13,J13数据库!S:T,2,0)</f>
        <v>#N/A</v>
      </c>
      <c r="AC13" s="18"/>
      <c r="AD13" s="18">
        <f t="shared" ref="AD13:AD76" si="15">IF(I13="F",1,0)</f>
        <v>0</v>
      </c>
    </row>
    <row r="14" spans="1:30" x14ac:dyDescent="0.25">
      <c r="A14" s="22"/>
      <c r="B14" s="3"/>
      <c r="C14" s="3"/>
      <c r="D14" s="3"/>
      <c r="E14" s="18" t="e">
        <f t="shared" si="7"/>
        <v>#VALUE!</v>
      </c>
      <c r="F14" s="18" t="str">
        <f t="shared" si="8"/>
        <v/>
      </c>
      <c r="G14" s="18" t="str">
        <f t="shared" si="9"/>
        <v/>
      </c>
      <c r="H14" s="18" t="str">
        <f t="shared" si="10"/>
        <v/>
      </c>
      <c r="I14" s="18" t="str">
        <f t="shared" si="11"/>
        <v/>
      </c>
      <c r="J14" s="18" t="e">
        <f>VLOOKUP(E14,J13数据库!C:E,3,0)</f>
        <v>#VALUE!</v>
      </c>
      <c r="K14" s="18" t="e">
        <f>VLOOKUP(E14,J13数据库!C:Q,4,0)</f>
        <v>#VALUE!</v>
      </c>
      <c r="L14" s="19" t="e">
        <f t="shared" si="12"/>
        <v>#VALUE!</v>
      </c>
      <c r="M14" s="18" t="e">
        <f>VLOOKUP(E14,J13数据库!C:Q,5,0)</f>
        <v>#VALUE!</v>
      </c>
      <c r="N14" s="18" t="e">
        <f>VLOOKUP(H14,J13数据库!S:T,2,0)</f>
        <v>#N/A</v>
      </c>
      <c r="O14" s="18"/>
      <c r="P14" s="18" t="e">
        <f>VLOOKUP(E14,J13数据库!C:Q,7,0)</f>
        <v>#VALUE!</v>
      </c>
      <c r="Q14" s="18" t="e">
        <f>VLOOKUP(E14,J13数据库!C:Q,8,0)</f>
        <v>#VALUE!</v>
      </c>
      <c r="R14" s="18" t="e">
        <f>VLOOKUP(E14,J13数据库!C:Q,9,0)</f>
        <v>#VALUE!</v>
      </c>
      <c r="S14" s="19" t="e">
        <f t="shared" si="13"/>
        <v>#VALUE!</v>
      </c>
      <c r="T14" s="18" t="e">
        <f>VLOOKUP(E14,J13数据库!C:Q,10,0)</f>
        <v>#VALUE!</v>
      </c>
      <c r="U14" s="18" t="e">
        <f>VLOOKUP(E14,J13数据库!C:Q,11,0)</f>
        <v>#VALUE!</v>
      </c>
      <c r="V14" s="18"/>
      <c r="W14" s="18" t="e">
        <f>VLOOKUP(E14,J13数据库!C:Q,12,0)</f>
        <v>#VALUE!</v>
      </c>
      <c r="X14" s="18" t="e">
        <f>VLOOKUP(E14,J13数据库!C:Q,13,0)</f>
        <v>#VALUE!</v>
      </c>
      <c r="Y14" s="18" t="e">
        <f>VLOOKUP(E14,J13数据库!C:Q,14,0)</f>
        <v>#VALUE!</v>
      </c>
      <c r="Z14" s="19" t="e">
        <f t="shared" si="14"/>
        <v>#VALUE!</v>
      </c>
      <c r="AA14" s="18" t="e">
        <f>VLOOKUP(E14,J13数据库!C:Q,15,0)</f>
        <v>#VALUE!</v>
      </c>
      <c r="AB14" s="18" t="e">
        <f>VLOOKUP(H14,J13数据库!S:T,2,0)</f>
        <v>#N/A</v>
      </c>
      <c r="AC14" s="18"/>
      <c r="AD14" s="18">
        <f t="shared" si="15"/>
        <v>0</v>
      </c>
    </row>
    <row r="15" spans="1:30" x14ac:dyDescent="0.25">
      <c r="A15" s="22"/>
      <c r="B15" s="3"/>
      <c r="C15" s="3"/>
      <c r="D15" s="3"/>
      <c r="E15" s="18" t="e">
        <f t="shared" si="7"/>
        <v>#VALUE!</v>
      </c>
      <c r="F15" s="18" t="str">
        <f t="shared" si="8"/>
        <v/>
      </c>
      <c r="G15" s="18" t="str">
        <f t="shared" si="9"/>
        <v/>
      </c>
      <c r="H15" s="18" t="str">
        <f t="shared" si="10"/>
        <v/>
      </c>
      <c r="I15" s="18" t="str">
        <f t="shared" si="11"/>
        <v/>
      </c>
      <c r="J15" s="18" t="e">
        <f>VLOOKUP(E15,J13数据库!C:E,3,0)</f>
        <v>#VALUE!</v>
      </c>
      <c r="K15" s="18" t="e">
        <f>VLOOKUP(E15,J13数据库!C:Q,4,0)</f>
        <v>#VALUE!</v>
      </c>
      <c r="L15" s="19" t="e">
        <f t="shared" si="12"/>
        <v>#VALUE!</v>
      </c>
      <c r="M15" s="18" t="e">
        <f>VLOOKUP(E15,J13数据库!C:Q,5,0)</f>
        <v>#VALUE!</v>
      </c>
      <c r="N15" s="18" t="e">
        <f>VLOOKUP(H15,J13数据库!S:T,2,0)</f>
        <v>#N/A</v>
      </c>
      <c r="O15" s="18"/>
      <c r="P15" s="18" t="e">
        <f>VLOOKUP(E15,J13数据库!C:Q,7,0)</f>
        <v>#VALUE!</v>
      </c>
      <c r="Q15" s="18" t="e">
        <f>VLOOKUP(E15,J13数据库!C:Q,8,0)</f>
        <v>#VALUE!</v>
      </c>
      <c r="R15" s="18" t="e">
        <f>VLOOKUP(E15,J13数据库!C:Q,9,0)</f>
        <v>#VALUE!</v>
      </c>
      <c r="S15" s="19" t="e">
        <f t="shared" si="13"/>
        <v>#VALUE!</v>
      </c>
      <c r="T15" s="18" t="e">
        <f>VLOOKUP(E15,J13数据库!C:Q,10,0)</f>
        <v>#VALUE!</v>
      </c>
      <c r="U15" s="18" t="e">
        <f>VLOOKUP(E15,J13数据库!C:Q,11,0)</f>
        <v>#VALUE!</v>
      </c>
      <c r="V15" s="18"/>
      <c r="W15" s="18" t="e">
        <f>VLOOKUP(E15,J13数据库!C:Q,12,0)</f>
        <v>#VALUE!</v>
      </c>
      <c r="X15" s="18" t="e">
        <f>VLOOKUP(E15,J13数据库!C:Q,13,0)</f>
        <v>#VALUE!</v>
      </c>
      <c r="Y15" s="18" t="e">
        <f>VLOOKUP(E15,J13数据库!C:Q,14,0)</f>
        <v>#VALUE!</v>
      </c>
      <c r="Z15" s="19" t="e">
        <f t="shared" si="14"/>
        <v>#VALUE!</v>
      </c>
      <c r="AA15" s="18" t="e">
        <f>VLOOKUP(E15,J13数据库!C:Q,15,0)</f>
        <v>#VALUE!</v>
      </c>
      <c r="AB15" s="18" t="e">
        <f>VLOOKUP(H15,J13数据库!S:T,2,0)</f>
        <v>#N/A</v>
      </c>
      <c r="AC15" s="18"/>
      <c r="AD15" s="18">
        <f t="shared" si="15"/>
        <v>0</v>
      </c>
    </row>
    <row r="16" spans="1:30" x14ac:dyDescent="0.25">
      <c r="A16" s="22"/>
      <c r="B16" s="3"/>
      <c r="C16" s="3"/>
      <c r="D16" s="3"/>
      <c r="E16" s="18" t="e">
        <f t="shared" si="7"/>
        <v>#VALUE!</v>
      </c>
      <c r="F16" s="18" t="str">
        <f t="shared" si="8"/>
        <v/>
      </c>
      <c r="G16" s="18" t="str">
        <f t="shared" si="9"/>
        <v/>
      </c>
      <c r="H16" s="18" t="str">
        <f t="shared" si="10"/>
        <v/>
      </c>
      <c r="I16" s="18" t="str">
        <f t="shared" si="11"/>
        <v/>
      </c>
      <c r="J16" s="18" t="e">
        <f>VLOOKUP(E16,J13数据库!C:E,3,0)</f>
        <v>#VALUE!</v>
      </c>
      <c r="K16" s="18" t="e">
        <f>VLOOKUP(E16,J13数据库!C:Q,4,0)</f>
        <v>#VALUE!</v>
      </c>
      <c r="L16" s="19" t="e">
        <f t="shared" si="12"/>
        <v>#VALUE!</v>
      </c>
      <c r="M16" s="18" t="e">
        <f>VLOOKUP(E16,J13数据库!C:Q,5,0)</f>
        <v>#VALUE!</v>
      </c>
      <c r="N16" s="18" t="e">
        <f>VLOOKUP(H16,J13数据库!S:T,2,0)</f>
        <v>#N/A</v>
      </c>
      <c r="O16" s="18"/>
      <c r="P16" s="18" t="e">
        <f>VLOOKUP(E16,J13数据库!C:Q,7,0)</f>
        <v>#VALUE!</v>
      </c>
      <c r="Q16" s="18" t="e">
        <f>VLOOKUP(E16,J13数据库!C:Q,8,0)</f>
        <v>#VALUE!</v>
      </c>
      <c r="R16" s="18" t="e">
        <f>VLOOKUP(E16,J13数据库!C:Q,9,0)</f>
        <v>#VALUE!</v>
      </c>
      <c r="S16" s="19" t="e">
        <f t="shared" si="13"/>
        <v>#VALUE!</v>
      </c>
      <c r="T16" s="18" t="e">
        <f>VLOOKUP(E16,J13数据库!C:Q,10,0)</f>
        <v>#VALUE!</v>
      </c>
      <c r="U16" s="18" t="e">
        <f>VLOOKUP(E16,J13数据库!C:Q,11,0)</f>
        <v>#VALUE!</v>
      </c>
      <c r="V16" s="18"/>
      <c r="W16" s="18" t="e">
        <f>VLOOKUP(E16,J13数据库!C:Q,12,0)</f>
        <v>#VALUE!</v>
      </c>
      <c r="X16" s="18" t="e">
        <f>VLOOKUP(E16,J13数据库!C:Q,13,0)</f>
        <v>#VALUE!</v>
      </c>
      <c r="Y16" s="18" t="e">
        <f>VLOOKUP(E16,J13数据库!C:Q,14,0)</f>
        <v>#VALUE!</v>
      </c>
      <c r="Z16" s="19" t="e">
        <f t="shared" si="14"/>
        <v>#VALUE!</v>
      </c>
      <c r="AA16" s="18" t="e">
        <f>VLOOKUP(E16,J13数据库!C:Q,15,0)</f>
        <v>#VALUE!</v>
      </c>
      <c r="AB16" s="18" t="e">
        <f>VLOOKUP(H16,J13数据库!S:T,2,0)</f>
        <v>#N/A</v>
      </c>
      <c r="AC16" s="18"/>
      <c r="AD16" s="18">
        <f t="shared" si="15"/>
        <v>0</v>
      </c>
    </row>
    <row r="17" spans="1:30" x14ac:dyDescent="0.25">
      <c r="A17" s="22"/>
      <c r="B17" s="3"/>
      <c r="C17" s="3"/>
      <c r="D17" s="3"/>
      <c r="E17" s="18" t="e">
        <f t="shared" si="7"/>
        <v>#VALUE!</v>
      </c>
      <c r="F17" s="18" t="str">
        <f t="shared" si="8"/>
        <v/>
      </c>
      <c r="G17" s="18" t="str">
        <f t="shared" si="9"/>
        <v/>
      </c>
      <c r="H17" s="18" t="str">
        <f t="shared" si="10"/>
        <v/>
      </c>
      <c r="I17" s="18" t="str">
        <f t="shared" si="11"/>
        <v/>
      </c>
      <c r="J17" s="18" t="e">
        <f>VLOOKUP(E17,J13数据库!C:E,3,0)</f>
        <v>#VALUE!</v>
      </c>
      <c r="K17" s="18" t="e">
        <f>VLOOKUP(E17,J13数据库!C:Q,4,0)</f>
        <v>#VALUE!</v>
      </c>
      <c r="L17" s="19" t="e">
        <f t="shared" si="12"/>
        <v>#VALUE!</v>
      </c>
      <c r="M17" s="18" t="e">
        <f>VLOOKUP(E17,J13数据库!C:Q,5,0)</f>
        <v>#VALUE!</v>
      </c>
      <c r="N17" s="18" t="e">
        <f>VLOOKUP(H17,J13数据库!S:T,2,0)</f>
        <v>#N/A</v>
      </c>
      <c r="O17" s="18"/>
      <c r="P17" s="18" t="e">
        <f>VLOOKUP(E17,J13数据库!C:Q,7,0)</f>
        <v>#VALUE!</v>
      </c>
      <c r="Q17" s="18" t="e">
        <f>VLOOKUP(E17,J13数据库!C:Q,8,0)</f>
        <v>#VALUE!</v>
      </c>
      <c r="R17" s="18" t="e">
        <f>VLOOKUP(E17,J13数据库!C:Q,9,0)</f>
        <v>#VALUE!</v>
      </c>
      <c r="S17" s="19" t="e">
        <f t="shared" si="13"/>
        <v>#VALUE!</v>
      </c>
      <c r="T17" s="18" t="e">
        <f>VLOOKUP(E17,J13数据库!C:Q,10,0)</f>
        <v>#VALUE!</v>
      </c>
      <c r="U17" s="18" t="e">
        <f>VLOOKUP(E17,J13数据库!C:Q,11,0)</f>
        <v>#VALUE!</v>
      </c>
      <c r="V17" s="18"/>
      <c r="W17" s="18" t="e">
        <f>VLOOKUP(E17,J13数据库!C:Q,12,0)</f>
        <v>#VALUE!</v>
      </c>
      <c r="X17" s="18" t="e">
        <f>VLOOKUP(E17,J13数据库!C:Q,13,0)</f>
        <v>#VALUE!</v>
      </c>
      <c r="Y17" s="18" t="e">
        <f>VLOOKUP(E17,J13数据库!C:Q,14,0)</f>
        <v>#VALUE!</v>
      </c>
      <c r="Z17" s="19" t="e">
        <f t="shared" si="14"/>
        <v>#VALUE!</v>
      </c>
      <c r="AA17" s="18" t="e">
        <f>VLOOKUP(E17,J13数据库!C:Q,15,0)</f>
        <v>#VALUE!</v>
      </c>
      <c r="AB17" s="18" t="e">
        <f>VLOOKUP(H17,J13数据库!S:T,2,0)</f>
        <v>#N/A</v>
      </c>
      <c r="AC17" s="18"/>
      <c r="AD17" s="18">
        <f t="shared" si="15"/>
        <v>0</v>
      </c>
    </row>
    <row r="18" spans="1:30" x14ac:dyDescent="0.25">
      <c r="A18" s="22"/>
      <c r="B18" s="3"/>
      <c r="C18" s="3"/>
      <c r="D18" s="3"/>
      <c r="E18" s="18" t="e">
        <f t="shared" si="7"/>
        <v>#VALUE!</v>
      </c>
      <c r="F18" s="18" t="str">
        <f t="shared" si="8"/>
        <v/>
      </c>
      <c r="G18" s="18" t="str">
        <f t="shared" si="9"/>
        <v/>
      </c>
      <c r="H18" s="18" t="str">
        <f t="shared" si="10"/>
        <v/>
      </c>
      <c r="I18" s="18" t="str">
        <f t="shared" si="11"/>
        <v/>
      </c>
      <c r="J18" s="18" t="e">
        <f>VLOOKUP(E18,J13数据库!C:E,3,0)</f>
        <v>#VALUE!</v>
      </c>
      <c r="K18" s="18" t="e">
        <f>VLOOKUP(E18,J13数据库!C:Q,4,0)</f>
        <v>#VALUE!</v>
      </c>
      <c r="L18" s="19" t="e">
        <f t="shared" si="12"/>
        <v>#VALUE!</v>
      </c>
      <c r="M18" s="18" t="e">
        <f>VLOOKUP(E18,J13数据库!C:Q,5,0)</f>
        <v>#VALUE!</v>
      </c>
      <c r="N18" s="18" t="e">
        <f>VLOOKUP(H18,J13数据库!S:T,2,0)</f>
        <v>#N/A</v>
      </c>
      <c r="O18" s="18"/>
      <c r="P18" s="18" t="e">
        <f>VLOOKUP(E18,J13数据库!C:Q,7,0)</f>
        <v>#VALUE!</v>
      </c>
      <c r="Q18" s="18" t="e">
        <f>VLOOKUP(E18,J13数据库!C:Q,8,0)</f>
        <v>#VALUE!</v>
      </c>
      <c r="R18" s="18" t="e">
        <f>VLOOKUP(E18,J13数据库!C:Q,9,0)</f>
        <v>#VALUE!</v>
      </c>
      <c r="S18" s="19" t="e">
        <f t="shared" si="13"/>
        <v>#VALUE!</v>
      </c>
      <c r="T18" s="18" t="e">
        <f>VLOOKUP(E18,J13数据库!C:Q,10,0)</f>
        <v>#VALUE!</v>
      </c>
      <c r="U18" s="18" t="e">
        <f>VLOOKUP(E18,J13数据库!C:Q,11,0)</f>
        <v>#VALUE!</v>
      </c>
      <c r="V18" s="18"/>
      <c r="W18" s="18" t="e">
        <f>VLOOKUP(E18,J13数据库!C:Q,12,0)</f>
        <v>#VALUE!</v>
      </c>
      <c r="X18" s="18" t="e">
        <f>VLOOKUP(E18,J13数据库!C:Q,13,0)</f>
        <v>#VALUE!</v>
      </c>
      <c r="Y18" s="18" t="e">
        <f>VLOOKUP(E18,J13数据库!C:Q,14,0)</f>
        <v>#VALUE!</v>
      </c>
      <c r="Z18" s="19" t="e">
        <f t="shared" si="14"/>
        <v>#VALUE!</v>
      </c>
      <c r="AA18" s="18" t="e">
        <f>VLOOKUP(E18,J13数据库!C:Q,15,0)</f>
        <v>#VALUE!</v>
      </c>
      <c r="AB18" s="18" t="e">
        <f>VLOOKUP(H18,J13数据库!S:T,2,0)</f>
        <v>#N/A</v>
      </c>
      <c r="AC18" s="18"/>
      <c r="AD18" s="18">
        <f t="shared" si="15"/>
        <v>0</v>
      </c>
    </row>
    <row r="19" spans="1:30" x14ac:dyDescent="0.25">
      <c r="A19" s="22"/>
      <c r="B19" s="3"/>
      <c r="C19" s="3"/>
      <c r="D19" s="3"/>
      <c r="E19" s="18" t="e">
        <f t="shared" si="7"/>
        <v>#VALUE!</v>
      </c>
      <c r="F19" s="18" t="str">
        <f t="shared" si="8"/>
        <v/>
      </c>
      <c r="G19" s="18" t="str">
        <f t="shared" si="9"/>
        <v/>
      </c>
      <c r="H19" s="18" t="str">
        <f t="shared" si="10"/>
        <v/>
      </c>
      <c r="I19" s="18" t="str">
        <f t="shared" si="11"/>
        <v/>
      </c>
      <c r="J19" s="18" t="e">
        <f>VLOOKUP(E19,J13数据库!C:E,3,0)</f>
        <v>#VALUE!</v>
      </c>
      <c r="K19" s="18" t="e">
        <f>VLOOKUP(E19,J13数据库!C:Q,4,0)</f>
        <v>#VALUE!</v>
      </c>
      <c r="L19" s="19" t="e">
        <f t="shared" si="12"/>
        <v>#VALUE!</v>
      </c>
      <c r="M19" s="18" t="e">
        <f>VLOOKUP(E19,J13数据库!C:Q,5,0)</f>
        <v>#VALUE!</v>
      </c>
      <c r="N19" s="18" t="e">
        <f>VLOOKUP(H19,J13数据库!S:T,2,0)</f>
        <v>#N/A</v>
      </c>
      <c r="O19" s="18"/>
      <c r="P19" s="18" t="e">
        <f>VLOOKUP(E19,J13数据库!C:Q,7,0)</f>
        <v>#VALUE!</v>
      </c>
      <c r="Q19" s="18" t="e">
        <f>VLOOKUP(E19,J13数据库!C:Q,8,0)</f>
        <v>#VALUE!</v>
      </c>
      <c r="R19" s="18" t="e">
        <f>VLOOKUP(E19,J13数据库!C:Q,9,0)</f>
        <v>#VALUE!</v>
      </c>
      <c r="S19" s="19" t="e">
        <f t="shared" si="13"/>
        <v>#VALUE!</v>
      </c>
      <c r="T19" s="18" t="e">
        <f>VLOOKUP(E19,J13数据库!C:Q,10,0)</f>
        <v>#VALUE!</v>
      </c>
      <c r="U19" s="18" t="e">
        <f>VLOOKUP(E19,J13数据库!C:Q,11,0)</f>
        <v>#VALUE!</v>
      </c>
      <c r="V19" s="18"/>
      <c r="W19" s="18" t="e">
        <f>VLOOKUP(E19,J13数据库!C:Q,12,0)</f>
        <v>#VALUE!</v>
      </c>
      <c r="X19" s="18" t="e">
        <f>VLOOKUP(E19,J13数据库!C:Q,13,0)</f>
        <v>#VALUE!</v>
      </c>
      <c r="Y19" s="18" t="e">
        <f>VLOOKUP(E19,J13数据库!C:Q,14,0)</f>
        <v>#VALUE!</v>
      </c>
      <c r="Z19" s="19" t="e">
        <f t="shared" si="14"/>
        <v>#VALUE!</v>
      </c>
      <c r="AA19" s="18" t="e">
        <f>VLOOKUP(E19,J13数据库!C:Q,15,0)</f>
        <v>#VALUE!</v>
      </c>
      <c r="AB19" s="18" t="e">
        <f>VLOOKUP(H19,J13数据库!S:T,2,0)</f>
        <v>#N/A</v>
      </c>
      <c r="AC19" s="18"/>
      <c r="AD19" s="18">
        <f t="shared" si="15"/>
        <v>0</v>
      </c>
    </row>
    <row r="20" spans="1:30" x14ac:dyDescent="0.25">
      <c r="A20" s="22"/>
      <c r="B20" s="3"/>
      <c r="C20" s="3"/>
      <c r="D20" s="3"/>
      <c r="E20" s="18" t="e">
        <f t="shared" si="7"/>
        <v>#VALUE!</v>
      </c>
      <c r="F20" s="18" t="str">
        <f t="shared" si="8"/>
        <v/>
      </c>
      <c r="G20" s="18" t="str">
        <f t="shared" si="9"/>
        <v/>
      </c>
      <c r="H20" s="18" t="str">
        <f t="shared" si="10"/>
        <v/>
      </c>
      <c r="I20" s="18" t="str">
        <f t="shared" si="11"/>
        <v/>
      </c>
      <c r="J20" s="18" t="e">
        <f>VLOOKUP(E20,J13数据库!C:E,3,0)</f>
        <v>#VALUE!</v>
      </c>
      <c r="K20" s="18" t="e">
        <f>VLOOKUP(E20,J13数据库!C:Q,4,0)</f>
        <v>#VALUE!</v>
      </c>
      <c r="L20" s="19" t="e">
        <f t="shared" si="12"/>
        <v>#VALUE!</v>
      </c>
      <c r="M20" s="18" t="e">
        <f>VLOOKUP(E20,J13数据库!C:Q,5,0)</f>
        <v>#VALUE!</v>
      </c>
      <c r="N20" s="18" t="e">
        <f>VLOOKUP(H20,J13数据库!S:T,2,0)</f>
        <v>#N/A</v>
      </c>
      <c r="O20" s="18"/>
      <c r="P20" s="18" t="e">
        <f>VLOOKUP(E20,J13数据库!C:Q,7,0)</f>
        <v>#VALUE!</v>
      </c>
      <c r="Q20" s="18" t="e">
        <f>VLOOKUP(E20,J13数据库!C:Q,8,0)</f>
        <v>#VALUE!</v>
      </c>
      <c r="R20" s="18" t="e">
        <f>VLOOKUP(E20,J13数据库!C:Q,9,0)</f>
        <v>#VALUE!</v>
      </c>
      <c r="S20" s="19" t="e">
        <f t="shared" si="13"/>
        <v>#VALUE!</v>
      </c>
      <c r="T20" s="18" t="e">
        <f>VLOOKUP(E20,J13数据库!C:Q,10,0)</f>
        <v>#VALUE!</v>
      </c>
      <c r="U20" s="18" t="e">
        <f>VLOOKUP(E20,J13数据库!C:Q,11,0)</f>
        <v>#VALUE!</v>
      </c>
      <c r="V20" s="18"/>
      <c r="W20" s="18" t="e">
        <f>VLOOKUP(E20,J13数据库!C:Q,12,0)</f>
        <v>#VALUE!</v>
      </c>
      <c r="X20" s="18" t="e">
        <f>VLOOKUP(E20,J13数据库!C:Q,13,0)</f>
        <v>#VALUE!</v>
      </c>
      <c r="Y20" s="18" t="e">
        <f>VLOOKUP(E20,J13数据库!C:Q,14,0)</f>
        <v>#VALUE!</v>
      </c>
      <c r="Z20" s="19" t="e">
        <f t="shared" si="14"/>
        <v>#VALUE!</v>
      </c>
      <c r="AA20" s="18" t="e">
        <f>VLOOKUP(E20,J13数据库!C:Q,15,0)</f>
        <v>#VALUE!</v>
      </c>
      <c r="AB20" s="18" t="e">
        <f>VLOOKUP(H20,J13数据库!S:T,2,0)</f>
        <v>#N/A</v>
      </c>
      <c r="AC20" s="18"/>
      <c r="AD20" s="18">
        <f t="shared" si="15"/>
        <v>0</v>
      </c>
    </row>
    <row r="21" spans="1:30" x14ac:dyDescent="0.25">
      <c r="A21" s="22"/>
      <c r="B21" s="3"/>
      <c r="C21" s="3"/>
      <c r="D21" s="3"/>
      <c r="E21" s="18" t="e">
        <f t="shared" si="7"/>
        <v>#VALUE!</v>
      </c>
      <c r="F21" s="18" t="str">
        <f t="shared" si="8"/>
        <v/>
      </c>
      <c r="G21" s="18" t="str">
        <f t="shared" si="9"/>
        <v/>
      </c>
      <c r="H21" s="18" t="str">
        <f t="shared" si="10"/>
        <v/>
      </c>
      <c r="I21" s="18" t="str">
        <f t="shared" si="11"/>
        <v/>
      </c>
      <c r="J21" s="18" t="e">
        <f>VLOOKUP(E21,J13数据库!C:E,3,0)</f>
        <v>#VALUE!</v>
      </c>
      <c r="K21" s="18" t="e">
        <f>VLOOKUP(E21,J13数据库!C:Q,4,0)</f>
        <v>#VALUE!</v>
      </c>
      <c r="L21" s="19" t="e">
        <f t="shared" si="12"/>
        <v>#VALUE!</v>
      </c>
      <c r="M21" s="18" t="e">
        <f>VLOOKUP(E21,J13数据库!C:Q,5,0)</f>
        <v>#VALUE!</v>
      </c>
      <c r="N21" s="18" t="e">
        <f>VLOOKUP(H21,J13数据库!S:T,2,0)</f>
        <v>#N/A</v>
      </c>
      <c r="O21" s="18"/>
      <c r="P21" s="18" t="e">
        <f>VLOOKUP(E21,J13数据库!C:Q,7,0)</f>
        <v>#VALUE!</v>
      </c>
      <c r="Q21" s="18" t="e">
        <f>VLOOKUP(E21,J13数据库!C:Q,8,0)</f>
        <v>#VALUE!</v>
      </c>
      <c r="R21" s="18" t="e">
        <f>VLOOKUP(E21,J13数据库!C:Q,9,0)</f>
        <v>#VALUE!</v>
      </c>
      <c r="S21" s="19" t="e">
        <f t="shared" si="13"/>
        <v>#VALUE!</v>
      </c>
      <c r="T21" s="18" t="e">
        <f>VLOOKUP(E21,J13数据库!C:Q,10,0)</f>
        <v>#VALUE!</v>
      </c>
      <c r="U21" s="18" t="e">
        <f>VLOOKUP(E21,J13数据库!C:Q,11,0)</f>
        <v>#VALUE!</v>
      </c>
      <c r="V21" s="18"/>
      <c r="W21" s="18" t="e">
        <f>VLOOKUP(E21,J13数据库!C:Q,12,0)</f>
        <v>#VALUE!</v>
      </c>
      <c r="X21" s="18" t="e">
        <f>VLOOKUP(E21,J13数据库!C:Q,13,0)</f>
        <v>#VALUE!</v>
      </c>
      <c r="Y21" s="18" t="e">
        <f>VLOOKUP(E21,J13数据库!C:Q,14,0)</f>
        <v>#VALUE!</v>
      </c>
      <c r="Z21" s="19" t="e">
        <f t="shared" si="14"/>
        <v>#VALUE!</v>
      </c>
      <c r="AA21" s="18" t="e">
        <f>VLOOKUP(E21,J13数据库!C:Q,15,0)</f>
        <v>#VALUE!</v>
      </c>
      <c r="AB21" s="18" t="e">
        <f>VLOOKUP(H21,J13数据库!S:T,2,0)</f>
        <v>#N/A</v>
      </c>
      <c r="AC21" s="18"/>
      <c r="AD21" s="18">
        <f t="shared" si="15"/>
        <v>0</v>
      </c>
    </row>
    <row r="22" spans="1:30" x14ac:dyDescent="0.25">
      <c r="A22" s="22"/>
      <c r="B22" s="3"/>
      <c r="C22" s="3"/>
      <c r="D22" s="3"/>
      <c r="E22" s="18" t="e">
        <f t="shared" si="7"/>
        <v>#VALUE!</v>
      </c>
      <c r="F22" s="18" t="str">
        <f t="shared" si="8"/>
        <v/>
      </c>
      <c r="G22" s="18" t="str">
        <f t="shared" si="9"/>
        <v/>
      </c>
      <c r="H22" s="18" t="str">
        <f t="shared" si="10"/>
        <v/>
      </c>
      <c r="I22" s="18" t="str">
        <f t="shared" si="11"/>
        <v/>
      </c>
      <c r="J22" s="18" t="e">
        <f>VLOOKUP(E22,J13数据库!C:E,3,0)</f>
        <v>#VALUE!</v>
      </c>
      <c r="K22" s="18" t="e">
        <f>VLOOKUP(E22,J13数据库!C:Q,4,0)</f>
        <v>#VALUE!</v>
      </c>
      <c r="L22" s="19" t="e">
        <f t="shared" si="12"/>
        <v>#VALUE!</v>
      </c>
      <c r="M22" s="18" t="e">
        <f>VLOOKUP(E22,J13数据库!C:Q,5,0)</f>
        <v>#VALUE!</v>
      </c>
      <c r="N22" s="18" t="e">
        <f>VLOOKUP(H22,J13数据库!S:T,2,0)</f>
        <v>#N/A</v>
      </c>
      <c r="O22" s="18"/>
      <c r="P22" s="18" t="e">
        <f>VLOOKUP(E22,J13数据库!C:Q,7,0)</f>
        <v>#VALUE!</v>
      </c>
      <c r="Q22" s="18" t="e">
        <f>VLOOKUP(E22,J13数据库!C:Q,8,0)</f>
        <v>#VALUE!</v>
      </c>
      <c r="R22" s="18" t="e">
        <f>VLOOKUP(E22,J13数据库!C:Q,9,0)</f>
        <v>#VALUE!</v>
      </c>
      <c r="S22" s="19" t="e">
        <f t="shared" si="13"/>
        <v>#VALUE!</v>
      </c>
      <c r="T22" s="18" t="e">
        <f>VLOOKUP(E22,J13数据库!C:Q,10,0)</f>
        <v>#VALUE!</v>
      </c>
      <c r="U22" s="18" t="e">
        <f>VLOOKUP(E22,J13数据库!C:Q,11,0)</f>
        <v>#VALUE!</v>
      </c>
      <c r="V22" s="18"/>
      <c r="W22" s="18" t="e">
        <f>VLOOKUP(E22,J13数据库!C:Q,12,0)</f>
        <v>#VALUE!</v>
      </c>
      <c r="X22" s="18" t="e">
        <f>VLOOKUP(E22,J13数据库!C:Q,13,0)</f>
        <v>#VALUE!</v>
      </c>
      <c r="Y22" s="18" t="e">
        <f>VLOOKUP(E22,J13数据库!C:Q,14,0)</f>
        <v>#VALUE!</v>
      </c>
      <c r="Z22" s="19" t="e">
        <f t="shared" si="14"/>
        <v>#VALUE!</v>
      </c>
      <c r="AA22" s="18" t="e">
        <f>VLOOKUP(E22,J13数据库!C:Q,15,0)</f>
        <v>#VALUE!</v>
      </c>
      <c r="AB22" s="18" t="e">
        <f>VLOOKUP(H22,J13数据库!S:T,2,0)</f>
        <v>#N/A</v>
      </c>
      <c r="AC22" s="18"/>
      <c r="AD22" s="18">
        <f t="shared" si="15"/>
        <v>0</v>
      </c>
    </row>
    <row r="23" spans="1:30" x14ac:dyDescent="0.25">
      <c r="A23" s="22"/>
      <c r="B23" s="3"/>
      <c r="C23" s="3"/>
      <c r="D23" s="3"/>
      <c r="E23" s="18" t="e">
        <f t="shared" si="7"/>
        <v>#VALUE!</v>
      </c>
      <c r="F23" s="18" t="str">
        <f t="shared" si="8"/>
        <v/>
      </c>
      <c r="G23" s="18" t="str">
        <f t="shared" si="9"/>
        <v/>
      </c>
      <c r="H23" s="18" t="str">
        <f t="shared" si="10"/>
        <v/>
      </c>
      <c r="I23" s="18" t="str">
        <f t="shared" si="11"/>
        <v/>
      </c>
      <c r="J23" s="18" t="e">
        <f>VLOOKUP(E23,J13数据库!C:E,3,0)</f>
        <v>#VALUE!</v>
      </c>
      <c r="K23" s="18" t="e">
        <f>VLOOKUP(E23,J13数据库!C:Q,4,0)</f>
        <v>#VALUE!</v>
      </c>
      <c r="L23" s="19" t="e">
        <f t="shared" si="12"/>
        <v>#VALUE!</v>
      </c>
      <c r="M23" s="18" t="e">
        <f>VLOOKUP(E23,J13数据库!C:Q,5,0)</f>
        <v>#VALUE!</v>
      </c>
      <c r="N23" s="18" t="e">
        <f>VLOOKUP(H23,J13数据库!S:T,2,0)</f>
        <v>#N/A</v>
      </c>
      <c r="O23" s="18"/>
      <c r="P23" s="18" t="e">
        <f>VLOOKUP(E23,J13数据库!C:Q,7,0)</f>
        <v>#VALUE!</v>
      </c>
      <c r="Q23" s="18" t="e">
        <f>VLOOKUP(E23,J13数据库!C:Q,8,0)</f>
        <v>#VALUE!</v>
      </c>
      <c r="R23" s="18" t="e">
        <f>VLOOKUP(E23,J13数据库!C:Q,9,0)</f>
        <v>#VALUE!</v>
      </c>
      <c r="S23" s="19" t="e">
        <f t="shared" si="13"/>
        <v>#VALUE!</v>
      </c>
      <c r="T23" s="18" t="e">
        <f>VLOOKUP(E23,J13数据库!C:Q,10,0)</f>
        <v>#VALUE!</v>
      </c>
      <c r="U23" s="18" t="e">
        <f>VLOOKUP(E23,J13数据库!C:Q,11,0)</f>
        <v>#VALUE!</v>
      </c>
      <c r="V23" s="18"/>
      <c r="W23" s="18" t="e">
        <f>VLOOKUP(E23,J13数据库!C:Q,12,0)</f>
        <v>#VALUE!</v>
      </c>
      <c r="X23" s="18" t="e">
        <f>VLOOKUP(E23,J13数据库!C:Q,13,0)</f>
        <v>#VALUE!</v>
      </c>
      <c r="Y23" s="18" t="e">
        <f>VLOOKUP(E23,J13数据库!C:Q,14,0)</f>
        <v>#VALUE!</v>
      </c>
      <c r="Z23" s="19" t="e">
        <f t="shared" si="14"/>
        <v>#VALUE!</v>
      </c>
      <c r="AA23" s="18" t="e">
        <f>VLOOKUP(E23,J13数据库!C:Q,15,0)</f>
        <v>#VALUE!</v>
      </c>
      <c r="AB23" s="18" t="e">
        <f>VLOOKUP(H23,J13数据库!S:T,2,0)</f>
        <v>#N/A</v>
      </c>
      <c r="AC23" s="18"/>
      <c r="AD23" s="18">
        <f t="shared" si="15"/>
        <v>0</v>
      </c>
    </row>
    <row r="24" spans="1:30" x14ac:dyDescent="0.25">
      <c r="A24" s="22"/>
      <c r="B24" s="3"/>
      <c r="C24" s="3"/>
      <c r="D24" s="3"/>
      <c r="E24" s="18" t="e">
        <f t="shared" si="7"/>
        <v>#VALUE!</v>
      </c>
      <c r="F24" s="18" t="str">
        <f t="shared" si="8"/>
        <v/>
      </c>
      <c r="G24" s="18" t="str">
        <f t="shared" si="9"/>
        <v/>
      </c>
      <c r="H24" s="18" t="str">
        <f t="shared" si="10"/>
        <v/>
      </c>
      <c r="I24" s="18" t="str">
        <f t="shared" si="11"/>
        <v/>
      </c>
      <c r="J24" s="18" t="e">
        <f>VLOOKUP(E24,J13数据库!C:E,3,0)</f>
        <v>#VALUE!</v>
      </c>
      <c r="K24" s="18" t="e">
        <f>VLOOKUP(E24,J13数据库!C:Q,4,0)</f>
        <v>#VALUE!</v>
      </c>
      <c r="L24" s="19" t="e">
        <f t="shared" si="12"/>
        <v>#VALUE!</v>
      </c>
      <c r="M24" s="18" t="e">
        <f>VLOOKUP(E24,J13数据库!C:Q,5,0)</f>
        <v>#VALUE!</v>
      </c>
      <c r="N24" s="18" t="e">
        <f>VLOOKUP(H24,J13数据库!S:T,2,0)</f>
        <v>#N/A</v>
      </c>
      <c r="O24" s="18"/>
      <c r="P24" s="18" t="e">
        <f>VLOOKUP(E24,J13数据库!C:Q,7,0)</f>
        <v>#VALUE!</v>
      </c>
      <c r="Q24" s="18" t="e">
        <f>VLOOKUP(E24,J13数据库!C:Q,8,0)</f>
        <v>#VALUE!</v>
      </c>
      <c r="R24" s="18" t="e">
        <f>VLOOKUP(E24,J13数据库!C:Q,9,0)</f>
        <v>#VALUE!</v>
      </c>
      <c r="S24" s="19" t="e">
        <f t="shared" si="13"/>
        <v>#VALUE!</v>
      </c>
      <c r="T24" s="18" t="e">
        <f>VLOOKUP(E24,J13数据库!C:Q,10,0)</f>
        <v>#VALUE!</v>
      </c>
      <c r="U24" s="18" t="e">
        <f>VLOOKUP(E24,J13数据库!C:Q,11,0)</f>
        <v>#VALUE!</v>
      </c>
      <c r="V24" s="18"/>
      <c r="W24" s="18" t="e">
        <f>VLOOKUP(E24,J13数据库!C:Q,12,0)</f>
        <v>#VALUE!</v>
      </c>
      <c r="X24" s="18" t="e">
        <f>VLOOKUP(E24,J13数据库!C:Q,13,0)</f>
        <v>#VALUE!</v>
      </c>
      <c r="Y24" s="18" t="e">
        <f>VLOOKUP(E24,J13数据库!C:Q,14,0)</f>
        <v>#VALUE!</v>
      </c>
      <c r="Z24" s="19" t="e">
        <f t="shared" si="14"/>
        <v>#VALUE!</v>
      </c>
      <c r="AA24" s="18" t="e">
        <f>VLOOKUP(E24,J13数据库!C:Q,15,0)</f>
        <v>#VALUE!</v>
      </c>
      <c r="AB24" s="18" t="e">
        <f>VLOOKUP(H24,J13数据库!S:T,2,0)</f>
        <v>#N/A</v>
      </c>
      <c r="AC24" s="18"/>
      <c r="AD24" s="18">
        <f t="shared" si="15"/>
        <v>0</v>
      </c>
    </row>
    <row r="25" spans="1:30" x14ac:dyDescent="0.25">
      <c r="A25" s="22"/>
      <c r="B25" s="3"/>
      <c r="C25" s="3"/>
      <c r="D25" s="3"/>
      <c r="E25" s="18" t="e">
        <f t="shared" si="7"/>
        <v>#VALUE!</v>
      </c>
      <c r="F25" s="18" t="str">
        <f t="shared" si="8"/>
        <v/>
      </c>
      <c r="G25" s="18" t="str">
        <f t="shared" si="9"/>
        <v/>
      </c>
      <c r="H25" s="18" t="str">
        <f t="shared" si="10"/>
        <v/>
      </c>
      <c r="I25" s="18" t="str">
        <f t="shared" si="11"/>
        <v/>
      </c>
      <c r="J25" s="18" t="e">
        <f>VLOOKUP(E25,J13数据库!C:E,3,0)</f>
        <v>#VALUE!</v>
      </c>
      <c r="K25" s="18" t="e">
        <f>VLOOKUP(E25,J13数据库!C:Q,4,0)</f>
        <v>#VALUE!</v>
      </c>
      <c r="L25" s="19" t="e">
        <f t="shared" si="12"/>
        <v>#VALUE!</v>
      </c>
      <c r="M25" s="18" t="e">
        <f>VLOOKUP(E25,J13数据库!C:Q,5,0)</f>
        <v>#VALUE!</v>
      </c>
      <c r="N25" s="18" t="e">
        <f>VLOOKUP(H25,J13数据库!S:T,2,0)</f>
        <v>#N/A</v>
      </c>
      <c r="O25" s="18"/>
      <c r="P25" s="18" t="e">
        <f>VLOOKUP(E25,J13数据库!C:Q,7,0)</f>
        <v>#VALUE!</v>
      </c>
      <c r="Q25" s="18" t="e">
        <f>VLOOKUP(E25,J13数据库!C:Q,8,0)</f>
        <v>#VALUE!</v>
      </c>
      <c r="R25" s="18" t="e">
        <f>VLOOKUP(E25,J13数据库!C:Q,9,0)</f>
        <v>#VALUE!</v>
      </c>
      <c r="S25" s="19" t="e">
        <f t="shared" si="13"/>
        <v>#VALUE!</v>
      </c>
      <c r="T25" s="18" t="e">
        <f>VLOOKUP(E25,J13数据库!C:Q,10,0)</f>
        <v>#VALUE!</v>
      </c>
      <c r="U25" s="18" t="e">
        <f>VLOOKUP(E25,J13数据库!C:Q,11,0)</f>
        <v>#VALUE!</v>
      </c>
      <c r="V25" s="18"/>
      <c r="W25" s="18" t="e">
        <f>VLOOKUP(E25,J13数据库!C:Q,12,0)</f>
        <v>#VALUE!</v>
      </c>
      <c r="X25" s="18" t="e">
        <f>VLOOKUP(E25,J13数据库!C:Q,13,0)</f>
        <v>#VALUE!</v>
      </c>
      <c r="Y25" s="18" t="e">
        <f>VLOOKUP(E25,J13数据库!C:Q,14,0)</f>
        <v>#VALUE!</v>
      </c>
      <c r="Z25" s="19" t="e">
        <f t="shared" si="14"/>
        <v>#VALUE!</v>
      </c>
      <c r="AA25" s="18" t="e">
        <f>VLOOKUP(E25,J13数据库!C:Q,15,0)</f>
        <v>#VALUE!</v>
      </c>
      <c r="AB25" s="18" t="e">
        <f>VLOOKUP(H25,J13数据库!S:T,2,0)</f>
        <v>#N/A</v>
      </c>
      <c r="AC25" s="18"/>
      <c r="AD25" s="18">
        <f t="shared" si="15"/>
        <v>0</v>
      </c>
    </row>
    <row r="26" spans="1:30" x14ac:dyDescent="0.25">
      <c r="A26" s="22"/>
      <c r="B26" s="3"/>
      <c r="C26" s="3"/>
      <c r="D26" s="3"/>
      <c r="E26" s="18" t="e">
        <f t="shared" si="7"/>
        <v>#VALUE!</v>
      </c>
      <c r="F26" s="18" t="str">
        <f t="shared" si="8"/>
        <v/>
      </c>
      <c r="G26" s="18" t="str">
        <f t="shared" si="9"/>
        <v/>
      </c>
      <c r="H26" s="18" t="str">
        <f t="shared" si="10"/>
        <v/>
      </c>
      <c r="I26" s="18" t="str">
        <f t="shared" si="11"/>
        <v/>
      </c>
      <c r="J26" s="18" t="e">
        <f>VLOOKUP(E26,J13数据库!C:E,3,0)</f>
        <v>#VALUE!</v>
      </c>
      <c r="K26" s="18" t="e">
        <f>VLOOKUP(E26,J13数据库!C:Q,4,0)</f>
        <v>#VALUE!</v>
      </c>
      <c r="L26" s="19" t="e">
        <f t="shared" si="12"/>
        <v>#VALUE!</v>
      </c>
      <c r="M26" s="18" t="e">
        <f>VLOOKUP(E26,J13数据库!C:Q,5,0)</f>
        <v>#VALUE!</v>
      </c>
      <c r="N26" s="18" t="e">
        <f>VLOOKUP(H26,J13数据库!S:T,2,0)</f>
        <v>#N/A</v>
      </c>
      <c r="O26" s="18"/>
      <c r="P26" s="18" t="e">
        <f>VLOOKUP(E26,J13数据库!C:Q,7,0)</f>
        <v>#VALUE!</v>
      </c>
      <c r="Q26" s="18" t="e">
        <f>VLOOKUP(E26,J13数据库!C:Q,8,0)</f>
        <v>#VALUE!</v>
      </c>
      <c r="R26" s="18" t="e">
        <f>VLOOKUP(E26,J13数据库!C:Q,9,0)</f>
        <v>#VALUE!</v>
      </c>
      <c r="S26" s="19" t="e">
        <f t="shared" si="13"/>
        <v>#VALUE!</v>
      </c>
      <c r="T26" s="18" t="e">
        <f>VLOOKUP(E26,J13数据库!C:Q,10,0)</f>
        <v>#VALUE!</v>
      </c>
      <c r="U26" s="18" t="e">
        <f>VLOOKUP(E26,J13数据库!C:Q,11,0)</f>
        <v>#VALUE!</v>
      </c>
      <c r="V26" s="18"/>
      <c r="W26" s="18" t="e">
        <f>VLOOKUP(E26,J13数据库!C:Q,12,0)</f>
        <v>#VALUE!</v>
      </c>
      <c r="X26" s="18" t="e">
        <f>VLOOKUP(E26,J13数据库!C:Q,13,0)</f>
        <v>#VALUE!</v>
      </c>
      <c r="Y26" s="18" t="e">
        <f>VLOOKUP(E26,J13数据库!C:Q,14,0)</f>
        <v>#VALUE!</v>
      </c>
      <c r="Z26" s="19" t="e">
        <f t="shared" si="14"/>
        <v>#VALUE!</v>
      </c>
      <c r="AA26" s="18" t="e">
        <f>VLOOKUP(E26,J13数据库!C:Q,15,0)</f>
        <v>#VALUE!</v>
      </c>
      <c r="AB26" s="18" t="e">
        <f>VLOOKUP(H26,J13数据库!S:T,2,0)</f>
        <v>#N/A</v>
      </c>
      <c r="AC26" s="18"/>
      <c r="AD26" s="18">
        <f t="shared" si="15"/>
        <v>0</v>
      </c>
    </row>
    <row r="27" spans="1:30" x14ac:dyDescent="0.25">
      <c r="A27" s="22"/>
      <c r="B27" s="3"/>
      <c r="C27" s="3"/>
      <c r="D27" s="3"/>
      <c r="E27" s="18" t="e">
        <f t="shared" si="7"/>
        <v>#VALUE!</v>
      </c>
      <c r="F27" s="18" t="str">
        <f t="shared" si="8"/>
        <v/>
      </c>
      <c r="G27" s="18" t="str">
        <f t="shared" si="9"/>
        <v/>
      </c>
      <c r="H27" s="18" t="str">
        <f t="shared" si="10"/>
        <v/>
      </c>
      <c r="I27" s="18" t="str">
        <f t="shared" si="11"/>
        <v/>
      </c>
      <c r="J27" s="18" t="e">
        <f>VLOOKUP(E27,J13数据库!C:E,3,0)</f>
        <v>#VALUE!</v>
      </c>
      <c r="K27" s="18" t="e">
        <f>VLOOKUP(E27,J13数据库!C:Q,4,0)</f>
        <v>#VALUE!</v>
      </c>
      <c r="L27" s="19" t="e">
        <f t="shared" si="12"/>
        <v>#VALUE!</v>
      </c>
      <c r="M27" s="18" t="e">
        <f>VLOOKUP(E27,J13数据库!C:Q,5,0)</f>
        <v>#VALUE!</v>
      </c>
      <c r="N27" s="18" t="e">
        <f>VLOOKUP(H27,J13数据库!S:T,2,0)</f>
        <v>#N/A</v>
      </c>
      <c r="O27" s="18"/>
      <c r="P27" s="18" t="e">
        <f>VLOOKUP(E27,J13数据库!C:Q,7,0)</f>
        <v>#VALUE!</v>
      </c>
      <c r="Q27" s="18" t="e">
        <f>VLOOKUP(E27,J13数据库!C:Q,8,0)</f>
        <v>#VALUE!</v>
      </c>
      <c r="R27" s="18" t="e">
        <f>VLOOKUP(E27,J13数据库!C:Q,9,0)</f>
        <v>#VALUE!</v>
      </c>
      <c r="S27" s="19" t="e">
        <f t="shared" si="13"/>
        <v>#VALUE!</v>
      </c>
      <c r="T27" s="18" t="e">
        <f>VLOOKUP(E27,J13数据库!C:Q,10,0)</f>
        <v>#VALUE!</v>
      </c>
      <c r="U27" s="18" t="e">
        <f>VLOOKUP(E27,J13数据库!C:Q,11,0)</f>
        <v>#VALUE!</v>
      </c>
      <c r="V27" s="18"/>
      <c r="W27" s="18" t="e">
        <f>VLOOKUP(E27,J13数据库!C:Q,12,0)</f>
        <v>#VALUE!</v>
      </c>
      <c r="X27" s="18" t="e">
        <f>VLOOKUP(E27,J13数据库!C:Q,13,0)</f>
        <v>#VALUE!</v>
      </c>
      <c r="Y27" s="18" t="e">
        <f>VLOOKUP(E27,J13数据库!C:Q,14,0)</f>
        <v>#VALUE!</v>
      </c>
      <c r="Z27" s="19" t="e">
        <f t="shared" si="14"/>
        <v>#VALUE!</v>
      </c>
      <c r="AA27" s="18" t="e">
        <f>VLOOKUP(E27,J13数据库!C:Q,15,0)</f>
        <v>#VALUE!</v>
      </c>
      <c r="AB27" s="18" t="e">
        <f>VLOOKUP(H27,J13数据库!S:T,2,0)</f>
        <v>#N/A</v>
      </c>
      <c r="AC27" s="18"/>
      <c r="AD27" s="18">
        <f t="shared" si="15"/>
        <v>0</v>
      </c>
    </row>
    <row r="28" spans="1:30" x14ac:dyDescent="0.25">
      <c r="A28" s="22"/>
      <c r="B28" s="3"/>
      <c r="C28" s="3"/>
      <c r="D28" s="3"/>
      <c r="E28" s="18" t="e">
        <f t="shared" si="7"/>
        <v>#VALUE!</v>
      </c>
      <c r="F28" s="18" t="str">
        <f t="shared" si="8"/>
        <v/>
      </c>
      <c r="G28" s="18" t="str">
        <f t="shared" si="9"/>
        <v/>
      </c>
      <c r="H28" s="18" t="str">
        <f t="shared" si="10"/>
        <v/>
      </c>
      <c r="I28" s="18" t="str">
        <f t="shared" si="11"/>
        <v/>
      </c>
      <c r="J28" s="18" t="e">
        <f>VLOOKUP(E28,J13数据库!C:E,3,0)</f>
        <v>#VALUE!</v>
      </c>
      <c r="K28" s="18" t="e">
        <f>VLOOKUP(E28,J13数据库!C:Q,4,0)</f>
        <v>#VALUE!</v>
      </c>
      <c r="L28" s="19" t="e">
        <f t="shared" si="12"/>
        <v>#VALUE!</v>
      </c>
      <c r="M28" s="18" t="e">
        <f>VLOOKUP(E28,J13数据库!C:Q,5,0)</f>
        <v>#VALUE!</v>
      </c>
      <c r="N28" s="18" t="e">
        <f>VLOOKUP(H28,J13数据库!S:T,2,0)</f>
        <v>#N/A</v>
      </c>
      <c r="O28" s="18"/>
      <c r="P28" s="18" t="e">
        <f>VLOOKUP(E28,J13数据库!C:Q,7,0)</f>
        <v>#VALUE!</v>
      </c>
      <c r="Q28" s="18" t="e">
        <f>VLOOKUP(E28,J13数据库!C:Q,8,0)</f>
        <v>#VALUE!</v>
      </c>
      <c r="R28" s="18" t="e">
        <f>VLOOKUP(E28,J13数据库!C:Q,9,0)</f>
        <v>#VALUE!</v>
      </c>
      <c r="S28" s="19" t="e">
        <f t="shared" si="13"/>
        <v>#VALUE!</v>
      </c>
      <c r="T28" s="18" t="e">
        <f>VLOOKUP(E28,J13数据库!C:Q,10,0)</f>
        <v>#VALUE!</v>
      </c>
      <c r="U28" s="18" t="e">
        <f>VLOOKUP(E28,J13数据库!C:Q,11,0)</f>
        <v>#VALUE!</v>
      </c>
      <c r="V28" s="18"/>
      <c r="W28" s="18" t="e">
        <f>VLOOKUP(E28,J13数据库!C:Q,12,0)</f>
        <v>#VALUE!</v>
      </c>
      <c r="X28" s="18" t="e">
        <f>VLOOKUP(E28,J13数据库!C:Q,13,0)</f>
        <v>#VALUE!</v>
      </c>
      <c r="Y28" s="18" t="e">
        <f>VLOOKUP(E28,J13数据库!C:Q,14,0)</f>
        <v>#VALUE!</v>
      </c>
      <c r="Z28" s="19" t="e">
        <f t="shared" si="14"/>
        <v>#VALUE!</v>
      </c>
      <c r="AA28" s="18" t="e">
        <f>VLOOKUP(E28,J13数据库!C:Q,15,0)</f>
        <v>#VALUE!</v>
      </c>
      <c r="AB28" s="18" t="e">
        <f>VLOOKUP(H28,J13数据库!S:T,2,0)</f>
        <v>#N/A</v>
      </c>
      <c r="AC28" s="18"/>
      <c r="AD28" s="18">
        <f t="shared" si="15"/>
        <v>0</v>
      </c>
    </row>
    <row r="29" spans="1:30" x14ac:dyDescent="0.25">
      <c r="A29" s="22"/>
      <c r="B29" s="3"/>
      <c r="C29" s="3"/>
      <c r="D29" s="3"/>
      <c r="E29" s="18" t="e">
        <f t="shared" si="7"/>
        <v>#VALUE!</v>
      </c>
      <c r="F29" s="18" t="str">
        <f t="shared" si="8"/>
        <v/>
      </c>
      <c r="G29" s="18" t="str">
        <f t="shared" si="9"/>
        <v/>
      </c>
      <c r="H29" s="18" t="str">
        <f t="shared" si="10"/>
        <v/>
      </c>
      <c r="I29" s="18" t="str">
        <f t="shared" si="11"/>
        <v/>
      </c>
      <c r="J29" s="18" t="e">
        <f>VLOOKUP(E29,J13数据库!C:E,3,0)</f>
        <v>#VALUE!</v>
      </c>
      <c r="K29" s="18" t="e">
        <f>VLOOKUP(E29,J13数据库!C:Q,4,0)</f>
        <v>#VALUE!</v>
      </c>
      <c r="L29" s="19" t="e">
        <f t="shared" si="12"/>
        <v>#VALUE!</v>
      </c>
      <c r="M29" s="18" t="e">
        <f>VLOOKUP(E29,J13数据库!C:Q,5,0)</f>
        <v>#VALUE!</v>
      </c>
      <c r="N29" s="18" t="e">
        <f>VLOOKUP(H29,J13数据库!S:T,2,0)</f>
        <v>#N/A</v>
      </c>
      <c r="O29" s="18"/>
      <c r="P29" s="18" t="e">
        <f>VLOOKUP(E29,J13数据库!C:Q,7,0)</f>
        <v>#VALUE!</v>
      </c>
      <c r="Q29" s="18" t="e">
        <f>VLOOKUP(E29,J13数据库!C:Q,8,0)</f>
        <v>#VALUE!</v>
      </c>
      <c r="R29" s="18" t="e">
        <f>VLOOKUP(E29,J13数据库!C:Q,9,0)</f>
        <v>#VALUE!</v>
      </c>
      <c r="S29" s="19" t="e">
        <f t="shared" si="13"/>
        <v>#VALUE!</v>
      </c>
      <c r="T29" s="18" t="e">
        <f>VLOOKUP(E29,J13数据库!C:Q,10,0)</f>
        <v>#VALUE!</v>
      </c>
      <c r="U29" s="18" t="e">
        <f>VLOOKUP(E29,J13数据库!C:Q,11,0)</f>
        <v>#VALUE!</v>
      </c>
      <c r="V29" s="18"/>
      <c r="W29" s="18" t="e">
        <f>VLOOKUP(E29,J13数据库!C:Q,12,0)</f>
        <v>#VALUE!</v>
      </c>
      <c r="X29" s="18" t="e">
        <f>VLOOKUP(E29,J13数据库!C:Q,13,0)</f>
        <v>#VALUE!</v>
      </c>
      <c r="Y29" s="18" t="e">
        <f>VLOOKUP(E29,J13数据库!C:Q,14,0)</f>
        <v>#VALUE!</v>
      </c>
      <c r="Z29" s="19" t="e">
        <f t="shared" si="14"/>
        <v>#VALUE!</v>
      </c>
      <c r="AA29" s="18" t="e">
        <f>VLOOKUP(E29,J13数据库!C:Q,15,0)</f>
        <v>#VALUE!</v>
      </c>
      <c r="AB29" s="18" t="e">
        <f>VLOOKUP(H29,J13数据库!S:T,2,0)</f>
        <v>#N/A</v>
      </c>
      <c r="AC29" s="18"/>
      <c r="AD29" s="18">
        <f t="shared" si="15"/>
        <v>0</v>
      </c>
    </row>
    <row r="30" spans="1:30" x14ac:dyDescent="0.25">
      <c r="A30" s="22"/>
      <c r="B30" s="3"/>
      <c r="C30" s="3"/>
      <c r="D30" s="3"/>
      <c r="E30" s="18" t="e">
        <f t="shared" si="7"/>
        <v>#VALUE!</v>
      </c>
      <c r="F30" s="18" t="str">
        <f t="shared" si="8"/>
        <v/>
      </c>
      <c r="G30" s="18" t="str">
        <f t="shared" si="9"/>
        <v/>
      </c>
      <c r="H30" s="18" t="str">
        <f t="shared" si="10"/>
        <v/>
      </c>
      <c r="I30" s="18" t="str">
        <f t="shared" si="11"/>
        <v/>
      </c>
      <c r="J30" s="18" t="e">
        <f>VLOOKUP(E30,J13数据库!C:E,3,0)</f>
        <v>#VALUE!</v>
      </c>
      <c r="K30" s="18" t="e">
        <f>VLOOKUP(E30,J13数据库!C:Q,4,0)</f>
        <v>#VALUE!</v>
      </c>
      <c r="L30" s="19" t="e">
        <f t="shared" si="12"/>
        <v>#VALUE!</v>
      </c>
      <c r="M30" s="18" t="e">
        <f>VLOOKUP(E30,J13数据库!C:Q,5,0)</f>
        <v>#VALUE!</v>
      </c>
      <c r="N30" s="18" t="e">
        <f>VLOOKUP(H30,J13数据库!S:T,2,0)</f>
        <v>#N/A</v>
      </c>
      <c r="O30" s="18"/>
      <c r="P30" s="18" t="e">
        <f>VLOOKUP(E30,J13数据库!C:Q,7,0)</f>
        <v>#VALUE!</v>
      </c>
      <c r="Q30" s="18" t="e">
        <f>VLOOKUP(E30,J13数据库!C:Q,8,0)</f>
        <v>#VALUE!</v>
      </c>
      <c r="R30" s="18" t="e">
        <f>VLOOKUP(E30,J13数据库!C:Q,9,0)</f>
        <v>#VALUE!</v>
      </c>
      <c r="S30" s="19" t="e">
        <f t="shared" si="13"/>
        <v>#VALUE!</v>
      </c>
      <c r="T30" s="18" t="e">
        <f>VLOOKUP(E30,J13数据库!C:Q,10,0)</f>
        <v>#VALUE!</v>
      </c>
      <c r="U30" s="18" t="e">
        <f>VLOOKUP(E30,J13数据库!C:Q,11,0)</f>
        <v>#VALUE!</v>
      </c>
      <c r="V30" s="18"/>
      <c r="W30" s="18" t="e">
        <f>VLOOKUP(E30,J13数据库!C:Q,12,0)</f>
        <v>#VALUE!</v>
      </c>
      <c r="X30" s="18" t="e">
        <f>VLOOKUP(E30,J13数据库!C:Q,13,0)</f>
        <v>#VALUE!</v>
      </c>
      <c r="Y30" s="18" t="e">
        <f>VLOOKUP(E30,J13数据库!C:Q,14,0)</f>
        <v>#VALUE!</v>
      </c>
      <c r="Z30" s="19" t="e">
        <f t="shared" si="14"/>
        <v>#VALUE!</v>
      </c>
      <c r="AA30" s="18" t="e">
        <f>VLOOKUP(E30,J13数据库!C:Q,15,0)</f>
        <v>#VALUE!</v>
      </c>
      <c r="AB30" s="18" t="e">
        <f>VLOOKUP(H30,J13数据库!S:T,2,0)</f>
        <v>#N/A</v>
      </c>
      <c r="AC30" s="18"/>
      <c r="AD30" s="18">
        <f t="shared" si="15"/>
        <v>0</v>
      </c>
    </row>
    <row r="31" spans="1:30" x14ac:dyDescent="0.25">
      <c r="A31" s="22"/>
      <c r="B31" s="3"/>
      <c r="C31" s="3"/>
      <c r="D31" s="3"/>
      <c r="E31" s="18" t="e">
        <f t="shared" si="7"/>
        <v>#VALUE!</v>
      </c>
      <c r="F31" s="18" t="str">
        <f t="shared" si="8"/>
        <v/>
      </c>
      <c r="G31" s="18" t="str">
        <f t="shared" si="9"/>
        <v/>
      </c>
      <c r="H31" s="18" t="str">
        <f t="shared" si="10"/>
        <v/>
      </c>
      <c r="I31" s="18" t="str">
        <f t="shared" si="11"/>
        <v/>
      </c>
      <c r="J31" s="18" t="e">
        <f>VLOOKUP(E31,J13数据库!C:E,3,0)</f>
        <v>#VALUE!</v>
      </c>
      <c r="K31" s="18" t="e">
        <f>VLOOKUP(E31,J13数据库!C:Q,4,0)</f>
        <v>#VALUE!</v>
      </c>
      <c r="L31" s="19" t="e">
        <f t="shared" si="12"/>
        <v>#VALUE!</v>
      </c>
      <c r="M31" s="18" t="e">
        <f>VLOOKUP(E31,J13数据库!C:Q,5,0)</f>
        <v>#VALUE!</v>
      </c>
      <c r="N31" s="18" t="e">
        <f>VLOOKUP(H31,J13数据库!S:T,2,0)</f>
        <v>#N/A</v>
      </c>
      <c r="O31" s="18"/>
      <c r="P31" s="18" t="e">
        <f>VLOOKUP(E31,J13数据库!C:Q,7,0)</f>
        <v>#VALUE!</v>
      </c>
      <c r="Q31" s="18" t="e">
        <f>VLOOKUP(E31,J13数据库!C:Q,8,0)</f>
        <v>#VALUE!</v>
      </c>
      <c r="R31" s="18" t="e">
        <f>VLOOKUP(E31,J13数据库!C:Q,9,0)</f>
        <v>#VALUE!</v>
      </c>
      <c r="S31" s="19" t="e">
        <f t="shared" si="13"/>
        <v>#VALUE!</v>
      </c>
      <c r="T31" s="18" t="e">
        <f>VLOOKUP(E31,J13数据库!C:Q,10,0)</f>
        <v>#VALUE!</v>
      </c>
      <c r="U31" s="18" t="e">
        <f>VLOOKUP(E31,J13数据库!C:Q,11,0)</f>
        <v>#VALUE!</v>
      </c>
      <c r="V31" s="18"/>
      <c r="W31" s="18" t="e">
        <f>VLOOKUP(E31,J13数据库!C:Q,12,0)</f>
        <v>#VALUE!</v>
      </c>
      <c r="X31" s="18" t="e">
        <f>VLOOKUP(E31,J13数据库!C:Q,13,0)</f>
        <v>#VALUE!</v>
      </c>
      <c r="Y31" s="18" t="e">
        <f>VLOOKUP(E31,J13数据库!C:Q,14,0)</f>
        <v>#VALUE!</v>
      </c>
      <c r="Z31" s="19" t="e">
        <f t="shared" si="14"/>
        <v>#VALUE!</v>
      </c>
      <c r="AA31" s="18" t="e">
        <f>VLOOKUP(E31,J13数据库!C:Q,15,0)</f>
        <v>#VALUE!</v>
      </c>
      <c r="AB31" s="18" t="e">
        <f>VLOOKUP(H31,J13数据库!S:T,2,0)</f>
        <v>#N/A</v>
      </c>
      <c r="AC31" s="18"/>
      <c r="AD31" s="18">
        <f t="shared" si="15"/>
        <v>0</v>
      </c>
    </row>
    <row r="32" spans="1:30" x14ac:dyDescent="0.25">
      <c r="A32" s="22"/>
      <c r="B32" s="3"/>
      <c r="C32" s="3"/>
      <c r="D32" s="3"/>
      <c r="E32" s="18" t="e">
        <f t="shared" si="7"/>
        <v>#VALUE!</v>
      </c>
      <c r="F32" s="18" t="str">
        <f t="shared" si="8"/>
        <v/>
      </c>
      <c r="G32" s="18" t="str">
        <f t="shared" si="9"/>
        <v/>
      </c>
      <c r="H32" s="18" t="str">
        <f t="shared" si="10"/>
        <v/>
      </c>
      <c r="I32" s="18" t="str">
        <f t="shared" si="11"/>
        <v/>
      </c>
      <c r="J32" s="18" t="e">
        <f>VLOOKUP(E32,J13数据库!C:E,3,0)</f>
        <v>#VALUE!</v>
      </c>
      <c r="K32" s="18" t="e">
        <f>VLOOKUP(E32,J13数据库!C:Q,4,0)</f>
        <v>#VALUE!</v>
      </c>
      <c r="L32" s="19" t="e">
        <f t="shared" si="12"/>
        <v>#VALUE!</v>
      </c>
      <c r="M32" s="18" t="e">
        <f>VLOOKUP(E32,J13数据库!C:Q,5,0)</f>
        <v>#VALUE!</v>
      </c>
      <c r="N32" s="18" t="e">
        <f>VLOOKUP(H32,J13数据库!S:T,2,0)</f>
        <v>#N/A</v>
      </c>
      <c r="O32" s="18"/>
      <c r="P32" s="18" t="e">
        <f>VLOOKUP(E32,J13数据库!C:Q,7,0)</f>
        <v>#VALUE!</v>
      </c>
      <c r="Q32" s="18" t="e">
        <f>VLOOKUP(E32,J13数据库!C:Q,8,0)</f>
        <v>#VALUE!</v>
      </c>
      <c r="R32" s="18" t="e">
        <f>VLOOKUP(E32,J13数据库!C:Q,9,0)</f>
        <v>#VALUE!</v>
      </c>
      <c r="S32" s="19" t="e">
        <f t="shared" si="13"/>
        <v>#VALUE!</v>
      </c>
      <c r="T32" s="18" t="e">
        <f>VLOOKUP(E32,J13数据库!C:Q,10,0)</f>
        <v>#VALUE!</v>
      </c>
      <c r="U32" s="18" t="e">
        <f>VLOOKUP(E32,J13数据库!C:Q,11,0)</f>
        <v>#VALUE!</v>
      </c>
      <c r="V32" s="18"/>
      <c r="W32" s="18" t="e">
        <f>VLOOKUP(E32,J13数据库!C:Q,12,0)</f>
        <v>#VALUE!</v>
      </c>
      <c r="X32" s="18" t="e">
        <f>VLOOKUP(E32,J13数据库!C:Q,13,0)</f>
        <v>#VALUE!</v>
      </c>
      <c r="Y32" s="18" t="e">
        <f>VLOOKUP(E32,J13数据库!C:Q,14,0)</f>
        <v>#VALUE!</v>
      </c>
      <c r="Z32" s="19" t="e">
        <f t="shared" si="14"/>
        <v>#VALUE!</v>
      </c>
      <c r="AA32" s="18" t="e">
        <f>VLOOKUP(E32,J13数据库!C:Q,15,0)</f>
        <v>#VALUE!</v>
      </c>
      <c r="AB32" s="18" t="e">
        <f>VLOOKUP(H32,J13数据库!S:T,2,0)</f>
        <v>#N/A</v>
      </c>
      <c r="AC32" s="18"/>
      <c r="AD32" s="18">
        <f t="shared" si="15"/>
        <v>0</v>
      </c>
    </row>
    <row r="33" spans="1:30" x14ac:dyDescent="0.25">
      <c r="A33" s="22"/>
      <c r="B33" s="3"/>
      <c r="C33" s="3"/>
      <c r="D33" s="3"/>
      <c r="E33" s="18" t="e">
        <f t="shared" si="7"/>
        <v>#VALUE!</v>
      </c>
      <c r="F33" s="18" t="str">
        <f t="shared" si="8"/>
        <v/>
      </c>
      <c r="G33" s="18" t="str">
        <f t="shared" si="9"/>
        <v/>
      </c>
      <c r="H33" s="18" t="str">
        <f t="shared" si="10"/>
        <v/>
      </c>
      <c r="I33" s="18" t="str">
        <f t="shared" si="11"/>
        <v/>
      </c>
      <c r="J33" s="18" t="e">
        <f>VLOOKUP(E33,J13数据库!C:E,3,0)</f>
        <v>#VALUE!</v>
      </c>
      <c r="K33" s="18" t="e">
        <f>VLOOKUP(E33,J13数据库!C:Q,4,0)</f>
        <v>#VALUE!</v>
      </c>
      <c r="L33" s="19" t="e">
        <f t="shared" si="12"/>
        <v>#VALUE!</v>
      </c>
      <c r="M33" s="18" t="e">
        <f>VLOOKUP(E33,J13数据库!C:Q,5,0)</f>
        <v>#VALUE!</v>
      </c>
      <c r="N33" s="18" t="e">
        <f>VLOOKUP(H33,J13数据库!S:T,2,0)</f>
        <v>#N/A</v>
      </c>
      <c r="O33" s="18"/>
      <c r="P33" s="18" t="e">
        <f>VLOOKUP(E33,J13数据库!C:Q,7,0)</f>
        <v>#VALUE!</v>
      </c>
      <c r="Q33" s="18" t="e">
        <f>VLOOKUP(E33,J13数据库!C:Q,8,0)</f>
        <v>#VALUE!</v>
      </c>
      <c r="R33" s="18" t="e">
        <f>VLOOKUP(E33,J13数据库!C:Q,9,0)</f>
        <v>#VALUE!</v>
      </c>
      <c r="S33" s="19" t="e">
        <f t="shared" si="13"/>
        <v>#VALUE!</v>
      </c>
      <c r="T33" s="18" t="e">
        <f>VLOOKUP(E33,J13数据库!C:Q,10,0)</f>
        <v>#VALUE!</v>
      </c>
      <c r="U33" s="18" t="e">
        <f>VLOOKUP(E33,J13数据库!C:Q,11,0)</f>
        <v>#VALUE!</v>
      </c>
      <c r="V33" s="18"/>
      <c r="W33" s="18" t="e">
        <f>VLOOKUP(E33,J13数据库!C:Q,12,0)</f>
        <v>#VALUE!</v>
      </c>
      <c r="X33" s="18" t="e">
        <f>VLOOKUP(E33,J13数据库!C:Q,13,0)</f>
        <v>#VALUE!</v>
      </c>
      <c r="Y33" s="18" t="e">
        <f>VLOOKUP(E33,J13数据库!C:Q,14,0)</f>
        <v>#VALUE!</v>
      </c>
      <c r="Z33" s="19" t="e">
        <f t="shared" si="14"/>
        <v>#VALUE!</v>
      </c>
      <c r="AA33" s="18" t="e">
        <f>VLOOKUP(E33,J13数据库!C:Q,15,0)</f>
        <v>#VALUE!</v>
      </c>
      <c r="AB33" s="18" t="e">
        <f>VLOOKUP(H33,J13数据库!S:T,2,0)</f>
        <v>#N/A</v>
      </c>
      <c r="AC33" s="18"/>
      <c r="AD33" s="18">
        <f t="shared" si="15"/>
        <v>0</v>
      </c>
    </row>
    <row r="34" spans="1:30" x14ac:dyDescent="0.25">
      <c r="A34" s="22"/>
      <c r="B34" s="3"/>
      <c r="C34" s="3"/>
      <c r="D34" s="3"/>
      <c r="E34" s="18" t="e">
        <f t="shared" si="7"/>
        <v>#VALUE!</v>
      </c>
      <c r="F34" s="18" t="str">
        <f t="shared" si="8"/>
        <v/>
      </c>
      <c r="G34" s="18" t="str">
        <f t="shared" si="9"/>
        <v/>
      </c>
      <c r="H34" s="18" t="str">
        <f t="shared" si="10"/>
        <v/>
      </c>
      <c r="I34" s="18" t="str">
        <f t="shared" si="11"/>
        <v/>
      </c>
      <c r="J34" s="18" t="e">
        <f>VLOOKUP(E34,J13数据库!C:E,3,0)</f>
        <v>#VALUE!</v>
      </c>
      <c r="K34" s="18" t="e">
        <f>VLOOKUP(E34,J13数据库!C:Q,4,0)</f>
        <v>#VALUE!</v>
      </c>
      <c r="L34" s="19" t="e">
        <f t="shared" si="12"/>
        <v>#VALUE!</v>
      </c>
      <c r="M34" s="18" t="e">
        <f>VLOOKUP(E34,J13数据库!C:Q,5,0)</f>
        <v>#VALUE!</v>
      </c>
      <c r="N34" s="18" t="e">
        <f>VLOOKUP(H34,J13数据库!S:T,2,0)</f>
        <v>#N/A</v>
      </c>
      <c r="O34" s="18"/>
      <c r="P34" s="18" t="e">
        <f>VLOOKUP(E34,J13数据库!C:Q,7,0)</f>
        <v>#VALUE!</v>
      </c>
      <c r="Q34" s="18" t="e">
        <f>VLOOKUP(E34,J13数据库!C:Q,8,0)</f>
        <v>#VALUE!</v>
      </c>
      <c r="R34" s="18" t="e">
        <f>VLOOKUP(E34,J13数据库!C:Q,9,0)</f>
        <v>#VALUE!</v>
      </c>
      <c r="S34" s="19" t="e">
        <f t="shared" si="13"/>
        <v>#VALUE!</v>
      </c>
      <c r="T34" s="18" t="e">
        <f>VLOOKUP(E34,J13数据库!C:Q,10,0)</f>
        <v>#VALUE!</v>
      </c>
      <c r="U34" s="18" t="e">
        <f>VLOOKUP(E34,J13数据库!C:Q,11,0)</f>
        <v>#VALUE!</v>
      </c>
      <c r="V34" s="18"/>
      <c r="W34" s="18" t="e">
        <f>VLOOKUP(E34,J13数据库!C:Q,12,0)</f>
        <v>#VALUE!</v>
      </c>
      <c r="X34" s="18" t="e">
        <f>VLOOKUP(E34,J13数据库!C:Q,13,0)</f>
        <v>#VALUE!</v>
      </c>
      <c r="Y34" s="18" t="e">
        <f>VLOOKUP(E34,J13数据库!C:Q,14,0)</f>
        <v>#VALUE!</v>
      </c>
      <c r="Z34" s="19" t="e">
        <f t="shared" si="14"/>
        <v>#VALUE!</v>
      </c>
      <c r="AA34" s="18" t="e">
        <f>VLOOKUP(E34,J13数据库!C:Q,15,0)</f>
        <v>#VALUE!</v>
      </c>
      <c r="AB34" s="18" t="e">
        <f>VLOOKUP(H34,J13数据库!S:T,2,0)</f>
        <v>#N/A</v>
      </c>
      <c r="AC34" s="18"/>
      <c r="AD34" s="18">
        <f t="shared" si="15"/>
        <v>0</v>
      </c>
    </row>
    <row r="35" spans="1:30" x14ac:dyDescent="0.25">
      <c r="A35" s="22"/>
      <c r="B35" s="3"/>
      <c r="C35" s="3"/>
      <c r="D35" s="3"/>
      <c r="E35" s="18" t="e">
        <f t="shared" si="7"/>
        <v>#VALUE!</v>
      </c>
      <c r="F35" s="18" t="str">
        <f t="shared" si="8"/>
        <v/>
      </c>
      <c r="G35" s="18" t="str">
        <f t="shared" si="9"/>
        <v/>
      </c>
      <c r="H35" s="18" t="str">
        <f t="shared" si="10"/>
        <v/>
      </c>
      <c r="I35" s="18" t="str">
        <f t="shared" si="11"/>
        <v/>
      </c>
      <c r="J35" s="18" t="e">
        <f>VLOOKUP(E35,J13数据库!C:E,3,0)</f>
        <v>#VALUE!</v>
      </c>
      <c r="K35" s="18" t="e">
        <f>VLOOKUP(E35,J13数据库!C:Q,4,0)</f>
        <v>#VALUE!</v>
      </c>
      <c r="L35" s="19" t="e">
        <f t="shared" si="12"/>
        <v>#VALUE!</v>
      </c>
      <c r="M35" s="18" t="e">
        <f>VLOOKUP(E35,J13数据库!C:Q,5,0)</f>
        <v>#VALUE!</v>
      </c>
      <c r="N35" s="18" t="e">
        <f>VLOOKUP(H35,J13数据库!S:T,2,0)</f>
        <v>#N/A</v>
      </c>
      <c r="O35" s="18"/>
      <c r="P35" s="18" t="e">
        <f>VLOOKUP(E35,J13数据库!C:Q,7,0)</f>
        <v>#VALUE!</v>
      </c>
      <c r="Q35" s="18" t="e">
        <f>VLOOKUP(E35,J13数据库!C:Q,8,0)</f>
        <v>#VALUE!</v>
      </c>
      <c r="R35" s="18" t="e">
        <f>VLOOKUP(E35,J13数据库!C:Q,9,0)</f>
        <v>#VALUE!</v>
      </c>
      <c r="S35" s="19" t="e">
        <f t="shared" si="13"/>
        <v>#VALUE!</v>
      </c>
      <c r="T35" s="18" t="e">
        <f>VLOOKUP(E35,J13数据库!C:Q,10,0)</f>
        <v>#VALUE!</v>
      </c>
      <c r="U35" s="18" t="e">
        <f>VLOOKUP(E35,J13数据库!C:Q,11,0)</f>
        <v>#VALUE!</v>
      </c>
      <c r="V35" s="18"/>
      <c r="W35" s="18" t="e">
        <f>VLOOKUP(E35,J13数据库!C:Q,12,0)</f>
        <v>#VALUE!</v>
      </c>
      <c r="X35" s="18" t="e">
        <f>VLOOKUP(E35,J13数据库!C:Q,13,0)</f>
        <v>#VALUE!</v>
      </c>
      <c r="Y35" s="18" t="e">
        <f>VLOOKUP(E35,J13数据库!C:Q,14,0)</f>
        <v>#VALUE!</v>
      </c>
      <c r="Z35" s="19" t="e">
        <f t="shared" si="14"/>
        <v>#VALUE!</v>
      </c>
      <c r="AA35" s="18" t="e">
        <f>VLOOKUP(E35,J13数据库!C:Q,15,0)</f>
        <v>#VALUE!</v>
      </c>
      <c r="AB35" s="18" t="e">
        <f>VLOOKUP(H35,J13数据库!S:T,2,0)</f>
        <v>#N/A</v>
      </c>
      <c r="AC35" s="18"/>
      <c r="AD35" s="18">
        <f t="shared" si="15"/>
        <v>0</v>
      </c>
    </row>
    <row r="36" spans="1:30" x14ac:dyDescent="0.25">
      <c r="A36" s="22"/>
      <c r="B36" s="3"/>
      <c r="C36" s="3"/>
      <c r="D36" s="3"/>
      <c r="E36" s="18" t="e">
        <f t="shared" si="7"/>
        <v>#VALUE!</v>
      </c>
      <c r="F36" s="18" t="str">
        <f t="shared" si="8"/>
        <v/>
      </c>
      <c r="G36" s="18" t="str">
        <f t="shared" si="9"/>
        <v/>
      </c>
      <c r="H36" s="18" t="str">
        <f t="shared" si="10"/>
        <v/>
      </c>
      <c r="I36" s="18" t="str">
        <f t="shared" si="11"/>
        <v/>
      </c>
      <c r="J36" s="18" t="e">
        <f>VLOOKUP(E36,J13数据库!C:E,3,0)</f>
        <v>#VALUE!</v>
      </c>
      <c r="K36" s="18" t="e">
        <f>VLOOKUP(E36,J13数据库!C:Q,4,0)</f>
        <v>#VALUE!</v>
      </c>
      <c r="L36" s="19" t="e">
        <f t="shared" si="12"/>
        <v>#VALUE!</v>
      </c>
      <c r="M36" s="18" t="e">
        <f>VLOOKUP(E36,J13数据库!C:Q,5,0)</f>
        <v>#VALUE!</v>
      </c>
      <c r="N36" s="18" t="e">
        <f>VLOOKUP(H36,J13数据库!S:T,2,0)</f>
        <v>#N/A</v>
      </c>
      <c r="O36" s="18"/>
      <c r="P36" s="18" t="e">
        <f>VLOOKUP(E36,J13数据库!C:Q,7,0)</f>
        <v>#VALUE!</v>
      </c>
      <c r="Q36" s="18" t="e">
        <f>VLOOKUP(E36,J13数据库!C:Q,8,0)</f>
        <v>#VALUE!</v>
      </c>
      <c r="R36" s="18" t="e">
        <f>VLOOKUP(E36,J13数据库!C:Q,9,0)</f>
        <v>#VALUE!</v>
      </c>
      <c r="S36" s="19" t="e">
        <f t="shared" si="13"/>
        <v>#VALUE!</v>
      </c>
      <c r="T36" s="18" t="e">
        <f>VLOOKUP(E36,J13数据库!C:Q,10,0)</f>
        <v>#VALUE!</v>
      </c>
      <c r="U36" s="18" t="e">
        <f>VLOOKUP(E36,J13数据库!C:Q,11,0)</f>
        <v>#VALUE!</v>
      </c>
      <c r="V36" s="18"/>
      <c r="W36" s="18" t="e">
        <f>VLOOKUP(E36,J13数据库!C:Q,12,0)</f>
        <v>#VALUE!</v>
      </c>
      <c r="X36" s="18" t="e">
        <f>VLOOKUP(E36,J13数据库!C:Q,13,0)</f>
        <v>#VALUE!</v>
      </c>
      <c r="Y36" s="18" t="e">
        <f>VLOOKUP(E36,J13数据库!C:Q,14,0)</f>
        <v>#VALUE!</v>
      </c>
      <c r="Z36" s="19" t="e">
        <f t="shared" si="14"/>
        <v>#VALUE!</v>
      </c>
      <c r="AA36" s="18" t="e">
        <f>VLOOKUP(E36,J13数据库!C:Q,15,0)</f>
        <v>#VALUE!</v>
      </c>
      <c r="AB36" s="18" t="e">
        <f>VLOOKUP(H36,J13数据库!S:T,2,0)</f>
        <v>#N/A</v>
      </c>
      <c r="AC36" s="18"/>
      <c r="AD36" s="18">
        <f t="shared" si="15"/>
        <v>0</v>
      </c>
    </row>
    <row r="37" spans="1:30" x14ac:dyDescent="0.25">
      <c r="A37" s="22"/>
      <c r="B37" s="3"/>
      <c r="C37" s="3"/>
      <c r="D37" s="3"/>
      <c r="E37" s="18" t="e">
        <f t="shared" si="7"/>
        <v>#VALUE!</v>
      </c>
      <c r="F37" s="18" t="str">
        <f t="shared" si="8"/>
        <v/>
      </c>
      <c r="G37" s="18" t="str">
        <f t="shared" si="9"/>
        <v/>
      </c>
      <c r="H37" s="18" t="str">
        <f t="shared" si="10"/>
        <v/>
      </c>
      <c r="I37" s="18" t="str">
        <f t="shared" si="11"/>
        <v/>
      </c>
      <c r="J37" s="18" t="e">
        <f>VLOOKUP(E37,J13数据库!C:E,3,0)</f>
        <v>#VALUE!</v>
      </c>
      <c r="K37" s="18" t="e">
        <f>VLOOKUP(E37,J13数据库!C:Q,4,0)</f>
        <v>#VALUE!</v>
      </c>
      <c r="L37" s="19" t="e">
        <f t="shared" si="12"/>
        <v>#VALUE!</v>
      </c>
      <c r="M37" s="18" t="e">
        <f>VLOOKUP(E37,J13数据库!C:Q,5,0)</f>
        <v>#VALUE!</v>
      </c>
      <c r="N37" s="18" t="e">
        <f>VLOOKUP(H37,J13数据库!S:T,2,0)</f>
        <v>#N/A</v>
      </c>
      <c r="O37" s="18"/>
      <c r="P37" s="18" t="e">
        <f>VLOOKUP(E37,J13数据库!C:Q,7,0)</f>
        <v>#VALUE!</v>
      </c>
      <c r="Q37" s="18" t="e">
        <f>VLOOKUP(E37,J13数据库!C:Q,8,0)</f>
        <v>#VALUE!</v>
      </c>
      <c r="R37" s="18" t="e">
        <f>VLOOKUP(E37,J13数据库!C:Q,9,0)</f>
        <v>#VALUE!</v>
      </c>
      <c r="S37" s="19" t="e">
        <f t="shared" si="13"/>
        <v>#VALUE!</v>
      </c>
      <c r="T37" s="18" t="e">
        <f>VLOOKUP(E37,J13数据库!C:Q,10,0)</f>
        <v>#VALUE!</v>
      </c>
      <c r="U37" s="18" t="e">
        <f>VLOOKUP(E37,J13数据库!C:Q,11,0)</f>
        <v>#VALUE!</v>
      </c>
      <c r="V37" s="18"/>
      <c r="W37" s="18" t="e">
        <f>VLOOKUP(E37,J13数据库!C:Q,12,0)</f>
        <v>#VALUE!</v>
      </c>
      <c r="X37" s="18" t="e">
        <f>VLOOKUP(E37,J13数据库!C:Q,13,0)</f>
        <v>#VALUE!</v>
      </c>
      <c r="Y37" s="18" t="e">
        <f>VLOOKUP(E37,J13数据库!C:Q,14,0)</f>
        <v>#VALUE!</v>
      </c>
      <c r="Z37" s="19" t="e">
        <f t="shared" si="14"/>
        <v>#VALUE!</v>
      </c>
      <c r="AA37" s="18" t="e">
        <f>VLOOKUP(E37,J13数据库!C:Q,15,0)</f>
        <v>#VALUE!</v>
      </c>
      <c r="AB37" s="18" t="e">
        <f>VLOOKUP(H37,J13数据库!S:T,2,0)</f>
        <v>#N/A</v>
      </c>
      <c r="AC37" s="18"/>
      <c r="AD37" s="18">
        <f t="shared" si="15"/>
        <v>0</v>
      </c>
    </row>
    <row r="38" spans="1:30" x14ac:dyDescent="0.25">
      <c r="A38" s="22"/>
      <c r="B38" s="3"/>
      <c r="C38" s="3"/>
      <c r="D38" s="3"/>
      <c r="E38" s="18" t="e">
        <f t="shared" si="7"/>
        <v>#VALUE!</v>
      </c>
      <c r="F38" s="18" t="str">
        <f t="shared" si="8"/>
        <v/>
      </c>
      <c r="G38" s="18" t="str">
        <f t="shared" si="9"/>
        <v/>
      </c>
      <c r="H38" s="18" t="str">
        <f t="shared" si="10"/>
        <v/>
      </c>
      <c r="I38" s="18" t="str">
        <f t="shared" si="11"/>
        <v/>
      </c>
      <c r="J38" s="18" t="e">
        <f>VLOOKUP(E38,J13数据库!C:E,3,0)</f>
        <v>#VALUE!</v>
      </c>
      <c r="K38" s="18" t="e">
        <f>VLOOKUP(E38,J13数据库!C:Q,4,0)</f>
        <v>#VALUE!</v>
      </c>
      <c r="L38" s="19" t="e">
        <f t="shared" si="12"/>
        <v>#VALUE!</v>
      </c>
      <c r="M38" s="18" t="e">
        <f>VLOOKUP(E38,J13数据库!C:Q,5,0)</f>
        <v>#VALUE!</v>
      </c>
      <c r="N38" s="18" t="e">
        <f>VLOOKUP(H38,J13数据库!S:T,2,0)</f>
        <v>#N/A</v>
      </c>
      <c r="O38" s="18"/>
      <c r="P38" s="18" t="e">
        <f>VLOOKUP(E38,J13数据库!C:Q,7,0)</f>
        <v>#VALUE!</v>
      </c>
      <c r="Q38" s="18" t="e">
        <f>VLOOKUP(E38,J13数据库!C:Q,8,0)</f>
        <v>#VALUE!</v>
      </c>
      <c r="R38" s="18" t="e">
        <f>VLOOKUP(E38,J13数据库!C:Q,9,0)</f>
        <v>#VALUE!</v>
      </c>
      <c r="S38" s="19" t="e">
        <f t="shared" si="13"/>
        <v>#VALUE!</v>
      </c>
      <c r="T38" s="18" t="e">
        <f>VLOOKUP(E38,J13数据库!C:Q,10,0)</f>
        <v>#VALUE!</v>
      </c>
      <c r="U38" s="18" t="e">
        <f>VLOOKUP(E38,J13数据库!C:Q,11,0)</f>
        <v>#VALUE!</v>
      </c>
      <c r="V38" s="18"/>
      <c r="W38" s="18" t="e">
        <f>VLOOKUP(E38,J13数据库!C:Q,12,0)</f>
        <v>#VALUE!</v>
      </c>
      <c r="X38" s="18" t="e">
        <f>VLOOKUP(E38,J13数据库!C:Q,13,0)</f>
        <v>#VALUE!</v>
      </c>
      <c r="Y38" s="18" t="e">
        <f>VLOOKUP(E38,J13数据库!C:Q,14,0)</f>
        <v>#VALUE!</v>
      </c>
      <c r="Z38" s="19" t="e">
        <f t="shared" si="14"/>
        <v>#VALUE!</v>
      </c>
      <c r="AA38" s="18" t="e">
        <f>VLOOKUP(E38,J13数据库!C:Q,15,0)</f>
        <v>#VALUE!</v>
      </c>
      <c r="AB38" s="18" t="e">
        <f>VLOOKUP(H38,J13数据库!S:T,2,0)</f>
        <v>#N/A</v>
      </c>
      <c r="AC38" s="18"/>
      <c r="AD38" s="18">
        <f t="shared" si="15"/>
        <v>0</v>
      </c>
    </row>
    <row r="39" spans="1:30" x14ac:dyDescent="0.25">
      <c r="A39" s="22"/>
      <c r="B39" s="3"/>
      <c r="C39" s="3"/>
      <c r="D39" s="3"/>
      <c r="E39" s="18" t="e">
        <f t="shared" si="7"/>
        <v>#VALUE!</v>
      </c>
      <c r="F39" s="18" t="str">
        <f t="shared" si="8"/>
        <v/>
      </c>
      <c r="G39" s="18" t="str">
        <f t="shared" si="9"/>
        <v/>
      </c>
      <c r="H39" s="18" t="str">
        <f t="shared" si="10"/>
        <v/>
      </c>
      <c r="I39" s="18" t="str">
        <f t="shared" si="11"/>
        <v/>
      </c>
      <c r="J39" s="18" t="e">
        <f>VLOOKUP(E39,J13数据库!C:E,3,0)</f>
        <v>#VALUE!</v>
      </c>
      <c r="K39" s="18" t="e">
        <f>VLOOKUP(E39,J13数据库!C:Q,4,0)</f>
        <v>#VALUE!</v>
      </c>
      <c r="L39" s="19" t="e">
        <f t="shared" si="12"/>
        <v>#VALUE!</v>
      </c>
      <c r="M39" s="18" t="e">
        <f>VLOOKUP(E39,J13数据库!C:Q,5,0)</f>
        <v>#VALUE!</v>
      </c>
      <c r="N39" s="18" t="e">
        <f>VLOOKUP(H39,J13数据库!S:T,2,0)</f>
        <v>#N/A</v>
      </c>
      <c r="O39" s="18"/>
      <c r="P39" s="18" t="e">
        <f>VLOOKUP(E39,J13数据库!C:Q,7,0)</f>
        <v>#VALUE!</v>
      </c>
      <c r="Q39" s="18" t="e">
        <f>VLOOKUP(E39,J13数据库!C:Q,8,0)</f>
        <v>#VALUE!</v>
      </c>
      <c r="R39" s="18" t="e">
        <f>VLOOKUP(E39,J13数据库!C:Q,9,0)</f>
        <v>#VALUE!</v>
      </c>
      <c r="S39" s="19" t="e">
        <f t="shared" si="13"/>
        <v>#VALUE!</v>
      </c>
      <c r="T39" s="18" t="e">
        <f>VLOOKUP(E39,J13数据库!C:Q,10,0)</f>
        <v>#VALUE!</v>
      </c>
      <c r="U39" s="18" t="e">
        <f>VLOOKUP(E39,J13数据库!C:Q,11,0)</f>
        <v>#VALUE!</v>
      </c>
      <c r="V39" s="18"/>
      <c r="W39" s="18" t="e">
        <f>VLOOKUP(E39,J13数据库!C:Q,12,0)</f>
        <v>#VALUE!</v>
      </c>
      <c r="X39" s="18" t="e">
        <f>VLOOKUP(E39,J13数据库!C:Q,13,0)</f>
        <v>#VALUE!</v>
      </c>
      <c r="Y39" s="18" t="e">
        <f>VLOOKUP(E39,J13数据库!C:Q,14,0)</f>
        <v>#VALUE!</v>
      </c>
      <c r="Z39" s="19" t="e">
        <f t="shared" si="14"/>
        <v>#VALUE!</v>
      </c>
      <c r="AA39" s="18" t="e">
        <f>VLOOKUP(E39,J13数据库!C:Q,15,0)</f>
        <v>#VALUE!</v>
      </c>
      <c r="AB39" s="18" t="e">
        <f>VLOOKUP(H39,J13数据库!S:T,2,0)</f>
        <v>#N/A</v>
      </c>
      <c r="AC39" s="18"/>
      <c r="AD39" s="18">
        <f t="shared" si="15"/>
        <v>0</v>
      </c>
    </row>
    <row r="40" spans="1:30" x14ac:dyDescent="0.25">
      <c r="A40" s="22"/>
      <c r="B40" s="3"/>
      <c r="C40" s="3"/>
      <c r="D40" s="3"/>
      <c r="E40" s="18" t="e">
        <f t="shared" si="7"/>
        <v>#VALUE!</v>
      </c>
      <c r="F40" s="18" t="str">
        <f t="shared" si="8"/>
        <v/>
      </c>
      <c r="G40" s="18" t="str">
        <f t="shared" si="9"/>
        <v/>
      </c>
      <c r="H40" s="18" t="str">
        <f t="shared" si="10"/>
        <v/>
      </c>
      <c r="I40" s="18" t="str">
        <f t="shared" si="11"/>
        <v/>
      </c>
      <c r="J40" s="18" t="e">
        <f>VLOOKUP(E40,J13数据库!C:E,3,0)</f>
        <v>#VALUE!</v>
      </c>
      <c r="K40" s="18" t="e">
        <f>VLOOKUP(E40,J13数据库!C:Q,4,0)</f>
        <v>#VALUE!</v>
      </c>
      <c r="L40" s="19" t="e">
        <f t="shared" si="12"/>
        <v>#VALUE!</v>
      </c>
      <c r="M40" s="18" t="e">
        <f>VLOOKUP(E40,J13数据库!C:Q,5,0)</f>
        <v>#VALUE!</v>
      </c>
      <c r="N40" s="18" t="e">
        <f>VLOOKUP(H40,J13数据库!S:T,2,0)</f>
        <v>#N/A</v>
      </c>
      <c r="O40" s="18"/>
      <c r="P40" s="18" t="e">
        <f>VLOOKUP(E40,J13数据库!C:Q,7,0)</f>
        <v>#VALUE!</v>
      </c>
      <c r="Q40" s="18" t="e">
        <f>VLOOKUP(E40,J13数据库!C:Q,8,0)</f>
        <v>#VALUE!</v>
      </c>
      <c r="R40" s="18" t="e">
        <f>VLOOKUP(E40,J13数据库!C:Q,9,0)</f>
        <v>#VALUE!</v>
      </c>
      <c r="S40" s="19" t="e">
        <f t="shared" si="13"/>
        <v>#VALUE!</v>
      </c>
      <c r="T40" s="18" t="e">
        <f>VLOOKUP(E40,J13数据库!C:Q,10,0)</f>
        <v>#VALUE!</v>
      </c>
      <c r="U40" s="18" t="e">
        <f>VLOOKUP(E40,J13数据库!C:Q,11,0)</f>
        <v>#VALUE!</v>
      </c>
      <c r="V40" s="18"/>
      <c r="W40" s="18" t="e">
        <f>VLOOKUP(E40,J13数据库!C:Q,12,0)</f>
        <v>#VALUE!</v>
      </c>
      <c r="X40" s="18" t="e">
        <f>VLOOKUP(E40,J13数据库!C:Q,13,0)</f>
        <v>#VALUE!</v>
      </c>
      <c r="Y40" s="18" t="e">
        <f>VLOOKUP(E40,J13数据库!C:Q,14,0)</f>
        <v>#VALUE!</v>
      </c>
      <c r="Z40" s="19" t="e">
        <f t="shared" si="14"/>
        <v>#VALUE!</v>
      </c>
      <c r="AA40" s="18" t="e">
        <f>VLOOKUP(E40,J13数据库!C:Q,15,0)</f>
        <v>#VALUE!</v>
      </c>
      <c r="AB40" s="18" t="e">
        <f>VLOOKUP(H40,J13数据库!S:T,2,0)</f>
        <v>#N/A</v>
      </c>
      <c r="AC40" s="18"/>
      <c r="AD40" s="18">
        <f t="shared" si="15"/>
        <v>0</v>
      </c>
    </row>
    <row r="41" spans="1:30" x14ac:dyDescent="0.25">
      <c r="A41" s="22"/>
      <c r="B41" s="3"/>
      <c r="C41" s="3"/>
      <c r="D41" s="3"/>
      <c r="E41" s="18" t="e">
        <f t="shared" si="7"/>
        <v>#VALUE!</v>
      </c>
      <c r="F41" s="18" t="str">
        <f t="shared" si="8"/>
        <v/>
      </c>
      <c r="G41" s="18" t="str">
        <f t="shared" si="9"/>
        <v/>
      </c>
      <c r="H41" s="18" t="str">
        <f t="shared" si="10"/>
        <v/>
      </c>
      <c r="I41" s="18" t="str">
        <f t="shared" si="11"/>
        <v/>
      </c>
      <c r="J41" s="18" t="e">
        <f>VLOOKUP(E41,J13数据库!C:E,3,0)</f>
        <v>#VALUE!</v>
      </c>
      <c r="K41" s="18" t="e">
        <f>VLOOKUP(E41,J13数据库!C:Q,4,0)</f>
        <v>#VALUE!</v>
      </c>
      <c r="L41" s="19" t="e">
        <f t="shared" si="12"/>
        <v>#VALUE!</v>
      </c>
      <c r="M41" s="18" t="e">
        <f>VLOOKUP(E41,J13数据库!C:Q,5,0)</f>
        <v>#VALUE!</v>
      </c>
      <c r="N41" s="18" t="e">
        <f>VLOOKUP(H41,J13数据库!S:T,2,0)</f>
        <v>#N/A</v>
      </c>
      <c r="O41" s="18"/>
      <c r="P41" s="18" t="e">
        <f>VLOOKUP(E41,J13数据库!C:Q,7,0)</f>
        <v>#VALUE!</v>
      </c>
      <c r="Q41" s="18" t="e">
        <f>VLOOKUP(E41,J13数据库!C:Q,8,0)</f>
        <v>#VALUE!</v>
      </c>
      <c r="R41" s="18" t="e">
        <f>VLOOKUP(E41,J13数据库!C:Q,9,0)</f>
        <v>#VALUE!</v>
      </c>
      <c r="S41" s="19" t="e">
        <f t="shared" si="13"/>
        <v>#VALUE!</v>
      </c>
      <c r="T41" s="18" t="e">
        <f>VLOOKUP(E41,J13数据库!C:Q,10,0)</f>
        <v>#VALUE!</v>
      </c>
      <c r="U41" s="18" t="e">
        <f>VLOOKUP(E41,J13数据库!C:Q,11,0)</f>
        <v>#VALUE!</v>
      </c>
      <c r="V41" s="18"/>
      <c r="W41" s="18" t="e">
        <f>VLOOKUP(E41,J13数据库!C:Q,12,0)</f>
        <v>#VALUE!</v>
      </c>
      <c r="X41" s="18" t="e">
        <f>VLOOKUP(E41,J13数据库!C:Q,13,0)</f>
        <v>#VALUE!</v>
      </c>
      <c r="Y41" s="18" t="e">
        <f>VLOOKUP(E41,J13数据库!C:Q,14,0)</f>
        <v>#VALUE!</v>
      </c>
      <c r="Z41" s="19" t="e">
        <f t="shared" si="14"/>
        <v>#VALUE!</v>
      </c>
      <c r="AA41" s="18" t="e">
        <f>VLOOKUP(E41,J13数据库!C:Q,15,0)</f>
        <v>#VALUE!</v>
      </c>
      <c r="AB41" s="18" t="e">
        <f>VLOOKUP(H41,J13数据库!S:T,2,0)</f>
        <v>#N/A</v>
      </c>
      <c r="AC41" s="18"/>
      <c r="AD41" s="18">
        <f t="shared" si="15"/>
        <v>0</v>
      </c>
    </row>
    <row r="42" spans="1:30" x14ac:dyDescent="0.25">
      <c r="A42" s="22"/>
      <c r="B42" s="3"/>
      <c r="C42" s="3"/>
      <c r="D42" s="3"/>
      <c r="E42" s="18" t="e">
        <f t="shared" si="7"/>
        <v>#VALUE!</v>
      </c>
      <c r="F42" s="18" t="str">
        <f t="shared" si="8"/>
        <v/>
      </c>
      <c r="G42" s="18" t="str">
        <f t="shared" si="9"/>
        <v/>
      </c>
      <c r="H42" s="18" t="str">
        <f t="shared" si="10"/>
        <v/>
      </c>
      <c r="I42" s="18" t="str">
        <f t="shared" si="11"/>
        <v/>
      </c>
      <c r="J42" s="18" t="e">
        <f>VLOOKUP(E42,J13数据库!C:E,3,0)</f>
        <v>#VALUE!</v>
      </c>
      <c r="K42" s="18" t="e">
        <f>VLOOKUP(E42,J13数据库!C:Q,4,0)</f>
        <v>#VALUE!</v>
      </c>
      <c r="L42" s="19" t="e">
        <f t="shared" si="12"/>
        <v>#VALUE!</v>
      </c>
      <c r="M42" s="18" t="e">
        <f>VLOOKUP(E42,J13数据库!C:Q,5,0)</f>
        <v>#VALUE!</v>
      </c>
      <c r="N42" s="18" t="e">
        <f>VLOOKUP(H42,J13数据库!S:T,2,0)</f>
        <v>#N/A</v>
      </c>
      <c r="O42" s="18"/>
      <c r="P42" s="18" t="e">
        <f>VLOOKUP(E42,J13数据库!C:Q,7,0)</f>
        <v>#VALUE!</v>
      </c>
      <c r="Q42" s="18" t="e">
        <f>VLOOKUP(E42,J13数据库!C:Q,8,0)</f>
        <v>#VALUE!</v>
      </c>
      <c r="R42" s="18" t="e">
        <f>VLOOKUP(E42,J13数据库!C:Q,9,0)</f>
        <v>#VALUE!</v>
      </c>
      <c r="S42" s="19" t="e">
        <f t="shared" si="13"/>
        <v>#VALUE!</v>
      </c>
      <c r="T42" s="18" t="e">
        <f>VLOOKUP(E42,J13数据库!C:Q,10,0)</f>
        <v>#VALUE!</v>
      </c>
      <c r="U42" s="18" t="e">
        <f>VLOOKUP(E42,J13数据库!C:Q,11,0)</f>
        <v>#VALUE!</v>
      </c>
      <c r="V42" s="18"/>
      <c r="W42" s="18" t="e">
        <f>VLOOKUP(E42,J13数据库!C:Q,12,0)</f>
        <v>#VALUE!</v>
      </c>
      <c r="X42" s="18" t="e">
        <f>VLOOKUP(E42,J13数据库!C:Q,13,0)</f>
        <v>#VALUE!</v>
      </c>
      <c r="Y42" s="18" t="e">
        <f>VLOOKUP(E42,J13数据库!C:Q,14,0)</f>
        <v>#VALUE!</v>
      </c>
      <c r="Z42" s="19" t="e">
        <f t="shared" si="14"/>
        <v>#VALUE!</v>
      </c>
      <c r="AA42" s="18" t="e">
        <f>VLOOKUP(E42,J13数据库!C:Q,15,0)</f>
        <v>#VALUE!</v>
      </c>
      <c r="AB42" s="18" t="e">
        <f>VLOOKUP(H42,J13数据库!S:T,2,0)</f>
        <v>#N/A</v>
      </c>
      <c r="AC42" s="18"/>
      <c r="AD42" s="18">
        <f t="shared" si="15"/>
        <v>0</v>
      </c>
    </row>
    <row r="43" spans="1:30" x14ac:dyDescent="0.25">
      <c r="A43" s="22"/>
      <c r="B43" s="3"/>
      <c r="C43" s="3"/>
      <c r="D43" s="3"/>
      <c r="E43" s="18" t="e">
        <f t="shared" si="7"/>
        <v>#VALUE!</v>
      </c>
      <c r="F43" s="18" t="str">
        <f t="shared" si="8"/>
        <v/>
      </c>
      <c r="G43" s="18" t="str">
        <f t="shared" si="9"/>
        <v/>
      </c>
      <c r="H43" s="18" t="str">
        <f t="shared" si="10"/>
        <v/>
      </c>
      <c r="I43" s="18" t="str">
        <f t="shared" si="11"/>
        <v/>
      </c>
      <c r="J43" s="18" t="e">
        <f>VLOOKUP(E43,J13数据库!C:E,3,0)</f>
        <v>#VALUE!</v>
      </c>
      <c r="K43" s="18" t="e">
        <f>VLOOKUP(E43,J13数据库!C:Q,4,0)</f>
        <v>#VALUE!</v>
      </c>
      <c r="L43" s="19" t="e">
        <f t="shared" si="12"/>
        <v>#VALUE!</v>
      </c>
      <c r="M43" s="18" t="e">
        <f>VLOOKUP(E43,J13数据库!C:Q,5,0)</f>
        <v>#VALUE!</v>
      </c>
      <c r="N43" s="18" t="e">
        <f>VLOOKUP(H43,J13数据库!S:T,2,0)</f>
        <v>#N/A</v>
      </c>
      <c r="O43" s="18"/>
      <c r="P43" s="18" t="e">
        <f>VLOOKUP(E43,J13数据库!C:Q,7,0)</f>
        <v>#VALUE!</v>
      </c>
      <c r="Q43" s="18" t="e">
        <f>VLOOKUP(E43,J13数据库!C:Q,8,0)</f>
        <v>#VALUE!</v>
      </c>
      <c r="R43" s="18" t="e">
        <f>VLOOKUP(E43,J13数据库!C:Q,9,0)</f>
        <v>#VALUE!</v>
      </c>
      <c r="S43" s="19" t="e">
        <f t="shared" si="13"/>
        <v>#VALUE!</v>
      </c>
      <c r="T43" s="18" t="e">
        <f>VLOOKUP(E43,J13数据库!C:Q,10,0)</f>
        <v>#VALUE!</v>
      </c>
      <c r="U43" s="18" t="e">
        <f>VLOOKUP(E43,J13数据库!C:Q,11,0)</f>
        <v>#VALUE!</v>
      </c>
      <c r="V43" s="18"/>
      <c r="W43" s="18" t="e">
        <f>VLOOKUP(E43,J13数据库!C:Q,12,0)</f>
        <v>#VALUE!</v>
      </c>
      <c r="X43" s="18" t="e">
        <f>VLOOKUP(E43,J13数据库!C:Q,13,0)</f>
        <v>#VALUE!</v>
      </c>
      <c r="Y43" s="18" t="e">
        <f>VLOOKUP(E43,J13数据库!C:Q,14,0)</f>
        <v>#VALUE!</v>
      </c>
      <c r="Z43" s="19" t="e">
        <f t="shared" si="14"/>
        <v>#VALUE!</v>
      </c>
      <c r="AA43" s="18" t="e">
        <f>VLOOKUP(E43,J13数据库!C:Q,15,0)</f>
        <v>#VALUE!</v>
      </c>
      <c r="AB43" s="18" t="e">
        <f>VLOOKUP(H43,J13数据库!S:T,2,0)</f>
        <v>#N/A</v>
      </c>
      <c r="AC43" s="18"/>
      <c r="AD43" s="18">
        <f t="shared" si="15"/>
        <v>0</v>
      </c>
    </row>
    <row r="44" spans="1:30" x14ac:dyDescent="0.25">
      <c r="A44" s="22"/>
      <c r="B44" s="3"/>
      <c r="C44" s="3"/>
      <c r="D44" s="3"/>
      <c r="E44" s="18" t="e">
        <f t="shared" si="7"/>
        <v>#VALUE!</v>
      </c>
      <c r="F44" s="18" t="str">
        <f t="shared" si="8"/>
        <v/>
      </c>
      <c r="G44" s="18" t="str">
        <f t="shared" si="9"/>
        <v/>
      </c>
      <c r="H44" s="18" t="str">
        <f t="shared" si="10"/>
        <v/>
      </c>
      <c r="I44" s="18" t="str">
        <f t="shared" si="11"/>
        <v/>
      </c>
      <c r="J44" s="18" t="e">
        <f>VLOOKUP(E44,J13数据库!C:E,3,0)</f>
        <v>#VALUE!</v>
      </c>
      <c r="K44" s="18" t="e">
        <f>VLOOKUP(E44,J13数据库!C:Q,4,0)</f>
        <v>#VALUE!</v>
      </c>
      <c r="L44" s="19" t="e">
        <f t="shared" si="12"/>
        <v>#VALUE!</v>
      </c>
      <c r="M44" s="18" t="e">
        <f>VLOOKUP(E44,J13数据库!C:Q,5,0)</f>
        <v>#VALUE!</v>
      </c>
      <c r="N44" s="18" t="e">
        <f>VLOOKUP(H44,J13数据库!S:T,2,0)</f>
        <v>#N/A</v>
      </c>
      <c r="O44" s="18"/>
      <c r="P44" s="18" t="e">
        <f>VLOOKUP(E44,J13数据库!C:Q,7,0)</f>
        <v>#VALUE!</v>
      </c>
      <c r="Q44" s="18" t="e">
        <f>VLOOKUP(E44,J13数据库!C:Q,8,0)</f>
        <v>#VALUE!</v>
      </c>
      <c r="R44" s="18" t="e">
        <f>VLOOKUP(E44,J13数据库!C:Q,9,0)</f>
        <v>#VALUE!</v>
      </c>
      <c r="S44" s="19" t="e">
        <f t="shared" si="13"/>
        <v>#VALUE!</v>
      </c>
      <c r="T44" s="18" t="e">
        <f>VLOOKUP(E44,J13数据库!C:Q,10,0)</f>
        <v>#VALUE!</v>
      </c>
      <c r="U44" s="18" t="e">
        <f>VLOOKUP(E44,J13数据库!C:Q,11,0)</f>
        <v>#VALUE!</v>
      </c>
      <c r="V44" s="18"/>
      <c r="W44" s="18" t="e">
        <f>VLOOKUP(E44,J13数据库!C:Q,12,0)</f>
        <v>#VALUE!</v>
      </c>
      <c r="X44" s="18" t="e">
        <f>VLOOKUP(E44,J13数据库!C:Q,13,0)</f>
        <v>#VALUE!</v>
      </c>
      <c r="Y44" s="18" t="e">
        <f>VLOOKUP(E44,J13数据库!C:Q,14,0)</f>
        <v>#VALUE!</v>
      </c>
      <c r="Z44" s="19" t="e">
        <f t="shared" si="14"/>
        <v>#VALUE!</v>
      </c>
      <c r="AA44" s="18" t="e">
        <f>VLOOKUP(E44,J13数据库!C:Q,15,0)</f>
        <v>#VALUE!</v>
      </c>
      <c r="AB44" s="18" t="e">
        <f>VLOOKUP(H44,J13数据库!S:T,2,0)</f>
        <v>#N/A</v>
      </c>
      <c r="AC44" s="18"/>
      <c r="AD44" s="18">
        <f t="shared" si="15"/>
        <v>0</v>
      </c>
    </row>
    <row r="45" spans="1:30" x14ac:dyDescent="0.25">
      <c r="A45" s="22"/>
      <c r="B45" s="3"/>
      <c r="C45" s="3"/>
      <c r="D45" s="3"/>
      <c r="E45" s="18" t="e">
        <f t="shared" si="7"/>
        <v>#VALUE!</v>
      </c>
      <c r="F45" s="18" t="str">
        <f t="shared" si="8"/>
        <v/>
      </c>
      <c r="G45" s="18" t="str">
        <f t="shared" si="9"/>
        <v/>
      </c>
      <c r="H45" s="18" t="str">
        <f t="shared" si="10"/>
        <v/>
      </c>
      <c r="I45" s="18" t="str">
        <f t="shared" si="11"/>
        <v/>
      </c>
      <c r="J45" s="18" t="e">
        <f>VLOOKUP(E45,J13数据库!C:E,3,0)</f>
        <v>#VALUE!</v>
      </c>
      <c r="K45" s="18" t="e">
        <f>VLOOKUP(E45,J13数据库!C:Q,4,0)</f>
        <v>#VALUE!</v>
      </c>
      <c r="L45" s="19" t="e">
        <f t="shared" si="12"/>
        <v>#VALUE!</v>
      </c>
      <c r="M45" s="18" t="e">
        <f>VLOOKUP(E45,J13数据库!C:Q,5,0)</f>
        <v>#VALUE!</v>
      </c>
      <c r="N45" s="18" t="e">
        <f>VLOOKUP(H45,J13数据库!S:T,2,0)</f>
        <v>#N/A</v>
      </c>
      <c r="O45" s="18"/>
      <c r="P45" s="18" t="e">
        <f>VLOOKUP(E45,J13数据库!C:Q,7,0)</f>
        <v>#VALUE!</v>
      </c>
      <c r="Q45" s="18" t="e">
        <f>VLOOKUP(E45,J13数据库!C:Q,8,0)</f>
        <v>#VALUE!</v>
      </c>
      <c r="R45" s="18" t="e">
        <f>VLOOKUP(E45,J13数据库!C:Q,9,0)</f>
        <v>#VALUE!</v>
      </c>
      <c r="S45" s="19" t="e">
        <f t="shared" si="13"/>
        <v>#VALUE!</v>
      </c>
      <c r="T45" s="18" t="e">
        <f>VLOOKUP(E45,J13数据库!C:Q,10,0)</f>
        <v>#VALUE!</v>
      </c>
      <c r="U45" s="18" t="e">
        <f>VLOOKUP(E45,J13数据库!C:Q,11,0)</f>
        <v>#VALUE!</v>
      </c>
      <c r="V45" s="18"/>
      <c r="W45" s="18" t="e">
        <f>VLOOKUP(E45,J13数据库!C:Q,12,0)</f>
        <v>#VALUE!</v>
      </c>
      <c r="X45" s="18" t="e">
        <f>VLOOKUP(E45,J13数据库!C:Q,13,0)</f>
        <v>#VALUE!</v>
      </c>
      <c r="Y45" s="18" t="e">
        <f>VLOOKUP(E45,J13数据库!C:Q,14,0)</f>
        <v>#VALUE!</v>
      </c>
      <c r="Z45" s="19" t="e">
        <f t="shared" si="14"/>
        <v>#VALUE!</v>
      </c>
      <c r="AA45" s="18" t="e">
        <f>VLOOKUP(E45,J13数据库!C:Q,15,0)</f>
        <v>#VALUE!</v>
      </c>
      <c r="AB45" s="18" t="e">
        <f>VLOOKUP(H45,J13数据库!S:T,2,0)</f>
        <v>#N/A</v>
      </c>
      <c r="AC45" s="18"/>
      <c r="AD45" s="18">
        <f t="shared" si="15"/>
        <v>0</v>
      </c>
    </row>
    <row r="46" spans="1:30" x14ac:dyDescent="0.25">
      <c r="A46" s="22"/>
      <c r="B46" s="3"/>
      <c r="C46" s="3"/>
      <c r="D46" s="3"/>
      <c r="E46" s="18" t="e">
        <f t="shared" si="7"/>
        <v>#VALUE!</v>
      </c>
      <c r="F46" s="18" t="str">
        <f t="shared" si="8"/>
        <v/>
      </c>
      <c r="G46" s="18" t="str">
        <f t="shared" si="9"/>
        <v/>
      </c>
      <c r="H46" s="18" t="str">
        <f t="shared" si="10"/>
        <v/>
      </c>
      <c r="I46" s="18" t="str">
        <f t="shared" si="11"/>
        <v/>
      </c>
      <c r="J46" s="18" t="e">
        <f>VLOOKUP(E46,J13数据库!C:E,3,0)</f>
        <v>#VALUE!</v>
      </c>
      <c r="K46" s="18" t="e">
        <f>VLOOKUP(E46,J13数据库!C:Q,4,0)</f>
        <v>#VALUE!</v>
      </c>
      <c r="L46" s="19" t="e">
        <f t="shared" si="12"/>
        <v>#VALUE!</v>
      </c>
      <c r="M46" s="18" t="e">
        <f>VLOOKUP(E46,J13数据库!C:Q,5,0)</f>
        <v>#VALUE!</v>
      </c>
      <c r="N46" s="18" t="e">
        <f>VLOOKUP(H46,J13数据库!S:T,2,0)</f>
        <v>#N/A</v>
      </c>
      <c r="O46" s="18"/>
      <c r="P46" s="18" t="e">
        <f>VLOOKUP(E46,J13数据库!C:Q,7,0)</f>
        <v>#VALUE!</v>
      </c>
      <c r="Q46" s="18" t="e">
        <f>VLOOKUP(E46,J13数据库!C:Q,8,0)</f>
        <v>#VALUE!</v>
      </c>
      <c r="R46" s="18" t="e">
        <f>VLOOKUP(E46,J13数据库!C:Q,9,0)</f>
        <v>#VALUE!</v>
      </c>
      <c r="S46" s="19" t="e">
        <f t="shared" si="13"/>
        <v>#VALUE!</v>
      </c>
      <c r="T46" s="18" t="e">
        <f>VLOOKUP(E46,J13数据库!C:Q,10,0)</f>
        <v>#VALUE!</v>
      </c>
      <c r="U46" s="18" t="e">
        <f>VLOOKUP(E46,J13数据库!C:Q,11,0)</f>
        <v>#VALUE!</v>
      </c>
      <c r="V46" s="18"/>
      <c r="W46" s="18" t="e">
        <f>VLOOKUP(E46,J13数据库!C:Q,12,0)</f>
        <v>#VALUE!</v>
      </c>
      <c r="X46" s="18" t="e">
        <f>VLOOKUP(E46,J13数据库!C:Q,13,0)</f>
        <v>#VALUE!</v>
      </c>
      <c r="Y46" s="18" t="e">
        <f>VLOOKUP(E46,J13数据库!C:Q,14,0)</f>
        <v>#VALUE!</v>
      </c>
      <c r="Z46" s="19" t="e">
        <f t="shared" si="14"/>
        <v>#VALUE!</v>
      </c>
      <c r="AA46" s="18" t="e">
        <f>VLOOKUP(E46,J13数据库!C:Q,15,0)</f>
        <v>#VALUE!</v>
      </c>
      <c r="AB46" s="18" t="e">
        <f>VLOOKUP(H46,J13数据库!S:T,2,0)</f>
        <v>#N/A</v>
      </c>
      <c r="AC46" s="18"/>
      <c r="AD46" s="18">
        <f t="shared" si="15"/>
        <v>0</v>
      </c>
    </row>
    <row r="47" spans="1:30" x14ac:dyDescent="0.25">
      <c r="A47" s="22"/>
      <c r="B47" s="3"/>
      <c r="C47" s="3"/>
      <c r="D47" s="3"/>
      <c r="E47" s="18" t="e">
        <f t="shared" si="7"/>
        <v>#VALUE!</v>
      </c>
      <c r="F47" s="18" t="str">
        <f t="shared" si="8"/>
        <v/>
      </c>
      <c r="G47" s="18" t="str">
        <f t="shared" si="9"/>
        <v/>
      </c>
      <c r="H47" s="18" t="str">
        <f t="shared" si="10"/>
        <v/>
      </c>
      <c r="I47" s="18" t="str">
        <f t="shared" si="11"/>
        <v/>
      </c>
      <c r="J47" s="18" t="e">
        <f>VLOOKUP(E47,J13数据库!C:E,3,0)</f>
        <v>#VALUE!</v>
      </c>
      <c r="K47" s="18" t="e">
        <f>VLOOKUP(E47,J13数据库!C:Q,4,0)</f>
        <v>#VALUE!</v>
      </c>
      <c r="L47" s="19" t="e">
        <f t="shared" si="12"/>
        <v>#VALUE!</v>
      </c>
      <c r="M47" s="18" t="e">
        <f>VLOOKUP(E47,J13数据库!C:Q,5,0)</f>
        <v>#VALUE!</v>
      </c>
      <c r="N47" s="18" t="e">
        <f>VLOOKUP(H47,J13数据库!S:T,2,0)</f>
        <v>#N/A</v>
      </c>
      <c r="O47" s="18"/>
      <c r="P47" s="18" t="e">
        <f>VLOOKUP(E47,J13数据库!C:Q,7,0)</f>
        <v>#VALUE!</v>
      </c>
      <c r="Q47" s="18" t="e">
        <f>VLOOKUP(E47,J13数据库!C:Q,8,0)</f>
        <v>#VALUE!</v>
      </c>
      <c r="R47" s="18" t="e">
        <f>VLOOKUP(E47,J13数据库!C:Q,9,0)</f>
        <v>#VALUE!</v>
      </c>
      <c r="S47" s="19" t="e">
        <f t="shared" si="13"/>
        <v>#VALUE!</v>
      </c>
      <c r="T47" s="18" t="e">
        <f>VLOOKUP(E47,J13数据库!C:Q,10,0)</f>
        <v>#VALUE!</v>
      </c>
      <c r="U47" s="18" t="e">
        <f>VLOOKUP(E47,J13数据库!C:Q,11,0)</f>
        <v>#VALUE!</v>
      </c>
      <c r="V47" s="18"/>
      <c r="W47" s="18" t="e">
        <f>VLOOKUP(E47,J13数据库!C:Q,12,0)</f>
        <v>#VALUE!</v>
      </c>
      <c r="X47" s="18" t="e">
        <f>VLOOKUP(E47,J13数据库!C:Q,13,0)</f>
        <v>#VALUE!</v>
      </c>
      <c r="Y47" s="18" t="e">
        <f>VLOOKUP(E47,J13数据库!C:Q,14,0)</f>
        <v>#VALUE!</v>
      </c>
      <c r="Z47" s="19" t="e">
        <f t="shared" si="14"/>
        <v>#VALUE!</v>
      </c>
      <c r="AA47" s="18" t="e">
        <f>VLOOKUP(E47,J13数据库!C:Q,15,0)</f>
        <v>#VALUE!</v>
      </c>
      <c r="AB47" s="18" t="e">
        <f>VLOOKUP(H47,J13数据库!S:T,2,0)</f>
        <v>#N/A</v>
      </c>
      <c r="AC47" s="18"/>
      <c r="AD47" s="18">
        <f t="shared" si="15"/>
        <v>0</v>
      </c>
    </row>
    <row r="48" spans="1:30" x14ac:dyDescent="0.25">
      <c r="A48" s="22"/>
      <c r="B48" s="3"/>
      <c r="C48" s="3"/>
      <c r="D48" s="3"/>
      <c r="E48" s="18" t="e">
        <f t="shared" si="7"/>
        <v>#VALUE!</v>
      </c>
      <c r="F48" s="18" t="str">
        <f t="shared" si="8"/>
        <v/>
      </c>
      <c r="G48" s="18" t="str">
        <f t="shared" si="9"/>
        <v/>
      </c>
      <c r="H48" s="18" t="str">
        <f t="shared" si="10"/>
        <v/>
      </c>
      <c r="I48" s="18" t="str">
        <f t="shared" si="11"/>
        <v/>
      </c>
      <c r="J48" s="18" t="e">
        <f>VLOOKUP(E48,J13数据库!C:E,3,0)</f>
        <v>#VALUE!</v>
      </c>
      <c r="K48" s="18" t="e">
        <f>VLOOKUP(E48,J13数据库!C:Q,4,0)</f>
        <v>#VALUE!</v>
      </c>
      <c r="L48" s="19" t="e">
        <f t="shared" si="12"/>
        <v>#VALUE!</v>
      </c>
      <c r="M48" s="18" t="e">
        <f>VLOOKUP(E48,J13数据库!C:Q,5,0)</f>
        <v>#VALUE!</v>
      </c>
      <c r="N48" s="18" t="e">
        <f>VLOOKUP(H48,J13数据库!S:T,2,0)</f>
        <v>#N/A</v>
      </c>
      <c r="O48" s="18"/>
      <c r="P48" s="18" t="e">
        <f>VLOOKUP(E48,J13数据库!C:Q,7,0)</f>
        <v>#VALUE!</v>
      </c>
      <c r="Q48" s="18" t="e">
        <f>VLOOKUP(E48,J13数据库!C:Q,8,0)</f>
        <v>#VALUE!</v>
      </c>
      <c r="R48" s="18" t="e">
        <f>VLOOKUP(E48,J13数据库!C:Q,9,0)</f>
        <v>#VALUE!</v>
      </c>
      <c r="S48" s="19" t="e">
        <f t="shared" si="13"/>
        <v>#VALUE!</v>
      </c>
      <c r="T48" s="18" t="e">
        <f>VLOOKUP(E48,J13数据库!C:Q,10,0)</f>
        <v>#VALUE!</v>
      </c>
      <c r="U48" s="18" t="e">
        <f>VLOOKUP(E48,J13数据库!C:Q,11,0)</f>
        <v>#VALUE!</v>
      </c>
      <c r="V48" s="18"/>
      <c r="W48" s="18" t="e">
        <f>VLOOKUP(E48,J13数据库!C:Q,12,0)</f>
        <v>#VALUE!</v>
      </c>
      <c r="X48" s="18" t="e">
        <f>VLOOKUP(E48,J13数据库!C:Q,13,0)</f>
        <v>#VALUE!</v>
      </c>
      <c r="Y48" s="18" t="e">
        <f>VLOOKUP(E48,J13数据库!C:Q,14,0)</f>
        <v>#VALUE!</v>
      </c>
      <c r="Z48" s="19" t="e">
        <f t="shared" si="14"/>
        <v>#VALUE!</v>
      </c>
      <c r="AA48" s="18" t="e">
        <f>VLOOKUP(E48,J13数据库!C:Q,15,0)</f>
        <v>#VALUE!</v>
      </c>
      <c r="AB48" s="18" t="e">
        <f>VLOOKUP(H48,J13数据库!S:T,2,0)</f>
        <v>#N/A</v>
      </c>
      <c r="AC48" s="18"/>
      <c r="AD48" s="18">
        <f t="shared" si="15"/>
        <v>0</v>
      </c>
    </row>
    <row r="49" spans="1:30" x14ac:dyDescent="0.25">
      <c r="A49" s="22"/>
      <c r="B49" s="3"/>
      <c r="C49" s="3"/>
      <c r="D49" s="3"/>
      <c r="E49" s="18" t="e">
        <f t="shared" si="7"/>
        <v>#VALUE!</v>
      </c>
      <c r="F49" s="18" t="str">
        <f t="shared" si="8"/>
        <v/>
      </c>
      <c r="G49" s="18" t="str">
        <f t="shared" si="9"/>
        <v/>
      </c>
      <c r="H49" s="18" t="str">
        <f t="shared" si="10"/>
        <v/>
      </c>
      <c r="I49" s="18" t="str">
        <f t="shared" si="11"/>
        <v/>
      </c>
      <c r="J49" s="18" t="e">
        <f>VLOOKUP(E49,J13数据库!C:E,3,0)</f>
        <v>#VALUE!</v>
      </c>
      <c r="K49" s="18" t="e">
        <f>VLOOKUP(E49,J13数据库!C:Q,4,0)</f>
        <v>#VALUE!</v>
      </c>
      <c r="L49" s="19" t="e">
        <f t="shared" si="12"/>
        <v>#VALUE!</v>
      </c>
      <c r="M49" s="18" t="e">
        <f>VLOOKUP(E49,J13数据库!C:Q,5,0)</f>
        <v>#VALUE!</v>
      </c>
      <c r="N49" s="18" t="e">
        <f>VLOOKUP(H49,J13数据库!S:T,2,0)</f>
        <v>#N/A</v>
      </c>
      <c r="O49" s="18"/>
      <c r="P49" s="18" t="e">
        <f>VLOOKUP(E49,J13数据库!C:Q,7,0)</f>
        <v>#VALUE!</v>
      </c>
      <c r="Q49" s="18" t="e">
        <f>VLOOKUP(E49,J13数据库!C:Q,8,0)</f>
        <v>#VALUE!</v>
      </c>
      <c r="R49" s="18" t="e">
        <f>VLOOKUP(E49,J13数据库!C:Q,9,0)</f>
        <v>#VALUE!</v>
      </c>
      <c r="S49" s="19" t="e">
        <f t="shared" si="13"/>
        <v>#VALUE!</v>
      </c>
      <c r="T49" s="18" t="e">
        <f>VLOOKUP(E49,J13数据库!C:Q,10,0)</f>
        <v>#VALUE!</v>
      </c>
      <c r="U49" s="18" t="e">
        <f>VLOOKUP(E49,J13数据库!C:Q,11,0)</f>
        <v>#VALUE!</v>
      </c>
      <c r="V49" s="18"/>
      <c r="W49" s="18" t="e">
        <f>VLOOKUP(E49,J13数据库!C:Q,12,0)</f>
        <v>#VALUE!</v>
      </c>
      <c r="X49" s="18" t="e">
        <f>VLOOKUP(E49,J13数据库!C:Q,13,0)</f>
        <v>#VALUE!</v>
      </c>
      <c r="Y49" s="18" t="e">
        <f>VLOOKUP(E49,J13数据库!C:Q,14,0)</f>
        <v>#VALUE!</v>
      </c>
      <c r="Z49" s="19" t="e">
        <f t="shared" si="14"/>
        <v>#VALUE!</v>
      </c>
      <c r="AA49" s="18" t="e">
        <f>VLOOKUP(E49,J13数据库!C:Q,15,0)</f>
        <v>#VALUE!</v>
      </c>
      <c r="AB49" s="18" t="e">
        <f>VLOOKUP(H49,J13数据库!S:T,2,0)</f>
        <v>#N/A</v>
      </c>
      <c r="AC49" s="18"/>
      <c r="AD49" s="18">
        <f t="shared" si="15"/>
        <v>0</v>
      </c>
    </row>
    <row r="50" spans="1:30" x14ac:dyDescent="0.25">
      <c r="A50" s="22"/>
      <c r="B50" s="3"/>
      <c r="C50" s="3"/>
      <c r="D50" s="3"/>
      <c r="E50" s="18" t="e">
        <f t="shared" si="7"/>
        <v>#VALUE!</v>
      </c>
      <c r="F50" s="18" t="str">
        <f t="shared" si="8"/>
        <v/>
      </c>
      <c r="G50" s="18" t="str">
        <f t="shared" si="9"/>
        <v/>
      </c>
      <c r="H50" s="18" t="str">
        <f t="shared" si="10"/>
        <v/>
      </c>
      <c r="I50" s="18" t="str">
        <f t="shared" si="11"/>
        <v/>
      </c>
      <c r="J50" s="18" t="e">
        <f>VLOOKUP(E50,J13数据库!C:E,3,0)</f>
        <v>#VALUE!</v>
      </c>
      <c r="K50" s="18" t="e">
        <f>VLOOKUP(E50,J13数据库!C:Q,4,0)</f>
        <v>#VALUE!</v>
      </c>
      <c r="L50" s="19" t="e">
        <f t="shared" si="12"/>
        <v>#VALUE!</v>
      </c>
      <c r="M50" s="18" t="e">
        <f>VLOOKUP(E50,J13数据库!C:Q,5,0)</f>
        <v>#VALUE!</v>
      </c>
      <c r="N50" s="18" t="e">
        <f>VLOOKUP(H50,J13数据库!S:T,2,0)</f>
        <v>#N/A</v>
      </c>
      <c r="O50" s="18"/>
      <c r="P50" s="18" t="e">
        <f>VLOOKUP(E50,J13数据库!C:Q,7,0)</f>
        <v>#VALUE!</v>
      </c>
      <c r="Q50" s="18" t="e">
        <f>VLOOKUP(E50,J13数据库!C:Q,8,0)</f>
        <v>#VALUE!</v>
      </c>
      <c r="R50" s="18" t="e">
        <f>VLOOKUP(E50,J13数据库!C:Q,9,0)</f>
        <v>#VALUE!</v>
      </c>
      <c r="S50" s="19" t="e">
        <f t="shared" si="13"/>
        <v>#VALUE!</v>
      </c>
      <c r="T50" s="18" t="e">
        <f>VLOOKUP(E50,J13数据库!C:Q,10,0)</f>
        <v>#VALUE!</v>
      </c>
      <c r="U50" s="18" t="e">
        <f>VLOOKUP(E50,J13数据库!C:Q,11,0)</f>
        <v>#VALUE!</v>
      </c>
      <c r="V50" s="18"/>
      <c r="W50" s="18" t="e">
        <f>VLOOKUP(E50,J13数据库!C:Q,12,0)</f>
        <v>#VALUE!</v>
      </c>
      <c r="X50" s="18" t="e">
        <f>VLOOKUP(E50,J13数据库!C:Q,13,0)</f>
        <v>#VALUE!</v>
      </c>
      <c r="Y50" s="18" t="e">
        <f>VLOOKUP(E50,J13数据库!C:Q,14,0)</f>
        <v>#VALUE!</v>
      </c>
      <c r="Z50" s="19" t="e">
        <f t="shared" si="14"/>
        <v>#VALUE!</v>
      </c>
      <c r="AA50" s="18" t="e">
        <f>VLOOKUP(E50,J13数据库!C:Q,15,0)</f>
        <v>#VALUE!</v>
      </c>
      <c r="AB50" s="18" t="e">
        <f>VLOOKUP(H50,J13数据库!S:T,2,0)</f>
        <v>#N/A</v>
      </c>
      <c r="AC50" s="18"/>
      <c r="AD50" s="18">
        <f t="shared" si="15"/>
        <v>0</v>
      </c>
    </row>
    <row r="51" spans="1:30" x14ac:dyDescent="0.25">
      <c r="A51" s="22"/>
      <c r="B51" s="3"/>
      <c r="C51" s="3"/>
      <c r="D51" s="3"/>
      <c r="E51" s="18" t="e">
        <f t="shared" si="7"/>
        <v>#VALUE!</v>
      </c>
      <c r="F51" s="18" t="str">
        <f t="shared" si="8"/>
        <v/>
      </c>
      <c r="G51" s="18" t="str">
        <f t="shared" si="9"/>
        <v/>
      </c>
      <c r="H51" s="18" t="str">
        <f t="shared" si="10"/>
        <v/>
      </c>
      <c r="I51" s="18" t="str">
        <f t="shared" si="11"/>
        <v/>
      </c>
      <c r="J51" s="18" t="e">
        <f>VLOOKUP(E51,J13数据库!C:E,3,0)</f>
        <v>#VALUE!</v>
      </c>
      <c r="K51" s="18" t="e">
        <f>VLOOKUP(E51,J13数据库!C:Q,4,0)</f>
        <v>#VALUE!</v>
      </c>
      <c r="L51" s="19" t="e">
        <f t="shared" si="12"/>
        <v>#VALUE!</v>
      </c>
      <c r="M51" s="18" t="e">
        <f>VLOOKUP(E51,J13数据库!C:Q,5,0)</f>
        <v>#VALUE!</v>
      </c>
      <c r="N51" s="18" t="e">
        <f>VLOOKUP(H51,J13数据库!S:T,2,0)</f>
        <v>#N/A</v>
      </c>
      <c r="O51" s="18"/>
      <c r="P51" s="18" t="e">
        <f>VLOOKUP(E51,J13数据库!C:Q,7,0)</f>
        <v>#VALUE!</v>
      </c>
      <c r="Q51" s="18" t="e">
        <f>VLOOKUP(E51,J13数据库!C:Q,8,0)</f>
        <v>#VALUE!</v>
      </c>
      <c r="R51" s="18" t="e">
        <f>VLOOKUP(E51,J13数据库!C:Q,9,0)</f>
        <v>#VALUE!</v>
      </c>
      <c r="S51" s="19" t="e">
        <f t="shared" si="13"/>
        <v>#VALUE!</v>
      </c>
      <c r="T51" s="18" t="e">
        <f>VLOOKUP(E51,J13数据库!C:Q,10,0)</f>
        <v>#VALUE!</v>
      </c>
      <c r="U51" s="18" t="e">
        <f>VLOOKUP(E51,J13数据库!C:Q,11,0)</f>
        <v>#VALUE!</v>
      </c>
      <c r="V51" s="18"/>
      <c r="W51" s="18" t="e">
        <f>VLOOKUP(E51,J13数据库!C:Q,12,0)</f>
        <v>#VALUE!</v>
      </c>
      <c r="X51" s="18" t="e">
        <f>VLOOKUP(E51,J13数据库!C:Q,13,0)</f>
        <v>#VALUE!</v>
      </c>
      <c r="Y51" s="18" t="e">
        <f>VLOOKUP(E51,J13数据库!C:Q,14,0)</f>
        <v>#VALUE!</v>
      </c>
      <c r="Z51" s="19" t="e">
        <f t="shared" si="14"/>
        <v>#VALUE!</v>
      </c>
      <c r="AA51" s="18" t="e">
        <f>VLOOKUP(E51,J13数据库!C:Q,15,0)</f>
        <v>#VALUE!</v>
      </c>
      <c r="AB51" s="18" t="e">
        <f>VLOOKUP(H51,J13数据库!S:T,2,0)</f>
        <v>#N/A</v>
      </c>
      <c r="AC51" s="18"/>
      <c r="AD51" s="18">
        <f t="shared" si="15"/>
        <v>0</v>
      </c>
    </row>
    <row r="52" spans="1:30" x14ac:dyDescent="0.25">
      <c r="A52" s="22"/>
      <c r="B52" s="3"/>
      <c r="C52" s="3"/>
      <c r="D52" s="3"/>
      <c r="E52" s="18" t="e">
        <f t="shared" si="7"/>
        <v>#VALUE!</v>
      </c>
      <c r="F52" s="18" t="str">
        <f t="shared" si="8"/>
        <v/>
      </c>
      <c r="G52" s="18" t="str">
        <f t="shared" si="9"/>
        <v/>
      </c>
      <c r="H52" s="18" t="str">
        <f t="shared" si="10"/>
        <v/>
      </c>
      <c r="I52" s="18" t="str">
        <f t="shared" si="11"/>
        <v/>
      </c>
      <c r="J52" s="18" t="e">
        <f>VLOOKUP(E52,J13数据库!C:E,3,0)</f>
        <v>#VALUE!</v>
      </c>
      <c r="K52" s="18" t="e">
        <f>VLOOKUP(E52,J13数据库!C:Q,4,0)</f>
        <v>#VALUE!</v>
      </c>
      <c r="L52" s="19" t="e">
        <f t="shared" si="12"/>
        <v>#VALUE!</v>
      </c>
      <c r="M52" s="18" t="e">
        <f>VLOOKUP(E52,J13数据库!C:Q,5,0)</f>
        <v>#VALUE!</v>
      </c>
      <c r="N52" s="18" t="e">
        <f>VLOOKUP(H52,J13数据库!S:T,2,0)</f>
        <v>#N/A</v>
      </c>
      <c r="O52" s="18"/>
      <c r="P52" s="18" t="e">
        <f>VLOOKUP(E52,J13数据库!C:Q,7,0)</f>
        <v>#VALUE!</v>
      </c>
      <c r="Q52" s="18" t="e">
        <f>VLOOKUP(E52,J13数据库!C:Q,8,0)</f>
        <v>#VALUE!</v>
      </c>
      <c r="R52" s="18" t="e">
        <f>VLOOKUP(E52,J13数据库!C:Q,9,0)</f>
        <v>#VALUE!</v>
      </c>
      <c r="S52" s="19" t="e">
        <f t="shared" si="13"/>
        <v>#VALUE!</v>
      </c>
      <c r="T52" s="18" t="e">
        <f>VLOOKUP(E52,J13数据库!C:Q,10,0)</f>
        <v>#VALUE!</v>
      </c>
      <c r="U52" s="18" t="e">
        <f>VLOOKUP(E52,J13数据库!C:Q,11,0)</f>
        <v>#VALUE!</v>
      </c>
      <c r="V52" s="18"/>
      <c r="W52" s="18" t="e">
        <f>VLOOKUP(E52,J13数据库!C:Q,12,0)</f>
        <v>#VALUE!</v>
      </c>
      <c r="X52" s="18" t="e">
        <f>VLOOKUP(E52,J13数据库!C:Q,13,0)</f>
        <v>#VALUE!</v>
      </c>
      <c r="Y52" s="18" t="e">
        <f>VLOOKUP(E52,J13数据库!C:Q,14,0)</f>
        <v>#VALUE!</v>
      </c>
      <c r="Z52" s="19" t="e">
        <f t="shared" si="14"/>
        <v>#VALUE!</v>
      </c>
      <c r="AA52" s="18" t="e">
        <f>VLOOKUP(E52,J13数据库!C:Q,15,0)</f>
        <v>#VALUE!</v>
      </c>
      <c r="AB52" s="18" t="e">
        <f>VLOOKUP(H52,J13数据库!S:T,2,0)</f>
        <v>#N/A</v>
      </c>
      <c r="AC52" s="18"/>
      <c r="AD52" s="18">
        <f t="shared" si="15"/>
        <v>0</v>
      </c>
    </row>
    <row r="53" spans="1:30" x14ac:dyDescent="0.25">
      <c r="A53" s="22"/>
      <c r="B53" s="3"/>
      <c r="C53" s="3"/>
      <c r="D53" s="3"/>
      <c r="E53" s="18" t="e">
        <f t="shared" si="7"/>
        <v>#VALUE!</v>
      </c>
      <c r="F53" s="18" t="str">
        <f t="shared" si="8"/>
        <v/>
      </c>
      <c r="G53" s="18" t="str">
        <f t="shared" si="9"/>
        <v/>
      </c>
      <c r="H53" s="18" t="str">
        <f t="shared" si="10"/>
        <v/>
      </c>
      <c r="I53" s="18" t="str">
        <f t="shared" si="11"/>
        <v/>
      </c>
      <c r="J53" s="18" t="e">
        <f>VLOOKUP(E53,J13数据库!C:E,3,0)</f>
        <v>#VALUE!</v>
      </c>
      <c r="K53" s="18" t="e">
        <f>VLOOKUP(E53,J13数据库!C:Q,4,0)</f>
        <v>#VALUE!</v>
      </c>
      <c r="L53" s="19" t="e">
        <f t="shared" si="12"/>
        <v>#VALUE!</v>
      </c>
      <c r="M53" s="18" t="e">
        <f>VLOOKUP(E53,J13数据库!C:Q,5,0)</f>
        <v>#VALUE!</v>
      </c>
      <c r="N53" s="18" t="e">
        <f>VLOOKUP(H53,J13数据库!S:T,2,0)</f>
        <v>#N/A</v>
      </c>
      <c r="O53" s="18"/>
      <c r="P53" s="18" t="e">
        <f>VLOOKUP(E53,J13数据库!C:Q,7,0)</f>
        <v>#VALUE!</v>
      </c>
      <c r="Q53" s="18" t="e">
        <f>VLOOKUP(E53,J13数据库!C:Q,8,0)</f>
        <v>#VALUE!</v>
      </c>
      <c r="R53" s="18" t="e">
        <f>VLOOKUP(E53,J13数据库!C:Q,9,0)</f>
        <v>#VALUE!</v>
      </c>
      <c r="S53" s="19" t="e">
        <f t="shared" si="13"/>
        <v>#VALUE!</v>
      </c>
      <c r="T53" s="18" t="e">
        <f>VLOOKUP(E53,J13数据库!C:Q,10,0)</f>
        <v>#VALUE!</v>
      </c>
      <c r="U53" s="18" t="e">
        <f>VLOOKUP(E53,J13数据库!C:Q,11,0)</f>
        <v>#VALUE!</v>
      </c>
      <c r="V53" s="18"/>
      <c r="W53" s="18" t="e">
        <f>VLOOKUP(E53,J13数据库!C:Q,12,0)</f>
        <v>#VALUE!</v>
      </c>
      <c r="X53" s="18" t="e">
        <f>VLOOKUP(E53,J13数据库!C:Q,13,0)</f>
        <v>#VALUE!</v>
      </c>
      <c r="Y53" s="18" t="e">
        <f>VLOOKUP(E53,J13数据库!C:Q,14,0)</f>
        <v>#VALUE!</v>
      </c>
      <c r="Z53" s="19" t="e">
        <f t="shared" si="14"/>
        <v>#VALUE!</v>
      </c>
      <c r="AA53" s="18" t="e">
        <f>VLOOKUP(E53,J13数据库!C:Q,15,0)</f>
        <v>#VALUE!</v>
      </c>
      <c r="AB53" s="18" t="e">
        <f>VLOOKUP(H53,J13数据库!S:T,2,0)</f>
        <v>#N/A</v>
      </c>
      <c r="AC53" s="18"/>
      <c r="AD53" s="18">
        <f t="shared" si="15"/>
        <v>0</v>
      </c>
    </row>
    <row r="54" spans="1:30" x14ac:dyDescent="0.25">
      <c r="A54" s="22"/>
      <c r="B54" s="3"/>
      <c r="C54" s="3"/>
      <c r="D54" s="3"/>
      <c r="E54" s="18" t="e">
        <f t="shared" si="7"/>
        <v>#VALUE!</v>
      </c>
      <c r="F54" s="18" t="str">
        <f t="shared" si="8"/>
        <v/>
      </c>
      <c r="G54" s="18" t="str">
        <f t="shared" si="9"/>
        <v/>
      </c>
      <c r="H54" s="18" t="str">
        <f t="shared" si="10"/>
        <v/>
      </c>
      <c r="I54" s="18" t="str">
        <f t="shared" si="11"/>
        <v/>
      </c>
      <c r="J54" s="18" t="e">
        <f>VLOOKUP(E54,J13数据库!C:E,3,0)</f>
        <v>#VALUE!</v>
      </c>
      <c r="K54" s="18" t="e">
        <f>VLOOKUP(E54,J13数据库!C:Q,4,0)</f>
        <v>#VALUE!</v>
      </c>
      <c r="L54" s="19" t="e">
        <f t="shared" si="12"/>
        <v>#VALUE!</v>
      </c>
      <c r="M54" s="18" t="e">
        <f>VLOOKUP(E54,J13数据库!C:Q,5,0)</f>
        <v>#VALUE!</v>
      </c>
      <c r="N54" s="18" t="e">
        <f>VLOOKUP(H54,J13数据库!S:T,2,0)</f>
        <v>#N/A</v>
      </c>
      <c r="O54" s="18"/>
      <c r="P54" s="18" t="e">
        <f>VLOOKUP(E54,J13数据库!C:Q,7,0)</f>
        <v>#VALUE!</v>
      </c>
      <c r="Q54" s="18" t="e">
        <f>VLOOKUP(E54,J13数据库!C:Q,8,0)</f>
        <v>#VALUE!</v>
      </c>
      <c r="R54" s="18" t="e">
        <f>VLOOKUP(E54,J13数据库!C:Q,9,0)</f>
        <v>#VALUE!</v>
      </c>
      <c r="S54" s="19" t="e">
        <f t="shared" si="13"/>
        <v>#VALUE!</v>
      </c>
      <c r="T54" s="18" t="e">
        <f>VLOOKUP(E54,J13数据库!C:Q,10,0)</f>
        <v>#VALUE!</v>
      </c>
      <c r="U54" s="18" t="e">
        <f>VLOOKUP(E54,J13数据库!C:Q,11,0)</f>
        <v>#VALUE!</v>
      </c>
      <c r="V54" s="18"/>
      <c r="W54" s="18" t="e">
        <f>VLOOKUP(E54,J13数据库!C:Q,12,0)</f>
        <v>#VALUE!</v>
      </c>
      <c r="X54" s="18" t="e">
        <f>VLOOKUP(E54,J13数据库!C:Q,13,0)</f>
        <v>#VALUE!</v>
      </c>
      <c r="Y54" s="18" t="e">
        <f>VLOOKUP(E54,J13数据库!C:Q,14,0)</f>
        <v>#VALUE!</v>
      </c>
      <c r="Z54" s="19" t="e">
        <f t="shared" si="14"/>
        <v>#VALUE!</v>
      </c>
      <c r="AA54" s="18" t="e">
        <f>VLOOKUP(E54,J13数据库!C:Q,15,0)</f>
        <v>#VALUE!</v>
      </c>
      <c r="AB54" s="18" t="e">
        <f>VLOOKUP(H54,J13数据库!S:T,2,0)</f>
        <v>#N/A</v>
      </c>
      <c r="AC54" s="18"/>
      <c r="AD54" s="18">
        <f t="shared" si="15"/>
        <v>0</v>
      </c>
    </row>
    <row r="55" spans="1:30" x14ac:dyDescent="0.25">
      <c r="A55" s="22"/>
      <c r="B55" s="3"/>
      <c r="C55" s="3"/>
      <c r="D55" s="3"/>
      <c r="E55" s="18" t="e">
        <f t="shared" si="7"/>
        <v>#VALUE!</v>
      </c>
      <c r="F55" s="18" t="str">
        <f t="shared" si="8"/>
        <v/>
      </c>
      <c r="G55" s="18" t="str">
        <f t="shared" si="9"/>
        <v/>
      </c>
      <c r="H55" s="18" t="str">
        <f t="shared" si="10"/>
        <v/>
      </c>
      <c r="I55" s="18" t="str">
        <f t="shared" si="11"/>
        <v/>
      </c>
      <c r="J55" s="18" t="e">
        <f>VLOOKUP(E55,J13数据库!C:E,3,0)</f>
        <v>#VALUE!</v>
      </c>
      <c r="K55" s="18" t="e">
        <f>VLOOKUP(E55,J13数据库!C:Q,4,0)</f>
        <v>#VALUE!</v>
      </c>
      <c r="L55" s="19" t="e">
        <f t="shared" si="12"/>
        <v>#VALUE!</v>
      </c>
      <c r="M55" s="18" t="e">
        <f>VLOOKUP(E55,J13数据库!C:Q,5,0)</f>
        <v>#VALUE!</v>
      </c>
      <c r="N55" s="18" t="e">
        <f>VLOOKUP(H55,J13数据库!S:T,2,0)</f>
        <v>#N/A</v>
      </c>
      <c r="O55" s="18"/>
      <c r="P55" s="18" t="e">
        <f>VLOOKUP(E55,J13数据库!C:Q,7,0)</f>
        <v>#VALUE!</v>
      </c>
      <c r="Q55" s="18" t="e">
        <f>VLOOKUP(E55,J13数据库!C:Q,8,0)</f>
        <v>#VALUE!</v>
      </c>
      <c r="R55" s="18" t="e">
        <f>VLOOKUP(E55,J13数据库!C:Q,9,0)</f>
        <v>#VALUE!</v>
      </c>
      <c r="S55" s="19" t="e">
        <f t="shared" si="13"/>
        <v>#VALUE!</v>
      </c>
      <c r="T55" s="18" t="e">
        <f>VLOOKUP(E55,J13数据库!C:Q,10,0)</f>
        <v>#VALUE!</v>
      </c>
      <c r="U55" s="18" t="e">
        <f>VLOOKUP(E55,J13数据库!C:Q,11,0)</f>
        <v>#VALUE!</v>
      </c>
      <c r="V55" s="18"/>
      <c r="W55" s="18" t="e">
        <f>VLOOKUP(E55,J13数据库!C:Q,12,0)</f>
        <v>#VALUE!</v>
      </c>
      <c r="X55" s="18" t="e">
        <f>VLOOKUP(E55,J13数据库!C:Q,13,0)</f>
        <v>#VALUE!</v>
      </c>
      <c r="Y55" s="18" t="e">
        <f>VLOOKUP(E55,J13数据库!C:Q,14,0)</f>
        <v>#VALUE!</v>
      </c>
      <c r="Z55" s="19" t="e">
        <f t="shared" si="14"/>
        <v>#VALUE!</v>
      </c>
      <c r="AA55" s="18" t="e">
        <f>VLOOKUP(E55,J13数据库!C:Q,15,0)</f>
        <v>#VALUE!</v>
      </c>
      <c r="AB55" s="18" t="e">
        <f>VLOOKUP(H55,J13数据库!S:T,2,0)</f>
        <v>#N/A</v>
      </c>
      <c r="AC55" s="18"/>
      <c r="AD55" s="18">
        <f t="shared" si="15"/>
        <v>0</v>
      </c>
    </row>
    <row r="56" spans="1:30" x14ac:dyDescent="0.25">
      <c r="A56" s="22"/>
      <c r="B56" s="3"/>
      <c r="C56" s="3"/>
      <c r="D56" s="3"/>
      <c r="E56" s="18" t="e">
        <f t="shared" si="7"/>
        <v>#VALUE!</v>
      </c>
      <c r="F56" s="18" t="str">
        <f t="shared" si="8"/>
        <v/>
      </c>
      <c r="G56" s="18" t="str">
        <f t="shared" si="9"/>
        <v/>
      </c>
      <c r="H56" s="18" t="str">
        <f t="shared" si="10"/>
        <v/>
      </c>
      <c r="I56" s="18" t="str">
        <f t="shared" si="11"/>
        <v/>
      </c>
      <c r="J56" s="18" t="e">
        <f>VLOOKUP(E56,J13数据库!C:E,3,0)</f>
        <v>#VALUE!</v>
      </c>
      <c r="K56" s="18" t="e">
        <f>VLOOKUP(E56,J13数据库!C:Q,4,0)</f>
        <v>#VALUE!</v>
      </c>
      <c r="L56" s="19" t="e">
        <f t="shared" si="12"/>
        <v>#VALUE!</v>
      </c>
      <c r="M56" s="18" t="e">
        <f>VLOOKUP(E56,J13数据库!C:Q,5,0)</f>
        <v>#VALUE!</v>
      </c>
      <c r="N56" s="18" t="e">
        <f>VLOOKUP(H56,J13数据库!S:T,2,0)</f>
        <v>#N/A</v>
      </c>
      <c r="O56" s="18"/>
      <c r="P56" s="18" t="e">
        <f>VLOOKUP(E56,J13数据库!C:Q,7,0)</f>
        <v>#VALUE!</v>
      </c>
      <c r="Q56" s="18" t="e">
        <f>VLOOKUP(E56,J13数据库!C:Q,8,0)</f>
        <v>#VALUE!</v>
      </c>
      <c r="R56" s="18" t="e">
        <f>VLOOKUP(E56,J13数据库!C:Q,9,0)</f>
        <v>#VALUE!</v>
      </c>
      <c r="S56" s="19" t="e">
        <f t="shared" si="13"/>
        <v>#VALUE!</v>
      </c>
      <c r="T56" s="18" t="e">
        <f>VLOOKUP(E56,J13数据库!C:Q,10,0)</f>
        <v>#VALUE!</v>
      </c>
      <c r="U56" s="18" t="e">
        <f>VLOOKUP(E56,J13数据库!C:Q,11,0)</f>
        <v>#VALUE!</v>
      </c>
      <c r="V56" s="18"/>
      <c r="W56" s="18" t="e">
        <f>VLOOKUP(E56,J13数据库!C:Q,12,0)</f>
        <v>#VALUE!</v>
      </c>
      <c r="X56" s="18" t="e">
        <f>VLOOKUP(E56,J13数据库!C:Q,13,0)</f>
        <v>#VALUE!</v>
      </c>
      <c r="Y56" s="18" t="e">
        <f>VLOOKUP(E56,J13数据库!C:Q,14,0)</f>
        <v>#VALUE!</v>
      </c>
      <c r="Z56" s="19" t="e">
        <f t="shared" si="14"/>
        <v>#VALUE!</v>
      </c>
      <c r="AA56" s="18" t="e">
        <f>VLOOKUP(E56,J13数据库!C:Q,15,0)</f>
        <v>#VALUE!</v>
      </c>
      <c r="AB56" s="18" t="e">
        <f>VLOOKUP(H56,J13数据库!S:T,2,0)</f>
        <v>#N/A</v>
      </c>
      <c r="AC56" s="18"/>
      <c r="AD56" s="18">
        <f t="shared" si="15"/>
        <v>0</v>
      </c>
    </row>
    <row r="57" spans="1:30" x14ac:dyDescent="0.25">
      <c r="A57" s="22"/>
      <c r="B57" s="3"/>
      <c r="C57" s="3"/>
      <c r="D57" s="3"/>
      <c r="E57" s="18" t="e">
        <f t="shared" si="7"/>
        <v>#VALUE!</v>
      </c>
      <c r="F57" s="18" t="str">
        <f t="shared" si="8"/>
        <v/>
      </c>
      <c r="G57" s="18" t="str">
        <f t="shared" si="9"/>
        <v/>
      </c>
      <c r="H57" s="18" t="str">
        <f t="shared" si="10"/>
        <v/>
      </c>
      <c r="I57" s="18" t="str">
        <f t="shared" si="11"/>
        <v/>
      </c>
      <c r="J57" s="18" t="e">
        <f>VLOOKUP(E57,J13数据库!C:E,3,0)</f>
        <v>#VALUE!</v>
      </c>
      <c r="K57" s="18" t="e">
        <f>VLOOKUP(E57,J13数据库!C:Q,4,0)</f>
        <v>#VALUE!</v>
      </c>
      <c r="L57" s="19" t="e">
        <f t="shared" si="12"/>
        <v>#VALUE!</v>
      </c>
      <c r="M57" s="18" t="e">
        <f>VLOOKUP(E57,J13数据库!C:Q,5,0)</f>
        <v>#VALUE!</v>
      </c>
      <c r="N57" s="18" t="e">
        <f>VLOOKUP(H57,J13数据库!S:T,2,0)</f>
        <v>#N/A</v>
      </c>
      <c r="O57" s="18"/>
      <c r="P57" s="18" t="e">
        <f>VLOOKUP(E57,J13数据库!C:Q,7,0)</f>
        <v>#VALUE!</v>
      </c>
      <c r="Q57" s="18" t="e">
        <f>VLOOKUP(E57,J13数据库!C:Q,8,0)</f>
        <v>#VALUE!</v>
      </c>
      <c r="R57" s="18" t="e">
        <f>VLOOKUP(E57,J13数据库!C:Q,9,0)</f>
        <v>#VALUE!</v>
      </c>
      <c r="S57" s="19" t="e">
        <f t="shared" si="13"/>
        <v>#VALUE!</v>
      </c>
      <c r="T57" s="18" t="e">
        <f>VLOOKUP(E57,J13数据库!C:Q,10,0)</f>
        <v>#VALUE!</v>
      </c>
      <c r="U57" s="18" t="e">
        <f>VLOOKUP(E57,J13数据库!C:Q,11,0)</f>
        <v>#VALUE!</v>
      </c>
      <c r="V57" s="18"/>
      <c r="W57" s="18" t="e">
        <f>VLOOKUP(E57,J13数据库!C:Q,12,0)</f>
        <v>#VALUE!</v>
      </c>
      <c r="X57" s="18" t="e">
        <f>VLOOKUP(E57,J13数据库!C:Q,13,0)</f>
        <v>#VALUE!</v>
      </c>
      <c r="Y57" s="18" t="e">
        <f>VLOOKUP(E57,J13数据库!C:Q,14,0)</f>
        <v>#VALUE!</v>
      </c>
      <c r="Z57" s="19" t="e">
        <f t="shared" si="14"/>
        <v>#VALUE!</v>
      </c>
      <c r="AA57" s="18" t="e">
        <f>VLOOKUP(E57,J13数据库!C:Q,15,0)</f>
        <v>#VALUE!</v>
      </c>
      <c r="AB57" s="18" t="e">
        <f>VLOOKUP(H57,J13数据库!S:T,2,0)</f>
        <v>#N/A</v>
      </c>
      <c r="AC57" s="18"/>
      <c r="AD57" s="18">
        <f t="shared" si="15"/>
        <v>0</v>
      </c>
    </row>
    <row r="58" spans="1:30" x14ac:dyDescent="0.25">
      <c r="A58" s="22"/>
      <c r="B58" s="3"/>
      <c r="C58" s="3"/>
      <c r="D58" s="3"/>
      <c r="E58" s="18" t="e">
        <f t="shared" si="7"/>
        <v>#VALUE!</v>
      </c>
      <c r="F58" s="18" t="str">
        <f t="shared" si="8"/>
        <v/>
      </c>
      <c r="G58" s="18" t="str">
        <f t="shared" si="9"/>
        <v/>
      </c>
      <c r="H58" s="18" t="str">
        <f t="shared" si="10"/>
        <v/>
      </c>
      <c r="I58" s="18" t="str">
        <f t="shared" si="11"/>
        <v/>
      </c>
      <c r="J58" s="18" t="e">
        <f>VLOOKUP(E58,J13数据库!C:E,3,0)</f>
        <v>#VALUE!</v>
      </c>
      <c r="K58" s="18" t="e">
        <f>VLOOKUP(E58,J13数据库!C:Q,4,0)</f>
        <v>#VALUE!</v>
      </c>
      <c r="L58" s="19" t="e">
        <f t="shared" si="12"/>
        <v>#VALUE!</v>
      </c>
      <c r="M58" s="18" t="e">
        <f>VLOOKUP(E58,J13数据库!C:Q,5,0)</f>
        <v>#VALUE!</v>
      </c>
      <c r="N58" s="18" t="e">
        <f>VLOOKUP(H58,J13数据库!S:T,2,0)</f>
        <v>#N/A</v>
      </c>
      <c r="O58" s="18"/>
      <c r="P58" s="18" t="e">
        <f>VLOOKUP(E58,J13数据库!C:Q,7,0)</f>
        <v>#VALUE!</v>
      </c>
      <c r="Q58" s="18" t="e">
        <f>VLOOKUP(E58,J13数据库!C:Q,8,0)</f>
        <v>#VALUE!</v>
      </c>
      <c r="R58" s="18" t="e">
        <f>VLOOKUP(E58,J13数据库!C:Q,9,0)</f>
        <v>#VALUE!</v>
      </c>
      <c r="S58" s="19" t="e">
        <f t="shared" si="13"/>
        <v>#VALUE!</v>
      </c>
      <c r="T58" s="18" t="e">
        <f>VLOOKUP(E58,J13数据库!C:Q,10,0)</f>
        <v>#VALUE!</v>
      </c>
      <c r="U58" s="18" t="e">
        <f>VLOOKUP(E58,J13数据库!C:Q,11,0)</f>
        <v>#VALUE!</v>
      </c>
      <c r="V58" s="18"/>
      <c r="W58" s="18" t="e">
        <f>VLOOKUP(E58,J13数据库!C:Q,12,0)</f>
        <v>#VALUE!</v>
      </c>
      <c r="X58" s="18" t="e">
        <f>VLOOKUP(E58,J13数据库!C:Q,13,0)</f>
        <v>#VALUE!</v>
      </c>
      <c r="Y58" s="18" t="e">
        <f>VLOOKUP(E58,J13数据库!C:Q,14,0)</f>
        <v>#VALUE!</v>
      </c>
      <c r="Z58" s="19" t="e">
        <f t="shared" si="14"/>
        <v>#VALUE!</v>
      </c>
      <c r="AA58" s="18" t="e">
        <f>VLOOKUP(E58,J13数据库!C:Q,15,0)</f>
        <v>#VALUE!</v>
      </c>
      <c r="AB58" s="18" t="e">
        <f>VLOOKUP(H58,J13数据库!S:T,2,0)</f>
        <v>#N/A</v>
      </c>
      <c r="AC58" s="18"/>
      <c r="AD58" s="18">
        <f t="shared" si="15"/>
        <v>0</v>
      </c>
    </row>
    <row r="59" spans="1:30" x14ac:dyDescent="0.25">
      <c r="A59" s="22"/>
      <c r="B59" s="3"/>
      <c r="C59" s="3"/>
      <c r="D59" s="3"/>
      <c r="E59" s="18" t="e">
        <f t="shared" si="7"/>
        <v>#VALUE!</v>
      </c>
      <c r="F59" s="18" t="str">
        <f t="shared" si="8"/>
        <v/>
      </c>
      <c r="G59" s="18" t="str">
        <f t="shared" si="9"/>
        <v/>
      </c>
      <c r="H59" s="18" t="str">
        <f t="shared" si="10"/>
        <v/>
      </c>
      <c r="I59" s="18" t="str">
        <f t="shared" si="11"/>
        <v/>
      </c>
      <c r="J59" s="18" t="e">
        <f>VLOOKUP(E59,J13数据库!C:E,3,0)</f>
        <v>#VALUE!</v>
      </c>
      <c r="K59" s="18" t="e">
        <f>VLOOKUP(E59,J13数据库!C:Q,4,0)</f>
        <v>#VALUE!</v>
      </c>
      <c r="L59" s="19" t="e">
        <f t="shared" si="12"/>
        <v>#VALUE!</v>
      </c>
      <c r="M59" s="18" t="e">
        <f>VLOOKUP(E59,J13数据库!C:Q,5,0)</f>
        <v>#VALUE!</v>
      </c>
      <c r="N59" s="18" t="e">
        <f>VLOOKUP(H59,J13数据库!S:T,2,0)</f>
        <v>#N/A</v>
      </c>
      <c r="O59" s="18"/>
      <c r="P59" s="18" t="e">
        <f>VLOOKUP(E59,J13数据库!C:Q,7,0)</f>
        <v>#VALUE!</v>
      </c>
      <c r="Q59" s="18" t="e">
        <f>VLOOKUP(E59,J13数据库!C:Q,8,0)</f>
        <v>#VALUE!</v>
      </c>
      <c r="R59" s="18" t="e">
        <f>VLOOKUP(E59,J13数据库!C:Q,9,0)</f>
        <v>#VALUE!</v>
      </c>
      <c r="S59" s="19" t="e">
        <f t="shared" si="13"/>
        <v>#VALUE!</v>
      </c>
      <c r="T59" s="18" t="e">
        <f>VLOOKUP(E59,J13数据库!C:Q,10,0)</f>
        <v>#VALUE!</v>
      </c>
      <c r="U59" s="18" t="e">
        <f>VLOOKUP(E59,J13数据库!C:Q,11,0)</f>
        <v>#VALUE!</v>
      </c>
      <c r="V59" s="18"/>
      <c r="W59" s="18" t="e">
        <f>VLOOKUP(E59,J13数据库!C:Q,12,0)</f>
        <v>#VALUE!</v>
      </c>
      <c r="X59" s="18" t="e">
        <f>VLOOKUP(E59,J13数据库!C:Q,13,0)</f>
        <v>#VALUE!</v>
      </c>
      <c r="Y59" s="18" t="e">
        <f>VLOOKUP(E59,J13数据库!C:Q,14,0)</f>
        <v>#VALUE!</v>
      </c>
      <c r="Z59" s="19" t="e">
        <f t="shared" si="14"/>
        <v>#VALUE!</v>
      </c>
      <c r="AA59" s="18" t="e">
        <f>VLOOKUP(E59,J13数据库!C:Q,15,0)</f>
        <v>#VALUE!</v>
      </c>
      <c r="AB59" s="18" t="e">
        <f>VLOOKUP(H59,J13数据库!S:T,2,0)</f>
        <v>#N/A</v>
      </c>
      <c r="AC59" s="18"/>
      <c r="AD59" s="18">
        <f t="shared" si="15"/>
        <v>0</v>
      </c>
    </row>
    <row r="60" spans="1:30" x14ac:dyDescent="0.25">
      <c r="A60" s="22"/>
      <c r="B60" s="3"/>
      <c r="C60" s="3"/>
      <c r="D60" s="3"/>
      <c r="E60" s="18" t="e">
        <f t="shared" si="7"/>
        <v>#VALUE!</v>
      </c>
      <c r="F60" s="18" t="str">
        <f t="shared" si="8"/>
        <v/>
      </c>
      <c r="G60" s="18" t="str">
        <f t="shared" si="9"/>
        <v/>
      </c>
      <c r="H60" s="18" t="str">
        <f t="shared" si="10"/>
        <v/>
      </c>
      <c r="I60" s="18" t="str">
        <f t="shared" si="11"/>
        <v/>
      </c>
      <c r="J60" s="18" t="e">
        <f>VLOOKUP(E60,J13数据库!C:E,3,0)</f>
        <v>#VALUE!</v>
      </c>
      <c r="K60" s="18" t="e">
        <f>VLOOKUP(E60,J13数据库!C:Q,4,0)</f>
        <v>#VALUE!</v>
      </c>
      <c r="L60" s="19" t="e">
        <f t="shared" si="12"/>
        <v>#VALUE!</v>
      </c>
      <c r="M60" s="18" t="e">
        <f>VLOOKUP(E60,J13数据库!C:Q,5,0)</f>
        <v>#VALUE!</v>
      </c>
      <c r="N60" s="18" t="e">
        <f>VLOOKUP(H60,J13数据库!S:T,2,0)</f>
        <v>#N/A</v>
      </c>
      <c r="O60" s="18"/>
      <c r="P60" s="18" t="e">
        <f>VLOOKUP(E60,J13数据库!C:Q,7,0)</f>
        <v>#VALUE!</v>
      </c>
      <c r="Q60" s="18" t="e">
        <f>VLOOKUP(E60,J13数据库!C:Q,8,0)</f>
        <v>#VALUE!</v>
      </c>
      <c r="R60" s="18" t="e">
        <f>VLOOKUP(E60,J13数据库!C:Q,9,0)</f>
        <v>#VALUE!</v>
      </c>
      <c r="S60" s="19" t="e">
        <f t="shared" si="13"/>
        <v>#VALUE!</v>
      </c>
      <c r="T60" s="18" t="e">
        <f>VLOOKUP(E60,J13数据库!C:Q,10,0)</f>
        <v>#VALUE!</v>
      </c>
      <c r="U60" s="18" t="e">
        <f>VLOOKUP(E60,J13数据库!C:Q,11,0)</f>
        <v>#VALUE!</v>
      </c>
      <c r="V60" s="18"/>
      <c r="W60" s="18" t="e">
        <f>VLOOKUP(E60,J13数据库!C:Q,12,0)</f>
        <v>#VALUE!</v>
      </c>
      <c r="X60" s="18" t="e">
        <f>VLOOKUP(E60,J13数据库!C:Q,13,0)</f>
        <v>#VALUE!</v>
      </c>
      <c r="Y60" s="18" t="e">
        <f>VLOOKUP(E60,J13数据库!C:Q,14,0)</f>
        <v>#VALUE!</v>
      </c>
      <c r="Z60" s="19" t="e">
        <f t="shared" si="14"/>
        <v>#VALUE!</v>
      </c>
      <c r="AA60" s="18" t="e">
        <f>VLOOKUP(E60,J13数据库!C:Q,15,0)</f>
        <v>#VALUE!</v>
      </c>
      <c r="AB60" s="18" t="e">
        <f>VLOOKUP(H60,J13数据库!S:T,2,0)</f>
        <v>#N/A</v>
      </c>
      <c r="AC60" s="18"/>
      <c r="AD60" s="18">
        <f t="shared" si="15"/>
        <v>0</v>
      </c>
    </row>
    <row r="61" spans="1:30" x14ac:dyDescent="0.25">
      <c r="A61" s="22"/>
      <c r="B61" s="3"/>
      <c r="C61" s="3"/>
      <c r="D61" s="3"/>
      <c r="E61" s="18" t="e">
        <f t="shared" si="7"/>
        <v>#VALUE!</v>
      </c>
      <c r="F61" s="18" t="str">
        <f t="shared" si="8"/>
        <v/>
      </c>
      <c r="G61" s="18" t="str">
        <f t="shared" si="9"/>
        <v/>
      </c>
      <c r="H61" s="18" t="str">
        <f t="shared" si="10"/>
        <v/>
      </c>
      <c r="I61" s="18" t="str">
        <f t="shared" si="11"/>
        <v/>
      </c>
      <c r="J61" s="18" t="e">
        <f>VLOOKUP(E61,J13数据库!C:E,3,0)</f>
        <v>#VALUE!</v>
      </c>
      <c r="K61" s="18" t="e">
        <f>VLOOKUP(E61,J13数据库!C:Q,4,0)</f>
        <v>#VALUE!</v>
      </c>
      <c r="L61" s="19" t="e">
        <f t="shared" si="12"/>
        <v>#VALUE!</v>
      </c>
      <c r="M61" s="18" t="e">
        <f>VLOOKUP(E61,J13数据库!C:Q,5,0)</f>
        <v>#VALUE!</v>
      </c>
      <c r="N61" s="18" t="e">
        <f>VLOOKUP(H61,J13数据库!S:T,2,0)</f>
        <v>#N/A</v>
      </c>
      <c r="O61" s="18"/>
      <c r="P61" s="18" t="e">
        <f>VLOOKUP(E61,J13数据库!C:Q,7,0)</f>
        <v>#VALUE!</v>
      </c>
      <c r="Q61" s="18" t="e">
        <f>VLOOKUP(E61,J13数据库!C:Q,8,0)</f>
        <v>#VALUE!</v>
      </c>
      <c r="R61" s="18" t="e">
        <f>VLOOKUP(E61,J13数据库!C:Q,9,0)</f>
        <v>#VALUE!</v>
      </c>
      <c r="S61" s="19" t="e">
        <f t="shared" si="13"/>
        <v>#VALUE!</v>
      </c>
      <c r="T61" s="18" t="e">
        <f>VLOOKUP(E61,J13数据库!C:Q,10,0)</f>
        <v>#VALUE!</v>
      </c>
      <c r="U61" s="18" t="e">
        <f>VLOOKUP(E61,J13数据库!C:Q,11,0)</f>
        <v>#VALUE!</v>
      </c>
      <c r="V61" s="18"/>
      <c r="W61" s="18" t="e">
        <f>VLOOKUP(E61,J13数据库!C:Q,12,0)</f>
        <v>#VALUE!</v>
      </c>
      <c r="X61" s="18" t="e">
        <f>VLOOKUP(E61,J13数据库!C:Q,13,0)</f>
        <v>#VALUE!</v>
      </c>
      <c r="Y61" s="18" t="e">
        <f>VLOOKUP(E61,J13数据库!C:Q,14,0)</f>
        <v>#VALUE!</v>
      </c>
      <c r="Z61" s="19" t="e">
        <f t="shared" si="14"/>
        <v>#VALUE!</v>
      </c>
      <c r="AA61" s="18" t="e">
        <f>VLOOKUP(E61,J13数据库!C:Q,15,0)</f>
        <v>#VALUE!</v>
      </c>
      <c r="AB61" s="18" t="e">
        <f>VLOOKUP(H61,J13数据库!S:T,2,0)</f>
        <v>#N/A</v>
      </c>
      <c r="AC61" s="18"/>
      <c r="AD61" s="18">
        <f t="shared" si="15"/>
        <v>0</v>
      </c>
    </row>
    <row r="62" spans="1:30" x14ac:dyDescent="0.25">
      <c r="A62" s="22"/>
      <c r="B62" s="3"/>
      <c r="C62" s="3"/>
      <c r="D62" s="3"/>
      <c r="E62" s="18" t="e">
        <f t="shared" si="7"/>
        <v>#VALUE!</v>
      </c>
      <c r="F62" s="18" t="str">
        <f t="shared" si="8"/>
        <v/>
      </c>
      <c r="G62" s="18" t="str">
        <f t="shared" si="9"/>
        <v/>
      </c>
      <c r="H62" s="18" t="str">
        <f t="shared" si="10"/>
        <v/>
      </c>
      <c r="I62" s="18" t="str">
        <f t="shared" si="11"/>
        <v/>
      </c>
      <c r="J62" s="18" t="e">
        <f>VLOOKUP(E62,J13数据库!C:E,3,0)</f>
        <v>#VALUE!</v>
      </c>
      <c r="K62" s="18" t="e">
        <f>VLOOKUP(E62,J13数据库!C:Q,4,0)</f>
        <v>#VALUE!</v>
      </c>
      <c r="L62" s="19" t="e">
        <f t="shared" si="12"/>
        <v>#VALUE!</v>
      </c>
      <c r="M62" s="18" t="e">
        <f>VLOOKUP(E62,J13数据库!C:Q,5,0)</f>
        <v>#VALUE!</v>
      </c>
      <c r="N62" s="18" t="e">
        <f>VLOOKUP(H62,J13数据库!S:T,2,0)</f>
        <v>#N/A</v>
      </c>
      <c r="O62" s="18"/>
      <c r="P62" s="18" t="e">
        <f>VLOOKUP(E62,J13数据库!C:Q,7,0)</f>
        <v>#VALUE!</v>
      </c>
      <c r="Q62" s="18" t="e">
        <f>VLOOKUP(E62,J13数据库!C:Q,8,0)</f>
        <v>#VALUE!</v>
      </c>
      <c r="R62" s="18" t="e">
        <f>VLOOKUP(E62,J13数据库!C:Q,9,0)</f>
        <v>#VALUE!</v>
      </c>
      <c r="S62" s="19" t="e">
        <f t="shared" si="13"/>
        <v>#VALUE!</v>
      </c>
      <c r="T62" s="18" t="e">
        <f>VLOOKUP(E62,J13数据库!C:Q,10,0)</f>
        <v>#VALUE!</v>
      </c>
      <c r="U62" s="18" t="e">
        <f>VLOOKUP(E62,J13数据库!C:Q,11,0)</f>
        <v>#VALUE!</v>
      </c>
      <c r="V62" s="18"/>
      <c r="W62" s="18" t="e">
        <f>VLOOKUP(E62,J13数据库!C:Q,12,0)</f>
        <v>#VALUE!</v>
      </c>
      <c r="X62" s="18" t="e">
        <f>VLOOKUP(E62,J13数据库!C:Q,13,0)</f>
        <v>#VALUE!</v>
      </c>
      <c r="Y62" s="18" t="e">
        <f>VLOOKUP(E62,J13数据库!C:Q,14,0)</f>
        <v>#VALUE!</v>
      </c>
      <c r="Z62" s="19" t="e">
        <f t="shared" si="14"/>
        <v>#VALUE!</v>
      </c>
      <c r="AA62" s="18" t="e">
        <f>VLOOKUP(E62,J13数据库!C:Q,15,0)</f>
        <v>#VALUE!</v>
      </c>
      <c r="AB62" s="18" t="e">
        <f>VLOOKUP(H62,J13数据库!S:T,2,0)</f>
        <v>#N/A</v>
      </c>
      <c r="AC62" s="18"/>
      <c r="AD62" s="18">
        <f t="shared" si="15"/>
        <v>0</v>
      </c>
    </row>
    <row r="63" spans="1:30" x14ac:dyDescent="0.25">
      <c r="A63" s="22"/>
      <c r="B63" s="3"/>
      <c r="C63" s="3"/>
      <c r="D63" s="3"/>
      <c r="E63" s="18" t="e">
        <f t="shared" si="7"/>
        <v>#VALUE!</v>
      </c>
      <c r="F63" s="18" t="str">
        <f t="shared" si="8"/>
        <v/>
      </c>
      <c r="G63" s="18" t="str">
        <f t="shared" si="9"/>
        <v/>
      </c>
      <c r="H63" s="18" t="str">
        <f t="shared" si="10"/>
        <v/>
      </c>
      <c r="I63" s="18" t="str">
        <f t="shared" si="11"/>
        <v/>
      </c>
      <c r="J63" s="18" t="e">
        <f>VLOOKUP(E63,J13数据库!C:E,3,0)</f>
        <v>#VALUE!</v>
      </c>
      <c r="K63" s="18" t="e">
        <f>VLOOKUP(E63,J13数据库!C:Q,4,0)</f>
        <v>#VALUE!</v>
      </c>
      <c r="L63" s="19" t="e">
        <f t="shared" si="12"/>
        <v>#VALUE!</v>
      </c>
      <c r="M63" s="18" t="e">
        <f>VLOOKUP(E63,J13数据库!C:Q,5,0)</f>
        <v>#VALUE!</v>
      </c>
      <c r="N63" s="18" t="e">
        <f>VLOOKUP(H63,J13数据库!S:T,2,0)</f>
        <v>#N/A</v>
      </c>
      <c r="O63" s="18"/>
      <c r="P63" s="18" t="e">
        <f>VLOOKUP(E63,J13数据库!C:Q,7,0)</f>
        <v>#VALUE!</v>
      </c>
      <c r="Q63" s="18" t="e">
        <f>VLOOKUP(E63,J13数据库!C:Q,8,0)</f>
        <v>#VALUE!</v>
      </c>
      <c r="R63" s="18" t="e">
        <f>VLOOKUP(E63,J13数据库!C:Q,9,0)</f>
        <v>#VALUE!</v>
      </c>
      <c r="S63" s="19" t="e">
        <f t="shared" si="13"/>
        <v>#VALUE!</v>
      </c>
      <c r="T63" s="18" t="e">
        <f>VLOOKUP(E63,J13数据库!C:Q,10,0)</f>
        <v>#VALUE!</v>
      </c>
      <c r="U63" s="18" t="e">
        <f>VLOOKUP(E63,J13数据库!C:Q,11,0)</f>
        <v>#VALUE!</v>
      </c>
      <c r="V63" s="18"/>
      <c r="W63" s="18" t="e">
        <f>VLOOKUP(E63,J13数据库!C:Q,12,0)</f>
        <v>#VALUE!</v>
      </c>
      <c r="X63" s="18" t="e">
        <f>VLOOKUP(E63,J13数据库!C:Q,13,0)</f>
        <v>#VALUE!</v>
      </c>
      <c r="Y63" s="18" t="e">
        <f>VLOOKUP(E63,J13数据库!C:Q,14,0)</f>
        <v>#VALUE!</v>
      </c>
      <c r="Z63" s="19" t="e">
        <f t="shared" si="14"/>
        <v>#VALUE!</v>
      </c>
      <c r="AA63" s="18" t="e">
        <f>VLOOKUP(E63,J13数据库!C:Q,15,0)</f>
        <v>#VALUE!</v>
      </c>
      <c r="AB63" s="18" t="e">
        <f>VLOOKUP(H63,J13数据库!S:T,2,0)</f>
        <v>#N/A</v>
      </c>
      <c r="AC63" s="18"/>
      <c r="AD63" s="18">
        <f t="shared" si="15"/>
        <v>0</v>
      </c>
    </row>
    <row r="64" spans="1:30" x14ac:dyDescent="0.25">
      <c r="A64" s="22"/>
      <c r="B64" s="3"/>
      <c r="C64" s="3"/>
      <c r="D64" s="3"/>
      <c r="E64" s="18" t="e">
        <f t="shared" si="7"/>
        <v>#VALUE!</v>
      </c>
      <c r="F64" s="18" t="str">
        <f t="shared" si="8"/>
        <v/>
      </c>
      <c r="G64" s="18" t="str">
        <f t="shared" si="9"/>
        <v/>
      </c>
      <c r="H64" s="18" t="str">
        <f t="shared" si="10"/>
        <v/>
      </c>
      <c r="I64" s="18" t="str">
        <f t="shared" si="11"/>
        <v/>
      </c>
      <c r="J64" s="18" t="e">
        <f>VLOOKUP(E64,J13数据库!C:E,3,0)</f>
        <v>#VALUE!</v>
      </c>
      <c r="K64" s="18" t="e">
        <f>VLOOKUP(E64,J13数据库!C:Q,4,0)</f>
        <v>#VALUE!</v>
      </c>
      <c r="L64" s="19" t="e">
        <f t="shared" si="12"/>
        <v>#VALUE!</v>
      </c>
      <c r="M64" s="18" t="e">
        <f>VLOOKUP(E64,J13数据库!C:Q,5,0)</f>
        <v>#VALUE!</v>
      </c>
      <c r="N64" s="18" t="e">
        <f>VLOOKUP(H64,J13数据库!S:T,2,0)</f>
        <v>#N/A</v>
      </c>
      <c r="O64" s="18"/>
      <c r="P64" s="18" t="e">
        <f>VLOOKUP(E64,J13数据库!C:Q,7,0)</f>
        <v>#VALUE!</v>
      </c>
      <c r="Q64" s="18" t="e">
        <f>VLOOKUP(E64,J13数据库!C:Q,8,0)</f>
        <v>#VALUE!</v>
      </c>
      <c r="R64" s="18" t="e">
        <f>VLOOKUP(E64,J13数据库!C:Q,9,0)</f>
        <v>#VALUE!</v>
      </c>
      <c r="S64" s="19" t="e">
        <f t="shared" si="13"/>
        <v>#VALUE!</v>
      </c>
      <c r="T64" s="18" t="e">
        <f>VLOOKUP(E64,J13数据库!C:Q,10,0)</f>
        <v>#VALUE!</v>
      </c>
      <c r="U64" s="18" t="e">
        <f>VLOOKUP(E64,J13数据库!C:Q,11,0)</f>
        <v>#VALUE!</v>
      </c>
      <c r="V64" s="18"/>
      <c r="W64" s="18" t="e">
        <f>VLOOKUP(E64,J13数据库!C:Q,12,0)</f>
        <v>#VALUE!</v>
      </c>
      <c r="X64" s="18" t="e">
        <f>VLOOKUP(E64,J13数据库!C:Q,13,0)</f>
        <v>#VALUE!</v>
      </c>
      <c r="Y64" s="18" t="e">
        <f>VLOOKUP(E64,J13数据库!C:Q,14,0)</f>
        <v>#VALUE!</v>
      </c>
      <c r="Z64" s="19" t="e">
        <f t="shared" si="14"/>
        <v>#VALUE!</v>
      </c>
      <c r="AA64" s="18" t="e">
        <f>VLOOKUP(E64,J13数据库!C:Q,15,0)</f>
        <v>#VALUE!</v>
      </c>
      <c r="AB64" s="18" t="e">
        <f>VLOOKUP(H64,J13数据库!S:T,2,0)</f>
        <v>#N/A</v>
      </c>
      <c r="AC64" s="18"/>
      <c r="AD64" s="18">
        <f t="shared" si="15"/>
        <v>0</v>
      </c>
    </row>
    <row r="65" spans="1:30" x14ac:dyDescent="0.25">
      <c r="A65" s="22"/>
      <c r="B65" s="3"/>
      <c r="C65" s="3"/>
      <c r="D65" s="3"/>
      <c r="E65" s="18" t="e">
        <f t="shared" si="7"/>
        <v>#VALUE!</v>
      </c>
      <c r="F65" s="18" t="str">
        <f t="shared" si="8"/>
        <v/>
      </c>
      <c r="G65" s="18" t="str">
        <f t="shared" si="9"/>
        <v/>
      </c>
      <c r="H65" s="18" t="str">
        <f t="shared" si="10"/>
        <v/>
      </c>
      <c r="I65" s="18" t="str">
        <f t="shared" si="11"/>
        <v/>
      </c>
      <c r="J65" s="18" t="e">
        <f>VLOOKUP(E65,J13数据库!C:E,3,0)</f>
        <v>#VALUE!</v>
      </c>
      <c r="K65" s="18" t="e">
        <f>VLOOKUP(E65,J13数据库!C:Q,4,0)</f>
        <v>#VALUE!</v>
      </c>
      <c r="L65" s="19" t="e">
        <f t="shared" si="12"/>
        <v>#VALUE!</v>
      </c>
      <c r="M65" s="18" t="e">
        <f>VLOOKUP(E65,J13数据库!C:Q,5,0)</f>
        <v>#VALUE!</v>
      </c>
      <c r="N65" s="18" t="e">
        <f>VLOOKUP(H65,J13数据库!S:T,2,0)</f>
        <v>#N/A</v>
      </c>
      <c r="O65" s="18"/>
      <c r="P65" s="18" t="e">
        <f>VLOOKUP(E65,J13数据库!C:Q,7,0)</f>
        <v>#VALUE!</v>
      </c>
      <c r="Q65" s="18" t="e">
        <f>VLOOKUP(E65,J13数据库!C:Q,8,0)</f>
        <v>#VALUE!</v>
      </c>
      <c r="R65" s="18" t="e">
        <f>VLOOKUP(E65,J13数据库!C:Q,9,0)</f>
        <v>#VALUE!</v>
      </c>
      <c r="S65" s="19" t="e">
        <f t="shared" si="13"/>
        <v>#VALUE!</v>
      </c>
      <c r="T65" s="18" t="e">
        <f>VLOOKUP(E65,J13数据库!C:Q,10,0)</f>
        <v>#VALUE!</v>
      </c>
      <c r="U65" s="18" t="e">
        <f>VLOOKUP(E65,J13数据库!C:Q,11,0)</f>
        <v>#VALUE!</v>
      </c>
      <c r="V65" s="18"/>
      <c r="W65" s="18" t="e">
        <f>VLOOKUP(E65,J13数据库!C:Q,12,0)</f>
        <v>#VALUE!</v>
      </c>
      <c r="X65" s="18" t="e">
        <f>VLOOKUP(E65,J13数据库!C:Q,13,0)</f>
        <v>#VALUE!</v>
      </c>
      <c r="Y65" s="18" t="e">
        <f>VLOOKUP(E65,J13数据库!C:Q,14,0)</f>
        <v>#VALUE!</v>
      </c>
      <c r="Z65" s="19" t="e">
        <f t="shared" si="14"/>
        <v>#VALUE!</v>
      </c>
      <c r="AA65" s="18" t="e">
        <f>VLOOKUP(E65,J13数据库!C:Q,15,0)</f>
        <v>#VALUE!</v>
      </c>
      <c r="AB65" s="18" t="e">
        <f>VLOOKUP(H65,J13数据库!S:T,2,0)</f>
        <v>#N/A</v>
      </c>
      <c r="AC65" s="18"/>
      <c r="AD65" s="18">
        <f t="shared" si="15"/>
        <v>0</v>
      </c>
    </row>
    <row r="66" spans="1:30" x14ac:dyDescent="0.25">
      <c r="A66" s="22"/>
      <c r="B66" s="3"/>
      <c r="C66" s="3"/>
      <c r="D66" s="3"/>
      <c r="E66" s="18" t="e">
        <f t="shared" si="7"/>
        <v>#VALUE!</v>
      </c>
      <c r="F66" s="18" t="str">
        <f t="shared" si="8"/>
        <v/>
      </c>
      <c r="G66" s="18" t="str">
        <f t="shared" si="9"/>
        <v/>
      </c>
      <c r="H66" s="18" t="str">
        <f t="shared" si="10"/>
        <v/>
      </c>
      <c r="I66" s="18" t="str">
        <f t="shared" si="11"/>
        <v/>
      </c>
      <c r="J66" s="18" t="e">
        <f>VLOOKUP(E66,J13数据库!C:E,3,0)</f>
        <v>#VALUE!</v>
      </c>
      <c r="K66" s="18" t="e">
        <f>VLOOKUP(E66,J13数据库!C:Q,4,0)</f>
        <v>#VALUE!</v>
      </c>
      <c r="L66" s="19" t="e">
        <f t="shared" si="12"/>
        <v>#VALUE!</v>
      </c>
      <c r="M66" s="18" t="e">
        <f>VLOOKUP(E66,J13数据库!C:Q,5,0)</f>
        <v>#VALUE!</v>
      </c>
      <c r="N66" s="18" t="e">
        <f>VLOOKUP(H66,J13数据库!S:T,2,0)</f>
        <v>#N/A</v>
      </c>
      <c r="O66" s="18"/>
      <c r="P66" s="18" t="e">
        <f>VLOOKUP(E66,J13数据库!C:Q,7,0)</f>
        <v>#VALUE!</v>
      </c>
      <c r="Q66" s="18" t="e">
        <f>VLOOKUP(E66,J13数据库!C:Q,8,0)</f>
        <v>#VALUE!</v>
      </c>
      <c r="R66" s="18" t="e">
        <f>VLOOKUP(E66,J13数据库!C:Q,9,0)</f>
        <v>#VALUE!</v>
      </c>
      <c r="S66" s="19" t="e">
        <f t="shared" si="13"/>
        <v>#VALUE!</v>
      </c>
      <c r="T66" s="18" t="e">
        <f>VLOOKUP(E66,J13数据库!C:Q,10,0)</f>
        <v>#VALUE!</v>
      </c>
      <c r="U66" s="18" t="e">
        <f>VLOOKUP(E66,J13数据库!C:Q,11,0)</f>
        <v>#VALUE!</v>
      </c>
      <c r="V66" s="18"/>
      <c r="W66" s="18" t="e">
        <f>VLOOKUP(E66,J13数据库!C:Q,12,0)</f>
        <v>#VALUE!</v>
      </c>
      <c r="X66" s="18" t="e">
        <f>VLOOKUP(E66,J13数据库!C:Q,13,0)</f>
        <v>#VALUE!</v>
      </c>
      <c r="Y66" s="18" t="e">
        <f>VLOOKUP(E66,J13数据库!C:Q,14,0)</f>
        <v>#VALUE!</v>
      </c>
      <c r="Z66" s="19" t="e">
        <f t="shared" si="14"/>
        <v>#VALUE!</v>
      </c>
      <c r="AA66" s="18" t="e">
        <f>VLOOKUP(E66,J13数据库!C:Q,15,0)</f>
        <v>#VALUE!</v>
      </c>
      <c r="AB66" s="18" t="e">
        <f>VLOOKUP(H66,J13数据库!S:T,2,0)</f>
        <v>#N/A</v>
      </c>
      <c r="AC66" s="18"/>
      <c r="AD66" s="18">
        <f t="shared" si="15"/>
        <v>0</v>
      </c>
    </row>
    <row r="67" spans="1:30" x14ac:dyDescent="0.25">
      <c r="A67" s="22"/>
      <c r="B67" s="3"/>
      <c r="C67" s="3"/>
      <c r="D67" s="3"/>
      <c r="E67" s="18" t="e">
        <f t="shared" si="7"/>
        <v>#VALUE!</v>
      </c>
      <c r="F67" s="18" t="str">
        <f t="shared" si="8"/>
        <v/>
      </c>
      <c r="G67" s="18" t="str">
        <f t="shared" si="9"/>
        <v/>
      </c>
      <c r="H67" s="18" t="str">
        <f t="shared" si="10"/>
        <v/>
      </c>
      <c r="I67" s="18" t="str">
        <f t="shared" si="11"/>
        <v/>
      </c>
      <c r="J67" s="18" t="e">
        <f>VLOOKUP(E67,J13数据库!C:E,3,0)</f>
        <v>#VALUE!</v>
      </c>
      <c r="K67" s="18" t="e">
        <f>VLOOKUP(E67,J13数据库!C:Q,4,0)</f>
        <v>#VALUE!</v>
      </c>
      <c r="L67" s="19" t="e">
        <f t="shared" si="12"/>
        <v>#VALUE!</v>
      </c>
      <c r="M67" s="18" t="e">
        <f>VLOOKUP(E67,J13数据库!C:Q,5,0)</f>
        <v>#VALUE!</v>
      </c>
      <c r="N67" s="18" t="e">
        <f>VLOOKUP(H67,J13数据库!S:T,2,0)</f>
        <v>#N/A</v>
      </c>
      <c r="O67" s="18"/>
      <c r="P67" s="18" t="e">
        <f>VLOOKUP(E67,J13数据库!C:Q,7,0)</f>
        <v>#VALUE!</v>
      </c>
      <c r="Q67" s="18" t="e">
        <f>VLOOKUP(E67,J13数据库!C:Q,8,0)</f>
        <v>#VALUE!</v>
      </c>
      <c r="R67" s="18" t="e">
        <f>VLOOKUP(E67,J13数据库!C:Q,9,0)</f>
        <v>#VALUE!</v>
      </c>
      <c r="S67" s="19" t="e">
        <f t="shared" si="13"/>
        <v>#VALUE!</v>
      </c>
      <c r="T67" s="18" t="e">
        <f>VLOOKUP(E67,J13数据库!C:Q,10,0)</f>
        <v>#VALUE!</v>
      </c>
      <c r="U67" s="18" t="e">
        <f>VLOOKUP(E67,J13数据库!C:Q,11,0)</f>
        <v>#VALUE!</v>
      </c>
      <c r="V67" s="18"/>
      <c r="W67" s="18" t="e">
        <f>VLOOKUP(E67,J13数据库!C:Q,12,0)</f>
        <v>#VALUE!</v>
      </c>
      <c r="X67" s="18" t="e">
        <f>VLOOKUP(E67,J13数据库!C:Q,13,0)</f>
        <v>#VALUE!</v>
      </c>
      <c r="Y67" s="18" t="e">
        <f>VLOOKUP(E67,J13数据库!C:Q,14,0)</f>
        <v>#VALUE!</v>
      </c>
      <c r="Z67" s="19" t="e">
        <f t="shared" si="14"/>
        <v>#VALUE!</v>
      </c>
      <c r="AA67" s="18" t="e">
        <f>VLOOKUP(E67,J13数据库!C:Q,15,0)</f>
        <v>#VALUE!</v>
      </c>
      <c r="AB67" s="18" t="e">
        <f>VLOOKUP(H67,J13数据库!S:T,2,0)</f>
        <v>#N/A</v>
      </c>
      <c r="AC67" s="18"/>
      <c r="AD67" s="18">
        <f t="shared" si="15"/>
        <v>0</v>
      </c>
    </row>
    <row r="68" spans="1:30" x14ac:dyDescent="0.25">
      <c r="A68" s="22"/>
      <c r="B68" s="3"/>
      <c r="C68" s="3"/>
      <c r="D68" s="3"/>
      <c r="E68" s="18" t="e">
        <f t="shared" si="7"/>
        <v>#VALUE!</v>
      </c>
      <c r="F68" s="18" t="str">
        <f t="shared" si="8"/>
        <v/>
      </c>
      <c r="G68" s="18" t="str">
        <f t="shared" si="9"/>
        <v/>
      </c>
      <c r="H68" s="18" t="str">
        <f t="shared" si="10"/>
        <v/>
      </c>
      <c r="I68" s="18" t="str">
        <f t="shared" si="11"/>
        <v/>
      </c>
      <c r="J68" s="18" t="e">
        <f>VLOOKUP(E68,J13数据库!C:E,3,0)</f>
        <v>#VALUE!</v>
      </c>
      <c r="K68" s="18" t="e">
        <f>VLOOKUP(E68,J13数据库!C:Q,4,0)</f>
        <v>#VALUE!</v>
      </c>
      <c r="L68" s="19" t="e">
        <f t="shared" si="12"/>
        <v>#VALUE!</v>
      </c>
      <c r="M68" s="18" t="e">
        <f>VLOOKUP(E68,J13数据库!C:Q,5,0)</f>
        <v>#VALUE!</v>
      </c>
      <c r="N68" s="18" t="e">
        <f>VLOOKUP(H68,J13数据库!S:T,2,0)</f>
        <v>#N/A</v>
      </c>
      <c r="O68" s="18"/>
      <c r="P68" s="18" t="e">
        <f>VLOOKUP(E68,J13数据库!C:Q,7,0)</f>
        <v>#VALUE!</v>
      </c>
      <c r="Q68" s="18" t="e">
        <f>VLOOKUP(E68,J13数据库!C:Q,8,0)</f>
        <v>#VALUE!</v>
      </c>
      <c r="R68" s="18" t="e">
        <f>VLOOKUP(E68,J13数据库!C:Q,9,0)</f>
        <v>#VALUE!</v>
      </c>
      <c r="S68" s="19" t="e">
        <f t="shared" si="13"/>
        <v>#VALUE!</v>
      </c>
      <c r="T68" s="18" t="e">
        <f>VLOOKUP(E68,J13数据库!C:Q,10,0)</f>
        <v>#VALUE!</v>
      </c>
      <c r="U68" s="18" t="e">
        <f>VLOOKUP(E68,J13数据库!C:Q,11,0)</f>
        <v>#VALUE!</v>
      </c>
      <c r="V68" s="18"/>
      <c r="W68" s="18" t="e">
        <f>VLOOKUP(E68,J13数据库!C:Q,12,0)</f>
        <v>#VALUE!</v>
      </c>
      <c r="X68" s="18" t="e">
        <f>VLOOKUP(E68,J13数据库!C:Q,13,0)</f>
        <v>#VALUE!</v>
      </c>
      <c r="Y68" s="18" t="e">
        <f>VLOOKUP(E68,J13数据库!C:Q,14,0)</f>
        <v>#VALUE!</v>
      </c>
      <c r="Z68" s="19" t="e">
        <f t="shared" si="14"/>
        <v>#VALUE!</v>
      </c>
      <c r="AA68" s="18" t="e">
        <f>VLOOKUP(E68,J13数据库!C:Q,15,0)</f>
        <v>#VALUE!</v>
      </c>
      <c r="AB68" s="18" t="e">
        <f>VLOOKUP(H68,J13数据库!S:T,2,0)</f>
        <v>#N/A</v>
      </c>
      <c r="AC68" s="18"/>
      <c r="AD68" s="18">
        <f t="shared" si="15"/>
        <v>0</v>
      </c>
    </row>
    <row r="69" spans="1:30" x14ac:dyDescent="0.25">
      <c r="A69" s="22"/>
      <c r="B69" s="3"/>
      <c r="C69" s="3"/>
      <c r="D69" s="3"/>
      <c r="E69" s="18" t="e">
        <f t="shared" si="7"/>
        <v>#VALUE!</v>
      </c>
      <c r="F69" s="18" t="str">
        <f t="shared" si="8"/>
        <v/>
      </c>
      <c r="G69" s="18" t="str">
        <f t="shared" si="9"/>
        <v/>
      </c>
      <c r="H69" s="18" t="str">
        <f t="shared" si="10"/>
        <v/>
      </c>
      <c r="I69" s="18" t="str">
        <f t="shared" si="11"/>
        <v/>
      </c>
      <c r="J69" s="18" t="e">
        <f>VLOOKUP(E69,J13数据库!C:E,3,0)</f>
        <v>#VALUE!</v>
      </c>
      <c r="K69" s="18" t="e">
        <f>VLOOKUP(E69,J13数据库!C:Q,4,0)</f>
        <v>#VALUE!</v>
      </c>
      <c r="L69" s="19" t="e">
        <f t="shared" si="12"/>
        <v>#VALUE!</v>
      </c>
      <c r="M69" s="18" t="e">
        <f>VLOOKUP(E69,J13数据库!C:Q,5,0)</f>
        <v>#VALUE!</v>
      </c>
      <c r="N69" s="18" t="e">
        <f>VLOOKUP(H69,J13数据库!S:T,2,0)</f>
        <v>#N/A</v>
      </c>
      <c r="O69" s="18"/>
      <c r="P69" s="18" t="e">
        <f>VLOOKUP(E69,J13数据库!C:Q,7,0)</f>
        <v>#VALUE!</v>
      </c>
      <c r="Q69" s="18" t="e">
        <f>VLOOKUP(E69,J13数据库!C:Q,8,0)</f>
        <v>#VALUE!</v>
      </c>
      <c r="R69" s="18" t="e">
        <f>VLOOKUP(E69,J13数据库!C:Q,9,0)</f>
        <v>#VALUE!</v>
      </c>
      <c r="S69" s="19" t="e">
        <f t="shared" si="13"/>
        <v>#VALUE!</v>
      </c>
      <c r="T69" s="18" t="e">
        <f>VLOOKUP(E69,J13数据库!C:Q,10,0)</f>
        <v>#VALUE!</v>
      </c>
      <c r="U69" s="18" t="e">
        <f>VLOOKUP(E69,J13数据库!C:Q,11,0)</f>
        <v>#VALUE!</v>
      </c>
      <c r="V69" s="18"/>
      <c r="W69" s="18" t="e">
        <f>VLOOKUP(E69,J13数据库!C:Q,12,0)</f>
        <v>#VALUE!</v>
      </c>
      <c r="X69" s="18" t="e">
        <f>VLOOKUP(E69,J13数据库!C:Q,13,0)</f>
        <v>#VALUE!</v>
      </c>
      <c r="Y69" s="18" t="e">
        <f>VLOOKUP(E69,J13数据库!C:Q,14,0)</f>
        <v>#VALUE!</v>
      </c>
      <c r="Z69" s="19" t="e">
        <f t="shared" si="14"/>
        <v>#VALUE!</v>
      </c>
      <c r="AA69" s="18" t="e">
        <f>VLOOKUP(E69,J13数据库!C:Q,15,0)</f>
        <v>#VALUE!</v>
      </c>
      <c r="AB69" s="18" t="e">
        <f>VLOOKUP(H69,J13数据库!S:T,2,0)</f>
        <v>#N/A</v>
      </c>
      <c r="AC69" s="18"/>
      <c r="AD69" s="18">
        <f t="shared" si="15"/>
        <v>0</v>
      </c>
    </row>
    <row r="70" spans="1:30" x14ac:dyDescent="0.25">
      <c r="A70" s="22"/>
      <c r="B70" s="3"/>
      <c r="C70" s="3"/>
      <c r="D70" s="3"/>
      <c r="E70" s="18" t="e">
        <f t="shared" si="7"/>
        <v>#VALUE!</v>
      </c>
      <c r="F70" s="18" t="str">
        <f t="shared" si="8"/>
        <v/>
      </c>
      <c r="G70" s="18" t="str">
        <f t="shared" si="9"/>
        <v/>
      </c>
      <c r="H70" s="18" t="str">
        <f t="shared" si="10"/>
        <v/>
      </c>
      <c r="I70" s="18" t="str">
        <f t="shared" si="11"/>
        <v/>
      </c>
      <c r="J70" s="18" t="e">
        <f>VLOOKUP(E70,J13数据库!C:E,3,0)</f>
        <v>#VALUE!</v>
      </c>
      <c r="K70" s="18" t="e">
        <f>VLOOKUP(E70,J13数据库!C:Q,4,0)</f>
        <v>#VALUE!</v>
      </c>
      <c r="L70" s="19" t="e">
        <f t="shared" si="12"/>
        <v>#VALUE!</v>
      </c>
      <c r="M70" s="18" t="e">
        <f>VLOOKUP(E70,J13数据库!C:Q,5,0)</f>
        <v>#VALUE!</v>
      </c>
      <c r="N70" s="18" t="e">
        <f>VLOOKUP(H70,J13数据库!S:T,2,0)</f>
        <v>#N/A</v>
      </c>
      <c r="O70" s="18"/>
      <c r="P70" s="18" t="e">
        <f>VLOOKUP(E70,J13数据库!C:Q,7,0)</f>
        <v>#VALUE!</v>
      </c>
      <c r="Q70" s="18" t="e">
        <f>VLOOKUP(E70,J13数据库!C:Q,8,0)</f>
        <v>#VALUE!</v>
      </c>
      <c r="R70" s="18" t="e">
        <f>VLOOKUP(E70,J13数据库!C:Q,9,0)</f>
        <v>#VALUE!</v>
      </c>
      <c r="S70" s="19" t="e">
        <f t="shared" si="13"/>
        <v>#VALUE!</v>
      </c>
      <c r="T70" s="18" t="e">
        <f>VLOOKUP(E70,J13数据库!C:Q,10,0)</f>
        <v>#VALUE!</v>
      </c>
      <c r="U70" s="18" t="e">
        <f>VLOOKUP(E70,J13数据库!C:Q,11,0)</f>
        <v>#VALUE!</v>
      </c>
      <c r="V70" s="18"/>
      <c r="W70" s="18" t="e">
        <f>VLOOKUP(E70,J13数据库!C:Q,12,0)</f>
        <v>#VALUE!</v>
      </c>
      <c r="X70" s="18" t="e">
        <f>VLOOKUP(E70,J13数据库!C:Q,13,0)</f>
        <v>#VALUE!</v>
      </c>
      <c r="Y70" s="18" t="e">
        <f>VLOOKUP(E70,J13数据库!C:Q,14,0)</f>
        <v>#VALUE!</v>
      </c>
      <c r="Z70" s="19" t="e">
        <f t="shared" si="14"/>
        <v>#VALUE!</v>
      </c>
      <c r="AA70" s="18" t="e">
        <f>VLOOKUP(E70,J13数据库!C:Q,15,0)</f>
        <v>#VALUE!</v>
      </c>
      <c r="AB70" s="18" t="e">
        <f>VLOOKUP(H70,J13数据库!S:T,2,0)</f>
        <v>#N/A</v>
      </c>
      <c r="AC70" s="18"/>
      <c r="AD70" s="18">
        <f t="shared" si="15"/>
        <v>0</v>
      </c>
    </row>
    <row r="71" spans="1:30" x14ac:dyDescent="0.25">
      <c r="A71" s="22"/>
      <c r="B71" s="3"/>
      <c r="C71" s="3"/>
      <c r="D71" s="3"/>
      <c r="E71" s="18" t="e">
        <f t="shared" si="7"/>
        <v>#VALUE!</v>
      </c>
      <c r="F71" s="18" t="str">
        <f t="shared" si="8"/>
        <v/>
      </c>
      <c r="G71" s="18" t="str">
        <f t="shared" si="9"/>
        <v/>
      </c>
      <c r="H71" s="18" t="str">
        <f t="shared" si="10"/>
        <v/>
      </c>
      <c r="I71" s="18" t="str">
        <f t="shared" si="11"/>
        <v/>
      </c>
      <c r="J71" s="18" t="e">
        <f>VLOOKUP(E71,J13数据库!C:E,3,0)</f>
        <v>#VALUE!</v>
      </c>
      <c r="K71" s="18" t="e">
        <f>VLOOKUP(E71,J13数据库!C:Q,4,0)</f>
        <v>#VALUE!</v>
      </c>
      <c r="L71" s="19" t="e">
        <f t="shared" si="12"/>
        <v>#VALUE!</v>
      </c>
      <c r="M71" s="18" t="e">
        <f>VLOOKUP(E71,J13数据库!C:Q,5,0)</f>
        <v>#VALUE!</v>
      </c>
      <c r="N71" s="18" t="e">
        <f>VLOOKUP(H71,J13数据库!S:T,2,0)</f>
        <v>#N/A</v>
      </c>
      <c r="O71" s="18"/>
      <c r="P71" s="18" t="e">
        <f>VLOOKUP(E71,J13数据库!C:Q,7,0)</f>
        <v>#VALUE!</v>
      </c>
      <c r="Q71" s="18" t="e">
        <f>VLOOKUP(E71,J13数据库!C:Q,8,0)</f>
        <v>#VALUE!</v>
      </c>
      <c r="R71" s="18" t="e">
        <f>VLOOKUP(E71,J13数据库!C:Q,9,0)</f>
        <v>#VALUE!</v>
      </c>
      <c r="S71" s="19" t="e">
        <f t="shared" si="13"/>
        <v>#VALUE!</v>
      </c>
      <c r="T71" s="18" t="e">
        <f>VLOOKUP(E71,J13数据库!C:Q,10,0)</f>
        <v>#VALUE!</v>
      </c>
      <c r="U71" s="18" t="e">
        <f>VLOOKUP(E71,J13数据库!C:Q,11,0)</f>
        <v>#VALUE!</v>
      </c>
      <c r="V71" s="18"/>
      <c r="W71" s="18" t="e">
        <f>VLOOKUP(E71,J13数据库!C:Q,12,0)</f>
        <v>#VALUE!</v>
      </c>
      <c r="X71" s="18" t="e">
        <f>VLOOKUP(E71,J13数据库!C:Q,13,0)</f>
        <v>#VALUE!</v>
      </c>
      <c r="Y71" s="18" t="e">
        <f>VLOOKUP(E71,J13数据库!C:Q,14,0)</f>
        <v>#VALUE!</v>
      </c>
      <c r="Z71" s="19" t="e">
        <f t="shared" si="14"/>
        <v>#VALUE!</v>
      </c>
      <c r="AA71" s="18" t="e">
        <f>VLOOKUP(E71,J13数据库!C:Q,15,0)</f>
        <v>#VALUE!</v>
      </c>
      <c r="AB71" s="18" t="e">
        <f>VLOOKUP(H71,J13数据库!S:T,2,0)</f>
        <v>#N/A</v>
      </c>
      <c r="AC71" s="18"/>
      <c r="AD71" s="18">
        <f t="shared" si="15"/>
        <v>0</v>
      </c>
    </row>
    <row r="72" spans="1:30" x14ac:dyDescent="0.25">
      <c r="A72" s="22"/>
      <c r="B72" s="3"/>
      <c r="C72" s="3"/>
      <c r="D72" s="3"/>
      <c r="E72" s="18" t="e">
        <f t="shared" si="7"/>
        <v>#VALUE!</v>
      </c>
      <c r="F72" s="18" t="str">
        <f t="shared" si="8"/>
        <v/>
      </c>
      <c r="G72" s="18" t="str">
        <f t="shared" si="9"/>
        <v/>
      </c>
      <c r="H72" s="18" t="str">
        <f t="shared" si="10"/>
        <v/>
      </c>
      <c r="I72" s="18" t="str">
        <f t="shared" si="11"/>
        <v/>
      </c>
      <c r="J72" s="18" t="e">
        <f>VLOOKUP(E72,J13数据库!C:E,3,0)</f>
        <v>#VALUE!</v>
      </c>
      <c r="K72" s="18" t="e">
        <f>VLOOKUP(E72,J13数据库!C:Q,4,0)</f>
        <v>#VALUE!</v>
      </c>
      <c r="L72" s="19" t="e">
        <f t="shared" si="12"/>
        <v>#VALUE!</v>
      </c>
      <c r="M72" s="18" t="e">
        <f>VLOOKUP(E72,J13数据库!C:Q,5,0)</f>
        <v>#VALUE!</v>
      </c>
      <c r="N72" s="18" t="e">
        <f>VLOOKUP(H72,J13数据库!S:T,2,0)</f>
        <v>#N/A</v>
      </c>
      <c r="O72" s="18"/>
      <c r="P72" s="18" t="e">
        <f>VLOOKUP(E72,J13数据库!C:Q,7,0)</f>
        <v>#VALUE!</v>
      </c>
      <c r="Q72" s="18" t="e">
        <f>VLOOKUP(E72,J13数据库!C:Q,8,0)</f>
        <v>#VALUE!</v>
      </c>
      <c r="R72" s="18" t="e">
        <f>VLOOKUP(E72,J13数据库!C:Q,9,0)</f>
        <v>#VALUE!</v>
      </c>
      <c r="S72" s="19" t="e">
        <f t="shared" si="13"/>
        <v>#VALUE!</v>
      </c>
      <c r="T72" s="18" t="e">
        <f>VLOOKUP(E72,J13数据库!C:Q,10,0)</f>
        <v>#VALUE!</v>
      </c>
      <c r="U72" s="18" t="e">
        <f>VLOOKUP(E72,J13数据库!C:Q,11,0)</f>
        <v>#VALUE!</v>
      </c>
      <c r="V72" s="18"/>
      <c r="W72" s="18" t="e">
        <f>VLOOKUP(E72,J13数据库!C:Q,12,0)</f>
        <v>#VALUE!</v>
      </c>
      <c r="X72" s="18" t="e">
        <f>VLOOKUP(E72,J13数据库!C:Q,13,0)</f>
        <v>#VALUE!</v>
      </c>
      <c r="Y72" s="18" t="e">
        <f>VLOOKUP(E72,J13数据库!C:Q,14,0)</f>
        <v>#VALUE!</v>
      </c>
      <c r="Z72" s="19" t="e">
        <f t="shared" si="14"/>
        <v>#VALUE!</v>
      </c>
      <c r="AA72" s="18" t="e">
        <f>VLOOKUP(E72,J13数据库!C:Q,15,0)</f>
        <v>#VALUE!</v>
      </c>
      <c r="AB72" s="18" t="e">
        <f>VLOOKUP(H72,J13数据库!S:T,2,0)</f>
        <v>#N/A</v>
      </c>
      <c r="AC72" s="18"/>
      <c r="AD72" s="18">
        <f t="shared" si="15"/>
        <v>0</v>
      </c>
    </row>
    <row r="73" spans="1:30" x14ac:dyDescent="0.25">
      <c r="A73" s="22"/>
      <c r="B73" s="3"/>
      <c r="C73" s="3"/>
      <c r="D73" s="3"/>
      <c r="E73" s="18" t="e">
        <f t="shared" si="7"/>
        <v>#VALUE!</v>
      </c>
      <c r="F73" s="18" t="str">
        <f t="shared" si="8"/>
        <v/>
      </c>
      <c r="G73" s="18" t="str">
        <f t="shared" si="9"/>
        <v/>
      </c>
      <c r="H73" s="18" t="str">
        <f t="shared" si="10"/>
        <v/>
      </c>
      <c r="I73" s="18" t="str">
        <f t="shared" si="11"/>
        <v/>
      </c>
      <c r="J73" s="18" t="e">
        <f>VLOOKUP(E73,J13数据库!C:E,3,0)</f>
        <v>#VALUE!</v>
      </c>
      <c r="K73" s="18" t="e">
        <f>VLOOKUP(E73,J13数据库!C:Q,4,0)</f>
        <v>#VALUE!</v>
      </c>
      <c r="L73" s="19" t="e">
        <f t="shared" si="12"/>
        <v>#VALUE!</v>
      </c>
      <c r="M73" s="18" t="e">
        <f>VLOOKUP(E73,J13数据库!C:Q,5,0)</f>
        <v>#VALUE!</v>
      </c>
      <c r="N73" s="18" t="e">
        <f>VLOOKUP(H73,J13数据库!S:T,2,0)</f>
        <v>#N/A</v>
      </c>
      <c r="O73" s="18"/>
      <c r="P73" s="18" t="e">
        <f>VLOOKUP(E73,J13数据库!C:Q,7,0)</f>
        <v>#VALUE!</v>
      </c>
      <c r="Q73" s="18" t="e">
        <f>VLOOKUP(E73,J13数据库!C:Q,8,0)</f>
        <v>#VALUE!</v>
      </c>
      <c r="R73" s="18" t="e">
        <f>VLOOKUP(E73,J13数据库!C:Q,9,0)</f>
        <v>#VALUE!</v>
      </c>
      <c r="S73" s="19" t="e">
        <f t="shared" si="13"/>
        <v>#VALUE!</v>
      </c>
      <c r="T73" s="18" t="e">
        <f>VLOOKUP(E73,J13数据库!C:Q,10,0)</f>
        <v>#VALUE!</v>
      </c>
      <c r="U73" s="18" t="e">
        <f>VLOOKUP(E73,J13数据库!C:Q,11,0)</f>
        <v>#VALUE!</v>
      </c>
      <c r="V73" s="18"/>
      <c r="W73" s="18" t="e">
        <f>VLOOKUP(E73,J13数据库!C:Q,12,0)</f>
        <v>#VALUE!</v>
      </c>
      <c r="X73" s="18" t="e">
        <f>VLOOKUP(E73,J13数据库!C:Q,13,0)</f>
        <v>#VALUE!</v>
      </c>
      <c r="Y73" s="18" t="e">
        <f>VLOOKUP(E73,J13数据库!C:Q,14,0)</f>
        <v>#VALUE!</v>
      </c>
      <c r="Z73" s="19" t="e">
        <f t="shared" si="14"/>
        <v>#VALUE!</v>
      </c>
      <c r="AA73" s="18" t="e">
        <f>VLOOKUP(E73,J13数据库!C:Q,15,0)</f>
        <v>#VALUE!</v>
      </c>
      <c r="AB73" s="18" t="e">
        <f>VLOOKUP(H73,J13数据库!S:T,2,0)</f>
        <v>#N/A</v>
      </c>
      <c r="AC73" s="18"/>
      <c r="AD73" s="18">
        <f t="shared" si="15"/>
        <v>0</v>
      </c>
    </row>
    <row r="74" spans="1:30" x14ac:dyDescent="0.25">
      <c r="A74" s="22"/>
      <c r="B74" s="3"/>
      <c r="C74" s="3"/>
      <c r="D74" s="3"/>
      <c r="E74" s="18" t="e">
        <f t="shared" si="7"/>
        <v>#VALUE!</v>
      </c>
      <c r="F74" s="18" t="str">
        <f t="shared" si="8"/>
        <v/>
      </c>
      <c r="G74" s="18" t="str">
        <f t="shared" si="9"/>
        <v/>
      </c>
      <c r="H74" s="18" t="str">
        <f t="shared" si="10"/>
        <v/>
      </c>
      <c r="I74" s="18" t="str">
        <f t="shared" si="11"/>
        <v/>
      </c>
      <c r="J74" s="18" t="e">
        <f>VLOOKUP(E74,J13数据库!C:E,3,0)</f>
        <v>#VALUE!</v>
      </c>
      <c r="K74" s="18" t="e">
        <f>VLOOKUP(E74,J13数据库!C:Q,4,0)</f>
        <v>#VALUE!</v>
      </c>
      <c r="L74" s="19" t="e">
        <f t="shared" si="12"/>
        <v>#VALUE!</v>
      </c>
      <c r="M74" s="18" t="e">
        <f>VLOOKUP(E74,J13数据库!C:Q,5,0)</f>
        <v>#VALUE!</v>
      </c>
      <c r="N74" s="18" t="e">
        <f>VLOOKUP(H74,J13数据库!S:T,2,0)</f>
        <v>#N/A</v>
      </c>
      <c r="O74" s="18"/>
      <c r="P74" s="18" t="e">
        <f>VLOOKUP(E74,J13数据库!C:Q,7,0)</f>
        <v>#VALUE!</v>
      </c>
      <c r="Q74" s="18" t="e">
        <f>VLOOKUP(E74,J13数据库!C:Q,8,0)</f>
        <v>#VALUE!</v>
      </c>
      <c r="R74" s="18" t="e">
        <f>VLOOKUP(E74,J13数据库!C:Q,9,0)</f>
        <v>#VALUE!</v>
      </c>
      <c r="S74" s="19" t="e">
        <f t="shared" si="13"/>
        <v>#VALUE!</v>
      </c>
      <c r="T74" s="18" t="e">
        <f>VLOOKUP(E74,J13数据库!C:Q,10,0)</f>
        <v>#VALUE!</v>
      </c>
      <c r="U74" s="18" t="e">
        <f>VLOOKUP(E74,J13数据库!C:Q,11,0)</f>
        <v>#VALUE!</v>
      </c>
      <c r="V74" s="18"/>
      <c r="W74" s="18" t="e">
        <f>VLOOKUP(E74,J13数据库!C:Q,12,0)</f>
        <v>#VALUE!</v>
      </c>
      <c r="X74" s="18" t="e">
        <f>VLOOKUP(E74,J13数据库!C:Q,13,0)</f>
        <v>#VALUE!</v>
      </c>
      <c r="Y74" s="18" t="e">
        <f>VLOOKUP(E74,J13数据库!C:Q,14,0)</f>
        <v>#VALUE!</v>
      </c>
      <c r="Z74" s="19" t="e">
        <f t="shared" si="14"/>
        <v>#VALUE!</v>
      </c>
      <c r="AA74" s="18" t="e">
        <f>VLOOKUP(E74,J13数据库!C:Q,15,0)</f>
        <v>#VALUE!</v>
      </c>
      <c r="AB74" s="18" t="e">
        <f>VLOOKUP(H74,J13数据库!S:T,2,0)</f>
        <v>#N/A</v>
      </c>
      <c r="AC74" s="18"/>
      <c r="AD74" s="18">
        <f t="shared" si="15"/>
        <v>0</v>
      </c>
    </row>
    <row r="75" spans="1:30" x14ac:dyDescent="0.25">
      <c r="A75" s="22"/>
      <c r="B75" s="3"/>
      <c r="C75" s="3"/>
      <c r="D75" s="3"/>
      <c r="E75" s="18" t="e">
        <f t="shared" si="7"/>
        <v>#VALUE!</v>
      </c>
      <c r="F75" s="18" t="str">
        <f t="shared" si="8"/>
        <v/>
      </c>
      <c r="G75" s="18" t="str">
        <f t="shared" si="9"/>
        <v/>
      </c>
      <c r="H75" s="18" t="str">
        <f t="shared" si="10"/>
        <v/>
      </c>
      <c r="I75" s="18" t="str">
        <f t="shared" si="11"/>
        <v/>
      </c>
      <c r="J75" s="18" t="e">
        <f>VLOOKUP(E75,J13数据库!C:E,3,0)</f>
        <v>#VALUE!</v>
      </c>
      <c r="K75" s="18" t="e">
        <f>VLOOKUP(E75,J13数据库!C:Q,4,0)</f>
        <v>#VALUE!</v>
      </c>
      <c r="L75" s="19" t="e">
        <f t="shared" si="12"/>
        <v>#VALUE!</v>
      </c>
      <c r="M75" s="18" t="e">
        <f>VLOOKUP(E75,J13数据库!C:Q,5,0)</f>
        <v>#VALUE!</v>
      </c>
      <c r="N75" s="18" t="e">
        <f>VLOOKUP(H75,J13数据库!S:T,2,0)</f>
        <v>#N/A</v>
      </c>
      <c r="O75" s="18"/>
      <c r="P75" s="18" t="e">
        <f>VLOOKUP(E75,J13数据库!C:Q,7,0)</f>
        <v>#VALUE!</v>
      </c>
      <c r="Q75" s="18" t="e">
        <f>VLOOKUP(E75,J13数据库!C:Q,8,0)</f>
        <v>#VALUE!</v>
      </c>
      <c r="R75" s="18" t="e">
        <f>VLOOKUP(E75,J13数据库!C:Q,9,0)</f>
        <v>#VALUE!</v>
      </c>
      <c r="S75" s="19" t="e">
        <f t="shared" si="13"/>
        <v>#VALUE!</v>
      </c>
      <c r="T75" s="18" t="e">
        <f>VLOOKUP(E75,J13数据库!C:Q,10,0)</f>
        <v>#VALUE!</v>
      </c>
      <c r="U75" s="18" t="e">
        <f>VLOOKUP(E75,J13数据库!C:Q,11,0)</f>
        <v>#VALUE!</v>
      </c>
      <c r="V75" s="18"/>
      <c r="W75" s="18" t="e">
        <f>VLOOKUP(E75,J13数据库!C:Q,12,0)</f>
        <v>#VALUE!</v>
      </c>
      <c r="X75" s="18" t="e">
        <f>VLOOKUP(E75,J13数据库!C:Q,13,0)</f>
        <v>#VALUE!</v>
      </c>
      <c r="Y75" s="18" t="e">
        <f>VLOOKUP(E75,J13数据库!C:Q,14,0)</f>
        <v>#VALUE!</v>
      </c>
      <c r="Z75" s="19" t="e">
        <f t="shared" si="14"/>
        <v>#VALUE!</v>
      </c>
      <c r="AA75" s="18" t="e">
        <f>VLOOKUP(E75,J13数据库!C:Q,15,0)</f>
        <v>#VALUE!</v>
      </c>
      <c r="AB75" s="18" t="e">
        <f>VLOOKUP(H75,J13数据库!S:T,2,0)</f>
        <v>#N/A</v>
      </c>
      <c r="AC75" s="18"/>
      <c r="AD75" s="18">
        <f t="shared" si="15"/>
        <v>0</v>
      </c>
    </row>
    <row r="76" spans="1:30" x14ac:dyDescent="0.25">
      <c r="A76" s="22"/>
      <c r="B76" s="3"/>
      <c r="C76" s="3"/>
      <c r="D76" s="3"/>
      <c r="E76" s="18" t="e">
        <f t="shared" si="7"/>
        <v>#VALUE!</v>
      </c>
      <c r="F76" s="18" t="str">
        <f t="shared" si="8"/>
        <v/>
      </c>
      <c r="G76" s="18" t="str">
        <f t="shared" si="9"/>
        <v/>
      </c>
      <c r="H76" s="18" t="str">
        <f t="shared" si="10"/>
        <v/>
      </c>
      <c r="I76" s="18" t="str">
        <f t="shared" si="11"/>
        <v/>
      </c>
      <c r="J76" s="18" t="e">
        <f>VLOOKUP(E76,J13数据库!C:E,3,0)</f>
        <v>#VALUE!</v>
      </c>
      <c r="K76" s="18" t="e">
        <f>VLOOKUP(E76,J13数据库!C:Q,4,0)</f>
        <v>#VALUE!</v>
      </c>
      <c r="L76" s="19" t="e">
        <f t="shared" si="12"/>
        <v>#VALUE!</v>
      </c>
      <c r="M76" s="18" t="e">
        <f>VLOOKUP(E76,J13数据库!C:Q,5,0)</f>
        <v>#VALUE!</v>
      </c>
      <c r="N76" s="18" t="e">
        <f>VLOOKUP(H76,J13数据库!S:T,2,0)</f>
        <v>#N/A</v>
      </c>
      <c r="O76" s="18"/>
      <c r="P76" s="18" t="e">
        <f>VLOOKUP(E76,J13数据库!C:Q,7,0)</f>
        <v>#VALUE!</v>
      </c>
      <c r="Q76" s="18" t="e">
        <f>VLOOKUP(E76,J13数据库!C:Q,8,0)</f>
        <v>#VALUE!</v>
      </c>
      <c r="R76" s="18" t="e">
        <f>VLOOKUP(E76,J13数据库!C:Q,9,0)</f>
        <v>#VALUE!</v>
      </c>
      <c r="S76" s="19" t="e">
        <f t="shared" si="13"/>
        <v>#VALUE!</v>
      </c>
      <c r="T76" s="18" t="e">
        <f>VLOOKUP(E76,J13数据库!C:Q,10,0)</f>
        <v>#VALUE!</v>
      </c>
      <c r="U76" s="18" t="e">
        <f>VLOOKUP(E76,J13数据库!C:Q,11,0)</f>
        <v>#VALUE!</v>
      </c>
      <c r="V76" s="18"/>
      <c r="W76" s="18" t="e">
        <f>VLOOKUP(E76,J13数据库!C:Q,12,0)</f>
        <v>#VALUE!</v>
      </c>
      <c r="X76" s="18" t="e">
        <f>VLOOKUP(E76,J13数据库!C:Q,13,0)</f>
        <v>#VALUE!</v>
      </c>
      <c r="Y76" s="18" t="e">
        <f>VLOOKUP(E76,J13数据库!C:Q,14,0)</f>
        <v>#VALUE!</v>
      </c>
      <c r="Z76" s="19" t="e">
        <f t="shared" si="14"/>
        <v>#VALUE!</v>
      </c>
      <c r="AA76" s="18" t="e">
        <f>VLOOKUP(E76,J13数据库!C:Q,15,0)</f>
        <v>#VALUE!</v>
      </c>
      <c r="AB76" s="18" t="e">
        <f>VLOOKUP(H76,J13数据库!S:T,2,0)</f>
        <v>#N/A</v>
      </c>
      <c r="AC76" s="18"/>
      <c r="AD76" s="18">
        <f t="shared" si="15"/>
        <v>0</v>
      </c>
    </row>
    <row r="77" spans="1:30" x14ac:dyDescent="0.25">
      <c r="A77" s="22"/>
      <c r="B77" s="3"/>
      <c r="C77" s="3"/>
      <c r="D77" s="3"/>
      <c r="E77" s="18" t="e">
        <f t="shared" ref="E77:E100" si="16">VALUE(TRIM(MID(SUBSTITUTE($B77,"-",REPT(" ",99)),COLUMN(B77)*99-98,99)))</f>
        <v>#VALUE!</v>
      </c>
      <c r="F77" s="18" t="str">
        <f t="shared" ref="F77:F100" si="17">(TRIM(MID(SUBSTITUTE($B77,"-",REPT(" ",99)),COLUMN(C77)*99-98,99)))</f>
        <v/>
      </c>
      <c r="G77" s="18" t="str">
        <f t="shared" ref="G77:G100" si="18">(TRIM(MID(SUBSTITUTE($B77,"-",REPT(" ",99)),COLUMN(D77)*99-98,99)))</f>
        <v/>
      </c>
      <c r="H77" s="18" t="str">
        <f t="shared" ref="H77:H100" si="19">(TRIM(MID(SUBSTITUTE($B77,"-",REPT(" ",99)),COLUMN(E77)*99-98,99)))</f>
        <v/>
      </c>
      <c r="I77" s="18" t="str">
        <f t="shared" ref="I77:I100" si="20">(TRIM(MID(SUBSTITUTE($B77,"-",REPT(" ",99)),COLUMN(F77)*99-98,99)))</f>
        <v/>
      </c>
      <c r="J77" s="18" t="e">
        <f>VLOOKUP(E77,J13数据库!C:E,3,0)</f>
        <v>#VALUE!</v>
      </c>
      <c r="K77" s="18" t="e">
        <f>VLOOKUP(E77,J13数据库!C:Q,4,0)</f>
        <v>#VALUE!</v>
      </c>
      <c r="L77" s="19" t="e">
        <f t="shared" ref="L77:L100" si="21">IF(E77&lt;80,((F77/1000)*(G77/1000))*C77,((F77/1000)*(G77/1000))*C77*2)</f>
        <v>#VALUE!</v>
      </c>
      <c r="M77" s="18" t="e">
        <f>VLOOKUP(E77,J13数据库!C:Q,5,0)</f>
        <v>#VALUE!</v>
      </c>
      <c r="N77" s="18" t="e">
        <f>VLOOKUP(H77,J13数据库!S:T,2,0)</f>
        <v>#N/A</v>
      </c>
      <c r="O77" s="18"/>
      <c r="P77" s="18" t="e">
        <f>VLOOKUP(E77,J13数据库!C:Q,7,0)</f>
        <v>#VALUE!</v>
      </c>
      <c r="Q77" s="18" t="e">
        <f>VLOOKUP(E77,J13数据库!C:Q,8,0)</f>
        <v>#VALUE!</v>
      </c>
      <c r="R77" s="18" t="e">
        <f>VLOOKUP(E77,J13数据库!C:Q,9,0)</f>
        <v>#VALUE!</v>
      </c>
      <c r="S77" s="19" t="e">
        <f t="shared" ref="S77:S100" si="22">(G77/1000*R77/1000)*C77</f>
        <v>#VALUE!</v>
      </c>
      <c r="T77" s="18" t="e">
        <f>VLOOKUP(E77,J13数据库!C:Q,10,0)</f>
        <v>#VALUE!</v>
      </c>
      <c r="U77" s="18" t="e">
        <f>VLOOKUP(E77,J13数据库!C:Q,11,0)</f>
        <v>#VALUE!</v>
      </c>
      <c r="V77" s="18"/>
      <c r="W77" s="18" t="e">
        <f>VLOOKUP(E77,J13数据库!C:Q,12,0)</f>
        <v>#VALUE!</v>
      </c>
      <c r="X77" s="18" t="e">
        <f>VLOOKUP(E77,J13数据库!C:Q,13,0)</f>
        <v>#VALUE!</v>
      </c>
      <c r="Y77" s="18" t="e">
        <f>VLOOKUP(E77,J13数据库!C:Q,14,0)</f>
        <v>#VALUE!</v>
      </c>
      <c r="Z77" s="19" t="e">
        <f t="shared" ref="Z77:Z100" si="23">G77/1000*Y77/1000*C77</f>
        <v>#VALUE!</v>
      </c>
      <c r="AA77" s="18" t="e">
        <f>VLOOKUP(E77,J13数据库!C:Q,15,0)</f>
        <v>#VALUE!</v>
      </c>
      <c r="AB77" s="18" t="e">
        <f>VLOOKUP(H77,J13数据库!S:T,2,0)</f>
        <v>#N/A</v>
      </c>
      <c r="AC77" s="18"/>
      <c r="AD77" s="18">
        <f t="shared" ref="AD77:AD100" si="24">IF(I77="F",1,0)</f>
        <v>0</v>
      </c>
    </row>
    <row r="78" spans="1:30" x14ac:dyDescent="0.25">
      <c r="A78" s="22"/>
      <c r="B78" s="3"/>
      <c r="C78" s="3"/>
      <c r="D78" s="3"/>
      <c r="E78" s="18" t="e">
        <f t="shared" si="16"/>
        <v>#VALUE!</v>
      </c>
      <c r="F78" s="18" t="str">
        <f t="shared" si="17"/>
        <v/>
      </c>
      <c r="G78" s="18" t="str">
        <f t="shared" si="18"/>
        <v/>
      </c>
      <c r="H78" s="18" t="str">
        <f t="shared" si="19"/>
        <v/>
      </c>
      <c r="I78" s="18" t="str">
        <f t="shared" si="20"/>
        <v/>
      </c>
      <c r="J78" s="18" t="e">
        <f>VLOOKUP(E78,J13数据库!C:E,3,0)</f>
        <v>#VALUE!</v>
      </c>
      <c r="K78" s="18" t="e">
        <f>VLOOKUP(E78,J13数据库!C:Q,4,0)</f>
        <v>#VALUE!</v>
      </c>
      <c r="L78" s="19" t="e">
        <f t="shared" si="21"/>
        <v>#VALUE!</v>
      </c>
      <c r="M78" s="18" t="e">
        <f>VLOOKUP(E78,J13数据库!C:Q,5,0)</f>
        <v>#VALUE!</v>
      </c>
      <c r="N78" s="18" t="e">
        <f>VLOOKUP(H78,J13数据库!S:T,2,0)</f>
        <v>#N/A</v>
      </c>
      <c r="O78" s="18"/>
      <c r="P78" s="18" t="e">
        <f>VLOOKUP(E78,J13数据库!C:Q,7,0)</f>
        <v>#VALUE!</v>
      </c>
      <c r="Q78" s="18" t="e">
        <f>VLOOKUP(E78,J13数据库!C:Q,8,0)</f>
        <v>#VALUE!</v>
      </c>
      <c r="R78" s="18" t="e">
        <f>VLOOKUP(E78,J13数据库!C:Q,9,0)</f>
        <v>#VALUE!</v>
      </c>
      <c r="S78" s="19" t="e">
        <f t="shared" si="22"/>
        <v>#VALUE!</v>
      </c>
      <c r="T78" s="18" t="e">
        <f>VLOOKUP(E78,J13数据库!C:Q,10,0)</f>
        <v>#VALUE!</v>
      </c>
      <c r="U78" s="18" t="e">
        <f>VLOOKUP(E78,J13数据库!C:Q,11,0)</f>
        <v>#VALUE!</v>
      </c>
      <c r="V78" s="18"/>
      <c r="W78" s="18" t="e">
        <f>VLOOKUP(E78,J13数据库!C:Q,12,0)</f>
        <v>#VALUE!</v>
      </c>
      <c r="X78" s="18" t="e">
        <f>VLOOKUP(E78,J13数据库!C:Q,13,0)</f>
        <v>#VALUE!</v>
      </c>
      <c r="Y78" s="18" t="e">
        <f>VLOOKUP(E78,J13数据库!C:Q,14,0)</f>
        <v>#VALUE!</v>
      </c>
      <c r="Z78" s="19" t="e">
        <f t="shared" si="23"/>
        <v>#VALUE!</v>
      </c>
      <c r="AA78" s="18" t="e">
        <f>VLOOKUP(E78,J13数据库!C:Q,15,0)</f>
        <v>#VALUE!</v>
      </c>
      <c r="AB78" s="18" t="e">
        <f>VLOOKUP(H78,J13数据库!S:T,2,0)</f>
        <v>#N/A</v>
      </c>
      <c r="AC78" s="18"/>
      <c r="AD78" s="18">
        <f t="shared" si="24"/>
        <v>0</v>
      </c>
    </row>
    <row r="79" spans="1:30" x14ac:dyDescent="0.25">
      <c r="A79" s="22"/>
      <c r="B79" s="3"/>
      <c r="C79" s="3"/>
      <c r="D79" s="3"/>
      <c r="E79" s="18" t="e">
        <f t="shared" si="16"/>
        <v>#VALUE!</v>
      </c>
      <c r="F79" s="18" t="str">
        <f t="shared" si="17"/>
        <v/>
      </c>
      <c r="G79" s="18" t="str">
        <f t="shared" si="18"/>
        <v/>
      </c>
      <c r="H79" s="18" t="str">
        <f t="shared" si="19"/>
        <v/>
      </c>
      <c r="I79" s="18" t="str">
        <f t="shared" si="20"/>
        <v/>
      </c>
      <c r="J79" s="18" t="e">
        <f>VLOOKUP(E79,J13数据库!C:E,3,0)</f>
        <v>#VALUE!</v>
      </c>
      <c r="K79" s="18" t="e">
        <f>VLOOKUP(E79,J13数据库!C:Q,4,0)</f>
        <v>#VALUE!</v>
      </c>
      <c r="L79" s="19" t="e">
        <f t="shared" si="21"/>
        <v>#VALUE!</v>
      </c>
      <c r="M79" s="18" t="e">
        <f>VLOOKUP(E79,J13数据库!C:Q,5,0)</f>
        <v>#VALUE!</v>
      </c>
      <c r="N79" s="18" t="e">
        <f>VLOOKUP(H79,J13数据库!S:T,2,0)</f>
        <v>#N/A</v>
      </c>
      <c r="O79" s="18"/>
      <c r="P79" s="18" t="e">
        <f>VLOOKUP(E79,J13数据库!C:Q,7,0)</f>
        <v>#VALUE!</v>
      </c>
      <c r="Q79" s="18" t="e">
        <f>VLOOKUP(E79,J13数据库!C:Q,8,0)</f>
        <v>#VALUE!</v>
      </c>
      <c r="R79" s="18" t="e">
        <f>VLOOKUP(E79,J13数据库!C:Q,9,0)</f>
        <v>#VALUE!</v>
      </c>
      <c r="S79" s="19" t="e">
        <f t="shared" si="22"/>
        <v>#VALUE!</v>
      </c>
      <c r="T79" s="18" t="e">
        <f>VLOOKUP(E79,J13数据库!C:Q,10,0)</f>
        <v>#VALUE!</v>
      </c>
      <c r="U79" s="18" t="e">
        <f>VLOOKUP(E79,J13数据库!C:Q,11,0)</f>
        <v>#VALUE!</v>
      </c>
      <c r="V79" s="18"/>
      <c r="W79" s="18" t="e">
        <f>VLOOKUP(E79,J13数据库!C:Q,12,0)</f>
        <v>#VALUE!</v>
      </c>
      <c r="X79" s="18" t="e">
        <f>VLOOKUP(E79,J13数据库!C:Q,13,0)</f>
        <v>#VALUE!</v>
      </c>
      <c r="Y79" s="18" t="e">
        <f>VLOOKUP(E79,J13数据库!C:Q,14,0)</f>
        <v>#VALUE!</v>
      </c>
      <c r="Z79" s="19" t="e">
        <f t="shared" si="23"/>
        <v>#VALUE!</v>
      </c>
      <c r="AA79" s="18" t="e">
        <f>VLOOKUP(E79,J13数据库!C:Q,15,0)</f>
        <v>#VALUE!</v>
      </c>
      <c r="AB79" s="18" t="e">
        <f>VLOOKUP(H79,J13数据库!S:T,2,0)</f>
        <v>#N/A</v>
      </c>
      <c r="AC79" s="18"/>
      <c r="AD79" s="18">
        <f t="shared" si="24"/>
        <v>0</v>
      </c>
    </row>
    <row r="80" spans="1:30" x14ac:dyDescent="0.25">
      <c r="A80" s="22"/>
      <c r="B80" s="3"/>
      <c r="C80" s="3"/>
      <c r="D80" s="3"/>
      <c r="E80" s="18" t="e">
        <f t="shared" si="16"/>
        <v>#VALUE!</v>
      </c>
      <c r="F80" s="18" t="str">
        <f t="shared" si="17"/>
        <v/>
      </c>
      <c r="G80" s="18" t="str">
        <f t="shared" si="18"/>
        <v/>
      </c>
      <c r="H80" s="18" t="str">
        <f t="shared" si="19"/>
        <v/>
      </c>
      <c r="I80" s="18" t="str">
        <f t="shared" si="20"/>
        <v/>
      </c>
      <c r="J80" s="18" t="e">
        <f>VLOOKUP(E80,J13数据库!C:E,3,0)</f>
        <v>#VALUE!</v>
      </c>
      <c r="K80" s="18" t="e">
        <f>VLOOKUP(E80,J13数据库!C:Q,4,0)</f>
        <v>#VALUE!</v>
      </c>
      <c r="L80" s="19" t="e">
        <f t="shared" si="21"/>
        <v>#VALUE!</v>
      </c>
      <c r="M80" s="18" t="e">
        <f>VLOOKUP(E80,J13数据库!C:Q,5,0)</f>
        <v>#VALUE!</v>
      </c>
      <c r="N80" s="18" t="e">
        <f>VLOOKUP(H80,J13数据库!S:T,2,0)</f>
        <v>#N/A</v>
      </c>
      <c r="O80" s="18"/>
      <c r="P80" s="18" t="e">
        <f>VLOOKUP(E80,J13数据库!C:Q,7,0)</f>
        <v>#VALUE!</v>
      </c>
      <c r="Q80" s="18" t="e">
        <f>VLOOKUP(E80,J13数据库!C:Q,8,0)</f>
        <v>#VALUE!</v>
      </c>
      <c r="R80" s="18" t="e">
        <f>VLOOKUP(E80,J13数据库!C:Q,9,0)</f>
        <v>#VALUE!</v>
      </c>
      <c r="S80" s="19" t="e">
        <f t="shared" si="22"/>
        <v>#VALUE!</v>
      </c>
      <c r="T80" s="18" t="e">
        <f>VLOOKUP(E80,J13数据库!C:Q,10,0)</f>
        <v>#VALUE!</v>
      </c>
      <c r="U80" s="18" t="e">
        <f>VLOOKUP(E80,J13数据库!C:Q,11,0)</f>
        <v>#VALUE!</v>
      </c>
      <c r="V80" s="18"/>
      <c r="W80" s="18" t="e">
        <f>VLOOKUP(E80,J13数据库!C:Q,12,0)</f>
        <v>#VALUE!</v>
      </c>
      <c r="X80" s="18" t="e">
        <f>VLOOKUP(E80,J13数据库!C:Q,13,0)</f>
        <v>#VALUE!</v>
      </c>
      <c r="Y80" s="18" t="e">
        <f>VLOOKUP(E80,J13数据库!C:Q,14,0)</f>
        <v>#VALUE!</v>
      </c>
      <c r="Z80" s="19" t="e">
        <f t="shared" si="23"/>
        <v>#VALUE!</v>
      </c>
      <c r="AA80" s="18" t="e">
        <f>VLOOKUP(E80,J13数据库!C:Q,15,0)</f>
        <v>#VALUE!</v>
      </c>
      <c r="AB80" s="18" t="e">
        <f>VLOOKUP(H80,J13数据库!S:T,2,0)</f>
        <v>#N/A</v>
      </c>
      <c r="AC80" s="18"/>
      <c r="AD80" s="18">
        <f t="shared" si="24"/>
        <v>0</v>
      </c>
    </row>
    <row r="81" spans="1:30" x14ac:dyDescent="0.25">
      <c r="A81" s="22"/>
      <c r="B81" s="3"/>
      <c r="C81" s="3"/>
      <c r="D81" s="3"/>
      <c r="E81" s="18" t="e">
        <f t="shared" si="16"/>
        <v>#VALUE!</v>
      </c>
      <c r="F81" s="18" t="str">
        <f t="shared" si="17"/>
        <v/>
      </c>
      <c r="G81" s="18" t="str">
        <f t="shared" si="18"/>
        <v/>
      </c>
      <c r="H81" s="18" t="str">
        <f t="shared" si="19"/>
        <v/>
      </c>
      <c r="I81" s="18" t="str">
        <f t="shared" si="20"/>
        <v/>
      </c>
      <c r="J81" s="18" t="e">
        <f>VLOOKUP(E81,J13数据库!C:E,3,0)</f>
        <v>#VALUE!</v>
      </c>
      <c r="K81" s="18" t="e">
        <f>VLOOKUP(E81,J13数据库!C:Q,4,0)</f>
        <v>#VALUE!</v>
      </c>
      <c r="L81" s="19" t="e">
        <f t="shared" si="21"/>
        <v>#VALUE!</v>
      </c>
      <c r="M81" s="18" t="e">
        <f>VLOOKUP(E81,J13数据库!C:Q,5,0)</f>
        <v>#VALUE!</v>
      </c>
      <c r="N81" s="18" t="e">
        <f>VLOOKUP(H81,J13数据库!S:T,2,0)</f>
        <v>#N/A</v>
      </c>
      <c r="O81" s="18"/>
      <c r="P81" s="18" t="e">
        <f>VLOOKUP(E81,J13数据库!C:Q,7,0)</f>
        <v>#VALUE!</v>
      </c>
      <c r="Q81" s="18" t="e">
        <f>VLOOKUP(E81,J13数据库!C:Q,8,0)</f>
        <v>#VALUE!</v>
      </c>
      <c r="R81" s="18" t="e">
        <f>VLOOKUP(E81,J13数据库!C:Q,9,0)</f>
        <v>#VALUE!</v>
      </c>
      <c r="S81" s="19" t="e">
        <f t="shared" si="22"/>
        <v>#VALUE!</v>
      </c>
      <c r="T81" s="18" t="e">
        <f>VLOOKUP(E81,J13数据库!C:Q,10,0)</f>
        <v>#VALUE!</v>
      </c>
      <c r="U81" s="18" t="e">
        <f>VLOOKUP(E81,J13数据库!C:Q,11,0)</f>
        <v>#VALUE!</v>
      </c>
      <c r="V81" s="18"/>
      <c r="W81" s="18" t="e">
        <f>VLOOKUP(E81,J13数据库!C:Q,12,0)</f>
        <v>#VALUE!</v>
      </c>
      <c r="X81" s="18" t="e">
        <f>VLOOKUP(E81,J13数据库!C:Q,13,0)</f>
        <v>#VALUE!</v>
      </c>
      <c r="Y81" s="18" t="e">
        <f>VLOOKUP(E81,J13数据库!C:Q,14,0)</f>
        <v>#VALUE!</v>
      </c>
      <c r="Z81" s="19" t="e">
        <f t="shared" si="23"/>
        <v>#VALUE!</v>
      </c>
      <c r="AA81" s="18" t="e">
        <f>VLOOKUP(E81,J13数据库!C:Q,15,0)</f>
        <v>#VALUE!</v>
      </c>
      <c r="AB81" s="18" t="e">
        <f>VLOOKUP(H81,J13数据库!S:T,2,0)</f>
        <v>#N/A</v>
      </c>
      <c r="AC81" s="18"/>
      <c r="AD81" s="18">
        <f t="shared" si="24"/>
        <v>0</v>
      </c>
    </row>
    <row r="82" spans="1:30" x14ac:dyDescent="0.25">
      <c r="A82" s="22"/>
      <c r="B82" s="3"/>
      <c r="C82" s="3"/>
      <c r="D82" s="3"/>
      <c r="E82" s="18" t="e">
        <f t="shared" si="16"/>
        <v>#VALUE!</v>
      </c>
      <c r="F82" s="18" t="str">
        <f t="shared" si="17"/>
        <v/>
      </c>
      <c r="G82" s="18" t="str">
        <f t="shared" si="18"/>
        <v/>
      </c>
      <c r="H82" s="18" t="str">
        <f t="shared" si="19"/>
        <v/>
      </c>
      <c r="I82" s="18" t="str">
        <f t="shared" si="20"/>
        <v/>
      </c>
      <c r="J82" s="18" t="e">
        <f>VLOOKUP(E82,J13数据库!C:E,3,0)</f>
        <v>#VALUE!</v>
      </c>
      <c r="K82" s="18" t="e">
        <f>VLOOKUP(E82,J13数据库!C:Q,4,0)</f>
        <v>#VALUE!</v>
      </c>
      <c r="L82" s="19" t="e">
        <f t="shared" si="21"/>
        <v>#VALUE!</v>
      </c>
      <c r="M82" s="18" t="e">
        <f>VLOOKUP(E82,J13数据库!C:Q,5,0)</f>
        <v>#VALUE!</v>
      </c>
      <c r="N82" s="18" t="e">
        <f>VLOOKUP(H82,J13数据库!S:T,2,0)</f>
        <v>#N/A</v>
      </c>
      <c r="O82" s="18"/>
      <c r="P82" s="18" t="e">
        <f>VLOOKUP(E82,J13数据库!C:Q,7,0)</f>
        <v>#VALUE!</v>
      </c>
      <c r="Q82" s="18" t="e">
        <f>VLOOKUP(E82,J13数据库!C:Q,8,0)</f>
        <v>#VALUE!</v>
      </c>
      <c r="R82" s="18" t="e">
        <f>VLOOKUP(E82,J13数据库!C:Q,9,0)</f>
        <v>#VALUE!</v>
      </c>
      <c r="S82" s="19" t="e">
        <f t="shared" si="22"/>
        <v>#VALUE!</v>
      </c>
      <c r="T82" s="18" t="e">
        <f>VLOOKUP(E82,J13数据库!C:Q,10,0)</f>
        <v>#VALUE!</v>
      </c>
      <c r="U82" s="18" t="e">
        <f>VLOOKUP(E82,J13数据库!C:Q,11,0)</f>
        <v>#VALUE!</v>
      </c>
      <c r="V82" s="18"/>
      <c r="W82" s="18" t="e">
        <f>VLOOKUP(E82,J13数据库!C:Q,12,0)</f>
        <v>#VALUE!</v>
      </c>
      <c r="X82" s="18" t="e">
        <f>VLOOKUP(E82,J13数据库!C:Q,13,0)</f>
        <v>#VALUE!</v>
      </c>
      <c r="Y82" s="18" t="e">
        <f>VLOOKUP(E82,J13数据库!C:Q,14,0)</f>
        <v>#VALUE!</v>
      </c>
      <c r="Z82" s="19" t="e">
        <f t="shared" si="23"/>
        <v>#VALUE!</v>
      </c>
      <c r="AA82" s="18" t="e">
        <f>VLOOKUP(E82,J13数据库!C:Q,15,0)</f>
        <v>#VALUE!</v>
      </c>
      <c r="AB82" s="18" t="e">
        <f>VLOOKUP(H82,J13数据库!S:T,2,0)</f>
        <v>#N/A</v>
      </c>
      <c r="AC82" s="18"/>
      <c r="AD82" s="18">
        <f t="shared" si="24"/>
        <v>0</v>
      </c>
    </row>
    <row r="83" spans="1:30" x14ac:dyDescent="0.25">
      <c r="A83" s="22"/>
      <c r="B83" s="3"/>
      <c r="C83" s="3"/>
      <c r="D83" s="3"/>
      <c r="E83" s="18" t="e">
        <f t="shared" si="16"/>
        <v>#VALUE!</v>
      </c>
      <c r="F83" s="18" t="str">
        <f t="shared" si="17"/>
        <v/>
      </c>
      <c r="G83" s="18" t="str">
        <f t="shared" si="18"/>
        <v/>
      </c>
      <c r="H83" s="18" t="str">
        <f t="shared" si="19"/>
        <v/>
      </c>
      <c r="I83" s="18" t="str">
        <f t="shared" si="20"/>
        <v/>
      </c>
      <c r="J83" s="18" t="e">
        <f>VLOOKUP(E83,J13数据库!C:E,3,0)</f>
        <v>#VALUE!</v>
      </c>
      <c r="K83" s="18" t="e">
        <f>VLOOKUP(E83,J13数据库!C:Q,4,0)</f>
        <v>#VALUE!</v>
      </c>
      <c r="L83" s="19" t="e">
        <f t="shared" si="21"/>
        <v>#VALUE!</v>
      </c>
      <c r="M83" s="18" t="e">
        <f>VLOOKUP(E83,J13数据库!C:Q,5,0)</f>
        <v>#VALUE!</v>
      </c>
      <c r="N83" s="18" t="e">
        <f>VLOOKUP(H83,J13数据库!S:T,2,0)</f>
        <v>#N/A</v>
      </c>
      <c r="O83" s="18"/>
      <c r="P83" s="18" t="e">
        <f>VLOOKUP(E83,J13数据库!C:Q,7,0)</f>
        <v>#VALUE!</v>
      </c>
      <c r="Q83" s="18" t="e">
        <f>VLOOKUP(E83,J13数据库!C:Q,8,0)</f>
        <v>#VALUE!</v>
      </c>
      <c r="R83" s="18" t="e">
        <f>VLOOKUP(E83,J13数据库!C:Q,9,0)</f>
        <v>#VALUE!</v>
      </c>
      <c r="S83" s="19" t="e">
        <f t="shared" si="22"/>
        <v>#VALUE!</v>
      </c>
      <c r="T83" s="18" t="e">
        <f>VLOOKUP(E83,J13数据库!C:Q,10,0)</f>
        <v>#VALUE!</v>
      </c>
      <c r="U83" s="18" t="e">
        <f>VLOOKUP(E83,J13数据库!C:Q,11,0)</f>
        <v>#VALUE!</v>
      </c>
      <c r="V83" s="18"/>
      <c r="W83" s="18" t="e">
        <f>VLOOKUP(E83,J13数据库!C:Q,12,0)</f>
        <v>#VALUE!</v>
      </c>
      <c r="X83" s="18" t="e">
        <f>VLOOKUP(E83,J13数据库!C:Q,13,0)</f>
        <v>#VALUE!</v>
      </c>
      <c r="Y83" s="18" t="e">
        <f>VLOOKUP(E83,J13数据库!C:Q,14,0)</f>
        <v>#VALUE!</v>
      </c>
      <c r="Z83" s="19" t="e">
        <f t="shared" si="23"/>
        <v>#VALUE!</v>
      </c>
      <c r="AA83" s="18" t="e">
        <f>VLOOKUP(E83,J13数据库!C:Q,15,0)</f>
        <v>#VALUE!</v>
      </c>
      <c r="AB83" s="18" t="e">
        <f>VLOOKUP(H83,J13数据库!S:T,2,0)</f>
        <v>#N/A</v>
      </c>
      <c r="AC83" s="18"/>
      <c r="AD83" s="18">
        <f t="shared" si="24"/>
        <v>0</v>
      </c>
    </row>
    <row r="84" spans="1:30" x14ac:dyDescent="0.25">
      <c r="A84" s="22"/>
      <c r="B84" s="3"/>
      <c r="C84" s="3"/>
      <c r="D84" s="3"/>
      <c r="E84" s="18" t="e">
        <f t="shared" si="16"/>
        <v>#VALUE!</v>
      </c>
      <c r="F84" s="18" t="str">
        <f t="shared" si="17"/>
        <v/>
      </c>
      <c r="G84" s="18" t="str">
        <f t="shared" si="18"/>
        <v/>
      </c>
      <c r="H84" s="18" t="str">
        <f t="shared" si="19"/>
        <v/>
      </c>
      <c r="I84" s="18" t="str">
        <f t="shared" si="20"/>
        <v/>
      </c>
      <c r="J84" s="18" t="e">
        <f>VLOOKUP(E84,J13数据库!C:E,3,0)</f>
        <v>#VALUE!</v>
      </c>
      <c r="K84" s="18" t="e">
        <f>VLOOKUP(E84,J13数据库!C:Q,4,0)</f>
        <v>#VALUE!</v>
      </c>
      <c r="L84" s="19" t="e">
        <f t="shared" si="21"/>
        <v>#VALUE!</v>
      </c>
      <c r="M84" s="18" t="e">
        <f>VLOOKUP(E84,J13数据库!C:Q,5,0)</f>
        <v>#VALUE!</v>
      </c>
      <c r="N84" s="18" t="e">
        <f>VLOOKUP(H84,J13数据库!S:T,2,0)</f>
        <v>#N/A</v>
      </c>
      <c r="O84" s="18"/>
      <c r="P84" s="18" t="e">
        <f>VLOOKUP(E84,J13数据库!C:Q,7,0)</f>
        <v>#VALUE!</v>
      </c>
      <c r="Q84" s="18" t="e">
        <f>VLOOKUP(E84,J13数据库!C:Q,8,0)</f>
        <v>#VALUE!</v>
      </c>
      <c r="R84" s="18" t="e">
        <f>VLOOKUP(E84,J13数据库!C:Q,9,0)</f>
        <v>#VALUE!</v>
      </c>
      <c r="S84" s="19" t="e">
        <f t="shared" si="22"/>
        <v>#VALUE!</v>
      </c>
      <c r="T84" s="18" t="e">
        <f>VLOOKUP(E84,J13数据库!C:Q,10,0)</f>
        <v>#VALUE!</v>
      </c>
      <c r="U84" s="18" t="e">
        <f>VLOOKUP(E84,J13数据库!C:Q,11,0)</f>
        <v>#VALUE!</v>
      </c>
      <c r="V84" s="18"/>
      <c r="W84" s="18" t="e">
        <f>VLOOKUP(E84,J13数据库!C:Q,12,0)</f>
        <v>#VALUE!</v>
      </c>
      <c r="X84" s="18" t="e">
        <f>VLOOKUP(E84,J13数据库!C:Q,13,0)</f>
        <v>#VALUE!</v>
      </c>
      <c r="Y84" s="18" t="e">
        <f>VLOOKUP(E84,J13数据库!C:Q,14,0)</f>
        <v>#VALUE!</v>
      </c>
      <c r="Z84" s="19" t="e">
        <f t="shared" si="23"/>
        <v>#VALUE!</v>
      </c>
      <c r="AA84" s="18" t="e">
        <f>VLOOKUP(E84,J13数据库!C:Q,15,0)</f>
        <v>#VALUE!</v>
      </c>
      <c r="AB84" s="18" t="e">
        <f>VLOOKUP(H84,J13数据库!S:T,2,0)</f>
        <v>#N/A</v>
      </c>
      <c r="AC84" s="18"/>
      <c r="AD84" s="18">
        <f t="shared" si="24"/>
        <v>0</v>
      </c>
    </row>
    <row r="85" spans="1:30" x14ac:dyDescent="0.25">
      <c r="A85" s="22"/>
      <c r="B85" s="3"/>
      <c r="C85" s="3"/>
      <c r="D85" s="3"/>
      <c r="E85" s="18" t="e">
        <f t="shared" si="16"/>
        <v>#VALUE!</v>
      </c>
      <c r="F85" s="18" t="str">
        <f t="shared" si="17"/>
        <v/>
      </c>
      <c r="G85" s="18" t="str">
        <f t="shared" si="18"/>
        <v/>
      </c>
      <c r="H85" s="18" t="str">
        <f t="shared" si="19"/>
        <v/>
      </c>
      <c r="I85" s="18" t="str">
        <f t="shared" si="20"/>
        <v/>
      </c>
      <c r="J85" s="18" t="e">
        <f>VLOOKUP(E85,J13数据库!C:E,3,0)</f>
        <v>#VALUE!</v>
      </c>
      <c r="K85" s="18" t="e">
        <f>VLOOKUP(E85,J13数据库!C:Q,4,0)</f>
        <v>#VALUE!</v>
      </c>
      <c r="L85" s="19" t="e">
        <f t="shared" si="21"/>
        <v>#VALUE!</v>
      </c>
      <c r="M85" s="18" t="e">
        <f>VLOOKUP(E85,J13数据库!C:Q,5,0)</f>
        <v>#VALUE!</v>
      </c>
      <c r="N85" s="18" t="e">
        <f>VLOOKUP(H85,J13数据库!S:T,2,0)</f>
        <v>#N/A</v>
      </c>
      <c r="O85" s="18"/>
      <c r="P85" s="18" t="e">
        <f>VLOOKUP(E85,J13数据库!C:Q,7,0)</f>
        <v>#VALUE!</v>
      </c>
      <c r="Q85" s="18" t="e">
        <f>VLOOKUP(E85,J13数据库!C:Q,8,0)</f>
        <v>#VALUE!</v>
      </c>
      <c r="R85" s="18" t="e">
        <f>VLOOKUP(E85,J13数据库!C:Q,9,0)</f>
        <v>#VALUE!</v>
      </c>
      <c r="S85" s="19" t="e">
        <f t="shared" si="22"/>
        <v>#VALUE!</v>
      </c>
      <c r="T85" s="18" t="e">
        <f>VLOOKUP(E85,J13数据库!C:Q,10,0)</f>
        <v>#VALUE!</v>
      </c>
      <c r="U85" s="18" t="e">
        <f>VLOOKUP(E85,J13数据库!C:Q,11,0)</f>
        <v>#VALUE!</v>
      </c>
      <c r="V85" s="18"/>
      <c r="W85" s="18" t="e">
        <f>VLOOKUP(E85,J13数据库!C:Q,12,0)</f>
        <v>#VALUE!</v>
      </c>
      <c r="X85" s="18" t="e">
        <f>VLOOKUP(E85,J13数据库!C:Q,13,0)</f>
        <v>#VALUE!</v>
      </c>
      <c r="Y85" s="18" t="e">
        <f>VLOOKUP(E85,J13数据库!C:Q,14,0)</f>
        <v>#VALUE!</v>
      </c>
      <c r="Z85" s="19" t="e">
        <f t="shared" si="23"/>
        <v>#VALUE!</v>
      </c>
      <c r="AA85" s="18" t="e">
        <f>VLOOKUP(E85,J13数据库!C:Q,15,0)</f>
        <v>#VALUE!</v>
      </c>
      <c r="AB85" s="18" t="e">
        <f>VLOOKUP(H85,J13数据库!S:T,2,0)</f>
        <v>#N/A</v>
      </c>
      <c r="AC85" s="18"/>
      <c r="AD85" s="18">
        <f t="shared" si="24"/>
        <v>0</v>
      </c>
    </row>
    <row r="86" spans="1:30" x14ac:dyDescent="0.25">
      <c r="A86" s="22"/>
      <c r="B86" s="3"/>
      <c r="C86" s="3"/>
      <c r="D86" s="3"/>
      <c r="E86" s="18" t="e">
        <f t="shared" si="16"/>
        <v>#VALUE!</v>
      </c>
      <c r="F86" s="18" t="str">
        <f t="shared" si="17"/>
        <v/>
      </c>
      <c r="G86" s="18" t="str">
        <f t="shared" si="18"/>
        <v/>
      </c>
      <c r="H86" s="18" t="str">
        <f t="shared" si="19"/>
        <v/>
      </c>
      <c r="I86" s="18" t="str">
        <f t="shared" si="20"/>
        <v/>
      </c>
      <c r="J86" s="18" t="e">
        <f>VLOOKUP(E86,J13数据库!C:E,3,0)</f>
        <v>#VALUE!</v>
      </c>
      <c r="K86" s="18" t="e">
        <f>VLOOKUP(E86,J13数据库!C:Q,4,0)</f>
        <v>#VALUE!</v>
      </c>
      <c r="L86" s="19" t="e">
        <f t="shared" si="21"/>
        <v>#VALUE!</v>
      </c>
      <c r="M86" s="18" t="e">
        <f>VLOOKUP(E86,J13数据库!C:Q,5,0)</f>
        <v>#VALUE!</v>
      </c>
      <c r="N86" s="18" t="e">
        <f>VLOOKUP(H86,J13数据库!S:T,2,0)</f>
        <v>#N/A</v>
      </c>
      <c r="O86" s="18"/>
      <c r="P86" s="18" t="e">
        <f>VLOOKUP(E86,J13数据库!C:Q,7,0)</f>
        <v>#VALUE!</v>
      </c>
      <c r="Q86" s="18" t="e">
        <f>VLOOKUP(E86,J13数据库!C:Q,8,0)</f>
        <v>#VALUE!</v>
      </c>
      <c r="R86" s="18" t="e">
        <f>VLOOKUP(E86,J13数据库!C:Q,9,0)</f>
        <v>#VALUE!</v>
      </c>
      <c r="S86" s="19" t="e">
        <f t="shared" si="22"/>
        <v>#VALUE!</v>
      </c>
      <c r="T86" s="18" t="e">
        <f>VLOOKUP(E86,J13数据库!C:Q,10,0)</f>
        <v>#VALUE!</v>
      </c>
      <c r="U86" s="18" t="e">
        <f>VLOOKUP(E86,J13数据库!C:Q,11,0)</f>
        <v>#VALUE!</v>
      </c>
      <c r="V86" s="18"/>
      <c r="W86" s="18" t="e">
        <f>VLOOKUP(E86,J13数据库!C:Q,12,0)</f>
        <v>#VALUE!</v>
      </c>
      <c r="X86" s="18" t="e">
        <f>VLOOKUP(E86,J13数据库!C:Q,13,0)</f>
        <v>#VALUE!</v>
      </c>
      <c r="Y86" s="18" t="e">
        <f>VLOOKUP(E86,J13数据库!C:Q,14,0)</f>
        <v>#VALUE!</v>
      </c>
      <c r="Z86" s="19" t="e">
        <f t="shared" si="23"/>
        <v>#VALUE!</v>
      </c>
      <c r="AA86" s="18" t="e">
        <f>VLOOKUP(E86,J13数据库!C:Q,15,0)</f>
        <v>#VALUE!</v>
      </c>
      <c r="AB86" s="18" t="e">
        <f>VLOOKUP(H86,J13数据库!S:T,2,0)</f>
        <v>#N/A</v>
      </c>
      <c r="AC86" s="18"/>
      <c r="AD86" s="18">
        <f t="shared" si="24"/>
        <v>0</v>
      </c>
    </row>
    <row r="87" spans="1:30" x14ac:dyDescent="0.25">
      <c r="A87" s="22"/>
      <c r="B87" s="3"/>
      <c r="C87" s="3"/>
      <c r="D87" s="3"/>
      <c r="E87" s="18" t="e">
        <f t="shared" si="16"/>
        <v>#VALUE!</v>
      </c>
      <c r="F87" s="18" t="str">
        <f t="shared" si="17"/>
        <v/>
      </c>
      <c r="G87" s="18" t="str">
        <f t="shared" si="18"/>
        <v/>
      </c>
      <c r="H87" s="18" t="str">
        <f t="shared" si="19"/>
        <v/>
      </c>
      <c r="I87" s="18" t="str">
        <f t="shared" si="20"/>
        <v/>
      </c>
      <c r="J87" s="18" t="e">
        <f>VLOOKUP(E87,J13数据库!C:E,3,0)</f>
        <v>#VALUE!</v>
      </c>
      <c r="K87" s="18" t="e">
        <f>VLOOKUP(E87,J13数据库!C:Q,4,0)</f>
        <v>#VALUE!</v>
      </c>
      <c r="L87" s="19" t="e">
        <f t="shared" si="21"/>
        <v>#VALUE!</v>
      </c>
      <c r="M87" s="18" t="e">
        <f>VLOOKUP(E87,J13数据库!C:Q,5,0)</f>
        <v>#VALUE!</v>
      </c>
      <c r="N87" s="18" t="e">
        <f>VLOOKUP(H87,J13数据库!S:T,2,0)</f>
        <v>#N/A</v>
      </c>
      <c r="O87" s="18"/>
      <c r="P87" s="18" t="e">
        <f>VLOOKUP(E87,J13数据库!C:Q,7,0)</f>
        <v>#VALUE!</v>
      </c>
      <c r="Q87" s="18" t="e">
        <f>VLOOKUP(E87,J13数据库!C:Q,8,0)</f>
        <v>#VALUE!</v>
      </c>
      <c r="R87" s="18" t="e">
        <f>VLOOKUP(E87,J13数据库!C:Q,9,0)</f>
        <v>#VALUE!</v>
      </c>
      <c r="S87" s="19" t="e">
        <f t="shared" si="22"/>
        <v>#VALUE!</v>
      </c>
      <c r="T87" s="18" t="e">
        <f>VLOOKUP(E87,J13数据库!C:Q,10,0)</f>
        <v>#VALUE!</v>
      </c>
      <c r="U87" s="18" t="e">
        <f>VLOOKUP(E87,J13数据库!C:Q,11,0)</f>
        <v>#VALUE!</v>
      </c>
      <c r="V87" s="18"/>
      <c r="W87" s="18" t="e">
        <f>VLOOKUP(E87,J13数据库!C:Q,12,0)</f>
        <v>#VALUE!</v>
      </c>
      <c r="X87" s="18" t="e">
        <f>VLOOKUP(E87,J13数据库!C:Q,13,0)</f>
        <v>#VALUE!</v>
      </c>
      <c r="Y87" s="18" t="e">
        <f>VLOOKUP(E87,J13数据库!C:Q,14,0)</f>
        <v>#VALUE!</v>
      </c>
      <c r="Z87" s="19" t="e">
        <f t="shared" si="23"/>
        <v>#VALUE!</v>
      </c>
      <c r="AA87" s="18" t="e">
        <f>VLOOKUP(E87,J13数据库!C:Q,15,0)</f>
        <v>#VALUE!</v>
      </c>
      <c r="AB87" s="18" t="e">
        <f>VLOOKUP(H87,J13数据库!S:T,2,0)</f>
        <v>#N/A</v>
      </c>
      <c r="AC87" s="18"/>
      <c r="AD87" s="18">
        <f t="shared" si="24"/>
        <v>0</v>
      </c>
    </row>
    <row r="88" spans="1:30" x14ac:dyDescent="0.25">
      <c r="A88" s="22"/>
      <c r="B88" s="3"/>
      <c r="C88" s="3"/>
      <c r="D88" s="3"/>
      <c r="E88" s="18" t="e">
        <f t="shared" si="16"/>
        <v>#VALUE!</v>
      </c>
      <c r="F88" s="18" t="str">
        <f t="shared" si="17"/>
        <v/>
      </c>
      <c r="G88" s="18" t="str">
        <f t="shared" si="18"/>
        <v/>
      </c>
      <c r="H88" s="18" t="str">
        <f t="shared" si="19"/>
        <v/>
      </c>
      <c r="I88" s="18" t="str">
        <f t="shared" si="20"/>
        <v/>
      </c>
      <c r="J88" s="18" t="e">
        <f>VLOOKUP(E88,J13数据库!C:E,3,0)</f>
        <v>#VALUE!</v>
      </c>
      <c r="K88" s="18" t="e">
        <f>VLOOKUP(E88,J13数据库!C:Q,4,0)</f>
        <v>#VALUE!</v>
      </c>
      <c r="L88" s="19" t="e">
        <f t="shared" si="21"/>
        <v>#VALUE!</v>
      </c>
      <c r="M88" s="18" t="e">
        <f>VLOOKUP(E88,J13数据库!C:Q,5,0)</f>
        <v>#VALUE!</v>
      </c>
      <c r="N88" s="18" t="e">
        <f>VLOOKUP(H88,J13数据库!S:T,2,0)</f>
        <v>#N/A</v>
      </c>
      <c r="O88" s="18"/>
      <c r="P88" s="18" t="e">
        <f>VLOOKUP(E88,J13数据库!C:Q,7,0)</f>
        <v>#VALUE!</v>
      </c>
      <c r="Q88" s="18" t="e">
        <f>VLOOKUP(E88,J13数据库!C:Q,8,0)</f>
        <v>#VALUE!</v>
      </c>
      <c r="R88" s="18" t="e">
        <f>VLOOKUP(E88,J13数据库!C:Q,9,0)</f>
        <v>#VALUE!</v>
      </c>
      <c r="S88" s="19" t="e">
        <f t="shared" si="22"/>
        <v>#VALUE!</v>
      </c>
      <c r="T88" s="18" t="e">
        <f>VLOOKUP(E88,J13数据库!C:Q,10,0)</f>
        <v>#VALUE!</v>
      </c>
      <c r="U88" s="18" t="e">
        <f>VLOOKUP(E88,J13数据库!C:Q,11,0)</f>
        <v>#VALUE!</v>
      </c>
      <c r="V88" s="18"/>
      <c r="W88" s="18" t="e">
        <f>VLOOKUP(E88,J13数据库!C:Q,12,0)</f>
        <v>#VALUE!</v>
      </c>
      <c r="X88" s="18" t="e">
        <f>VLOOKUP(E88,J13数据库!C:Q,13,0)</f>
        <v>#VALUE!</v>
      </c>
      <c r="Y88" s="18" t="e">
        <f>VLOOKUP(E88,J13数据库!C:Q,14,0)</f>
        <v>#VALUE!</v>
      </c>
      <c r="Z88" s="19" t="e">
        <f t="shared" si="23"/>
        <v>#VALUE!</v>
      </c>
      <c r="AA88" s="18" t="e">
        <f>VLOOKUP(E88,J13数据库!C:Q,15,0)</f>
        <v>#VALUE!</v>
      </c>
      <c r="AB88" s="18" t="e">
        <f>VLOOKUP(H88,J13数据库!S:T,2,0)</f>
        <v>#N/A</v>
      </c>
      <c r="AC88" s="18"/>
      <c r="AD88" s="18">
        <f t="shared" si="24"/>
        <v>0</v>
      </c>
    </row>
    <row r="89" spans="1:30" x14ac:dyDescent="0.25">
      <c r="A89" s="22"/>
      <c r="B89" s="3"/>
      <c r="C89" s="3"/>
      <c r="D89" s="3"/>
      <c r="E89" s="18" t="e">
        <f t="shared" si="16"/>
        <v>#VALUE!</v>
      </c>
      <c r="F89" s="18" t="str">
        <f t="shared" si="17"/>
        <v/>
      </c>
      <c r="G89" s="18" t="str">
        <f t="shared" si="18"/>
        <v/>
      </c>
      <c r="H89" s="18" t="str">
        <f t="shared" si="19"/>
        <v/>
      </c>
      <c r="I89" s="18" t="str">
        <f t="shared" si="20"/>
        <v/>
      </c>
      <c r="J89" s="18" t="e">
        <f>VLOOKUP(E89,J13数据库!C:E,3,0)</f>
        <v>#VALUE!</v>
      </c>
      <c r="K89" s="18" t="e">
        <f>VLOOKUP(E89,J13数据库!C:Q,4,0)</f>
        <v>#VALUE!</v>
      </c>
      <c r="L89" s="19" t="e">
        <f t="shared" si="21"/>
        <v>#VALUE!</v>
      </c>
      <c r="M89" s="18" t="e">
        <f>VLOOKUP(E89,J13数据库!C:Q,5,0)</f>
        <v>#VALUE!</v>
      </c>
      <c r="N89" s="18" t="e">
        <f>VLOOKUP(H89,J13数据库!S:T,2,0)</f>
        <v>#N/A</v>
      </c>
      <c r="O89" s="18"/>
      <c r="P89" s="18" t="e">
        <f>VLOOKUP(E89,J13数据库!C:Q,7,0)</f>
        <v>#VALUE!</v>
      </c>
      <c r="Q89" s="18" t="e">
        <f>VLOOKUP(E89,J13数据库!C:Q,8,0)</f>
        <v>#VALUE!</v>
      </c>
      <c r="R89" s="18" t="e">
        <f>VLOOKUP(E89,J13数据库!C:Q,9,0)</f>
        <v>#VALUE!</v>
      </c>
      <c r="S89" s="19" t="e">
        <f t="shared" si="22"/>
        <v>#VALUE!</v>
      </c>
      <c r="T89" s="18" t="e">
        <f>VLOOKUP(E89,J13数据库!C:Q,10,0)</f>
        <v>#VALUE!</v>
      </c>
      <c r="U89" s="18" t="e">
        <f>VLOOKUP(E89,J13数据库!C:Q,11,0)</f>
        <v>#VALUE!</v>
      </c>
      <c r="V89" s="18"/>
      <c r="W89" s="18" t="e">
        <f>VLOOKUP(E89,J13数据库!C:Q,12,0)</f>
        <v>#VALUE!</v>
      </c>
      <c r="X89" s="18" t="e">
        <f>VLOOKUP(E89,J13数据库!C:Q,13,0)</f>
        <v>#VALUE!</v>
      </c>
      <c r="Y89" s="18" t="e">
        <f>VLOOKUP(E89,J13数据库!C:Q,14,0)</f>
        <v>#VALUE!</v>
      </c>
      <c r="Z89" s="19" t="e">
        <f t="shared" si="23"/>
        <v>#VALUE!</v>
      </c>
      <c r="AA89" s="18" t="e">
        <f>VLOOKUP(E89,J13数据库!C:Q,15,0)</f>
        <v>#VALUE!</v>
      </c>
      <c r="AB89" s="18" t="e">
        <f>VLOOKUP(H89,J13数据库!S:T,2,0)</f>
        <v>#N/A</v>
      </c>
      <c r="AC89" s="18"/>
      <c r="AD89" s="18">
        <f t="shared" si="24"/>
        <v>0</v>
      </c>
    </row>
    <row r="90" spans="1:30" x14ac:dyDescent="0.25">
      <c r="A90" s="22"/>
      <c r="B90" s="3"/>
      <c r="C90" s="3"/>
      <c r="D90" s="3"/>
      <c r="E90" s="18" t="e">
        <f t="shared" si="16"/>
        <v>#VALUE!</v>
      </c>
      <c r="F90" s="18" t="str">
        <f t="shared" si="17"/>
        <v/>
      </c>
      <c r="G90" s="18" t="str">
        <f t="shared" si="18"/>
        <v/>
      </c>
      <c r="H90" s="18" t="str">
        <f t="shared" si="19"/>
        <v/>
      </c>
      <c r="I90" s="18" t="str">
        <f t="shared" si="20"/>
        <v/>
      </c>
      <c r="J90" s="18" t="e">
        <f>VLOOKUP(E90,J13数据库!C:E,3,0)</f>
        <v>#VALUE!</v>
      </c>
      <c r="K90" s="18" t="e">
        <f>VLOOKUP(E90,J13数据库!C:Q,4,0)</f>
        <v>#VALUE!</v>
      </c>
      <c r="L90" s="19" t="e">
        <f t="shared" si="21"/>
        <v>#VALUE!</v>
      </c>
      <c r="M90" s="18" t="e">
        <f>VLOOKUP(E90,J13数据库!C:Q,5,0)</f>
        <v>#VALUE!</v>
      </c>
      <c r="N90" s="18" t="e">
        <f>VLOOKUP(H90,J13数据库!S:T,2,0)</f>
        <v>#N/A</v>
      </c>
      <c r="O90" s="18"/>
      <c r="P90" s="18" t="e">
        <f>VLOOKUP(E90,J13数据库!C:Q,7,0)</f>
        <v>#VALUE!</v>
      </c>
      <c r="Q90" s="18" t="e">
        <f>VLOOKUP(E90,J13数据库!C:Q,8,0)</f>
        <v>#VALUE!</v>
      </c>
      <c r="R90" s="18" t="e">
        <f>VLOOKUP(E90,J13数据库!C:Q,9,0)</f>
        <v>#VALUE!</v>
      </c>
      <c r="S90" s="19" t="e">
        <f t="shared" si="22"/>
        <v>#VALUE!</v>
      </c>
      <c r="T90" s="18" t="e">
        <f>VLOOKUP(E90,J13数据库!C:Q,10,0)</f>
        <v>#VALUE!</v>
      </c>
      <c r="U90" s="18" t="e">
        <f>VLOOKUP(E90,J13数据库!C:Q,11,0)</f>
        <v>#VALUE!</v>
      </c>
      <c r="V90" s="18"/>
      <c r="W90" s="18" t="e">
        <f>VLOOKUP(E90,J13数据库!C:Q,12,0)</f>
        <v>#VALUE!</v>
      </c>
      <c r="X90" s="18" t="e">
        <f>VLOOKUP(E90,J13数据库!C:Q,13,0)</f>
        <v>#VALUE!</v>
      </c>
      <c r="Y90" s="18" t="e">
        <f>VLOOKUP(E90,J13数据库!C:Q,14,0)</f>
        <v>#VALUE!</v>
      </c>
      <c r="Z90" s="19" t="e">
        <f t="shared" si="23"/>
        <v>#VALUE!</v>
      </c>
      <c r="AA90" s="18" t="e">
        <f>VLOOKUP(E90,J13数据库!C:Q,15,0)</f>
        <v>#VALUE!</v>
      </c>
      <c r="AB90" s="18" t="e">
        <f>VLOOKUP(H90,J13数据库!S:T,2,0)</f>
        <v>#N/A</v>
      </c>
      <c r="AC90" s="18"/>
      <c r="AD90" s="18">
        <f t="shared" si="24"/>
        <v>0</v>
      </c>
    </row>
    <row r="91" spans="1:30" x14ac:dyDescent="0.25">
      <c r="A91" s="22"/>
      <c r="B91" s="3"/>
      <c r="C91" s="3"/>
      <c r="D91" s="3"/>
      <c r="E91" s="18" t="e">
        <f t="shared" si="16"/>
        <v>#VALUE!</v>
      </c>
      <c r="F91" s="18" t="str">
        <f t="shared" si="17"/>
        <v/>
      </c>
      <c r="G91" s="18" t="str">
        <f t="shared" si="18"/>
        <v/>
      </c>
      <c r="H91" s="18" t="str">
        <f t="shared" si="19"/>
        <v/>
      </c>
      <c r="I91" s="18" t="str">
        <f t="shared" si="20"/>
        <v/>
      </c>
      <c r="J91" s="18" t="e">
        <f>VLOOKUP(E91,J13数据库!C:E,3,0)</f>
        <v>#VALUE!</v>
      </c>
      <c r="K91" s="18" t="e">
        <f>VLOOKUP(E91,J13数据库!C:Q,4,0)</f>
        <v>#VALUE!</v>
      </c>
      <c r="L91" s="19" t="e">
        <f t="shared" si="21"/>
        <v>#VALUE!</v>
      </c>
      <c r="M91" s="18" t="e">
        <f>VLOOKUP(E91,J13数据库!C:Q,5,0)</f>
        <v>#VALUE!</v>
      </c>
      <c r="N91" s="18" t="e">
        <f>VLOOKUP(H91,J13数据库!S:T,2,0)</f>
        <v>#N/A</v>
      </c>
      <c r="O91" s="18"/>
      <c r="P91" s="18" t="e">
        <f>VLOOKUP(E91,J13数据库!C:Q,7,0)</f>
        <v>#VALUE!</v>
      </c>
      <c r="Q91" s="18" t="e">
        <f>VLOOKUP(E91,J13数据库!C:Q,8,0)</f>
        <v>#VALUE!</v>
      </c>
      <c r="R91" s="18" t="e">
        <f>VLOOKUP(E91,J13数据库!C:Q,9,0)</f>
        <v>#VALUE!</v>
      </c>
      <c r="S91" s="19" t="e">
        <f t="shared" si="22"/>
        <v>#VALUE!</v>
      </c>
      <c r="T91" s="18" t="e">
        <f>VLOOKUP(E91,J13数据库!C:Q,10,0)</f>
        <v>#VALUE!</v>
      </c>
      <c r="U91" s="18" t="e">
        <f>VLOOKUP(E91,J13数据库!C:Q,11,0)</f>
        <v>#VALUE!</v>
      </c>
      <c r="V91" s="18"/>
      <c r="W91" s="18" t="e">
        <f>VLOOKUP(E91,J13数据库!C:Q,12,0)</f>
        <v>#VALUE!</v>
      </c>
      <c r="X91" s="18" t="e">
        <f>VLOOKUP(E91,J13数据库!C:Q,13,0)</f>
        <v>#VALUE!</v>
      </c>
      <c r="Y91" s="18" t="e">
        <f>VLOOKUP(E91,J13数据库!C:Q,14,0)</f>
        <v>#VALUE!</v>
      </c>
      <c r="Z91" s="19" t="e">
        <f t="shared" si="23"/>
        <v>#VALUE!</v>
      </c>
      <c r="AA91" s="18" t="e">
        <f>VLOOKUP(E91,J13数据库!C:Q,15,0)</f>
        <v>#VALUE!</v>
      </c>
      <c r="AB91" s="18" t="e">
        <f>VLOOKUP(H91,J13数据库!S:T,2,0)</f>
        <v>#N/A</v>
      </c>
      <c r="AC91" s="18"/>
      <c r="AD91" s="18">
        <f t="shared" si="24"/>
        <v>0</v>
      </c>
    </row>
    <row r="92" spans="1:30" x14ac:dyDescent="0.25">
      <c r="A92" s="22"/>
      <c r="B92" s="3"/>
      <c r="C92" s="3"/>
      <c r="D92" s="3"/>
      <c r="E92" s="18" t="e">
        <f t="shared" si="16"/>
        <v>#VALUE!</v>
      </c>
      <c r="F92" s="18" t="str">
        <f t="shared" si="17"/>
        <v/>
      </c>
      <c r="G92" s="18" t="str">
        <f t="shared" si="18"/>
        <v/>
      </c>
      <c r="H92" s="18" t="str">
        <f t="shared" si="19"/>
        <v/>
      </c>
      <c r="I92" s="18" t="str">
        <f t="shared" si="20"/>
        <v/>
      </c>
      <c r="J92" s="18" t="e">
        <f>VLOOKUP(E92,J13数据库!C:E,3,0)</f>
        <v>#VALUE!</v>
      </c>
      <c r="K92" s="18" t="e">
        <f>VLOOKUP(E92,J13数据库!C:Q,4,0)</f>
        <v>#VALUE!</v>
      </c>
      <c r="L92" s="19" t="e">
        <f t="shared" si="21"/>
        <v>#VALUE!</v>
      </c>
      <c r="M92" s="18" t="e">
        <f>VLOOKUP(E92,J13数据库!C:Q,5,0)</f>
        <v>#VALUE!</v>
      </c>
      <c r="N92" s="18" t="e">
        <f>VLOOKUP(H92,J13数据库!S:T,2,0)</f>
        <v>#N/A</v>
      </c>
      <c r="O92" s="18"/>
      <c r="P92" s="18" t="e">
        <f>VLOOKUP(E92,J13数据库!C:Q,7,0)</f>
        <v>#VALUE!</v>
      </c>
      <c r="Q92" s="18" t="e">
        <f>VLOOKUP(E92,J13数据库!C:Q,8,0)</f>
        <v>#VALUE!</v>
      </c>
      <c r="R92" s="18" t="e">
        <f>VLOOKUP(E92,J13数据库!C:Q,9,0)</f>
        <v>#VALUE!</v>
      </c>
      <c r="S92" s="19" t="e">
        <f t="shared" si="22"/>
        <v>#VALUE!</v>
      </c>
      <c r="T92" s="18" t="e">
        <f>VLOOKUP(E92,J13数据库!C:Q,10,0)</f>
        <v>#VALUE!</v>
      </c>
      <c r="U92" s="18" t="e">
        <f>VLOOKUP(E92,J13数据库!C:Q,11,0)</f>
        <v>#VALUE!</v>
      </c>
      <c r="V92" s="18"/>
      <c r="W92" s="18" t="e">
        <f>VLOOKUP(E92,J13数据库!C:Q,12,0)</f>
        <v>#VALUE!</v>
      </c>
      <c r="X92" s="18" t="e">
        <f>VLOOKUP(E92,J13数据库!C:Q,13,0)</f>
        <v>#VALUE!</v>
      </c>
      <c r="Y92" s="18" t="e">
        <f>VLOOKUP(E92,J13数据库!C:Q,14,0)</f>
        <v>#VALUE!</v>
      </c>
      <c r="Z92" s="19" t="e">
        <f t="shared" si="23"/>
        <v>#VALUE!</v>
      </c>
      <c r="AA92" s="18" t="e">
        <f>VLOOKUP(E92,J13数据库!C:Q,15,0)</f>
        <v>#VALUE!</v>
      </c>
      <c r="AB92" s="18" t="e">
        <f>VLOOKUP(H92,J13数据库!S:T,2,0)</f>
        <v>#N/A</v>
      </c>
      <c r="AC92" s="18"/>
      <c r="AD92" s="18">
        <f t="shared" si="24"/>
        <v>0</v>
      </c>
    </row>
    <row r="93" spans="1:30" x14ac:dyDescent="0.25">
      <c r="A93" s="22"/>
      <c r="B93" s="3"/>
      <c r="C93" s="3"/>
      <c r="D93" s="3"/>
      <c r="E93" s="18" t="e">
        <f t="shared" si="16"/>
        <v>#VALUE!</v>
      </c>
      <c r="F93" s="18" t="str">
        <f t="shared" si="17"/>
        <v/>
      </c>
      <c r="G93" s="18" t="str">
        <f t="shared" si="18"/>
        <v/>
      </c>
      <c r="H93" s="18" t="str">
        <f t="shared" si="19"/>
        <v/>
      </c>
      <c r="I93" s="18" t="str">
        <f t="shared" si="20"/>
        <v/>
      </c>
      <c r="J93" s="18" t="e">
        <f>VLOOKUP(E93,J13数据库!C:E,3,0)</f>
        <v>#VALUE!</v>
      </c>
      <c r="K93" s="18" t="e">
        <f>VLOOKUP(E93,J13数据库!C:Q,4,0)</f>
        <v>#VALUE!</v>
      </c>
      <c r="L93" s="19" t="e">
        <f t="shared" si="21"/>
        <v>#VALUE!</v>
      </c>
      <c r="M93" s="18" t="e">
        <f>VLOOKUP(E93,J13数据库!C:Q,5,0)</f>
        <v>#VALUE!</v>
      </c>
      <c r="N93" s="18" t="e">
        <f>VLOOKUP(H93,J13数据库!S:T,2,0)</f>
        <v>#N/A</v>
      </c>
      <c r="O93" s="18"/>
      <c r="P93" s="18" t="e">
        <f>VLOOKUP(E93,J13数据库!C:Q,7,0)</f>
        <v>#VALUE!</v>
      </c>
      <c r="Q93" s="18" t="e">
        <f>VLOOKUP(E93,J13数据库!C:Q,8,0)</f>
        <v>#VALUE!</v>
      </c>
      <c r="R93" s="18" t="e">
        <f>VLOOKUP(E93,J13数据库!C:Q,9,0)</f>
        <v>#VALUE!</v>
      </c>
      <c r="S93" s="19" t="e">
        <f t="shared" si="22"/>
        <v>#VALUE!</v>
      </c>
      <c r="T93" s="18" t="e">
        <f>VLOOKUP(E93,J13数据库!C:Q,10,0)</f>
        <v>#VALUE!</v>
      </c>
      <c r="U93" s="18" t="e">
        <f>VLOOKUP(E93,J13数据库!C:Q,11,0)</f>
        <v>#VALUE!</v>
      </c>
      <c r="V93" s="18"/>
      <c r="W93" s="18" t="e">
        <f>VLOOKUP(E93,J13数据库!C:Q,12,0)</f>
        <v>#VALUE!</v>
      </c>
      <c r="X93" s="18" t="e">
        <f>VLOOKUP(E93,J13数据库!C:Q,13,0)</f>
        <v>#VALUE!</v>
      </c>
      <c r="Y93" s="18" t="e">
        <f>VLOOKUP(E93,J13数据库!C:Q,14,0)</f>
        <v>#VALUE!</v>
      </c>
      <c r="Z93" s="19" t="e">
        <f t="shared" si="23"/>
        <v>#VALUE!</v>
      </c>
      <c r="AA93" s="18" t="e">
        <f>VLOOKUP(E93,J13数据库!C:Q,15,0)</f>
        <v>#VALUE!</v>
      </c>
      <c r="AB93" s="18" t="e">
        <f>VLOOKUP(H93,J13数据库!S:T,2,0)</f>
        <v>#N/A</v>
      </c>
      <c r="AC93" s="18"/>
      <c r="AD93" s="18">
        <f t="shared" si="24"/>
        <v>0</v>
      </c>
    </row>
    <row r="94" spans="1:30" x14ac:dyDescent="0.25">
      <c r="A94" s="22"/>
      <c r="B94" s="3"/>
      <c r="C94" s="3"/>
      <c r="D94" s="3"/>
      <c r="E94" s="18" t="e">
        <f t="shared" si="16"/>
        <v>#VALUE!</v>
      </c>
      <c r="F94" s="18" t="str">
        <f t="shared" si="17"/>
        <v/>
      </c>
      <c r="G94" s="18" t="str">
        <f t="shared" si="18"/>
        <v/>
      </c>
      <c r="H94" s="18" t="str">
        <f t="shared" si="19"/>
        <v/>
      </c>
      <c r="I94" s="18" t="str">
        <f t="shared" si="20"/>
        <v/>
      </c>
      <c r="J94" s="18" t="e">
        <f>VLOOKUP(E94,J13数据库!C:E,3,0)</f>
        <v>#VALUE!</v>
      </c>
      <c r="K94" s="18" t="e">
        <f>VLOOKUP(E94,J13数据库!C:Q,4,0)</f>
        <v>#VALUE!</v>
      </c>
      <c r="L94" s="19" t="e">
        <f t="shared" si="21"/>
        <v>#VALUE!</v>
      </c>
      <c r="M94" s="18" t="e">
        <f>VLOOKUP(E94,J13数据库!C:Q,5,0)</f>
        <v>#VALUE!</v>
      </c>
      <c r="N94" s="18" t="e">
        <f>VLOOKUP(H94,J13数据库!S:T,2,0)</f>
        <v>#N/A</v>
      </c>
      <c r="O94" s="18"/>
      <c r="P94" s="18" t="e">
        <f>VLOOKUP(E94,J13数据库!C:Q,7,0)</f>
        <v>#VALUE!</v>
      </c>
      <c r="Q94" s="18" t="e">
        <f>VLOOKUP(E94,J13数据库!C:Q,8,0)</f>
        <v>#VALUE!</v>
      </c>
      <c r="R94" s="18" t="e">
        <f>VLOOKUP(E94,J13数据库!C:Q,9,0)</f>
        <v>#VALUE!</v>
      </c>
      <c r="S94" s="19" t="e">
        <f t="shared" si="22"/>
        <v>#VALUE!</v>
      </c>
      <c r="T94" s="18" t="e">
        <f>VLOOKUP(E94,J13数据库!C:Q,10,0)</f>
        <v>#VALUE!</v>
      </c>
      <c r="U94" s="18" t="e">
        <f>VLOOKUP(E94,J13数据库!C:Q,11,0)</f>
        <v>#VALUE!</v>
      </c>
      <c r="V94" s="18"/>
      <c r="W94" s="18" t="e">
        <f>VLOOKUP(E94,J13数据库!C:Q,12,0)</f>
        <v>#VALUE!</v>
      </c>
      <c r="X94" s="18" t="e">
        <f>VLOOKUP(E94,J13数据库!C:Q,13,0)</f>
        <v>#VALUE!</v>
      </c>
      <c r="Y94" s="18" t="e">
        <f>VLOOKUP(E94,J13数据库!C:Q,14,0)</f>
        <v>#VALUE!</v>
      </c>
      <c r="Z94" s="19" t="e">
        <f t="shared" si="23"/>
        <v>#VALUE!</v>
      </c>
      <c r="AA94" s="18" t="e">
        <f>VLOOKUP(E94,J13数据库!C:Q,15,0)</f>
        <v>#VALUE!</v>
      </c>
      <c r="AB94" s="18" t="e">
        <f>VLOOKUP(H94,J13数据库!S:T,2,0)</f>
        <v>#N/A</v>
      </c>
      <c r="AC94" s="18"/>
      <c r="AD94" s="18">
        <f t="shared" si="24"/>
        <v>0</v>
      </c>
    </row>
    <row r="95" spans="1:30" x14ac:dyDescent="0.25">
      <c r="A95" s="22"/>
      <c r="B95" s="3"/>
      <c r="C95" s="3"/>
      <c r="D95" s="3"/>
      <c r="E95" s="18" t="e">
        <f t="shared" si="16"/>
        <v>#VALUE!</v>
      </c>
      <c r="F95" s="18" t="str">
        <f t="shared" si="17"/>
        <v/>
      </c>
      <c r="G95" s="18" t="str">
        <f t="shared" si="18"/>
        <v/>
      </c>
      <c r="H95" s="18" t="str">
        <f t="shared" si="19"/>
        <v/>
      </c>
      <c r="I95" s="18" t="str">
        <f t="shared" si="20"/>
        <v/>
      </c>
      <c r="J95" s="18" t="e">
        <f>VLOOKUP(E95,J13数据库!C:E,3,0)</f>
        <v>#VALUE!</v>
      </c>
      <c r="K95" s="18" t="e">
        <f>VLOOKUP(E95,J13数据库!C:Q,4,0)</f>
        <v>#VALUE!</v>
      </c>
      <c r="L95" s="19" t="e">
        <f t="shared" si="21"/>
        <v>#VALUE!</v>
      </c>
      <c r="M95" s="18" t="e">
        <f>VLOOKUP(E95,J13数据库!C:Q,5,0)</f>
        <v>#VALUE!</v>
      </c>
      <c r="N95" s="18" t="e">
        <f>VLOOKUP(H95,J13数据库!S:T,2,0)</f>
        <v>#N/A</v>
      </c>
      <c r="O95" s="18"/>
      <c r="P95" s="18" t="e">
        <f>VLOOKUP(E95,J13数据库!C:Q,7,0)</f>
        <v>#VALUE!</v>
      </c>
      <c r="Q95" s="18" t="e">
        <f>VLOOKUP(E95,J13数据库!C:Q,8,0)</f>
        <v>#VALUE!</v>
      </c>
      <c r="R95" s="18" t="e">
        <f>VLOOKUP(E95,J13数据库!C:Q,9,0)</f>
        <v>#VALUE!</v>
      </c>
      <c r="S95" s="19" t="e">
        <f t="shared" si="22"/>
        <v>#VALUE!</v>
      </c>
      <c r="T95" s="18" t="e">
        <f>VLOOKUP(E95,J13数据库!C:Q,10,0)</f>
        <v>#VALUE!</v>
      </c>
      <c r="U95" s="18" t="e">
        <f>VLOOKUP(E95,J13数据库!C:Q,11,0)</f>
        <v>#VALUE!</v>
      </c>
      <c r="V95" s="18"/>
      <c r="W95" s="18" t="e">
        <f>VLOOKUP(E95,J13数据库!C:Q,12,0)</f>
        <v>#VALUE!</v>
      </c>
      <c r="X95" s="18" t="e">
        <f>VLOOKUP(E95,J13数据库!C:Q,13,0)</f>
        <v>#VALUE!</v>
      </c>
      <c r="Y95" s="18" t="e">
        <f>VLOOKUP(E95,J13数据库!C:Q,14,0)</f>
        <v>#VALUE!</v>
      </c>
      <c r="Z95" s="19" t="e">
        <f t="shared" si="23"/>
        <v>#VALUE!</v>
      </c>
      <c r="AA95" s="18" t="e">
        <f>VLOOKUP(E95,J13数据库!C:Q,15,0)</f>
        <v>#VALUE!</v>
      </c>
      <c r="AB95" s="18" t="e">
        <f>VLOOKUP(H95,J13数据库!S:T,2,0)</f>
        <v>#N/A</v>
      </c>
      <c r="AC95" s="18"/>
      <c r="AD95" s="18">
        <f t="shared" si="24"/>
        <v>0</v>
      </c>
    </row>
    <row r="96" spans="1:30" x14ac:dyDescent="0.25">
      <c r="A96" s="22"/>
      <c r="B96" s="3"/>
      <c r="C96" s="3"/>
      <c r="D96" s="3"/>
      <c r="E96" s="18" t="e">
        <f t="shared" si="16"/>
        <v>#VALUE!</v>
      </c>
      <c r="F96" s="18" t="str">
        <f t="shared" si="17"/>
        <v/>
      </c>
      <c r="G96" s="18" t="str">
        <f t="shared" si="18"/>
        <v/>
      </c>
      <c r="H96" s="18" t="str">
        <f t="shared" si="19"/>
        <v/>
      </c>
      <c r="I96" s="18" t="str">
        <f t="shared" si="20"/>
        <v/>
      </c>
      <c r="J96" s="18" t="e">
        <f>VLOOKUP(E96,J13数据库!C:E,3,0)</f>
        <v>#VALUE!</v>
      </c>
      <c r="K96" s="18" t="e">
        <f>VLOOKUP(E96,J13数据库!C:Q,4,0)</f>
        <v>#VALUE!</v>
      </c>
      <c r="L96" s="19" t="e">
        <f t="shared" si="21"/>
        <v>#VALUE!</v>
      </c>
      <c r="M96" s="18" t="e">
        <f>VLOOKUP(E96,J13数据库!C:Q,5,0)</f>
        <v>#VALUE!</v>
      </c>
      <c r="N96" s="18" t="e">
        <f>VLOOKUP(H96,J13数据库!S:T,2,0)</f>
        <v>#N/A</v>
      </c>
      <c r="O96" s="18"/>
      <c r="P96" s="18" t="e">
        <f>VLOOKUP(E96,J13数据库!C:Q,7,0)</f>
        <v>#VALUE!</v>
      </c>
      <c r="Q96" s="18" t="e">
        <f>VLOOKUP(E96,J13数据库!C:Q,8,0)</f>
        <v>#VALUE!</v>
      </c>
      <c r="R96" s="18" t="e">
        <f>VLOOKUP(E96,J13数据库!C:Q,9,0)</f>
        <v>#VALUE!</v>
      </c>
      <c r="S96" s="19" t="e">
        <f t="shared" si="22"/>
        <v>#VALUE!</v>
      </c>
      <c r="T96" s="18" t="e">
        <f>VLOOKUP(E96,J13数据库!C:Q,10,0)</f>
        <v>#VALUE!</v>
      </c>
      <c r="U96" s="18" t="e">
        <f>VLOOKUP(E96,J13数据库!C:Q,11,0)</f>
        <v>#VALUE!</v>
      </c>
      <c r="V96" s="18"/>
      <c r="W96" s="18" t="e">
        <f>VLOOKUP(E96,J13数据库!C:Q,12,0)</f>
        <v>#VALUE!</v>
      </c>
      <c r="X96" s="18" t="e">
        <f>VLOOKUP(E96,J13数据库!C:Q,13,0)</f>
        <v>#VALUE!</v>
      </c>
      <c r="Y96" s="18" t="e">
        <f>VLOOKUP(E96,J13数据库!C:Q,14,0)</f>
        <v>#VALUE!</v>
      </c>
      <c r="Z96" s="19" t="e">
        <f t="shared" si="23"/>
        <v>#VALUE!</v>
      </c>
      <c r="AA96" s="18" t="e">
        <f>VLOOKUP(E96,J13数据库!C:Q,15,0)</f>
        <v>#VALUE!</v>
      </c>
      <c r="AB96" s="18" t="e">
        <f>VLOOKUP(H96,J13数据库!S:T,2,0)</f>
        <v>#N/A</v>
      </c>
      <c r="AC96" s="18"/>
      <c r="AD96" s="18">
        <f t="shared" si="24"/>
        <v>0</v>
      </c>
    </row>
    <row r="97" spans="1:30" x14ac:dyDescent="0.25">
      <c r="A97" s="22"/>
      <c r="B97" s="3"/>
      <c r="C97" s="3"/>
      <c r="D97" s="3"/>
      <c r="E97" s="18" t="e">
        <f t="shared" si="16"/>
        <v>#VALUE!</v>
      </c>
      <c r="F97" s="18" t="str">
        <f t="shared" si="17"/>
        <v/>
      </c>
      <c r="G97" s="18" t="str">
        <f t="shared" si="18"/>
        <v/>
      </c>
      <c r="H97" s="18" t="str">
        <f t="shared" si="19"/>
        <v/>
      </c>
      <c r="I97" s="18" t="str">
        <f t="shared" si="20"/>
        <v/>
      </c>
      <c r="J97" s="18" t="e">
        <f>VLOOKUP(E97,J13数据库!C:E,3,0)</f>
        <v>#VALUE!</v>
      </c>
      <c r="K97" s="18" t="e">
        <f>VLOOKUP(E97,J13数据库!C:Q,4,0)</f>
        <v>#VALUE!</v>
      </c>
      <c r="L97" s="19" t="e">
        <f t="shared" si="21"/>
        <v>#VALUE!</v>
      </c>
      <c r="M97" s="18" t="e">
        <f>VLOOKUP(E97,J13数据库!C:Q,5,0)</f>
        <v>#VALUE!</v>
      </c>
      <c r="N97" s="18" t="e">
        <f>VLOOKUP(H97,J13数据库!S:T,2,0)</f>
        <v>#N/A</v>
      </c>
      <c r="O97" s="18"/>
      <c r="P97" s="18" t="e">
        <f>VLOOKUP(E97,J13数据库!C:Q,7,0)</f>
        <v>#VALUE!</v>
      </c>
      <c r="Q97" s="18" t="e">
        <f>VLOOKUP(E97,J13数据库!C:Q,8,0)</f>
        <v>#VALUE!</v>
      </c>
      <c r="R97" s="18" t="e">
        <f>VLOOKUP(E97,J13数据库!C:Q,9,0)</f>
        <v>#VALUE!</v>
      </c>
      <c r="S97" s="19" t="e">
        <f t="shared" si="22"/>
        <v>#VALUE!</v>
      </c>
      <c r="T97" s="18" t="e">
        <f>VLOOKUP(E97,J13数据库!C:Q,10,0)</f>
        <v>#VALUE!</v>
      </c>
      <c r="U97" s="18" t="e">
        <f>VLOOKUP(E97,J13数据库!C:Q,11,0)</f>
        <v>#VALUE!</v>
      </c>
      <c r="V97" s="18"/>
      <c r="W97" s="18" t="e">
        <f>VLOOKUP(E97,J13数据库!C:Q,12,0)</f>
        <v>#VALUE!</v>
      </c>
      <c r="X97" s="18" t="e">
        <f>VLOOKUP(E97,J13数据库!C:Q,13,0)</f>
        <v>#VALUE!</v>
      </c>
      <c r="Y97" s="18" t="e">
        <f>VLOOKUP(E97,J13数据库!C:Q,14,0)</f>
        <v>#VALUE!</v>
      </c>
      <c r="Z97" s="19" t="e">
        <f t="shared" si="23"/>
        <v>#VALUE!</v>
      </c>
      <c r="AA97" s="18" t="e">
        <f>VLOOKUP(E97,J13数据库!C:Q,15,0)</f>
        <v>#VALUE!</v>
      </c>
      <c r="AB97" s="18" t="e">
        <f>VLOOKUP(H97,J13数据库!S:T,2,0)</f>
        <v>#N/A</v>
      </c>
      <c r="AC97" s="18"/>
      <c r="AD97" s="18">
        <f t="shared" si="24"/>
        <v>0</v>
      </c>
    </row>
    <row r="98" spans="1:30" x14ac:dyDescent="0.25">
      <c r="A98" s="22"/>
      <c r="B98" s="3"/>
      <c r="C98" s="3"/>
      <c r="D98" s="3"/>
      <c r="E98" s="18" t="e">
        <f t="shared" si="16"/>
        <v>#VALUE!</v>
      </c>
      <c r="F98" s="18" t="str">
        <f t="shared" si="17"/>
        <v/>
      </c>
      <c r="G98" s="18" t="str">
        <f t="shared" si="18"/>
        <v/>
      </c>
      <c r="H98" s="18" t="str">
        <f t="shared" si="19"/>
        <v/>
      </c>
      <c r="I98" s="18" t="str">
        <f t="shared" si="20"/>
        <v/>
      </c>
      <c r="J98" s="18" t="e">
        <f>VLOOKUP(E98,J13数据库!C:E,3,0)</f>
        <v>#VALUE!</v>
      </c>
      <c r="K98" s="18" t="e">
        <f>VLOOKUP(E98,J13数据库!C:Q,4,0)</f>
        <v>#VALUE!</v>
      </c>
      <c r="L98" s="19" t="e">
        <f t="shared" si="21"/>
        <v>#VALUE!</v>
      </c>
      <c r="M98" s="18" t="e">
        <f>VLOOKUP(E98,J13数据库!C:Q,5,0)</f>
        <v>#VALUE!</v>
      </c>
      <c r="N98" s="18" t="e">
        <f>VLOOKUP(H98,J13数据库!S:T,2,0)</f>
        <v>#N/A</v>
      </c>
      <c r="O98" s="18"/>
      <c r="P98" s="18" t="e">
        <f>VLOOKUP(E98,J13数据库!C:Q,7,0)</f>
        <v>#VALUE!</v>
      </c>
      <c r="Q98" s="18" t="e">
        <f>VLOOKUP(E98,J13数据库!C:Q,8,0)</f>
        <v>#VALUE!</v>
      </c>
      <c r="R98" s="18" t="e">
        <f>VLOOKUP(E98,J13数据库!C:Q,9,0)</f>
        <v>#VALUE!</v>
      </c>
      <c r="S98" s="19" t="e">
        <f t="shared" si="22"/>
        <v>#VALUE!</v>
      </c>
      <c r="T98" s="18" t="e">
        <f>VLOOKUP(E98,J13数据库!C:Q,10,0)</f>
        <v>#VALUE!</v>
      </c>
      <c r="U98" s="18" t="e">
        <f>VLOOKUP(E98,J13数据库!C:Q,11,0)</f>
        <v>#VALUE!</v>
      </c>
      <c r="V98" s="18"/>
      <c r="W98" s="18" t="e">
        <f>VLOOKUP(E98,J13数据库!C:Q,12,0)</f>
        <v>#VALUE!</v>
      </c>
      <c r="X98" s="18" t="e">
        <f>VLOOKUP(E98,J13数据库!C:Q,13,0)</f>
        <v>#VALUE!</v>
      </c>
      <c r="Y98" s="18" t="e">
        <f>VLOOKUP(E98,J13数据库!C:Q,14,0)</f>
        <v>#VALUE!</v>
      </c>
      <c r="Z98" s="19" t="e">
        <f t="shared" si="23"/>
        <v>#VALUE!</v>
      </c>
      <c r="AA98" s="18" t="e">
        <f>VLOOKUP(E98,J13数据库!C:Q,15,0)</f>
        <v>#VALUE!</v>
      </c>
      <c r="AB98" s="18" t="e">
        <f>VLOOKUP(H98,J13数据库!S:T,2,0)</f>
        <v>#N/A</v>
      </c>
      <c r="AC98" s="18"/>
      <c r="AD98" s="18">
        <f t="shared" si="24"/>
        <v>0</v>
      </c>
    </row>
    <row r="99" spans="1:30" x14ac:dyDescent="0.25">
      <c r="A99" s="22"/>
      <c r="B99" s="3"/>
      <c r="C99" s="3"/>
      <c r="D99" s="3"/>
      <c r="E99" s="18" t="e">
        <f t="shared" si="16"/>
        <v>#VALUE!</v>
      </c>
      <c r="F99" s="18" t="str">
        <f t="shared" si="17"/>
        <v/>
      </c>
      <c r="G99" s="18" t="str">
        <f t="shared" si="18"/>
        <v/>
      </c>
      <c r="H99" s="18" t="str">
        <f t="shared" si="19"/>
        <v/>
      </c>
      <c r="I99" s="18" t="str">
        <f t="shared" si="20"/>
        <v/>
      </c>
      <c r="J99" s="18" t="e">
        <f>VLOOKUP(E99,J13数据库!C:E,3,0)</f>
        <v>#VALUE!</v>
      </c>
      <c r="K99" s="18" t="e">
        <f>VLOOKUP(E99,J13数据库!C:Q,4,0)</f>
        <v>#VALUE!</v>
      </c>
      <c r="L99" s="19" t="e">
        <f t="shared" si="21"/>
        <v>#VALUE!</v>
      </c>
      <c r="M99" s="18" t="e">
        <f>VLOOKUP(E99,J13数据库!C:Q,5,0)</f>
        <v>#VALUE!</v>
      </c>
      <c r="N99" s="18" t="e">
        <f>VLOOKUP(H99,J13数据库!S:T,2,0)</f>
        <v>#N/A</v>
      </c>
      <c r="O99" s="18"/>
      <c r="P99" s="18" t="e">
        <f>VLOOKUP(E99,J13数据库!C:Q,7,0)</f>
        <v>#VALUE!</v>
      </c>
      <c r="Q99" s="18" t="e">
        <f>VLOOKUP(E99,J13数据库!C:Q,8,0)</f>
        <v>#VALUE!</v>
      </c>
      <c r="R99" s="18" t="e">
        <f>VLOOKUP(E99,J13数据库!C:Q,9,0)</f>
        <v>#VALUE!</v>
      </c>
      <c r="S99" s="19" t="e">
        <f t="shared" si="22"/>
        <v>#VALUE!</v>
      </c>
      <c r="T99" s="18" t="e">
        <f>VLOOKUP(E99,J13数据库!C:Q,10,0)</f>
        <v>#VALUE!</v>
      </c>
      <c r="U99" s="18" t="e">
        <f>VLOOKUP(E99,J13数据库!C:Q,11,0)</f>
        <v>#VALUE!</v>
      </c>
      <c r="V99" s="18"/>
      <c r="W99" s="18" t="e">
        <f>VLOOKUP(E99,J13数据库!C:Q,12,0)</f>
        <v>#VALUE!</v>
      </c>
      <c r="X99" s="18" t="e">
        <f>VLOOKUP(E99,J13数据库!C:Q,13,0)</f>
        <v>#VALUE!</v>
      </c>
      <c r="Y99" s="18" t="e">
        <f>VLOOKUP(E99,J13数据库!C:Q,14,0)</f>
        <v>#VALUE!</v>
      </c>
      <c r="Z99" s="19" t="e">
        <f t="shared" si="23"/>
        <v>#VALUE!</v>
      </c>
      <c r="AA99" s="18" t="e">
        <f>VLOOKUP(E99,J13数据库!C:Q,15,0)</f>
        <v>#VALUE!</v>
      </c>
      <c r="AB99" s="18" t="e">
        <f>VLOOKUP(H99,J13数据库!S:T,2,0)</f>
        <v>#N/A</v>
      </c>
      <c r="AC99" s="18"/>
      <c r="AD99" s="18">
        <f t="shared" si="24"/>
        <v>0</v>
      </c>
    </row>
    <row r="100" spans="1:30" x14ac:dyDescent="0.25">
      <c r="A100" s="22"/>
      <c r="B100" s="3"/>
      <c r="C100" s="3"/>
      <c r="D100" s="3"/>
      <c r="E100" s="18" t="e">
        <f t="shared" si="16"/>
        <v>#VALUE!</v>
      </c>
      <c r="F100" s="18" t="str">
        <f t="shared" si="17"/>
        <v/>
      </c>
      <c r="G100" s="18" t="str">
        <f t="shared" si="18"/>
        <v/>
      </c>
      <c r="H100" s="18" t="str">
        <f t="shared" si="19"/>
        <v/>
      </c>
      <c r="I100" s="18" t="str">
        <f t="shared" si="20"/>
        <v/>
      </c>
      <c r="J100" s="18" t="e">
        <f>VLOOKUP(E100,J13数据库!C:E,3,0)</f>
        <v>#VALUE!</v>
      </c>
      <c r="K100" s="18" t="e">
        <f>VLOOKUP(E100,J13数据库!C:Q,4,0)</f>
        <v>#VALUE!</v>
      </c>
      <c r="L100" s="19" t="e">
        <f t="shared" si="21"/>
        <v>#VALUE!</v>
      </c>
      <c r="M100" s="18" t="e">
        <f>VLOOKUP(E100,J13数据库!C:Q,5,0)</f>
        <v>#VALUE!</v>
      </c>
      <c r="N100" s="18" t="e">
        <f>VLOOKUP(H100,J13数据库!S:T,2,0)</f>
        <v>#N/A</v>
      </c>
      <c r="O100" s="18"/>
      <c r="P100" s="18" t="e">
        <f>VLOOKUP(E100,J13数据库!C:Q,7,0)</f>
        <v>#VALUE!</v>
      </c>
      <c r="Q100" s="18" t="e">
        <f>VLOOKUP(E100,J13数据库!C:Q,8,0)</f>
        <v>#VALUE!</v>
      </c>
      <c r="R100" s="18" t="e">
        <f>VLOOKUP(E100,J13数据库!C:Q,9,0)</f>
        <v>#VALUE!</v>
      </c>
      <c r="S100" s="19" t="e">
        <f t="shared" si="22"/>
        <v>#VALUE!</v>
      </c>
      <c r="T100" s="18" t="e">
        <f>VLOOKUP(E100,J13数据库!C:Q,10,0)</f>
        <v>#VALUE!</v>
      </c>
      <c r="U100" s="18" t="e">
        <f>VLOOKUP(E100,J13数据库!C:Q,11,0)</f>
        <v>#VALUE!</v>
      </c>
      <c r="V100" s="18"/>
      <c r="W100" s="18" t="e">
        <f>VLOOKUP(E100,J13数据库!C:Q,12,0)</f>
        <v>#VALUE!</v>
      </c>
      <c r="X100" s="18" t="e">
        <f>VLOOKUP(E100,J13数据库!C:Q,13,0)</f>
        <v>#VALUE!</v>
      </c>
      <c r="Y100" s="18" t="e">
        <f>VLOOKUP(E100,J13数据库!C:Q,14,0)</f>
        <v>#VALUE!</v>
      </c>
      <c r="Z100" s="19" t="e">
        <f t="shared" si="23"/>
        <v>#VALUE!</v>
      </c>
      <c r="AA100" s="18" t="e">
        <f>VLOOKUP(E100,J13数据库!C:Q,15,0)</f>
        <v>#VALUE!</v>
      </c>
      <c r="AB100" s="18" t="e">
        <f>VLOOKUP(H100,J13数据库!S:T,2,0)</f>
        <v>#N/A</v>
      </c>
      <c r="AC100" s="18"/>
      <c r="AD100" s="18">
        <f t="shared" si="24"/>
        <v>0</v>
      </c>
    </row>
  </sheetData>
  <sheetProtection algorithmName="SHA-512" hashValue="lAtplJKPSih7PxcVPbC06pttAdpgYNmw42HA4S1DI+3UeZPvO0qlYh5t8eZthaHa4Jc+b055wQba2kt10HfwtQ==" saltValue="COumwFOJX1p8IbcbJ7hUCw==" spinCount="100000" sheet="1" objects="1" scenarios="1"/>
  <protectedRanges>
    <protectedRange sqref="A2:D1000" name="区域1_1_1"/>
  </protectedRanges>
  <phoneticPr fontId="6" type="noConversion"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B6D55-17DC-49E5-8478-315C44772E3E}">
  <sheetPr codeName="Sheet131"/>
  <dimension ref="A1:T25"/>
  <sheetViews>
    <sheetView workbookViewId="0">
      <selection activeCell="H16" sqref="H16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12.453125" bestFit="1" customWidth="1"/>
    <col min="4" max="4" width="8.26953125" bestFit="1" customWidth="1"/>
    <col min="5" max="5" width="5.26953125" bestFit="1" customWidth="1"/>
    <col min="6" max="6" width="6.7265625" bestFit="1" customWidth="1"/>
    <col min="7" max="7" width="5.26953125" bestFit="1" customWidth="1"/>
    <col min="8" max="8" width="11.36328125" bestFit="1" customWidth="1"/>
    <col min="9" max="9" width="5.26953125" bestFit="1" customWidth="1"/>
    <col min="10" max="10" width="6.7265625" bestFit="1" customWidth="1"/>
    <col min="11" max="11" width="6.26953125" bestFit="1" customWidth="1"/>
    <col min="12" max="12" width="5.26953125" bestFit="1" customWidth="1"/>
    <col min="13" max="13" width="6.26953125" bestFit="1" customWidth="1"/>
    <col min="14" max="14" width="5.26953125" bestFit="1" customWidth="1"/>
    <col min="15" max="15" width="6.7265625" bestFit="1" customWidth="1"/>
    <col min="16" max="16" width="8.26953125" bestFit="1" customWidth="1"/>
    <col min="17" max="17" width="5.26953125" bestFit="1" customWidth="1"/>
    <col min="18" max="18" width="6.26953125" customWidth="1"/>
    <col min="19" max="19" width="9.26953125" bestFit="1" customWidth="1"/>
    <col min="20" max="20" width="11.36328125" bestFit="1" customWidth="1"/>
  </cols>
  <sheetData>
    <row r="1" spans="1:20" x14ac:dyDescent="0.25">
      <c r="A1" s="43" t="str">
        <f>HYPERLINK("#管架编号及数量输入!J1","序号/回输入界面")</f>
        <v>序号/回输入界面</v>
      </c>
      <c r="B1" s="46"/>
      <c r="C1" s="96"/>
      <c r="D1" s="97"/>
      <c r="E1" s="86" t="s">
        <v>464</v>
      </c>
      <c r="F1" s="87"/>
      <c r="G1" s="87"/>
      <c r="H1" s="87"/>
      <c r="I1" s="86" t="s">
        <v>465</v>
      </c>
      <c r="J1" s="87"/>
      <c r="K1" s="87"/>
      <c r="L1" s="87"/>
      <c r="M1" s="87"/>
      <c r="N1" s="86" t="s">
        <v>478</v>
      </c>
      <c r="O1" s="87"/>
      <c r="P1" s="87"/>
      <c r="Q1" s="87"/>
      <c r="R1" s="29"/>
      <c r="S1" s="76" t="s">
        <v>45</v>
      </c>
      <c r="T1" s="76"/>
    </row>
    <row r="2" spans="1:20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1" t="s">
        <v>12</v>
      </c>
      <c r="F2" s="3" t="s">
        <v>2</v>
      </c>
      <c r="G2" s="1" t="s">
        <v>3</v>
      </c>
      <c r="H2" s="1" t="s">
        <v>4</v>
      </c>
      <c r="I2" s="1" t="s">
        <v>12</v>
      </c>
      <c r="J2" s="1" t="s">
        <v>2</v>
      </c>
      <c r="K2" s="3" t="s">
        <v>89</v>
      </c>
      <c r="L2" s="1" t="s">
        <v>3</v>
      </c>
      <c r="M2" s="1" t="s">
        <v>4</v>
      </c>
      <c r="N2" s="1" t="s">
        <v>12</v>
      </c>
      <c r="O2" s="1" t="s">
        <v>2</v>
      </c>
      <c r="P2" s="3" t="s">
        <v>481</v>
      </c>
      <c r="Q2" s="1" t="s">
        <v>3</v>
      </c>
      <c r="R2" s="1"/>
      <c r="S2" s="3" t="s">
        <v>44</v>
      </c>
      <c r="T2" s="1" t="s">
        <v>4</v>
      </c>
    </row>
    <row r="3" spans="1:20" ht="15.5" x14ac:dyDescent="0.25">
      <c r="A3" s="3" t="s">
        <v>466</v>
      </c>
      <c r="B3" s="3" t="s">
        <v>467</v>
      </c>
      <c r="C3" s="11">
        <v>6</v>
      </c>
      <c r="D3" s="45">
        <v>10.199999999999999</v>
      </c>
      <c r="E3" s="3" t="s">
        <v>116</v>
      </c>
      <c r="F3" s="34" t="s">
        <v>468</v>
      </c>
      <c r="G3" s="3" t="s">
        <v>274</v>
      </c>
      <c r="H3" s="3" t="s">
        <v>315</v>
      </c>
      <c r="I3" s="3" t="s">
        <v>116</v>
      </c>
      <c r="J3" s="34" t="s">
        <v>468</v>
      </c>
      <c r="K3" s="1">
        <v>100</v>
      </c>
      <c r="L3" s="3" t="s">
        <v>274</v>
      </c>
      <c r="M3" s="1" t="s">
        <v>7</v>
      </c>
      <c r="N3" s="3" t="s">
        <v>116</v>
      </c>
      <c r="O3" s="36" t="s">
        <v>344</v>
      </c>
      <c r="P3" s="1">
        <f>(3.14*D3)/3</f>
        <v>10.676</v>
      </c>
      <c r="Q3" s="3" t="s">
        <v>274</v>
      </c>
      <c r="R3" s="1"/>
      <c r="S3" s="1" t="s">
        <v>311</v>
      </c>
      <c r="T3" s="3" t="s">
        <v>312</v>
      </c>
    </row>
    <row r="4" spans="1:20" ht="15.5" x14ac:dyDescent="0.25">
      <c r="A4" s="3"/>
      <c r="B4" s="1"/>
      <c r="C4" s="45">
        <v>8</v>
      </c>
      <c r="D4" s="45">
        <v>13.5</v>
      </c>
      <c r="E4" s="3" t="s">
        <v>116</v>
      </c>
      <c r="F4" s="34" t="s">
        <v>468</v>
      </c>
      <c r="G4" s="1" t="s">
        <v>16</v>
      </c>
      <c r="H4" s="3" t="s">
        <v>315</v>
      </c>
      <c r="I4" s="3" t="s">
        <v>116</v>
      </c>
      <c r="J4" s="34" t="s">
        <v>468</v>
      </c>
      <c r="K4" s="1">
        <v>100</v>
      </c>
      <c r="L4" s="3" t="s">
        <v>274</v>
      </c>
      <c r="M4" s="1" t="s">
        <v>7</v>
      </c>
      <c r="N4" s="3" t="s">
        <v>116</v>
      </c>
      <c r="O4" s="36" t="s">
        <v>344</v>
      </c>
      <c r="P4" s="1">
        <f t="shared" ref="P4:P25" si="0">(3.14*D4)/3</f>
        <v>14.13</v>
      </c>
      <c r="Q4" s="3" t="s">
        <v>274</v>
      </c>
      <c r="R4" s="1"/>
      <c r="S4" s="3" t="s">
        <v>34</v>
      </c>
      <c r="T4" s="1" t="s">
        <v>7</v>
      </c>
    </row>
    <row r="5" spans="1:20" ht="15.5" x14ac:dyDescent="0.25">
      <c r="A5" s="3"/>
      <c r="B5" s="1"/>
      <c r="C5" s="45">
        <v>10</v>
      </c>
      <c r="D5" s="45">
        <v>17.2</v>
      </c>
      <c r="E5" s="3" t="s">
        <v>116</v>
      </c>
      <c r="F5" s="34" t="s">
        <v>468</v>
      </c>
      <c r="G5" s="1" t="s">
        <v>16</v>
      </c>
      <c r="H5" s="3" t="s">
        <v>315</v>
      </c>
      <c r="I5" s="3" t="s">
        <v>116</v>
      </c>
      <c r="J5" s="34" t="s">
        <v>468</v>
      </c>
      <c r="K5" s="1">
        <v>100</v>
      </c>
      <c r="L5" s="3" t="s">
        <v>274</v>
      </c>
      <c r="M5" s="1" t="s">
        <v>7</v>
      </c>
      <c r="N5" s="3" t="s">
        <v>116</v>
      </c>
      <c r="O5" s="36" t="s">
        <v>344</v>
      </c>
      <c r="P5" s="1">
        <f t="shared" si="0"/>
        <v>18.002666666666666</v>
      </c>
      <c r="Q5" s="3" t="s">
        <v>274</v>
      </c>
      <c r="R5" s="1"/>
      <c r="S5" s="3" t="s">
        <v>54</v>
      </c>
      <c r="T5" s="3" t="s">
        <v>312</v>
      </c>
    </row>
    <row r="6" spans="1:20" ht="15.5" x14ac:dyDescent="0.25">
      <c r="A6" s="3"/>
      <c r="B6" s="1"/>
      <c r="C6" s="45">
        <v>15</v>
      </c>
      <c r="D6" s="45">
        <v>21.3</v>
      </c>
      <c r="E6" s="3" t="s">
        <v>116</v>
      </c>
      <c r="F6" s="34" t="s">
        <v>468</v>
      </c>
      <c r="G6" s="1" t="s">
        <v>16</v>
      </c>
      <c r="H6" s="3" t="s">
        <v>315</v>
      </c>
      <c r="I6" s="3" t="s">
        <v>116</v>
      </c>
      <c r="J6" s="34" t="s">
        <v>468</v>
      </c>
      <c r="K6" s="1">
        <v>100</v>
      </c>
      <c r="L6" s="3" t="s">
        <v>274</v>
      </c>
      <c r="M6" s="1" t="s">
        <v>7</v>
      </c>
      <c r="N6" s="3" t="s">
        <v>116</v>
      </c>
      <c r="O6" s="36" t="s">
        <v>344</v>
      </c>
      <c r="P6" s="1">
        <f t="shared" si="0"/>
        <v>22.294</v>
      </c>
      <c r="Q6" s="3" t="s">
        <v>274</v>
      </c>
      <c r="R6" s="1"/>
      <c r="S6" s="3" t="s">
        <v>172</v>
      </c>
      <c r="T6" s="6" t="s">
        <v>313</v>
      </c>
    </row>
    <row r="7" spans="1:20" ht="15.5" x14ac:dyDescent="0.25">
      <c r="C7" s="45">
        <v>20</v>
      </c>
      <c r="D7" s="45">
        <v>26.9</v>
      </c>
      <c r="E7" s="3" t="s">
        <v>116</v>
      </c>
      <c r="F7" s="34" t="s">
        <v>468</v>
      </c>
      <c r="G7" s="1" t="s">
        <v>16</v>
      </c>
      <c r="H7" s="3" t="s">
        <v>315</v>
      </c>
      <c r="I7" s="3" t="s">
        <v>116</v>
      </c>
      <c r="J7" s="34" t="s">
        <v>468</v>
      </c>
      <c r="K7" s="1">
        <v>100</v>
      </c>
      <c r="L7" s="3" t="s">
        <v>274</v>
      </c>
      <c r="M7" s="1" t="s">
        <v>7</v>
      </c>
      <c r="N7" s="3" t="s">
        <v>116</v>
      </c>
      <c r="O7" s="36" t="s">
        <v>344</v>
      </c>
      <c r="P7" s="1">
        <f t="shared" si="0"/>
        <v>28.155333333333331</v>
      </c>
      <c r="Q7" s="3" t="s">
        <v>274</v>
      </c>
      <c r="R7" s="1"/>
      <c r="S7" s="3" t="s">
        <v>50</v>
      </c>
      <c r="T7" s="3" t="s">
        <v>56</v>
      </c>
    </row>
    <row r="8" spans="1:20" ht="15.5" x14ac:dyDescent="0.25">
      <c r="C8" s="45">
        <v>25</v>
      </c>
      <c r="D8" s="45">
        <v>33.700000000000003</v>
      </c>
      <c r="E8" s="3" t="s">
        <v>116</v>
      </c>
      <c r="F8" s="34" t="s">
        <v>468</v>
      </c>
      <c r="G8" s="1" t="s">
        <v>16</v>
      </c>
      <c r="H8" s="3" t="s">
        <v>315</v>
      </c>
      <c r="I8" s="3" t="s">
        <v>116</v>
      </c>
      <c r="J8" s="34" t="s">
        <v>468</v>
      </c>
      <c r="K8" s="1">
        <v>100</v>
      </c>
      <c r="L8" s="3" t="s">
        <v>274</v>
      </c>
      <c r="M8" s="1" t="s">
        <v>7</v>
      </c>
      <c r="N8" s="3" t="s">
        <v>116</v>
      </c>
      <c r="O8" s="36" t="s">
        <v>344</v>
      </c>
      <c r="P8" s="1">
        <f t="shared" si="0"/>
        <v>35.272666666666673</v>
      </c>
      <c r="Q8" s="3" t="s">
        <v>274</v>
      </c>
      <c r="R8" s="1"/>
      <c r="S8" s="3" t="s">
        <v>37</v>
      </c>
      <c r="T8" s="3" t="s">
        <v>38</v>
      </c>
    </row>
    <row r="9" spans="1:20" ht="15.5" x14ac:dyDescent="0.25">
      <c r="C9" s="45">
        <v>32</v>
      </c>
      <c r="D9" s="45">
        <v>42.4</v>
      </c>
      <c r="E9" s="3" t="s">
        <v>116</v>
      </c>
      <c r="F9" s="34" t="s">
        <v>468</v>
      </c>
      <c r="G9" s="1" t="s">
        <v>16</v>
      </c>
      <c r="H9" s="3" t="s">
        <v>315</v>
      </c>
      <c r="I9" s="3" t="s">
        <v>116</v>
      </c>
      <c r="J9" s="34" t="s">
        <v>468</v>
      </c>
      <c r="K9" s="1">
        <v>100</v>
      </c>
      <c r="L9" s="3" t="s">
        <v>274</v>
      </c>
      <c r="M9" s="1" t="s">
        <v>7</v>
      </c>
      <c r="N9" s="3" t="s">
        <v>116</v>
      </c>
      <c r="O9" s="36" t="s">
        <v>344</v>
      </c>
      <c r="P9" s="1">
        <f t="shared" si="0"/>
        <v>44.378666666666668</v>
      </c>
      <c r="Q9" s="3" t="s">
        <v>274</v>
      </c>
      <c r="R9" s="30"/>
    </row>
    <row r="10" spans="1:20" ht="15.5" x14ac:dyDescent="0.25">
      <c r="C10" s="45">
        <v>40</v>
      </c>
      <c r="D10" s="45">
        <v>48.3</v>
      </c>
      <c r="E10" s="3" t="s">
        <v>116</v>
      </c>
      <c r="F10" s="34" t="s">
        <v>468</v>
      </c>
      <c r="G10" s="1" t="s">
        <v>16</v>
      </c>
      <c r="H10" s="3" t="s">
        <v>315</v>
      </c>
      <c r="I10" s="3" t="s">
        <v>116</v>
      </c>
      <c r="J10" s="34" t="s">
        <v>468</v>
      </c>
      <c r="K10" s="1">
        <v>100</v>
      </c>
      <c r="L10" s="3" t="s">
        <v>274</v>
      </c>
      <c r="M10" s="1" t="s">
        <v>7</v>
      </c>
      <c r="N10" s="3" t="s">
        <v>116</v>
      </c>
      <c r="O10" s="36" t="s">
        <v>344</v>
      </c>
      <c r="P10" s="1">
        <f t="shared" si="0"/>
        <v>50.554000000000002</v>
      </c>
      <c r="Q10" s="3" t="s">
        <v>274</v>
      </c>
      <c r="R10" s="30"/>
    </row>
    <row r="11" spans="1:20" ht="15.5" x14ac:dyDescent="0.25">
      <c r="C11" s="45">
        <v>50</v>
      </c>
      <c r="D11" s="45">
        <v>60.3</v>
      </c>
      <c r="E11" s="3" t="s">
        <v>116</v>
      </c>
      <c r="F11" s="34" t="s">
        <v>468</v>
      </c>
      <c r="G11" s="1" t="s">
        <v>16</v>
      </c>
      <c r="H11" s="3" t="s">
        <v>315</v>
      </c>
      <c r="I11" s="3" t="s">
        <v>116</v>
      </c>
      <c r="J11" s="34" t="s">
        <v>468</v>
      </c>
      <c r="K11" s="1">
        <v>100</v>
      </c>
      <c r="L11" s="3" t="s">
        <v>274</v>
      </c>
      <c r="M11" s="1" t="s">
        <v>7</v>
      </c>
      <c r="N11" s="3" t="s">
        <v>116</v>
      </c>
      <c r="O11" s="36" t="s">
        <v>344</v>
      </c>
      <c r="P11" s="1">
        <f t="shared" si="0"/>
        <v>63.113999999999997</v>
      </c>
      <c r="Q11" s="3" t="s">
        <v>274</v>
      </c>
      <c r="R11" s="30"/>
    </row>
    <row r="12" spans="1:20" ht="15.5" x14ac:dyDescent="0.25">
      <c r="C12" s="45">
        <v>65</v>
      </c>
      <c r="D12" s="45">
        <v>76.099999999999994</v>
      </c>
      <c r="E12" s="3" t="s">
        <v>116</v>
      </c>
      <c r="F12" s="34" t="s">
        <v>468</v>
      </c>
      <c r="G12" s="1" t="s">
        <v>16</v>
      </c>
      <c r="H12" s="3" t="s">
        <v>315</v>
      </c>
      <c r="I12" s="3" t="s">
        <v>116</v>
      </c>
      <c r="J12" s="34" t="s">
        <v>468</v>
      </c>
      <c r="K12" s="1">
        <v>100</v>
      </c>
      <c r="L12" s="3" t="s">
        <v>274</v>
      </c>
      <c r="M12" s="1" t="s">
        <v>7</v>
      </c>
      <c r="N12" s="3" t="s">
        <v>116</v>
      </c>
      <c r="O12" s="36" t="s">
        <v>344</v>
      </c>
      <c r="P12" s="1">
        <f t="shared" si="0"/>
        <v>79.651333333333326</v>
      </c>
      <c r="Q12" s="3" t="s">
        <v>274</v>
      </c>
      <c r="R12" s="30"/>
    </row>
    <row r="13" spans="1:20" ht="15.5" x14ac:dyDescent="0.25">
      <c r="C13" s="45">
        <v>80</v>
      </c>
      <c r="D13" s="45">
        <v>88.9</v>
      </c>
      <c r="E13" s="3" t="s">
        <v>116</v>
      </c>
      <c r="F13" s="34" t="s">
        <v>469</v>
      </c>
      <c r="G13" s="1" t="s">
        <v>16</v>
      </c>
      <c r="H13" s="3" t="s">
        <v>315</v>
      </c>
      <c r="I13" s="3" t="s">
        <v>116</v>
      </c>
      <c r="J13" s="34" t="s">
        <v>469</v>
      </c>
      <c r="K13" s="1">
        <v>125</v>
      </c>
      <c r="L13" s="3" t="s">
        <v>274</v>
      </c>
      <c r="M13" s="1" t="s">
        <v>7</v>
      </c>
      <c r="N13" s="3" t="s">
        <v>116</v>
      </c>
      <c r="O13" s="36" t="s">
        <v>344</v>
      </c>
      <c r="P13" s="1">
        <f t="shared" si="0"/>
        <v>93.048666666666676</v>
      </c>
      <c r="Q13" s="3" t="s">
        <v>274</v>
      </c>
      <c r="R13" s="30"/>
    </row>
    <row r="14" spans="1:20" ht="15.5" x14ac:dyDescent="0.25">
      <c r="C14" s="45">
        <v>100</v>
      </c>
      <c r="D14" s="45">
        <v>114.3</v>
      </c>
      <c r="E14" s="3" t="s">
        <v>116</v>
      </c>
      <c r="F14" s="34" t="s">
        <v>469</v>
      </c>
      <c r="G14" s="1" t="s">
        <v>16</v>
      </c>
      <c r="H14" s="3" t="s">
        <v>315</v>
      </c>
      <c r="I14" s="3" t="s">
        <v>116</v>
      </c>
      <c r="J14" s="34" t="s">
        <v>469</v>
      </c>
      <c r="K14" s="1">
        <v>125</v>
      </c>
      <c r="L14" s="3" t="s">
        <v>274</v>
      </c>
      <c r="M14" s="1" t="s">
        <v>7</v>
      </c>
      <c r="N14" s="3" t="s">
        <v>116</v>
      </c>
      <c r="O14" s="36" t="s">
        <v>344</v>
      </c>
      <c r="P14" s="1">
        <f t="shared" si="0"/>
        <v>119.634</v>
      </c>
      <c r="Q14" s="3" t="s">
        <v>274</v>
      </c>
      <c r="R14" s="30"/>
    </row>
    <row r="15" spans="1:20" ht="15.5" x14ac:dyDescent="0.25">
      <c r="C15" s="45">
        <v>125</v>
      </c>
      <c r="D15" s="45">
        <v>139.69999999999999</v>
      </c>
      <c r="E15" s="3" t="s">
        <v>116</v>
      </c>
      <c r="F15" s="34" t="s">
        <v>469</v>
      </c>
      <c r="G15" s="1" t="s">
        <v>16</v>
      </c>
      <c r="H15" s="3" t="s">
        <v>315</v>
      </c>
      <c r="I15" s="3" t="s">
        <v>116</v>
      </c>
      <c r="J15" s="34" t="s">
        <v>469</v>
      </c>
      <c r="K15" s="1">
        <v>125</v>
      </c>
      <c r="L15" s="3" t="s">
        <v>274</v>
      </c>
      <c r="M15" s="1" t="s">
        <v>7</v>
      </c>
      <c r="N15" s="3" t="s">
        <v>116</v>
      </c>
      <c r="O15" s="36" t="s">
        <v>344</v>
      </c>
      <c r="P15" s="1">
        <f t="shared" si="0"/>
        <v>146.21933333333331</v>
      </c>
      <c r="Q15" s="3" t="s">
        <v>274</v>
      </c>
      <c r="R15" s="30"/>
    </row>
    <row r="16" spans="1:20" ht="15.5" x14ac:dyDescent="0.25">
      <c r="C16" s="45">
        <v>150</v>
      </c>
      <c r="D16" s="45">
        <v>168.3</v>
      </c>
      <c r="E16" s="3" t="s">
        <v>116</v>
      </c>
      <c r="F16" s="34" t="s">
        <v>469</v>
      </c>
      <c r="G16" s="1" t="s">
        <v>16</v>
      </c>
      <c r="H16" s="3" t="s">
        <v>315</v>
      </c>
      <c r="I16" s="3" t="s">
        <v>116</v>
      </c>
      <c r="J16" s="34" t="s">
        <v>469</v>
      </c>
      <c r="K16" s="1">
        <v>125</v>
      </c>
      <c r="L16" s="3" t="s">
        <v>274</v>
      </c>
      <c r="M16" s="1" t="s">
        <v>7</v>
      </c>
      <c r="N16" s="3" t="s">
        <v>116</v>
      </c>
      <c r="O16" s="36" t="s">
        <v>344</v>
      </c>
      <c r="P16" s="1">
        <f t="shared" si="0"/>
        <v>176.15400000000002</v>
      </c>
      <c r="Q16" s="3" t="s">
        <v>274</v>
      </c>
      <c r="R16" s="30"/>
    </row>
    <row r="17" spans="3:18" ht="15.5" x14ac:dyDescent="0.25">
      <c r="C17" s="45">
        <v>200</v>
      </c>
      <c r="D17" s="45">
        <v>219.1</v>
      </c>
      <c r="E17" s="3" t="s">
        <v>116</v>
      </c>
      <c r="F17" s="34" t="s">
        <v>291</v>
      </c>
      <c r="G17" s="1" t="s">
        <v>16</v>
      </c>
      <c r="H17" s="3" t="s">
        <v>315</v>
      </c>
      <c r="I17" s="3" t="s">
        <v>116</v>
      </c>
      <c r="J17" s="34" t="s">
        <v>291</v>
      </c>
      <c r="K17" s="1">
        <v>200</v>
      </c>
      <c r="L17" s="3" t="s">
        <v>274</v>
      </c>
      <c r="M17" s="1" t="s">
        <v>7</v>
      </c>
      <c r="N17" s="3" t="s">
        <v>116</v>
      </c>
      <c r="O17" s="36" t="s">
        <v>344</v>
      </c>
      <c r="P17" s="1">
        <f t="shared" si="0"/>
        <v>229.32466666666667</v>
      </c>
      <c r="Q17" s="3" t="s">
        <v>274</v>
      </c>
      <c r="R17" s="30"/>
    </row>
    <row r="18" spans="3:18" ht="15.5" x14ac:dyDescent="0.25">
      <c r="C18" s="45">
        <v>250</v>
      </c>
      <c r="D18" s="45">
        <v>273</v>
      </c>
      <c r="E18" s="3" t="s">
        <v>116</v>
      </c>
      <c r="F18" s="34" t="s">
        <v>291</v>
      </c>
      <c r="G18" s="1" t="s">
        <v>16</v>
      </c>
      <c r="H18" s="3" t="s">
        <v>315</v>
      </c>
      <c r="I18" s="3" t="s">
        <v>116</v>
      </c>
      <c r="J18" s="34" t="s">
        <v>291</v>
      </c>
      <c r="K18" s="1">
        <v>200</v>
      </c>
      <c r="L18" s="3" t="s">
        <v>274</v>
      </c>
      <c r="M18" s="1" t="s">
        <v>7</v>
      </c>
      <c r="N18" s="3" t="s">
        <v>116</v>
      </c>
      <c r="O18" s="36" t="s">
        <v>480</v>
      </c>
      <c r="P18" s="1">
        <f t="shared" si="0"/>
        <v>285.74</v>
      </c>
      <c r="Q18" s="3" t="s">
        <v>274</v>
      </c>
      <c r="R18" s="30"/>
    </row>
    <row r="19" spans="3:18" ht="15.5" x14ac:dyDescent="0.25">
      <c r="C19" s="45">
        <v>300</v>
      </c>
      <c r="D19" s="45">
        <v>329.3</v>
      </c>
      <c r="E19" s="3" t="s">
        <v>116</v>
      </c>
      <c r="F19" s="34" t="s">
        <v>291</v>
      </c>
      <c r="G19" s="1" t="s">
        <v>16</v>
      </c>
      <c r="H19" s="3" t="s">
        <v>315</v>
      </c>
      <c r="I19" s="3" t="s">
        <v>116</v>
      </c>
      <c r="J19" s="34" t="s">
        <v>291</v>
      </c>
      <c r="K19" s="1">
        <v>250</v>
      </c>
      <c r="L19" s="3" t="s">
        <v>274</v>
      </c>
      <c r="M19" s="1" t="s">
        <v>7</v>
      </c>
      <c r="N19" s="3" t="s">
        <v>116</v>
      </c>
      <c r="O19" s="36" t="s">
        <v>480</v>
      </c>
      <c r="P19" s="1">
        <f t="shared" si="0"/>
        <v>344.66733333333337</v>
      </c>
      <c r="Q19" s="3" t="s">
        <v>274</v>
      </c>
      <c r="R19" s="30"/>
    </row>
    <row r="20" spans="3:18" ht="15.5" x14ac:dyDescent="0.25">
      <c r="C20" s="45">
        <v>350</v>
      </c>
      <c r="D20" s="45">
        <v>355.6</v>
      </c>
      <c r="E20" s="3" t="s">
        <v>116</v>
      </c>
      <c r="F20" s="34" t="s">
        <v>291</v>
      </c>
      <c r="G20" s="1" t="s">
        <v>16</v>
      </c>
      <c r="H20" s="3" t="s">
        <v>315</v>
      </c>
      <c r="I20" s="3" t="s">
        <v>116</v>
      </c>
      <c r="J20" s="34" t="s">
        <v>291</v>
      </c>
      <c r="K20" s="1">
        <v>300</v>
      </c>
      <c r="L20" s="3" t="s">
        <v>274</v>
      </c>
      <c r="M20" s="1" t="s">
        <v>7</v>
      </c>
      <c r="N20" s="3" t="s">
        <v>116</v>
      </c>
      <c r="O20" s="36" t="s">
        <v>480</v>
      </c>
      <c r="P20" s="1">
        <f t="shared" si="0"/>
        <v>372.19466666666671</v>
      </c>
      <c r="Q20" s="3" t="s">
        <v>274</v>
      </c>
      <c r="R20" s="30"/>
    </row>
    <row r="21" spans="3:18" ht="15.5" x14ac:dyDescent="0.25">
      <c r="C21" s="45">
        <v>400</v>
      </c>
      <c r="D21" s="45">
        <v>406.4</v>
      </c>
      <c r="E21" s="3" t="s">
        <v>116</v>
      </c>
      <c r="F21" s="34" t="s">
        <v>291</v>
      </c>
      <c r="G21" s="1" t="s">
        <v>16</v>
      </c>
      <c r="H21" s="3" t="s">
        <v>315</v>
      </c>
      <c r="I21" s="3" t="s">
        <v>116</v>
      </c>
      <c r="J21" s="34" t="s">
        <v>322</v>
      </c>
      <c r="K21" s="1">
        <v>350</v>
      </c>
      <c r="L21" s="3" t="s">
        <v>274</v>
      </c>
      <c r="M21" s="1" t="s">
        <v>7</v>
      </c>
      <c r="N21" s="3" t="s">
        <v>116</v>
      </c>
      <c r="O21" s="36" t="s">
        <v>480</v>
      </c>
      <c r="P21" s="1">
        <f t="shared" si="0"/>
        <v>425.36533333333335</v>
      </c>
      <c r="Q21" s="3" t="s">
        <v>274</v>
      </c>
      <c r="R21" s="30"/>
    </row>
    <row r="22" spans="3:18" ht="15.5" x14ac:dyDescent="0.25">
      <c r="C22" s="45">
        <v>450</v>
      </c>
      <c r="D22" s="45">
        <v>457</v>
      </c>
      <c r="E22" s="3" t="s">
        <v>116</v>
      </c>
      <c r="F22" s="34" t="s">
        <v>291</v>
      </c>
      <c r="G22" s="1" t="s">
        <v>16</v>
      </c>
      <c r="H22" s="3" t="s">
        <v>315</v>
      </c>
      <c r="I22" s="3" t="s">
        <v>116</v>
      </c>
      <c r="J22" s="34" t="s">
        <v>322</v>
      </c>
      <c r="K22" s="1">
        <v>350</v>
      </c>
      <c r="L22" s="3" t="s">
        <v>274</v>
      </c>
      <c r="M22" s="1" t="s">
        <v>7</v>
      </c>
      <c r="N22" s="3" t="s">
        <v>116</v>
      </c>
      <c r="O22" s="36" t="s">
        <v>480</v>
      </c>
      <c r="P22" s="1">
        <f t="shared" si="0"/>
        <v>478.32666666666665</v>
      </c>
      <c r="Q22" s="3" t="s">
        <v>274</v>
      </c>
      <c r="R22" s="30"/>
    </row>
    <row r="23" spans="3:18" ht="15.5" x14ac:dyDescent="0.25">
      <c r="C23" s="45">
        <v>500</v>
      </c>
      <c r="D23" s="45">
        <v>508</v>
      </c>
      <c r="E23" s="3" t="s">
        <v>116</v>
      </c>
      <c r="F23" s="34" t="s">
        <v>322</v>
      </c>
      <c r="G23" s="1" t="s">
        <v>16</v>
      </c>
      <c r="H23" s="3" t="s">
        <v>315</v>
      </c>
      <c r="I23" s="3" t="s">
        <v>116</v>
      </c>
      <c r="J23" s="34" t="s">
        <v>322</v>
      </c>
      <c r="K23" s="1">
        <v>350</v>
      </c>
      <c r="L23" s="3" t="s">
        <v>274</v>
      </c>
      <c r="M23" s="1" t="s">
        <v>7</v>
      </c>
      <c r="N23" s="3" t="s">
        <v>116</v>
      </c>
      <c r="O23" s="36" t="s">
        <v>365</v>
      </c>
      <c r="P23" s="1">
        <f t="shared" si="0"/>
        <v>531.70666666666671</v>
      </c>
      <c r="Q23" s="3" t="s">
        <v>274</v>
      </c>
      <c r="R23" s="30"/>
    </row>
    <row r="24" spans="3:18" ht="15.5" x14ac:dyDescent="0.25">
      <c r="C24" s="45">
        <v>550</v>
      </c>
      <c r="D24" s="45">
        <v>559</v>
      </c>
      <c r="E24" s="3" t="s">
        <v>116</v>
      </c>
      <c r="F24" s="34" t="s">
        <v>322</v>
      </c>
      <c r="G24" s="1" t="s">
        <v>16</v>
      </c>
      <c r="H24" s="3" t="s">
        <v>315</v>
      </c>
      <c r="I24" s="3" t="s">
        <v>116</v>
      </c>
      <c r="J24" s="34" t="s">
        <v>322</v>
      </c>
      <c r="K24" s="1">
        <v>400</v>
      </c>
      <c r="L24" s="3" t="s">
        <v>274</v>
      </c>
      <c r="M24" s="1" t="s">
        <v>7</v>
      </c>
      <c r="N24" s="3" t="s">
        <v>116</v>
      </c>
      <c r="O24" s="36" t="s">
        <v>365</v>
      </c>
      <c r="P24" s="1">
        <f t="shared" si="0"/>
        <v>585.0866666666667</v>
      </c>
      <c r="Q24" s="3" t="s">
        <v>274</v>
      </c>
      <c r="R24" s="30"/>
    </row>
    <row r="25" spans="3:18" ht="15.5" x14ac:dyDescent="0.25">
      <c r="C25" s="45">
        <v>600</v>
      </c>
      <c r="D25" s="45">
        <v>610</v>
      </c>
      <c r="E25" s="3" t="s">
        <v>116</v>
      </c>
      <c r="F25" s="34" t="s">
        <v>322</v>
      </c>
      <c r="G25" s="1" t="s">
        <v>16</v>
      </c>
      <c r="H25" s="3" t="s">
        <v>315</v>
      </c>
      <c r="I25" s="3" t="s">
        <v>116</v>
      </c>
      <c r="J25" s="34" t="s">
        <v>322</v>
      </c>
      <c r="K25" s="1">
        <v>450</v>
      </c>
      <c r="L25" s="3" t="s">
        <v>274</v>
      </c>
      <c r="M25" s="1" t="s">
        <v>7</v>
      </c>
      <c r="N25" s="3" t="s">
        <v>116</v>
      </c>
      <c r="O25" s="36" t="s">
        <v>365</v>
      </c>
      <c r="P25" s="1">
        <f t="shared" si="0"/>
        <v>638.4666666666667</v>
      </c>
      <c r="Q25" s="3" t="s">
        <v>274</v>
      </c>
      <c r="R25" s="30"/>
    </row>
  </sheetData>
  <sheetProtection algorithmName="SHA-512" hashValue="8Qx6QEbHIcc+qDN45BViu9CHCOJfT+1DmmoJ449YQBChh0NErsTns+lDgfL6fYNsNk9UBf0i/AFMQS03gOr+3g==" saltValue="raBEwHxnqIs13tB8wHpNIg==" spinCount="100000" sheet="1" objects="1" scenarios="1"/>
  <mergeCells count="5">
    <mergeCell ref="C1:D1"/>
    <mergeCell ref="E1:H1"/>
    <mergeCell ref="I1:M1"/>
    <mergeCell ref="S1:T1"/>
    <mergeCell ref="N1:Q1"/>
  </mergeCells>
  <phoneticPr fontId="6" type="noConversion"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400C6-2AFE-4820-8555-B4A6B347C33E}">
  <sheetPr codeName="Sheet132"/>
  <dimension ref="A1:AA100"/>
  <sheetViews>
    <sheetView workbookViewId="0">
      <selection activeCell="G6" sqref="G6"/>
    </sheetView>
  </sheetViews>
  <sheetFormatPr defaultRowHeight="14" x14ac:dyDescent="0.25"/>
  <cols>
    <col min="1" max="1" width="16.90625" style="23" bestFit="1" customWidth="1"/>
    <col min="2" max="2" width="16.90625" style="35" bestFit="1" customWidth="1"/>
    <col min="3" max="6" width="5.26953125" bestFit="1" customWidth="1"/>
    <col min="7" max="7" width="13.453125" bestFit="1" customWidth="1"/>
    <col min="8" max="9" width="10.26953125" bestFit="1" customWidth="1"/>
    <col min="10" max="10" width="11.36328125" bestFit="1" customWidth="1"/>
    <col min="11" max="11" width="13.453125" bestFit="1" customWidth="1"/>
    <col min="12" max="12" width="7.26953125" bestFit="1" customWidth="1"/>
    <col min="13" max="13" width="5.26953125" bestFit="1" customWidth="1"/>
    <col min="14" max="14" width="6.26953125" bestFit="1" customWidth="1"/>
    <col min="15" max="15" width="5.26953125" bestFit="1" customWidth="1"/>
    <col min="16" max="16" width="11.36328125" bestFit="1" customWidth="1"/>
    <col min="17" max="17" width="6.26953125" bestFit="1" customWidth="1"/>
    <col min="18" max="18" width="9.26953125" bestFit="1" customWidth="1"/>
    <col min="19" max="19" width="5.26953125" bestFit="1" customWidth="1"/>
    <col min="20" max="20" width="6.26953125" bestFit="1" customWidth="1"/>
    <col min="21" max="21" width="5.26953125" bestFit="1" customWidth="1"/>
    <col min="22" max="22" width="11.36328125" bestFit="1" customWidth="1"/>
    <col min="23" max="23" width="6.26953125" bestFit="1" customWidth="1"/>
    <col min="24" max="24" width="8.26953125" bestFit="1" customWidth="1"/>
    <col min="25" max="25" width="5.26953125" bestFit="1" customWidth="1"/>
    <col min="26" max="26" width="6.26953125" bestFit="1" customWidth="1"/>
    <col min="27" max="27" width="5.26953125" bestFit="1" customWidth="1"/>
  </cols>
  <sheetData>
    <row r="1" spans="1:27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41</v>
      </c>
      <c r="G1" s="18" t="s">
        <v>153</v>
      </c>
      <c r="H1" s="18" t="s">
        <v>154</v>
      </c>
      <c r="I1" s="18" t="s">
        <v>155</v>
      </c>
      <c r="J1" s="18" t="s">
        <v>48</v>
      </c>
      <c r="K1" s="18" t="s">
        <v>82</v>
      </c>
      <c r="L1" s="19" t="s">
        <v>79</v>
      </c>
      <c r="M1" s="18" t="s">
        <v>3</v>
      </c>
      <c r="N1" s="18" t="s">
        <v>160</v>
      </c>
      <c r="O1" s="18" t="s">
        <v>5</v>
      </c>
      <c r="P1" s="18" t="s">
        <v>48</v>
      </c>
      <c r="Q1" s="18" t="s">
        <v>82</v>
      </c>
      <c r="R1" s="19" t="s">
        <v>79</v>
      </c>
      <c r="S1" s="18" t="s">
        <v>3</v>
      </c>
      <c r="T1" s="18" t="s">
        <v>160</v>
      </c>
      <c r="U1" s="18" t="s">
        <v>5</v>
      </c>
      <c r="V1" s="18" t="s">
        <v>48</v>
      </c>
      <c r="W1" s="18" t="s">
        <v>82</v>
      </c>
      <c r="X1" s="19" t="s">
        <v>79</v>
      </c>
      <c r="Y1" s="18" t="s">
        <v>3</v>
      </c>
      <c r="Z1" s="18" t="s">
        <v>160</v>
      </c>
      <c r="AA1" s="18" t="s">
        <v>5</v>
      </c>
    </row>
    <row r="2" spans="1:27" x14ac:dyDescent="0.25">
      <c r="A2" s="22">
        <v>62</v>
      </c>
      <c r="B2" s="3" t="s">
        <v>1097</v>
      </c>
      <c r="C2" s="3">
        <v>2</v>
      </c>
      <c r="D2" s="3" t="s">
        <v>482</v>
      </c>
      <c r="E2" s="18" t="str">
        <f>TRIM(MID(SUBSTITUTE($B2,"-",REPT(" ",99)),COLUMN(B2)*99-98,99))</f>
        <v>A</v>
      </c>
      <c r="F2" s="18">
        <f>VALUE(TRIM(MID(SUBSTITUTE($B2,"-",REPT(" ",99)),COLUMN(C2)*99-98,99)))</f>
        <v>50</v>
      </c>
      <c r="G2" s="18" t="str">
        <f>TRIM(MID(SUBSTITUTE($B2,"-",REPT(" ",99)),COLUMN(D2)*99-98,99))</f>
        <v>200x301</v>
      </c>
      <c r="H2" s="18">
        <f t="shared" ref="H2:I11" si="0">VALUE(TRIM(MID(SUBSTITUTE($G2,"x",REPT(" ",99)),COLUMN(A2)*99-98,99)))</f>
        <v>200</v>
      </c>
      <c r="I2" s="18">
        <f t="shared" si="0"/>
        <v>301</v>
      </c>
      <c r="J2" s="18" t="str">
        <f>VLOOKUP(E2,K1数据库!C:Q,2,0)</f>
        <v>H型钢</v>
      </c>
      <c r="K2" s="18" t="str">
        <f>VLOOKUP(E2,K1数据库!C:Q,3,0)</f>
        <v>H100x100x6x8</v>
      </c>
      <c r="L2" s="19">
        <f>VLOOKUP(E2,K1数据库!C:Q,4,0)*C2</f>
        <v>0.4</v>
      </c>
      <c r="M2" s="18" t="str">
        <f>VLOOKUP(E2,K1数据库!C:Q,5,0)</f>
        <v>m</v>
      </c>
      <c r="N2" s="18" t="str">
        <f>VLOOKUP(E2,K1数据库!C:Q,6,0)</f>
        <v>Q235B</v>
      </c>
      <c r="O2" s="18"/>
      <c r="P2" s="18" t="str">
        <f>VLOOKUP(E2,K1数据库!C:Q,7,0)</f>
        <v>钢板</v>
      </c>
      <c r="Q2" s="18" t="str">
        <f>VLOOKUP(E2,K1数据库!C:Q,8,0)</f>
        <v>δ=10</v>
      </c>
      <c r="R2" s="25">
        <f>VLOOKUP(E2,K1数据库!C:Q,9,0)*C2</f>
        <v>0</v>
      </c>
      <c r="S2" s="18" t="str">
        <f>VLOOKUP(E2,K1数据库!C:Q,10,0)</f>
        <v>m²</v>
      </c>
      <c r="T2" s="18" t="str">
        <f>VLOOKUP(E2,K1数据库!C:Q,11,0)</f>
        <v>Q235B</v>
      </c>
      <c r="U2" s="18"/>
      <c r="V2" s="18" t="str">
        <f>VLOOKUP(E2,K1数据库!C:Q,12,0)</f>
        <v>钢板</v>
      </c>
      <c r="W2" s="18" t="str">
        <f>VLOOKUP(E2,K1数据库!C:Q,13,0)</f>
        <v>δ=10</v>
      </c>
      <c r="X2" s="27">
        <f>(H2/1000)*(I2/1000)*C2</f>
        <v>0.12040000000000001</v>
      </c>
      <c r="Y2" s="18" t="str">
        <f>VLOOKUP(E2,K1数据库!C:Q,14,0)</f>
        <v>m²</v>
      </c>
      <c r="Z2" s="18" t="str">
        <f>VLOOKUP(E2,K1数据库!C:Q,15,0)</f>
        <v>Q235B</v>
      </c>
      <c r="AA2" s="18"/>
    </row>
    <row r="3" spans="1:27" x14ac:dyDescent="0.25">
      <c r="A3" s="22"/>
      <c r="B3" s="3"/>
      <c r="C3" s="3"/>
      <c r="D3" s="3"/>
      <c r="E3" s="18" t="str">
        <f t="shared" ref="E3:E11" si="1">TRIM(MID(SUBSTITUTE($B3,"-",REPT(" ",99)),COLUMN(B3)*99-98,99))</f>
        <v/>
      </c>
      <c r="F3" s="18" t="e">
        <f t="shared" ref="F3:F11" si="2">VALUE(TRIM(MID(SUBSTITUTE($B3,"-",REPT(" ",99)),COLUMN(C3)*99-98,99)))</f>
        <v>#VALUE!</v>
      </c>
      <c r="G3" s="18" t="str">
        <f t="shared" ref="G3:G11" si="3">TRIM(MID(SUBSTITUTE($B3,"-",REPT(" ",99)),COLUMN(D3)*99-98,99))</f>
        <v/>
      </c>
      <c r="H3" s="18" t="e">
        <f t="shared" si="0"/>
        <v>#VALUE!</v>
      </c>
      <c r="I3" s="18" t="e">
        <f t="shared" si="0"/>
        <v>#VALUE!</v>
      </c>
      <c r="J3" s="18" t="e">
        <f>VLOOKUP(E3,K1数据库!C:Q,2,0)</f>
        <v>#N/A</v>
      </c>
      <c r="K3" s="18" t="e">
        <f>VLOOKUP(E3,K1数据库!C:Q,3,0)</f>
        <v>#N/A</v>
      </c>
      <c r="L3" s="19" t="e">
        <f>VLOOKUP(E3,K1数据库!C:Q,4,0)*C3</f>
        <v>#N/A</v>
      </c>
      <c r="M3" s="18" t="e">
        <f>VLOOKUP(E3,K1数据库!C:Q,5,0)</f>
        <v>#N/A</v>
      </c>
      <c r="N3" s="18" t="e">
        <f>VLOOKUP(E3,K1数据库!C:Q,6,0)</f>
        <v>#N/A</v>
      </c>
      <c r="O3" s="18"/>
      <c r="P3" s="18" t="e">
        <f>VLOOKUP(E3,K1数据库!C:Q,7,0)</f>
        <v>#N/A</v>
      </c>
      <c r="Q3" s="18" t="e">
        <f>VLOOKUP(E3,K1数据库!C:Q,8,0)</f>
        <v>#N/A</v>
      </c>
      <c r="R3" s="25" t="e">
        <f>VLOOKUP(E3,K1数据库!C:Q,9,0)*C3</f>
        <v>#N/A</v>
      </c>
      <c r="S3" s="18" t="e">
        <f>VLOOKUP(E3,K1数据库!C:Q,10,0)</f>
        <v>#N/A</v>
      </c>
      <c r="T3" s="18" t="e">
        <f>VLOOKUP(E3,K1数据库!C:Q,11,0)</f>
        <v>#N/A</v>
      </c>
      <c r="U3" s="18"/>
      <c r="V3" s="18" t="e">
        <f>VLOOKUP(E3,K1数据库!C:Q,12,0)</f>
        <v>#N/A</v>
      </c>
      <c r="W3" s="18" t="e">
        <f>VLOOKUP(E3,K1数据库!C:Q,13,0)</f>
        <v>#N/A</v>
      </c>
      <c r="X3" s="27" t="e">
        <f t="shared" ref="X3:X11" si="4">(H3/1000)*(I3/1000)*C3</f>
        <v>#VALUE!</v>
      </c>
      <c r="Y3" s="18" t="e">
        <f>VLOOKUP(E3,K1数据库!C:Q,14,0)</f>
        <v>#N/A</v>
      </c>
      <c r="Z3" s="18" t="e">
        <f>VLOOKUP(E3,K1数据库!C:Q,15,0)</f>
        <v>#N/A</v>
      </c>
      <c r="AA3" s="18"/>
    </row>
    <row r="4" spans="1:27" x14ac:dyDescent="0.25">
      <c r="A4" s="22"/>
      <c r="B4" s="3"/>
      <c r="C4" s="3"/>
      <c r="D4" s="3"/>
      <c r="E4" s="18" t="str">
        <f t="shared" si="1"/>
        <v/>
      </c>
      <c r="F4" s="18" t="e">
        <f t="shared" si="2"/>
        <v>#VALUE!</v>
      </c>
      <c r="G4" s="18" t="str">
        <f t="shared" si="3"/>
        <v/>
      </c>
      <c r="H4" s="18" t="e">
        <f t="shared" si="0"/>
        <v>#VALUE!</v>
      </c>
      <c r="I4" s="18" t="e">
        <f t="shared" si="0"/>
        <v>#VALUE!</v>
      </c>
      <c r="J4" s="18" t="e">
        <f>VLOOKUP(E4,K1数据库!C:Q,2,0)</f>
        <v>#N/A</v>
      </c>
      <c r="K4" s="18" t="e">
        <f>VLOOKUP(E4,K1数据库!C:Q,3,0)</f>
        <v>#N/A</v>
      </c>
      <c r="L4" s="19" t="e">
        <f>VLOOKUP(E4,K1数据库!C:Q,4,0)*C4</f>
        <v>#N/A</v>
      </c>
      <c r="M4" s="18" t="e">
        <f>VLOOKUP(E4,K1数据库!C:Q,5,0)</f>
        <v>#N/A</v>
      </c>
      <c r="N4" s="18" t="e">
        <f>VLOOKUP(E4,K1数据库!C:Q,6,0)</f>
        <v>#N/A</v>
      </c>
      <c r="O4" s="18"/>
      <c r="P4" s="18" t="e">
        <f>VLOOKUP(E4,K1数据库!C:Q,7,0)</f>
        <v>#N/A</v>
      </c>
      <c r="Q4" s="18" t="e">
        <f>VLOOKUP(E4,K1数据库!C:Q,8,0)</f>
        <v>#N/A</v>
      </c>
      <c r="R4" s="25" t="e">
        <f>VLOOKUP(E4,K1数据库!C:Q,9,0)*C4</f>
        <v>#N/A</v>
      </c>
      <c r="S4" s="18" t="e">
        <f>VLOOKUP(E4,K1数据库!C:Q,10,0)</f>
        <v>#N/A</v>
      </c>
      <c r="T4" s="18" t="e">
        <f>VLOOKUP(E4,K1数据库!C:Q,11,0)</f>
        <v>#N/A</v>
      </c>
      <c r="U4" s="18"/>
      <c r="V4" s="18" t="e">
        <f>VLOOKUP(E4,K1数据库!C:Q,12,0)</f>
        <v>#N/A</v>
      </c>
      <c r="W4" s="18" t="e">
        <f>VLOOKUP(E4,K1数据库!C:Q,13,0)</f>
        <v>#N/A</v>
      </c>
      <c r="X4" s="27" t="e">
        <f t="shared" si="4"/>
        <v>#VALUE!</v>
      </c>
      <c r="Y4" s="18" t="e">
        <f>VLOOKUP(E4,K1数据库!C:Q,14,0)</f>
        <v>#N/A</v>
      </c>
      <c r="Z4" s="18" t="e">
        <f>VLOOKUP(E4,K1数据库!C:Q,15,0)</f>
        <v>#N/A</v>
      </c>
      <c r="AA4" s="18"/>
    </row>
    <row r="5" spans="1:27" x14ac:dyDescent="0.25">
      <c r="A5" s="22"/>
      <c r="B5" s="3"/>
      <c r="C5" s="3"/>
      <c r="D5" s="3"/>
      <c r="E5" s="18" t="str">
        <f t="shared" si="1"/>
        <v/>
      </c>
      <c r="F5" s="18" t="e">
        <f t="shared" si="2"/>
        <v>#VALUE!</v>
      </c>
      <c r="G5" s="18" t="str">
        <f t="shared" si="3"/>
        <v/>
      </c>
      <c r="H5" s="18" t="e">
        <f t="shared" si="0"/>
        <v>#VALUE!</v>
      </c>
      <c r="I5" s="18" t="e">
        <f t="shared" si="0"/>
        <v>#VALUE!</v>
      </c>
      <c r="J5" s="18" t="e">
        <f>VLOOKUP(E5,K1数据库!C:Q,2,0)</f>
        <v>#N/A</v>
      </c>
      <c r="K5" s="18" t="e">
        <f>VLOOKUP(E5,K1数据库!C:Q,3,0)</f>
        <v>#N/A</v>
      </c>
      <c r="L5" s="19" t="e">
        <f>VLOOKUP(E5,K1数据库!C:Q,4,0)*C5</f>
        <v>#N/A</v>
      </c>
      <c r="M5" s="18" t="e">
        <f>VLOOKUP(E5,K1数据库!C:Q,5,0)</f>
        <v>#N/A</v>
      </c>
      <c r="N5" s="18" t="e">
        <f>VLOOKUP(E5,K1数据库!C:Q,6,0)</f>
        <v>#N/A</v>
      </c>
      <c r="O5" s="18"/>
      <c r="P5" s="18" t="e">
        <f>VLOOKUP(E5,K1数据库!C:Q,7,0)</f>
        <v>#N/A</v>
      </c>
      <c r="Q5" s="18" t="e">
        <f>VLOOKUP(E5,K1数据库!C:Q,8,0)</f>
        <v>#N/A</v>
      </c>
      <c r="R5" s="25" t="e">
        <f>VLOOKUP(E5,K1数据库!C:Q,9,0)*C5</f>
        <v>#N/A</v>
      </c>
      <c r="S5" s="18" t="e">
        <f>VLOOKUP(E5,K1数据库!C:Q,10,0)</f>
        <v>#N/A</v>
      </c>
      <c r="T5" s="18" t="e">
        <f>VLOOKUP(E5,K1数据库!C:Q,11,0)</f>
        <v>#N/A</v>
      </c>
      <c r="U5" s="18"/>
      <c r="V5" s="18" t="e">
        <f>VLOOKUP(E5,K1数据库!C:Q,12,0)</f>
        <v>#N/A</v>
      </c>
      <c r="W5" s="18" t="e">
        <f>VLOOKUP(E5,K1数据库!C:Q,13,0)</f>
        <v>#N/A</v>
      </c>
      <c r="X5" s="27" t="e">
        <f t="shared" si="4"/>
        <v>#VALUE!</v>
      </c>
      <c r="Y5" s="18" t="e">
        <f>VLOOKUP(E5,K1数据库!C:Q,14,0)</f>
        <v>#N/A</v>
      </c>
      <c r="Z5" s="18" t="e">
        <f>VLOOKUP(E5,K1数据库!C:Q,15,0)</f>
        <v>#N/A</v>
      </c>
      <c r="AA5" s="18"/>
    </row>
    <row r="6" spans="1:27" x14ac:dyDescent="0.25">
      <c r="A6" s="22"/>
      <c r="B6" s="3"/>
      <c r="C6" s="3"/>
      <c r="D6" s="3"/>
      <c r="E6" s="18" t="str">
        <f t="shared" si="1"/>
        <v/>
      </c>
      <c r="F6" s="18" t="e">
        <f t="shared" si="2"/>
        <v>#VALUE!</v>
      </c>
      <c r="G6" s="18" t="str">
        <f t="shared" si="3"/>
        <v/>
      </c>
      <c r="H6" s="18" t="e">
        <f t="shared" si="0"/>
        <v>#VALUE!</v>
      </c>
      <c r="I6" s="18" t="e">
        <f t="shared" si="0"/>
        <v>#VALUE!</v>
      </c>
      <c r="J6" s="18" t="e">
        <f>VLOOKUP(E6,K1数据库!C:Q,2,0)</f>
        <v>#N/A</v>
      </c>
      <c r="K6" s="18" t="e">
        <f>VLOOKUP(E6,K1数据库!C:Q,3,0)</f>
        <v>#N/A</v>
      </c>
      <c r="L6" s="19" t="e">
        <f>VLOOKUP(E6,K1数据库!C:Q,4,0)*C6</f>
        <v>#N/A</v>
      </c>
      <c r="M6" s="18" t="e">
        <f>VLOOKUP(E6,K1数据库!C:Q,5,0)</f>
        <v>#N/A</v>
      </c>
      <c r="N6" s="18" t="e">
        <f>VLOOKUP(E6,K1数据库!C:Q,6,0)</f>
        <v>#N/A</v>
      </c>
      <c r="O6" s="18"/>
      <c r="P6" s="18" t="e">
        <f>VLOOKUP(E6,K1数据库!C:Q,7,0)</f>
        <v>#N/A</v>
      </c>
      <c r="Q6" s="18" t="e">
        <f>VLOOKUP(E6,K1数据库!C:Q,8,0)</f>
        <v>#N/A</v>
      </c>
      <c r="R6" s="25" t="e">
        <f>VLOOKUP(E6,K1数据库!C:Q,9,0)*C6</f>
        <v>#N/A</v>
      </c>
      <c r="S6" s="18" t="e">
        <f>VLOOKUP(E6,K1数据库!C:Q,10,0)</f>
        <v>#N/A</v>
      </c>
      <c r="T6" s="18" t="e">
        <f>VLOOKUP(E6,K1数据库!C:Q,11,0)</f>
        <v>#N/A</v>
      </c>
      <c r="U6" s="18"/>
      <c r="V6" s="18" t="e">
        <f>VLOOKUP(E6,K1数据库!C:Q,12,0)</f>
        <v>#N/A</v>
      </c>
      <c r="W6" s="18" t="e">
        <f>VLOOKUP(E6,K1数据库!C:Q,13,0)</f>
        <v>#N/A</v>
      </c>
      <c r="X6" s="27" t="e">
        <f t="shared" si="4"/>
        <v>#VALUE!</v>
      </c>
      <c r="Y6" s="18" t="e">
        <f>VLOOKUP(E6,K1数据库!C:Q,14,0)</f>
        <v>#N/A</v>
      </c>
      <c r="Z6" s="18" t="e">
        <f>VLOOKUP(E6,K1数据库!C:Q,15,0)</f>
        <v>#N/A</v>
      </c>
      <c r="AA6" s="18"/>
    </row>
    <row r="7" spans="1:27" x14ac:dyDescent="0.25">
      <c r="A7" s="22"/>
      <c r="B7" s="3"/>
      <c r="C7" s="3"/>
      <c r="D7" s="3"/>
      <c r="E7" s="18" t="str">
        <f t="shared" si="1"/>
        <v/>
      </c>
      <c r="F7" s="18" t="e">
        <f t="shared" si="2"/>
        <v>#VALUE!</v>
      </c>
      <c r="G7" s="18" t="str">
        <f t="shared" si="3"/>
        <v/>
      </c>
      <c r="H7" s="18" t="e">
        <f t="shared" si="0"/>
        <v>#VALUE!</v>
      </c>
      <c r="I7" s="18" t="e">
        <f t="shared" si="0"/>
        <v>#VALUE!</v>
      </c>
      <c r="J7" s="18" t="e">
        <f>VLOOKUP(E7,K1数据库!C:Q,2,0)</f>
        <v>#N/A</v>
      </c>
      <c r="K7" s="18" t="e">
        <f>VLOOKUP(E7,K1数据库!C:Q,3,0)</f>
        <v>#N/A</v>
      </c>
      <c r="L7" s="19" t="e">
        <f>VLOOKUP(E7,K1数据库!C:Q,4,0)*C7</f>
        <v>#N/A</v>
      </c>
      <c r="M7" s="18" t="e">
        <f>VLOOKUP(E7,K1数据库!C:Q,5,0)</f>
        <v>#N/A</v>
      </c>
      <c r="N7" s="18" t="e">
        <f>VLOOKUP(E7,K1数据库!C:Q,6,0)</f>
        <v>#N/A</v>
      </c>
      <c r="O7" s="18"/>
      <c r="P7" s="18" t="e">
        <f>VLOOKUP(E7,K1数据库!C:Q,7,0)</f>
        <v>#N/A</v>
      </c>
      <c r="Q7" s="18" t="e">
        <f>VLOOKUP(E7,K1数据库!C:Q,8,0)</f>
        <v>#N/A</v>
      </c>
      <c r="R7" s="25" t="e">
        <f>VLOOKUP(E7,K1数据库!C:Q,9,0)*C7</f>
        <v>#N/A</v>
      </c>
      <c r="S7" s="18" t="e">
        <f>VLOOKUP(E7,K1数据库!C:Q,10,0)</f>
        <v>#N/A</v>
      </c>
      <c r="T7" s="18" t="e">
        <f>VLOOKUP(E7,K1数据库!C:Q,11,0)</f>
        <v>#N/A</v>
      </c>
      <c r="U7" s="18"/>
      <c r="V7" s="18" t="e">
        <f>VLOOKUP(E7,K1数据库!C:Q,12,0)</f>
        <v>#N/A</v>
      </c>
      <c r="W7" s="18" t="e">
        <f>VLOOKUP(E7,K1数据库!C:Q,13,0)</f>
        <v>#N/A</v>
      </c>
      <c r="X7" s="27" t="e">
        <f t="shared" si="4"/>
        <v>#VALUE!</v>
      </c>
      <c r="Y7" s="18" t="e">
        <f>VLOOKUP(E7,K1数据库!C:Q,14,0)</f>
        <v>#N/A</v>
      </c>
      <c r="Z7" s="18" t="e">
        <f>VLOOKUP(E7,K1数据库!C:Q,15,0)</f>
        <v>#N/A</v>
      </c>
      <c r="AA7" s="18"/>
    </row>
    <row r="8" spans="1:27" x14ac:dyDescent="0.25">
      <c r="A8" s="22"/>
      <c r="B8" s="3"/>
      <c r="C8" s="3"/>
      <c r="D8" s="3"/>
      <c r="E8" s="18" t="str">
        <f t="shared" si="1"/>
        <v/>
      </c>
      <c r="F8" s="18" t="e">
        <f t="shared" si="2"/>
        <v>#VALUE!</v>
      </c>
      <c r="G8" s="18" t="str">
        <f t="shared" si="3"/>
        <v/>
      </c>
      <c r="H8" s="18" t="e">
        <f t="shared" si="0"/>
        <v>#VALUE!</v>
      </c>
      <c r="I8" s="18" t="e">
        <f t="shared" si="0"/>
        <v>#VALUE!</v>
      </c>
      <c r="J8" s="18" t="e">
        <f>VLOOKUP(E8,K1数据库!C:Q,2,0)</f>
        <v>#N/A</v>
      </c>
      <c r="K8" s="18" t="e">
        <f>VLOOKUP(E8,K1数据库!C:Q,3,0)</f>
        <v>#N/A</v>
      </c>
      <c r="L8" s="19" t="e">
        <f>VLOOKUP(E8,K1数据库!C:Q,4,0)*C8</f>
        <v>#N/A</v>
      </c>
      <c r="M8" s="18" t="e">
        <f>VLOOKUP(E8,K1数据库!C:Q,5,0)</f>
        <v>#N/A</v>
      </c>
      <c r="N8" s="18" t="e">
        <f>VLOOKUP(E8,K1数据库!C:Q,6,0)</f>
        <v>#N/A</v>
      </c>
      <c r="O8" s="18"/>
      <c r="P8" s="18" t="e">
        <f>VLOOKUP(E8,K1数据库!C:Q,7,0)</f>
        <v>#N/A</v>
      </c>
      <c r="Q8" s="18" t="e">
        <f>VLOOKUP(E8,K1数据库!C:Q,8,0)</f>
        <v>#N/A</v>
      </c>
      <c r="R8" s="25" t="e">
        <f>VLOOKUP(E8,K1数据库!C:Q,9,0)*C8</f>
        <v>#N/A</v>
      </c>
      <c r="S8" s="18" t="e">
        <f>VLOOKUP(E8,K1数据库!C:Q,10,0)</f>
        <v>#N/A</v>
      </c>
      <c r="T8" s="18" t="e">
        <f>VLOOKUP(E8,K1数据库!C:Q,11,0)</f>
        <v>#N/A</v>
      </c>
      <c r="U8" s="18"/>
      <c r="V8" s="18" t="e">
        <f>VLOOKUP(E8,K1数据库!C:Q,12,0)</f>
        <v>#N/A</v>
      </c>
      <c r="W8" s="18" t="e">
        <f>VLOOKUP(E8,K1数据库!C:Q,13,0)</f>
        <v>#N/A</v>
      </c>
      <c r="X8" s="27" t="e">
        <f t="shared" si="4"/>
        <v>#VALUE!</v>
      </c>
      <c r="Y8" s="18" t="e">
        <f>VLOOKUP(E8,K1数据库!C:Q,14,0)</f>
        <v>#N/A</v>
      </c>
      <c r="Z8" s="18" t="e">
        <f>VLOOKUP(E8,K1数据库!C:Q,15,0)</f>
        <v>#N/A</v>
      </c>
      <c r="AA8" s="18"/>
    </row>
    <row r="9" spans="1:27" x14ac:dyDescent="0.25">
      <c r="A9" s="22"/>
      <c r="B9" s="3"/>
      <c r="C9" s="3"/>
      <c r="D9" s="3"/>
      <c r="E9" s="18" t="str">
        <f t="shared" si="1"/>
        <v/>
      </c>
      <c r="F9" s="18" t="e">
        <f t="shared" si="2"/>
        <v>#VALUE!</v>
      </c>
      <c r="G9" s="18" t="str">
        <f t="shared" si="3"/>
        <v/>
      </c>
      <c r="H9" s="18" t="e">
        <f t="shared" si="0"/>
        <v>#VALUE!</v>
      </c>
      <c r="I9" s="18" t="e">
        <f t="shared" si="0"/>
        <v>#VALUE!</v>
      </c>
      <c r="J9" s="18" t="e">
        <f>VLOOKUP(E9,K1数据库!C:Q,2,0)</f>
        <v>#N/A</v>
      </c>
      <c r="K9" s="18" t="e">
        <f>VLOOKUP(E9,K1数据库!C:Q,3,0)</f>
        <v>#N/A</v>
      </c>
      <c r="L9" s="19" t="e">
        <f>VLOOKUP(E9,K1数据库!C:Q,4,0)*C9</f>
        <v>#N/A</v>
      </c>
      <c r="M9" s="18" t="e">
        <f>VLOOKUP(E9,K1数据库!C:Q,5,0)</f>
        <v>#N/A</v>
      </c>
      <c r="N9" s="18" t="e">
        <f>VLOOKUP(E9,K1数据库!C:Q,6,0)</f>
        <v>#N/A</v>
      </c>
      <c r="O9" s="18"/>
      <c r="P9" s="18" t="e">
        <f>VLOOKUP(E9,K1数据库!C:Q,7,0)</f>
        <v>#N/A</v>
      </c>
      <c r="Q9" s="18" t="e">
        <f>VLOOKUP(E9,K1数据库!C:Q,8,0)</f>
        <v>#N/A</v>
      </c>
      <c r="R9" s="25" t="e">
        <f>VLOOKUP(E9,K1数据库!C:Q,9,0)*C9</f>
        <v>#N/A</v>
      </c>
      <c r="S9" s="18" t="e">
        <f>VLOOKUP(E9,K1数据库!C:Q,10,0)</f>
        <v>#N/A</v>
      </c>
      <c r="T9" s="18" t="e">
        <f>VLOOKUP(E9,K1数据库!C:Q,11,0)</f>
        <v>#N/A</v>
      </c>
      <c r="U9" s="18"/>
      <c r="V9" s="18" t="e">
        <f>VLOOKUP(E9,K1数据库!C:Q,12,0)</f>
        <v>#N/A</v>
      </c>
      <c r="W9" s="18" t="e">
        <f>VLOOKUP(E9,K1数据库!C:Q,13,0)</f>
        <v>#N/A</v>
      </c>
      <c r="X9" s="27" t="e">
        <f t="shared" si="4"/>
        <v>#VALUE!</v>
      </c>
      <c r="Y9" s="18" t="e">
        <f>VLOOKUP(E9,K1数据库!C:Q,14,0)</f>
        <v>#N/A</v>
      </c>
      <c r="Z9" s="18" t="e">
        <f>VLOOKUP(E9,K1数据库!C:Q,15,0)</f>
        <v>#N/A</v>
      </c>
      <c r="AA9" s="18"/>
    </row>
    <row r="10" spans="1:27" x14ac:dyDescent="0.25">
      <c r="A10" s="22"/>
      <c r="B10" s="3"/>
      <c r="C10" s="3"/>
      <c r="D10" s="3"/>
      <c r="E10" s="18" t="str">
        <f t="shared" si="1"/>
        <v/>
      </c>
      <c r="F10" s="18" t="e">
        <f t="shared" si="2"/>
        <v>#VALUE!</v>
      </c>
      <c r="G10" s="18" t="str">
        <f t="shared" si="3"/>
        <v/>
      </c>
      <c r="H10" s="18" t="e">
        <f t="shared" si="0"/>
        <v>#VALUE!</v>
      </c>
      <c r="I10" s="18" t="e">
        <f t="shared" si="0"/>
        <v>#VALUE!</v>
      </c>
      <c r="J10" s="18" t="e">
        <f>VLOOKUP(E10,K1数据库!C:Q,2,0)</f>
        <v>#N/A</v>
      </c>
      <c r="K10" s="18" t="e">
        <f>VLOOKUP(E10,K1数据库!C:Q,3,0)</f>
        <v>#N/A</v>
      </c>
      <c r="L10" s="19" t="e">
        <f>VLOOKUP(E10,K1数据库!C:Q,4,0)*C10</f>
        <v>#N/A</v>
      </c>
      <c r="M10" s="18" t="e">
        <f>VLOOKUP(E10,K1数据库!C:Q,5,0)</f>
        <v>#N/A</v>
      </c>
      <c r="N10" s="18" t="e">
        <f>VLOOKUP(E10,K1数据库!C:Q,6,0)</f>
        <v>#N/A</v>
      </c>
      <c r="O10" s="18"/>
      <c r="P10" s="18" t="e">
        <f>VLOOKUP(E10,K1数据库!C:Q,7,0)</f>
        <v>#N/A</v>
      </c>
      <c r="Q10" s="18" t="e">
        <f>VLOOKUP(E10,K1数据库!C:Q,8,0)</f>
        <v>#N/A</v>
      </c>
      <c r="R10" s="25" t="e">
        <f>VLOOKUP(E10,K1数据库!C:Q,9,0)*C10</f>
        <v>#N/A</v>
      </c>
      <c r="S10" s="18" t="e">
        <f>VLOOKUP(E10,K1数据库!C:Q,10,0)</f>
        <v>#N/A</v>
      </c>
      <c r="T10" s="18" t="e">
        <f>VLOOKUP(E10,K1数据库!C:Q,11,0)</f>
        <v>#N/A</v>
      </c>
      <c r="U10" s="18"/>
      <c r="V10" s="18" t="e">
        <f>VLOOKUP(E10,K1数据库!C:Q,12,0)</f>
        <v>#N/A</v>
      </c>
      <c r="W10" s="18" t="e">
        <f>VLOOKUP(E10,K1数据库!C:Q,13,0)</f>
        <v>#N/A</v>
      </c>
      <c r="X10" s="27" t="e">
        <f t="shared" si="4"/>
        <v>#VALUE!</v>
      </c>
      <c r="Y10" s="18" t="e">
        <f>VLOOKUP(E10,K1数据库!C:Q,14,0)</f>
        <v>#N/A</v>
      </c>
      <c r="Z10" s="18" t="e">
        <f>VLOOKUP(E10,K1数据库!C:Q,15,0)</f>
        <v>#N/A</v>
      </c>
      <c r="AA10" s="18"/>
    </row>
    <row r="11" spans="1:27" x14ac:dyDescent="0.25">
      <c r="A11" s="22"/>
      <c r="B11" s="3"/>
      <c r="C11" s="3"/>
      <c r="D11" s="3"/>
      <c r="E11" s="18" t="str">
        <f t="shared" si="1"/>
        <v/>
      </c>
      <c r="F11" s="18" t="e">
        <f t="shared" si="2"/>
        <v>#VALUE!</v>
      </c>
      <c r="G11" s="18" t="str">
        <f t="shared" si="3"/>
        <v/>
      </c>
      <c r="H11" s="18" t="e">
        <f t="shared" si="0"/>
        <v>#VALUE!</v>
      </c>
      <c r="I11" s="18" t="e">
        <f t="shared" si="0"/>
        <v>#VALUE!</v>
      </c>
      <c r="J11" s="18" t="e">
        <f>VLOOKUP(E11,K1数据库!C:Q,2,0)</f>
        <v>#N/A</v>
      </c>
      <c r="K11" s="18" t="e">
        <f>VLOOKUP(E11,K1数据库!C:Q,3,0)</f>
        <v>#N/A</v>
      </c>
      <c r="L11" s="19" t="e">
        <f>VLOOKUP(E11,K1数据库!C:Q,4,0)*C11</f>
        <v>#N/A</v>
      </c>
      <c r="M11" s="18" t="e">
        <f>VLOOKUP(E11,K1数据库!C:Q,5,0)</f>
        <v>#N/A</v>
      </c>
      <c r="N11" s="18" t="e">
        <f>VLOOKUP(E11,K1数据库!C:Q,6,0)</f>
        <v>#N/A</v>
      </c>
      <c r="O11" s="18"/>
      <c r="P11" s="18" t="e">
        <f>VLOOKUP(E11,K1数据库!C:Q,7,0)</f>
        <v>#N/A</v>
      </c>
      <c r="Q11" s="18" t="e">
        <f>VLOOKUP(E11,K1数据库!C:Q,8,0)</f>
        <v>#N/A</v>
      </c>
      <c r="R11" s="25" t="e">
        <f>VLOOKUP(E11,K1数据库!C:Q,9,0)*C11</f>
        <v>#N/A</v>
      </c>
      <c r="S11" s="18" t="e">
        <f>VLOOKUP(E11,K1数据库!C:Q,10,0)</f>
        <v>#N/A</v>
      </c>
      <c r="T11" s="18" t="e">
        <f>VLOOKUP(E11,K1数据库!C:Q,11,0)</f>
        <v>#N/A</v>
      </c>
      <c r="U11" s="18"/>
      <c r="V11" s="18" t="e">
        <f>VLOOKUP(E11,K1数据库!C:Q,12,0)</f>
        <v>#N/A</v>
      </c>
      <c r="W11" s="18" t="e">
        <f>VLOOKUP(E11,K1数据库!C:Q,13,0)</f>
        <v>#N/A</v>
      </c>
      <c r="X11" s="27" t="e">
        <f t="shared" si="4"/>
        <v>#VALUE!</v>
      </c>
      <c r="Y11" s="18" t="e">
        <f>VLOOKUP(E11,K1数据库!C:Q,14,0)</f>
        <v>#N/A</v>
      </c>
      <c r="Z11" s="18" t="e">
        <f>VLOOKUP(E11,K1数据库!C:Q,15,0)</f>
        <v>#N/A</v>
      </c>
      <c r="AA11" s="18"/>
    </row>
    <row r="12" spans="1:27" x14ac:dyDescent="0.25">
      <c r="A12" s="22"/>
      <c r="B12" s="3"/>
      <c r="C12" s="3"/>
      <c r="D12" s="3"/>
      <c r="E12" s="18" t="str">
        <f t="shared" ref="E12:E75" si="5">TRIM(MID(SUBSTITUTE($B12,"-",REPT(" ",99)),COLUMN(B12)*99-98,99))</f>
        <v/>
      </c>
      <c r="F12" s="18" t="e">
        <f t="shared" ref="F12:F75" si="6">VALUE(TRIM(MID(SUBSTITUTE($B12,"-",REPT(" ",99)),COLUMN(C12)*99-98,99)))</f>
        <v>#VALUE!</v>
      </c>
      <c r="G12" s="18" t="str">
        <f t="shared" ref="G12:G75" si="7">TRIM(MID(SUBSTITUTE($B12,"-",REPT(" ",99)),COLUMN(D12)*99-98,99))</f>
        <v/>
      </c>
      <c r="H12" s="18" t="e">
        <f t="shared" ref="H12:H75" si="8">VALUE(TRIM(MID(SUBSTITUTE($G12,"x",REPT(" ",99)),COLUMN(A12)*99-98,99)))</f>
        <v>#VALUE!</v>
      </c>
      <c r="I12" s="18" t="e">
        <f t="shared" ref="I12:I75" si="9">VALUE(TRIM(MID(SUBSTITUTE($G12,"x",REPT(" ",99)),COLUMN(B12)*99-98,99)))</f>
        <v>#VALUE!</v>
      </c>
      <c r="J12" s="18" t="e">
        <f>VLOOKUP(E12,K1数据库!C:Q,2,0)</f>
        <v>#N/A</v>
      </c>
      <c r="K12" s="18" t="e">
        <f>VLOOKUP(E12,K1数据库!C:Q,3,0)</f>
        <v>#N/A</v>
      </c>
      <c r="L12" s="19" t="e">
        <f>VLOOKUP(E12,K1数据库!C:Q,4,0)*C12</f>
        <v>#N/A</v>
      </c>
      <c r="M12" s="18" t="e">
        <f>VLOOKUP(E12,K1数据库!C:Q,5,0)</f>
        <v>#N/A</v>
      </c>
      <c r="N12" s="18" t="e">
        <f>VLOOKUP(E12,K1数据库!C:Q,6,0)</f>
        <v>#N/A</v>
      </c>
      <c r="O12" s="18"/>
      <c r="P12" s="18" t="e">
        <f>VLOOKUP(E12,K1数据库!C:Q,7,0)</f>
        <v>#N/A</v>
      </c>
      <c r="Q12" s="18" t="e">
        <f>VLOOKUP(E12,K1数据库!C:Q,8,0)</f>
        <v>#N/A</v>
      </c>
      <c r="R12" s="25" t="e">
        <f>VLOOKUP(E12,K1数据库!C:Q,9,0)*C12</f>
        <v>#N/A</v>
      </c>
      <c r="S12" s="18" t="e">
        <f>VLOOKUP(E12,K1数据库!C:Q,10,0)</f>
        <v>#N/A</v>
      </c>
      <c r="T12" s="18" t="e">
        <f>VLOOKUP(E12,K1数据库!C:Q,11,0)</f>
        <v>#N/A</v>
      </c>
      <c r="U12" s="18"/>
      <c r="V12" s="18" t="e">
        <f>VLOOKUP(E12,K1数据库!C:Q,12,0)</f>
        <v>#N/A</v>
      </c>
      <c r="W12" s="18" t="e">
        <f>VLOOKUP(E12,K1数据库!C:Q,13,0)</f>
        <v>#N/A</v>
      </c>
      <c r="X12" s="27" t="e">
        <f t="shared" ref="X12:X75" si="10">(H12/1000)*(I12/1000)*C12</f>
        <v>#VALUE!</v>
      </c>
      <c r="Y12" s="18" t="e">
        <f>VLOOKUP(E12,K1数据库!C:Q,14,0)</f>
        <v>#N/A</v>
      </c>
      <c r="Z12" s="18" t="e">
        <f>VLOOKUP(E12,K1数据库!C:Q,15,0)</f>
        <v>#N/A</v>
      </c>
      <c r="AA12" s="18"/>
    </row>
    <row r="13" spans="1:27" x14ac:dyDescent="0.25">
      <c r="A13" s="22"/>
      <c r="B13" s="3"/>
      <c r="C13" s="3"/>
      <c r="D13" s="3"/>
      <c r="E13" s="18" t="str">
        <f t="shared" si="5"/>
        <v/>
      </c>
      <c r="F13" s="18" t="e">
        <f t="shared" si="6"/>
        <v>#VALUE!</v>
      </c>
      <c r="G13" s="18" t="str">
        <f t="shared" si="7"/>
        <v/>
      </c>
      <c r="H13" s="18" t="e">
        <f t="shared" si="8"/>
        <v>#VALUE!</v>
      </c>
      <c r="I13" s="18" t="e">
        <f t="shared" si="9"/>
        <v>#VALUE!</v>
      </c>
      <c r="J13" s="18" t="e">
        <f>VLOOKUP(E13,K1数据库!C:Q,2,0)</f>
        <v>#N/A</v>
      </c>
      <c r="K13" s="18" t="e">
        <f>VLOOKUP(E13,K1数据库!C:Q,3,0)</f>
        <v>#N/A</v>
      </c>
      <c r="L13" s="19" t="e">
        <f>VLOOKUP(E13,K1数据库!C:Q,4,0)*C13</f>
        <v>#N/A</v>
      </c>
      <c r="M13" s="18" t="e">
        <f>VLOOKUP(E13,K1数据库!C:Q,5,0)</f>
        <v>#N/A</v>
      </c>
      <c r="N13" s="18" t="e">
        <f>VLOOKUP(E13,K1数据库!C:Q,6,0)</f>
        <v>#N/A</v>
      </c>
      <c r="O13" s="18"/>
      <c r="P13" s="18" t="e">
        <f>VLOOKUP(E13,K1数据库!C:Q,7,0)</f>
        <v>#N/A</v>
      </c>
      <c r="Q13" s="18" t="e">
        <f>VLOOKUP(E13,K1数据库!C:Q,8,0)</f>
        <v>#N/A</v>
      </c>
      <c r="R13" s="25" t="e">
        <f>VLOOKUP(E13,K1数据库!C:Q,9,0)*C13</f>
        <v>#N/A</v>
      </c>
      <c r="S13" s="18" t="e">
        <f>VLOOKUP(E13,K1数据库!C:Q,10,0)</f>
        <v>#N/A</v>
      </c>
      <c r="T13" s="18" t="e">
        <f>VLOOKUP(E13,K1数据库!C:Q,11,0)</f>
        <v>#N/A</v>
      </c>
      <c r="U13" s="18"/>
      <c r="V13" s="18" t="e">
        <f>VLOOKUP(E13,K1数据库!C:Q,12,0)</f>
        <v>#N/A</v>
      </c>
      <c r="W13" s="18" t="e">
        <f>VLOOKUP(E13,K1数据库!C:Q,13,0)</f>
        <v>#N/A</v>
      </c>
      <c r="X13" s="27" t="e">
        <f t="shared" si="10"/>
        <v>#VALUE!</v>
      </c>
      <c r="Y13" s="18" t="e">
        <f>VLOOKUP(E13,K1数据库!C:Q,14,0)</f>
        <v>#N/A</v>
      </c>
      <c r="Z13" s="18" t="e">
        <f>VLOOKUP(E13,K1数据库!C:Q,15,0)</f>
        <v>#N/A</v>
      </c>
      <c r="AA13" s="18"/>
    </row>
    <row r="14" spans="1:27" x14ac:dyDescent="0.25">
      <c r="A14" s="22"/>
      <c r="B14" s="3"/>
      <c r="C14" s="3"/>
      <c r="D14" s="3"/>
      <c r="E14" s="18" t="str">
        <f t="shared" si="5"/>
        <v/>
      </c>
      <c r="F14" s="18" t="e">
        <f t="shared" si="6"/>
        <v>#VALUE!</v>
      </c>
      <c r="G14" s="18" t="str">
        <f t="shared" si="7"/>
        <v/>
      </c>
      <c r="H14" s="18" t="e">
        <f t="shared" si="8"/>
        <v>#VALUE!</v>
      </c>
      <c r="I14" s="18" t="e">
        <f t="shared" si="9"/>
        <v>#VALUE!</v>
      </c>
      <c r="J14" s="18" t="e">
        <f>VLOOKUP(E14,K1数据库!C:Q,2,0)</f>
        <v>#N/A</v>
      </c>
      <c r="K14" s="18" t="e">
        <f>VLOOKUP(E14,K1数据库!C:Q,3,0)</f>
        <v>#N/A</v>
      </c>
      <c r="L14" s="19" t="e">
        <f>VLOOKUP(E14,K1数据库!C:Q,4,0)*C14</f>
        <v>#N/A</v>
      </c>
      <c r="M14" s="18" t="e">
        <f>VLOOKUP(E14,K1数据库!C:Q,5,0)</f>
        <v>#N/A</v>
      </c>
      <c r="N14" s="18" t="e">
        <f>VLOOKUP(E14,K1数据库!C:Q,6,0)</f>
        <v>#N/A</v>
      </c>
      <c r="O14" s="18"/>
      <c r="P14" s="18" t="e">
        <f>VLOOKUP(E14,K1数据库!C:Q,7,0)</f>
        <v>#N/A</v>
      </c>
      <c r="Q14" s="18" t="e">
        <f>VLOOKUP(E14,K1数据库!C:Q,8,0)</f>
        <v>#N/A</v>
      </c>
      <c r="R14" s="25" t="e">
        <f>VLOOKUP(E14,K1数据库!C:Q,9,0)*C14</f>
        <v>#N/A</v>
      </c>
      <c r="S14" s="18" t="e">
        <f>VLOOKUP(E14,K1数据库!C:Q,10,0)</f>
        <v>#N/A</v>
      </c>
      <c r="T14" s="18" t="e">
        <f>VLOOKUP(E14,K1数据库!C:Q,11,0)</f>
        <v>#N/A</v>
      </c>
      <c r="U14" s="18"/>
      <c r="V14" s="18" t="e">
        <f>VLOOKUP(E14,K1数据库!C:Q,12,0)</f>
        <v>#N/A</v>
      </c>
      <c r="W14" s="18" t="e">
        <f>VLOOKUP(E14,K1数据库!C:Q,13,0)</f>
        <v>#N/A</v>
      </c>
      <c r="X14" s="27" t="e">
        <f t="shared" si="10"/>
        <v>#VALUE!</v>
      </c>
      <c r="Y14" s="18" t="e">
        <f>VLOOKUP(E14,K1数据库!C:Q,14,0)</f>
        <v>#N/A</v>
      </c>
      <c r="Z14" s="18" t="e">
        <f>VLOOKUP(E14,K1数据库!C:Q,15,0)</f>
        <v>#N/A</v>
      </c>
      <c r="AA14" s="18"/>
    </row>
    <row r="15" spans="1:27" x14ac:dyDescent="0.25">
      <c r="A15" s="22"/>
      <c r="B15" s="3"/>
      <c r="C15" s="3"/>
      <c r="D15" s="3"/>
      <c r="E15" s="18" t="str">
        <f t="shared" si="5"/>
        <v/>
      </c>
      <c r="F15" s="18" t="e">
        <f t="shared" si="6"/>
        <v>#VALUE!</v>
      </c>
      <c r="G15" s="18" t="str">
        <f t="shared" si="7"/>
        <v/>
      </c>
      <c r="H15" s="18" t="e">
        <f t="shared" si="8"/>
        <v>#VALUE!</v>
      </c>
      <c r="I15" s="18" t="e">
        <f t="shared" si="9"/>
        <v>#VALUE!</v>
      </c>
      <c r="J15" s="18" t="e">
        <f>VLOOKUP(E15,K1数据库!C:Q,2,0)</f>
        <v>#N/A</v>
      </c>
      <c r="K15" s="18" t="e">
        <f>VLOOKUP(E15,K1数据库!C:Q,3,0)</f>
        <v>#N/A</v>
      </c>
      <c r="L15" s="19" t="e">
        <f>VLOOKUP(E15,K1数据库!C:Q,4,0)*C15</f>
        <v>#N/A</v>
      </c>
      <c r="M15" s="18" t="e">
        <f>VLOOKUP(E15,K1数据库!C:Q,5,0)</f>
        <v>#N/A</v>
      </c>
      <c r="N15" s="18" t="e">
        <f>VLOOKUP(E15,K1数据库!C:Q,6,0)</f>
        <v>#N/A</v>
      </c>
      <c r="O15" s="18"/>
      <c r="P15" s="18" t="e">
        <f>VLOOKUP(E15,K1数据库!C:Q,7,0)</f>
        <v>#N/A</v>
      </c>
      <c r="Q15" s="18" t="e">
        <f>VLOOKUP(E15,K1数据库!C:Q,8,0)</f>
        <v>#N/A</v>
      </c>
      <c r="R15" s="25" t="e">
        <f>VLOOKUP(E15,K1数据库!C:Q,9,0)*C15</f>
        <v>#N/A</v>
      </c>
      <c r="S15" s="18" t="e">
        <f>VLOOKUP(E15,K1数据库!C:Q,10,0)</f>
        <v>#N/A</v>
      </c>
      <c r="T15" s="18" t="e">
        <f>VLOOKUP(E15,K1数据库!C:Q,11,0)</f>
        <v>#N/A</v>
      </c>
      <c r="U15" s="18"/>
      <c r="V15" s="18" t="e">
        <f>VLOOKUP(E15,K1数据库!C:Q,12,0)</f>
        <v>#N/A</v>
      </c>
      <c r="W15" s="18" t="e">
        <f>VLOOKUP(E15,K1数据库!C:Q,13,0)</f>
        <v>#N/A</v>
      </c>
      <c r="X15" s="27" t="e">
        <f t="shared" si="10"/>
        <v>#VALUE!</v>
      </c>
      <c r="Y15" s="18" t="e">
        <f>VLOOKUP(E15,K1数据库!C:Q,14,0)</f>
        <v>#N/A</v>
      </c>
      <c r="Z15" s="18" t="e">
        <f>VLOOKUP(E15,K1数据库!C:Q,15,0)</f>
        <v>#N/A</v>
      </c>
      <c r="AA15" s="18"/>
    </row>
    <row r="16" spans="1:27" x14ac:dyDescent="0.25">
      <c r="A16" s="22"/>
      <c r="B16" s="3"/>
      <c r="C16" s="3"/>
      <c r="D16" s="3"/>
      <c r="E16" s="18" t="str">
        <f t="shared" si="5"/>
        <v/>
      </c>
      <c r="F16" s="18" t="e">
        <f t="shared" si="6"/>
        <v>#VALUE!</v>
      </c>
      <c r="G16" s="18" t="str">
        <f t="shared" si="7"/>
        <v/>
      </c>
      <c r="H16" s="18" t="e">
        <f t="shared" si="8"/>
        <v>#VALUE!</v>
      </c>
      <c r="I16" s="18" t="e">
        <f t="shared" si="9"/>
        <v>#VALUE!</v>
      </c>
      <c r="J16" s="18" t="e">
        <f>VLOOKUP(E16,K1数据库!C:Q,2,0)</f>
        <v>#N/A</v>
      </c>
      <c r="K16" s="18" t="e">
        <f>VLOOKUP(E16,K1数据库!C:Q,3,0)</f>
        <v>#N/A</v>
      </c>
      <c r="L16" s="19" t="e">
        <f>VLOOKUP(E16,K1数据库!C:Q,4,0)*C16</f>
        <v>#N/A</v>
      </c>
      <c r="M16" s="18" t="e">
        <f>VLOOKUP(E16,K1数据库!C:Q,5,0)</f>
        <v>#N/A</v>
      </c>
      <c r="N16" s="18" t="e">
        <f>VLOOKUP(E16,K1数据库!C:Q,6,0)</f>
        <v>#N/A</v>
      </c>
      <c r="O16" s="18"/>
      <c r="P16" s="18" t="e">
        <f>VLOOKUP(E16,K1数据库!C:Q,7,0)</f>
        <v>#N/A</v>
      </c>
      <c r="Q16" s="18" t="e">
        <f>VLOOKUP(E16,K1数据库!C:Q,8,0)</f>
        <v>#N/A</v>
      </c>
      <c r="R16" s="25" t="e">
        <f>VLOOKUP(E16,K1数据库!C:Q,9,0)*C16</f>
        <v>#N/A</v>
      </c>
      <c r="S16" s="18" t="e">
        <f>VLOOKUP(E16,K1数据库!C:Q,10,0)</f>
        <v>#N/A</v>
      </c>
      <c r="T16" s="18" t="e">
        <f>VLOOKUP(E16,K1数据库!C:Q,11,0)</f>
        <v>#N/A</v>
      </c>
      <c r="U16" s="18"/>
      <c r="V16" s="18" t="e">
        <f>VLOOKUP(E16,K1数据库!C:Q,12,0)</f>
        <v>#N/A</v>
      </c>
      <c r="W16" s="18" t="e">
        <f>VLOOKUP(E16,K1数据库!C:Q,13,0)</f>
        <v>#N/A</v>
      </c>
      <c r="X16" s="27" t="e">
        <f t="shared" si="10"/>
        <v>#VALUE!</v>
      </c>
      <c r="Y16" s="18" t="e">
        <f>VLOOKUP(E16,K1数据库!C:Q,14,0)</f>
        <v>#N/A</v>
      </c>
      <c r="Z16" s="18" t="e">
        <f>VLOOKUP(E16,K1数据库!C:Q,15,0)</f>
        <v>#N/A</v>
      </c>
      <c r="AA16" s="18"/>
    </row>
    <row r="17" spans="1:27" x14ac:dyDescent="0.25">
      <c r="A17" s="22"/>
      <c r="B17" s="3"/>
      <c r="C17" s="3"/>
      <c r="D17" s="3"/>
      <c r="E17" s="18" t="str">
        <f t="shared" si="5"/>
        <v/>
      </c>
      <c r="F17" s="18" t="e">
        <f t="shared" si="6"/>
        <v>#VALUE!</v>
      </c>
      <c r="G17" s="18" t="str">
        <f t="shared" si="7"/>
        <v/>
      </c>
      <c r="H17" s="18" t="e">
        <f t="shared" si="8"/>
        <v>#VALUE!</v>
      </c>
      <c r="I17" s="18" t="e">
        <f t="shared" si="9"/>
        <v>#VALUE!</v>
      </c>
      <c r="J17" s="18" t="e">
        <f>VLOOKUP(E17,K1数据库!C:Q,2,0)</f>
        <v>#N/A</v>
      </c>
      <c r="K17" s="18" t="e">
        <f>VLOOKUP(E17,K1数据库!C:Q,3,0)</f>
        <v>#N/A</v>
      </c>
      <c r="L17" s="19" t="e">
        <f>VLOOKUP(E17,K1数据库!C:Q,4,0)*C17</f>
        <v>#N/A</v>
      </c>
      <c r="M17" s="18" t="e">
        <f>VLOOKUP(E17,K1数据库!C:Q,5,0)</f>
        <v>#N/A</v>
      </c>
      <c r="N17" s="18" t="e">
        <f>VLOOKUP(E17,K1数据库!C:Q,6,0)</f>
        <v>#N/A</v>
      </c>
      <c r="O17" s="18"/>
      <c r="P17" s="18" t="e">
        <f>VLOOKUP(E17,K1数据库!C:Q,7,0)</f>
        <v>#N/A</v>
      </c>
      <c r="Q17" s="18" t="e">
        <f>VLOOKUP(E17,K1数据库!C:Q,8,0)</f>
        <v>#N/A</v>
      </c>
      <c r="R17" s="25" t="e">
        <f>VLOOKUP(E17,K1数据库!C:Q,9,0)*C17</f>
        <v>#N/A</v>
      </c>
      <c r="S17" s="18" t="e">
        <f>VLOOKUP(E17,K1数据库!C:Q,10,0)</f>
        <v>#N/A</v>
      </c>
      <c r="T17" s="18" t="e">
        <f>VLOOKUP(E17,K1数据库!C:Q,11,0)</f>
        <v>#N/A</v>
      </c>
      <c r="U17" s="18"/>
      <c r="V17" s="18" t="e">
        <f>VLOOKUP(E17,K1数据库!C:Q,12,0)</f>
        <v>#N/A</v>
      </c>
      <c r="W17" s="18" t="e">
        <f>VLOOKUP(E17,K1数据库!C:Q,13,0)</f>
        <v>#N/A</v>
      </c>
      <c r="X17" s="27" t="e">
        <f t="shared" si="10"/>
        <v>#VALUE!</v>
      </c>
      <c r="Y17" s="18" t="e">
        <f>VLOOKUP(E17,K1数据库!C:Q,14,0)</f>
        <v>#N/A</v>
      </c>
      <c r="Z17" s="18" t="e">
        <f>VLOOKUP(E17,K1数据库!C:Q,15,0)</f>
        <v>#N/A</v>
      </c>
      <c r="AA17" s="18"/>
    </row>
    <row r="18" spans="1:27" x14ac:dyDescent="0.25">
      <c r="A18" s="22"/>
      <c r="B18" s="3"/>
      <c r="C18" s="3"/>
      <c r="D18" s="3"/>
      <c r="E18" s="18" t="str">
        <f t="shared" si="5"/>
        <v/>
      </c>
      <c r="F18" s="18" t="e">
        <f t="shared" si="6"/>
        <v>#VALUE!</v>
      </c>
      <c r="G18" s="18" t="str">
        <f t="shared" si="7"/>
        <v/>
      </c>
      <c r="H18" s="18" t="e">
        <f t="shared" si="8"/>
        <v>#VALUE!</v>
      </c>
      <c r="I18" s="18" t="e">
        <f t="shared" si="9"/>
        <v>#VALUE!</v>
      </c>
      <c r="J18" s="18" t="e">
        <f>VLOOKUP(E18,K1数据库!C:Q,2,0)</f>
        <v>#N/A</v>
      </c>
      <c r="K18" s="18" t="e">
        <f>VLOOKUP(E18,K1数据库!C:Q,3,0)</f>
        <v>#N/A</v>
      </c>
      <c r="L18" s="19" t="e">
        <f>VLOOKUP(E18,K1数据库!C:Q,4,0)*C18</f>
        <v>#N/A</v>
      </c>
      <c r="M18" s="18" t="e">
        <f>VLOOKUP(E18,K1数据库!C:Q,5,0)</f>
        <v>#N/A</v>
      </c>
      <c r="N18" s="18" t="e">
        <f>VLOOKUP(E18,K1数据库!C:Q,6,0)</f>
        <v>#N/A</v>
      </c>
      <c r="O18" s="18"/>
      <c r="P18" s="18" t="e">
        <f>VLOOKUP(E18,K1数据库!C:Q,7,0)</f>
        <v>#N/A</v>
      </c>
      <c r="Q18" s="18" t="e">
        <f>VLOOKUP(E18,K1数据库!C:Q,8,0)</f>
        <v>#N/A</v>
      </c>
      <c r="R18" s="25" t="e">
        <f>VLOOKUP(E18,K1数据库!C:Q,9,0)*C18</f>
        <v>#N/A</v>
      </c>
      <c r="S18" s="18" t="e">
        <f>VLOOKUP(E18,K1数据库!C:Q,10,0)</f>
        <v>#N/A</v>
      </c>
      <c r="T18" s="18" t="e">
        <f>VLOOKUP(E18,K1数据库!C:Q,11,0)</f>
        <v>#N/A</v>
      </c>
      <c r="U18" s="18"/>
      <c r="V18" s="18" t="e">
        <f>VLOOKUP(E18,K1数据库!C:Q,12,0)</f>
        <v>#N/A</v>
      </c>
      <c r="W18" s="18" t="e">
        <f>VLOOKUP(E18,K1数据库!C:Q,13,0)</f>
        <v>#N/A</v>
      </c>
      <c r="X18" s="27" t="e">
        <f t="shared" si="10"/>
        <v>#VALUE!</v>
      </c>
      <c r="Y18" s="18" t="e">
        <f>VLOOKUP(E18,K1数据库!C:Q,14,0)</f>
        <v>#N/A</v>
      </c>
      <c r="Z18" s="18" t="e">
        <f>VLOOKUP(E18,K1数据库!C:Q,15,0)</f>
        <v>#N/A</v>
      </c>
      <c r="AA18" s="18"/>
    </row>
    <row r="19" spans="1:27" x14ac:dyDescent="0.25">
      <c r="A19" s="22"/>
      <c r="B19" s="3"/>
      <c r="C19" s="3"/>
      <c r="D19" s="3"/>
      <c r="E19" s="18" t="str">
        <f t="shared" si="5"/>
        <v/>
      </c>
      <c r="F19" s="18" t="e">
        <f t="shared" si="6"/>
        <v>#VALUE!</v>
      </c>
      <c r="G19" s="18" t="str">
        <f t="shared" si="7"/>
        <v/>
      </c>
      <c r="H19" s="18" t="e">
        <f t="shared" si="8"/>
        <v>#VALUE!</v>
      </c>
      <c r="I19" s="18" t="e">
        <f t="shared" si="9"/>
        <v>#VALUE!</v>
      </c>
      <c r="J19" s="18" t="e">
        <f>VLOOKUP(E19,K1数据库!C:Q,2,0)</f>
        <v>#N/A</v>
      </c>
      <c r="K19" s="18" t="e">
        <f>VLOOKUP(E19,K1数据库!C:Q,3,0)</f>
        <v>#N/A</v>
      </c>
      <c r="L19" s="19" t="e">
        <f>VLOOKUP(E19,K1数据库!C:Q,4,0)*C19</f>
        <v>#N/A</v>
      </c>
      <c r="M19" s="18" t="e">
        <f>VLOOKUP(E19,K1数据库!C:Q,5,0)</f>
        <v>#N/A</v>
      </c>
      <c r="N19" s="18" t="e">
        <f>VLOOKUP(E19,K1数据库!C:Q,6,0)</f>
        <v>#N/A</v>
      </c>
      <c r="O19" s="18"/>
      <c r="P19" s="18" t="e">
        <f>VLOOKUP(E19,K1数据库!C:Q,7,0)</f>
        <v>#N/A</v>
      </c>
      <c r="Q19" s="18" t="e">
        <f>VLOOKUP(E19,K1数据库!C:Q,8,0)</f>
        <v>#N/A</v>
      </c>
      <c r="R19" s="25" t="e">
        <f>VLOOKUP(E19,K1数据库!C:Q,9,0)*C19</f>
        <v>#N/A</v>
      </c>
      <c r="S19" s="18" t="e">
        <f>VLOOKUP(E19,K1数据库!C:Q,10,0)</f>
        <v>#N/A</v>
      </c>
      <c r="T19" s="18" t="e">
        <f>VLOOKUP(E19,K1数据库!C:Q,11,0)</f>
        <v>#N/A</v>
      </c>
      <c r="U19" s="18"/>
      <c r="V19" s="18" t="e">
        <f>VLOOKUP(E19,K1数据库!C:Q,12,0)</f>
        <v>#N/A</v>
      </c>
      <c r="W19" s="18" t="e">
        <f>VLOOKUP(E19,K1数据库!C:Q,13,0)</f>
        <v>#N/A</v>
      </c>
      <c r="X19" s="27" t="e">
        <f t="shared" si="10"/>
        <v>#VALUE!</v>
      </c>
      <c r="Y19" s="18" t="e">
        <f>VLOOKUP(E19,K1数据库!C:Q,14,0)</f>
        <v>#N/A</v>
      </c>
      <c r="Z19" s="18" t="e">
        <f>VLOOKUP(E19,K1数据库!C:Q,15,0)</f>
        <v>#N/A</v>
      </c>
      <c r="AA19" s="18"/>
    </row>
    <row r="20" spans="1:27" x14ac:dyDescent="0.25">
      <c r="A20" s="22"/>
      <c r="B20" s="3"/>
      <c r="C20" s="3"/>
      <c r="D20" s="3"/>
      <c r="E20" s="18" t="str">
        <f t="shared" si="5"/>
        <v/>
      </c>
      <c r="F20" s="18" t="e">
        <f t="shared" si="6"/>
        <v>#VALUE!</v>
      </c>
      <c r="G20" s="18" t="str">
        <f t="shared" si="7"/>
        <v/>
      </c>
      <c r="H20" s="18" t="e">
        <f t="shared" si="8"/>
        <v>#VALUE!</v>
      </c>
      <c r="I20" s="18" t="e">
        <f t="shared" si="9"/>
        <v>#VALUE!</v>
      </c>
      <c r="J20" s="18" t="e">
        <f>VLOOKUP(E20,K1数据库!C:Q,2,0)</f>
        <v>#N/A</v>
      </c>
      <c r="K20" s="18" t="e">
        <f>VLOOKUP(E20,K1数据库!C:Q,3,0)</f>
        <v>#N/A</v>
      </c>
      <c r="L20" s="19" t="e">
        <f>VLOOKUP(E20,K1数据库!C:Q,4,0)*C20</f>
        <v>#N/A</v>
      </c>
      <c r="M20" s="18" t="e">
        <f>VLOOKUP(E20,K1数据库!C:Q,5,0)</f>
        <v>#N/A</v>
      </c>
      <c r="N20" s="18" t="e">
        <f>VLOOKUP(E20,K1数据库!C:Q,6,0)</f>
        <v>#N/A</v>
      </c>
      <c r="O20" s="18"/>
      <c r="P20" s="18" t="e">
        <f>VLOOKUP(E20,K1数据库!C:Q,7,0)</f>
        <v>#N/A</v>
      </c>
      <c r="Q20" s="18" t="e">
        <f>VLOOKUP(E20,K1数据库!C:Q,8,0)</f>
        <v>#N/A</v>
      </c>
      <c r="R20" s="25" t="e">
        <f>VLOOKUP(E20,K1数据库!C:Q,9,0)*C20</f>
        <v>#N/A</v>
      </c>
      <c r="S20" s="18" t="e">
        <f>VLOOKUP(E20,K1数据库!C:Q,10,0)</f>
        <v>#N/A</v>
      </c>
      <c r="T20" s="18" t="e">
        <f>VLOOKUP(E20,K1数据库!C:Q,11,0)</f>
        <v>#N/A</v>
      </c>
      <c r="U20" s="18"/>
      <c r="V20" s="18" t="e">
        <f>VLOOKUP(E20,K1数据库!C:Q,12,0)</f>
        <v>#N/A</v>
      </c>
      <c r="W20" s="18" t="e">
        <f>VLOOKUP(E20,K1数据库!C:Q,13,0)</f>
        <v>#N/A</v>
      </c>
      <c r="X20" s="27" t="e">
        <f t="shared" si="10"/>
        <v>#VALUE!</v>
      </c>
      <c r="Y20" s="18" t="e">
        <f>VLOOKUP(E20,K1数据库!C:Q,14,0)</f>
        <v>#N/A</v>
      </c>
      <c r="Z20" s="18" t="e">
        <f>VLOOKUP(E20,K1数据库!C:Q,15,0)</f>
        <v>#N/A</v>
      </c>
      <c r="AA20" s="18"/>
    </row>
    <row r="21" spans="1:27" x14ac:dyDescent="0.25">
      <c r="A21" s="22"/>
      <c r="B21" s="3"/>
      <c r="C21" s="3"/>
      <c r="D21" s="3"/>
      <c r="E21" s="18" t="str">
        <f t="shared" si="5"/>
        <v/>
      </c>
      <c r="F21" s="18" t="e">
        <f t="shared" si="6"/>
        <v>#VALUE!</v>
      </c>
      <c r="G21" s="18" t="str">
        <f t="shared" si="7"/>
        <v/>
      </c>
      <c r="H21" s="18" t="e">
        <f t="shared" si="8"/>
        <v>#VALUE!</v>
      </c>
      <c r="I21" s="18" t="e">
        <f t="shared" si="9"/>
        <v>#VALUE!</v>
      </c>
      <c r="J21" s="18" t="e">
        <f>VLOOKUP(E21,K1数据库!C:Q,2,0)</f>
        <v>#N/A</v>
      </c>
      <c r="K21" s="18" t="e">
        <f>VLOOKUP(E21,K1数据库!C:Q,3,0)</f>
        <v>#N/A</v>
      </c>
      <c r="L21" s="19" t="e">
        <f>VLOOKUP(E21,K1数据库!C:Q,4,0)*C21</f>
        <v>#N/A</v>
      </c>
      <c r="M21" s="18" t="e">
        <f>VLOOKUP(E21,K1数据库!C:Q,5,0)</f>
        <v>#N/A</v>
      </c>
      <c r="N21" s="18" t="e">
        <f>VLOOKUP(E21,K1数据库!C:Q,6,0)</f>
        <v>#N/A</v>
      </c>
      <c r="O21" s="18"/>
      <c r="P21" s="18" t="e">
        <f>VLOOKUP(E21,K1数据库!C:Q,7,0)</f>
        <v>#N/A</v>
      </c>
      <c r="Q21" s="18" t="e">
        <f>VLOOKUP(E21,K1数据库!C:Q,8,0)</f>
        <v>#N/A</v>
      </c>
      <c r="R21" s="25" t="e">
        <f>VLOOKUP(E21,K1数据库!C:Q,9,0)*C21</f>
        <v>#N/A</v>
      </c>
      <c r="S21" s="18" t="e">
        <f>VLOOKUP(E21,K1数据库!C:Q,10,0)</f>
        <v>#N/A</v>
      </c>
      <c r="T21" s="18" t="e">
        <f>VLOOKUP(E21,K1数据库!C:Q,11,0)</f>
        <v>#N/A</v>
      </c>
      <c r="U21" s="18"/>
      <c r="V21" s="18" t="e">
        <f>VLOOKUP(E21,K1数据库!C:Q,12,0)</f>
        <v>#N/A</v>
      </c>
      <c r="W21" s="18" t="e">
        <f>VLOOKUP(E21,K1数据库!C:Q,13,0)</f>
        <v>#N/A</v>
      </c>
      <c r="X21" s="27" t="e">
        <f t="shared" si="10"/>
        <v>#VALUE!</v>
      </c>
      <c r="Y21" s="18" t="e">
        <f>VLOOKUP(E21,K1数据库!C:Q,14,0)</f>
        <v>#N/A</v>
      </c>
      <c r="Z21" s="18" t="e">
        <f>VLOOKUP(E21,K1数据库!C:Q,15,0)</f>
        <v>#N/A</v>
      </c>
      <c r="AA21" s="18"/>
    </row>
    <row r="22" spans="1:27" x14ac:dyDescent="0.25">
      <c r="A22" s="22"/>
      <c r="B22" s="3"/>
      <c r="C22" s="3"/>
      <c r="D22" s="3"/>
      <c r="E22" s="18" t="str">
        <f t="shared" si="5"/>
        <v/>
      </c>
      <c r="F22" s="18" t="e">
        <f t="shared" si="6"/>
        <v>#VALUE!</v>
      </c>
      <c r="G22" s="18" t="str">
        <f t="shared" si="7"/>
        <v/>
      </c>
      <c r="H22" s="18" t="e">
        <f t="shared" si="8"/>
        <v>#VALUE!</v>
      </c>
      <c r="I22" s="18" t="e">
        <f t="shared" si="9"/>
        <v>#VALUE!</v>
      </c>
      <c r="J22" s="18" t="e">
        <f>VLOOKUP(E22,K1数据库!C:Q,2,0)</f>
        <v>#N/A</v>
      </c>
      <c r="K22" s="18" t="e">
        <f>VLOOKUP(E22,K1数据库!C:Q,3,0)</f>
        <v>#N/A</v>
      </c>
      <c r="L22" s="19" t="e">
        <f>VLOOKUP(E22,K1数据库!C:Q,4,0)*C22</f>
        <v>#N/A</v>
      </c>
      <c r="M22" s="18" t="e">
        <f>VLOOKUP(E22,K1数据库!C:Q,5,0)</f>
        <v>#N/A</v>
      </c>
      <c r="N22" s="18" t="e">
        <f>VLOOKUP(E22,K1数据库!C:Q,6,0)</f>
        <v>#N/A</v>
      </c>
      <c r="O22" s="18"/>
      <c r="P22" s="18" t="e">
        <f>VLOOKUP(E22,K1数据库!C:Q,7,0)</f>
        <v>#N/A</v>
      </c>
      <c r="Q22" s="18" t="e">
        <f>VLOOKUP(E22,K1数据库!C:Q,8,0)</f>
        <v>#N/A</v>
      </c>
      <c r="R22" s="25" t="e">
        <f>VLOOKUP(E22,K1数据库!C:Q,9,0)*C22</f>
        <v>#N/A</v>
      </c>
      <c r="S22" s="18" t="e">
        <f>VLOOKUP(E22,K1数据库!C:Q,10,0)</f>
        <v>#N/A</v>
      </c>
      <c r="T22" s="18" t="e">
        <f>VLOOKUP(E22,K1数据库!C:Q,11,0)</f>
        <v>#N/A</v>
      </c>
      <c r="U22" s="18"/>
      <c r="V22" s="18" t="e">
        <f>VLOOKUP(E22,K1数据库!C:Q,12,0)</f>
        <v>#N/A</v>
      </c>
      <c r="W22" s="18" t="e">
        <f>VLOOKUP(E22,K1数据库!C:Q,13,0)</f>
        <v>#N/A</v>
      </c>
      <c r="X22" s="27" t="e">
        <f t="shared" si="10"/>
        <v>#VALUE!</v>
      </c>
      <c r="Y22" s="18" t="e">
        <f>VLOOKUP(E22,K1数据库!C:Q,14,0)</f>
        <v>#N/A</v>
      </c>
      <c r="Z22" s="18" t="e">
        <f>VLOOKUP(E22,K1数据库!C:Q,15,0)</f>
        <v>#N/A</v>
      </c>
      <c r="AA22" s="18"/>
    </row>
    <row r="23" spans="1:27" x14ac:dyDescent="0.25">
      <c r="A23" s="22"/>
      <c r="B23" s="3"/>
      <c r="C23" s="3"/>
      <c r="D23" s="3"/>
      <c r="E23" s="18" t="str">
        <f t="shared" si="5"/>
        <v/>
      </c>
      <c r="F23" s="18" t="e">
        <f t="shared" si="6"/>
        <v>#VALUE!</v>
      </c>
      <c r="G23" s="18" t="str">
        <f t="shared" si="7"/>
        <v/>
      </c>
      <c r="H23" s="18" t="e">
        <f t="shared" si="8"/>
        <v>#VALUE!</v>
      </c>
      <c r="I23" s="18" t="e">
        <f t="shared" si="9"/>
        <v>#VALUE!</v>
      </c>
      <c r="J23" s="18" t="e">
        <f>VLOOKUP(E23,K1数据库!C:Q,2,0)</f>
        <v>#N/A</v>
      </c>
      <c r="K23" s="18" t="e">
        <f>VLOOKUP(E23,K1数据库!C:Q,3,0)</f>
        <v>#N/A</v>
      </c>
      <c r="L23" s="19" t="e">
        <f>VLOOKUP(E23,K1数据库!C:Q,4,0)*C23</f>
        <v>#N/A</v>
      </c>
      <c r="M23" s="18" t="e">
        <f>VLOOKUP(E23,K1数据库!C:Q,5,0)</f>
        <v>#N/A</v>
      </c>
      <c r="N23" s="18" t="e">
        <f>VLOOKUP(E23,K1数据库!C:Q,6,0)</f>
        <v>#N/A</v>
      </c>
      <c r="O23" s="18"/>
      <c r="P23" s="18" t="e">
        <f>VLOOKUP(E23,K1数据库!C:Q,7,0)</f>
        <v>#N/A</v>
      </c>
      <c r="Q23" s="18" t="e">
        <f>VLOOKUP(E23,K1数据库!C:Q,8,0)</f>
        <v>#N/A</v>
      </c>
      <c r="R23" s="25" t="e">
        <f>VLOOKUP(E23,K1数据库!C:Q,9,0)*C23</f>
        <v>#N/A</v>
      </c>
      <c r="S23" s="18" t="e">
        <f>VLOOKUP(E23,K1数据库!C:Q,10,0)</f>
        <v>#N/A</v>
      </c>
      <c r="T23" s="18" t="e">
        <f>VLOOKUP(E23,K1数据库!C:Q,11,0)</f>
        <v>#N/A</v>
      </c>
      <c r="U23" s="18"/>
      <c r="V23" s="18" t="e">
        <f>VLOOKUP(E23,K1数据库!C:Q,12,0)</f>
        <v>#N/A</v>
      </c>
      <c r="W23" s="18" t="e">
        <f>VLOOKUP(E23,K1数据库!C:Q,13,0)</f>
        <v>#N/A</v>
      </c>
      <c r="X23" s="27" t="e">
        <f t="shared" si="10"/>
        <v>#VALUE!</v>
      </c>
      <c r="Y23" s="18" t="e">
        <f>VLOOKUP(E23,K1数据库!C:Q,14,0)</f>
        <v>#N/A</v>
      </c>
      <c r="Z23" s="18" t="e">
        <f>VLOOKUP(E23,K1数据库!C:Q,15,0)</f>
        <v>#N/A</v>
      </c>
      <c r="AA23" s="18"/>
    </row>
    <row r="24" spans="1:27" x14ac:dyDescent="0.25">
      <c r="A24" s="22"/>
      <c r="B24" s="3"/>
      <c r="C24" s="3"/>
      <c r="D24" s="3"/>
      <c r="E24" s="18" t="str">
        <f t="shared" si="5"/>
        <v/>
      </c>
      <c r="F24" s="18" t="e">
        <f t="shared" si="6"/>
        <v>#VALUE!</v>
      </c>
      <c r="G24" s="18" t="str">
        <f t="shared" si="7"/>
        <v/>
      </c>
      <c r="H24" s="18" t="e">
        <f t="shared" si="8"/>
        <v>#VALUE!</v>
      </c>
      <c r="I24" s="18" t="e">
        <f t="shared" si="9"/>
        <v>#VALUE!</v>
      </c>
      <c r="J24" s="18" t="e">
        <f>VLOOKUP(E24,K1数据库!C:Q,2,0)</f>
        <v>#N/A</v>
      </c>
      <c r="K24" s="18" t="e">
        <f>VLOOKUP(E24,K1数据库!C:Q,3,0)</f>
        <v>#N/A</v>
      </c>
      <c r="L24" s="19" t="e">
        <f>VLOOKUP(E24,K1数据库!C:Q,4,0)*C24</f>
        <v>#N/A</v>
      </c>
      <c r="M24" s="18" t="e">
        <f>VLOOKUP(E24,K1数据库!C:Q,5,0)</f>
        <v>#N/A</v>
      </c>
      <c r="N24" s="18" t="e">
        <f>VLOOKUP(E24,K1数据库!C:Q,6,0)</f>
        <v>#N/A</v>
      </c>
      <c r="O24" s="18"/>
      <c r="P24" s="18" t="e">
        <f>VLOOKUP(E24,K1数据库!C:Q,7,0)</f>
        <v>#N/A</v>
      </c>
      <c r="Q24" s="18" t="e">
        <f>VLOOKUP(E24,K1数据库!C:Q,8,0)</f>
        <v>#N/A</v>
      </c>
      <c r="R24" s="25" t="e">
        <f>VLOOKUP(E24,K1数据库!C:Q,9,0)*C24</f>
        <v>#N/A</v>
      </c>
      <c r="S24" s="18" t="e">
        <f>VLOOKUP(E24,K1数据库!C:Q,10,0)</f>
        <v>#N/A</v>
      </c>
      <c r="T24" s="18" t="e">
        <f>VLOOKUP(E24,K1数据库!C:Q,11,0)</f>
        <v>#N/A</v>
      </c>
      <c r="U24" s="18"/>
      <c r="V24" s="18" t="e">
        <f>VLOOKUP(E24,K1数据库!C:Q,12,0)</f>
        <v>#N/A</v>
      </c>
      <c r="W24" s="18" t="e">
        <f>VLOOKUP(E24,K1数据库!C:Q,13,0)</f>
        <v>#N/A</v>
      </c>
      <c r="X24" s="27" t="e">
        <f t="shared" si="10"/>
        <v>#VALUE!</v>
      </c>
      <c r="Y24" s="18" t="e">
        <f>VLOOKUP(E24,K1数据库!C:Q,14,0)</f>
        <v>#N/A</v>
      </c>
      <c r="Z24" s="18" t="e">
        <f>VLOOKUP(E24,K1数据库!C:Q,15,0)</f>
        <v>#N/A</v>
      </c>
      <c r="AA24" s="18"/>
    </row>
    <row r="25" spans="1:27" x14ac:dyDescent="0.25">
      <c r="A25" s="22"/>
      <c r="B25" s="3"/>
      <c r="C25" s="3"/>
      <c r="D25" s="3"/>
      <c r="E25" s="18" t="str">
        <f t="shared" si="5"/>
        <v/>
      </c>
      <c r="F25" s="18" t="e">
        <f t="shared" si="6"/>
        <v>#VALUE!</v>
      </c>
      <c r="G25" s="18" t="str">
        <f t="shared" si="7"/>
        <v/>
      </c>
      <c r="H25" s="18" t="e">
        <f t="shared" si="8"/>
        <v>#VALUE!</v>
      </c>
      <c r="I25" s="18" t="e">
        <f t="shared" si="9"/>
        <v>#VALUE!</v>
      </c>
      <c r="J25" s="18" t="e">
        <f>VLOOKUP(E25,K1数据库!C:Q,2,0)</f>
        <v>#N/A</v>
      </c>
      <c r="K25" s="18" t="e">
        <f>VLOOKUP(E25,K1数据库!C:Q,3,0)</f>
        <v>#N/A</v>
      </c>
      <c r="L25" s="19" t="e">
        <f>VLOOKUP(E25,K1数据库!C:Q,4,0)*C25</f>
        <v>#N/A</v>
      </c>
      <c r="M25" s="18" t="e">
        <f>VLOOKUP(E25,K1数据库!C:Q,5,0)</f>
        <v>#N/A</v>
      </c>
      <c r="N25" s="18" t="e">
        <f>VLOOKUP(E25,K1数据库!C:Q,6,0)</f>
        <v>#N/A</v>
      </c>
      <c r="O25" s="18"/>
      <c r="P25" s="18" t="e">
        <f>VLOOKUP(E25,K1数据库!C:Q,7,0)</f>
        <v>#N/A</v>
      </c>
      <c r="Q25" s="18" t="e">
        <f>VLOOKUP(E25,K1数据库!C:Q,8,0)</f>
        <v>#N/A</v>
      </c>
      <c r="R25" s="25" t="e">
        <f>VLOOKUP(E25,K1数据库!C:Q,9,0)*C25</f>
        <v>#N/A</v>
      </c>
      <c r="S25" s="18" t="e">
        <f>VLOOKUP(E25,K1数据库!C:Q,10,0)</f>
        <v>#N/A</v>
      </c>
      <c r="T25" s="18" t="e">
        <f>VLOOKUP(E25,K1数据库!C:Q,11,0)</f>
        <v>#N/A</v>
      </c>
      <c r="U25" s="18"/>
      <c r="V25" s="18" t="e">
        <f>VLOOKUP(E25,K1数据库!C:Q,12,0)</f>
        <v>#N/A</v>
      </c>
      <c r="W25" s="18" t="e">
        <f>VLOOKUP(E25,K1数据库!C:Q,13,0)</f>
        <v>#N/A</v>
      </c>
      <c r="X25" s="27" t="e">
        <f t="shared" si="10"/>
        <v>#VALUE!</v>
      </c>
      <c r="Y25" s="18" t="e">
        <f>VLOOKUP(E25,K1数据库!C:Q,14,0)</f>
        <v>#N/A</v>
      </c>
      <c r="Z25" s="18" t="e">
        <f>VLOOKUP(E25,K1数据库!C:Q,15,0)</f>
        <v>#N/A</v>
      </c>
      <c r="AA25" s="18"/>
    </row>
    <row r="26" spans="1:27" x14ac:dyDescent="0.25">
      <c r="A26" s="22"/>
      <c r="B26" s="3"/>
      <c r="C26" s="3"/>
      <c r="D26" s="3"/>
      <c r="E26" s="18" t="str">
        <f t="shared" si="5"/>
        <v/>
      </c>
      <c r="F26" s="18" t="e">
        <f t="shared" si="6"/>
        <v>#VALUE!</v>
      </c>
      <c r="G26" s="18" t="str">
        <f t="shared" si="7"/>
        <v/>
      </c>
      <c r="H26" s="18" t="e">
        <f t="shared" si="8"/>
        <v>#VALUE!</v>
      </c>
      <c r="I26" s="18" t="e">
        <f t="shared" si="9"/>
        <v>#VALUE!</v>
      </c>
      <c r="J26" s="18" t="e">
        <f>VLOOKUP(E26,K1数据库!C:Q,2,0)</f>
        <v>#N/A</v>
      </c>
      <c r="K26" s="18" t="e">
        <f>VLOOKUP(E26,K1数据库!C:Q,3,0)</f>
        <v>#N/A</v>
      </c>
      <c r="L26" s="19" t="e">
        <f>VLOOKUP(E26,K1数据库!C:Q,4,0)*C26</f>
        <v>#N/A</v>
      </c>
      <c r="M26" s="18" t="e">
        <f>VLOOKUP(E26,K1数据库!C:Q,5,0)</f>
        <v>#N/A</v>
      </c>
      <c r="N26" s="18" t="e">
        <f>VLOOKUP(E26,K1数据库!C:Q,6,0)</f>
        <v>#N/A</v>
      </c>
      <c r="O26" s="18"/>
      <c r="P26" s="18" t="e">
        <f>VLOOKUP(E26,K1数据库!C:Q,7,0)</f>
        <v>#N/A</v>
      </c>
      <c r="Q26" s="18" t="e">
        <f>VLOOKUP(E26,K1数据库!C:Q,8,0)</f>
        <v>#N/A</v>
      </c>
      <c r="R26" s="25" t="e">
        <f>VLOOKUP(E26,K1数据库!C:Q,9,0)*C26</f>
        <v>#N/A</v>
      </c>
      <c r="S26" s="18" t="e">
        <f>VLOOKUP(E26,K1数据库!C:Q,10,0)</f>
        <v>#N/A</v>
      </c>
      <c r="T26" s="18" t="e">
        <f>VLOOKUP(E26,K1数据库!C:Q,11,0)</f>
        <v>#N/A</v>
      </c>
      <c r="U26" s="18"/>
      <c r="V26" s="18" t="e">
        <f>VLOOKUP(E26,K1数据库!C:Q,12,0)</f>
        <v>#N/A</v>
      </c>
      <c r="W26" s="18" t="e">
        <f>VLOOKUP(E26,K1数据库!C:Q,13,0)</f>
        <v>#N/A</v>
      </c>
      <c r="X26" s="27" t="e">
        <f t="shared" si="10"/>
        <v>#VALUE!</v>
      </c>
      <c r="Y26" s="18" t="e">
        <f>VLOOKUP(E26,K1数据库!C:Q,14,0)</f>
        <v>#N/A</v>
      </c>
      <c r="Z26" s="18" t="e">
        <f>VLOOKUP(E26,K1数据库!C:Q,15,0)</f>
        <v>#N/A</v>
      </c>
      <c r="AA26" s="18"/>
    </row>
    <row r="27" spans="1:27" x14ac:dyDescent="0.25">
      <c r="A27" s="22"/>
      <c r="B27" s="3"/>
      <c r="C27" s="3"/>
      <c r="D27" s="3"/>
      <c r="E27" s="18" t="str">
        <f t="shared" si="5"/>
        <v/>
      </c>
      <c r="F27" s="18" t="e">
        <f t="shared" si="6"/>
        <v>#VALUE!</v>
      </c>
      <c r="G27" s="18" t="str">
        <f t="shared" si="7"/>
        <v/>
      </c>
      <c r="H27" s="18" t="e">
        <f t="shared" si="8"/>
        <v>#VALUE!</v>
      </c>
      <c r="I27" s="18" t="e">
        <f t="shared" si="9"/>
        <v>#VALUE!</v>
      </c>
      <c r="J27" s="18" t="e">
        <f>VLOOKUP(E27,K1数据库!C:Q,2,0)</f>
        <v>#N/A</v>
      </c>
      <c r="K27" s="18" t="e">
        <f>VLOOKUP(E27,K1数据库!C:Q,3,0)</f>
        <v>#N/A</v>
      </c>
      <c r="L27" s="19" t="e">
        <f>VLOOKUP(E27,K1数据库!C:Q,4,0)*C27</f>
        <v>#N/A</v>
      </c>
      <c r="M27" s="18" t="e">
        <f>VLOOKUP(E27,K1数据库!C:Q,5,0)</f>
        <v>#N/A</v>
      </c>
      <c r="N27" s="18" t="e">
        <f>VLOOKUP(E27,K1数据库!C:Q,6,0)</f>
        <v>#N/A</v>
      </c>
      <c r="O27" s="18"/>
      <c r="P27" s="18" t="e">
        <f>VLOOKUP(E27,K1数据库!C:Q,7,0)</f>
        <v>#N/A</v>
      </c>
      <c r="Q27" s="18" t="e">
        <f>VLOOKUP(E27,K1数据库!C:Q,8,0)</f>
        <v>#N/A</v>
      </c>
      <c r="R27" s="25" t="e">
        <f>VLOOKUP(E27,K1数据库!C:Q,9,0)*C27</f>
        <v>#N/A</v>
      </c>
      <c r="S27" s="18" t="e">
        <f>VLOOKUP(E27,K1数据库!C:Q,10,0)</f>
        <v>#N/A</v>
      </c>
      <c r="T27" s="18" t="e">
        <f>VLOOKUP(E27,K1数据库!C:Q,11,0)</f>
        <v>#N/A</v>
      </c>
      <c r="U27" s="18"/>
      <c r="V27" s="18" t="e">
        <f>VLOOKUP(E27,K1数据库!C:Q,12,0)</f>
        <v>#N/A</v>
      </c>
      <c r="W27" s="18" t="e">
        <f>VLOOKUP(E27,K1数据库!C:Q,13,0)</f>
        <v>#N/A</v>
      </c>
      <c r="X27" s="27" t="e">
        <f t="shared" si="10"/>
        <v>#VALUE!</v>
      </c>
      <c r="Y27" s="18" t="e">
        <f>VLOOKUP(E27,K1数据库!C:Q,14,0)</f>
        <v>#N/A</v>
      </c>
      <c r="Z27" s="18" t="e">
        <f>VLOOKUP(E27,K1数据库!C:Q,15,0)</f>
        <v>#N/A</v>
      </c>
      <c r="AA27" s="18"/>
    </row>
    <row r="28" spans="1:27" x14ac:dyDescent="0.25">
      <c r="A28" s="22"/>
      <c r="B28" s="3"/>
      <c r="C28" s="3"/>
      <c r="D28" s="3"/>
      <c r="E28" s="18" t="str">
        <f t="shared" si="5"/>
        <v/>
      </c>
      <c r="F28" s="18" t="e">
        <f t="shared" si="6"/>
        <v>#VALUE!</v>
      </c>
      <c r="G28" s="18" t="str">
        <f t="shared" si="7"/>
        <v/>
      </c>
      <c r="H28" s="18" t="e">
        <f t="shared" si="8"/>
        <v>#VALUE!</v>
      </c>
      <c r="I28" s="18" t="e">
        <f t="shared" si="9"/>
        <v>#VALUE!</v>
      </c>
      <c r="J28" s="18" t="e">
        <f>VLOOKUP(E28,K1数据库!C:Q,2,0)</f>
        <v>#N/A</v>
      </c>
      <c r="K28" s="18" t="e">
        <f>VLOOKUP(E28,K1数据库!C:Q,3,0)</f>
        <v>#N/A</v>
      </c>
      <c r="L28" s="19" t="e">
        <f>VLOOKUP(E28,K1数据库!C:Q,4,0)*C28</f>
        <v>#N/A</v>
      </c>
      <c r="M28" s="18" t="e">
        <f>VLOOKUP(E28,K1数据库!C:Q,5,0)</f>
        <v>#N/A</v>
      </c>
      <c r="N28" s="18" t="e">
        <f>VLOOKUP(E28,K1数据库!C:Q,6,0)</f>
        <v>#N/A</v>
      </c>
      <c r="O28" s="18"/>
      <c r="P28" s="18" t="e">
        <f>VLOOKUP(E28,K1数据库!C:Q,7,0)</f>
        <v>#N/A</v>
      </c>
      <c r="Q28" s="18" t="e">
        <f>VLOOKUP(E28,K1数据库!C:Q,8,0)</f>
        <v>#N/A</v>
      </c>
      <c r="R28" s="25" t="e">
        <f>VLOOKUP(E28,K1数据库!C:Q,9,0)*C28</f>
        <v>#N/A</v>
      </c>
      <c r="S28" s="18" t="e">
        <f>VLOOKUP(E28,K1数据库!C:Q,10,0)</f>
        <v>#N/A</v>
      </c>
      <c r="T28" s="18" t="e">
        <f>VLOOKUP(E28,K1数据库!C:Q,11,0)</f>
        <v>#N/A</v>
      </c>
      <c r="U28" s="18"/>
      <c r="V28" s="18" t="e">
        <f>VLOOKUP(E28,K1数据库!C:Q,12,0)</f>
        <v>#N/A</v>
      </c>
      <c r="W28" s="18" t="e">
        <f>VLOOKUP(E28,K1数据库!C:Q,13,0)</f>
        <v>#N/A</v>
      </c>
      <c r="X28" s="27" t="e">
        <f t="shared" si="10"/>
        <v>#VALUE!</v>
      </c>
      <c r="Y28" s="18" t="e">
        <f>VLOOKUP(E28,K1数据库!C:Q,14,0)</f>
        <v>#N/A</v>
      </c>
      <c r="Z28" s="18" t="e">
        <f>VLOOKUP(E28,K1数据库!C:Q,15,0)</f>
        <v>#N/A</v>
      </c>
      <c r="AA28" s="18"/>
    </row>
    <row r="29" spans="1:27" x14ac:dyDescent="0.25">
      <c r="A29" s="22"/>
      <c r="B29" s="3"/>
      <c r="C29" s="3"/>
      <c r="D29" s="3"/>
      <c r="E29" s="18" t="str">
        <f t="shared" si="5"/>
        <v/>
      </c>
      <c r="F29" s="18" t="e">
        <f t="shared" si="6"/>
        <v>#VALUE!</v>
      </c>
      <c r="G29" s="18" t="str">
        <f t="shared" si="7"/>
        <v/>
      </c>
      <c r="H29" s="18" t="e">
        <f t="shared" si="8"/>
        <v>#VALUE!</v>
      </c>
      <c r="I29" s="18" t="e">
        <f t="shared" si="9"/>
        <v>#VALUE!</v>
      </c>
      <c r="J29" s="18" t="e">
        <f>VLOOKUP(E29,K1数据库!C:Q,2,0)</f>
        <v>#N/A</v>
      </c>
      <c r="K29" s="18" t="e">
        <f>VLOOKUP(E29,K1数据库!C:Q,3,0)</f>
        <v>#N/A</v>
      </c>
      <c r="L29" s="19" t="e">
        <f>VLOOKUP(E29,K1数据库!C:Q,4,0)*C29</f>
        <v>#N/A</v>
      </c>
      <c r="M29" s="18" t="e">
        <f>VLOOKUP(E29,K1数据库!C:Q,5,0)</f>
        <v>#N/A</v>
      </c>
      <c r="N29" s="18" t="e">
        <f>VLOOKUP(E29,K1数据库!C:Q,6,0)</f>
        <v>#N/A</v>
      </c>
      <c r="O29" s="18"/>
      <c r="P29" s="18" t="e">
        <f>VLOOKUP(E29,K1数据库!C:Q,7,0)</f>
        <v>#N/A</v>
      </c>
      <c r="Q29" s="18" t="e">
        <f>VLOOKUP(E29,K1数据库!C:Q,8,0)</f>
        <v>#N/A</v>
      </c>
      <c r="R29" s="25" t="e">
        <f>VLOOKUP(E29,K1数据库!C:Q,9,0)*C29</f>
        <v>#N/A</v>
      </c>
      <c r="S29" s="18" t="e">
        <f>VLOOKUP(E29,K1数据库!C:Q,10,0)</f>
        <v>#N/A</v>
      </c>
      <c r="T29" s="18" t="e">
        <f>VLOOKUP(E29,K1数据库!C:Q,11,0)</f>
        <v>#N/A</v>
      </c>
      <c r="U29" s="18"/>
      <c r="V29" s="18" t="e">
        <f>VLOOKUP(E29,K1数据库!C:Q,12,0)</f>
        <v>#N/A</v>
      </c>
      <c r="W29" s="18" t="e">
        <f>VLOOKUP(E29,K1数据库!C:Q,13,0)</f>
        <v>#N/A</v>
      </c>
      <c r="X29" s="27" t="e">
        <f t="shared" si="10"/>
        <v>#VALUE!</v>
      </c>
      <c r="Y29" s="18" t="e">
        <f>VLOOKUP(E29,K1数据库!C:Q,14,0)</f>
        <v>#N/A</v>
      </c>
      <c r="Z29" s="18" t="e">
        <f>VLOOKUP(E29,K1数据库!C:Q,15,0)</f>
        <v>#N/A</v>
      </c>
      <c r="AA29" s="18"/>
    </row>
    <row r="30" spans="1:27" x14ac:dyDescent="0.25">
      <c r="A30" s="22"/>
      <c r="B30" s="3"/>
      <c r="C30" s="3"/>
      <c r="D30" s="3"/>
      <c r="E30" s="18" t="str">
        <f t="shared" si="5"/>
        <v/>
      </c>
      <c r="F30" s="18" t="e">
        <f t="shared" si="6"/>
        <v>#VALUE!</v>
      </c>
      <c r="G30" s="18" t="str">
        <f t="shared" si="7"/>
        <v/>
      </c>
      <c r="H30" s="18" t="e">
        <f t="shared" si="8"/>
        <v>#VALUE!</v>
      </c>
      <c r="I30" s="18" t="e">
        <f t="shared" si="9"/>
        <v>#VALUE!</v>
      </c>
      <c r="J30" s="18" t="e">
        <f>VLOOKUP(E30,K1数据库!C:Q,2,0)</f>
        <v>#N/A</v>
      </c>
      <c r="K30" s="18" t="e">
        <f>VLOOKUP(E30,K1数据库!C:Q,3,0)</f>
        <v>#N/A</v>
      </c>
      <c r="L30" s="19" t="e">
        <f>VLOOKUP(E30,K1数据库!C:Q,4,0)*C30</f>
        <v>#N/A</v>
      </c>
      <c r="M30" s="18" t="e">
        <f>VLOOKUP(E30,K1数据库!C:Q,5,0)</f>
        <v>#N/A</v>
      </c>
      <c r="N30" s="18" t="e">
        <f>VLOOKUP(E30,K1数据库!C:Q,6,0)</f>
        <v>#N/A</v>
      </c>
      <c r="O30" s="18"/>
      <c r="P30" s="18" t="e">
        <f>VLOOKUP(E30,K1数据库!C:Q,7,0)</f>
        <v>#N/A</v>
      </c>
      <c r="Q30" s="18" t="e">
        <f>VLOOKUP(E30,K1数据库!C:Q,8,0)</f>
        <v>#N/A</v>
      </c>
      <c r="R30" s="25" t="e">
        <f>VLOOKUP(E30,K1数据库!C:Q,9,0)*C30</f>
        <v>#N/A</v>
      </c>
      <c r="S30" s="18" t="e">
        <f>VLOOKUP(E30,K1数据库!C:Q,10,0)</f>
        <v>#N/A</v>
      </c>
      <c r="T30" s="18" t="e">
        <f>VLOOKUP(E30,K1数据库!C:Q,11,0)</f>
        <v>#N/A</v>
      </c>
      <c r="U30" s="18"/>
      <c r="V30" s="18" t="e">
        <f>VLOOKUP(E30,K1数据库!C:Q,12,0)</f>
        <v>#N/A</v>
      </c>
      <c r="W30" s="18" t="e">
        <f>VLOOKUP(E30,K1数据库!C:Q,13,0)</f>
        <v>#N/A</v>
      </c>
      <c r="X30" s="27" t="e">
        <f t="shared" si="10"/>
        <v>#VALUE!</v>
      </c>
      <c r="Y30" s="18" t="e">
        <f>VLOOKUP(E30,K1数据库!C:Q,14,0)</f>
        <v>#N/A</v>
      </c>
      <c r="Z30" s="18" t="e">
        <f>VLOOKUP(E30,K1数据库!C:Q,15,0)</f>
        <v>#N/A</v>
      </c>
      <c r="AA30" s="18"/>
    </row>
    <row r="31" spans="1:27" x14ac:dyDescent="0.25">
      <c r="A31" s="22"/>
      <c r="B31" s="3"/>
      <c r="C31" s="3"/>
      <c r="D31" s="3"/>
      <c r="E31" s="18" t="str">
        <f t="shared" si="5"/>
        <v/>
      </c>
      <c r="F31" s="18" t="e">
        <f t="shared" si="6"/>
        <v>#VALUE!</v>
      </c>
      <c r="G31" s="18" t="str">
        <f t="shared" si="7"/>
        <v/>
      </c>
      <c r="H31" s="18" t="e">
        <f t="shared" si="8"/>
        <v>#VALUE!</v>
      </c>
      <c r="I31" s="18" t="e">
        <f t="shared" si="9"/>
        <v>#VALUE!</v>
      </c>
      <c r="J31" s="18" t="e">
        <f>VLOOKUP(E31,K1数据库!C:Q,2,0)</f>
        <v>#N/A</v>
      </c>
      <c r="K31" s="18" t="e">
        <f>VLOOKUP(E31,K1数据库!C:Q,3,0)</f>
        <v>#N/A</v>
      </c>
      <c r="L31" s="19" t="e">
        <f>VLOOKUP(E31,K1数据库!C:Q,4,0)*C31</f>
        <v>#N/A</v>
      </c>
      <c r="M31" s="18" t="e">
        <f>VLOOKUP(E31,K1数据库!C:Q,5,0)</f>
        <v>#N/A</v>
      </c>
      <c r="N31" s="18" t="e">
        <f>VLOOKUP(E31,K1数据库!C:Q,6,0)</f>
        <v>#N/A</v>
      </c>
      <c r="O31" s="18"/>
      <c r="P31" s="18" t="e">
        <f>VLOOKUP(E31,K1数据库!C:Q,7,0)</f>
        <v>#N/A</v>
      </c>
      <c r="Q31" s="18" t="e">
        <f>VLOOKUP(E31,K1数据库!C:Q,8,0)</f>
        <v>#N/A</v>
      </c>
      <c r="R31" s="25" t="e">
        <f>VLOOKUP(E31,K1数据库!C:Q,9,0)*C31</f>
        <v>#N/A</v>
      </c>
      <c r="S31" s="18" t="e">
        <f>VLOOKUP(E31,K1数据库!C:Q,10,0)</f>
        <v>#N/A</v>
      </c>
      <c r="T31" s="18" t="e">
        <f>VLOOKUP(E31,K1数据库!C:Q,11,0)</f>
        <v>#N/A</v>
      </c>
      <c r="U31" s="18"/>
      <c r="V31" s="18" t="e">
        <f>VLOOKUP(E31,K1数据库!C:Q,12,0)</f>
        <v>#N/A</v>
      </c>
      <c r="W31" s="18" t="e">
        <f>VLOOKUP(E31,K1数据库!C:Q,13,0)</f>
        <v>#N/A</v>
      </c>
      <c r="X31" s="27" t="e">
        <f t="shared" si="10"/>
        <v>#VALUE!</v>
      </c>
      <c r="Y31" s="18" t="e">
        <f>VLOOKUP(E31,K1数据库!C:Q,14,0)</f>
        <v>#N/A</v>
      </c>
      <c r="Z31" s="18" t="e">
        <f>VLOOKUP(E31,K1数据库!C:Q,15,0)</f>
        <v>#N/A</v>
      </c>
      <c r="AA31" s="18"/>
    </row>
    <row r="32" spans="1:27" x14ac:dyDescent="0.25">
      <c r="A32" s="22"/>
      <c r="B32" s="3"/>
      <c r="C32" s="3"/>
      <c r="D32" s="3"/>
      <c r="E32" s="18" t="str">
        <f t="shared" si="5"/>
        <v/>
      </c>
      <c r="F32" s="18" t="e">
        <f t="shared" si="6"/>
        <v>#VALUE!</v>
      </c>
      <c r="G32" s="18" t="str">
        <f t="shared" si="7"/>
        <v/>
      </c>
      <c r="H32" s="18" t="e">
        <f t="shared" si="8"/>
        <v>#VALUE!</v>
      </c>
      <c r="I32" s="18" t="e">
        <f t="shared" si="9"/>
        <v>#VALUE!</v>
      </c>
      <c r="J32" s="18" t="e">
        <f>VLOOKUP(E32,K1数据库!C:Q,2,0)</f>
        <v>#N/A</v>
      </c>
      <c r="K32" s="18" t="e">
        <f>VLOOKUP(E32,K1数据库!C:Q,3,0)</f>
        <v>#N/A</v>
      </c>
      <c r="L32" s="19" t="e">
        <f>VLOOKUP(E32,K1数据库!C:Q,4,0)*C32</f>
        <v>#N/A</v>
      </c>
      <c r="M32" s="18" t="e">
        <f>VLOOKUP(E32,K1数据库!C:Q,5,0)</f>
        <v>#N/A</v>
      </c>
      <c r="N32" s="18" t="e">
        <f>VLOOKUP(E32,K1数据库!C:Q,6,0)</f>
        <v>#N/A</v>
      </c>
      <c r="O32" s="18"/>
      <c r="P32" s="18" t="e">
        <f>VLOOKUP(E32,K1数据库!C:Q,7,0)</f>
        <v>#N/A</v>
      </c>
      <c r="Q32" s="18" t="e">
        <f>VLOOKUP(E32,K1数据库!C:Q,8,0)</f>
        <v>#N/A</v>
      </c>
      <c r="R32" s="25" t="e">
        <f>VLOOKUP(E32,K1数据库!C:Q,9,0)*C32</f>
        <v>#N/A</v>
      </c>
      <c r="S32" s="18" t="e">
        <f>VLOOKUP(E32,K1数据库!C:Q,10,0)</f>
        <v>#N/A</v>
      </c>
      <c r="T32" s="18" t="e">
        <f>VLOOKUP(E32,K1数据库!C:Q,11,0)</f>
        <v>#N/A</v>
      </c>
      <c r="U32" s="18"/>
      <c r="V32" s="18" t="e">
        <f>VLOOKUP(E32,K1数据库!C:Q,12,0)</f>
        <v>#N/A</v>
      </c>
      <c r="W32" s="18" t="e">
        <f>VLOOKUP(E32,K1数据库!C:Q,13,0)</f>
        <v>#N/A</v>
      </c>
      <c r="X32" s="27" t="e">
        <f t="shared" si="10"/>
        <v>#VALUE!</v>
      </c>
      <c r="Y32" s="18" t="e">
        <f>VLOOKUP(E32,K1数据库!C:Q,14,0)</f>
        <v>#N/A</v>
      </c>
      <c r="Z32" s="18" t="e">
        <f>VLOOKUP(E32,K1数据库!C:Q,15,0)</f>
        <v>#N/A</v>
      </c>
      <c r="AA32" s="18"/>
    </row>
    <row r="33" spans="1:27" x14ac:dyDescent="0.25">
      <c r="A33" s="22"/>
      <c r="B33" s="3"/>
      <c r="C33" s="3"/>
      <c r="D33" s="3"/>
      <c r="E33" s="18" t="str">
        <f t="shared" si="5"/>
        <v/>
      </c>
      <c r="F33" s="18" t="e">
        <f t="shared" si="6"/>
        <v>#VALUE!</v>
      </c>
      <c r="G33" s="18" t="str">
        <f t="shared" si="7"/>
        <v/>
      </c>
      <c r="H33" s="18" t="e">
        <f t="shared" si="8"/>
        <v>#VALUE!</v>
      </c>
      <c r="I33" s="18" t="e">
        <f t="shared" si="9"/>
        <v>#VALUE!</v>
      </c>
      <c r="J33" s="18" t="e">
        <f>VLOOKUP(E33,K1数据库!C:Q,2,0)</f>
        <v>#N/A</v>
      </c>
      <c r="K33" s="18" t="e">
        <f>VLOOKUP(E33,K1数据库!C:Q,3,0)</f>
        <v>#N/A</v>
      </c>
      <c r="L33" s="19" t="e">
        <f>VLOOKUP(E33,K1数据库!C:Q,4,0)*C33</f>
        <v>#N/A</v>
      </c>
      <c r="M33" s="18" t="e">
        <f>VLOOKUP(E33,K1数据库!C:Q,5,0)</f>
        <v>#N/A</v>
      </c>
      <c r="N33" s="18" t="e">
        <f>VLOOKUP(E33,K1数据库!C:Q,6,0)</f>
        <v>#N/A</v>
      </c>
      <c r="O33" s="18"/>
      <c r="P33" s="18" t="e">
        <f>VLOOKUP(E33,K1数据库!C:Q,7,0)</f>
        <v>#N/A</v>
      </c>
      <c r="Q33" s="18" t="e">
        <f>VLOOKUP(E33,K1数据库!C:Q,8,0)</f>
        <v>#N/A</v>
      </c>
      <c r="R33" s="25" t="e">
        <f>VLOOKUP(E33,K1数据库!C:Q,9,0)*C33</f>
        <v>#N/A</v>
      </c>
      <c r="S33" s="18" t="e">
        <f>VLOOKUP(E33,K1数据库!C:Q,10,0)</f>
        <v>#N/A</v>
      </c>
      <c r="T33" s="18" t="e">
        <f>VLOOKUP(E33,K1数据库!C:Q,11,0)</f>
        <v>#N/A</v>
      </c>
      <c r="U33" s="18"/>
      <c r="V33" s="18" t="e">
        <f>VLOOKUP(E33,K1数据库!C:Q,12,0)</f>
        <v>#N/A</v>
      </c>
      <c r="W33" s="18" t="e">
        <f>VLOOKUP(E33,K1数据库!C:Q,13,0)</f>
        <v>#N/A</v>
      </c>
      <c r="X33" s="27" t="e">
        <f t="shared" si="10"/>
        <v>#VALUE!</v>
      </c>
      <c r="Y33" s="18" t="e">
        <f>VLOOKUP(E33,K1数据库!C:Q,14,0)</f>
        <v>#N/A</v>
      </c>
      <c r="Z33" s="18" t="e">
        <f>VLOOKUP(E33,K1数据库!C:Q,15,0)</f>
        <v>#N/A</v>
      </c>
      <c r="AA33" s="18"/>
    </row>
    <row r="34" spans="1:27" x14ac:dyDescent="0.25">
      <c r="A34" s="22"/>
      <c r="B34" s="3"/>
      <c r="C34" s="3"/>
      <c r="D34" s="3"/>
      <c r="E34" s="18" t="str">
        <f t="shared" si="5"/>
        <v/>
      </c>
      <c r="F34" s="18" t="e">
        <f t="shared" si="6"/>
        <v>#VALUE!</v>
      </c>
      <c r="G34" s="18" t="str">
        <f t="shared" si="7"/>
        <v/>
      </c>
      <c r="H34" s="18" t="e">
        <f t="shared" si="8"/>
        <v>#VALUE!</v>
      </c>
      <c r="I34" s="18" t="e">
        <f t="shared" si="9"/>
        <v>#VALUE!</v>
      </c>
      <c r="J34" s="18" t="e">
        <f>VLOOKUP(E34,K1数据库!C:Q,2,0)</f>
        <v>#N/A</v>
      </c>
      <c r="K34" s="18" t="e">
        <f>VLOOKUP(E34,K1数据库!C:Q,3,0)</f>
        <v>#N/A</v>
      </c>
      <c r="L34" s="19" t="e">
        <f>VLOOKUP(E34,K1数据库!C:Q,4,0)*C34</f>
        <v>#N/A</v>
      </c>
      <c r="M34" s="18" t="e">
        <f>VLOOKUP(E34,K1数据库!C:Q,5,0)</f>
        <v>#N/A</v>
      </c>
      <c r="N34" s="18" t="e">
        <f>VLOOKUP(E34,K1数据库!C:Q,6,0)</f>
        <v>#N/A</v>
      </c>
      <c r="O34" s="18"/>
      <c r="P34" s="18" t="e">
        <f>VLOOKUP(E34,K1数据库!C:Q,7,0)</f>
        <v>#N/A</v>
      </c>
      <c r="Q34" s="18" t="e">
        <f>VLOOKUP(E34,K1数据库!C:Q,8,0)</f>
        <v>#N/A</v>
      </c>
      <c r="R34" s="25" t="e">
        <f>VLOOKUP(E34,K1数据库!C:Q,9,0)*C34</f>
        <v>#N/A</v>
      </c>
      <c r="S34" s="18" t="e">
        <f>VLOOKUP(E34,K1数据库!C:Q,10,0)</f>
        <v>#N/A</v>
      </c>
      <c r="T34" s="18" t="e">
        <f>VLOOKUP(E34,K1数据库!C:Q,11,0)</f>
        <v>#N/A</v>
      </c>
      <c r="U34" s="18"/>
      <c r="V34" s="18" t="e">
        <f>VLOOKUP(E34,K1数据库!C:Q,12,0)</f>
        <v>#N/A</v>
      </c>
      <c r="W34" s="18" t="e">
        <f>VLOOKUP(E34,K1数据库!C:Q,13,0)</f>
        <v>#N/A</v>
      </c>
      <c r="X34" s="27" t="e">
        <f t="shared" si="10"/>
        <v>#VALUE!</v>
      </c>
      <c r="Y34" s="18" t="e">
        <f>VLOOKUP(E34,K1数据库!C:Q,14,0)</f>
        <v>#N/A</v>
      </c>
      <c r="Z34" s="18" t="e">
        <f>VLOOKUP(E34,K1数据库!C:Q,15,0)</f>
        <v>#N/A</v>
      </c>
      <c r="AA34" s="18"/>
    </row>
    <row r="35" spans="1:27" x14ac:dyDescent="0.25">
      <c r="A35" s="22"/>
      <c r="B35" s="3"/>
      <c r="C35" s="3"/>
      <c r="D35" s="3"/>
      <c r="E35" s="18" t="str">
        <f t="shared" si="5"/>
        <v/>
      </c>
      <c r="F35" s="18" t="e">
        <f t="shared" si="6"/>
        <v>#VALUE!</v>
      </c>
      <c r="G35" s="18" t="str">
        <f t="shared" si="7"/>
        <v/>
      </c>
      <c r="H35" s="18" t="e">
        <f t="shared" si="8"/>
        <v>#VALUE!</v>
      </c>
      <c r="I35" s="18" t="e">
        <f t="shared" si="9"/>
        <v>#VALUE!</v>
      </c>
      <c r="J35" s="18" t="e">
        <f>VLOOKUP(E35,K1数据库!C:Q,2,0)</f>
        <v>#N/A</v>
      </c>
      <c r="K35" s="18" t="e">
        <f>VLOOKUP(E35,K1数据库!C:Q,3,0)</f>
        <v>#N/A</v>
      </c>
      <c r="L35" s="19" t="e">
        <f>VLOOKUP(E35,K1数据库!C:Q,4,0)*C35</f>
        <v>#N/A</v>
      </c>
      <c r="M35" s="18" t="e">
        <f>VLOOKUP(E35,K1数据库!C:Q,5,0)</f>
        <v>#N/A</v>
      </c>
      <c r="N35" s="18" t="e">
        <f>VLOOKUP(E35,K1数据库!C:Q,6,0)</f>
        <v>#N/A</v>
      </c>
      <c r="O35" s="18"/>
      <c r="P35" s="18" t="e">
        <f>VLOOKUP(E35,K1数据库!C:Q,7,0)</f>
        <v>#N/A</v>
      </c>
      <c r="Q35" s="18" t="e">
        <f>VLOOKUP(E35,K1数据库!C:Q,8,0)</f>
        <v>#N/A</v>
      </c>
      <c r="R35" s="25" t="e">
        <f>VLOOKUP(E35,K1数据库!C:Q,9,0)*C35</f>
        <v>#N/A</v>
      </c>
      <c r="S35" s="18" t="e">
        <f>VLOOKUP(E35,K1数据库!C:Q,10,0)</f>
        <v>#N/A</v>
      </c>
      <c r="T35" s="18" t="e">
        <f>VLOOKUP(E35,K1数据库!C:Q,11,0)</f>
        <v>#N/A</v>
      </c>
      <c r="U35" s="18"/>
      <c r="V35" s="18" t="e">
        <f>VLOOKUP(E35,K1数据库!C:Q,12,0)</f>
        <v>#N/A</v>
      </c>
      <c r="W35" s="18" t="e">
        <f>VLOOKUP(E35,K1数据库!C:Q,13,0)</f>
        <v>#N/A</v>
      </c>
      <c r="X35" s="27" t="e">
        <f t="shared" si="10"/>
        <v>#VALUE!</v>
      </c>
      <c r="Y35" s="18" t="e">
        <f>VLOOKUP(E35,K1数据库!C:Q,14,0)</f>
        <v>#N/A</v>
      </c>
      <c r="Z35" s="18" t="e">
        <f>VLOOKUP(E35,K1数据库!C:Q,15,0)</f>
        <v>#N/A</v>
      </c>
      <c r="AA35" s="18"/>
    </row>
    <row r="36" spans="1:27" x14ac:dyDescent="0.25">
      <c r="A36" s="22"/>
      <c r="B36" s="3"/>
      <c r="C36" s="3"/>
      <c r="D36" s="3"/>
      <c r="E36" s="18" t="str">
        <f t="shared" si="5"/>
        <v/>
      </c>
      <c r="F36" s="18" t="e">
        <f t="shared" si="6"/>
        <v>#VALUE!</v>
      </c>
      <c r="G36" s="18" t="str">
        <f t="shared" si="7"/>
        <v/>
      </c>
      <c r="H36" s="18" t="e">
        <f t="shared" si="8"/>
        <v>#VALUE!</v>
      </c>
      <c r="I36" s="18" t="e">
        <f t="shared" si="9"/>
        <v>#VALUE!</v>
      </c>
      <c r="J36" s="18" t="e">
        <f>VLOOKUP(E36,K1数据库!C:Q,2,0)</f>
        <v>#N/A</v>
      </c>
      <c r="K36" s="18" t="e">
        <f>VLOOKUP(E36,K1数据库!C:Q,3,0)</f>
        <v>#N/A</v>
      </c>
      <c r="L36" s="19" t="e">
        <f>VLOOKUP(E36,K1数据库!C:Q,4,0)*C36</f>
        <v>#N/A</v>
      </c>
      <c r="M36" s="18" t="e">
        <f>VLOOKUP(E36,K1数据库!C:Q,5,0)</f>
        <v>#N/A</v>
      </c>
      <c r="N36" s="18" t="e">
        <f>VLOOKUP(E36,K1数据库!C:Q,6,0)</f>
        <v>#N/A</v>
      </c>
      <c r="O36" s="18"/>
      <c r="P36" s="18" t="e">
        <f>VLOOKUP(E36,K1数据库!C:Q,7,0)</f>
        <v>#N/A</v>
      </c>
      <c r="Q36" s="18" t="e">
        <f>VLOOKUP(E36,K1数据库!C:Q,8,0)</f>
        <v>#N/A</v>
      </c>
      <c r="R36" s="25" t="e">
        <f>VLOOKUP(E36,K1数据库!C:Q,9,0)*C36</f>
        <v>#N/A</v>
      </c>
      <c r="S36" s="18" t="e">
        <f>VLOOKUP(E36,K1数据库!C:Q,10,0)</f>
        <v>#N/A</v>
      </c>
      <c r="T36" s="18" t="e">
        <f>VLOOKUP(E36,K1数据库!C:Q,11,0)</f>
        <v>#N/A</v>
      </c>
      <c r="U36" s="18"/>
      <c r="V36" s="18" t="e">
        <f>VLOOKUP(E36,K1数据库!C:Q,12,0)</f>
        <v>#N/A</v>
      </c>
      <c r="W36" s="18" t="e">
        <f>VLOOKUP(E36,K1数据库!C:Q,13,0)</f>
        <v>#N/A</v>
      </c>
      <c r="X36" s="27" t="e">
        <f t="shared" si="10"/>
        <v>#VALUE!</v>
      </c>
      <c r="Y36" s="18" t="e">
        <f>VLOOKUP(E36,K1数据库!C:Q,14,0)</f>
        <v>#N/A</v>
      </c>
      <c r="Z36" s="18" t="e">
        <f>VLOOKUP(E36,K1数据库!C:Q,15,0)</f>
        <v>#N/A</v>
      </c>
      <c r="AA36" s="18"/>
    </row>
    <row r="37" spans="1:27" x14ac:dyDescent="0.25">
      <c r="A37" s="22"/>
      <c r="B37" s="3"/>
      <c r="C37" s="3"/>
      <c r="D37" s="3"/>
      <c r="E37" s="18" t="str">
        <f t="shared" si="5"/>
        <v/>
      </c>
      <c r="F37" s="18" t="e">
        <f t="shared" si="6"/>
        <v>#VALUE!</v>
      </c>
      <c r="G37" s="18" t="str">
        <f t="shared" si="7"/>
        <v/>
      </c>
      <c r="H37" s="18" t="e">
        <f t="shared" si="8"/>
        <v>#VALUE!</v>
      </c>
      <c r="I37" s="18" t="e">
        <f t="shared" si="9"/>
        <v>#VALUE!</v>
      </c>
      <c r="J37" s="18" t="e">
        <f>VLOOKUP(E37,K1数据库!C:Q,2,0)</f>
        <v>#N/A</v>
      </c>
      <c r="K37" s="18" t="e">
        <f>VLOOKUP(E37,K1数据库!C:Q,3,0)</f>
        <v>#N/A</v>
      </c>
      <c r="L37" s="19" t="e">
        <f>VLOOKUP(E37,K1数据库!C:Q,4,0)*C37</f>
        <v>#N/A</v>
      </c>
      <c r="M37" s="18" t="e">
        <f>VLOOKUP(E37,K1数据库!C:Q,5,0)</f>
        <v>#N/A</v>
      </c>
      <c r="N37" s="18" t="e">
        <f>VLOOKUP(E37,K1数据库!C:Q,6,0)</f>
        <v>#N/A</v>
      </c>
      <c r="O37" s="18"/>
      <c r="P37" s="18" t="e">
        <f>VLOOKUP(E37,K1数据库!C:Q,7,0)</f>
        <v>#N/A</v>
      </c>
      <c r="Q37" s="18" t="e">
        <f>VLOOKUP(E37,K1数据库!C:Q,8,0)</f>
        <v>#N/A</v>
      </c>
      <c r="R37" s="25" t="e">
        <f>VLOOKUP(E37,K1数据库!C:Q,9,0)*C37</f>
        <v>#N/A</v>
      </c>
      <c r="S37" s="18" t="e">
        <f>VLOOKUP(E37,K1数据库!C:Q,10,0)</f>
        <v>#N/A</v>
      </c>
      <c r="T37" s="18" t="e">
        <f>VLOOKUP(E37,K1数据库!C:Q,11,0)</f>
        <v>#N/A</v>
      </c>
      <c r="U37" s="18"/>
      <c r="V37" s="18" t="e">
        <f>VLOOKUP(E37,K1数据库!C:Q,12,0)</f>
        <v>#N/A</v>
      </c>
      <c r="W37" s="18" t="e">
        <f>VLOOKUP(E37,K1数据库!C:Q,13,0)</f>
        <v>#N/A</v>
      </c>
      <c r="X37" s="27" t="e">
        <f t="shared" si="10"/>
        <v>#VALUE!</v>
      </c>
      <c r="Y37" s="18" t="e">
        <f>VLOOKUP(E37,K1数据库!C:Q,14,0)</f>
        <v>#N/A</v>
      </c>
      <c r="Z37" s="18" t="e">
        <f>VLOOKUP(E37,K1数据库!C:Q,15,0)</f>
        <v>#N/A</v>
      </c>
      <c r="AA37" s="18"/>
    </row>
    <row r="38" spans="1:27" x14ac:dyDescent="0.25">
      <c r="A38" s="22"/>
      <c r="B38" s="3"/>
      <c r="C38" s="3"/>
      <c r="D38" s="3"/>
      <c r="E38" s="18" t="str">
        <f t="shared" si="5"/>
        <v/>
      </c>
      <c r="F38" s="18" t="e">
        <f t="shared" si="6"/>
        <v>#VALUE!</v>
      </c>
      <c r="G38" s="18" t="str">
        <f t="shared" si="7"/>
        <v/>
      </c>
      <c r="H38" s="18" t="e">
        <f t="shared" si="8"/>
        <v>#VALUE!</v>
      </c>
      <c r="I38" s="18" t="e">
        <f t="shared" si="9"/>
        <v>#VALUE!</v>
      </c>
      <c r="J38" s="18" t="e">
        <f>VLOOKUP(E38,K1数据库!C:Q,2,0)</f>
        <v>#N/A</v>
      </c>
      <c r="K38" s="18" t="e">
        <f>VLOOKUP(E38,K1数据库!C:Q,3,0)</f>
        <v>#N/A</v>
      </c>
      <c r="L38" s="19" t="e">
        <f>VLOOKUP(E38,K1数据库!C:Q,4,0)*C38</f>
        <v>#N/A</v>
      </c>
      <c r="M38" s="18" t="e">
        <f>VLOOKUP(E38,K1数据库!C:Q,5,0)</f>
        <v>#N/A</v>
      </c>
      <c r="N38" s="18" t="e">
        <f>VLOOKUP(E38,K1数据库!C:Q,6,0)</f>
        <v>#N/A</v>
      </c>
      <c r="O38" s="18"/>
      <c r="P38" s="18" t="e">
        <f>VLOOKUP(E38,K1数据库!C:Q,7,0)</f>
        <v>#N/A</v>
      </c>
      <c r="Q38" s="18" t="e">
        <f>VLOOKUP(E38,K1数据库!C:Q,8,0)</f>
        <v>#N/A</v>
      </c>
      <c r="R38" s="25" t="e">
        <f>VLOOKUP(E38,K1数据库!C:Q,9,0)*C38</f>
        <v>#N/A</v>
      </c>
      <c r="S38" s="18" t="e">
        <f>VLOOKUP(E38,K1数据库!C:Q,10,0)</f>
        <v>#N/A</v>
      </c>
      <c r="T38" s="18" t="e">
        <f>VLOOKUP(E38,K1数据库!C:Q,11,0)</f>
        <v>#N/A</v>
      </c>
      <c r="U38" s="18"/>
      <c r="V38" s="18" t="e">
        <f>VLOOKUP(E38,K1数据库!C:Q,12,0)</f>
        <v>#N/A</v>
      </c>
      <c r="W38" s="18" t="e">
        <f>VLOOKUP(E38,K1数据库!C:Q,13,0)</f>
        <v>#N/A</v>
      </c>
      <c r="X38" s="27" t="e">
        <f t="shared" si="10"/>
        <v>#VALUE!</v>
      </c>
      <c r="Y38" s="18" t="e">
        <f>VLOOKUP(E38,K1数据库!C:Q,14,0)</f>
        <v>#N/A</v>
      </c>
      <c r="Z38" s="18" t="e">
        <f>VLOOKUP(E38,K1数据库!C:Q,15,0)</f>
        <v>#N/A</v>
      </c>
      <c r="AA38" s="18"/>
    </row>
    <row r="39" spans="1:27" x14ac:dyDescent="0.25">
      <c r="A39" s="22"/>
      <c r="B39" s="3"/>
      <c r="C39" s="3"/>
      <c r="D39" s="3"/>
      <c r="E39" s="18" t="str">
        <f t="shared" si="5"/>
        <v/>
      </c>
      <c r="F39" s="18" t="e">
        <f t="shared" si="6"/>
        <v>#VALUE!</v>
      </c>
      <c r="G39" s="18" t="str">
        <f t="shared" si="7"/>
        <v/>
      </c>
      <c r="H39" s="18" t="e">
        <f t="shared" si="8"/>
        <v>#VALUE!</v>
      </c>
      <c r="I39" s="18" t="e">
        <f t="shared" si="9"/>
        <v>#VALUE!</v>
      </c>
      <c r="J39" s="18" t="e">
        <f>VLOOKUP(E39,K1数据库!C:Q,2,0)</f>
        <v>#N/A</v>
      </c>
      <c r="K39" s="18" t="e">
        <f>VLOOKUP(E39,K1数据库!C:Q,3,0)</f>
        <v>#N/A</v>
      </c>
      <c r="L39" s="19" t="e">
        <f>VLOOKUP(E39,K1数据库!C:Q,4,0)*C39</f>
        <v>#N/A</v>
      </c>
      <c r="M39" s="18" t="e">
        <f>VLOOKUP(E39,K1数据库!C:Q,5,0)</f>
        <v>#N/A</v>
      </c>
      <c r="N39" s="18" t="e">
        <f>VLOOKUP(E39,K1数据库!C:Q,6,0)</f>
        <v>#N/A</v>
      </c>
      <c r="O39" s="18"/>
      <c r="P39" s="18" t="e">
        <f>VLOOKUP(E39,K1数据库!C:Q,7,0)</f>
        <v>#N/A</v>
      </c>
      <c r="Q39" s="18" t="e">
        <f>VLOOKUP(E39,K1数据库!C:Q,8,0)</f>
        <v>#N/A</v>
      </c>
      <c r="R39" s="25" t="e">
        <f>VLOOKUP(E39,K1数据库!C:Q,9,0)*C39</f>
        <v>#N/A</v>
      </c>
      <c r="S39" s="18" t="e">
        <f>VLOOKUP(E39,K1数据库!C:Q,10,0)</f>
        <v>#N/A</v>
      </c>
      <c r="T39" s="18" t="e">
        <f>VLOOKUP(E39,K1数据库!C:Q,11,0)</f>
        <v>#N/A</v>
      </c>
      <c r="U39" s="18"/>
      <c r="V39" s="18" t="e">
        <f>VLOOKUP(E39,K1数据库!C:Q,12,0)</f>
        <v>#N/A</v>
      </c>
      <c r="W39" s="18" t="e">
        <f>VLOOKUP(E39,K1数据库!C:Q,13,0)</f>
        <v>#N/A</v>
      </c>
      <c r="X39" s="27" t="e">
        <f t="shared" si="10"/>
        <v>#VALUE!</v>
      </c>
      <c r="Y39" s="18" t="e">
        <f>VLOOKUP(E39,K1数据库!C:Q,14,0)</f>
        <v>#N/A</v>
      </c>
      <c r="Z39" s="18" t="e">
        <f>VLOOKUP(E39,K1数据库!C:Q,15,0)</f>
        <v>#N/A</v>
      </c>
      <c r="AA39" s="18"/>
    </row>
    <row r="40" spans="1:27" x14ac:dyDescent="0.25">
      <c r="A40" s="22"/>
      <c r="B40" s="3"/>
      <c r="C40" s="3"/>
      <c r="D40" s="3"/>
      <c r="E40" s="18" t="str">
        <f t="shared" si="5"/>
        <v/>
      </c>
      <c r="F40" s="18" t="e">
        <f t="shared" si="6"/>
        <v>#VALUE!</v>
      </c>
      <c r="G40" s="18" t="str">
        <f t="shared" si="7"/>
        <v/>
      </c>
      <c r="H40" s="18" t="e">
        <f t="shared" si="8"/>
        <v>#VALUE!</v>
      </c>
      <c r="I40" s="18" t="e">
        <f t="shared" si="9"/>
        <v>#VALUE!</v>
      </c>
      <c r="J40" s="18" t="e">
        <f>VLOOKUP(E40,K1数据库!C:Q,2,0)</f>
        <v>#N/A</v>
      </c>
      <c r="K40" s="18" t="e">
        <f>VLOOKUP(E40,K1数据库!C:Q,3,0)</f>
        <v>#N/A</v>
      </c>
      <c r="L40" s="19" t="e">
        <f>VLOOKUP(E40,K1数据库!C:Q,4,0)*C40</f>
        <v>#N/A</v>
      </c>
      <c r="M40" s="18" t="e">
        <f>VLOOKUP(E40,K1数据库!C:Q,5,0)</f>
        <v>#N/A</v>
      </c>
      <c r="N40" s="18" t="e">
        <f>VLOOKUP(E40,K1数据库!C:Q,6,0)</f>
        <v>#N/A</v>
      </c>
      <c r="O40" s="18"/>
      <c r="P40" s="18" t="e">
        <f>VLOOKUP(E40,K1数据库!C:Q,7,0)</f>
        <v>#N/A</v>
      </c>
      <c r="Q40" s="18" t="e">
        <f>VLOOKUP(E40,K1数据库!C:Q,8,0)</f>
        <v>#N/A</v>
      </c>
      <c r="R40" s="25" t="e">
        <f>VLOOKUP(E40,K1数据库!C:Q,9,0)*C40</f>
        <v>#N/A</v>
      </c>
      <c r="S40" s="18" t="e">
        <f>VLOOKUP(E40,K1数据库!C:Q,10,0)</f>
        <v>#N/A</v>
      </c>
      <c r="T40" s="18" t="e">
        <f>VLOOKUP(E40,K1数据库!C:Q,11,0)</f>
        <v>#N/A</v>
      </c>
      <c r="U40" s="18"/>
      <c r="V40" s="18" t="e">
        <f>VLOOKUP(E40,K1数据库!C:Q,12,0)</f>
        <v>#N/A</v>
      </c>
      <c r="W40" s="18" t="e">
        <f>VLOOKUP(E40,K1数据库!C:Q,13,0)</f>
        <v>#N/A</v>
      </c>
      <c r="X40" s="27" t="e">
        <f t="shared" si="10"/>
        <v>#VALUE!</v>
      </c>
      <c r="Y40" s="18" t="e">
        <f>VLOOKUP(E40,K1数据库!C:Q,14,0)</f>
        <v>#N/A</v>
      </c>
      <c r="Z40" s="18" t="e">
        <f>VLOOKUP(E40,K1数据库!C:Q,15,0)</f>
        <v>#N/A</v>
      </c>
      <c r="AA40" s="18"/>
    </row>
    <row r="41" spans="1:27" x14ac:dyDescent="0.25">
      <c r="A41" s="22"/>
      <c r="B41" s="3"/>
      <c r="C41" s="3"/>
      <c r="D41" s="3"/>
      <c r="E41" s="18" t="str">
        <f t="shared" si="5"/>
        <v/>
      </c>
      <c r="F41" s="18" t="e">
        <f t="shared" si="6"/>
        <v>#VALUE!</v>
      </c>
      <c r="G41" s="18" t="str">
        <f t="shared" si="7"/>
        <v/>
      </c>
      <c r="H41" s="18" t="e">
        <f t="shared" si="8"/>
        <v>#VALUE!</v>
      </c>
      <c r="I41" s="18" t="e">
        <f t="shared" si="9"/>
        <v>#VALUE!</v>
      </c>
      <c r="J41" s="18" t="e">
        <f>VLOOKUP(E41,K1数据库!C:Q,2,0)</f>
        <v>#N/A</v>
      </c>
      <c r="K41" s="18" t="e">
        <f>VLOOKUP(E41,K1数据库!C:Q,3,0)</f>
        <v>#N/A</v>
      </c>
      <c r="L41" s="19" t="e">
        <f>VLOOKUP(E41,K1数据库!C:Q,4,0)*C41</f>
        <v>#N/A</v>
      </c>
      <c r="M41" s="18" t="e">
        <f>VLOOKUP(E41,K1数据库!C:Q,5,0)</f>
        <v>#N/A</v>
      </c>
      <c r="N41" s="18" t="e">
        <f>VLOOKUP(E41,K1数据库!C:Q,6,0)</f>
        <v>#N/A</v>
      </c>
      <c r="O41" s="18"/>
      <c r="P41" s="18" t="e">
        <f>VLOOKUP(E41,K1数据库!C:Q,7,0)</f>
        <v>#N/A</v>
      </c>
      <c r="Q41" s="18" t="e">
        <f>VLOOKUP(E41,K1数据库!C:Q,8,0)</f>
        <v>#N/A</v>
      </c>
      <c r="R41" s="25" t="e">
        <f>VLOOKUP(E41,K1数据库!C:Q,9,0)*C41</f>
        <v>#N/A</v>
      </c>
      <c r="S41" s="18" t="e">
        <f>VLOOKUP(E41,K1数据库!C:Q,10,0)</f>
        <v>#N/A</v>
      </c>
      <c r="T41" s="18" t="e">
        <f>VLOOKUP(E41,K1数据库!C:Q,11,0)</f>
        <v>#N/A</v>
      </c>
      <c r="U41" s="18"/>
      <c r="V41" s="18" t="e">
        <f>VLOOKUP(E41,K1数据库!C:Q,12,0)</f>
        <v>#N/A</v>
      </c>
      <c r="W41" s="18" t="e">
        <f>VLOOKUP(E41,K1数据库!C:Q,13,0)</f>
        <v>#N/A</v>
      </c>
      <c r="X41" s="27" t="e">
        <f t="shared" si="10"/>
        <v>#VALUE!</v>
      </c>
      <c r="Y41" s="18" t="e">
        <f>VLOOKUP(E41,K1数据库!C:Q,14,0)</f>
        <v>#N/A</v>
      </c>
      <c r="Z41" s="18" t="e">
        <f>VLOOKUP(E41,K1数据库!C:Q,15,0)</f>
        <v>#N/A</v>
      </c>
      <c r="AA41" s="18"/>
    </row>
    <row r="42" spans="1:27" x14ac:dyDescent="0.25">
      <c r="A42" s="22"/>
      <c r="B42" s="3"/>
      <c r="C42" s="3"/>
      <c r="D42" s="3"/>
      <c r="E42" s="18" t="str">
        <f t="shared" si="5"/>
        <v/>
      </c>
      <c r="F42" s="18" t="e">
        <f t="shared" si="6"/>
        <v>#VALUE!</v>
      </c>
      <c r="G42" s="18" t="str">
        <f t="shared" si="7"/>
        <v/>
      </c>
      <c r="H42" s="18" t="e">
        <f t="shared" si="8"/>
        <v>#VALUE!</v>
      </c>
      <c r="I42" s="18" t="e">
        <f t="shared" si="9"/>
        <v>#VALUE!</v>
      </c>
      <c r="J42" s="18" t="e">
        <f>VLOOKUP(E42,K1数据库!C:Q,2,0)</f>
        <v>#N/A</v>
      </c>
      <c r="K42" s="18" t="e">
        <f>VLOOKUP(E42,K1数据库!C:Q,3,0)</f>
        <v>#N/A</v>
      </c>
      <c r="L42" s="19" t="e">
        <f>VLOOKUP(E42,K1数据库!C:Q,4,0)*C42</f>
        <v>#N/A</v>
      </c>
      <c r="M42" s="18" t="e">
        <f>VLOOKUP(E42,K1数据库!C:Q,5,0)</f>
        <v>#N/A</v>
      </c>
      <c r="N42" s="18" t="e">
        <f>VLOOKUP(E42,K1数据库!C:Q,6,0)</f>
        <v>#N/A</v>
      </c>
      <c r="O42" s="18"/>
      <c r="P42" s="18" t="e">
        <f>VLOOKUP(E42,K1数据库!C:Q,7,0)</f>
        <v>#N/A</v>
      </c>
      <c r="Q42" s="18" t="e">
        <f>VLOOKUP(E42,K1数据库!C:Q,8,0)</f>
        <v>#N/A</v>
      </c>
      <c r="R42" s="25" t="e">
        <f>VLOOKUP(E42,K1数据库!C:Q,9,0)*C42</f>
        <v>#N/A</v>
      </c>
      <c r="S42" s="18" t="e">
        <f>VLOOKUP(E42,K1数据库!C:Q,10,0)</f>
        <v>#N/A</v>
      </c>
      <c r="T42" s="18" t="e">
        <f>VLOOKUP(E42,K1数据库!C:Q,11,0)</f>
        <v>#N/A</v>
      </c>
      <c r="U42" s="18"/>
      <c r="V42" s="18" t="e">
        <f>VLOOKUP(E42,K1数据库!C:Q,12,0)</f>
        <v>#N/A</v>
      </c>
      <c r="W42" s="18" t="e">
        <f>VLOOKUP(E42,K1数据库!C:Q,13,0)</f>
        <v>#N/A</v>
      </c>
      <c r="X42" s="27" t="e">
        <f t="shared" si="10"/>
        <v>#VALUE!</v>
      </c>
      <c r="Y42" s="18" t="e">
        <f>VLOOKUP(E42,K1数据库!C:Q,14,0)</f>
        <v>#N/A</v>
      </c>
      <c r="Z42" s="18" t="e">
        <f>VLOOKUP(E42,K1数据库!C:Q,15,0)</f>
        <v>#N/A</v>
      </c>
      <c r="AA42" s="18"/>
    </row>
    <row r="43" spans="1:27" x14ac:dyDescent="0.25">
      <c r="A43" s="22"/>
      <c r="B43" s="3"/>
      <c r="C43" s="3"/>
      <c r="D43" s="3"/>
      <c r="E43" s="18" t="str">
        <f t="shared" si="5"/>
        <v/>
      </c>
      <c r="F43" s="18" t="e">
        <f t="shared" si="6"/>
        <v>#VALUE!</v>
      </c>
      <c r="G43" s="18" t="str">
        <f t="shared" si="7"/>
        <v/>
      </c>
      <c r="H43" s="18" t="e">
        <f t="shared" si="8"/>
        <v>#VALUE!</v>
      </c>
      <c r="I43" s="18" t="e">
        <f t="shared" si="9"/>
        <v>#VALUE!</v>
      </c>
      <c r="J43" s="18" t="e">
        <f>VLOOKUP(E43,K1数据库!C:Q,2,0)</f>
        <v>#N/A</v>
      </c>
      <c r="K43" s="18" t="e">
        <f>VLOOKUP(E43,K1数据库!C:Q,3,0)</f>
        <v>#N/A</v>
      </c>
      <c r="L43" s="19" t="e">
        <f>VLOOKUP(E43,K1数据库!C:Q,4,0)*C43</f>
        <v>#N/A</v>
      </c>
      <c r="M43" s="18" t="e">
        <f>VLOOKUP(E43,K1数据库!C:Q,5,0)</f>
        <v>#N/A</v>
      </c>
      <c r="N43" s="18" t="e">
        <f>VLOOKUP(E43,K1数据库!C:Q,6,0)</f>
        <v>#N/A</v>
      </c>
      <c r="O43" s="18"/>
      <c r="P43" s="18" t="e">
        <f>VLOOKUP(E43,K1数据库!C:Q,7,0)</f>
        <v>#N/A</v>
      </c>
      <c r="Q43" s="18" t="e">
        <f>VLOOKUP(E43,K1数据库!C:Q,8,0)</f>
        <v>#N/A</v>
      </c>
      <c r="R43" s="25" t="e">
        <f>VLOOKUP(E43,K1数据库!C:Q,9,0)*C43</f>
        <v>#N/A</v>
      </c>
      <c r="S43" s="18" t="e">
        <f>VLOOKUP(E43,K1数据库!C:Q,10,0)</f>
        <v>#N/A</v>
      </c>
      <c r="T43" s="18" t="e">
        <f>VLOOKUP(E43,K1数据库!C:Q,11,0)</f>
        <v>#N/A</v>
      </c>
      <c r="U43" s="18"/>
      <c r="V43" s="18" t="e">
        <f>VLOOKUP(E43,K1数据库!C:Q,12,0)</f>
        <v>#N/A</v>
      </c>
      <c r="W43" s="18" t="e">
        <f>VLOOKUP(E43,K1数据库!C:Q,13,0)</f>
        <v>#N/A</v>
      </c>
      <c r="X43" s="27" t="e">
        <f t="shared" si="10"/>
        <v>#VALUE!</v>
      </c>
      <c r="Y43" s="18" t="e">
        <f>VLOOKUP(E43,K1数据库!C:Q,14,0)</f>
        <v>#N/A</v>
      </c>
      <c r="Z43" s="18" t="e">
        <f>VLOOKUP(E43,K1数据库!C:Q,15,0)</f>
        <v>#N/A</v>
      </c>
      <c r="AA43" s="18"/>
    </row>
    <row r="44" spans="1:27" x14ac:dyDescent="0.25">
      <c r="A44" s="22"/>
      <c r="B44" s="3"/>
      <c r="C44" s="3"/>
      <c r="D44" s="3"/>
      <c r="E44" s="18" t="str">
        <f t="shared" si="5"/>
        <v/>
      </c>
      <c r="F44" s="18" t="e">
        <f t="shared" si="6"/>
        <v>#VALUE!</v>
      </c>
      <c r="G44" s="18" t="str">
        <f t="shared" si="7"/>
        <v/>
      </c>
      <c r="H44" s="18" t="e">
        <f t="shared" si="8"/>
        <v>#VALUE!</v>
      </c>
      <c r="I44" s="18" t="e">
        <f t="shared" si="9"/>
        <v>#VALUE!</v>
      </c>
      <c r="J44" s="18" t="e">
        <f>VLOOKUP(E44,K1数据库!C:Q,2,0)</f>
        <v>#N/A</v>
      </c>
      <c r="K44" s="18" t="e">
        <f>VLOOKUP(E44,K1数据库!C:Q,3,0)</f>
        <v>#N/A</v>
      </c>
      <c r="L44" s="19" t="e">
        <f>VLOOKUP(E44,K1数据库!C:Q,4,0)*C44</f>
        <v>#N/A</v>
      </c>
      <c r="M44" s="18" t="e">
        <f>VLOOKUP(E44,K1数据库!C:Q,5,0)</f>
        <v>#N/A</v>
      </c>
      <c r="N44" s="18" t="e">
        <f>VLOOKUP(E44,K1数据库!C:Q,6,0)</f>
        <v>#N/A</v>
      </c>
      <c r="O44" s="18"/>
      <c r="P44" s="18" t="e">
        <f>VLOOKUP(E44,K1数据库!C:Q,7,0)</f>
        <v>#N/A</v>
      </c>
      <c r="Q44" s="18" t="e">
        <f>VLOOKUP(E44,K1数据库!C:Q,8,0)</f>
        <v>#N/A</v>
      </c>
      <c r="R44" s="25" t="e">
        <f>VLOOKUP(E44,K1数据库!C:Q,9,0)*C44</f>
        <v>#N/A</v>
      </c>
      <c r="S44" s="18" t="e">
        <f>VLOOKUP(E44,K1数据库!C:Q,10,0)</f>
        <v>#N/A</v>
      </c>
      <c r="T44" s="18" t="e">
        <f>VLOOKUP(E44,K1数据库!C:Q,11,0)</f>
        <v>#N/A</v>
      </c>
      <c r="U44" s="18"/>
      <c r="V44" s="18" t="e">
        <f>VLOOKUP(E44,K1数据库!C:Q,12,0)</f>
        <v>#N/A</v>
      </c>
      <c r="W44" s="18" t="e">
        <f>VLOOKUP(E44,K1数据库!C:Q,13,0)</f>
        <v>#N/A</v>
      </c>
      <c r="X44" s="27" t="e">
        <f t="shared" si="10"/>
        <v>#VALUE!</v>
      </c>
      <c r="Y44" s="18" t="e">
        <f>VLOOKUP(E44,K1数据库!C:Q,14,0)</f>
        <v>#N/A</v>
      </c>
      <c r="Z44" s="18" t="e">
        <f>VLOOKUP(E44,K1数据库!C:Q,15,0)</f>
        <v>#N/A</v>
      </c>
      <c r="AA44" s="18"/>
    </row>
    <row r="45" spans="1:27" x14ac:dyDescent="0.25">
      <c r="A45" s="22"/>
      <c r="B45" s="3"/>
      <c r="C45" s="3"/>
      <c r="D45" s="3"/>
      <c r="E45" s="18" t="str">
        <f t="shared" si="5"/>
        <v/>
      </c>
      <c r="F45" s="18" t="e">
        <f t="shared" si="6"/>
        <v>#VALUE!</v>
      </c>
      <c r="G45" s="18" t="str">
        <f t="shared" si="7"/>
        <v/>
      </c>
      <c r="H45" s="18" t="e">
        <f t="shared" si="8"/>
        <v>#VALUE!</v>
      </c>
      <c r="I45" s="18" t="e">
        <f t="shared" si="9"/>
        <v>#VALUE!</v>
      </c>
      <c r="J45" s="18" t="e">
        <f>VLOOKUP(E45,K1数据库!C:Q,2,0)</f>
        <v>#N/A</v>
      </c>
      <c r="K45" s="18" t="e">
        <f>VLOOKUP(E45,K1数据库!C:Q,3,0)</f>
        <v>#N/A</v>
      </c>
      <c r="L45" s="19" t="e">
        <f>VLOOKUP(E45,K1数据库!C:Q,4,0)*C45</f>
        <v>#N/A</v>
      </c>
      <c r="M45" s="18" t="e">
        <f>VLOOKUP(E45,K1数据库!C:Q,5,0)</f>
        <v>#N/A</v>
      </c>
      <c r="N45" s="18" t="e">
        <f>VLOOKUP(E45,K1数据库!C:Q,6,0)</f>
        <v>#N/A</v>
      </c>
      <c r="O45" s="18"/>
      <c r="P45" s="18" t="e">
        <f>VLOOKUP(E45,K1数据库!C:Q,7,0)</f>
        <v>#N/A</v>
      </c>
      <c r="Q45" s="18" t="e">
        <f>VLOOKUP(E45,K1数据库!C:Q,8,0)</f>
        <v>#N/A</v>
      </c>
      <c r="R45" s="25" t="e">
        <f>VLOOKUP(E45,K1数据库!C:Q,9,0)*C45</f>
        <v>#N/A</v>
      </c>
      <c r="S45" s="18" t="e">
        <f>VLOOKUP(E45,K1数据库!C:Q,10,0)</f>
        <v>#N/A</v>
      </c>
      <c r="T45" s="18" t="e">
        <f>VLOOKUP(E45,K1数据库!C:Q,11,0)</f>
        <v>#N/A</v>
      </c>
      <c r="U45" s="18"/>
      <c r="V45" s="18" t="e">
        <f>VLOOKUP(E45,K1数据库!C:Q,12,0)</f>
        <v>#N/A</v>
      </c>
      <c r="W45" s="18" t="e">
        <f>VLOOKUP(E45,K1数据库!C:Q,13,0)</f>
        <v>#N/A</v>
      </c>
      <c r="X45" s="27" t="e">
        <f t="shared" si="10"/>
        <v>#VALUE!</v>
      </c>
      <c r="Y45" s="18" t="e">
        <f>VLOOKUP(E45,K1数据库!C:Q,14,0)</f>
        <v>#N/A</v>
      </c>
      <c r="Z45" s="18" t="e">
        <f>VLOOKUP(E45,K1数据库!C:Q,15,0)</f>
        <v>#N/A</v>
      </c>
      <c r="AA45" s="18"/>
    </row>
    <row r="46" spans="1:27" x14ac:dyDescent="0.25">
      <c r="A46" s="22"/>
      <c r="B46" s="3"/>
      <c r="C46" s="3"/>
      <c r="D46" s="3"/>
      <c r="E46" s="18" t="str">
        <f t="shared" si="5"/>
        <v/>
      </c>
      <c r="F46" s="18" t="e">
        <f t="shared" si="6"/>
        <v>#VALUE!</v>
      </c>
      <c r="G46" s="18" t="str">
        <f t="shared" si="7"/>
        <v/>
      </c>
      <c r="H46" s="18" t="e">
        <f t="shared" si="8"/>
        <v>#VALUE!</v>
      </c>
      <c r="I46" s="18" t="e">
        <f t="shared" si="9"/>
        <v>#VALUE!</v>
      </c>
      <c r="J46" s="18" t="e">
        <f>VLOOKUP(E46,K1数据库!C:Q,2,0)</f>
        <v>#N/A</v>
      </c>
      <c r="K46" s="18" t="e">
        <f>VLOOKUP(E46,K1数据库!C:Q,3,0)</f>
        <v>#N/A</v>
      </c>
      <c r="L46" s="19" t="e">
        <f>VLOOKUP(E46,K1数据库!C:Q,4,0)*C46</f>
        <v>#N/A</v>
      </c>
      <c r="M46" s="18" t="e">
        <f>VLOOKUP(E46,K1数据库!C:Q,5,0)</f>
        <v>#N/A</v>
      </c>
      <c r="N46" s="18" t="e">
        <f>VLOOKUP(E46,K1数据库!C:Q,6,0)</f>
        <v>#N/A</v>
      </c>
      <c r="O46" s="18"/>
      <c r="P46" s="18" t="e">
        <f>VLOOKUP(E46,K1数据库!C:Q,7,0)</f>
        <v>#N/A</v>
      </c>
      <c r="Q46" s="18" t="e">
        <f>VLOOKUP(E46,K1数据库!C:Q,8,0)</f>
        <v>#N/A</v>
      </c>
      <c r="R46" s="25" t="e">
        <f>VLOOKUP(E46,K1数据库!C:Q,9,0)*C46</f>
        <v>#N/A</v>
      </c>
      <c r="S46" s="18" t="e">
        <f>VLOOKUP(E46,K1数据库!C:Q,10,0)</f>
        <v>#N/A</v>
      </c>
      <c r="T46" s="18" t="e">
        <f>VLOOKUP(E46,K1数据库!C:Q,11,0)</f>
        <v>#N/A</v>
      </c>
      <c r="U46" s="18"/>
      <c r="V46" s="18" t="e">
        <f>VLOOKUP(E46,K1数据库!C:Q,12,0)</f>
        <v>#N/A</v>
      </c>
      <c r="W46" s="18" t="e">
        <f>VLOOKUP(E46,K1数据库!C:Q,13,0)</f>
        <v>#N/A</v>
      </c>
      <c r="X46" s="27" t="e">
        <f t="shared" si="10"/>
        <v>#VALUE!</v>
      </c>
      <c r="Y46" s="18" t="e">
        <f>VLOOKUP(E46,K1数据库!C:Q,14,0)</f>
        <v>#N/A</v>
      </c>
      <c r="Z46" s="18" t="e">
        <f>VLOOKUP(E46,K1数据库!C:Q,15,0)</f>
        <v>#N/A</v>
      </c>
      <c r="AA46" s="18"/>
    </row>
    <row r="47" spans="1:27" x14ac:dyDescent="0.25">
      <c r="A47" s="22"/>
      <c r="B47" s="3"/>
      <c r="C47" s="3"/>
      <c r="D47" s="3"/>
      <c r="E47" s="18" t="str">
        <f t="shared" si="5"/>
        <v/>
      </c>
      <c r="F47" s="18" t="e">
        <f t="shared" si="6"/>
        <v>#VALUE!</v>
      </c>
      <c r="G47" s="18" t="str">
        <f t="shared" si="7"/>
        <v/>
      </c>
      <c r="H47" s="18" t="e">
        <f t="shared" si="8"/>
        <v>#VALUE!</v>
      </c>
      <c r="I47" s="18" t="e">
        <f t="shared" si="9"/>
        <v>#VALUE!</v>
      </c>
      <c r="J47" s="18" t="e">
        <f>VLOOKUP(E47,K1数据库!C:Q,2,0)</f>
        <v>#N/A</v>
      </c>
      <c r="K47" s="18" t="e">
        <f>VLOOKUP(E47,K1数据库!C:Q,3,0)</f>
        <v>#N/A</v>
      </c>
      <c r="L47" s="19" t="e">
        <f>VLOOKUP(E47,K1数据库!C:Q,4,0)*C47</f>
        <v>#N/A</v>
      </c>
      <c r="M47" s="18" t="e">
        <f>VLOOKUP(E47,K1数据库!C:Q,5,0)</f>
        <v>#N/A</v>
      </c>
      <c r="N47" s="18" t="e">
        <f>VLOOKUP(E47,K1数据库!C:Q,6,0)</f>
        <v>#N/A</v>
      </c>
      <c r="O47" s="18"/>
      <c r="P47" s="18" t="e">
        <f>VLOOKUP(E47,K1数据库!C:Q,7,0)</f>
        <v>#N/A</v>
      </c>
      <c r="Q47" s="18" t="e">
        <f>VLOOKUP(E47,K1数据库!C:Q,8,0)</f>
        <v>#N/A</v>
      </c>
      <c r="R47" s="25" t="e">
        <f>VLOOKUP(E47,K1数据库!C:Q,9,0)*C47</f>
        <v>#N/A</v>
      </c>
      <c r="S47" s="18" t="e">
        <f>VLOOKUP(E47,K1数据库!C:Q,10,0)</f>
        <v>#N/A</v>
      </c>
      <c r="T47" s="18" t="e">
        <f>VLOOKUP(E47,K1数据库!C:Q,11,0)</f>
        <v>#N/A</v>
      </c>
      <c r="U47" s="18"/>
      <c r="V47" s="18" t="e">
        <f>VLOOKUP(E47,K1数据库!C:Q,12,0)</f>
        <v>#N/A</v>
      </c>
      <c r="W47" s="18" t="e">
        <f>VLOOKUP(E47,K1数据库!C:Q,13,0)</f>
        <v>#N/A</v>
      </c>
      <c r="X47" s="27" t="e">
        <f t="shared" si="10"/>
        <v>#VALUE!</v>
      </c>
      <c r="Y47" s="18" t="e">
        <f>VLOOKUP(E47,K1数据库!C:Q,14,0)</f>
        <v>#N/A</v>
      </c>
      <c r="Z47" s="18" t="e">
        <f>VLOOKUP(E47,K1数据库!C:Q,15,0)</f>
        <v>#N/A</v>
      </c>
      <c r="AA47" s="18"/>
    </row>
    <row r="48" spans="1:27" x14ac:dyDescent="0.25">
      <c r="A48" s="22"/>
      <c r="B48" s="3"/>
      <c r="C48" s="3"/>
      <c r="D48" s="3"/>
      <c r="E48" s="18" t="str">
        <f t="shared" si="5"/>
        <v/>
      </c>
      <c r="F48" s="18" t="e">
        <f t="shared" si="6"/>
        <v>#VALUE!</v>
      </c>
      <c r="G48" s="18" t="str">
        <f t="shared" si="7"/>
        <v/>
      </c>
      <c r="H48" s="18" t="e">
        <f t="shared" si="8"/>
        <v>#VALUE!</v>
      </c>
      <c r="I48" s="18" t="e">
        <f t="shared" si="9"/>
        <v>#VALUE!</v>
      </c>
      <c r="J48" s="18" t="e">
        <f>VLOOKUP(E48,K1数据库!C:Q,2,0)</f>
        <v>#N/A</v>
      </c>
      <c r="K48" s="18" t="e">
        <f>VLOOKUP(E48,K1数据库!C:Q,3,0)</f>
        <v>#N/A</v>
      </c>
      <c r="L48" s="19" t="e">
        <f>VLOOKUP(E48,K1数据库!C:Q,4,0)*C48</f>
        <v>#N/A</v>
      </c>
      <c r="M48" s="18" t="e">
        <f>VLOOKUP(E48,K1数据库!C:Q,5,0)</f>
        <v>#N/A</v>
      </c>
      <c r="N48" s="18" t="e">
        <f>VLOOKUP(E48,K1数据库!C:Q,6,0)</f>
        <v>#N/A</v>
      </c>
      <c r="O48" s="18"/>
      <c r="P48" s="18" t="e">
        <f>VLOOKUP(E48,K1数据库!C:Q,7,0)</f>
        <v>#N/A</v>
      </c>
      <c r="Q48" s="18" t="e">
        <f>VLOOKUP(E48,K1数据库!C:Q,8,0)</f>
        <v>#N/A</v>
      </c>
      <c r="R48" s="25" t="e">
        <f>VLOOKUP(E48,K1数据库!C:Q,9,0)*C48</f>
        <v>#N/A</v>
      </c>
      <c r="S48" s="18" t="e">
        <f>VLOOKUP(E48,K1数据库!C:Q,10,0)</f>
        <v>#N/A</v>
      </c>
      <c r="T48" s="18" t="e">
        <f>VLOOKUP(E48,K1数据库!C:Q,11,0)</f>
        <v>#N/A</v>
      </c>
      <c r="U48" s="18"/>
      <c r="V48" s="18" t="e">
        <f>VLOOKUP(E48,K1数据库!C:Q,12,0)</f>
        <v>#N/A</v>
      </c>
      <c r="W48" s="18" t="e">
        <f>VLOOKUP(E48,K1数据库!C:Q,13,0)</f>
        <v>#N/A</v>
      </c>
      <c r="X48" s="27" t="e">
        <f t="shared" si="10"/>
        <v>#VALUE!</v>
      </c>
      <c r="Y48" s="18" t="e">
        <f>VLOOKUP(E48,K1数据库!C:Q,14,0)</f>
        <v>#N/A</v>
      </c>
      <c r="Z48" s="18" t="e">
        <f>VLOOKUP(E48,K1数据库!C:Q,15,0)</f>
        <v>#N/A</v>
      </c>
      <c r="AA48" s="18"/>
    </row>
    <row r="49" spans="1:27" x14ac:dyDescent="0.25">
      <c r="A49" s="22"/>
      <c r="B49" s="3"/>
      <c r="C49" s="3"/>
      <c r="D49" s="3"/>
      <c r="E49" s="18" t="str">
        <f t="shared" si="5"/>
        <v/>
      </c>
      <c r="F49" s="18" t="e">
        <f t="shared" si="6"/>
        <v>#VALUE!</v>
      </c>
      <c r="G49" s="18" t="str">
        <f t="shared" si="7"/>
        <v/>
      </c>
      <c r="H49" s="18" t="e">
        <f t="shared" si="8"/>
        <v>#VALUE!</v>
      </c>
      <c r="I49" s="18" t="e">
        <f t="shared" si="9"/>
        <v>#VALUE!</v>
      </c>
      <c r="J49" s="18" t="e">
        <f>VLOOKUP(E49,K1数据库!C:Q,2,0)</f>
        <v>#N/A</v>
      </c>
      <c r="K49" s="18" t="e">
        <f>VLOOKUP(E49,K1数据库!C:Q,3,0)</f>
        <v>#N/A</v>
      </c>
      <c r="L49" s="19" t="e">
        <f>VLOOKUP(E49,K1数据库!C:Q,4,0)*C49</f>
        <v>#N/A</v>
      </c>
      <c r="M49" s="18" t="e">
        <f>VLOOKUP(E49,K1数据库!C:Q,5,0)</f>
        <v>#N/A</v>
      </c>
      <c r="N49" s="18" t="e">
        <f>VLOOKUP(E49,K1数据库!C:Q,6,0)</f>
        <v>#N/A</v>
      </c>
      <c r="O49" s="18"/>
      <c r="P49" s="18" t="e">
        <f>VLOOKUP(E49,K1数据库!C:Q,7,0)</f>
        <v>#N/A</v>
      </c>
      <c r="Q49" s="18" t="e">
        <f>VLOOKUP(E49,K1数据库!C:Q,8,0)</f>
        <v>#N/A</v>
      </c>
      <c r="R49" s="25" t="e">
        <f>VLOOKUP(E49,K1数据库!C:Q,9,0)*C49</f>
        <v>#N/A</v>
      </c>
      <c r="S49" s="18" t="e">
        <f>VLOOKUP(E49,K1数据库!C:Q,10,0)</f>
        <v>#N/A</v>
      </c>
      <c r="T49" s="18" t="e">
        <f>VLOOKUP(E49,K1数据库!C:Q,11,0)</f>
        <v>#N/A</v>
      </c>
      <c r="U49" s="18"/>
      <c r="V49" s="18" t="e">
        <f>VLOOKUP(E49,K1数据库!C:Q,12,0)</f>
        <v>#N/A</v>
      </c>
      <c r="W49" s="18" t="e">
        <f>VLOOKUP(E49,K1数据库!C:Q,13,0)</f>
        <v>#N/A</v>
      </c>
      <c r="X49" s="27" t="e">
        <f t="shared" si="10"/>
        <v>#VALUE!</v>
      </c>
      <c r="Y49" s="18" t="e">
        <f>VLOOKUP(E49,K1数据库!C:Q,14,0)</f>
        <v>#N/A</v>
      </c>
      <c r="Z49" s="18" t="e">
        <f>VLOOKUP(E49,K1数据库!C:Q,15,0)</f>
        <v>#N/A</v>
      </c>
      <c r="AA49" s="18"/>
    </row>
    <row r="50" spans="1:27" x14ac:dyDescent="0.25">
      <c r="A50" s="22"/>
      <c r="B50" s="3"/>
      <c r="C50" s="3"/>
      <c r="D50" s="3"/>
      <c r="E50" s="18" t="str">
        <f t="shared" si="5"/>
        <v/>
      </c>
      <c r="F50" s="18" t="e">
        <f t="shared" si="6"/>
        <v>#VALUE!</v>
      </c>
      <c r="G50" s="18" t="str">
        <f t="shared" si="7"/>
        <v/>
      </c>
      <c r="H50" s="18" t="e">
        <f t="shared" si="8"/>
        <v>#VALUE!</v>
      </c>
      <c r="I50" s="18" t="e">
        <f t="shared" si="9"/>
        <v>#VALUE!</v>
      </c>
      <c r="J50" s="18" t="e">
        <f>VLOOKUP(E50,K1数据库!C:Q,2,0)</f>
        <v>#N/A</v>
      </c>
      <c r="K50" s="18" t="e">
        <f>VLOOKUP(E50,K1数据库!C:Q,3,0)</f>
        <v>#N/A</v>
      </c>
      <c r="L50" s="19" t="e">
        <f>VLOOKUP(E50,K1数据库!C:Q,4,0)*C50</f>
        <v>#N/A</v>
      </c>
      <c r="M50" s="18" t="e">
        <f>VLOOKUP(E50,K1数据库!C:Q,5,0)</f>
        <v>#N/A</v>
      </c>
      <c r="N50" s="18" t="e">
        <f>VLOOKUP(E50,K1数据库!C:Q,6,0)</f>
        <v>#N/A</v>
      </c>
      <c r="O50" s="18"/>
      <c r="P50" s="18" t="e">
        <f>VLOOKUP(E50,K1数据库!C:Q,7,0)</f>
        <v>#N/A</v>
      </c>
      <c r="Q50" s="18" t="e">
        <f>VLOOKUP(E50,K1数据库!C:Q,8,0)</f>
        <v>#N/A</v>
      </c>
      <c r="R50" s="25" t="e">
        <f>VLOOKUP(E50,K1数据库!C:Q,9,0)*C50</f>
        <v>#N/A</v>
      </c>
      <c r="S50" s="18" t="e">
        <f>VLOOKUP(E50,K1数据库!C:Q,10,0)</f>
        <v>#N/A</v>
      </c>
      <c r="T50" s="18" t="e">
        <f>VLOOKUP(E50,K1数据库!C:Q,11,0)</f>
        <v>#N/A</v>
      </c>
      <c r="U50" s="18"/>
      <c r="V50" s="18" t="e">
        <f>VLOOKUP(E50,K1数据库!C:Q,12,0)</f>
        <v>#N/A</v>
      </c>
      <c r="W50" s="18" t="e">
        <f>VLOOKUP(E50,K1数据库!C:Q,13,0)</f>
        <v>#N/A</v>
      </c>
      <c r="X50" s="27" t="e">
        <f t="shared" si="10"/>
        <v>#VALUE!</v>
      </c>
      <c r="Y50" s="18" t="e">
        <f>VLOOKUP(E50,K1数据库!C:Q,14,0)</f>
        <v>#N/A</v>
      </c>
      <c r="Z50" s="18" t="e">
        <f>VLOOKUP(E50,K1数据库!C:Q,15,0)</f>
        <v>#N/A</v>
      </c>
      <c r="AA50" s="18"/>
    </row>
    <row r="51" spans="1:27" x14ac:dyDescent="0.25">
      <c r="A51" s="22"/>
      <c r="B51" s="3"/>
      <c r="C51" s="3"/>
      <c r="D51" s="3"/>
      <c r="E51" s="18" t="str">
        <f t="shared" si="5"/>
        <v/>
      </c>
      <c r="F51" s="18" t="e">
        <f t="shared" si="6"/>
        <v>#VALUE!</v>
      </c>
      <c r="G51" s="18" t="str">
        <f t="shared" si="7"/>
        <v/>
      </c>
      <c r="H51" s="18" t="e">
        <f t="shared" si="8"/>
        <v>#VALUE!</v>
      </c>
      <c r="I51" s="18" t="e">
        <f t="shared" si="9"/>
        <v>#VALUE!</v>
      </c>
      <c r="J51" s="18" t="e">
        <f>VLOOKUP(E51,K1数据库!C:Q,2,0)</f>
        <v>#N/A</v>
      </c>
      <c r="K51" s="18" t="e">
        <f>VLOOKUP(E51,K1数据库!C:Q,3,0)</f>
        <v>#N/A</v>
      </c>
      <c r="L51" s="19" t="e">
        <f>VLOOKUP(E51,K1数据库!C:Q,4,0)*C51</f>
        <v>#N/A</v>
      </c>
      <c r="M51" s="18" t="e">
        <f>VLOOKUP(E51,K1数据库!C:Q,5,0)</f>
        <v>#N/A</v>
      </c>
      <c r="N51" s="18" t="e">
        <f>VLOOKUP(E51,K1数据库!C:Q,6,0)</f>
        <v>#N/A</v>
      </c>
      <c r="O51" s="18"/>
      <c r="P51" s="18" t="e">
        <f>VLOOKUP(E51,K1数据库!C:Q,7,0)</f>
        <v>#N/A</v>
      </c>
      <c r="Q51" s="18" t="e">
        <f>VLOOKUP(E51,K1数据库!C:Q,8,0)</f>
        <v>#N/A</v>
      </c>
      <c r="R51" s="25" t="e">
        <f>VLOOKUP(E51,K1数据库!C:Q,9,0)*C51</f>
        <v>#N/A</v>
      </c>
      <c r="S51" s="18" t="e">
        <f>VLOOKUP(E51,K1数据库!C:Q,10,0)</f>
        <v>#N/A</v>
      </c>
      <c r="T51" s="18" t="e">
        <f>VLOOKUP(E51,K1数据库!C:Q,11,0)</f>
        <v>#N/A</v>
      </c>
      <c r="U51" s="18"/>
      <c r="V51" s="18" t="e">
        <f>VLOOKUP(E51,K1数据库!C:Q,12,0)</f>
        <v>#N/A</v>
      </c>
      <c r="W51" s="18" t="e">
        <f>VLOOKUP(E51,K1数据库!C:Q,13,0)</f>
        <v>#N/A</v>
      </c>
      <c r="X51" s="27" t="e">
        <f t="shared" si="10"/>
        <v>#VALUE!</v>
      </c>
      <c r="Y51" s="18" t="e">
        <f>VLOOKUP(E51,K1数据库!C:Q,14,0)</f>
        <v>#N/A</v>
      </c>
      <c r="Z51" s="18" t="e">
        <f>VLOOKUP(E51,K1数据库!C:Q,15,0)</f>
        <v>#N/A</v>
      </c>
      <c r="AA51" s="18"/>
    </row>
    <row r="52" spans="1:27" x14ac:dyDescent="0.25">
      <c r="A52" s="22"/>
      <c r="B52" s="3"/>
      <c r="C52" s="3"/>
      <c r="D52" s="3"/>
      <c r="E52" s="18" t="str">
        <f t="shared" si="5"/>
        <v/>
      </c>
      <c r="F52" s="18" t="e">
        <f t="shared" si="6"/>
        <v>#VALUE!</v>
      </c>
      <c r="G52" s="18" t="str">
        <f t="shared" si="7"/>
        <v/>
      </c>
      <c r="H52" s="18" t="e">
        <f t="shared" si="8"/>
        <v>#VALUE!</v>
      </c>
      <c r="I52" s="18" t="e">
        <f t="shared" si="9"/>
        <v>#VALUE!</v>
      </c>
      <c r="J52" s="18" t="e">
        <f>VLOOKUP(E52,K1数据库!C:Q,2,0)</f>
        <v>#N/A</v>
      </c>
      <c r="K52" s="18" t="e">
        <f>VLOOKUP(E52,K1数据库!C:Q,3,0)</f>
        <v>#N/A</v>
      </c>
      <c r="L52" s="19" t="e">
        <f>VLOOKUP(E52,K1数据库!C:Q,4,0)*C52</f>
        <v>#N/A</v>
      </c>
      <c r="M52" s="18" t="e">
        <f>VLOOKUP(E52,K1数据库!C:Q,5,0)</f>
        <v>#N/A</v>
      </c>
      <c r="N52" s="18" t="e">
        <f>VLOOKUP(E52,K1数据库!C:Q,6,0)</f>
        <v>#N/A</v>
      </c>
      <c r="O52" s="18"/>
      <c r="P52" s="18" t="e">
        <f>VLOOKUP(E52,K1数据库!C:Q,7,0)</f>
        <v>#N/A</v>
      </c>
      <c r="Q52" s="18" t="e">
        <f>VLOOKUP(E52,K1数据库!C:Q,8,0)</f>
        <v>#N/A</v>
      </c>
      <c r="R52" s="25" t="e">
        <f>VLOOKUP(E52,K1数据库!C:Q,9,0)*C52</f>
        <v>#N/A</v>
      </c>
      <c r="S52" s="18" t="e">
        <f>VLOOKUP(E52,K1数据库!C:Q,10,0)</f>
        <v>#N/A</v>
      </c>
      <c r="T52" s="18" t="e">
        <f>VLOOKUP(E52,K1数据库!C:Q,11,0)</f>
        <v>#N/A</v>
      </c>
      <c r="U52" s="18"/>
      <c r="V52" s="18" t="e">
        <f>VLOOKUP(E52,K1数据库!C:Q,12,0)</f>
        <v>#N/A</v>
      </c>
      <c r="W52" s="18" t="e">
        <f>VLOOKUP(E52,K1数据库!C:Q,13,0)</f>
        <v>#N/A</v>
      </c>
      <c r="X52" s="27" t="e">
        <f t="shared" si="10"/>
        <v>#VALUE!</v>
      </c>
      <c r="Y52" s="18" t="e">
        <f>VLOOKUP(E52,K1数据库!C:Q,14,0)</f>
        <v>#N/A</v>
      </c>
      <c r="Z52" s="18" t="e">
        <f>VLOOKUP(E52,K1数据库!C:Q,15,0)</f>
        <v>#N/A</v>
      </c>
      <c r="AA52" s="18"/>
    </row>
    <row r="53" spans="1:27" x14ac:dyDescent="0.25">
      <c r="A53" s="22"/>
      <c r="B53" s="3"/>
      <c r="C53" s="3"/>
      <c r="D53" s="3"/>
      <c r="E53" s="18" t="str">
        <f t="shared" si="5"/>
        <v/>
      </c>
      <c r="F53" s="18" t="e">
        <f t="shared" si="6"/>
        <v>#VALUE!</v>
      </c>
      <c r="G53" s="18" t="str">
        <f t="shared" si="7"/>
        <v/>
      </c>
      <c r="H53" s="18" t="e">
        <f t="shared" si="8"/>
        <v>#VALUE!</v>
      </c>
      <c r="I53" s="18" t="e">
        <f t="shared" si="9"/>
        <v>#VALUE!</v>
      </c>
      <c r="J53" s="18" t="e">
        <f>VLOOKUP(E53,K1数据库!C:Q,2,0)</f>
        <v>#N/A</v>
      </c>
      <c r="K53" s="18" t="e">
        <f>VLOOKUP(E53,K1数据库!C:Q,3,0)</f>
        <v>#N/A</v>
      </c>
      <c r="L53" s="19" t="e">
        <f>VLOOKUP(E53,K1数据库!C:Q,4,0)*C53</f>
        <v>#N/A</v>
      </c>
      <c r="M53" s="18" t="e">
        <f>VLOOKUP(E53,K1数据库!C:Q,5,0)</f>
        <v>#N/A</v>
      </c>
      <c r="N53" s="18" t="e">
        <f>VLOOKUP(E53,K1数据库!C:Q,6,0)</f>
        <v>#N/A</v>
      </c>
      <c r="O53" s="18"/>
      <c r="P53" s="18" t="e">
        <f>VLOOKUP(E53,K1数据库!C:Q,7,0)</f>
        <v>#N/A</v>
      </c>
      <c r="Q53" s="18" t="e">
        <f>VLOOKUP(E53,K1数据库!C:Q,8,0)</f>
        <v>#N/A</v>
      </c>
      <c r="R53" s="25" t="e">
        <f>VLOOKUP(E53,K1数据库!C:Q,9,0)*C53</f>
        <v>#N/A</v>
      </c>
      <c r="S53" s="18" t="e">
        <f>VLOOKUP(E53,K1数据库!C:Q,10,0)</f>
        <v>#N/A</v>
      </c>
      <c r="T53" s="18" t="e">
        <f>VLOOKUP(E53,K1数据库!C:Q,11,0)</f>
        <v>#N/A</v>
      </c>
      <c r="U53" s="18"/>
      <c r="V53" s="18" t="e">
        <f>VLOOKUP(E53,K1数据库!C:Q,12,0)</f>
        <v>#N/A</v>
      </c>
      <c r="W53" s="18" t="e">
        <f>VLOOKUP(E53,K1数据库!C:Q,13,0)</f>
        <v>#N/A</v>
      </c>
      <c r="X53" s="27" t="e">
        <f t="shared" si="10"/>
        <v>#VALUE!</v>
      </c>
      <c r="Y53" s="18" t="e">
        <f>VLOOKUP(E53,K1数据库!C:Q,14,0)</f>
        <v>#N/A</v>
      </c>
      <c r="Z53" s="18" t="e">
        <f>VLOOKUP(E53,K1数据库!C:Q,15,0)</f>
        <v>#N/A</v>
      </c>
      <c r="AA53" s="18"/>
    </row>
    <row r="54" spans="1:27" x14ac:dyDescent="0.25">
      <c r="A54" s="22"/>
      <c r="B54" s="3"/>
      <c r="C54" s="3"/>
      <c r="D54" s="3"/>
      <c r="E54" s="18" t="str">
        <f t="shared" si="5"/>
        <v/>
      </c>
      <c r="F54" s="18" t="e">
        <f t="shared" si="6"/>
        <v>#VALUE!</v>
      </c>
      <c r="G54" s="18" t="str">
        <f t="shared" si="7"/>
        <v/>
      </c>
      <c r="H54" s="18" t="e">
        <f t="shared" si="8"/>
        <v>#VALUE!</v>
      </c>
      <c r="I54" s="18" t="e">
        <f t="shared" si="9"/>
        <v>#VALUE!</v>
      </c>
      <c r="J54" s="18" t="e">
        <f>VLOOKUP(E54,K1数据库!C:Q,2,0)</f>
        <v>#N/A</v>
      </c>
      <c r="K54" s="18" t="e">
        <f>VLOOKUP(E54,K1数据库!C:Q,3,0)</f>
        <v>#N/A</v>
      </c>
      <c r="L54" s="19" t="e">
        <f>VLOOKUP(E54,K1数据库!C:Q,4,0)*C54</f>
        <v>#N/A</v>
      </c>
      <c r="M54" s="18" t="e">
        <f>VLOOKUP(E54,K1数据库!C:Q,5,0)</f>
        <v>#N/A</v>
      </c>
      <c r="N54" s="18" t="e">
        <f>VLOOKUP(E54,K1数据库!C:Q,6,0)</f>
        <v>#N/A</v>
      </c>
      <c r="O54" s="18"/>
      <c r="P54" s="18" t="e">
        <f>VLOOKUP(E54,K1数据库!C:Q,7,0)</f>
        <v>#N/A</v>
      </c>
      <c r="Q54" s="18" t="e">
        <f>VLOOKUP(E54,K1数据库!C:Q,8,0)</f>
        <v>#N/A</v>
      </c>
      <c r="R54" s="25" t="e">
        <f>VLOOKUP(E54,K1数据库!C:Q,9,0)*C54</f>
        <v>#N/A</v>
      </c>
      <c r="S54" s="18" t="e">
        <f>VLOOKUP(E54,K1数据库!C:Q,10,0)</f>
        <v>#N/A</v>
      </c>
      <c r="T54" s="18" t="e">
        <f>VLOOKUP(E54,K1数据库!C:Q,11,0)</f>
        <v>#N/A</v>
      </c>
      <c r="U54" s="18"/>
      <c r="V54" s="18" t="e">
        <f>VLOOKUP(E54,K1数据库!C:Q,12,0)</f>
        <v>#N/A</v>
      </c>
      <c r="W54" s="18" t="e">
        <f>VLOOKUP(E54,K1数据库!C:Q,13,0)</f>
        <v>#N/A</v>
      </c>
      <c r="X54" s="27" t="e">
        <f t="shared" si="10"/>
        <v>#VALUE!</v>
      </c>
      <c r="Y54" s="18" t="e">
        <f>VLOOKUP(E54,K1数据库!C:Q,14,0)</f>
        <v>#N/A</v>
      </c>
      <c r="Z54" s="18" t="e">
        <f>VLOOKUP(E54,K1数据库!C:Q,15,0)</f>
        <v>#N/A</v>
      </c>
      <c r="AA54" s="18"/>
    </row>
    <row r="55" spans="1:27" x14ac:dyDescent="0.25">
      <c r="A55" s="22"/>
      <c r="B55" s="3"/>
      <c r="C55" s="3"/>
      <c r="D55" s="3"/>
      <c r="E55" s="18" t="str">
        <f t="shared" si="5"/>
        <v/>
      </c>
      <c r="F55" s="18" t="e">
        <f t="shared" si="6"/>
        <v>#VALUE!</v>
      </c>
      <c r="G55" s="18" t="str">
        <f t="shared" si="7"/>
        <v/>
      </c>
      <c r="H55" s="18" t="e">
        <f t="shared" si="8"/>
        <v>#VALUE!</v>
      </c>
      <c r="I55" s="18" t="e">
        <f t="shared" si="9"/>
        <v>#VALUE!</v>
      </c>
      <c r="J55" s="18" t="e">
        <f>VLOOKUP(E55,K1数据库!C:Q,2,0)</f>
        <v>#N/A</v>
      </c>
      <c r="K55" s="18" t="e">
        <f>VLOOKUP(E55,K1数据库!C:Q,3,0)</f>
        <v>#N/A</v>
      </c>
      <c r="L55" s="19" t="e">
        <f>VLOOKUP(E55,K1数据库!C:Q,4,0)*C55</f>
        <v>#N/A</v>
      </c>
      <c r="M55" s="18" t="e">
        <f>VLOOKUP(E55,K1数据库!C:Q,5,0)</f>
        <v>#N/A</v>
      </c>
      <c r="N55" s="18" t="e">
        <f>VLOOKUP(E55,K1数据库!C:Q,6,0)</f>
        <v>#N/A</v>
      </c>
      <c r="O55" s="18"/>
      <c r="P55" s="18" t="e">
        <f>VLOOKUP(E55,K1数据库!C:Q,7,0)</f>
        <v>#N/A</v>
      </c>
      <c r="Q55" s="18" t="e">
        <f>VLOOKUP(E55,K1数据库!C:Q,8,0)</f>
        <v>#N/A</v>
      </c>
      <c r="R55" s="25" t="e">
        <f>VLOOKUP(E55,K1数据库!C:Q,9,0)*C55</f>
        <v>#N/A</v>
      </c>
      <c r="S55" s="18" t="e">
        <f>VLOOKUP(E55,K1数据库!C:Q,10,0)</f>
        <v>#N/A</v>
      </c>
      <c r="T55" s="18" t="e">
        <f>VLOOKUP(E55,K1数据库!C:Q,11,0)</f>
        <v>#N/A</v>
      </c>
      <c r="U55" s="18"/>
      <c r="V55" s="18" t="e">
        <f>VLOOKUP(E55,K1数据库!C:Q,12,0)</f>
        <v>#N/A</v>
      </c>
      <c r="W55" s="18" t="e">
        <f>VLOOKUP(E55,K1数据库!C:Q,13,0)</f>
        <v>#N/A</v>
      </c>
      <c r="X55" s="27" t="e">
        <f t="shared" si="10"/>
        <v>#VALUE!</v>
      </c>
      <c r="Y55" s="18" t="e">
        <f>VLOOKUP(E55,K1数据库!C:Q,14,0)</f>
        <v>#N/A</v>
      </c>
      <c r="Z55" s="18" t="e">
        <f>VLOOKUP(E55,K1数据库!C:Q,15,0)</f>
        <v>#N/A</v>
      </c>
      <c r="AA55" s="18"/>
    </row>
    <row r="56" spans="1:27" x14ac:dyDescent="0.25">
      <c r="A56" s="22"/>
      <c r="B56" s="3"/>
      <c r="C56" s="3"/>
      <c r="D56" s="3"/>
      <c r="E56" s="18" t="str">
        <f t="shared" si="5"/>
        <v/>
      </c>
      <c r="F56" s="18" t="e">
        <f t="shared" si="6"/>
        <v>#VALUE!</v>
      </c>
      <c r="G56" s="18" t="str">
        <f t="shared" si="7"/>
        <v/>
      </c>
      <c r="H56" s="18" t="e">
        <f t="shared" si="8"/>
        <v>#VALUE!</v>
      </c>
      <c r="I56" s="18" t="e">
        <f t="shared" si="9"/>
        <v>#VALUE!</v>
      </c>
      <c r="J56" s="18" t="e">
        <f>VLOOKUP(E56,K1数据库!C:Q,2,0)</f>
        <v>#N/A</v>
      </c>
      <c r="K56" s="18" t="e">
        <f>VLOOKUP(E56,K1数据库!C:Q,3,0)</f>
        <v>#N/A</v>
      </c>
      <c r="L56" s="19" t="e">
        <f>VLOOKUP(E56,K1数据库!C:Q,4,0)*C56</f>
        <v>#N/A</v>
      </c>
      <c r="M56" s="18" t="e">
        <f>VLOOKUP(E56,K1数据库!C:Q,5,0)</f>
        <v>#N/A</v>
      </c>
      <c r="N56" s="18" t="e">
        <f>VLOOKUP(E56,K1数据库!C:Q,6,0)</f>
        <v>#N/A</v>
      </c>
      <c r="O56" s="18"/>
      <c r="P56" s="18" t="e">
        <f>VLOOKUP(E56,K1数据库!C:Q,7,0)</f>
        <v>#N/A</v>
      </c>
      <c r="Q56" s="18" t="e">
        <f>VLOOKUP(E56,K1数据库!C:Q,8,0)</f>
        <v>#N/A</v>
      </c>
      <c r="R56" s="25" t="e">
        <f>VLOOKUP(E56,K1数据库!C:Q,9,0)*C56</f>
        <v>#N/A</v>
      </c>
      <c r="S56" s="18" t="e">
        <f>VLOOKUP(E56,K1数据库!C:Q,10,0)</f>
        <v>#N/A</v>
      </c>
      <c r="T56" s="18" t="e">
        <f>VLOOKUP(E56,K1数据库!C:Q,11,0)</f>
        <v>#N/A</v>
      </c>
      <c r="U56" s="18"/>
      <c r="V56" s="18" t="e">
        <f>VLOOKUP(E56,K1数据库!C:Q,12,0)</f>
        <v>#N/A</v>
      </c>
      <c r="W56" s="18" t="e">
        <f>VLOOKUP(E56,K1数据库!C:Q,13,0)</f>
        <v>#N/A</v>
      </c>
      <c r="X56" s="27" t="e">
        <f t="shared" si="10"/>
        <v>#VALUE!</v>
      </c>
      <c r="Y56" s="18" t="e">
        <f>VLOOKUP(E56,K1数据库!C:Q,14,0)</f>
        <v>#N/A</v>
      </c>
      <c r="Z56" s="18" t="e">
        <f>VLOOKUP(E56,K1数据库!C:Q,15,0)</f>
        <v>#N/A</v>
      </c>
      <c r="AA56" s="18"/>
    </row>
    <row r="57" spans="1:27" x14ac:dyDescent="0.25">
      <c r="A57" s="22"/>
      <c r="B57" s="3"/>
      <c r="C57" s="3"/>
      <c r="D57" s="3"/>
      <c r="E57" s="18" t="str">
        <f t="shared" si="5"/>
        <v/>
      </c>
      <c r="F57" s="18" t="e">
        <f t="shared" si="6"/>
        <v>#VALUE!</v>
      </c>
      <c r="G57" s="18" t="str">
        <f t="shared" si="7"/>
        <v/>
      </c>
      <c r="H57" s="18" t="e">
        <f t="shared" si="8"/>
        <v>#VALUE!</v>
      </c>
      <c r="I57" s="18" t="e">
        <f t="shared" si="9"/>
        <v>#VALUE!</v>
      </c>
      <c r="J57" s="18" t="e">
        <f>VLOOKUP(E57,K1数据库!C:Q,2,0)</f>
        <v>#N/A</v>
      </c>
      <c r="K57" s="18" t="e">
        <f>VLOOKUP(E57,K1数据库!C:Q,3,0)</f>
        <v>#N/A</v>
      </c>
      <c r="L57" s="19" t="e">
        <f>VLOOKUP(E57,K1数据库!C:Q,4,0)*C57</f>
        <v>#N/A</v>
      </c>
      <c r="M57" s="18" t="e">
        <f>VLOOKUP(E57,K1数据库!C:Q,5,0)</f>
        <v>#N/A</v>
      </c>
      <c r="N57" s="18" t="e">
        <f>VLOOKUP(E57,K1数据库!C:Q,6,0)</f>
        <v>#N/A</v>
      </c>
      <c r="O57" s="18"/>
      <c r="P57" s="18" t="e">
        <f>VLOOKUP(E57,K1数据库!C:Q,7,0)</f>
        <v>#N/A</v>
      </c>
      <c r="Q57" s="18" t="e">
        <f>VLOOKUP(E57,K1数据库!C:Q,8,0)</f>
        <v>#N/A</v>
      </c>
      <c r="R57" s="25" t="e">
        <f>VLOOKUP(E57,K1数据库!C:Q,9,0)*C57</f>
        <v>#N/A</v>
      </c>
      <c r="S57" s="18" t="e">
        <f>VLOOKUP(E57,K1数据库!C:Q,10,0)</f>
        <v>#N/A</v>
      </c>
      <c r="T57" s="18" t="e">
        <f>VLOOKUP(E57,K1数据库!C:Q,11,0)</f>
        <v>#N/A</v>
      </c>
      <c r="U57" s="18"/>
      <c r="V57" s="18" t="e">
        <f>VLOOKUP(E57,K1数据库!C:Q,12,0)</f>
        <v>#N/A</v>
      </c>
      <c r="W57" s="18" t="e">
        <f>VLOOKUP(E57,K1数据库!C:Q,13,0)</f>
        <v>#N/A</v>
      </c>
      <c r="X57" s="27" t="e">
        <f t="shared" si="10"/>
        <v>#VALUE!</v>
      </c>
      <c r="Y57" s="18" t="e">
        <f>VLOOKUP(E57,K1数据库!C:Q,14,0)</f>
        <v>#N/A</v>
      </c>
      <c r="Z57" s="18" t="e">
        <f>VLOOKUP(E57,K1数据库!C:Q,15,0)</f>
        <v>#N/A</v>
      </c>
      <c r="AA57" s="18"/>
    </row>
    <row r="58" spans="1:27" x14ac:dyDescent="0.25">
      <c r="A58" s="22"/>
      <c r="B58" s="3"/>
      <c r="C58" s="3"/>
      <c r="D58" s="3"/>
      <c r="E58" s="18" t="str">
        <f t="shared" si="5"/>
        <v/>
      </c>
      <c r="F58" s="18" t="e">
        <f t="shared" si="6"/>
        <v>#VALUE!</v>
      </c>
      <c r="G58" s="18" t="str">
        <f t="shared" si="7"/>
        <v/>
      </c>
      <c r="H58" s="18" t="e">
        <f t="shared" si="8"/>
        <v>#VALUE!</v>
      </c>
      <c r="I58" s="18" t="e">
        <f t="shared" si="9"/>
        <v>#VALUE!</v>
      </c>
      <c r="J58" s="18" t="e">
        <f>VLOOKUP(E58,K1数据库!C:Q,2,0)</f>
        <v>#N/A</v>
      </c>
      <c r="K58" s="18" t="e">
        <f>VLOOKUP(E58,K1数据库!C:Q,3,0)</f>
        <v>#N/A</v>
      </c>
      <c r="L58" s="19" t="e">
        <f>VLOOKUP(E58,K1数据库!C:Q,4,0)*C58</f>
        <v>#N/A</v>
      </c>
      <c r="M58" s="18" t="e">
        <f>VLOOKUP(E58,K1数据库!C:Q,5,0)</f>
        <v>#N/A</v>
      </c>
      <c r="N58" s="18" t="e">
        <f>VLOOKUP(E58,K1数据库!C:Q,6,0)</f>
        <v>#N/A</v>
      </c>
      <c r="O58" s="18"/>
      <c r="P58" s="18" t="e">
        <f>VLOOKUP(E58,K1数据库!C:Q,7,0)</f>
        <v>#N/A</v>
      </c>
      <c r="Q58" s="18" t="e">
        <f>VLOOKUP(E58,K1数据库!C:Q,8,0)</f>
        <v>#N/A</v>
      </c>
      <c r="R58" s="25" t="e">
        <f>VLOOKUP(E58,K1数据库!C:Q,9,0)*C58</f>
        <v>#N/A</v>
      </c>
      <c r="S58" s="18" t="e">
        <f>VLOOKUP(E58,K1数据库!C:Q,10,0)</f>
        <v>#N/A</v>
      </c>
      <c r="T58" s="18" t="e">
        <f>VLOOKUP(E58,K1数据库!C:Q,11,0)</f>
        <v>#N/A</v>
      </c>
      <c r="U58" s="18"/>
      <c r="V58" s="18" t="e">
        <f>VLOOKUP(E58,K1数据库!C:Q,12,0)</f>
        <v>#N/A</v>
      </c>
      <c r="W58" s="18" t="e">
        <f>VLOOKUP(E58,K1数据库!C:Q,13,0)</f>
        <v>#N/A</v>
      </c>
      <c r="X58" s="27" t="e">
        <f t="shared" si="10"/>
        <v>#VALUE!</v>
      </c>
      <c r="Y58" s="18" t="e">
        <f>VLOOKUP(E58,K1数据库!C:Q,14,0)</f>
        <v>#N/A</v>
      </c>
      <c r="Z58" s="18" t="e">
        <f>VLOOKUP(E58,K1数据库!C:Q,15,0)</f>
        <v>#N/A</v>
      </c>
      <c r="AA58" s="18"/>
    </row>
    <row r="59" spans="1:27" x14ac:dyDescent="0.25">
      <c r="A59" s="22"/>
      <c r="B59" s="3"/>
      <c r="C59" s="3"/>
      <c r="D59" s="3"/>
      <c r="E59" s="18" t="str">
        <f t="shared" si="5"/>
        <v/>
      </c>
      <c r="F59" s="18" t="e">
        <f t="shared" si="6"/>
        <v>#VALUE!</v>
      </c>
      <c r="G59" s="18" t="str">
        <f t="shared" si="7"/>
        <v/>
      </c>
      <c r="H59" s="18" t="e">
        <f t="shared" si="8"/>
        <v>#VALUE!</v>
      </c>
      <c r="I59" s="18" t="e">
        <f t="shared" si="9"/>
        <v>#VALUE!</v>
      </c>
      <c r="J59" s="18" t="e">
        <f>VLOOKUP(E59,K1数据库!C:Q,2,0)</f>
        <v>#N/A</v>
      </c>
      <c r="K59" s="18" t="e">
        <f>VLOOKUP(E59,K1数据库!C:Q,3,0)</f>
        <v>#N/A</v>
      </c>
      <c r="L59" s="19" t="e">
        <f>VLOOKUP(E59,K1数据库!C:Q,4,0)*C59</f>
        <v>#N/A</v>
      </c>
      <c r="M59" s="18" t="e">
        <f>VLOOKUP(E59,K1数据库!C:Q,5,0)</f>
        <v>#N/A</v>
      </c>
      <c r="N59" s="18" t="e">
        <f>VLOOKUP(E59,K1数据库!C:Q,6,0)</f>
        <v>#N/A</v>
      </c>
      <c r="O59" s="18"/>
      <c r="P59" s="18" t="e">
        <f>VLOOKUP(E59,K1数据库!C:Q,7,0)</f>
        <v>#N/A</v>
      </c>
      <c r="Q59" s="18" t="e">
        <f>VLOOKUP(E59,K1数据库!C:Q,8,0)</f>
        <v>#N/A</v>
      </c>
      <c r="R59" s="25" t="e">
        <f>VLOOKUP(E59,K1数据库!C:Q,9,0)*C59</f>
        <v>#N/A</v>
      </c>
      <c r="S59" s="18" t="e">
        <f>VLOOKUP(E59,K1数据库!C:Q,10,0)</f>
        <v>#N/A</v>
      </c>
      <c r="T59" s="18" t="e">
        <f>VLOOKUP(E59,K1数据库!C:Q,11,0)</f>
        <v>#N/A</v>
      </c>
      <c r="U59" s="18"/>
      <c r="V59" s="18" t="e">
        <f>VLOOKUP(E59,K1数据库!C:Q,12,0)</f>
        <v>#N/A</v>
      </c>
      <c r="W59" s="18" t="e">
        <f>VLOOKUP(E59,K1数据库!C:Q,13,0)</f>
        <v>#N/A</v>
      </c>
      <c r="X59" s="27" t="e">
        <f t="shared" si="10"/>
        <v>#VALUE!</v>
      </c>
      <c r="Y59" s="18" t="e">
        <f>VLOOKUP(E59,K1数据库!C:Q,14,0)</f>
        <v>#N/A</v>
      </c>
      <c r="Z59" s="18" t="e">
        <f>VLOOKUP(E59,K1数据库!C:Q,15,0)</f>
        <v>#N/A</v>
      </c>
      <c r="AA59" s="18"/>
    </row>
    <row r="60" spans="1:27" x14ac:dyDescent="0.25">
      <c r="A60" s="22"/>
      <c r="B60" s="3"/>
      <c r="C60" s="3"/>
      <c r="D60" s="3"/>
      <c r="E60" s="18" t="str">
        <f t="shared" si="5"/>
        <v/>
      </c>
      <c r="F60" s="18" t="e">
        <f t="shared" si="6"/>
        <v>#VALUE!</v>
      </c>
      <c r="G60" s="18" t="str">
        <f t="shared" si="7"/>
        <v/>
      </c>
      <c r="H60" s="18" t="e">
        <f t="shared" si="8"/>
        <v>#VALUE!</v>
      </c>
      <c r="I60" s="18" t="e">
        <f t="shared" si="9"/>
        <v>#VALUE!</v>
      </c>
      <c r="J60" s="18" t="e">
        <f>VLOOKUP(E60,K1数据库!C:Q,2,0)</f>
        <v>#N/A</v>
      </c>
      <c r="K60" s="18" t="e">
        <f>VLOOKUP(E60,K1数据库!C:Q,3,0)</f>
        <v>#N/A</v>
      </c>
      <c r="L60" s="19" t="e">
        <f>VLOOKUP(E60,K1数据库!C:Q,4,0)*C60</f>
        <v>#N/A</v>
      </c>
      <c r="M60" s="18" t="e">
        <f>VLOOKUP(E60,K1数据库!C:Q,5,0)</f>
        <v>#N/A</v>
      </c>
      <c r="N60" s="18" t="e">
        <f>VLOOKUP(E60,K1数据库!C:Q,6,0)</f>
        <v>#N/A</v>
      </c>
      <c r="O60" s="18"/>
      <c r="P60" s="18" t="e">
        <f>VLOOKUP(E60,K1数据库!C:Q,7,0)</f>
        <v>#N/A</v>
      </c>
      <c r="Q60" s="18" t="e">
        <f>VLOOKUP(E60,K1数据库!C:Q,8,0)</f>
        <v>#N/A</v>
      </c>
      <c r="R60" s="25" t="e">
        <f>VLOOKUP(E60,K1数据库!C:Q,9,0)*C60</f>
        <v>#N/A</v>
      </c>
      <c r="S60" s="18" t="e">
        <f>VLOOKUP(E60,K1数据库!C:Q,10,0)</f>
        <v>#N/A</v>
      </c>
      <c r="T60" s="18" t="e">
        <f>VLOOKUP(E60,K1数据库!C:Q,11,0)</f>
        <v>#N/A</v>
      </c>
      <c r="U60" s="18"/>
      <c r="V60" s="18" t="e">
        <f>VLOOKUP(E60,K1数据库!C:Q,12,0)</f>
        <v>#N/A</v>
      </c>
      <c r="W60" s="18" t="e">
        <f>VLOOKUP(E60,K1数据库!C:Q,13,0)</f>
        <v>#N/A</v>
      </c>
      <c r="X60" s="27" t="e">
        <f t="shared" si="10"/>
        <v>#VALUE!</v>
      </c>
      <c r="Y60" s="18" t="e">
        <f>VLOOKUP(E60,K1数据库!C:Q,14,0)</f>
        <v>#N/A</v>
      </c>
      <c r="Z60" s="18" t="e">
        <f>VLOOKUP(E60,K1数据库!C:Q,15,0)</f>
        <v>#N/A</v>
      </c>
      <c r="AA60" s="18"/>
    </row>
    <row r="61" spans="1:27" x14ac:dyDescent="0.25">
      <c r="A61" s="22"/>
      <c r="B61" s="3"/>
      <c r="C61" s="3"/>
      <c r="D61" s="3"/>
      <c r="E61" s="18" t="str">
        <f t="shared" si="5"/>
        <v/>
      </c>
      <c r="F61" s="18" t="e">
        <f t="shared" si="6"/>
        <v>#VALUE!</v>
      </c>
      <c r="G61" s="18" t="str">
        <f t="shared" si="7"/>
        <v/>
      </c>
      <c r="H61" s="18" t="e">
        <f t="shared" si="8"/>
        <v>#VALUE!</v>
      </c>
      <c r="I61" s="18" t="e">
        <f t="shared" si="9"/>
        <v>#VALUE!</v>
      </c>
      <c r="J61" s="18" t="e">
        <f>VLOOKUP(E61,K1数据库!C:Q,2,0)</f>
        <v>#N/A</v>
      </c>
      <c r="K61" s="18" t="e">
        <f>VLOOKUP(E61,K1数据库!C:Q,3,0)</f>
        <v>#N/A</v>
      </c>
      <c r="L61" s="19" t="e">
        <f>VLOOKUP(E61,K1数据库!C:Q,4,0)*C61</f>
        <v>#N/A</v>
      </c>
      <c r="M61" s="18" t="e">
        <f>VLOOKUP(E61,K1数据库!C:Q,5,0)</f>
        <v>#N/A</v>
      </c>
      <c r="N61" s="18" t="e">
        <f>VLOOKUP(E61,K1数据库!C:Q,6,0)</f>
        <v>#N/A</v>
      </c>
      <c r="O61" s="18"/>
      <c r="P61" s="18" t="e">
        <f>VLOOKUP(E61,K1数据库!C:Q,7,0)</f>
        <v>#N/A</v>
      </c>
      <c r="Q61" s="18" t="e">
        <f>VLOOKUP(E61,K1数据库!C:Q,8,0)</f>
        <v>#N/A</v>
      </c>
      <c r="R61" s="25" t="e">
        <f>VLOOKUP(E61,K1数据库!C:Q,9,0)*C61</f>
        <v>#N/A</v>
      </c>
      <c r="S61" s="18" t="e">
        <f>VLOOKUP(E61,K1数据库!C:Q,10,0)</f>
        <v>#N/A</v>
      </c>
      <c r="T61" s="18" t="e">
        <f>VLOOKUP(E61,K1数据库!C:Q,11,0)</f>
        <v>#N/A</v>
      </c>
      <c r="U61" s="18"/>
      <c r="V61" s="18" t="e">
        <f>VLOOKUP(E61,K1数据库!C:Q,12,0)</f>
        <v>#N/A</v>
      </c>
      <c r="W61" s="18" t="e">
        <f>VLOOKUP(E61,K1数据库!C:Q,13,0)</f>
        <v>#N/A</v>
      </c>
      <c r="X61" s="27" t="e">
        <f t="shared" si="10"/>
        <v>#VALUE!</v>
      </c>
      <c r="Y61" s="18" t="e">
        <f>VLOOKUP(E61,K1数据库!C:Q,14,0)</f>
        <v>#N/A</v>
      </c>
      <c r="Z61" s="18" t="e">
        <f>VLOOKUP(E61,K1数据库!C:Q,15,0)</f>
        <v>#N/A</v>
      </c>
      <c r="AA61" s="18"/>
    </row>
    <row r="62" spans="1:27" x14ac:dyDescent="0.25">
      <c r="A62" s="22"/>
      <c r="B62" s="3"/>
      <c r="C62" s="3"/>
      <c r="D62" s="3"/>
      <c r="E62" s="18" t="str">
        <f t="shared" si="5"/>
        <v/>
      </c>
      <c r="F62" s="18" t="e">
        <f t="shared" si="6"/>
        <v>#VALUE!</v>
      </c>
      <c r="G62" s="18" t="str">
        <f t="shared" si="7"/>
        <v/>
      </c>
      <c r="H62" s="18" t="e">
        <f t="shared" si="8"/>
        <v>#VALUE!</v>
      </c>
      <c r="I62" s="18" t="e">
        <f t="shared" si="9"/>
        <v>#VALUE!</v>
      </c>
      <c r="J62" s="18" t="e">
        <f>VLOOKUP(E62,K1数据库!C:Q,2,0)</f>
        <v>#N/A</v>
      </c>
      <c r="K62" s="18" t="e">
        <f>VLOOKUP(E62,K1数据库!C:Q,3,0)</f>
        <v>#N/A</v>
      </c>
      <c r="L62" s="19" t="e">
        <f>VLOOKUP(E62,K1数据库!C:Q,4,0)*C62</f>
        <v>#N/A</v>
      </c>
      <c r="M62" s="18" t="e">
        <f>VLOOKUP(E62,K1数据库!C:Q,5,0)</f>
        <v>#N/A</v>
      </c>
      <c r="N62" s="18" t="e">
        <f>VLOOKUP(E62,K1数据库!C:Q,6,0)</f>
        <v>#N/A</v>
      </c>
      <c r="O62" s="18"/>
      <c r="P62" s="18" t="e">
        <f>VLOOKUP(E62,K1数据库!C:Q,7,0)</f>
        <v>#N/A</v>
      </c>
      <c r="Q62" s="18" t="e">
        <f>VLOOKUP(E62,K1数据库!C:Q,8,0)</f>
        <v>#N/A</v>
      </c>
      <c r="R62" s="25" t="e">
        <f>VLOOKUP(E62,K1数据库!C:Q,9,0)*C62</f>
        <v>#N/A</v>
      </c>
      <c r="S62" s="18" t="e">
        <f>VLOOKUP(E62,K1数据库!C:Q,10,0)</f>
        <v>#N/A</v>
      </c>
      <c r="T62" s="18" t="e">
        <f>VLOOKUP(E62,K1数据库!C:Q,11,0)</f>
        <v>#N/A</v>
      </c>
      <c r="U62" s="18"/>
      <c r="V62" s="18" t="e">
        <f>VLOOKUP(E62,K1数据库!C:Q,12,0)</f>
        <v>#N/A</v>
      </c>
      <c r="W62" s="18" t="e">
        <f>VLOOKUP(E62,K1数据库!C:Q,13,0)</f>
        <v>#N/A</v>
      </c>
      <c r="X62" s="27" t="e">
        <f t="shared" si="10"/>
        <v>#VALUE!</v>
      </c>
      <c r="Y62" s="18" t="e">
        <f>VLOOKUP(E62,K1数据库!C:Q,14,0)</f>
        <v>#N/A</v>
      </c>
      <c r="Z62" s="18" t="e">
        <f>VLOOKUP(E62,K1数据库!C:Q,15,0)</f>
        <v>#N/A</v>
      </c>
      <c r="AA62" s="18"/>
    </row>
    <row r="63" spans="1:27" x14ac:dyDescent="0.25">
      <c r="A63" s="22"/>
      <c r="B63" s="3"/>
      <c r="C63" s="3"/>
      <c r="D63" s="3"/>
      <c r="E63" s="18" t="str">
        <f t="shared" si="5"/>
        <v/>
      </c>
      <c r="F63" s="18" t="e">
        <f t="shared" si="6"/>
        <v>#VALUE!</v>
      </c>
      <c r="G63" s="18" t="str">
        <f t="shared" si="7"/>
        <v/>
      </c>
      <c r="H63" s="18" t="e">
        <f t="shared" si="8"/>
        <v>#VALUE!</v>
      </c>
      <c r="I63" s="18" t="e">
        <f t="shared" si="9"/>
        <v>#VALUE!</v>
      </c>
      <c r="J63" s="18" t="e">
        <f>VLOOKUP(E63,K1数据库!C:Q,2,0)</f>
        <v>#N/A</v>
      </c>
      <c r="K63" s="18" t="e">
        <f>VLOOKUP(E63,K1数据库!C:Q,3,0)</f>
        <v>#N/A</v>
      </c>
      <c r="L63" s="19" t="e">
        <f>VLOOKUP(E63,K1数据库!C:Q,4,0)*C63</f>
        <v>#N/A</v>
      </c>
      <c r="M63" s="18" t="e">
        <f>VLOOKUP(E63,K1数据库!C:Q,5,0)</f>
        <v>#N/A</v>
      </c>
      <c r="N63" s="18" t="e">
        <f>VLOOKUP(E63,K1数据库!C:Q,6,0)</f>
        <v>#N/A</v>
      </c>
      <c r="O63" s="18"/>
      <c r="P63" s="18" t="e">
        <f>VLOOKUP(E63,K1数据库!C:Q,7,0)</f>
        <v>#N/A</v>
      </c>
      <c r="Q63" s="18" t="e">
        <f>VLOOKUP(E63,K1数据库!C:Q,8,0)</f>
        <v>#N/A</v>
      </c>
      <c r="R63" s="25" t="e">
        <f>VLOOKUP(E63,K1数据库!C:Q,9,0)*C63</f>
        <v>#N/A</v>
      </c>
      <c r="S63" s="18" t="e">
        <f>VLOOKUP(E63,K1数据库!C:Q,10,0)</f>
        <v>#N/A</v>
      </c>
      <c r="T63" s="18" t="e">
        <f>VLOOKUP(E63,K1数据库!C:Q,11,0)</f>
        <v>#N/A</v>
      </c>
      <c r="U63" s="18"/>
      <c r="V63" s="18" t="e">
        <f>VLOOKUP(E63,K1数据库!C:Q,12,0)</f>
        <v>#N/A</v>
      </c>
      <c r="W63" s="18" t="e">
        <f>VLOOKUP(E63,K1数据库!C:Q,13,0)</f>
        <v>#N/A</v>
      </c>
      <c r="X63" s="27" t="e">
        <f t="shared" si="10"/>
        <v>#VALUE!</v>
      </c>
      <c r="Y63" s="18" t="e">
        <f>VLOOKUP(E63,K1数据库!C:Q,14,0)</f>
        <v>#N/A</v>
      </c>
      <c r="Z63" s="18" t="e">
        <f>VLOOKUP(E63,K1数据库!C:Q,15,0)</f>
        <v>#N/A</v>
      </c>
      <c r="AA63" s="18"/>
    </row>
    <row r="64" spans="1:27" x14ac:dyDescent="0.25">
      <c r="A64" s="22"/>
      <c r="B64" s="3"/>
      <c r="C64" s="3"/>
      <c r="D64" s="3"/>
      <c r="E64" s="18" t="str">
        <f t="shared" si="5"/>
        <v/>
      </c>
      <c r="F64" s="18" t="e">
        <f t="shared" si="6"/>
        <v>#VALUE!</v>
      </c>
      <c r="G64" s="18" t="str">
        <f t="shared" si="7"/>
        <v/>
      </c>
      <c r="H64" s="18" t="e">
        <f t="shared" si="8"/>
        <v>#VALUE!</v>
      </c>
      <c r="I64" s="18" t="e">
        <f t="shared" si="9"/>
        <v>#VALUE!</v>
      </c>
      <c r="J64" s="18" t="e">
        <f>VLOOKUP(E64,K1数据库!C:Q,2,0)</f>
        <v>#N/A</v>
      </c>
      <c r="K64" s="18" t="e">
        <f>VLOOKUP(E64,K1数据库!C:Q,3,0)</f>
        <v>#N/A</v>
      </c>
      <c r="L64" s="19" t="e">
        <f>VLOOKUP(E64,K1数据库!C:Q,4,0)*C64</f>
        <v>#N/A</v>
      </c>
      <c r="M64" s="18" t="e">
        <f>VLOOKUP(E64,K1数据库!C:Q,5,0)</f>
        <v>#N/A</v>
      </c>
      <c r="N64" s="18" t="e">
        <f>VLOOKUP(E64,K1数据库!C:Q,6,0)</f>
        <v>#N/A</v>
      </c>
      <c r="O64" s="18"/>
      <c r="P64" s="18" t="e">
        <f>VLOOKUP(E64,K1数据库!C:Q,7,0)</f>
        <v>#N/A</v>
      </c>
      <c r="Q64" s="18" t="e">
        <f>VLOOKUP(E64,K1数据库!C:Q,8,0)</f>
        <v>#N/A</v>
      </c>
      <c r="R64" s="25" t="e">
        <f>VLOOKUP(E64,K1数据库!C:Q,9,0)*C64</f>
        <v>#N/A</v>
      </c>
      <c r="S64" s="18" t="e">
        <f>VLOOKUP(E64,K1数据库!C:Q,10,0)</f>
        <v>#N/A</v>
      </c>
      <c r="T64" s="18" t="e">
        <f>VLOOKUP(E64,K1数据库!C:Q,11,0)</f>
        <v>#N/A</v>
      </c>
      <c r="U64" s="18"/>
      <c r="V64" s="18" t="e">
        <f>VLOOKUP(E64,K1数据库!C:Q,12,0)</f>
        <v>#N/A</v>
      </c>
      <c r="W64" s="18" t="e">
        <f>VLOOKUP(E64,K1数据库!C:Q,13,0)</f>
        <v>#N/A</v>
      </c>
      <c r="X64" s="27" t="e">
        <f t="shared" si="10"/>
        <v>#VALUE!</v>
      </c>
      <c r="Y64" s="18" t="e">
        <f>VLOOKUP(E64,K1数据库!C:Q,14,0)</f>
        <v>#N/A</v>
      </c>
      <c r="Z64" s="18" t="e">
        <f>VLOOKUP(E64,K1数据库!C:Q,15,0)</f>
        <v>#N/A</v>
      </c>
      <c r="AA64" s="18"/>
    </row>
    <row r="65" spans="1:27" x14ac:dyDescent="0.25">
      <c r="A65" s="22"/>
      <c r="B65" s="3"/>
      <c r="C65" s="3"/>
      <c r="D65" s="3"/>
      <c r="E65" s="18" t="str">
        <f t="shared" si="5"/>
        <v/>
      </c>
      <c r="F65" s="18" t="e">
        <f t="shared" si="6"/>
        <v>#VALUE!</v>
      </c>
      <c r="G65" s="18" t="str">
        <f t="shared" si="7"/>
        <v/>
      </c>
      <c r="H65" s="18" t="e">
        <f t="shared" si="8"/>
        <v>#VALUE!</v>
      </c>
      <c r="I65" s="18" t="e">
        <f t="shared" si="9"/>
        <v>#VALUE!</v>
      </c>
      <c r="J65" s="18" t="e">
        <f>VLOOKUP(E65,K1数据库!C:Q,2,0)</f>
        <v>#N/A</v>
      </c>
      <c r="K65" s="18" t="e">
        <f>VLOOKUP(E65,K1数据库!C:Q,3,0)</f>
        <v>#N/A</v>
      </c>
      <c r="L65" s="19" t="e">
        <f>VLOOKUP(E65,K1数据库!C:Q,4,0)*C65</f>
        <v>#N/A</v>
      </c>
      <c r="M65" s="18" t="e">
        <f>VLOOKUP(E65,K1数据库!C:Q,5,0)</f>
        <v>#N/A</v>
      </c>
      <c r="N65" s="18" t="e">
        <f>VLOOKUP(E65,K1数据库!C:Q,6,0)</f>
        <v>#N/A</v>
      </c>
      <c r="O65" s="18"/>
      <c r="P65" s="18" t="e">
        <f>VLOOKUP(E65,K1数据库!C:Q,7,0)</f>
        <v>#N/A</v>
      </c>
      <c r="Q65" s="18" t="e">
        <f>VLOOKUP(E65,K1数据库!C:Q,8,0)</f>
        <v>#N/A</v>
      </c>
      <c r="R65" s="25" t="e">
        <f>VLOOKUP(E65,K1数据库!C:Q,9,0)*C65</f>
        <v>#N/A</v>
      </c>
      <c r="S65" s="18" t="e">
        <f>VLOOKUP(E65,K1数据库!C:Q,10,0)</f>
        <v>#N/A</v>
      </c>
      <c r="T65" s="18" t="e">
        <f>VLOOKUP(E65,K1数据库!C:Q,11,0)</f>
        <v>#N/A</v>
      </c>
      <c r="U65" s="18"/>
      <c r="V65" s="18" t="e">
        <f>VLOOKUP(E65,K1数据库!C:Q,12,0)</f>
        <v>#N/A</v>
      </c>
      <c r="W65" s="18" t="e">
        <f>VLOOKUP(E65,K1数据库!C:Q,13,0)</f>
        <v>#N/A</v>
      </c>
      <c r="X65" s="27" t="e">
        <f t="shared" si="10"/>
        <v>#VALUE!</v>
      </c>
      <c r="Y65" s="18" t="e">
        <f>VLOOKUP(E65,K1数据库!C:Q,14,0)</f>
        <v>#N/A</v>
      </c>
      <c r="Z65" s="18" t="e">
        <f>VLOOKUP(E65,K1数据库!C:Q,15,0)</f>
        <v>#N/A</v>
      </c>
      <c r="AA65" s="18"/>
    </row>
    <row r="66" spans="1:27" x14ac:dyDescent="0.25">
      <c r="A66" s="22"/>
      <c r="B66" s="3"/>
      <c r="C66" s="3"/>
      <c r="D66" s="3"/>
      <c r="E66" s="18" t="str">
        <f t="shared" si="5"/>
        <v/>
      </c>
      <c r="F66" s="18" t="e">
        <f t="shared" si="6"/>
        <v>#VALUE!</v>
      </c>
      <c r="G66" s="18" t="str">
        <f t="shared" si="7"/>
        <v/>
      </c>
      <c r="H66" s="18" t="e">
        <f t="shared" si="8"/>
        <v>#VALUE!</v>
      </c>
      <c r="I66" s="18" t="e">
        <f t="shared" si="9"/>
        <v>#VALUE!</v>
      </c>
      <c r="J66" s="18" t="e">
        <f>VLOOKUP(E66,K1数据库!C:Q,2,0)</f>
        <v>#N/A</v>
      </c>
      <c r="K66" s="18" t="e">
        <f>VLOOKUP(E66,K1数据库!C:Q,3,0)</f>
        <v>#N/A</v>
      </c>
      <c r="L66" s="19" t="e">
        <f>VLOOKUP(E66,K1数据库!C:Q,4,0)*C66</f>
        <v>#N/A</v>
      </c>
      <c r="M66" s="18" t="e">
        <f>VLOOKUP(E66,K1数据库!C:Q,5,0)</f>
        <v>#N/A</v>
      </c>
      <c r="N66" s="18" t="e">
        <f>VLOOKUP(E66,K1数据库!C:Q,6,0)</f>
        <v>#N/A</v>
      </c>
      <c r="O66" s="18"/>
      <c r="P66" s="18" t="e">
        <f>VLOOKUP(E66,K1数据库!C:Q,7,0)</f>
        <v>#N/A</v>
      </c>
      <c r="Q66" s="18" t="e">
        <f>VLOOKUP(E66,K1数据库!C:Q,8,0)</f>
        <v>#N/A</v>
      </c>
      <c r="R66" s="25" t="e">
        <f>VLOOKUP(E66,K1数据库!C:Q,9,0)*C66</f>
        <v>#N/A</v>
      </c>
      <c r="S66" s="18" t="e">
        <f>VLOOKUP(E66,K1数据库!C:Q,10,0)</f>
        <v>#N/A</v>
      </c>
      <c r="T66" s="18" t="e">
        <f>VLOOKUP(E66,K1数据库!C:Q,11,0)</f>
        <v>#N/A</v>
      </c>
      <c r="U66" s="18"/>
      <c r="V66" s="18" t="e">
        <f>VLOOKUP(E66,K1数据库!C:Q,12,0)</f>
        <v>#N/A</v>
      </c>
      <c r="W66" s="18" t="e">
        <f>VLOOKUP(E66,K1数据库!C:Q,13,0)</f>
        <v>#N/A</v>
      </c>
      <c r="X66" s="27" t="e">
        <f t="shared" si="10"/>
        <v>#VALUE!</v>
      </c>
      <c r="Y66" s="18" t="e">
        <f>VLOOKUP(E66,K1数据库!C:Q,14,0)</f>
        <v>#N/A</v>
      </c>
      <c r="Z66" s="18" t="e">
        <f>VLOOKUP(E66,K1数据库!C:Q,15,0)</f>
        <v>#N/A</v>
      </c>
      <c r="AA66" s="18"/>
    </row>
    <row r="67" spans="1:27" x14ac:dyDescent="0.25">
      <c r="A67" s="22"/>
      <c r="B67" s="3"/>
      <c r="C67" s="3"/>
      <c r="D67" s="3"/>
      <c r="E67" s="18" t="str">
        <f t="shared" si="5"/>
        <v/>
      </c>
      <c r="F67" s="18" t="e">
        <f t="shared" si="6"/>
        <v>#VALUE!</v>
      </c>
      <c r="G67" s="18" t="str">
        <f t="shared" si="7"/>
        <v/>
      </c>
      <c r="H67" s="18" t="e">
        <f t="shared" si="8"/>
        <v>#VALUE!</v>
      </c>
      <c r="I67" s="18" t="e">
        <f t="shared" si="9"/>
        <v>#VALUE!</v>
      </c>
      <c r="J67" s="18" t="e">
        <f>VLOOKUP(E67,K1数据库!C:Q,2,0)</f>
        <v>#N/A</v>
      </c>
      <c r="K67" s="18" t="e">
        <f>VLOOKUP(E67,K1数据库!C:Q,3,0)</f>
        <v>#N/A</v>
      </c>
      <c r="L67" s="19" t="e">
        <f>VLOOKUP(E67,K1数据库!C:Q,4,0)*C67</f>
        <v>#N/A</v>
      </c>
      <c r="M67" s="18" t="e">
        <f>VLOOKUP(E67,K1数据库!C:Q,5,0)</f>
        <v>#N/A</v>
      </c>
      <c r="N67" s="18" t="e">
        <f>VLOOKUP(E67,K1数据库!C:Q,6,0)</f>
        <v>#N/A</v>
      </c>
      <c r="O67" s="18"/>
      <c r="P67" s="18" t="e">
        <f>VLOOKUP(E67,K1数据库!C:Q,7,0)</f>
        <v>#N/A</v>
      </c>
      <c r="Q67" s="18" t="e">
        <f>VLOOKUP(E67,K1数据库!C:Q,8,0)</f>
        <v>#N/A</v>
      </c>
      <c r="R67" s="25" t="e">
        <f>VLOOKUP(E67,K1数据库!C:Q,9,0)*C67</f>
        <v>#N/A</v>
      </c>
      <c r="S67" s="18" t="e">
        <f>VLOOKUP(E67,K1数据库!C:Q,10,0)</f>
        <v>#N/A</v>
      </c>
      <c r="T67" s="18" t="e">
        <f>VLOOKUP(E67,K1数据库!C:Q,11,0)</f>
        <v>#N/A</v>
      </c>
      <c r="U67" s="18"/>
      <c r="V67" s="18" t="e">
        <f>VLOOKUP(E67,K1数据库!C:Q,12,0)</f>
        <v>#N/A</v>
      </c>
      <c r="W67" s="18" t="e">
        <f>VLOOKUP(E67,K1数据库!C:Q,13,0)</f>
        <v>#N/A</v>
      </c>
      <c r="X67" s="27" t="e">
        <f t="shared" si="10"/>
        <v>#VALUE!</v>
      </c>
      <c r="Y67" s="18" t="e">
        <f>VLOOKUP(E67,K1数据库!C:Q,14,0)</f>
        <v>#N/A</v>
      </c>
      <c r="Z67" s="18" t="e">
        <f>VLOOKUP(E67,K1数据库!C:Q,15,0)</f>
        <v>#N/A</v>
      </c>
      <c r="AA67" s="18"/>
    </row>
    <row r="68" spans="1:27" x14ac:dyDescent="0.25">
      <c r="A68" s="22"/>
      <c r="B68" s="3"/>
      <c r="C68" s="3"/>
      <c r="D68" s="3"/>
      <c r="E68" s="18" t="str">
        <f t="shared" si="5"/>
        <v/>
      </c>
      <c r="F68" s="18" t="e">
        <f t="shared" si="6"/>
        <v>#VALUE!</v>
      </c>
      <c r="G68" s="18" t="str">
        <f t="shared" si="7"/>
        <v/>
      </c>
      <c r="H68" s="18" t="e">
        <f t="shared" si="8"/>
        <v>#VALUE!</v>
      </c>
      <c r="I68" s="18" t="e">
        <f t="shared" si="9"/>
        <v>#VALUE!</v>
      </c>
      <c r="J68" s="18" t="e">
        <f>VLOOKUP(E68,K1数据库!C:Q,2,0)</f>
        <v>#N/A</v>
      </c>
      <c r="K68" s="18" t="e">
        <f>VLOOKUP(E68,K1数据库!C:Q,3,0)</f>
        <v>#N/A</v>
      </c>
      <c r="L68" s="19" t="e">
        <f>VLOOKUP(E68,K1数据库!C:Q,4,0)*C68</f>
        <v>#N/A</v>
      </c>
      <c r="M68" s="18" t="e">
        <f>VLOOKUP(E68,K1数据库!C:Q,5,0)</f>
        <v>#N/A</v>
      </c>
      <c r="N68" s="18" t="e">
        <f>VLOOKUP(E68,K1数据库!C:Q,6,0)</f>
        <v>#N/A</v>
      </c>
      <c r="O68" s="18"/>
      <c r="P68" s="18" t="e">
        <f>VLOOKUP(E68,K1数据库!C:Q,7,0)</f>
        <v>#N/A</v>
      </c>
      <c r="Q68" s="18" t="e">
        <f>VLOOKUP(E68,K1数据库!C:Q,8,0)</f>
        <v>#N/A</v>
      </c>
      <c r="R68" s="25" t="e">
        <f>VLOOKUP(E68,K1数据库!C:Q,9,0)*C68</f>
        <v>#N/A</v>
      </c>
      <c r="S68" s="18" t="e">
        <f>VLOOKUP(E68,K1数据库!C:Q,10,0)</f>
        <v>#N/A</v>
      </c>
      <c r="T68" s="18" t="e">
        <f>VLOOKUP(E68,K1数据库!C:Q,11,0)</f>
        <v>#N/A</v>
      </c>
      <c r="U68" s="18"/>
      <c r="V68" s="18" t="e">
        <f>VLOOKUP(E68,K1数据库!C:Q,12,0)</f>
        <v>#N/A</v>
      </c>
      <c r="W68" s="18" t="e">
        <f>VLOOKUP(E68,K1数据库!C:Q,13,0)</f>
        <v>#N/A</v>
      </c>
      <c r="X68" s="27" t="e">
        <f t="shared" si="10"/>
        <v>#VALUE!</v>
      </c>
      <c r="Y68" s="18" t="e">
        <f>VLOOKUP(E68,K1数据库!C:Q,14,0)</f>
        <v>#N/A</v>
      </c>
      <c r="Z68" s="18" t="e">
        <f>VLOOKUP(E68,K1数据库!C:Q,15,0)</f>
        <v>#N/A</v>
      </c>
      <c r="AA68" s="18"/>
    </row>
    <row r="69" spans="1:27" x14ac:dyDescent="0.25">
      <c r="A69" s="22"/>
      <c r="B69" s="3"/>
      <c r="C69" s="3"/>
      <c r="D69" s="3"/>
      <c r="E69" s="18" t="str">
        <f t="shared" si="5"/>
        <v/>
      </c>
      <c r="F69" s="18" t="e">
        <f t="shared" si="6"/>
        <v>#VALUE!</v>
      </c>
      <c r="G69" s="18" t="str">
        <f t="shared" si="7"/>
        <v/>
      </c>
      <c r="H69" s="18" t="e">
        <f t="shared" si="8"/>
        <v>#VALUE!</v>
      </c>
      <c r="I69" s="18" t="e">
        <f t="shared" si="9"/>
        <v>#VALUE!</v>
      </c>
      <c r="J69" s="18" t="e">
        <f>VLOOKUP(E69,K1数据库!C:Q,2,0)</f>
        <v>#N/A</v>
      </c>
      <c r="K69" s="18" t="e">
        <f>VLOOKUP(E69,K1数据库!C:Q,3,0)</f>
        <v>#N/A</v>
      </c>
      <c r="L69" s="19" t="e">
        <f>VLOOKUP(E69,K1数据库!C:Q,4,0)*C69</f>
        <v>#N/A</v>
      </c>
      <c r="M69" s="18" t="e">
        <f>VLOOKUP(E69,K1数据库!C:Q,5,0)</f>
        <v>#N/A</v>
      </c>
      <c r="N69" s="18" t="e">
        <f>VLOOKUP(E69,K1数据库!C:Q,6,0)</f>
        <v>#N/A</v>
      </c>
      <c r="O69" s="18"/>
      <c r="P69" s="18" t="e">
        <f>VLOOKUP(E69,K1数据库!C:Q,7,0)</f>
        <v>#N/A</v>
      </c>
      <c r="Q69" s="18" t="e">
        <f>VLOOKUP(E69,K1数据库!C:Q,8,0)</f>
        <v>#N/A</v>
      </c>
      <c r="R69" s="25" t="e">
        <f>VLOOKUP(E69,K1数据库!C:Q,9,0)*C69</f>
        <v>#N/A</v>
      </c>
      <c r="S69" s="18" t="e">
        <f>VLOOKUP(E69,K1数据库!C:Q,10,0)</f>
        <v>#N/A</v>
      </c>
      <c r="T69" s="18" t="e">
        <f>VLOOKUP(E69,K1数据库!C:Q,11,0)</f>
        <v>#N/A</v>
      </c>
      <c r="U69" s="18"/>
      <c r="V69" s="18" t="e">
        <f>VLOOKUP(E69,K1数据库!C:Q,12,0)</f>
        <v>#N/A</v>
      </c>
      <c r="W69" s="18" t="e">
        <f>VLOOKUP(E69,K1数据库!C:Q,13,0)</f>
        <v>#N/A</v>
      </c>
      <c r="X69" s="27" t="e">
        <f t="shared" si="10"/>
        <v>#VALUE!</v>
      </c>
      <c r="Y69" s="18" t="e">
        <f>VLOOKUP(E69,K1数据库!C:Q,14,0)</f>
        <v>#N/A</v>
      </c>
      <c r="Z69" s="18" t="e">
        <f>VLOOKUP(E69,K1数据库!C:Q,15,0)</f>
        <v>#N/A</v>
      </c>
      <c r="AA69" s="18"/>
    </row>
    <row r="70" spans="1:27" x14ac:dyDescent="0.25">
      <c r="A70" s="22"/>
      <c r="B70" s="3"/>
      <c r="C70" s="3"/>
      <c r="D70" s="3"/>
      <c r="E70" s="18" t="str">
        <f t="shared" si="5"/>
        <v/>
      </c>
      <c r="F70" s="18" t="e">
        <f t="shared" si="6"/>
        <v>#VALUE!</v>
      </c>
      <c r="G70" s="18" t="str">
        <f t="shared" si="7"/>
        <v/>
      </c>
      <c r="H70" s="18" t="e">
        <f t="shared" si="8"/>
        <v>#VALUE!</v>
      </c>
      <c r="I70" s="18" t="e">
        <f t="shared" si="9"/>
        <v>#VALUE!</v>
      </c>
      <c r="J70" s="18" t="e">
        <f>VLOOKUP(E70,K1数据库!C:Q,2,0)</f>
        <v>#N/A</v>
      </c>
      <c r="K70" s="18" t="e">
        <f>VLOOKUP(E70,K1数据库!C:Q,3,0)</f>
        <v>#N/A</v>
      </c>
      <c r="L70" s="19" t="e">
        <f>VLOOKUP(E70,K1数据库!C:Q,4,0)*C70</f>
        <v>#N/A</v>
      </c>
      <c r="M70" s="18" t="e">
        <f>VLOOKUP(E70,K1数据库!C:Q,5,0)</f>
        <v>#N/A</v>
      </c>
      <c r="N70" s="18" t="e">
        <f>VLOOKUP(E70,K1数据库!C:Q,6,0)</f>
        <v>#N/A</v>
      </c>
      <c r="O70" s="18"/>
      <c r="P70" s="18" t="e">
        <f>VLOOKUP(E70,K1数据库!C:Q,7,0)</f>
        <v>#N/A</v>
      </c>
      <c r="Q70" s="18" t="e">
        <f>VLOOKUP(E70,K1数据库!C:Q,8,0)</f>
        <v>#N/A</v>
      </c>
      <c r="R70" s="25" t="e">
        <f>VLOOKUP(E70,K1数据库!C:Q,9,0)*C70</f>
        <v>#N/A</v>
      </c>
      <c r="S70" s="18" t="e">
        <f>VLOOKUP(E70,K1数据库!C:Q,10,0)</f>
        <v>#N/A</v>
      </c>
      <c r="T70" s="18" t="e">
        <f>VLOOKUP(E70,K1数据库!C:Q,11,0)</f>
        <v>#N/A</v>
      </c>
      <c r="U70" s="18"/>
      <c r="V70" s="18" t="e">
        <f>VLOOKUP(E70,K1数据库!C:Q,12,0)</f>
        <v>#N/A</v>
      </c>
      <c r="W70" s="18" t="e">
        <f>VLOOKUP(E70,K1数据库!C:Q,13,0)</f>
        <v>#N/A</v>
      </c>
      <c r="X70" s="27" t="e">
        <f t="shared" si="10"/>
        <v>#VALUE!</v>
      </c>
      <c r="Y70" s="18" t="e">
        <f>VLOOKUP(E70,K1数据库!C:Q,14,0)</f>
        <v>#N/A</v>
      </c>
      <c r="Z70" s="18" t="e">
        <f>VLOOKUP(E70,K1数据库!C:Q,15,0)</f>
        <v>#N/A</v>
      </c>
      <c r="AA70" s="18"/>
    </row>
    <row r="71" spans="1:27" x14ac:dyDescent="0.25">
      <c r="A71" s="22"/>
      <c r="B71" s="3"/>
      <c r="C71" s="3"/>
      <c r="D71" s="3"/>
      <c r="E71" s="18" t="str">
        <f t="shared" si="5"/>
        <v/>
      </c>
      <c r="F71" s="18" t="e">
        <f t="shared" si="6"/>
        <v>#VALUE!</v>
      </c>
      <c r="G71" s="18" t="str">
        <f t="shared" si="7"/>
        <v/>
      </c>
      <c r="H71" s="18" t="e">
        <f t="shared" si="8"/>
        <v>#VALUE!</v>
      </c>
      <c r="I71" s="18" t="e">
        <f t="shared" si="9"/>
        <v>#VALUE!</v>
      </c>
      <c r="J71" s="18" t="e">
        <f>VLOOKUP(E71,K1数据库!C:Q,2,0)</f>
        <v>#N/A</v>
      </c>
      <c r="K71" s="18" t="e">
        <f>VLOOKUP(E71,K1数据库!C:Q,3,0)</f>
        <v>#N/A</v>
      </c>
      <c r="L71" s="19" t="e">
        <f>VLOOKUP(E71,K1数据库!C:Q,4,0)*C71</f>
        <v>#N/A</v>
      </c>
      <c r="M71" s="18" t="e">
        <f>VLOOKUP(E71,K1数据库!C:Q,5,0)</f>
        <v>#N/A</v>
      </c>
      <c r="N71" s="18" t="e">
        <f>VLOOKUP(E71,K1数据库!C:Q,6,0)</f>
        <v>#N/A</v>
      </c>
      <c r="O71" s="18"/>
      <c r="P71" s="18" t="e">
        <f>VLOOKUP(E71,K1数据库!C:Q,7,0)</f>
        <v>#N/A</v>
      </c>
      <c r="Q71" s="18" t="e">
        <f>VLOOKUP(E71,K1数据库!C:Q,8,0)</f>
        <v>#N/A</v>
      </c>
      <c r="R71" s="25" t="e">
        <f>VLOOKUP(E71,K1数据库!C:Q,9,0)*C71</f>
        <v>#N/A</v>
      </c>
      <c r="S71" s="18" t="e">
        <f>VLOOKUP(E71,K1数据库!C:Q,10,0)</f>
        <v>#N/A</v>
      </c>
      <c r="T71" s="18" t="e">
        <f>VLOOKUP(E71,K1数据库!C:Q,11,0)</f>
        <v>#N/A</v>
      </c>
      <c r="U71" s="18"/>
      <c r="V71" s="18" t="e">
        <f>VLOOKUP(E71,K1数据库!C:Q,12,0)</f>
        <v>#N/A</v>
      </c>
      <c r="W71" s="18" t="e">
        <f>VLOOKUP(E71,K1数据库!C:Q,13,0)</f>
        <v>#N/A</v>
      </c>
      <c r="X71" s="27" t="e">
        <f t="shared" si="10"/>
        <v>#VALUE!</v>
      </c>
      <c r="Y71" s="18" t="e">
        <f>VLOOKUP(E71,K1数据库!C:Q,14,0)</f>
        <v>#N/A</v>
      </c>
      <c r="Z71" s="18" t="e">
        <f>VLOOKUP(E71,K1数据库!C:Q,15,0)</f>
        <v>#N/A</v>
      </c>
      <c r="AA71" s="18"/>
    </row>
    <row r="72" spans="1:27" x14ac:dyDescent="0.25">
      <c r="A72" s="22"/>
      <c r="B72" s="3"/>
      <c r="C72" s="3"/>
      <c r="D72" s="3"/>
      <c r="E72" s="18" t="str">
        <f t="shared" si="5"/>
        <v/>
      </c>
      <c r="F72" s="18" t="e">
        <f t="shared" si="6"/>
        <v>#VALUE!</v>
      </c>
      <c r="G72" s="18" t="str">
        <f t="shared" si="7"/>
        <v/>
      </c>
      <c r="H72" s="18" t="e">
        <f t="shared" si="8"/>
        <v>#VALUE!</v>
      </c>
      <c r="I72" s="18" t="e">
        <f t="shared" si="9"/>
        <v>#VALUE!</v>
      </c>
      <c r="J72" s="18" t="e">
        <f>VLOOKUP(E72,K1数据库!C:Q,2,0)</f>
        <v>#N/A</v>
      </c>
      <c r="K72" s="18" t="e">
        <f>VLOOKUP(E72,K1数据库!C:Q,3,0)</f>
        <v>#N/A</v>
      </c>
      <c r="L72" s="19" t="e">
        <f>VLOOKUP(E72,K1数据库!C:Q,4,0)*C72</f>
        <v>#N/A</v>
      </c>
      <c r="M72" s="18" t="e">
        <f>VLOOKUP(E72,K1数据库!C:Q,5,0)</f>
        <v>#N/A</v>
      </c>
      <c r="N72" s="18" t="e">
        <f>VLOOKUP(E72,K1数据库!C:Q,6,0)</f>
        <v>#N/A</v>
      </c>
      <c r="O72" s="18"/>
      <c r="P72" s="18" t="e">
        <f>VLOOKUP(E72,K1数据库!C:Q,7,0)</f>
        <v>#N/A</v>
      </c>
      <c r="Q72" s="18" t="e">
        <f>VLOOKUP(E72,K1数据库!C:Q,8,0)</f>
        <v>#N/A</v>
      </c>
      <c r="R72" s="25" t="e">
        <f>VLOOKUP(E72,K1数据库!C:Q,9,0)*C72</f>
        <v>#N/A</v>
      </c>
      <c r="S72" s="18" t="e">
        <f>VLOOKUP(E72,K1数据库!C:Q,10,0)</f>
        <v>#N/A</v>
      </c>
      <c r="T72" s="18" t="e">
        <f>VLOOKUP(E72,K1数据库!C:Q,11,0)</f>
        <v>#N/A</v>
      </c>
      <c r="U72" s="18"/>
      <c r="V72" s="18" t="e">
        <f>VLOOKUP(E72,K1数据库!C:Q,12,0)</f>
        <v>#N/A</v>
      </c>
      <c r="W72" s="18" t="e">
        <f>VLOOKUP(E72,K1数据库!C:Q,13,0)</f>
        <v>#N/A</v>
      </c>
      <c r="X72" s="27" t="e">
        <f t="shared" si="10"/>
        <v>#VALUE!</v>
      </c>
      <c r="Y72" s="18" t="e">
        <f>VLOOKUP(E72,K1数据库!C:Q,14,0)</f>
        <v>#N/A</v>
      </c>
      <c r="Z72" s="18" t="e">
        <f>VLOOKUP(E72,K1数据库!C:Q,15,0)</f>
        <v>#N/A</v>
      </c>
      <c r="AA72" s="18"/>
    </row>
    <row r="73" spans="1:27" x14ac:dyDescent="0.25">
      <c r="A73" s="22"/>
      <c r="B73" s="3"/>
      <c r="C73" s="3"/>
      <c r="D73" s="3"/>
      <c r="E73" s="18" t="str">
        <f t="shared" si="5"/>
        <v/>
      </c>
      <c r="F73" s="18" t="e">
        <f t="shared" si="6"/>
        <v>#VALUE!</v>
      </c>
      <c r="G73" s="18" t="str">
        <f t="shared" si="7"/>
        <v/>
      </c>
      <c r="H73" s="18" t="e">
        <f t="shared" si="8"/>
        <v>#VALUE!</v>
      </c>
      <c r="I73" s="18" t="e">
        <f t="shared" si="9"/>
        <v>#VALUE!</v>
      </c>
      <c r="J73" s="18" t="e">
        <f>VLOOKUP(E73,K1数据库!C:Q,2,0)</f>
        <v>#N/A</v>
      </c>
      <c r="K73" s="18" t="e">
        <f>VLOOKUP(E73,K1数据库!C:Q,3,0)</f>
        <v>#N/A</v>
      </c>
      <c r="L73" s="19" t="e">
        <f>VLOOKUP(E73,K1数据库!C:Q,4,0)*C73</f>
        <v>#N/A</v>
      </c>
      <c r="M73" s="18" t="e">
        <f>VLOOKUP(E73,K1数据库!C:Q,5,0)</f>
        <v>#N/A</v>
      </c>
      <c r="N73" s="18" t="e">
        <f>VLOOKUP(E73,K1数据库!C:Q,6,0)</f>
        <v>#N/A</v>
      </c>
      <c r="O73" s="18"/>
      <c r="P73" s="18" t="e">
        <f>VLOOKUP(E73,K1数据库!C:Q,7,0)</f>
        <v>#N/A</v>
      </c>
      <c r="Q73" s="18" t="e">
        <f>VLOOKUP(E73,K1数据库!C:Q,8,0)</f>
        <v>#N/A</v>
      </c>
      <c r="R73" s="25" t="e">
        <f>VLOOKUP(E73,K1数据库!C:Q,9,0)*C73</f>
        <v>#N/A</v>
      </c>
      <c r="S73" s="18" t="e">
        <f>VLOOKUP(E73,K1数据库!C:Q,10,0)</f>
        <v>#N/A</v>
      </c>
      <c r="T73" s="18" t="e">
        <f>VLOOKUP(E73,K1数据库!C:Q,11,0)</f>
        <v>#N/A</v>
      </c>
      <c r="U73" s="18"/>
      <c r="V73" s="18" t="e">
        <f>VLOOKUP(E73,K1数据库!C:Q,12,0)</f>
        <v>#N/A</v>
      </c>
      <c r="W73" s="18" t="e">
        <f>VLOOKUP(E73,K1数据库!C:Q,13,0)</f>
        <v>#N/A</v>
      </c>
      <c r="X73" s="27" t="e">
        <f t="shared" si="10"/>
        <v>#VALUE!</v>
      </c>
      <c r="Y73" s="18" t="e">
        <f>VLOOKUP(E73,K1数据库!C:Q,14,0)</f>
        <v>#N/A</v>
      </c>
      <c r="Z73" s="18" t="e">
        <f>VLOOKUP(E73,K1数据库!C:Q,15,0)</f>
        <v>#N/A</v>
      </c>
      <c r="AA73" s="18"/>
    </row>
    <row r="74" spans="1:27" x14ac:dyDescent="0.25">
      <c r="A74" s="22"/>
      <c r="B74" s="3"/>
      <c r="C74" s="3"/>
      <c r="D74" s="3"/>
      <c r="E74" s="18" t="str">
        <f t="shared" si="5"/>
        <v/>
      </c>
      <c r="F74" s="18" t="e">
        <f t="shared" si="6"/>
        <v>#VALUE!</v>
      </c>
      <c r="G74" s="18" t="str">
        <f t="shared" si="7"/>
        <v/>
      </c>
      <c r="H74" s="18" t="e">
        <f t="shared" si="8"/>
        <v>#VALUE!</v>
      </c>
      <c r="I74" s="18" t="e">
        <f t="shared" si="9"/>
        <v>#VALUE!</v>
      </c>
      <c r="J74" s="18" t="e">
        <f>VLOOKUP(E74,K1数据库!C:Q,2,0)</f>
        <v>#N/A</v>
      </c>
      <c r="K74" s="18" t="e">
        <f>VLOOKUP(E74,K1数据库!C:Q,3,0)</f>
        <v>#N/A</v>
      </c>
      <c r="L74" s="19" t="e">
        <f>VLOOKUP(E74,K1数据库!C:Q,4,0)*C74</f>
        <v>#N/A</v>
      </c>
      <c r="M74" s="18" t="e">
        <f>VLOOKUP(E74,K1数据库!C:Q,5,0)</f>
        <v>#N/A</v>
      </c>
      <c r="N74" s="18" t="e">
        <f>VLOOKUP(E74,K1数据库!C:Q,6,0)</f>
        <v>#N/A</v>
      </c>
      <c r="O74" s="18"/>
      <c r="P74" s="18" t="e">
        <f>VLOOKUP(E74,K1数据库!C:Q,7,0)</f>
        <v>#N/A</v>
      </c>
      <c r="Q74" s="18" t="e">
        <f>VLOOKUP(E74,K1数据库!C:Q,8,0)</f>
        <v>#N/A</v>
      </c>
      <c r="R74" s="25" t="e">
        <f>VLOOKUP(E74,K1数据库!C:Q,9,0)*C74</f>
        <v>#N/A</v>
      </c>
      <c r="S74" s="18" t="e">
        <f>VLOOKUP(E74,K1数据库!C:Q,10,0)</f>
        <v>#N/A</v>
      </c>
      <c r="T74" s="18" t="e">
        <f>VLOOKUP(E74,K1数据库!C:Q,11,0)</f>
        <v>#N/A</v>
      </c>
      <c r="U74" s="18"/>
      <c r="V74" s="18" t="e">
        <f>VLOOKUP(E74,K1数据库!C:Q,12,0)</f>
        <v>#N/A</v>
      </c>
      <c r="W74" s="18" t="e">
        <f>VLOOKUP(E74,K1数据库!C:Q,13,0)</f>
        <v>#N/A</v>
      </c>
      <c r="X74" s="27" t="e">
        <f t="shared" si="10"/>
        <v>#VALUE!</v>
      </c>
      <c r="Y74" s="18" t="e">
        <f>VLOOKUP(E74,K1数据库!C:Q,14,0)</f>
        <v>#N/A</v>
      </c>
      <c r="Z74" s="18" t="e">
        <f>VLOOKUP(E74,K1数据库!C:Q,15,0)</f>
        <v>#N/A</v>
      </c>
      <c r="AA74" s="18"/>
    </row>
    <row r="75" spans="1:27" x14ac:dyDescent="0.25">
      <c r="A75" s="22"/>
      <c r="B75" s="3"/>
      <c r="C75" s="3"/>
      <c r="D75" s="3"/>
      <c r="E75" s="18" t="str">
        <f t="shared" si="5"/>
        <v/>
      </c>
      <c r="F75" s="18" t="e">
        <f t="shared" si="6"/>
        <v>#VALUE!</v>
      </c>
      <c r="G75" s="18" t="str">
        <f t="shared" si="7"/>
        <v/>
      </c>
      <c r="H75" s="18" t="e">
        <f t="shared" si="8"/>
        <v>#VALUE!</v>
      </c>
      <c r="I75" s="18" t="e">
        <f t="shared" si="9"/>
        <v>#VALUE!</v>
      </c>
      <c r="J75" s="18" t="e">
        <f>VLOOKUP(E75,K1数据库!C:Q,2,0)</f>
        <v>#N/A</v>
      </c>
      <c r="K75" s="18" t="e">
        <f>VLOOKUP(E75,K1数据库!C:Q,3,0)</f>
        <v>#N/A</v>
      </c>
      <c r="L75" s="19" t="e">
        <f>VLOOKUP(E75,K1数据库!C:Q,4,0)*C75</f>
        <v>#N/A</v>
      </c>
      <c r="M75" s="18" t="e">
        <f>VLOOKUP(E75,K1数据库!C:Q,5,0)</f>
        <v>#N/A</v>
      </c>
      <c r="N75" s="18" t="e">
        <f>VLOOKUP(E75,K1数据库!C:Q,6,0)</f>
        <v>#N/A</v>
      </c>
      <c r="O75" s="18"/>
      <c r="P75" s="18" t="e">
        <f>VLOOKUP(E75,K1数据库!C:Q,7,0)</f>
        <v>#N/A</v>
      </c>
      <c r="Q75" s="18" t="e">
        <f>VLOOKUP(E75,K1数据库!C:Q,8,0)</f>
        <v>#N/A</v>
      </c>
      <c r="R75" s="25" t="e">
        <f>VLOOKUP(E75,K1数据库!C:Q,9,0)*C75</f>
        <v>#N/A</v>
      </c>
      <c r="S75" s="18" t="e">
        <f>VLOOKUP(E75,K1数据库!C:Q,10,0)</f>
        <v>#N/A</v>
      </c>
      <c r="T75" s="18" t="e">
        <f>VLOOKUP(E75,K1数据库!C:Q,11,0)</f>
        <v>#N/A</v>
      </c>
      <c r="U75" s="18"/>
      <c r="V75" s="18" t="e">
        <f>VLOOKUP(E75,K1数据库!C:Q,12,0)</f>
        <v>#N/A</v>
      </c>
      <c r="W75" s="18" t="e">
        <f>VLOOKUP(E75,K1数据库!C:Q,13,0)</f>
        <v>#N/A</v>
      </c>
      <c r="X75" s="27" t="e">
        <f t="shared" si="10"/>
        <v>#VALUE!</v>
      </c>
      <c r="Y75" s="18" t="e">
        <f>VLOOKUP(E75,K1数据库!C:Q,14,0)</f>
        <v>#N/A</v>
      </c>
      <c r="Z75" s="18" t="e">
        <f>VLOOKUP(E75,K1数据库!C:Q,15,0)</f>
        <v>#N/A</v>
      </c>
      <c r="AA75" s="18"/>
    </row>
    <row r="76" spans="1:27" x14ac:dyDescent="0.25">
      <c r="A76" s="22"/>
      <c r="B76" s="3"/>
      <c r="C76" s="3"/>
      <c r="D76" s="3"/>
      <c r="E76" s="18" t="str">
        <f t="shared" ref="E76:E100" si="11">TRIM(MID(SUBSTITUTE($B76,"-",REPT(" ",99)),COLUMN(B76)*99-98,99))</f>
        <v/>
      </c>
      <c r="F76" s="18" t="e">
        <f t="shared" ref="F76:F100" si="12">VALUE(TRIM(MID(SUBSTITUTE($B76,"-",REPT(" ",99)),COLUMN(C76)*99-98,99)))</f>
        <v>#VALUE!</v>
      </c>
      <c r="G76" s="18" t="str">
        <f t="shared" ref="G76:G100" si="13">TRIM(MID(SUBSTITUTE($B76,"-",REPT(" ",99)),COLUMN(D76)*99-98,99))</f>
        <v/>
      </c>
      <c r="H76" s="18" t="e">
        <f t="shared" ref="H76:H100" si="14">VALUE(TRIM(MID(SUBSTITUTE($G76,"x",REPT(" ",99)),COLUMN(A76)*99-98,99)))</f>
        <v>#VALUE!</v>
      </c>
      <c r="I76" s="18" t="e">
        <f t="shared" ref="I76:I100" si="15">VALUE(TRIM(MID(SUBSTITUTE($G76,"x",REPT(" ",99)),COLUMN(B76)*99-98,99)))</f>
        <v>#VALUE!</v>
      </c>
      <c r="J76" s="18" t="e">
        <f>VLOOKUP(E76,K1数据库!C:Q,2,0)</f>
        <v>#N/A</v>
      </c>
      <c r="K76" s="18" t="e">
        <f>VLOOKUP(E76,K1数据库!C:Q,3,0)</f>
        <v>#N/A</v>
      </c>
      <c r="L76" s="19" t="e">
        <f>VLOOKUP(E76,K1数据库!C:Q,4,0)*C76</f>
        <v>#N/A</v>
      </c>
      <c r="M76" s="18" t="e">
        <f>VLOOKUP(E76,K1数据库!C:Q,5,0)</f>
        <v>#N/A</v>
      </c>
      <c r="N76" s="18" t="e">
        <f>VLOOKUP(E76,K1数据库!C:Q,6,0)</f>
        <v>#N/A</v>
      </c>
      <c r="O76" s="18"/>
      <c r="P76" s="18" t="e">
        <f>VLOOKUP(E76,K1数据库!C:Q,7,0)</f>
        <v>#N/A</v>
      </c>
      <c r="Q76" s="18" t="e">
        <f>VLOOKUP(E76,K1数据库!C:Q,8,0)</f>
        <v>#N/A</v>
      </c>
      <c r="R76" s="25" t="e">
        <f>VLOOKUP(E76,K1数据库!C:Q,9,0)*C76</f>
        <v>#N/A</v>
      </c>
      <c r="S76" s="18" t="e">
        <f>VLOOKUP(E76,K1数据库!C:Q,10,0)</f>
        <v>#N/A</v>
      </c>
      <c r="T76" s="18" t="e">
        <f>VLOOKUP(E76,K1数据库!C:Q,11,0)</f>
        <v>#N/A</v>
      </c>
      <c r="U76" s="18"/>
      <c r="V76" s="18" t="e">
        <f>VLOOKUP(E76,K1数据库!C:Q,12,0)</f>
        <v>#N/A</v>
      </c>
      <c r="W76" s="18" t="e">
        <f>VLOOKUP(E76,K1数据库!C:Q,13,0)</f>
        <v>#N/A</v>
      </c>
      <c r="X76" s="27" t="e">
        <f t="shared" ref="X76:X100" si="16">(H76/1000)*(I76/1000)*C76</f>
        <v>#VALUE!</v>
      </c>
      <c r="Y76" s="18" t="e">
        <f>VLOOKUP(E76,K1数据库!C:Q,14,0)</f>
        <v>#N/A</v>
      </c>
      <c r="Z76" s="18" t="e">
        <f>VLOOKUP(E76,K1数据库!C:Q,15,0)</f>
        <v>#N/A</v>
      </c>
      <c r="AA76" s="18"/>
    </row>
    <row r="77" spans="1:27" x14ac:dyDescent="0.25">
      <c r="A77" s="22"/>
      <c r="B77" s="3"/>
      <c r="C77" s="3"/>
      <c r="D77" s="3"/>
      <c r="E77" s="18" t="str">
        <f t="shared" si="11"/>
        <v/>
      </c>
      <c r="F77" s="18" t="e">
        <f t="shared" si="12"/>
        <v>#VALUE!</v>
      </c>
      <c r="G77" s="18" t="str">
        <f t="shared" si="13"/>
        <v/>
      </c>
      <c r="H77" s="18" t="e">
        <f t="shared" si="14"/>
        <v>#VALUE!</v>
      </c>
      <c r="I77" s="18" t="e">
        <f t="shared" si="15"/>
        <v>#VALUE!</v>
      </c>
      <c r="J77" s="18" t="e">
        <f>VLOOKUP(E77,K1数据库!C:Q,2,0)</f>
        <v>#N/A</v>
      </c>
      <c r="K77" s="18" t="e">
        <f>VLOOKUP(E77,K1数据库!C:Q,3,0)</f>
        <v>#N/A</v>
      </c>
      <c r="L77" s="19" t="e">
        <f>VLOOKUP(E77,K1数据库!C:Q,4,0)*C77</f>
        <v>#N/A</v>
      </c>
      <c r="M77" s="18" t="e">
        <f>VLOOKUP(E77,K1数据库!C:Q,5,0)</f>
        <v>#N/A</v>
      </c>
      <c r="N77" s="18" t="e">
        <f>VLOOKUP(E77,K1数据库!C:Q,6,0)</f>
        <v>#N/A</v>
      </c>
      <c r="O77" s="18"/>
      <c r="P77" s="18" t="e">
        <f>VLOOKUP(E77,K1数据库!C:Q,7,0)</f>
        <v>#N/A</v>
      </c>
      <c r="Q77" s="18" t="e">
        <f>VLOOKUP(E77,K1数据库!C:Q,8,0)</f>
        <v>#N/A</v>
      </c>
      <c r="R77" s="25" t="e">
        <f>VLOOKUP(E77,K1数据库!C:Q,9,0)*C77</f>
        <v>#N/A</v>
      </c>
      <c r="S77" s="18" t="e">
        <f>VLOOKUP(E77,K1数据库!C:Q,10,0)</f>
        <v>#N/A</v>
      </c>
      <c r="T77" s="18" t="e">
        <f>VLOOKUP(E77,K1数据库!C:Q,11,0)</f>
        <v>#N/A</v>
      </c>
      <c r="U77" s="18"/>
      <c r="V77" s="18" t="e">
        <f>VLOOKUP(E77,K1数据库!C:Q,12,0)</f>
        <v>#N/A</v>
      </c>
      <c r="W77" s="18" t="e">
        <f>VLOOKUP(E77,K1数据库!C:Q,13,0)</f>
        <v>#N/A</v>
      </c>
      <c r="X77" s="27" t="e">
        <f t="shared" si="16"/>
        <v>#VALUE!</v>
      </c>
      <c r="Y77" s="18" t="e">
        <f>VLOOKUP(E77,K1数据库!C:Q,14,0)</f>
        <v>#N/A</v>
      </c>
      <c r="Z77" s="18" t="e">
        <f>VLOOKUP(E77,K1数据库!C:Q,15,0)</f>
        <v>#N/A</v>
      </c>
      <c r="AA77" s="18"/>
    </row>
    <row r="78" spans="1:27" x14ac:dyDescent="0.25">
      <c r="A78" s="22"/>
      <c r="B78" s="3"/>
      <c r="C78" s="3"/>
      <c r="D78" s="3"/>
      <c r="E78" s="18" t="str">
        <f t="shared" si="11"/>
        <v/>
      </c>
      <c r="F78" s="18" t="e">
        <f t="shared" si="12"/>
        <v>#VALUE!</v>
      </c>
      <c r="G78" s="18" t="str">
        <f t="shared" si="13"/>
        <v/>
      </c>
      <c r="H78" s="18" t="e">
        <f t="shared" si="14"/>
        <v>#VALUE!</v>
      </c>
      <c r="I78" s="18" t="e">
        <f t="shared" si="15"/>
        <v>#VALUE!</v>
      </c>
      <c r="J78" s="18" t="e">
        <f>VLOOKUP(E78,K1数据库!C:Q,2,0)</f>
        <v>#N/A</v>
      </c>
      <c r="K78" s="18" t="e">
        <f>VLOOKUP(E78,K1数据库!C:Q,3,0)</f>
        <v>#N/A</v>
      </c>
      <c r="L78" s="19" t="e">
        <f>VLOOKUP(E78,K1数据库!C:Q,4,0)*C78</f>
        <v>#N/A</v>
      </c>
      <c r="M78" s="18" t="e">
        <f>VLOOKUP(E78,K1数据库!C:Q,5,0)</f>
        <v>#N/A</v>
      </c>
      <c r="N78" s="18" t="e">
        <f>VLOOKUP(E78,K1数据库!C:Q,6,0)</f>
        <v>#N/A</v>
      </c>
      <c r="O78" s="18"/>
      <c r="P78" s="18" t="e">
        <f>VLOOKUP(E78,K1数据库!C:Q,7,0)</f>
        <v>#N/A</v>
      </c>
      <c r="Q78" s="18" t="e">
        <f>VLOOKUP(E78,K1数据库!C:Q,8,0)</f>
        <v>#N/A</v>
      </c>
      <c r="R78" s="25" t="e">
        <f>VLOOKUP(E78,K1数据库!C:Q,9,0)*C78</f>
        <v>#N/A</v>
      </c>
      <c r="S78" s="18" t="e">
        <f>VLOOKUP(E78,K1数据库!C:Q,10,0)</f>
        <v>#N/A</v>
      </c>
      <c r="T78" s="18" t="e">
        <f>VLOOKUP(E78,K1数据库!C:Q,11,0)</f>
        <v>#N/A</v>
      </c>
      <c r="U78" s="18"/>
      <c r="V78" s="18" t="e">
        <f>VLOOKUP(E78,K1数据库!C:Q,12,0)</f>
        <v>#N/A</v>
      </c>
      <c r="W78" s="18" t="e">
        <f>VLOOKUP(E78,K1数据库!C:Q,13,0)</f>
        <v>#N/A</v>
      </c>
      <c r="X78" s="27" t="e">
        <f t="shared" si="16"/>
        <v>#VALUE!</v>
      </c>
      <c r="Y78" s="18" t="e">
        <f>VLOOKUP(E78,K1数据库!C:Q,14,0)</f>
        <v>#N/A</v>
      </c>
      <c r="Z78" s="18" t="e">
        <f>VLOOKUP(E78,K1数据库!C:Q,15,0)</f>
        <v>#N/A</v>
      </c>
      <c r="AA78" s="18"/>
    </row>
    <row r="79" spans="1:27" x14ac:dyDescent="0.25">
      <c r="A79" s="22"/>
      <c r="B79" s="3"/>
      <c r="C79" s="3"/>
      <c r="D79" s="3"/>
      <c r="E79" s="18" t="str">
        <f t="shared" si="11"/>
        <v/>
      </c>
      <c r="F79" s="18" t="e">
        <f t="shared" si="12"/>
        <v>#VALUE!</v>
      </c>
      <c r="G79" s="18" t="str">
        <f t="shared" si="13"/>
        <v/>
      </c>
      <c r="H79" s="18" t="e">
        <f t="shared" si="14"/>
        <v>#VALUE!</v>
      </c>
      <c r="I79" s="18" t="e">
        <f t="shared" si="15"/>
        <v>#VALUE!</v>
      </c>
      <c r="J79" s="18" t="e">
        <f>VLOOKUP(E79,K1数据库!C:Q,2,0)</f>
        <v>#N/A</v>
      </c>
      <c r="K79" s="18" t="e">
        <f>VLOOKUP(E79,K1数据库!C:Q,3,0)</f>
        <v>#N/A</v>
      </c>
      <c r="L79" s="19" t="e">
        <f>VLOOKUP(E79,K1数据库!C:Q,4,0)*C79</f>
        <v>#N/A</v>
      </c>
      <c r="M79" s="18" t="e">
        <f>VLOOKUP(E79,K1数据库!C:Q,5,0)</f>
        <v>#N/A</v>
      </c>
      <c r="N79" s="18" t="e">
        <f>VLOOKUP(E79,K1数据库!C:Q,6,0)</f>
        <v>#N/A</v>
      </c>
      <c r="O79" s="18"/>
      <c r="P79" s="18" t="e">
        <f>VLOOKUP(E79,K1数据库!C:Q,7,0)</f>
        <v>#N/A</v>
      </c>
      <c r="Q79" s="18" t="e">
        <f>VLOOKUP(E79,K1数据库!C:Q,8,0)</f>
        <v>#N/A</v>
      </c>
      <c r="R79" s="25" t="e">
        <f>VLOOKUP(E79,K1数据库!C:Q,9,0)*C79</f>
        <v>#N/A</v>
      </c>
      <c r="S79" s="18" t="e">
        <f>VLOOKUP(E79,K1数据库!C:Q,10,0)</f>
        <v>#N/A</v>
      </c>
      <c r="T79" s="18" t="e">
        <f>VLOOKUP(E79,K1数据库!C:Q,11,0)</f>
        <v>#N/A</v>
      </c>
      <c r="U79" s="18"/>
      <c r="V79" s="18" t="e">
        <f>VLOOKUP(E79,K1数据库!C:Q,12,0)</f>
        <v>#N/A</v>
      </c>
      <c r="W79" s="18" t="e">
        <f>VLOOKUP(E79,K1数据库!C:Q,13,0)</f>
        <v>#N/A</v>
      </c>
      <c r="X79" s="27" t="e">
        <f t="shared" si="16"/>
        <v>#VALUE!</v>
      </c>
      <c r="Y79" s="18" t="e">
        <f>VLOOKUP(E79,K1数据库!C:Q,14,0)</f>
        <v>#N/A</v>
      </c>
      <c r="Z79" s="18" t="e">
        <f>VLOOKUP(E79,K1数据库!C:Q,15,0)</f>
        <v>#N/A</v>
      </c>
      <c r="AA79" s="18"/>
    </row>
    <row r="80" spans="1:27" x14ac:dyDescent="0.25">
      <c r="A80" s="22"/>
      <c r="B80" s="3"/>
      <c r="C80" s="3"/>
      <c r="D80" s="3"/>
      <c r="E80" s="18" t="str">
        <f t="shared" si="11"/>
        <v/>
      </c>
      <c r="F80" s="18" t="e">
        <f t="shared" si="12"/>
        <v>#VALUE!</v>
      </c>
      <c r="G80" s="18" t="str">
        <f t="shared" si="13"/>
        <v/>
      </c>
      <c r="H80" s="18" t="e">
        <f t="shared" si="14"/>
        <v>#VALUE!</v>
      </c>
      <c r="I80" s="18" t="e">
        <f t="shared" si="15"/>
        <v>#VALUE!</v>
      </c>
      <c r="J80" s="18" t="e">
        <f>VLOOKUP(E80,K1数据库!C:Q,2,0)</f>
        <v>#N/A</v>
      </c>
      <c r="K80" s="18" t="e">
        <f>VLOOKUP(E80,K1数据库!C:Q,3,0)</f>
        <v>#N/A</v>
      </c>
      <c r="L80" s="19" t="e">
        <f>VLOOKUP(E80,K1数据库!C:Q,4,0)*C80</f>
        <v>#N/A</v>
      </c>
      <c r="M80" s="18" t="e">
        <f>VLOOKUP(E80,K1数据库!C:Q,5,0)</f>
        <v>#N/A</v>
      </c>
      <c r="N80" s="18" t="e">
        <f>VLOOKUP(E80,K1数据库!C:Q,6,0)</f>
        <v>#N/A</v>
      </c>
      <c r="O80" s="18"/>
      <c r="P80" s="18" t="e">
        <f>VLOOKUP(E80,K1数据库!C:Q,7,0)</f>
        <v>#N/A</v>
      </c>
      <c r="Q80" s="18" t="e">
        <f>VLOOKUP(E80,K1数据库!C:Q,8,0)</f>
        <v>#N/A</v>
      </c>
      <c r="R80" s="25" t="e">
        <f>VLOOKUP(E80,K1数据库!C:Q,9,0)*C80</f>
        <v>#N/A</v>
      </c>
      <c r="S80" s="18" t="e">
        <f>VLOOKUP(E80,K1数据库!C:Q,10,0)</f>
        <v>#N/A</v>
      </c>
      <c r="T80" s="18" t="e">
        <f>VLOOKUP(E80,K1数据库!C:Q,11,0)</f>
        <v>#N/A</v>
      </c>
      <c r="U80" s="18"/>
      <c r="V80" s="18" t="e">
        <f>VLOOKUP(E80,K1数据库!C:Q,12,0)</f>
        <v>#N/A</v>
      </c>
      <c r="W80" s="18" t="e">
        <f>VLOOKUP(E80,K1数据库!C:Q,13,0)</f>
        <v>#N/A</v>
      </c>
      <c r="X80" s="27" t="e">
        <f t="shared" si="16"/>
        <v>#VALUE!</v>
      </c>
      <c r="Y80" s="18" t="e">
        <f>VLOOKUP(E80,K1数据库!C:Q,14,0)</f>
        <v>#N/A</v>
      </c>
      <c r="Z80" s="18" t="e">
        <f>VLOOKUP(E80,K1数据库!C:Q,15,0)</f>
        <v>#N/A</v>
      </c>
      <c r="AA80" s="18"/>
    </row>
    <row r="81" spans="1:27" x14ac:dyDescent="0.25">
      <c r="A81" s="22"/>
      <c r="B81" s="3"/>
      <c r="C81" s="3"/>
      <c r="D81" s="3"/>
      <c r="E81" s="18" t="str">
        <f t="shared" si="11"/>
        <v/>
      </c>
      <c r="F81" s="18" t="e">
        <f t="shared" si="12"/>
        <v>#VALUE!</v>
      </c>
      <c r="G81" s="18" t="str">
        <f t="shared" si="13"/>
        <v/>
      </c>
      <c r="H81" s="18" t="e">
        <f t="shared" si="14"/>
        <v>#VALUE!</v>
      </c>
      <c r="I81" s="18" t="e">
        <f t="shared" si="15"/>
        <v>#VALUE!</v>
      </c>
      <c r="J81" s="18" t="e">
        <f>VLOOKUP(E81,K1数据库!C:Q,2,0)</f>
        <v>#N/A</v>
      </c>
      <c r="K81" s="18" t="e">
        <f>VLOOKUP(E81,K1数据库!C:Q,3,0)</f>
        <v>#N/A</v>
      </c>
      <c r="L81" s="19" t="e">
        <f>VLOOKUP(E81,K1数据库!C:Q,4,0)*C81</f>
        <v>#N/A</v>
      </c>
      <c r="M81" s="18" t="e">
        <f>VLOOKUP(E81,K1数据库!C:Q,5,0)</f>
        <v>#N/A</v>
      </c>
      <c r="N81" s="18" t="e">
        <f>VLOOKUP(E81,K1数据库!C:Q,6,0)</f>
        <v>#N/A</v>
      </c>
      <c r="O81" s="18"/>
      <c r="P81" s="18" t="e">
        <f>VLOOKUP(E81,K1数据库!C:Q,7,0)</f>
        <v>#N/A</v>
      </c>
      <c r="Q81" s="18" t="e">
        <f>VLOOKUP(E81,K1数据库!C:Q,8,0)</f>
        <v>#N/A</v>
      </c>
      <c r="R81" s="25" t="e">
        <f>VLOOKUP(E81,K1数据库!C:Q,9,0)*C81</f>
        <v>#N/A</v>
      </c>
      <c r="S81" s="18" t="e">
        <f>VLOOKUP(E81,K1数据库!C:Q,10,0)</f>
        <v>#N/A</v>
      </c>
      <c r="T81" s="18" t="e">
        <f>VLOOKUP(E81,K1数据库!C:Q,11,0)</f>
        <v>#N/A</v>
      </c>
      <c r="U81" s="18"/>
      <c r="V81" s="18" t="e">
        <f>VLOOKUP(E81,K1数据库!C:Q,12,0)</f>
        <v>#N/A</v>
      </c>
      <c r="W81" s="18" t="e">
        <f>VLOOKUP(E81,K1数据库!C:Q,13,0)</f>
        <v>#N/A</v>
      </c>
      <c r="X81" s="27" t="e">
        <f t="shared" si="16"/>
        <v>#VALUE!</v>
      </c>
      <c r="Y81" s="18" t="e">
        <f>VLOOKUP(E81,K1数据库!C:Q,14,0)</f>
        <v>#N/A</v>
      </c>
      <c r="Z81" s="18" t="e">
        <f>VLOOKUP(E81,K1数据库!C:Q,15,0)</f>
        <v>#N/A</v>
      </c>
      <c r="AA81" s="18"/>
    </row>
    <row r="82" spans="1:27" x14ac:dyDescent="0.25">
      <c r="A82" s="22"/>
      <c r="B82" s="3"/>
      <c r="C82" s="3"/>
      <c r="D82" s="3"/>
      <c r="E82" s="18" t="str">
        <f t="shared" si="11"/>
        <v/>
      </c>
      <c r="F82" s="18" t="e">
        <f t="shared" si="12"/>
        <v>#VALUE!</v>
      </c>
      <c r="G82" s="18" t="str">
        <f t="shared" si="13"/>
        <v/>
      </c>
      <c r="H82" s="18" t="e">
        <f t="shared" si="14"/>
        <v>#VALUE!</v>
      </c>
      <c r="I82" s="18" t="e">
        <f t="shared" si="15"/>
        <v>#VALUE!</v>
      </c>
      <c r="J82" s="18" t="e">
        <f>VLOOKUP(E82,K1数据库!C:Q,2,0)</f>
        <v>#N/A</v>
      </c>
      <c r="K82" s="18" t="e">
        <f>VLOOKUP(E82,K1数据库!C:Q,3,0)</f>
        <v>#N/A</v>
      </c>
      <c r="L82" s="19" t="e">
        <f>VLOOKUP(E82,K1数据库!C:Q,4,0)*C82</f>
        <v>#N/A</v>
      </c>
      <c r="M82" s="18" t="e">
        <f>VLOOKUP(E82,K1数据库!C:Q,5,0)</f>
        <v>#N/A</v>
      </c>
      <c r="N82" s="18" t="e">
        <f>VLOOKUP(E82,K1数据库!C:Q,6,0)</f>
        <v>#N/A</v>
      </c>
      <c r="O82" s="18"/>
      <c r="P82" s="18" t="e">
        <f>VLOOKUP(E82,K1数据库!C:Q,7,0)</f>
        <v>#N/A</v>
      </c>
      <c r="Q82" s="18" t="e">
        <f>VLOOKUP(E82,K1数据库!C:Q,8,0)</f>
        <v>#N/A</v>
      </c>
      <c r="R82" s="25" t="e">
        <f>VLOOKUP(E82,K1数据库!C:Q,9,0)*C82</f>
        <v>#N/A</v>
      </c>
      <c r="S82" s="18" t="e">
        <f>VLOOKUP(E82,K1数据库!C:Q,10,0)</f>
        <v>#N/A</v>
      </c>
      <c r="T82" s="18" t="e">
        <f>VLOOKUP(E82,K1数据库!C:Q,11,0)</f>
        <v>#N/A</v>
      </c>
      <c r="U82" s="18"/>
      <c r="V82" s="18" t="e">
        <f>VLOOKUP(E82,K1数据库!C:Q,12,0)</f>
        <v>#N/A</v>
      </c>
      <c r="W82" s="18" t="e">
        <f>VLOOKUP(E82,K1数据库!C:Q,13,0)</f>
        <v>#N/A</v>
      </c>
      <c r="X82" s="27" t="e">
        <f t="shared" si="16"/>
        <v>#VALUE!</v>
      </c>
      <c r="Y82" s="18" t="e">
        <f>VLOOKUP(E82,K1数据库!C:Q,14,0)</f>
        <v>#N/A</v>
      </c>
      <c r="Z82" s="18" t="e">
        <f>VLOOKUP(E82,K1数据库!C:Q,15,0)</f>
        <v>#N/A</v>
      </c>
      <c r="AA82" s="18"/>
    </row>
    <row r="83" spans="1:27" x14ac:dyDescent="0.25">
      <c r="A83" s="22"/>
      <c r="B83" s="3"/>
      <c r="C83" s="3"/>
      <c r="D83" s="3"/>
      <c r="E83" s="18" t="str">
        <f t="shared" si="11"/>
        <v/>
      </c>
      <c r="F83" s="18" t="e">
        <f t="shared" si="12"/>
        <v>#VALUE!</v>
      </c>
      <c r="G83" s="18" t="str">
        <f t="shared" si="13"/>
        <v/>
      </c>
      <c r="H83" s="18" t="e">
        <f t="shared" si="14"/>
        <v>#VALUE!</v>
      </c>
      <c r="I83" s="18" t="e">
        <f t="shared" si="15"/>
        <v>#VALUE!</v>
      </c>
      <c r="J83" s="18" t="e">
        <f>VLOOKUP(E83,K1数据库!C:Q,2,0)</f>
        <v>#N/A</v>
      </c>
      <c r="K83" s="18" t="e">
        <f>VLOOKUP(E83,K1数据库!C:Q,3,0)</f>
        <v>#N/A</v>
      </c>
      <c r="L83" s="19" t="e">
        <f>VLOOKUP(E83,K1数据库!C:Q,4,0)*C83</f>
        <v>#N/A</v>
      </c>
      <c r="M83" s="18" t="e">
        <f>VLOOKUP(E83,K1数据库!C:Q,5,0)</f>
        <v>#N/A</v>
      </c>
      <c r="N83" s="18" t="e">
        <f>VLOOKUP(E83,K1数据库!C:Q,6,0)</f>
        <v>#N/A</v>
      </c>
      <c r="O83" s="18"/>
      <c r="P83" s="18" t="e">
        <f>VLOOKUP(E83,K1数据库!C:Q,7,0)</f>
        <v>#N/A</v>
      </c>
      <c r="Q83" s="18" t="e">
        <f>VLOOKUP(E83,K1数据库!C:Q,8,0)</f>
        <v>#N/A</v>
      </c>
      <c r="R83" s="25" t="e">
        <f>VLOOKUP(E83,K1数据库!C:Q,9,0)*C83</f>
        <v>#N/A</v>
      </c>
      <c r="S83" s="18" t="e">
        <f>VLOOKUP(E83,K1数据库!C:Q,10,0)</f>
        <v>#N/A</v>
      </c>
      <c r="T83" s="18" t="e">
        <f>VLOOKUP(E83,K1数据库!C:Q,11,0)</f>
        <v>#N/A</v>
      </c>
      <c r="U83" s="18"/>
      <c r="V83" s="18" t="e">
        <f>VLOOKUP(E83,K1数据库!C:Q,12,0)</f>
        <v>#N/A</v>
      </c>
      <c r="W83" s="18" t="e">
        <f>VLOOKUP(E83,K1数据库!C:Q,13,0)</f>
        <v>#N/A</v>
      </c>
      <c r="X83" s="27" t="e">
        <f t="shared" si="16"/>
        <v>#VALUE!</v>
      </c>
      <c r="Y83" s="18" t="e">
        <f>VLOOKUP(E83,K1数据库!C:Q,14,0)</f>
        <v>#N/A</v>
      </c>
      <c r="Z83" s="18" t="e">
        <f>VLOOKUP(E83,K1数据库!C:Q,15,0)</f>
        <v>#N/A</v>
      </c>
      <c r="AA83" s="18"/>
    </row>
    <row r="84" spans="1:27" x14ac:dyDescent="0.25">
      <c r="A84" s="22"/>
      <c r="B84" s="3"/>
      <c r="C84" s="3"/>
      <c r="D84" s="3"/>
      <c r="E84" s="18" t="str">
        <f t="shared" si="11"/>
        <v/>
      </c>
      <c r="F84" s="18" t="e">
        <f t="shared" si="12"/>
        <v>#VALUE!</v>
      </c>
      <c r="G84" s="18" t="str">
        <f t="shared" si="13"/>
        <v/>
      </c>
      <c r="H84" s="18" t="e">
        <f t="shared" si="14"/>
        <v>#VALUE!</v>
      </c>
      <c r="I84" s="18" t="e">
        <f t="shared" si="15"/>
        <v>#VALUE!</v>
      </c>
      <c r="J84" s="18" t="e">
        <f>VLOOKUP(E84,K1数据库!C:Q,2,0)</f>
        <v>#N/A</v>
      </c>
      <c r="K84" s="18" t="e">
        <f>VLOOKUP(E84,K1数据库!C:Q,3,0)</f>
        <v>#N/A</v>
      </c>
      <c r="L84" s="19" t="e">
        <f>VLOOKUP(E84,K1数据库!C:Q,4,0)*C84</f>
        <v>#N/A</v>
      </c>
      <c r="M84" s="18" t="e">
        <f>VLOOKUP(E84,K1数据库!C:Q,5,0)</f>
        <v>#N/A</v>
      </c>
      <c r="N84" s="18" t="e">
        <f>VLOOKUP(E84,K1数据库!C:Q,6,0)</f>
        <v>#N/A</v>
      </c>
      <c r="O84" s="18"/>
      <c r="P84" s="18" t="e">
        <f>VLOOKUP(E84,K1数据库!C:Q,7,0)</f>
        <v>#N/A</v>
      </c>
      <c r="Q84" s="18" t="e">
        <f>VLOOKUP(E84,K1数据库!C:Q,8,0)</f>
        <v>#N/A</v>
      </c>
      <c r="R84" s="25" t="e">
        <f>VLOOKUP(E84,K1数据库!C:Q,9,0)*C84</f>
        <v>#N/A</v>
      </c>
      <c r="S84" s="18" t="e">
        <f>VLOOKUP(E84,K1数据库!C:Q,10,0)</f>
        <v>#N/A</v>
      </c>
      <c r="T84" s="18" t="e">
        <f>VLOOKUP(E84,K1数据库!C:Q,11,0)</f>
        <v>#N/A</v>
      </c>
      <c r="U84" s="18"/>
      <c r="V84" s="18" t="e">
        <f>VLOOKUP(E84,K1数据库!C:Q,12,0)</f>
        <v>#N/A</v>
      </c>
      <c r="W84" s="18" t="e">
        <f>VLOOKUP(E84,K1数据库!C:Q,13,0)</f>
        <v>#N/A</v>
      </c>
      <c r="X84" s="27" t="e">
        <f t="shared" si="16"/>
        <v>#VALUE!</v>
      </c>
      <c r="Y84" s="18" t="e">
        <f>VLOOKUP(E84,K1数据库!C:Q,14,0)</f>
        <v>#N/A</v>
      </c>
      <c r="Z84" s="18" t="e">
        <f>VLOOKUP(E84,K1数据库!C:Q,15,0)</f>
        <v>#N/A</v>
      </c>
      <c r="AA84" s="18"/>
    </row>
    <row r="85" spans="1:27" x14ac:dyDescent="0.25">
      <c r="A85" s="22"/>
      <c r="B85" s="3"/>
      <c r="C85" s="3"/>
      <c r="D85" s="3"/>
      <c r="E85" s="18" t="str">
        <f t="shared" si="11"/>
        <v/>
      </c>
      <c r="F85" s="18" t="e">
        <f t="shared" si="12"/>
        <v>#VALUE!</v>
      </c>
      <c r="G85" s="18" t="str">
        <f t="shared" si="13"/>
        <v/>
      </c>
      <c r="H85" s="18" t="e">
        <f t="shared" si="14"/>
        <v>#VALUE!</v>
      </c>
      <c r="I85" s="18" t="e">
        <f t="shared" si="15"/>
        <v>#VALUE!</v>
      </c>
      <c r="J85" s="18" t="e">
        <f>VLOOKUP(E85,K1数据库!C:Q,2,0)</f>
        <v>#N/A</v>
      </c>
      <c r="K85" s="18" t="e">
        <f>VLOOKUP(E85,K1数据库!C:Q,3,0)</f>
        <v>#N/A</v>
      </c>
      <c r="L85" s="19" t="e">
        <f>VLOOKUP(E85,K1数据库!C:Q,4,0)*C85</f>
        <v>#N/A</v>
      </c>
      <c r="M85" s="18" t="e">
        <f>VLOOKUP(E85,K1数据库!C:Q,5,0)</f>
        <v>#N/A</v>
      </c>
      <c r="N85" s="18" t="e">
        <f>VLOOKUP(E85,K1数据库!C:Q,6,0)</f>
        <v>#N/A</v>
      </c>
      <c r="O85" s="18"/>
      <c r="P85" s="18" t="e">
        <f>VLOOKUP(E85,K1数据库!C:Q,7,0)</f>
        <v>#N/A</v>
      </c>
      <c r="Q85" s="18" t="e">
        <f>VLOOKUP(E85,K1数据库!C:Q,8,0)</f>
        <v>#N/A</v>
      </c>
      <c r="R85" s="25" t="e">
        <f>VLOOKUP(E85,K1数据库!C:Q,9,0)*C85</f>
        <v>#N/A</v>
      </c>
      <c r="S85" s="18" t="e">
        <f>VLOOKUP(E85,K1数据库!C:Q,10,0)</f>
        <v>#N/A</v>
      </c>
      <c r="T85" s="18" t="e">
        <f>VLOOKUP(E85,K1数据库!C:Q,11,0)</f>
        <v>#N/A</v>
      </c>
      <c r="U85" s="18"/>
      <c r="V85" s="18" t="e">
        <f>VLOOKUP(E85,K1数据库!C:Q,12,0)</f>
        <v>#N/A</v>
      </c>
      <c r="W85" s="18" t="e">
        <f>VLOOKUP(E85,K1数据库!C:Q,13,0)</f>
        <v>#N/A</v>
      </c>
      <c r="X85" s="27" t="e">
        <f t="shared" si="16"/>
        <v>#VALUE!</v>
      </c>
      <c r="Y85" s="18" t="e">
        <f>VLOOKUP(E85,K1数据库!C:Q,14,0)</f>
        <v>#N/A</v>
      </c>
      <c r="Z85" s="18" t="e">
        <f>VLOOKUP(E85,K1数据库!C:Q,15,0)</f>
        <v>#N/A</v>
      </c>
      <c r="AA85" s="18"/>
    </row>
    <row r="86" spans="1:27" x14ac:dyDescent="0.25">
      <c r="A86" s="22"/>
      <c r="B86" s="3"/>
      <c r="C86" s="3"/>
      <c r="D86" s="3"/>
      <c r="E86" s="18" t="str">
        <f t="shared" si="11"/>
        <v/>
      </c>
      <c r="F86" s="18" t="e">
        <f t="shared" si="12"/>
        <v>#VALUE!</v>
      </c>
      <c r="G86" s="18" t="str">
        <f t="shared" si="13"/>
        <v/>
      </c>
      <c r="H86" s="18" t="e">
        <f t="shared" si="14"/>
        <v>#VALUE!</v>
      </c>
      <c r="I86" s="18" t="e">
        <f t="shared" si="15"/>
        <v>#VALUE!</v>
      </c>
      <c r="J86" s="18" t="e">
        <f>VLOOKUP(E86,K1数据库!C:Q,2,0)</f>
        <v>#N/A</v>
      </c>
      <c r="K86" s="18" t="e">
        <f>VLOOKUP(E86,K1数据库!C:Q,3,0)</f>
        <v>#N/A</v>
      </c>
      <c r="L86" s="19" t="e">
        <f>VLOOKUP(E86,K1数据库!C:Q,4,0)*C86</f>
        <v>#N/A</v>
      </c>
      <c r="M86" s="18" t="e">
        <f>VLOOKUP(E86,K1数据库!C:Q,5,0)</f>
        <v>#N/A</v>
      </c>
      <c r="N86" s="18" t="e">
        <f>VLOOKUP(E86,K1数据库!C:Q,6,0)</f>
        <v>#N/A</v>
      </c>
      <c r="O86" s="18"/>
      <c r="P86" s="18" t="e">
        <f>VLOOKUP(E86,K1数据库!C:Q,7,0)</f>
        <v>#N/A</v>
      </c>
      <c r="Q86" s="18" t="e">
        <f>VLOOKUP(E86,K1数据库!C:Q,8,0)</f>
        <v>#N/A</v>
      </c>
      <c r="R86" s="25" t="e">
        <f>VLOOKUP(E86,K1数据库!C:Q,9,0)*C86</f>
        <v>#N/A</v>
      </c>
      <c r="S86" s="18" t="e">
        <f>VLOOKUP(E86,K1数据库!C:Q,10,0)</f>
        <v>#N/A</v>
      </c>
      <c r="T86" s="18" t="e">
        <f>VLOOKUP(E86,K1数据库!C:Q,11,0)</f>
        <v>#N/A</v>
      </c>
      <c r="U86" s="18"/>
      <c r="V86" s="18" t="e">
        <f>VLOOKUP(E86,K1数据库!C:Q,12,0)</f>
        <v>#N/A</v>
      </c>
      <c r="W86" s="18" t="e">
        <f>VLOOKUP(E86,K1数据库!C:Q,13,0)</f>
        <v>#N/A</v>
      </c>
      <c r="X86" s="27" t="e">
        <f t="shared" si="16"/>
        <v>#VALUE!</v>
      </c>
      <c r="Y86" s="18" t="e">
        <f>VLOOKUP(E86,K1数据库!C:Q,14,0)</f>
        <v>#N/A</v>
      </c>
      <c r="Z86" s="18" t="e">
        <f>VLOOKUP(E86,K1数据库!C:Q,15,0)</f>
        <v>#N/A</v>
      </c>
      <c r="AA86" s="18"/>
    </row>
    <row r="87" spans="1:27" x14ac:dyDescent="0.25">
      <c r="A87" s="22"/>
      <c r="B87" s="3"/>
      <c r="C87" s="3"/>
      <c r="D87" s="3"/>
      <c r="E87" s="18" t="str">
        <f t="shared" si="11"/>
        <v/>
      </c>
      <c r="F87" s="18" t="e">
        <f t="shared" si="12"/>
        <v>#VALUE!</v>
      </c>
      <c r="G87" s="18" t="str">
        <f t="shared" si="13"/>
        <v/>
      </c>
      <c r="H87" s="18" t="e">
        <f t="shared" si="14"/>
        <v>#VALUE!</v>
      </c>
      <c r="I87" s="18" t="e">
        <f t="shared" si="15"/>
        <v>#VALUE!</v>
      </c>
      <c r="J87" s="18" t="e">
        <f>VLOOKUP(E87,K1数据库!C:Q,2,0)</f>
        <v>#N/A</v>
      </c>
      <c r="K87" s="18" t="e">
        <f>VLOOKUP(E87,K1数据库!C:Q,3,0)</f>
        <v>#N/A</v>
      </c>
      <c r="L87" s="19" t="e">
        <f>VLOOKUP(E87,K1数据库!C:Q,4,0)*C87</f>
        <v>#N/A</v>
      </c>
      <c r="M87" s="18" t="e">
        <f>VLOOKUP(E87,K1数据库!C:Q,5,0)</f>
        <v>#N/A</v>
      </c>
      <c r="N87" s="18" t="e">
        <f>VLOOKUP(E87,K1数据库!C:Q,6,0)</f>
        <v>#N/A</v>
      </c>
      <c r="O87" s="18"/>
      <c r="P87" s="18" t="e">
        <f>VLOOKUP(E87,K1数据库!C:Q,7,0)</f>
        <v>#N/A</v>
      </c>
      <c r="Q87" s="18" t="e">
        <f>VLOOKUP(E87,K1数据库!C:Q,8,0)</f>
        <v>#N/A</v>
      </c>
      <c r="R87" s="25" t="e">
        <f>VLOOKUP(E87,K1数据库!C:Q,9,0)*C87</f>
        <v>#N/A</v>
      </c>
      <c r="S87" s="18" t="e">
        <f>VLOOKUP(E87,K1数据库!C:Q,10,0)</f>
        <v>#N/A</v>
      </c>
      <c r="T87" s="18" t="e">
        <f>VLOOKUP(E87,K1数据库!C:Q,11,0)</f>
        <v>#N/A</v>
      </c>
      <c r="U87" s="18"/>
      <c r="V87" s="18" t="e">
        <f>VLOOKUP(E87,K1数据库!C:Q,12,0)</f>
        <v>#N/A</v>
      </c>
      <c r="W87" s="18" t="e">
        <f>VLOOKUP(E87,K1数据库!C:Q,13,0)</f>
        <v>#N/A</v>
      </c>
      <c r="X87" s="27" t="e">
        <f t="shared" si="16"/>
        <v>#VALUE!</v>
      </c>
      <c r="Y87" s="18" t="e">
        <f>VLOOKUP(E87,K1数据库!C:Q,14,0)</f>
        <v>#N/A</v>
      </c>
      <c r="Z87" s="18" t="e">
        <f>VLOOKUP(E87,K1数据库!C:Q,15,0)</f>
        <v>#N/A</v>
      </c>
      <c r="AA87" s="18"/>
    </row>
    <row r="88" spans="1:27" x14ac:dyDescent="0.25">
      <c r="A88" s="22"/>
      <c r="B88" s="3"/>
      <c r="C88" s="3"/>
      <c r="D88" s="3"/>
      <c r="E88" s="18" t="str">
        <f t="shared" si="11"/>
        <v/>
      </c>
      <c r="F88" s="18" t="e">
        <f t="shared" si="12"/>
        <v>#VALUE!</v>
      </c>
      <c r="G88" s="18" t="str">
        <f t="shared" si="13"/>
        <v/>
      </c>
      <c r="H88" s="18" t="e">
        <f t="shared" si="14"/>
        <v>#VALUE!</v>
      </c>
      <c r="I88" s="18" t="e">
        <f t="shared" si="15"/>
        <v>#VALUE!</v>
      </c>
      <c r="J88" s="18" t="e">
        <f>VLOOKUP(E88,K1数据库!C:Q,2,0)</f>
        <v>#N/A</v>
      </c>
      <c r="K88" s="18" t="e">
        <f>VLOOKUP(E88,K1数据库!C:Q,3,0)</f>
        <v>#N/A</v>
      </c>
      <c r="L88" s="19" t="e">
        <f>VLOOKUP(E88,K1数据库!C:Q,4,0)*C88</f>
        <v>#N/A</v>
      </c>
      <c r="M88" s="18" t="e">
        <f>VLOOKUP(E88,K1数据库!C:Q,5,0)</f>
        <v>#N/A</v>
      </c>
      <c r="N88" s="18" t="e">
        <f>VLOOKUP(E88,K1数据库!C:Q,6,0)</f>
        <v>#N/A</v>
      </c>
      <c r="O88" s="18"/>
      <c r="P88" s="18" t="e">
        <f>VLOOKUP(E88,K1数据库!C:Q,7,0)</f>
        <v>#N/A</v>
      </c>
      <c r="Q88" s="18" t="e">
        <f>VLOOKUP(E88,K1数据库!C:Q,8,0)</f>
        <v>#N/A</v>
      </c>
      <c r="R88" s="25" t="e">
        <f>VLOOKUP(E88,K1数据库!C:Q,9,0)*C88</f>
        <v>#N/A</v>
      </c>
      <c r="S88" s="18" t="e">
        <f>VLOOKUP(E88,K1数据库!C:Q,10,0)</f>
        <v>#N/A</v>
      </c>
      <c r="T88" s="18" t="e">
        <f>VLOOKUP(E88,K1数据库!C:Q,11,0)</f>
        <v>#N/A</v>
      </c>
      <c r="U88" s="18"/>
      <c r="V88" s="18" t="e">
        <f>VLOOKUP(E88,K1数据库!C:Q,12,0)</f>
        <v>#N/A</v>
      </c>
      <c r="W88" s="18" t="e">
        <f>VLOOKUP(E88,K1数据库!C:Q,13,0)</f>
        <v>#N/A</v>
      </c>
      <c r="X88" s="27" t="e">
        <f t="shared" si="16"/>
        <v>#VALUE!</v>
      </c>
      <c r="Y88" s="18" t="e">
        <f>VLOOKUP(E88,K1数据库!C:Q,14,0)</f>
        <v>#N/A</v>
      </c>
      <c r="Z88" s="18" t="e">
        <f>VLOOKUP(E88,K1数据库!C:Q,15,0)</f>
        <v>#N/A</v>
      </c>
      <c r="AA88" s="18"/>
    </row>
    <row r="89" spans="1:27" x14ac:dyDescent="0.25">
      <c r="A89" s="22"/>
      <c r="B89" s="3"/>
      <c r="C89" s="3"/>
      <c r="D89" s="3"/>
      <c r="E89" s="18" t="str">
        <f t="shared" si="11"/>
        <v/>
      </c>
      <c r="F89" s="18" t="e">
        <f t="shared" si="12"/>
        <v>#VALUE!</v>
      </c>
      <c r="G89" s="18" t="str">
        <f t="shared" si="13"/>
        <v/>
      </c>
      <c r="H89" s="18" t="e">
        <f t="shared" si="14"/>
        <v>#VALUE!</v>
      </c>
      <c r="I89" s="18" t="e">
        <f t="shared" si="15"/>
        <v>#VALUE!</v>
      </c>
      <c r="J89" s="18" t="e">
        <f>VLOOKUP(E89,K1数据库!C:Q,2,0)</f>
        <v>#N/A</v>
      </c>
      <c r="K89" s="18" t="e">
        <f>VLOOKUP(E89,K1数据库!C:Q,3,0)</f>
        <v>#N/A</v>
      </c>
      <c r="L89" s="19" t="e">
        <f>VLOOKUP(E89,K1数据库!C:Q,4,0)*C89</f>
        <v>#N/A</v>
      </c>
      <c r="M89" s="18" t="e">
        <f>VLOOKUP(E89,K1数据库!C:Q,5,0)</f>
        <v>#N/A</v>
      </c>
      <c r="N89" s="18" t="e">
        <f>VLOOKUP(E89,K1数据库!C:Q,6,0)</f>
        <v>#N/A</v>
      </c>
      <c r="O89" s="18"/>
      <c r="P89" s="18" t="e">
        <f>VLOOKUP(E89,K1数据库!C:Q,7,0)</f>
        <v>#N/A</v>
      </c>
      <c r="Q89" s="18" t="e">
        <f>VLOOKUP(E89,K1数据库!C:Q,8,0)</f>
        <v>#N/A</v>
      </c>
      <c r="R89" s="25" t="e">
        <f>VLOOKUP(E89,K1数据库!C:Q,9,0)*C89</f>
        <v>#N/A</v>
      </c>
      <c r="S89" s="18" t="e">
        <f>VLOOKUP(E89,K1数据库!C:Q,10,0)</f>
        <v>#N/A</v>
      </c>
      <c r="T89" s="18" t="e">
        <f>VLOOKUP(E89,K1数据库!C:Q,11,0)</f>
        <v>#N/A</v>
      </c>
      <c r="U89" s="18"/>
      <c r="V89" s="18" t="e">
        <f>VLOOKUP(E89,K1数据库!C:Q,12,0)</f>
        <v>#N/A</v>
      </c>
      <c r="W89" s="18" t="e">
        <f>VLOOKUP(E89,K1数据库!C:Q,13,0)</f>
        <v>#N/A</v>
      </c>
      <c r="X89" s="27" t="e">
        <f t="shared" si="16"/>
        <v>#VALUE!</v>
      </c>
      <c r="Y89" s="18" t="e">
        <f>VLOOKUP(E89,K1数据库!C:Q,14,0)</f>
        <v>#N/A</v>
      </c>
      <c r="Z89" s="18" t="e">
        <f>VLOOKUP(E89,K1数据库!C:Q,15,0)</f>
        <v>#N/A</v>
      </c>
      <c r="AA89" s="18"/>
    </row>
    <row r="90" spans="1:27" x14ac:dyDescent="0.25">
      <c r="A90" s="22"/>
      <c r="B90" s="3"/>
      <c r="C90" s="3"/>
      <c r="D90" s="3"/>
      <c r="E90" s="18" t="str">
        <f t="shared" si="11"/>
        <v/>
      </c>
      <c r="F90" s="18" t="e">
        <f t="shared" si="12"/>
        <v>#VALUE!</v>
      </c>
      <c r="G90" s="18" t="str">
        <f t="shared" si="13"/>
        <v/>
      </c>
      <c r="H90" s="18" t="e">
        <f t="shared" si="14"/>
        <v>#VALUE!</v>
      </c>
      <c r="I90" s="18" t="e">
        <f t="shared" si="15"/>
        <v>#VALUE!</v>
      </c>
      <c r="J90" s="18" t="e">
        <f>VLOOKUP(E90,K1数据库!C:Q,2,0)</f>
        <v>#N/A</v>
      </c>
      <c r="K90" s="18" t="e">
        <f>VLOOKUP(E90,K1数据库!C:Q,3,0)</f>
        <v>#N/A</v>
      </c>
      <c r="L90" s="19" t="e">
        <f>VLOOKUP(E90,K1数据库!C:Q,4,0)*C90</f>
        <v>#N/A</v>
      </c>
      <c r="M90" s="18" t="e">
        <f>VLOOKUP(E90,K1数据库!C:Q,5,0)</f>
        <v>#N/A</v>
      </c>
      <c r="N90" s="18" t="e">
        <f>VLOOKUP(E90,K1数据库!C:Q,6,0)</f>
        <v>#N/A</v>
      </c>
      <c r="O90" s="18"/>
      <c r="P90" s="18" t="e">
        <f>VLOOKUP(E90,K1数据库!C:Q,7,0)</f>
        <v>#N/A</v>
      </c>
      <c r="Q90" s="18" t="e">
        <f>VLOOKUP(E90,K1数据库!C:Q,8,0)</f>
        <v>#N/A</v>
      </c>
      <c r="R90" s="25" t="e">
        <f>VLOOKUP(E90,K1数据库!C:Q,9,0)*C90</f>
        <v>#N/A</v>
      </c>
      <c r="S90" s="18" t="e">
        <f>VLOOKUP(E90,K1数据库!C:Q,10,0)</f>
        <v>#N/A</v>
      </c>
      <c r="T90" s="18" t="e">
        <f>VLOOKUP(E90,K1数据库!C:Q,11,0)</f>
        <v>#N/A</v>
      </c>
      <c r="U90" s="18"/>
      <c r="V90" s="18" t="e">
        <f>VLOOKUP(E90,K1数据库!C:Q,12,0)</f>
        <v>#N/A</v>
      </c>
      <c r="W90" s="18" t="e">
        <f>VLOOKUP(E90,K1数据库!C:Q,13,0)</f>
        <v>#N/A</v>
      </c>
      <c r="X90" s="27" t="e">
        <f t="shared" si="16"/>
        <v>#VALUE!</v>
      </c>
      <c r="Y90" s="18" t="e">
        <f>VLOOKUP(E90,K1数据库!C:Q,14,0)</f>
        <v>#N/A</v>
      </c>
      <c r="Z90" s="18" t="e">
        <f>VLOOKUP(E90,K1数据库!C:Q,15,0)</f>
        <v>#N/A</v>
      </c>
      <c r="AA90" s="18"/>
    </row>
    <row r="91" spans="1:27" x14ac:dyDescent="0.25">
      <c r="A91" s="22"/>
      <c r="B91" s="3"/>
      <c r="C91" s="3"/>
      <c r="D91" s="3"/>
      <c r="E91" s="18" t="str">
        <f t="shared" si="11"/>
        <v/>
      </c>
      <c r="F91" s="18" t="e">
        <f t="shared" si="12"/>
        <v>#VALUE!</v>
      </c>
      <c r="G91" s="18" t="str">
        <f t="shared" si="13"/>
        <v/>
      </c>
      <c r="H91" s="18" t="e">
        <f t="shared" si="14"/>
        <v>#VALUE!</v>
      </c>
      <c r="I91" s="18" t="e">
        <f t="shared" si="15"/>
        <v>#VALUE!</v>
      </c>
      <c r="J91" s="18" t="e">
        <f>VLOOKUP(E91,K1数据库!C:Q,2,0)</f>
        <v>#N/A</v>
      </c>
      <c r="K91" s="18" t="e">
        <f>VLOOKUP(E91,K1数据库!C:Q,3,0)</f>
        <v>#N/A</v>
      </c>
      <c r="L91" s="19" t="e">
        <f>VLOOKUP(E91,K1数据库!C:Q,4,0)*C91</f>
        <v>#N/A</v>
      </c>
      <c r="M91" s="18" t="e">
        <f>VLOOKUP(E91,K1数据库!C:Q,5,0)</f>
        <v>#N/A</v>
      </c>
      <c r="N91" s="18" t="e">
        <f>VLOOKUP(E91,K1数据库!C:Q,6,0)</f>
        <v>#N/A</v>
      </c>
      <c r="O91" s="18"/>
      <c r="P91" s="18" t="e">
        <f>VLOOKUP(E91,K1数据库!C:Q,7,0)</f>
        <v>#N/A</v>
      </c>
      <c r="Q91" s="18" t="e">
        <f>VLOOKUP(E91,K1数据库!C:Q,8,0)</f>
        <v>#N/A</v>
      </c>
      <c r="R91" s="25" t="e">
        <f>VLOOKUP(E91,K1数据库!C:Q,9,0)*C91</f>
        <v>#N/A</v>
      </c>
      <c r="S91" s="18" t="e">
        <f>VLOOKUP(E91,K1数据库!C:Q,10,0)</f>
        <v>#N/A</v>
      </c>
      <c r="T91" s="18" t="e">
        <f>VLOOKUP(E91,K1数据库!C:Q,11,0)</f>
        <v>#N/A</v>
      </c>
      <c r="U91" s="18"/>
      <c r="V91" s="18" t="e">
        <f>VLOOKUP(E91,K1数据库!C:Q,12,0)</f>
        <v>#N/A</v>
      </c>
      <c r="W91" s="18" t="e">
        <f>VLOOKUP(E91,K1数据库!C:Q,13,0)</f>
        <v>#N/A</v>
      </c>
      <c r="X91" s="27" t="e">
        <f t="shared" si="16"/>
        <v>#VALUE!</v>
      </c>
      <c r="Y91" s="18" t="e">
        <f>VLOOKUP(E91,K1数据库!C:Q,14,0)</f>
        <v>#N/A</v>
      </c>
      <c r="Z91" s="18" t="e">
        <f>VLOOKUP(E91,K1数据库!C:Q,15,0)</f>
        <v>#N/A</v>
      </c>
      <c r="AA91" s="18"/>
    </row>
    <row r="92" spans="1:27" x14ac:dyDescent="0.25">
      <c r="A92" s="22"/>
      <c r="B92" s="3"/>
      <c r="C92" s="3"/>
      <c r="D92" s="3"/>
      <c r="E92" s="18" t="str">
        <f t="shared" si="11"/>
        <v/>
      </c>
      <c r="F92" s="18" t="e">
        <f t="shared" si="12"/>
        <v>#VALUE!</v>
      </c>
      <c r="G92" s="18" t="str">
        <f t="shared" si="13"/>
        <v/>
      </c>
      <c r="H92" s="18" t="e">
        <f t="shared" si="14"/>
        <v>#VALUE!</v>
      </c>
      <c r="I92" s="18" t="e">
        <f t="shared" si="15"/>
        <v>#VALUE!</v>
      </c>
      <c r="J92" s="18" t="e">
        <f>VLOOKUP(E92,K1数据库!C:Q,2,0)</f>
        <v>#N/A</v>
      </c>
      <c r="K92" s="18" t="e">
        <f>VLOOKUP(E92,K1数据库!C:Q,3,0)</f>
        <v>#N/A</v>
      </c>
      <c r="L92" s="19" t="e">
        <f>VLOOKUP(E92,K1数据库!C:Q,4,0)*C92</f>
        <v>#N/A</v>
      </c>
      <c r="M92" s="18" t="e">
        <f>VLOOKUP(E92,K1数据库!C:Q,5,0)</f>
        <v>#N/A</v>
      </c>
      <c r="N92" s="18" t="e">
        <f>VLOOKUP(E92,K1数据库!C:Q,6,0)</f>
        <v>#N/A</v>
      </c>
      <c r="O92" s="18"/>
      <c r="P92" s="18" t="e">
        <f>VLOOKUP(E92,K1数据库!C:Q,7,0)</f>
        <v>#N/A</v>
      </c>
      <c r="Q92" s="18" t="e">
        <f>VLOOKUP(E92,K1数据库!C:Q,8,0)</f>
        <v>#N/A</v>
      </c>
      <c r="R92" s="25" t="e">
        <f>VLOOKUP(E92,K1数据库!C:Q,9,0)*C92</f>
        <v>#N/A</v>
      </c>
      <c r="S92" s="18" t="e">
        <f>VLOOKUP(E92,K1数据库!C:Q,10,0)</f>
        <v>#N/A</v>
      </c>
      <c r="T92" s="18" t="e">
        <f>VLOOKUP(E92,K1数据库!C:Q,11,0)</f>
        <v>#N/A</v>
      </c>
      <c r="U92" s="18"/>
      <c r="V92" s="18" t="e">
        <f>VLOOKUP(E92,K1数据库!C:Q,12,0)</f>
        <v>#N/A</v>
      </c>
      <c r="W92" s="18" t="e">
        <f>VLOOKUP(E92,K1数据库!C:Q,13,0)</f>
        <v>#N/A</v>
      </c>
      <c r="X92" s="27" t="e">
        <f t="shared" si="16"/>
        <v>#VALUE!</v>
      </c>
      <c r="Y92" s="18" t="e">
        <f>VLOOKUP(E92,K1数据库!C:Q,14,0)</f>
        <v>#N/A</v>
      </c>
      <c r="Z92" s="18" t="e">
        <f>VLOOKUP(E92,K1数据库!C:Q,15,0)</f>
        <v>#N/A</v>
      </c>
      <c r="AA92" s="18"/>
    </row>
    <row r="93" spans="1:27" x14ac:dyDescent="0.25">
      <c r="A93" s="22"/>
      <c r="B93" s="3"/>
      <c r="C93" s="3"/>
      <c r="D93" s="3"/>
      <c r="E93" s="18" t="str">
        <f t="shared" si="11"/>
        <v/>
      </c>
      <c r="F93" s="18" t="e">
        <f t="shared" si="12"/>
        <v>#VALUE!</v>
      </c>
      <c r="G93" s="18" t="str">
        <f t="shared" si="13"/>
        <v/>
      </c>
      <c r="H93" s="18" t="e">
        <f t="shared" si="14"/>
        <v>#VALUE!</v>
      </c>
      <c r="I93" s="18" t="e">
        <f t="shared" si="15"/>
        <v>#VALUE!</v>
      </c>
      <c r="J93" s="18" t="e">
        <f>VLOOKUP(E93,K1数据库!C:Q,2,0)</f>
        <v>#N/A</v>
      </c>
      <c r="K93" s="18" t="e">
        <f>VLOOKUP(E93,K1数据库!C:Q,3,0)</f>
        <v>#N/A</v>
      </c>
      <c r="L93" s="19" t="e">
        <f>VLOOKUP(E93,K1数据库!C:Q,4,0)*C93</f>
        <v>#N/A</v>
      </c>
      <c r="M93" s="18" t="e">
        <f>VLOOKUP(E93,K1数据库!C:Q,5,0)</f>
        <v>#N/A</v>
      </c>
      <c r="N93" s="18" t="e">
        <f>VLOOKUP(E93,K1数据库!C:Q,6,0)</f>
        <v>#N/A</v>
      </c>
      <c r="O93" s="18"/>
      <c r="P93" s="18" t="e">
        <f>VLOOKUP(E93,K1数据库!C:Q,7,0)</f>
        <v>#N/A</v>
      </c>
      <c r="Q93" s="18" t="e">
        <f>VLOOKUP(E93,K1数据库!C:Q,8,0)</f>
        <v>#N/A</v>
      </c>
      <c r="R93" s="25" t="e">
        <f>VLOOKUP(E93,K1数据库!C:Q,9,0)*C93</f>
        <v>#N/A</v>
      </c>
      <c r="S93" s="18" t="e">
        <f>VLOOKUP(E93,K1数据库!C:Q,10,0)</f>
        <v>#N/A</v>
      </c>
      <c r="T93" s="18" t="e">
        <f>VLOOKUP(E93,K1数据库!C:Q,11,0)</f>
        <v>#N/A</v>
      </c>
      <c r="U93" s="18"/>
      <c r="V93" s="18" t="e">
        <f>VLOOKUP(E93,K1数据库!C:Q,12,0)</f>
        <v>#N/A</v>
      </c>
      <c r="W93" s="18" t="e">
        <f>VLOOKUP(E93,K1数据库!C:Q,13,0)</f>
        <v>#N/A</v>
      </c>
      <c r="X93" s="27" t="e">
        <f t="shared" si="16"/>
        <v>#VALUE!</v>
      </c>
      <c r="Y93" s="18" t="e">
        <f>VLOOKUP(E93,K1数据库!C:Q,14,0)</f>
        <v>#N/A</v>
      </c>
      <c r="Z93" s="18" t="e">
        <f>VLOOKUP(E93,K1数据库!C:Q,15,0)</f>
        <v>#N/A</v>
      </c>
      <c r="AA93" s="18"/>
    </row>
    <row r="94" spans="1:27" x14ac:dyDescent="0.25">
      <c r="A94" s="22"/>
      <c r="B94" s="3"/>
      <c r="C94" s="3"/>
      <c r="D94" s="3"/>
      <c r="E94" s="18" t="str">
        <f t="shared" si="11"/>
        <v/>
      </c>
      <c r="F94" s="18" t="e">
        <f t="shared" si="12"/>
        <v>#VALUE!</v>
      </c>
      <c r="G94" s="18" t="str">
        <f t="shared" si="13"/>
        <v/>
      </c>
      <c r="H94" s="18" t="e">
        <f t="shared" si="14"/>
        <v>#VALUE!</v>
      </c>
      <c r="I94" s="18" t="e">
        <f t="shared" si="15"/>
        <v>#VALUE!</v>
      </c>
      <c r="J94" s="18" t="e">
        <f>VLOOKUP(E94,K1数据库!C:Q,2,0)</f>
        <v>#N/A</v>
      </c>
      <c r="K94" s="18" t="e">
        <f>VLOOKUP(E94,K1数据库!C:Q,3,0)</f>
        <v>#N/A</v>
      </c>
      <c r="L94" s="19" t="e">
        <f>VLOOKUP(E94,K1数据库!C:Q,4,0)*C94</f>
        <v>#N/A</v>
      </c>
      <c r="M94" s="18" t="e">
        <f>VLOOKUP(E94,K1数据库!C:Q,5,0)</f>
        <v>#N/A</v>
      </c>
      <c r="N94" s="18" t="e">
        <f>VLOOKUP(E94,K1数据库!C:Q,6,0)</f>
        <v>#N/A</v>
      </c>
      <c r="O94" s="18"/>
      <c r="P94" s="18" t="e">
        <f>VLOOKUP(E94,K1数据库!C:Q,7,0)</f>
        <v>#N/A</v>
      </c>
      <c r="Q94" s="18" t="e">
        <f>VLOOKUP(E94,K1数据库!C:Q,8,0)</f>
        <v>#N/A</v>
      </c>
      <c r="R94" s="25" t="e">
        <f>VLOOKUP(E94,K1数据库!C:Q,9,0)*C94</f>
        <v>#N/A</v>
      </c>
      <c r="S94" s="18" t="e">
        <f>VLOOKUP(E94,K1数据库!C:Q,10,0)</f>
        <v>#N/A</v>
      </c>
      <c r="T94" s="18" t="e">
        <f>VLOOKUP(E94,K1数据库!C:Q,11,0)</f>
        <v>#N/A</v>
      </c>
      <c r="U94" s="18"/>
      <c r="V94" s="18" t="e">
        <f>VLOOKUP(E94,K1数据库!C:Q,12,0)</f>
        <v>#N/A</v>
      </c>
      <c r="W94" s="18" t="e">
        <f>VLOOKUP(E94,K1数据库!C:Q,13,0)</f>
        <v>#N/A</v>
      </c>
      <c r="X94" s="27" t="e">
        <f t="shared" si="16"/>
        <v>#VALUE!</v>
      </c>
      <c r="Y94" s="18" t="e">
        <f>VLOOKUP(E94,K1数据库!C:Q,14,0)</f>
        <v>#N/A</v>
      </c>
      <c r="Z94" s="18" t="e">
        <f>VLOOKUP(E94,K1数据库!C:Q,15,0)</f>
        <v>#N/A</v>
      </c>
      <c r="AA94" s="18"/>
    </row>
    <row r="95" spans="1:27" x14ac:dyDescent="0.25">
      <c r="A95" s="22"/>
      <c r="B95" s="3"/>
      <c r="C95" s="3"/>
      <c r="D95" s="3"/>
      <c r="E95" s="18" t="str">
        <f t="shared" si="11"/>
        <v/>
      </c>
      <c r="F95" s="18" t="e">
        <f t="shared" si="12"/>
        <v>#VALUE!</v>
      </c>
      <c r="G95" s="18" t="str">
        <f t="shared" si="13"/>
        <v/>
      </c>
      <c r="H95" s="18" t="e">
        <f t="shared" si="14"/>
        <v>#VALUE!</v>
      </c>
      <c r="I95" s="18" t="e">
        <f t="shared" si="15"/>
        <v>#VALUE!</v>
      </c>
      <c r="J95" s="18" t="e">
        <f>VLOOKUP(E95,K1数据库!C:Q,2,0)</f>
        <v>#N/A</v>
      </c>
      <c r="K95" s="18" t="e">
        <f>VLOOKUP(E95,K1数据库!C:Q,3,0)</f>
        <v>#N/A</v>
      </c>
      <c r="L95" s="19" t="e">
        <f>VLOOKUP(E95,K1数据库!C:Q,4,0)*C95</f>
        <v>#N/A</v>
      </c>
      <c r="M95" s="18" t="e">
        <f>VLOOKUP(E95,K1数据库!C:Q,5,0)</f>
        <v>#N/A</v>
      </c>
      <c r="N95" s="18" t="e">
        <f>VLOOKUP(E95,K1数据库!C:Q,6,0)</f>
        <v>#N/A</v>
      </c>
      <c r="O95" s="18"/>
      <c r="P95" s="18" t="e">
        <f>VLOOKUP(E95,K1数据库!C:Q,7,0)</f>
        <v>#N/A</v>
      </c>
      <c r="Q95" s="18" t="e">
        <f>VLOOKUP(E95,K1数据库!C:Q,8,0)</f>
        <v>#N/A</v>
      </c>
      <c r="R95" s="25" t="e">
        <f>VLOOKUP(E95,K1数据库!C:Q,9,0)*C95</f>
        <v>#N/A</v>
      </c>
      <c r="S95" s="18" t="e">
        <f>VLOOKUP(E95,K1数据库!C:Q,10,0)</f>
        <v>#N/A</v>
      </c>
      <c r="T95" s="18" t="e">
        <f>VLOOKUP(E95,K1数据库!C:Q,11,0)</f>
        <v>#N/A</v>
      </c>
      <c r="U95" s="18"/>
      <c r="V95" s="18" t="e">
        <f>VLOOKUP(E95,K1数据库!C:Q,12,0)</f>
        <v>#N/A</v>
      </c>
      <c r="W95" s="18" t="e">
        <f>VLOOKUP(E95,K1数据库!C:Q,13,0)</f>
        <v>#N/A</v>
      </c>
      <c r="X95" s="27" t="e">
        <f t="shared" si="16"/>
        <v>#VALUE!</v>
      </c>
      <c r="Y95" s="18" t="e">
        <f>VLOOKUP(E95,K1数据库!C:Q,14,0)</f>
        <v>#N/A</v>
      </c>
      <c r="Z95" s="18" t="e">
        <f>VLOOKUP(E95,K1数据库!C:Q,15,0)</f>
        <v>#N/A</v>
      </c>
      <c r="AA95" s="18"/>
    </row>
    <row r="96" spans="1:27" x14ac:dyDescent="0.25">
      <c r="A96" s="22"/>
      <c r="B96" s="3"/>
      <c r="C96" s="3"/>
      <c r="D96" s="3"/>
      <c r="E96" s="18" t="str">
        <f t="shared" si="11"/>
        <v/>
      </c>
      <c r="F96" s="18" t="e">
        <f t="shared" si="12"/>
        <v>#VALUE!</v>
      </c>
      <c r="G96" s="18" t="str">
        <f t="shared" si="13"/>
        <v/>
      </c>
      <c r="H96" s="18" t="e">
        <f t="shared" si="14"/>
        <v>#VALUE!</v>
      </c>
      <c r="I96" s="18" t="e">
        <f t="shared" si="15"/>
        <v>#VALUE!</v>
      </c>
      <c r="J96" s="18" t="e">
        <f>VLOOKUP(E96,K1数据库!C:Q,2,0)</f>
        <v>#N/A</v>
      </c>
      <c r="K96" s="18" t="e">
        <f>VLOOKUP(E96,K1数据库!C:Q,3,0)</f>
        <v>#N/A</v>
      </c>
      <c r="L96" s="19" t="e">
        <f>VLOOKUP(E96,K1数据库!C:Q,4,0)*C96</f>
        <v>#N/A</v>
      </c>
      <c r="M96" s="18" t="e">
        <f>VLOOKUP(E96,K1数据库!C:Q,5,0)</f>
        <v>#N/A</v>
      </c>
      <c r="N96" s="18" t="e">
        <f>VLOOKUP(E96,K1数据库!C:Q,6,0)</f>
        <v>#N/A</v>
      </c>
      <c r="O96" s="18"/>
      <c r="P96" s="18" t="e">
        <f>VLOOKUP(E96,K1数据库!C:Q,7,0)</f>
        <v>#N/A</v>
      </c>
      <c r="Q96" s="18" t="e">
        <f>VLOOKUP(E96,K1数据库!C:Q,8,0)</f>
        <v>#N/A</v>
      </c>
      <c r="R96" s="25" t="e">
        <f>VLOOKUP(E96,K1数据库!C:Q,9,0)*C96</f>
        <v>#N/A</v>
      </c>
      <c r="S96" s="18" t="e">
        <f>VLOOKUP(E96,K1数据库!C:Q,10,0)</f>
        <v>#N/A</v>
      </c>
      <c r="T96" s="18" t="e">
        <f>VLOOKUP(E96,K1数据库!C:Q,11,0)</f>
        <v>#N/A</v>
      </c>
      <c r="U96" s="18"/>
      <c r="V96" s="18" t="e">
        <f>VLOOKUP(E96,K1数据库!C:Q,12,0)</f>
        <v>#N/A</v>
      </c>
      <c r="W96" s="18" t="e">
        <f>VLOOKUP(E96,K1数据库!C:Q,13,0)</f>
        <v>#N/A</v>
      </c>
      <c r="X96" s="27" t="e">
        <f t="shared" si="16"/>
        <v>#VALUE!</v>
      </c>
      <c r="Y96" s="18" t="e">
        <f>VLOOKUP(E96,K1数据库!C:Q,14,0)</f>
        <v>#N/A</v>
      </c>
      <c r="Z96" s="18" t="e">
        <f>VLOOKUP(E96,K1数据库!C:Q,15,0)</f>
        <v>#N/A</v>
      </c>
      <c r="AA96" s="18"/>
    </row>
    <row r="97" spans="1:27" x14ac:dyDescent="0.25">
      <c r="A97" s="22"/>
      <c r="B97" s="3"/>
      <c r="C97" s="3"/>
      <c r="D97" s="3"/>
      <c r="E97" s="18" t="str">
        <f t="shared" si="11"/>
        <v/>
      </c>
      <c r="F97" s="18" t="e">
        <f t="shared" si="12"/>
        <v>#VALUE!</v>
      </c>
      <c r="G97" s="18" t="str">
        <f t="shared" si="13"/>
        <v/>
      </c>
      <c r="H97" s="18" t="e">
        <f t="shared" si="14"/>
        <v>#VALUE!</v>
      </c>
      <c r="I97" s="18" t="e">
        <f t="shared" si="15"/>
        <v>#VALUE!</v>
      </c>
      <c r="J97" s="18" t="e">
        <f>VLOOKUP(E97,K1数据库!C:Q,2,0)</f>
        <v>#N/A</v>
      </c>
      <c r="K97" s="18" t="e">
        <f>VLOOKUP(E97,K1数据库!C:Q,3,0)</f>
        <v>#N/A</v>
      </c>
      <c r="L97" s="19" t="e">
        <f>VLOOKUP(E97,K1数据库!C:Q,4,0)*C97</f>
        <v>#N/A</v>
      </c>
      <c r="M97" s="18" t="e">
        <f>VLOOKUP(E97,K1数据库!C:Q,5,0)</f>
        <v>#N/A</v>
      </c>
      <c r="N97" s="18" t="e">
        <f>VLOOKUP(E97,K1数据库!C:Q,6,0)</f>
        <v>#N/A</v>
      </c>
      <c r="O97" s="18"/>
      <c r="P97" s="18" t="e">
        <f>VLOOKUP(E97,K1数据库!C:Q,7,0)</f>
        <v>#N/A</v>
      </c>
      <c r="Q97" s="18" t="e">
        <f>VLOOKUP(E97,K1数据库!C:Q,8,0)</f>
        <v>#N/A</v>
      </c>
      <c r="R97" s="25" t="e">
        <f>VLOOKUP(E97,K1数据库!C:Q,9,0)*C97</f>
        <v>#N/A</v>
      </c>
      <c r="S97" s="18" t="e">
        <f>VLOOKUP(E97,K1数据库!C:Q,10,0)</f>
        <v>#N/A</v>
      </c>
      <c r="T97" s="18" t="e">
        <f>VLOOKUP(E97,K1数据库!C:Q,11,0)</f>
        <v>#N/A</v>
      </c>
      <c r="U97" s="18"/>
      <c r="V97" s="18" t="e">
        <f>VLOOKUP(E97,K1数据库!C:Q,12,0)</f>
        <v>#N/A</v>
      </c>
      <c r="W97" s="18" t="e">
        <f>VLOOKUP(E97,K1数据库!C:Q,13,0)</f>
        <v>#N/A</v>
      </c>
      <c r="X97" s="27" t="e">
        <f t="shared" si="16"/>
        <v>#VALUE!</v>
      </c>
      <c r="Y97" s="18" t="e">
        <f>VLOOKUP(E97,K1数据库!C:Q,14,0)</f>
        <v>#N/A</v>
      </c>
      <c r="Z97" s="18" t="e">
        <f>VLOOKUP(E97,K1数据库!C:Q,15,0)</f>
        <v>#N/A</v>
      </c>
      <c r="AA97" s="18"/>
    </row>
    <row r="98" spans="1:27" x14ac:dyDescent="0.25">
      <c r="A98" s="22"/>
      <c r="B98" s="3"/>
      <c r="C98" s="3"/>
      <c r="D98" s="3"/>
      <c r="E98" s="18" t="str">
        <f t="shared" si="11"/>
        <v/>
      </c>
      <c r="F98" s="18" t="e">
        <f t="shared" si="12"/>
        <v>#VALUE!</v>
      </c>
      <c r="G98" s="18" t="str">
        <f t="shared" si="13"/>
        <v/>
      </c>
      <c r="H98" s="18" t="e">
        <f t="shared" si="14"/>
        <v>#VALUE!</v>
      </c>
      <c r="I98" s="18" t="e">
        <f t="shared" si="15"/>
        <v>#VALUE!</v>
      </c>
      <c r="J98" s="18" t="e">
        <f>VLOOKUP(E98,K1数据库!C:Q,2,0)</f>
        <v>#N/A</v>
      </c>
      <c r="K98" s="18" t="e">
        <f>VLOOKUP(E98,K1数据库!C:Q,3,0)</f>
        <v>#N/A</v>
      </c>
      <c r="L98" s="19" t="e">
        <f>VLOOKUP(E98,K1数据库!C:Q,4,0)*C98</f>
        <v>#N/A</v>
      </c>
      <c r="M98" s="18" t="e">
        <f>VLOOKUP(E98,K1数据库!C:Q,5,0)</f>
        <v>#N/A</v>
      </c>
      <c r="N98" s="18" t="e">
        <f>VLOOKUP(E98,K1数据库!C:Q,6,0)</f>
        <v>#N/A</v>
      </c>
      <c r="O98" s="18"/>
      <c r="P98" s="18" t="e">
        <f>VLOOKUP(E98,K1数据库!C:Q,7,0)</f>
        <v>#N/A</v>
      </c>
      <c r="Q98" s="18" t="e">
        <f>VLOOKUP(E98,K1数据库!C:Q,8,0)</f>
        <v>#N/A</v>
      </c>
      <c r="R98" s="25" t="e">
        <f>VLOOKUP(E98,K1数据库!C:Q,9,0)*C98</f>
        <v>#N/A</v>
      </c>
      <c r="S98" s="18" t="e">
        <f>VLOOKUP(E98,K1数据库!C:Q,10,0)</f>
        <v>#N/A</v>
      </c>
      <c r="T98" s="18" t="e">
        <f>VLOOKUP(E98,K1数据库!C:Q,11,0)</f>
        <v>#N/A</v>
      </c>
      <c r="U98" s="18"/>
      <c r="V98" s="18" t="e">
        <f>VLOOKUP(E98,K1数据库!C:Q,12,0)</f>
        <v>#N/A</v>
      </c>
      <c r="W98" s="18" t="e">
        <f>VLOOKUP(E98,K1数据库!C:Q,13,0)</f>
        <v>#N/A</v>
      </c>
      <c r="X98" s="27" t="e">
        <f t="shared" si="16"/>
        <v>#VALUE!</v>
      </c>
      <c r="Y98" s="18" t="e">
        <f>VLOOKUP(E98,K1数据库!C:Q,14,0)</f>
        <v>#N/A</v>
      </c>
      <c r="Z98" s="18" t="e">
        <f>VLOOKUP(E98,K1数据库!C:Q,15,0)</f>
        <v>#N/A</v>
      </c>
      <c r="AA98" s="18"/>
    </row>
    <row r="99" spans="1:27" x14ac:dyDescent="0.25">
      <c r="A99" s="22"/>
      <c r="B99" s="3"/>
      <c r="C99" s="3"/>
      <c r="D99" s="3"/>
      <c r="E99" s="18" t="str">
        <f t="shared" si="11"/>
        <v/>
      </c>
      <c r="F99" s="18" t="e">
        <f t="shared" si="12"/>
        <v>#VALUE!</v>
      </c>
      <c r="G99" s="18" t="str">
        <f t="shared" si="13"/>
        <v/>
      </c>
      <c r="H99" s="18" t="e">
        <f t="shared" si="14"/>
        <v>#VALUE!</v>
      </c>
      <c r="I99" s="18" t="e">
        <f t="shared" si="15"/>
        <v>#VALUE!</v>
      </c>
      <c r="J99" s="18" t="e">
        <f>VLOOKUP(E99,K1数据库!C:Q,2,0)</f>
        <v>#N/A</v>
      </c>
      <c r="K99" s="18" t="e">
        <f>VLOOKUP(E99,K1数据库!C:Q,3,0)</f>
        <v>#N/A</v>
      </c>
      <c r="L99" s="19" t="e">
        <f>VLOOKUP(E99,K1数据库!C:Q,4,0)*C99</f>
        <v>#N/A</v>
      </c>
      <c r="M99" s="18" t="e">
        <f>VLOOKUP(E99,K1数据库!C:Q,5,0)</f>
        <v>#N/A</v>
      </c>
      <c r="N99" s="18" t="e">
        <f>VLOOKUP(E99,K1数据库!C:Q,6,0)</f>
        <v>#N/A</v>
      </c>
      <c r="O99" s="18"/>
      <c r="P99" s="18" t="e">
        <f>VLOOKUP(E99,K1数据库!C:Q,7,0)</f>
        <v>#N/A</v>
      </c>
      <c r="Q99" s="18" t="e">
        <f>VLOOKUP(E99,K1数据库!C:Q,8,0)</f>
        <v>#N/A</v>
      </c>
      <c r="R99" s="25" t="e">
        <f>VLOOKUP(E99,K1数据库!C:Q,9,0)*C99</f>
        <v>#N/A</v>
      </c>
      <c r="S99" s="18" t="e">
        <f>VLOOKUP(E99,K1数据库!C:Q,10,0)</f>
        <v>#N/A</v>
      </c>
      <c r="T99" s="18" t="e">
        <f>VLOOKUP(E99,K1数据库!C:Q,11,0)</f>
        <v>#N/A</v>
      </c>
      <c r="U99" s="18"/>
      <c r="V99" s="18" t="e">
        <f>VLOOKUP(E99,K1数据库!C:Q,12,0)</f>
        <v>#N/A</v>
      </c>
      <c r="W99" s="18" t="e">
        <f>VLOOKUP(E99,K1数据库!C:Q,13,0)</f>
        <v>#N/A</v>
      </c>
      <c r="X99" s="27" t="e">
        <f t="shared" si="16"/>
        <v>#VALUE!</v>
      </c>
      <c r="Y99" s="18" t="e">
        <f>VLOOKUP(E99,K1数据库!C:Q,14,0)</f>
        <v>#N/A</v>
      </c>
      <c r="Z99" s="18" t="e">
        <f>VLOOKUP(E99,K1数据库!C:Q,15,0)</f>
        <v>#N/A</v>
      </c>
      <c r="AA99" s="18"/>
    </row>
    <row r="100" spans="1:27" x14ac:dyDescent="0.25">
      <c r="A100" s="22"/>
      <c r="B100" s="3"/>
      <c r="C100" s="3"/>
      <c r="D100" s="3"/>
      <c r="E100" s="18" t="str">
        <f t="shared" si="11"/>
        <v/>
      </c>
      <c r="F100" s="18" t="e">
        <f t="shared" si="12"/>
        <v>#VALUE!</v>
      </c>
      <c r="G100" s="18" t="str">
        <f t="shared" si="13"/>
        <v/>
      </c>
      <c r="H100" s="18" t="e">
        <f t="shared" si="14"/>
        <v>#VALUE!</v>
      </c>
      <c r="I100" s="18" t="e">
        <f t="shared" si="15"/>
        <v>#VALUE!</v>
      </c>
      <c r="J100" s="18" t="e">
        <f>VLOOKUP(E100,K1数据库!C:Q,2,0)</f>
        <v>#N/A</v>
      </c>
      <c r="K100" s="18" t="e">
        <f>VLOOKUP(E100,K1数据库!C:Q,3,0)</f>
        <v>#N/A</v>
      </c>
      <c r="L100" s="19" t="e">
        <f>VLOOKUP(E100,K1数据库!C:Q,4,0)*C100</f>
        <v>#N/A</v>
      </c>
      <c r="M100" s="18" t="e">
        <f>VLOOKUP(E100,K1数据库!C:Q,5,0)</f>
        <v>#N/A</v>
      </c>
      <c r="N100" s="18" t="e">
        <f>VLOOKUP(E100,K1数据库!C:Q,6,0)</f>
        <v>#N/A</v>
      </c>
      <c r="O100" s="18"/>
      <c r="P100" s="18" t="e">
        <f>VLOOKUP(E100,K1数据库!C:Q,7,0)</f>
        <v>#N/A</v>
      </c>
      <c r="Q100" s="18" t="e">
        <f>VLOOKUP(E100,K1数据库!C:Q,8,0)</f>
        <v>#N/A</v>
      </c>
      <c r="R100" s="25" t="e">
        <f>VLOOKUP(E100,K1数据库!C:Q,9,0)*C100</f>
        <v>#N/A</v>
      </c>
      <c r="S100" s="18" t="e">
        <f>VLOOKUP(E100,K1数据库!C:Q,10,0)</f>
        <v>#N/A</v>
      </c>
      <c r="T100" s="18" t="e">
        <f>VLOOKUP(E100,K1数据库!C:Q,11,0)</f>
        <v>#N/A</v>
      </c>
      <c r="U100" s="18"/>
      <c r="V100" s="18" t="e">
        <f>VLOOKUP(E100,K1数据库!C:Q,12,0)</f>
        <v>#N/A</v>
      </c>
      <c r="W100" s="18" t="e">
        <f>VLOOKUP(E100,K1数据库!C:Q,13,0)</f>
        <v>#N/A</v>
      </c>
      <c r="X100" s="27" t="e">
        <f t="shared" si="16"/>
        <v>#VALUE!</v>
      </c>
      <c r="Y100" s="18" t="e">
        <f>VLOOKUP(E100,K1数据库!C:Q,14,0)</f>
        <v>#N/A</v>
      </c>
      <c r="Z100" s="18" t="e">
        <f>VLOOKUP(E100,K1数据库!C:Q,15,0)</f>
        <v>#N/A</v>
      </c>
      <c r="AA100" s="18"/>
    </row>
  </sheetData>
  <sheetProtection algorithmName="SHA-512" hashValue="RpMJPv05ntY638iGKD/kn5m0i5R6mRdcV4JQRCQaZFneGutUWo8H3spDyRg4DmToDyQJLx/aPlak04mcYivHzg==" saltValue="Ai3UT+CzHuckhXalwD3mNA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  <ignoredErrors>
    <ignoredError sqref="F2:F11" formula="1"/>
  </ignoredError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F3A4A-180D-4BE4-9F74-1B2835B0E3CC}">
  <sheetPr codeName="Sheet133"/>
  <dimension ref="A1:Q5"/>
  <sheetViews>
    <sheetView workbookViewId="0">
      <selection activeCell="N9" sqref="N9"/>
    </sheetView>
  </sheetViews>
  <sheetFormatPr defaultRowHeight="14" x14ac:dyDescent="0.25"/>
  <cols>
    <col min="1" max="1" width="16.90625" bestFit="1" customWidth="1"/>
    <col min="2" max="2" width="8.7265625" style="35"/>
    <col min="5" max="5" width="14.6328125" bestFit="1" customWidth="1"/>
  </cols>
  <sheetData>
    <row r="1" spans="1:17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78"/>
      <c r="I1" s="78"/>
      <c r="J1" s="78"/>
      <c r="K1" s="78"/>
      <c r="L1" s="78"/>
      <c r="M1" s="79"/>
      <c r="N1" s="80" t="s">
        <v>296</v>
      </c>
      <c r="O1" s="81"/>
      <c r="P1" s="81"/>
      <c r="Q1" s="91"/>
    </row>
    <row r="2" spans="1:17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3" t="s">
        <v>32</v>
      </c>
      <c r="G2" s="1" t="s">
        <v>3</v>
      </c>
      <c r="H2" s="1" t="s">
        <v>4</v>
      </c>
      <c r="I2" s="1" t="s">
        <v>12</v>
      </c>
      <c r="J2" s="1" t="s">
        <v>2</v>
      </c>
      <c r="K2" s="3" t="s">
        <v>32</v>
      </c>
      <c r="L2" s="1" t="s">
        <v>3</v>
      </c>
      <c r="M2" s="1" t="s">
        <v>4</v>
      </c>
      <c r="N2" s="1" t="s">
        <v>12</v>
      </c>
      <c r="O2" s="1" t="s">
        <v>2</v>
      </c>
      <c r="P2" s="28" t="s">
        <v>3</v>
      </c>
      <c r="Q2" s="1" t="s">
        <v>4</v>
      </c>
    </row>
    <row r="3" spans="1:17" ht="15.5" x14ac:dyDescent="0.25">
      <c r="A3" s="3" t="s">
        <v>483</v>
      </c>
      <c r="B3" s="3" t="s">
        <v>484</v>
      </c>
      <c r="C3" s="3" t="s">
        <v>191</v>
      </c>
      <c r="D3" s="3" t="s">
        <v>181</v>
      </c>
      <c r="E3" s="3" t="s">
        <v>196</v>
      </c>
      <c r="F3" s="7" t="s">
        <v>485</v>
      </c>
      <c r="G3" s="1" t="s">
        <v>15</v>
      </c>
      <c r="H3" s="1" t="s">
        <v>7</v>
      </c>
      <c r="I3" s="3" t="s">
        <v>116</v>
      </c>
      <c r="J3" s="7" t="s">
        <v>139</v>
      </c>
      <c r="K3" s="7"/>
      <c r="L3" s="1" t="s">
        <v>16</v>
      </c>
      <c r="M3" s="1" t="s">
        <v>7</v>
      </c>
      <c r="N3" s="3" t="s">
        <v>116</v>
      </c>
      <c r="O3" s="7" t="s">
        <v>139</v>
      </c>
      <c r="P3" s="28" t="s">
        <v>16</v>
      </c>
      <c r="Q3" s="3" t="s">
        <v>271</v>
      </c>
    </row>
    <row r="4" spans="1:17" ht="15.5" x14ac:dyDescent="0.25">
      <c r="A4" s="3"/>
      <c r="B4" s="1"/>
      <c r="C4" s="3" t="s">
        <v>192</v>
      </c>
      <c r="D4" s="3" t="s">
        <v>181</v>
      </c>
      <c r="E4" s="3" t="s">
        <v>196</v>
      </c>
      <c r="F4" s="3">
        <v>0.32</v>
      </c>
      <c r="G4" s="1" t="s">
        <v>15</v>
      </c>
      <c r="H4" s="1" t="s">
        <v>7</v>
      </c>
      <c r="I4" s="3" t="s">
        <v>116</v>
      </c>
      <c r="J4" s="7" t="s">
        <v>139</v>
      </c>
      <c r="K4" s="3">
        <v>4.4999999999999998E-2</v>
      </c>
      <c r="L4" s="1" t="s">
        <v>16</v>
      </c>
      <c r="M4" s="1" t="s">
        <v>7</v>
      </c>
      <c r="N4" s="3" t="s">
        <v>116</v>
      </c>
      <c r="O4" s="7" t="s">
        <v>139</v>
      </c>
      <c r="P4" s="28" t="s">
        <v>16</v>
      </c>
      <c r="Q4" s="3" t="s">
        <v>271</v>
      </c>
    </row>
    <row r="5" spans="1:17" ht="15.5" x14ac:dyDescent="0.25">
      <c r="A5" s="3"/>
      <c r="B5" s="1"/>
      <c r="C5" s="3" t="s">
        <v>193</v>
      </c>
      <c r="D5" s="3" t="s">
        <v>181</v>
      </c>
      <c r="E5" s="3" t="s">
        <v>298</v>
      </c>
      <c r="F5" s="3">
        <v>0.42</v>
      </c>
      <c r="G5" s="1" t="s">
        <v>15</v>
      </c>
      <c r="H5" s="1" t="s">
        <v>7</v>
      </c>
      <c r="I5" s="3" t="s">
        <v>116</v>
      </c>
      <c r="J5" s="7" t="s">
        <v>139</v>
      </c>
      <c r="K5" s="3">
        <v>0.08</v>
      </c>
      <c r="L5" s="1" t="s">
        <v>16</v>
      </c>
      <c r="M5" s="1" t="s">
        <v>7</v>
      </c>
      <c r="N5" s="3" t="s">
        <v>116</v>
      </c>
      <c r="O5" s="7" t="s">
        <v>139</v>
      </c>
      <c r="P5" s="28" t="s">
        <v>16</v>
      </c>
      <c r="Q5" s="3" t="s">
        <v>271</v>
      </c>
    </row>
  </sheetData>
  <sheetProtection algorithmName="SHA-512" hashValue="wr5EY1jaDhzOOpYoZhFz1nRJjDcc9GgI3b/7zKO/zLAlA9QdK4J6bj0UXqup2fpiuInD+vkC4w6WGhkhYtGQ8g==" saltValue="JuNcas3wLCDt7HbzRdtZOA==" spinCount="100000" sheet="1" objects="1" scenarios="1"/>
  <mergeCells count="2">
    <mergeCell ref="C1:M1"/>
    <mergeCell ref="N1:Q1"/>
  </mergeCells>
  <phoneticPr fontId="6" type="noConversion"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A864-4E6F-45C2-9914-EE8267090EC5}">
  <sheetPr codeName="Sheet134"/>
  <dimension ref="A1:T100"/>
  <sheetViews>
    <sheetView workbookViewId="0"/>
  </sheetViews>
  <sheetFormatPr defaultRowHeight="14" x14ac:dyDescent="0.25"/>
  <cols>
    <col min="1" max="1" width="16.90625" style="23" bestFit="1" customWidth="1"/>
    <col min="2" max="2" width="16.90625" style="35" bestFit="1" customWidth="1"/>
    <col min="3" max="5" width="5.26953125" bestFit="1" customWidth="1"/>
    <col min="6" max="6" width="13.453125" bestFit="1" customWidth="1"/>
    <col min="7" max="8" width="10.26953125" bestFit="1" customWidth="1"/>
    <col min="9" max="9" width="11.36328125" bestFit="1" customWidth="1"/>
    <col min="10" max="10" width="13.453125" bestFit="1" customWidth="1"/>
    <col min="11" max="11" width="7.26953125" bestFit="1" customWidth="1"/>
    <col min="12" max="12" width="5.26953125" bestFit="1" customWidth="1"/>
    <col min="13" max="13" width="6.26953125" bestFit="1" customWidth="1"/>
    <col min="14" max="14" width="5.26953125" bestFit="1" customWidth="1"/>
    <col min="15" max="15" width="11.36328125" bestFit="1" customWidth="1"/>
    <col min="16" max="16" width="6.26953125" bestFit="1" customWidth="1"/>
    <col min="17" max="17" width="8.453125" bestFit="1" customWidth="1"/>
    <col min="18" max="18" width="5.26953125" bestFit="1" customWidth="1"/>
    <col min="19" max="19" width="6.26953125" bestFit="1" customWidth="1"/>
    <col min="20" max="20" width="5.26953125" bestFit="1" customWidth="1"/>
  </cols>
  <sheetData>
    <row r="1" spans="1:20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125</v>
      </c>
      <c r="F1" s="18" t="s">
        <v>153</v>
      </c>
      <c r="G1" s="18" t="s">
        <v>154</v>
      </c>
      <c r="H1" s="18" t="s">
        <v>155</v>
      </c>
      <c r="I1" s="18" t="s">
        <v>48</v>
      </c>
      <c r="J1" s="18" t="s">
        <v>82</v>
      </c>
      <c r="K1" s="19" t="s">
        <v>79</v>
      </c>
      <c r="L1" s="18" t="s">
        <v>3</v>
      </c>
      <c r="M1" s="18" t="s">
        <v>160</v>
      </c>
      <c r="N1" s="18" t="s">
        <v>5</v>
      </c>
      <c r="O1" s="18" t="s">
        <v>48</v>
      </c>
      <c r="P1" s="18" t="s">
        <v>82</v>
      </c>
      <c r="Q1" s="19" t="s">
        <v>79</v>
      </c>
      <c r="R1" s="18" t="s">
        <v>3</v>
      </c>
      <c r="S1" s="18" t="s">
        <v>160</v>
      </c>
      <c r="T1" s="18" t="s">
        <v>5</v>
      </c>
    </row>
    <row r="2" spans="1:20" x14ac:dyDescent="0.25">
      <c r="A2" s="22">
        <v>63</v>
      </c>
      <c r="B2" s="3" t="s">
        <v>1098</v>
      </c>
      <c r="C2" s="3">
        <v>2</v>
      </c>
      <c r="D2" s="3" t="s">
        <v>486</v>
      </c>
      <c r="E2" s="18" t="str">
        <f>TRIM(MID(SUBSTITUTE($B2,"-",REPT(" ",99)),COLUMN(B2)*99-98,99))</f>
        <v>A</v>
      </c>
      <c r="F2" s="18" t="str">
        <f>TRIM(MID(SUBSTITUTE($B2,"-",REPT(" ",99)),COLUMN(C2)*99-98,99))</f>
        <v>200x301</v>
      </c>
      <c r="G2" s="18">
        <f t="shared" ref="G2:H8" si="0">VALUE(TRIM(MID(SUBSTITUTE($F2,"x",REPT(" ",99)),COLUMN(A2)*99-98,99)))</f>
        <v>200</v>
      </c>
      <c r="H2" s="18">
        <f t="shared" si="0"/>
        <v>301</v>
      </c>
      <c r="I2" s="18" t="str">
        <f>VLOOKUP(E2,K2数据库!C:L,2,0)</f>
        <v>H型钢</v>
      </c>
      <c r="J2" s="18" t="str">
        <f>VLOOKUP(E2,K2数据库!C:L,3,0)</f>
        <v>H100x100x6x8</v>
      </c>
      <c r="K2" s="19">
        <f>VLOOKUP(E2,K2数据库!C:L,4,0)*C2</f>
        <v>0.4</v>
      </c>
      <c r="L2" s="18" t="str">
        <f>VLOOKUP(E2,K2数据库!C:L,5,0)</f>
        <v>m</v>
      </c>
      <c r="M2" s="18" t="str">
        <f>VLOOKUP(E2,K2数据库!C:L,6,0)</f>
        <v>Q235B</v>
      </c>
      <c r="N2" s="18"/>
      <c r="O2" s="18" t="str">
        <f>VLOOKUP(E2,K2数据库!C:L,7,0)</f>
        <v>钢板</v>
      </c>
      <c r="P2" s="18" t="str">
        <f>VLOOKUP(E2,K2数据库!C:L,8,0)</f>
        <v>δ=10</v>
      </c>
      <c r="Q2" s="27">
        <f>IF(F2="",0,(G2/1000)*(H2/1000)*C2)</f>
        <v>0.12040000000000001</v>
      </c>
      <c r="R2" s="18" t="str">
        <f>VLOOKUP(E2,K2数据库!C:L,9,0)</f>
        <v>m²</v>
      </c>
      <c r="S2" s="18" t="str">
        <f>VLOOKUP(E2,K2数据库!C:L,10,0)</f>
        <v>Q235B</v>
      </c>
      <c r="T2" s="18"/>
    </row>
    <row r="3" spans="1:20" x14ac:dyDescent="0.25">
      <c r="A3" s="22"/>
      <c r="B3" s="3"/>
      <c r="C3" s="3"/>
      <c r="D3" s="3"/>
      <c r="E3" s="18" t="str">
        <f t="shared" ref="E3:E8" si="1">TRIM(MID(SUBSTITUTE($B3,"-",REPT(" ",99)),COLUMN(B3)*99-98,99))</f>
        <v/>
      </c>
      <c r="F3" s="18" t="str">
        <f t="shared" ref="F3:F8" si="2">TRIM(MID(SUBSTITUTE($B3,"-",REPT(" ",99)),COLUMN(C3)*99-98,99))</f>
        <v/>
      </c>
      <c r="G3" s="18" t="e">
        <f t="shared" si="0"/>
        <v>#VALUE!</v>
      </c>
      <c r="H3" s="18" t="e">
        <f t="shared" si="0"/>
        <v>#VALUE!</v>
      </c>
      <c r="I3" s="18" t="e">
        <f>VLOOKUP(E3,K2数据库!C:L,2,0)</f>
        <v>#N/A</v>
      </c>
      <c r="J3" s="18" t="e">
        <f>VLOOKUP(E3,K2数据库!C:L,3,0)</f>
        <v>#N/A</v>
      </c>
      <c r="K3" s="19" t="e">
        <f>VLOOKUP(E3,K2数据库!C:L,4,0)*C3</f>
        <v>#N/A</v>
      </c>
      <c r="L3" s="18" t="e">
        <f>VLOOKUP(E3,K2数据库!C:L,5,0)</f>
        <v>#N/A</v>
      </c>
      <c r="M3" s="18" t="e">
        <f>VLOOKUP(E3,K2数据库!C:L,6,0)</f>
        <v>#N/A</v>
      </c>
      <c r="N3" s="18"/>
      <c r="O3" s="18" t="e">
        <f>VLOOKUP(E3,K2数据库!C:L,7,0)</f>
        <v>#N/A</v>
      </c>
      <c r="P3" s="18" t="e">
        <f>VLOOKUP(E3,K2数据库!C:L,8,0)</f>
        <v>#N/A</v>
      </c>
      <c r="Q3" s="27">
        <f t="shared" ref="Q3:Q66" si="3">IF(F3="",0,(G3/1000)*(H3/1000)*C3)</f>
        <v>0</v>
      </c>
      <c r="R3" s="18" t="e">
        <f>VLOOKUP(E3,K2数据库!C:L,9,0)</f>
        <v>#N/A</v>
      </c>
      <c r="S3" s="18" t="e">
        <f>VLOOKUP(E3,K2数据库!C:L,10,0)</f>
        <v>#N/A</v>
      </c>
      <c r="T3" s="18"/>
    </row>
    <row r="4" spans="1:20" x14ac:dyDescent="0.25">
      <c r="A4" s="22"/>
      <c r="B4" s="3"/>
      <c r="C4" s="3"/>
      <c r="D4" s="3"/>
      <c r="E4" s="18" t="str">
        <f t="shared" si="1"/>
        <v/>
      </c>
      <c r="F4" s="18" t="str">
        <f t="shared" si="2"/>
        <v/>
      </c>
      <c r="G4" s="18" t="e">
        <f t="shared" si="0"/>
        <v>#VALUE!</v>
      </c>
      <c r="H4" s="18" t="e">
        <f t="shared" si="0"/>
        <v>#VALUE!</v>
      </c>
      <c r="I4" s="18" t="e">
        <f>VLOOKUP(E4,K2数据库!C:L,2,0)</f>
        <v>#N/A</v>
      </c>
      <c r="J4" s="18" t="e">
        <f>VLOOKUP(E4,K2数据库!C:L,3,0)</f>
        <v>#N/A</v>
      </c>
      <c r="K4" s="19" t="e">
        <f>VLOOKUP(E4,K2数据库!C:L,4,0)*C4</f>
        <v>#N/A</v>
      </c>
      <c r="L4" s="18" t="e">
        <f>VLOOKUP(E4,K2数据库!C:L,5,0)</f>
        <v>#N/A</v>
      </c>
      <c r="M4" s="18" t="e">
        <f>VLOOKUP(E4,K2数据库!C:L,6,0)</f>
        <v>#N/A</v>
      </c>
      <c r="N4" s="18"/>
      <c r="O4" s="18" t="e">
        <f>VLOOKUP(E4,K2数据库!C:L,7,0)</f>
        <v>#N/A</v>
      </c>
      <c r="P4" s="18" t="e">
        <f>VLOOKUP(E4,K2数据库!C:L,8,0)</f>
        <v>#N/A</v>
      </c>
      <c r="Q4" s="27">
        <f t="shared" si="3"/>
        <v>0</v>
      </c>
      <c r="R4" s="18" t="e">
        <f>VLOOKUP(E4,K2数据库!C:L,9,0)</f>
        <v>#N/A</v>
      </c>
      <c r="S4" s="18" t="e">
        <f>VLOOKUP(E4,K2数据库!C:L,10,0)</f>
        <v>#N/A</v>
      </c>
      <c r="T4" s="18"/>
    </row>
    <row r="5" spans="1:20" x14ac:dyDescent="0.25">
      <c r="A5" s="22"/>
      <c r="B5" s="3"/>
      <c r="C5" s="3"/>
      <c r="D5" s="3"/>
      <c r="E5" s="18" t="str">
        <f t="shared" si="1"/>
        <v/>
      </c>
      <c r="F5" s="18" t="str">
        <f t="shared" si="2"/>
        <v/>
      </c>
      <c r="G5" s="18" t="e">
        <f t="shared" si="0"/>
        <v>#VALUE!</v>
      </c>
      <c r="H5" s="18" t="e">
        <f t="shared" si="0"/>
        <v>#VALUE!</v>
      </c>
      <c r="I5" s="18" t="e">
        <f>VLOOKUP(E5,K2数据库!C:L,2,0)</f>
        <v>#N/A</v>
      </c>
      <c r="J5" s="18" t="e">
        <f>VLOOKUP(E5,K2数据库!C:L,3,0)</f>
        <v>#N/A</v>
      </c>
      <c r="K5" s="19" t="e">
        <f>VLOOKUP(E5,K2数据库!C:L,4,0)*C5</f>
        <v>#N/A</v>
      </c>
      <c r="L5" s="18" t="e">
        <f>VLOOKUP(E5,K2数据库!C:L,5,0)</f>
        <v>#N/A</v>
      </c>
      <c r="M5" s="18" t="e">
        <f>VLOOKUP(E5,K2数据库!C:L,6,0)</f>
        <v>#N/A</v>
      </c>
      <c r="N5" s="18"/>
      <c r="O5" s="18" t="e">
        <f>VLOOKUP(E5,K2数据库!C:L,7,0)</f>
        <v>#N/A</v>
      </c>
      <c r="P5" s="18" t="e">
        <f>VLOOKUP(E5,K2数据库!C:L,8,0)</f>
        <v>#N/A</v>
      </c>
      <c r="Q5" s="27">
        <f t="shared" si="3"/>
        <v>0</v>
      </c>
      <c r="R5" s="18" t="e">
        <f>VLOOKUP(E5,K2数据库!C:L,9,0)</f>
        <v>#N/A</v>
      </c>
      <c r="S5" s="18" t="e">
        <f>VLOOKUP(E5,K2数据库!C:L,10,0)</f>
        <v>#N/A</v>
      </c>
      <c r="T5" s="18"/>
    </row>
    <row r="6" spans="1:20" x14ac:dyDescent="0.25">
      <c r="A6" s="22"/>
      <c r="B6" s="3"/>
      <c r="C6" s="3"/>
      <c r="D6" s="3"/>
      <c r="E6" s="18" t="str">
        <f t="shared" si="1"/>
        <v/>
      </c>
      <c r="F6" s="18" t="str">
        <f t="shared" si="2"/>
        <v/>
      </c>
      <c r="G6" s="18" t="e">
        <f t="shared" si="0"/>
        <v>#VALUE!</v>
      </c>
      <c r="H6" s="18" t="e">
        <f t="shared" si="0"/>
        <v>#VALUE!</v>
      </c>
      <c r="I6" s="18" t="e">
        <f>VLOOKUP(E6,K2数据库!C:L,2,0)</f>
        <v>#N/A</v>
      </c>
      <c r="J6" s="18" t="e">
        <f>VLOOKUP(E6,K2数据库!C:L,3,0)</f>
        <v>#N/A</v>
      </c>
      <c r="K6" s="19" t="e">
        <f>VLOOKUP(E6,K2数据库!C:L,4,0)*C6</f>
        <v>#N/A</v>
      </c>
      <c r="L6" s="18" t="e">
        <f>VLOOKUP(E6,K2数据库!C:L,5,0)</f>
        <v>#N/A</v>
      </c>
      <c r="M6" s="18" t="e">
        <f>VLOOKUP(E6,K2数据库!C:L,6,0)</f>
        <v>#N/A</v>
      </c>
      <c r="N6" s="18"/>
      <c r="O6" s="18" t="e">
        <f>VLOOKUP(E6,K2数据库!C:L,7,0)</f>
        <v>#N/A</v>
      </c>
      <c r="P6" s="18" t="e">
        <f>VLOOKUP(E6,K2数据库!C:L,8,0)</f>
        <v>#N/A</v>
      </c>
      <c r="Q6" s="27">
        <f t="shared" si="3"/>
        <v>0</v>
      </c>
      <c r="R6" s="18" t="e">
        <f>VLOOKUP(E6,K2数据库!C:L,9,0)</f>
        <v>#N/A</v>
      </c>
      <c r="S6" s="18" t="e">
        <f>VLOOKUP(E6,K2数据库!C:L,10,0)</f>
        <v>#N/A</v>
      </c>
      <c r="T6" s="18"/>
    </row>
    <row r="7" spans="1:20" x14ac:dyDescent="0.25">
      <c r="A7" s="22"/>
      <c r="B7" s="3"/>
      <c r="C7" s="3"/>
      <c r="D7" s="3"/>
      <c r="E7" s="18" t="str">
        <f t="shared" si="1"/>
        <v/>
      </c>
      <c r="F7" s="18" t="str">
        <f t="shared" si="2"/>
        <v/>
      </c>
      <c r="G7" s="18" t="e">
        <f t="shared" si="0"/>
        <v>#VALUE!</v>
      </c>
      <c r="H7" s="18" t="e">
        <f t="shared" si="0"/>
        <v>#VALUE!</v>
      </c>
      <c r="I7" s="18" t="e">
        <f>VLOOKUP(E7,K2数据库!C:L,2,0)</f>
        <v>#N/A</v>
      </c>
      <c r="J7" s="18" t="e">
        <f>VLOOKUP(E7,K2数据库!C:L,3,0)</f>
        <v>#N/A</v>
      </c>
      <c r="K7" s="19" t="e">
        <f>VLOOKUP(E7,K2数据库!C:L,4,0)*C7</f>
        <v>#N/A</v>
      </c>
      <c r="L7" s="18" t="e">
        <f>VLOOKUP(E7,K2数据库!C:L,5,0)</f>
        <v>#N/A</v>
      </c>
      <c r="M7" s="18" t="e">
        <f>VLOOKUP(E7,K2数据库!C:L,6,0)</f>
        <v>#N/A</v>
      </c>
      <c r="N7" s="18"/>
      <c r="O7" s="18" t="e">
        <f>VLOOKUP(E7,K2数据库!C:L,7,0)</f>
        <v>#N/A</v>
      </c>
      <c r="P7" s="18" t="e">
        <f>VLOOKUP(E7,K2数据库!C:L,8,0)</f>
        <v>#N/A</v>
      </c>
      <c r="Q7" s="27">
        <f t="shared" si="3"/>
        <v>0</v>
      </c>
      <c r="R7" s="18" t="e">
        <f>VLOOKUP(E7,K2数据库!C:L,9,0)</f>
        <v>#N/A</v>
      </c>
      <c r="S7" s="18" t="e">
        <f>VLOOKUP(E7,K2数据库!C:L,10,0)</f>
        <v>#N/A</v>
      </c>
      <c r="T7" s="18"/>
    </row>
    <row r="8" spans="1:20" x14ac:dyDescent="0.25">
      <c r="A8" s="22"/>
      <c r="B8" s="3"/>
      <c r="C8" s="3"/>
      <c r="D8" s="3"/>
      <c r="E8" s="18" t="str">
        <f t="shared" si="1"/>
        <v/>
      </c>
      <c r="F8" s="18" t="str">
        <f t="shared" si="2"/>
        <v/>
      </c>
      <c r="G8" s="18" t="e">
        <f t="shared" si="0"/>
        <v>#VALUE!</v>
      </c>
      <c r="H8" s="18" t="e">
        <f t="shared" si="0"/>
        <v>#VALUE!</v>
      </c>
      <c r="I8" s="18" t="e">
        <f>VLOOKUP(E8,K2数据库!C:L,2,0)</f>
        <v>#N/A</v>
      </c>
      <c r="J8" s="18" t="e">
        <f>VLOOKUP(E8,K2数据库!C:L,3,0)</f>
        <v>#N/A</v>
      </c>
      <c r="K8" s="19" t="e">
        <f>VLOOKUP(E8,K2数据库!C:L,4,0)*C8</f>
        <v>#N/A</v>
      </c>
      <c r="L8" s="18" t="e">
        <f>VLOOKUP(E8,K2数据库!C:L,5,0)</f>
        <v>#N/A</v>
      </c>
      <c r="M8" s="18" t="e">
        <f>VLOOKUP(E8,K2数据库!C:L,6,0)</f>
        <v>#N/A</v>
      </c>
      <c r="N8" s="18"/>
      <c r="O8" s="18" t="e">
        <f>VLOOKUP(E8,K2数据库!C:L,7,0)</f>
        <v>#N/A</v>
      </c>
      <c r="P8" s="18" t="e">
        <f>VLOOKUP(E8,K2数据库!C:L,8,0)</f>
        <v>#N/A</v>
      </c>
      <c r="Q8" s="27">
        <f t="shared" si="3"/>
        <v>0</v>
      </c>
      <c r="R8" s="18" t="e">
        <f>VLOOKUP(E8,K2数据库!C:L,9,0)</f>
        <v>#N/A</v>
      </c>
      <c r="S8" s="18" t="e">
        <f>VLOOKUP(E8,K2数据库!C:L,10,0)</f>
        <v>#N/A</v>
      </c>
      <c r="T8" s="18"/>
    </row>
    <row r="9" spans="1:20" x14ac:dyDescent="0.25">
      <c r="A9" s="22"/>
      <c r="B9" s="3"/>
      <c r="C9" s="3"/>
      <c r="D9" s="3"/>
      <c r="E9" s="18" t="str">
        <f t="shared" ref="E9:E72" si="4">TRIM(MID(SUBSTITUTE($B9,"-",REPT(" ",99)),COLUMN(B9)*99-98,99))</f>
        <v/>
      </c>
      <c r="F9" s="18" t="str">
        <f t="shared" ref="F9:F72" si="5">TRIM(MID(SUBSTITUTE($B9,"-",REPT(" ",99)),COLUMN(C9)*99-98,99))</f>
        <v/>
      </c>
      <c r="G9" s="18" t="e">
        <f t="shared" ref="G9:G72" si="6">VALUE(TRIM(MID(SUBSTITUTE($F9,"x",REPT(" ",99)),COLUMN(A9)*99-98,99)))</f>
        <v>#VALUE!</v>
      </c>
      <c r="H9" s="18" t="e">
        <f t="shared" ref="H9:H72" si="7">VALUE(TRIM(MID(SUBSTITUTE($F9,"x",REPT(" ",99)),COLUMN(B9)*99-98,99)))</f>
        <v>#VALUE!</v>
      </c>
      <c r="I9" s="18" t="e">
        <f>VLOOKUP(E9,K2数据库!C:L,2,0)</f>
        <v>#N/A</v>
      </c>
      <c r="J9" s="18" t="e">
        <f>VLOOKUP(E9,K2数据库!C:L,3,0)</f>
        <v>#N/A</v>
      </c>
      <c r="K9" s="19" t="e">
        <f>VLOOKUP(E9,K2数据库!C:L,4,0)*C9</f>
        <v>#N/A</v>
      </c>
      <c r="L9" s="18" t="e">
        <f>VLOOKUP(E9,K2数据库!C:L,5,0)</f>
        <v>#N/A</v>
      </c>
      <c r="M9" s="18" t="e">
        <f>VLOOKUP(E9,K2数据库!C:L,6,0)</f>
        <v>#N/A</v>
      </c>
      <c r="N9" s="18"/>
      <c r="O9" s="18" t="e">
        <f>VLOOKUP(E9,K2数据库!C:L,7,0)</f>
        <v>#N/A</v>
      </c>
      <c r="P9" s="18" t="e">
        <f>VLOOKUP(E9,K2数据库!C:L,8,0)</f>
        <v>#N/A</v>
      </c>
      <c r="Q9" s="27">
        <f t="shared" si="3"/>
        <v>0</v>
      </c>
      <c r="R9" s="18" t="e">
        <f>VLOOKUP(E9,K2数据库!C:L,9,0)</f>
        <v>#N/A</v>
      </c>
      <c r="S9" s="18" t="e">
        <f>VLOOKUP(E9,K2数据库!C:L,10,0)</f>
        <v>#N/A</v>
      </c>
      <c r="T9" s="18"/>
    </row>
    <row r="10" spans="1:20" x14ac:dyDescent="0.25">
      <c r="A10" s="22"/>
      <c r="B10" s="3"/>
      <c r="C10" s="3"/>
      <c r="D10" s="3"/>
      <c r="E10" s="18" t="str">
        <f t="shared" si="4"/>
        <v/>
      </c>
      <c r="F10" s="18" t="str">
        <f t="shared" si="5"/>
        <v/>
      </c>
      <c r="G10" s="18" t="e">
        <f t="shared" si="6"/>
        <v>#VALUE!</v>
      </c>
      <c r="H10" s="18" t="e">
        <f t="shared" si="7"/>
        <v>#VALUE!</v>
      </c>
      <c r="I10" s="18" t="e">
        <f>VLOOKUP(E10,K2数据库!C:L,2,0)</f>
        <v>#N/A</v>
      </c>
      <c r="J10" s="18" t="e">
        <f>VLOOKUP(E10,K2数据库!C:L,3,0)</f>
        <v>#N/A</v>
      </c>
      <c r="K10" s="19" t="e">
        <f>VLOOKUP(E10,K2数据库!C:L,4,0)*C10</f>
        <v>#N/A</v>
      </c>
      <c r="L10" s="18" t="e">
        <f>VLOOKUP(E10,K2数据库!C:L,5,0)</f>
        <v>#N/A</v>
      </c>
      <c r="M10" s="18" t="e">
        <f>VLOOKUP(E10,K2数据库!C:L,6,0)</f>
        <v>#N/A</v>
      </c>
      <c r="N10" s="18"/>
      <c r="O10" s="18" t="e">
        <f>VLOOKUP(E10,K2数据库!C:L,7,0)</f>
        <v>#N/A</v>
      </c>
      <c r="P10" s="18" t="e">
        <f>VLOOKUP(E10,K2数据库!C:L,8,0)</f>
        <v>#N/A</v>
      </c>
      <c r="Q10" s="27">
        <f t="shared" si="3"/>
        <v>0</v>
      </c>
      <c r="R10" s="18" t="e">
        <f>VLOOKUP(E10,K2数据库!C:L,9,0)</f>
        <v>#N/A</v>
      </c>
      <c r="S10" s="18" t="e">
        <f>VLOOKUP(E10,K2数据库!C:L,10,0)</f>
        <v>#N/A</v>
      </c>
      <c r="T10" s="18"/>
    </row>
    <row r="11" spans="1:20" x14ac:dyDescent="0.25">
      <c r="A11" s="22"/>
      <c r="B11" s="3"/>
      <c r="C11" s="3"/>
      <c r="D11" s="3"/>
      <c r="E11" s="18" t="str">
        <f t="shared" si="4"/>
        <v/>
      </c>
      <c r="F11" s="18" t="str">
        <f t="shared" si="5"/>
        <v/>
      </c>
      <c r="G11" s="18" t="e">
        <f t="shared" si="6"/>
        <v>#VALUE!</v>
      </c>
      <c r="H11" s="18" t="e">
        <f t="shared" si="7"/>
        <v>#VALUE!</v>
      </c>
      <c r="I11" s="18" t="e">
        <f>VLOOKUP(E11,K2数据库!C:L,2,0)</f>
        <v>#N/A</v>
      </c>
      <c r="J11" s="18" t="e">
        <f>VLOOKUP(E11,K2数据库!C:L,3,0)</f>
        <v>#N/A</v>
      </c>
      <c r="K11" s="19" t="e">
        <f>VLOOKUP(E11,K2数据库!C:L,4,0)*C11</f>
        <v>#N/A</v>
      </c>
      <c r="L11" s="18" t="e">
        <f>VLOOKUP(E11,K2数据库!C:L,5,0)</f>
        <v>#N/A</v>
      </c>
      <c r="M11" s="18" t="e">
        <f>VLOOKUP(E11,K2数据库!C:L,6,0)</f>
        <v>#N/A</v>
      </c>
      <c r="N11" s="18"/>
      <c r="O11" s="18" t="e">
        <f>VLOOKUP(E11,K2数据库!C:L,7,0)</f>
        <v>#N/A</v>
      </c>
      <c r="P11" s="18" t="e">
        <f>VLOOKUP(E11,K2数据库!C:L,8,0)</f>
        <v>#N/A</v>
      </c>
      <c r="Q11" s="27">
        <f t="shared" si="3"/>
        <v>0</v>
      </c>
      <c r="R11" s="18" t="e">
        <f>VLOOKUP(E11,K2数据库!C:L,9,0)</f>
        <v>#N/A</v>
      </c>
      <c r="S11" s="18" t="e">
        <f>VLOOKUP(E11,K2数据库!C:L,10,0)</f>
        <v>#N/A</v>
      </c>
      <c r="T11" s="18"/>
    </row>
    <row r="12" spans="1:20" x14ac:dyDescent="0.25">
      <c r="A12" s="22"/>
      <c r="B12" s="3"/>
      <c r="C12" s="3"/>
      <c r="D12" s="3"/>
      <c r="E12" s="18" t="str">
        <f t="shared" si="4"/>
        <v/>
      </c>
      <c r="F12" s="18" t="str">
        <f t="shared" si="5"/>
        <v/>
      </c>
      <c r="G12" s="18" t="e">
        <f t="shared" si="6"/>
        <v>#VALUE!</v>
      </c>
      <c r="H12" s="18" t="e">
        <f t="shared" si="7"/>
        <v>#VALUE!</v>
      </c>
      <c r="I12" s="18" t="e">
        <f>VLOOKUP(E12,K2数据库!C:L,2,0)</f>
        <v>#N/A</v>
      </c>
      <c r="J12" s="18" t="e">
        <f>VLOOKUP(E12,K2数据库!C:L,3,0)</f>
        <v>#N/A</v>
      </c>
      <c r="K12" s="19" t="e">
        <f>VLOOKUP(E12,K2数据库!C:L,4,0)*C12</f>
        <v>#N/A</v>
      </c>
      <c r="L12" s="18" t="e">
        <f>VLOOKUP(E12,K2数据库!C:L,5,0)</f>
        <v>#N/A</v>
      </c>
      <c r="M12" s="18" t="e">
        <f>VLOOKUP(E12,K2数据库!C:L,6,0)</f>
        <v>#N/A</v>
      </c>
      <c r="N12" s="18"/>
      <c r="O12" s="18" t="e">
        <f>VLOOKUP(E12,K2数据库!C:L,7,0)</f>
        <v>#N/A</v>
      </c>
      <c r="P12" s="18" t="e">
        <f>VLOOKUP(E12,K2数据库!C:L,8,0)</f>
        <v>#N/A</v>
      </c>
      <c r="Q12" s="27">
        <f t="shared" si="3"/>
        <v>0</v>
      </c>
      <c r="R12" s="18" t="e">
        <f>VLOOKUP(E12,K2数据库!C:L,9,0)</f>
        <v>#N/A</v>
      </c>
      <c r="S12" s="18" t="e">
        <f>VLOOKUP(E12,K2数据库!C:L,10,0)</f>
        <v>#N/A</v>
      </c>
      <c r="T12" s="18"/>
    </row>
    <row r="13" spans="1:20" x14ac:dyDescent="0.25">
      <c r="A13" s="22"/>
      <c r="B13" s="3"/>
      <c r="C13" s="3"/>
      <c r="D13" s="3"/>
      <c r="E13" s="18" t="str">
        <f t="shared" si="4"/>
        <v/>
      </c>
      <c r="F13" s="18" t="str">
        <f t="shared" si="5"/>
        <v/>
      </c>
      <c r="G13" s="18" t="e">
        <f t="shared" si="6"/>
        <v>#VALUE!</v>
      </c>
      <c r="H13" s="18" t="e">
        <f t="shared" si="7"/>
        <v>#VALUE!</v>
      </c>
      <c r="I13" s="18" t="e">
        <f>VLOOKUP(E13,K2数据库!C:L,2,0)</f>
        <v>#N/A</v>
      </c>
      <c r="J13" s="18" t="e">
        <f>VLOOKUP(E13,K2数据库!C:L,3,0)</f>
        <v>#N/A</v>
      </c>
      <c r="K13" s="19" t="e">
        <f>VLOOKUP(E13,K2数据库!C:L,4,0)*C13</f>
        <v>#N/A</v>
      </c>
      <c r="L13" s="18" t="e">
        <f>VLOOKUP(E13,K2数据库!C:L,5,0)</f>
        <v>#N/A</v>
      </c>
      <c r="M13" s="18" t="e">
        <f>VLOOKUP(E13,K2数据库!C:L,6,0)</f>
        <v>#N/A</v>
      </c>
      <c r="N13" s="18"/>
      <c r="O13" s="18" t="e">
        <f>VLOOKUP(E13,K2数据库!C:L,7,0)</f>
        <v>#N/A</v>
      </c>
      <c r="P13" s="18" t="e">
        <f>VLOOKUP(E13,K2数据库!C:L,8,0)</f>
        <v>#N/A</v>
      </c>
      <c r="Q13" s="27">
        <f t="shared" si="3"/>
        <v>0</v>
      </c>
      <c r="R13" s="18" t="e">
        <f>VLOOKUP(E13,K2数据库!C:L,9,0)</f>
        <v>#N/A</v>
      </c>
      <c r="S13" s="18" t="e">
        <f>VLOOKUP(E13,K2数据库!C:L,10,0)</f>
        <v>#N/A</v>
      </c>
      <c r="T13" s="18"/>
    </row>
    <row r="14" spans="1:20" x14ac:dyDescent="0.25">
      <c r="A14" s="22"/>
      <c r="B14" s="3"/>
      <c r="C14" s="3"/>
      <c r="D14" s="3"/>
      <c r="E14" s="18" t="str">
        <f t="shared" si="4"/>
        <v/>
      </c>
      <c r="F14" s="18" t="str">
        <f t="shared" si="5"/>
        <v/>
      </c>
      <c r="G14" s="18" t="e">
        <f t="shared" si="6"/>
        <v>#VALUE!</v>
      </c>
      <c r="H14" s="18" t="e">
        <f t="shared" si="7"/>
        <v>#VALUE!</v>
      </c>
      <c r="I14" s="18" t="e">
        <f>VLOOKUP(E14,K2数据库!C:L,2,0)</f>
        <v>#N/A</v>
      </c>
      <c r="J14" s="18" t="e">
        <f>VLOOKUP(E14,K2数据库!C:L,3,0)</f>
        <v>#N/A</v>
      </c>
      <c r="K14" s="19" t="e">
        <f>VLOOKUP(E14,K2数据库!C:L,4,0)*C14</f>
        <v>#N/A</v>
      </c>
      <c r="L14" s="18" t="e">
        <f>VLOOKUP(E14,K2数据库!C:L,5,0)</f>
        <v>#N/A</v>
      </c>
      <c r="M14" s="18" t="e">
        <f>VLOOKUP(E14,K2数据库!C:L,6,0)</f>
        <v>#N/A</v>
      </c>
      <c r="N14" s="18"/>
      <c r="O14" s="18" t="e">
        <f>VLOOKUP(E14,K2数据库!C:L,7,0)</f>
        <v>#N/A</v>
      </c>
      <c r="P14" s="18" t="e">
        <f>VLOOKUP(E14,K2数据库!C:L,8,0)</f>
        <v>#N/A</v>
      </c>
      <c r="Q14" s="27">
        <f t="shared" si="3"/>
        <v>0</v>
      </c>
      <c r="R14" s="18" t="e">
        <f>VLOOKUP(E14,K2数据库!C:L,9,0)</f>
        <v>#N/A</v>
      </c>
      <c r="S14" s="18" t="e">
        <f>VLOOKUP(E14,K2数据库!C:L,10,0)</f>
        <v>#N/A</v>
      </c>
      <c r="T14" s="18"/>
    </row>
    <row r="15" spans="1:20" x14ac:dyDescent="0.25">
      <c r="A15" s="22"/>
      <c r="B15" s="3"/>
      <c r="C15" s="3"/>
      <c r="D15" s="3"/>
      <c r="E15" s="18" t="str">
        <f t="shared" si="4"/>
        <v/>
      </c>
      <c r="F15" s="18" t="str">
        <f t="shared" si="5"/>
        <v/>
      </c>
      <c r="G15" s="18" t="e">
        <f t="shared" si="6"/>
        <v>#VALUE!</v>
      </c>
      <c r="H15" s="18" t="e">
        <f t="shared" si="7"/>
        <v>#VALUE!</v>
      </c>
      <c r="I15" s="18" t="e">
        <f>VLOOKUP(E15,K2数据库!C:L,2,0)</f>
        <v>#N/A</v>
      </c>
      <c r="J15" s="18" t="e">
        <f>VLOOKUP(E15,K2数据库!C:L,3,0)</f>
        <v>#N/A</v>
      </c>
      <c r="K15" s="19" t="e">
        <f>VLOOKUP(E15,K2数据库!C:L,4,0)*C15</f>
        <v>#N/A</v>
      </c>
      <c r="L15" s="18" t="e">
        <f>VLOOKUP(E15,K2数据库!C:L,5,0)</f>
        <v>#N/A</v>
      </c>
      <c r="M15" s="18" t="e">
        <f>VLOOKUP(E15,K2数据库!C:L,6,0)</f>
        <v>#N/A</v>
      </c>
      <c r="N15" s="18"/>
      <c r="O15" s="18" t="e">
        <f>VLOOKUP(E15,K2数据库!C:L,7,0)</f>
        <v>#N/A</v>
      </c>
      <c r="P15" s="18" t="e">
        <f>VLOOKUP(E15,K2数据库!C:L,8,0)</f>
        <v>#N/A</v>
      </c>
      <c r="Q15" s="27">
        <f t="shared" si="3"/>
        <v>0</v>
      </c>
      <c r="R15" s="18" t="e">
        <f>VLOOKUP(E15,K2数据库!C:L,9,0)</f>
        <v>#N/A</v>
      </c>
      <c r="S15" s="18" t="e">
        <f>VLOOKUP(E15,K2数据库!C:L,10,0)</f>
        <v>#N/A</v>
      </c>
      <c r="T15" s="18"/>
    </row>
    <row r="16" spans="1:20" x14ac:dyDescent="0.25">
      <c r="A16" s="22"/>
      <c r="B16" s="3"/>
      <c r="C16" s="3"/>
      <c r="D16" s="3"/>
      <c r="E16" s="18" t="str">
        <f t="shared" si="4"/>
        <v/>
      </c>
      <c r="F16" s="18" t="str">
        <f t="shared" si="5"/>
        <v/>
      </c>
      <c r="G16" s="18" t="e">
        <f t="shared" si="6"/>
        <v>#VALUE!</v>
      </c>
      <c r="H16" s="18" t="e">
        <f t="shared" si="7"/>
        <v>#VALUE!</v>
      </c>
      <c r="I16" s="18" t="e">
        <f>VLOOKUP(E16,K2数据库!C:L,2,0)</f>
        <v>#N/A</v>
      </c>
      <c r="J16" s="18" t="e">
        <f>VLOOKUP(E16,K2数据库!C:L,3,0)</f>
        <v>#N/A</v>
      </c>
      <c r="K16" s="19" t="e">
        <f>VLOOKUP(E16,K2数据库!C:L,4,0)*C16</f>
        <v>#N/A</v>
      </c>
      <c r="L16" s="18" t="e">
        <f>VLOOKUP(E16,K2数据库!C:L,5,0)</f>
        <v>#N/A</v>
      </c>
      <c r="M16" s="18" t="e">
        <f>VLOOKUP(E16,K2数据库!C:L,6,0)</f>
        <v>#N/A</v>
      </c>
      <c r="N16" s="18"/>
      <c r="O16" s="18" t="e">
        <f>VLOOKUP(E16,K2数据库!C:L,7,0)</f>
        <v>#N/A</v>
      </c>
      <c r="P16" s="18" t="e">
        <f>VLOOKUP(E16,K2数据库!C:L,8,0)</f>
        <v>#N/A</v>
      </c>
      <c r="Q16" s="27">
        <f t="shared" si="3"/>
        <v>0</v>
      </c>
      <c r="R16" s="18" t="e">
        <f>VLOOKUP(E16,K2数据库!C:L,9,0)</f>
        <v>#N/A</v>
      </c>
      <c r="S16" s="18" t="e">
        <f>VLOOKUP(E16,K2数据库!C:L,10,0)</f>
        <v>#N/A</v>
      </c>
      <c r="T16" s="18"/>
    </row>
    <row r="17" spans="1:20" x14ac:dyDescent="0.25">
      <c r="A17" s="22"/>
      <c r="B17" s="3"/>
      <c r="C17" s="3"/>
      <c r="D17" s="3"/>
      <c r="E17" s="18" t="str">
        <f t="shared" si="4"/>
        <v/>
      </c>
      <c r="F17" s="18" t="str">
        <f t="shared" si="5"/>
        <v/>
      </c>
      <c r="G17" s="18" t="e">
        <f t="shared" si="6"/>
        <v>#VALUE!</v>
      </c>
      <c r="H17" s="18" t="e">
        <f t="shared" si="7"/>
        <v>#VALUE!</v>
      </c>
      <c r="I17" s="18" t="e">
        <f>VLOOKUP(E17,K2数据库!C:L,2,0)</f>
        <v>#N/A</v>
      </c>
      <c r="J17" s="18" t="e">
        <f>VLOOKUP(E17,K2数据库!C:L,3,0)</f>
        <v>#N/A</v>
      </c>
      <c r="K17" s="19" t="e">
        <f>VLOOKUP(E17,K2数据库!C:L,4,0)*C17</f>
        <v>#N/A</v>
      </c>
      <c r="L17" s="18" t="e">
        <f>VLOOKUP(E17,K2数据库!C:L,5,0)</f>
        <v>#N/A</v>
      </c>
      <c r="M17" s="18" t="e">
        <f>VLOOKUP(E17,K2数据库!C:L,6,0)</f>
        <v>#N/A</v>
      </c>
      <c r="N17" s="18"/>
      <c r="O17" s="18" t="e">
        <f>VLOOKUP(E17,K2数据库!C:L,7,0)</f>
        <v>#N/A</v>
      </c>
      <c r="P17" s="18" t="e">
        <f>VLOOKUP(E17,K2数据库!C:L,8,0)</f>
        <v>#N/A</v>
      </c>
      <c r="Q17" s="27">
        <f t="shared" si="3"/>
        <v>0</v>
      </c>
      <c r="R17" s="18" t="e">
        <f>VLOOKUP(E17,K2数据库!C:L,9,0)</f>
        <v>#N/A</v>
      </c>
      <c r="S17" s="18" t="e">
        <f>VLOOKUP(E17,K2数据库!C:L,10,0)</f>
        <v>#N/A</v>
      </c>
      <c r="T17" s="18"/>
    </row>
    <row r="18" spans="1:20" x14ac:dyDescent="0.25">
      <c r="A18" s="22"/>
      <c r="B18" s="3"/>
      <c r="C18" s="3"/>
      <c r="D18" s="3"/>
      <c r="E18" s="18" t="str">
        <f t="shared" si="4"/>
        <v/>
      </c>
      <c r="F18" s="18" t="str">
        <f t="shared" si="5"/>
        <v/>
      </c>
      <c r="G18" s="18" t="e">
        <f t="shared" si="6"/>
        <v>#VALUE!</v>
      </c>
      <c r="H18" s="18" t="e">
        <f t="shared" si="7"/>
        <v>#VALUE!</v>
      </c>
      <c r="I18" s="18" t="e">
        <f>VLOOKUP(E18,K2数据库!C:L,2,0)</f>
        <v>#N/A</v>
      </c>
      <c r="J18" s="18" t="e">
        <f>VLOOKUP(E18,K2数据库!C:L,3,0)</f>
        <v>#N/A</v>
      </c>
      <c r="K18" s="19" t="e">
        <f>VLOOKUP(E18,K2数据库!C:L,4,0)*C18</f>
        <v>#N/A</v>
      </c>
      <c r="L18" s="18" t="e">
        <f>VLOOKUP(E18,K2数据库!C:L,5,0)</f>
        <v>#N/A</v>
      </c>
      <c r="M18" s="18" t="e">
        <f>VLOOKUP(E18,K2数据库!C:L,6,0)</f>
        <v>#N/A</v>
      </c>
      <c r="N18" s="18"/>
      <c r="O18" s="18" t="e">
        <f>VLOOKUP(E18,K2数据库!C:L,7,0)</f>
        <v>#N/A</v>
      </c>
      <c r="P18" s="18" t="e">
        <f>VLOOKUP(E18,K2数据库!C:L,8,0)</f>
        <v>#N/A</v>
      </c>
      <c r="Q18" s="27">
        <f t="shared" si="3"/>
        <v>0</v>
      </c>
      <c r="R18" s="18" t="e">
        <f>VLOOKUP(E18,K2数据库!C:L,9,0)</f>
        <v>#N/A</v>
      </c>
      <c r="S18" s="18" t="e">
        <f>VLOOKUP(E18,K2数据库!C:L,10,0)</f>
        <v>#N/A</v>
      </c>
      <c r="T18" s="18"/>
    </row>
    <row r="19" spans="1:20" x14ac:dyDescent="0.25">
      <c r="A19" s="22"/>
      <c r="B19" s="3"/>
      <c r="C19" s="3"/>
      <c r="D19" s="3"/>
      <c r="E19" s="18" t="str">
        <f t="shared" si="4"/>
        <v/>
      </c>
      <c r="F19" s="18" t="str">
        <f t="shared" si="5"/>
        <v/>
      </c>
      <c r="G19" s="18" t="e">
        <f t="shared" si="6"/>
        <v>#VALUE!</v>
      </c>
      <c r="H19" s="18" t="e">
        <f t="shared" si="7"/>
        <v>#VALUE!</v>
      </c>
      <c r="I19" s="18" t="e">
        <f>VLOOKUP(E19,K2数据库!C:L,2,0)</f>
        <v>#N/A</v>
      </c>
      <c r="J19" s="18" t="e">
        <f>VLOOKUP(E19,K2数据库!C:L,3,0)</f>
        <v>#N/A</v>
      </c>
      <c r="K19" s="19" t="e">
        <f>VLOOKUP(E19,K2数据库!C:L,4,0)*C19</f>
        <v>#N/A</v>
      </c>
      <c r="L19" s="18" t="e">
        <f>VLOOKUP(E19,K2数据库!C:L,5,0)</f>
        <v>#N/A</v>
      </c>
      <c r="M19" s="18" t="e">
        <f>VLOOKUP(E19,K2数据库!C:L,6,0)</f>
        <v>#N/A</v>
      </c>
      <c r="N19" s="18"/>
      <c r="O19" s="18" t="e">
        <f>VLOOKUP(E19,K2数据库!C:L,7,0)</f>
        <v>#N/A</v>
      </c>
      <c r="P19" s="18" t="e">
        <f>VLOOKUP(E19,K2数据库!C:L,8,0)</f>
        <v>#N/A</v>
      </c>
      <c r="Q19" s="27">
        <f t="shared" si="3"/>
        <v>0</v>
      </c>
      <c r="R19" s="18" t="e">
        <f>VLOOKUP(E19,K2数据库!C:L,9,0)</f>
        <v>#N/A</v>
      </c>
      <c r="S19" s="18" t="e">
        <f>VLOOKUP(E19,K2数据库!C:L,10,0)</f>
        <v>#N/A</v>
      </c>
      <c r="T19" s="18"/>
    </row>
    <row r="20" spans="1:20" x14ac:dyDescent="0.25">
      <c r="A20" s="22"/>
      <c r="B20" s="3"/>
      <c r="C20" s="3"/>
      <c r="D20" s="3"/>
      <c r="E20" s="18" t="str">
        <f t="shared" si="4"/>
        <v/>
      </c>
      <c r="F20" s="18" t="str">
        <f t="shared" si="5"/>
        <v/>
      </c>
      <c r="G20" s="18" t="e">
        <f t="shared" si="6"/>
        <v>#VALUE!</v>
      </c>
      <c r="H20" s="18" t="e">
        <f t="shared" si="7"/>
        <v>#VALUE!</v>
      </c>
      <c r="I20" s="18" t="e">
        <f>VLOOKUP(E20,K2数据库!C:L,2,0)</f>
        <v>#N/A</v>
      </c>
      <c r="J20" s="18" t="e">
        <f>VLOOKUP(E20,K2数据库!C:L,3,0)</f>
        <v>#N/A</v>
      </c>
      <c r="K20" s="19" t="e">
        <f>VLOOKUP(E20,K2数据库!C:L,4,0)*C20</f>
        <v>#N/A</v>
      </c>
      <c r="L20" s="18" t="e">
        <f>VLOOKUP(E20,K2数据库!C:L,5,0)</f>
        <v>#N/A</v>
      </c>
      <c r="M20" s="18" t="e">
        <f>VLOOKUP(E20,K2数据库!C:L,6,0)</f>
        <v>#N/A</v>
      </c>
      <c r="N20" s="18"/>
      <c r="O20" s="18" t="e">
        <f>VLOOKUP(E20,K2数据库!C:L,7,0)</f>
        <v>#N/A</v>
      </c>
      <c r="P20" s="18" t="e">
        <f>VLOOKUP(E20,K2数据库!C:L,8,0)</f>
        <v>#N/A</v>
      </c>
      <c r="Q20" s="27">
        <f t="shared" si="3"/>
        <v>0</v>
      </c>
      <c r="R20" s="18" t="e">
        <f>VLOOKUP(E20,K2数据库!C:L,9,0)</f>
        <v>#N/A</v>
      </c>
      <c r="S20" s="18" t="e">
        <f>VLOOKUP(E20,K2数据库!C:L,10,0)</f>
        <v>#N/A</v>
      </c>
      <c r="T20" s="18"/>
    </row>
    <row r="21" spans="1:20" x14ac:dyDescent="0.25">
      <c r="A21" s="22"/>
      <c r="B21" s="3"/>
      <c r="C21" s="3"/>
      <c r="D21" s="3"/>
      <c r="E21" s="18" t="str">
        <f t="shared" si="4"/>
        <v/>
      </c>
      <c r="F21" s="18" t="str">
        <f t="shared" si="5"/>
        <v/>
      </c>
      <c r="G21" s="18" t="e">
        <f t="shared" si="6"/>
        <v>#VALUE!</v>
      </c>
      <c r="H21" s="18" t="e">
        <f t="shared" si="7"/>
        <v>#VALUE!</v>
      </c>
      <c r="I21" s="18" t="e">
        <f>VLOOKUP(E21,K2数据库!C:L,2,0)</f>
        <v>#N/A</v>
      </c>
      <c r="J21" s="18" t="e">
        <f>VLOOKUP(E21,K2数据库!C:L,3,0)</f>
        <v>#N/A</v>
      </c>
      <c r="K21" s="19" t="e">
        <f>VLOOKUP(E21,K2数据库!C:L,4,0)*C21</f>
        <v>#N/A</v>
      </c>
      <c r="L21" s="18" t="e">
        <f>VLOOKUP(E21,K2数据库!C:L,5,0)</f>
        <v>#N/A</v>
      </c>
      <c r="M21" s="18" t="e">
        <f>VLOOKUP(E21,K2数据库!C:L,6,0)</f>
        <v>#N/A</v>
      </c>
      <c r="N21" s="18"/>
      <c r="O21" s="18" t="e">
        <f>VLOOKUP(E21,K2数据库!C:L,7,0)</f>
        <v>#N/A</v>
      </c>
      <c r="P21" s="18" t="e">
        <f>VLOOKUP(E21,K2数据库!C:L,8,0)</f>
        <v>#N/A</v>
      </c>
      <c r="Q21" s="27">
        <f t="shared" si="3"/>
        <v>0</v>
      </c>
      <c r="R21" s="18" t="e">
        <f>VLOOKUP(E21,K2数据库!C:L,9,0)</f>
        <v>#N/A</v>
      </c>
      <c r="S21" s="18" t="e">
        <f>VLOOKUP(E21,K2数据库!C:L,10,0)</f>
        <v>#N/A</v>
      </c>
      <c r="T21" s="18"/>
    </row>
    <row r="22" spans="1:20" x14ac:dyDescent="0.25">
      <c r="A22" s="22"/>
      <c r="B22" s="3"/>
      <c r="C22" s="3"/>
      <c r="D22" s="3"/>
      <c r="E22" s="18" t="str">
        <f t="shared" si="4"/>
        <v/>
      </c>
      <c r="F22" s="18" t="str">
        <f t="shared" si="5"/>
        <v/>
      </c>
      <c r="G22" s="18" t="e">
        <f t="shared" si="6"/>
        <v>#VALUE!</v>
      </c>
      <c r="H22" s="18" t="e">
        <f t="shared" si="7"/>
        <v>#VALUE!</v>
      </c>
      <c r="I22" s="18" t="e">
        <f>VLOOKUP(E22,K2数据库!C:L,2,0)</f>
        <v>#N/A</v>
      </c>
      <c r="J22" s="18" t="e">
        <f>VLOOKUP(E22,K2数据库!C:L,3,0)</f>
        <v>#N/A</v>
      </c>
      <c r="K22" s="19" t="e">
        <f>VLOOKUP(E22,K2数据库!C:L,4,0)*C22</f>
        <v>#N/A</v>
      </c>
      <c r="L22" s="18" t="e">
        <f>VLOOKUP(E22,K2数据库!C:L,5,0)</f>
        <v>#N/A</v>
      </c>
      <c r="M22" s="18" t="e">
        <f>VLOOKUP(E22,K2数据库!C:L,6,0)</f>
        <v>#N/A</v>
      </c>
      <c r="N22" s="18"/>
      <c r="O22" s="18" t="e">
        <f>VLOOKUP(E22,K2数据库!C:L,7,0)</f>
        <v>#N/A</v>
      </c>
      <c r="P22" s="18" t="e">
        <f>VLOOKUP(E22,K2数据库!C:L,8,0)</f>
        <v>#N/A</v>
      </c>
      <c r="Q22" s="27">
        <f t="shared" si="3"/>
        <v>0</v>
      </c>
      <c r="R22" s="18" t="e">
        <f>VLOOKUP(E22,K2数据库!C:L,9,0)</f>
        <v>#N/A</v>
      </c>
      <c r="S22" s="18" t="e">
        <f>VLOOKUP(E22,K2数据库!C:L,10,0)</f>
        <v>#N/A</v>
      </c>
      <c r="T22" s="18"/>
    </row>
    <row r="23" spans="1:20" x14ac:dyDescent="0.25">
      <c r="A23" s="22"/>
      <c r="B23" s="3"/>
      <c r="C23" s="3"/>
      <c r="D23" s="3"/>
      <c r="E23" s="18" t="str">
        <f t="shared" si="4"/>
        <v/>
      </c>
      <c r="F23" s="18" t="str">
        <f t="shared" si="5"/>
        <v/>
      </c>
      <c r="G23" s="18" t="e">
        <f t="shared" si="6"/>
        <v>#VALUE!</v>
      </c>
      <c r="H23" s="18" t="e">
        <f t="shared" si="7"/>
        <v>#VALUE!</v>
      </c>
      <c r="I23" s="18" t="e">
        <f>VLOOKUP(E23,K2数据库!C:L,2,0)</f>
        <v>#N/A</v>
      </c>
      <c r="J23" s="18" t="e">
        <f>VLOOKUP(E23,K2数据库!C:L,3,0)</f>
        <v>#N/A</v>
      </c>
      <c r="K23" s="19" t="e">
        <f>VLOOKUP(E23,K2数据库!C:L,4,0)*C23</f>
        <v>#N/A</v>
      </c>
      <c r="L23" s="18" t="e">
        <f>VLOOKUP(E23,K2数据库!C:L,5,0)</f>
        <v>#N/A</v>
      </c>
      <c r="M23" s="18" t="e">
        <f>VLOOKUP(E23,K2数据库!C:L,6,0)</f>
        <v>#N/A</v>
      </c>
      <c r="N23" s="18"/>
      <c r="O23" s="18" t="e">
        <f>VLOOKUP(E23,K2数据库!C:L,7,0)</f>
        <v>#N/A</v>
      </c>
      <c r="P23" s="18" t="e">
        <f>VLOOKUP(E23,K2数据库!C:L,8,0)</f>
        <v>#N/A</v>
      </c>
      <c r="Q23" s="27">
        <f t="shared" si="3"/>
        <v>0</v>
      </c>
      <c r="R23" s="18" t="e">
        <f>VLOOKUP(E23,K2数据库!C:L,9,0)</f>
        <v>#N/A</v>
      </c>
      <c r="S23" s="18" t="e">
        <f>VLOOKUP(E23,K2数据库!C:L,10,0)</f>
        <v>#N/A</v>
      </c>
      <c r="T23" s="18"/>
    </row>
    <row r="24" spans="1:20" x14ac:dyDescent="0.25">
      <c r="A24" s="22"/>
      <c r="B24" s="3"/>
      <c r="C24" s="3"/>
      <c r="D24" s="3"/>
      <c r="E24" s="18" t="str">
        <f t="shared" si="4"/>
        <v/>
      </c>
      <c r="F24" s="18" t="str">
        <f t="shared" si="5"/>
        <v/>
      </c>
      <c r="G24" s="18" t="e">
        <f t="shared" si="6"/>
        <v>#VALUE!</v>
      </c>
      <c r="H24" s="18" t="e">
        <f t="shared" si="7"/>
        <v>#VALUE!</v>
      </c>
      <c r="I24" s="18" t="e">
        <f>VLOOKUP(E24,K2数据库!C:L,2,0)</f>
        <v>#N/A</v>
      </c>
      <c r="J24" s="18" t="e">
        <f>VLOOKUP(E24,K2数据库!C:L,3,0)</f>
        <v>#N/A</v>
      </c>
      <c r="K24" s="19" t="e">
        <f>VLOOKUP(E24,K2数据库!C:L,4,0)*C24</f>
        <v>#N/A</v>
      </c>
      <c r="L24" s="18" t="e">
        <f>VLOOKUP(E24,K2数据库!C:L,5,0)</f>
        <v>#N/A</v>
      </c>
      <c r="M24" s="18" t="e">
        <f>VLOOKUP(E24,K2数据库!C:L,6,0)</f>
        <v>#N/A</v>
      </c>
      <c r="N24" s="18"/>
      <c r="O24" s="18" t="e">
        <f>VLOOKUP(E24,K2数据库!C:L,7,0)</f>
        <v>#N/A</v>
      </c>
      <c r="P24" s="18" t="e">
        <f>VLOOKUP(E24,K2数据库!C:L,8,0)</f>
        <v>#N/A</v>
      </c>
      <c r="Q24" s="27">
        <f t="shared" si="3"/>
        <v>0</v>
      </c>
      <c r="R24" s="18" t="e">
        <f>VLOOKUP(E24,K2数据库!C:L,9,0)</f>
        <v>#N/A</v>
      </c>
      <c r="S24" s="18" t="e">
        <f>VLOOKUP(E24,K2数据库!C:L,10,0)</f>
        <v>#N/A</v>
      </c>
      <c r="T24" s="18"/>
    </row>
    <row r="25" spans="1:20" x14ac:dyDescent="0.25">
      <c r="A25" s="22"/>
      <c r="B25" s="3"/>
      <c r="C25" s="3"/>
      <c r="D25" s="3"/>
      <c r="E25" s="18" t="str">
        <f t="shared" si="4"/>
        <v/>
      </c>
      <c r="F25" s="18" t="str">
        <f t="shared" si="5"/>
        <v/>
      </c>
      <c r="G25" s="18" t="e">
        <f t="shared" si="6"/>
        <v>#VALUE!</v>
      </c>
      <c r="H25" s="18" t="e">
        <f t="shared" si="7"/>
        <v>#VALUE!</v>
      </c>
      <c r="I25" s="18" t="e">
        <f>VLOOKUP(E25,K2数据库!C:L,2,0)</f>
        <v>#N/A</v>
      </c>
      <c r="J25" s="18" t="e">
        <f>VLOOKUP(E25,K2数据库!C:L,3,0)</f>
        <v>#N/A</v>
      </c>
      <c r="K25" s="19" t="e">
        <f>VLOOKUP(E25,K2数据库!C:L,4,0)*C25</f>
        <v>#N/A</v>
      </c>
      <c r="L25" s="18" t="e">
        <f>VLOOKUP(E25,K2数据库!C:L,5,0)</f>
        <v>#N/A</v>
      </c>
      <c r="M25" s="18" t="e">
        <f>VLOOKUP(E25,K2数据库!C:L,6,0)</f>
        <v>#N/A</v>
      </c>
      <c r="N25" s="18"/>
      <c r="O25" s="18" t="e">
        <f>VLOOKUP(E25,K2数据库!C:L,7,0)</f>
        <v>#N/A</v>
      </c>
      <c r="P25" s="18" t="e">
        <f>VLOOKUP(E25,K2数据库!C:L,8,0)</f>
        <v>#N/A</v>
      </c>
      <c r="Q25" s="27">
        <f t="shared" si="3"/>
        <v>0</v>
      </c>
      <c r="R25" s="18" t="e">
        <f>VLOOKUP(E25,K2数据库!C:L,9,0)</f>
        <v>#N/A</v>
      </c>
      <c r="S25" s="18" t="e">
        <f>VLOOKUP(E25,K2数据库!C:L,10,0)</f>
        <v>#N/A</v>
      </c>
      <c r="T25" s="18"/>
    </row>
    <row r="26" spans="1:20" x14ac:dyDescent="0.25">
      <c r="A26" s="22"/>
      <c r="B26" s="3"/>
      <c r="C26" s="3"/>
      <c r="D26" s="3"/>
      <c r="E26" s="18" t="str">
        <f t="shared" si="4"/>
        <v/>
      </c>
      <c r="F26" s="18" t="str">
        <f t="shared" si="5"/>
        <v/>
      </c>
      <c r="G26" s="18" t="e">
        <f t="shared" si="6"/>
        <v>#VALUE!</v>
      </c>
      <c r="H26" s="18" t="e">
        <f t="shared" si="7"/>
        <v>#VALUE!</v>
      </c>
      <c r="I26" s="18" t="e">
        <f>VLOOKUP(E26,K2数据库!C:L,2,0)</f>
        <v>#N/A</v>
      </c>
      <c r="J26" s="18" t="e">
        <f>VLOOKUP(E26,K2数据库!C:L,3,0)</f>
        <v>#N/A</v>
      </c>
      <c r="K26" s="19" t="e">
        <f>VLOOKUP(E26,K2数据库!C:L,4,0)*C26</f>
        <v>#N/A</v>
      </c>
      <c r="L26" s="18" t="e">
        <f>VLOOKUP(E26,K2数据库!C:L,5,0)</f>
        <v>#N/A</v>
      </c>
      <c r="M26" s="18" t="e">
        <f>VLOOKUP(E26,K2数据库!C:L,6,0)</f>
        <v>#N/A</v>
      </c>
      <c r="N26" s="18"/>
      <c r="O26" s="18" t="e">
        <f>VLOOKUP(E26,K2数据库!C:L,7,0)</f>
        <v>#N/A</v>
      </c>
      <c r="P26" s="18" t="e">
        <f>VLOOKUP(E26,K2数据库!C:L,8,0)</f>
        <v>#N/A</v>
      </c>
      <c r="Q26" s="27">
        <f t="shared" si="3"/>
        <v>0</v>
      </c>
      <c r="R26" s="18" t="e">
        <f>VLOOKUP(E26,K2数据库!C:L,9,0)</f>
        <v>#N/A</v>
      </c>
      <c r="S26" s="18" t="e">
        <f>VLOOKUP(E26,K2数据库!C:L,10,0)</f>
        <v>#N/A</v>
      </c>
      <c r="T26" s="18"/>
    </row>
    <row r="27" spans="1:20" x14ac:dyDescent="0.25">
      <c r="A27" s="22"/>
      <c r="B27" s="3"/>
      <c r="C27" s="3"/>
      <c r="D27" s="3"/>
      <c r="E27" s="18" t="str">
        <f t="shared" si="4"/>
        <v/>
      </c>
      <c r="F27" s="18" t="str">
        <f t="shared" si="5"/>
        <v/>
      </c>
      <c r="G27" s="18" t="e">
        <f t="shared" si="6"/>
        <v>#VALUE!</v>
      </c>
      <c r="H27" s="18" t="e">
        <f t="shared" si="7"/>
        <v>#VALUE!</v>
      </c>
      <c r="I27" s="18" t="e">
        <f>VLOOKUP(E27,K2数据库!C:L,2,0)</f>
        <v>#N/A</v>
      </c>
      <c r="J27" s="18" t="e">
        <f>VLOOKUP(E27,K2数据库!C:L,3,0)</f>
        <v>#N/A</v>
      </c>
      <c r="K27" s="19" t="e">
        <f>VLOOKUP(E27,K2数据库!C:L,4,0)*C27</f>
        <v>#N/A</v>
      </c>
      <c r="L27" s="18" t="e">
        <f>VLOOKUP(E27,K2数据库!C:L,5,0)</f>
        <v>#N/A</v>
      </c>
      <c r="M27" s="18" t="e">
        <f>VLOOKUP(E27,K2数据库!C:L,6,0)</f>
        <v>#N/A</v>
      </c>
      <c r="N27" s="18"/>
      <c r="O27" s="18" t="e">
        <f>VLOOKUP(E27,K2数据库!C:L,7,0)</f>
        <v>#N/A</v>
      </c>
      <c r="P27" s="18" t="e">
        <f>VLOOKUP(E27,K2数据库!C:L,8,0)</f>
        <v>#N/A</v>
      </c>
      <c r="Q27" s="27">
        <f t="shared" si="3"/>
        <v>0</v>
      </c>
      <c r="R27" s="18" t="e">
        <f>VLOOKUP(E27,K2数据库!C:L,9,0)</f>
        <v>#N/A</v>
      </c>
      <c r="S27" s="18" t="e">
        <f>VLOOKUP(E27,K2数据库!C:L,10,0)</f>
        <v>#N/A</v>
      </c>
      <c r="T27" s="18"/>
    </row>
    <row r="28" spans="1:20" x14ac:dyDescent="0.25">
      <c r="A28" s="22"/>
      <c r="B28" s="3"/>
      <c r="C28" s="3"/>
      <c r="D28" s="3"/>
      <c r="E28" s="18" t="str">
        <f t="shared" si="4"/>
        <v/>
      </c>
      <c r="F28" s="18" t="str">
        <f t="shared" si="5"/>
        <v/>
      </c>
      <c r="G28" s="18" t="e">
        <f t="shared" si="6"/>
        <v>#VALUE!</v>
      </c>
      <c r="H28" s="18" t="e">
        <f t="shared" si="7"/>
        <v>#VALUE!</v>
      </c>
      <c r="I28" s="18" t="e">
        <f>VLOOKUP(E28,K2数据库!C:L,2,0)</f>
        <v>#N/A</v>
      </c>
      <c r="J28" s="18" t="e">
        <f>VLOOKUP(E28,K2数据库!C:L,3,0)</f>
        <v>#N/A</v>
      </c>
      <c r="K28" s="19" t="e">
        <f>VLOOKUP(E28,K2数据库!C:L,4,0)*C28</f>
        <v>#N/A</v>
      </c>
      <c r="L28" s="18" t="e">
        <f>VLOOKUP(E28,K2数据库!C:L,5,0)</f>
        <v>#N/A</v>
      </c>
      <c r="M28" s="18" t="e">
        <f>VLOOKUP(E28,K2数据库!C:L,6,0)</f>
        <v>#N/A</v>
      </c>
      <c r="N28" s="18"/>
      <c r="O28" s="18" t="e">
        <f>VLOOKUP(E28,K2数据库!C:L,7,0)</f>
        <v>#N/A</v>
      </c>
      <c r="P28" s="18" t="e">
        <f>VLOOKUP(E28,K2数据库!C:L,8,0)</f>
        <v>#N/A</v>
      </c>
      <c r="Q28" s="27">
        <f t="shared" si="3"/>
        <v>0</v>
      </c>
      <c r="R28" s="18" t="e">
        <f>VLOOKUP(E28,K2数据库!C:L,9,0)</f>
        <v>#N/A</v>
      </c>
      <c r="S28" s="18" t="e">
        <f>VLOOKUP(E28,K2数据库!C:L,10,0)</f>
        <v>#N/A</v>
      </c>
      <c r="T28" s="18"/>
    </row>
    <row r="29" spans="1:20" x14ac:dyDescent="0.25">
      <c r="A29" s="22"/>
      <c r="B29" s="3"/>
      <c r="C29" s="3"/>
      <c r="D29" s="3"/>
      <c r="E29" s="18" t="str">
        <f t="shared" si="4"/>
        <v/>
      </c>
      <c r="F29" s="18" t="str">
        <f t="shared" si="5"/>
        <v/>
      </c>
      <c r="G29" s="18" t="e">
        <f t="shared" si="6"/>
        <v>#VALUE!</v>
      </c>
      <c r="H29" s="18" t="e">
        <f t="shared" si="7"/>
        <v>#VALUE!</v>
      </c>
      <c r="I29" s="18" t="e">
        <f>VLOOKUP(E29,K2数据库!C:L,2,0)</f>
        <v>#N/A</v>
      </c>
      <c r="J29" s="18" t="e">
        <f>VLOOKUP(E29,K2数据库!C:L,3,0)</f>
        <v>#N/A</v>
      </c>
      <c r="K29" s="19" t="e">
        <f>VLOOKUP(E29,K2数据库!C:L,4,0)*C29</f>
        <v>#N/A</v>
      </c>
      <c r="L29" s="18" t="e">
        <f>VLOOKUP(E29,K2数据库!C:L,5,0)</f>
        <v>#N/A</v>
      </c>
      <c r="M29" s="18" t="e">
        <f>VLOOKUP(E29,K2数据库!C:L,6,0)</f>
        <v>#N/A</v>
      </c>
      <c r="N29" s="18"/>
      <c r="O29" s="18" t="e">
        <f>VLOOKUP(E29,K2数据库!C:L,7,0)</f>
        <v>#N/A</v>
      </c>
      <c r="P29" s="18" t="e">
        <f>VLOOKUP(E29,K2数据库!C:L,8,0)</f>
        <v>#N/A</v>
      </c>
      <c r="Q29" s="27">
        <f t="shared" si="3"/>
        <v>0</v>
      </c>
      <c r="R29" s="18" t="e">
        <f>VLOOKUP(E29,K2数据库!C:L,9,0)</f>
        <v>#N/A</v>
      </c>
      <c r="S29" s="18" t="e">
        <f>VLOOKUP(E29,K2数据库!C:L,10,0)</f>
        <v>#N/A</v>
      </c>
      <c r="T29" s="18"/>
    </row>
    <row r="30" spans="1:20" x14ac:dyDescent="0.25">
      <c r="A30" s="22"/>
      <c r="B30" s="3"/>
      <c r="C30" s="3"/>
      <c r="D30" s="3"/>
      <c r="E30" s="18" t="str">
        <f t="shared" si="4"/>
        <v/>
      </c>
      <c r="F30" s="18" t="str">
        <f t="shared" si="5"/>
        <v/>
      </c>
      <c r="G30" s="18" t="e">
        <f t="shared" si="6"/>
        <v>#VALUE!</v>
      </c>
      <c r="H30" s="18" t="e">
        <f t="shared" si="7"/>
        <v>#VALUE!</v>
      </c>
      <c r="I30" s="18" t="e">
        <f>VLOOKUP(E30,K2数据库!C:L,2,0)</f>
        <v>#N/A</v>
      </c>
      <c r="J30" s="18" t="e">
        <f>VLOOKUP(E30,K2数据库!C:L,3,0)</f>
        <v>#N/A</v>
      </c>
      <c r="K30" s="19" t="e">
        <f>VLOOKUP(E30,K2数据库!C:L,4,0)*C30</f>
        <v>#N/A</v>
      </c>
      <c r="L30" s="18" t="e">
        <f>VLOOKUP(E30,K2数据库!C:L,5,0)</f>
        <v>#N/A</v>
      </c>
      <c r="M30" s="18" t="e">
        <f>VLOOKUP(E30,K2数据库!C:L,6,0)</f>
        <v>#N/A</v>
      </c>
      <c r="N30" s="18"/>
      <c r="O30" s="18" t="e">
        <f>VLOOKUP(E30,K2数据库!C:L,7,0)</f>
        <v>#N/A</v>
      </c>
      <c r="P30" s="18" t="e">
        <f>VLOOKUP(E30,K2数据库!C:L,8,0)</f>
        <v>#N/A</v>
      </c>
      <c r="Q30" s="27">
        <f t="shared" si="3"/>
        <v>0</v>
      </c>
      <c r="R30" s="18" t="e">
        <f>VLOOKUP(E30,K2数据库!C:L,9,0)</f>
        <v>#N/A</v>
      </c>
      <c r="S30" s="18" t="e">
        <f>VLOOKUP(E30,K2数据库!C:L,10,0)</f>
        <v>#N/A</v>
      </c>
      <c r="T30" s="18"/>
    </row>
    <row r="31" spans="1:20" x14ac:dyDescent="0.25">
      <c r="A31" s="22"/>
      <c r="B31" s="3"/>
      <c r="C31" s="3"/>
      <c r="D31" s="3"/>
      <c r="E31" s="18" t="str">
        <f t="shared" si="4"/>
        <v/>
      </c>
      <c r="F31" s="18" t="str">
        <f t="shared" si="5"/>
        <v/>
      </c>
      <c r="G31" s="18" t="e">
        <f t="shared" si="6"/>
        <v>#VALUE!</v>
      </c>
      <c r="H31" s="18" t="e">
        <f t="shared" si="7"/>
        <v>#VALUE!</v>
      </c>
      <c r="I31" s="18" t="e">
        <f>VLOOKUP(E31,K2数据库!C:L,2,0)</f>
        <v>#N/A</v>
      </c>
      <c r="J31" s="18" t="e">
        <f>VLOOKUP(E31,K2数据库!C:L,3,0)</f>
        <v>#N/A</v>
      </c>
      <c r="K31" s="19" t="e">
        <f>VLOOKUP(E31,K2数据库!C:L,4,0)*C31</f>
        <v>#N/A</v>
      </c>
      <c r="L31" s="18" t="e">
        <f>VLOOKUP(E31,K2数据库!C:L,5,0)</f>
        <v>#N/A</v>
      </c>
      <c r="M31" s="18" t="e">
        <f>VLOOKUP(E31,K2数据库!C:L,6,0)</f>
        <v>#N/A</v>
      </c>
      <c r="N31" s="18"/>
      <c r="O31" s="18" t="e">
        <f>VLOOKUP(E31,K2数据库!C:L,7,0)</f>
        <v>#N/A</v>
      </c>
      <c r="P31" s="18" t="e">
        <f>VLOOKUP(E31,K2数据库!C:L,8,0)</f>
        <v>#N/A</v>
      </c>
      <c r="Q31" s="27">
        <f t="shared" si="3"/>
        <v>0</v>
      </c>
      <c r="R31" s="18" t="e">
        <f>VLOOKUP(E31,K2数据库!C:L,9,0)</f>
        <v>#N/A</v>
      </c>
      <c r="S31" s="18" t="e">
        <f>VLOOKUP(E31,K2数据库!C:L,10,0)</f>
        <v>#N/A</v>
      </c>
      <c r="T31" s="18"/>
    </row>
    <row r="32" spans="1:20" x14ac:dyDescent="0.25">
      <c r="A32" s="22"/>
      <c r="B32" s="3"/>
      <c r="C32" s="3"/>
      <c r="D32" s="3"/>
      <c r="E32" s="18" t="str">
        <f t="shared" si="4"/>
        <v/>
      </c>
      <c r="F32" s="18" t="str">
        <f t="shared" si="5"/>
        <v/>
      </c>
      <c r="G32" s="18" t="e">
        <f t="shared" si="6"/>
        <v>#VALUE!</v>
      </c>
      <c r="H32" s="18" t="e">
        <f t="shared" si="7"/>
        <v>#VALUE!</v>
      </c>
      <c r="I32" s="18" t="e">
        <f>VLOOKUP(E32,K2数据库!C:L,2,0)</f>
        <v>#N/A</v>
      </c>
      <c r="J32" s="18" t="e">
        <f>VLOOKUP(E32,K2数据库!C:L,3,0)</f>
        <v>#N/A</v>
      </c>
      <c r="K32" s="19" t="e">
        <f>VLOOKUP(E32,K2数据库!C:L,4,0)*C32</f>
        <v>#N/A</v>
      </c>
      <c r="L32" s="18" t="e">
        <f>VLOOKUP(E32,K2数据库!C:L,5,0)</f>
        <v>#N/A</v>
      </c>
      <c r="M32" s="18" t="e">
        <f>VLOOKUP(E32,K2数据库!C:L,6,0)</f>
        <v>#N/A</v>
      </c>
      <c r="N32" s="18"/>
      <c r="O32" s="18" t="e">
        <f>VLOOKUP(E32,K2数据库!C:L,7,0)</f>
        <v>#N/A</v>
      </c>
      <c r="P32" s="18" t="e">
        <f>VLOOKUP(E32,K2数据库!C:L,8,0)</f>
        <v>#N/A</v>
      </c>
      <c r="Q32" s="27">
        <f t="shared" si="3"/>
        <v>0</v>
      </c>
      <c r="R32" s="18" t="e">
        <f>VLOOKUP(E32,K2数据库!C:L,9,0)</f>
        <v>#N/A</v>
      </c>
      <c r="S32" s="18" t="e">
        <f>VLOOKUP(E32,K2数据库!C:L,10,0)</f>
        <v>#N/A</v>
      </c>
      <c r="T32" s="18"/>
    </row>
    <row r="33" spans="1:20" x14ac:dyDescent="0.25">
      <c r="A33" s="22"/>
      <c r="B33" s="3"/>
      <c r="C33" s="3"/>
      <c r="D33" s="3"/>
      <c r="E33" s="18" t="str">
        <f t="shared" si="4"/>
        <v/>
      </c>
      <c r="F33" s="18" t="str">
        <f t="shared" si="5"/>
        <v/>
      </c>
      <c r="G33" s="18" t="e">
        <f t="shared" si="6"/>
        <v>#VALUE!</v>
      </c>
      <c r="H33" s="18" t="e">
        <f t="shared" si="7"/>
        <v>#VALUE!</v>
      </c>
      <c r="I33" s="18" t="e">
        <f>VLOOKUP(E33,K2数据库!C:L,2,0)</f>
        <v>#N/A</v>
      </c>
      <c r="J33" s="18" t="e">
        <f>VLOOKUP(E33,K2数据库!C:L,3,0)</f>
        <v>#N/A</v>
      </c>
      <c r="K33" s="19" t="e">
        <f>VLOOKUP(E33,K2数据库!C:L,4,0)*C33</f>
        <v>#N/A</v>
      </c>
      <c r="L33" s="18" t="e">
        <f>VLOOKUP(E33,K2数据库!C:L,5,0)</f>
        <v>#N/A</v>
      </c>
      <c r="M33" s="18" t="e">
        <f>VLOOKUP(E33,K2数据库!C:L,6,0)</f>
        <v>#N/A</v>
      </c>
      <c r="N33" s="18"/>
      <c r="O33" s="18" t="e">
        <f>VLOOKUP(E33,K2数据库!C:L,7,0)</f>
        <v>#N/A</v>
      </c>
      <c r="P33" s="18" t="e">
        <f>VLOOKUP(E33,K2数据库!C:L,8,0)</f>
        <v>#N/A</v>
      </c>
      <c r="Q33" s="27">
        <f t="shared" si="3"/>
        <v>0</v>
      </c>
      <c r="R33" s="18" t="e">
        <f>VLOOKUP(E33,K2数据库!C:L,9,0)</f>
        <v>#N/A</v>
      </c>
      <c r="S33" s="18" t="e">
        <f>VLOOKUP(E33,K2数据库!C:L,10,0)</f>
        <v>#N/A</v>
      </c>
      <c r="T33" s="18"/>
    </row>
    <row r="34" spans="1:20" x14ac:dyDescent="0.25">
      <c r="A34" s="22"/>
      <c r="B34" s="3"/>
      <c r="C34" s="3"/>
      <c r="D34" s="3"/>
      <c r="E34" s="18" t="str">
        <f t="shared" si="4"/>
        <v/>
      </c>
      <c r="F34" s="18" t="str">
        <f t="shared" si="5"/>
        <v/>
      </c>
      <c r="G34" s="18" t="e">
        <f t="shared" si="6"/>
        <v>#VALUE!</v>
      </c>
      <c r="H34" s="18" t="e">
        <f t="shared" si="7"/>
        <v>#VALUE!</v>
      </c>
      <c r="I34" s="18" t="e">
        <f>VLOOKUP(E34,K2数据库!C:L,2,0)</f>
        <v>#N/A</v>
      </c>
      <c r="J34" s="18" t="e">
        <f>VLOOKUP(E34,K2数据库!C:L,3,0)</f>
        <v>#N/A</v>
      </c>
      <c r="K34" s="19" t="e">
        <f>VLOOKUP(E34,K2数据库!C:L,4,0)*C34</f>
        <v>#N/A</v>
      </c>
      <c r="L34" s="18" t="e">
        <f>VLOOKUP(E34,K2数据库!C:L,5,0)</f>
        <v>#N/A</v>
      </c>
      <c r="M34" s="18" t="e">
        <f>VLOOKUP(E34,K2数据库!C:L,6,0)</f>
        <v>#N/A</v>
      </c>
      <c r="N34" s="18"/>
      <c r="O34" s="18" t="e">
        <f>VLOOKUP(E34,K2数据库!C:L,7,0)</f>
        <v>#N/A</v>
      </c>
      <c r="P34" s="18" t="e">
        <f>VLOOKUP(E34,K2数据库!C:L,8,0)</f>
        <v>#N/A</v>
      </c>
      <c r="Q34" s="27">
        <f t="shared" si="3"/>
        <v>0</v>
      </c>
      <c r="R34" s="18" t="e">
        <f>VLOOKUP(E34,K2数据库!C:L,9,0)</f>
        <v>#N/A</v>
      </c>
      <c r="S34" s="18" t="e">
        <f>VLOOKUP(E34,K2数据库!C:L,10,0)</f>
        <v>#N/A</v>
      </c>
      <c r="T34" s="18"/>
    </row>
    <row r="35" spans="1:20" x14ac:dyDescent="0.25">
      <c r="A35" s="22"/>
      <c r="B35" s="3"/>
      <c r="C35" s="3"/>
      <c r="D35" s="3"/>
      <c r="E35" s="18" t="str">
        <f t="shared" si="4"/>
        <v/>
      </c>
      <c r="F35" s="18" t="str">
        <f t="shared" si="5"/>
        <v/>
      </c>
      <c r="G35" s="18" t="e">
        <f t="shared" si="6"/>
        <v>#VALUE!</v>
      </c>
      <c r="H35" s="18" t="e">
        <f t="shared" si="7"/>
        <v>#VALUE!</v>
      </c>
      <c r="I35" s="18" t="e">
        <f>VLOOKUP(E35,K2数据库!C:L,2,0)</f>
        <v>#N/A</v>
      </c>
      <c r="J35" s="18" t="e">
        <f>VLOOKUP(E35,K2数据库!C:L,3,0)</f>
        <v>#N/A</v>
      </c>
      <c r="K35" s="19" t="e">
        <f>VLOOKUP(E35,K2数据库!C:L,4,0)*C35</f>
        <v>#N/A</v>
      </c>
      <c r="L35" s="18" t="e">
        <f>VLOOKUP(E35,K2数据库!C:L,5,0)</f>
        <v>#N/A</v>
      </c>
      <c r="M35" s="18" t="e">
        <f>VLOOKUP(E35,K2数据库!C:L,6,0)</f>
        <v>#N/A</v>
      </c>
      <c r="N35" s="18"/>
      <c r="O35" s="18" t="e">
        <f>VLOOKUP(E35,K2数据库!C:L,7,0)</f>
        <v>#N/A</v>
      </c>
      <c r="P35" s="18" t="e">
        <f>VLOOKUP(E35,K2数据库!C:L,8,0)</f>
        <v>#N/A</v>
      </c>
      <c r="Q35" s="27">
        <f t="shared" si="3"/>
        <v>0</v>
      </c>
      <c r="R35" s="18" t="e">
        <f>VLOOKUP(E35,K2数据库!C:L,9,0)</f>
        <v>#N/A</v>
      </c>
      <c r="S35" s="18" t="e">
        <f>VLOOKUP(E35,K2数据库!C:L,10,0)</f>
        <v>#N/A</v>
      </c>
      <c r="T35" s="18"/>
    </row>
    <row r="36" spans="1:20" x14ac:dyDescent="0.25">
      <c r="A36" s="22"/>
      <c r="B36" s="3"/>
      <c r="C36" s="3"/>
      <c r="D36" s="3"/>
      <c r="E36" s="18" t="str">
        <f t="shared" si="4"/>
        <v/>
      </c>
      <c r="F36" s="18" t="str">
        <f t="shared" si="5"/>
        <v/>
      </c>
      <c r="G36" s="18" t="e">
        <f t="shared" si="6"/>
        <v>#VALUE!</v>
      </c>
      <c r="H36" s="18" t="e">
        <f t="shared" si="7"/>
        <v>#VALUE!</v>
      </c>
      <c r="I36" s="18" t="e">
        <f>VLOOKUP(E36,K2数据库!C:L,2,0)</f>
        <v>#N/A</v>
      </c>
      <c r="J36" s="18" t="e">
        <f>VLOOKUP(E36,K2数据库!C:L,3,0)</f>
        <v>#N/A</v>
      </c>
      <c r="K36" s="19" t="e">
        <f>VLOOKUP(E36,K2数据库!C:L,4,0)*C36</f>
        <v>#N/A</v>
      </c>
      <c r="L36" s="18" t="e">
        <f>VLOOKUP(E36,K2数据库!C:L,5,0)</f>
        <v>#N/A</v>
      </c>
      <c r="M36" s="18" t="e">
        <f>VLOOKUP(E36,K2数据库!C:L,6,0)</f>
        <v>#N/A</v>
      </c>
      <c r="N36" s="18"/>
      <c r="O36" s="18" t="e">
        <f>VLOOKUP(E36,K2数据库!C:L,7,0)</f>
        <v>#N/A</v>
      </c>
      <c r="P36" s="18" t="e">
        <f>VLOOKUP(E36,K2数据库!C:L,8,0)</f>
        <v>#N/A</v>
      </c>
      <c r="Q36" s="27">
        <f t="shared" si="3"/>
        <v>0</v>
      </c>
      <c r="R36" s="18" t="e">
        <f>VLOOKUP(E36,K2数据库!C:L,9,0)</f>
        <v>#N/A</v>
      </c>
      <c r="S36" s="18" t="e">
        <f>VLOOKUP(E36,K2数据库!C:L,10,0)</f>
        <v>#N/A</v>
      </c>
      <c r="T36" s="18"/>
    </row>
    <row r="37" spans="1:20" x14ac:dyDescent="0.25">
      <c r="A37" s="22"/>
      <c r="B37" s="3"/>
      <c r="C37" s="3"/>
      <c r="D37" s="3"/>
      <c r="E37" s="18" t="str">
        <f t="shared" si="4"/>
        <v/>
      </c>
      <c r="F37" s="18" t="str">
        <f t="shared" si="5"/>
        <v/>
      </c>
      <c r="G37" s="18" t="e">
        <f t="shared" si="6"/>
        <v>#VALUE!</v>
      </c>
      <c r="H37" s="18" t="e">
        <f t="shared" si="7"/>
        <v>#VALUE!</v>
      </c>
      <c r="I37" s="18" t="e">
        <f>VLOOKUP(E37,K2数据库!C:L,2,0)</f>
        <v>#N/A</v>
      </c>
      <c r="J37" s="18" t="e">
        <f>VLOOKUP(E37,K2数据库!C:L,3,0)</f>
        <v>#N/A</v>
      </c>
      <c r="K37" s="19" t="e">
        <f>VLOOKUP(E37,K2数据库!C:L,4,0)*C37</f>
        <v>#N/A</v>
      </c>
      <c r="L37" s="18" t="e">
        <f>VLOOKUP(E37,K2数据库!C:L,5,0)</f>
        <v>#N/A</v>
      </c>
      <c r="M37" s="18" t="e">
        <f>VLOOKUP(E37,K2数据库!C:L,6,0)</f>
        <v>#N/A</v>
      </c>
      <c r="N37" s="18"/>
      <c r="O37" s="18" t="e">
        <f>VLOOKUP(E37,K2数据库!C:L,7,0)</f>
        <v>#N/A</v>
      </c>
      <c r="P37" s="18" t="e">
        <f>VLOOKUP(E37,K2数据库!C:L,8,0)</f>
        <v>#N/A</v>
      </c>
      <c r="Q37" s="27">
        <f t="shared" si="3"/>
        <v>0</v>
      </c>
      <c r="R37" s="18" t="e">
        <f>VLOOKUP(E37,K2数据库!C:L,9,0)</f>
        <v>#N/A</v>
      </c>
      <c r="S37" s="18" t="e">
        <f>VLOOKUP(E37,K2数据库!C:L,10,0)</f>
        <v>#N/A</v>
      </c>
      <c r="T37" s="18"/>
    </row>
    <row r="38" spans="1:20" x14ac:dyDescent="0.25">
      <c r="A38" s="22"/>
      <c r="B38" s="3"/>
      <c r="C38" s="3"/>
      <c r="D38" s="3"/>
      <c r="E38" s="18" t="str">
        <f t="shared" si="4"/>
        <v/>
      </c>
      <c r="F38" s="18" t="str">
        <f t="shared" si="5"/>
        <v/>
      </c>
      <c r="G38" s="18" t="e">
        <f t="shared" si="6"/>
        <v>#VALUE!</v>
      </c>
      <c r="H38" s="18" t="e">
        <f t="shared" si="7"/>
        <v>#VALUE!</v>
      </c>
      <c r="I38" s="18" t="e">
        <f>VLOOKUP(E38,K2数据库!C:L,2,0)</f>
        <v>#N/A</v>
      </c>
      <c r="J38" s="18" t="e">
        <f>VLOOKUP(E38,K2数据库!C:L,3,0)</f>
        <v>#N/A</v>
      </c>
      <c r="K38" s="19" t="e">
        <f>VLOOKUP(E38,K2数据库!C:L,4,0)*C38</f>
        <v>#N/A</v>
      </c>
      <c r="L38" s="18" t="e">
        <f>VLOOKUP(E38,K2数据库!C:L,5,0)</f>
        <v>#N/A</v>
      </c>
      <c r="M38" s="18" t="e">
        <f>VLOOKUP(E38,K2数据库!C:L,6,0)</f>
        <v>#N/A</v>
      </c>
      <c r="N38" s="18"/>
      <c r="O38" s="18" t="e">
        <f>VLOOKUP(E38,K2数据库!C:L,7,0)</f>
        <v>#N/A</v>
      </c>
      <c r="P38" s="18" t="e">
        <f>VLOOKUP(E38,K2数据库!C:L,8,0)</f>
        <v>#N/A</v>
      </c>
      <c r="Q38" s="27">
        <f t="shared" si="3"/>
        <v>0</v>
      </c>
      <c r="R38" s="18" t="e">
        <f>VLOOKUP(E38,K2数据库!C:L,9,0)</f>
        <v>#N/A</v>
      </c>
      <c r="S38" s="18" t="e">
        <f>VLOOKUP(E38,K2数据库!C:L,10,0)</f>
        <v>#N/A</v>
      </c>
      <c r="T38" s="18"/>
    </row>
    <row r="39" spans="1:20" x14ac:dyDescent="0.25">
      <c r="A39" s="22"/>
      <c r="B39" s="3"/>
      <c r="C39" s="3"/>
      <c r="D39" s="3"/>
      <c r="E39" s="18" t="str">
        <f t="shared" si="4"/>
        <v/>
      </c>
      <c r="F39" s="18" t="str">
        <f t="shared" si="5"/>
        <v/>
      </c>
      <c r="G39" s="18" t="e">
        <f t="shared" si="6"/>
        <v>#VALUE!</v>
      </c>
      <c r="H39" s="18" t="e">
        <f t="shared" si="7"/>
        <v>#VALUE!</v>
      </c>
      <c r="I39" s="18" t="e">
        <f>VLOOKUP(E39,K2数据库!C:L,2,0)</f>
        <v>#N/A</v>
      </c>
      <c r="J39" s="18" t="e">
        <f>VLOOKUP(E39,K2数据库!C:L,3,0)</f>
        <v>#N/A</v>
      </c>
      <c r="K39" s="19" t="e">
        <f>VLOOKUP(E39,K2数据库!C:L,4,0)*C39</f>
        <v>#N/A</v>
      </c>
      <c r="L39" s="18" t="e">
        <f>VLOOKUP(E39,K2数据库!C:L,5,0)</f>
        <v>#N/A</v>
      </c>
      <c r="M39" s="18" t="e">
        <f>VLOOKUP(E39,K2数据库!C:L,6,0)</f>
        <v>#N/A</v>
      </c>
      <c r="N39" s="18"/>
      <c r="O39" s="18" t="e">
        <f>VLOOKUP(E39,K2数据库!C:L,7,0)</f>
        <v>#N/A</v>
      </c>
      <c r="P39" s="18" t="e">
        <f>VLOOKUP(E39,K2数据库!C:L,8,0)</f>
        <v>#N/A</v>
      </c>
      <c r="Q39" s="27">
        <f t="shared" si="3"/>
        <v>0</v>
      </c>
      <c r="R39" s="18" t="e">
        <f>VLOOKUP(E39,K2数据库!C:L,9,0)</f>
        <v>#N/A</v>
      </c>
      <c r="S39" s="18" t="e">
        <f>VLOOKUP(E39,K2数据库!C:L,10,0)</f>
        <v>#N/A</v>
      </c>
      <c r="T39" s="18"/>
    </row>
    <row r="40" spans="1:20" x14ac:dyDescent="0.25">
      <c r="A40" s="22"/>
      <c r="B40" s="3"/>
      <c r="C40" s="3"/>
      <c r="D40" s="3"/>
      <c r="E40" s="18" t="str">
        <f t="shared" si="4"/>
        <v/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>VLOOKUP(E40,K2数据库!C:L,2,0)</f>
        <v>#N/A</v>
      </c>
      <c r="J40" s="18" t="e">
        <f>VLOOKUP(E40,K2数据库!C:L,3,0)</f>
        <v>#N/A</v>
      </c>
      <c r="K40" s="19" t="e">
        <f>VLOOKUP(E40,K2数据库!C:L,4,0)*C40</f>
        <v>#N/A</v>
      </c>
      <c r="L40" s="18" t="e">
        <f>VLOOKUP(E40,K2数据库!C:L,5,0)</f>
        <v>#N/A</v>
      </c>
      <c r="M40" s="18" t="e">
        <f>VLOOKUP(E40,K2数据库!C:L,6,0)</f>
        <v>#N/A</v>
      </c>
      <c r="N40" s="18"/>
      <c r="O40" s="18" t="e">
        <f>VLOOKUP(E40,K2数据库!C:L,7,0)</f>
        <v>#N/A</v>
      </c>
      <c r="P40" s="18" t="e">
        <f>VLOOKUP(E40,K2数据库!C:L,8,0)</f>
        <v>#N/A</v>
      </c>
      <c r="Q40" s="27">
        <f t="shared" si="3"/>
        <v>0</v>
      </c>
      <c r="R40" s="18" t="e">
        <f>VLOOKUP(E40,K2数据库!C:L,9,0)</f>
        <v>#N/A</v>
      </c>
      <c r="S40" s="18" t="e">
        <f>VLOOKUP(E40,K2数据库!C:L,10,0)</f>
        <v>#N/A</v>
      </c>
      <c r="T40" s="18"/>
    </row>
    <row r="41" spans="1:20" x14ac:dyDescent="0.25">
      <c r="A41" s="22"/>
      <c r="B41" s="3"/>
      <c r="C41" s="3"/>
      <c r="D41" s="3"/>
      <c r="E41" s="18" t="str">
        <f t="shared" si="4"/>
        <v/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>VLOOKUP(E41,K2数据库!C:L,2,0)</f>
        <v>#N/A</v>
      </c>
      <c r="J41" s="18" t="e">
        <f>VLOOKUP(E41,K2数据库!C:L,3,0)</f>
        <v>#N/A</v>
      </c>
      <c r="K41" s="19" t="e">
        <f>VLOOKUP(E41,K2数据库!C:L,4,0)*C41</f>
        <v>#N/A</v>
      </c>
      <c r="L41" s="18" t="e">
        <f>VLOOKUP(E41,K2数据库!C:L,5,0)</f>
        <v>#N/A</v>
      </c>
      <c r="M41" s="18" t="e">
        <f>VLOOKUP(E41,K2数据库!C:L,6,0)</f>
        <v>#N/A</v>
      </c>
      <c r="N41" s="18"/>
      <c r="O41" s="18" t="e">
        <f>VLOOKUP(E41,K2数据库!C:L,7,0)</f>
        <v>#N/A</v>
      </c>
      <c r="P41" s="18" t="e">
        <f>VLOOKUP(E41,K2数据库!C:L,8,0)</f>
        <v>#N/A</v>
      </c>
      <c r="Q41" s="27">
        <f t="shared" si="3"/>
        <v>0</v>
      </c>
      <c r="R41" s="18" t="e">
        <f>VLOOKUP(E41,K2数据库!C:L,9,0)</f>
        <v>#N/A</v>
      </c>
      <c r="S41" s="18" t="e">
        <f>VLOOKUP(E41,K2数据库!C:L,10,0)</f>
        <v>#N/A</v>
      </c>
      <c r="T41" s="18"/>
    </row>
    <row r="42" spans="1:20" x14ac:dyDescent="0.25">
      <c r="A42" s="22"/>
      <c r="B42" s="3"/>
      <c r="C42" s="3"/>
      <c r="D42" s="3"/>
      <c r="E42" s="18" t="str">
        <f t="shared" si="4"/>
        <v/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>VLOOKUP(E42,K2数据库!C:L,2,0)</f>
        <v>#N/A</v>
      </c>
      <c r="J42" s="18" t="e">
        <f>VLOOKUP(E42,K2数据库!C:L,3,0)</f>
        <v>#N/A</v>
      </c>
      <c r="K42" s="19" t="e">
        <f>VLOOKUP(E42,K2数据库!C:L,4,0)*C42</f>
        <v>#N/A</v>
      </c>
      <c r="L42" s="18" t="e">
        <f>VLOOKUP(E42,K2数据库!C:L,5,0)</f>
        <v>#N/A</v>
      </c>
      <c r="M42" s="18" t="e">
        <f>VLOOKUP(E42,K2数据库!C:L,6,0)</f>
        <v>#N/A</v>
      </c>
      <c r="N42" s="18"/>
      <c r="O42" s="18" t="e">
        <f>VLOOKUP(E42,K2数据库!C:L,7,0)</f>
        <v>#N/A</v>
      </c>
      <c r="P42" s="18" t="e">
        <f>VLOOKUP(E42,K2数据库!C:L,8,0)</f>
        <v>#N/A</v>
      </c>
      <c r="Q42" s="27">
        <f t="shared" si="3"/>
        <v>0</v>
      </c>
      <c r="R42" s="18" t="e">
        <f>VLOOKUP(E42,K2数据库!C:L,9,0)</f>
        <v>#N/A</v>
      </c>
      <c r="S42" s="18" t="e">
        <f>VLOOKUP(E42,K2数据库!C:L,10,0)</f>
        <v>#N/A</v>
      </c>
      <c r="T42" s="18"/>
    </row>
    <row r="43" spans="1:20" x14ac:dyDescent="0.25">
      <c r="A43" s="22"/>
      <c r="B43" s="3"/>
      <c r="C43" s="3"/>
      <c r="D43" s="3"/>
      <c r="E43" s="18" t="str">
        <f t="shared" si="4"/>
        <v/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>VLOOKUP(E43,K2数据库!C:L,2,0)</f>
        <v>#N/A</v>
      </c>
      <c r="J43" s="18" t="e">
        <f>VLOOKUP(E43,K2数据库!C:L,3,0)</f>
        <v>#N/A</v>
      </c>
      <c r="K43" s="19" t="e">
        <f>VLOOKUP(E43,K2数据库!C:L,4,0)*C43</f>
        <v>#N/A</v>
      </c>
      <c r="L43" s="18" t="e">
        <f>VLOOKUP(E43,K2数据库!C:L,5,0)</f>
        <v>#N/A</v>
      </c>
      <c r="M43" s="18" t="e">
        <f>VLOOKUP(E43,K2数据库!C:L,6,0)</f>
        <v>#N/A</v>
      </c>
      <c r="N43" s="18"/>
      <c r="O43" s="18" t="e">
        <f>VLOOKUP(E43,K2数据库!C:L,7,0)</f>
        <v>#N/A</v>
      </c>
      <c r="P43" s="18" t="e">
        <f>VLOOKUP(E43,K2数据库!C:L,8,0)</f>
        <v>#N/A</v>
      </c>
      <c r="Q43" s="27">
        <f t="shared" si="3"/>
        <v>0</v>
      </c>
      <c r="R43" s="18" t="e">
        <f>VLOOKUP(E43,K2数据库!C:L,9,0)</f>
        <v>#N/A</v>
      </c>
      <c r="S43" s="18" t="e">
        <f>VLOOKUP(E43,K2数据库!C:L,10,0)</f>
        <v>#N/A</v>
      </c>
      <c r="T43" s="18"/>
    </row>
    <row r="44" spans="1:20" x14ac:dyDescent="0.25">
      <c r="A44" s="22"/>
      <c r="B44" s="3"/>
      <c r="C44" s="3"/>
      <c r="D44" s="3"/>
      <c r="E44" s="18" t="str">
        <f t="shared" si="4"/>
        <v/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>VLOOKUP(E44,K2数据库!C:L,2,0)</f>
        <v>#N/A</v>
      </c>
      <c r="J44" s="18" t="e">
        <f>VLOOKUP(E44,K2数据库!C:L,3,0)</f>
        <v>#N/A</v>
      </c>
      <c r="K44" s="19" t="e">
        <f>VLOOKUP(E44,K2数据库!C:L,4,0)*C44</f>
        <v>#N/A</v>
      </c>
      <c r="L44" s="18" t="e">
        <f>VLOOKUP(E44,K2数据库!C:L,5,0)</f>
        <v>#N/A</v>
      </c>
      <c r="M44" s="18" t="e">
        <f>VLOOKUP(E44,K2数据库!C:L,6,0)</f>
        <v>#N/A</v>
      </c>
      <c r="N44" s="18"/>
      <c r="O44" s="18" t="e">
        <f>VLOOKUP(E44,K2数据库!C:L,7,0)</f>
        <v>#N/A</v>
      </c>
      <c r="P44" s="18" t="e">
        <f>VLOOKUP(E44,K2数据库!C:L,8,0)</f>
        <v>#N/A</v>
      </c>
      <c r="Q44" s="27">
        <f t="shared" si="3"/>
        <v>0</v>
      </c>
      <c r="R44" s="18" t="e">
        <f>VLOOKUP(E44,K2数据库!C:L,9,0)</f>
        <v>#N/A</v>
      </c>
      <c r="S44" s="18" t="e">
        <f>VLOOKUP(E44,K2数据库!C:L,10,0)</f>
        <v>#N/A</v>
      </c>
      <c r="T44" s="18"/>
    </row>
    <row r="45" spans="1:20" x14ac:dyDescent="0.25">
      <c r="A45" s="22"/>
      <c r="B45" s="3"/>
      <c r="C45" s="3"/>
      <c r="D45" s="3"/>
      <c r="E45" s="18" t="str">
        <f t="shared" si="4"/>
        <v/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>VLOOKUP(E45,K2数据库!C:L,2,0)</f>
        <v>#N/A</v>
      </c>
      <c r="J45" s="18" t="e">
        <f>VLOOKUP(E45,K2数据库!C:L,3,0)</f>
        <v>#N/A</v>
      </c>
      <c r="K45" s="19" t="e">
        <f>VLOOKUP(E45,K2数据库!C:L,4,0)*C45</f>
        <v>#N/A</v>
      </c>
      <c r="L45" s="18" t="e">
        <f>VLOOKUP(E45,K2数据库!C:L,5,0)</f>
        <v>#N/A</v>
      </c>
      <c r="M45" s="18" t="e">
        <f>VLOOKUP(E45,K2数据库!C:L,6,0)</f>
        <v>#N/A</v>
      </c>
      <c r="N45" s="18"/>
      <c r="O45" s="18" t="e">
        <f>VLOOKUP(E45,K2数据库!C:L,7,0)</f>
        <v>#N/A</v>
      </c>
      <c r="P45" s="18" t="e">
        <f>VLOOKUP(E45,K2数据库!C:L,8,0)</f>
        <v>#N/A</v>
      </c>
      <c r="Q45" s="27">
        <f t="shared" si="3"/>
        <v>0</v>
      </c>
      <c r="R45" s="18" t="e">
        <f>VLOOKUP(E45,K2数据库!C:L,9,0)</f>
        <v>#N/A</v>
      </c>
      <c r="S45" s="18" t="e">
        <f>VLOOKUP(E45,K2数据库!C:L,10,0)</f>
        <v>#N/A</v>
      </c>
      <c r="T45" s="18"/>
    </row>
    <row r="46" spans="1:20" x14ac:dyDescent="0.25">
      <c r="A46" s="22"/>
      <c r="B46" s="3"/>
      <c r="C46" s="3"/>
      <c r="D46" s="3"/>
      <c r="E46" s="18" t="str">
        <f t="shared" si="4"/>
        <v/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>VLOOKUP(E46,K2数据库!C:L,2,0)</f>
        <v>#N/A</v>
      </c>
      <c r="J46" s="18" t="e">
        <f>VLOOKUP(E46,K2数据库!C:L,3,0)</f>
        <v>#N/A</v>
      </c>
      <c r="K46" s="19" t="e">
        <f>VLOOKUP(E46,K2数据库!C:L,4,0)*C46</f>
        <v>#N/A</v>
      </c>
      <c r="L46" s="18" t="e">
        <f>VLOOKUP(E46,K2数据库!C:L,5,0)</f>
        <v>#N/A</v>
      </c>
      <c r="M46" s="18" t="e">
        <f>VLOOKUP(E46,K2数据库!C:L,6,0)</f>
        <v>#N/A</v>
      </c>
      <c r="N46" s="18"/>
      <c r="O46" s="18" t="e">
        <f>VLOOKUP(E46,K2数据库!C:L,7,0)</f>
        <v>#N/A</v>
      </c>
      <c r="P46" s="18" t="e">
        <f>VLOOKUP(E46,K2数据库!C:L,8,0)</f>
        <v>#N/A</v>
      </c>
      <c r="Q46" s="27">
        <f t="shared" si="3"/>
        <v>0</v>
      </c>
      <c r="R46" s="18" t="e">
        <f>VLOOKUP(E46,K2数据库!C:L,9,0)</f>
        <v>#N/A</v>
      </c>
      <c r="S46" s="18" t="e">
        <f>VLOOKUP(E46,K2数据库!C:L,10,0)</f>
        <v>#N/A</v>
      </c>
      <c r="T46" s="18"/>
    </row>
    <row r="47" spans="1:20" x14ac:dyDescent="0.25">
      <c r="A47" s="22"/>
      <c r="B47" s="3"/>
      <c r="C47" s="3"/>
      <c r="D47" s="3"/>
      <c r="E47" s="18" t="str">
        <f t="shared" si="4"/>
        <v/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>VLOOKUP(E47,K2数据库!C:L,2,0)</f>
        <v>#N/A</v>
      </c>
      <c r="J47" s="18" t="e">
        <f>VLOOKUP(E47,K2数据库!C:L,3,0)</f>
        <v>#N/A</v>
      </c>
      <c r="K47" s="19" t="e">
        <f>VLOOKUP(E47,K2数据库!C:L,4,0)*C47</f>
        <v>#N/A</v>
      </c>
      <c r="L47" s="18" t="e">
        <f>VLOOKUP(E47,K2数据库!C:L,5,0)</f>
        <v>#N/A</v>
      </c>
      <c r="M47" s="18" t="e">
        <f>VLOOKUP(E47,K2数据库!C:L,6,0)</f>
        <v>#N/A</v>
      </c>
      <c r="N47" s="18"/>
      <c r="O47" s="18" t="e">
        <f>VLOOKUP(E47,K2数据库!C:L,7,0)</f>
        <v>#N/A</v>
      </c>
      <c r="P47" s="18" t="e">
        <f>VLOOKUP(E47,K2数据库!C:L,8,0)</f>
        <v>#N/A</v>
      </c>
      <c r="Q47" s="27">
        <f t="shared" si="3"/>
        <v>0</v>
      </c>
      <c r="R47" s="18" t="e">
        <f>VLOOKUP(E47,K2数据库!C:L,9,0)</f>
        <v>#N/A</v>
      </c>
      <c r="S47" s="18" t="e">
        <f>VLOOKUP(E47,K2数据库!C:L,10,0)</f>
        <v>#N/A</v>
      </c>
      <c r="T47" s="18"/>
    </row>
    <row r="48" spans="1:20" x14ac:dyDescent="0.25">
      <c r="A48" s="22"/>
      <c r="B48" s="3"/>
      <c r="C48" s="3"/>
      <c r="D48" s="3"/>
      <c r="E48" s="18" t="str">
        <f t="shared" si="4"/>
        <v/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>VLOOKUP(E48,K2数据库!C:L,2,0)</f>
        <v>#N/A</v>
      </c>
      <c r="J48" s="18" t="e">
        <f>VLOOKUP(E48,K2数据库!C:L,3,0)</f>
        <v>#N/A</v>
      </c>
      <c r="K48" s="19" t="e">
        <f>VLOOKUP(E48,K2数据库!C:L,4,0)*C48</f>
        <v>#N/A</v>
      </c>
      <c r="L48" s="18" t="e">
        <f>VLOOKUP(E48,K2数据库!C:L,5,0)</f>
        <v>#N/A</v>
      </c>
      <c r="M48" s="18" t="e">
        <f>VLOOKUP(E48,K2数据库!C:L,6,0)</f>
        <v>#N/A</v>
      </c>
      <c r="N48" s="18"/>
      <c r="O48" s="18" t="e">
        <f>VLOOKUP(E48,K2数据库!C:L,7,0)</f>
        <v>#N/A</v>
      </c>
      <c r="P48" s="18" t="e">
        <f>VLOOKUP(E48,K2数据库!C:L,8,0)</f>
        <v>#N/A</v>
      </c>
      <c r="Q48" s="27">
        <f t="shared" si="3"/>
        <v>0</v>
      </c>
      <c r="R48" s="18" t="e">
        <f>VLOOKUP(E48,K2数据库!C:L,9,0)</f>
        <v>#N/A</v>
      </c>
      <c r="S48" s="18" t="e">
        <f>VLOOKUP(E48,K2数据库!C:L,10,0)</f>
        <v>#N/A</v>
      </c>
      <c r="T48" s="18"/>
    </row>
    <row r="49" spans="1:20" x14ac:dyDescent="0.25">
      <c r="A49" s="22"/>
      <c r="B49" s="3"/>
      <c r="C49" s="3"/>
      <c r="D49" s="3"/>
      <c r="E49" s="18" t="str">
        <f t="shared" si="4"/>
        <v/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>VLOOKUP(E49,K2数据库!C:L,2,0)</f>
        <v>#N/A</v>
      </c>
      <c r="J49" s="18" t="e">
        <f>VLOOKUP(E49,K2数据库!C:L,3,0)</f>
        <v>#N/A</v>
      </c>
      <c r="K49" s="19" t="e">
        <f>VLOOKUP(E49,K2数据库!C:L,4,0)*C49</f>
        <v>#N/A</v>
      </c>
      <c r="L49" s="18" t="e">
        <f>VLOOKUP(E49,K2数据库!C:L,5,0)</f>
        <v>#N/A</v>
      </c>
      <c r="M49" s="18" t="e">
        <f>VLOOKUP(E49,K2数据库!C:L,6,0)</f>
        <v>#N/A</v>
      </c>
      <c r="N49" s="18"/>
      <c r="O49" s="18" t="e">
        <f>VLOOKUP(E49,K2数据库!C:L,7,0)</f>
        <v>#N/A</v>
      </c>
      <c r="P49" s="18" t="e">
        <f>VLOOKUP(E49,K2数据库!C:L,8,0)</f>
        <v>#N/A</v>
      </c>
      <c r="Q49" s="27">
        <f t="shared" si="3"/>
        <v>0</v>
      </c>
      <c r="R49" s="18" t="e">
        <f>VLOOKUP(E49,K2数据库!C:L,9,0)</f>
        <v>#N/A</v>
      </c>
      <c r="S49" s="18" t="e">
        <f>VLOOKUP(E49,K2数据库!C:L,10,0)</f>
        <v>#N/A</v>
      </c>
      <c r="T49" s="18"/>
    </row>
    <row r="50" spans="1:20" x14ac:dyDescent="0.25">
      <c r="A50" s="22"/>
      <c r="B50" s="3"/>
      <c r="C50" s="3"/>
      <c r="D50" s="3"/>
      <c r="E50" s="18" t="str">
        <f t="shared" si="4"/>
        <v/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>VLOOKUP(E50,K2数据库!C:L,2,0)</f>
        <v>#N/A</v>
      </c>
      <c r="J50" s="18" t="e">
        <f>VLOOKUP(E50,K2数据库!C:L,3,0)</f>
        <v>#N/A</v>
      </c>
      <c r="K50" s="19" t="e">
        <f>VLOOKUP(E50,K2数据库!C:L,4,0)*C50</f>
        <v>#N/A</v>
      </c>
      <c r="L50" s="18" t="e">
        <f>VLOOKUP(E50,K2数据库!C:L,5,0)</f>
        <v>#N/A</v>
      </c>
      <c r="M50" s="18" t="e">
        <f>VLOOKUP(E50,K2数据库!C:L,6,0)</f>
        <v>#N/A</v>
      </c>
      <c r="N50" s="18"/>
      <c r="O50" s="18" t="e">
        <f>VLOOKUP(E50,K2数据库!C:L,7,0)</f>
        <v>#N/A</v>
      </c>
      <c r="P50" s="18" t="e">
        <f>VLOOKUP(E50,K2数据库!C:L,8,0)</f>
        <v>#N/A</v>
      </c>
      <c r="Q50" s="27">
        <f t="shared" si="3"/>
        <v>0</v>
      </c>
      <c r="R50" s="18" t="e">
        <f>VLOOKUP(E50,K2数据库!C:L,9,0)</f>
        <v>#N/A</v>
      </c>
      <c r="S50" s="18" t="e">
        <f>VLOOKUP(E50,K2数据库!C:L,10,0)</f>
        <v>#N/A</v>
      </c>
      <c r="T50" s="18"/>
    </row>
    <row r="51" spans="1:20" x14ac:dyDescent="0.25">
      <c r="A51" s="22"/>
      <c r="B51" s="3"/>
      <c r="C51" s="3"/>
      <c r="D51" s="3"/>
      <c r="E51" s="18" t="str">
        <f t="shared" si="4"/>
        <v/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>VLOOKUP(E51,K2数据库!C:L,2,0)</f>
        <v>#N/A</v>
      </c>
      <c r="J51" s="18" t="e">
        <f>VLOOKUP(E51,K2数据库!C:L,3,0)</f>
        <v>#N/A</v>
      </c>
      <c r="K51" s="19" t="e">
        <f>VLOOKUP(E51,K2数据库!C:L,4,0)*C51</f>
        <v>#N/A</v>
      </c>
      <c r="L51" s="18" t="e">
        <f>VLOOKUP(E51,K2数据库!C:L,5,0)</f>
        <v>#N/A</v>
      </c>
      <c r="M51" s="18" t="e">
        <f>VLOOKUP(E51,K2数据库!C:L,6,0)</f>
        <v>#N/A</v>
      </c>
      <c r="N51" s="18"/>
      <c r="O51" s="18" t="e">
        <f>VLOOKUP(E51,K2数据库!C:L,7,0)</f>
        <v>#N/A</v>
      </c>
      <c r="P51" s="18" t="e">
        <f>VLOOKUP(E51,K2数据库!C:L,8,0)</f>
        <v>#N/A</v>
      </c>
      <c r="Q51" s="27">
        <f t="shared" si="3"/>
        <v>0</v>
      </c>
      <c r="R51" s="18" t="e">
        <f>VLOOKUP(E51,K2数据库!C:L,9,0)</f>
        <v>#N/A</v>
      </c>
      <c r="S51" s="18" t="e">
        <f>VLOOKUP(E51,K2数据库!C:L,10,0)</f>
        <v>#N/A</v>
      </c>
      <c r="T51" s="18"/>
    </row>
    <row r="52" spans="1:20" x14ac:dyDescent="0.25">
      <c r="A52" s="22"/>
      <c r="B52" s="3"/>
      <c r="C52" s="3"/>
      <c r="D52" s="3"/>
      <c r="E52" s="18" t="str">
        <f t="shared" si="4"/>
        <v/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>VLOOKUP(E52,K2数据库!C:L,2,0)</f>
        <v>#N/A</v>
      </c>
      <c r="J52" s="18" t="e">
        <f>VLOOKUP(E52,K2数据库!C:L,3,0)</f>
        <v>#N/A</v>
      </c>
      <c r="K52" s="19" t="e">
        <f>VLOOKUP(E52,K2数据库!C:L,4,0)*C52</f>
        <v>#N/A</v>
      </c>
      <c r="L52" s="18" t="e">
        <f>VLOOKUP(E52,K2数据库!C:L,5,0)</f>
        <v>#N/A</v>
      </c>
      <c r="M52" s="18" t="e">
        <f>VLOOKUP(E52,K2数据库!C:L,6,0)</f>
        <v>#N/A</v>
      </c>
      <c r="N52" s="18"/>
      <c r="O52" s="18" t="e">
        <f>VLOOKUP(E52,K2数据库!C:L,7,0)</f>
        <v>#N/A</v>
      </c>
      <c r="P52" s="18" t="e">
        <f>VLOOKUP(E52,K2数据库!C:L,8,0)</f>
        <v>#N/A</v>
      </c>
      <c r="Q52" s="27">
        <f t="shared" si="3"/>
        <v>0</v>
      </c>
      <c r="R52" s="18" t="e">
        <f>VLOOKUP(E52,K2数据库!C:L,9,0)</f>
        <v>#N/A</v>
      </c>
      <c r="S52" s="18" t="e">
        <f>VLOOKUP(E52,K2数据库!C:L,10,0)</f>
        <v>#N/A</v>
      </c>
      <c r="T52" s="18"/>
    </row>
    <row r="53" spans="1:20" x14ac:dyDescent="0.25">
      <c r="A53" s="22"/>
      <c r="B53" s="3"/>
      <c r="C53" s="3"/>
      <c r="D53" s="3"/>
      <c r="E53" s="18" t="str">
        <f t="shared" si="4"/>
        <v/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>VLOOKUP(E53,K2数据库!C:L,2,0)</f>
        <v>#N/A</v>
      </c>
      <c r="J53" s="18" t="e">
        <f>VLOOKUP(E53,K2数据库!C:L,3,0)</f>
        <v>#N/A</v>
      </c>
      <c r="K53" s="19" t="e">
        <f>VLOOKUP(E53,K2数据库!C:L,4,0)*C53</f>
        <v>#N/A</v>
      </c>
      <c r="L53" s="18" t="e">
        <f>VLOOKUP(E53,K2数据库!C:L,5,0)</f>
        <v>#N/A</v>
      </c>
      <c r="M53" s="18" t="e">
        <f>VLOOKUP(E53,K2数据库!C:L,6,0)</f>
        <v>#N/A</v>
      </c>
      <c r="N53" s="18"/>
      <c r="O53" s="18" t="e">
        <f>VLOOKUP(E53,K2数据库!C:L,7,0)</f>
        <v>#N/A</v>
      </c>
      <c r="P53" s="18" t="e">
        <f>VLOOKUP(E53,K2数据库!C:L,8,0)</f>
        <v>#N/A</v>
      </c>
      <c r="Q53" s="27">
        <f t="shared" si="3"/>
        <v>0</v>
      </c>
      <c r="R53" s="18" t="e">
        <f>VLOOKUP(E53,K2数据库!C:L,9,0)</f>
        <v>#N/A</v>
      </c>
      <c r="S53" s="18" t="e">
        <f>VLOOKUP(E53,K2数据库!C:L,10,0)</f>
        <v>#N/A</v>
      </c>
      <c r="T53" s="18"/>
    </row>
    <row r="54" spans="1:20" x14ac:dyDescent="0.25">
      <c r="A54" s="22"/>
      <c r="B54" s="3"/>
      <c r="C54" s="3"/>
      <c r="D54" s="3"/>
      <c r="E54" s="18" t="str">
        <f t="shared" si="4"/>
        <v/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>VLOOKUP(E54,K2数据库!C:L,2,0)</f>
        <v>#N/A</v>
      </c>
      <c r="J54" s="18" t="e">
        <f>VLOOKUP(E54,K2数据库!C:L,3,0)</f>
        <v>#N/A</v>
      </c>
      <c r="K54" s="19" t="e">
        <f>VLOOKUP(E54,K2数据库!C:L,4,0)*C54</f>
        <v>#N/A</v>
      </c>
      <c r="L54" s="18" t="e">
        <f>VLOOKUP(E54,K2数据库!C:L,5,0)</f>
        <v>#N/A</v>
      </c>
      <c r="M54" s="18" t="e">
        <f>VLOOKUP(E54,K2数据库!C:L,6,0)</f>
        <v>#N/A</v>
      </c>
      <c r="N54" s="18"/>
      <c r="O54" s="18" t="e">
        <f>VLOOKUP(E54,K2数据库!C:L,7,0)</f>
        <v>#N/A</v>
      </c>
      <c r="P54" s="18" t="e">
        <f>VLOOKUP(E54,K2数据库!C:L,8,0)</f>
        <v>#N/A</v>
      </c>
      <c r="Q54" s="27">
        <f t="shared" si="3"/>
        <v>0</v>
      </c>
      <c r="R54" s="18" t="e">
        <f>VLOOKUP(E54,K2数据库!C:L,9,0)</f>
        <v>#N/A</v>
      </c>
      <c r="S54" s="18" t="e">
        <f>VLOOKUP(E54,K2数据库!C:L,10,0)</f>
        <v>#N/A</v>
      </c>
      <c r="T54" s="18"/>
    </row>
    <row r="55" spans="1:20" x14ac:dyDescent="0.25">
      <c r="A55" s="22"/>
      <c r="B55" s="3"/>
      <c r="C55" s="3"/>
      <c r="D55" s="3"/>
      <c r="E55" s="18" t="str">
        <f t="shared" si="4"/>
        <v/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>VLOOKUP(E55,K2数据库!C:L,2,0)</f>
        <v>#N/A</v>
      </c>
      <c r="J55" s="18" t="e">
        <f>VLOOKUP(E55,K2数据库!C:L,3,0)</f>
        <v>#N/A</v>
      </c>
      <c r="K55" s="19" t="e">
        <f>VLOOKUP(E55,K2数据库!C:L,4,0)*C55</f>
        <v>#N/A</v>
      </c>
      <c r="L55" s="18" t="e">
        <f>VLOOKUP(E55,K2数据库!C:L,5,0)</f>
        <v>#N/A</v>
      </c>
      <c r="M55" s="18" t="e">
        <f>VLOOKUP(E55,K2数据库!C:L,6,0)</f>
        <v>#N/A</v>
      </c>
      <c r="N55" s="18"/>
      <c r="O55" s="18" t="e">
        <f>VLOOKUP(E55,K2数据库!C:L,7,0)</f>
        <v>#N/A</v>
      </c>
      <c r="P55" s="18" t="e">
        <f>VLOOKUP(E55,K2数据库!C:L,8,0)</f>
        <v>#N/A</v>
      </c>
      <c r="Q55" s="27">
        <f t="shared" si="3"/>
        <v>0</v>
      </c>
      <c r="R55" s="18" t="e">
        <f>VLOOKUP(E55,K2数据库!C:L,9,0)</f>
        <v>#N/A</v>
      </c>
      <c r="S55" s="18" t="e">
        <f>VLOOKUP(E55,K2数据库!C:L,10,0)</f>
        <v>#N/A</v>
      </c>
      <c r="T55" s="18"/>
    </row>
    <row r="56" spans="1:20" x14ac:dyDescent="0.25">
      <c r="A56" s="22"/>
      <c r="B56" s="3"/>
      <c r="C56" s="3"/>
      <c r="D56" s="3"/>
      <c r="E56" s="18" t="str">
        <f t="shared" si="4"/>
        <v/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>VLOOKUP(E56,K2数据库!C:L,2,0)</f>
        <v>#N/A</v>
      </c>
      <c r="J56" s="18" t="e">
        <f>VLOOKUP(E56,K2数据库!C:L,3,0)</f>
        <v>#N/A</v>
      </c>
      <c r="K56" s="19" t="e">
        <f>VLOOKUP(E56,K2数据库!C:L,4,0)*C56</f>
        <v>#N/A</v>
      </c>
      <c r="L56" s="18" t="e">
        <f>VLOOKUP(E56,K2数据库!C:L,5,0)</f>
        <v>#N/A</v>
      </c>
      <c r="M56" s="18" t="e">
        <f>VLOOKUP(E56,K2数据库!C:L,6,0)</f>
        <v>#N/A</v>
      </c>
      <c r="N56" s="18"/>
      <c r="O56" s="18" t="e">
        <f>VLOOKUP(E56,K2数据库!C:L,7,0)</f>
        <v>#N/A</v>
      </c>
      <c r="P56" s="18" t="e">
        <f>VLOOKUP(E56,K2数据库!C:L,8,0)</f>
        <v>#N/A</v>
      </c>
      <c r="Q56" s="27">
        <f t="shared" si="3"/>
        <v>0</v>
      </c>
      <c r="R56" s="18" t="e">
        <f>VLOOKUP(E56,K2数据库!C:L,9,0)</f>
        <v>#N/A</v>
      </c>
      <c r="S56" s="18" t="e">
        <f>VLOOKUP(E56,K2数据库!C:L,10,0)</f>
        <v>#N/A</v>
      </c>
      <c r="T56" s="18"/>
    </row>
    <row r="57" spans="1:20" x14ac:dyDescent="0.25">
      <c r="A57" s="22"/>
      <c r="B57" s="3"/>
      <c r="C57" s="3"/>
      <c r="D57" s="3"/>
      <c r="E57" s="18" t="str">
        <f t="shared" si="4"/>
        <v/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>VLOOKUP(E57,K2数据库!C:L,2,0)</f>
        <v>#N/A</v>
      </c>
      <c r="J57" s="18" t="e">
        <f>VLOOKUP(E57,K2数据库!C:L,3,0)</f>
        <v>#N/A</v>
      </c>
      <c r="K57" s="19" t="e">
        <f>VLOOKUP(E57,K2数据库!C:L,4,0)*C57</f>
        <v>#N/A</v>
      </c>
      <c r="L57" s="18" t="e">
        <f>VLOOKUP(E57,K2数据库!C:L,5,0)</f>
        <v>#N/A</v>
      </c>
      <c r="M57" s="18" t="e">
        <f>VLOOKUP(E57,K2数据库!C:L,6,0)</f>
        <v>#N/A</v>
      </c>
      <c r="N57" s="18"/>
      <c r="O57" s="18" t="e">
        <f>VLOOKUP(E57,K2数据库!C:L,7,0)</f>
        <v>#N/A</v>
      </c>
      <c r="P57" s="18" t="e">
        <f>VLOOKUP(E57,K2数据库!C:L,8,0)</f>
        <v>#N/A</v>
      </c>
      <c r="Q57" s="27">
        <f t="shared" si="3"/>
        <v>0</v>
      </c>
      <c r="R57" s="18" t="e">
        <f>VLOOKUP(E57,K2数据库!C:L,9,0)</f>
        <v>#N/A</v>
      </c>
      <c r="S57" s="18" t="e">
        <f>VLOOKUP(E57,K2数据库!C:L,10,0)</f>
        <v>#N/A</v>
      </c>
      <c r="T57" s="18"/>
    </row>
    <row r="58" spans="1:20" x14ac:dyDescent="0.25">
      <c r="A58" s="22"/>
      <c r="B58" s="3"/>
      <c r="C58" s="3"/>
      <c r="D58" s="3"/>
      <c r="E58" s="18" t="str">
        <f t="shared" si="4"/>
        <v/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>VLOOKUP(E58,K2数据库!C:L,2,0)</f>
        <v>#N/A</v>
      </c>
      <c r="J58" s="18" t="e">
        <f>VLOOKUP(E58,K2数据库!C:L,3,0)</f>
        <v>#N/A</v>
      </c>
      <c r="K58" s="19" t="e">
        <f>VLOOKUP(E58,K2数据库!C:L,4,0)*C58</f>
        <v>#N/A</v>
      </c>
      <c r="L58" s="18" t="e">
        <f>VLOOKUP(E58,K2数据库!C:L,5,0)</f>
        <v>#N/A</v>
      </c>
      <c r="M58" s="18" t="e">
        <f>VLOOKUP(E58,K2数据库!C:L,6,0)</f>
        <v>#N/A</v>
      </c>
      <c r="N58" s="18"/>
      <c r="O58" s="18" t="e">
        <f>VLOOKUP(E58,K2数据库!C:L,7,0)</f>
        <v>#N/A</v>
      </c>
      <c r="P58" s="18" t="e">
        <f>VLOOKUP(E58,K2数据库!C:L,8,0)</f>
        <v>#N/A</v>
      </c>
      <c r="Q58" s="27">
        <f t="shared" si="3"/>
        <v>0</v>
      </c>
      <c r="R58" s="18" t="e">
        <f>VLOOKUP(E58,K2数据库!C:L,9,0)</f>
        <v>#N/A</v>
      </c>
      <c r="S58" s="18" t="e">
        <f>VLOOKUP(E58,K2数据库!C:L,10,0)</f>
        <v>#N/A</v>
      </c>
      <c r="T58" s="18"/>
    </row>
    <row r="59" spans="1:20" x14ac:dyDescent="0.25">
      <c r="A59" s="22"/>
      <c r="B59" s="3"/>
      <c r="C59" s="3"/>
      <c r="D59" s="3"/>
      <c r="E59" s="18" t="str">
        <f t="shared" si="4"/>
        <v/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>VLOOKUP(E59,K2数据库!C:L,2,0)</f>
        <v>#N/A</v>
      </c>
      <c r="J59" s="18" t="e">
        <f>VLOOKUP(E59,K2数据库!C:L,3,0)</f>
        <v>#N/A</v>
      </c>
      <c r="K59" s="19" t="e">
        <f>VLOOKUP(E59,K2数据库!C:L,4,0)*C59</f>
        <v>#N/A</v>
      </c>
      <c r="L59" s="18" t="e">
        <f>VLOOKUP(E59,K2数据库!C:L,5,0)</f>
        <v>#N/A</v>
      </c>
      <c r="M59" s="18" t="e">
        <f>VLOOKUP(E59,K2数据库!C:L,6,0)</f>
        <v>#N/A</v>
      </c>
      <c r="N59" s="18"/>
      <c r="O59" s="18" t="e">
        <f>VLOOKUP(E59,K2数据库!C:L,7,0)</f>
        <v>#N/A</v>
      </c>
      <c r="P59" s="18" t="e">
        <f>VLOOKUP(E59,K2数据库!C:L,8,0)</f>
        <v>#N/A</v>
      </c>
      <c r="Q59" s="27">
        <f t="shared" si="3"/>
        <v>0</v>
      </c>
      <c r="R59" s="18" t="e">
        <f>VLOOKUP(E59,K2数据库!C:L,9,0)</f>
        <v>#N/A</v>
      </c>
      <c r="S59" s="18" t="e">
        <f>VLOOKUP(E59,K2数据库!C:L,10,0)</f>
        <v>#N/A</v>
      </c>
      <c r="T59" s="18"/>
    </row>
    <row r="60" spans="1:20" x14ac:dyDescent="0.25">
      <c r="A60" s="22"/>
      <c r="B60" s="3"/>
      <c r="C60" s="3"/>
      <c r="D60" s="3"/>
      <c r="E60" s="18" t="str">
        <f t="shared" si="4"/>
        <v/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>VLOOKUP(E60,K2数据库!C:L,2,0)</f>
        <v>#N/A</v>
      </c>
      <c r="J60" s="18" t="e">
        <f>VLOOKUP(E60,K2数据库!C:L,3,0)</f>
        <v>#N/A</v>
      </c>
      <c r="K60" s="19" t="e">
        <f>VLOOKUP(E60,K2数据库!C:L,4,0)*C60</f>
        <v>#N/A</v>
      </c>
      <c r="L60" s="18" t="e">
        <f>VLOOKUP(E60,K2数据库!C:L,5,0)</f>
        <v>#N/A</v>
      </c>
      <c r="M60" s="18" t="e">
        <f>VLOOKUP(E60,K2数据库!C:L,6,0)</f>
        <v>#N/A</v>
      </c>
      <c r="N60" s="18"/>
      <c r="O60" s="18" t="e">
        <f>VLOOKUP(E60,K2数据库!C:L,7,0)</f>
        <v>#N/A</v>
      </c>
      <c r="P60" s="18" t="e">
        <f>VLOOKUP(E60,K2数据库!C:L,8,0)</f>
        <v>#N/A</v>
      </c>
      <c r="Q60" s="27">
        <f t="shared" si="3"/>
        <v>0</v>
      </c>
      <c r="R60" s="18" t="e">
        <f>VLOOKUP(E60,K2数据库!C:L,9,0)</f>
        <v>#N/A</v>
      </c>
      <c r="S60" s="18" t="e">
        <f>VLOOKUP(E60,K2数据库!C:L,10,0)</f>
        <v>#N/A</v>
      </c>
      <c r="T60" s="18"/>
    </row>
    <row r="61" spans="1:20" x14ac:dyDescent="0.25">
      <c r="A61" s="22"/>
      <c r="B61" s="3"/>
      <c r="C61" s="3"/>
      <c r="D61" s="3"/>
      <c r="E61" s="18" t="str">
        <f t="shared" si="4"/>
        <v/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>VLOOKUP(E61,K2数据库!C:L,2,0)</f>
        <v>#N/A</v>
      </c>
      <c r="J61" s="18" t="e">
        <f>VLOOKUP(E61,K2数据库!C:L,3,0)</f>
        <v>#N/A</v>
      </c>
      <c r="K61" s="19" t="e">
        <f>VLOOKUP(E61,K2数据库!C:L,4,0)*C61</f>
        <v>#N/A</v>
      </c>
      <c r="L61" s="18" t="e">
        <f>VLOOKUP(E61,K2数据库!C:L,5,0)</f>
        <v>#N/A</v>
      </c>
      <c r="M61" s="18" t="e">
        <f>VLOOKUP(E61,K2数据库!C:L,6,0)</f>
        <v>#N/A</v>
      </c>
      <c r="N61" s="18"/>
      <c r="O61" s="18" t="e">
        <f>VLOOKUP(E61,K2数据库!C:L,7,0)</f>
        <v>#N/A</v>
      </c>
      <c r="P61" s="18" t="e">
        <f>VLOOKUP(E61,K2数据库!C:L,8,0)</f>
        <v>#N/A</v>
      </c>
      <c r="Q61" s="27">
        <f t="shared" si="3"/>
        <v>0</v>
      </c>
      <c r="R61" s="18" t="e">
        <f>VLOOKUP(E61,K2数据库!C:L,9,0)</f>
        <v>#N/A</v>
      </c>
      <c r="S61" s="18" t="e">
        <f>VLOOKUP(E61,K2数据库!C:L,10,0)</f>
        <v>#N/A</v>
      </c>
      <c r="T61" s="18"/>
    </row>
    <row r="62" spans="1:20" x14ac:dyDescent="0.25">
      <c r="A62" s="22"/>
      <c r="B62" s="3"/>
      <c r="C62" s="3"/>
      <c r="D62" s="3"/>
      <c r="E62" s="18" t="str">
        <f t="shared" si="4"/>
        <v/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>VLOOKUP(E62,K2数据库!C:L,2,0)</f>
        <v>#N/A</v>
      </c>
      <c r="J62" s="18" t="e">
        <f>VLOOKUP(E62,K2数据库!C:L,3,0)</f>
        <v>#N/A</v>
      </c>
      <c r="K62" s="19" t="e">
        <f>VLOOKUP(E62,K2数据库!C:L,4,0)*C62</f>
        <v>#N/A</v>
      </c>
      <c r="L62" s="18" t="e">
        <f>VLOOKUP(E62,K2数据库!C:L,5,0)</f>
        <v>#N/A</v>
      </c>
      <c r="M62" s="18" t="e">
        <f>VLOOKUP(E62,K2数据库!C:L,6,0)</f>
        <v>#N/A</v>
      </c>
      <c r="N62" s="18"/>
      <c r="O62" s="18" t="e">
        <f>VLOOKUP(E62,K2数据库!C:L,7,0)</f>
        <v>#N/A</v>
      </c>
      <c r="P62" s="18" t="e">
        <f>VLOOKUP(E62,K2数据库!C:L,8,0)</f>
        <v>#N/A</v>
      </c>
      <c r="Q62" s="27">
        <f t="shared" si="3"/>
        <v>0</v>
      </c>
      <c r="R62" s="18" t="e">
        <f>VLOOKUP(E62,K2数据库!C:L,9,0)</f>
        <v>#N/A</v>
      </c>
      <c r="S62" s="18" t="e">
        <f>VLOOKUP(E62,K2数据库!C:L,10,0)</f>
        <v>#N/A</v>
      </c>
      <c r="T62" s="18"/>
    </row>
    <row r="63" spans="1:20" x14ac:dyDescent="0.25">
      <c r="A63" s="22"/>
      <c r="B63" s="3"/>
      <c r="C63" s="3"/>
      <c r="D63" s="3"/>
      <c r="E63" s="18" t="str">
        <f t="shared" si="4"/>
        <v/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>VLOOKUP(E63,K2数据库!C:L,2,0)</f>
        <v>#N/A</v>
      </c>
      <c r="J63" s="18" t="e">
        <f>VLOOKUP(E63,K2数据库!C:L,3,0)</f>
        <v>#N/A</v>
      </c>
      <c r="K63" s="19" t="e">
        <f>VLOOKUP(E63,K2数据库!C:L,4,0)*C63</f>
        <v>#N/A</v>
      </c>
      <c r="L63" s="18" t="e">
        <f>VLOOKUP(E63,K2数据库!C:L,5,0)</f>
        <v>#N/A</v>
      </c>
      <c r="M63" s="18" t="e">
        <f>VLOOKUP(E63,K2数据库!C:L,6,0)</f>
        <v>#N/A</v>
      </c>
      <c r="N63" s="18"/>
      <c r="O63" s="18" t="e">
        <f>VLOOKUP(E63,K2数据库!C:L,7,0)</f>
        <v>#N/A</v>
      </c>
      <c r="P63" s="18" t="e">
        <f>VLOOKUP(E63,K2数据库!C:L,8,0)</f>
        <v>#N/A</v>
      </c>
      <c r="Q63" s="27">
        <f t="shared" si="3"/>
        <v>0</v>
      </c>
      <c r="R63" s="18" t="e">
        <f>VLOOKUP(E63,K2数据库!C:L,9,0)</f>
        <v>#N/A</v>
      </c>
      <c r="S63" s="18" t="e">
        <f>VLOOKUP(E63,K2数据库!C:L,10,0)</f>
        <v>#N/A</v>
      </c>
      <c r="T63" s="18"/>
    </row>
    <row r="64" spans="1:20" x14ac:dyDescent="0.25">
      <c r="A64" s="22"/>
      <c r="B64" s="3"/>
      <c r="C64" s="3"/>
      <c r="D64" s="3"/>
      <c r="E64" s="18" t="str">
        <f t="shared" si="4"/>
        <v/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>VLOOKUP(E64,K2数据库!C:L,2,0)</f>
        <v>#N/A</v>
      </c>
      <c r="J64" s="18" t="e">
        <f>VLOOKUP(E64,K2数据库!C:L,3,0)</f>
        <v>#N/A</v>
      </c>
      <c r="K64" s="19" t="e">
        <f>VLOOKUP(E64,K2数据库!C:L,4,0)*C64</f>
        <v>#N/A</v>
      </c>
      <c r="L64" s="18" t="e">
        <f>VLOOKUP(E64,K2数据库!C:L,5,0)</f>
        <v>#N/A</v>
      </c>
      <c r="M64" s="18" t="e">
        <f>VLOOKUP(E64,K2数据库!C:L,6,0)</f>
        <v>#N/A</v>
      </c>
      <c r="N64" s="18"/>
      <c r="O64" s="18" t="e">
        <f>VLOOKUP(E64,K2数据库!C:L,7,0)</f>
        <v>#N/A</v>
      </c>
      <c r="P64" s="18" t="e">
        <f>VLOOKUP(E64,K2数据库!C:L,8,0)</f>
        <v>#N/A</v>
      </c>
      <c r="Q64" s="27">
        <f t="shared" si="3"/>
        <v>0</v>
      </c>
      <c r="R64" s="18" t="e">
        <f>VLOOKUP(E64,K2数据库!C:L,9,0)</f>
        <v>#N/A</v>
      </c>
      <c r="S64" s="18" t="e">
        <f>VLOOKUP(E64,K2数据库!C:L,10,0)</f>
        <v>#N/A</v>
      </c>
      <c r="T64" s="18"/>
    </row>
    <row r="65" spans="1:20" x14ac:dyDescent="0.25">
      <c r="A65" s="22"/>
      <c r="B65" s="3"/>
      <c r="C65" s="3"/>
      <c r="D65" s="3"/>
      <c r="E65" s="18" t="str">
        <f t="shared" si="4"/>
        <v/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>VLOOKUP(E65,K2数据库!C:L,2,0)</f>
        <v>#N/A</v>
      </c>
      <c r="J65" s="18" t="e">
        <f>VLOOKUP(E65,K2数据库!C:L,3,0)</f>
        <v>#N/A</v>
      </c>
      <c r="K65" s="19" t="e">
        <f>VLOOKUP(E65,K2数据库!C:L,4,0)*C65</f>
        <v>#N/A</v>
      </c>
      <c r="L65" s="18" t="e">
        <f>VLOOKUP(E65,K2数据库!C:L,5,0)</f>
        <v>#N/A</v>
      </c>
      <c r="M65" s="18" t="e">
        <f>VLOOKUP(E65,K2数据库!C:L,6,0)</f>
        <v>#N/A</v>
      </c>
      <c r="N65" s="18"/>
      <c r="O65" s="18" t="e">
        <f>VLOOKUP(E65,K2数据库!C:L,7,0)</f>
        <v>#N/A</v>
      </c>
      <c r="P65" s="18" t="e">
        <f>VLOOKUP(E65,K2数据库!C:L,8,0)</f>
        <v>#N/A</v>
      </c>
      <c r="Q65" s="27">
        <f t="shared" si="3"/>
        <v>0</v>
      </c>
      <c r="R65" s="18" t="e">
        <f>VLOOKUP(E65,K2数据库!C:L,9,0)</f>
        <v>#N/A</v>
      </c>
      <c r="S65" s="18" t="e">
        <f>VLOOKUP(E65,K2数据库!C:L,10,0)</f>
        <v>#N/A</v>
      </c>
      <c r="T65" s="18"/>
    </row>
    <row r="66" spans="1:20" x14ac:dyDescent="0.25">
      <c r="A66" s="22"/>
      <c r="B66" s="3"/>
      <c r="C66" s="3"/>
      <c r="D66" s="3"/>
      <c r="E66" s="18" t="str">
        <f t="shared" si="4"/>
        <v/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>VLOOKUP(E66,K2数据库!C:L,2,0)</f>
        <v>#N/A</v>
      </c>
      <c r="J66" s="18" t="e">
        <f>VLOOKUP(E66,K2数据库!C:L,3,0)</f>
        <v>#N/A</v>
      </c>
      <c r="K66" s="19" t="e">
        <f>VLOOKUP(E66,K2数据库!C:L,4,0)*C66</f>
        <v>#N/A</v>
      </c>
      <c r="L66" s="18" t="e">
        <f>VLOOKUP(E66,K2数据库!C:L,5,0)</f>
        <v>#N/A</v>
      </c>
      <c r="M66" s="18" t="e">
        <f>VLOOKUP(E66,K2数据库!C:L,6,0)</f>
        <v>#N/A</v>
      </c>
      <c r="N66" s="18"/>
      <c r="O66" s="18" t="e">
        <f>VLOOKUP(E66,K2数据库!C:L,7,0)</f>
        <v>#N/A</v>
      </c>
      <c r="P66" s="18" t="e">
        <f>VLOOKUP(E66,K2数据库!C:L,8,0)</f>
        <v>#N/A</v>
      </c>
      <c r="Q66" s="27">
        <f t="shared" si="3"/>
        <v>0</v>
      </c>
      <c r="R66" s="18" t="e">
        <f>VLOOKUP(E66,K2数据库!C:L,9,0)</f>
        <v>#N/A</v>
      </c>
      <c r="S66" s="18" t="e">
        <f>VLOOKUP(E66,K2数据库!C:L,10,0)</f>
        <v>#N/A</v>
      </c>
      <c r="T66" s="18"/>
    </row>
    <row r="67" spans="1:20" x14ac:dyDescent="0.25">
      <c r="A67" s="22"/>
      <c r="B67" s="3"/>
      <c r="C67" s="3"/>
      <c r="D67" s="3"/>
      <c r="E67" s="18" t="str">
        <f t="shared" si="4"/>
        <v/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>VLOOKUP(E67,K2数据库!C:L,2,0)</f>
        <v>#N/A</v>
      </c>
      <c r="J67" s="18" t="e">
        <f>VLOOKUP(E67,K2数据库!C:L,3,0)</f>
        <v>#N/A</v>
      </c>
      <c r="K67" s="19" t="e">
        <f>VLOOKUP(E67,K2数据库!C:L,4,0)*C67</f>
        <v>#N/A</v>
      </c>
      <c r="L67" s="18" t="e">
        <f>VLOOKUP(E67,K2数据库!C:L,5,0)</f>
        <v>#N/A</v>
      </c>
      <c r="M67" s="18" t="e">
        <f>VLOOKUP(E67,K2数据库!C:L,6,0)</f>
        <v>#N/A</v>
      </c>
      <c r="N67" s="18"/>
      <c r="O67" s="18" t="e">
        <f>VLOOKUP(E67,K2数据库!C:L,7,0)</f>
        <v>#N/A</v>
      </c>
      <c r="P67" s="18" t="e">
        <f>VLOOKUP(E67,K2数据库!C:L,8,0)</f>
        <v>#N/A</v>
      </c>
      <c r="Q67" s="27">
        <f t="shared" ref="Q67:Q100" si="8">IF(F67="",0,(G67/1000)*(H67/1000)*C67)</f>
        <v>0</v>
      </c>
      <c r="R67" s="18" t="e">
        <f>VLOOKUP(E67,K2数据库!C:L,9,0)</f>
        <v>#N/A</v>
      </c>
      <c r="S67" s="18" t="e">
        <f>VLOOKUP(E67,K2数据库!C:L,10,0)</f>
        <v>#N/A</v>
      </c>
      <c r="T67" s="18"/>
    </row>
    <row r="68" spans="1:20" x14ac:dyDescent="0.25">
      <c r="A68" s="22"/>
      <c r="B68" s="3"/>
      <c r="C68" s="3"/>
      <c r="D68" s="3"/>
      <c r="E68" s="18" t="str">
        <f t="shared" si="4"/>
        <v/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>VLOOKUP(E68,K2数据库!C:L,2,0)</f>
        <v>#N/A</v>
      </c>
      <c r="J68" s="18" t="e">
        <f>VLOOKUP(E68,K2数据库!C:L,3,0)</f>
        <v>#N/A</v>
      </c>
      <c r="K68" s="19" t="e">
        <f>VLOOKUP(E68,K2数据库!C:L,4,0)*C68</f>
        <v>#N/A</v>
      </c>
      <c r="L68" s="18" t="e">
        <f>VLOOKUP(E68,K2数据库!C:L,5,0)</f>
        <v>#N/A</v>
      </c>
      <c r="M68" s="18" t="e">
        <f>VLOOKUP(E68,K2数据库!C:L,6,0)</f>
        <v>#N/A</v>
      </c>
      <c r="N68" s="18"/>
      <c r="O68" s="18" t="e">
        <f>VLOOKUP(E68,K2数据库!C:L,7,0)</f>
        <v>#N/A</v>
      </c>
      <c r="P68" s="18" t="e">
        <f>VLOOKUP(E68,K2数据库!C:L,8,0)</f>
        <v>#N/A</v>
      </c>
      <c r="Q68" s="27">
        <f t="shared" si="8"/>
        <v>0</v>
      </c>
      <c r="R68" s="18" t="e">
        <f>VLOOKUP(E68,K2数据库!C:L,9,0)</f>
        <v>#N/A</v>
      </c>
      <c r="S68" s="18" t="e">
        <f>VLOOKUP(E68,K2数据库!C:L,10,0)</f>
        <v>#N/A</v>
      </c>
      <c r="T68" s="18"/>
    </row>
    <row r="69" spans="1:20" x14ac:dyDescent="0.25">
      <c r="A69" s="22"/>
      <c r="B69" s="3"/>
      <c r="C69" s="3"/>
      <c r="D69" s="3"/>
      <c r="E69" s="18" t="str">
        <f t="shared" si="4"/>
        <v/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>VLOOKUP(E69,K2数据库!C:L,2,0)</f>
        <v>#N/A</v>
      </c>
      <c r="J69" s="18" t="e">
        <f>VLOOKUP(E69,K2数据库!C:L,3,0)</f>
        <v>#N/A</v>
      </c>
      <c r="K69" s="19" t="e">
        <f>VLOOKUP(E69,K2数据库!C:L,4,0)*C69</f>
        <v>#N/A</v>
      </c>
      <c r="L69" s="18" t="e">
        <f>VLOOKUP(E69,K2数据库!C:L,5,0)</f>
        <v>#N/A</v>
      </c>
      <c r="M69" s="18" t="e">
        <f>VLOOKUP(E69,K2数据库!C:L,6,0)</f>
        <v>#N/A</v>
      </c>
      <c r="N69" s="18"/>
      <c r="O69" s="18" t="e">
        <f>VLOOKUP(E69,K2数据库!C:L,7,0)</f>
        <v>#N/A</v>
      </c>
      <c r="P69" s="18" t="e">
        <f>VLOOKUP(E69,K2数据库!C:L,8,0)</f>
        <v>#N/A</v>
      </c>
      <c r="Q69" s="27">
        <f t="shared" si="8"/>
        <v>0</v>
      </c>
      <c r="R69" s="18" t="e">
        <f>VLOOKUP(E69,K2数据库!C:L,9,0)</f>
        <v>#N/A</v>
      </c>
      <c r="S69" s="18" t="e">
        <f>VLOOKUP(E69,K2数据库!C:L,10,0)</f>
        <v>#N/A</v>
      </c>
      <c r="T69" s="18"/>
    </row>
    <row r="70" spans="1:20" x14ac:dyDescent="0.25">
      <c r="A70" s="22"/>
      <c r="B70" s="3"/>
      <c r="C70" s="3"/>
      <c r="D70" s="3"/>
      <c r="E70" s="18" t="str">
        <f t="shared" si="4"/>
        <v/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>VLOOKUP(E70,K2数据库!C:L,2,0)</f>
        <v>#N/A</v>
      </c>
      <c r="J70" s="18" t="e">
        <f>VLOOKUP(E70,K2数据库!C:L,3,0)</f>
        <v>#N/A</v>
      </c>
      <c r="K70" s="19" t="e">
        <f>VLOOKUP(E70,K2数据库!C:L,4,0)*C70</f>
        <v>#N/A</v>
      </c>
      <c r="L70" s="18" t="e">
        <f>VLOOKUP(E70,K2数据库!C:L,5,0)</f>
        <v>#N/A</v>
      </c>
      <c r="M70" s="18" t="e">
        <f>VLOOKUP(E70,K2数据库!C:L,6,0)</f>
        <v>#N/A</v>
      </c>
      <c r="N70" s="18"/>
      <c r="O70" s="18" t="e">
        <f>VLOOKUP(E70,K2数据库!C:L,7,0)</f>
        <v>#N/A</v>
      </c>
      <c r="P70" s="18" t="e">
        <f>VLOOKUP(E70,K2数据库!C:L,8,0)</f>
        <v>#N/A</v>
      </c>
      <c r="Q70" s="27">
        <f t="shared" si="8"/>
        <v>0</v>
      </c>
      <c r="R70" s="18" t="e">
        <f>VLOOKUP(E70,K2数据库!C:L,9,0)</f>
        <v>#N/A</v>
      </c>
      <c r="S70" s="18" t="e">
        <f>VLOOKUP(E70,K2数据库!C:L,10,0)</f>
        <v>#N/A</v>
      </c>
      <c r="T70" s="18"/>
    </row>
    <row r="71" spans="1:20" x14ac:dyDescent="0.25">
      <c r="A71" s="22"/>
      <c r="B71" s="3"/>
      <c r="C71" s="3"/>
      <c r="D71" s="3"/>
      <c r="E71" s="18" t="str">
        <f t="shared" si="4"/>
        <v/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>VLOOKUP(E71,K2数据库!C:L,2,0)</f>
        <v>#N/A</v>
      </c>
      <c r="J71" s="18" t="e">
        <f>VLOOKUP(E71,K2数据库!C:L,3,0)</f>
        <v>#N/A</v>
      </c>
      <c r="K71" s="19" t="e">
        <f>VLOOKUP(E71,K2数据库!C:L,4,0)*C71</f>
        <v>#N/A</v>
      </c>
      <c r="L71" s="18" t="e">
        <f>VLOOKUP(E71,K2数据库!C:L,5,0)</f>
        <v>#N/A</v>
      </c>
      <c r="M71" s="18" t="e">
        <f>VLOOKUP(E71,K2数据库!C:L,6,0)</f>
        <v>#N/A</v>
      </c>
      <c r="N71" s="18"/>
      <c r="O71" s="18" t="e">
        <f>VLOOKUP(E71,K2数据库!C:L,7,0)</f>
        <v>#N/A</v>
      </c>
      <c r="P71" s="18" t="e">
        <f>VLOOKUP(E71,K2数据库!C:L,8,0)</f>
        <v>#N/A</v>
      </c>
      <c r="Q71" s="27">
        <f t="shared" si="8"/>
        <v>0</v>
      </c>
      <c r="R71" s="18" t="e">
        <f>VLOOKUP(E71,K2数据库!C:L,9,0)</f>
        <v>#N/A</v>
      </c>
      <c r="S71" s="18" t="e">
        <f>VLOOKUP(E71,K2数据库!C:L,10,0)</f>
        <v>#N/A</v>
      </c>
      <c r="T71" s="18"/>
    </row>
    <row r="72" spans="1:20" x14ac:dyDescent="0.25">
      <c r="A72" s="22"/>
      <c r="B72" s="3"/>
      <c r="C72" s="3"/>
      <c r="D72" s="3"/>
      <c r="E72" s="18" t="str">
        <f t="shared" si="4"/>
        <v/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>VLOOKUP(E72,K2数据库!C:L,2,0)</f>
        <v>#N/A</v>
      </c>
      <c r="J72" s="18" t="e">
        <f>VLOOKUP(E72,K2数据库!C:L,3,0)</f>
        <v>#N/A</v>
      </c>
      <c r="K72" s="19" t="e">
        <f>VLOOKUP(E72,K2数据库!C:L,4,0)*C72</f>
        <v>#N/A</v>
      </c>
      <c r="L72" s="18" t="e">
        <f>VLOOKUP(E72,K2数据库!C:L,5,0)</f>
        <v>#N/A</v>
      </c>
      <c r="M72" s="18" t="e">
        <f>VLOOKUP(E72,K2数据库!C:L,6,0)</f>
        <v>#N/A</v>
      </c>
      <c r="N72" s="18"/>
      <c r="O72" s="18" t="e">
        <f>VLOOKUP(E72,K2数据库!C:L,7,0)</f>
        <v>#N/A</v>
      </c>
      <c r="P72" s="18" t="e">
        <f>VLOOKUP(E72,K2数据库!C:L,8,0)</f>
        <v>#N/A</v>
      </c>
      <c r="Q72" s="27">
        <f t="shared" si="8"/>
        <v>0</v>
      </c>
      <c r="R72" s="18" t="e">
        <f>VLOOKUP(E72,K2数据库!C:L,9,0)</f>
        <v>#N/A</v>
      </c>
      <c r="S72" s="18" t="e">
        <f>VLOOKUP(E72,K2数据库!C:L,10,0)</f>
        <v>#N/A</v>
      </c>
      <c r="T72" s="18"/>
    </row>
    <row r="73" spans="1:20" x14ac:dyDescent="0.25">
      <c r="A73" s="22"/>
      <c r="B73" s="3"/>
      <c r="C73" s="3"/>
      <c r="D73" s="3"/>
      <c r="E73" s="18" t="str">
        <f t="shared" ref="E73:E100" si="9">TRIM(MID(SUBSTITUTE($B73,"-",REPT(" ",99)),COLUMN(B73)*99-98,99))</f>
        <v/>
      </c>
      <c r="F73" s="18" t="str">
        <f t="shared" ref="F73:F100" si="10">TRIM(MID(SUBSTITUTE($B73,"-",REPT(" ",99)),COLUMN(C73)*99-98,99))</f>
        <v/>
      </c>
      <c r="G73" s="18" t="e">
        <f t="shared" ref="G73:G100" si="11">VALUE(TRIM(MID(SUBSTITUTE($F73,"x",REPT(" ",99)),COLUMN(A73)*99-98,99)))</f>
        <v>#VALUE!</v>
      </c>
      <c r="H73" s="18" t="e">
        <f t="shared" ref="H73:H100" si="12">VALUE(TRIM(MID(SUBSTITUTE($F73,"x",REPT(" ",99)),COLUMN(B73)*99-98,99)))</f>
        <v>#VALUE!</v>
      </c>
      <c r="I73" s="18" t="e">
        <f>VLOOKUP(E73,K2数据库!C:L,2,0)</f>
        <v>#N/A</v>
      </c>
      <c r="J73" s="18" t="e">
        <f>VLOOKUP(E73,K2数据库!C:L,3,0)</f>
        <v>#N/A</v>
      </c>
      <c r="K73" s="19" t="e">
        <f>VLOOKUP(E73,K2数据库!C:L,4,0)*C73</f>
        <v>#N/A</v>
      </c>
      <c r="L73" s="18" t="e">
        <f>VLOOKUP(E73,K2数据库!C:L,5,0)</f>
        <v>#N/A</v>
      </c>
      <c r="M73" s="18" t="e">
        <f>VLOOKUP(E73,K2数据库!C:L,6,0)</f>
        <v>#N/A</v>
      </c>
      <c r="N73" s="18"/>
      <c r="O73" s="18" t="e">
        <f>VLOOKUP(E73,K2数据库!C:L,7,0)</f>
        <v>#N/A</v>
      </c>
      <c r="P73" s="18" t="e">
        <f>VLOOKUP(E73,K2数据库!C:L,8,0)</f>
        <v>#N/A</v>
      </c>
      <c r="Q73" s="27">
        <f t="shared" si="8"/>
        <v>0</v>
      </c>
      <c r="R73" s="18" t="e">
        <f>VLOOKUP(E73,K2数据库!C:L,9,0)</f>
        <v>#N/A</v>
      </c>
      <c r="S73" s="18" t="e">
        <f>VLOOKUP(E73,K2数据库!C:L,10,0)</f>
        <v>#N/A</v>
      </c>
      <c r="T73" s="18"/>
    </row>
    <row r="74" spans="1:20" x14ac:dyDescent="0.25">
      <c r="A74" s="22"/>
      <c r="B74" s="3"/>
      <c r="C74" s="3"/>
      <c r="D74" s="3"/>
      <c r="E74" s="18" t="str">
        <f t="shared" si="9"/>
        <v/>
      </c>
      <c r="F74" s="18" t="str">
        <f t="shared" si="10"/>
        <v/>
      </c>
      <c r="G74" s="18" t="e">
        <f t="shared" si="11"/>
        <v>#VALUE!</v>
      </c>
      <c r="H74" s="18" t="e">
        <f t="shared" si="12"/>
        <v>#VALUE!</v>
      </c>
      <c r="I74" s="18" t="e">
        <f>VLOOKUP(E74,K2数据库!C:L,2,0)</f>
        <v>#N/A</v>
      </c>
      <c r="J74" s="18" t="e">
        <f>VLOOKUP(E74,K2数据库!C:L,3,0)</f>
        <v>#N/A</v>
      </c>
      <c r="K74" s="19" t="e">
        <f>VLOOKUP(E74,K2数据库!C:L,4,0)*C74</f>
        <v>#N/A</v>
      </c>
      <c r="L74" s="18" t="e">
        <f>VLOOKUP(E74,K2数据库!C:L,5,0)</f>
        <v>#N/A</v>
      </c>
      <c r="M74" s="18" t="e">
        <f>VLOOKUP(E74,K2数据库!C:L,6,0)</f>
        <v>#N/A</v>
      </c>
      <c r="N74" s="18"/>
      <c r="O74" s="18" t="e">
        <f>VLOOKUP(E74,K2数据库!C:L,7,0)</f>
        <v>#N/A</v>
      </c>
      <c r="P74" s="18" t="e">
        <f>VLOOKUP(E74,K2数据库!C:L,8,0)</f>
        <v>#N/A</v>
      </c>
      <c r="Q74" s="27">
        <f t="shared" si="8"/>
        <v>0</v>
      </c>
      <c r="R74" s="18" t="e">
        <f>VLOOKUP(E74,K2数据库!C:L,9,0)</f>
        <v>#N/A</v>
      </c>
      <c r="S74" s="18" t="e">
        <f>VLOOKUP(E74,K2数据库!C:L,10,0)</f>
        <v>#N/A</v>
      </c>
      <c r="T74" s="18"/>
    </row>
    <row r="75" spans="1:20" x14ac:dyDescent="0.25">
      <c r="A75" s="22"/>
      <c r="B75" s="3"/>
      <c r="C75" s="3"/>
      <c r="D75" s="3"/>
      <c r="E75" s="18" t="str">
        <f t="shared" si="9"/>
        <v/>
      </c>
      <c r="F75" s="18" t="str">
        <f t="shared" si="10"/>
        <v/>
      </c>
      <c r="G75" s="18" t="e">
        <f t="shared" si="11"/>
        <v>#VALUE!</v>
      </c>
      <c r="H75" s="18" t="e">
        <f t="shared" si="12"/>
        <v>#VALUE!</v>
      </c>
      <c r="I75" s="18" t="e">
        <f>VLOOKUP(E75,K2数据库!C:L,2,0)</f>
        <v>#N/A</v>
      </c>
      <c r="J75" s="18" t="e">
        <f>VLOOKUP(E75,K2数据库!C:L,3,0)</f>
        <v>#N/A</v>
      </c>
      <c r="K75" s="19" t="e">
        <f>VLOOKUP(E75,K2数据库!C:L,4,0)*C75</f>
        <v>#N/A</v>
      </c>
      <c r="L75" s="18" t="e">
        <f>VLOOKUP(E75,K2数据库!C:L,5,0)</f>
        <v>#N/A</v>
      </c>
      <c r="M75" s="18" t="e">
        <f>VLOOKUP(E75,K2数据库!C:L,6,0)</f>
        <v>#N/A</v>
      </c>
      <c r="N75" s="18"/>
      <c r="O75" s="18" t="e">
        <f>VLOOKUP(E75,K2数据库!C:L,7,0)</f>
        <v>#N/A</v>
      </c>
      <c r="P75" s="18" t="e">
        <f>VLOOKUP(E75,K2数据库!C:L,8,0)</f>
        <v>#N/A</v>
      </c>
      <c r="Q75" s="27">
        <f t="shared" si="8"/>
        <v>0</v>
      </c>
      <c r="R75" s="18" t="e">
        <f>VLOOKUP(E75,K2数据库!C:L,9,0)</f>
        <v>#N/A</v>
      </c>
      <c r="S75" s="18" t="e">
        <f>VLOOKUP(E75,K2数据库!C:L,10,0)</f>
        <v>#N/A</v>
      </c>
      <c r="T75" s="18"/>
    </row>
    <row r="76" spans="1:20" x14ac:dyDescent="0.25">
      <c r="A76" s="22"/>
      <c r="B76" s="3"/>
      <c r="C76" s="3"/>
      <c r="D76" s="3"/>
      <c r="E76" s="18" t="str">
        <f t="shared" si="9"/>
        <v/>
      </c>
      <c r="F76" s="18" t="str">
        <f t="shared" si="10"/>
        <v/>
      </c>
      <c r="G76" s="18" t="e">
        <f t="shared" si="11"/>
        <v>#VALUE!</v>
      </c>
      <c r="H76" s="18" t="e">
        <f t="shared" si="12"/>
        <v>#VALUE!</v>
      </c>
      <c r="I76" s="18" t="e">
        <f>VLOOKUP(E76,K2数据库!C:L,2,0)</f>
        <v>#N/A</v>
      </c>
      <c r="J76" s="18" t="e">
        <f>VLOOKUP(E76,K2数据库!C:L,3,0)</f>
        <v>#N/A</v>
      </c>
      <c r="K76" s="19" t="e">
        <f>VLOOKUP(E76,K2数据库!C:L,4,0)*C76</f>
        <v>#N/A</v>
      </c>
      <c r="L76" s="18" t="e">
        <f>VLOOKUP(E76,K2数据库!C:L,5,0)</f>
        <v>#N/A</v>
      </c>
      <c r="M76" s="18" t="e">
        <f>VLOOKUP(E76,K2数据库!C:L,6,0)</f>
        <v>#N/A</v>
      </c>
      <c r="N76" s="18"/>
      <c r="O76" s="18" t="e">
        <f>VLOOKUP(E76,K2数据库!C:L,7,0)</f>
        <v>#N/A</v>
      </c>
      <c r="P76" s="18" t="e">
        <f>VLOOKUP(E76,K2数据库!C:L,8,0)</f>
        <v>#N/A</v>
      </c>
      <c r="Q76" s="27">
        <f t="shared" si="8"/>
        <v>0</v>
      </c>
      <c r="R76" s="18" t="e">
        <f>VLOOKUP(E76,K2数据库!C:L,9,0)</f>
        <v>#N/A</v>
      </c>
      <c r="S76" s="18" t="e">
        <f>VLOOKUP(E76,K2数据库!C:L,10,0)</f>
        <v>#N/A</v>
      </c>
      <c r="T76" s="18"/>
    </row>
    <row r="77" spans="1:20" x14ac:dyDescent="0.25">
      <c r="A77" s="22"/>
      <c r="B77" s="3"/>
      <c r="C77" s="3"/>
      <c r="D77" s="3"/>
      <c r="E77" s="18" t="str">
        <f t="shared" si="9"/>
        <v/>
      </c>
      <c r="F77" s="18" t="str">
        <f t="shared" si="10"/>
        <v/>
      </c>
      <c r="G77" s="18" t="e">
        <f t="shared" si="11"/>
        <v>#VALUE!</v>
      </c>
      <c r="H77" s="18" t="e">
        <f t="shared" si="12"/>
        <v>#VALUE!</v>
      </c>
      <c r="I77" s="18" t="e">
        <f>VLOOKUP(E77,K2数据库!C:L,2,0)</f>
        <v>#N/A</v>
      </c>
      <c r="J77" s="18" t="e">
        <f>VLOOKUP(E77,K2数据库!C:L,3,0)</f>
        <v>#N/A</v>
      </c>
      <c r="K77" s="19" t="e">
        <f>VLOOKUP(E77,K2数据库!C:L,4,0)*C77</f>
        <v>#N/A</v>
      </c>
      <c r="L77" s="18" t="e">
        <f>VLOOKUP(E77,K2数据库!C:L,5,0)</f>
        <v>#N/A</v>
      </c>
      <c r="M77" s="18" t="e">
        <f>VLOOKUP(E77,K2数据库!C:L,6,0)</f>
        <v>#N/A</v>
      </c>
      <c r="N77" s="18"/>
      <c r="O77" s="18" t="e">
        <f>VLOOKUP(E77,K2数据库!C:L,7,0)</f>
        <v>#N/A</v>
      </c>
      <c r="P77" s="18" t="e">
        <f>VLOOKUP(E77,K2数据库!C:L,8,0)</f>
        <v>#N/A</v>
      </c>
      <c r="Q77" s="27">
        <f t="shared" si="8"/>
        <v>0</v>
      </c>
      <c r="R77" s="18" t="e">
        <f>VLOOKUP(E77,K2数据库!C:L,9,0)</f>
        <v>#N/A</v>
      </c>
      <c r="S77" s="18" t="e">
        <f>VLOOKUP(E77,K2数据库!C:L,10,0)</f>
        <v>#N/A</v>
      </c>
      <c r="T77" s="18"/>
    </row>
    <row r="78" spans="1:20" x14ac:dyDescent="0.25">
      <c r="A78" s="22"/>
      <c r="B78" s="3"/>
      <c r="C78" s="3"/>
      <c r="D78" s="3"/>
      <c r="E78" s="18" t="str">
        <f t="shared" si="9"/>
        <v/>
      </c>
      <c r="F78" s="18" t="str">
        <f t="shared" si="10"/>
        <v/>
      </c>
      <c r="G78" s="18" t="e">
        <f t="shared" si="11"/>
        <v>#VALUE!</v>
      </c>
      <c r="H78" s="18" t="e">
        <f t="shared" si="12"/>
        <v>#VALUE!</v>
      </c>
      <c r="I78" s="18" t="e">
        <f>VLOOKUP(E78,K2数据库!C:L,2,0)</f>
        <v>#N/A</v>
      </c>
      <c r="J78" s="18" t="e">
        <f>VLOOKUP(E78,K2数据库!C:L,3,0)</f>
        <v>#N/A</v>
      </c>
      <c r="K78" s="19" t="e">
        <f>VLOOKUP(E78,K2数据库!C:L,4,0)*C78</f>
        <v>#N/A</v>
      </c>
      <c r="L78" s="18" t="e">
        <f>VLOOKUP(E78,K2数据库!C:L,5,0)</f>
        <v>#N/A</v>
      </c>
      <c r="M78" s="18" t="e">
        <f>VLOOKUP(E78,K2数据库!C:L,6,0)</f>
        <v>#N/A</v>
      </c>
      <c r="N78" s="18"/>
      <c r="O78" s="18" t="e">
        <f>VLOOKUP(E78,K2数据库!C:L,7,0)</f>
        <v>#N/A</v>
      </c>
      <c r="P78" s="18" t="e">
        <f>VLOOKUP(E78,K2数据库!C:L,8,0)</f>
        <v>#N/A</v>
      </c>
      <c r="Q78" s="27">
        <f t="shared" si="8"/>
        <v>0</v>
      </c>
      <c r="R78" s="18" t="e">
        <f>VLOOKUP(E78,K2数据库!C:L,9,0)</f>
        <v>#N/A</v>
      </c>
      <c r="S78" s="18" t="e">
        <f>VLOOKUP(E78,K2数据库!C:L,10,0)</f>
        <v>#N/A</v>
      </c>
      <c r="T78" s="18"/>
    </row>
    <row r="79" spans="1:20" x14ac:dyDescent="0.25">
      <c r="A79" s="22"/>
      <c r="B79" s="3"/>
      <c r="C79" s="3"/>
      <c r="D79" s="3"/>
      <c r="E79" s="18" t="str">
        <f t="shared" si="9"/>
        <v/>
      </c>
      <c r="F79" s="18" t="str">
        <f t="shared" si="10"/>
        <v/>
      </c>
      <c r="G79" s="18" t="e">
        <f t="shared" si="11"/>
        <v>#VALUE!</v>
      </c>
      <c r="H79" s="18" t="e">
        <f t="shared" si="12"/>
        <v>#VALUE!</v>
      </c>
      <c r="I79" s="18" t="e">
        <f>VLOOKUP(E79,K2数据库!C:L,2,0)</f>
        <v>#N/A</v>
      </c>
      <c r="J79" s="18" t="e">
        <f>VLOOKUP(E79,K2数据库!C:L,3,0)</f>
        <v>#N/A</v>
      </c>
      <c r="K79" s="19" t="e">
        <f>VLOOKUP(E79,K2数据库!C:L,4,0)*C79</f>
        <v>#N/A</v>
      </c>
      <c r="L79" s="18" t="e">
        <f>VLOOKUP(E79,K2数据库!C:L,5,0)</f>
        <v>#N/A</v>
      </c>
      <c r="M79" s="18" t="e">
        <f>VLOOKUP(E79,K2数据库!C:L,6,0)</f>
        <v>#N/A</v>
      </c>
      <c r="N79" s="18"/>
      <c r="O79" s="18" t="e">
        <f>VLOOKUP(E79,K2数据库!C:L,7,0)</f>
        <v>#N/A</v>
      </c>
      <c r="P79" s="18" t="e">
        <f>VLOOKUP(E79,K2数据库!C:L,8,0)</f>
        <v>#N/A</v>
      </c>
      <c r="Q79" s="27">
        <f t="shared" si="8"/>
        <v>0</v>
      </c>
      <c r="R79" s="18" t="e">
        <f>VLOOKUP(E79,K2数据库!C:L,9,0)</f>
        <v>#N/A</v>
      </c>
      <c r="S79" s="18" t="e">
        <f>VLOOKUP(E79,K2数据库!C:L,10,0)</f>
        <v>#N/A</v>
      </c>
      <c r="T79" s="18"/>
    </row>
    <row r="80" spans="1:20" x14ac:dyDescent="0.25">
      <c r="A80" s="22"/>
      <c r="B80" s="3"/>
      <c r="C80" s="3"/>
      <c r="D80" s="3"/>
      <c r="E80" s="18" t="str">
        <f t="shared" si="9"/>
        <v/>
      </c>
      <c r="F80" s="18" t="str">
        <f t="shared" si="10"/>
        <v/>
      </c>
      <c r="G80" s="18" t="e">
        <f t="shared" si="11"/>
        <v>#VALUE!</v>
      </c>
      <c r="H80" s="18" t="e">
        <f t="shared" si="12"/>
        <v>#VALUE!</v>
      </c>
      <c r="I80" s="18" t="e">
        <f>VLOOKUP(E80,K2数据库!C:L,2,0)</f>
        <v>#N/A</v>
      </c>
      <c r="J80" s="18" t="e">
        <f>VLOOKUP(E80,K2数据库!C:L,3,0)</f>
        <v>#N/A</v>
      </c>
      <c r="K80" s="19" t="e">
        <f>VLOOKUP(E80,K2数据库!C:L,4,0)*C80</f>
        <v>#N/A</v>
      </c>
      <c r="L80" s="18" t="e">
        <f>VLOOKUP(E80,K2数据库!C:L,5,0)</f>
        <v>#N/A</v>
      </c>
      <c r="M80" s="18" t="e">
        <f>VLOOKUP(E80,K2数据库!C:L,6,0)</f>
        <v>#N/A</v>
      </c>
      <c r="N80" s="18"/>
      <c r="O80" s="18" t="e">
        <f>VLOOKUP(E80,K2数据库!C:L,7,0)</f>
        <v>#N/A</v>
      </c>
      <c r="P80" s="18" t="e">
        <f>VLOOKUP(E80,K2数据库!C:L,8,0)</f>
        <v>#N/A</v>
      </c>
      <c r="Q80" s="27">
        <f t="shared" si="8"/>
        <v>0</v>
      </c>
      <c r="R80" s="18" t="e">
        <f>VLOOKUP(E80,K2数据库!C:L,9,0)</f>
        <v>#N/A</v>
      </c>
      <c r="S80" s="18" t="e">
        <f>VLOOKUP(E80,K2数据库!C:L,10,0)</f>
        <v>#N/A</v>
      </c>
      <c r="T80" s="18"/>
    </row>
    <row r="81" spans="1:20" x14ac:dyDescent="0.25">
      <c r="A81" s="22"/>
      <c r="B81" s="3"/>
      <c r="C81" s="3"/>
      <c r="D81" s="3"/>
      <c r="E81" s="18" t="str">
        <f t="shared" si="9"/>
        <v/>
      </c>
      <c r="F81" s="18" t="str">
        <f t="shared" si="10"/>
        <v/>
      </c>
      <c r="G81" s="18" t="e">
        <f t="shared" si="11"/>
        <v>#VALUE!</v>
      </c>
      <c r="H81" s="18" t="e">
        <f t="shared" si="12"/>
        <v>#VALUE!</v>
      </c>
      <c r="I81" s="18" t="e">
        <f>VLOOKUP(E81,K2数据库!C:L,2,0)</f>
        <v>#N/A</v>
      </c>
      <c r="J81" s="18" t="e">
        <f>VLOOKUP(E81,K2数据库!C:L,3,0)</f>
        <v>#N/A</v>
      </c>
      <c r="K81" s="19" t="e">
        <f>VLOOKUP(E81,K2数据库!C:L,4,0)*C81</f>
        <v>#N/A</v>
      </c>
      <c r="L81" s="18" t="e">
        <f>VLOOKUP(E81,K2数据库!C:L,5,0)</f>
        <v>#N/A</v>
      </c>
      <c r="M81" s="18" t="e">
        <f>VLOOKUP(E81,K2数据库!C:L,6,0)</f>
        <v>#N/A</v>
      </c>
      <c r="N81" s="18"/>
      <c r="O81" s="18" t="e">
        <f>VLOOKUP(E81,K2数据库!C:L,7,0)</f>
        <v>#N/A</v>
      </c>
      <c r="P81" s="18" t="e">
        <f>VLOOKUP(E81,K2数据库!C:L,8,0)</f>
        <v>#N/A</v>
      </c>
      <c r="Q81" s="27">
        <f t="shared" si="8"/>
        <v>0</v>
      </c>
      <c r="R81" s="18" t="e">
        <f>VLOOKUP(E81,K2数据库!C:L,9,0)</f>
        <v>#N/A</v>
      </c>
      <c r="S81" s="18" t="e">
        <f>VLOOKUP(E81,K2数据库!C:L,10,0)</f>
        <v>#N/A</v>
      </c>
      <c r="T81" s="18"/>
    </row>
    <row r="82" spans="1:20" x14ac:dyDescent="0.25">
      <c r="A82" s="22"/>
      <c r="B82" s="3"/>
      <c r="C82" s="3"/>
      <c r="D82" s="3"/>
      <c r="E82" s="18" t="str">
        <f t="shared" si="9"/>
        <v/>
      </c>
      <c r="F82" s="18" t="str">
        <f t="shared" si="10"/>
        <v/>
      </c>
      <c r="G82" s="18" t="e">
        <f t="shared" si="11"/>
        <v>#VALUE!</v>
      </c>
      <c r="H82" s="18" t="e">
        <f t="shared" si="12"/>
        <v>#VALUE!</v>
      </c>
      <c r="I82" s="18" t="e">
        <f>VLOOKUP(E82,K2数据库!C:L,2,0)</f>
        <v>#N/A</v>
      </c>
      <c r="J82" s="18" t="e">
        <f>VLOOKUP(E82,K2数据库!C:L,3,0)</f>
        <v>#N/A</v>
      </c>
      <c r="K82" s="19" t="e">
        <f>VLOOKUP(E82,K2数据库!C:L,4,0)*C82</f>
        <v>#N/A</v>
      </c>
      <c r="L82" s="18" t="e">
        <f>VLOOKUP(E82,K2数据库!C:L,5,0)</f>
        <v>#N/A</v>
      </c>
      <c r="M82" s="18" t="e">
        <f>VLOOKUP(E82,K2数据库!C:L,6,0)</f>
        <v>#N/A</v>
      </c>
      <c r="N82" s="18"/>
      <c r="O82" s="18" t="e">
        <f>VLOOKUP(E82,K2数据库!C:L,7,0)</f>
        <v>#N/A</v>
      </c>
      <c r="P82" s="18" t="e">
        <f>VLOOKUP(E82,K2数据库!C:L,8,0)</f>
        <v>#N/A</v>
      </c>
      <c r="Q82" s="27">
        <f t="shared" si="8"/>
        <v>0</v>
      </c>
      <c r="R82" s="18" t="e">
        <f>VLOOKUP(E82,K2数据库!C:L,9,0)</f>
        <v>#N/A</v>
      </c>
      <c r="S82" s="18" t="e">
        <f>VLOOKUP(E82,K2数据库!C:L,10,0)</f>
        <v>#N/A</v>
      </c>
      <c r="T82" s="18"/>
    </row>
    <row r="83" spans="1:20" x14ac:dyDescent="0.25">
      <c r="A83" s="22"/>
      <c r="B83" s="3"/>
      <c r="C83" s="3"/>
      <c r="D83" s="3"/>
      <c r="E83" s="18" t="str">
        <f t="shared" si="9"/>
        <v/>
      </c>
      <c r="F83" s="18" t="str">
        <f t="shared" si="10"/>
        <v/>
      </c>
      <c r="G83" s="18" t="e">
        <f t="shared" si="11"/>
        <v>#VALUE!</v>
      </c>
      <c r="H83" s="18" t="e">
        <f t="shared" si="12"/>
        <v>#VALUE!</v>
      </c>
      <c r="I83" s="18" t="e">
        <f>VLOOKUP(E83,K2数据库!C:L,2,0)</f>
        <v>#N/A</v>
      </c>
      <c r="J83" s="18" t="e">
        <f>VLOOKUP(E83,K2数据库!C:L,3,0)</f>
        <v>#N/A</v>
      </c>
      <c r="K83" s="19" t="e">
        <f>VLOOKUP(E83,K2数据库!C:L,4,0)*C83</f>
        <v>#N/A</v>
      </c>
      <c r="L83" s="18" t="e">
        <f>VLOOKUP(E83,K2数据库!C:L,5,0)</f>
        <v>#N/A</v>
      </c>
      <c r="M83" s="18" t="e">
        <f>VLOOKUP(E83,K2数据库!C:L,6,0)</f>
        <v>#N/A</v>
      </c>
      <c r="N83" s="18"/>
      <c r="O83" s="18" t="e">
        <f>VLOOKUP(E83,K2数据库!C:L,7,0)</f>
        <v>#N/A</v>
      </c>
      <c r="P83" s="18" t="e">
        <f>VLOOKUP(E83,K2数据库!C:L,8,0)</f>
        <v>#N/A</v>
      </c>
      <c r="Q83" s="27">
        <f t="shared" si="8"/>
        <v>0</v>
      </c>
      <c r="R83" s="18" t="e">
        <f>VLOOKUP(E83,K2数据库!C:L,9,0)</f>
        <v>#N/A</v>
      </c>
      <c r="S83" s="18" t="e">
        <f>VLOOKUP(E83,K2数据库!C:L,10,0)</f>
        <v>#N/A</v>
      </c>
      <c r="T83" s="18"/>
    </row>
    <row r="84" spans="1:20" x14ac:dyDescent="0.25">
      <c r="A84" s="22"/>
      <c r="B84" s="3"/>
      <c r="C84" s="3"/>
      <c r="D84" s="3"/>
      <c r="E84" s="18" t="str">
        <f t="shared" si="9"/>
        <v/>
      </c>
      <c r="F84" s="18" t="str">
        <f t="shared" si="10"/>
        <v/>
      </c>
      <c r="G84" s="18" t="e">
        <f t="shared" si="11"/>
        <v>#VALUE!</v>
      </c>
      <c r="H84" s="18" t="e">
        <f t="shared" si="12"/>
        <v>#VALUE!</v>
      </c>
      <c r="I84" s="18" t="e">
        <f>VLOOKUP(E84,K2数据库!C:L,2,0)</f>
        <v>#N/A</v>
      </c>
      <c r="J84" s="18" t="e">
        <f>VLOOKUP(E84,K2数据库!C:L,3,0)</f>
        <v>#N/A</v>
      </c>
      <c r="K84" s="19" t="e">
        <f>VLOOKUP(E84,K2数据库!C:L,4,0)*C84</f>
        <v>#N/A</v>
      </c>
      <c r="L84" s="18" t="e">
        <f>VLOOKUP(E84,K2数据库!C:L,5,0)</f>
        <v>#N/A</v>
      </c>
      <c r="M84" s="18" t="e">
        <f>VLOOKUP(E84,K2数据库!C:L,6,0)</f>
        <v>#N/A</v>
      </c>
      <c r="N84" s="18"/>
      <c r="O84" s="18" t="e">
        <f>VLOOKUP(E84,K2数据库!C:L,7,0)</f>
        <v>#N/A</v>
      </c>
      <c r="P84" s="18" t="e">
        <f>VLOOKUP(E84,K2数据库!C:L,8,0)</f>
        <v>#N/A</v>
      </c>
      <c r="Q84" s="27">
        <f t="shared" si="8"/>
        <v>0</v>
      </c>
      <c r="R84" s="18" t="e">
        <f>VLOOKUP(E84,K2数据库!C:L,9,0)</f>
        <v>#N/A</v>
      </c>
      <c r="S84" s="18" t="e">
        <f>VLOOKUP(E84,K2数据库!C:L,10,0)</f>
        <v>#N/A</v>
      </c>
      <c r="T84" s="18"/>
    </row>
    <row r="85" spans="1:20" x14ac:dyDescent="0.25">
      <c r="A85" s="22"/>
      <c r="B85" s="3"/>
      <c r="C85" s="3"/>
      <c r="D85" s="3"/>
      <c r="E85" s="18" t="str">
        <f t="shared" si="9"/>
        <v/>
      </c>
      <c r="F85" s="18" t="str">
        <f t="shared" si="10"/>
        <v/>
      </c>
      <c r="G85" s="18" t="e">
        <f t="shared" si="11"/>
        <v>#VALUE!</v>
      </c>
      <c r="H85" s="18" t="e">
        <f t="shared" si="12"/>
        <v>#VALUE!</v>
      </c>
      <c r="I85" s="18" t="e">
        <f>VLOOKUP(E85,K2数据库!C:L,2,0)</f>
        <v>#N/A</v>
      </c>
      <c r="J85" s="18" t="e">
        <f>VLOOKUP(E85,K2数据库!C:L,3,0)</f>
        <v>#N/A</v>
      </c>
      <c r="K85" s="19" t="e">
        <f>VLOOKUP(E85,K2数据库!C:L,4,0)*C85</f>
        <v>#N/A</v>
      </c>
      <c r="L85" s="18" t="e">
        <f>VLOOKUP(E85,K2数据库!C:L,5,0)</f>
        <v>#N/A</v>
      </c>
      <c r="M85" s="18" t="e">
        <f>VLOOKUP(E85,K2数据库!C:L,6,0)</f>
        <v>#N/A</v>
      </c>
      <c r="N85" s="18"/>
      <c r="O85" s="18" t="e">
        <f>VLOOKUP(E85,K2数据库!C:L,7,0)</f>
        <v>#N/A</v>
      </c>
      <c r="P85" s="18" t="e">
        <f>VLOOKUP(E85,K2数据库!C:L,8,0)</f>
        <v>#N/A</v>
      </c>
      <c r="Q85" s="27">
        <f t="shared" si="8"/>
        <v>0</v>
      </c>
      <c r="R85" s="18" t="e">
        <f>VLOOKUP(E85,K2数据库!C:L,9,0)</f>
        <v>#N/A</v>
      </c>
      <c r="S85" s="18" t="e">
        <f>VLOOKUP(E85,K2数据库!C:L,10,0)</f>
        <v>#N/A</v>
      </c>
      <c r="T85" s="18"/>
    </row>
    <row r="86" spans="1:20" x14ac:dyDescent="0.25">
      <c r="A86" s="22"/>
      <c r="B86" s="3"/>
      <c r="C86" s="3"/>
      <c r="D86" s="3"/>
      <c r="E86" s="18" t="str">
        <f t="shared" si="9"/>
        <v/>
      </c>
      <c r="F86" s="18" t="str">
        <f t="shared" si="10"/>
        <v/>
      </c>
      <c r="G86" s="18" t="e">
        <f t="shared" si="11"/>
        <v>#VALUE!</v>
      </c>
      <c r="H86" s="18" t="e">
        <f t="shared" si="12"/>
        <v>#VALUE!</v>
      </c>
      <c r="I86" s="18" t="e">
        <f>VLOOKUP(E86,K2数据库!C:L,2,0)</f>
        <v>#N/A</v>
      </c>
      <c r="J86" s="18" t="e">
        <f>VLOOKUP(E86,K2数据库!C:L,3,0)</f>
        <v>#N/A</v>
      </c>
      <c r="K86" s="19" t="e">
        <f>VLOOKUP(E86,K2数据库!C:L,4,0)*C86</f>
        <v>#N/A</v>
      </c>
      <c r="L86" s="18" t="e">
        <f>VLOOKUP(E86,K2数据库!C:L,5,0)</f>
        <v>#N/A</v>
      </c>
      <c r="M86" s="18" t="e">
        <f>VLOOKUP(E86,K2数据库!C:L,6,0)</f>
        <v>#N/A</v>
      </c>
      <c r="N86" s="18"/>
      <c r="O86" s="18" t="e">
        <f>VLOOKUP(E86,K2数据库!C:L,7,0)</f>
        <v>#N/A</v>
      </c>
      <c r="P86" s="18" t="e">
        <f>VLOOKUP(E86,K2数据库!C:L,8,0)</f>
        <v>#N/A</v>
      </c>
      <c r="Q86" s="27">
        <f t="shared" si="8"/>
        <v>0</v>
      </c>
      <c r="R86" s="18" t="e">
        <f>VLOOKUP(E86,K2数据库!C:L,9,0)</f>
        <v>#N/A</v>
      </c>
      <c r="S86" s="18" t="e">
        <f>VLOOKUP(E86,K2数据库!C:L,10,0)</f>
        <v>#N/A</v>
      </c>
      <c r="T86" s="18"/>
    </row>
    <row r="87" spans="1:20" x14ac:dyDescent="0.25">
      <c r="A87" s="22"/>
      <c r="B87" s="3"/>
      <c r="C87" s="3"/>
      <c r="D87" s="3"/>
      <c r="E87" s="18" t="str">
        <f t="shared" si="9"/>
        <v/>
      </c>
      <c r="F87" s="18" t="str">
        <f t="shared" si="10"/>
        <v/>
      </c>
      <c r="G87" s="18" t="e">
        <f t="shared" si="11"/>
        <v>#VALUE!</v>
      </c>
      <c r="H87" s="18" t="e">
        <f t="shared" si="12"/>
        <v>#VALUE!</v>
      </c>
      <c r="I87" s="18" t="e">
        <f>VLOOKUP(E87,K2数据库!C:L,2,0)</f>
        <v>#N/A</v>
      </c>
      <c r="J87" s="18" t="e">
        <f>VLOOKUP(E87,K2数据库!C:L,3,0)</f>
        <v>#N/A</v>
      </c>
      <c r="K87" s="19" t="e">
        <f>VLOOKUP(E87,K2数据库!C:L,4,0)*C87</f>
        <v>#N/A</v>
      </c>
      <c r="L87" s="18" t="e">
        <f>VLOOKUP(E87,K2数据库!C:L,5,0)</f>
        <v>#N/A</v>
      </c>
      <c r="M87" s="18" t="e">
        <f>VLOOKUP(E87,K2数据库!C:L,6,0)</f>
        <v>#N/A</v>
      </c>
      <c r="N87" s="18"/>
      <c r="O87" s="18" t="e">
        <f>VLOOKUP(E87,K2数据库!C:L,7,0)</f>
        <v>#N/A</v>
      </c>
      <c r="P87" s="18" t="e">
        <f>VLOOKUP(E87,K2数据库!C:L,8,0)</f>
        <v>#N/A</v>
      </c>
      <c r="Q87" s="27">
        <f t="shared" si="8"/>
        <v>0</v>
      </c>
      <c r="R87" s="18" t="e">
        <f>VLOOKUP(E87,K2数据库!C:L,9,0)</f>
        <v>#N/A</v>
      </c>
      <c r="S87" s="18" t="e">
        <f>VLOOKUP(E87,K2数据库!C:L,10,0)</f>
        <v>#N/A</v>
      </c>
      <c r="T87" s="18"/>
    </row>
    <row r="88" spans="1:20" x14ac:dyDescent="0.25">
      <c r="A88" s="22"/>
      <c r="B88" s="3"/>
      <c r="C88" s="3"/>
      <c r="D88" s="3"/>
      <c r="E88" s="18" t="str">
        <f t="shared" si="9"/>
        <v/>
      </c>
      <c r="F88" s="18" t="str">
        <f t="shared" si="10"/>
        <v/>
      </c>
      <c r="G88" s="18" t="e">
        <f t="shared" si="11"/>
        <v>#VALUE!</v>
      </c>
      <c r="H88" s="18" t="e">
        <f t="shared" si="12"/>
        <v>#VALUE!</v>
      </c>
      <c r="I88" s="18" t="e">
        <f>VLOOKUP(E88,K2数据库!C:L,2,0)</f>
        <v>#N/A</v>
      </c>
      <c r="J88" s="18" t="e">
        <f>VLOOKUP(E88,K2数据库!C:L,3,0)</f>
        <v>#N/A</v>
      </c>
      <c r="K88" s="19" t="e">
        <f>VLOOKUP(E88,K2数据库!C:L,4,0)*C88</f>
        <v>#N/A</v>
      </c>
      <c r="L88" s="18" t="e">
        <f>VLOOKUP(E88,K2数据库!C:L,5,0)</f>
        <v>#N/A</v>
      </c>
      <c r="M88" s="18" t="e">
        <f>VLOOKUP(E88,K2数据库!C:L,6,0)</f>
        <v>#N/A</v>
      </c>
      <c r="N88" s="18"/>
      <c r="O88" s="18" t="e">
        <f>VLOOKUP(E88,K2数据库!C:L,7,0)</f>
        <v>#N/A</v>
      </c>
      <c r="P88" s="18" t="e">
        <f>VLOOKUP(E88,K2数据库!C:L,8,0)</f>
        <v>#N/A</v>
      </c>
      <c r="Q88" s="27">
        <f t="shared" si="8"/>
        <v>0</v>
      </c>
      <c r="R88" s="18" t="e">
        <f>VLOOKUP(E88,K2数据库!C:L,9,0)</f>
        <v>#N/A</v>
      </c>
      <c r="S88" s="18" t="e">
        <f>VLOOKUP(E88,K2数据库!C:L,10,0)</f>
        <v>#N/A</v>
      </c>
      <c r="T88" s="18"/>
    </row>
    <row r="89" spans="1:20" x14ac:dyDescent="0.25">
      <c r="A89" s="22"/>
      <c r="B89" s="3"/>
      <c r="C89" s="3"/>
      <c r="D89" s="3"/>
      <c r="E89" s="18" t="str">
        <f t="shared" si="9"/>
        <v/>
      </c>
      <c r="F89" s="18" t="str">
        <f t="shared" si="10"/>
        <v/>
      </c>
      <c r="G89" s="18" t="e">
        <f t="shared" si="11"/>
        <v>#VALUE!</v>
      </c>
      <c r="H89" s="18" t="e">
        <f t="shared" si="12"/>
        <v>#VALUE!</v>
      </c>
      <c r="I89" s="18" t="e">
        <f>VLOOKUP(E89,K2数据库!C:L,2,0)</f>
        <v>#N/A</v>
      </c>
      <c r="J89" s="18" t="e">
        <f>VLOOKUP(E89,K2数据库!C:L,3,0)</f>
        <v>#N/A</v>
      </c>
      <c r="K89" s="19" t="e">
        <f>VLOOKUP(E89,K2数据库!C:L,4,0)*C89</f>
        <v>#N/A</v>
      </c>
      <c r="L89" s="18" t="e">
        <f>VLOOKUP(E89,K2数据库!C:L,5,0)</f>
        <v>#N/A</v>
      </c>
      <c r="M89" s="18" t="e">
        <f>VLOOKUP(E89,K2数据库!C:L,6,0)</f>
        <v>#N/A</v>
      </c>
      <c r="N89" s="18"/>
      <c r="O89" s="18" t="e">
        <f>VLOOKUP(E89,K2数据库!C:L,7,0)</f>
        <v>#N/A</v>
      </c>
      <c r="P89" s="18" t="e">
        <f>VLOOKUP(E89,K2数据库!C:L,8,0)</f>
        <v>#N/A</v>
      </c>
      <c r="Q89" s="27">
        <f t="shared" si="8"/>
        <v>0</v>
      </c>
      <c r="R89" s="18" t="e">
        <f>VLOOKUP(E89,K2数据库!C:L,9,0)</f>
        <v>#N/A</v>
      </c>
      <c r="S89" s="18" t="e">
        <f>VLOOKUP(E89,K2数据库!C:L,10,0)</f>
        <v>#N/A</v>
      </c>
      <c r="T89" s="18"/>
    </row>
    <row r="90" spans="1:20" x14ac:dyDescent="0.25">
      <c r="A90" s="22"/>
      <c r="B90" s="3"/>
      <c r="C90" s="3"/>
      <c r="D90" s="3"/>
      <c r="E90" s="18" t="str">
        <f t="shared" si="9"/>
        <v/>
      </c>
      <c r="F90" s="18" t="str">
        <f t="shared" si="10"/>
        <v/>
      </c>
      <c r="G90" s="18" t="e">
        <f t="shared" si="11"/>
        <v>#VALUE!</v>
      </c>
      <c r="H90" s="18" t="e">
        <f t="shared" si="12"/>
        <v>#VALUE!</v>
      </c>
      <c r="I90" s="18" t="e">
        <f>VLOOKUP(E90,K2数据库!C:L,2,0)</f>
        <v>#N/A</v>
      </c>
      <c r="J90" s="18" t="e">
        <f>VLOOKUP(E90,K2数据库!C:L,3,0)</f>
        <v>#N/A</v>
      </c>
      <c r="K90" s="19" t="e">
        <f>VLOOKUP(E90,K2数据库!C:L,4,0)*C90</f>
        <v>#N/A</v>
      </c>
      <c r="L90" s="18" t="e">
        <f>VLOOKUP(E90,K2数据库!C:L,5,0)</f>
        <v>#N/A</v>
      </c>
      <c r="M90" s="18" t="e">
        <f>VLOOKUP(E90,K2数据库!C:L,6,0)</f>
        <v>#N/A</v>
      </c>
      <c r="N90" s="18"/>
      <c r="O90" s="18" t="e">
        <f>VLOOKUP(E90,K2数据库!C:L,7,0)</f>
        <v>#N/A</v>
      </c>
      <c r="P90" s="18" t="e">
        <f>VLOOKUP(E90,K2数据库!C:L,8,0)</f>
        <v>#N/A</v>
      </c>
      <c r="Q90" s="27">
        <f t="shared" si="8"/>
        <v>0</v>
      </c>
      <c r="R90" s="18" t="e">
        <f>VLOOKUP(E90,K2数据库!C:L,9,0)</f>
        <v>#N/A</v>
      </c>
      <c r="S90" s="18" t="e">
        <f>VLOOKUP(E90,K2数据库!C:L,10,0)</f>
        <v>#N/A</v>
      </c>
      <c r="T90" s="18"/>
    </row>
    <row r="91" spans="1:20" x14ac:dyDescent="0.25">
      <c r="A91" s="22"/>
      <c r="B91" s="3"/>
      <c r="C91" s="3"/>
      <c r="D91" s="3"/>
      <c r="E91" s="18" t="str">
        <f t="shared" si="9"/>
        <v/>
      </c>
      <c r="F91" s="18" t="str">
        <f t="shared" si="10"/>
        <v/>
      </c>
      <c r="G91" s="18" t="e">
        <f t="shared" si="11"/>
        <v>#VALUE!</v>
      </c>
      <c r="H91" s="18" t="e">
        <f t="shared" si="12"/>
        <v>#VALUE!</v>
      </c>
      <c r="I91" s="18" t="e">
        <f>VLOOKUP(E91,K2数据库!C:L,2,0)</f>
        <v>#N/A</v>
      </c>
      <c r="J91" s="18" t="e">
        <f>VLOOKUP(E91,K2数据库!C:L,3,0)</f>
        <v>#N/A</v>
      </c>
      <c r="K91" s="19" t="e">
        <f>VLOOKUP(E91,K2数据库!C:L,4,0)*C91</f>
        <v>#N/A</v>
      </c>
      <c r="L91" s="18" t="e">
        <f>VLOOKUP(E91,K2数据库!C:L,5,0)</f>
        <v>#N/A</v>
      </c>
      <c r="M91" s="18" t="e">
        <f>VLOOKUP(E91,K2数据库!C:L,6,0)</f>
        <v>#N/A</v>
      </c>
      <c r="N91" s="18"/>
      <c r="O91" s="18" t="e">
        <f>VLOOKUP(E91,K2数据库!C:L,7,0)</f>
        <v>#N/A</v>
      </c>
      <c r="P91" s="18" t="e">
        <f>VLOOKUP(E91,K2数据库!C:L,8,0)</f>
        <v>#N/A</v>
      </c>
      <c r="Q91" s="27">
        <f t="shared" si="8"/>
        <v>0</v>
      </c>
      <c r="R91" s="18" t="e">
        <f>VLOOKUP(E91,K2数据库!C:L,9,0)</f>
        <v>#N/A</v>
      </c>
      <c r="S91" s="18" t="e">
        <f>VLOOKUP(E91,K2数据库!C:L,10,0)</f>
        <v>#N/A</v>
      </c>
      <c r="T91" s="18"/>
    </row>
    <row r="92" spans="1:20" x14ac:dyDescent="0.25">
      <c r="A92" s="22"/>
      <c r="B92" s="3"/>
      <c r="C92" s="3"/>
      <c r="D92" s="3"/>
      <c r="E92" s="18" t="str">
        <f t="shared" si="9"/>
        <v/>
      </c>
      <c r="F92" s="18" t="str">
        <f t="shared" si="10"/>
        <v/>
      </c>
      <c r="G92" s="18" t="e">
        <f t="shared" si="11"/>
        <v>#VALUE!</v>
      </c>
      <c r="H92" s="18" t="e">
        <f t="shared" si="12"/>
        <v>#VALUE!</v>
      </c>
      <c r="I92" s="18" t="e">
        <f>VLOOKUP(E92,K2数据库!C:L,2,0)</f>
        <v>#N/A</v>
      </c>
      <c r="J92" s="18" t="e">
        <f>VLOOKUP(E92,K2数据库!C:L,3,0)</f>
        <v>#N/A</v>
      </c>
      <c r="K92" s="19" t="e">
        <f>VLOOKUP(E92,K2数据库!C:L,4,0)*C92</f>
        <v>#N/A</v>
      </c>
      <c r="L92" s="18" t="e">
        <f>VLOOKUP(E92,K2数据库!C:L,5,0)</f>
        <v>#N/A</v>
      </c>
      <c r="M92" s="18" t="e">
        <f>VLOOKUP(E92,K2数据库!C:L,6,0)</f>
        <v>#N/A</v>
      </c>
      <c r="N92" s="18"/>
      <c r="O92" s="18" t="e">
        <f>VLOOKUP(E92,K2数据库!C:L,7,0)</f>
        <v>#N/A</v>
      </c>
      <c r="P92" s="18" t="e">
        <f>VLOOKUP(E92,K2数据库!C:L,8,0)</f>
        <v>#N/A</v>
      </c>
      <c r="Q92" s="27">
        <f t="shared" si="8"/>
        <v>0</v>
      </c>
      <c r="R92" s="18" t="e">
        <f>VLOOKUP(E92,K2数据库!C:L,9,0)</f>
        <v>#N/A</v>
      </c>
      <c r="S92" s="18" t="e">
        <f>VLOOKUP(E92,K2数据库!C:L,10,0)</f>
        <v>#N/A</v>
      </c>
      <c r="T92" s="18"/>
    </row>
    <row r="93" spans="1:20" x14ac:dyDescent="0.25">
      <c r="A93" s="22"/>
      <c r="B93" s="3"/>
      <c r="C93" s="3"/>
      <c r="D93" s="3"/>
      <c r="E93" s="18" t="str">
        <f t="shared" si="9"/>
        <v/>
      </c>
      <c r="F93" s="18" t="str">
        <f t="shared" si="10"/>
        <v/>
      </c>
      <c r="G93" s="18" t="e">
        <f t="shared" si="11"/>
        <v>#VALUE!</v>
      </c>
      <c r="H93" s="18" t="e">
        <f t="shared" si="12"/>
        <v>#VALUE!</v>
      </c>
      <c r="I93" s="18" t="e">
        <f>VLOOKUP(E93,K2数据库!C:L,2,0)</f>
        <v>#N/A</v>
      </c>
      <c r="J93" s="18" t="e">
        <f>VLOOKUP(E93,K2数据库!C:L,3,0)</f>
        <v>#N/A</v>
      </c>
      <c r="K93" s="19" t="e">
        <f>VLOOKUP(E93,K2数据库!C:L,4,0)*C93</f>
        <v>#N/A</v>
      </c>
      <c r="L93" s="18" t="e">
        <f>VLOOKUP(E93,K2数据库!C:L,5,0)</f>
        <v>#N/A</v>
      </c>
      <c r="M93" s="18" t="e">
        <f>VLOOKUP(E93,K2数据库!C:L,6,0)</f>
        <v>#N/A</v>
      </c>
      <c r="N93" s="18"/>
      <c r="O93" s="18" t="e">
        <f>VLOOKUP(E93,K2数据库!C:L,7,0)</f>
        <v>#N/A</v>
      </c>
      <c r="P93" s="18" t="e">
        <f>VLOOKUP(E93,K2数据库!C:L,8,0)</f>
        <v>#N/A</v>
      </c>
      <c r="Q93" s="27">
        <f t="shared" si="8"/>
        <v>0</v>
      </c>
      <c r="R93" s="18" t="e">
        <f>VLOOKUP(E93,K2数据库!C:L,9,0)</f>
        <v>#N/A</v>
      </c>
      <c r="S93" s="18" t="e">
        <f>VLOOKUP(E93,K2数据库!C:L,10,0)</f>
        <v>#N/A</v>
      </c>
      <c r="T93" s="18"/>
    </row>
    <row r="94" spans="1:20" x14ac:dyDescent="0.25">
      <c r="A94" s="22"/>
      <c r="B94" s="3"/>
      <c r="C94" s="3"/>
      <c r="D94" s="3"/>
      <c r="E94" s="18" t="str">
        <f t="shared" si="9"/>
        <v/>
      </c>
      <c r="F94" s="18" t="str">
        <f t="shared" si="10"/>
        <v/>
      </c>
      <c r="G94" s="18" t="e">
        <f t="shared" si="11"/>
        <v>#VALUE!</v>
      </c>
      <c r="H94" s="18" t="e">
        <f t="shared" si="12"/>
        <v>#VALUE!</v>
      </c>
      <c r="I94" s="18" t="e">
        <f>VLOOKUP(E94,K2数据库!C:L,2,0)</f>
        <v>#N/A</v>
      </c>
      <c r="J94" s="18" t="e">
        <f>VLOOKUP(E94,K2数据库!C:L,3,0)</f>
        <v>#N/A</v>
      </c>
      <c r="K94" s="19" t="e">
        <f>VLOOKUP(E94,K2数据库!C:L,4,0)*C94</f>
        <v>#N/A</v>
      </c>
      <c r="L94" s="18" t="e">
        <f>VLOOKUP(E94,K2数据库!C:L,5,0)</f>
        <v>#N/A</v>
      </c>
      <c r="M94" s="18" t="e">
        <f>VLOOKUP(E94,K2数据库!C:L,6,0)</f>
        <v>#N/A</v>
      </c>
      <c r="N94" s="18"/>
      <c r="O94" s="18" t="e">
        <f>VLOOKUP(E94,K2数据库!C:L,7,0)</f>
        <v>#N/A</v>
      </c>
      <c r="P94" s="18" t="e">
        <f>VLOOKUP(E94,K2数据库!C:L,8,0)</f>
        <v>#N/A</v>
      </c>
      <c r="Q94" s="27">
        <f t="shared" si="8"/>
        <v>0</v>
      </c>
      <c r="R94" s="18" t="e">
        <f>VLOOKUP(E94,K2数据库!C:L,9,0)</f>
        <v>#N/A</v>
      </c>
      <c r="S94" s="18" t="e">
        <f>VLOOKUP(E94,K2数据库!C:L,10,0)</f>
        <v>#N/A</v>
      </c>
      <c r="T94" s="18"/>
    </row>
    <row r="95" spans="1:20" x14ac:dyDescent="0.25">
      <c r="A95" s="22"/>
      <c r="B95" s="3"/>
      <c r="C95" s="3"/>
      <c r="D95" s="3"/>
      <c r="E95" s="18" t="str">
        <f t="shared" si="9"/>
        <v/>
      </c>
      <c r="F95" s="18" t="str">
        <f t="shared" si="10"/>
        <v/>
      </c>
      <c r="G95" s="18" t="e">
        <f t="shared" si="11"/>
        <v>#VALUE!</v>
      </c>
      <c r="H95" s="18" t="e">
        <f t="shared" si="12"/>
        <v>#VALUE!</v>
      </c>
      <c r="I95" s="18" t="e">
        <f>VLOOKUP(E95,K2数据库!C:L,2,0)</f>
        <v>#N/A</v>
      </c>
      <c r="J95" s="18" t="e">
        <f>VLOOKUP(E95,K2数据库!C:L,3,0)</f>
        <v>#N/A</v>
      </c>
      <c r="K95" s="19" t="e">
        <f>VLOOKUP(E95,K2数据库!C:L,4,0)*C95</f>
        <v>#N/A</v>
      </c>
      <c r="L95" s="18" t="e">
        <f>VLOOKUP(E95,K2数据库!C:L,5,0)</f>
        <v>#N/A</v>
      </c>
      <c r="M95" s="18" t="e">
        <f>VLOOKUP(E95,K2数据库!C:L,6,0)</f>
        <v>#N/A</v>
      </c>
      <c r="N95" s="18"/>
      <c r="O95" s="18" t="e">
        <f>VLOOKUP(E95,K2数据库!C:L,7,0)</f>
        <v>#N/A</v>
      </c>
      <c r="P95" s="18" t="e">
        <f>VLOOKUP(E95,K2数据库!C:L,8,0)</f>
        <v>#N/A</v>
      </c>
      <c r="Q95" s="27">
        <f t="shared" si="8"/>
        <v>0</v>
      </c>
      <c r="R95" s="18" t="e">
        <f>VLOOKUP(E95,K2数据库!C:L,9,0)</f>
        <v>#N/A</v>
      </c>
      <c r="S95" s="18" t="e">
        <f>VLOOKUP(E95,K2数据库!C:L,10,0)</f>
        <v>#N/A</v>
      </c>
      <c r="T95" s="18"/>
    </row>
    <row r="96" spans="1:20" x14ac:dyDescent="0.25">
      <c r="A96" s="22"/>
      <c r="B96" s="3"/>
      <c r="C96" s="3"/>
      <c r="D96" s="3"/>
      <c r="E96" s="18" t="str">
        <f t="shared" si="9"/>
        <v/>
      </c>
      <c r="F96" s="18" t="str">
        <f t="shared" si="10"/>
        <v/>
      </c>
      <c r="G96" s="18" t="e">
        <f t="shared" si="11"/>
        <v>#VALUE!</v>
      </c>
      <c r="H96" s="18" t="e">
        <f t="shared" si="12"/>
        <v>#VALUE!</v>
      </c>
      <c r="I96" s="18" t="e">
        <f>VLOOKUP(E96,K2数据库!C:L,2,0)</f>
        <v>#N/A</v>
      </c>
      <c r="J96" s="18" t="e">
        <f>VLOOKUP(E96,K2数据库!C:L,3,0)</f>
        <v>#N/A</v>
      </c>
      <c r="K96" s="19" t="e">
        <f>VLOOKUP(E96,K2数据库!C:L,4,0)*C96</f>
        <v>#N/A</v>
      </c>
      <c r="L96" s="18" t="e">
        <f>VLOOKUP(E96,K2数据库!C:L,5,0)</f>
        <v>#N/A</v>
      </c>
      <c r="M96" s="18" t="e">
        <f>VLOOKUP(E96,K2数据库!C:L,6,0)</f>
        <v>#N/A</v>
      </c>
      <c r="N96" s="18"/>
      <c r="O96" s="18" t="e">
        <f>VLOOKUP(E96,K2数据库!C:L,7,0)</f>
        <v>#N/A</v>
      </c>
      <c r="P96" s="18" t="e">
        <f>VLOOKUP(E96,K2数据库!C:L,8,0)</f>
        <v>#N/A</v>
      </c>
      <c r="Q96" s="27">
        <f t="shared" si="8"/>
        <v>0</v>
      </c>
      <c r="R96" s="18" t="e">
        <f>VLOOKUP(E96,K2数据库!C:L,9,0)</f>
        <v>#N/A</v>
      </c>
      <c r="S96" s="18" t="e">
        <f>VLOOKUP(E96,K2数据库!C:L,10,0)</f>
        <v>#N/A</v>
      </c>
      <c r="T96" s="18"/>
    </row>
    <row r="97" spans="1:20" x14ac:dyDescent="0.25">
      <c r="A97" s="22"/>
      <c r="B97" s="3"/>
      <c r="C97" s="3"/>
      <c r="D97" s="3"/>
      <c r="E97" s="18" t="str">
        <f t="shared" si="9"/>
        <v/>
      </c>
      <c r="F97" s="18" t="str">
        <f t="shared" si="10"/>
        <v/>
      </c>
      <c r="G97" s="18" t="e">
        <f t="shared" si="11"/>
        <v>#VALUE!</v>
      </c>
      <c r="H97" s="18" t="e">
        <f t="shared" si="12"/>
        <v>#VALUE!</v>
      </c>
      <c r="I97" s="18" t="e">
        <f>VLOOKUP(E97,K2数据库!C:L,2,0)</f>
        <v>#N/A</v>
      </c>
      <c r="J97" s="18" t="e">
        <f>VLOOKUP(E97,K2数据库!C:L,3,0)</f>
        <v>#N/A</v>
      </c>
      <c r="K97" s="19" t="e">
        <f>VLOOKUP(E97,K2数据库!C:L,4,0)*C97</f>
        <v>#N/A</v>
      </c>
      <c r="L97" s="18" t="e">
        <f>VLOOKUP(E97,K2数据库!C:L,5,0)</f>
        <v>#N/A</v>
      </c>
      <c r="M97" s="18" t="e">
        <f>VLOOKUP(E97,K2数据库!C:L,6,0)</f>
        <v>#N/A</v>
      </c>
      <c r="N97" s="18"/>
      <c r="O97" s="18" t="e">
        <f>VLOOKUP(E97,K2数据库!C:L,7,0)</f>
        <v>#N/A</v>
      </c>
      <c r="P97" s="18" t="e">
        <f>VLOOKUP(E97,K2数据库!C:L,8,0)</f>
        <v>#N/A</v>
      </c>
      <c r="Q97" s="27">
        <f t="shared" si="8"/>
        <v>0</v>
      </c>
      <c r="R97" s="18" t="e">
        <f>VLOOKUP(E97,K2数据库!C:L,9,0)</f>
        <v>#N/A</v>
      </c>
      <c r="S97" s="18" t="e">
        <f>VLOOKUP(E97,K2数据库!C:L,10,0)</f>
        <v>#N/A</v>
      </c>
      <c r="T97" s="18"/>
    </row>
    <row r="98" spans="1:20" x14ac:dyDescent="0.25">
      <c r="A98" s="22"/>
      <c r="B98" s="3"/>
      <c r="C98" s="3"/>
      <c r="D98" s="3"/>
      <c r="E98" s="18" t="str">
        <f t="shared" si="9"/>
        <v/>
      </c>
      <c r="F98" s="18" t="str">
        <f t="shared" si="10"/>
        <v/>
      </c>
      <c r="G98" s="18" t="e">
        <f t="shared" si="11"/>
        <v>#VALUE!</v>
      </c>
      <c r="H98" s="18" t="e">
        <f t="shared" si="12"/>
        <v>#VALUE!</v>
      </c>
      <c r="I98" s="18" t="e">
        <f>VLOOKUP(E98,K2数据库!C:L,2,0)</f>
        <v>#N/A</v>
      </c>
      <c r="J98" s="18" t="e">
        <f>VLOOKUP(E98,K2数据库!C:L,3,0)</f>
        <v>#N/A</v>
      </c>
      <c r="K98" s="19" t="e">
        <f>VLOOKUP(E98,K2数据库!C:L,4,0)*C98</f>
        <v>#N/A</v>
      </c>
      <c r="L98" s="18" t="e">
        <f>VLOOKUP(E98,K2数据库!C:L,5,0)</f>
        <v>#N/A</v>
      </c>
      <c r="M98" s="18" t="e">
        <f>VLOOKUP(E98,K2数据库!C:L,6,0)</f>
        <v>#N/A</v>
      </c>
      <c r="N98" s="18"/>
      <c r="O98" s="18" t="e">
        <f>VLOOKUP(E98,K2数据库!C:L,7,0)</f>
        <v>#N/A</v>
      </c>
      <c r="P98" s="18" t="e">
        <f>VLOOKUP(E98,K2数据库!C:L,8,0)</f>
        <v>#N/A</v>
      </c>
      <c r="Q98" s="27">
        <f t="shared" si="8"/>
        <v>0</v>
      </c>
      <c r="R98" s="18" t="e">
        <f>VLOOKUP(E98,K2数据库!C:L,9,0)</f>
        <v>#N/A</v>
      </c>
      <c r="S98" s="18" t="e">
        <f>VLOOKUP(E98,K2数据库!C:L,10,0)</f>
        <v>#N/A</v>
      </c>
      <c r="T98" s="18"/>
    </row>
    <row r="99" spans="1:20" x14ac:dyDescent="0.25">
      <c r="A99" s="22"/>
      <c r="B99" s="3"/>
      <c r="C99" s="3"/>
      <c r="D99" s="3"/>
      <c r="E99" s="18" t="str">
        <f t="shared" si="9"/>
        <v/>
      </c>
      <c r="F99" s="18" t="str">
        <f t="shared" si="10"/>
        <v/>
      </c>
      <c r="G99" s="18" t="e">
        <f t="shared" si="11"/>
        <v>#VALUE!</v>
      </c>
      <c r="H99" s="18" t="e">
        <f t="shared" si="12"/>
        <v>#VALUE!</v>
      </c>
      <c r="I99" s="18" t="e">
        <f>VLOOKUP(E99,K2数据库!C:L,2,0)</f>
        <v>#N/A</v>
      </c>
      <c r="J99" s="18" t="e">
        <f>VLOOKUP(E99,K2数据库!C:L,3,0)</f>
        <v>#N/A</v>
      </c>
      <c r="K99" s="19" t="e">
        <f>VLOOKUP(E99,K2数据库!C:L,4,0)*C99</f>
        <v>#N/A</v>
      </c>
      <c r="L99" s="18" t="e">
        <f>VLOOKUP(E99,K2数据库!C:L,5,0)</f>
        <v>#N/A</v>
      </c>
      <c r="M99" s="18" t="e">
        <f>VLOOKUP(E99,K2数据库!C:L,6,0)</f>
        <v>#N/A</v>
      </c>
      <c r="N99" s="18"/>
      <c r="O99" s="18" t="e">
        <f>VLOOKUP(E99,K2数据库!C:L,7,0)</f>
        <v>#N/A</v>
      </c>
      <c r="P99" s="18" t="e">
        <f>VLOOKUP(E99,K2数据库!C:L,8,0)</f>
        <v>#N/A</v>
      </c>
      <c r="Q99" s="27">
        <f t="shared" si="8"/>
        <v>0</v>
      </c>
      <c r="R99" s="18" t="e">
        <f>VLOOKUP(E99,K2数据库!C:L,9,0)</f>
        <v>#N/A</v>
      </c>
      <c r="S99" s="18" t="e">
        <f>VLOOKUP(E99,K2数据库!C:L,10,0)</f>
        <v>#N/A</v>
      </c>
      <c r="T99" s="18"/>
    </row>
    <row r="100" spans="1:20" x14ac:dyDescent="0.25">
      <c r="A100" s="22"/>
      <c r="B100" s="3"/>
      <c r="C100" s="3"/>
      <c r="D100" s="3"/>
      <c r="E100" s="18" t="str">
        <f t="shared" si="9"/>
        <v/>
      </c>
      <c r="F100" s="18" t="str">
        <f t="shared" si="10"/>
        <v/>
      </c>
      <c r="G100" s="18" t="e">
        <f t="shared" si="11"/>
        <v>#VALUE!</v>
      </c>
      <c r="H100" s="18" t="e">
        <f t="shared" si="12"/>
        <v>#VALUE!</v>
      </c>
      <c r="I100" s="18" t="e">
        <f>VLOOKUP(E100,K2数据库!C:L,2,0)</f>
        <v>#N/A</v>
      </c>
      <c r="J100" s="18" t="e">
        <f>VLOOKUP(E100,K2数据库!C:L,3,0)</f>
        <v>#N/A</v>
      </c>
      <c r="K100" s="19" t="e">
        <f>VLOOKUP(E100,K2数据库!C:L,4,0)*C100</f>
        <v>#N/A</v>
      </c>
      <c r="L100" s="18" t="e">
        <f>VLOOKUP(E100,K2数据库!C:L,5,0)</f>
        <v>#N/A</v>
      </c>
      <c r="M100" s="18" t="e">
        <f>VLOOKUP(E100,K2数据库!C:L,6,0)</f>
        <v>#N/A</v>
      </c>
      <c r="N100" s="18"/>
      <c r="O100" s="18" t="e">
        <f>VLOOKUP(E100,K2数据库!C:L,7,0)</f>
        <v>#N/A</v>
      </c>
      <c r="P100" s="18" t="e">
        <f>VLOOKUP(E100,K2数据库!C:L,8,0)</f>
        <v>#N/A</v>
      </c>
      <c r="Q100" s="27">
        <f t="shared" si="8"/>
        <v>0</v>
      </c>
      <c r="R100" s="18" t="e">
        <f>VLOOKUP(E100,K2数据库!C:L,9,0)</f>
        <v>#N/A</v>
      </c>
      <c r="S100" s="18" t="e">
        <f>VLOOKUP(E100,K2数据库!C:L,10,0)</f>
        <v>#N/A</v>
      </c>
      <c r="T100" s="18"/>
    </row>
  </sheetData>
  <sheetProtection algorithmName="SHA-512" hashValue="uW4ArCyMGnAKIInVy6XMTKU4Nq2rE7FnWH/pG096aRUKllpp3jzV8Q20Gm8twJRechb0BjpikDCuKPO9HbzX/Q==" saltValue="NGSVV72L98rJyBMDhUgmLQ==" spinCount="100000" sheet="1" objects="1" scenarios="1"/>
  <protectedRanges>
    <protectedRange sqref="A2:D1000" name="区域1_1"/>
  </protectedRanges>
  <phoneticPr fontId="6" type="noConversion"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EB8EA-ED0B-425C-8632-61901BDF277D}">
  <sheetPr codeName="Sheet135"/>
  <dimension ref="A1:L5"/>
  <sheetViews>
    <sheetView topLeftCell="B1" workbookViewId="0">
      <selection activeCell="N14" sqref="N14"/>
    </sheetView>
  </sheetViews>
  <sheetFormatPr defaultRowHeight="14" x14ac:dyDescent="0.25"/>
  <cols>
    <col min="1" max="1" width="16.90625" bestFit="1" customWidth="1"/>
    <col min="2" max="2" width="9.26953125" style="35" bestFit="1" customWidth="1"/>
    <col min="3" max="3" width="5.26953125" bestFit="1" customWidth="1"/>
    <col min="4" max="4" width="6.26953125" bestFit="1" customWidth="1"/>
    <col min="5" max="5" width="13.453125" bestFit="1" customWidth="1"/>
    <col min="6" max="7" width="5.26953125" bestFit="1" customWidth="1"/>
    <col min="8" max="8" width="6.26953125" bestFit="1" customWidth="1"/>
    <col min="9" max="9" width="5.26953125" bestFit="1" customWidth="1"/>
    <col min="10" max="10" width="5.7265625" bestFit="1" customWidth="1"/>
    <col min="11" max="11" width="5.26953125" bestFit="1" customWidth="1"/>
    <col min="12" max="12" width="6.26953125" bestFit="1" customWidth="1"/>
  </cols>
  <sheetData>
    <row r="1" spans="1:12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78"/>
      <c r="I1" s="80" t="s">
        <v>296</v>
      </c>
      <c r="J1" s="81"/>
      <c r="K1" s="81"/>
      <c r="L1" s="91"/>
    </row>
    <row r="2" spans="1:12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3" t="s">
        <v>32</v>
      </c>
      <c r="G2" s="1" t="s">
        <v>3</v>
      </c>
      <c r="H2" s="1" t="s">
        <v>4</v>
      </c>
      <c r="I2" s="1" t="s">
        <v>12</v>
      </c>
      <c r="J2" s="1" t="s">
        <v>2</v>
      </c>
      <c r="K2" s="28" t="s">
        <v>3</v>
      </c>
      <c r="L2" s="1" t="s">
        <v>4</v>
      </c>
    </row>
    <row r="3" spans="1:12" ht="15.5" x14ac:dyDescent="0.25">
      <c r="A3" s="3" t="s">
        <v>487</v>
      </c>
      <c r="B3" s="3" t="s">
        <v>488</v>
      </c>
      <c r="C3" s="3" t="s">
        <v>191</v>
      </c>
      <c r="D3" s="3" t="s">
        <v>181</v>
      </c>
      <c r="E3" s="3" t="s">
        <v>196</v>
      </c>
      <c r="F3" s="7" t="s">
        <v>485</v>
      </c>
      <c r="G3" s="1" t="s">
        <v>15</v>
      </c>
      <c r="H3" s="1" t="s">
        <v>7</v>
      </c>
      <c r="I3" s="3" t="s">
        <v>116</v>
      </c>
      <c r="J3" s="7" t="s">
        <v>139</v>
      </c>
      <c r="K3" s="28" t="s">
        <v>16</v>
      </c>
      <c r="L3" s="3" t="s">
        <v>271</v>
      </c>
    </row>
    <row r="4" spans="1:12" ht="15.5" x14ac:dyDescent="0.25">
      <c r="A4" s="3"/>
      <c r="B4" s="1"/>
      <c r="C4" s="3" t="s">
        <v>192</v>
      </c>
      <c r="D4" s="3" t="s">
        <v>181</v>
      </c>
      <c r="E4" s="3" t="s">
        <v>196</v>
      </c>
      <c r="F4" s="7" t="s">
        <v>485</v>
      </c>
      <c r="G4" s="1" t="s">
        <v>15</v>
      </c>
      <c r="H4" s="1" t="s">
        <v>7</v>
      </c>
      <c r="I4" s="3" t="s">
        <v>116</v>
      </c>
      <c r="J4" s="7" t="s">
        <v>139</v>
      </c>
      <c r="K4" s="28" t="s">
        <v>16</v>
      </c>
      <c r="L4" s="3" t="s">
        <v>271</v>
      </c>
    </row>
    <row r="5" spans="1:12" ht="15.5" x14ac:dyDescent="0.25">
      <c r="A5" s="3"/>
      <c r="B5" s="1"/>
      <c r="C5" s="3" t="s">
        <v>193</v>
      </c>
      <c r="D5" s="3" t="s">
        <v>181</v>
      </c>
      <c r="E5" s="3" t="s">
        <v>298</v>
      </c>
      <c r="F5" s="7" t="s">
        <v>485</v>
      </c>
      <c r="G5" s="1" t="s">
        <v>15</v>
      </c>
      <c r="H5" s="1" t="s">
        <v>7</v>
      </c>
      <c r="I5" s="3" t="s">
        <v>116</v>
      </c>
      <c r="J5" s="7" t="s">
        <v>139</v>
      </c>
      <c r="K5" s="28" t="s">
        <v>16</v>
      </c>
      <c r="L5" s="3" t="s">
        <v>271</v>
      </c>
    </row>
  </sheetData>
  <sheetProtection algorithmName="SHA-512" hashValue="zpPG2GU3Ns1JKkgQIOYTPSqdLS2o2/tK9DxLitRHAF7TEcFFxljOYgcYh0Yzit+hW885oQupE8Em2qLO7B+PAw==" saltValue="kwnDSdR9QrFLvLS0WV0kLQ==" spinCount="100000" sheet="1" objects="1" scenarios="1"/>
  <mergeCells count="2">
    <mergeCell ref="C1:H1"/>
    <mergeCell ref="I1:L1"/>
  </mergeCells>
  <phoneticPr fontId="6" type="noConversion"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F1B3E-B359-4981-AF9D-19E63A46A788}">
  <sheetPr codeName="Sheet137"/>
  <dimension ref="A1:Q100"/>
  <sheetViews>
    <sheetView workbookViewId="0">
      <selection activeCell="C16" sqref="C16"/>
    </sheetView>
  </sheetViews>
  <sheetFormatPr defaultRowHeight="14" x14ac:dyDescent="0.25"/>
  <cols>
    <col min="1" max="1" width="16.90625" bestFit="1" customWidth="1"/>
    <col min="2" max="2" width="20" bestFit="1" customWidth="1"/>
    <col min="7" max="7" width="11.36328125" bestFit="1" customWidth="1"/>
    <col min="8" max="8" width="13.453125" bestFit="1" customWidth="1"/>
    <col min="9" max="9" width="13.453125" customWidth="1"/>
    <col min="10" max="10" width="11.36328125" bestFit="1" customWidth="1"/>
    <col min="12" max="12" width="14.6328125" bestFit="1" customWidth="1"/>
    <col min="13" max="13" width="16.90625" bestFit="1" customWidth="1"/>
  </cols>
  <sheetData>
    <row r="1" spans="1:17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625</v>
      </c>
      <c r="H1" s="18" t="s">
        <v>626</v>
      </c>
      <c r="I1" s="18" t="s">
        <v>627</v>
      </c>
      <c r="J1" s="18" t="s">
        <v>48</v>
      </c>
      <c r="K1" s="18" t="s">
        <v>82</v>
      </c>
      <c r="L1" s="18" t="s">
        <v>636</v>
      </c>
      <c r="M1" s="18" t="s">
        <v>637</v>
      </c>
      <c r="N1" s="19" t="s">
        <v>79</v>
      </c>
      <c r="O1" s="18" t="s">
        <v>3</v>
      </c>
      <c r="P1" s="18" t="s">
        <v>160</v>
      </c>
      <c r="Q1" s="18" t="s">
        <v>5</v>
      </c>
    </row>
    <row r="2" spans="1:17" x14ac:dyDescent="0.25">
      <c r="A2" s="22"/>
      <c r="B2" s="55"/>
      <c r="C2" s="3"/>
      <c r="D2" s="55"/>
      <c r="E2" s="18" t="e">
        <f>VALUE(TRIM(MID(SUBSTITUTE($B2,"-",REPT(" ",99)),COLUMN(B2)*99-98,99)))</f>
        <v>#VALUE!</v>
      </c>
      <c r="F2" s="18" t="str">
        <f>TRIM(MID(SUBSTITUTE($B2,"-",REPT(" ",99)),COLUMN(C2)*99-98,99))</f>
        <v/>
      </c>
      <c r="G2" s="18" t="e">
        <f>VALUE(TRIM(MID(SUBSTITUTE($B2,"-",REPT(" ",99)),COLUMN(D2)*99-98,99)))</f>
        <v>#VALUE!</v>
      </c>
      <c r="H2" s="18" t="e">
        <f>VALUE(TRIM(MID(SUBSTITUTE($B2,"-",REPT(" ",99)),COLUMN(E2)*99-98,99)))</f>
        <v>#VALUE!</v>
      </c>
      <c r="I2" s="18" t="e">
        <f>VALUE(TRIM(MID(SUBSTITUTE($B2,"-",REPT(" ",99)),COLUMN(F2)*99-98,99)))</f>
        <v>#VALUE!</v>
      </c>
      <c r="J2" s="18" t="e">
        <f>VLOOKUP(F2,Q1数据库!C:G,2,0)</f>
        <v>#N/A</v>
      </c>
      <c r="K2" s="18" t="e">
        <f>VLOOKUP(F2,Q1数据库!C:G,3,0)</f>
        <v>#N/A</v>
      </c>
      <c r="L2" s="18" t="e">
        <f>VLOOKUP(G2,Q1数据库!H:I,2,0)</f>
        <v>#VALUE!</v>
      </c>
      <c r="M2" s="18" t="e">
        <f>VLOOKUP(H2,Q1数据库!H:I,2,0)</f>
        <v>#VALUE!</v>
      </c>
      <c r="N2" s="19" t="e">
        <f>((I2+L2/2+M2/2+100)/1000)*C2</f>
        <v>#VALUE!</v>
      </c>
      <c r="O2" s="18" t="e">
        <f>VLOOKUP(F2,Q1数据库!C:G,4,0)</f>
        <v>#N/A</v>
      </c>
      <c r="P2" s="18" t="e">
        <f>VLOOKUP(F2,Q1数据库!C:G,5,0)</f>
        <v>#N/A</v>
      </c>
      <c r="Q2" s="18"/>
    </row>
    <row r="3" spans="1:17" x14ac:dyDescent="0.25">
      <c r="A3" s="22"/>
      <c r="B3" s="55"/>
      <c r="C3" s="3"/>
      <c r="D3" s="55"/>
      <c r="E3" s="18" t="e">
        <f t="shared" ref="E3:E66" si="0">VALUE(TRIM(MID(SUBSTITUTE($B3,"-",REPT(" ",99)),COLUMN(B3)*99-98,99)))</f>
        <v>#VALUE!</v>
      </c>
      <c r="F3" s="18" t="str">
        <f t="shared" ref="F3:F66" si="1">TRIM(MID(SUBSTITUTE($B3,"-",REPT(" ",99)),COLUMN(C3)*99-98,99))</f>
        <v/>
      </c>
      <c r="G3" s="18" t="e">
        <f t="shared" ref="G3:G66" si="2">VALUE(TRIM(MID(SUBSTITUTE($B3,"-",REPT(" ",99)),COLUMN(D3)*99-98,99)))</f>
        <v>#VALUE!</v>
      </c>
      <c r="H3" s="18" t="e">
        <f t="shared" ref="H3:H66" si="3">VALUE(TRIM(MID(SUBSTITUTE($B3,"-",REPT(" ",99)),COLUMN(E3)*99-98,99)))</f>
        <v>#VALUE!</v>
      </c>
      <c r="I3" s="18" t="e">
        <f t="shared" ref="I3:I66" si="4">VALUE(TRIM(MID(SUBSTITUTE($B3,"-",REPT(" ",99)),COLUMN(F3)*99-98,99)))</f>
        <v>#VALUE!</v>
      </c>
      <c r="J3" s="18" t="e">
        <f>VLOOKUP(F3,Q1数据库!C:G,2,0)</f>
        <v>#N/A</v>
      </c>
      <c r="K3" s="18" t="e">
        <f>VLOOKUP(F3,Q1数据库!C:G,3,0)</f>
        <v>#N/A</v>
      </c>
      <c r="L3" s="18" t="e">
        <f>VLOOKUP(G3,Q1数据库!H:I,2,0)</f>
        <v>#VALUE!</v>
      </c>
      <c r="M3" s="18" t="e">
        <f>VLOOKUP(H3,Q1数据库!H:I,2,0)</f>
        <v>#VALUE!</v>
      </c>
      <c r="N3" s="19" t="e">
        <f t="shared" ref="N3:N66" si="5">((I3+L3/2+M3/2+100)/1000)*C3</f>
        <v>#VALUE!</v>
      </c>
      <c r="O3" s="18" t="e">
        <f>VLOOKUP(F3,Q1数据库!C:G,4,0)</f>
        <v>#N/A</v>
      </c>
      <c r="P3" s="18" t="e">
        <f>VLOOKUP(F3,Q1数据库!C:G,5,0)</f>
        <v>#N/A</v>
      </c>
      <c r="Q3" s="18"/>
    </row>
    <row r="4" spans="1:17" x14ac:dyDescent="0.25">
      <c r="A4" s="22"/>
      <c r="B4" s="55"/>
      <c r="C4" s="3"/>
      <c r="D4" s="55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3"/>
        <v>#VALUE!</v>
      </c>
      <c r="I4" s="18" t="e">
        <f t="shared" si="4"/>
        <v>#VALUE!</v>
      </c>
      <c r="J4" s="18" t="e">
        <f>VLOOKUP(F4,Q1数据库!C:G,2,0)</f>
        <v>#N/A</v>
      </c>
      <c r="K4" s="18" t="e">
        <f>VLOOKUP(F4,Q1数据库!C:G,3,0)</f>
        <v>#N/A</v>
      </c>
      <c r="L4" s="18" t="e">
        <f>VLOOKUP(G4,Q1数据库!H:I,2,0)</f>
        <v>#VALUE!</v>
      </c>
      <c r="M4" s="18" t="e">
        <f>VLOOKUP(H4,Q1数据库!H:I,2,0)</f>
        <v>#VALUE!</v>
      </c>
      <c r="N4" s="19" t="e">
        <f t="shared" si="5"/>
        <v>#VALUE!</v>
      </c>
      <c r="O4" s="18" t="e">
        <f>VLOOKUP(F4,Q1数据库!C:G,4,0)</f>
        <v>#N/A</v>
      </c>
      <c r="P4" s="18" t="e">
        <f>VLOOKUP(F4,Q1数据库!C:G,5,0)</f>
        <v>#N/A</v>
      </c>
      <c r="Q4" s="18"/>
    </row>
    <row r="5" spans="1:17" x14ac:dyDescent="0.25">
      <c r="A5" s="22"/>
      <c r="B5" s="55"/>
      <c r="C5" s="3"/>
      <c r="D5" s="55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3"/>
        <v>#VALUE!</v>
      </c>
      <c r="I5" s="18" t="e">
        <f t="shared" si="4"/>
        <v>#VALUE!</v>
      </c>
      <c r="J5" s="18" t="e">
        <f>VLOOKUP(F5,Q1数据库!C:G,2,0)</f>
        <v>#N/A</v>
      </c>
      <c r="K5" s="18" t="e">
        <f>VLOOKUP(F5,Q1数据库!C:G,3,0)</f>
        <v>#N/A</v>
      </c>
      <c r="L5" s="18" t="e">
        <f>VLOOKUP(G5,Q1数据库!H:I,2,0)</f>
        <v>#VALUE!</v>
      </c>
      <c r="M5" s="18" t="e">
        <f>VLOOKUP(H5,Q1数据库!H:I,2,0)</f>
        <v>#VALUE!</v>
      </c>
      <c r="N5" s="19" t="e">
        <f t="shared" si="5"/>
        <v>#VALUE!</v>
      </c>
      <c r="O5" s="18" t="e">
        <f>VLOOKUP(F5,Q1数据库!C:G,4,0)</f>
        <v>#N/A</v>
      </c>
      <c r="P5" s="18" t="e">
        <f>VLOOKUP(F5,Q1数据库!C:G,5,0)</f>
        <v>#N/A</v>
      </c>
      <c r="Q5" s="18"/>
    </row>
    <row r="6" spans="1:17" x14ac:dyDescent="0.25">
      <c r="A6" s="22"/>
      <c r="B6" s="55"/>
      <c r="C6" s="3"/>
      <c r="D6" s="55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3"/>
        <v>#VALUE!</v>
      </c>
      <c r="I6" s="18" t="e">
        <f t="shared" si="4"/>
        <v>#VALUE!</v>
      </c>
      <c r="J6" s="18" t="e">
        <f>VLOOKUP(F6,Q1数据库!C:G,2,0)</f>
        <v>#N/A</v>
      </c>
      <c r="K6" s="18" t="e">
        <f>VLOOKUP(F6,Q1数据库!C:G,3,0)</f>
        <v>#N/A</v>
      </c>
      <c r="L6" s="18" t="e">
        <f>VLOOKUP(G6,Q1数据库!H:I,2,0)</f>
        <v>#VALUE!</v>
      </c>
      <c r="M6" s="18" t="e">
        <f>VLOOKUP(H6,Q1数据库!H:I,2,0)</f>
        <v>#VALUE!</v>
      </c>
      <c r="N6" s="19" t="e">
        <f t="shared" si="5"/>
        <v>#VALUE!</v>
      </c>
      <c r="O6" s="18" t="e">
        <f>VLOOKUP(F6,Q1数据库!C:G,4,0)</f>
        <v>#N/A</v>
      </c>
      <c r="P6" s="18" t="e">
        <f>VLOOKUP(F6,Q1数据库!C:G,5,0)</f>
        <v>#N/A</v>
      </c>
      <c r="Q6" s="18"/>
    </row>
    <row r="7" spans="1:17" x14ac:dyDescent="0.25">
      <c r="A7" s="22"/>
      <c r="B7" s="55"/>
      <c r="C7" s="3"/>
      <c r="D7" s="55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3"/>
        <v>#VALUE!</v>
      </c>
      <c r="I7" s="18" t="e">
        <f t="shared" si="4"/>
        <v>#VALUE!</v>
      </c>
      <c r="J7" s="18" t="e">
        <f>VLOOKUP(F7,Q1数据库!C:G,2,0)</f>
        <v>#N/A</v>
      </c>
      <c r="K7" s="18" t="e">
        <f>VLOOKUP(F7,Q1数据库!C:G,3,0)</f>
        <v>#N/A</v>
      </c>
      <c r="L7" s="18" t="e">
        <f>VLOOKUP(G7,Q1数据库!H:I,2,0)</f>
        <v>#VALUE!</v>
      </c>
      <c r="M7" s="18" t="e">
        <f>VLOOKUP(H7,Q1数据库!H:I,2,0)</f>
        <v>#VALUE!</v>
      </c>
      <c r="N7" s="19" t="e">
        <f t="shared" si="5"/>
        <v>#VALUE!</v>
      </c>
      <c r="O7" s="18" t="e">
        <f>VLOOKUP(F7,Q1数据库!C:G,4,0)</f>
        <v>#N/A</v>
      </c>
      <c r="P7" s="18" t="e">
        <f>VLOOKUP(F7,Q1数据库!C:G,5,0)</f>
        <v>#N/A</v>
      </c>
      <c r="Q7" s="18"/>
    </row>
    <row r="8" spans="1:17" x14ac:dyDescent="0.25">
      <c r="A8" s="22"/>
      <c r="B8" s="55"/>
      <c r="C8" s="3"/>
      <c r="D8" s="55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3"/>
        <v>#VALUE!</v>
      </c>
      <c r="I8" s="18" t="e">
        <f t="shared" si="4"/>
        <v>#VALUE!</v>
      </c>
      <c r="J8" s="18" t="e">
        <f>VLOOKUP(F8,Q1数据库!C:G,2,0)</f>
        <v>#N/A</v>
      </c>
      <c r="K8" s="18" t="e">
        <f>VLOOKUP(F8,Q1数据库!C:G,3,0)</f>
        <v>#N/A</v>
      </c>
      <c r="L8" s="18" t="e">
        <f>VLOOKUP(G8,Q1数据库!H:I,2,0)</f>
        <v>#VALUE!</v>
      </c>
      <c r="M8" s="18" t="e">
        <f>VLOOKUP(H8,Q1数据库!H:I,2,0)</f>
        <v>#VALUE!</v>
      </c>
      <c r="N8" s="19" t="e">
        <f t="shared" si="5"/>
        <v>#VALUE!</v>
      </c>
      <c r="O8" s="18" t="e">
        <f>VLOOKUP(F8,Q1数据库!C:G,4,0)</f>
        <v>#N/A</v>
      </c>
      <c r="P8" s="18" t="e">
        <f>VLOOKUP(F8,Q1数据库!C:G,5,0)</f>
        <v>#N/A</v>
      </c>
      <c r="Q8" s="18"/>
    </row>
    <row r="9" spans="1:17" x14ac:dyDescent="0.25">
      <c r="A9" s="22"/>
      <c r="B9" s="55"/>
      <c r="C9" s="3"/>
      <c r="D9" s="55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3"/>
        <v>#VALUE!</v>
      </c>
      <c r="I9" s="18" t="e">
        <f t="shared" si="4"/>
        <v>#VALUE!</v>
      </c>
      <c r="J9" s="18" t="e">
        <f>VLOOKUP(F9,Q1数据库!C:G,2,0)</f>
        <v>#N/A</v>
      </c>
      <c r="K9" s="18" t="e">
        <f>VLOOKUP(F9,Q1数据库!C:G,3,0)</f>
        <v>#N/A</v>
      </c>
      <c r="L9" s="18" t="e">
        <f>VLOOKUP(G9,Q1数据库!H:I,2,0)</f>
        <v>#VALUE!</v>
      </c>
      <c r="M9" s="18" t="e">
        <f>VLOOKUP(H9,Q1数据库!H:I,2,0)</f>
        <v>#VALUE!</v>
      </c>
      <c r="N9" s="19" t="e">
        <f t="shared" si="5"/>
        <v>#VALUE!</v>
      </c>
      <c r="O9" s="18" t="e">
        <f>VLOOKUP(F9,Q1数据库!C:G,4,0)</f>
        <v>#N/A</v>
      </c>
      <c r="P9" s="18" t="e">
        <f>VLOOKUP(F9,Q1数据库!C:G,5,0)</f>
        <v>#N/A</v>
      </c>
      <c r="Q9" s="18"/>
    </row>
    <row r="10" spans="1:17" x14ac:dyDescent="0.25">
      <c r="A10" s="22"/>
      <c r="B10" s="55"/>
      <c r="C10" s="3"/>
      <c r="D10" s="55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 t="shared" si="3"/>
        <v>#VALUE!</v>
      </c>
      <c r="I10" s="18" t="e">
        <f t="shared" si="4"/>
        <v>#VALUE!</v>
      </c>
      <c r="J10" s="18" t="e">
        <f>VLOOKUP(F10,Q1数据库!C:G,2,0)</f>
        <v>#N/A</v>
      </c>
      <c r="K10" s="18" t="e">
        <f>VLOOKUP(F10,Q1数据库!C:G,3,0)</f>
        <v>#N/A</v>
      </c>
      <c r="L10" s="18" t="e">
        <f>VLOOKUP(G10,Q1数据库!H:I,2,0)</f>
        <v>#VALUE!</v>
      </c>
      <c r="M10" s="18" t="e">
        <f>VLOOKUP(H10,Q1数据库!H:I,2,0)</f>
        <v>#VALUE!</v>
      </c>
      <c r="N10" s="19" t="e">
        <f t="shared" si="5"/>
        <v>#VALUE!</v>
      </c>
      <c r="O10" s="18" t="e">
        <f>VLOOKUP(F10,Q1数据库!C:G,4,0)</f>
        <v>#N/A</v>
      </c>
      <c r="P10" s="18" t="e">
        <f>VLOOKUP(F10,Q1数据库!C:G,5,0)</f>
        <v>#N/A</v>
      </c>
      <c r="Q10" s="18"/>
    </row>
    <row r="11" spans="1:17" x14ac:dyDescent="0.25">
      <c r="A11" s="22"/>
      <c r="B11" s="55"/>
      <c r="C11" s="3"/>
      <c r="D11" s="55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 t="shared" si="3"/>
        <v>#VALUE!</v>
      </c>
      <c r="I11" s="18" t="e">
        <f t="shared" si="4"/>
        <v>#VALUE!</v>
      </c>
      <c r="J11" s="18" t="e">
        <f>VLOOKUP(F11,Q1数据库!C:G,2,0)</f>
        <v>#N/A</v>
      </c>
      <c r="K11" s="18" t="e">
        <f>VLOOKUP(F11,Q1数据库!C:G,3,0)</f>
        <v>#N/A</v>
      </c>
      <c r="L11" s="18" t="e">
        <f>VLOOKUP(G11,Q1数据库!H:I,2,0)</f>
        <v>#VALUE!</v>
      </c>
      <c r="M11" s="18" t="e">
        <f>VLOOKUP(H11,Q1数据库!H:I,2,0)</f>
        <v>#VALUE!</v>
      </c>
      <c r="N11" s="19" t="e">
        <f t="shared" si="5"/>
        <v>#VALUE!</v>
      </c>
      <c r="O11" s="18" t="e">
        <f>VLOOKUP(F11,Q1数据库!C:G,4,0)</f>
        <v>#N/A</v>
      </c>
      <c r="P11" s="18" t="e">
        <f>VLOOKUP(F11,Q1数据库!C:G,5,0)</f>
        <v>#N/A</v>
      </c>
      <c r="Q11" s="18"/>
    </row>
    <row r="12" spans="1:17" x14ac:dyDescent="0.25">
      <c r="A12" s="22"/>
      <c r="B12" s="55"/>
      <c r="C12" s="3"/>
      <c r="D12" s="55"/>
      <c r="E12" s="18" t="e">
        <f t="shared" si="0"/>
        <v>#VALUE!</v>
      </c>
      <c r="F12" s="18" t="str">
        <f t="shared" si="1"/>
        <v/>
      </c>
      <c r="G12" s="18" t="e">
        <f t="shared" si="2"/>
        <v>#VALUE!</v>
      </c>
      <c r="H12" s="18" t="e">
        <f t="shared" si="3"/>
        <v>#VALUE!</v>
      </c>
      <c r="I12" s="18" t="e">
        <f t="shared" si="4"/>
        <v>#VALUE!</v>
      </c>
      <c r="J12" s="18" t="e">
        <f>VLOOKUP(F12,Q1数据库!C:G,2,0)</f>
        <v>#N/A</v>
      </c>
      <c r="K12" s="18" t="e">
        <f>VLOOKUP(F12,Q1数据库!C:G,3,0)</f>
        <v>#N/A</v>
      </c>
      <c r="L12" s="18" t="e">
        <f>VLOOKUP(G12,Q1数据库!H:I,2,0)</f>
        <v>#VALUE!</v>
      </c>
      <c r="M12" s="18" t="e">
        <f>VLOOKUP(H12,Q1数据库!H:I,2,0)</f>
        <v>#VALUE!</v>
      </c>
      <c r="N12" s="19" t="e">
        <f t="shared" si="5"/>
        <v>#VALUE!</v>
      </c>
      <c r="O12" s="18" t="e">
        <f>VLOOKUP(F12,Q1数据库!C:G,4,0)</f>
        <v>#N/A</v>
      </c>
      <c r="P12" s="18" t="e">
        <f>VLOOKUP(F12,Q1数据库!C:G,5,0)</f>
        <v>#N/A</v>
      </c>
      <c r="Q12" s="18"/>
    </row>
    <row r="13" spans="1:17" x14ac:dyDescent="0.25">
      <c r="A13" s="22"/>
      <c r="B13" s="55"/>
      <c r="C13" s="3"/>
      <c r="D13" s="55"/>
      <c r="E13" s="18" t="e">
        <f t="shared" si="0"/>
        <v>#VALUE!</v>
      </c>
      <c r="F13" s="18" t="str">
        <f t="shared" si="1"/>
        <v/>
      </c>
      <c r="G13" s="18" t="e">
        <f t="shared" si="2"/>
        <v>#VALUE!</v>
      </c>
      <c r="H13" s="18" t="e">
        <f t="shared" si="3"/>
        <v>#VALUE!</v>
      </c>
      <c r="I13" s="18" t="e">
        <f t="shared" si="4"/>
        <v>#VALUE!</v>
      </c>
      <c r="J13" s="18" t="e">
        <f>VLOOKUP(F13,Q1数据库!C:G,2,0)</f>
        <v>#N/A</v>
      </c>
      <c r="K13" s="18" t="e">
        <f>VLOOKUP(F13,Q1数据库!C:G,3,0)</f>
        <v>#N/A</v>
      </c>
      <c r="L13" s="18" t="e">
        <f>VLOOKUP(G13,Q1数据库!H:I,2,0)</f>
        <v>#VALUE!</v>
      </c>
      <c r="M13" s="18" t="e">
        <f>VLOOKUP(H13,Q1数据库!H:I,2,0)</f>
        <v>#VALUE!</v>
      </c>
      <c r="N13" s="19" t="e">
        <f t="shared" si="5"/>
        <v>#VALUE!</v>
      </c>
      <c r="O13" s="18" t="e">
        <f>VLOOKUP(F13,Q1数据库!C:G,4,0)</f>
        <v>#N/A</v>
      </c>
      <c r="P13" s="18" t="e">
        <f>VLOOKUP(F13,Q1数据库!C:G,5,0)</f>
        <v>#N/A</v>
      </c>
      <c r="Q13" s="18"/>
    </row>
    <row r="14" spans="1:17" x14ac:dyDescent="0.25">
      <c r="A14" s="22"/>
      <c r="B14" s="55"/>
      <c r="C14" s="3"/>
      <c r="D14" s="55"/>
      <c r="E14" s="18" t="e">
        <f t="shared" si="0"/>
        <v>#VALUE!</v>
      </c>
      <c r="F14" s="18" t="str">
        <f t="shared" si="1"/>
        <v/>
      </c>
      <c r="G14" s="18" t="e">
        <f t="shared" si="2"/>
        <v>#VALUE!</v>
      </c>
      <c r="H14" s="18" t="e">
        <f t="shared" si="3"/>
        <v>#VALUE!</v>
      </c>
      <c r="I14" s="18" t="e">
        <f t="shared" si="4"/>
        <v>#VALUE!</v>
      </c>
      <c r="J14" s="18" t="e">
        <f>VLOOKUP(F14,Q1数据库!C:G,2,0)</f>
        <v>#N/A</v>
      </c>
      <c r="K14" s="18" t="e">
        <f>VLOOKUP(F14,Q1数据库!C:G,3,0)</f>
        <v>#N/A</v>
      </c>
      <c r="L14" s="18" t="e">
        <f>VLOOKUP(G14,Q1数据库!H:I,2,0)</f>
        <v>#VALUE!</v>
      </c>
      <c r="M14" s="18" t="e">
        <f>VLOOKUP(H14,Q1数据库!H:I,2,0)</f>
        <v>#VALUE!</v>
      </c>
      <c r="N14" s="19" t="e">
        <f t="shared" si="5"/>
        <v>#VALUE!</v>
      </c>
      <c r="O14" s="18" t="e">
        <f>VLOOKUP(F14,Q1数据库!C:G,4,0)</f>
        <v>#N/A</v>
      </c>
      <c r="P14" s="18" t="e">
        <f>VLOOKUP(F14,Q1数据库!C:G,5,0)</f>
        <v>#N/A</v>
      </c>
      <c r="Q14" s="18"/>
    </row>
    <row r="15" spans="1:17" x14ac:dyDescent="0.25">
      <c r="A15" s="22"/>
      <c r="B15" s="55"/>
      <c r="C15" s="3"/>
      <c r="D15" s="55"/>
      <c r="E15" s="18" t="e">
        <f t="shared" si="0"/>
        <v>#VALUE!</v>
      </c>
      <c r="F15" s="18" t="str">
        <f t="shared" si="1"/>
        <v/>
      </c>
      <c r="G15" s="18" t="e">
        <f t="shared" si="2"/>
        <v>#VALUE!</v>
      </c>
      <c r="H15" s="18" t="e">
        <f t="shared" si="3"/>
        <v>#VALUE!</v>
      </c>
      <c r="I15" s="18" t="e">
        <f t="shared" si="4"/>
        <v>#VALUE!</v>
      </c>
      <c r="J15" s="18" t="e">
        <f>VLOOKUP(F15,Q1数据库!C:G,2,0)</f>
        <v>#N/A</v>
      </c>
      <c r="K15" s="18" t="e">
        <f>VLOOKUP(F15,Q1数据库!C:G,3,0)</f>
        <v>#N/A</v>
      </c>
      <c r="L15" s="18" t="e">
        <f>VLOOKUP(G15,Q1数据库!H:I,2,0)</f>
        <v>#VALUE!</v>
      </c>
      <c r="M15" s="18" t="e">
        <f>VLOOKUP(H15,Q1数据库!H:I,2,0)</f>
        <v>#VALUE!</v>
      </c>
      <c r="N15" s="19" t="e">
        <f t="shared" si="5"/>
        <v>#VALUE!</v>
      </c>
      <c r="O15" s="18" t="e">
        <f>VLOOKUP(F15,Q1数据库!C:G,4,0)</f>
        <v>#N/A</v>
      </c>
      <c r="P15" s="18" t="e">
        <f>VLOOKUP(F15,Q1数据库!C:G,5,0)</f>
        <v>#N/A</v>
      </c>
      <c r="Q15" s="18"/>
    </row>
    <row r="16" spans="1:17" x14ac:dyDescent="0.25">
      <c r="A16" s="22"/>
      <c r="B16" s="55"/>
      <c r="C16" s="3"/>
      <c r="D16" s="55"/>
      <c r="E16" s="18" t="e">
        <f t="shared" si="0"/>
        <v>#VALUE!</v>
      </c>
      <c r="F16" s="18" t="str">
        <f t="shared" si="1"/>
        <v/>
      </c>
      <c r="G16" s="18" t="e">
        <f t="shared" si="2"/>
        <v>#VALUE!</v>
      </c>
      <c r="H16" s="18" t="e">
        <f t="shared" si="3"/>
        <v>#VALUE!</v>
      </c>
      <c r="I16" s="18" t="e">
        <f t="shared" si="4"/>
        <v>#VALUE!</v>
      </c>
      <c r="J16" s="18" t="e">
        <f>VLOOKUP(F16,Q1数据库!C:G,2,0)</f>
        <v>#N/A</v>
      </c>
      <c r="K16" s="18" t="e">
        <f>VLOOKUP(F16,Q1数据库!C:G,3,0)</f>
        <v>#N/A</v>
      </c>
      <c r="L16" s="18" t="e">
        <f>VLOOKUP(G16,Q1数据库!H:I,2,0)</f>
        <v>#VALUE!</v>
      </c>
      <c r="M16" s="18" t="e">
        <f>VLOOKUP(H16,Q1数据库!H:I,2,0)</f>
        <v>#VALUE!</v>
      </c>
      <c r="N16" s="19" t="e">
        <f t="shared" si="5"/>
        <v>#VALUE!</v>
      </c>
      <c r="O16" s="18" t="e">
        <f>VLOOKUP(F16,Q1数据库!C:G,4,0)</f>
        <v>#N/A</v>
      </c>
      <c r="P16" s="18" t="e">
        <f>VLOOKUP(F16,Q1数据库!C:G,5,0)</f>
        <v>#N/A</v>
      </c>
      <c r="Q16" s="18"/>
    </row>
    <row r="17" spans="1:17" x14ac:dyDescent="0.25">
      <c r="A17" s="22"/>
      <c r="B17" s="55"/>
      <c r="C17" s="3"/>
      <c r="D17" s="55"/>
      <c r="E17" s="18" t="e">
        <f t="shared" si="0"/>
        <v>#VALUE!</v>
      </c>
      <c r="F17" s="18" t="str">
        <f t="shared" si="1"/>
        <v/>
      </c>
      <c r="G17" s="18" t="e">
        <f t="shared" si="2"/>
        <v>#VALUE!</v>
      </c>
      <c r="H17" s="18" t="e">
        <f t="shared" si="3"/>
        <v>#VALUE!</v>
      </c>
      <c r="I17" s="18" t="e">
        <f t="shared" si="4"/>
        <v>#VALUE!</v>
      </c>
      <c r="J17" s="18" t="e">
        <f>VLOOKUP(F17,Q1数据库!C:G,2,0)</f>
        <v>#N/A</v>
      </c>
      <c r="K17" s="18" t="e">
        <f>VLOOKUP(F17,Q1数据库!C:G,3,0)</f>
        <v>#N/A</v>
      </c>
      <c r="L17" s="18" t="e">
        <f>VLOOKUP(G17,Q1数据库!H:I,2,0)</f>
        <v>#VALUE!</v>
      </c>
      <c r="M17" s="18" t="e">
        <f>VLOOKUP(H17,Q1数据库!H:I,2,0)</f>
        <v>#VALUE!</v>
      </c>
      <c r="N17" s="19" t="e">
        <f t="shared" si="5"/>
        <v>#VALUE!</v>
      </c>
      <c r="O17" s="18" t="e">
        <f>VLOOKUP(F17,Q1数据库!C:G,4,0)</f>
        <v>#N/A</v>
      </c>
      <c r="P17" s="18" t="e">
        <f>VLOOKUP(F17,Q1数据库!C:G,5,0)</f>
        <v>#N/A</v>
      </c>
      <c r="Q17" s="18"/>
    </row>
    <row r="18" spans="1:17" x14ac:dyDescent="0.25">
      <c r="A18" s="22"/>
      <c r="B18" s="55"/>
      <c r="C18" s="3"/>
      <c r="D18" s="55"/>
      <c r="E18" s="18" t="e">
        <f t="shared" si="0"/>
        <v>#VALUE!</v>
      </c>
      <c r="F18" s="18" t="str">
        <f t="shared" si="1"/>
        <v/>
      </c>
      <c r="G18" s="18" t="e">
        <f t="shared" si="2"/>
        <v>#VALUE!</v>
      </c>
      <c r="H18" s="18" t="e">
        <f t="shared" si="3"/>
        <v>#VALUE!</v>
      </c>
      <c r="I18" s="18" t="e">
        <f t="shared" si="4"/>
        <v>#VALUE!</v>
      </c>
      <c r="J18" s="18" t="e">
        <f>VLOOKUP(F18,Q1数据库!C:G,2,0)</f>
        <v>#N/A</v>
      </c>
      <c r="K18" s="18" t="e">
        <f>VLOOKUP(F18,Q1数据库!C:G,3,0)</f>
        <v>#N/A</v>
      </c>
      <c r="L18" s="18" t="e">
        <f>VLOOKUP(G18,Q1数据库!H:I,2,0)</f>
        <v>#VALUE!</v>
      </c>
      <c r="M18" s="18" t="e">
        <f>VLOOKUP(H18,Q1数据库!H:I,2,0)</f>
        <v>#VALUE!</v>
      </c>
      <c r="N18" s="19" t="e">
        <f t="shared" si="5"/>
        <v>#VALUE!</v>
      </c>
      <c r="O18" s="18" t="e">
        <f>VLOOKUP(F18,Q1数据库!C:G,4,0)</f>
        <v>#N/A</v>
      </c>
      <c r="P18" s="18" t="e">
        <f>VLOOKUP(F18,Q1数据库!C:G,5,0)</f>
        <v>#N/A</v>
      </c>
      <c r="Q18" s="18"/>
    </row>
    <row r="19" spans="1:17" x14ac:dyDescent="0.25">
      <c r="A19" s="22"/>
      <c r="B19" s="55"/>
      <c r="C19" s="3"/>
      <c r="D19" s="55"/>
      <c r="E19" s="18" t="e">
        <f t="shared" si="0"/>
        <v>#VALUE!</v>
      </c>
      <c r="F19" s="18" t="str">
        <f t="shared" si="1"/>
        <v/>
      </c>
      <c r="G19" s="18" t="e">
        <f t="shared" si="2"/>
        <v>#VALUE!</v>
      </c>
      <c r="H19" s="18" t="e">
        <f t="shared" si="3"/>
        <v>#VALUE!</v>
      </c>
      <c r="I19" s="18" t="e">
        <f t="shared" si="4"/>
        <v>#VALUE!</v>
      </c>
      <c r="J19" s="18" t="e">
        <f>VLOOKUP(F19,Q1数据库!C:G,2,0)</f>
        <v>#N/A</v>
      </c>
      <c r="K19" s="18" t="e">
        <f>VLOOKUP(F19,Q1数据库!C:G,3,0)</f>
        <v>#N/A</v>
      </c>
      <c r="L19" s="18" t="e">
        <f>VLOOKUP(G19,Q1数据库!H:I,2,0)</f>
        <v>#VALUE!</v>
      </c>
      <c r="M19" s="18" t="e">
        <f>VLOOKUP(H19,Q1数据库!H:I,2,0)</f>
        <v>#VALUE!</v>
      </c>
      <c r="N19" s="19" t="e">
        <f t="shared" si="5"/>
        <v>#VALUE!</v>
      </c>
      <c r="O19" s="18" t="e">
        <f>VLOOKUP(F19,Q1数据库!C:G,4,0)</f>
        <v>#N/A</v>
      </c>
      <c r="P19" s="18" t="e">
        <f>VLOOKUP(F19,Q1数据库!C:G,5,0)</f>
        <v>#N/A</v>
      </c>
      <c r="Q19" s="18"/>
    </row>
    <row r="20" spans="1:17" x14ac:dyDescent="0.25">
      <c r="A20" s="22"/>
      <c r="B20" s="55"/>
      <c r="C20" s="3"/>
      <c r="D20" s="55"/>
      <c r="E20" s="18" t="e">
        <f t="shared" si="0"/>
        <v>#VALUE!</v>
      </c>
      <c r="F20" s="18" t="str">
        <f t="shared" si="1"/>
        <v/>
      </c>
      <c r="G20" s="18" t="e">
        <f t="shared" si="2"/>
        <v>#VALUE!</v>
      </c>
      <c r="H20" s="18" t="e">
        <f t="shared" si="3"/>
        <v>#VALUE!</v>
      </c>
      <c r="I20" s="18" t="e">
        <f t="shared" si="4"/>
        <v>#VALUE!</v>
      </c>
      <c r="J20" s="18" t="e">
        <f>VLOOKUP(F20,Q1数据库!C:G,2,0)</f>
        <v>#N/A</v>
      </c>
      <c r="K20" s="18" t="e">
        <f>VLOOKUP(F20,Q1数据库!C:G,3,0)</f>
        <v>#N/A</v>
      </c>
      <c r="L20" s="18" t="e">
        <f>VLOOKUP(G20,Q1数据库!H:I,2,0)</f>
        <v>#VALUE!</v>
      </c>
      <c r="M20" s="18" t="e">
        <f>VLOOKUP(H20,Q1数据库!H:I,2,0)</f>
        <v>#VALUE!</v>
      </c>
      <c r="N20" s="19" t="e">
        <f t="shared" si="5"/>
        <v>#VALUE!</v>
      </c>
      <c r="O20" s="18" t="e">
        <f>VLOOKUP(F20,Q1数据库!C:G,4,0)</f>
        <v>#N/A</v>
      </c>
      <c r="P20" s="18" t="e">
        <f>VLOOKUP(F20,Q1数据库!C:G,5,0)</f>
        <v>#N/A</v>
      </c>
      <c r="Q20" s="18"/>
    </row>
    <row r="21" spans="1:17" x14ac:dyDescent="0.25">
      <c r="A21" s="22"/>
      <c r="B21" s="55"/>
      <c r="C21" s="3"/>
      <c r="D21" s="55"/>
      <c r="E21" s="18" t="e">
        <f t="shared" si="0"/>
        <v>#VALUE!</v>
      </c>
      <c r="F21" s="18" t="str">
        <f t="shared" si="1"/>
        <v/>
      </c>
      <c r="G21" s="18" t="e">
        <f t="shared" si="2"/>
        <v>#VALUE!</v>
      </c>
      <c r="H21" s="18" t="e">
        <f t="shared" si="3"/>
        <v>#VALUE!</v>
      </c>
      <c r="I21" s="18" t="e">
        <f t="shared" si="4"/>
        <v>#VALUE!</v>
      </c>
      <c r="J21" s="18" t="e">
        <f>VLOOKUP(F21,Q1数据库!C:G,2,0)</f>
        <v>#N/A</v>
      </c>
      <c r="K21" s="18" t="e">
        <f>VLOOKUP(F21,Q1数据库!C:G,3,0)</f>
        <v>#N/A</v>
      </c>
      <c r="L21" s="18" t="e">
        <f>VLOOKUP(G21,Q1数据库!H:I,2,0)</f>
        <v>#VALUE!</v>
      </c>
      <c r="M21" s="18" t="e">
        <f>VLOOKUP(H21,Q1数据库!H:I,2,0)</f>
        <v>#VALUE!</v>
      </c>
      <c r="N21" s="19" t="e">
        <f t="shared" si="5"/>
        <v>#VALUE!</v>
      </c>
      <c r="O21" s="18" t="e">
        <f>VLOOKUP(F21,Q1数据库!C:G,4,0)</f>
        <v>#N/A</v>
      </c>
      <c r="P21" s="18" t="e">
        <f>VLOOKUP(F21,Q1数据库!C:G,5,0)</f>
        <v>#N/A</v>
      </c>
      <c r="Q21" s="18"/>
    </row>
    <row r="22" spans="1:17" x14ac:dyDescent="0.25">
      <c r="A22" s="22"/>
      <c r="B22" s="55"/>
      <c r="C22" s="3"/>
      <c r="D22" s="55"/>
      <c r="E22" s="18" t="e">
        <f t="shared" si="0"/>
        <v>#VALUE!</v>
      </c>
      <c r="F22" s="18" t="str">
        <f t="shared" si="1"/>
        <v/>
      </c>
      <c r="G22" s="18" t="e">
        <f t="shared" si="2"/>
        <v>#VALUE!</v>
      </c>
      <c r="H22" s="18" t="e">
        <f t="shared" si="3"/>
        <v>#VALUE!</v>
      </c>
      <c r="I22" s="18" t="e">
        <f t="shared" si="4"/>
        <v>#VALUE!</v>
      </c>
      <c r="J22" s="18" t="e">
        <f>VLOOKUP(F22,Q1数据库!C:G,2,0)</f>
        <v>#N/A</v>
      </c>
      <c r="K22" s="18" t="e">
        <f>VLOOKUP(F22,Q1数据库!C:G,3,0)</f>
        <v>#N/A</v>
      </c>
      <c r="L22" s="18" t="e">
        <f>VLOOKUP(G22,Q1数据库!H:I,2,0)</f>
        <v>#VALUE!</v>
      </c>
      <c r="M22" s="18" t="e">
        <f>VLOOKUP(H22,Q1数据库!H:I,2,0)</f>
        <v>#VALUE!</v>
      </c>
      <c r="N22" s="19" t="e">
        <f t="shared" si="5"/>
        <v>#VALUE!</v>
      </c>
      <c r="O22" s="18" t="e">
        <f>VLOOKUP(F22,Q1数据库!C:G,4,0)</f>
        <v>#N/A</v>
      </c>
      <c r="P22" s="18" t="e">
        <f>VLOOKUP(F22,Q1数据库!C:G,5,0)</f>
        <v>#N/A</v>
      </c>
      <c r="Q22" s="18"/>
    </row>
    <row r="23" spans="1:17" x14ac:dyDescent="0.25">
      <c r="A23" s="22"/>
      <c r="B23" s="55"/>
      <c r="C23" s="3"/>
      <c r="D23" s="55"/>
      <c r="E23" s="18" t="e">
        <f t="shared" si="0"/>
        <v>#VALUE!</v>
      </c>
      <c r="F23" s="18" t="str">
        <f t="shared" si="1"/>
        <v/>
      </c>
      <c r="G23" s="18" t="e">
        <f t="shared" si="2"/>
        <v>#VALUE!</v>
      </c>
      <c r="H23" s="18" t="e">
        <f t="shared" si="3"/>
        <v>#VALUE!</v>
      </c>
      <c r="I23" s="18" t="e">
        <f t="shared" si="4"/>
        <v>#VALUE!</v>
      </c>
      <c r="J23" s="18" t="e">
        <f>VLOOKUP(F23,Q1数据库!C:G,2,0)</f>
        <v>#N/A</v>
      </c>
      <c r="K23" s="18" t="e">
        <f>VLOOKUP(F23,Q1数据库!C:G,3,0)</f>
        <v>#N/A</v>
      </c>
      <c r="L23" s="18" t="e">
        <f>VLOOKUP(G23,Q1数据库!H:I,2,0)</f>
        <v>#VALUE!</v>
      </c>
      <c r="M23" s="18" t="e">
        <f>VLOOKUP(H23,Q1数据库!H:I,2,0)</f>
        <v>#VALUE!</v>
      </c>
      <c r="N23" s="19" t="e">
        <f t="shared" si="5"/>
        <v>#VALUE!</v>
      </c>
      <c r="O23" s="18" t="e">
        <f>VLOOKUP(F23,Q1数据库!C:G,4,0)</f>
        <v>#N/A</v>
      </c>
      <c r="P23" s="18" t="e">
        <f>VLOOKUP(F23,Q1数据库!C:G,5,0)</f>
        <v>#N/A</v>
      </c>
      <c r="Q23" s="18"/>
    </row>
    <row r="24" spans="1:17" x14ac:dyDescent="0.25">
      <c r="A24" s="22"/>
      <c r="B24" s="55"/>
      <c r="C24" s="3"/>
      <c r="D24" s="55"/>
      <c r="E24" s="18" t="e">
        <f t="shared" si="0"/>
        <v>#VALUE!</v>
      </c>
      <c r="F24" s="18" t="str">
        <f t="shared" si="1"/>
        <v/>
      </c>
      <c r="G24" s="18" t="e">
        <f t="shared" si="2"/>
        <v>#VALUE!</v>
      </c>
      <c r="H24" s="18" t="e">
        <f t="shared" si="3"/>
        <v>#VALUE!</v>
      </c>
      <c r="I24" s="18" t="e">
        <f t="shared" si="4"/>
        <v>#VALUE!</v>
      </c>
      <c r="J24" s="18" t="e">
        <f>VLOOKUP(F24,Q1数据库!C:G,2,0)</f>
        <v>#N/A</v>
      </c>
      <c r="K24" s="18" t="e">
        <f>VLOOKUP(F24,Q1数据库!C:G,3,0)</f>
        <v>#N/A</v>
      </c>
      <c r="L24" s="18" t="e">
        <f>VLOOKUP(G24,Q1数据库!H:I,2,0)</f>
        <v>#VALUE!</v>
      </c>
      <c r="M24" s="18" t="e">
        <f>VLOOKUP(H24,Q1数据库!H:I,2,0)</f>
        <v>#VALUE!</v>
      </c>
      <c r="N24" s="19" t="e">
        <f t="shared" si="5"/>
        <v>#VALUE!</v>
      </c>
      <c r="O24" s="18" t="e">
        <f>VLOOKUP(F24,Q1数据库!C:G,4,0)</f>
        <v>#N/A</v>
      </c>
      <c r="P24" s="18" t="e">
        <f>VLOOKUP(F24,Q1数据库!C:G,5,0)</f>
        <v>#N/A</v>
      </c>
      <c r="Q24" s="18"/>
    </row>
    <row r="25" spans="1:17" x14ac:dyDescent="0.25">
      <c r="A25" s="22"/>
      <c r="B25" s="55"/>
      <c r="C25" s="3"/>
      <c r="D25" s="55"/>
      <c r="E25" s="18" t="e">
        <f t="shared" si="0"/>
        <v>#VALUE!</v>
      </c>
      <c r="F25" s="18" t="str">
        <f t="shared" si="1"/>
        <v/>
      </c>
      <c r="G25" s="18" t="e">
        <f t="shared" si="2"/>
        <v>#VALUE!</v>
      </c>
      <c r="H25" s="18" t="e">
        <f t="shared" si="3"/>
        <v>#VALUE!</v>
      </c>
      <c r="I25" s="18" t="e">
        <f t="shared" si="4"/>
        <v>#VALUE!</v>
      </c>
      <c r="J25" s="18" t="e">
        <f>VLOOKUP(F25,Q1数据库!C:G,2,0)</f>
        <v>#N/A</v>
      </c>
      <c r="K25" s="18" t="e">
        <f>VLOOKUP(F25,Q1数据库!C:G,3,0)</f>
        <v>#N/A</v>
      </c>
      <c r="L25" s="18" t="e">
        <f>VLOOKUP(G25,Q1数据库!H:I,2,0)</f>
        <v>#VALUE!</v>
      </c>
      <c r="M25" s="18" t="e">
        <f>VLOOKUP(H25,Q1数据库!H:I,2,0)</f>
        <v>#VALUE!</v>
      </c>
      <c r="N25" s="19" t="e">
        <f t="shared" si="5"/>
        <v>#VALUE!</v>
      </c>
      <c r="O25" s="18" t="e">
        <f>VLOOKUP(F25,Q1数据库!C:G,4,0)</f>
        <v>#N/A</v>
      </c>
      <c r="P25" s="18" t="e">
        <f>VLOOKUP(F25,Q1数据库!C:G,5,0)</f>
        <v>#N/A</v>
      </c>
      <c r="Q25" s="18"/>
    </row>
    <row r="26" spans="1:17" x14ac:dyDescent="0.25">
      <c r="A26" s="22"/>
      <c r="B26" s="55"/>
      <c r="C26" s="3"/>
      <c r="D26" s="55"/>
      <c r="E26" s="18" t="e">
        <f t="shared" si="0"/>
        <v>#VALUE!</v>
      </c>
      <c r="F26" s="18" t="str">
        <f t="shared" si="1"/>
        <v/>
      </c>
      <c r="G26" s="18" t="e">
        <f t="shared" si="2"/>
        <v>#VALUE!</v>
      </c>
      <c r="H26" s="18" t="e">
        <f t="shared" si="3"/>
        <v>#VALUE!</v>
      </c>
      <c r="I26" s="18" t="e">
        <f t="shared" si="4"/>
        <v>#VALUE!</v>
      </c>
      <c r="J26" s="18" t="e">
        <f>VLOOKUP(F26,Q1数据库!C:G,2,0)</f>
        <v>#N/A</v>
      </c>
      <c r="K26" s="18" t="e">
        <f>VLOOKUP(F26,Q1数据库!C:G,3,0)</f>
        <v>#N/A</v>
      </c>
      <c r="L26" s="18" t="e">
        <f>VLOOKUP(G26,Q1数据库!H:I,2,0)</f>
        <v>#VALUE!</v>
      </c>
      <c r="M26" s="18" t="e">
        <f>VLOOKUP(H26,Q1数据库!H:I,2,0)</f>
        <v>#VALUE!</v>
      </c>
      <c r="N26" s="19" t="e">
        <f t="shared" si="5"/>
        <v>#VALUE!</v>
      </c>
      <c r="O26" s="18" t="e">
        <f>VLOOKUP(F26,Q1数据库!C:G,4,0)</f>
        <v>#N/A</v>
      </c>
      <c r="P26" s="18" t="e">
        <f>VLOOKUP(F26,Q1数据库!C:G,5,0)</f>
        <v>#N/A</v>
      </c>
      <c r="Q26" s="18"/>
    </row>
    <row r="27" spans="1:17" x14ac:dyDescent="0.25">
      <c r="A27" s="22"/>
      <c r="B27" s="55"/>
      <c r="C27" s="3"/>
      <c r="D27" s="55"/>
      <c r="E27" s="18" t="e">
        <f t="shared" si="0"/>
        <v>#VALUE!</v>
      </c>
      <c r="F27" s="18" t="str">
        <f t="shared" si="1"/>
        <v/>
      </c>
      <c r="G27" s="18" t="e">
        <f t="shared" si="2"/>
        <v>#VALUE!</v>
      </c>
      <c r="H27" s="18" t="e">
        <f t="shared" si="3"/>
        <v>#VALUE!</v>
      </c>
      <c r="I27" s="18" t="e">
        <f t="shared" si="4"/>
        <v>#VALUE!</v>
      </c>
      <c r="J27" s="18" t="e">
        <f>VLOOKUP(F27,Q1数据库!C:G,2,0)</f>
        <v>#N/A</v>
      </c>
      <c r="K27" s="18" t="e">
        <f>VLOOKUP(F27,Q1数据库!C:G,3,0)</f>
        <v>#N/A</v>
      </c>
      <c r="L27" s="18" t="e">
        <f>VLOOKUP(G27,Q1数据库!H:I,2,0)</f>
        <v>#VALUE!</v>
      </c>
      <c r="M27" s="18" t="e">
        <f>VLOOKUP(H27,Q1数据库!H:I,2,0)</f>
        <v>#VALUE!</v>
      </c>
      <c r="N27" s="19" t="e">
        <f t="shared" si="5"/>
        <v>#VALUE!</v>
      </c>
      <c r="O27" s="18" t="e">
        <f>VLOOKUP(F27,Q1数据库!C:G,4,0)</f>
        <v>#N/A</v>
      </c>
      <c r="P27" s="18" t="e">
        <f>VLOOKUP(F27,Q1数据库!C:G,5,0)</f>
        <v>#N/A</v>
      </c>
      <c r="Q27" s="18"/>
    </row>
    <row r="28" spans="1:17" x14ac:dyDescent="0.25">
      <c r="A28" s="22"/>
      <c r="B28" s="55"/>
      <c r="C28" s="3"/>
      <c r="D28" s="55"/>
      <c r="E28" s="18" t="e">
        <f t="shared" si="0"/>
        <v>#VALUE!</v>
      </c>
      <c r="F28" s="18" t="str">
        <f t="shared" si="1"/>
        <v/>
      </c>
      <c r="G28" s="18" t="e">
        <f t="shared" si="2"/>
        <v>#VALUE!</v>
      </c>
      <c r="H28" s="18" t="e">
        <f t="shared" si="3"/>
        <v>#VALUE!</v>
      </c>
      <c r="I28" s="18" t="e">
        <f t="shared" si="4"/>
        <v>#VALUE!</v>
      </c>
      <c r="J28" s="18" t="e">
        <f>VLOOKUP(F28,Q1数据库!C:G,2,0)</f>
        <v>#N/A</v>
      </c>
      <c r="K28" s="18" t="e">
        <f>VLOOKUP(F28,Q1数据库!C:G,3,0)</f>
        <v>#N/A</v>
      </c>
      <c r="L28" s="18" t="e">
        <f>VLOOKUP(G28,Q1数据库!H:I,2,0)</f>
        <v>#VALUE!</v>
      </c>
      <c r="M28" s="18" t="e">
        <f>VLOOKUP(H28,Q1数据库!H:I,2,0)</f>
        <v>#VALUE!</v>
      </c>
      <c r="N28" s="19" t="e">
        <f t="shared" si="5"/>
        <v>#VALUE!</v>
      </c>
      <c r="O28" s="18" t="e">
        <f>VLOOKUP(F28,Q1数据库!C:G,4,0)</f>
        <v>#N/A</v>
      </c>
      <c r="P28" s="18" t="e">
        <f>VLOOKUP(F28,Q1数据库!C:G,5,0)</f>
        <v>#N/A</v>
      </c>
      <c r="Q28" s="18"/>
    </row>
    <row r="29" spans="1:17" x14ac:dyDescent="0.25">
      <c r="A29" s="22"/>
      <c r="B29" s="55"/>
      <c r="C29" s="3"/>
      <c r="D29" s="55"/>
      <c r="E29" s="18" t="e">
        <f t="shared" si="0"/>
        <v>#VALUE!</v>
      </c>
      <c r="F29" s="18" t="str">
        <f t="shared" si="1"/>
        <v/>
      </c>
      <c r="G29" s="18" t="e">
        <f t="shared" si="2"/>
        <v>#VALUE!</v>
      </c>
      <c r="H29" s="18" t="e">
        <f t="shared" si="3"/>
        <v>#VALUE!</v>
      </c>
      <c r="I29" s="18" t="e">
        <f t="shared" si="4"/>
        <v>#VALUE!</v>
      </c>
      <c r="J29" s="18" t="e">
        <f>VLOOKUP(F29,Q1数据库!C:G,2,0)</f>
        <v>#N/A</v>
      </c>
      <c r="K29" s="18" t="e">
        <f>VLOOKUP(F29,Q1数据库!C:G,3,0)</f>
        <v>#N/A</v>
      </c>
      <c r="L29" s="18" t="e">
        <f>VLOOKUP(G29,Q1数据库!H:I,2,0)</f>
        <v>#VALUE!</v>
      </c>
      <c r="M29" s="18" t="e">
        <f>VLOOKUP(H29,Q1数据库!H:I,2,0)</f>
        <v>#VALUE!</v>
      </c>
      <c r="N29" s="19" t="e">
        <f t="shared" si="5"/>
        <v>#VALUE!</v>
      </c>
      <c r="O29" s="18" t="e">
        <f>VLOOKUP(F29,Q1数据库!C:G,4,0)</f>
        <v>#N/A</v>
      </c>
      <c r="P29" s="18" t="e">
        <f>VLOOKUP(F29,Q1数据库!C:G,5,0)</f>
        <v>#N/A</v>
      </c>
      <c r="Q29" s="18"/>
    </row>
    <row r="30" spans="1:17" x14ac:dyDescent="0.25">
      <c r="A30" s="22"/>
      <c r="B30" s="55"/>
      <c r="C30" s="3"/>
      <c r="D30" s="55"/>
      <c r="E30" s="18" t="e">
        <f t="shared" si="0"/>
        <v>#VALUE!</v>
      </c>
      <c r="F30" s="18" t="str">
        <f t="shared" si="1"/>
        <v/>
      </c>
      <c r="G30" s="18" t="e">
        <f t="shared" si="2"/>
        <v>#VALUE!</v>
      </c>
      <c r="H30" s="18" t="e">
        <f t="shared" si="3"/>
        <v>#VALUE!</v>
      </c>
      <c r="I30" s="18" t="e">
        <f t="shared" si="4"/>
        <v>#VALUE!</v>
      </c>
      <c r="J30" s="18" t="e">
        <f>VLOOKUP(F30,Q1数据库!C:G,2,0)</f>
        <v>#N/A</v>
      </c>
      <c r="K30" s="18" t="e">
        <f>VLOOKUP(F30,Q1数据库!C:G,3,0)</f>
        <v>#N/A</v>
      </c>
      <c r="L30" s="18" t="e">
        <f>VLOOKUP(G30,Q1数据库!H:I,2,0)</f>
        <v>#VALUE!</v>
      </c>
      <c r="M30" s="18" t="e">
        <f>VLOOKUP(H30,Q1数据库!H:I,2,0)</f>
        <v>#VALUE!</v>
      </c>
      <c r="N30" s="19" t="e">
        <f t="shared" si="5"/>
        <v>#VALUE!</v>
      </c>
      <c r="O30" s="18" t="e">
        <f>VLOOKUP(F30,Q1数据库!C:G,4,0)</f>
        <v>#N/A</v>
      </c>
      <c r="P30" s="18" t="e">
        <f>VLOOKUP(F30,Q1数据库!C:G,5,0)</f>
        <v>#N/A</v>
      </c>
      <c r="Q30" s="18"/>
    </row>
    <row r="31" spans="1:17" x14ac:dyDescent="0.25">
      <c r="A31" s="22"/>
      <c r="B31" s="55"/>
      <c r="C31" s="3"/>
      <c r="D31" s="55"/>
      <c r="E31" s="18" t="e">
        <f t="shared" si="0"/>
        <v>#VALUE!</v>
      </c>
      <c r="F31" s="18" t="str">
        <f t="shared" si="1"/>
        <v/>
      </c>
      <c r="G31" s="18" t="e">
        <f t="shared" si="2"/>
        <v>#VALUE!</v>
      </c>
      <c r="H31" s="18" t="e">
        <f t="shared" si="3"/>
        <v>#VALUE!</v>
      </c>
      <c r="I31" s="18" t="e">
        <f t="shared" si="4"/>
        <v>#VALUE!</v>
      </c>
      <c r="J31" s="18" t="e">
        <f>VLOOKUP(F31,Q1数据库!C:G,2,0)</f>
        <v>#N/A</v>
      </c>
      <c r="K31" s="18" t="e">
        <f>VLOOKUP(F31,Q1数据库!C:G,3,0)</f>
        <v>#N/A</v>
      </c>
      <c r="L31" s="18" t="e">
        <f>VLOOKUP(G31,Q1数据库!H:I,2,0)</f>
        <v>#VALUE!</v>
      </c>
      <c r="M31" s="18" t="e">
        <f>VLOOKUP(H31,Q1数据库!H:I,2,0)</f>
        <v>#VALUE!</v>
      </c>
      <c r="N31" s="19" t="e">
        <f t="shared" si="5"/>
        <v>#VALUE!</v>
      </c>
      <c r="O31" s="18" t="e">
        <f>VLOOKUP(F31,Q1数据库!C:G,4,0)</f>
        <v>#N/A</v>
      </c>
      <c r="P31" s="18" t="e">
        <f>VLOOKUP(F31,Q1数据库!C:G,5,0)</f>
        <v>#N/A</v>
      </c>
      <c r="Q31" s="18"/>
    </row>
    <row r="32" spans="1:17" x14ac:dyDescent="0.25">
      <c r="A32" s="22"/>
      <c r="B32" s="55"/>
      <c r="C32" s="3"/>
      <c r="D32" s="55"/>
      <c r="E32" s="18" t="e">
        <f t="shared" si="0"/>
        <v>#VALUE!</v>
      </c>
      <c r="F32" s="18" t="str">
        <f t="shared" si="1"/>
        <v/>
      </c>
      <c r="G32" s="18" t="e">
        <f t="shared" si="2"/>
        <v>#VALUE!</v>
      </c>
      <c r="H32" s="18" t="e">
        <f t="shared" si="3"/>
        <v>#VALUE!</v>
      </c>
      <c r="I32" s="18" t="e">
        <f t="shared" si="4"/>
        <v>#VALUE!</v>
      </c>
      <c r="J32" s="18" t="e">
        <f>VLOOKUP(F32,Q1数据库!C:G,2,0)</f>
        <v>#N/A</v>
      </c>
      <c r="K32" s="18" t="e">
        <f>VLOOKUP(F32,Q1数据库!C:G,3,0)</f>
        <v>#N/A</v>
      </c>
      <c r="L32" s="18" t="e">
        <f>VLOOKUP(G32,Q1数据库!H:I,2,0)</f>
        <v>#VALUE!</v>
      </c>
      <c r="M32" s="18" t="e">
        <f>VLOOKUP(H32,Q1数据库!H:I,2,0)</f>
        <v>#VALUE!</v>
      </c>
      <c r="N32" s="19" t="e">
        <f t="shared" si="5"/>
        <v>#VALUE!</v>
      </c>
      <c r="O32" s="18" t="e">
        <f>VLOOKUP(F32,Q1数据库!C:G,4,0)</f>
        <v>#N/A</v>
      </c>
      <c r="P32" s="18" t="e">
        <f>VLOOKUP(F32,Q1数据库!C:G,5,0)</f>
        <v>#N/A</v>
      </c>
      <c r="Q32" s="18"/>
    </row>
    <row r="33" spans="1:17" x14ac:dyDescent="0.25">
      <c r="A33" s="22"/>
      <c r="B33" s="55"/>
      <c r="C33" s="3"/>
      <c r="D33" s="55"/>
      <c r="E33" s="18" t="e">
        <f t="shared" si="0"/>
        <v>#VALUE!</v>
      </c>
      <c r="F33" s="18" t="str">
        <f t="shared" si="1"/>
        <v/>
      </c>
      <c r="G33" s="18" t="e">
        <f t="shared" si="2"/>
        <v>#VALUE!</v>
      </c>
      <c r="H33" s="18" t="e">
        <f t="shared" si="3"/>
        <v>#VALUE!</v>
      </c>
      <c r="I33" s="18" t="e">
        <f t="shared" si="4"/>
        <v>#VALUE!</v>
      </c>
      <c r="J33" s="18" t="e">
        <f>VLOOKUP(F33,Q1数据库!C:G,2,0)</f>
        <v>#N/A</v>
      </c>
      <c r="K33" s="18" t="e">
        <f>VLOOKUP(F33,Q1数据库!C:G,3,0)</f>
        <v>#N/A</v>
      </c>
      <c r="L33" s="18" t="e">
        <f>VLOOKUP(G33,Q1数据库!H:I,2,0)</f>
        <v>#VALUE!</v>
      </c>
      <c r="M33" s="18" t="e">
        <f>VLOOKUP(H33,Q1数据库!H:I,2,0)</f>
        <v>#VALUE!</v>
      </c>
      <c r="N33" s="19" t="e">
        <f t="shared" si="5"/>
        <v>#VALUE!</v>
      </c>
      <c r="O33" s="18" t="e">
        <f>VLOOKUP(F33,Q1数据库!C:G,4,0)</f>
        <v>#N/A</v>
      </c>
      <c r="P33" s="18" t="e">
        <f>VLOOKUP(F33,Q1数据库!C:G,5,0)</f>
        <v>#N/A</v>
      </c>
      <c r="Q33" s="18"/>
    </row>
    <row r="34" spans="1:17" x14ac:dyDescent="0.25">
      <c r="A34" s="22"/>
      <c r="B34" s="55"/>
      <c r="C34" s="3"/>
      <c r="D34" s="55"/>
      <c r="E34" s="18" t="e">
        <f t="shared" si="0"/>
        <v>#VALUE!</v>
      </c>
      <c r="F34" s="18" t="str">
        <f t="shared" si="1"/>
        <v/>
      </c>
      <c r="G34" s="18" t="e">
        <f t="shared" si="2"/>
        <v>#VALUE!</v>
      </c>
      <c r="H34" s="18" t="e">
        <f t="shared" si="3"/>
        <v>#VALUE!</v>
      </c>
      <c r="I34" s="18" t="e">
        <f t="shared" si="4"/>
        <v>#VALUE!</v>
      </c>
      <c r="J34" s="18" t="e">
        <f>VLOOKUP(F34,Q1数据库!C:G,2,0)</f>
        <v>#N/A</v>
      </c>
      <c r="K34" s="18" t="e">
        <f>VLOOKUP(F34,Q1数据库!C:G,3,0)</f>
        <v>#N/A</v>
      </c>
      <c r="L34" s="18" t="e">
        <f>VLOOKUP(G34,Q1数据库!H:I,2,0)</f>
        <v>#VALUE!</v>
      </c>
      <c r="M34" s="18" t="e">
        <f>VLOOKUP(H34,Q1数据库!H:I,2,0)</f>
        <v>#VALUE!</v>
      </c>
      <c r="N34" s="19" t="e">
        <f t="shared" si="5"/>
        <v>#VALUE!</v>
      </c>
      <c r="O34" s="18" t="e">
        <f>VLOOKUP(F34,Q1数据库!C:G,4,0)</f>
        <v>#N/A</v>
      </c>
      <c r="P34" s="18" t="e">
        <f>VLOOKUP(F34,Q1数据库!C:G,5,0)</f>
        <v>#N/A</v>
      </c>
      <c r="Q34" s="18"/>
    </row>
    <row r="35" spans="1:17" x14ac:dyDescent="0.25">
      <c r="A35" s="22"/>
      <c r="B35" s="55"/>
      <c r="C35" s="3"/>
      <c r="D35" s="55"/>
      <c r="E35" s="18" t="e">
        <f t="shared" si="0"/>
        <v>#VALUE!</v>
      </c>
      <c r="F35" s="18" t="str">
        <f t="shared" si="1"/>
        <v/>
      </c>
      <c r="G35" s="18" t="e">
        <f t="shared" si="2"/>
        <v>#VALUE!</v>
      </c>
      <c r="H35" s="18" t="e">
        <f t="shared" si="3"/>
        <v>#VALUE!</v>
      </c>
      <c r="I35" s="18" t="e">
        <f t="shared" si="4"/>
        <v>#VALUE!</v>
      </c>
      <c r="J35" s="18" t="e">
        <f>VLOOKUP(F35,Q1数据库!C:G,2,0)</f>
        <v>#N/A</v>
      </c>
      <c r="K35" s="18" t="e">
        <f>VLOOKUP(F35,Q1数据库!C:G,3,0)</f>
        <v>#N/A</v>
      </c>
      <c r="L35" s="18" t="e">
        <f>VLOOKUP(G35,Q1数据库!H:I,2,0)</f>
        <v>#VALUE!</v>
      </c>
      <c r="M35" s="18" t="e">
        <f>VLOOKUP(H35,Q1数据库!H:I,2,0)</f>
        <v>#VALUE!</v>
      </c>
      <c r="N35" s="19" t="e">
        <f t="shared" si="5"/>
        <v>#VALUE!</v>
      </c>
      <c r="O35" s="18" t="e">
        <f>VLOOKUP(F35,Q1数据库!C:G,4,0)</f>
        <v>#N/A</v>
      </c>
      <c r="P35" s="18" t="e">
        <f>VLOOKUP(F35,Q1数据库!C:G,5,0)</f>
        <v>#N/A</v>
      </c>
      <c r="Q35" s="18"/>
    </row>
    <row r="36" spans="1:17" x14ac:dyDescent="0.25">
      <c r="A36" s="22"/>
      <c r="B36" s="55"/>
      <c r="C36" s="3"/>
      <c r="D36" s="55"/>
      <c r="E36" s="18" t="e">
        <f t="shared" si="0"/>
        <v>#VALUE!</v>
      </c>
      <c r="F36" s="18" t="str">
        <f t="shared" si="1"/>
        <v/>
      </c>
      <c r="G36" s="18" t="e">
        <f t="shared" si="2"/>
        <v>#VALUE!</v>
      </c>
      <c r="H36" s="18" t="e">
        <f t="shared" si="3"/>
        <v>#VALUE!</v>
      </c>
      <c r="I36" s="18" t="e">
        <f t="shared" si="4"/>
        <v>#VALUE!</v>
      </c>
      <c r="J36" s="18" t="e">
        <f>VLOOKUP(F36,Q1数据库!C:G,2,0)</f>
        <v>#N/A</v>
      </c>
      <c r="K36" s="18" t="e">
        <f>VLOOKUP(F36,Q1数据库!C:G,3,0)</f>
        <v>#N/A</v>
      </c>
      <c r="L36" s="18" t="e">
        <f>VLOOKUP(G36,Q1数据库!H:I,2,0)</f>
        <v>#VALUE!</v>
      </c>
      <c r="M36" s="18" t="e">
        <f>VLOOKUP(H36,Q1数据库!H:I,2,0)</f>
        <v>#VALUE!</v>
      </c>
      <c r="N36" s="19" t="e">
        <f t="shared" si="5"/>
        <v>#VALUE!</v>
      </c>
      <c r="O36" s="18" t="e">
        <f>VLOOKUP(F36,Q1数据库!C:G,4,0)</f>
        <v>#N/A</v>
      </c>
      <c r="P36" s="18" t="e">
        <f>VLOOKUP(F36,Q1数据库!C:G,5,0)</f>
        <v>#N/A</v>
      </c>
      <c r="Q36" s="18"/>
    </row>
    <row r="37" spans="1:17" x14ac:dyDescent="0.25">
      <c r="A37" s="22"/>
      <c r="B37" s="55"/>
      <c r="C37" s="3"/>
      <c r="D37" s="55"/>
      <c r="E37" s="18" t="e">
        <f t="shared" si="0"/>
        <v>#VALUE!</v>
      </c>
      <c r="F37" s="18" t="str">
        <f t="shared" si="1"/>
        <v/>
      </c>
      <c r="G37" s="18" t="e">
        <f t="shared" si="2"/>
        <v>#VALUE!</v>
      </c>
      <c r="H37" s="18" t="e">
        <f t="shared" si="3"/>
        <v>#VALUE!</v>
      </c>
      <c r="I37" s="18" t="e">
        <f t="shared" si="4"/>
        <v>#VALUE!</v>
      </c>
      <c r="J37" s="18" t="e">
        <f>VLOOKUP(F37,Q1数据库!C:G,2,0)</f>
        <v>#N/A</v>
      </c>
      <c r="K37" s="18" t="e">
        <f>VLOOKUP(F37,Q1数据库!C:G,3,0)</f>
        <v>#N/A</v>
      </c>
      <c r="L37" s="18" t="e">
        <f>VLOOKUP(G37,Q1数据库!H:I,2,0)</f>
        <v>#VALUE!</v>
      </c>
      <c r="M37" s="18" t="e">
        <f>VLOOKUP(H37,Q1数据库!H:I,2,0)</f>
        <v>#VALUE!</v>
      </c>
      <c r="N37" s="19" t="e">
        <f t="shared" si="5"/>
        <v>#VALUE!</v>
      </c>
      <c r="O37" s="18" t="e">
        <f>VLOOKUP(F37,Q1数据库!C:G,4,0)</f>
        <v>#N/A</v>
      </c>
      <c r="P37" s="18" t="e">
        <f>VLOOKUP(F37,Q1数据库!C:G,5,0)</f>
        <v>#N/A</v>
      </c>
      <c r="Q37" s="18"/>
    </row>
    <row r="38" spans="1:17" x14ac:dyDescent="0.25">
      <c r="A38" s="22"/>
      <c r="B38" s="55"/>
      <c r="C38" s="3"/>
      <c r="D38" s="55"/>
      <c r="E38" s="18" t="e">
        <f t="shared" si="0"/>
        <v>#VALUE!</v>
      </c>
      <c r="F38" s="18" t="str">
        <f t="shared" si="1"/>
        <v/>
      </c>
      <c r="G38" s="18" t="e">
        <f t="shared" si="2"/>
        <v>#VALUE!</v>
      </c>
      <c r="H38" s="18" t="e">
        <f t="shared" si="3"/>
        <v>#VALUE!</v>
      </c>
      <c r="I38" s="18" t="e">
        <f t="shared" si="4"/>
        <v>#VALUE!</v>
      </c>
      <c r="J38" s="18" t="e">
        <f>VLOOKUP(F38,Q1数据库!C:G,2,0)</f>
        <v>#N/A</v>
      </c>
      <c r="K38" s="18" t="e">
        <f>VLOOKUP(F38,Q1数据库!C:G,3,0)</f>
        <v>#N/A</v>
      </c>
      <c r="L38" s="18" t="e">
        <f>VLOOKUP(G38,Q1数据库!H:I,2,0)</f>
        <v>#VALUE!</v>
      </c>
      <c r="M38" s="18" t="e">
        <f>VLOOKUP(H38,Q1数据库!H:I,2,0)</f>
        <v>#VALUE!</v>
      </c>
      <c r="N38" s="19" t="e">
        <f t="shared" si="5"/>
        <v>#VALUE!</v>
      </c>
      <c r="O38" s="18" t="e">
        <f>VLOOKUP(F38,Q1数据库!C:G,4,0)</f>
        <v>#N/A</v>
      </c>
      <c r="P38" s="18" t="e">
        <f>VLOOKUP(F38,Q1数据库!C:G,5,0)</f>
        <v>#N/A</v>
      </c>
      <c r="Q38" s="18"/>
    </row>
    <row r="39" spans="1:17" x14ac:dyDescent="0.25">
      <c r="A39" s="22"/>
      <c r="B39" s="55"/>
      <c r="C39" s="3"/>
      <c r="D39" s="55"/>
      <c r="E39" s="18" t="e">
        <f t="shared" si="0"/>
        <v>#VALUE!</v>
      </c>
      <c r="F39" s="18" t="str">
        <f t="shared" si="1"/>
        <v/>
      </c>
      <c r="G39" s="18" t="e">
        <f t="shared" si="2"/>
        <v>#VALUE!</v>
      </c>
      <c r="H39" s="18" t="e">
        <f t="shared" si="3"/>
        <v>#VALUE!</v>
      </c>
      <c r="I39" s="18" t="e">
        <f t="shared" si="4"/>
        <v>#VALUE!</v>
      </c>
      <c r="J39" s="18" t="e">
        <f>VLOOKUP(F39,Q1数据库!C:G,2,0)</f>
        <v>#N/A</v>
      </c>
      <c r="K39" s="18" t="e">
        <f>VLOOKUP(F39,Q1数据库!C:G,3,0)</f>
        <v>#N/A</v>
      </c>
      <c r="L39" s="18" t="e">
        <f>VLOOKUP(G39,Q1数据库!H:I,2,0)</f>
        <v>#VALUE!</v>
      </c>
      <c r="M39" s="18" t="e">
        <f>VLOOKUP(H39,Q1数据库!H:I,2,0)</f>
        <v>#VALUE!</v>
      </c>
      <c r="N39" s="19" t="e">
        <f t="shared" si="5"/>
        <v>#VALUE!</v>
      </c>
      <c r="O39" s="18" t="e">
        <f>VLOOKUP(F39,Q1数据库!C:G,4,0)</f>
        <v>#N/A</v>
      </c>
      <c r="P39" s="18" t="e">
        <f>VLOOKUP(F39,Q1数据库!C:G,5,0)</f>
        <v>#N/A</v>
      </c>
      <c r="Q39" s="18"/>
    </row>
    <row r="40" spans="1:17" x14ac:dyDescent="0.25">
      <c r="A40" s="22"/>
      <c r="B40" s="55"/>
      <c r="C40" s="3"/>
      <c r="D40" s="55"/>
      <c r="E40" s="18" t="e">
        <f t="shared" si="0"/>
        <v>#VALUE!</v>
      </c>
      <c r="F40" s="18" t="str">
        <f t="shared" si="1"/>
        <v/>
      </c>
      <c r="G40" s="18" t="e">
        <f t="shared" si="2"/>
        <v>#VALUE!</v>
      </c>
      <c r="H40" s="18" t="e">
        <f t="shared" si="3"/>
        <v>#VALUE!</v>
      </c>
      <c r="I40" s="18" t="e">
        <f t="shared" si="4"/>
        <v>#VALUE!</v>
      </c>
      <c r="J40" s="18" t="e">
        <f>VLOOKUP(F40,Q1数据库!C:G,2,0)</f>
        <v>#N/A</v>
      </c>
      <c r="K40" s="18" t="e">
        <f>VLOOKUP(F40,Q1数据库!C:G,3,0)</f>
        <v>#N/A</v>
      </c>
      <c r="L40" s="18" t="e">
        <f>VLOOKUP(G40,Q1数据库!H:I,2,0)</f>
        <v>#VALUE!</v>
      </c>
      <c r="M40" s="18" t="e">
        <f>VLOOKUP(H40,Q1数据库!H:I,2,0)</f>
        <v>#VALUE!</v>
      </c>
      <c r="N40" s="19" t="e">
        <f t="shared" si="5"/>
        <v>#VALUE!</v>
      </c>
      <c r="O40" s="18" t="e">
        <f>VLOOKUP(F40,Q1数据库!C:G,4,0)</f>
        <v>#N/A</v>
      </c>
      <c r="P40" s="18" t="e">
        <f>VLOOKUP(F40,Q1数据库!C:G,5,0)</f>
        <v>#N/A</v>
      </c>
      <c r="Q40" s="18"/>
    </row>
    <row r="41" spans="1:17" x14ac:dyDescent="0.25">
      <c r="A41" s="22"/>
      <c r="B41" s="55"/>
      <c r="C41" s="3"/>
      <c r="D41" s="55"/>
      <c r="E41" s="18" t="e">
        <f t="shared" si="0"/>
        <v>#VALUE!</v>
      </c>
      <c r="F41" s="18" t="str">
        <f t="shared" si="1"/>
        <v/>
      </c>
      <c r="G41" s="18" t="e">
        <f t="shared" si="2"/>
        <v>#VALUE!</v>
      </c>
      <c r="H41" s="18" t="e">
        <f t="shared" si="3"/>
        <v>#VALUE!</v>
      </c>
      <c r="I41" s="18" t="e">
        <f t="shared" si="4"/>
        <v>#VALUE!</v>
      </c>
      <c r="J41" s="18" t="e">
        <f>VLOOKUP(F41,Q1数据库!C:G,2,0)</f>
        <v>#N/A</v>
      </c>
      <c r="K41" s="18" t="e">
        <f>VLOOKUP(F41,Q1数据库!C:G,3,0)</f>
        <v>#N/A</v>
      </c>
      <c r="L41" s="18" t="e">
        <f>VLOOKUP(G41,Q1数据库!H:I,2,0)</f>
        <v>#VALUE!</v>
      </c>
      <c r="M41" s="18" t="e">
        <f>VLOOKUP(H41,Q1数据库!H:I,2,0)</f>
        <v>#VALUE!</v>
      </c>
      <c r="N41" s="19" t="e">
        <f t="shared" si="5"/>
        <v>#VALUE!</v>
      </c>
      <c r="O41" s="18" t="e">
        <f>VLOOKUP(F41,Q1数据库!C:G,4,0)</f>
        <v>#N/A</v>
      </c>
      <c r="P41" s="18" t="e">
        <f>VLOOKUP(F41,Q1数据库!C:G,5,0)</f>
        <v>#N/A</v>
      </c>
      <c r="Q41" s="18"/>
    </row>
    <row r="42" spans="1:17" x14ac:dyDescent="0.25">
      <c r="A42" s="22"/>
      <c r="B42" s="55"/>
      <c r="C42" s="3"/>
      <c r="D42" s="55"/>
      <c r="E42" s="18" t="e">
        <f t="shared" si="0"/>
        <v>#VALUE!</v>
      </c>
      <c r="F42" s="18" t="str">
        <f t="shared" si="1"/>
        <v/>
      </c>
      <c r="G42" s="18" t="e">
        <f t="shared" si="2"/>
        <v>#VALUE!</v>
      </c>
      <c r="H42" s="18" t="e">
        <f t="shared" si="3"/>
        <v>#VALUE!</v>
      </c>
      <c r="I42" s="18" t="e">
        <f t="shared" si="4"/>
        <v>#VALUE!</v>
      </c>
      <c r="J42" s="18" t="e">
        <f>VLOOKUP(F42,Q1数据库!C:G,2,0)</f>
        <v>#N/A</v>
      </c>
      <c r="K42" s="18" t="e">
        <f>VLOOKUP(F42,Q1数据库!C:G,3,0)</f>
        <v>#N/A</v>
      </c>
      <c r="L42" s="18" t="e">
        <f>VLOOKUP(G42,Q1数据库!H:I,2,0)</f>
        <v>#VALUE!</v>
      </c>
      <c r="M42" s="18" t="e">
        <f>VLOOKUP(H42,Q1数据库!H:I,2,0)</f>
        <v>#VALUE!</v>
      </c>
      <c r="N42" s="19" t="e">
        <f t="shared" si="5"/>
        <v>#VALUE!</v>
      </c>
      <c r="O42" s="18" t="e">
        <f>VLOOKUP(F42,Q1数据库!C:G,4,0)</f>
        <v>#N/A</v>
      </c>
      <c r="P42" s="18" t="e">
        <f>VLOOKUP(F42,Q1数据库!C:G,5,0)</f>
        <v>#N/A</v>
      </c>
      <c r="Q42" s="18"/>
    </row>
    <row r="43" spans="1:17" x14ac:dyDescent="0.25">
      <c r="A43" s="22"/>
      <c r="B43" s="55"/>
      <c r="C43" s="3"/>
      <c r="D43" s="55"/>
      <c r="E43" s="18" t="e">
        <f t="shared" si="0"/>
        <v>#VALUE!</v>
      </c>
      <c r="F43" s="18" t="str">
        <f t="shared" si="1"/>
        <v/>
      </c>
      <c r="G43" s="18" t="e">
        <f t="shared" si="2"/>
        <v>#VALUE!</v>
      </c>
      <c r="H43" s="18" t="e">
        <f t="shared" si="3"/>
        <v>#VALUE!</v>
      </c>
      <c r="I43" s="18" t="e">
        <f t="shared" si="4"/>
        <v>#VALUE!</v>
      </c>
      <c r="J43" s="18" t="e">
        <f>VLOOKUP(F43,Q1数据库!C:G,2,0)</f>
        <v>#N/A</v>
      </c>
      <c r="K43" s="18" t="e">
        <f>VLOOKUP(F43,Q1数据库!C:G,3,0)</f>
        <v>#N/A</v>
      </c>
      <c r="L43" s="18" t="e">
        <f>VLOOKUP(G43,Q1数据库!H:I,2,0)</f>
        <v>#VALUE!</v>
      </c>
      <c r="M43" s="18" t="e">
        <f>VLOOKUP(H43,Q1数据库!H:I,2,0)</f>
        <v>#VALUE!</v>
      </c>
      <c r="N43" s="19" t="e">
        <f t="shared" si="5"/>
        <v>#VALUE!</v>
      </c>
      <c r="O43" s="18" t="e">
        <f>VLOOKUP(F43,Q1数据库!C:G,4,0)</f>
        <v>#N/A</v>
      </c>
      <c r="P43" s="18" t="e">
        <f>VLOOKUP(F43,Q1数据库!C:G,5,0)</f>
        <v>#N/A</v>
      </c>
      <c r="Q43" s="18"/>
    </row>
    <row r="44" spans="1:17" x14ac:dyDescent="0.25">
      <c r="A44" s="22"/>
      <c r="B44" s="55"/>
      <c r="C44" s="3"/>
      <c r="D44" s="55"/>
      <c r="E44" s="18" t="e">
        <f t="shared" si="0"/>
        <v>#VALUE!</v>
      </c>
      <c r="F44" s="18" t="str">
        <f t="shared" si="1"/>
        <v/>
      </c>
      <c r="G44" s="18" t="e">
        <f t="shared" si="2"/>
        <v>#VALUE!</v>
      </c>
      <c r="H44" s="18" t="e">
        <f t="shared" si="3"/>
        <v>#VALUE!</v>
      </c>
      <c r="I44" s="18" t="e">
        <f t="shared" si="4"/>
        <v>#VALUE!</v>
      </c>
      <c r="J44" s="18" t="e">
        <f>VLOOKUP(F44,Q1数据库!C:G,2,0)</f>
        <v>#N/A</v>
      </c>
      <c r="K44" s="18" t="e">
        <f>VLOOKUP(F44,Q1数据库!C:G,3,0)</f>
        <v>#N/A</v>
      </c>
      <c r="L44" s="18" t="e">
        <f>VLOOKUP(G44,Q1数据库!H:I,2,0)</f>
        <v>#VALUE!</v>
      </c>
      <c r="M44" s="18" t="e">
        <f>VLOOKUP(H44,Q1数据库!H:I,2,0)</f>
        <v>#VALUE!</v>
      </c>
      <c r="N44" s="19" t="e">
        <f t="shared" si="5"/>
        <v>#VALUE!</v>
      </c>
      <c r="O44" s="18" t="e">
        <f>VLOOKUP(F44,Q1数据库!C:G,4,0)</f>
        <v>#N/A</v>
      </c>
      <c r="P44" s="18" t="e">
        <f>VLOOKUP(F44,Q1数据库!C:G,5,0)</f>
        <v>#N/A</v>
      </c>
      <c r="Q44" s="18"/>
    </row>
    <row r="45" spans="1:17" x14ac:dyDescent="0.25">
      <c r="A45" s="22"/>
      <c r="B45" s="55"/>
      <c r="C45" s="3"/>
      <c r="D45" s="55"/>
      <c r="E45" s="18" t="e">
        <f t="shared" si="0"/>
        <v>#VALUE!</v>
      </c>
      <c r="F45" s="18" t="str">
        <f t="shared" si="1"/>
        <v/>
      </c>
      <c r="G45" s="18" t="e">
        <f t="shared" si="2"/>
        <v>#VALUE!</v>
      </c>
      <c r="H45" s="18" t="e">
        <f t="shared" si="3"/>
        <v>#VALUE!</v>
      </c>
      <c r="I45" s="18" t="e">
        <f t="shared" si="4"/>
        <v>#VALUE!</v>
      </c>
      <c r="J45" s="18" t="e">
        <f>VLOOKUP(F45,Q1数据库!C:G,2,0)</f>
        <v>#N/A</v>
      </c>
      <c r="K45" s="18" t="e">
        <f>VLOOKUP(F45,Q1数据库!C:G,3,0)</f>
        <v>#N/A</v>
      </c>
      <c r="L45" s="18" t="e">
        <f>VLOOKUP(G45,Q1数据库!H:I,2,0)</f>
        <v>#VALUE!</v>
      </c>
      <c r="M45" s="18" t="e">
        <f>VLOOKUP(H45,Q1数据库!H:I,2,0)</f>
        <v>#VALUE!</v>
      </c>
      <c r="N45" s="19" t="e">
        <f t="shared" si="5"/>
        <v>#VALUE!</v>
      </c>
      <c r="O45" s="18" t="e">
        <f>VLOOKUP(F45,Q1数据库!C:G,4,0)</f>
        <v>#N/A</v>
      </c>
      <c r="P45" s="18" t="e">
        <f>VLOOKUP(F45,Q1数据库!C:G,5,0)</f>
        <v>#N/A</v>
      </c>
      <c r="Q45" s="18"/>
    </row>
    <row r="46" spans="1:17" x14ac:dyDescent="0.25">
      <c r="A46" s="22"/>
      <c r="B46" s="55"/>
      <c r="C46" s="3"/>
      <c r="D46" s="55"/>
      <c r="E46" s="18" t="e">
        <f t="shared" si="0"/>
        <v>#VALUE!</v>
      </c>
      <c r="F46" s="18" t="str">
        <f t="shared" si="1"/>
        <v/>
      </c>
      <c r="G46" s="18" t="e">
        <f t="shared" si="2"/>
        <v>#VALUE!</v>
      </c>
      <c r="H46" s="18" t="e">
        <f t="shared" si="3"/>
        <v>#VALUE!</v>
      </c>
      <c r="I46" s="18" t="e">
        <f t="shared" si="4"/>
        <v>#VALUE!</v>
      </c>
      <c r="J46" s="18" t="e">
        <f>VLOOKUP(F46,Q1数据库!C:G,2,0)</f>
        <v>#N/A</v>
      </c>
      <c r="K46" s="18" t="e">
        <f>VLOOKUP(F46,Q1数据库!C:G,3,0)</f>
        <v>#N/A</v>
      </c>
      <c r="L46" s="18" t="e">
        <f>VLOOKUP(G46,Q1数据库!H:I,2,0)</f>
        <v>#VALUE!</v>
      </c>
      <c r="M46" s="18" t="e">
        <f>VLOOKUP(H46,Q1数据库!H:I,2,0)</f>
        <v>#VALUE!</v>
      </c>
      <c r="N46" s="19" t="e">
        <f t="shared" si="5"/>
        <v>#VALUE!</v>
      </c>
      <c r="O46" s="18" t="e">
        <f>VLOOKUP(F46,Q1数据库!C:G,4,0)</f>
        <v>#N/A</v>
      </c>
      <c r="P46" s="18" t="e">
        <f>VLOOKUP(F46,Q1数据库!C:G,5,0)</f>
        <v>#N/A</v>
      </c>
      <c r="Q46" s="18"/>
    </row>
    <row r="47" spans="1:17" x14ac:dyDescent="0.25">
      <c r="A47" s="22"/>
      <c r="B47" s="55"/>
      <c r="C47" s="3"/>
      <c r="D47" s="55"/>
      <c r="E47" s="18" t="e">
        <f t="shared" si="0"/>
        <v>#VALUE!</v>
      </c>
      <c r="F47" s="18" t="str">
        <f t="shared" si="1"/>
        <v/>
      </c>
      <c r="G47" s="18" t="e">
        <f t="shared" si="2"/>
        <v>#VALUE!</v>
      </c>
      <c r="H47" s="18" t="e">
        <f t="shared" si="3"/>
        <v>#VALUE!</v>
      </c>
      <c r="I47" s="18" t="e">
        <f t="shared" si="4"/>
        <v>#VALUE!</v>
      </c>
      <c r="J47" s="18" t="e">
        <f>VLOOKUP(F47,Q1数据库!C:G,2,0)</f>
        <v>#N/A</v>
      </c>
      <c r="K47" s="18" t="e">
        <f>VLOOKUP(F47,Q1数据库!C:G,3,0)</f>
        <v>#N/A</v>
      </c>
      <c r="L47" s="18" t="e">
        <f>VLOOKUP(G47,Q1数据库!H:I,2,0)</f>
        <v>#VALUE!</v>
      </c>
      <c r="M47" s="18" t="e">
        <f>VLOOKUP(H47,Q1数据库!H:I,2,0)</f>
        <v>#VALUE!</v>
      </c>
      <c r="N47" s="19" t="e">
        <f t="shared" si="5"/>
        <v>#VALUE!</v>
      </c>
      <c r="O47" s="18" t="e">
        <f>VLOOKUP(F47,Q1数据库!C:G,4,0)</f>
        <v>#N/A</v>
      </c>
      <c r="P47" s="18" t="e">
        <f>VLOOKUP(F47,Q1数据库!C:G,5,0)</f>
        <v>#N/A</v>
      </c>
      <c r="Q47" s="18"/>
    </row>
    <row r="48" spans="1:17" x14ac:dyDescent="0.25">
      <c r="A48" s="22"/>
      <c r="B48" s="55"/>
      <c r="C48" s="3"/>
      <c r="D48" s="55"/>
      <c r="E48" s="18" t="e">
        <f t="shared" si="0"/>
        <v>#VALUE!</v>
      </c>
      <c r="F48" s="18" t="str">
        <f t="shared" si="1"/>
        <v/>
      </c>
      <c r="G48" s="18" t="e">
        <f t="shared" si="2"/>
        <v>#VALUE!</v>
      </c>
      <c r="H48" s="18" t="e">
        <f t="shared" si="3"/>
        <v>#VALUE!</v>
      </c>
      <c r="I48" s="18" t="e">
        <f t="shared" si="4"/>
        <v>#VALUE!</v>
      </c>
      <c r="J48" s="18" t="e">
        <f>VLOOKUP(F48,Q1数据库!C:G,2,0)</f>
        <v>#N/A</v>
      </c>
      <c r="K48" s="18" t="e">
        <f>VLOOKUP(F48,Q1数据库!C:G,3,0)</f>
        <v>#N/A</v>
      </c>
      <c r="L48" s="18" t="e">
        <f>VLOOKUP(G48,Q1数据库!H:I,2,0)</f>
        <v>#VALUE!</v>
      </c>
      <c r="M48" s="18" t="e">
        <f>VLOOKUP(H48,Q1数据库!H:I,2,0)</f>
        <v>#VALUE!</v>
      </c>
      <c r="N48" s="19" t="e">
        <f t="shared" si="5"/>
        <v>#VALUE!</v>
      </c>
      <c r="O48" s="18" t="e">
        <f>VLOOKUP(F48,Q1数据库!C:G,4,0)</f>
        <v>#N/A</v>
      </c>
      <c r="P48" s="18" t="e">
        <f>VLOOKUP(F48,Q1数据库!C:G,5,0)</f>
        <v>#N/A</v>
      </c>
      <c r="Q48" s="18"/>
    </row>
    <row r="49" spans="1:17" x14ac:dyDescent="0.25">
      <c r="A49" s="22"/>
      <c r="B49" s="55"/>
      <c r="C49" s="3"/>
      <c r="D49" s="55"/>
      <c r="E49" s="18" t="e">
        <f t="shared" si="0"/>
        <v>#VALUE!</v>
      </c>
      <c r="F49" s="18" t="str">
        <f t="shared" si="1"/>
        <v/>
      </c>
      <c r="G49" s="18" t="e">
        <f t="shared" si="2"/>
        <v>#VALUE!</v>
      </c>
      <c r="H49" s="18" t="e">
        <f t="shared" si="3"/>
        <v>#VALUE!</v>
      </c>
      <c r="I49" s="18" t="e">
        <f t="shared" si="4"/>
        <v>#VALUE!</v>
      </c>
      <c r="J49" s="18" t="e">
        <f>VLOOKUP(F49,Q1数据库!C:G,2,0)</f>
        <v>#N/A</v>
      </c>
      <c r="K49" s="18" t="e">
        <f>VLOOKUP(F49,Q1数据库!C:G,3,0)</f>
        <v>#N/A</v>
      </c>
      <c r="L49" s="18" t="e">
        <f>VLOOKUP(G49,Q1数据库!H:I,2,0)</f>
        <v>#VALUE!</v>
      </c>
      <c r="M49" s="18" t="e">
        <f>VLOOKUP(H49,Q1数据库!H:I,2,0)</f>
        <v>#VALUE!</v>
      </c>
      <c r="N49" s="19" t="e">
        <f t="shared" si="5"/>
        <v>#VALUE!</v>
      </c>
      <c r="O49" s="18" t="e">
        <f>VLOOKUP(F49,Q1数据库!C:G,4,0)</f>
        <v>#N/A</v>
      </c>
      <c r="P49" s="18" t="e">
        <f>VLOOKUP(F49,Q1数据库!C:G,5,0)</f>
        <v>#N/A</v>
      </c>
      <c r="Q49" s="18"/>
    </row>
    <row r="50" spans="1:17" x14ac:dyDescent="0.25">
      <c r="A50" s="22"/>
      <c r="B50" s="55"/>
      <c r="C50" s="3"/>
      <c r="D50" s="55"/>
      <c r="E50" s="18" t="e">
        <f t="shared" si="0"/>
        <v>#VALUE!</v>
      </c>
      <c r="F50" s="18" t="str">
        <f t="shared" si="1"/>
        <v/>
      </c>
      <c r="G50" s="18" t="e">
        <f t="shared" si="2"/>
        <v>#VALUE!</v>
      </c>
      <c r="H50" s="18" t="e">
        <f t="shared" si="3"/>
        <v>#VALUE!</v>
      </c>
      <c r="I50" s="18" t="e">
        <f t="shared" si="4"/>
        <v>#VALUE!</v>
      </c>
      <c r="J50" s="18" t="e">
        <f>VLOOKUP(F50,Q1数据库!C:G,2,0)</f>
        <v>#N/A</v>
      </c>
      <c r="K50" s="18" t="e">
        <f>VLOOKUP(F50,Q1数据库!C:G,3,0)</f>
        <v>#N/A</v>
      </c>
      <c r="L50" s="18" t="e">
        <f>VLOOKUP(G50,Q1数据库!H:I,2,0)</f>
        <v>#VALUE!</v>
      </c>
      <c r="M50" s="18" t="e">
        <f>VLOOKUP(H50,Q1数据库!H:I,2,0)</f>
        <v>#VALUE!</v>
      </c>
      <c r="N50" s="19" t="e">
        <f t="shared" si="5"/>
        <v>#VALUE!</v>
      </c>
      <c r="O50" s="18" t="e">
        <f>VLOOKUP(F50,Q1数据库!C:G,4,0)</f>
        <v>#N/A</v>
      </c>
      <c r="P50" s="18" t="e">
        <f>VLOOKUP(F50,Q1数据库!C:G,5,0)</f>
        <v>#N/A</v>
      </c>
      <c r="Q50" s="18"/>
    </row>
    <row r="51" spans="1:17" x14ac:dyDescent="0.25">
      <c r="A51" s="22"/>
      <c r="B51" s="55"/>
      <c r="C51" s="3"/>
      <c r="D51" s="55"/>
      <c r="E51" s="18" t="e">
        <f t="shared" si="0"/>
        <v>#VALUE!</v>
      </c>
      <c r="F51" s="18" t="str">
        <f t="shared" si="1"/>
        <v/>
      </c>
      <c r="G51" s="18" t="e">
        <f t="shared" si="2"/>
        <v>#VALUE!</v>
      </c>
      <c r="H51" s="18" t="e">
        <f t="shared" si="3"/>
        <v>#VALUE!</v>
      </c>
      <c r="I51" s="18" t="e">
        <f t="shared" si="4"/>
        <v>#VALUE!</v>
      </c>
      <c r="J51" s="18" t="e">
        <f>VLOOKUP(F51,Q1数据库!C:G,2,0)</f>
        <v>#N/A</v>
      </c>
      <c r="K51" s="18" t="e">
        <f>VLOOKUP(F51,Q1数据库!C:G,3,0)</f>
        <v>#N/A</v>
      </c>
      <c r="L51" s="18" t="e">
        <f>VLOOKUP(G51,Q1数据库!H:I,2,0)</f>
        <v>#VALUE!</v>
      </c>
      <c r="M51" s="18" t="e">
        <f>VLOOKUP(H51,Q1数据库!H:I,2,0)</f>
        <v>#VALUE!</v>
      </c>
      <c r="N51" s="19" t="e">
        <f t="shared" si="5"/>
        <v>#VALUE!</v>
      </c>
      <c r="O51" s="18" t="e">
        <f>VLOOKUP(F51,Q1数据库!C:G,4,0)</f>
        <v>#N/A</v>
      </c>
      <c r="P51" s="18" t="e">
        <f>VLOOKUP(F51,Q1数据库!C:G,5,0)</f>
        <v>#N/A</v>
      </c>
      <c r="Q51" s="18"/>
    </row>
    <row r="52" spans="1:17" x14ac:dyDescent="0.25">
      <c r="A52" s="22"/>
      <c r="B52" s="55"/>
      <c r="C52" s="3"/>
      <c r="D52" s="55"/>
      <c r="E52" s="18" t="e">
        <f t="shared" si="0"/>
        <v>#VALUE!</v>
      </c>
      <c r="F52" s="18" t="str">
        <f t="shared" si="1"/>
        <v/>
      </c>
      <c r="G52" s="18" t="e">
        <f t="shared" si="2"/>
        <v>#VALUE!</v>
      </c>
      <c r="H52" s="18" t="e">
        <f t="shared" si="3"/>
        <v>#VALUE!</v>
      </c>
      <c r="I52" s="18" t="e">
        <f t="shared" si="4"/>
        <v>#VALUE!</v>
      </c>
      <c r="J52" s="18" t="e">
        <f>VLOOKUP(F52,Q1数据库!C:G,2,0)</f>
        <v>#N/A</v>
      </c>
      <c r="K52" s="18" t="e">
        <f>VLOOKUP(F52,Q1数据库!C:G,3,0)</f>
        <v>#N/A</v>
      </c>
      <c r="L52" s="18" t="e">
        <f>VLOOKUP(G52,Q1数据库!H:I,2,0)</f>
        <v>#VALUE!</v>
      </c>
      <c r="M52" s="18" t="e">
        <f>VLOOKUP(H52,Q1数据库!H:I,2,0)</f>
        <v>#VALUE!</v>
      </c>
      <c r="N52" s="19" t="e">
        <f t="shared" si="5"/>
        <v>#VALUE!</v>
      </c>
      <c r="O52" s="18" t="e">
        <f>VLOOKUP(F52,Q1数据库!C:G,4,0)</f>
        <v>#N/A</v>
      </c>
      <c r="P52" s="18" t="e">
        <f>VLOOKUP(F52,Q1数据库!C:G,5,0)</f>
        <v>#N/A</v>
      </c>
      <c r="Q52" s="18"/>
    </row>
    <row r="53" spans="1:17" x14ac:dyDescent="0.25">
      <c r="A53" s="22"/>
      <c r="B53" s="55"/>
      <c r="C53" s="3"/>
      <c r="D53" s="55"/>
      <c r="E53" s="18" t="e">
        <f t="shared" si="0"/>
        <v>#VALUE!</v>
      </c>
      <c r="F53" s="18" t="str">
        <f t="shared" si="1"/>
        <v/>
      </c>
      <c r="G53" s="18" t="e">
        <f t="shared" si="2"/>
        <v>#VALUE!</v>
      </c>
      <c r="H53" s="18" t="e">
        <f t="shared" si="3"/>
        <v>#VALUE!</v>
      </c>
      <c r="I53" s="18" t="e">
        <f t="shared" si="4"/>
        <v>#VALUE!</v>
      </c>
      <c r="J53" s="18" t="e">
        <f>VLOOKUP(F53,Q1数据库!C:G,2,0)</f>
        <v>#N/A</v>
      </c>
      <c r="K53" s="18" t="e">
        <f>VLOOKUP(F53,Q1数据库!C:G,3,0)</f>
        <v>#N/A</v>
      </c>
      <c r="L53" s="18" t="e">
        <f>VLOOKUP(G53,Q1数据库!H:I,2,0)</f>
        <v>#VALUE!</v>
      </c>
      <c r="M53" s="18" t="e">
        <f>VLOOKUP(H53,Q1数据库!H:I,2,0)</f>
        <v>#VALUE!</v>
      </c>
      <c r="N53" s="19" t="e">
        <f t="shared" si="5"/>
        <v>#VALUE!</v>
      </c>
      <c r="O53" s="18" t="e">
        <f>VLOOKUP(F53,Q1数据库!C:G,4,0)</f>
        <v>#N/A</v>
      </c>
      <c r="P53" s="18" t="e">
        <f>VLOOKUP(F53,Q1数据库!C:G,5,0)</f>
        <v>#N/A</v>
      </c>
      <c r="Q53" s="18"/>
    </row>
    <row r="54" spans="1:17" x14ac:dyDescent="0.25">
      <c r="A54" s="22"/>
      <c r="B54" s="55"/>
      <c r="C54" s="3"/>
      <c r="D54" s="55"/>
      <c r="E54" s="18" t="e">
        <f t="shared" si="0"/>
        <v>#VALUE!</v>
      </c>
      <c r="F54" s="18" t="str">
        <f t="shared" si="1"/>
        <v/>
      </c>
      <c r="G54" s="18" t="e">
        <f t="shared" si="2"/>
        <v>#VALUE!</v>
      </c>
      <c r="H54" s="18" t="e">
        <f t="shared" si="3"/>
        <v>#VALUE!</v>
      </c>
      <c r="I54" s="18" t="e">
        <f t="shared" si="4"/>
        <v>#VALUE!</v>
      </c>
      <c r="J54" s="18" t="e">
        <f>VLOOKUP(F54,Q1数据库!C:G,2,0)</f>
        <v>#N/A</v>
      </c>
      <c r="K54" s="18" t="e">
        <f>VLOOKUP(F54,Q1数据库!C:G,3,0)</f>
        <v>#N/A</v>
      </c>
      <c r="L54" s="18" t="e">
        <f>VLOOKUP(G54,Q1数据库!H:I,2,0)</f>
        <v>#VALUE!</v>
      </c>
      <c r="M54" s="18" t="e">
        <f>VLOOKUP(H54,Q1数据库!H:I,2,0)</f>
        <v>#VALUE!</v>
      </c>
      <c r="N54" s="19" t="e">
        <f t="shared" si="5"/>
        <v>#VALUE!</v>
      </c>
      <c r="O54" s="18" t="e">
        <f>VLOOKUP(F54,Q1数据库!C:G,4,0)</f>
        <v>#N/A</v>
      </c>
      <c r="P54" s="18" t="e">
        <f>VLOOKUP(F54,Q1数据库!C:G,5,0)</f>
        <v>#N/A</v>
      </c>
      <c r="Q54" s="18"/>
    </row>
    <row r="55" spans="1:17" x14ac:dyDescent="0.25">
      <c r="A55" s="22"/>
      <c r="B55" s="55"/>
      <c r="C55" s="3"/>
      <c r="D55" s="55"/>
      <c r="E55" s="18" t="e">
        <f t="shared" si="0"/>
        <v>#VALUE!</v>
      </c>
      <c r="F55" s="18" t="str">
        <f t="shared" si="1"/>
        <v/>
      </c>
      <c r="G55" s="18" t="e">
        <f t="shared" si="2"/>
        <v>#VALUE!</v>
      </c>
      <c r="H55" s="18" t="e">
        <f t="shared" si="3"/>
        <v>#VALUE!</v>
      </c>
      <c r="I55" s="18" t="e">
        <f t="shared" si="4"/>
        <v>#VALUE!</v>
      </c>
      <c r="J55" s="18" t="e">
        <f>VLOOKUP(F55,Q1数据库!C:G,2,0)</f>
        <v>#N/A</v>
      </c>
      <c r="K55" s="18" t="e">
        <f>VLOOKUP(F55,Q1数据库!C:G,3,0)</f>
        <v>#N/A</v>
      </c>
      <c r="L55" s="18" t="e">
        <f>VLOOKUP(G55,Q1数据库!H:I,2,0)</f>
        <v>#VALUE!</v>
      </c>
      <c r="M55" s="18" t="e">
        <f>VLOOKUP(H55,Q1数据库!H:I,2,0)</f>
        <v>#VALUE!</v>
      </c>
      <c r="N55" s="19" t="e">
        <f t="shared" si="5"/>
        <v>#VALUE!</v>
      </c>
      <c r="O55" s="18" t="e">
        <f>VLOOKUP(F55,Q1数据库!C:G,4,0)</f>
        <v>#N/A</v>
      </c>
      <c r="P55" s="18" t="e">
        <f>VLOOKUP(F55,Q1数据库!C:G,5,0)</f>
        <v>#N/A</v>
      </c>
      <c r="Q55" s="18"/>
    </row>
    <row r="56" spans="1:17" x14ac:dyDescent="0.25">
      <c r="A56" s="22"/>
      <c r="B56" s="55"/>
      <c r="C56" s="3"/>
      <c r="D56" s="55"/>
      <c r="E56" s="18" t="e">
        <f t="shared" si="0"/>
        <v>#VALUE!</v>
      </c>
      <c r="F56" s="18" t="str">
        <f t="shared" si="1"/>
        <v/>
      </c>
      <c r="G56" s="18" t="e">
        <f t="shared" si="2"/>
        <v>#VALUE!</v>
      </c>
      <c r="H56" s="18" t="e">
        <f t="shared" si="3"/>
        <v>#VALUE!</v>
      </c>
      <c r="I56" s="18" t="e">
        <f t="shared" si="4"/>
        <v>#VALUE!</v>
      </c>
      <c r="J56" s="18" t="e">
        <f>VLOOKUP(F56,Q1数据库!C:G,2,0)</f>
        <v>#N/A</v>
      </c>
      <c r="K56" s="18" t="e">
        <f>VLOOKUP(F56,Q1数据库!C:G,3,0)</f>
        <v>#N/A</v>
      </c>
      <c r="L56" s="18" t="e">
        <f>VLOOKUP(G56,Q1数据库!H:I,2,0)</f>
        <v>#VALUE!</v>
      </c>
      <c r="M56" s="18" t="e">
        <f>VLOOKUP(H56,Q1数据库!H:I,2,0)</f>
        <v>#VALUE!</v>
      </c>
      <c r="N56" s="19" t="e">
        <f t="shared" si="5"/>
        <v>#VALUE!</v>
      </c>
      <c r="O56" s="18" t="e">
        <f>VLOOKUP(F56,Q1数据库!C:G,4,0)</f>
        <v>#N/A</v>
      </c>
      <c r="P56" s="18" t="e">
        <f>VLOOKUP(F56,Q1数据库!C:G,5,0)</f>
        <v>#N/A</v>
      </c>
      <c r="Q56" s="18"/>
    </row>
    <row r="57" spans="1:17" x14ac:dyDescent="0.25">
      <c r="A57" s="22"/>
      <c r="B57" s="55"/>
      <c r="C57" s="3"/>
      <c r="D57" s="55"/>
      <c r="E57" s="18" t="e">
        <f t="shared" si="0"/>
        <v>#VALUE!</v>
      </c>
      <c r="F57" s="18" t="str">
        <f t="shared" si="1"/>
        <v/>
      </c>
      <c r="G57" s="18" t="e">
        <f t="shared" si="2"/>
        <v>#VALUE!</v>
      </c>
      <c r="H57" s="18" t="e">
        <f t="shared" si="3"/>
        <v>#VALUE!</v>
      </c>
      <c r="I57" s="18" t="e">
        <f t="shared" si="4"/>
        <v>#VALUE!</v>
      </c>
      <c r="J57" s="18" t="e">
        <f>VLOOKUP(F57,Q1数据库!C:G,2,0)</f>
        <v>#N/A</v>
      </c>
      <c r="K57" s="18" t="e">
        <f>VLOOKUP(F57,Q1数据库!C:G,3,0)</f>
        <v>#N/A</v>
      </c>
      <c r="L57" s="18" t="e">
        <f>VLOOKUP(G57,Q1数据库!H:I,2,0)</f>
        <v>#VALUE!</v>
      </c>
      <c r="M57" s="18" t="e">
        <f>VLOOKUP(H57,Q1数据库!H:I,2,0)</f>
        <v>#VALUE!</v>
      </c>
      <c r="N57" s="19" t="e">
        <f t="shared" si="5"/>
        <v>#VALUE!</v>
      </c>
      <c r="O57" s="18" t="e">
        <f>VLOOKUP(F57,Q1数据库!C:G,4,0)</f>
        <v>#N/A</v>
      </c>
      <c r="P57" s="18" t="e">
        <f>VLOOKUP(F57,Q1数据库!C:G,5,0)</f>
        <v>#N/A</v>
      </c>
      <c r="Q57" s="18"/>
    </row>
    <row r="58" spans="1:17" x14ac:dyDescent="0.25">
      <c r="A58" s="22"/>
      <c r="B58" s="55"/>
      <c r="C58" s="3"/>
      <c r="D58" s="55"/>
      <c r="E58" s="18" t="e">
        <f t="shared" si="0"/>
        <v>#VALUE!</v>
      </c>
      <c r="F58" s="18" t="str">
        <f t="shared" si="1"/>
        <v/>
      </c>
      <c r="G58" s="18" t="e">
        <f t="shared" si="2"/>
        <v>#VALUE!</v>
      </c>
      <c r="H58" s="18" t="e">
        <f t="shared" si="3"/>
        <v>#VALUE!</v>
      </c>
      <c r="I58" s="18" t="e">
        <f t="shared" si="4"/>
        <v>#VALUE!</v>
      </c>
      <c r="J58" s="18" t="e">
        <f>VLOOKUP(F58,Q1数据库!C:G,2,0)</f>
        <v>#N/A</v>
      </c>
      <c r="K58" s="18" t="e">
        <f>VLOOKUP(F58,Q1数据库!C:G,3,0)</f>
        <v>#N/A</v>
      </c>
      <c r="L58" s="18" t="e">
        <f>VLOOKUP(G58,Q1数据库!H:I,2,0)</f>
        <v>#VALUE!</v>
      </c>
      <c r="M58" s="18" t="e">
        <f>VLOOKUP(H58,Q1数据库!H:I,2,0)</f>
        <v>#VALUE!</v>
      </c>
      <c r="N58" s="19" t="e">
        <f t="shared" si="5"/>
        <v>#VALUE!</v>
      </c>
      <c r="O58" s="18" t="e">
        <f>VLOOKUP(F58,Q1数据库!C:G,4,0)</f>
        <v>#N/A</v>
      </c>
      <c r="P58" s="18" t="e">
        <f>VLOOKUP(F58,Q1数据库!C:G,5,0)</f>
        <v>#N/A</v>
      </c>
      <c r="Q58" s="18"/>
    </row>
    <row r="59" spans="1:17" x14ac:dyDescent="0.25">
      <c r="A59" s="22"/>
      <c r="B59" s="55"/>
      <c r="C59" s="3"/>
      <c r="D59" s="55"/>
      <c r="E59" s="18" t="e">
        <f t="shared" si="0"/>
        <v>#VALUE!</v>
      </c>
      <c r="F59" s="18" t="str">
        <f t="shared" si="1"/>
        <v/>
      </c>
      <c r="G59" s="18" t="e">
        <f t="shared" si="2"/>
        <v>#VALUE!</v>
      </c>
      <c r="H59" s="18" t="e">
        <f t="shared" si="3"/>
        <v>#VALUE!</v>
      </c>
      <c r="I59" s="18" t="e">
        <f t="shared" si="4"/>
        <v>#VALUE!</v>
      </c>
      <c r="J59" s="18" t="e">
        <f>VLOOKUP(F59,Q1数据库!C:G,2,0)</f>
        <v>#N/A</v>
      </c>
      <c r="K59" s="18" t="e">
        <f>VLOOKUP(F59,Q1数据库!C:G,3,0)</f>
        <v>#N/A</v>
      </c>
      <c r="L59" s="18" t="e">
        <f>VLOOKUP(G59,Q1数据库!H:I,2,0)</f>
        <v>#VALUE!</v>
      </c>
      <c r="M59" s="18" t="e">
        <f>VLOOKUP(H59,Q1数据库!H:I,2,0)</f>
        <v>#VALUE!</v>
      </c>
      <c r="N59" s="19" t="e">
        <f t="shared" si="5"/>
        <v>#VALUE!</v>
      </c>
      <c r="O59" s="18" t="e">
        <f>VLOOKUP(F59,Q1数据库!C:G,4,0)</f>
        <v>#N/A</v>
      </c>
      <c r="P59" s="18" t="e">
        <f>VLOOKUP(F59,Q1数据库!C:G,5,0)</f>
        <v>#N/A</v>
      </c>
      <c r="Q59" s="18"/>
    </row>
    <row r="60" spans="1:17" x14ac:dyDescent="0.25">
      <c r="A60" s="22"/>
      <c r="B60" s="55"/>
      <c r="C60" s="3"/>
      <c r="D60" s="55"/>
      <c r="E60" s="18" t="e">
        <f t="shared" si="0"/>
        <v>#VALUE!</v>
      </c>
      <c r="F60" s="18" t="str">
        <f t="shared" si="1"/>
        <v/>
      </c>
      <c r="G60" s="18" t="e">
        <f t="shared" si="2"/>
        <v>#VALUE!</v>
      </c>
      <c r="H60" s="18" t="e">
        <f t="shared" si="3"/>
        <v>#VALUE!</v>
      </c>
      <c r="I60" s="18" t="e">
        <f t="shared" si="4"/>
        <v>#VALUE!</v>
      </c>
      <c r="J60" s="18" t="e">
        <f>VLOOKUP(F60,Q1数据库!C:G,2,0)</f>
        <v>#N/A</v>
      </c>
      <c r="K60" s="18" t="e">
        <f>VLOOKUP(F60,Q1数据库!C:G,3,0)</f>
        <v>#N/A</v>
      </c>
      <c r="L60" s="18" t="e">
        <f>VLOOKUP(G60,Q1数据库!H:I,2,0)</f>
        <v>#VALUE!</v>
      </c>
      <c r="M60" s="18" t="e">
        <f>VLOOKUP(H60,Q1数据库!H:I,2,0)</f>
        <v>#VALUE!</v>
      </c>
      <c r="N60" s="19" t="e">
        <f t="shared" si="5"/>
        <v>#VALUE!</v>
      </c>
      <c r="O60" s="18" t="e">
        <f>VLOOKUP(F60,Q1数据库!C:G,4,0)</f>
        <v>#N/A</v>
      </c>
      <c r="P60" s="18" t="e">
        <f>VLOOKUP(F60,Q1数据库!C:G,5,0)</f>
        <v>#N/A</v>
      </c>
      <c r="Q60" s="18"/>
    </row>
    <row r="61" spans="1:17" x14ac:dyDescent="0.25">
      <c r="A61" s="22"/>
      <c r="B61" s="55"/>
      <c r="C61" s="3"/>
      <c r="D61" s="55"/>
      <c r="E61" s="18" t="e">
        <f t="shared" si="0"/>
        <v>#VALUE!</v>
      </c>
      <c r="F61" s="18" t="str">
        <f t="shared" si="1"/>
        <v/>
      </c>
      <c r="G61" s="18" t="e">
        <f t="shared" si="2"/>
        <v>#VALUE!</v>
      </c>
      <c r="H61" s="18" t="e">
        <f t="shared" si="3"/>
        <v>#VALUE!</v>
      </c>
      <c r="I61" s="18" t="e">
        <f t="shared" si="4"/>
        <v>#VALUE!</v>
      </c>
      <c r="J61" s="18" t="e">
        <f>VLOOKUP(F61,Q1数据库!C:G,2,0)</f>
        <v>#N/A</v>
      </c>
      <c r="K61" s="18" t="e">
        <f>VLOOKUP(F61,Q1数据库!C:G,3,0)</f>
        <v>#N/A</v>
      </c>
      <c r="L61" s="18" t="e">
        <f>VLOOKUP(G61,Q1数据库!H:I,2,0)</f>
        <v>#VALUE!</v>
      </c>
      <c r="M61" s="18" t="e">
        <f>VLOOKUP(H61,Q1数据库!H:I,2,0)</f>
        <v>#VALUE!</v>
      </c>
      <c r="N61" s="19" t="e">
        <f t="shared" si="5"/>
        <v>#VALUE!</v>
      </c>
      <c r="O61" s="18" t="e">
        <f>VLOOKUP(F61,Q1数据库!C:G,4,0)</f>
        <v>#N/A</v>
      </c>
      <c r="P61" s="18" t="e">
        <f>VLOOKUP(F61,Q1数据库!C:G,5,0)</f>
        <v>#N/A</v>
      </c>
      <c r="Q61" s="18"/>
    </row>
    <row r="62" spans="1:17" x14ac:dyDescent="0.25">
      <c r="A62" s="22"/>
      <c r="B62" s="55"/>
      <c r="C62" s="3"/>
      <c r="D62" s="55"/>
      <c r="E62" s="18" t="e">
        <f t="shared" si="0"/>
        <v>#VALUE!</v>
      </c>
      <c r="F62" s="18" t="str">
        <f t="shared" si="1"/>
        <v/>
      </c>
      <c r="G62" s="18" t="e">
        <f t="shared" si="2"/>
        <v>#VALUE!</v>
      </c>
      <c r="H62" s="18" t="e">
        <f t="shared" si="3"/>
        <v>#VALUE!</v>
      </c>
      <c r="I62" s="18" t="e">
        <f t="shared" si="4"/>
        <v>#VALUE!</v>
      </c>
      <c r="J62" s="18" t="e">
        <f>VLOOKUP(F62,Q1数据库!C:G,2,0)</f>
        <v>#N/A</v>
      </c>
      <c r="K62" s="18" t="e">
        <f>VLOOKUP(F62,Q1数据库!C:G,3,0)</f>
        <v>#N/A</v>
      </c>
      <c r="L62" s="18" t="e">
        <f>VLOOKUP(G62,Q1数据库!H:I,2,0)</f>
        <v>#VALUE!</v>
      </c>
      <c r="M62" s="18" t="e">
        <f>VLOOKUP(H62,Q1数据库!H:I,2,0)</f>
        <v>#VALUE!</v>
      </c>
      <c r="N62" s="19" t="e">
        <f t="shared" si="5"/>
        <v>#VALUE!</v>
      </c>
      <c r="O62" s="18" t="e">
        <f>VLOOKUP(F62,Q1数据库!C:G,4,0)</f>
        <v>#N/A</v>
      </c>
      <c r="P62" s="18" t="e">
        <f>VLOOKUP(F62,Q1数据库!C:G,5,0)</f>
        <v>#N/A</v>
      </c>
      <c r="Q62" s="18"/>
    </row>
    <row r="63" spans="1:17" x14ac:dyDescent="0.25">
      <c r="A63" s="22"/>
      <c r="B63" s="55"/>
      <c r="C63" s="3"/>
      <c r="D63" s="55"/>
      <c r="E63" s="18" t="e">
        <f t="shared" si="0"/>
        <v>#VALUE!</v>
      </c>
      <c r="F63" s="18" t="str">
        <f t="shared" si="1"/>
        <v/>
      </c>
      <c r="G63" s="18" t="e">
        <f t="shared" si="2"/>
        <v>#VALUE!</v>
      </c>
      <c r="H63" s="18" t="e">
        <f t="shared" si="3"/>
        <v>#VALUE!</v>
      </c>
      <c r="I63" s="18" t="e">
        <f t="shared" si="4"/>
        <v>#VALUE!</v>
      </c>
      <c r="J63" s="18" t="e">
        <f>VLOOKUP(F63,Q1数据库!C:G,2,0)</f>
        <v>#N/A</v>
      </c>
      <c r="K63" s="18" t="e">
        <f>VLOOKUP(F63,Q1数据库!C:G,3,0)</f>
        <v>#N/A</v>
      </c>
      <c r="L63" s="18" t="e">
        <f>VLOOKUP(G63,Q1数据库!H:I,2,0)</f>
        <v>#VALUE!</v>
      </c>
      <c r="M63" s="18" t="e">
        <f>VLOOKUP(H63,Q1数据库!H:I,2,0)</f>
        <v>#VALUE!</v>
      </c>
      <c r="N63" s="19" t="e">
        <f t="shared" si="5"/>
        <v>#VALUE!</v>
      </c>
      <c r="O63" s="18" t="e">
        <f>VLOOKUP(F63,Q1数据库!C:G,4,0)</f>
        <v>#N/A</v>
      </c>
      <c r="P63" s="18" t="e">
        <f>VLOOKUP(F63,Q1数据库!C:G,5,0)</f>
        <v>#N/A</v>
      </c>
      <c r="Q63" s="18"/>
    </row>
    <row r="64" spans="1:17" x14ac:dyDescent="0.25">
      <c r="A64" s="22"/>
      <c r="B64" s="55"/>
      <c r="C64" s="3"/>
      <c r="D64" s="55"/>
      <c r="E64" s="18" t="e">
        <f t="shared" si="0"/>
        <v>#VALUE!</v>
      </c>
      <c r="F64" s="18" t="str">
        <f t="shared" si="1"/>
        <v/>
      </c>
      <c r="G64" s="18" t="e">
        <f t="shared" si="2"/>
        <v>#VALUE!</v>
      </c>
      <c r="H64" s="18" t="e">
        <f t="shared" si="3"/>
        <v>#VALUE!</v>
      </c>
      <c r="I64" s="18" t="e">
        <f t="shared" si="4"/>
        <v>#VALUE!</v>
      </c>
      <c r="J64" s="18" t="e">
        <f>VLOOKUP(F64,Q1数据库!C:G,2,0)</f>
        <v>#N/A</v>
      </c>
      <c r="K64" s="18" t="e">
        <f>VLOOKUP(F64,Q1数据库!C:G,3,0)</f>
        <v>#N/A</v>
      </c>
      <c r="L64" s="18" t="e">
        <f>VLOOKUP(G64,Q1数据库!H:I,2,0)</f>
        <v>#VALUE!</v>
      </c>
      <c r="M64" s="18" t="e">
        <f>VLOOKUP(H64,Q1数据库!H:I,2,0)</f>
        <v>#VALUE!</v>
      </c>
      <c r="N64" s="19" t="e">
        <f t="shared" si="5"/>
        <v>#VALUE!</v>
      </c>
      <c r="O64" s="18" t="e">
        <f>VLOOKUP(F64,Q1数据库!C:G,4,0)</f>
        <v>#N/A</v>
      </c>
      <c r="P64" s="18" t="e">
        <f>VLOOKUP(F64,Q1数据库!C:G,5,0)</f>
        <v>#N/A</v>
      </c>
      <c r="Q64" s="18"/>
    </row>
    <row r="65" spans="1:17" x14ac:dyDescent="0.25">
      <c r="A65" s="22"/>
      <c r="B65" s="55"/>
      <c r="C65" s="3"/>
      <c r="D65" s="55"/>
      <c r="E65" s="18" t="e">
        <f t="shared" si="0"/>
        <v>#VALUE!</v>
      </c>
      <c r="F65" s="18" t="str">
        <f t="shared" si="1"/>
        <v/>
      </c>
      <c r="G65" s="18" t="e">
        <f t="shared" si="2"/>
        <v>#VALUE!</v>
      </c>
      <c r="H65" s="18" t="e">
        <f t="shared" si="3"/>
        <v>#VALUE!</v>
      </c>
      <c r="I65" s="18" t="e">
        <f t="shared" si="4"/>
        <v>#VALUE!</v>
      </c>
      <c r="J65" s="18" t="e">
        <f>VLOOKUP(F65,Q1数据库!C:G,2,0)</f>
        <v>#N/A</v>
      </c>
      <c r="K65" s="18" t="e">
        <f>VLOOKUP(F65,Q1数据库!C:G,3,0)</f>
        <v>#N/A</v>
      </c>
      <c r="L65" s="18" t="e">
        <f>VLOOKUP(G65,Q1数据库!H:I,2,0)</f>
        <v>#VALUE!</v>
      </c>
      <c r="M65" s="18" t="e">
        <f>VLOOKUP(H65,Q1数据库!H:I,2,0)</f>
        <v>#VALUE!</v>
      </c>
      <c r="N65" s="19" t="e">
        <f t="shared" si="5"/>
        <v>#VALUE!</v>
      </c>
      <c r="O65" s="18" t="e">
        <f>VLOOKUP(F65,Q1数据库!C:G,4,0)</f>
        <v>#N/A</v>
      </c>
      <c r="P65" s="18" t="e">
        <f>VLOOKUP(F65,Q1数据库!C:G,5,0)</f>
        <v>#N/A</v>
      </c>
      <c r="Q65" s="18"/>
    </row>
    <row r="66" spans="1:17" x14ac:dyDescent="0.25">
      <c r="A66" s="22"/>
      <c r="B66" s="55"/>
      <c r="C66" s="3"/>
      <c r="D66" s="55"/>
      <c r="E66" s="18" t="e">
        <f t="shared" si="0"/>
        <v>#VALUE!</v>
      </c>
      <c r="F66" s="18" t="str">
        <f t="shared" si="1"/>
        <v/>
      </c>
      <c r="G66" s="18" t="e">
        <f t="shared" si="2"/>
        <v>#VALUE!</v>
      </c>
      <c r="H66" s="18" t="e">
        <f t="shared" si="3"/>
        <v>#VALUE!</v>
      </c>
      <c r="I66" s="18" t="e">
        <f t="shared" si="4"/>
        <v>#VALUE!</v>
      </c>
      <c r="J66" s="18" t="e">
        <f>VLOOKUP(F66,Q1数据库!C:G,2,0)</f>
        <v>#N/A</v>
      </c>
      <c r="K66" s="18" t="e">
        <f>VLOOKUP(F66,Q1数据库!C:G,3,0)</f>
        <v>#N/A</v>
      </c>
      <c r="L66" s="18" t="e">
        <f>VLOOKUP(G66,Q1数据库!H:I,2,0)</f>
        <v>#VALUE!</v>
      </c>
      <c r="M66" s="18" t="e">
        <f>VLOOKUP(H66,Q1数据库!H:I,2,0)</f>
        <v>#VALUE!</v>
      </c>
      <c r="N66" s="19" t="e">
        <f t="shared" si="5"/>
        <v>#VALUE!</v>
      </c>
      <c r="O66" s="18" t="e">
        <f>VLOOKUP(F66,Q1数据库!C:G,4,0)</f>
        <v>#N/A</v>
      </c>
      <c r="P66" s="18" t="e">
        <f>VLOOKUP(F66,Q1数据库!C:G,5,0)</f>
        <v>#N/A</v>
      </c>
      <c r="Q66" s="18"/>
    </row>
    <row r="67" spans="1:17" x14ac:dyDescent="0.25">
      <c r="A67" s="22"/>
      <c r="B67" s="55"/>
      <c r="C67" s="3"/>
      <c r="D67" s="55"/>
      <c r="E67" s="18" t="e">
        <f t="shared" ref="E67:E100" si="6">VALUE(TRIM(MID(SUBSTITUTE($B67,"-",REPT(" ",99)),COLUMN(B67)*99-98,99)))</f>
        <v>#VALUE!</v>
      </c>
      <c r="F67" s="18" t="str">
        <f t="shared" ref="F67:F100" si="7">TRIM(MID(SUBSTITUTE($B67,"-",REPT(" ",99)),COLUMN(C67)*99-98,99))</f>
        <v/>
      </c>
      <c r="G67" s="18" t="e">
        <f t="shared" ref="G67:G100" si="8">VALUE(TRIM(MID(SUBSTITUTE($B67,"-",REPT(" ",99)),COLUMN(D67)*99-98,99)))</f>
        <v>#VALUE!</v>
      </c>
      <c r="H67" s="18" t="e">
        <f t="shared" ref="H67:H100" si="9">VALUE(TRIM(MID(SUBSTITUTE($B67,"-",REPT(" ",99)),COLUMN(E67)*99-98,99)))</f>
        <v>#VALUE!</v>
      </c>
      <c r="I67" s="18" t="e">
        <f t="shared" ref="I67:I100" si="10">VALUE(TRIM(MID(SUBSTITUTE($B67,"-",REPT(" ",99)),COLUMN(F67)*99-98,99)))</f>
        <v>#VALUE!</v>
      </c>
      <c r="J67" s="18" t="e">
        <f>VLOOKUP(F67,Q1数据库!C:G,2,0)</f>
        <v>#N/A</v>
      </c>
      <c r="K67" s="18" t="e">
        <f>VLOOKUP(F67,Q1数据库!C:G,3,0)</f>
        <v>#N/A</v>
      </c>
      <c r="L67" s="18" t="e">
        <f>VLOOKUP(G67,Q1数据库!H:I,2,0)</f>
        <v>#VALUE!</v>
      </c>
      <c r="M67" s="18" t="e">
        <f>VLOOKUP(H67,Q1数据库!H:I,2,0)</f>
        <v>#VALUE!</v>
      </c>
      <c r="N67" s="19" t="e">
        <f t="shared" ref="N67:N100" si="11">((I67+L67/2+M67/2+100)/1000)*C67</f>
        <v>#VALUE!</v>
      </c>
      <c r="O67" s="18" t="e">
        <f>VLOOKUP(F67,Q1数据库!C:G,4,0)</f>
        <v>#N/A</v>
      </c>
      <c r="P67" s="18" t="e">
        <f>VLOOKUP(F67,Q1数据库!C:G,5,0)</f>
        <v>#N/A</v>
      </c>
      <c r="Q67" s="18"/>
    </row>
    <row r="68" spans="1:17" x14ac:dyDescent="0.25">
      <c r="A68" s="22"/>
      <c r="B68" s="55"/>
      <c r="C68" s="3"/>
      <c r="D68" s="55"/>
      <c r="E68" s="18" t="e">
        <f t="shared" si="6"/>
        <v>#VALUE!</v>
      </c>
      <c r="F68" s="18" t="str">
        <f t="shared" si="7"/>
        <v/>
      </c>
      <c r="G68" s="18" t="e">
        <f t="shared" si="8"/>
        <v>#VALUE!</v>
      </c>
      <c r="H68" s="18" t="e">
        <f t="shared" si="9"/>
        <v>#VALUE!</v>
      </c>
      <c r="I68" s="18" t="e">
        <f t="shared" si="10"/>
        <v>#VALUE!</v>
      </c>
      <c r="J68" s="18" t="e">
        <f>VLOOKUP(F68,Q1数据库!C:G,2,0)</f>
        <v>#N/A</v>
      </c>
      <c r="K68" s="18" t="e">
        <f>VLOOKUP(F68,Q1数据库!C:G,3,0)</f>
        <v>#N/A</v>
      </c>
      <c r="L68" s="18" t="e">
        <f>VLOOKUP(G68,Q1数据库!H:I,2,0)</f>
        <v>#VALUE!</v>
      </c>
      <c r="M68" s="18" t="e">
        <f>VLOOKUP(H68,Q1数据库!H:I,2,0)</f>
        <v>#VALUE!</v>
      </c>
      <c r="N68" s="19" t="e">
        <f t="shared" si="11"/>
        <v>#VALUE!</v>
      </c>
      <c r="O68" s="18" t="e">
        <f>VLOOKUP(F68,Q1数据库!C:G,4,0)</f>
        <v>#N/A</v>
      </c>
      <c r="P68" s="18" t="e">
        <f>VLOOKUP(F68,Q1数据库!C:G,5,0)</f>
        <v>#N/A</v>
      </c>
      <c r="Q68" s="18"/>
    </row>
    <row r="69" spans="1:17" x14ac:dyDescent="0.25">
      <c r="A69" s="22"/>
      <c r="B69" s="55"/>
      <c r="C69" s="3"/>
      <c r="D69" s="55"/>
      <c r="E69" s="18" t="e">
        <f t="shared" si="6"/>
        <v>#VALUE!</v>
      </c>
      <c r="F69" s="18" t="str">
        <f t="shared" si="7"/>
        <v/>
      </c>
      <c r="G69" s="18" t="e">
        <f t="shared" si="8"/>
        <v>#VALUE!</v>
      </c>
      <c r="H69" s="18" t="e">
        <f t="shared" si="9"/>
        <v>#VALUE!</v>
      </c>
      <c r="I69" s="18" t="e">
        <f t="shared" si="10"/>
        <v>#VALUE!</v>
      </c>
      <c r="J69" s="18" t="e">
        <f>VLOOKUP(F69,Q1数据库!C:G,2,0)</f>
        <v>#N/A</v>
      </c>
      <c r="K69" s="18" t="e">
        <f>VLOOKUP(F69,Q1数据库!C:G,3,0)</f>
        <v>#N/A</v>
      </c>
      <c r="L69" s="18" t="e">
        <f>VLOOKUP(G69,Q1数据库!H:I,2,0)</f>
        <v>#VALUE!</v>
      </c>
      <c r="M69" s="18" t="e">
        <f>VLOOKUP(H69,Q1数据库!H:I,2,0)</f>
        <v>#VALUE!</v>
      </c>
      <c r="N69" s="19" t="e">
        <f t="shared" si="11"/>
        <v>#VALUE!</v>
      </c>
      <c r="O69" s="18" t="e">
        <f>VLOOKUP(F69,Q1数据库!C:G,4,0)</f>
        <v>#N/A</v>
      </c>
      <c r="P69" s="18" t="e">
        <f>VLOOKUP(F69,Q1数据库!C:G,5,0)</f>
        <v>#N/A</v>
      </c>
      <c r="Q69" s="18"/>
    </row>
    <row r="70" spans="1:17" x14ac:dyDescent="0.25">
      <c r="A70" s="22"/>
      <c r="B70" s="55"/>
      <c r="C70" s="3"/>
      <c r="D70" s="55"/>
      <c r="E70" s="18" t="e">
        <f t="shared" si="6"/>
        <v>#VALUE!</v>
      </c>
      <c r="F70" s="18" t="str">
        <f t="shared" si="7"/>
        <v/>
      </c>
      <c r="G70" s="18" t="e">
        <f t="shared" si="8"/>
        <v>#VALUE!</v>
      </c>
      <c r="H70" s="18" t="e">
        <f t="shared" si="9"/>
        <v>#VALUE!</v>
      </c>
      <c r="I70" s="18" t="e">
        <f t="shared" si="10"/>
        <v>#VALUE!</v>
      </c>
      <c r="J70" s="18" t="e">
        <f>VLOOKUP(F70,Q1数据库!C:G,2,0)</f>
        <v>#N/A</v>
      </c>
      <c r="K70" s="18" t="e">
        <f>VLOOKUP(F70,Q1数据库!C:G,3,0)</f>
        <v>#N/A</v>
      </c>
      <c r="L70" s="18" t="e">
        <f>VLOOKUP(G70,Q1数据库!H:I,2,0)</f>
        <v>#VALUE!</v>
      </c>
      <c r="M70" s="18" t="e">
        <f>VLOOKUP(H70,Q1数据库!H:I,2,0)</f>
        <v>#VALUE!</v>
      </c>
      <c r="N70" s="19" t="e">
        <f t="shared" si="11"/>
        <v>#VALUE!</v>
      </c>
      <c r="O70" s="18" t="e">
        <f>VLOOKUP(F70,Q1数据库!C:G,4,0)</f>
        <v>#N/A</v>
      </c>
      <c r="P70" s="18" t="e">
        <f>VLOOKUP(F70,Q1数据库!C:G,5,0)</f>
        <v>#N/A</v>
      </c>
      <c r="Q70" s="18"/>
    </row>
    <row r="71" spans="1:17" x14ac:dyDescent="0.25">
      <c r="A71" s="22"/>
      <c r="B71" s="55"/>
      <c r="C71" s="3"/>
      <c r="D71" s="55"/>
      <c r="E71" s="18" t="e">
        <f t="shared" si="6"/>
        <v>#VALUE!</v>
      </c>
      <c r="F71" s="18" t="str">
        <f t="shared" si="7"/>
        <v/>
      </c>
      <c r="G71" s="18" t="e">
        <f t="shared" si="8"/>
        <v>#VALUE!</v>
      </c>
      <c r="H71" s="18" t="e">
        <f t="shared" si="9"/>
        <v>#VALUE!</v>
      </c>
      <c r="I71" s="18" t="e">
        <f t="shared" si="10"/>
        <v>#VALUE!</v>
      </c>
      <c r="J71" s="18" t="e">
        <f>VLOOKUP(F71,Q1数据库!C:G,2,0)</f>
        <v>#N/A</v>
      </c>
      <c r="K71" s="18" t="e">
        <f>VLOOKUP(F71,Q1数据库!C:G,3,0)</f>
        <v>#N/A</v>
      </c>
      <c r="L71" s="18" t="e">
        <f>VLOOKUP(G71,Q1数据库!H:I,2,0)</f>
        <v>#VALUE!</v>
      </c>
      <c r="M71" s="18" t="e">
        <f>VLOOKUP(H71,Q1数据库!H:I,2,0)</f>
        <v>#VALUE!</v>
      </c>
      <c r="N71" s="19" t="e">
        <f t="shared" si="11"/>
        <v>#VALUE!</v>
      </c>
      <c r="O71" s="18" t="e">
        <f>VLOOKUP(F71,Q1数据库!C:G,4,0)</f>
        <v>#N/A</v>
      </c>
      <c r="P71" s="18" t="e">
        <f>VLOOKUP(F71,Q1数据库!C:G,5,0)</f>
        <v>#N/A</v>
      </c>
      <c r="Q71" s="18"/>
    </row>
    <row r="72" spans="1:17" x14ac:dyDescent="0.25">
      <c r="A72" s="22"/>
      <c r="B72" s="55"/>
      <c r="C72" s="3"/>
      <c r="D72" s="55"/>
      <c r="E72" s="18" t="e">
        <f t="shared" si="6"/>
        <v>#VALUE!</v>
      </c>
      <c r="F72" s="18" t="str">
        <f t="shared" si="7"/>
        <v/>
      </c>
      <c r="G72" s="18" t="e">
        <f t="shared" si="8"/>
        <v>#VALUE!</v>
      </c>
      <c r="H72" s="18" t="e">
        <f t="shared" si="9"/>
        <v>#VALUE!</v>
      </c>
      <c r="I72" s="18" t="e">
        <f t="shared" si="10"/>
        <v>#VALUE!</v>
      </c>
      <c r="J72" s="18" t="e">
        <f>VLOOKUP(F72,Q1数据库!C:G,2,0)</f>
        <v>#N/A</v>
      </c>
      <c r="K72" s="18" t="e">
        <f>VLOOKUP(F72,Q1数据库!C:G,3,0)</f>
        <v>#N/A</v>
      </c>
      <c r="L72" s="18" t="e">
        <f>VLOOKUP(G72,Q1数据库!H:I,2,0)</f>
        <v>#VALUE!</v>
      </c>
      <c r="M72" s="18" t="e">
        <f>VLOOKUP(H72,Q1数据库!H:I,2,0)</f>
        <v>#VALUE!</v>
      </c>
      <c r="N72" s="19" t="e">
        <f t="shared" si="11"/>
        <v>#VALUE!</v>
      </c>
      <c r="O72" s="18" t="e">
        <f>VLOOKUP(F72,Q1数据库!C:G,4,0)</f>
        <v>#N/A</v>
      </c>
      <c r="P72" s="18" t="e">
        <f>VLOOKUP(F72,Q1数据库!C:G,5,0)</f>
        <v>#N/A</v>
      </c>
      <c r="Q72" s="18"/>
    </row>
    <row r="73" spans="1:17" x14ac:dyDescent="0.25">
      <c r="A73" s="22"/>
      <c r="B73" s="55"/>
      <c r="C73" s="3"/>
      <c r="D73" s="55"/>
      <c r="E73" s="18" t="e">
        <f t="shared" si="6"/>
        <v>#VALUE!</v>
      </c>
      <c r="F73" s="18" t="str">
        <f t="shared" si="7"/>
        <v/>
      </c>
      <c r="G73" s="18" t="e">
        <f t="shared" si="8"/>
        <v>#VALUE!</v>
      </c>
      <c r="H73" s="18" t="e">
        <f t="shared" si="9"/>
        <v>#VALUE!</v>
      </c>
      <c r="I73" s="18" t="e">
        <f t="shared" si="10"/>
        <v>#VALUE!</v>
      </c>
      <c r="J73" s="18" t="e">
        <f>VLOOKUP(F73,Q1数据库!C:G,2,0)</f>
        <v>#N/A</v>
      </c>
      <c r="K73" s="18" t="e">
        <f>VLOOKUP(F73,Q1数据库!C:G,3,0)</f>
        <v>#N/A</v>
      </c>
      <c r="L73" s="18" t="e">
        <f>VLOOKUP(G73,Q1数据库!H:I,2,0)</f>
        <v>#VALUE!</v>
      </c>
      <c r="M73" s="18" t="e">
        <f>VLOOKUP(H73,Q1数据库!H:I,2,0)</f>
        <v>#VALUE!</v>
      </c>
      <c r="N73" s="19" t="e">
        <f t="shared" si="11"/>
        <v>#VALUE!</v>
      </c>
      <c r="O73" s="18" t="e">
        <f>VLOOKUP(F73,Q1数据库!C:G,4,0)</f>
        <v>#N/A</v>
      </c>
      <c r="P73" s="18" t="e">
        <f>VLOOKUP(F73,Q1数据库!C:G,5,0)</f>
        <v>#N/A</v>
      </c>
      <c r="Q73" s="18"/>
    </row>
    <row r="74" spans="1:17" x14ac:dyDescent="0.25">
      <c r="A74" s="22"/>
      <c r="B74" s="55"/>
      <c r="C74" s="3"/>
      <c r="D74" s="55"/>
      <c r="E74" s="18" t="e">
        <f t="shared" si="6"/>
        <v>#VALUE!</v>
      </c>
      <c r="F74" s="18" t="str">
        <f t="shared" si="7"/>
        <v/>
      </c>
      <c r="G74" s="18" t="e">
        <f t="shared" si="8"/>
        <v>#VALUE!</v>
      </c>
      <c r="H74" s="18" t="e">
        <f t="shared" si="9"/>
        <v>#VALUE!</v>
      </c>
      <c r="I74" s="18" t="e">
        <f t="shared" si="10"/>
        <v>#VALUE!</v>
      </c>
      <c r="J74" s="18" t="e">
        <f>VLOOKUP(F74,Q1数据库!C:G,2,0)</f>
        <v>#N/A</v>
      </c>
      <c r="K74" s="18" t="e">
        <f>VLOOKUP(F74,Q1数据库!C:G,3,0)</f>
        <v>#N/A</v>
      </c>
      <c r="L74" s="18" t="e">
        <f>VLOOKUP(G74,Q1数据库!H:I,2,0)</f>
        <v>#VALUE!</v>
      </c>
      <c r="M74" s="18" t="e">
        <f>VLOOKUP(H74,Q1数据库!H:I,2,0)</f>
        <v>#VALUE!</v>
      </c>
      <c r="N74" s="19" t="e">
        <f t="shared" si="11"/>
        <v>#VALUE!</v>
      </c>
      <c r="O74" s="18" t="e">
        <f>VLOOKUP(F74,Q1数据库!C:G,4,0)</f>
        <v>#N/A</v>
      </c>
      <c r="P74" s="18" t="e">
        <f>VLOOKUP(F74,Q1数据库!C:G,5,0)</f>
        <v>#N/A</v>
      </c>
      <c r="Q74" s="18"/>
    </row>
    <row r="75" spans="1:17" x14ac:dyDescent="0.25">
      <c r="A75" s="22"/>
      <c r="B75" s="55"/>
      <c r="C75" s="3"/>
      <c r="D75" s="55"/>
      <c r="E75" s="18" t="e">
        <f t="shared" si="6"/>
        <v>#VALUE!</v>
      </c>
      <c r="F75" s="18" t="str">
        <f t="shared" si="7"/>
        <v/>
      </c>
      <c r="G75" s="18" t="e">
        <f t="shared" si="8"/>
        <v>#VALUE!</v>
      </c>
      <c r="H75" s="18" t="e">
        <f t="shared" si="9"/>
        <v>#VALUE!</v>
      </c>
      <c r="I75" s="18" t="e">
        <f t="shared" si="10"/>
        <v>#VALUE!</v>
      </c>
      <c r="J75" s="18" t="e">
        <f>VLOOKUP(F75,Q1数据库!C:G,2,0)</f>
        <v>#N/A</v>
      </c>
      <c r="K75" s="18" t="e">
        <f>VLOOKUP(F75,Q1数据库!C:G,3,0)</f>
        <v>#N/A</v>
      </c>
      <c r="L75" s="18" t="e">
        <f>VLOOKUP(G75,Q1数据库!H:I,2,0)</f>
        <v>#VALUE!</v>
      </c>
      <c r="M75" s="18" t="e">
        <f>VLOOKUP(H75,Q1数据库!H:I,2,0)</f>
        <v>#VALUE!</v>
      </c>
      <c r="N75" s="19" t="e">
        <f t="shared" si="11"/>
        <v>#VALUE!</v>
      </c>
      <c r="O75" s="18" t="e">
        <f>VLOOKUP(F75,Q1数据库!C:G,4,0)</f>
        <v>#N/A</v>
      </c>
      <c r="P75" s="18" t="e">
        <f>VLOOKUP(F75,Q1数据库!C:G,5,0)</f>
        <v>#N/A</v>
      </c>
      <c r="Q75" s="18"/>
    </row>
    <row r="76" spans="1:17" x14ac:dyDescent="0.25">
      <c r="A76" s="22"/>
      <c r="B76" s="55"/>
      <c r="C76" s="3"/>
      <c r="D76" s="55"/>
      <c r="E76" s="18" t="e">
        <f t="shared" si="6"/>
        <v>#VALUE!</v>
      </c>
      <c r="F76" s="18" t="str">
        <f t="shared" si="7"/>
        <v/>
      </c>
      <c r="G76" s="18" t="e">
        <f t="shared" si="8"/>
        <v>#VALUE!</v>
      </c>
      <c r="H76" s="18" t="e">
        <f t="shared" si="9"/>
        <v>#VALUE!</v>
      </c>
      <c r="I76" s="18" t="e">
        <f t="shared" si="10"/>
        <v>#VALUE!</v>
      </c>
      <c r="J76" s="18" t="e">
        <f>VLOOKUP(F76,Q1数据库!C:G,2,0)</f>
        <v>#N/A</v>
      </c>
      <c r="K76" s="18" t="e">
        <f>VLOOKUP(F76,Q1数据库!C:G,3,0)</f>
        <v>#N/A</v>
      </c>
      <c r="L76" s="18" t="e">
        <f>VLOOKUP(G76,Q1数据库!H:I,2,0)</f>
        <v>#VALUE!</v>
      </c>
      <c r="M76" s="18" t="e">
        <f>VLOOKUP(H76,Q1数据库!H:I,2,0)</f>
        <v>#VALUE!</v>
      </c>
      <c r="N76" s="19" t="e">
        <f t="shared" si="11"/>
        <v>#VALUE!</v>
      </c>
      <c r="O76" s="18" t="e">
        <f>VLOOKUP(F76,Q1数据库!C:G,4,0)</f>
        <v>#N/A</v>
      </c>
      <c r="P76" s="18" t="e">
        <f>VLOOKUP(F76,Q1数据库!C:G,5,0)</f>
        <v>#N/A</v>
      </c>
      <c r="Q76" s="18"/>
    </row>
    <row r="77" spans="1:17" x14ac:dyDescent="0.25">
      <c r="A77" s="22"/>
      <c r="B77" s="55"/>
      <c r="C77" s="3"/>
      <c r="D77" s="55"/>
      <c r="E77" s="18" t="e">
        <f t="shared" si="6"/>
        <v>#VALUE!</v>
      </c>
      <c r="F77" s="18" t="str">
        <f t="shared" si="7"/>
        <v/>
      </c>
      <c r="G77" s="18" t="e">
        <f t="shared" si="8"/>
        <v>#VALUE!</v>
      </c>
      <c r="H77" s="18" t="e">
        <f t="shared" si="9"/>
        <v>#VALUE!</v>
      </c>
      <c r="I77" s="18" t="e">
        <f t="shared" si="10"/>
        <v>#VALUE!</v>
      </c>
      <c r="J77" s="18" t="e">
        <f>VLOOKUP(F77,Q1数据库!C:G,2,0)</f>
        <v>#N/A</v>
      </c>
      <c r="K77" s="18" t="e">
        <f>VLOOKUP(F77,Q1数据库!C:G,3,0)</f>
        <v>#N/A</v>
      </c>
      <c r="L77" s="18" t="e">
        <f>VLOOKUP(G77,Q1数据库!H:I,2,0)</f>
        <v>#VALUE!</v>
      </c>
      <c r="M77" s="18" t="e">
        <f>VLOOKUP(H77,Q1数据库!H:I,2,0)</f>
        <v>#VALUE!</v>
      </c>
      <c r="N77" s="19" t="e">
        <f t="shared" si="11"/>
        <v>#VALUE!</v>
      </c>
      <c r="O77" s="18" t="e">
        <f>VLOOKUP(F77,Q1数据库!C:G,4,0)</f>
        <v>#N/A</v>
      </c>
      <c r="P77" s="18" t="e">
        <f>VLOOKUP(F77,Q1数据库!C:G,5,0)</f>
        <v>#N/A</v>
      </c>
      <c r="Q77" s="18"/>
    </row>
    <row r="78" spans="1:17" x14ac:dyDescent="0.25">
      <c r="A78" s="22"/>
      <c r="B78" s="55"/>
      <c r="C78" s="3"/>
      <c r="D78" s="55"/>
      <c r="E78" s="18" t="e">
        <f t="shared" si="6"/>
        <v>#VALUE!</v>
      </c>
      <c r="F78" s="18" t="str">
        <f t="shared" si="7"/>
        <v/>
      </c>
      <c r="G78" s="18" t="e">
        <f t="shared" si="8"/>
        <v>#VALUE!</v>
      </c>
      <c r="H78" s="18" t="e">
        <f t="shared" si="9"/>
        <v>#VALUE!</v>
      </c>
      <c r="I78" s="18" t="e">
        <f t="shared" si="10"/>
        <v>#VALUE!</v>
      </c>
      <c r="J78" s="18" t="e">
        <f>VLOOKUP(F78,Q1数据库!C:G,2,0)</f>
        <v>#N/A</v>
      </c>
      <c r="K78" s="18" t="e">
        <f>VLOOKUP(F78,Q1数据库!C:G,3,0)</f>
        <v>#N/A</v>
      </c>
      <c r="L78" s="18" t="e">
        <f>VLOOKUP(G78,Q1数据库!H:I,2,0)</f>
        <v>#VALUE!</v>
      </c>
      <c r="M78" s="18" t="e">
        <f>VLOOKUP(H78,Q1数据库!H:I,2,0)</f>
        <v>#VALUE!</v>
      </c>
      <c r="N78" s="19" t="e">
        <f t="shared" si="11"/>
        <v>#VALUE!</v>
      </c>
      <c r="O78" s="18" t="e">
        <f>VLOOKUP(F78,Q1数据库!C:G,4,0)</f>
        <v>#N/A</v>
      </c>
      <c r="P78" s="18" t="e">
        <f>VLOOKUP(F78,Q1数据库!C:G,5,0)</f>
        <v>#N/A</v>
      </c>
      <c r="Q78" s="18"/>
    </row>
    <row r="79" spans="1:17" x14ac:dyDescent="0.25">
      <c r="A79" s="22"/>
      <c r="B79" s="55"/>
      <c r="C79" s="3"/>
      <c r="D79" s="55"/>
      <c r="E79" s="18" t="e">
        <f t="shared" si="6"/>
        <v>#VALUE!</v>
      </c>
      <c r="F79" s="18" t="str">
        <f t="shared" si="7"/>
        <v/>
      </c>
      <c r="G79" s="18" t="e">
        <f t="shared" si="8"/>
        <v>#VALUE!</v>
      </c>
      <c r="H79" s="18" t="e">
        <f t="shared" si="9"/>
        <v>#VALUE!</v>
      </c>
      <c r="I79" s="18" t="e">
        <f t="shared" si="10"/>
        <v>#VALUE!</v>
      </c>
      <c r="J79" s="18" t="e">
        <f>VLOOKUP(F79,Q1数据库!C:G,2,0)</f>
        <v>#N/A</v>
      </c>
      <c r="K79" s="18" t="e">
        <f>VLOOKUP(F79,Q1数据库!C:G,3,0)</f>
        <v>#N/A</v>
      </c>
      <c r="L79" s="18" t="e">
        <f>VLOOKUP(G79,Q1数据库!H:I,2,0)</f>
        <v>#VALUE!</v>
      </c>
      <c r="M79" s="18" t="e">
        <f>VLOOKUP(H79,Q1数据库!H:I,2,0)</f>
        <v>#VALUE!</v>
      </c>
      <c r="N79" s="19" t="e">
        <f t="shared" si="11"/>
        <v>#VALUE!</v>
      </c>
      <c r="O79" s="18" t="e">
        <f>VLOOKUP(F79,Q1数据库!C:G,4,0)</f>
        <v>#N/A</v>
      </c>
      <c r="P79" s="18" t="e">
        <f>VLOOKUP(F79,Q1数据库!C:G,5,0)</f>
        <v>#N/A</v>
      </c>
      <c r="Q79" s="18"/>
    </row>
    <row r="80" spans="1:17" x14ac:dyDescent="0.25">
      <c r="A80" s="22"/>
      <c r="B80" s="55"/>
      <c r="C80" s="3"/>
      <c r="D80" s="55"/>
      <c r="E80" s="18" t="e">
        <f t="shared" si="6"/>
        <v>#VALUE!</v>
      </c>
      <c r="F80" s="18" t="str">
        <f t="shared" si="7"/>
        <v/>
      </c>
      <c r="G80" s="18" t="e">
        <f t="shared" si="8"/>
        <v>#VALUE!</v>
      </c>
      <c r="H80" s="18" t="e">
        <f t="shared" si="9"/>
        <v>#VALUE!</v>
      </c>
      <c r="I80" s="18" t="e">
        <f t="shared" si="10"/>
        <v>#VALUE!</v>
      </c>
      <c r="J80" s="18" t="e">
        <f>VLOOKUP(F80,Q1数据库!C:G,2,0)</f>
        <v>#N/A</v>
      </c>
      <c r="K80" s="18" t="e">
        <f>VLOOKUP(F80,Q1数据库!C:G,3,0)</f>
        <v>#N/A</v>
      </c>
      <c r="L80" s="18" t="e">
        <f>VLOOKUP(G80,Q1数据库!H:I,2,0)</f>
        <v>#VALUE!</v>
      </c>
      <c r="M80" s="18" t="e">
        <f>VLOOKUP(H80,Q1数据库!H:I,2,0)</f>
        <v>#VALUE!</v>
      </c>
      <c r="N80" s="19" t="e">
        <f t="shared" si="11"/>
        <v>#VALUE!</v>
      </c>
      <c r="O80" s="18" t="e">
        <f>VLOOKUP(F80,Q1数据库!C:G,4,0)</f>
        <v>#N/A</v>
      </c>
      <c r="P80" s="18" t="e">
        <f>VLOOKUP(F80,Q1数据库!C:G,5,0)</f>
        <v>#N/A</v>
      </c>
      <c r="Q80" s="18"/>
    </row>
    <row r="81" spans="1:17" x14ac:dyDescent="0.25">
      <c r="A81" s="22"/>
      <c r="B81" s="55"/>
      <c r="C81" s="3"/>
      <c r="D81" s="55"/>
      <c r="E81" s="18" t="e">
        <f t="shared" si="6"/>
        <v>#VALUE!</v>
      </c>
      <c r="F81" s="18" t="str">
        <f t="shared" si="7"/>
        <v/>
      </c>
      <c r="G81" s="18" t="e">
        <f t="shared" si="8"/>
        <v>#VALUE!</v>
      </c>
      <c r="H81" s="18" t="e">
        <f t="shared" si="9"/>
        <v>#VALUE!</v>
      </c>
      <c r="I81" s="18" t="e">
        <f t="shared" si="10"/>
        <v>#VALUE!</v>
      </c>
      <c r="J81" s="18" t="e">
        <f>VLOOKUP(F81,Q1数据库!C:G,2,0)</f>
        <v>#N/A</v>
      </c>
      <c r="K81" s="18" t="e">
        <f>VLOOKUP(F81,Q1数据库!C:G,3,0)</f>
        <v>#N/A</v>
      </c>
      <c r="L81" s="18" t="e">
        <f>VLOOKUP(G81,Q1数据库!H:I,2,0)</f>
        <v>#VALUE!</v>
      </c>
      <c r="M81" s="18" t="e">
        <f>VLOOKUP(H81,Q1数据库!H:I,2,0)</f>
        <v>#VALUE!</v>
      </c>
      <c r="N81" s="19" t="e">
        <f t="shared" si="11"/>
        <v>#VALUE!</v>
      </c>
      <c r="O81" s="18" t="e">
        <f>VLOOKUP(F81,Q1数据库!C:G,4,0)</f>
        <v>#N/A</v>
      </c>
      <c r="P81" s="18" t="e">
        <f>VLOOKUP(F81,Q1数据库!C:G,5,0)</f>
        <v>#N/A</v>
      </c>
      <c r="Q81" s="18"/>
    </row>
    <row r="82" spans="1:17" x14ac:dyDescent="0.25">
      <c r="A82" s="22"/>
      <c r="B82" s="55"/>
      <c r="C82" s="3"/>
      <c r="D82" s="55"/>
      <c r="E82" s="18" t="e">
        <f t="shared" si="6"/>
        <v>#VALUE!</v>
      </c>
      <c r="F82" s="18" t="str">
        <f t="shared" si="7"/>
        <v/>
      </c>
      <c r="G82" s="18" t="e">
        <f t="shared" si="8"/>
        <v>#VALUE!</v>
      </c>
      <c r="H82" s="18" t="e">
        <f t="shared" si="9"/>
        <v>#VALUE!</v>
      </c>
      <c r="I82" s="18" t="e">
        <f t="shared" si="10"/>
        <v>#VALUE!</v>
      </c>
      <c r="J82" s="18" t="e">
        <f>VLOOKUP(F82,Q1数据库!C:G,2,0)</f>
        <v>#N/A</v>
      </c>
      <c r="K82" s="18" t="e">
        <f>VLOOKUP(F82,Q1数据库!C:G,3,0)</f>
        <v>#N/A</v>
      </c>
      <c r="L82" s="18" t="e">
        <f>VLOOKUP(G82,Q1数据库!H:I,2,0)</f>
        <v>#VALUE!</v>
      </c>
      <c r="M82" s="18" t="e">
        <f>VLOOKUP(H82,Q1数据库!H:I,2,0)</f>
        <v>#VALUE!</v>
      </c>
      <c r="N82" s="19" t="e">
        <f t="shared" si="11"/>
        <v>#VALUE!</v>
      </c>
      <c r="O82" s="18" t="e">
        <f>VLOOKUP(F82,Q1数据库!C:G,4,0)</f>
        <v>#N/A</v>
      </c>
      <c r="P82" s="18" t="e">
        <f>VLOOKUP(F82,Q1数据库!C:G,5,0)</f>
        <v>#N/A</v>
      </c>
      <c r="Q82" s="18"/>
    </row>
    <row r="83" spans="1:17" x14ac:dyDescent="0.25">
      <c r="A83" s="22"/>
      <c r="B83" s="55"/>
      <c r="C83" s="3"/>
      <c r="D83" s="55"/>
      <c r="E83" s="18" t="e">
        <f t="shared" si="6"/>
        <v>#VALUE!</v>
      </c>
      <c r="F83" s="18" t="str">
        <f t="shared" si="7"/>
        <v/>
      </c>
      <c r="G83" s="18" t="e">
        <f t="shared" si="8"/>
        <v>#VALUE!</v>
      </c>
      <c r="H83" s="18" t="e">
        <f t="shared" si="9"/>
        <v>#VALUE!</v>
      </c>
      <c r="I83" s="18" t="e">
        <f t="shared" si="10"/>
        <v>#VALUE!</v>
      </c>
      <c r="J83" s="18" t="e">
        <f>VLOOKUP(F83,Q1数据库!C:G,2,0)</f>
        <v>#N/A</v>
      </c>
      <c r="K83" s="18" t="e">
        <f>VLOOKUP(F83,Q1数据库!C:G,3,0)</f>
        <v>#N/A</v>
      </c>
      <c r="L83" s="18" t="e">
        <f>VLOOKUP(G83,Q1数据库!H:I,2,0)</f>
        <v>#VALUE!</v>
      </c>
      <c r="M83" s="18" t="e">
        <f>VLOOKUP(H83,Q1数据库!H:I,2,0)</f>
        <v>#VALUE!</v>
      </c>
      <c r="N83" s="19" t="e">
        <f t="shared" si="11"/>
        <v>#VALUE!</v>
      </c>
      <c r="O83" s="18" t="e">
        <f>VLOOKUP(F83,Q1数据库!C:G,4,0)</f>
        <v>#N/A</v>
      </c>
      <c r="P83" s="18" t="e">
        <f>VLOOKUP(F83,Q1数据库!C:G,5,0)</f>
        <v>#N/A</v>
      </c>
      <c r="Q83" s="18"/>
    </row>
    <row r="84" spans="1:17" x14ac:dyDescent="0.25">
      <c r="A84" s="22"/>
      <c r="B84" s="55"/>
      <c r="C84" s="3"/>
      <c r="D84" s="55"/>
      <c r="E84" s="18" t="e">
        <f t="shared" si="6"/>
        <v>#VALUE!</v>
      </c>
      <c r="F84" s="18" t="str">
        <f t="shared" si="7"/>
        <v/>
      </c>
      <c r="G84" s="18" t="e">
        <f t="shared" si="8"/>
        <v>#VALUE!</v>
      </c>
      <c r="H84" s="18" t="e">
        <f t="shared" si="9"/>
        <v>#VALUE!</v>
      </c>
      <c r="I84" s="18" t="e">
        <f t="shared" si="10"/>
        <v>#VALUE!</v>
      </c>
      <c r="J84" s="18" t="e">
        <f>VLOOKUP(F84,Q1数据库!C:G,2,0)</f>
        <v>#N/A</v>
      </c>
      <c r="K84" s="18" t="e">
        <f>VLOOKUP(F84,Q1数据库!C:G,3,0)</f>
        <v>#N/A</v>
      </c>
      <c r="L84" s="18" t="e">
        <f>VLOOKUP(G84,Q1数据库!H:I,2,0)</f>
        <v>#VALUE!</v>
      </c>
      <c r="M84" s="18" t="e">
        <f>VLOOKUP(H84,Q1数据库!H:I,2,0)</f>
        <v>#VALUE!</v>
      </c>
      <c r="N84" s="19" t="e">
        <f t="shared" si="11"/>
        <v>#VALUE!</v>
      </c>
      <c r="O84" s="18" t="e">
        <f>VLOOKUP(F84,Q1数据库!C:G,4,0)</f>
        <v>#N/A</v>
      </c>
      <c r="P84" s="18" t="e">
        <f>VLOOKUP(F84,Q1数据库!C:G,5,0)</f>
        <v>#N/A</v>
      </c>
      <c r="Q84" s="18"/>
    </row>
    <row r="85" spans="1:17" x14ac:dyDescent="0.25">
      <c r="A85" s="22"/>
      <c r="B85" s="55"/>
      <c r="C85" s="3"/>
      <c r="D85" s="55"/>
      <c r="E85" s="18" t="e">
        <f t="shared" si="6"/>
        <v>#VALUE!</v>
      </c>
      <c r="F85" s="18" t="str">
        <f t="shared" si="7"/>
        <v/>
      </c>
      <c r="G85" s="18" t="e">
        <f t="shared" si="8"/>
        <v>#VALUE!</v>
      </c>
      <c r="H85" s="18" t="e">
        <f t="shared" si="9"/>
        <v>#VALUE!</v>
      </c>
      <c r="I85" s="18" t="e">
        <f t="shared" si="10"/>
        <v>#VALUE!</v>
      </c>
      <c r="J85" s="18" t="e">
        <f>VLOOKUP(F85,Q1数据库!C:G,2,0)</f>
        <v>#N/A</v>
      </c>
      <c r="K85" s="18" t="e">
        <f>VLOOKUP(F85,Q1数据库!C:G,3,0)</f>
        <v>#N/A</v>
      </c>
      <c r="L85" s="18" t="e">
        <f>VLOOKUP(G85,Q1数据库!H:I,2,0)</f>
        <v>#VALUE!</v>
      </c>
      <c r="M85" s="18" t="e">
        <f>VLOOKUP(H85,Q1数据库!H:I,2,0)</f>
        <v>#VALUE!</v>
      </c>
      <c r="N85" s="19" t="e">
        <f t="shared" si="11"/>
        <v>#VALUE!</v>
      </c>
      <c r="O85" s="18" t="e">
        <f>VLOOKUP(F85,Q1数据库!C:G,4,0)</f>
        <v>#N/A</v>
      </c>
      <c r="P85" s="18" t="e">
        <f>VLOOKUP(F85,Q1数据库!C:G,5,0)</f>
        <v>#N/A</v>
      </c>
      <c r="Q85" s="18"/>
    </row>
    <row r="86" spans="1:17" x14ac:dyDescent="0.25">
      <c r="A86" s="22"/>
      <c r="B86" s="55"/>
      <c r="C86" s="3"/>
      <c r="D86" s="55"/>
      <c r="E86" s="18" t="e">
        <f t="shared" si="6"/>
        <v>#VALUE!</v>
      </c>
      <c r="F86" s="18" t="str">
        <f t="shared" si="7"/>
        <v/>
      </c>
      <c r="G86" s="18" t="e">
        <f t="shared" si="8"/>
        <v>#VALUE!</v>
      </c>
      <c r="H86" s="18" t="e">
        <f t="shared" si="9"/>
        <v>#VALUE!</v>
      </c>
      <c r="I86" s="18" t="e">
        <f t="shared" si="10"/>
        <v>#VALUE!</v>
      </c>
      <c r="J86" s="18" t="e">
        <f>VLOOKUP(F86,Q1数据库!C:G,2,0)</f>
        <v>#N/A</v>
      </c>
      <c r="K86" s="18" t="e">
        <f>VLOOKUP(F86,Q1数据库!C:G,3,0)</f>
        <v>#N/A</v>
      </c>
      <c r="L86" s="18" t="e">
        <f>VLOOKUP(G86,Q1数据库!H:I,2,0)</f>
        <v>#VALUE!</v>
      </c>
      <c r="M86" s="18" t="e">
        <f>VLOOKUP(H86,Q1数据库!H:I,2,0)</f>
        <v>#VALUE!</v>
      </c>
      <c r="N86" s="19" t="e">
        <f t="shared" si="11"/>
        <v>#VALUE!</v>
      </c>
      <c r="O86" s="18" t="e">
        <f>VLOOKUP(F86,Q1数据库!C:G,4,0)</f>
        <v>#N/A</v>
      </c>
      <c r="P86" s="18" t="e">
        <f>VLOOKUP(F86,Q1数据库!C:G,5,0)</f>
        <v>#N/A</v>
      </c>
      <c r="Q86" s="18"/>
    </row>
    <row r="87" spans="1:17" x14ac:dyDescent="0.25">
      <c r="A87" s="22"/>
      <c r="B87" s="55"/>
      <c r="C87" s="3"/>
      <c r="D87" s="55"/>
      <c r="E87" s="18" t="e">
        <f t="shared" si="6"/>
        <v>#VALUE!</v>
      </c>
      <c r="F87" s="18" t="str">
        <f t="shared" si="7"/>
        <v/>
      </c>
      <c r="G87" s="18" t="e">
        <f t="shared" si="8"/>
        <v>#VALUE!</v>
      </c>
      <c r="H87" s="18" t="e">
        <f t="shared" si="9"/>
        <v>#VALUE!</v>
      </c>
      <c r="I87" s="18" t="e">
        <f t="shared" si="10"/>
        <v>#VALUE!</v>
      </c>
      <c r="J87" s="18" t="e">
        <f>VLOOKUP(F87,Q1数据库!C:G,2,0)</f>
        <v>#N/A</v>
      </c>
      <c r="K87" s="18" t="e">
        <f>VLOOKUP(F87,Q1数据库!C:G,3,0)</f>
        <v>#N/A</v>
      </c>
      <c r="L87" s="18" t="e">
        <f>VLOOKUP(G87,Q1数据库!H:I,2,0)</f>
        <v>#VALUE!</v>
      </c>
      <c r="M87" s="18" t="e">
        <f>VLOOKUP(H87,Q1数据库!H:I,2,0)</f>
        <v>#VALUE!</v>
      </c>
      <c r="N87" s="19" t="e">
        <f t="shared" si="11"/>
        <v>#VALUE!</v>
      </c>
      <c r="O87" s="18" t="e">
        <f>VLOOKUP(F87,Q1数据库!C:G,4,0)</f>
        <v>#N/A</v>
      </c>
      <c r="P87" s="18" t="e">
        <f>VLOOKUP(F87,Q1数据库!C:G,5,0)</f>
        <v>#N/A</v>
      </c>
      <c r="Q87" s="18"/>
    </row>
    <row r="88" spans="1:17" x14ac:dyDescent="0.25">
      <c r="A88" s="22"/>
      <c r="B88" s="55"/>
      <c r="C88" s="3"/>
      <c r="D88" s="55"/>
      <c r="E88" s="18" t="e">
        <f t="shared" si="6"/>
        <v>#VALUE!</v>
      </c>
      <c r="F88" s="18" t="str">
        <f t="shared" si="7"/>
        <v/>
      </c>
      <c r="G88" s="18" t="e">
        <f t="shared" si="8"/>
        <v>#VALUE!</v>
      </c>
      <c r="H88" s="18" t="e">
        <f t="shared" si="9"/>
        <v>#VALUE!</v>
      </c>
      <c r="I88" s="18" t="e">
        <f t="shared" si="10"/>
        <v>#VALUE!</v>
      </c>
      <c r="J88" s="18" t="e">
        <f>VLOOKUP(F88,Q1数据库!C:G,2,0)</f>
        <v>#N/A</v>
      </c>
      <c r="K88" s="18" t="e">
        <f>VLOOKUP(F88,Q1数据库!C:G,3,0)</f>
        <v>#N/A</v>
      </c>
      <c r="L88" s="18" t="e">
        <f>VLOOKUP(G88,Q1数据库!H:I,2,0)</f>
        <v>#VALUE!</v>
      </c>
      <c r="M88" s="18" t="e">
        <f>VLOOKUP(H88,Q1数据库!H:I,2,0)</f>
        <v>#VALUE!</v>
      </c>
      <c r="N88" s="19" t="e">
        <f t="shared" si="11"/>
        <v>#VALUE!</v>
      </c>
      <c r="O88" s="18" t="e">
        <f>VLOOKUP(F88,Q1数据库!C:G,4,0)</f>
        <v>#N/A</v>
      </c>
      <c r="P88" s="18" t="e">
        <f>VLOOKUP(F88,Q1数据库!C:G,5,0)</f>
        <v>#N/A</v>
      </c>
      <c r="Q88" s="18"/>
    </row>
    <row r="89" spans="1:17" x14ac:dyDescent="0.25">
      <c r="A89" s="22"/>
      <c r="B89" s="55"/>
      <c r="C89" s="3"/>
      <c r="D89" s="55"/>
      <c r="E89" s="18" t="e">
        <f t="shared" si="6"/>
        <v>#VALUE!</v>
      </c>
      <c r="F89" s="18" t="str">
        <f t="shared" si="7"/>
        <v/>
      </c>
      <c r="G89" s="18" t="e">
        <f t="shared" si="8"/>
        <v>#VALUE!</v>
      </c>
      <c r="H89" s="18" t="e">
        <f t="shared" si="9"/>
        <v>#VALUE!</v>
      </c>
      <c r="I89" s="18" t="e">
        <f t="shared" si="10"/>
        <v>#VALUE!</v>
      </c>
      <c r="J89" s="18" t="e">
        <f>VLOOKUP(F89,Q1数据库!C:G,2,0)</f>
        <v>#N/A</v>
      </c>
      <c r="K89" s="18" t="e">
        <f>VLOOKUP(F89,Q1数据库!C:G,3,0)</f>
        <v>#N/A</v>
      </c>
      <c r="L89" s="18" t="e">
        <f>VLOOKUP(G89,Q1数据库!H:I,2,0)</f>
        <v>#VALUE!</v>
      </c>
      <c r="M89" s="18" t="e">
        <f>VLOOKUP(H89,Q1数据库!H:I,2,0)</f>
        <v>#VALUE!</v>
      </c>
      <c r="N89" s="19" t="e">
        <f t="shared" si="11"/>
        <v>#VALUE!</v>
      </c>
      <c r="O89" s="18" t="e">
        <f>VLOOKUP(F89,Q1数据库!C:G,4,0)</f>
        <v>#N/A</v>
      </c>
      <c r="P89" s="18" t="e">
        <f>VLOOKUP(F89,Q1数据库!C:G,5,0)</f>
        <v>#N/A</v>
      </c>
      <c r="Q89" s="18"/>
    </row>
    <row r="90" spans="1:17" x14ac:dyDescent="0.25">
      <c r="A90" s="22"/>
      <c r="B90" s="55"/>
      <c r="C90" s="3"/>
      <c r="D90" s="55"/>
      <c r="E90" s="18" t="e">
        <f t="shared" si="6"/>
        <v>#VALUE!</v>
      </c>
      <c r="F90" s="18" t="str">
        <f t="shared" si="7"/>
        <v/>
      </c>
      <c r="G90" s="18" t="e">
        <f t="shared" si="8"/>
        <v>#VALUE!</v>
      </c>
      <c r="H90" s="18" t="e">
        <f t="shared" si="9"/>
        <v>#VALUE!</v>
      </c>
      <c r="I90" s="18" t="e">
        <f t="shared" si="10"/>
        <v>#VALUE!</v>
      </c>
      <c r="J90" s="18" t="e">
        <f>VLOOKUP(F90,Q1数据库!C:G,2,0)</f>
        <v>#N/A</v>
      </c>
      <c r="K90" s="18" t="e">
        <f>VLOOKUP(F90,Q1数据库!C:G,3,0)</f>
        <v>#N/A</v>
      </c>
      <c r="L90" s="18" t="e">
        <f>VLOOKUP(G90,Q1数据库!H:I,2,0)</f>
        <v>#VALUE!</v>
      </c>
      <c r="M90" s="18" t="e">
        <f>VLOOKUP(H90,Q1数据库!H:I,2,0)</f>
        <v>#VALUE!</v>
      </c>
      <c r="N90" s="19" t="e">
        <f t="shared" si="11"/>
        <v>#VALUE!</v>
      </c>
      <c r="O90" s="18" t="e">
        <f>VLOOKUP(F90,Q1数据库!C:G,4,0)</f>
        <v>#N/A</v>
      </c>
      <c r="P90" s="18" t="e">
        <f>VLOOKUP(F90,Q1数据库!C:G,5,0)</f>
        <v>#N/A</v>
      </c>
      <c r="Q90" s="18"/>
    </row>
    <row r="91" spans="1:17" x14ac:dyDescent="0.25">
      <c r="A91" s="22"/>
      <c r="B91" s="55"/>
      <c r="C91" s="3"/>
      <c r="D91" s="55"/>
      <c r="E91" s="18" t="e">
        <f t="shared" si="6"/>
        <v>#VALUE!</v>
      </c>
      <c r="F91" s="18" t="str">
        <f t="shared" si="7"/>
        <v/>
      </c>
      <c r="G91" s="18" t="e">
        <f t="shared" si="8"/>
        <v>#VALUE!</v>
      </c>
      <c r="H91" s="18" t="e">
        <f t="shared" si="9"/>
        <v>#VALUE!</v>
      </c>
      <c r="I91" s="18" t="e">
        <f t="shared" si="10"/>
        <v>#VALUE!</v>
      </c>
      <c r="J91" s="18" t="e">
        <f>VLOOKUP(F91,Q1数据库!C:G,2,0)</f>
        <v>#N/A</v>
      </c>
      <c r="K91" s="18" t="e">
        <f>VLOOKUP(F91,Q1数据库!C:G,3,0)</f>
        <v>#N/A</v>
      </c>
      <c r="L91" s="18" t="e">
        <f>VLOOKUP(G91,Q1数据库!H:I,2,0)</f>
        <v>#VALUE!</v>
      </c>
      <c r="M91" s="18" t="e">
        <f>VLOOKUP(H91,Q1数据库!H:I,2,0)</f>
        <v>#VALUE!</v>
      </c>
      <c r="N91" s="19" t="e">
        <f t="shared" si="11"/>
        <v>#VALUE!</v>
      </c>
      <c r="O91" s="18" t="e">
        <f>VLOOKUP(F91,Q1数据库!C:G,4,0)</f>
        <v>#N/A</v>
      </c>
      <c r="P91" s="18" t="e">
        <f>VLOOKUP(F91,Q1数据库!C:G,5,0)</f>
        <v>#N/A</v>
      </c>
      <c r="Q91" s="18"/>
    </row>
    <row r="92" spans="1:17" x14ac:dyDescent="0.25">
      <c r="A92" s="22"/>
      <c r="B92" s="55"/>
      <c r="C92" s="3"/>
      <c r="D92" s="55"/>
      <c r="E92" s="18" t="e">
        <f t="shared" si="6"/>
        <v>#VALUE!</v>
      </c>
      <c r="F92" s="18" t="str">
        <f t="shared" si="7"/>
        <v/>
      </c>
      <c r="G92" s="18" t="e">
        <f t="shared" si="8"/>
        <v>#VALUE!</v>
      </c>
      <c r="H92" s="18" t="e">
        <f t="shared" si="9"/>
        <v>#VALUE!</v>
      </c>
      <c r="I92" s="18" t="e">
        <f t="shared" si="10"/>
        <v>#VALUE!</v>
      </c>
      <c r="J92" s="18" t="e">
        <f>VLOOKUP(F92,Q1数据库!C:G,2,0)</f>
        <v>#N/A</v>
      </c>
      <c r="K92" s="18" t="e">
        <f>VLOOKUP(F92,Q1数据库!C:G,3,0)</f>
        <v>#N/A</v>
      </c>
      <c r="L92" s="18" t="e">
        <f>VLOOKUP(G92,Q1数据库!H:I,2,0)</f>
        <v>#VALUE!</v>
      </c>
      <c r="M92" s="18" t="e">
        <f>VLOOKUP(H92,Q1数据库!H:I,2,0)</f>
        <v>#VALUE!</v>
      </c>
      <c r="N92" s="19" t="e">
        <f t="shared" si="11"/>
        <v>#VALUE!</v>
      </c>
      <c r="O92" s="18" t="e">
        <f>VLOOKUP(F92,Q1数据库!C:G,4,0)</f>
        <v>#N/A</v>
      </c>
      <c r="P92" s="18" t="e">
        <f>VLOOKUP(F92,Q1数据库!C:G,5,0)</f>
        <v>#N/A</v>
      </c>
      <c r="Q92" s="18"/>
    </row>
    <row r="93" spans="1:17" x14ac:dyDescent="0.25">
      <c r="A93" s="22"/>
      <c r="B93" s="55"/>
      <c r="C93" s="3"/>
      <c r="D93" s="55"/>
      <c r="E93" s="18" t="e">
        <f t="shared" si="6"/>
        <v>#VALUE!</v>
      </c>
      <c r="F93" s="18" t="str">
        <f t="shared" si="7"/>
        <v/>
      </c>
      <c r="G93" s="18" t="e">
        <f t="shared" si="8"/>
        <v>#VALUE!</v>
      </c>
      <c r="H93" s="18" t="e">
        <f t="shared" si="9"/>
        <v>#VALUE!</v>
      </c>
      <c r="I93" s="18" t="e">
        <f t="shared" si="10"/>
        <v>#VALUE!</v>
      </c>
      <c r="J93" s="18" t="e">
        <f>VLOOKUP(F93,Q1数据库!C:G,2,0)</f>
        <v>#N/A</v>
      </c>
      <c r="K93" s="18" t="e">
        <f>VLOOKUP(F93,Q1数据库!C:G,3,0)</f>
        <v>#N/A</v>
      </c>
      <c r="L93" s="18" t="e">
        <f>VLOOKUP(G93,Q1数据库!H:I,2,0)</f>
        <v>#VALUE!</v>
      </c>
      <c r="M93" s="18" t="e">
        <f>VLOOKUP(H93,Q1数据库!H:I,2,0)</f>
        <v>#VALUE!</v>
      </c>
      <c r="N93" s="19" t="e">
        <f t="shared" si="11"/>
        <v>#VALUE!</v>
      </c>
      <c r="O93" s="18" t="e">
        <f>VLOOKUP(F93,Q1数据库!C:G,4,0)</f>
        <v>#N/A</v>
      </c>
      <c r="P93" s="18" t="e">
        <f>VLOOKUP(F93,Q1数据库!C:G,5,0)</f>
        <v>#N/A</v>
      </c>
      <c r="Q93" s="18"/>
    </row>
    <row r="94" spans="1:17" x14ac:dyDescent="0.25">
      <c r="A94" s="22"/>
      <c r="B94" s="55"/>
      <c r="C94" s="3"/>
      <c r="D94" s="55"/>
      <c r="E94" s="18" t="e">
        <f t="shared" si="6"/>
        <v>#VALUE!</v>
      </c>
      <c r="F94" s="18" t="str">
        <f t="shared" si="7"/>
        <v/>
      </c>
      <c r="G94" s="18" t="e">
        <f t="shared" si="8"/>
        <v>#VALUE!</v>
      </c>
      <c r="H94" s="18" t="e">
        <f t="shared" si="9"/>
        <v>#VALUE!</v>
      </c>
      <c r="I94" s="18" t="e">
        <f t="shared" si="10"/>
        <v>#VALUE!</v>
      </c>
      <c r="J94" s="18" t="e">
        <f>VLOOKUP(F94,Q1数据库!C:G,2,0)</f>
        <v>#N/A</v>
      </c>
      <c r="K94" s="18" t="e">
        <f>VLOOKUP(F94,Q1数据库!C:G,3,0)</f>
        <v>#N/A</v>
      </c>
      <c r="L94" s="18" t="e">
        <f>VLOOKUP(G94,Q1数据库!H:I,2,0)</f>
        <v>#VALUE!</v>
      </c>
      <c r="M94" s="18" t="e">
        <f>VLOOKUP(H94,Q1数据库!H:I,2,0)</f>
        <v>#VALUE!</v>
      </c>
      <c r="N94" s="19" t="e">
        <f t="shared" si="11"/>
        <v>#VALUE!</v>
      </c>
      <c r="O94" s="18" t="e">
        <f>VLOOKUP(F94,Q1数据库!C:G,4,0)</f>
        <v>#N/A</v>
      </c>
      <c r="P94" s="18" t="e">
        <f>VLOOKUP(F94,Q1数据库!C:G,5,0)</f>
        <v>#N/A</v>
      </c>
      <c r="Q94" s="18"/>
    </row>
    <row r="95" spans="1:17" x14ac:dyDescent="0.25">
      <c r="A95" s="22"/>
      <c r="B95" s="55"/>
      <c r="C95" s="3"/>
      <c r="D95" s="55"/>
      <c r="E95" s="18" t="e">
        <f t="shared" si="6"/>
        <v>#VALUE!</v>
      </c>
      <c r="F95" s="18" t="str">
        <f t="shared" si="7"/>
        <v/>
      </c>
      <c r="G95" s="18" t="e">
        <f t="shared" si="8"/>
        <v>#VALUE!</v>
      </c>
      <c r="H95" s="18" t="e">
        <f t="shared" si="9"/>
        <v>#VALUE!</v>
      </c>
      <c r="I95" s="18" t="e">
        <f t="shared" si="10"/>
        <v>#VALUE!</v>
      </c>
      <c r="J95" s="18" t="e">
        <f>VLOOKUP(F95,Q1数据库!C:G,2,0)</f>
        <v>#N/A</v>
      </c>
      <c r="K95" s="18" t="e">
        <f>VLOOKUP(F95,Q1数据库!C:G,3,0)</f>
        <v>#N/A</v>
      </c>
      <c r="L95" s="18" t="e">
        <f>VLOOKUP(G95,Q1数据库!H:I,2,0)</f>
        <v>#VALUE!</v>
      </c>
      <c r="M95" s="18" t="e">
        <f>VLOOKUP(H95,Q1数据库!H:I,2,0)</f>
        <v>#VALUE!</v>
      </c>
      <c r="N95" s="19" t="e">
        <f t="shared" si="11"/>
        <v>#VALUE!</v>
      </c>
      <c r="O95" s="18" t="e">
        <f>VLOOKUP(F95,Q1数据库!C:G,4,0)</f>
        <v>#N/A</v>
      </c>
      <c r="P95" s="18" t="e">
        <f>VLOOKUP(F95,Q1数据库!C:G,5,0)</f>
        <v>#N/A</v>
      </c>
      <c r="Q95" s="18"/>
    </row>
    <row r="96" spans="1:17" x14ac:dyDescent="0.25">
      <c r="A96" s="22"/>
      <c r="B96" s="55"/>
      <c r="C96" s="3"/>
      <c r="D96" s="55"/>
      <c r="E96" s="18" t="e">
        <f t="shared" si="6"/>
        <v>#VALUE!</v>
      </c>
      <c r="F96" s="18" t="str">
        <f t="shared" si="7"/>
        <v/>
      </c>
      <c r="G96" s="18" t="e">
        <f t="shared" si="8"/>
        <v>#VALUE!</v>
      </c>
      <c r="H96" s="18" t="e">
        <f t="shared" si="9"/>
        <v>#VALUE!</v>
      </c>
      <c r="I96" s="18" t="e">
        <f t="shared" si="10"/>
        <v>#VALUE!</v>
      </c>
      <c r="J96" s="18" t="e">
        <f>VLOOKUP(F96,Q1数据库!C:G,2,0)</f>
        <v>#N/A</v>
      </c>
      <c r="K96" s="18" t="e">
        <f>VLOOKUP(F96,Q1数据库!C:G,3,0)</f>
        <v>#N/A</v>
      </c>
      <c r="L96" s="18" t="e">
        <f>VLOOKUP(G96,Q1数据库!H:I,2,0)</f>
        <v>#VALUE!</v>
      </c>
      <c r="M96" s="18" t="e">
        <f>VLOOKUP(H96,Q1数据库!H:I,2,0)</f>
        <v>#VALUE!</v>
      </c>
      <c r="N96" s="19" t="e">
        <f t="shared" si="11"/>
        <v>#VALUE!</v>
      </c>
      <c r="O96" s="18" t="e">
        <f>VLOOKUP(F96,Q1数据库!C:G,4,0)</f>
        <v>#N/A</v>
      </c>
      <c r="P96" s="18" t="e">
        <f>VLOOKUP(F96,Q1数据库!C:G,5,0)</f>
        <v>#N/A</v>
      </c>
      <c r="Q96" s="18"/>
    </row>
    <row r="97" spans="1:17" x14ac:dyDescent="0.25">
      <c r="A97" s="22"/>
      <c r="B97" s="55"/>
      <c r="C97" s="3"/>
      <c r="D97" s="55"/>
      <c r="E97" s="18" t="e">
        <f t="shared" si="6"/>
        <v>#VALUE!</v>
      </c>
      <c r="F97" s="18" t="str">
        <f t="shared" si="7"/>
        <v/>
      </c>
      <c r="G97" s="18" t="e">
        <f t="shared" si="8"/>
        <v>#VALUE!</v>
      </c>
      <c r="H97" s="18" t="e">
        <f t="shared" si="9"/>
        <v>#VALUE!</v>
      </c>
      <c r="I97" s="18" t="e">
        <f t="shared" si="10"/>
        <v>#VALUE!</v>
      </c>
      <c r="J97" s="18" t="e">
        <f>VLOOKUP(F97,Q1数据库!C:G,2,0)</f>
        <v>#N/A</v>
      </c>
      <c r="K97" s="18" t="e">
        <f>VLOOKUP(F97,Q1数据库!C:G,3,0)</f>
        <v>#N/A</v>
      </c>
      <c r="L97" s="18" t="e">
        <f>VLOOKUP(G97,Q1数据库!H:I,2,0)</f>
        <v>#VALUE!</v>
      </c>
      <c r="M97" s="18" t="e">
        <f>VLOOKUP(H97,Q1数据库!H:I,2,0)</f>
        <v>#VALUE!</v>
      </c>
      <c r="N97" s="19" t="e">
        <f t="shared" si="11"/>
        <v>#VALUE!</v>
      </c>
      <c r="O97" s="18" t="e">
        <f>VLOOKUP(F97,Q1数据库!C:G,4,0)</f>
        <v>#N/A</v>
      </c>
      <c r="P97" s="18" t="e">
        <f>VLOOKUP(F97,Q1数据库!C:G,5,0)</f>
        <v>#N/A</v>
      </c>
      <c r="Q97" s="18"/>
    </row>
    <row r="98" spans="1:17" x14ac:dyDescent="0.25">
      <c r="A98" s="22"/>
      <c r="B98" s="55"/>
      <c r="C98" s="3"/>
      <c r="D98" s="55"/>
      <c r="E98" s="18" t="e">
        <f t="shared" si="6"/>
        <v>#VALUE!</v>
      </c>
      <c r="F98" s="18" t="str">
        <f t="shared" si="7"/>
        <v/>
      </c>
      <c r="G98" s="18" t="e">
        <f t="shared" si="8"/>
        <v>#VALUE!</v>
      </c>
      <c r="H98" s="18" t="e">
        <f t="shared" si="9"/>
        <v>#VALUE!</v>
      </c>
      <c r="I98" s="18" t="e">
        <f t="shared" si="10"/>
        <v>#VALUE!</v>
      </c>
      <c r="J98" s="18" t="e">
        <f>VLOOKUP(F98,Q1数据库!C:G,2,0)</f>
        <v>#N/A</v>
      </c>
      <c r="K98" s="18" t="e">
        <f>VLOOKUP(F98,Q1数据库!C:G,3,0)</f>
        <v>#N/A</v>
      </c>
      <c r="L98" s="18" t="e">
        <f>VLOOKUP(G98,Q1数据库!H:I,2,0)</f>
        <v>#VALUE!</v>
      </c>
      <c r="M98" s="18" t="e">
        <f>VLOOKUP(H98,Q1数据库!H:I,2,0)</f>
        <v>#VALUE!</v>
      </c>
      <c r="N98" s="19" t="e">
        <f t="shared" si="11"/>
        <v>#VALUE!</v>
      </c>
      <c r="O98" s="18" t="e">
        <f>VLOOKUP(F98,Q1数据库!C:G,4,0)</f>
        <v>#N/A</v>
      </c>
      <c r="P98" s="18" t="e">
        <f>VLOOKUP(F98,Q1数据库!C:G,5,0)</f>
        <v>#N/A</v>
      </c>
      <c r="Q98" s="18"/>
    </row>
    <row r="99" spans="1:17" x14ac:dyDescent="0.25">
      <c r="A99" s="22"/>
      <c r="B99" s="55"/>
      <c r="C99" s="3"/>
      <c r="D99" s="55"/>
      <c r="E99" s="18" t="e">
        <f t="shared" si="6"/>
        <v>#VALUE!</v>
      </c>
      <c r="F99" s="18" t="str">
        <f t="shared" si="7"/>
        <v/>
      </c>
      <c r="G99" s="18" t="e">
        <f t="shared" si="8"/>
        <v>#VALUE!</v>
      </c>
      <c r="H99" s="18" t="e">
        <f t="shared" si="9"/>
        <v>#VALUE!</v>
      </c>
      <c r="I99" s="18" t="e">
        <f t="shared" si="10"/>
        <v>#VALUE!</v>
      </c>
      <c r="J99" s="18" t="e">
        <f>VLOOKUP(F99,Q1数据库!C:G,2,0)</f>
        <v>#N/A</v>
      </c>
      <c r="K99" s="18" t="e">
        <f>VLOOKUP(F99,Q1数据库!C:G,3,0)</f>
        <v>#N/A</v>
      </c>
      <c r="L99" s="18" t="e">
        <f>VLOOKUP(G99,Q1数据库!H:I,2,0)</f>
        <v>#VALUE!</v>
      </c>
      <c r="M99" s="18" t="e">
        <f>VLOOKUP(H99,Q1数据库!H:I,2,0)</f>
        <v>#VALUE!</v>
      </c>
      <c r="N99" s="19" t="e">
        <f t="shared" si="11"/>
        <v>#VALUE!</v>
      </c>
      <c r="O99" s="18" t="e">
        <f>VLOOKUP(F99,Q1数据库!C:G,4,0)</f>
        <v>#N/A</v>
      </c>
      <c r="P99" s="18" t="e">
        <f>VLOOKUP(F99,Q1数据库!C:G,5,0)</f>
        <v>#N/A</v>
      </c>
      <c r="Q99" s="18"/>
    </row>
    <row r="100" spans="1:17" x14ac:dyDescent="0.25">
      <c r="A100" s="22"/>
      <c r="B100" s="55"/>
      <c r="C100" s="3"/>
      <c r="D100" s="55"/>
      <c r="E100" s="18" t="e">
        <f t="shared" si="6"/>
        <v>#VALUE!</v>
      </c>
      <c r="F100" s="18" t="str">
        <f t="shared" si="7"/>
        <v/>
      </c>
      <c r="G100" s="18" t="e">
        <f t="shared" si="8"/>
        <v>#VALUE!</v>
      </c>
      <c r="H100" s="18" t="e">
        <f t="shared" si="9"/>
        <v>#VALUE!</v>
      </c>
      <c r="I100" s="18" t="e">
        <f t="shared" si="10"/>
        <v>#VALUE!</v>
      </c>
      <c r="J100" s="18" t="e">
        <f>VLOOKUP(F100,Q1数据库!C:G,2,0)</f>
        <v>#N/A</v>
      </c>
      <c r="K100" s="18" t="e">
        <f>VLOOKUP(F100,Q1数据库!C:G,3,0)</f>
        <v>#N/A</v>
      </c>
      <c r="L100" s="18" t="e">
        <f>VLOOKUP(G100,Q1数据库!H:I,2,0)</f>
        <v>#VALUE!</v>
      </c>
      <c r="M100" s="18" t="e">
        <f>VLOOKUP(H100,Q1数据库!H:I,2,0)</f>
        <v>#VALUE!</v>
      </c>
      <c r="N100" s="19" t="e">
        <f t="shared" si="11"/>
        <v>#VALUE!</v>
      </c>
      <c r="O100" s="18" t="e">
        <f>VLOOKUP(F100,Q1数据库!C:G,4,0)</f>
        <v>#N/A</v>
      </c>
      <c r="P100" s="18" t="e">
        <f>VLOOKUP(F100,Q1数据库!C:G,5,0)</f>
        <v>#N/A</v>
      </c>
      <c r="Q100" s="18"/>
    </row>
  </sheetData>
  <sheetProtection algorithmName="SHA-512" hashValue="HB5Zfx/HeQxTueZo1iksfirtUgrJCIow218BxMHSfYzB8Z02lGp+f38bktkGUCpTdF1BSf6Ih1VDF7avvAv6hw==" saltValue="mFpcBxa8RzRpS3qfLdUFdg==" spinCount="100000" sheet="1" objects="1" scenarios="1"/>
  <protectedRanges>
    <protectedRange sqref="A2:D1000" name="区域1_1"/>
  </protectedRanges>
  <phoneticPr fontId="5" type="noConversion"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AF647-2FFF-4162-B33E-16415974A8D0}">
  <sheetPr codeName="Sheet138"/>
  <dimension ref="A1:I37"/>
  <sheetViews>
    <sheetView workbookViewId="0"/>
  </sheetViews>
  <sheetFormatPr defaultRowHeight="14" x14ac:dyDescent="0.25"/>
  <cols>
    <col min="1" max="1" width="16.90625" bestFit="1" customWidth="1"/>
    <col min="8" max="8" width="12.453125" bestFit="1" customWidth="1"/>
    <col min="9" max="9" width="8.26953125" bestFit="1" customWidth="1"/>
  </cols>
  <sheetData>
    <row r="1" spans="1:9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</row>
    <row r="2" spans="1:9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45" t="s">
        <v>68</v>
      </c>
      <c r="I2" s="45" t="s">
        <v>253</v>
      </c>
    </row>
    <row r="3" spans="1:9" x14ac:dyDescent="0.25">
      <c r="A3" s="55" t="s">
        <v>624</v>
      </c>
      <c r="B3" s="55" t="s">
        <v>622</v>
      </c>
      <c r="C3" s="3" t="s">
        <v>191</v>
      </c>
      <c r="D3" s="55" t="s">
        <v>149</v>
      </c>
      <c r="E3" s="1" t="s">
        <v>14</v>
      </c>
      <c r="F3" s="1" t="s">
        <v>15</v>
      </c>
      <c r="G3" s="1" t="s">
        <v>7</v>
      </c>
      <c r="H3" s="45">
        <v>6</v>
      </c>
      <c r="I3" s="45">
        <v>10.199999999999999</v>
      </c>
    </row>
    <row r="4" spans="1:9" x14ac:dyDescent="0.25">
      <c r="A4" s="3"/>
      <c r="B4" s="1"/>
      <c r="C4" s="3" t="s">
        <v>192</v>
      </c>
      <c r="D4" s="55" t="s">
        <v>149</v>
      </c>
      <c r="E4" s="3" t="s">
        <v>413</v>
      </c>
      <c r="F4" s="1" t="s">
        <v>15</v>
      </c>
      <c r="G4" s="1" t="s">
        <v>7</v>
      </c>
      <c r="H4" s="45">
        <v>8</v>
      </c>
      <c r="I4" s="45">
        <v>13.5</v>
      </c>
    </row>
    <row r="5" spans="1:9" x14ac:dyDescent="0.25">
      <c r="A5" s="3"/>
      <c r="B5" s="1"/>
      <c r="C5" s="3" t="s">
        <v>193</v>
      </c>
      <c r="D5" s="55" t="s">
        <v>149</v>
      </c>
      <c r="E5" s="3" t="s">
        <v>145</v>
      </c>
      <c r="F5" s="1" t="s">
        <v>15</v>
      </c>
      <c r="G5" s="1" t="s">
        <v>7</v>
      </c>
      <c r="H5" s="45">
        <v>10</v>
      </c>
      <c r="I5" s="45">
        <v>17.2</v>
      </c>
    </row>
    <row r="6" spans="1:9" x14ac:dyDescent="0.25">
      <c r="H6" s="45">
        <v>15</v>
      </c>
      <c r="I6" s="45">
        <v>21.3</v>
      </c>
    </row>
    <row r="7" spans="1:9" x14ac:dyDescent="0.25">
      <c r="H7" s="45">
        <v>20</v>
      </c>
      <c r="I7" s="45">
        <v>26.9</v>
      </c>
    </row>
    <row r="8" spans="1:9" x14ac:dyDescent="0.25">
      <c r="H8" s="45">
        <v>25</v>
      </c>
      <c r="I8" s="45">
        <v>33.700000000000003</v>
      </c>
    </row>
    <row r="9" spans="1:9" x14ac:dyDescent="0.25">
      <c r="H9" s="45">
        <v>32</v>
      </c>
      <c r="I9" s="45">
        <v>42.4</v>
      </c>
    </row>
    <row r="10" spans="1:9" x14ac:dyDescent="0.25">
      <c r="H10" s="45">
        <v>40</v>
      </c>
      <c r="I10" s="45">
        <v>48.3</v>
      </c>
    </row>
    <row r="11" spans="1:9" x14ac:dyDescent="0.25">
      <c r="H11" s="45">
        <v>50</v>
      </c>
      <c r="I11" s="45">
        <v>60.3</v>
      </c>
    </row>
    <row r="12" spans="1:9" x14ac:dyDescent="0.25">
      <c r="H12" s="45">
        <v>65</v>
      </c>
      <c r="I12" s="45">
        <v>76.099999999999994</v>
      </c>
    </row>
    <row r="13" spans="1:9" x14ac:dyDescent="0.25">
      <c r="H13" s="45">
        <v>80</v>
      </c>
      <c r="I13" s="45">
        <v>88.9</v>
      </c>
    </row>
    <row r="14" spans="1:9" x14ac:dyDescent="0.25">
      <c r="H14" s="45">
        <v>100</v>
      </c>
      <c r="I14" s="45">
        <v>114.3</v>
      </c>
    </row>
    <row r="15" spans="1:9" x14ac:dyDescent="0.25">
      <c r="H15" s="45">
        <v>125</v>
      </c>
      <c r="I15" s="45">
        <v>139.69999999999999</v>
      </c>
    </row>
    <row r="16" spans="1:9" x14ac:dyDescent="0.25">
      <c r="H16" s="45">
        <v>150</v>
      </c>
      <c r="I16" s="45">
        <v>168.3</v>
      </c>
    </row>
    <row r="17" spans="8:9" x14ac:dyDescent="0.25">
      <c r="H17" s="45">
        <v>200</v>
      </c>
      <c r="I17" s="45">
        <v>219.1</v>
      </c>
    </row>
    <row r="18" spans="8:9" x14ac:dyDescent="0.25">
      <c r="H18" s="45">
        <v>250</v>
      </c>
      <c r="I18" s="45">
        <v>273</v>
      </c>
    </row>
    <row r="19" spans="8:9" x14ac:dyDescent="0.25">
      <c r="H19" s="45">
        <v>300</v>
      </c>
      <c r="I19" s="45">
        <v>323.89999999999998</v>
      </c>
    </row>
    <row r="20" spans="8:9" x14ac:dyDescent="0.25">
      <c r="H20" s="45">
        <v>350</v>
      </c>
      <c r="I20" s="45">
        <v>355.6</v>
      </c>
    </row>
    <row r="21" spans="8:9" x14ac:dyDescent="0.25">
      <c r="H21" s="45">
        <v>400</v>
      </c>
      <c r="I21" s="45">
        <v>406.4</v>
      </c>
    </row>
    <row r="22" spans="8:9" x14ac:dyDescent="0.25">
      <c r="H22" s="45">
        <v>450</v>
      </c>
      <c r="I22" s="45">
        <v>457</v>
      </c>
    </row>
    <row r="23" spans="8:9" x14ac:dyDescent="0.25">
      <c r="H23" s="45">
        <v>500</v>
      </c>
      <c r="I23" s="45">
        <v>508</v>
      </c>
    </row>
    <row r="24" spans="8:9" x14ac:dyDescent="0.25">
      <c r="H24" s="45">
        <v>550</v>
      </c>
      <c r="I24" s="45">
        <v>559</v>
      </c>
    </row>
    <row r="25" spans="8:9" x14ac:dyDescent="0.25">
      <c r="H25" s="45">
        <v>600</v>
      </c>
      <c r="I25" s="45">
        <v>610</v>
      </c>
    </row>
    <row r="26" spans="8:9" x14ac:dyDescent="0.25">
      <c r="H26" s="45">
        <v>650</v>
      </c>
      <c r="I26" s="45">
        <v>660</v>
      </c>
    </row>
    <row r="27" spans="8:9" x14ac:dyDescent="0.25">
      <c r="H27" s="45">
        <v>700</v>
      </c>
      <c r="I27" s="45">
        <v>711</v>
      </c>
    </row>
    <row r="28" spans="8:9" x14ac:dyDescent="0.25">
      <c r="H28" s="45">
        <v>750</v>
      </c>
      <c r="I28" s="45">
        <v>762</v>
      </c>
    </row>
    <row r="29" spans="8:9" x14ac:dyDescent="0.25">
      <c r="H29" s="45">
        <v>800</v>
      </c>
      <c r="I29" s="45">
        <v>813</v>
      </c>
    </row>
    <row r="30" spans="8:9" x14ac:dyDescent="0.25">
      <c r="H30" s="45">
        <v>850</v>
      </c>
      <c r="I30" s="45">
        <v>864</v>
      </c>
    </row>
    <row r="31" spans="8:9" x14ac:dyDescent="0.25">
      <c r="H31" s="45">
        <v>900</v>
      </c>
      <c r="I31" s="45">
        <v>914</v>
      </c>
    </row>
    <row r="32" spans="8:9" x14ac:dyDescent="0.25">
      <c r="H32" s="45">
        <v>950</v>
      </c>
      <c r="I32" s="45">
        <v>965</v>
      </c>
    </row>
    <row r="33" spans="8:9" x14ac:dyDescent="0.25">
      <c r="H33" s="45">
        <v>1000</v>
      </c>
      <c r="I33" s="45">
        <v>1016</v>
      </c>
    </row>
    <row r="34" spans="8:9" x14ac:dyDescent="0.25">
      <c r="H34" s="45">
        <v>1050</v>
      </c>
      <c r="I34" s="45">
        <v>1067</v>
      </c>
    </row>
    <row r="35" spans="8:9" x14ac:dyDescent="0.25">
      <c r="H35" s="45">
        <v>1100</v>
      </c>
      <c r="I35" s="45">
        <v>1118</v>
      </c>
    </row>
    <row r="36" spans="8:9" x14ac:dyDescent="0.25">
      <c r="H36" s="45">
        <v>1150</v>
      </c>
      <c r="I36" s="45">
        <v>1168</v>
      </c>
    </row>
    <row r="37" spans="8:9" x14ac:dyDescent="0.25">
      <c r="H37" s="45">
        <v>1200</v>
      </c>
      <c r="I37" s="45">
        <v>1219</v>
      </c>
    </row>
  </sheetData>
  <sheetProtection algorithmName="SHA-512" hashValue="R+iZXqb/pzyi+iZvee+1GIa8Ni+yaNxERqRKUGm0nhQNXI1EHH1arupIaCD42DJEZghdC2R3BP/8vcZ+UiSy+g==" saltValue="kK7YQKWdQQoVPv3VQrV7kw==" spinCount="100000" sheet="1" objects="1" scenarios="1"/>
  <mergeCells count="1">
    <mergeCell ref="C1:G1"/>
  </mergeCells>
  <phoneticPr fontId="5" type="noConversion"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8ED05-E1E7-46A2-93E4-6FF27DC65A5C}">
  <sheetPr codeName="Sheet139"/>
  <dimension ref="A1:Q100"/>
  <sheetViews>
    <sheetView workbookViewId="0">
      <selection activeCell="N2" sqref="N2"/>
    </sheetView>
  </sheetViews>
  <sheetFormatPr defaultRowHeight="14" x14ac:dyDescent="0.25"/>
  <cols>
    <col min="1" max="1" width="16.90625" bestFit="1" customWidth="1"/>
    <col min="2" max="2" width="20" bestFit="1" customWidth="1"/>
    <col min="3" max="6" width="5.26953125" bestFit="1" customWidth="1"/>
    <col min="7" max="7" width="11.36328125" bestFit="1" customWidth="1"/>
    <col min="8" max="8" width="13.453125" bestFit="1" customWidth="1"/>
    <col min="9" max="9" width="5.26953125" bestFit="1" customWidth="1"/>
    <col min="10" max="10" width="11.36328125" bestFit="1" customWidth="1"/>
    <col min="11" max="11" width="7.26953125" bestFit="1" customWidth="1"/>
    <col min="12" max="12" width="14.6328125" bestFit="1" customWidth="1"/>
    <col min="13" max="13" width="16.90625" bestFit="1" customWidth="1"/>
    <col min="14" max="14" width="7.26953125" bestFit="1" customWidth="1"/>
    <col min="15" max="15" width="5.26953125" bestFit="1" customWidth="1"/>
    <col min="16" max="16" width="6.26953125" bestFit="1" customWidth="1"/>
    <col min="17" max="17" width="5.26953125" bestFit="1" customWidth="1"/>
  </cols>
  <sheetData>
    <row r="1" spans="1:17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625</v>
      </c>
      <c r="H1" s="18" t="s">
        <v>626</v>
      </c>
      <c r="I1" s="18" t="s">
        <v>627</v>
      </c>
      <c r="J1" s="18" t="s">
        <v>48</v>
      </c>
      <c r="K1" s="18" t="s">
        <v>82</v>
      </c>
      <c r="L1" s="18" t="s">
        <v>636</v>
      </c>
      <c r="M1" s="18" t="s">
        <v>637</v>
      </c>
      <c r="N1" s="19" t="s">
        <v>79</v>
      </c>
      <c r="O1" s="18" t="s">
        <v>3</v>
      </c>
      <c r="P1" s="18" t="s">
        <v>160</v>
      </c>
      <c r="Q1" s="18" t="s">
        <v>5</v>
      </c>
    </row>
    <row r="2" spans="1:17" x14ac:dyDescent="0.25">
      <c r="A2" s="22"/>
      <c r="B2" s="55"/>
      <c r="C2" s="3"/>
      <c r="D2" s="55"/>
      <c r="E2" s="18" t="e">
        <f>VALUE(TRIM(MID(SUBSTITUTE($B2,"-",REPT(" ",99)),COLUMN(B2)*99-98,99)))</f>
        <v>#VALUE!</v>
      </c>
      <c r="F2" s="18" t="str">
        <f>TRIM(MID(SUBSTITUTE($B2,"-",REPT(" ",99)),COLUMN(C2)*99-98,99))</f>
        <v/>
      </c>
      <c r="G2" s="18" t="e">
        <f>VALUE(TRIM(MID(SUBSTITUTE($B2,"-",REPT(" ",99)),COLUMN(D2)*99-98,99)))</f>
        <v>#VALUE!</v>
      </c>
      <c r="H2" s="18" t="e">
        <f>VALUE(TRIM(MID(SUBSTITUTE($B2,"-",REPT(" ",99)),COLUMN(E2)*99-98,99)))</f>
        <v>#VALUE!</v>
      </c>
      <c r="I2" s="18" t="e">
        <f>VALUE(TRIM(MID(SUBSTITUTE($B2,"-",REPT(" ",99)),COLUMN(F2)*99-98,99)))</f>
        <v>#VALUE!</v>
      </c>
      <c r="J2" s="18" t="e">
        <f>VLOOKUP(F2,Q2数据库!C:G,2,0)</f>
        <v>#N/A</v>
      </c>
      <c r="K2" s="18" t="e">
        <f>VLOOKUP(F2,Q2数据库!C:G,3,0)</f>
        <v>#N/A</v>
      </c>
      <c r="L2" s="18" t="e">
        <f>VLOOKUP(G2,Q2数据库!H:I,2,0)</f>
        <v>#VALUE!</v>
      </c>
      <c r="M2" s="18" t="e">
        <f>VLOOKUP(H2,Q2数据库!H:I,2,0)</f>
        <v>#VALUE!</v>
      </c>
      <c r="N2" s="19" t="e">
        <f>((I2+L2/2+M2/2+100)/1000)*C2</f>
        <v>#VALUE!</v>
      </c>
      <c r="O2" s="18" t="e">
        <f>VLOOKUP(F2,Q2数据库!C:G,4,0)</f>
        <v>#N/A</v>
      </c>
      <c r="P2" s="18" t="e">
        <f>VLOOKUP(F2,Q2数据库!C:G,5,0)</f>
        <v>#N/A</v>
      </c>
      <c r="Q2" s="18"/>
    </row>
    <row r="3" spans="1:17" x14ac:dyDescent="0.25">
      <c r="A3" s="22"/>
      <c r="B3" s="55"/>
      <c r="C3" s="3"/>
      <c r="D3" s="55"/>
      <c r="E3" s="18" t="e">
        <f t="shared" ref="E3:E7" si="0">VALUE(TRIM(MID(SUBSTITUTE($B3,"-",REPT(" ",99)),COLUMN(B3)*99-98,99)))</f>
        <v>#VALUE!</v>
      </c>
      <c r="F3" s="18" t="str">
        <f t="shared" ref="F3:F7" si="1">TRIM(MID(SUBSTITUTE($B3,"-",REPT(" ",99)),COLUMN(C3)*99-98,99))</f>
        <v/>
      </c>
      <c r="G3" s="18" t="e">
        <f t="shared" ref="G3:I7" si="2">VALUE(TRIM(MID(SUBSTITUTE($B3,"-",REPT(" ",99)),COLUMN(D3)*99-98,99)))</f>
        <v>#VALUE!</v>
      </c>
      <c r="H3" s="18" t="e">
        <f t="shared" si="2"/>
        <v>#VALUE!</v>
      </c>
      <c r="I3" s="18" t="e">
        <f t="shared" si="2"/>
        <v>#VALUE!</v>
      </c>
      <c r="J3" s="18" t="e">
        <f>VLOOKUP(F3,Q2数据库!C:G,2,0)</f>
        <v>#N/A</v>
      </c>
      <c r="K3" s="18" t="e">
        <f>VLOOKUP(F3,Q2数据库!C:G,3,0)</f>
        <v>#N/A</v>
      </c>
      <c r="L3" s="18" t="e">
        <f>VLOOKUP(G3,Q2数据库!H:I,2,0)</f>
        <v>#VALUE!</v>
      </c>
      <c r="M3" s="18" t="e">
        <f>VLOOKUP(H3,Q2数据库!H:I,2,0)</f>
        <v>#VALUE!</v>
      </c>
      <c r="N3" s="19" t="e">
        <f t="shared" ref="N3:N7" si="3">((I3+L3/2+M3/2+100)/1000)*C3</f>
        <v>#VALUE!</v>
      </c>
      <c r="O3" s="18" t="e">
        <f>VLOOKUP(F3,Q2数据库!C:G,4,0)</f>
        <v>#N/A</v>
      </c>
      <c r="P3" s="18" t="e">
        <f>VLOOKUP(F3,Q2数据库!C:G,5,0)</f>
        <v>#N/A</v>
      </c>
      <c r="Q3" s="18"/>
    </row>
    <row r="4" spans="1:17" x14ac:dyDescent="0.25">
      <c r="A4" s="22"/>
      <c r="B4" s="55"/>
      <c r="C4" s="3"/>
      <c r="D4" s="55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 t="shared" si="2"/>
        <v>#VALUE!</v>
      </c>
      <c r="J4" s="18" t="e">
        <f>VLOOKUP(F4,Q2数据库!C:G,2,0)</f>
        <v>#N/A</v>
      </c>
      <c r="K4" s="18" t="e">
        <f>VLOOKUP(F4,Q2数据库!C:G,3,0)</f>
        <v>#N/A</v>
      </c>
      <c r="L4" s="18" t="e">
        <f>VLOOKUP(G4,Q2数据库!H:I,2,0)</f>
        <v>#VALUE!</v>
      </c>
      <c r="M4" s="18" t="e">
        <f>VLOOKUP(H4,Q2数据库!H:I,2,0)</f>
        <v>#VALUE!</v>
      </c>
      <c r="N4" s="19" t="e">
        <f t="shared" si="3"/>
        <v>#VALUE!</v>
      </c>
      <c r="O4" s="18" t="e">
        <f>VLOOKUP(F4,Q2数据库!C:G,4,0)</f>
        <v>#N/A</v>
      </c>
      <c r="P4" s="18" t="e">
        <f>VLOOKUP(F4,Q2数据库!C:G,5,0)</f>
        <v>#N/A</v>
      </c>
      <c r="Q4" s="18"/>
    </row>
    <row r="5" spans="1:17" x14ac:dyDescent="0.25">
      <c r="A5" s="22"/>
      <c r="B5" s="55"/>
      <c r="C5" s="3"/>
      <c r="D5" s="55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 t="shared" si="2"/>
        <v>#VALUE!</v>
      </c>
      <c r="J5" s="18" t="e">
        <f>VLOOKUP(F5,Q2数据库!C:G,2,0)</f>
        <v>#N/A</v>
      </c>
      <c r="K5" s="18" t="e">
        <f>VLOOKUP(F5,Q2数据库!C:G,3,0)</f>
        <v>#N/A</v>
      </c>
      <c r="L5" s="18" t="e">
        <f>VLOOKUP(G5,Q2数据库!H:I,2,0)</f>
        <v>#VALUE!</v>
      </c>
      <c r="M5" s="18" t="e">
        <f>VLOOKUP(H5,Q2数据库!H:I,2,0)</f>
        <v>#VALUE!</v>
      </c>
      <c r="N5" s="19" t="e">
        <f t="shared" si="3"/>
        <v>#VALUE!</v>
      </c>
      <c r="O5" s="18" t="e">
        <f>VLOOKUP(F5,Q2数据库!C:G,4,0)</f>
        <v>#N/A</v>
      </c>
      <c r="P5" s="18" t="e">
        <f>VLOOKUP(F5,Q2数据库!C:G,5,0)</f>
        <v>#N/A</v>
      </c>
      <c r="Q5" s="18"/>
    </row>
    <row r="6" spans="1:17" x14ac:dyDescent="0.25">
      <c r="A6" s="22"/>
      <c r="B6" s="55"/>
      <c r="C6" s="3"/>
      <c r="D6" s="55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 t="shared" si="2"/>
        <v>#VALUE!</v>
      </c>
      <c r="J6" s="18" t="e">
        <f>VLOOKUP(F6,Q2数据库!C:G,2,0)</f>
        <v>#N/A</v>
      </c>
      <c r="K6" s="18" t="e">
        <f>VLOOKUP(F6,Q2数据库!C:G,3,0)</f>
        <v>#N/A</v>
      </c>
      <c r="L6" s="18" t="e">
        <f>VLOOKUP(G6,Q2数据库!H:I,2,0)</f>
        <v>#VALUE!</v>
      </c>
      <c r="M6" s="18" t="e">
        <f>VLOOKUP(H6,Q2数据库!H:I,2,0)</f>
        <v>#VALUE!</v>
      </c>
      <c r="N6" s="19" t="e">
        <f t="shared" si="3"/>
        <v>#VALUE!</v>
      </c>
      <c r="O6" s="18" t="e">
        <f>VLOOKUP(F6,Q2数据库!C:G,4,0)</f>
        <v>#N/A</v>
      </c>
      <c r="P6" s="18" t="e">
        <f>VLOOKUP(F6,Q2数据库!C:G,5,0)</f>
        <v>#N/A</v>
      </c>
      <c r="Q6" s="18"/>
    </row>
    <row r="7" spans="1:17" x14ac:dyDescent="0.25">
      <c r="A7" s="22"/>
      <c r="B7" s="55"/>
      <c r="C7" s="3"/>
      <c r="D7" s="55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 t="shared" si="2"/>
        <v>#VALUE!</v>
      </c>
      <c r="J7" s="18" t="e">
        <f>VLOOKUP(F7,Q2数据库!C:G,2,0)</f>
        <v>#N/A</v>
      </c>
      <c r="K7" s="18" t="e">
        <f>VLOOKUP(F7,Q2数据库!C:G,3,0)</f>
        <v>#N/A</v>
      </c>
      <c r="L7" s="18" t="e">
        <f>VLOOKUP(G7,Q2数据库!H:I,2,0)</f>
        <v>#VALUE!</v>
      </c>
      <c r="M7" s="18" t="e">
        <f>VLOOKUP(H7,Q2数据库!H:I,2,0)</f>
        <v>#VALUE!</v>
      </c>
      <c r="N7" s="19" t="e">
        <f t="shared" si="3"/>
        <v>#VALUE!</v>
      </c>
      <c r="O7" s="18" t="e">
        <f>VLOOKUP(F7,Q2数据库!C:G,4,0)</f>
        <v>#N/A</v>
      </c>
      <c r="P7" s="18" t="e">
        <f>VLOOKUP(F7,Q2数据库!C:G,5,0)</f>
        <v>#N/A</v>
      </c>
      <c r="Q7" s="18"/>
    </row>
    <row r="8" spans="1:17" x14ac:dyDescent="0.25">
      <c r="A8" s="22"/>
      <c r="B8" s="55"/>
      <c r="C8" s="3"/>
      <c r="D8" s="55"/>
      <c r="E8" s="18" t="e">
        <f t="shared" ref="E8:E71" si="4">VALUE(TRIM(MID(SUBSTITUTE($B8,"-",REPT(" ",99)),COLUMN(B8)*99-98,99)))</f>
        <v>#VALUE!</v>
      </c>
      <c r="F8" s="18" t="str">
        <f t="shared" ref="F8:F71" si="5">TRIM(MID(SUBSTITUTE($B8,"-",REPT(" ",99)),COLUMN(C8)*99-98,99))</f>
        <v/>
      </c>
      <c r="G8" s="18" t="e">
        <f t="shared" ref="G8:G71" si="6">VALUE(TRIM(MID(SUBSTITUTE($B8,"-",REPT(" ",99)),COLUMN(D8)*99-98,99)))</f>
        <v>#VALUE!</v>
      </c>
      <c r="H8" s="18" t="e">
        <f t="shared" ref="H8:H71" si="7">VALUE(TRIM(MID(SUBSTITUTE($B8,"-",REPT(" ",99)),COLUMN(E8)*99-98,99)))</f>
        <v>#VALUE!</v>
      </c>
      <c r="I8" s="18" t="e">
        <f t="shared" ref="I8:I71" si="8">VALUE(TRIM(MID(SUBSTITUTE($B8,"-",REPT(" ",99)),COLUMN(F8)*99-98,99)))</f>
        <v>#VALUE!</v>
      </c>
      <c r="J8" s="18" t="e">
        <f>VLOOKUP(F8,Q2数据库!C:G,2,0)</f>
        <v>#N/A</v>
      </c>
      <c r="K8" s="18" t="e">
        <f>VLOOKUP(F8,Q2数据库!C:G,3,0)</f>
        <v>#N/A</v>
      </c>
      <c r="L8" s="18" t="e">
        <f>VLOOKUP(G8,Q2数据库!H:I,2,0)</f>
        <v>#VALUE!</v>
      </c>
      <c r="M8" s="18" t="e">
        <f>VLOOKUP(H8,Q2数据库!H:I,2,0)</f>
        <v>#VALUE!</v>
      </c>
      <c r="N8" s="19" t="e">
        <f t="shared" ref="N8:N71" si="9">((I8+L8/2+M8/2+100)/1000)*C8</f>
        <v>#VALUE!</v>
      </c>
      <c r="O8" s="18" t="e">
        <f>VLOOKUP(F8,Q2数据库!C:G,4,0)</f>
        <v>#N/A</v>
      </c>
      <c r="P8" s="18" t="e">
        <f>VLOOKUP(F8,Q2数据库!C:G,5,0)</f>
        <v>#N/A</v>
      </c>
      <c r="Q8" s="18"/>
    </row>
    <row r="9" spans="1:17" x14ac:dyDescent="0.25">
      <c r="A9" s="22"/>
      <c r="B9" s="55"/>
      <c r="C9" s="3"/>
      <c r="D9" s="55"/>
      <c r="E9" s="18" t="e">
        <f t="shared" si="4"/>
        <v>#VALUE!</v>
      </c>
      <c r="F9" s="18" t="str">
        <f t="shared" si="5"/>
        <v/>
      </c>
      <c r="G9" s="18" t="e">
        <f t="shared" si="6"/>
        <v>#VALUE!</v>
      </c>
      <c r="H9" s="18" t="e">
        <f t="shared" si="7"/>
        <v>#VALUE!</v>
      </c>
      <c r="I9" s="18" t="e">
        <f t="shared" si="8"/>
        <v>#VALUE!</v>
      </c>
      <c r="J9" s="18" t="e">
        <f>VLOOKUP(F9,Q2数据库!C:G,2,0)</f>
        <v>#N/A</v>
      </c>
      <c r="K9" s="18" t="e">
        <f>VLOOKUP(F9,Q2数据库!C:G,3,0)</f>
        <v>#N/A</v>
      </c>
      <c r="L9" s="18" t="e">
        <f>VLOOKUP(G9,Q2数据库!H:I,2,0)</f>
        <v>#VALUE!</v>
      </c>
      <c r="M9" s="18" t="e">
        <f>VLOOKUP(H9,Q2数据库!H:I,2,0)</f>
        <v>#VALUE!</v>
      </c>
      <c r="N9" s="19" t="e">
        <f t="shared" si="9"/>
        <v>#VALUE!</v>
      </c>
      <c r="O9" s="18" t="e">
        <f>VLOOKUP(F9,Q2数据库!C:G,4,0)</f>
        <v>#N/A</v>
      </c>
      <c r="P9" s="18" t="e">
        <f>VLOOKUP(F9,Q2数据库!C:G,5,0)</f>
        <v>#N/A</v>
      </c>
      <c r="Q9" s="18"/>
    </row>
    <row r="10" spans="1:17" x14ac:dyDescent="0.25">
      <c r="A10" s="22"/>
      <c r="B10" s="55"/>
      <c r="C10" s="3"/>
      <c r="D10" s="55"/>
      <c r="E10" s="18" t="e">
        <f t="shared" si="4"/>
        <v>#VALUE!</v>
      </c>
      <c r="F10" s="18" t="str">
        <f t="shared" si="5"/>
        <v/>
      </c>
      <c r="G10" s="18" t="e">
        <f t="shared" si="6"/>
        <v>#VALUE!</v>
      </c>
      <c r="H10" s="18" t="e">
        <f t="shared" si="7"/>
        <v>#VALUE!</v>
      </c>
      <c r="I10" s="18" t="e">
        <f t="shared" si="8"/>
        <v>#VALUE!</v>
      </c>
      <c r="J10" s="18" t="e">
        <f>VLOOKUP(F10,Q2数据库!C:G,2,0)</f>
        <v>#N/A</v>
      </c>
      <c r="K10" s="18" t="e">
        <f>VLOOKUP(F10,Q2数据库!C:G,3,0)</f>
        <v>#N/A</v>
      </c>
      <c r="L10" s="18" t="e">
        <f>VLOOKUP(G10,Q2数据库!H:I,2,0)</f>
        <v>#VALUE!</v>
      </c>
      <c r="M10" s="18" t="e">
        <f>VLOOKUP(H10,Q2数据库!H:I,2,0)</f>
        <v>#VALUE!</v>
      </c>
      <c r="N10" s="19" t="e">
        <f t="shared" si="9"/>
        <v>#VALUE!</v>
      </c>
      <c r="O10" s="18" t="e">
        <f>VLOOKUP(F10,Q2数据库!C:G,4,0)</f>
        <v>#N/A</v>
      </c>
      <c r="P10" s="18" t="e">
        <f>VLOOKUP(F10,Q2数据库!C:G,5,0)</f>
        <v>#N/A</v>
      </c>
      <c r="Q10" s="18"/>
    </row>
    <row r="11" spans="1:17" x14ac:dyDescent="0.25">
      <c r="A11" s="22"/>
      <c r="B11" s="55"/>
      <c r="C11" s="3"/>
      <c r="D11" s="55"/>
      <c r="E11" s="18" t="e">
        <f t="shared" si="4"/>
        <v>#VALUE!</v>
      </c>
      <c r="F11" s="18" t="str">
        <f t="shared" si="5"/>
        <v/>
      </c>
      <c r="G11" s="18" t="e">
        <f t="shared" si="6"/>
        <v>#VALUE!</v>
      </c>
      <c r="H11" s="18" t="e">
        <f t="shared" si="7"/>
        <v>#VALUE!</v>
      </c>
      <c r="I11" s="18" t="e">
        <f t="shared" si="8"/>
        <v>#VALUE!</v>
      </c>
      <c r="J11" s="18" t="e">
        <f>VLOOKUP(F11,Q2数据库!C:G,2,0)</f>
        <v>#N/A</v>
      </c>
      <c r="K11" s="18" t="e">
        <f>VLOOKUP(F11,Q2数据库!C:G,3,0)</f>
        <v>#N/A</v>
      </c>
      <c r="L11" s="18" t="e">
        <f>VLOOKUP(G11,Q2数据库!H:I,2,0)</f>
        <v>#VALUE!</v>
      </c>
      <c r="M11" s="18" t="e">
        <f>VLOOKUP(H11,Q2数据库!H:I,2,0)</f>
        <v>#VALUE!</v>
      </c>
      <c r="N11" s="19" t="e">
        <f t="shared" si="9"/>
        <v>#VALUE!</v>
      </c>
      <c r="O11" s="18" t="e">
        <f>VLOOKUP(F11,Q2数据库!C:G,4,0)</f>
        <v>#N/A</v>
      </c>
      <c r="P11" s="18" t="e">
        <f>VLOOKUP(F11,Q2数据库!C:G,5,0)</f>
        <v>#N/A</v>
      </c>
      <c r="Q11" s="18"/>
    </row>
    <row r="12" spans="1:17" x14ac:dyDescent="0.25">
      <c r="A12" s="22"/>
      <c r="B12" s="55"/>
      <c r="C12" s="3"/>
      <c r="D12" s="55"/>
      <c r="E12" s="18" t="e">
        <f t="shared" si="4"/>
        <v>#VALUE!</v>
      </c>
      <c r="F12" s="18" t="str">
        <f t="shared" si="5"/>
        <v/>
      </c>
      <c r="G12" s="18" t="e">
        <f t="shared" si="6"/>
        <v>#VALUE!</v>
      </c>
      <c r="H12" s="18" t="e">
        <f t="shared" si="7"/>
        <v>#VALUE!</v>
      </c>
      <c r="I12" s="18" t="e">
        <f t="shared" si="8"/>
        <v>#VALUE!</v>
      </c>
      <c r="J12" s="18" t="e">
        <f>VLOOKUP(F12,Q2数据库!C:G,2,0)</f>
        <v>#N/A</v>
      </c>
      <c r="K12" s="18" t="e">
        <f>VLOOKUP(F12,Q2数据库!C:G,3,0)</f>
        <v>#N/A</v>
      </c>
      <c r="L12" s="18" t="e">
        <f>VLOOKUP(G12,Q2数据库!H:I,2,0)</f>
        <v>#VALUE!</v>
      </c>
      <c r="M12" s="18" t="e">
        <f>VLOOKUP(H12,Q2数据库!H:I,2,0)</f>
        <v>#VALUE!</v>
      </c>
      <c r="N12" s="19" t="e">
        <f t="shared" si="9"/>
        <v>#VALUE!</v>
      </c>
      <c r="O12" s="18" t="e">
        <f>VLOOKUP(F12,Q2数据库!C:G,4,0)</f>
        <v>#N/A</v>
      </c>
      <c r="P12" s="18" t="e">
        <f>VLOOKUP(F12,Q2数据库!C:G,5,0)</f>
        <v>#N/A</v>
      </c>
      <c r="Q12" s="18"/>
    </row>
    <row r="13" spans="1:17" x14ac:dyDescent="0.25">
      <c r="A13" s="22"/>
      <c r="B13" s="55"/>
      <c r="C13" s="3"/>
      <c r="D13" s="55"/>
      <c r="E13" s="18" t="e">
        <f t="shared" si="4"/>
        <v>#VALUE!</v>
      </c>
      <c r="F13" s="18" t="str">
        <f t="shared" si="5"/>
        <v/>
      </c>
      <c r="G13" s="18" t="e">
        <f t="shared" si="6"/>
        <v>#VALUE!</v>
      </c>
      <c r="H13" s="18" t="e">
        <f t="shared" si="7"/>
        <v>#VALUE!</v>
      </c>
      <c r="I13" s="18" t="e">
        <f t="shared" si="8"/>
        <v>#VALUE!</v>
      </c>
      <c r="J13" s="18" t="e">
        <f>VLOOKUP(F13,Q2数据库!C:G,2,0)</f>
        <v>#N/A</v>
      </c>
      <c r="K13" s="18" t="e">
        <f>VLOOKUP(F13,Q2数据库!C:G,3,0)</f>
        <v>#N/A</v>
      </c>
      <c r="L13" s="18" t="e">
        <f>VLOOKUP(G13,Q2数据库!H:I,2,0)</f>
        <v>#VALUE!</v>
      </c>
      <c r="M13" s="18" t="e">
        <f>VLOOKUP(H13,Q2数据库!H:I,2,0)</f>
        <v>#VALUE!</v>
      </c>
      <c r="N13" s="19" t="e">
        <f t="shared" si="9"/>
        <v>#VALUE!</v>
      </c>
      <c r="O13" s="18" t="e">
        <f>VLOOKUP(F13,Q2数据库!C:G,4,0)</f>
        <v>#N/A</v>
      </c>
      <c r="P13" s="18" t="e">
        <f>VLOOKUP(F13,Q2数据库!C:G,5,0)</f>
        <v>#N/A</v>
      </c>
      <c r="Q13" s="18"/>
    </row>
    <row r="14" spans="1:17" x14ac:dyDescent="0.25">
      <c r="A14" s="22"/>
      <c r="B14" s="55"/>
      <c r="C14" s="3"/>
      <c r="D14" s="55"/>
      <c r="E14" s="18" t="e">
        <f t="shared" si="4"/>
        <v>#VALUE!</v>
      </c>
      <c r="F14" s="18" t="str">
        <f t="shared" si="5"/>
        <v/>
      </c>
      <c r="G14" s="18" t="e">
        <f t="shared" si="6"/>
        <v>#VALUE!</v>
      </c>
      <c r="H14" s="18" t="e">
        <f t="shared" si="7"/>
        <v>#VALUE!</v>
      </c>
      <c r="I14" s="18" t="e">
        <f t="shared" si="8"/>
        <v>#VALUE!</v>
      </c>
      <c r="J14" s="18" t="e">
        <f>VLOOKUP(F14,Q2数据库!C:G,2,0)</f>
        <v>#N/A</v>
      </c>
      <c r="K14" s="18" t="e">
        <f>VLOOKUP(F14,Q2数据库!C:G,3,0)</f>
        <v>#N/A</v>
      </c>
      <c r="L14" s="18" t="e">
        <f>VLOOKUP(G14,Q2数据库!H:I,2,0)</f>
        <v>#VALUE!</v>
      </c>
      <c r="M14" s="18" t="e">
        <f>VLOOKUP(H14,Q2数据库!H:I,2,0)</f>
        <v>#VALUE!</v>
      </c>
      <c r="N14" s="19" t="e">
        <f t="shared" si="9"/>
        <v>#VALUE!</v>
      </c>
      <c r="O14" s="18" t="e">
        <f>VLOOKUP(F14,Q2数据库!C:G,4,0)</f>
        <v>#N/A</v>
      </c>
      <c r="P14" s="18" t="e">
        <f>VLOOKUP(F14,Q2数据库!C:G,5,0)</f>
        <v>#N/A</v>
      </c>
      <c r="Q14" s="18"/>
    </row>
    <row r="15" spans="1:17" x14ac:dyDescent="0.25">
      <c r="A15" s="22"/>
      <c r="B15" s="55"/>
      <c r="C15" s="3"/>
      <c r="D15" s="55"/>
      <c r="E15" s="18" t="e">
        <f t="shared" si="4"/>
        <v>#VALUE!</v>
      </c>
      <c r="F15" s="18" t="str">
        <f t="shared" si="5"/>
        <v/>
      </c>
      <c r="G15" s="18" t="e">
        <f t="shared" si="6"/>
        <v>#VALUE!</v>
      </c>
      <c r="H15" s="18" t="e">
        <f t="shared" si="7"/>
        <v>#VALUE!</v>
      </c>
      <c r="I15" s="18" t="e">
        <f t="shared" si="8"/>
        <v>#VALUE!</v>
      </c>
      <c r="J15" s="18" t="e">
        <f>VLOOKUP(F15,Q2数据库!C:G,2,0)</f>
        <v>#N/A</v>
      </c>
      <c r="K15" s="18" t="e">
        <f>VLOOKUP(F15,Q2数据库!C:G,3,0)</f>
        <v>#N/A</v>
      </c>
      <c r="L15" s="18" t="e">
        <f>VLOOKUP(G15,Q2数据库!H:I,2,0)</f>
        <v>#VALUE!</v>
      </c>
      <c r="M15" s="18" t="e">
        <f>VLOOKUP(H15,Q2数据库!H:I,2,0)</f>
        <v>#VALUE!</v>
      </c>
      <c r="N15" s="19" t="e">
        <f t="shared" si="9"/>
        <v>#VALUE!</v>
      </c>
      <c r="O15" s="18" t="e">
        <f>VLOOKUP(F15,Q2数据库!C:G,4,0)</f>
        <v>#N/A</v>
      </c>
      <c r="P15" s="18" t="e">
        <f>VLOOKUP(F15,Q2数据库!C:G,5,0)</f>
        <v>#N/A</v>
      </c>
      <c r="Q15" s="18"/>
    </row>
    <row r="16" spans="1:17" x14ac:dyDescent="0.25">
      <c r="A16" s="22"/>
      <c r="B16" s="55"/>
      <c r="C16" s="3"/>
      <c r="D16" s="55"/>
      <c r="E16" s="18" t="e">
        <f t="shared" si="4"/>
        <v>#VALUE!</v>
      </c>
      <c r="F16" s="18" t="str">
        <f t="shared" si="5"/>
        <v/>
      </c>
      <c r="G16" s="18" t="e">
        <f t="shared" si="6"/>
        <v>#VALUE!</v>
      </c>
      <c r="H16" s="18" t="e">
        <f t="shared" si="7"/>
        <v>#VALUE!</v>
      </c>
      <c r="I16" s="18" t="e">
        <f t="shared" si="8"/>
        <v>#VALUE!</v>
      </c>
      <c r="J16" s="18" t="e">
        <f>VLOOKUP(F16,Q2数据库!C:G,2,0)</f>
        <v>#N/A</v>
      </c>
      <c r="K16" s="18" t="e">
        <f>VLOOKUP(F16,Q2数据库!C:G,3,0)</f>
        <v>#N/A</v>
      </c>
      <c r="L16" s="18" t="e">
        <f>VLOOKUP(G16,Q2数据库!H:I,2,0)</f>
        <v>#VALUE!</v>
      </c>
      <c r="M16" s="18" t="e">
        <f>VLOOKUP(H16,Q2数据库!H:I,2,0)</f>
        <v>#VALUE!</v>
      </c>
      <c r="N16" s="19" t="e">
        <f t="shared" si="9"/>
        <v>#VALUE!</v>
      </c>
      <c r="O16" s="18" t="e">
        <f>VLOOKUP(F16,Q2数据库!C:G,4,0)</f>
        <v>#N/A</v>
      </c>
      <c r="P16" s="18" t="e">
        <f>VLOOKUP(F16,Q2数据库!C:G,5,0)</f>
        <v>#N/A</v>
      </c>
      <c r="Q16" s="18"/>
    </row>
    <row r="17" spans="1:17" x14ac:dyDescent="0.25">
      <c r="A17" s="22"/>
      <c r="B17" s="55"/>
      <c r="C17" s="3"/>
      <c r="D17" s="55"/>
      <c r="E17" s="18" t="e">
        <f t="shared" si="4"/>
        <v>#VALUE!</v>
      </c>
      <c r="F17" s="18" t="str">
        <f t="shared" si="5"/>
        <v/>
      </c>
      <c r="G17" s="18" t="e">
        <f t="shared" si="6"/>
        <v>#VALUE!</v>
      </c>
      <c r="H17" s="18" t="e">
        <f t="shared" si="7"/>
        <v>#VALUE!</v>
      </c>
      <c r="I17" s="18" t="e">
        <f t="shared" si="8"/>
        <v>#VALUE!</v>
      </c>
      <c r="J17" s="18" t="e">
        <f>VLOOKUP(F17,Q2数据库!C:G,2,0)</f>
        <v>#N/A</v>
      </c>
      <c r="K17" s="18" t="e">
        <f>VLOOKUP(F17,Q2数据库!C:G,3,0)</f>
        <v>#N/A</v>
      </c>
      <c r="L17" s="18" t="e">
        <f>VLOOKUP(G17,Q2数据库!H:I,2,0)</f>
        <v>#VALUE!</v>
      </c>
      <c r="M17" s="18" t="e">
        <f>VLOOKUP(H17,Q2数据库!H:I,2,0)</f>
        <v>#VALUE!</v>
      </c>
      <c r="N17" s="19" t="e">
        <f t="shared" si="9"/>
        <v>#VALUE!</v>
      </c>
      <c r="O17" s="18" t="e">
        <f>VLOOKUP(F17,Q2数据库!C:G,4,0)</f>
        <v>#N/A</v>
      </c>
      <c r="P17" s="18" t="e">
        <f>VLOOKUP(F17,Q2数据库!C:G,5,0)</f>
        <v>#N/A</v>
      </c>
      <c r="Q17" s="18"/>
    </row>
    <row r="18" spans="1:17" x14ac:dyDescent="0.25">
      <c r="A18" s="22"/>
      <c r="B18" s="55"/>
      <c r="C18" s="3"/>
      <c r="D18" s="55"/>
      <c r="E18" s="18" t="e">
        <f t="shared" si="4"/>
        <v>#VALUE!</v>
      </c>
      <c r="F18" s="18" t="str">
        <f t="shared" si="5"/>
        <v/>
      </c>
      <c r="G18" s="18" t="e">
        <f t="shared" si="6"/>
        <v>#VALUE!</v>
      </c>
      <c r="H18" s="18" t="e">
        <f t="shared" si="7"/>
        <v>#VALUE!</v>
      </c>
      <c r="I18" s="18" t="e">
        <f t="shared" si="8"/>
        <v>#VALUE!</v>
      </c>
      <c r="J18" s="18" t="e">
        <f>VLOOKUP(F18,Q2数据库!C:G,2,0)</f>
        <v>#N/A</v>
      </c>
      <c r="K18" s="18" t="e">
        <f>VLOOKUP(F18,Q2数据库!C:G,3,0)</f>
        <v>#N/A</v>
      </c>
      <c r="L18" s="18" t="e">
        <f>VLOOKUP(G18,Q2数据库!H:I,2,0)</f>
        <v>#VALUE!</v>
      </c>
      <c r="M18" s="18" t="e">
        <f>VLOOKUP(H18,Q2数据库!H:I,2,0)</f>
        <v>#VALUE!</v>
      </c>
      <c r="N18" s="19" t="e">
        <f t="shared" si="9"/>
        <v>#VALUE!</v>
      </c>
      <c r="O18" s="18" t="e">
        <f>VLOOKUP(F18,Q2数据库!C:G,4,0)</f>
        <v>#N/A</v>
      </c>
      <c r="P18" s="18" t="e">
        <f>VLOOKUP(F18,Q2数据库!C:G,5,0)</f>
        <v>#N/A</v>
      </c>
      <c r="Q18" s="18"/>
    </row>
    <row r="19" spans="1:17" x14ac:dyDescent="0.25">
      <c r="A19" s="22"/>
      <c r="B19" s="55"/>
      <c r="C19" s="3"/>
      <c r="D19" s="55"/>
      <c r="E19" s="18" t="e">
        <f t="shared" si="4"/>
        <v>#VALUE!</v>
      </c>
      <c r="F19" s="18" t="str">
        <f t="shared" si="5"/>
        <v/>
      </c>
      <c r="G19" s="18" t="e">
        <f t="shared" si="6"/>
        <v>#VALUE!</v>
      </c>
      <c r="H19" s="18" t="e">
        <f t="shared" si="7"/>
        <v>#VALUE!</v>
      </c>
      <c r="I19" s="18" t="e">
        <f t="shared" si="8"/>
        <v>#VALUE!</v>
      </c>
      <c r="J19" s="18" t="e">
        <f>VLOOKUP(F19,Q2数据库!C:G,2,0)</f>
        <v>#N/A</v>
      </c>
      <c r="K19" s="18" t="e">
        <f>VLOOKUP(F19,Q2数据库!C:G,3,0)</f>
        <v>#N/A</v>
      </c>
      <c r="L19" s="18" t="e">
        <f>VLOOKUP(G19,Q2数据库!H:I,2,0)</f>
        <v>#VALUE!</v>
      </c>
      <c r="M19" s="18" t="e">
        <f>VLOOKUP(H19,Q2数据库!H:I,2,0)</f>
        <v>#VALUE!</v>
      </c>
      <c r="N19" s="19" t="e">
        <f t="shared" si="9"/>
        <v>#VALUE!</v>
      </c>
      <c r="O19" s="18" t="e">
        <f>VLOOKUP(F19,Q2数据库!C:G,4,0)</f>
        <v>#N/A</v>
      </c>
      <c r="P19" s="18" t="e">
        <f>VLOOKUP(F19,Q2数据库!C:G,5,0)</f>
        <v>#N/A</v>
      </c>
      <c r="Q19" s="18"/>
    </row>
    <row r="20" spans="1:17" x14ac:dyDescent="0.25">
      <c r="A20" s="22"/>
      <c r="B20" s="55"/>
      <c r="C20" s="3"/>
      <c r="D20" s="55"/>
      <c r="E20" s="18" t="e">
        <f t="shared" si="4"/>
        <v>#VALUE!</v>
      </c>
      <c r="F20" s="18" t="str">
        <f t="shared" si="5"/>
        <v/>
      </c>
      <c r="G20" s="18" t="e">
        <f t="shared" si="6"/>
        <v>#VALUE!</v>
      </c>
      <c r="H20" s="18" t="e">
        <f t="shared" si="7"/>
        <v>#VALUE!</v>
      </c>
      <c r="I20" s="18" t="e">
        <f t="shared" si="8"/>
        <v>#VALUE!</v>
      </c>
      <c r="J20" s="18" t="e">
        <f>VLOOKUP(F20,Q2数据库!C:G,2,0)</f>
        <v>#N/A</v>
      </c>
      <c r="K20" s="18" t="e">
        <f>VLOOKUP(F20,Q2数据库!C:G,3,0)</f>
        <v>#N/A</v>
      </c>
      <c r="L20" s="18" t="e">
        <f>VLOOKUP(G20,Q2数据库!H:I,2,0)</f>
        <v>#VALUE!</v>
      </c>
      <c r="M20" s="18" t="e">
        <f>VLOOKUP(H20,Q2数据库!H:I,2,0)</f>
        <v>#VALUE!</v>
      </c>
      <c r="N20" s="19" t="e">
        <f t="shared" si="9"/>
        <v>#VALUE!</v>
      </c>
      <c r="O20" s="18" t="e">
        <f>VLOOKUP(F20,Q2数据库!C:G,4,0)</f>
        <v>#N/A</v>
      </c>
      <c r="P20" s="18" t="e">
        <f>VLOOKUP(F20,Q2数据库!C:G,5,0)</f>
        <v>#N/A</v>
      </c>
      <c r="Q20" s="18"/>
    </row>
    <row r="21" spans="1:17" x14ac:dyDescent="0.25">
      <c r="A21" s="22"/>
      <c r="B21" s="55"/>
      <c r="C21" s="3"/>
      <c r="D21" s="55"/>
      <c r="E21" s="18" t="e">
        <f t="shared" si="4"/>
        <v>#VALUE!</v>
      </c>
      <c r="F21" s="18" t="str">
        <f t="shared" si="5"/>
        <v/>
      </c>
      <c r="G21" s="18" t="e">
        <f t="shared" si="6"/>
        <v>#VALUE!</v>
      </c>
      <c r="H21" s="18" t="e">
        <f t="shared" si="7"/>
        <v>#VALUE!</v>
      </c>
      <c r="I21" s="18" t="e">
        <f t="shared" si="8"/>
        <v>#VALUE!</v>
      </c>
      <c r="J21" s="18" t="e">
        <f>VLOOKUP(F21,Q2数据库!C:G,2,0)</f>
        <v>#N/A</v>
      </c>
      <c r="K21" s="18" t="e">
        <f>VLOOKUP(F21,Q2数据库!C:G,3,0)</f>
        <v>#N/A</v>
      </c>
      <c r="L21" s="18" t="e">
        <f>VLOOKUP(G21,Q2数据库!H:I,2,0)</f>
        <v>#VALUE!</v>
      </c>
      <c r="M21" s="18" t="e">
        <f>VLOOKUP(H21,Q2数据库!H:I,2,0)</f>
        <v>#VALUE!</v>
      </c>
      <c r="N21" s="19" t="e">
        <f t="shared" si="9"/>
        <v>#VALUE!</v>
      </c>
      <c r="O21" s="18" t="e">
        <f>VLOOKUP(F21,Q2数据库!C:G,4,0)</f>
        <v>#N/A</v>
      </c>
      <c r="P21" s="18" t="e">
        <f>VLOOKUP(F21,Q2数据库!C:G,5,0)</f>
        <v>#N/A</v>
      </c>
      <c r="Q21" s="18"/>
    </row>
    <row r="22" spans="1:17" x14ac:dyDescent="0.25">
      <c r="A22" s="22"/>
      <c r="B22" s="55"/>
      <c r="C22" s="3"/>
      <c r="D22" s="55"/>
      <c r="E22" s="18" t="e">
        <f t="shared" si="4"/>
        <v>#VALUE!</v>
      </c>
      <c r="F22" s="18" t="str">
        <f t="shared" si="5"/>
        <v/>
      </c>
      <c r="G22" s="18" t="e">
        <f t="shared" si="6"/>
        <v>#VALUE!</v>
      </c>
      <c r="H22" s="18" t="e">
        <f t="shared" si="7"/>
        <v>#VALUE!</v>
      </c>
      <c r="I22" s="18" t="e">
        <f t="shared" si="8"/>
        <v>#VALUE!</v>
      </c>
      <c r="J22" s="18" t="e">
        <f>VLOOKUP(F22,Q2数据库!C:G,2,0)</f>
        <v>#N/A</v>
      </c>
      <c r="K22" s="18" t="e">
        <f>VLOOKUP(F22,Q2数据库!C:G,3,0)</f>
        <v>#N/A</v>
      </c>
      <c r="L22" s="18" t="e">
        <f>VLOOKUP(G22,Q2数据库!H:I,2,0)</f>
        <v>#VALUE!</v>
      </c>
      <c r="M22" s="18" t="e">
        <f>VLOOKUP(H22,Q2数据库!H:I,2,0)</f>
        <v>#VALUE!</v>
      </c>
      <c r="N22" s="19" t="e">
        <f t="shared" si="9"/>
        <v>#VALUE!</v>
      </c>
      <c r="O22" s="18" t="e">
        <f>VLOOKUP(F22,Q2数据库!C:G,4,0)</f>
        <v>#N/A</v>
      </c>
      <c r="P22" s="18" t="e">
        <f>VLOOKUP(F22,Q2数据库!C:G,5,0)</f>
        <v>#N/A</v>
      </c>
      <c r="Q22" s="18"/>
    </row>
    <row r="23" spans="1:17" x14ac:dyDescent="0.25">
      <c r="A23" s="22"/>
      <c r="B23" s="55"/>
      <c r="C23" s="3"/>
      <c r="D23" s="55"/>
      <c r="E23" s="18" t="e">
        <f t="shared" si="4"/>
        <v>#VALUE!</v>
      </c>
      <c r="F23" s="18" t="str">
        <f t="shared" si="5"/>
        <v/>
      </c>
      <c r="G23" s="18" t="e">
        <f t="shared" si="6"/>
        <v>#VALUE!</v>
      </c>
      <c r="H23" s="18" t="e">
        <f t="shared" si="7"/>
        <v>#VALUE!</v>
      </c>
      <c r="I23" s="18" t="e">
        <f t="shared" si="8"/>
        <v>#VALUE!</v>
      </c>
      <c r="J23" s="18" t="e">
        <f>VLOOKUP(F23,Q2数据库!C:G,2,0)</f>
        <v>#N/A</v>
      </c>
      <c r="K23" s="18" t="e">
        <f>VLOOKUP(F23,Q2数据库!C:G,3,0)</f>
        <v>#N/A</v>
      </c>
      <c r="L23" s="18" t="e">
        <f>VLOOKUP(G23,Q2数据库!H:I,2,0)</f>
        <v>#VALUE!</v>
      </c>
      <c r="M23" s="18" t="e">
        <f>VLOOKUP(H23,Q2数据库!H:I,2,0)</f>
        <v>#VALUE!</v>
      </c>
      <c r="N23" s="19" t="e">
        <f t="shared" si="9"/>
        <v>#VALUE!</v>
      </c>
      <c r="O23" s="18" t="e">
        <f>VLOOKUP(F23,Q2数据库!C:G,4,0)</f>
        <v>#N/A</v>
      </c>
      <c r="P23" s="18" t="e">
        <f>VLOOKUP(F23,Q2数据库!C:G,5,0)</f>
        <v>#N/A</v>
      </c>
      <c r="Q23" s="18"/>
    </row>
    <row r="24" spans="1:17" x14ac:dyDescent="0.25">
      <c r="A24" s="22"/>
      <c r="B24" s="55"/>
      <c r="C24" s="3"/>
      <c r="D24" s="55"/>
      <c r="E24" s="18" t="e">
        <f t="shared" si="4"/>
        <v>#VALUE!</v>
      </c>
      <c r="F24" s="18" t="str">
        <f t="shared" si="5"/>
        <v/>
      </c>
      <c r="G24" s="18" t="e">
        <f t="shared" si="6"/>
        <v>#VALUE!</v>
      </c>
      <c r="H24" s="18" t="e">
        <f t="shared" si="7"/>
        <v>#VALUE!</v>
      </c>
      <c r="I24" s="18" t="e">
        <f t="shared" si="8"/>
        <v>#VALUE!</v>
      </c>
      <c r="J24" s="18" t="e">
        <f>VLOOKUP(F24,Q2数据库!C:G,2,0)</f>
        <v>#N/A</v>
      </c>
      <c r="K24" s="18" t="e">
        <f>VLOOKUP(F24,Q2数据库!C:G,3,0)</f>
        <v>#N/A</v>
      </c>
      <c r="L24" s="18" t="e">
        <f>VLOOKUP(G24,Q2数据库!H:I,2,0)</f>
        <v>#VALUE!</v>
      </c>
      <c r="M24" s="18" t="e">
        <f>VLOOKUP(H24,Q2数据库!H:I,2,0)</f>
        <v>#VALUE!</v>
      </c>
      <c r="N24" s="19" t="e">
        <f t="shared" si="9"/>
        <v>#VALUE!</v>
      </c>
      <c r="O24" s="18" t="e">
        <f>VLOOKUP(F24,Q2数据库!C:G,4,0)</f>
        <v>#N/A</v>
      </c>
      <c r="P24" s="18" t="e">
        <f>VLOOKUP(F24,Q2数据库!C:G,5,0)</f>
        <v>#N/A</v>
      </c>
      <c r="Q24" s="18"/>
    </row>
    <row r="25" spans="1:17" x14ac:dyDescent="0.25">
      <c r="A25" s="22"/>
      <c r="B25" s="55"/>
      <c r="C25" s="3"/>
      <c r="D25" s="55"/>
      <c r="E25" s="18" t="e">
        <f t="shared" si="4"/>
        <v>#VALUE!</v>
      </c>
      <c r="F25" s="18" t="str">
        <f t="shared" si="5"/>
        <v/>
      </c>
      <c r="G25" s="18" t="e">
        <f t="shared" si="6"/>
        <v>#VALUE!</v>
      </c>
      <c r="H25" s="18" t="e">
        <f t="shared" si="7"/>
        <v>#VALUE!</v>
      </c>
      <c r="I25" s="18" t="e">
        <f t="shared" si="8"/>
        <v>#VALUE!</v>
      </c>
      <c r="J25" s="18" t="e">
        <f>VLOOKUP(F25,Q2数据库!C:G,2,0)</f>
        <v>#N/A</v>
      </c>
      <c r="K25" s="18" t="e">
        <f>VLOOKUP(F25,Q2数据库!C:G,3,0)</f>
        <v>#N/A</v>
      </c>
      <c r="L25" s="18" t="e">
        <f>VLOOKUP(G25,Q2数据库!H:I,2,0)</f>
        <v>#VALUE!</v>
      </c>
      <c r="M25" s="18" t="e">
        <f>VLOOKUP(H25,Q2数据库!H:I,2,0)</f>
        <v>#VALUE!</v>
      </c>
      <c r="N25" s="19" t="e">
        <f t="shared" si="9"/>
        <v>#VALUE!</v>
      </c>
      <c r="O25" s="18" t="e">
        <f>VLOOKUP(F25,Q2数据库!C:G,4,0)</f>
        <v>#N/A</v>
      </c>
      <c r="P25" s="18" t="e">
        <f>VLOOKUP(F25,Q2数据库!C:G,5,0)</f>
        <v>#N/A</v>
      </c>
      <c r="Q25" s="18"/>
    </row>
    <row r="26" spans="1:17" x14ac:dyDescent="0.25">
      <c r="A26" s="22"/>
      <c r="B26" s="55"/>
      <c r="C26" s="3"/>
      <c r="D26" s="55"/>
      <c r="E26" s="18" t="e">
        <f t="shared" si="4"/>
        <v>#VALUE!</v>
      </c>
      <c r="F26" s="18" t="str">
        <f t="shared" si="5"/>
        <v/>
      </c>
      <c r="G26" s="18" t="e">
        <f t="shared" si="6"/>
        <v>#VALUE!</v>
      </c>
      <c r="H26" s="18" t="e">
        <f t="shared" si="7"/>
        <v>#VALUE!</v>
      </c>
      <c r="I26" s="18" t="e">
        <f t="shared" si="8"/>
        <v>#VALUE!</v>
      </c>
      <c r="J26" s="18" t="e">
        <f>VLOOKUP(F26,Q2数据库!C:G,2,0)</f>
        <v>#N/A</v>
      </c>
      <c r="K26" s="18" t="e">
        <f>VLOOKUP(F26,Q2数据库!C:G,3,0)</f>
        <v>#N/A</v>
      </c>
      <c r="L26" s="18" t="e">
        <f>VLOOKUP(G26,Q2数据库!H:I,2,0)</f>
        <v>#VALUE!</v>
      </c>
      <c r="M26" s="18" t="e">
        <f>VLOOKUP(H26,Q2数据库!H:I,2,0)</f>
        <v>#VALUE!</v>
      </c>
      <c r="N26" s="19" t="e">
        <f t="shared" si="9"/>
        <v>#VALUE!</v>
      </c>
      <c r="O26" s="18" t="e">
        <f>VLOOKUP(F26,Q2数据库!C:G,4,0)</f>
        <v>#N/A</v>
      </c>
      <c r="P26" s="18" t="e">
        <f>VLOOKUP(F26,Q2数据库!C:G,5,0)</f>
        <v>#N/A</v>
      </c>
      <c r="Q26" s="18"/>
    </row>
    <row r="27" spans="1:17" x14ac:dyDescent="0.25">
      <c r="A27" s="22"/>
      <c r="B27" s="55"/>
      <c r="C27" s="3"/>
      <c r="D27" s="55"/>
      <c r="E27" s="18" t="e">
        <f t="shared" si="4"/>
        <v>#VALUE!</v>
      </c>
      <c r="F27" s="18" t="str">
        <f t="shared" si="5"/>
        <v/>
      </c>
      <c r="G27" s="18" t="e">
        <f t="shared" si="6"/>
        <v>#VALUE!</v>
      </c>
      <c r="H27" s="18" t="e">
        <f t="shared" si="7"/>
        <v>#VALUE!</v>
      </c>
      <c r="I27" s="18" t="e">
        <f t="shared" si="8"/>
        <v>#VALUE!</v>
      </c>
      <c r="J27" s="18" t="e">
        <f>VLOOKUP(F27,Q2数据库!C:G,2,0)</f>
        <v>#N/A</v>
      </c>
      <c r="K27" s="18" t="e">
        <f>VLOOKUP(F27,Q2数据库!C:G,3,0)</f>
        <v>#N/A</v>
      </c>
      <c r="L27" s="18" t="e">
        <f>VLOOKUP(G27,Q2数据库!H:I,2,0)</f>
        <v>#VALUE!</v>
      </c>
      <c r="M27" s="18" t="e">
        <f>VLOOKUP(H27,Q2数据库!H:I,2,0)</f>
        <v>#VALUE!</v>
      </c>
      <c r="N27" s="19" t="e">
        <f t="shared" si="9"/>
        <v>#VALUE!</v>
      </c>
      <c r="O27" s="18" t="e">
        <f>VLOOKUP(F27,Q2数据库!C:G,4,0)</f>
        <v>#N/A</v>
      </c>
      <c r="P27" s="18" t="e">
        <f>VLOOKUP(F27,Q2数据库!C:G,5,0)</f>
        <v>#N/A</v>
      </c>
      <c r="Q27" s="18"/>
    </row>
    <row r="28" spans="1:17" x14ac:dyDescent="0.25">
      <c r="A28" s="22"/>
      <c r="B28" s="55"/>
      <c r="C28" s="3"/>
      <c r="D28" s="55"/>
      <c r="E28" s="18" t="e">
        <f t="shared" si="4"/>
        <v>#VALUE!</v>
      </c>
      <c r="F28" s="18" t="str">
        <f t="shared" si="5"/>
        <v/>
      </c>
      <c r="G28" s="18" t="e">
        <f t="shared" si="6"/>
        <v>#VALUE!</v>
      </c>
      <c r="H28" s="18" t="e">
        <f t="shared" si="7"/>
        <v>#VALUE!</v>
      </c>
      <c r="I28" s="18" t="e">
        <f t="shared" si="8"/>
        <v>#VALUE!</v>
      </c>
      <c r="J28" s="18" t="e">
        <f>VLOOKUP(F28,Q2数据库!C:G,2,0)</f>
        <v>#N/A</v>
      </c>
      <c r="K28" s="18" t="e">
        <f>VLOOKUP(F28,Q2数据库!C:G,3,0)</f>
        <v>#N/A</v>
      </c>
      <c r="L28" s="18" t="e">
        <f>VLOOKUP(G28,Q2数据库!H:I,2,0)</f>
        <v>#VALUE!</v>
      </c>
      <c r="M28" s="18" t="e">
        <f>VLOOKUP(H28,Q2数据库!H:I,2,0)</f>
        <v>#VALUE!</v>
      </c>
      <c r="N28" s="19" t="e">
        <f t="shared" si="9"/>
        <v>#VALUE!</v>
      </c>
      <c r="O28" s="18" t="e">
        <f>VLOOKUP(F28,Q2数据库!C:G,4,0)</f>
        <v>#N/A</v>
      </c>
      <c r="P28" s="18" t="e">
        <f>VLOOKUP(F28,Q2数据库!C:G,5,0)</f>
        <v>#N/A</v>
      </c>
      <c r="Q28" s="18"/>
    </row>
    <row r="29" spans="1:17" x14ac:dyDescent="0.25">
      <c r="A29" s="22"/>
      <c r="B29" s="55"/>
      <c r="C29" s="3"/>
      <c r="D29" s="55"/>
      <c r="E29" s="18" t="e">
        <f t="shared" si="4"/>
        <v>#VALUE!</v>
      </c>
      <c r="F29" s="18" t="str">
        <f t="shared" si="5"/>
        <v/>
      </c>
      <c r="G29" s="18" t="e">
        <f t="shared" si="6"/>
        <v>#VALUE!</v>
      </c>
      <c r="H29" s="18" t="e">
        <f t="shared" si="7"/>
        <v>#VALUE!</v>
      </c>
      <c r="I29" s="18" t="e">
        <f t="shared" si="8"/>
        <v>#VALUE!</v>
      </c>
      <c r="J29" s="18" t="e">
        <f>VLOOKUP(F29,Q2数据库!C:G,2,0)</f>
        <v>#N/A</v>
      </c>
      <c r="K29" s="18" t="e">
        <f>VLOOKUP(F29,Q2数据库!C:G,3,0)</f>
        <v>#N/A</v>
      </c>
      <c r="L29" s="18" t="e">
        <f>VLOOKUP(G29,Q2数据库!H:I,2,0)</f>
        <v>#VALUE!</v>
      </c>
      <c r="M29" s="18" t="e">
        <f>VLOOKUP(H29,Q2数据库!H:I,2,0)</f>
        <v>#VALUE!</v>
      </c>
      <c r="N29" s="19" t="e">
        <f t="shared" si="9"/>
        <v>#VALUE!</v>
      </c>
      <c r="O29" s="18" t="e">
        <f>VLOOKUP(F29,Q2数据库!C:G,4,0)</f>
        <v>#N/A</v>
      </c>
      <c r="P29" s="18" t="e">
        <f>VLOOKUP(F29,Q2数据库!C:G,5,0)</f>
        <v>#N/A</v>
      </c>
      <c r="Q29" s="18"/>
    </row>
    <row r="30" spans="1:17" x14ac:dyDescent="0.25">
      <c r="A30" s="22"/>
      <c r="B30" s="55"/>
      <c r="C30" s="3"/>
      <c r="D30" s="55"/>
      <c r="E30" s="18" t="e">
        <f t="shared" si="4"/>
        <v>#VALUE!</v>
      </c>
      <c r="F30" s="18" t="str">
        <f t="shared" si="5"/>
        <v/>
      </c>
      <c r="G30" s="18" t="e">
        <f t="shared" si="6"/>
        <v>#VALUE!</v>
      </c>
      <c r="H30" s="18" t="e">
        <f t="shared" si="7"/>
        <v>#VALUE!</v>
      </c>
      <c r="I30" s="18" t="e">
        <f t="shared" si="8"/>
        <v>#VALUE!</v>
      </c>
      <c r="J30" s="18" t="e">
        <f>VLOOKUP(F30,Q2数据库!C:G,2,0)</f>
        <v>#N/A</v>
      </c>
      <c r="K30" s="18" t="e">
        <f>VLOOKUP(F30,Q2数据库!C:G,3,0)</f>
        <v>#N/A</v>
      </c>
      <c r="L30" s="18" t="e">
        <f>VLOOKUP(G30,Q2数据库!H:I,2,0)</f>
        <v>#VALUE!</v>
      </c>
      <c r="M30" s="18" t="e">
        <f>VLOOKUP(H30,Q2数据库!H:I,2,0)</f>
        <v>#VALUE!</v>
      </c>
      <c r="N30" s="19" t="e">
        <f t="shared" si="9"/>
        <v>#VALUE!</v>
      </c>
      <c r="O30" s="18" t="e">
        <f>VLOOKUP(F30,Q2数据库!C:G,4,0)</f>
        <v>#N/A</v>
      </c>
      <c r="P30" s="18" t="e">
        <f>VLOOKUP(F30,Q2数据库!C:G,5,0)</f>
        <v>#N/A</v>
      </c>
      <c r="Q30" s="18"/>
    </row>
    <row r="31" spans="1:17" x14ac:dyDescent="0.25">
      <c r="A31" s="22"/>
      <c r="B31" s="55"/>
      <c r="C31" s="3"/>
      <c r="D31" s="55"/>
      <c r="E31" s="18" t="e">
        <f t="shared" si="4"/>
        <v>#VALUE!</v>
      </c>
      <c r="F31" s="18" t="str">
        <f t="shared" si="5"/>
        <v/>
      </c>
      <c r="G31" s="18" t="e">
        <f t="shared" si="6"/>
        <v>#VALUE!</v>
      </c>
      <c r="H31" s="18" t="e">
        <f t="shared" si="7"/>
        <v>#VALUE!</v>
      </c>
      <c r="I31" s="18" t="e">
        <f t="shared" si="8"/>
        <v>#VALUE!</v>
      </c>
      <c r="J31" s="18" t="e">
        <f>VLOOKUP(F31,Q2数据库!C:G,2,0)</f>
        <v>#N/A</v>
      </c>
      <c r="K31" s="18" t="e">
        <f>VLOOKUP(F31,Q2数据库!C:G,3,0)</f>
        <v>#N/A</v>
      </c>
      <c r="L31" s="18" t="e">
        <f>VLOOKUP(G31,Q2数据库!H:I,2,0)</f>
        <v>#VALUE!</v>
      </c>
      <c r="M31" s="18" t="e">
        <f>VLOOKUP(H31,Q2数据库!H:I,2,0)</f>
        <v>#VALUE!</v>
      </c>
      <c r="N31" s="19" t="e">
        <f t="shared" si="9"/>
        <v>#VALUE!</v>
      </c>
      <c r="O31" s="18" t="e">
        <f>VLOOKUP(F31,Q2数据库!C:G,4,0)</f>
        <v>#N/A</v>
      </c>
      <c r="P31" s="18" t="e">
        <f>VLOOKUP(F31,Q2数据库!C:G,5,0)</f>
        <v>#N/A</v>
      </c>
      <c r="Q31" s="18"/>
    </row>
    <row r="32" spans="1:17" x14ac:dyDescent="0.25">
      <c r="A32" s="22"/>
      <c r="B32" s="55"/>
      <c r="C32" s="3"/>
      <c r="D32" s="55"/>
      <c r="E32" s="18" t="e">
        <f t="shared" si="4"/>
        <v>#VALUE!</v>
      </c>
      <c r="F32" s="18" t="str">
        <f t="shared" si="5"/>
        <v/>
      </c>
      <c r="G32" s="18" t="e">
        <f t="shared" si="6"/>
        <v>#VALUE!</v>
      </c>
      <c r="H32" s="18" t="e">
        <f t="shared" si="7"/>
        <v>#VALUE!</v>
      </c>
      <c r="I32" s="18" t="e">
        <f t="shared" si="8"/>
        <v>#VALUE!</v>
      </c>
      <c r="J32" s="18" t="e">
        <f>VLOOKUP(F32,Q2数据库!C:G,2,0)</f>
        <v>#N/A</v>
      </c>
      <c r="K32" s="18" t="e">
        <f>VLOOKUP(F32,Q2数据库!C:G,3,0)</f>
        <v>#N/A</v>
      </c>
      <c r="L32" s="18" t="e">
        <f>VLOOKUP(G32,Q2数据库!H:I,2,0)</f>
        <v>#VALUE!</v>
      </c>
      <c r="M32" s="18" t="e">
        <f>VLOOKUP(H32,Q2数据库!H:I,2,0)</f>
        <v>#VALUE!</v>
      </c>
      <c r="N32" s="19" t="e">
        <f t="shared" si="9"/>
        <v>#VALUE!</v>
      </c>
      <c r="O32" s="18" t="e">
        <f>VLOOKUP(F32,Q2数据库!C:G,4,0)</f>
        <v>#N/A</v>
      </c>
      <c r="P32" s="18" t="e">
        <f>VLOOKUP(F32,Q2数据库!C:G,5,0)</f>
        <v>#N/A</v>
      </c>
      <c r="Q32" s="18"/>
    </row>
    <row r="33" spans="1:17" x14ac:dyDescent="0.25">
      <c r="A33" s="22"/>
      <c r="B33" s="55"/>
      <c r="C33" s="3"/>
      <c r="D33" s="55"/>
      <c r="E33" s="18" t="e">
        <f t="shared" si="4"/>
        <v>#VALUE!</v>
      </c>
      <c r="F33" s="18" t="str">
        <f t="shared" si="5"/>
        <v/>
      </c>
      <c r="G33" s="18" t="e">
        <f t="shared" si="6"/>
        <v>#VALUE!</v>
      </c>
      <c r="H33" s="18" t="e">
        <f t="shared" si="7"/>
        <v>#VALUE!</v>
      </c>
      <c r="I33" s="18" t="e">
        <f t="shared" si="8"/>
        <v>#VALUE!</v>
      </c>
      <c r="J33" s="18" t="e">
        <f>VLOOKUP(F33,Q2数据库!C:G,2,0)</f>
        <v>#N/A</v>
      </c>
      <c r="K33" s="18" t="e">
        <f>VLOOKUP(F33,Q2数据库!C:G,3,0)</f>
        <v>#N/A</v>
      </c>
      <c r="L33" s="18" t="e">
        <f>VLOOKUP(G33,Q2数据库!H:I,2,0)</f>
        <v>#VALUE!</v>
      </c>
      <c r="M33" s="18" t="e">
        <f>VLOOKUP(H33,Q2数据库!H:I,2,0)</f>
        <v>#VALUE!</v>
      </c>
      <c r="N33" s="19" t="e">
        <f t="shared" si="9"/>
        <v>#VALUE!</v>
      </c>
      <c r="O33" s="18" t="e">
        <f>VLOOKUP(F33,Q2数据库!C:G,4,0)</f>
        <v>#N/A</v>
      </c>
      <c r="P33" s="18" t="e">
        <f>VLOOKUP(F33,Q2数据库!C:G,5,0)</f>
        <v>#N/A</v>
      </c>
      <c r="Q33" s="18"/>
    </row>
    <row r="34" spans="1:17" x14ac:dyDescent="0.25">
      <c r="A34" s="22"/>
      <c r="B34" s="55"/>
      <c r="C34" s="3"/>
      <c r="D34" s="55"/>
      <c r="E34" s="18" t="e">
        <f t="shared" si="4"/>
        <v>#VALUE!</v>
      </c>
      <c r="F34" s="18" t="str">
        <f t="shared" si="5"/>
        <v/>
      </c>
      <c r="G34" s="18" t="e">
        <f t="shared" si="6"/>
        <v>#VALUE!</v>
      </c>
      <c r="H34" s="18" t="e">
        <f t="shared" si="7"/>
        <v>#VALUE!</v>
      </c>
      <c r="I34" s="18" t="e">
        <f t="shared" si="8"/>
        <v>#VALUE!</v>
      </c>
      <c r="J34" s="18" t="e">
        <f>VLOOKUP(F34,Q2数据库!C:G,2,0)</f>
        <v>#N/A</v>
      </c>
      <c r="K34" s="18" t="e">
        <f>VLOOKUP(F34,Q2数据库!C:G,3,0)</f>
        <v>#N/A</v>
      </c>
      <c r="L34" s="18" t="e">
        <f>VLOOKUP(G34,Q2数据库!H:I,2,0)</f>
        <v>#VALUE!</v>
      </c>
      <c r="M34" s="18" t="e">
        <f>VLOOKUP(H34,Q2数据库!H:I,2,0)</f>
        <v>#VALUE!</v>
      </c>
      <c r="N34" s="19" t="e">
        <f t="shared" si="9"/>
        <v>#VALUE!</v>
      </c>
      <c r="O34" s="18" t="e">
        <f>VLOOKUP(F34,Q2数据库!C:G,4,0)</f>
        <v>#N/A</v>
      </c>
      <c r="P34" s="18" t="e">
        <f>VLOOKUP(F34,Q2数据库!C:G,5,0)</f>
        <v>#N/A</v>
      </c>
      <c r="Q34" s="18"/>
    </row>
    <row r="35" spans="1:17" x14ac:dyDescent="0.25">
      <c r="A35" s="22"/>
      <c r="B35" s="55"/>
      <c r="C35" s="3"/>
      <c r="D35" s="55"/>
      <c r="E35" s="18" t="e">
        <f t="shared" si="4"/>
        <v>#VALUE!</v>
      </c>
      <c r="F35" s="18" t="str">
        <f t="shared" si="5"/>
        <v/>
      </c>
      <c r="G35" s="18" t="e">
        <f t="shared" si="6"/>
        <v>#VALUE!</v>
      </c>
      <c r="H35" s="18" t="e">
        <f t="shared" si="7"/>
        <v>#VALUE!</v>
      </c>
      <c r="I35" s="18" t="e">
        <f t="shared" si="8"/>
        <v>#VALUE!</v>
      </c>
      <c r="J35" s="18" t="e">
        <f>VLOOKUP(F35,Q2数据库!C:G,2,0)</f>
        <v>#N/A</v>
      </c>
      <c r="K35" s="18" t="e">
        <f>VLOOKUP(F35,Q2数据库!C:G,3,0)</f>
        <v>#N/A</v>
      </c>
      <c r="L35" s="18" t="e">
        <f>VLOOKUP(G35,Q2数据库!H:I,2,0)</f>
        <v>#VALUE!</v>
      </c>
      <c r="M35" s="18" t="e">
        <f>VLOOKUP(H35,Q2数据库!H:I,2,0)</f>
        <v>#VALUE!</v>
      </c>
      <c r="N35" s="19" t="e">
        <f t="shared" si="9"/>
        <v>#VALUE!</v>
      </c>
      <c r="O35" s="18" t="e">
        <f>VLOOKUP(F35,Q2数据库!C:G,4,0)</f>
        <v>#N/A</v>
      </c>
      <c r="P35" s="18" t="e">
        <f>VLOOKUP(F35,Q2数据库!C:G,5,0)</f>
        <v>#N/A</v>
      </c>
      <c r="Q35" s="18"/>
    </row>
    <row r="36" spans="1:17" x14ac:dyDescent="0.25">
      <c r="A36" s="22"/>
      <c r="B36" s="55"/>
      <c r="C36" s="3"/>
      <c r="D36" s="55"/>
      <c r="E36" s="18" t="e">
        <f t="shared" si="4"/>
        <v>#VALUE!</v>
      </c>
      <c r="F36" s="18" t="str">
        <f t="shared" si="5"/>
        <v/>
      </c>
      <c r="G36" s="18" t="e">
        <f t="shared" si="6"/>
        <v>#VALUE!</v>
      </c>
      <c r="H36" s="18" t="e">
        <f t="shared" si="7"/>
        <v>#VALUE!</v>
      </c>
      <c r="I36" s="18" t="e">
        <f t="shared" si="8"/>
        <v>#VALUE!</v>
      </c>
      <c r="J36" s="18" t="e">
        <f>VLOOKUP(F36,Q2数据库!C:G,2,0)</f>
        <v>#N/A</v>
      </c>
      <c r="K36" s="18" t="e">
        <f>VLOOKUP(F36,Q2数据库!C:G,3,0)</f>
        <v>#N/A</v>
      </c>
      <c r="L36" s="18" t="e">
        <f>VLOOKUP(G36,Q2数据库!H:I,2,0)</f>
        <v>#VALUE!</v>
      </c>
      <c r="M36" s="18" t="e">
        <f>VLOOKUP(H36,Q2数据库!H:I,2,0)</f>
        <v>#VALUE!</v>
      </c>
      <c r="N36" s="19" t="e">
        <f t="shared" si="9"/>
        <v>#VALUE!</v>
      </c>
      <c r="O36" s="18" t="e">
        <f>VLOOKUP(F36,Q2数据库!C:G,4,0)</f>
        <v>#N/A</v>
      </c>
      <c r="P36" s="18" t="e">
        <f>VLOOKUP(F36,Q2数据库!C:G,5,0)</f>
        <v>#N/A</v>
      </c>
      <c r="Q36" s="18"/>
    </row>
    <row r="37" spans="1:17" x14ac:dyDescent="0.25">
      <c r="A37" s="22"/>
      <c r="B37" s="55"/>
      <c r="C37" s="3"/>
      <c r="D37" s="55"/>
      <c r="E37" s="18" t="e">
        <f t="shared" si="4"/>
        <v>#VALUE!</v>
      </c>
      <c r="F37" s="18" t="str">
        <f t="shared" si="5"/>
        <v/>
      </c>
      <c r="G37" s="18" t="e">
        <f t="shared" si="6"/>
        <v>#VALUE!</v>
      </c>
      <c r="H37" s="18" t="e">
        <f t="shared" si="7"/>
        <v>#VALUE!</v>
      </c>
      <c r="I37" s="18" t="e">
        <f t="shared" si="8"/>
        <v>#VALUE!</v>
      </c>
      <c r="J37" s="18" t="e">
        <f>VLOOKUP(F37,Q2数据库!C:G,2,0)</f>
        <v>#N/A</v>
      </c>
      <c r="K37" s="18" t="e">
        <f>VLOOKUP(F37,Q2数据库!C:G,3,0)</f>
        <v>#N/A</v>
      </c>
      <c r="L37" s="18" t="e">
        <f>VLOOKUP(G37,Q2数据库!H:I,2,0)</f>
        <v>#VALUE!</v>
      </c>
      <c r="M37" s="18" t="e">
        <f>VLOOKUP(H37,Q2数据库!H:I,2,0)</f>
        <v>#VALUE!</v>
      </c>
      <c r="N37" s="19" t="e">
        <f t="shared" si="9"/>
        <v>#VALUE!</v>
      </c>
      <c r="O37" s="18" t="e">
        <f>VLOOKUP(F37,Q2数据库!C:G,4,0)</f>
        <v>#N/A</v>
      </c>
      <c r="P37" s="18" t="e">
        <f>VLOOKUP(F37,Q2数据库!C:G,5,0)</f>
        <v>#N/A</v>
      </c>
      <c r="Q37" s="18"/>
    </row>
    <row r="38" spans="1:17" x14ac:dyDescent="0.25">
      <c r="A38" s="22"/>
      <c r="B38" s="55"/>
      <c r="C38" s="3"/>
      <c r="D38" s="55"/>
      <c r="E38" s="18" t="e">
        <f t="shared" si="4"/>
        <v>#VALUE!</v>
      </c>
      <c r="F38" s="18" t="str">
        <f t="shared" si="5"/>
        <v/>
      </c>
      <c r="G38" s="18" t="e">
        <f t="shared" si="6"/>
        <v>#VALUE!</v>
      </c>
      <c r="H38" s="18" t="e">
        <f t="shared" si="7"/>
        <v>#VALUE!</v>
      </c>
      <c r="I38" s="18" t="e">
        <f t="shared" si="8"/>
        <v>#VALUE!</v>
      </c>
      <c r="J38" s="18" t="e">
        <f>VLOOKUP(F38,Q2数据库!C:G,2,0)</f>
        <v>#N/A</v>
      </c>
      <c r="K38" s="18" t="e">
        <f>VLOOKUP(F38,Q2数据库!C:G,3,0)</f>
        <v>#N/A</v>
      </c>
      <c r="L38" s="18" t="e">
        <f>VLOOKUP(G38,Q2数据库!H:I,2,0)</f>
        <v>#VALUE!</v>
      </c>
      <c r="M38" s="18" t="e">
        <f>VLOOKUP(H38,Q2数据库!H:I,2,0)</f>
        <v>#VALUE!</v>
      </c>
      <c r="N38" s="19" t="e">
        <f t="shared" si="9"/>
        <v>#VALUE!</v>
      </c>
      <c r="O38" s="18" t="e">
        <f>VLOOKUP(F38,Q2数据库!C:G,4,0)</f>
        <v>#N/A</v>
      </c>
      <c r="P38" s="18" t="e">
        <f>VLOOKUP(F38,Q2数据库!C:G,5,0)</f>
        <v>#N/A</v>
      </c>
      <c r="Q38" s="18"/>
    </row>
    <row r="39" spans="1:17" x14ac:dyDescent="0.25">
      <c r="A39" s="22"/>
      <c r="B39" s="55"/>
      <c r="C39" s="3"/>
      <c r="D39" s="55"/>
      <c r="E39" s="18" t="e">
        <f t="shared" si="4"/>
        <v>#VALUE!</v>
      </c>
      <c r="F39" s="18" t="str">
        <f t="shared" si="5"/>
        <v/>
      </c>
      <c r="G39" s="18" t="e">
        <f t="shared" si="6"/>
        <v>#VALUE!</v>
      </c>
      <c r="H39" s="18" t="e">
        <f t="shared" si="7"/>
        <v>#VALUE!</v>
      </c>
      <c r="I39" s="18" t="e">
        <f t="shared" si="8"/>
        <v>#VALUE!</v>
      </c>
      <c r="J39" s="18" t="e">
        <f>VLOOKUP(F39,Q2数据库!C:G,2,0)</f>
        <v>#N/A</v>
      </c>
      <c r="K39" s="18" t="e">
        <f>VLOOKUP(F39,Q2数据库!C:G,3,0)</f>
        <v>#N/A</v>
      </c>
      <c r="L39" s="18" t="e">
        <f>VLOOKUP(G39,Q2数据库!H:I,2,0)</f>
        <v>#VALUE!</v>
      </c>
      <c r="M39" s="18" t="e">
        <f>VLOOKUP(H39,Q2数据库!H:I,2,0)</f>
        <v>#VALUE!</v>
      </c>
      <c r="N39" s="19" t="e">
        <f t="shared" si="9"/>
        <v>#VALUE!</v>
      </c>
      <c r="O39" s="18" t="e">
        <f>VLOOKUP(F39,Q2数据库!C:G,4,0)</f>
        <v>#N/A</v>
      </c>
      <c r="P39" s="18" t="e">
        <f>VLOOKUP(F39,Q2数据库!C:G,5,0)</f>
        <v>#N/A</v>
      </c>
      <c r="Q39" s="18"/>
    </row>
    <row r="40" spans="1:17" x14ac:dyDescent="0.25">
      <c r="A40" s="22"/>
      <c r="B40" s="55"/>
      <c r="C40" s="3"/>
      <c r="D40" s="55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 t="shared" si="8"/>
        <v>#VALUE!</v>
      </c>
      <c r="J40" s="18" t="e">
        <f>VLOOKUP(F40,Q2数据库!C:G,2,0)</f>
        <v>#N/A</v>
      </c>
      <c r="K40" s="18" t="e">
        <f>VLOOKUP(F40,Q2数据库!C:G,3,0)</f>
        <v>#N/A</v>
      </c>
      <c r="L40" s="18" t="e">
        <f>VLOOKUP(G40,Q2数据库!H:I,2,0)</f>
        <v>#VALUE!</v>
      </c>
      <c r="M40" s="18" t="e">
        <f>VLOOKUP(H40,Q2数据库!H:I,2,0)</f>
        <v>#VALUE!</v>
      </c>
      <c r="N40" s="19" t="e">
        <f t="shared" si="9"/>
        <v>#VALUE!</v>
      </c>
      <c r="O40" s="18" t="e">
        <f>VLOOKUP(F40,Q2数据库!C:G,4,0)</f>
        <v>#N/A</v>
      </c>
      <c r="P40" s="18" t="e">
        <f>VLOOKUP(F40,Q2数据库!C:G,5,0)</f>
        <v>#N/A</v>
      </c>
      <c r="Q40" s="18"/>
    </row>
    <row r="41" spans="1:17" x14ac:dyDescent="0.25">
      <c r="A41" s="22"/>
      <c r="B41" s="55"/>
      <c r="C41" s="3"/>
      <c r="D41" s="55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 t="shared" si="8"/>
        <v>#VALUE!</v>
      </c>
      <c r="J41" s="18" t="e">
        <f>VLOOKUP(F41,Q2数据库!C:G,2,0)</f>
        <v>#N/A</v>
      </c>
      <c r="K41" s="18" t="e">
        <f>VLOOKUP(F41,Q2数据库!C:G,3,0)</f>
        <v>#N/A</v>
      </c>
      <c r="L41" s="18" t="e">
        <f>VLOOKUP(G41,Q2数据库!H:I,2,0)</f>
        <v>#VALUE!</v>
      </c>
      <c r="M41" s="18" t="e">
        <f>VLOOKUP(H41,Q2数据库!H:I,2,0)</f>
        <v>#VALUE!</v>
      </c>
      <c r="N41" s="19" t="e">
        <f t="shared" si="9"/>
        <v>#VALUE!</v>
      </c>
      <c r="O41" s="18" t="e">
        <f>VLOOKUP(F41,Q2数据库!C:G,4,0)</f>
        <v>#N/A</v>
      </c>
      <c r="P41" s="18" t="e">
        <f>VLOOKUP(F41,Q2数据库!C:G,5,0)</f>
        <v>#N/A</v>
      </c>
      <c r="Q41" s="18"/>
    </row>
    <row r="42" spans="1:17" x14ac:dyDescent="0.25">
      <c r="A42" s="22"/>
      <c r="B42" s="55"/>
      <c r="C42" s="3"/>
      <c r="D42" s="55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 t="shared" si="8"/>
        <v>#VALUE!</v>
      </c>
      <c r="J42" s="18" t="e">
        <f>VLOOKUP(F42,Q2数据库!C:G,2,0)</f>
        <v>#N/A</v>
      </c>
      <c r="K42" s="18" t="e">
        <f>VLOOKUP(F42,Q2数据库!C:G,3,0)</f>
        <v>#N/A</v>
      </c>
      <c r="L42" s="18" t="e">
        <f>VLOOKUP(G42,Q2数据库!H:I,2,0)</f>
        <v>#VALUE!</v>
      </c>
      <c r="M42" s="18" t="e">
        <f>VLOOKUP(H42,Q2数据库!H:I,2,0)</f>
        <v>#VALUE!</v>
      </c>
      <c r="N42" s="19" t="e">
        <f t="shared" si="9"/>
        <v>#VALUE!</v>
      </c>
      <c r="O42" s="18" t="e">
        <f>VLOOKUP(F42,Q2数据库!C:G,4,0)</f>
        <v>#N/A</v>
      </c>
      <c r="P42" s="18" t="e">
        <f>VLOOKUP(F42,Q2数据库!C:G,5,0)</f>
        <v>#N/A</v>
      </c>
      <c r="Q42" s="18"/>
    </row>
    <row r="43" spans="1:17" x14ac:dyDescent="0.25">
      <c r="A43" s="22"/>
      <c r="B43" s="55"/>
      <c r="C43" s="3"/>
      <c r="D43" s="55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 t="shared" si="8"/>
        <v>#VALUE!</v>
      </c>
      <c r="J43" s="18" t="e">
        <f>VLOOKUP(F43,Q2数据库!C:G,2,0)</f>
        <v>#N/A</v>
      </c>
      <c r="K43" s="18" t="e">
        <f>VLOOKUP(F43,Q2数据库!C:G,3,0)</f>
        <v>#N/A</v>
      </c>
      <c r="L43" s="18" t="e">
        <f>VLOOKUP(G43,Q2数据库!H:I,2,0)</f>
        <v>#VALUE!</v>
      </c>
      <c r="M43" s="18" t="e">
        <f>VLOOKUP(H43,Q2数据库!H:I,2,0)</f>
        <v>#VALUE!</v>
      </c>
      <c r="N43" s="19" t="e">
        <f t="shared" si="9"/>
        <v>#VALUE!</v>
      </c>
      <c r="O43" s="18" t="e">
        <f>VLOOKUP(F43,Q2数据库!C:G,4,0)</f>
        <v>#N/A</v>
      </c>
      <c r="P43" s="18" t="e">
        <f>VLOOKUP(F43,Q2数据库!C:G,5,0)</f>
        <v>#N/A</v>
      </c>
      <c r="Q43" s="18"/>
    </row>
    <row r="44" spans="1:17" x14ac:dyDescent="0.25">
      <c r="A44" s="22"/>
      <c r="B44" s="55"/>
      <c r="C44" s="3"/>
      <c r="D44" s="55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 t="shared" si="8"/>
        <v>#VALUE!</v>
      </c>
      <c r="J44" s="18" t="e">
        <f>VLOOKUP(F44,Q2数据库!C:G,2,0)</f>
        <v>#N/A</v>
      </c>
      <c r="K44" s="18" t="e">
        <f>VLOOKUP(F44,Q2数据库!C:G,3,0)</f>
        <v>#N/A</v>
      </c>
      <c r="L44" s="18" t="e">
        <f>VLOOKUP(G44,Q2数据库!H:I,2,0)</f>
        <v>#VALUE!</v>
      </c>
      <c r="M44" s="18" t="e">
        <f>VLOOKUP(H44,Q2数据库!H:I,2,0)</f>
        <v>#VALUE!</v>
      </c>
      <c r="N44" s="19" t="e">
        <f t="shared" si="9"/>
        <v>#VALUE!</v>
      </c>
      <c r="O44" s="18" t="e">
        <f>VLOOKUP(F44,Q2数据库!C:G,4,0)</f>
        <v>#N/A</v>
      </c>
      <c r="P44" s="18" t="e">
        <f>VLOOKUP(F44,Q2数据库!C:G,5,0)</f>
        <v>#N/A</v>
      </c>
      <c r="Q44" s="18"/>
    </row>
    <row r="45" spans="1:17" x14ac:dyDescent="0.25">
      <c r="A45" s="22"/>
      <c r="B45" s="55"/>
      <c r="C45" s="3"/>
      <c r="D45" s="55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 t="shared" si="8"/>
        <v>#VALUE!</v>
      </c>
      <c r="J45" s="18" t="e">
        <f>VLOOKUP(F45,Q2数据库!C:G,2,0)</f>
        <v>#N/A</v>
      </c>
      <c r="K45" s="18" t="e">
        <f>VLOOKUP(F45,Q2数据库!C:G,3,0)</f>
        <v>#N/A</v>
      </c>
      <c r="L45" s="18" t="e">
        <f>VLOOKUP(G45,Q2数据库!H:I,2,0)</f>
        <v>#VALUE!</v>
      </c>
      <c r="M45" s="18" t="e">
        <f>VLOOKUP(H45,Q2数据库!H:I,2,0)</f>
        <v>#VALUE!</v>
      </c>
      <c r="N45" s="19" t="e">
        <f t="shared" si="9"/>
        <v>#VALUE!</v>
      </c>
      <c r="O45" s="18" t="e">
        <f>VLOOKUP(F45,Q2数据库!C:G,4,0)</f>
        <v>#N/A</v>
      </c>
      <c r="P45" s="18" t="e">
        <f>VLOOKUP(F45,Q2数据库!C:G,5,0)</f>
        <v>#N/A</v>
      </c>
      <c r="Q45" s="18"/>
    </row>
    <row r="46" spans="1:17" x14ac:dyDescent="0.25">
      <c r="A46" s="22"/>
      <c r="B46" s="55"/>
      <c r="C46" s="3"/>
      <c r="D46" s="55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 t="shared" si="8"/>
        <v>#VALUE!</v>
      </c>
      <c r="J46" s="18" t="e">
        <f>VLOOKUP(F46,Q2数据库!C:G,2,0)</f>
        <v>#N/A</v>
      </c>
      <c r="K46" s="18" t="e">
        <f>VLOOKUP(F46,Q2数据库!C:G,3,0)</f>
        <v>#N/A</v>
      </c>
      <c r="L46" s="18" t="e">
        <f>VLOOKUP(G46,Q2数据库!H:I,2,0)</f>
        <v>#VALUE!</v>
      </c>
      <c r="M46" s="18" t="e">
        <f>VLOOKUP(H46,Q2数据库!H:I,2,0)</f>
        <v>#VALUE!</v>
      </c>
      <c r="N46" s="19" t="e">
        <f t="shared" si="9"/>
        <v>#VALUE!</v>
      </c>
      <c r="O46" s="18" t="e">
        <f>VLOOKUP(F46,Q2数据库!C:G,4,0)</f>
        <v>#N/A</v>
      </c>
      <c r="P46" s="18" t="e">
        <f>VLOOKUP(F46,Q2数据库!C:G,5,0)</f>
        <v>#N/A</v>
      </c>
      <c r="Q46" s="18"/>
    </row>
    <row r="47" spans="1:17" x14ac:dyDescent="0.25">
      <c r="A47" s="22"/>
      <c r="B47" s="55"/>
      <c r="C47" s="3"/>
      <c r="D47" s="55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 t="shared" si="8"/>
        <v>#VALUE!</v>
      </c>
      <c r="J47" s="18" t="e">
        <f>VLOOKUP(F47,Q2数据库!C:G,2,0)</f>
        <v>#N/A</v>
      </c>
      <c r="K47" s="18" t="e">
        <f>VLOOKUP(F47,Q2数据库!C:G,3,0)</f>
        <v>#N/A</v>
      </c>
      <c r="L47" s="18" t="e">
        <f>VLOOKUP(G47,Q2数据库!H:I,2,0)</f>
        <v>#VALUE!</v>
      </c>
      <c r="M47" s="18" t="e">
        <f>VLOOKUP(H47,Q2数据库!H:I,2,0)</f>
        <v>#VALUE!</v>
      </c>
      <c r="N47" s="19" t="e">
        <f t="shared" si="9"/>
        <v>#VALUE!</v>
      </c>
      <c r="O47" s="18" t="e">
        <f>VLOOKUP(F47,Q2数据库!C:G,4,0)</f>
        <v>#N/A</v>
      </c>
      <c r="P47" s="18" t="e">
        <f>VLOOKUP(F47,Q2数据库!C:G,5,0)</f>
        <v>#N/A</v>
      </c>
      <c r="Q47" s="18"/>
    </row>
    <row r="48" spans="1:17" x14ac:dyDescent="0.25">
      <c r="A48" s="22"/>
      <c r="B48" s="55"/>
      <c r="C48" s="3"/>
      <c r="D48" s="55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 t="shared" si="8"/>
        <v>#VALUE!</v>
      </c>
      <c r="J48" s="18" t="e">
        <f>VLOOKUP(F48,Q2数据库!C:G,2,0)</f>
        <v>#N/A</v>
      </c>
      <c r="K48" s="18" t="e">
        <f>VLOOKUP(F48,Q2数据库!C:G,3,0)</f>
        <v>#N/A</v>
      </c>
      <c r="L48" s="18" t="e">
        <f>VLOOKUP(G48,Q2数据库!H:I,2,0)</f>
        <v>#VALUE!</v>
      </c>
      <c r="M48" s="18" t="e">
        <f>VLOOKUP(H48,Q2数据库!H:I,2,0)</f>
        <v>#VALUE!</v>
      </c>
      <c r="N48" s="19" t="e">
        <f t="shared" si="9"/>
        <v>#VALUE!</v>
      </c>
      <c r="O48" s="18" t="e">
        <f>VLOOKUP(F48,Q2数据库!C:G,4,0)</f>
        <v>#N/A</v>
      </c>
      <c r="P48" s="18" t="e">
        <f>VLOOKUP(F48,Q2数据库!C:G,5,0)</f>
        <v>#N/A</v>
      </c>
      <c r="Q48" s="18"/>
    </row>
    <row r="49" spans="1:17" x14ac:dyDescent="0.25">
      <c r="A49" s="22"/>
      <c r="B49" s="55"/>
      <c r="C49" s="3"/>
      <c r="D49" s="55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 t="shared" si="8"/>
        <v>#VALUE!</v>
      </c>
      <c r="J49" s="18" t="e">
        <f>VLOOKUP(F49,Q2数据库!C:G,2,0)</f>
        <v>#N/A</v>
      </c>
      <c r="K49" s="18" t="e">
        <f>VLOOKUP(F49,Q2数据库!C:G,3,0)</f>
        <v>#N/A</v>
      </c>
      <c r="L49" s="18" t="e">
        <f>VLOOKUP(G49,Q2数据库!H:I,2,0)</f>
        <v>#VALUE!</v>
      </c>
      <c r="M49" s="18" t="e">
        <f>VLOOKUP(H49,Q2数据库!H:I,2,0)</f>
        <v>#VALUE!</v>
      </c>
      <c r="N49" s="19" t="e">
        <f t="shared" si="9"/>
        <v>#VALUE!</v>
      </c>
      <c r="O49" s="18" t="e">
        <f>VLOOKUP(F49,Q2数据库!C:G,4,0)</f>
        <v>#N/A</v>
      </c>
      <c r="P49" s="18" t="e">
        <f>VLOOKUP(F49,Q2数据库!C:G,5,0)</f>
        <v>#N/A</v>
      </c>
      <c r="Q49" s="18"/>
    </row>
    <row r="50" spans="1:17" x14ac:dyDescent="0.25">
      <c r="A50" s="22"/>
      <c r="B50" s="55"/>
      <c r="C50" s="3"/>
      <c r="D50" s="55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 t="shared" si="8"/>
        <v>#VALUE!</v>
      </c>
      <c r="J50" s="18" t="e">
        <f>VLOOKUP(F50,Q2数据库!C:G,2,0)</f>
        <v>#N/A</v>
      </c>
      <c r="K50" s="18" t="e">
        <f>VLOOKUP(F50,Q2数据库!C:G,3,0)</f>
        <v>#N/A</v>
      </c>
      <c r="L50" s="18" t="e">
        <f>VLOOKUP(G50,Q2数据库!H:I,2,0)</f>
        <v>#VALUE!</v>
      </c>
      <c r="M50" s="18" t="e">
        <f>VLOOKUP(H50,Q2数据库!H:I,2,0)</f>
        <v>#VALUE!</v>
      </c>
      <c r="N50" s="19" t="e">
        <f t="shared" si="9"/>
        <v>#VALUE!</v>
      </c>
      <c r="O50" s="18" t="e">
        <f>VLOOKUP(F50,Q2数据库!C:G,4,0)</f>
        <v>#N/A</v>
      </c>
      <c r="P50" s="18" t="e">
        <f>VLOOKUP(F50,Q2数据库!C:G,5,0)</f>
        <v>#N/A</v>
      </c>
      <c r="Q50" s="18"/>
    </row>
    <row r="51" spans="1:17" x14ac:dyDescent="0.25">
      <c r="A51" s="22"/>
      <c r="B51" s="55"/>
      <c r="C51" s="3"/>
      <c r="D51" s="55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 t="shared" si="8"/>
        <v>#VALUE!</v>
      </c>
      <c r="J51" s="18" t="e">
        <f>VLOOKUP(F51,Q2数据库!C:G,2,0)</f>
        <v>#N/A</v>
      </c>
      <c r="K51" s="18" t="e">
        <f>VLOOKUP(F51,Q2数据库!C:G,3,0)</f>
        <v>#N/A</v>
      </c>
      <c r="L51" s="18" t="e">
        <f>VLOOKUP(G51,Q2数据库!H:I,2,0)</f>
        <v>#VALUE!</v>
      </c>
      <c r="M51" s="18" t="e">
        <f>VLOOKUP(H51,Q2数据库!H:I,2,0)</f>
        <v>#VALUE!</v>
      </c>
      <c r="N51" s="19" t="e">
        <f t="shared" si="9"/>
        <v>#VALUE!</v>
      </c>
      <c r="O51" s="18" t="e">
        <f>VLOOKUP(F51,Q2数据库!C:G,4,0)</f>
        <v>#N/A</v>
      </c>
      <c r="P51" s="18" t="e">
        <f>VLOOKUP(F51,Q2数据库!C:G,5,0)</f>
        <v>#N/A</v>
      </c>
      <c r="Q51" s="18"/>
    </row>
    <row r="52" spans="1:17" x14ac:dyDescent="0.25">
      <c r="A52" s="22"/>
      <c r="B52" s="55"/>
      <c r="C52" s="3"/>
      <c r="D52" s="55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 t="shared" si="8"/>
        <v>#VALUE!</v>
      </c>
      <c r="J52" s="18" t="e">
        <f>VLOOKUP(F52,Q2数据库!C:G,2,0)</f>
        <v>#N/A</v>
      </c>
      <c r="K52" s="18" t="e">
        <f>VLOOKUP(F52,Q2数据库!C:G,3,0)</f>
        <v>#N/A</v>
      </c>
      <c r="L52" s="18" t="e">
        <f>VLOOKUP(G52,Q2数据库!H:I,2,0)</f>
        <v>#VALUE!</v>
      </c>
      <c r="M52" s="18" t="e">
        <f>VLOOKUP(H52,Q2数据库!H:I,2,0)</f>
        <v>#VALUE!</v>
      </c>
      <c r="N52" s="19" t="e">
        <f t="shared" si="9"/>
        <v>#VALUE!</v>
      </c>
      <c r="O52" s="18" t="e">
        <f>VLOOKUP(F52,Q2数据库!C:G,4,0)</f>
        <v>#N/A</v>
      </c>
      <c r="P52" s="18" t="e">
        <f>VLOOKUP(F52,Q2数据库!C:G,5,0)</f>
        <v>#N/A</v>
      </c>
      <c r="Q52" s="18"/>
    </row>
    <row r="53" spans="1:17" x14ac:dyDescent="0.25">
      <c r="A53" s="22"/>
      <c r="B53" s="55"/>
      <c r="C53" s="3"/>
      <c r="D53" s="55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 t="shared" si="8"/>
        <v>#VALUE!</v>
      </c>
      <c r="J53" s="18" t="e">
        <f>VLOOKUP(F53,Q2数据库!C:G,2,0)</f>
        <v>#N/A</v>
      </c>
      <c r="K53" s="18" t="e">
        <f>VLOOKUP(F53,Q2数据库!C:G,3,0)</f>
        <v>#N/A</v>
      </c>
      <c r="L53" s="18" t="e">
        <f>VLOOKUP(G53,Q2数据库!H:I,2,0)</f>
        <v>#VALUE!</v>
      </c>
      <c r="M53" s="18" t="e">
        <f>VLOOKUP(H53,Q2数据库!H:I,2,0)</f>
        <v>#VALUE!</v>
      </c>
      <c r="N53" s="19" t="e">
        <f t="shared" si="9"/>
        <v>#VALUE!</v>
      </c>
      <c r="O53" s="18" t="e">
        <f>VLOOKUP(F53,Q2数据库!C:G,4,0)</f>
        <v>#N/A</v>
      </c>
      <c r="P53" s="18" t="e">
        <f>VLOOKUP(F53,Q2数据库!C:G,5,0)</f>
        <v>#N/A</v>
      </c>
      <c r="Q53" s="18"/>
    </row>
    <row r="54" spans="1:17" x14ac:dyDescent="0.25">
      <c r="A54" s="22"/>
      <c r="B54" s="55"/>
      <c r="C54" s="3"/>
      <c r="D54" s="55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 t="shared" si="8"/>
        <v>#VALUE!</v>
      </c>
      <c r="J54" s="18" t="e">
        <f>VLOOKUP(F54,Q2数据库!C:G,2,0)</f>
        <v>#N/A</v>
      </c>
      <c r="K54" s="18" t="e">
        <f>VLOOKUP(F54,Q2数据库!C:G,3,0)</f>
        <v>#N/A</v>
      </c>
      <c r="L54" s="18" t="e">
        <f>VLOOKUP(G54,Q2数据库!H:I,2,0)</f>
        <v>#VALUE!</v>
      </c>
      <c r="M54" s="18" t="e">
        <f>VLOOKUP(H54,Q2数据库!H:I,2,0)</f>
        <v>#VALUE!</v>
      </c>
      <c r="N54" s="19" t="e">
        <f t="shared" si="9"/>
        <v>#VALUE!</v>
      </c>
      <c r="O54" s="18" t="e">
        <f>VLOOKUP(F54,Q2数据库!C:G,4,0)</f>
        <v>#N/A</v>
      </c>
      <c r="P54" s="18" t="e">
        <f>VLOOKUP(F54,Q2数据库!C:G,5,0)</f>
        <v>#N/A</v>
      </c>
      <c r="Q54" s="18"/>
    </row>
    <row r="55" spans="1:17" x14ac:dyDescent="0.25">
      <c r="A55" s="22"/>
      <c r="B55" s="55"/>
      <c r="C55" s="3"/>
      <c r="D55" s="55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 t="shared" si="8"/>
        <v>#VALUE!</v>
      </c>
      <c r="J55" s="18" t="e">
        <f>VLOOKUP(F55,Q2数据库!C:G,2,0)</f>
        <v>#N/A</v>
      </c>
      <c r="K55" s="18" t="e">
        <f>VLOOKUP(F55,Q2数据库!C:G,3,0)</f>
        <v>#N/A</v>
      </c>
      <c r="L55" s="18" t="e">
        <f>VLOOKUP(G55,Q2数据库!H:I,2,0)</f>
        <v>#VALUE!</v>
      </c>
      <c r="M55" s="18" t="e">
        <f>VLOOKUP(H55,Q2数据库!H:I,2,0)</f>
        <v>#VALUE!</v>
      </c>
      <c r="N55" s="19" t="e">
        <f t="shared" si="9"/>
        <v>#VALUE!</v>
      </c>
      <c r="O55" s="18" t="e">
        <f>VLOOKUP(F55,Q2数据库!C:G,4,0)</f>
        <v>#N/A</v>
      </c>
      <c r="P55" s="18" t="e">
        <f>VLOOKUP(F55,Q2数据库!C:G,5,0)</f>
        <v>#N/A</v>
      </c>
      <c r="Q55" s="18"/>
    </row>
    <row r="56" spans="1:17" x14ac:dyDescent="0.25">
      <c r="A56" s="22"/>
      <c r="B56" s="55"/>
      <c r="C56" s="3"/>
      <c r="D56" s="55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 t="shared" si="8"/>
        <v>#VALUE!</v>
      </c>
      <c r="J56" s="18" t="e">
        <f>VLOOKUP(F56,Q2数据库!C:G,2,0)</f>
        <v>#N/A</v>
      </c>
      <c r="K56" s="18" t="e">
        <f>VLOOKUP(F56,Q2数据库!C:G,3,0)</f>
        <v>#N/A</v>
      </c>
      <c r="L56" s="18" t="e">
        <f>VLOOKUP(G56,Q2数据库!H:I,2,0)</f>
        <v>#VALUE!</v>
      </c>
      <c r="M56" s="18" t="e">
        <f>VLOOKUP(H56,Q2数据库!H:I,2,0)</f>
        <v>#VALUE!</v>
      </c>
      <c r="N56" s="19" t="e">
        <f t="shared" si="9"/>
        <v>#VALUE!</v>
      </c>
      <c r="O56" s="18" t="e">
        <f>VLOOKUP(F56,Q2数据库!C:G,4,0)</f>
        <v>#N/A</v>
      </c>
      <c r="P56" s="18" t="e">
        <f>VLOOKUP(F56,Q2数据库!C:G,5,0)</f>
        <v>#N/A</v>
      </c>
      <c r="Q56" s="18"/>
    </row>
    <row r="57" spans="1:17" x14ac:dyDescent="0.25">
      <c r="A57" s="22"/>
      <c r="B57" s="55"/>
      <c r="C57" s="3"/>
      <c r="D57" s="55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 t="shared" si="8"/>
        <v>#VALUE!</v>
      </c>
      <c r="J57" s="18" t="e">
        <f>VLOOKUP(F57,Q2数据库!C:G,2,0)</f>
        <v>#N/A</v>
      </c>
      <c r="K57" s="18" t="e">
        <f>VLOOKUP(F57,Q2数据库!C:G,3,0)</f>
        <v>#N/A</v>
      </c>
      <c r="L57" s="18" t="e">
        <f>VLOOKUP(G57,Q2数据库!H:I,2,0)</f>
        <v>#VALUE!</v>
      </c>
      <c r="M57" s="18" t="e">
        <f>VLOOKUP(H57,Q2数据库!H:I,2,0)</f>
        <v>#VALUE!</v>
      </c>
      <c r="N57" s="19" t="e">
        <f t="shared" si="9"/>
        <v>#VALUE!</v>
      </c>
      <c r="O57" s="18" t="e">
        <f>VLOOKUP(F57,Q2数据库!C:G,4,0)</f>
        <v>#N/A</v>
      </c>
      <c r="P57" s="18" t="e">
        <f>VLOOKUP(F57,Q2数据库!C:G,5,0)</f>
        <v>#N/A</v>
      </c>
      <c r="Q57" s="18"/>
    </row>
    <row r="58" spans="1:17" x14ac:dyDescent="0.25">
      <c r="A58" s="22"/>
      <c r="B58" s="55"/>
      <c r="C58" s="3"/>
      <c r="D58" s="55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 t="shared" si="8"/>
        <v>#VALUE!</v>
      </c>
      <c r="J58" s="18" t="e">
        <f>VLOOKUP(F58,Q2数据库!C:G,2,0)</f>
        <v>#N/A</v>
      </c>
      <c r="K58" s="18" t="e">
        <f>VLOOKUP(F58,Q2数据库!C:G,3,0)</f>
        <v>#N/A</v>
      </c>
      <c r="L58" s="18" t="e">
        <f>VLOOKUP(G58,Q2数据库!H:I,2,0)</f>
        <v>#VALUE!</v>
      </c>
      <c r="M58" s="18" t="e">
        <f>VLOOKUP(H58,Q2数据库!H:I,2,0)</f>
        <v>#VALUE!</v>
      </c>
      <c r="N58" s="19" t="e">
        <f t="shared" si="9"/>
        <v>#VALUE!</v>
      </c>
      <c r="O58" s="18" t="e">
        <f>VLOOKUP(F58,Q2数据库!C:G,4,0)</f>
        <v>#N/A</v>
      </c>
      <c r="P58" s="18" t="e">
        <f>VLOOKUP(F58,Q2数据库!C:G,5,0)</f>
        <v>#N/A</v>
      </c>
      <c r="Q58" s="18"/>
    </row>
    <row r="59" spans="1:17" x14ac:dyDescent="0.25">
      <c r="A59" s="22"/>
      <c r="B59" s="55"/>
      <c r="C59" s="3"/>
      <c r="D59" s="55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 t="shared" si="8"/>
        <v>#VALUE!</v>
      </c>
      <c r="J59" s="18" t="e">
        <f>VLOOKUP(F59,Q2数据库!C:G,2,0)</f>
        <v>#N/A</v>
      </c>
      <c r="K59" s="18" t="e">
        <f>VLOOKUP(F59,Q2数据库!C:G,3,0)</f>
        <v>#N/A</v>
      </c>
      <c r="L59" s="18" t="e">
        <f>VLOOKUP(G59,Q2数据库!H:I,2,0)</f>
        <v>#VALUE!</v>
      </c>
      <c r="M59" s="18" t="e">
        <f>VLOOKUP(H59,Q2数据库!H:I,2,0)</f>
        <v>#VALUE!</v>
      </c>
      <c r="N59" s="19" t="e">
        <f t="shared" si="9"/>
        <v>#VALUE!</v>
      </c>
      <c r="O59" s="18" t="e">
        <f>VLOOKUP(F59,Q2数据库!C:G,4,0)</f>
        <v>#N/A</v>
      </c>
      <c r="P59" s="18" t="e">
        <f>VLOOKUP(F59,Q2数据库!C:G,5,0)</f>
        <v>#N/A</v>
      </c>
      <c r="Q59" s="18"/>
    </row>
    <row r="60" spans="1:17" x14ac:dyDescent="0.25">
      <c r="A60" s="22"/>
      <c r="B60" s="55"/>
      <c r="C60" s="3"/>
      <c r="D60" s="55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 t="shared" si="8"/>
        <v>#VALUE!</v>
      </c>
      <c r="J60" s="18" t="e">
        <f>VLOOKUP(F60,Q2数据库!C:G,2,0)</f>
        <v>#N/A</v>
      </c>
      <c r="K60" s="18" t="e">
        <f>VLOOKUP(F60,Q2数据库!C:G,3,0)</f>
        <v>#N/A</v>
      </c>
      <c r="L60" s="18" t="e">
        <f>VLOOKUP(G60,Q2数据库!H:I,2,0)</f>
        <v>#VALUE!</v>
      </c>
      <c r="M60" s="18" t="e">
        <f>VLOOKUP(H60,Q2数据库!H:I,2,0)</f>
        <v>#VALUE!</v>
      </c>
      <c r="N60" s="19" t="e">
        <f t="shared" si="9"/>
        <v>#VALUE!</v>
      </c>
      <c r="O60" s="18" t="e">
        <f>VLOOKUP(F60,Q2数据库!C:G,4,0)</f>
        <v>#N/A</v>
      </c>
      <c r="P60" s="18" t="e">
        <f>VLOOKUP(F60,Q2数据库!C:G,5,0)</f>
        <v>#N/A</v>
      </c>
      <c r="Q60" s="18"/>
    </row>
    <row r="61" spans="1:17" x14ac:dyDescent="0.25">
      <c r="A61" s="22"/>
      <c r="B61" s="55"/>
      <c r="C61" s="3"/>
      <c r="D61" s="55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 t="shared" si="8"/>
        <v>#VALUE!</v>
      </c>
      <c r="J61" s="18" t="e">
        <f>VLOOKUP(F61,Q2数据库!C:G,2,0)</f>
        <v>#N/A</v>
      </c>
      <c r="K61" s="18" t="e">
        <f>VLOOKUP(F61,Q2数据库!C:G,3,0)</f>
        <v>#N/A</v>
      </c>
      <c r="L61" s="18" t="e">
        <f>VLOOKUP(G61,Q2数据库!H:I,2,0)</f>
        <v>#VALUE!</v>
      </c>
      <c r="M61" s="18" t="e">
        <f>VLOOKUP(H61,Q2数据库!H:I,2,0)</f>
        <v>#VALUE!</v>
      </c>
      <c r="N61" s="19" t="e">
        <f t="shared" si="9"/>
        <v>#VALUE!</v>
      </c>
      <c r="O61" s="18" t="e">
        <f>VLOOKUP(F61,Q2数据库!C:G,4,0)</f>
        <v>#N/A</v>
      </c>
      <c r="P61" s="18" t="e">
        <f>VLOOKUP(F61,Q2数据库!C:G,5,0)</f>
        <v>#N/A</v>
      </c>
      <c r="Q61" s="18"/>
    </row>
    <row r="62" spans="1:17" x14ac:dyDescent="0.25">
      <c r="A62" s="22"/>
      <c r="B62" s="55"/>
      <c r="C62" s="3"/>
      <c r="D62" s="55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 t="shared" si="8"/>
        <v>#VALUE!</v>
      </c>
      <c r="J62" s="18" t="e">
        <f>VLOOKUP(F62,Q2数据库!C:G,2,0)</f>
        <v>#N/A</v>
      </c>
      <c r="K62" s="18" t="e">
        <f>VLOOKUP(F62,Q2数据库!C:G,3,0)</f>
        <v>#N/A</v>
      </c>
      <c r="L62" s="18" t="e">
        <f>VLOOKUP(G62,Q2数据库!H:I,2,0)</f>
        <v>#VALUE!</v>
      </c>
      <c r="M62" s="18" t="e">
        <f>VLOOKUP(H62,Q2数据库!H:I,2,0)</f>
        <v>#VALUE!</v>
      </c>
      <c r="N62" s="19" t="e">
        <f t="shared" si="9"/>
        <v>#VALUE!</v>
      </c>
      <c r="O62" s="18" t="e">
        <f>VLOOKUP(F62,Q2数据库!C:G,4,0)</f>
        <v>#N/A</v>
      </c>
      <c r="P62" s="18" t="e">
        <f>VLOOKUP(F62,Q2数据库!C:G,5,0)</f>
        <v>#N/A</v>
      </c>
      <c r="Q62" s="18"/>
    </row>
    <row r="63" spans="1:17" x14ac:dyDescent="0.25">
      <c r="A63" s="22"/>
      <c r="B63" s="55"/>
      <c r="C63" s="3"/>
      <c r="D63" s="55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 t="shared" si="8"/>
        <v>#VALUE!</v>
      </c>
      <c r="J63" s="18" t="e">
        <f>VLOOKUP(F63,Q2数据库!C:G,2,0)</f>
        <v>#N/A</v>
      </c>
      <c r="K63" s="18" t="e">
        <f>VLOOKUP(F63,Q2数据库!C:G,3,0)</f>
        <v>#N/A</v>
      </c>
      <c r="L63" s="18" t="e">
        <f>VLOOKUP(G63,Q2数据库!H:I,2,0)</f>
        <v>#VALUE!</v>
      </c>
      <c r="M63" s="18" t="e">
        <f>VLOOKUP(H63,Q2数据库!H:I,2,0)</f>
        <v>#VALUE!</v>
      </c>
      <c r="N63" s="19" t="e">
        <f t="shared" si="9"/>
        <v>#VALUE!</v>
      </c>
      <c r="O63" s="18" t="e">
        <f>VLOOKUP(F63,Q2数据库!C:G,4,0)</f>
        <v>#N/A</v>
      </c>
      <c r="P63" s="18" t="e">
        <f>VLOOKUP(F63,Q2数据库!C:G,5,0)</f>
        <v>#N/A</v>
      </c>
      <c r="Q63" s="18"/>
    </row>
    <row r="64" spans="1:17" x14ac:dyDescent="0.25">
      <c r="A64" s="22"/>
      <c r="B64" s="55"/>
      <c r="C64" s="3"/>
      <c r="D64" s="55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 t="shared" si="8"/>
        <v>#VALUE!</v>
      </c>
      <c r="J64" s="18" t="e">
        <f>VLOOKUP(F64,Q2数据库!C:G,2,0)</f>
        <v>#N/A</v>
      </c>
      <c r="K64" s="18" t="e">
        <f>VLOOKUP(F64,Q2数据库!C:G,3,0)</f>
        <v>#N/A</v>
      </c>
      <c r="L64" s="18" t="e">
        <f>VLOOKUP(G64,Q2数据库!H:I,2,0)</f>
        <v>#VALUE!</v>
      </c>
      <c r="M64" s="18" t="e">
        <f>VLOOKUP(H64,Q2数据库!H:I,2,0)</f>
        <v>#VALUE!</v>
      </c>
      <c r="N64" s="19" t="e">
        <f t="shared" si="9"/>
        <v>#VALUE!</v>
      </c>
      <c r="O64" s="18" t="e">
        <f>VLOOKUP(F64,Q2数据库!C:G,4,0)</f>
        <v>#N/A</v>
      </c>
      <c r="P64" s="18" t="e">
        <f>VLOOKUP(F64,Q2数据库!C:G,5,0)</f>
        <v>#N/A</v>
      </c>
      <c r="Q64" s="18"/>
    </row>
    <row r="65" spans="1:17" x14ac:dyDescent="0.25">
      <c r="A65" s="22"/>
      <c r="B65" s="55"/>
      <c r="C65" s="3"/>
      <c r="D65" s="55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 t="shared" si="8"/>
        <v>#VALUE!</v>
      </c>
      <c r="J65" s="18" t="e">
        <f>VLOOKUP(F65,Q2数据库!C:G,2,0)</f>
        <v>#N/A</v>
      </c>
      <c r="K65" s="18" t="e">
        <f>VLOOKUP(F65,Q2数据库!C:G,3,0)</f>
        <v>#N/A</v>
      </c>
      <c r="L65" s="18" t="e">
        <f>VLOOKUP(G65,Q2数据库!H:I,2,0)</f>
        <v>#VALUE!</v>
      </c>
      <c r="M65" s="18" t="e">
        <f>VLOOKUP(H65,Q2数据库!H:I,2,0)</f>
        <v>#VALUE!</v>
      </c>
      <c r="N65" s="19" t="e">
        <f t="shared" si="9"/>
        <v>#VALUE!</v>
      </c>
      <c r="O65" s="18" t="e">
        <f>VLOOKUP(F65,Q2数据库!C:G,4,0)</f>
        <v>#N/A</v>
      </c>
      <c r="P65" s="18" t="e">
        <f>VLOOKUP(F65,Q2数据库!C:G,5,0)</f>
        <v>#N/A</v>
      </c>
      <c r="Q65" s="18"/>
    </row>
    <row r="66" spans="1:17" x14ac:dyDescent="0.25">
      <c r="A66" s="22"/>
      <c r="B66" s="55"/>
      <c r="C66" s="3"/>
      <c r="D66" s="55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 t="shared" si="8"/>
        <v>#VALUE!</v>
      </c>
      <c r="J66" s="18" t="e">
        <f>VLOOKUP(F66,Q2数据库!C:G,2,0)</f>
        <v>#N/A</v>
      </c>
      <c r="K66" s="18" t="e">
        <f>VLOOKUP(F66,Q2数据库!C:G,3,0)</f>
        <v>#N/A</v>
      </c>
      <c r="L66" s="18" t="e">
        <f>VLOOKUP(G66,Q2数据库!H:I,2,0)</f>
        <v>#VALUE!</v>
      </c>
      <c r="M66" s="18" t="e">
        <f>VLOOKUP(H66,Q2数据库!H:I,2,0)</f>
        <v>#VALUE!</v>
      </c>
      <c r="N66" s="19" t="e">
        <f t="shared" si="9"/>
        <v>#VALUE!</v>
      </c>
      <c r="O66" s="18" t="e">
        <f>VLOOKUP(F66,Q2数据库!C:G,4,0)</f>
        <v>#N/A</v>
      </c>
      <c r="P66" s="18" t="e">
        <f>VLOOKUP(F66,Q2数据库!C:G,5,0)</f>
        <v>#N/A</v>
      </c>
      <c r="Q66" s="18"/>
    </row>
    <row r="67" spans="1:17" x14ac:dyDescent="0.25">
      <c r="A67" s="22"/>
      <c r="B67" s="55"/>
      <c r="C67" s="3"/>
      <c r="D67" s="55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 t="shared" si="8"/>
        <v>#VALUE!</v>
      </c>
      <c r="J67" s="18" t="e">
        <f>VLOOKUP(F67,Q2数据库!C:G,2,0)</f>
        <v>#N/A</v>
      </c>
      <c r="K67" s="18" t="e">
        <f>VLOOKUP(F67,Q2数据库!C:G,3,0)</f>
        <v>#N/A</v>
      </c>
      <c r="L67" s="18" t="e">
        <f>VLOOKUP(G67,Q2数据库!H:I,2,0)</f>
        <v>#VALUE!</v>
      </c>
      <c r="M67" s="18" t="e">
        <f>VLOOKUP(H67,Q2数据库!H:I,2,0)</f>
        <v>#VALUE!</v>
      </c>
      <c r="N67" s="19" t="e">
        <f t="shared" si="9"/>
        <v>#VALUE!</v>
      </c>
      <c r="O67" s="18" t="e">
        <f>VLOOKUP(F67,Q2数据库!C:G,4,0)</f>
        <v>#N/A</v>
      </c>
      <c r="P67" s="18" t="e">
        <f>VLOOKUP(F67,Q2数据库!C:G,5,0)</f>
        <v>#N/A</v>
      </c>
      <c r="Q67" s="18"/>
    </row>
    <row r="68" spans="1:17" x14ac:dyDescent="0.25">
      <c r="A68" s="22"/>
      <c r="B68" s="55"/>
      <c r="C68" s="3"/>
      <c r="D68" s="55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 t="shared" si="8"/>
        <v>#VALUE!</v>
      </c>
      <c r="J68" s="18" t="e">
        <f>VLOOKUP(F68,Q2数据库!C:G,2,0)</f>
        <v>#N/A</v>
      </c>
      <c r="K68" s="18" t="e">
        <f>VLOOKUP(F68,Q2数据库!C:G,3,0)</f>
        <v>#N/A</v>
      </c>
      <c r="L68" s="18" t="e">
        <f>VLOOKUP(G68,Q2数据库!H:I,2,0)</f>
        <v>#VALUE!</v>
      </c>
      <c r="M68" s="18" t="e">
        <f>VLOOKUP(H68,Q2数据库!H:I,2,0)</f>
        <v>#VALUE!</v>
      </c>
      <c r="N68" s="19" t="e">
        <f t="shared" si="9"/>
        <v>#VALUE!</v>
      </c>
      <c r="O68" s="18" t="e">
        <f>VLOOKUP(F68,Q2数据库!C:G,4,0)</f>
        <v>#N/A</v>
      </c>
      <c r="P68" s="18" t="e">
        <f>VLOOKUP(F68,Q2数据库!C:G,5,0)</f>
        <v>#N/A</v>
      </c>
      <c r="Q68" s="18"/>
    </row>
    <row r="69" spans="1:17" x14ac:dyDescent="0.25">
      <c r="A69" s="22"/>
      <c r="B69" s="55"/>
      <c r="C69" s="3"/>
      <c r="D69" s="55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 t="shared" si="8"/>
        <v>#VALUE!</v>
      </c>
      <c r="J69" s="18" t="e">
        <f>VLOOKUP(F69,Q2数据库!C:G,2,0)</f>
        <v>#N/A</v>
      </c>
      <c r="K69" s="18" t="e">
        <f>VLOOKUP(F69,Q2数据库!C:G,3,0)</f>
        <v>#N/A</v>
      </c>
      <c r="L69" s="18" t="e">
        <f>VLOOKUP(G69,Q2数据库!H:I,2,0)</f>
        <v>#VALUE!</v>
      </c>
      <c r="M69" s="18" t="e">
        <f>VLOOKUP(H69,Q2数据库!H:I,2,0)</f>
        <v>#VALUE!</v>
      </c>
      <c r="N69" s="19" t="e">
        <f t="shared" si="9"/>
        <v>#VALUE!</v>
      </c>
      <c r="O69" s="18" t="e">
        <f>VLOOKUP(F69,Q2数据库!C:G,4,0)</f>
        <v>#N/A</v>
      </c>
      <c r="P69" s="18" t="e">
        <f>VLOOKUP(F69,Q2数据库!C:G,5,0)</f>
        <v>#N/A</v>
      </c>
      <c r="Q69" s="18"/>
    </row>
    <row r="70" spans="1:17" x14ac:dyDescent="0.25">
      <c r="A70" s="22"/>
      <c r="B70" s="55"/>
      <c r="C70" s="3"/>
      <c r="D70" s="55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 t="shared" si="8"/>
        <v>#VALUE!</v>
      </c>
      <c r="J70" s="18" t="e">
        <f>VLOOKUP(F70,Q2数据库!C:G,2,0)</f>
        <v>#N/A</v>
      </c>
      <c r="K70" s="18" t="e">
        <f>VLOOKUP(F70,Q2数据库!C:G,3,0)</f>
        <v>#N/A</v>
      </c>
      <c r="L70" s="18" t="e">
        <f>VLOOKUP(G70,Q2数据库!H:I,2,0)</f>
        <v>#VALUE!</v>
      </c>
      <c r="M70" s="18" t="e">
        <f>VLOOKUP(H70,Q2数据库!H:I,2,0)</f>
        <v>#VALUE!</v>
      </c>
      <c r="N70" s="19" t="e">
        <f t="shared" si="9"/>
        <v>#VALUE!</v>
      </c>
      <c r="O70" s="18" t="e">
        <f>VLOOKUP(F70,Q2数据库!C:G,4,0)</f>
        <v>#N/A</v>
      </c>
      <c r="P70" s="18" t="e">
        <f>VLOOKUP(F70,Q2数据库!C:G,5,0)</f>
        <v>#N/A</v>
      </c>
      <c r="Q70" s="18"/>
    </row>
    <row r="71" spans="1:17" x14ac:dyDescent="0.25">
      <c r="A71" s="22"/>
      <c r="B71" s="55"/>
      <c r="C71" s="3"/>
      <c r="D71" s="55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 t="shared" si="8"/>
        <v>#VALUE!</v>
      </c>
      <c r="J71" s="18" t="e">
        <f>VLOOKUP(F71,Q2数据库!C:G,2,0)</f>
        <v>#N/A</v>
      </c>
      <c r="K71" s="18" t="e">
        <f>VLOOKUP(F71,Q2数据库!C:G,3,0)</f>
        <v>#N/A</v>
      </c>
      <c r="L71" s="18" t="e">
        <f>VLOOKUP(G71,Q2数据库!H:I,2,0)</f>
        <v>#VALUE!</v>
      </c>
      <c r="M71" s="18" t="e">
        <f>VLOOKUP(H71,Q2数据库!H:I,2,0)</f>
        <v>#VALUE!</v>
      </c>
      <c r="N71" s="19" t="e">
        <f t="shared" si="9"/>
        <v>#VALUE!</v>
      </c>
      <c r="O71" s="18" t="e">
        <f>VLOOKUP(F71,Q2数据库!C:G,4,0)</f>
        <v>#N/A</v>
      </c>
      <c r="P71" s="18" t="e">
        <f>VLOOKUP(F71,Q2数据库!C:G,5,0)</f>
        <v>#N/A</v>
      </c>
      <c r="Q71" s="18"/>
    </row>
    <row r="72" spans="1:17" x14ac:dyDescent="0.25">
      <c r="A72" s="22"/>
      <c r="B72" s="55"/>
      <c r="C72" s="3"/>
      <c r="D72" s="55"/>
      <c r="E72" s="18" t="e">
        <f t="shared" ref="E72:E100" si="10">VALUE(TRIM(MID(SUBSTITUTE($B72,"-",REPT(" ",99)),COLUMN(B72)*99-98,99)))</f>
        <v>#VALUE!</v>
      </c>
      <c r="F72" s="18" t="str">
        <f t="shared" ref="F72:F100" si="11">TRIM(MID(SUBSTITUTE($B72,"-",REPT(" ",99)),COLUMN(C72)*99-98,99))</f>
        <v/>
      </c>
      <c r="G72" s="18" t="e">
        <f t="shared" ref="G72:G100" si="12">VALUE(TRIM(MID(SUBSTITUTE($B72,"-",REPT(" ",99)),COLUMN(D72)*99-98,99)))</f>
        <v>#VALUE!</v>
      </c>
      <c r="H72" s="18" t="e">
        <f t="shared" ref="H72:H100" si="13">VALUE(TRIM(MID(SUBSTITUTE($B72,"-",REPT(" ",99)),COLUMN(E72)*99-98,99)))</f>
        <v>#VALUE!</v>
      </c>
      <c r="I72" s="18" t="e">
        <f t="shared" ref="I72:I100" si="14">VALUE(TRIM(MID(SUBSTITUTE($B72,"-",REPT(" ",99)),COLUMN(F72)*99-98,99)))</f>
        <v>#VALUE!</v>
      </c>
      <c r="J72" s="18" t="e">
        <f>VLOOKUP(F72,Q2数据库!C:G,2,0)</f>
        <v>#N/A</v>
      </c>
      <c r="K72" s="18" t="e">
        <f>VLOOKUP(F72,Q2数据库!C:G,3,0)</f>
        <v>#N/A</v>
      </c>
      <c r="L72" s="18" t="e">
        <f>VLOOKUP(G72,Q2数据库!H:I,2,0)</f>
        <v>#VALUE!</v>
      </c>
      <c r="M72" s="18" t="e">
        <f>VLOOKUP(H72,Q2数据库!H:I,2,0)</f>
        <v>#VALUE!</v>
      </c>
      <c r="N72" s="19" t="e">
        <f t="shared" ref="N72:N100" si="15">((I72+L72/2+M72/2+100)/1000)*C72</f>
        <v>#VALUE!</v>
      </c>
      <c r="O72" s="18" t="e">
        <f>VLOOKUP(F72,Q2数据库!C:G,4,0)</f>
        <v>#N/A</v>
      </c>
      <c r="P72" s="18" t="e">
        <f>VLOOKUP(F72,Q2数据库!C:G,5,0)</f>
        <v>#N/A</v>
      </c>
      <c r="Q72" s="18"/>
    </row>
    <row r="73" spans="1:17" x14ac:dyDescent="0.25">
      <c r="A73" s="22"/>
      <c r="B73" s="55"/>
      <c r="C73" s="3"/>
      <c r="D73" s="55"/>
      <c r="E73" s="18" t="e">
        <f t="shared" si="10"/>
        <v>#VALUE!</v>
      </c>
      <c r="F73" s="18" t="str">
        <f t="shared" si="11"/>
        <v/>
      </c>
      <c r="G73" s="18" t="e">
        <f t="shared" si="12"/>
        <v>#VALUE!</v>
      </c>
      <c r="H73" s="18" t="e">
        <f t="shared" si="13"/>
        <v>#VALUE!</v>
      </c>
      <c r="I73" s="18" t="e">
        <f t="shared" si="14"/>
        <v>#VALUE!</v>
      </c>
      <c r="J73" s="18" t="e">
        <f>VLOOKUP(F73,Q2数据库!C:G,2,0)</f>
        <v>#N/A</v>
      </c>
      <c r="K73" s="18" t="e">
        <f>VLOOKUP(F73,Q2数据库!C:G,3,0)</f>
        <v>#N/A</v>
      </c>
      <c r="L73" s="18" t="e">
        <f>VLOOKUP(G73,Q2数据库!H:I,2,0)</f>
        <v>#VALUE!</v>
      </c>
      <c r="M73" s="18" t="e">
        <f>VLOOKUP(H73,Q2数据库!H:I,2,0)</f>
        <v>#VALUE!</v>
      </c>
      <c r="N73" s="19" t="e">
        <f t="shared" si="15"/>
        <v>#VALUE!</v>
      </c>
      <c r="O73" s="18" t="e">
        <f>VLOOKUP(F73,Q2数据库!C:G,4,0)</f>
        <v>#N/A</v>
      </c>
      <c r="P73" s="18" t="e">
        <f>VLOOKUP(F73,Q2数据库!C:G,5,0)</f>
        <v>#N/A</v>
      </c>
      <c r="Q73" s="18"/>
    </row>
    <row r="74" spans="1:17" x14ac:dyDescent="0.25">
      <c r="A74" s="22"/>
      <c r="B74" s="55"/>
      <c r="C74" s="3"/>
      <c r="D74" s="55"/>
      <c r="E74" s="18" t="e">
        <f t="shared" si="10"/>
        <v>#VALUE!</v>
      </c>
      <c r="F74" s="18" t="str">
        <f t="shared" si="11"/>
        <v/>
      </c>
      <c r="G74" s="18" t="e">
        <f t="shared" si="12"/>
        <v>#VALUE!</v>
      </c>
      <c r="H74" s="18" t="e">
        <f t="shared" si="13"/>
        <v>#VALUE!</v>
      </c>
      <c r="I74" s="18" t="e">
        <f t="shared" si="14"/>
        <v>#VALUE!</v>
      </c>
      <c r="J74" s="18" t="e">
        <f>VLOOKUP(F74,Q2数据库!C:G,2,0)</f>
        <v>#N/A</v>
      </c>
      <c r="K74" s="18" t="e">
        <f>VLOOKUP(F74,Q2数据库!C:G,3,0)</f>
        <v>#N/A</v>
      </c>
      <c r="L74" s="18" t="e">
        <f>VLOOKUP(G74,Q2数据库!H:I,2,0)</f>
        <v>#VALUE!</v>
      </c>
      <c r="M74" s="18" t="e">
        <f>VLOOKUP(H74,Q2数据库!H:I,2,0)</f>
        <v>#VALUE!</v>
      </c>
      <c r="N74" s="19" t="e">
        <f t="shared" si="15"/>
        <v>#VALUE!</v>
      </c>
      <c r="O74" s="18" t="e">
        <f>VLOOKUP(F74,Q2数据库!C:G,4,0)</f>
        <v>#N/A</v>
      </c>
      <c r="P74" s="18" t="e">
        <f>VLOOKUP(F74,Q2数据库!C:G,5,0)</f>
        <v>#N/A</v>
      </c>
      <c r="Q74" s="18"/>
    </row>
    <row r="75" spans="1:17" x14ac:dyDescent="0.25">
      <c r="A75" s="22"/>
      <c r="B75" s="55"/>
      <c r="C75" s="3"/>
      <c r="D75" s="55"/>
      <c r="E75" s="18" t="e">
        <f t="shared" si="10"/>
        <v>#VALUE!</v>
      </c>
      <c r="F75" s="18" t="str">
        <f t="shared" si="11"/>
        <v/>
      </c>
      <c r="G75" s="18" t="e">
        <f t="shared" si="12"/>
        <v>#VALUE!</v>
      </c>
      <c r="H75" s="18" t="e">
        <f t="shared" si="13"/>
        <v>#VALUE!</v>
      </c>
      <c r="I75" s="18" t="e">
        <f t="shared" si="14"/>
        <v>#VALUE!</v>
      </c>
      <c r="J75" s="18" t="e">
        <f>VLOOKUP(F75,Q2数据库!C:G,2,0)</f>
        <v>#N/A</v>
      </c>
      <c r="K75" s="18" t="e">
        <f>VLOOKUP(F75,Q2数据库!C:G,3,0)</f>
        <v>#N/A</v>
      </c>
      <c r="L75" s="18" t="e">
        <f>VLOOKUP(G75,Q2数据库!H:I,2,0)</f>
        <v>#VALUE!</v>
      </c>
      <c r="M75" s="18" t="e">
        <f>VLOOKUP(H75,Q2数据库!H:I,2,0)</f>
        <v>#VALUE!</v>
      </c>
      <c r="N75" s="19" t="e">
        <f t="shared" si="15"/>
        <v>#VALUE!</v>
      </c>
      <c r="O75" s="18" t="e">
        <f>VLOOKUP(F75,Q2数据库!C:G,4,0)</f>
        <v>#N/A</v>
      </c>
      <c r="P75" s="18" t="e">
        <f>VLOOKUP(F75,Q2数据库!C:G,5,0)</f>
        <v>#N/A</v>
      </c>
      <c r="Q75" s="18"/>
    </row>
    <row r="76" spans="1:17" x14ac:dyDescent="0.25">
      <c r="A76" s="22"/>
      <c r="B76" s="55"/>
      <c r="C76" s="3"/>
      <c r="D76" s="55"/>
      <c r="E76" s="18" t="e">
        <f t="shared" si="10"/>
        <v>#VALUE!</v>
      </c>
      <c r="F76" s="18" t="str">
        <f t="shared" si="11"/>
        <v/>
      </c>
      <c r="G76" s="18" t="e">
        <f t="shared" si="12"/>
        <v>#VALUE!</v>
      </c>
      <c r="H76" s="18" t="e">
        <f t="shared" si="13"/>
        <v>#VALUE!</v>
      </c>
      <c r="I76" s="18" t="e">
        <f t="shared" si="14"/>
        <v>#VALUE!</v>
      </c>
      <c r="J76" s="18" t="e">
        <f>VLOOKUP(F76,Q2数据库!C:G,2,0)</f>
        <v>#N/A</v>
      </c>
      <c r="K76" s="18" t="e">
        <f>VLOOKUP(F76,Q2数据库!C:G,3,0)</f>
        <v>#N/A</v>
      </c>
      <c r="L76" s="18" t="e">
        <f>VLOOKUP(G76,Q2数据库!H:I,2,0)</f>
        <v>#VALUE!</v>
      </c>
      <c r="M76" s="18" t="e">
        <f>VLOOKUP(H76,Q2数据库!H:I,2,0)</f>
        <v>#VALUE!</v>
      </c>
      <c r="N76" s="19" t="e">
        <f t="shared" si="15"/>
        <v>#VALUE!</v>
      </c>
      <c r="O76" s="18" t="e">
        <f>VLOOKUP(F76,Q2数据库!C:G,4,0)</f>
        <v>#N/A</v>
      </c>
      <c r="P76" s="18" t="e">
        <f>VLOOKUP(F76,Q2数据库!C:G,5,0)</f>
        <v>#N/A</v>
      </c>
      <c r="Q76" s="18"/>
    </row>
    <row r="77" spans="1:17" x14ac:dyDescent="0.25">
      <c r="A77" s="22"/>
      <c r="B77" s="55"/>
      <c r="C77" s="3"/>
      <c r="D77" s="55"/>
      <c r="E77" s="18" t="e">
        <f t="shared" si="10"/>
        <v>#VALUE!</v>
      </c>
      <c r="F77" s="18" t="str">
        <f t="shared" si="11"/>
        <v/>
      </c>
      <c r="G77" s="18" t="e">
        <f t="shared" si="12"/>
        <v>#VALUE!</v>
      </c>
      <c r="H77" s="18" t="e">
        <f t="shared" si="13"/>
        <v>#VALUE!</v>
      </c>
      <c r="I77" s="18" t="e">
        <f t="shared" si="14"/>
        <v>#VALUE!</v>
      </c>
      <c r="J77" s="18" t="e">
        <f>VLOOKUP(F77,Q2数据库!C:G,2,0)</f>
        <v>#N/A</v>
      </c>
      <c r="K77" s="18" t="e">
        <f>VLOOKUP(F77,Q2数据库!C:G,3,0)</f>
        <v>#N/A</v>
      </c>
      <c r="L77" s="18" t="e">
        <f>VLOOKUP(G77,Q2数据库!H:I,2,0)</f>
        <v>#VALUE!</v>
      </c>
      <c r="M77" s="18" t="e">
        <f>VLOOKUP(H77,Q2数据库!H:I,2,0)</f>
        <v>#VALUE!</v>
      </c>
      <c r="N77" s="19" t="e">
        <f t="shared" si="15"/>
        <v>#VALUE!</v>
      </c>
      <c r="O77" s="18" t="e">
        <f>VLOOKUP(F77,Q2数据库!C:G,4,0)</f>
        <v>#N/A</v>
      </c>
      <c r="P77" s="18" t="e">
        <f>VLOOKUP(F77,Q2数据库!C:G,5,0)</f>
        <v>#N/A</v>
      </c>
      <c r="Q77" s="18"/>
    </row>
    <row r="78" spans="1:17" x14ac:dyDescent="0.25">
      <c r="A78" s="22"/>
      <c r="B78" s="55"/>
      <c r="C78" s="3"/>
      <c r="D78" s="55"/>
      <c r="E78" s="18" t="e">
        <f t="shared" si="10"/>
        <v>#VALUE!</v>
      </c>
      <c r="F78" s="18" t="str">
        <f t="shared" si="11"/>
        <v/>
      </c>
      <c r="G78" s="18" t="e">
        <f t="shared" si="12"/>
        <v>#VALUE!</v>
      </c>
      <c r="H78" s="18" t="e">
        <f t="shared" si="13"/>
        <v>#VALUE!</v>
      </c>
      <c r="I78" s="18" t="e">
        <f t="shared" si="14"/>
        <v>#VALUE!</v>
      </c>
      <c r="J78" s="18" t="e">
        <f>VLOOKUP(F78,Q2数据库!C:G,2,0)</f>
        <v>#N/A</v>
      </c>
      <c r="K78" s="18" t="e">
        <f>VLOOKUP(F78,Q2数据库!C:G,3,0)</f>
        <v>#N/A</v>
      </c>
      <c r="L78" s="18" t="e">
        <f>VLOOKUP(G78,Q2数据库!H:I,2,0)</f>
        <v>#VALUE!</v>
      </c>
      <c r="M78" s="18" t="e">
        <f>VLOOKUP(H78,Q2数据库!H:I,2,0)</f>
        <v>#VALUE!</v>
      </c>
      <c r="N78" s="19" t="e">
        <f t="shared" si="15"/>
        <v>#VALUE!</v>
      </c>
      <c r="O78" s="18" t="e">
        <f>VLOOKUP(F78,Q2数据库!C:G,4,0)</f>
        <v>#N/A</v>
      </c>
      <c r="P78" s="18" t="e">
        <f>VLOOKUP(F78,Q2数据库!C:G,5,0)</f>
        <v>#N/A</v>
      </c>
      <c r="Q78" s="18"/>
    </row>
    <row r="79" spans="1:17" x14ac:dyDescent="0.25">
      <c r="A79" s="22"/>
      <c r="B79" s="55"/>
      <c r="C79" s="3"/>
      <c r="D79" s="55"/>
      <c r="E79" s="18" t="e">
        <f t="shared" si="10"/>
        <v>#VALUE!</v>
      </c>
      <c r="F79" s="18" t="str">
        <f t="shared" si="11"/>
        <v/>
      </c>
      <c r="G79" s="18" t="e">
        <f t="shared" si="12"/>
        <v>#VALUE!</v>
      </c>
      <c r="H79" s="18" t="e">
        <f t="shared" si="13"/>
        <v>#VALUE!</v>
      </c>
      <c r="I79" s="18" t="e">
        <f t="shared" si="14"/>
        <v>#VALUE!</v>
      </c>
      <c r="J79" s="18" t="e">
        <f>VLOOKUP(F79,Q2数据库!C:G,2,0)</f>
        <v>#N/A</v>
      </c>
      <c r="K79" s="18" t="e">
        <f>VLOOKUP(F79,Q2数据库!C:G,3,0)</f>
        <v>#N/A</v>
      </c>
      <c r="L79" s="18" t="e">
        <f>VLOOKUP(G79,Q2数据库!H:I,2,0)</f>
        <v>#VALUE!</v>
      </c>
      <c r="M79" s="18" t="e">
        <f>VLOOKUP(H79,Q2数据库!H:I,2,0)</f>
        <v>#VALUE!</v>
      </c>
      <c r="N79" s="19" t="e">
        <f t="shared" si="15"/>
        <v>#VALUE!</v>
      </c>
      <c r="O79" s="18" t="e">
        <f>VLOOKUP(F79,Q2数据库!C:G,4,0)</f>
        <v>#N/A</v>
      </c>
      <c r="P79" s="18" t="e">
        <f>VLOOKUP(F79,Q2数据库!C:G,5,0)</f>
        <v>#N/A</v>
      </c>
      <c r="Q79" s="18"/>
    </row>
    <row r="80" spans="1:17" x14ac:dyDescent="0.25">
      <c r="A80" s="22"/>
      <c r="B80" s="55"/>
      <c r="C80" s="3"/>
      <c r="D80" s="55"/>
      <c r="E80" s="18" t="e">
        <f t="shared" si="10"/>
        <v>#VALUE!</v>
      </c>
      <c r="F80" s="18" t="str">
        <f t="shared" si="11"/>
        <v/>
      </c>
      <c r="G80" s="18" t="e">
        <f t="shared" si="12"/>
        <v>#VALUE!</v>
      </c>
      <c r="H80" s="18" t="e">
        <f t="shared" si="13"/>
        <v>#VALUE!</v>
      </c>
      <c r="I80" s="18" t="e">
        <f t="shared" si="14"/>
        <v>#VALUE!</v>
      </c>
      <c r="J80" s="18" t="e">
        <f>VLOOKUP(F80,Q2数据库!C:G,2,0)</f>
        <v>#N/A</v>
      </c>
      <c r="K80" s="18" t="e">
        <f>VLOOKUP(F80,Q2数据库!C:G,3,0)</f>
        <v>#N/A</v>
      </c>
      <c r="L80" s="18" t="e">
        <f>VLOOKUP(G80,Q2数据库!H:I,2,0)</f>
        <v>#VALUE!</v>
      </c>
      <c r="M80" s="18" t="e">
        <f>VLOOKUP(H80,Q2数据库!H:I,2,0)</f>
        <v>#VALUE!</v>
      </c>
      <c r="N80" s="19" t="e">
        <f t="shared" si="15"/>
        <v>#VALUE!</v>
      </c>
      <c r="O80" s="18" t="e">
        <f>VLOOKUP(F80,Q2数据库!C:G,4,0)</f>
        <v>#N/A</v>
      </c>
      <c r="P80" s="18" t="e">
        <f>VLOOKUP(F80,Q2数据库!C:G,5,0)</f>
        <v>#N/A</v>
      </c>
      <c r="Q80" s="18"/>
    </row>
    <row r="81" spans="1:17" x14ac:dyDescent="0.25">
      <c r="A81" s="22"/>
      <c r="B81" s="55"/>
      <c r="C81" s="3"/>
      <c r="D81" s="55"/>
      <c r="E81" s="18" t="e">
        <f t="shared" si="10"/>
        <v>#VALUE!</v>
      </c>
      <c r="F81" s="18" t="str">
        <f t="shared" si="11"/>
        <v/>
      </c>
      <c r="G81" s="18" t="e">
        <f t="shared" si="12"/>
        <v>#VALUE!</v>
      </c>
      <c r="H81" s="18" t="e">
        <f t="shared" si="13"/>
        <v>#VALUE!</v>
      </c>
      <c r="I81" s="18" t="e">
        <f t="shared" si="14"/>
        <v>#VALUE!</v>
      </c>
      <c r="J81" s="18" t="e">
        <f>VLOOKUP(F81,Q2数据库!C:G,2,0)</f>
        <v>#N/A</v>
      </c>
      <c r="K81" s="18" t="e">
        <f>VLOOKUP(F81,Q2数据库!C:G,3,0)</f>
        <v>#N/A</v>
      </c>
      <c r="L81" s="18" t="e">
        <f>VLOOKUP(G81,Q2数据库!H:I,2,0)</f>
        <v>#VALUE!</v>
      </c>
      <c r="M81" s="18" t="e">
        <f>VLOOKUP(H81,Q2数据库!H:I,2,0)</f>
        <v>#VALUE!</v>
      </c>
      <c r="N81" s="19" t="e">
        <f t="shared" si="15"/>
        <v>#VALUE!</v>
      </c>
      <c r="O81" s="18" t="e">
        <f>VLOOKUP(F81,Q2数据库!C:G,4,0)</f>
        <v>#N/A</v>
      </c>
      <c r="P81" s="18" t="e">
        <f>VLOOKUP(F81,Q2数据库!C:G,5,0)</f>
        <v>#N/A</v>
      </c>
      <c r="Q81" s="18"/>
    </row>
    <row r="82" spans="1:17" x14ac:dyDescent="0.25">
      <c r="A82" s="22"/>
      <c r="B82" s="55"/>
      <c r="C82" s="3"/>
      <c r="D82" s="55"/>
      <c r="E82" s="18" t="e">
        <f t="shared" si="10"/>
        <v>#VALUE!</v>
      </c>
      <c r="F82" s="18" t="str">
        <f t="shared" si="11"/>
        <v/>
      </c>
      <c r="G82" s="18" t="e">
        <f t="shared" si="12"/>
        <v>#VALUE!</v>
      </c>
      <c r="H82" s="18" t="e">
        <f t="shared" si="13"/>
        <v>#VALUE!</v>
      </c>
      <c r="I82" s="18" t="e">
        <f t="shared" si="14"/>
        <v>#VALUE!</v>
      </c>
      <c r="J82" s="18" t="e">
        <f>VLOOKUP(F82,Q2数据库!C:G,2,0)</f>
        <v>#N/A</v>
      </c>
      <c r="K82" s="18" t="e">
        <f>VLOOKUP(F82,Q2数据库!C:G,3,0)</f>
        <v>#N/A</v>
      </c>
      <c r="L82" s="18" t="e">
        <f>VLOOKUP(G82,Q2数据库!H:I,2,0)</f>
        <v>#VALUE!</v>
      </c>
      <c r="M82" s="18" t="e">
        <f>VLOOKUP(H82,Q2数据库!H:I,2,0)</f>
        <v>#VALUE!</v>
      </c>
      <c r="N82" s="19" t="e">
        <f t="shared" si="15"/>
        <v>#VALUE!</v>
      </c>
      <c r="O82" s="18" t="e">
        <f>VLOOKUP(F82,Q2数据库!C:G,4,0)</f>
        <v>#N/A</v>
      </c>
      <c r="P82" s="18" t="e">
        <f>VLOOKUP(F82,Q2数据库!C:G,5,0)</f>
        <v>#N/A</v>
      </c>
      <c r="Q82" s="18"/>
    </row>
    <row r="83" spans="1:17" x14ac:dyDescent="0.25">
      <c r="A83" s="22"/>
      <c r="B83" s="55"/>
      <c r="C83" s="3"/>
      <c r="D83" s="55"/>
      <c r="E83" s="18" t="e">
        <f t="shared" si="10"/>
        <v>#VALUE!</v>
      </c>
      <c r="F83" s="18" t="str">
        <f t="shared" si="11"/>
        <v/>
      </c>
      <c r="G83" s="18" t="e">
        <f t="shared" si="12"/>
        <v>#VALUE!</v>
      </c>
      <c r="H83" s="18" t="e">
        <f t="shared" si="13"/>
        <v>#VALUE!</v>
      </c>
      <c r="I83" s="18" t="e">
        <f t="shared" si="14"/>
        <v>#VALUE!</v>
      </c>
      <c r="J83" s="18" t="e">
        <f>VLOOKUP(F83,Q2数据库!C:G,2,0)</f>
        <v>#N/A</v>
      </c>
      <c r="K83" s="18" t="e">
        <f>VLOOKUP(F83,Q2数据库!C:G,3,0)</f>
        <v>#N/A</v>
      </c>
      <c r="L83" s="18" t="e">
        <f>VLOOKUP(G83,Q2数据库!H:I,2,0)</f>
        <v>#VALUE!</v>
      </c>
      <c r="M83" s="18" t="e">
        <f>VLOOKUP(H83,Q2数据库!H:I,2,0)</f>
        <v>#VALUE!</v>
      </c>
      <c r="N83" s="19" t="e">
        <f t="shared" si="15"/>
        <v>#VALUE!</v>
      </c>
      <c r="O83" s="18" t="e">
        <f>VLOOKUP(F83,Q2数据库!C:G,4,0)</f>
        <v>#N/A</v>
      </c>
      <c r="P83" s="18" t="e">
        <f>VLOOKUP(F83,Q2数据库!C:G,5,0)</f>
        <v>#N/A</v>
      </c>
      <c r="Q83" s="18"/>
    </row>
    <row r="84" spans="1:17" x14ac:dyDescent="0.25">
      <c r="A84" s="22"/>
      <c r="B84" s="55"/>
      <c r="C84" s="3"/>
      <c r="D84" s="55"/>
      <c r="E84" s="18" t="e">
        <f t="shared" si="10"/>
        <v>#VALUE!</v>
      </c>
      <c r="F84" s="18" t="str">
        <f t="shared" si="11"/>
        <v/>
      </c>
      <c r="G84" s="18" t="e">
        <f t="shared" si="12"/>
        <v>#VALUE!</v>
      </c>
      <c r="H84" s="18" t="e">
        <f t="shared" si="13"/>
        <v>#VALUE!</v>
      </c>
      <c r="I84" s="18" t="e">
        <f t="shared" si="14"/>
        <v>#VALUE!</v>
      </c>
      <c r="J84" s="18" t="e">
        <f>VLOOKUP(F84,Q2数据库!C:G,2,0)</f>
        <v>#N/A</v>
      </c>
      <c r="K84" s="18" t="e">
        <f>VLOOKUP(F84,Q2数据库!C:G,3,0)</f>
        <v>#N/A</v>
      </c>
      <c r="L84" s="18" t="e">
        <f>VLOOKUP(G84,Q2数据库!H:I,2,0)</f>
        <v>#VALUE!</v>
      </c>
      <c r="M84" s="18" t="e">
        <f>VLOOKUP(H84,Q2数据库!H:I,2,0)</f>
        <v>#VALUE!</v>
      </c>
      <c r="N84" s="19" t="e">
        <f t="shared" si="15"/>
        <v>#VALUE!</v>
      </c>
      <c r="O84" s="18" t="e">
        <f>VLOOKUP(F84,Q2数据库!C:G,4,0)</f>
        <v>#N/A</v>
      </c>
      <c r="P84" s="18" t="e">
        <f>VLOOKUP(F84,Q2数据库!C:G,5,0)</f>
        <v>#N/A</v>
      </c>
      <c r="Q84" s="18"/>
    </row>
    <row r="85" spans="1:17" x14ac:dyDescent="0.25">
      <c r="A85" s="22"/>
      <c r="B85" s="55"/>
      <c r="C85" s="3"/>
      <c r="D85" s="55"/>
      <c r="E85" s="18" t="e">
        <f t="shared" si="10"/>
        <v>#VALUE!</v>
      </c>
      <c r="F85" s="18" t="str">
        <f t="shared" si="11"/>
        <v/>
      </c>
      <c r="G85" s="18" t="e">
        <f t="shared" si="12"/>
        <v>#VALUE!</v>
      </c>
      <c r="H85" s="18" t="e">
        <f t="shared" si="13"/>
        <v>#VALUE!</v>
      </c>
      <c r="I85" s="18" t="e">
        <f t="shared" si="14"/>
        <v>#VALUE!</v>
      </c>
      <c r="J85" s="18" t="e">
        <f>VLOOKUP(F85,Q2数据库!C:G,2,0)</f>
        <v>#N/A</v>
      </c>
      <c r="K85" s="18" t="e">
        <f>VLOOKUP(F85,Q2数据库!C:G,3,0)</f>
        <v>#N/A</v>
      </c>
      <c r="L85" s="18" t="e">
        <f>VLOOKUP(G85,Q2数据库!H:I,2,0)</f>
        <v>#VALUE!</v>
      </c>
      <c r="M85" s="18" t="e">
        <f>VLOOKUP(H85,Q2数据库!H:I,2,0)</f>
        <v>#VALUE!</v>
      </c>
      <c r="N85" s="19" t="e">
        <f t="shared" si="15"/>
        <v>#VALUE!</v>
      </c>
      <c r="O85" s="18" t="e">
        <f>VLOOKUP(F85,Q2数据库!C:G,4,0)</f>
        <v>#N/A</v>
      </c>
      <c r="P85" s="18" t="e">
        <f>VLOOKUP(F85,Q2数据库!C:G,5,0)</f>
        <v>#N/A</v>
      </c>
      <c r="Q85" s="18"/>
    </row>
    <row r="86" spans="1:17" x14ac:dyDescent="0.25">
      <c r="A86" s="22"/>
      <c r="B86" s="55"/>
      <c r="C86" s="3"/>
      <c r="D86" s="55"/>
      <c r="E86" s="18" t="e">
        <f t="shared" si="10"/>
        <v>#VALUE!</v>
      </c>
      <c r="F86" s="18" t="str">
        <f t="shared" si="11"/>
        <v/>
      </c>
      <c r="G86" s="18" t="e">
        <f t="shared" si="12"/>
        <v>#VALUE!</v>
      </c>
      <c r="H86" s="18" t="e">
        <f t="shared" si="13"/>
        <v>#VALUE!</v>
      </c>
      <c r="I86" s="18" t="e">
        <f t="shared" si="14"/>
        <v>#VALUE!</v>
      </c>
      <c r="J86" s="18" t="e">
        <f>VLOOKUP(F86,Q2数据库!C:G,2,0)</f>
        <v>#N/A</v>
      </c>
      <c r="K86" s="18" t="e">
        <f>VLOOKUP(F86,Q2数据库!C:G,3,0)</f>
        <v>#N/A</v>
      </c>
      <c r="L86" s="18" t="e">
        <f>VLOOKUP(G86,Q2数据库!H:I,2,0)</f>
        <v>#VALUE!</v>
      </c>
      <c r="M86" s="18" t="e">
        <f>VLOOKUP(H86,Q2数据库!H:I,2,0)</f>
        <v>#VALUE!</v>
      </c>
      <c r="N86" s="19" t="e">
        <f t="shared" si="15"/>
        <v>#VALUE!</v>
      </c>
      <c r="O86" s="18" t="e">
        <f>VLOOKUP(F86,Q2数据库!C:G,4,0)</f>
        <v>#N/A</v>
      </c>
      <c r="P86" s="18" t="e">
        <f>VLOOKUP(F86,Q2数据库!C:G,5,0)</f>
        <v>#N/A</v>
      </c>
      <c r="Q86" s="18"/>
    </row>
    <row r="87" spans="1:17" x14ac:dyDescent="0.25">
      <c r="A87" s="22"/>
      <c r="B87" s="55"/>
      <c r="C87" s="3"/>
      <c r="D87" s="55"/>
      <c r="E87" s="18" t="e">
        <f t="shared" si="10"/>
        <v>#VALUE!</v>
      </c>
      <c r="F87" s="18" t="str">
        <f t="shared" si="11"/>
        <v/>
      </c>
      <c r="G87" s="18" t="e">
        <f t="shared" si="12"/>
        <v>#VALUE!</v>
      </c>
      <c r="H87" s="18" t="e">
        <f t="shared" si="13"/>
        <v>#VALUE!</v>
      </c>
      <c r="I87" s="18" t="e">
        <f t="shared" si="14"/>
        <v>#VALUE!</v>
      </c>
      <c r="J87" s="18" t="e">
        <f>VLOOKUP(F87,Q2数据库!C:G,2,0)</f>
        <v>#N/A</v>
      </c>
      <c r="K87" s="18" t="e">
        <f>VLOOKUP(F87,Q2数据库!C:G,3,0)</f>
        <v>#N/A</v>
      </c>
      <c r="L87" s="18" t="e">
        <f>VLOOKUP(G87,Q2数据库!H:I,2,0)</f>
        <v>#VALUE!</v>
      </c>
      <c r="M87" s="18" t="e">
        <f>VLOOKUP(H87,Q2数据库!H:I,2,0)</f>
        <v>#VALUE!</v>
      </c>
      <c r="N87" s="19" t="e">
        <f t="shared" si="15"/>
        <v>#VALUE!</v>
      </c>
      <c r="O87" s="18" t="e">
        <f>VLOOKUP(F87,Q2数据库!C:G,4,0)</f>
        <v>#N/A</v>
      </c>
      <c r="P87" s="18" t="e">
        <f>VLOOKUP(F87,Q2数据库!C:G,5,0)</f>
        <v>#N/A</v>
      </c>
      <c r="Q87" s="18"/>
    </row>
    <row r="88" spans="1:17" x14ac:dyDescent="0.25">
      <c r="A88" s="22"/>
      <c r="B88" s="55"/>
      <c r="C88" s="3"/>
      <c r="D88" s="55"/>
      <c r="E88" s="18" t="e">
        <f t="shared" si="10"/>
        <v>#VALUE!</v>
      </c>
      <c r="F88" s="18" t="str">
        <f t="shared" si="11"/>
        <v/>
      </c>
      <c r="G88" s="18" t="e">
        <f t="shared" si="12"/>
        <v>#VALUE!</v>
      </c>
      <c r="H88" s="18" t="e">
        <f t="shared" si="13"/>
        <v>#VALUE!</v>
      </c>
      <c r="I88" s="18" t="e">
        <f t="shared" si="14"/>
        <v>#VALUE!</v>
      </c>
      <c r="J88" s="18" t="e">
        <f>VLOOKUP(F88,Q2数据库!C:G,2,0)</f>
        <v>#N/A</v>
      </c>
      <c r="K88" s="18" t="e">
        <f>VLOOKUP(F88,Q2数据库!C:G,3,0)</f>
        <v>#N/A</v>
      </c>
      <c r="L88" s="18" t="e">
        <f>VLOOKUP(G88,Q2数据库!H:I,2,0)</f>
        <v>#VALUE!</v>
      </c>
      <c r="M88" s="18" t="e">
        <f>VLOOKUP(H88,Q2数据库!H:I,2,0)</f>
        <v>#VALUE!</v>
      </c>
      <c r="N88" s="19" t="e">
        <f t="shared" si="15"/>
        <v>#VALUE!</v>
      </c>
      <c r="O88" s="18" t="e">
        <f>VLOOKUP(F88,Q2数据库!C:G,4,0)</f>
        <v>#N/A</v>
      </c>
      <c r="P88" s="18" t="e">
        <f>VLOOKUP(F88,Q2数据库!C:G,5,0)</f>
        <v>#N/A</v>
      </c>
      <c r="Q88" s="18"/>
    </row>
    <row r="89" spans="1:17" x14ac:dyDescent="0.25">
      <c r="A89" s="22"/>
      <c r="B89" s="55"/>
      <c r="C89" s="3"/>
      <c r="D89" s="55"/>
      <c r="E89" s="18" t="e">
        <f t="shared" si="10"/>
        <v>#VALUE!</v>
      </c>
      <c r="F89" s="18" t="str">
        <f t="shared" si="11"/>
        <v/>
      </c>
      <c r="G89" s="18" t="e">
        <f t="shared" si="12"/>
        <v>#VALUE!</v>
      </c>
      <c r="H89" s="18" t="e">
        <f t="shared" si="13"/>
        <v>#VALUE!</v>
      </c>
      <c r="I89" s="18" t="e">
        <f t="shared" si="14"/>
        <v>#VALUE!</v>
      </c>
      <c r="J89" s="18" t="e">
        <f>VLOOKUP(F89,Q2数据库!C:G,2,0)</f>
        <v>#N/A</v>
      </c>
      <c r="K89" s="18" t="e">
        <f>VLOOKUP(F89,Q2数据库!C:G,3,0)</f>
        <v>#N/A</v>
      </c>
      <c r="L89" s="18" t="e">
        <f>VLOOKUP(G89,Q2数据库!H:I,2,0)</f>
        <v>#VALUE!</v>
      </c>
      <c r="M89" s="18" t="e">
        <f>VLOOKUP(H89,Q2数据库!H:I,2,0)</f>
        <v>#VALUE!</v>
      </c>
      <c r="N89" s="19" t="e">
        <f t="shared" si="15"/>
        <v>#VALUE!</v>
      </c>
      <c r="O89" s="18" t="e">
        <f>VLOOKUP(F89,Q2数据库!C:G,4,0)</f>
        <v>#N/A</v>
      </c>
      <c r="P89" s="18" t="e">
        <f>VLOOKUP(F89,Q2数据库!C:G,5,0)</f>
        <v>#N/A</v>
      </c>
      <c r="Q89" s="18"/>
    </row>
    <row r="90" spans="1:17" x14ac:dyDescent="0.25">
      <c r="A90" s="22"/>
      <c r="B90" s="55"/>
      <c r="C90" s="3"/>
      <c r="D90" s="55"/>
      <c r="E90" s="18" t="e">
        <f t="shared" si="10"/>
        <v>#VALUE!</v>
      </c>
      <c r="F90" s="18" t="str">
        <f t="shared" si="11"/>
        <v/>
      </c>
      <c r="G90" s="18" t="e">
        <f t="shared" si="12"/>
        <v>#VALUE!</v>
      </c>
      <c r="H90" s="18" t="e">
        <f t="shared" si="13"/>
        <v>#VALUE!</v>
      </c>
      <c r="I90" s="18" t="e">
        <f t="shared" si="14"/>
        <v>#VALUE!</v>
      </c>
      <c r="J90" s="18" t="e">
        <f>VLOOKUP(F90,Q2数据库!C:G,2,0)</f>
        <v>#N/A</v>
      </c>
      <c r="K90" s="18" t="e">
        <f>VLOOKUP(F90,Q2数据库!C:G,3,0)</f>
        <v>#N/A</v>
      </c>
      <c r="L90" s="18" t="e">
        <f>VLOOKUP(G90,Q2数据库!H:I,2,0)</f>
        <v>#VALUE!</v>
      </c>
      <c r="M90" s="18" t="e">
        <f>VLOOKUP(H90,Q2数据库!H:I,2,0)</f>
        <v>#VALUE!</v>
      </c>
      <c r="N90" s="19" t="e">
        <f t="shared" si="15"/>
        <v>#VALUE!</v>
      </c>
      <c r="O90" s="18" t="e">
        <f>VLOOKUP(F90,Q2数据库!C:G,4,0)</f>
        <v>#N/A</v>
      </c>
      <c r="P90" s="18" t="e">
        <f>VLOOKUP(F90,Q2数据库!C:G,5,0)</f>
        <v>#N/A</v>
      </c>
      <c r="Q90" s="18"/>
    </row>
    <row r="91" spans="1:17" x14ac:dyDescent="0.25">
      <c r="A91" s="22"/>
      <c r="B91" s="55"/>
      <c r="C91" s="3"/>
      <c r="D91" s="55"/>
      <c r="E91" s="18" t="e">
        <f t="shared" si="10"/>
        <v>#VALUE!</v>
      </c>
      <c r="F91" s="18" t="str">
        <f t="shared" si="11"/>
        <v/>
      </c>
      <c r="G91" s="18" t="e">
        <f t="shared" si="12"/>
        <v>#VALUE!</v>
      </c>
      <c r="H91" s="18" t="e">
        <f t="shared" si="13"/>
        <v>#VALUE!</v>
      </c>
      <c r="I91" s="18" t="e">
        <f t="shared" si="14"/>
        <v>#VALUE!</v>
      </c>
      <c r="J91" s="18" t="e">
        <f>VLOOKUP(F91,Q2数据库!C:G,2,0)</f>
        <v>#N/A</v>
      </c>
      <c r="K91" s="18" t="e">
        <f>VLOOKUP(F91,Q2数据库!C:G,3,0)</f>
        <v>#N/A</v>
      </c>
      <c r="L91" s="18" t="e">
        <f>VLOOKUP(G91,Q2数据库!H:I,2,0)</f>
        <v>#VALUE!</v>
      </c>
      <c r="M91" s="18" t="e">
        <f>VLOOKUP(H91,Q2数据库!H:I,2,0)</f>
        <v>#VALUE!</v>
      </c>
      <c r="N91" s="19" t="e">
        <f t="shared" si="15"/>
        <v>#VALUE!</v>
      </c>
      <c r="O91" s="18" t="e">
        <f>VLOOKUP(F91,Q2数据库!C:G,4,0)</f>
        <v>#N/A</v>
      </c>
      <c r="P91" s="18" t="e">
        <f>VLOOKUP(F91,Q2数据库!C:G,5,0)</f>
        <v>#N/A</v>
      </c>
      <c r="Q91" s="18"/>
    </row>
    <row r="92" spans="1:17" x14ac:dyDescent="0.25">
      <c r="A92" s="22"/>
      <c r="B92" s="55"/>
      <c r="C92" s="3"/>
      <c r="D92" s="55"/>
      <c r="E92" s="18" t="e">
        <f t="shared" si="10"/>
        <v>#VALUE!</v>
      </c>
      <c r="F92" s="18" t="str">
        <f t="shared" si="11"/>
        <v/>
      </c>
      <c r="G92" s="18" t="e">
        <f t="shared" si="12"/>
        <v>#VALUE!</v>
      </c>
      <c r="H92" s="18" t="e">
        <f t="shared" si="13"/>
        <v>#VALUE!</v>
      </c>
      <c r="I92" s="18" t="e">
        <f t="shared" si="14"/>
        <v>#VALUE!</v>
      </c>
      <c r="J92" s="18" t="e">
        <f>VLOOKUP(F92,Q2数据库!C:G,2,0)</f>
        <v>#N/A</v>
      </c>
      <c r="K92" s="18" t="e">
        <f>VLOOKUP(F92,Q2数据库!C:G,3,0)</f>
        <v>#N/A</v>
      </c>
      <c r="L92" s="18" t="e">
        <f>VLOOKUP(G92,Q2数据库!H:I,2,0)</f>
        <v>#VALUE!</v>
      </c>
      <c r="M92" s="18" t="e">
        <f>VLOOKUP(H92,Q2数据库!H:I,2,0)</f>
        <v>#VALUE!</v>
      </c>
      <c r="N92" s="19" t="e">
        <f t="shared" si="15"/>
        <v>#VALUE!</v>
      </c>
      <c r="O92" s="18" t="e">
        <f>VLOOKUP(F92,Q2数据库!C:G,4,0)</f>
        <v>#N/A</v>
      </c>
      <c r="P92" s="18" t="e">
        <f>VLOOKUP(F92,Q2数据库!C:G,5,0)</f>
        <v>#N/A</v>
      </c>
      <c r="Q92" s="18"/>
    </row>
    <row r="93" spans="1:17" x14ac:dyDescent="0.25">
      <c r="A93" s="22"/>
      <c r="B93" s="55"/>
      <c r="C93" s="3"/>
      <c r="D93" s="55"/>
      <c r="E93" s="18" t="e">
        <f t="shared" si="10"/>
        <v>#VALUE!</v>
      </c>
      <c r="F93" s="18" t="str">
        <f t="shared" si="11"/>
        <v/>
      </c>
      <c r="G93" s="18" t="e">
        <f t="shared" si="12"/>
        <v>#VALUE!</v>
      </c>
      <c r="H93" s="18" t="e">
        <f t="shared" si="13"/>
        <v>#VALUE!</v>
      </c>
      <c r="I93" s="18" t="e">
        <f t="shared" si="14"/>
        <v>#VALUE!</v>
      </c>
      <c r="J93" s="18" t="e">
        <f>VLOOKUP(F93,Q2数据库!C:G,2,0)</f>
        <v>#N/A</v>
      </c>
      <c r="K93" s="18" t="e">
        <f>VLOOKUP(F93,Q2数据库!C:G,3,0)</f>
        <v>#N/A</v>
      </c>
      <c r="L93" s="18" t="e">
        <f>VLOOKUP(G93,Q2数据库!H:I,2,0)</f>
        <v>#VALUE!</v>
      </c>
      <c r="M93" s="18" t="e">
        <f>VLOOKUP(H93,Q2数据库!H:I,2,0)</f>
        <v>#VALUE!</v>
      </c>
      <c r="N93" s="19" t="e">
        <f t="shared" si="15"/>
        <v>#VALUE!</v>
      </c>
      <c r="O93" s="18" t="e">
        <f>VLOOKUP(F93,Q2数据库!C:G,4,0)</f>
        <v>#N/A</v>
      </c>
      <c r="P93" s="18" t="e">
        <f>VLOOKUP(F93,Q2数据库!C:G,5,0)</f>
        <v>#N/A</v>
      </c>
      <c r="Q93" s="18"/>
    </row>
    <row r="94" spans="1:17" x14ac:dyDescent="0.25">
      <c r="A94" s="22"/>
      <c r="B94" s="55"/>
      <c r="C94" s="3"/>
      <c r="D94" s="55"/>
      <c r="E94" s="18" t="e">
        <f t="shared" si="10"/>
        <v>#VALUE!</v>
      </c>
      <c r="F94" s="18" t="str">
        <f t="shared" si="11"/>
        <v/>
      </c>
      <c r="G94" s="18" t="e">
        <f t="shared" si="12"/>
        <v>#VALUE!</v>
      </c>
      <c r="H94" s="18" t="e">
        <f t="shared" si="13"/>
        <v>#VALUE!</v>
      </c>
      <c r="I94" s="18" t="e">
        <f t="shared" si="14"/>
        <v>#VALUE!</v>
      </c>
      <c r="J94" s="18" t="e">
        <f>VLOOKUP(F94,Q2数据库!C:G,2,0)</f>
        <v>#N/A</v>
      </c>
      <c r="K94" s="18" t="e">
        <f>VLOOKUP(F94,Q2数据库!C:G,3,0)</f>
        <v>#N/A</v>
      </c>
      <c r="L94" s="18" t="e">
        <f>VLOOKUP(G94,Q2数据库!H:I,2,0)</f>
        <v>#VALUE!</v>
      </c>
      <c r="M94" s="18" t="e">
        <f>VLOOKUP(H94,Q2数据库!H:I,2,0)</f>
        <v>#VALUE!</v>
      </c>
      <c r="N94" s="19" t="e">
        <f t="shared" si="15"/>
        <v>#VALUE!</v>
      </c>
      <c r="O94" s="18" t="e">
        <f>VLOOKUP(F94,Q2数据库!C:G,4,0)</f>
        <v>#N/A</v>
      </c>
      <c r="P94" s="18" t="e">
        <f>VLOOKUP(F94,Q2数据库!C:G,5,0)</f>
        <v>#N/A</v>
      </c>
      <c r="Q94" s="18"/>
    </row>
    <row r="95" spans="1:17" x14ac:dyDescent="0.25">
      <c r="A95" s="22"/>
      <c r="B95" s="55"/>
      <c r="C95" s="3"/>
      <c r="D95" s="55"/>
      <c r="E95" s="18" t="e">
        <f t="shared" si="10"/>
        <v>#VALUE!</v>
      </c>
      <c r="F95" s="18" t="str">
        <f t="shared" si="11"/>
        <v/>
      </c>
      <c r="G95" s="18" t="e">
        <f t="shared" si="12"/>
        <v>#VALUE!</v>
      </c>
      <c r="H95" s="18" t="e">
        <f t="shared" si="13"/>
        <v>#VALUE!</v>
      </c>
      <c r="I95" s="18" t="e">
        <f t="shared" si="14"/>
        <v>#VALUE!</v>
      </c>
      <c r="J95" s="18" t="e">
        <f>VLOOKUP(F95,Q2数据库!C:G,2,0)</f>
        <v>#N/A</v>
      </c>
      <c r="K95" s="18" t="e">
        <f>VLOOKUP(F95,Q2数据库!C:G,3,0)</f>
        <v>#N/A</v>
      </c>
      <c r="L95" s="18" t="e">
        <f>VLOOKUP(G95,Q2数据库!H:I,2,0)</f>
        <v>#VALUE!</v>
      </c>
      <c r="M95" s="18" t="e">
        <f>VLOOKUP(H95,Q2数据库!H:I,2,0)</f>
        <v>#VALUE!</v>
      </c>
      <c r="N95" s="19" t="e">
        <f t="shared" si="15"/>
        <v>#VALUE!</v>
      </c>
      <c r="O95" s="18" t="e">
        <f>VLOOKUP(F95,Q2数据库!C:G,4,0)</f>
        <v>#N/A</v>
      </c>
      <c r="P95" s="18" t="e">
        <f>VLOOKUP(F95,Q2数据库!C:G,5,0)</f>
        <v>#N/A</v>
      </c>
      <c r="Q95" s="18"/>
    </row>
    <row r="96" spans="1:17" x14ac:dyDescent="0.25">
      <c r="A96" s="22"/>
      <c r="B96" s="55"/>
      <c r="C96" s="3"/>
      <c r="D96" s="55"/>
      <c r="E96" s="18" t="e">
        <f t="shared" si="10"/>
        <v>#VALUE!</v>
      </c>
      <c r="F96" s="18" t="str">
        <f t="shared" si="11"/>
        <v/>
      </c>
      <c r="G96" s="18" t="e">
        <f t="shared" si="12"/>
        <v>#VALUE!</v>
      </c>
      <c r="H96" s="18" t="e">
        <f t="shared" si="13"/>
        <v>#VALUE!</v>
      </c>
      <c r="I96" s="18" t="e">
        <f t="shared" si="14"/>
        <v>#VALUE!</v>
      </c>
      <c r="J96" s="18" t="e">
        <f>VLOOKUP(F96,Q2数据库!C:G,2,0)</f>
        <v>#N/A</v>
      </c>
      <c r="K96" s="18" t="e">
        <f>VLOOKUP(F96,Q2数据库!C:G,3,0)</f>
        <v>#N/A</v>
      </c>
      <c r="L96" s="18" t="e">
        <f>VLOOKUP(G96,Q2数据库!H:I,2,0)</f>
        <v>#VALUE!</v>
      </c>
      <c r="M96" s="18" t="e">
        <f>VLOOKUP(H96,Q2数据库!H:I,2,0)</f>
        <v>#VALUE!</v>
      </c>
      <c r="N96" s="19" t="e">
        <f t="shared" si="15"/>
        <v>#VALUE!</v>
      </c>
      <c r="O96" s="18" t="e">
        <f>VLOOKUP(F96,Q2数据库!C:G,4,0)</f>
        <v>#N/A</v>
      </c>
      <c r="P96" s="18" t="e">
        <f>VLOOKUP(F96,Q2数据库!C:G,5,0)</f>
        <v>#N/A</v>
      </c>
      <c r="Q96" s="18"/>
    </row>
    <row r="97" spans="1:17" x14ac:dyDescent="0.25">
      <c r="A97" s="22"/>
      <c r="B97" s="55"/>
      <c r="C97" s="3"/>
      <c r="D97" s="55"/>
      <c r="E97" s="18" t="e">
        <f t="shared" si="10"/>
        <v>#VALUE!</v>
      </c>
      <c r="F97" s="18" t="str">
        <f t="shared" si="11"/>
        <v/>
      </c>
      <c r="G97" s="18" t="e">
        <f t="shared" si="12"/>
        <v>#VALUE!</v>
      </c>
      <c r="H97" s="18" t="e">
        <f t="shared" si="13"/>
        <v>#VALUE!</v>
      </c>
      <c r="I97" s="18" t="e">
        <f t="shared" si="14"/>
        <v>#VALUE!</v>
      </c>
      <c r="J97" s="18" t="e">
        <f>VLOOKUP(F97,Q2数据库!C:G,2,0)</f>
        <v>#N/A</v>
      </c>
      <c r="K97" s="18" t="e">
        <f>VLOOKUP(F97,Q2数据库!C:G,3,0)</f>
        <v>#N/A</v>
      </c>
      <c r="L97" s="18" t="e">
        <f>VLOOKUP(G97,Q2数据库!H:I,2,0)</f>
        <v>#VALUE!</v>
      </c>
      <c r="M97" s="18" t="e">
        <f>VLOOKUP(H97,Q2数据库!H:I,2,0)</f>
        <v>#VALUE!</v>
      </c>
      <c r="N97" s="19" t="e">
        <f t="shared" si="15"/>
        <v>#VALUE!</v>
      </c>
      <c r="O97" s="18" t="e">
        <f>VLOOKUP(F97,Q2数据库!C:G,4,0)</f>
        <v>#N/A</v>
      </c>
      <c r="P97" s="18" t="e">
        <f>VLOOKUP(F97,Q2数据库!C:G,5,0)</f>
        <v>#N/A</v>
      </c>
      <c r="Q97" s="18"/>
    </row>
    <row r="98" spans="1:17" x14ac:dyDescent="0.25">
      <c r="A98" s="22"/>
      <c r="B98" s="55"/>
      <c r="C98" s="3"/>
      <c r="D98" s="55"/>
      <c r="E98" s="18" t="e">
        <f t="shared" si="10"/>
        <v>#VALUE!</v>
      </c>
      <c r="F98" s="18" t="str">
        <f t="shared" si="11"/>
        <v/>
      </c>
      <c r="G98" s="18" t="e">
        <f t="shared" si="12"/>
        <v>#VALUE!</v>
      </c>
      <c r="H98" s="18" t="e">
        <f t="shared" si="13"/>
        <v>#VALUE!</v>
      </c>
      <c r="I98" s="18" t="e">
        <f t="shared" si="14"/>
        <v>#VALUE!</v>
      </c>
      <c r="J98" s="18" t="e">
        <f>VLOOKUP(F98,Q2数据库!C:G,2,0)</f>
        <v>#N/A</v>
      </c>
      <c r="K98" s="18" t="e">
        <f>VLOOKUP(F98,Q2数据库!C:G,3,0)</f>
        <v>#N/A</v>
      </c>
      <c r="L98" s="18" t="e">
        <f>VLOOKUP(G98,Q2数据库!H:I,2,0)</f>
        <v>#VALUE!</v>
      </c>
      <c r="M98" s="18" t="e">
        <f>VLOOKUP(H98,Q2数据库!H:I,2,0)</f>
        <v>#VALUE!</v>
      </c>
      <c r="N98" s="19" t="e">
        <f t="shared" si="15"/>
        <v>#VALUE!</v>
      </c>
      <c r="O98" s="18" t="e">
        <f>VLOOKUP(F98,Q2数据库!C:G,4,0)</f>
        <v>#N/A</v>
      </c>
      <c r="P98" s="18" t="e">
        <f>VLOOKUP(F98,Q2数据库!C:G,5,0)</f>
        <v>#N/A</v>
      </c>
      <c r="Q98" s="18"/>
    </row>
    <row r="99" spans="1:17" x14ac:dyDescent="0.25">
      <c r="A99" s="22"/>
      <c r="B99" s="55"/>
      <c r="C99" s="3"/>
      <c r="D99" s="55"/>
      <c r="E99" s="18" t="e">
        <f t="shared" si="10"/>
        <v>#VALUE!</v>
      </c>
      <c r="F99" s="18" t="str">
        <f t="shared" si="11"/>
        <v/>
      </c>
      <c r="G99" s="18" t="e">
        <f t="shared" si="12"/>
        <v>#VALUE!</v>
      </c>
      <c r="H99" s="18" t="e">
        <f t="shared" si="13"/>
        <v>#VALUE!</v>
      </c>
      <c r="I99" s="18" t="e">
        <f t="shared" si="14"/>
        <v>#VALUE!</v>
      </c>
      <c r="J99" s="18" t="e">
        <f>VLOOKUP(F99,Q2数据库!C:G,2,0)</f>
        <v>#N/A</v>
      </c>
      <c r="K99" s="18" t="e">
        <f>VLOOKUP(F99,Q2数据库!C:G,3,0)</f>
        <v>#N/A</v>
      </c>
      <c r="L99" s="18" t="e">
        <f>VLOOKUP(G99,Q2数据库!H:I,2,0)</f>
        <v>#VALUE!</v>
      </c>
      <c r="M99" s="18" t="e">
        <f>VLOOKUP(H99,Q2数据库!H:I,2,0)</f>
        <v>#VALUE!</v>
      </c>
      <c r="N99" s="19" t="e">
        <f t="shared" si="15"/>
        <v>#VALUE!</v>
      </c>
      <c r="O99" s="18" t="e">
        <f>VLOOKUP(F99,Q2数据库!C:G,4,0)</f>
        <v>#N/A</v>
      </c>
      <c r="P99" s="18" t="e">
        <f>VLOOKUP(F99,Q2数据库!C:G,5,0)</f>
        <v>#N/A</v>
      </c>
      <c r="Q99" s="18"/>
    </row>
    <row r="100" spans="1:17" x14ac:dyDescent="0.25">
      <c r="A100" s="22"/>
      <c r="B100" s="55"/>
      <c r="C100" s="3"/>
      <c r="D100" s="55"/>
      <c r="E100" s="18" t="e">
        <f t="shared" si="10"/>
        <v>#VALUE!</v>
      </c>
      <c r="F100" s="18" t="str">
        <f t="shared" si="11"/>
        <v/>
      </c>
      <c r="G100" s="18" t="e">
        <f t="shared" si="12"/>
        <v>#VALUE!</v>
      </c>
      <c r="H100" s="18" t="e">
        <f t="shared" si="13"/>
        <v>#VALUE!</v>
      </c>
      <c r="I100" s="18" t="e">
        <f t="shared" si="14"/>
        <v>#VALUE!</v>
      </c>
      <c r="J100" s="18" t="e">
        <f>VLOOKUP(F100,Q2数据库!C:G,2,0)</f>
        <v>#N/A</v>
      </c>
      <c r="K100" s="18" t="e">
        <f>VLOOKUP(F100,Q2数据库!C:G,3,0)</f>
        <v>#N/A</v>
      </c>
      <c r="L100" s="18" t="e">
        <f>VLOOKUP(G100,Q2数据库!H:I,2,0)</f>
        <v>#VALUE!</v>
      </c>
      <c r="M100" s="18" t="e">
        <f>VLOOKUP(H100,Q2数据库!H:I,2,0)</f>
        <v>#VALUE!</v>
      </c>
      <c r="N100" s="19" t="e">
        <f t="shared" si="15"/>
        <v>#VALUE!</v>
      </c>
      <c r="O100" s="18" t="e">
        <f>VLOOKUP(F100,Q2数据库!C:G,4,0)</f>
        <v>#N/A</v>
      </c>
      <c r="P100" s="18" t="e">
        <f>VLOOKUP(F100,Q2数据库!C:G,5,0)</f>
        <v>#N/A</v>
      </c>
      <c r="Q100" s="18"/>
    </row>
  </sheetData>
  <sheetProtection algorithmName="SHA-512" hashValue="esFFeQ8QHnePRXscNXQEJdYZK5RHpVZdiaKNaewec4pgfmunY4w9MG4Z4pDQsWIOUeQQTxAgwC591WUbwsHYtg==" saltValue="l9rdJ+D+5MsLCtcXux4XKg==" spinCount="100000" sheet="1" objects="1" scenarios="1"/>
  <protectedRanges>
    <protectedRange sqref="A2:D1000" name="区域1_1_1"/>
  </protectedRanges>
  <phoneticPr fontId="5" type="noConversion"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70B71-7370-4114-875B-7788567FA933}">
  <sheetPr codeName="Sheet140"/>
  <dimension ref="A1:I37"/>
  <sheetViews>
    <sheetView workbookViewId="0">
      <selection activeCell="M6" sqref="M6"/>
    </sheetView>
  </sheetViews>
  <sheetFormatPr defaultRowHeight="14" x14ac:dyDescent="0.25"/>
  <cols>
    <col min="1" max="1" width="16.90625" style="35" bestFit="1" customWidth="1"/>
    <col min="2" max="2" width="9.26953125" style="35" bestFit="1" customWidth="1"/>
    <col min="3" max="4" width="5.26953125" style="35" bestFit="1" customWidth="1"/>
    <col min="5" max="5" width="9.26953125" style="35" bestFit="1" customWidth="1"/>
    <col min="6" max="6" width="5.26953125" style="35" bestFit="1" customWidth="1"/>
    <col min="7" max="7" width="6.26953125" style="35" bestFit="1" customWidth="1"/>
    <col min="8" max="8" width="12.453125" bestFit="1" customWidth="1"/>
    <col min="9" max="9" width="8.26953125" bestFit="1" customWidth="1"/>
  </cols>
  <sheetData>
    <row r="1" spans="1:9" x14ac:dyDescent="0.25">
      <c r="A1" s="4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  <c r="H1" s="5"/>
      <c r="I1" s="5"/>
    </row>
    <row r="2" spans="1:9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28" t="s">
        <v>4</v>
      </c>
      <c r="H2" s="5" t="s">
        <v>638</v>
      </c>
      <c r="I2" s="5" t="s">
        <v>639</v>
      </c>
    </row>
    <row r="3" spans="1:9" x14ac:dyDescent="0.25">
      <c r="A3" s="55" t="s">
        <v>628</v>
      </c>
      <c r="B3" s="55" t="s">
        <v>633</v>
      </c>
      <c r="C3" s="3" t="s">
        <v>191</v>
      </c>
      <c r="D3" s="55" t="s">
        <v>149</v>
      </c>
      <c r="E3" s="1" t="s">
        <v>14</v>
      </c>
      <c r="F3" s="1" t="s">
        <v>15</v>
      </c>
      <c r="G3" s="28" t="s">
        <v>7</v>
      </c>
      <c r="H3" s="5">
        <v>6</v>
      </c>
      <c r="I3" s="5">
        <v>10.199999999999999</v>
      </c>
    </row>
    <row r="4" spans="1:9" x14ac:dyDescent="0.25">
      <c r="A4" s="3"/>
      <c r="B4" s="1"/>
      <c r="C4" s="3" t="s">
        <v>192</v>
      </c>
      <c r="D4" s="55" t="s">
        <v>149</v>
      </c>
      <c r="E4" s="3" t="s">
        <v>413</v>
      </c>
      <c r="F4" s="1" t="s">
        <v>15</v>
      </c>
      <c r="G4" s="28" t="s">
        <v>7</v>
      </c>
      <c r="H4" s="5">
        <v>8</v>
      </c>
      <c r="I4" s="5">
        <v>13.5</v>
      </c>
    </row>
    <row r="5" spans="1:9" x14ac:dyDescent="0.25">
      <c r="A5" s="3"/>
      <c r="B5" s="1"/>
      <c r="C5" s="3" t="s">
        <v>193</v>
      </c>
      <c r="D5" s="55" t="s">
        <v>149</v>
      </c>
      <c r="E5" s="3" t="s">
        <v>145</v>
      </c>
      <c r="F5" s="1" t="s">
        <v>15</v>
      </c>
      <c r="G5" s="28" t="s">
        <v>7</v>
      </c>
      <c r="H5" s="5">
        <v>10</v>
      </c>
      <c r="I5" s="5">
        <v>17.2</v>
      </c>
    </row>
    <row r="6" spans="1:9" x14ac:dyDescent="0.25">
      <c r="H6" s="5">
        <v>15</v>
      </c>
      <c r="I6" s="5">
        <v>21.3</v>
      </c>
    </row>
    <row r="7" spans="1:9" x14ac:dyDescent="0.25">
      <c r="H7" s="5">
        <v>20</v>
      </c>
      <c r="I7" s="5">
        <v>26.9</v>
      </c>
    </row>
    <row r="8" spans="1:9" x14ac:dyDescent="0.25">
      <c r="H8" s="5">
        <v>25</v>
      </c>
      <c r="I8" s="5">
        <v>33.700000000000003</v>
      </c>
    </row>
    <row r="9" spans="1:9" x14ac:dyDescent="0.25">
      <c r="H9" s="5">
        <v>32</v>
      </c>
      <c r="I9" s="5">
        <v>42.4</v>
      </c>
    </row>
    <row r="10" spans="1:9" x14ac:dyDescent="0.25">
      <c r="H10" s="5">
        <v>40</v>
      </c>
      <c r="I10" s="5">
        <v>48.3</v>
      </c>
    </row>
    <row r="11" spans="1:9" x14ac:dyDescent="0.25">
      <c r="H11" s="5">
        <v>50</v>
      </c>
      <c r="I11" s="5">
        <v>60.3</v>
      </c>
    </row>
    <row r="12" spans="1:9" x14ac:dyDescent="0.25">
      <c r="H12" s="5">
        <v>65</v>
      </c>
      <c r="I12" s="5">
        <v>76.099999999999994</v>
      </c>
    </row>
    <row r="13" spans="1:9" x14ac:dyDescent="0.25">
      <c r="H13" s="5">
        <v>80</v>
      </c>
      <c r="I13" s="5">
        <v>88.9</v>
      </c>
    </row>
    <row r="14" spans="1:9" x14ac:dyDescent="0.25">
      <c r="H14" s="5">
        <v>100</v>
      </c>
      <c r="I14" s="5">
        <v>114.3</v>
      </c>
    </row>
    <row r="15" spans="1:9" x14ac:dyDescent="0.25">
      <c r="H15" s="5">
        <v>125</v>
      </c>
      <c r="I15" s="5">
        <v>139.69999999999999</v>
      </c>
    </row>
    <row r="16" spans="1:9" x14ac:dyDescent="0.25">
      <c r="H16" s="5">
        <v>150</v>
      </c>
      <c r="I16" s="5">
        <v>168.3</v>
      </c>
    </row>
    <row r="17" spans="8:9" x14ac:dyDescent="0.25">
      <c r="H17" s="5">
        <v>200</v>
      </c>
      <c r="I17" s="5">
        <v>219.1</v>
      </c>
    </row>
    <row r="18" spans="8:9" x14ac:dyDescent="0.25">
      <c r="H18" s="5">
        <v>250</v>
      </c>
      <c r="I18" s="5">
        <v>273</v>
      </c>
    </row>
    <row r="19" spans="8:9" x14ac:dyDescent="0.25">
      <c r="H19" s="5">
        <v>300</v>
      </c>
      <c r="I19" s="5">
        <v>323.89999999999998</v>
      </c>
    </row>
    <row r="20" spans="8:9" x14ac:dyDescent="0.25">
      <c r="H20" s="5">
        <v>350</v>
      </c>
      <c r="I20" s="5">
        <v>355.6</v>
      </c>
    </row>
    <row r="21" spans="8:9" x14ac:dyDescent="0.25">
      <c r="H21" s="5">
        <v>400</v>
      </c>
      <c r="I21" s="5">
        <v>406.4</v>
      </c>
    </row>
    <row r="22" spans="8:9" x14ac:dyDescent="0.25">
      <c r="H22" s="5">
        <v>450</v>
      </c>
      <c r="I22" s="5">
        <v>457</v>
      </c>
    </row>
    <row r="23" spans="8:9" x14ac:dyDescent="0.25">
      <c r="H23" s="5">
        <v>500</v>
      </c>
      <c r="I23" s="5">
        <v>508</v>
      </c>
    </row>
    <row r="24" spans="8:9" x14ac:dyDescent="0.25">
      <c r="H24" s="5">
        <v>550</v>
      </c>
      <c r="I24" s="5">
        <v>559</v>
      </c>
    </row>
    <row r="25" spans="8:9" x14ac:dyDescent="0.25">
      <c r="H25" s="5">
        <v>600</v>
      </c>
      <c r="I25" s="5">
        <v>610</v>
      </c>
    </row>
    <row r="26" spans="8:9" x14ac:dyDescent="0.25">
      <c r="H26" s="5">
        <v>650</v>
      </c>
      <c r="I26" s="5">
        <v>660</v>
      </c>
    </row>
    <row r="27" spans="8:9" x14ac:dyDescent="0.25">
      <c r="H27" s="5">
        <v>700</v>
      </c>
      <c r="I27" s="5">
        <v>711</v>
      </c>
    </row>
    <row r="28" spans="8:9" x14ac:dyDescent="0.25">
      <c r="H28" s="5">
        <v>750</v>
      </c>
      <c r="I28" s="5">
        <v>762</v>
      </c>
    </row>
    <row r="29" spans="8:9" x14ac:dyDescent="0.25">
      <c r="H29" s="5">
        <v>800</v>
      </c>
      <c r="I29" s="5">
        <v>813</v>
      </c>
    </row>
    <row r="30" spans="8:9" x14ac:dyDescent="0.25">
      <c r="H30" s="5">
        <v>850</v>
      </c>
      <c r="I30" s="5">
        <v>864</v>
      </c>
    </row>
    <row r="31" spans="8:9" x14ac:dyDescent="0.25">
      <c r="H31" s="5">
        <v>900</v>
      </c>
      <c r="I31" s="5">
        <v>914</v>
      </c>
    </row>
    <row r="32" spans="8:9" x14ac:dyDescent="0.25">
      <c r="H32" s="5">
        <v>950</v>
      </c>
      <c r="I32" s="5">
        <v>965</v>
      </c>
    </row>
    <row r="33" spans="8:9" x14ac:dyDescent="0.25">
      <c r="H33" s="5">
        <v>1000</v>
      </c>
      <c r="I33" s="5">
        <v>1016</v>
      </c>
    </row>
    <row r="34" spans="8:9" x14ac:dyDescent="0.25">
      <c r="H34" s="5">
        <v>1050</v>
      </c>
      <c r="I34" s="5">
        <v>1067</v>
      </c>
    </row>
    <row r="35" spans="8:9" x14ac:dyDescent="0.25">
      <c r="H35" s="5">
        <v>1100</v>
      </c>
      <c r="I35" s="5">
        <v>1118</v>
      </c>
    </row>
    <row r="36" spans="8:9" x14ac:dyDescent="0.25">
      <c r="H36" s="5">
        <v>1150</v>
      </c>
      <c r="I36" s="5">
        <v>1168</v>
      </c>
    </row>
    <row r="37" spans="8:9" x14ac:dyDescent="0.25">
      <c r="H37" s="5">
        <v>1200</v>
      </c>
      <c r="I37" s="5">
        <v>1219</v>
      </c>
    </row>
  </sheetData>
  <sheetProtection algorithmName="SHA-512" hashValue="P1/ZDfSTv0Bv/n3MYnqAmX0RcY3gSMDSSKcL0NP1p6TU73SZ6L6uYiFkgOrBwMSWUYZjXI9OKgr53YcUNW2jhw==" saltValue="e610lrAw6r9YNGKJ7UnXPQ==" spinCount="100000" sheet="1" objects="1" scenarios="1"/>
  <mergeCells count="1">
    <mergeCell ref="C1:G1"/>
  </mergeCells>
  <phoneticPr fontId="5" type="noConversion"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4FAF-CA7E-46D9-9212-F0725F2061D6}">
  <sheetPr codeName="Sheet141"/>
  <dimension ref="A1:R100"/>
  <sheetViews>
    <sheetView workbookViewId="0"/>
  </sheetViews>
  <sheetFormatPr defaultRowHeight="14" x14ac:dyDescent="0.25"/>
  <cols>
    <col min="1" max="1" width="16.90625" bestFit="1" customWidth="1"/>
    <col min="2" max="2" width="24.36328125" bestFit="1" customWidth="1"/>
    <col min="3" max="6" width="5.26953125" bestFit="1" customWidth="1"/>
    <col min="7" max="7" width="11.36328125" bestFit="1" customWidth="1"/>
    <col min="8" max="8" width="13.453125" bestFit="1" customWidth="1"/>
    <col min="9" max="9" width="5.26953125" bestFit="1" customWidth="1"/>
    <col min="10" max="10" width="5.26953125" customWidth="1"/>
    <col min="11" max="11" width="11.36328125" bestFit="1" customWidth="1"/>
    <col min="12" max="12" width="7.26953125" bestFit="1" customWidth="1"/>
    <col min="13" max="13" width="14.6328125" bestFit="1" customWidth="1"/>
    <col min="14" max="14" width="16.90625" bestFit="1" customWidth="1"/>
    <col min="15" max="15" width="8.26953125" bestFit="1" customWidth="1"/>
    <col min="16" max="16" width="5.26953125" bestFit="1" customWidth="1"/>
    <col min="17" max="17" width="6.26953125" bestFit="1" customWidth="1"/>
    <col min="18" max="18" width="5.26953125" bestFit="1" customWidth="1"/>
  </cols>
  <sheetData>
    <row r="1" spans="1:18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625</v>
      </c>
      <c r="H1" s="18" t="s">
        <v>626</v>
      </c>
      <c r="I1" s="18" t="s">
        <v>627</v>
      </c>
      <c r="J1" s="18" t="s">
        <v>635</v>
      </c>
      <c r="K1" s="18" t="s">
        <v>48</v>
      </c>
      <c r="L1" s="18" t="s">
        <v>82</v>
      </c>
      <c r="M1" s="18" t="s">
        <v>636</v>
      </c>
      <c r="N1" s="18" t="s">
        <v>637</v>
      </c>
      <c r="O1" s="18" t="s">
        <v>79</v>
      </c>
      <c r="P1" s="18" t="s">
        <v>3</v>
      </c>
      <c r="Q1" s="18" t="s">
        <v>160</v>
      </c>
      <c r="R1" s="18" t="s">
        <v>5</v>
      </c>
    </row>
    <row r="2" spans="1:18" x14ac:dyDescent="0.25">
      <c r="A2" s="22">
        <v>1</v>
      </c>
      <c r="B2" s="55" t="s">
        <v>1037</v>
      </c>
      <c r="C2" s="3">
        <v>2</v>
      </c>
      <c r="D2" s="55" t="s">
        <v>634</v>
      </c>
      <c r="E2" s="18">
        <f>VALUE(TRIM(MID(SUBSTITUTE($B2,"-",REPT(" ",99)),COLUMN(B2)*99-98,99)))</f>
        <v>4</v>
      </c>
      <c r="F2" s="18" t="str">
        <f>TRIM(MID(SUBSTITUTE($B2,"-",REPT(" ",99)),COLUMN(C2)*99-98,99))</f>
        <v>A</v>
      </c>
      <c r="G2" s="18">
        <f>VALUE(TRIM(MID(SUBSTITUTE($B2,"-",REPT(" ",99)),COLUMN(D2)*99-98,99)))</f>
        <v>200</v>
      </c>
      <c r="H2" s="18">
        <f>VALUE(TRIM(MID(SUBSTITUTE($B2,"-",REPT(" ",99)),COLUMN(E2)*99-98,99)))</f>
        <v>25</v>
      </c>
      <c r="I2" s="18">
        <f>VALUE(TRIM(MID(SUBSTITUTE($B2,"-",REPT(" ",99)),COLUMN(F2)*99-98,99)))</f>
        <v>1024</v>
      </c>
      <c r="J2" s="18">
        <f>VALUE(TRIM(MID(SUBSTITUTE($B2,"-",REPT(" ",99)),COLUMN(G2)*99-98,99)))</f>
        <v>500</v>
      </c>
      <c r="K2" s="18" t="str">
        <f>VLOOKUP(F2,Q3数据库!C:G,2,0)</f>
        <v>角钢</v>
      </c>
      <c r="L2" s="18" t="str">
        <f>VLOOKUP(F2,Q3数据库!C:G,3,0)</f>
        <v>∠50x6</v>
      </c>
      <c r="M2" s="18">
        <f>VLOOKUP(G2,Q3数据库!H:I,2,0)</f>
        <v>219.1</v>
      </c>
      <c r="N2" s="18">
        <f>VLOOKUP(H2,Q3数据库!H:I,2,0)</f>
        <v>33.700000000000003</v>
      </c>
      <c r="O2" s="18" cm="1">
        <f t="array" ref="O2">_xlfn.IFS(E2=1,((I2+50+M2/2+15+J2+N2/2+150)/1000)*C2,E2=2,((I2+50+M2/2+15+J2+N2/2+150)/1000)*C2,E2=3,((I2+50+M2/2+15+2*J2+2*N2/2+2*150)/1000)*C2,E2=4,((I2+50+M2/2+15+2*J2+2*N2/2+2*150)/1000)*C2)</f>
        <v>5.0644999999999998</v>
      </c>
      <c r="P2" s="18" t="str">
        <f>VLOOKUP(F2,Q3数据库!C:G,4,0)</f>
        <v>m</v>
      </c>
      <c r="Q2" s="18" t="str">
        <f>VLOOKUP(F2,Q3数据库!C:G,5,0)</f>
        <v>Q235B</v>
      </c>
      <c r="R2" s="18"/>
    </row>
    <row r="3" spans="1:18" x14ac:dyDescent="0.25">
      <c r="A3" s="22"/>
      <c r="B3" s="55"/>
      <c r="C3" s="3"/>
      <c r="D3" s="55"/>
      <c r="E3" s="18" t="e">
        <f t="shared" ref="E3:E40" si="0">VALUE(TRIM(MID(SUBSTITUTE($B3,"-",REPT(" ",99)),COLUMN(B3)*99-98,99)))</f>
        <v>#VALUE!</v>
      </c>
      <c r="F3" s="18" t="str">
        <f t="shared" ref="F3:F40" si="1">TRIM(MID(SUBSTITUTE($B3,"-",REPT(" ",99)),COLUMN(C3)*99-98,99))</f>
        <v/>
      </c>
      <c r="G3" s="18" t="e">
        <f t="shared" ref="G3:I18" si="2">VALUE(TRIM(MID(SUBSTITUTE($B3,"-",REPT(" ",99)),COLUMN(D3)*99-98,99)))</f>
        <v>#VALUE!</v>
      </c>
      <c r="H3" s="18" t="e">
        <f t="shared" si="2"/>
        <v>#VALUE!</v>
      </c>
      <c r="I3" s="18" t="e">
        <f t="shared" si="2"/>
        <v>#VALUE!</v>
      </c>
      <c r="J3" s="18" t="e">
        <f t="shared" ref="J3:J40" si="3">VALUE(TRIM(MID(SUBSTITUTE($B3,"-",REPT(" ",99)),COLUMN(G3)*99-98,99)))</f>
        <v>#VALUE!</v>
      </c>
      <c r="K3" s="18" t="e">
        <f>VLOOKUP(F3,Q3数据库!C:G,2,0)</f>
        <v>#N/A</v>
      </c>
      <c r="L3" s="18" t="e">
        <f>VLOOKUP(F3,Q3数据库!C:G,3,0)</f>
        <v>#N/A</v>
      </c>
      <c r="M3" s="18" t="e">
        <f>VLOOKUP(G3,Q3数据库!H:I,2,0)</f>
        <v>#VALUE!</v>
      </c>
      <c r="N3" s="18" t="e">
        <f>VLOOKUP(H3,Q3数据库!H:I,2,0)</f>
        <v>#VALUE!</v>
      </c>
      <c r="O3" s="18" t="e" cm="1">
        <f t="array" ref="O3">_xlfn.IFS(E3=1,((I3+50+M3/2+15+J3+N3/2+150)/1000)*C3,E3=2,((I3+50+M3/2+15+J3+N3/2+150)/1000)*C3,E3=3,((I3+50+M3/2+15+2*J3+2*N3/2+2*150)/1000)*C3,E3=4,((I3+50+M3/2+15+2*J3+2*N3/2+2*150)/1000)*C3)</f>
        <v>#VALUE!</v>
      </c>
      <c r="P3" s="18" t="e">
        <f>VLOOKUP(F3,Q3数据库!C:G,4,0)</f>
        <v>#N/A</v>
      </c>
      <c r="Q3" s="18" t="e">
        <f>VLOOKUP(F3,Q3数据库!C:G,5,0)</f>
        <v>#N/A</v>
      </c>
      <c r="R3" s="18"/>
    </row>
    <row r="4" spans="1:18" x14ac:dyDescent="0.25">
      <c r="A4" s="22"/>
      <c r="B4" s="55"/>
      <c r="C4" s="3"/>
      <c r="D4" s="55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 t="shared" si="2"/>
        <v>#VALUE!</v>
      </c>
      <c r="J4" s="18" t="e">
        <f t="shared" si="3"/>
        <v>#VALUE!</v>
      </c>
      <c r="K4" s="18" t="e">
        <f>VLOOKUP(F4,Q3数据库!C:G,2,0)</f>
        <v>#N/A</v>
      </c>
      <c r="L4" s="18" t="e">
        <f>VLOOKUP(F4,Q3数据库!C:G,3,0)</f>
        <v>#N/A</v>
      </c>
      <c r="M4" s="18" t="e">
        <f>VLOOKUP(G4,Q3数据库!H:I,2,0)</f>
        <v>#VALUE!</v>
      </c>
      <c r="N4" s="18" t="e">
        <f>VLOOKUP(H4,Q3数据库!H:I,2,0)</f>
        <v>#VALUE!</v>
      </c>
      <c r="O4" s="18" t="e" cm="1">
        <f t="array" ref="O4">_xlfn.IFS(E4=1,((I4+50+M4/2+15+J4+N4/2+150)/1000)*C4,E4=2,((I4+50+M4/2+15+J4+N4/2+150)/1000)*C4,E4=3,((I4+50+M4/2+15+2*J4+2*N4/2+2*150)/1000)*C4,E4=4,((I4+50+M4/2+15+2*J4+2*N4/2+2*150)/1000)*C4)</f>
        <v>#VALUE!</v>
      </c>
      <c r="P4" s="18" t="e">
        <f>VLOOKUP(F4,Q3数据库!C:G,4,0)</f>
        <v>#N/A</v>
      </c>
      <c r="Q4" s="18" t="e">
        <f>VLOOKUP(F4,Q3数据库!C:G,5,0)</f>
        <v>#N/A</v>
      </c>
      <c r="R4" s="18"/>
    </row>
    <row r="5" spans="1:18" x14ac:dyDescent="0.25">
      <c r="A5" s="22"/>
      <c r="B5" s="55"/>
      <c r="C5" s="3"/>
      <c r="D5" s="55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 t="shared" si="2"/>
        <v>#VALUE!</v>
      </c>
      <c r="J5" s="18" t="e">
        <f t="shared" si="3"/>
        <v>#VALUE!</v>
      </c>
      <c r="K5" s="18" t="e">
        <f>VLOOKUP(F5,Q3数据库!C:G,2,0)</f>
        <v>#N/A</v>
      </c>
      <c r="L5" s="18" t="e">
        <f>VLOOKUP(F5,Q3数据库!C:G,3,0)</f>
        <v>#N/A</v>
      </c>
      <c r="M5" s="18" t="e">
        <f>VLOOKUP(G5,Q3数据库!H:I,2,0)</f>
        <v>#VALUE!</v>
      </c>
      <c r="N5" s="18" t="e">
        <f>VLOOKUP(H5,Q3数据库!H:I,2,0)</f>
        <v>#VALUE!</v>
      </c>
      <c r="O5" s="18" t="e" cm="1">
        <f t="array" ref="O5">_xlfn.IFS(E5=1,((I5+50+M5/2+15+J5+N5/2+150)/1000)*C5,E5=2,((I5+50+M5/2+15+J5+N5/2+150)/1000)*C5,E5=3,((I5+50+M5/2+15+2*J5+2*N5/2+2*150)/1000)*C5,E5=4,((I5+50+M5/2+15+2*J5+2*N5/2+2*150)/1000)*C5)</f>
        <v>#VALUE!</v>
      </c>
      <c r="P5" s="18" t="e">
        <f>VLOOKUP(F5,Q3数据库!C:G,4,0)</f>
        <v>#N/A</v>
      </c>
      <c r="Q5" s="18" t="e">
        <f>VLOOKUP(F5,Q3数据库!C:G,5,0)</f>
        <v>#N/A</v>
      </c>
      <c r="R5" s="18"/>
    </row>
    <row r="6" spans="1:18" x14ac:dyDescent="0.25">
      <c r="A6" s="22"/>
      <c r="B6" s="55"/>
      <c r="C6" s="3"/>
      <c r="D6" s="55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 t="shared" si="2"/>
        <v>#VALUE!</v>
      </c>
      <c r="J6" s="18" t="e">
        <f t="shared" si="3"/>
        <v>#VALUE!</v>
      </c>
      <c r="K6" s="18" t="e">
        <f>VLOOKUP(F6,Q3数据库!C:G,2,0)</f>
        <v>#N/A</v>
      </c>
      <c r="L6" s="18" t="e">
        <f>VLOOKUP(F6,Q3数据库!C:G,3,0)</f>
        <v>#N/A</v>
      </c>
      <c r="M6" s="18" t="e">
        <f>VLOOKUP(G6,Q3数据库!H:I,2,0)</f>
        <v>#VALUE!</v>
      </c>
      <c r="N6" s="18" t="e">
        <f>VLOOKUP(H6,Q3数据库!H:I,2,0)</f>
        <v>#VALUE!</v>
      </c>
      <c r="O6" s="18" t="e" cm="1">
        <f t="array" ref="O6">_xlfn.IFS(E6=1,((I6+50+M6/2+15+J6+N6/2+150)/1000)*C6,E6=2,((I6+50+M6/2+15+J6+N6/2+150)/1000)*C6,E6=3,((I6+50+M6/2+15+2*J6+2*N6/2+2*150)/1000)*C6,E6=4,((I6+50+M6/2+15+2*J6+2*N6/2+2*150)/1000)*C6)</f>
        <v>#VALUE!</v>
      </c>
      <c r="P6" s="18" t="e">
        <f>VLOOKUP(F6,Q3数据库!C:G,4,0)</f>
        <v>#N/A</v>
      </c>
      <c r="Q6" s="18" t="e">
        <f>VLOOKUP(F6,Q3数据库!C:G,5,0)</f>
        <v>#N/A</v>
      </c>
      <c r="R6" s="18"/>
    </row>
    <row r="7" spans="1:18" x14ac:dyDescent="0.25">
      <c r="A7" s="22"/>
      <c r="B7" s="55"/>
      <c r="C7" s="3"/>
      <c r="D7" s="55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 t="shared" si="2"/>
        <v>#VALUE!</v>
      </c>
      <c r="J7" s="18" t="e">
        <f t="shared" si="3"/>
        <v>#VALUE!</v>
      </c>
      <c r="K7" s="18" t="e">
        <f>VLOOKUP(F7,Q3数据库!C:G,2,0)</f>
        <v>#N/A</v>
      </c>
      <c r="L7" s="18" t="e">
        <f>VLOOKUP(F7,Q3数据库!C:G,3,0)</f>
        <v>#N/A</v>
      </c>
      <c r="M7" s="18" t="e">
        <f>VLOOKUP(G7,Q3数据库!H:I,2,0)</f>
        <v>#VALUE!</v>
      </c>
      <c r="N7" s="18" t="e">
        <f>VLOOKUP(H7,Q3数据库!H:I,2,0)</f>
        <v>#VALUE!</v>
      </c>
      <c r="O7" s="18" t="e" cm="1">
        <f t="array" ref="O7">_xlfn.IFS(E7=1,((I7+50+M7/2+15+J7+N7/2+150)/1000)*C7,E7=2,((I7+50+M7/2+15+J7+N7/2+150)/1000)*C7,E7=3,((I7+50+M7/2+15+2*J7+2*N7/2+2*150)/1000)*C7,E7=4,((I7+50+M7/2+15+2*J7+2*N7/2+2*150)/1000)*C7)</f>
        <v>#VALUE!</v>
      </c>
      <c r="P7" s="18" t="e">
        <f>VLOOKUP(F7,Q3数据库!C:G,4,0)</f>
        <v>#N/A</v>
      </c>
      <c r="Q7" s="18" t="e">
        <f>VLOOKUP(F7,Q3数据库!C:G,5,0)</f>
        <v>#N/A</v>
      </c>
      <c r="R7" s="18"/>
    </row>
    <row r="8" spans="1:18" x14ac:dyDescent="0.25">
      <c r="A8" s="22"/>
      <c r="B8" s="55"/>
      <c r="C8" s="3"/>
      <c r="D8" s="55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 t="shared" si="2"/>
        <v>#VALUE!</v>
      </c>
      <c r="J8" s="18" t="e">
        <f t="shared" si="3"/>
        <v>#VALUE!</v>
      </c>
      <c r="K8" s="18" t="e">
        <f>VLOOKUP(F8,Q3数据库!C:G,2,0)</f>
        <v>#N/A</v>
      </c>
      <c r="L8" s="18" t="e">
        <f>VLOOKUP(F8,Q3数据库!C:G,3,0)</f>
        <v>#N/A</v>
      </c>
      <c r="M8" s="18" t="e">
        <f>VLOOKUP(G8,Q3数据库!H:I,2,0)</f>
        <v>#VALUE!</v>
      </c>
      <c r="N8" s="18" t="e">
        <f>VLOOKUP(H8,Q3数据库!H:I,2,0)</f>
        <v>#VALUE!</v>
      </c>
      <c r="O8" s="18" t="e" cm="1">
        <f t="array" ref="O8">_xlfn.IFS(E8=1,((I8+50+M8/2+15+J8+N8/2+150)/1000)*C8,E8=2,((I8+50+M8/2+15+J8+N8/2+150)/1000)*C8,E8=3,((I8+50+M8/2+15+2*J8+2*N8/2+2*150)/1000)*C8,E8=4,((I8+50+M8/2+15+2*J8+2*N8/2+2*150)/1000)*C8)</f>
        <v>#VALUE!</v>
      </c>
      <c r="P8" s="18" t="e">
        <f>VLOOKUP(F8,Q3数据库!C:G,4,0)</f>
        <v>#N/A</v>
      </c>
      <c r="Q8" s="18" t="e">
        <f>VLOOKUP(F8,Q3数据库!C:G,5,0)</f>
        <v>#N/A</v>
      </c>
      <c r="R8" s="18"/>
    </row>
    <row r="9" spans="1:18" x14ac:dyDescent="0.25">
      <c r="A9" s="22"/>
      <c r="B9" s="55"/>
      <c r="C9" s="3"/>
      <c r="D9" s="55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2"/>
        <v>#VALUE!</v>
      </c>
      <c r="I9" s="18" t="e">
        <f t="shared" si="2"/>
        <v>#VALUE!</v>
      </c>
      <c r="J9" s="18" t="e">
        <f t="shared" si="3"/>
        <v>#VALUE!</v>
      </c>
      <c r="K9" s="18" t="e">
        <f>VLOOKUP(F9,Q3数据库!C:G,2,0)</f>
        <v>#N/A</v>
      </c>
      <c r="L9" s="18" t="e">
        <f>VLOOKUP(F9,Q3数据库!C:G,3,0)</f>
        <v>#N/A</v>
      </c>
      <c r="M9" s="18" t="e">
        <f>VLOOKUP(G9,Q3数据库!H:I,2,0)</f>
        <v>#VALUE!</v>
      </c>
      <c r="N9" s="18" t="e">
        <f>VLOOKUP(H9,Q3数据库!H:I,2,0)</f>
        <v>#VALUE!</v>
      </c>
      <c r="O9" s="18" t="e" cm="1">
        <f t="array" ref="O9">_xlfn.IFS(E9=1,((I9+50+M9/2+15+J9+N9/2+150)/1000)*C9,E9=2,((I9+50+M9/2+15+J9+N9/2+150)/1000)*C9,E9=3,((I9+50+M9/2+15+2*J9+2*N9/2+2*150)/1000)*C9,E9=4,((I9+50+M9/2+15+2*J9+2*N9/2+2*150)/1000)*C9)</f>
        <v>#VALUE!</v>
      </c>
      <c r="P9" s="18" t="e">
        <f>VLOOKUP(F9,Q3数据库!C:G,4,0)</f>
        <v>#N/A</v>
      </c>
      <c r="Q9" s="18" t="e">
        <f>VLOOKUP(F9,Q3数据库!C:G,5,0)</f>
        <v>#N/A</v>
      </c>
      <c r="R9" s="18"/>
    </row>
    <row r="10" spans="1:18" x14ac:dyDescent="0.25">
      <c r="A10" s="22"/>
      <c r="B10" s="55"/>
      <c r="C10" s="3"/>
      <c r="D10" s="55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 t="shared" si="2"/>
        <v>#VALUE!</v>
      </c>
      <c r="I10" s="18" t="e">
        <f t="shared" si="2"/>
        <v>#VALUE!</v>
      </c>
      <c r="J10" s="18" t="e">
        <f t="shared" si="3"/>
        <v>#VALUE!</v>
      </c>
      <c r="K10" s="18" t="e">
        <f>VLOOKUP(F10,Q3数据库!C:G,2,0)</f>
        <v>#N/A</v>
      </c>
      <c r="L10" s="18" t="e">
        <f>VLOOKUP(F10,Q3数据库!C:G,3,0)</f>
        <v>#N/A</v>
      </c>
      <c r="M10" s="18" t="e">
        <f>VLOOKUP(G10,Q3数据库!H:I,2,0)</f>
        <v>#VALUE!</v>
      </c>
      <c r="N10" s="18" t="e">
        <f>VLOOKUP(H10,Q3数据库!H:I,2,0)</f>
        <v>#VALUE!</v>
      </c>
      <c r="O10" s="18" t="e" cm="1">
        <f t="array" ref="O10">_xlfn.IFS(E10=1,((I10+50+M10/2+15+J10+N10/2+150)/1000)*C10,E10=2,((I10+50+M10/2+15+J10+N10/2+150)/1000)*C10,E10=3,((I10+50+M10/2+15+2*J10+2*N10/2+2*150)/1000)*C10,E10=4,((I10+50+M10/2+15+2*J10+2*N10/2+2*150)/1000)*C10)</f>
        <v>#VALUE!</v>
      </c>
      <c r="P10" s="18" t="e">
        <f>VLOOKUP(F10,Q3数据库!C:G,4,0)</f>
        <v>#N/A</v>
      </c>
      <c r="Q10" s="18" t="e">
        <f>VLOOKUP(F10,Q3数据库!C:G,5,0)</f>
        <v>#N/A</v>
      </c>
      <c r="R10" s="18"/>
    </row>
    <row r="11" spans="1:18" x14ac:dyDescent="0.25">
      <c r="A11" s="22"/>
      <c r="B11" s="55"/>
      <c r="C11" s="3"/>
      <c r="D11" s="55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 t="shared" si="2"/>
        <v>#VALUE!</v>
      </c>
      <c r="I11" s="18" t="e">
        <f t="shared" si="2"/>
        <v>#VALUE!</v>
      </c>
      <c r="J11" s="18" t="e">
        <f t="shared" si="3"/>
        <v>#VALUE!</v>
      </c>
      <c r="K11" s="18" t="e">
        <f>VLOOKUP(F11,Q3数据库!C:G,2,0)</f>
        <v>#N/A</v>
      </c>
      <c r="L11" s="18" t="e">
        <f>VLOOKUP(F11,Q3数据库!C:G,3,0)</f>
        <v>#N/A</v>
      </c>
      <c r="M11" s="18" t="e">
        <f>VLOOKUP(G11,Q3数据库!H:I,2,0)</f>
        <v>#VALUE!</v>
      </c>
      <c r="N11" s="18" t="e">
        <f>VLOOKUP(H11,Q3数据库!H:I,2,0)</f>
        <v>#VALUE!</v>
      </c>
      <c r="O11" s="18" t="e" cm="1">
        <f t="array" ref="O11">_xlfn.IFS(E11=1,((I11+50+M11/2+15+J11+N11/2+150)/1000)*C11,E11=2,((I11+50+M11/2+15+J11+N11/2+150)/1000)*C11,E11=3,((I11+50+M11/2+15+2*J11+2*N11/2+2*150)/1000)*C11,E11=4,((I11+50+M11/2+15+2*J11+2*N11/2+2*150)/1000)*C11)</f>
        <v>#VALUE!</v>
      </c>
      <c r="P11" s="18" t="e">
        <f>VLOOKUP(F11,Q3数据库!C:G,4,0)</f>
        <v>#N/A</v>
      </c>
      <c r="Q11" s="18" t="e">
        <f>VLOOKUP(F11,Q3数据库!C:G,5,0)</f>
        <v>#N/A</v>
      </c>
      <c r="R11" s="18"/>
    </row>
    <row r="12" spans="1:18" x14ac:dyDescent="0.25">
      <c r="A12" s="22"/>
      <c r="B12" s="55"/>
      <c r="C12" s="3"/>
      <c r="D12" s="55"/>
      <c r="E12" s="18" t="e">
        <f t="shared" si="0"/>
        <v>#VALUE!</v>
      </c>
      <c r="F12" s="18" t="str">
        <f t="shared" si="1"/>
        <v/>
      </c>
      <c r="G12" s="18" t="e">
        <f t="shared" si="2"/>
        <v>#VALUE!</v>
      </c>
      <c r="H12" s="18" t="e">
        <f t="shared" si="2"/>
        <v>#VALUE!</v>
      </c>
      <c r="I12" s="18" t="e">
        <f t="shared" si="2"/>
        <v>#VALUE!</v>
      </c>
      <c r="J12" s="18" t="e">
        <f t="shared" si="3"/>
        <v>#VALUE!</v>
      </c>
      <c r="K12" s="18" t="e">
        <f>VLOOKUP(F12,Q3数据库!C:G,2,0)</f>
        <v>#N/A</v>
      </c>
      <c r="L12" s="18" t="e">
        <f>VLOOKUP(F12,Q3数据库!C:G,3,0)</f>
        <v>#N/A</v>
      </c>
      <c r="M12" s="18" t="e">
        <f>VLOOKUP(G12,Q3数据库!H:I,2,0)</f>
        <v>#VALUE!</v>
      </c>
      <c r="N12" s="18" t="e">
        <f>VLOOKUP(H12,Q3数据库!H:I,2,0)</f>
        <v>#VALUE!</v>
      </c>
      <c r="O12" s="18" t="e" cm="1">
        <f t="array" ref="O12">_xlfn.IFS(E12=1,((I12+50+M12/2+15+J12+N12/2+150)/1000)*C12,E12=2,((I12+50+M12/2+15+J12+N12/2+150)/1000)*C12,E12=3,((I12+50+M12/2+15+2*J12+2*N12/2+2*150)/1000)*C12,E12=4,((I12+50+M12/2+15+2*J12+2*N12/2+2*150)/1000)*C12)</f>
        <v>#VALUE!</v>
      </c>
      <c r="P12" s="18" t="e">
        <f>VLOOKUP(F12,Q3数据库!C:G,4,0)</f>
        <v>#N/A</v>
      </c>
      <c r="Q12" s="18" t="e">
        <f>VLOOKUP(F12,Q3数据库!C:G,5,0)</f>
        <v>#N/A</v>
      </c>
      <c r="R12" s="18"/>
    </row>
    <row r="13" spans="1:18" x14ac:dyDescent="0.25">
      <c r="A13" s="22"/>
      <c r="B13" s="55"/>
      <c r="C13" s="3"/>
      <c r="D13" s="55"/>
      <c r="E13" s="18" t="e">
        <f t="shared" si="0"/>
        <v>#VALUE!</v>
      </c>
      <c r="F13" s="18" t="str">
        <f t="shared" si="1"/>
        <v/>
      </c>
      <c r="G13" s="18" t="e">
        <f t="shared" si="2"/>
        <v>#VALUE!</v>
      </c>
      <c r="H13" s="18" t="e">
        <f t="shared" si="2"/>
        <v>#VALUE!</v>
      </c>
      <c r="I13" s="18" t="e">
        <f t="shared" si="2"/>
        <v>#VALUE!</v>
      </c>
      <c r="J13" s="18" t="e">
        <f t="shared" si="3"/>
        <v>#VALUE!</v>
      </c>
      <c r="K13" s="18" t="e">
        <f>VLOOKUP(F13,Q3数据库!C:G,2,0)</f>
        <v>#N/A</v>
      </c>
      <c r="L13" s="18" t="e">
        <f>VLOOKUP(F13,Q3数据库!C:G,3,0)</f>
        <v>#N/A</v>
      </c>
      <c r="M13" s="18" t="e">
        <f>VLOOKUP(G13,Q3数据库!H:I,2,0)</f>
        <v>#VALUE!</v>
      </c>
      <c r="N13" s="18" t="e">
        <f>VLOOKUP(H13,Q3数据库!H:I,2,0)</f>
        <v>#VALUE!</v>
      </c>
      <c r="O13" s="18" t="e" cm="1">
        <f t="array" ref="O13">_xlfn.IFS(E13=1,((I13+50+M13/2+15+J13+N13/2+150)/1000)*C13,E13=2,((I13+50+M13/2+15+J13+N13/2+150)/1000)*C13,E13=3,((I13+50+M13/2+15+2*J13+2*N13/2+2*150)/1000)*C13,E13=4,((I13+50+M13/2+15+2*J13+2*N13/2+2*150)/1000)*C13)</f>
        <v>#VALUE!</v>
      </c>
      <c r="P13" s="18" t="e">
        <f>VLOOKUP(F13,Q3数据库!C:G,4,0)</f>
        <v>#N/A</v>
      </c>
      <c r="Q13" s="18" t="e">
        <f>VLOOKUP(F13,Q3数据库!C:G,5,0)</f>
        <v>#N/A</v>
      </c>
      <c r="R13" s="18"/>
    </row>
    <row r="14" spans="1:18" x14ac:dyDescent="0.25">
      <c r="A14" s="22"/>
      <c r="B14" s="55"/>
      <c r="C14" s="3"/>
      <c r="D14" s="55"/>
      <c r="E14" s="18" t="e">
        <f t="shared" si="0"/>
        <v>#VALUE!</v>
      </c>
      <c r="F14" s="18" t="str">
        <f t="shared" si="1"/>
        <v/>
      </c>
      <c r="G14" s="18" t="e">
        <f t="shared" si="2"/>
        <v>#VALUE!</v>
      </c>
      <c r="H14" s="18" t="e">
        <f t="shared" si="2"/>
        <v>#VALUE!</v>
      </c>
      <c r="I14" s="18" t="e">
        <f t="shared" si="2"/>
        <v>#VALUE!</v>
      </c>
      <c r="J14" s="18" t="e">
        <f t="shared" si="3"/>
        <v>#VALUE!</v>
      </c>
      <c r="K14" s="18" t="e">
        <f>VLOOKUP(F14,Q3数据库!C:G,2,0)</f>
        <v>#N/A</v>
      </c>
      <c r="L14" s="18" t="e">
        <f>VLOOKUP(F14,Q3数据库!C:G,3,0)</f>
        <v>#N/A</v>
      </c>
      <c r="M14" s="18" t="e">
        <f>VLOOKUP(G14,Q3数据库!H:I,2,0)</f>
        <v>#VALUE!</v>
      </c>
      <c r="N14" s="18" t="e">
        <f>VLOOKUP(H14,Q3数据库!H:I,2,0)</f>
        <v>#VALUE!</v>
      </c>
      <c r="O14" s="18" t="e" cm="1">
        <f t="array" ref="O14">_xlfn.IFS(E14=1,((I14+50+M14/2+15+J14+N14/2+150)/1000)*C14,E14=2,((I14+50+M14/2+15+J14+N14/2+150)/1000)*C14,E14=3,((I14+50+M14/2+15+2*J14+2*N14/2+2*150)/1000)*C14,E14=4,((I14+50+M14/2+15+2*J14+2*N14/2+2*150)/1000)*C14)</f>
        <v>#VALUE!</v>
      </c>
      <c r="P14" s="18" t="e">
        <f>VLOOKUP(F14,Q3数据库!C:G,4,0)</f>
        <v>#N/A</v>
      </c>
      <c r="Q14" s="18" t="e">
        <f>VLOOKUP(F14,Q3数据库!C:G,5,0)</f>
        <v>#N/A</v>
      </c>
      <c r="R14" s="18"/>
    </row>
    <row r="15" spans="1:18" x14ac:dyDescent="0.25">
      <c r="A15" s="22"/>
      <c r="B15" s="55"/>
      <c r="C15" s="3"/>
      <c r="D15" s="55"/>
      <c r="E15" s="18" t="e">
        <f t="shared" si="0"/>
        <v>#VALUE!</v>
      </c>
      <c r="F15" s="18" t="str">
        <f t="shared" si="1"/>
        <v/>
      </c>
      <c r="G15" s="18" t="e">
        <f t="shared" si="2"/>
        <v>#VALUE!</v>
      </c>
      <c r="H15" s="18" t="e">
        <f t="shared" si="2"/>
        <v>#VALUE!</v>
      </c>
      <c r="I15" s="18" t="e">
        <f t="shared" si="2"/>
        <v>#VALUE!</v>
      </c>
      <c r="J15" s="18" t="e">
        <f t="shared" si="3"/>
        <v>#VALUE!</v>
      </c>
      <c r="K15" s="18" t="e">
        <f>VLOOKUP(F15,Q3数据库!C:G,2,0)</f>
        <v>#N/A</v>
      </c>
      <c r="L15" s="18" t="e">
        <f>VLOOKUP(F15,Q3数据库!C:G,3,0)</f>
        <v>#N/A</v>
      </c>
      <c r="M15" s="18" t="e">
        <f>VLOOKUP(G15,Q3数据库!H:I,2,0)</f>
        <v>#VALUE!</v>
      </c>
      <c r="N15" s="18" t="e">
        <f>VLOOKUP(H15,Q3数据库!H:I,2,0)</f>
        <v>#VALUE!</v>
      </c>
      <c r="O15" s="18" t="e" cm="1">
        <f t="array" ref="O15">_xlfn.IFS(E15=1,((I15+50+M15/2+15+J15+N15/2+150)/1000)*C15,E15=2,((I15+50+M15/2+15+J15+N15/2+150)/1000)*C15,E15=3,((I15+50+M15/2+15+2*J15+2*N15/2+2*150)/1000)*C15,E15=4,((I15+50+M15/2+15+2*J15+2*N15/2+2*150)/1000)*C15)</f>
        <v>#VALUE!</v>
      </c>
      <c r="P15" s="18" t="e">
        <f>VLOOKUP(F15,Q3数据库!C:G,4,0)</f>
        <v>#N/A</v>
      </c>
      <c r="Q15" s="18" t="e">
        <f>VLOOKUP(F15,Q3数据库!C:G,5,0)</f>
        <v>#N/A</v>
      </c>
      <c r="R15" s="18"/>
    </row>
    <row r="16" spans="1:18" x14ac:dyDescent="0.25">
      <c r="A16" s="22"/>
      <c r="B16" s="55"/>
      <c r="C16" s="3"/>
      <c r="D16" s="55"/>
      <c r="E16" s="18" t="e">
        <f t="shared" si="0"/>
        <v>#VALUE!</v>
      </c>
      <c r="F16" s="18" t="str">
        <f t="shared" si="1"/>
        <v/>
      </c>
      <c r="G16" s="18" t="e">
        <f t="shared" si="2"/>
        <v>#VALUE!</v>
      </c>
      <c r="H16" s="18" t="e">
        <f t="shared" si="2"/>
        <v>#VALUE!</v>
      </c>
      <c r="I16" s="18" t="e">
        <f t="shared" si="2"/>
        <v>#VALUE!</v>
      </c>
      <c r="J16" s="18" t="e">
        <f t="shared" si="3"/>
        <v>#VALUE!</v>
      </c>
      <c r="K16" s="18" t="e">
        <f>VLOOKUP(F16,Q3数据库!C:G,2,0)</f>
        <v>#N/A</v>
      </c>
      <c r="L16" s="18" t="e">
        <f>VLOOKUP(F16,Q3数据库!C:G,3,0)</f>
        <v>#N/A</v>
      </c>
      <c r="M16" s="18" t="e">
        <f>VLOOKUP(G16,Q3数据库!H:I,2,0)</f>
        <v>#VALUE!</v>
      </c>
      <c r="N16" s="18" t="e">
        <f>VLOOKUP(H16,Q3数据库!H:I,2,0)</f>
        <v>#VALUE!</v>
      </c>
      <c r="O16" s="18" t="e" cm="1">
        <f t="array" ref="O16">_xlfn.IFS(E16=1,((I16+50+M16/2+15+J16+N16/2+150)/1000)*C16,E16=2,((I16+50+M16/2+15+J16+N16/2+150)/1000)*C16,E16=3,((I16+50+M16/2+15+2*J16+2*N16/2+2*150)/1000)*C16,E16=4,((I16+50+M16/2+15+2*J16+2*N16/2+2*150)/1000)*C16)</f>
        <v>#VALUE!</v>
      </c>
      <c r="P16" s="18" t="e">
        <f>VLOOKUP(F16,Q3数据库!C:G,4,0)</f>
        <v>#N/A</v>
      </c>
      <c r="Q16" s="18" t="e">
        <f>VLOOKUP(F16,Q3数据库!C:G,5,0)</f>
        <v>#N/A</v>
      </c>
      <c r="R16" s="18"/>
    </row>
    <row r="17" spans="1:18" x14ac:dyDescent="0.25">
      <c r="A17" s="22"/>
      <c r="B17" s="55"/>
      <c r="C17" s="3"/>
      <c r="D17" s="55"/>
      <c r="E17" s="18" t="e">
        <f t="shared" si="0"/>
        <v>#VALUE!</v>
      </c>
      <c r="F17" s="18" t="str">
        <f t="shared" si="1"/>
        <v/>
      </c>
      <c r="G17" s="18" t="e">
        <f t="shared" si="2"/>
        <v>#VALUE!</v>
      </c>
      <c r="H17" s="18" t="e">
        <f t="shared" si="2"/>
        <v>#VALUE!</v>
      </c>
      <c r="I17" s="18" t="e">
        <f t="shared" si="2"/>
        <v>#VALUE!</v>
      </c>
      <c r="J17" s="18" t="e">
        <f t="shared" si="3"/>
        <v>#VALUE!</v>
      </c>
      <c r="K17" s="18" t="e">
        <f>VLOOKUP(F17,Q3数据库!C:G,2,0)</f>
        <v>#N/A</v>
      </c>
      <c r="L17" s="18" t="e">
        <f>VLOOKUP(F17,Q3数据库!C:G,3,0)</f>
        <v>#N/A</v>
      </c>
      <c r="M17" s="18" t="e">
        <f>VLOOKUP(G17,Q3数据库!H:I,2,0)</f>
        <v>#VALUE!</v>
      </c>
      <c r="N17" s="18" t="e">
        <f>VLOOKUP(H17,Q3数据库!H:I,2,0)</f>
        <v>#VALUE!</v>
      </c>
      <c r="O17" s="18" t="e" cm="1">
        <f t="array" ref="O17">_xlfn.IFS(E17=1,((I17+50+M17/2+15+J17+N17/2+150)/1000)*C17,E17=2,((I17+50+M17/2+15+J17+N17/2+150)/1000)*C17,E17=3,((I17+50+M17/2+15+2*J17+2*N17/2+2*150)/1000)*C17,E17=4,((I17+50+M17/2+15+2*J17+2*N17/2+2*150)/1000)*C17)</f>
        <v>#VALUE!</v>
      </c>
      <c r="P17" s="18" t="e">
        <f>VLOOKUP(F17,Q3数据库!C:G,4,0)</f>
        <v>#N/A</v>
      </c>
      <c r="Q17" s="18" t="e">
        <f>VLOOKUP(F17,Q3数据库!C:G,5,0)</f>
        <v>#N/A</v>
      </c>
      <c r="R17" s="18"/>
    </row>
    <row r="18" spans="1:18" x14ac:dyDescent="0.25">
      <c r="A18" s="22"/>
      <c r="B18" s="55"/>
      <c r="C18" s="3"/>
      <c r="D18" s="55"/>
      <c r="E18" s="18" t="e">
        <f t="shared" si="0"/>
        <v>#VALUE!</v>
      </c>
      <c r="F18" s="18" t="str">
        <f t="shared" si="1"/>
        <v/>
      </c>
      <c r="G18" s="18" t="e">
        <f t="shared" si="2"/>
        <v>#VALUE!</v>
      </c>
      <c r="H18" s="18" t="e">
        <f t="shared" si="2"/>
        <v>#VALUE!</v>
      </c>
      <c r="I18" s="18" t="e">
        <f t="shared" si="2"/>
        <v>#VALUE!</v>
      </c>
      <c r="J18" s="18" t="e">
        <f t="shared" si="3"/>
        <v>#VALUE!</v>
      </c>
      <c r="K18" s="18" t="e">
        <f>VLOOKUP(F18,Q3数据库!C:G,2,0)</f>
        <v>#N/A</v>
      </c>
      <c r="L18" s="18" t="e">
        <f>VLOOKUP(F18,Q3数据库!C:G,3,0)</f>
        <v>#N/A</v>
      </c>
      <c r="M18" s="18" t="e">
        <f>VLOOKUP(G18,Q3数据库!H:I,2,0)</f>
        <v>#VALUE!</v>
      </c>
      <c r="N18" s="18" t="e">
        <f>VLOOKUP(H18,Q3数据库!H:I,2,0)</f>
        <v>#VALUE!</v>
      </c>
      <c r="O18" s="18" t="e" cm="1">
        <f t="array" ref="O18">_xlfn.IFS(E18=1,((I18+50+M18/2+15+J18+N18/2+150)/1000)*C18,E18=2,((I18+50+M18/2+15+J18+N18/2+150)/1000)*C18,E18=3,((I18+50+M18/2+15+2*J18+2*N18/2+2*150)/1000)*C18,E18=4,((I18+50+M18/2+15+2*J18+2*N18/2+2*150)/1000)*C18)</f>
        <v>#VALUE!</v>
      </c>
      <c r="P18" s="18" t="e">
        <f>VLOOKUP(F18,Q3数据库!C:G,4,0)</f>
        <v>#N/A</v>
      </c>
      <c r="Q18" s="18" t="e">
        <f>VLOOKUP(F18,Q3数据库!C:G,5,0)</f>
        <v>#N/A</v>
      </c>
      <c r="R18" s="18"/>
    </row>
    <row r="19" spans="1:18" x14ac:dyDescent="0.25">
      <c r="A19" s="22"/>
      <c r="B19" s="55"/>
      <c r="C19" s="3"/>
      <c r="D19" s="55"/>
      <c r="E19" s="18" t="e">
        <f t="shared" si="0"/>
        <v>#VALUE!</v>
      </c>
      <c r="F19" s="18" t="str">
        <f t="shared" si="1"/>
        <v/>
      </c>
      <c r="G19" s="18" t="e">
        <f t="shared" ref="G19:I40" si="4">VALUE(TRIM(MID(SUBSTITUTE($B19,"-",REPT(" ",99)),COLUMN(D19)*99-98,99)))</f>
        <v>#VALUE!</v>
      </c>
      <c r="H19" s="18" t="e">
        <f t="shared" si="4"/>
        <v>#VALUE!</v>
      </c>
      <c r="I19" s="18" t="e">
        <f t="shared" si="4"/>
        <v>#VALUE!</v>
      </c>
      <c r="J19" s="18" t="e">
        <f t="shared" si="3"/>
        <v>#VALUE!</v>
      </c>
      <c r="K19" s="18" t="e">
        <f>VLOOKUP(F19,Q3数据库!C:G,2,0)</f>
        <v>#N/A</v>
      </c>
      <c r="L19" s="18" t="e">
        <f>VLOOKUP(F19,Q3数据库!C:G,3,0)</f>
        <v>#N/A</v>
      </c>
      <c r="M19" s="18" t="e">
        <f>VLOOKUP(G19,Q3数据库!H:I,2,0)</f>
        <v>#VALUE!</v>
      </c>
      <c r="N19" s="18" t="e">
        <f>VLOOKUP(H19,Q3数据库!H:I,2,0)</f>
        <v>#VALUE!</v>
      </c>
      <c r="O19" s="18" t="e" cm="1">
        <f t="array" ref="O19">_xlfn.IFS(E19=1,((I19+50+M19/2+15+J19+N19/2+150)/1000)*C19,E19=2,((I19+50+M19/2+15+J19+N19/2+150)/1000)*C19,E19=3,((I19+50+M19/2+15+2*J19+2*N19/2+2*150)/1000)*C19,E19=4,((I19+50+M19/2+15+2*J19+2*N19/2+2*150)/1000)*C19)</f>
        <v>#VALUE!</v>
      </c>
      <c r="P19" s="18" t="e">
        <f>VLOOKUP(F19,Q3数据库!C:G,4,0)</f>
        <v>#N/A</v>
      </c>
      <c r="Q19" s="18" t="e">
        <f>VLOOKUP(F19,Q3数据库!C:G,5,0)</f>
        <v>#N/A</v>
      </c>
      <c r="R19" s="18"/>
    </row>
    <row r="20" spans="1:18" x14ac:dyDescent="0.25">
      <c r="A20" s="22"/>
      <c r="B20" s="55"/>
      <c r="C20" s="3"/>
      <c r="D20" s="55"/>
      <c r="E20" s="18" t="e">
        <f t="shared" si="0"/>
        <v>#VALUE!</v>
      </c>
      <c r="F20" s="18" t="str">
        <f t="shared" si="1"/>
        <v/>
      </c>
      <c r="G20" s="18" t="e">
        <f t="shared" si="4"/>
        <v>#VALUE!</v>
      </c>
      <c r="H20" s="18" t="e">
        <f t="shared" si="4"/>
        <v>#VALUE!</v>
      </c>
      <c r="I20" s="18" t="e">
        <f t="shared" si="4"/>
        <v>#VALUE!</v>
      </c>
      <c r="J20" s="18" t="e">
        <f t="shared" si="3"/>
        <v>#VALUE!</v>
      </c>
      <c r="K20" s="18" t="e">
        <f>VLOOKUP(F20,Q3数据库!C:G,2,0)</f>
        <v>#N/A</v>
      </c>
      <c r="L20" s="18" t="e">
        <f>VLOOKUP(F20,Q3数据库!C:G,3,0)</f>
        <v>#N/A</v>
      </c>
      <c r="M20" s="18" t="e">
        <f>VLOOKUP(G20,Q3数据库!H:I,2,0)</f>
        <v>#VALUE!</v>
      </c>
      <c r="N20" s="18" t="e">
        <f>VLOOKUP(H20,Q3数据库!H:I,2,0)</f>
        <v>#VALUE!</v>
      </c>
      <c r="O20" s="18" t="e" cm="1">
        <f t="array" ref="O20">_xlfn.IFS(E20=1,((I20+50+M20/2+15+J20+N20/2+150)/1000)*C20,E20=2,((I20+50+M20/2+15+J20+N20/2+150)/1000)*C20,E20=3,((I20+50+M20/2+15+2*J20+2*N20/2+2*150)/1000)*C20,E20=4,((I20+50+M20/2+15+2*J20+2*N20/2+2*150)/1000)*C20)</f>
        <v>#VALUE!</v>
      </c>
      <c r="P20" s="18" t="e">
        <f>VLOOKUP(F20,Q3数据库!C:G,4,0)</f>
        <v>#N/A</v>
      </c>
      <c r="Q20" s="18" t="e">
        <f>VLOOKUP(F20,Q3数据库!C:G,5,0)</f>
        <v>#N/A</v>
      </c>
      <c r="R20" s="18"/>
    </row>
    <row r="21" spans="1:18" x14ac:dyDescent="0.25">
      <c r="A21" s="22"/>
      <c r="B21" s="55"/>
      <c r="C21" s="3"/>
      <c r="D21" s="55"/>
      <c r="E21" s="18" t="e">
        <f t="shared" si="0"/>
        <v>#VALUE!</v>
      </c>
      <c r="F21" s="18" t="str">
        <f t="shared" si="1"/>
        <v/>
      </c>
      <c r="G21" s="18" t="e">
        <f t="shared" si="4"/>
        <v>#VALUE!</v>
      </c>
      <c r="H21" s="18" t="e">
        <f t="shared" si="4"/>
        <v>#VALUE!</v>
      </c>
      <c r="I21" s="18" t="e">
        <f t="shared" si="4"/>
        <v>#VALUE!</v>
      </c>
      <c r="J21" s="18" t="e">
        <f t="shared" si="3"/>
        <v>#VALUE!</v>
      </c>
      <c r="K21" s="18" t="e">
        <f>VLOOKUP(F21,Q3数据库!C:G,2,0)</f>
        <v>#N/A</v>
      </c>
      <c r="L21" s="18" t="e">
        <f>VLOOKUP(F21,Q3数据库!C:G,3,0)</f>
        <v>#N/A</v>
      </c>
      <c r="M21" s="18" t="e">
        <f>VLOOKUP(G21,Q3数据库!H:I,2,0)</f>
        <v>#VALUE!</v>
      </c>
      <c r="N21" s="18" t="e">
        <f>VLOOKUP(H21,Q3数据库!H:I,2,0)</f>
        <v>#VALUE!</v>
      </c>
      <c r="O21" s="18" t="e" cm="1">
        <f t="array" ref="O21">_xlfn.IFS(E21=1,((I21+50+M21/2+15+J21+N21/2+150)/1000)*C21,E21=2,((I21+50+M21/2+15+J21+N21/2+150)/1000)*C21,E21=3,((I21+50+M21/2+15+2*J21+2*N21/2+2*150)/1000)*C21,E21=4,((I21+50+M21/2+15+2*J21+2*N21/2+2*150)/1000)*C21)</f>
        <v>#VALUE!</v>
      </c>
      <c r="P21" s="18" t="e">
        <f>VLOOKUP(F21,Q3数据库!C:G,4,0)</f>
        <v>#N/A</v>
      </c>
      <c r="Q21" s="18" t="e">
        <f>VLOOKUP(F21,Q3数据库!C:G,5,0)</f>
        <v>#N/A</v>
      </c>
      <c r="R21" s="18"/>
    </row>
    <row r="22" spans="1:18" x14ac:dyDescent="0.25">
      <c r="A22" s="22"/>
      <c r="B22" s="55"/>
      <c r="C22" s="3"/>
      <c r="D22" s="55"/>
      <c r="E22" s="18" t="e">
        <f t="shared" si="0"/>
        <v>#VALUE!</v>
      </c>
      <c r="F22" s="18" t="str">
        <f t="shared" si="1"/>
        <v/>
      </c>
      <c r="G22" s="18" t="e">
        <f t="shared" si="4"/>
        <v>#VALUE!</v>
      </c>
      <c r="H22" s="18" t="e">
        <f t="shared" si="4"/>
        <v>#VALUE!</v>
      </c>
      <c r="I22" s="18" t="e">
        <f t="shared" si="4"/>
        <v>#VALUE!</v>
      </c>
      <c r="J22" s="18" t="e">
        <f t="shared" si="3"/>
        <v>#VALUE!</v>
      </c>
      <c r="K22" s="18" t="e">
        <f>VLOOKUP(F22,Q3数据库!C:G,2,0)</f>
        <v>#N/A</v>
      </c>
      <c r="L22" s="18" t="e">
        <f>VLOOKUP(F22,Q3数据库!C:G,3,0)</f>
        <v>#N/A</v>
      </c>
      <c r="M22" s="18" t="e">
        <f>VLOOKUP(G22,Q3数据库!H:I,2,0)</f>
        <v>#VALUE!</v>
      </c>
      <c r="N22" s="18" t="e">
        <f>VLOOKUP(H22,Q3数据库!H:I,2,0)</f>
        <v>#VALUE!</v>
      </c>
      <c r="O22" s="18" t="e" cm="1">
        <f t="array" ref="O22">_xlfn.IFS(E22=1,((I22+50+M22/2+15+J22+N22/2+150)/1000)*C22,E22=2,((I22+50+M22/2+15+J22+N22/2+150)/1000)*C22,E22=3,((I22+50+M22/2+15+2*J22+2*N22/2+2*150)/1000)*C22,E22=4,((I22+50+M22/2+15+2*J22+2*N22/2+2*150)/1000)*C22)</f>
        <v>#VALUE!</v>
      </c>
      <c r="P22" s="18" t="e">
        <f>VLOOKUP(F22,Q3数据库!C:G,4,0)</f>
        <v>#N/A</v>
      </c>
      <c r="Q22" s="18" t="e">
        <f>VLOOKUP(F22,Q3数据库!C:G,5,0)</f>
        <v>#N/A</v>
      </c>
      <c r="R22" s="18"/>
    </row>
    <row r="23" spans="1:18" x14ac:dyDescent="0.25">
      <c r="A23" s="22"/>
      <c r="B23" s="55"/>
      <c r="C23" s="3"/>
      <c r="D23" s="55"/>
      <c r="E23" s="18" t="e">
        <f t="shared" si="0"/>
        <v>#VALUE!</v>
      </c>
      <c r="F23" s="18" t="str">
        <f t="shared" si="1"/>
        <v/>
      </c>
      <c r="G23" s="18" t="e">
        <f t="shared" si="4"/>
        <v>#VALUE!</v>
      </c>
      <c r="H23" s="18" t="e">
        <f t="shared" si="4"/>
        <v>#VALUE!</v>
      </c>
      <c r="I23" s="18" t="e">
        <f t="shared" si="4"/>
        <v>#VALUE!</v>
      </c>
      <c r="J23" s="18" t="e">
        <f t="shared" si="3"/>
        <v>#VALUE!</v>
      </c>
      <c r="K23" s="18" t="e">
        <f>VLOOKUP(F23,Q3数据库!C:G,2,0)</f>
        <v>#N/A</v>
      </c>
      <c r="L23" s="18" t="e">
        <f>VLOOKUP(F23,Q3数据库!C:G,3,0)</f>
        <v>#N/A</v>
      </c>
      <c r="M23" s="18" t="e">
        <f>VLOOKUP(G23,Q3数据库!H:I,2,0)</f>
        <v>#VALUE!</v>
      </c>
      <c r="N23" s="18" t="e">
        <f>VLOOKUP(H23,Q3数据库!H:I,2,0)</f>
        <v>#VALUE!</v>
      </c>
      <c r="O23" s="18" t="e" cm="1">
        <f t="array" ref="O23">_xlfn.IFS(E23=1,((I23+50+M23/2+15+J23+N23/2+150)/1000)*C23,E23=2,((I23+50+M23/2+15+J23+N23/2+150)/1000)*C23,E23=3,((I23+50+M23/2+15+2*J23+2*N23/2+2*150)/1000)*C23,E23=4,((I23+50+M23/2+15+2*J23+2*N23/2+2*150)/1000)*C23)</f>
        <v>#VALUE!</v>
      </c>
      <c r="P23" s="18" t="e">
        <f>VLOOKUP(F23,Q3数据库!C:G,4,0)</f>
        <v>#N/A</v>
      </c>
      <c r="Q23" s="18" t="e">
        <f>VLOOKUP(F23,Q3数据库!C:G,5,0)</f>
        <v>#N/A</v>
      </c>
      <c r="R23" s="18"/>
    </row>
    <row r="24" spans="1:18" x14ac:dyDescent="0.25">
      <c r="A24" s="22"/>
      <c r="B24" s="55"/>
      <c r="C24" s="3"/>
      <c r="D24" s="55"/>
      <c r="E24" s="18" t="e">
        <f t="shared" si="0"/>
        <v>#VALUE!</v>
      </c>
      <c r="F24" s="18" t="str">
        <f t="shared" si="1"/>
        <v/>
      </c>
      <c r="G24" s="18" t="e">
        <f t="shared" si="4"/>
        <v>#VALUE!</v>
      </c>
      <c r="H24" s="18" t="e">
        <f t="shared" si="4"/>
        <v>#VALUE!</v>
      </c>
      <c r="I24" s="18" t="e">
        <f t="shared" si="4"/>
        <v>#VALUE!</v>
      </c>
      <c r="J24" s="18" t="e">
        <f t="shared" si="3"/>
        <v>#VALUE!</v>
      </c>
      <c r="K24" s="18" t="e">
        <f>VLOOKUP(F24,Q3数据库!C:G,2,0)</f>
        <v>#N/A</v>
      </c>
      <c r="L24" s="18" t="e">
        <f>VLOOKUP(F24,Q3数据库!C:G,3,0)</f>
        <v>#N/A</v>
      </c>
      <c r="M24" s="18" t="e">
        <f>VLOOKUP(G24,Q3数据库!H:I,2,0)</f>
        <v>#VALUE!</v>
      </c>
      <c r="N24" s="18" t="e">
        <f>VLOOKUP(H24,Q3数据库!H:I,2,0)</f>
        <v>#VALUE!</v>
      </c>
      <c r="O24" s="18" t="e" cm="1">
        <f t="array" ref="O24">_xlfn.IFS(E24=1,((I24+50+M24/2+15+J24+N24/2+150)/1000)*C24,E24=2,((I24+50+M24/2+15+J24+N24/2+150)/1000)*C24,E24=3,((I24+50+M24/2+15+2*J24+2*N24/2+2*150)/1000)*C24,E24=4,((I24+50+M24/2+15+2*J24+2*N24/2+2*150)/1000)*C24)</f>
        <v>#VALUE!</v>
      </c>
      <c r="P24" s="18" t="e">
        <f>VLOOKUP(F24,Q3数据库!C:G,4,0)</f>
        <v>#N/A</v>
      </c>
      <c r="Q24" s="18" t="e">
        <f>VLOOKUP(F24,Q3数据库!C:G,5,0)</f>
        <v>#N/A</v>
      </c>
      <c r="R24" s="18"/>
    </row>
    <row r="25" spans="1:18" x14ac:dyDescent="0.25">
      <c r="A25" s="22"/>
      <c r="B25" s="55"/>
      <c r="C25" s="3"/>
      <c r="D25" s="55"/>
      <c r="E25" s="18" t="e">
        <f t="shared" si="0"/>
        <v>#VALUE!</v>
      </c>
      <c r="F25" s="18" t="str">
        <f t="shared" si="1"/>
        <v/>
      </c>
      <c r="G25" s="18" t="e">
        <f t="shared" si="4"/>
        <v>#VALUE!</v>
      </c>
      <c r="H25" s="18" t="e">
        <f t="shared" si="4"/>
        <v>#VALUE!</v>
      </c>
      <c r="I25" s="18" t="e">
        <f t="shared" si="4"/>
        <v>#VALUE!</v>
      </c>
      <c r="J25" s="18" t="e">
        <f t="shared" si="3"/>
        <v>#VALUE!</v>
      </c>
      <c r="K25" s="18" t="e">
        <f>VLOOKUP(F25,Q3数据库!C:G,2,0)</f>
        <v>#N/A</v>
      </c>
      <c r="L25" s="18" t="e">
        <f>VLOOKUP(F25,Q3数据库!C:G,3,0)</f>
        <v>#N/A</v>
      </c>
      <c r="M25" s="18" t="e">
        <f>VLOOKUP(G25,Q3数据库!H:I,2,0)</f>
        <v>#VALUE!</v>
      </c>
      <c r="N25" s="18" t="e">
        <f>VLOOKUP(H25,Q3数据库!H:I,2,0)</f>
        <v>#VALUE!</v>
      </c>
      <c r="O25" s="18" t="e" cm="1">
        <f t="array" ref="O25">_xlfn.IFS(E25=1,((I25+50+M25/2+15+J25+N25/2+150)/1000)*C25,E25=2,((I25+50+M25/2+15+J25+N25/2+150)/1000)*C25,E25=3,((I25+50+M25/2+15+2*J25+2*N25/2+2*150)/1000)*C25,E25=4,((I25+50+M25/2+15+2*J25+2*N25/2+2*150)/1000)*C25)</f>
        <v>#VALUE!</v>
      </c>
      <c r="P25" s="18" t="e">
        <f>VLOOKUP(F25,Q3数据库!C:G,4,0)</f>
        <v>#N/A</v>
      </c>
      <c r="Q25" s="18" t="e">
        <f>VLOOKUP(F25,Q3数据库!C:G,5,0)</f>
        <v>#N/A</v>
      </c>
      <c r="R25" s="18"/>
    </row>
    <row r="26" spans="1:18" x14ac:dyDescent="0.25">
      <c r="A26" s="22"/>
      <c r="B26" s="55"/>
      <c r="C26" s="3"/>
      <c r="D26" s="55"/>
      <c r="E26" s="18" t="e">
        <f t="shared" si="0"/>
        <v>#VALUE!</v>
      </c>
      <c r="F26" s="18" t="str">
        <f t="shared" si="1"/>
        <v/>
      </c>
      <c r="G26" s="18" t="e">
        <f t="shared" si="4"/>
        <v>#VALUE!</v>
      </c>
      <c r="H26" s="18" t="e">
        <f t="shared" si="4"/>
        <v>#VALUE!</v>
      </c>
      <c r="I26" s="18" t="e">
        <f t="shared" si="4"/>
        <v>#VALUE!</v>
      </c>
      <c r="J26" s="18" t="e">
        <f t="shared" si="3"/>
        <v>#VALUE!</v>
      </c>
      <c r="K26" s="18" t="e">
        <f>VLOOKUP(F26,Q3数据库!C:G,2,0)</f>
        <v>#N/A</v>
      </c>
      <c r="L26" s="18" t="e">
        <f>VLOOKUP(F26,Q3数据库!C:G,3,0)</f>
        <v>#N/A</v>
      </c>
      <c r="M26" s="18" t="e">
        <f>VLOOKUP(G26,Q3数据库!H:I,2,0)</f>
        <v>#VALUE!</v>
      </c>
      <c r="N26" s="18" t="e">
        <f>VLOOKUP(H26,Q3数据库!H:I,2,0)</f>
        <v>#VALUE!</v>
      </c>
      <c r="O26" s="18" t="e" cm="1">
        <f t="array" ref="O26">_xlfn.IFS(E26=1,((I26+50+M26/2+15+J26+N26/2+150)/1000)*C26,E26=2,((I26+50+M26/2+15+J26+N26/2+150)/1000)*C26,E26=3,((I26+50+M26/2+15+2*J26+2*N26/2+2*150)/1000)*C26,E26=4,((I26+50+M26/2+15+2*J26+2*N26/2+2*150)/1000)*C26)</f>
        <v>#VALUE!</v>
      </c>
      <c r="P26" s="18" t="e">
        <f>VLOOKUP(F26,Q3数据库!C:G,4,0)</f>
        <v>#N/A</v>
      </c>
      <c r="Q26" s="18" t="e">
        <f>VLOOKUP(F26,Q3数据库!C:G,5,0)</f>
        <v>#N/A</v>
      </c>
      <c r="R26" s="18"/>
    </row>
    <row r="27" spans="1:18" x14ac:dyDescent="0.25">
      <c r="A27" s="22"/>
      <c r="B27" s="55"/>
      <c r="C27" s="3"/>
      <c r="D27" s="55"/>
      <c r="E27" s="18" t="e">
        <f t="shared" si="0"/>
        <v>#VALUE!</v>
      </c>
      <c r="F27" s="18" t="str">
        <f t="shared" si="1"/>
        <v/>
      </c>
      <c r="G27" s="18" t="e">
        <f t="shared" si="4"/>
        <v>#VALUE!</v>
      </c>
      <c r="H27" s="18" t="e">
        <f t="shared" si="4"/>
        <v>#VALUE!</v>
      </c>
      <c r="I27" s="18" t="e">
        <f t="shared" si="4"/>
        <v>#VALUE!</v>
      </c>
      <c r="J27" s="18" t="e">
        <f t="shared" si="3"/>
        <v>#VALUE!</v>
      </c>
      <c r="K27" s="18" t="e">
        <f>VLOOKUP(F27,Q3数据库!C:G,2,0)</f>
        <v>#N/A</v>
      </c>
      <c r="L27" s="18" t="e">
        <f>VLOOKUP(F27,Q3数据库!C:G,3,0)</f>
        <v>#N/A</v>
      </c>
      <c r="M27" s="18" t="e">
        <f>VLOOKUP(G27,Q3数据库!H:I,2,0)</f>
        <v>#VALUE!</v>
      </c>
      <c r="N27" s="18" t="e">
        <f>VLOOKUP(H27,Q3数据库!H:I,2,0)</f>
        <v>#VALUE!</v>
      </c>
      <c r="O27" s="18" t="e" cm="1">
        <f t="array" ref="O27">_xlfn.IFS(E27=1,((I27+50+M27/2+15+J27+N27/2+150)/1000)*C27,E27=2,((I27+50+M27/2+15+J27+N27/2+150)/1000)*C27,E27=3,((I27+50+M27/2+15+2*J27+2*N27/2+2*150)/1000)*C27,E27=4,((I27+50+M27/2+15+2*J27+2*N27/2+2*150)/1000)*C27)</f>
        <v>#VALUE!</v>
      </c>
      <c r="P27" s="18" t="e">
        <f>VLOOKUP(F27,Q3数据库!C:G,4,0)</f>
        <v>#N/A</v>
      </c>
      <c r="Q27" s="18" t="e">
        <f>VLOOKUP(F27,Q3数据库!C:G,5,0)</f>
        <v>#N/A</v>
      </c>
      <c r="R27" s="18"/>
    </row>
    <row r="28" spans="1:18" x14ac:dyDescent="0.25">
      <c r="A28" s="22"/>
      <c r="B28" s="55"/>
      <c r="C28" s="3"/>
      <c r="D28" s="55"/>
      <c r="E28" s="18" t="e">
        <f t="shared" si="0"/>
        <v>#VALUE!</v>
      </c>
      <c r="F28" s="18" t="str">
        <f t="shared" si="1"/>
        <v/>
      </c>
      <c r="G28" s="18" t="e">
        <f t="shared" si="4"/>
        <v>#VALUE!</v>
      </c>
      <c r="H28" s="18" t="e">
        <f t="shared" si="4"/>
        <v>#VALUE!</v>
      </c>
      <c r="I28" s="18" t="e">
        <f t="shared" si="4"/>
        <v>#VALUE!</v>
      </c>
      <c r="J28" s="18" t="e">
        <f t="shared" si="3"/>
        <v>#VALUE!</v>
      </c>
      <c r="K28" s="18" t="e">
        <f>VLOOKUP(F28,Q3数据库!C:G,2,0)</f>
        <v>#N/A</v>
      </c>
      <c r="L28" s="18" t="e">
        <f>VLOOKUP(F28,Q3数据库!C:G,3,0)</f>
        <v>#N/A</v>
      </c>
      <c r="M28" s="18" t="e">
        <f>VLOOKUP(G28,Q3数据库!H:I,2,0)</f>
        <v>#VALUE!</v>
      </c>
      <c r="N28" s="18" t="e">
        <f>VLOOKUP(H28,Q3数据库!H:I,2,0)</f>
        <v>#VALUE!</v>
      </c>
      <c r="O28" s="18" t="e" cm="1">
        <f t="array" ref="O28">_xlfn.IFS(E28=1,((I28+50+M28/2+15+J28+N28/2+150)/1000)*C28,E28=2,((I28+50+M28/2+15+J28+N28/2+150)/1000)*C28,E28=3,((I28+50+M28/2+15+2*J28+2*N28/2+2*150)/1000)*C28,E28=4,((I28+50+M28/2+15+2*J28+2*N28/2+2*150)/1000)*C28)</f>
        <v>#VALUE!</v>
      </c>
      <c r="P28" s="18" t="e">
        <f>VLOOKUP(F28,Q3数据库!C:G,4,0)</f>
        <v>#N/A</v>
      </c>
      <c r="Q28" s="18" t="e">
        <f>VLOOKUP(F28,Q3数据库!C:G,5,0)</f>
        <v>#N/A</v>
      </c>
      <c r="R28" s="18"/>
    </row>
    <row r="29" spans="1:18" x14ac:dyDescent="0.25">
      <c r="A29" s="22"/>
      <c r="B29" s="55"/>
      <c r="C29" s="3"/>
      <c r="D29" s="55"/>
      <c r="E29" s="18" t="e">
        <f t="shared" si="0"/>
        <v>#VALUE!</v>
      </c>
      <c r="F29" s="18" t="str">
        <f t="shared" si="1"/>
        <v/>
      </c>
      <c r="G29" s="18" t="e">
        <f t="shared" si="4"/>
        <v>#VALUE!</v>
      </c>
      <c r="H29" s="18" t="e">
        <f t="shared" si="4"/>
        <v>#VALUE!</v>
      </c>
      <c r="I29" s="18" t="e">
        <f t="shared" si="4"/>
        <v>#VALUE!</v>
      </c>
      <c r="J29" s="18" t="e">
        <f t="shared" si="3"/>
        <v>#VALUE!</v>
      </c>
      <c r="K29" s="18" t="e">
        <f>VLOOKUP(F29,Q3数据库!C:G,2,0)</f>
        <v>#N/A</v>
      </c>
      <c r="L29" s="18" t="e">
        <f>VLOOKUP(F29,Q3数据库!C:G,3,0)</f>
        <v>#N/A</v>
      </c>
      <c r="M29" s="18" t="e">
        <f>VLOOKUP(G29,Q3数据库!H:I,2,0)</f>
        <v>#VALUE!</v>
      </c>
      <c r="N29" s="18" t="e">
        <f>VLOOKUP(H29,Q3数据库!H:I,2,0)</f>
        <v>#VALUE!</v>
      </c>
      <c r="O29" s="18" t="e" cm="1">
        <f t="array" ref="O29">_xlfn.IFS(E29=1,((I29+50+M29/2+15+J29+N29/2+150)/1000)*C29,E29=2,((I29+50+M29/2+15+J29+N29/2+150)/1000)*C29,E29=3,((I29+50+M29/2+15+2*J29+2*N29/2+2*150)/1000)*C29,E29=4,((I29+50+M29/2+15+2*J29+2*N29/2+2*150)/1000)*C29)</f>
        <v>#VALUE!</v>
      </c>
      <c r="P29" s="18" t="e">
        <f>VLOOKUP(F29,Q3数据库!C:G,4,0)</f>
        <v>#N/A</v>
      </c>
      <c r="Q29" s="18" t="e">
        <f>VLOOKUP(F29,Q3数据库!C:G,5,0)</f>
        <v>#N/A</v>
      </c>
      <c r="R29" s="18"/>
    </row>
    <row r="30" spans="1:18" x14ac:dyDescent="0.25">
      <c r="A30" s="22"/>
      <c r="B30" s="55"/>
      <c r="C30" s="3"/>
      <c r="D30" s="55"/>
      <c r="E30" s="18" t="e">
        <f t="shared" si="0"/>
        <v>#VALUE!</v>
      </c>
      <c r="F30" s="18" t="str">
        <f t="shared" si="1"/>
        <v/>
      </c>
      <c r="G30" s="18" t="e">
        <f t="shared" si="4"/>
        <v>#VALUE!</v>
      </c>
      <c r="H30" s="18" t="e">
        <f t="shared" si="4"/>
        <v>#VALUE!</v>
      </c>
      <c r="I30" s="18" t="e">
        <f t="shared" si="4"/>
        <v>#VALUE!</v>
      </c>
      <c r="J30" s="18" t="e">
        <f t="shared" si="3"/>
        <v>#VALUE!</v>
      </c>
      <c r="K30" s="18" t="e">
        <f>VLOOKUP(F30,Q3数据库!C:G,2,0)</f>
        <v>#N/A</v>
      </c>
      <c r="L30" s="18" t="e">
        <f>VLOOKUP(F30,Q3数据库!C:G,3,0)</f>
        <v>#N/A</v>
      </c>
      <c r="M30" s="18" t="e">
        <f>VLOOKUP(G30,Q3数据库!H:I,2,0)</f>
        <v>#VALUE!</v>
      </c>
      <c r="N30" s="18" t="e">
        <f>VLOOKUP(H30,Q3数据库!H:I,2,0)</f>
        <v>#VALUE!</v>
      </c>
      <c r="O30" s="18" t="e" cm="1">
        <f t="array" ref="O30">_xlfn.IFS(E30=1,((I30+50+M30/2+15+J30+N30/2+150)/1000)*C30,E30=2,((I30+50+M30/2+15+J30+N30/2+150)/1000)*C30,E30=3,((I30+50+M30/2+15+2*J30+2*N30/2+2*150)/1000)*C30,E30=4,((I30+50+M30/2+15+2*J30+2*N30/2+2*150)/1000)*C30)</f>
        <v>#VALUE!</v>
      </c>
      <c r="P30" s="18" t="e">
        <f>VLOOKUP(F30,Q3数据库!C:G,4,0)</f>
        <v>#N/A</v>
      </c>
      <c r="Q30" s="18" t="e">
        <f>VLOOKUP(F30,Q3数据库!C:G,5,0)</f>
        <v>#N/A</v>
      </c>
      <c r="R30" s="18"/>
    </row>
    <row r="31" spans="1:18" x14ac:dyDescent="0.25">
      <c r="A31" s="22"/>
      <c r="B31" s="55"/>
      <c r="C31" s="3"/>
      <c r="D31" s="55"/>
      <c r="E31" s="18" t="e">
        <f t="shared" si="0"/>
        <v>#VALUE!</v>
      </c>
      <c r="F31" s="18" t="str">
        <f t="shared" si="1"/>
        <v/>
      </c>
      <c r="G31" s="18" t="e">
        <f t="shared" si="4"/>
        <v>#VALUE!</v>
      </c>
      <c r="H31" s="18" t="e">
        <f t="shared" si="4"/>
        <v>#VALUE!</v>
      </c>
      <c r="I31" s="18" t="e">
        <f t="shared" si="4"/>
        <v>#VALUE!</v>
      </c>
      <c r="J31" s="18" t="e">
        <f t="shared" si="3"/>
        <v>#VALUE!</v>
      </c>
      <c r="K31" s="18" t="e">
        <f>VLOOKUP(F31,Q3数据库!C:G,2,0)</f>
        <v>#N/A</v>
      </c>
      <c r="L31" s="18" t="e">
        <f>VLOOKUP(F31,Q3数据库!C:G,3,0)</f>
        <v>#N/A</v>
      </c>
      <c r="M31" s="18" t="e">
        <f>VLOOKUP(G31,Q3数据库!H:I,2,0)</f>
        <v>#VALUE!</v>
      </c>
      <c r="N31" s="18" t="e">
        <f>VLOOKUP(H31,Q3数据库!H:I,2,0)</f>
        <v>#VALUE!</v>
      </c>
      <c r="O31" s="18" t="e" cm="1">
        <f t="array" ref="O31">_xlfn.IFS(E31=1,((I31+50+M31/2+15+J31+N31/2+150)/1000)*C31,E31=2,((I31+50+M31/2+15+J31+N31/2+150)/1000)*C31,E31=3,((I31+50+M31/2+15+2*J31+2*N31/2+2*150)/1000)*C31,E31=4,((I31+50+M31/2+15+2*J31+2*N31/2+2*150)/1000)*C31)</f>
        <v>#VALUE!</v>
      </c>
      <c r="P31" s="18" t="e">
        <f>VLOOKUP(F31,Q3数据库!C:G,4,0)</f>
        <v>#N/A</v>
      </c>
      <c r="Q31" s="18" t="e">
        <f>VLOOKUP(F31,Q3数据库!C:G,5,0)</f>
        <v>#N/A</v>
      </c>
      <c r="R31" s="18"/>
    </row>
    <row r="32" spans="1:18" x14ac:dyDescent="0.25">
      <c r="A32" s="22"/>
      <c r="B32" s="55"/>
      <c r="C32" s="3"/>
      <c r="D32" s="55"/>
      <c r="E32" s="18" t="e">
        <f t="shared" si="0"/>
        <v>#VALUE!</v>
      </c>
      <c r="F32" s="18" t="str">
        <f t="shared" si="1"/>
        <v/>
      </c>
      <c r="G32" s="18" t="e">
        <f t="shared" si="4"/>
        <v>#VALUE!</v>
      </c>
      <c r="H32" s="18" t="e">
        <f t="shared" si="4"/>
        <v>#VALUE!</v>
      </c>
      <c r="I32" s="18" t="e">
        <f t="shared" si="4"/>
        <v>#VALUE!</v>
      </c>
      <c r="J32" s="18" t="e">
        <f t="shared" si="3"/>
        <v>#VALUE!</v>
      </c>
      <c r="K32" s="18" t="e">
        <f>VLOOKUP(F32,Q3数据库!C:G,2,0)</f>
        <v>#N/A</v>
      </c>
      <c r="L32" s="18" t="e">
        <f>VLOOKUP(F32,Q3数据库!C:G,3,0)</f>
        <v>#N/A</v>
      </c>
      <c r="M32" s="18" t="e">
        <f>VLOOKUP(G32,Q3数据库!H:I,2,0)</f>
        <v>#VALUE!</v>
      </c>
      <c r="N32" s="18" t="e">
        <f>VLOOKUP(H32,Q3数据库!H:I,2,0)</f>
        <v>#VALUE!</v>
      </c>
      <c r="O32" s="18" t="e" cm="1">
        <f t="array" ref="O32">_xlfn.IFS(E32=1,((I32+50+M32/2+15+J32+N32/2+150)/1000)*C32,E32=2,((I32+50+M32/2+15+J32+N32/2+150)/1000)*C32,E32=3,((I32+50+M32/2+15+2*J32+2*N32/2+2*150)/1000)*C32,E32=4,((I32+50+M32/2+15+2*J32+2*N32/2+2*150)/1000)*C32)</f>
        <v>#VALUE!</v>
      </c>
      <c r="P32" s="18" t="e">
        <f>VLOOKUP(F32,Q3数据库!C:G,4,0)</f>
        <v>#N/A</v>
      </c>
      <c r="Q32" s="18" t="e">
        <f>VLOOKUP(F32,Q3数据库!C:G,5,0)</f>
        <v>#N/A</v>
      </c>
      <c r="R32" s="18"/>
    </row>
    <row r="33" spans="1:18" x14ac:dyDescent="0.25">
      <c r="A33" s="22"/>
      <c r="B33" s="55"/>
      <c r="C33" s="3"/>
      <c r="D33" s="55"/>
      <c r="E33" s="18" t="e">
        <f t="shared" si="0"/>
        <v>#VALUE!</v>
      </c>
      <c r="F33" s="18" t="str">
        <f t="shared" si="1"/>
        <v/>
      </c>
      <c r="G33" s="18" t="e">
        <f t="shared" si="4"/>
        <v>#VALUE!</v>
      </c>
      <c r="H33" s="18" t="e">
        <f t="shared" si="4"/>
        <v>#VALUE!</v>
      </c>
      <c r="I33" s="18" t="e">
        <f t="shared" si="4"/>
        <v>#VALUE!</v>
      </c>
      <c r="J33" s="18" t="e">
        <f t="shared" si="3"/>
        <v>#VALUE!</v>
      </c>
      <c r="K33" s="18" t="e">
        <f>VLOOKUP(F33,Q3数据库!C:G,2,0)</f>
        <v>#N/A</v>
      </c>
      <c r="L33" s="18" t="e">
        <f>VLOOKUP(F33,Q3数据库!C:G,3,0)</f>
        <v>#N/A</v>
      </c>
      <c r="M33" s="18" t="e">
        <f>VLOOKUP(G33,Q3数据库!H:I,2,0)</f>
        <v>#VALUE!</v>
      </c>
      <c r="N33" s="18" t="e">
        <f>VLOOKUP(H33,Q3数据库!H:I,2,0)</f>
        <v>#VALUE!</v>
      </c>
      <c r="O33" s="18" t="e" cm="1">
        <f t="array" ref="O33">_xlfn.IFS(E33=1,((I33+50+M33/2+15+J33+N33/2+150)/1000)*C33,E33=2,((I33+50+M33/2+15+J33+N33/2+150)/1000)*C33,E33=3,((I33+50+M33/2+15+2*J33+2*N33/2+2*150)/1000)*C33,E33=4,((I33+50+M33/2+15+2*J33+2*N33/2+2*150)/1000)*C33)</f>
        <v>#VALUE!</v>
      </c>
      <c r="P33" s="18" t="e">
        <f>VLOOKUP(F33,Q3数据库!C:G,4,0)</f>
        <v>#N/A</v>
      </c>
      <c r="Q33" s="18" t="e">
        <f>VLOOKUP(F33,Q3数据库!C:G,5,0)</f>
        <v>#N/A</v>
      </c>
      <c r="R33" s="18"/>
    </row>
    <row r="34" spans="1:18" x14ac:dyDescent="0.25">
      <c r="A34" s="22"/>
      <c r="B34" s="55"/>
      <c r="C34" s="3"/>
      <c r="D34" s="55"/>
      <c r="E34" s="18" t="e">
        <f t="shared" si="0"/>
        <v>#VALUE!</v>
      </c>
      <c r="F34" s="18" t="str">
        <f t="shared" si="1"/>
        <v/>
      </c>
      <c r="G34" s="18" t="e">
        <f t="shared" si="4"/>
        <v>#VALUE!</v>
      </c>
      <c r="H34" s="18" t="e">
        <f t="shared" si="4"/>
        <v>#VALUE!</v>
      </c>
      <c r="I34" s="18" t="e">
        <f t="shared" si="4"/>
        <v>#VALUE!</v>
      </c>
      <c r="J34" s="18" t="e">
        <f t="shared" si="3"/>
        <v>#VALUE!</v>
      </c>
      <c r="K34" s="18" t="e">
        <f>VLOOKUP(F34,Q3数据库!C:G,2,0)</f>
        <v>#N/A</v>
      </c>
      <c r="L34" s="18" t="e">
        <f>VLOOKUP(F34,Q3数据库!C:G,3,0)</f>
        <v>#N/A</v>
      </c>
      <c r="M34" s="18" t="e">
        <f>VLOOKUP(G34,Q3数据库!H:I,2,0)</f>
        <v>#VALUE!</v>
      </c>
      <c r="N34" s="18" t="e">
        <f>VLOOKUP(H34,Q3数据库!H:I,2,0)</f>
        <v>#VALUE!</v>
      </c>
      <c r="O34" s="18" t="e" cm="1">
        <f t="array" ref="O34">_xlfn.IFS(E34=1,((I34+50+M34/2+15+J34+N34/2+150)/1000)*C34,E34=2,((I34+50+M34/2+15+J34+N34/2+150)/1000)*C34,E34=3,((I34+50+M34/2+15+2*J34+2*N34/2+2*150)/1000)*C34,E34=4,((I34+50+M34/2+15+2*J34+2*N34/2+2*150)/1000)*C34)</f>
        <v>#VALUE!</v>
      </c>
      <c r="P34" s="18" t="e">
        <f>VLOOKUP(F34,Q3数据库!C:G,4,0)</f>
        <v>#N/A</v>
      </c>
      <c r="Q34" s="18" t="e">
        <f>VLOOKUP(F34,Q3数据库!C:G,5,0)</f>
        <v>#N/A</v>
      </c>
      <c r="R34" s="18"/>
    </row>
    <row r="35" spans="1:18" x14ac:dyDescent="0.25">
      <c r="A35" s="22"/>
      <c r="B35" s="55"/>
      <c r="C35" s="3"/>
      <c r="D35" s="55"/>
      <c r="E35" s="18" t="e">
        <f t="shared" si="0"/>
        <v>#VALUE!</v>
      </c>
      <c r="F35" s="18" t="str">
        <f t="shared" si="1"/>
        <v/>
      </c>
      <c r="G35" s="18" t="e">
        <f t="shared" si="4"/>
        <v>#VALUE!</v>
      </c>
      <c r="H35" s="18" t="e">
        <f t="shared" si="4"/>
        <v>#VALUE!</v>
      </c>
      <c r="I35" s="18" t="e">
        <f t="shared" si="4"/>
        <v>#VALUE!</v>
      </c>
      <c r="J35" s="18" t="e">
        <f t="shared" si="3"/>
        <v>#VALUE!</v>
      </c>
      <c r="K35" s="18" t="e">
        <f>VLOOKUP(F35,Q3数据库!C:G,2,0)</f>
        <v>#N/A</v>
      </c>
      <c r="L35" s="18" t="e">
        <f>VLOOKUP(F35,Q3数据库!C:G,3,0)</f>
        <v>#N/A</v>
      </c>
      <c r="M35" s="18" t="e">
        <f>VLOOKUP(G35,Q3数据库!H:I,2,0)</f>
        <v>#VALUE!</v>
      </c>
      <c r="N35" s="18" t="e">
        <f>VLOOKUP(H35,Q3数据库!H:I,2,0)</f>
        <v>#VALUE!</v>
      </c>
      <c r="O35" s="18" t="e" cm="1">
        <f t="array" ref="O35">_xlfn.IFS(E35=1,((I35+50+M35/2+15+J35+N35/2+150)/1000)*C35,E35=2,((I35+50+M35/2+15+J35+N35/2+150)/1000)*C35,E35=3,((I35+50+M35/2+15+2*J35+2*N35/2+2*150)/1000)*C35,E35=4,((I35+50+M35/2+15+2*J35+2*N35/2+2*150)/1000)*C35)</f>
        <v>#VALUE!</v>
      </c>
      <c r="P35" s="18" t="e">
        <f>VLOOKUP(F35,Q3数据库!C:G,4,0)</f>
        <v>#N/A</v>
      </c>
      <c r="Q35" s="18" t="e">
        <f>VLOOKUP(F35,Q3数据库!C:G,5,0)</f>
        <v>#N/A</v>
      </c>
      <c r="R35" s="18"/>
    </row>
    <row r="36" spans="1:18" x14ac:dyDescent="0.25">
      <c r="A36" s="22"/>
      <c r="B36" s="55"/>
      <c r="C36" s="3"/>
      <c r="D36" s="55"/>
      <c r="E36" s="18" t="e">
        <f t="shared" si="0"/>
        <v>#VALUE!</v>
      </c>
      <c r="F36" s="18" t="str">
        <f t="shared" si="1"/>
        <v/>
      </c>
      <c r="G36" s="18" t="e">
        <f t="shared" si="4"/>
        <v>#VALUE!</v>
      </c>
      <c r="H36" s="18" t="e">
        <f t="shared" si="4"/>
        <v>#VALUE!</v>
      </c>
      <c r="I36" s="18" t="e">
        <f t="shared" si="4"/>
        <v>#VALUE!</v>
      </c>
      <c r="J36" s="18" t="e">
        <f t="shared" si="3"/>
        <v>#VALUE!</v>
      </c>
      <c r="K36" s="18" t="e">
        <f>VLOOKUP(F36,Q3数据库!C:G,2,0)</f>
        <v>#N/A</v>
      </c>
      <c r="L36" s="18" t="e">
        <f>VLOOKUP(F36,Q3数据库!C:G,3,0)</f>
        <v>#N/A</v>
      </c>
      <c r="M36" s="18" t="e">
        <f>VLOOKUP(G36,Q3数据库!H:I,2,0)</f>
        <v>#VALUE!</v>
      </c>
      <c r="N36" s="18" t="e">
        <f>VLOOKUP(H36,Q3数据库!H:I,2,0)</f>
        <v>#VALUE!</v>
      </c>
      <c r="O36" s="18" t="e" cm="1">
        <f t="array" ref="O36">_xlfn.IFS(E36=1,((I36+50+M36/2+15+J36+N36/2+150)/1000)*C36,E36=2,((I36+50+M36/2+15+J36+N36/2+150)/1000)*C36,E36=3,((I36+50+M36/2+15+2*J36+2*N36/2+2*150)/1000)*C36,E36=4,((I36+50+M36/2+15+2*J36+2*N36/2+2*150)/1000)*C36)</f>
        <v>#VALUE!</v>
      </c>
      <c r="P36" s="18" t="e">
        <f>VLOOKUP(F36,Q3数据库!C:G,4,0)</f>
        <v>#N/A</v>
      </c>
      <c r="Q36" s="18" t="e">
        <f>VLOOKUP(F36,Q3数据库!C:G,5,0)</f>
        <v>#N/A</v>
      </c>
      <c r="R36" s="18"/>
    </row>
    <row r="37" spans="1:18" x14ac:dyDescent="0.25">
      <c r="A37" s="22"/>
      <c r="B37" s="55"/>
      <c r="C37" s="3"/>
      <c r="D37" s="55"/>
      <c r="E37" s="18" t="e">
        <f t="shared" si="0"/>
        <v>#VALUE!</v>
      </c>
      <c r="F37" s="18" t="str">
        <f t="shared" si="1"/>
        <v/>
      </c>
      <c r="G37" s="18" t="e">
        <f t="shared" si="4"/>
        <v>#VALUE!</v>
      </c>
      <c r="H37" s="18" t="e">
        <f t="shared" si="4"/>
        <v>#VALUE!</v>
      </c>
      <c r="I37" s="18" t="e">
        <f t="shared" si="4"/>
        <v>#VALUE!</v>
      </c>
      <c r="J37" s="18" t="e">
        <f t="shared" si="3"/>
        <v>#VALUE!</v>
      </c>
      <c r="K37" s="18" t="e">
        <f>VLOOKUP(F37,Q3数据库!C:G,2,0)</f>
        <v>#N/A</v>
      </c>
      <c r="L37" s="18" t="e">
        <f>VLOOKUP(F37,Q3数据库!C:G,3,0)</f>
        <v>#N/A</v>
      </c>
      <c r="M37" s="18" t="e">
        <f>VLOOKUP(G37,Q3数据库!H:I,2,0)</f>
        <v>#VALUE!</v>
      </c>
      <c r="N37" s="18" t="e">
        <f>VLOOKUP(H37,Q3数据库!H:I,2,0)</f>
        <v>#VALUE!</v>
      </c>
      <c r="O37" s="18" t="e" cm="1">
        <f t="array" ref="O37">_xlfn.IFS(E37=1,((I37+50+M37/2+15+J37+N37/2+150)/1000)*C37,E37=2,((I37+50+M37/2+15+J37+N37/2+150)/1000)*C37,E37=3,((I37+50+M37/2+15+2*J37+2*N37/2+2*150)/1000)*C37,E37=4,((I37+50+M37/2+15+2*J37+2*N37/2+2*150)/1000)*C37)</f>
        <v>#VALUE!</v>
      </c>
      <c r="P37" s="18" t="e">
        <f>VLOOKUP(F37,Q3数据库!C:G,4,0)</f>
        <v>#N/A</v>
      </c>
      <c r="Q37" s="18" t="e">
        <f>VLOOKUP(F37,Q3数据库!C:G,5,0)</f>
        <v>#N/A</v>
      </c>
      <c r="R37" s="18"/>
    </row>
    <row r="38" spans="1:18" x14ac:dyDescent="0.25">
      <c r="A38" s="22"/>
      <c r="B38" s="55"/>
      <c r="C38" s="3"/>
      <c r="D38" s="55"/>
      <c r="E38" s="18" t="e">
        <f t="shared" si="0"/>
        <v>#VALUE!</v>
      </c>
      <c r="F38" s="18" t="str">
        <f t="shared" si="1"/>
        <v/>
      </c>
      <c r="G38" s="18" t="e">
        <f t="shared" si="4"/>
        <v>#VALUE!</v>
      </c>
      <c r="H38" s="18" t="e">
        <f t="shared" si="4"/>
        <v>#VALUE!</v>
      </c>
      <c r="I38" s="18" t="e">
        <f t="shared" si="4"/>
        <v>#VALUE!</v>
      </c>
      <c r="J38" s="18" t="e">
        <f t="shared" si="3"/>
        <v>#VALUE!</v>
      </c>
      <c r="K38" s="18" t="e">
        <f>VLOOKUP(F38,Q3数据库!C:G,2,0)</f>
        <v>#N/A</v>
      </c>
      <c r="L38" s="18" t="e">
        <f>VLOOKUP(F38,Q3数据库!C:G,3,0)</f>
        <v>#N/A</v>
      </c>
      <c r="M38" s="18" t="e">
        <f>VLOOKUP(G38,Q3数据库!H:I,2,0)</f>
        <v>#VALUE!</v>
      </c>
      <c r="N38" s="18" t="e">
        <f>VLOOKUP(H38,Q3数据库!H:I,2,0)</f>
        <v>#VALUE!</v>
      </c>
      <c r="O38" s="18" t="e" cm="1">
        <f t="array" ref="O38">_xlfn.IFS(E38=1,((I38+50+M38/2+15+J38+N38/2+150)/1000)*C38,E38=2,((I38+50+M38/2+15+J38+N38/2+150)/1000)*C38,E38=3,((I38+50+M38/2+15+2*J38+2*N38/2+2*150)/1000)*C38,E38=4,((I38+50+M38/2+15+2*J38+2*N38/2+2*150)/1000)*C38)</f>
        <v>#VALUE!</v>
      </c>
      <c r="P38" s="18" t="e">
        <f>VLOOKUP(F38,Q3数据库!C:G,4,0)</f>
        <v>#N/A</v>
      </c>
      <c r="Q38" s="18" t="e">
        <f>VLOOKUP(F38,Q3数据库!C:G,5,0)</f>
        <v>#N/A</v>
      </c>
      <c r="R38" s="18"/>
    </row>
    <row r="39" spans="1:18" x14ac:dyDescent="0.25">
      <c r="A39" s="22"/>
      <c r="B39" s="55"/>
      <c r="C39" s="3"/>
      <c r="D39" s="55"/>
      <c r="E39" s="18" t="e">
        <f t="shared" si="0"/>
        <v>#VALUE!</v>
      </c>
      <c r="F39" s="18" t="str">
        <f t="shared" si="1"/>
        <v/>
      </c>
      <c r="G39" s="18" t="e">
        <f t="shared" si="4"/>
        <v>#VALUE!</v>
      </c>
      <c r="H39" s="18" t="e">
        <f t="shared" si="4"/>
        <v>#VALUE!</v>
      </c>
      <c r="I39" s="18" t="e">
        <f t="shared" si="4"/>
        <v>#VALUE!</v>
      </c>
      <c r="J39" s="18" t="e">
        <f t="shared" si="3"/>
        <v>#VALUE!</v>
      </c>
      <c r="K39" s="18" t="e">
        <f>VLOOKUP(F39,Q3数据库!C:G,2,0)</f>
        <v>#N/A</v>
      </c>
      <c r="L39" s="18" t="e">
        <f>VLOOKUP(F39,Q3数据库!C:G,3,0)</f>
        <v>#N/A</v>
      </c>
      <c r="M39" s="18" t="e">
        <f>VLOOKUP(G39,Q3数据库!H:I,2,0)</f>
        <v>#VALUE!</v>
      </c>
      <c r="N39" s="18" t="e">
        <f>VLOOKUP(H39,Q3数据库!H:I,2,0)</f>
        <v>#VALUE!</v>
      </c>
      <c r="O39" s="18" t="e" cm="1">
        <f t="array" ref="O39">_xlfn.IFS(E39=1,((I39+50+M39/2+15+J39+N39/2+150)/1000)*C39,E39=2,((I39+50+M39/2+15+J39+N39/2+150)/1000)*C39,E39=3,((I39+50+M39/2+15+2*J39+2*N39/2+2*150)/1000)*C39,E39=4,((I39+50+M39/2+15+2*J39+2*N39/2+2*150)/1000)*C39)</f>
        <v>#VALUE!</v>
      </c>
      <c r="P39" s="18" t="e">
        <f>VLOOKUP(F39,Q3数据库!C:G,4,0)</f>
        <v>#N/A</v>
      </c>
      <c r="Q39" s="18" t="e">
        <f>VLOOKUP(F39,Q3数据库!C:G,5,0)</f>
        <v>#N/A</v>
      </c>
      <c r="R39" s="18"/>
    </row>
    <row r="40" spans="1:18" x14ac:dyDescent="0.25">
      <c r="A40" s="22"/>
      <c r="B40" s="55"/>
      <c r="C40" s="3"/>
      <c r="D40" s="55"/>
      <c r="E40" s="18" t="e">
        <f t="shared" si="0"/>
        <v>#VALUE!</v>
      </c>
      <c r="F40" s="18" t="str">
        <f t="shared" si="1"/>
        <v/>
      </c>
      <c r="G40" s="18" t="e">
        <f t="shared" si="4"/>
        <v>#VALUE!</v>
      </c>
      <c r="H40" s="18" t="e">
        <f t="shared" si="4"/>
        <v>#VALUE!</v>
      </c>
      <c r="I40" s="18" t="e">
        <f t="shared" si="4"/>
        <v>#VALUE!</v>
      </c>
      <c r="J40" s="18" t="e">
        <f t="shared" si="3"/>
        <v>#VALUE!</v>
      </c>
      <c r="K40" s="18" t="e">
        <f>VLOOKUP(F40,Q3数据库!C:G,2,0)</f>
        <v>#N/A</v>
      </c>
      <c r="L40" s="18" t="e">
        <f>VLOOKUP(F40,Q3数据库!C:G,3,0)</f>
        <v>#N/A</v>
      </c>
      <c r="M40" s="18" t="e">
        <f>VLOOKUP(G40,Q3数据库!H:I,2,0)</f>
        <v>#VALUE!</v>
      </c>
      <c r="N40" s="18" t="e">
        <f>VLOOKUP(H40,Q3数据库!H:I,2,0)</f>
        <v>#VALUE!</v>
      </c>
      <c r="O40" s="18" t="e" cm="1">
        <f t="array" ref="O40">_xlfn.IFS(E40=1,((I40+50+M40/2+15+J40+N40/2+150)/1000)*C40,E40=2,((I40+50+M40/2+15+J40+N40/2+150)/1000)*C40,E40=3,((I40+50+M40/2+15+2*J40+2*N40/2+2*150)/1000)*C40,E40=4,((I40+50+M40/2+15+2*J40+2*N40/2+2*150)/1000)*C40)</f>
        <v>#VALUE!</v>
      </c>
      <c r="P40" s="18" t="e">
        <f>VLOOKUP(F40,Q3数据库!C:G,4,0)</f>
        <v>#N/A</v>
      </c>
      <c r="Q40" s="18" t="e">
        <f>VLOOKUP(F40,Q3数据库!C:G,5,0)</f>
        <v>#N/A</v>
      </c>
      <c r="R40" s="18"/>
    </row>
    <row r="41" spans="1:18" x14ac:dyDescent="0.25">
      <c r="A41" s="22"/>
      <c r="B41" s="55"/>
      <c r="C41" s="3"/>
      <c r="D41" s="55"/>
      <c r="E41" s="18" t="e">
        <f t="shared" ref="E41:E100" si="5">VALUE(TRIM(MID(SUBSTITUTE($B41,"-",REPT(" ",99)),COLUMN(B41)*99-98,99)))</f>
        <v>#VALUE!</v>
      </c>
      <c r="F41" s="18" t="str">
        <f t="shared" ref="F41:F100" si="6">TRIM(MID(SUBSTITUTE($B41,"-",REPT(" ",99)),COLUMN(C41)*99-98,99))</f>
        <v/>
      </c>
      <c r="G41" s="18" t="e">
        <f t="shared" ref="G41:G100" si="7">VALUE(TRIM(MID(SUBSTITUTE($B41,"-",REPT(" ",99)),COLUMN(D41)*99-98,99)))</f>
        <v>#VALUE!</v>
      </c>
      <c r="H41" s="18" t="e">
        <f t="shared" ref="H41:H100" si="8">VALUE(TRIM(MID(SUBSTITUTE($B41,"-",REPT(" ",99)),COLUMN(E41)*99-98,99)))</f>
        <v>#VALUE!</v>
      </c>
      <c r="I41" s="18" t="e">
        <f t="shared" ref="I41:I100" si="9">VALUE(TRIM(MID(SUBSTITUTE($B41,"-",REPT(" ",99)),COLUMN(F41)*99-98,99)))</f>
        <v>#VALUE!</v>
      </c>
      <c r="J41" s="18" t="e">
        <f t="shared" ref="J41:J100" si="10">VALUE(TRIM(MID(SUBSTITUTE($B41,"-",REPT(" ",99)),COLUMN(G41)*99-98,99)))</f>
        <v>#VALUE!</v>
      </c>
      <c r="K41" s="18" t="e">
        <f>VLOOKUP(F41,Q3数据库!C:G,2,0)</f>
        <v>#N/A</v>
      </c>
      <c r="L41" s="18" t="e">
        <f>VLOOKUP(F41,Q3数据库!C:G,3,0)</f>
        <v>#N/A</v>
      </c>
      <c r="M41" s="18" t="e">
        <f>VLOOKUP(G41,Q3数据库!H:I,2,0)</f>
        <v>#VALUE!</v>
      </c>
      <c r="N41" s="18" t="e">
        <f>VLOOKUP(H41,Q3数据库!H:I,2,0)</f>
        <v>#VALUE!</v>
      </c>
      <c r="O41" s="18" t="e" cm="1">
        <f t="array" ref="O41">_xlfn.IFS(E41=1,((I41+50+M41/2+15+J41+N41/2+150)/1000)*C41,E41=2,((I41+50+M41/2+15+J41+N41/2+150)/1000)*C41,E41=3,((I41+50+M41/2+15+2*J41+2*N41/2+2*150)/1000)*C41,E41=4,((I41+50+M41/2+15+2*J41+2*N41/2+2*150)/1000)*C41)</f>
        <v>#VALUE!</v>
      </c>
      <c r="P41" s="18" t="e">
        <f>VLOOKUP(F41,Q3数据库!C:G,4,0)</f>
        <v>#N/A</v>
      </c>
      <c r="Q41" s="18" t="e">
        <f>VLOOKUP(F41,Q3数据库!C:G,5,0)</f>
        <v>#N/A</v>
      </c>
      <c r="R41" s="18"/>
    </row>
    <row r="42" spans="1:18" x14ac:dyDescent="0.25">
      <c r="A42" s="22"/>
      <c r="B42" s="55"/>
      <c r="C42" s="3"/>
      <c r="D42" s="55"/>
      <c r="E42" s="18" t="e">
        <f t="shared" si="5"/>
        <v>#VALUE!</v>
      </c>
      <c r="F42" s="18" t="str">
        <f t="shared" si="6"/>
        <v/>
      </c>
      <c r="G42" s="18" t="e">
        <f t="shared" si="7"/>
        <v>#VALUE!</v>
      </c>
      <c r="H42" s="18" t="e">
        <f t="shared" si="8"/>
        <v>#VALUE!</v>
      </c>
      <c r="I42" s="18" t="e">
        <f t="shared" si="9"/>
        <v>#VALUE!</v>
      </c>
      <c r="J42" s="18" t="e">
        <f t="shared" si="10"/>
        <v>#VALUE!</v>
      </c>
      <c r="K42" s="18" t="e">
        <f>VLOOKUP(F42,Q3数据库!C:G,2,0)</f>
        <v>#N/A</v>
      </c>
      <c r="L42" s="18" t="e">
        <f>VLOOKUP(F42,Q3数据库!C:G,3,0)</f>
        <v>#N/A</v>
      </c>
      <c r="M42" s="18" t="e">
        <f>VLOOKUP(G42,Q3数据库!H:I,2,0)</f>
        <v>#VALUE!</v>
      </c>
      <c r="N42" s="18" t="e">
        <f>VLOOKUP(H42,Q3数据库!H:I,2,0)</f>
        <v>#VALUE!</v>
      </c>
      <c r="O42" s="18" t="e" cm="1">
        <f t="array" ref="O42">_xlfn.IFS(E42=1,((I42+50+M42/2+15+J42+N42/2+150)/1000)*C42,E42=2,((I42+50+M42/2+15+J42+N42/2+150)/1000)*C42,E42=3,((I42+50+M42/2+15+2*J42+2*N42/2+2*150)/1000)*C42,E42=4,((I42+50+M42/2+15+2*J42+2*N42/2+2*150)/1000)*C42)</f>
        <v>#VALUE!</v>
      </c>
      <c r="P42" s="18" t="e">
        <f>VLOOKUP(F42,Q3数据库!C:G,4,0)</f>
        <v>#N/A</v>
      </c>
      <c r="Q42" s="18" t="e">
        <f>VLOOKUP(F42,Q3数据库!C:G,5,0)</f>
        <v>#N/A</v>
      </c>
      <c r="R42" s="18"/>
    </row>
    <row r="43" spans="1:18" x14ac:dyDescent="0.25">
      <c r="A43" s="22"/>
      <c r="B43" s="55"/>
      <c r="C43" s="3"/>
      <c r="D43" s="55"/>
      <c r="E43" s="18" t="e">
        <f t="shared" si="5"/>
        <v>#VALUE!</v>
      </c>
      <c r="F43" s="18" t="str">
        <f t="shared" si="6"/>
        <v/>
      </c>
      <c r="G43" s="18" t="e">
        <f t="shared" si="7"/>
        <v>#VALUE!</v>
      </c>
      <c r="H43" s="18" t="e">
        <f t="shared" si="8"/>
        <v>#VALUE!</v>
      </c>
      <c r="I43" s="18" t="e">
        <f t="shared" si="9"/>
        <v>#VALUE!</v>
      </c>
      <c r="J43" s="18" t="e">
        <f t="shared" si="10"/>
        <v>#VALUE!</v>
      </c>
      <c r="K43" s="18" t="e">
        <f>VLOOKUP(F43,Q3数据库!C:G,2,0)</f>
        <v>#N/A</v>
      </c>
      <c r="L43" s="18" t="e">
        <f>VLOOKUP(F43,Q3数据库!C:G,3,0)</f>
        <v>#N/A</v>
      </c>
      <c r="M43" s="18" t="e">
        <f>VLOOKUP(G43,Q3数据库!H:I,2,0)</f>
        <v>#VALUE!</v>
      </c>
      <c r="N43" s="18" t="e">
        <f>VLOOKUP(H43,Q3数据库!H:I,2,0)</f>
        <v>#VALUE!</v>
      </c>
      <c r="O43" s="18" t="e" cm="1">
        <f t="array" ref="O43">_xlfn.IFS(E43=1,((I43+50+M43/2+15+J43+N43/2+150)/1000)*C43,E43=2,((I43+50+M43/2+15+J43+N43/2+150)/1000)*C43,E43=3,((I43+50+M43/2+15+2*J43+2*N43/2+2*150)/1000)*C43,E43=4,((I43+50+M43/2+15+2*J43+2*N43/2+2*150)/1000)*C43)</f>
        <v>#VALUE!</v>
      </c>
      <c r="P43" s="18" t="e">
        <f>VLOOKUP(F43,Q3数据库!C:G,4,0)</f>
        <v>#N/A</v>
      </c>
      <c r="Q43" s="18" t="e">
        <f>VLOOKUP(F43,Q3数据库!C:G,5,0)</f>
        <v>#N/A</v>
      </c>
      <c r="R43" s="18"/>
    </row>
    <row r="44" spans="1:18" x14ac:dyDescent="0.25">
      <c r="A44" s="22"/>
      <c r="B44" s="55"/>
      <c r="C44" s="3"/>
      <c r="D44" s="55"/>
      <c r="E44" s="18" t="e">
        <f t="shared" si="5"/>
        <v>#VALUE!</v>
      </c>
      <c r="F44" s="18" t="str">
        <f t="shared" si="6"/>
        <v/>
      </c>
      <c r="G44" s="18" t="e">
        <f t="shared" si="7"/>
        <v>#VALUE!</v>
      </c>
      <c r="H44" s="18" t="e">
        <f t="shared" si="8"/>
        <v>#VALUE!</v>
      </c>
      <c r="I44" s="18" t="e">
        <f t="shared" si="9"/>
        <v>#VALUE!</v>
      </c>
      <c r="J44" s="18" t="e">
        <f t="shared" si="10"/>
        <v>#VALUE!</v>
      </c>
      <c r="K44" s="18" t="e">
        <f>VLOOKUP(F44,Q3数据库!C:G,2,0)</f>
        <v>#N/A</v>
      </c>
      <c r="L44" s="18" t="e">
        <f>VLOOKUP(F44,Q3数据库!C:G,3,0)</f>
        <v>#N/A</v>
      </c>
      <c r="M44" s="18" t="e">
        <f>VLOOKUP(G44,Q3数据库!H:I,2,0)</f>
        <v>#VALUE!</v>
      </c>
      <c r="N44" s="18" t="e">
        <f>VLOOKUP(H44,Q3数据库!H:I,2,0)</f>
        <v>#VALUE!</v>
      </c>
      <c r="O44" s="18" t="e" cm="1">
        <f t="array" ref="O44">_xlfn.IFS(E44=1,((I44+50+M44/2+15+J44+N44/2+150)/1000)*C44,E44=2,((I44+50+M44/2+15+J44+N44/2+150)/1000)*C44,E44=3,((I44+50+M44/2+15+2*J44+2*N44/2+2*150)/1000)*C44,E44=4,((I44+50+M44/2+15+2*J44+2*N44/2+2*150)/1000)*C44)</f>
        <v>#VALUE!</v>
      </c>
      <c r="P44" s="18" t="e">
        <f>VLOOKUP(F44,Q3数据库!C:G,4,0)</f>
        <v>#N/A</v>
      </c>
      <c r="Q44" s="18" t="e">
        <f>VLOOKUP(F44,Q3数据库!C:G,5,0)</f>
        <v>#N/A</v>
      </c>
      <c r="R44" s="18"/>
    </row>
    <row r="45" spans="1:18" x14ac:dyDescent="0.25">
      <c r="A45" s="22"/>
      <c r="B45" s="55"/>
      <c r="C45" s="3"/>
      <c r="D45" s="55"/>
      <c r="E45" s="18" t="e">
        <f t="shared" si="5"/>
        <v>#VALUE!</v>
      </c>
      <c r="F45" s="18" t="str">
        <f t="shared" si="6"/>
        <v/>
      </c>
      <c r="G45" s="18" t="e">
        <f t="shared" si="7"/>
        <v>#VALUE!</v>
      </c>
      <c r="H45" s="18" t="e">
        <f t="shared" si="8"/>
        <v>#VALUE!</v>
      </c>
      <c r="I45" s="18" t="e">
        <f t="shared" si="9"/>
        <v>#VALUE!</v>
      </c>
      <c r="J45" s="18" t="e">
        <f t="shared" si="10"/>
        <v>#VALUE!</v>
      </c>
      <c r="K45" s="18" t="e">
        <f>VLOOKUP(F45,Q3数据库!C:G,2,0)</f>
        <v>#N/A</v>
      </c>
      <c r="L45" s="18" t="e">
        <f>VLOOKUP(F45,Q3数据库!C:G,3,0)</f>
        <v>#N/A</v>
      </c>
      <c r="M45" s="18" t="e">
        <f>VLOOKUP(G45,Q3数据库!H:I,2,0)</f>
        <v>#VALUE!</v>
      </c>
      <c r="N45" s="18" t="e">
        <f>VLOOKUP(H45,Q3数据库!H:I,2,0)</f>
        <v>#VALUE!</v>
      </c>
      <c r="O45" s="18" t="e" cm="1">
        <f t="array" ref="O45">_xlfn.IFS(E45=1,((I45+50+M45/2+15+J45+N45/2+150)/1000)*C45,E45=2,((I45+50+M45/2+15+J45+N45/2+150)/1000)*C45,E45=3,((I45+50+M45/2+15+2*J45+2*N45/2+2*150)/1000)*C45,E45=4,((I45+50+M45/2+15+2*J45+2*N45/2+2*150)/1000)*C45)</f>
        <v>#VALUE!</v>
      </c>
      <c r="P45" s="18" t="e">
        <f>VLOOKUP(F45,Q3数据库!C:G,4,0)</f>
        <v>#N/A</v>
      </c>
      <c r="Q45" s="18" t="e">
        <f>VLOOKUP(F45,Q3数据库!C:G,5,0)</f>
        <v>#N/A</v>
      </c>
      <c r="R45" s="18"/>
    </row>
    <row r="46" spans="1:18" x14ac:dyDescent="0.25">
      <c r="A46" s="22"/>
      <c r="B46" s="55"/>
      <c r="C46" s="3"/>
      <c r="D46" s="55"/>
      <c r="E46" s="18" t="e">
        <f t="shared" si="5"/>
        <v>#VALUE!</v>
      </c>
      <c r="F46" s="18" t="str">
        <f t="shared" si="6"/>
        <v/>
      </c>
      <c r="G46" s="18" t="e">
        <f t="shared" si="7"/>
        <v>#VALUE!</v>
      </c>
      <c r="H46" s="18" t="e">
        <f t="shared" si="8"/>
        <v>#VALUE!</v>
      </c>
      <c r="I46" s="18" t="e">
        <f t="shared" si="9"/>
        <v>#VALUE!</v>
      </c>
      <c r="J46" s="18" t="e">
        <f t="shared" si="10"/>
        <v>#VALUE!</v>
      </c>
      <c r="K46" s="18" t="e">
        <f>VLOOKUP(F46,Q3数据库!C:G,2,0)</f>
        <v>#N/A</v>
      </c>
      <c r="L46" s="18" t="e">
        <f>VLOOKUP(F46,Q3数据库!C:G,3,0)</f>
        <v>#N/A</v>
      </c>
      <c r="M46" s="18" t="e">
        <f>VLOOKUP(G46,Q3数据库!H:I,2,0)</f>
        <v>#VALUE!</v>
      </c>
      <c r="N46" s="18" t="e">
        <f>VLOOKUP(H46,Q3数据库!H:I,2,0)</f>
        <v>#VALUE!</v>
      </c>
      <c r="O46" s="18" t="e" cm="1">
        <f t="array" ref="O46">_xlfn.IFS(E46=1,((I46+50+M46/2+15+J46+N46/2+150)/1000)*C46,E46=2,((I46+50+M46/2+15+J46+N46/2+150)/1000)*C46,E46=3,((I46+50+M46/2+15+2*J46+2*N46/2+2*150)/1000)*C46,E46=4,((I46+50+M46/2+15+2*J46+2*N46/2+2*150)/1000)*C46)</f>
        <v>#VALUE!</v>
      </c>
      <c r="P46" s="18" t="e">
        <f>VLOOKUP(F46,Q3数据库!C:G,4,0)</f>
        <v>#N/A</v>
      </c>
      <c r="Q46" s="18" t="e">
        <f>VLOOKUP(F46,Q3数据库!C:G,5,0)</f>
        <v>#N/A</v>
      </c>
      <c r="R46" s="18"/>
    </row>
    <row r="47" spans="1:18" x14ac:dyDescent="0.25">
      <c r="A47" s="22"/>
      <c r="B47" s="55"/>
      <c r="C47" s="3"/>
      <c r="D47" s="55"/>
      <c r="E47" s="18" t="e">
        <f t="shared" si="5"/>
        <v>#VALUE!</v>
      </c>
      <c r="F47" s="18" t="str">
        <f t="shared" si="6"/>
        <v/>
      </c>
      <c r="G47" s="18" t="e">
        <f t="shared" si="7"/>
        <v>#VALUE!</v>
      </c>
      <c r="H47" s="18" t="e">
        <f t="shared" si="8"/>
        <v>#VALUE!</v>
      </c>
      <c r="I47" s="18" t="e">
        <f t="shared" si="9"/>
        <v>#VALUE!</v>
      </c>
      <c r="J47" s="18" t="e">
        <f t="shared" si="10"/>
        <v>#VALUE!</v>
      </c>
      <c r="K47" s="18" t="e">
        <f>VLOOKUP(F47,Q3数据库!C:G,2,0)</f>
        <v>#N/A</v>
      </c>
      <c r="L47" s="18" t="e">
        <f>VLOOKUP(F47,Q3数据库!C:G,3,0)</f>
        <v>#N/A</v>
      </c>
      <c r="M47" s="18" t="e">
        <f>VLOOKUP(G47,Q3数据库!H:I,2,0)</f>
        <v>#VALUE!</v>
      </c>
      <c r="N47" s="18" t="e">
        <f>VLOOKUP(H47,Q3数据库!H:I,2,0)</f>
        <v>#VALUE!</v>
      </c>
      <c r="O47" s="18" t="e" cm="1">
        <f t="array" ref="O47">_xlfn.IFS(E47=1,((I47+50+M47/2+15+J47+N47/2+150)/1000)*C47,E47=2,((I47+50+M47/2+15+J47+N47/2+150)/1000)*C47,E47=3,((I47+50+M47/2+15+2*J47+2*N47/2+2*150)/1000)*C47,E47=4,((I47+50+M47/2+15+2*J47+2*N47/2+2*150)/1000)*C47)</f>
        <v>#VALUE!</v>
      </c>
      <c r="P47" s="18" t="e">
        <f>VLOOKUP(F47,Q3数据库!C:G,4,0)</f>
        <v>#N/A</v>
      </c>
      <c r="Q47" s="18" t="e">
        <f>VLOOKUP(F47,Q3数据库!C:G,5,0)</f>
        <v>#N/A</v>
      </c>
      <c r="R47" s="18"/>
    </row>
    <row r="48" spans="1:18" x14ac:dyDescent="0.25">
      <c r="A48" s="22"/>
      <c r="B48" s="55"/>
      <c r="C48" s="3"/>
      <c r="D48" s="55"/>
      <c r="E48" s="18" t="e">
        <f t="shared" si="5"/>
        <v>#VALUE!</v>
      </c>
      <c r="F48" s="18" t="str">
        <f t="shared" si="6"/>
        <v/>
      </c>
      <c r="G48" s="18" t="e">
        <f t="shared" si="7"/>
        <v>#VALUE!</v>
      </c>
      <c r="H48" s="18" t="e">
        <f t="shared" si="8"/>
        <v>#VALUE!</v>
      </c>
      <c r="I48" s="18" t="e">
        <f t="shared" si="9"/>
        <v>#VALUE!</v>
      </c>
      <c r="J48" s="18" t="e">
        <f t="shared" si="10"/>
        <v>#VALUE!</v>
      </c>
      <c r="K48" s="18" t="e">
        <f>VLOOKUP(F48,Q3数据库!C:G,2,0)</f>
        <v>#N/A</v>
      </c>
      <c r="L48" s="18" t="e">
        <f>VLOOKUP(F48,Q3数据库!C:G,3,0)</f>
        <v>#N/A</v>
      </c>
      <c r="M48" s="18" t="e">
        <f>VLOOKUP(G48,Q3数据库!H:I,2,0)</f>
        <v>#VALUE!</v>
      </c>
      <c r="N48" s="18" t="e">
        <f>VLOOKUP(H48,Q3数据库!H:I,2,0)</f>
        <v>#VALUE!</v>
      </c>
      <c r="O48" s="18" t="e" cm="1">
        <f t="array" ref="O48">_xlfn.IFS(E48=1,((I48+50+M48/2+15+J48+N48/2+150)/1000)*C48,E48=2,((I48+50+M48/2+15+J48+N48/2+150)/1000)*C48,E48=3,((I48+50+M48/2+15+2*J48+2*N48/2+2*150)/1000)*C48,E48=4,((I48+50+M48/2+15+2*J48+2*N48/2+2*150)/1000)*C48)</f>
        <v>#VALUE!</v>
      </c>
      <c r="P48" s="18" t="e">
        <f>VLOOKUP(F48,Q3数据库!C:G,4,0)</f>
        <v>#N/A</v>
      </c>
      <c r="Q48" s="18" t="e">
        <f>VLOOKUP(F48,Q3数据库!C:G,5,0)</f>
        <v>#N/A</v>
      </c>
      <c r="R48" s="18"/>
    </row>
    <row r="49" spans="1:18" x14ac:dyDescent="0.25">
      <c r="A49" s="22"/>
      <c r="B49" s="55"/>
      <c r="C49" s="3"/>
      <c r="D49" s="55"/>
      <c r="E49" s="18" t="e">
        <f t="shared" si="5"/>
        <v>#VALUE!</v>
      </c>
      <c r="F49" s="18" t="str">
        <f t="shared" si="6"/>
        <v/>
      </c>
      <c r="G49" s="18" t="e">
        <f t="shared" si="7"/>
        <v>#VALUE!</v>
      </c>
      <c r="H49" s="18" t="e">
        <f t="shared" si="8"/>
        <v>#VALUE!</v>
      </c>
      <c r="I49" s="18" t="e">
        <f t="shared" si="9"/>
        <v>#VALUE!</v>
      </c>
      <c r="J49" s="18" t="e">
        <f t="shared" si="10"/>
        <v>#VALUE!</v>
      </c>
      <c r="K49" s="18" t="e">
        <f>VLOOKUP(F49,Q3数据库!C:G,2,0)</f>
        <v>#N/A</v>
      </c>
      <c r="L49" s="18" t="e">
        <f>VLOOKUP(F49,Q3数据库!C:G,3,0)</f>
        <v>#N/A</v>
      </c>
      <c r="M49" s="18" t="e">
        <f>VLOOKUP(G49,Q3数据库!H:I,2,0)</f>
        <v>#VALUE!</v>
      </c>
      <c r="N49" s="18" t="e">
        <f>VLOOKUP(H49,Q3数据库!H:I,2,0)</f>
        <v>#VALUE!</v>
      </c>
      <c r="O49" s="18" t="e" cm="1">
        <f t="array" ref="O49">_xlfn.IFS(E49=1,((I49+50+M49/2+15+J49+N49/2+150)/1000)*C49,E49=2,((I49+50+M49/2+15+J49+N49/2+150)/1000)*C49,E49=3,((I49+50+M49/2+15+2*J49+2*N49/2+2*150)/1000)*C49,E49=4,((I49+50+M49/2+15+2*J49+2*N49/2+2*150)/1000)*C49)</f>
        <v>#VALUE!</v>
      </c>
      <c r="P49" s="18" t="e">
        <f>VLOOKUP(F49,Q3数据库!C:G,4,0)</f>
        <v>#N/A</v>
      </c>
      <c r="Q49" s="18" t="e">
        <f>VLOOKUP(F49,Q3数据库!C:G,5,0)</f>
        <v>#N/A</v>
      </c>
      <c r="R49" s="18"/>
    </row>
    <row r="50" spans="1:18" x14ac:dyDescent="0.25">
      <c r="A50" s="22"/>
      <c r="B50" s="55"/>
      <c r="C50" s="3"/>
      <c r="D50" s="55"/>
      <c r="E50" s="18" t="e">
        <f t="shared" si="5"/>
        <v>#VALUE!</v>
      </c>
      <c r="F50" s="18" t="str">
        <f t="shared" si="6"/>
        <v/>
      </c>
      <c r="G50" s="18" t="e">
        <f t="shared" si="7"/>
        <v>#VALUE!</v>
      </c>
      <c r="H50" s="18" t="e">
        <f t="shared" si="8"/>
        <v>#VALUE!</v>
      </c>
      <c r="I50" s="18" t="e">
        <f t="shared" si="9"/>
        <v>#VALUE!</v>
      </c>
      <c r="J50" s="18" t="e">
        <f t="shared" si="10"/>
        <v>#VALUE!</v>
      </c>
      <c r="K50" s="18" t="e">
        <f>VLOOKUP(F50,Q3数据库!C:G,2,0)</f>
        <v>#N/A</v>
      </c>
      <c r="L50" s="18" t="e">
        <f>VLOOKUP(F50,Q3数据库!C:G,3,0)</f>
        <v>#N/A</v>
      </c>
      <c r="M50" s="18" t="e">
        <f>VLOOKUP(G50,Q3数据库!H:I,2,0)</f>
        <v>#VALUE!</v>
      </c>
      <c r="N50" s="18" t="e">
        <f>VLOOKUP(H50,Q3数据库!H:I,2,0)</f>
        <v>#VALUE!</v>
      </c>
      <c r="O50" s="18" t="e" cm="1">
        <f t="array" ref="O50">_xlfn.IFS(E50=1,((I50+50+M50/2+15+J50+N50/2+150)/1000)*C50,E50=2,((I50+50+M50/2+15+J50+N50/2+150)/1000)*C50,E50=3,((I50+50+M50/2+15+2*J50+2*N50/2+2*150)/1000)*C50,E50=4,((I50+50+M50/2+15+2*J50+2*N50/2+2*150)/1000)*C50)</f>
        <v>#VALUE!</v>
      </c>
      <c r="P50" s="18" t="e">
        <f>VLOOKUP(F50,Q3数据库!C:G,4,0)</f>
        <v>#N/A</v>
      </c>
      <c r="Q50" s="18" t="e">
        <f>VLOOKUP(F50,Q3数据库!C:G,5,0)</f>
        <v>#N/A</v>
      </c>
      <c r="R50" s="18"/>
    </row>
    <row r="51" spans="1:18" x14ac:dyDescent="0.25">
      <c r="A51" s="22"/>
      <c r="B51" s="55"/>
      <c r="C51" s="3"/>
      <c r="D51" s="55"/>
      <c r="E51" s="18" t="e">
        <f t="shared" si="5"/>
        <v>#VALUE!</v>
      </c>
      <c r="F51" s="18" t="str">
        <f t="shared" si="6"/>
        <v/>
      </c>
      <c r="G51" s="18" t="e">
        <f t="shared" si="7"/>
        <v>#VALUE!</v>
      </c>
      <c r="H51" s="18" t="e">
        <f t="shared" si="8"/>
        <v>#VALUE!</v>
      </c>
      <c r="I51" s="18" t="e">
        <f t="shared" si="9"/>
        <v>#VALUE!</v>
      </c>
      <c r="J51" s="18" t="e">
        <f t="shared" si="10"/>
        <v>#VALUE!</v>
      </c>
      <c r="K51" s="18" t="e">
        <f>VLOOKUP(F51,Q3数据库!C:G,2,0)</f>
        <v>#N/A</v>
      </c>
      <c r="L51" s="18" t="e">
        <f>VLOOKUP(F51,Q3数据库!C:G,3,0)</f>
        <v>#N/A</v>
      </c>
      <c r="M51" s="18" t="e">
        <f>VLOOKUP(G51,Q3数据库!H:I,2,0)</f>
        <v>#VALUE!</v>
      </c>
      <c r="N51" s="18" t="e">
        <f>VLOOKUP(H51,Q3数据库!H:I,2,0)</f>
        <v>#VALUE!</v>
      </c>
      <c r="O51" s="18" t="e" cm="1">
        <f t="array" ref="O51">_xlfn.IFS(E51=1,((I51+50+M51/2+15+J51+N51/2+150)/1000)*C51,E51=2,((I51+50+M51/2+15+J51+N51/2+150)/1000)*C51,E51=3,((I51+50+M51/2+15+2*J51+2*N51/2+2*150)/1000)*C51,E51=4,((I51+50+M51/2+15+2*J51+2*N51/2+2*150)/1000)*C51)</f>
        <v>#VALUE!</v>
      </c>
      <c r="P51" s="18" t="e">
        <f>VLOOKUP(F51,Q3数据库!C:G,4,0)</f>
        <v>#N/A</v>
      </c>
      <c r="Q51" s="18" t="e">
        <f>VLOOKUP(F51,Q3数据库!C:G,5,0)</f>
        <v>#N/A</v>
      </c>
      <c r="R51" s="18"/>
    </row>
    <row r="52" spans="1:18" x14ac:dyDescent="0.25">
      <c r="A52" s="22"/>
      <c r="B52" s="55"/>
      <c r="C52" s="3"/>
      <c r="D52" s="55"/>
      <c r="E52" s="18" t="e">
        <f t="shared" si="5"/>
        <v>#VALUE!</v>
      </c>
      <c r="F52" s="18" t="str">
        <f t="shared" si="6"/>
        <v/>
      </c>
      <c r="G52" s="18" t="e">
        <f t="shared" si="7"/>
        <v>#VALUE!</v>
      </c>
      <c r="H52" s="18" t="e">
        <f t="shared" si="8"/>
        <v>#VALUE!</v>
      </c>
      <c r="I52" s="18" t="e">
        <f t="shared" si="9"/>
        <v>#VALUE!</v>
      </c>
      <c r="J52" s="18" t="e">
        <f t="shared" si="10"/>
        <v>#VALUE!</v>
      </c>
      <c r="K52" s="18" t="e">
        <f>VLOOKUP(F52,Q3数据库!C:G,2,0)</f>
        <v>#N/A</v>
      </c>
      <c r="L52" s="18" t="e">
        <f>VLOOKUP(F52,Q3数据库!C:G,3,0)</f>
        <v>#N/A</v>
      </c>
      <c r="M52" s="18" t="e">
        <f>VLOOKUP(G52,Q3数据库!H:I,2,0)</f>
        <v>#VALUE!</v>
      </c>
      <c r="N52" s="18" t="e">
        <f>VLOOKUP(H52,Q3数据库!H:I,2,0)</f>
        <v>#VALUE!</v>
      </c>
      <c r="O52" s="18" t="e" cm="1">
        <f t="array" ref="O52">_xlfn.IFS(E52=1,((I52+50+M52/2+15+J52+N52/2+150)/1000)*C52,E52=2,((I52+50+M52/2+15+J52+N52/2+150)/1000)*C52,E52=3,((I52+50+M52/2+15+2*J52+2*N52/2+2*150)/1000)*C52,E52=4,((I52+50+M52/2+15+2*J52+2*N52/2+2*150)/1000)*C52)</f>
        <v>#VALUE!</v>
      </c>
      <c r="P52" s="18" t="e">
        <f>VLOOKUP(F52,Q3数据库!C:G,4,0)</f>
        <v>#N/A</v>
      </c>
      <c r="Q52" s="18" t="e">
        <f>VLOOKUP(F52,Q3数据库!C:G,5,0)</f>
        <v>#N/A</v>
      </c>
      <c r="R52" s="18"/>
    </row>
    <row r="53" spans="1:18" x14ac:dyDescent="0.25">
      <c r="A53" s="22"/>
      <c r="B53" s="55"/>
      <c r="C53" s="3"/>
      <c r="D53" s="55"/>
      <c r="E53" s="18" t="e">
        <f t="shared" si="5"/>
        <v>#VALUE!</v>
      </c>
      <c r="F53" s="18" t="str">
        <f t="shared" si="6"/>
        <v/>
      </c>
      <c r="G53" s="18" t="e">
        <f t="shared" si="7"/>
        <v>#VALUE!</v>
      </c>
      <c r="H53" s="18" t="e">
        <f t="shared" si="8"/>
        <v>#VALUE!</v>
      </c>
      <c r="I53" s="18" t="e">
        <f t="shared" si="9"/>
        <v>#VALUE!</v>
      </c>
      <c r="J53" s="18" t="e">
        <f t="shared" si="10"/>
        <v>#VALUE!</v>
      </c>
      <c r="K53" s="18" t="e">
        <f>VLOOKUP(F53,Q3数据库!C:G,2,0)</f>
        <v>#N/A</v>
      </c>
      <c r="L53" s="18" t="e">
        <f>VLOOKUP(F53,Q3数据库!C:G,3,0)</f>
        <v>#N/A</v>
      </c>
      <c r="M53" s="18" t="e">
        <f>VLOOKUP(G53,Q3数据库!H:I,2,0)</f>
        <v>#VALUE!</v>
      </c>
      <c r="N53" s="18" t="e">
        <f>VLOOKUP(H53,Q3数据库!H:I,2,0)</f>
        <v>#VALUE!</v>
      </c>
      <c r="O53" s="18" t="e" cm="1">
        <f t="array" ref="O53">_xlfn.IFS(E53=1,((I53+50+M53/2+15+J53+N53/2+150)/1000)*C53,E53=2,((I53+50+M53/2+15+J53+N53/2+150)/1000)*C53,E53=3,((I53+50+M53/2+15+2*J53+2*N53/2+2*150)/1000)*C53,E53=4,((I53+50+M53/2+15+2*J53+2*N53/2+2*150)/1000)*C53)</f>
        <v>#VALUE!</v>
      </c>
      <c r="P53" s="18" t="e">
        <f>VLOOKUP(F53,Q3数据库!C:G,4,0)</f>
        <v>#N/A</v>
      </c>
      <c r="Q53" s="18" t="e">
        <f>VLOOKUP(F53,Q3数据库!C:G,5,0)</f>
        <v>#N/A</v>
      </c>
      <c r="R53" s="18"/>
    </row>
    <row r="54" spans="1:18" x14ac:dyDescent="0.25">
      <c r="A54" s="22"/>
      <c r="B54" s="55"/>
      <c r="C54" s="3"/>
      <c r="D54" s="55"/>
      <c r="E54" s="18" t="e">
        <f t="shared" si="5"/>
        <v>#VALUE!</v>
      </c>
      <c r="F54" s="18" t="str">
        <f t="shared" si="6"/>
        <v/>
      </c>
      <c r="G54" s="18" t="e">
        <f t="shared" si="7"/>
        <v>#VALUE!</v>
      </c>
      <c r="H54" s="18" t="e">
        <f t="shared" si="8"/>
        <v>#VALUE!</v>
      </c>
      <c r="I54" s="18" t="e">
        <f t="shared" si="9"/>
        <v>#VALUE!</v>
      </c>
      <c r="J54" s="18" t="e">
        <f t="shared" si="10"/>
        <v>#VALUE!</v>
      </c>
      <c r="K54" s="18" t="e">
        <f>VLOOKUP(F54,Q3数据库!C:G,2,0)</f>
        <v>#N/A</v>
      </c>
      <c r="L54" s="18" t="e">
        <f>VLOOKUP(F54,Q3数据库!C:G,3,0)</f>
        <v>#N/A</v>
      </c>
      <c r="M54" s="18" t="e">
        <f>VLOOKUP(G54,Q3数据库!H:I,2,0)</f>
        <v>#VALUE!</v>
      </c>
      <c r="N54" s="18" t="e">
        <f>VLOOKUP(H54,Q3数据库!H:I,2,0)</f>
        <v>#VALUE!</v>
      </c>
      <c r="O54" s="18" t="e" cm="1">
        <f t="array" ref="O54">_xlfn.IFS(E54=1,((I54+50+M54/2+15+J54+N54/2+150)/1000)*C54,E54=2,((I54+50+M54/2+15+J54+N54/2+150)/1000)*C54,E54=3,((I54+50+M54/2+15+2*J54+2*N54/2+2*150)/1000)*C54,E54=4,((I54+50+M54/2+15+2*J54+2*N54/2+2*150)/1000)*C54)</f>
        <v>#VALUE!</v>
      </c>
      <c r="P54" s="18" t="e">
        <f>VLOOKUP(F54,Q3数据库!C:G,4,0)</f>
        <v>#N/A</v>
      </c>
      <c r="Q54" s="18" t="e">
        <f>VLOOKUP(F54,Q3数据库!C:G,5,0)</f>
        <v>#N/A</v>
      </c>
      <c r="R54" s="18"/>
    </row>
    <row r="55" spans="1:18" x14ac:dyDescent="0.25">
      <c r="A55" s="22"/>
      <c r="B55" s="55"/>
      <c r="C55" s="3"/>
      <c r="D55" s="55"/>
      <c r="E55" s="18" t="e">
        <f t="shared" si="5"/>
        <v>#VALUE!</v>
      </c>
      <c r="F55" s="18" t="str">
        <f t="shared" si="6"/>
        <v/>
      </c>
      <c r="G55" s="18" t="e">
        <f t="shared" si="7"/>
        <v>#VALUE!</v>
      </c>
      <c r="H55" s="18" t="e">
        <f t="shared" si="8"/>
        <v>#VALUE!</v>
      </c>
      <c r="I55" s="18" t="e">
        <f t="shared" si="9"/>
        <v>#VALUE!</v>
      </c>
      <c r="J55" s="18" t="e">
        <f t="shared" si="10"/>
        <v>#VALUE!</v>
      </c>
      <c r="K55" s="18" t="e">
        <f>VLOOKUP(F55,Q3数据库!C:G,2,0)</f>
        <v>#N/A</v>
      </c>
      <c r="L55" s="18" t="e">
        <f>VLOOKUP(F55,Q3数据库!C:G,3,0)</f>
        <v>#N/A</v>
      </c>
      <c r="M55" s="18" t="e">
        <f>VLOOKUP(G55,Q3数据库!H:I,2,0)</f>
        <v>#VALUE!</v>
      </c>
      <c r="N55" s="18" t="e">
        <f>VLOOKUP(H55,Q3数据库!H:I,2,0)</f>
        <v>#VALUE!</v>
      </c>
      <c r="O55" s="18" t="e" cm="1">
        <f t="array" ref="O55">_xlfn.IFS(E55=1,((I55+50+M55/2+15+J55+N55/2+150)/1000)*C55,E55=2,((I55+50+M55/2+15+J55+N55/2+150)/1000)*C55,E55=3,((I55+50+M55/2+15+2*J55+2*N55/2+2*150)/1000)*C55,E55=4,((I55+50+M55/2+15+2*J55+2*N55/2+2*150)/1000)*C55)</f>
        <v>#VALUE!</v>
      </c>
      <c r="P55" s="18" t="e">
        <f>VLOOKUP(F55,Q3数据库!C:G,4,0)</f>
        <v>#N/A</v>
      </c>
      <c r="Q55" s="18" t="e">
        <f>VLOOKUP(F55,Q3数据库!C:G,5,0)</f>
        <v>#N/A</v>
      </c>
      <c r="R55" s="18"/>
    </row>
    <row r="56" spans="1:18" x14ac:dyDescent="0.25">
      <c r="A56" s="22"/>
      <c r="B56" s="55"/>
      <c r="C56" s="3"/>
      <c r="D56" s="55"/>
      <c r="E56" s="18" t="e">
        <f t="shared" si="5"/>
        <v>#VALUE!</v>
      </c>
      <c r="F56" s="18" t="str">
        <f t="shared" si="6"/>
        <v/>
      </c>
      <c r="G56" s="18" t="e">
        <f t="shared" si="7"/>
        <v>#VALUE!</v>
      </c>
      <c r="H56" s="18" t="e">
        <f t="shared" si="8"/>
        <v>#VALUE!</v>
      </c>
      <c r="I56" s="18" t="e">
        <f t="shared" si="9"/>
        <v>#VALUE!</v>
      </c>
      <c r="J56" s="18" t="e">
        <f t="shared" si="10"/>
        <v>#VALUE!</v>
      </c>
      <c r="K56" s="18" t="e">
        <f>VLOOKUP(F56,Q3数据库!C:G,2,0)</f>
        <v>#N/A</v>
      </c>
      <c r="L56" s="18" t="e">
        <f>VLOOKUP(F56,Q3数据库!C:G,3,0)</f>
        <v>#N/A</v>
      </c>
      <c r="M56" s="18" t="e">
        <f>VLOOKUP(G56,Q3数据库!H:I,2,0)</f>
        <v>#VALUE!</v>
      </c>
      <c r="N56" s="18" t="e">
        <f>VLOOKUP(H56,Q3数据库!H:I,2,0)</f>
        <v>#VALUE!</v>
      </c>
      <c r="O56" s="18" t="e" cm="1">
        <f t="array" ref="O56">_xlfn.IFS(E56=1,((I56+50+M56/2+15+J56+N56/2+150)/1000)*C56,E56=2,((I56+50+M56/2+15+J56+N56/2+150)/1000)*C56,E56=3,((I56+50+M56/2+15+2*J56+2*N56/2+2*150)/1000)*C56,E56=4,((I56+50+M56/2+15+2*J56+2*N56/2+2*150)/1000)*C56)</f>
        <v>#VALUE!</v>
      </c>
      <c r="P56" s="18" t="e">
        <f>VLOOKUP(F56,Q3数据库!C:G,4,0)</f>
        <v>#N/A</v>
      </c>
      <c r="Q56" s="18" t="e">
        <f>VLOOKUP(F56,Q3数据库!C:G,5,0)</f>
        <v>#N/A</v>
      </c>
      <c r="R56" s="18"/>
    </row>
    <row r="57" spans="1:18" x14ac:dyDescent="0.25">
      <c r="A57" s="22"/>
      <c r="B57" s="55"/>
      <c r="C57" s="3"/>
      <c r="D57" s="55"/>
      <c r="E57" s="18" t="e">
        <f t="shared" si="5"/>
        <v>#VALUE!</v>
      </c>
      <c r="F57" s="18" t="str">
        <f t="shared" si="6"/>
        <v/>
      </c>
      <c r="G57" s="18" t="e">
        <f t="shared" si="7"/>
        <v>#VALUE!</v>
      </c>
      <c r="H57" s="18" t="e">
        <f t="shared" si="8"/>
        <v>#VALUE!</v>
      </c>
      <c r="I57" s="18" t="e">
        <f t="shared" si="9"/>
        <v>#VALUE!</v>
      </c>
      <c r="J57" s="18" t="e">
        <f t="shared" si="10"/>
        <v>#VALUE!</v>
      </c>
      <c r="K57" s="18" t="e">
        <f>VLOOKUP(F57,Q3数据库!C:G,2,0)</f>
        <v>#N/A</v>
      </c>
      <c r="L57" s="18" t="e">
        <f>VLOOKUP(F57,Q3数据库!C:G,3,0)</f>
        <v>#N/A</v>
      </c>
      <c r="M57" s="18" t="e">
        <f>VLOOKUP(G57,Q3数据库!H:I,2,0)</f>
        <v>#VALUE!</v>
      </c>
      <c r="N57" s="18" t="e">
        <f>VLOOKUP(H57,Q3数据库!H:I,2,0)</f>
        <v>#VALUE!</v>
      </c>
      <c r="O57" s="18" t="e" cm="1">
        <f t="array" ref="O57">_xlfn.IFS(E57=1,((I57+50+M57/2+15+J57+N57/2+150)/1000)*C57,E57=2,((I57+50+M57/2+15+J57+N57/2+150)/1000)*C57,E57=3,((I57+50+M57/2+15+2*J57+2*N57/2+2*150)/1000)*C57,E57=4,((I57+50+M57/2+15+2*J57+2*N57/2+2*150)/1000)*C57)</f>
        <v>#VALUE!</v>
      </c>
      <c r="P57" s="18" t="e">
        <f>VLOOKUP(F57,Q3数据库!C:G,4,0)</f>
        <v>#N/A</v>
      </c>
      <c r="Q57" s="18" t="e">
        <f>VLOOKUP(F57,Q3数据库!C:G,5,0)</f>
        <v>#N/A</v>
      </c>
      <c r="R57" s="18"/>
    </row>
    <row r="58" spans="1:18" x14ac:dyDescent="0.25">
      <c r="A58" s="22"/>
      <c r="B58" s="55"/>
      <c r="C58" s="3"/>
      <c r="D58" s="55"/>
      <c r="E58" s="18" t="e">
        <f t="shared" si="5"/>
        <v>#VALUE!</v>
      </c>
      <c r="F58" s="18" t="str">
        <f t="shared" si="6"/>
        <v/>
      </c>
      <c r="G58" s="18" t="e">
        <f t="shared" si="7"/>
        <v>#VALUE!</v>
      </c>
      <c r="H58" s="18" t="e">
        <f t="shared" si="8"/>
        <v>#VALUE!</v>
      </c>
      <c r="I58" s="18" t="e">
        <f t="shared" si="9"/>
        <v>#VALUE!</v>
      </c>
      <c r="J58" s="18" t="e">
        <f t="shared" si="10"/>
        <v>#VALUE!</v>
      </c>
      <c r="K58" s="18" t="e">
        <f>VLOOKUP(F58,Q3数据库!C:G,2,0)</f>
        <v>#N/A</v>
      </c>
      <c r="L58" s="18" t="e">
        <f>VLOOKUP(F58,Q3数据库!C:G,3,0)</f>
        <v>#N/A</v>
      </c>
      <c r="M58" s="18" t="e">
        <f>VLOOKUP(G58,Q3数据库!H:I,2,0)</f>
        <v>#VALUE!</v>
      </c>
      <c r="N58" s="18" t="e">
        <f>VLOOKUP(H58,Q3数据库!H:I,2,0)</f>
        <v>#VALUE!</v>
      </c>
      <c r="O58" s="18" t="e" cm="1">
        <f t="array" ref="O58">_xlfn.IFS(E58=1,((I58+50+M58/2+15+J58+N58/2+150)/1000)*C58,E58=2,((I58+50+M58/2+15+J58+N58/2+150)/1000)*C58,E58=3,((I58+50+M58/2+15+2*J58+2*N58/2+2*150)/1000)*C58,E58=4,((I58+50+M58/2+15+2*J58+2*N58/2+2*150)/1000)*C58)</f>
        <v>#VALUE!</v>
      </c>
      <c r="P58" s="18" t="e">
        <f>VLOOKUP(F58,Q3数据库!C:G,4,0)</f>
        <v>#N/A</v>
      </c>
      <c r="Q58" s="18" t="e">
        <f>VLOOKUP(F58,Q3数据库!C:G,5,0)</f>
        <v>#N/A</v>
      </c>
      <c r="R58" s="18"/>
    </row>
    <row r="59" spans="1:18" x14ac:dyDescent="0.25">
      <c r="A59" s="22"/>
      <c r="B59" s="55"/>
      <c r="C59" s="3"/>
      <c r="D59" s="55"/>
      <c r="E59" s="18" t="e">
        <f t="shared" si="5"/>
        <v>#VALUE!</v>
      </c>
      <c r="F59" s="18" t="str">
        <f t="shared" si="6"/>
        <v/>
      </c>
      <c r="G59" s="18" t="e">
        <f t="shared" si="7"/>
        <v>#VALUE!</v>
      </c>
      <c r="H59" s="18" t="e">
        <f t="shared" si="8"/>
        <v>#VALUE!</v>
      </c>
      <c r="I59" s="18" t="e">
        <f t="shared" si="9"/>
        <v>#VALUE!</v>
      </c>
      <c r="J59" s="18" t="e">
        <f t="shared" si="10"/>
        <v>#VALUE!</v>
      </c>
      <c r="K59" s="18" t="e">
        <f>VLOOKUP(F59,Q3数据库!C:G,2,0)</f>
        <v>#N/A</v>
      </c>
      <c r="L59" s="18" t="e">
        <f>VLOOKUP(F59,Q3数据库!C:G,3,0)</f>
        <v>#N/A</v>
      </c>
      <c r="M59" s="18" t="e">
        <f>VLOOKUP(G59,Q3数据库!H:I,2,0)</f>
        <v>#VALUE!</v>
      </c>
      <c r="N59" s="18" t="e">
        <f>VLOOKUP(H59,Q3数据库!H:I,2,0)</f>
        <v>#VALUE!</v>
      </c>
      <c r="O59" s="18" t="e" cm="1">
        <f t="array" ref="O59">_xlfn.IFS(E59=1,((I59+50+M59/2+15+J59+N59/2+150)/1000)*C59,E59=2,((I59+50+M59/2+15+J59+N59/2+150)/1000)*C59,E59=3,((I59+50+M59/2+15+2*J59+2*N59/2+2*150)/1000)*C59,E59=4,((I59+50+M59/2+15+2*J59+2*N59/2+2*150)/1000)*C59)</f>
        <v>#VALUE!</v>
      </c>
      <c r="P59" s="18" t="e">
        <f>VLOOKUP(F59,Q3数据库!C:G,4,0)</f>
        <v>#N/A</v>
      </c>
      <c r="Q59" s="18" t="e">
        <f>VLOOKUP(F59,Q3数据库!C:G,5,0)</f>
        <v>#N/A</v>
      </c>
      <c r="R59" s="18"/>
    </row>
    <row r="60" spans="1:18" x14ac:dyDescent="0.25">
      <c r="A60" s="22"/>
      <c r="B60" s="55"/>
      <c r="C60" s="3"/>
      <c r="D60" s="55"/>
      <c r="E60" s="18" t="e">
        <f t="shared" si="5"/>
        <v>#VALUE!</v>
      </c>
      <c r="F60" s="18" t="str">
        <f t="shared" si="6"/>
        <v/>
      </c>
      <c r="G60" s="18" t="e">
        <f t="shared" si="7"/>
        <v>#VALUE!</v>
      </c>
      <c r="H60" s="18" t="e">
        <f t="shared" si="8"/>
        <v>#VALUE!</v>
      </c>
      <c r="I60" s="18" t="e">
        <f t="shared" si="9"/>
        <v>#VALUE!</v>
      </c>
      <c r="J60" s="18" t="e">
        <f t="shared" si="10"/>
        <v>#VALUE!</v>
      </c>
      <c r="K60" s="18" t="e">
        <f>VLOOKUP(F60,Q3数据库!C:G,2,0)</f>
        <v>#N/A</v>
      </c>
      <c r="L60" s="18" t="e">
        <f>VLOOKUP(F60,Q3数据库!C:G,3,0)</f>
        <v>#N/A</v>
      </c>
      <c r="M60" s="18" t="e">
        <f>VLOOKUP(G60,Q3数据库!H:I,2,0)</f>
        <v>#VALUE!</v>
      </c>
      <c r="N60" s="18" t="e">
        <f>VLOOKUP(H60,Q3数据库!H:I,2,0)</f>
        <v>#VALUE!</v>
      </c>
      <c r="O60" s="18" t="e" cm="1">
        <f t="array" ref="O60">_xlfn.IFS(E60=1,((I60+50+M60/2+15+J60+N60/2+150)/1000)*C60,E60=2,((I60+50+M60/2+15+J60+N60/2+150)/1000)*C60,E60=3,((I60+50+M60/2+15+2*J60+2*N60/2+2*150)/1000)*C60,E60=4,((I60+50+M60/2+15+2*J60+2*N60/2+2*150)/1000)*C60)</f>
        <v>#VALUE!</v>
      </c>
      <c r="P60" s="18" t="e">
        <f>VLOOKUP(F60,Q3数据库!C:G,4,0)</f>
        <v>#N/A</v>
      </c>
      <c r="Q60" s="18" t="e">
        <f>VLOOKUP(F60,Q3数据库!C:G,5,0)</f>
        <v>#N/A</v>
      </c>
      <c r="R60" s="18"/>
    </row>
    <row r="61" spans="1:18" x14ac:dyDescent="0.25">
      <c r="A61" s="22"/>
      <c r="B61" s="55"/>
      <c r="C61" s="3"/>
      <c r="D61" s="55"/>
      <c r="E61" s="18" t="e">
        <f t="shared" si="5"/>
        <v>#VALUE!</v>
      </c>
      <c r="F61" s="18" t="str">
        <f t="shared" si="6"/>
        <v/>
      </c>
      <c r="G61" s="18" t="e">
        <f t="shared" si="7"/>
        <v>#VALUE!</v>
      </c>
      <c r="H61" s="18" t="e">
        <f t="shared" si="8"/>
        <v>#VALUE!</v>
      </c>
      <c r="I61" s="18" t="e">
        <f t="shared" si="9"/>
        <v>#VALUE!</v>
      </c>
      <c r="J61" s="18" t="e">
        <f t="shared" si="10"/>
        <v>#VALUE!</v>
      </c>
      <c r="K61" s="18" t="e">
        <f>VLOOKUP(F61,Q3数据库!C:G,2,0)</f>
        <v>#N/A</v>
      </c>
      <c r="L61" s="18" t="e">
        <f>VLOOKUP(F61,Q3数据库!C:G,3,0)</f>
        <v>#N/A</v>
      </c>
      <c r="M61" s="18" t="e">
        <f>VLOOKUP(G61,Q3数据库!H:I,2,0)</f>
        <v>#VALUE!</v>
      </c>
      <c r="N61" s="18" t="e">
        <f>VLOOKUP(H61,Q3数据库!H:I,2,0)</f>
        <v>#VALUE!</v>
      </c>
      <c r="O61" s="18" t="e" cm="1">
        <f t="array" ref="O61">_xlfn.IFS(E61=1,((I61+50+M61/2+15+J61+N61/2+150)/1000)*C61,E61=2,((I61+50+M61/2+15+J61+N61/2+150)/1000)*C61,E61=3,((I61+50+M61/2+15+2*J61+2*N61/2+2*150)/1000)*C61,E61=4,((I61+50+M61/2+15+2*J61+2*N61/2+2*150)/1000)*C61)</f>
        <v>#VALUE!</v>
      </c>
      <c r="P61" s="18" t="e">
        <f>VLOOKUP(F61,Q3数据库!C:G,4,0)</f>
        <v>#N/A</v>
      </c>
      <c r="Q61" s="18" t="e">
        <f>VLOOKUP(F61,Q3数据库!C:G,5,0)</f>
        <v>#N/A</v>
      </c>
      <c r="R61" s="18"/>
    </row>
    <row r="62" spans="1:18" x14ac:dyDescent="0.25">
      <c r="A62" s="22"/>
      <c r="B62" s="55"/>
      <c r="C62" s="3"/>
      <c r="D62" s="55"/>
      <c r="E62" s="18" t="e">
        <f t="shared" si="5"/>
        <v>#VALUE!</v>
      </c>
      <c r="F62" s="18" t="str">
        <f t="shared" si="6"/>
        <v/>
      </c>
      <c r="G62" s="18" t="e">
        <f t="shared" si="7"/>
        <v>#VALUE!</v>
      </c>
      <c r="H62" s="18" t="e">
        <f t="shared" si="8"/>
        <v>#VALUE!</v>
      </c>
      <c r="I62" s="18" t="e">
        <f t="shared" si="9"/>
        <v>#VALUE!</v>
      </c>
      <c r="J62" s="18" t="e">
        <f t="shared" si="10"/>
        <v>#VALUE!</v>
      </c>
      <c r="K62" s="18" t="e">
        <f>VLOOKUP(F62,Q3数据库!C:G,2,0)</f>
        <v>#N/A</v>
      </c>
      <c r="L62" s="18" t="e">
        <f>VLOOKUP(F62,Q3数据库!C:G,3,0)</f>
        <v>#N/A</v>
      </c>
      <c r="M62" s="18" t="e">
        <f>VLOOKUP(G62,Q3数据库!H:I,2,0)</f>
        <v>#VALUE!</v>
      </c>
      <c r="N62" s="18" t="e">
        <f>VLOOKUP(H62,Q3数据库!H:I,2,0)</f>
        <v>#VALUE!</v>
      </c>
      <c r="O62" s="18" t="e" cm="1">
        <f t="array" ref="O62">_xlfn.IFS(E62=1,((I62+50+M62/2+15+J62+N62/2+150)/1000)*C62,E62=2,((I62+50+M62/2+15+J62+N62/2+150)/1000)*C62,E62=3,((I62+50+M62/2+15+2*J62+2*N62/2+2*150)/1000)*C62,E62=4,((I62+50+M62/2+15+2*J62+2*N62/2+2*150)/1000)*C62)</f>
        <v>#VALUE!</v>
      </c>
      <c r="P62" s="18" t="e">
        <f>VLOOKUP(F62,Q3数据库!C:G,4,0)</f>
        <v>#N/A</v>
      </c>
      <c r="Q62" s="18" t="e">
        <f>VLOOKUP(F62,Q3数据库!C:G,5,0)</f>
        <v>#N/A</v>
      </c>
      <c r="R62" s="18"/>
    </row>
    <row r="63" spans="1:18" x14ac:dyDescent="0.25">
      <c r="A63" s="22"/>
      <c r="B63" s="55"/>
      <c r="C63" s="3"/>
      <c r="D63" s="55"/>
      <c r="E63" s="18" t="e">
        <f t="shared" si="5"/>
        <v>#VALUE!</v>
      </c>
      <c r="F63" s="18" t="str">
        <f t="shared" si="6"/>
        <v/>
      </c>
      <c r="G63" s="18" t="e">
        <f t="shared" si="7"/>
        <v>#VALUE!</v>
      </c>
      <c r="H63" s="18" t="e">
        <f t="shared" si="8"/>
        <v>#VALUE!</v>
      </c>
      <c r="I63" s="18" t="e">
        <f t="shared" si="9"/>
        <v>#VALUE!</v>
      </c>
      <c r="J63" s="18" t="e">
        <f t="shared" si="10"/>
        <v>#VALUE!</v>
      </c>
      <c r="K63" s="18" t="e">
        <f>VLOOKUP(F63,Q3数据库!C:G,2,0)</f>
        <v>#N/A</v>
      </c>
      <c r="L63" s="18" t="e">
        <f>VLOOKUP(F63,Q3数据库!C:G,3,0)</f>
        <v>#N/A</v>
      </c>
      <c r="M63" s="18" t="e">
        <f>VLOOKUP(G63,Q3数据库!H:I,2,0)</f>
        <v>#VALUE!</v>
      </c>
      <c r="N63" s="18" t="e">
        <f>VLOOKUP(H63,Q3数据库!H:I,2,0)</f>
        <v>#VALUE!</v>
      </c>
      <c r="O63" s="18" t="e" cm="1">
        <f t="array" ref="O63">_xlfn.IFS(E63=1,((I63+50+M63/2+15+J63+N63/2+150)/1000)*C63,E63=2,((I63+50+M63/2+15+J63+N63/2+150)/1000)*C63,E63=3,((I63+50+M63/2+15+2*J63+2*N63/2+2*150)/1000)*C63,E63=4,((I63+50+M63/2+15+2*J63+2*N63/2+2*150)/1000)*C63)</f>
        <v>#VALUE!</v>
      </c>
      <c r="P63" s="18" t="e">
        <f>VLOOKUP(F63,Q3数据库!C:G,4,0)</f>
        <v>#N/A</v>
      </c>
      <c r="Q63" s="18" t="e">
        <f>VLOOKUP(F63,Q3数据库!C:G,5,0)</f>
        <v>#N/A</v>
      </c>
      <c r="R63" s="18"/>
    </row>
    <row r="64" spans="1:18" x14ac:dyDescent="0.25">
      <c r="A64" s="22"/>
      <c r="B64" s="55"/>
      <c r="C64" s="3"/>
      <c r="D64" s="55"/>
      <c r="E64" s="18" t="e">
        <f t="shared" si="5"/>
        <v>#VALUE!</v>
      </c>
      <c r="F64" s="18" t="str">
        <f t="shared" si="6"/>
        <v/>
      </c>
      <c r="G64" s="18" t="e">
        <f t="shared" si="7"/>
        <v>#VALUE!</v>
      </c>
      <c r="H64" s="18" t="e">
        <f t="shared" si="8"/>
        <v>#VALUE!</v>
      </c>
      <c r="I64" s="18" t="e">
        <f t="shared" si="9"/>
        <v>#VALUE!</v>
      </c>
      <c r="J64" s="18" t="e">
        <f t="shared" si="10"/>
        <v>#VALUE!</v>
      </c>
      <c r="K64" s="18" t="e">
        <f>VLOOKUP(F64,Q3数据库!C:G,2,0)</f>
        <v>#N/A</v>
      </c>
      <c r="L64" s="18" t="e">
        <f>VLOOKUP(F64,Q3数据库!C:G,3,0)</f>
        <v>#N/A</v>
      </c>
      <c r="M64" s="18" t="e">
        <f>VLOOKUP(G64,Q3数据库!H:I,2,0)</f>
        <v>#VALUE!</v>
      </c>
      <c r="N64" s="18" t="e">
        <f>VLOOKUP(H64,Q3数据库!H:I,2,0)</f>
        <v>#VALUE!</v>
      </c>
      <c r="O64" s="18" t="e" cm="1">
        <f t="array" ref="O64">_xlfn.IFS(E64=1,((I64+50+M64/2+15+J64+N64/2+150)/1000)*C64,E64=2,((I64+50+M64/2+15+J64+N64/2+150)/1000)*C64,E64=3,((I64+50+M64/2+15+2*J64+2*N64/2+2*150)/1000)*C64,E64=4,((I64+50+M64/2+15+2*J64+2*N64/2+2*150)/1000)*C64)</f>
        <v>#VALUE!</v>
      </c>
      <c r="P64" s="18" t="e">
        <f>VLOOKUP(F64,Q3数据库!C:G,4,0)</f>
        <v>#N/A</v>
      </c>
      <c r="Q64" s="18" t="e">
        <f>VLOOKUP(F64,Q3数据库!C:G,5,0)</f>
        <v>#N/A</v>
      </c>
      <c r="R64" s="18"/>
    </row>
    <row r="65" spans="1:18" x14ac:dyDescent="0.25">
      <c r="A65" s="22"/>
      <c r="B65" s="55"/>
      <c r="C65" s="3"/>
      <c r="D65" s="55"/>
      <c r="E65" s="18" t="e">
        <f t="shared" si="5"/>
        <v>#VALUE!</v>
      </c>
      <c r="F65" s="18" t="str">
        <f t="shared" si="6"/>
        <v/>
      </c>
      <c r="G65" s="18" t="e">
        <f t="shared" si="7"/>
        <v>#VALUE!</v>
      </c>
      <c r="H65" s="18" t="e">
        <f t="shared" si="8"/>
        <v>#VALUE!</v>
      </c>
      <c r="I65" s="18" t="e">
        <f t="shared" si="9"/>
        <v>#VALUE!</v>
      </c>
      <c r="J65" s="18" t="e">
        <f t="shared" si="10"/>
        <v>#VALUE!</v>
      </c>
      <c r="K65" s="18" t="e">
        <f>VLOOKUP(F65,Q3数据库!C:G,2,0)</f>
        <v>#N/A</v>
      </c>
      <c r="L65" s="18" t="e">
        <f>VLOOKUP(F65,Q3数据库!C:G,3,0)</f>
        <v>#N/A</v>
      </c>
      <c r="M65" s="18" t="e">
        <f>VLOOKUP(G65,Q3数据库!H:I,2,0)</f>
        <v>#VALUE!</v>
      </c>
      <c r="N65" s="18" t="e">
        <f>VLOOKUP(H65,Q3数据库!H:I,2,0)</f>
        <v>#VALUE!</v>
      </c>
      <c r="O65" s="18" t="e" cm="1">
        <f t="array" ref="O65">_xlfn.IFS(E65=1,((I65+50+M65/2+15+J65+N65/2+150)/1000)*C65,E65=2,((I65+50+M65/2+15+J65+N65/2+150)/1000)*C65,E65=3,((I65+50+M65/2+15+2*J65+2*N65/2+2*150)/1000)*C65,E65=4,((I65+50+M65/2+15+2*J65+2*N65/2+2*150)/1000)*C65)</f>
        <v>#VALUE!</v>
      </c>
      <c r="P65" s="18" t="e">
        <f>VLOOKUP(F65,Q3数据库!C:G,4,0)</f>
        <v>#N/A</v>
      </c>
      <c r="Q65" s="18" t="e">
        <f>VLOOKUP(F65,Q3数据库!C:G,5,0)</f>
        <v>#N/A</v>
      </c>
      <c r="R65" s="18"/>
    </row>
    <row r="66" spans="1:18" x14ac:dyDescent="0.25">
      <c r="A66" s="22"/>
      <c r="B66" s="55"/>
      <c r="C66" s="3"/>
      <c r="D66" s="55"/>
      <c r="E66" s="18" t="e">
        <f t="shared" si="5"/>
        <v>#VALUE!</v>
      </c>
      <c r="F66" s="18" t="str">
        <f t="shared" si="6"/>
        <v/>
      </c>
      <c r="G66" s="18" t="e">
        <f t="shared" si="7"/>
        <v>#VALUE!</v>
      </c>
      <c r="H66" s="18" t="e">
        <f t="shared" si="8"/>
        <v>#VALUE!</v>
      </c>
      <c r="I66" s="18" t="e">
        <f t="shared" si="9"/>
        <v>#VALUE!</v>
      </c>
      <c r="J66" s="18" t="e">
        <f t="shared" si="10"/>
        <v>#VALUE!</v>
      </c>
      <c r="K66" s="18" t="e">
        <f>VLOOKUP(F66,Q3数据库!C:G,2,0)</f>
        <v>#N/A</v>
      </c>
      <c r="L66" s="18" t="e">
        <f>VLOOKUP(F66,Q3数据库!C:G,3,0)</f>
        <v>#N/A</v>
      </c>
      <c r="M66" s="18" t="e">
        <f>VLOOKUP(G66,Q3数据库!H:I,2,0)</f>
        <v>#VALUE!</v>
      </c>
      <c r="N66" s="18" t="e">
        <f>VLOOKUP(H66,Q3数据库!H:I,2,0)</f>
        <v>#VALUE!</v>
      </c>
      <c r="O66" s="18" t="e" cm="1">
        <f t="array" ref="O66">_xlfn.IFS(E66=1,((I66+50+M66/2+15+J66+N66/2+150)/1000)*C66,E66=2,((I66+50+M66/2+15+J66+N66/2+150)/1000)*C66,E66=3,((I66+50+M66/2+15+2*J66+2*N66/2+2*150)/1000)*C66,E66=4,((I66+50+M66/2+15+2*J66+2*N66/2+2*150)/1000)*C66)</f>
        <v>#VALUE!</v>
      </c>
      <c r="P66" s="18" t="e">
        <f>VLOOKUP(F66,Q3数据库!C:G,4,0)</f>
        <v>#N/A</v>
      </c>
      <c r="Q66" s="18" t="e">
        <f>VLOOKUP(F66,Q3数据库!C:G,5,0)</f>
        <v>#N/A</v>
      </c>
      <c r="R66" s="18"/>
    </row>
    <row r="67" spans="1:18" x14ac:dyDescent="0.25">
      <c r="A67" s="22"/>
      <c r="B67" s="55"/>
      <c r="C67" s="3"/>
      <c r="D67" s="55"/>
      <c r="E67" s="18" t="e">
        <f t="shared" si="5"/>
        <v>#VALUE!</v>
      </c>
      <c r="F67" s="18" t="str">
        <f t="shared" si="6"/>
        <v/>
      </c>
      <c r="G67" s="18" t="e">
        <f t="shared" si="7"/>
        <v>#VALUE!</v>
      </c>
      <c r="H67" s="18" t="e">
        <f t="shared" si="8"/>
        <v>#VALUE!</v>
      </c>
      <c r="I67" s="18" t="e">
        <f t="shared" si="9"/>
        <v>#VALUE!</v>
      </c>
      <c r="J67" s="18" t="e">
        <f t="shared" si="10"/>
        <v>#VALUE!</v>
      </c>
      <c r="K67" s="18" t="e">
        <f>VLOOKUP(F67,Q3数据库!C:G,2,0)</f>
        <v>#N/A</v>
      </c>
      <c r="L67" s="18" t="e">
        <f>VLOOKUP(F67,Q3数据库!C:G,3,0)</f>
        <v>#N/A</v>
      </c>
      <c r="M67" s="18" t="e">
        <f>VLOOKUP(G67,Q3数据库!H:I,2,0)</f>
        <v>#VALUE!</v>
      </c>
      <c r="N67" s="18" t="e">
        <f>VLOOKUP(H67,Q3数据库!H:I,2,0)</f>
        <v>#VALUE!</v>
      </c>
      <c r="O67" s="18" t="e" cm="1">
        <f t="array" ref="O67">_xlfn.IFS(E67=1,((I67+50+M67/2+15+J67+N67/2+150)/1000)*C67,E67=2,((I67+50+M67/2+15+J67+N67/2+150)/1000)*C67,E67=3,((I67+50+M67/2+15+2*J67+2*N67/2+2*150)/1000)*C67,E67=4,((I67+50+M67/2+15+2*J67+2*N67/2+2*150)/1000)*C67)</f>
        <v>#VALUE!</v>
      </c>
      <c r="P67" s="18" t="e">
        <f>VLOOKUP(F67,Q3数据库!C:G,4,0)</f>
        <v>#N/A</v>
      </c>
      <c r="Q67" s="18" t="e">
        <f>VLOOKUP(F67,Q3数据库!C:G,5,0)</f>
        <v>#N/A</v>
      </c>
      <c r="R67" s="18"/>
    </row>
    <row r="68" spans="1:18" x14ac:dyDescent="0.25">
      <c r="A68" s="22"/>
      <c r="B68" s="55"/>
      <c r="C68" s="3"/>
      <c r="D68" s="55"/>
      <c r="E68" s="18" t="e">
        <f t="shared" si="5"/>
        <v>#VALUE!</v>
      </c>
      <c r="F68" s="18" t="str">
        <f t="shared" si="6"/>
        <v/>
      </c>
      <c r="G68" s="18" t="e">
        <f t="shared" si="7"/>
        <v>#VALUE!</v>
      </c>
      <c r="H68" s="18" t="e">
        <f t="shared" si="8"/>
        <v>#VALUE!</v>
      </c>
      <c r="I68" s="18" t="e">
        <f t="shared" si="9"/>
        <v>#VALUE!</v>
      </c>
      <c r="J68" s="18" t="e">
        <f t="shared" si="10"/>
        <v>#VALUE!</v>
      </c>
      <c r="K68" s="18" t="e">
        <f>VLOOKUP(F68,Q3数据库!C:G,2,0)</f>
        <v>#N/A</v>
      </c>
      <c r="L68" s="18" t="e">
        <f>VLOOKUP(F68,Q3数据库!C:G,3,0)</f>
        <v>#N/A</v>
      </c>
      <c r="M68" s="18" t="e">
        <f>VLOOKUP(G68,Q3数据库!H:I,2,0)</f>
        <v>#VALUE!</v>
      </c>
      <c r="N68" s="18" t="e">
        <f>VLOOKUP(H68,Q3数据库!H:I,2,0)</f>
        <v>#VALUE!</v>
      </c>
      <c r="O68" s="18" t="e" cm="1">
        <f t="array" ref="O68">_xlfn.IFS(E68=1,((I68+50+M68/2+15+J68+N68/2+150)/1000)*C68,E68=2,((I68+50+M68/2+15+J68+N68/2+150)/1000)*C68,E68=3,((I68+50+M68/2+15+2*J68+2*N68/2+2*150)/1000)*C68,E68=4,((I68+50+M68/2+15+2*J68+2*N68/2+2*150)/1000)*C68)</f>
        <v>#VALUE!</v>
      </c>
      <c r="P68" s="18" t="e">
        <f>VLOOKUP(F68,Q3数据库!C:G,4,0)</f>
        <v>#N/A</v>
      </c>
      <c r="Q68" s="18" t="e">
        <f>VLOOKUP(F68,Q3数据库!C:G,5,0)</f>
        <v>#N/A</v>
      </c>
      <c r="R68" s="18"/>
    </row>
    <row r="69" spans="1:18" x14ac:dyDescent="0.25">
      <c r="A69" s="22"/>
      <c r="B69" s="55"/>
      <c r="C69" s="3"/>
      <c r="D69" s="55"/>
      <c r="E69" s="18" t="e">
        <f t="shared" si="5"/>
        <v>#VALUE!</v>
      </c>
      <c r="F69" s="18" t="str">
        <f t="shared" si="6"/>
        <v/>
      </c>
      <c r="G69" s="18" t="e">
        <f t="shared" si="7"/>
        <v>#VALUE!</v>
      </c>
      <c r="H69" s="18" t="e">
        <f t="shared" si="8"/>
        <v>#VALUE!</v>
      </c>
      <c r="I69" s="18" t="e">
        <f t="shared" si="9"/>
        <v>#VALUE!</v>
      </c>
      <c r="J69" s="18" t="e">
        <f t="shared" si="10"/>
        <v>#VALUE!</v>
      </c>
      <c r="K69" s="18" t="e">
        <f>VLOOKUP(F69,Q3数据库!C:G,2,0)</f>
        <v>#N/A</v>
      </c>
      <c r="L69" s="18" t="e">
        <f>VLOOKUP(F69,Q3数据库!C:G,3,0)</f>
        <v>#N/A</v>
      </c>
      <c r="M69" s="18" t="e">
        <f>VLOOKUP(G69,Q3数据库!H:I,2,0)</f>
        <v>#VALUE!</v>
      </c>
      <c r="N69" s="18" t="e">
        <f>VLOOKUP(H69,Q3数据库!H:I,2,0)</f>
        <v>#VALUE!</v>
      </c>
      <c r="O69" s="18" t="e" cm="1">
        <f t="array" ref="O69">_xlfn.IFS(E69=1,((I69+50+M69/2+15+J69+N69/2+150)/1000)*C69,E69=2,((I69+50+M69/2+15+J69+N69/2+150)/1000)*C69,E69=3,((I69+50+M69/2+15+2*J69+2*N69/2+2*150)/1000)*C69,E69=4,((I69+50+M69/2+15+2*J69+2*N69/2+2*150)/1000)*C69)</f>
        <v>#VALUE!</v>
      </c>
      <c r="P69" s="18" t="e">
        <f>VLOOKUP(F69,Q3数据库!C:G,4,0)</f>
        <v>#N/A</v>
      </c>
      <c r="Q69" s="18" t="e">
        <f>VLOOKUP(F69,Q3数据库!C:G,5,0)</f>
        <v>#N/A</v>
      </c>
      <c r="R69" s="18"/>
    </row>
    <row r="70" spans="1:18" x14ac:dyDescent="0.25">
      <c r="A70" s="22"/>
      <c r="B70" s="55"/>
      <c r="C70" s="3"/>
      <c r="D70" s="55"/>
      <c r="E70" s="18" t="e">
        <f t="shared" si="5"/>
        <v>#VALUE!</v>
      </c>
      <c r="F70" s="18" t="str">
        <f t="shared" si="6"/>
        <v/>
      </c>
      <c r="G70" s="18" t="e">
        <f t="shared" si="7"/>
        <v>#VALUE!</v>
      </c>
      <c r="H70" s="18" t="e">
        <f t="shared" si="8"/>
        <v>#VALUE!</v>
      </c>
      <c r="I70" s="18" t="e">
        <f t="shared" si="9"/>
        <v>#VALUE!</v>
      </c>
      <c r="J70" s="18" t="e">
        <f t="shared" si="10"/>
        <v>#VALUE!</v>
      </c>
      <c r="K70" s="18" t="e">
        <f>VLOOKUP(F70,Q3数据库!C:G,2,0)</f>
        <v>#N/A</v>
      </c>
      <c r="L70" s="18" t="e">
        <f>VLOOKUP(F70,Q3数据库!C:G,3,0)</f>
        <v>#N/A</v>
      </c>
      <c r="M70" s="18" t="e">
        <f>VLOOKUP(G70,Q3数据库!H:I,2,0)</f>
        <v>#VALUE!</v>
      </c>
      <c r="N70" s="18" t="e">
        <f>VLOOKUP(H70,Q3数据库!H:I,2,0)</f>
        <v>#VALUE!</v>
      </c>
      <c r="O70" s="18" t="e" cm="1">
        <f t="array" ref="O70">_xlfn.IFS(E70=1,((I70+50+M70/2+15+J70+N70/2+150)/1000)*C70,E70=2,((I70+50+M70/2+15+J70+N70/2+150)/1000)*C70,E70=3,((I70+50+M70/2+15+2*J70+2*N70/2+2*150)/1000)*C70,E70=4,((I70+50+M70/2+15+2*J70+2*N70/2+2*150)/1000)*C70)</f>
        <v>#VALUE!</v>
      </c>
      <c r="P70" s="18" t="e">
        <f>VLOOKUP(F70,Q3数据库!C:G,4,0)</f>
        <v>#N/A</v>
      </c>
      <c r="Q70" s="18" t="e">
        <f>VLOOKUP(F70,Q3数据库!C:G,5,0)</f>
        <v>#N/A</v>
      </c>
      <c r="R70" s="18"/>
    </row>
    <row r="71" spans="1:18" x14ac:dyDescent="0.25">
      <c r="A71" s="22"/>
      <c r="B71" s="55"/>
      <c r="C71" s="3"/>
      <c r="D71" s="55"/>
      <c r="E71" s="18" t="e">
        <f t="shared" si="5"/>
        <v>#VALUE!</v>
      </c>
      <c r="F71" s="18" t="str">
        <f t="shared" si="6"/>
        <v/>
      </c>
      <c r="G71" s="18" t="e">
        <f t="shared" si="7"/>
        <v>#VALUE!</v>
      </c>
      <c r="H71" s="18" t="e">
        <f t="shared" si="8"/>
        <v>#VALUE!</v>
      </c>
      <c r="I71" s="18" t="e">
        <f t="shared" si="9"/>
        <v>#VALUE!</v>
      </c>
      <c r="J71" s="18" t="e">
        <f t="shared" si="10"/>
        <v>#VALUE!</v>
      </c>
      <c r="K71" s="18" t="e">
        <f>VLOOKUP(F71,Q3数据库!C:G,2,0)</f>
        <v>#N/A</v>
      </c>
      <c r="L71" s="18" t="e">
        <f>VLOOKUP(F71,Q3数据库!C:G,3,0)</f>
        <v>#N/A</v>
      </c>
      <c r="M71" s="18" t="e">
        <f>VLOOKUP(G71,Q3数据库!H:I,2,0)</f>
        <v>#VALUE!</v>
      </c>
      <c r="N71" s="18" t="e">
        <f>VLOOKUP(H71,Q3数据库!H:I,2,0)</f>
        <v>#VALUE!</v>
      </c>
      <c r="O71" s="18" t="e" cm="1">
        <f t="array" ref="O71">_xlfn.IFS(E71=1,((I71+50+M71/2+15+J71+N71/2+150)/1000)*C71,E71=2,((I71+50+M71/2+15+J71+N71/2+150)/1000)*C71,E71=3,((I71+50+M71/2+15+2*J71+2*N71/2+2*150)/1000)*C71,E71=4,((I71+50+M71/2+15+2*J71+2*N71/2+2*150)/1000)*C71)</f>
        <v>#VALUE!</v>
      </c>
      <c r="P71" s="18" t="e">
        <f>VLOOKUP(F71,Q3数据库!C:G,4,0)</f>
        <v>#N/A</v>
      </c>
      <c r="Q71" s="18" t="e">
        <f>VLOOKUP(F71,Q3数据库!C:G,5,0)</f>
        <v>#N/A</v>
      </c>
      <c r="R71" s="18"/>
    </row>
    <row r="72" spans="1:18" x14ac:dyDescent="0.25">
      <c r="A72" s="22"/>
      <c r="B72" s="55"/>
      <c r="C72" s="3"/>
      <c r="D72" s="55"/>
      <c r="E72" s="18" t="e">
        <f t="shared" si="5"/>
        <v>#VALUE!</v>
      </c>
      <c r="F72" s="18" t="str">
        <f t="shared" si="6"/>
        <v/>
      </c>
      <c r="G72" s="18" t="e">
        <f t="shared" si="7"/>
        <v>#VALUE!</v>
      </c>
      <c r="H72" s="18" t="e">
        <f t="shared" si="8"/>
        <v>#VALUE!</v>
      </c>
      <c r="I72" s="18" t="e">
        <f t="shared" si="9"/>
        <v>#VALUE!</v>
      </c>
      <c r="J72" s="18" t="e">
        <f t="shared" si="10"/>
        <v>#VALUE!</v>
      </c>
      <c r="K72" s="18" t="e">
        <f>VLOOKUP(F72,Q3数据库!C:G,2,0)</f>
        <v>#N/A</v>
      </c>
      <c r="L72" s="18" t="e">
        <f>VLOOKUP(F72,Q3数据库!C:G,3,0)</f>
        <v>#N/A</v>
      </c>
      <c r="M72" s="18" t="e">
        <f>VLOOKUP(G72,Q3数据库!H:I,2,0)</f>
        <v>#VALUE!</v>
      </c>
      <c r="N72" s="18" t="e">
        <f>VLOOKUP(H72,Q3数据库!H:I,2,0)</f>
        <v>#VALUE!</v>
      </c>
      <c r="O72" s="18" t="e" cm="1">
        <f t="array" ref="O72">_xlfn.IFS(E72=1,((I72+50+M72/2+15+J72+N72/2+150)/1000)*C72,E72=2,((I72+50+M72/2+15+J72+N72/2+150)/1000)*C72,E72=3,((I72+50+M72/2+15+2*J72+2*N72/2+2*150)/1000)*C72,E72=4,((I72+50+M72/2+15+2*J72+2*N72/2+2*150)/1000)*C72)</f>
        <v>#VALUE!</v>
      </c>
      <c r="P72" s="18" t="e">
        <f>VLOOKUP(F72,Q3数据库!C:G,4,0)</f>
        <v>#N/A</v>
      </c>
      <c r="Q72" s="18" t="e">
        <f>VLOOKUP(F72,Q3数据库!C:G,5,0)</f>
        <v>#N/A</v>
      </c>
      <c r="R72" s="18"/>
    </row>
    <row r="73" spans="1:18" x14ac:dyDescent="0.25">
      <c r="A73" s="22"/>
      <c r="B73" s="55"/>
      <c r="C73" s="3"/>
      <c r="D73" s="55"/>
      <c r="E73" s="18" t="e">
        <f t="shared" si="5"/>
        <v>#VALUE!</v>
      </c>
      <c r="F73" s="18" t="str">
        <f t="shared" si="6"/>
        <v/>
      </c>
      <c r="G73" s="18" t="e">
        <f t="shared" si="7"/>
        <v>#VALUE!</v>
      </c>
      <c r="H73" s="18" t="e">
        <f t="shared" si="8"/>
        <v>#VALUE!</v>
      </c>
      <c r="I73" s="18" t="e">
        <f t="shared" si="9"/>
        <v>#VALUE!</v>
      </c>
      <c r="J73" s="18" t="e">
        <f t="shared" si="10"/>
        <v>#VALUE!</v>
      </c>
      <c r="K73" s="18" t="e">
        <f>VLOOKUP(F73,Q3数据库!C:G,2,0)</f>
        <v>#N/A</v>
      </c>
      <c r="L73" s="18" t="e">
        <f>VLOOKUP(F73,Q3数据库!C:G,3,0)</f>
        <v>#N/A</v>
      </c>
      <c r="M73" s="18" t="e">
        <f>VLOOKUP(G73,Q3数据库!H:I,2,0)</f>
        <v>#VALUE!</v>
      </c>
      <c r="N73" s="18" t="e">
        <f>VLOOKUP(H73,Q3数据库!H:I,2,0)</f>
        <v>#VALUE!</v>
      </c>
      <c r="O73" s="18" t="e" cm="1">
        <f t="array" ref="O73">_xlfn.IFS(E73=1,((I73+50+M73/2+15+J73+N73/2+150)/1000)*C73,E73=2,((I73+50+M73/2+15+J73+N73/2+150)/1000)*C73,E73=3,((I73+50+M73/2+15+2*J73+2*N73/2+2*150)/1000)*C73,E73=4,((I73+50+M73/2+15+2*J73+2*N73/2+2*150)/1000)*C73)</f>
        <v>#VALUE!</v>
      </c>
      <c r="P73" s="18" t="e">
        <f>VLOOKUP(F73,Q3数据库!C:G,4,0)</f>
        <v>#N/A</v>
      </c>
      <c r="Q73" s="18" t="e">
        <f>VLOOKUP(F73,Q3数据库!C:G,5,0)</f>
        <v>#N/A</v>
      </c>
      <c r="R73" s="18"/>
    </row>
    <row r="74" spans="1:18" x14ac:dyDescent="0.25">
      <c r="A74" s="22"/>
      <c r="B74" s="55"/>
      <c r="C74" s="3"/>
      <c r="D74" s="55"/>
      <c r="E74" s="18" t="e">
        <f t="shared" si="5"/>
        <v>#VALUE!</v>
      </c>
      <c r="F74" s="18" t="str">
        <f t="shared" si="6"/>
        <v/>
      </c>
      <c r="G74" s="18" t="e">
        <f t="shared" si="7"/>
        <v>#VALUE!</v>
      </c>
      <c r="H74" s="18" t="e">
        <f t="shared" si="8"/>
        <v>#VALUE!</v>
      </c>
      <c r="I74" s="18" t="e">
        <f t="shared" si="9"/>
        <v>#VALUE!</v>
      </c>
      <c r="J74" s="18" t="e">
        <f t="shared" si="10"/>
        <v>#VALUE!</v>
      </c>
      <c r="K74" s="18" t="e">
        <f>VLOOKUP(F74,Q3数据库!C:G,2,0)</f>
        <v>#N/A</v>
      </c>
      <c r="L74" s="18" t="e">
        <f>VLOOKUP(F74,Q3数据库!C:G,3,0)</f>
        <v>#N/A</v>
      </c>
      <c r="M74" s="18" t="e">
        <f>VLOOKUP(G74,Q3数据库!H:I,2,0)</f>
        <v>#VALUE!</v>
      </c>
      <c r="N74" s="18" t="e">
        <f>VLOOKUP(H74,Q3数据库!H:I,2,0)</f>
        <v>#VALUE!</v>
      </c>
      <c r="O74" s="18" t="e" cm="1">
        <f t="array" ref="O74">_xlfn.IFS(E74=1,((I74+50+M74/2+15+J74+N74/2+150)/1000)*C74,E74=2,((I74+50+M74/2+15+J74+N74/2+150)/1000)*C74,E74=3,((I74+50+M74/2+15+2*J74+2*N74/2+2*150)/1000)*C74,E74=4,((I74+50+M74/2+15+2*J74+2*N74/2+2*150)/1000)*C74)</f>
        <v>#VALUE!</v>
      </c>
      <c r="P74" s="18" t="e">
        <f>VLOOKUP(F74,Q3数据库!C:G,4,0)</f>
        <v>#N/A</v>
      </c>
      <c r="Q74" s="18" t="e">
        <f>VLOOKUP(F74,Q3数据库!C:G,5,0)</f>
        <v>#N/A</v>
      </c>
      <c r="R74" s="18"/>
    </row>
    <row r="75" spans="1:18" x14ac:dyDescent="0.25">
      <c r="A75" s="22"/>
      <c r="B75" s="55"/>
      <c r="C75" s="3"/>
      <c r="D75" s="55"/>
      <c r="E75" s="18" t="e">
        <f t="shared" si="5"/>
        <v>#VALUE!</v>
      </c>
      <c r="F75" s="18" t="str">
        <f t="shared" si="6"/>
        <v/>
      </c>
      <c r="G75" s="18" t="e">
        <f t="shared" si="7"/>
        <v>#VALUE!</v>
      </c>
      <c r="H75" s="18" t="e">
        <f t="shared" si="8"/>
        <v>#VALUE!</v>
      </c>
      <c r="I75" s="18" t="e">
        <f t="shared" si="9"/>
        <v>#VALUE!</v>
      </c>
      <c r="J75" s="18" t="e">
        <f t="shared" si="10"/>
        <v>#VALUE!</v>
      </c>
      <c r="K75" s="18" t="e">
        <f>VLOOKUP(F75,Q3数据库!C:G,2,0)</f>
        <v>#N/A</v>
      </c>
      <c r="L75" s="18" t="e">
        <f>VLOOKUP(F75,Q3数据库!C:G,3,0)</f>
        <v>#N/A</v>
      </c>
      <c r="M75" s="18" t="e">
        <f>VLOOKUP(G75,Q3数据库!H:I,2,0)</f>
        <v>#VALUE!</v>
      </c>
      <c r="N75" s="18" t="e">
        <f>VLOOKUP(H75,Q3数据库!H:I,2,0)</f>
        <v>#VALUE!</v>
      </c>
      <c r="O75" s="18" t="e" cm="1">
        <f t="array" ref="O75">_xlfn.IFS(E75=1,((I75+50+M75/2+15+J75+N75/2+150)/1000)*C75,E75=2,((I75+50+M75/2+15+J75+N75/2+150)/1000)*C75,E75=3,((I75+50+M75/2+15+2*J75+2*N75/2+2*150)/1000)*C75,E75=4,((I75+50+M75/2+15+2*J75+2*N75/2+2*150)/1000)*C75)</f>
        <v>#VALUE!</v>
      </c>
      <c r="P75" s="18" t="e">
        <f>VLOOKUP(F75,Q3数据库!C:G,4,0)</f>
        <v>#N/A</v>
      </c>
      <c r="Q75" s="18" t="e">
        <f>VLOOKUP(F75,Q3数据库!C:G,5,0)</f>
        <v>#N/A</v>
      </c>
      <c r="R75" s="18"/>
    </row>
    <row r="76" spans="1:18" x14ac:dyDescent="0.25">
      <c r="A76" s="22"/>
      <c r="B76" s="55"/>
      <c r="C76" s="3"/>
      <c r="D76" s="55"/>
      <c r="E76" s="18" t="e">
        <f t="shared" si="5"/>
        <v>#VALUE!</v>
      </c>
      <c r="F76" s="18" t="str">
        <f t="shared" si="6"/>
        <v/>
      </c>
      <c r="G76" s="18" t="e">
        <f t="shared" si="7"/>
        <v>#VALUE!</v>
      </c>
      <c r="H76" s="18" t="e">
        <f t="shared" si="8"/>
        <v>#VALUE!</v>
      </c>
      <c r="I76" s="18" t="e">
        <f t="shared" si="9"/>
        <v>#VALUE!</v>
      </c>
      <c r="J76" s="18" t="e">
        <f t="shared" si="10"/>
        <v>#VALUE!</v>
      </c>
      <c r="K76" s="18" t="e">
        <f>VLOOKUP(F76,Q3数据库!C:G,2,0)</f>
        <v>#N/A</v>
      </c>
      <c r="L76" s="18" t="e">
        <f>VLOOKUP(F76,Q3数据库!C:G,3,0)</f>
        <v>#N/A</v>
      </c>
      <c r="M76" s="18" t="e">
        <f>VLOOKUP(G76,Q3数据库!H:I,2,0)</f>
        <v>#VALUE!</v>
      </c>
      <c r="N76" s="18" t="e">
        <f>VLOOKUP(H76,Q3数据库!H:I,2,0)</f>
        <v>#VALUE!</v>
      </c>
      <c r="O76" s="18" t="e" cm="1">
        <f t="array" ref="O76">_xlfn.IFS(E76=1,((I76+50+M76/2+15+J76+N76/2+150)/1000)*C76,E76=2,((I76+50+M76/2+15+J76+N76/2+150)/1000)*C76,E76=3,((I76+50+M76/2+15+2*J76+2*N76/2+2*150)/1000)*C76,E76=4,((I76+50+M76/2+15+2*J76+2*N76/2+2*150)/1000)*C76)</f>
        <v>#VALUE!</v>
      </c>
      <c r="P76" s="18" t="e">
        <f>VLOOKUP(F76,Q3数据库!C:G,4,0)</f>
        <v>#N/A</v>
      </c>
      <c r="Q76" s="18" t="e">
        <f>VLOOKUP(F76,Q3数据库!C:G,5,0)</f>
        <v>#N/A</v>
      </c>
      <c r="R76" s="18"/>
    </row>
    <row r="77" spans="1:18" x14ac:dyDescent="0.25">
      <c r="A77" s="22"/>
      <c r="B77" s="55"/>
      <c r="C77" s="3"/>
      <c r="D77" s="55"/>
      <c r="E77" s="18" t="e">
        <f t="shared" si="5"/>
        <v>#VALUE!</v>
      </c>
      <c r="F77" s="18" t="str">
        <f t="shared" si="6"/>
        <v/>
      </c>
      <c r="G77" s="18" t="e">
        <f t="shared" si="7"/>
        <v>#VALUE!</v>
      </c>
      <c r="H77" s="18" t="e">
        <f t="shared" si="8"/>
        <v>#VALUE!</v>
      </c>
      <c r="I77" s="18" t="e">
        <f t="shared" si="9"/>
        <v>#VALUE!</v>
      </c>
      <c r="J77" s="18" t="e">
        <f t="shared" si="10"/>
        <v>#VALUE!</v>
      </c>
      <c r="K77" s="18" t="e">
        <f>VLOOKUP(F77,Q3数据库!C:G,2,0)</f>
        <v>#N/A</v>
      </c>
      <c r="L77" s="18" t="e">
        <f>VLOOKUP(F77,Q3数据库!C:G,3,0)</f>
        <v>#N/A</v>
      </c>
      <c r="M77" s="18" t="e">
        <f>VLOOKUP(G77,Q3数据库!H:I,2,0)</f>
        <v>#VALUE!</v>
      </c>
      <c r="N77" s="18" t="e">
        <f>VLOOKUP(H77,Q3数据库!H:I,2,0)</f>
        <v>#VALUE!</v>
      </c>
      <c r="O77" s="18" t="e" cm="1">
        <f t="array" ref="O77">_xlfn.IFS(E77=1,((I77+50+M77/2+15+J77+N77/2+150)/1000)*C77,E77=2,((I77+50+M77/2+15+J77+N77/2+150)/1000)*C77,E77=3,((I77+50+M77/2+15+2*J77+2*N77/2+2*150)/1000)*C77,E77=4,((I77+50+M77/2+15+2*J77+2*N77/2+2*150)/1000)*C77)</f>
        <v>#VALUE!</v>
      </c>
      <c r="P77" s="18" t="e">
        <f>VLOOKUP(F77,Q3数据库!C:G,4,0)</f>
        <v>#N/A</v>
      </c>
      <c r="Q77" s="18" t="e">
        <f>VLOOKUP(F77,Q3数据库!C:G,5,0)</f>
        <v>#N/A</v>
      </c>
      <c r="R77" s="18"/>
    </row>
    <row r="78" spans="1:18" x14ac:dyDescent="0.25">
      <c r="A78" s="22"/>
      <c r="B78" s="55"/>
      <c r="C78" s="3"/>
      <c r="D78" s="55"/>
      <c r="E78" s="18" t="e">
        <f t="shared" si="5"/>
        <v>#VALUE!</v>
      </c>
      <c r="F78" s="18" t="str">
        <f t="shared" si="6"/>
        <v/>
      </c>
      <c r="G78" s="18" t="e">
        <f t="shared" si="7"/>
        <v>#VALUE!</v>
      </c>
      <c r="H78" s="18" t="e">
        <f t="shared" si="8"/>
        <v>#VALUE!</v>
      </c>
      <c r="I78" s="18" t="e">
        <f t="shared" si="9"/>
        <v>#VALUE!</v>
      </c>
      <c r="J78" s="18" t="e">
        <f t="shared" si="10"/>
        <v>#VALUE!</v>
      </c>
      <c r="K78" s="18" t="e">
        <f>VLOOKUP(F78,Q3数据库!C:G,2,0)</f>
        <v>#N/A</v>
      </c>
      <c r="L78" s="18" t="e">
        <f>VLOOKUP(F78,Q3数据库!C:G,3,0)</f>
        <v>#N/A</v>
      </c>
      <c r="M78" s="18" t="e">
        <f>VLOOKUP(G78,Q3数据库!H:I,2,0)</f>
        <v>#VALUE!</v>
      </c>
      <c r="N78" s="18" t="e">
        <f>VLOOKUP(H78,Q3数据库!H:I,2,0)</f>
        <v>#VALUE!</v>
      </c>
      <c r="O78" s="18" t="e" cm="1">
        <f t="array" ref="O78">_xlfn.IFS(E78=1,((I78+50+M78/2+15+J78+N78/2+150)/1000)*C78,E78=2,((I78+50+M78/2+15+J78+N78/2+150)/1000)*C78,E78=3,((I78+50+M78/2+15+2*J78+2*N78/2+2*150)/1000)*C78,E78=4,((I78+50+M78/2+15+2*J78+2*N78/2+2*150)/1000)*C78)</f>
        <v>#VALUE!</v>
      </c>
      <c r="P78" s="18" t="e">
        <f>VLOOKUP(F78,Q3数据库!C:G,4,0)</f>
        <v>#N/A</v>
      </c>
      <c r="Q78" s="18" t="e">
        <f>VLOOKUP(F78,Q3数据库!C:G,5,0)</f>
        <v>#N/A</v>
      </c>
      <c r="R78" s="18"/>
    </row>
    <row r="79" spans="1:18" x14ac:dyDescent="0.25">
      <c r="A79" s="22"/>
      <c r="B79" s="55"/>
      <c r="C79" s="3"/>
      <c r="D79" s="55"/>
      <c r="E79" s="18" t="e">
        <f t="shared" si="5"/>
        <v>#VALUE!</v>
      </c>
      <c r="F79" s="18" t="str">
        <f t="shared" si="6"/>
        <v/>
      </c>
      <c r="G79" s="18" t="e">
        <f t="shared" si="7"/>
        <v>#VALUE!</v>
      </c>
      <c r="H79" s="18" t="e">
        <f t="shared" si="8"/>
        <v>#VALUE!</v>
      </c>
      <c r="I79" s="18" t="e">
        <f t="shared" si="9"/>
        <v>#VALUE!</v>
      </c>
      <c r="J79" s="18" t="e">
        <f t="shared" si="10"/>
        <v>#VALUE!</v>
      </c>
      <c r="K79" s="18" t="e">
        <f>VLOOKUP(F79,Q3数据库!C:G,2,0)</f>
        <v>#N/A</v>
      </c>
      <c r="L79" s="18" t="e">
        <f>VLOOKUP(F79,Q3数据库!C:G,3,0)</f>
        <v>#N/A</v>
      </c>
      <c r="M79" s="18" t="e">
        <f>VLOOKUP(G79,Q3数据库!H:I,2,0)</f>
        <v>#VALUE!</v>
      </c>
      <c r="N79" s="18" t="e">
        <f>VLOOKUP(H79,Q3数据库!H:I,2,0)</f>
        <v>#VALUE!</v>
      </c>
      <c r="O79" s="18" t="e" cm="1">
        <f t="array" ref="O79">_xlfn.IFS(E79=1,((I79+50+M79/2+15+J79+N79/2+150)/1000)*C79,E79=2,((I79+50+M79/2+15+J79+N79/2+150)/1000)*C79,E79=3,((I79+50+M79/2+15+2*J79+2*N79/2+2*150)/1000)*C79,E79=4,((I79+50+M79/2+15+2*J79+2*N79/2+2*150)/1000)*C79)</f>
        <v>#VALUE!</v>
      </c>
      <c r="P79" s="18" t="e">
        <f>VLOOKUP(F79,Q3数据库!C:G,4,0)</f>
        <v>#N/A</v>
      </c>
      <c r="Q79" s="18" t="e">
        <f>VLOOKUP(F79,Q3数据库!C:G,5,0)</f>
        <v>#N/A</v>
      </c>
      <c r="R79" s="18"/>
    </row>
    <row r="80" spans="1:18" x14ac:dyDescent="0.25">
      <c r="A80" s="22"/>
      <c r="B80" s="55"/>
      <c r="C80" s="3"/>
      <c r="D80" s="55"/>
      <c r="E80" s="18" t="e">
        <f t="shared" si="5"/>
        <v>#VALUE!</v>
      </c>
      <c r="F80" s="18" t="str">
        <f t="shared" si="6"/>
        <v/>
      </c>
      <c r="G80" s="18" t="e">
        <f t="shared" si="7"/>
        <v>#VALUE!</v>
      </c>
      <c r="H80" s="18" t="e">
        <f t="shared" si="8"/>
        <v>#VALUE!</v>
      </c>
      <c r="I80" s="18" t="e">
        <f t="shared" si="9"/>
        <v>#VALUE!</v>
      </c>
      <c r="J80" s="18" t="e">
        <f t="shared" si="10"/>
        <v>#VALUE!</v>
      </c>
      <c r="K80" s="18" t="e">
        <f>VLOOKUP(F80,Q3数据库!C:G,2,0)</f>
        <v>#N/A</v>
      </c>
      <c r="L80" s="18" t="e">
        <f>VLOOKUP(F80,Q3数据库!C:G,3,0)</f>
        <v>#N/A</v>
      </c>
      <c r="M80" s="18" t="e">
        <f>VLOOKUP(G80,Q3数据库!H:I,2,0)</f>
        <v>#VALUE!</v>
      </c>
      <c r="N80" s="18" t="e">
        <f>VLOOKUP(H80,Q3数据库!H:I,2,0)</f>
        <v>#VALUE!</v>
      </c>
      <c r="O80" s="18" t="e" cm="1">
        <f t="array" ref="O80">_xlfn.IFS(E80=1,((I80+50+M80/2+15+J80+N80/2+150)/1000)*C80,E80=2,((I80+50+M80/2+15+J80+N80/2+150)/1000)*C80,E80=3,((I80+50+M80/2+15+2*J80+2*N80/2+2*150)/1000)*C80,E80=4,((I80+50+M80/2+15+2*J80+2*N80/2+2*150)/1000)*C80)</f>
        <v>#VALUE!</v>
      </c>
      <c r="P80" s="18" t="e">
        <f>VLOOKUP(F80,Q3数据库!C:G,4,0)</f>
        <v>#N/A</v>
      </c>
      <c r="Q80" s="18" t="e">
        <f>VLOOKUP(F80,Q3数据库!C:G,5,0)</f>
        <v>#N/A</v>
      </c>
      <c r="R80" s="18"/>
    </row>
    <row r="81" spans="1:18" x14ac:dyDescent="0.25">
      <c r="A81" s="22"/>
      <c r="B81" s="55"/>
      <c r="C81" s="3"/>
      <c r="D81" s="55"/>
      <c r="E81" s="18" t="e">
        <f t="shared" si="5"/>
        <v>#VALUE!</v>
      </c>
      <c r="F81" s="18" t="str">
        <f t="shared" si="6"/>
        <v/>
      </c>
      <c r="G81" s="18" t="e">
        <f t="shared" si="7"/>
        <v>#VALUE!</v>
      </c>
      <c r="H81" s="18" t="e">
        <f t="shared" si="8"/>
        <v>#VALUE!</v>
      </c>
      <c r="I81" s="18" t="e">
        <f t="shared" si="9"/>
        <v>#VALUE!</v>
      </c>
      <c r="J81" s="18" t="e">
        <f t="shared" si="10"/>
        <v>#VALUE!</v>
      </c>
      <c r="K81" s="18" t="e">
        <f>VLOOKUP(F81,Q3数据库!C:G,2,0)</f>
        <v>#N/A</v>
      </c>
      <c r="L81" s="18" t="e">
        <f>VLOOKUP(F81,Q3数据库!C:G,3,0)</f>
        <v>#N/A</v>
      </c>
      <c r="M81" s="18" t="e">
        <f>VLOOKUP(G81,Q3数据库!H:I,2,0)</f>
        <v>#VALUE!</v>
      </c>
      <c r="N81" s="18" t="e">
        <f>VLOOKUP(H81,Q3数据库!H:I,2,0)</f>
        <v>#VALUE!</v>
      </c>
      <c r="O81" s="18" t="e" cm="1">
        <f t="array" ref="O81">_xlfn.IFS(E81=1,((I81+50+M81/2+15+J81+N81/2+150)/1000)*C81,E81=2,((I81+50+M81/2+15+J81+N81/2+150)/1000)*C81,E81=3,((I81+50+M81/2+15+2*J81+2*N81/2+2*150)/1000)*C81,E81=4,((I81+50+M81/2+15+2*J81+2*N81/2+2*150)/1000)*C81)</f>
        <v>#VALUE!</v>
      </c>
      <c r="P81" s="18" t="e">
        <f>VLOOKUP(F81,Q3数据库!C:G,4,0)</f>
        <v>#N/A</v>
      </c>
      <c r="Q81" s="18" t="e">
        <f>VLOOKUP(F81,Q3数据库!C:G,5,0)</f>
        <v>#N/A</v>
      </c>
      <c r="R81" s="18"/>
    </row>
    <row r="82" spans="1:18" x14ac:dyDescent="0.25">
      <c r="A82" s="22"/>
      <c r="B82" s="55"/>
      <c r="C82" s="3"/>
      <c r="D82" s="55"/>
      <c r="E82" s="18" t="e">
        <f t="shared" si="5"/>
        <v>#VALUE!</v>
      </c>
      <c r="F82" s="18" t="str">
        <f t="shared" si="6"/>
        <v/>
      </c>
      <c r="G82" s="18" t="e">
        <f t="shared" si="7"/>
        <v>#VALUE!</v>
      </c>
      <c r="H82" s="18" t="e">
        <f t="shared" si="8"/>
        <v>#VALUE!</v>
      </c>
      <c r="I82" s="18" t="e">
        <f t="shared" si="9"/>
        <v>#VALUE!</v>
      </c>
      <c r="J82" s="18" t="e">
        <f t="shared" si="10"/>
        <v>#VALUE!</v>
      </c>
      <c r="K82" s="18" t="e">
        <f>VLOOKUP(F82,Q3数据库!C:G,2,0)</f>
        <v>#N/A</v>
      </c>
      <c r="L82" s="18" t="e">
        <f>VLOOKUP(F82,Q3数据库!C:G,3,0)</f>
        <v>#N/A</v>
      </c>
      <c r="M82" s="18" t="e">
        <f>VLOOKUP(G82,Q3数据库!H:I,2,0)</f>
        <v>#VALUE!</v>
      </c>
      <c r="N82" s="18" t="e">
        <f>VLOOKUP(H82,Q3数据库!H:I,2,0)</f>
        <v>#VALUE!</v>
      </c>
      <c r="O82" s="18" t="e" cm="1">
        <f t="array" ref="O82">_xlfn.IFS(E82=1,((I82+50+M82/2+15+J82+N82/2+150)/1000)*C82,E82=2,((I82+50+M82/2+15+J82+N82/2+150)/1000)*C82,E82=3,((I82+50+M82/2+15+2*J82+2*N82/2+2*150)/1000)*C82,E82=4,((I82+50+M82/2+15+2*J82+2*N82/2+2*150)/1000)*C82)</f>
        <v>#VALUE!</v>
      </c>
      <c r="P82" s="18" t="e">
        <f>VLOOKUP(F82,Q3数据库!C:G,4,0)</f>
        <v>#N/A</v>
      </c>
      <c r="Q82" s="18" t="e">
        <f>VLOOKUP(F82,Q3数据库!C:G,5,0)</f>
        <v>#N/A</v>
      </c>
      <c r="R82" s="18"/>
    </row>
    <row r="83" spans="1:18" x14ac:dyDescent="0.25">
      <c r="A83" s="22"/>
      <c r="B83" s="55"/>
      <c r="C83" s="3"/>
      <c r="D83" s="55"/>
      <c r="E83" s="18" t="e">
        <f t="shared" si="5"/>
        <v>#VALUE!</v>
      </c>
      <c r="F83" s="18" t="str">
        <f t="shared" si="6"/>
        <v/>
      </c>
      <c r="G83" s="18" t="e">
        <f t="shared" si="7"/>
        <v>#VALUE!</v>
      </c>
      <c r="H83" s="18" t="e">
        <f t="shared" si="8"/>
        <v>#VALUE!</v>
      </c>
      <c r="I83" s="18" t="e">
        <f t="shared" si="9"/>
        <v>#VALUE!</v>
      </c>
      <c r="J83" s="18" t="e">
        <f t="shared" si="10"/>
        <v>#VALUE!</v>
      </c>
      <c r="K83" s="18" t="e">
        <f>VLOOKUP(F83,Q3数据库!C:G,2,0)</f>
        <v>#N/A</v>
      </c>
      <c r="L83" s="18" t="e">
        <f>VLOOKUP(F83,Q3数据库!C:G,3,0)</f>
        <v>#N/A</v>
      </c>
      <c r="M83" s="18" t="e">
        <f>VLOOKUP(G83,Q3数据库!H:I,2,0)</f>
        <v>#VALUE!</v>
      </c>
      <c r="N83" s="18" t="e">
        <f>VLOOKUP(H83,Q3数据库!H:I,2,0)</f>
        <v>#VALUE!</v>
      </c>
      <c r="O83" s="18" t="e" cm="1">
        <f t="array" ref="O83">_xlfn.IFS(E83=1,((I83+50+M83/2+15+J83+N83/2+150)/1000)*C83,E83=2,((I83+50+M83/2+15+J83+N83/2+150)/1000)*C83,E83=3,((I83+50+M83/2+15+2*J83+2*N83/2+2*150)/1000)*C83,E83=4,((I83+50+M83/2+15+2*J83+2*N83/2+2*150)/1000)*C83)</f>
        <v>#VALUE!</v>
      </c>
      <c r="P83" s="18" t="e">
        <f>VLOOKUP(F83,Q3数据库!C:G,4,0)</f>
        <v>#N/A</v>
      </c>
      <c r="Q83" s="18" t="e">
        <f>VLOOKUP(F83,Q3数据库!C:G,5,0)</f>
        <v>#N/A</v>
      </c>
      <c r="R83" s="18"/>
    </row>
    <row r="84" spans="1:18" x14ac:dyDescent="0.25">
      <c r="A84" s="22"/>
      <c r="B84" s="55"/>
      <c r="C84" s="3"/>
      <c r="D84" s="55"/>
      <c r="E84" s="18" t="e">
        <f t="shared" si="5"/>
        <v>#VALUE!</v>
      </c>
      <c r="F84" s="18" t="str">
        <f t="shared" si="6"/>
        <v/>
      </c>
      <c r="G84" s="18" t="e">
        <f t="shared" si="7"/>
        <v>#VALUE!</v>
      </c>
      <c r="H84" s="18" t="e">
        <f t="shared" si="8"/>
        <v>#VALUE!</v>
      </c>
      <c r="I84" s="18" t="e">
        <f t="shared" si="9"/>
        <v>#VALUE!</v>
      </c>
      <c r="J84" s="18" t="e">
        <f t="shared" si="10"/>
        <v>#VALUE!</v>
      </c>
      <c r="K84" s="18" t="e">
        <f>VLOOKUP(F84,Q3数据库!C:G,2,0)</f>
        <v>#N/A</v>
      </c>
      <c r="L84" s="18" t="e">
        <f>VLOOKUP(F84,Q3数据库!C:G,3,0)</f>
        <v>#N/A</v>
      </c>
      <c r="M84" s="18" t="e">
        <f>VLOOKUP(G84,Q3数据库!H:I,2,0)</f>
        <v>#VALUE!</v>
      </c>
      <c r="N84" s="18" t="e">
        <f>VLOOKUP(H84,Q3数据库!H:I,2,0)</f>
        <v>#VALUE!</v>
      </c>
      <c r="O84" s="18" t="e" cm="1">
        <f t="array" ref="O84">_xlfn.IFS(E84=1,((I84+50+M84/2+15+J84+N84/2+150)/1000)*C84,E84=2,((I84+50+M84/2+15+J84+N84/2+150)/1000)*C84,E84=3,((I84+50+M84/2+15+2*J84+2*N84/2+2*150)/1000)*C84,E84=4,((I84+50+M84/2+15+2*J84+2*N84/2+2*150)/1000)*C84)</f>
        <v>#VALUE!</v>
      </c>
      <c r="P84" s="18" t="e">
        <f>VLOOKUP(F84,Q3数据库!C:G,4,0)</f>
        <v>#N/A</v>
      </c>
      <c r="Q84" s="18" t="e">
        <f>VLOOKUP(F84,Q3数据库!C:G,5,0)</f>
        <v>#N/A</v>
      </c>
      <c r="R84" s="18"/>
    </row>
    <row r="85" spans="1:18" x14ac:dyDescent="0.25">
      <c r="A85" s="22"/>
      <c r="B85" s="55"/>
      <c r="C85" s="3"/>
      <c r="D85" s="55"/>
      <c r="E85" s="18" t="e">
        <f t="shared" si="5"/>
        <v>#VALUE!</v>
      </c>
      <c r="F85" s="18" t="str">
        <f t="shared" si="6"/>
        <v/>
      </c>
      <c r="G85" s="18" t="e">
        <f t="shared" si="7"/>
        <v>#VALUE!</v>
      </c>
      <c r="H85" s="18" t="e">
        <f t="shared" si="8"/>
        <v>#VALUE!</v>
      </c>
      <c r="I85" s="18" t="e">
        <f t="shared" si="9"/>
        <v>#VALUE!</v>
      </c>
      <c r="J85" s="18" t="e">
        <f t="shared" si="10"/>
        <v>#VALUE!</v>
      </c>
      <c r="K85" s="18" t="e">
        <f>VLOOKUP(F85,Q3数据库!C:G,2,0)</f>
        <v>#N/A</v>
      </c>
      <c r="L85" s="18" t="e">
        <f>VLOOKUP(F85,Q3数据库!C:G,3,0)</f>
        <v>#N/A</v>
      </c>
      <c r="M85" s="18" t="e">
        <f>VLOOKUP(G85,Q3数据库!H:I,2,0)</f>
        <v>#VALUE!</v>
      </c>
      <c r="N85" s="18" t="e">
        <f>VLOOKUP(H85,Q3数据库!H:I,2,0)</f>
        <v>#VALUE!</v>
      </c>
      <c r="O85" s="18" t="e" cm="1">
        <f t="array" ref="O85">_xlfn.IFS(E85=1,((I85+50+M85/2+15+J85+N85/2+150)/1000)*C85,E85=2,((I85+50+M85/2+15+J85+N85/2+150)/1000)*C85,E85=3,((I85+50+M85/2+15+2*J85+2*N85/2+2*150)/1000)*C85,E85=4,((I85+50+M85/2+15+2*J85+2*N85/2+2*150)/1000)*C85)</f>
        <v>#VALUE!</v>
      </c>
      <c r="P85" s="18" t="e">
        <f>VLOOKUP(F85,Q3数据库!C:G,4,0)</f>
        <v>#N/A</v>
      </c>
      <c r="Q85" s="18" t="e">
        <f>VLOOKUP(F85,Q3数据库!C:G,5,0)</f>
        <v>#N/A</v>
      </c>
      <c r="R85" s="18"/>
    </row>
    <row r="86" spans="1:18" x14ac:dyDescent="0.25">
      <c r="A86" s="22"/>
      <c r="B86" s="55"/>
      <c r="C86" s="3"/>
      <c r="D86" s="55"/>
      <c r="E86" s="18" t="e">
        <f t="shared" si="5"/>
        <v>#VALUE!</v>
      </c>
      <c r="F86" s="18" t="str">
        <f t="shared" si="6"/>
        <v/>
      </c>
      <c r="G86" s="18" t="e">
        <f t="shared" si="7"/>
        <v>#VALUE!</v>
      </c>
      <c r="H86" s="18" t="e">
        <f t="shared" si="8"/>
        <v>#VALUE!</v>
      </c>
      <c r="I86" s="18" t="e">
        <f t="shared" si="9"/>
        <v>#VALUE!</v>
      </c>
      <c r="J86" s="18" t="e">
        <f t="shared" si="10"/>
        <v>#VALUE!</v>
      </c>
      <c r="K86" s="18" t="e">
        <f>VLOOKUP(F86,Q3数据库!C:G,2,0)</f>
        <v>#N/A</v>
      </c>
      <c r="L86" s="18" t="e">
        <f>VLOOKUP(F86,Q3数据库!C:G,3,0)</f>
        <v>#N/A</v>
      </c>
      <c r="M86" s="18" t="e">
        <f>VLOOKUP(G86,Q3数据库!H:I,2,0)</f>
        <v>#VALUE!</v>
      </c>
      <c r="N86" s="18" t="e">
        <f>VLOOKUP(H86,Q3数据库!H:I,2,0)</f>
        <v>#VALUE!</v>
      </c>
      <c r="O86" s="18" t="e" cm="1">
        <f t="array" ref="O86">_xlfn.IFS(E86=1,((I86+50+M86/2+15+J86+N86/2+150)/1000)*C86,E86=2,((I86+50+M86/2+15+J86+N86/2+150)/1000)*C86,E86=3,((I86+50+M86/2+15+2*J86+2*N86/2+2*150)/1000)*C86,E86=4,((I86+50+M86/2+15+2*J86+2*N86/2+2*150)/1000)*C86)</f>
        <v>#VALUE!</v>
      </c>
      <c r="P86" s="18" t="e">
        <f>VLOOKUP(F86,Q3数据库!C:G,4,0)</f>
        <v>#N/A</v>
      </c>
      <c r="Q86" s="18" t="e">
        <f>VLOOKUP(F86,Q3数据库!C:G,5,0)</f>
        <v>#N/A</v>
      </c>
      <c r="R86" s="18"/>
    </row>
    <row r="87" spans="1:18" x14ac:dyDescent="0.25">
      <c r="A87" s="22"/>
      <c r="B87" s="55"/>
      <c r="C87" s="3"/>
      <c r="D87" s="55"/>
      <c r="E87" s="18" t="e">
        <f t="shared" si="5"/>
        <v>#VALUE!</v>
      </c>
      <c r="F87" s="18" t="str">
        <f t="shared" si="6"/>
        <v/>
      </c>
      <c r="G87" s="18" t="e">
        <f t="shared" si="7"/>
        <v>#VALUE!</v>
      </c>
      <c r="H87" s="18" t="e">
        <f t="shared" si="8"/>
        <v>#VALUE!</v>
      </c>
      <c r="I87" s="18" t="e">
        <f t="shared" si="9"/>
        <v>#VALUE!</v>
      </c>
      <c r="J87" s="18" t="e">
        <f t="shared" si="10"/>
        <v>#VALUE!</v>
      </c>
      <c r="K87" s="18" t="e">
        <f>VLOOKUP(F87,Q3数据库!C:G,2,0)</f>
        <v>#N/A</v>
      </c>
      <c r="L87" s="18" t="e">
        <f>VLOOKUP(F87,Q3数据库!C:G,3,0)</f>
        <v>#N/A</v>
      </c>
      <c r="M87" s="18" t="e">
        <f>VLOOKUP(G87,Q3数据库!H:I,2,0)</f>
        <v>#VALUE!</v>
      </c>
      <c r="N87" s="18" t="e">
        <f>VLOOKUP(H87,Q3数据库!H:I,2,0)</f>
        <v>#VALUE!</v>
      </c>
      <c r="O87" s="18" t="e" cm="1">
        <f t="array" ref="O87">_xlfn.IFS(E87=1,((I87+50+M87/2+15+J87+N87/2+150)/1000)*C87,E87=2,((I87+50+M87/2+15+J87+N87/2+150)/1000)*C87,E87=3,((I87+50+M87/2+15+2*J87+2*N87/2+2*150)/1000)*C87,E87=4,((I87+50+M87/2+15+2*J87+2*N87/2+2*150)/1000)*C87)</f>
        <v>#VALUE!</v>
      </c>
      <c r="P87" s="18" t="e">
        <f>VLOOKUP(F87,Q3数据库!C:G,4,0)</f>
        <v>#N/A</v>
      </c>
      <c r="Q87" s="18" t="e">
        <f>VLOOKUP(F87,Q3数据库!C:G,5,0)</f>
        <v>#N/A</v>
      </c>
      <c r="R87" s="18"/>
    </row>
    <row r="88" spans="1:18" x14ac:dyDescent="0.25">
      <c r="A88" s="22"/>
      <c r="B88" s="55"/>
      <c r="C88" s="3"/>
      <c r="D88" s="55"/>
      <c r="E88" s="18" t="e">
        <f t="shared" si="5"/>
        <v>#VALUE!</v>
      </c>
      <c r="F88" s="18" t="str">
        <f t="shared" si="6"/>
        <v/>
      </c>
      <c r="G88" s="18" t="e">
        <f t="shared" si="7"/>
        <v>#VALUE!</v>
      </c>
      <c r="H88" s="18" t="e">
        <f t="shared" si="8"/>
        <v>#VALUE!</v>
      </c>
      <c r="I88" s="18" t="e">
        <f t="shared" si="9"/>
        <v>#VALUE!</v>
      </c>
      <c r="J88" s="18" t="e">
        <f t="shared" si="10"/>
        <v>#VALUE!</v>
      </c>
      <c r="K88" s="18" t="e">
        <f>VLOOKUP(F88,Q3数据库!C:G,2,0)</f>
        <v>#N/A</v>
      </c>
      <c r="L88" s="18" t="e">
        <f>VLOOKUP(F88,Q3数据库!C:G,3,0)</f>
        <v>#N/A</v>
      </c>
      <c r="M88" s="18" t="e">
        <f>VLOOKUP(G88,Q3数据库!H:I,2,0)</f>
        <v>#VALUE!</v>
      </c>
      <c r="N88" s="18" t="e">
        <f>VLOOKUP(H88,Q3数据库!H:I,2,0)</f>
        <v>#VALUE!</v>
      </c>
      <c r="O88" s="18" t="e" cm="1">
        <f t="array" ref="O88">_xlfn.IFS(E88=1,((I88+50+M88/2+15+J88+N88/2+150)/1000)*C88,E88=2,((I88+50+M88/2+15+J88+N88/2+150)/1000)*C88,E88=3,((I88+50+M88/2+15+2*J88+2*N88/2+2*150)/1000)*C88,E88=4,((I88+50+M88/2+15+2*J88+2*N88/2+2*150)/1000)*C88)</f>
        <v>#VALUE!</v>
      </c>
      <c r="P88" s="18" t="e">
        <f>VLOOKUP(F88,Q3数据库!C:G,4,0)</f>
        <v>#N/A</v>
      </c>
      <c r="Q88" s="18" t="e">
        <f>VLOOKUP(F88,Q3数据库!C:G,5,0)</f>
        <v>#N/A</v>
      </c>
      <c r="R88" s="18"/>
    </row>
    <row r="89" spans="1:18" x14ac:dyDescent="0.25">
      <c r="A89" s="22"/>
      <c r="B89" s="55"/>
      <c r="C89" s="3"/>
      <c r="D89" s="55"/>
      <c r="E89" s="18" t="e">
        <f t="shared" si="5"/>
        <v>#VALUE!</v>
      </c>
      <c r="F89" s="18" t="str">
        <f t="shared" si="6"/>
        <v/>
      </c>
      <c r="G89" s="18" t="e">
        <f t="shared" si="7"/>
        <v>#VALUE!</v>
      </c>
      <c r="H89" s="18" t="e">
        <f t="shared" si="8"/>
        <v>#VALUE!</v>
      </c>
      <c r="I89" s="18" t="e">
        <f t="shared" si="9"/>
        <v>#VALUE!</v>
      </c>
      <c r="J89" s="18" t="e">
        <f t="shared" si="10"/>
        <v>#VALUE!</v>
      </c>
      <c r="K89" s="18" t="e">
        <f>VLOOKUP(F89,Q3数据库!C:G,2,0)</f>
        <v>#N/A</v>
      </c>
      <c r="L89" s="18" t="e">
        <f>VLOOKUP(F89,Q3数据库!C:G,3,0)</f>
        <v>#N/A</v>
      </c>
      <c r="M89" s="18" t="e">
        <f>VLOOKUP(G89,Q3数据库!H:I,2,0)</f>
        <v>#VALUE!</v>
      </c>
      <c r="N89" s="18" t="e">
        <f>VLOOKUP(H89,Q3数据库!H:I,2,0)</f>
        <v>#VALUE!</v>
      </c>
      <c r="O89" s="18" t="e" cm="1">
        <f t="array" ref="O89">_xlfn.IFS(E89=1,((I89+50+M89/2+15+J89+N89/2+150)/1000)*C89,E89=2,((I89+50+M89/2+15+J89+N89/2+150)/1000)*C89,E89=3,((I89+50+M89/2+15+2*J89+2*N89/2+2*150)/1000)*C89,E89=4,((I89+50+M89/2+15+2*J89+2*N89/2+2*150)/1000)*C89)</f>
        <v>#VALUE!</v>
      </c>
      <c r="P89" s="18" t="e">
        <f>VLOOKUP(F89,Q3数据库!C:G,4,0)</f>
        <v>#N/A</v>
      </c>
      <c r="Q89" s="18" t="e">
        <f>VLOOKUP(F89,Q3数据库!C:G,5,0)</f>
        <v>#N/A</v>
      </c>
      <c r="R89" s="18"/>
    </row>
    <row r="90" spans="1:18" x14ac:dyDescent="0.25">
      <c r="A90" s="22"/>
      <c r="B90" s="55"/>
      <c r="C90" s="3"/>
      <c r="D90" s="55"/>
      <c r="E90" s="18" t="e">
        <f t="shared" si="5"/>
        <v>#VALUE!</v>
      </c>
      <c r="F90" s="18" t="str">
        <f t="shared" si="6"/>
        <v/>
      </c>
      <c r="G90" s="18" t="e">
        <f t="shared" si="7"/>
        <v>#VALUE!</v>
      </c>
      <c r="H90" s="18" t="e">
        <f t="shared" si="8"/>
        <v>#VALUE!</v>
      </c>
      <c r="I90" s="18" t="e">
        <f t="shared" si="9"/>
        <v>#VALUE!</v>
      </c>
      <c r="J90" s="18" t="e">
        <f t="shared" si="10"/>
        <v>#VALUE!</v>
      </c>
      <c r="K90" s="18" t="e">
        <f>VLOOKUP(F90,Q3数据库!C:G,2,0)</f>
        <v>#N/A</v>
      </c>
      <c r="L90" s="18" t="e">
        <f>VLOOKUP(F90,Q3数据库!C:G,3,0)</f>
        <v>#N/A</v>
      </c>
      <c r="M90" s="18" t="e">
        <f>VLOOKUP(G90,Q3数据库!H:I,2,0)</f>
        <v>#VALUE!</v>
      </c>
      <c r="N90" s="18" t="e">
        <f>VLOOKUP(H90,Q3数据库!H:I,2,0)</f>
        <v>#VALUE!</v>
      </c>
      <c r="O90" s="18" t="e" cm="1">
        <f t="array" ref="O90">_xlfn.IFS(E90=1,((I90+50+M90/2+15+J90+N90/2+150)/1000)*C90,E90=2,((I90+50+M90/2+15+J90+N90/2+150)/1000)*C90,E90=3,((I90+50+M90/2+15+2*J90+2*N90/2+2*150)/1000)*C90,E90=4,((I90+50+M90/2+15+2*J90+2*N90/2+2*150)/1000)*C90)</f>
        <v>#VALUE!</v>
      </c>
      <c r="P90" s="18" t="e">
        <f>VLOOKUP(F90,Q3数据库!C:G,4,0)</f>
        <v>#N/A</v>
      </c>
      <c r="Q90" s="18" t="e">
        <f>VLOOKUP(F90,Q3数据库!C:G,5,0)</f>
        <v>#N/A</v>
      </c>
      <c r="R90" s="18"/>
    </row>
    <row r="91" spans="1:18" x14ac:dyDescent="0.25">
      <c r="A91" s="22"/>
      <c r="B91" s="55"/>
      <c r="C91" s="3"/>
      <c r="D91" s="55"/>
      <c r="E91" s="18" t="e">
        <f t="shared" si="5"/>
        <v>#VALUE!</v>
      </c>
      <c r="F91" s="18" t="str">
        <f t="shared" si="6"/>
        <v/>
      </c>
      <c r="G91" s="18" t="e">
        <f t="shared" si="7"/>
        <v>#VALUE!</v>
      </c>
      <c r="H91" s="18" t="e">
        <f t="shared" si="8"/>
        <v>#VALUE!</v>
      </c>
      <c r="I91" s="18" t="e">
        <f t="shared" si="9"/>
        <v>#VALUE!</v>
      </c>
      <c r="J91" s="18" t="e">
        <f t="shared" si="10"/>
        <v>#VALUE!</v>
      </c>
      <c r="K91" s="18" t="e">
        <f>VLOOKUP(F91,Q3数据库!C:G,2,0)</f>
        <v>#N/A</v>
      </c>
      <c r="L91" s="18" t="e">
        <f>VLOOKUP(F91,Q3数据库!C:G,3,0)</f>
        <v>#N/A</v>
      </c>
      <c r="M91" s="18" t="e">
        <f>VLOOKUP(G91,Q3数据库!H:I,2,0)</f>
        <v>#VALUE!</v>
      </c>
      <c r="N91" s="18" t="e">
        <f>VLOOKUP(H91,Q3数据库!H:I,2,0)</f>
        <v>#VALUE!</v>
      </c>
      <c r="O91" s="18" t="e" cm="1">
        <f t="array" ref="O91">_xlfn.IFS(E91=1,((I91+50+M91/2+15+J91+N91/2+150)/1000)*C91,E91=2,((I91+50+M91/2+15+J91+N91/2+150)/1000)*C91,E91=3,((I91+50+M91/2+15+2*J91+2*N91/2+2*150)/1000)*C91,E91=4,((I91+50+M91/2+15+2*J91+2*N91/2+2*150)/1000)*C91)</f>
        <v>#VALUE!</v>
      </c>
      <c r="P91" s="18" t="e">
        <f>VLOOKUP(F91,Q3数据库!C:G,4,0)</f>
        <v>#N/A</v>
      </c>
      <c r="Q91" s="18" t="e">
        <f>VLOOKUP(F91,Q3数据库!C:G,5,0)</f>
        <v>#N/A</v>
      </c>
      <c r="R91" s="18"/>
    </row>
    <row r="92" spans="1:18" x14ac:dyDescent="0.25">
      <c r="A92" s="22"/>
      <c r="B92" s="55"/>
      <c r="C92" s="3"/>
      <c r="D92" s="55"/>
      <c r="E92" s="18" t="e">
        <f t="shared" si="5"/>
        <v>#VALUE!</v>
      </c>
      <c r="F92" s="18" t="str">
        <f t="shared" si="6"/>
        <v/>
      </c>
      <c r="G92" s="18" t="e">
        <f t="shared" si="7"/>
        <v>#VALUE!</v>
      </c>
      <c r="H92" s="18" t="e">
        <f t="shared" si="8"/>
        <v>#VALUE!</v>
      </c>
      <c r="I92" s="18" t="e">
        <f t="shared" si="9"/>
        <v>#VALUE!</v>
      </c>
      <c r="J92" s="18" t="e">
        <f t="shared" si="10"/>
        <v>#VALUE!</v>
      </c>
      <c r="K92" s="18" t="e">
        <f>VLOOKUP(F92,Q3数据库!C:G,2,0)</f>
        <v>#N/A</v>
      </c>
      <c r="L92" s="18" t="e">
        <f>VLOOKUP(F92,Q3数据库!C:G,3,0)</f>
        <v>#N/A</v>
      </c>
      <c r="M92" s="18" t="e">
        <f>VLOOKUP(G92,Q3数据库!H:I,2,0)</f>
        <v>#VALUE!</v>
      </c>
      <c r="N92" s="18" t="e">
        <f>VLOOKUP(H92,Q3数据库!H:I,2,0)</f>
        <v>#VALUE!</v>
      </c>
      <c r="O92" s="18" t="e" cm="1">
        <f t="array" ref="O92">_xlfn.IFS(E92=1,((I92+50+M92/2+15+J92+N92/2+150)/1000)*C92,E92=2,((I92+50+M92/2+15+J92+N92/2+150)/1000)*C92,E92=3,((I92+50+M92/2+15+2*J92+2*N92/2+2*150)/1000)*C92,E92=4,((I92+50+M92/2+15+2*J92+2*N92/2+2*150)/1000)*C92)</f>
        <v>#VALUE!</v>
      </c>
      <c r="P92" s="18" t="e">
        <f>VLOOKUP(F92,Q3数据库!C:G,4,0)</f>
        <v>#N/A</v>
      </c>
      <c r="Q92" s="18" t="e">
        <f>VLOOKUP(F92,Q3数据库!C:G,5,0)</f>
        <v>#N/A</v>
      </c>
      <c r="R92" s="18"/>
    </row>
    <row r="93" spans="1:18" x14ac:dyDescent="0.25">
      <c r="A93" s="22"/>
      <c r="B93" s="55"/>
      <c r="C93" s="3"/>
      <c r="D93" s="55"/>
      <c r="E93" s="18" t="e">
        <f t="shared" si="5"/>
        <v>#VALUE!</v>
      </c>
      <c r="F93" s="18" t="str">
        <f t="shared" si="6"/>
        <v/>
      </c>
      <c r="G93" s="18" t="e">
        <f t="shared" si="7"/>
        <v>#VALUE!</v>
      </c>
      <c r="H93" s="18" t="e">
        <f t="shared" si="8"/>
        <v>#VALUE!</v>
      </c>
      <c r="I93" s="18" t="e">
        <f t="shared" si="9"/>
        <v>#VALUE!</v>
      </c>
      <c r="J93" s="18" t="e">
        <f t="shared" si="10"/>
        <v>#VALUE!</v>
      </c>
      <c r="K93" s="18" t="e">
        <f>VLOOKUP(F93,Q3数据库!C:G,2,0)</f>
        <v>#N/A</v>
      </c>
      <c r="L93" s="18" t="e">
        <f>VLOOKUP(F93,Q3数据库!C:G,3,0)</f>
        <v>#N/A</v>
      </c>
      <c r="M93" s="18" t="e">
        <f>VLOOKUP(G93,Q3数据库!H:I,2,0)</f>
        <v>#VALUE!</v>
      </c>
      <c r="N93" s="18" t="e">
        <f>VLOOKUP(H93,Q3数据库!H:I,2,0)</f>
        <v>#VALUE!</v>
      </c>
      <c r="O93" s="18" t="e" cm="1">
        <f t="array" ref="O93">_xlfn.IFS(E93=1,((I93+50+M93/2+15+J93+N93/2+150)/1000)*C93,E93=2,((I93+50+M93/2+15+J93+N93/2+150)/1000)*C93,E93=3,((I93+50+M93/2+15+2*J93+2*N93/2+2*150)/1000)*C93,E93=4,((I93+50+M93/2+15+2*J93+2*N93/2+2*150)/1000)*C93)</f>
        <v>#VALUE!</v>
      </c>
      <c r="P93" s="18" t="e">
        <f>VLOOKUP(F93,Q3数据库!C:G,4,0)</f>
        <v>#N/A</v>
      </c>
      <c r="Q93" s="18" t="e">
        <f>VLOOKUP(F93,Q3数据库!C:G,5,0)</f>
        <v>#N/A</v>
      </c>
      <c r="R93" s="18"/>
    </row>
    <row r="94" spans="1:18" x14ac:dyDescent="0.25">
      <c r="A94" s="22"/>
      <c r="B94" s="55"/>
      <c r="C94" s="3"/>
      <c r="D94" s="55"/>
      <c r="E94" s="18" t="e">
        <f t="shared" si="5"/>
        <v>#VALUE!</v>
      </c>
      <c r="F94" s="18" t="str">
        <f t="shared" si="6"/>
        <v/>
      </c>
      <c r="G94" s="18" t="e">
        <f t="shared" si="7"/>
        <v>#VALUE!</v>
      </c>
      <c r="H94" s="18" t="e">
        <f t="shared" si="8"/>
        <v>#VALUE!</v>
      </c>
      <c r="I94" s="18" t="e">
        <f t="shared" si="9"/>
        <v>#VALUE!</v>
      </c>
      <c r="J94" s="18" t="e">
        <f t="shared" si="10"/>
        <v>#VALUE!</v>
      </c>
      <c r="K94" s="18" t="e">
        <f>VLOOKUP(F94,Q3数据库!C:G,2,0)</f>
        <v>#N/A</v>
      </c>
      <c r="L94" s="18" t="e">
        <f>VLOOKUP(F94,Q3数据库!C:G,3,0)</f>
        <v>#N/A</v>
      </c>
      <c r="M94" s="18" t="e">
        <f>VLOOKUP(G94,Q3数据库!H:I,2,0)</f>
        <v>#VALUE!</v>
      </c>
      <c r="N94" s="18" t="e">
        <f>VLOOKUP(H94,Q3数据库!H:I,2,0)</f>
        <v>#VALUE!</v>
      </c>
      <c r="O94" s="18" t="e" cm="1">
        <f t="array" ref="O94">_xlfn.IFS(E94=1,((I94+50+M94/2+15+J94+N94/2+150)/1000)*C94,E94=2,((I94+50+M94/2+15+J94+N94/2+150)/1000)*C94,E94=3,((I94+50+M94/2+15+2*J94+2*N94/2+2*150)/1000)*C94,E94=4,((I94+50+M94/2+15+2*J94+2*N94/2+2*150)/1000)*C94)</f>
        <v>#VALUE!</v>
      </c>
      <c r="P94" s="18" t="e">
        <f>VLOOKUP(F94,Q3数据库!C:G,4,0)</f>
        <v>#N/A</v>
      </c>
      <c r="Q94" s="18" t="e">
        <f>VLOOKUP(F94,Q3数据库!C:G,5,0)</f>
        <v>#N/A</v>
      </c>
      <c r="R94" s="18"/>
    </row>
    <row r="95" spans="1:18" x14ac:dyDescent="0.25">
      <c r="A95" s="22"/>
      <c r="B95" s="55"/>
      <c r="C95" s="3"/>
      <c r="D95" s="55"/>
      <c r="E95" s="18" t="e">
        <f t="shared" si="5"/>
        <v>#VALUE!</v>
      </c>
      <c r="F95" s="18" t="str">
        <f t="shared" si="6"/>
        <v/>
      </c>
      <c r="G95" s="18" t="e">
        <f t="shared" si="7"/>
        <v>#VALUE!</v>
      </c>
      <c r="H95" s="18" t="e">
        <f t="shared" si="8"/>
        <v>#VALUE!</v>
      </c>
      <c r="I95" s="18" t="e">
        <f t="shared" si="9"/>
        <v>#VALUE!</v>
      </c>
      <c r="J95" s="18" t="e">
        <f t="shared" si="10"/>
        <v>#VALUE!</v>
      </c>
      <c r="K95" s="18" t="e">
        <f>VLOOKUP(F95,Q3数据库!C:G,2,0)</f>
        <v>#N/A</v>
      </c>
      <c r="L95" s="18" t="e">
        <f>VLOOKUP(F95,Q3数据库!C:G,3,0)</f>
        <v>#N/A</v>
      </c>
      <c r="M95" s="18" t="e">
        <f>VLOOKUP(G95,Q3数据库!H:I,2,0)</f>
        <v>#VALUE!</v>
      </c>
      <c r="N95" s="18" t="e">
        <f>VLOOKUP(H95,Q3数据库!H:I,2,0)</f>
        <v>#VALUE!</v>
      </c>
      <c r="O95" s="18" t="e" cm="1">
        <f t="array" ref="O95">_xlfn.IFS(E95=1,((I95+50+M95/2+15+J95+N95/2+150)/1000)*C95,E95=2,((I95+50+M95/2+15+J95+N95/2+150)/1000)*C95,E95=3,((I95+50+M95/2+15+2*J95+2*N95/2+2*150)/1000)*C95,E95=4,((I95+50+M95/2+15+2*J95+2*N95/2+2*150)/1000)*C95)</f>
        <v>#VALUE!</v>
      </c>
      <c r="P95" s="18" t="e">
        <f>VLOOKUP(F95,Q3数据库!C:G,4,0)</f>
        <v>#N/A</v>
      </c>
      <c r="Q95" s="18" t="e">
        <f>VLOOKUP(F95,Q3数据库!C:G,5,0)</f>
        <v>#N/A</v>
      </c>
      <c r="R95" s="18"/>
    </row>
    <row r="96" spans="1:18" x14ac:dyDescent="0.25">
      <c r="A96" s="22"/>
      <c r="B96" s="55"/>
      <c r="C96" s="3"/>
      <c r="D96" s="55"/>
      <c r="E96" s="18" t="e">
        <f t="shared" si="5"/>
        <v>#VALUE!</v>
      </c>
      <c r="F96" s="18" t="str">
        <f t="shared" si="6"/>
        <v/>
      </c>
      <c r="G96" s="18" t="e">
        <f t="shared" si="7"/>
        <v>#VALUE!</v>
      </c>
      <c r="H96" s="18" t="e">
        <f t="shared" si="8"/>
        <v>#VALUE!</v>
      </c>
      <c r="I96" s="18" t="e">
        <f t="shared" si="9"/>
        <v>#VALUE!</v>
      </c>
      <c r="J96" s="18" t="e">
        <f t="shared" si="10"/>
        <v>#VALUE!</v>
      </c>
      <c r="K96" s="18" t="e">
        <f>VLOOKUP(F96,Q3数据库!C:G,2,0)</f>
        <v>#N/A</v>
      </c>
      <c r="L96" s="18" t="e">
        <f>VLOOKUP(F96,Q3数据库!C:G,3,0)</f>
        <v>#N/A</v>
      </c>
      <c r="M96" s="18" t="e">
        <f>VLOOKUP(G96,Q3数据库!H:I,2,0)</f>
        <v>#VALUE!</v>
      </c>
      <c r="N96" s="18" t="e">
        <f>VLOOKUP(H96,Q3数据库!H:I,2,0)</f>
        <v>#VALUE!</v>
      </c>
      <c r="O96" s="18" t="e" cm="1">
        <f t="array" ref="O96">_xlfn.IFS(E96=1,((I96+50+M96/2+15+J96+N96/2+150)/1000)*C96,E96=2,((I96+50+M96/2+15+J96+N96/2+150)/1000)*C96,E96=3,((I96+50+M96/2+15+2*J96+2*N96/2+2*150)/1000)*C96,E96=4,((I96+50+M96/2+15+2*J96+2*N96/2+2*150)/1000)*C96)</f>
        <v>#VALUE!</v>
      </c>
      <c r="P96" s="18" t="e">
        <f>VLOOKUP(F96,Q3数据库!C:G,4,0)</f>
        <v>#N/A</v>
      </c>
      <c r="Q96" s="18" t="e">
        <f>VLOOKUP(F96,Q3数据库!C:G,5,0)</f>
        <v>#N/A</v>
      </c>
      <c r="R96" s="18"/>
    </row>
    <row r="97" spans="1:18" x14ac:dyDescent="0.25">
      <c r="A97" s="22"/>
      <c r="B97" s="55"/>
      <c r="C97" s="3"/>
      <c r="D97" s="55"/>
      <c r="E97" s="18" t="e">
        <f t="shared" si="5"/>
        <v>#VALUE!</v>
      </c>
      <c r="F97" s="18" t="str">
        <f t="shared" si="6"/>
        <v/>
      </c>
      <c r="G97" s="18" t="e">
        <f t="shared" si="7"/>
        <v>#VALUE!</v>
      </c>
      <c r="H97" s="18" t="e">
        <f t="shared" si="8"/>
        <v>#VALUE!</v>
      </c>
      <c r="I97" s="18" t="e">
        <f t="shared" si="9"/>
        <v>#VALUE!</v>
      </c>
      <c r="J97" s="18" t="e">
        <f t="shared" si="10"/>
        <v>#VALUE!</v>
      </c>
      <c r="K97" s="18" t="e">
        <f>VLOOKUP(F97,Q3数据库!C:G,2,0)</f>
        <v>#N/A</v>
      </c>
      <c r="L97" s="18" t="e">
        <f>VLOOKUP(F97,Q3数据库!C:G,3,0)</f>
        <v>#N/A</v>
      </c>
      <c r="M97" s="18" t="e">
        <f>VLOOKUP(G97,Q3数据库!H:I,2,0)</f>
        <v>#VALUE!</v>
      </c>
      <c r="N97" s="18" t="e">
        <f>VLOOKUP(H97,Q3数据库!H:I,2,0)</f>
        <v>#VALUE!</v>
      </c>
      <c r="O97" s="18" t="e" cm="1">
        <f t="array" ref="O97">_xlfn.IFS(E97=1,((I97+50+M97/2+15+J97+N97/2+150)/1000)*C97,E97=2,((I97+50+M97/2+15+J97+N97/2+150)/1000)*C97,E97=3,((I97+50+M97/2+15+2*J97+2*N97/2+2*150)/1000)*C97,E97=4,((I97+50+M97/2+15+2*J97+2*N97/2+2*150)/1000)*C97)</f>
        <v>#VALUE!</v>
      </c>
      <c r="P97" s="18" t="e">
        <f>VLOOKUP(F97,Q3数据库!C:G,4,0)</f>
        <v>#N/A</v>
      </c>
      <c r="Q97" s="18" t="e">
        <f>VLOOKUP(F97,Q3数据库!C:G,5,0)</f>
        <v>#N/A</v>
      </c>
      <c r="R97" s="18"/>
    </row>
    <row r="98" spans="1:18" x14ac:dyDescent="0.25">
      <c r="A98" s="22"/>
      <c r="B98" s="55"/>
      <c r="C98" s="3"/>
      <c r="D98" s="55"/>
      <c r="E98" s="18" t="e">
        <f t="shared" si="5"/>
        <v>#VALUE!</v>
      </c>
      <c r="F98" s="18" t="str">
        <f t="shared" si="6"/>
        <v/>
      </c>
      <c r="G98" s="18" t="e">
        <f t="shared" si="7"/>
        <v>#VALUE!</v>
      </c>
      <c r="H98" s="18" t="e">
        <f t="shared" si="8"/>
        <v>#VALUE!</v>
      </c>
      <c r="I98" s="18" t="e">
        <f t="shared" si="9"/>
        <v>#VALUE!</v>
      </c>
      <c r="J98" s="18" t="e">
        <f t="shared" si="10"/>
        <v>#VALUE!</v>
      </c>
      <c r="K98" s="18" t="e">
        <f>VLOOKUP(F98,Q3数据库!C:G,2,0)</f>
        <v>#N/A</v>
      </c>
      <c r="L98" s="18" t="e">
        <f>VLOOKUP(F98,Q3数据库!C:G,3,0)</f>
        <v>#N/A</v>
      </c>
      <c r="M98" s="18" t="e">
        <f>VLOOKUP(G98,Q3数据库!H:I,2,0)</f>
        <v>#VALUE!</v>
      </c>
      <c r="N98" s="18" t="e">
        <f>VLOOKUP(H98,Q3数据库!H:I,2,0)</f>
        <v>#VALUE!</v>
      </c>
      <c r="O98" s="18" t="e" cm="1">
        <f t="array" ref="O98">_xlfn.IFS(E98=1,((I98+50+M98/2+15+J98+N98/2+150)/1000)*C98,E98=2,((I98+50+M98/2+15+J98+N98/2+150)/1000)*C98,E98=3,((I98+50+M98/2+15+2*J98+2*N98/2+2*150)/1000)*C98,E98=4,((I98+50+M98/2+15+2*J98+2*N98/2+2*150)/1000)*C98)</f>
        <v>#VALUE!</v>
      </c>
      <c r="P98" s="18" t="e">
        <f>VLOOKUP(F98,Q3数据库!C:G,4,0)</f>
        <v>#N/A</v>
      </c>
      <c r="Q98" s="18" t="e">
        <f>VLOOKUP(F98,Q3数据库!C:G,5,0)</f>
        <v>#N/A</v>
      </c>
      <c r="R98" s="18"/>
    </row>
    <row r="99" spans="1:18" x14ac:dyDescent="0.25">
      <c r="A99" s="22"/>
      <c r="B99" s="55"/>
      <c r="C99" s="3"/>
      <c r="D99" s="55"/>
      <c r="E99" s="18" t="e">
        <f t="shared" si="5"/>
        <v>#VALUE!</v>
      </c>
      <c r="F99" s="18" t="str">
        <f t="shared" si="6"/>
        <v/>
      </c>
      <c r="G99" s="18" t="e">
        <f t="shared" si="7"/>
        <v>#VALUE!</v>
      </c>
      <c r="H99" s="18" t="e">
        <f t="shared" si="8"/>
        <v>#VALUE!</v>
      </c>
      <c r="I99" s="18" t="e">
        <f t="shared" si="9"/>
        <v>#VALUE!</v>
      </c>
      <c r="J99" s="18" t="e">
        <f t="shared" si="10"/>
        <v>#VALUE!</v>
      </c>
      <c r="K99" s="18" t="e">
        <f>VLOOKUP(F99,Q3数据库!C:G,2,0)</f>
        <v>#N/A</v>
      </c>
      <c r="L99" s="18" t="e">
        <f>VLOOKUP(F99,Q3数据库!C:G,3,0)</f>
        <v>#N/A</v>
      </c>
      <c r="M99" s="18" t="e">
        <f>VLOOKUP(G99,Q3数据库!H:I,2,0)</f>
        <v>#VALUE!</v>
      </c>
      <c r="N99" s="18" t="e">
        <f>VLOOKUP(H99,Q3数据库!H:I,2,0)</f>
        <v>#VALUE!</v>
      </c>
      <c r="O99" s="18" t="e" cm="1">
        <f t="array" ref="O99">_xlfn.IFS(E99=1,((I99+50+M99/2+15+J99+N99/2+150)/1000)*C99,E99=2,((I99+50+M99/2+15+J99+N99/2+150)/1000)*C99,E99=3,((I99+50+M99/2+15+2*J99+2*N99/2+2*150)/1000)*C99,E99=4,((I99+50+M99/2+15+2*J99+2*N99/2+2*150)/1000)*C99)</f>
        <v>#VALUE!</v>
      </c>
      <c r="P99" s="18" t="e">
        <f>VLOOKUP(F99,Q3数据库!C:G,4,0)</f>
        <v>#N/A</v>
      </c>
      <c r="Q99" s="18" t="e">
        <f>VLOOKUP(F99,Q3数据库!C:G,5,0)</f>
        <v>#N/A</v>
      </c>
      <c r="R99" s="18"/>
    </row>
    <row r="100" spans="1:18" x14ac:dyDescent="0.25">
      <c r="A100" s="22"/>
      <c r="B100" s="55"/>
      <c r="C100" s="3"/>
      <c r="D100" s="55"/>
      <c r="E100" s="18" t="e">
        <f t="shared" si="5"/>
        <v>#VALUE!</v>
      </c>
      <c r="F100" s="18" t="str">
        <f t="shared" si="6"/>
        <v/>
      </c>
      <c r="G100" s="18" t="e">
        <f t="shared" si="7"/>
        <v>#VALUE!</v>
      </c>
      <c r="H100" s="18" t="e">
        <f t="shared" si="8"/>
        <v>#VALUE!</v>
      </c>
      <c r="I100" s="18" t="e">
        <f t="shared" si="9"/>
        <v>#VALUE!</v>
      </c>
      <c r="J100" s="18" t="e">
        <f t="shared" si="10"/>
        <v>#VALUE!</v>
      </c>
      <c r="K100" s="18" t="e">
        <f>VLOOKUP(F100,Q3数据库!C:G,2,0)</f>
        <v>#N/A</v>
      </c>
      <c r="L100" s="18" t="e">
        <f>VLOOKUP(F100,Q3数据库!C:G,3,0)</f>
        <v>#N/A</v>
      </c>
      <c r="M100" s="18" t="e">
        <f>VLOOKUP(G100,Q3数据库!H:I,2,0)</f>
        <v>#VALUE!</v>
      </c>
      <c r="N100" s="18" t="e">
        <f>VLOOKUP(H100,Q3数据库!H:I,2,0)</f>
        <v>#VALUE!</v>
      </c>
      <c r="O100" s="18" t="e" cm="1">
        <f t="array" ref="O100">_xlfn.IFS(E100=1,((I100+50+M100/2+15+J100+N100/2+150)/1000)*C100,E100=2,((I100+50+M100/2+15+J100+N100/2+150)/1000)*C100,E100=3,((I100+50+M100/2+15+2*J100+2*N100/2+2*150)/1000)*C100,E100=4,((I100+50+M100/2+15+2*J100+2*N100/2+2*150)/1000)*C100)</f>
        <v>#VALUE!</v>
      </c>
      <c r="P100" s="18" t="e">
        <f>VLOOKUP(F100,Q3数据库!C:G,4,0)</f>
        <v>#N/A</v>
      </c>
      <c r="Q100" s="18" t="e">
        <f>VLOOKUP(F100,Q3数据库!C:G,5,0)</f>
        <v>#N/A</v>
      </c>
      <c r="R100" s="18"/>
    </row>
  </sheetData>
  <sheetProtection algorithmName="SHA-512" hashValue="0c2g1Uq1jKstSoJAZla22UVpebZcZmrh+3q2oXzI4DAJmBcNJAFgeLq4zcgfGBKRyq44K9eZeYTgoT3wlvGkKQ==" saltValue="twcAffi70iq0/QpaTyzZIA==" spinCount="100000" sheet="1" objects="1" scenarios="1"/>
  <protectedRanges>
    <protectedRange sqref="A2:D1000" name="区域1_1_1"/>
  </protectedRanges>
  <phoneticPr fontId="5" type="noConversion"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9F0ED-0BCC-486C-9291-7EE6057EDD48}">
  <sheetPr codeName="Sheet142"/>
  <dimension ref="A1:I37"/>
  <sheetViews>
    <sheetView workbookViewId="0">
      <selection activeCell="Q33" sqref="Q33"/>
    </sheetView>
  </sheetViews>
  <sheetFormatPr defaultRowHeight="14" x14ac:dyDescent="0.25"/>
  <cols>
    <col min="1" max="1" width="16.90625" style="35" bestFit="1" customWidth="1"/>
    <col min="2" max="2" width="9.26953125" style="35" bestFit="1" customWidth="1"/>
    <col min="3" max="3" width="14.6328125" style="35" bestFit="1" customWidth="1"/>
    <col min="4" max="4" width="5.26953125" style="35" bestFit="1" customWidth="1"/>
    <col min="5" max="5" width="9.26953125" style="35" bestFit="1" customWidth="1"/>
    <col min="6" max="6" width="5.26953125" style="35" bestFit="1" customWidth="1"/>
    <col min="7" max="7" width="6.26953125" style="35" bestFit="1" customWidth="1"/>
    <col min="8" max="8" width="12.453125" bestFit="1" customWidth="1"/>
    <col min="9" max="9" width="8.26953125" bestFit="1" customWidth="1"/>
  </cols>
  <sheetData>
    <row r="1" spans="1:9" x14ac:dyDescent="0.25">
      <c r="A1" s="29" t="s">
        <v>640</v>
      </c>
      <c r="B1" s="29"/>
      <c r="C1" s="29" t="s">
        <v>11</v>
      </c>
      <c r="D1" s="29"/>
      <c r="E1" s="29"/>
      <c r="F1" s="29"/>
      <c r="G1" s="29"/>
      <c r="H1" s="5"/>
      <c r="I1" s="5"/>
    </row>
    <row r="2" spans="1:9" x14ac:dyDescent="0.25">
      <c r="A2" s="29" t="s">
        <v>641</v>
      </c>
      <c r="B2" s="29" t="s">
        <v>642</v>
      </c>
      <c r="C2" s="29" t="s">
        <v>1</v>
      </c>
      <c r="D2" s="29" t="s">
        <v>12</v>
      </c>
      <c r="E2" s="29" t="s">
        <v>2</v>
      </c>
      <c r="F2" s="29" t="s">
        <v>3</v>
      </c>
      <c r="G2" s="29" t="s">
        <v>4</v>
      </c>
      <c r="H2" s="5" t="s">
        <v>638</v>
      </c>
      <c r="I2" s="5" t="s">
        <v>639</v>
      </c>
    </row>
    <row r="3" spans="1:9" x14ac:dyDescent="0.25">
      <c r="A3" s="63" t="s">
        <v>629</v>
      </c>
      <c r="B3" s="63" t="s">
        <v>643</v>
      </c>
      <c r="C3" s="29" t="s">
        <v>6</v>
      </c>
      <c r="D3" s="29" t="s">
        <v>93</v>
      </c>
      <c r="E3" s="29" t="s">
        <v>14</v>
      </c>
      <c r="F3" s="29" t="s">
        <v>15</v>
      </c>
      <c r="G3" s="29" t="s">
        <v>7</v>
      </c>
      <c r="H3" s="5">
        <v>6</v>
      </c>
      <c r="I3" s="5">
        <v>10.199999999999999</v>
      </c>
    </row>
    <row r="4" spans="1:9" x14ac:dyDescent="0.25">
      <c r="A4" s="29"/>
      <c r="B4" s="29"/>
      <c r="C4" s="29" t="s">
        <v>17</v>
      </c>
      <c r="D4" s="29" t="s">
        <v>93</v>
      </c>
      <c r="E4" s="29" t="s">
        <v>18</v>
      </c>
      <c r="F4" s="29" t="s">
        <v>15</v>
      </c>
      <c r="G4" s="29" t="s">
        <v>7</v>
      </c>
      <c r="H4" s="5">
        <v>8</v>
      </c>
      <c r="I4" s="5">
        <v>13.5</v>
      </c>
    </row>
    <row r="5" spans="1:9" x14ac:dyDescent="0.25">
      <c r="A5" s="29"/>
      <c r="B5" s="29"/>
      <c r="C5" s="29" t="s">
        <v>8</v>
      </c>
      <c r="D5" s="29" t="s">
        <v>93</v>
      </c>
      <c r="E5" s="29" t="s">
        <v>19</v>
      </c>
      <c r="F5" s="29" t="s">
        <v>15</v>
      </c>
      <c r="G5" s="29" t="s">
        <v>7</v>
      </c>
      <c r="H5" s="5">
        <v>10</v>
      </c>
      <c r="I5" s="5">
        <v>17.2</v>
      </c>
    </row>
    <row r="6" spans="1:9" x14ac:dyDescent="0.25">
      <c r="A6" s="29"/>
      <c r="B6" s="29"/>
      <c r="C6" s="29"/>
      <c r="D6" s="29"/>
      <c r="E6" s="29"/>
      <c r="F6" s="29"/>
      <c r="G6" s="29"/>
      <c r="H6" s="5">
        <v>15</v>
      </c>
      <c r="I6" s="5">
        <v>21.3</v>
      </c>
    </row>
    <row r="7" spans="1:9" x14ac:dyDescent="0.25">
      <c r="A7" s="29"/>
      <c r="B7" s="29"/>
      <c r="C7" s="29"/>
      <c r="D7" s="29"/>
      <c r="E7" s="29"/>
      <c r="F7" s="29"/>
      <c r="G7" s="29"/>
      <c r="H7" s="5">
        <v>20</v>
      </c>
      <c r="I7" s="5">
        <v>26.9</v>
      </c>
    </row>
    <row r="8" spans="1:9" x14ac:dyDescent="0.25">
      <c r="A8" s="29"/>
      <c r="B8" s="29"/>
      <c r="C8" s="29"/>
      <c r="D8" s="29"/>
      <c r="E8" s="29"/>
      <c r="F8" s="29"/>
      <c r="G8" s="29"/>
      <c r="H8" s="5">
        <v>25</v>
      </c>
      <c r="I8" s="5">
        <v>33.700000000000003</v>
      </c>
    </row>
    <row r="9" spans="1:9" x14ac:dyDescent="0.25">
      <c r="A9" s="29"/>
      <c r="B9" s="29"/>
      <c r="C9" s="29"/>
      <c r="D9" s="29"/>
      <c r="E9" s="29"/>
      <c r="F9" s="29"/>
      <c r="G9" s="29"/>
      <c r="H9" s="5">
        <v>32</v>
      </c>
      <c r="I9" s="5">
        <v>42.4</v>
      </c>
    </row>
    <row r="10" spans="1:9" x14ac:dyDescent="0.25">
      <c r="A10" s="29"/>
      <c r="B10" s="29"/>
      <c r="C10" s="29"/>
      <c r="D10" s="29"/>
      <c r="E10" s="29"/>
      <c r="F10" s="29"/>
      <c r="G10" s="29"/>
      <c r="H10" s="5">
        <v>40</v>
      </c>
      <c r="I10" s="5">
        <v>48.3</v>
      </c>
    </row>
    <row r="11" spans="1:9" x14ac:dyDescent="0.25">
      <c r="A11" s="29"/>
      <c r="B11" s="29"/>
      <c r="C11" s="29"/>
      <c r="D11" s="29"/>
      <c r="E11" s="29"/>
      <c r="F11" s="29"/>
      <c r="G11" s="29"/>
      <c r="H11" s="5">
        <v>50</v>
      </c>
      <c r="I11" s="5">
        <v>60.3</v>
      </c>
    </row>
    <row r="12" spans="1:9" x14ac:dyDescent="0.25">
      <c r="A12" s="29"/>
      <c r="B12" s="29"/>
      <c r="C12" s="29"/>
      <c r="D12" s="29"/>
      <c r="E12" s="29"/>
      <c r="F12" s="29"/>
      <c r="G12" s="29"/>
      <c r="H12" s="5">
        <v>65</v>
      </c>
      <c r="I12" s="5">
        <v>76.099999999999994</v>
      </c>
    </row>
    <row r="13" spans="1:9" x14ac:dyDescent="0.25">
      <c r="A13" s="29"/>
      <c r="B13" s="29"/>
      <c r="C13" s="29"/>
      <c r="D13" s="29"/>
      <c r="E13" s="29"/>
      <c r="F13" s="29"/>
      <c r="G13" s="29"/>
      <c r="H13" s="5">
        <v>80</v>
      </c>
      <c r="I13" s="5">
        <v>88.9</v>
      </c>
    </row>
    <row r="14" spans="1:9" x14ac:dyDescent="0.25">
      <c r="A14" s="29"/>
      <c r="B14" s="29"/>
      <c r="C14" s="29"/>
      <c r="D14" s="29"/>
      <c r="E14" s="29"/>
      <c r="F14" s="29"/>
      <c r="G14" s="29"/>
      <c r="H14" s="5">
        <v>100</v>
      </c>
      <c r="I14" s="5">
        <v>114.3</v>
      </c>
    </row>
    <row r="15" spans="1:9" x14ac:dyDescent="0.25">
      <c r="A15" s="29"/>
      <c r="B15" s="29"/>
      <c r="C15" s="29"/>
      <c r="D15" s="29"/>
      <c r="E15" s="29"/>
      <c r="F15" s="29"/>
      <c r="G15" s="29"/>
      <c r="H15" s="5">
        <v>125</v>
      </c>
      <c r="I15" s="5">
        <v>139.69999999999999</v>
      </c>
    </row>
    <row r="16" spans="1:9" x14ac:dyDescent="0.25">
      <c r="A16" s="29"/>
      <c r="B16" s="29"/>
      <c r="C16" s="29"/>
      <c r="D16" s="29"/>
      <c r="E16" s="29"/>
      <c r="F16" s="29"/>
      <c r="G16" s="29"/>
      <c r="H16" s="5">
        <v>150</v>
      </c>
      <c r="I16" s="5">
        <v>168.3</v>
      </c>
    </row>
    <row r="17" spans="1:9" x14ac:dyDescent="0.25">
      <c r="A17" s="29"/>
      <c r="B17" s="29"/>
      <c r="C17" s="29"/>
      <c r="D17" s="29"/>
      <c r="E17" s="29"/>
      <c r="F17" s="29"/>
      <c r="G17" s="29"/>
      <c r="H17" s="5">
        <v>200</v>
      </c>
      <c r="I17" s="5">
        <v>219.1</v>
      </c>
    </row>
    <row r="18" spans="1:9" x14ac:dyDescent="0.25">
      <c r="A18" s="29"/>
      <c r="B18" s="29"/>
      <c r="C18" s="29"/>
      <c r="D18" s="29"/>
      <c r="E18" s="29"/>
      <c r="F18" s="29"/>
      <c r="G18" s="29"/>
      <c r="H18" s="5">
        <v>250</v>
      </c>
      <c r="I18" s="5">
        <v>273</v>
      </c>
    </row>
    <row r="19" spans="1:9" x14ac:dyDescent="0.25">
      <c r="A19" s="29"/>
      <c r="B19" s="29"/>
      <c r="C19" s="29"/>
      <c r="D19" s="29"/>
      <c r="E19" s="29"/>
      <c r="F19" s="29"/>
      <c r="G19" s="29"/>
      <c r="H19" s="5">
        <v>300</v>
      </c>
      <c r="I19" s="5">
        <v>323.89999999999998</v>
      </c>
    </row>
    <row r="20" spans="1:9" x14ac:dyDescent="0.25">
      <c r="A20" s="29"/>
      <c r="B20" s="29"/>
      <c r="C20" s="29"/>
      <c r="D20" s="29"/>
      <c r="E20" s="29"/>
      <c r="F20" s="29"/>
      <c r="G20" s="29"/>
      <c r="H20" s="5">
        <v>350</v>
      </c>
      <c r="I20" s="5">
        <v>355.6</v>
      </c>
    </row>
    <row r="21" spans="1:9" x14ac:dyDescent="0.25">
      <c r="A21" s="29"/>
      <c r="B21" s="29"/>
      <c r="C21" s="29"/>
      <c r="D21" s="29"/>
      <c r="E21" s="29"/>
      <c r="F21" s="29"/>
      <c r="G21" s="29"/>
      <c r="H21" s="5">
        <v>400</v>
      </c>
      <c r="I21" s="5">
        <v>406.4</v>
      </c>
    </row>
    <row r="22" spans="1:9" x14ac:dyDescent="0.25">
      <c r="A22" s="29"/>
      <c r="B22" s="29"/>
      <c r="C22" s="29"/>
      <c r="D22" s="29"/>
      <c r="E22" s="29"/>
      <c r="F22" s="29"/>
      <c r="G22" s="29"/>
      <c r="H22" s="5">
        <v>450</v>
      </c>
      <c r="I22" s="5">
        <v>457</v>
      </c>
    </row>
    <row r="23" spans="1:9" x14ac:dyDescent="0.25">
      <c r="A23" s="29"/>
      <c r="B23" s="29"/>
      <c r="C23" s="29"/>
      <c r="D23" s="29"/>
      <c r="E23" s="29"/>
      <c r="F23" s="29"/>
      <c r="G23" s="29"/>
      <c r="H23" s="5">
        <v>500</v>
      </c>
      <c r="I23" s="5">
        <v>508</v>
      </c>
    </row>
    <row r="24" spans="1:9" x14ac:dyDescent="0.25">
      <c r="A24" s="29"/>
      <c r="B24" s="29"/>
      <c r="C24" s="29"/>
      <c r="D24" s="29"/>
      <c r="E24" s="29"/>
      <c r="F24" s="29"/>
      <c r="G24" s="29"/>
      <c r="H24" s="5">
        <v>550</v>
      </c>
      <c r="I24" s="5">
        <v>559</v>
      </c>
    </row>
    <row r="25" spans="1:9" x14ac:dyDescent="0.25">
      <c r="A25" s="29"/>
      <c r="B25" s="29"/>
      <c r="C25" s="29"/>
      <c r="D25" s="29"/>
      <c r="E25" s="29"/>
      <c r="F25" s="29"/>
      <c r="G25" s="29"/>
      <c r="H25" s="5">
        <v>600</v>
      </c>
      <c r="I25" s="5">
        <v>610</v>
      </c>
    </row>
    <row r="26" spans="1:9" x14ac:dyDescent="0.25">
      <c r="A26" s="29"/>
      <c r="B26" s="29"/>
      <c r="C26" s="29"/>
      <c r="D26" s="29"/>
      <c r="E26" s="29"/>
      <c r="F26" s="29"/>
      <c r="G26" s="29"/>
      <c r="H26" s="5">
        <v>650</v>
      </c>
      <c r="I26" s="5">
        <v>660</v>
      </c>
    </row>
    <row r="27" spans="1:9" x14ac:dyDescent="0.25">
      <c r="A27" s="29"/>
      <c r="B27" s="29"/>
      <c r="C27" s="29"/>
      <c r="D27" s="29"/>
      <c r="E27" s="29"/>
      <c r="F27" s="29"/>
      <c r="G27" s="29"/>
      <c r="H27" s="5">
        <v>700</v>
      </c>
      <c r="I27" s="5">
        <v>711</v>
      </c>
    </row>
    <row r="28" spans="1:9" x14ac:dyDescent="0.25">
      <c r="A28" s="29"/>
      <c r="B28" s="29"/>
      <c r="C28" s="29"/>
      <c r="D28" s="29"/>
      <c r="E28" s="29"/>
      <c r="F28" s="29"/>
      <c r="G28" s="29"/>
      <c r="H28" s="5">
        <v>750</v>
      </c>
      <c r="I28" s="5">
        <v>762</v>
      </c>
    </row>
    <row r="29" spans="1:9" x14ac:dyDescent="0.25">
      <c r="A29" s="29"/>
      <c r="B29" s="29"/>
      <c r="C29" s="29"/>
      <c r="D29" s="29"/>
      <c r="E29" s="29"/>
      <c r="F29" s="29"/>
      <c r="G29" s="29"/>
      <c r="H29" s="5">
        <v>800</v>
      </c>
      <c r="I29" s="5">
        <v>813</v>
      </c>
    </row>
    <row r="30" spans="1:9" x14ac:dyDescent="0.25">
      <c r="A30" s="29"/>
      <c r="B30" s="29"/>
      <c r="C30" s="29"/>
      <c r="D30" s="29"/>
      <c r="E30" s="29"/>
      <c r="F30" s="29"/>
      <c r="G30" s="29"/>
      <c r="H30" s="5">
        <v>850</v>
      </c>
      <c r="I30" s="5">
        <v>864</v>
      </c>
    </row>
    <row r="31" spans="1:9" x14ac:dyDescent="0.25">
      <c r="A31" s="29"/>
      <c r="B31" s="29"/>
      <c r="C31" s="29"/>
      <c r="D31" s="29"/>
      <c r="E31" s="29"/>
      <c r="F31" s="29"/>
      <c r="G31" s="29"/>
      <c r="H31" s="5">
        <v>900</v>
      </c>
      <c r="I31" s="5">
        <v>914</v>
      </c>
    </row>
    <row r="32" spans="1:9" x14ac:dyDescent="0.25">
      <c r="A32" s="29"/>
      <c r="B32" s="29"/>
      <c r="C32" s="29"/>
      <c r="D32" s="29"/>
      <c r="E32" s="29"/>
      <c r="F32" s="29"/>
      <c r="G32" s="29"/>
      <c r="H32" s="5">
        <v>950</v>
      </c>
      <c r="I32" s="5">
        <v>965</v>
      </c>
    </row>
    <row r="33" spans="1:9" x14ac:dyDescent="0.25">
      <c r="A33" s="29"/>
      <c r="B33" s="29"/>
      <c r="C33" s="29"/>
      <c r="D33" s="29"/>
      <c r="E33" s="29"/>
      <c r="F33" s="29"/>
      <c r="G33" s="29"/>
      <c r="H33" s="5">
        <v>1000</v>
      </c>
      <c r="I33" s="5">
        <v>1016</v>
      </c>
    </row>
    <row r="34" spans="1:9" x14ac:dyDescent="0.25">
      <c r="A34" s="29"/>
      <c r="B34" s="29"/>
      <c r="C34" s="29"/>
      <c r="D34" s="29"/>
      <c r="E34" s="29"/>
      <c r="F34" s="29"/>
      <c r="G34" s="29"/>
      <c r="H34" s="5">
        <v>1050</v>
      </c>
      <c r="I34" s="5">
        <v>1067</v>
      </c>
    </row>
    <row r="35" spans="1:9" x14ac:dyDescent="0.25">
      <c r="A35" s="29"/>
      <c r="B35" s="29"/>
      <c r="C35" s="29"/>
      <c r="D35" s="29"/>
      <c r="E35" s="29"/>
      <c r="F35" s="29"/>
      <c r="G35" s="29"/>
      <c r="H35" s="5">
        <v>1100</v>
      </c>
      <c r="I35" s="5">
        <v>1118</v>
      </c>
    </row>
    <row r="36" spans="1:9" x14ac:dyDescent="0.25">
      <c r="A36" s="29"/>
      <c r="B36" s="29"/>
      <c r="C36" s="29"/>
      <c r="D36" s="29"/>
      <c r="E36" s="29"/>
      <c r="F36" s="29"/>
      <c r="G36" s="29"/>
      <c r="H36" s="5">
        <v>1150</v>
      </c>
      <c r="I36" s="5">
        <v>1168</v>
      </c>
    </row>
    <row r="37" spans="1:9" x14ac:dyDescent="0.25">
      <c r="A37" s="29"/>
      <c r="B37" s="29"/>
      <c r="C37" s="29"/>
      <c r="D37" s="29"/>
      <c r="E37" s="29"/>
      <c r="F37" s="29"/>
      <c r="G37" s="29"/>
      <c r="H37" s="5">
        <v>1200</v>
      </c>
      <c r="I37" s="5">
        <v>1219</v>
      </c>
    </row>
  </sheetData>
  <sheetProtection algorithmName="SHA-512" hashValue="9y+cDP4a7sTL6bRzyaf1rrjE+u9IaaU+lFFvO6WYdNx607lnuYZ4nQln79u/shXE/+njp30Rus5O2FoGtiQqfw==" saltValue="j5GdKC/Az/PKn0VWMfHF0Q==" spinCount="100000" sheet="1" objects="1" scenarios="1"/>
  <phoneticPr fontId="5" type="noConversion"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6F37-911E-48AD-A707-FD7DFE8A8D74}">
  <sheetPr codeName="Sheet143"/>
  <dimension ref="A1:R100"/>
  <sheetViews>
    <sheetView workbookViewId="0">
      <selection activeCell="N13" sqref="N13"/>
    </sheetView>
  </sheetViews>
  <sheetFormatPr defaultRowHeight="14" x14ac:dyDescent="0.25"/>
  <cols>
    <col min="1" max="1" width="16.90625" bestFit="1" customWidth="1"/>
    <col min="2" max="2" width="23.26953125" bestFit="1" customWidth="1"/>
    <col min="3" max="6" width="5.26953125" bestFit="1" customWidth="1"/>
    <col min="7" max="7" width="11.36328125" bestFit="1" customWidth="1"/>
    <col min="8" max="8" width="13.453125" bestFit="1" customWidth="1"/>
    <col min="9" max="10" width="5.26953125" bestFit="1" customWidth="1"/>
    <col min="11" max="11" width="11.36328125" bestFit="1" customWidth="1"/>
    <col min="12" max="12" width="7.26953125" bestFit="1" customWidth="1"/>
    <col min="13" max="13" width="14.6328125" bestFit="1" customWidth="1"/>
    <col min="14" max="14" width="16.90625" bestFit="1" customWidth="1"/>
    <col min="15" max="15" width="8.26953125" bestFit="1" customWidth="1"/>
    <col min="16" max="16" width="5.26953125" bestFit="1" customWidth="1"/>
    <col min="17" max="17" width="6.26953125" bestFit="1" customWidth="1"/>
    <col min="18" max="18" width="5.26953125" bestFit="1" customWidth="1"/>
  </cols>
  <sheetData>
    <row r="1" spans="1:18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625</v>
      </c>
      <c r="H1" s="18" t="s">
        <v>626</v>
      </c>
      <c r="I1" s="18" t="s">
        <v>627</v>
      </c>
      <c r="J1" s="18" t="s">
        <v>635</v>
      </c>
      <c r="K1" s="18" t="s">
        <v>48</v>
      </c>
      <c r="L1" s="18" t="s">
        <v>82</v>
      </c>
      <c r="M1" s="38" t="s">
        <v>636</v>
      </c>
      <c r="N1" s="38" t="s">
        <v>637</v>
      </c>
      <c r="O1" s="18" t="s">
        <v>79</v>
      </c>
      <c r="P1" s="18" t="s">
        <v>3</v>
      </c>
      <c r="Q1" s="18" t="s">
        <v>160</v>
      </c>
      <c r="R1" s="18" t="s">
        <v>5</v>
      </c>
    </row>
    <row r="2" spans="1:18" x14ac:dyDescent="0.25">
      <c r="A2" s="22"/>
      <c r="B2" s="55"/>
      <c r="C2" s="3"/>
      <c r="D2" s="55"/>
      <c r="E2" s="18" t="e">
        <f>VALUE(TRIM(MID(SUBSTITUTE($B2,"-",REPT(" ",99)),COLUMN(B2)*99-98,99)))</f>
        <v>#VALUE!</v>
      </c>
      <c r="F2" s="18" t="str">
        <f>TRIM(MID(SUBSTITUTE($B2,"-",REPT(" ",99)),COLUMN(C2)*99-98,99))</f>
        <v/>
      </c>
      <c r="G2" s="18" t="e">
        <f>VALUE(TRIM(MID(SUBSTITUTE($B2,"-",REPT(" ",99)),COLUMN(D2)*99-98,99)))</f>
        <v>#VALUE!</v>
      </c>
      <c r="H2" s="18" t="e">
        <f>VALUE(TRIM(MID(SUBSTITUTE($B2,"-",REPT(" ",99)),COLUMN(E2)*99-98,99)))</f>
        <v>#VALUE!</v>
      </c>
      <c r="I2" s="18" t="e">
        <f>VALUE(TRIM(MID(SUBSTITUTE($B2,"-",REPT(" ",99)),COLUMN(F2)*99-98,99)))</f>
        <v>#VALUE!</v>
      </c>
      <c r="J2" s="18" t="e">
        <f>VALUE(TRIM(MID(SUBSTITUTE($B2,"-",REPT(" ",99)),COLUMN(G2)*99-98,99)))</f>
        <v>#VALUE!</v>
      </c>
      <c r="K2" s="18" t="e">
        <f>VLOOKUP(F2,Q4数据库!C:G,2,0)</f>
        <v>#N/A</v>
      </c>
      <c r="L2" s="18" t="e">
        <f>VLOOKUP(F2,Q4数据库!C:G,3,0)</f>
        <v>#N/A</v>
      </c>
      <c r="M2" s="38" t="e">
        <f>VLOOKUP(G2,Q4数据库!H:I,2,0)</f>
        <v>#VALUE!</v>
      </c>
      <c r="N2" s="38" t="e">
        <f>VLOOKUP(H2,Q4数据库!H:I,2,0)</f>
        <v>#VALUE!</v>
      </c>
      <c r="O2" s="18" t="e" cm="1">
        <f t="array" ref="O2">_xlfn.IFS(E2=1,((I2+50+M2/2+15+J2+N2/2+150)/1000)*C2,E2=2,((I2+50+M2/2+15+J2+N2/2+150)/1000)*C2,E2=3,((I2+50+M2/2+15+2*J2+2*N2/2+2*150)/1000)*C2,E2=4,((I2+50+M2/2+15+J2+N2/2+150)/1000)*C2,E2=5,((I2+50+M2/2+15+J2+N2/2+150)/1000)*C2,E2=6,((I2+50+M2/2+15+2*J2+2*N2/2+2*150)/1000)*C2)</f>
        <v>#VALUE!</v>
      </c>
      <c r="P2" s="18" t="e">
        <f>VLOOKUP(F2,Q4数据库!C:G,4,0)</f>
        <v>#N/A</v>
      </c>
      <c r="Q2" s="18" t="e">
        <f>VLOOKUP(F2,Q4数据库!C:G,5,0)</f>
        <v>#N/A</v>
      </c>
      <c r="R2" s="18"/>
    </row>
    <row r="3" spans="1:18" x14ac:dyDescent="0.25">
      <c r="A3" s="22"/>
      <c r="B3" s="55"/>
      <c r="C3" s="3"/>
      <c r="D3" s="55"/>
      <c r="E3" s="18" t="e">
        <f t="shared" ref="E3:E66" si="0">VALUE(TRIM(MID(SUBSTITUTE($B3,"-",REPT(" ",99)),COLUMN(B3)*99-98,99)))</f>
        <v>#VALUE!</v>
      </c>
      <c r="F3" s="18" t="str">
        <f t="shared" ref="F3:F66" si="1">TRIM(MID(SUBSTITUTE($B3,"-",REPT(" ",99)),COLUMN(C3)*99-98,99))</f>
        <v/>
      </c>
      <c r="G3" s="18" t="e">
        <f t="shared" ref="G3:J18" si="2">VALUE(TRIM(MID(SUBSTITUTE($B3,"-",REPT(" ",99)),COLUMN(D3)*99-98,99)))</f>
        <v>#VALUE!</v>
      </c>
      <c r="H3" s="18" t="e">
        <f t="shared" si="2"/>
        <v>#VALUE!</v>
      </c>
      <c r="I3" s="18" t="e">
        <f t="shared" si="2"/>
        <v>#VALUE!</v>
      </c>
      <c r="J3" s="18" t="e">
        <f t="shared" si="2"/>
        <v>#VALUE!</v>
      </c>
      <c r="K3" s="18" t="e">
        <f>VLOOKUP(F3,Q4数据库!C:G,2,0)</f>
        <v>#N/A</v>
      </c>
      <c r="L3" s="18" t="e">
        <f>VLOOKUP(F3,Q4数据库!C:G,3,0)</f>
        <v>#N/A</v>
      </c>
      <c r="M3" s="38" t="e">
        <f>VLOOKUP(G3,Q4数据库!H:I,2,0)</f>
        <v>#VALUE!</v>
      </c>
      <c r="N3" s="38" t="e">
        <f>VLOOKUP(H3,Q4数据库!H:I,2,0)</f>
        <v>#VALUE!</v>
      </c>
      <c r="O3" s="18" t="e" cm="1">
        <f t="array" ref="O3">_xlfn.IFS(E3=1,((I3+50+M3/2+15+J3+N3/2+150)/1000)*C3,E3=2,((I3+50+M3/2+15+J3+N3/2+150)/1000)*C3,E3=3,((I3+50+M3/2+15+2*J3+2*N3/2+2*150)/1000)*C3,E3=4,((I3+50+M3/2+15+J3+N3/2+150)/1000)*C3,E3=5,((I3+50+M3/2+15+J3+N3/2+150)/1000)*C3,E3=6,((I3+50+M3/2+15+2*J3+2*N3/2+2*150)/1000)*C3)</f>
        <v>#VALUE!</v>
      </c>
      <c r="P3" s="18" t="e">
        <f>VLOOKUP(F3,Q4数据库!C:G,4,0)</f>
        <v>#N/A</v>
      </c>
      <c r="Q3" s="18" t="e">
        <f>VLOOKUP(F3,Q4数据库!C:G,5,0)</f>
        <v>#N/A</v>
      </c>
      <c r="R3" s="18"/>
    </row>
    <row r="4" spans="1:18" x14ac:dyDescent="0.25">
      <c r="A4" s="22"/>
      <c r="B4" s="55"/>
      <c r="C4" s="3"/>
      <c r="D4" s="55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 t="shared" si="2"/>
        <v>#VALUE!</v>
      </c>
      <c r="J4" s="18" t="e">
        <f t="shared" si="2"/>
        <v>#VALUE!</v>
      </c>
      <c r="K4" s="18" t="e">
        <f>VLOOKUP(F4,Q4数据库!C:G,2,0)</f>
        <v>#N/A</v>
      </c>
      <c r="L4" s="18" t="e">
        <f>VLOOKUP(F4,Q4数据库!C:G,3,0)</f>
        <v>#N/A</v>
      </c>
      <c r="M4" s="38" t="e">
        <f>VLOOKUP(G4,Q4数据库!H:I,2,0)</f>
        <v>#VALUE!</v>
      </c>
      <c r="N4" s="38" t="e">
        <f>VLOOKUP(H4,Q4数据库!H:I,2,0)</f>
        <v>#VALUE!</v>
      </c>
      <c r="O4" s="18" t="e" cm="1">
        <f t="array" ref="O4">_xlfn.IFS(E4=1,((I4+50+M4/2+15+J4+N4/2+150)/1000)*C4,E4=2,((I4+50+M4/2+15+J4+N4/2+150)/1000)*C4,E4=3,((I4+50+M4/2+15+2*J4+2*N4/2+2*150)/1000)*C4,E4=4,((I4+50+M4/2+15+J4+N4/2+150)/1000)*C4,E4=5,((I4+50+M4/2+15+J4+N4/2+150)/1000)*C4,E4=6,((I4+50+M4/2+15+2*J4+2*N4/2+2*150)/1000)*C4)</f>
        <v>#VALUE!</v>
      </c>
      <c r="P4" s="18" t="e">
        <f>VLOOKUP(F4,Q4数据库!C:G,4,0)</f>
        <v>#N/A</v>
      </c>
      <c r="Q4" s="18" t="e">
        <f>VLOOKUP(F4,Q4数据库!C:G,5,0)</f>
        <v>#N/A</v>
      </c>
      <c r="R4" s="18"/>
    </row>
    <row r="5" spans="1:18" x14ac:dyDescent="0.25">
      <c r="A5" s="22"/>
      <c r="B5" s="55"/>
      <c r="C5" s="3"/>
      <c r="D5" s="55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 t="shared" si="2"/>
        <v>#VALUE!</v>
      </c>
      <c r="J5" s="18" t="e">
        <f t="shared" si="2"/>
        <v>#VALUE!</v>
      </c>
      <c r="K5" s="18" t="e">
        <f>VLOOKUP(F5,Q4数据库!C:G,2,0)</f>
        <v>#N/A</v>
      </c>
      <c r="L5" s="18" t="e">
        <f>VLOOKUP(F5,Q4数据库!C:G,3,0)</f>
        <v>#N/A</v>
      </c>
      <c r="M5" s="38" t="e">
        <f>VLOOKUP(G5,Q4数据库!H:I,2,0)</f>
        <v>#VALUE!</v>
      </c>
      <c r="N5" s="38" t="e">
        <f>VLOOKUP(H5,Q4数据库!H:I,2,0)</f>
        <v>#VALUE!</v>
      </c>
      <c r="O5" s="18" t="e" cm="1">
        <f t="array" ref="O5">_xlfn.IFS(E5=1,((I5+50+M5/2+15+J5+N5/2+150)/1000)*C5,E5=2,((I5+50+M5/2+15+J5+N5/2+150)/1000)*C5,E5=3,((I5+50+M5/2+15+2*J5+2*N5/2+2*150)/1000)*C5,E5=4,((I5+50+M5/2+15+J5+N5/2+150)/1000)*C5,E5=5,((I5+50+M5/2+15+J5+N5/2+150)/1000)*C5,E5=6,((I5+50+M5/2+15+2*J5+2*N5/2+2*150)/1000)*C5)</f>
        <v>#VALUE!</v>
      </c>
      <c r="P5" s="18" t="e">
        <f>VLOOKUP(F5,Q4数据库!C:G,4,0)</f>
        <v>#N/A</v>
      </c>
      <c r="Q5" s="18" t="e">
        <f>VLOOKUP(F5,Q4数据库!C:G,5,0)</f>
        <v>#N/A</v>
      </c>
      <c r="R5" s="18"/>
    </row>
    <row r="6" spans="1:18" x14ac:dyDescent="0.25">
      <c r="A6" s="22"/>
      <c r="B6" s="55"/>
      <c r="C6" s="3"/>
      <c r="D6" s="55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 t="shared" si="2"/>
        <v>#VALUE!</v>
      </c>
      <c r="J6" s="18" t="e">
        <f t="shared" si="2"/>
        <v>#VALUE!</v>
      </c>
      <c r="K6" s="18" t="e">
        <f>VLOOKUP(F6,Q4数据库!C:G,2,0)</f>
        <v>#N/A</v>
      </c>
      <c r="L6" s="18" t="e">
        <f>VLOOKUP(F6,Q4数据库!C:G,3,0)</f>
        <v>#N/A</v>
      </c>
      <c r="M6" s="38" t="e">
        <f>VLOOKUP(G6,Q4数据库!H:I,2,0)</f>
        <v>#VALUE!</v>
      </c>
      <c r="N6" s="38" t="e">
        <f>VLOOKUP(H6,Q4数据库!H:I,2,0)</f>
        <v>#VALUE!</v>
      </c>
      <c r="O6" s="18" t="e" cm="1">
        <f t="array" ref="O6">_xlfn.IFS(E6=1,((I6+50+M6/2+15+J6+N6/2+150)/1000)*C6,E6=2,((I6+50+M6/2+15+J6+N6/2+150)/1000)*C6,E6=3,((I6+50+M6/2+15+2*J6+2*N6/2+2*150)/1000)*C6,E6=4,((I6+50+M6/2+15+J6+N6/2+150)/1000)*C6,E6=5,((I6+50+M6/2+15+J6+N6/2+150)/1000)*C6,E6=6,((I6+50+M6/2+15+2*J6+2*N6/2+2*150)/1000)*C6)</f>
        <v>#VALUE!</v>
      </c>
      <c r="P6" s="18" t="e">
        <f>VLOOKUP(F6,Q4数据库!C:G,4,0)</f>
        <v>#N/A</v>
      </c>
      <c r="Q6" s="18" t="e">
        <f>VLOOKUP(F6,Q4数据库!C:G,5,0)</f>
        <v>#N/A</v>
      </c>
      <c r="R6" s="18"/>
    </row>
    <row r="7" spans="1:18" x14ac:dyDescent="0.25">
      <c r="A7" s="22"/>
      <c r="B7" s="55"/>
      <c r="C7" s="3"/>
      <c r="D7" s="55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 t="shared" si="2"/>
        <v>#VALUE!</v>
      </c>
      <c r="J7" s="18" t="e">
        <f t="shared" si="2"/>
        <v>#VALUE!</v>
      </c>
      <c r="K7" s="18" t="e">
        <f>VLOOKUP(F7,Q4数据库!C:G,2,0)</f>
        <v>#N/A</v>
      </c>
      <c r="L7" s="18" t="e">
        <f>VLOOKUP(F7,Q4数据库!C:G,3,0)</f>
        <v>#N/A</v>
      </c>
      <c r="M7" s="38" t="e">
        <f>VLOOKUP(G7,Q4数据库!H:I,2,0)</f>
        <v>#VALUE!</v>
      </c>
      <c r="N7" s="38" t="e">
        <f>VLOOKUP(H7,Q4数据库!H:I,2,0)</f>
        <v>#VALUE!</v>
      </c>
      <c r="O7" s="18" t="e" cm="1">
        <f t="array" ref="O7">_xlfn.IFS(E7=1,((I7+50+M7/2+15+J7+N7/2+150)/1000)*C7,E7=2,((I7+50+M7/2+15+J7+N7/2+150)/1000)*C7,E7=3,((I7+50+M7/2+15+2*J7+2*N7/2+2*150)/1000)*C7,E7=4,((I7+50+M7/2+15+J7+N7/2+150)/1000)*C7,E7=5,((I7+50+M7/2+15+J7+N7/2+150)/1000)*C7,E7=6,((I7+50+M7/2+15+2*J7+2*N7/2+2*150)/1000)*C7)</f>
        <v>#VALUE!</v>
      </c>
      <c r="P7" s="18" t="e">
        <f>VLOOKUP(F7,Q4数据库!C:G,4,0)</f>
        <v>#N/A</v>
      </c>
      <c r="Q7" s="18" t="e">
        <f>VLOOKUP(F7,Q4数据库!C:G,5,0)</f>
        <v>#N/A</v>
      </c>
      <c r="R7" s="18"/>
    </row>
    <row r="8" spans="1:18" x14ac:dyDescent="0.25">
      <c r="A8" s="22"/>
      <c r="B8" s="55"/>
      <c r="C8" s="3"/>
      <c r="D8" s="55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 t="shared" si="2"/>
        <v>#VALUE!</v>
      </c>
      <c r="J8" s="18" t="e">
        <f t="shared" si="2"/>
        <v>#VALUE!</v>
      </c>
      <c r="K8" s="18" t="e">
        <f>VLOOKUP(F8,Q4数据库!C:G,2,0)</f>
        <v>#N/A</v>
      </c>
      <c r="L8" s="18" t="e">
        <f>VLOOKUP(F8,Q4数据库!C:G,3,0)</f>
        <v>#N/A</v>
      </c>
      <c r="M8" s="38" t="e">
        <f>VLOOKUP(G8,Q4数据库!H:I,2,0)</f>
        <v>#VALUE!</v>
      </c>
      <c r="N8" s="38" t="e">
        <f>VLOOKUP(H8,Q4数据库!H:I,2,0)</f>
        <v>#VALUE!</v>
      </c>
      <c r="O8" s="18" t="e" cm="1">
        <f t="array" ref="O8">_xlfn.IFS(E8=1,((I8+50+M8/2+15+J8+N8/2+150)/1000)*C8,E8=2,((I8+50+M8/2+15+J8+N8/2+150)/1000)*C8,E8=3,((I8+50+M8/2+15+2*J8+2*N8/2+2*150)/1000)*C8,E8=4,((I8+50+M8/2+15+J8+N8/2+150)/1000)*C8,E8=5,((I8+50+M8/2+15+J8+N8/2+150)/1000)*C8,E8=6,((I8+50+M8/2+15+2*J8+2*N8/2+2*150)/1000)*C8)</f>
        <v>#VALUE!</v>
      </c>
      <c r="P8" s="18" t="e">
        <f>VLOOKUP(F8,Q4数据库!C:G,4,0)</f>
        <v>#N/A</v>
      </c>
      <c r="Q8" s="18" t="e">
        <f>VLOOKUP(F8,Q4数据库!C:G,5,0)</f>
        <v>#N/A</v>
      </c>
      <c r="R8" s="18"/>
    </row>
    <row r="9" spans="1:18" x14ac:dyDescent="0.25">
      <c r="A9" s="22"/>
      <c r="B9" s="55"/>
      <c r="C9" s="3"/>
      <c r="D9" s="55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2"/>
        <v>#VALUE!</v>
      </c>
      <c r="I9" s="18" t="e">
        <f t="shared" si="2"/>
        <v>#VALUE!</v>
      </c>
      <c r="J9" s="18" t="e">
        <f t="shared" si="2"/>
        <v>#VALUE!</v>
      </c>
      <c r="K9" s="18" t="e">
        <f>VLOOKUP(F9,Q4数据库!C:G,2,0)</f>
        <v>#N/A</v>
      </c>
      <c r="L9" s="18" t="e">
        <f>VLOOKUP(F9,Q4数据库!C:G,3,0)</f>
        <v>#N/A</v>
      </c>
      <c r="M9" s="38" t="e">
        <f>VLOOKUP(G9,Q4数据库!H:I,2,0)</f>
        <v>#VALUE!</v>
      </c>
      <c r="N9" s="38" t="e">
        <f>VLOOKUP(H9,Q4数据库!H:I,2,0)</f>
        <v>#VALUE!</v>
      </c>
      <c r="O9" s="18" t="e" cm="1">
        <f t="array" ref="O9">_xlfn.IFS(E9=1,((I9+50+M9/2+15+J9+N9/2+150)/1000)*C9,E9=2,((I9+50+M9/2+15+J9+N9/2+150)/1000)*C9,E9=3,((I9+50+M9/2+15+2*J9+2*N9/2+2*150)/1000)*C9,E9=4,((I9+50+M9/2+15+J9+N9/2+150)/1000)*C9,E9=5,((I9+50+M9/2+15+J9+N9/2+150)/1000)*C9,E9=6,((I9+50+M9/2+15+2*J9+2*N9/2+2*150)/1000)*C9)</f>
        <v>#VALUE!</v>
      </c>
      <c r="P9" s="18" t="e">
        <f>VLOOKUP(F9,Q4数据库!C:G,4,0)</f>
        <v>#N/A</v>
      </c>
      <c r="Q9" s="18" t="e">
        <f>VLOOKUP(F9,Q4数据库!C:G,5,0)</f>
        <v>#N/A</v>
      </c>
      <c r="R9" s="18"/>
    </row>
    <row r="10" spans="1:18" x14ac:dyDescent="0.25">
      <c r="A10" s="22"/>
      <c r="B10" s="55"/>
      <c r="C10" s="3"/>
      <c r="D10" s="55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 t="shared" si="2"/>
        <v>#VALUE!</v>
      </c>
      <c r="I10" s="18" t="e">
        <f t="shared" si="2"/>
        <v>#VALUE!</v>
      </c>
      <c r="J10" s="18" t="e">
        <f t="shared" si="2"/>
        <v>#VALUE!</v>
      </c>
      <c r="K10" s="18" t="e">
        <f>VLOOKUP(F10,Q4数据库!C:G,2,0)</f>
        <v>#N/A</v>
      </c>
      <c r="L10" s="18" t="e">
        <f>VLOOKUP(F10,Q4数据库!C:G,3,0)</f>
        <v>#N/A</v>
      </c>
      <c r="M10" s="38" t="e">
        <f>VLOOKUP(G10,Q4数据库!H:I,2,0)</f>
        <v>#VALUE!</v>
      </c>
      <c r="N10" s="38" t="e">
        <f>VLOOKUP(H10,Q4数据库!H:I,2,0)</f>
        <v>#VALUE!</v>
      </c>
      <c r="O10" s="18" t="e" cm="1">
        <f t="array" ref="O10">_xlfn.IFS(E10=1,((I10+50+M10/2+15+J10+N10/2+150)/1000)*C10,E10=2,((I10+50+M10/2+15+J10+N10/2+150)/1000)*C10,E10=3,((I10+50+M10/2+15+2*J10+2*N10/2+2*150)/1000)*C10,E10=4,((I10+50+M10/2+15+J10+N10/2+150)/1000)*C10,E10=5,((I10+50+M10/2+15+J10+N10/2+150)/1000)*C10,E10=6,((I10+50+M10/2+15+2*J10+2*N10/2+2*150)/1000)*C10)</f>
        <v>#VALUE!</v>
      </c>
      <c r="P10" s="18" t="e">
        <f>VLOOKUP(F10,Q4数据库!C:G,4,0)</f>
        <v>#N/A</v>
      </c>
      <c r="Q10" s="18" t="e">
        <f>VLOOKUP(F10,Q4数据库!C:G,5,0)</f>
        <v>#N/A</v>
      </c>
      <c r="R10" s="18"/>
    </row>
    <row r="11" spans="1:18" x14ac:dyDescent="0.25">
      <c r="A11" s="22"/>
      <c r="B11" s="55"/>
      <c r="C11" s="3"/>
      <c r="D11" s="55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 t="shared" si="2"/>
        <v>#VALUE!</v>
      </c>
      <c r="I11" s="18" t="e">
        <f t="shared" si="2"/>
        <v>#VALUE!</v>
      </c>
      <c r="J11" s="18" t="e">
        <f t="shared" si="2"/>
        <v>#VALUE!</v>
      </c>
      <c r="K11" s="18" t="e">
        <f>VLOOKUP(F11,Q4数据库!C:G,2,0)</f>
        <v>#N/A</v>
      </c>
      <c r="L11" s="18" t="e">
        <f>VLOOKUP(F11,Q4数据库!C:G,3,0)</f>
        <v>#N/A</v>
      </c>
      <c r="M11" s="38" t="e">
        <f>VLOOKUP(G11,Q4数据库!H:I,2,0)</f>
        <v>#VALUE!</v>
      </c>
      <c r="N11" s="38" t="e">
        <f>VLOOKUP(H11,Q4数据库!H:I,2,0)</f>
        <v>#VALUE!</v>
      </c>
      <c r="O11" s="18" t="e" cm="1">
        <f t="array" ref="O11">_xlfn.IFS(E11=1,((I11+50+M11/2+15+J11+N11/2+150)/1000)*C11,E11=2,((I11+50+M11/2+15+J11+N11/2+150)/1000)*C11,E11=3,((I11+50+M11/2+15+2*J11+2*N11/2+2*150)/1000)*C11,E11=4,((I11+50+M11/2+15+J11+N11/2+150)/1000)*C11,E11=5,((I11+50+M11/2+15+J11+N11/2+150)/1000)*C11,E11=6,((I11+50+M11/2+15+2*J11+2*N11/2+2*150)/1000)*C11)</f>
        <v>#VALUE!</v>
      </c>
      <c r="P11" s="18" t="e">
        <f>VLOOKUP(F11,Q4数据库!C:G,4,0)</f>
        <v>#N/A</v>
      </c>
      <c r="Q11" s="18" t="e">
        <f>VLOOKUP(F11,Q4数据库!C:G,5,0)</f>
        <v>#N/A</v>
      </c>
      <c r="R11" s="18"/>
    </row>
    <row r="12" spans="1:18" x14ac:dyDescent="0.25">
      <c r="A12" s="22"/>
      <c r="B12" s="55"/>
      <c r="C12" s="3"/>
      <c r="D12" s="55"/>
      <c r="E12" s="18" t="e">
        <f t="shared" si="0"/>
        <v>#VALUE!</v>
      </c>
      <c r="F12" s="18" t="str">
        <f t="shared" si="1"/>
        <v/>
      </c>
      <c r="G12" s="18" t="e">
        <f t="shared" si="2"/>
        <v>#VALUE!</v>
      </c>
      <c r="H12" s="18" t="e">
        <f t="shared" si="2"/>
        <v>#VALUE!</v>
      </c>
      <c r="I12" s="18" t="e">
        <f t="shared" si="2"/>
        <v>#VALUE!</v>
      </c>
      <c r="J12" s="18" t="e">
        <f t="shared" si="2"/>
        <v>#VALUE!</v>
      </c>
      <c r="K12" s="18" t="e">
        <f>VLOOKUP(F12,Q4数据库!C:G,2,0)</f>
        <v>#N/A</v>
      </c>
      <c r="L12" s="18" t="e">
        <f>VLOOKUP(F12,Q4数据库!C:G,3,0)</f>
        <v>#N/A</v>
      </c>
      <c r="M12" s="38" t="e">
        <f>VLOOKUP(G12,Q4数据库!H:I,2,0)</f>
        <v>#VALUE!</v>
      </c>
      <c r="N12" s="38" t="e">
        <f>VLOOKUP(H12,Q4数据库!H:I,2,0)</f>
        <v>#VALUE!</v>
      </c>
      <c r="O12" s="18" t="e" cm="1">
        <f t="array" ref="O12">_xlfn.IFS(E12=1,((I12+50+M12/2+15+J12+N12/2+150)/1000)*C12,E12=2,((I12+50+M12/2+15+J12+N12/2+150)/1000)*C12,E12=3,((I12+50+M12/2+15+2*J12+2*N12/2+2*150)/1000)*C12,E12=4,((I12+50+M12/2+15+J12+N12/2+150)/1000)*C12,E12=5,((I12+50+M12/2+15+J12+N12/2+150)/1000)*C12,E12=6,((I12+50+M12/2+15+2*J12+2*N12/2+2*150)/1000)*C12)</f>
        <v>#VALUE!</v>
      </c>
      <c r="P12" s="18" t="e">
        <f>VLOOKUP(F12,Q4数据库!C:G,4,0)</f>
        <v>#N/A</v>
      </c>
      <c r="Q12" s="18" t="e">
        <f>VLOOKUP(F12,Q4数据库!C:G,5,0)</f>
        <v>#N/A</v>
      </c>
      <c r="R12" s="18"/>
    </row>
    <row r="13" spans="1:18" x14ac:dyDescent="0.25">
      <c r="A13" s="22"/>
      <c r="B13" s="55"/>
      <c r="C13" s="3"/>
      <c r="D13" s="55"/>
      <c r="E13" s="18" t="e">
        <f t="shared" si="0"/>
        <v>#VALUE!</v>
      </c>
      <c r="F13" s="18" t="str">
        <f t="shared" si="1"/>
        <v/>
      </c>
      <c r="G13" s="18" t="e">
        <f t="shared" si="2"/>
        <v>#VALUE!</v>
      </c>
      <c r="H13" s="18" t="e">
        <f t="shared" si="2"/>
        <v>#VALUE!</v>
      </c>
      <c r="I13" s="18" t="e">
        <f t="shared" si="2"/>
        <v>#VALUE!</v>
      </c>
      <c r="J13" s="18" t="e">
        <f t="shared" si="2"/>
        <v>#VALUE!</v>
      </c>
      <c r="K13" s="18" t="e">
        <f>VLOOKUP(F13,Q4数据库!C:G,2,0)</f>
        <v>#N/A</v>
      </c>
      <c r="L13" s="18" t="e">
        <f>VLOOKUP(F13,Q4数据库!C:G,3,0)</f>
        <v>#N/A</v>
      </c>
      <c r="M13" s="38" t="e">
        <f>VLOOKUP(G13,Q4数据库!H:I,2,0)</f>
        <v>#VALUE!</v>
      </c>
      <c r="N13" s="38" t="e">
        <f>VLOOKUP(H13,Q4数据库!H:I,2,0)</f>
        <v>#VALUE!</v>
      </c>
      <c r="O13" s="18" t="e" cm="1">
        <f t="array" ref="O13">_xlfn.IFS(E13=1,((I13+50+M13/2+15+J13+N13/2+150)/1000)*C13,E13=2,((I13+50+M13/2+15+J13+N13/2+150)/1000)*C13,E13=3,((I13+50+M13/2+15+2*J13+2*N13/2+2*150)/1000)*C13,E13=4,((I13+50+M13/2+15+J13+N13/2+150)/1000)*C13,E13=5,((I13+50+M13/2+15+J13+N13/2+150)/1000)*C13,E13=6,((I13+50+M13/2+15+2*J13+2*N13/2+2*150)/1000)*C13)</f>
        <v>#VALUE!</v>
      </c>
      <c r="P13" s="18" t="e">
        <f>VLOOKUP(F13,Q4数据库!C:G,4,0)</f>
        <v>#N/A</v>
      </c>
      <c r="Q13" s="18" t="e">
        <f>VLOOKUP(F13,Q4数据库!C:G,5,0)</f>
        <v>#N/A</v>
      </c>
      <c r="R13" s="18"/>
    </row>
    <row r="14" spans="1:18" x14ac:dyDescent="0.25">
      <c r="A14" s="22"/>
      <c r="B14" s="55"/>
      <c r="C14" s="3"/>
      <c r="D14" s="55"/>
      <c r="E14" s="18" t="e">
        <f t="shared" si="0"/>
        <v>#VALUE!</v>
      </c>
      <c r="F14" s="18" t="str">
        <f t="shared" si="1"/>
        <v/>
      </c>
      <c r="G14" s="18" t="e">
        <f t="shared" si="2"/>
        <v>#VALUE!</v>
      </c>
      <c r="H14" s="18" t="e">
        <f t="shared" si="2"/>
        <v>#VALUE!</v>
      </c>
      <c r="I14" s="18" t="e">
        <f t="shared" si="2"/>
        <v>#VALUE!</v>
      </c>
      <c r="J14" s="18" t="e">
        <f t="shared" si="2"/>
        <v>#VALUE!</v>
      </c>
      <c r="K14" s="18" t="e">
        <f>VLOOKUP(F14,Q4数据库!C:G,2,0)</f>
        <v>#N/A</v>
      </c>
      <c r="L14" s="18" t="e">
        <f>VLOOKUP(F14,Q4数据库!C:G,3,0)</f>
        <v>#N/A</v>
      </c>
      <c r="M14" s="38" t="e">
        <f>VLOOKUP(G14,Q4数据库!H:I,2,0)</f>
        <v>#VALUE!</v>
      </c>
      <c r="N14" s="38" t="e">
        <f>VLOOKUP(H14,Q4数据库!H:I,2,0)</f>
        <v>#VALUE!</v>
      </c>
      <c r="O14" s="18" t="e" cm="1">
        <f t="array" ref="O14">_xlfn.IFS(E14=1,((I14+50+M14/2+15+J14+N14/2+150)/1000)*C14,E14=2,((I14+50+M14/2+15+J14+N14/2+150)/1000)*C14,E14=3,((I14+50+M14/2+15+2*J14+2*N14/2+2*150)/1000)*C14,E14=4,((I14+50+M14/2+15+J14+N14/2+150)/1000)*C14,E14=5,((I14+50+M14/2+15+J14+N14/2+150)/1000)*C14,E14=6,((I14+50+M14/2+15+2*J14+2*N14/2+2*150)/1000)*C14)</f>
        <v>#VALUE!</v>
      </c>
      <c r="P14" s="18" t="e">
        <f>VLOOKUP(F14,Q4数据库!C:G,4,0)</f>
        <v>#N/A</v>
      </c>
      <c r="Q14" s="18" t="e">
        <f>VLOOKUP(F14,Q4数据库!C:G,5,0)</f>
        <v>#N/A</v>
      </c>
      <c r="R14" s="18"/>
    </row>
    <row r="15" spans="1:18" x14ac:dyDescent="0.25">
      <c r="A15" s="22"/>
      <c r="B15" s="55"/>
      <c r="C15" s="3"/>
      <c r="D15" s="55"/>
      <c r="E15" s="18" t="e">
        <f t="shared" si="0"/>
        <v>#VALUE!</v>
      </c>
      <c r="F15" s="18" t="str">
        <f t="shared" si="1"/>
        <v/>
      </c>
      <c r="G15" s="18" t="e">
        <f t="shared" si="2"/>
        <v>#VALUE!</v>
      </c>
      <c r="H15" s="18" t="e">
        <f t="shared" si="2"/>
        <v>#VALUE!</v>
      </c>
      <c r="I15" s="18" t="e">
        <f t="shared" si="2"/>
        <v>#VALUE!</v>
      </c>
      <c r="J15" s="18" t="e">
        <f t="shared" si="2"/>
        <v>#VALUE!</v>
      </c>
      <c r="K15" s="18" t="e">
        <f>VLOOKUP(F15,Q4数据库!C:G,2,0)</f>
        <v>#N/A</v>
      </c>
      <c r="L15" s="18" t="e">
        <f>VLOOKUP(F15,Q4数据库!C:G,3,0)</f>
        <v>#N/A</v>
      </c>
      <c r="M15" s="38" t="e">
        <f>VLOOKUP(G15,Q4数据库!H:I,2,0)</f>
        <v>#VALUE!</v>
      </c>
      <c r="N15" s="38" t="e">
        <f>VLOOKUP(H15,Q4数据库!H:I,2,0)</f>
        <v>#VALUE!</v>
      </c>
      <c r="O15" s="18" t="e" cm="1">
        <f t="array" ref="O15">_xlfn.IFS(E15=1,((I15+50+M15/2+15+J15+N15/2+150)/1000)*C15,E15=2,((I15+50+M15/2+15+J15+N15/2+150)/1000)*C15,E15=3,((I15+50+M15/2+15+2*J15+2*N15/2+2*150)/1000)*C15,E15=4,((I15+50+M15/2+15+J15+N15/2+150)/1000)*C15,E15=5,((I15+50+M15/2+15+J15+N15/2+150)/1000)*C15,E15=6,((I15+50+M15/2+15+2*J15+2*N15/2+2*150)/1000)*C15)</f>
        <v>#VALUE!</v>
      </c>
      <c r="P15" s="18" t="e">
        <f>VLOOKUP(F15,Q4数据库!C:G,4,0)</f>
        <v>#N/A</v>
      </c>
      <c r="Q15" s="18" t="e">
        <f>VLOOKUP(F15,Q4数据库!C:G,5,0)</f>
        <v>#N/A</v>
      </c>
      <c r="R15" s="18"/>
    </row>
    <row r="16" spans="1:18" x14ac:dyDescent="0.25">
      <c r="A16" s="22"/>
      <c r="B16" s="55"/>
      <c r="C16" s="3"/>
      <c r="D16" s="55"/>
      <c r="E16" s="18" t="e">
        <f t="shared" si="0"/>
        <v>#VALUE!</v>
      </c>
      <c r="F16" s="18" t="str">
        <f t="shared" si="1"/>
        <v/>
      </c>
      <c r="G16" s="18" t="e">
        <f t="shared" si="2"/>
        <v>#VALUE!</v>
      </c>
      <c r="H16" s="18" t="e">
        <f t="shared" si="2"/>
        <v>#VALUE!</v>
      </c>
      <c r="I16" s="18" t="e">
        <f t="shared" si="2"/>
        <v>#VALUE!</v>
      </c>
      <c r="J16" s="18" t="e">
        <f t="shared" si="2"/>
        <v>#VALUE!</v>
      </c>
      <c r="K16" s="18" t="e">
        <f>VLOOKUP(F16,Q4数据库!C:G,2,0)</f>
        <v>#N/A</v>
      </c>
      <c r="L16" s="18" t="e">
        <f>VLOOKUP(F16,Q4数据库!C:G,3,0)</f>
        <v>#N/A</v>
      </c>
      <c r="M16" s="38" t="e">
        <f>VLOOKUP(G16,Q4数据库!H:I,2,0)</f>
        <v>#VALUE!</v>
      </c>
      <c r="N16" s="38" t="e">
        <f>VLOOKUP(H16,Q4数据库!H:I,2,0)</f>
        <v>#VALUE!</v>
      </c>
      <c r="O16" s="18" t="e" cm="1">
        <f t="array" ref="O16">_xlfn.IFS(E16=1,((I16+50+M16/2+15+J16+N16/2+150)/1000)*C16,E16=2,((I16+50+M16/2+15+J16+N16/2+150)/1000)*C16,E16=3,((I16+50+M16/2+15+2*J16+2*N16/2+2*150)/1000)*C16,E16=4,((I16+50+M16/2+15+J16+N16/2+150)/1000)*C16,E16=5,((I16+50+M16/2+15+J16+N16/2+150)/1000)*C16,E16=6,((I16+50+M16/2+15+2*J16+2*N16/2+2*150)/1000)*C16)</f>
        <v>#VALUE!</v>
      </c>
      <c r="P16" s="18" t="e">
        <f>VLOOKUP(F16,Q4数据库!C:G,4,0)</f>
        <v>#N/A</v>
      </c>
      <c r="Q16" s="18" t="e">
        <f>VLOOKUP(F16,Q4数据库!C:G,5,0)</f>
        <v>#N/A</v>
      </c>
      <c r="R16" s="18"/>
    </row>
    <row r="17" spans="1:18" x14ac:dyDescent="0.25">
      <c r="A17" s="22"/>
      <c r="B17" s="55"/>
      <c r="C17" s="3"/>
      <c r="D17" s="55"/>
      <c r="E17" s="18" t="e">
        <f t="shared" si="0"/>
        <v>#VALUE!</v>
      </c>
      <c r="F17" s="18" t="str">
        <f t="shared" si="1"/>
        <v/>
      </c>
      <c r="G17" s="18" t="e">
        <f t="shared" si="2"/>
        <v>#VALUE!</v>
      </c>
      <c r="H17" s="18" t="e">
        <f t="shared" si="2"/>
        <v>#VALUE!</v>
      </c>
      <c r="I17" s="18" t="e">
        <f t="shared" si="2"/>
        <v>#VALUE!</v>
      </c>
      <c r="J17" s="18" t="e">
        <f t="shared" si="2"/>
        <v>#VALUE!</v>
      </c>
      <c r="K17" s="18" t="e">
        <f>VLOOKUP(F17,Q4数据库!C:G,2,0)</f>
        <v>#N/A</v>
      </c>
      <c r="L17" s="18" t="e">
        <f>VLOOKUP(F17,Q4数据库!C:G,3,0)</f>
        <v>#N/A</v>
      </c>
      <c r="M17" s="38" t="e">
        <f>VLOOKUP(G17,Q4数据库!H:I,2,0)</f>
        <v>#VALUE!</v>
      </c>
      <c r="N17" s="38" t="e">
        <f>VLOOKUP(H17,Q4数据库!H:I,2,0)</f>
        <v>#VALUE!</v>
      </c>
      <c r="O17" s="18" t="e" cm="1">
        <f t="array" ref="O17">_xlfn.IFS(E17=1,((I17+50+M17/2+15+J17+N17/2+150)/1000)*C17,E17=2,((I17+50+M17/2+15+J17+N17/2+150)/1000)*C17,E17=3,((I17+50+M17/2+15+2*J17+2*N17/2+2*150)/1000)*C17,E17=4,((I17+50+M17/2+15+J17+N17/2+150)/1000)*C17,E17=5,((I17+50+M17/2+15+J17+N17/2+150)/1000)*C17,E17=6,((I17+50+M17/2+15+2*J17+2*N17/2+2*150)/1000)*C17)</f>
        <v>#VALUE!</v>
      </c>
      <c r="P17" s="18" t="e">
        <f>VLOOKUP(F17,Q4数据库!C:G,4,0)</f>
        <v>#N/A</v>
      </c>
      <c r="Q17" s="18" t="e">
        <f>VLOOKUP(F17,Q4数据库!C:G,5,0)</f>
        <v>#N/A</v>
      </c>
      <c r="R17" s="18"/>
    </row>
    <row r="18" spans="1:18" x14ac:dyDescent="0.25">
      <c r="A18" s="22"/>
      <c r="B18" s="55"/>
      <c r="C18" s="3"/>
      <c r="D18" s="55"/>
      <c r="E18" s="18" t="e">
        <f t="shared" si="0"/>
        <v>#VALUE!</v>
      </c>
      <c r="F18" s="18" t="str">
        <f t="shared" si="1"/>
        <v/>
      </c>
      <c r="G18" s="18" t="e">
        <f t="shared" si="2"/>
        <v>#VALUE!</v>
      </c>
      <c r="H18" s="18" t="e">
        <f t="shared" si="2"/>
        <v>#VALUE!</v>
      </c>
      <c r="I18" s="18" t="e">
        <f t="shared" si="2"/>
        <v>#VALUE!</v>
      </c>
      <c r="J18" s="18" t="e">
        <f t="shared" si="2"/>
        <v>#VALUE!</v>
      </c>
      <c r="K18" s="18" t="e">
        <f>VLOOKUP(F18,Q4数据库!C:G,2,0)</f>
        <v>#N/A</v>
      </c>
      <c r="L18" s="18" t="e">
        <f>VLOOKUP(F18,Q4数据库!C:G,3,0)</f>
        <v>#N/A</v>
      </c>
      <c r="M18" s="38" t="e">
        <f>VLOOKUP(G18,Q4数据库!H:I,2,0)</f>
        <v>#VALUE!</v>
      </c>
      <c r="N18" s="38" t="e">
        <f>VLOOKUP(H18,Q4数据库!H:I,2,0)</f>
        <v>#VALUE!</v>
      </c>
      <c r="O18" s="18" t="e" cm="1">
        <f t="array" ref="O18">_xlfn.IFS(E18=1,((I18+50+M18/2+15+J18+N18/2+150)/1000)*C18,E18=2,((I18+50+M18/2+15+J18+N18/2+150)/1000)*C18,E18=3,((I18+50+M18/2+15+2*J18+2*N18/2+2*150)/1000)*C18,E18=4,((I18+50+M18/2+15+J18+N18/2+150)/1000)*C18,E18=5,((I18+50+M18/2+15+J18+N18/2+150)/1000)*C18,E18=6,((I18+50+M18/2+15+2*J18+2*N18/2+2*150)/1000)*C18)</f>
        <v>#VALUE!</v>
      </c>
      <c r="P18" s="18" t="e">
        <f>VLOOKUP(F18,Q4数据库!C:G,4,0)</f>
        <v>#N/A</v>
      </c>
      <c r="Q18" s="18" t="e">
        <f>VLOOKUP(F18,Q4数据库!C:G,5,0)</f>
        <v>#N/A</v>
      </c>
      <c r="R18" s="18"/>
    </row>
    <row r="19" spans="1:18" x14ac:dyDescent="0.25">
      <c r="A19" s="22"/>
      <c r="B19" s="55"/>
      <c r="C19" s="3"/>
      <c r="D19" s="55"/>
      <c r="E19" s="18" t="e">
        <f t="shared" si="0"/>
        <v>#VALUE!</v>
      </c>
      <c r="F19" s="18" t="str">
        <f t="shared" si="1"/>
        <v/>
      </c>
      <c r="G19" s="18" t="e">
        <f t="shared" ref="G19:J40" si="3">VALUE(TRIM(MID(SUBSTITUTE($B19,"-",REPT(" ",99)),COLUMN(D19)*99-98,99)))</f>
        <v>#VALUE!</v>
      </c>
      <c r="H19" s="18" t="e">
        <f t="shared" si="3"/>
        <v>#VALUE!</v>
      </c>
      <c r="I19" s="18" t="e">
        <f t="shared" si="3"/>
        <v>#VALUE!</v>
      </c>
      <c r="J19" s="18" t="e">
        <f t="shared" si="3"/>
        <v>#VALUE!</v>
      </c>
      <c r="K19" s="18" t="e">
        <f>VLOOKUP(F19,Q4数据库!C:G,2,0)</f>
        <v>#N/A</v>
      </c>
      <c r="L19" s="18" t="e">
        <f>VLOOKUP(F19,Q4数据库!C:G,3,0)</f>
        <v>#N/A</v>
      </c>
      <c r="M19" s="38" t="e">
        <f>VLOOKUP(G19,Q4数据库!H:I,2,0)</f>
        <v>#VALUE!</v>
      </c>
      <c r="N19" s="38" t="e">
        <f>VLOOKUP(H19,Q4数据库!H:I,2,0)</f>
        <v>#VALUE!</v>
      </c>
      <c r="O19" s="18" t="e" cm="1">
        <f t="array" ref="O19">_xlfn.IFS(E19=1,((I19+50+M19/2+15+J19+N19/2+150)/1000)*C19,E19=2,((I19+50+M19/2+15+J19+N19/2+150)/1000)*C19,E19=3,((I19+50+M19/2+15+2*J19+2*N19/2+2*150)/1000)*C19,E19=4,((I19+50+M19/2+15+J19+N19/2+150)/1000)*C19,E19=5,((I19+50+M19/2+15+J19+N19/2+150)/1000)*C19,E19=6,((I19+50+M19/2+15+2*J19+2*N19/2+2*150)/1000)*C19)</f>
        <v>#VALUE!</v>
      </c>
      <c r="P19" s="18" t="e">
        <f>VLOOKUP(F19,Q4数据库!C:G,4,0)</f>
        <v>#N/A</v>
      </c>
      <c r="Q19" s="18" t="e">
        <f>VLOOKUP(F19,Q4数据库!C:G,5,0)</f>
        <v>#N/A</v>
      </c>
      <c r="R19" s="18"/>
    </row>
    <row r="20" spans="1:18" x14ac:dyDescent="0.25">
      <c r="A20" s="22"/>
      <c r="B20" s="55"/>
      <c r="C20" s="3"/>
      <c r="D20" s="55"/>
      <c r="E20" s="18" t="e">
        <f t="shared" si="0"/>
        <v>#VALUE!</v>
      </c>
      <c r="F20" s="18" t="str">
        <f t="shared" si="1"/>
        <v/>
      </c>
      <c r="G20" s="18" t="e">
        <f t="shared" si="3"/>
        <v>#VALUE!</v>
      </c>
      <c r="H20" s="18" t="e">
        <f t="shared" si="3"/>
        <v>#VALUE!</v>
      </c>
      <c r="I20" s="18" t="e">
        <f t="shared" si="3"/>
        <v>#VALUE!</v>
      </c>
      <c r="J20" s="18" t="e">
        <f t="shared" si="3"/>
        <v>#VALUE!</v>
      </c>
      <c r="K20" s="18" t="e">
        <f>VLOOKUP(F20,Q4数据库!C:G,2,0)</f>
        <v>#N/A</v>
      </c>
      <c r="L20" s="18" t="e">
        <f>VLOOKUP(F20,Q4数据库!C:G,3,0)</f>
        <v>#N/A</v>
      </c>
      <c r="M20" s="38" t="e">
        <f>VLOOKUP(G20,Q4数据库!H:I,2,0)</f>
        <v>#VALUE!</v>
      </c>
      <c r="N20" s="38" t="e">
        <f>VLOOKUP(H20,Q4数据库!H:I,2,0)</f>
        <v>#VALUE!</v>
      </c>
      <c r="O20" s="18" t="e" cm="1">
        <f t="array" ref="O20">_xlfn.IFS(E20=1,((I20+50+M20/2+15+J20+N20/2+150)/1000)*C20,E20=2,((I20+50+M20/2+15+J20+N20/2+150)/1000)*C20,E20=3,((I20+50+M20/2+15+2*J20+2*N20/2+2*150)/1000)*C20,E20=4,((I20+50+M20/2+15+J20+N20/2+150)/1000)*C20,E20=5,((I20+50+M20/2+15+J20+N20/2+150)/1000)*C20,E20=6,((I20+50+M20/2+15+2*J20+2*N20/2+2*150)/1000)*C20)</f>
        <v>#VALUE!</v>
      </c>
      <c r="P20" s="18" t="e">
        <f>VLOOKUP(F20,Q4数据库!C:G,4,0)</f>
        <v>#N/A</v>
      </c>
      <c r="Q20" s="18" t="e">
        <f>VLOOKUP(F20,Q4数据库!C:G,5,0)</f>
        <v>#N/A</v>
      </c>
      <c r="R20" s="18"/>
    </row>
    <row r="21" spans="1:18" x14ac:dyDescent="0.25">
      <c r="A21" s="22"/>
      <c r="B21" s="55"/>
      <c r="C21" s="3"/>
      <c r="D21" s="55"/>
      <c r="E21" s="18" t="e">
        <f t="shared" si="0"/>
        <v>#VALUE!</v>
      </c>
      <c r="F21" s="18" t="str">
        <f t="shared" si="1"/>
        <v/>
      </c>
      <c r="G21" s="18" t="e">
        <f t="shared" si="3"/>
        <v>#VALUE!</v>
      </c>
      <c r="H21" s="18" t="e">
        <f t="shared" si="3"/>
        <v>#VALUE!</v>
      </c>
      <c r="I21" s="18" t="e">
        <f t="shared" si="3"/>
        <v>#VALUE!</v>
      </c>
      <c r="J21" s="18" t="e">
        <f t="shared" si="3"/>
        <v>#VALUE!</v>
      </c>
      <c r="K21" s="18" t="e">
        <f>VLOOKUP(F21,Q4数据库!C:G,2,0)</f>
        <v>#N/A</v>
      </c>
      <c r="L21" s="18" t="e">
        <f>VLOOKUP(F21,Q4数据库!C:G,3,0)</f>
        <v>#N/A</v>
      </c>
      <c r="M21" s="38" t="e">
        <f>VLOOKUP(G21,Q4数据库!H:I,2,0)</f>
        <v>#VALUE!</v>
      </c>
      <c r="N21" s="38" t="e">
        <f>VLOOKUP(H21,Q4数据库!H:I,2,0)</f>
        <v>#VALUE!</v>
      </c>
      <c r="O21" s="18" t="e" cm="1">
        <f t="array" ref="O21">_xlfn.IFS(E21=1,((I21+50+M21/2+15+J21+N21/2+150)/1000)*C21,E21=2,((I21+50+M21/2+15+J21+N21/2+150)/1000)*C21,E21=3,((I21+50+M21/2+15+2*J21+2*N21/2+2*150)/1000)*C21,E21=4,((I21+50+M21/2+15+J21+N21/2+150)/1000)*C21,E21=5,((I21+50+M21/2+15+J21+N21/2+150)/1000)*C21,E21=6,((I21+50+M21/2+15+2*J21+2*N21/2+2*150)/1000)*C21)</f>
        <v>#VALUE!</v>
      </c>
      <c r="P21" s="18" t="e">
        <f>VLOOKUP(F21,Q4数据库!C:G,4,0)</f>
        <v>#N/A</v>
      </c>
      <c r="Q21" s="18" t="e">
        <f>VLOOKUP(F21,Q4数据库!C:G,5,0)</f>
        <v>#N/A</v>
      </c>
      <c r="R21" s="18"/>
    </row>
    <row r="22" spans="1:18" x14ac:dyDescent="0.25">
      <c r="A22" s="22"/>
      <c r="B22" s="55"/>
      <c r="C22" s="3"/>
      <c r="D22" s="55"/>
      <c r="E22" s="18" t="e">
        <f t="shared" si="0"/>
        <v>#VALUE!</v>
      </c>
      <c r="F22" s="18" t="str">
        <f t="shared" si="1"/>
        <v/>
      </c>
      <c r="G22" s="18" t="e">
        <f t="shared" si="3"/>
        <v>#VALUE!</v>
      </c>
      <c r="H22" s="18" t="e">
        <f t="shared" si="3"/>
        <v>#VALUE!</v>
      </c>
      <c r="I22" s="18" t="e">
        <f t="shared" si="3"/>
        <v>#VALUE!</v>
      </c>
      <c r="J22" s="18" t="e">
        <f t="shared" si="3"/>
        <v>#VALUE!</v>
      </c>
      <c r="K22" s="18" t="e">
        <f>VLOOKUP(F22,Q4数据库!C:G,2,0)</f>
        <v>#N/A</v>
      </c>
      <c r="L22" s="18" t="e">
        <f>VLOOKUP(F22,Q4数据库!C:G,3,0)</f>
        <v>#N/A</v>
      </c>
      <c r="M22" s="38" t="e">
        <f>VLOOKUP(G22,Q4数据库!H:I,2,0)</f>
        <v>#VALUE!</v>
      </c>
      <c r="N22" s="38" t="e">
        <f>VLOOKUP(H22,Q4数据库!H:I,2,0)</f>
        <v>#VALUE!</v>
      </c>
      <c r="O22" s="18" t="e" cm="1">
        <f t="array" ref="O22">_xlfn.IFS(E22=1,((I22+50+M22/2+15+J22+N22/2+150)/1000)*C22,E22=2,((I22+50+M22/2+15+J22+N22/2+150)/1000)*C22,E22=3,((I22+50+M22/2+15+2*J22+2*N22/2+2*150)/1000)*C22,E22=4,((I22+50+M22/2+15+J22+N22/2+150)/1000)*C22,E22=5,((I22+50+M22/2+15+J22+N22/2+150)/1000)*C22,E22=6,((I22+50+M22/2+15+2*J22+2*N22/2+2*150)/1000)*C22)</f>
        <v>#VALUE!</v>
      </c>
      <c r="P22" s="18" t="e">
        <f>VLOOKUP(F22,Q4数据库!C:G,4,0)</f>
        <v>#N/A</v>
      </c>
      <c r="Q22" s="18" t="e">
        <f>VLOOKUP(F22,Q4数据库!C:G,5,0)</f>
        <v>#N/A</v>
      </c>
      <c r="R22" s="18"/>
    </row>
    <row r="23" spans="1:18" x14ac:dyDescent="0.25">
      <c r="A23" s="22"/>
      <c r="B23" s="55"/>
      <c r="C23" s="3"/>
      <c r="D23" s="55"/>
      <c r="E23" s="18" t="e">
        <f t="shared" si="0"/>
        <v>#VALUE!</v>
      </c>
      <c r="F23" s="18" t="str">
        <f t="shared" si="1"/>
        <v/>
      </c>
      <c r="G23" s="18" t="e">
        <f t="shared" si="3"/>
        <v>#VALUE!</v>
      </c>
      <c r="H23" s="18" t="e">
        <f t="shared" si="3"/>
        <v>#VALUE!</v>
      </c>
      <c r="I23" s="18" t="e">
        <f t="shared" si="3"/>
        <v>#VALUE!</v>
      </c>
      <c r="J23" s="18" t="e">
        <f t="shared" si="3"/>
        <v>#VALUE!</v>
      </c>
      <c r="K23" s="18" t="e">
        <f>VLOOKUP(F23,Q4数据库!C:G,2,0)</f>
        <v>#N/A</v>
      </c>
      <c r="L23" s="18" t="e">
        <f>VLOOKUP(F23,Q4数据库!C:G,3,0)</f>
        <v>#N/A</v>
      </c>
      <c r="M23" s="38" t="e">
        <f>VLOOKUP(G23,Q4数据库!H:I,2,0)</f>
        <v>#VALUE!</v>
      </c>
      <c r="N23" s="38" t="e">
        <f>VLOOKUP(H23,Q4数据库!H:I,2,0)</f>
        <v>#VALUE!</v>
      </c>
      <c r="O23" s="18" t="e" cm="1">
        <f t="array" ref="O23">_xlfn.IFS(E23=1,((I23+50+M23/2+15+J23+N23/2+150)/1000)*C23,E23=2,((I23+50+M23/2+15+J23+N23/2+150)/1000)*C23,E23=3,((I23+50+M23/2+15+2*J23+2*N23/2+2*150)/1000)*C23,E23=4,((I23+50+M23/2+15+J23+N23/2+150)/1000)*C23,E23=5,((I23+50+M23/2+15+J23+N23/2+150)/1000)*C23,E23=6,((I23+50+M23/2+15+2*J23+2*N23/2+2*150)/1000)*C23)</f>
        <v>#VALUE!</v>
      </c>
      <c r="P23" s="18" t="e">
        <f>VLOOKUP(F23,Q4数据库!C:G,4,0)</f>
        <v>#N/A</v>
      </c>
      <c r="Q23" s="18" t="e">
        <f>VLOOKUP(F23,Q4数据库!C:G,5,0)</f>
        <v>#N/A</v>
      </c>
      <c r="R23" s="18"/>
    </row>
    <row r="24" spans="1:18" x14ac:dyDescent="0.25">
      <c r="A24" s="22"/>
      <c r="B24" s="55"/>
      <c r="C24" s="3"/>
      <c r="D24" s="55"/>
      <c r="E24" s="18" t="e">
        <f t="shared" si="0"/>
        <v>#VALUE!</v>
      </c>
      <c r="F24" s="18" t="str">
        <f t="shared" si="1"/>
        <v/>
      </c>
      <c r="G24" s="18" t="e">
        <f t="shared" si="3"/>
        <v>#VALUE!</v>
      </c>
      <c r="H24" s="18" t="e">
        <f t="shared" si="3"/>
        <v>#VALUE!</v>
      </c>
      <c r="I24" s="18" t="e">
        <f t="shared" si="3"/>
        <v>#VALUE!</v>
      </c>
      <c r="J24" s="18" t="e">
        <f t="shared" si="3"/>
        <v>#VALUE!</v>
      </c>
      <c r="K24" s="18" t="e">
        <f>VLOOKUP(F24,Q4数据库!C:G,2,0)</f>
        <v>#N/A</v>
      </c>
      <c r="L24" s="18" t="e">
        <f>VLOOKUP(F24,Q4数据库!C:G,3,0)</f>
        <v>#N/A</v>
      </c>
      <c r="M24" s="38" t="e">
        <f>VLOOKUP(G24,Q4数据库!H:I,2,0)</f>
        <v>#VALUE!</v>
      </c>
      <c r="N24" s="38" t="e">
        <f>VLOOKUP(H24,Q4数据库!H:I,2,0)</f>
        <v>#VALUE!</v>
      </c>
      <c r="O24" s="18" t="e" cm="1">
        <f t="array" ref="O24">_xlfn.IFS(E24=1,((I24+50+M24/2+15+J24+N24/2+150)/1000)*C24,E24=2,((I24+50+M24/2+15+J24+N24/2+150)/1000)*C24,E24=3,((I24+50+M24/2+15+2*J24+2*N24/2+2*150)/1000)*C24,E24=4,((I24+50+M24/2+15+J24+N24/2+150)/1000)*C24,E24=5,((I24+50+M24/2+15+J24+N24/2+150)/1000)*C24,E24=6,((I24+50+M24/2+15+2*J24+2*N24/2+2*150)/1000)*C24)</f>
        <v>#VALUE!</v>
      </c>
      <c r="P24" s="18" t="e">
        <f>VLOOKUP(F24,Q4数据库!C:G,4,0)</f>
        <v>#N/A</v>
      </c>
      <c r="Q24" s="18" t="e">
        <f>VLOOKUP(F24,Q4数据库!C:G,5,0)</f>
        <v>#N/A</v>
      </c>
      <c r="R24" s="18"/>
    </row>
    <row r="25" spans="1:18" x14ac:dyDescent="0.25">
      <c r="A25" s="22"/>
      <c r="B25" s="55"/>
      <c r="C25" s="3"/>
      <c r="D25" s="55"/>
      <c r="E25" s="18" t="e">
        <f t="shared" si="0"/>
        <v>#VALUE!</v>
      </c>
      <c r="F25" s="18" t="str">
        <f t="shared" si="1"/>
        <v/>
      </c>
      <c r="G25" s="18" t="e">
        <f t="shared" si="3"/>
        <v>#VALUE!</v>
      </c>
      <c r="H25" s="18" t="e">
        <f t="shared" si="3"/>
        <v>#VALUE!</v>
      </c>
      <c r="I25" s="18" t="e">
        <f t="shared" si="3"/>
        <v>#VALUE!</v>
      </c>
      <c r="J25" s="18" t="e">
        <f t="shared" si="3"/>
        <v>#VALUE!</v>
      </c>
      <c r="K25" s="18" t="e">
        <f>VLOOKUP(F25,Q4数据库!C:G,2,0)</f>
        <v>#N/A</v>
      </c>
      <c r="L25" s="18" t="e">
        <f>VLOOKUP(F25,Q4数据库!C:G,3,0)</f>
        <v>#N/A</v>
      </c>
      <c r="M25" s="38" t="e">
        <f>VLOOKUP(G25,Q4数据库!H:I,2,0)</f>
        <v>#VALUE!</v>
      </c>
      <c r="N25" s="38" t="e">
        <f>VLOOKUP(H25,Q4数据库!H:I,2,0)</f>
        <v>#VALUE!</v>
      </c>
      <c r="O25" s="18" t="e" cm="1">
        <f t="array" ref="O25">_xlfn.IFS(E25=1,((I25+50+M25/2+15+J25+N25/2+150)/1000)*C25,E25=2,((I25+50+M25/2+15+J25+N25/2+150)/1000)*C25,E25=3,((I25+50+M25/2+15+2*J25+2*N25/2+2*150)/1000)*C25,E25=4,((I25+50+M25/2+15+J25+N25/2+150)/1000)*C25,E25=5,((I25+50+M25/2+15+J25+N25/2+150)/1000)*C25,E25=6,((I25+50+M25/2+15+2*J25+2*N25/2+2*150)/1000)*C25)</f>
        <v>#VALUE!</v>
      </c>
      <c r="P25" s="18" t="e">
        <f>VLOOKUP(F25,Q4数据库!C:G,4,0)</f>
        <v>#N/A</v>
      </c>
      <c r="Q25" s="18" t="e">
        <f>VLOOKUP(F25,Q4数据库!C:G,5,0)</f>
        <v>#N/A</v>
      </c>
      <c r="R25" s="18"/>
    </row>
    <row r="26" spans="1:18" x14ac:dyDescent="0.25">
      <c r="A26" s="22"/>
      <c r="B26" s="55"/>
      <c r="C26" s="3"/>
      <c r="D26" s="55"/>
      <c r="E26" s="18" t="e">
        <f t="shared" si="0"/>
        <v>#VALUE!</v>
      </c>
      <c r="F26" s="18" t="str">
        <f t="shared" si="1"/>
        <v/>
      </c>
      <c r="G26" s="18" t="e">
        <f t="shared" si="3"/>
        <v>#VALUE!</v>
      </c>
      <c r="H26" s="18" t="e">
        <f t="shared" si="3"/>
        <v>#VALUE!</v>
      </c>
      <c r="I26" s="18" t="e">
        <f t="shared" si="3"/>
        <v>#VALUE!</v>
      </c>
      <c r="J26" s="18" t="e">
        <f t="shared" si="3"/>
        <v>#VALUE!</v>
      </c>
      <c r="K26" s="18" t="e">
        <f>VLOOKUP(F26,Q4数据库!C:G,2,0)</f>
        <v>#N/A</v>
      </c>
      <c r="L26" s="18" t="e">
        <f>VLOOKUP(F26,Q4数据库!C:G,3,0)</f>
        <v>#N/A</v>
      </c>
      <c r="M26" s="38" t="e">
        <f>VLOOKUP(G26,Q4数据库!H:I,2,0)</f>
        <v>#VALUE!</v>
      </c>
      <c r="N26" s="38" t="e">
        <f>VLOOKUP(H26,Q4数据库!H:I,2,0)</f>
        <v>#VALUE!</v>
      </c>
      <c r="O26" s="18" t="e" cm="1">
        <f t="array" ref="O26">_xlfn.IFS(E26=1,((I26+50+M26/2+15+J26+N26/2+150)/1000)*C26,E26=2,((I26+50+M26/2+15+J26+N26/2+150)/1000)*C26,E26=3,((I26+50+M26/2+15+2*J26+2*N26/2+2*150)/1000)*C26,E26=4,((I26+50+M26/2+15+J26+N26/2+150)/1000)*C26,E26=5,((I26+50+M26/2+15+J26+N26/2+150)/1000)*C26,E26=6,((I26+50+M26/2+15+2*J26+2*N26/2+2*150)/1000)*C26)</f>
        <v>#VALUE!</v>
      </c>
      <c r="P26" s="18" t="e">
        <f>VLOOKUP(F26,Q4数据库!C:G,4,0)</f>
        <v>#N/A</v>
      </c>
      <c r="Q26" s="18" t="e">
        <f>VLOOKUP(F26,Q4数据库!C:G,5,0)</f>
        <v>#N/A</v>
      </c>
      <c r="R26" s="18"/>
    </row>
    <row r="27" spans="1:18" x14ac:dyDescent="0.25">
      <c r="A27" s="22"/>
      <c r="B27" s="55"/>
      <c r="C27" s="3"/>
      <c r="D27" s="55"/>
      <c r="E27" s="18" t="e">
        <f t="shared" si="0"/>
        <v>#VALUE!</v>
      </c>
      <c r="F27" s="18" t="str">
        <f t="shared" si="1"/>
        <v/>
      </c>
      <c r="G27" s="18" t="e">
        <f t="shared" si="3"/>
        <v>#VALUE!</v>
      </c>
      <c r="H27" s="18" t="e">
        <f t="shared" si="3"/>
        <v>#VALUE!</v>
      </c>
      <c r="I27" s="18" t="e">
        <f t="shared" si="3"/>
        <v>#VALUE!</v>
      </c>
      <c r="J27" s="18" t="e">
        <f t="shared" si="3"/>
        <v>#VALUE!</v>
      </c>
      <c r="K27" s="18" t="e">
        <f>VLOOKUP(F27,Q4数据库!C:G,2,0)</f>
        <v>#N/A</v>
      </c>
      <c r="L27" s="18" t="e">
        <f>VLOOKUP(F27,Q4数据库!C:G,3,0)</f>
        <v>#N/A</v>
      </c>
      <c r="M27" s="38" t="e">
        <f>VLOOKUP(G27,Q4数据库!H:I,2,0)</f>
        <v>#VALUE!</v>
      </c>
      <c r="N27" s="38" t="e">
        <f>VLOOKUP(H27,Q4数据库!H:I,2,0)</f>
        <v>#VALUE!</v>
      </c>
      <c r="O27" s="18" t="e" cm="1">
        <f t="array" ref="O27">_xlfn.IFS(E27=1,((I27+50+M27/2+15+J27+N27/2+150)/1000)*C27,E27=2,((I27+50+M27/2+15+J27+N27/2+150)/1000)*C27,E27=3,((I27+50+M27/2+15+2*J27+2*N27/2+2*150)/1000)*C27,E27=4,((I27+50+M27/2+15+J27+N27/2+150)/1000)*C27,E27=5,((I27+50+M27/2+15+J27+N27/2+150)/1000)*C27,E27=6,((I27+50+M27/2+15+2*J27+2*N27/2+2*150)/1000)*C27)</f>
        <v>#VALUE!</v>
      </c>
      <c r="P27" s="18" t="e">
        <f>VLOOKUP(F27,Q4数据库!C:G,4,0)</f>
        <v>#N/A</v>
      </c>
      <c r="Q27" s="18" t="e">
        <f>VLOOKUP(F27,Q4数据库!C:G,5,0)</f>
        <v>#N/A</v>
      </c>
      <c r="R27" s="18"/>
    </row>
    <row r="28" spans="1:18" x14ac:dyDescent="0.25">
      <c r="A28" s="22"/>
      <c r="B28" s="55"/>
      <c r="C28" s="3"/>
      <c r="D28" s="55"/>
      <c r="E28" s="18" t="e">
        <f t="shared" si="0"/>
        <v>#VALUE!</v>
      </c>
      <c r="F28" s="18" t="str">
        <f t="shared" si="1"/>
        <v/>
      </c>
      <c r="G28" s="18" t="e">
        <f t="shared" si="3"/>
        <v>#VALUE!</v>
      </c>
      <c r="H28" s="18" t="e">
        <f t="shared" si="3"/>
        <v>#VALUE!</v>
      </c>
      <c r="I28" s="18" t="e">
        <f t="shared" si="3"/>
        <v>#VALUE!</v>
      </c>
      <c r="J28" s="18" t="e">
        <f t="shared" si="3"/>
        <v>#VALUE!</v>
      </c>
      <c r="K28" s="18" t="e">
        <f>VLOOKUP(F28,Q4数据库!C:G,2,0)</f>
        <v>#N/A</v>
      </c>
      <c r="L28" s="18" t="e">
        <f>VLOOKUP(F28,Q4数据库!C:G,3,0)</f>
        <v>#N/A</v>
      </c>
      <c r="M28" s="38" t="e">
        <f>VLOOKUP(G28,Q4数据库!H:I,2,0)</f>
        <v>#VALUE!</v>
      </c>
      <c r="N28" s="38" t="e">
        <f>VLOOKUP(H28,Q4数据库!H:I,2,0)</f>
        <v>#VALUE!</v>
      </c>
      <c r="O28" s="18" t="e" cm="1">
        <f t="array" ref="O28">_xlfn.IFS(E28=1,((I28+50+M28/2+15+J28+N28/2+150)/1000)*C28,E28=2,((I28+50+M28/2+15+J28+N28/2+150)/1000)*C28,E28=3,((I28+50+M28/2+15+2*J28+2*N28/2+2*150)/1000)*C28,E28=4,((I28+50+M28/2+15+J28+N28/2+150)/1000)*C28,E28=5,((I28+50+M28/2+15+J28+N28/2+150)/1000)*C28,E28=6,((I28+50+M28/2+15+2*J28+2*N28/2+2*150)/1000)*C28)</f>
        <v>#VALUE!</v>
      </c>
      <c r="P28" s="18" t="e">
        <f>VLOOKUP(F28,Q4数据库!C:G,4,0)</f>
        <v>#N/A</v>
      </c>
      <c r="Q28" s="18" t="e">
        <f>VLOOKUP(F28,Q4数据库!C:G,5,0)</f>
        <v>#N/A</v>
      </c>
      <c r="R28" s="18"/>
    </row>
    <row r="29" spans="1:18" x14ac:dyDescent="0.25">
      <c r="A29" s="22"/>
      <c r="B29" s="55"/>
      <c r="C29" s="3"/>
      <c r="D29" s="55"/>
      <c r="E29" s="18" t="e">
        <f t="shared" si="0"/>
        <v>#VALUE!</v>
      </c>
      <c r="F29" s="18" t="str">
        <f t="shared" si="1"/>
        <v/>
      </c>
      <c r="G29" s="18" t="e">
        <f t="shared" si="3"/>
        <v>#VALUE!</v>
      </c>
      <c r="H29" s="18" t="e">
        <f t="shared" si="3"/>
        <v>#VALUE!</v>
      </c>
      <c r="I29" s="18" t="e">
        <f t="shared" si="3"/>
        <v>#VALUE!</v>
      </c>
      <c r="J29" s="18" t="e">
        <f t="shared" si="3"/>
        <v>#VALUE!</v>
      </c>
      <c r="K29" s="18" t="e">
        <f>VLOOKUP(F29,Q4数据库!C:G,2,0)</f>
        <v>#N/A</v>
      </c>
      <c r="L29" s="18" t="e">
        <f>VLOOKUP(F29,Q4数据库!C:G,3,0)</f>
        <v>#N/A</v>
      </c>
      <c r="M29" s="38" t="e">
        <f>VLOOKUP(G29,Q4数据库!H:I,2,0)</f>
        <v>#VALUE!</v>
      </c>
      <c r="N29" s="38" t="e">
        <f>VLOOKUP(H29,Q4数据库!H:I,2,0)</f>
        <v>#VALUE!</v>
      </c>
      <c r="O29" s="18" t="e" cm="1">
        <f t="array" ref="O29">_xlfn.IFS(E29=1,((I29+50+M29/2+15+J29+N29/2+150)/1000)*C29,E29=2,((I29+50+M29/2+15+J29+N29/2+150)/1000)*C29,E29=3,((I29+50+M29/2+15+2*J29+2*N29/2+2*150)/1000)*C29,E29=4,((I29+50+M29/2+15+J29+N29/2+150)/1000)*C29,E29=5,((I29+50+M29/2+15+J29+N29/2+150)/1000)*C29,E29=6,((I29+50+M29/2+15+2*J29+2*N29/2+2*150)/1000)*C29)</f>
        <v>#VALUE!</v>
      </c>
      <c r="P29" s="18" t="e">
        <f>VLOOKUP(F29,Q4数据库!C:G,4,0)</f>
        <v>#N/A</v>
      </c>
      <c r="Q29" s="18" t="e">
        <f>VLOOKUP(F29,Q4数据库!C:G,5,0)</f>
        <v>#N/A</v>
      </c>
      <c r="R29" s="18"/>
    </row>
    <row r="30" spans="1:18" x14ac:dyDescent="0.25">
      <c r="A30" s="22"/>
      <c r="B30" s="55"/>
      <c r="C30" s="3"/>
      <c r="D30" s="55"/>
      <c r="E30" s="18" t="e">
        <f t="shared" si="0"/>
        <v>#VALUE!</v>
      </c>
      <c r="F30" s="18" t="str">
        <f t="shared" si="1"/>
        <v/>
      </c>
      <c r="G30" s="18" t="e">
        <f t="shared" si="3"/>
        <v>#VALUE!</v>
      </c>
      <c r="H30" s="18" t="e">
        <f t="shared" si="3"/>
        <v>#VALUE!</v>
      </c>
      <c r="I30" s="18" t="e">
        <f t="shared" si="3"/>
        <v>#VALUE!</v>
      </c>
      <c r="J30" s="18" t="e">
        <f t="shared" si="3"/>
        <v>#VALUE!</v>
      </c>
      <c r="K30" s="18" t="e">
        <f>VLOOKUP(F30,Q4数据库!C:G,2,0)</f>
        <v>#N/A</v>
      </c>
      <c r="L30" s="18" t="e">
        <f>VLOOKUP(F30,Q4数据库!C:G,3,0)</f>
        <v>#N/A</v>
      </c>
      <c r="M30" s="38" t="e">
        <f>VLOOKUP(G30,Q4数据库!H:I,2,0)</f>
        <v>#VALUE!</v>
      </c>
      <c r="N30" s="38" t="e">
        <f>VLOOKUP(H30,Q4数据库!H:I,2,0)</f>
        <v>#VALUE!</v>
      </c>
      <c r="O30" s="18" t="e" cm="1">
        <f t="array" ref="O30">_xlfn.IFS(E30=1,((I30+50+M30/2+15+J30+N30/2+150)/1000)*C30,E30=2,((I30+50+M30/2+15+J30+N30/2+150)/1000)*C30,E30=3,((I30+50+M30/2+15+2*J30+2*N30/2+2*150)/1000)*C30,E30=4,((I30+50+M30/2+15+J30+N30/2+150)/1000)*C30,E30=5,((I30+50+M30/2+15+J30+N30/2+150)/1000)*C30,E30=6,((I30+50+M30/2+15+2*J30+2*N30/2+2*150)/1000)*C30)</f>
        <v>#VALUE!</v>
      </c>
      <c r="P30" s="18" t="e">
        <f>VLOOKUP(F30,Q4数据库!C:G,4,0)</f>
        <v>#N/A</v>
      </c>
      <c r="Q30" s="18" t="e">
        <f>VLOOKUP(F30,Q4数据库!C:G,5,0)</f>
        <v>#N/A</v>
      </c>
      <c r="R30" s="18"/>
    </row>
    <row r="31" spans="1:18" x14ac:dyDescent="0.25">
      <c r="A31" s="22"/>
      <c r="B31" s="55"/>
      <c r="C31" s="3"/>
      <c r="D31" s="55"/>
      <c r="E31" s="18" t="e">
        <f t="shared" si="0"/>
        <v>#VALUE!</v>
      </c>
      <c r="F31" s="18" t="str">
        <f t="shared" si="1"/>
        <v/>
      </c>
      <c r="G31" s="18" t="e">
        <f t="shared" si="3"/>
        <v>#VALUE!</v>
      </c>
      <c r="H31" s="18" t="e">
        <f t="shared" si="3"/>
        <v>#VALUE!</v>
      </c>
      <c r="I31" s="18" t="e">
        <f t="shared" si="3"/>
        <v>#VALUE!</v>
      </c>
      <c r="J31" s="18" t="e">
        <f t="shared" si="3"/>
        <v>#VALUE!</v>
      </c>
      <c r="K31" s="18" t="e">
        <f>VLOOKUP(F31,Q4数据库!C:G,2,0)</f>
        <v>#N/A</v>
      </c>
      <c r="L31" s="18" t="e">
        <f>VLOOKUP(F31,Q4数据库!C:G,3,0)</f>
        <v>#N/A</v>
      </c>
      <c r="M31" s="38" t="e">
        <f>VLOOKUP(G31,Q4数据库!H:I,2,0)</f>
        <v>#VALUE!</v>
      </c>
      <c r="N31" s="38" t="e">
        <f>VLOOKUP(H31,Q4数据库!H:I,2,0)</f>
        <v>#VALUE!</v>
      </c>
      <c r="O31" s="18" t="e" cm="1">
        <f t="array" ref="O31">_xlfn.IFS(E31=1,((I31+50+M31/2+15+J31+N31/2+150)/1000)*C31,E31=2,((I31+50+M31/2+15+J31+N31/2+150)/1000)*C31,E31=3,((I31+50+M31/2+15+2*J31+2*N31/2+2*150)/1000)*C31,E31=4,((I31+50+M31/2+15+J31+N31/2+150)/1000)*C31,E31=5,((I31+50+M31/2+15+J31+N31/2+150)/1000)*C31,E31=6,((I31+50+M31/2+15+2*J31+2*N31/2+2*150)/1000)*C31)</f>
        <v>#VALUE!</v>
      </c>
      <c r="P31" s="18" t="e">
        <f>VLOOKUP(F31,Q4数据库!C:G,4,0)</f>
        <v>#N/A</v>
      </c>
      <c r="Q31" s="18" t="e">
        <f>VLOOKUP(F31,Q4数据库!C:G,5,0)</f>
        <v>#N/A</v>
      </c>
      <c r="R31" s="18"/>
    </row>
    <row r="32" spans="1:18" x14ac:dyDescent="0.25">
      <c r="A32" s="22"/>
      <c r="B32" s="55"/>
      <c r="C32" s="3"/>
      <c r="D32" s="55"/>
      <c r="E32" s="18" t="e">
        <f t="shared" si="0"/>
        <v>#VALUE!</v>
      </c>
      <c r="F32" s="18" t="str">
        <f t="shared" si="1"/>
        <v/>
      </c>
      <c r="G32" s="18" t="e">
        <f t="shared" si="3"/>
        <v>#VALUE!</v>
      </c>
      <c r="H32" s="18" t="e">
        <f t="shared" si="3"/>
        <v>#VALUE!</v>
      </c>
      <c r="I32" s="18" t="e">
        <f t="shared" si="3"/>
        <v>#VALUE!</v>
      </c>
      <c r="J32" s="18" t="e">
        <f t="shared" si="3"/>
        <v>#VALUE!</v>
      </c>
      <c r="K32" s="18" t="e">
        <f>VLOOKUP(F32,Q4数据库!C:G,2,0)</f>
        <v>#N/A</v>
      </c>
      <c r="L32" s="18" t="e">
        <f>VLOOKUP(F32,Q4数据库!C:G,3,0)</f>
        <v>#N/A</v>
      </c>
      <c r="M32" s="38" t="e">
        <f>VLOOKUP(G32,Q4数据库!H:I,2,0)</f>
        <v>#VALUE!</v>
      </c>
      <c r="N32" s="38" t="e">
        <f>VLOOKUP(H32,Q4数据库!H:I,2,0)</f>
        <v>#VALUE!</v>
      </c>
      <c r="O32" s="18" t="e" cm="1">
        <f t="array" ref="O32">_xlfn.IFS(E32=1,((I32+50+M32/2+15+J32+N32/2+150)/1000)*C32,E32=2,((I32+50+M32/2+15+J32+N32/2+150)/1000)*C32,E32=3,((I32+50+M32/2+15+2*J32+2*N32/2+2*150)/1000)*C32,E32=4,((I32+50+M32/2+15+J32+N32/2+150)/1000)*C32,E32=5,((I32+50+M32/2+15+J32+N32/2+150)/1000)*C32,E32=6,((I32+50+M32/2+15+2*J32+2*N32/2+2*150)/1000)*C32)</f>
        <v>#VALUE!</v>
      </c>
      <c r="P32" s="18" t="e">
        <f>VLOOKUP(F32,Q4数据库!C:G,4,0)</f>
        <v>#N/A</v>
      </c>
      <c r="Q32" s="18" t="e">
        <f>VLOOKUP(F32,Q4数据库!C:G,5,0)</f>
        <v>#N/A</v>
      </c>
      <c r="R32" s="18"/>
    </row>
    <row r="33" spans="1:18" x14ac:dyDescent="0.25">
      <c r="A33" s="22"/>
      <c r="B33" s="55"/>
      <c r="C33" s="3"/>
      <c r="D33" s="55"/>
      <c r="E33" s="18" t="e">
        <f t="shared" si="0"/>
        <v>#VALUE!</v>
      </c>
      <c r="F33" s="18" t="str">
        <f t="shared" si="1"/>
        <v/>
      </c>
      <c r="G33" s="18" t="e">
        <f t="shared" si="3"/>
        <v>#VALUE!</v>
      </c>
      <c r="H33" s="18" t="e">
        <f t="shared" si="3"/>
        <v>#VALUE!</v>
      </c>
      <c r="I33" s="18" t="e">
        <f t="shared" si="3"/>
        <v>#VALUE!</v>
      </c>
      <c r="J33" s="18" t="e">
        <f t="shared" si="3"/>
        <v>#VALUE!</v>
      </c>
      <c r="K33" s="18" t="e">
        <f>VLOOKUP(F33,Q4数据库!C:G,2,0)</f>
        <v>#N/A</v>
      </c>
      <c r="L33" s="18" t="e">
        <f>VLOOKUP(F33,Q4数据库!C:G,3,0)</f>
        <v>#N/A</v>
      </c>
      <c r="M33" s="38" t="e">
        <f>VLOOKUP(G33,Q4数据库!H:I,2,0)</f>
        <v>#VALUE!</v>
      </c>
      <c r="N33" s="38" t="e">
        <f>VLOOKUP(H33,Q4数据库!H:I,2,0)</f>
        <v>#VALUE!</v>
      </c>
      <c r="O33" s="18" t="e" cm="1">
        <f t="array" ref="O33">_xlfn.IFS(E33=1,((I33+50+M33/2+15+J33+N33/2+150)/1000)*C33,E33=2,((I33+50+M33/2+15+J33+N33/2+150)/1000)*C33,E33=3,((I33+50+M33/2+15+2*J33+2*N33/2+2*150)/1000)*C33,E33=4,((I33+50+M33/2+15+J33+N33/2+150)/1000)*C33,E33=5,((I33+50+M33/2+15+J33+N33/2+150)/1000)*C33,E33=6,((I33+50+M33/2+15+2*J33+2*N33/2+2*150)/1000)*C33)</f>
        <v>#VALUE!</v>
      </c>
      <c r="P33" s="18" t="e">
        <f>VLOOKUP(F33,Q4数据库!C:G,4,0)</f>
        <v>#N/A</v>
      </c>
      <c r="Q33" s="18" t="e">
        <f>VLOOKUP(F33,Q4数据库!C:G,5,0)</f>
        <v>#N/A</v>
      </c>
      <c r="R33" s="18"/>
    </row>
    <row r="34" spans="1:18" x14ac:dyDescent="0.25">
      <c r="A34" s="22"/>
      <c r="B34" s="55"/>
      <c r="C34" s="3"/>
      <c r="D34" s="55"/>
      <c r="E34" s="18" t="e">
        <f t="shared" si="0"/>
        <v>#VALUE!</v>
      </c>
      <c r="F34" s="18" t="str">
        <f t="shared" si="1"/>
        <v/>
      </c>
      <c r="G34" s="18" t="e">
        <f t="shared" si="3"/>
        <v>#VALUE!</v>
      </c>
      <c r="H34" s="18" t="e">
        <f t="shared" si="3"/>
        <v>#VALUE!</v>
      </c>
      <c r="I34" s="18" t="e">
        <f t="shared" si="3"/>
        <v>#VALUE!</v>
      </c>
      <c r="J34" s="18" t="e">
        <f t="shared" si="3"/>
        <v>#VALUE!</v>
      </c>
      <c r="K34" s="18" t="e">
        <f>VLOOKUP(F34,Q4数据库!C:G,2,0)</f>
        <v>#N/A</v>
      </c>
      <c r="L34" s="18" t="e">
        <f>VLOOKUP(F34,Q4数据库!C:G,3,0)</f>
        <v>#N/A</v>
      </c>
      <c r="M34" s="38" t="e">
        <f>VLOOKUP(G34,Q4数据库!H:I,2,0)</f>
        <v>#VALUE!</v>
      </c>
      <c r="N34" s="38" t="e">
        <f>VLOOKUP(H34,Q4数据库!H:I,2,0)</f>
        <v>#VALUE!</v>
      </c>
      <c r="O34" s="18" t="e" cm="1">
        <f t="array" ref="O34">_xlfn.IFS(E34=1,((I34+50+M34/2+15+J34+N34/2+150)/1000)*C34,E34=2,((I34+50+M34/2+15+J34+N34/2+150)/1000)*C34,E34=3,((I34+50+M34/2+15+2*J34+2*N34/2+2*150)/1000)*C34,E34=4,((I34+50+M34/2+15+J34+N34/2+150)/1000)*C34,E34=5,((I34+50+M34/2+15+J34+N34/2+150)/1000)*C34,E34=6,((I34+50+M34/2+15+2*J34+2*N34/2+2*150)/1000)*C34)</f>
        <v>#VALUE!</v>
      </c>
      <c r="P34" s="18" t="e">
        <f>VLOOKUP(F34,Q4数据库!C:G,4,0)</f>
        <v>#N/A</v>
      </c>
      <c r="Q34" s="18" t="e">
        <f>VLOOKUP(F34,Q4数据库!C:G,5,0)</f>
        <v>#N/A</v>
      </c>
      <c r="R34" s="18"/>
    </row>
    <row r="35" spans="1:18" x14ac:dyDescent="0.25">
      <c r="A35" s="22"/>
      <c r="B35" s="55"/>
      <c r="C35" s="3"/>
      <c r="D35" s="55"/>
      <c r="E35" s="18" t="e">
        <f t="shared" si="0"/>
        <v>#VALUE!</v>
      </c>
      <c r="F35" s="18" t="str">
        <f t="shared" si="1"/>
        <v/>
      </c>
      <c r="G35" s="18" t="e">
        <f t="shared" si="3"/>
        <v>#VALUE!</v>
      </c>
      <c r="H35" s="18" t="e">
        <f t="shared" si="3"/>
        <v>#VALUE!</v>
      </c>
      <c r="I35" s="18" t="e">
        <f t="shared" si="3"/>
        <v>#VALUE!</v>
      </c>
      <c r="J35" s="18" t="e">
        <f t="shared" si="3"/>
        <v>#VALUE!</v>
      </c>
      <c r="K35" s="18" t="e">
        <f>VLOOKUP(F35,Q4数据库!C:G,2,0)</f>
        <v>#N/A</v>
      </c>
      <c r="L35" s="18" t="e">
        <f>VLOOKUP(F35,Q4数据库!C:G,3,0)</f>
        <v>#N/A</v>
      </c>
      <c r="M35" s="38" t="e">
        <f>VLOOKUP(G35,Q4数据库!H:I,2,0)</f>
        <v>#VALUE!</v>
      </c>
      <c r="N35" s="38" t="e">
        <f>VLOOKUP(H35,Q4数据库!H:I,2,0)</f>
        <v>#VALUE!</v>
      </c>
      <c r="O35" s="18" t="e" cm="1">
        <f t="array" ref="O35">_xlfn.IFS(E35=1,((I35+50+M35/2+15+J35+N35/2+150)/1000)*C35,E35=2,((I35+50+M35/2+15+J35+N35/2+150)/1000)*C35,E35=3,((I35+50+M35/2+15+2*J35+2*N35/2+2*150)/1000)*C35,E35=4,((I35+50+M35/2+15+J35+N35/2+150)/1000)*C35,E35=5,((I35+50+M35/2+15+J35+N35/2+150)/1000)*C35,E35=6,((I35+50+M35/2+15+2*J35+2*N35/2+2*150)/1000)*C35)</f>
        <v>#VALUE!</v>
      </c>
      <c r="P35" s="18" t="e">
        <f>VLOOKUP(F35,Q4数据库!C:G,4,0)</f>
        <v>#N/A</v>
      </c>
      <c r="Q35" s="18" t="e">
        <f>VLOOKUP(F35,Q4数据库!C:G,5,0)</f>
        <v>#N/A</v>
      </c>
      <c r="R35" s="18"/>
    </row>
    <row r="36" spans="1:18" x14ac:dyDescent="0.25">
      <c r="A36" s="22"/>
      <c r="B36" s="55"/>
      <c r="C36" s="3"/>
      <c r="D36" s="55"/>
      <c r="E36" s="18" t="e">
        <f t="shared" si="0"/>
        <v>#VALUE!</v>
      </c>
      <c r="F36" s="18" t="str">
        <f t="shared" si="1"/>
        <v/>
      </c>
      <c r="G36" s="18" t="e">
        <f t="shared" si="3"/>
        <v>#VALUE!</v>
      </c>
      <c r="H36" s="18" t="e">
        <f t="shared" si="3"/>
        <v>#VALUE!</v>
      </c>
      <c r="I36" s="18" t="e">
        <f t="shared" si="3"/>
        <v>#VALUE!</v>
      </c>
      <c r="J36" s="18" t="e">
        <f t="shared" si="3"/>
        <v>#VALUE!</v>
      </c>
      <c r="K36" s="18" t="e">
        <f>VLOOKUP(F36,Q4数据库!C:G,2,0)</f>
        <v>#N/A</v>
      </c>
      <c r="L36" s="18" t="e">
        <f>VLOOKUP(F36,Q4数据库!C:G,3,0)</f>
        <v>#N/A</v>
      </c>
      <c r="M36" s="38" t="e">
        <f>VLOOKUP(G36,Q4数据库!H:I,2,0)</f>
        <v>#VALUE!</v>
      </c>
      <c r="N36" s="38" t="e">
        <f>VLOOKUP(H36,Q4数据库!H:I,2,0)</f>
        <v>#VALUE!</v>
      </c>
      <c r="O36" s="18" t="e" cm="1">
        <f t="array" ref="O36">_xlfn.IFS(E36=1,((I36+50+M36/2+15+J36+N36/2+150)/1000)*C36,E36=2,((I36+50+M36/2+15+J36+N36/2+150)/1000)*C36,E36=3,((I36+50+M36/2+15+2*J36+2*N36/2+2*150)/1000)*C36,E36=4,((I36+50+M36/2+15+J36+N36/2+150)/1000)*C36,E36=5,((I36+50+M36/2+15+J36+N36/2+150)/1000)*C36,E36=6,((I36+50+M36/2+15+2*J36+2*N36/2+2*150)/1000)*C36)</f>
        <v>#VALUE!</v>
      </c>
      <c r="P36" s="18" t="e">
        <f>VLOOKUP(F36,Q4数据库!C:G,4,0)</f>
        <v>#N/A</v>
      </c>
      <c r="Q36" s="18" t="e">
        <f>VLOOKUP(F36,Q4数据库!C:G,5,0)</f>
        <v>#N/A</v>
      </c>
      <c r="R36" s="18"/>
    </row>
    <row r="37" spans="1:18" x14ac:dyDescent="0.25">
      <c r="A37" s="22"/>
      <c r="B37" s="55"/>
      <c r="C37" s="3"/>
      <c r="D37" s="55"/>
      <c r="E37" s="18" t="e">
        <f t="shared" si="0"/>
        <v>#VALUE!</v>
      </c>
      <c r="F37" s="18" t="str">
        <f t="shared" si="1"/>
        <v/>
      </c>
      <c r="G37" s="18" t="e">
        <f t="shared" si="3"/>
        <v>#VALUE!</v>
      </c>
      <c r="H37" s="18" t="e">
        <f t="shared" si="3"/>
        <v>#VALUE!</v>
      </c>
      <c r="I37" s="18" t="e">
        <f t="shared" si="3"/>
        <v>#VALUE!</v>
      </c>
      <c r="J37" s="18" t="e">
        <f t="shared" si="3"/>
        <v>#VALUE!</v>
      </c>
      <c r="K37" s="18" t="e">
        <f>VLOOKUP(F37,Q4数据库!C:G,2,0)</f>
        <v>#N/A</v>
      </c>
      <c r="L37" s="18" t="e">
        <f>VLOOKUP(F37,Q4数据库!C:G,3,0)</f>
        <v>#N/A</v>
      </c>
      <c r="M37" s="38" t="e">
        <f>VLOOKUP(G37,Q4数据库!H:I,2,0)</f>
        <v>#VALUE!</v>
      </c>
      <c r="N37" s="38" t="e">
        <f>VLOOKUP(H37,Q4数据库!H:I,2,0)</f>
        <v>#VALUE!</v>
      </c>
      <c r="O37" s="18" t="e" cm="1">
        <f t="array" ref="O37">_xlfn.IFS(E37=1,((I37+50+M37/2+15+J37+N37/2+150)/1000)*C37,E37=2,((I37+50+M37/2+15+J37+N37/2+150)/1000)*C37,E37=3,((I37+50+M37/2+15+2*J37+2*N37/2+2*150)/1000)*C37,E37=4,((I37+50+M37/2+15+J37+N37/2+150)/1000)*C37,E37=5,((I37+50+M37/2+15+J37+N37/2+150)/1000)*C37,E37=6,((I37+50+M37/2+15+2*J37+2*N37/2+2*150)/1000)*C37)</f>
        <v>#VALUE!</v>
      </c>
      <c r="P37" s="18" t="e">
        <f>VLOOKUP(F37,Q4数据库!C:G,4,0)</f>
        <v>#N/A</v>
      </c>
      <c r="Q37" s="18" t="e">
        <f>VLOOKUP(F37,Q4数据库!C:G,5,0)</f>
        <v>#N/A</v>
      </c>
      <c r="R37" s="18"/>
    </row>
    <row r="38" spans="1:18" x14ac:dyDescent="0.25">
      <c r="A38" s="22"/>
      <c r="B38" s="55"/>
      <c r="C38" s="3"/>
      <c r="D38" s="55"/>
      <c r="E38" s="18" t="e">
        <f t="shared" si="0"/>
        <v>#VALUE!</v>
      </c>
      <c r="F38" s="18" t="str">
        <f t="shared" si="1"/>
        <v/>
      </c>
      <c r="G38" s="18" t="e">
        <f t="shared" si="3"/>
        <v>#VALUE!</v>
      </c>
      <c r="H38" s="18" t="e">
        <f t="shared" si="3"/>
        <v>#VALUE!</v>
      </c>
      <c r="I38" s="18" t="e">
        <f t="shared" si="3"/>
        <v>#VALUE!</v>
      </c>
      <c r="J38" s="18" t="e">
        <f t="shared" si="3"/>
        <v>#VALUE!</v>
      </c>
      <c r="K38" s="18" t="e">
        <f>VLOOKUP(F38,Q4数据库!C:G,2,0)</f>
        <v>#N/A</v>
      </c>
      <c r="L38" s="18" t="e">
        <f>VLOOKUP(F38,Q4数据库!C:G,3,0)</f>
        <v>#N/A</v>
      </c>
      <c r="M38" s="38" t="e">
        <f>VLOOKUP(G38,Q4数据库!H:I,2,0)</f>
        <v>#VALUE!</v>
      </c>
      <c r="N38" s="38" t="e">
        <f>VLOOKUP(H38,Q4数据库!H:I,2,0)</f>
        <v>#VALUE!</v>
      </c>
      <c r="O38" s="18" t="e" cm="1">
        <f t="array" ref="O38">_xlfn.IFS(E38=1,((I38+50+M38/2+15+J38+N38/2+150)/1000)*C38,E38=2,((I38+50+M38/2+15+J38+N38/2+150)/1000)*C38,E38=3,((I38+50+M38/2+15+2*J38+2*N38/2+2*150)/1000)*C38,E38=4,((I38+50+M38/2+15+J38+N38/2+150)/1000)*C38,E38=5,((I38+50+M38/2+15+J38+N38/2+150)/1000)*C38,E38=6,((I38+50+M38/2+15+2*J38+2*N38/2+2*150)/1000)*C38)</f>
        <v>#VALUE!</v>
      </c>
      <c r="P38" s="18" t="e">
        <f>VLOOKUP(F38,Q4数据库!C:G,4,0)</f>
        <v>#N/A</v>
      </c>
      <c r="Q38" s="18" t="e">
        <f>VLOOKUP(F38,Q4数据库!C:G,5,0)</f>
        <v>#N/A</v>
      </c>
      <c r="R38" s="18"/>
    </row>
    <row r="39" spans="1:18" x14ac:dyDescent="0.25">
      <c r="A39" s="22"/>
      <c r="B39" s="55"/>
      <c r="C39" s="3"/>
      <c r="D39" s="55"/>
      <c r="E39" s="18" t="e">
        <f t="shared" si="0"/>
        <v>#VALUE!</v>
      </c>
      <c r="F39" s="18" t="str">
        <f t="shared" si="1"/>
        <v/>
      </c>
      <c r="G39" s="18" t="e">
        <f t="shared" si="3"/>
        <v>#VALUE!</v>
      </c>
      <c r="H39" s="18" t="e">
        <f t="shared" si="3"/>
        <v>#VALUE!</v>
      </c>
      <c r="I39" s="18" t="e">
        <f t="shared" si="3"/>
        <v>#VALUE!</v>
      </c>
      <c r="J39" s="18" t="e">
        <f t="shared" si="3"/>
        <v>#VALUE!</v>
      </c>
      <c r="K39" s="18" t="e">
        <f>VLOOKUP(F39,Q4数据库!C:G,2,0)</f>
        <v>#N/A</v>
      </c>
      <c r="L39" s="18" t="e">
        <f>VLOOKUP(F39,Q4数据库!C:G,3,0)</f>
        <v>#N/A</v>
      </c>
      <c r="M39" s="38" t="e">
        <f>VLOOKUP(G39,Q4数据库!H:I,2,0)</f>
        <v>#VALUE!</v>
      </c>
      <c r="N39" s="38" t="e">
        <f>VLOOKUP(H39,Q4数据库!H:I,2,0)</f>
        <v>#VALUE!</v>
      </c>
      <c r="O39" s="18" t="e" cm="1">
        <f t="array" ref="O39">_xlfn.IFS(E39=1,((I39+50+M39/2+15+J39+N39/2+150)/1000)*C39,E39=2,((I39+50+M39/2+15+J39+N39/2+150)/1000)*C39,E39=3,((I39+50+M39/2+15+2*J39+2*N39/2+2*150)/1000)*C39,E39=4,((I39+50+M39/2+15+J39+N39/2+150)/1000)*C39,E39=5,((I39+50+M39/2+15+J39+N39/2+150)/1000)*C39,E39=6,((I39+50+M39/2+15+2*J39+2*N39/2+2*150)/1000)*C39)</f>
        <v>#VALUE!</v>
      </c>
      <c r="P39" s="18" t="e">
        <f>VLOOKUP(F39,Q4数据库!C:G,4,0)</f>
        <v>#N/A</v>
      </c>
      <c r="Q39" s="18" t="e">
        <f>VLOOKUP(F39,Q4数据库!C:G,5,0)</f>
        <v>#N/A</v>
      </c>
      <c r="R39" s="18"/>
    </row>
    <row r="40" spans="1:18" x14ac:dyDescent="0.25">
      <c r="A40" s="22"/>
      <c r="B40" s="55"/>
      <c r="C40" s="3"/>
      <c r="D40" s="55"/>
      <c r="E40" s="18" t="e">
        <f t="shared" si="0"/>
        <v>#VALUE!</v>
      </c>
      <c r="F40" s="18" t="str">
        <f t="shared" si="1"/>
        <v/>
      </c>
      <c r="G40" s="18" t="e">
        <f t="shared" si="3"/>
        <v>#VALUE!</v>
      </c>
      <c r="H40" s="18" t="e">
        <f t="shared" si="3"/>
        <v>#VALUE!</v>
      </c>
      <c r="I40" s="18" t="e">
        <f t="shared" si="3"/>
        <v>#VALUE!</v>
      </c>
      <c r="J40" s="18" t="e">
        <f t="shared" si="3"/>
        <v>#VALUE!</v>
      </c>
      <c r="K40" s="18" t="e">
        <f>VLOOKUP(F40,Q4数据库!C:G,2,0)</f>
        <v>#N/A</v>
      </c>
      <c r="L40" s="18" t="e">
        <f>VLOOKUP(F40,Q4数据库!C:G,3,0)</f>
        <v>#N/A</v>
      </c>
      <c r="M40" s="38" t="e">
        <f>VLOOKUP(G40,Q4数据库!H:I,2,0)</f>
        <v>#VALUE!</v>
      </c>
      <c r="N40" s="38" t="e">
        <f>VLOOKUP(H40,Q4数据库!H:I,2,0)</f>
        <v>#VALUE!</v>
      </c>
      <c r="O40" s="18" t="e" cm="1">
        <f t="array" ref="O40">_xlfn.IFS(E40=1,((I40+50+M40/2+15+J40+N40/2+150)/1000)*C40,E40=2,((I40+50+M40/2+15+J40+N40/2+150)/1000)*C40,E40=3,((I40+50+M40/2+15+2*J40+2*N40/2+2*150)/1000)*C40,E40=4,((I40+50+M40/2+15+J40+N40/2+150)/1000)*C40,E40=5,((I40+50+M40/2+15+J40+N40/2+150)/1000)*C40,E40=6,((I40+50+M40/2+15+2*J40+2*N40/2+2*150)/1000)*C40)</f>
        <v>#VALUE!</v>
      </c>
      <c r="P40" s="18" t="e">
        <f>VLOOKUP(F40,Q4数据库!C:G,4,0)</f>
        <v>#N/A</v>
      </c>
      <c r="Q40" s="18" t="e">
        <f>VLOOKUP(F40,Q4数据库!C:G,5,0)</f>
        <v>#N/A</v>
      </c>
      <c r="R40" s="18"/>
    </row>
    <row r="41" spans="1:18" x14ac:dyDescent="0.25">
      <c r="A41" s="22"/>
      <c r="B41" s="55"/>
      <c r="C41" s="3"/>
      <c r="D41" s="55"/>
      <c r="E41" s="18" t="e">
        <f t="shared" si="0"/>
        <v>#VALUE!</v>
      </c>
      <c r="F41" s="18" t="str">
        <f t="shared" si="1"/>
        <v/>
      </c>
      <c r="G41" s="18" t="e">
        <f t="shared" ref="G41:J100" si="4">VALUE(TRIM(MID(SUBSTITUTE($B41,"-",REPT(" ",99)),COLUMN(D41)*99-98,99)))</f>
        <v>#VALUE!</v>
      </c>
      <c r="H41" s="18" t="e">
        <f t="shared" si="4"/>
        <v>#VALUE!</v>
      </c>
      <c r="I41" s="18" t="e">
        <f t="shared" si="4"/>
        <v>#VALUE!</v>
      </c>
      <c r="J41" s="18" t="e">
        <f t="shared" si="4"/>
        <v>#VALUE!</v>
      </c>
      <c r="K41" s="18" t="e">
        <f>VLOOKUP(F41,Q4数据库!C:G,2,0)</f>
        <v>#N/A</v>
      </c>
      <c r="L41" s="18" t="e">
        <f>VLOOKUP(F41,Q4数据库!C:G,3,0)</f>
        <v>#N/A</v>
      </c>
      <c r="M41" s="38" t="e">
        <f>VLOOKUP(G41,Q4数据库!H:I,2,0)</f>
        <v>#VALUE!</v>
      </c>
      <c r="N41" s="38" t="e">
        <f>VLOOKUP(H41,Q4数据库!H:I,2,0)</f>
        <v>#VALUE!</v>
      </c>
      <c r="O41" s="18" t="e" cm="1">
        <f t="array" ref="O41">_xlfn.IFS(E41=1,((I41+50+M41/2+15+J41+N41/2+150)/1000)*C41,E41=2,((I41+50+M41/2+15+J41+N41/2+150)/1000)*C41,E41=3,((I41+50+M41/2+15+2*J41+2*N41/2+2*150)/1000)*C41,E41=4,((I41+50+M41/2+15+J41+N41/2+150)/1000)*C41,E41=5,((I41+50+M41/2+15+J41+N41/2+150)/1000)*C41,E41=6,((I41+50+M41/2+15+2*J41+2*N41/2+2*150)/1000)*C41)</f>
        <v>#VALUE!</v>
      </c>
      <c r="P41" s="18" t="e">
        <f>VLOOKUP(F41,Q4数据库!C:G,4,0)</f>
        <v>#N/A</v>
      </c>
      <c r="Q41" s="18" t="e">
        <f>VLOOKUP(F41,Q4数据库!C:G,5,0)</f>
        <v>#N/A</v>
      </c>
      <c r="R41" s="18"/>
    </row>
    <row r="42" spans="1:18" x14ac:dyDescent="0.25">
      <c r="A42" s="22"/>
      <c r="B42" s="55"/>
      <c r="C42" s="3"/>
      <c r="D42" s="55"/>
      <c r="E42" s="18" t="e">
        <f t="shared" si="0"/>
        <v>#VALUE!</v>
      </c>
      <c r="F42" s="18" t="str">
        <f t="shared" si="1"/>
        <v/>
      </c>
      <c r="G42" s="18" t="e">
        <f t="shared" si="4"/>
        <v>#VALUE!</v>
      </c>
      <c r="H42" s="18" t="e">
        <f t="shared" si="4"/>
        <v>#VALUE!</v>
      </c>
      <c r="I42" s="18" t="e">
        <f t="shared" si="4"/>
        <v>#VALUE!</v>
      </c>
      <c r="J42" s="18" t="e">
        <f t="shared" si="4"/>
        <v>#VALUE!</v>
      </c>
      <c r="K42" s="18" t="e">
        <f>VLOOKUP(F42,Q4数据库!C:G,2,0)</f>
        <v>#N/A</v>
      </c>
      <c r="L42" s="18" t="e">
        <f>VLOOKUP(F42,Q4数据库!C:G,3,0)</f>
        <v>#N/A</v>
      </c>
      <c r="M42" s="38" t="e">
        <f>VLOOKUP(G42,Q4数据库!H:I,2,0)</f>
        <v>#VALUE!</v>
      </c>
      <c r="N42" s="38" t="e">
        <f>VLOOKUP(H42,Q4数据库!H:I,2,0)</f>
        <v>#VALUE!</v>
      </c>
      <c r="O42" s="18" t="e" cm="1">
        <f t="array" ref="O42">_xlfn.IFS(E42=1,((I42+50+M42/2+15+J42+N42/2+150)/1000)*C42,E42=2,((I42+50+M42/2+15+J42+N42/2+150)/1000)*C42,E42=3,((I42+50+M42/2+15+2*J42+2*N42/2+2*150)/1000)*C42,E42=4,((I42+50+M42/2+15+J42+N42/2+150)/1000)*C42,E42=5,((I42+50+M42/2+15+J42+N42/2+150)/1000)*C42,E42=6,((I42+50+M42/2+15+2*J42+2*N42/2+2*150)/1000)*C42)</f>
        <v>#VALUE!</v>
      </c>
      <c r="P42" s="18" t="e">
        <f>VLOOKUP(F42,Q4数据库!C:G,4,0)</f>
        <v>#N/A</v>
      </c>
      <c r="Q42" s="18" t="e">
        <f>VLOOKUP(F42,Q4数据库!C:G,5,0)</f>
        <v>#N/A</v>
      </c>
      <c r="R42" s="18"/>
    </row>
    <row r="43" spans="1:18" x14ac:dyDescent="0.25">
      <c r="A43" s="22"/>
      <c r="B43" s="55"/>
      <c r="C43" s="3"/>
      <c r="D43" s="55"/>
      <c r="E43" s="18" t="e">
        <f t="shared" si="0"/>
        <v>#VALUE!</v>
      </c>
      <c r="F43" s="18" t="str">
        <f t="shared" si="1"/>
        <v/>
      </c>
      <c r="G43" s="18" t="e">
        <f t="shared" si="4"/>
        <v>#VALUE!</v>
      </c>
      <c r="H43" s="18" t="e">
        <f t="shared" si="4"/>
        <v>#VALUE!</v>
      </c>
      <c r="I43" s="18" t="e">
        <f t="shared" si="4"/>
        <v>#VALUE!</v>
      </c>
      <c r="J43" s="18" t="e">
        <f t="shared" si="4"/>
        <v>#VALUE!</v>
      </c>
      <c r="K43" s="18" t="e">
        <f>VLOOKUP(F43,Q4数据库!C:G,2,0)</f>
        <v>#N/A</v>
      </c>
      <c r="L43" s="18" t="e">
        <f>VLOOKUP(F43,Q4数据库!C:G,3,0)</f>
        <v>#N/A</v>
      </c>
      <c r="M43" s="38" t="e">
        <f>VLOOKUP(G43,Q4数据库!H:I,2,0)</f>
        <v>#VALUE!</v>
      </c>
      <c r="N43" s="38" t="e">
        <f>VLOOKUP(H43,Q4数据库!H:I,2,0)</f>
        <v>#VALUE!</v>
      </c>
      <c r="O43" s="18" t="e" cm="1">
        <f t="array" ref="O43">_xlfn.IFS(E43=1,((I43+50+M43/2+15+J43+N43/2+150)/1000)*C43,E43=2,((I43+50+M43/2+15+J43+N43/2+150)/1000)*C43,E43=3,((I43+50+M43/2+15+2*J43+2*N43/2+2*150)/1000)*C43,E43=4,((I43+50+M43/2+15+J43+N43/2+150)/1000)*C43,E43=5,((I43+50+M43/2+15+J43+N43/2+150)/1000)*C43,E43=6,((I43+50+M43/2+15+2*J43+2*N43/2+2*150)/1000)*C43)</f>
        <v>#VALUE!</v>
      </c>
      <c r="P43" s="18" t="e">
        <f>VLOOKUP(F43,Q4数据库!C:G,4,0)</f>
        <v>#N/A</v>
      </c>
      <c r="Q43" s="18" t="e">
        <f>VLOOKUP(F43,Q4数据库!C:G,5,0)</f>
        <v>#N/A</v>
      </c>
      <c r="R43" s="18"/>
    </row>
    <row r="44" spans="1:18" x14ac:dyDescent="0.25">
      <c r="A44" s="22"/>
      <c r="B44" s="55"/>
      <c r="C44" s="3"/>
      <c r="D44" s="55"/>
      <c r="E44" s="18" t="e">
        <f t="shared" si="0"/>
        <v>#VALUE!</v>
      </c>
      <c r="F44" s="18" t="str">
        <f t="shared" si="1"/>
        <v/>
      </c>
      <c r="G44" s="18" t="e">
        <f t="shared" si="4"/>
        <v>#VALUE!</v>
      </c>
      <c r="H44" s="18" t="e">
        <f t="shared" si="4"/>
        <v>#VALUE!</v>
      </c>
      <c r="I44" s="18" t="e">
        <f t="shared" si="4"/>
        <v>#VALUE!</v>
      </c>
      <c r="J44" s="18" t="e">
        <f t="shared" si="4"/>
        <v>#VALUE!</v>
      </c>
      <c r="K44" s="18" t="e">
        <f>VLOOKUP(F44,Q4数据库!C:G,2,0)</f>
        <v>#N/A</v>
      </c>
      <c r="L44" s="18" t="e">
        <f>VLOOKUP(F44,Q4数据库!C:G,3,0)</f>
        <v>#N/A</v>
      </c>
      <c r="M44" s="38" t="e">
        <f>VLOOKUP(G44,Q4数据库!H:I,2,0)</f>
        <v>#VALUE!</v>
      </c>
      <c r="N44" s="38" t="e">
        <f>VLOOKUP(H44,Q4数据库!H:I,2,0)</f>
        <v>#VALUE!</v>
      </c>
      <c r="O44" s="18" t="e" cm="1">
        <f t="array" ref="O44">_xlfn.IFS(E44=1,((I44+50+M44/2+15+J44+N44/2+150)/1000)*C44,E44=2,((I44+50+M44/2+15+J44+N44/2+150)/1000)*C44,E44=3,((I44+50+M44/2+15+2*J44+2*N44/2+2*150)/1000)*C44,E44=4,((I44+50+M44/2+15+J44+N44/2+150)/1000)*C44,E44=5,((I44+50+M44/2+15+J44+N44/2+150)/1000)*C44,E44=6,((I44+50+M44/2+15+2*J44+2*N44/2+2*150)/1000)*C44)</f>
        <v>#VALUE!</v>
      </c>
      <c r="P44" s="18" t="e">
        <f>VLOOKUP(F44,Q4数据库!C:G,4,0)</f>
        <v>#N/A</v>
      </c>
      <c r="Q44" s="18" t="e">
        <f>VLOOKUP(F44,Q4数据库!C:G,5,0)</f>
        <v>#N/A</v>
      </c>
      <c r="R44" s="18"/>
    </row>
    <row r="45" spans="1:18" x14ac:dyDescent="0.25">
      <c r="A45" s="22"/>
      <c r="B45" s="55"/>
      <c r="C45" s="3"/>
      <c r="D45" s="55"/>
      <c r="E45" s="18" t="e">
        <f t="shared" si="0"/>
        <v>#VALUE!</v>
      </c>
      <c r="F45" s="18" t="str">
        <f t="shared" si="1"/>
        <v/>
      </c>
      <c r="G45" s="18" t="e">
        <f t="shared" si="4"/>
        <v>#VALUE!</v>
      </c>
      <c r="H45" s="18" t="e">
        <f t="shared" si="4"/>
        <v>#VALUE!</v>
      </c>
      <c r="I45" s="18" t="e">
        <f t="shared" si="4"/>
        <v>#VALUE!</v>
      </c>
      <c r="J45" s="18" t="e">
        <f t="shared" si="4"/>
        <v>#VALUE!</v>
      </c>
      <c r="K45" s="18" t="e">
        <f>VLOOKUP(F45,Q4数据库!C:G,2,0)</f>
        <v>#N/A</v>
      </c>
      <c r="L45" s="18" t="e">
        <f>VLOOKUP(F45,Q4数据库!C:G,3,0)</f>
        <v>#N/A</v>
      </c>
      <c r="M45" s="38" t="e">
        <f>VLOOKUP(G45,Q4数据库!H:I,2,0)</f>
        <v>#VALUE!</v>
      </c>
      <c r="N45" s="38" t="e">
        <f>VLOOKUP(H45,Q4数据库!H:I,2,0)</f>
        <v>#VALUE!</v>
      </c>
      <c r="O45" s="18" t="e" cm="1">
        <f t="array" ref="O45">_xlfn.IFS(E45=1,((I45+50+M45/2+15+J45+N45/2+150)/1000)*C45,E45=2,((I45+50+M45/2+15+J45+N45/2+150)/1000)*C45,E45=3,((I45+50+M45/2+15+2*J45+2*N45/2+2*150)/1000)*C45,E45=4,((I45+50+M45/2+15+J45+N45/2+150)/1000)*C45,E45=5,((I45+50+M45/2+15+J45+N45/2+150)/1000)*C45,E45=6,((I45+50+M45/2+15+2*J45+2*N45/2+2*150)/1000)*C45)</f>
        <v>#VALUE!</v>
      </c>
      <c r="P45" s="18" t="e">
        <f>VLOOKUP(F45,Q4数据库!C:G,4,0)</f>
        <v>#N/A</v>
      </c>
      <c r="Q45" s="18" t="e">
        <f>VLOOKUP(F45,Q4数据库!C:G,5,0)</f>
        <v>#N/A</v>
      </c>
      <c r="R45" s="18"/>
    </row>
    <row r="46" spans="1:18" x14ac:dyDescent="0.25">
      <c r="A46" s="22"/>
      <c r="B46" s="55"/>
      <c r="C46" s="3"/>
      <c r="D46" s="55"/>
      <c r="E46" s="18" t="e">
        <f t="shared" si="0"/>
        <v>#VALUE!</v>
      </c>
      <c r="F46" s="18" t="str">
        <f t="shared" si="1"/>
        <v/>
      </c>
      <c r="G46" s="18" t="e">
        <f t="shared" si="4"/>
        <v>#VALUE!</v>
      </c>
      <c r="H46" s="18" t="e">
        <f t="shared" si="4"/>
        <v>#VALUE!</v>
      </c>
      <c r="I46" s="18" t="e">
        <f t="shared" si="4"/>
        <v>#VALUE!</v>
      </c>
      <c r="J46" s="18" t="e">
        <f t="shared" si="4"/>
        <v>#VALUE!</v>
      </c>
      <c r="K46" s="18" t="e">
        <f>VLOOKUP(F46,Q4数据库!C:G,2,0)</f>
        <v>#N/A</v>
      </c>
      <c r="L46" s="18" t="e">
        <f>VLOOKUP(F46,Q4数据库!C:G,3,0)</f>
        <v>#N/A</v>
      </c>
      <c r="M46" s="38" t="e">
        <f>VLOOKUP(G46,Q4数据库!H:I,2,0)</f>
        <v>#VALUE!</v>
      </c>
      <c r="N46" s="38" t="e">
        <f>VLOOKUP(H46,Q4数据库!H:I,2,0)</f>
        <v>#VALUE!</v>
      </c>
      <c r="O46" s="18" t="e" cm="1">
        <f t="array" ref="O46">_xlfn.IFS(E46=1,((I46+50+M46/2+15+J46+N46/2+150)/1000)*C46,E46=2,((I46+50+M46/2+15+J46+N46/2+150)/1000)*C46,E46=3,((I46+50+M46/2+15+2*J46+2*N46/2+2*150)/1000)*C46,E46=4,((I46+50+M46/2+15+J46+N46/2+150)/1000)*C46,E46=5,((I46+50+M46/2+15+J46+N46/2+150)/1000)*C46,E46=6,((I46+50+M46/2+15+2*J46+2*N46/2+2*150)/1000)*C46)</f>
        <v>#VALUE!</v>
      </c>
      <c r="P46" s="18" t="e">
        <f>VLOOKUP(F46,Q4数据库!C:G,4,0)</f>
        <v>#N/A</v>
      </c>
      <c r="Q46" s="18" t="e">
        <f>VLOOKUP(F46,Q4数据库!C:G,5,0)</f>
        <v>#N/A</v>
      </c>
      <c r="R46" s="18"/>
    </row>
    <row r="47" spans="1:18" x14ac:dyDescent="0.25">
      <c r="A47" s="22"/>
      <c r="B47" s="55"/>
      <c r="C47" s="3"/>
      <c r="D47" s="55"/>
      <c r="E47" s="18" t="e">
        <f t="shared" si="0"/>
        <v>#VALUE!</v>
      </c>
      <c r="F47" s="18" t="str">
        <f t="shared" si="1"/>
        <v/>
      </c>
      <c r="G47" s="18" t="e">
        <f t="shared" si="4"/>
        <v>#VALUE!</v>
      </c>
      <c r="H47" s="18" t="e">
        <f t="shared" si="4"/>
        <v>#VALUE!</v>
      </c>
      <c r="I47" s="18" t="e">
        <f t="shared" si="4"/>
        <v>#VALUE!</v>
      </c>
      <c r="J47" s="18" t="e">
        <f t="shared" si="4"/>
        <v>#VALUE!</v>
      </c>
      <c r="K47" s="18" t="e">
        <f>VLOOKUP(F47,Q4数据库!C:G,2,0)</f>
        <v>#N/A</v>
      </c>
      <c r="L47" s="18" t="e">
        <f>VLOOKUP(F47,Q4数据库!C:G,3,0)</f>
        <v>#N/A</v>
      </c>
      <c r="M47" s="38" t="e">
        <f>VLOOKUP(G47,Q4数据库!H:I,2,0)</f>
        <v>#VALUE!</v>
      </c>
      <c r="N47" s="38" t="e">
        <f>VLOOKUP(H47,Q4数据库!H:I,2,0)</f>
        <v>#VALUE!</v>
      </c>
      <c r="O47" s="18" t="e" cm="1">
        <f t="array" ref="O47">_xlfn.IFS(E47=1,((I47+50+M47/2+15+J47+N47/2+150)/1000)*C47,E47=2,((I47+50+M47/2+15+J47+N47/2+150)/1000)*C47,E47=3,((I47+50+M47/2+15+2*J47+2*N47/2+2*150)/1000)*C47,E47=4,((I47+50+M47/2+15+J47+N47/2+150)/1000)*C47,E47=5,((I47+50+M47/2+15+J47+N47/2+150)/1000)*C47,E47=6,((I47+50+M47/2+15+2*J47+2*N47/2+2*150)/1000)*C47)</f>
        <v>#VALUE!</v>
      </c>
      <c r="P47" s="18" t="e">
        <f>VLOOKUP(F47,Q4数据库!C:G,4,0)</f>
        <v>#N/A</v>
      </c>
      <c r="Q47" s="18" t="e">
        <f>VLOOKUP(F47,Q4数据库!C:G,5,0)</f>
        <v>#N/A</v>
      </c>
      <c r="R47" s="18"/>
    </row>
    <row r="48" spans="1:18" x14ac:dyDescent="0.25">
      <c r="A48" s="22"/>
      <c r="B48" s="55"/>
      <c r="C48" s="3"/>
      <c r="D48" s="55"/>
      <c r="E48" s="18" t="e">
        <f t="shared" si="0"/>
        <v>#VALUE!</v>
      </c>
      <c r="F48" s="18" t="str">
        <f t="shared" si="1"/>
        <v/>
      </c>
      <c r="G48" s="18" t="e">
        <f t="shared" si="4"/>
        <v>#VALUE!</v>
      </c>
      <c r="H48" s="18" t="e">
        <f t="shared" si="4"/>
        <v>#VALUE!</v>
      </c>
      <c r="I48" s="18" t="e">
        <f t="shared" si="4"/>
        <v>#VALUE!</v>
      </c>
      <c r="J48" s="18" t="e">
        <f t="shared" si="4"/>
        <v>#VALUE!</v>
      </c>
      <c r="K48" s="18" t="e">
        <f>VLOOKUP(F48,Q4数据库!C:G,2,0)</f>
        <v>#N/A</v>
      </c>
      <c r="L48" s="18" t="e">
        <f>VLOOKUP(F48,Q4数据库!C:G,3,0)</f>
        <v>#N/A</v>
      </c>
      <c r="M48" s="38" t="e">
        <f>VLOOKUP(G48,Q4数据库!H:I,2,0)</f>
        <v>#VALUE!</v>
      </c>
      <c r="N48" s="38" t="e">
        <f>VLOOKUP(H48,Q4数据库!H:I,2,0)</f>
        <v>#VALUE!</v>
      </c>
      <c r="O48" s="18" t="e" cm="1">
        <f t="array" ref="O48">_xlfn.IFS(E48=1,((I48+50+M48/2+15+J48+N48/2+150)/1000)*C48,E48=2,((I48+50+M48/2+15+J48+N48/2+150)/1000)*C48,E48=3,((I48+50+M48/2+15+2*J48+2*N48/2+2*150)/1000)*C48,E48=4,((I48+50+M48/2+15+J48+N48/2+150)/1000)*C48,E48=5,((I48+50+M48/2+15+J48+N48/2+150)/1000)*C48,E48=6,((I48+50+M48/2+15+2*J48+2*N48/2+2*150)/1000)*C48)</f>
        <v>#VALUE!</v>
      </c>
      <c r="P48" s="18" t="e">
        <f>VLOOKUP(F48,Q4数据库!C:G,4,0)</f>
        <v>#N/A</v>
      </c>
      <c r="Q48" s="18" t="e">
        <f>VLOOKUP(F48,Q4数据库!C:G,5,0)</f>
        <v>#N/A</v>
      </c>
      <c r="R48" s="18"/>
    </row>
    <row r="49" spans="1:18" x14ac:dyDescent="0.25">
      <c r="A49" s="22"/>
      <c r="B49" s="55"/>
      <c r="C49" s="3"/>
      <c r="D49" s="55"/>
      <c r="E49" s="18" t="e">
        <f t="shared" si="0"/>
        <v>#VALUE!</v>
      </c>
      <c r="F49" s="18" t="str">
        <f t="shared" si="1"/>
        <v/>
      </c>
      <c r="G49" s="18" t="e">
        <f t="shared" si="4"/>
        <v>#VALUE!</v>
      </c>
      <c r="H49" s="18" t="e">
        <f t="shared" si="4"/>
        <v>#VALUE!</v>
      </c>
      <c r="I49" s="18" t="e">
        <f t="shared" si="4"/>
        <v>#VALUE!</v>
      </c>
      <c r="J49" s="18" t="e">
        <f t="shared" si="4"/>
        <v>#VALUE!</v>
      </c>
      <c r="K49" s="18" t="e">
        <f>VLOOKUP(F49,Q4数据库!C:G,2,0)</f>
        <v>#N/A</v>
      </c>
      <c r="L49" s="18" t="e">
        <f>VLOOKUP(F49,Q4数据库!C:G,3,0)</f>
        <v>#N/A</v>
      </c>
      <c r="M49" s="38" t="e">
        <f>VLOOKUP(G49,Q4数据库!H:I,2,0)</f>
        <v>#VALUE!</v>
      </c>
      <c r="N49" s="38" t="e">
        <f>VLOOKUP(H49,Q4数据库!H:I,2,0)</f>
        <v>#VALUE!</v>
      </c>
      <c r="O49" s="18" t="e" cm="1">
        <f t="array" ref="O49">_xlfn.IFS(E49=1,((I49+50+M49/2+15+J49+N49/2+150)/1000)*C49,E49=2,((I49+50+M49/2+15+J49+N49/2+150)/1000)*C49,E49=3,((I49+50+M49/2+15+2*J49+2*N49/2+2*150)/1000)*C49,E49=4,((I49+50+M49/2+15+J49+N49/2+150)/1000)*C49,E49=5,((I49+50+M49/2+15+J49+N49/2+150)/1000)*C49,E49=6,((I49+50+M49/2+15+2*J49+2*N49/2+2*150)/1000)*C49)</f>
        <v>#VALUE!</v>
      </c>
      <c r="P49" s="18" t="e">
        <f>VLOOKUP(F49,Q4数据库!C:G,4,0)</f>
        <v>#N/A</v>
      </c>
      <c r="Q49" s="18" t="e">
        <f>VLOOKUP(F49,Q4数据库!C:G,5,0)</f>
        <v>#N/A</v>
      </c>
      <c r="R49" s="18"/>
    </row>
    <row r="50" spans="1:18" x14ac:dyDescent="0.25">
      <c r="A50" s="22"/>
      <c r="B50" s="55"/>
      <c r="C50" s="3"/>
      <c r="D50" s="55"/>
      <c r="E50" s="18" t="e">
        <f t="shared" si="0"/>
        <v>#VALUE!</v>
      </c>
      <c r="F50" s="18" t="str">
        <f t="shared" si="1"/>
        <v/>
      </c>
      <c r="G50" s="18" t="e">
        <f t="shared" si="4"/>
        <v>#VALUE!</v>
      </c>
      <c r="H50" s="18" t="e">
        <f t="shared" si="4"/>
        <v>#VALUE!</v>
      </c>
      <c r="I50" s="18" t="e">
        <f t="shared" si="4"/>
        <v>#VALUE!</v>
      </c>
      <c r="J50" s="18" t="e">
        <f t="shared" si="4"/>
        <v>#VALUE!</v>
      </c>
      <c r="K50" s="18" t="e">
        <f>VLOOKUP(F50,Q4数据库!C:G,2,0)</f>
        <v>#N/A</v>
      </c>
      <c r="L50" s="18" t="e">
        <f>VLOOKUP(F50,Q4数据库!C:G,3,0)</f>
        <v>#N/A</v>
      </c>
      <c r="M50" s="38" t="e">
        <f>VLOOKUP(G50,Q4数据库!H:I,2,0)</f>
        <v>#VALUE!</v>
      </c>
      <c r="N50" s="38" t="e">
        <f>VLOOKUP(H50,Q4数据库!H:I,2,0)</f>
        <v>#VALUE!</v>
      </c>
      <c r="O50" s="18" t="e" cm="1">
        <f t="array" ref="O50">_xlfn.IFS(E50=1,((I50+50+M50/2+15+J50+N50/2+150)/1000)*C50,E50=2,((I50+50+M50/2+15+J50+N50/2+150)/1000)*C50,E50=3,((I50+50+M50/2+15+2*J50+2*N50/2+2*150)/1000)*C50,E50=4,((I50+50+M50/2+15+J50+N50/2+150)/1000)*C50,E50=5,((I50+50+M50/2+15+J50+N50/2+150)/1000)*C50,E50=6,((I50+50+M50/2+15+2*J50+2*N50/2+2*150)/1000)*C50)</f>
        <v>#VALUE!</v>
      </c>
      <c r="P50" s="18" t="e">
        <f>VLOOKUP(F50,Q4数据库!C:G,4,0)</f>
        <v>#N/A</v>
      </c>
      <c r="Q50" s="18" t="e">
        <f>VLOOKUP(F50,Q4数据库!C:G,5,0)</f>
        <v>#N/A</v>
      </c>
      <c r="R50" s="18"/>
    </row>
    <row r="51" spans="1:18" x14ac:dyDescent="0.25">
      <c r="A51" s="22"/>
      <c r="B51" s="55"/>
      <c r="C51" s="3"/>
      <c r="D51" s="55"/>
      <c r="E51" s="18" t="e">
        <f t="shared" si="0"/>
        <v>#VALUE!</v>
      </c>
      <c r="F51" s="18" t="str">
        <f t="shared" si="1"/>
        <v/>
      </c>
      <c r="G51" s="18" t="e">
        <f t="shared" si="4"/>
        <v>#VALUE!</v>
      </c>
      <c r="H51" s="18" t="e">
        <f t="shared" si="4"/>
        <v>#VALUE!</v>
      </c>
      <c r="I51" s="18" t="e">
        <f t="shared" si="4"/>
        <v>#VALUE!</v>
      </c>
      <c r="J51" s="18" t="e">
        <f t="shared" si="4"/>
        <v>#VALUE!</v>
      </c>
      <c r="K51" s="18" t="e">
        <f>VLOOKUP(F51,Q4数据库!C:G,2,0)</f>
        <v>#N/A</v>
      </c>
      <c r="L51" s="18" t="e">
        <f>VLOOKUP(F51,Q4数据库!C:G,3,0)</f>
        <v>#N/A</v>
      </c>
      <c r="M51" s="38" t="e">
        <f>VLOOKUP(G51,Q4数据库!H:I,2,0)</f>
        <v>#VALUE!</v>
      </c>
      <c r="N51" s="38" t="e">
        <f>VLOOKUP(H51,Q4数据库!H:I,2,0)</f>
        <v>#VALUE!</v>
      </c>
      <c r="O51" s="18" t="e" cm="1">
        <f t="array" ref="O51">_xlfn.IFS(E51=1,((I51+50+M51/2+15+J51+N51/2+150)/1000)*C51,E51=2,((I51+50+M51/2+15+J51+N51/2+150)/1000)*C51,E51=3,((I51+50+M51/2+15+2*J51+2*N51/2+2*150)/1000)*C51,E51=4,((I51+50+M51/2+15+J51+N51/2+150)/1000)*C51,E51=5,((I51+50+M51/2+15+J51+N51/2+150)/1000)*C51,E51=6,((I51+50+M51/2+15+2*J51+2*N51/2+2*150)/1000)*C51)</f>
        <v>#VALUE!</v>
      </c>
      <c r="P51" s="18" t="e">
        <f>VLOOKUP(F51,Q4数据库!C:G,4,0)</f>
        <v>#N/A</v>
      </c>
      <c r="Q51" s="18" t="e">
        <f>VLOOKUP(F51,Q4数据库!C:G,5,0)</f>
        <v>#N/A</v>
      </c>
      <c r="R51" s="18"/>
    </row>
    <row r="52" spans="1:18" x14ac:dyDescent="0.25">
      <c r="A52" s="22"/>
      <c r="B52" s="55"/>
      <c r="C52" s="3"/>
      <c r="D52" s="55"/>
      <c r="E52" s="18" t="e">
        <f t="shared" si="0"/>
        <v>#VALUE!</v>
      </c>
      <c r="F52" s="18" t="str">
        <f t="shared" si="1"/>
        <v/>
      </c>
      <c r="G52" s="18" t="e">
        <f t="shared" si="4"/>
        <v>#VALUE!</v>
      </c>
      <c r="H52" s="18" t="e">
        <f t="shared" si="4"/>
        <v>#VALUE!</v>
      </c>
      <c r="I52" s="18" t="e">
        <f t="shared" si="4"/>
        <v>#VALUE!</v>
      </c>
      <c r="J52" s="18" t="e">
        <f t="shared" si="4"/>
        <v>#VALUE!</v>
      </c>
      <c r="K52" s="18" t="e">
        <f>VLOOKUP(F52,Q4数据库!C:G,2,0)</f>
        <v>#N/A</v>
      </c>
      <c r="L52" s="18" t="e">
        <f>VLOOKUP(F52,Q4数据库!C:G,3,0)</f>
        <v>#N/A</v>
      </c>
      <c r="M52" s="38" t="e">
        <f>VLOOKUP(G52,Q4数据库!H:I,2,0)</f>
        <v>#VALUE!</v>
      </c>
      <c r="N52" s="38" t="e">
        <f>VLOOKUP(H52,Q4数据库!H:I,2,0)</f>
        <v>#VALUE!</v>
      </c>
      <c r="O52" s="18" t="e" cm="1">
        <f t="array" ref="O52">_xlfn.IFS(E52=1,((I52+50+M52/2+15+J52+N52/2+150)/1000)*C52,E52=2,((I52+50+M52/2+15+J52+N52/2+150)/1000)*C52,E52=3,((I52+50+M52/2+15+2*J52+2*N52/2+2*150)/1000)*C52,E52=4,((I52+50+M52/2+15+J52+N52/2+150)/1000)*C52,E52=5,((I52+50+M52/2+15+J52+N52/2+150)/1000)*C52,E52=6,((I52+50+M52/2+15+2*J52+2*N52/2+2*150)/1000)*C52)</f>
        <v>#VALUE!</v>
      </c>
      <c r="P52" s="18" t="e">
        <f>VLOOKUP(F52,Q4数据库!C:G,4,0)</f>
        <v>#N/A</v>
      </c>
      <c r="Q52" s="18" t="e">
        <f>VLOOKUP(F52,Q4数据库!C:G,5,0)</f>
        <v>#N/A</v>
      </c>
      <c r="R52" s="18"/>
    </row>
    <row r="53" spans="1:18" x14ac:dyDescent="0.25">
      <c r="A53" s="22"/>
      <c r="B53" s="55"/>
      <c r="C53" s="3"/>
      <c r="D53" s="55"/>
      <c r="E53" s="18" t="e">
        <f t="shared" si="0"/>
        <v>#VALUE!</v>
      </c>
      <c r="F53" s="18" t="str">
        <f t="shared" si="1"/>
        <v/>
      </c>
      <c r="G53" s="18" t="e">
        <f t="shared" si="4"/>
        <v>#VALUE!</v>
      </c>
      <c r="H53" s="18" t="e">
        <f t="shared" si="4"/>
        <v>#VALUE!</v>
      </c>
      <c r="I53" s="18" t="e">
        <f t="shared" si="4"/>
        <v>#VALUE!</v>
      </c>
      <c r="J53" s="18" t="e">
        <f t="shared" si="4"/>
        <v>#VALUE!</v>
      </c>
      <c r="K53" s="18" t="e">
        <f>VLOOKUP(F53,Q4数据库!C:G,2,0)</f>
        <v>#N/A</v>
      </c>
      <c r="L53" s="18" t="e">
        <f>VLOOKUP(F53,Q4数据库!C:G,3,0)</f>
        <v>#N/A</v>
      </c>
      <c r="M53" s="38" t="e">
        <f>VLOOKUP(G53,Q4数据库!H:I,2,0)</f>
        <v>#VALUE!</v>
      </c>
      <c r="N53" s="38" t="e">
        <f>VLOOKUP(H53,Q4数据库!H:I,2,0)</f>
        <v>#VALUE!</v>
      </c>
      <c r="O53" s="18" t="e" cm="1">
        <f t="array" ref="O53">_xlfn.IFS(E53=1,((I53+50+M53/2+15+J53+N53/2+150)/1000)*C53,E53=2,((I53+50+M53/2+15+J53+N53/2+150)/1000)*C53,E53=3,((I53+50+M53/2+15+2*J53+2*N53/2+2*150)/1000)*C53,E53=4,((I53+50+M53/2+15+J53+N53/2+150)/1000)*C53,E53=5,((I53+50+M53/2+15+J53+N53/2+150)/1000)*C53,E53=6,((I53+50+M53/2+15+2*J53+2*N53/2+2*150)/1000)*C53)</f>
        <v>#VALUE!</v>
      </c>
      <c r="P53" s="18" t="e">
        <f>VLOOKUP(F53,Q4数据库!C:G,4,0)</f>
        <v>#N/A</v>
      </c>
      <c r="Q53" s="18" t="e">
        <f>VLOOKUP(F53,Q4数据库!C:G,5,0)</f>
        <v>#N/A</v>
      </c>
      <c r="R53" s="18"/>
    </row>
    <row r="54" spans="1:18" x14ac:dyDescent="0.25">
      <c r="A54" s="22"/>
      <c r="B54" s="55"/>
      <c r="C54" s="3"/>
      <c r="D54" s="55"/>
      <c r="E54" s="18" t="e">
        <f t="shared" si="0"/>
        <v>#VALUE!</v>
      </c>
      <c r="F54" s="18" t="str">
        <f t="shared" si="1"/>
        <v/>
      </c>
      <c r="G54" s="18" t="e">
        <f t="shared" si="4"/>
        <v>#VALUE!</v>
      </c>
      <c r="H54" s="18" t="e">
        <f t="shared" si="4"/>
        <v>#VALUE!</v>
      </c>
      <c r="I54" s="18" t="e">
        <f t="shared" si="4"/>
        <v>#VALUE!</v>
      </c>
      <c r="J54" s="18" t="e">
        <f t="shared" si="4"/>
        <v>#VALUE!</v>
      </c>
      <c r="K54" s="18" t="e">
        <f>VLOOKUP(F54,Q4数据库!C:G,2,0)</f>
        <v>#N/A</v>
      </c>
      <c r="L54" s="18" t="e">
        <f>VLOOKUP(F54,Q4数据库!C:G,3,0)</f>
        <v>#N/A</v>
      </c>
      <c r="M54" s="38" t="e">
        <f>VLOOKUP(G54,Q4数据库!H:I,2,0)</f>
        <v>#VALUE!</v>
      </c>
      <c r="N54" s="38" t="e">
        <f>VLOOKUP(H54,Q4数据库!H:I,2,0)</f>
        <v>#VALUE!</v>
      </c>
      <c r="O54" s="18" t="e" cm="1">
        <f t="array" ref="O54">_xlfn.IFS(E54=1,((I54+50+M54/2+15+J54+N54/2+150)/1000)*C54,E54=2,((I54+50+M54/2+15+J54+N54/2+150)/1000)*C54,E54=3,((I54+50+M54/2+15+2*J54+2*N54/2+2*150)/1000)*C54,E54=4,((I54+50+M54/2+15+J54+N54/2+150)/1000)*C54,E54=5,((I54+50+M54/2+15+J54+N54/2+150)/1000)*C54,E54=6,((I54+50+M54/2+15+2*J54+2*N54/2+2*150)/1000)*C54)</f>
        <v>#VALUE!</v>
      </c>
      <c r="P54" s="18" t="e">
        <f>VLOOKUP(F54,Q4数据库!C:G,4,0)</f>
        <v>#N/A</v>
      </c>
      <c r="Q54" s="18" t="e">
        <f>VLOOKUP(F54,Q4数据库!C:G,5,0)</f>
        <v>#N/A</v>
      </c>
      <c r="R54" s="18"/>
    </row>
    <row r="55" spans="1:18" x14ac:dyDescent="0.25">
      <c r="A55" s="22"/>
      <c r="B55" s="55"/>
      <c r="C55" s="3"/>
      <c r="D55" s="55"/>
      <c r="E55" s="18" t="e">
        <f t="shared" si="0"/>
        <v>#VALUE!</v>
      </c>
      <c r="F55" s="18" t="str">
        <f t="shared" si="1"/>
        <v/>
      </c>
      <c r="G55" s="18" t="e">
        <f t="shared" si="4"/>
        <v>#VALUE!</v>
      </c>
      <c r="H55" s="18" t="e">
        <f t="shared" si="4"/>
        <v>#VALUE!</v>
      </c>
      <c r="I55" s="18" t="e">
        <f t="shared" si="4"/>
        <v>#VALUE!</v>
      </c>
      <c r="J55" s="18" t="e">
        <f t="shared" si="4"/>
        <v>#VALUE!</v>
      </c>
      <c r="K55" s="18" t="e">
        <f>VLOOKUP(F55,Q4数据库!C:G,2,0)</f>
        <v>#N/A</v>
      </c>
      <c r="L55" s="18" t="e">
        <f>VLOOKUP(F55,Q4数据库!C:G,3,0)</f>
        <v>#N/A</v>
      </c>
      <c r="M55" s="38" t="e">
        <f>VLOOKUP(G55,Q4数据库!H:I,2,0)</f>
        <v>#VALUE!</v>
      </c>
      <c r="N55" s="38" t="e">
        <f>VLOOKUP(H55,Q4数据库!H:I,2,0)</f>
        <v>#VALUE!</v>
      </c>
      <c r="O55" s="18" t="e" cm="1">
        <f t="array" ref="O55">_xlfn.IFS(E55=1,((I55+50+M55/2+15+J55+N55/2+150)/1000)*C55,E55=2,((I55+50+M55/2+15+J55+N55/2+150)/1000)*C55,E55=3,((I55+50+M55/2+15+2*J55+2*N55/2+2*150)/1000)*C55,E55=4,((I55+50+M55/2+15+J55+N55/2+150)/1000)*C55,E55=5,((I55+50+M55/2+15+J55+N55/2+150)/1000)*C55,E55=6,((I55+50+M55/2+15+2*J55+2*N55/2+2*150)/1000)*C55)</f>
        <v>#VALUE!</v>
      </c>
      <c r="P55" s="18" t="e">
        <f>VLOOKUP(F55,Q4数据库!C:G,4,0)</f>
        <v>#N/A</v>
      </c>
      <c r="Q55" s="18" t="e">
        <f>VLOOKUP(F55,Q4数据库!C:G,5,0)</f>
        <v>#N/A</v>
      </c>
      <c r="R55" s="18"/>
    </row>
    <row r="56" spans="1:18" x14ac:dyDescent="0.25">
      <c r="A56" s="22"/>
      <c r="B56" s="55"/>
      <c r="C56" s="3"/>
      <c r="D56" s="55"/>
      <c r="E56" s="18" t="e">
        <f t="shared" si="0"/>
        <v>#VALUE!</v>
      </c>
      <c r="F56" s="18" t="str">
        <f t="shared" si="1"/>
        <v/>
      </c>
      <c r="G56" s="18" t="e">
        <f t="shared" si="4"/>
        <v>#VALUE!</v>
      </c>
      <c r="H56" s="18" t="e">
        <f t="shared" si="4"/>
        <v>#VALUE!</v>
      </c>
      <c r="I56" s="18" t="e">
        <f t="shared" si="4"/>
        <v>#VALUE!</v>
      </c>
      <c r="J56" s="18" t="e">
        <f t="shared" si="4"/>
        <v>#VALUE!</v>
      </c>
      <c r="K56" s="18" t="e">
        <f>VLOOKUP(F56,Q4数据库!C:G,2,0)</f>
        <v>#N/A</v>
      </c>
      <c r="L56" s="18" t="e">
        <f>VLOOKUP(F56,Q4数据库!C:G,3,0)</f>
        <v>#N/A</v>
      </c>
      <c r="M56" s="38" t="e">
        <f>VLOOKUP(G56,Q4数据库!H:I,2,0)</f>
        <v>#VALUE!</v>
      </c>
      <c r="N56" s="38" t="e">
        <f>VLOOKUP(H56,Q4数据库!H:I,2,0)</f>
        <v>#VALUE!</v>
      </c>
      <c r="O56" s="18" t="e" cm="1">
        <f t="array" ref="O56">_xlfn.IFS(E56=1,((I56+50+M56/2+15+J56+N56/2+150)/1000)*C56,E56=2,((I56+50+M56/2+15+J56+N56/2+150)/1000)*C56,E56=3,((I56+50+M56/2+15+2*J56+2*N56/2+2*150)/1000)*C56,E56=4,((I56+50+M56/2+15+J56+N56/2+150)/1000)*C56,E56=5,((I56+50+M56/2+15+J56+N56/2+150)/1000)*C56,E56=6,((I56+50+M56/2+15+2*J56+2*N56/2+2*150)/1000)*C56)</f>
        <v>#VALUE!</v>
      </c>
      <c r="P56" s="18" t="e">
        <f>VLOOKUP(F56,Q4数据库!C:G,4,0)</f>
        <v>#N/A</v>
      </c>
      <c r="Q56" s="18" t="e">
        <f>VLOOKUP(F56,Q4数据库!C:G,5,0)</f>
        <v>#N/A</v>
      </c>
      <c r="R56" s="18"/>
    </row>
    <row r="57" spans="1:18" x14ac:dyDescent="0.25">
      <c r="A57" s="22"/>
      <c r="B57" s="55"/>
      <c r="C57" s="3"/>
      <c r="D57" s="55"/>
      <c r="E57" s="18" t="e">
        <f t="shared" si="0"/>
        <v>#VALUE!</v>
      </c>
      <c r="F57" s="18" t="str">
        <f t="shared" si="1"/>
        <v/>
      </c>
      <c r="G57" s="18" t="e">
        <f t="shared" si="4"/>
        <v>#VALUE!</v>
      </c>
      <c r="H57" s="18" t="e">
        <f t="shared" si="4"/>
        <v>#VALUE!</v>
      </c>
      <c r="I57" s="18" t="e">
        <f t="shared" si="4"/>
        <v>#VALUE!</v>
      </c>
      <c r="J57" s="18" t="e">
        <f t="shared" si="4"/>
        <v>#VALUE!</v>
      </c>
      <c r="K57" s="18" t="e">
        <f>VLOOKUP(F57,Q4数据库!C:G,2,0)</f>
        <v>#N/A</v>
      </c>
      <c r="L57" s="18" t="e">
        <f>VLOOKUP(F57,Q4数据库!C:G,3,0)</f>
        <v>#N/A</v>
      </c>
      <c r="M57" s="38" t="e">
        <f>VLOOKUP(G57,Q4数据库!H:I,2,0)</f>
        <v>#VALUE!</v>
      </c>
      <c r="N57" s="38" t="e">
        <f>VLOOKUP(H57,Q4数据库!H:I,2,0)</f>
        <v>#VALUE!</v>
      </c>
      <c r="O57" s="18" t="e" cm="1">
        <f t="array" ref="O57">_xlfn.IFS(E57=1,((I57+50+M57/2+15+J57+N57/2+150)/1000)*C57,E57=2,((I57+50+M57/2+15+J57+N57/2+150)/1000)*C57,E57=3,((I57+50+M57/2+15+2*J57+2*N57/2+2*150)/1000)*C57,E57=4,((I57+50+M57/2+15+J57+N57/2+150)/1000)*C57,E57=5,((I57+50+M57/2+15+J57+N57/2+150)/1000)*C57,E57=6,((I57+50+M57/2+15+2*J57+2*N57/2+2*150)/1000)*C57)</f>
        <v>#VALUE!</v>
      </c>
      <c r="P57" s="18" t="e">
        <f>VLOOKUP(F57,Q4数据库!C:G,4,0)</f>
        <v>#N/A</v>
      </c>
      <c r="Q57" s="18" t="e">
        <f>VLOOKUP(F57,Q4数据库!C:G,5,0)</f>
        <v>#N/A</v>
      </c>
      <c r="R57" s="18"/>
    </row>
    <row r="58" spans="1:18" x14ac:dyDescent="0.25">
      <c r="A58" s="22"/>
      <c r="B58" s="55"/>
      <c r="C58" s="3"/>
      <c r="D58" s="55"/>
      <c r="E58" s="18" t="e">
        <f t="shared" si="0"/>
        <v>#VALUE!</v>
      </c>
      <c r="F58" s="18" t="str">
        <f t="shared" si="1"/>
        <v/>
      </c>
      <c r="G58" s="18" t="e">
        <f t="shared" si="4"/>
        <v>#VALUE!</v>
      </c>
      <c r="H58" s="18" t="e">
        <f t="shared" si="4"/>
        <v>#VALUE!</v>
      </c>
      <c r="I58" s="18" t="e">
        <f t="shared" si="4"/>
        <v>#VALUE!</v>
      </c>
      <c r="J58" s="18" t="e">
        <f t="shared" si="4"/>
        <v>#VALUE!</v>
      </c>
      <c r="K58" s="18" t="e">
        <f>VLOOKUP(F58,Q4数据库!C:G,2,0)</f>
        <v>#N/A</v>
      </c>
      <c r="L58" s="18" t="e">
        <f>VLOOKUP(F58,Q4数据库!C:G,3,0)</f>
        <v>#N/A</v>
      </c>
      <c r="M58" s="38" t="e">
        <f>VLOOKUP(G58,Q4数据库!H:I,2,0)</f>
        <v>#VALUE!</v>
      </c>
      <c r="N58" s="38" t="e">
        <f>VLOOKUP(H58,Q4数据库!H:I,2,0)</f>
        <v>#VALUE!</v>
      </c>
      <c r="O58" s="18" t="e" cm="1">
        <f t="array" ref="O58">_xlfn.IFS(E58=1,((I58+50+M58/2+15+J58+N58/2+150)/1000)*C58,E58=2,((I58+50+M58/2+15+J58+N58/2+150)/1000)*C58,E58=3,((I58+50+M58/2+15+2*J58+2*N58/2+2*150)/1000)*C58,E58=4,((I58+50+M58/2+15+J58+N58/2+150)/1000)*C58,E58=5,((I58+50+M58/2+15+J58+N58/2+150)/1000)*C58,E58=6,((I58+50+M58/2+15+2*J58+2*N58/2+2*150)/1000)*C58)</f>
        <v>#VALUE!</v>
      </c>
      <c r="P58" s="18" t="e">
        <f>VLOOKUP(F58,Q4数据库!C:G,4,0)</f>
        <v>#N/A</v>
      </c>
      <c r="Q58" s="18" t="e">
        <f>VLOOKUP(F58,Q4数据库!C:G,5,0)</f>
        <v>#N/A</v>
      </c>
      <c r="R58" s="18"/>
    </row>
    <row r="59" spans="1:18" x14ac:dyDescent="0.25">
      <c r="A59" s="22"/>
      <c r="B59" s="55"/>
      <c r="C59" s="3"/>
      <c r="D59" s="55"/>
      <c r="E59" s="18" t="e">
        <f t="shared" si="0"/>
        <v>#VALUE!</v>
      </c>
      <c r="F59" s="18" t="str">
        <f t="shared" si="1"/>
        <v/>
      </c>
      <c r="G59" s="18" t="e">
        <f t="shared" si="4"/>
        <v>#VALUE!</v>
      </c>
      <c r="H59" s="18" t="e">
        <f t="shared" si="4"/>
        <v>#VALUE!</v>
      </c>
      <c r="I59" s="18" t="e">
        <f t="shared" si="4"/>
        <v>#VALUE!</v>
      </c>
      <c r="J59" s="18" t="e">
        <f t="shared" si="4"/>
        <v>#VALUE!</v>
      </c>
      <c r="K59" s="18" t="e">
        <f>VLOOKUP(F59,Q4数据库!C:G,2,0)</f>
        <v>#N/A</v>
      </c>
      <c r="L59" s="18" t="e">
        <f>VLOOKUP(F59,Q4数据库!C:G,3,0)</f>
        <v>#N/A</v>
      </c>
      <c r="M59" s="38" t="e">
        <f>VLOOKUP(G59,Q4数据库!H:I,2,0)</f>
        <v>#VALUE!</v>
      </c>
      <c r="N59" s="38" t="e">
        <f>VLOOKUP(H59,Q4数据库!H:I,2,0)</f>
        <v>#VALUE!</v>
      </c>
      <c r="O59" s="18" t="e" cm="1">
        <f t="array" ref="O59">_xlfn.IFS(E59=1,((I59+50+M59/2+15+J59+N59/2+150)/1000)*C59,E59=2,((I59+50+M59/2+15+J59+N59/2+150)/1000)*C59,E59=3,((I59+50+M59/2+15+2*J59+2*N59/2+2*150)/1000)*C59,E59=4,((I59+50+M59/2+15+J59+N59/2+150)/1000)*C59,E59=5,((I59+50+M59/2+15+J59+N59/2+150)/1000)*C59,E59=6,((I59+50+M59/2+15+2*J59+2*N59/2+2*150)/1000)*C59)</f>
        <v>#VALUE!</v>
      </c>
      <c r="P59" s="18" t="e">
        <f>VLOOKUP(F59,Q4数据库!C:G,4,0)</f>
        <v>#N/A</v>
      </c>
      <c r="Q59" s="18" t="e">
        <f>VLOOKUP(F59,Q4数据库!C:G,5,0)</f>
        <v>#N/A</v>
      </c>
      <c r="R59" s="18"/>
    </row>
    <row r="60" spans="1:18" x14ac:dyDescent="0.25">
      <c r="A60" s="22"/>
      <c r="B60" s="55"/>
      <c r="C60" s="3"/>
      <c r="D60" s="55"/>
      <c r="E60" s="18" t="e">
        <f t="shared" si="0"/>
        <v>#VALUE!</v>
      </c>
      <c r="F60" s="18" t="str">
        <f t="shared" si="1"/>
        <v/>
      </c>
      <c r="G60" s="18" t="e">
        <f t="shared" si="4"/>
        <v>#VALUE!</v>
      </c>
      <c r="H60" s="18" t="e">
        <f t="shared" si="4"/>
        <v>#VALUE!</v>
      </c>
      <c r="I60" s="18" t="e">
        <f t="shared" si="4"/>
        <v>#VALUE!</v>
      </c>
      <c r="J60" s="18" t="e">
        <f t="shared" si="4"/>
        <v>#VALUE!</v>
      </c>
      <c r="K60" s="18" t="e">
        <f>VLOOKUP(F60,Q4数据库!C:G,2,0)</f>
        <v>#N/A</v>
      </c>
      <c r="L60" s="18" t="e">
        <f>VLOOKUP(F60,Q4数据库!C:G,3,0)</f>
        <v>#N/A</v>
      </c>
      <c r="M60" s="38" t="e">
        <f>VLOOKUP(G60,Q4数据库!H:I,2,0)</f>
        <v>#VALUE!</v>
      </c>
      <c r="N60" s="38" t="e">
        <f>VLOOKUP(H60,Q4数据库!H:I,2,0)</f>
        <v>#VALUE!</v>
      </c>
      <c r="O60" s="18" t="e" cm="1">
        <f t="array" ref="O60">_xlfn.IFS(E60=1,((I60+50+M60/2+15+J60+N60/2+150)/1000)*C60,E60=2,((I60+50+M60/2+15+J60+N60/2+150)/1000)*C60,E60=3,((I60+50+M60/2+15+2*J60+2*N60/2+2*150)/1000)*C60,E60=4,((I60+50+M60/2+15+J60+N60/2+150)/1000)*C60,E60=5,((I60+50+M60/2+15+J60+N60/2+150)/1000)*C60,E60=6,((I60+50+M60/2+15+2*J60+2*N60/2+2*150)/1000)*C60)</f>
        <v>#VALUE!</v>
      </c>
      <c r="P60" s="18" t="e">
        <f>VLOOKUP(F60,Q4数据库!C:G,4,0)</f>
        <v>#N/A</v>
      </c>
      <c r="Q60" s="18" t="e">
        <f>VLOOKUP(F60,Q4数据库!C:G,5,0)</f>
        <v>#N/A</v>
      </c>
      <c r="R60" s="18"/>
    </row>
    <row r="61" spans="1:18" x14ac:dyDescent="0.25">
      <c r="A61" s="22"/>
      <c r="B61" s="55"/>
      <c r="C61" s="3"/>
      <c r="D61" s="55"/>
      <c r="E61" s="18" t="e">
        <f t="shared" si="0"/>
        <v>#VALUE!</v>
      </c>
      <c r="F61" s="18" t="str">
        <f t="shared" si="1"/>
        <v/>
      </c>
      <c r="G61" s="18" t="e">
        <f t="shared" si="4"/>
        <v>#VALUE!</v>
      </c>
      <c r="H61" s="18" t="e">
        <f t="shared" si="4"/>
        <v>#VALUE!</v>
      </c>
      <c r="I61" s="18" t="e">
        <f t="shared" si="4"/>
        <v>#VALUE!</v>
      </c>
      <c r="J61" s="18" t="e">
        <f t="shared" si="4"/>
        <v>#VALUE!</v>
      </c>
      <c r="K61" s="18" t="e">
        <f>VLOOKUP(F61,Q4数据库!C:G,2,0)</f>
        <v>#N/A</v>
      </c>
      <c r="L61" s="18" t="e">
        <f>VLOOKUP(F61,Q4数据库!C:G,3,0)</f>
        <v>#N/A</v>
      </c>
      <c r="M61" s="38" t="e">
        <f>VLOOKUP(G61,Q4数据库!H:I,2,0)</f>
        <v>#VALUE!</v>
      </c>
      <c r="N61" s="38" t="e">
        <f>VLOOKUP(H61,Q4数据库!H:I,2,0)</f>
        <v>#VALUE!</v>
      </c>
      <c r="O61" s="18" t="e" cm="1">
        <f t="array" ref="O61">_xlfn.IFS(E61=1,((I61+50+M61/2+15+J61+N61/2+150)/1000)*C61,E61=2,((I61+50+M61/2+15+J61+N61/2+150)/1000)*C61,E61=3,((I61+50+M61/2+15+2*J61+2*N61/2+2*150)/1000)*C61,E61=4,((I61+50+M61/2+15+J61+N61/2+150)/1000)*C61,E61=5,((I61+50+M61/2+15+J61+N61/2+150)/1000)*C61,E61=6,((I61+50+M61/2+15+2*J61+2*N61/2+2*150)/1000)*C61)</f>
        <v>#VALUE!</v>
      </c>
      <c r="P61" s="18" t="e">
        <f>VLOOKUP(F61,Q4数据库!C:G,4,0)</f>
        <v>#N/A</v>
      </c>
      <c r="Q61" s="18" t="e">
        <f>VLOOKUP(F61,Q4数据库!C:G,5,0)</f>
        <v>#N/A</v>
      </c>
      <c r="R61" s="18"/>
    </row>
    <row r="62" spans="1:18" x14ac:dyDescent="0.25">
      <c r="A62" s="22"/>
      <c r="B62" s="55"/>
      <c r="C62" s="3"/>
      <c r="D62" s="55"/>
      <c r="E62" s="18" t="e">
        <f t="shared" si="0"/>
        <v>#VALUE!</v>
      </c>
      <c r="F62" s="18" t="str">
        <f t="shared" si="1"/>
        <v/>
      </c>
      <c r="G62" s="18" t="e">
        <f t="shared" si="4"/>
        <v>#VALUE!</v>
      </c>
      <c r="H62" s="18" t="e">
        <f t="shared" si="4"/>
        <v>#VALUE!</v>
      </c>
      <c r="I62" s="18" t="e">
        <f t="shared" si="4"/>
        <v>#VALUE!</v>
      </c>
      <c r="J62" s="18" t="e">
        <f t="shared" si="4"/>
        <v>#VALUE!</v>
      </c>
      <c r="K62" s="18" t="e">
        <f>VLOOKUP(F62,Q4数据库!C:G,2,0)</f>
        <v>#N/A</v>
      </c>
      <c r="L62" s="18" t="e">
        <f>VLOOKUP(F62,Q4数据库!C:G,3,0)</f>
        <v>#N/A</v>
      </c>
      <c r="M62" s="38" t="e">
        <f>VLOOKUP(G62,Q4数据库!H:I,2,0)</f>
        <v>#VALUE!</v>
      </c>
      <c r="N62" s="38" t="e">
        <f>VLOOKUP(H62,Q4数据库!H:I,2,0)</f>
        <v>#VALUE!</v>
      </c>
      <c r="O62" s="18" t="e" cm="1">
        <f t="array" ref="O62">_xlfn.IFS(E62=1,((I62+50+M62/2+15+J62+N62/2+150)/1000)*C62,E62=2,((I62+50+M62/2+15+J62+N62/2+150)/1000)*C62,E62=3,((I62+50+M62/2+15+2*J62+2*N62/2+2*150)/1000)*C62,E62=4,((I62+50+M62/2+15+J62+N62/2+150)/1000)*C62,E62=5,((I62+50+M62/2+15+J62+N62/2+150)/1000)*C62,E62=6,((I62+50+M62/2+15+2*J62+2*N62/2+2*150)/1000)*C62)</f>
        <v>#VALUE!</v>
      </c>
      <c r="P62" s="18" t="e">
        <f>VLOOKUP(F62,Q4数据库!C:G,4,0)</f>
        <v>#N/A</v>
      </c>
      <c r="Q62" s="18" t="e">
        <f>VLOOKUP(F62,Q4数据库!C:G,5,0)</f>
        <v>#N/A</v>
      </c>
      <c r="R62" s="18"/>
    </row>
    <row r="63" spans="1:18" x14ac:dyDescent="0.25">
      <c r="A63" s="22"/>
      <c r="B63" s="55"/>
      <c r="C63" s="3"/>
      <c r="D63" s="55"/>
      <c r="E63" s="18" t="e">
        <f t="shared" si="0"/>
        <v>#VALUE!</v>
      </c>
      <c r="F63" s="18" t="str">
        <f t="shared" si="1"/>
        <v/>
      </c>
      <c r="G63" s="18" t="e">
        <f t="shared" si="4"/>
        <v>#VALUE!</v>
      </c>
      <c r="H63" s="18" t="e">
        <f t="shared" si="4"/>
        <v>#VALUE!</v>
      </c>
      <c r="I63" s="18" t="e">
        <f t="shared" si="4"/>
        <v>#VALUE!</v>
      </c>
      <c r="J63" s="18" t="e">
        <f t="shared" si="4"/>
        <v>#VALUE!</v>
      </c>
      <c r="K63" s="18" t="e">
        <f>VLOOKUP(F63,Q4数据库!C:G,2,0)</f>
        <v>#N/A</v>
      </c>
      <c r="L63" s="18" t="e">
        <f>VLOOKUP(F63,Q4数据库!C:G,3,0)</f>
        <v>#N/A</v>
      </c>
      <c r="M63" s="38" t="e">
        <f>VLOOKUP(G63,Q4数据库!H:I,2,0)</f>
        <v>#VALUE!</v>
      </c>
      <c r="N63" s="38" t="e">
        <f>VLOOKUP(H63,Q4数据库!H:I,2,0)</f>
        <v>#VALUE!</v>
      </c>
      <c r="O63" s="18" t="e" cm="1">
        <f t="array" ref="O63">_xlfn.IFS(E63=1,((I63+50+M63/2+15+J63+N63/2+150)/1000)*C63,E63=2,((I63+50+M63/2+15+J63+N63/2+150)/1000)*C63,E63=3,((I63+50+M63/2+15+2*J63+2*N63/2+2*150)/1000)*C63,E63=4,((I63+50+M63/2+15+J63+N63/2+150)/1000)*C63,E63=5,((I63+50+M63/2+15+J63+N63/2+150)/1000)*C63,E63=6,((I63+50+M63/2+15+2*J63+2*N63/2+2*150)/1000)*C63)</f>
        <v>#VALUE!</v>
      </c>
      <c r="P63" s="18" t="e">
        <f>VLOOKUP(F63,Q4数据库!C:G,4,0)</f>
        <v>#N/A</v>
      </c>
      <c r="Q63" s="18" t="e">
        <f>VLOOKUP(F63,Q4数据库!C:G,5,0)</f>
        <v>#N/A</v>
      </c>
      <c r="R63" s="18"/>
    </row>
    <row r="64" spans="1:18" x14ac:dyDescent="0.25">
      <c r="A64" s="22"/>
      <c r="B64" s="55"/>
      <c r="C64" s="3"/>
      <c r="D64" s="55"/>
      <c r="E64" s="18" t="e">
        <f t="shared" si="0"/>
        <v>#VALUE!</v>
      </c>
      <c r="F64" s="18" t="str">
        <f t="shared" si="1"/>
        <v/>
      </c>
      <c r="G64" s="18" t="e">
        <f t="shared" si="4"/>
        <v>#VALUE!</v>
      </c>
      <c r="H64" s="18" t="e">
        <f t="shared" si="4"/>
        <v>#VALUE!</v>
      </c>
      <c r="I64" s="18" t="e">
        <f t="shared" si="4"/>
        <v>#VALUE!</v>
      </c>
      <c r="J64" s="18" t="e">
        <f t="shared" si="4"/>
        <v>#VALUE!</v>
      </c>
      <c r="K64" s="18" t="e">
        <f>VLOOKUP(F64,Q4数据库!C:G,2,0)</f>
        <v>#N/A</v>
      </c>
      <c r="L64" s="18" t="e">
        <f>VLOOKUP(F64,Q4数据库!C:G,3,0)</f>
        <v>#N/A</v>
      </c>
      <c r="M64" s="38" t="e">
        <f>VLOOKUP(G64,Q4数据库!H:I,2,0)</f>
        <v>#VALUE!</v>
      </c>
      <c r="N64" s="38" t="e">
        <f>VLOOKUP(H64,Q4数据库!H:I,2,0)</f>
        <v>#VALUE!</v>
      </c>
      <c r="O64" s="18" t="e" cm="1">
        <f t="array" ref="O64">_xlfn.IFS(E64=1,((I64+50+M64/2+15+J64+N64/2+150)/1000)*C64,E64=2,((I64+50+M64/2+15+J64+N64/2+150)/1000)*C64,E64=3,((I64+50+M64/2+15+2*J64+2*N64/2+2*150)/1000)*C64,E64=4,((I64+50+M64/2+15+J64+N64/2+150)/1000)*C64,E64=5,((I64+50+M64/2+15+J64+N64/2+150)/1000)*C64,E64=6,((I64+50+M64/2+15+2*J64+2*N64/2+2*150)/1000)*C64)</f>
        <v>#VALUE!</v>
      </c>
      <c r="P64" s="18" t="e">
        <f>VLOOKUP(F64,Q4数据库!C:G,4,0)</f>
        <v>#N/A</v>
      </c>
      <c r="Q64" s="18" t="e">
        <f>VLOOKUP(F64,Q4数据库!C:G,5,0)</f>
        <v>#N/A</v>
      </c>
      <c r="R64" s="18"/>
    </row>
    <row r="65" spans="1:18" x14ac:dyDescent="0.25">
      <c r="A65" s="22"/>
      <c r="B65" s="55"/>
      <c r="C65" s="3"/>
      <c r="D65" s="55"/>
      <c r="E65" s="18" t="e">
        <f t="shared" si="0"/>
        <v>#VALUE!</v>
      </c>
      <c r="F65" s="18" t="str">
        <f t="shared" si="1"/>
        <v/>
      </c>
      <c r="G65" s="18" t="e">
        <f t="shared" si="4"/>
        <v>#VALUE!</v>
      </c>
      <c r="H65" s="18" t="e">
        <f t="shared" si="4"/>
        <v>#VALUE!</v>
      </c>
      <c r="I65" s="18" t="e">
        <f t="shared" si="4"/>
        <v>#VALUE!</v>
      </c>
      <c r="J65" s="18" t="e">
        <f t="shared" si="4"/>
        <v>#VALUE!</v>
      </c>
      <c r="K65" s="18" t="e">
        <f>VLOOKUP(F65,Q4数据库!C:G,2,0)</f>
        <v>#N/A</v>
      </c>
      <c r="L65" s="18" t="e">
        <f>VLOOKUP(F65,Q4数据库!C:G,3,0)</f>
        <v>#N/A</v>
      </c>
      <c r="M65" s="38" t="e">
        <f>VLOOKUP(G65,Q4数据库!H:I,2,0)</f>
        <v>#VALUE!</v>
      </c>
      <c r="N65" s="38" t="e">
        <f>VLOOKUP(H65,Q4数据库!H:I,2,0)</f>
        <v>#VALUE!</v>
      </c>
      <c r="O65" s="18" t="e" cm="1">
        <f t="array" ref="O65">_xlfn.IFS(E65=1,((I65+50+M65/2+15+J65+N65/2+150)/1000)*C65,E65=2,((I65+50+M65/2+15+J65+N65/2+150)/1000)*C65,E65=3,((I65+50+M65/2+15+2*J65+2*N65/2+2*150)/1000)*C65,E65=4,((I65+50+M65/2+15+J65+N65/2+150)/1000)*C65,E65=5,((I65+50+M65/2+15+J65+N65/2+150)/1000)*C65,E65=6,((I65+50+M65/2+15+2*J65+2*N65/2+2*150)/1000)*C65)</f>
        <v>#VALUE!</v>
      </c>
      <c r="P65" s="18" t="e">
        <f>VLOOKUP(F65,Q4数据库!C:G,4,0)</f>
        <v>#N/A</v>
      </c>
      <c r="Q65" s="18" t="e">
        <f>VLOOKUP(F65,Q4数据库!C:G,5,0)</f>
        <v>#N/A</v>
      </c>
      <c r="R65" s="18"/>
    </row>
    <row r="66" spans="1:18" x14ac:dyDescent="0.25">
      <c r="A66" s="22"/>
      <c r="B66" s="55"/>
      <c r="C66" s="3"/>
      <c r="D66" s="55"/>
      <c r="E66" s="18" t="e">
        <f t="shared" si="0"/>
        <v>#VALUE!</v>
      </c>
      <c r="F66" s="18" t="str">
        <f t="shared" si="1"/>
        <v/>
      </c>
      <c r="G66" s="18" t="e">
        <f t="shared" si="4"/>
        <v>#VALUE!</v>
      </c>
      <c r="H66" s="18" t="e">
        <f t="shared" si="4"/>
        <v>#VALUE!</v>
      </c>
      <c r="I66" s="18" t="e">
        <f t="shared" si="4"/>
        <v>#VALUE!</v>
      </c>
      <c r="J66" s="18" t="e">
        <f t="shared" si="4"/>
        <v>#VALUE!</v>
      </c>
      <c r="K66" s="18" t="e">
        <f>VLOOKUP(F66,Q4数据库!C:G,2,0)</f>
        <v>#N/A</v>
      </c>
      <c r="L66" s="18" t="e">
        <f>VLOOKUP(F66,Q4数据库!C:G,3,0)</f>
        <v>#N/A</v>
      </c>
      <c r="M66" s="38" t="e">
        <f>VLOOKUP(G66,Q4数据库!H:I,2,0)</f>
        <v>#VALUE!</v>
      </c>
      <c r="N66" s="38" t="e">
        <f>VLOOKUP(H66,Q4数据库!H:I,2,0)</f>
        <v>#VALUE!</v>
      </c>
      <c r="O66" s="18" t="e" cm="1">
        <f t="array" ref="O66">_xlfn.IFS(E66=1,((I66+50+M66/2+15+J66+N66/2+150)/1000)*C66,E66=2,((I66+50+M66/2+15+J66+N66/2+150)/1000)*C66,E66=3,((I66+50+M66/2+15+2*J66+2*N66/2+2*150)/1000)*C66,E66=4,((I66+50+M66/2+15+J66+N66/2+150)/1000)*C66,E66=5,((I66+50+M66/2+15+J66+N66/2+150)/1000)*C66,E66=6,((I66+50+M66/2+15+2*J66+2*N66/2+2*150)/1000)*C66)</f>
        <v>#VALUE!</v>
      </c>
      <c r="P66" s="18" t="e">
        <f>VLOOKUP(F66,Q4数据库!C:G,4,0)</f>
        <v>#N/A</v>
      </c>
      <c r="Q66" s="18" t="e">
        <f>VLOOKUP(F66,Q4数据库!C:G,5,0)</f>
        <v>#N/A</v>
      </c>
      <c r="R66" s="18"/>
    </row>
    <row r="67" spans="1:18" x14ac:dyDescent="0.25">
      <c r="A67" s="22"/>
      <c r="B67" s="55"/>
      <c r="C67" s="3"/>
      <c r="D67" s="55"/>
      <c r="E67" s="18" t="e">
        <f t="shared" ref="E67:E100" si="5">VALUE(TRIM(MID(SUBSTITUTE($B67,"-",REPT(" ",99)),COLUMN(B67)*99-98,99)))</f>
        <v>#VALUE!</v>
      </c>
      <c r="F67" s="18" t="str">
        <f t="shared" ref="F67:F100" si="6">TRIM(MID(SUBSTITUTE($B67,"-",REPT(" ",99)),COLUMN(C67)*99-98,99))</f>
        <v/>
      </c>
      <c r="G67" s="18" t="e">
        <f t="shared" si="4"/>
        <v>#VALUE!</v>
      </c>
      <c r="H67" s="18" t="e">
        <f t="shared" si="4"/>
        <v>#VALUE!</v>
      </c>
      <c r="I67" s="18" t="e">
        <f t="shared" si="4"/>
        <v>#VALUE!</v>
      </c>
      <c r="J67" s="18" t="e">
        <f t="shared" si="4"/>
        <v>#VALUE!</v>
      </c>
      <c r="K67" s="18" t="e">
        <f>VLOOKUP(F67,Q4数据库!C:G,2,0)</f>
        <v>#N/A</v>
      </c>
      <c r="L67" s="18" t="e">
        <f>VLOOKUP(F67,Q4数据库!C:G,3,0)</f>
        <v>#N/A</v>
      </c>
      <c r="M67" s="38" t="e">
        <f>VLOOKUP(G67,Q4数据库!H:I,2,0)</f>
        <v>#VALUE!</v>
      </c>
      <c r="N67" s="38" t="e">
        <f>VLOOKUP(H67,Q4数据库!H:I,2,0)</f>
        <v>#VALUE!</v>
      </c>
      <c r="O67" s="18" t="e" cm="1">
        <f t="array" ref="O67">_xlfn.IFS(E67=1,((I67+50+M67/2+15+J67+N67/2+150)/1000)*C67,E67=2,((I67+50+M67/2+15+J67+N67/2+150)/1000)*C67,E67=3,((I67+50+M67/2+15+2*J67+2*N67/2+2*150)/1000)*C67,E67=4,((I67+50+M67/2+15+J67+N67/2+150)/1000)*C67,E67=5,((I67+50+M67/2+15+J67+N67/2+150)/1000)*C67,E67=6,((I67+50+M67/2+15+2*J67+2*N67/2+2*150)/1000)*C67)</f>
        <v>#VALUE!</v>
      </c>
      <c r="P67" s="18" t="e">
        <f>VLOOKUP(F67,Q4数据库!C:G,4,0)</f>
        <v>#N/A</v>
      </c>
      <c r="Q67" s="18" t="e">
        <f>VLOOKUP(F67,Q4数据库!C:G,5,0)</f>
        <v>#N/A</v>
      </c>
      <c r="R67" s="18"/>
    </row>
    <row r="68" spans="1:18" x14ac:dyDescent="0.25">
      <c r="A68" s="22"/>
      <c r="B68" s="55"/>
      <c r="C68" s="3"/>
      <c r="D68" s="55"/>
      <c r="E68" s="18" t="e">
        <f t="shared" si="5"/>
        <v>#VALUE!</v>
      </c>
      <c r="F68" s="18" t="str">
        <f t="shared" si="6"/>
        <v/>
      </c>
      <c r="G68" s="18" t="e">
        <f t="shared" si="4"/>
        <v>#VALUE!</v>
      </c>
      <c r="H68" s="18" t="e">
        <f t="shared" si="4"/>
        <v>#VALUE!</v>
      </c>
      <c r="I68" s="18" t="e">
        <f t="shared" si="4"/>
        <v>#VALUE!</v>
      </c>
      <c r="J68" s="18" t="e">
        <f t="shared" si="4"/>
        <v>#VALUE!</v>
      </c>
      <c r="K68" s="18" t="e">
        <f>VLOOKUP(F68,Q4数据库!C:G,2,0)</f>
        <v>#N/A</v>
      </c>
      <c r="L68" s="18" t="e">
        <f>VLOOKUP(F68,Q4数据库!C:G,3,0)</f>
        <v>#N/A</v>
      </c>
      <c r="M68" s="38" t="e">
        <f>VLOOKUP(G68,Q4数据库!H:I,2,0)</f>
        <v>#VALUE!</v>
      </c>
      <c r="N68" s="38" t="e">
        <f>VLOOKUP(H68,Q4数据库!H:I,2,0)</f>
        <v>#VALUE!</v>
      </c>
      <c r="O68" s="18" t="e" cm="1">
        <f t="array" ref="O68">_xlfn.IFS(E68=1,((I68+50+M68/2+15+J68+N68/2+150)/1000)*C68,E68=2,((I68+50+M68/2+15+J68+N68/2+150)/1000)*C68,E68=3,((I68+50+M68/2+15+2*J68+2*N68/2+2*150)/1000)*C68,E68=4,((I68+50+M68/2+15+J68+N68/2+150)/1000)*C68,E68=5,((I68+50+M68/2+15+J68+N68/2+150)/1000)*C68,E68=6,((I68+50+M68/2+15+2*J68+2*N68/2+2*150)/1000)*C68)</f>
        <v>#VALUE!</v>
      </c>
      <c r="P68" s="18" t="e">
        <f>VLOOKUP(F68,Q4数据库!C:G,4,0)</f>
        <v>#N/A</v>
      </c>
      <c r="Q68" s="18" t="e">
        <f>VLOOKUP(F68,Q4数据库!C:G,5,0)</f>
        <v>#N/A</v>
      </c>
      <c r="R68" s="18"/>
    </row>
    <row r="69" spans="1:18" x14ac:dyDescent="0.25">
      <c r="A69" s="22"/>
      <c r="B69" s="55"/>
      <c r="C69" s="3"/>
      <c r="D69" s="55"/>
      <c r="E69" s="18" t="e">
        <f t="shared" si="5"/>
        <v>#VALUE!</v>
      </c>
      <c r="F69" s="18" t="str">
        <f t="shared" si="6"/>
        <v/>
      </c>
      <c r="G69" s="18" t="e">
        <f t="shared" si="4"/>
        <v>#VALUE!</v>
      </c>
      <c r="H69" s="18" t="e">
        <f t="shared" si="4"/>
        <v>#VALUE!</v>
      </c>
      <c r="I69" s="18" t="e">
        <f t="shared" si="4"/>
        <v>#VALUE!</v>
      </c>
      <c r="J69" s="18" t="e">
        <f t="shared" si="4"/>
        <v>#VALUE!</v>
      </c>
      <c r="K69" s="18" t="e">
        <f>VLOOKUP(F69,Q4数据库!C:G,2,0)</f>
        <v>#N/A</v>
      </c>
      <c r="L69" s="18" t="e">
        <f>VLOOKUP(F69,Q4数据库!C:G,3,0)</f>
        <v>#N/A</v>
      </c>
      <c r="M69" s="38" t="e">
        <f>VLOOKUP(G69,Q4数据库!H:I,2,0)</f>
        <v>#VALUE!</v>
      </c>
      <c r="N69" s="38" t="e">
        <f>VLOOKUP(H69,Q4数据库!H:I,2,0)</f>
        <v>#VALUE!</v>
      </c>
      <c r="O69" s="18" t="e" cm="1">
        <f t="array" ref="O69">_xlfn.IFS(E69=1,((I69+50+M69/2+15+J69+N69/2+150)/1000)*C69,E69=2,((I69+50+M69/2+15+J69+N69/2+150)/1000)*C69,E69=3,((I69+50+M69/2+15+2*J69+2*N69/2+2*150)/1000)*C69,E69=4,((I69+50+M69/2+15+J69+N69/2+150)/1000)*C69,E69=5,((I69+50+M69/2+15+J69+N69/2+150)/1000)*C69,E69=6,((I69+50+M69/2+15+2*J69+2*N69/2+2*150)/1000)*C69)</f>
        <v>#VALUE!</v>
      </c>
      <c r="P69" s="18" t="e">
        <f>VLOOKUP(F69,Q4数据库!C:G,4,0)</f>
        <v>#N/A</v>
      </c>
      <c r="Q69" s="18" t="e">
        <f>VLOOKUP(F69,Q4数据库!C:G,5,0)</f>
        <v>#N/A</v>
      </c>
      <c r="R69" s="18"/>
    </row>
    <row r="70" spans="1:18" x14ac:dyDescent="0.25">
      <c r="A70" s="22"/>
      <c r="B70" s="55"/>
      <c r="C70" s="3"/>
      <c r="D70" s="55"/>
      <c r="E70" s="18" t="e">
        <f t="shared" si="5"/>
        <v>#VALUE!</v>
      </c>
      <c r="F70" s="18" t="str">
        <f t="shared" si="6"/>
        <v/>
      </c>
      <c r="G70" s="18" t="e">
        <f t="shared" si="4"/>
        <v>#VALUE!</v>
      </c>
      <c r="H70" s="18" t="e">
        <f t="shared" si="4"/>
        <v>#VALUE!</v>
      </c>
      <c r="I70" s="18" t="e">
        <f t="shared" si="4"/>
        <v>#VALUE!</v>
      </c>
      <c r="J70" s="18" t="e">
        <f t="shared" si="4"/>
        <v>#VALUE!</v>
      </c>
      <c r="K70" s="18" t="e">
        <f>VLOOKUP(F70,Q4数据库!C:G,2,0)</f>
        <v>#N/A</v>
      </c>
      <c r="L70" s="18" t="e">
        <f>VLOOKUP(F70,Q4数据库!C:G,3,0)</f>
        <v>#N/A</v>
      </c>
      <c r="M70" s="38" t="e">
        <f>VLOOKUP(G70,Q4数据库!H:I,2,0)</f>
        <v>#VALUE!</v>
      </c>
      <c r="N70" s="38" t="e">
        <f>VLOOKUP(H70,Q4数据库!H:I,2,0)</f>
        <v>#VALUE!</v>
      </c>
      <c r="O70" s="18" t="e" cm="1">
        <f t="array" ref="O70">_xlfn.IFS(E70=1,((I70+50+M70/2+15+J70+N70/2+150)/1000)*C70,E70=2,((I70+50+M70/2+15+J70+N70/2+150)/1000)*C70,E70=3,((I70+50+M70/2+15+2*J70+2*N70/2+2*150)/1000)*C70,E70=4,((I70+50+M70/2+15+J70+N70/2+150)/1000)*C70,E70=5,((I70+50+M70/2+15+J70+N70/2+150)/1000)*C70,E70=6,((I70+50+M70/2+15+2*J70+2*N70/2+2*150)/1000)*C70)</f>
        <v>#VALUE!</v>
      </c>
      <c r="P70" s="18" t="e">
        <f>VLOOKUP(F70,Q4数据库!C:G,4,0)</f>
        <v>#N/A</v>
      </c>
      <c r="Q70" s="18" t="e">
        <f>VLOOKUP(F70,Q4数据库!C:G,5,0)</f>
        <v>#N/A</v>
      </c>
      <c r="R70" s="18"/>
    </row>
    <row r="71" spans="1:18" x14ac:dyDescent="0.25">
      <c r="A71" s="22"/>
      <c r="B71" s="55"/>
      <c r="C71" s="3"/>
      <c r="D71" s="55"/>
      <c r="E71" s="18" t="e">
        <f t="shared" si="5"/>
        <v>#VALUE!</v>
      </c>
      <c r="F71" s="18" t="str">
        <f t="shared" si="6"/>
        <v/>
      </c>
      <c r="G71" s="18" t="e">
        <f t="shared" si="4"/>
        <v>#VALUE!</v>
      </c>
      <c r="H71" s="18" t="e">
        <f t="shared" si="4"/>
        <v>#VALUE!</v>
      </c>
      <c r="I71" s="18" t="e">
        <f t="shared" si="4"/>
        <v>#VALUE!</v>
      </c>
      <c r="J71" s="18" t="e">
        <f t="shared" si="4"/>
        <v>#VALUE!</v>
      </c>
      <c r="K71" s="18" t="e">
        <f>VLOOKUP(F71,Q4数据库!C:G,2,0)</f>
        <v>#N/A</v>
      </c>
      <c r="L71" s="18" t="e">
        <f>VLOOKUP(F71,Q4数据库!C:G,3,0)</f>
        <v>#N/A</v>
      </c>
      <c r="M71" s="38" t="e">
        <f>VLOOKUP(G71,Q4数据库!H:I,2,0)</f>
        <v>#VALUE!</v>
      </c>
      <c r="N71" s="38" t="e">
        <f>VLOOKUP(H71,Q4数据库!H:I,2,0)</f>
        <v>#VALUE!</v>
      </c>
      <c r="O71" s="18" t="e" cm="1">
        <f t="array" ref="O71">_xlfn.IFS(E71=1,((I71+50+M71/2+15+J71+N71/2+150)/1000)*C71,E71=2,((I71+50+M71/2+15+J71+N71/2+150)/1000)*C71,E71=3,((I71+50+M71/2+15+2*J71+2*N71/2+2*150)/1000)*C71,E71=4,((I71+50+M71/2+15+J71+N71/2+150)/1000)*C71,E71=5,((I71+50+M71/2+15+J71+N71/2+150)/1000)*C71,E71=6,((I71+50+M71/2+15+2*J71+2*N71/2+2*150)/1000)*C71)</f>
        <v>#VALUE!</v>
      </c>
      <c r="P71" s="18" t="e">
        <f>VLOOKUP(F71,Q4数据库!C:G,4,0)</f>
        <v>#N/A</v>
      </c>
      <c r="Q71" s="18" t="e">
        <f>VLOOKUP(F71,Q4数据库!C:G,5,0)</f>
        <v>#N/A</v>
      </c>
      <c r="R71" s="18"/>
    </row>
    <row r="72" spans="1:18" x14ac:dyDescent="0.25">
      <c r="A72" s="22"/>
      <c r="B72" s="55"/>
      <c r="C72" s="3"/>
      <c r="D72" s="55"/>
      <c r="E72" s="18" t="e">
        <f t="shared" si="5"/>
        <v>#VALUE!</v>
      </c>
      <c r="F72" s="18" t="str">
        <f t="shared" si="6"/>
        <v/>
      </c>
      <c r="G72" s="18" t="e">
        <f t="shared" si="4"/>
        <v>#VALUE!</v>
      </c>
      <c r="H72" s="18" t="e">
        <f t="shared" si="4"/>
        <v>#VALUE!</v>
      </c>
      <c r="I72" s="18" t="e">
        <f t="shared" si="4"/>
        <v>#VALUE!</v>
      </c>
      <c r="J72" s="18" t="e">
        <f t="shared" si="4"/>
        <v>#VALUE!</v>
      </c>
      <c r="K72" s="18" t="e">
        <f>VLOOKUP(F72,Q4数据库!C:G,2,0)</f>
        <v>#N/A</v>
      </c>
      <c r="L72" s="18" t="e">
        <f>VLOOKUP(F72,Q4数据库!C:G,3,0)</f>
        <v>#N/A</v>
      </c>
      <c r="M72" s="38" t="e">
        <f>VLOOKUP(G72,Q4数据库!H:I,2,0)</f>
        <v>#VALUE!</v>
      </c>
      <c r="N72" s="38" t="e">
        <f>VLOOKUP(H72,Q4数据库!H:I,2,0)</f>
        <v>#VALUE!</v>
      </c>
      <c r="O72" s="18" t="e" cm="1">
        <f t="array" ref="O72">_xlfn.IFS(E72=1,((I72+50+M72/2+15+J72+N72/2+150)/1000)*C72,E72=2,((I72+50+M72/2+15+J72+N72/2+150)/1000)*C72,E72=3,((I72+50+M72/2+15+2*J72+2*N72/2+2*150)/1000)*C72,E72=4,((I72+50+M72/2+15+J72+N72/2+150)/1000)*C72,E72=5,((I72+50+M72/2+15+J72+N72/2+150)/1000)*C72,E72=6,((I72+50+M72/2+15+2*J72+2*N72/2+2*150)/1000)*C72)</f>
        <v>#VALUE!</v>
      </c>
      <c r="P72" s="18" t="e">
        <f>VLOOKUP(F72,Q4数据库!C:G,4,0)</f>
        <v>#N/A</v>
      </c>
      <c r="Q72" s="18" t="e">
        <f>VLOOKUP(F72,Q4数据库!C:G,5,0)</f>
        <v>#N/A</v>
      </c>
      <c r="R72" s="18"/>
    </row>
    <row r="73" spans="1:18" x14ac:dyDescent="0.25">
      <c r="A73" s="22"/>
      <c r="B73" s="55"/>
      <c r="C73" s="3"/>
      <c r="D73" s="55"/>
      <c r="E73" s="18" t="e">
        <f t="shared" si="5"/>
        <v>#VALUE!</v>
      </c>
      <c r="F73" s="18" t="str">
        <f t="shared" si="6"/>
        <v/>
      </c>
      <c r="G73" s="18" t="e">
        <f t="shared" si="4"/>
        <v>#VALUE!</v>
      </c>
      <c r="H73" s="18" t="e">
        <f t="shared" si="4"/>
        <v>#VALUE!</v>
      </c>
      <c r="I73" s="18" t="e">
        <f t="shared" si="4"/>
        <v>#VALUE!</v>
      </c>
      <c r="J73" s="18" t="e">
        <f t="shared" si="4"/>
        <v>#VALUE!</v>
      </c>
      <c r="K73" s="18" t="e">
        <f>VLOOKUP(F73,Q4数据库!C:G,2,0)</f>
        <v>#N/A</v>
      </c>
      <c r="L73" s="18" t="e">
        <f>VLOOKUP(F73,Q4数据库!C:G,3,0)</f>
        <v>#N/A</v>
      </c>
      <c r="M73" s="38" t="e">
        <f>VLOOKUP(G73,Q4数据库!H:I,2,0)</f>
        <v>#VALUE!</v>
      </c>
      <c r="N73" s="38" t="e">
        <f>VLOOKUP(H73,Q4数据库!H:I,2,0)</f>
        <v>#VALUE!</v>
      </c>
      <c r="O73" s="18" t="e" cm="1">
        <f t="array" ref="O73">_xlfn.IFS(E73=1,((I73+50+M73/2+15+J73+N73/2+150)/1000)*C73,E73=2,((I73+50+M73/2+15+J73+N73/2+150)/1000)*C73,E73=3,((I73+50+M73/2+15+2*J73+2*N73/2+2*150)/1000)*C73,E73=4,((I73+50+M73/2+15+J73+N73/2+150)/1000)*C73,E73=5,((I73+50+M73/2+15+J73+N73/2+150)/1000)*C73,E73=6,((I73+50+M73/2+15+2*J73+2*N73/2+2*150)/1000)*C73)</f>
        <v>#VALUE!</v>
      </c>
      <c r="P73" s="18" t="e">
        <f>VLOOKUP(F73,Q4数据库!C:G,4,0)</f>
        <v>#N/A</v>
      </c>
      <c r="Q73" s="18" t="e">
        <f>VLOOKUP(F73,Q4数据库!C:G,5,0)</f>
        <v>#N/A</v>
      </c>
      <c r="R73" s="18"/>
    </row>
    <row r="74" spans="1:18" x14ac:dyDescent="0.25">
      <c r="A74" s="22"/>
      <c r="B74" s="55"/>
      <c r="C74" s="3"/>
      <c r="D74" s="55"/>
      <c r="E74" s="18" t="e">
        <f t="shared" si="5"/>
        <v>#VALUE!</v>
      </c>
      <c r="F74" s="18" t="str">
        <f t="shared" si="6"/>
        <v/>
      </c>
      <c r="G74" s="18" t="e">
        <f t="shared" si="4"/>
        <v>#VALUE!</v>
      </c>
      <c r="H74" s="18" t="e">
        <f t="shared" si="4"/>
        <v>#VALUE!</v>
      </c>
      <c r="I74" s="18" t="e">
        <f t="shared" si="4"/>
        <v>#VALUE!</v>
      </c>
      <c r="J74" s="18" t="e">
        <f t="shared" si="4"/>
        <v>#VALUE!</v>
      </c>
      <c r="K74" s="18" t="e">
        <f>VLOOKUP(F74,Q4数据库!C:G,2,0)</f>
        <v>#N/A</v>
      </c>
      <c r="L74" s="18" t="e">
        <f>VLOOKUP(F74,Q4数据库!C:G,3,0)</f>
        <v>#N/A</v>
      </c>
      <c r="M74" s="38" t="e">
        <f>VLOOKUP(G74,Q4数据库!H:I,2,0)</f>
        <v>#VALUE!</v>
      </c>
      <c r="N74" s="38" t="e">
        <f>VLOOKUP(H74,Q4数据库!H:I,2,0)</f>
        <v>#VALUE!</v>
      </c>
      <c r="O74" s="18" t="e" cm="1">
        <f t="array" ref="O74">_xlfn.IFS(E74=1,((I74+50+M74/2+15+J74+N74/2+150)/1000)*C74,E74=2,((I74+50+M74/2+15+J74+N74/2+150)/1000)*C74,E74=3,((I74+50+M74/2+15+2*J74+2*N74/2+2*150)/1000)*C74,E74=4,((I74+50+M74/2+15+J74+N74/2+150)/1000)*C74,E74=5,((I74+50+M74/2+15+J74+N74/2+150)/1000)*C74,E74=6,((I74+50+M74/2+15+2*J74+2*N74/2+2*150)/1000)*C74)</f>
        <v>#VALUE!</v>
      </c>
      <c r="P74" s="18" t="e">
        <f>VLOOKUP(F74,Q4数据库!C:G,4,0)</f>
        <v>#N/A</v>
      </c>
      <c r="Q74" s="18" t="e">
        <f>VLOOKUP(F74,Q4数据库!C:G,5,0)</f>
        <v>#N/A</v>
      </c>
      <c r="R74" s="18"/>
    </row>
    <row r="75" spans="1:18" x14ac:dyDescent="0.25">
      <c r="A75" s="22"/>
      <c r="B75" s="55"/>
      <c r="C75" s="3"/>
      <c r="D75" s="55"/>
      <c r="E75" s="18" t="e">
        <f t="shared" si="5"/>
        <v>#VALUE!</v>
      </c>
      <c r="F75" s="18" t="str">
        <f t="shared" si="6"/>
        <v/>
      </c>
      <c r="G75" s="18" t="e">
        <f t="shared" si="4"/>
        <v>#VALUE!</v>
      </c>
      <c r="H75" s="18" t="e">
        <f t="shared" si="4"/>
        <v>#VALUE!</v>
      </c>
      <c r="I75" s="18" t="e">
        <f t="shared" si="4"/>
        <v>#VALUE!</v>
      </c>
      <c r="J75" s="18" t="e">
        <f t="shared" si="4"/>
        <v>#VALUE!</v>
      </c>
      <c r="K75" s="18" t="e">
        <f>VLOOKUP(F75,Q4数据库!C:G,2,0)</f>
        <v>#N/A</v>
      </c>
      <c r="L75" s="18" t="e">
        <f>VLOOKUP(F75,Q4数据库!C:G,3,0)</f>
        <v>#N/A</v>
      </c>
      <c r="M75" s="38" t="e">
        <f>VLOOKUP(G75,Q4数据库!H:I,2,0)</f>
        <v>#VALUE!</v>
      </c>
      <c r="N75" s="38" t="e">
        <f>VLOOKUP(H75,Q4数据库!H:I,2,0)</f>
        <v>#VALUE!</v>
      </c>
      <c r="O75" s="18" t="e" cm="1">
        <f t="array" ref="O75">_xlfn.IFS(E75=1,((I75+50+M75/2+15+J75+N75/2+150)/1000)*C75,E75=2,((I75+50+M75/2+15+J75+N75/2+150)/1000)*C75,E75=3,((I75+50+M75/2+15+2*J75+2*N75/2+2*150)/1000)*C75,E75=4,((I75+50+M75/2+15+J75+N75/2+150)/1000)*C75,E75=5,((I75+50+M75/2+15+J75+N75/2+150)/1000)*C75,E75=6,((I75+50+M75/2+15+2*J75+2*N75/2+2*150)/1000)*C75)</f>
        <v>#VALUE!</v>
      </c>
      <c r="P75" s="18" t="e">
        <f>VLOOKUP(F75,Q4数据库!C:G,4,0)</f>
        <v>#N/A</v>
      </c>
      <c r="Q75" s="18" t="e">
        <f>VLOOKUP(F75,Q4数据库!C:G,5,0)</f>
        <v>#N/A</v>
      </c>
      <c r="R75" s="18"/>
    </row>
    <row r="76" spans="1:18" x14ac:dyDescent="0.25">
      <c r="A76" s="22"/>
      <c r="B76" s="55"/>
      <c r="C76" s="3"/>
      <c r="D76" s="55"/>
      <c r="E76" s="18" t="e">
        <f t="shared" si="5"/>
        <v>#VALUE!</v>
      </c>
      <c r="F76" s="18" t="str">
        <f t="shared" si="6"/>
        <v/>
      </c>
      <c r="G76" s="18" t="e">
        <f t="shared" si="4"/>
        <v>#VALUE!</v>
      </c>
      <c r="H76" s="18" t="e">
        <f t="shared" si="4"/>
        <v>#VALUE!</v>
      </c>
      <c r="I76" s="18" t="e">
        <f t="shared" si="4"/>
        <v>#VALUE!</v>
      </c>
      <c r="J76" s="18" t="e">
        <f t="shared" si="4"/>
        <v>#VALUE!</v>
      </c>
      <c r="K76" s="18" t="e">
        <f>VLOOKUP(F76,Q4数据库!C:G,2,0)</f>
        <v>#N/A</v>
      </c>
      <c r="L76" s="18" t="e">
        <f>VLOOKUP(F76,Q4数据库!C:G,3,0)</f>
        <v>#N/A</v>
      </c>
      <c r="M76" s="38" t="e">
        <f>VLOOKUP(G76,Q4数据库!H:I,2,0)</f>
        <v>#VALUE!</v>
      </c>
      <c r="N76" s="38" t="e">
        <f>VLOOKUP(H76,Q4数据库!H:I,2,0)</f>
        <v>#VALUE!</v>
      </c>
      <c r="O76" s="18" t="e" cm="1">
        <f t="array" ref="O76">_xlfn.IFS(E76=1,((I76+50+M76/2+15+J76+N76/2+150)/1000)*C76,E76=2,((I76+50+M76/2+15+J76+N76/2+150)/1000)*C76,E76=3,((I76+50+M76/2+15+2*J76+2*N76/2+2*150)/1000)*C76,E76=4,((I76+50+M76/2+15+J76+N76/2+150)/1000)*C76,E76=5,((I76+50+M76/2+15+J76+N76/2+150)/1000)*C76,E76=6,((I76+50+M76/2+15+2*J76+2*N76/2+2*150)/1000)*C76)</f>
        <v>#VALUE!</v>
      </c>
      <c r="P76" s="18" t="e">
        <f>VLOOKUP(F76,Q4数据库!C:G,4,0)</f>
        <v>#N/A</v>
      </c>
      <c r="Q76" s="18" t="e">
        <f>VLOOKUP(F76,Q4数据库!C:G,5,0)</f>
        <v>#N/A</v>
      </c>
      <c r="R76" s="18"/>
    </row>
    <row r="77" spans="1:18" x14ac:dyDescent="0.25">
      <c r="A77" s="22"/>
      <c r="B77" s="55"/>
      <c r="C77" s="3"/>
      <c r="D77" s="55"/>
      <c r="E77" s="18" t="e">
        <f t="shared" si="5"/>
        <v>#VALUE!</v>
      </c>
      <c r="F77" s="18" t="str">
        <f t="shared" si="6"/>
        <v/>
      </c>
      <c r="G77" s="18" t="e">
        <f t="shared" si="4"/>
        <v>#VALUE!</v>
      </c>
      <c r="H77" s="18" t="e">
        <f t="shared" si="4"/>
        <v>#VALUE!</v>
      </c>
      <c r="I77" s="18" t="e">
        <f t="shared" si="4"/>
        <v>#VALUE!</v>
      </c>
      <c r="J77" s="18" t="e">
        <f t="shared" si="4"/>
        <v>#VALUE!</v>
      </c>
      <c r="K77" s="18" t="e">
        <f>VLOOKUP(F77,Q4数据库!C:G,2,0)</f>
        <v>#N/A</v>
      </c>
      <c r="L77" s="18" t="e">
        <f>VLOOKUP(F77,Q4数据库!C:G,3,0)</f>
        <v>#N/A</v>
      </c>
      <c r="M77" s="38" t="e">
        <f>VLOOKUP(G77,Q4数据库!H:I,2,0)</f>
        <v>#VALUE!</v>
      </c>
      <c r="N77" s="38" t="e">
        <f>VLOOKUP(H77,Q4数据库!H:I,2,0)</f>
        <v>#VALUE!</v>
      </c>
      <c r="O77" s="18" t="e" cm="1">
        <f t="array" ref="O77">_xlfn.IFS(E77=1,((I77+50+M77/2+15+J77+N77/2+150)/1000)*C77,E77=2,((I77+50+M77/2+15+J77+N77/2+150)/1000)*C77,E77=3,((I77+50+M77/2+15+2*J77+2*N77/2+2*150)/1000)*C77,E77=4,((I77+50+M77/2+15+J77+N77/2+150)/1000)*C77,E77=5,((I77+50+M77/2+15+J77+N77/2+150)/1000)*C77,E77=6,((I77+50+M77/2+15+2*J77+2*N77/2+2*150)/1000)*C77)</f>
        <v>#VALUE!</v>
      </c>
      <c r="P77" s="18" t="e">
        <f>VLOOKUP(F77,Q4数据库!C:G,4,0)</f>
        <v>#N/A</v>
      </c>
      <c r="Q77" s="18" t="e">
        <f>VLOOKUP(F77,Q4数据库!C:G,5,0)</f>
        <v>#N/A</v>
      </c>
      <c r="R77" s="18"/>
    </row>
    <row r="78" spans="1:18" x14ac:dyDescent="0.25">
      <c r="A78" s="22"/>
      <c r="B78" s="55"/>
      <c r="C78" s="3"/>
      <c r="D78" s="55"/>
      <c r="E78" s="18" t="e">
        <f t="shared" si="5"/>
        <v>#VALUE!</v>
      </c>
      <c r="F78" s="18" t="str">
        <f t="shared" si="6"/>
        <v/>
      </c>
      <c r="G78" s="18" t="e">
        <f t="shared" si="4"/>
        <v>#VALUE!</v>
      </c>
      <c r="H78" s="18" t="e">
        <f t="shared" si="4"/>
        <v>#VALUE!</v>
      </c>
      <c r="I78" s="18" t="e">
        <f t="shared" si="4"/>
        <v>#VALUE!</v>
      </c>
      <c r="J78" s="18" t="e">
        <f t="shared" si="4"/>
        <v>#VALUE!</v>
      </c>
      <c r="K78" s="18" t="e">
        <f>VLOOKUP(F78,Q4数据库!C:G,2,0)</f>
        <v>#N/A</v>
      </c>
      <c r="L78" s="18" t="e">
        <f>VLOOKUP(F78,Q4数据库!C:G,3,0)</f>
        <v>#N/A</v>
      </c>
      <c r="M78" s="38" t="e">
        <f>VLOOKUP(G78,Q4数据库!H:I,2,0)</f>
        <v>#VALUE!</v>
      </c>
      <c r="N78" s="38" t="e">
        <f>VLOOKUP(H78,Q4数据库!H:I,2,0)</f>
        <v>#VALUE!</v>
      </c>
      <c r="O78" s="18" t="e" cm="1">
        <f t="array" ref="O78">_xlfn.IFS(E78=1,((I78+50+M78/2+15+J78+N78/2+150)/1000)*C78,E78=2,((I78+50+M78/2+15+J78+N78/2+150)/1000)*C78,E78=3,((I78+50+M78/2+15+2*J78+2*N78/2+2*150)/1000)*C78,E78=4,((I78+50+M78/2+15+J78+N78/2+150)/1000)*C78,E78=5,((I78+50+M78/2+15+J78+N78/2+150)/1000)*C78,E78=6,((I78+50+M78/2+15+2*J78+2*N78/2+2*150)/1000)*C78)</f>
        <v>#VALUE!</v>
      </c>
      <c r="P78" s="18" t="e">
        <f>VLOOKUP(F78,Q4数据库!C:G,4,0)</f>
        <v>#N/A</v>
      </c>
      <c r="Q78" s="18" t="e">
        <f>VLOOKUP(F78,Q4数据库!C:G,5,0)</f>
        <v>#N/A</v>
      </c>
      <c r="R78" s="18"/>
    </row>
    <row r="79" spans="1:18" x14ac:dyDescent="0.25">
      <c r="A79" s="22"/>
      <c r="B79" s="55"/>
      <c r="C79" s="3"/>
      <c r="D79" s="55"/>
      <c r="E79" s="18" t="e">
        <f t="shared" si="5"/>
        <v>#VALUE!</v>
      </c>
      <c r="F79" s="18" t="str">
        <f t="shared" si="6"/>
        <v/>
      </c>
      <c r="G79" s="18" t="e">
        <f t="shared" si="4"/>
        <v>#VALUE!</v>
      </c>
      <c r="H79" s="18" t="e">
        <f t="shared" si="4"/>
        <v>#VALUE!</v>
      </c>
      <c r="I79" s="18" t="e">
        <f t="shared" si="4"/>
        <v>#VALUE!</v>
      </c>
      <c r="J79" s="18" t="e">
        <f t="shared" si="4"/>
        <v>#VALUE!</v>
      </c>
      <c r="K79" s="18" t="e">
        <f>VLOOKUP(F79,Q4数据库!C:G,2,0)</f>
        <v>#N/A</v>
      </c>
      <c r="L79" s="18" t="e">
        <f>VLOOKUP(F79,Q4数据库!C:G,3,0)</f>
        <v>#N/A</v>
      </c>
      <c r="M79" s="38" t="e">
        <f>VLOOKUP(G79,Q4数据库!H:I,2,0)</f>
        <v>#VALUE!</v>
      </c>
      <c r="N79" s="38" t="e">
        <f>VLOOKUP(H79,Q4数据库!H:I,2,0)</f>
        <v>#VALUE!</v>
      </c>
      <c r="O79" s="18" t="e" cm="1">
        <f t="array" ref="O79">_xlfn.IFS(E79=1,((I79+50+M79/2+15+J79+N79/2+150)/1000)*C79,E79=2,((I79+50+M79/2+15+J79+N79/2+150)/1000)*C79,E79=3,((I79+50+M79/2+15+2*J79+2*N79/2+2*150)/1000)*C79,E79=4,((I79+50+M79/2+15+J79+N79/2+150)/1000)*C79,E79=5,((I79+50+M79/2+15+J79+N79/2+150)/1000)*C79,E79=6,((I79+50+M79/2+15+2*J79+2*N79/2+2*150)/1000)*C79)</f>
        <v>#VALUE!</v>
      </c>
      <c r="P79" s="18" t="e">
        <f>VLOOKUP(F79,Q4数据库!C:G,4,0)</f>
        <v>#N/A</v>
      </c>
      <c r="Q79" s="18" t="e">
        <f>VLOOKUP(F79,Q4数据库!C:G,5,0)</f>
        <v>#N/A</v>
      </c>
      <c r="R79" s="18"/>
    </row>
    <row r="80" spans="1:18" x14ac:dyDescent="0.25">
      <c r="A80" s="22"/>
      <c r="B80" s="55"/>
      <c r="C80" s="3"/>
      <c r="D80" s="55"/>
      <c r="E80" s="18" t="e">
        <f t="shared" si="5"/>
        <v>#VALUE!</v>
      </c>
      <c r="F80" s="18" t="str">
        <f t="shared" si="6"/>
        <v/>
      </c>
      <c r="G80" s="18" t="e">
        <f t="shared" si="4"/>
        <v>#VALUE!</v>
      </c>
      <c r="H80" s="18" t="e">
        <f t="shared" si="4"/>
        <v>#VALUE!</v>
      </c>
      <c r="I80" s="18" t="e">
        <f t="shared" si="4"/>
        <v>#VALUE!</v>
      </c>
      <c r="J80" s="18" t="e">
        <f t="shared" si="4"/>
        <v>#VALUE!</v>
      </c>
      <c r="K80" s="18" t="e">
        <f>VLOOKUP(F80,Q4数据库!C:G,2,0)</f>
        <v>#N/A</v>
      </c>
      <c r="L80" s="18" t="e">
        <f>VLOOKUP(F80,Q4数据库!C:G,3,0)</f>
        <v>#N/A</v>
      </c>
      <c r="M80" s="38" t="e">
        <f>VLOOKUP(G80,Q4数据库!H:I,2,0)</f>
        <v>#VALUE!</v>
      </c>
      <c r="N80" s="38" t="e">
        <f>VLOOKUP(H80,Q4数据库!H:I,2,0)</f>
        <v>#VALUE!</v>
      </c>
      <c r="O80" s="18" t="e" cm="1">
        <f t="array" ref="O80">_xlfn.IFS(E80=1,((I80+50+M80/2+15+J80+N80/2+150)/1000)*C80,E80=2,((I80+50+M80/2+15+J80+N80/2+150)/1000)*C80,E80=3,((I80+50+M80/2+15+2*J80+2*N80/2+2*150)/1000)*C80,E80=4,((I80+50+M80/2+15+J80+N80/2+150)/1000)*C80,E80=5,((I80+50+M80/2+15+J80+N80/2+150)/1000)*C80,E80=6,((I80+50+M80/2+15+2*J80+2*N80/2+2*150)/1000)*C80)</f>
        <v>#VALUE!</v>
      </c>
      <c r="P80" s="18" t="e">
        <f>VLOOKUP(F80,Q4数据库!C:G,4,0)</f>
        <v>#N/A</v>
      </c>
      <c r="Q80" s="18" t="e">
        <f>VLOOKUP(F80,Q4数据库!C:G,5,0)</f>
        <v>#N/A</v>
      </c>
      <c r="R80" s="18"/>
    </row>
    <row r="81" spans="1:18" x14ac:dyDescent="0.25">
      <c r="A81" s="22"/>
      <c r="B81" s="55"/>
      <c r="C81" s="3"/>
      <c r="D81" s="55"/>
      <c r="E81" s="18" t="e">
        <f t="shared" si="5"/>
        <v>#VALUE!</v>
      </c>
      <c r="F81" s="18" t="str">
        <f t="shared" si="6"/>
        <v/>
      </c>
      <c r="G81" s="18" t="e">
        <f t="shared" si="4"/>
        <v>#VALUE!</v>
      </c>
      <c r="H81" s="18" t="e">
        <f t="shared" si="4"/>
        <v>#VALUE!</v>
      </c>
      <c r="I81" s="18" t="e">
        <f t="shared" si="4"/>
        <v>#VALUE!</v>
      </c>
      <c r="J81" s="18" t="e">
        <f t="shared" si="4"/>
        <v>#VALUE!</v>
      </c>
      <c r="K81" s="18" t="e">
        <f>VLOOKUP(F81,Q4数据库!C:G,2,0)</f>
        <v>#N/A</v>
      </c>
      <c r="L81" s="18" t="e">
        <f>VLOOKUP(F81,Q4数据库!C:G,3,0)</f>
        <v>#N/A</v>
      </c>
      <c r="M81" s="38" t="e">
        <f>VLOOKUP(G81,Q4数据库!H:I,2,0)</f>
        <v>#VALUE!</v>
      </c>
      <c r="N81" s="38" t="e">
        <f>VLOOKUP(H81,Q4数据库!H:I,2,0)</f>
        <v>#VALUE!</v>
      </c>
      <c r="O81" s="18" t="e" cm="1">
        <f t="array" ref="O81">_xlfn.IFS(E81=1,((I81+50+M81/2+15+J81+N81/2+150)/1000)*C81,E81=2,((I81+50+M81/2+15+J81+N81/2+150)/1000)*C81,E81=3,((I81+50+M81/2+15+2*J81+2*N81/2+2*150)/1000)*C81,E81=4,((I81+50+M81/2+15+J81+N81/2+150)/1000)*C81,E81=5,((I81+50+M81/2+15+J81+N81/2+150)/1000)*C81,E81=6,((I81+50+M81/2+15+2*J81+2*N81/2+2*150)/1000)*C81)</f>
        <v>#VALUE!</v>
      </c>
      <c r="P81" s="18" t="e">
        <f>VLOOKUP(F81,Q4数据库!C:G,4,0)</f>
        <v>#N/A</v>
      </c>
      <c r="Q81" s="18" t="e">
        <f>VLOOKUP(F81,Q4数据库!C:G,5,0)</f>
        <v>#N/A</v>
      </c>
      <c r="R81" s="18"/>
    </row>
    <row r="82" spans="1:18" x14ac:dyDescent="0.25">
      <c r="A82" s="22"/>
      <c r="B82" s="55"/>
      <c r="C82" s="3"/>
      <c r="D82" s="55"/>
      <c r="E82" s="18" t="e">
        <f t="shared" si="5"/>
        <v>#VALUE!</v>
      </c>
      <c r="F82" s="18" t="str">
        <f t="shared" si="6"/>
        <v/>
      </c>
      <c r="G82" s="18" t="e">
        <f t="shared" si="4"/>
        <v>#VALUE!</v>
      </c>
      <c r="H82" s="18" t="e">
        <f t="shared" si="4"/>
        <v>#VALUE!</v>
      </c>
      <c r="I82" s="18" t="e">
        <f t="shared" si="4"/>
        <v>#VALUE!</v>
      </c>
      <c r="J82" s="18" t="e">
        <f t="shared" si="4"/>
        <v>#VALUE!</v>
      </c>
      <c r="K82" s="18" t="e">
        <f>VLOOKUP(F82,Q4数据库!C:G,2,0)</f>
        <v>#N/A</v>
      </c>
      <c r="L82" s="18" t="e">
        <f>VLOOKUP(F82,Q4数据库!C:G,3,0)</f>
        <v>#N/A</v>
      </c>
      <c r="M82" s="38" t="e">
        <f>VLOOKUP(G82,Q4数据库!H:I,2,0)</f>
        <v>#VALUE!</v>
      </c>
      <c r="N82" s="38" t="e">
        <f>VLOOKUP(H82,Q4数据库!H:I,2,0)</f>
        <v>#VALUE!</v>
      </c>
      <c r="O82" s="18" t="e" cm="1">
        <f t="array" ref="O82">_xlfn.IFS(E82=1,((I82+50+M82/2+15+J82+N82/2+150)/1000)*C82,E82=2,((I82+50+M82/2+15+J82+N82/2+150)/1000)*C82,E82=3,((I82+50+M82/2+15+2*J82+2*N82/2+2*150)/1000)*C82,E82=4,((I82+50+M82/2+15+J82+N82/2+150)/1000)*C82,E82=5,((I82+50+M82/2+15+J82+N82/2+150)/1000)*C82,E82=6,((I82+50+M82/2+15+2*J82+2*N82/2+2*150)/1000)*C82)</f>
        <v>#VALUE!</v>
      </c>
      <c r="P82" s="18" t="e">
        <f>VLOOKUP(F82,Q4数据库!C:G,4,0)</f>
        <v>#N/A</v>
      </c>
      <c r="Q82" s="18" t="e">
        <f>VLOOKUP(F82,Q4数据库!C:G,5,0)</f>
        <v>#N/A</v>
      </c>
      <c r="R82" s="18"/>
    </row>
    <row r="83" spans="1:18" x14ac:dyDescent="0.25">
      <c r="A83" s="22"/>
      <c r="B83" s="55"/>
      <c r="C83" s="3"/>
      <c r="D83" s="55"/>
      <c r="E83" s="18" t="e">
        <f t="shared" si="5"/>
        <v>#VALUE!</v>
      </c>
      <c r="F83" s="18" t="str">
        <f t="shared" si="6"/>
        <v/>
      </c>
      <c r="G83" s="18" t="e">
        <f t="shared" si="4"/>
        <v>#VALUE!</v>
      </c>
      <c r="H83" s="18" t="e">
        <f t="shared" si="4"/>
        <v>#VALUE!</v>
      </c>
      <c r="I83" s="18" t="e">
        <f t="shared" si="4"/>
        <v>#VALUE!</v>
      </c>
      <c r="J83" s="18" t="e">
        <f t="shared" si="4"/>
        <v>#VALUE!</v>
      </c>
      <c r="K83" s="18" t="e">
        <f>VLOOKUP(F83,Q4数据库!C:G,2,0)</f>
        <v>#N/A</v>
      </c>
      <c r="L83" s="18" t="e">
        <f>VLOOKUP(F83,Q4数据库!C:G,3,0)</f>
        <v>#N/A</v>
      </c>
      <c r="M83" s="38" t="e">
        <f>VLOOKUP(G83,Q4数据库!H:I,2,0)</f>
        <v>#VALUE!</v>
      </c>
      <c r="N83" s="38" t="e">
        <f>VLOOKUP(H83,Q4数据库!H:I,2,0)</f>
        <v>#VALUE!</v>
      </c>
      <c r="O83" s="18" t="e" cm="1">
        <f t="array" ref="O83">_xlfn.IFS(E83=1,((I83+50+M83/2+15+J83+N83/2+150)/1000)*C83,E83=2,((I83+50+M83/2+15+J83+N83/2+150)/1000)*C83,E83=3,((I83+50+M83/2+15+2*J83+2*N83/2+2*150)/1000)*C83,E83=4,((I83+50+M83/2+15+J83+N83/2+150)/1000)*C83,E83=5,((I83+50+M83/2+15+J83+N83/2+150)/1000)*C83,E83=6,((I83+50+M83/2+15+2*J83+2*N83/2+2*150)/1000)*C83)</f>
        <v>#VALUE!</v>
      </c>
      <c r="P83" s="18" t="e">
        <f>VLOOKUP(F83,Q4数据库!C:G,4,0)</f>
        <v>#N/A</v>
      </c>
      <c r="Q83" s="18" t="e">
        <f>VLOOKUP(F83,Q4数据库!C:G,5,0)</f>
        <v>#N/A</v>
      </c>
      <c r="R83" s="18"/>
    </row>
    <row r="84" spans="1:18" x14ac:dyDescent="0.25">
      <c r="A84" s="22"/>
      <c r="B84" s="55"/>
      <c r="C84" s="3"/>
      <c r="D84" s="55"/>
      <c r="E84" s="18" t="e">
        <f t="shared" si="5"/>
        <v>#VALUE!</v>
      </c>
      <c r="F84" s="18" t="str">
        <f t="shared" si="6"/>
        <v/>
      </c>
      <c r="G84" s="18" t="e">
        <f t="shared" si="4"/>
        <v>#VALUE!</v>
      </c>
      <c r="H84" s="18" t="e">
        <f t="shared" si="4"/>
        <v>#VALUE!</v>
      </c>
      <c r="I84" s="18" t="e">
        <f t="shared" si="4"/>
        <v>#VALUE!</v>
      </c>
      <c r="J84" s="18" t="e">
        <f t="shared" si="4"/>
        <v>#VALUE!</v>
      </c>
      <c r="K84" s="18" t="e">
        <f>VLOOKUP(F84,Q4数据库!C:G,2,0)</f>
        <v>#N/A</v>
      </c>
      <c r="L84" s="18" t="e">
        <f>VLOOKUP(F84,Q4数据库!C:G,3,0)</f>
        <v>#N/A</v>
      </c>
      <c r="M84" s="38" t="e">
        <f>VLOOKUP(G84,Q4数据库!H:I,2,0)</f>
        <v>#VALUE!</v>
      </c>
      <c r="N84" s="38" t="e">
        <f>VLOOKUP(H84,Q4数据库!H:I,2,0)</f>
        <v>#VALUE!</v>
      </c>
      <c r="O84" s="18" t="e" cm="1">
        <f t="array" ref="O84">_xlfn.IFS(E84=1,((I84+50+M84/2+15+J84+N84/2+150)/1000)*C84,E84=2,((I84+50+M84/2+15+J84+N84/2+150)/1000)*C84,E84=3,((I84+50+M84/2+15+2*J84+2*N84/2+2*150)/1000)*C84,E84=4,((I84+50+M84/2+15+J84+N84/2+150)/1000)*C84,E84=5,((I84+50+M84/2+15+J84+N84/2+150)/1000)*C84,E84=6,((I84+50+M84/2+15+2*J84+2*N84/2+2*150)/1000)*C84)</f>
        <v>#VALUE!</v>
      </c>
      <c r="P84" s="18" t="e">
        <f>VLOOKUP(F84,Q4数据库!C:G,4,0)</f>
        <v>#N/A</v>
      </c>
      <c r="Q84" s="18" t="e">
        <f>VLOOKUP(F84,Q4数据库!C:G,5,0)</f>
        <v>#N/A</v>
      </c>
      <c r="R84" s="18"/>
    </row>
    <row r="85" spans="1:18" x14ac:dyDescent="0.25">
      <c r="A85" s="22"/>
      <c r="B85" s="55"/>
      <c r="C85" s="3"/>
      <c r="D85" s="55"/>
      <c r="E85" s="18" t="e">
        <f t="shared" si="5"/>
        <v>#VALUE!</v>
      </c>
      <c r="F85" s="18" t="str">
        <f t="shared" si="6"/>
        <v/>
      </c>
      <c r="G85" s="18" t="e">
        <f t="shared" si="4"/>
        <v>#VALUE!</v>
      </c>
      <c r="H85" s="18" t="e">
        <f t="shared" si="4"/>
        <v>#VALUE!</v>
      </c>
      <c r="I85" s="18" t="e">
        <f t="shared" si="4"/>
        <v>#VALUE!</v>
      </c>
      <c r="J85" s="18" t="e">
        <f t="shared" si="4"/>
        <v>#VALUE!</v>
      </c>
      <c r="K85" s="18" t="e">
        <f>VLOOKUP(F85,Q4数据库!C:G,2,0)</f>
        <v>#N/A</v>
      </c>
      <c r="L85" s="18" t="e">
        <f>VLOOKUP(F85,Q4数据库!C:G,3,0)</f>
        <v>#N/A</v>
      </c>
      <c r="M85" s="38" t="e">
        <f>VLOOKUP(G85,Q4数据库!H:I,2,0)</f>
        <v>#VALUE!</v>
      </c>
      <c r="N85" s="38" t="e">
        <f>VLOOKUP(H85,Q4数据库!H:I,2,0)</f>
        <v>#VALUE!</v>
      </c>
      <c r="O85" s="18" t="e" cm="1">
        <f t="array" ref="O85">_xlfn.IFS(E85=1,((I85+50+M85/2+15+J85+N85/2+150)/1000)*C85,E85=2,((I85+50+M85/2+15+J85+N85/2+150)/1000)*C85,E85=3,((I85+50+M85/2+15+2*J85+2*N85/2+2*150)/1000)*C85,E85=4,((I85+50+M85/2+15+J85+N85/2+150)/1000)*C85,E85=5,((I85+50+M85/2+15+J85+N85/2+150)/1000)*C85,E85=6,((I85+50+M85/2+15+2*J85+2*N85/2+2*150)/1000)*C85)</f>
        <v>#VALUE!</v>
      </c>
      <c r="P85" s="18" t="e">
        <f>VLOOKUP(F85,Q4数据库!C:G,4,0)</f>
        <v>#N/A</v>
      </c>
      <c r="Q85" s="18" t="e">
        <f>VLOOKUP(F85,Q4数据库!C:G,5,0)</f>
        <v>#N/A</v>
      </c>
      <c r="R85" s="18"/>
    </row>
    <row r="86" spans="1:18" x14ac:dyDescent="0.25">
      <c r="A86" s="22"/>
      <c r="B86" s="55"/>
      <c r="C86" s="3"/>
      <c r="D86" s="55"/>
      <c r="E86" s="18" t="e">
        <f t="shared" si="5"/>
        <v>#VALUE!</v>
      </c>
      <c r="F86" s="18" t="str">
        <f t="shared" si="6"/>
        <v/>
      </c>
      <c r="G86" s="18" t="e">
        <f t="shared" si="4"/>
        <v>#VALUE!</v>
      </c>
      <c r="H86" s="18" t="e">
        <f t="shared" si="4"/>
        <v>#VALUE!</v>
      </c>
      <c r="I86" s="18" t="e">
        <f t="shared" si="4"/>
        <v>#VALUE!</v>
      </c>
      <c r="J86" s="18" t="e">
        <f t="shared" si="4"/>
        <v>#VALUE!</v>
      </c>
      <c r="K86" s="18" t="e">
        <f>VLOOKUP(F86,Q4数据库!C:G,2,0)</f>
        <v>#N/A</v>
      </c>
      <c r="L86" s="18" t="e">
        <f>VLOOKUP(F86,Q4数据库!C:G,3,0)</f>
        <v>#N/A</v>
      </c>
      <c r="M86" s="38" t="e">
        <f>VLOOKUP(G86,Q4数据库!H:I,2,0)</f>
        <v>#VALUE!</v>
      </c>
      <c r="N86" s="38" t="e">
        <f>VLOOKUP(H86,Q4数据库!H:I,2,0)</f>
        <v>#VALUE!</v>
      </c>
      <c r="O86" s="18" t="e" cm="1">
        <f t="array" ref="O86">_xlfn.IFS(E86=1,((I86+50+M86/2+15+J86+N86/2+150)/1000)*C86,E86=2,((I86+50+M86/2+15+J86+N86/2+150)/1000)*C86,E86=3,((I86+50+M86/2+15+2*J86+2*N86/2+2*150)/1000)*C86,E86=4,((I86+50+M86/2+15+J86+N86/2+150)/1000)*C86,E86=5,((I86+50+M86/2+15+J86+N86/2+150)/1000)*C86,E86=6,((I86+50+M86/2+15+2*J86+2*N86/2+2*150)/1000)*C86)</f>
        <v>#VALUE!</v>
      </c>
      <c r="P86" s="18" t="e">
        <f>VLOOKUP(F86,Q4数据库!C:G,4,0)</f>
        <v>#N/A</v>
      </c>
      <c r="Q86" s="18" t="e">
        <f>VLOOKUP(F86,Q4数据库!C:G,5,0)</f>
        <v>#N/A</v>
      </c>
      <c r="R86" s="18"/>
    </row>
    <row r="87" spans="1:18" x14ac:dyDescent="0.25">
      <c r="A87" s="22"/>
      <c r="B87" s="55"/>
      <c r="C87" s="3"/>
      <c r="D87" s="55"/>
      <c r="E87" s="18" t="e">
        <f t="shared" si="5"/>
        <v>#VALUE!</v>
      </c>
      <c r="F87" s="18" t="str">
        <f t="shared" si="6"/>
        <v/>
      </c>
      <c r="G87" s="18" t="e">
        <f t="shared" si="4"/>
        <v>#VALUE!</v>
      </c>
      <c r="H87" s="18" t="e">
        <f t="shared" si="4"/>
        <v>#VALUE!</v>
      </c>
      <c r="I87" s="18" t="e">
        <f t="shared" si="4"/>
        <v>#VALUE!</v>
      </c>
      <c r="J87" s="18" t="e">
        <f t="shared" si="4"/>
        <v>#VALUE!</v>
      </c>
      <c r="K87" s="18" t="e">
        <f>VLOOKUP(F87,Q4数据库!C:G,2,0)</f>
        <v>#N/A</v>
      </c>
      <c r="L87" s="18" t="e">
        <f>VLOOKUP(F87,Q4数据库!C:G,3,0)</f>
        <v>#N/A</v>
      </c>
      <c r="M87" s="38" t="e">
        <f>VLOOKUP(G87,Q4数据库!H:I,2,0)</f>
        <v>#VALUE!</v>
      </c>
      <c r="N87" s="38" t="e">
        <f>VLOOKUP(H87,Q4数据库!H:I,2,0)</f>
        <v>#VALUE!</v>
      </c>
      <c r="O87" s="18" t="e" cm="1">
        <f t="array" ref="O87">_xlfn.IFS(E87=1,((I87+50+M87/2+15+J87+N87/2+150)/1000)*C87,E87=2,((I87+50+M87/2+15+J87+N87/2+150)/1000)*C87,E87=3,((I87+50+M87/2+15+2*J87+2*N87/2+2*150)/1000)*C87,E87=4,((I87+50+M87/2+15+J87+N87/2+150)/1000)*C87,E87=5,((I87+50+M87/2+15+J87+N87/2+150)/1000)*C87,E87=6,((I87+50+M87/2+15+2*J87+2*N87/2+2*150)/1000)*C87)</f>
        <v>#VALUE!</v>
      </c>
      <c r="P87" s="18" t="e">
        <f>VLOOKUP(F87,Q4数据库!C:G,4,0)</f>
        <v>#N/A</v>
      </c>
      <c r="Q87" s="18" t="e">
        <f>VLOOKUP(F87,Q4数据库!C:G,5,0)</f>
        <v>#N/A</v>
      </c>
      <c r="R87" s="18"/>
    </row>
    <row r="88" spans="1:18" x14ac:dyDescent="0.25">
      <c r="A88" s="22"/>
      <c r="B88" s="55"/>
      <c r="C88" s="3"/>
      <c r="D88" s="55"/>
      <c r="E88" s="18" t="e">
        <f t="shared" si="5"/>
        <v>#VALUE!</v>
      </c>
      <c r="F88" s="18" t="str">
        <f t="shared" si="6"/>
        <v/>
      </c>
      <c r="G88" s="18" t="e">
        <f t="shared" si="4"/>
        <v>#VALUE!</v>
      </c>
      <c r="H88" s="18" t="e">
        <f t="shared" si="4"/>
        <v>#VALUE!</v>
      </c>
      <c r="I88" s="18" t="e">
        <f t="shared" si="4"/>
        <v>#VALUE!</v>
      </c>
      <c r="J88" s="18" t="e">
        <f t="shared" si="4"/>
        <v>#VALUE!</v>
      </c>
      <c r="K88" s="18" t="e">
        <f>VLOOKUP(F88,Q4数据库!C:G,2,0)</f>
        <v>#N/A</v>
      </c>
      <c r="L88" s="18" t="e">
        <f>VLOOKUP(F88,Q4数据库!C:G,3,0)</f>
        <v>#N/A</v>
      </c>
      <c r="M88" s="38" t="e">
        <f>VLOOKUP(G88,Q4数据库!H:I,2,0)</f>
        <v>#VALUE!</v>
      </c>
      <c r="N88" s="38" t="e">
        <f>VLOOKUP(H88,Q4数据库!H:I,2,0)</f>
        <v>#VALUE!</v>
      </c>
      <c r="O88" s="18" t="e" cm="1">
        <f t="array" ref="O88">_xlfn.IFS(E88=1,((I88+50+M88/2+15+J88+N88/2+150)/1000)*C88,E88=2,((I88+50+M88/2+15+J88+N88/2+150)/1000)*C88,E88=3,((I88+50+M88/2+15+2*J88+2*N88/2+2*150)/1000)*C88,E88=4,((I88+50+M88/2+15+J88+N88/2+150)/1000)*C88,E88=5,((I88+50+M88/2+15+J88+N88/2+150)/1000)*C88,E88=6,((I88+50+M88/2+15+2*J88+2*N88/2+2*150)/1000)*C88)</f>
        <v>#VALUE!</v>
      </c>
      <c r="P88" s="18" t="e">
        <f>VLOOKUP(F88,Q4数据库!C:G,4,0)</f>
        <v>#N/A</v>
      </c>
      <c r="Q88" s="18" t="e">
        <f>VLOOKUP(F88,Q4数据库!C:G,5,0)</f>
        <v>#N/A</v>
      </c>
      <c r="R88" s="18"/>
    </row>
    <row r="89" spans="1:18" x14ac:dyDescent="0.25">
      <c r="A89" s="22"/>
      <c r="B89" s="55"/>
      <c r="C89" s="3"/>
      <c r="D89" s="55"/>
      <c r="E89" s="18" t="e">
        <f t="shared" si="5"/>
        <v>#VALUE!</v>
      </c>
      <c r="F89" s="18" t="str">
        <f t="shared" si="6"/>
        <v/>
      </c>
      <c r="G89" s="18" t="e">
        <f t="shared" si="4"/>
        <v>#VALUE!</v>
      </c>
      <c r="H89" s="18" t="e">
        <f t="shared" si="4"/>
        <v>#VALUE!</v>
      </c>
      <c r="I89" s="18" t="e">
        <f t="shared" si="4"/>
        <v>#VALUE!</v>
      </c>
      <c r="J89" s="18" t="e">
        <f t="shared" si="4"/>
        <v>#VALUE!</v>
      </c>
      <c r="K89" s="18" t="e">
        <f>VLOOKUP(F89,Q4数据库!C:G,2,0)</f>
        <v>#N/A</v>
      </c>
      <c r="L89" s="18" t="e">
        <f>VLOOKUP(F89,Q4数据库!C:G,3,0)</f>
        <v>#N/A</v>
      </c>
      <c r="M89" s="38" t="e">
        <f>VLOOKUP(G89,Q4数据库!H:I,2,0)</f>
        <v>#VALUE!</v>
      </c>
      <c r="N89" s="38" t="e">
        <f>VLOOKUP(H89,Q4数据库!H:I,2,0)</f>
        <v>#VALUE!</v>
      </c>
      <c r="O89" s="18" t="e" cm="1">
        <f t="array" ref="O89">_xlfn.IFS(E89=1,((I89+50+M89/2+15+J89+N89/2+150)/1000)*C89,E89=2,((I89+50+M89/2+15+J89+N89/2+150)/1000)*C89,E89=3,((I89+50+M89/2+15+2*J89+2*N89/2+2*150)/1000)*C89,E89=4,((I89+50+M89/2+15+J89+N89/2+150)/1000)*C89,E89=5,((I89+50+M89/2+15+J89+N89/2+150)/1000)*C89,E89=6,((I89+50+M89/2+15+2*J89+2*N89/2+2*150)/1000)*C89)</f>
        <v>#VALUE!</v>
      </c>
      <c r="P89" s="18" t="e">
        <f>VLOOKUP(F89,Q4数据库!C:G,4,0)</f>
        <v>#N/A</v>
      </c>
      <c r="Q89" s="18" t="e">
        <f>VLOOKUP(F89,Q4数据库!C:G,5,0)</f>
        <v>#N/A</v>
      </c>
      <c r="R89" s="18"/>
    </row>
    <row r="90" spans="1:18" x14ac:dyDescent="0.25">
      <c r="A90" s="22"/>
      <c r="B90" s="55"/>
      <c r="C90" s="3"/>
      <c r="D90" s="55"/>
      <c r="E90" s="18" t="e">
        <f t="shared" si="5"/>
        <v>#VALUE!</v>
      </c>
      <c r="F90" s="18" t="str">
        <f t="shared" si="6"/>
        <v/>
      </c>
      <c r="G90" s="18" t="e">
        <f t="shared" si="4"/>
        <v>#VALUE!</v>
      </c>
      <c r="H90" s="18" t="e">
        <f t="shared" si="4"/>
        <v>#VALUE!</v>
      </c>
      <c r="I90" s="18" t="e">
        <f t="shared" si="4"/>
        <v>#VALUE!</v>
      </c>
      <c r="J90" s="18" t="e">
        <f t="shared" si="4"/>
        <v>#VALUE!</v>
      </c>
      <c r="K90" s="18" t="e">
        <f>VLOOKUP(F90,Q4数据库!C:G,2,0)</f>
        <v>#N/A</v>
      </c>
      <c r="L90" s="18" t="e">
        <f>VLOOKUP(F90,Q4数据库!C:G,3,0)</f>
        <v>#N/A</v>
      </c>
      <c r="M90" s="38" t="e">
        <f>VLOOKUP(G90,Q4数据库!H:I,2,0)</f>
        <v>#VALUE!</v>
      </c>
      <c r="N90" s="38" t="e">
        <f>VLOOKUP(H90,Q4数据库!H:I,2,0)</f>
        <v>#VALUE!</v>
      </c>
      <c r="O90" s="18" t="e" cm="1">
        <f t="array" ref="O90">_xlfn.IFS(E90=1,((I90+50+M90/2+15+J90+N90/2+150)/1000)*C90,E90=2,((I90+50+M90/2+15+J90+N90/2+150)/1000)*C90,E90=3,((I90+50+M90/2+15+2*J90+2*N90/2+2*150)/1000)*C90,E90=4,((I90+50+M90/2+15+J90+N90/2+150)/1000)*C90,E90=5,((I90+50+M90/2+15+J90+N90/2+150)/1000)*C90,E90=6,((I90+50+M90/2+15+2*J90+2*N90/2+2*150)/1000)*C90)</f>
        <v>#VALUE!</v>
      </c>
      <c r="P90" s="18" t="e">
        <f>VLOOKUP(F90,Q4数据库!C:G,4,0)</f>
        <v>#N/A</v>
      </c>
      <c r="Q90" s="18" t="e">
        <f>VLOOKUP(F90,Q4数据库!C:G,5,0)</f>
        <v>#N/A</v>
      </c>
      <c r="R90" s="18"/>
    </row>
    <row r="91" spans="1:18" x14ac:dyDescent="0.25">
      <c r="A91" s="22"/>
      <c r="B91" s="55"/>
      <c r="C91" s="3"/>
      <c r="D91" s="55"/>
      <c r="E91" s="18" t="e">
        <f t="shared" si="5"/>
        <v>#VALUE!</v>
      </c>
      <c r="F91" s="18" t="str">
        <f t="shared" si="6"/>
        <v/>
      </c>
      <c r="G91" s="18" t="e">
        <f t="shared" si="4"/>
        <v>#VALUE!</v>
      </c>
      <c r="H91" s="18" t="e">
        <f t="shared" si="4"/>
        <v>#VALUE!</v>
      </c>
      <c r="I91" s="18" t="e">
        <f t="shared" si="4"/>
        <v>#VALUE!</v>
      </c>
      <c r="J91" s="18" t="e">
        <f t="shared" si="4"/>
        <v>#VALUE!</v>
      </c>
      <c r="K91" s="18" t="e">
        <f>VLOOKUP(F91,Q4数据库!C:G,2,0)</f>
        <v>#N/A</v>
      </c>
      <c r="L91" s="18" t="e">
        <f>VLOOKUP(F91,Q4数据库!C:G,3,0)</f>
        <v>#N/A</v>
      </c>
      <c r="M91" s="38" t="e">
        <f>VLOOKUP(G91,Q4数据库!H:I,2,0)</f>
        <v>#VALUE!</v>
      </c>
      <c r="N91" s="38" t="e">
        <f>VLOOKUP(H91,Q4数据库!H:I,2,0)</f>
        <v>#VALUE!</v>
      </c>
      <c r="O91" s="18" t="e" cm="1">
        <f t="array" ref="O91">_xlfn.IFS(E91=1,((I91+50+M91/2+15+J91+N91/2+150)/1000)*C91,E91=2,((I91+50+M91/2+15+J91+N91/2+150)/1000)*C91,E91=3,((I91+50+M91/2+15+2*J91+2*N91/2+2*150)/1000)*C91,E91=4,((I91+50+M91/2+15+J91+N91/2+150)/1000)*C91,E91=5,((I91+50+M91/2+15+J91+N91/2+150)/1000)*C91,E91=6,((I91+50+M91/2+15+2*J91+2*N91/2+2*150)/1000)*C91)</f>
        <v>#VALUE!</v>
      </c>
      <c r="P91" s="18" t="e">
        <f>VLOOKUP(F91,Q4数据库!C:G,4,0)</f>
        <v>#N/A</v>
      </c>
      <c r="Q91" s="18" t="e">
        <f>VLOOKUP(F91,Q4数据库!C:G,5,0)</f>
        <v>#N/A</v>
      </c>
      <c r="R91" s="18"/>
    </row>
    <row r="92" spans="1:18" x14ac:dyDescent="0.25">
      <c r="A92" s="22"/>
      <c r="B92" s="55"/>
      <c r="C92" s="3"/>
      <c r="D92" s="55"/>
      <c r="E92" s="18" t="e">
        <f t="shared" si="5"/>
        <v>#VALUE!</v>
      </c>
      <c r="F92" s="18" t="str">
        <f t="shared" si="6"/>
        <v/>
      </c>
      <c r="G92" s="18" t="e">
        <f t="shared" si="4"/>
        <v>#VALUE!</v>
      </c>
      <c r="H92" s="18" t="e">
        <f t="shared" si="4"/>
        <v>#VALUE!</v>
      </c>
      <c r="I92" s="18" t="e">
        <f t="shared" si="4"/>
        <v>#VALUE!</v>
      </c>
      <c r="J92" s="18" t="e">
        <f t="shared" si="4"/>
        <v>#VALUE!</v>
      </c>
      <c r="K92" s="18" t="e">
        <f>VLOOKUP(F92,Q4数据库!C:G,2,0)</f>
        <v>#N/A</v>
      </c>
      <c r="L92" s="18" t="e">
        <f>VLOOKUP(F92,Q4数据库!C:G,3,0)</f>
        <v>#N/A</v>
      </c>
      <c r="M92" s="38" t="e">
        <f>VLOOKUP(G92,Q4数据库!H:I,2,0)</f>
        <v>#VALUE!</v>
      </c>
      <c r="N92" s="38" t="e">
        <f>VLOOKUP(H92,Q4数据库!H:I,2,0)</f>
        <v>#VALUE!</v>
      </c>
      <c r="O92" s="18" t="e" cm="1">
        <f t="array" ref="O92">_xlfn.IFS(E92=1,((I92+50+M92/2+15+J92+N92/2+150)/1000)*C92,E92=2,((I92+50+M92/2+15+J92+N92/2+150)/1000)*C92,E92=3,((I92+50+M92/2+15+2*J92+2*N92/2+2*150)/1000)*C92,E92=4,((I92+50+M92/2+15+J92+N92/2+150)/1000)*C92,E92=5,((I92+50+M92/2+15+J92+N92/2+150)/1000)*C92,E92=6,((I92+50+M92/2+15+2*J92+2*N92/2+2*150)/1000)*C92)</f>
        <v>#VALUE!</v>
      </c>
      <c r="P92" s="18" t="e">
        <f>VLOOKUP(F92,Q4数据库!C:G,4,0)</f>
        <v>#N/A</v>
      </c>
      <c r="Q92" s="18" t="e">
        <f>VLOOKUP(F92,Q4数据库!C:G,5,0)</f>
        <v>#N/A</v>
      </c>
      <c r="R92" s="18"/>
    </row>
    <row r="93" spans="1:18" x14ac:dyDescent="0.25">
      <c r="A93" s="22"/>
      <c r="B93" s="55"/>
      <c r="C93" s="3"/>
      <c r="D93" s="55"/>
      <c r="E93" s="18" t="e">
        <f t="shared" si="5"/>
        <v>#VALUE!</v>
      </c>
      <c r="F93" s="18" t="str">
        <f t="shared" si="6"/>
        <v/>
      </c>
      <c r="G93" s="18" t="e">
        <f t="shared" si="4"/>
        <v>#VALUE!</v>
      </c>
      <c r="H93" s="18" t="e">
        <f t="shared" si="4"/>
        <v>#VALUE!</v>
      </c>
      <c r="I93" s="18" t="e">
        <f t="shared" si="4"/>
        <v>#VALUE!</v>
      </c>
      <c r="J93" s="18" t="e">
        <f t="shared" si="4"/>
        <v>#VALUE!</v>
      </c>
      <c r="K93" s="18" t="e">
        <f>VLOOKUP(F93,Q4数据库!C:G,2,0)</f>
        <v>#N/A</v>
      </c>
      <c r="L93" s="18" t="e">
        <f>VLOOKUP(F93,Q4数据库!C:G,3,0)</f>
        <v>#N/A</v>
      </c>
      <c r="M93" s="38" t="e">
        <f>VLOOKUP(G93,Q4数据库!H:I,2,0)</f>
        <v>#VALUE!</v>
      </c>
      <c r="N93" s="38" t="e">
        <f>VLOOKUP(H93,Q4数据库!H:I,2,0)</f>
        <v>#VALUE!</v>
      </c>
      <c r="O93" s="18" t="e" cm="1">
        <f t="array" ref="O93">_xlfn.IFS(E93=1,((I93+50+M93/2+15+J93+N93/2+150)/1000)*C93,E93=2,((I93+50+M93/2+15+J93+N93/2+150)/1000)*C93,E93=3,((I93+50+M93/2+15+2*J93+2*N93/2+2*150)/1000)*C93,E93=4,((I93+50+M93/2+15+J93+N93/2+150)/1000)*C93,E93=5,((I93+50+M93/2+15+J93+N93/2+150)/1000)*C93,E93=6,((I93+50+M93/2+15+2*J93+2*N93/2+2*150)/1000)*C93)</f>
        <v>#VALUE!</v>
      </c>
      <c r="P93" s="18" t="e">
        <f>VLOOKUP(F93,Q4数据库!C:G,4,0)</f>
        <v>#N/A</v>
      </c>
      <c r="Q93" s="18" t="e">
        <f>VLOOKUP(F93,Q4数据库!C:G,5,0)</f>
        <v>#N/A</v>
      </c>
      <c r="R93" s="18"/>
    </row>
    <row r="94" spans="1:18" x14ac:dyDescent="0.25">
      <c r="A94" s="22"/>
      <c r="B94" s="55"/>
      <c r="C94" s="3"/>
      <c r="D94" s="55"/>
      <c r="E94" s="18" t="e">
        <f t="shared" si="5"/>
        <v>#VALUE!</v>
      </c>
      <c r="F94" s="18" t="str">
        <f t="shared" si="6"/>
        <v/>
      </c>
      <c r="G94" s="18" t="e">
        <f t="shared" si="4"/>
        <v>#VALUE!</v>
      </c>
      <c r="H94" s="18" t="e">
        <f t="shared" si="4"/>
        <v>#VALUE!</v>
      </c>
      <c r="I94" s="18" t="e">
        <f t="shared" si="4"/>
        <v>#VALUE!</v>
      </c>
      <c r="J94" s="18" t="e">
        <f t="shared" si="4"/>
        <v>#VALUE!</v>
      </c>
      <c r="K94" s="18" t="e">
        <f>VLOOKUP(F94,Q4数据库!C:G,2,0)</f>
        <v>#N/A</v>
      </c>
      <c r="L94" s="18" t="e">
        <f>VLOOKUP(F94,Q4数据库!C:G,3,0)</f>
        <v>#N/A</v>
      </c>
      <c r="M94" s="38" t="e">
        <f>VLOOKUP(G94,Q4数据库!H:I,2,0)</f>
        <v>#VALUE!</v>
      </c>
      <c r="N94" s="38" t="e">
        <f>VLOOKUP(H94,Q4数据库!H:I,2,0)</f>
        <v>#VALUE!</v>
      </c>
      <c r="O94" s="18" t="e" cm="1">
        <f t="array" ref="O94">_xlfn.IFS(E94=1,((I94+50+M94/2+15+J94+N94/2+150)/1000)*C94,E94=2,((I94+50+M94/2+15+J94+N94/2+150)/1000)*C94,E94=3,((I94+50+M94/2+15+2*J94+2*N94/2+2*150)/1000)*C94,E94=4,((I94+50+M94/2+15+J94+N94/2+150)/1000)*C94,E94=5,((I94+50+M94/2+15+J94+N94/2+150)/1000)*C94,E94=6,((I94+50+M94/2+15+2*J94+2*N94/2+2*150)/1000)*C94)</f>
        <v>#VALUE!</v>
      </c>
      <c r="P94" s="18" t="e">
        <f>VLOOKUP(F94,Q4数据库!C:G,4,0)</f>
        <v>#N/A</v>
      </c>
      <c r="Q94" s="18" t="e">
        <f>VLOOKUP(F94,Q4数据库!C:G,5,0)</f>
        <v>#N/A</v>
      </c>
      <c r="R94" s="18"/>
    </row>
    <row r="95" spans="1:18" x14ac:dyDescent="0.25">
      <c r="A95" s="22"/>
      <c r="B95" s="55"/>
      <c r="C95" s="3"/>
      <c r="D95" s="55"/>
      <c r="E95" s="18" t="e">
        <f t="shared" si="5"/>
        <v>#VALUE!</v>
      </c>
      <c r="F95" s="18" t="str">
        <f t="shared" si="6"/>
        <v/>
      </c>
      <c r="G95" s="18" t="e">
        <f t="shared" si="4"/>
        <v>#VALUE!</v>
      </c>
      <c r="H95" s="18" t="e">
        <f t="shared" si="4"/>
        <v>#VALUE!</v>
      </c>
      <c r="I95" s="18" t="e">
        <f t="shared" si="4"/>
        <v>#VALUE!</v>
      </c>
      <c r="J95" s="18" t="e">
        <f t="shared" si="4"/>
        <v>#VALUE!</v>
      </c>
      <c r="K95" s="18" t="e">
        <f>VLOOKUP(F95,Q4数据库!C:G,2,0)</f>
        <v>#N/A</v>
      </c>
      <c r="L95" s="18" t="e">
        <f>VLOOKUP(F95,Q4数据库!C:G,3,0)</f>
        <v>#N/A</v>
      </c>
      <c r="M95" s="38" t="e">
        <f>VLOOKUP(G95,Q4数据库!H:I,2,0)</f>
        <v>#VALUE!</v>
      </c>
      <c r="N95" s="38" t="e">
        <f>VLOOKUP(H95,Q4数据库!H:I,2,0)</f>
        <v>#VALUE!</v>
      </c>
      <c r="O95" s="18" t="e" cm="1">
        <f t="array" ref="O95">_xlfn.IFS(E95=1,((I95+50+M95/2+15+J95+N95/2+150)/1000)*C95,E95=2,((I95+50+M95/2+15+J95+N95/2+150)/1000)*C95,E95=3,((I95+50+M95/2+15+2*J95+2*N95/2+2*150)/1000)*C95,E95=4,((I95+50+M95/2+15+J95+N95/2+150)/1000)*C95,E95=5,((I95+50+M95/2+15+J95+N95/2+150)/1000)*C95,E95=6,((I95+50+M95/2+15+2*J95+2*N95/2+2*150)/1000)*C95)</f>
        <v>#VALUE!</v>
      </c>
      <c r="P95" s="18" t="e">
        <f>VLOOKUP(F95,Q4数据库!C:G,4,0)</f>
        <v>#N/A</v>
      </c>
      <c r="Q95" s="18" t="e">
        <f>VLOOKUP(F95,Q4数据库!C:G,5,0)</f>
        <v>#N/A</v>
      </c>
      <c r="R95" s="18"/>
    </row>
    <row r="96" spans="1:18" x14ac:dyDescent="0.25">
      <c r="A96" s="22"/>
      <c r="B96" s="55"/>
      <c r="C96" s="3"/>
      <c r="D96" s="55"/>
      <c r="E96" s="18" t="e">
        <f t="shared" si="5"/>
        <v>#VALUE!</v>
      </c>
      <c r="F96" s="18" t="str">
        <f t="shared" si="6"/>
        <v/>
      </c>
      <c r="G96" s="18" t="e">
        <f t="shared" si="4"/>
        <v>#VALUE!</v>
      </c>
      <c r="H96" s="18" t="e">
        <f t="shared" si="4"/>
        <v>#VALUE!</v>
      </c>
      <c r="I96" s="18" t="e">
        <f t="shared" si="4"/>
        <v>#VALUE!</v>
      </c>
      <c r="J96" s="18" t="e">
        <f t="shared" si="4"/>
        <v>#VALUE!</v>
      </c>
      <c r="K96" s="18" t="e">
        <f>VLOOKUP(F96,Q4数据库!C:G,2,0)</f>
        <v>#N/A</v>
      </c>
      <c r="L96" s="18" t="e">
        <f>VLOOKUP(F96,Q4数据库!C:G,3,0)</f>
        <v>#N/A</v>
      </c>
      <c r="M96" s="38" t="e">
        <f>VLOOKUP(G96,Q4数据库!H:I,2,0)</f>
        <v>#VALUE!</v>
      </c>
      <c r="N96" s="38" t="e">
        <f>VLOOKUP(H96,Q4数据库!H:I,2,0)</f>
        <v>#VALUE!</v>
      </c>
      <c r="O96" s="18" t="e" cm="1">
        <f t="array" ref="O96">_xlfn.IFS(E96=1,((I96+50+M96/2+15+J96+N96/2+150)/1000)*C96,E96=2,((I96+50+M96/2+15+J96+N96/2+150)/1000)*C96,E96=3,((I96+50+M96/2+15+2*J96+2*N96/2+2*150)/1000)*C96,E96=4,((I96+50+M96/2+15+J96+N96/2+150)/1000)*C96,E96=5,((I96+50+M96/2+15+J96+N96/2+150)/1000)*C96,E96=6,((I96+50+M96/2+15+2*J96+2*N96/2+2*150)/1000)*C96)</f>
        <v>#VALUE!</v>
      </c>
      <c r="P96" s="18" t="e">
        <f>VLOOKUP(F96,Q4数据库!C:G,4,0)</f>
        <v>#N/A</v>
      </c>
      <c r="Q96" s="18" t="e">
        <f>VLOOKUP(F96,Q4数据库!C:G,5,0)</f>
        <v>#N/A</v>
      </c>
      <c r="R96" s="18"/>
    </row>
    <row r="97" spans="1:18" x14ac:dyDescent="0.25">
      <c r="A97" s="22"/>
      <c r="B97" s="55"/>
      <c r="C97" s="3"/>
      <c r="D97" s="55"/>
      <c r="E97" s="18" t="e">
        <f t="shared" si="5"/>
        <v>#VALUE!</v>
      </c>
      <c r="F97" s="18" t="str">
        <f t="shared" si="6"/>
        <v/>
      </c>
      <c r="G97" s="18" t="e">
        <f t="shared" si="4"/>
        <v>#VALUE!</v>
      </c>
      <c r="H97" s="18" t="e">
        <f t="shared" si="4"/>
        <v>#VALUE!</v>
      </c>
      <c r="I97" s="18" t="e">
        <f t="shared" si="4"/>
        <v>#VALUE!</v>
      </c>
      <c r="J97" s="18" t="e">
        <f t="shared" si="4"/>
        <v>#VALUE!</v>
      </c>
      <c r="K97" s="18" t="e">
        <f>VLOOKUP(F97,Q4数据库!C:G,2,0)</f>
        <v>#N/A</v>
      </c>
      <c r="L97" s="18" t="e">
        <f>VLOOKUP(F97,Q4数据库!C:G,3,0)</f>
        <v>#N/A</v>
      </c>
      <c r="M97" s="38" t="e">
        <f>VLOOKUP(G97,Q4数据库!H:I,2,0)</f>
        <v>#VALUE!</v>
      </c>
      <c r="N97" s="38" t="e">
        <f>VLOOKUP(H97,Q4数据库!H:I,2,0)</f>
        <v>#VALUE!</v>
      </c>
      <c r="O97" s="18" t="e" cm="1">
        <f t="array" ref="O97">_xlfn.IFS(E97=1,((I97+50+M97/2+15+J97+N97/2+150)/1000)*C97,E97=2,((I97+50+M97/2+15+J97+N97/2+150)/1000)*C97,E97=3,((I97+50+M97/2+15+2*J97+2*N97/2+2*150)/1000)*C97,E97=4,((I97+50+M97/2+15+J97+N97/2+150)/1000)*C97,E97=5,((I97+50+M97/2+15+J97+N97/2+150)/1000)*C97,E97=6,((I97+50+M97/2+15+2*J97+2*N97/2+2*150)/1000)*C97)</f>
        <v>#VALUE!</v>
      </c>
      <c r="P97" s="18" t="e">
        <f>VLOOKUP(F97,Q4数据库!C:G,4,0)</f>
        <v>#N/A</v>
      </c>
      <c r="Q97" s="18" t="e">
        <f>VLOOKUP(F97,Q4数据库!C:G,5,0)</f>
        <v>#N/A</v>
      </c>
      <c r="R97" s="18"/>
    </row>
    <row r="98" spans="1:18" x14ac:dyDescent="0.25">
      <c r="A98" s="22"/>
      <c r="B98" s="55"/>
      <c r="C98" s="3"/>
      <c r="D98" s="55"/>
      <c r="E98" s="18" t="e">
        <f t="shared" si="5"/>
        <v>#VALUE!</v>
      </c>
      <c r="F98" s="18" t="str">
        <f t="shared" si="6"/>
        <v/>
      </c>
      <c r="G98" s="18" t="e">
        <f t="shared" si="4"/>
        <v>#VALUE!</v>
      </c>
      <c r="H98" s="18" t="e">
        <f t="shared" si="4"/>
        <v>#VALUE!</v>
      </c>
      <c r="I98" s="18" t="e">
        <f t="shared" si="4"/>
        <v>#VALUE!</v>
      </c>
      <c r="J98" s="18" t="e">
        <f t="shared" si="4"/>
        <v>#VALUE!</v>
      </c>
      <c r="K98" s="18" t="e">
        <f>VLOOKUP(F98,Q4数据库!C:G,2,0)</f>
        <v>#N/A</v>
      </c>
      <c r="L98" s="18" t="e">
        <f>VLOOKUP(F98,Q4数据库!C:G,3,0)</f>
        <v>#N/A</v>
      </c>
      <c r="M98" s="38" t="e">
        <f>VLOOKUP(G98,Q4数据库!H:I,2,0)</f>
        <v>#VALUE!</v>
      </c>
      <c r="N98" s="38" t="e">
        <f>VLOOKUP(H98,Q4数据库!H:I,2,0)</f>
        <v>#VALUE!</v>
      </c>
      <c r="O98" s="18" t="e" cm="1">
        <f t="array" ref="O98">_xlfn.IFS(E98=1,((I98+50+M98/2+15+J98+N98/2+150)/1000)*C98,E98=2,((I98+50+M98/2+15+J98+N98/2+150)/1000)*C98,E98=3,((I98+50+M98/2+15+2*J98+2*N98/2+2*150)/1000)*C98,E98=4,((I98+50+M98/2+15+J98+N98/2+150)/1000)*C98,E98=5,((I98+50+M98/2+15+J98+N98/2+150)/1000)*C98,E98=6,((I98+50+M98/2+15+2*J98+2*N98/2+2*150)/1000)*C98)</f>
        <v>#VALUE!</v>
      </c>
      <c r="P98" s="18" t="e">
        <f>VLOOKUP(F98,Q4数据库!C:G,4,0)</f>
        <v>#N/A</v>
      </c>
      <c r="Q98" s="18" t="e">
        <f>VLOOKUP(F98,Q4数据库!C:G,5,0)</f>
        <v>#N/A</v>
      </c>
      <c r="R98" s="18"/>
    </row>
    <row r="99" spans="1:18" x14ac:dyDescent="0.25">
      <c r="A99" s="22"/>
      <c r="B99" s="55"/>
      <c r="C99" s="3"/>
      <c r="D99" s="55"/>
      <c r="E99" s="18" t="e">
        <f t="shared" si="5"/>
        <v>#VALUE!</v>
      </c>
      <c r="F99" s="18" t="str">
        <f t="shared" si="6"/>
        <v/>
      </c>
      <c r="G99" s="18" t="e">
        <f t="shared" si="4"/>
        <v>#VALUE!</v>
      </c>
      <c r="H99" s="18" t="e">
        <f t="shared" si="4"/>
        <v>#VALUE!</v>
      </c>
      <c r="I99" s="18" t="e">
        <f t="shared" si="4"/>
        <v>#VALUE!</v>
      </c>
      <c r="J99" s="18" t="e">
        <f t="shared" si="4"/>
        <v>#VALUE!</v>
      </c>
      <c r="K99" s="18" t="e">
        <f>VLOOKUP(F99,Q4数据库!C:G,2,0)</f>
        <v>#N/A</v>
      </c>
      <c r="L99" s="18" t="e">
        <f>VLOOKUP(F99,Q4数据库!C:G,3,0)</f>
        <v>#N/A</v>
      </c>
      <c r="M99" s="38" t="e">
        <f>VLOOKUP(G99,Q4数据库!H:I,2,0)</f>
        <v>#VALUE!</v>
      </c>
      <c r="N99" s="38" t="e">
        <f>VLOOKUP(H99,Q4数据库!H:I,2,0)</f>
        <v>#VALUE!</v>
      </c>
      <c r="O99" s="18" t="e" cm="1">
        <f t="array" ref="O99">_xlfn.IFS(E99=1,((I99+50+M99/2+15+J99+N99/2+150)/1000)*C99,E99=2,((I99+50+M99/2+15+J99+N99/2+150)/1000)*C99,E99=3,((I99+50+M99/2+15+2*J99+2*N99/2+2*150)/1000)*C99,E99=4,((I99+50+M99/2+15+J99+N99/2+150)/1000)*C99,E99=5,((I99+50+M99/2+15+J99+N99/2+150)/1000)*C99,E99=6,((I99+50+M99/2+15+2*J99+2*N99/2+2*150)/1000)*C99)</f>
        <v>#VALUE!</v>
      </c>
      <c r="P99" s="18" t="e">
        <f>VLOOKUP(F99,Q4数据库!C:G,4,0)</f>
        <v>#N/A</v>
      </c>
      <c r="Q99" s="18" t="e">
        <f>VLOOKUP(F99,Q4数据库!C:G,5,0)</f>
        <v>#N/A</v>
      </c>
      <c r="R99" s="18"/>
    </row>
    <row r="100" spans="1:18" x14ac:dyDescent="0.25">
      <c r="A100" s="22"/>
      <c r="B100" s="55"/>
      <c r="C100" s="3"/>
      <c r="D100" s="55"/>
      <c r="E100" s="18" t="e">
        <f t="shared" si="5"/>
        <v>#VALUE!</v>
      </c>
      <c r="F100" s="18" t="str">
        <f t="shared" si="6"/>
        <v/>
      </c>
      <c r="G100" s="18" t="e">
        <f t="shared" si="4"/>
        <v>#VALUE!</v>
      </c>
      <c r="H100" s="18" t="e">
        <f t="shared" si="4"/>
        <v>#VALUE!</v>
      </c>
      <c r="I100" s="18" t="e">
        <f t="shared" si="4"/>
        <v>#VALUE!</v>
      </c>
      <c r="J100" s="18" t="e">
        <f t="shared" si="4"/>
        <v>#VALUE!</v>
      </c>
      <c r="K100" s="18" t="e">
        <f>VLOOKUP(F100,Q4数据库!C:G,2,0)</f>
        <v>#N/A</v>
      </c>
      <c r="L100" s="18" t="e">
        <f>VLOOKUP(F100,Q4数据库!C:G,3,0)</f>
        <v>#N/A</v>
      </c>
      <c r="M100" s="38" t="e">
        <f>VLOOKUP(G100,Q4数据库!H:I,2,0)</f>
        <v>#VALUE!</v>
      </c>
      <c r="N100" s="38" t="e">
        <f>VLOOKUP(H100,Q4数据库!H:I,2,0)</f>
        <v>#VALUE!</v>
      </c>
      <c r="O100" s="18" t="e" cm="1">
        <f t="array" ref="O100">_xlfn.IFS(E100=1,((I100+50+M100/2+15+J100+N100/2+150)/1000)*C100,E100=2,((I100+50+M100/2+15+J100+N100/2+150)/1000)*C100,E100=3,((I100+50+M100/2+15+2*J100+2*N100/2+2*150)/1000)*C100,E100=4,((I100+50+M100/2+15+J100+N100/2+150)/1000)*C100,E100=5,((I100+50+M100/2+15+J100+N100/2+150)/1000)*C100,E100=6,((I100+50+M100/2+15+2*J100+2*N100/2+2*150)/1000)*C100)</f>
        <v>#VALUE!</v>
      </c>
      <c r="P100" s="18" t="e">
        <f>VLOOKUP(F100,Q4数据库!C:G,4,0)</f>
        <v>#N/A</v>
      </c>
      <c r="Q100" s="18" t="e">
        <f>VLOOKUP(F100,Q4数据库!C:G,5,0)</f>
        <v>#N/A</v>
      </c>
      <c r="R100" s="18"/>
    </row>
  </sheetData>
  <sheetProtection algorithmName="SHA-512" hashValue="Ht1F4bEtAV98XdleeazrEMvt732B9zkUXP5/XcaY1RvTIWDubQ+NHGUWkzXZ5vn1EWc/tLvHCI1St/VwU/i74g==" saltValue="j+YkrSgMC3aGSqlPMAPHPQ==" spinCount="100000" sheet="1" objects="1" scenarios="1"/>
  <protectedRanges>
    <protectedRange sqref="A2:D1000" name="区域1_1_1"/>
  </protectedRanges>
  <phoneticPr fontId="5" type="noConversion"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5B1A-3075-4CDD-839F-83984942F677}">
  <sheetPr codeName="Sheet144"/>
  <dimension ref="A1:I37"/>
  <sheetViews>
    <sheetView workbookViewId="0"/>
  </sheetViews>
  <sheetFormatPr defaultRowHeight="14" x14ac:dyDescent="0.25"/>
  <cols>
    <col min="1" max="1" width="16.90625" bestFit="1" customWidth="1"/>
    <col min="2" max="2" width="9.26953125" bestFit="1" customWidth="1"/>
    <col min="3" max="3" width="14.6328125" bestFit="1" customWidth="1"/>
    <col min="4" max="4" width="5.26953125" bestFit="1" customWidth="1"/>
    <col min="5" max="5" width="9.26953125" bestFit="1" customWidth="1"/>
    <col min="6" max="6" width="5.26953125" bestFit="1" customWidth="1"/>
    <col min="7" max="7" width="6.26953125" bestFit="1" customWidth="1"/>
    <col min="8" max="8" width="12.453125" bestFit="1" customWidth="1"/>
    <col min="9" max="9" width="8.26953125" bestFit="1" customWidth="1"/>
  </cols>
  <sheetData>
    <row r="1" spans="1:9" x14ac:dyDescent="0.25">
      <c r="A1" s="29" t="s">
        <v>640</v>
      </c>
      <c r="B1" s="29"/>
      <c r="C1" s="29" t="s">
        <v>11</v>
      </c>
      <c r="D1" s="29"/>
      <c r="E1" s="29"/>
      <c r="F1" s="29"/>
      <c r="G1" s="29"/>
      <c r="H1" s="5"/>
      <c r="I1" s="5"/>
    </row>
    <row r="2" spans="1:9" x14ac:dyDescent="0.25">
      <c r="A2" s="29" t="s">
        <v>641</v>
      </c>
      <c r="B2" s="29" t="s">
        <v>642</v>
      </c>
      <c r="C2" s="29" t="s">
        <v>1</v>
      </c>
      <c r="D2" s="29" t="s">
        <v>12</v>
      </c>
      <c r="E2" s="29" t="s">
        <v>2</v>
      </c>
      <c r="F2" s="29" t="s">
        <v>3</v>
      </c>
      <c r="G2" s="29" t="s">
        <v>4</v>
      </c>
      <c r="H2" s="5" t="s">
        <v>638</v>
      </c>
      <c r="I2" s="5" t="s">
        <v>639</v>
      </c>
    </row>
    <row r="3" spans="1:9" x14ac:dyDescent="0.25">
      <c r="A3" s="63" t="s">
        <v>630</v>
      </c>
      <c r="B3" s="63" t="s">
        <v>645</v>
      </c>
      <c r="C3" s="29" t="s">
        <v>6</v>
      </c>
      <c r="D3" s="29" t="s">
        <v>93</v>
      </c>
      <c r="E3" s="29" t="s">
        <v>14</v>
      </c>
      <c r="F3" s="29" t="s">
        <v>15</v>
      </c>
      <c r="G3" s="29" t="s">
        <v>7</v>
      </c>
      <c r="H3" s="5">
        <v>6</v>
      </c>
      <c r="I3" s="5">
        <v>10.199999999999999</v>
      </c>
    </row>
    <row r="4" spans="1:9" x14ac:dyDescent="0.25">
      <c r="A4" s="29"/>
      <c r="B4" s="29"/>
      <c r="C4" s="29" t="s">
        <v>17</v>
      </c>
      <c r="D4" s="29" t="s">
        <v>93</v>
      </c>
      <c r="E4" s="29" t="s">
        <v>18</v>
      </c>
      <c r="F4" s="29" t="s">
        <v>15</v>
      </c>
      <c r="G4" s="29" t="s">
        <v>7</v>
      </c>
      <c r="H4" s="5">
        <v>8</v>
      </c>
      <c r="I4" s="5">
        <v>13.5</v>
      </c>
    </row>
    <row r="5" spans="1:9" x14ac:dyDescent="0.25">
      <c r="A5" s="29"/>
      <c r="B5" s="29"/>
      <c r="C5" s="29" t="s">
        <v>8</v>
      </c>
      <c r="D5" s="29" t="s">
        <v>93</v>
      </c>
      <c r="E5" s="29" t="s">
        <v>19</v>
      </c>
      <c r="F5" s="29" t="s">
        <v>15</v>
      </c>
      <c r="G5" s="29" t="s">
        <v>7</v>
      </c>
      <c r="H5" s="5">
        <v>10</v>
      </c>
      <c r="I5" s="5">
        <v>17.2</v>
      </c>
    </row>
    <row r="6" spans="1:9" x14ac:dyDescent="0.25">
      <c r="A6" s="29"/>
      <c r="B6" s="29"/>
      <c r="C6" s="29"/>
      <c r="D6" s="29"/>
      <c r="E6" s="29"/>
      <c r="F6" s="29"/>
      <c r="G6" s="29"/>
      <c r="H6" s="5">
        <v>15</v>
      </c>
      <c r="I6" s="5">
        <v>21.3</v>
      </c>
    </row>
    <row r="7" spans="1:9" x14ac:dyDescent="0.25">
      <c r="A7" s="29"/>
      <c r="B7" s="29"/>
      <c r="C7" s="29"/>
      <c r="D7" s="29"/>
      <c r="E7" s="29"/>
      <c r="F7" s="29"/>
      <c r="G7" s="29"/>
      <c r="H7" s="5">
        <v>20</v>
      </c>
      <c r="I7" s="5">
        <v>26.9</v>
      </c>
    </row>
    <row r="8" spans="1:9" x14ac:dyDescent="0.25">
      <c r="A8" s="29"/>
      <c r="B8" s="29"/>
      <c r="C8" s="29"/>
      <c r="D8" s="29"/>
      <c r="E8" s="29"/>
      <c r="F8" s="29"/>
      <c r="G8" s="29"/>
      <c r="H8" s="5">
        <v>25</v>
      </c>
      <c r="I8" s="5">
        <v>33.700000000000003</v>
      </c>
    </row>
    <row r="9" spans="1:9" x14ac:dyDescent="0.25">
      <c r="A9" s="29"/>
      <c r="B9" s="29"/>
      <c r="C9" s="29"/>
      <c r="D9" s="29"/>
      <c r="E9" s="29"/>
      <c r="F9" s="29"/>
      <c r="G9" s="29"/>
      <c r="H9" s="5">
        <v>32</v>
      </c>
      <c r="I9" s="5">
        <v>42.4</v>
      </c>
    </row>
    <row r="10" spans="1:9" x14ac:dyDescent="0.25">
      <c r="A10" s="29"/>
      <c r="B10" s="29"/>
      <c r="C10" s="29"/>
      <c r="D10" s="29"/>
      <c r="E10" s="29"/>
      <c r="F10" s="29"/>
      <c r="G10" s="29"/>
      <c r="H10" s="5">
        <v>40</v>
      </c>
      <c r="I10" s="5">
        <v>48.3</v>
      </c>
    </row>
    <row r="11" spans="1:9" x14ac:dyDescent="0.25">
      <c r="A11" s="29"/>
      <c r="B11" s="29"/>
      <c r="C11" s="29"/>
      <c r="D11" s="29"/>
      <c r="E11" s="29"/>
      <c r="F11" s="29"/>
      <c r="G11" s="29"/>
      <c r="H11" s="5">
        <v>50</v>
      </c>
      <c r="I11" s="5">
        <v>60.3</v>
      </c>
    </row>
    <row r="12" spans="1:9" x14ac:dyDescent="0.25">
      <c r="A12" s="29"/>
      <c r="B12" s="29"/>
      <c r="C12" s="29"/>
      <c r="D12" s="29"/>
      <c r="E12" s="29"/>
      <c r="F12" s="29"/>
      <c r="G12" s="29"/>
      <c r="H12" s="5">
        <v>65</v>
      </c>
      <c r="I12" s="5">
        <v>76.099999999999994</v>
      </c>
    </row>
    <row r="13" spans="1:9" x14ac:dyDescent="0.25">
      <c r="A13" s="29"/>
      <c r="B13" s="29"/>
      <c r="C13" s="29"/>
      <c r="D13" s="29"/>
      <c r="E13" s="29"/>
      <c r="F13" s="29"/>
      <c r="G13" s="29"/>
      <c r="H13" s="5">
        <v>80</v>
      </c>
      <c r="I13" s="5">
        <v>88.9</v>
      </c>
    </row>
    <row r="14" spans="1:9" x14ac:dyDescent="0.25">
      <c r="A14" s="29"/>
      <c r="B14" s="29"/>
      <c r="C14" s="29"/>
      <c r="D14" s="29"/>
      <c r="E14" s="29"/>
      <c r="F14" s="29"/>
      <c r="G14" s="29"/>
      <c r="H14" s="5">
        <v>100</v>
      </c>
      <c r="I14" s="5">
        <v>114.3</v>
      </c>
    </row>
    <row r="15" spans="1:9" x14ac:dyDescent="0.25">
      <c r="A15" s="29"/>
      <c r="B15" s="29"/>
      <c r="C15" s="29"/>
      <c r="D15" s="29"/>
      <c r="E15" s="29"/>
      <c r="F15" s="29"/>
      <c r="G15" s="29"/>
      <c r="H15" s="5">
        <v>125</v>
      </c>
      <c r="I15" s="5">
        <v>139.69999999999999</v>
      </c>
    </row>
    <row r="16" spans="1:9" x14ac:dyDescent="0.25">
      <c r="A16" s="29"/>
      <c r="B16" s="29"/>
      <c r="C16" s="29"/>
      <c r="D16" s="29"/>
      <c r="E16" s="29"/>
      <c r="F16" s="29"/>
      <c r="G16" s="29"/>
      <c r="H16" s="5">
        <v>150</v>
      </c>
      <c r="I16" s="5">
        <v>168.3</v>
      </c>
    </row>
    <row r="17" spans="1:9" x14ac:dyDescent="0.25">
      <c r="A17" s="29"/>
      <c r="B17" s="29"/>
      <c r="C17" s="29"/>
      <c r="D17" s="29"/>
      <c r="E17" s="29"/>
      <c r="F17" s="29"/>
      <c r="G17" s="29"/>
      <c r="H17" s="5">
        <v>200</v>
      </c>
      <c r="I17" s="5">
        <v>219.1</v>
      </c>
    </row>
    <row r="18" spans="1:9" x14ac:dyDescent="0.25">
      <c r="A18" s="29"/>
      <c r="B18" s="29"/>
      <c r="C18" s="29"/>
      <c r="D18" s="29"/>
      <c r="E18" s="29"/>
      <c r="F18" s="29"/>
      <c r="G18" s="29"/>
      <c r="H18" s="5">
        <v>250</v>
      </c>
      <c r="I18" s="5">
        <v>273</v>
      </c>
    </row>
    <row r="19" spans="1:9" x14ac:dyDescent="0.25">
      <c r="A19" s="29"/>
      <c r="B19" s="29"/>
      <c r="C19" s="29"/>
      <c r="D19" s="29"/>
      <c r="E19" s="29"/>
      <c r="F19" s="29"/>
      <c r="G19" s="29"/>
      <c r="H19" s="5">
        <v>300</v>
      </c>
      <c r="I19" s="5">
        <v>323.89999999999998</v>
      </c>
    </row>
    <row r="20" spans="1:9" x14ac:dyDescent="0.25">
      <c r="A20" s="29"/>
      <c r="B20" s="29"/>
      <c r="C20" s="29"/>
      <c r="D20" s="29"/>
      <c r="E20" s="29"/>
      <c r="F20" s="29"/>
      <c r="G20" s="29"/>
      <c r="H20" s="5">
        <v>350</v>
      </c>
      <c r="I20" s="5">
        <v>355.6</v>
      </c>
    </row>
    <row r="21" spans="1:9" x14ac:dyDescent="0.25">
      <c r="A21" s="29"/>
      <c r="B21" s="29"/>
      <c r="C21" s="29"/>
      <c r="D21" s="29"/>
      <c r="E21" s="29"/>
      <c r="F21" s="29"/>
      <c r="G21" s="29"/>
      <c r="H21" s="5">
        <v>400</v>
      </c>
      <c r="I21" s="5">
        <v>406.4</v>
      </c>
    </row>
    <row r="22" spans="1:9" x14ac:dyDescent="0.25">
      <c r="A22" s="29"/>
      <c r="B22" s="29"/>
      <c r="C22" s="29"/>
      <c r="D22" s="29"/>
      <c r="E22" s="29"/>
      <c r="F22" s="29"/>
      <c r="G22" s="29"/>
      <c r="H22" s="5">
        <v>450</v>
      </c>
      <c r="I22" s="5">
        <v>457</v>
      </c>
    </row>
    <row r="23" spans="1:9" x14ac:dyDescent="0.25">
      <c r="A23" s="29"/>
      <c r="B23" s="29"/>
      <c r="C23" s="29"/>
      <c r="D23" s="29"/>
      <c r="E23" s="29"/>
      <c r="F23" s="29"/>
      <c r="G23" s="29"/>
      <c r="H23" s="5">
        <v>500</v>
      </c>
      <c r="I23" s="5">
        <v>508</v>
      </c>
    </row>
    <row r="24" spans="1:9" x14ac:dyDescent="0.25">
      <c r="A24" s="29"/>
      <c r="B24" s="29"/>
      <c r="C24" s="29"/>
      <c r="D24" s="29"/>
      <c r="E24" s="29"/>
      <c r="F24" s="29"/>
      <c r="G24" s="29"/>
      <c r="H24" s="5">
        <v>550</v>
      </c>
      <c r="I24" s="5">
        <v>559</v>
      </c>
    </row>
    <row r="25" spans="1:9" x14ac:dyDescent="0.25">
      <c r="A25" s="29"/>
      <c r="B25" s="29"/>
      <c r="C25" s="29"/>
      <c r="D25" s="29"/>
      <c r="E25" s="29"/>
      <c r="F25" s="29"/>
      <c r="G25" s="29"/>
      <c r="H25" s="5">
        <v>600</v>
      </c>
      <c r="I25" s="5">
        <v>610</v>
      </c>
    </row>
    <row r="26" spans="1:9" x14ac:dyDescent="0.25">
      <c r="A26" s="29"/>
      <c r="B26" s="29"/>
      <c r="C26" s="29"/>
      <c r="D26" s="29"/>
      <c r="E26" s="29"/>
      <c r="F26" s="29"/>
      <c r="G26" s="29"/>
      <c r="H26" s="5">
        <v>650</v>
      </c>
      <c r="I26" s="5">
        <v>660</v>
      </c>
    </row>
    <row r="27" spans="1:9" x14ac:dyDescent="0.25">
      <c r="A27" s="29"/>
      <c r="B27" s="29"/>
      <c r="C27" s="29"/>
      <c r="D27" s="29"/>
      <c r="E27" s="29"/>
      <c r="F27" s="29"/>
      <c r="G27" s="29"/>
      <c r="H27" s="5">
        <v>700</v>
      </c>
      <c r="I27" s="5">
        <v>711</v>
      </c>
    </row>
    <row r="28" spans="1:9" x14ac:dyDescent="0.25">
      <c r="A28" s="29"/>
      <c r="B28" s="29"/>
      <c r="C28" s="29"/>
      <c r="D28" s="29"/>
      <c r="E28" s="29"/>
      <c r="F28" s="29"/>
      <c r="G28" s="29"/>
      <c r="H28" s="5">
        <v>750</v>
      </c>
      <c r="I28" s="5">
        <v>762</v>
      </c>
    </row>
    <row r="29" spans="1:9" x14ac:dyDescent="0.25">
      <c r="A29" s="29"/>
      <c r="B29" s="29"/>
      <c r="C29" s="29"/>
      <c r="D29" s="29"/>
      <c r="E29" s="29"/>
      <c r="F29" s="29"/>
      <c r="G29" s="29"/>
      <c r="H29" s="5">
        <v>800</v>
      </c>
      <c r="I29" s="5">
        <v>813</v>
      </c>
    </row>
    <row r="30" spans="1:9" x14ac:dyDescent="0.25">
      <c r="A30" s="29"/>
      <c r="B30" s="29"/>
      <c r="C30" s="29"/>
      <c r="D30" s="29"/>
      <c r="E30" s="29"/>
      <c r="F30" s="29"/>
      <c r="G30" s="29"/>
      <c r="H30" s="5">
        <v>850</v>
      </c>
      <c r="I30" s="5">
        <v>864</v>
      </c>
    </row>
    <row r="31" spans="1:9" x14ac:dyDescent="0.25">
      <c r="A31" s="29"/>
      <c r="B31" s="29"/>
      <c r="C31" s="29"/>
      <c r="D31" s="29"/>
      <c r="E31" s="29"/>
      <c r="F31" s="29"/>
      <c r="G31" s="29"/>
      <c r="H31" s="5">
        <v>900</v>
      </c>
      <c r="I31" s="5">
        <v>914</v>
      </c>
    </row>
    <row r="32" spans="1:9" x14ac:dyDescent="0.25">
      <c r="A32" s="29"/>
      <c r="B32" s="29"/>
      <c r="C32" s="29"/>
      <c r="D32" s="29"/>
      <c r="E32" s="29"/>
      <c r="F32" s="29"/>
      <c r="G32" s="29"/>
      <c r="H32" s="5">
        <v>950</v>
      </c>
      <c r="I32" s="5">
        <v>965</v>
      </c>
    </row>
    <row r="33" spans="1:9" x14ac:dyDescent="0.25">
      <c r="A33" s="29"/>
      <c r="B33" s="29"/>
      <c r="C33" s="29"/>
      <c r="D33" s="29"/>
      <c r="E33" s="29"/>
      <c r="F33" s="29"/>
      <c r="G33" s="29"/>
      <c r="H33" s="5">
        <v>1000</v>
      </c>
      <c r="I33" s="5">
        <v>1016</v>
      </c>
    </row>
    <row r="34" spans="1:9" x14ac:dyDescent="0.25">
      <c r="A34" s="29"/>
      <c r="B34" s="29"/>
      <c r="C34" s="29"/>
      <c r="D34" s="29"/>
      <c r="E34" s="29"/>
      <c r="F34" s="29"/>
      <c r="G34" s="29"/>
      <c r="H34" s="5">
        <v>1050</v>
      </c>
      <c r="I34" s="5">
        <v>1067</v>
      </c>
    </row>
    <row r="35" spans="1:9" x14ac:dyDescent="0.25">
      <c r="A35" s="29"/>
      <c r="B35" s="29"/>
      <c r="C35" s="29"/>
      <c r="D35" s="29"/>
      <c r="E35" s="29"/>
      <c r="F35" s="29"/>
      <c r="G35" s="29"/>
      <c r="H35" s="5">
        <v>1100</v>
      </c>
      <c r="I35" s="5">
        <v>1118</v>
      </c>
    </row>
    <row r="36" spans="1:9" x14ac:dyDescent="0.25">
      <c r="A36" s="29"/>
      <c r="B36" s="29"/>
      <c r="C36" s="29"/>
      <c r="D36" s="29"/>
      <c r="E36" s="29"/>
      <c r="F36" s="29"/>
      <c r="G36" s="29"/>
      <c r="H36" s="5">
        <v>1150</v>
      </c>
      <c r="I36" s="5">
        <v>1168</v>
      </c>
    </row>
    <row r="37" spans="1:9" x14ac:dyDescent="0.25">
      <c r="A37" s="29"/>
      <c r="B37" s="29"/>
      <c r="C37" s="29"/>
      <c r="D37" s="29"/>
      <c r="E37" s="29"/>
      <c r="F37" s="29"/>
      <c r="G37" s="29"/>
      <c r="H37" s="5">
        <v>1200</v>
      </c>
      <c r="I37" s="5">
        <v>1219</v>
      </c>
    </row>
  </sheetData>
  <sheetProtection algorithmName="SHA-512" hashValue="bbViNAappO6mPw1xzRL06hvVIjrWehnjm7m6GJS0Sb1PLH8qEppCAVf8nnxxjJFYIEs55S22IzHE8+rh9z0kcg==" saltValue="yZ9ThNqaLqm4nDKE5nJDGw==" spinCount="100000" sheet="1" objects="1" scenarios="1"/>
  <phoneticPr fontId="5" type="noConversion"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44A2-07EB-4AB5-B3F1-B6BF7DF64D97}">
  <sheetPr codeName="Sheet145"/>
  <dimension ref="A1:Q100"/>
  <sheetViews>
    <sheetView workbookViewId="0">
      <selection activeCell="K18" sqref="K18"/>
    </sheetView>
  </sheetViews>
  <sheetFormatPr defaultRowHeight="14" x14ac:dyDescent="0.25"/>
  <cols>
    <col min="1" max="1" width="16.90625" bestFit="1" customWidth="1"/>
    <col min="2" max="2" width="20" bestFit="1" customWidth="1"/>
    <col min="3" max="6" width="5.26953125" bestFit="1" customWidth="1"/>
    <col min="7" max="7" width="11.36328125" bestFit="1" customWidth="1"/>
    <col min="8" max="8" width="13.453125" bestFit="1" customWidth="1"/>
    <col min="9" max="9" width="5.26953125" bestFit="1" customWidth="1"/>
    <col min="10" max="10" width="11.36328125" bestFit="1" customWidth="1"/>
    <col min="11" max="11" width="15.7265625" bestFit="1" customWidth="1"/>
    <col min="12" max="12" width="14.6328125" bestFit="1" customWidth="1"/>
    <col min="13" max="13" width="16.90625" bestFit="1" customWidth="1"/>
    <col min="14" max="14" width="8.26953125" bestFit="1" customWidth="1"/>
    <col min="15" max="15" width="5.26953125" bestFit="1" customWidth="1"/>
    <col min="16" max="16" width="6.26953125" bestFit="1" customWidth="1"/>
    <col min="17" max="17" width="5.26953125" bestFit="1" customWidth="1"/>
  </cols>
  <sheetData>
    <row r="1" spans="1:17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625</v>
      </c>
      <c r="H1" s="18" t="s">
        <v>626</v>
      </c>
      <c r="I1" s="18" t="s">
        <v>635</v>
      </c>
      <c r="J1" s="18" t="s">
        <v>48</v>
      </c>
      <c r="K1" s="18" t="s">
        <v>82</v>
      </c>
      <c r="L1" s="18" t="s">
        <v>636</v>
      </c>
      <c r="M1" s="18" t="s">
        <v>637</v>
      </c>
      <c r="N1" s="18" t="s">
        <v>79</v>
      </c>
      <c r="O1" s="18" t="s">
        <v>3</v>
      </c>
      <c r="P1" s="18" t="s">
        <v>160</v>
      </c>
      <c r="Q1" s="18" t="s">
        <v>5</v>
      </c>
    </row>
    <row r="2" spans="1:17" x14ac:dyDescent="0.25">
      <c r="A2" s="22"/>
      <c r="B2" s="55"/>
      <c r="C2" s="3"/>
      <c r="D2" s="55"/>
      <c r="E2" s="18" t="e">
        <f>VALUE(TRIM(MID(SUBSTITUTE($B2,"-",REPT(" ",99)),COLUMN(B2)*99-98,99)))</f>
        <v>#VALUE!</v>
      </c>
      <c r="F2" s="18" t="str">
        <f>TRIM(MID(SUBSTITUTE($B2,"-",REPT(" ",99)),COLUMN(C2)*99-98,99))</f>
        <v/>
      </c>
      <c r="G2" s="18" t="e">
        <f>VALUE(TRIM(MID(SUBSTITUTE($B2,"-",REPT(" ",99)),COLUMN(D2)*99-98,99)))</f>
        <v>#VALUE!</v>
      </c>
      <c r="H2" s="18" t="e">
        <f>VALUE(TRIM(MID(SUBSTITUTE($B2,"-",REPT(" ",99)),COLUMN(E2)*99-98,99)))</f>
        <v>#VALUE!</v>
      </c>
      <c r="I2" s="18" t="e">
        <f>VALUE(TRIM(MID(SUBSTITUTE($B2,"-",REPT(" ",99)),COLUMN(F2)*99-98,99)))</f>
        <v>#VALUE!</v>
      </c>
      <c r="J2" s="18" t="e">
        <f>VLOOKUP(F2,Q5数据库!C:G,2,0)</f>
        <v>#N/A</v>
      </c>
      <c r="K2" s="18" t="e">
        <f>VLOOKUP(F2,Q5数据库!C:G,3,0)</f>
        <v>#N/A</v>
      </c>
      <c r="L2" s="18" t="e">
        <f>VLOOKUP(G2,Q5数据库!H:I,2,0)</f>
        <v>#VALUE!</v>
      </c>
      <c r="M2" s="18" t="e">
        <f>VLOOKUP(H2,Q5数据库!H:I,2,0)</f>
        <v>#VALUE!</v>
      </c>
      <c r="N2" s="18" t="e" cm="1">
        <f t="array" ref="N2">_xlfn.IFS(E2=1,((I2+50+L2/2+M2/2+150)/1000)*C2,E2=2,((I2+L2/2+2*M2/2+2*150)/1000)*C2)</f>
        <v>#VALUE!</v>
      </c>
      <c r="O2" s="18" t="e">
        <f>VLOOKUP(F2,Q5数据库!C:G,4,0)</f>
        <v>#N/A</v>
      </c>
      <c r="P2" s="18" t="e">
        <f>VLOOKUP(F2,Q5数据库!C:G,5,0)</f>
        <v>#N/A</v>
      </c>
      <c r="Q2" s="18"/>
    </row>
    <row r="3" spans="1:17" x14ac:dyDescent="0.25">
      <c r="A3" s="22"/>
      <c r="B3" s="55"/>
      <c r="C3" s="3"/>
      <c r="D3" s="55"/>
      <c r="E3" s="18" t="e">
        <f t="shared" ref="E3:E17" si="0">VALUE(TRIM(MID(SUBSTITUTE($B3,"-",REPT(" ",99)),COLUMN(B3)*99-98,99)))</f>
        <v>#VALUE!</v>
      </c>
      <c r="F3" s="18" t="str">
        <f t="shared" ref="F3:F17" si="1">TRIM(MID(SUBSTITUTE($B3,"-",REPT(" ",99)),COLUMN(C3)*99-98,99))</f>
        <v/>
      </c>
      <c r="G3" s="18" t="e">
        <f t="shared" ref="G3:I17" si="2">VALUE(TRIM(MID(SUBSTITUTE($B3,"-",REPT(" ",99)),COLUMN(D3)*99-98,99)))</f>
        <v>#VALUE!</v>
      </c>
      <c r="H3" s="18" t="e">
        <f t="shared" si="2"/>
        <v>#VALUE!</v>
      </c>
      <c r="I3" s="18" t="e">
        <f t="shared" si="2"/>
        <v>#VALUE!</v>
      </c>
      <c r="J3" s="18" t="e">
        <f>VLOOKUP(F3,Q5数据库!C:G,2,0)</f>
        <v>#N/A</v>
      </c>
      <c r="K3" s="18" t="e">
        <f>VLOOKUP(F3,Q5数据库!C:G,3,0)</f>
        <v>#N/A</v>
      </c>
      <c r="L3" s="18" t="e">
        <f>VLOOKUP(G3,Q5数据库!H:I,2,0)</f>
        <v>#VALUE!</v>
      </c>
      <c r="M3" s="18" t="e">
        <f>VLOOKUP(H3,Q5数据库!H:I,2,0)</f>
        <v>#VALUE!</v>
      </c>
      <c r="N3" s="18" t="e" cm="1">
        <f t="array" ref="N3">_xlfn.IFS(E3=1,((I3+50+L3/2+M3/2+150)/1000)*C3,E3=2,((I3+L3/2+2*M3/2+2*150)/1000)*C3)</f>
        <v>#VALUE!</v>
      </c>
      <c r="O3" s="18" t="e">
        <f>VLOOKUP(F3,Q5数据库!C:G,4,0)</f>
        <v>#N/A</v>
      </c>
      <c r="P3" s="18" t="e">
        <f>VLOOKUP(F3,Q5数据库!C:G,5,0)</f>
        <v>#N/A</v>
      </c>
      <c r="Q3" s="18"/>
    </row>
    <row r="4" spans="1:17" x14ac:dyDescent="0.25">
      <c r="A4" s="22"/>
      <c r="B4" s="55"/>
      <c r="C4" s="3"/>
      <c r="D4" s="55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 t="shared" si="2"/>
        <v>#VALUE!</v>
      </c>
      <c r="J4" s="18" t="e">
        <f>VLOOKUP(F4,Q5数据库!C:G,2,0)</f>
        <v>#N/A</v>
      </c>
      <c r="K4" s="18" t="e">
        <f>VLOOKUP(F4,Q5数据库!C:G,3,0)</f>
        <v>#N/A</v>
      </c>
      <c r="L4" s="18" t="e">
        <f>VLOOKUP(G4,Q5数据库!H:I,2,0)</f>
        <v>#VALUE!</v>
      </c>
      <c r="M4" s="18" t="e">
        <f>VLOOKUP(H4,Q5数据库!H:I,2,0)</f>
        <v>#VALUE!</v>
      </c>
      <c r="N4" s="18" t="e" cm="1">
        <f t="array" ref="N4">_xlfn.IFS(E4=1,((I4+50+L4/2+M4/2+150)/1000)*C4,E4=2,((I4+L4/2+2*M4/2+2*150)/1000)*C4)</f>
        <v>#VALUE!</v>
      </c>
      <c r="O4" s="18" t="e">
        <f>VLOOKUP(F4,Q5数据库!C:G,4,0)</f>
        <v>#N/A</v>
      </c>
      <c r="P4" s="18" t="e">
        <f>VLOOKUP(F4,Q5数据库!C:G,5,0)</f>
        <v>#N/A</v>
      </c>
      <c r="Q4" s="18"/>
    </row>
    <row r="5" spans="1:17" x14ac:dyDescent="0.25">
      <c r="A5" s="22"/>
      <c r="B5" s="55"/>
      <c r="C5" s="3"/>
      <c r="D5" s="55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 t="shared" si="2"/>
        <v>#VALUE!</v>
      </c>
      <c r="J5" s="18" t="e">
        <f>VLOOKUP(F5,Q5数据库!C:G,2,0)</f>
        <v>#N/A</v>
      </c>
      <c r="K5" s="18" t="e">
        <f>VLOOKUP(F5,Q5数据库!C:G,3,0)</f>
        <v>#N/A</v>
      </c>
      <c r="L5" s="18" t="e">
        <f>VLOOKUP(G5,Q5数据库!H:I,2,0)</f>
        <v>#VALUE!</v>
      </c>
      <c r="M5" s="18" t="e">
        <f>VLOOKUP(H5,Q5数据库!H:I,2,0)</f>
        <v>#VALUE!</v>
      </c>
      <c r="N5" s="18" t="e" cm="1">
        <f t="array" ref="N5">_xlfn.IFS(E5=1,((I5+50+L5/2+M5/2+150)/1000)*C5,E5=2,((I5+L5/2+2*M5/2+2*150)/1000)*C5)</f>
        <v>#VALUE!</v>
      </c>
      <c r="O5" s="18" t="e">
        <f>VLOOKUP(F5,Q5数据库!C:G,4,0)</f>
        <v>#N/A</v>
      </c>
      <c r="P5" s="18" t="e">
        <f>VLOOKUP(F5,Q5数据库!C:G,5,0)</f>
        <v>#N/A</v>
      </c>
      <c r="Q5" s="18"/>
    </row>
    <row r="6" spans="1:17" x14ac:dyDescent="0.25">
      <c r="A6" s="22"/>
      <c r="B6" s="55"/>
      <c r="C6" s="3"/>
      <c r="D6" s="55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 t="shared" si="2"/>
        <v>#VALUE!</v>
      </c>
      <c r="J6" s="18" t="e">
        <f>VLOOKUP(F6,Q5数据库!C:G,2,0)</f>
        <v>#N/A</v>
      </c>
      <c r="K6" s="18" t="e">
        <f>VLOOKUP(F6,Q5数据库!C:G,3,0)</f>
        <v>#N/A</v>
      </c>
      <c r="L6" s="18" t="e">
        <f>VLOOKUP(G6,Q5数据库!H:I,2,0)</f>
        <v>#VALUE!</v>
      </c>
      <c r="M6" s="18" t="e">
        <f>VLOOKUP(H6,Q5数据库!H:I,2,0)</f>
        <v>#VALUE!</v>
      </c>
      <c r="N6" s="18" t="e" cm="1">
        <f t="array" ref="N6">_xlfn.IFS(E6=1,((I6+50+L6/2+M6/2+150)/1000)*C6,E6=2,((I6+L6/2+2*M6/2+2*150)/1000)*C6)</f>
        <v>#VALUE!</v>
      </c>
      <c r="O6" s="18" t="e">
        <f>VLOOKUP(F6,Q5数据库!C:G,4,0)</f>
        <v>#N/A</v>
      </c>
      <c r="P6" s="18" t="e">
        <f>VLOOKUP(F6,Q5数据库!C:G,5,0)</f>
        <v>#N/A</v>
      </c>
      <c r="Q6" s="18"/>
    </row>
    <row r="7" spans="1:17" x14ac:dyDescent="0.25">
      <c r="A7" s="22"/>
      <c r="B7" s="55"/>
      <c r="C7" s="3"/>
      <c r="D7" s="55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 t="shared" si="2"/>
        <v>#VALUE!</v>
      </c>
      <c r="J7" s="18" t="e">
        <f>VLOOKUP(F7,Q5数据库!C:G,2,0)</f>
        <v>#N/A</v>
      </c>
      <c r="K7" s="18" t="e">
        <f>VLOOKUP(F7,Q5数据库!C:G,3,0)</f>
        <v>#N/A</v>
      </c>
      <c r="L7" s="18" t="e">
        <f>VLOOKUP(G7,Q5数据库!H:I,2,0)</f>
        <v>#VALUE!</v>
      </c>
      <c r="M7" s="18" t="e">
        <f>VLOOKUP(H7,Q5数据库!H:I,2,0)</f>
        <v>#VALUE!</v>
      </c>
      <c r="N7" s="18" t="e" cm="1">
        <f t="array" ref="N7">_xlfn.IFS(E7=1,((I7+50+L7/2+M7/2+150)/1000)*C7,E7=2,((I7+L7/2+2*M7/2+2*150)/1000)*C7)</f>
        <v>#VALUE!</v>
      </c>
      <c r="O7" s="18" t="e">
        <f>VLOOKUP(F7,Q5数据库!C:G,4,0)</f>
        <v>#N/A</v>
      </c>
      <c r="P7" s="18" t="e">
        <f>VLOOKUP(F7,Q5数据库!C:G,5,0)</f>
        <v>#N/A</v>
      </c>
      <c r="Q7" s="18"/>
    </row>
    <row r="8" spans="1:17" x14ac:dyDescent="0.25">
      <c r="A8" s="22"/>
      <c r="B8" s="55"/>
      <c r="C8" s="3"/>
      <c r="D8" s="55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 t="shared" si="2"/>
        <v>#VALUE!</v>
      </c>
      <c r="J8" s="18" t="e">
        <f>VLOOKUP(F8,Q5数据库!C:G,2,0)</f>
        <v>#N/A</v>
      </c>
      <c r="K8" s="18" t="e">
        <f>VLOOKUP(F8,Q5数据库!C:G,3,0)</f>
        <v>#N/A</v>
      </c>
      <c r="L8" s="18" t="e">
        <f>VLOOKUP(G8,Q5数据库!H:I,2,0)</f>
        <v>#VALUE!</v>
      </c>
      <c r="M8" s="18" t="e">
        <f>VLOOKUP(H8,Q5数据库!H:I,2,0)</f>
        <v>#VALUE!</v>
      </c>
      <c r="N8" s="18" t="e" cm="1">
        <f t="array" ref="N8">_xlfn.IFS(E8=1,((I8+50+L8/2+M8/2+150)/1000)*C8,E8=2,((I8+L8/2+2*M8/2+2*150)/1000)*C8)</f>
        <v>#VALUE!</v>
      </c>
      <c r="O8" s="18" t="e">
        <f>VLOOKUP(F8,Q5数据库!C:G,4,0)</f>
        <v>#N/A</v>
      </c>
      <c r="P8" s="18" t="e">
        <f>VLOOKUP(F8,Q5数据库!C:G,5,0)</f>
        <v>#N/A</v>
      </c>
      <c r="Q8" s="18"/>
    </row>
    <row r="9" spans="1:17" x14ac:dyDescent="0.25">
      <c r="A9" s="22"/>
      <c r="B9" s="55"/>
      <c r="C9" s="3"/>
      <c r="D9" s="55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2"/>
        <v>#VALUE!</v>
      </c>
      <c r="I9" s="18" t="e">
        <f t="shared" si="2"/>
        <v>#VALUE!</v>
      </c>
      <c r="J9" s="18" t="e">
        <f>VLOOKUP(F9,Q5数据库!C:G,2,0)</f>
        <v>#N/A</v>
      </c>
      <c r="K9" s="18" t="e">
        <f>VLOOKUP(F9,Q5数据库!C:G,3,0)</f>
        <v>#N/A</v>
      </c>
      <c r="L9" s="18" t="e">
        <f>VLOOKUP(G9,Q5数据库!H:I,2,0)</f>
        <v>#VALUE!</v>
      </c>
      <c r="M9" s="18" t="e">
        <f>VLOOKUP(H9,Q5数据库!H:I,2,0)</f>
        <v>#VALUE!</v>
      </c>
      <c r="N9" s="18" t="e" cm="1">
        <f t="array" ref="N9">_xlfn.IFS(E9=1,((I9+50+L9/2+M9/2+150)/1000)*C9,E9=2,((I9+L9/2+2*M9/2+2*150)/1000)*C9)</f>
        <v>#VALUE!</v>
      </c>
      <c r="O9" s="18" t="e">
        <f>VLOOKUP(F9,Q5数据库!C:G,4,0)</f>
        <v>#N/A</v>
      </c>
      <c r="P9" s="18" t="e">
        <f>VLOOKUP(F9,Q5数据库!C:G,5,0)</f>
        <v>#N/A</v>
      </c>
      <c r="Q9" s="18"/>
    </row>
    <row r="10" spans="1:17" x14ac:dyDescent="0.25">
      <c r="A10" s="22"/>
      <c r="B10" s="55"/>
      <c r="C10" s="3"/>
      <c r="D10" s="55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 t="shared" si="2"/>
        <v>#VALUE!</v>
      </c>
      <c r="I10" s="18" t="e">
        <f t="shared" si="2"/>
        <v>#VALUE!</v>
      </c>
      <c r="J10" s="18" t="e">
        <f>VLOOKUP(F10,Q5数据库!C:G,2,0)</f>
        <v>#N/A</v>
      </c>
      <c r="K10" s="18" t="e">
        <f>VLOOKUP(F10,Q5数据库!C:G,3,0)</f>
        <v>#N/A</v>
      </c>
      <c r="L10" s="18" t="e">
        <f>VLOOKUP(G10,Q5数据库!H:I,2,0)</f>
        <v>#VALUE!</v>
      </c>
      <c r="M10" s="18" t="e">
        <f>VLOOKUP(H10,Q5数据库!H:I,2,0)</f>
        <v>#VALUE!</v>
      </c>
      <c r="N10" s="18" t="e" cm="1">
        <f t="array" ref="N10">_xlfn.IFS(E10=1,((I10+50+L10/2+M10/2+150)/1000)*C10,E10=2,((I10+L10/2+2*M10/2+2*150)/1000)*C10)</f>
        <v>#VALUE!</v>
      </c>
      <c r="O10" s="18" t="e">
        <f>VLOOKUP(F10,Q5数据库!C:G,4,0)</f>
        <v>#N/A</v>
      </c>
      <c r="P10" s="18" t="e">
        <f>VLOOKUP(F10,Q5数据库!C:G,5,0)</f>
        <v>#N/A</v>
      </c>
      <c r="Q10" s="18"/>
    </row>
    <row r="11" spans="1:17" x14ac:dyDescent="0.25">
      <c r="A11" s="22"/>
      <c r="B11" s="55"/>
      <c r="C11" s="3"/>
      <c r="D11" s="55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 t="shared" si="2"/>
        <v>#VALUE!</v>
      </c>
      <c r="I11" s="18" t="e">
        <f t="shared" si="2"/>
        <v>#VALUE!</v>
      </c>
      <c r="J11" s="18" t="e">
        <f>VLOOKUP(F11,Q5数据库!C:G,2,0)</f>
        <v>#N/A</v>
      </c>
      <c r="K11" s="18" t="e">
        <f>VLOOKUP(F11,Q5数据库!C:G,3,0)</f>
        <v>#N/A</v>
      </c>
      <c r="L11" s="18" t="e">
        <f>VLOOKUP(G11,Q5数据库!H:I,2,0)</f>
        <v>#VALUE!</v>
      </c>
      <c r="M11" s="18" t="e">
        <f>VLOOKUP(H11,Q5数据库!H:I,2,0)</f>
        <v>#VALUE!</v>
      </c>
      <c r="N11" s="18" t="e" cm="1">
        <f t="array" ref="N11">_xlfn.IFS(E11=1,((I11+50+L11/2+M11/2+150)/1000)*C11,E11=2,((I11+L11/2+2*M11/2+2*150)/1000)*C11)</f>
        <v>#VALUE!</v>
      </c>
      <c r="O11" s="18" t="e">
        <f>VLOOKUP(F11,Q5数据库!C:G,4,0)</f>
        <v>#N/A</v>
      </c>
      <c r="P11" s="18" t="e">
        <f>VLOOKUP(F11,Q5数据库!C:G,5,0)</f>
        <v>#N/A</v>
      </c>
      <c r="Q11" s="18"/>
    </row>
    <row r="12" spans="1:17" x14ac:dyDescent="0.25">
      <c r="A12" s="22"/>
      <c r="B12" s="55"/>
      <c r="C12" s="3"/>
      <c r="D12" s="55"/>
      <c r="E12" s="18" t="e">
        <f t="shared" si="0"/>
        <v>#VALUE!</v>
      </c>
      <c r="F12" s="18" t="str">
        <f t="shared" si="1"/>
        <v/>
      </c>
      <c r="G12" s="18" t="e">
        <f t="shared" si="2"/>
        <v>#VALUE!</v>
      </c>
      <c r="H12" s="18" t="e">
        <f t="shared" si="2"/>
        <v>#VALUE!</v>
      </c>
      <c r="I12" s="18" t="e">
        <f t="shared" si="2"/>
        <v>#VALUE!</v>
      </c>
      <c r="J12" s="18" t="e">
        <f>VLOOKUP(F12,Q5数据库!C:G,2,0)</f>
        <v>#N/A</v>
      </c>
      <c r="K12" s="18" t="e">
        <f>VLOOKUP(F12,Q5数据库!C:G,3,0)</f>
        <v>#N/A</v>
      </c>
      <c r="L12" s="18" t="e">
        <f>VLOOKUP(G12,Q5数据库!H:I,2,0)</f>
        <v>#VALUE!</v>
      </c>
      <c r="M12" s="18" t="e">
        <f>VLOOKUP(H12,Q5数据库!H:I,2,0)</f>
        <v>#VALUE!</v>
      </c>
      <c r="N12" s="18" t="e" cm="1">
        <f t="array" ref="N12">_xlfn.IFS(E12=1,((I12+50+L12/2+M12/2+150)/1000)*C12,E12=2,((I12+L12/2+2*M12/2+2*150)/1000)*C12)</f>
        <v>#VALUE!</v>
      </c>
      <c r="O12" s="18" t="e">
        <f>VLOOKUP(F12,Q5数据库!C:G,4,0)</f>
        <v>#N/A</v>
      </c>
      <c r="P12" s="18" t="e">
        <f>VLOOKUP(F12,Q5数据库!C:G,5,0)</f>
        <v>#N/A</v>
      </c>
      <c r="Q12" s="18"/>
    </row>
    <row r="13" spans="1:17" x14ac:dyDescent="0.25">
      <c r="A13" s="22"/>
      <c r="B13" s="55"/>
      <c r="C13" s="3"/>
      <c r="D13" s="55"/>
      <c r="E13" s="18" t="e">
        <f t="shared" si="0"/>
        <v>#VALUE!</v>
      </c>
      <c r="F13" s="18" t="str">
        <f t="shared" si="1"/>
        <v/>
      </c>
      <c r="G13" s="18" t="e">
        <f t="shared" si="2"/>
        <v>#VALUE!</v>
      </c>
      <c r="H13" s="18" t="e">
        <f t="shared" si="2"/>
        <v>#VALUE!</v>
      </c>
      <c r="I13" s="18" t="e">
        <f t="shared" si="2"/>
        <v>#VALUE!</v>
      </c>
      <c r="J13" s="18" t="e">
        <f>VLOOKUP(F13,Q5数据库!C:G,2,0)</f>
        <v>#N/A</v>
      </c>
      <c r="K13" s="18" t="e">
        <f>VLOOKUP(F13,Q5数据库!C:G,3,0)</f>
        <v>#N/A</v>
      </c>
      <c r="L13" s="18" t="e">
        <f>VLOOKUP(G13,Q5数据库!H:I,2,0)</f>
        <v>#VALUE!</v>
      </c>
      <c r="M13" s="18" t="e">
        <f>VLOOKUP(H13,Q5数据库!H:I,2,0)</f>
        <v>#VALUE!</v>
      </c>
      <c r="N13" s="18" t="e" cm="1">
        <f t="array" ref="N13">_xlfn.IFS(E13=1,((I13+50+L13/2+M13/2+150)/1000)*C13,E13=2,((I13+L13/2+2*M13/2+2*150)/1000)*C13)</f>
        <v>#VALUE!</v>
      </c>
      <c r="O13" s="18" t="e">
        <f>VLOOKUP(F13,Q5数据库!C:G,4,0)</f>
        <v>#N/A</v>
      </c>
      <c r="P13" s="18" t="e">
        <f>VLOOKUP(F13,Q5数据库!C:G,5,0)</f>
        <v>#N/A</v>
      </c>
      <c r="Q13" s="18"/>
    </row>
    <row r="14" spans="1:17" x14ac:dyDescent="0.25">
      <c r="A14" s="22"/>
      <c r="B14" s="55"/>
      <c r="C14" s="3"/>
      <c r="D14" s="55"/>
      <c r="E14" s="18" t="e">
        <f t="shared" si="0"/>
        <v>#VALUE!</v>
      </c>
      <c r="F14" s="18" t="str">
        <f t="shared" si="1"/>
        <v/>
      </c>
      <c r="G14" s="18" t="e">
        <f t="shared" si="2"/>
        <v>#VALUE!</v>
      </c>
      <c r="H14" s="18" t="e">
        <f t="shared" si="2"/>
        <v>#VALUE!</v>
      </c>
      <c r="I14" s="18" t="e">
        <f t="shared" si="2"/>
        <v>#VALUE!</v>
      </c>
      <c r="J14" s="18" t="e">
        <f>VLOOKUP(F14,Q5数据库!C:G,2,0)</f>
        <v>#N/A</v>
      </c>
      <c r="K14" s="18" t="e">
        <f>VLOOKUP(F14,Q5数据库!C:G,3,0)</f>
        <v>#N/A</v>
      </c>
      <c r="L14" s="18" t="e">
        <f>VLOOKUP(G14,Q5数据库!H:I,2,0)</f>
        <v>#VALUE!</v>
      </c>
      <c r="M14" s="18" t="e">
        <f>VLOOKUP(H14,Q5数据库!H:I,2,0)</f>
        <v>#VALUE!</v>
      </c>
      <c r="N14" s="18" t="e" cm="1">
        <f t="array" ref="N14">_xlfn.IFS(E14=1,((I14+50+L14/2+M14/2+150)/1000)*C14,E14=2,((I14+L14/2+2*M14/2+2*150)/1000)*C14)</f>
        <v>#VALUE!</v>
      </c>
      <c r="O14" s="18" t="e">
        <f>VLOOKUP(F14,Q5数据库!C:G,4,0)</f>
        <v>#N/A</v>
      </c>
      <c r="P14" s="18" t="e">
        <f>VLOOKUP(F14,Q5数据库!C:G,5,0)</f>
        <v>#N/A</v>
      </c>
      <c r="Q14" s="18"/>
    </row>
    <row r="15" spans="1:17" x14ac:dyDescent="0.25">
      <c r="A15" s="22"/>
      <c r="B15" s="55"/>
      <c r="C15" s="3"/>
      <c r="D15" s="55"/>
      <c r="E15" s="18" t="e">
        <f t="shared" si="0"/>
        <v>#VALUE!</v>
      </c>
      <c r="F15" s="18" t="str">
        <f t="shared" si="1"/>
        <v/>
      </c>
      <c r="G15" s="18" t="e">
        <f t="shared" si="2"/>
        <v>#VALUE!</v>
      </c>
      <c r="H15" s="18" t="e">
        <f t="shared" si="2"/>
        <v>#VALUE!</v>
      </c>
      <c r="I15" s="18" t="e">
        <f t="shared" si="2"/>
        <v>#VALUE!</v>
      </c>
      <c r="J15" s="18" t="e">
        <f>VLOOKUP(F15,Q5数据库!C:G,2,0)</f>
        <v>#N/A</v>
      </c>
      <c r="K15" s="18" t="e">
        <f>VLOOKUP(F15,Q5数据库!C:G,3,0)</f>
        <v>#N/A</v>
      </c>
      <c r="L15" s="18" t="e">
        <f>VLOOKUP(G15,Q5数据库!H:I,2,0)</f>
        <v>#VALUE!</v>
      </c>
      <c r="M15" s="18" t="e">
        <f>VLOOKUP(H15,Q5数据库!H:I,2,0)</f>
        <v>#VALUE!</v>
      </c>
      <c r="N15" s="18" t="e" cm="1">
        <f t="array" ref="N15">_xlfn.IFS(E15=1,((I15+50+L15/2+M15/2+150)/1000)*C15,E15=2,((I15+L15/2+2*M15/2+2*150)/1000)*C15)</f>
        <v>#VALUE!</v>
      </c>
      <c r="O15" s="18" t="e">
        <f>VLOOKUP(F15,Q5数据库!C:G,4,0)</f>
        <v>#N/A</v>
      </c>
      <c r="P15" s="18" t="e">
        <f>VLOOKUP(F15,Q5数据库!C:G,5,0)</f>
        <v>#N/A</v>
      </c>
      <c r="Q15" s="18"/>
    </row>
    <row r="16" spans="1:17" x14ac:dyDescent="0.25">
      <c r="A16" s="22"/>
      <c r="B16" s="55"/>
      <c r="C16" s="3"/>
      <c r="D16" s="55"/>
      <c r="E16" s="18" t="e">
        <f t="shared" si="0"/>
        <v>#VALUE!</v>
      </c>
      <c r="F16" s="18" t="str">
        <f t="shared" si="1"/>
        <v/>
      </c>
      <c r="G16" s="18" t="e">
        <f t="shared" si="2"/>
        <v>#VALUE!</v>
      </c>
      <c r="H16" s="18" t="e">
        <f t="shared" si="2"/>
        <v>#VALUE!</v>
      </c>
      <c r="I16" s="18" t="e">
        <f t="shared" si="2"/>
        <v>#VALUE!</v>
      </c>
      <c r="J16" s="18" t="e">
        <f>VLOOKUP(F16,Q5数据库!C:G,2,0)</f>
        <v>#N/A</v>
      </c>
      <c r="K16" s="18" t="e">
        <f>VLOOKUP(F16,Q5数据库!C:G,3,0)</f>
        <v>#N/A</v>
      </c>
      <c r="L16" s="18" t="e">
        <f>VLOOKUP(G16,Q5数据库!H:I,2,0)</f>
        <v>#VALUE!</v>
      </c>
      <c r="M16" s="18" t="e">
        <f>VLOOKUP(H16,Q5数据库!H:I,2,0)</f>
        <v>#VALUE!</v>
      </c>
      <c r="N16" s="18" t="e" cm="1">
        <f t="array" ref="N16">_xlfn.IFS(E16=1,((I16+50+L16/2+M16/2+150)/1000)*C16,E16=2,((I16+L16/2+2*M16/2+2*150)/1000)*C16)</f>
        <v>#VALUE!</v>
      </c>
      <c r="O16" s="18" t="e">
        <f>VLOOKUP(F16,Q5数据库!C:G,4,0)</f>
        <v>#N/A</v>
      </c>
      <c r="P16" s="18" t="e">
        <f>VLOOKUP(F16,Q5数据库!C:G,5,0)</f>
        <v>#N/A</v>
      </c>
      <c r="Q16" s="18"/>
    </row>
    <row r="17" spans="1:17" x14ac:dyDescent="0.25">
      <c r="A17" s="22"/>
      <c r="B17" s="55"/>
      <c r="C17" s="3"/>
      <c r="D17" s="55"/>
      <c r="E17" s="18" t="e">
        <f t="shared" si="0"/>
        <v>#VALUE!</v>
      </c>
      <c r="F17" s="18" t="str">
        <f t="shared" si="1"/>
        <v/>
      </c>
      <c r="G17" s="18" t="e">
        <f t="shared" si="2"/>
        <v>#VALUE!</v>
      </c>
      <c r="H17" s="18" t="e">
        <f t="shared" si="2"/>
        <v>#VALUE!</v>
      </c>
      <c r="I17" s="18" t="e">
        <f t="shared" si="2"/>
        <v>#VALUE!</v>
      </c>
      <c r="J17" s="18" t="e">
        <f>VLOOKUP(F17,Q5数据库!C:G,2,0)</f>
        <v>#N/A</v>
      </c>
      <c r="K17" s="18" t="e">
        <f>VLOOKUP(F17,Q5数据库!C:G,3,0)</f>
        <v>#N/A</v>
      </c>
      <c r="L17" s="18" t="e">
        <f>VLOOKUP(G17,Q5数据库!H:I,2,0)</f>
        <v>#VALUE!</v>
      </c>
      <c r="M17" s="18" t="e">
        <f>VLOOKUP(H17,Q5数据库!H:I,2,0)</f>
        <v>#VALUE!</v>
      </c>
      <c r="N17" s="18" t="e" cm="1">
        <f t="array" ref="N17">_xlfn.IFS(E17=1,((I17+50+L17/2+M17/2+150)/1000)*C17,E17=2,((I17+L17/2+2*M17/2+2*150)/1000)*C17)</f>
        <v>#VALUE!</v>
      </c>
      <c r="O17" s="18" t="e">
        <f>VLOOKUP(F17,Q5数据库!C:G,4,0)</f>
        <v>#N/A</v>
      </c>
      <c r="P17" s="18" t="e">
        <f>VLOOKUP(F17,Q5数据库!C:G,5,0)</f>
        <v>#N/A</v>
      </c>
      <c r="Q17" s="18"/>
    </row>
    <row r="18" spans="1:17" x14ac:dyDescent="0.25">
      <c r="A18" s="22"/>
      <c r="B18" s="55"/>
      <c r="C18" s="3"/>
      <c r="D18" s="55"/>
      <c r="E18" s="18" t="e">
        <f t="shared" ref="E18" si="3">VALUE(TRIM(MID(SUBSTITUTE($B18,"-",REPT(" ",99)),COLUMN(B18)*99-98,99)))</f>
        <v>#VALUE!</v>
      </c>
      <c r="F18" s="18" t="str">
        <f t="shared" ref="F18" si="4">TRIM(MID(SUBSTITUTE($B18,"-",REPT(" ",99)),COLUMN(C18)*99-98,99))</f>
        <v/>
      </c>
      <c r="G18" s="18" t="e">
        <f t="shared" ref="G18" si="5">VALUE(TRIM(MID(SUBSTITUTE($B18,"-",REPT(" ",99)),COLUMN(D18)*99-98,99)))</f>
        <v>#VALUE!</v>
      </c>
      <c r="H18" s="18" t="e">
        <f t="shared" ref="H18" si="6">VALUE(TRIM(MID(SUBSTITUTE($B18,"-",REPT(" ",99)),COLUMN(E18)*99-98,99)))</f>
        <v>#VALUE!</v>
      </c>
      <c r="I18" s="18" t="e">
        <f t="shared" ref="I18" si="7">VALUE(TRIM(MID(SUBSTITUTE($B18,"-",REPT(" ",99)),COLUMN(F18)*99-98,99)))</f>
        <v>#VALUE!</v>
      </c>
      <c r="J18" s="18" t="e">
        <f>VLOOKUP(F18,Q5数据库!C:G,2,0)</f>
        <v>#N/A</v>
      </c>
      <c r="K18" s="18" t="e">
        <f>VLOOKUP(F18,Q5数据库!C:G,3,0)</f>
        <v>#N/A</v>
      </c>
      <c r="L18" s="18" t="e">
        <f>VLOOKUP(G18,Q5数据库!H:I,2,0)</f>
        <v>#VALUE!</v>
      </c>
      <c r="M18" s="18" t="e">
        <f>VLOOKUP(H18,Q5数据库!H:I,2,0)</f>
        <v>#VALUE!</v>
      </c>
      <c r="N18" s="18" t="e" cm="1">
        <f t="array" ref="N18">_xlfn.IFS(E18=1,((I18+50+L18/2+M18/2+150)/1000)*C18,E18=2,((I18+L18/2+2*M18/2+2*150)/1000)*C18)</f>
        <v>#VALUE!</v>
      </c>
      <c r="O18" s="18" t="e">
        <f>VLOOKUP(F18,Q5数据库!C:G,4,0)</f>
        <v>#N/A</v>
      </c>
      <c r="P18" s="18" t="e">
        <f>VLOOKUP(F18,Q5数据库!C:G,5,0)</f>
        <v>#N/A</v>
      </c>
      <c r="Q18" s="18"/>
    </row>
    <row r="19" spans="1:17" x14ac:dyDescent="0.25">
      <c r="A19" s="22"/>
      <c r="B19" s="55"/>
      <c r="C19" s="3"/>
      <c r="D19" s="55"/>
      <c r="E19" s="18" t="e">
        <f t="shared" ref="E19:E82" si="8">VALUE(TRIM(MID(SUBSTITUTE($B19,"-",REPT(" ",99)),COLUMN(B19)*99-98,99)))</f>
        <v>#VALUE!</v>
      </c>
      <c r="F19" s="18" t="str">
        <f t="shared" ref="F19:F82" si="9">TRIM(MID(SUBSTITUTE($B19,"-",REPT(" ",99)),COLUMN(C19)*99-98,99))</f>
        <v/>
      </c>
      <c r="G19" s="18" t="e">
        <f t="shared" ref="G19:G82" si="10">VALUE(TRIM(MID(SUBSTITUTE($B19,"-",REPT(" ",99)),COLUMN(D19)*99-98,99)))</f>
        <v>#VALUE!</v>
      </c>
      <c r="H19" s="18" t="e">
        <f t="shared" ref="H19:H82" si="11">VALUE(TRIM(MID(SUBSTITUTE($B19,"-",REPT(" ",99)),COLUMN(E19)*99-98,99)))</f>
        <v>#VALUE!</v>
      </c>
      <c r="I19" s="18" t="e">
        <f t="shared" ref="I19:I82" si="12">VALUE(TRIM(MID(SUBSTITUTE($B19,"-",REPT(" ",99)),COLUMN(F19)*99-98,99)))</f>
        <v>#VALUE!</v>
      </c>
      <c r="J19" s="18" t="e">
        <f>VLOOKUP(F19,Q5数据库!C:G,2,0)</f>
        <v>#N/A</v>
      </c>
      <c r="K19" s="18" t="e">
        <f>VLOOKUP(F19,Q5数据库!C:G,3,0)</f>
        <v>#N/A</v>
      </c>
      <c r="L19" s="18" t="e">
        <f>VLOOKUP(G19,Q5数据库!H:I,2,0)</f>
        <v>#VALUE!</v>
      </c>
      <c r="M19" s="18" t="e">
        <f>VLOOKUP(H19,Q5数据库!H:I,2,0)</f>
        <v>#VALUE!</v>
      </c>
      <c r="N19" s="18" t="e" cm="1">
        <f t="array" ref="N19">_xlfn.IFS(E19=1,((I19+50+L19/2+M19/2+150)/1000)*C19,E19=2,((I19+L19/2+2*M19/2+2*150)/1000)*C19)</f>
        <v>#VALUE!</v>
      </c>
      <c r="O19" s="18" t="e">
        <f>VLOOKUP(F19,Q5数据库!C:G,4,0)</f>
        <v>#N/A</v>
      </c>
      <c r="P19" s="18" t="e">
        <f>VLOOKUP(F19,Q5数据库!C:G,5,0)</f>
        <v>#N/A</v>
      </c>
      <c r="Q19" s="18"/>
    </row>
    <row r="20" spans="1:17" x14ac:dyDescent="0.25">
      <c r="A20" s="22"/>
      <c r="B20" s="55"/>
      <c r="C20" s="3"/>
      <c r="D20" s="55"/>
      <c r="E20" s="18" t="e">
        <f t="shared" si="8"/>
        <v>#VALUE!</v>
      </c>
      <c r="F20" s="18" t="str">
        <f t="shared" si="9"/>
        <v/>
      </c>
      <c r="G20" s="18" t="e">
        <f t="shared" si="10"/>
        <v>#VALUE!</v>
      </c>
      <c r="H20" s="18" t="e">
        <f t="shared" si="11"/>
        <v>#VALUE!</v>
      </c>
      <c r="I20" s="18" t="e">
        <f t="shared" si="12"/>
        <v>#VALUE!</v>
      </c>
      <c r="J20" s="18" t="e">
        <f>VLOOKUP(F20,Q5数据库!C:G,2,0)</f>
        <v>#N/A</v>
      </c>
      <c r="K20" s="18" t="e">
        <f>VLOOKUP(F20,Q5数据库!C:G,3,0)</f>
        <v>#N/A</v>
      </c>
      <c r="L20" s="18" t="e">
        <f>VLOOKUP(G20,Q5数据库!H:I,2,0)</f>
        <v>#VALUE!</v>
      </c>
      <c r="M20" s="18" t="e">
        <f>VLOOKUP(H20,Q5数据库!H:I,2,0)</f>
        <v>#VALUE!</v>
      </c>
      <c r="N20" s="18" t="e" cm="1">
        <f t="array" ref="N20">_xlfn.IFS(E20=1,((I20+50+L20/2+M20/2+150)/1000)*C20,E20=2,((I20+L20/2+2*M20/2+2*150)/1000)*C20)</f>
        <v>#VALUE!</v>
      </c>
      <c r="O20" s="18" t="e">
        <f>VLOOKUP(F20,Q5数据库!C:G,4,0)</f>
        <v>#N/A</v>
      </c>
      <c r="P20" s="18" t="e">
        <f>VLOOKUP(F20,Q5数据库!C:G,5,0)</f>
        <v>#N/A</v>
      </c>
      <c r="Q20" s="18"/>
    </row>
    <row r="21" spans="1:17" x14ac:dyDescent="0.25">
      <c r="A21" s="22"/>
      <c r="B21" s="55"/>
      <c r="C21" s="3"/>
      <c r="D21" s="55"/>
      <c r="E21" s="18" t="e">
        <f t="shared" si="8"/>
        <v>#VALUE!</v>
      </c>
      <c r="F21" s="18" t="str">
        <f t="shared" si="9"/>
        <v/>
      </c>
      <c r="G21" s="18" t="e">
        <f t="shared" si="10"/>
        <v>#VALUE!</v>
      </c>
      <c r="H21" s="18" t="e">
        <f t="shared" si="11"/>
        <v>#VALUE!</v>
      </c>
      <c r="I21" s="18" t="e">
        <f t="shared" si="12"/>
        <v>#VALUE!</v>
      </c>
      <c r="J21" s="18" t="e">
        <f>VLOOKUP(F21,Q5数据库!C:G,2,0)</f>
        <v>#N/A</v>
      </c>
      <c r="K21" s="18" t="e">
        <f>VLOOKUP(F21,Q5数据库!C:G,3,0)</f>
        <v>#N/A</v>
      </c>
      <c r="L21" s="18" t="e">
        <f>VLOOKUP(G21,Q5数据库!H:I,2,0)</f>
        <v>#VALUE!</v>
      </c>
      <c r="M21" s="18" t="e">
        <f>VLOOKUP(H21,Q5数据库!H:I,2,0)</f>
        <v>#VALUE!</v>
      </c>
      <c r="N21" s="18" t="e" cm="1">
        <f t="array" ref="N21">_xlfn.IFS(E21=1,((I21+50+L21/2+M21/2+150)/1000)*C21,E21=2,((I21+L21/2+2*M21/2+2*150)/1000)*C21)</f>
        <v>#VALUE!</v>
      </c>
      <c r="O21" s="18" t="e">
        <f>VLOOKUP(F21,Q5数据库!C:G,4,0)</f>
        <v>#N/A</v>
      </c>
      <c r="P21" s="18" t="e">
        <f>VLOOKUP(F21,Q5数据库!C:G,5,0)</f>
        <v>#N/A</v>
      </c>
      <c r="Q21" s="18"/>
    </row>
    <row r="22" spans="1:17" x14ac:dyDescent="0.25">
      <c r="A22" s="22"/>
      <c r="B22" s="55"/>
      <c r="C22" s="3"/>
      <c r="D22" s="55"/>
      <c r="E22" s="18" t="e">
        <f t="shared" si="8"/>
        <v>#VALUE!</v>
      </c>
      <c r="F22" s="18" t="str">
        <f t="shared" si="9"/>
        <v/>
      </c>
      <c r="G22" s="18" t="e">
        <f t="shared" si="10"/>
        <v>#VALUE!</v>
      </c>
      <c r="H22" s="18" t="e">
        <f t="shared" si="11"/>
        <v>#VALUE!</v>
      </c>
      <c r="I22" s="18" t="e">
        <f t="shared" si="12"/>
        <v>#VALUE!</v>
      </c>
      <c r="J22" s="18" t="e">
        <f>VLOOKUP(F22,Q5数据库!C:G,2,0)</f>
        <v>#N/A</v>
      </c>
      <c r="K22" s="18" t="e">
        <f>VLOOKUP(F22,Q5数据库!C:G,3,0)</f>
        <v>#N/A</v>
      </c>
      <c r="L22" s="18" t="e">
        <f>VLOOKUP(G22,Q5数据库!H:I,2,0)</f>
        <v>#VALUE!</v>
      </c>
      <c r="M22" s="18" t="e">
        <f>VLOOKUP(H22,Q5数据库!H:I,2,0)</f>
        <v>#VALUE!</v>
      </c>
      <c r="N22" s="18" t="e" cm="1">
        <f t="array" ref="N22">_xlfn.IFS(E22=1,((I22+50+L22/2+M22/2+150)/1000)*C22,E22=2,((I22+L22/2+2*M22/2+2*150)/1000)*C22)</f>
        <v>#VALUE!</v>
      </c>
      <c r="O22" s="18" t="e">
        <f>VLOOKUP(F22,Q5数据库!C:G,4,0)</f>
        <v>#N/A</v>
      </c>
      <c r="P22" s="18" t="e">
        <f>VLOOKUP(F22,Q5数据库!C:G,5,0)</f>
        <v>#N/A</v>
      </c>
      <c r="Q22" s="18"/>
    </row>
    <row r="23" spans="1:17" x14ac:dyDescent="0.25">
      <c r="A23" s="22"/>
      <c r="B23" s="55"/>
      <c r="C23" s="3"/>
      <c r="D23" s="55"/>
      <c r="E23" s="18" t="e">
        <f t="shared" si="8"/>
        <v>#VALUE!</v>
      </c>
      <c r="F23" s="18" t="str">
        <f t="shared" si="9"/>
        <v/>
      </c>
      <c r="G23" s="18" t="e">
        <f t="shared" si="10"/>
        <v>#VALUE!</v>
      </c>
      <c r="H23" s="18" t="e">
        <f t="shared" si="11"/>
        <v>#VALUE!</v>
      </c>
      <c r="I23" s="18" t="e">
        <f t="shared" si="12"/>
        <v>#VALUE!</v>
      </c>
      <c r="J23" s="18" t="e">
        <f>VLOOKUP(F23,Q5数据库!C:G,2,0)</f>
        <v>#N/A</v>
      </c>
      <c r="K23" s="18" t="e">
        <f>VLOOKUP(F23,Q5数据库!C:G,3,0)</f>
        <v>#N/A</v>
      </c>
      <c r="L23" s="18" t="e">
        <f>VLOOKUP(G23,Q5数据库!H:I,2,0)</f>
        <v>#VALUE!</v>
      </c>
      <c r="M23" s="18" t="e">
        <f>VLOOKUP(H23,Q5数据库!H:I,2,0)</f>
        <v>#VALUE!</v>
      </c>
      <c r="N23" s="18" t="e" cm="1">
        <f t="array" ref="N23">_xlfn.IFS(E23=1,((I23+50+L23/2+M23/2+150)/1000)*C23,E23=2,((I23+L23/2+2*M23/2+2*150)/1000)*C23)</f>
        <v>#VALUE!</v>
      </c>
      <c r="O23" s="18" t="e">
        <f>VLOOKUP(F23,Q5数据库!C:G,4,0)</f>
        <v>#N/A</v>
      </c>
      <c r="P23" s="18" t="e">
        <f>VLOOKUP(F23,Q5数据库!C:G,5,0)</f>
        <v>#N/A</v>
      </c>
      <c r="Q23" s="18"/>
    </row>
    <row r="24" spans="1:17" x14ac:dyDescent="0.25">
      <c r="A24" s="22"/>
      <c r="B24" s="55"/>
      <c r="C24" s="3"/>
      <c r="D24" s="55"/>
      <c r="E24" s="18" t="e">
        <f t="shared" si="8"/>
        <v>#VALUE!</v>
      </c>
      <c r="F24" s="18" t="str">
        <f t="shared" si="9"/>
        <v/>
      </c>
      <c r="G24" s="18" t="e">
        <f t="shared" si="10"/>
        <v>#VALUE!</v>
      </c>
      <c r="H24" s="18" t="e">
        <f t="shared" si="11"/>
        <v>#VALUE!</v>
      </c>
      <c r="I24" s="18" t="e">
        <f t="shared" si="12"/>
        <v>#VALUE!</v>
      </c>
      <c r="J24" s="18" t="e">
        <f>VLOOKUP(F24,Q5数据库!C:G,2,0)</f>
        <v>#N/A</v>
      </c>
      <c r="K24" s="18" t="e">
        <f>VLOOKUP(F24,Q5数据库!C:G,3,0)</f>
        <v>#N/A</v>
      </c>
      <c r="L24" s="18" t="e">
        <f>VLOOKUP(G24,Q5数据库!H:I,2,0)</f>
        <v>#VALUE!</v>
      </c>
      <c r="M24" s="18" t="e">
        <f>VLOOKUP(H24,Q5数据库!H:I,2,0)</f>
        <v>#VALUE!</v>
      </c>
      <c r="N24" s="18" t="e" cm="1">
        <f t="array" ref="N24">_xlfn.IFS(E24=1,((I24+50+L24/2+M24/2+150)/1000)*C24,E24=2,((I24+L24/2+2*M24/2+2*150)/1000)*C24)</f>
        <v>#VALUE!</v>
      </c>
      <c r="O24" s="18" t="e">
        <f>VLOOKUP(F24,Q5数据库!C:G,4,0)</f>
        <v>#N/A</v>
      </c>
      <c r="P24" s="18" t="e">
        <f>VLOOKUP(F24,Q5数据库!C:G,5,0)</f>
        <v>#N/A</v>
      </c>
      <c r="Q24" s="18"/>
    </row>
    <row r="25" spans="1:17" x14ac:dyDescent="0.25">
      <c r="A25" s="22"/>
      <c r="B25" s="55"/>
      <c r="C25" s="3"/>
      <c r="D25" s="55"/>
      <c r="E25" s="18" t="e">
        <f t="shared" si="8"/>
        <v>#VALUE!</v>
      </c>
      <c r="F25" s="18" t="str">
        <f t="shared" si="9"/>
        <v/>
      </c>
      <c r="G25" s="18" t="e">
        <f t="shared" si="10"/>
        <v>#VALUE!</v>
      </c>
      <c r="H25" s="18" t="e">
        <f t="shared" si="11"/>
        <v>#VALUE!</v>
      </c>
      <c r="I25" s="18" t="e">
        <f t="shared" si="12"/>
        <v>#VALUE!</v>
      </c>
      <c r="J25" s="18" t="e">
        <f>VLOOKUP(F25,Q5数据库!C:G,2,0)</f>
        <v>#N/A</v>
      </c>
      <c r="K25" s="18" t="e">
        <f>VLOOKUP(F25,Q5数据库!C:G,3,0)</f>
        <v>#N/A</v>
      </c>
      <c r="L25" s="18" t="e">
        <f>VLOOKUP(G25,Q5数据库!H:I,2,0)</f>
        <v>#VALUE!</v>
      </c>
      <c r="M25" s="18" t="e">
        <f>VLOOKUP(H25,Q5数据库!H:I,2,0)</f>
        <v>#VALUE!</v>
      </c>
      <c r="N25" s="18" t="e" cm="1">
        <f t="array" ref="N25">_xlfn.IFS(E25=1,((I25+50+L25/2+M25/2+150)/1000)*C25,E25=2,((I25+L25/2+2*M25/2+2*150)/1000)*C25)</f>
        <v>#VALUE!</v>
      </c>
      <c r="O25" s="18" t="e">
        <f>VLOOKUP(F25,Q5数据库!C:G,4,0)</f>
        <v>#N/A</v>
      </c>
      <c r="P25" s="18" t="e">
        <f>VLOOKUP(F25,Q5数据库!C:G,5,0)</f>
        <v>#N/A</v>
      </c>
      <c r="Q25" s="18"/>
    </row>
    <row r="26" spans="1:17" x14ac:dyDescent="0.25">
      <c r="A26" s="22"/>
      <c r="B26" s="55"/>
      <c r="C26" s="3"/>
      <c r="D26" s="55"/>
      <c r="E26" s="18" t="e">
        <f t="shared" si="8"/>
        <v>#VALUE!</v>
      </c>
      <c r="F26" s="18" t="str">
        <f t="shared" si="9"/>
        <v/>
      </c>
      <c r="G26" s="18" t="e">
        <f t="shared" si="10"/>
        <v>#VALUE!</v>
      </c>
      <c r="H26" s="18" t="e">
        <f t="shared" si="11"/>
        <v>#VALUE!</v>
      </c>
      <c r="I26" s="18" t="e">
        <f t="shared" si="12"/>
        <v>#VALUE!</v>
      </c>
      <c r="J26" s="18" t="e">
        <f>VLOOKUP(F26,Q5数据库!C:G,2,0)</f>
        <v>#N/A</v>
      </c>
      <c r="K26" s="18" t="e">
        <f>VLOOKUP(F26,Q5数据库!C:G,3,0)</f>
        <v>#N/A</v>
      </c>
      <c r="L26" s="18" t="e">
        <f>VLOOKUP(G26,Q5数据库!H:I,2,0)</f>
        <v>#VALUE!</v>
      </c>
      <c r="M26" s="18" t="e">
        <f>VLOOKUP(H26,Q5数据库!H:I,2,0)</f>
        <v>#VALUE!</v>
      </c>
      <c r="N26" s="18" t="e" cm="1">
        <f t="array" ref="N26">_xlfn.IFS(E26=1,((I26+50+L26/2+M26/2+150)/1000)*C26,E26=2,((I26+L26/2+2*M26/2+2*150)/1000)*C26)</f>
        <v>#VALUE!</v>
      </c>
      <c r="O26" s="18" t="e">
        <f>VLOOKUP(F26,Q5数据库!C:G,4,0)</f>
        <v>#N/A</v>
      </c>
      <c r="P26" s="18" t="e">
        <f>VLOOKUP(F26,Q5数据库!C:G,5,0)</f>
        <v>#N/A</v>
      </c>
      <c r="Q26" s="18"/>
    </row>
    <row r="27" spans="1:17" x14ac:dyDescent="0.25">
      <c r="A27" s="22"/>
      <c r="B27" s="55"/>
      <c r="C27" s="3"/>
      <c r="D27" s="55"/>
      <c r="E27" s="18" t="e">
        <f t="shared" si="8"/>
        <v>#VALUE!</v>
      </c>
      <c r="F27" s="18" t="str">
        <f t="shared" si="9"/>
        <v/>
      </c>
      <c r="G27" s="18" t="e">
        <f t="shared" si="10"/>
        <v>#VALUE!</v>
      </c>
      <c r="H27" s="18" t="e">
        <f t="shared" si="11"/>
        <v>#VALUE!</v>
      </c>
      <c r="I27" s="18" t="e">
        <f t="shared" si="12"/>
        <v>#VALUE!</v>
      </c>
      <c r="J27" s="18" t="e">
        <f>VLOOKUP(F27,Q5数据库!C:G,2,0)</f>
        <v>#N/A</v>
      </c>
      <c r="K27" s="18" t="e">
        <f>VLOOKUP(F27,Q5数据库!C:G,3,0)</f>
        <v>#N/A</v>
      </c>
      <c r="L27" s="18" t="e">
        <f>VLOOKUP(G27,Q5数据库!H:I,2,0)</f>
        <v>#VALUE!</v>
      </c>
      <c r="M27" s="18" t="e">
        <f>VLOOKUP(H27,Q5数据库!H:I,2,0)</f>
        <v>#VALUE!</v>
      </c>
      <c r="N27" s="18" t="e" cm="1">
        <f t="array" ref="N27">_xlfn.IFS(E27=1,((I27+50+L27/2+M27/2+150)/1000)*C27,E27=2,((I27+L27/2+2*M27/2+2*150)/1000)*C27)</f>
        <v>#VALUE!</v>
      </c>
      <c r="O27" s="18" t="e">
        <f>VLOOKUP(F27,Q5数据库!C:G,4,0)</f>
        <v>#N/A</v>
      </c>
      <c r="P27" s="18" t="e">
        <f>VLOOKUP(F27,Q5数据库!C:G,5,0)</f>
        <v>#N/A</v>
      </c>
      <c r="Q27" s="18"/>
    </row>
    <row r="28" spans="1:17" x14ac:dyDescent="0.25">
      <c r="A28" s="22"/>
      <c r="B28" s="55"/>
      <c r="C28" s="3"/>
      <c r="D28" s="55"/>
      <c r="E28" s="18" t="e">
        <f t="shared" si="8"/>
        <v>#VALUE!</v>
      </c>
      <c r="F28" s="18" t="str">
        <f t="shared" si="9"/>
        <v/>
      </c>
      <c r="G28" s="18" t="e">
        <f t="shared" si="10"/>
        <v>#VALUE!</v>
      </c>
      <c r="H28" s="18" t="e">
        <f t="shared" si="11"/>
        <v>#VALUE!</v>
      </c>
      <c r="I28" s="18" t="e">
        <f t="shared" si="12"/>
        <v>#VALUE!</v>
      </c>
      <c r="J28" s="18" t="e">
        <f>VLOOKUP(F28,Q5数据库!C:G,2,0)</f>
        <v>#N/A</v>
      </c>
      <c r="K28" s="18" t="e">
        <f>VLOOKUP(F28,Q5数据库!C:G,3,0)</f>
        <v>#N/A</v>
      </c>
      <c r="L28" s="18" t="e">
        <f>VLOOKUP(G28,Q5数据库!H:I,2,0)</f>
        <v>#VALUE!</v>
      </c>
      <c r="M28" s="18" t="e">
        <f>VLOOKUP(H28,Q5数据库!H:I,2,0)</f>
        <v>#VALUE!</v>
      </c>
      <c r="N28" s="18" t="e" cm="1">
        <f t="array" ref="N28">_xlfn.IFS(E28=1,((I28+50+L28/2+M28/2+150)/1000)*C28,E28=2,((I28+L28/2+2*M28/2+2*150)/1000)*C28)</f>
        <v>#VALUE!</v>
      </c>
      <c r="O28" s="18" t="e">
        <f>VLOOKUP(F28,Q5数据库!C:G,4,0)</f>
        <v>#N/A</v>
      </c>
      <c r="P28" s="18" t="e">
        <f>VLOOKUP(F28,Q5数据库!C:G,5,0)</f>
        <v>#N/A</v>
      </c>
      <c r="Q28" s="18"/>
    </row>
    <row r="29" spans="1:17" x14ac:dyDescent="0.25">
      <c r="A29" s="22"/>
      <c r="B29" s="55"/>
      <c r="C29" s="3"/>
      <c r="D29" s="55"/>
      <c r="E29" s="18" t="e">
        <f t="shared" si="8"/>
        <v>#VALUE!</v>
      </c>
      <c r="F29" s="18" t="str">
        <f t="shared" si="9"/>
        <v/>
      </c>
      <c r="G29" s="18" t="e">
        <f t="shared" si="10"/>
        <v>#VALUE!</v>
      </c>
      <c r="H29" s="18" t="e">
        <f t="shared" si="11"/>
        <v>#VALUE!</v>
      </c>
      <c r="I29" s="18" t="e">
        <f t="shared" si="12"/>
        <v>#VALUE!</v>
      </c>
      <c r="J29" s="18" t="e">
        <f>VLOOKUP(F29,Q5数据库!C:G,2,0)</f>
        <v>#N/A</v>
      </c>
      <c r="K29" s="18" t="e">
        <f>VLOOKUP(F29,Q5数据库!C:G,3,0)</f>
        <v>#N/A</v>
      </c>
      <c r="L29" s="18" t="e">
        <f>VLOOKUP(G29,Q5数据库!H:I,2,0)</f>
        <v>#VALUE!</v>
      </c>
      <c r="M29" s="18" t="e">
        <f>VLOOKUP(H29,Q5数据库!H:I,2,0)</f>
        <v>#VALUE!</v>
      </c>
      <c r="N29" s="18" t="e" cm="1">
        <f t="array" ref="N29">_xlfn.IFS(E29=1,((I29+50+L29/2+M29/2+150)/1000)*C29,E29=2,((I29+L29/2+2*M29/2+2*150)/1000)*C29)</f>
        <v>#VALUE!</v>
      </c>
      <c r="O29" s="18" t="e">
        <f>VLOOKUP(F29,Q5数据库!C:G,4,0)</f>
        <v>#N/A</v>
      </c>
      <c r="P29" s="18" t="e">
        <f>VLOOKUP(F29,Q5数据库!C:G,5,0)</f>
        <v>#N/A</v>
      </c>
      <c r="Q29" s="18"/>
    </row>
    <row r="30" spans="1:17" x14ac:dyDescent="0.25">
      <c r="A30" s="22"/>
      <c r="B30" s="55"/>
      <c r="C30" s="3"/>
      <c r="D30" s="55"/>
      <c r="E30" s="18" t="e">
        <f t="shared" si="8"/>
        <v>#VALUE!</v>
      </c>
      <c r="F30" s="18" t="str">
        <f t="shared" si="9"/>
        <v/>
      </c>
      <c r="G30" s="18" t="e">
        <f t="shared" si="10"/>
        <v>#VALUE!</v>
      </c>
      <c r="H30" s="18" t="e">
        <f t="shared" si="11"/>
        <v>#VALUE!</v>
      </c>
      <c r="I30" s="18" t="e">
        <f t="shared" si="12"/>
        <v>#VALUE!</v>
      </c>
      <c r="J30" s="18" t="e">
        <f>VLOOKUP(F30,Q5数据库!C:G,2,0)</f>
        <v>#N/A</v>
      </c>
      <c r="K30" s="18" t="e">
        <f>VLOOKUP(F30,Q5数据库!C:G,3,0)</f>
        <v>#N/A</v>
      </c>
      <c r="L30" s="18" t="e">
        <f>VLOOKUP(G30,Q5数据库!H:I,2,0)</f>
        <v>#VALUE!</v>
      </c>
      <c r="M30" s="18" t="e">
        <f>VLOOKUP(H30,Q5数据库!H:I,2,0)</f>
        <v>#VALUE!</v>
      </c>
      <c r="N30" s="18" t="e" cm="1">
        <f t="array" ref="N30">_xlfn.IFS(E30=1,((I30+50+L30/2+M30/2+150)/1000)*C30,E30=2,((I30+L30/2+2*M30/2+2*150)/1000)*C30)</f>
        <v>#VALUE!</v>
      </c>
      <c r="O30" s="18" t="e">
        <f>VLOOKUP(F30,Q5数据库!C:G,4,0)</f>
        <v>#N/A</v>
      </c>
      <c r="P30" s="18" t="e">
        <f>VLOOKUP(F30,Q5数据库!C:G,5,0)</f>
        <v>#N/A</v>
      </c>
      <c r="Q30" s="18"/>
    </row>
    <row r="31" spans="1:17" x14ac:dyDescent="0.25">
      <c r="A31" s="22"/>
      <c r="B31" s="55"/>
      <c r="C31" s="3"/>
      <c r="D31" s="55"/>
      <c r="E31" s="18" t="e">
        <f t="shared" si="8"/>
        <v>#VALUE!</v>
      </c>
      <c r="F31" s="18" t="str">
        <f t="shared" si="9"/>
        <v/>
      </c>
      <c r="G31" s="18" t="e">
        <f t="shared" si="10"/>
        <v>#VALUE!</v>
      </c>
      <c r="H31" s="18" t="e">
        <f t="shared" si="11"/>
        <v>#VALUE!</v>
      </c>
      <c r="I31" s="18" t="e">
        <f t="shared" si="12"/>
        <v>#VALUE!</v>
      </c>
      <c r="J31" s="18" t="e">
        <f>VLOOKUP(F31,Q5数据库!C:G,2,0)</f>
        <v>#N/A</v>
      </c>
      <c r="K31" s="18" t="e">
        <f>VLOOKUP(F31,Q5数据库!C:G,3,0)</f>
        <v>#N/A</v>
      </c>
      <c r="L31" s="18" t="e">
        <f>VLOOKUP(G31,Q5数据库!H:I,2,0)</f>
        <v>#VALUE!</v>
      </c>
      <c r="M31" s="18" t="e">
        <f>VLOOKUP(H31,Q5数据库!H:I,2,0)</f>
        <v>#VALUE!</v>
      </c>
      <c r="N31" s="18" t="e" cm="1">
        <f t="array" ref="N31">_xlfn.IFS(E31=1,((I31+50+L31/2+M31/2+150)/1000)*C31,E31=2,((I31+L31/2+2*M31/2+2*150)/1000)*C31)</f>
        <v>#VALUE!</v>
      </c>
      <c r="O31" s="18" t="e">
        <f>VLOOKUP(F31,Q5数据库!C:G,4,0)</f>
        <v>#N/A</v>
      </c>
      <c r="P31" s="18" t="e">
        <f>VLOOKUP(F31,Q5数据库!C:G,5,0)</f>
        <v>#N/A</v>
      </c>
      <c r="Q31" s="18"/>
    </row>
    <row r="32" spans="1:17" x14ac:dyDescent="0.25">
      <c r="A32" s="22"/>
      <c r="B32" s="55"/>
      <c r="C32" s="3"/>
      <c r="D32" s="55"/>
      <c r="E32" s="18" t="e">
        <f t="shared" si="8"/>
        <v>#VALUE!</v>
      </c>
      <c r="F32" s="18" t="str">
        <f t="shared" si="9"/>
        <v/>
      </c>
      <c r="G32" s="18" t="e">
        <f t="shared" si="10"/>
        <v>#VALUE!</v>
      </c>
      <c r="H32" s="18" t="e">
        <f t="shared" si="11"/>
        <v>#VALUE!</v>
      </c>
      <c r="I32" s="18" t="e">
        <f t="shared" si="12"/>
        <v>#VALUE!</v>
      </c>
      <c r="J32" s="18" t="e">
        <f>VLOOKUP(F32,Q5数据库!C:G,2,0)</f>
        <v>#N/A</v>
      </c>
      <c r="K32" s="18" t="e">
        <f>VLOOKUP(F32,Q5数据库!C:G,3,0)</f>
        <v>#N/A</v>
      </c>
      <c r="L32" s="18" t="e">
        <f>VLOOKUP(G32,Q5数据库!H:I,2,0)</f>
        <v>#VALUE!</v>
      </c>
      <c r="M32" s="18" t="e">
        <f>VLOOKUP(H32,Q5数据库!H:I,2,0)</f>
        <v>#VALUE!</v>
      </c>
      <c r="N32" s="18" t="e" cm="1">
        <f t="array" ref="N32">_xlfn.IFS(E32=1,((I32+50+L32/2+M32/2+150)/1000)*C32,E32=2,((I32+L32/2+2*M32/2+2*150)/1000)*C32)</f>
        <v>#VALUE!</v>
      </c>
      <c r="O32" s="18" t="e">
        <f>VLOOKUP(F32,Q5数据库!C:G,4,0)</f>
        <v>#N/A</v>
      </c>
      <c r="P32" s="18" t="e">
        <f>VLOOKUP(F32,Q5数据库!C:G,5,0)</f>
        <v>#N/A</v>
      </c>
      <c r="Q32" s="18"/>
    </row>
    <row r="33" spans="1:17" x14ac:dyDescent="0.25">
      <c r="A33" s="22"/>
      <c r="B33" s="55"/>
      <c r="C33" s="3"/>
      <c r="D33" s="55"/>
      <c r="E33" s="18" t="e">
        <f t="shared" si="8"/>
        <v>#VALUE!</v>
      </c>
      <c r="F33" s="18" t="str">
        <f t="shared" si="9"/>
        <v/>
      </c>
      <c r="G33" s="18" t="e">
        <f t="shared" si="10"/>
        <v>#VALUE!</v>
      </c>
      <c r="H33" s="18" t="e">
        <f t="shared" si="11"/>
        <v>#VALUE!</v>
      </c>
      <c r="I33" s="18" t="e">
        <f t="shared" si="12"/>
        <v>#VALUE!</v>
      </c>
      <c r="J33" s="18" t="e">
        <f>VLOOKUP(F33,Q5数据库!C:G,2,0)</f>
        <v>#N/A</v>
      </c>
      <c r="K33" s="18" t="e">
        <f>VLOOKUP(F33,Q5数据库!C:G,3,0)</f>
        <v>#N/A</v>
      </c>
      <c r="L33" s="18" t="e">
        <f>VLOOKUP(G33,Q5数据库!H:I,2,0)</f>
        <v>#VALUE!</v>
      </c>
      <c r="M33" s="18" t="e">
        <f>VLOOKUP(H33,Q5数据库!H:I,2,0)</f>
        <v>#VALUE!</v>
      </c>
      <c r="N33" s="18" t="e" cm="1">
        <f t="array" ref="N33">_xlfn.IFS(E33=1,((I33+50+L33/2+M33/2+150)/1000)*C33,E33=2,((I33+L33/2+2*M33/2+2*150)/1000)*C33)</f>
        <v>#VALUE!</v>
      </c>
      <c r="O33" s="18" t="e">
        <f>VLOOKUP(F33,Q5数据库!C:G,4,0)</f>
        <v>#N/A</v>
      </c>
      <c r="P33" s="18" t="e">
        <f>VLOOKUP(F33,Q5数据库!C:G,5,0)</f>
        <v>#N/A</v>
      </c>
      <c r="Q33" s="18"/>
    </row>
    <row r="34" spans="1:17" x14ac:dyDescent="0.25">
      <c r="A34" s="22"/>
      <c r="B34" s="55"/>
      <c r="C34" s="3"/>
      <c r="D34" s="55"/>
      <c r="E34" s="18" t="e">
        <f t="shared" si="8"/>
        <v>#VALUE!</v>
      </c>
      <c r="F34" s="18" t="str">
        <f t="shared" si="9"/>
        <v/>
      </c>
      <c r="G34" s="18" t="e">
        <f t="shared" si="10"/>
        <v>#VALUE!</v>
      </c>
      <c r="H34" s="18" t="e">
        <f t="shared" si="11"/>
        <v>#VALUE!</v>
      </c>
      <c r="I34" s="18" t="e">
        <f t="shared" si="12"/>
        <v>#VALUE!</v>
      </c>
      <c r="J34" s="18" t="e">
        <f>VLOOKUP(F34,Q5数据库!C:G,2,0)</f>
        <v>#N/A</v>
      </c>
      <c r="K34" s="18" t="e">
        <f>VLOOKUP(F34,Q5数据库!C:G,3,0)</f>
        <v>#N/A</v>
      </c>
      <c r="L34" s="18" t="e">
        <f>VLOOKUP(G34,Q5数据库!H:I,2,0)</f>
        <v>#VALUE!</v>
      </c>
      <c r="M34" s="18" t="e">
        <f>VLOOKUP(H34,Q5数据库!H:I,2,0)</f>
        <v>#VALUE!</v>
      </c>
      <c r="N34" s="18" t="e" cm="1">
        <f t="array" ref="N34">_xlfn.IFS(E34=1,((I34+50+L34/2+M34/2+150)/1000)*C34,E34=2,((I34+L34/2+2*M34/2+2*150)/1000)*C34)</f>
        <v>#VALUE!</v>
      </c>
      <c r="O34" s="18" t="e">
        <f>VLOOKUP(F34,Q5数据库!C:G,4,0)</f>
        <v>#N/A</v>
      </c>
      <c r="P34" s="18" t="e">
        <f>VLOOKUP(F34,Q5数据库!C:G,5,0)</f>
        <v>#N/A</v>
      </c>
      <c r="Q34" s="18"/>
    </row>
    <row r="35" spans="1:17" x14ac:dyDescent="0.25">
      <c r="A35" s="22"/>
      <c r="B35" s="55"/>
      <c r="C35" s="3"/>
      <c r="D35" s="55"/>
      <c r="E35" s="18" t="e">
        <f t="shared" si="8"/>
        <v>#VALUE!</v>
      </c>
      <c r="F35" s="18" t="str">
        <f t="shared" si="9"/>
        <v/>
      </c>
      <c r="G35" s="18" t="e">
        <f t="shared" si="10"/>
        <v>#VALUE!</v>
      </c>
      <c r="H35" s="18" t="e">
        <f t="shared" si="11"/>
        <v>#VALUE!</v>
      </c>
      <c r="I35" s="18" t="e">
        <f t="shared" si="12"/>
        <v>#VALUE!</v>
      </c>
      <c r="J35" s="18" t="e">
        <f>VLOOKUP(F35,Q5数据库!C:G,2,0)</f>
        <v>#N/A</v>
      </c>
      <c r="K35" s="18" t="e">
        <f>VLOOKUP(F35,Q5数据库!C:G,3,0)</f>
        <v>#N/A</v>
      </c>
      <c r="L35" s="18" t="e">
        <f>VLOOKUP(G35,Q5数据库!H:I,2,0)</f>
        <v>#VALUE!</v>
      </c>
      <c r="M35" s="18" t="e">
        <f>VLOOKUP(H35,Q5数据库!H:I,2,0)</f>
        <v>#VALUE!</v>
      </c>
      <c r="N35" s="18" t="e" cm="1">
        <f t="array" ref="N35">_xlfn.IFS(E35=1,((I35+50+L35/2+M35/2+150)/1000)*C35,E35=2,((I35+L35/2+2*M35/2+2*150)/1000)*C35)</f>
        <v>#VALUE!</v>
      </c>
      <c r="O35" s="18" t="e">
        <f>VLOOKUP(F35,Q5数据库!C:G,4,0)</f>
        <v>#N/A</v>
      </c>
      <c r="P35" s="18" t="e">
        <f>VLOOKUP(F35,Q5数据库!C:G,5,0)</f>
        <v>#N/A</v>
      </c>
      <c r="Q35" s="18"/>
    </row>
    <row r="36" spans="1:17" x14ac:dyDescent="0.25">
      <c r="A36" s="22"/>
      <c r="B36" s="55"/>
      <c r="C36" s="3"/>
      <c r="D36" s="55"/>
      <c r="E36" s="18" t="e">
        <f t="shared" si="8"/>
        <v>#VALUE!</v>
      </c>
      <c r="F36" s="18" t="str">
        <f t="shared" si="9"/>
        <v/>
      </c>
      <c r="G36" s="18" t="e">
        <f t="shared" si="10"/>
        <v>#VALUE!</v>
      </c>
      <c r="H36" s="18" t="e">
        <f t="shared" si="11"/>
        <v>#VALUE!</v>
      </c>
      <c r="I36" s="18" t="e">
        <f t="shared" si="12"/>
        <v>#VALUE!</v>
      </c>
      <c r="J36" s="18" t="e">
        <f>VLOOKUP(F36,Q5数据库!C:G,2,0)</f>
        <v>#N/A</v>
      </c>
      <c r="K36" s="18" t="e">
        <f>VLOOKUP(F36,Q5数据库!C:G,3,0)</f>
        <v>#N/A</v>
      </c>
      <c r="L36" s="18" t="e">
        <f>VLOOKUP(G36,Q5数据库!H:I,2,0)</f>
        <v>#VALUE!</v>
      </c>
      <c r="M36" s="18" t="e">
        <f>VLOOKUP(H36,Q5数据库!H:I,2,0)</f>
        <v>#VALUE!</v>
      </c>
      <c r="N36" s="18" t="e" cm="1">
        <f t="array" ref="N36">_xlfn.IFS(E36=1,((I36+50+L36/2+M36/2+150)/1000)*C36,E36=2,((I36+L36/2+2*M36/2+2*150)/1000)*C36)</f>
        <v>#VALUE!</v>
      </c>
      <c r="O36" s="18" t="e">
        <f>VLOOKUP(F36,Q5数据库!C:G,4,0)</f>
        <v>#N/A</v>
      </c>
      <c r="P36" s="18" t="e">
        <f>VLOOKUP(F36,Q5数据库!C:G,5,0)</f>
        <v>#N/A</v>
      </c>
      <c r="Q36" s="18"/>
    </row>
    <row r="37" spans="1:17" x14ac:dyDescent="0.25">
      <c r="A37" s="22"/>
      <c r="B37" s="55"/>
      <c r="C37" s="3"/>
      <c r="D37" s="55"/>
      <c r="E37" s="18" t="e">
        <f t="shared" si="8"/>
        <v>#VALUE!</v>
      </c>
      <c r="F37" s="18" t="str">
        <f t="shared" si="9"/>
        <v/>
      </c>
      <c r="G37" s="18" t="e">
        <f t="shared" si="10"/>
        <v>#VALUE!</v>
      </c>
      <c r="H37" s="18" t="e">
        <f t="shared" si="11"/>
        <v>#VALUE!</v>
      </c>
      <c r="I37" s="18" t="e">
        <f t="shared" si="12"/>
        <v>#VALUE!</v>
      </c>
      <c r="J37" s="18" t="e">
        <f>VLOOKUP(F37,Q5数据库!C:G,2,0)</f>
        <v>#N/A</v>
      </c>
      <c r="K37" s="18" t="e">
        <f>VLOOKUP(F37,Q5数据库!C:G,3,0)</f>
        <v>#N/A</v>
      </c>
      <c r="L37" s="18" t="e">
        <f>VLOOKUP(G37,Q5数据库!H:I,2,0)</f>
        <v>#VALUE!</v>
      </c>
      <c r="M37" s="18" t="e">
        <f>VLOOKUP(H37,Q5数据库!H:I,2,0)</f>
        <v>#VALUE!</v>
      </c>
      <c r="N37" s="18" t="e" cm="1">
        <f t="array" ref="N37">_xlfn.IFS(E37=1,((I37+50+L37/2+M37/2+150)/1000)*C37,E37=2,((I37+L37/2+2*M37/2+2*150)/1000)*C37)</f>
        <v>#VALUE!</v>
      </c>
      <c r="O37" s="18" t="e">
        <f>VLOOKUP(F37,Q5数据库!C:G,4,0)</f>
        <v>#N/A</v>
      </c>
      <c r="P37" s="18" t="e">
        <f>VLOOKUP(F37,Q5数据库!C:G,5,0)</f>
        <v>#N/A</v>
      </c>
      <c r="Q37" s="18"/>
    </row>
    <row r="38" spans="1:17" x14ac:dyDescent="0.25">
      <c r="A38" s="22"/>
      <c r="B38" s="55"/>
      <c r="C38" s="3"/>
      <c r="D38" s="55"/>
      <c r="E38" s="18" t="e">
        <f t="shared" si="8"/>
        <v>#VALUE!</v>
      </c>
      <c r="F38" s="18" t="str">
        <f t="shared" si="9"/>
        <v/>
      </c>
      <c r="G38" s="18" t="e">
        <f t="shared" si="10"/>
        <v>#VALUE!</v>
      </c>
      <c r="H38" s="18" t="e">
        <f t="shared" si="11"/>
        <v>#VALUE!</v>
      </c>
      <c r="I38" s="18" t="e">
        <f t="shared" si="12"/>
        <v>#VALUE!</v>
      </c>
      <c r="J38" s="18" t="e">
        <f>VLOOKUP(F38,Q5数据库!C:G,2,0)</f>
        <v>#N/A</v>
      </c>
      <c r="K38" s="18" t="e">
        <f>VLOOKUP(F38,Q5数据库!C:G,3,0)</f>
        <v>#N/A</v>
      </c>
      <c r="L38" s="18" t="e">
        <f>VLOOKUP(G38,Q5数据库!H:I,2,0)</f>
        <v>#VALUE!</v>
      </c>
      <c r="M38" s="18" t="e">
        <f>VLOOKUP(H38,Q5数据库!H:I,2,0)</f>
        <v>#VALUE!</v>
      </c>
      <c r="N38" s="18" t="e" cm="1">
        <f t="array" ref="N38">_xlfn.IFS(E38=1,((I38+50+L38/2+M38/2+150)/1000)*C38,E38=2,((I38+L38/2+2*M38/2+2*150)/1000)*C38)</f>
        <v>#VALUE!</v>
      </c>
      <c r="O38" s="18" t="e">
        <f>VLOOKUP(F38,Q5数据库!C:G,4,0)</f>
        <v>#N/A</v>
      </c>
      <c r="P38" s="18" t="e">
        <f>VLOOKUP(F38,Q5数据库!C:G,5,0)</f>
        <v>#N/A</v>
      </c>
      <c r="Q38" s="18"/>
    </row>
    <row r="39" spans="1:17" x14ac:dyDescent="0.25">
      <c r="A39" s="22"/>
      <c r="B39" s="55"/>
      <c r="C39" s="3"/>
      <c r="D39" s="55"/>
      <c r="E39" s="18" t="e">
        <f t="shared" si="8"/>
        <v>#VALUE!</v>
      </c>
      <c r="F39" s="18" t="str">
        <f t="shared" si="9"/>
        <v/>
      </c>
      <c r="G39" s="18" t="e">
        <f t="shared" si="10"/>
        <v>#VALUE!</v>
      </c>
      <c r="H39" s="18" t="e">
        <f t="shared" si="11"/>
        <v>#VALUE!</v>
      </c>
      <c r="I39" s="18" t="e">
        <f t="shared" si="12"/>
        <v>#VALUE!</v>
      </c>
      <c r="J39" s="18" t="e">
        <f>VLOOKUP(F39,Q5数据库!C:G,2,0)</f>
        <v>#N/A</v>
      </c>
      <c r="K39" s="18" t="e">
        <f>VLOOKUP(F39,Q5数据库!C:G,3,0)</f>
        <v>#N/A</v>
      </c>
      <c r="L39" s="18" t="e">
        <f>VLOOKUP(G39,Q5数据库!H:I,2,0)</f>
        <v>#VALUE!</v>
      </c>
      <c r="M39" s="18" t="e">
        <f>VLOOKUP(H39,Q5数据库!H:I,2,0)</f>
        <v>#VALUE!</v>
      </c>
      <c r="N39" s="18" t="e" cm="1">
        <f t="array" ref="N39">_xlfn.IFS(E39=1,((I39+50+L39/2+M39/2+150)/1000)*C39,E39=2,((I39+L39/2+2*M39/2+2*150)/1000)*C39)</f>
        <v>#VALUE!</v>
      </c>
      <c r="O39" s="18" t="e">
        <f>VLOOKUP(F39,Q5数据库!C:G,4,0)</f>
        <v>#N/A</v>
      </c>
      <c r="P39" s="18" t="e">
        <f>VLOOKUP(F39,Q5数据库!C:G,5,0)</f>
        <v>#N/A</v>
      </c>
      <c r="Q39" s="18"/>
    </row>
    <row r="40" spans="1:17" x14ac:dyDescent="0.25">
      <c r="A40" s="22"/>
      <c r="B40" s="55"/>
      <c r="C40" s="3"/>
      <c r="D40" s="55"/>
      <c r="E40" s="18" t="e">
        <f t="shared" si="8"/>
        <v>#VALUE!</v>
      </c>
      <c r="F40" s="18" t="str">
        <f t="shared" si="9"/>
        <v/>
      </c>
      <c r="G40" s="18" t="e">
        <f t="shared" si="10"/>
        <v>#VALUE!</v>
      </c>
      <c r="H40" s="18" t="e">
        <f t="shared" si="11"/>
        <v>#VALUE!</v>
      </c>
      <c r="I40" s="18" t="e">
        <f t="shared" si="12"/>
        <v>#VALUE!</v>
      </c>
      <c r="J40" s="18" t="e">
        <f>VLOOKUP(F40,Q5数据库!C:G,2,0)</f>
        <v>#N/A</v>
      </c>
      <c r="K40" s="18" t="e">
        <f>VLOOKUP(F40,Q5数据库!C:G,3,0)</f>
        <v>#N/A</v>
      </c>
      <c r="L40" s="18" t="e">
        <f>VLOOKUP(G40,Q5数据库!H:I,2,0)</f>
        <v>#VALUE!</v>
      </c>
      <c r="M40" s="18" t="e">
        <f>VLOOKUP(H40,Q5数据库!H:I,2,0)</f>
        <v>#VALUE!</v>
      </c>
      <c r="N40" s="18" t="e" cm="1">
        <f t="array" ref="N40">_xlfn.IFS(E40=1,((I40+50+L40/2+M40/2+150)/1000)*C40,E40=2,((I40+L40/2+2*M40/2+2*150)/1000)*C40)</f>
        <v>#VALUE!</v>
      </c>
      <c r="O40" s="18" t="e">
        <f>VLOOKUP(F40,Q5数据库!C:G,4,0)</f>
        <v>#N/A</v>
      </c>
      <c r="P40" s="18" t="e">
        <f>VLOOKUP(F40,Q5数据库!C:G,5,0)</f>
        <v>#N/A</v>
      </c>
      <c r="Q40" s="18"/>
    </row>
    <row r="41" spans="1:17" x14ac:dyDescent="0.25">
      <c r="A41" s="22"/>
      <c r="B41" s="55"/>
      <c r="C41" s="3"/>
      <c r="D41" s="55"/>
      <c r="E41" s="18" t="e">
        <f t="shared" si="8"/>
        <v>#VALUE!</v>
      </c>
      <c r="F41" s="18" t="str">
        <f t="shared" si="9"/>
        <v/>
      </c>
      <c r="G41" s="18" t="e">
        <f t="shared" si="10"/>
        <v>#VALUE!</v>
      </c>
      <c r="H41" s="18" t="e">
        <f t="shared" si="11"/>
        <v>#VALUE!</v>
      </c>
      <c r="I41" s="18" t="e">
        <f t="shared" si="12"/>
        <v>#VALUE!</v>
      </c>
      <c r="J41" s="18" t="e">
        <f>VLOOKUP(F41,Q5数据库!C:G,2,0)</f>
        <v>#N/A</v>
      </c>
      <c r="K41" s="18" t="e">
        <f>VLOOKUP(F41,Q5数据库!C:G,3,0)</f>
        <v>#N/A</v>
      </c>
      <c r="L41" s="18" t="e">
        <f>VLOOKUP(G41,Q5数据库!H:I,2,0)</f>
        <v>#VALUE!</v>
      </c>
      <c r="M41" s="18" t="e">
        <f>VLOOKUP(H41,Q5数据库!H:I,2,0)</f>
        <v>#VALUE!</v>
      </c>
      <c r="N41" s="18" t="e" cm="1">
        <f t="array" ref="N41">_xlfn.IFS(E41=1,((I41+50+L41/2+M41/2+150)/1000)*C41,E41=2,((I41+L41/2+2*M41/2+2*150)/1000)*C41)</f>
        <v>#VALUE!</v>
      </c>
      <c r="O41" s="18" t="e">
        <f>VLOOKUP(F41,Q5数据库!C:G,4,0)</f>
        <v>#N/A</v>
      </c>
      <c r="P41" s="18" t="e">
        <f>VLOOKUP(F41,Q5数据库!C:G,5,0)</f>
        <v>#N/A</v>
      </c>
      <c r="Q41" s="18"/>
    </row>
    <row r="42" spans="1:17" x14ac:dyDescent="0.25">
      <c r="A42" s="22"/>
      <c r="B42" s="55"/>
      <c r="C42" s="3"/>
      <c r="D42" s="55"/>
      <c r="E42" s="18" t="e">
        <f t="shared" si="8"/>
        <v>#VALUE!</v>
      </c>
      <c r="F42" s="18" t="str">
        <f t="shared" si="9"/>
        <v/>
      </c>
      <c r="G42" s="18" t="e">
        <f t="shared" si="10"/>
        <v>#VALUE!</v>
      </c>
      <c r="H42" s="18" t="e">
        <f t="shared" si="11"/>
        <v>#VALUE!</v>
      </c>
      <c r="I42" s="18" t="e">
        <f t="shared" si="12"/>
        <v>#VALUE!</v>
      </c>
      <c r="J42" s="18" t="e">
        <f>VLOOKUP(F42,Q5数据库!C:G,2,0)</f>
        <v>#N/A</v>
      </c>
      <c r="K42" s="18" t="e">
        <f>VLOOKUP(F42,Q5数据库!C:G,3,0)</f>
        <v>#N/A</v>
      </c>
      <c r="L42" s="18" t="e">
        <f>VLOOKUP(G42,Q5数据库!H:I,2,0)</f>
        <v>#VALUE!</v>
      </c>
      <c r="M42" s="18" t="e">
        <f>VLOOKUP(H42,Q5数据库!H:I,2,0)</f>
        <v>#VALUE!</v>
      </c>
      <c r="N42" s="18" t="e" cm="1">
        <f t="array" ref="N42">_xlfn.IFS(E42=1,((I42+50+L42/2+M42/2+150)/1000)*C42,E42=2,((I42+L42/2+2*M42/2+2*150)/1000)*C42)</f>
        <v>#VALUE!</v>
      </c>
      <c r="O42" s="18" t="e">
        <f>VLOOKUP(F42,Q5数据库!C:G,4,0)</f>
        <v>#N/A</v>
      </c>
      <c r="P42" s="18" t="e">
        <f>VLOOKUP(F42,Q5数据库!C:G,5,0)</f>
        <v>#N/A</v>
      </c>
      <c r="Q42" s="18"/>
    </row>
    <row r="43" spans="1:17" x14ac:dyDescent="0.25">
      <c r="A43" s="22"/>
      <c r="B43" s="55"/>
      <c r="C43" s="3"/>
      <c r="D43" s="55"/>
      <c r="E43" s="18" t="e">
        <f t="shared" si="8"/>
        <v>#VALUE!</v>
      </c>
      <c r="F43" s="18" t="str">
        <f t="shared" si="9"/>
        <v/>
      </c>
      <c r="G43" s="18" t="e">
        <f t="shared" si="10"/>
        <v>#VALUE!</v>
      </c>
      <c r="H43" s="18" t="e">
        <f t="shared" si="11"/>
        <v>#VALUE!</v>
      </c>
      <c r="I43" s="18" t="e">
        <f t="shared" si="12"/>
        <v>#VALUE!</v>
      </c>
      <c r="J43" s="18" t="e">
        <f>VLOOKUP(F43,Q5数据库!C:G,2,0)</f>
        <v>#N/A</v>
      </c>
      <c r="K43" s="18" t="e">
        <f>VLOOKUP(F43,Q5数据库!C:G,3,0)</f>
        <v>#N/A</v>
      </c>
      <c r="L43" s="18" t="e">
        <f>VLOOKUP(G43,Q5数据库!H:I,2,0)</f>
        <v>#VALUE!</v>
      </c>
      <c r="M43" s="18" t="e">
        <f>VLOOKUP(H43,Q5数据库!H:I,2,0)</f>
        <v>#VALUE!</v>
      </c>
      <c r="N43" s="18" t="e" cm="1">
        <f t="array" ref="N43">_xlfn.IFS(E43=1,((I43+50+L43/2+M43/2+150)/1000)*C43,E43=2,((I43+L43/2+2*M43/2+2*150)/1000)*C43)</f>
        <v>#VALUE!</v>
      </c>
      <c r="O43" s="18" t="e">
        <f>VLOOKUP(F43,Q5数据库!C:G,4,0)</f>
        <v>#N/A</v>
      </c>
      <c r="P43" s="18" t="e">
        <f>VLOOKUP(F43,Q5数据库!C:G,5,0)</f>
        <v>#N/A</v>
      </c>
      <c r="Q43" s="18"/>
    </row>
    <row r="44" spans="1:17" x14ac:dyDescent="0.25">
      <c r="A44" s="22"/>
      <c r="B44" s="55"/>
      <c r="C44" s="3"/>
      <c r="D44" s="55"/>
      <c r="E44" s="18" t="e">
        <f t="shared" si="8"/>
        <v>#VALUE!</v>
      </c>
      <c r="F44" s="18" t="str">
        <f t="shared" si="9"/>
        <v/>
      </c>
      <c r="G44" s="18" t="e">
        <f t="shared" si="10"/>
        <v>#VALUE!</v>
      </c>
      <c r="H44" s="18" t="e">
        <f t="shared" si="11"/>
        <v>#VALUE!</v>
      </c>
      <c r="I44" s="18" t="e">
        <f t="shared" si="12"/>
        <v>#VALUE!</v>
      </c>
      <c r="J44" s="18" t="e">
        <f>VLOOKUP(F44,Q5数据库!C:G,2,0)</f>
        <v>#N/A</v>
      </c>
      <c r="K44" s="18" t="e">
        <f>VLOOKUP(F44,Q5数据库!C:G,3,0)</f>
        <v>#N/A</v>
      </c>
      <c r="L44" s="18" t="e">
        <f>VLOOKUP(G44,Q5数据库!H:I,2,0)</f>
        <v>#VALUE!</v>
      </c>
      <c r="M44" s="18" t="e">
        <f>VLOOKUP(H44,Q5数据库!H:I,2,0)</f>
        <v>#VALUE!</v>
      </c>
      <c r="N44" s="18" t="e" cm="1">
        <f t="array" ref="N44">_xlfn.IFS(E44=1,((I44+50+L44/2+M44/2+150)/1000)*C44,E44=2,((I44+L44/2+2*M44/2+2*150)/1000)*C44)</f>
        <v>#VALUE!</v>
      </c>
      <c r="O44" s="18" t="e">
        <f>VLOOKUP(F44,Q5数据库!C:G,4,0)</f>
        <v>#N/A</v>
      </c>
      <c r="P44" s="18" t="e">
        <f>VLOOKUP(F44,Q5数据库!C:G,5,0)</f>
        <v>#N/A</v>
      </c>
      <c r="Q44" s="18"/>
    </row>
    <row r="45" spans="1:17" x14ac:dyDescent="0.25">
      <c r="A45" s="22"/>
      <c r="B45" s="55"/>
      <c r="C45" s="3"/>
      <c r="D45" s="55"/>
      <c r="E45" s="18" t="e">
        <f t="shared" si="8"/>
        <v>#VALUE!</v>
      </c>
      <c r="F45" s="18" t="str">
        <f t="shared" si="9"/>
        <v/>
      </c>
      <c r="G45" s="18" t="e">
        <f t="shared" si="10"/>
        <v>#VALUE!</v>
      </c>
      <c r="H45" s="18" t="e">
        <f t="shared" si="11"/>
        <v>#VALUE!</v>
      </c>
      <c r="I45" s="18" t="e">
        <f t="shared" si="12"/>
        <v>#VALUE!</v>
      </c>
      <c r="J45" s="18" t="e">
        <f>VLOOKUP(F45,Q5数据库!C:G,2,0)</f>
        <v>#N/A</v>
      </c>
      <c r="K45" s="18" t="e">
        <f>VLOOKUP(F45,Q5数据库!C:G,3,0)</f>
        <v>#N/A</v>
      </c>
      <c r="L45" s="18" t="e">
        <f>VLOOKUP(G45,Q5数据库!H:I,2,0)</f>
        <v>#VALUE!</v>
      </c>
      <c r="M45" s="18" t="e">
        <f>VLOOKUP(H45,Q5数据库!H:I,2,0)</f>
        <v>#VALUE!</v>
      </c>
      <c r="N45" s="18" t="e" cm="1">
        <f t="array" ref="N45">_xlfn.IFS(E45=1,((I45+50+L45/2+M45/2+150)/1000)*C45,E45=2,((I45+L45/2+2*M45/2+2*150)/1000)*C45)</f>
        <v>#VALUE!</v>
      </c>
      <c r="O45" s="18" t="e">
        <f>VLOOKUP(F45,Q5数据库!C:G,4,0)</f>
        <v>#N/A</v>
      </c>
      <c r="P45" s="18" t="e">
        <f>VLOOKUP(F45,Q5数据库!C:G,5,0)</f>
        <v>#N/A</v>
      </c>
      <c r="Q45" s="18"/>
    </row>
    <row r="46" spans="1:17" x14ac:dyDescent="0.25">
      <c r="A46" s="22"/>
      <c r="B46" s="55"/>
      <c r="C46" s="3"/>
      <c r="D46" s="55"/>
      <c r="E46" s="18" t="e">
        <f t="shared" si="8"/>
        <v>#VALUE!</v>
      </c>
      <c r="F46" s="18" t="str">
        <f t="shared" si="9"/>
        <v/>
      </c>
      <c r="G46" s="18" t="e">
        <f t="shared" si="10"/>
        <v>#VALUE!</v>
      </c>
      <c r="H46" s="18" t="e">
        <f t="shared" si="11"/>
        <v>#VALUE!</v>
      </c>
      <c r="I46" s="18" t="e">
        <f t="shared" si="12"/>
        <v>#VALUE!</v>
      </c>
      <c r="J46" s="18" t="e">
        <f>VLOOKUP(F46,Q5数据库!C:G,2,0)</f>
        <v>#N/A</v>
      </c>
      <c r="K46" s="18" t="e">
        <f>VLOOKUP(F46,Q5数据库!C:G,3,0)</f>
        <v>#N/A</v>
      </c>
      <c r="L46" s="18" t="e">
        <f>VLOOKUP(G46,Q5数据库!H:I,2,0)</f>
        <v>#VALUE!</v>
      </c>
      <c r="M46" s="18" t="e">
        <f>VLOOKUP(H46,Q5数据库!H:I,2,0)</f>
        <v>#VALUE!</v>
      </c>
      <c r="N46" s="18" t="e" cm="1">
        <f t="array" ref="N46">_xlfn.IFS(E46=1,((I46+50+L46/2+M46/2+150)/1000)*C46,E46=2,((I46+L46/2+2*M46/2+2*150)/1000)*C46)</f>
        <v>#VALUE!</v>
      </c>
      <c r="O46" s="18" t="e">
        <f>VLOOKUP(F46,Q5数据库!C:G,4,0)</f>
        <v>#N/A</v>
      </c>
      <c r="P46" s="18" t="e">
        <f>VLOOKUP(F46,Q5数据库!C:G,5,0)</f>
        <v>#N/A</v>
      </c>
      <c r="Q46" s="18"/>
    </row>
    <row r="47" spans="1:17" x14ac:dyDescent="0.25">
      <c r="A47" s="22"/>
      <c r="B47" s="55"/>
      <c r="C47" s="3"/>
      <c r="D47" s="55"/>
      <c r="E47" s="18" t="e">
        <f t="shared" si="8"/>
        <v>#VALUE!</v>
      </c>
      <c r="F47" s="18" t="str">
        <f t="shared" si="9"/>
        <v/>
      </c>
      <c r="G47" s="18" t="e">
        <f t="shared" si="10"/>
        <v>#VALUE!</v>
      </c>
      <c r="H47" s="18" t="e">
        <f t="shared" si="11"/>
        <v>#VALUE!</v>
      </c>
      <c r="I47" s="18" t="e">
        <f t="shared" si="12"/>
        <v>#VALUE!</v>
      </c>
      <c r="J47" s="18" t="e">
        <f>VLOOKUP(F47,Q5数据库!C:G,2,0)</f>
        <v>#N/A</v>
      </c>
      <c r="K47" s="18" t="e">
        <f>VLOOKUP(F47,Q5数据库!C:G,3,0)</f>
        <v>#N/A</v>
      </c>
      <c r="L47" s="18" t="e">
        <f>VLOOKUP(G47,Q5数据库!H:I,2,0)</f>
        <v>#VALUE!</v>
      </c>
      <c r="M47" s="18" t="e">
        <f>VLOOKUP(H47,Q5数据库!H:I,2,0)</f>
        <v>#VALUE!</v>
      </c>
      <c r="N47" s="18" t="e" cm="1">
        <f t="array" ref="N47">_xlfn.IFS(E47=1,((I47+50+L47/2+M47/2+150)/1000)*C47,E47=2,((I47+L47/2+2*M47/2+2*150)/1000)*C47)</f>
        <v>#VALUE!</v>
      </c>
      <c r="O47" s="18" t="e">
        <f>VLOOKUP(F47,Q5数据库!C:G,4,0)</f>
        <v>#N/A</v>
      </c>
      <c r="P47" s="18" t="e">
        <f>VLOOKUP(F47,Q5数据库!C:G,5,0)</f>
        <v>#N/A</v>
      </c>
      <c r="Q47" s="18"/>
    </row>
    <row r="48" spans="1:17" x14ac:dyDescent="0.25">
      <c r="A48" s="22"/>
      <c r="B48" s="55"/>
      <c r="C48" s="3"/>
      <c r="D48" s="55"/>
      <c r="E48" s="18" t="e">
        <f t="shared" si="8"/>
        <v>#VALUE!</v>
      </c>
      <c r="F48" s="18" t="str">
        <f t="shared" si="9"/>
        <v/>
      </c>
      <c r="G48" s="18" t="e">
        <f t="shared" si="10"/>
        <v>#VALUE!</v>
      </c>
      <c r="H48" s="18" t="e">
        <f t="shared" si="11"/>
        <v>#VALUE!</v>
      </c>
      <c r="I48" s="18" t="e">
        <f t="shared" si="12"/>
        <v>#VALUE!</v>
      </c>
      <c r="J48" s="18" t="e">
        <f>VLOOKUP(F48,Q5数据库!C:G,2,0)</f>
        <v>#N/A</v>
      </c>
      <c r="K48" s="18" t="e">
        <f>VLOOKUP(F48,Q5数据库!C:G,3,0)</f>
        <v>#N/A</v>
      </c>
      <c r="L48" s="18" t="e">
        <f>VLOOKUP(G48,Q5数据库!H:I,2,0)</f>
        <v>#VALUE!</v>
      </c>
      <c r="M48" s="18" t="e">
        <f>VLOOKUP(H48,Q5数据库!H:I,2,0)</f>
        <v>#VALUE!</v>
      </c>
      <c r="N48" s="18" t="e" cm="1">
        <f t="array" ref="N48">_xlfn.IFS(E48=1,((I48+50+L48/2+M48/2+150)/1000)*C48,E48=2,((I48+L48/2+2*M48/2+2*150)/1000)*C48)</f>
        <v>#VALUE!</v>
      </c>
      <c r="O48" s="18" t="e">
        <f>VLOOKUP(F48,Q5数据库!C:G,4,0)</f>
        <v>#N/A</v>
      </c>
      <c r="P48" s="18" t="e">
        <f>VLOOKUP(F48,Q5数据库!C:G,5,0)</f>
        <v>#N/A</v>
      </c>
      <c r="Q48" s="18"/>
    </row>
    <row r="49" spans="1:17" x14ac:dyDescent="0.25">
      <c r="A49" s="22"/>
      <c r="B49" s="55"/>
      <c r="C49" s="3"/>
      <c r="D49" s="55"/>
      <c r="E49" s="18" t="e">
        <f t="shared" si="8"/>
        <v>#VALUE!</v>
      </c>
      <c r="F49" s="18" t="str">
        <f t="shared" si="9"/>
        <v/>
      </c>
      <c r="G49" s="18" t="e">
        <f t="shared" si="10"/>
        <v>#VALUE!</v>
      </c>
      <c r="H49" s="18" t="e">
        <f t="shared" si="11"/>
        <v>#VALUE!</v>
      </c>
      <c r="I49" s="18" t="e">
        <f t="shared" si="12"/>
        <v>#VALUE!</v>
      </c>
      <c r="J49" s="18" t="e">
        <f>VLOOKUP(F49,Q5数据库!C:G,2,0)</f>
        <v>#N/A</v>
      </c>
      <c r="K49" s="18" t="e">
        <f>VLOOKUP(F49,Q5数据库!C:G,3,0)</f>
        <v>#N/A</v>
      </c>
      <c r="L49" s="18" t="e">
        <f>VLOOKUP(G49,Q5数据库!H:I,2,0)</f>
        <v>#VALUE!</v>
      </c>
      <c r="M49" s="18" t="e">
        <f>VLOOKUP(H49,Q5数据库!H:I,2,0)</f>
        <v>#VALUE!</v>
      </c>
      <c r="N49" s="18" t="e" cm="1">
        <f t="array" ref="N49">_xlfn.IFS(E49=1,((I49+50+L49/2+M49/2+150)/1000)*C49,E49=2,((I49+L49/2+2*M49/2+2*150)/1000)*C49)</f>
        <v>#VALUE!</v>
      </c>
      <c r="O49" s="18" t="e">
        <f>VLOOKUP(F49,Q5数据库!C:G,4,0)</f>
        <v>#N/A</v>
      </c>
      <c r="P49" s="18" t="e">
        <f>VLOOKUP(F49,Q5数据库!C:G,5,0)</f>
        <v>#N/A</v>
      </c>
      <c r="Q49" s="18"/>
    </row>
    <row r="50" spans="1:17" x14ac:dyDescent="0.25">
      <c r="A50" s="22"/>
      <c r="B50" s="55"/>
      <c r="C50" s="3"/>
      <c r="D50" s="55"/>
      <c r="E50" s="18" t="e">
        <f t="shared" si="8"/>
        <v>#VALUE!</v>
      </c>
      <c r="F50" s="18" t="str">
        <f t="shared" si="9"/>
        <v/>
      </c>
      <c r="G50" s="18" t="e">
        <f t="shared" si="10"/>
        <v>#VALUE!</v>
      </c>
      <c r="H50" s="18" t="e">
        <f t="shared" si="11"/>
        <v>#VALUE!</v>
      </c>
      <c r="I50" s="18" t="e">
        <f t="shared" si="12"/>
        <v>#VALUE!</v>
      </c>
      <c r="J50" s="18" t="e">
        <f>VLOOKUP(F50,Q5数据库!C:G,2,0)</f>
        <v>#N/A</v>
      </c>
      <c r="K50" s="18" t="e">
        <f>VLOOKUP(F50,Q5数据库!C:G,3,0)</f>
        <v>#N/A</v>
      </c>
      <c r="L50" s="18" t="e">
        <f>VLOOKUP(G50,Q5数据库!H:I,2,0)</f>
        <v>#VALUE!</v>
      </c>
      <c r="M50" s="18" t="e">
        <f>VLOOKUP(H50,Q5数据库!H:I,2,0)</f>
        <v>#VALUE!</v>
      </c>
      <c r="N50" s="18" t="e" cm="1">
        <f t="array" ref="N50">_xlfn.IFS(E50=1,((I50+50+L50/2+M50/2+150)/1000)*C50,E50=2,((I50+L50/2+2*M50/2+2*150)/1000)*C50)</f>
        <v>#VALUE!</v>
      </c>
      <c r="O50" s="18" t="e">
        <f>VLOOKUP(F50,Q5数据库!C:G,4,0)</f>
        <v>#N/A</v>
      </c>
      <c r="P50" s="18" t="e">
        <f>VLOOKUP(F50,Q5数据库!C:G,5,0)</f>
        <v>#N/A</v>
      </c>
      <c r="Q50" s="18"/>
    </row>
    <row r="51" spans="1:17" x14ac:dyDescent="0.25">
      <c r="A51" s="22"/>
      <c r="B51" s="55"/>
      <c r="C51" s="3"/>
      <c r="D51" s="55"/>
      <c r="E51" s="18" t="e">
        <f t="shared" si="8"/>
        <v>#VALUE!</v>
      </c>
      <c r="F51" s="18" t="str">
        <f t="shared" si="9"/>
        <v/>
      </c>
      <c r="G51" s="18" t="e">
        <f t="shared" si="10"/>
        <v>#VALUE!</v>
      </c>
      <c r="H51" s="18" t="e">
        <f t="shared" si="11"/>
        <v>#VALUE!</v>
      </c>
      <c r="I51" s="18" t="e">
        <f t="shared" si="12"/>
        <v>#VALUE!</v>
      </c>
      <c r="J51" s="18" t="e">
        <f>VLOOKUP(F51,Q5数据库!C:G,2,0)</f>
        <v>#N/A</v>
      </c>
      <c r="K51" s="18" t="e">
        <f>VLOOKUP(F51,Q5数据库!C:G,3,0)</f>
        <v>#N/A</v>
      </c>
      <c r="L51" s="18" t="e">
        <f>VLOOKUP(G51,Q5数据库!H:I,2,0)</f>
        <v>#VALUE!</v>
      </c>
      <c r="M51" s="18" t="e">
        <f>VLOOKUP(H51,Q5数据库!H:I,2,0)</f>
        <v>#VALUE!</v>
      </c>
      <c r="N51" s="18" t="e" cm="1">
        <f t="array" ref="N51">_xlfn.IFS(E51=1,((I51+50+L51/2+M51/2+150)/1000)*C51,E51=2,((I51+L51/2+2*M51/2+2*150)/1000)*C51)</f>
        <v>#VALUE!</v>
      </c>
      <c r="O51" s="18" t="e">
        <f>VLOOKUP(F51,Q5数据库!C:G,4,0)</f>
        <v>#N/A</v>
      </c>
      <c r="P51" s="18" t="e">
        <f>VLOOKUP(F51,Q5数据库!C:G,5,0)</f>
        <v>#N/A</v>
      </c>
      <c r="Q51" s="18"/>
    </row>
    <row r="52" spans="1:17" x14ac:dyDescent="0.25">
      <c r="A52" s="22"/>
      <c r="B52" s="55"/>
      <c r="C52" s="3"/>
      <c r="D52" s="55"/>
      <c r="E52" s="18" t="e">
        <f t="shared" si="8"/>
        <v>#VALUE!</v>
      </c>
      <c r="F52" s="18" t="str">
        <f t="shared" si="9"/>
        <v/>
      </c>
      <c r="G52" s="18" t="e">
        <f t="shared" si="10"/>
        <v>#VALUE!</v>
      </c>
      <c r="H52" s="18" t="e">
        <f t="shared" si="11"/>
        <v>#VALUE!</v>
      </c>
      <c r="I52" s="18" t="e">
        <f t="shared" si="12"/>
        <v>#VALUE!</v>
      </c>
      <c r="J52" s="18" t="e">
        <f>VLOOKUP(F52,Q5数据库!C:G,2,0)</f>
        <v>#N/A</v>
      </c>
      <c r="K52" s="18" t="e">
        <f>VLOOKUP(F52,Q5数据库!C:G,3,0)</f>
        <v>#N/A</v>
      </c>
      <c r="L52" s="18" t="e">
        <f>VLOOKUP(G52,Q5数据库!H:I,2,0)</f>
        <v>#VALUE!</v>
      </c>
      <c r="M52" s="18" t="e">
        <f>VLOOKUP(H52,Q5数据库!H:I,2,0)</f>
        <v>#VALUE!</v>
      </c>
      <c r="N52" s="18" t="e" cm="1">
        <f t="array" ref="N52">_xlfn.IFS(E52=1,((I52+50+L52/2+M52/2+150)/1000)*C52,E52=2,((I52+L52/2+2*M52/2+2*150)/1000)*C52)</f>
        <v>#VALUE!</v>
      </c>
      <c r="O52" s="18" t="e">
        <f>VLOOKUP(F52,Q5数据库!C:G,4,0)</f>
        <v>#N/A</v>
      </c>
      <c r="P52" s="18" t="e">
        <f>VLOOKUP(F52,Q5数据库!C:G,5,0)</f>
        <v>#N/A</v>
      </c>
      <c r="Q52" s="18"/>
    </row>
    <row r="53" spans="1:17" x14ac:dyDescent="0.25">
      <c r="A53" s="22"/>
      <c r="B53" s="55"/>
      <c r="C53" s="3"/>
      <c r="D53" s="55"/>
      <c r="E53" s="18" t="e">
        <f t="shared" si="8"/>
        <v>#VALUE!</v>
      </c>
      <c r="F53" s="18" t="str">
        <f t="shared" si="9"/>
        <v/>
      </c>
      <c r="G53" s="18" t="e">
        <f t="shared" si="10"/>
        <v>#VALUE!</v>
      </c>
      <c r="H53" s="18" t="e">
        <f t="shared" si="11"/>
        <v>#VALUE!</v>
      </c>
      <c r="I53" s="18" t="e">
        <f t="shared" si="12"/>
        <v>#VALUE!</v>
      </c>
      <c r="J53" s="18" t="e">
        <f>VLOOKUP(F53,Q5数据库!C:G,2,0)</f>
        <v>#N/A</v>
      </c>
      <c r="K53" s="18" t="e">
        <f>VLOOKUP(F53,Q5数据库!C:G,3,0)</f>
        <v>#N/A</v>
      </c>
      <c r="L53" s="18" t="e">
        <f>VLOOKUP(G53,Q5数据库!H:I,2,0)</f>
        <v>#VALUE!</v>
      </c>
      <c r="M53" s="18" t="e">
        <f>VLOOKUP(H53,Q5数据库!H:I,2,0)</f>
        <v>#VALUE!</v>
      </c>
      <c r="N53" s="18" t="e" cm="1">
        <f t="array" ref="N53">_xlfn.IFS(E53=1,((I53+50+L53/2+M53/2+150)/1000)*C53,E53=2,((I53+L53/2+2*M53/2+2*150)/1000)*C53)</f>
        <v>#VALUE!</v>
      </c>
      <c r="O53" s="18" t="e">
        <f>VLOOKUP(F53,Q5数据库!C:G,4,0)</f>
        <v>#N/A</v>
      </c>
      <c r="P53" s="18" t="e">
        <f>VLOOKUP(F53,Q5数据库!C:G,5,0)</f>
        <v>#N/A</v>
      </c>
      <c r="Q53" s="18"/>
    </row>
    <row r="54" spans="1:17" x14ac:dyDescent="0.25">
      <c r="A54" s="22"/>
      <c r="B54" s="55"/>
      <c r="C54" s="3"/>
      <c r="D54" s="55"/>
      <c r="E54" s="18" t="e">
        <f t="shared" si="8"/>
        <v>#VALUE!</v>
      </c>
      <c r="F54" s="18" t="str">
        <f t="shared" si="9"/>
        <v/>
      </c>
      <c r="G54" s="18" t="e">
        <f t="shared" si="10"/>
        <v>#VALUE!</v>
      </c>
      <c r="H54" s="18" t="e">
        <f t="shared" si="11"/>
        <v>#VALUE!</v>
      </c>
      <c r="I54" s="18" t="e">
        <f t="shared" si="12"/>
        <v>#VALUE!</v>
      </c>
      <c r="J54" s="18" t="e">
        <f>VLOOKUP(F54,Q5数据库!C:G,2,0)</f>
        <v>#N/A</v>
      </c>
      <c r="K54" s="18" t="e">
        <f>VLOOKUP(F54,Q5数据库!C:G,3,0)</f>
        <v>#N/A</v>
      </c>
      <c r="L54" s="18" t="e">
        <f>VLOOKUP(G54,Q5数据库!H:I,2,0)</f>
        <v>#VALUE!</v>
      </c>
      <c r="M54" s="18" t="e">
        <f>VLOOKUP(H54,Q5数据库!H:I,2,0)</f>
        <v>#VALUE!</v>
      </c>
      <c r="N54" s="18" t="e" cm="1">
        <f t="array" ref="N54">_xlfn.IFS(E54=1,((I54+50+L54/2+M54/2+150)/1000)*C54,E54=2,((I54+L54/2+2*M54/2+2*150)/1000)*C54)</f>
        <v>#VALUE!</v>
      </c>
      <c r="O54" s="18" t="e">
        <f>VLOOKUP(F54,Q5数据库!C:G,4,0)</f>
        <v>#N/A</v>
      </c>
      <c r="P54" s="18" t="e">
        <f>VLOOKUP(F54,Q5数据库!C:G,5,0)</f>
        <v>#N/A</v>
      </c>
      <c r="Q54" s="18"/>
    </row>
    <row r="55" spans="1:17" x14ac:dyDescent="0.25">
      <c r="A55" s="22"/>
      <c r="B55" s="55"/>
      <c r="C55" s="3"/>
      <c r="D55" s="55"/>
      <c r="E55" s="18" t="e">
        <f t="shared" si="8"/>
        <v>#VALUE!</v>
      </c>
      <c r="F55" s="18" t="str">
        <f t="shared" si="9"/>
        <v/>
      </c>
      <c r="G55" s="18" t="e">
        <f t="shared" si="10"/>
        <v>#VALUE!</v>
      </c>
      <c r="H55" s="18" t="e">
        <f t="shared" si="11"/>
        <v>#VALUE!</v>
      </c>
      <c r="I55" s="18" t="e">
        <f t="shared" si="12"/>
        <v>#VALUE!</v>
      </c>
      <c r="J55" s="18" t="e">
        <f>VLOOKUP(F55,Q5数据库!C:G,2,0)</f>
        <v>#N/A</v>
      </c>
      <c r="K55" s="18" t="e">
        <f>VLOOKUP(F55,Q5数据库!C:G,3,0)</f>
        <v>#N/A</v>
      </c>
      <c r="L55" s="18" t="e">
        <f>VLOOKUP(G55,Q5数据库!H:I,2,0)</f>
        <v>#VALUE!</v>
      </c>
      <c r="M55" s="18" t="e">
        <f>VLOOKUP(H55,Q5数据库!H:I,2,0)</f>
        <v>#VALUE!</v>
      </c>
      <c r="N55" s="18" t="e" cm="1">
        <f t="array" ref="N55">_xlfn.IFS(E55=1,((I55+50+L55/2+M55/2+150)/1000)*C55,E55=2,((I55+L55/2+2*M55/2+2*150)/1000)*C55)</f>
        <v>#VALUE!</v>
      </c>
      <c r="O55" s="18" t="e">
        <f>VLOOKUP(F55,Q5数据库!C:G,4,0)</f>
        <v>#N/A</v>
      </c>
      <c r="P55" s="18" t="e">
        <f>VLOOKUP(F55,Q5数据库!C:G,5,0)</f>
        <v>#N/A</v>
      </c>
      <c r="Q55" s="18"/>
    </row>
    <row r="56" spans="1:17" x14ac:dyDescent="0.25">
      <c r="A56" s="22"/>
      <c r="B56" s="55"/>
      <c r="C56" s="3"/>
      <c r="D56" s="55"/>
      <c r="E56" s="18" t="e">
        <f t="shared" si="8"/>
        <v>#VALUE!</v>
      </c>
      <c r="F56" s="18" t="str">
        <f t="shared" si="9"/>
        <v/>
      </c>
      <c r="G56" s="18" t="e">
        <f t="shared" si="10"/>
        <v>#VALUE!</v>
      </c>
      <c r="H56" s="18" t="e">
        <f t="shared" si="11"/>
        <v>#VALUE!</v>
      </c>
      <c r="I56" s="18" t="e">
        <f t="shared" si="12"/>
        <v>#VALUE!</v>
      </c>
      <c r="J56" s="18" t="e">
        <f>VLOOKUP(F56,Q5数据库!C:G,2,0)</f>
        <v>#N/A</v>
      </c>
      <c r="K56" s="18" t="e">
        <f>VLOOKUP(F56,Q5数据库!C:G,3,0)</f>
        <v>#N/A</v>
      </c>
      <c r="L56" s="18" t="e">
        <f>VLOOKUP(G56,Q5数据库!H:I,2,0)</f>
        <v>#VALUE!</v>
      </c>
      <c r="M56" s="18" t="e">
        <f>VLOOKUP(H56,Q5数据库!H:I,2,0)</f>
        <v>#VALUE!</v>
      </c>
      <c r="N56" s="18" t="e" cm="1">
        <f t="array" ref="N56">_xlfn.IFS(E56=1,((I56+50+L56/2+M56/2+150)/1000)*C56,E56=2,((I56+L56/2+2*M56/2+2*150)/1000)*C56)</f>
        <v>#VALUE!</v>
      </c>
      <c r="O56" s="18" t="e">
        <f>VLOOKUP(F56,Q5数据库!C:G,4,0)</f>
        <v>#N/A</v>
      </c>
      <c r="P56" s="18" t="e">
        <f>VLOOKUP(F56,Q5数据库!C:G,5,0)</f>
        <v>#N/A</v>
      </c>
      <c r="Q56" s="18"/>
    </row>
    <row r="57" spans="1:17" x14ac:dyDescent="0.25">
      <c r="A57" s="22"/>
      <c r="B57" s="55"/>
      <c r="C57" s="3"/>
      <c r="D57" s="55"/>
      <c r="E57" s="18" t="e">
        <f t="shared" si="8"/>
        <v>#VALUE!</v>
      </c>
      <c r="F57" s="18" t="str">
        <f t="shared" si="9"/>
        <v/>
      </c>
      <c r="G57" s="18" t="e">
        <f t="shared" si="10"/>
        <v>#VALUE!</v>
      </c>
      <c r="H57" s="18" t="e">
        <f t="shared" si="11"/>
        <v>#VALUE!</v>
      </c>
      <c r="I57" s="18" t="e">
        <f t="shared" si="12"/>
        <v>#VALUE!</v>
      </c>
      <c r="J57" s="18" t="e">
        <f>VLOOKUP(F57,Q5数据库!C:G,2,0)</f>
        <v>#N/A</v>
      </c>
      <c r="K57" s="18" t="e">
        <f>VLOOKUP(F57,Q5数据库!C:G,3,0)</f>
        <v>#N/A</v>
      </c>
      <c r="L57" s="18" t="e">
        <f>VLOOKUP(G57,Q5数据库!H:I,2,0)</f>
        <v>#VALUE!</v>
      </c>
      <c r="M57" s="18" t="e">
        <f>VLOOKUP(H57,Q5数据库!H:I,2,0)</f>
        <v>#VALUE!</v>
      </c>
      <c r="N57" s="18" t="e" cm="1">
        <f t="array" ref="N57">_xlfn.IFS(E57=1,((I57+50+L57/2+M57/2+150)/1000)*C57,E57=2,((I57+L57/2+2*M57/2+2*150)/1000)*C57)</f>
        <v>#VALUE!</v>
      </c>
      <c r="O57" s="18" t="e">
        <f>VLOOKUP(F57,Q5数据库!C:G,4,0)</f>
        <v>#N/A</v>
      </c>
      <c r="P57" s="18" t="e">
        <f>VLOOKUP(F57,Q5数据库!C:G,5,0)</f>
        <v>#N/A</v>
      </c>
      <c r="Q57" s="18"/>
    </row>
    <row r="58" spans="1:17" x14ac:dyDescent="0.25">
      <c r="A58" s="22"/>
      <c r="B58" s="55"/>
      <c r="C58" s="3"/>
      <c r="D58" s="55"/>
      <c r="E58" s="18" t="e">
        <f t="shared" si="8"/>
        <v>#VALUE!</v>
      </c>
      <c r="F58" s="18" t="str">
        <f t="shared" si="9"/>
        <v/>
      </c>
      <c r="G58" s="18" t="e">
        <f t="shared" si="10"/>
        <v>#VALUE!</v>
      </c>
      <c r="H58" s="18" t="e">
        <f t="shared" si="11"/>
        <v>#VALUE!</v>
      </c>
      <c r="I58" s="18" t="e">
        <f t="shared" si="12"/>
        <v>#VALUE!</v>
      </c>
      <c r="J58" s="18" t="e">
        <f>VLOOKUP(F58,Q5数据库!C:G,2,0)</f>
        <v>#N/A</v>
      </c>
      <c r="K58" s="18" t="e">
        <f>VLOOKUP(F58,Q5数据库!C:G,3,0)</f>
        <v>#N/A</v>
      </c>
      <c r="L58" s="18" t="e">
        <f>VLOOKUP(G58,Q5数据库!H:I,2,0)</f>
        <v>#VALUE!</v>
      </c>
      <c r="M58" s="18" t="e">
        <f>VLOOKUP(H58,Q5数据库!H:I,2,0)</f>
        <v>#VALUE!</v>
      </c>
      <c r="N58" s="18" t="e" cm="1">
        <f t="array" ref="N58">_xlfn.IFS(E58=1,((I58+50+L58/2+M58/2+150)/1000)*C58,E58=2,((I58+L58/2+2*M58/2+2*150)/1000)*C58)</f>
        <v>#VALUE!</v>
      </c>
      <c r="O58" s="18" t="e">
        <f>VLOOKUP(F58,Q5数据库!C:G,4,0)</f>
        <v>#N/A</v>
      </c>
      <c r="P58" s="18" t="e">
        <f>VLOOKUP(F58,Q5数据库!C:G,5,0)</f>
        <v>#N/A</v>
      </c>
      <c r="Q58" s="18"/>
    </row>
    <row r="59" spans="1:17" x14ac:dyDescent="0.25">
      <c r="A59" s="22"/>
      <c r="B59" s="55"/>
      <c r="C59" s="3"/>
      <c r="D59" s="55"/>
      <c r="E59" s="18" t="e">
        <f t="shared" si="8"/>
        <v>#VALUE!</v>
      </c>
      <c r="F59" s="18" t="str">
        <f t="shared" si="9"/>
        <v/>
      </c>
      <c r="G59" s="18" t="e">
        <f t="shared" si="10"/>
        <v>#VALUE!</v>
      </c>
      <c r="H59" s="18" t="e">
        <f t="shared" si="11"/>
        <v>#VALUE!</v>
      </c>
      <c r="I59" s="18" t="e">
        <f t="shared" si="12"/>
        <v>#VALUE!</v>
      </c>
      <c r="J59" s="18" t="e">
        <f>VLOOKUP(F59,Q5数据库!C:G,2,0)</f>
        <v>#N/A</v>
      </c>
      <c r="K59" s="18" t="e">
        <f>VLOOKUP(F59,Q5数据库!C:G,3,0)</f>
        <v>#N/A</v>
      </c>
      <c r="L59" s="18" t="e">
        <f>VLOOKUP(G59,Q5数据库!H:I,2,0)</f>
        <v>#VALUE!</v>
      </c>
      <c r="M59" s="18" t="e">
        <f>VLOOKUP(H59,Q5数据库!H:I,2,0)</f>
        <v>#VALUE!</v>
      </c>
      <c r="N59" s="18" t="e" cm="1">
        <f t="array" ref="N59">_xlfn.IFS(E59=1,((I59+50+L59/2+M59/2+150)/1000)*C59,E59=2,((I59+L59/2+2*M59/2+2*150)/1000)*C59)</f>
        <v>#VALUE!</v>
      </c>
      <c r="O59" s="18" t="e">
        <f>VLOOKUP(F59,Q5数据库!C:G,4,0)</f>
        <v>#N/A</v>
      </c>
      <c r="P59" s="18" t="e">
        <f>VLOOKUP(F59,Q5数据库!C:G,5,0)</f>
        <v>#N/A</v>
      </c>
      <c r="Q59" s="18"/>
    </row>
    <row r="60" spans="1:17" x14ac:dyDescent="0.25">
      <c r="A60" s="22"/>
      <c r="B60" s="55"/>
      <c r="C60" s="3"/>
      <c r="D60" s="55"/>
      <c r="E60" s="18" t="e">
        <f t="shared" si="8"/>
        <v>#VALUE!</v>
      </c>
      <c r="F60" s="18" t="str">
        <f t="shared" si="9"/>
        <v/>
      </c>
      <c r="G60" s="18" t="e">
        <f t="shared" si="10"/>
        <v>#VALUE!</v>
      </c>
      <c r="H60" s="18" t="e">
        <f t="shared" si="11"/>
        <v>#VALUE!</v>
      </c>
      <c r="I60" s="18" t="e">
        <f t="shared" si="12"/>
        <v>#VALUE!</v>
      </c>
      <c r="J60" s="18" t="e">
        <f>VLOOKUP(F60,Q5数据库!C:G,2,0)</f>
        <v>#N/A</v>
      </c>
      <c r="K60" s="18" t="e">
        <f>VLOOKUP(F60,Q5数据库!C:G,3,0)</f>
        <v>#N/A</v>
      </c>
      <c r="L60" s="18" t="e">
        <f>VLOOKUP(G60,Q5数据库!H:I,2,0)</f>
        <v>#VALUE!</v>
      </c>
      <c r="M60" s="18" t="e">
        <f>VLOOKUP(H60,Q5数据库!H:I,2,0)</f>
        <v>#VALUE!</v>
      </c>
      <c r="N60" s="18" t="e" cm="1">
        <f t="array" ref="N60">_xlfn.IFS(E60=1,((I60+50+L60/2+M60/2+150)/1000)*C60,E60=2,((I60+L60/2+2*M60/2+2*150)/1000)*C60)</f>
        <v>#VALUE!</v>
      </c>
      <c r="O60" s="18" t="e">
        <f>VLOOKUP(F60,Q5数据库!C:G,4,0)</f>
        <v>#N/A</v>
      </c>
      <c r="P60" s="18" t="e">
        <f>VLOOKUP(F60,Q5数据库!C:G,5,0)</f>
        <v>#N/A</v>
      </c>
      <c r="Q60" s="18"/>
    </row>
    <row r="61" spans="1:17" x14ac:dyDescent="0.25">
      <c r="A61" s="22"/>
      <c r="B61" s="55"/>
      <c r="C61" s="3"/>
      <c r="D61" s="55"/>
      <c r="E61" s="18" t="e">
        <f t="shared" si="8"/>
        <v>#VALUE!</v>
      </c>
      <c r="F61" s="18" t="str">
        <f t="shared" si="9"/>
        <v/>
      </c>
      <c r="G61" s="18" t="e">
        <f t="shared" si="10"/>
        <v>#VALUE!</v>
      </c>
      <c r="H61" s="18" t="e">
        <f t="shared" si="11"/>
        <v>#VALUE!</v>
      </c>
      <c r="I61" s="18" t="e">
        <f t="shared" si="12"/>
        <v>#VALUE!</v>
      </c>
      <c r="J61" s="18" t="e">
        <f>VLOOKUP(F61,Q5数据库!C:G,2,0)</f>
        <v>#N/A</v>
      </c>
      <c r="K61" s="18" t="e">
        <f>VLOOKUP(F61,Q5数据库!C:G,3,0)</f>
        <v>#N/A</v>
      </c>
      <c r="L61" s="18" t="e">
        <f>VLOOKUP(G61,Q5数据库!H:I,2,0)</f>
        <v>#VALUE!</v>
      </c>
      <c r="M61" s="18" t="e">
        <f>VLOOKUP(H61,Q5数据库!H:I,2,0)</f>
        <v>#VALUE!</v>
      </c>
      <c r="N61" s="18" t="e" cm="1">
        <f t="array" ref="N61">_xlfn.IFS(E61=1,((I61+50+L61/2+M61/2+150)/1000)*C61,E61=2,((I61+L61/2+2*M61/2+2*150)/1000)*C61)</f>
        <v>#VALUE!</v>
      </c>
      <c r="O61" s="18" t="e">
        <f>VLOOKUP(F61,Q5数据库!C:G,4,0)</f>
        <v>#N/A</v>
      </c>
      <c r="P61" s="18" t="e">
        <f>VLOOKUP(F61,Q5数据库!C:G,5,0)</f>
        <v>#N/A</v>
      </c>
      <c r="Q61" s="18"/>
    </row>
    <row r="62" spans="1:17" x14ac:dyDescent="0.25">
      <c r="A62" s="22"/>
      <c r="B62" s="55"/>
      <c r="C62" s="3"/>
      <c r="D62" s="55"/>
      <c r="E62" s="18" t="e">
        <f t="shared" si="8"/>
        <v>#VALUE!</v>
      </c>
      <c r="F62" s="18" t="str">
        <f t="shared" si="9"/>
        <v/>
      </c>
      <c r="G62" s="18" t="e">
        <f t="shared" si="10"/>
        <v>#VALUE!</v>
      </c>
      <c r="H62" s="18" t="e">
        <f t="shared" si="11"/>
        <v>#VALUE!</v>
      </c>
      <c r="I62" s="18" t="e">
        <f t="shared" si="12"/>
        <v>#VALUE!</v>
      </c>
      <c r="J62" s="18" t="e">
        <f>VLOOKUP(F62,Q5数据库!C:G,2,0)</f>
        <v>#N/A</v>
      </c>
      <c r="K62" s="18" t="e">
        <f>VLOOKUP(F62,Q5数据库!C:G,3,0)</f>
        <v>#N/A</v>
      </c>
      <c r="L62" s="18" t="e">
        <f>VLOOKUP(G62,Q5数据库!H:I,2,0)</f>
        <v>#VALUE!</v>
      </c>
      <c r="M62" s="18" t="e">
        <f>VLOOKUP(H62,Q5数据库!H:I,2,0)</f>
        <v>#VALUE!</v>
      </c>
      <c r="N62" s="18" t="e" cm="1">
        <f t="array" ref="N62">_xlfn.IFS(E62=1,((I62+50+L62/2+M62/2+150)/1000)*C62,E62=2,((I62+L62/2+2*M62/2+2*150)/1000)*C62)</f>
        <v>#VALUE!</v>
      </c>
      <c r="O62" s="18" t="e">
        <f>VLOOKUP(F62,Q5数据库!C:G,4,0)</f>
        <v>#N/A</v>
      </c>
      <c r="P62" s="18" t="e">
        <f>VLOOKUP(F62,Q5数据库!C:G,5,0)</f>
        <v>#N/A</v>
      </c>
      <c r="Q62" s="18"/>
    </row>
    <row r="63" spans="1:17" x14ac:dyDescent="0.25">
      <c r="A63" s="22"/>
      <c r="B63" s="55"/>
      <c r="C63" s="3"/>
      <c r="D63" s="55"/>
      <c r="E63" s="18" t="e">
        <f t="shared" si="8"/>
        <v>#VALUE!</v>
      </c>
      <c r="F63" s="18" t="str">
        <f t="shared" si="9"/>
        <v/>
      </c>
      <c r="G63" s="18" t="e">
        <f t="shared" si="10"/>
        <v>#VALUE!</v>
      </c>
      <c r="H63" s="18" t="e">
        <f t="shared" si="11"/>
        <v>#VALUE!</v>
      </c>
      <c r="I63" s="18" t="e">
        <f t="shared" si="12"/>
        <v>#VALUE!</v>
      </c>
      <c r="J63" s="18" t="e">
        <f>VLOOKUP(F63,Q5数据库!C:G,2,0)</f>
        <v>#N/A</v>
      </c>
      <c r="K63" s="18" t="e">
        <f>VLOOKUP(F63,Q5数据库!C:G,3,0)</f>
        <v>#N/A</v>
      </c>
      <c r="L63" s="18" t="e">
        <f>VLOOKUP(G63,Q5数据库!H:I,2,0)</f>
        <v>#VALUE!</v>
      </c>
      <c r="M63" s="18" t="e">
        <f>VLOOKUP(H63,Q5数据库!H:I,2,0)</f>
        <v>#VALUE!</v>
      </c>
      <c r="N63" s="18" t="e" cm="1">
        <f t="array" ref="N63">_xlfn.IFS(E63=1,((I63+50+L63/2+M63/2+150)/1000)*C63,E63=2,((I63+L63/2+2*M63/2+2*150)/1000)*C63)</f>
        <v>#VALUE!</v>
      </c>
      <c r="O63" s="18" t="e">
        <f>VLOOKUP(F63,Q5数据库!C:G,4,0)</f>
        <v>#N/A</v>
      </c>
      <c r="P63" s="18" t="e">
        <f>VLOOKUP(F63,Q5数据库!C:G,5,0)</f>
        <v>#N/A</v>
      </c>
      <c r="Q63" s="18"/>
    </row>
    <row r="64" spans="1:17" x14ac:dyDescent="0.25">
      <c r="A64" s="22"/>
      <c r="B64" s="55"/>
      <c r="C64" s="3"/>
      <c r="D64" s="55"/>
      <c r="E64" s="18" t="e">
        <f t="shared" si="8"/>
        <v>#VALUE!</v>
      </c>
      <c r="F64" s="18" t="str">
        <f t="shared" si="9"/>
        <v/>
      </c>
      <c r="G64" s="18" t="e">
        <f t="shared" si="10"/>
        <v>#VALUE!</v>
      </c>
      <c r="H64" s="18" t="e">
        <f t="shared" si="11"/>
        <v>#VALUE!</v>
      </c>
      <c r="I64" s="18" t="e">
        <f t="shared" si="12"/>
        <v>#VALUE!</v>
      </c>
      <c r="J64" s="18" t="e">
        <f>VLOOKUP(F64,Q5数据库!C:G,2,0)</f>
        <v>#N/A</v>
      </c>
      <c r="K64" s="18" t="e">
        <f>VLOOKUP(F64,Q5数据库!C:G,3,0)</f>
        <v>#N/A</v>
      </c>
      <c r="L64" s="18" t="e">
        <f>VLOOKUP(G64,Q5数据库!H:I,2,0)</f>
        <v>#VALUE!</v>
      </c>
      <c r="M64" s="18" t="e">
        <f>VLOOKUP(H64,Q5数据库!H:I,2,0)</f>
        <v>#VALUE!</v>
      </c>
      <c r="N64" s="18" t="e" cm="1">
        <f t="array" ref="N64">_xlfn.IFS(E64=1,((I64+50+L64/2+M64/2+150)/1000)*C64,E64=2,((I64+L64/2+2*M64/2+2*150)/1000)*C64)</f>
        <v>#VALUE!</v>
      </c>
      <c r="O64" s="18" t="e">
        <f>VLOOKUP(F64,Q5数据库!C:G,4,0)</f>
        <v>#N/A</v>
      </c>
      <c r="P64" s="18" t="e">
        <f>VLOOKUP(F64,Q5数据库!C:G,5,0)</f>
        <v>#N/A</v>
      </c>
      <c r="Q64" s="18"/>
    </row>
    <row r="65" spans="1:17" x14ac:dyDescent="0.25">
      <c r="A65" s="22"/>
      <c r="B65" s="55"/>
      <c r="C65" s="3"/>
      <c r="D65" s="55"/>
      <c r="E65" s="18" t="e">
        <f t="shared" si="8"/>
        <v>#VALUE!</v>
      </c>
      <c r="F65" s="18" t="str">
        <f t="shared" si="9"/>
        <v/>
      </c>
      <c r="G65" s="18" t="e">
        <f t="shared" si="10"/>
        <v>#VALUE!</v>
      </c>
      <c r="H65" s="18" t="e">
        <f t="shared" si="11"/>
        <v>#VALUE!</v>
      </c>
      <c r="I65" s="18" t="e">
        <f t="shared" si="12"/>
        <v>#VALUE!</v>
      </c>
      <c r="J65" s="18" t="e">
        <f>VLOOKUP(F65,Q5数据库!C:G,2,0)</f>
        <v>#N/A</v>
      </c>
      <c r="K65" s="18" t="e">
        <f>VLOOKUP(F65,Q5数据库!C:G,3,0)</f>
        <v>#N/A</v>
      </c>
      <c r="L65" s="18" t="e">
        <f>VLOOKUP(G65,Q5数据库!H:I,2,0)</f>
        <v>#VALUE!</v>
      </c>
      <c r="M65" s="18" t="e">
        <f>VLOOKUP(H65,Q5数据库!H:I,2,0)</f>
        <v>#VALUE!</v>
      </c>
      <c r="N65" s="18" t="e" cm="1">
        <f t="array" ref="N65">_xlfn.IFS(E65=1,((I65+50+L65/2+M65/2+150)/1000)*C65,E65=2,((I65+L65/2+2*M65/2+2*150)/1000)*C65)</f>
        <v>#VALUE!</v>
      </c>
      <c r="O65" s="18" t="e">
        <f>VLOOKUP(F65,Q5数据库!C:G,4,0)</f>
        <v>#N/A</v>
      </c>
      <c r="P65" s="18" t="e">
        <f>VLOOKUP(F65,Q5数据库!C:G,5,0)</f>
        <v>#N/A</v>
      </c>
      <c r="Q65" s="18"/>
    </row>
    <row r="66" spans="1:17" x14ac:dyDescent="0.25">
      <c r="A66" s="22"/>
      <c r="B66" s="55"/>
      <c r="C66" s="3"/>
      <c r="D66" s="55"/>
      <c r="E66" s="18" t="e">
        <f t="shared" si="8"/>
        <v>#VALUE!</v>
      </c>
      <c r="F66" s="18" t="str">
        <f t="shared" si="9"/>
        <v/>
      </c>
      <c r="G66" s="18" t="e">
        <f t="shared" si="10"/>
        <v>#VALUE!</v>
      </c>
      <c r="H66" s="18" t="e">
        <f t="shared" si="11"/>
        <v>#VALUE!</v>
      </c>
      <c r="I66" s="18" t="e">
        <f t="shared" si="12"/>
        <v>#VALUE!</v>
      </c>
      <c r="J66" s="18" t="e">
        <f>VLOOKUP(F66,Q5数据库!C:G,2,0)</f>
        <v>#N/A</v>
      </c>
      <c r="K66" s="18" t="e">
        <f>VLOOKUP(F66,Q5数据库!C:G,3,0)</f>
        <v>#N/A</v>
      </c>
      <c r="L66" s="18" t="e">
        <f>VLOOKUP(G66,Q5数据库!H:I,2,0)</f>
        <v>#VALUE!</v>
      </c>
      <c r="M66" s="18" t="e">
        <f>VLOOKUP(H66,Q5数据库!H:I,2,0)</f>
        <v>#VALUE!</v>
      </c>
      <c r="N66" s="18" t="e" cm="1">
        <f t="array" ref="N66">_xlfn.IFS(E66=1,((I66+50+L66/2+M66/2+150)/1000)*C66,E66=2,((I66+L66/2+2*M66/2+2*150)/1000)*C66)</f>
        <v>#VALUE!</v>
      </c>
      <c r="O66" s="18" t="e">
        <f>VLOOKUP(F66,Q5数据库!C:G,4,0)</f>
        <v>#N/A</v>
      </c>
      <c r="P66" s="18" t="e">
        <f>VLOOKUP(F66,Q5数据库!C:G,5,0)</f>
        <v>#N/A</v>
      </c>
      <c r="Q66" s="18"/>
    </row>
    <row r="67" spans="1:17" x14ac:dyDescent="0.25">
      <c r="A67" s="22"/>
      <c r="B67" s="55"/>
      <c r="C67" s="3"/>
      <c r="D67" s="55"/>
      <c r="E67" s="18" t="e">
        <f t="shared" si="8"/>
        <v>#VALUE!</v>
      </c>
      <c r="F67" s="18" t="str">
        <f t="shared" si="9"/>
        <v/>
      </c>
      <c r="G67" s="18" t="e">
        <f t="shared" si="10"/>
        <v>#VALUE!</v>
      </c>
      <c r="H67" s="18" t="e">
        <f t="shared" si="11"/>
        <v>#VALUE!</v>
      </c>
      <c r="I67" s="18" t="e">
        <f t="shared" si="12"/>
        <v>#VALUE!</v>
      </c>
      <c r="J67" s="18" t="e">
        <f>VLOOKUP(F67,Q5数据库!C:G,2,0)</f>
        <v>#N/A</v>
      </c>
      <c r="K67" s="18" t="e">
        <f>VLOOKUP(F67,Q5数据库!C:G,3,0)</f>
        <v>#N/A</v>
      </c>
      <c r="L67" s="18" t="e">
        <f>VLOOKUP(G67,Q5数据库!H:I,2,0)</f>
        <v>#VALUE!</v>
      </c>
      <c r="M67" s="18" t="e">
        <f>VLOOKUP(H67,Q5数据库!H:I,2,0)</f>
        <v>#VALUE!</v>
      </c>
      <c r="N67" s="18" t="e" cm="1">
        <f t="array" ref="N67">_xlfn.IFS(E67=1,((I67+50+L67/2+M67/2+150)/1000)*C67,E67=2,((I67+L67/2+2*M67/2+2*150)/1000)*C67)</f>
        <v>#VALUE!</v>
      </c>
      <c r="O67" s="18" t="e">
        <f>VLOOKUP(F67,Q5数据库!C:G,4,0)</f>
        <v>#N/A</v>
      </c>
      <c r="P67" s="18" t="e">
        <f>VLOOKUP(F67,Q5数据库!C:G,5,0)</f>
        <v>#N/A</v>
      </c>
      <c r="Q67" s="18"/>
    </row>
    <row r="68" spans="1:17" x14ac:dyDescent="0.25">
      <c r="A68" s="22"/>
      <c r="B68" s="55"/>
      <c r="C68" s="3"/>
      <c r="D68" s="55"/>
      <c r="E68" s="18" t="e">
        <f t="shared" si="8"/>
        <v>#VALUE!</v>
      </c>
      <c r="F68" s="18" t="str">
        <f t="shared" si="9"/>
        <v/>
      </c>
      <c r="G68" s="18" t="e">
        <f t="shared" si="10"/>
        <v>#VALUE!</v>
      </c>
      <c r="H68" s="18" t="e">
        <f t="shared" si="11"/>
        <v>#VALUE!</v>
      </c>
      <c r="I68" s="18" t="e">
        <f t="shared" si="12"/>
        <v>#VALUE!</v>
      </c>
      <c r="J68" s="18" t="e">
        <f>VLOOKUP(F68,Q5数据库!C:G,2,0)</f>
        <v>#N/A</v>
      </c>
      <c r="K68" s="18" t="e">
        <f>VLOOKUP(F68,Q5数据库!C:G,3,0)</f>
        <v>#N/A</v>
      </c>
      <c r="L68" s="18" t="e">
        <f>VLOOKUP(G68,Q5数据库!H:I,2,0)</f>
        <v>#VALUE!</v>
      </c>
      <c r="M68" s="18" t="e">
        <f>VLOOKUP(H68,Q5数据库!H:I,2,0)</f>
        <v>#VALUE!</v>
      </c>
      <c r="N68" s="18" t="e" cm="1">
        <f t="array" ref="N68">_xlfn.IFS(E68=1,((I68+50+L68/2+M68/2+150)/1000)*C68,E68=2,((I68+L68/2+2*M68/2+2*150)/1000)*C68)</f>
        <v>#VALUE!</v>
      </c>
      <c r="O68" s="18" t="e">
        <f>VLOOKUP(F68,Q5数据库!C:G,4,0)</f>
        <v>#N/A</v>
      </c>
      <c r="P68" s="18" t="e">
        <f>VLOOKUP(F68,Q5数据库!C:G,5,0)</f>
        <v>#N/A</v>
      </c>
      <c r="Q68" s="18"/>
    </row>
    <row r="69" spans="1:17" x14ac:dyDescent="0.25">
      <c r="A69" s="22"/>
      <c r="B69" s="55"/>
      <c r="C69" s="3"/>
      <c r="D69" s="55"/>
      <c r="E69" s="18" t="e">
        <f t="shared" si="8"/>
        <v>#VALUE!</v>
      </c>
      <c r="F69" s="18" t="str">
        <f t="shared" si="9"/>
        <v/>
      </c>
      <c r="G69" s="18" t="e">
        <f t="shared" si="10"/>
        <v>#VALUE!</v>
      </c>
      <c r="H69" s="18" t="e">
        <f t="shared" si="11"/>
        <v>#VALUE!</v>
      </c>
      <c r="I69" s="18" t="e">
        <f t="shared" si="12"/>
        <v>#VALUE!</v>
      </c>
      <c r="J69" s="18" t="e">
        <f>VLOOKUP(F69,Q5数据库!C:G,2,0)</f>
        <v>#N/A</v>
      </c>
      <c r="K69" s="18" t="e">
        <f>VLOOKUP(F69,Q5数据库!C:G,3,0)</f>
        <v>#N/A</v>
      </c>
      <c r="L69" s="18" t="e">
        <f>VLOOKUP(G69,Q5数据库!H:I,2,0)</f>
        <v>#VALUE!</v>
      </c>
      <c r="M69" s="18" t="e">
        <f>VLOOKUP(H69,Q5数据库!H:I,2,0)</f>
        <v>#VALUE!</v>
      </c>
      <c r="N69" s="18" t="e" cm="1">
        <f t="array" ref="N69">_xlfn.IFS(E69=1,((I69+50+L69/2+M69/2+150)/1000)*C69,E69=2,((I69+L69/2+2*M69/2+2*150)/1000)*C69)</f>
        <v>#VALUE!</v>
      </c>
      <c r="O69" s="18" t="e">
        <f>VLOOKUP(F69,Q5数据库!C:G,4,0)</f>
        <v>#N/A</v>
      </c>
      <c r="P69" s="18" t="e">
        <f>VLOOKUP(F69,Q5数据库!C:G,5,0)</f>
        <v>#N/A</v>
      </c>
      <c r="Q69" s="18"/>
    </row>
    <row r="70" spans="1:17" x14ac:dyDescent="0.25">
      <c r="A70" s="22"/>
      <c r="B70" s="55"/>
      <c r="C70" s="3"/>
      <c r="D70" s="55"/>
      <c r="E70" s="18" t="e">
        <f t="shared" si="8"/>
        <v>#VALUE!</v>
      </c>
      <c r="F70" s="18" t="str">
        <f t="shared" si="9"/>
        <v/>
      </c>
      <c r="G70" s="18" t="e">
        <f t="shared" si="10"/>
        <v>#VALUE!</v>
      </c>
      <c r="H70" s="18" t="e">
        <f t="shared" si="11"/>
        <v>#VALUE!</v>
      </c>
      <c r="I70" s="18" t="e">
        <f t="shared" si="12"/>
        <v>#VALUE!</v>
      </c>
      <c r="J70" s="18" t="e">
        <f>VLOOKUP(F70,Q5数据库!C:G,2,0)</f>
        <v>#N/A</v>
      </c>
      <c r="K70" s="18" t="e">
        <f>VLOOKUP(F70,Q5数据库!C:G,3,0)</f>
        <v>#N/A</v>
      </c>
      <c r="L70" s="18" t="e">
        <f>VLOOKUP(G70,Q5数据库!H:I,2,0)</f>
        <v>#VALUE!</v>
      </c>
      <c r="M70" s="18" t="e">
        <f>VLOOKUP(H70,Q5数据库!H:I,2,0)</f>
        <v>#VALUE!</v>
      </c>
      <c r="N70" s="18" t="e" cm="1">
        <f t="array" ref="N70">_xlfn.IFS(E70=1,((I70+50+L70/2+M70/2+150)/1000)*C70,E70=2,((I70+L70/2+2*M70/2+2*150)/1000)*C70)</f>
        <v>#VALUE!</v>
      </c>
      <c r="O70" s="18" t="e">
        <f>VLOOKUP(F70,Q5数据库!C:G,4,0)</f>
        <v>#N/A</v>
      </c>
      <c r="P70" s="18" t="e">
        <f>VLOOKUP(F70,Q5数据库!C:G,5,0)</f>
        <v>#N/A</v>
      </c>
      <c r="Q70" s="18"/>
    </row>
    <row r="71" spans="1:17" x14ac:dyDescent="0.25">
      <c r="A71" s="22"/>
      <c r="B71" s="55"/>
      <c r="C71" s="3"/>
      <c r="D71" s="55"/>
      <c r="E71" s="18" t="e">
        <f t="shared" si="8"/>
        <v>#VALUE!</v>
      </c>
      <c r="F71" s="18" t="str">
        <f t="shared" si="9"/>
        <v/>
      </c>
      <c r="G71" s="18" t="e">
        <f t="shared" si="10"/>
        <v>#VALUE!</v>
      </c>
      <c r="H71" s="18" t="e">
        <f t="shared" si="11"/>
        <v>#VALUE!</v>
      </c>
      <c r="I71" s="18" t="e">
        <f t="shared" si="12"/>
        <v>#VALUE!</v>
      </c>
      <c r="J71" s="18" t="e">
        <f>VLOOKUP(F71,Q5数据库!C:G,2,0)</f>
        <v>#N/A</v>
      </c>
      <c r="K71" s="18" t="e">
        <f>VLOOKUP(F71,Q5数据库!C:G,3,0)</f>
        <v>#N/A</v>
      </c>
      <c r="L71" s="18" t="e">
        <f>VLOOKUP(G71,Q5数据库!H:I,2,0)</f>
        <v>#VALUE!</v>
      </c>
      <c r="M71" s="18" t="e">
        <f>VLOOKUP(H71,Q5数据库!H:I,2,0)</f>
        <v>#VALUE!</v>
      </c>
      <c r="N71" s="18" t="e" cm="1">
        <f t="array" ref="N71">_xlfn.IFS(E71=1,((I71+50+L71/2+M71/2+150)/1000)*C71,E71=2,((I71+L71/2+2*M71/2+2*150)/1000)*C71)</f>
        <v>#VALUE!</v>
      </c>
      <c r="O71" s="18" t="e">
        <f>VLOOKUP(F71,Q5数据库!C:G,4,0)</f>
        <v>#N/A</v>
      </c>
      <c r="P71" s="18" t="e">
        <f>VLOOKUP(F71,Q5数据库!C:G,5,0)</f>
        <v>#N/A</v>
      </c>
      <c r="Q71" s="18"/>
    </row>
    <row r="72" spans="1:17" x14ac:dyDescent="0.25">
      <c r="A72" s="22"/>
      <c r="B72" s="55"/>
      <c r="C72" s="3"/>
      <c r="D72" s="55"/>
      <c r="E72" s="18" t="e">
        <f t="shared" si="8"/>
        <v>#VALUE!</v>
      </c>
      <c r="F72" s="18" t="str">
        <f t="shared" si="9"/>
        <v/>
      </c>
      <c r="G72" s="18" t="e">
        <f t="shared" si="10"/>
        <v>#VALUE!</v>
      </c>
      <c r="H72" s="18" t="e">
        <f t="shared" si="11"/>
        <v>#VALUE!</v>
      </c>
      <c r="I72" s="18" t="e">
        <f t="shared" si="12"/>
        <v>#VALUE!</v>
      </c>
      <c r="J72" s="18" t="e">
        <f>VLOOKUP(F72,Q5数据库!C:G,2,0)</f>
        <v>#N/A</v>
      </c>
      <c r="K72" s="18" t="e">
        <f>VLOOKUP(F72,Q5数据库!C:G,3,0)</f>
        <v>#N/A</v>
      </c>
      <c r="L72" s="18" t="e">
        <f>VLOOKUP(G72,Q5数据库!H:I,2,0)</f>
        <v>#VALUE!</v>
      </c>
      <c r="M72" s="18" t="e">
        <f>VLOOKUP(H72,Q5数据库!H:I,2,0)</f>
        <v>#VALUE!</v>
      </c>
      <c r="N72" s="18" t="e" cm="1">
        <f t="array" ref="N72">_xlfn.IFS(E72=1,((I72+50+L72/2+M72/2+150)/1000)*C72,E72=2,((I72+L72/2+2*M72/2+2*150)/1000)*C72)</f>
        <v>#VALUE!</v>
      </c>
      <c r="O72" s="18" t="e">
        <f>VLOOKUP(F72,Q5数据库!C:G,4,0)</f>
        <v>#N/A</v>
      </c>
      <c r="P72" s="18" t="e">
        <f>VLOOKUP(F72,Q5数据库!C:G,5,0)</f>
        <v>#N/A</v>
      </c>
      <c r="Q72" s="18"/>
    </row>
    <row r="73" spans="1:17" x14ac:dyDescent="0.25">
      <c r="A73" s="22"/>
      <c r="B73" s="55"/>
      <c r="C73" s="3"/>
      <c r="D73" s="55"/>
      <c r="E73" s="18" t="e">
        <f t="shared" si="8"/>
        <v>#VALUE!</v>
      </c>
      <c r="F73" s="18" t="str">
        <f t="shared" si="9"/>
        <v/>
      </c>
      <c r="G73" s="18" t="e">
        <f t="shared" si="10"/>
        <v>#VALUE!</v>
      </c>
      <c r="H73" s="18" t="e">
        <f t="shared" si="11"/>
        <v>#VALUE!</v>
      </c>
      <c r="I73" s="18" t="e">
        <f t="shared" si="12"/>
        <v>#VALUE!</v>
      </c>
      <c r="J73" s="18" t="e">
        <f>VLOOKUP(F73,Q5数据库!C:G,2,0)</f>
        <v>#N/A</v>
      </c>
      <c r="K73" s="18" t="e">
        <f>VLOOKUP(F73,Q5数据库!C:G,3,0)</f>
        <v>#N/A</v>
      </c>
      <c r="L73" s="18" t="e">
        <f>VLOOKUP(G73,Q5数据库!H:I,2,0)</f>
        <v>#VALUE!</v>
      </c>
      <c r="M73" s="18" t="e">
        <f>VLOOKUP(H73,Q5数据库!H:I,2,0)</f>
        <v>#VALUE!</v>
      </c>
      <c r="N73" s="18" t="e" cm="1">
        <f t="array" ref="N73">_xlfn.IFS(E73=1,((I73+50+L73/2+M73/2+150)/1000)*C73,E73=2,((I73+L73/2+2*M73/2+2*150)/1000)*C73)</f>
        <v>#VALUE!</v>
      </c>
      <c r="O73" s="18" t="e">
        <f>VLOOKUP(F73,Q5数据库!C:G,4,0)</f>
        <v>#N/A</v>
      </c>
      <c r="P73" s="18" t="e">
        <f>VLOOKUP(F73,Q5数据库!C:G,5,0)</f>
        <v>#N/A</v>
      </c>
      <c r="Q73" s="18"/>
    </row>
    <row r="74" spans="1:17" x14ac:dyDescent="0.25">
      <c r="A74" s="22"/>
      <c r="B74" s="55"/>
      <c r="C74" s="3"/>
      <c r="D74" s="55"/>
      <c r="E74" s="18" t="e">
        <f t="shared" si="8"/>
        <v>#VALUE!</v>
      </c>
      <c r="F74" s="18" t="str">
        <f t="shared" si="9"/>
        <v/>
      </c>
      <c r="G74" s="18" t="e">
        <f t="shared" si="10"/>
        <v>#VALUE!</v>
      </c>
      <c r="H74" s="18" t="e">
        <f t="shared" si="11"/>
        <v>#VALUE!</v>
      </c>
      <c r="I74" s="18" t="e">
        <f t="shared" si="12"/>
        <v>#VALUE!</v>
      </c>
      <c r="J74" s="18" t="e">
        <f>VLOOKUP(F74,Q5数据库!C:G,2,0)</f>
        <v>#N/A</v>
      </c>
      <c r="K74" s="18" t="e">
        <f>VLOOKUP(F74,Q5数据库!C:G,3,0)</f>
        <v>#N/A</v>
      </c>
      <c r="L74" s="18" t="e">
        <f>VLOOKUP(G74,Q5数据库!H:I,2,0)</f>
        <v>#VALUE!</v>
      </c>
      <c r="M74" s="18" t="e">
        <f>VLOOKUP(H74,Q5数据库!H:I,2,0)</f>
        <v>#VALUE!</v>
      </c>
      <c r="N74" s="18" t="e" cm="1">
        <f t="array" ref="N74">_xlfn.IFS(E74=1,((I74+50+L74/2+M74/2+150)/1000)*C74,E74=2,((I74+L74/2+2*M74/2+2*150)/1000)*C74)</f>
        <v>#VALUE!</v>
      </c>
      <c r="O74" s="18" t="e">
        <f>VLOOKUP(F74,Q5数据库!C:G,4,0)</f>
        <v>#N/A</v>
      </c>
      <c r="P74" s="18" t="e">
        <f>VLOOKUP(F74,Q5数据库!C:G,5,0)</f>
        <v>#N/A</v>
      </c>
      <c r="Q74" s="18"/>
    </row>
    <row r="75" spans="1:17" x14ac:dyDescent="0.25">
      <c r="A75" s="22"/>
      <c r="B75" s="55"/>
      <c r="C75" s="3"/>
      <c r="D75" s="55"/>
      <c r="E75" s="18" t="e">
        <f t="shared" si="8"/>
        <v>#VALUE!</v>
      </c>
      <c r="F75" s="18" t="str">
        <f t="shared" si="9"/>
        <v/>
      </c>
      <c r="G75" s="18" t="e">
        <f t="shared" si="10"/>
        <v>#VALUE!</v>
      </c>
      <c r="H75" s="18" t="e">
        <f t="shared" si="11"/>
        <v>#VALUE!</v>
      </c>
      <c r="I75" s="18" t="e">
        <f t="shared" si="12"/>
        <v>#VALUE!</v>
      </c>
      <c r="J75" s="18" t="e">
        <f>VLOOKUP(F75,Q5数据库!C:G,2,0)</f>
        <v>#N/A</v>
      </c>
      <c r="K75" s="18" t="e">
        <f>VLOOKUP(F75,Q5数据库!C:G,3,0)</f>
        <v>#N/A</v>
      </c>
      <c r="L75" s="18" t="e">
        <f>VLOOKUP(G75,Q5数据库!H:I,2,0)</f>
        <v>#VALUE!</v>
      </c>
      <c r="M75" s="18" t="e">
        <f>VLOOKUP(H75,Q5数据库!H:I,2,0)</f>
        <v>#VALUE!</v>
      </c>
      <c r="N75" s="18" t="e" cm="1">
        <f t="array" ref="N75">_xlfn.IFS(E75=1,((I75+50+L75/2+M75/2+150)/1000)*C75,E75=2,((I75+L75/2+2*M75/2+2*150)/1000)*C75)</f>
        <v>#VALUE!</v>
      </c>
      <c r="O75" s="18" t="e">
        <f>VLOOKUP(F75,Q5数据库!C:G,4,0)</f>
        <v>#N/A</v>
      </c>
      <c r="P75" s="18" t="e">
        <f>VLOOKUP(F75,Q5数据库!C:G,5,0)</f>
        <v>#N/A</v>
      </c>
      <c r="Q75" s="18"/>
    </row>
    <row r="76" spans="1:17" x14ac:dyDescent="0.25">
      <c r="A76" s="22"/>
      <c r="B76" s="55"/>
      <c r="C76" s="3"/>
      <c r="D76" s="55"/>
      <c r="E76" s="18" t="e">
        <f t="shared" si="8"/>
        <v>#VALUE!</v>
      </c>
      <c r="F76" s="18" t="str">
        <f t="shared" si="9"/>
        <v/>
      </c>
      <c r="G76" s="18" t="e">
        <f t="shared" si="10"/>
        <v>#VALUE!</v>
      </c>
      <c r="H76" s="18" t="e">
        <f t="shared" si="11"/>
        <v>#VALUE!</v>
      </c>
      <c r="I76" s="18" t="e">
        <f t="shared" si="12"/>
        <v>#VALUE!</v>
      </c>
      <c r="J76" s="18" t="e">
        <f>VLOOKUP(F76,Q5数据库!C:G,2,0)</f>
        <v>#N/A</v>
      </c>
      <c r="K76" s="18" t="e">
        <f>VLOOKUP(F76,Q5数据库!C:G,3,0)</f>
        <v>#N/A</v>
      </c>
      <c r="L76" s="18" t="e">
        <f>VLOOKUP(G76,Q5数据库!H:I,2,0)</f>
        <v>#VALUE!</v>
      </c>
      <c r="M76" s="18" t="e">
        <f>VLOOKUP(H76,Q5数据库!H:I,2,0)</f>
        <v>#VALUE!</v>
      </c>
      <c r="N76" s="18" t="e" cm="1">
        <f t="array" ref="N76">_xlfn.IFS(E76=1,((I76+50+L76/2+M76/2+150)/1000)*C76,E76=2,((I76+L76/2+2*M76/2+2*150)/1000)*C76)</f>
        <v>#VALUE!</v>
      </c>
      <c r="O76" s="18" t="e">
        <f>VLOOKUP(F76,Q5数据库!C:G,4,0)</f>
        <v>#N/A</v>
      </c>
      <c r="P76" s="18" t="e">
        <f>VLOOKUP(F76,Q5数据库!C:G,5,0)</f>
        <v>#N/A</v>
      </c>
      <c r="Q76" s="18"/>
    </row>
    <row r="77" spans="1:17" x14ac:dyDescent="0.25">
      <c r="A77" s="22"/>
      <c r="B77" s="55"/>
      <c r="C77" s="3"/>
      <c r="D77" s="55"/>
      <c r="E77" s="18" t="e">
        <f t="shared" si="8"/>
        <v>#VALUE!</v>
      </c>
      <c r="F77" s="18" t="str">
        <f t="shared" si="9"/>
        <v/>
      </c>
      <c r="G77" s="18" t="e">
        <f t="shared" si="10"/>
        <v>#VALUE!</v>
      </c>
      <c r="H77" s="18" t="e">
        <f t="shared" si="11"/>
        <v>#VALUE!</v>
      </c>
      <c r="I77" s="18" t="e">
        <f t="shared" si="12"/>
        <v>#VALUE!</v>
      </c>
      <c r="J77" s="18" t="e">
        <f>VLOOKUP(F77,Q5数据库!C:G,2,0)</f>
        <v>#N/A</v>
      </c>
      <c r="K77" s="18" t="e">
        <f>VLOOKUP(F77,Q5数据库!C:G,3,0)</f>
        <v>#N/A</v>
      </c>
      <c r="L77" s="18" t="e">
        <f>VLOOKUP(G77,Q5数据库!H:I,2,0)</f>
        <v>#VALUE!</v>
      </c>
      <c r="M77" s="18" t="e">
        <f>VLOOKUP(H77,Q5数据库!H:I,2,0)</f>
        <v>#VALUE!</v>
      </c>
      <c r="N77" s="18" t="e" cm="1">
        <f t="array" ref="N77">_xlfn.IFS(E77=1,((I77+50+L77/2+M77/2+150)/1000)*C77,E77=2,((I77+L77/2+2*M77/2+2*150)/1000)*C77)</f>
        <v>#VALUE!</v>
      </c>
      <c r="O77" s="18" t="e">
        <f>VLOOKUP(F77,Q5数据库!C:G,4,0)</f>
        <v>#N/A</v>
      </c>
      <c r="P77" s="18" t="e">
        <f>VLOOKUP(F77,Q5数据库!C:G,5,0)</f>
        <v>#N/A</v>
      </c>
      <c r="Q77" s="18"/>
    </row>
    <row r="78" spans="1:17" x14ac:dyDescent="0.25">
      <c r="A78" s="22"/>
      <c r="B78" s="55"/>
      <c r="C78" s="3"/>
      <c r="D78" s="55"/>
      <c r="E78" s="18" t="e">
        <f t="shared" si="8"/>
        <v>#VALUE!</v>
      </c>
      <c r="F78" s="18" t="str">
        <f t="shared" si="9"/>
        <v/>
      </c>
      <c r="G78" s="18" t="e">
        <f t="shared" si="10"/>
        <v>#VALUE!</v>
      </c>
      <c r="H78" s="18" t="e">
        <f t="shared" si="11"/>
        <v>#VALUE!</v>
      </c>
      <c r="I78" s="18" t="e">
        <f t="shared" si="12"/>
        <v>#VALUE!</v>
      </c>
      <c r="J78" s="18" t="e">
        <f>VLOOKUP(F78,Q5数据库!C:G,2,0)</f>
        <v>#N/A</v>
      </c>
      <c r="K78" s="18" t="e">
        <f>VLOOKUP(F78,Q5数据库!C:G,3,0)</f>
        <v>#N/A</v>
      </c>
      <c r="L78" s="18" t="e">
        <f>VLOOKUP(G78,Q5数据库!H:I,2,0)</f>
        <v>#VALUE!</v>
      </c>
      <c r="M78" s="18" t="e">
        <f>VLOOKUP(H78,Q5数据库!H:I,2,0)</f>
        <v>#VALUE!</v>
      </c>
      <c r="N78" s="18" t="e" cm="1">
        <f t="array" ref="N78">_xlfn.IFS(E78=1,((I78+50+L78/2+M78/2+150)/1000)*C78,E78=2,((I78+L78/2+2*M78/2+2*150)/1000)*C78)</f>
        <v>#VALUE!</v>
      </c>
      <c r="O78" s="18" t="e">
        <f>VLOOKUP(F78,Q5数据库!C:G,4,0)</f>
        <v>#N/A</v>
      </c>
      <c r="P78" s="18" t="e">
        <f>VLOOKUP(F78,Q5数据库!C:G,5,0)</f>
        <v>#N/A</v>
      </c>
      <c r="Q78" s="18"/>
    </row>
    <row r="79" spans="1:17" x14ac:dyDescent="0.25">
      <c r="A79" s="22"/>
      <c r="B79" s="55"/>
      <c r="C79" s="3"/>
      <c r="D79" s="55"/>
      <c r="E79" s="18" t="e">
        <f t="shared" si="8"/>
        <v>#VALUE!</v>
      </c>
      <c r="F79" s="18" t="str">
        <f t="shared" si="9"/>
        <v/>
      </c>
      <c r="G79" s="18" t="e">
        <f t="shared" si="10"/>
        <v>#VALUE!</v>
      </c>
      <c r="H79" s="18" t="e">
        <f t="shared" si="11"/>
        <v>#VALUE!</v>
      </c>
      <c r="I79" s="18" t="e">
        <f t="shared" si="12"/>
        <v>#VALUE!</v>
      </c>
      <c r="J79" s="18" t="e">
        <f>VLOOKUP(F79,Q5数据库!C:G,2,0)</f>
        <v>#N/A</v>
      </c>
      <c r="K79" s="18" t="e">
        <f>VLOOKUP(F79,Q5数据库!C:G,3,0)</f>
        <v>#N/A</v>
      </c>
      <c r="L79" s="18" t="e">
        <f>VLOOKUP(G79,Q5数据库!H:I,2,0)</f>
        <v>#VALUE!</v>
      </c>
      <c r="M79" s="18" t="e">
        <f>VLOOKUP(H79,Q5数据库!H:I,2,0)</f>
        <v>#VALUE!</v>
      </c>
      <c r="N79" s="18" t="e" cm="1">
        <f t="array" ref="N79">_xlfn.IFS(E79=1,((I79+50+L79/2+M79/2+150)/1000)*C79,E79=2,((I79+L79/2+2*M79/2+2*150)/1000)*C79)</f>
        <v>#VALUE!</v>
      </c>
      <c r="O79" s="18" t="e">
        <f>VLOOKUP(F79,Q5数据库!C:G,4,0)</f>
        <v>#N/A</v>
      </c>
      <c r="P79" s="18" t="e">
        <f>VLOOKUP(F79,Q5数据库!C:G,5,0)</f>
        <v>#N/A</v>
      </c>
      <c r="Q79" s="18"/>
    </row>
    <row r="80" spans="1:17" x14ac:dyDescent="0.25">
      <c r="A80" s="22"/>
      <c r="B80" s="55"/>
      <c r="C80" s="3"/>
      <c r="D80" s="55"/>
      <c r="E80" s="18" t="e">
        <f t="shared" si="8"/>
        <v>#VALUE!</v>
      </c>
      <c r="F80" s="18" t="str">
        <f t="shared" si="9"/>
        <v/>
      </c>
      <c r="G80" s="18" t="e">
        <f t="shared" si="10"/>
        <v>#VALUE!</v>
      </c>
      <c r="H80" s="18" t="e">
        <f t="shared" si="11"/>
        <v>#VALUE!</v>
      </c>
      <c r="I80" s="18" t="e">
        <f t="shared" si="12"/>
        <v>#VALUE!</v>
      </c>
      <c r="J80" s="18" t="e">
        <f>VLOOKUP(F80,Q5数据库!C:G,2,0)</f>
        <v>#N/A</v>
      </c>
      <c r="K80" s="18" t="e">
        <f>VLOOKUP(F80,Q5数据库!C:G,3,0)</f>
        <v>#N/A</v>
      </c>
      <c r="L80" s="18" t="e">
        <f>VLOOKUP(G80,Q5数据库!H:I,2,0)</f>
        <v>#VALUE!</v>
      </c>
      <c r="M80" s="18" t="e">
        <f>VLOOKUP(H80,Q5数据库!H:I,2,0)</f>
        <v>#VALUE!</v>
      </c>
      <c r="N80" s="18" t="e" cm="1">
        <f t="array" ref="N80">_xlfn.IFS(E80=1,((I80+50+L80/2+M80/2+150)/1000)*C80,E80=2,((I80+L80/2+2*M80/2+2*150)/1000)*C80)</f>
        <v>#VALUE!</v>
      </c>
      <c r="O80" s="18" t="e">
        <f>VLOOKUP(F80,Q5数据库!C:G,4,0)</f>
        <v>#N/A</v>
      </c>
      <c r="P80" s="18" t="e">
        <f>VLOOKUP(F80,Q5数据库!C:G,5,0)</f>
        <v>#N/A</v>
      </c>
      <c r="Q80" s="18"/>
    </row>
    <row r="81" spans="1:17" x14ac:dyDescent="0.25">
      <c r="A81" s="22"/>
      <c r="B81" s="55"/>
      <c r="C81" s="3"/>
      <c r="D81" s="55"/>
      <c r="E81" s="18" t="e">
        <f t="shared" si="8"/>
        <v>#VALUE!</v>
      </c>
      <c r="F81" s="18" t="str">
        <f t="shared" si="9"/>
        <v/>
      </c>
      <c r="G81" s="18" t="e">
        <f t="shared" si="10"/>
        <v>#VALUE!</v>
      </c>
      <c r="H81" s="18" t="e">
        <f t="shared" si="11"/>
        <v>#VALUE!</v>
      </c>
      <c r="I81" s="18" t="e">
        <f t="shared" si="12"/>
        <v>#VALUE!</v>
      </c>
      <c r="J81" s="18" t="e">
        <f>VLOOKUP(F81,Q5数据库!C:G,2,0)</f>
        <v>#N/A</v>
      </c>
      <c r="K81" s="18" t="e">
        <f>VLOOKUP(F81,Q5数据库!C:G,3,0)</f>
        <v>#N/A</v>
      </c>
      <c r="L81" s="18" t="e">
        <f>VLOOKUP(G81,Q5数据库!H:I,2,0)</f>
        <v>#VALUE!</v>
      </c>
      <c r="M81" s="18" t="e">
        <f>VLOOKUP(H81,Q5数据库!H:I,2,0)</f>
        <v>#VALUE!</v>
      </c>
      <c r="N81" s="18" t="e" cm="1">
        <f t="array" ref="N81">_xlfn.IFS(E81=1,((I81+50+L81/2+M81/2+150)/1000)*C81,E81=2,((I81+L81/2+2*M81/2+2*150)/1000)*C81)</f>
        <v>#VALUE!</v>
      </c>
      <c r="O81" s="18" t="e">
        <f>VLOOKUP(F81,Q5数据库!C:G,4,0)</f>
        <v>#N/A</v>
      </c>
      <c r="P81" s="18" t="e">
        <f>VLOOKUP(F81,Q5数据库!C:G,5,0)</f>
        <v>#N/A</v>
      </c>
      <c r="Q81" s="18"/>
    </row>
    <row r="82" spans="1:17" x14ac:dyDescent="0.25">
      <c r="A82" s="22"/>
      <c r="B82" s="55"/>
      <c r="C82" s="3"/>
      <c r="D82" s="55"/>
      <c r="E82" s="18" t="e">
        <f t="shared" si="8"/>
        <v>#VALUE!</v>
      </c>
      <c r="F82" s="18" t="str">
        <f t="shared" si="9"/>
        <v/>
      </c>
      <c r="G82" s="18" t="e">
        <f t="shared" si="10"/>
        <v>#VALUE!</v>
      </c>
      <c r="H82" s="18" t="e">
        <f t="shared" si="11"/>
        <v>#VALUE!</v>
      </c>
      <c r="I82" s="18" t="e">
        <f t="shared" si="12"/>
        <v>#VALUE!</v>
      </c>
      <c r="J82" s="18" t="e">
        <f>VLOOKUP(F82,Q5数据库!C:G,2,0)</f>
        <v>#N/A</v>
      </c>
      <c r="K82" s="18" t="e">
        <f>VLOOKUP(F82,Q5数据库!C:G,3,0)</f>
        <v>#N/A</v>
      </c>
      <c r="L82" s="18" t="e">
        <f>VLOOKUP(G82,Q5数据库!H:I,2,0)</f>
        <v>#VALUE!</v>
      </c>
      <c r="M82" s="18" t="e">
        <f>VLOOKUP(H82,Q5数据库!H:I,2,0)</f>
        <v>#VALUE!</v>
      </c>
      <c r="N82" s="18" t="e" cm="1">
        <f t="array" ref="N82">_xlfn.IFS(E82=1,((I82+50+L82/2+M82/2+150)/1000)*C82,E82=2,((I82+L82/2+2*M82/2+2*150)/1000)*C82)</f>
        <v>#VALUE!</v>
      </c>
      <c r="O82" s="18" t="e">
        <f>VLOOKUP(F82,Q5数据库!C:G,4,0)</f>
        <v>#N/A</v>
      </c>
      <c r="P82" s="18" t="e">
        <f>VLOOKUP(F82,Q5数据库!C:G,5,0)</f>
        <v>#N/A</v>
      </c>
      <c r="Q82" s="18"/>
    </row>
    <row r="83" spans="1:17" x14ac:dyDescent="0.25">
      <c r="A83" s="22"/>
      <c r="B83" s="55"/>
      <c r="C83" s="3"/>
      <c r="D83" s="55"/>
      <c r="E83" s="18" t="e">
        <f t="shared" ref="E83:E100" si="13">VALUE(TRIM(MID(SUBSTITUTE($B83,"-",REPT(" ",99)),COLUMN(B83)*99-98,99)))</f>
        <v>#VALUE!</v>
      </c>
      <c r="F83" s="18" t="str">
        <f t="shared" ref="F83:F100" si="14">TRIM(MID(SUBSTITUTE($B83,"-",REPT(" ",99)),COLUMN(C83)*99-98,99))</f>
        <v/>
      </c>
      <c r="G83" s="18" t="e">
        <f t="shared" ref="G83:G100" si="15">VALUE(TRIM(MID(SUBSTITUTE($B83,"-",REPT(" ",99)),COLUMN(D83)*99-98,99)))</f>
        <v>#VALUE!</v>
      </c>
      <c r="H83" s="18" t="e">
        <f t="shared" ref="H83:H100" si="16">VALUE(TRIM(MID(SUBSTITUTE($B83,"-",REPT(" ",99)),COLUMN(E83)*99-98,99)))</f>
        <v>#VALUE!</v>
      </c>
      <c r="I83" s="18" t="e">
        <f t="shared" ref="I83:I100" si="17">VALUE(TRIM(MID(SUBSTITUTE($B83,"-",REPT(" ",99)),COLUMN(F83)*99-98,99)))</f>
        <v>#VALUE!</v>
      </c>
      <c r="J83" s="18" t="e">
        <f>VLOOKUP(F83,Q5数据库!C:G,2,0)</f>
        <v>#N/A</v>
      </c>
      <c r="K83" s="18" t="e">
        <f>VLOOKUP(F83,Q5数据库!C:G,3,0)</f>
        <v>#N/A</v>
      </c>
      <c r="L83" s="18" t="e">
        <f>VLOOKUP(G83,Q5数据库!H:I,2,0)</f>
        <v>#VALUE!</v>
      </c>
      <c r="M83" s="18" t="e">
        <f>VLOOKUP(H83,Q5数据库!H:I,2,0)</f>
        <v>#VALUE!</v>
      </c>
      <c r="N83" s="18" t="e" cm="1">
        <f t="array" ref="N83">_xlfn.IFS(E83=1,((I83+50+L83/2+M83/2+150)/1000)*C83,E83=2,((I83+L83/2+2*M83/2+2*150)/1000)*C83)</f>
        <v>#VALUE!</v>
      </c>
      <c r="O83" s="18" t="e">
        <f>VLOOKUP(F83,Q5数据库!C:G,4,0)</f>
        <v>#N/A</v>
      </c>
      <c r="P83" s="18" t="e">
        <f>VLOOKUP(F83,Q5数据库!C:G,5,0)</f>
        <v>#N/A</v>
      </c>
      <c r="Q83" s="18"/>
    </row>
    <row r="84" spans="1:17" x14ac:dyDescent="0.25">
      <c r="A84" s="22"/>
      <c r="B84" s="55"/>
      <c r="C84" s="3"/>
      <c r="D84" s="55"/>
      <c r="E84" s="18" t="e">
        <f t="shared" si="13"/>
        <v>#VALUE!</v>
      </c>
      <c r="F84" s="18" t="str">
        <f t="shared" si="14"/>
        <v/>
      </c>
      <c r="G84" s="18" t="e">
        <f t="shared" si="15"/>
        <v>#VALUE!</v>
      </c>
      <c r="H84" s="18" t="e">
        <f t="shared" si="16"/>
        <v>#VALUE!</v>
      </c>
      <c r="I84" s="18" t="e">
        <f t="shared" si="17"/>
        <v>#VALUE!</v>
      </c>
      <c r="J84" s="18" t="e">
        <f>VLOOKUP(F84,Q5数据库!C:G,2,0)</f>
        <v>#N/A</v>
      </c>
      <c r="K84" s="18" t="e">
        <f>VLOOKUP(F84,Q5数据库!C:G,3,0)</f>
        <v>#N/A</v>
      </c>
      <c r="L84" s="18" t="e">
        <f>VLOOKUP(G84,Q5数据库!H:I,2,0)</f>
        <v>#VALUE!</v>
      </c>
      <c r="M84" s="18" t="e">
        <f>VLOOKUP(H84,Q5数据库!H:I,2,0)</f>
        <v>#VALUE!</v>
      </c>
      <c r="N84" s="18" t="e" cm="1">
        <f t="array" ref="N84">_xlfn.IFS(E84=1,((I84+50+L84/2+M84/2+150)/1000)*C84,E84=2,((I84+L84/2+2*M84/2+2*150)/1000)*C84)</f>
        <v>#VALUE!</v>
      </c>
      <c r="O84" s="18" t="e">
        <f>VLOOKUP(F84,Q5数据库!C:G,4,0)</f>
        <v>#N/A</v>
      </c>
      <c r="P84" s="18" t="e">
        <f>VLOOKUP(F84,Q5数据库!C:G,5,0)</f>
        <v>#N/A</v>
      </c>
      <c r="Q84" s="18"/>
    </row>
    <row r="85" spans="1:17" x14ac:dyDescent="0.25">
      <c r="A85" s="22"/>
      <c r="B85" s="55"/>
      <c r="C85" s="3"/>
      <c r="D85" s="55"/>
      <c r="E85" s="18" t="e">
        <f t="shared" si="13"/>
        <v>#VALUE!</v>
      </c>
      <c r="F85" s="18" t="str">
        <f t="shared" si="14"/>
        <v/>
      </c>
      <c r="G85" s="18" t="e">
        <f t="shared" si="15"/>
        <v>#VALUE!</v>
      </c>
      <c r="H85" s="18" t="e">
        <f t="shared" si="16"/>
        <v>#VALUE!</v>
      </c>
      <c r="I85" s="18" t="e">
        <f t="shared" si="17"/>
        <v>#VALUE!</v>
      </c>
      <c r="J85" s="18" t="e">
        <f>VLOOKUP(F85,Q5数据库!C:G,2,0)</f>
        <v>#N/A</v>
      </c>
      <c r="K85" s="18" t="e">
        <f>VLOOKUP(F85,Q5数据库!C:G,3,0)</f>
        <v>#N/A</v>
      </c>
      <c r="L85" s="18" t="e">
        <f>VLOOKUP(G85,Q5数据库!H:I,2,0)</f>
        <v>#VALUE!</v>
      </c>
      <c r="M85" s="18" t="e">
        <f>VLOOKUP(H85,Q5数据库!H:I,2,0)</f>
        <v>#VALUE!</v>
      </c>
      <c r="N85" s="18" t="e" cm="1">
        <f t="array" ref="N85">_xlfn.IFS(E85=1,((I85+50+L85/2+M85/2+150)/1000)*C85,E85=2,((I85+L85/2+2*M85/2+2*150)/1000)*C85)</f>
        <v>#VALUE!</v>
      </c>
      <c r="O85" s="18" t="e">
        <f>VLOOKUP(F85,Q5数据库!C:G,4,0)</f>
        <v>#N/A</v>
      </c>
      <c r="P85" s="18" t="e">
        <f>VLOOKUP(F85,Q5数据库!C:G,5,0)</f>
        <v>#N/A</v>
      </c>
      <c r="Q85" s="18"/>
    </row>
    <row r="86" spans="1:17" x14ac:dyDescent="0.25">
      <c r="A86" s="22"/>
      <c r="B86" s="55"/>
      <c r="C86" s="3"/>
      <c r="D86" s="55"/>
      <c r="E86" s="18" t="e">
        <f t="shared" si="13"/>
        <v>#VALUE!</v>
      </c>
      <c r="F86" s="18" t="str">
        <f t="shared" si="14"/>
        <v/>
      </c>
      <c r="G86" s="18" t="e">
        <f t="shared" si="15"/>
        <v>#VALUE!</v>
      </c>
      <c r="H86" s="18" t="e">
        <f t="shared" si="16"/>
        <v>#VALUE!</v>
      </c>
      <c r="I86" s="18" t="e">
        <f t="shared" si="17"/>
        <v>#VALUE!</v>
      </c>
      <c r="J86" s="18" t="e">
        <f>VLOOKUP(F86,Q5数据库!C:G,2,0)</f>
        <v>#N/A</v>
      </c>
      <c r="K86" s="18" t="e">
        <f>VLOOKUP(F86,Q5数据库!C:G,3,0)</f>
        <v>#N/A</v>
      </c>
      <c r="L86" s="18" t="e">
        <f>VLOOKUP(G86,Q5数据库!H:I,2,0)</f>
        <v>#VALUE!</v>
      </c>
      <c r="M86" s="18" t="e">
        <f>VLOOKUP(H86,Q5数据库!H:I,2,0)</f>
        <v>#VALUE!</v>
      </c>
      <c r="N86" s="18" t="e" cm="1">
        <f t="array" ref="N86">_xlfn.IFS(E86=1,((I86+50+L86/2+M86/2+150)/1000)*C86,E86=2,((I86+L86/2+2*M86/2+2*150)/1000)*C86)</f>
        <v>#VALUE!</v>
      </c>
      <c r="O86" s="18" t="e">
        <f>VLOOKUP(F86,Q5数据库!C:G,4,0)</f>
        <v>#N/A</v>
      </c>
      <c r="P86" s="18" t="e">
        <f>VLOOKUP(F86,Q5数据库!C:G,5,0)</f>
        <v>#N/A</v>
      </c>
      <c r="Q86" s="18"/>
    </row>
    <row r="87" spans="1:17" x14ac:dyDescent="0.25">
      <c r="A87" s="22"/>
      <c r="B87" s="55"/>
      <c r="C87" s="3"/>
      <c r="D87" s="55"/>
      <c r="E87" s="18" t="e">
        <f t="shared" si="13"/>
        <v>#VALUE!</v>
      </c>
      <c r="F87" s="18" t="str">
        <f t="shared" si="14"/>
        <v/>
      </c>
      <c r="G87" s="18" t="e">
        <f t="shared" si="15"/>
        <v>#VALUE!</v>
      </c>
      <c r="H87" s="18" t="e">
        <f t="shared" si="16"/>
        <v>#VALUE!</v>
      </c>
      <c r="I87" s="18" t="e">
        <f t="shared" si="17"/>
        <v>#VALUE!</v>
      </c>
      <c r="J87" s="18" t="e">
        <f>VLOOKUP(F87,Q5数据库!C:G,2,0)</f>
        <v>#N/A</v>
      </c>
      <c r="K87" s="18" t="e">
        <f>VLOOKUP(F87,Q5数据库!C:G,3,0)</f>
        <v>#N/A</v>
      </c>
      <c r="L87" s="18" t="e">
        <f>VLOOKUP(G87,Q5数据库!H:I,2,0)</f>
        <v>#VALUE!</v>
      </c>
      <c r="M87" s="18" t="e">
        <f>VLOOKUP(H87,Q5数据库!H:I,2,0)</f>
        <v>#VALUE!</v>
      </c>
      <c r="N87" s="18" t="e" cm="1">
        <f t="array" ref="N87">_xlfn.IFS(E87=1,((I87+50+L87/2+M87/2+150)/1000)*C87,E87=2,((I87+L87/2+2*M87/2+2*150)/1000)*C87)</f>
        <v>#VALUE!</v>
      </c>
      <c r="O87" s="18" t="e">
        <f>VLOOKUP(F87,Q5数据库!C:G,4,0)</f>
        <v>#N/A</v>
      </c>
      <c r="P87" s="18" t="e">
        <f>VLOOKUP(F87,Q5数据库!C:G,5,0)</f>
        <v>#N/A</v>
      </c>
      <c r="Q87" s="18"/>
    </row>
    <row r="88" spans="1:17" x14ac:dyDescent="0.25">
      <c r="A88" s="22"/>
      <c r="B88" s="55"/>
      <c r="C88" s="3"/>
      <c r="D88" s="55"/>
      <c r="E88" s="18" t="e">
        <f t="shared" si="13"/>
        <v>#VALUE!</v>
      </c>
      <c r="F88" s="18" t="str">
        <f t="shared" si="14"/>
        <v/>
      </c>
      <c r="G88" s="18" t="e">
        <f t="shared" si="15"/>
        <v>#VALUE!</v>
      </c>
      <c r="H88" s="18" t="e">
        <f t="shared" si="16"/>
        <v>#VALUE!</v>
      </c>
      <c r="I88" s="18" t="e">
        <f t="shared" si="17"/>
        <v>#VALUE!</v>
      </c>
      <c r="J88" s="18" t="e">
        <f>VLOOKUP(F88,Q5数据库!C:G,2,0)</f>
        <v>#N/A</v>
      </c>
      <c r="K88" s="18" t="e">
        <f>VLOOKUP(F88,Q5数据库!C:G,3,0)</f>
        <v>#N/A</v>
      </c>
      <c r="L88" s="18" t="e">
        <f>VLOOKUP(G88,Q5数据库!H:I,2,0)</f>
        <v>#VALUE!</v>
      </c>
      <c r="M88" s="18" t="e">
        <f>VLOOKUP(H88,Q5数据库!H:I,2,0)</f>
        <v>#VALUE!</v>
      </c>
      <c r="N88" s="18" t="e" cm="1">
        <f t="array" ref="N88">_xlfn.IFS(E88=1,((I88+50+L88/2+M88/2+150)/1000)*C88,E88=2,((I88+L88/2+2*M88/2+2*150)/1000)*C88)</f>
        <v>#VALUE!</v>
      </c>
      <c r="O88" s="18" t="e">
        <f>VLOOKUP(F88,Q5数据库!C:G,4,0)</f>
        <v>#N/A</v>
      </c>
      <c r="P88" s="18" t="e">
        <f>VLOOKUP(F88,Q5数据库!C:G,5,0)</f>
        <v>#N/A</v>
      </c>
      <c r="Q88" s="18"/>
    </row>
    <row r="89" spans="1:17" x14ac:dyDescent="0.25">
      <c r="A89" s="22"/>
      <c r="B89" s="55"/>
      <c r="C89" s="3"/>
      <c r="D89" s="55"/>
      <c r="E89" s="18" t="e">
        <f t="shared" si="13"/>
        <v>#VALUE!</v>
      </c>
      <c r="F89" s="18" t="str">
        <f t="shared" si="14"/>
        <v/>
      </c>
      <c r="G89" s="18" t="e">
        <f t="shared" si="15"/>
        <v>#VALUE!</v>
      </c>
      <c r="H89" s="18" t="e">
        <f t="shared" si="16"/>
        <v>#VALUE!</v>
      </c>
      <c r="I89" s="18" t="e">
        <f t="shared" si="17"/>
        <v>#VALUE!</v>
      </c>
      <c r="J89" s="18" t="e">
        <f>VLOOKUP(F89,Q5数据库!C:G,2,0)</f>
        <v>#N/A</v>
      </c>
      <c r="K89" s="18" t="e">
        <f>VLOOKUP(F89,Q5数据库!C:G,3,0)</f>
        <v>#N/A</v>
      </c>
      <c r="L89" s="18" t="e">
        <f>VLOOKUP(G89,Q5数据库!H:I,2,0)</f>
        <v>#VALUE!</v>
      </c>
      <c r="M89" s="18" t="e">
        <f>VLOOKUP(H89,Q5数据库!H:I,2,0)</f>
        <v>#VALUE!</v>
      </c>
      <c r="N89" s="18" t="e" cm="1">
        <f t="array" ref="N89">_xlfn.IFS(E89=1,((I89+50+L89/2+M89/2+150)/1000)*C89,E89=2,((I89+L89/2+2*M89/2+2*150)/1000)*C89)</f>
        <v>#VALUE!</v>
      </c>
      <c r="O89" s="18" t="e">
        <f>VLOOKUP(F89,Q5数据库!C:G,4,0)</f>
        <v>#N/A</v>
      </c>
      <c r="P89" s="18" t="e">
        <f>VLOOKUP(F89,Q5数据库!C:G,5,0)</f>
        <v>#N/A</v>
      </c>
      <c r="Q89" s="18"/>
    </row>
    <row r="90" spans="1:17" x14ac:dyDescent="0.25">
      <c r="A90" s="22"/>
      <c r="B90" s="55"/>
      <c r="C90" s="3"/>
      <c r="D90" s="55"/>
      <c r="E90" s="18" t="e">
        <f t="shared" si="13"/>
        <v>#VALUE!</v>
      </c>
      <c r="F90" s="18" t="str">
        <f t="shared" si="14"/>
        <v/>
      </c>
      <c r="G90" s="18" t="e">
        <f t="shared" si="15"/>
        <v>#VALUE!</v>
      </c>
      <c r="H90" s="18" t="e">
        <f t="shared" si="16"/>
        <v>#VALUE!</v>
      </c>
      <c r="I90" s="18" t="e">
        <f t="shared" si="17"/>
        <v>#VALUE!</v>
      </c>
      <c r="J90" s="18" t="e">
        <f>VLOOKUP(F90,Q5数据库!C:G,2,0)</f>
        <v>#N/A</v>
      </c>
      <c r="K90" s="18" t="e">
        <f>VLOOKUP(F90,Q5数据库!C:G,3,0)</f>
        <v>#N/A</v>
      </c>
      <c r="L90" s="18" t="e">
        <f>VLOOKUP(G90,Q5数据库!H:I,2,0)</f>
        <v>#VALUE!</v>
      </c>
      <c r="M90" s="18" t="e">
        <f>VLOOKUP(H90,Q5数据库!H:I,2,0)</f>
        <v>#VALUE!</v>
      </c>
      <c r="N90" s="18" t="e" cm="1">
        <f t="array" ref="N90">_xlfn.IFS(E90=1,((I90+50+L90/2+M90/2+150)/1000)*C90,E90=2,((I90+L90/2+2*M90/2+2*150)/1000)*C90)</f>
        <v>#VALUE!</v>
      </c>
      <c r="O90" s="18" t="e">
        <f>VLOOKUP(F90,Q5数据库!C:G,4,0)</f>
        <v>#N/A</v>
      </c>
      <c r="P90" s="18" t="e">
        <f>VLOOKUP(F90,Q5数据库!C:G,5,0)</f>
        <v>#N/A</v>
      </c>
      <c r="Q90" s="18"/>
    </row>
    <row r="91" spans="1:17" x14ac:dyDescent="0.25">
      <c r="A91" s="22"/>
      <c r="B91" s="55"/>
      <c r="C91" s="3"/>
      <c r="D91" s="55"/>
      <c r="E91" s="18" t="e">
        <f t="shared" si="13"/>
        <v>#VALUE!</v>
      </c>
      <c r="F91" s="18" t="str">
        <f t="shared" si="14"/>
        <v/>
      </c>
      <c r="G91" s="18" t="e">
        <f t="shared" si="15"/>
        <v>#VALUE!</v>
      </c>
      <c r="H91" s="18" t="e">
        <f t="shared" si="16"/>
        <v>#VALUE!</v>
      </c>
      <c r="I91" s="18" t="e">
        <f t="shared" si="17"/>
        <v>#VALUE!</v>
      </c>
      <c r="J91" s="18" t="e">
        <f>VLOOKUP(F91,Q5数据库!C:G,2,0)</f>
        <v>#N/A</v>
      </c>
      <c r="K91" s="18" t="e">
        <f>VLOOKUP(F91,Q5数据库!C:G,3,0)</f>
        <v>#N/A</v>
      </c>
      <c r="L91" s="18" t="e">
        <f>VLOOKUP(G91,Q5数据库!H:I,2,0)</f>
        <v>#VALUE!</v>
      </c>
      <c r="M91" s="18" t="e">
        <f>VLOOKUP(H91,Q5数据库!H:I,2,0)</f>
        <v>#VALUE!</v>
      </c>
      <c r="N91" s="18" t="e" cm="1">
        <f t="array" ref="N91">_xlfn.IFS(E91=1,((I91+50+L91/2+M91/2+150)/1000)*C91,E91=2,((I91+L91/2+2*M91/2+2*150)/1000)*C91)</f>
        <v>#VALUE!</v>
      </c>
      <c r="O91" s="18" t="e">
        <f>VLOOKUP(F91,Q5数据库!C:G,4,0)</f>
        <v>#N/A</v>
      </c>
      <c r="P91" s="18" t="e">
        <f>VLOOKUP(F91,Q5数据库!C:G,5,0)</f>
        <v>#N/A</v>
      </c>
      <c r="Q91" s="18"/>
    </row>
    <row r="92" spans="1:17" x14ac:dyDescent="0.25">
      <c r="A92" s="22"/>
      <c r="B92" s="55"/>
      <c r="C92" s="3"/>
      <c r="D92" s="55"/>
      <c r="E92" s="18" t="e">
        <f t="shared" si="13"/>
        <v>#VALUE!</v>
      </c>
      <c r="F92" s="18" t="str">
        <f t="shared" si="14"/>
        <v/>
      </c>
      <c r="G92" s="18" t="e">
        <f t="shared" si="15"/>
        <v>#VALUE!</v>
      </c>
      <c r="H92" s="18" t="e">
        <f t="shared" si="16"/>
        <v>#VALUE!</v>
      </c>
      <c r="I92" s="18" t="e">
        <f t="shared" si="17"/>
        <v>#VALUE!</v>
      </c>
      <c r="J92" s="18" t="e">
        <f>VLOOKUP(F92,Q5数据库!C:G,2,0)</f>
        <v>#N/A</v>
      </c>
      <c r="K92" s="18" t="e">
        <f>VLOOKUP(F92,Q5数据库!C:G,3,0)</f>
        <v>#N/A</v>
      </c>
      <c r="L92" s="18" t="e">
        <f>VLOOKUP(G92,Q5数据库!H:I,2,0)</f>
        <v>#VALUE!</v>
      </c>
      <c r="M92" s="18" t="e">
        <f>VLOOKUP(H92,Q5数据库!H:I,2,0)</f>
        <v>#VALUE!</v>
      </c>
      <c r="N92" s="18" t="e" cm="1">
        <f t="array" ref="N92">_xlfn.IFS(E92=1,((I92+50+L92/2+M92/2+150)/1000)*C92,E92=2,((I92+L92/2+2*M92/2+2*150)/1000)*C92)</f>
        <v>#VALUE!</v>
      </c>
      <c r="O92" s="18" t="e">
        <f>VLOOKUP(F92,Q5数据库!C:G,4,0)</f>
        <v>#N/A</v>
      </c>
      <c r="P92" s="18" t="e">
        <f>VLOOKUP(F92,Q5数据库!C:G,5,0)</f>
        <v>#N/A</v>
      </c>
      <c r="Q92" s="18"/>
    </row>
    <row r="93" spans="1:17" x14ac:dyDescent="0.25">
      <c r="A93" s="22"/>
      <c r="B93" s="55"/>
      <c r="C93" s="3"/>
      <c r="D93" s="55"/>
      <c r="E93" s="18" t="e">
        <f t="shared" si="13"/>
        <v>#VALUE!</v>
      </c>
      <c r="F93" s="18" t="str">
        <f t="shared" si="14"/>
        <v/>
      </c>
      <c r="G93" s="18" t="e">
        <f t="shared" si="15"/>
        <v>#VALUE!</v>
      </c>
      <c r="H93" s="18" t="e">
        <f t="shared" si="16"/>
        <v>#VALUE!</v>
      </c>
      <c r="I93" s="18" t="e">
        <f t="shared" si="17"/>
        <v>#VALUE!</v>
      </c>
      <c r="J93" s="18" t="e">
        <f>VLOOKUP(F93,Q5数据库!C:G,2,0)</f>
        <v>#N/A</v>
      </c>
      <c r="K93" s="18" t="e">
        <f>VLOOKUP(F93,Q5数据库!C:G,3,0)</f>
        <v>#N/A</v>
      </c>
      <c r="L93" s="18" t="e">
        <f>VLOOKUP(G93,Q5数据库!H:I,2,0)</f>
        <v>#VALUE!</v>
      </c>
      <c r="M93" s="18" t="e">
        <f>VLOOKUP(H93,Q5数据库!H:I,2,0)</f>
        <v>#VALUE!</v>
      </c>
      <c r="N93" s="18" t="e" cm="1">
        <f t="array" ref="N93">_xlfn.IFS(E93=1,((I93+50+L93/2+M93/2+150)/1000)*C93,E93=2,((I93+L93/2+2*M93/2+2*150)/1000)*C93)</f>
        <v>#VALUE!</v>
      </c>
      <c r="O93" s="18" t="e">
        <f>VLOOKUP(F93,Q5数据库!C:G,4,0)</f>
        <v>#N/A</v>
      </c>
      <c r="P93" s="18" t="e">
        <f>VLOOKUP(F93,Q5数据库!C:G,5,0)</f>
        <v>#N/A</v>
      </c>
      <c r="Q93" s="18"/>
    </row>
    <row r="94" spans="1:17" x14ac:dyDescent="0.25">
      <c r="A94" s="22"/>
      <c r="B94" s="55"/>
      <c r="C94" s="3"/>
      <c r="D94" s="55"/>
      <c r="E94" s="18" t="e">
        <f t="shared" si="13"/>
        <v>#VALUE!</v>
      </c>
      <c r="F94" s="18" t="str">
        <f t="shared" si="14"/>
        <v/>
      </c>
      <c r="G94" s="18" t="e">
        <f t="shared" si="15"/>
        <v>#VALUE!</v>
      </c>
      <c r="H94" s="18" t="e">
        <f t="shared" si="16"/>
        <v>#VALUE!</v>
      </c>
      <c r="I94" s="18" t="e">
        <f t="shared" si="17"/>
        <v>#VALUE!</v>
      </c>
      <c r="J94" s="18" t="e">
        <f>VLOOKUP(F94,Q5数据库!C:G,2,0)</f>
        <v>#N/A</v>
      </c>
      <c r="K94" s="18" t="e">
        <f>VLOOKUP(F94,Q5数据库!C:G,3,0)</f>
        <v>#N/A</v>
      </c>
      <c r="L94" s="18" t="e">
        <f>VLOOKUP(G94,Q5数据库!H:I,2,0)</f>
        <v>#VALUE!</v>
      </c>
      <c r="M94" s="18" t="e">
        <f>VLOOKUP(H94,Q5数据库!H:I,2,0)</f>
        <v>#VALUE!</v>
      </c>
      <c r="N94" s="18" t="e" cm="1">
        <f t="array" ref="N94">_xlfn.IFS(E94=1,((I94+50+L94/2+M94/2+150)/1000)*C94,E94=2,((I94+L94/2+2*M94/2+2*150)/1000)*C94)</f>
        <v>#VALUE!</v>
      </c>
      <c r="O94" s="18" t="e">
        <f>VLOOKUP(F94,Q5数据库!C:G,4,0)</f>
        <v>#N/A</v>
      </c>
      <c r="P94" s="18" t="e">
        <f>VLOOKUP(F94,Q5数据库!C:G,5,0)</f>
        <v>#N/A</v>
      </c>
      <c r="Q94" s="18"/>
    </row>
    <row r="95" spans="1:17" x14ac:dyDescent="0.25">
      <c r="A95" s="22"/>
      <c r="B95" s="55"/>
      <c r="C95" s="3"/>
      <c r="D95" s="55"/>
      <c r="E95" s="18" t="e">
        <f t="shared" si="13"/>
        <v>#VALUE!</v>
      </c>
      <c r="F95" s="18" t="str">
        <f t="shared" si="14"/>
        <v/>
      </c>
      <c r="G95" s="18" t="e">
        <f t="shared" si="15"/>
        <v>#VALUE!</v>
      </c>
      <c r="H95" s="18" t="e">
        <f t="shared" si="16"/>
        <v>#VALUE!</v>
      </c>
      <c r="I95" s="18" t="e">
        <f t="shared" si="17"/>
        <v>#VALUE!</v>
      </c>
      <c r="J95" s="18" t="e">
        <f>VLOOKUP(F95,Q5数据库!C:G,2,0)</f>
        <v>#N/A</v>
      </c>
      <c r="K95" s="18" t="e">
        <f>VLOOKUP(F95,Q5数据库!C:G,3,0)</f>
        <v>#N/A</v>
      </c>
      <c r="L95" s="18" t="e">
        <f>VLOOKUP(G95,Q5数据库!H:I,2,0)</f>
        <v>#VALUE!</v>
      </c>
      <c r="M95" s="18" t="e">
        <f>VLOOKUP(H95,Q5数据库!H:I,2,0)</f>
        <v>#VALUE!</v>
      </c>
      <c r="N95" s="18" t="e" cm="1">
        <f t="array" ref="N95">_xlfn.IFS(E95=1,((I95+50+L95/2+M95/2+150)/1000)*C95,E95=2,((I95+L95/2+2*M95/2+2*150)/1000)*C95)</f>
        <v>#VALUE!</v>
      </c>
      <c r="O95" s="18" t="e">
        <f>VLOOKUP(F95,Q5数据库!C:G,4,0)</f>
        <v>#N/A</v>
      </c>
      <c r="P95" s="18" t="e">
        <f>VLOOKUP(F95,Q5数据库!C:G,5,0)</f>
        <v>#N/A</v>
      </c>
      <c r="Q95" s="18"/>
    </row>
    <row r="96" spans="1:17" x14ac:dyDescent="0.25">
      <c r="A96" s="22"/>
      <c r="B96" s="55"/>
      <c r="C96" s="3"/>
      <c r="D96" s="55"/>
      <c r="E96" s="18" t="e">
        <f t="shared" si="13"/>
        <v>#VALUE!</v>
      </c>
      <c r="F96" s="18" t="str">
        <f t="shared" si="14"/>
        <v/>
      </c>
      <c r="G96" s="18" t="e">
        <f t="shared" si="15"/>
        <v>#VALUE!</v>
      </c>
      <c r="H96" s="18" t="e">
        <f t="shared" si="16"/>
        <v>#VALUE!</v>
      </c>
      <c r="I96" s="18" t="e">
        <f t="shared" si="17"/>
        <v>#VALUE!</v>
      </c>
      <c r="J96" s="18" t="e">
        <f>VLOOKUP(F96,Q5数据库!C:G,2,0)</f>
        <v>#N/A</v>
      </c>
      <c r="K96" s="18" t="e">
        <f>VLOOKUP(F96,Q5数据库!C:G,3,0)</f>
        <v>#N/A</v>
      </c>
      <c r="L96" s="18" t="e">
        <f>VLOOKUP(G96,Q5数据库!H:I,2,0)</f>
        <v>#VALUE!</v>
      </c>
      <c r="M96" s="18" t="e">
        <f>VLOOKUP(H96,Q5数据库!H:I,2,0)</f>
        <v>#VALUE!</v>
      </c>
      <c r="N96" s="18" t="e" cm="1">
        <f t="array" ref="N96">_xlfn.IFS(E96=1,((I96+50+L96/2+M96/2+150)/1000)*C96,E96=2,((I96+L96/2+2*M96/2+2*150)/1000)*C96)</f>
        <v>#VALUE!</v>
      </c>
      <c r="O96" s="18" t="e">
        <f>VLOOKUP(F96,Q5数据库!C:G,4,0)</f>
        <v>#N/A</v>
      </c>
      <c r="P96" s="18" t="e">
        <f>VLOOKUP(F96,Q5数据库!C:G,5,0)</f>
        <v>#N/A</v>
      </c>
      <c r="Q96" s="18"/>
    </row>
    <row r="97" spans="1:17" x14ac:dyDescent="0.25">
      <c r="A97" s="22"/>
      <c r="B97" s="55"/>
      <c r="C97" s="3"/>
      <c r="D97" s="55"/>
      <c r="E97" s="18" t="e">
        <f t="shared" si="13"/>
        <v>#VALUE!</v>
      </c>
      <c r="F97" s="18" t="str">
        <f t="shared" si="14"/>
        <v/>
      </c>
      <c r="G97" s="18" t="e">
        <f t="shared" si="15"/>
        <v>#VALUE!</v>
      </c>
      <c r="H97" s="18" t="e">
        <f t="shared" si="16"/>
        <v>#VALUE!</v>
      </c>
      <c r="I97" s="18" t="e">
        <f t="shared" si="17"/>
        <v>#VALUE!</v>
      </c>
      <c r="J97" s="18" t="e">
        <f>VLOOKUP(F97,Q5数据库!C:G,2,0)</f>
        <v>#N/A</v>
      </c>
      <c r="K97" s="18" t="e">
        <f>VLOOKUP(F97,Q5数据库!C:G,3,0)</f>
        <v>#N/A</v>
      </c>
      <c r="L97" s="18" t="e">
        <f>VLOOKUP(G97,Q5数据库!H:I,2,0)</f>
        <v>#VALUE!</v>
      </c>
      <c r="M97" s="18" t="e">
        <f>VLOOKUP(H97,Q5数据库!H:I,2,0)</f>
        <v>#VALUE!</v>
      </c>
      <c r="N97" s="18" t="e" cm="1">
        <f t="array" ref="N97">_xlfn.IFS(E97=1,((I97+50+L97/2+M97/2+150)/1000)*C97,E97=2,((I97+L97/2+2*M97/2+2*150)/1000)*C97)</f>
        <v>#VALUE!</v>
      </c>
      <c r="O97" s="18" t="e">
        <f>VLOOKUP(F97,Q5数据库!C:G,4,0)</f>
        <v>#N/A</v>
      </c>
      <c r="P97" s="18" t="e">
        <f>VLOOKUP(F97,Q5数据库!C:G,5,0)</f>
        <v>#N/A</v>
      </c>
      <c r="Q97" s="18"/>
    </row>
    <row r="98" spans="1:17" x14ac:dyDescent="0.25">
      <c r="A98" s="22"/>
      <c r="B98" s="55"/>
      <c r="C98" s="3"/>
      <c r="D98" s="55"/>
      <c r="E98" s="18" t="e">
        <f t="shared" si="13"/>
        <v>#VALUE!</v>
      </c>
      <c r="F98" s="18" t="str">
        <f t="shared" si="14"/>
        <v/>
      </c>
      <c r="G98" s="18" t="e">
        <f t="shared" si="15"/>
        <v>#VALUE!</v>
      </c>
      <c r="H98" s="18" t="e">
        <f t="shared" si="16"/>
        <v>#VALUE!</v>
      </c>
      <c r="I98" s="18" t="e">
        <f t="shared" si="17"/>
        <v>#VALUE!</v>
      </c>
      <c r="J98" s="18" t="e">
        <f>VLOOKUP(F98,Q5数据库!C:G,2,0)</f>
        <v>#N/A</v>
      </c>
      <c r="K98" s="18" t="e">
        <f>VLOOKUP(F98,Q5数据库!C:G,3,0)</f>
        <v>#N/A</v>
      </c>
      <c r="L98" s="18" t="e">
        <f>VLOOKUP(G98,Q5数据库!H:I,2,0)</f>
        <v>#VALUE!</v>
      </c>
      <c r="M98" s="18" t="e">
        <f>VLOOKUP(H98,Q5数据库!H:I,2,0)</f>
        <v>#VALUE!</v>
      </c>
      <c r="N98" s="18" t="e" cm="1">
        <f t="array" ref="N98">_xlfn.IFS(E98=1,((I98+50+L98/2+M98/2+150)/1000)*C98,E98=2,((I98+L98/2+2*M98/2+2*150)/1000)*C98)</f>
        <v>#VALUE!</v>
      </c>
      <c r="O98" s="18" t="e">
        <f>VLOOKUP(F98,Q5数据库!C:G,4,0)</f>
        <v>#N/A</v>
      </c>
      <c r="P98" s="18" t="e">
        <f>VLOOKUP(F98,Q5数据库!C:G,5,0)</f>
        <v>#N/A</v>
      </c>
      <c r="Q98" s="18"/>
    </row>
    <row r="99" spans="1:17" x14ac:dyDescent="0.25">
      <c r="A99" s="22"/>
      <c r="B99" s="55"/>
      <c r="C99" s="3"/>
      <c r="D99" s="55"/>
      <c r="E99" s="18" t="e">
        <f t="shared" si="13"/>
        <v>#VALUE!</v>
      </c>
      <c r="F99" s="18" t="str">
        <f t="shared" si="14"/>
        <v/>
      </c>
      <c r="G99" s="18" t="e">
        <f t="shared" si="15"/>
        <v>#VALUE!</v>
      </c>
      <c r="H99" s="18" t="e">
        <f t="shared" si="16"/>
        <v>#VALUE!</v>
      </c>
      <c r="I99" s="18" t="e">
        <f t="shared" si="17"/>
        <v>#VALUE!</v>
      </c>
      <c r="J99" s="18" t="e">
        <f>VLOOKUP(F99,Q5数据库!C:G,2,0)</f>
        <v>#N/A</v>
      </c>
      <c r="K99" s="18" t="e">
        <f>VLOOKUP(F99,Q5数据库!C:G,3,0)</f>
        <v>#N/A</v>
      </c>
      <c r="L99" s="18" t="e">
        <f>VLOOKUP(G99,Q5数据库!H:I,2,0)</f>
        <v>#VALUE!</v>
      </c>
      <c r="M99" s="18" t="e">
        <f>VLOOKUP(H99,Q5数据库!H:I,2,0)</f>
        <v>#VALUE!</v>
      </c>
      <c r="N99" s="18" t="e" cm="1">
        <f t="array" ref="N99">_xlfn.IFS(E99=1,((I99+50+L99/2+M99/2+150)/1000)*C99,E99=2,((I99+L99/2+2*M99/2+2*150)/1000)*C99)</f>
        <v>#VALUE!</v>
      </c>
      <c r="O99" s="18" t="e">
        <f>VLOOKUP(F99,Q5数据库!C:G,4,0)</f>
        <v>#N/A</v>
      </c>
      <c r="P99" s="18" t="e">
        <f>VLOOKUP(F99,Q5数据库!C:G,5,0)</f>
        <v>#N/A</v>
      </c>
      <c r="Q99" s="18"/>
    </row>
    <row r="100" spans="1:17" x14ac:dyDescent="0.25">
      <c r="A100" s="22"/>
      <c r="B100" s="55"/>
      <c r="C100" s="3"/>
      <c r="D100" s="55"/>
      <c r="E100" s="18" t="e">
        <f t="shared" si="13"/>
        <v>#VALUE!</v>
      </c>
      <c r="F100" s="18" t="str">
        <f t="shared" si="14"/>
        <v/>
      </c>
      <c r="G100" s="18" t="e">
        <f t="shared" si="15"/>
        <v>#VALUE!</v>
      </c>
      <c r="H100" s="18" t="e">
        <f t="shared" si="16"/>
        <v>#VALUE!</v>
      </c>
      <c r="I100" s="18" t="e">
        <f t="shared" si="17"/>
        <v>#VALUE!</v>
      </c>
      <c r="J100" s="18" t="e">
        <f>VLOOKUP(F100,Q5数据库!C:G,2,0)</f>
        <v>#N/A</v>
      </c>
      <c r="K100" s="18" t="e">
        <f>VLOOKUP(F100,Q5数据库!C:G,3,0)</f>
        <v>#N/A</v>
      </c>
      <c r="L100" s="18" t="e">
        <f>VLOOKUP(G100,Q5数据库!H:I,2,0)</f>
        <v>#VALUE!</v>
      </c>
      <c r="M100" s="18" t="e">
        <f>VLOOKUP(H100,Q5数据库!H:I,2,0)</f>
        <v>#VALUE!</v>
      </c>
      <c r="N100" s="18" t="e" cm="1">
        <f t="array" ref="N100">_xlfn.IFS(E100=1,((I100+50+L100/2+M100/2+150)/1000)*C100,E100=2,((I100+L100/2+2*M100/2+2*150)/1000)*C100)</f>
        <v>#VALUE!</v>
      </c>
      <c r="O100" s="18" t="e">
        <f>VLOOKUP(F100,Q5数据库!C:G,4,0)</f>
        <v>#N/A</v>
      </c>
      <c r="P100" s="18" t="e">
        <f>VLOOKUP(F100,Q5数据库!C:G,5,0)</f>
        <v>#N/A</v>
      </c>
      <c r="Q100" s="18"/>
    </row>
  </sheetData>
  <sheetProtection algorithmName="SHA-512" hashValue="HuXsQefPUJwU+Ar0rLB65cknANM1k1yu2ENBYAHdhygFWGKakcz8xVvSBDiD00MpJh/Krn8vhQxFDWb8FGzLIg==" saltValue="H2ZLfK1rIhP0IPKUH4pvNg==" spinCount="100000" sheet="1" objects="1" scenarios="1"/>
  <protectedRanges>
    <protectedRange sqref="A2:D1000" name="区域1_1"/>
  </protectedRanges>
  <phoneticPr fontId="5" type="noConversion"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09BC0-5089-485B-A913-C34C13504C35}">
  <sheetPr codeName="Sheet146"/>
  <dimension ref="A1:I37"/>
  <sheetViews>
    <sheetView workbookViewId="0"/>
  </sheetViews>
  <sheetFormatPr defaultRowHeight="14" x14ac:dyDescent="0.25"/>
  <cols>
    <col min="1" max="1" width="16.90625" bestFit="1" customWidth="1"/>
    <col min="5" max="5" width="15.7265625" bestFit="1" customWidth="1"/>
  </cols>
  <sheetData>
    <row r="1" spans="1:9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</row>
    <row r="2" spans="1:9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45" t="s">
        <v>68</v>
      </c>
      <c r="I2" s="45" t="s">
        <v>253</v>
      </c>
    </row>
    <row r="3" spans="1:9" x14ac:dyDescent="0.25">
      <c r="A3" s="55" t="s">
        <v>647</v>
      </c>
      <c r="B3" s="55" t="s">
        <v>648</v>
      </c>
      <c r="C3" s="3" t="s">
        <v>191</v>
      </c>
      <c r="D3" s="55" t="s">
        <v>149</v>
      </c>
      <c r="E3" s="1" t="s">
        <v>14</v>
      </c>
      <c r="F3" s="1" t="s">
        <v>15</v>
      </c>
      <c r="G3" s="1" t="s">
        <v>7</v>
      </c>
      <c r="H3" s="45">
        <v>6</v>
      </c>
      <c r="I3" s="45">
        <v>10.199999999999999</v>
      </c>
    </row>
    <row r="4" spans="1:9" x14ac:dyDescent="0.25">
      <c r="A4" s="3"/>
      <c r="B4" s="1"/>
      <c r="C4" s="3" t="s">
        <v>192</v>
      </c>
      <c r="D4" s="55" t="s">
        <v>149</v>
      </c>
      <c r="E4" s="3" t="s">
        <v>413</v>
      </c>
      <c r="F4" s="1" t="s">
        <v>15</v>
      </c>
      <c r="G4" s="1" t="s">
        <v>7</v>
      </c>
      <c r="H4" s="45">
        <v>8</v>
      </c>
      <c r="I4" s="45">
        <v>13.5</v>
      </c>
    </row>
    <row r="5" spans="1:9" x14ac:dyDescent="0.25">
      <c r="A5" s="3"/>
      <c r="B5" s="1"/>
      <c r="C5" s="3" t="s">
        <v>193</v>
      </c>
      <c r="D5" s="3" t="s">
        <v>149</v>
      </c>
      <c r="E5" s="3" t="s">
        <v>145</v>
      </c>
      <c r="F5" s="3" t="s">
        <v>308</v>
      </c>
      <c r="G5" s="3" t="s">
        <v>271</v>
      </c>
      <c r="H5" s="45">
        <v>10</v>
      </c>
      <c r="I5" s="45">
        <v>17.2</v>
      </c>
    </row>
    <row r="6" spans="1:9" x14ac:dyDescent="0.25">
      <c r="C6" s="3" t="s">
        <v>194</v>
      </c>
      <c r="D6" s="3" t="s">
        <v>207</v>
      </c>
      <c r="E6" s="55" t="s">
        <v>118</v>
      </c>
      <c r="F6" s="3" t="s">
        <v>308</v>
      </c>
      <c r="G6" s="3" t="s">
        <v>271</v>
      </c>
      <c r="H6" s="45">
        <v>15</v>
      </c>
      <c r="I6" s="45">
        <v>21.3</v>
      </c>
    </row>
    <row r="7" spans="1:9" x14ac:dyDescent="0.25">
      <c r="C7" s="3" t="s">
        <v>165</v>
      </c>
      <c r="D7" s="3" t="s">
        <v>207</v>
      </c>
      <c r="E7" s="55" t="s">
        <v>164</v>
      </c>
      <c r="F7" s="3" t="s">
        <v>308</v>
      </c>
      <c r="G7" s="3" t="s">
        <v>271</v>
      </c>
      <c r="H7" s="45">
        <v>20</v>
      </c>
      <c r="I7" s="45">
        <v>26.9</v>
      </c>
    </row>
    <row r="8" spans="1:9" x14ac:dyDescent="0.25">
      <c r="C8" s="3" t="s">
        <v>120</v>
      </c>
      <c r="D8" s="3" t="s">
        <v>181</v>
      </c>
      <c r="E8" s="55" t="s">
        <v>119</v>
      </c>
      <c r="F8" s="3" t="s">
        <v>308</v>
      </c>
      <c r="G8" s="3" t="s">
        <v>271</v>
      </c>
      <c r="H8" s="45">
        <v>25</v>
      </c>
      <c r="I8" s="45">
        <v>33.700000000000003</v>
      </c>
    </row>
    <row r="9" spans="1:9" x14ac:dyDescent="0.25">
      <c r="H9" s="45">
        <v>32</v>
      </c>
      <c r="I9" s="45">
        <v>42.4</v>
      </c>
    </row>
    <row r="10" spans="1:9" x14ac:dyDescent="0.25">
      <c r="H10" s="45">
        <v>40</v>
      </c>
      <c r="I10" s="45">
        <v>48.3</v>
      </c>
    </row>
    <row r="11" spans="1:9" x14ac:dyDescent="0.25">
      <c r="H11" s="45">
        <v>50</v>
      </c>
      <c r="I11" s="45">
        <v>60.3</v>
      </c>
    </row>
    <row r="12" spans="1:9" x14ac:dyDescent="0.25">
      <c r="H12" s="45">
        <v>65</v>
      </c>
      <c r="I12" s="45">
        <v>76.099999999999994</v>
      </c>
    </row>
    <row r="13" spans="1:9" x14ac:dyDescent="0.25">
      <c r="H13" s="45">
        <v>80</v>
      </c>
      <c r="I13" s="45">
        <v>88.9</v>
      </c>
    </row>
    <row r="14" spans="1:9" x14ac:dyDescent="0.25">
      <c r="H14" s="45">
        <v>100</v>
      </c>
      <c r="I14" s="45">
        <v>114.3</v>
      </c>
    </row>
    <row r="15" spans="1:9" x14ac:dyDescent="0.25">
      <c r="H15" s="45">
        <v>125</v>
      </c>
      <c r="I15" s="45">
        <v>139.69999999999999</v>
      </c>
    </row>
    <row r="16" spans="1:9" x14ac:dyDescent="0.25">
      <c r="H16" s="45">
        <v>150</v>
      </c>
      <c r="I16" s="45">
        <v>168.3</v>
      </c>
    </row>
    <row r="17" spans="8:9" x14ac:dyDescent="0.25">
      <c r="H17" s="45">
        <v>200</v>
      </c>
      <c r="I17" s="45">
        <v>219.1</v>
      </c>
    </row>
    <row r="18" spans="8:9" x14ac:dyDescent="0.25">
      <c r="H18" s="45">
        <v>250</v>
      </c>
      <c r="I18" s="45">
        <v>273</v>
      </c>
    </row>
    <row r="19" spans="8:9" x14ac:dyDescent="0.25">
      <c r="H19" s="45">
        <v>300</v>
      </c>
      <c r="I19" s="45">
        <v>323.89999999999998</v>
      </c>
    </row>
    <row r="20" spans="8:9" x14ac:dyDescent="0.25">
      <c r="H20" s="45">
        <v>350</v>
      </c>
      <c r="I20" s="45">
        <v>355.6</v>
      </c>
    </row>
    <row r="21" spans="8:9" x14ac:dyDescent="0.25">
      <c r="H21" s="45">
        <v>400</v>
      </c>
      <c r="I21" s="45">
        <v>406.4</v>
      </c>
    </row>
    <row r="22" spans="8:9" x14ac:dyDescent="0.25">
      <c r="H22" s="45">
        <v>450</v>
      </c>
      <c r="I22" s="45">
        <v>457</v>
      </c>
    </row>
    <row r="23" spans="8:9" x14ac:dyDescent="0.25">
      <c r="H23" s="45">
        <v>500</v>
      </c>
      <c r="I23" s="45">
        <v>508</v>
      </c>
    </row>
    <row r="24" spans="8:9" x14ac:dyDescent="0.25">
      <c r="H24" s="45">
        <v>550</v>
      </c>
      <c r="I24" s="45">
        <v>559</v>
      </c>
    </row>
    <row r="25" spans="8:9" x14ac:dyDescent="0.25">
      <c r="H25" s="45">
        <v>600</v>
      </c>
      <c r="I25" s="45">
        <v>610</v>
      </c>
    </row>
    <row r="26" spans="8:9" x14ac:dyDescent="0.25">
      <c r="H26" s="45">
        <v>650</v>
      </c>
      <c r="I26" s="45">
        <v>660</v>
      </c>
    </row>
    <row r="27" spans="8:9" x14ac:dyDescent="0.25">
      <c r="H27" s="45">
        <v>700</v>
      </c>
      <c r="I27" s="45">
        <v>711</v>
      </c>
    </row>
    <row r="28" spans="8:9" x14ac:dyDescent="0.25">
      <c r="H28" s="45">
        <v>750</v>
      </c>
      <c r="I28" s="45">
        <v>762</v>
      </c>
    </row>
    <row r="29" spans="8:9" x14ac:dyDescent="0.25">
      <c r="H29" s="45">
        <v>800</v>
      </c>
      <c r="I29" s="45">
        <v>813</v>
      </c>
    </row>
    <row r="30" spans="8:9" x14ac:dyDescent="0.25">
      <c r="H30" s="45">
        <v>850</v>
      </c>
      <c r="I30" s="45">
        <v>864</v>
      </c>
    </row>
    <row r="31" spans="8:9" x14ac:dyDescent="0.25">
      <c r="H31" s="45">
        <v>900</v>
      </c>
      <c r="I31" s="45">
        <v>914</v>
      </c>
    </row>
    <row r="32" spans="8:9" x14ac:dyDescent="0.25">
      <c r="H32" s="45">
        <v>950</v>
      </c>
      <c r="I32" s="45">
        <v>965</v>
      </c>
    </row>
    <row r="33" spans="8:9" x14ac:dyDescent="0.25">
      <c r="H33" s="45">
        <v>1000</v>
      </c>
      <c r="I33" s="45">
        <v>1016</v>
      </c>
    </row>
    <row r="34" spans="8:9" x14ac:dyDescent="0.25">
      <c r="H34" s="45">
        <v>1050</v>
      </c>
      <c r="I34" s="45">
        <v>1067</v>
      </c>
    </row>
    <row r="35" spans="8:9" x14ac:dyDescent="0.25">
      <c r="H35" s="45">
        <v>1100</v>
      </c>
      <c r="I35" s="45">
        <v>1118</v>
      </c>
    </row>
    <row r="36" spans="8:9" x14ac:dyDescent="0.25">
      <c r="H36" s="45">
        <v>1150</v>
      </c>
      <c r="I36" s="45">
        <v>1168</v>
      </c>
    </row>
    <row r="37" spans="8:9" x14ac:dyDescent="0.25">
      <c r="H37" s="45">
        <v>1200</v>
      </c>
      <c r="I37" s="45">
        <v>1219</v>
      </c>
    </row>
  </sheetData>
  <sheetProtection algorithmName="SHA-512" hashValue="vUKZe4wGgqM90HJqaHycg4Ra/1b6XzroUmgrkrJS0k20WIdFQtEBXg0JsWx+ITuLkQviFyYudj+YASBIlkvLqg==" saltValue="EhHnPmn7G4pk8FSoLeWhcA==" spinCount="100000" sheet="1" objects="1" scenarios="1"/>
  <mergeCells count="1">
    <mergeCell ref="C1:G1"/>
  </mergeCells>
  <phoneticPr fontId="6" type="noConversion"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6F063-5CFB-476A-88B4-1E42212D241E}">
  <sheetPr codeName="Sheet147"/>
  <dimension ref="A1:R100"/>
  <sheetViews>
    <sheetView workbookViewId="0">
      <selection activeCell="H18" sqref="H18"/>
    </sheetView>
  </sheetViews>
  <sheetFormatPr defaultRowHeight="14" x14ac:dyDescent="0.25"/>
  <cols>
    <col min="1" max="1" width="16.90625" bestFit="1" customWidth="1"/>
    <col min="2" max="2" width="23.26953125" bestFit="1" customWidth="1"/>
    <col min="7" max="7" width="11.36328125" bestFit="1" customWidth="1"/>
    <col min="8" max="8" width="13.453125" bestFit="1" customWidth="1"/>
    <col min="11" max="11" width="11.36328125" bestFit="1" customWidth="1"/>
    <col min="13" max="13" width="14.6328125" bestFit="1" customWidth="1"/>
    <col min="14" max="14" width="16.90625" bestFit="1" customWidth="1"/>
  </cols>
  <sheetData>
    <row r="1" spans="1:18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625</v>
      </c>
      <c r="H1" s="18" t="s">
        <v>626</v>
      </c>
      <c r="I1" s="18" t="s">
        <v>627</v>
      </c>
      <c r="J1" s="18" t="s">
        <v>635</v>
      </c>
      <c r="K1" s="18" t="s">
        <v>48</v>
      </c>
      <c r="L1" s="18" t="s">
        <v>82</v>
      </c>
      <c r="M1" s="38" t="s">
        <v>636</v>
      </c>
      <c r="N1" s="38" t="s">
        <v>637</v>
      </c>
      <c r="O1" s="18" t="s">
        <v>79</v>
      </c>
      <c r="P1" s="18" t="s">
        <v>3</v>
      </c>
      <c r="Q1" s="18" t="s">
        <v>160</v>
      </c>
      <c r="R1" s="18" t="s">
        <v>5</v>
      </c>
    </row>
    <row r="2" spans="1:18" x14ac:dyDescent="0.25">
      <c r="A2" s="22"/>
      <c r="B2" s="55"/>
      <c r="C2" s="3"/>
      <c r="D2" s="55"/>
      <c r="E2" s="18" t="e">
        <f>VALUE(TRIM(MID(SUBSTITUTE($B2,"-",REPT(" ",99)),COLUMN(B2)*99-98,99)))</f>
        <v>#VALUE!</v>
      </c>
      <c r="F2" s="18" t="str">
        <f>TRIM(MID(SUBSTITUTE($B2,"-",REPT(" ",99)),COLUMN(C2)*99-98,99))</f>
        <v/>
      </c>
      <c r="G2" s="18" t="e">
        <f>VALUE(TRIM(MID(SUBSTITUTE($B2,"-",REPT(" ",99)),COLUMN(D2)*99-98,99)))</f>
        <v>#VALUE!</v>
      </c>
      <c r="H2" s="18" t="e">
        <f>VALUE(TRIM(MID(SUBSTITUTE($B2,"-",REPT(" ",99)),COLUMN(E2)*99-98,99)))</f>
        <v>#VALUE!</v>
      </c>
      <c r="I2" s="18" t="e">
        <f>VALUE(TRIM(MID(SUBSTITUTE($B2,"-",REPT(" ",99)),COLUMN(F2)*99-98,99)))</f>
        <v>#VALUE!</v>
      </c>
      <c r="J2" s="18" t="e">
        <f>VALUE(TRIM(MID(SUBSTITUTE($B2,"-",REPT(" ",99)),COLUMN(G2)*99-98,99)))</f>
        <v>#VALUE!</v>
      </c>
      <c r="K2" s="18" t="e">
        <f>VLOOKUP(F2,Q6数据库!C:G,2,0)</f>
        <v>#N/A</v>
      </c>
      <c r="L2" s="18" t="e">
        <f>VLOOKUP(F2,Q6数据库!C:G,3,0)</f>
        <v>#N/A</v>
      </c>
      <c r="M2" s="38" t="e">
        <f>VLOOKUP(G2,Q6数据库!H:I,2,0)</f>
        <v>#VALUE!</v>
      </c>
      <c r="N2" s="38" t="e">
        <f>VLOOKUP(H2,Q6数据库!H:I,2,0)</f>
        <v>#VALUE!</v>
      </c>
      <c r="O2" s="18" t="e" cm="1">
        <f t="array" ref="O2">_xlfn.IFS(E2=1,((I2+2*J2+2*N2/2+2*150)/1000)*C2,E2=2,((I2+J2+N2/2+150)/1000)*C2,E2=3,((I2+50+M2/2+2*J2+2*N2/2+2*150)/1000)*C2,E2=4,((I2+50+J2+N2/2+150)/1000)*C2,E2=5,((I2+50+J2+N2/2+150)/1000)*C2)</f>
        <v>#VALUE!</v>
      </c>
      <c r="P2" s="18" t="e">
        <f>VLOOKUP(F2,Q6数据库!C:G,4,0)</f>
        <v>#N/A</v>
      </c>
      <c r="Q2" s="18" t="e">
        <f>VLOOKUP(F2,Q6数据库!C:G,5,0)</f>
        <v>#N/A</v>
      </c>
      <c r="R2" s="18"/>
    </row>
    <row r="3" spans="1:18" x14ac:dyDescent="0.25">
      <c r="A3" s="22"/>
      <c r="B3" s="55"/>
      <c r="C3" s="3"/>
      <c r="D3" s="55"/>
      <c r="E3" s="18" t="e">
        <f t="shared" ref="E3:E38" si="0">VALUE(TRIM(MID(SUBSTITUTE($B3,"-",REPT(" ",99)),COLUMN(B3)*99-98,99)))</f>
        <v>#VALUE!</v>
      </c>
      <c r="F3" s="18" t="str">
        <f t="shared" ref="F3:F38" si="1">TRIM(MID(SUBSTITUTE($B3,"-",REPT(" ",99)),COLUMN(C3)*99-98,99))</f>
        <v/>
      </c>
      <c r="G3" s="18" t="e">
        <f t="shared" ref="G3:J18" si="2">VALUE(TRIM(MID(SUBSTITUTE($B3,"-",REPT(" ",99)),COLUMN(D3)*99-98,99)))</f>
        <v>#VALUE!</v>
      </c>
      <c r="H3" s="18" t="e">
        <f t="shared" si="2"/>
        <v>#VALUE!</v>
      </c>
      <c r="I3" s="18" t="e">
        <f t="shared" si="2"/>
        <v>#VALUE!</v>
      </c>
      <c r="J3" s="18" t="e">
        <f t="shared" si="2"/>
        <v>#VALUE!</v>
      </c>
      <c r="K3" s="18" t="e">
        <f>VLOOKUP(F3,Q6数据库!C:G,2,0)</f>
        <v>#N/A</v>
      </c>
      <c r="L3" s="18" t="e">
        <f>VLOOKUP(F3,Q6数据库!C:G,3,0)</f>
        <v>#N/A</v>
      </c>
      <c r="M3" s="38" t="e">
        <f>VLOOKUP(G3,Q6数据库!H:I,2,0)</f>
        <v>#VALUE!</v>
      </c>
      <c r="N3" s="38" t="e">
        <f>VLOOKUP(H3,Q6数据库!H:I,2,0)</f>
        <v>#VALUE!</v>
      </c>
      <c r="O3" s="18" t="e" cm="1">
        <f t="array" ref="O3">_xlfn.IFS(E3=1,((I3+2*J3+2*N3/2+2*150)/1000)*C3,E3=2,((I3+J3+N3/2+150)/1000)*C3,E3=3,((I3+50+M3/2+2*J3+2*N3/2+2*150)/1000)*C3,E3=4,((I3+50+J3+N3/2+150)/1000)*C3,E3=5,((I3+50+J3+N3/2+150)/1000)*C3)</f>
        <v>#VALUE!</v>
      </c>
      <c r="P3" s="18" t="e">
        <f>VLOOKUP(F3,Q6数据库!C:G,4,0)</f>
        <v>#N/A</v>
      </c>
      <c r="Q3" s="18" t="e">
        <f>VLOOKUP(F3,Q6数据库!C:G,5,0)</f>
        <v>#N/A</v>
      </c>
      <c r="R3" s="18"/>
    </row>
    <row r="4" spans="1:18" x14ac:dyDescent="0.25">
      <c r="A4" s="22"/>
      <c r="B4" s="55"/>
      <c r="C4" s="3"/>
      <c r="D4" s="55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 t="shared" si="2"/>
        <v>#VALUE!</v>
      </c>
      <c r="J4" s="18" t="e">
        <f t="shared" si="2"/>
        <v>#VALUE!</v>
      </c>
      <c r="K4" s="18" t="e">
        <f>VLOOKUP(F4,Q6数据库!C:G,2,0)</f>
        <v>#N/A</v>
      </c>
      <c r="L4" s="18" t="e">
        <f>VLOOKUP(F4,Q6数据库!C:G,3,0)</f>
        <v>#N/A</v>
      </c>
      <c r="M4" s="38" t="e">
        <f>VLOOKUP(G4,Q6数据库!H:I,2,0)</f>
        <v>#VALUE!</v>
      </c>
      <c r="N4" s="38" t="e">
        <f>VLOOKUP(H4,Q6数据库!H:I,2,0)</f>
        <v>#VALUE!</v>
      </c>
      <c r="O4" s="18" t="e" cm="1">
        <f t="array" ref="O4">_xlfn.IFS(E4=1,((I4+2*J4+2*N4/2+2*150)/1000)*C4,E4=2,((I4+J4+N4/2+150)/1000)*C4,E4=3,((I4+50+M4/2+2*J4+2*N4/2+2*150)/1000)*C4,E4=4,((I4+50+J4+N4/2+150)/1000)*C4,E4=5,((I4+50+J4+N4/2+150)/1000)*C4)</f>
        <v>#VALUE!</v>
      </c>
      <c r="P4" s="18" t="e">
        <f>VLOOKUP(F4,Q6数据库!C:G,4,0)</f>
        <v>#N/A</v>
      </c>
      <c r="Q4" s="18" t="e">
        <f>VLOOKUP(F4,Q6数据库!C:G,5,0)</f>
        <v>#N/A</v>
      </c>
      <c r="R4" s="18"/>
    </row>
    <row r="5" spans="1:18" x14ac:dyDescent="0.25">
      <c r="A5" s="22"/>
      <c r="B5" s="55"/>
      <c r="C5" s="3"/>
      <c r="D5" s="55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 t="shared" si="2"/>
        <v>#VALUE!</v>
      </c>
      <c r="J5" s="18" t="e">
        <f t="shared" si="2"/>
        <v>#VALUE!</v>
      </c>
      <c r="K5" s="18" t="e">
        <f>VLOOKUP(F5,Q6数据库!C:G,2,0)</f>
        <v>#N/A</v>
      </c>
      <c r="L5" s="18" t="e">
        <f>VLOOKUP(F5,Q6数据库!C:G,3,0)</f>
        <v>#N/A</v>
      </c>
      <c r="M5" s="38" t="e">
        <f>VLOOKUP(G5,Q6数据库!H:I,2,0)</f>
        <v>#VALUE!</v>
      </c>
      <c r="N5" s="38" t="e">
        <f>VLOOKUP(H5,Q6数据库!H:I,2,0)</f>
        <v>#VALUE!</v>
      </c>
      <c r="O5" s="18" t="e" cm="1">
        <f t="array" ref="O5">_xlfn.IFS(E5=1,((I5+2*J5+2*N5/2+2*150)/1000)*C5,E5=2,((I5+J5+N5/2+150)/1000)*C5,E5=3,((I5+50+M5/2+2*J5+2*N5/2+2*150)/1000)*C5,E5=4,((I5+50+J5+N5/2+150)/1000)*C5,E5=5,((I5+50+J5+N5/2+150)/1000)*C5)</f>
        <v>#VALUE!</v>
      </c>
      <c r="P5" s="18" t="e">
        <f>VLOOKUP(F5,Q6数据库!C:G,4,0)</f>
        <v>#N/A</v>
      </c>
      <c r="Q5" s="18" t="e">
        <f>VLOOKUP(F5,Q6数据库!C:G,5,0)</f>
        <v>#N/A</v>
      </c>
      <c r="R5" s="18"/>
    </row>
    <row r="6" spans="1:18" x14ac:dyDescent="0.25">
      <c r="A6" s="22"/>
      <c r="B6" s="55"/>
      <c r="C6" s="3"/>
      <c r="D6" s="55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 t="shared" si="2"/>
        <v>#VALUE!</v>
      </c>
      <c r="J6" s="18" t="e">
        <f t="shared" si="2"/>
        <v>#VALUE!</v>
      </c>
      <c r="K6" s="18" t="e">
        <f>VLOOKUP(F6,Q6数据库!C:G,2,0)</f>
        <v>#N/A</v>
      </c>
      <c r="L6" s="18" t="e">
        <f>VLOOKUP(F6,Q6数据库!C:G,3,0)</f>
        <v>#N/A</v>
      </c>
      <c r="M6" s="38" t="e">
        <f>VLOOKUP(G6,Q6数据库!H:I,2,0)</f>
        <v>#VALUE!</v>
      </c>
      <c r="N6" s="38" t="e">
        <f>VLOOKUP(H6,Q6数据库!H:I,2,0)</f>
        <v>#VALUE!</v>
      </c>
      <c r="O6" s="18" t="e" cm="1">
        <f t="array" ref="O6">_xlfn.IFS(E6=1,((I6+2*J6+2*N6/2+2*150)/1000)*C6,E6=2,((I6+J6+N6/2+150)/1000)*C6,E6=3,((I6+50+M6/2+2*J6+2*N6/2+2*150)/1000)*C6,E6=4,((I6+50+J6+N6/2+150)/1000)*C6,E6=5,((I6+50+J6+N6/2+150)/1000)*C6)</f>
        <v>#VALUE!</v>
      </c>
      <c r="P6" s="18" t="e">
        <f>VLOOKUP(F6,Q6数据库!C:G,4,0)</f>
        <v>#N/A</v>
      </c>
      <c r="Q6" s="18" t="e">
        <f>VLOOKUP(F6,Q6数据库!C:G,5,0)</f>
        <v>#N/A</v>
      </c>
      <c r="R6" s="18"/>
    </row>
    <row r="7" spans="1:18" x14ac:dyDescent="0.25">
      <c r="A7" s="22"/>
      <c r="B7" s="55"/>
      <c r="C7" s="3"/>
      <c r="D7" s="55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 t="shared" si="2"/>
        <v>#VALUE!</v>
      </c>
      <c r="J7" s="18" t="e">
        <f t="shared" si="2"/>
        <v>#VALUE!</v>
      </c>
      <c r="K7" s="18" t="e">
        <f>VLOOKUP(F7,Q6数据库!C:G,2,0)</f>
        <v>#N/A</v>
      </c>
      <c r="L7" s="18" t="e">
        <f>VLOOKUP(F7,Q6数据库!C:G,3,0)</f>
        <v>#N/A</v>
      </c>
      <c r="M7" s="38" t="e">
        <f>VLOOKUP(G7,Q6数据库!H:I,2,0)</f>
        <v>#VALUE!</v>
      </c>
      <c r="N7" s="38" t="e">
        <f>VLOOKUP(H7,Q6数据库!H:I,2,0)</f>
        <v>#VALUE!</v>
      </c>
      <c r="O7" s="18" t="e" cm="1">
        <f t="array" ref="O7">_xlfn.IFS(E7=1,((I7+2*J7+2*N7/2+2*150)/1000)*C7,E7=2,((I7+J7+N7/2+150)/1000)*C7,E7=3,((I7+50+M7/2+2*J7+2*N7/2+2*150)/1000)*C7,E7=4,((I7+50+J7+N7/2+150)/1000)*C7,E7=5,((I7+50+J7+N7/2+150)/1000)*C7)</f>
        <v>#VALUE!</v>
      </c>
      <c r="P7" s="18" t="e">
        <f>VLOOKUP(F7,Q6数据库!C:G,4,0)</f>
        <v>#N/A</v>
      </c>
      <c r="Q7" s="18" t="e">
        <f>VLOOKUP(F7,Q6数据库!C:G,5,0)</f>
        <v>#N/A</v>
      </c>
      <c r="R7" s="18"/>
    </row>
    <row r="8" spans="1:18" x14ac:dyDescent="0.25">
      <c r="A8" s="22"/>
      <c r="B8" s="55"/>
      <c r="C8" s="3"/>
      <c r="D8" s="55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 t="shared" si="2"/>
        <v>#VALUE!</v>
      </c>
      <c r="J8" s="18" t="e">
        <f t="shared" si="2"/>
        <v>#VALUE!</v>
      </c>
      <c r="K8" s="18" t="e">
        <f>VLOOKUP(F8,Q6数据库!C:G,2,0)</f>
        <v>#N/A</v>
      </c>
      <c r="L8" s="18" t="e">
        <f>VLOOKUP(F8,Q6数据库!C:G,3,0)</f>
        <v>#N/A</v>
      </c>
      <c r="M8" s="38" t="e">
        <f>VLOOKUP(G8,Q6数据库!H:I,2,0)</f>
        <v>#VALUE!</v>
      </c>
      <c r="N8" s="38" t="e">
        <f>VLOOKUP(H8,Q6数据库!H:I,2,0)</f>
        <v>#VALUE!</v>
      </c>
      <c r="O8" s="18" t="e" cm="1">
        <f t="array" ref="O8">_xlfn.IFS(E8=1,((I8+2*J8+2*N8/2+2*150)/1000)*C8,E8=2,((I8+J8+N8/2+150)/1000)*C8,E8=3,((I8+50+M8/2+2*J8+2*N8/2+2*150)/1000)*C8,E8=4,((I8+50+J8+N8/2+150)/1000)*C8,E8=5,((I8+50+J8+N8/2+150)/1000)*C8)</f>
        <v>#VALUE!</v>
      </c>
      <c r="P8" s="18" t="e">
        <f>VLOOKUP(F8,Q6数据库!C:G,4,0)</f>
        <v>#N/A</v>
      </c>
      <c r="Q8" s="18" t="e">
        <f>VLOOKUP(F8,Q6数据库!C:G,5,0)</f>
        <v>#N/A</v>
      </c>
      <c r="R8" s="18"/>
    </row>
    <row r="9" spans="1:18" x14ac:dyDescent="0.25">
      <c r="A9" s="22"/>
      <c r="B9" s="55"/>
      <c r="C9" s="3"/>
      <c r="D9" s="55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2"/>
        <v>#VALUE!</v>
      </c>
      <c r="I9" s="18" t="e">
        <f t="shared" si="2"/>
        <v>#VALUE!</v>
      </c>
      <c r="J9" s="18" t="e">
        <f t="shared" si="2"/>
        <v>#VALUE!</v>
      </c>
      <c r="K9" s="18" t="e">
        <f>VLOOKUP(F9,Q6数据库!C:G,2,0)</f>
        <v>#N/A</v>
      </c>
      <c r="L9" s="18" t="e">
        <f>VLOOKUP(F9,Q6数据库!C:G,3,0)</f>
        <v>#N/A</v>
      </c>
      <c r="M9" s="38" t="e">
        <f>VLOOKUP(G9,Q6数据库!H:I,2,0)</f>
        <v>#VALUE!</v>
      </c>
      <c r="N9" s="38" t="e">
        <f>VLOOKUP(H9,Q6数据库!H:I,2,0)</f>
        <v>#VALUE!</v>
      </c>
      <c r="O9" s="18" t="e" cm="1">
        <f t="array" ref="O9">_xlfn.IFS(E9=1,((I9+2*J9+2*N9/2+2*150)/1000)*C9,E9=2,((I9+J9+N9/2+150)/1000)*C9,E9=3,((I9+50+M9/2+2*J9+2*N9/2+2*150)/1000)*C9,E9=4,((I9+50+J9+N9/2+150)/1000)*C9,E9=5,((I9+50+J9+N9/2+150)/1000)*C9)</f>
        <v>#VALUE!</v>
      </c>
      <c r="P9" s="18" t="e">
        <f>VLOOKUP(F9,Q6数据库!C:G,4,0)</f>
        <v>#N/A</v>
      </c>
      <c r="Q9" s="18" t="e">
        <f>VLOOKUP(F9,Q6数据库!C:G,5,0)</f>
        <v>#N/A</v>
      </c>
      <c r="R9" s="18"/>
    </row>
    <row r="10" spans="1:18" x14ac:dyDescent="0.25">
      <c r="A10" s="22"/>
      <c r="B10" s="55"/>
      <c r="C10" s="3"/>
      <c r="D10" s="55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 t="shared" si="2"/>
        <v>#VALUE!</v>
      </c>
      <c r="I10" s="18" t="e">
        <f t="shared" si="2"/>
        <v>#VALUE!</v>
      </c>
      <c r="J10" s="18" t="e">
        <f t="shared" si="2"/>
        <v>#VALUE!</v>
      </c>
      <c r="K10" s="18" t="e">
        <f>VLOOKUP(F10,Q6数据库!C:G,2,0)</f>
        <v>#N/A</v>
      </c>
      <c r="L10" s="18" t="e">
        <f>VLOOKUP(F10,Q6数据库!C:G,3,0)</f>
        <v>#N/A</v>
      </c>
      <c r="M10" s="38" t="e">
        <f>VLOOKUP(G10,Q6数据库!H:I,2,0)</f>
        <v>#VALUE!</v>
      </c>
      <c r="N10" s="38" t="e">
        <f>VLOOKUP(H10,Q6数据库!H:I,2,0)</f>
        <v>#VALUE!</v>
      </c>
      <c r="O10" s="18" t="e" cm="1">
        <f t="array" ref="O10">_xlfn.IFS(E10=1,((I10+2*J10+2*N10/2+2*150)/1000)*C10,E10=2,((I10+J10+N10/2+150)/1000)*C10,E10=3,((I10+50+M10/2+2*J10+2*N10/2+2*150)/1000)*C10,E10=4,((I10+50+J10+N10/2+150)/1000)*C10,E10=5,((I10+50+J10+N10/2+150)/1000)*C10)</f>
        <v>#VALUE!</v>
      </c>
      <c r="P10" s="18" t="e">
        <f>VLOOKUP(F10,Q6数据库!C:G,4,0)</f>
        <v>#N/A</v>
      </c>
      <c r="Q10" s="18" t="e">
        <f>VLOOKUP(F10,Q6数据库!C:G,5,0)</f>
        <v>#N/A</v>
      </c>
      <c r="R10" s="18"/>
    </row>
    <row r="11" spans="1:18" x14ac:dyDescent="0.25">
      <c r="A11" s="22"/>
      <c r="B11" s="55"/>
      <c r="C11" s="3"/>
      <c r="D11" s="55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 t="shared" si="2"/>
        <v>#VALUE!</v>
      </c>
      <c r="I11" s="18" t="e">
        <f t="shared" si="2"/>
        <v>#VALUE!</v>
      </c>
      <c r="J11" s="18" t="e">
        <f t="shared" si="2"/>
        <v>#VALUE!</v>
      </c>
      <c r="K11" s="18" t="e">
        <f>VLOOKUP(F11,Q6数据库!C:G,2,0)</f>
        <v>#N/A</v>
      </c>
      <c r="L11" s="18" t="e">
        <f>VLOOKUP(F11,Q6数据库!C:G,3,0)</f>
        <v>#N/A</v>
      </c>
      <c r="M11" s="38" t="e">
        <f>VLOOKUP(G11,Q6数据库!H:I,2,0)</f>
        <v>#VALUE!</v>
      </c>
      <c r="N11" s="38" t="e">
        <f>VLOOKUP(H11,Q6数据库!H:I,2,0)</f>
        <v>#VALUE!</v>
      </c>
      <c r="O11" s="18" t="e" cm="1">
        <f t="array" ref="O11">_xlfn.IFS(E11=1,((I11+2*J11+2*N11/2+2*150)/1000)*C11,E11=2,((I11+J11+N11/2+150)/1000)*C11,E11=3,((I11+50+M11/2+2*J11+2*N11/2+2*150)/1000)*C11,E11=4,((I11+50+J11+N11/2+150)/1000)*C11,E11=5,((I11+50+J11+N11/2+150)/1000)*C11)</f>
        <v>#VALUE!</v>
      </c>
      <c r="P11" s="18" t="e">
        <f>VLOOKUP(F11,Q6数据库!C:G,4,0)</f>
        <v>#N/A</v>
      </c>
      <c r="Q11" s="18" t="e">
        <f>VLOOKUP(F11,Q6数据库!C:G,5,0)</f>
        <v>#N/A</v>
      </c>
      <c r="R11" s="18"/>
    </row>
    <row r="12" spans="1:18" x14ac:dyDescent="0.25">
      <c r="A12" s="22"/>
      <c r="B12" s="55"/>
      <c r="C12" s="3"/>
      <c r="D12" s="55"/>
      <c r="E12" s="18" t="e">
        <f t="shared" si="0"/>
        <v>#VALUE!</v>
      </c>
      <c r="F12" s="18" t="str">
        <f t="shared" si="1"/>
        <v/>
      </c>
      <c r="G12" s="18" t="e">
        <f t="shared" si="2"/>
        <v>#VALUE!</v>
      </c>
      <c r="H12" s="18" t="e">
        <f t="shared" si="2"/>
        <v>#VALUE!</v>
      </c>
      <c r="I12" s="18" t="e">
        <f t="shared" si="2"/>
        <v>#VALUE!</v>
      </c>
      <c r="J12" s="18" t="e">
        <f t="shared" si="2"/>
        <v>#VALUE!</v>
      </c>
      <c r="K12" s="18" t="e">
        <f>VLOOKUP(F12,Q6数据库!C:G,2,0)</f>
        <v>#N/A</v>
      </c>
      <c r="L12" s="18" t="e">
        <f>VLOOKUP(F12,Q6数据库!C:G,3,0)</f>
        <v>#N/A</v>
      </c>
      <c r="M12" s="38" t="e">
        <f>VLOOKUP(G12,Q6数据库!H:I,2,0)</f>
        <v>#VALUE!</v>
      </c>
      <c r="N12" s="38" t="e">
        <f>VLOOKUP(H12,Q6数据库!H:I,2,0)</f>
        <v>#VALUE!</v>
      </c>
      <c r="O12" s="18" t="e" cm="1">
        <f t="array" ref="O12">_xlfn.IFS(E12=1,((I12+2*J12+2*N12/2+2*150)/1000)*C12,E12=2,((I12+J12+N12/2+150)/1000)*C12,E12=3,((I12+50+M12/2+2*J12+2*N12/2+2*150)/1000)*C12,E12=4,((I12+50+J12+N12/2+150)/1000)*C12,E12=5,((I12+50+J12+N12/2+150)/1000)*C12)</f>
        <v>#VALUE!</v>
      </c>
      <c r="P12" s="18" t="e">
        <f>VLOOKUP(F12,Q6数据库!C:G,4,0)</f>
        <v>#N/A</v>
      </c>
      <c r="Q12" s="18" t="e">
        <f>VLOOKUP(F12,Q6数据库!C:G,5,0)</f>
        <v>#N/A</v>
      </c>
      <c r="R12" s="18"/>
    </row>
    <row r="13" spans="1:18" x14ac:dyDescent="0.25">
      <c r="A13" s="22"/>
      <c r="B13" s="55"/>
      <c r="C13" s="3"/>
      <c r="D13" s="55"/>
      <c r="E13" s="18" t="e">
        <f t="shared" si="0"/>
        <v>#VALUE!</v>
      </c>
      <c r="F13" s="18" t="str">
        <f t="shared" si="1"/>
        <v/>
      </c>
      <c r="G13" s="18" t="e">
        <f t="shared" si="2"/>
        <v>#VALUE!</v>
      </c>
      <c r="H13" s="18" t="e">
        <f t="shared" si="2"/>
        <v>#VALUE!</v>
      </c>
      <c r="I13" s="18" t="e">
        <f t="shared" si="2"/>
        <v>#VALUE!</v>
      </c>
      <c r="J13" s="18" t="e">
        <f t="shared" si="2"/>
        <v>#VALUE!</v>
      </c>
      <c r="K13" s="18" t="e">
        <f>VLOOKUP(F13,Q6数据库!C:G,2,0)</f>
        <v>#N/A</v>
      </c>
      <c r="L13" s="18" t="e">
        <f>VLOOKUP(F13,Q6数据库!C:G,3,0)</f>
        <v>#N/A</v>
      </c>
      <c r="M13" s="38" t="e">
        <f>VLOOKUP(G13,Q6数据库!H:I,2,0)</f>
        <v>#VALUE!</v>
      </c>
      <c r="N13" s="38" t="e">
        <f>VLOOKUP(H13,Q6数据库!H:I,2,0)</f>
        <v>#VALUE!</v>
      </c>
      <c r="O13" s="18" t="e" cm="1">
        <f t="array" ref="O13">_xlfn.IFS(E13=1,((I13+2*J13+2*N13/2+2*150)/1000)*C13,E13=2,((I13+J13+N13/2+150)/1000)*C13,E13=3,((I13+50+M13/2+2*J13+2*N13/2+2*150)/1000)*C13,E13=4,((I13+50+J13+N13/2+150)/1000)*C13,E13=5,((I13+50+J13+N13/2+150)/1000)*C13)</f>
        <v>#VALUE!</v>
      </c>
      <c r="P13" s="18" t="e">
        <f>VLOOKUP(F13,Q6数据库!C:G,4,0)</f>
        <v>#N/A</v>
      </c>
      <c r="Q13" s="18" t="e">
        <f>VLOOKUP(F13,Q6数据库!C:G,5,0)</f>
        <v>#N/A</v>
      </c>
      <c r="R13" s="18"/>
    </row>
    <row r="14" spans="1:18" x14ac:dyDescent="0.25">
      <c r="A14" s="22"/>
      <c r="B14" s="55"/>
      <c r="C14" s="3"/>
      <c r="D14" s="55"/>
      <c r="E14" s="18" t="e">
        <f t="shared" si="0"/>
        <v>#VALUE!</v>
      </c>
      <c r="F14" s="18" t="str">
        <f t="shared" si="1"/>
        <v/>
      </c>
      <c r="G14" s="18" t="e">
        <f t="shared" si="2"/>
        <v>#VALUE!</v>
      </c>
      <c r="H14" s="18" t="e">
        <f t="shared" si="2"/>
        <v>#VALUE!</v>
      </c>
      <c r="I14" s="18" t="e">
        <f t="shared" si="2"/>
        <v>#VALUE!</v>
      </c>
      <c r="J14" s="18" t="e">
        <f t="shared" si="2"/>
        <v>#VALUE!</v>
      </c>
      <c r="K14" s="18" t="e">
        <f>VLOOKUP(F14,Q6数据库!C:G,2,0)</f>
        <v>#N/A</v>
      </c>
      <c r="L14" s="18" t="e">
        <f>VLOOKUP(F14,Q6数据库!C:G,3,0)</f>
        <v>#N/A</v>
      </c>
      <c r="M14" s="38" t="e">
        <f>VLOOKUP(G14,Q6数据库!H:I,2,0)</f>
        <v>#VALUE!</v>
      </c>
      <c r="N14" s="38" t="e">
        <f>VLOOKUP(H14,Q6数据库!H:I,2,0)</f>
        <v>#VALUE!</v>
      </c>
      <c r="O14" s="18" t="e" cm="1">
        <f t="array" ref="O14">_xlfn.IFS(E14=1,((I14+2*J14+2*N14/2+2*150)/1000)*C14,E14=2,((I14+J14+N14/2+150)/1000)*C14,E14=3,((I14+50+M14/2+2*J14+2*N14/2+2*150)/1000)*C14,E14=4,((I14+50+J14+N14/2+150)/1000)*C14,E14=5,((I14+50+J14+N14/2+150)/1000)*C14)</f>
        <v>#VALUE!</v>
      </c>
      <c r="P14" s="18" t="e">
        <f>VLOOKUP(F14,Q6数据库!C:G,4,0)</f>
        <v>#N/A</v>
      </c>
      <c r="Q14" s="18" t="e">
        <f>VLOOKUP(F14,Q6数据库!C:G,5,0)</f>
        <v>#N/A</v>
      </c>
      <c r="R14" s="18"/>
    </row>
    <row r="15" spans="1:18" x14ac:dyDescent="0.25">
      <c r="A15" s="22"/>
      <c r="B15" s="55"/>
      <c r="C15" s="3"/>
      <c r="D15" s="55"/>
      <c r="E15" s="18" t="e">
        <f t="shared" si="0"/>
        <v>#VALUE!</v>
      </c>
      <c r="F15" s="18" t="str">
        <f t="shared" si="1"/>
        <v/>
      </c>
      <c r="G15" s="18" t="e">
        <f t="shared" si="2"/>
        <v>#VALUE!</v>
      </c>
      <c r="H15" s="18" t="e">
        <f t="shared" si="2"/>
        <v>#VALUE!</v>
      </c>
      <c r="I15" s="18" t="e">
        <f t="shared" si="2"/>
        <v>#VALUE!</v>
      </c>
      <c r="J15" s="18" t="e">
        <f t="shared" si="2"/>
        <v>#VALUE!</v>
      </c>
      <c r="K15" s="18" t="e">
        <f>VLOOKUP(F15,Q6数据库!C:G,2,0)</f>
        <v>#N/A</v>
      </c>
      <c r="L15" s="18" t="e">
        <f>VLOOKUP(F15,Q6数据库!C:G,3,0)</f>
        <v>#N/A</v>
      </c>
      <c r="M15" s="38" t="e">
        <f>VLOOKUP(G15,Q6数据库!H:I,2,0)</f>
        <v>#VALUE!</v>
      </c>
      <c r="N15" s="38" t="e">
        <f>VLOOKUP(H15,Q6数据库!H:I,2,0)</f>
        <v>#VALUE!</v>
      </c>
      <c r="O15" s="18" t="e" cm="1">
        <f t="array" ref="O15">_xlfn.IFS(E15=1,((I15+2*J15+2*N15/2+2*150)/1000)*C15,E15=2,((I15+J15+N15/2+150)/1000)*C15,E15=3,((I15+50+M15/2+2*J15+2*N15/2+2*150)/1000)*C15,E15=4,((I15+50+J15+N15/2+150)/1000)*C15,E15=5,((I15+50+J15+N15/2+150)/1000)*C15)</f>
        <v>#VALUE!</v>
      </c>
      <c r="P15" s="18" t="e">
        <f>VLOOKUP(F15,Q6数据库!C:G,4,0)</f>
        <v>#N/A</v>
      </c>
      <c r="Q15" s="18" t="e">
        <f>VLOOKUP(F15,Q6数据库!C:G,5,0)</f>
        <v>#N/A</v>
      </c>
      <c r="R15" s="18"/>
    </row>
    <row r="16" spans="1:18" x14ac:dyDescent="0.25">
      <c r="A16" s="22"/>
      <c r="B16" s="55"/>
      <c r="C16" s="3"/>
      <c r="D16" s="55"/>
      <c r="E16" s="18" t="e">
        <f t="shared" si="0"/>
        <v>#VALUE!</v>
      </c>
      <c r="F16" s="18" t="str">
        <f t="shared" si="1"/>
        <v/>
      </c>
      <c r="G16" s="18" t="e">
        <f t="shared" si="2"/>
        <v>#VALUE!</v>
      </c>
      <c r="H16" s="18" t="e">
        <f t="shared" si="2"/>
        <v>#VALUE!</v>
      </c>
      <c r="I16" s="18" t="e">
        <f t="shared" si="2"/>
        <v>#VALUE!</v>
      </c>
      <c r="J16" s="18" t="e">
        <f t="shared" si="2"/>
        <v>#VALUE!</v>
      </c>
      <c r="K16" s="18" t="e">
        <f>VLOOKUP(F16,Q6数据库!C:G,2,0)</f>
        <v>#N/A</v>
      </c>
      <c r="L16" s="18" t="e">
        <f>VLOOKUP(F16,Q6数据库!C:G,3,0)</f>
        <v>#N/A</v>
      </c>
      <c r="M16" s="38" t="e">
        <f>VLOOKUP(G16,Q6数据库!H:I,2,0)</f>
        <v>#VALUE!</v>
      </c>
      <c r="N16" s="38" t="e">
        <f>VLOOKUP(H16,Q6数据库!H:I,2,0)</f>
        <v>#VALUE!</v>
      </c>
      <c r="O16" s="18" t="e" cm="1">
        <f t="array" ref="O16">_xlfn.IFS(E16=1,((I16+2*J16+2*N16/2+2*150)/1000)*C16,E16=2,((I16+J16+N16/2+150)/1000)*C16,E16=3,((I16+50+M16/2+2*J16+2*N16/2+2*150)/1000)*C16,E16=4,((I16+50+J16+N16/2+150)/1000)*C16,E16=5,((I16+50+J16+N16/2+150)/1000)*C16)</f>
        <v>#VALUE!</v>
      </c>
      <c r="P16" s="18" t="e">
        <f>VLOOKUP(F16,Q6数据库!C:G,4,0)</f>
        <v>#N/A</v>
      </c>
      <c r="Q16" s="18" t="e">
        <f>VLOOKUP(F16,Q6数据库!C:G,5,0)</f>
        <v>#N/A</v>
      </c>
      <c r="R16" s="18"/>
    </row>
    <row r="17" spans="1:18" x14ac:dyDescent="0.25">
      <c r="A17" s="22"/>
      <c r="B17" s="55"/>
      <c r="C17" s="3"/>
      <c r="D17" s="55"/>
      <c r="E17" s="18" t="e">
        <f t="shared" si="0"/>
        <v>#VALUE!</v>
      </c>
      <c r="F17" s="18" t="str">
        <f t="shared" si="1"/>
        <v/>
      </c>
      <c r="G17" s="18" t="e">
        <f t="shared" si="2"/>
        <v>#VALUE!</v>
      </c>
      <c r="H17" s="18" t="e">
        <f t="shared" si="2"/>
        <v>#VALUE!</v>
      </c>
      <c r="I17" s="18" t="e">
        <f t="shared" si="2"/>
        <v>#VALUE!</v>
      </c>
      <c r="J17" s="18" t="e">
        <f t="shared" si="2"/>
        <v>#VALUE!</v>
      </c>
      <c r="K17" s="18" t="e">
        <f>VLOOKUP(F17,Q6数据库!C:G,2,0)</f>
        <v>#N/A</v>
      </c>
      <c r="L17" s="18" t="e">
        <f>VLOOKUP(F17,Q6数据库!C:G,3,0)</f>
        <v>#N/A</v>
      </c>
      <c r="M17" s="38" t="e">
        <f>VLOOKUP(G17,Q6数据库!H:I,2,0)</f>
        <v>#VALUE!</v>
      </c>
      <c r="N17" s="38" t="e">
        <f>VLOOKUP(H17,Q6数据库!H:I,2,0)</f>
        <v>#VALUE!</v>
      </c>
      <c r="O17" s="18" t="e" cm="1">
        <f t="array" ref="O17">_xlfn.IFS(E17=1,((I17+2*J17+2*N17/2+2*150)/1000)*C17,E17=2,((I17+J17+N17/2+150)/1000)*C17,E17=3,((I17+50+M17/2+2*J17+2*N17/2+2*150)/1000)*C17,E17=4,((I17+50+J17+N17/2+150)/1000)*C17,E17=5,((I17+50+J17+N17/2+150)/1000)*C17)</f>
        <v>#VALUE!</v>
      </c>
      <c r="P17" s="18" t="e">
        <f>VLOOKUP(F17,Q6数据库!C:G,4,0)</f>
        <v>#N/A</v>
      </c>
      <c r="Q17" s="18" t="e">
        <f>VLOOKUP(F17,Q6数据库!C:G,5,0)</f>
        <v>#N/A</v>
      </c>
      <c r="R17" s="18"/>
    </row>
    <row r="18" spans="1:18" x14ac:dyDescent="0.25">
      <c r="A18" s="22"/>
      <c r="B18" s="55"/>
      <c r="C18" s="3"/>
      <c r="D18" s="55"/>
      <c r="E18" s="18" t="e">
        <f t="shared" si="0"/>
        <v>#VALUE!</v>
      </c>
      <c r="F18" s="18" t="str">
        <f t="shared" si="1"/>
        <v/>
      </c>
      <c r="G18" s="18" t="e">
        <f t="shared" si="2"/>
        <v>#VALUE!</v>
      </c>
      <c r="H18" s="18" t="e">
        <f t="shared" si="2"/>
        <v>#VALUE!</v>
      </c>
      <c r="I18" s="18" t="e">
        <f t="shared" si="2"/>
        <v>#VALUE!</v>
      </c>
      <c r="J18" s="18" t="e">
        <f t="shared" si="2"/>
        <v>#VALUE!</v>
      </c>
      <c r="K18" s="18" t="e">
        <f>VLOOKUP(F18,Q6数据库!C:G,2,0)</f>
        <v>#N/A</v>
      </c>
      <c r="L18" s="18" t="e">
        <f>VLOOKUP(F18,Q6数据库!C:G,3,0)</f>
        <v>#N/A</v>
      </c>
      <c r="M18" s="38" t="e">
        <f>VLOOKUP(G18,Q6数据库!H:I,2,0)</f>
        <v>#VALUE!</v>
      </c>
      <c r="N18" s="38" t="e">
        <f>VLOOKUP(H18,Q6数据库!H:I,2,0)</f>
        <v>#VALUE!</v>
      </c>
      <c r="O18" s="18" t="e" cm="1">
        <f t="array" ref="O18">_xlfn.IFS(E18=1,((I18+2*J18+2*N18/2+2*150)/1000)*C18,E18=2,((I18+J18+N18/2+150)/1000)*C18,E18=3,((I18+50+M18/2+2*J18+2*N18/2+2*150)/1000)*C18,E18=4,((I18+50+J18+N18/2+150)/1000)*C18,E18=5,((I18+50+J18+N18/2+150)/1000)*C18)</f>
        <v>#VALUE!</v>
      </c>
      <c r="P18" s="18" t="e">
        <f>VLOOKUP(F18,Q6数据库!C:G,4,0)</f>
        <v>#N/A</v>
      </c>
      <c r="Q18" s="18" t="e">
        <f>VLOOKUP(F18,Q6数据库!C:G,5,0)</f>
        <v>#N/A</v>
      </c>
      <c r="R18" s="18"/>
    </row>
    <row r="19" spans="1:18" x14ac:dyDescent="0.25">
      <c r="A19" s="22"/>
      <c r="B19" s="55"/>
      <c r="C19" s="3"/>
      <c r="D19" s="55"/>
      <c r="E19" s="18" t="e">
        <f t="shared" si="0"/>
        <v>#VALUE!</v>
      </c>
      <c r="F19" s="18" t="str">
        <f t="shared" si="1"/>
        <v/>
      </c>
      <c r="G19" s="18" t="e">
        <f t="shared" ref="G19:J38" si="3">VALUE(TRIM(MID(SUBSTITUTE($B19,"-",REPT(" ",99)),COLUMN(D19)*99-98,99)))</f>
        <v>#VALUE!</v>
      </c>
      <c r="H19" s="18" t="e">
        <f t="shared" si="3"/>
        <v>#VALUE!</v>
      </c>
      <c r="I19" s="18" t="e">
        <f t="shared" si="3"/>
        <v>#VALUE!</v>
      </c>
      <c r="J19" s="18" t="e">
        <f t="shared" si="3"/>
        <v>#VALUE!</v>
      </c>
      <c r="K19" s="18" t="e">
        <f>VLOOKUP(F19,Q6数据库!C:G,2,0)</f>
        <v>#N/A</v>
      </c>
      <c r="L19" s="18" t="e">
        <f>VLOOKUP(F19,Q6数据库!C:G,3,0)</f>
        <v>#N/A</v>
      </c>
      <c r="M19" s="38" t="e">
        <f>VLOOKUP(G19,Q6数据库!H:I,2,0)</f>
        <v>#VALUE!</v>
      </c>
      <c r="N19" s="38" t="e">
        <f>VLOOKUP(H19,Q6数据库!H:I,2,0)</f>
        <v>#VALUE!</v>
      </c>
      <c r="O19" s="18" t="e" cm="1">
        <f t="array" ref="O19">_xlfn.IFS(E19=1,((I19+2*J19+2*N19/2+2*150)/1000)*C19,E19=2,((I19+J19+N19/2+150)/1000)*C19,E19=3,((I19+50+M19/2+2*J19+2*N19/2+2*150)/1000)*C19,E19=4,((I19+50+J19+N19/2+150)/1000)*C19,E19=5,((I19+50+J19+N19/2+150)/1000)*C19)</f>
        <v>#VALUE!</v>
      </c>
      <c r="P19" s="18" t="e">
        <f>VLOOKUP(F19,Q6数据库!C:G,4,0)</f>
        <v>#N/A</v>
      </c>
      <c r="Q19" s="18" t="e">
        <f>VLOOKUP(F19,Q6数据库!C:G,5,0)</f>
        <v>#N/A</v>
      </c>
      <c r="R19" s="18"/>
    </row>
    <row r="20" spans="1:18" x14ac:dyDescent="0.25">
      <c r="A20" s="22"/>
      <c r="B20" s="55"/>
      <c r="C20" s="3"/>
      <c r="D20" s="55"/>
      <c r="E20" s="18" t="e">
        <f t="shared" si="0"/>
        <v>#VALUE!</v>
      </c>
      <c r="F20" s="18" t="str">
        <f t="shared" si="1"/>
        <v/>
      </c>
      <c r="G20" s="18" t="e">
        <f t="shared" si="3"/>
        <v>#VALUE!</v>
      </c>
      <c r="H20" s="18" t="e">
        <f t="shared" si="3"/>
        <v>#VALUE!</v>
      </c>
      <c r="I20" s="18" t="e">
        <f t="shared" si="3"/>
        <v>#VALUE!</v>
      </c>
      <c r="J20" s="18" t="e">
        <f t="shared" si="3"/>
        <v>#VALUE!</v>
      </c>
      <c r="K20" s="18" t="e">
        <f>VLOOKUP(F20,Q6数据库!C:G,2,0)</f>
        <v>#N/A</v>
      </c>
      <c r="L20" s="18" t="e">
        <f>VLOOKUP(F20,Q6数据库!C:G,3,0)</f>
        <v>#N/A</v>
      </c>
      <c r="M20" s="38" t="e">
        <f>VLOOKUP(G20,Q6数据库!H:I,2,0)</f>
        <v>#VALUE!</v>
      </c>
      <c r="N20" s="38" t="e">
        <f>VLOOKUP(H20,Q6数据库!H:I,2,0)</f>
        <v>#VALUE!</v>
      </c>
      <c r="O20" s="18" t="e" cm="1">
        <f t="array" ref="O20">_xlfn.IFS(E20=1,((I20+2*J20+2*N20/2+2*150)/1000)*C20,E20=2,((I20+J20+N20/2+150)/1000)*C20,E20=3,((I20+50+M20/2+2*J20+2*N20/2+2*150)/1000)*C20,E20=4,((I20+50+J20+N20/2+150)/1000)*C20,E20=5,((I20+50+J20+N20/2+150)/1000)*C20)</f>
        <v>#VALUE!</v>
      </c>
      <c r="P20" s="18" t="e">
        <f>VLOOKUP(F20,Q6数据库!C:G,4,0)</f>
        <v>#N/A</v>
      </c>
      <c r="Q20" s="18" t="e">
        <f>VLOOKUP(F20,Q6数据库!C:G,5,0)</f>
        <v>#N/A</v>
      </c>
      <c r="R20" s="18"/>
    </row>
    <row r="21" spans="1:18" x14ac:dyDescent="0.25">
      <c r="A21" s="22"/>
      <c r="B21" s="55"/>
      <c r="C21" s="3"/>
      <c r="D21" s="55"/>
      <c r="E21" s="18" t="e">
        <f t="shared" si="0"/>
        <v>#VALUE!</v>
      </c>
      <c r="F21" s="18" t="str">
        <f t="shared" si="1"/>
        <v/>
      </c>
      <c r="G21" s="18" t="e">
        <f t="shared" si="3"/>
        <v>#VALUE!</v>
      </c>
      <c r="H21" s="18" t="e">
        <f t="shared" si="3"/>
        <v>#VALUE!</v>
      </c>
      <c r="I21" s="18" t="e">
        <f t="shared" si="3"/>
        <v>#VALUE!</v>
      </c>
      <c r="J21" s="18" t="e">
        <f t="shared" si="3"/>
        <v>#VALUE!</v>
      </c>
      <c r="K21" s="18" t="e">
        <f>VLOOKUP(F21,Q6数据库!C:G,2,0)</f>
        <v>#N/A</v>
      </c>
      <c r="L21" s="18" t="e">
        <f>VLOOKUP(F21,Q6数据库!C:G,3,0)</f>
        <v>#N/A</v>
      </c>
      <c r="M21" s="38" t="e">
        <f>VLOOKUP(G21,Q6数据库!H:I,2,0)</f>
        <v>#VALUE!</v>
      </c>
      <c r="N21" s="38" t="e">
        <f>VLOOKUP(H21,Q6数据库!H:I,2,0)</f>
        <v>#VALUE!</v>
      </c>
      <c r="O21" s="18" t="e" cm="1">
        <f t="array" ref="O21">_xlfn.IFS(E21=1,((I21+2*J21+2*N21/2+2*150)/1000)*C21,E21=2,((I21+J21+N21/2+150)/1000)*C21,E21=3,((I21+50+M21/2+2*J21+2*N21/2+2*150)/1000)*C21,E21=4,((I21+50+J21+N21/2+150)/1000)*C21,E21=5,((I21+50+J21+N21/2+150)/1000)*C21)</f>
        <v>#VALUE!</v>
      </c>
      <c r="P21" s="18" t="e">
        <f>VLOOKUP(F21,Q6数据库!C:G,4,0)</f>
        <v>#N/A</v>
      </c>
      <c r="Q21" s="18" t="e">
        <f>VLOOKUP(F21,Q6数据库!C:G,5,0)</f>
        <v>#N/A</v>
      </c>
      <c r="R21" s="18"/>
    </row>
    <row r="22" spans="1:18" x14ac:dyDescent="0.25">
      <c r="A22" s="22"/>
      <c r="B22" s="55"/>
      <c r="C22" s="3"/>
      <c r="D22" s="55"/>
      <c r="E22" s="18" t="e">
        <f t="shared" si="0"/>
        <v>#VALUE!</v>
      </c>
      <c r="F22" s="18" t="str">
        <f t="shared" si="1"/>
        <v/>
      </c>
      <c r="G22" s="18" t="e">
        <f t="shared" si="3"/>
        <v>#VALUE!</v>
      </c>
      <c r="H22" s="18" t="e">
        <f t="shared" si="3"/>
        <v>#VALUE!</v>
      </c>
      <c r="I22" s="18" t="e">
        <f t="shared" si="3"/>
        <v>#VALUE!</v>
      </c>
      <c r="J22" s="18" t="e">
        <f t="shared" si="3"/>
        <v>#VALUE!</v>
      </c>
      <c r="K22" s="18" t="e">
        <f>VLOOKUP(F22,Q6数据库!C:G,2,0)</f>
        <v>#N/A</v>
      </c>
      <c r="L22" s="18" t="e">
        <f>VLOOKUP(F22,Q6数据库!C:G,3,0)</f>
        <v>#N/A</v>
      </c>
      <c r="M22" s="38" t="e">
        <f>VLOOKUP(G22,Q6数据库!H:I,2,0)</f>
        <v>#VALUE!</v>
      </c>
      <c r="N22" s="38" t="e">
        <f>VLOOKUP(H22,Q6数据库!H:I,2,0)</f>
        <v>#VALUE!</v>
      </c>
      <c r="O22" s="18" t="e" cm="1">
        <f t="array" ref="O22">_xlfn.IFS(E22=1,((I22+2*J22+2*N22/2+2*150)/1000)*C22,E22=2,((I22+J22+N22/2+150)/1000)*C22,E22=3,((I22+50+M22/2+2*J22+2*N22/2+2*150)/1000)*C22,E22=4,((I22+50+J22+N22/2+150)/1000)*C22,E22=5,((I22+50+J22+N22/2+150)/1000)*C22)</f>
        <v>#VALUE!</v>
      </c>
      <c r="P22" s="18" t="e">
        <f>VLOOKUP(F22,Q6数据库!C:G,4,0)</f>
        <v>#N/A</v>
      </c>
      <c r="Q22" s="18" t="e">
        <f>VLOOKUP(F22,Q6数据库!C:G,5,0)</f>
        <v>#N/A</v>
      </c>
      <c r="R22" s="18"/>
    </row>
    <row r="23" spans="1:18" x14ac:dyDescent="0.25">
      <c r="A23" s="22"/>
      <c r="B23" s="55"/>
      <c r="C23" s="3"/>
      <c r="D23" s="55"/>
      <c r="E23" s="18" t="e">
        <f t="shared" si="0"/>
        <v>#VALUE!</v>
      </c>
      <c r="F23" s="18" t="str">
        <f t="shared" si="1"/>
        <v/>
      </c>
      <c r="G23" s="18" t="e">
        <f t="shared" si="3"/>
        <v>#VALUE!</v>
      </c>
      <c r="H23" s="18" t="e">
        <f t="shared" si="3"/>
        <v>#VALUE!</v>
      </c>
      <c r="I23" s="18" t="e">
        <f t="shared" si="3"/>
        <v>#VALUE!</v>
      </c>
      <c r="J23" s="18" t="e">
        <f t="shared" si="3"/>
        <v>#VALUE!</v>
      </c>
      <c r="K23" s="18" t="e">
        <f>VLOOKUP(F23,Q6数据库!C:G,2,0)</f>
        <v>#N/A</v>
      </c>
      <c r="L23" s="18" t="e">
        <f>VLOOKUP(F23,Q6数据库!C:G,3,0)</f>
        <v>#N/A</v>
      </c>
      <c r="M23" s="38" t="e">
        <f>VLOOKUP(G23,Q6数据库!H:I,2,0)</f>
        <v>#VALUE!</v>
      </c>
      <c r="N23" s="38" t="e">
        <f>VLOOKUP(H23,Q6数据库!H:I,2,0)</f>
        <v>#VALUE!</v>
      </c>
      <c r="O23" s="18" t="e" cm="1">
        <f t="array" ref="O23">_xlfn.IFS(E23=1,((I23+2*J23+2*N23/2+2*150)/1000)*C23,E23=2,((I23+J23+N23/2+150)/1000)*C23,E23=3,((I23+50+M23/2+2*J23+2*N23/2+2*150)/1000)*C23,E23=4,((I23+50+J23+N23/2+150)/1000)*C23,E23=5,((I23+50+J23+N23/2+150)/1000)*C23)</f>
        <v>#VALUE!</v>
      </c>
      <c r="P23" s="18" t="e">
        <f>VLOOKUP(F23,Q6数据库!C:G,4,0)</f>
        <v>#N/A</v>
      </c>
      <c r="Q23" s="18" t="e">
        <f>VLOOKUP(F23,Q6数据库!C:G,5,0)</f>
        <v>#N/A</v>
      </c>
      <c r="R23" s="18"/>
    </row>
    <row r="24" spans="1:18" x14ac:dyDescent="0.25">
      <c r="A24" s="22"/>
      <c r="B24" s="55"/>
      <c r="C24" s="3"/>
      <c r="D24" s="55"/>
      <c r="E24" s="18" t="e">
        <f t="shared" si="0"/>
        <v>#VALUE!</v>
      </c>
      <c r="F24" s="18" t="str">
        <f t="shared" si="1"/>
        <v/>
      </c>
      <c r="G24" s="18" t="e">
        <f t="shared" si="3"/>
        <v>#VALUE!</v>
      </c>
      <c r="H24" s="18" t="e">
        <f t="shared" si="3"/>
        <v>#VALUE!</v>
      </c>
      <c r="I24" s="18" t="e">
        <f t="shared" si="3"/>
        <v>#VALUE!</v>
      </c>
      <c r="J24" s="18" t="e">
        <f t="shared" si="3"/>
        <v>#VALUE!</v>
      </c>
      <c r="K24" s="18" t="e">
        <f>VLOOKUP(F24,Q6数据库!C:G,2,0)</f>
        <v>#N/A</v>
      </c>
      <c r="L24" s="18" t="e">
        <f>VLOOKUP(F24,Q6数据库!C:G,3,0)</f>
        <v>#N/A</v>
      </c>
      <c r="M24" s="38" t="e">
        <f>VLOOKUP(G24,Q6数据库!H:I,2,0)</f>
        <v>#VALUE!</v>
      </c>
      <c r="N24" s="38" t="e">
        <f>VLOOKUP(H24,Q6数据库!H:I,2,0)</f>
        <v>#VALUE!</v>
      </c>
      <c r="O24" s="18" t="e" cm="1">
        <f t="array" ref="O24">_xlfn.IFS(E24=1,((I24+2*J24+2*N24/2+2*150)/1000)*C24,E24=2,((I24+J24+N24/2+150)/1000)*C24,E24=3,((I24+50+M24/2+2*J24+2*N24/2+2*150)/1000)*C24,E24=4,((I24+50+J24+N24/2+150)/1000)*C24,E24=5,((I24+50+J24+N24/2+150)/1000)*C24)</f>
        <v>#VALUE!</v>
      </c>
      <c r="P24" s="18" t="e">
        <f>VLOOKUP(F24,Q6数据库!C:G,4,0)</f>
        <v>#N/A</v>
      </c>
      <c r="Q24" s="18" t="e">
        <f>VLOOKUP(F24,Q6数据库!C:G,5,0)</f>
        <v>#N/A</v>
      </c>
      <c r="R24" s="18"/>
    </row>
    <row r="25" spans="1:18" x14ac:dyDescent="0.25">
      <c r="A25" s="22"/>
      <c r="B25" s="55"/>
      <c r="C25" s="3"/>
      <c r="D25" s="55"/>
      <c r="E25" s="18" t="e">
        <f t="shared" si="0"/>
        <v>#VALUE!</v>
      </c>
      <c r="F25" s="18" t="str">
        <f t="shared" si="1"/>
        <v/>
      </c>
      <c r="G25" s="18" t="e">
        <f t="shared" si="3"/>
        <v>#VALUE!</v>
      </c>
      <c r="H25" s="18" t="e">
        <f t="shared" si="3"/>
        <v>#VALUE!</v>
      </c>
      <c r="I25" s="18" t="e">
        <f t="shared" si="3"/>
        <v>#VALUE!</v>
      </c>
      <c r="J25" s="18" t="e">
        <f t="shared" si="3"/>
        <v>#VALUE!</v>
      </c>
      <c r="K25" s="18" t="e">
        <f>VLOOKUP(F25,Q6数据库!C:G,2,0)</f>
        <v>#N/A</v>
      </c>
      <c r="L25" s="18" t="e">
        <f>VLOOKUP(F25,Q6数据库!C:G,3,0)</f>
        <v>#N/A</v>
      </c>
      <c r="M25" s="38" t="e">
        <f>VLOOKUP(G25,Q6数据库!H:I,2,0)</f>
        <v>#VALUE!</v>
      </c>
      <c r="N25" s="38" t="e">
        <f>VLOOKUP(H25,Q6数据库!H:I,2,0)</f>
        <v>#VALUE!</v>
      </c>
      <c r="O25" s="18" t="e" cm="1">
        <f t="array" ref="O25">_xlfn.IFS(E25=1,((I25+2*J25+2*N25/2+2*150)/1000)*C25,E25=2,((I25+J25+N25/2+150)/1000)*C25,E25=3,((I25+50+M25/2+2*J25+2*N25/2+2*150)/1000)*C25,E25=4,((I25+50+J25+N25/2+150)/1000)*C25,E25=5,((I25+50+J25+N25/2+150)/1000)*C25)</f>
        <v>#VALUE!</v>
      </c>
      <c r="P25" s="18" t="e">
        <f>VLOOKUP(F25,Q6数据库!C:G,4,0)</f>
        <v>#N/A</v>
      </c>
      <c r="Q25" s="18" t="e">
        <f>VLOOKUP(F25,Q6数据库!C:G,5,0)</f>
        <v>#N/A</v>
      </c>
      <c r="R25" s="18"/>
    </row>
    <row r="26" spans="1:18" x14ac:dyDescent="0.25">
      <c r="A26" s="22"/>
      <c r="B26" s="55"/>
      <c r="C26" s="3"/>
      <c r="D26" s="55"/>
      <c r="E26" s="18" t="e">
        <f t="shared" si="0"/>
        <v>#VALUE!</v>
      </c>
      <c r="F26" s="18" t="str">
        <f t="shared" si="1"/>
        <v/>
      </c>
      <c r="G26" s="18" t="e">
        <f t="shared" si="3"/>
        <v>#VALUE!</v>
      </c>
      <c r="H26" s="18" t="e">
        <f t="shared" si="3"/>
        <v>#VALUE!</v>
      </c>
      <c r="I26" s="18" t="e">
        <f t="shared" si="3"/>
        <v>#VALUE!</v>
      </c>
      <c r="J26" s="18" t="e">
        <f t="shared" si="3"/>
        <v>#VALUE!</v>
      </c>
      <c r="K26" s="18" t="e">
        <f>VLOOKUP(F26,Q6数据库!C:G,2,0)</f>
        <v>#N/A</v>
      </c>
      <c r="L26" s="18" t="e">
        <f>VLOOKUP(F26,Q6数据库!C:G,3,0)</f>
        <v>#N/A</v>
      </c>
      <c r="M26" s="38" t="e">
        <f>VLOOKUP(G26,Q6数据库!H:I,2,0)</f>
        <v>#VALUE!</v>
      </c>
      <c r="N26" s="38" t="e">
        <f>VLOOKUP(H26,Q6数据库!H:I,2,0)</f>
        <v>#VALUE!</v>
      </c>
      <c r="O26" s="18" t="e" cm="1">
        <f t="array" ref="O26">_xlfn.IFS(E26=1,((I26+2*J26+2*N26/2+2*150)/1000)*C26,E26=2,((I26+J26+N26/2+150)/1000)*C26,E26=3,((I26+50+M26/2+2*J26+2*N26/2+2*150)/1000)*C26,E26=4,((I26+50+J26+N26/2+150)/1000)*C26,E26=5,((I26+50+J26+N26/2+150)/1000)*C26)</f>
        <v>#VALUE!</v>
      </c>
      <c r="P26" s="18" t="e">
        <f>VLOOKUP(F26,Q6数据库!C:G,4,0)</f>
        <v>#N/A</v>
      </c>
      <c r="Q26" s="18" t="e">
        <f>VLOOKUP(F26,Q6数据库!C:G,5,0)</f>
        <v>#N/A</v>
      </c>
      <c r="R26" s="18"/>
    </row>
    <row r="27" spans="1:18" x14ac:dyDescent="0.25">
      <c r="A27" s="22"/>
      <c r="B27" s="55"/>
      <c r="C27" s="3"/>
      <c r="D27" s="55"/>
      <c r="E27" s="18" t="e">
        <f t="shared" si="0"/>
        <v>#VALUE!</v>
      </c>
      <c r="F27" s="18" t="str">
        <f t="shared" si="1"/>
        <v/>
      </c>
      <c r="G27" s="18" t="e">
        <f t="shared" si="3"/>
        <v>#VALUE!</v>
      </c>
      <c r="H27" s="18" t="e">
        <f t="shared" si="3"/>
        <v>#VALUE!</v>
      </c>
      <c r="I27" s="18" t="e">
        <f t="shared" si="3"/>
        <v>#VALUE!</v>
      </c>
      <c r="J27" s="18" t="e">
        <f t="shared" si="3"/>
        <v>#VALUE!</v>
      </c>
      <c r="K27" s="18" t="e">
        <f>VLOOKUP(F27,Q6数据库!C:G,2,0)</f>
        <v>#N/A</v>
      </c>
      <c r="L27" s="18" t="e">
        <f>VLOOKUP(F27,Q6数据库!C:G,3,0)</f>
        <v>#N/A</v>
      </c>
      <c r="M27" s="38" t="e">
        <f>VLOOKUP(G27,Q6数据库!H:I,2,0)</f>
        <v>#VALUE!</v>
      </c>
      <c r="N27" s="38" t="e">
        <f>VLOOKUP(H27,Q6数据库!H:I,2,0)</f>
        <v>#VALUE!</v>
      </c>
      <c r="O27" s="18" t="e" cm="1">
        <f t="array" ref="O27">_xlfn.IFS(E27=1,((I27+2*J27+2*N27/2+2*150)/1000)*C27,E27=2,((I27+J27+N27/2+150)/1000)*C27,E27=3,((I27+50+M27/2+2*J27+2*N27/2+2*150)/1000)*C27,E27=4,((I27+50+J27+N27/2+150)/1000)*C27,E27=5,((I27+50+J27+N27/2+150)/1000)*C27)</f>
        <v>#VALUE!</v>
      </c>
      <c r="P27" s="18" t="e">
        <f>VLOOKUP(F27,Q6数据库!C:G,4,0)</f>
        <v>#N/A</v>
      </c>
      <c r="Q27" s="18" t="e">
        <f>VLOOKUP(F27,Q6数据库!C:G,5,0)</f>
        <v>#N/A</v>
      </c>
      <c r="R27" s="18"/>
    </row>
    <row r="28" spans="1:18" x14ac:dyDescent="0.25">
      <c r="A28" s="22"/>
      <c r="B28" s="55"/>
      <c r="C28" s="3"/>
      <c r="D28" s="55"/>
      <c r="E28" s="18" t="e">
        <f t="shared" si="0"/>
        <v>#VALUE!</v>
      </c>
      <c r="F28" s="18" t="str">
        <f t="shared" si="1"/>
        <v/>
      </c>
      <c r="G28" s="18" t="e">
        <f t="shared" si="3"/>
        <v>#VALUE!</v>
      </c>
      <c r="H28" s="18" t="e">
        <f t="shared" si="3"/>
        <v>#VALUE!</v>
      </c>
      <c r="I28" s="18" t="e">
        <f t="shared" si="3"/>
        <v>#VALUE!</v>
      </c>
      <c r="J28" s="18" t="e">
        <f t="shared" si="3"/>
        <v>#VALUE!</v>
      </c>
      <c r="K28" s="18" t="e">
        <f>VLOOKUP(F28,Q6数据库!C:G,2,0)</f>
        <v>#N/A</v>
      </c>
      <c r="L28" s="18" t="e">
        <f>VLOOKUP(F28,Q6数据库!C:G,3,0)</f>
        <v>#N/A</v>
      </c>
      <c r="M28" s="38" t="e">
        <f>VLOOKUP(G28,Q6数据库!H:I,2,0)</f>
        <v>#VALUE!</v>
      </c>
      <c r="N28" s="38" t="e">
        <f>VLOOKUP(H28,Q6数据库!H:I,2,0)</f>
        <v>#VALUE!</v>
      </c>
      <c r="O28" s="18" t="e" cm="1">
        <f t="array" ref="O28">_xlfn.IFS(E28=1,((I28+2*J28+2*N28/2+2*150)/1000)*C28,E28=2,((I28+J28+N28/2+150)/1000)*C28,E28=3,((I28+50+M28/2+2*J28+2*N28/2+2*150)/1000)*C28,E28=4,((I28+50+J28+N28/2+150)/1000)*C28,E28=5,((I28+50+J28+N28/2+150)/1000)*C28)</f>
        <v>#VALUE!</v>
      </c>
      <c r="P28" s="18" t="e">
        <f>VLOOKUP(F28,Q6数据库!C:G,4,0)</f>
        <v>#N/A</v>
      </c>
      <c r="Q28" s="18" t="e">
        <f>VLOOKUP(F28,Q6数据库!C:G,5,0)</f>
        <v>#N/A</v>
      </c>
      <c r="R28" s="18"/>
    </row>
    <row r="29" spans="1:18" x14ac:dyDescent="0.25">
      <c r="A29" s="22"/>
      <c r="B29" s="55"/>
      <c r="C29" s="3"/>
      <c r="D29" s="55"/>
      <c r="E29" s="18" t="e">
        <f t="shared" si="0"/>
        <v>#VALUE!</v>
      </c>
      <c r="F29" s="18" t="str">
        <f t="shared" si="1"/>
        <v/>
      </c>
      <c r="G29" s="18" t="e">
        <f t="shared" si="3"/>
        <v>#VALUE!</v>
      </c>
      <c r="H29" s="18" t="e">
        <f t="shared" si="3"/>
        <v>#VALUE!</v>
      </c>
      <c r="I29" s="18" t="e">
        <f t="shared" si="3"/>
        <v>#VALUE!</v>
      </c>
      <c r="J29" s="18" t="e">
        <f t="shared" si="3"/>
        <v>#VALUE!</v>
      </c>
      <c r="K29" s="18" t="e">
        <f>VLOOKUP(F29,Q6数据库!C:G,2,0)</f>
        <v>#N/A</v>
      </c>
      <c r="L29" s="18" t="e">
        <f>VLOOKUP(F29,Q6数据库!C:G,3,0)</f>
        <v>#N/A</v>
      </c>
      <c r="M29" s="38" t="e">
        <f>VLOOKUP(G29,Q6数据库!H:I,2,0)</f>
        <v>#VALUE!</v>
      </c>
      <c r="N29" s="38" t="e">
        <f>VLOOKUP(H29,Q6数据库!H:I,2,0)</f>
        <v>#VALUE!</v>
      </c>
      <c r="O29" s="18" t="e" cm="1">
        <f t="array" ref="O29">_xlfn.IFS(E29=1,((I29+2*J29+2*N29/2+2*150)/1000)*C29,E29=2,((I29+J29+N29/2+150)/1000)*C29,E29=3,((I29+50+M29/2+2*J29+2*N29/2+2*150)/1000)*C29,E29=4,((I29+50+J29+N29/2+150)/1000)*C29,E29=5,((I29+50+J29+N29/2+150)/1000)*C29)</f>
        <v>#VALUE!</v>
      </c>
      <c r="P29" s="18" t="e">
        <f>VLOOKUP(F29,Q6数据库!C:G,4,0)</f>
        <v>#N/A</v>
      </c>
      <c r="Q29" s="18" t="e">
        <f>VLOOKUP(F29,Q6数据库!C:G,5,0)</f>
        <v>#N/A</v>
      </c>
      <c r="R29" s="18"/>
    </row>
    <row r="30" spans="1:18" x14ac:dyDescent="0.25">
      <c r="A30" s="22"/>
      <c r="B30" s="55"/>
      <c r="C30" s="3"/>
      <c r="D30" s="55"/>
      <c r="E30" s="18" t="e">
        <f t="shared" si="0"/>
        <v>#VALUE!</v>
      </c>
      <c r="F30" s="18" t="str">
        <f t="shared" si="1"/>
        <v/>
      </c>
      <c r="G30" s="18" t="e">
        <f t="shared" si="3"/>
        <v>#VALUE!</v>
      </c>
      <c r="H30" s="18" t="e">
        <f t="shared" si="3"/>
        <v>#VALUE!</v>
      </c>
      <c r="I30" s="18" t="e">
        <f t="shared" si="3"/>
        <v>#VALUE!</v>
      </c>
      <c r="J30" s="18" t="e">
        <f t="shared" si="3"/>
        <v>#VALUE!</v>
      </c>
      <c r="K30" s="18" t="e">
        <f>VLOOKUP(F30,Q6数据库!C:G,2,0)</f>
        <v>#N/A</v>
      </c>
      <c r="L30" s="18" t="e">
        <f>VLOOKUP(F30,Q6数据库!C:G,3,0)</f>
        <v>#N/A</v>
      </c>
      <c r="M30" s="38" t="e">
        <f>VLOOKUP(G30,Q6数据库!H:I,2,0)</f>
        <v>#VALUE!</v>
      </c>
      <c r="N30" s="38" t="e">
        <f>VLOOKUP(H30,Q6数据库!H:I,2,0)</f>
        <v>#VALUE!</v>
      </c>
      <c r="O30" s="18" t="e" cm="1">
        <f t="array" ref="O30">_xlfn.IFS(E30=1,((I30+2*J30+2*N30/2+2*150)/1000)*C30,E30=2,((I30+J30+N30/2+150)/1000)*C30,E30=3,((I30+50+M30/2+2*J30+2*N30/2+2*150)/1000)*C30,E30=4,((I30+50+J30+N30/2+150)/1000)*C30,E30=5,((I30+50+J30+N30/2+150)/1000)*C30)</f>
        <v>#VALUE!</v>
      </c>
      <c r="P30" s="18" t="e">
        <f>VLOOKUP(F30,Q6数据库!C:G,4,0)</f>
        <v>#N/A</v>
      </c>
      <c r="Q30" s="18" t="e">
        <f>VLOOKUP(F30,Q6数据库!C:G,5,0)</f>
        <v>#N/A</v>
      </c>
      <c r="R30" s="18"/>
    </row>
    <row r="31" spans="1:18" x14ac:dyDescent="0.25">
      <c r="A31" s="22"/>
      <c r="B31" s="55"/>
      <c r="C31" s="3"/>
      <c r="D31" s="55"/>
      <c r="E31" s="18" t="e">
        <f t="shared" si="0"/>
        <v>#VALUE!</v>
      </c>
      <c r="F31" s="18" t="str">
        <f t="shared" si="1"/>
        <v/>
      </c>
      <c r="G31" s="18" t="e">
        <f t="shared" si="3"/>
        <v>#VALUE!</v>
      </c>
      <c r="H31" s="18" t="e">
        <f t="shared" si="3"/>
        <v>#VALUE!</v>
      </c>
      <c r="I31" s="18" t="e">
        <f t="shared" si="3"/>
        <v>#VALUE!</v>
      </c>
      <c r="J31" s="18" t="e">
        <f t="shared" si="3"/>
        <v>#VALUE!</v>
      </c>
      <c r="K31" s="18" t="e">
        <f>VLOOKUP(F31,Q6数据库!C:G,2,0)</f>
        <v>#N/A</v>
      </c>
      <c r="L31" s="18" t="e">
        <f>VLOOKUP(F31,Q6数据库!C:G,3,0)</f>
        <v>#N/A</v>
      </c>
      <c r="M31" s="38" t="e">
        <f>VLOOKUP(G31,Q6数据库!H:I,2,0)</f>
        <v>#VALUE!</v>
      </c>
      <c r="N31" s="38" t="e">
        <f>VLOOKUP(H31,Q6数据库!H:I,2,0)</f>
        <v>#VALUE!</v>
      </c>
      <c r="O31" s="18" t="e" cm="1">
        <f t="array" ref="O31">_xlfn.IFS(E31=1,((I31+2*J31+2*N31/2+2*150)/1000)*C31,E31=2,((I31+J31+N31/2+150)/1000)*C31,E31=3,((I31+50+M31/2+2*J31+2*N31/2+2*150)/1000)*C31,E31=4,((I31+50+J31+N31/2+150)/1000)*C31,E31=5,((I31+50+J31+N31/2+150)/1000)*C31)</f>
        <v>#VALUE!</v>
      </c>
      <c r="P31" s="18" t="e">
        <f>VLOOKUP(F31,Q6数据库!C:G,4,0)</f>
        <v>#N/A</v>
      </c>
      <c r="Q31" s="18" t="e">
        <f>VLOOKUP(F31,Q6数据库!C:G,5,0)</f>
        <v>#N/A</v>
      </c>
      <c r="R31" s="18"/>
    </row>
    <row r="32" spans="1:18" x14ac:dyDescent="0.25">
      <c r="A32" s="22"/>
      <c r="B32" s="55"/>
      <c r="C32" s="3"/>
      <c r="D32" s="55"/>
      <c r="E32" s="18" t="e">
        <f t="shared" si="0"/>
        <v>#VALUE!</v>
      </c>
      <c r="F32" s="18" t="str">
        <f t="shared" si="1"/>
        <v/>
      </c>
      <c r="G32" s="18" t="e">
        <f t="shared" si="3"/>
        <v>#VALUE!</v>
      </c>
      <c r="H32" s="18" t="e">
        <f t="shared" si="3"/>
        <v>#VALUE!</v>
      </c>
      <c r="I32" s="18" t="e">
        <f t="shared" si="3"/>
        <v>#VALUE!</v>
      </c>
      <c r="J32" s="18" t="e">
        <f t="shared" si="3"/>
        <v>#VALUE!</v>
      </c>
      <c r="K32" s="18" t="e">
        <f>VLOOKUP(F32,Q6数据库!C:G,2,0)</f>
        <v>#N/A</v>
      </c>
      <c r="L32" s="18" t="e">
        <f>VLOOKUP(F32,Q6数据库!C:G,3,0)</f>
        <v>#N/A</v>
      </c>
      <c r="M32" s="38" t="e">
        <f>VLOOKUP(G32,Q6数据库!H:I,2,0)</f>
        <v>#VALUE!</v>
      </c>
      <c r="N32" s="38" t="e">
        <f>VLOOKUP(H32,Q6数据库!H:I,2,0)</f>
        <v>#VALUE!</v>
      </c>
      <c r="O32" s="18" t="e" cm="1">
        <f t="array" ref="O32">_xlfn.IFS(E32=1,((I32+2*J32+2*N32/2+2*150)/1000)*C32,E32=2,((I32+J32+N32/2+150)/1000)*C32,E32=3,((I32+50+M32/2+2*J32+2*N32/2+2*150)/1000)*C32,E32=4,((I32+50+J32+N32/2+150)/1000)*C32,E32=5,((I32+50+J32+N32/2+150)/1000)*C32)</f>
        <v>#VALUE!</v>
      </c>
      <c r="P32" s="18" t="e">
        <f>VLOOKUP(F32,Q6数据库!C:G,4,0)</f>
        <v>#N/A</v>
      </c>
      <c r="Q32" s="18" t="e">
        <f>VLOOKUP(F32,Q6数据库!C:G,5,0)</f>
        <v>#N/A</v>
      </c>
      <c r="R32" s="18"/>
    </row>
    <row r="33" spans="1:18" x14ac:dyDescent="0.25">
      <c r="A33" s="22"/>
      <c r="B33" s="55"/>
      <c r="C33" s="3"/>
      <c r="D33" s="55"/>
      <c r="E33" s="18" t="e">
        <f t="shared" si="0"/>
        <v>#VALUE!</v>
      </c>
      <c r="F33" s="18" t="str">
        <f t="shared" si="1"/>
        <v/>
      </c>
      <c r="G33" s="18" t="e">
        <f t="shared" si="3"/>
        <v>#VALUE!</v>
      </c>
      <c r="H33" s="18" t="e">
        <f t="shared" si="3"/>
        <v>#VALUE!</v>
      </c>
      <c r="I33" s="18" t="e">
        <f t="shared" si="3"/>
        <v>#VALUE!</v>
      </c>
      <c r="J33" s="18" t="e">
        <f t="shared" si="3"/>
        <v>#VALUE!</v>
      </c>
      <c r="K33" s="18" t="e">
        <f>VLOOKUP(F33,Q6数据库!C:G,2,0)</f>
        <v>#N/A</v>
      </c>
      <c r="L33" s="18" t="e">
        <f>VLOOKUP(F33,Q6数据库!C:G,3,0)</f>
        <v>#N/A</v>
      </c>
      <c r="M33" s="38" t="e">
        <f>VLOOKUP(G33,Q6数据库!H:I,2,0)</f>
        <v>#VALUE!</v>
      </c>
      <c r="N33" s="38" t="e">
        <f>VLOOKUP(H33,Q6数据库!H:I,2,0)</f>
        <v>#VALUE!</v>
      </c>
      <c r="O33" s="18" t="e" cm="1">
        <f t="array" ref="O33">_xlfn.IFS(E33=1,((I33+2*J33+2*N33/2+2*150)/1000)*C33,E33=2,((I33+J33+N33/2+150)/1000)*C33,E33=3,((I33+50+M33/2+2*J33+2*N33/2+2*150)/1000)*C33,E33=4,((I33+50+J33+N33/2+150)/1000)*C33,E33=5,((I33+50+J33+N33/2+150)/1000)*C33)</f>
        <v>#VALUE!</v>
      </c>
      <c r="P33" s="18" t="e">
        <f>VLOOKUP(F33,Q6数据库!C:G,4,0)</f>
        <v>#N/A</v>
      </c>
      <c r="Q33" s="18" t="e">
        <f>VLOOKUP(F33,Q6数据库!C:G,5,0)</f>
        <v>#N/A</v>
      </c>
      <c r="R33" s="18"/>
    </row>
    <row r="34" spans="1:18" x14ac:dyDescent="0.25">
      <c r="A34" s="22"/>
      <c r="B34" s="55"/>
      <c r="C34" s="3"/>
      <c r="D34" s="55"/>
      <c r="E34" s="18" t="e">
        <f t="shared" si="0"/>
        <v>#VALUE!</v>
      </c>
      <c r="F34" s="18" t="str">
        <f t="shared" si="1"/>
        <v/>
      </c>
      <c r="G34" s="18" t="e">
        <f t="shared" si="3"/>
        <v>#VALUE!</v>
      </c>
      <c r="H34" s="18" t="e">
        <f t="shared" si="3"/>
        <v>#VALUE!</v>
      </c>
      <c r="I34" s="18" t="e">
        <f t="shared" si="3"/>
        <v>#VALUE!</v>
      </c>
      <c r="J34" s="18" t="e">
        <f t="shared" si="3"/>
        <v>#VALUE!</v>
      </c>
      <c r="K34" s="18" t="e">
        <f>VLOOKUP(F34,Q6数据库!C:G,2,0)</f>
        <v>#N/A</v>
      </c>
      <c r="L34" s="18" t="e">
        <f>VLOOKUP(F34,Q6数据库!C:G,3,0)</f>
        <v>#N/A</v>
      </c>
      <c r="M34" s="38" t="e">
        <f>VLOOKUP(G34,Q6数据库!H:I,2,0)</f>
        <v>#VALUE!</v>
      </c>
      <c r="N34" s="38" t="e">
        <f>VLOOKUP(H34,Q6数据库!H:I,2,0)</f>
        <v>#VALUE!</v>
      </c>
      <c r="O34" s="18" t="e" cm="1">
        <f t="array" ref="O34">_xlfn.IFS(E34=1,((I34+2*J34+2*N34/2+2*150)/1000)*C34,E34=2,((I34+J34+N34/2+150)/1000)*C34,E34=3,((I34+50+M34/2+2*J34+2*N34/2+2*150)/1000)*C34,E34=4,((I34+50+J34+N34/2+150)/1000)*C34,E34=5,((I34+50+J34+N34/2+150)/1000)*C34)</f>
        <v>#VALUE!</v>
      </c>
      <c r="P34" s="18" t="e">
        <f>VLOOKUP(F34,Q6数据库!C:G,4,0)</f>
        <v>#N/A</v>
      </c>
      <c r="Q34" s="18" t="e">
        <f>VLOOKUP(F34,Q6数据库!C:G,5,0)</f>
        <v>#N/A</v>
      </c>
      <c r="R34" s="18"/>
    </row>
    <row r="35" spans="1:18" x14ac:dyDescent="0.25">
      <c r="A35" s="22"/>
      <c r="B35" s="55"/>
      <c r="C35" s="3"/>
      <c r="D35" s="55"/>
      <c r="E35" s="18" t="e">
        <f t="shared" si="0"/>
        <v>#VALUE!</v>
      </c>
      <c r="F35" s="18" t="str">
        <f t="shared" si="1"/>
        <v/>
      </c>
      <c r="G35" s="18" t="e">
        <f t="shared" si="3"/>
        <v>#VALUE!</v>
      </c>
      <c r="H35" s="18" t="e">
        <f t="shared" si="3"/>
        <v>#VALUE!</v>
      </c>
      <c r="I35" s="18" t="e">
        <f t="shared" si="3"/>
        <v>#VALUE!</v>
      </c>
      <c r="J35" s="18" t="e">
        <f t="shared" si="3"/>
        <v>#VALUE!</v>
      </c>
      <c r="K35" s="18" t="e">
        <f>VLOOKUP(F35,Q6数据库!C:G,2,0)</f>
        <v>#N/A</v>
      </c>
      <c r="L35" s="18" t="e">
        <f>VLOOKUP(F35,Q6数据库!C:G,3,0)</f>
        <v>#N/A</v>
      </c>
      <c r="M35" s="38" t="e">
        <f>VLOOKUP(G35,Q6数据库!H:I,2,0)</f>
        <v>#VALUE!</v>
      </c>
      <c r="N35" s="38" t="e">
        <f>VLOOKUP(H35,Q6数据库!H:I,2,0)</f>
        <v>#VALUE!</v>
      </c>
      <c r="O35" s="18" t="e" cm="1">
        <f t="array" ref="O35">_xlfn.IFS(E35=1,((I35+2*J35+2*N35/2+2*150)/1000)*C35,E35=2,((I35+J35+N35/2+150)/1000)*C35,E35=3,((I35+50+M35/2+2*J35+2*N35/2+2*150)/1000)*C35,E35=4,((I35+50+J35+N35/2+150)/1000)*C35,E35=5,((I35+50+J35+N35/2+150)/1000)*C35)</f>
        <v>#VALUE!</v>
      </c>
      <c r="P35" s="18" t="e">
        <f>VLOOKUP(F35,Q6数据库!C:G,4,0)</f>
        <v>#N/A</v>
      </c>
      <c r="Q35" s="18" t="e">
        <f>VLOOKUP(F35,Q6数据库!C:G,5,0)</f>
        <v>#N/A</v>
      </c>
      <c r="R35" s="18"/>
    </row>
    <row r="36" spans="1:18" x14ac:dyDescent="0.25">
      <c r="A36" s="22"/>
      <c r="B36" s="55"/>
      <c r="C36" s="3"/>
      <c r="D36" s="55"/>
      <c r="E36" s="18" t="e">
        <f t="shared" si="0"/>
        <v>#VALUE!</v>
      </c>
      <c r="F36" s="18" t="str">
        <f t="shared" si="1"/>
        <v/>
      </c>
      <c r="G36" s="18" t="e">
        <f t="shared" si="3"/>
        <v>#VALUE!</v>
      </c>
      <c r="H36" s="18" t="e">
        <f t="shared" si="3"/>
        <v>#VALUE!</v>
      </c>
      <c r="I36" s="18" t="e">
        <f t="shared" si="3"/>
        <v>#VALUE!</v>
      </c>
      <c r="J36" s="18" t="e">
        <f t="shared" si="3"/>
        <v>#VALUE!</v>
      </c>
      <c r="K36" s="18" t="e">
        <f>VLOOKUP(F36,Q6数据库!C:G,2,0)</f>
        <v>#N/A</v>
      </c>
      <c r="L36" s="18" t="e">
        <f>VLOOKUP(F36,Q6数据库!C:G,3,0)</f>
        <v>#N/A</v>
      </c>
      <c r="M36" s="38" t="e">
        <f>VLOOKUP(G36,Q6数据库!H:I,2,0)</f>
        <v>#VALUE!</v>
      </c>
      <c r="N36" s="38" t="e">
        <f>VLOOKUP(H36,Q6数据库!H:I,2,0)</f>
        <v>#VALUE!</v>
      </c>
      <c r="O36" s="18" t="e" cm="1">
        <f t="array" ref="O36">_xlfn.IFS(E36=1,((I36+2*J36+2*N36/2+2*150)/1000)*C36,E36=2,((I36+J36+N36/2+150)/1000)*C36,E36=3,((I36+50+M36/2+2*J36+2*N36/2+2*150)/1000)*C36,E36=4,((I36+50+J36+N36/2+150)/1000)*C36,E36=5,((I36+50+J36+N36/2+150)/1000)*C36)</f>
        <v>#VALUE!</v>
      </c>
      <c r="P36" s="18" t="e">
        <f>VLOOKUP(F36,Q6数据库!C:G,4,0)</f>
        <v>#N/A</v>
      </c>
      <c r="Q36" s="18" t="e">
        <f>VLOOKUP(F36,Q6数据库!C:G,5,0)</f>
        <v>#N/A</v>
      </c>
      <c r="R36" s="18"/>
    </row>
    <row r="37" spans="1:18" x14ac:dyDescent="0.25">
      <c r="A37" s="22"/>
      <c r="B37" s="55"/>
      <c r="C37" s="3"/>
      <c r="D37" s="55"/>
      <c r="E37" s="18" t="e">
        <f t="shared" si="0"/>
        <v>#VALUE!</v>
      </c>
      <c r="F37" s="18" t="str">
        <f t="shared" si="1"/>
        <v/>
      </c>
      <c r="G37" s="18" t="e">
        <f t="shared" si="3"/>
        <v>#VALUE!</v>
      </c>
      <c r="H37" s="18" t="e">
        <f t="shared" si="3"/>
        <v>#VALUE!</v>
      </c>
      <c r="I37" s="18" t="e">
        <f t="shared" si="3"/>
        <v>#VALUE!</v>
      </c>
      <c r="J37" s="18" t="e">
        <f t="shared" si="3"/>
        <v>#VALUE!</v>
      </c>
      <c r="K37" s="18" t="e">
        <f>VLOOKUP(F37,Q6数据库!C:G,2,0)</f>
        <v>#N/A</v>
      </c>
      <c r="L37" s="18" t="e">
        <f>VLOOKUP(F37,Q6数据库!C:G,3,0)</f>
        <v>#N/A</v>
      </c>
      <c r="M37" s="38" t="e">
        <f>VLOOKUP(G37,Q6数据库!H:I,2,0)</f>
        <v>#VALUE!</v>
      </c>
      <c r="N37" s="38" t="e">
        <f>VLOOKUP(H37,Q6数据库!H:I,2,0)</f>
        <v>#VALUE!</v>
      </c>
      <c r="O37" s="18" t="e" cm="1">
        <f t="array" ref="O37">_xlfn.IFS(E37=1,((I37+2*J37+2*N37/2+2*150)/1000)*C37,E37=2,((I37+J37+N37/2+150)/1000)*C37,E37=3,((I37+50+M37/2+2*J37+2*N37/2+2*150)/1000)*C37,E37=4,((I37+50+J37+N37/2+150)/1000)*C37,E37=5,((I37+50+J37+N37/2+150)/1000)*C37)</f>
        <v>#VALUE!</v>
      </c>
      <c r="P37" s="18" t="e">
        <f>VLOOKUP(F37,Q6数据库!C:G,4,0)</f>
        <v>#N/A</v>
      </c>
      <c r="Q37" s="18" t="e">
        <f>VLOOKUP(F37,Q6数据库!C:G,5,0)</f>
        <v>#N/A</v>
      </c>
      <c r="R37" s="18"/>
    </row>
    <row r="38" spans="1:18" x14ac:dyDescent="0.25">
      <c r="A38" s="22"/>
      <c r="B38" s="55"/>
      <c r="C38" s="3"/>
      <c r="D38" s="55"/>
      <c r="E38" s="18" t="e">
        <f t="shared" si="0"/>
        <v>#VALUE!</v>
      </c>
      <c r="F38" s="18" t="str">
        <f t="shared" si="1"/>
        <v/>
      </c>
      <c r="G38" s="18" t="e">
        <f t="shared" si="3"/>
        <v>#VALUE!</v>
      </c>
      <c r="H38" s="18" t="e">
        <f t="shared" si="3"/>
        <v>#VALUE!</v>
      </c>
      <c r="I38" s="18" t="e">
        <f t="shared" si="3"/>
        <v>#VALUE!</v>
      </c>
      <c r="J38" s="18" t="e">
        <f t="shared" si="3"/>
        <v>#VALUE!</v>
      </c>
      <c r="K38" s="18" t="e">
        <f>VLOOKUP(F38,Q6数据库!C:G,2,0)</f>
        <v>#N/A</v>
      </c>
      <c r="L38" s="18" t="e">
        <f>VLOOKUP(F38,Q6数据库!C:G,3,0)</f>
        <v>#N/A</v>
      </c>
      <c r="M38" s="38" t="e">
        <f>VLOOKUP(G38,Q6数据库!H:I,2,0)</f>
        <v>#VALUE!</v>
      </c>
      <c r="N38" s="38" t="e">
        <f>VLOOKUP(H38,Q6数据库!H:I,2,0)</f>
        <v>#VALUE!</v>
      </c>
      <c r="O38" s="18" t="e" cm="1">
        <f t="array" ref="O38">_xlfn.IFS(E38=1,((I38+2*J38+2*N38/2+2*150)/1000)*C38,E38=2,((I38+J38+N38/2+150)/1000)*C38,E38=3,((I38+50+M38/2+2*J38+2*N38/2+2*150)/1000)*C38,E38=4,((I38+50+J38+N38/2+150)/1000)*C38,E38=5,((I38+50+J38+N38/2+150)/1000)*C38)</f>
        <v>#VALUE!</v>
      </c>
      <c r="P38" s="18" t="e">
        <f>VLOOKUP(F38,Q6数据库!C:G,4,0)</f>
        <v>#N/A</v>
      </c>
      <c r="Q38" s="18" t="e">
        <f>VLOOKUP(F38,Q6数据库!C:G,5,0)</f>
        <v>#N/A</v>
      </c>
      <c r="R38" s="18"/>
    </row>
    <row r="39" spans="1:18" x14ac:dyDescent="0.25">
      <c r="A39" s="22"/>
      <c r="B39" s="55"/>
      <c r="C39" s="3"/>
      <c r="D39" s="55"/>
      <c r="E39" s="18" t="e">
        <f t="shared" ref="E39:E100" si="4">VALUE(TRIM(MID(SUBSTITUTE($B39,"-",REPT(" ",99)),COLUMN(B39)*99-98,99)))</f>
        <v>#VALUE!</v>
      </c>
      <c r="F39" s="18" t="str">
        <f t="shared" ref="F39:F100" si="5">TRIM(MID(SUBSTITUTE($B39,"-",REPT(" ",99)),COLUMN(C39)*99-98,99))</f>
        <v/>
      </c>
      <c r="G39" s="18" t="e">
        <f t="shared" ref="G39:G100" si="6">VALUE(TRIM(MID(SUBSTITUTE($B39,"-",REPT(" ",99)),COLUMN(D39)*99-98,99)))</f>
        <v>#VALUE!</v>
      </c>
      <c r="H39" s="18" t="e">
        <f t="shared" ref="H39:H100" si="7">VALUE(TRIM(MID(SUBSTITUTE($B39,"-",REPT(" ",99)),COLUMN(E39)*99-98,99)))</f>
        <v>#VALUE!</v>
      </c>
      <c r="I39" s="18" t="e">
        <f t="shared" ref="I39:I100" si="8">VALUE(TRIM(MID(SUBSTITUTE($B39,"-",REPT(" ",99)),COLUMN(F39)*99-98,99)))</f>
        <v>#VALUE!</v>
      </c>
      <c r="J39" s="18" t="e">
        <f t="shared" ref="J39:J100" si="9">VALUE(TRIM(MID(SUBSTITUTE($B39,"-",REPT(" ",99)),COLUMN(G39)*99-98,99)))</f>
        <v>#VALUE!</v>
      </c>
      <c r="K39" s="18" t="e">
        <f>VLOOKUP(F39,Q6数据库!C:G,2,0)</f>
        <v>#N/A</v>
      </c>
      <c r="L39" s="18" t="e">
        <f>VLOOKUP(F39,Q6数据库!C:G,3,0)</f>
        <v>#N/A</v>
      </c>
      <c r="M39" s="38" t="e">
        <f>VLOOKUP(G39,Q6数据库!H:I,2,0)</f>
        <v>#VALUE!</v>
      </c>
      <c r="N39" s="38" t="e">
        <f>VLOOKUP(H39,Q6数据库!H:I,2,0)</f>
        <v>#VALUE!</v>
      </c>
      <c r="O39" s="18" t="e" cm="1">
        <f t="array" ref="O39">_xlfn.IFS(E39=1,((I39+2*J39+2*N39/2+2*150)/1000)*C39,E39=2,((I39+J39+N39/2+150)/1000)*C39,E39=3,((I39+50+M39/2+2*J39+2*N39/2+2*150)/1000)*C39,E39=4,((I39+50+J39+N39/2+150)/1000)*C39,E39=5,((I39+50+J39+N39/2+150)/1000)*C39)</f>
        <v>#VALUE!</v>
      </c>
      <c r="P39" s="18" t="e">
        <f>VLOOKUP(F39,Q6数据库!C:G,4,0)</f>
        <v>#N/A</v>
      </c>
      <c r="Q39" s="18" t="e">
        <f>VLOOKUP(F39,Q6数据库!C:G,5,0)</f>
        <v>#N/A</v>
      </c>
      <c r="R39" s="18"/>
    </row>
    <row r="40" spans="1:18" x14ac:dyDescent="0.25">
      <c r="A40" s="22"/>
      <c r="B40" s="55"/>
      <c r="C40" s="3"/>
      <c r="D40" s="55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 t="shared" si="8"/>
        <v>#VALUE!</v>
      </c>
      <c r="J40" s="18" t="e">
        <f t="shared" si="9"/>
        <v>#VALUE!</v>
      </c>
      <c r="K40" s="18" t="e">
        <f>VLOOKUP(F40,Q6数据库!C:G,2,0)</f>
        <v>#N/A</v>
      </c>
      <c r="L40" s="18" t="e">
        <f>VLOOKUP(F40,Q6数据库!C:G,3,0)</f>
        <v>#N/A</v>
      </c>
      <c r="M40" s="38" t="e">
        <f>VLOOKUP(G40,Q6数据库!H:I,2,0)</f>
        <v>#VALUE!</v>
      </c>
      <c r="N40" s="38" t="e">
        <f>VLOOKUP(H40,Q6数据库!H:I,2,0)</f>
        <v>#VALUE!</v>
      </c>
      <c r="O40" s="18" t="e" cm="1">
        <f t="array" ref="O40">_xlfn.IFS(E40=1,((I40+2*J40+2*N40/2+2*150)/1000)*C40,E40=2,((I40+J40+N40/2+150)/1000)*C40,E40=3,((I40+50+M40/2+2*J40+2*N40/2+2*150)/1000)*C40,E40=4,((I40+50+J40+N40/2+150)/1000)*C40,E40=5,((I40+50+J40+N40/2+150)/1000)*C40)</f>
        <v>#VALUE!</v>
      </c>
      <c r="P40" s="18" t="e">
        <f>VLOOKUP(F40,Q6数据库!C:G,4,0)</f>
        <v>#N/A</v>
      </c>
      <c r="Q40" s="18" t="e">
        <f>VLOOKUP(F40,Q6数据库!C:G,5,0)</f>
        <v>#N/A</v>
      </c>
      <c r="R40" s="18"/>
    </row>
    <row r="41" spans="1:18" x14ac:dyDescent="0.25">
      <c r="A41" s="22"/>
      <c r="B41" s="55"/>
      <c r="C41" s="3"/>
      <c r="D41" s="55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 t="shared" si="8"/>
        <v>#VALUE!</v>
      </c>
      <c r="J41" s="18" t="e">
        <f t="shared" si="9"/>
        <v>#VALUE!</v>
      </c>
      <c r="K41" s="18" t="e">
        <f>VLOOKUP(F41,Q6数据库!C:G,2,0)</f>
        <v>#N/A</v>
      </c>
      <c r="L41" s="18" t="e">
        <f>VLOOKUP(F41,Q6数据库!C:G,3,0)</f>
        <v>#N/A</v>
      </c>
      <c r="M41" s="38" t="e">
        <f>VLOOKUP(G41,Q6数据库!H:I,2,0)</f>
        <v>#VALUE!</v>
      </c>
      <c r="N41" s="38" t="e">
        <f>VLOOKUP(H41,Q6数据库!H:I,2,0)</f>
        <v>#VALUE!</v>
      </c>
      <c r="O41" s="18" t="e" cm="1">
        <f t="array" ref="O41">_xlfn.IFS(E41=1,((I41+2*J41+2*N41/2+2*150)/1000)*C41,E41=2,((I41+J41+N41/2+150)/1000)*C41,E41=3,((I41+50+M41/2+2*J41+2*N41/2+2*150)/1000)*C41,E41=4,((I41+50+J41+N41/2+150)/1000)*C41,E41=5,((I41+50+J41+N41/2+150)/1000)*C41)</f>
        <v>#VALUE!</v>
      </c>
      <c r="P41" s="18" t="e">
        <f>VLOOKUP(F41,Q6数据库!C:G,4,0)</f>
        <v>#N/A</v>
      </c>
      <c r="Q41" s="18" t="e">
        <f>VLOOKUP(F41,Q6数据库!C:G,5,0)</f>
        <v>#N/A</v>
      </c>
      <c r="R41" s="18"/>
    </row>
    <row r="42" spans="1:18" x14ac:dyDescent="0.25">
      <c r="A42" s="22"/>
      <c r="B42" s="55"/>
      <c r="C42" s="3"/>
      <c r="D42" s="55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 t="shared" si="8"/>
        <v>#VALUE!</v>
      </c>
      <c r="J42" s="18" t="e">
        <f t="shared" si="9"/>
        <v>#VALUE!</v>
      </c>
      <c r="K42" s="18" t="e">
        <f>VLOOKUP(F42,Q6数据库!C:G,2,0)</f>
        <v>#N/A</v>
      </c>
      <c r="L42" s="18" t="e">
        <f>VLOOKUP(F42,Q6数据库!C:G,3,0)</f>
        <v>#N/A</v>
      </c>
      <c r="M42" s="38" t="e">
        <f>VLOOKUP(G42,Q6数据库!H:I,2,0)</f>
        <v>#VALUE!</v>
      </c>
      <c r="N42" s="38" t="e">
        <f>VLOOKUP(H42,Q6数据库!H:I,2,0)</f>
        <v>#VALUE!</v>
      </c>
      <c r="O42" s="18" t="e" cm="1">
        <f t="array" ref="O42">_xlfn.IFS(E42=1,((I42+2*J42+2*N42/2+2*150)/1000)*C42,E42=2,((I42+J42+N42/2+150)/1000)*C42,E42=3,((I42+50+M42/2+2*J42+2*N42/2+2*150)/1000)*C42,E42=4,((I42+50+J42+N42/2+150)/1000)*C42,E42=5,((I42+50+J42+N42/2+150)/1000)*C42)</f>
        <v>#VALUE!</v>
      </c>
      <c r="P42" s="18" t="e">
        <f>VLOOKUP(F42,Q6数据库!C:G,4,0)</f>
        <v>#N/A</v>
      </c>
      <c r="Q42" s="18" t="e">
        <f>VLOOKUP(F42,Q6数据库!C:G,5,0)</f>
        <v>#N/A</v>
      </c>
      <c r="R42" s="18"/>
    </row>
    <row r="43" spans="1:18" x14ac:dyDescent="0.25">
      <c r="A43" s="22"/>
      <c r="B43" s="55"/>
      <c r="C43" s="3"/>
      <c r="D43" s="55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 t="shared" si="8"/>
        <v>#VALUE!</v>
      </c>
      <c r="J43" s="18" t="e">
        <f t="shared" si="9"/>
        <v>#VALUE!</v>
      </c>
      <c r="K43" s="18" t="e">
        <f>VLOOKUP(F43,Q6数据库!C:G,2,0)</f>
        <v>#N/A</v>
      </c>
      <c r="L43" s="18" t="e">
        <f>VLOOKUP(F43,Q6数据库!C:G,3,0)</f>
        <v>#N/A</v>
      </c>
      <c r="M43" s="38" t="e">
        <f>VLOOKUP(G43,Q6数据库!H:I,2,0)</f>
        <v>#VALUE!</v>
      </c>
      <c r="N43" s="38" t="e">
        <f>VLOOKUP(H43,Q6数据库!H:I,2,0)</f>
        <v>#VALUE!</v>
      </c>
      <c r="O43" s="18" t="e" cm="1">
        <f t="array" ref="O43">_xlfn.IFS(E43=1,((I43+2*J43+2*N43/2+2*150)/1000)*C43,E43=2,((I43+J43+N43/2+150)/1000)*C43,E43=3,((I43+50+M43/2+2*J43+2*N43/2+2*150)/1000)*C43,E43=4,((I43+50+J43+N43/2+150)/1000)*C43,E43=5,((I43+50+J43+N43/2+150)/1000)*C43)</f>
        <v>#VALUE!</v>
      </c>
      <c r="P43" s="18" t="e">
        <f>VLOOKUP(F43,Q6数据库!C:G,4,0)</f>
        <v>#N/A</v>
      </c>
      <c r="Q43" s="18" t="e">
        <f>VLOOKUP(F43,Q6数据库!C:G,5,0)</f>
        <v>#N/A</v>
      </c>
      <c r="R43" s="18"/>
    </row>
    <row r="44" spans="1:18" x14ac:dyDescent="0.25">
      <c r="A44" s="22"/>
      <c r="B44" s="55"/>
      <c r="C44" s="3"/>
      <c r="D44" s="55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 t="shared" si="8"/>
        <v>#VALUE!</v>
      </c>
      <c r="J44" s="18" t="e">
        <f t="shared" si="9"/>
        <v>#VALUE!</v>
      </c>
      <c r="K44" s="18" t="e">
        <f>VLOOKUP(F44,Q6数据库!C:G,2,0)</f>
        <v>#N/A</v>
      </c>
      <c r="L44" s="18" t="e">
        <f>VLOOKUP(F44,Q6数据库!C:G,3,0)</f>
        <v>#N/A</v>
      </c>
      <c r="M44" s="38" t="e">
        <f>VLOOKUP(G44,Q6数据库!H:I,2,0)</f>
        <v>#VALUE!</v>
      </c>
      <c r="N44" s="38" t="e">
        <f>VLOOKUP(H44,Q6数据库!H:I,2,0)</f>
        <v>#VALUE!</v>
      </c>
      <c r="O44" s="18" t="e" cm="1">
        <f t="array" ref="O44">_xlfn.IFS(E44=1,((I44+2*J44+2*N44/2+2*150)/1000)*C44,E44=2,((I44+J44+N44/2+150)/1000)*C44,E44=3,((I44+50+M44/2+2*J44+2*N44/2+2*150)/1000)*C44,E44=4,((I44+50+J44+N44/2+150)/1000)*C44,E44=5,((I44+50+J44+N44/2+150)/1000)*C44)</f>
        <v>#VALUE!</v>
      </c>
      <c r="P44" s="18" t="e">
        <f>VLOOKUP(F44,Q6数据库!C:G,4,0)</f>
        <v>#N/A</v>
      </c>
      <c r="Q44" s="18" t="e">
        <f>VLOOKUP(F44,Q6数据库!C:G,5,0)</f>
        <v>#N/A</v>
      </c>
      <c r="R44" s="18"/>
    </row>
    <row r="45" spans="1:18" x14ac:dyDescent="0.25">
      <c r="A45" s="22"/>
      <c r="B45" s="55"/>
      <c r="C45" s="3"/>
      <c r="D45" s="55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 t="shared" si="8"/>
        <v>#VALUE!</v>
      </c>
      <c r="J45" s="18" t="e">
        <f t="shared" si="9"/>
        <v>#VALUE!</v>
      </c>
      <c r="K45" s="18" t="e">
        <f>VLOOKUP(F45,Q6数据库!C:G,2,0)</f>
        <v>#N/A</v>
      </c>
      <c r="L45" s="18" t="e">
        <f>VLOOKUP(F45,Q6数据库!C:G,3,0)</f>
        <v>#N/A</v>
      </c>
      <c r="M45" s="38" t="e">
        <f>VLOOKUP(G45,Q6数据库!H:I,2,0)</f>
        <v>#VALUE!</v>
      </c>
      <c r="N45" s="38" t="e">
        <f>VLOOKUP(H45,Q6数据库!H:I,2,0)</f>
        <v>#VALUE!</v>
      </c>
      <c r="O45" s="18" t="e" cm="1">
        <f t="array" ref="O45">_xlfn.IFS(E45=1,((I45+2*J45+2*N45/2+2*150)/1000)*C45,E45=2,((I45+J45+N45/2+150)/1000)*C45,E45=3,((I45+50+M45/2+2*J45+2*N45/2+2*150)/1000)*C45,E45=4,((I45+50+J45+N45/2+150)/1000)*C45,E45=5,((I45+50+J45+N45/2+150)/1000)*C45)</f>
        <v>#VALUE!</v>
      </c>
      <c r="P45" s="18" t="e">
        <f>VLOOKUP(F45,Q6数据库!C:G,4,0)</f>
        <v>#N/A</v>
      </c>
      <c r="Q45" s="18" t="e">
        <f>VLOOKUP(F45,Q6数据库!C:G,5,0)</f>
        <v>#N/A</v>
      </c>
      <c r="R45" s="18"/>
    </row>
    <row r="46" spans="1:18" x14ac:dyDescent="0.25">
      <c r="A46" s="22"/>
      <c r="B46" s="55"/>
      <c r="C46" s="3"/>
      <c r="D46" s="55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 t="shared" si="8"/>
        <v>#VALUE!</v>
      </c>
      <c r="J46" s="18" t="e">
        <f t="shared" si="9"/>
        <v>#VALUE!</v>
      </c>
      <c r="K46" s="18" t="e">
        <f>VLOOKUP(F46,Q6数据库!C:G,2,0)</f>
        <v>#N/A</v>
      </c>
      <c r="L46" s="18" t="e">
        <f>VLOOKUP(F46,Q6数据库!C:G,3,0)</f>
        <v>#N/A</v>
      </c>
      <c r="M46" s="38" t="e">
        <f>VLOOKUP(G46,Q6数据库!H:I,2,0)</f>
        <v>#VALUE!</v>
      </c>
      <c r="N46" s="38" t="e">
        <f>VLOOKUP(H46,Q6数据库!H:I,2,0)</f>
        <v>#VALUE!</v>
      </c>
      <c r="O46" s="18" t="e" cm="1">
        <f t="array" ref="O46">_xlfn.IFS(E46=1,((I46+2*J46+2*N46/2+2*150)/1000)*C46,E46=2,((I46+J46+N46/2+150)/1000)*C46,E46=3,((I46+50+M46/2+2*J46+2*N46/2+2*150)/1000)*C46,E46=4,((I46+50+J46+N46/2+150)/1000)*C46,E46=5,((I46+50+J46+N46/2+150)/1000)*C46)</f>
        <v>#VALUE!</v>
      </c>
      <c r="P46" s="18" t="e">
        <f>VLOOKUP(F46,Q6数据库!C:G,4,0)</f>
        <v>#N/A</v>
      </c>
      <c r="Q46" s="18" t="e">
        <f>VLOOKUP(F46,Q6数据库!C:G,5,0)</f>
        <v>#N/A</v>
      </c>
      <c r="R46" s="18"/>
    </row>
    <row r="47" spans="1:18" x14ac:dyDescent="0.25">
      <c r="A47" s="22"/>
      <c r="B47" s="55"/>
      <c r="C47" s="3"/>
      <c r="D47" s="55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 t="shared" si="8"/>
        <v>#VALUE!</v>
      </c>
      <c r="J47" s="18" t="e">
        <f t="shared" si="9"/>
        <v>#VALUE!</v>
      </c>
      <c r="K47" s="18" t="e">
        <f>VLOOKUP(F47,Q6数据库!C:G,2,0)</f>
        <v>#N/A</v>
      </c>
      <c r="L47" s="18" t="e">
        <f>VLOOKUP(F47,Q6数据库!C:G,3,0)</f>
        <v>#N/A</v>
      </c>
      <c r="M47" s="38" t="e">
        <f>VLOOKUP(G47,Q6数据库!H:I,2,0)</f>
        <v>#VALUE!</v>
      </c>
      <c r="N47" s="38" t="e">
        <f>VLOOKUP(H47,Q6数据库!H:I,2,0)</f>
        <v>#VALUE!</v>
      </c>
      <c r="O47" s="18" t="e" cm="1">
        <f t="array" ref="O47">_xlfn.IFS(E47=1,((I47+2*J47+2*N47/2+2*150)/1000)*C47,E47=2,((I47+J47+N47/2+150)/1000)*C47,E47=3,((I47+50+M47/2+2*J47+2*N47/2+2*150)/1000)*C47,E47=4,((I47+50+J47+N47/2+150)/1000)*C47,E47=5,((I47+50+J47+N47/2+150)/1000)*C47)</f>
        <v>#VALUE!</v>
      </c>
      <c r="P47" s="18" t="e">
        <f>VLOOKUP(F47,Q6数据库!C:G,4,0)</f>
        <v>#N/A</v>
      </c>
      <c r="Q47" s="18" t="e">
        <f>VLOOKUP(F47,Q6数据库!C:G,5,0)</f>
        <v>#N/A</v>
      </c>
      <c r="R47" s="18"/>
    </row>
    <row r="48" spans="1:18" x14ac:dyDescent="0.25">
      <c r="A48" s="22"/>
      <c r="B48" s="55"/>
      <c r="C48" s="3"/>
      <c r="D48" s="55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 t="shared" si="8"/>
        <v>#VALUE!</v>
      </c>
      <c r="J48" s="18" t="e">
        <f t="shared" si="9"/>
        <v>#VALUE!</v>
      </c>
      <c r="K48" s="18" t="e">
        <f>VLOOKUP(F48,Q6数据库!C:G,2,0)</f>
        <v>#N/A</v>
      </c>
      <c r="L48" s="18" t="e">
        <f>VLOOKUP(F48,Q6数据库!C:G,3,0)</f>
        <v>#N/A</v>
      </c>
      <c r="M48" s="38" t="e">
        <f>VLOOKUP(G48,Q6数据库!H:I,2,0)</f>
        <v>#VALUE!</v>
      </c>
      <c r="N48" s="38" t="e">
        <f>VLOOKUP(H48,Q6数据库!H:I,2,0)</f>
        <v>#VALUE!</v>
      </c>
      <c r="O48" s="18" t="e" cm="1">
        <f t="array" ref="O48">_xlfn.IFS(E48=1,((I48+2*J48+2*N48/2+2*150)/1000)*C48,E48=2,((I48+J48+N48/2+150)/1000)*C48,E48=3,((I48+50+M48/2+2*J48+2*N48/2+2*150)/1000)*C48,E48=4,((I48+50+J48+N48/2+150)/1000)*C48,E48=5,((I48+50+J48+N48/2+150)/1000)*C48)</f>
        <v>#VALUE!</v>
      </c>
      <c r="P48" s="18" t="e">
        <f>VLOOKUP(F48,Q6数据库!C:G,4,0)</f>
        <v>#N/A</v>
      </c>
      <c r="Q48" s="18" t="e">
        <f>VLOOKUP(F48,Q6数据库!C:G,5,0)</f>
        <v>#N/A</v>
      </c>
      <c r="R48" s="18"/>
    </row>
    <row r="49" spans="1:18" x14ac:dyDescent="0.25">
      <c r="A49" s="22"/>
      <c r="B49" s="55"/>
      <c r="C49" s="3"/>
      <c r="D49" s="55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 t="shared" si="8"/>
        <v>#VALUE!</v>
      </c>
      <c r="J49" s="18" t="e">
        <f t="shared" si="9"/>
        <v>#VALUE!</v>
      </c>
      <c r="K49" s="18" t="e">
        <f>VLOOKUP(F49,Q6数据库!C:G,2,0)</f>
        <v>#N/A</v>
      </c>
      <c r="L49" s="18" t="e">
        <f>VLOOKUP(F49,Q6数据库!C:G,3,0)</f>
        <v>#N/A</v>
      </c>
      <c r="M49" s="38" t="e">
        <f>VLOOKUP(G49,Q6数据库!H:I,2,0)</f>
        <v>#VALUE!</v>
      </c>
      <c r="N49" s="38" t="e">
        <f>VLOOKUP(H49,Q6数据库!H:I,2,0)</f>
        <v>#VALUE!</v>
      </c>
      <c r="O49" s="18" t="e" cm="1">
        <f t="array" ref="O49">_xlfn.IFS(E49=1,((I49+2*J49+2*N49/2+2*150)/1000)*C49,E49=2,((I49+J49+N49/2+150)/1000)*C49,E49=3,((I49+50+M49/2+2*J49+2*N49/2+2*150)/1000)*C49,E49=4,((I49+50+J49+N49/2+150)/1000)*C49,E49=5,((I49+50+J49+N49/2+150)/1000)*C49)</f>
        <v>#VALUE!</v>
      </c>
      <c r="P49" s="18" t="e">
        <f>VLOOKUP(F49,Q6数据库!C:G,4,0)</f>
        <v>#N/A</v>
      </c>
      <c r="Q49" s="18" t="e">
        <f>VLOOKUP(F49,Q6数据库!C:G,5,0)</f>
        <v>#N/A</v>
      </c>
      <c r="R49" s="18"/>
    </row>
    <row r="50" spans="1:18" x14ac:dyDescent="0.25">
      <c r="A50" s="22"/>
      <c r="B50" s="55"/>
      <c r="C50" s="3"/>
      <c r="D50" s="55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 t="shared" si="8"/>
        <v>#VALUE!</v>
      </c>
      <c r="J50" s="18" t="e">
        <f t="shared" si="9"/>
        <v>#VALUE!</v>
      </c>
      <c r="K50" s="18" t="e">
        <f>VLOOKUP(F50,Q6数据库!C:G,2,0)</f>
        <v>#N/A</v>
      </c>
      <c r="L50" s="18" t="e">
        <f>VLOOKUP(F50,Q6数据库!C:G,3,0)</f>
        <v>#N/A</v>
      </c>
      <c r="M50" s="38" t="e">
        <f>VLOOKUP(G50,Q6数据库!H:I,2,0)</f>
        <v>#VALUE!</v>
      </c>
      <c r="N50" s="38" t="e">
        <f>VLOOKUP(H50,Q6数据库!H:I,2,0)</f>
        <v>#VALUE!</v>
      </c>
      <c r="O50" s="18" t="e" cm="1">
        <f t="array" ref="O50">_xlfn.IFS(E50=1,((I50+2*J50+2*N50/2+2*150)/1000)*C50,E50=2,((I50+J50+N50/2+150)/1000)*C50,E50=3,((I50+50+M50/2+2*J50+2*N50/2+2*150)/1000)*C50,E50=4,((I50+50+J50+N50/2+150)/1000)*C50,E50=5,((I50+50+J50+N50/2+150)/1000)*C50)</f>
        <v>#VALUE!</v>
      </c>
      <c r="P50" s="18" t="e">
        <f>VLOOKUP(F50,Q6数据库!C:G,4,0)</f>
        <v>#N/A</v>
      </c>
      <c r="Q50" s="18" t="e">
        <f>VLOOKUP(F50,Q6数据库!C:G,5,0)</f>
        <v>#N/A</v>
      </c>
      <c r="R50" s="18"/>
    </row>
    <row r="51" spans="1:18" x14ac:dyDescent="0.25">
      <c r="A51" s="22"/>
      <c r="B51" s="55"/>
      <c r="C51" s="3"/>
      <c r="D51" s="55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 t="shared" si="8"/>
        <v>#VALUE!</v>
      </c>
      <c r="J51" s="18" t="e">
        <f t="shared" si="9"/>
        <v>#VALUE!</v>
      </c>
      <c r="K51" s="18" t="e">
        <f>VLOOKUP(F51,Q6数据库!C:G,2,0)</f>
        <v>#N/A</v>
      </c>
      <c r="L51" s="18" t="e">
        <f>VLOOKUP(F51,Q6数据库!C:G,3,0)</f>
        <v>#N/A</v>
      </c>
      <c r="M51" s="38" t="e">
        <f>VLOOKUP(G51,Q6数据库!H:I,2,0)</f>
        <v>#VALUE!</v>
      </c>
      <c r="N51" s="38" t="e">
        <f>VLOOKUP(H51,Q6数据库!H:I,2,0)</f>
        <v>#VALUE!</v>
      </c>
      <c r="O51" s="18" t="e" cm="1">
        <f t="array" ref="O51">_xlfn.IFS(E51=1,((I51+2*J51+2*N51/2+2*150)/1000)*C51,E51=2,((I51+J51+N51/2+150)/1000)*C51,E51=3,((I51+50+M51/2+2*J51+2*N51/2+2*150)/1000)*C51,E51=4,((I51+50+J51+N51/2+150)/1000)*C51,E51=5,((I51+50+J51+N51/2+150)/1000)*C51)</f>
        <v>#VALUE!</v>
      </c>
      <c r="P51" s="18" t="e">
        <f>VLOOKUP(F51,Q6数据库!C:G,4,0)</f>
        <v>#N/A</v>
      </c>
      <c r="Q51" s="18" t="e">
        <f>VLOOKUP(F51,Q6数据库!C:G,5,0)</f>
        <v>#N/A</v>
      </c>
      <c r="R51" s="18"/>
    </row>
    <row r="52" spans="1:18" x14ac:dyDescent="0.25">
      <c r="A52" s="22"/>
      <c r="B52" s="55"/>
      <c r="C52" s="3"/>
      <c r="D52" s="55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 t="shared" si="8"/>
        <v>#VALUE!</v>
      </c>
      <c r="J52" s="18" t="e">
        <f t="shared" si="9"/>
        <v>#VALUE!</v>
      </c>
      <c r="K52" s="18" t="e">
        <f>VLOOKUP(F52,Q6数据库!C:G,2,0)</f>
        <v>#N/A</v>
      </c>
      <c r="L52" s="18" t="e">
        <f>VLOOKUP(F52,Q6数据库!C:G,3,0)</f>
        <v>#N/A</v>
      </c>
      <c r="M52" s="38" t="e">
        <f>VLOOKUP(G52,Q6数据库!H:I,2,0)</f>
        <v>#VALUE!</v>
      </c>
      <c r="N52" s="38" t="e">
        <f>VLOOKUP(H52,Q6数据库!H:I,2,0)</f>
        <v>#VALUE!</v>
      </c>
      <c r="O52" s="18" t="e" cm="1">
        <f t="array" ref="O52">_xlfn.IFS(E52=1,((I52+2*J52+2*N52/2+2*150)/1000)*C52,E52=2,((I52+J52+N52/2+150)/1000)*C52,E52=3,((I52+50+M52/2+2*J52+2*N52/2+2*150)/1000)*C52,E52=4,((I52+50+J52+N52/2+150)/1000)*C52,E52=5,((I52+50+J52+N52/2+150)/1000)*C52)</f>
        <v>#VALUE!</v>
      </c>
      <c r="P52" s="18" t="e">
        <f>VLOOKUP(F52,Q6数据库!C:G,4,0)</f>
        <v>#N/A</v>
      </c>
      <c r="Q52" s="18" t="e">
        <f>VLOOKUP(F52,Q6数据库!C:G,5,0)</f>
        <v>#N/A</v>
      </c>
      <c r="R52" s="18"/>
    </row>
    <row r="53" spans="1:18" x14ac:dyDescent="0.25">
      <c r="A53" s="22"/>
      <c r="B53" s="55"/>
      <c r="C53" s="3"/>
      <c r="D53" s="55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 t="shared" si="8"/>
        <v>#VALUE!</v>
      </c>
      <c r="J53" s="18" t="e">
        <f t="shared" si="9"/>
        <v>#VALUE!</v>
      </c>
      <c r="K53" s="18" t="e">
        <f>VLOOKUP(F53,Q6数据库!C:G,2,0)</f>
        <v>#N/A</v>
      </c>
      <c r="L53" s="18" t="e">
        <f>VLOOKUP(F53,Q6数据库!C:G,3,0)</f>
        <v>#N/A</v>
      </c>
      <c r="M53" s="38" t="e">
        <f>VLOOKUP(G53,Q6数据库!H:I,2,0)</f>
        <v>#VALUE!</v>
      </c>
      <c r="N53" s="38" t="e">
        <f>VLOOKUP(H53,Q6数据库!H:I,2,0)</f>
        <v>#VALUE!</v>
      </c>
      <c r="O53" s="18" t="e" cm="1">
        <f t="array" ref="O53">_xlfn.IFS(E53=1,((I53+2*J53+2*N53/2+2*150)/1000)*C53,E53=2,((I53+J53+N53/2+150)/1000)*C53,E53=3,((I53+50+M53/2+2*J53+2*N53/2+2*150)/1000)*C53,E53=4,((I53+50+J53+N53/2+150)/1000)*C53,E53=5,((I53+50+J53+N53/2+150)/1000)*C53)</f>
        <v>#VALUE!</v>
      </c>
      <c r="P53" s="18" t="e">
        <f>VLOOKUP(F53,Q6数据库!C:G,4,0)</f>
        <v>#N/A</v>
      </c>
      <c r="Q53" s="18" t="e">
        <f>VLOOKUP(F53,Q6数据库!C:G,5,0)</f>
        <v>#N/A</v>
      </c>
      <c r="R53" s="18"/>
    </row>
    <row r="54" spans="1:18" x14ac:dyDescent="0.25">
      <c r="A54" s="22"/>
      <c r="B54" s="55"/>
      <c r="C54" s="3"/>
      <c r="D54" s="55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 t="shared" si="8"/>
        <v>#VALUE!</v>
      </c>
      <c r="J54" s="18" t="e">
        <f t="shared" si="9"/>
        <v>#VALUE!</v>
      </c>
      <c r="K54" s="18" t="e">
        <f>VLOOKUP(F54,Q6数据库!C:G,2,0)</f>
        <v>#N/A</v>
      </c>
      <c r="L54" s="18" t="e">
        <f>VLOOKUP(F54,Q6数据库!C:G,3,0)</f>
        <v>#N/A</v>
      </c>
      <c r="M54" s="38" t="e">
        <f>VLOOKUP(G54,Q6数据库!H:I,2,0)</f>
        <v>#VALUE!</v>
      </c>
      <c r="N54" s="38" t="e">
        <f>VLOOKUP(H54,Q6数据库!H:I,2,0)</f>
        <v>#VALUE!</v>
      </c>
      <c r="O54" s="18" t="e" cm="1">
        <f t="array" ref="O54">_xlfn.IFS(E54=1,((I54+2*J54+2*N54/2+2*150)/1000)*C54,E54=2,((I54+J54+N54/2+150)/1000)*C54,E54=3,((I54+50+M54/2+2*J54+2*N54/2+2*150)/1000)*C54,E54=4,((I54+50+J54+N54/2+150)/1000)*C54,E54=5,((I54+50+J54+N54/2+150)/1000)*C54)</f>
        <v>#VALUE!</v>
      </c>
      <c r="P54" s="18" t="e">
        <f>VLOOKUP(F54,Q6数据库!C:G,4,0)</f>
        <v>#N/A</v>
      </c>
      <c r="Q54" s="18" t="e">
        <f>VLOOKUP(F54,Q6数据库!C:G,5,0)</f>
        <v>#N/A</v>
      </c>
      <c r="R54" s="18"/>
    </row>
    <row r="55" spans="1:18" x14ac:dyDescent="0.25">
      <c r="A55" s="22"/>
      <c r="B55" s="55"/>
      <c r="C55" s="3"/>
      <c r="D55" s="55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 t="shared" si="8"/>
        <v>#VALUE!</v>
      </c>
      <c r="J55" s="18" t="e">
        <f t="shared" si="9"/>
        <v>#VALUE!</v>
      </c>
      <c r="K55" s="18" t="e">
        <f>VLOOKUP(F55,Q6数据库!C:G,2,0)</f>
        <v>#N/A</v>
      </c>
      <c r="L55" s="18" t="e">
        <f>VLOOKUP(F55,Q6数据库!C:G,3,0)</f>
        <v>#N/A</v>
      </c>
      <c r="M55" s="38" t="e">
        <f>VLOOKUP(G55,Q6数据库!H:I,2,0)</f>
        <v>#VALUE!</v>
      </c>
      <c r="N55" s="38" t="e">
        <f>VLOOKUP(H55,Q6数据库!H:I,2,0)</f>
        <v>#VALUE!</v>
      </c>
      <c r="O55" s="18" t="e" cm="1">
        <f t="array" ref="O55">_xlfn.IFS(E55=1,((I55+2*J55+2*N55/2+2*150)/1000)*C55,E55=2,((I55+J55+N55/2+150)/1000)*C55,E55=3,((I55+50+M55/2+2*J55+2*N55/2+2*150)/1000)*C55,E55=4,((I55+50+J55+N55/2+150)/1000)*C55,E55=5,((I55+50+J55+N55/2+150)/1000)*C55)</f>
        <v>#VALUE!</v>
      </c>
      <c r="P55" s="18" t="e">
        <f>VLOOKUP(F55,Q6数据库!C:G,4,0)</f>
        <v>#N/A</v>
      </c>
      <c r="Q55" s="18" t="e">
        <f>VLOOKUP(F55,Q6数据库!C:G,5,0)</f>
        <v>#N/A</v>
      </c>
      <c r="R55" s="18"/>
    </row>
    <row r="56" spans="1:18" x14ac:dyDescent="0.25">
      <c r="A56" s="22"/>
      <c r="B56" s="55"/>
      <c r="C56" s="3"/>
      <c r="D56" s="55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 t="shared" si="8"/>
        <v>#VALUE!</v>
      </c>
      <c r="J56" s="18" t="e">
        <f t="shared" si="9"/>
        <v>#VALUE!</v>
      </c>
      <c r="K56" s="18" t="e">
        <f>VLOOKUP(F56,Q6数据库!C:G,2,0)</f>
        <v>#N/A</v>
      </c>
      <c r="L56" s="18" t="e">
        <f>VLOOKUP(F56,Q6数据库!C:G,3,0)</f>
        <v>#N/A</v>
      </c>
      <c r="M56" s="38" t="e">
        <f>VLOOKUP(G56,Q6数据库!H:I,2,0)</f>
        <v>#VALUE!</v>
      </c>
      <c r="N56" s="38" t="e">
        <f>VLOOKUP(H56,Q6数据库!H:I,2,0)</f>
        <v>#VALUE!</v>
      </c>
      <c r="O56" s="18" t="e" cm="1">
        <f t="array" ref="O56">_xlfn.IFS(E56=1,((I56+2*J56+2*N56/2+2*150)/1000)*C56,E56=2,((I56+J56+N56/2+150)/1000)*C56,E56=3,((I56+50+M56/2+2*J56+2*N56/2+2*150)/1000)*C56,E56=4,((I56+50+J56+N56/2+150)/1000)*C56,E56=5,((I56+50+J56+N56/2+150)/1000)*C56)</f>
        <v>#VALUE!</v>
      </c>
      <c r="P56" s="18" t="e">
        <f>VLOOKUP(F56,Q6数据库!C:G,4,0)</f>
        <v>#N/A</v>
      </c>
      <c r="Q56" s="18" t="e">
        <f>VLOOKUP(F56,Q6数据库!C:G,5,0)</f>
        <v>#N/A</v>
      </c>
      <c r="R56" s="18"/>
    </row>
    <row r="57" spans="1:18" x14ac:dyDescent="0.25">
      <c r="A57" s="22"/>
      <c r="B57" s="55"/>
      <c r="C57" s="3"/>
      <c r="D57" s="55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 t="shared" si="8"/>
        <v>#VALUE!</v>
      </c>
      <c r="J57" s="18" t="e">
        <f t="shared" si="9"/>
        <v>#VALUE!</v>
      </c>
      <c r="K57" s="18" t="e">
        <f>VLOOKUP(F57,Q6数据库!C:G,2,0)</f>
        <v>#N/A</v>
      </c>
      <c r="L57" s="18" t="e">
        <f>VLOOKUP(F57,Q6数据库!C:G,3,0)</f>
        <v>#N/A</v>
      </c>
      <c r="M57" s="38" t="e">
        <f>VLOOKUP(G57,Q6数据库!H:I,2,0)</f>
        <v>#VALUE!</v>
      </c>
      <c r="N57" s="38" t="e">
        <f>VLOOKUP(H57,Q6数据库!H:I,2,0)</f>
        <v>#VALUE!</v>
      </c>
      <c r="O57" s="18" t="e" cm="1">
        <f t="array" ref="O57">_xlfn.IFS(E57=1,((I57+2*J57+2*N57/2+2*150)/1000)*C57,E57=2,((I57+J57+N57/2+150)/1000)*C57,E57=3,((I57+50+M57/2+2*J57+2*N57/2+2*150)/1000)*C57,E57=4,((I57+50+J57+N57/2+150)/1000)*C57,E57=5,((I57+50+J57+N57/2+150)/1000)*C57)</f>
        <v>#VALUE!</v>
      </c>
      <c r="P57" s="18" t="e">
        <f>VLOOKUP(F57,Q6数据库!C:G,4,0)</f>
        <v>#N/A</v>
      </c>
      <c r="Q57" s="18" t="e">
        <f>VLOOKUP(F57,Q6数据库!C:G,5,0)</f>
        <v>#N/A</v>
      </c>
      <c r="R57" s="18"/>
    </row>
    <row r="58" spans="1:18" x14ac:dyDescent="0.25">
      <c r="A58" s="22"/>
      <c r="B58" s="55"/>
      <c r="C58" s="3"/>
      <c r="D58" s="55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 t="shared" si="8"/>
        <v>#VALUE!</v>
      </c>
      <c r="J58" s="18" t="e">
        <f t="shared" si="9"/>
        <v>#VALUE!</v>
      </c>
      <c r="K58" s="18" t="e">
        <f>VLOOKUP(F58,Q6数据库!C:G,2,0)</f>
        <v>#N/A</v>
      </c>
      <c r="L58" s="18" t="e">
        <f>VLOOKUP(F58,Q6数据库!C:G,3,0)</f>
        <v>#N/A</v>
      </c>
      <c r="M58" s="38" t="e">
        <f>VLOOKUP(G58,Q6数据库!H:I,2,0)</f>
        <v>#VALUE!</v>
      </c>
      <c r="N58" s="38" t="e">
        <f>VLOOKUP(H58,Q6数据库!H:I,2,0)</f>
        <v>#VALUE!</v>
      </c>
      <c r="O58" s="18" t="e" cm="1">
        <f t="array" ref="O58">_xlfn.IFS(E58=1,((I58+2*J58+2*N58/2+2*150)/1000)*C58,E58=2,((I58+J58+N58/2+150)/1000)*C58,E58=3,((I58+50+M58/2+2*J58+2*N58/2+2*150)/1000)*C58,E58=4,((I58+50+J58+N58/2+150)/1000)*C58,E58=5,((I58+50+J58+N58/2+150)/1000)*C58)</f>
        <v>#VALUE!</v>
      </c>
      <c r="P58" s="18" t="e">
        <f>VLOOKUP(F58,Q6数据库!C:G,4,0)</f>
        <v>#N/A</v>
      </c>
      <c r="Q58" s="18" t="e">
        <f>VLOOKUP(F58,Q6数据库!C:G,5,0)</f>
        <v>#N/A</v>
      </c>
      <c r="R58" s="18"/>
    </row>
    <row r="59" spans="1:18" x14ac:dyDescent="0.25">
      <c r="A59" s="22"/>
      <c r="B59" s="55"/>
      <c r="C59" s="3"/>
      <c r="D59" s="55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 t="shared" si="8"/>
        <v>#VALUE!</v>
      </c>
      <c r="J59" s="18" t="e">
        <f t="shared" si="9"/>
        <v>#VALUE!</v>
      </c>
      <c r="K59" s="18" t="e">
        <f>VLOOKUP(F59,Q6数据库!C:G,2,0)</f>
        <v>#N/A</v>
      </c>
      <c r="L59" s="18" t="e">
        <f>VLOOKUP(F59,Q6数据库!C:G,3,0)</f>
        <v>#N/A</v>
      </c>
      <c r="M59" s="38" t="e">
        <f>VLOOKUP(G59,Q6数据库!H:I,2,0)</f>
        <v>#VALUE!</v>
      </c>
      <c r="N59" s="38" t="e">
        <f>VLOOKUP(H59,Q6数据库!H:I,2,0)</f>
        <v>#VALUE!</v>
      </c>
      <c r="O59" s="18" t="e" cm="1">
        <f t="array" ref="O59">_xlfn.IFS(E59=1,((I59+2*J59+2*N59/2+2*150)/1000)*C59,E59=2,((I59+J59+N59/2+150)/1000)*C59,E59=3,((I59+50+M59/2+2*J59+2*N59/2+2*150)/1000)*C59,E59=4,((I59+50+J59+N59/2+150)/1000)*C59,E59=5,((I59+50+J59+N59/2+150)/1000)*C59)</f>
        <v>#VALUE!</v>
      </c>
      <c r="P59" s="18" t="e">
        <f>VLOOKUP(F59,Q6数据库!C:G,4,0)</f>
        <v>#N/A</v>
      </c>
      <c r="Q59" s="18" t="e">
        <f>VLOOKUP(F59,Q6数据库!C:G,5,0)</f>
        <v>#N/A</v>
      </c>
      <c r="R59" s="18"/>
    </row>
    <row r="60" spans="1:18" x14ac:dyDescent="0.25">
      <c r="A60" s="22"/>
      <c r="B60" s="55"/>
      <c r="C60" s="3"/>
      <c r="D60" s="55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 t="shared" si="8"/>
        <v>#VALUE!</v>
      </c>
      <c r="J60" s="18" t="e">
        <f t="shared" si="9"/>
        <v>#VALUE!</v>
      </c>
      <c r="K60" s="18" t="e">
        <f>VLOOKUP(F60,Q6数据库!C:G,2,0)</f>
        <v>#N/A</v>
      </c>
      <c r="L60" s="18" t="e">
        <f>VLOOKUP(F60,Q6数据库!C:G,3,0)</f>
        <v>#N/A</v>
      </c>
      <c r="M60" s="38" t="e">
        <f>VLOOKUP(G60,Q6数据库!H:I,2,0)</f>
        <v>#VALUE!</v>
      </c>
      <c r="N60" s="38" t="e">
        <f>VLOOKUP(H60,Q6数据库!H:I,2,0)</f>
        <v>#VALUE!</v>
      </c>
      <c r="O60" s="18" t="e" cm="1">
        <f t="array" ref="O60">_xlfn.IFS(E60=1,((I60+2*J60+2*N60/2+2*150)/1000)*C60,E60=2,((I60+J60+N60/2+150)/1000)*C60,E60=3,((I60+50+M60/2+2*J60+2*N60/2+2*150)/1000)*C60,E60=4,((I60+50+J60+N60/2+150)/1000)*C60,E60=5,((I60+50+J60+N60/2+150)/1000)*C60)</f>
        <v>#VALUE!</v>
      </c>
      <c r="P60" s="18" t="e">
        <f>VLOOKUP(F60,Q6数据库!C:G,4,0)</f>
        <v>#N/A</v>
      </c>
      <c r="Q60" s="18" t="e">
        <f>VLOOKUP(F60,Q6数据库!C:G,5,0)</f>
        <v>#N/A</v>
      </c>
      <c r="R60" s="18"/>
    </row>
    <row r="61" spans="1:18" x14ac:dyDescent="0.25">
      <c r="A61" s="22"/>
      <c r="B61" s="55"/>
      <c r="C61" s="3"/>
      <c r="D61" s="55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 t="shared" si="8"/>
        <v>#VALUE!</v>
      </c>
      <c r="J61" s="18" t="e">
        <f t="shared" si="9"/>
        <v>#VALUE!</v>
      </c>
      <c r="K61" s="18" t="e">
        <f>VLOOKUP(F61,Q6数据库!C:G,2,0)</f>
        <v>#N/A</v>
      </c>
      <c r="L61" s="18" t="e">
        <f>VLOOKUP(F61,Q6数据库!C:G,3,0)</f>
        <v>#N/A</v>
      </c>
      <c r="M61" s="38" t="e">
        <f>VLOOKUP(G61,Q6数据库!H:I,2,0)</f>
        <v>#VALUE!</v>
      </c>
      <c r="N61" s="38" t="e">
        <f>VLOOKUP(H61,Q6数据库!H:I,2,0)</f>
        <v>#VALUE!</v>
      </c>
      <c r="O61" s="18" t="e" cm="1">
        <f t="array" ref="O61">_xlfn.IFS(E61=1,((I61+2*J61+2*N61/2+2*150)/1000)*C61,E61=2,((I61+J61+N61/2+150)/1000)*C61,E61=3,((I61+50+M61/2+2*J61+2*N61/2+2*150)/1000)*C61,E61=4,((I61+50+J61+N61/2+150)/1000)*C61,E61=5,((I61+50+J61+N61/2+150)/1000)*C61)</f>
        <v>#VALUE!</v>
      </c>
      <c r="P61" s="18" t="e">
        <f>VLOOKUP(F61,Q6数据库!C:G,4,0)</f>
        <v>#N/A</v>
      </c>
      <c r="Q61" s="18" t="e">
        <f>VLOOKUP(F61,Q6数据库!C:G,5,0)</f>
        <v>#N/A</v>
      </c>
      <c r="R61" s="18"/>
    </row>
    <row r="62" spans="1:18" x14ac:dyDescent="0.25">
      <c r="A62" s="22"/>
      <c r="B62" s="55"/>
      <c r="C62" s="3"/>
      <c r="D62" s="55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 t="shared" si="8"/>
        <v>#VALUE!</v>
      </c>
      <c r="J62" s="18" t="e">
        <f t="shared" si="9"/>
        <v>#VALUE!</v>
      </c>
      <c r="K62" s="18" t="e">
        <f>VLOOKUP(F62,Q6数据库!C:G,2,0)</f>
        <v>#N/A</v>
      </c>
      <c r="L62" s="18" t="e">
        <f>VLOOKUP(F62,Q6数据库!C:G,3,0)</f>
        <v>#N/A</v>
      </c>
      <c r="M62" s="38" t="e">
        <f>VLOOKUP(G62,Q6数据库!H:I,2,0)</f>
        <v>#VALUE!</v>
      </c>
      <c r="N62" s="38" t="e">
        <f>VLOOKUP(H62,Q6数据库!H:I,2,0)</f>
        <v>#VALUE!</v>
      </c>
      <c r="O62" s="18" t="e" cm="1">
        <f t="array" ref="O62">_xlfn.IFS(E62=1,((I62+2*J62+2*N62/2+2*150)/1000)*C62,E62=2,((I62+J62+N62/2+150)/1000)*C62,E62=3,((I62+50+M62/2+2*J62+2*N62/2+2*150)/1000)*C62,E62=4,((I62+50+J62+N62/2+150)/1000)*C62,E62=5,((I62+50+J62+N62/2+150)/1000)*C62)</f>
        <v>#VALUE!</v>
      </c>
      <c r="P62" s="18" t="e">
        <f>VLOOKUP(F62,Q6数据库!C:G,4,0)</f>
        <v>#N/A</v>
      </c>
      <c r="Q62" s="18" t="e">
        <f>VLOOKUP(F62,Q6数据库!C:G,5,0)</f>
        <v>#N/A</v>
      </c>
      <c r="R62" s="18"/>
    </row>
    <row r="63" spans="1:18" x14ac:dyDescent="0.25">
      <c r="A63" s="22"/>
      <c r="B63" s="55"/>
      <c r="C63" s="3"/>
      <c r="D63" s="55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 t="shared" si="8"/>
        <v>#VALUE!</v>
      </c>
      <c r="J63" s="18" t="e">
        <f t="shared" si="9"/>
        <v>#VALUE!</v>
      </c>
      <c r="K63" s="18" t="e">
        <f>VLOOKUP(F63,Q6数据库!C:G,2,0)</f>
        <v>#N/A</v>
      </c>
      <c r="L63" s="18" t="e">
        <f>VLOOKUP(F63,Q6数据库!C:G,3,0)</f>
        <v>#N/A</v>
      </c>
      <c r="M63" s="38" t="e">
        <f>VLOOKUP(G63,Q6数据库!H:I,2,0)</f>
        <v>#VALUE!</v>
      </c>
      <c r="N63" s="38" t="e">
        <f>VLOOKUP(H63,Q6数据库!H:I,2,0)</f>
        <v>#VALUE!</v>
      </c>
      <c r="O63" s="18" t="e" cm="1">
        <f t="array" ref="O63">_xlfn.IFS(E63=1,((I63+2*J63+2*N63/2+2*150)/1000)*C63,E63=2,((I63+J63+N63/2+150)/1000)*C63,E63=3,((I63+50+M63/2+2*J63+2*N63/2+2*150)/1000)*C63,E63=4,((I63+50+J63+N63/2+150)/1000)*C63,E63=5,((I63+50+J63+N63/2+150)/1000)*C63)</f>
        <v>#VALUE!</v>
      </c>
      <c r="P63" s="18" t="e">
        <f>VLOOKUP(F63,Q6数据库!C:G,4,0)</f>
        <v>#N/A</v>
      </c>
      <c r="Q63" s="18" t="e">
        <f>VLOOKUP(F63,Q6数据库!C:G,5,0)</f>
        <v>#N/A</v>
      </c>
      <c r="R63" s="18"/>
    </row>
    <row r="64" spans="1:18" x14ac:dyDescent="0.25">
      <c r="A64" s="22"/>
      <c r="B64" s="55"/>
      <c r="C64" s="3"/>
      <c r="D64" s="55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 t="shared" si="8"/>
        <v>#VALUE!</v>
      </c>
      <c r="J64" s="18" t="e">
        <f t="shared" si="9"/>
        <v>#VALUE!</v>
      </c>
      <c r="K64" s="18" t="e">
        <f>VLOOKUP(F64,Q6数据库!C:G,2,0)</f>
        <v>#N/A</v>
      </c>
      <c r="L64" s="18" t="e">
        <f>VLOOKUP(F64,Q6数据库!C:G,3,0)</f>
        <v>#N/A</v>
      </c>
      <c r="M64" s="38" t="e">
        <f>VLOOKUP(G64,Q6数据库!H:I,2,0)</f>
        <v>#VALUE!</v>
      </c>
      <c r="N64" s="38" t="e">
        <f>VLOOKUP(H64,Q6数据库!H:I,2,0)</f>
        <v>#VALUE!</v>
      </c>
      <c r="O64" s="18" t="e" cm="1">
        <f t="array" ref="O64">_xlfn.IFS(E64=1,((I64+2*J64+2*N64/2+2*150)/1000)*C64,E64=2,((I64+J64+N64/2+150)/1000)*C64,E64=3,((I64+50+M64/2+2*J64+2*N64/2+2*150)/1000)*C64,E64=4,((I64+50+J64+N64/2+150)/1000)*C64,E64=5,((I64+50+J64+N64/2+150)/1000)*C64)</f>
        <v>#VALUE!</v>
      </c>
      <c r="P64" s="18" t="e">
        <f>VLOOKUP(F64,Q6数据库!C:G,4,0)</f>
        <v>#N/A</v>
      </c>
      <c r="Q64" s="18" t="e">
        <f>VLOOKUP(F64,Q6数据库!C:G,5,0)</f>
        <v>#N/A</v>
      </c>
      <c r="R64" s="18"/>
    </row>
    <row r="65" spans="1:18" x14ac:dyDescent="0.25">
      <c r="A65" s="22"/>
      <c r="B65" s="55"/>
      <c r="C65" s="3"/>
      <c r="D65" s="55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 t="shared" si="8"/>
        <v>#VALUE!</v>
      </c>
      <c r="J65" s="18" t="e">
        <f t="shared" si="9"/>
        <v>#VALUE!</v>
      </c>
      <c r="K65" s="18" t="e">
        <f>VLOOKUP(F65,Q6数据库!C:G,2,0)</f>
        <v>#N/A</v>
      </c>
      <c r="L65" s="18" t="e">
        <f>VLOOKUP(F65,Q6数据库!C:G,3,0)</f>
        <v>#N/A</v>
      </c>
      <c r="M65" s="38" t="e">
        <f>VLOOKUP(G65,Q6数据库!H:I,2,0)</f>
        <v>#VALUE!</v>
      </c>
      <c r="N65" s="38" t="e">
        <f>VLOOKUP(H65,Q6数据库!H:I,2,0)</f>
        <v>#VALUE!</v>
      </c>
      <c r="O65" s="18" t="e" cm="1">
        <f t="array" ref="O65">_xlfn.IFS(E65=1,((I65+2*J65+2*N65/2+2*150)/1000)*C65,E65=2,((I65+J65+N65/2+150)/1000)*C65,E65=3,((I65+50+M65/2+2*J65+2*N65/2+2*150)/1000)*C65,E65=4,((I65+50+J65+N65/2+150)/1000)*C65,E65=5,((I65+50+J65+N65/2+150)/1000)*C65)</f>
        <v>#VALUE!</v>
      </c>
      <c r="P65" s="18" t="e">
        <f>VLOOKUP(F65,Q6数据库!C:G,4,0)</f>
        <v>#N/A</v>
      </c>
      <c r="Q65" s="18" t="e">
        <f>VLOOKUP(F65,Q6数据库!C:G,5,0)</f>
        <v>#N/A</v>
      </c>
      <c r="R65" s="18"/>
    </row>
    <row r="66" spans="1:18" x14ac:dyDescent="0.25">
      <c r="A66" s="22"/>
      <c r="B66" s="55"/>
      <c r="C66" s="3"/>
      <c r="D66" s="55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 t="shared" si="8"/>
        <v>#VALUE!</v>
      </c>
      <c r="J66" s="18" t="e">
        <f t="shared" si="9"/>
        <v>#VALUE!</v>
      </c>
      <c r="K66" s="18" t="e">
        <f>VLOOKUP(F66,Q6数据库!C:G,2,0)</f>
        <v>#N/A</v>
      </c>
      <c r="L66" s="18" t="e">
        <f>VLOOKUP(F66,Q6数据库!C:G,3,0)</f>
        <v>#N/A</v>
      </c>
      <c r="M66" s="38" t="e">
        <f>VLOOKUP(G66,Q6数据库!H:I,2,0)</f>
        <v>#VALUE!</v>
      </c>
      <c r="N66" s="38" t="e">
        <f>VLOOKUP(H66,Q6数据库!H:I,2,0)</f>
        <v>#VALUE!</v>
      </c>
      <c r="O66" s="18" t="e" cm="1">
        <f t="array" ref="O66">_xlfn.IFS(E66=1,((I66+2*J66+2*N66/2+2*150)/1000)*C66,E66=2,((I66+J66+N66/2+150)/1000)*C66,E66=3,((I66+50+M66/2+2*J66+2*N66/2+2*150)/1000)*C66,E66=4,((I66+50+J66+N66/2+150)/1000)*C66,E66=5,((I66+50+J66+N66/2+150)/1000)*C66)</f>
        <v>#VALUE!</v>
      </c>
      <c r="P66" s="18" t="e">
        <f>VLOOKUP(F66,Q6数据库!C:G,4,0)</f>
        <v>#N/A</v>
      </c>
      <c r="Q66" s="18" t="e">
        <f>VLOOKUP(F66,Q6数据库!C:G,5,0)</f>
        <v>#N/A</v>
      </c>
      <c r="R66" s="18"/>
    </row>
    <row r="67" spans="1:18" x14ac:dyDescent="0.25">
      <c r="A67" s="22"/>
      <c r="B67" s="55"/>
      <c r="C67" s="3"/>
      <c r="D67" s="55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 t="shared" si="8"/>
        <v>#VALUE!</v>
      </c>
      <c r="J67" s="18" t="e">
        <f t="shared" si="9"/>
        <v>#VALUE!</v>
      </c>
      <c r="K67" s="18" t="e">
        <f>VLOOKUP(F67,Q6数据库!C:G,2,0)</f>
        <v>#N/A</v>
      </c>
      <c r="L67" s="18" t="e">
        <f>VLOOKUP(F67,Q6数据库!C:G,3,0)</f>
        <v>#N/A</v>
      </c>
      <c r="M67" s="38" t="e">
        <f>VLOOKUP(G67,Q6数据库!H:I,2,0)</f>
        <v>#VALUE!</v>
      </c>
      <c r="N67" s="38" t="e">
        <f>VLOOKUP(H67,Q6数据库!H:I,2,0)</f>
        <v>#VALUE!</v>
      </c>
      <c r="O67" s="18" t="e" cm="1">
        <f t="array" ref="O67">_xlfn.IFS(E67=1,((I67+2*J67+2*N67/2+2*150)/1000)*C67,E67=2,((I67+J67+N67/2+150)/1000)*C67,E67=3,((I67+50+M67/2+2*J67+2*N67/2+2*150)/1000)*C67,E67=4,((I67+50+J67+N67/2+150)/1000)*C67,E67=5,((I67+50+J67+N67/2+150)/1000)*C67)</f>
        <v>#VALUE!</v>
      </c>
      <c r="P67" s="18" t="e">
        <f>VLOOKUP(F67,Q6数据库!C:G,4,0)</f>
        <v>#N/A</v>
      </c>
      <c r="Q67" s="18" t="e">
        <f>VLOOKUP(F67,Q6数据库!C:G,5,0)</f>
        <v>#N/A</v>
      </c>
      <c r="R67" s="18"/>
    </row>
    <row r="68" spans="1:18" x14ac:dyDescent="0.25">
      <c r="A68" s="22"/>
      <c r="B68" s="55"/>
      <c r="C68" s="3"/>
      <c r="D68" s="55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 t="shared" si="8"/>
        <v>#VALUE!</v>
      </c>
      <c r="J68" s="18" t="e">
        <f t="shared" si="9"/>
        <v>#VALUE!</v>
      </c>
      <c r="K68" s="18" t="e">
        <f>VLOOKUP(F68,Q6数据库!C:G,2,0)</f>
        <v>#N/A</v>
      </c>
      <c r="L68" s="18" t="e">
        <f>VLOOKUP(F68,Q6数据库!C:G,3,0)</f>
        <v>#N/A</v>
      </c>
      <c r="M68" s="38" t="e">
        <f>VLOOKUP(G68,Q6数据库!H:I,2,0)</f>
        <v>#VALUE!</v>
      </c>
      <c r="N68" s="38" t="e">
        <f>VLOOKUP(H68,Q6数据库!H:I,2,0)</f>
        <v>#VALUE!</v>
      </c>
      <c r="O68" s="18" t="e" cm="1">
        <f t="array" ref="O68">_xlfn.IFS(E68=1,((I68+2*J68+2*N68/2+2*150)/1000)*C68,E68=2,((I68+J68+N68/2+150)/1000)*C68,E68=3,((I68+50+M68/2+2*J68+2*N68/2+2*150)/1000)*C68,E68=4,((I68+50+J68+N68/2+150)/1000)*C68,E68=5,((I68+50+J68+N68/2+150)/1000)*C68)</f>
        <v>#VALUE!</v>
      </c>
      <c r="P68" s="18" t="e">
        <f>VLOOKUP(F68,Q6数据库!C:G,4,0)</f>
        <v>#N/A</v>
      </c>
      <c r="Q68" s="18" t="e">
        <f>VLOOKUP(F68,Q6数据库!C:G,5,0)</f>
        <v>#N/A</v>
      </c>
      <c r="R68" s="18"/>
    </row>
    <row r="69" spans="1:18" x14ac:dyDescent="0.25">
      <c r="A69" s="22"/>
      <c r="B69" s="55"/>
      <c r="C69" s="3"/>
      <c r="D69" s="55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 t="shared" si="8"/>
        <v>#VALUE!</v>
      </c>
      <c r="J69" s="18" t="e">
        <f t="shared" si="9"/>
        <v>#VALUE!</v>
      </c>
      <c r="K69" s="18" t="e">
        <f>VLOOKUP(F69,Q6数据库!C:G,2,0)</f>
        <v>#N/A</v>
      </c>
      <c r="L69" s="18" t="e">
        <f>VLOOKUP(F69,Q6数据库!C:G,3,0)</f>
        <v>#N/A</v>
      </c>
      <c r="M69" s="38" t="e">
        <f>VLOOKUP(G69,Q6数据库!H:I,2,0)</f>
        <v>#VALUE!</v>
      </c>
      <c r="N69" s="38" t="e">
        <f>VLOOKUP(H69,Q6数据库!H:I,2,0)</f>
        <v>#VALUE!</v>
      </c>
      <c r="O69" s="18" t="e" cm="1">
        <f t="array" ref="O69">_xlfn.IFS(E69=1,((I69+2*J69+2*N69/2+2*150)/1000)*C69,E69=2,((I69+J69+N69/2+150)/1000)*C69,E69=3,((I69+50+M69/2+2*J69+2*N69/2+2*150)/1000)*C69,E69=4,((I69+50+J69+N69/2+150)/1000)*C69,E69=5,((I69+50+J69+N69/2+150)/1000)*C69)</f>
        <v>#VALUE!</v>
      </c>
      <c r="P69" s="18" t="e">
        <f>VLOOKUP(F69,Q6数据库!C:G,4,0)</f>
        <v>#N/A</v>
      </c>
      <c r="Q69" s="18" t="e">
        <f>VLOOKUP(F69,Q6数据库!C:G,5,0)</f>
        <v>#N/A</v>
      </c>
      <c r="R69" s="18"/>
    </row>
    <row r="70" spans="1:18" x14ac:dyDescent="0.25">
      <c r="A70" s="22"/>
      <c r="B70" s="55"/>
      <c r="C70" s="3"/>
      <c r="D70" s="55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 t="shared" si="8"/>
        <v>#VALUE!</v>
      </c>
      <c r="J70" s="18" t="e">
        <f t="shared" si="9"/>
        <v>#VALUE!</v>
      </c>
      <c r="K70" s="18" t="e">
        <f>VLOOKUP(F70,Q6数据库!C:G,2,0)</f>
        <v>#N/A</v>
      </c>
      <c r="L70" s="18" t="e">
        <f>VLOOKUP(F70,Q6数据库!C:G,3,0)</f>
        <v>#N/A</v>
      </c>
      <c r="M70" s="38" t="e">
        <f>VLOOKUP(G70,Q6数据库!H:I,2,0)</f>
        <v>#VALUE!</v>
      </c>
      <c r="N70" s="38" t="e">
        <f>VLOOKUP(H70,Q6数据库!H:I,2,0)</f>
        <v>#VALUE!</v>
      </c>
      <c r="O70" s="18" t="e" cm="1">
        <f t="array" ref="O70">_xlfn.IFS(E70=1,((I70+2*J70+2*N70/2+2*150)/1000)*C70,E70=2,((I70+J70+N70/2+150)/1000)*C70,E70=3,((I70+50+M70/2+2*J70+2*N70/2+2*150)/1000)*C70,E70=4,((I70+50+J70+N70/2+150)/1000)*C70,E70=5,((I70+50+J70+N70/2+150)/1000)*C70)</f>
        <v>#VALUE!</v>
      </c>
      <c r="P70" s="18" t="e">
        <f>VLOOKUP(F70,Q6数据库!C:G,4,0)</f>
        <v>#N/A</v>
      </c>
      <c r="Q70" s="18" t="e">
        <f>VLOOKUP(F70,Q6数据库!C:G,5,0)</f>
        <v>#N/A</v>
      </c>
      <c r="R70" s="18"/>
    </row>
    <row r="71" spans="1:18" x14ac:dyDescent="0.25">
      <c r="A71" s="22"/>
      <c r="B71" s="55"/>
      <c r="C71" s="3"/>
      <c r="D71" s="55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 t="shared" si="8"/>
        <v>#VALUE!</v>
      </c>
      <c r="J71" s="18" t="e">
        <f t="shared" si="9"/>
        <v>#VALUE!</v>
      </c>
      <c r="K71" s="18" t="e">
        <f>VLOOKUP(F71,Q6数据库!C:G,2,0)</f>
        <v>#N/A</v>
      </c>
      <c r="L71" s="18" t="e">
        <f>VLOOKUP(F71,Q6数据库!C:G,3,0)</f>
        <v>#N/A</v>
      </c>
      <c r="M71" s="38" t="e">
        <f>VLOOKUP(G71,Q6数据库!H:I,2,0)</f>
        <v>#VALUE!</v>
      </c>
      <c r="N71" s="38" t="e">
        <f>VLOOKUP(H71,Q6数据库!H:I,2,0)</f>
        <v>#VALUE!</v>
      </c>
      <c r="O71" s="18" t="e" cm="1">
        <f t="array" ref="O71">_xlfn.IFS(E71=1,((I71+2*J71+2*N71/2+2*150)/1000)*C71,E71=2,((I71+J71+N71/2+150)/1000)*C71,E71=3,((I71+50+M71/2+2*J71+2*N71/2+2*150)/1000)*C71,E71=4,((I71+50+J71+N71/2+150)/1000)*C71,E71=5,((I71+50+J71+N71/2+150)/1000)*C71)</f>
        <v>#VALUE!</v>
      </c>
      <c r="P71" s="18" t="e">
        <f>VLOOKUP(F71,Q6数据库!C:G,4,0)</f>
        <v>#N/A</v>
      </c>
      <c r="Q71" s="18" t="e">
        <f>VLOOKUP(F71,Q6数据库!C:G,5,0)</f>
        <v>#N/A</v>
      </c>
      <c r="R71" s="18"/>
    </row>
    <row r="72" spans="1:18" x14ac:dyDescent="0.25">
      <c r="A72" s="22"/>
      <c r="B72" s="55"/>
      <c r="C72" s="3"/>
      <c r="D72" s="55"/>
      <c r="E72" s="18" t="e">
        <f t="shared" si="4"/>
        <v>#VALUE!</v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 t="shared" si="8"/>
        <v>#VALUE!</v>
      </c>
      <c r="J72" s="18" t="e">
        <f t="shared" si="9"/>
        <v>#VALUE!</v>
      </c>
      <c r="K72" s="18" t="e">
        <f>VLOOKUP(F72,Q6数据库!C:G,2,0)</f>
        <v>#N/A</v>
      </c>
      <c r="L72" s="18" t="e">
        <f>VLOOKUP(F72,Q6数据库!C:G,3,0)</f>
        <v>#N/A</v>
      </c>
      <c r="M72" s="38" t="e">
        <f>VLOOKUP(G72,Q6数据库!H:I,2,0)</f>
        <v>#VALUE!</v>
      </c>
      <c r="N72" s="38" t="e">
        <f>VLOOKUP(H72,Q6数据库!H:I,2,0)</f>
        <v>#VALUE!</v>
      </c>
      <c r="O72" s="18" t="e" cm="1">
        <f t="array" ref="O72">_xlfn.IFS(E72=1,((I72+2*J72+2*N72/2+2*150)/1000)*C72,E72=2,((I72+J72+N72/2+150)/1000)*C72,E72=3,((I72+50+M72/2+2*J72+2*N72/2+2*150)/1000)*C72,E72=4,((I72+50+J72+N72/2+150)/1000)*C72,E72=5,((I72+50+J72+N72/2+150)/1000)*C72)</f>
        <v>#VALUE!</v>
      </c>
      <c r="P72" s="18" t="e">
        <f>VLOOKUP(F72,Q6数据库!C:G,4,0)</f>
        <v>#N/A</v>
      </c>
      <c r="Q72" s="18" t="e">
        <f>VLOOKUP(F72,Q6数据库!C:G,5,0)</f>
        <v>#N/A</v>
      </c>
      <c r="R72" s="18"/>
    </row>
    <row r="73" spans="1:18" x14ac:dyDescent="0.25">
      <c r="A73" s="22"/>
      <c r="B73" s="55"/>
      <c r="C73" s="3"/>
      <c r="D73" s="55"/>
      <c r="E73" s="18" t="e">
        <f t="shared" si="4"/>
        <v>#VALUE!</v>
      </c>
      <c r="F73" s="18" t="str">
        <f t="shared" si="5"/>
        <v/>
      </c>
      <c r="G73" s="18" t="e">
        <f t="shared" si="6"/>
        <v>#VALUE!</v>
      </c>
      <c r="H73" s="18" t="e">
        <f t="shared" si="7"/>
        <v>#VALUE!</v>
      </c>
      <c r="I73" s="18" t="e">
        <f t="shared" si="8"/>
        <v>#VALUE!</v>
      </c>
      <c r="J73" s="18" t="e">
        <f t="shared" si="9"/>
        <v>#VALUE!</v>
      </c>
      <c r="K73" s="18" t="e">
        <f>VLOOKUP(F73,Q6数据库!C:G,2,0)</f>
        <v>#N/A</v>
      </c>
      <c r="L73" s="18" t="e">
        <f>VLOOKUP(F73,Q6数据库!C:G,3,0)</f>
        <v>#N/A</v>
      </c>
      <c r="M73" s="38" t="e">
        <f>VLOOKUP(G73,Q6数据库!H:I,2,0)</f>
        <v>#VALUE!</v>
      </c>
      <c r="N73" s="38" t="e">
        <f>VLOOKUP(H73,Q6数据库!H:I,2,0)</f>
        <v>#VALUE!</v>
      </c>
      <c r="O73" s="18" t="e" cm="1">
        <f t="array" ref="O73">_xlfn.IFS(E73=1,((I73+2*J73+2*N73/2+2*150)/1000)*C73,E73=2,((I73+J73+N73/2+150)/1000)*C73,E73=3,((I73+50+M73/2+2*J73+2*N73/2+2*150)/1000)*C73,E73=4,((I73+50+J73+N73/2+150)/1000)*C73,E73=5,((I73+50+J73+N73/2+150)/1000)*C73)</f>
        <v>#VALUE!</v>
      </c>
      <c r="P73" s="18" t="e">
        <f>VLOOKUP(F73,Q6数据库!C:G,4,0)</f>
        <v>#N/A</v>
      </c>
      <c r="Q73" s="18" t="e">
        <f>VLOOKUP(F73,Q6数据库!C:G,5,0)</f>
        <v>#N/A</v>
      </c>
      <c r="R73" s="18"/>
    </row>
    <row r="74" spans="1:18" x14ac:dyDescent="0.25">
      <c r="A74" s="22"/>
      <c r="B74" s="55"/>
      <c r="C74" s="3"/>
      <c r="D74" s="55"/>
      <c r="E74" s="18" t="e">
        <f t="shared" si="4"/>
        <v>#VALUE!</v>
      </c>
      <c r="F74" s="18" t="str">
        <f t="shared" si="5"/>
        <v/>
      </c>
      <c r="G74" s="18" t="e">
        <f t="shared" si="6"/>
        <v>#VALUE!</v>
      </c>
      <c r="H74" s="18" t="e">
        <f t="shared" si="7"/>
        <v>#VALUE!</v>
      </c>
      <c r="I74" s="18" t="e">
        <f t="shared" si="8"/>
        <v>#VALUE!</v>
      </c>
      <c r="J74" s="18" t="e">
        <f t="shared" si="9"/>
        <v>#VALUE!</v>
      </c>
      <c r="K74" s="18" t="e">
        <f>VLOOKUP(F74,Q6数据库!C:G,2,0)</f>
        <v>#N/A</v>
      </c>
      <c r="L74" s="18" t="e">
        <f>VLOOKUP(F74,Q6数据库!C:G,3,0)</f>
        <v>#N/A</v>
      </c>
      <c r="M74" s="38" t="e">
        <f>VLOOKUP(G74,Q6数据库!H:I,2,0)</f>
        <v>#VALUE!</v>
      </c>
      <c r="N74" s="38" t="e">
        <f>VLOOKUP(H74,Q6数据库!H:I,2,0)</f>
        <v>#VALUE!</v>
      </c>
      <c r="O74" s="18" t="e" cm="1">
        <f t="array" ref="O74">_xlfn.IFS(E74=1,((I74+2*J74+2*N74/2+2*150)/1000)*C74,E74=2,((I74+J74+N74/2+150)/1000)*C74,E74=3,((I74+50+M74/2+2*J74+2*N74/2+2*150)/1000)*C74,E74=4,((I74+50+J74+N74/2+150)/1000)*C74,E74=5,((I74+50+J74+N74/2+150)/1000)*C74)</f>
        <v>#VALUE!</v>
      </c>
      <c r="P74" s="18" t="e">
        <f>VLOOKUP(F74,Q6数据库!C:G,4,0)</f>
        <v>#N/A</v>
      </c>
      <c r="Q74" s="18" t="e">
        <f>VLOOKUP(F74,Q6数据库!C:G,5,0)</f>
        <v>#N/A</v>
      </c>
      <c r="R74" s="18"/>
    </row>
    <row r="75" spans="1:18" x14ac:dyDescent="0.25">
      <c r="A75" s="22"/>
      <c r="B75" s="55"/>
      <c r="C75" s="3"/>
      <c r="D75" s="55"/>
      <c r="E75" s="18" t="e">
        <f t="shared" si="4"/>
        <v>#VALUE!</v>
      </c>
      <c r="F75" s="18" t="str">
        <f t="shared" si="5"/>
        <v/>
      </c>
      <c r="G75" s="18" t="e">
        <f t="shared" si="6"/>
        <v>#VALUE!</v>
      </c>
      <c r="H75" s="18" t="e">
        <f t="shared" si="7"/>
        <v>#VALUE!</v>
      </c>
      <c r="I75" s="18" t="e">
        <f t="shared" si="8"/>
        <v>#VALUE!</v>
      </c>
      <c r="J75" s="18" t="e">
        <f t="shared" si="9"/>
        <v>#VALUE!</v>
      </c>
      <c r="K75" s="18" t="e">
        <f>VLOOKUP(F75,Q6数据库!C:G,2,0)</f>
        <v>#N/A</v>
      </c>
      <c r="L75" s="18" t="e">
        <f>VLOOKUP(F75,Q6数据库!C:G,3,0)</f>
        <v>#N/A</v>
      </c>
      <c r="M75" s="38" t="e">
        <f>VLOOKUP(G75,Q6数据库!H:I,2,0)</f>
        <v>#VALUE!</v>
      </c>
      <c r="N75" s="38" t="e">
        <f>VLOOKUP(H75,Q6数据库!H:I,2,0)</f>
        <v>#VALUE!</v>
      </c>
      <c r="O75" s="18" t="e" cm="1">
        <f t="array" ref="O75">_xlfn.IFS(E75=1,((I75+2*J75+2*N75/2+2*150)/1000)*C75,E75=2,((I75+J75+N75/2+150)/1000)*C75,E75=3,((I75+50+M75/2+2*J75+2*N75/2+2*150)/1000)*C75,E75=4,((I75+50+J75+N75/2+150)/1000)*C75,E75=5,((I75+50+J75+N75/2+150)/1000)*C75)</f>
        <v>#VALUE!</v>
      </c>
      <c r="P75" s="18" t="e">
        <f>VLOOKUP(F75,Q6数据库!C:G,4,0)</f>
        <v>#N/A</v>
      </c>
      <c r="Q75" s="18" t="e">
        <f>VLOOKUP(F75,Q6数据库!C:G,5,0)</f>
        <v>#N/A</v>
      </c>
      <c r="R75" s="18"/>
    </row>
    <row r="76" spans="1:18" x14ac:dyDescent="0.25">
      <c r="A76" s="22"/>
      <c r="B76" s="55"/>
      <c r="C76" s="3"/>
      <c r="D76" s="55"/>
      <c r="E76" s="18" t="e">
        <f t="shared" si="4"/>
        <v>#VALUE!</v>
      </c>
      <c r="F76" s="18" t="str">
        <f t="shared" si="5"/>
        <v/>
      </c>
      <c r="G76" s="18" t="e">
        <f t="shared" si="6"/>
        <v>#VALUE!</v>
      </c>
      <c r="H76" s="18" t="e">
        <f t="shared" si="7"/>
        <v>#VALUE!</v>
      </c>
      <c r="I76" s="18" t="e">
        <f t="shared" si="8"/>
        <v>#VALUE!</v>
      </c>
      <c r="J76" s="18" t="e">
        <f t="shared" si="9"/>
        <v>#VALUE!</v>
      </c>
      <c r="K76" s="18" t="e">
        <f>VLOOKUP(F76,Q6数据库!C:G,2,0)</f>
        <v>#N/A</v>
      </c>
      <c r="L76" s="18" t="e">
        <f>VLOOKUP(F76,Q6数据库!C:G,3,0)</f>
        <v>#N/A</v>
      </c>
      <c r="M76" s="38" t="e">
        <f>VLOOKUP(G76,Q6数据库!H:I,2,0)</f>
        <v>#VALUE!</v>
      </c>
      <c r="N76" s="38" t="e">
        <f>VLOOKUP(H76,Q6数据库!H:I,2,0)</f>
        <v>#VALUE!</v>
      </c>
      <c r="O76" s="18" t="e" cm="1">
        <f t="array" ref="O76">_xlfn.IFS(E76=1,((I76+2*J76+2*N76/2+2*150)/1000)*C76,E76=2,((I76+J76+N76/2+150)/1000)*C76,E76=3,((I76+50+M76/2+2*J76+2*N76/2+2*150)/1000)*C76,E76=4,((I76+50+J76+N76/2+150)/1000)*C76,E76=5,((I76+50+J76+N76/2+150)/1000)*C76)</f>
        <v>#VALUE!</v>
      </c>
      <c r="P76" s="18" t="e">
        <f>VLOOKUP(F76,Q6数据库!C:G,4,0)</f>
        <v>#N/A</v>
      </c>
      <c r="Q76" s="18" t="e">
        <f>VLOOKUP(F76,Q6数据库!C:G,5,0)</f>
        <v>#N/A</v>
      </c>
      <c r="R76" s="18"/>
    </row>
    <row r="77" spans="1:18" x14ac:dyDescent="0.25">
      <c r="A77" s="22"/>
      <c r="B77" s="55"/>
      <c r="C77" s="3"/>
      <c r="D77" s="55"/>
      <c r="E77" s="18" t="e">
        <f t="shared" si="4"/>
        <v>#VALUE!</v>
      </c>
      <c r="F77" s="18" t="str">
        <f t="shared" si="5"/>
        <v/>
      </c>
      <c r="G77" s="18" t="e">
        <f t="shared" si="6"/>
        <v>#VALUE!</v>
      </c>
      <c r="H77" s="18" t="e">
        <f t="shared" si="7"/>
        <v>#VALUE!</v>
      </c>
      <c r="I77" s="18" t="e">
        <f t="shared" si="8"/>
        <v>#VALUE!</v>
      </c>
      <c r="J77" s="18" t="e">
        <f t="shared" si="9"/>
        <v>#VALUE!</v>
      </c>
      <c r="K77" s="18" t="e">
        <f>VLOOKUP(F77,Q6数据库!C:G,2,0)</f>
        <v>#N/A</v>
      </c>
      <c r="L77" s="18" t="e">
        <f>VLOOKUP(F77,Q6数据库!C:G,3,0)</f>
        <v>#N/A</v>
      </c>
      <c r="M77" s="38" t="e">
        <f>VLOOKUP(G77,Q6数据库!H:I,2,0)</f>
        <v>#VALUE!</v>
      </c>
      <c r="N77" s="38" t="e">
        <f>VLOOKUP(H77,Q6数据库!H:I,2,0)</f>
        <v>#VALUE!</v>
      </c>
      <c r="O77" s="18" t="e" cm="1">
        <f t="array" ref="O77">_xlfn.IFS(E77=1,((I77+2*J77+2*N77/2+2*150)/1000)*C77,E77=2,((I77+J77+N77/2+150)/1000)*C77,E77=3,((I77+50+M77/2+2*J77+2*N77/2+2*150)/1000)*C77,E77=4,((I77+50+J77+N77/2+150)/1000)*C77,E77=5,((I77+50+J77+N77/2+150)/1000)*C77)</f>
        <v>#VALUE!</v>
      </c>
      <c r="P77" s="18" t="e">
        <f>VLOOKUP(F77,Q6数据库!C:G,4,0)</f>
        <v>#N/A</v>
      </c>
      <c r="Q77" s="18" t="e">
        <f>VLOOKUP(F77,Q6数据库!C:G,5,0)</f>
        <v>#N/A</v>
      </c>
      <c r="R77" s="18"/>
    </row>
    <row r="78" spans="1:18" x14ac:dyDescent="0.25">
      <c r="A78" s="22"/>
      <c r="B78" s="55"/>
      <c r="C78" s="3"/>
      <c r="D78" s="55"/>
      <c r="E78" s="18" t="e">
        <f t="shared" si="4"/>
        <v>#VALUE!</v>
      </c>
      <c r="F78" s="18" t="str">
        <f t="shared" si="5"/>
        <v/>
      </c>
      <c r="G78" s="18" t="e">
        <f t="shared" si="6"/>
        <v>#VALUE!</v>
      </c>
      <c r="H78" s="18" t="e">
        <f t="shared" si="7"/>
        <v>#VALUE!</v>
      </c>
      <c r="I78" s="18" t="e">
        <f t="shared" si="8"/>
        <v>#VALUE!</v>
      </c>
      <c r="J78" s="18" t="e">
        <f t="shared" si="9"/>
        <v>#VALUE!</v>
      </c>
      <c r="K78" s="18" t="e">
        <f>VLOOKUP(F78,Q6数据库!C:G,2,0)</f>
        <v>#N/A</v>
      </c>
      <c r="L78" s="18" t="e">
        <f>VLOOKUP(F78,Q6数据库!C:G,3,0)</f>
        <v>#N/A</v>
      </c>
      <c r="M78" s="38" t="e">
        <f>VLOOKUP(G78,Q6数据库!H:I,2,0)</f>
        <v>#VALUE!</v>
      </c>
      <c r="N78" s="38" t="e">
        <f>VLOOKUP(H78,Q6数据库!H:I,2,0)</f>
        <v>#VALUE!</v>
      </c>
      <c r="O78" s="18" t="e" cm="1">
        <f t="array" ref="O78">_xlfn.IFS(E78=1,((I78+2*J78+2*N78/2+2*150)/1000)*C78,E78=2,((I78+J78+N78/2+150)/1000)*C78,E78=3,((I78+50+M78/2+2*J78+2*N78/2+2*150)/1000)*C78,E78=4,((I78+50+J78+N78/2+150)/1000)*C78,E78=5,((I78+50+J78+N78/2+150)/1000)*C78)</f>
        <v>#VALUE!</v>
      </c>
      <c r="P78" s="18" t="e">
        <f>VLOOKUP(F78,Q6数据库!C:G,4,0)</f>
        <v>#N/A</v>
      </c>
      <c r="Q78" s="18" t="e">
        <f>VLOOKUP(F78,Q6数据库!C:G,5,0)</f>
        <v>#N/A</v>
      </c>
      <c r="R78" s="18"/>
    </row>
    <row r="79" spans="1:18" x14ac:dyDescent="0.25">
      <c r="A79" s="22"/>
      <c r="B79" s="55"/>
      <c r="C79" s="3"/>
      <c r="D79" s="55"/>
      <c r="E79" s="18" t="e">
        <f t="shared" si="4"/>
        <v>#VALUE!</v>
      </c>
      <c r="F79" s="18" t="str">
        <f t="shared" si="5"/>
        <v/>
      </c>
      <c r="G79" s="18" t="e">
        <f t="shared" si="6"/>
        <v>#VALUE!</v>
      </c>
      <c r="H79" s="18" t="e">
        <f t="shared" si="7"/>
        <v>#VALUE!</v>
      </c>
      <c r="I79" s="18" t="e">
        <f t="shared" si="8"/>
        <v>#VALUE!</v>
      </c>
      <c r="J79" s="18" t="e">
        <f t="shared" si="9"/>
        <v>#VALUE!</v>
      </c>
      <c r="K79" s="18" t="e">
        <f>VLOOKUP(F79,Q6数据库!C:G,2,0)</f>
        <v>#N/A</v>
      </c>
      <c r="L79" s="18" t="e">
        <f>VLOOKUP(F79,Q6数据库!C:G,3,0)</f>
        <v>#N/A</v>
      </c>
      <c r="M79" s="38" t="e">
        <f>VLOOKUP(G79,Q6数据库!H:I,2,0)</f>
        <v>#VALUE!</v>
      </c>
      <c r="N79" s="38" t="e">
        <f>VLOOKUP(H79,Q6数据库!H:I,2,0)</f>
        <v>#VALUE!</v>
      </c>
      <c r="O79" s="18" t="e" cm="1">
        <f t="array" ref="O79">_xlfn.IFS(E79=1,((I79+2*J79+2*N79/2+2*150)/1000)*C79,E79=2,((I79+J79+N79/2+150)/1000)*C79,E79=3,((I79+50+M79/2+2*J79+2*N79/2+2*150)/1000)*C79,E79=4,((I79+50+J79+N79/2+150)/1000)*C79,E79=5,((I79+50+J79+N79/2+150)/1000)*C79)</f>
        <v>#VALUE!</v>
      </c>
      <c r="P79" s="18" t="e">
        <f>VLOOKUP(F79,Q6数据库!C:G,4,0)</f>
        <v>#N/A</v>
      </c>
      <c r="Q79" s="18" t="e">
        <f>VLOOKUP(F79,Q6数据库!C:G,5,0)</f>
        <v>#N/A</v>
      </c>
      <c r="R79" s="18"/>
    </row>
    <row r="80" spans="1:18" x14ac:dyDescent="0.25">
      <c r="A80" s="22"/>
      <c r="B80" s="55"/>
      <c r="C80" s="3"/>
      <c r="D80" s="55"/>
      <c r="E80" s="18" t="e">
        <f t="shared" si="4"/>
        <v>#VALUE!</v>
      </c>
      <c r="F80" s="18" t="str">
        <f t="shared" si="5"/>
        <v/>
      </c>
      <c r="G80" s="18" t="e">
        <f t="shared" si="6"/>
        <v>#VALUE!</v>
      </c>
      <c r="H80" s="18" t="e">
        <f t="shared" si="7"/>
        <v>#VALUE!</v>
      </c>
      <c r="I80" s="18" t="e">
        <f t="shared" si="8"/>
        <v>#VALUE!</v>
      </c>
      <c r="J80" s="18" t="e">
        <f t="shared" si="9"/>
        <v>#VALUE!</v>
      </c>
      <c r="K80" s="18" t="e">
        <f>VLOOKUP(F80,Q6数据库!C:G,2,0)</f>
        <v>#N/A</v>
      </c>
      <c r="L80" s="18" t="e">
        <f>VLOOKUP(F80,Q6数据库!C:G,3,0)</f>
        <v>#N/A</v>
      </c>
      <c r="M80" s="38" t="e">
        <f>VLOOKUP(G80,Q6数据库!H:I,2,0)</f>
        <v>#VALUE!</v>
      </c>
      <c r="N80" s="38" t="e">
        <f>VLOOKUP(H80,Q6数据库!H:I,2,0)</f>
        <v>#VALUE!</v>
      </c>
      <c r="O80" s="18" t="e" cm="1">
        <f t="array" ref="O80">_xlfn.IFS(E80=1,((I80+2*J80+2*N80/2+2*150)/1000)*C80,E80=2,((I80+J80+N80/2+150)/1000)*C80,E80=3,((I80+50+M80/2+2*J80+2*N80/2+2*150)/1000)*C80,E80=4,((I80+50+J80+N80/2+150)/1000)*C80,E80=5,((I80+50+J80+N80/2+150)/1000)*C80)</f>
        <v>#VALUE!</v>
      </c>
      <c r="P80" s="18" t="e">
        <f>VLOOKUP(F80,Q6数据库!C:G,4,0)</f>
        <v>#N/A</v>
      </c>
      <c r="Q80" s="18" t="e">
        <f>VLOOKUP(F80,Q6数据库!C:G,5,0)</f>
        <v>#N/A</v>
      </c>
      <c r="R80" s="18"/>
    </row>
    <row r="81" spans="1:18" x14ac:dyDescent="0.25">
      <c r="A81" s="22"/>
      <c r="B81" s="55"/>
      <c r="C81" s="3"/>
      <c r="D81" s="55"/>
      <c r="E81" s="18" t="e">
        <f t="shared" si="4"/>
        <v>#VALUE!</v>
      </c>
      <c r="F81" s="18" t="str">
        <f t="shared" si="5"/>
        <v/>
      </c>
      <c r="G81" s="18" t="e">
        <f t="shared" si="6"/>
        <v>#VALUE!</v>
      </c>
      <c r="H81" s="18" t="e">
        <f t="shared" si="7"/>
        <v>#VALUE!</v>
      </c>
      <c r="I81" s="18" t="e">
        <f t="shared" si="8"/>
        <v>#VALUE!</v>
      </c>
      <c r="J81" s="18" t="e">
        <f t="shared" si="9"/>
        <v>#VALUE!</v>
      </c>
      <c r="K81" s="18" t="e">
        <f>VLOOKUP(F81,Q6数据库!C:G,2,0)</f>
        <v>#N/A</v>
      </c>
      <c r="L81" s="18" t="e">
        <f>VLOOKUP(F81,Q6数据库!C:G,3,0)</f>
        <v>#N/A</v>
      </c>
      <c r="M81" s="38" t="e">
        <f>VLOOKUP(G81,Q6数据库!H:I,2,0)</f>
        <v>#VALUE!</v>
      </c>
      <c r="N81" s="38" t="e">
        <f>VLOOKUP(H81,Q6数据库!H:I,2,0)</f>
        <v>#VALUE!</v>
      </c>
      <c r="O81" s="18" t="e" cm="1">
        <f t="array" ref="O81">_xlfn.IFS(E81=1,((I81+2*J81+2*N81/2+2*150)/1000)*C81,E81=2,((I81+J81+N81/2+150)/1000)*C81,E81=3,((I81+50+M81/2+2*J81+2*N81/2+2*150)/1000)*C81,E81=4,((I81+50+J81+N81/2+150)/1000)*C81,E81=5,((I81+50+J81+N81/2+150)/1000)*C81)</f>
        <v>#VALUE!</v>
      </c>
      <c r="P81" s="18" t="e">
        <f>VLOOKUP(F81,Q6数据库!C:G,4,0)</f>
        <v>#N/A</v>
      </c>
      <c r="Q81" s="18" t="e">
        <f>VLOOKUP(F81,Q6数据库!C:G,5,0)</f>
        <v>#N/A</v>
      </c>
      <c r="R81" s="18"/>
    </row>
    <row r="82" spans="1:18" x14ac:dyDescent="0.25">
      <c r="A82" s="22"/>
      <c r="B82" s="55"/>
      <c r="C82" s="3"/>
      <c r="D82" s="55"/>
      <c r="E82" s="18" t="e">
        <f t="shared" si="4"/>
        <v>#VALUE!</v>
      </c>
      <c r="F82" s="18" t="str">
        <f t="shared" si="5"/>
        <v/>
      </c>
      <c r="G82" s="18" t="e">
        <f t="shared" si="6"/>
        <v>#VALUE!</v>
      </c>
      <c r="H82" s="18" t="e">
        <f t="shared" si="7"/>
        <v>#VALUE!</v>
      </c>
      <c r="I82" s="18" t="e">
        <f t="shared" si="8"/>
        <v>#VALUE!</v>
      </c>
      <c r="J82" s="18" t="e">
        <f t="shared" si="9"/>
        <v>#VALUE!</v>
      </c>
      <c r="K82" s="18" t="e">
        <f>VLOOKUP(F82,Q6数据库!C:G,2,0)</f>
        <v>#N/A</v>
      </c>
      <c r="L82" s="18" t="e">
        <f>VLOOKUP(F82,Q6数据库!C:G,3,0)</f>
        <v>#N/A</v>
      </c>
      <c r="M82" s="38" t="e">
        <f>VLOOKUP(G82,Q6数据库!H:I,2,0)</f>
        <v>#VALUE!</v>
      </c>
      <c r="N82" s="38" t="e">
        <f>VLOOKUP(H82,Q6数据库!H:I,2,0)</f>
        <v>#VALUE!</v>
      </c>
      <c r="O82" s="18" t="e" cm="1">
        <f t="array" ref="O82">_xlfn.IFS(E82=1,((I82+2*J82+2*N82/2+2*150)/1000)*C82,E82=2,((I82+J82+N82/2+150)/1000)*C82,E82=3,((I82+50+M82/2+2*J82+2*N82/2+2*150)/1000)*C82,E82=4,((I82+50+J82+N82/2+150)/1000)*C82,E82=5,((I82+50+J82+N82/2+150)/1000)*C82)</f>
        <v>#VALUE!</v>
      </c>
      <c r="P82" s="18" t="e">
        <f>VLOOKUP(F82,Q6数据库!C:G,4,0)</f>
        <v>#N/A</v>
      </c>
      <c r="Q82" s="18" t="e">
        <f>VLOOKUP(F82,Q6数据库!C:G,5,0)</f>
        <v>#N/A</v>
      </c>
      <c r="R82" s="18"/>
    </row>
    <row r="83" spans="1:18" x14ac:dyDescent="0.25">
      <c r="A83" s="22"/>
      <c r="B83" s="55"/>
      <c r="C83" s="3"/>
      <c r="D83" s="55"/>
      <c r="E83" s="18" t="e">
        <f t="shared" si="4"/>
        <v>#VALUE!</v>
      </c>
      <c r="F83" s="18" t="str">
        <f t="shared" si="5"/>
        <v/>
      </c>
      <c r="G83" s="18" t="e">
        <f t="shared" si="6"/>
        <v>#VALUE!</v>
      </c>
      <c r="H83" s="18" t="e">
        <f t="shared" si="7"/>
        <v>#VALUE!</v>
      </c>
      <c r="I83" s="18" t="e">
        <f t="shared" si="8"/>
        <v>#VALUE!</v>
      </c>
      <c r="J83" s="18" t="e">
        <f t="shared" si="9"/>
        <v>#VALUE!</v>
      </c>
      <c r="K83" s="18" t="e">
        <f>VLOOKUP(F83,Q6数据库!C:G,2,0)</f>
        <v>#N/A</v>
      </c>
      <c r="L83" s="18" t="e">
        <f>VLOOKUP(F83,Q6数据库!C:G,3,0)</f>
        <v>#N/A</v>
      </c>
      <c r="M83" s="38" t="e">
        <f>VLOOKUP(G83,Q6数据库!H:I,2,0)</f>
        <v>#VALUE!</v>
      </c>
      <c r="N83" s="38" t="e">
        <f>VLOOKUP(H83,Q6数据库!H:I,2,0)</f>
        <v>#VALUE!</v>
      </c>
      <c r="O83" s="18" t="e" cm="1">
        <f t="array" ref="O83">_xlfn.IFS(E83=1,((I83+2*J83+2*N83/2+2*150)/1000)*C83,E83=2,((I83+J83+N83/2+150)/1000)*C83,E83=3,((I83+50+M83/2+2*J83+2*N83/2+2*150)/1000)*C83,E83=4,((I83+50+J83+N83/2+150)/1000)*C83,E83=5,((I83+50+J83+N83/2+150)/1000)*C83)</f>
        <v>#VALUE!</v>
      </c>
      <c r="P83" s="18" t="e">
        <f>VLOOKUP(F83,Q6数据库!C:G,4,0)</f>
        <v>#N/A</v>
      </c>
      <c r="Q83" s="18" t="e">
        <f>VLOOKUP(F83,Q6数据库!C:G,5,0)</f>
        <v>#N/A</v>
      </c>
      <c r="R83" s="18"/>
    </row>
    <row r="84" spans="1:18" x14ac:dyDescent="0.25">
      <c r="A84" s="22"/>
      <c r="B84" s="55"/>
      <c r="C84" s="3"/>
      <c r="D84" s="55"/>
      <c r="E84" s="18" t="e">
        <f t="shared" si="4"/>
        <v>#VALUE!</v>
      </c>
      <c r="F84" s="18" t="str">
        <f t="shared" si="5"/>
        <v/>
      </c>
      <c r="G84" s="18" t="e">
        <f t="shared" si="6"/>
        <v>#VALUE!</v>
      </c>
      <c r="H84" s="18" t="e">
        <f t="shared" si="7"/>
        <v>#VALUE!</v>
      </c>
      <c r="I84" s="18" t="e">
        <f t="shared" si="8"/>
        <v>#VALUE!</v>
      </c>
      <c r="J84" s="18" t="e">
        <f t="shared" si="9"/>
        <v>#VALUE!</v>
      </c>
      <c r="K84" s="18" t="e">
        <f>VLOOKUP(F84,Q6数据库!C:G,2,0)</f>
        <v>#N/A</v>
      </c>
      <c r="L84" s="18" t="e">
        <f>VLOOKUP(F84,Q6数据库!C:G,3,0)</f>
        <v>#N/A</v>
      </c>
      <c r="M84" s="38" t="e">
        <f>VLOOKUP(G84,Q6数据库!H:I,2,0)</f>
        <v>#VALUE!</v>
      </c>
      <c r="N84" s="38" t="e">
        <f>VLOOKUP(H84,Q6数据库!H:I,2,0)</f>
        <v>#VALUE!</v>
      </c>
      <c r="O84" s="18" t="e" cm="1">
        <f t="array" ref="O84">_xlfn.IFS(E84=1,((I84+2*J84+2*N84/2+2*150)/1000)*C84,E84=2,((I84+J84+N84/2+150)/1000)*C84,E84=3,((I84+50+M84/2+2*J84+2*N84/2+2*150)/1000)*C84,E84=4,((I84+50+J84+N84/2+150)/1000)*C84,E84=5,((I84+50+J84+N84/2+150)/1000)*C84)</f>
        <v>#VALUE!</v>
      </c>
      <c r="P84" s="18" t="e">
        <f>VLOOKUP(F84,Q6数据库!C:G,4,0)</f>
        <v>#N/A</v>
      </c>
      <c r="Q84" s="18" t="e">
        <f>VLOOKUP(F84,Q6数据库!C:G,5,0)</f>
        <v>#N/A</v>
      </c>
      <c r="R84" s="18"/>
    </row>
    <row r="85" spans="1:18" x14ac:dyDescent="0.25">
      <c r="A85" s="22"/>
      <c r="B85" s="55"/>
      <c r="C85" s="3"/>
      <c r="D85" s="55"/>
      <c r="E85" s="18" t="e">
        <f t="shared" si="4"/>
        <v>#VALUE!</v>
      </c>
      <c r="F85" s="18" t="str">
        <f t="shared" si="5"/>
        <v/>
      </c>
      <c r="G85" s="18" t="e">
        <f t="shared" si="6"/>
        <v>#VALUE!</v>
      </c>
      <c r="H85" s="18" t="e">
        <f t="shared" si="7"/>
        <v>#VALUE!</v>
      </c>
      <c r="I85" s="18" t="e">
        <f t="shared" si="8"/>
        <v>#VALUE!</v>
      </c>
      <c r="J85" s="18" t="e">
        <f t="shared" si="9"/>
        <v>#VALUE!</v>
      </c>
      <c r="K85" s="18" t="e">
        <f>VLOOKUP(F85,Q6数据库!C:G,2,0)</f>
        <v>#N/A</v>
      </c>
      <c r="L85" s="18" t="e">
        <f>VLOOKUP(F85,Q6数据库!C:G,3,0)</f>
        <v>#N/A</v>
      </c>
      <c r="M85" s="38" t="e">
        <f>VLOOKUP(G85,Q6数据库!H:I,2,0)</f>
        <v>#VALUE!</v>
      </c>
      <c r="N85" s="38" t="e">
        <f>VLOOKUP(H85,Q6数据库!H:I,2,0)</f>
        <v>#VALUE!</v>
      </c>
      <c r="O85" s="18" t="e" cm="1">
        <f t="array" ref="O85">_xlfn.IFS(E85=1,((I85+2*J85+2*N85/2+2*150)/1000)*C85,E85=2,((I85+J85+N85/2+150)/1000)*C85,E85=3,((I85+50+M85/2+2*J85+2*N85/2+2*150)/1000)*C85,E85=4,((I85+50+J85+N85/2+150)/1000)*C85,E85=5,((I85+50+J85+N85/2+150)/1000)*C85)</f>
        <v>#VALUE!</v>
      </c>
      <c r="P85" s="18" t="e">
        <f>VLOOKUP(F85,Q6数据库!C:G,4,0)</f>
        <v>#N/A</v>
      </c>
      <c r="Q85" s="18" t="e">
        <f>VLOOKUP(F85,Q6数据库!C:G,5,0)</f>
        <v>#N/A</v>
      </c>
      <c r="R85" s="18"/>
    </row>
    <row r="86" spans="1:18" x14ac:dyDescent="0.25">
      <c r="A86" s="22"/>
      <c r="B86" s="55"/>
      <c r="C86" s="3"/>
      <c r="D86" s="55"/>
      <c r="E86" s="18" t="e">
        <f t="shared" si="4"/>
        <v>#VALUE!</v>
      </c>
      <c r="F86" s="18" t="str">
        <f t="shared" si="5"/>
        <v/>
      </c>
      <c r="G86" s="18" t="e">
        <f t="shared" si="6"/>
        <v>#VALUE!</v>
      </c>
      <c r="H86" s="18" t="e">
        <f t="shared" si="7"/>
        <v>#VALUE!</v>
      </c>
      <c r="I86" s="18" t="e">
        <f t="shared" si="8"/>
        <v>#VALUE!</v>
      </c>
      <c r="J86" s="18" t="e">
        <f t="shared" si="9"/>
        <v>#VALUE!</v>
      </c>
      <c r="K86" s="18" t="e">
        <f>VLOOKUP(F86,Q6数据库!C:G,2,0)</f>
        <v>#N/A</v>
      </c>
      <c r="L86" s="18" t="e">
        <f>VLOOKUP(F86,Q6数据库!C:G,3,0)</f>
        <v>#N/A</v>
      </c>
      <c r="M86" s="38" t="e">
        <f>VLOOKUP(G86,Q6数据库!H:I,2,0)</f>
        <v>#VALUE!</v>
      </c>
      <c r="N86" s="38" t="e">
        <f>VLOOKUP(H86,Q6数据库!H:I,2,0)</f>
        <v>#VALUE!</v>
      </c>
      <c r="O86" s="18" t="e" cm="1">
        <f t="array" ref="O86">_xlfn.IFS(E86=1,((I86+2*J86+2*N86/2+2*150)/1000)*C86,E86=2,((I86+J86+N86/2+150)/1000)*C86,E86=3,((I86+50+M86/2+2*J86+2*N86/2+2*150)/1000)*C86,E86=4,((I86+50+J86+N86/2+150)/1000)*C86,E86=5,((I86+50+J86+N86/2+150)/1000)*C86)</f>
        <v>#VALUE!</v>
      </c>
      <c r="P86" s="18" t="e">
        <f>VLOOKUP(F86,Q6数据库!C:G,4,0)</f>
        <v>#N/A</v>
      </c>
      <c r="Q86" s="18" t="e">
        <f>VLOOKUP(F86,Q6数据库!C:G,5,0)</f>
        <v>#N/A</v>
      </c>
      <c r="R86" s="18"/>
    </row>
    <row r="87" spans="1:18" x14ac:dyDescent="0.25">
      <c r="A87" s="22"/>
      <c r="B87" s="55"/>
      <c r="C87" s="3"/>
      <c r="D87" s="55"/>
      <c r="E87" s="18" t="e">
        <f t="shared" si="4"/>
        <v>#VALUE!</v>
      </c>
      <c r="F87" s="18" t="str">
        <f t="shared" si="5"/>
        <v/>
      </c>
      <c r="G87" s="18" t="e">
        <f t="shared" si="6"/>
        <v>#VALUE!</v>
      </c>
      <c r="H87" s="18" t="e">
        <f t="shared" si="7"/>
        <v>#VALUE!</v>
      </c>
      <c r="I87" s="18" t="e">
        <f t="shared" si="8"/>
        <v>#VALUE!</v>
      </c>
      <c r="J87" s="18" t="e">
        <f t="shared" si="9"/>
        <v>#VALUE!</v>
      </c>
      <c r="K87" s="18" t="e">
        <f>VLOOKUP(F87,Q6数据库!C:G,2,0)</f>
        <v>#N/A</v>
      </c>
      <c r="L87" s="18" t="e">
        <f>VLOOKUP(F87,Q6数据库!C:G,3,0)</f>
        <v>#N/A</v>
      </c>
      <c r="M87" s="38" t="e">
        <f>VLOOKUP(G87,Q6数据库!H:I,2,0)</f>
        <v>#VALUE!</v>
      </c>
      <c r="N87" s="38" t="e">
        <f>VLOOKUP(H87,Q6数据库!H:I,2,0)</f>
        <v>#VALUE!</v>
      </c>
      <c r="O87" s="18" t="e" cm="1">
        <f t="array" ref="O87">_xlfn.IFS(E87=1,((I87+2*J87+2*N87/2+2*150)/1000)*C87,E87=2,((I87+J87+N87/2+150)/1000)*C87,E87=3,((I87+50+M87/2+2*J87+2*N87/2+2*150)/1000)*C87,E87=4,((I87+50+J87+N87/2+150)/1000)*C87,E87=5,((I87+50+J87+N87/2+150)/1000)*C87)</f>
        <v>#VALUE!</v>
      </c>
      <c r="P87" s="18" t="e">
        <f>VLOOKUP(F87,Q6数据库!C:G,4,0)</f>
        <v>#N/A</v>
      </c>
      <c r="Q87" s="18" t="e">
        <f>VLOOKUP(F87,Q6数据库!C:G,5,0)</f>
        <v>#N/A</v>
      </c>
      <c r="R87" s="18"/>
    </row>
    <row r="88" spans="1:18" x14ac:dyDescent="0.25">
      <c r="A88" s="22"/>
      <c r="B88" s="55"/>
      <c r="C88" s="3"/>
      <c r="D88" s="55"/>
      <c r="E88" s="18" t="e">
        <f t="shared" si="4"/>
        <v>#VALUE!</v>
      </c>
      <c r="F88" s="18" t="str">
        <f t="shared" si="5"/>
        <v/>
      </c>
      <c r="G88" s="18" t="e">
        <f t="shared" si="6"/>
        <v>#VALUE!</v>
      </c>
      <c r="H88" s="18" t="e">
        <f t="shared" si="7"/>
        <v>#VALUE!</v>
      </c>
      <c r="I88" s="18" t="e">
        <f t="shared" si="8"/>
        <v>#VALUE!</v>
      </c>
      <c r="J88" s="18" t="e">
        <f t="shared" si="9"/>
        <v>#VALUE!</v>
      </c>
      <c r="K88" s="18" t="e">
        <f>VLOOKUP(F88,Q6数据库!C:G,2,0)</f>
        <v>#N/A</v>
      </c>
      <c r="L88" s="18" t="e">
        <f>VLOOKUP(F88,Q6数据库!C:G,3,0)</f>
        <v>#N/A</v>
      </c>
      <c r="M88" s="38" t="e">
        <f>VLOOKUP(G88,Q6数据库!H:I,2,0)</f>
        <v>#VALUE!</v>
      </c>
      <c r="N88" s="38" t="e">
        <f>VLOOKUP(H88,Q6数据库!H:I,2,0)</f>
        <v>#VALUE!</v>
      </c>
      <c r="O88" s="18" t="e" cm="1">
        <f t="array" ref="O88">_xlfn.IFS(E88=1,((I88+2*J88+2*N88/2+2*150)/1000)*C88,E88=2,((I88+J88+N88/2+150)/1000)*C88,E88=3,((I88+50+M88/2+2*J88+2*N88/2+2*150)/1000)*C88,E88=4,((I88+50+J88+N88/2+150)/1000)*C88,E88=5,((I88+50+J88+N88/2+150)/1000)*C88)</f>
        <v>#VALUE!</v>
      </c>
      <c r="P88" s="18" t="e">
        <f>VLOOKUP(F88,Q6数据库!C:G,4,0)</f>
        <v>#N/A</v>
      </c>
      <c r="Q88" s="18" t="e">
        <f>VLOOKUP(F88,Q6数据库!C:G,5,0)</f>
        <v>#N/A</v>
      </c>
      <c r="R88" s="18"/>
    </row>
    <row r="89" spans="1:18" x14ac:dyDescent="0.25">
      <c r="A89" s="22"/>
      <c r="B89" s="55"/>
      <c r="C89" s="3"/>
      <c r="D89" s="55"/>
      <c r="E89" s="18" t="e">
        <f t="shared" si="4"/>
        <v>#VALUE!</v>
      </c>
      <c r="F89" s="18" t="str">
        <f t="shared" si="5"/>
        <v/>
      </c>
      <c r="G89" s="18" t="e">
        <f t="shared" si="6"/>
        <v>#VALUE!</v>
      </c>
      <c r="H89" s="18" t="e">
        <f t="shared" si="7"/>
        <v>#VALUE!</v>
      </c>
      <c r="I89" s="18" t="e">
        <f t="shared" si="8"/>
        <v>#VALUE!</v>
      </c>
      <c r="J89" s="18" t="e">
        <f t="shared" si="9"/>
        <v>#VALUE!</v>
      </c>
      <c r="K89" s="18" t="e">
        <f>VLOOKUP(F89,Q6数据库!C:G,2,0)</f>
        <v>#N/A</v>
      </c>
      <c r="L89" s="18" t="e">
        <f>VLOOKUP(F89,Q6数据库!C:G,3,0)</f>
        <v>#N/A</v>
      </c>
      <c r="M89" s="38" t="e">
        <f>VLOOKUP(G89,Q6数据库!H:I,2,0)</f>
        <v>#VALUE!</v>
      </c>
      <c r="N89" s="38" t="e">
        <f>VLOOKUP(H89,Q6数据库!H:I,2,0)</f>
        <v>#VALUE!</v>
      </c>
      <c r="O89" s="18" t="e" cm="1">
        <f t="array" ref="O89">_xlfn.IFS(E89=1,((I89+2*J89+2*N89/2+2*150)/1000)*C89,E89=2,((I89+J89+N89/2+150)/1000)*C89,E89=3,((I89+50+M89/2+2*J89+2*N89/2+2*150)/1000)*C89,E89=4,((I89+50+J89+N89/2+150)/1000)*C89,E89=5,((I89+50+J89+N89/2+150)/1000)*C89)</f>
        <v>#VALUE!</v>
      </c>
      <c r="P89" s="18" t="e">
        <f>VLOOKUP(F89,Q6数据库!C:G,4,0)</f>
        <v>#N/A</v>
      </c>
      <c r="Q89" s="18" t="e">
        <f>VLOOKUP(F89,Q6数据库!C:G,5,0)</f>
        <v>#N/A</v>
      </c>
      <c r="R89" s="18"/>
    </row>
    <row r="90" spans="1:18" x14ac:dyDescent="0.25">
      <c r="A90" s="22"/>
      <c r="B90" s="55"/>
      <c r="C90" s="3"/>
      <c r="D90" s="55"/>
      <c r="E90" s="18" t="e">
        <f t="shared" si="4"/>
        <v>#VALUE!</v>
      </c>
      <c r="F90" s="18" t="str">
        <f t="shared" si="5"/>
        <v/>
      </c>
      <c r="G90" s="18" t="e">
        <f t="shared" si="6"/>
        <v>#VALUE!</v>
      </c>
      <c r="H90" s="18" t="e">
        <f t="shared" si="7"/>
        <v>#VALUE!</v>
      </c>
      <c r="I90" s="18" t="e">
        <f t="shared" si="8"/>
        <v>#VALUE!</v>
      </c>
      <c r="J90" s="18" t="e">
        <f t="shared" si="9"/>
        <v>#VALUE!</v>
      </c>
      <c r="K90" s="18" t="e">
        <f>VLOOKUP(F90,Q6数据库!C:G,2,0)</f>
        <v>#N/A</v>
      </c>
      <c r="L90" s="18" t="e">
        <f>VLOOKUP(F90,Q6数据库!C:G,3,0)</f>
        <v>#N/A</v>
      </c>
      <c r="M90" s="38" t="e">
        <f>VLOOKUP(G90,Q6数据库!H:I,2,0)</f>
        <v>#VALUE!</v>
      </c>
      <c r="N90" s="38" t="e">
        <f>VLOOKUP(H90,Q6数据库!H:I,2,0)</f>
        <v>#VALUE!</v>
      </c>
      <c r="O90" s="18" t="e" cm="1">
        <f t="array" ref="O90">_xlfn.IFS(E90=1,((I90+2*J90+2*N90/2+2*150)/1000)*C90,E90=2,((I90+J90+N90/2+150)/1000)*C90,E90=3,((I90+50+M90/2+2*J90+2*N90/2+2*150)/1000)*C90,E90=4,((I90+50+J90+N90/2+150)/1000)*C90,E90=5,((I90+50+J90+N90/2+150)/1000)*C90)</f>
        <v>#VALUE!</v>
      </c>
      <c r="P90" s="18" t="e">
        <f>VLOOKUP(F90,Q6数据库!C:G,4,0)</f>
        <v>#N/A</v>
      </c>
      <c r="Q90" s="18" t="e">
        <f>VLOOKUP(F90,Q6数据库!C:G,5,0)</f>
        <v>#N/A</v>
      </c>
      <c r="R90" s="18"/>
    </row>
    <row r="91" spans="1:18" x14ac:dyDescent="0.25">
      <c r="A91" s="22"/>
      <c r="B91" s="55"/>
      <c r="C91" s="3"/>
      <c r="D91" s="55"/>
      <c r="E91" s="18" t="e">
        <f t="shared" si="4"/>
        <v>#VALUE!</v>
      </c>
      <c r="F91" s="18" t="str">
        <f t="shared" si="5"/>
        <v/>
      </c>
      <c r="G91" s="18" t="e">
        <f t="shared" si="6"/>
        <v>#VALUE!</v>
      </c>
      <c r="H91" s="18" t="e">
        <f t="shared" si="7"/>
        <v>#VALUE!</v>
      </c>
      <c r="I91" s="18" t="e">
        <f t="shared" si="8"/>
        <v>#VALUE!</v>
      </c>
      <c r="J91" s="18" t="e">
        <f t="shared" si="9"/>
        <v>#VALUE!</v>
      </c>
      <c r="K91" s="18" t="e">
        <f>VLOOKUP(F91,Q6数据库!C:G,2,0)</f>
        <v>#N/A</v>
      </c>
      <c r="L91" s="18" t="e">
        <f>VLOOKUP(F91,Q6数据库!C:G,3,0)</f>
        <v>#N/A</v>
      </c>
      <c r="M91" s="38" t="e">
        <f>VLOOKUP(G91,Q6数据库!H:I,2,0)</f>
        <v>#VALUE!</v>
      </c>
      <c r="N91" s="38" t="e">
        <f>VLOOKUP(H91,Q6数据库!H:I,2,0)</f>
        <v>#VALUE!</v>
      </c>
      <c r="O91" s="18" t="e" cm="1">
        <f t="array" ref="O91">_xlfn.IFS(E91=1,((I91+2*J91+2*N91/2+2*150)/1000)*C91,E91=2,((I91+J91+N91/2+150)/1000)*C91,E91=3,((I91+50+M91/2+2*J91+2*N91/2+2*150)/1000)*C91,E91=4,((I91+50+J91+N91/2+150)/1000)*C91,E91=5,((I91+50+J91+N91/2+150)/1000)*C91)</f>
        <v>#VALUE!</v>
      </c>
      <c r="P91" s="18" t="e">
        <f>VLOOKUP(F91,Q6数据库!C:G,4,0)</f>
        <v>#N/A</v>
      </c>
      <c r="Q91" s="18" t="e">
        <f>VLOOKUP(F91,Q6数据库!C:G,5,0)</f>
        <v>#N/A</v>
      </c>
      <c r="R91" s="18"/>
    </row>
    <row r="92" spans="1:18" x14ac:dyDescent="0.25">
      <c r="A92" s="22"/>
      <c r="B92" s="55"/>
      <c r="C92" s="3"/>
      <c r="D92" s="55"/>
      <c r="E92" s="18" t="e">
        <f t="shared" si="4"/>
        <v>#VALUE!</v>
      </c>
      <c r="F92" s="18" t="str">
        <f t="shared" si="5"/>
        <v/>
      </c>
      <c r="G92" s="18" t="e">
        <f t="shared" si="6"/>
        <v>#VALUE!</v>
      </c>
      <c r="H92" s="18" t="e">
        <f t="shared" si="7"/>
        <v>#VALUE!</v>
      </c>
      <c r="I92" s="18" t="e">
        <f t="shared" si="8"/>
        <v>#VALUE!</v>
      </c>
      <c r="J92" s="18" t="e">
        <f t="shared" si="9"/>
        <v>#VALUE!</v>
      </c>
      <c r="K92" s="18" t="e">
        <f>VLOOKUP(F92,Q6数据库!C:G,2,0)</f>
        <v>#N/A</v>
      </c>
      <c r="L92" s="18" t="e">
        <f>VLOOKUP(F92,Q6数据库!C:G,3,0)</f>
        <v>#N/A</v>
      </c>
      <c r="M92" s="38" t="e">
        <f>VLOOKUP(G92,Q6数据库!H:I,2,0)</f>
        <v>#VALUE!</v>
      </c>
      <c r="N92" s="38" t="e">
        <f>VLOOKUP(H92,Q6数据库!H:I,2,0)</f>
        <v>#VALUE!</v>
      </c>
      <c r="O92" s="18" t="e" cm="1">
        <f t="array" ref="O92">_xlfn.IFS(E92=1,((I92+2*J92+2*N92/2+2*150)/1000)*C92,E92=2,((I92+J92+N92/2+150)/1000)*C92,E92=3,((I92+50+M92/2+2*J92+2*N92/2+2*150)/1000)*C92,E92=4,((I92+50+J92+N92/2+150)/1000)*C92,E92=5,((I92+50+J92+N92/2+150)/1000)*C92)</f>
        <v>#VALUE!</v>
      </c>
      <c r="P92" s="18" t="e">
        <f>VLOOKUP(F92,Q6数据库!C:G,4,0)</f>
        <v>#N/A</v>
      </c>
      <c r="Q92" s="18" t="e">
        <f>VLOOKUP(F92,Q6数据库!C:G,5,0)</f>
        <v>#N/A</v>
      </c>
      <c r="R92" s="18"/>
    </row>
    <row r="93" spans="1:18" x14ac:dyDescent="0.25">
      <c r="A93" s="22"/>
      <c r="B93" s="55"/>
      <c r="C93" s="3"/>
      <c r="D93" s="55"/>
      <c r="E93" s="18" t="e">
        <f t="shared" si="4"/>
        <v>#VALUE!</v>
      </c>
      <c r="F93" s="18" t="str">
        <f t="shared" si="5"/>
        <v/>
      </c>
      <c r="G93" s="18" t="e">
        <f t="shared" si="6"/>
        <v>#VALUE!</v>
      </c>
      <c r="H93" s="18" t="e">
        <f t="shared" si="7"/>
        <v>#VALUE!</v>
      </c>
      <c r="I93" s="18" t="e">
        <f t="shared" si="8"/>
        <v>#VALUE!</v>
      </c>
      <c r="J93" s="18" t="e">
        <f t="shared" si="9"/>
        <v>#VALUE!</v>
      </c>
      <c r="K93" s="18" t="e">
        <f>VLOOKUP(F93,Q6数据库!C:G,2,0)</f>
        <v>#N/A</v>
      </c>
      <c r="L93" s="18" t="e">
        <f>VLOOKUP(F93,Q6数据库!C:G,3,0)</f>
        <v>#N/A</v>
      </c>
      <c r="M93" s="38" t="e">
        <f>VLOOKUP(G93,Q6数据库!H:I,2,0)</f>
        <v>#VALUE!</v>
      </c>
      <c r="N93" s="38" t="e">
        <f>VLOOKUP(H93,Q6数据库!H:I,2,0)</f>
        <v>#VALUE!</v>
      </c>
      <c r="O93" s="18" t="e" cm="1">
        <f t="array" ref="O93">_xlfn.IFS(E93=1,((I93+2*J93+2*N93/2+2*150)/1000)*C93,E93=2,((I93+J93+N93/2+150)/1000)*C93,E93=3,((I93+50+M93/2+2*J93+2*N93/2+2*150)/1000)*C93,E93=4,((I93+50+J93+N93/2+150)/1000)*C93,E93=5,((I93+50+J93+N93/2+150)/1000)*C93)</f>
        <v>#VALUE!</v>
      </c>
      <c r="P93" s="18" t="e">
        <f>VLOOKUP(F93,Q6数据库!C:G,4,0)</f>
        <v>#N/A</v>
      </c>
      <c r="Q93" s="18" t="e">
        <f>VLOOKUP(F93,Q6数据库!C:G,5,0)</f>
        <v>#N/A</v>
      </c>
      <c r="R93" s="18"/>
    </row>
    <row r="94" spans="1:18" x14ac:dyDescent="0.25">
      <c r="A94" s="22"/>
      <c r="B94" s="55"/>
      <c r="C94" s="3"/>
      <c r="D94" s="55"/>
      <c r="E94" s="18" t="e">
        <f t="shared" si="4"/>
        <v>#VALUE!</v>
      </c>
      <c r="F94" s="18" t="str">
        <f t="shared" si="5"/>
        <v/>
      </c>
      <c r="G94" s="18" t="e">
        <f t="shared" si="6"/>
        <v>#VALUE!</v>
      </c>
      <c r="H94" s="18" t="e">
        <f t="shared" si="7"/>
        <v>#VALUE!</v>
      </c>
      <c r="I94" s="18" t="e">
        <f t="shared" si="8"/>
        <v>#VALUE!</v>
      </c>
      <c r="J94" s="18" t="e">
        <f t="shared" si="9"/>
        <v>#VALUE!</v>
      </c>
      <c r="K94" s="18" t="e">
        <f>VLOOKUP(F94,Q6数据库!C:G,2,0)</f>
        <v>#N/A</v>
      </c>
      <c r="L94" s="18" t="e">
        <f>VLOOKUP(F94,Q6数据库!C:G,3,0)</f>
        <v>#N/A</v>
      </c>
      <c r="M94" s="38" t="e">
        <f>VLOOKUP(G94,Q6数据库!H:I,2,0)</f>
        <v>#VALUE!</v>
      </c>
      <c r="N94" s="38" t="e">
        <f>VLOOKUP(H94,Q6数据库!H:I,2,0)</f>
        <v>#VALUE!</v>
      </c>
      <c r="O94" s="18" t="e" cm="1">
        <f t="array" ref="O94">_xlfn.IFS(E94=1,((I94+2*J94+2*N94/2+2*150)/1000)*C94,E94=2,((I94+J94+N94/2+150)/1000)*C94,E94=3,((I94+50+M94/2+2*J94+2*N94/2+2*150)/1000)*C94,E94=4,((I94+50+J94+N94/2+150)/1000)*C94,E94=5,((I94+50+J94+N94/2+150)/1000)*C94)</f>
        <v>#VALUE!</v>
      </c>
      <c r="P94" s="18" t="e">
        <f>VLOOKUP(F94,Q6数据库!C:G,4,0)</f>
        <v>#N/A</v>
      </c>
      <c r="Q94" s="18" t="e">
        <f>VLOOKUP(F94,Q6数据库!C:G,5,0)</f>
        <v>#N/A</v>
      </c>
      <c r="R94" s="18"/>
    </row>
    <row r="95" spans="1:18" x14ac:dyDescent="0.25">
      <c r="A95" s="22"/>
      <c r="B95" s="55"/>
      <c r="C95" s="3"/>
      <c r="D95" s="55"/>
      <c r="E95" s="18" t="e">
        <f t="shared" si="4"/>
        <v>#VALUE!</v>
      </c>
      <c r="F95" s="18" t="str">
        <f t="shared" si="5"/>
        <v/>
      </c>
      <c r="G95" s="18" t="e">
        <f t="shared" si="6"/>
        <v>#VALUE!</v>
      </c>
      <c r="H95" s="18" t="e">
        <f t="shared" si="7"/>
        <v>#VALUE!</v>
      </c>
      <c r="I95" s="18" t="e">
        <f t="shared" si="8"/>
        <v>#VALUE!</v>
      </c>
      <c r="J95" s="18" t="e">
        <f t="shared" si="9"/>
        <v>#VALUE!</v>
      </c>
      <c r="K95" s="18" t="e">
        <f>VLOOKUP(F95,Q6数据库!C:G,2,0)</f>
        <v>#N/A</v>
      </c>
      <c r="L95" s="18" t="e">
        <f>VLOOKUP(F95,Q6数据库!C:G,3,0)</f>
        <v>#N/A</v>
      </c>
      <c r="M95" s="38" t="e">
        <f>VLOOKUP(G95,Q6数据库!H:I,2,0)</f>
        <v>#VALUE!</v>
      </c>
      <c r="N95" s="38" t="e">
        <f>VLOOKUP(H95,Q6数据库!H:I,2,0)</f>
        <v>#VALUE!</v>
      </c>
      <c r="O95" s="18" t="e" cm="1">
        <f t="array" ref="O95">_xlfn.IFS(E95=1,((I95+2*J95+2*N95/2+2*150)/1000)*C95,E95=2,((I95+J95+N95/2+150)/1000)*C95,E95=3,((I95+50+M95/2+2*J95+2*N95/2+2*150)/1000)*C95,E95=4,((I95+50+J95+N95/2+150)/1000)*C95,E95=5,((I95+50+J95+N95/2+150)/1000)*C95)</f>
        <v>#VALUE!</v>
      </c>
      <c r="P95" s="18" t="e">
        <f>VLOOKUP(F95,Q6数据库!C:G,4,0)</f>
        <v>#N/A</v>
      </c>
      <c r="Q95" s="18" t="e">
        <f>VLOOKUP(F95,Q6数据库!C:G,5,0)</f>
        <v>#N/A</v>
      </c>
      <c r="R95" s="18"/>
    </row>
    <row r="96" spans="1:18" x14ac:dyDescent="0.25">
      <c r="A96" s="22"/>
      <c r="B96" s="55"/>
      <c r="C96" s="3"/>
      <c r="D96" s="55"/>
      <c r="E96" s="18" t="e">
        <f t="shared" si="4"/>
        <v>#VALUE!</v>
      </c>
      <c r="F96" s="18" t="str">
        <f t="shared" si="5"/>
        <v/>
      </c>
      <c r="G96" s="18" t="e">
        <f t="shared" si="6"/>
        <v>#VALUE!</v>
      </c>
      <c r="H96" s="18" t="e">
        <f t="shared" si="7"/>
        <v>#VALUE!</v>
      </c>
      <c r="I96" s="18" t="e">
        <f t="shared" si="8"/>
        <v>#VALUE!</v>
      </c>
      <c r="J96" s="18" t="e">
        <f t="shared" si="9"/>
        <v>#VALUE!</v>
      </c>
      <c r="K96" s="18" t="e">
        <f>VLOOKUP(F96,Q6数据库!C:G,2,0)</f>
        <v>#N/A</v>
      </c>
      <c r="L96" s="18" t="e">
        <f>VLOOKUP(F96,Q6数据库!C:G,3,0)</f>
        <v>#N/A</v>
      </c>
      <c r="M96" s="38" t="e">
        <f>VLOOKUP(G96,Q6数据库!H:I,2,0)</f>
        <v>#VALUE!</v>
      </c>
      <c r="N96" s="38" t="e">
        <f>VLOOKUP(H96,Q6数据库!H:I,2,0)</f>
        <v>#VALUE!</v>
      </c>
      <c r="O96" s="18" t="e" cm="1">
        <f t="array" ref="O96">_xlfn.IFS(E96=1,((I96+2*J96+2*N96/2+2*150)/1000)*C96,E96=2,((I96+J96+N96/2+150)/1000)*C96,E96=3,((I96+50+M96/2+2*J96+2*N96/2+2*150)/1000)*C96,E96=4,((I96+50+J96+N96/2+150)/1000)*C96,E96=5,((I96+50+J96+N96/2+150)/1000)*C96)</f>
        <v>#VALUE!</v>
      </c>
      <c r="P96" s="18" t="e">
        <f>VLOOKUP(F96,Q6数据库!C:G,4,0)</f>
        <v>#N/A</v>
      </c>
      <c r="Q96" s="18" t="e">
        <f>VLOOKUP(F96,Q6数据库!C:G,5,0)</f>
        <v>#N/A</v>
      </c>
      <c r="R96" s="18"/>
    </row>
    <row r="97" spans="1:18" x14ac:dyDescent="0.25">
      <c r="A97" s="22"/>
      <c r="B97" s="55"/>
      <c r="C97" s="3"/>
      <c r="D97" s="55"/>
      <c r="E97" s="18" t="e">
        <f t="shared" si="4"/>
        <v>#VALUE!</v>
      </c>
      <c r="F97" s="18" t="str">
        <f t="shared" si="5"/>
        <v/>
      </c>
      <c r="G97" s="18" t="e">
        <f t="shared" si="6"/>
        <v>#VALUE!</v>
      </c>
      <c r="H97" s="18" t="e">
        <f t="shared" si="7"/>
        <v>#VALUE!</v>
      </c>
      <c r="I97" s="18" t="e">
        <f t="shared" si="8"/>
        <v>#VALUE!</v>
      </c>
      <c r="J97" s="18" t="e">
        <f t="shared" si="9"/>
        <v>#VALUE!</v>
      </c>
      <c r="K97" s="18" t="e">
        <f>VLOOKUP(F97,Q6数据库!C:G,2,0)</f>
        <v>#N/A</v>
      </c>
      <c r="L97" s="18" t="e">
        <f>VLOOKUP(F97,Q6数据库!C:G,3,0)</f>
        <v>#N/A</v>
      </c>
      <c r="M97" s="38" t="e">
        <f>VLOOKUP(G97,Q6数据库!H:I,2,0)</f>
        <v>#VALUE!</v>
      </c>
      <c r="N97" s="38" t="e">
        <f>VLOOKUP(H97,Q6数据库!H:I,2,0)</f>
        <v>#VALUE!</v>
      </c>
      <c r="O97" s="18" t="e" cm="1">
        <f t="array" ref="O97">_xlfn.IFS(E97=1,((I97+2*J97+2*N97/2+2*150)/1000)*C97,E97=2,((I97+J97+N97/2+150)/1000)*C97,E97=3,((I97+50+M97/2+2*J97+2*N97/2+2*150)/1000)*C97,E97=4,((I97+50+J97+N97/2+150)/1000)*C97,E97=5,((I97+50+J97+N97/2+150)/1000)*C97)</f>
        <v>#VALUE!</v>
      </c>
      <c r="P97" s="18" t="e">
        <f>VLOOKUP(F97,Q6数据库!C:G,4,0)</f>
        <v>#N/A</v>
      </c>
      <c r="Q97" s="18" t="e">
        <f>VLOOKUP(F97,Q6数据库!C:G,5,0)</f>
        <v>#N/A</v>
      </c>
      <c r="R97" s="18"/>
    </row>
    <row r="98" spans="1:18" x14ac:dyDescent="0.25">
      <c r="A98" s="22"/>
      <c r="B98" s="55"/>
      <c r="C98" s="3"/>
      <c r="D98" s="55"/>
      <c r="E98" s="18" t="e">
        <f t="shared" si="4"/>
        <v>#VALUE!</v>
      </c>
      <c r="F98" s="18" t="str">
        <f t="shared" si="5"/>
        <v/>
      </c>
      <c r="G98" s="18" t="e">
        <f t="shared" si="6"/>
        <v>#VALUE!</v>
      </c>
      <c r="H98" s="18" t="e">
        <f t="shared" si="7"/>
        <v>#VALUE!</v>
      </c>
      <c r="I98" s="18" t="e">
        <f t="shared" si="8"/>
        <v>#VALUE!</v>
      </c>
      <c r="J98" s="18" t="e">
        <f t="shared" si="9"/>
        <v>#VALUE!</v>
      </c>
      <c r="K98" s="18" t="e">
        <f>VLOOKUP(F98,Q6数据库!C:G,2,0)</f>
        <v>#N/A</v>
      </c>
      <c r="L98" s="18" t="e">
        <f>VLOOKUP(F98,Q6数据库!C:G,3,0)</f>
        <v>#N/A</v>
      </c>
      <c r="M98" s="38" t="e">
        <f>VLOOKUP(G98,Q6数据库!H:I,2,0)</f>
        <v>#VALUE!</v>
      </c>
      <c r="N98" s="38" t="e">
        <f>VLOOKUP(H98,Q6数据库!H:I,2,0)</f>
        <v>#VALUE!</v>
      </c>
      <c r="O98" s="18" t="e" cm="1">
        <f t="array" ref="O98">_xlfn.IFS(E98=1,((I98+2*J98+2*N98/2+2*150)/1000)*C98,E98=2,((I98+J98+N98/2+150)/1000)*C98,E98=3,((I98+50+M98/2+2*J98+2*N98/2+2*150)/1000)*C98,E98=4,((I98+50+J98+N98/2+150)/1000)*C98,E98=5,((I98+50+J98+N98/2+150)/1000)*C98)</f>
        <v>#VALUE!</v>
      </c>
      <c r="P98" s="18" t="e">
        <f>VLOOKUP(F98,Q6数据库!C:G,4,0)</f>
        <v>#N/A</v>
      </c>
      <c r="Q98" s="18" t="e">
        <f>VLOOKUP(F98,Q6数据库!C:G,5,0)</f>
        <v>#N/A</v>
      </c>
      <c r="R98" s="18"/>
    </row>
    <row r="99" spans="1:18" x14ac:dyDescent="0.25">
      <c r="A99" s="22"/>
      <c r="B99" s="55"/>
      <c r="C99" s="3"/>
      <c r="D99" s="55"/>
      <c r="E99" s="18" t="e">
        <f t="shared" si="4"/>
        <v>#VALUE!</v>
      </c>
      <c r="F99" s="18" t="str">
        <f t="shared" si="5"/>
        <v/>
      </c>
      <c r="G99" s="18" t="e">
        <f t="shared" si="6"/>
        <v>#VALUE!</v>
      </c>
      <c r="H99" s="18" t="e">
        <f t="shared" si="7"/>
        <v>#VALUE!</v>
      </c>
      <c r="I99" s="18" t="e">
        <f t="shared" si="8"/>
        <v>#VALUE!</v>
      </c>
      <c r="J99" s="18" t="e">
        <f t="shared" si="9"/>
        <v>#VALUE!</v>
      </c>
      <c r="K99" s="18" t="e">
        <f>VLOOKUP(F99,Q6数据库!C:G,2,0)</f>
        <v>#N/A</v>
      </c>
      <c r="L99" s="18" t="e">
        <f>VLOOKUP(F99,Q6数据库!C:G,3,0)</f>
        <v>#N/A</v>
      </c>
      <c r="M99" s="38" t="e">
        <f>VLOOKUP(G99,Q6数据库!H:I,2,0)</f>
        <v>#VALUE!</v>
      </c>
      <c r="N99" s="38" t="e">
        <f>VLOOKUP(H99,Q6数据库!H:I,2,0)</f>
        <v>#VALUE!</v>
      </c>
      <c r="O99" s="18" t="e" cm="1">
        <f t="array" ref="O99">_xlfn.IFS(E99=1,((I99+2*J99+2*N99/2+2*150)/1000)*C99,E99=2,((I99+J99+N99/2+150)/1000)*C99,E99=3,((I99+50+M99/2+2*J99+2*N99/2+2*150)/1000)*C99,E99=4,((I99+50+J99+N99/2+150)/1000)*C99,E99=5,((I99+50+J99+N99/2+150)/1000)*C99)</f>
        <v>#VALUE!</v>
      </c>
      <c r="P99" s="18" t="e">
        <f>VLOOKUP(F99,Q6数据库!C:G,4,0)</f>
        <v>#N/A</v>
      </c>
      <c r="Q99" s="18" t="e">
        <f>VLOOKUP(F99,Q6数据库!C:G,5,0)</f>
        <v>#N/A</v>
      </c>
      <c r="R99" s="18"/>
    </row>
    <row r="100" spans="1:18" x14ac:dyDescent="0.25">
      <c r="A100" s="22"/>
      <c r="B100" s="55"/>
      <c r="C100" s="3"/>
      <c r="D100" s="55"/>
      <c r="E100" s="18" t="e">
        <f t="shared" si="4"/>
        <v>#VALUE!</v>
      </c>
      <c r="F100" s="18" t="str">
        <f t="shared" si="5"/>
        <v/>
      </c>
      <c r="G100" s="18" t="e">
        <f t="shared" si="6"/>
        <v>#VALUE!</v>
      </c>
      <c r="H100" s="18" t="e">
        <f t="shared" si="7"/>
        <v>#VALUE!</v>
      </c>
      <c r="I100" s="18" t="e">
        <f t="shared" si="8"/>
        <v>#VALUE!</v>
      </c>
      <c r="J100" s="18" t="e">
        <f t="shared" si="9"/>
        <v>#VALUE!</v>
      </c>
      <c r="K100" s="18" t="e">
        <f>VLOOKUP(F100,Q6数据库!C:G,2,0)</f>
        <v>#N/A</v>
      </c>
      <c r="L100" s="18" t="e">
        <f>VLOOKUP(F100,Q6数据库!C:G,3,0)</f>
        <v>#N/A</v>
      </c>
      <c r="M100" s="38" t="e">
        <f>VLOOKUP(G100,Q6数据库!H:I,2,0)</f>
        <v>#VALUE!</v>
      </c>
      <c r="N100" s="38" t="e">
        <f>VLOOKUP(H100,Q6数据库!H:I,2,0)</f>
        <v>#VALUE!</v>
      </c>
      <c r="O100" s="18" t="e" cm="1">
        <f t="array" ref="O100">_xlfn.IFS(E100=1,((I100+2*J100+2*N100/2+2*150)/1000)*C100,E100=2,((I100+J100+N100/2+150)/1000)*C100,E100=3,((I100+50+M100/2+2*J100+2*N100/2+2*150)/1000)*C100,E100=4,((I100+50+J100+N100/2+150)/1000)*C100,E100=5,((I100+50+J100+N100/2+150)/1000)*C100)</f>
        <v>#VALUE!</v>
      </c>
      <c r="P100" s="18" t="e">
        <f>VLOOKUP(F100,Q6数据库!C:G,4,0)</f>
        <v>#N/A</v>
      </c>
      <c r="Q100" s="18" t="e">
        <f>VLOOKUP(F100,Q6数据库!C:G,5,0)</f>
        <v>#N/A</v>
      </c>
      <c r="R100" s="18"/>
    </row>
  </sheetData>
  <sheetProtection algorithmName="SHA-512" hashValue="Z1wul0Jw7D06QbNx+rS91kVhsoznLPhdmTG39KWHU/tIBx4u7v5jZ5cWSNceWQ7wONyz0S0NKcqyu034m8BYYw==" saltValue="UiySOlmSAzfhMcXtIQdWjQ==" spinCount="100000" sheet="1" objects="1" scenarios="1"/>
  <protectedRanges>
    <protectedRange sqref="A2:D1000" name="区域1_1_1"/>
  </protectedRanges>
  <phoneticPr fontId="5" type="noConversion"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79455-E90D-4E51-AD42-473447799EA8}">
  <sheetPr codeName="Sheet148"/>
  <dimension ref="A1:I37"/>
  <sheetViews>
    <sheetView workbookViewId="0">
      <selection activeCell="N7" sqref="N7"/>
    </sheetView>
  </sheetViews>
  <sheetFormatPr defaultRowHeight="14" x14ac:dyDescent="0.25"/>
  <cols>
    <col min="1" max="1" width="16.90625" bestFit="1" customWidth="1"/>
    <col min="2" max="2" width="9.26953125" bestFit="1" customWidth="1"/>
    <col min="3" max="3" width="5.26953125" bestFit="1" customWidth="1"/>
    <col min="4" max="4" width="6.26953125" bestFit="1" customWidth="1"/>
    <col min="5" max="5" width="15.7265625" bestFit="1" customWidth="1"/>
    <col min="6" max="6" width="5.26953125" bestFit="1" customWidth="1"/>
    <col min="7" max="7" width="6.26953125" bestFit="1" customWidth="1"/>
    <col min="8" max="8" width="12.453125" bestFit="1" customWidth="1"/>
    <col min="9" max="9" width="8.26953125" bestFit="1" customWidth="1"/>
  </cols>
  <sheetData>
    <row r="1" spans="1:9" x14ac:dyDescent="0.25">
      <c r="A1" s="43" t="str">
        <f>HYPERLINK("#管架编号及数量输入!J1","序号/回输入界面")</f>
        <v>序号/回输入界面</v>
      </c>
      <c r="B1" s="46"/>
      <c r="C1" s="77" t="s">
        <v>11</v>
      </c>
      <c r="D1" s="78"/>
      <c r="E1" s="78"/>
      <c r="F1" s="78"/>
      <c r="G1" s="78"/>
    </row>
    <row r="2" spans="1:9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45" t="s">
        <v>68</v>
      </c>
      <c r="I2" s="45" t="s">
        <v>253</v>
      </c>
    </row>
    <row r="3" spans="1:9" x14ac:dyDescent="0.25">
      <c r="A3" s="55" t="s">
        <v>651</v>
      </c>
      <c r="B3" s="55" t="s">
        <v>649</v>
      </c>
      <c r="C3" s="3" t="s">
        <v>191</v>
      </c>
      <c r="D3" s="55" t="s">
        <v>149</v>
      </c>
      <c r="E3" s="1" t="s">
        <v>14</v>
      </c>
      <c r="F3" s="1" t="s">
        <v>15</v>
      </c>
      <c r="G3" s="1" t="s">
        <v>7</v>
      </c>
      <c r="H3" s="45">
        <v>6</v>
      </c>
      <c r="I3" s="45">
        <v>10.199999999999999</v>
      </c>
    </row>
    <row r="4" spans="1:9" x14ac:dyDescent="0.25">
      <c r="A4" s="3"/>
      <c r="B4" s="1"/>
      <c r="C4" s="3" t="s">
        <v>192</v>
      </c>
      <c r="D4" s="55" t="s">
        <v>149</v>
      </c>
      <c r="E4" s="3" t="s">
        <v>413</v>
      </c>
      <c r="F4" s="1" t="s">
        <v>15</v>
      </c>
      <c r="G4" s="1" t="s">
        <v>7</v>
      </c>
      <c r="H4" s="45">
        <v>8</v>
      </c>
      <c r="I4" s="45">
        <v>13.5</v>
      </c>
    </row>
    <row r="5" spans="1:9" x14ac:dyDescent="0.25">
      <c r="A5" s="3"/>
      <c r="B5" s="1"/>
      <c r="C5" s="3" t="s">
        <v>193</v>
      </c>
      <c r="D5" s="3" t="s">
        <v>149</v>
      </c>
      <c r="E5" s="3" t="s">
        <v>145</v>
      </c>
      <c r="F5" s="3" t="s">
        <v>308</v>
      </c>
      <c r="G5" s="3" t="s">
        <v>271</v>
      </c>
      <c r="H5" s="45">
        <v>10</v>
      </c>
      <c r="I5" s="45">
        <v>17.2</v>
      </c>
    </row>
    <row r="6" spans="1:9" x14ac:dyDescent="0.25">
      <c r="C6" s="3" t="s">
        <v>194</v>
      </c>
      <c r="D6" s="3" t="s">
        <v>207</v>
      </c>
      <c r="E6" s="55" t="s">
        <v>164</v>
      </c>
      <c r="F6" s="3" t="s">
        <v>308</v>
      </c>
      <c r="G6" s="3" t="s">
        <v>271</v>
      </c>
      <c r="H6" s="45">
        <v>15</v>
      </c>
      <c r="I6" s="45">
        <v>21.3</v>
      </c>
    </row>
    <row r="7" spans="1:9" x14ac:dyDescent="0.25">
      <c r="C7" s="3" t="s">
        <v>165</v>
      </c>
      <c r="D7" s="3" t="s">
        <v>207</v>
      </c>
      <c r="E7" s="55" t="s">
        <v>119</v>
      </c>
      <c r="F7" s="3" t="s">
        <v>308</v>
      </c>
      <c r="G7" s="3" t="s">
        <v>271</v>
      </c>
      <c r="H7" s="45">
        <v>20</v>
      </c>
      <c r="I7" s="45">
        <v>26.9</v>
      </c>
    </row>
    <row r="8" spans="1:9" x14ac:dyDescent="0.25">
      <c r="C8" s="3" t="s">
        <v>120</v>
      </c>
      <c r="D8" s="3" t="s">
        <v>181</v>
      </c>
      <c r="E8" s="55" t="s">
        <v>188</v>
      </c>
      <c r="F8" s="3" t="s">
        <v>308</v>
      </c>
      <c r="G8" s="3" t="s">
        <v>271</v>
      </c>
      <c r="H8" s="45">
        <v>25</v>
      </c>
      <c r="I8" s="45">
        <v>33.700000000000003</v>
      </c>
    </row>
    <row r="9" spans="1:9" x14ac:dyDescent="0.25">
      <c r="H9" s="45">
        <v>32</v>
      </c>
      <c r="I9" s="45">
        <v>42.4</v>
      </c>
    </row>
    <row r="10" spans="1:9" x14ac:dyDescent="0.25">
      <c r="H10" s="45">
        <v>40</v>
      </c>
      <c r="I10" s="45">
        <v>48.3</v>
      </c>
    </row>
    <row r="11" spans="1:9" x14ac:dyDescent="0.25">
      <c r="H11" s="45">
        <v>50</v>
      </c>
      <c r="I11" s="45">
        <v>60.3</v>
      </c>
    </row>
    <row r="12" spans="1:9" x14ac:dyDescent="0.25">
      <c r="H12" s="45">
        <v>65</v>
      </c>
      <c r="I12" s="45">
        <v>76.099999999999994</v>
      </c>
    </row>
    <row r="13" spans="1:9" x14ac:dyDescent="0.25">
      <c r="H13" s="45">
        <v>80</v>
      </c>
      <c r="I13" s="45">
        <v>88.9</v>
      </c>
    </row>
    <row r="14" spans="1:9" x14ac:dyDescent="0.25">
      <c r="H14" s="45">
        <v>100</v>
      </c>
      <c r="I14" s="45">
        <v>114.3</v>
      </c>
    </row>
    <row r="15" spans="1:9" x14ac:dyDescent="0.25">
      <c r="H15" s="45">
        <v>125</v>
      </c>
      <c r="I15" s="45">
        <v>139.69999999999999</v>
      </c>
    </row>
    <row r="16" spans="1:9" x14ac:dyDescent="0.25">
      <c r="H16" s="45">
        <v>150</v>
      </c>
      <c r="I16" s="45">
        <v>168.3</v>
      </c>
    </row>
    <row r="17" spans="8:9" x14ac:dyDescent="0.25">
      <c r="H17" s="45">
        <v>200</v>
      </c>
      <c r="I17" s="45">
        <v>219.1</v>
      </c>
    </row>
    <row r="18" spans="8:9" x14ac:dyDescent="0.25">
      <c r="H18" s="45">
        <v>250</v>
      </c>
      <c r="I18" s="45">
        <v>273</v>
      </c>
    </row>
    <row r="19" spans="8:9" x14ac:dyDescent="0.25">
      <c r="H19" s="45">
        <v>300</v>
      </c>
      <c r="I19" s="45">
        <v>323.89999999999998</v>
      </c>
    </row>
    <row r="20" spans="8:9" x14ac:dyDescent="0.25">
      <c r="H20" s="45">
        <v>350</v>
      </c>
      <c r="I20" s="45">
        <v>355.6</v>
      </c>
    </row>
    <row r="21" spans="8:9" x14ac:dyDescent="0.25">
      <c r="H21" s="45">
        <v>400</v>
      </c>
      <c r="I21" s="45">
        <v>406.4</v>
      </c>
    </row>
    <row r="22" spans="8:9" x14ac:dyDescent="0.25">
      <c r="H22" s="45">
        <v>450</v>
      </c>
      <c r="I22" s="45">
        <v>457</v>
      </c>
    </row>
    <row r="23" spans="8:9" x14ac:dyDescent="0.25">
      <c r="H23" s="45">
        <v>500</v>
      </c>
      <c r="I23" s="45">
        <v>508</v>
      </c>
    </row>
    <row r="24" spans="8:9" x14ac:dyDescent="0.25">
      <c r="H24" s="45">
        <v>550</v>
      </c>
      <c r="I24" s="45">
        <v>559</v>
      </c>
    </row>
    <row r="25" spans="8:9" x14ac:dyDescent="0.25">
      <c r="H25" s="45">
        <v>600</v>
      </c>
      <c r="I25" s="45">
        <v>610</v>
      </c>
    </row>
    <row r="26" spans="8:9" x14ac:dyDescent="0.25">
      <c r="H26" s="45">
        <v>650</v>
      </c>
      <c r="I26" s="45">
        <v>660</v>
      </c>
    </row>
    <row r="27" spans="8:9" x14ac:dyDescent="0.25">
      <c r="H27" s="45">
        <v>700</v>
      </c>
      <c r="I27" s="45">
        <v>711</v>
      </c>
    </row>
    <row r="28" spans="8:9" x14ac:dyDescent="0.25">
      <c r="H28" s="45">
        <v>750</v>
      </c>
      <c r="I28" s="45">
        <v>762</v>
      </c>
    </row>
    <row r="29" spans="8:9" x14ac:dyDescent="0.25">
      <c r="H29" s="45">
        <v>800</v>
      </c>
      <c r="I29" s="45">
        <v>813</v>
      </c>
    </row>
    <row r="30" spans="8:9" x14ac:dyDescent="0.25">
      <c r="H30" s="45">
        <v>850</v>
      </c>
      <c r="I30" s="45">
        <v>864</v>
      </c>
    </row>
    <row r="31" spans="8:9" x14ac:dyDescent="0.25">
      <c r="H31" s="45">
        <v>900</v>
      </c>
      <c r="I31" s="45">
        <v>914</v>
      </c>
    </row>
    <row r="32" spans="8:9" x14ac:dyDescent="0.25">
      <c r="H32" s="45">
        <v>950</v>
      </c>
      <c r="I32" s="45">
        <v>965</v>
      </c>
    </row>
    <row r="33" spans="8:9" x14ac:dyDescent="0.25">
      <c r="H33" s="45">
        <v>1000</v>
      </c>
      <c r="I33" s="45">
        <v>1016</v>
      </c>
    </row>
    <row r="34" spans="8:9" x14ac:dyDescent="0.25">
      <c r="H34" s="45">
        <v>1050</v>
      </c>
      <c r="I34" s="45">
        <v>1067</v>
      </c>
    </row>
    <row r="35" spans="8:9" x14ac:dyDescent="0.25">
      <c r="H35" s="45">
        <v>1100</v>
      </c>
      <c r="I35" s="45">
        <v>1118</v>
      </c>
    </row>
    <row r="36" spans="8:9" x14ac:dyDescent="0.25">
      <c r="H36" s="45">
        <v>1150</v>
      </c>
      <c r="I36" s="45">
        <v>1168</v>
      </c>
    </row>
    <row r="37" spans="8:9" x14ac:dyDescent="0.25">
      <c r="H37" s="45">
        <v>1200</v>
      </c>
      <c r="I37" s="45">
        <v>1219</v>
      </c>
    </row>
  </sheetData>
  <sheetProtection algorithmName="SHA-512" hashValue="OqtW6zXMOCuyWTHejnpnqfum2zRKKjqu37NK3UqLDi3cvhpLKGGeSR9ngAziIGbwvA1VxQSkyQQPXWLlaW3tXw==" saltValue="1ZRLTJFdtaLkNjFIMTIydw==" spinCount="100000" sheet="1" objects="1" scenarios="1"/>
  <mergeCells count="1">
    <mergeCell ref="C1:G1"/>
  </mergeCells>
  <phoneticPr fontId="5" type="noConversion"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0C8FF-AEC2-4571-8B61-18FC66387CC2}">
  <sheetPr codeName="Sheet149"/>
  <dimension ref="A1:Q100"/>
  <sheetViews>
    <sheetView workbookViewId="0">
      <selection activeCell="B8" sqref="B8"/>
    </sheetView>
  </sheetViews>
  <sheetFormatPr defaultRowHeight="14" x14ac:dyDescent="0.25"/>
  <cols>
    <col min="1" max="1" width="16.90625" bestFit="1" customWidth="1"/>
    <col min="2" max="2" width="23.26953125" bestFit="1" customWidth="1"/>
    <col min="3" max="6" width="5.26953125" bestFit="1" customWidth="1"/>
    <col min="7" max="7" width="11.36328125" bestFit="1" customWidth="1"/>
    <col min="8" max="8" width="13.453125" bestFit="1" customWidth="1"/>
    <col min="9" max="10" width="5.26953125" bestFit="1" customWidth="1"/>
    <col min="11" max="11" width="11.36328125" bestFit="1" customWidth="1"/>
    <col min="12" max="12" width="7.26953125" bestFit="1" customWidth="1"/>
    <col min="13" max="13" width="14.6328125" bestFit="1" customWidth="1"/>
    <col min="14" max="14" width="16.90625" bestFit="1" customWidth="1"/>
    <col min="15" max="15" width="8.26953125" bestFit="1" customWidth="1"/>
    <col min="16" max="16" width="5.26953125" bestFit="1" customWidth="1"/>
    <col min="17" max="17" width="6.26953125" bestFit="1" customWidth="1"/>
  </cols>
  <sheetData>
    <row r="1" spans="1:17" x14ac:dyDescent="0.25">
      <c r="A1" s="56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136</v>
      </c>
      <c r="F1" s="18" t="s">
        <v>125</v>
      </c>
      <c r="G1" s="18" t="s">
        <v>625</v>
      </c>
      <c r="H1" s="18" t="s">
        <v>626</v>
      </c>
      <c r="I1" s="18" t="s">
        <v>627</v>
      </c>
      <c r="J1" s="18" t="s">
        <v>635</v>
      </c>
      <c r="K1" s="18" t="s">
        <v>48</v>
      </c>
      <c r="L1" s="18" t="s">
        <v>82</v>
      </c>
      <c r="M1" s="38" t="s">
        <v>636</v>
      </c>
      <c r="N1" s="38" t="s">
        <v>637</v>
      </c>
      <c r="O1" s="18" t="s">
        <v>79</v>
      </c>
      <c r="P1" s="18" t="s">
        <v>3</v>
      </c>
      <c r="Q1" s="18" t="s">
        <v>160</v>
      </c>
    </row>
    <row r="2" spans="1:17" x14ac:dyDescent="0.25">
      <c r="A2" s="22"/>
      <c r="B2" s="55"/>
      <c r="C2" s="3"/>
      <c r="D2" s="55"/>
      <c r="E2" s="18" t="e">
        <f>VALUE(TRIM(MID(SUBSTITUTE($B2,"-",REPT(" ",99)),COLUMN(B2)*99-98,99)))</f>
        <v>#VALUE!</v>
      </c>
      <c r="F2" s="18" t="str">
        <f>TRIM(MID(SUBSTITUTE($B2,"-",REPT(" ",99)),COLUMN(C2)*99-98,99))</f>
        <v/>
      </c>
      <c r="G2" s="18" t="e">
        <f>VALUE(TRIM(MID(SUBSTITUTE($B2,"-",REPT(" ",99)),COLUMN(D2)*99-98,99)))</f>
        <v>#VALUE!</v>
      </c>
      <c r="H2" s="18" t="e">
        <f>VALUE(TRIM(MID(SUBSTITUTE($B2,"-",REPT(" ",99)),COLUMN(E2)*99-98,99)))</f>
        <v>#VALUE!</v>
      </c>
      <c r="I2" s="18" t="e">
        <f>VALUE(TRIM(MID(SUBSTITUTE($B2,"-",REPT(" ",99)),COLUMN(F2)*99-98,99)))</f>
        <v>#VALUE!</v>
      </c>
      <c r="J2" s="18" t="e">
        <f>VALUE(TRIM(MID(SUBSTITUTE($B2,"-",REPT(" ",99)),COLUMN(G2)*99-98,99)))</f>
        <v>#VALUE!</v>
      </c>
      <c r="K2" s="18" t="e">
        <f>VLOOKUP(F2,Q7数据库!C:G,2,0)</f>
        <v>#N/A</v>
      </c>
      <c r="L2" s="18" t="e">
        <f>VLOOKUP(F2,Q7数据库!C:G,3,0)</f>
        <v>#N/A</v>
      </c>
      <c r="M2" s="38" t="e">
        <f>VLOOKUP(G2,Q7数据库!H:I,2,0)</f>
        <v>#VALUE!</v>
      </c>
      <c r="N2" s="38" t="e">
        <f>VLOOKUP(H2,Q7数据库!H:I,2,0)</f>
        <v>#VALUE!</v>
      </c>
      <c r="O2" s="18" t="e" cm="1">
        <f t="array" ref="O2">_xlfn.IFS(E2=1,((I2+2*J2+2*N2/2+2*150)/1000)*C2,E2=2,((I2+J2+N2/2+150)/1000)*C2,E2=3,((I2+50+M2/2+2*J2+2*N2/2+2*150)/1000)*C2,E2=4,((I2+50+J2+N2/2+150)/1000)*C2,E2=5,((I2+50+J2+N2/2+150)/1000)*C2)</f>
        <v>#VALUE!</v>
      </c>
      <c r="P2" s="18" t="e">
        <f>VLOOKUP(F2,Q7数据库!C:G,4,0)</f>
        <v>#N/A</v>
      </c>
      <c r="Q2" s="18" t="e">
        <f>VLOOKUP(F2,Q7数据库!C:G,5,0)</f>
        <v>#N/A</v>
      </c>
    </row>
    <row r="3" spans="1:17" x14ac:dyDescent="0.25">
      <c r="A3" s="22"/>
      <c r="B3" s="55"/>
      <c r="C3" s="3"/>
      <c r="D3" s="55"/>
      <c r="E3" s="18" t="e">
        <f t="shared" ref="E3:E38" si="0">VALUE(TRIM(MID(SUBSTITUTE($B3,"-",REPT(" ",99)),COLUMN(B3)*99-98,99)))</f>
        <v>#VALUE!</v>
      </c>
      <c r="F3" s="18" t="str">
        <f t="shared" ref="F3:F38" si="1">TRIM(MID(SUBSTITUTE($B3,"-",REPT(" ",99)),COLUMN(C3)*99-98,99))</f>
        <v/>
      </c>
      <c r="G3" s="18" t="e">
        <f t="shared" ref="G3:J18" si="2">VALUE(TRIM(MID(SUBSTITUTE($B3,"-",REPT(" ",99)),COLUMN(D3)*99-98,99)))</f>
        <v>#VALUE!</v>
      </c>
      <c r="H3" s="18" t="e">
        <f t="shared" si="2"/>
        <v>#VALUE!</v>
      </c>
      <c r="I3" s="18" t="e">
        <f t="shared" si="2"/>
        <v>#VALUE!</v>
      </c>
      <c r="J3" s="18" t="e">
        <f t="shared" si="2"/>
        <v>#VALUE!</v>
      </c>
      <c r="K3" s="18" t="e">
        <f>VLOOKUP(F3,Q7数据库!C:G,2,0)</f>
        <v>#N/A</v>
      </c>
      <c r="L3" s="18" t="e">
        <f>VLOOKUP(F3,Q7数据库!C:G,3,0)</f>
        <v>#N/A</v>
      </c>
      <c r="M3" s="38" t="e">
        <f>VLOOKUP(G3,Q7数据库!H:I,2,0)</f>
        <v>#VALUE!</v>
      </c>
      <c r="N3" s="38" t="e">
        <f>VLOOKUP(H3,Q7数据库!H:I,2,0)</f>
        <v>#VALUE!</v>
      </c>
      <c r="O3" s="18" t="e" cm="1">
        <f t="array" ref="O3">_xlfn.IFS(E3=1,((I3+2*J3+2*N3/2+2*150)/1000)*C3,E3=2,((I3+J3+N3/2+150)/1000)*C3,E3=3,((I3+50+M3/2+2*J3+2*N3/2+2*150)/1000)*C3,E3=4,((I3+50+J3+N3/2+150)/1000)*C3,E3=5,((I3+50+J3+N3/2+150)/1000)*C3)</f>
        <v>#VALUE!</v>
      </c>
      <c r="P3" s="18" t="e">
        <f>VLOOKUP(F3,Q7数据库!C:G,4,0)</f>
        <v>#N/A</v>
      </c>
      <c r="Q3" s="18" t="e">
        <f>VLOOKUP(F3,Q7数据库!C:G,5,0)</f>
        <v>#N/A</v>
      </c>
    </row>
    <row r="4" spans="1:17" x14ac:dyDescent="0.25">
      <c r="A4" s="22"/>
      <c r="B4" s="55"/>
      <c r="C4" s="3"/>
      <c r="D4" s="55"/>
      <c r="E4" s="18" t="e">
        <f t="shared" si="0"/>
        <v>#VALUE!</v>
      </c>
      <c r="F4" s="18" t="str">
        <f t="shared" si="1"/>
        <v/>
      </c>
      <c r="G4" s="18" t="e">
        <f t="shared" si="2"/>
        <v>#VALUE!</v>
      </c>
      <c r="H4" s="18" t="e">
        <f t="shared" si="2"/>
        <v>#VALUE!</v>
      </c>
      <c r="I4" s="18" t="e">
        <f t="shared" si="2"/>
        <v>#VALUE!</v>
      </c>
      <c r="J4" s="18" t="e">
        <f t="shared" si="2"/>
        <v>#VALUE!</v>
      </c>
      <c r="K4" s="18" t="e">
        <f>VLOOKUP(F4,Q7数据库!C:G,2,0)</f>
        <v>#N/A</v>
      </c>
      <c r="L4" s="18" t="e">
        <f>VLOOKUP(F4,Q7数据库!C:G,3,0)</f>
        <v>#N/A</v>
      </c>
      <c r="M4" s="38" t="e">
        <f>VLOOKUP(G4,Q7数据库!H:I,2,0)</f>
        <v>#VALUE!</v>
      </c>
      <c r="N4" s="38" t="e">
        <f>VLOOKUP(H4,Q7数据库!H:I,2,0)</f>
        <v>#VALUE!</v>
      </c>
      <c r="O4" s="18" t="e" cm="1">
        <f t="array" ref="O4">_xlfn.IFS(E4=1,((I4+2*J4+2*N4/2+2*150)/1000)*C4,E4=2,((I4+J4+N4/2+150)/1000)*C4,E4=3,((I4+50+M4/2+2*J4+2*N4/2+2*150)/1000)*C4,E4=4,((I4+50+J4+N4/2+150)/1000)*C4,E4=5,((I4+50+J4+N4/2+150)/1000)*C4)</f>
        <v>#VALUE!</v>
      </c>
      <c r="P4" s="18" t="e">
        <f>VLOOKUP(F4,Q7数据库!C:G,4,0)</f>
        <v>#N/A</v>
      </c>
      <c r="Q4" s="18" t="e">
        <f>VLOOKUP(F4,Q7数据库!C:G,5,0)</f>
        <v>#N/A</v>
      </c>
    </row>
    <row r="5" spans="1:17" x14ac:dyDescent="0.25">
      <c r="A5" s="22"/>
      <c r="B5" s="55"/>
      <c r="C5" s="3"/>
      <c r="D5" s="55"/>
      <c r="E5" s="18" t="e">
        <f t="shared" si="0"/>
        <v>#VALUE!</v>
      </c>
      <c r="F5" s="18" t="str">
        <f t="shared" si="1"/>
        <v/>
      </c>
      <c r="G5" s="18" t="e">
        <f t="shared" si="2"/>
        <v>#VALUE!</v>
      </c>
      <c r="H5" s="18" t="e">
        <f t="shared" si="2"/>
        <v>#VALUE!</v>
      </c>
      <c r="I5" s="18" t="e">
        <f t="shared" si="2"/>
        <v>#VALUE!</v>
      </c>
      <c r="J5" s="18" t="e">
        <f t="shared" si="2"/>
        <v>#VALUE!</v>
      </c>
      <c r="K5" s="18" t="e">
        <f>VLOOKUP(F5,Q7数据库!C:G,2,0)</f>
        <v>#N/A</v>
      </c>
      <c r="L5" s="18" t="e">
        <f>VLOOKUP(F5,Q7数据库!C:G,3,0)</f>
        <v>#N/A</v>
      </c>
      <c r="M5" s="38" t="e">
        <f>VLOOKUP(G5,Q7数据库!H:I,2,0)</f>
        <v>#VALUE!</v>
      </c>
      <c r="N5" s="38" t="e">
        <f>VLOOKUP(H5,Q7数据库!H:I,2,0)</f>
        <v>#VALUE!</v>
      </c>
      <c r="O5" s="18" t="e" cm="1">
        <f t="array" ref="O5">_xlfn.IFS(E5=1,((I5+2*J5+2*N5/2+2*150)/1000)*C5,E5=2,((I5+J5+N5/2+150)/1000)*C5,E5=3,((I5+50+M5/2+2*J5+2*N5/2+2*150)/1000)*C5,E5=4,((I5+50+J5+N5/2+150)/1000)*C5,E5=5,((I5+50+J5+N5/2+150)/1000)*C5)</f>
        <v>#VALUE!</v>
      </c>
      <c r="P5" s="18" t="e">
        <f>VLOOKUP(F5,Q7数据库!C:G,4,0)</f>
        <v>#N/A</v>
      </c>
      <c r="Q5" s="18" t="e">
        <f>VLOOKUP(F5,Q7数据库!C:G,5,0)</f>
        <v>#N/A</v>
      </c>
    </row>
    <row r="6" spans="1:17" x14ac:dyDescent="0.25">
      <c r="A6" s="22"/>
      <c r="B6" s="55"/>
      <c r="C6" s="3"/>
      <c r="D6" s="55"/>
      <c r="E6" s="18" t="e">
        <f t="shared" si="0"/>
        <v>#VALUE!</v>
      </c>
      <c r="F6" s="18" t="str">
        <f t="shared" si="1"/>
        <v/>
      </c>
      <c r="G6" s="18" t="e">
        <f t="shared" si="2"/>
        <v>#VALUE!</v>
      </c>
      <c r="H6" s="18" t="e">
        <f t="shared" si="2"/>
        <v>#VALUE!</v>
      </c>
      <c r="I6" s="18" t="e">
        <f t="shared" si="2"/>
        <v>#VALUE!</v>
      </c>
      <c r="J6" s="18" t="e">
        <f t="shared" si="2"/>
        <v>#VALUE!</v>
      </c>
      <c r="K6" s="18" t="e">
        <f>VLOOKUP(F6,Q7数据库!C:G,2,0)</f>
        <v>#N/A</v>
      </c>
      <c r="L6" s="18" t="e">
        <f>VLOOKUP(F6,Q7数据库!C:G,3,0)</f>
        <v>#N/A</v>
      </c>
      <c r="M6" s="38" t="e">
        <f>VLOOKUP(G6,Q7数据库!H:I,2,0)</f>
        <v>#VALUE!</v>
      </c>
      <c r="N6" s="38" t="e">
        <f>VLOOKUP(H6,Q7数据库!H:I,2,0)</f>
        <v>#VALUE!</v>
      </c>
      <c r="O6" s="18" t="e" cm="1">
        <f t="array" ref="O6">_xlfn.IFS(E6=1,((I6+2*J6+2*N6/2+2*150)/1000)*C6,E6=2,((I6+J6+N6/2+150)/1000)*C6,E6=3,((I6+50+M6/2+2*J6+2*N6/2+2*150)/1000)*C6,E6=4,((I6+50+J6+N6/2+150)/1000)*C6,E6=5,((I6+50+J6+N6/2+150)/1000)*C6)</f>
        <v>#VALUE!</v>
      </c>
      <c r="P6" s="18" t="e">
        <f>VLOOKUP(F6,Q7数据库!C:G,4,0)</f>
        <v>#N/A</v>
      </c>
      <c r="Q6" s="18" t="e">
        <f>VLOOKUP(F6,Q7数据库!C:G,5,0)</f>
        <v>#N/A</v>
      </c>
    </row>
    <row r="7" spans="1:17" x14ac:dyDescent="0.25">
      <c r="A7" s="22"/>
      <c r="B7" s="55"/>
      <c r="C7" s="3"/>
      <c r="D7" s="55"/>
      <c r="E7" s="18" t="e">
        <f t="shared" si="0"/>
        <v>#VALUE!</v>
      </c>
      <c r="F7" s="18" t="str">
        <f t="shared" si="1"/>
        <v/>
      </c>
      <c r="G7" s="18" t="e">
        <f t="shared" si="2"/>
        <v>#VALUE!</v>
      </c>
      <c r="H7" s="18" t="e">
        <f t="shared" si="2"/>
        <v>#VALUE!</v>
      </c>
      <c r="I7" s="18" t="e">
        <f t="shared" si="2"/>
        <v>#VALUE!</v>
      </c>
      <c r="J7" s="18" t="e">
        <f t="shared" si="2"/>
        <v>#VALUE!</v>
      </c>
      <c r="K7" s="18" t="e">
        <f>VLOOKUP(F7,Q7数据库!C:G,2,0)</f>
        <v>#N/A</v>
      </c>
      <c r="L7" s="18" t="e">
        <f>VLOOKUP(F7,Q7数据库!C:G,3,0)</f>
        <v>#N/A</v>
      </c>
      <c r="M7" s="38" t="e">
        <f>VLOOKUP(G7,Q7数据库!H:I,2,0)</f>
        <v>#VALUE!</v>
      </c>
      <c r="N7" s="38" t="e">
        <f>VLOOKUP(H7,Q7数据库!H:I,2,0)</f>
        <v>#VALUE!</v>
      </c>
      <c r="O7" s="18" t="e" cm="1">
        <f t="array" ref="O7">_xlfn.IFS(E7=1,((I7+2*J7+2*N7/2+2*150)/1000)*C7,E7=2,((I7+J7+N7/2+150)/1000)*C7,E7=3,((I7+50+M7/2+2*J7+2*N7/2+2*150)/1000)*C7,E7=4,((I7+50+J7+N7/2+150)/1000)*C7,E7=5,((I7+50+J7+N7/2+150)/1000)*C7)</f>
        <v>#VALUE!</v>
      </c>
      <c r="P7" s="18" t="e">
        <f>VLOOKUP(F7,Q7数据库!C:G,4,0)</f>
        <v>#N/A</v>
      </c>
      <c r="Q7" s="18" t="e">
        <f>VLOOKUP(F7,Q7数据库!C:G,5,0)</f>
        <v>#N/A</v>
      </c>
    </row>
    <row r="8" spans="1:17" x14ac:dyDescent="0.25">
      <c r="A8" s="22"/>
      <c r="B8" s="55"/>
      <c r="C8" s="3"/>
      <c r="D8" s="55"/>
      <c r="E8" s="18" t="e">
        <f t="shared" si="0"/>
        <v>#VALUE!</v>
      </c>
      <c r="F8" s="18" t="str">
        <f t="shared" si="1"/>
        <v/>
      </c>
      <c r="G8" s="18" t="e">
        <f t="shared" si="2"/>
        <v>#VALUE!</v>
      </c>
      <c r="H8" s="18" t="e">
        <f t="shared" si="2"/>
        <v>#VALUE!</v>
      </c>
      <c r="I8" s="18" t="e">
        <f t="shared" si="2"/>
        <v>#VALUE!</v>
      </c>
      <c r="J8" s="18" t="e">
        <f t="shared" si="2"/>
        <v>#VALUE!</v>
      </c>
      <c r="K8" s="18" t="e">
        <f>VLOOKUP(F8,Q7数据库!C:G,2,0)</f>
        <v>#N/A</v>
      </c>
      <c r="L8" s="18" t="e">
        <f>VLOOKUP(F8,Q7数据库!C:G,3,0)</f>
        <v>#N/A</v>
      </c>
      <c r="M8" s="38" t="e">
        <f>VLOOKUP(G8,Q7数据库!H:I,2,0)</f>
        <v>#VALUE!</v>
      </c>
      <c r="N8" s="38" t="e">
        <f>VLOOKUP(H8,Q7数据库!H:I,2,0)</f>
        <v>#VALUE!</v>
      </c>
      <c r="O8" s="18" t="e" cm="1">
        <f t="array" ref="O8">_xlfn.IFS(E8=1,((I8+2*J8+2*N8/2+2*150)/1000)*C8,E8=2,((I8+J8+N8/2+150)/1000)*C8,E8=3,((I8+50+M8/2+2*J8+2*N8/2+2*150)/1000)*C8,E8=4,((I8+50+J8+N8/2+150)/1000)*C8,E8=5,((I8+50+J8+N8/2+150)/1000)*C8)</f>
        <v>#VALUE!</v>
      </c>
      <c r="P8" s="18" t="e">
        <f>VLOOKUP(F8,Q7数据库!C:G,4,0)</f>
        <v>#N/A</v>
      </c>
      <c r="Q8" s="18" t="e">
        <f>VLOOKUP(F8,Q7数据库!C:G,5,0)</f>
        <v>#N/A</v>
      </c>
    </row>
    <row r="9" spans="1:17" x14ac:dyDescent="0.25">
      <c r="A9" s="22"/>
      <c r="B9" s="55"/>
      <c r="C9" s="3"/>
      <c r="D9" s="55"/>
      <c r="E9" s="18" t="e">
        <f t="shared" si="0"/>
        <v>#VALUE!</v>
      </c>
      <c r="F9" s="18" t="str">
        <f t="shared" si="1"/>
        <v/>
      </c>
      <c r="G9" s="18" t="e">
        <f t="shared" si="2"/>
        <v>#VALUE!</v>
      </c>
      <c r="H9" s="18" t="e">
        <f t="shared" si="2"/>
        <v>#VALUE!</v>
      </c>
      <c r="I9" s="18" t="e">
        <f t="shared" si="2"/>
        <v>#VALUE!</v>
      </c>
      <c r="J9" s="18" t="e">
        <f t="shared" si="2"/>
        <v>#VALUE!</v>
      </c>
      <c r="K9" s="18" t="e">
        <f>VLOOKUP(F9,Q7数据库!C:G,2,0)</f>
        <v>#N/A</v>
      </c>
      <c r="L9" s="18" t="e">
        <f>VLOOKUP(F9,Q7数据库!C:G,3,0)</f>
        <v>#N/A</v>
      </c>
      <c r="M9" s="38" t="e">
        <f>VLOOKUP(G9,Q7数据库!H:I,2,0)</f>
        <v>#VALUE!</v>
      </c>
      <c r="N9" s="38" t="e">
        <f>VLOOKUP(H9,Q7数据库!H:I,2,0)</f>
        <v>#VALUE!</v>
      </c>
      <c r="O9" s="18" t="e" cm="1">
        <f t="array" ref="O9">_xlfn.IFS(E9=1,((I9+2*J9+2*N9/2+2*150)/1000)*C9,E9=2,((I9+J9+N9/2+150)/1000)*C9,E9=3,((I9+50+M9/2+2*J9+2*N9/2+2*150)/1000)*C9,E9=4,((I9+50+J9+N9/2+150)/1000)*C9,E9=5,((I9+50+J9+N9/2+150)/1000)*C9)</f>
        <v>#VALUE!</v>
      </c>
      <c r="P9" s="18" t="e">
        <f>VLOOKUP(F9,Q7数据库!C:G,4,0)</f>
        <v>#N/A</v>
      </c>
      <c r="Q9" s="18" t="e">
        <f>VLOOKUP(F9,Q7数据库!C:G,5,0)</f>
        <v>#N/A</v>
      </c>
    </row>
    <row r="10" spans="1:17" x14ac:dyDescent="0.25">
      <c r="A10" s="22"/>
      <c r="B10" s="55"/>
      <c r="C10" s="3"/>
      <c r="D10" s="55"/>
      <c r="E10" s="18" t="e">
        <f t="shared" si="0"/>
        <v>#VALUE!</v>
      </c>
      <c r="F10" s="18" t="str">
        <f t="shared" si="1"/>
        <v/>
      </c>
      <c r="G10" s="18" t="e">
        <f t="shared" si="2"/>
        <v>#VALUE!</v>
      </c>
      <c r="H10" s="18" t="e">
        <f t="shared" si="2"/>
        <v>#VALUE!</v>
      </c>
      <c r="I10" s="18" t="e">
        <f t="shared" si="2"/>
        <v>#VALUE!</v>
      </c>
      <c r="J10" s="18" t="e">
        <f t="shared" si="2"/>
        <v>#VALUE!</v>
      </c>
      <c r="K10" s="18" t="e">
        <f>VLOOKUP(F10,Q7数据库!C:G,2,0)</f>
        <v>#N/A</v>
      </c>
      <c r="L10" s="18" t="e">
        <f>VLOOKUP(F10,Q7数据库!C:G,3,0)</f>
        <v>#N/A</v>
      </c>
      <c r="M10" s="38" t="e">
        <f>VLOOKUP(G10,Q7数据库!H:I,2,0)</f>
        <v>#VALUE!</v>
      </c>
      <c r="N10" s="38" t="e">
        <f>VLOOKUP(H10,Q7数据库!H:I,2,0)</f>
        <v>#VALUE!</v>
      </c>
      <c r="O10" s="18" t="e" cm="1">
        <f t="array" ref="O10">_xlfn.IFS(E10=1,((I10+2*J10+2*N10/2+2*150)/1000)*C10,E10=2,((I10+J10+N10/2+150)/1000)*C10,E10=3,((I10+50+M10/2+2*J10+2*N10/2+2*150)/1000)*C10,E10=4,((I10+50+J10+N10/2+150)/1000)*C10,E10=5,((I10+50+J10+N10/2+150)/1000)*C10)</f>
        <v>#VALUE!</v>
      </c>
      <c r="P10" s="18" t="e">
        <f>VLOOKUP(F10,Q7数据库!C:G,4,0)</f>
        <v>#N/A</v>
      </c>
      <c r="Q10" s="18" t="e">
        <f>VLOOKUP(F10,Q7数据库!C:G,5,0)</f>
        <v>#N/A</v>
      </c>
    </row>
    <row r="11" spans="1:17" x14ac:dyDescent="0.25">
      <c r="A11" s="22"/>
      <c r="B11" s="55"/>
      <c r="C11" s="3"/>
      <c r="D11" s="55"/>
      <c r="E11" s="18" t="e">
        <f t="shared" si="0"/>
        <v>#VALUE!</v>
      </c>
      <c r="F11" s="18" t="str">
        <f t="shared" si="1"/>
        <v/>
      </c>
      <c r="G11" s="18" t="e">
        <f t="shared" si="2"/>
        <v>#VALUE!</v>
      </c>
      <c r="H11" s="18" t="e">
        <f t="shared" si="2"/>
        <v>#VALUE!</v>
      </c>
      <c r="I11" s="18" t="e">
        <f t="shared" si="2"/>
        <v>#VALUE!</v>
      </c>
      <c r="J11" s="18" t="e">
        <f t="shared" si="2"/>
        <v>#VALUE!</v>
      </c>
      <c r="K11" s="18" t="e">
        <f>VLOOKUP(F11,Q7数据库!C:G,2,0)</f>
        <v>#N/A</v>
      </c>
      <c r="L11" s="18" t="e">
        <f>VLOOKUP(F11,Q7数据库!C:G,3,0)</f>
        <v>#N/A</v>
      </c>
      <c r="M11" s="38" t="e">
        <f>VLOOKUP(G11,Q7数据库!H:I,2,0)</f>
        <v>#VALUE!</v>
      </c>
      <c r="N11" s="38" t="e">
        <f>VLOOKUP(H11,Q7数据库!H:I,2,0)</f>
        <v>#VALUE!</v>
      </c>
      <c r="O11" s="18" t="e" cm="1">
        <f t="array" ref="O11">_xlfn.IFS(E11=1,((I11+2*J11+2*N11/2+2*150)/1000)*C11,E11=2,((I11+J11+N11/2+150)/1000)*C11,E11=3,((I11+50+M11/2+2*J11+2*N11/2+2*150)/1000)*C11,E11=4,((I11+50+J11+N11/2+150)/1000)*C11,E11=5,((I11+50+J11+N11/2+150)/1000)*C11)</f>
        <v>#VALUE!</v>
      </c>
      <c r="P11" s="18" t="e">
        <f>VLOOKUP(F11,Q7数据库!C:G,4,0)</f>
        <v>#N/A</v>
      </c>
      <c r="Q11" s="18" t="e">
        <f>VLOOKUP(F11,Q7数据库!C:G,5,0)</f>
        <v>#N/A</v>
      </c>
    </row>
    <row r="12" spans="1:17" x14ac:dyDescent="0.25">
      <c r="A12" s="22"/>
      <c r="B12" s="55"/>
      <c r="C12" s="3"/>
      <c r="D12" s="55"/>
      <c r="E12" s="18" t="e">
        <f t="shared" si="0"/>
        <v>#VALUE!</v>
      </c>
      <c r="F12" s="18" t="str">
        <f t="shared" si="1"/>
        <v/>
      </c>
      <c r="G12" s="18" t="e">
        <f t="shared" si="2"/>
        <v>#VALUE!</v>
      </c>
      <c r="H12" s="18" t="e">
        <f t="shared" si="2"/>
        <v>#VALUE!</v>
      </c>
      <c r="I12" s="18" t="e">
        <f t="shared" si="2"/>
        <v>#VALUE!</v>
      </c>
      <c r="J12" s="18" t="e">
        <f t="shared" si="2"/>
        <v>#VALUE!</v>
      </c>
      <c r="K12" s="18" t="e">
        <f>VLOOKUP(F12,Q7数据库!C:G,2,0)</f>
        <v>#N/A</v>
      </c>
      <c r="L12" s="18" t="e">
        <f>VLOOKUP(F12,Q7数据库!C:G,3,0)</f>
        <v>#N/A</v>
      </c>
      <c r="M12" s="38" t="e">
        <f>VLOOKUP(G12,Q7数据库!H:I,2,0)</f>
        <v>#VALUE!</v>
      </c>
      <c r="N12" s="38" t="e">
        <f>VLOOKUP(H12,Q7数据库!H:I,2,0)</f>
        <v>#VALUE!</v>
      </c>
      <c r="O12" s="18" t="e" cm="1">
        <f t="array" ref="O12">_xlfn.IFS(E12=1,((I12+2*J12+2*N12/2+2*150)/1000)*C12,E12=2,((I12+J12+N12/2+150)/1000)*C12,E12=3,((I12+50+M12/2+2*J12+2*N12/2+2*150)/1000)*C12,E12=4,((I12+50+J12+N12/2+150)/1000)*C12,E12=5,((I12+50+J12+N12/2+150)/1000)*C12)</f>
        <v>#VALUE!</v>
      </c>
      <c r="P12" s="18" t="e">
        <f>VLOOKUP(F12,Q7数据库!C:G,4,0)</f>
        <v>#N/A</v>
      </c>
      <c r="Q12" s="18" t="e">
        <f>VLOOKUP(F12,Q7数据库!C:G,5,0)</f>
        <v>#N/A</v>
      </c>
    </row>
    <row r="13" spans="1:17" x14ac:dyDescent="0.25">
      <c r="A13" s="22"/>
      <c r="B13" s="55"/>
      <c r="C13" s="3"/>
      <c r="D13" s="55"/>
      <c r="E13" s="18" t="e">
        <f t="shared" si="0"/>
        <v>#VALUE!</v>
      </c>
      <c r="F13" s="18" t="str">
        <f t="shared" si="1"/>
        <v/>
      </c>
      <c r="G13" s="18" t="e">
        <f t="shared" si="2"/>
        <v>#VALUE!</v>
      </c>
      <c r="H13" s="18" t="e">
        <f t="shared" si="2"/>
        <v>#VALUE!</v>
      </c>
      <c r="I13" s="18" t="e">
        <f t="shared" si="2"/>
        <v>#VALUE!</v>
      </c>
      <c r="J13" s="18" t="e">
        <f t="shared" si="2"/>
        <v>#VALUE!</v>
      </c>
      <c r="K13" s="18" t="e">
        <f>VLOOKUP(F13,Q7数据库!C:G,2,0)</f>
        <v>#N/A</v>
      </c>
      <c r="L13" s="18" t="e">
        <f>VLOOKUP(F13,Q7数据库!C:G,3,0)</f>
        <v>#N/A</v>
      </c>
      <c r="M13" s="38" t="e">
        <f>VLOOKUP(G13,Q7数据库!H:I,2,0)</f>
        <v>#VALUE!</v>
      </c>
      <c r="N13" s="38" t="e">
        <f>VLOOKUP(H13,Q7数据库!H:I,2,0)</f>
        <v>#VALUE!</v>
      </c>
      <c r="O13" s="18" t="e" cm="1">
        <f t="array" ref="O13">_xlfn.IFS(E13=1,((I13+2*J13+2*N13/2+2*150)/1000)*C13,E13=2,((I13+J13+N13/2+150)/1000)*C13,E13=3,((I13+50+M13/2+2*J13+2*N13/2+2*150)/1000)*C13,E13=4,((I13+50+J13+N13/2+150)/1000)*C13,E13=5,((I13+50+J13+N13/2+150)/1000)*C13)</f>
        <v>#VALUE!</v>
      </c>
      <c r="P13" s="18" t="e">
        <f>VLOOKUP(F13,Q7数据库!C:G,4,0)</f>
        <v>#N/A</v>
      </c>
      <c r="Q13" s="18" t="e">
        <f>VLOOKUP(F13,Q7数据库!C:G,5,0)</f>
        <v>#N/A</v>
      </c>
    </row>
    <row r="14" spans="1:17" x14ac:dyDescent="0.25">
      <c r="A14" s="22"/>
      <c r="B14" s="55"/>
      <c r="C14" s="3"/>
      <c r="D14" s="55"/>
      <c r="E14" s="18" t="e">
        <f t="shared" si="0"/>
        <v>#VALUE!</v>
      </c>
      <c r="F14" s="18" t="str">
        <f t="shared" si="1"/>
        <v/>
      </c>
      <c r="G14" s="18" t="e">
        <f t="shared" si="2"/>
        <v>#VALUE!</v>
      </c>
      <c r="H14" s="18" t="e">
        <f t="shared" si="2"/>
        <v>#VALUE!</v>
      </c>
      <c r="I14" s="18" t="e">
        <f t="shared" si="2"/>
        <v>#VALUE!</v>
      </c>
      <c r="J14" s="18" t="e">
        <f t="shared" si="2"/>
        <v>#VALUE!</v>
      </c>
      <c r="K14" s="18" t="e">
        <f>VLOOKUP(F14,Q7数据库!C:G,2,0)</f>
        <v>#N/A</v>
      </c>
      <c r="L14" s="18" t="e">
        <f>VLOOKUP(F14,Q7数据库!C:G,3,0)</f>
        <v>#N/A</v>
      </c>
      <c r="M14" s="38" t="e">
        <f>VLOOKUP(G14,Q7数据库!H:I,2,0)</f>
        <v>#VALUE!</v>
      </c>
      <c r="N14" s="38" t="e">
        <f>VLOOKUP(H14,Q7数据库!H:I,2,0)</f>
        <v>#VALUE!</v>
      </c>
      <c r="O14" s="18" t="e" cm="1">
        <f t="array" ref="O14">_xlfn.IFS(E14=1,((I14+2*J14+2*N14/2+2*150)/1000)*C14,E14=2,((I14+J14+N14/2+150)/1000)*C14,E14=3,((I14+50+M14/2+2*J14+2*N14/2+2*150)/1000)*C14,E14=4,((I14+50+J14+N14/2+150)/1000)*C14,E14=5,((I14+50+J14+N14/2+150)/1000)*C14)</f>
        <v>#VALUE!</v>
      </c>
      <c r="P14" s="18" t="e">
        <f>VLOOKUP(F14,Q7数据库!C:G,4,0)</f>
        <v>#N/A</v>
      </c>
      <c r="Q14" s="18" t="e">
        <f>VLOOKUP(F14,Q7数据库!C:G,5,0)</f>
        <v>#N/A</v>
      </c>
    </row>
    <row r="15" spans="1:17" x14ac:dyDescent="0.25">
      <c r="A15" s="22"/>
      <c r="B15" s="55"/>
      <c r="C15" s="3"/>
      <c r="D15" s="55"/>
      <c r="E15" s="18" t="e">
        <f t="shared" si="0"/>
        <v>#VALUE!</v>
      </c>
      <c r="F15" s="18" t="str">
        <f t="shared" si="1"/>
        <v/>
      </c>
      <c r="G15" s="18" t="e">
        <f t="shared" si="2"/>
        <v>#VALUE!</v>
      </c>
      <c r="H15" s="18" t="e">
        <f t="shared" si="2"/>
        <v>#VALUE!</v>
      </c>
      <c r="I15" s="18" t="e">
        <f t="shared" si="2"/>
        <v>#VALUE!</v>
      </c>
      <c r="J15" s="18" t="e">
        <f t="shared" si="2"/>
        <v>#VALUE!</v>
      </c>
      <c r="K15" s="18" t="e">
        <f>VLOOKUP(F15,Q7数据库!C:G,2,0)</f>
        <v>#N/A</v>
      </c>
      <c r="L15" s="18" t="e">
        <f>VLOOKUP(F15,Q7数据库!C:G,3,0)</f>
        <v>#N/A</v>
      </c>
      <c r="M15" s="38" t="e">
        <f>VLOOKUP(G15,Q7数据库!H:I,2,0)</f>
        <v>#VALUE!</v>
      </c>
      <c r="N15" s="38" t="e">
        <f>VLOOKUP(H15,Q7数据库!H:I,2,0)</f>
        <v>#VALUE!</v>
      </c>
      <c r="O15" s="18" t="e" cm="1">
        <f t="array" ref="O15">_xlfn.IFS(E15=1,((I15+2*J15+2*N15/2+2*150)/1000)*C15,E15=2,((I15+J15+N15/2+150)/1000)*C15,E15=3,((I15+50+M15/2+2*J15+2*N15/2+2*150)/1000)*C15,E15=4,((I15+50+J15+N15/2+150)/1000)*C15,E15=5,((I15+50+J15+N15/2+150)/1000)*C15)</f>
        <v>#VALUE!</v>
      </c>
      <c r="P15" s="18" t="e">
        <f>VLOOKUP(F15,Q7数据库!C:G,4,0)</f>
        <v>#N/A</v>
      </c>
      <c r="Q15" s="18" t="e">
        <f>VLOOKUP(F15,Q7数据库!C:G,5,0)</f>
        <v>#N/A</v>
      </c>
    </row>
    <row r="16" spans="1:17" x14ac:dyDescent="0.25">
      <c r="A16" s="22"/>
      <c r="B16" s="55"/>
      <c r="C16" s="3"/>
      <c r="D16" s="55"/>
      <c r="E16" s="18" t="e">
        <f t="shared" si="0"/>
        <v>#VALUE!</v>
      </c>
      <c r="F16" s="18" t="str">
        <f t="shared" si="1"/>
        <v/>
      </c>
      <c r="G16" s="18" t="e">
        <f t="shared" si="2"/>
        <v>#VALUE!</v>
      </c>
      <c r="H16" s="18" t="e">
        <f t="shared" si="2"/>
        <v>#VALUE!</v>
      </c>
      <c r="I16" s="18" t="e">
        <f t="shared" si="2"/>
        <v>#VALUE!</v>
      </c>
      <c r="J16" s="18" t="e">
        <f t="shared" si="2"/>
        <v>#VALUE!</v>
      </c>
      <c r="K16" s="18" t="e">
        <f>VLOOKUP(F16,Q7数据库!C:G,2,0)</f>
        <v>#N/A</v>
      </c>
      <c r="L16" s="18" t="e">
        <f>VLOOKUP(F16,Q7数据库!C:G,3,0)</f>
        <v>#N/A</v>
      </c>
      <c r="M16" s="38" t="e">
        <f>VLOOKUP(G16,Q7数据库!H:I,2,0)</f>
        <v>#VALUE!</v>
      </c>
      <c r="N16" s="38" t="e">
        <f>VLOOKUP(H16,Q7数据库!H:I,2,0)</f>
        <v>#VALUE!</v>
      </c>
      <c r="O16" s="18" t="e" cm="1">
        <f t="array" ref="O16">_xlfn.IFS(E16=1,((I16+2*J16+2*N16/2+2*150)/1000)*C16,E16=2,((I16+J16+N16/2+150)/1000)*C16,E16=3,((I16+50+M16/2+2*J16+2*N16/2+2*150)/1000)*C16,E16=4,((I16+50+J16+N16/2+150)/1000)*C16,E16=5,((I16+50+J16+N16/2+150)/1000)*C16)</f>
        <v>#VALUE!</v>
      </c>
      <c r="P16" s="18" t="e">
        <f>VLOOKUP(F16,Q7数据库!C:G,4,0)</f>
        <v>#N/A</v>
      </c>
      <c r="Q16" s="18" t="e">
        <f>VLOOKUP(F16,Q7数据库!C:G,5,0)</f>
        <v>#N/A</v>
      </c>
    </row>
    <row r="17" spans="1:17" x14ac:dyDescent="0.25">
      <c r="A17" s="22"/>
      <c r="B17" s="55"/>
      <c r="C17" s="3"/>
      <c r="D17" s="55"/>
      <c r="E17" s="18" t="e">
        <f t="shared" si="0"/>
        <v>#VALUE!</v>
      </c>
      <c r="F17" s="18" t="str">
        <f t="shared" si="1"/>
        <v/>
      </c>
      <c r="G17" s="18" t="e">
        <f t="shared" si="2"/>
        <v>#VALUE!</v>
      </c>
      <c r="H17" s="18" t="e">
        <f t="shared" si="2"/>
        <v>#VALUE!</v>
      </c>
      <c r="I17" s="18" t="e">
        <f t="shared" si="2"/>
        <v>#VALUE!</v>
      </c>
      <c r="J17" s="18" t="e">
        <f t="shared" si="2"/>
        <v>#VALUE!</v>
      </c>
      <c r="K17" s="18" t="e">
        <f>VLOOKUP(F17,Q7数据库!C:G,2,0)</f>
        <v>#N/A</v>
      </c>
      <c r="L17" s="18" t="e">
        <f>VLOOKUP(F17,Q7数据库!C:G,3,0)</f>
        <v>#N/A</v>
      </c>
      <c r="M17" s="38" t="e">
        <f>VLOOKUP(G17,Q7数据库!H:I,2,0)</f>
        <v>#VALUE!</v>
      </c>
      <c r="N17" s="38" t="e">
        <f>VLOOKUP(H17,Q7数据库!H:I,2,0)</f>
        <v>#VALUE!</v>
      </c>
      <c r="O17" s="18" t="e" cm="1">
        <f t="array" ref="O17">_xlfn.IFS(E17=1,((I17+2*J17+2*N17/2+2*150)/1000)*C17,E17=2,((I17+J17+N17/2+150)/1000)*C17,E17=3,((I17+50+M17/2+2*J17+2*N17/2+2*150)/1000)*C17,E17=4,((I17+50+J17+N17/2+150)/1000)*C17,E17=5,((I17+50+J17+N17/2+150)/1000)*C17)</f>
        <v>#VALUE!</v>
      </c>
      <c r="P17" s="18" t="e">
        <f>VLOOKUP(F17,Q7数据库!C:G,4,0)</f>
        <v>#N/A</v>
      </c>
      <c r="Q17" s="18" t="e">
        <f>VLOOKUP(F17,Q7数据库!C:G,5,0)</f>
        <v>#N/A</v>
      </c>
    </row>
    <row r="18" spans="1:17" x14ac:dyDescent="0.25">
      <c r="A18" s="22"/>
      <c r="B18" s="55"/>
      <c r="C18" s="3"/>
      <c r="D18" s="55"/>
      <c r="E18" s="18" t="e">
        <f t="shared" si="0"/>
        <v>#VALUE!</v>
      </c>
      <c r="F18" s="18" t="str">
        <f t="shared" si="1"/>
        <v/>
      </c>
      <c r="G18" s="18" t="e">
        <f t="shared" si="2"/>
        <v>#VALUE!</v>
      </c>
      <c r="H18" s="18" t="e">
        <f t="shared" si="2"/>
        <v>#VALUE!</v>
      </c>
      <c r="I18" s="18" t="e">
        <f t="shared" si="2"/>
        <v>#VALUE!</v>
      </c>
      <c r="J18" s="18" t="e">
        <f t="shared" si="2"/>
        <v>#VALUE!</v>
      </c>
      <c r="K18" s="18" t="e">
        <f>VLOOKUP(F18,Q7数据库!C:G,2,0)</f>
        <v>#N/A</v>
      </c>
      <c r="L18" s="18" t="e">
        <f>VLOOKUP(F18,Q7数据库!C:G,3,0)</f>
        <v>#N/A</v>
      </c>
      <c r="M18" s="38" t="e">
        <f>VLOOKUP(G18,Q7数据库!H:I,2,0)</f>
        <v>#VALUE!</v>
      </c>
      <c r="N18" s="38" t="e">
        <f>VLOOKUP(H18,Q7数据库!H:I,2,0)</f>
        <v>#VALUE!</v>
      </c>
      <c r="O18" s="18" t="e" cm="1">
        <f t="array" ref="O18">_xlfn.IFS(E18=1,((I18+2*J18+2*N18/2+2*150)/1000)*C18,E18=2,((I18+J18+N18/2+150)/1000)*C18,E18=3,((I18+50+M18/2+2*J18+2*N18/2+2*150)/1000)*C18,E18=4,((I18+50+J18+N18/2+150)/1000)*C18,E18=5,((I18+50+J18+N18/2+150)/1000)*C18)</f>
        <v>#VALUE!</v>
      </c>
      <c r="P18" s="18" t="e">
        <f>VLOOKUP(F18,Q7数据库!C:G,4,0)</f>
        <v>#N/A</v>
      </c>
      <c r="Q18" s="18" t="e">
        <f>VLOOKUP(F18,Q7数据库!C:G,5,0)</f>
        <v>#N/A</v>
      </c>
    </row>
    <row r="19" spans="1:17" x14ac:dyDescent="0.25">
      <c r="A19" s="22"/>
      <c r="B19" s="55"/>
      <c r="C19" s="3"/>
      <c r="D19" s="55"/>
      <c r="E19" s="18" t="e">
        <f t="shared" si="0"/>
        <v>#VALUE!</v>
      </c>
      <c r="F19" s="18" t="str">
        <f t="shared" si="1"/>
        <v/>
      </c>
      <c r="G19" s="18" t="e">
        <f t="shared" ref="G19:J38" si="3">VALUE(TRIM(MID(SUBSTITUTE($B19,"-",REPT(" ",99)),COLUMN(D19)*99-98,99)))</f>
        <v>#VALUE!</v>
      </c>
      <c r="H19" s="18" t="e">
        <f t="shared" si="3"/>
        <v>#VALUE!</v>
      </c>
      <c r="I19" s="18" t="e">
        <f t="shared" si="3"/>
        <v>#VALUE!</v>
      </c>
      <c r="J19" s="18" t="e">
        <f t="shared" si="3"/>
        <v>#VALUE!</v>
      </c>
      <c r="K19" s="18" t="e">
        <f>VLOOKUP(F19,Q7数据库!C:G,2,0)</f>
        <v>#N/A</v>
      </c>
      <c r="L19" s="18" t="e">
        <f>VLOOKUP(F19,Q7数据库!C:G,3,0)</f>
        <v>#N/A</v>
      </c>
      <c r="M19" s="38" t="e">
        <f>VLOOKUP(G19,Q7数据库!H:I,2,0)</f>
        <v>#VALUE!</v>
      </c>
      <c r="N19" s="38" t="e">
        <f>VLOOKUP(H19,Q7数据库!H:I,2,0)</f>
        <v>#VALUE!</v>
      </c>
      <c r="O19" s="18" t="e" cm="1">
        <f t="array" ref="O19">_xlfn.IFS(E19=1,((I19+2*J19+2*N19/2+2*150)/1000)*C19,E19=2,((I19+J19+N19/2+150)/1000)*C19,E19=3,((I19+50+M19/2+2*J19+2*N19/2+2*150)/1000)*C19,E19=4,((I19+50+J19+N19/2+150)/1000)*C19,E19=5,((I19+50+J19+N19/2+150)/1000)*C19)</f>
        <v>#VALUE!</v>
      </c>
      <c r="P19" s="18" t="e">
        <f>VLOOKUP(F19,Q7数据库!C:G,4,0)</f>
        <v>#N/A</v>
      </c>
      <c r="Q19" s="18" t="e">
        <f>VLOOKUP(F19,Q7数据库!C:G,5,0)</f>
        <v>#N/A</v>
      </c>
    </row>
    <row r="20" spans="1:17" x14ac:dyDescent="0.25">
      <c r="A20" s="22"/>
      <c r="B20" s="55"/>
      <c r="C20" s="3"/>
      <c r="D20" s="55"/>
      <c r="E20" s="18" t="e">
        <f t="shared" si="0"/>
        <v>#VALUE!</v>
      </c>
      <c r="F20" s="18" t="str">
        <f t="shared" si="1"/>
        <v/>
      </c>
      <c r="G20" s="18" t="e">
        <f t="shared" si="3"/>
        <v>#VALUE!</v>
      </c>
      <c r="H20" s="18" t="e">
        <f t="shared" si="3"/>
        <v>#VALUE!</v>
      </c>
      <c r="I20" s="18" t="e">
        <f t="shared" si="3"/>
        <v>#VALUE!</v>
      </c>
      <c r="J20" s="18" t="e">
        <f t="shared" si="3"/>
        <v>#VALUE!</v>
      </c>
      <c r="K20" s="18" t="e">
        <f>VLOOKUP(F20,Q7数据库!C:G,2,0)</f>
        <v>#N/A</v>
      </c>
      <c r="L20" s="18" t="e">
        <f>VLOOKUP(F20,Q7数据库!C:G,3,0)</f>
        <v>#N/A</v>
      </c>
      <c r="M20" s="38" t="e">
        <f>VLOOKUP(G20,Q7数据库!H:I,2,0)</f>
        <v>#VALUE!</v>
      </c>
      <c r="N20" s="38" t="e">
        <f>VLOOKUP(H20,Q7数据库!H:I,2,0)</f>
        <v>#VALUE!</v>
      </c>
      <c r="O20" s="18" t="e" cm="1">
        <f t="array" ref="O20">_xlfn.IFS(E20=1,((I20+2*J20+2*N20/2+2*150)/1000)*C20,E20=2,((I20+J20+N20/2+150)/1000)*C20,E20=3,((I20+50+M20/2+2*J20+2*N20/2+2*150)/1000)*C20,E20=4,((I20+50+J20+N20/2+150)/1000)*C20,E20=5,((I20+50+J20+N20/2+150)/1000)*C20)</f>
        <v>#VALUE!</v>
      </c>
      <c r="P20" s="18" t="e">
        <f>VLOOKUP(F20,Q7数据库!C:G,4,0)</f>
        <v>#N/A</v>
      </c>
      <c r="Q20" s="18" t="e">
        <f>VLOOKUP(F20,Q7数据库!C:G,5,0)</f>
        <v>#N/A</v>
      </c>
    </row>
    <row r="21" spans="1:17" x14ac:dyDescent="0.25">
      <c r="A21" s="22"/>
      <c r="B21" s="55"/>
      <c r="C21" s="3"/>
      <c r="D21" s="55"/>
      <c r="E21" s="18" t="e">
        <f t="shared" si="0"/>
        <v>#VALUE!</v>
      </c>
      <c r="F21" s="18" t="str">
        <f t="shared" si="1"/>
        <v/>
      </c>
      <c r="G21" s="18" t="e">
        <f t="shared" si="3"/>
        <v>#VALUE!</v>
      </c>
      <c r="H21" s="18" t="e">
        <f t="shared" si="3"/>
        <v>#VALUE!</v>
      </c>
      <c r="I21" s="18" t="e">
        <f t="shared" si="3"/>
        <v>#VALUE!</v>
      </c>
      <c r="J21" s="18" t="e">
        <f t="shared" si="3"/>
        <v>#VALUE!</v>
      </c>
      <c r="K21" s="18" t="e">
        <f>VLOOKUP(F21,Q7数据库!C:G,2,0)</f>
        <v>#N/A</v>
      </c>
      <c r="L21" s="18" t="e">
        <f>VLOOKUP(F21,Q7数据库!C:G,3,0)</f>
        <v>#N/A</v>
      </c>
      <c r="M21" s="38" t="e">
        <f>VLOOKUP(G21,Q7数据库!H:I,2,0)</f>
        <v>#VALUE!</v>
      </c>
      <c r="N21" s="38" t="e">
        <f>VLOOKUP(H21,Q7数据库!H:I,2,0)</f>
        <v>#VALUE!</v>
      </c>
      <c r="O21" s="18" t="e" cm="1">
        <f t="array" ref="O21">_xlfn.IFS(E21=1,((I21+2*J21+2*N21/2+2*150)/1000)*C21,E21=2,((I21+J21+N21/2+150)/1000)*C21,E21=3,((I21+50+M21/2+2*J21+2*N21/2+2*150)/1000)*C21,E21=4,((I21+50+J21+N21/2+150)/1000)*C21,E21=5,((I21+50+J21+N21/2+150)/1000)*C21)</f>
        <v>#VALUE!</v>
      </c>
      <c r="P21" s="18" t="e">
        <f>VLOOKUP(F21,Q7数据库!C:G,4,0)</f>
        <v>#N/A</v>
      </c>
      <c r="Q21" s="18" t="e">
        <f>VLOOKUP(F21,Q7数据库!C:G,5,0)</f>
        <v>#N/A</v>
      </c>
    </row>
    <row r="22" spans="1:17" x14ac:dyDescent="0.25">
      <c r="A22" s="22"/>
      <c r="B22" s="55"/>
      <c r="C22" s="3"/>
      <c r="D22" s="55"/>
      <c r="E22" s="18" t="e">
        <f t="shared" si="0"/>
        <v>#VALUE!</v>
      </c>
      <c r="F22" s="18" t="str">
        <f t="shared" si="1"/>
        <v/>
      </c>
      <c r="G22" s="18" t="e">
        <f t="shared" si="3"/>
        <v>#VALUE!</v>
      </c>
      <c r="H22" s="18" t="e">
        <f t="shared" si="3"/>
        <v>#VALUE!</v>
      </c>
      <c r="I22" s="18" t="e">
        <f t="shared" si="3"/>
        <v>#VALUE!</v>
      </c>
      <c r="J22" s="18" t="e">
        <f t="shared" si="3"/>
        <v>#VALUE!</v>
      </c>
      <c r="K22" s="18" t="e">
        <f>VLOOKUP(F22,Q7数据库!C:G,2,0)</f>
        <v>#N/A</v>
      </c>
      <c r="L22" s="18" t="e">
        <f>VLOOKUP(F22,Q7数据库!C:G,3,0)</f>
        <v>#N/A</v>
      </c>
      <c r="M22" s="38" t="e">
        <f>VLOOKUP(G22,Q7数据库!H:I,2,0)</f>
        <v>#VALUE!</v>
      </c>
      <c r="N22" s="38" t="e">
        <f>VLOOKUP(H22,Q7数据库!H:I,2,0)</f>
        <v>#VALUE!</v>
      </c>
      <c r="O22" s="18" t="e" cm="1">
        <f t="array" ref="O22">_xlfn.IFS(E22=1,((I22+2*J22+2*N22/2+2*150)/1000)*C22,E22=2,((I22+J22+N22/2+150)/1000)*C22,E22=3,((I22+50+M22/2+2*J22+2*N22/2+2*150)/1000)*C22,E22=4,((I22+50+J22+N22/2+150)/1000)*C22,E22=5,((I22+50+J22+N22/2+150)/1000)*C22)</f>
        <v>#VALUE!</v>
      </c>
      <c r="P22" s="18" t="e">
        <f>VLOOKUP(F22,Q7数据库!C:G,4,0)</f>
        <v>#N/A</v>
      </c>
      <c r="Q22" s="18" t="e">
        <f>VLOOKUP(F22,Q7数据库!C:G,5,0)</f>
        <v>#N/A</v>
      </c>
    </row>
    <row r="23" spans="1:17" x14ac:dyDescent="0.25">
      <c r="A23" s="22"/>
      <c r="B23" s="55"/>
      <c r="C23" s="3"/>
      <c r="D23" s="55"/>
      <c r="E23" s="18" t="e">
        <f t="shared" si="0"/>
        <v>#VALUE!</v>
      </c>
      <c r="F23" s="18" t="str">
        <f t="shared" si="1"/>
        <v/>
      </c>
      <c r="G23" s="18" t="e">
        <f t="shared" si="3"/>
        <v>#VALUE!</v>
      </c>
      <c r="H23" s="18" t="e">
        <f t="shared" si="3"/>
        <v>#VALUE!</v>
      </c>
      <c r="I23" s="18" t="e">
        <f t="shared" si="3"/>
        <v>#VALUE!</v>
      </c>
      <c r="J23" s="18" t="e">
        <f t="shared" si="3"/>
        <v>#VALUE!</v>
      </c>
      <c r="K23" s="18" t="e">
        <f>VLOOKUP(F23,Q7数据库!C:G,2,0)</f>
        <v>#N/A</v>
      </c>
      <c r="L23" s="18" t="e">
        <f>VLOOKUP(F23,Q7数据库!C:G,3,0)</f>
        <v>#N/A</v>
      </c>
      <c r="M23" s="38" t="e">
        <f>VLOOKUP(G23,Q7数据库!H:I,2,0)</f>
        <v>#VALUE!</v>
      </c>
      <c r="N23" s="38" t="e">
        <f>VLOOKUP(H23,Q7数据库!H:I,2,0)</f>
        <v>#VALUE!</v>
      </c>
      <c r="O23" s="18" t="e" cm="1">
        <f t="array" ref="O23">_xlfn.IFS(E23=1,((I23+2*J23+2*N23/2+2*150)/1000)*C23,E23=2,((I23+J23+N23/2+150)/1000)*C23,E23=3,((I23+50+M23/2+2*J23+2*N23/2+2*150)/1000)*C23,E23=4,((I23+50+J23+N23/2+150)/1000)*C23,E23=5,((I23+50+J23+N23/2+150)/1000)*C23)</f>
        <v>#VALUE!</v>
      </c>
      <c r="P23" s="18" t="e">
        <f>VLOOKUP(F23,Q7数据库!C:G,4,0)</f>
        <v>#N/A</v>
      </c>
      <c r="Q23" s="18" t="e">
        <f>VLOOKUP(F23,Q7数据库!C:G,5,0)</f>
        <v>#N/A</v>
      </c>
    </row>
    <row r="24" spans="1:17" x14ac:dyDescent="0.25">
      <c r="A24" s="22"/>
      <c r="B24" s="55"/>
      <c r="C24" s="3"/>
      <c r="D24" s="55"/>
      <c r="E24" s="18" t="e">
        <f t="shared" si="0"/>
        <v>#VALUE!</v>
      </c>
      <c r="F24" s="18" t="str">
        <f t="shared" si="1"/>
        <v/>
      </c>
      <c r="G24" s="18" t="e">
        <f t="shared" si="3"/>
        <v>#VALUE!</v>
      </c>
      <c r="H24" s="18" t="e">
        <f t="shared" si="3"/>
        <v>#VALUE!</v>
      </c>
      <c r="I24" s="18" t="e">
        <f t="shared" si="3"/>
        <v>#VALUE!</v>
      </c>
      <c r="J24" s="18" t="e">
        <f t="shared" si="3"/>
        <v>#VALUE!</v>
      </c>
      <c r="K24" s="18" t="e">
        <f>VLOOKUP(F24,Q7数据库!C:G,2,0)</f>
        <v>#N/A</v>
      </c>
      <c r="L24" s="18" t="e">
        <f>VLOOKUP(F24,Q7数据库!C:G,3,0)</f>
        <v>#N/A</v>
      </c>
      <c r="M24" s="38" t="e">
        <f>VLOOKUP(G24,Q7数据库!H:I,2,0)</f>
        <v>#VALUE!</v>
      </c>
      <c r="N24" s="38" t="e">
        <f>VLOOKUP(H24,Q7数据库!H:I,2,0)</f>
        <v>#VALUE!</v>
      </c>
      <c r="O24" s="18" t="e" cm="1">
        <f t="array" ref="O24">_xlfn.IFS(E24=1,((I24+2*J24+2*N24/2+2*150)/1000)*C24,E24=2,((I24+J24+N24/2+150)/1000)*C24,E24=3,((I24+50+M24/2+2*J24+2*N24/2+2*150)/1000)*C24,E24=4,((I24+50+J24+N24/2+150)/1000)*C24,E24=5,((I24+50+J24+N24/2+150)/1000)*C24)</f>
        <v>#VALUE!</v>
      </c>
      <c r="P24" s="18" t="e">
        <f>VLOOKUP(F24,Q7数据库!C:G,4,0)</f>
        <v>#N/A</v>
      </c>
      <c r="Q24" s="18" t="e">
        <f>VLOOKUP(F24,Q7数据库!C:G,5,0)</f>
        <v>#N/A</v>
      </c>
    </row>
    <row r="25" spans="1:17" x14ac:dyDescent="0.25">
      <c r="A25" s="22"/>
      <c r="B25" s="55"/>
      <c r="C25" s="3"/>
      <c r="D25" s="55"/>
      <c r="E25" s="18" t="e">
        <f t="shared" si="0"/>
        <v>#VALUE!</v>
      </c>
      <c r="F25" s="18" t="str">
        <f t="shared" si="1"/>
        <v/>
      </c>
      <c r="G25" s="18" t="e">
        <f t="shared" si="3"/>
        <v>#VALUE!</v>
      </c>
      <c r="H25" s="18" t="e">
        <f t="shared" si="3"/>
        <v>#VALUE!</v>
      </c>
      <c r="I25" s="18" t="e">
        <f t="shared" si="3"/>
        <v>#VALUE!</v>
      </c>
      <c r="J25" s="18" t="e">
        <f t="shared" si="3"/>
        <v>#VALUE!</v>
      </c>
      <c r="K25" s="18" t="e">
        <f>VLOOKUP(F25,Q7数据库!C:G,2,0)</f>
        <v>#N/A</v>
      </c>
      <c r="L25" s="18" t="e">
        <f>VLOOKUP(F25,Q7数据库!C:G,3,0)</f>
        <v>#N/A</v>
      </c>
      <c r="M25" s="38" t="e">
        <f>VLOOKUP(G25,Q7数据库!H:I,2,0)</f>
        <v>#VALUE!</v>
      </c>
      <c r="N25" s="38" t="e">
        <f>VLOOKUP(H25,Q7数据库!H:I,2,0)</f>
        <v>#VALUE!</v>
      </c>
      <c r="O25" s="18" t="e" cm="1">
        <f t="array" ref="O25">_xlfn.IFS(E25=1,((I25+2*J25+2*N25/2+2*150)/1000)*C25,E25=2,((I25+J25+N25/2+150)/1000)*C25,E25=3,((I25+50+M25/2+2*J25+2*N25/2+2*150)/1000)*C25,E25=4,((I25+50+J25+N25/2+150)/1000)*C25,E25=5,((I25+50+J25+N25/2+150)/1000)*C25)</f>
        <v>#VALUE!</v>
      </c>
      <c r="P25" s="18" t="e">
        <f>VLOOKUP(F25,Q7数据库!C:G,4,0)</f>
        <v>#N/A</v>
      </c>
      <c r="Q25" s="18" t="e">
        <f>VLOOKUP(F25,Q7数据库!C:G,5,0)</f>
        <v>#N/A</v>
      </c>
    </row>
    <row r="26" spans="1:17" x14ac:dyDescent="0.25">
      <c r="A26" s="22"/>
      <c r="B26" s="55"/>
      <c r="C26" s="3"/>
      <c r="D26" s="55"/>
      <c r="E26" s="18" t="e">
        <f t="shared" si="0"/>
        <v>#VALUE!</v>
      </c>
      <c r="F26" s="18" t="str">
        <f t="shared" si="1"/>
        <v/>
      </c>
      <c r="G26" s="18" t="e">
        <f t="shared" si="3"/>
        <v>#VALUE!</v>
      </c>
      <c r="H26" s="18" t="e">
        <f t="shared" si="3"/>
        <v>#VALUE!</v>
      </c>
      <c r="I26" s="18" t="e">
        <f t="shared" si="3"/>
        <v>#VALUE!</v>
      </c>
      <c r="J26" s="18" t="e">
        <f t="shared" si="3"/>
        <v>#VALUE!</v>
      </c>
      <c r="K26" s="18" t="e">
        <f>VLOOKUP(F26,Q7数据库!C:G,2,0)</f>
        <v>#N/A</v>
      </c>
      <c r="L26" s="18" t="e">
        <f>VLOOKUP(F26,Q7数据库!C:G,3,0)</f>
        <v>#N/A</v>
      </c>
      <c r="M26" s="38" t="e">
        <f>VLOOKUP(G26,Q7数据库!H:I,2,0)</f>
        <v>#VALUE!</v>
      </c>
      <c r="N26" s="38" t="e">
        <f>VLOOKUP(H26,Q7数据库!H:I,2,0)</f>
        <v>#VALUE!</v>
      </c>
      <c r="O26" s="18" t="e" cm="1">
        <f t="array" ref="O26">_xlfn.IFS(E26=1,((I26+2*J26+2*N26/2+2*150)/1000)*C26,E26=2,((I26+J26+N26/2+150)/1000)*C26,E26=3,((I26+50+M26/2+2*J26+2*N26/2+2*150)/1000)*C26,E26=4,((I26+50+J26+N26/2+150)/1000)*C26,E26=5,((I26+50+J26+N26/2+150)/1000)*C26)</f>
        <v>#VALUE!</v>
      </c>
      <c r="P26" s="18" t="e">
        <f>VLOOKUP(F26,Q7数据库!C:G,4,0)</f>
        <v>#N/A</v>
      </c>
      <c r="Q26" s="18" t="e">
        <f>VLOOKUP(F26,Q7数据库!C:G,5,0)</f>
        <v>#N/A</v>
      </c>
    </row>
    <row r="27" spans="1:17" x14ac:dyDescent="0.25">
      <c r="A27" s="22"/>
      <c r="B27" s="55"/>
      <c r="C27" s="3"/>
      <c r="D27" s="55"/>
      <c r="E27" s="18" t="e">
        <f t="shared" si="0"/>
        <v>#VALUE!</v>
      </c>
      <c r="F27" s="18" t="str">
        <f t="shared" si="1"/>
        <v/>
      </c>
      <c r="G27" s="18" t="e">
        <f t="shared" si="3"/>
        <v>#VALUE!</v>
      </c>
      <c r="H27" s="18" t="e">
        <f t="shared" si="3"/>
        <v>#VALUE!</v>
      </c>
      <c r="I27" s="18" t="e">
        <f t="shared" si="3"/>
        <v>#VALUE!</v>
      </c>
      <c r="J27" s="18" t="e">
        <f t="shared" si="3"/>
        <v>#VALUE!</v>
      </c>
      <c r="K27" s="18" t="e">
        <f>VLOOKUP(F27,Q7数据库!C:G,2,0)</f>
        <v>#N/A</v>
      </c>
      <c r="L27" s="18" t="e">
        <f>VLOOKUP(F27,Q7数据库!C:G,3,0)</f>
        <v>#N/A</v>
      </c>
      <c r="M27" s="38" t="e">
        <f>VLOOKUP(G27,Q7数据库!H:I,2,0)</f>
        <v>#VALUE!</v>
      </c>
      <c r="N27" s="38" t="e">
        <f>VLOOKUP(H27,Q7数据库!H:I,2,0)</f>
        <v>#VALUE!</v>
      </c>
      <c r="O27" s="18" t="e" cm="1">
        <f t="array" ref="O27">_xlfn.IFS(E27=1,((I27+2*J27+2*N27/2+2*150)/1000)*C27,E27=2,((I27+J27+N27/2+150)/1000)*C27,E27=3,((I27+50+M27/2+2*J27+2*N27/2+2*150)/1000)*C27,E27=4,((I27+50+J27+N27/2+150)/1000)*C27,E27=5,((I27+50+J27+N27/2+150)/1000)*C27)</f>
        <v>#VALUE!</v>
      </c>
      <c r="P27" s="18" t="e">
        <f>VLOOKUP(F27,Q7数据库!C:G,4,0)</f>
        <v>#N/A</v>
      </c>
      <c r="Q27" s="18" t="e">
        <f>VLOOKUP(F27,Q7数据库!C:G,5,0)</f>
        <v>#N/A</v>
      </c>
    </row>
    <row r="28" spans="1:17" x14ac:dyDescent="0.25">
      <c r="A28" s="22"/>
      <c r="B28" s="55"/>
      <c r="C28" s="3"/>
      <c r="D28" s="55"/>
      <c r="E28" s="18" t="e">
        <f t="shared" si="0"/>
        <v>#VALUE!</v>
      </c>
      <c r="F28" s="18" t="str">
        <f t="shared" si="1"/>
        <v/>
      </c>
      <c r="G28" s="18" t="e">
        <f t="shared" si="3"/>
        <v>#VALUE!</v>
      </c>
      <c r="H28" s="18" t="e">
        <f t="shared" si="3"/>
        <v>#VALUE!</v>
      </c>
      <c r="I28" s="18" t="e">
        <f t="shared" si="3"/>
        <v>#VALUE!</v>
      </c>
      <c r="J28" s="18" t="e">
        <f t="shared" si="3"/>
        <v>#VALUE!</v>
      </c>
      <c r="K28" s="18" t="e">
        <f>VLOOKUP(F28,Q7数据库!C:G,2,0)</f>
        <v>#N/A</v>
      </c>
      <c r="L28" s="18" t="e">
        <f>VLOOKUP(F28,Q7数据库!C:G,3,0)</f>
        <v>#N/A</v>
      </c>
      <c r="M28" s="38" t="e">
        <f>VLOOKUP(G28,Q7数据库!H:I,2,0)</f>
        <v>#VALUE!</v>
      </c>
      <c r="N28" s="38" t="e">
        <f>VLOOKUP(H28,Q7数据库!H:I,2,0)</f>
        <v>#VALUE!</v>
      </c>
      <c r="O28" s="18" t="e" cm="1">
        <f t="array" ref="O28">_xlfn.IFS(E28=1,((I28+2*J28+2*N28/2+2*150)/1000)*C28,E28=2,((I28+J28+N28/2+150)/1000)*C28,E28=3,((I28+50+M28/2+2*J28+2*N28/2+2*150)/1000)*C28,E28=4,((I28+50+J28+N28/2+150)/1000)*C28,E28=5,((I28+50+J28+N28/2+150)/1000)*C28)</f>
        <v>#VALUE!</v>
      </c>
      <c r="P28" s="18" t="e">
        <f>VLOOKUP(F28,Q7数据库!C:G,4,0)</f>
        <v>#N/A</v>
      </c>
      <c r="Q28" s="18" t="e">
        <f>VLOOKUP(F28,Q7数据库!C:G,5,0)</f>
        <v>#N/A</v>
      </c>
    </row>
    <row r="29" spans="1:17" x14ac:dyDescent="0.25">
      <c r="A29" s="22"/>
      <c r="B29" s="55"/>
      <c r="C29" s="3"/>
      <c r="D29" s="55"/>
      <c r="E29" s="18" t="e">
        <f t="shared" si="0"/>
        <v>#VALUE!</v>
      </c>
      <c r="F29" s="18" t="str">
        <f t="shared" si="1"/>
        <v/>
      </c>
      <c r="G29" s="18" t="e">
        <f t="shared" si="3"/>
        <v>#VALUE!</v>
      </c>
      <c r="H29" s="18" t="e">
        <f t="shared" si="3"/>
        <v>#VALUE!</v>
      </c>
      <c r="I29" s="18" t="e">
        <f t="shared" si="3"/>
        <v>#VALUE!</v>
      </c>
      <c r="J29" s="18" t="e">
        <f t="shared" si="3"/>
        <v>#VALUE!</v>
      </c>
      <c r="K29" s="18" t="e">
        <f>VLOOKUP(F29,Q7数据库!C:G,2,0)</f>
        <v>#N/A</v>
      </c>
      <c r="L29" s="18" t="e">
        <f>VLOOKUP(F29,Q7数据库!C:G,3,0)</f>
        <v>#N/A</v>
      </c>
      <c r="M29" s="38" t="e">
        <f>VLOOKUP(G29,Q7数据库!H:I,2,0)</f>
        <v>#VALUE!</v>
      </c>
      <c r="N29" s="38" t="e">
        <f>VLOOKUP(H29,Q7数据库!H:I,2,0)</f>
        <v>#VALUE!</v>
      </c>
      <c r="O29" s="18" t="e" cm="1">
        <f t="array" ref="O29">_xlfn.IFS(E29=1,((I29+2*J29+2*N29/2+2*150)/1000)*C29,E29=2,((I29+J29+N29/2+150)/1000)*C29,E29=3,((I29+50+M29/2+2*J29+2*N29/2+2*150)/1000)*C29,E29=4,((I29+50+J29+N29/2+150)/1000)*C29,E29=5,((I29+50+J29+N29/2+150)/1000)*C29)</f>
        <v>#VALUE!</v>
      </c>
      <c r="P29" s="18" t="e">
        <f>VLOOKUP(F29,Q7数据库!C:G,4,0)</f>
        <v>#N/A</v>
      </c>
      <c r="Q29" s="18" t="e">
        <f>VLOOKUP(F29,Q7数据库!C:G,5,0)</f>
        <v>#N/A</v>
      </c>
    </row>
    <row r="30" spans="1:17" x14ac:dyDescent="0.25">
      <c r="A30" s="22"/>
      <c r="B30" s="55"/>
      <c r="C30" s="3"/>
      <c r="D30" s="55"/>
      <c r="E30" s="18" t="e">
        <f t="shared" si="0"/>
        <v>#VALUE!</v>
      </c>
      <c r="F30" s="18" t="str">
        <f t="shared" si="1"/>
        <v/>
      </c>
      <c r="G30" s="18" t="e">
        <f t="shared" si="3"/>
        <v>#VALUE!</v>
      </c>
      <c r="H30" s="18" t="e">
        <f t="shared" si="3"/>
        <v>#VALUE!</v>
      </c>
      <c r="I30" s="18" t="e">
        <f t="shared" si="3"/>
        <v>#VALUE!</v>
      </c>
      <c r="J30" s="18" t="e">
        <f t="shared" si="3"/>
        <v>#VALUE!</v>
      </c>
      <c r="K30" s="18" t="e">
        <f>VLOOKUP(F30,Q7数据库!C:G,2,0)</f>
        <v>#N/A</v>
      </c>
      <c r="L30" s="18" t="e">
        <f>VLOOKUP(F30,Q7数据库!C:G,3,0)</f>
        <v>#N/A</v>
      </c>
      <c r="M30" s="38" t="e">
        <f>VLOOKUP(G30,Q7数据库!H:I,2,0)</f>
        <v>#VALUE!</v>
      </c>
      <c r="N30" s="38" t="e">
        <f>VLOOKUP(H30,Q7数据库!H:I,2,0)</f>
        <v>#VALUE!</v>
      </c>
      <c r="O30" s="18" t="e" cm="1">
        <f t="array" ref="O30">_xlfn.IFS(E30=1,((I30+2*J30+2*N30/2+2*150)/1000)*C30,E30=2,((I30+J30+N30/2+150)/1000)*C30,E30=3,((I30+50+M30/2+2*J30+2*N30/2+2*150)/1000)*C30,E30=4,((I30+50+J30+N30/2+150)/1000)*C30,E30=5,((I30+50+J30+N30/2+150)/1000)*C30)</f>
        <v>#VALUE!</v>
      </c>
      <c r="P30" s="18" t="e">
        <f>VLOOKUP(F30,Q7数据库!C:G,4,0)</f>
        <v>#N/A</v>
      </c>
      <c r="Q30" s="18" t="e">
        <f>VLOOKUP(F30,Q7数据库!C:G,5,0)</f>
        <v>#N/A</v>
      </c>
    </row>
    <row r="31" spans="1:17" x14ac:dyDescent="0.25">
      <c r="A31" s="22"/>
      <c r="B31" s="55"/>
      <c r="C31" s="3"/>
      <c r="D31" s="55"/>
      <c r="E31" s="18" t="e">
        <f t="shared" si="0"/>
        <v>#VALUE!</v>
      </c>
      <c r="F31" s="18" t="str">
        <f t="shared" si="1"/>
        <v/>
      </c>
      <c r="G31" s="18" t="e">
        <f t="shared" si="3"/>
        <v>#VALUE!</v>
      </c>
      <c r="H31" s="18" t="e">
        <f t="shared" si="3"/>
        <v>#VALUE!</v>
      </c>
      <c r="I31" s="18" t="e">
        <f t="shared" si="3"/>
        <v>#VALUE!</v>
      </c>
      <c r="J31" s="18" t="e">
        <f t="shared" si="3"/>
        <v>#VALUE!</v>
      </c>
      <c r="K31" s="18" t="e">
        <f>VLOOKUP(F31,Q7数据库!C:G,2,0)</f>
        <v>#N/A</v>
      </c>
      <c r="L31" s="18" t="e">
        <f>VLOOKUP(F31,Q7数据库!C:G,3,0)</f>
        <v>#N/A</v>
      </c>
      <c r="M31" s="38" t="e">
        <f>VLOOKUP(G31,Q7数据库!H:I,2,0)</f>
        <v>#VALUE!</v>
      </c>
      <c r="N31" s="38" t="e">
        <f>VLOOKUP(H31,Q7数据库!H:I,2,0)</f>
        <v>#VALUE!</v>
      </c>
      <c r="O31" s="18" t="e" cm="1">
        <f t="array" ref="O31">_xlfn.IFS(E31=1,((I31+2*J31+2*N31/2+2*150)/1000)*C31,E31=2,((I31+J31+N31/2+150)/1000)*C31,E31=3,((I31+50+M31/2+2*J31+2*N31/2+2*150)/1000)*C31,E31=4,((I31+50+J31+N31/2+150)/1000)*C31,E31=5,((I31+50+J31+N31/2+150)/1000)*C31)</f>
        <v>#VALUE!</v>
      </c>
      <c r="P31" s="18" t="e">
        <f>VLOOKUP(F31,Q7数据库!C:G,4,0)</f>
        <v>#N/A</v>
      </c>
      <c r="Q31" s="18" t="e">
        <f>VLOOKUP(F31,Q7数据库!C:G,5,0)</f>
        <v>#N/A</v>
      </c>
    </row>
    <row r="32" spans="1:17" x14ac:dyDescent="0.25">
      <c r="A32" s="22"/>
      <c r="B32" s="55"/>
      <c r="C32" s="3"/>
      <c r="D32" s="55"/>
      <c r="E32" s="18" t="e">
        <f t="shared" si="0"/>
        <v>#VALUE!</v>
      </c>
      <c r="F32" s="18" t="str">
        <f t="shared" si="1"/>
        <v/>
      </c>
      <c r="G32" s="18" t="e">
        <f t="shared" si="3"/>
        <v>#VALUE!</v>
      </c>
      <c r="H32" s="18" t="e">
        <f t="shared" si="3"/>
        <v>#VALUE!</v>
      </c>
      <c r="I32" s="18" t="e">
        <f t="shared" si="3"/>
        <v>#VALUE!</v>
      </c>
      <c r="J32" s="18" t="e">
        <f t="shared" si="3"/>
        <v>#VALUE!</v>
      </c>
      <c r="K32" s="18" t="e">
        <f>VLOOKUP(F32,Q7数据库!C:G,2,0)</f>
        <v>#N/A</v>
      </c>
      <c r="L32" s="18" t="e">
        <f>VLOOKUP(F32,Q7数据库!C:G,3,0)</f>
        <v>#N/A</v>
      </c>
      <c r="M32" s="38" t="e">
        <f>VLOOKUP(G32,Q7数据库!H:I,2,0)</f>
        <v>#VALUE!</v>
      </c>
      <c r="N32" s="38" t="e">
        <f>VLOOKUP(H32,Q7数据库!H:I,2,0)</f>
        <v>#VALUE!</v>
      </c>
      <c r="O32" s="18" t="e" cm="1">
        <f t="array" ref="O32">_xlfn.IFS(E32=1,((I32+2*J32+2*N32/2+2*150)/1000)*C32,E32=2,((I32+J32+N32/2+150)/1000)*C32,E32=3,((I32+50+M32/2+2*J32+2*N32/2+2*150)/1000)*C32,E32=4,((I32+50+J32+N32/2+150)/1000)*C32,E32=5,((I32+50+J32+N32/2+150)/1000)*C32)</f>
        <v>#VALUE!</v>
      </c>
      <c r="P32" s="18" t="e">
        <f>VLOOKUP(F32,Q7数据库!C:G,4,0)</f>
        <v>#N/A</v>
      </c>
      <c r="Q32" s="18" t="e">
        <f>VLOOKUP(F32,Q7数据库!C:G,5,0)</f>
        <v>#N/A</v>
      </c>
    </row>
    <row r="33" spans="1:17" x14ac:dyDescent="0.25">
      <c r="A33" s="22"/>
      <c r="B33" s="55"/>
      <c r="C33" s="3"/>
      <c r="D33" s="55"/>
      <c r="E33" s="18" t="e">
        <f t="shared" si="0"/>
        <v>#VALUE!</v>
      </c>
      <c r="F33" s="18" t="str">
        <f t="shared" si="1"/>
        <v/>
      </c>
      <c r="G33" s="18" t="e">
        <f t="shared" si="3"/>
        <v>#VALUE!</v>
      </c>
      <c r="H33" s="18" t="e">
        <f t="shared" si="3"/>
        <v>#VALUE!</v>
      </c>
      <c r="I33" s="18" t="e">
        <f t="shared" si="3"/>
        <v>#VALUE!</v>
      </c>
      <c r="J33" s="18" t="e">
        <f t="shared" si="3"/>
        <v>#VALUE!</v>
      </c>
      <c r="K33" s="18" t="e">
        <f>VLOOKUP(F33,Q7数据库!C:G,2,0)</f>
        <v>#N/A</v>
      </c>
      <c r="L33" s="18" t="e">
        <f>VLOOKUP(F33,Q7数据库!C:G,3,0)</f>
        <v>#N/A</v>
      </c>
      <c r="M33" s="38" t="e">
        <f>VLOOKUP(G33,Q7数据库!H:I,2,0)</f>
        <v>#VALUE!</v>
      </c>
      <c r="N33" s="38" t="e">
        <f>VLOOKUP(H33,Q7数据库!H:I,2,0)</f>
        <v>#VALUE!</v>
      </c>
      <c r="O33" s="18" t="e" cm="1">
        <f t="array" ref="O33">_xlfn.IFS(E33=1,((I33+2*J33+2*N33/2+2*150)/1000)*C33,E33=2,((I33+J33+N33/2+150)/1000)*C33,E33=3,((I33+50+M33/2+2*J33+2*N33/2+2*150)/1000)*C33,E33=4,((I33+50+J33+N33/2+150)/1000)*C33,E33=5,((I33+50+J33+N33/2+150)/1000)*C33)</f>
        <v>#VALUE!</v>
      </c>
      <c r="P33" s="18" t="e">
        <f>VLOOKUP(F33,Q7数据库!C:G,4,0)</f>
        <v>#N/A</v>
      </c>
      <c r="Q33" s="18" t="e">
        <f>VLOOKUP(F33,Q7数据库!C:G,5,0)</f>
        <v>#N/A</v>
      </c>
    </row>
    <row r="34" spans="1:17" x14ac:dyDescent="0.25">
      <c r="A34" s="22"/>
      <c r="B34" s="55"/>
      <c r="C34" s="3"/>
      <c r="D34" s="55"/>
      <c r="E34" s="18" t="e">
        <f t="shared" si="0"/>
        <v>#VALUE!</v>
      </c>
      <c r="F34" s="18" t="str">
        <f t="shared" si="1"/>
        <v/>
      </c>
      <c r="G34" s="18" t="e">
        <f t="shared" si="3"/>
        <v>#VALUE!</v>
      </c>
      <c r="H34" s="18" t="e">
        <f t="shared" si="3"/>
        <v>#VALUE!</v>
      </c>
      <c r="I34" s="18" t="e">
        <f t="shared" si="3"/>
        <v>#VALUE!</v>
      </c>
      <c r="J34" s="18" t="e">
        <f t="shared" si="3"/>
        <v>#VALUE!</v>
      </c>
      <c r="K34" s="18" t="e">
        <f>VLOOKUP(F34,Q7数据库!C:G,2,0)</f>
        <v>#N/A</v>
      </c>
      <c r="L34" s="18" t="e">
        <f>VLOOKUP(F34,Q7数据库!C:G,3,0)</f>
        <v>#N/A</v>
      </c>
      <c r="M34" s="38" t="e">
        <f>VLOOKUP(G34,Q7数据库!H:I,2,0)</f>
        <v>#VALUE!</v>
      </c>
      <c r="N34" s="38" t="e">
        <f>VLOOKUP(H34,Q7数据库!H:I,2,0)</f>
        <v>#VALUE!</v>
      </c>
      <c r="O34" s="18" t="e" cm="1">
        <f t="array" ref="O34">_xlfn.IFS(E34=1,((I34+2*J34+2*N34/2+2*150)/1000)*C34,E34=2,((I34+J34+N34/2+150)/1000)*C34,E34=3,((I34+50+M34/2+2*J34+2*N34/2+2*150)/1000)*C34,E34=4,((I34+50+J34+N34/2+150)/1000)*C34,E34=5,((I34+50+J34+N34/2+150)/1000)*C34)</f>
        <v>#VALUE!</v>
      </c>
      <c r="P34" s="18" t="e">
        <f>VLOOKUP(F34,Q7数据库!C:G,4,0)</f>
        <v>#N/A</v>
      </c>
      <c r="Q34" s="18" t="e">
        <f>VLOOKUP(F34,Q7数据库!C:G,5,0)</f>
        <v>#N/A</v>
      </c>
    </row>
    <row r="35" spans="1:17" x14ac:dyDescent="0.25">
      <c r="A35" s="22"/>
      <c r="B35" s="55"/>
      <c r="C35" s="3"/>
      <c r="D35" s="55"/>
      <c r="E35" s="18" t="e">
        <f t="shared" si="0"/>
        <v>#VALUE!</v>
      </c>
      <c r="F35" s="18" t="str">
        <f t="shared" si="1"/>
        <v/>
      </c>
      <c r="G35" s="18" t="e">
        <f t="shared" si="3"/>
        <v>#VALUE!</v>
      </c>
      <c r="H35" s="18" t="e">
        <f t="shared" si="3"/>
        <v>#VALUE!</v>
      </c>
      <c r="I35" s="18" t="e">
        <f t="shared" si="3"/>
        <v>#VALUE!</v>
      </c>
      <c r="J35" s="18" t="e">
        <f t="shared" si="3"/>
        <v>#VALUE!</v>
      </c>
      <c r="K35" s="18" t="e">
        <f>VLOOKUP(F35,Q7数据库!C:G,2,0)</f>
        <v>#N/A</v>
      </c>
      <c r="L35" s="18" t="e">
        <f>VLOOKUP(F35,Q7数据库!C:G,3,0)</f>
        <v>#N/A</v>
      </c>
      <c r="M35" s="38" t="e">
        <f>VLOOKUP(G35,Q7数据库!H:I,2,0)</f>
        <v>#VALUE!</v>
      </c>
      <c r="N35" s="38" t="e">
        <f>VLOOKUP(H35,Q7数据库!H:I,2,0)</f>
        <v>#VALUE!</v>
      </c>
      <c r="O35" s="18" t="e" cm="1">
        <f t="array" ref="O35">_xlfn.IFS(E35=1,((I35+2*J35+2*N35/2+2*150)/1000)*C35,E35=2,((I35+J35+N35/2+150)/1000)*C35,E35=3,((I35+50+M35/2+2*J35+2*N35/2+2*150)/1000)*C35,E35=4,((I35+50+J35+N35/2+150)/1000)*C35,E35=5,((I35+50+J35+N35/2+150)/1000)*C35)</f>
        <v>#VALUE!</v>
      </c>
      <c r="P35" s="18" t="e">
        <f>VLOOKUP(F35,Q7数据库!C:G,4,0)</f>
        <v>#N/A</v>
      </c>
      <c r="Q35" s="18" t="e">
        <f>VLOOKUP(F35,Q7数据库!C:G,5,0)</f>
        <v>#N/A</v>
      </c>
    </row>
    <row r="36" spans="1:17" x14ac:dyDescent="0.25">
      <c r="A36" s="22"/>
      <c r="B36" s="55"/>
      <c r="C36" s="3"/>
      <c r="D36" s="55"/>
      <c r="E36" s="18" t="e">
        <f t="shared" si="0"/>
        <v>#VALUE!</v>
      </c>
      <c r="F36" s="18" t="str">
        <f t="shared" si="1"/>
        <v/>
      </c>
      <c r="G36" s="18" t="e">
        <f t="shared" si="3"/>
        <v>#VALUE!</v>
      </c>
      <c r="H36" s="18" t="e">
        <f t="shared" si="3"/>
        <v>#VALUE!</v>
      </c>
      <c r="I36" s="18" t="e">
        <f t="shared" si="3"/>
        <v>#VALUE!</v>
      </c>
      <c r="J36" s="18" t="e">
        <f t="shared" si="3"/>
        <v>#VALUE!</v>
      </c>
      <c r="K36" s="18" t="e">
        <f>VLOOKUP(F36,Q7数据库!C:G,2,0)</f>
        <v>#N/A</v>
      </c>
      <c r="L36" s="18" t="e">
        <f>VLOOKUP(F36,Q7数据库!C:G,3,0)</f>
        <v>#N/A</v>
      </c>
      <c r="M36" s="38" t="e">
        <f>VLOOKUP(G36,Q7数据库!H:I,2,0)</f>
        <v>#VALUE!</v>
      </c>
      <c r="N36" s="38" t="e">
        <f>VLOOKUP(H36,Q7数据库!H:I,2,0)</f>
        <v>#VALUE!</v>
      </c>
      <c r="O36" s="18" t="e" cm="1">
        <f t="array" ref="O36">_xlfn.IFS(E36=1,((I36+2*J36+2*N36/2+2*150)/1000)*C36,E36=2,((I36+J36+N36/2+150)/1000)*C36,E36=3,((I36+50+M36/2+2*J36+2*N36/2+2*150)/1000)*C36,E36=4,((I36+50+J36+N36/2+150)/1000)*C36,E36=5,((I36+50+J36+N36/2+150)/1000)*C36)</f>
        <v>#VALUE!</v>
      </c>
      <c r="P36" s="18" t="e">
        <f>VLOOKUP(F36,Q7数据库!C:G,4,0)</f>
        <v>#N/A</v>
      </c>
      <c r="Q36" s="18" t="e">
        <f>VLOOKUP(F36,Q7数据库!C:G,5,0)</f>
        <v>#N/A</v>
      </c>
    </row>
    <row r="37" spans="1:17" x14ac:dyDescent="0.25">
      <c r="A37" s="22"/>
      <c r="B37" s="55"/>
      <c r="C37" s="3"/>
      <c r="D37" s="55"/>
      <c r="E37" s="18" t="e">
        <f t="shared" si="0"/>
        <v>#VALUE!</v>
      </c>
      <c r="F37" s="18" t="str">
        <f t="shared" si="1"/>
        <v/>
      </c>
      <c r="G37" s="18" t="e">
        <f t="shared" si="3"/>
        <v>#VALUE!</v>
      </c>
      <c r="H37" s="18" t="e">
        <f t="shared" si="3"/>
        <v>#VALUE!</v>
      </c>
      <c r="I37" s="18" t="e">
        <f t="shared" si="3"/>
        <v>#VALUE!</v>
      </c>
      <c r="J37" s="18" t="e">
        <f t="shared" si="3"/>
        <v>#VALUE!</v>
      </c>
      <c r="K37" s="18" t="e">
        <f>VLOOKUP(F37,Q7数据库!C:G,2,0)</f>
        <v>#N/A</v>
      </c>
      <c r="L37" s="18" t="e">
        <f>VLOOKUP(F37,Q7数据库!C:G,3,0)</f>
        <v>#N/A</v>
      </c>
      <c r="M37" s="38" t="e">
        <f>VLOOKUP(G37,Q7数据库!H:I,2,0)</f>
        <v>#VALUE!</v>
      </c>
      <c r="N37" s="38" t="e">
        <f>VLOOKUP(H37,Q7数据库!H:I,2,0)</f>
        <v>#VALUE!</v>
      </c>
      <c r="O37" s="18" t="e" cm="1">
        <f t="array" ref="O37">_xlfn.IFS(E37=1,((I37+2*J37+2*N37/2+2*150)/1000)*C37,E37=2,((I37+J37+N37/2+150)/1000)*C37,E37=3,((I37+50+M37/2+2*J37+2*N37/2+2*150)/1000)*C37,E37=4,((I37+50+J37+N37/2+150)/1000)*C37,E37=5,((I37+50+J37+N37/2+150)/1000)*C37)</f>
        <v>#VALUE!</v>
      </c>
      <c r="P37" s="18" t="e">
        <f>VLOOKUP(F37,Q7数据库!C:G,4,0)</f>
        <v>#N/A</v>
      </c>
      <c r="Q37" s="18" t="e">
        <f>VLOOKUP(F37,Q7数据库!C:G,5,0)</f>
        <v>#N/A</v>
      </c>
    </row>
    <row r="38" spans="1:17" x14ac:dyDescent="0.25">
      <c r="A38" s="22"/>
      <c r="B38" s="55"/>
      <c r="C38" s="3"/>
      <c r="D38" s="55"/>
      <c r="E38" s="18" t="e">
        <f t="shared" si="0"/>
        <v>#VALUE!</v>
      </c>
      <c r="F38" s="18" t="str">
        <f t="shared" si="1"/>
        <v/>
      </c>
      <c r="G38" s="18" t="e">
        <f t="shared" si="3"/>
        <v>#VALUE!</v>
      </c>
      <c r="H38" s="18" t="e">
        <f t="shared" si="3"/>
        <v>#VALUE!</v>
      </c>
      <c r="I38" s="18" t="e">
        <f t="shared" si="3"/>
        <v>#VALUE!</v>
      </c>
      <c r="J38" s="18" t="e">
        <f t="shared" si="3"/>
        <v>#VALUE!</v>
      </c>
      <c r="K38" s="18" t="e">
        <f>VLOOKUP(F38,Q7数据库!C:G,2,0)</f>
        <v>#N/A</v>
      </c>
      <c r="L38" s="18" t="e">
        <f>VLOOKUP(F38,Q7数据库!C:G,3,0)</f>
        <v>#N/A</v>
      </c>
      <c r="M38" s="38" t="e">
        <f>VLOOKUP(G38,Q7数据库!H:I,2,0)</f>
        <v>#VALUE!</v>
      </c>
      <c r="N38" s="38" t="e">
        <f>VLOOKUP(H38,Q7数据库!H:I,2,0)</f>
        <v>#VALUE!</v>
      </c>
      <c r="O38" s="18" t="e" cm="1">
        <f t="array" ref="O38">_xlfn.IFS(E38=1,((I38+2*J38+2*N38/2+2*150)/1000)*C38,E38=2,((I38+J38+N38/2+150)/1000)*C38,E38=3,((I38+50+M38/2+2*J38+2*N38/2+2*150)/1000)*C38,E38=4,((I38+50+J38+N38/2+150)/1000)*C38,E38=5,((I38+50+J38+N38/2+150)/1000)*C38)</f>
        <v>#VALUE!</v>
      </c>
      <c r="P38" s="18" t="e">
        <f>VLOOKUP(F38,Q7数据库!C:G,4,0)</f>
        <v>#N/A</v>
      </c>
      <c r="Q38" s="18" t="e">
        <f>VLOOKUP(F38,Q7数据库!C:G,5,0)</f>
        <v>#N/A</v>
      </c>
    </row>
    <row r="39" spans="1:17" x14ac:dyDescent="0.25">
      <c r="A39" s="22"/>
      <c r="B39" s="55"/>
      <c r="C39" s="3"/>
      <c r="D39" s="55"/>
      <c r="E39" s="18" t="e">
        <f t="shared" ref="E39:E100" si="4">VALUE(TRIM(MID(SUBSTITUTE($B39,"-",REPT(" ",99)),COLUMN(B39)*99-98,99)))</f>
        <v>#VALUE!</v>
      </c>
      <c r="F39" s="18" t="str">
        <f t="shared" ref="F39:F100" si="5">TRIM(MID(SUBSTITUTE($B39,"-",REPT(" ",99)),COLUMN(C39)*99-98,99))</f>
        <v/>
      </c>
      <c r="G39" s="18" t="e">
        <f t="shared" ref="G39:G100" si="6">VALUE(TRIM(MID(SUBSTITUTE($B39,"-",REPT(" ",99)),COLUMN(D39)*99-98,99)))</f>
        <v>#VALUE!</v>
      </c>
      <c r="H39" s="18" t="e">
        <f t="shared" ref="H39:H100" si="7">VALUE(TRIM(MID(SUBSTITUTE($B39,"-",REPT(" ",99)),COLUMN(E39)*99-98,99)))</f>
        <v>#VALUE!</v>
      </c>
      <c r="I39" s="18" t="e">
        <f t="shared" ref="I39:I100" si="8">VALUE(TRIM(MID(SUBSTITUTE($B39,"-",REPT(" ",99)),COLUMN(F39)*99-98,99)))</f>
        <v>#VALUE!</v>
      </c>
      <c r="J39" s="18" t="e">
        <f t="shared" ref="J39:J100" si="9">VALUE(TRIM(MID(SUBSTITUTE($B39,"-",REPT(" ",99)),COLUMN(G39)*99-98,99)))</f>
        <v>#VALUE!</v>
      </c>
      <c r="K39" s="18" t="e">
        <f>VLOOKUP(F39,Q7数据库!C:G,2,0)</f>
        <v>#N/A</v>
      </c>
      <c r="L39" s="18" t="e">
        <f>VLOOKUP(F39,Q7数据库!C:G,3,0)</f>
        <v>#N/A</v>
      </c>
      <c r="M39" s="38" t="e">
        <f>VLOOKUP(G39,Q7数据库!H:I,2,0)</f>
        <v>#VALUE!</v>
      </c>
      <c r="N39" s="38" t="e">
        <f>VLOOKUP(H39,Q7数据库!H:I,2,0)</f>
        <v>#VALUE!</v>
      </c>
      <c r="O39" s="18" t="e" cm="1">
        <f t="array" ref="O39">_xlfn.IFS(E39=1,((I39+2*J39+2*N39/2+2*150)/1000)*C39,E39=2,((I39+J39+N39/2+150)/1000)*C39,E39=3,((I39+50+M39/2+2*J39+2*N39/2+2*150)/1000)*C39,E39=4,((I39+50+J39+N39/2+150)/1000)*C39,E39=5,((I39+50+J39+N39/2+150)/1000)*C39)</f>
        <v>#VALUE!</v>
      </c>
      <c r="P39" s="18" t="e">
        <f>VLOOKUP(F39,Q7数据库!C:G,4,0)</f>
        <v>#N/A</v>
      </c>
      <c r="Q39" s="18" t="e">
        <f>VLOOKUP(F39,Q7数据库!C:G,5,0)</f>
        <v>#N/A</v>
      </c>
    </row>
    <row r="40" spans="1:17" x14ac:dyDescent="0.25">
      <c r="A40" s="22"/>
      <c r="B40" s="55"/>
      <c r="C40" s="3"/>
      <c r="D40" s="55"/>
      <c r="E40" s="18" t="e">
        <f t="shared" si="4"/>
        <v>#VALUE!</v>
      </c>
      <c r="F40" s="18" t="str">
        <f t="shared" si="5"/>
        <v/>
      </c>
      <c r="G40" s="18" t="e">
        <f t="shared" si="6"/>
        <v>#VALUE!</v>
      </c>
      <c r="H40" s="18" t="e">
        <f t="shared" si="7"/>
        <v>#VALUE!</v>
      </c>
      <c r="I40" s="18" t="e">
        <f t="shared" si="8"/>
        <v>#VALUE!</v>
      </c>
      <c r="J40" s="18" t="e">
        <f t="shared" si="9"/>
        <v>#VALUE!</v>
      </c>
      <c r="K40" s="18" t="e">
        <f>VLOOKUP(F40,Q7数据库!C:G,2,0)</f>
        <v>#N/A</v>
      </c>
      <c r="L40" s="18" t="e">
        <f>VLOOKUP(F40,Q7数据库!C:G,3,0)</f>
        <v>#N/A</v>
      </c>
      <c r="M40" s="38" t="e">
        <f>VLOOKUP(G40,Q7数据库!H:I,2,0)</f>
        <v>#VALUE!</v>
      </c>
      <c r="N40" s="38" t="e">
        <f>VLOOKUP(H40,Q7数据库!H:I,2,0)</f>
        <v>#VALUE!</v>
      </c>
      <c r="O40" s="18" t="e" cm="1">
        <f t="array" ref="O40">_xlfn.IFS(E40=1,((I40+2*J40+2*N40/2+2*150)/1000)*C40,E40=2,((I40+J40+N40/2+150)/1000)*C40,E40=3,((I40+50+M40/2+2*J40+2*N40/2+2*150)/1000)*C40,E40=4,((I40+50+J40+N40/2+150)/1000)*C40,E40=5,((I40+50+J40+N40/2+150)/1000)*C40)</f>
        <v>#VALUE!</v>
      </c>
      <c r="P40" s="18" t="e">
        <f>VLOOKUP(F40,Q7数据库!C:G,4,0)</f>
        <v>#N/A</v>
      </c>
      <c r="Q40" s="18" t="e">
        <f>VLOOKUP(F40,Q7数据库!C:G,5,0)</f>
        <v>#N/A</v>
      </c>
    </row>
    <row r="41" spans="1:17" x14ac:dyDescent="0.25">
      <c r="A41" s="22"/>
      <c r="B41" s="55"/>
      <c r="C41" s="3"/>
      <c r="D41" s="55"/>
      <c r="E41" s="18" t="e">
        <f t="shared" si="4"/>
        <v>#VALUE!</v>
      </c>
      <c r="F41" s="18" t="str">
        <f t="shared" si="5"/>
        <v/>
      </c>
      <c r="G41" s="18" t="e">
        <f t="shared" si="6"/>
        <v>#VALUE!</v>
      </c>
      <c r="H41" s="18" t="e">
        <f t="shared" si="7"/>
        <v>#VALUE!</v>
      </c>
      <c r="I41" s="18" t="e">
        <f t="shared" si="8"/>
        <v>#VALUE!</v>
      </c>
      <c r="J41" s="18" t="e">
        <f t="shared" si="9"/>
        <v>#VALUE!</v>
      </c>
      <c r="K41" s="18" t="e">
        <f>VLOOKUP(F41,Q7数据库!C:G,2,0)</f>
        <v>#N/A</v>
      </c>
      <c r="L41" s="18" t="e">
        <f>VLOOKUP(F41,Q7数据库!C:G,3,0)</f>
        <v>#N/A</v>
      </c>
      <c r="M41" s="38" t="e">
        <f>VLOOKUP(G41,Q7数据库!H:I,2,0)</f>
        <v>#VALUE!</v>
      </c>
      <c r="N41" s="38" t="e">
        <f>VLOOKUP(H41,Q7数据库!H:I,2,0)</f>
        <v>#VALUE!</v>
      </c>
      <c r="O41" s="18" t="e" cm="1">
        <f t="array" ref="O41">_xlfn.IFS(E41=1,((I41+2*J41+2*N41/2+2*150)/1000)*C41,E41=2,((I41+J41+N41/2+150)/1000)*C41,E41=3,((I41+50+M41/2+2*J41+2*N41/2+2*150)/1000)*C41,E41=4,((I41+50+J41+N41/2+150)/1000)*C41,E41=5,((I41+50+J41+N41/2+150)/1000)*C41)</f>
        <v>#VALUE!</v>
      </c>
      <c r="P41" s="18" t="e">
        <f>VLOOKUP(F41,Q7数据库!C:G,4,0)</f>
        <v>#N/A</v>
      </c>
      <c r="Q41" s="18" t="e">
        <f>VLOOKUP(F41,Q7数据库!C:G,5,0)</f>
        <v>#N/A</v>
      </c>
    </row>
    <row r="42" spans="1:17" x14ac:dyDescent="0.25">
      <c r="A42" s="22"/>
      <c r="B42" s="55"/>
      <c r="C42" s="3"/>
      <c r="D42" s="55"/>
      <c r="E42" s="18" t="e">
        <f t="shared" si="4"/>
        <v>#VALUE!</v>
      </c>
      <c r="F42" s="18" t="str">
        <f t="shared" si="5"/>
        <v/>
      </c>
      <c r="G42" s="18" t="e">
        <f t="shared" si="6"/>
        <v>#VALUE!</v>
      </c>
      <c r="H42" s="18" t="e">
        <f t="shared" si="7"/>
        <v>#VALUE!</v>
      </c>
      <c r="I42" s="18" t="e">
        <f t="shared" si="8"/>
        <v>#VALUE!</v>
      </c>
      <c r="J42" s="18" t="e">
        <f t="shared" si="9"/>
        <v>#VALUE!</v>
      </c>
      <c r="K42" s="18" t="e">
        <f>VLOOKUP(F42,Q7数据库!C:G,2,0)</f>
        <v>#N/A</v>
      </c>
      <c r="L42" s="18" t="e">
        <f>VLOOKUP(F42,Q7数据库!C:G,3,0)</f>
        <v>#N/A</v>
      </c>
      <c r="M42" s="38" t="e">
        <f>VLOOKUP(G42,Q7数据库!H:I,2,0)</f>
        <v>#VALUE!</v>
      </c>
      <c r="N42" s="38" t="e">
        <f>VLOOKUP(H42,Q7数据库!H:I,2,0)</f>
        <v>#VALUE!</v>
      </c>
      <c r="O42" s="18" t="e" cm="1">
        <f t="array" ref="O42">_xlfn.IFS(E42=1,((I42+2*J42+2*N42/2+2*150)/1000)*C42,E42=2,((I42+J42+N42/2+150)/1000)*C42,E42=3,((I42+50+M42/2+2*J42+2*N42/2+2*150)/1000)*C42,E42=4,((I42+50+J42+N42/2+150)/1000)*C42,E42=5,((I42+50+J42+N42/2+150)/1000)*C42)</f>
        <v>#VALUE!</v>
      </c>
      <c r="P42" s="18" t="e">
        <f>VLOOKUP(F42,Q7数据库!C:G,4,0)</f>
        <v>#N/A</v>
      </c>
      <c r="Q42" s="18" t="e">
        <f>VLOOKUP(F42,Q7数据库!C:G,5,0)</f>
        <v>#N/A</v>
      </c>
    </row>
    <row r="43" spans="1:17" x14ac:dyDescent="0.25">
      <c r="A43" s="22"/>
      <c r="B43" s="55"/>
      <c r="C43" s="3"/>
      <c r="D43" s="55"/>
      <c r="E43" s="18" t="e">
        <f t="shared" si="4"/>
        <v>#VALUE!</v>
      </c>
      <c r="F43" s="18" t="str">
        <f t="shared" si="5"/>
        <v/>
      </c>
      <c r="G43" s="18" t="e">
        <f t="shared" si="6"/>
        <v>#VALUE!</v>
      </c>
      <c r="H43" s="18" t="e">
        <f t="shared" si="7"/>
        <v>#VALUE!</v>
      </c>
      <c r="I43" s="18" t="e">
        <f t="shared" si="8"/>
        <v>#VALUE!</v>
      </c>
      <c r="J43" s="18" t="e">
        <f t="shared" si="9"/>
        <v>#VALUE!</v>
      </c>
      <c r="K43" s="18" t="e">
        <f>VLOOKUP(F43,Q7数据库!C:G,2,0)</f>
        <v>#N/A</v>
      </c>
      <c r="L43" s="18" t="e">
        <f>VLOOKUP(F43,Q7数据库!C:G,3,0)</f>
        <v>#N/A</v>
      </c>
      <c r="M43" s="38" t="e">
        <f>VLOOKUP(G43,Q7数据库!H:I,2,0)</f>
        <v>#VALUE!</v>
      </c>
      <c r="N43" s="38" t="e">
        <f>VLOOKUP(H43,Q7数据库!H:I,2,0)</f>
        <v>#VALUE!</v>
      </c>
      <c r="O43" s="18" t="e" cm="1">
        <f t="array" ref="O43">_xlfn.IFS(E43=1,((I43+2*J43+2*N43/2+2*150)/1000)*C43,E43=2,((I43+J43+N43/2+150)/1000)*C43,E43=3,((I43+50+M43/2+2*J43+2*N43/2+2*150)/1000)*C43,E43=4,((I43+50+J43+N43/2+150)/1000)*C43,E43=5,((I43+50+J43+N43/2+150)/1000)*C43)</f>
        <v>#VALUE!</v>
      </c>
      <c r="P43" s="18" t="e">
        <f>VLOOKUP(F43,Q7数据库!C:G,4,0)</f>
        <v>#N/A</v>
      </c>
      <c r="Q43" s="18" t="e">
        <f>VLOOKUP(F43,Q7数据库!C:G,5,0)</f>
        <v>#N/A</v>
      </c>
    </row>
    <row r="44" spans="1:17" x14ac:dyDescent="0.25">
      <c r="A44" s="22"/>
      <c r="B44" s="55"/>
      <c r="C44" s="3"/>
      <c r="D44" s="55"/>
      <c r="E44" s="18" t="e">
        <f t="shared" si="4"/>
        <v>#VALUE!</v>
      </c>
      <c r="F44" s="18" t="str">
        <f t="shared" si="5"/>
        <v/>
      </c>
      <c r="G44" s="18" t="e">
        <f t="shared" si="6"/>
        <v>#VALUE!</v>
      </c>
      <c r="H44" s="18" t="e">
        <f t="shared" si="7"/>
        <v>#VALUE!</v>
      </c>
      <c r="I44" s="18" t="e">
        <f t="shared" si="8"/>
        <v>#VALUE!</v>
      </c>
      <c r="J44" s="18" t="e">
        <f t="shared" si="9"/>
        <v>#VALUE!</v>
      </c>
      <c r="K44" s="18" t="e">
        <f>VLOOKUP(F44,Q7数据库!C:G,2,0)</f>
        <v>#N/A</v>
      </c>
      <c r="L44" s="18" t="e">
        <f>VLOOKUP(F44,Q7数据库!C:G,3,0)</f>
        <v>#N/A</v>
      </c>
      <c r="M44" s="38" t="e">
        <f>VLOOKUP(G44,Q7数据库!H:I,2,0)</f>
        <v>#VALUE!</v>
      </c>
      <c r="N44" s="38" t="e">
        <f>VLOOKUP(H44,Q7数据库!H:I,2,0)</f>
        <v>#VALUE!</v>
      </c>
      <c r="O44" s="18" t="e" cm="1">
        <f t="array" ref="O44">_xlfn.IFS(E44=1,((I44+2*J44+2*N44/2+2*150)/1000)*C44,E44=2,((I44+J44+N44/2+150)/1000)*C44,E44=3,((I44+50+M44/2+2*J44+2*N44/2+2*150)/1000)*C44,E44=4,((I44+50+J44+N44/2+150)/1000)*C44,E44=5,((I44+50+J44+N44/2+150)/1000)*C44)</f>
        <v>#VALUE!</v>
      </c>
      <c r="P44" s="18" t="e">
        <f>VLOOKUP(F44,Q7数据库!C:G,4,0)</f>
        <v>#N/A</v>
      </c>
      <c r="Q44" s="18" t="e">
        <f>VLOOKUP(F44,Q7数据库!C:G,5,0)</f>
        <v>#N/A</v>
      </c>
    </row>
    <row r="45" spans="1:17" x14ac:dyDescent="0.25">
      <c r="A45" s="22"/>
      <c r="B45" s="55"/>
      <c r="C45" s="3"/>
      <c r="D45" s="55"/>
      <c r="E45" s="18" t="e">
        <f t="shared" si="4"/>
        <v>#VALUE!</v>
      </c>
      <c r="F45" s="18" t="str">
        <f t="shared" si="5"/>
        <v/>
      </c>
      <c r="G45" s="18" t="e">
        <f t="shared" si="6"/>
        <v>#VALUE!</v>
      </c>
      <c r="H45" s="18" t="e">
        <f t="shared" si="7"/>
        <v>#VALUE!</v>
      </c>
      <c r="I45" s="18" t="e">
        <f t="shared" si="8"/>
        <v>#VALUE!</v>
      </c>
      <c r="J45" s="18" t="e">
        <f t="shared" si="9"/>
        <v>#VALUE!</v>
      </c>
      <c r="K45" s="18" t="e">
        <f>VLOOKUP(F45,Q7数据库!C:G,2,0)</f>
        <v>#N/A</v>
      </c>
      <c r="L45" s="18" t="e">
        <f>VLOOKUP(F45,Q7数据库!C:G,3,0)</f>
        <v>#N/A</v>
      </c>
      <c r="M45" s="38" t="e">
        <f>VLOOKUP(G45,Q7数据库!H:I,2,0)</f>
        <v>#VALUE!</v>
      </c>
      <c r="N45" s="38" t="e">
        <f>VLOOKUP(H45,Q7数据库!H:I,2,0)</f>
        <v>#VALUE!</v>
      </c>
      <c r="O45" s="18" t="e" cm="1">
        <f t="array" ref="O45">_xlfn.IFS(E45=1,((I45+2*J45+2*N45/2+2*150)/1000)*C45,E45=2,((I45+J45+N45/2+150)/1000)*C45,E45=3,((I45+50+M45/2+2*J45+2*N45/2+2*150)/1000)*C45,E45=4,((I45+50+J45+N45/2+150)/1000)*C45,E45=5,((I45+50+J45+N45/2+150)/1000)*C45)</f>
        <v>#VALUE!</v>
      </c>
      <c r="P45" s="18" t="e">
        <f>VLOOKUP(F45,Q7数据库!C:G,4,0)</f>
        <v>#N/A</v>
      </c>
      <c r="Q45" s="18" t="e">
        <f>VLOOKUP(F45,Q7数据库!C:G,5,0)</f>
        <v>#N/A</v>
      </c>
    </row>
    <row r="46" spans="1:17" x14ac:dyDescent="0.25">
      <c r="A46" s="22"/>
      <c r="B46" s="55"/>
      <c r="C46" s="3"/>
      <c r="D46" s="55"/>
      <c r="E46" s="18" t="e">
        <f t="shared" si="4"/>
        <v>#VALUE!</v>
      </c>
      <c r="F46" s="18" t="str">
        <f t="shared" si="5"/>
        <v/>
      </c>
      <c r="G46" s="18" t="e">
        <f t="shared" si="6"/>
        <v>#VALUE!</v>
      </c>
      <c r="H46" s="18" t="e">
        <f t="shared" si="7"/>
        <v>#VALUE!</v>
      </c>
      <c r="I46" s="18" t="e">
        <f t="shared" si="8"/>
        <v>#VALUE!</v>
      </c>
      <c r="J46" s="18" t="e">
        <f t="shared" si="9"/>
        <v>#VALUE!</v>
      </c>
      <c r="K46" s="18" t="e">
        <f>VLOOKUP(F46,Q7数据库!C:G,2,0)</f>
        <v>#N/A</v>
      </c>
      <c r="L46" s="18" t="e">
        <f>VLOOKUP(F46,Q7数据库!C:G,3,0)</f>
        <v>#N/A</v>
      </c>
      <c r="M46" s="38" t="e">
        <f>VLOOKUP(G46,Q7数据库!H:I,2,0)</f>
        <v>#VALUE!</v>
      </c>
      <c r="N46" s="38" t="e">
        <f>VLOOKUP(H46,Q7数据库!H:I,2,0)</f>
        <v>#VALUE!</v>
      </c>
      <c r="O46" s="18" t="e" cm="1">
        <f t="array" ref="O46">_xlfn.IFS(E46=1,((I46+2*J46+2*N46/2+2*150)/1000)*C46,E46=2,((I46+J46+N46/2+150)/1000)*C46,E46=3,((I46+50+M46/2+2*J46+2*N46/2+2*150)/1000)*C46,E46=4,((I46+50+J46+N46/2+150)/1000)*C46,E46=5,((I46+50+J46+N46/2+150)/1000)*C46)</f>
        <v>#VALUE!</v>
      </c>
      <c r="P46" s="18" t="e">
        <f>VLOOKUP(F46,Q7数据库!C:G,4,0)</f>
        <v>#N/A</v>
      </c>
      <c r="Q46" s="18" t="e">
        <f>VLOOKUP(F46,Q7数据库!C:G,5,0)</f>
        <v>#N/A</v>
      </c>
    </row>
    <row r="47" spans="1:17" x14ac:dyDescent="0.25">
      <c r="A47" s="22"/>
      <c r="B47" s="55"/>
      <c r="C47" s="3"/>
      <c r="D47" s="55"/>
      <c r="E47" s="18" t="e">
        <f t="shared" si="4"/>
        <v>#VALUE!</v>
      </c>
      <c r="F47" s="18" t="str">
        <f t="shared" si="5"/>
        <v/>
      </c>
      <c r="G47" s="18" t="e">
        <f t="shared" si="6"/>
        <v>#VALUE!</v>
      </c>
      <c r="H47" s="18" t="e">
        <f t="shared" si="7"/>
        <v>#VALUE!</v>
      </c>
      <c r="I47" s="18" t="e">
        <f t="shared" si="8"/>
        <v>#VALUE!</v>
      </c>
      <c r="J47" s="18" t="e">
        <f t="shared" si="9"/>
        <v>#VALUE!</v>
      </c>
      <c r="K47" s="18" t="e">
        <f>VLOOKUP(F47,Q7数据库!C:G,2,0)</f>
        <v>#N/A</v>
      </c>
      <c r="L47" s="18" t="e">
        <f>VLOOKUP(F47,Q7数据库!C:G,3,0)</f>
        <v>#N/A</v>
      </c>
      <c r="M47" s="38" t="e">
        <f>VLOOKUP(G47,Q7数据库!H:I,2,0)</f>
        <v>#VALUE!</v>
      </c>
      <c r="N47" s="38" t="e">
        <f>VLOOKUP(H47,Q7数据库!H:I,2,0)</f>
        <v>#VALUE!</v>
      </c>
      <c r="O47" s="18" t="e" cm="1">
        <f t="array" ref="O47">_xlfn.IFS(E47=1,((I47+2*J47+2*N47/2+2*150)/1000)*C47,E47=2,((I47+J47+N47/2+150)/1000)*C47,E47=3,((I47+50+M47/2+2*J47+2*N47/2+2*150)/1000)*C47,E47=4,((I47+50+J47+N47/2+150)/1000)*C47,E47=5,((I47+50+J47+N47/2+150)/1000)*C47)</f>
        <v>#VALUE!</v>
      </c>
      <c r="P47" s="18" t="e">
        <f>VLOOKUP(F47,Q7数据库!C:G,4,0)</f>
        <v>#N/A</v>
      </c>
      <c r="Q47" s="18" t="e">
        <f>VLOOKUP(F47,Q7数据库!C:G,5,0)</f>
        <v>#N/A</v>
      </c>
    </row>
    <row r="48" spans="1:17" x14ac:dyDescent="0.25">
      <c r="A48" s="22"/>
      <c r="B48" s="55"/>
      <c r="C48" s="3"/>
      <c r="D48" s="55"/>
      <c r="E48" s="18" t="e">
        <f t="shared" si="4"/>
        <v>#VALUE!</v>
      </c>
      <c r="F48" s="18" t="str">
        <f t="shared" si="5"/>
        <v/>
      </c>
      <c r="G48" s="18" t="e">
        <f t="shared" si="6"/>
        <v>#VALUE!</v>
      </c>
      <c r="H48" s="18" t="e">
        <f t="shared" si="7"/>
        <v>#VALUE!</v>
      </c>
      <c r="I48" s="18" t="e">
        <f t="shared" si="8"/>
        <v>#VALUE!</v>
      </c>
      <c r="J48" s="18" t="e">
        <f t="shared" si="9"/>
        <v>#VALUE!</v>
      </c>
      <c r="K48" s="18" t="e">
        <f>VLOOKUP(F48,Q7数据库!C:G,2,0)</f>
        <v>#N/A</v>
      </c>
      <c r="L48" s="18" t="e">
        <f>VLOOKUP(F48,Q7数据库!C:G,3,0)</f>
        <v>#N/A</v>
      </c>
      <c r="M48" s="38" t="e">
        <f>VLOOKUP(G48,Q7数据库!H:I,2,0)</f>
        <v>#VALUE!</v>
      </c>
      <c r="N48" s="38" t="e">
        <f>VLOOKUP(H48,Q7数据库!H:I,2,0)</f>
        <v>#VALUE!</v>
      </c>
      <c r="O48" s="18" t="e" cm="1">
        <f t="array" ref="O48">_xlfn.IFS(E48=1,((I48+2*J48+2*N48/2+2*150)/1000)*C48,E48=2,((I48+J48+N48/2+150)/1000)*C48,E48=3,((I48+50+M48/2+2*J48+2*N48/2+2*150)/1000)*C48,E48=4,((I48+50+J48+N48/2+150)/1000)*C48,E48=5,((I48+50+J48+N48/2+150)/1000)*C48)</f>
        <v>#VALUE!</v>
      </c>
      <c r="P48" s="18" t="e">
        <f>VLOOKUP(F48,Q7数据库!C:G,4,0)</f>
        <v>#N/A</v>
      </c>
      <c r="Q48" s="18" t="e">
        <f>VLOOKUP(F48,Q7数据库!C:G,5,0)</f>
        <v>#N/A</v>
      </c>
    </row>
    <row r="49" spans="1:17" x14ac:dyDescent="0.25">
      <c r="A49" s="22"/>
      <c r="B49" s="55"/>
      <c r="C49" s="3"/>
      <c r="D49" s="55"/>
      <c r="E49" s="18" t="e">
        <f t="shared" si="4"/>
        <v>#VALUE!</v>
      </c>
      <c r="F49" s="18" t="str">
        <f t="shared" si="5"/>
        <v/>
      </c>
      <c r="G49" s="18" t="e">
        <f t="shared" si="6"/>
        <v>#VALUE!</v>
      </c>
      <c r="H49" s="18" t="e">
        <f t="shared" si="7"/>
        <v>#VALUE!</v>
      </c>
      <c r="I49" s="18" t="e">
        <f t="shared" si="8"/>
        <v>#VALUE!</v>
      </c>
      <c r="J49" s="18" t="e">
        <f t="shared" si="9"/>
        <v>#VALUE!</v>
      </c>
      <c r="K49" s="18" t="e">
        <f>VLOOKUP(F49,Q7数据库!C:G,2,0)</f>
        <v>#N/A</v>
      </c>
      <c r="L49" s="18" t="e">
        <f>VLOOKUP(F49,Q7数据库!C:G,3,0)</f>
        <v>#N/A</v>
      </c>
      <c r="M49" s="38" t="e">
        <f>VLOOKUP(G49,Q7数据库!H:I,2,0)</f>
        <v>#VALUE!</v>
      </c>
      <c r="N49" s="38" t="e">
        <f>VLOOKUP(H49,Q7数据库!H:I,2,0)</f>
        <v>#VALUE!</v>
      </c>
      <c r="O49" s="18" t="e" cm="1">
        <f t="array" ref="O49">_xlfn.IFS(E49=1,((I49+2*J49+2*N49/2+2*150)/1000)*C49,E49=2,((I49+J49+N49/2+150)/1000)*C49,E49=3,((I49+50+M49/2+2*J49+2*N49/2+2*150)/1000)*C49,E49=4,((I49+50+J49+N49/2+150)/1000)*C49,E49=5,((I49+50+J49+N49/2+150)/1000)*C49)</f>
        <v>#VALUE!</v>
      </c>
      <c r="P49" s="18" t="e">
        <f>VLOOKUP(F49,Q7数据库!C:G,4,0)</f>
        <v>#N/A</v>
      </c>
      <c r="Q49" s="18" t="e">
        <f>VLOOKUP(F49,Q7数据库!C:G,5,0)</f>
        <v>#N/A</v>
      </c>
    </row>
    <row r="50" spans="1:17" x14ac:dyDescent="0.25">
      <c r="A50" s="22"/>
      <c r="B50" s="55"/>
      <c r="C50" s="3"/>
      <c r="D50" s="55"/>
      <c r="E50" s="18" t="e">
        <f t="shared" si="4"/>
        <v>#VALUE!</v>
      </c>
      <c r="F50" s="18" t="str">
        <f t="shared" si="5"/>
        <v/>
      </c>
      <c r="G50" s="18" t="e">
        <f t="shared" si="6"/>
        <v>#VALUE!</v>
      </c>
      <c r="H50" s="18" t="e">
        <f t="shared" si="7"/>
        <v>#VALUE!</v>
      </c>
      <c r="I50" s="18" t="e">
        <f t="shared" si="8"/>
        <v>#VALUE!</v>
      </c>
      <c r="J50" s="18" t="e">
        <f t="shared" si="9"/>
        <v>#VALUE!</v>
      </c>
      <c r="K50" s="18" t="e">
        <f>VLOOKUP(F50,Q7数据库!C:G,2,0)</f>
        <v>#N/A</v>
      </c>
      <c r="L50" s="18" t="e">
        <f>VLOOKUP(F50,Q7数据库!C:G,3,0)</f>
        <v>#N/A</v>
      </c>
      <c r="M50" s="38" t="e">
        <f>VLOOKUP(G50,Q7数据库!H:I,2,0)</f>
        <v>#VALUE!</v>
      </c>
      <c r="N50" s="38" t="e">
        <f>VLOOKUP(H50,Q7数据库!H:I,2,0)</f>
        <v>#VALUE!</v>
      </c>
      <c r="O50" s="18" t="e" cm="1">
        <f t="array" ref="O50">_xlfn.IFS(E50=1,((I50+2*J50+2*N50/2+2*150)/1000)*C50,E50=2,((I50+J50+N50/2+150)/1000)*C50,E50=3,((I50+50+M50/2+2*J50+2*N50/2+2*150)/1000)*C50,E50=4,((I50+50+J50+N50/2+150)/1000)*C50,E50=5,((I50+50+J50+N50/2+150)/1000)*C50)</f>
        <v>#VALUE!</v>
      </c>
      <c r="P50" s="18" t="e">
        <f>VLOOKUP(F50,Q7数据库!C:G,4,0)</f>
        <v>#N/A</v>
      </c>
      <c r="Q50" s="18" t="e">
        <f>VLOOKUP(F50,Q7数据库!C:G,5,0)</f>
        <v>#N/A</v>
      </c>
    </row>
    <row r="51" spans="1:17" x14ac:dyDescent="0.25">
      <c r="A51" s="22"/>
      <c r="B51" s="55"/>
      <c r="C51" s="3"/>
      <c r="D51" s="55"/>
      <c r="E51" s="18" t="e">
        <f t="shared" si="4"/>
        <v>#VALUE!</v>
      </c>
      <c r="F51" s="18" t="str">
        <f t="shared" si="5"/>
        <v/>
      </c>
      <c r="G51" s="18" t="e">
        <f t="shared" si="6"/>
        <v>#VALUE!</v>
      </c>
      <c r="H51" s="18" t="e">
        <f t="shared" si="7"/>
        <v>#VALUE!</v>
      </c>
      <c r="I51" s="18" t="e">
        <f t="shared" si="8"/>
        <v>#VALUE!</v>
      </c>
      <c r="J51" s="18" t="e">
        <f t="shared" si="9"/>
        <v>#VALUE!</v>
      </c>
      <c r="K51" s="18" t="e">
        <f>VLOOKUP(F51,Q7数据库!C:G,2,0)</f>
        <v>#N/A</v>
      </c>
      <c r="L51" s="18" t="e">
        <f>VLOOKUP(F51,Q7数据库!C:G,3,0)</f>
        <v>#N/A</v>
      </c>
      <c r="M51" s="38" t="e">
        <f>VLOOKUP(G51,Q7数据库!H:I,2,0)</f>
        <v>#VALUE!</v>
      </c>
      <c r="N51" s="38" t="e">
        <f>VLOOKUP(H51,Q7数据库!H:I,2,0)</f>
        <v>#VALUE!</v>
      </c>
      <c r="O51" s="18" t="e" cm="1">
        <f t="array" ref="O51">_xlfn.IFS(E51=1,((I51+2*J51+2*N51/2+2*150)/1000)*C51,E51=2,((I51+J51+N51/2+150)/1000)*C51,E51=3,((I51+50+M51/2+2*J51+2*N51/2+2*150)/1000)*C51,E51=4,((I51+50+J51+N51/2+150)/1000)*C51,E51=5,((I51+50+J51+N51/2+150)/1000)*C51)</f>
        <v>#VALUE!</v>
      </c>
      <c r="P51" s="18" t="e">
        <f>VLOOKUP(F51,Q7数据库!C:G,4,0)</f>
        <v>#N/A</v>
      </c>
      <c r="Q51" s="18" t="e">
        <f>VLOOKUP(F51,Q7数据库!C:G,5,0)</f>
        <v>#N/A</v>
      </c>
    </row>
    <row r="52" spans="1:17" x14ac:dyDescent="0.25">
      <c r="A52" s="22"/>
      <c r="B52" s="55"/>
      <c r="C52" s="3"/>
      <c r="D52" s="55"/>
      <c r="E52" s="18" t="e">
        <f t="shared" si="4"/>
        <v>#VALUE!</v>
      </c>
      <c r="F52" s="18" t="str">
        <f t="shared" si="5"/>
        <v/>
      </c>
      <c r="G52" s="18" t="e">
        <f t="shared" si="6"/>
        <v>#VALUE!</v>
      </c>
      <c r="H52" s="18" t="e">
        <f t="shared" si="7"/>
        <v>#VALUE!</v>
      </c>
      <c r="I52" s="18" t="e">
        <f t="shared" si="8"/>
        <v>#VALUE!</v>
      </c>
      <c r="J52" s="18" t="e">
        <f t="shared" si="9"/>
        <v>#VALUE!</v>
      </c>
      <c r="K52" s="18" t="e">
        <f>VLOOKUP(F52,Q7数据库!C:G,2,0)</f>
        <v>#N/A</v>
      </c>
      <c r="L52" s="18" t="e">
        <f>VLOOKUP(F52,Q7数据库!C:G,3,0)</f>
        <v>#N/A</v>
      </c>
      <c r="M52" s="38" t="e">
        <f>VLOOKUP(G52,Q7数据库!H:I,2,0)</f>
        <v>#VALUE!</v>
      </c>
      <c r="N52" s="38" t="e">
        <f>VLOOKUP(H52,Q7数据库!H:I,2,0)</f>
        <v>#VALUE!</v>
      </c>
      <c r="O52" s="18" t="e" cm="1">
        <f t="array" ref="O52">_xlfn.IFS(E52=1,((I52+2*J52+2*N52/2+2*150)/1000)*C52,E52=2,((I52+J52+N52/2+150)/1000)*C52,E52=3,((I52+50+M52/2+2*J52+2*N52/2+2*150)/1000)*C52,E52=4,((I52+50+J52+N52/2+150)/1000)*C52,E52=5,((I52+50+J52+N52/2+150)/1000)*C52)</f>
        <v>#VALUE!</v>
      </c>
      <c r="P52" s="18" t="e">
        <f>VLOOKUP(F52,Q7数据库!C:G,4,0)</f>
        <v>#N/A</v>
      </c>
      <c r="Q52" s="18" t="e">
        <f>VLOOKUP(F52,Q7数据库!C:G,5,0)</f>
        <v>#N/A</v>
      </c>
    </row>
    <row r="53" spans="1:17" x14ac:dyDescent="0.25">
      <c r="A53" s="22"/>
      <c r="B53" s="55"/>
      <c r="C53" s="3"/>
      <c r="D53" s="55"/>
      <c r="E53" s="18" t="e">
        <f t="shared" si="4"/>
        <v>#VALUE!</v>
      </c>
      <c r="F53" s="18" t="str">
        <f t="shared" si="5"/>
        <v/>
      </c>
      <c r="G53" s="18" t="e">
        <f t="shared" si="6"/>
        <v>#VALUE!</v>
      </c>
      <c r="H53" s="18" t="e">
        <f t="shared" si="7"/>
        <v>#VALUE!</v>
      </c>
      <c r="I53" s="18" t="e">
        <f t="shared" si="8"/>
        <v>#VALUE!</v>
      </c>
      <c r="J53" s="18" t="e">
        <f t="shared" si="9"/>
        <v>#VALUE!</v>
      </c>
      <c r="K53" s="18" t="e">
        <f>VLOOKUP(F53,Q7数据库!C:G,2,0)</f>
        <v>#N/A</v>
      </c>
      <c r="L53" s="18" t="e">
        <f>VLOOKUP(F53,Q7数据库!C:G,3,0)</f>
        <v>#N/A</v>
      </c>
      <c r="M53" s="38" t="e">
        <f>VLOOKUP(G53,Q7数据库!H:I,2,0)</f>
        <v>#VALUE!</v>
      </c>
      <c r="N53" s="38" t="e">
        <f>VLOOKUP(H53,Q7数据库!H:I,2,0)</f>
        <v>#VALUE!</v>
      </c>
      <c r="O53" s="18" t="e" cm="1">
        <f t="array" ref="O53">_xlfn.IFS(E53=1,((I53+2*J53+2*N53/2+2*150)/1000)*C53,E53=2,((I53+J53+N53/2+150)/1000)*C53,E53=3,((I53+50+M53/2+2*J53+2*N53/2+2*150)/1000)*C53,E53=4,((I53+50+J53+N53/2+150)/1000)*C53,E53=5,((I53+50+J53+N53/2+150)/1000)*C53)</f>
        <v>#VALUE!</v>
      </c>
      <c r="P53" s="18" t="e">
        <f>VLOOKUP(F53,Q7数据库!C:G,4,0)</f>
        <v>#N/A</v>
      </c>
      <c r="Q53" s="18" t="e">
        <f>VLOOKUP(F53,Q7数据库!C:G,5,0)</f>
        <v>#N/A</v>
      </c>
    </row>
    <row r="54" spans="1:17" x14ac:dyDescent="0.25">
      <c r="A54" s="22"/>
      <c r="B54" s="55"/>
      <c r="C54" s="3"/>
      <c r="D54" s="55"/>
      <c r="E54" s="18" t="e">
        <f t="shared" si="4"/>
        <v>#VALUE!</v>
      </c>
      <c r="F54" s="18" t="str">
        <f t="shared" si="5"/>
        <v/>
      </c>
      <c r="G54" s="18" t="e">
        <f t="shared" si="6"/>
        <v>#VALUE!</v>
      </c>
      <c r="H54" s="18" t="e">
        <f t="shared" si="7"/>
        <v>#VALUE!</v>
      </c>
      <c r="I54" s="18" t="e">
        <f t="shared" si="8"/>
        <v>#VALUE!</v>
      </c>
      <c r="J54" s="18" t="e">
        <f t="shared" si="9"/>
        <v>#VALUE!</v>
      </c>
      <c r="K54" s="18" t="e">
        <f>VLOOKUP(F54,Q7数据库!C:G,2,0)</f>
        <v>#N/A</v>
      </c>
      <c r="L54" s="18" t="e">
        <f>VLOOKUP(F54,Q7数据库!C:G,3,0)</f>
        <v>#N/A</v>
      </c>
      <c r="M54" s="38" t="e">
        <f>VLOOKUP(G54,Q7数据库!H:I,2,0)</f>
        <v>#VALUE!</v>
      </c>
      <c r="N54" s="38" t="e">
        <f>VLOOKUP(H54,Q7数据库!H:I,2,0)</f>
        <v>#VALUE!</v>
      </c>
      <c r="O54" s="18" t="e" cm="1">
        <f t="array" ref="O54">_xlfn.IFS(E54=1,((I54+2*J54+2*N54/2+2*150)/1000)*C54,E54=2,((I54+J54+N54/2+150)/1000)*C54,E54=3,((I54+50+M54/2+2*J54+2*N54/2+2*150)/1000)*C54,E54=4,((I54+50+J54+N54/2+150)/1000)*C54,E54=5,((I54+50+J54+N54/2+150)/1000)*C54)</f>
        <v>#VALUE!</v>
      </c>
      <c r="P54" s="18" t="e">
        <f>VLOOKUP(F54,Q7数据库!C:G,4,0)</f>
        <v>#N/A</v>
      </c>
      <c r="Q54" s="18" t="e">
        <f>VLOOKUP(F54,Q7数据库!C:G,5,0)</f>
        <v>#N/A</v>
      </c>
    </row>
    <row r="55" spans="1:17" x14ac:dyDescent="0.25">
      <c r="A55" s="22"/>
      <c r="B55" s="55"/>
      <c r="C55" s="3"/>
      <c r="D55" s="55"/>
      <c r="E55" s="18" t="e">
        <f t="shared" si="4"/>
        <v>#VALUE!</v>
      </c>
      <c r="F55" s="18" t="str">
        <f t="shared" si="5"/>
        <v/>
      </c>
      <c r="G55" s="18" t="e">
        <f t="shared" si="6"/>
        <v>#VALUE!</v>
      </c>
      <c r="H55" s="18" t="e">
        <f t="shared" si="7"/>
        <v>#VALUE!</v>
      </c>
      <c r="I55" s="18" t="e">
        <f t="shared" si="8"/>
        <v>#VALUE!</v>
      </c>
      <c r="J55" s="18" t="e">
        <f t="shared" si="9"/>
        <v>#VALUE!</v>
      </c>
      <c r="K55" s="18" t="e">
        <f>VLOOKUP(F55,Q7数据库!C:G,2,0)</f>
        <v>#N/A</v>
      </c>
      <c r="L55" s="18" t="e">
        <f>VLOOKUP(F55,Q7数据库!C:G,3,0)</f>
        <v>#N/A</v>
      </c>
      <c r="M55" s="38" t="e">
        <f>VLOOKUP(G55,Q7数据库!H:I,2,0)</f>
        <v>#VALUE!</v>
      </c>
      <c r="N55" s="38" t="e">
        <f>VLOOKUP(H55,Q7数据库!H:I,2,0)</f>
        <v>#VALUE!</v>
      </c>
      <c r="O55" s="18" t="e" cm="1">
        <f t="array" ref="O55">_xlfn.IFS(E55=1,((I55+2*J55+2*N55/2+2*150)/1000)*C55,E55=2,((I55+J55+N55/2+150)/1000)*C55,E55=3,((I55+50+M55/2+2*J55+2*N55/2+2*150)/1000)*C55,E55=4,((I55+50+J55+N55/2+150)/1000)*C55,E55=5,((I55+50+J55+N55/2+150)/1000)*C55)</f>
        <v>#VALUE!</v>
      </c>
      <c r="P55" s="18" t="e">
        <f>VLOOKUP(F55,Q7数据库!C:G,4,0)</f>
        <v>#N/A</v>
      </c>
      <c r="Q55" s="18" t="e">
        <f>VLOOKUP(F55,Q7数据库!C:G,5,0)</f>
        <v>#N/A</v>
      </c>
    </row>
    <row r="56" spans="1:17" x14ac:dyDescent="0.25">
      <c r="A56" s="22"/>
      <c r="B56" s="55"/>
      <c r="C56" s="3"/>
      <c r="D56" s="55"/>
      <c r="E56" s="18" t="e">
        <f t="shared" si="4"/>
        <v>#VALUE!</v>
      </c>
      <c r="F56" s="18" t="str">
        <f t="shared" si="5"/>
        <v/>
      </c>
      <c r="G56" s="18" t="e">
        <f t="shared" si="6"/>
        <v>#VALUE!</v>
      </c>
      <c r="H56" s="18" t="e">
        <f t="shared" si="7"/>
        <v>#VALUE!</v>
      </c>
      <c r="I56" s="18" t="e">
        <f t="shared" si="8"/>
        <v>#VALUE!</v>
      </c>
      <c r="J56" s="18" t="e">
        <f t="shared" si="9"/>
        <v>#VALUE!</v>
      </c>
      <c r="K56" s="18" t="e">
        <f>VLOOKUP(F56,Q7数据库!C:G,2,0)</f>
        <v>#N/A</v>
      </c>
      <c r="L56" s="18" t="e">
        <f>VLOOKUP(F56,Q7数据库!C:G,3,0)</f>
        <v>#N/A</v>
      </c>
      <c r="M56" s="38" t="e">
        <f>VLOOKUP(G56,Q7数据库!H:I,2,0)</f>
        <v>#VALUE!</v>
      </c>
      <c r="N56" s="38" t="e">
        <f>VLOOKUP(H56,Q7数据库!H:I,2,0)</f>
        <v>#VALUE!</v>
      </c>
      <c r="O56" s="18" t="e" cm="1">
        <f t="array" ref="O56">_xlfn.IFS(E56=1,((I56+2*J56+2*N56/2+2*150)/1000)*C56,E56=2,((I56+J56+N56/2+150)/1000)*C56,E56=3,((I56+50+M56/2+2*J56+2*N56/2+2*150)/1000)*C56,E56=4,((I56+50+J56+N56/2+150)/1000)*C56,E56=5,((I56+50+J56+N56/2+150)/1000)*C56)</f>
        <v>#VALUE!</v>
      </c>
      <c r="P56" s="18" t="e">
        <f>VLOOKUP(F56,Q7数据库!C:G,4,0)</f>
        <v>#N/A</v>
      </c>
      <c r="Q56" s="18" t="e">
        <f>VLOOKUP(F56,Q7数据库!C:G,5,0)</f>
        <v>#N/A</v>
      </c>
    </row>
    <row r="57" spans="1:17" x14ac:dyDescent="0.25">
      <c r="A57" s="22"/>
      <c r="B57" s="55"/>
      <c r="C57" s="3"/>
      <c r="D57" s="55"/>
      <c r="E57" s="18" t="e">
        <f t="shared" si="4"/>
        <v>#VALUE!</v>
      </c>
      <c r="F57" s="18" t="str">
        <f t="shared" si="5"/>
        <v/>
      </c>
      <c r="G57" s="18" t="e">
        <f t="shared" si="6"/>
        <v>#VALUE!</v>
      </c>
      <c r="H57" s="18" t="e">
        <f t="shared" si="7"/>
        <v>#VALUE!</v>
      </c>
      <c r="I57" s="18" t="e">
        <f t="shared" si="8"/>
        <v>#VALUE!</v>
      </c>
      <c r="J57" s="18" t="e">
        <f t="shared" si="9"/>
        <v>#VALUE!</v>
      </c>
      <c r="K57" s="18" t="e">
        <f>VLOOKUP(F57,Q7数据库!C:G,2,0)</f>
        <v>#N/A</v>
      </c>
      <c r="L57" s="18" t="e">
        <f>VLOOKUP(F57,Q7数据库!C:G,3,0)</f>
        <v>#N/A</v>
      </c>
      <c r="M57" s="38" t="e">
        <f>VLOOKUP(G57,Q7数据库!H:I,2,0)</f>
        <v>#VALUE!</v>
      </c>
      <c r="N57" s="38" t="e">
        <f>VLOOKUP(H57,Q7数据库!H:I,2,0)</f>
        <v>#VALUE!</v>
      </c>
      <c r="O57" s="18" t="e" cm="1">
        <f t="array" ref="O57">_xlfn.IFS(E57=1,((I57+2*J57+2*N57/2+2*150)/1000)*C57,E57=2,((I57+J57+N57/2+150)/1000)*C57,E57=3,((I57+50+M57/2+2*J57+2*N57/2+2*150)/1000)*C57,E57=4,((I57+50+J57+N57/2+150)/1000)*C57,E57=5,((I57+50+J57+N57/2+150)/1000)*C57)</f>
        <v>#VALUE!</v>
      </c>
      <c r="P57" s="18" t="e">
        <f>VLOOKUP(F57,Q7数据库!C:G,4,0)</f>
        <v>#N/A</v>
      </c>
      <c r="Q57" s="18" t="e">
        <f>VLOOKUP(F57,Q7数据库!C:G,5,0)</f>
        <v>#N/A</v>
      </c>
    </row>
    <row r="58" spans="1:17" x14ac:dyDescent="0.25">
      <c r="A58" s="22"/>
      <c r="B58" s="55"/>
      <c r="C58" s="3"/>
      <c r="D58" s="55"/>
      <c r="E58" s="18" t="e">
        <f t="shared" si="4"/>
        <v>#VALUE!</v>
      </c>
      <c r="F58" s="18" t="str">
        <f t="shared" si="5"/>
        <v/>
      </c>
      <c r="G58" s="18" t="e">
        <f t="shared" si="6"/>
        <v>#VALUE!</v>
      </c>
      <c r="H58" s="18" t="e">
        <f t="shared" si="7"/>
        <v>#VALUE!</v>
      </c>
      <c r="I58" s="18" t="e">
        <f t="shared" si="8"/>
        <v>#VALUE!</v>
      </c>
      <c r="J58" s="18" t="e">
        <f t="shared" si="9"/>
        <v>#VALUE!</v>
      </c>
      <c r="K58" s="18" t="e">
        <f>VLOOKUP(F58,Q7数据库!C:G,2,0)</f>
        <v>#N/A</v>
      </c>
      <c r="L58" s="18" t="e">
        <f>VLOOKUP(F58,Q7数据库!C:G,3,0)</f>
        <v>#N/A</v>
      </c>
      <c r="M58" s="38" t="e">
        <f>VLOOKUP(G58,Q7数据库!H:I,2,0)</f>
        <v>#VALUE!</v>
      </c>
      <c r="N58" s="38" t="e">
        <f>VLOOKUP(H58,Q7数据库!H:I,2,0)</f>
        <v>#VALUE!</v>
      </c>
      <c r="O58" s="18" t="e" cm="1">
        <f t="array" ref="O58">_xlfn.IFS(E58=1,((I58+2*J58+2*N58/2+2*150)/1000)*C58,E58=2,((I58+J58+N58/2+150)/1000)*C58,E58=3,((I58+50+M58/2+2*J58+2*N58/2+2*150)/1000)*C58,E58=4,((I58+50+J58+N58/2+150)/1000)*C58,E58=5,((I58+50+J58+N58/2+150)/1000)*C58)</f>
        <v>#VALUE!</v>
      </c>
      <c r="P58" s="18" t="e">
        <f>VLOOKUP(F58,Q7数据库!C:G,4,0)</f>
        <v>#N/A</v>
      </c>
      <c r="Q58" s="18" t="e">
        <f>VLOOKUP(F58,Q7数据库!C:G,5,0)</f>
        <v>#N/A</v>
      </c>
    </row>
    <row r="59" spans="1:17" x14ac:dyDescent="0.25">
      <c r="A59" s="22"/>
      <c r="B59" s="55"/>
      <c r="C59" s="3"/>
      <c r="D59" s="55"/>
      <c r="E59" s="18" t="e">
        <f t="shared" si="4"/>
        <v>#VALUE!</v>
      </c>
      <c r="F59" s="18" t="str">
        <f t="shared" si="5"/>
        <v/>
      </c>
      <c r="G59" s="18" t="e">
        <f t="shared" si="6"/>
        <v>#VALUE!</v>
      </c>
      <c r="H59" s="18" t="e">
        <f t="shared" si="7"/>
        <v>#VALUE!</v>
      </c>
      <c r="I59" s="18" t="e">
        <f t="shared" si="8"/>
        <v>#VALUE!</v>
      </c>
      <c r="J59" s="18" t="e">
        <f t="shared" si="9"/>
        <v>#VALUE!</v>
      </c>
      <c r="K59" s="18" t="e">
        <f>VLOOKUP(F59,Q7数据库!C:G,2,0)</f>
        <v>#N/A</v>
      </c>
      <c r="L59" s="18" t="e">
        <f>VLOOKUP(F59,Q7数据库!C:G,3,0)</f>
        <v>#N/A</v>
      </c>
      <c r="M59" s="38" t="e">
        <f>VLOOKUP(G59,Q7数据库!H:I,2,0)</f>
        <v>#VALUE!</v>
      </c>
      <c r="N59" s="38" t="e">
        <f>VLOOKUP(H59,Q7数据库!H:I,2,0)</f>
        <v>#VALUE!</v>
      </c>
      <c r="O59" s="18" t="e" cm="1">
        <f t="array" ref="O59">_xlfn.IFS(E59=1,((I59+2*J59+2*N59/2+2*150)/1000)*C59,E59=2,((I59+J59+N59/2+150)/1000)*C59,E59=3,((I59+50+M59/2+2*J59+2*N59/2+2*150)/1000)*C59,E59=4,((I59+50+J59+N59/2+150)/1000)*C59,E59=5,((I59+50+J59+N59/2+150)/1000)*C59)</f>
        <v>#VALUE!</v>
      </c>
      <c r="P59" s="18" t="e">
        <f>VLOOKUP(F59,Q7数据库!C:G,4,0)</f>
        <v>#N/A</v>
      </c>
      <c r="Q59" s="18" t="e">
        <f>VLOOKUP(F59,Q7数据库!C:G,5,0)</f>
        <v>#N/A</v>
      </c>
    </row>
    <row r="60" spans="1:17" x14ac:dyDescent="0.25">
      <c r="A60" s="22"/>
      <c r="B60" s="55"/>
      <c r="C60" s="3"/>
      <c r="D60" s="55"/>
      <c r="E60" s="18" t="e">
        <f t="shared" si="4"/>
        <v>#VALUE!</v>
      </c>
      <c r="F60" s="18" t="str">
        <f t="shared" si="5"/>
        <v/>
      </c>
      <c r="G60" s="18" t="e">
        <f t="shared" si="6"/>
        <v>#VALUE!</v>
      </c>
      <c r="H60" s="18" t="e">
        <f t="shared" si="7"/>
        <v>#VALUE!</v>
      </c>
      <c r="I60" s="18" t="e">
        <f t="shared" si="8"/>
        <v>#VALUE!</v>
      </c>
      <c r="J60" s="18" t="e">
        <f t="shared" si="9"/>
        <v>#VALUE!</v>
      </c>
      <c r="K60" s="18" t="e">
        <f>VLOOKUP(F60,Q7数据库!C:G,2,0)</f>
        <v>#N/A</v>
      </c>
      <c r="L60" s="18" t="e">
        <f>VLOOKUP(F60,Q7数据库!C:G,3,0)</f>
        <v>#N/A</v>
      </c>
      <c r="M60" s="38" t="e">
        <f>VLOOKUP(G60,Q7数据库!H:I,2,0)</f>
        <v>#VALUE!</v>
      </c>
      <c r="N60" s="38" t="e">
        <f>VLOOKUP(H60,Q7数据库!H:I,2,0)</f>
        <v>#VALUE!</v>
      </c>
      <c r="O60" s="18" t="e" cm="1">
        <f t="array" ref="O60">_xlfn.IFS(E60=1,((I60+2*J60+2*N60/2+2*150)/1000)*C60,E60=2,((I60+J60+N60/2+150)/1000)*C60,E60=3,((I60+50+M60/2+2*J60+2*N60/2+2*150)/1000)*C60,E60=4,((I60+50+J60+N60/2+150)/1000)*C60,E60=5,((I60+50+J60+N60/2+150)/1000)*C60)</f>
        <v>#VALUE!</v>
      </c>
      <c r="P60" s="18" t="e">
        <f>VLOOKUP(F60,Q7数据库!C:G,4,0)</f>
        <v>#N/A</v>
      </c>
      <c r="Q60" s="18" t="e">
        <f>VLOOKUP(F60,Q7数据库!C:G,5,0)</f>
        <v>#N/A</v>
      </c>
    </row>
    <row r="61" spans="1:17" x14ac:dyDescent="0.25">
      <c r="A61" s="22"/>
      <c r="B61" s="55"/>
      <c r="C61" s="3"/>
      <c r="D61" s="55"/>
      <c r="E61" s="18" t="e">
        <f t="shared" si="4"/>
        <v>#VALUE!</v>
      </c>
      <c r="F61" s="18" t="str">
        <f t="shared" si="5"/>
        <v/>
      </c>
      <c r="G61" s="18" t="e">
        <f t="shared" si="6"/>
        <v>#VALUE!</v>
      </c>
      <c r="H61" s="18" t="e">
        <f t="shared" si="7"/>
        <v>#VALUE!</v>
      </c>
      <c r="I61" s="18" t="e">
        <f t="shared" si="8"/>
        <v>#VALUE!</v>
      </c>
      <c r="J61" s="18" t="e">
        <f t="shared" si="9"/>
        <v>#VALUE!</v>
      </c>
      <c r="K61" s="18" t="e">
        <f>VLOOKUP(F61,Q7数据库!C:G,2,0)</f>
        <v>#N/A</v>
      </c>
      <c r="L61" s="18" t="e">
        <f>VLOOKUP(F61,Q7数据库!C:G,3,0)</f>
        <v>#N/A</v>
      </c>
      <c r="M61" s="38" t="e">
        <f>VLOOKUP(G61,Q7数据库!H:I,2,0)</f>
        <v>#VALUE!</v>
      </c>
      <c r="N61" s="38" t="e">
        <f>VLOOKUP(H61,Q7数据库!H:I,2,0)</f>
        <v>#VALUE!</v>
      </c>
      <c r="O61" s="18" t="e" cm="1">
        <f t="array" ref="O61">_xlfn.IFS(E61=1,((I61+2*J61+2*N61/2+2*150)/1000)*C61,E61=2,((I61+J61+N61/2+150)/1000)*C61,E61=3,((I61+50+M61/2+2*J61+2*N61/2+2*150)/1000)*C61,E61=4,((I61+50+J61+N61/2+150)/1000)*C61,E61=5,((I61+50+J61+N61/2+150)/1000)*C61)</f>
        <v>#VALUE!</v>
      </c>
      <c r="P61" s="18" t="e">
        <f>VLOOKUP(F61,Q7数据库!C:G,4,0)</f>
        <v>#N/A</v>
      </c>
      <c r="Q61" s="18" t="e">
        <f>VLOOKUP(F61,Q7数据库!C:G,5,0)</f>
        <v>#N/A</v>
      </c>
    </row>
    <row r="62" spans="1:17" x14ac:dyDescent="0.25">
      <c r="A62" s="22"/>
      <c r="B62" s="55"/>
      <c r="C62" s="3"/>
      <c r="D62" s="55"/>
      <c r="E62" s="18" t="e">
        <f t="shared" si="4"/>
        <v>#VALUE!</v>
      </c>
      <c r="F62" s="18" t="str">
        <f t="shared" si="5"/>
        <v/>
      </c>
      <c r="G62" s="18" t="e">
        <f t="shared" si="6"/>
        <v>#VALUE!</v>
      </c>
      <c r="H62" s="18" t="e">
        <f t="shared" si="7"/>
        <v>#VALUE!</v>
      </c>
      <c r="I62" s="18" t="e">
        <f t="shared" si="8"/>
        <v>#VALUE!</v>
      </c>
      <c r="J62" s="18" t="e">
        <f t="shared" si="9"/>
        <v>#VALUE!</v>
      </c>
      <c r="K62" s="18" t="e">
        <f>VLOOKUP(F62,Q7数据库!C:G,2,0)</f>
        <v>#N/A</v>
      </c>
      <c r="L62" s="18" t="e">
        <f>VLOOKUP(F62,Q7数据库!C:G,3,0)</f>
        <v>#N/A</v>
      </c>
      <c r="M62" s="38" t="e">
        <f>VLOOKUP(G62,Q7数据库!H:I,2,0)</f>
        <v>#VALUE!</v>
      </c>
      <c r="N62" s="38" t="e">
        <f>VLOOKUP(H62,Q7数据库!H:I,2,0)</f>
        <v>#VALUE!</v>
      </c>
      <c r="O62" s="18" t="e" cm="1">
        <f t="array" ref="O62">_xlfn.IFS(E62=1,((I62+2*J62+2*N62/2+2*150)/1000)*C62,E62=2,((I62+J62+N62/2+150)/1000)*C62,E62=3,((I62+50+M62/2+2*J62+2*N62/2+2*150)/1000)*C62,E62=4,((I62+50+J62+N62/2+150)/1000)*C62,E62=5,((I62+50+J62+N62/2+150)/1000)*C62)</f>
        <v>#VALUE!</v>
      </c>
      <c r="P62" s="18" t="e">
        <f>VLOOKUP(F62,Q7数据库!C:G,4,0)</f>
        <v>#N/A</v>
      </c>
      <c r="Q62" s="18" t="e">
        <f>VLOOKUP(F62,Q7数据库!C:G,5,0)</f>
        <v>#N/A</v>
      </c>
    </row>
    <row r="63" spans="1:17" x14ac:dyDescent="0.25">
      <c r="A63" s="22"/>
      <c r="B63" s="55"/>
      <c r="C63" s="3"/>
      <c r="D63" s="55"/>
      <c r="E63" s="18" t="e">
        <f t="shared" si="4"/>
        <v>#VALUE!</v>
      </c>
      <c r="F63" s="18" t="str">
        <f t="shared" si="5"/>
        <v/>
      </c>
      <c r="G63" s="18" t="e">
        <f t="shared" si="6"/>
        <v>#VALUE!</v>
      </c>
      <c r="H63" s="18" t="e">
        <f t="shared" si="7"/>
        <v>#VALUE!</v>
      </c>
      <c r="I63" s="18" t="e">
        <f t="shared" si="8"/>
        <v>#VALUE!</v>
      </c>
      <c r="J63" s="18" t="e">
        <f t="shared" si="9"/>
        <v>#VALUE!</v>
      </c>
      <c r="K63" s="18" t="e">
        <f>VLOOKUP(F63,Q7数据库!C:G,2,0)</f>
        <v>#N/A</v>
      </c>
      <c r="L63" s="18" t="e">
        <f>VLOOKUP(F63,Q7数据库!C:G,3,0)</f>
        <v>#N/A</v>
      </c>
      <c r="M63" s="38" t="e">
        <f>VLOOKUP(G63,Q7数据库!H:I,2,0)</f>
        <v>#VALUE!</v>
      </c>
      <c r="N63" s="38" t="e">
        <f>VLOOKUP(H63,Q7数据库!H:I,2,0)</f>
        <v>#VALUE!</v>
      </c>
      <c r="O63" s="18" t="e" cm="1">
        <f t="array" ref="O63">_xlfn.IFS(E63=1,((I63+2*J63+2*N63/2+2*150)/1000)*C63,E63=2,((I63+J63+N63/2+150)/1000)*C63,E63=3,((I63+50+M63/2+2*J63+2*N63/2+2*150)/1000)*C63,E63=4,((I63+50+J63+N63/2+150)/1000)*C63,E63=5,((I63+50+J63+N63/2+150)/1000)*C63)</f>
        <v>#VALUE!</v>
      </c>
      <c r="P63" s="18" t="e">
        <f>VLOOKUP(F63,Q7数据库!C:G,4,0)</f>
        <v>#N/A</v>
      </c>
      <c r="Q63" s="18" t="e">
        <f>VLOOKUP(F63,Q7数据库!C:G,5,0)</f>
        <v>#N/A</v>
      </c>
    </row>
    <row r="64" spans="1:17" x14ac:dyDescent="0.25">
      <c r="A64" s="22"/>
      <c r="B64" s="55"/>
      <c r="C64" s="3"/>
      <c r="D64" s="55"/>
      <c r="E64" s="18" t="e">
        <f t="shared" si="4"/>
        <v>#VALUE!</v>
      </c>
      <c r="F64" s="18" t="str">
        <f t="shared" si="5"/>
        <v/>
      </c>
      <c r="G64" s="18" t="e">
        <f t="shared" si="6"/>
        <v>#VALUE!</v>
      </c>
      <c r="H64" s="18" t="e">
        <f t="shared" si="7"/>
        <v>#VALUE!</v>
      </c>
      <c r="I64" s="18" t="e">
        <f t="shared" si="8"/>
        <v>#VALUE!</v>
      </c>
      <c r="J64" s="18" t="e">
        <f t="shared" si="9"/>
        <v>#VALUE!</v>
      </c>
      <c r="K64" s="18" t="e">
        <f>VLOOKUP(F64,Q7数据库!C:G,2,0)</f>
        <v>#N/A</v>
      </c>
      <c r="L64" s="18" t="e">
        <f>VLOOKUP(F64,Q7数据库!C:G,3,0)</f>
        <v>#N/A</v>
      </c>
      <c r="M64" s="38" t="e">
        <f>VLOOKUP(G64,Q7数据库!H:I,2,0)</f>
        <v>#VALUE!</v>
      </c>
      <c r="N64" s="38" t="e">
        <f>VLOOKUP(H64,Q7数据库!H:I,2,0)</f>
        <v>#VALUE!</v>
      </c>
      <c r="O64" s="18" t="e" cm="1">
        <f t="array" ref="O64">_xlfn.IFS(E64=1,((I64+2*J64+2*N64/2+2*150)/1000)*C64,E64=2,((I64+J64+N64/2+150)/1000)*C64,E64=3,((I64+50+M64/2+2*J64+2*N64/2+2*150)/1000)*C64,E64=4,((I64+50+J64+N64/2+150)/1000)*C64,E64=5,((I64+50+J64+N64/2+150)/1000)*C64)</f>
        <v>#VALUE!</v>
      </c>
      <c r="P64" s="18" t="e">
        <f>VLOOKUP(F64,Q7数据库!C:G,4,0)</f>
        <v>#N/A</v>
      </c>
      <c r="Q64" s="18" t="e">
        <f>VLOOKUP(F64,Q7数据库!C:G,5,0)</f>
        <v>#N/A</v>
      </c>
    </row>
    <row r="65" spans="1:17" x14ac:dyDescent="0.25">
      <c r="A65" s="22"/>
      <c r="B65" s="55"/>
      <c r="C65" s="3"/>
      <c r="D65" s="55"/>
      <c r="E65" s="18" t="e">
        <f t="shared" si="4"/>
        <v>#VALUE!</v>
      </c>
      <c r="F65" s="18" t="str">
        <f t="shared" si="5"/>
        <v/>
      </c>
      <c r="G65" s="18" t="e">
        <f t="shared" si="6"/>
        <v>#VALUE!</v>
      </c>
      <c r="H65" s="18" t="e">
        <f t="shared" si="7"/>
        <v>#VALUE!</v>
      </c>
      <c r="I65" s="18" t="e">
        <f t="shared" si="8"/>
        <v>#VALUE!</v>
      </c>
      <c r="J65" s="18" t="e">
        <f t="shared" si="9"/>
        <v>#VALUE!</v>
      </c>
      <c r="K65" s="18" t="e">
        <f>VLOOKUP(F65,Q7数据库!C:G,2,0)</f>
        <v>#N/A</v>
      </c>
      <c r="L65" s="18" t="e">
        <f>VLOOKUP(F65,Q7数据库!C:G,3,0)</f>
        <v>#N/A</v>
      </c>
      <c r="M65" s="38" t="e">
        <f>VLOOKUP(G65,Q7数据库!H:I,2,0)</f>
        <v>#VALUE!</v>
      </c>
      <c r="N65" s="38" t="e">
        <f>VLOOKUP(H65,Q7数据库!H:I,2,0)</f>
        <v>#VALUE!</v>
      </c>
      <c r="O65" s="18" t="e" cm="1">
        <f t="array" ref="O65">_xlfn.IFS(E65=1,((I65+2*J65+2*N65/2+2*150)/1000)*C65,E65=2,((I65+J65+N65/2+150)/1000)*C65,E65=3,((I65+50+M65/2+2*J65+2*N65/2+2*150)/1000)*C65,E65=4,((I65+50+J65+N65/2+150)/1000)*C65,E65=5,((I65+50+J65+N65/2+150)/1000)*C65)</f>
        <v>#VALUE!</v>
      </c>
      <c r="P65" s="18" t="e">
        <f>VLOOKUP(F65,Q7数据库!C:G,4,0)</f>
        <v>#N/A</v>
      </c>
      <c r="Q65" s="18" t="e">
        <f>VLOOKUP(F65,Q7数据库!C:G,5,0)</f>
        <v>#N/A</v>
      </c>
    </row>
    <row r="66" spans="1:17" x14ac:dyDescent="0.25">
      <c r="A66" s="22"/>
      <c r="B66" s="55"/>
      <c r="C66" s="3"/>
      <c r="D66" s="55"/>
      <c r="E66" s="18" t="e">
        <f t="shared" si="4"/>
        <v>#VALUE!</v>
      </c>
      <c r="F66" s="18" t="str">
        <f t="shared" si="5"/>
        <v/>
      </c>
      <c r="G66" s="18" t="e">
        <f t="shared" si="6"/>
        <v>#VALUE!</v>
      </c>
      <c r="H66" s="18" t="e">
        <f t="shared" si="7"/>
        <v>#VALUE!</v>
      </c>
      <c r="I66" s="18" t="e">
        <f t="shared" si="8"/>
        <v>#VALUE!</v>
      </c>
      <c r="J66" s="18" t="e">
        <f t="shared" si="9"/>
        <v>#VALUE!</v>
      </c>
      <c r="K66" s="18" t="e">
        <f>VLOOKUP(F66,Q7数据库!C:G,2,0)</f>
        <v>#N/A</v>
      </c>
      <c r="L66" s="18" t="e">
        <f>VLOOKUP(F66,Q7数据库!C:G,3,0)</f>
        <v>#N/A</v>
      </c>
      <c r="M66" s="38" t="e">
        <f>VLOOKUP(G66,Q7数据库!H:I,2,0)</f>
        <v>#VALUE!</v>
      </c>
      <c r="N66" s="38" t="e">
        <f>VLOOKUP(H66,Q7数据库!H:I,2,0)</f>
        <v>#VALUE!</v>
      </c>
      <c r="O66" s="18" t="e" cm="1">
        <f t="array" ref="O66">_xlfn.IFS(E66=1,((I66+2*J66+2*N66/2+2*150)/1000)*C66,E66=2,((I66+J66+N66/2+150)/1000)*C66,E66=3,((I66+50+M66/2+2*J66+2*N66/2+2*150)/1000)*C66,E66=4,((I66+50+J66+N66/2+150)/1000)*C66,E66=5,((I66+50+J66+N66/2+150)/1000)*C66)</f>
        <v>#VALUE!</v>
      </c>
      <c r="P66" s="18" t="e">
        <f>VLOOKUP(F66,Q7数据库!C:G,4,0)</f>
        <v>#N/A</v>
      </c>
      <c r="Q66" s="18" t="e">
        <f>VLOOKUP(F66,Q7数据库!C:G,5,0)</f>
        <v>#N/A</v>
      </c>
    </row>
    <row r="67" spans="1:17" x14ac:dyDescent="0.25">
      <c r="A67" s="22"/>
      <c r="B67" s="55"/>
      <c r="C67" s="3"/>
      <c r="D67" s="55"/>
      <c r="E67" s="18" t="e">
        <f t="shared" si="4"/>
        <v>#VALUE!</v>
      </c>
      <c r="F67" s="18" t="str">
        <f t="shared" si="5"/>
        <v/>
      </c>
      <c r="G67" s="18" t="e">
        <f t="shared" si="6"/>
        <v>#VALUE!</v>
      </c>
      <c r="H67" s="18" t="e">
        <f t="shared" si="7"/>
        <v>#VALUE!</v>
      </c>
      <c r="I67" s="18" t="e">
        <f t="shared" si="8"/>
        <v>#VALUE!</v>
      </c>
      <c r="J67" s="18" t="e">
        <f t="shared" si="9"/>
        <v>#VALUE!</v>
      </c>
      <c r="K67" s="18" t="e">
        <f>VLOOKUP(F67,Q7数据库!C:G,2,0)</f>
        <v>#N/A</v>
      </c>
      <c r="L67" s="18" t="e">
        <f>VLOOKUP(F67,Q7数据库!C:G,3,0)</f>
        <v>#N/A</v>
      </c>
      <c r="M67" s="38" t="e">
        <f>VLOOKUP(G67,Q7数据库!H:I,2,0)</f>
        <v>#VALUE!</v>
      </c>
      <c r="N67" s="38" t="e">
        <f>VLOOKUP(H67,Q7数据库!H:I,2,0)</f>
        <v>#VALUE!</v>
      </c>
      <c r="O67" s="18" t="e" cm="1">
        <f t="array" ref="O67">_xlfn.IFS(E67=1,((I67+2*J67+2*N67/2+2*150)/1000)*C67,E67=2,((I67+J67+N67/2+150)/1000)*C67,E67=3,((I67+50+M67/2+2*J67+2*N67/2+2*150)/1000)*C67,E67=4,((I67+50+J67+N67/2+150)/1000)*C67,E67=5,((I67+50+J67+N67/2+150)/1000)*C67)</f>
        <v>#VALUE!</v>
      </c>
      <c r="P67" s="18" t="e">
        <f>VLOOKUP(F67,Q7数据库!C:G,4,0)</f>
        <v>#N/A</v>
      </c>
      <c r="Q67" s="18" t="e">
        <f>VLOOKUP(F67,Q7数据库!C:G,5,0)</f>
        <v>#N/A</v>
      </c>
    </row>
    <row r="68" spans="1:17" x14ac:dyDescent="0.25">
      <c r="A68" s="22"/>
      <c r="B68" s="55"/>
      <c r="C68" s="3"/>
      <c r="D68" s="55"/>
      <c r="E68" s="18" t="e">
        <f t="shared" si="4"/>
        <v>#VALUE!</v>
      </c>
      <c r="F68" s="18" t="str">
        <f t="shared" si="5"/>
        <v/>
      </c>
      <c r="G68" s="18" t="e">
        <f t="shared" si="6"/>
        <v>#VALUE!</v>
      </c>
      <c r="H68" s="18" t="e">
        <f t="shared" si="7"/>
        <v>#VALUE!</v>
      </c>
      <c r="I68" s="18" t="e">
        <f t="shared" si="8"/>
        <v>#VALUE!</v>
      </c>
      <c r="J68" s="18" t="e">
        <f t="shared" si="9"/>
        <v>#VALUE!</v>
      </c>
      <c r="K68" s="18" t="e">
        <f>VLOOKUP(F68,Q7数据库!C:G,2,0)</f>
        <v>#N/A</v>
      </c>
      <c r="L68" s="18" t="e">
        <f>VLOOKUP(F68,Q7数据库!C:G,3,0)</f>
        <v>#N/A</v>
      </c>
      <c r="M68" s="38" t="e">
        <f>VLOOKUP(G68,Q7数据库!H:I,2,0)</f>
        <v>#VALUE!</v>
      </c>
      <c r="N68" s="38" t="e">
        <f>VLOOKUP(H68,Q7数据库!H:I,2,0)</f>
        <v>#VALUE!</v>
      </c>
      <c r="O68" s="18" t="e" cm="1">
        <f t="array" ref="O68">_xlfn.IFS(E68=1,((I68+2*J68+2*N68/2+2*150)/1000)*C68,E68=2,((I68+J68+N68/2+150)/1000)*C68,E68=3,((I68+50+M68/2+2*J68+2*N68/2+2*150)/1000)*C68,E68=4,((I68+50+J68+N68/2+150)/1000)*C68,E68=5,((I68+50+J68+N68/2+150)/1000)*C68)</f>
        <v>#VALUE!</v>
      </c>
      <c r="P68" s="18" t="e">
        <f>VLOOKUP(F68,Q7数据库!C:G,4,0)</f>
        <v>#N/A</v>
      </c>
      <c r="Q68" s="18" t="e">
        <f>VLOOKUP(F68,Q7数据库!C:G,5,0)</f>
        <v>#N/A</v>
      </c>
    </row>
    <row r="69" spans="1:17" x14ac:dyDescent="0.25">
      <c r="A69" s="22"/>
      <c r="B69" s="55"/>
      <c r="C69" s="3"/>
      <c r="D69" s="55"/>
      <c r="E69" s="18" t="e">
        <f t="shared" si="4"/>
        <v>#VALUE!</v>
      </c>
      <c r="F69" s="18" t="str">
        <f t="shared" si="5"/>
        <v/>
      </c>
      <c r="G69" s="18" t="e">
        <f t="shared" si="6"/>
        <v>#VALUE!</v>
      </c>
      <c r="H69" s="18" t="e">
        <f t="shared" si="7"/>
        <v>#VALUE!</v>
      </c>
      <c r="I69" s="18" t="e">
        <f t="shared" si="8"/>
        <v>#VALUE!</v>
      </c>
      <c r="J69" s="18" t="e">
        <f t="shared" si="9"/>
        <v>#VALUE!</v>
      </c>
      <c r="K69" s="18" t="e">
        <f>VLOOKUP(F69,Q7数据库!C:G,2,0)</f>
        <v>#N/A</v>
      </c>
      <c r="L69" s="18" t="e">
        <f>VLOOKUP(F69,Q7数据库!C:G,3,0)</f>
        <v>#N/A</v>
      </c>
      <c r="M69" s="38" t="e">
        <f>VLOOKUP(G69,Q7数据库!H:I,2,0)</f>
        <v>#VALUE!</v>
      </c>
      <c r="N69" s="38" t="e">
        <f>VLOOKUP(H69,Q7数据库!H:I,2,0)</f>
        <v>#VALUE!</v>
      </c>
      <c r="O69" s="18" t="e" cm="1">
        <f t="array" ref="O69">_xlfn.IFS(E69=1,((I69+2*J69+2*N69/2+2*150)/1000)*C69,E69=2,((I69+J69+N69/2+150)/1000)*C69,E69=3,((I69+50+M69/2+2*J69+2*N69/2+2*150)/1000)*C69,E69=4,((I69+50+J69+N69/2+150)/1000)*C69,E69=5,((I69+50+J69+N69/2+150)/1000)*C69)</f>
        <v>#VALUE!</v>
      </c>
      <c r="P69" s="18" t="e">
        <f>VLOOKUP(F69,Q7数据库!C:G,4,0)</f>
        <v>#N/A</v>
      </c>
      <c r="Q69" s="18" t="e">
        <f>VLOOKUP(F69,Q7数据库!C:G,5,0)</f>
        <v>#N/A</v>
      </c>
    </row>
    <row r="70" spans="1:17" x14ac:dyDescent="0.25">
      <c r="A70" s="22"/>
      <c r="B70" s="55"/>
      <c r="C70" s="3"/>
      <c r="D70" s="55"/>
      <c r="E70" s="18" t="e">
        <f t="shared" si="4"/>
        <v>#VALUE!</v>
      </c>
      <c r="F70" s="18" t="str">
        <f t="shared" si="5"/>
        <v/>
      </c>
      <c r="G70" s="18" t="e">
        <f t="shared" si="6"/>
        <v>#VALUE!</v>
      </c>
      <c r="H70" s="18" t="e">
        <f t="shared" si="7"/>
        <v>#VALUE!</v>
      </c>
      <c r="I70" s="18" t="e">
        <f t="shared" si="8"/>
        <v>#VALUE!</v>
      </c>
      <c r="J70" s="18" t="e">
        <f t="shared" si="9"/>
        <v>#VALUE!</v>
      </c>
      <c r="K70" s="18" t="e">
        <f>VLOOKUP(F70,Q7数据库!C:G,2,0)</f>
        <v>#N/A</v>
      </c>
      <c r="L70" s="18" t="e">
        <f>VLOOKUP(F70,Q7数据库!C:G,3,0)</f>
        <v>#N/A</v>
      </c>
      <c r="M70" s="38" t="e">
        <f>VLOOKUP(G70,Q7数据库!H:I,2,0)</f>
        <v>#VALUE!</v>
      </c>
      <c r="N70" s="38" t="e">
        <f>VLOOKUP(H70,Q7数据库!H:I,2,0)</f>
        <v>#VALUE!</v>
      </c>
      <c r="O70" s="18" t="e" cm="1">
        <f t="array" ref="O70">_xlfn.IFS(E70=1,((I70+2*J70+2*N70/2+2*150)/1000)*C70,E70=2,((I70+J70+N70/2+150)/1000)*C70,E70=3,((I70+50+M70/2+2*J70+2*N70/2+2*150)/1000)*C70,E70=4,((I70+50+J70+N70/2+150)/1000)*C70,E70=5,((I70+50+J70+N70/2+150)/1000)*C70)</f>
        <v>#VALUE!</v>
      </c>
      <c r="P70" s="18" t="e">
        <f>VLOOKUP(F70,Q7数据库!C:G,4,0)</f>
        <v>#N/A</v>
      </c>
      <c r="Q70" s="18" t="e">
        <f>VLOOKUP(F70,Q7数据库!C:G,5,0)</f>
        <v>#N/A</v>
      </c>
    </row>
    <row r="71" spans="1:17" x14ac:dyDescent="0.25">
      <c r="A71" s="22"/>
      <c r="B71" s="55"/>
      <c r="C71" s="3"/>
      <c r="D71" s="55"/>
      <c r="E71" s="18" t="e">
        <f t="shared" si="4"/>
        <v>#VALUE!</v>
      </c>
      <c r="F71" s="18" t="str">
        <f t="shared" si="5"/>
        <v/>
      </c>
      <c r="G71" s="18" t="e">
        <f t="shared" si="6"/>
        <v>#VALUE!</v>
      </c>
      <c r="H71" s="18" t="e">
        <f t="shared" si="7"/>
        <v>#VALUE!</v>
      </c>
      <c r="I71" s="18" t="e">
        <f t="shared" si="8"/>
        <v>#VALUE!</v>
      </c>
      <c r="J71" s="18" t="e">
        <f t="shared" si="9"/>
        <v>#VALUE!</v>
      </c>
      <c r="K71" s="18" t="e">
        <f>VLOOKUP(F71,Q7数据库!C:G,2,0)</f>
        <v>#N/A</v>
      </c>
      <c r="L71" s="18" t="e">
        <f>VLOOKUP(F71,Q7数据库!C:G,3,0)</f>
        <v>#N/A</v>
      </c>
      <c r="M71" s="38" t="e">
        <f>VLOOKUP(G71,Q7数据库!H:I,2,0)</f>
        <v>#VALUE!</v>
      </c>
      <c r="N71" s="38" t="e">
        <f>VLOOKUP(H71,Q7数据库!H:I,2,0)</f>
        <v>#VALUE!</v>
      </c>
      <c r="O71" s="18" t="e" cm="1">
        <f t="array" ref="O71">_xlfn.IFS(E71=1,((I71+2*J71+2*N71/2+2*150)/1000)*C71,E71=2,((I71+J71+N71/2+150)/1000)*C71,E71=3,((I71+50+M71/2+2*J71+2*N71/2+2*150)/1000)*C71,E71=4,((I71+50+J71+N71/2+150)/1000)*C71,E71=5,((I71+50+J71+N71/2+150)/1000)*C71)</f>
        <v>#VALUE!</v>
      </c>
      <c r="P71" s="18" t="e">
        <f>VLOOKUP(F71,Q7数据库!C:G,4,0)</f>
        <v>#N/A</v>
      </c>
      <c r="Q71" s="18" t="e">
        <f>VLOOKUP(F71,Q7数据库!C:G,5,0)</f>
        <v>#N/A</v>
      </c>
    </row>
    <row r="72" spans="1:17" x14ac:dyDescent="0.25">
      <c r="A72" s="22"/>
      <c r="B72" s="55"/>
      <c r="C72" s="3"/>
      <c r="D72" s="55"/>
      <c r="E72" s="18" t="e">
        <f t="shared" si="4"/>
        <v>#VALUE!</v>
      </c>
      <c r="F72" s="18" t="str">
        <f t="shared" si="5"/>
        <v/>
      </c>
      <c r="G72" s="18" t="e">
        <f t="shared" si="6"/>
        <v>#VALUE!</v>
      </c>
      <c r="H72" s="18" t="e">
        <f t="shared" si="7"/>
        <v>#VALUE!</v>
      </c>
      <c r="I72" s="18" t="e">
        <f t="shared" si="8"/>
        <v>#VALUE!</v>
      </c>
      <c r="J72" s="18" t="e">
        <f t="shared" si="9"/>
        <v>#VALUE!</v>
      </c>
      <c r="K72" s="18" t="e">
        <f>VLOOKUP(F72,Q7数据库!C:G,2,0)</f>
        <v>#N/A</v>
      </c>
      <c r="L72" s="18" t="e">
        <f>VLOOKUP(F72,Q7数据库!C:G,3,0)</f>
        <v>#N/A</v>
      </c>
      <c r="M72" s="38" t="e">
        <f>VLOOKUP(G72,Q7数据库!H:I,2,0)</f>
        <v>#VALUE!</v>
      </c>
      <c r="N72" s="38" t="e">
        <f>VLOOKUP(H72,Q7数据库!H:I,2,0)</f>
        <v>#VALUE!</v>
      </c>
      <c r="O72" s="18" t="e" cm="1">
        <f t="array" ref="O72">_xlfn.IFS(E72=1,((I72+2*J72+2*N72/2+2*150)/1000)*C72,E72=2,((I72+J72+N72/2+150)/1000)*C72,E72=3,((I72+50+M72/2+2*J72+2*N72/2+2*150)/1000)*C72,E72=4,((I72+50+J72+N72/2+150)/1000)*C72,E72=5,((I72+50+J72+N72/2+150)/1000)*C72)</f>
        <v>#VALUE!</v>
      </c>
      <c r="P72" s="18" t="e">
        <f>VLOOKUP(F72,Q7数据库!C:G,4,0)</f>
        <v>#N/A</v>
      </c>
      <c r="Q72" s="18" t="e">
        <f>VLOOKUP(F72,Q7数据库!C:G,5,0)</f>
        <v>#N/A</v>
      </c>
    </row>
    <row r="73" spans="1:17" x14ac:dyDescent="0.25">
      <c r="A73" s="22"/>
      <c r="B73" s="55"/>
      <c r="C73" s="3"/>
      <c r="D73" s="55"/>
      <c r="E73" s="18" t="e">
        <f t="shared" si="4"/>
        <v>#VALUE!</v>
      </c>
      <c r="F73" s="18" t="str">
        <f t="shared" si="5"/>
        <v/>
      </c>
      <c r="G73" s="18" t="e">
        <f t="shared" si="6"/>
        <v>#VALUE!</v>
      </c>
      <c r="H73" s="18" t="e">
        <f t="shared" si="7"/>
        <v>#VALUE!</v>
      </c>
      <c r="I73" s="18" t="e">
        <f t="shared" si="8"/>
        <v>#VALUE!</v>
      </c>
      <c r="J73" s="18" t="e">
        <f t="shared" si="9"/>
        <v>#VALUE!</v>
      </c>
      <c r="K73" s="18" t="e">
        <f>VLOOKUP(F73,Q7数据库!C:G,2,0)</f>
        <v>#N/A</v>
      </c>
      <c r="L73" s="18" t="e">
        <f>VLOOKUP(F73,Q7数据库!C:G,3,0)</f>
        <v>#N/A</v>
      </c>
      <c r="M73" s="38" t="e">
        <f>VLOOKUP(G73,Q7数据库!H:I,2,0)</f>
        <v>#VALUE!</v>
      </c>
      <c r="N73" s="38" t="e">
        <f>VLOOKUP(H73,Q7数据库!H:I,2,0)</f>
        <v>#VALUE!</v>
      </c>
      <c r="O73" s="18" t="e" cm="1">
        <f t="array" ref="O73">_xlfn.IFS(E73=1,((I73+2*J73+2*N73/2+2*150)/1000)*C73,E73=2,((I73+J73+N73/2+150)/1000)*C73,E73=3,((I73+50+M73/2+2*J73+2*N73/2+2*150)/1000)*C73,E73=4,((I73+50+J73+N73/2+150)/1000)*C73,E73=5,((I73+50+J73+N73/2+150)/1000)*C73)</f>
        <v>#VALUE!</v>
      </c>
      <c r="P73" s="18" t="e">
        <f>VLOOKUP(F73,Q7数据库!C:G,4,0)</f>
        <v>#N/A</v>
      </c>
      <c r="Q73" s="18" t="e">
        <f>VLOOKUP(F73,Q7数据库!C:G,5,0)</f>
        <v>#N/A</v>
      </c>
    </row>
    <row r="74" spans="1:17" x14ac:dyDescent="0.25">
      <c r="A74" s="22"/>
      <c r="B74" s="55"/>
      <c r="C74" s="3"/>
      <c r="D74" s="55"/>
      <c r="E74" s="18" t="e">
        <f t="shared" si="4"/>
        <v>#VALUE!</v>
      </c>
      <c r="F74" s="18" t="str">
        <f t="shared" si="5"/>
        <v/>
      </c>
      <c r="G74" s="18" t="e">
        <f t="shared" si="6"/>
        <v>#VALUE!</v>
      </c>
      <c r="H74" s="18" t="e">
        <f t="shared" si="7"/>
        <v>#VALUE!</v>
      </c>
      <c r="I74" s="18" t="e">
        <f t="shared" si="8"/>
        <v>#VALUE!</v>
      </c>
      <c r="J74" s="18" t="e">
        <f t="shared" si="9"/>
        <v>#VALUE!</v>
      </c>
      <c r="K74" s="18" t="e">
        <f>VLOOKUP(F74,Q7数据库!C:G,2,0)</f>
        <v>#N/A</v>
      </c>
      <c r="L74" s="18" t="e">
        <f>VLOOKUP(F74,Q7数据库!C:G,3,0)</f>
        <v>#N/A</v>
      </c>
      <c r="M74" s="38" t="e">
        <f>VLOOKUP(G74,Q7数据库!H:I,2,0)</f>
        <v>#VALUE!</v>
      </c>
      <c r="N74" s="38" t="e">
        <f>VLOOKUP(H74,Q7数据库!H:I,2,0)</f>
        <v>#VALUE!</v>
      </c>
      <c r="O74" s="18" t="e" cm="1">
        <f t="array" ref="O74">_xlfn.IFS(E74=1,((I74+2*J74+2*N74/2+2*150)/1000)*C74,E74=2,((I74+J74+N74/2+150)/1000)*C74,E74=3,((I74+50+M74/2+2*J74+2*N74/2+2*150)/1000)*C74,E74=4,((I74+50+J74+N74/2+150)/1000)*C74,E74=5,((I74+50+J74+N74/2+150)/1000)*C74)</f>
        <v>#VALUE!</v>
      </c>
      <c r="P74" s="18" t="e">
        <f>VLOOKUP(F74,Q7数据库!C:G,4,0)</f>
        <v>#N/A</v>
      </c>
      <c r="Q74" s="18" t="e">
        <f>VLOOKUP(F74,Q7数据库!C:G,5,0)</f>
        <v>#N/A</v>
      </c>
    </row>
    <row r="75" spans="1:17" x14ac:dyDescent="0.25">
      <c r="A75" s="22"/>
      <c r="B75" s="55"/>
      <c r="C75" s="3"/>
      <c r="D75" s="55"/>
      <c r="E75" s="18" t="e">
        <f t="shared" si="4"/>
        <v>#VALUE!</v>
      </c>
      <c r="F75" s="18" t="str">
        <f t="shared" si="5"/>
        <v/>
      </c>
      <c r="G75" s="18" t="e">
        <f t="shared" si="6"/>
        <v>#VALUE!</v>
      </c>
      <c r="H75" s="18" t="e">
        <f t="shared" si="7"/>
        <v>#VALUE!</v>
      </c>
      <c r="I75" s="18" t="e">
        <f t="shared" si="8"/>
        <v>#VALUE!</v>
      </c>
      <c r="J75" s="18" t="e">
        <f t="shared" si="9"/>
        <v>#VALUE!</v>
      </c>
      <c r="K75" s="18" t="e">
        <f>VLOOKUP(F75,Q7数据库!C:G,2,0)</f>
        <v>#N/A</v>
      </c>
      <c r="L75" s="18" t="e">
        <f>VLOOKUP(F75,Q7数据库!C:G,3,0)</f>
        <v>#N/A</v>
      </c>
      <c r="M75" s="38" t="e">
        <f>VLOOKUP(G75,Q7数据库!H:I,2,0)</f>
        <v>#VALUE!</v>
      </c>
      <c r="N75" s="38" t="e">
        <f>VLOOKUP(H75,Q7数据库!H:I,2,0)</f>
        <v>#VALUE!</v>
      </c>
      <c r="O75" s="18" t="e" cm="1">
        <f t="array" ref="O75">_xlfn.IFS(E75=1,((I75+2*J75+2*N75/2+2*150)/1000)*C75,E75=2,((I75+J75+N75/2+150)/1000)*C75,E75=3,((I75+50+M75/2+2*J75+2*N75/2+2*150)/1000)*C75,E75=4,((I75+50+J75+N75/2+150)/1000)*C75,E75=5,((I75+50+J75+N75/2+150)/1000)*C75)</f>
        <v>#VALUE!</v>
      </c>
      <c r="P75" s="18" t="e">
        <f>VLOOKUP(F75,Q7数据库!C:G,4,0)</f>
        <v>#N/A</v>
      </c>
      <c r="Q75" s="18" t="e">
        <f>VLOOKUP(F75,Q7数据库!C:G,5,0)</f>
        <v>#N/A</v>
      </c>
    </row>
    <row r="76" spans="1:17" x14ac:dyDescent="0.25">
      <c r="A76" s="22"/>
      <c r="B76" s="55"/>
      <c r="C76" s="3"/>
      <c r="D76" s="55"/>
      <c r="E76" s="18" t="e">
        <f t="shared" si="4"/>
        <v>#VALUE!</v>
      </c>
      <c r="F76" s="18" t="str">
        <f t="shared" si="5"/>
        <v/>
      </c>
      <c r="G76" s="18" t="e">
        <f t="shared" si="6"/>
        <v>#VALUE!</v>
      </c>
      <c r="H76" s="18" t="e">
        <f t="shared" si="7"/>
        <v>#VALUE!</v>
      </c>
      <c r="I76" s="18" t="e">
        <f t="shared" si="8"/>
        <v>#VALUE!</v>
      </c>
      <c r="J76" s="18" t="e">
        <f t="shared" si="9"/>
        <v>#VALUE!</v>
      </c>
      <c r="K76" s="18" t="e">
        <f>VLOOKUP(F76,Q7数据库!C:G,2,0)</f>
        <v>#N/A</v>
      </c>
      <c r="L76" s="18" t="e">
        <f>VLOOKUP(F76,Q7数据库!C:G,3,0)</f>
        <v>#N/A</v>
      </c>
      <c r="M76" s="38" t="e">
        <f>VLOOKUP(G76,Q7数据库!H:I,2,0)</f>
        <v>#VALUE!</v>
      </c>
      <c r="N76" s="38" t="e">
        <f>VLOOKUP(H76,Q7数据库!H:I,2,0)</f>
        <v>#VALUE!</v>
      </c>
      <c r="O76" s="18" t="e" cm="1">
        <f t="array" ref="O76">_xlfn.IFS(E76=1,((I76+2*J76+2*N76/2+2*150)/1000)*C76,E76=2,((I76+J76+N76/2+150)/1000)*C76,E76=3,((I76+50+M76/2+2*J76+2*N76/2+2*150)/1000)*C76,E76=4,((I76+50+J76+N76/2+150)/1000)*C76,E76=5,((I76+50+J76+N76/2+150)/1000)*C76)</f>
        <v>#VALUE!</v>
      </c>
      <c r="P76" s="18" t="e">
        <f>VLOOKUP(F76,Q7数据库!C:G,4,0)</f>
        <v>#N/A</v>
      </c>
      <c r="Q76" s="18" t="e">
        <f>VLOOKUP(F76,Q7数据库!C:G,5,0)</f>
        <v>#N/A</v>
      </c>
    </row>
    <row r="77" spans="1:17" x14ac:dyDescent="0.25">
      <c r="A77" s="22"/>
      <c r="B77" s="55"/>
      <c r="C77" s="3"/>
      <c r="D77" s="55"/>
      <c r="E77" s="18" t="e">
        <f t="shared" si="4"/>
        <v>#VALUE!</v>
      </c>
      <c r="F77" s="18" t="str">
        <f t="shared" si="5"/>
        <v/>
      </c>
      <c r="G77" s="18" t="e">
        <f t="shared" si="6"/>
        <v>#VALUE!</v>
      </c>
      <c r="H77" s="18" t="e">
        <f t="shared" si="7"/>
        <v>#VALUE!</v>
      </c>
      <c r="I77" s="18" t="e">
        <f t="shared" si="8"/>
        <v>#VALUE!</v>
      </c>
      <c r="J77" s="18" t="e">
        <f t="shared" si="9"/>
        <v>#VALUE!</v>
      </c>
      <c r="K77" s="18" t="e">
        <f>VLOOKUP(F77,Q7数据库!C:G,2,0)</f>
        <v>#N/A</v>
      </c>
      <c r="L77" s="18" t="e">
        <f>VLOOKUP(F77,Q7数据库!C:G,3,0)</f>
        <v>#N/A</v>
      </c>
      <c r="M77" s="38" t="e">
        <f>VLOOKUP(G77,Q7数据库!H:I,2,0)</f>
        <v>#VALUE!</v>
      </c>
      <c r="N77" s="38" t="e">
        <f>VLOOKUP(H77,Q7数据库!H:I,2,0)</f>
        <v>#VALUE!</v>
      </c>
      <c r="O77" s="18" t="e" cm="1">
        <f t="array" ref="O77">_xlfn.IFS(E77=1,((I77+2*J77+2*N77/2+2*150)/1000)*C77,E77=2,((I77+J77+N77/2+150)/1000)*C77,E77=3,((I77+50+M77/2+2*J77+2*N77/2+2*150)/1000)*C77,E77=4,((I77+50+J77+N77/2+150)/1000)*C77,E77=5,((I77+50+J77+N77/2+150)/1000)*C77)</f>
        <v>#VALUE!</v>
      </c>
      <c r="P77" s="18" t="e">
        <f>VLOOKUP(F77,Q7数据库!C:G,4,0)</f>
        <v>#N/A</v>
      </c>
      <c r="Q77" s="18" t="e">
        <f>VLOOKUP(F77,Q7数据库!C:G,5,0)</f>
        <v>#N/A</v>
      </c>
    </row>
    <row r="78" spans="1:17" x14ac:dyDescent="0.25">
      <c r="A78" s="22"/>
      <c r="B78" s="55"/>
      <c r="C78" s="3"/>
      <c r="D78" s="55"/>
      <c r="E78" s="18" t="e">
        <f t="shared" si="4"/>
        <v>#VALUE!</v>
      </c>
      <c r="F78" s="18" t="str">
        <f t="shared" si="5"/>
        <v/>
      </c>
      <c r="G78" s="18" t="e">
        <f t="shared" si="6"/>
        <v>#VALUE!</v>
      </c>
      <c r="H78" s="18" t="e">
        <f t="shared" si="7"/>
        <v>#VALUE!</v>
      </c>
      <c r="I78" s="18" t="e">
        <f t="shared" si="8"/>
        <v>#VALUE!</v>
      </c>
      <c r="J78" s="18" t="e">
        <f t="shared" si="9"/>
        <v>#VALUE!</v>
      </c>
      <c r="K78" s="18" t="e">
        <f>VLOOKUP(F78,Q7数据库!C:G,2,0)</f>
        <v>#N/A</v>
      </c>
      <c r="L78" s="18" t="e">
        <f>VLOOKUP(F78,Q7数据库!C:G,3,0)</f>
        <v>#N/A</v>
      </c>
      <c r="M78" s="38" t="e">
        <f>VLOOKUP(G78,Q7数据库!H:I,2,0)</f>
        <v>#VALUE!</v>
      </c>
      <c r="N78" s="38" t="e">
        <f>VLOOKUP(H78,Q7数据库!H:I,2,0)</f>
        <v>#VALUE!</v>
      </c>
      <c r="O78" s="18" t="e" cm="1">
        <f t="array" ref="O78">_xlfn.IFS(E78=1,((I78+2*J78+2*N78/2+2*150)/1000)*C78,E78=2,((I78+J78+N78/2+150)/1000)*C78,E78=3,((I78+50+M78/2+2*J78+2*N78/2+2*150)/1000)*C78,E78=4,((I78+50+J78+N78/2+150)/1000)*C78,E78=5,((I78+50+J78+N78/2+150)/1000)*C78)</f>
        <v>#VALUE!</v>
      </c>
      <c r="P78" s="18" t="e">
        <f>VLOOKUP(F78,Q7数据库!C:G,4,0)</f>
        <v>#N/A</v>
      </c>
      <c r="Q78" s="18" t="e">
        <f>VLOOKUP(F78,Q7数据库!C:G,5,0)</f>
        <v>#N/A</v>
      </c>
    </row>
    <row r="79" spans="1:17" x14ac:dyDescent="0.25">
      <c r="A79" s="22"/>
      <c r="B79" s="55"/>
      <c r="C79" s="3"/>
      <c r="D79" s="55"/>
      <c r="E79" s="18" t="e">
        <f t="shared" si="4"/>
        <v>#VALUE!</v>
      </c>
      <c r="F79" s="18" t="str">
        <f t="shared" si="5"/>
        <v/>
      </c>
      <c r="G79" s="18" t="e">
        <f t="shared" si="6"/>
        <v>#VALUE!</v>
      </c>
      <c r="H79" s="18" t="e">
        <f t="shared" si="7"/>
        <v>#VALUE!</v>
      </c>
      <c r="I79" s="18" t="e">
        <f t="shared" si="8"/>
        <v>#VALUE!</v>
      </c>
      <c r="J79" s="18" t="e">
        <f t="shared" si="9"/>
        <v>#VALUE!</v>
      </c>
      <c r="K79" s="18" t="e">
        <f>VLOOKUP(F79,Q7数据库!C:G,2,0)</f>
        <v>#N/A</v>
      </c>
      <c r="L79" s="18" t="e">
        <f>VLOOKUP(F79,Q7数据库!C:G,3,0)</f>
        <v>#N/A</v>
      </c>
      <c r="M79" s="38" t="e">
        <f>VLOOKUP(G79,Q7数据库!H:I,2,0)</f>
        <v>#VALUE!</v>
      </c>
      <c r="N79" s="38" t="e">
        <f>VLOOKUP(H79,Q7数据库!H:I,2,0)</f>
        <v>#VALUE!</v>
      </c>
      <c r="O79" s="18" t="e" cm="1">
        <f t="array" ref="O79">_xlfn.IFS(E79=1,((I79+2*J79+2*N79/2+2*150)/1000)*C79,E79=2,((I79+J79+N79/2+150)/1000)*C79,E79=3,((I79+50+M79/2+2*J79+2*N79/2+2*150)/1000)*C79,E79=4,((I79+50+J79+N79/2+150)/1000)*C79,E79=5,((I79+50+J79+N79/2+150)/1000)*C79)</f>
        <v>#VALUE!</v>
      </c>
      <c r="P79" s="18" t="e">
        <f>VLOOKUP(F79,Q7数据库!C:G,4,0)</f>
        <v>#N/A</v>
      </c>
      <c r="Q79" s="18" t="e">
        <f>VLOOKUP(F79,Q7数据库!C:G,5,0)</f>
        <v>#N/A</v>
      </c>
    </row>
    <row r="80" spans="1:17" x14ac:dyDescent="0.25">
      <c r="A80" s="22"/>
      <c r="B80" s="55"/>
      <c r="C80" s="3"/>
      <c r="D80" s="55"/>
      <c r="E80" s="18" t="e">
        <f t="shared" si="4"/>
        <v>#VALUE!</v>
      </c>
      <c r="F80" s="18" t="str">
        <f t="shared" si="5"/>
        <v/>
      </c>
      <c r="G80" s="18" t="e">
        <f t="shared" si="6"/>
        <v>#VALUE!</v>
      </c>
      <c r="H80" s="18" t="e">
        <f t="shared" si="7"/>
        <v>#VALUE!</v>
      </c>
      <c r="I80" s="18" t="e">
        <f t="shared" si="8"/>
        <v>#VALUE!</v>
      </c>
      <c r="J80" s="18" t="e">
        <f t="shared" si="9"/>
        <v>#VALUE!</v>
      </c>
      <c r="K80" s="18" t="e">
        <f>VLOOKUP(F80,Q7数据库!C:G,2,0)</f>
        <v>#N/A</v>
      </c>
      <c r="L80" s="18" t="e">
        <f>VLOOKUP(F80,Q7数据库!C:G,3,0)</f>
        <v>#N/A</v>
      </c>
      <c r="M80" s="38" t="e">
        <f>VLOOKUP(G80,Q7数据库!H:I,2,0)</f>
        <v>#VALUE!</v>
      </c>
      <c r="N80" s="38" t="e">
        <f>VLOOKUP(H80,Q7数据库!H:I,2,0)</f>
        <v>#VALUE!</v>
      </c>
      <c r="O80" s="18" t="e" cm="1">
        <f t="array" ref="O80">_xlfn.IFS(E80=1,((I80+2*J80+2*N80/2+2*150)/1000)*C80,E80=2,((I80+J80+N80/2+150)/1000)*C80,E80=3,((I80+50+M80/2+2*J80+2*N80/2+2*150)/1000)*C80,E80=4,((I80+50+J80+N80/2+150)/1000)*C80,E80=5,((I80+50+J80+N80/2+150)/1000)*C80)</f>
        <v>#VALUE!</v>
      </c>
      <c r="P80" s="18" t="e">
        <f>VLOOKUP(F80,Q7数据库!C:G,4,0)</f>
        <v>#N/A</v>
      </c>
      <c r="Q80" s="18" t="e">
        <f>VLOOKUP(F80,Q7数据库!C:G,5,0)</f>
        <v>#N/A</v>
      </c>
    </row>
    <row r="81" spans="1:17" x14ac:dyDescent="0.25">
      <c r="A81" s="22"/>
      <c r="B81" s="55"/>
      <c r="C81" s="3"/>
      <c r="D81" s="55"/>
      <c r="E81" s="18" t="e">
        <f t="shared" si="4"/>
        <v>#VALUE!</v>
      </c>
      <c r="F81" s="18" t="str">
        <f t="shared" si="5"/>
        <v/>
      </c>
      <c r="G81" s="18" t="e">
        <f t="shared" si="6"/>
        <v>#VALUE!</v>
      </c>
      <c r="H81" s="18" t="e">
        <f t="shared" si="7"/>
        <v>#VALUE!</v>
      </c>
      <c r="I81" s="18" t="e">
        <f t="shared" si="8"/>
        <v>#VALUE!</v>
      </c>
      <c r="J81" s="18" t="e">
        <f t="shared" si="9"/>
        <v>#VALUE!</v>
      </c>
      <c r="K81" s="18" t="e">
        <f>VLOOKUP(F81,Q7数据库!C:G,2,0)</f>
        <v>#N/A</v>
      </c>
      <c r="L81" s="18" t="e">
        <f>VLOOKUP(F81,Q7数据库!C:G,3,0)</f>
        <v>#N/A</v>
      </c>
      <c r="M81" s="38" t="e">
        <f>VLOOKUP(G81,Q7数据库!H:I,2,0)</f>
        <v>#VALUE!</v>
      </c>
      <c r="N81" s="38" t="e">
        <f>VLOOKUP(H81,Q7数据库!H:I,2,0)</f>
        <v>#VALUE!</v>
      </c>
      <c r="O81" s="18" t="e" cm="1">
        <f t="array" ref="O81">_xlfn.IFS(E81=1,((I81+2*J81+2*N81/2+2*150)/1000)*C81,E81=2,((I81+J81+N81/2+150)/1000)*C81,E81=3,((I81+50+M81/2+2*J81+2*N81/2+2*150)/1000)*C81,E81=4,((I81+50+J81+N81/2+150)/1000)*C81,E81=5,((I81+50+J81+N81/2+150)/1000)*C81)</f>
        <v>#VALUE!</v>
      </c>
      <c r="P81" s="18" t="e">
        <f>VLOOKUP(F81,Q7数据库!C:G,4,0)</f>
        <v>#N/A</v>
      </c>
      <c r="Q81" s="18" t="e">
        <f>VLOOKUP(F81,Q7数据库!C:G,5,0)</f>
        <v>#N/A</v>
      </c>
    </row>
    <row r="82" spans="1:17" x14ac:dyDescent="0.25">
      <c r="A82" s="22"/>
      <c r="B82" s="55"/>
      <c r="C82" s="3"/>
      <c r="D82" s="55"/>
      <c r="E82" s="18" t="e">
        <f t="shared" si="4"/>
        <v>#VALUE!</v>
      </c>
      <c r="F82" s="18" t="str">
        <f t="shared" si="5"/>
        <v/>
      </c>
      <c r="G82" s="18" t="e">
        <f t="shared" si="6"/>
        <v>#VALUE!</v>
      </c>
      <c r="H82" s="18" t="e">
        <f t="shared" si="7"/>
        <v>#VALUE!</v>
      </c>
      <c r="I82" s="18" t="e">
        <f t="shared" si="8"/>
        <v>#VALUE!</v>
      </c>
      <c r="J82" s="18" t="e">
        <f t="shared" si="9"/>
        <v>#VALUE!</v>
      </c>
      <c r="K82" s="18" t="e">
        <f>VLOOKUP(F82,Q7数据库!C:G,2,0)</f>
        <v>#N/A</v>
      </c>
      <c r="L82" s="18" t="e">
        <f>VLOOKUP(F82,Q7数据库!C:G,3,0)</f>
        <v>#N/A</v>
      </c>
      <c r="M82" s="38" t="e">
        <f>VLOOKUP(G82,Q7数据库!H:I,2,0)</f>
        <v>#VALUE!</v>
      </c>
      <c r="N82" s="38" t="e">
        <f>VLOOKUP(H82,Q7数据库!H:I,2,0)</f>
        <v>#VALUE!</v>
      </c>
      <c r="O82" s="18" t="e" cm="1">
        <f t="array" ref="O82">_xlfn.IFS(E82=1,((I82+2*J82+2*N82/2+2*150)/1000)*C82,E82=2,((I82+J82+N82/2+150)/1000)*C82,E82=3,((I82+50+M82/2+2*J82+2*N82/2+2*150)/1000)*C82,E82=4,((I82+50+J82+N82/2+150)/1000)*C82,E82=5,((I82+50+J82+N82/2+150)/1000)*C82)</f>
        <v>#VALUE!</v>
      </c>
      <c r="P82" s="18" t="e">
        <f>VLOOKUP(F82,Q7数据库!C:G,4,0)</f>
        <v>#N/A</v>
      </c>
      <c r="Q82" s="18" t="e">
        <f>VLOOKUP(F82,Q7数据库!C:G,5,0)</f>
        <v>#N/A</v>
      </c>
    </row>
    <row r="83" spans="1:17" x14ac:dyDescent="0.25">
      <c r="A83" s="22"/>
      <c r="B83" s="55"/>
      <c r="C83" s="3"/>
      <c r="D83" s="55"/>
      <c r="E83" s="18" t="e">
        <f t="shared" si="4"/>
        <v>#VALUE!</v>
      </c>
      <c r="F83" s="18" t="str">
        <f t="shared" si="5"/>
        <v/>
      </c>
      <c r="G83" s="18" t="e">
        <f t="shared" si="6"/>
        <v>#VALUE!</v>
      </c>
      <c r="H83" s="18" t="e">
        <f t="shared" si="7"/>
        <v>#VALUE!</v>
      </c>
      <c r="I83" s="18" t="e">
        <f t="shared" si="8"/>
        <v>#VALUE!</v>
      </c>
      <c r="J83" s="18" t="e">
        <f t="shared" si="9"/>
        <v>#VALUE!</v>
      </c>
      <c r="K83" s="18" t="e">
        <f>VLOOKUP(F83,Q7数据库!C:G,2,0)</f>
        <v>#N/A</v>
      </c>
      <c r="L83" s="18" t="e">
        <f>VLOOKUP(F83,Q7数据库!C:G,3,0)</f>
        <v>#N/A</v>
      </c>
      <c r="M83" s="38" t="e">
        <f>VLOOKUP(G83,Q7数据库!H:I,2,0)</f>
        <v>#VALUE!</v>
      </c>
      <c r="N83" s="38" t="e">
        <f>VLOOKUP(H83,Q7数据库!H:I,2,0)</f>
        <v>#VALUE!</v>
      </c>
      <c r="O83" s="18" t="e" cm="1">
        <f t="array" ref="O83">_xlfn.IFS(E83=1,((I83+2*J83+2*N83/2+2*150)/1000)*C83,E83=2,((I83+J83+N83/2+150)/1000)*C83,E83=3,((I83+50+M83/2+2*J83+2*N83/2+2*150)/1000)*C83,E83=4,((I83+50+J83+N83/2+150)/1000)*C83,E83=5,((I83+50+J83+N83/2+150)/1000)*C83)</f>
        <v>#VALUE!</v>
      </c>
      <c r="P83" s="18" t="e">
        <f>VLOOKUP(F83,Q7数据库!C:G,4,0)</f>
        <v>#N/A</v>
      </c>
      <c r="Q83" s="18" t="e">
        <f>VLOOKUP(F83,Q7数据库!C:G,5,0)</f>
        <v>#N/A</v>
      </c>
    </row>
    <row r="84" spans="1:17" x14ac:dyDescent="0.25">
      <c r="A84" s="22"/>
      <c r="B84" s="55"/>
      <c r="C84" s="3"/>
      <c r="D84" s="55"/>
      <c r="E84" s="18" t="e">
        <f t="shared" si="4"/>
        <v>#VALUE!</v>
      </c>
      <c r="F84" s="18" t="str">
        <f t="shared" si="5"/>
        <v/>
      </c>
      <c r="G84" s="18" t="e">
        <f t="shared" si="6"/>
        <v>#VALUE!</v>
      </c>
      <c r="H84" s="18" t="e">
        <f t="shared" si="7"/>
        <v>#VALUE!</v>
      </c>
      <c r="I84" s="18" t="e">
        <f t="shared" si="8"/>
        <v>#VALUE!</v>
      </c>
      <c r="J84" s="18" t="e">
        <f t="shared" si="9"/>
        <v>#VALUE!</v>
      </c>
      <c r="K84" s="18" t="e">
        <f>VLOOKUP(F84,Q7数据库!C:G,2,0)</f>
        <v>#N/A</v>
      </c>
      <c r="L84" s="18" t="e">
        <f>VLOOKUP(F84,Q7数据库!C:G,3,0)</f>
        <v>#N/A</v>
      </c>
      <c r="M84" s="38" t="e">
        <f>VLOOKUP(G84,Q7数据库!H:I,2,0)</f>
        <v>#VALUE!</v>
      </c>
      <c r="N84" s="38" t="e">
        <f>VLOOKUP(H84,Q7数据库!H:I,2,0)</f>
        <v>#VALUE!</v>
      </c>
      <c r="O84" s="18" t="e" cm="1">
        <f t="array" ref="O84">_xlfn.IFS(E84=1,((I84+2*J84+2*N84/2+2*150)/1000)*C84,E84=2,((I84+J84+N84/2+150)/1000)*C84,E84=3,((I84+50+M84/2+2*J84+2*N84/2+2*150)/1000)*C84,E84=4,((I84+50+J84+N84/2+150)/1000)*C84,E84=5,((I84+50+J84+N84/2+150)/1000)*C84)</f>
        <v>#VALUE!</v>
      </c>
      <c r="P84" s="18" t="e">
        <f>VLOOKUP(F84,Q7数据库!C:G,4,0)</f>
        <v>#N/A</v>
      </c>
      <c r="Q84" s="18" t="e">
        <f>VLOOKUP(F84,Q7数据库!C:G,5,0)</f>
        <v>#N/A</v>
      </c>
    </row>
    <row r="85" spans="1:17" x14ac:dyDescent="0.25">
      <c r="A85" s="22"/>
      <c r="B85" s="55"/>
      <c r="C85" s="3"/>
      <c r="D85" s="55"/>
      <c r="E85" s="18" t="e">
        <f t="shared" si="4"/>
        <v>#VALUE!</v>
      </c>
      <c r="F85" s="18" t="str">
        <f t="shared" si="5"/>
        <v/>
      </c>
      <c r="G85" s="18" t="e">
        <f t="shared" si="6"/>
        <v>#VALUE!</v>
      </c>
      <c r="H85" s="18" t="e">
        <f t="shared" si="7"/>
        <v>#VALUE!</v>
      </c>
      <c r="I85" s="18" t="e">
        <f t="shared" si="8"/>
        <v>#VALUE!</v>
      </c>
      <c r="J85" s="18" t="e">
        <f t="shared" si="9"/>
        <v>#VALUE!</v>
      </c>
      <c r="K85" s="18" t="e">
        <f>VLOOKUP(F85,Q7数据库!C:G,2,0)</f>
        <v>#N/A</v>
      </c>
      <c r="L85" s="18" t="e">
        <f>VLOOKUP(F85,Q7数据库!C:G,3,0)</f>
        <v>#N/A</v>
      </c>
      <c r="M85" s="38" t="e">
        <f>VLOOKUP(G85,Q7数据库!H:I,2,0)</f>
        <v>#VALUE!</v>
      </c>
      <c r="N85" s="38" t="e">
        <f>VLOOKUP(H85,Q7数据库!H:I,2,0)</f>
        <v>#VALUE!</v>
      </c>
      <c r="O85" s="18" t="e" cm="1">
        <f t="array" ref="O85">_xlfn.IFS(E85=1,((I85+2*J85+2*N85/2+2*150)/1000)*C85,E85=2,((I85+J85+N85/2+150)/1000)*C85,E85=3,((I85+50+M85/2+2*J85+2*N85/2+2*150)/1000)*C85,E85=4,((I85+50+J85+N85/2+150)/1000)*C85,E85=5,((I85+50+J85+N85/2+150)/1000)*C85)</f>
        <v>#VALUE!</v>
      </c>
      <c r="P85" s="18" t="e">
        <f>VLOOKUP(F85,Q7数据库!C:G,4,0)</f>
        <v>#N/A</v>
      </c>
      <c r="Q85" s="18" t="e">
        <f>VLOOKUP(F85,Q7数据库!C:G,5,0)</f>
        <v>#N/A</v>
      </c>
    </row>
    <row r="86" spans="1:17" x14ac:dyDescent="0.25">
      <c r="A86" s="22"/>
      <c r="B86" s="55"/>
      <c r="C86" s="3"/>
      <c r="D86" s="55"/>
      <c r="E86" s="18" t="e">
        <f t="shared" si="4"/>
        <v>#VALUE!</v>
      </c>
      <c r="F86" s="18" t="str">
        <f t="shared" si="5"/>
        <v/>
      </c>
      <c r="G86" s="18" t="e">
        <f t="shared" si="6"/>
        <v>#VALUE!</v>
      </c>
      <c r="H86" s="18" t="e">
        <f t="shared" si="7"/>
        <v>#VALUE!</v>
      </c>
      <c r="I86" s="18" t="e">
        <f t="shared" si="8"/>
        <v>#VALUE!</v>
      </c>
      <c r="J86" s="18" t="e">
        <f t="shared" si="9"/>
        <v>#VALUE!</v>
      </c>
      <c r="K86" s="18" t="e">
        <f>VLOOKUP(F86,Q7数据库!C:G,2,0)</f>
        <v>#N/A</v>
      </c>
      <c r="L86" s="18" t="e">
        <f>VLOOKUP(F86,Q7数据库!C:G,3,0)</f>
        <v>#N/A</v>
      </c>
      <c r="M86" s="38" t="e">
        <f>VLOOKUP(G86,Q7数据库!H:I,2,0)</f>
        <v>#VALUE!</v>
      </c>
      <c r="N86" s="38" t="e">
        <f>VLOOKUP(H86,Q7数据库!H:I,2,0)</f>
        <v>#VALUE!</v>
      </c>
      <c r="O86" s="18" t="e" cm="1">
        <f t="array" ref="O86">_xlfn.IFS(E86=1,((I86+2*J86+2*N86/2+2*150)/1000)*C86,E86=2,((I86+J86+N86/2+150)/1000)*C86,E86=3,((I86+50+M86/2+2*J86+2*N86/2+2*150)/1000)*C86,E86=4,((I86+50+J86+N86/2+150)/1000)*C86,E86=5,((I86+50+J86+N86/2+150)/1000)*C86)</f>
        <v>#VALUE!</v>
      </c>
      <c r="P86" s="18" t="e">
        <f>VLOOKUP(F86,Q7数据库!C:G,4,0)</f>
        <v>#N/A</v>
      </c>
      <c r="Q86" s="18" t="e">
        <f>VLOOKUP(F86,Q7数据库!C:G,5,0)</f>
        <v>#N/A</v>
      </c>
    </row>
    <row r="87" spans="1:17" x14ac:dyDescent="0.25">
      <c r="A87" s="22"/>
      <c r="B87" s="55"/>
      <c r="C87" s="3"/>
      <c r="D87" s="55"/>
      <c r="E87" s="18" t="e">
        <f t="shared" si="4"/>
        <v>#VALUE!</v>
      </c>
      <c r="F87" s="18" t="str">
        <f t="shared" si="5"/>
        <v/>
      </c>
      <c r="G87" s="18" t="e">
        <f t="shared" si="6"/>
        <v>#VALUE!</v>
      </c>
      <c r="H87" s="18" t="e">
        <f t="shared" si="7"/>
        <v>#VALUE!</v>
      </c>
      <c r="I87" s="18" t="e">
        <f t="shared" si="8"/>
        <v>#VALUE!</v>
      </c>
      <c r="J87" s="18" t="e">
        <f t="shared" si="9"/>
        <v>#VALUE!</v>
      </c>
      <c r="K87" s="18" t="e">
        <f>VLOOKUP(F87,Q7数据库!C:G,2,0)</f>
        <v>#N/A</v>
      </c>
      <c r="L87" s="18" t="e">
        <f>VLOOKUP(F87,Q7数据库!C:G,3,0)</f>
        <v>#N/A</v>
      </c>
      <c r="M87" s="38" t="e">
        <f>VLOOKUP(G87,Q7数据库!H:I,2,0)</f>
        <v>#VALUE!</v>
      </c>
      <c r="N87" s="38" t="e">
        <f>VLOOKUP(H87,Q7数据库!H:I,2,0)</f>
        <v>#VALUE!</v>
      </c>
      <c r="O87" s="18" t="e" cm="1">
        <f t="array" ref="O87">_xlfn.IFS(E87=1,((I87+2*J87+2*N87/2+2*150)/1000)*C87,E87=2,((I87+J87+N87/2+150)/1000)*C87,E87=3,((I87+50+M87/2+2*J87+2*N87/2+2*150)/1000)*C87,E87=4,((I87+50+J87+N87/2+150)/1000)*C87,E87=5,((I87+50+J87+N87/2+150)/1000)*C87)</f>
        <v>#VALUE!</v>
      </c>
      <c r="P87" s="18" t="e">
        <f>VLOOKUP(F87,Q7数据库!C:G,4,0)</f>
        <v>#N/A</v>
      </c>
      <c r="Q87" s="18" t="e">
        <f>VLOOKUP(F87,Q7数据库!C:G,5,0)</f>
        <v>#N/A</v>
      </c>
    </row>
    <row r="88" spans="1:17" x14ac:dyDescent="0.25">
      <c r="A88" s="22"/>
      <c r="B88" s="55"/>
      <c r="C88" s="3"/>
      <c r="D88" s="55"/>
      <c r="E88" s="18" t="e">
        <f t="shared" si="4"/>
        <v>#VALUE!</v>
      </c>
      <c r="F88" s="18" t="str">
        <f t="shared" si="5"/>
        <v/>
      </c>
      <c r="G88" s="18" t="e">
        <f t="shared" si="6"/>
        <v>#VALUE!</v>
      </c>
      <c r="H88" s="18" t="e">
        <f t="shared" si="7"/>
        <v>#VALUE!</v>
      </c>
      <c r="I88" s="18" t="e">
        <f t="shared" si="8"/>
        <v>#VALUE!</v>
      </c>
      <c r="J88" s="18" t="e">
        <f t="shared" si="9"/>
        <v>#VALUE!</v>
      </c>
      <c r="K88" s="18" t="e">
        <f>VLOOKUP(F88,Q7数据库!C:G,2,0)</f>
        <v>#N/A</v>
      </c>
      <c r="L88" s="18" t="e">
        <f>VLOOKUP(F88,Q7数据库!C:G,3,0)</f>
        <v>#N/A</v>
      </c>
      <c r="M88" s="38" t="e">
        <f>VLOOKUP(G88,Q7数据库!H:I,2,0)</f>
        <v>#VALUE!</v>
      </c>
      <c r="N88" s="38" t="e">
        <f>VLOOKUP(H88,Q7数据库!H:I,2,0)</f>
        <v>#VALUE!</v>
      </c>
      <c r="O88" s="18" t="e" cm="1">
        <f t="array" ref="O88">_xlfn.IFS(E88=1,((I88+2*J88+2*N88/2+2*150)/1000)*C88,E88=2,((I88+J88+N88/2+150)/1000)*C88,E88=3,((I88+50+M88/2+2*J88+2*N88/2+2*150)/1000)*C88,E88=4,((I88+50+J88+N88/2+150)/1000)*C88,E88=5,((I88+50+J88+N88/2+150)/1000)*C88)</f>
        <v>#VALUE!</v>
      </c>
      <c r="P88" s="18" t="e">
        <f>VLOOKUP(F88,Q7数据库!C:G,4,0)</f>
        <v>#N/A</v>
      </c>
      <c r="Q88" s="18" t="e">
        <f>VLOOKUP(F88,Q7数据库!C:G,5,0)</f>
        <v>#N/A</v>
      </c>
    </row>
    <row r="89" spans="1:17" x14ac:dyDescent="0.25">
      <c r="A89" s="22"/>
      <c r="B89" s="55"/>
      <c r="C89" s="3"/>
      <c r="D89" s="55"/>
      <c r="E89" s="18" t="e">
        <f t="shared" si="4"/>
        <v>#VALUE!</v>
      </c>
      <c r="F89" s="18" t="str">
        <f t="shared" si="5"/>
        <v/>
      </c>
      <c r="G89" s="18" t="e">
        <f t="shared" si="6"/>
        <v>#VALUE!</v>
      </c>
      <c r="H89" s="18" t="e">
        <f t="shared" si="7"/>
        <v>#VALUE!</v>
      </c>
      <c r="I89" s="18" t="e">
        <f t="shared" si="8"/>
        <v>#VALUE!</v>
      </c>
      <c r="J89" s="18" t="e">
        <f t="shared" si="9"/>
        <v>#VALUE!</v>
      </c>
      <c r="K89" s="18" t="e">
        <f>VLOOKUP(F89,Q7数据库!C:G,2,0)</f>
        <v>#N/A</v>
      </c>
      <c r="L89" s="18" t="e">
        <f>VLOOKUP(F89,Q7数据库!C:G,3,0)</f>
        <v>#N/A</v>
      </c>
      <c r="M89" s="38" t="e">
        <f>VLOOKUP(G89,Q7数据库!H:I,2,0)</f>
        <v>#VALUE!</v>
      </c>
      <c r="N89" s="38" t="e">
        <f>VLOOKUP(H89,Q7数据库!H:I,2,0)</f>
        <v>#VALUE!</v>
      </c>
      <c r="O89" s="18" t="e" cm="1">
        <f t="array" ref="O89">_xlfn.IFS(E89=1,((I89+2*J89+2*N89/2+2*150)/1000)*C89,E89=2,((I89+J89+N89/2+150)/1000)*C89,E89=3,((I89+50+M89/2+2*J89+2*N89/2+2*150)/1000)*C89,E89=4,((I89+50+J89+N89/2+150)/1000)*C89,E89=5,((I89+50+J89+N89/2+150)/1000)*C89)</f>
        <v>#VALUE!</v>
      </c>
      <c r="P89" s="18" t="e">
        <f>VLOOKUP(F89,Q7数据库!C:G,4,0)</f>
        <v>#N/A</v>
      </c>
      <c r="Q89" s="18" t="e">
        <f>VLOOKUP(F89,Q7数据库!C:G,5,0)</f>
        <v>#N/A</v>
      </c>
    </row>
    <row r="90" spans="1:17" x14ac:dyDescent="0.25">
      <c r="A90" s="22"/>
      <c r="B90" s="55"/>
      <c r="C90" s="3"/>
      <c r="D90" s="55"/>
      <c r="E90" s="18" t="e">
        <f t="shared" si="4"/>
        <v>#VALUE!</v>
      </c>
      <c r="F90" s="18" t="str">
        <f t="shared" si="5"/>
        <v/>
      </c>
      <c r="G90" s="18" t="e">
        <f t="shared" si="6"/>
        <v>#VALUE!</v>
      </c>
      <c r="H90" s="18" t="e">
        <f t="shared" si="7"/>
        <v>#VALUE!</v>
      </c>
      <c r="I90" s="18" t="e">
        <f t="shared" si="8"/>
        <v>#VALUE!</v>
      </c>
      <c r="J90" s="18" t="e">
        <f t="shared" si="9"/>
        <v>#VALUE!</v>
      </c>
      <c r="K90" s="18" t="e">
        <f>VLOOKUP(F90,Q7数据库!C:G,2,0)</f>
        <v>#N/A</v>
      </c>
      <c r="L90" s="18" t="e">
        <f>VLOOKUP(F90,Q7数据库!C:G,3,0)</f>
        <v>#N/A</v>
      </c>
      <c r="M90" s="38" t="e">
        <f>VLOOKUP(G90,Q7数据库!H:I,2,0)</f>
        <v>#VALUE!</v>
      </c>
      <c r="N90" s="38" t="e">
        <f>VLOOKUP(H90,Q7数据库!H:I,2,0)</f>
        <v>#VALUE!</v>
      </c>
      <c r="O90" s="18" t="e" cm="1">
        <f t="array" ref="O90">_xlfn.IFS(E90=1,((I90+2*J90+2*N90/2+2*150)/1000)*C90,E90=2,((I90+J90+N90/2+150)/1000)*C90,E90=3,((I90+50+M90/2+2*J90+2*N90/2+2*150)/1000)*C90,E90=4,((I90+50+J90+N90/2+150)/1000)*C90,E90=5,((I90+50+J90+N90/2+150)/1000)*C90)</f>
        <v>#VALUE!</v>
      </c>
      <c r="P90" s="18" t="e">
        <f>VLOOKUP(F90,Q7数据库!C:G,4,0)</f>
        <v>#N/A</v>
      </c>
      <c r="Q90" s="18" t="e">
        <f>VLOOKUP(F90,Q7数据库!C:G,5,0)</f>
        <v>#N/A</v>
      </c>
    </row>
    <row r="91" spans="1:17" x14ac:dyDescent="0.25">
      <c r="A91" s="22"/>
      <c r="B91" s="55"/>
      <c r="C91" s="3"/>
      <c r="D91" s="55"/>
      <c r="E91" s="18" t="e">
        <f t="shared" si="4"/>
        <v>#VALUE!</v>
      </c>
      <c r="F91" s="18" t="str">
        <f t="shared" si="5"/>
        <v/>
      </c>
      <c r="G91" s="18" t="e">
        <f t="shared" si="6"/>
        <v>#VALUE!</v>
      </c>
      <c r="H91" s="18" t="e">
        <f t="shared" si="7"/>
        <v>#VALUE!</v>
      </c>
      <c r="I91" s="18" t="e">
        <f t="shared" si="8"/>
        <v>#VALUE!</v>
      </c>
      <c r="J91" s="18" t="e">
        <f t="shared" si="9"/>
        <v>#VALUE!</v>
      </c>
      <c r="K91" s="18" t="e">
        <f>VLOOKUP(F91,Q7数据库!C:G,2,0)</f>
        <v>#N/A</v>
      </c>
      <c r="L91" s="18" t="e">
        <f>VLOOKUP(F91,Q7数据库!C:G,3,0)</f>
        <v>#N/A</v>
      </c>
      <c r="M91" s="38" t="e">
        <f>VLOOKUP(G91,Q7数据库!H:I,2,0)</f>
        <v>#VALUE!</v>
      </c>
      <c r="N91" s="38" t="e">
        <f>VLOOKUP(H91,Q7数据库!H:I,2,0)</f>
        <v>#VALUE!</v>
      </c>
      <c r="O91" s="18" t="e" cm="1">
        <f t="array" ref="O91">_xlfn.IFS(E91=1,((I91+2*J91+2*N91/2+2*150)/1000)*C91,E91=2,((I91+J91+N91/2+150)/1000)*C91,E91=3,((I91+50+M91/2+2*J91+2*N91/2+2*150)/1000)*C91,E91=4,((I91+50+J91+N91/2+150)/1000)*C91,E91=5,((I91+50+J91+N91/2+150)/1000)*C91)</f>
        <v>#VALUE!</v>
      </c>
      <c r="P91" s="18" t="e">
        <f>VLOOKUP(F91,Q7数据库!C:G,4,0)</f>
        <v>#N/A</v>
      </c>
      <c r="Q91" s="18" t="e">
        <f>VLOOKUP(F91,Q7数据库!C:G,5,0)</f>
        <v>#N/A</v>
      </c>
    </row>
    <row r="92" spans="1:17" x14ac:dyDescent="0.25">
      <c r="A92" s="22"/>
      <c r="B92" s="55"/>
      <c r="C92" s="3"/>
      <c r="D92" s="55"/>
      <c r="E92" s="18" t="e">
        <f t="shared" si="4"/>
        <v>#VALUE!</v>
      </c>
      <c r="F92" s="18" t="str">
        <f t="shared" si="5"/>
        <v/>
      </c>
      <c r="G92" s="18" t="e">
        <f t="shared" si="6"/>
        <v>#VALUE!</v>
      </c>
      <c r="H92" s="18" t="e">
        <f t="shared" si="7"/>
        <v>#VALUE!</v>
      </c>
      <c r="I92" s="18" t="e">
        <f t="shared" si="8"/>
        <v>#VALUE!</v>
      </c>
      <c r="J92" s="18" t="e">
        <f t="shared" si="9"/>
        <v>#VALUE!</v>
      </c>
      <c r="K92" s="18" t="e">
        <f>VLOOKUP(F92,Q7数据库!C:G,2,0)</f>
        <v>#N/A</v>
      </c>
      <c r="L92" s="18" t="e">
        <f>VLOOKUP(F92,Q7数据库!C:G,3,0)</f>
        <v>#N/A</v>
      </c>
      <c r="M92" s="38" t="e">
        <f>VLOOKUP(G92,Q7数据库!H:I,2,0)</f>
        <v>#VALUE!</v>
      </c>
      <c r="N92" s="38" t="e">
        <f>VLOOKUP(H92,Q7数据库!H:I,2,0)</f>
        <v>#VALUE!</v>
      </c>
      <c r="O92" s="18" t="e" cm="1">
        <f t="array" ref="O92">_xlfn.IFS(E92=1,((I92+2*J92+2*N92/2+2*150)/1000)*C92,E92=2,((I92+J92+N92/2+150)/1000)*C92,E92=3,((I92+50+M92/2+2*J92+2*N92/2+2*150)/1000)*C92,E92=4,((I92+50+J92+N92/2+150)/1000)*C92,E92=5,((I92+50+J92+N92/2+150)/1000)*C92)</f>
        <v>#VALUE!</v>
      </c>
      <c r="P92" s="18" t="e">
        <f>VLOOKUP(F92,Q7数据库!C:G,4,0)</f>
        <v>#N/A</v>
      </c>
      <c r="Q92" s="18" t="e">
        <f>VLOOKUP(F92,Q7数据库!C:G,5,0)</f>
        <v>#N/A</v>
      </c>
    </row>
    <row r="93" spans="1:17" x14ac:dyDescent="0.25">
      <c r="A93" s="22"/>
      <c r="B93" s="55"/>
      <c r="C93" s="3"/>
      <c r="D93" s="55"/>
      <c r="E93" s="18" t="e">
        <f t="shared" si="4"/>
        <v>#VALUE!</v>
      </c>
      <c r="F93" s="18" t="str">
        <f t="shared" si="5"/>
        <v/>
      </c>
      <c r="G93" s="18" t="e">
        <f t="shared" si="6"/>
        <v>#VALUE!</v>
      </c>
      <c r="H93" s="18" t="e">
        <f t="shared" si="7"/>
        <v>#VALUE!</v>
      </c>
      <c r="I93" s="18" t="e">
        <f t="shared" si="8"/>
        <v>#VALUE!</v>
      </c>
      <c r="J93" s="18" t="e">
        <f t="shared" si="9"/>
        <v>#VALUE!</v>
      </c>
      <c r="K93" s="18" t="e">
        <f>VLOOKUP(F93,Q7数据库!C:G,2,0)</f>
        <v>#N/A</v>
      </c>
      <c r="L93" s="18" t="e">
        <f>VLOOKUP(F93,Q7数据库!C:G,3,0)</f>
        <v>#N/A</v>
      </c>
      <c r="M93" s="38" t="e">
        <f>VLOOKUP(G93,Q7数据库!H:I,2,0)</f>
        <v>#VALUE!</v>
      </c>
      <c r="N93" s="38" t="e">
        <f>VLOOKUP(H93,Q7数据库!H:I,2,0)</f>
        <v>#VALUE!</v>
      </c>
      <c r="O93" s="18" t="e" cm="1">
        <f t="array" ref="O93">_xlfn.IFS(E93=1,((I93+2*J93+2*N93/2+2*150)/1000)*C93,E93=2,((I93+J93+N93/2+150)/1000)*C93,E93=3,((I93+50+M93/2+2*J93+2*N93/2+2*150)/1000)*C93,E93=4,((I93+50+J93+N93/2+150)/1000)*C93,E93=5,((I93+50+J93+N93/2+150)/1000)*C93)</f>
        <v>#VALUE!</v>
      </c>
      <c r="P93" s="18" t="e">
        <f>VLOOKUP(F93,Q7数据库!C:G,4,0)</f>
        <v>#N/A</v>
      </c>
      <c r="Q93" s="18" t="e">
        <f>VLOOKUP(F93,Q7数据库!C:G,5,0)</f>
        <v>#N/A</v>
      </c>
    </row>
    <row r="94" spans="1:17" x14ac:dyDescent="0.25">
      <c r="A94" s="22"/>
      <c r="B94" s="55"/>
      <c r="C94" s="3"/>
      <c r="D94" s="55"/>
      <c r="E94" s="18" t="e">
        <f t="shared" si="4"/>
        <v>#VALUE!</v>
      </c>
      <c r="F94" s="18" t="str">
        <f t="shared" si="5"/>
        <v/>
      </c>
      <c r="G94" s="18" t="e">
        <f t="shared" si="6"/>
        <v>#VALUE!</v>
      </c>
      <c r="H94" s="18" t="e">
        <f t="shared" si="7"/>
        <v>#VALUE!</v>
      </c>
      <c r="I94" s="18" t="e">
        <f t="shared" si="8"/>
        <v>#VALUE!</v>
      </c>
      <c r="J94" s="18" t="e">
        <f t="shared" si="9"/>
        <v>#VALUE!</v>
      </c>
      <c r="K94" s="18" t="e">
        <f>VLOOKUP(F94,Q7数据库!C:G,2,0)</f>
        <v>#N/A</v>
      </c>
      <c r="L94" s="18" t="e">
        <f>VLOOKUP(F94,Q7数据库!C:G,3,0)</f>
        <v>#N/A</v>
      </c>
      <c r="M94" s="38" t="e">
        <f>VLOOKUP(G94,Q7数据库!H:I,2,0)</f>
        <v>#VALUE!</v>
      </c>
      <c r="N94" s="38" t="e">
        <f>VLOOKUP(H94,Q7数据库!H:I,2,0)</f>
        <v>#VALUE!</v>
      </c>
      <c r="O94" s="18" t="e" cm="1">
        <f t="array" ref="O94">_xlfn.IFS(E94=1,((I94+2*J94+2*N94/2+2*150)/1000)*C94,E94=2,((I94+J94+N94/2+150)/1000)*C94,E94=3,((I94+50+M94/2+2*J94+2*N94/2+2*150)/1000)*C94,E94=4,((I94+50+J94+N94/2+150)/1000)*C94,E94=5,((I94+50+J94+N94/2+150)/1000)*C94)</f>
        <v>#VALUE!</v>
      </c>
      <c r="P94" s="18" t="e">
        <f>VLOOKUP(F94,Q7数据库!C:G,4,0)</f>
        <v>#N/A</v>
      </c>
      <c r="Q94" s="18" t="e">
        <f>VLOOKUP(F94,Q7数据库!C:G,5,0)</f>
        <v>#N/A</v>
      </c>
    </row>
    <row r="95" spans="1:17" x14ac:dyDescent="0.25">
      <c r="A95" s="22"/>
      <c r="B95" s="55"/>
      <c r="C95" s="3"/>
      <c r="D95" s="55"/>
      <c r="E95" s="18" t="e">
        <f t="shared" si="4"/>
        <v>#VALUE!</v>
      </c>
      <c r="F95" s="18" t="str">
        <f t="shared" si="5"/>
        <v/>
      </c>
      <c r="G95" s="18" t="e">
        <f t="shared" si="6"/>
        <v>#VALUE!</v>
      </c>
      <c r="H95" s="18" t="e">
        <f t="shared" si="7"/>
        <v>#VALUE!</v>
      </c>
      <c r="I95" s="18" t="e">
        <f t="shared" si="8"/>
        <v>#VALUE!</v>
      </c>
      <c r="J95" s="18" t="e">
        <f t="shared" si="9"/>
        <v>#VALUE!</v>
      </c>
      <c r="K95" s="18" t="e">
        <f>VLOOKUP(F95,Q7数据库!C:G,2,0)</f>
        <v>#N/A</v>
      </c>
      <c r="L95" s="18" t="e">
        <f>VLOOKUP(F95,Q7数据库!C:G,3,0)</f>
        <v>#N/A</v>
      </c>
      <c r="M95" s="38" t="e">
        <f>VLOOKUP(G95,Q7数据库!H:I,2,0)</f>
        <v>#VALUE!</v>
      </c>
      <c r="N95" s="38" t="e">
        <f>VLOOKUP(H95,Q7数据库!H:I,2,0)</f>
        <v>#VALUE!</v>
      </c>
      <c r="O95" s="18" t="e" cm="1">
        <f t="array" ref="O95">_xlfn.IFS(E95=1,((I95+2*J95+2*N95/2+2*150)/1000)*C95,E95=2,((I95+J95+N95/2+150)/1000)*C95,E95=3,((I95+50+M95/2+2*J95+2*N95/2+2*150)/1000)*C95,E95=4,((I95+50+J95+N95/2+150)/1000)*C95,E95=5,((I95+50+J95+N95/2+150)/1000)*C95)</f>
        <v>#VALUE!</v>
      </c>
      <c r="P95" s="18" t="e">
        <f>VLOOKUP(F95,Q7数据库!C:G,4,0)</f>
        <v>#N/A</v>
      </c>
      <c r="Q95" s="18" t="e">
        <f>VLOOKUP(F95,Q7数据库!C:G,5,0)</f>
        <v>#N/A</v>
      </c>
    </row>
    <row r="96" spans="1:17" x14ac:dyDescent="0.25">
      <c r="A96" s="22"/>
      <c r="B96" s="55"/>
      <c r="C96" s="3"/>
      <c r="D96" s="55"/>
      <c r="E96" s="18" t="e">
        <f t="shared" si="4"/>
        <v>#VALUE!</v>
      </c>
      <c r="F96" s="18" t="str">
        <f t="shared" si="5"/>
        <v/>
      </c>
      <c r="G96" s="18" t="e">
        <f t="shared" si="6"/>
        <v>#VALUE!</v>
      </c>
      <c r="H96" s="18" t="e">
        <f t="shared" si="7"/>
        <v>#VALUE!</v>
      </c>
      <c r="I96" s="18" t="e">
        <f t="shared" si="8"/>
        <v>#VALUE!</v>
      </c>
      <c r="J96" s="18" t="e">
        <f t="shared" si="9"/>
        <v>#VALUE!</v>
      </c>
      <c r="K96" s="18" t="e">
        <f>VLOOKUP(F96,Q7数据库!C:G,2,0)</f>
        <v>#N/A</v>
      </c>
      <c r="L96" s="18" t="e">
        <f>VLOOKUP(F96,Q7数据库!C:G,3,0)</f>
        <v>#N/A</v>
      </c>
      <c r="M96" s="38" t="e">
        <f>VLOOKUP(G96,Q7数据库!H:I,2,0)</f>
        <v>#VALUE!</v>
      </c>
      <c r="N96" s="38" t="e">
        <f>VLOOKUP(H96,Q7数据库!H:I,2,0)</f>
        <v>#VALUE!</v>
      </c>
      <c r="O96" s="18" t="e" cm="1">
        <f t="array" ref="O96">_xlfn.IFS(E96=1,((I96+2*J96+2*N96/2+2*150)/1000)*C96,E96=2,((I96+J96+N96/2+150)/1000)*C96,E96=3,((I96+50+M96/2+2*J96+2*N96/2+2*150)/1000)*C96,E96=4,((I96+50+J96+N96/2+150)/1000)*C96,E96=5,((I96+50+J96+N96/2+150)/1000)*C96)</f>
        <v>#VALUE!</v>
      </c>
      <c r="P96" s="18" t="e">
        <f>VLOOKUP(F96,Q7数据库!C:G,4,0)</f>
        <v>#N/A</v>
      </c>
      <c r="Q96" s="18" t="e">
        <f>VLOOKUP(F96,Q7数据库!C:G,5,0)</f>
        <v>#N/A</v>
      </c>
    </row>
    <row r="97" spans="1:17" x14ac:dyDescent="0.25">
      <c r="A97" s="22"/>
      <c r="B97" s="55"/>
      <c r="C97" s="3"/>
      <c r="D97" s="55"/>
      <c r="E97" s="18" t="e">
        <f t="shared" si="4"/>
        <v>#VALUE!</v>
      </c>
      <c r="F97" s="18" t="str">
        <f t="shared" si="5"/>
        <v/>
      </c>
      <c r="G97" s="18" t="e">
        <f t="shared" si="6"/>
        <v>#VALUE!</v>
      </c>
      <c r="H97" s="18" t="e">
        <f t="shared" si="7"/>
        <v>#VALUE!</v>
      </c>
      <c r="I97" s="18" t="e">
        <f t="shared" si="8"/>
        <v>#VALUE!</v>
      </c>
      <c r="J97" s="18" t="e">
        <f t="shared" si="9"/>
        <v>#VALUE!</v>
      </c>
      <c r="K97" s="18" t="e">
        <f>VLOOKUP(F97,Q7数据库!C:G,2,0)</f>
        <v>#N/A</v>
      </c>
      <c r="L97" s="18" t="e">
        <f>VLOOKUP(F97,Q7数据库!C:G,3,0)</f>
        <v>#N/A</v>
      </c>
      <c r="M97" s="38" t="e">
        <f>VLOOKUP(G97,Q7数据库!H:I,2,0)</f>
        <v>#VALUE!</v>
      </c>
      <c r="N97" s="38" t="e">
        <f>VLOOKUP(H97,Q7数据库!H:I,2,0)</f>
        <v>#VALUE!</v>
      </c>
      <c r="O97" s="18" t="e" cm="1">
        <f t="array" ref="O97">_xlfn.IFS(E97=1,((I97+2*J97+2*N97/2+2*150)/1000)*C97,E97=2,((I97+J97+N97/2+150)/1000)*C97,E97=3,((I97+50+M97/2+2*J97+2*N97/2+2*150)/1000)*C97,E97=4,((I97+50+J97+N97/2+150)/1000)*C97,E97=5,((I97+50+J97+N97/2+150)/1000)*C97)</f>
        <v>#VALUE!</v>
      </c>
      <c r="P97" s="18" t="e">
        <f>VLOOKUP(F97,Q7数据库!C:G,4,0)</f>
        <v>#N/A</v>
      </c>
      <c r="Q97" s="18" t="e">
        <f>VLOOKUP(F97,Q7数据库!C:G,5,0)</f>
        <v>#N/A</v>
      </c>
    </row>
    <row r="98" spans="1:17" x14ac:dyDescent="0.25">
      <c r="A98" s="22"/>
      <c r="B98" s="55"/>
      <c r="C98" s="3"/>
      <c r="D98" s="55"/>
      <c r="E98" s="18" t="e">
        <f t="shared" si="4"/>
        <v>#VALUE!</v>
      </c>
      <c r="F98" s="18" t="str">
        <f t="shared" si="5"/>
        <v/>
      </c>
      <c r="G98" s="18" t="e">
        <f t="shared" si="6"/>
        <v>#VALUE!</v>
      </c>
      <c r="H98" s="18" t="e">
        <f t="shared" si="7"/>
        <v>#VALUE!</v>
      </c>
      <c r="I98" s="18" t="e">
        <f t="shared" si="8"/>
        <v>#VALUE!</v>
      </c>
      <c r="J98" s="18" t="e">
        <f t="shared" si="9"/>
        <v>#VALUE!</v>
      </c>
      <c r="K98" s="18" t="e">
        <f>VLOOKUP(F98,Q7数据库!C:G,2,0)</f>
        <v>#N/A</v>
      </c>
      <c r="L98" s="18" t="e">
        <f>VLOOKUP(F98,Q7数据库!C:G,3,0)</f>
        <v>#N/A</v>
      </c>
      <c r="M98" s="38" t="e">
        <f>VLOOKUP(G98,Q7数据库!H:I,2,0)</f>
        <v>#VALUE!</v>
      </c>
      <c r="N98" s="38" t="e">
        <f>VLOOKUP(H98,Q7数据库!H:I,2,0)</f>
        <v>#VALUE!</v>
      </c>
      <c r="O98" s="18" t="e" cm="1">
        <f t="array" ref="O98">_xlfn.IFS(E98=1,((I98+2*J98+2*N98/2+2*150)/1000)*C98,E98=2,((I98+J98+N98/2+150)/1000)*C98,E98=3,((I98+50+M98/2+2*J98+2*N98/2+2*150)/1000)*C98,E98=4,((I98+50+J98+N98/2+150)/1000)*C98,E98=5,((I98+50+J98+N98/2+150)/1000)*C98)</f>
        <v>#VALUE!</v>
      </c>
      <c r="P98" s="18" t="e">
        <f>VLOOKUP(F98,Q7数据库!C:G,4,0)</f>
        <v>#N/A</v>
      </c>
      <c r="Q98" s="18" t="e">
        <f>VLOOKUP(F98,Q7数据库!C:G,5,0)</f>
        <v>#N/A</v>
      </c>
    </row>
    <row r="99" spans="1:17" x14ac:dyDescent="0.25">
      <c r="A99" s="22"/>
      <c r="B99" s="55"/>
      <c r="C99" s="3"/>
      <c r="D99" s="55"/>
      <c r="E99" s="18" t="e">
        <f t="shared" si="4"/>
        <v>#VALUE!</v>
      </c>
      <c r="F99" s="18" t="str">
        <f t="shared" si="5"/>
        <v/>
      </c>
      <c r="G99" s="18" t="e">
        <f t="shared" si="6"/>
        <v>#VALUE!</v>
      </c>
      <c r="H99" s="18" t="e">
        <f t="shared" si="7"/>
        <v>#VALUE!</v>
      </c>
      <c r="I99" s="18" t="e">
        <f t="shared" si="8"/>
        <v>#VALUE!</v>
      </c>
      <c r="J99" s="18" t="e">
        <f t="shared" si="9"/>
        <v>#VALUE!</v>
      </c>
      <c r="K99" s="18" t="e">
        <f>VLOOKUP(F99,Q7数据库!C:G,2,0)</f>
        <v>#N/A</v>
      </c>
      <c r="L99" s="18" t="e">
        <f>VLOOKUP(F99,Q7数据库!C:G,3,0)</f>
        <v>#N/A</v>
      </c>
      <c r="M99" s="38" t="e">
        <f>VLOOKUP(G99,Q7数据库!H:I,2,0)</f>
        <v>#VALUE!</v>
      </c>
      <c r="N99" s="38" t="e">
        <f>VLOOKUP(H99,Q7数据库!H:I,2,0)</f>
        <v>#VALUE!</v>
      </c>
      <c r="O99" s="18" t="e" cm="1">
        <f t="array" ref="O99">_xlfn.IFS(E99=1,((I99+2*J99+2*N99/2+2*150)/1000)*C99,E99=2,((I99+J99+N99/2+150)/1000)*C99,E99=3,((I99+50+M99/2+2*J99+2*N99/2+2*150)/1000)*C99,E99=4,((I99+50+J99+N99/2+150)/1000)*C99,E99=5,((I99+50+J99+N99/2+150)/1000)*C99)</f>
        <v>#VALUE!</v>
      </c>
      <c r="P99" s="18" t="e">
        <f>VLOOKUP(F99,Q7数据库!C:G,4,0)</f>
        <v>#N/A</v>
      </c>
      <c r="Q99" s="18" t="e">
        <f>VLOOKUP(F99,Q7数据库!C:G,5,0)</f>
        <v>#N/A</v>
      </c>
    </row>
    <row r="100" spans="1:17" x14ac:dyDescent="0.25">
      <c r="A100" s="22"/>
      <c r="B100" s="55"/>
      <c r="C100" s="3"/>
      <c r="D100" s="55"/>
      <c r="E100" s="18" t="e">
        <f t="shared" si="4"/>
        <v>#VALUE!</v>
      </c>
      <c r="F100" s="18" t="str">
        <f t="shared" si="5"/>
        <v/>
      </c>
      <c r="G100" s="18" t="e">
        <f t="shared" si="6"/>
        <v>#VALUE!</v>
      </c>
      <c r="H100" s="18" t="e">
        <f t="shared" si="7"/>
        <v>#VALUE!</v>
      </c>
      <c r="I100" s="18" t="e">
        <f t="shared" si="8"/>
        <v>#VALUE!</v>
      </c>
      <c r="J100" s="18" t="e">
        <f t="shared" si="9"/>
        <v>#VALUE!</v>
      </c>
      <c r="K100" s="18" t="e">
        <f>VLOOKUP(F100,Q7数据库!C:G,2,0)</f>
        <v>#N/A</v>
      </c>
      <c r="L100" s="18" t="e">
        <f>VLOOKUP(F100,Q7数据库!C:G,3,0)</f>
        <v>#N/A</v>
      </c>
      <c r="M100" s="38" t="e">
        <f>VLOOKUP(G100,Q7数据库!H:I,2,0)</f>
        <v>#VALUE!</v>
      </c>
      <c r="N100" s="38" t="e">
        <f>VLOOKUP(H100,Q7数据库!H:I,2,0)</f>
        <v>#VALUE!</v>
      </c>
      <c r="O100" s="18" t="e" cm="1">
        <f t="array" ref="O100">_xlfn.IFS(E100=1,((I100+2*J100+2*N100/2+2*150)/1000)*C100,E100=2,((I100+J100+N100/2+150)/1000)*C100,E100=3,((I100+50+M100/2+2*J100+2*N100/2+2*150)/1000)*C100,E100=4,((I100+50+J100+N100/2+150)/1000)*C100,E100=5,((I100+50+J100+N100/2+150)/1000)*C100)</f>
        <v>#VALUE!</v>
      </c>
      <c r="P100" s="18" t="e">
        <f>VLOOKUP(F100,Q7数据库!C:G,4,0)</f>
        <v>#N/A</v>
      </c>
      <c r="Q100" s="18" t="e">
        <f>VLOOKUP(F100,Q7数据库!C:G,5,0)</f>
        <v>#N/A</v>
      </c>
    </row>
  </sheetData>
  <sheetProtection algorithmName="SHA-512" hashValue="ZOuFEvm9Hvdj2uBPz+T+HRcD0x/ADBTtD6oqpxLlO8fkvSVYKz8Lcjf31ixCbQUMAEXZFCvJk7yJ4URcPYgbpw==" saltValue="dseBIpEssRY4sNm7KjZbgw==" spinCount="100000" sheet="1" objects="1" scenarios="1"/>
  <protectedRanges>
    <protectedRange sqref="A2:D1000" name="区域1_1_1"/>
  </protectedRanges>
  <phoneticPr fontId="5" type="noConversion"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8F48C-DD5A-47D1-A692-6554A4D17A2E}">
  <sheetPr codeName="Sheet150"/>
  <dimension ref="A1:I37"/>
  <sheetViews>
    <sheetView workbookViewId="0"/>
  </sheetViews>
  <sheetFormatPr defaultRowHeight="14" x14ac:dyDescent="0.25"/>
  <cols>
    <col min="1" max="1" width="16.90625" bestFit="1" customWidth="1"/>
    <col min="2" max="2" width="9.26953125" bestFit="1" customWidth="1"/>
    <col min="3" max="3" width="5.26953125" bestFit="1" customWidth="1"/>
    <col min="4" max="4" width="6.26953125" bestFit="1" customWidth="1"/>
    <col min="5" max="5" width="15.7265625" bestFit="1" customWidth="1"/>
    <col min="6" max="6" width="5.26953125" bestFit="1" customWidth="1"/>
    <col min="7" max="7" width="6.26953125" bestFit="1" customWidth="1"/>
    <col min="8" max="8" width="12.453125" bestFit="1" customWidth="1"/>
    <col min="9" max="9" width="8.26953125" bestFit="1" customWidth="1"/>
  </cols>
  <sheetData>
    <row r="1" spans="1:9" x14ac:dyDescent="0.25">
      <c r="A1" s="43" t="str">
        <f>HYPERLINK("#管架编号及数量输入!J1","序号/回输入界面")</f>
        <v>序号/回输入界面</v>
      </c>
      <c r="B1" s="46"/>
      <c r="C1" s="98" t="s">
        <v>672</v>
      </c>
      <c r="D1" s="78"/>
      <c r="E1" s="78"/>
      <c r="F1" s="78"/>
      <c r="G1" s="78"/>
    </row>
    <row r="2" spans="1:9" x14ac:dyDescent="0.25">
      <c r="A2" s="3" t="s">
        <v>47</v>
      </c>
      <c r="B2" s="3" t="s">
        <v>46</v>
      </c>
      <c r="C2" s="1" t="s">
        <v>1</v>
      </c>
      <c r="D2" s="1" t="s">
        <v>12</v>
      </c>
      <c r="E2" s="1" t="s">
        <v>2</v>
      </c>
      <c r="F2" s="1" t="s">
        <v>3</v>
      </c>
      <c r="G2" s="1" t="s">
        <v>4</v>
      </c>
      <c r="H2" s="45" t="s">
        <v>68</v>
      </c>
      <c r="I2" s="45" t="s">
        <v>253</v>
      </c>
    </row>
    <row r="3" spans="1:9" x14ac:dyDescent="0.25">
      <c r="A3" s="55" t="s">
        <v>651</v>
      </c>
      <c r="B3" s="55" t="s">
        <v>649</v>
      </c>
      <c r="C3" s="3" t="s">
        <v>191</v>
      </c>
      <c r="D3" s="55" t="s">
        <v>149</v>
      </c>
      <c r="E3" s="1" t="s">
        <v>14</v>
      </c>
      <c r="F3" s="1" t="s">
        <v>15</v>
      </c>
      <c r="G3" s="1" t="s">
        <v>7</v>
      </c>
      <c r="H3" s="45">
        <v>6</v>
      </c>
      <c r="I3" s="45">
        <v>10.199999999999999</v>
      </c>
    </row>
    <row r="4" spans="1:9" x14ac:dyDescent="0.25">
      <c r="A4" s="3"/>
      <c r="B4" s="1"/>
      <c r="C4" s="3" t="s">
        <v>192</v>
      </c>
      <c r="D4" s="55" t="s">
        <v>149</v>
      </c>
      <c r="E4" s="3" t="s">
        <v>413</v>
      </c>
      <c r="F4" s="1" t="s">
        <v>15</v>
      </c>
      <c r="G4" s="1" t="s">
        <v>7</v>
      </c>
      <c r="H4" s="45">
        <v>8</v>
      </c>
      <c r="I4" s="45">
        <v>13.5</v>
      </c>
    </row>
    <row r="5" spans="1:9" x14ac:dyDescent="0.25">
      <c r="A5" s="3"/>
      <c r="B5" s="1"/>
      <c r="C5" s="3" t="s">
        <v>193</v>
      </c>
      <c r="D5" s="3" t="s">
        <v>149</v>
      </c>
      <c r="E5" s="3" t="s">
        <v>145</v>
      </c>
      <c r="F5" s="3" t="s">
        <v>308</v>
      </c>
      <c r="G5" s="3" t="s">
        <v>271</v>
      </c>
      <c r="H5" s="45">
        <v>10</v>
      </c>
      <c r="I5" s="45">
        <v>17.2</v>
      </c>
    </row>
    <row r="6" spans="1:9" x14ac:dyDescent="0.25">
      <c r="C6" s="3" t="s">
        <v>194</v>
      </c>
      <c r="D6" s="3" t="s">
        <v>207</v>
      </c>
      <c r="E6" s="55" t="s">
        <v>164</v>
      </c>
      <c r="F6" s="3" t="s">
        <v>308</v>
      </c>
      <c r="G6" s="3" t="s">
        <v>271</v>
      </c>
      <c r="H6" s="45">
        <v>15</v>
      </c>
      <c r="I6" s="45">
        <v>21.3</v>
      </c>
    </row>
    <row r="7" spans="1:9" x14ac:dyDescent="0.25">
      <c r="C7" s="3" t="s">
        <v>165</v>
      </c>
      <c r="D7" s="3" t="s">
        <v>207</v>
      </c>
      <c r="E7" s="55" t="s">
        <v>119</v>
      </c>
      <c r="F7" s="3" t="s">
        <v>308</v>
      </c>
      <c r="G7" s="3" t="s">
        <v>271</v>
      </c>
      <c r="H7" s="45">
        <v>20</v>
      </c>
      <c r="I7" s="45">
        <v>26.9</v>
      </c>
    </row>
    <row r="8" spans="1:9" x14ac:dyDescent="0.25">
      <c r="C8" s="3" t="s">
        <v>120</v>
      </c>
      <c r="D8" s="3" t="s">
        <v>181</v>
      </c>
      <c r="E8" s="55" t="s">
        <v>188</v>
      </c>
      <c r="F8" s="3" t="s">
        <v>308</v>
      </c>
      <c r="G8" s="3" t="s">
        <v>271</v>
      </c>
      <c r="H8" s="45">
        <v>25</v>
      </c>
      <c r="I8" s="45">
        <v>33.700000000000003</v>
      </c>
    </row>
    <row r="9" spans="1:9" x14ac:dyDescent="0.25">
      <c r="H9" s="45">
        <v>32</v>
      </c>
      <c r="I9" s="45">
        <v>42.4</v>
      </c>
    </row>
    <row r="10" spans="1:9" x14ac:dyDescent="0.25">
      <c r="H10" s="45">
        <v>40</v>
      </c>
      <c r="I10" s="45">
        <v>48.3</v>
      </c>
    </row>
    <row r="11" spans="1:9" x14ac:dyDescent="0.25">
      <c r="H11" s="45">
        <v>50</v>
      </c>
      <c r="I11" s="45">
        <v>60.3</v>
      </c>
    </row>
    <row r="12" spans="1:9" x14ac:dyDescent="0.25">
      <c r="H12" s="45">
        <v>65</v>
      </c>
      <c r="I12" s="45">
        <v>76.099999999999994</v>
      </c>
    </row>
    <row r="13" spans="1:9" x14ac:dyDescent="0.25">
      <c r="H13" s="45">
        <v>80</v>
      </c>
      <c r="I13" s="45">
        <v>88.9</v>
      </c>
    </row>
    <row r="14" spans="1:9" x14ac:dyDescent="0.25">
      <c r="H14" s="45">
        <v>100</v>
      </c>
      <c r="I14" s="45">
        <v>114.3</v>
      </c>
    </row>
    <row r="15" spans="1:9" x14ac:dyDescent="0.25">
      <c r="H15" s="45">
        <v>125</v>
      </c>
      <c r="I15" s="45">
        <v>139.69999999999999</v>
      </c>
    </row>
    <row r="16" spans="1:9" x14ac:dyDescent="0.25">
      <c r="H16" s="45">
        <v>150</v>
      </c>
      <c r="I16" s="45">
        <v>168.3</v>
      </c>
    </row>
    <row r="17" spans="8:9" x14ac:dyDescent="0.25">
      <c r="H17" s="45">
        <v>200</v>
      </c>
      <c r="I17" s="45">
        <v>219.1</v>
      </c>
    </row>
    <row r="18" spans="8:9" x14ac:dyDescent="0.25">
      <c r="H18" s="45">
        <v>250</v>
      </c>
      <c r="I18" s="45">
        <v>273</v>
      </c>
    </row>
    <row r="19" spans="8:9" x14ac:dyDescent="0.25">
      <c r="H19" s="45">
        <v>300</v>
      </c>
      <c r="I19" s="45">
        <v>323.89999999999998</v>
      </c>
    </row>
    <row r="20" spans="8:9" x14ac:dyDescent="0.25">
      <c r="H20" s="45">
        <v>350</v>
      </c>
      <c r="I20" s="45">
        <v>355.6</v>
      </c>
    </row>
    <row r="21" spans="8:9" x14ac:dyDescent="0.25">
      <c r="H21" s="45">
        <v>400</v>
      </c>
      <c r="I21" s="45">
        <v>406.4</v>
      </c>
    </row>
    <row r="22" spans="8:9" x14ac:dyDescent="0.25">
      <c r="H22" s="45">
        <v>450</v>
      </c>
      <c r="I22" s="45">
        <v>457</v>
      </c>
    </row>
    <row r="23" spans="8:9" x14ac:dyDescent="0.25">
      <c r="H23" s="45">
        <v>500</v>
      </c>
      <c r="I23" s="45">
        <v>508</v>
      </c>
    </row>
    <row r="24" spans="8:9" x14ac:dyDescent="0.25">
      <c r="H24" s="45">
        <v>550</v>
      </c>
      <c r="I24" s="45">
        <v>559</v>
      </c>
    </row>
    <row r="25" spans="8:9" x14ac:dyDescent="0.25">
      <c r="H25" s="45">
        <v>600</v>
      </c>
      <c r="I25" s="45">
        <v>610</v>
      </c>
    </row>
    <row r="26" spans="8:9" x14ac:dyDescent="0.25">
      <c r="H26" s="45">
        <v>650</v>
      </c>
      <c r="I26" s="45">
        <v>660</v>
      </c>
    </row>
    <row r="27" spans="8:9" x14ac:dyDescent="0.25">
      <c r="H27" s="45">
        <v>700</v>
      </c>
      <c r="I27" s="45">
        <v>711</v>
      </c>
    </row>
    <row r="28" spans="8:9" x14ac:dyDescent="0.25">
      <c r="H28" s="45">
        <v>750</v>
      </c>
      <c r="I28" s="45">
        <v>762</v>
      </c>
    </row>
    <row r="29" spans="8:9" x14ac:dyDescent="0.25">
      <c r="H29" s="45">
        <v>800</v>
      </c>
      <c r="I29" s="45">
        <v>813</v>
      </c>
    </row>
    <row r="30" spans="8:9" x14ac:dyDescent="0.25">
      <c r="H30" s="45">
        <v>850</v>
      </c>
      <c r="I30" s="45">
        <v>864</v>
      </c>
    </row>
    <row r="31" spans="8:9" x14ac:dyDescent="0.25">
      <c r="H31" s="45">
        <v>900</v>
      </c>
      <c r="I31" s="45">
        <v>914</v>
      </c>
    </row>
    <row r="32" spans="8:9" x14ac:dyDescent="0.25">
      <c r="H32" s="45">
        <v>950</v>
      </c>
      <c r="I32" s="45">
        <v>965</v>
      </c>
    </row>
    <row r="33" spans="8:9" x14ac:dyDescent="0.25">
      <c r="H33" s="45">
        <v>1000</v>
      </c>
      <c r="I33" s="45">
        <v>1016</v>
      </c>
    </row>
    <row r="34" spans="8:9" x14ac:dyDescent="0.25">
      <c r="H34" s="45">
        <v>1050</v>
      </c>
      <c r="I34" s="45">
        <v>1067</v>
      </c>
    </row>
    <row r="35" spans="8:9" x14ac:dyDescent="0.25">
      <c r="H35" s="45">
        <v>1100</v>
      </c>
      <c r="I35" s="45">
        <v>1118</v>
      </c>
    </row>
    <row r="36" spans="8:9" x14ac:dyDescent="0.25">
      <c r="H36" s="45">
        <v>1150</v>
      </c>
      <c r="I36" s="45">
        <v>1168</v>
      </c>
    </row>
    <row r="37" spans="8:9" x14ac:dyDescent="0.25">
      <c r="H37" s="45">
        <v>1200</v>
      </c>
      <c r="I37" s="45">
        <v>1219</v>
      </c>
    </row>
  </sheetData>
  <sheetProtection algorithmName="SHA-512" hashValue="r/gVfOyOtrHfGtP3BeTIur4d9shalNKxjFd1C74+IJ9kMM5kcGPF5u3tLQxogzzLaoxQXlW/77cVpZ+Rtgyipg==" saltValue="K0GEjRkbw7CDY7SfadnJmg==" spinCount="100000" sheet="1" objects="1" scenarios="1"/>
  <mergeCells count="1">
    <mergeCell ref="C1:G1"/>
  </mergeCells>
  <phoneticPr fontId="5" type="noConversion"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DE0C-D98F-4E4B-8E64-E602FC06E8B5}">
  <sheetPr codeName="Sheet151"/>
  <dimension ref="A1:M100"/>
  <sheetViews>
    <sheetView workbookViewId="0"/>
  </sheetViews>
  <sheetFormatPr defaultRowHeight="14" x14ac:dyDescent="0.25"/>
  <cols>
    <col min="1" max="1" width="16.90625" bestFit="1" customWidth="1"/>
    <col min="2" max="2" width="11.36328125" bestFit="1" customWidth="1"/>
    <col min="3" max="4" width="5.26953125" bestFit="1" customWidth="1"/>
    <col min="5" max="5" width="5.26953125" customWidth="1"/>
    <col min="6" max="6" width="5.26953125" bestFit="1" customWidth="1"/>
    <col min="7" max="7" width="9.26953125" bestFit="1" customWidth="1"/>
    <col min="8" max="9" width="11.36328125" bestFit="1" customWidth="1"/>
    <col min="10" max="10" width="7.26953125" bestFit="1" customWidth="1"/>
    <col min="11" max="11" width="5.26953125" bestFit="1" customWidth="1"/>
    <col min="12" max="12" width="11.36328125" bestFit="1" customWidth="1"/>
    <col min="13" max="13" width="5.26953125" bestFit="1" customWidth="1"/>
  </cols>
  <sheetData>
    <row r="1" spans="1:13" x14ac:dyDescent="0.25">
      <c r="A1" s="60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55" t="s">
        <v>663</v>
      </c>
      <c r="F1" s="18" t="s">
        <v>41</v>
      </c>
      <c r="G1" s="18" t="s">
        <v>42</v>
      </c>
      <c r="H1" s="18" t="s">
        <v>48</v>
      </c>
      <c r="I1" s="18" t="s">
        <v>2</v>
      </c>
      <c r="J1" s="19" t="s">
        <v>79</v>
      </c>
      <c r="K1" s="18" t="s">
        <v>3</v>
      </c>
      <c r="L1" s="18" t="s">
        <v>4</v>
      </c>
      <c r="M1" s="18" t="s">
        <v>5</v>
      </c>
    </row>
    <row r="2" spans="1:13" x14ac:dyDescent="0.25">
      <c r="A2" s="22">
        <v>2</v>
      </c>
      <c r="B2" s="55" t="s">
        <v>1038</v>
      </c>
      <c r="C2" s="3">
        <v>2</v>
      </c>
      <c r="D2" s="3" t="s">
        <v>653</v>
      </c>
      <c r="E2" s="18" t="str">
        <f>TRIM(MID(SUBSTITUTE($B2,"-",REPT(" ",99)),COLUMN(B2)*99-98,99))</f>
        <v>A</v>
      </c>
      <c r="F2" s="18">
        <f>VALUE(TRIM(MID(SUBSTITUTE($B2,"-",REPT(" ",99)),COLUMN(C2)*99-98,99)))</f>
        <v>200</v>
      </c>
      <c r="G2" s="18" t="str">
        <f t="shared" ref="G2" si="0">TRIM(MID(SUBSTITUTE($B2,"-",REPT(" ",99)),COLUMN(D2)*99-98,99))</f>
        <v>C1</v>
      </c>
      <c r="H2" s="18" t="str">
        <f>VLOOKUP(D2,U1数据库!A:D,3,0)</f>
        <v>U型螺栓</v>
      </c>
      <c r="I2" s="18" t="str">
        <f>"A1"&amp;"-"&amp;F2&amp;"-"&amp;G2</f>
        <v>A1-200-C1</v>
      </c>
      <c r="J2" s="19">
        <f>C2</f>
        <v>2</v>
      </c>
      <c r="K2" s="18" t="str">
        <f>VLOOKUP(D2,U1数据库!A:D,4,0)</f>
        <v>套</v>
      </c>
      <c r="L2" s="18" t="str">
        <f>VLOOKUP(G2,U1数据库!E:F,2,0)</f>
        <v>Q235B</v>
      </c>
      <c r="M2" s="18"/>
    </row>
    <row r="3" spans="1:13" x14ac:dyDescent="0.25">
      <c r="A3" s="22"/>
      <c r="B3" s="55"/>
      <c r="C3" s="3"/>
      <c r="D3" s="3"/>
      <c r="E3" s="18" t="str">
        <f t="shared" ref="E3:E66" si="1">TRIM(MID(SUBSTITUTE($B3,"-",REPT(" ",99)),COLUMN(B3)*99-98,99))</f>
        <v/>
      </c>
      <c r="F3" s="18" t="e">
        <f t="shared" ref="F3:F66" si="2">VALUE(TRIM(MID(SUBSTITUTE($B3,"-",REPT(" ",99)),COLUMN(C3)*99-98,99)))</f>
        <v>#VALUE!</v>
      </c>
      <c r="G3" s="18" t="str">
        <f t="shared" ref="G3:G66" si="3">TRIM(MID(SUBSTITUTE($B3,"-",REPT(" ",99)),COLUMN(D3)*99-98,99))</f>
        <v/>
      </c>
      <c r="H3" s="18" t="e">
        <f>VLOOKUP(D3,U1数据库!A:D,3,0)</f>
        <v>#N/A</v>
      </c>
      <c r="I3" s="18" t="e">
        <f t="shared" ref="I3:I66" si="4">"A1"&amp;"-"&amp;F3&amp;"-"&amp;G3</f>
        <v>#VALUE!</v>
      </c>
      <c r="J3" s="19">
        <f t="shared" ref="J3:J66" si="5">C3</f>
        <v>0</v>
      </c>
      <c r="K3" s="18" t="e">
        <f>VLOOKUP(D3,U1数据库!A:D,4,0)</f>
        <v>#N/A</v>
      </c>
      <c r="L3" s="18" t="e">
        <f>VLOOKUP(G3,U1数据库!E:F,2,0)</f>
        <v>#N/A</v>
      </c>
      <c r="M3" s="18"/>
    </row>
    <row r="4" spans="1:13" x14ac:dyDescent="0.25">
      <c r="A4" s="22"/>
      <c r="B4" s="55"/>
      <c r="C4" s="3"/>
      <c r="D4" s="3"/>
      <c r="E4" s="18" t="str">
        <f t="shared" si="1"/>
        <v/>
      </c>
      <c r="F4" s="18" t="e">
        <f t="shared" si="2"/>
        <v>#VALUE!</v>
      </c>
      <c r="G4" s="18" t="str">
        <f t="shared" si="3"/>
        <v/>
      </c>
      <c r="H4" s="18" t="e">
        <f>VLOOKUP(D4,U1数据库!A:D,3,0)</f>
        <v>#N/A</v>
      </c>
      <c r="I4" s="18" t="e">
        <f t="shared" si="4"/>
        <v>#VALUE!</v>
      </c>
      <c r="J4" s="19">
        <f t="shared" si="5"/>
        <v>0</v>
      </c>
      <c r="K4" s="18" t="e">
        <f>VLOOKUP(D4,U1数据库!A:D,4,0)</f>
        <v>#N/A</v>
      </c>
      <c r="L4" s="18" t="e">
        <f>VLOOKUP(G4,U1数据库!E:F,2,0)</f>
        <v>#N/A</v>
      </c>
      <c r="M4" s="18"/>
    </row>
    <row r="5" spans="1:13" x14ac:dyDescent="0.25">
      <c r="A5" s="22"/>
      <c r="B5" s="55"/>
      <c r="C5" s="3"/>
      <c r="D5" s="3"/>
      <c r="E5" s="18" t="str">
        <f t="shared" si="1"/>
        <v/>
      </c>
      <c r="F5" s="18" t="e">
        <f t="shared" si="2"/>
        <v>#VALUE!</v>
      </c>
      <c r="G5" s="18" t="str">
        <f t="shared" si="3"/>
        <v/>
      </c>
      <c r="H5" s="18" t="e">
        <f>VLOOKUP(D5,U1数据库!A:D,3,0)</f>
        <v>#N/A</v>
      </c>
      <c r="I5" s="18" t="e">
        <f t="shared" si="4"/>
        <v>#VALUE!</v>
      </c>
      <c r="J5" s="19">
        <f t="shared" si="5"/>
        <v>0</v>
      </c>
      <c r="K5" s="18" t="e">
        <f>VLOOKUP(D5,U1数据库!A:D,4,0)</f>
        <v>#N/A</v>
      </c>
      <c r="L5" s="18" t="e">
        <f>VLOOKUP(G5,U1数据库!E:F,2,0)</f>
        <v>#N/A</v>
      </c>
      <c r="M5" s="18"/>
    </row>
    <row r="6" spans="1:13" x14ac:dyDescent="0.25">
      <c r="A6" s="22"/>
      <c r="B6" s="55"/>
      <c r="C6" s="3"/>
      <c r="D6" s="3"/>
      <c r="E6" s="18" t="str">
        <f t="shared" si="1"/>
        <v/>
      </c>
      <c r="F6" s="18" t="e">
        <f t="shared" si="2"/>
        <v>#VALUE!</v>
      </c>
      <c r="G6" s="18" t="str">
        <f t="shared" si="3"/>
        <v/>
      </c>
      <c r="H6" s="18" t="e">
        <f>VLOOKUP(D6,U1数据库!A:D,3,0)</f>
        <v>#N/A</v>
      </c>
      <c r="I6" s="18" t="e">
        <f t="shared" si="4"/>
        <v>#VALUE!</v>
      </c>
      <c r="J6" s="19">
        <f t="shared" si="5"/>
        <v>0</v>
      </c>
      <c r="K6" s="18" t="e">
        <f>VLOOKUP(D6,U1数据库!A:D,4,0)</f>
        <v>#N/A</v>
      </c>
      <c r="L6" s="18" t="e">
        <f>VLOOKUP(G6,U1数据库!E:F,2,0)</f>
        <v>#N/A</v>
      </c>
      <c r="M6" s="18"/>
    </row>
    <row r="7" spans="1:13" x14ac:dyDescent="0.25">
      <c r="A7" s="22"/>
      <c r="B7" s="55"/>
      <c r="C7" s="3"/>
      <c r="D7" s="3"/>
      <c r="E7" s="18" t="str">
        <f t="shared" si="1"/>
        <v/>
      </c>
      <c r="F7" s="18" t="e">
        <f t="shared" si="2"/>
        <v>#VALUE!</v>
      </c>
      <c r="G7" s="18" t="str">
        <f t="shared" si="3"/>
        <v/>
      </c>
      <c r="H7" s="18" t="e">
        <f>VLOOKUP(D7,U1数据库!A:D,3,0)</f>
        <v>#N/A</v>
      </c>
      <c r="I7" s="18" t="e">
        <f t="shared" si="4"/>
        <v>#VALUE!</v>
      </c>
      <c r="J7" s="19">
        <f t="shared" si="5"/>
        <v>0</v>
      </c>
      <c r="K7" s="18" t="e">
        <f>VLOOKUP(D7,U1数据库!A:D,4,0)</f>
        <v>#N/A</v>
      </c>
      <c r="L7" s="18" t="e">
        <f>VLOOKUP(G7,U1数据库!E:F,2,0)</f>
        <v>#N/A</v>
      </c>
      <c r="M7" s="18"/>
    </row>
    <row r="8" spans="1:13" x14ac:dyDescent="0.25">
      <c r="A8" s="22"/>
      <c r="B8" s="55"/>
      <c r="C8" s="3"/>
      <c r="D8" s="3"/>
      <c r="E8" s="18" t="str">
        <f t="shared" si="1"/>
        <v/>
      </c>
      <c r="F8" s="18" t="e">
        <f t="shared" si="2"/>
        <v>#VALUE!</v>
      </c>
      <c r="G8" s="18" t="str">
        <f t="shared" si="3"/>
        <v/>
      </c>
      <c r="H8" s="18" t="e">
        <f>VLOOKUP(D8,U1数据库!A:D,3,0)</f>
        <v>#N/A</v>
      </c>
      <c r="I8" s="18" t="e">
        <f t="shared" si="4"/>
        <v>#VALUE!</v>
      </c>
      <c r="J8" s="19">
        <f t="shared" si="5"/>
        <v>0</v>
      </c>
      <c r="K8" s="18" t="e">
        <f>VLOOKUP(D8,U1数据库!A:D,4,0)</f>
        <v>#N/A</v>
      </c>
      <c r="L8" s="18" t="e">
        <f>VLOOKUP(G8,U1数据库!E:F,2,0)</f>
        <v>#N/A</v>
      </c>
      <c r="M8" s="18"/>
    </row>
    <row r="9" spans="1:13" x14ac:dyDescent="0.25">
      <c r="A9" s="22"/>
      <c r="B9" s="55"/>
      <c r="C9" s="3"/>
      <c r="D9" s="3"/>
      <c r="E9" s="18" t="str">
        <f t="shared" si="1"/>
        <v/>
      </c>
      <c r="F9" s="18" t="e">
        <f t="shared" si="2"/>
        <v>#VALUE!</v>
      </c>
      <c r="G9" s="18" t="str">
        <f t="shared" si="3"/>
        <v/>
      </c>
      <c r="H9" s="18" t="e">
        <f>VLOOKUP(D9,U1数据库!A:D,3,0)</f>
        <v>#N/A</v>
      </c>
      <c r="I9" s="18" t="e">
        <f t="shared" si="4"/>
        <v>#VALUE!</v>
      </c>
      <c r="J9" s="19">
        <f t="shared" si="5"/>
        <v>0</v>
      </c>
      <c r="K9" s="18" t="e">
        <f>VLOOKUP(D9,U1数据库!A:D,4,0)</f>
        <v>#N/A</v>
      </c>
      <c r="L9" s="18" t="e">
        <f>VLOOKUP(G9,U1数据库!E:F,2,0)</f>
        <v>#N/A</v>
      </c>
      <c r="M9" s="18"/>
    </row>
    <row r="10" spans="1:13" x14ac:dyDescent="0.25">
      <c r="A10" s="22"/>
      <c r="B10" s="55"/>
      <c r="C10" s="3"/>
      <c r="D10" s="3"/>
      <c r="E10" s="18" t="str">
        <f t="shared" si="1"/>
        <v/>
      </c>
      <c r="F10" s="18" t="e">
        <f t="shared" si="2"/>
        <v>#VALUE!</v>
      </c>
      <c r="G10" s="18" t="str">
        <f t="shared" si="3"/>
        <v/>
      </c>
      <c r="H10" s="18" t="e">
        <f>VLOOKUP(D10,U1数据库!A:D,3,0)</f>
        <v>#N/A</v>
      </c>
      <c r="I10" s="18" t="e">
        <f t="shared" si="4"/>
        <v>#VALUE!</v>
      </c>
      <c r="J10" s="19">
        <f t="shared" si="5"/>
        <v>0</v>
      </c>
      <c r="K10" s="18" t="e">
        <f>VLOOKUP(D10,U1数据库!A:D,4,0)</f>
        <v>#N/A</v>
      </c>
      <c r="L10" s="18" t="e">
        <f>VLOOKUP(G10,U1数据库!E:F,2,0)</f>
        <v>#N/A</v>
      </c>
      <c r="M10" s="18"/>
    </row>
    <row r="11" spans="1:13" x14ac:dyDescent="0.25">
      <c r="A11" s="22"/>
      <c r="B11" s="55"/>
      <c r="C11" s="3"/>
      <c r="D11" s="3"/>
      <c r="E11" s="18" t="str">
        <f t="shared" si="1"/>
        <v/>
      </c>
      <c r="F11" s="18" t="e">
        <f t="shared" si="2"/>
        <v>#VALUE!</v>
      </c>
      <c r="G11" s="18" t="str">
        <f t="shared" si="3"/>
        <v/>
      </c>
      <c r="H11" s="18" t="e">
        <f>VLOOKUP(D11,U1数据库!A:D,3,0)</f>
        <v>#N/A</v>
      </c>
      <c r="I11" s="18" t="e">
        <f t="shared" si="4"/>
        <v>#VALUE!</v>
      </c>
      <c r="J11" s="19">
        <f t="shared" si="5"/>
        <v>0</v>
      </c>
      <c r="K11" s="18" t="e">
        <f>VLOOKUP(D11,U1数据库!A:D,4,0)</f>
        <v>#N/A</v>
      </c>
      <c r="L11" s="18" t="e">
        <f>VLOOKUP(G11,U1数据库!E:F,2,0)</f>
        <v>#N/A</v>
      </c>
      <c r="M11" s="18"/>
    </row>
    <row r="12" spans="1:13" x14ac:dyDescent="0.25">
      <c r="A12" s="22"/>
      <c r="B12" s="55"/>
      <c r="C12" s="3"/>
      <c r="D12" s="3"/>
      <c r="E12" s="18" t="str">
        <f t="shared" si="1"/>
        <v/>
      </c>
      <c r="F12" s="18" t="e">
        <f t="shared" si="2"/>
        <v>#VALUE!</v>
      </c>
      <c r="G12" s="18" t="str">
        <f t="shared" si="3"/>
        <v/>
      </c>
      <c r="H12" s="18" t="e">
        <f>VLOOKUP(D12,U1数据库!A:D,3,0)</f>
        <v>#N/A</v>
      </c>
      <c r="I12" s="18" t="e">
        <f t="shared" si="4"/>
        <v>#VALUE!</v>
      </c>
      <c r="J12" s="19">
        <f t="shared" si="5"/>
        <v>0</v>
      </c>
      <c r="K12" s="18" t="e">
        <f>VLOOKUP(D12,U1数据库!A:D,4,0)</f>
        <v>#N/A</v>
      </c>
      <c r="L12" s="18" t="e">
        <f>VLOOKUP(G12,U1数据库!E:F,2,0)</f>
        <v>#N/A</v>
      </c>
      <c r="M12" s="18"/>
    </row>
    <row r="13" spans="1:13" x14ac:dyDescent="0.25">
      <c r="A13" s="22"/>
      <c r="B13" s="55"/>
      <c r="C13" s="3"/>
      <c r="D13" s="3"/>
      <c r="E13" s="18" t="str">
        <f t="shared" si="1"/>
        <v/>
      </c>
      <c r="F13" s="18" t="e">
        <f t="shared" si="2"/>
        <v>#VALUE!</v>
      </c>
      <c r="G13" s="18" t="str">
        <f t="shared" si="3"/>
        <v/>
      </c>
      <c r="H13" s="18" t="e">
        <f>VLOOKUP(D13,U1数据库!A:D,3,0)</f>
        <v>#N/A</v>
      </c>
      <c r="I13" s="18" t="e">
        <f t="shared" si="4"/>
        <v>#VALUE!</v>
      </c>
      <c r="J13" s="19">
        <f t="shared" si="5"/>
        <v>0</v>
      </c>
      <c r="K13" s="18" t="e">
        <f>VLOOKUP(D13,U1数据库!A:D,4,0)</f>
        <v>#N/A</v>
      </c>
      <c r="L13" s="18" t="e">
        <f>VLOOKUP(G13,U1数据库!E:F,2,0)</f>
        <v>#N/A</v>
      </c>
      <c r="M13" s="18"/>
    </row>
    <row r="14" spans="1:13" x14ac:dyDescent="0.25">
      <c r="A14" s="22"/>
      <c r="B14" s="55"/>
      <c r="C14" s="3"/>
      <c r="D14" s="3"/>
      <c r="E14" s="18" t="str">
        <f t="shared" si="1"/>
        <v/>
      </c>
      <c r="F14" s="18" t="e">
        <f t="shared" si="2"/>
        <v>#VALUE!</v>
      </c>
      <c r="G14" s="18" t="str">
        <f t="shared" si="3"/>
        <v/>
      </c>
      <c r="H14" s="18" t="e">
        <f>VLOOKUP(D14,U1数据库!A:D,3,0)</f>
        <v>#N/A</v>
      </c>
      <c r="I14" s="18" t="e">
        <f t="shared" si="4"/>
        <v>#VALUE!</v>
      </c>
      <c r="J14" s="19">
        <f t="shared" si="5"/>
        <v>0</v>
      </c>
      <c r="K14" s="18" t="e">
        <f>VLOOKUP(D14,U1数据库!A:D,4,0)</f>
        <v>#N/A</v>
      </c>
      <c r="L14" s="18" t="e">
        <f>VLOOKUP(G14,U1数据库!E:F,2,0)</f>
        <v>#N/A</v>
      </c>
      <c r="M14" s="18"/>
    </row>
    <row r="15" spans="1:13" x14ac:dyDescent="0.25">
      <c r="A15" s="22"/>
      <c r="B15" s="55"/>
      <c r="C15" s="3"/>
      <c r="D15" s="3"/>
      <c r="E15" s="18" t="str">
        <f t="shared" si="1"/>
        <v/>
      </c>
      <c r="F15" s="18" t="e">
        <f t="shared" si="2"/>
        <v>#VALUE!</v>
      </c>
      <c r="G15" s="18" t="str">
        <f t="shared" si="3"/>
        <v/>
      </c>
      <c r="H15" s="18" t="e">
        <f>VLOOKUP(D15,U1数据库!A:D,3,0)</f>
        <v>#N/A</v>
      </c>
      <c r="I15" s="18" t="e">
        <f t="shared" si="4"/>
        <v>#VALUE!</v>
      </c>
      <c r="J15" s="19">
        <f t="shared" si="5"/>
        <v>0</v>
      </c>
      <c r="K15" s="18" t="e">
        <f>VLOOKUP(D15,U1数据库!A:D,4,0)</f>
        <v>#N/A</v>
      </c>
      <c r="L15" s="18" t="e">
        <f>VLOOKUP(G15,U1数据库!E:F,2,0)</f>
        <v>#N/A</v>
      </c>
      <c r="M15" s="18"/>
    </row>
    <row r="16" spans="1:13" x14ac:dyDescent="0.25">
      <c r="A16" s="22"/>
      <c r="B16" s="55"/>
      <c r="C16" s="3"/>
      <c r="D16" s="3"/>
      <c r="E16" s="18" t="str">
        <f t="shared" si="1"/>
        <v/>
      </c>
      <c r="F16" s="18" t="e">
        <f t="shared" si="2"/>
        <v>#VALUE!</v>
      </c>
      <c r="G16" s="18" t="str">
        <f t="shared" si="3"/>
        <v/>
      </c>
      <c r="H16" s="18" t="e">
        <f>VLOOKUP(D16,U1数据库!A:D,3,0)</f>
        <v>#N/A</v>
      </c>
      <c r="I16" s="18" t="e">
        <f t="shared" si="4"/>
        <v>#VALUE!</v>
      </c>
      <c r="J16" s="19">
        <f t="shared" si="5"/>
        <v>0</v>
      </c>
      <c r="K16" s="18" t="e">
        <f>VLOOKUP(D16,U1数据库!A:D,4,0)</f>
        <v>#N/A</v>
      </c>
      <c r="L16" s="18" t="e">
        <f>VLOOKUP(G16,U1数据库!E:F,2,0)</f>
        <v>#N/A</v>
      </c>
      <c r="M16" s="18"/>
    </row>
    <row r="17" spans="1:13" x14ac:dyDescent="0.25">
      <c r="A17" s="22"/>
      <c r="B17" s="55"/>
      <c r="C17" s="3"/>
      <c r="D17" s="3"/>
      <c r="E17" s="18" t="str">
        <f t="shared" si="1"/>
        <v/>
      </c>
      <c r="F17" s="18" t="e">
        <f t="shared" si="2"/>
        <v>#VALUE!</v>
      </c>
      <c r="G17" s="18" t="str">
        <f t="shared" si="3"/>
        <v/>
      </c>
      <c r="H17" s="18" t="e">
        <f>VLOOKUP(D17,U1数据库!A:D,3,0)</f>
        <v>#N/A</v>
      </c>
      <c r="I17" s="18" t="e">
        <f t="shared" si="4"/>
        <v>#VALUE!</v>
      </c>
      <c r="J17" s="19">
        <f t="shared" si="5"/>
        <v>0</v>
      </c>
      <c r="K17" s="18" t="e">
        <f>VLOOKUP(D17,U1数据库!A:D,4,0)</f>
        <v>#N/A</v>
      </c>
      <c r="L17" s="18" t="e">
        <f>VLOOKUP(G17,U1数据库!E:F,2,0)</f>
        <v>#N/A</v>
      </c>
      <c r="M17" s="18"/>
    </row>
    <row r="18" spans="1:13" x14ac:dyDescent="0.25">
      <c r="A18" s="22"/>
      <c r="B18" s="55"/>
      <c r="C18" s="3"/>
      <c r="D18" s="3"/>
      <c r="E18" s="18" t="str">
        <f t="shared" si="1"/>
        <v/>
      </c>
      <c r="F18" s="18" t="e">
        <f t="shared" si="2"/>
        <v>#VALUE!</v>
      </c>
      <c r="G18" s="18" t="str">
        <f t="shared" si="3"/>
        <v/>
      </c>
      <c r="H18" s="18" t="e">
        <f>VLOOKUP(D18,U1数据库!A:D,3,0)</f>
        <v>#N/A</v>
      </c>
      <c r="I18" s="18" t="e">
        <f t="shared" si="4"/>
        <v>#VALUE!</v>
      </c>
      <c r="J18" s="19">
        <f t="shared" si="5"/>
        <v>0</v>
      </c>
      <c r="K18" s="18" t="e">
        <f>VLOOKUP(D18,U1数据库!A:D,4,0)</f>
        <v>#N/A</v>
      </c>
      <c r="L18" s="18" t="e">
        <f>VLOOKUP(G18,U1数据库!E:F,2,0)</f>
        <v>#N/A</v>
      </c>
      <c r="M18" s="18"/>
    </row>
    <row r="19" spans="1:13" x14ac:dyDescent="0.25">
      <c r="A19" s="22"/>
      <c r="B19" s="55"/>
      <c r="C19" s="3"/>
      <c r="D19" s="3"/>
      <c r="E19" s="18" t="str">
        <f t="shared" si="1"/>
        <v/>
      </c>
      <c r="F19" s="18" t="e">
        <f t="shared" si="2"/>
        <v>#VALUE!</v>
      </c>
      <c r="G19" s="18" t="str">
        <f t="shared" si="3"/>
        <v/>
      </c>
      <c r="H19" s="18" t="e">
        <f>VLOOKUP(D19,U1数据库!A:D,3,0)</f>
        <v>#N/A</v>
      </c>
      <c r="I19" s="18" t="e">
        <f t="shared" si="4"/>
        <v>#VALUE!</v>
      </c>
      <c r="J19" s="19">
        <f t="shared" si="5"/>
        <v>0</v>
      </c>
      <c r="K19" s="18" t="e">
        <f>VLOOKUP(D19,U1数据库!A:D,4,0)</f>
        <v>#N/A</v>
      </c>
      <c r="L19" s="18" t="e">
        <f>VLOOKUP(G19,U1数据库!E:F,2,0)</f>
        <v>#N/A</v>
      </c>
      <c r="M19" s="18"/>
    </row>
    <row r="20" spans="1:13" x14ac:dyDescent="0.25">
      <c r="A20" s="22"/>
      <c r="B20" s="55"/>
      <c r="C20" s="3"/>
      <c r="D20" s="3"/>
      <c r="E20" s="18" t="str">
        <f t="shared" si="1"/>
        <v/>
      </c>
      <c r="F20" s="18" t="e">
        <f t="shared" si="2"/>
        <v>#VALUE!</v>
      </c>
      <c r="G20" s="18" t="str">
        <f t="shared" si="3"/>
        <v/>
      </c>
      <c r="H20" s="18" t="e">
        <f>VLOOKUP(D20,U1数据库!A:D,3,0)</f>
        <v>#N/A</v>
      </c>
      <c r="I20" s="18" t="e">
        <f t="shared" si="4"/>
        <v>#VALUE!</v>
      </c>
      <c r="J20" s="19">
        <f t="shared" si="5"/>
        <v>0</v>
      </c>
      <c r="K20" s="18" t="e">
        <f>VLOOKUP(D20,U1数据库!A:D,4,0)</f>
        <v>#N/A</v>
      </c>
      <c r="L20" s="18" t="e">
        <f>VLOOKUP(G20,U1数据库!E:F,2,0)</f>
        <v>#N/A</v>
      </c>
      <c r="M20" s="18"/>
    </row>
    <row r="21" spans="1:13" x14ac:dyDescent="0.25">
      <c r="A21" s="22"/>
      <c r="B21" s="55"/>
      <c r="C21" s="3"/>
      <c r="D21" s="3"/>
      <c r="E21" s="18" t="str">
        <f t="shared" si="1"/>
        <v/>
      </c>
      <c r="F21" s="18" t="e">
        <f t="shared" si="2"/>
        <v>#VALUE!</v>
      </c>
      <c r="G21" s="18" t="str">
        <f t="shared" si="3"/>
        <v/>
      </c>
      <c r="H21" s="18" t="e">
        <f>VLOOKUP(D21,U1数据库!A:D,3,0)</f>
        <v>#N/A</v>
      </c>
      <c r="I21" s="18" t="e">
        <f t="shared" si="4"/>
        <v>#VALUE!</v>
      </c>
      <c r="J21" s="19">
        <f t="shared" si="5"/>
        <v>0</v>
      </c>
      <c r="K21" s="18" t="e">
        <f>VLOOKUP(D21,U1数据库!A:D,4,0)</f>
        <v>#N/A</v>
      </c>
      <c r="L21" s="18" t="e">
        <f>VLOOKUP(G21,U1数据库!E:F,2,0)</f>
        <v>#N/A</v>
      </c>
      <c r="M21" s="18"/>
    </row>
    <row r="22" spans="1:13" x14ac:dyDescent="0.25">
      <c r="A22" s="22"/>
      <c r="B22" s="55"/>
      <c r="C22" s="3"/>
      <c r="D22" s="3"/>
      <c r="E22" s="18" t="str">
        <f t="shared" si="1"/>
        <v/>
      </c>
      <c r="F22" s="18" t="e">
        <f t="shared" si="2"/>
        <v>#VALUE!</v>
      </c>
      <c r="G22" s="18" t="str">
        <f t="shared" si="3"/>
        <v/>
      </c>
      <c r="H22" s="18" t="e">
        <f>VLOOKUP(D22,U1数据库!A:D,3,0)</f>
        <v>#N/A</v>
      </c>
      <c r="I22" s="18" t="e">
        <f t="shared" si="4"/>
        <v>#VALUE!</v>
      </c>
      <c r="J22" s="19">
        <f t="shared" si="5"/>
        <v>0</v>
      </c>
      <c r="K22" s="18" t="e">
        <f>VLOOKUP(D22,U1数据库!A:D,4,0)</f>
        <v>#N/A</v>
      </c>
      <c r="L22" s="18" t="e">
        <f>VLOOKUP(G22,U1数据库!E:F,2,0)</f>
        <v>#N/A</v>
      </c>
      <c r="M22" s="18"/>
    </row>
    <row r="23" spans="1:13" x14ac:dyDescent="0.25">
      <c r="A23" s="22"/>
      <c r="B23" s="55"/>
      <c r="C23" s="3"/>
      <c r="D23" s="3"/>
      <c r="E23" s="18" t="str">
        <f t="shared" si="1"/>
        <v/>
      </c>
      <c r="F23" s="18" t="e">
        <f t="shared" si="2"/>
        <v>#VALUE!</v>
      </c>
      <c r="G23" s="18" t="str">
        <f t="shared" si="3"/>
        <v/>
      </c>
      <c r="H23" s="18" t="e">
        <f>VLOOKUP(D23,U1数据库!A:D,3,0)</f>
        <v>#N/A</v>
      </c>
      <c r="I23" s="18" t="e">
        <f t="shared" si="4"/>
        <v>#VALUE!</v>
      </c>
      <c r="J23" s="19">
        <f t="shared" si="5"/>
        <v>0</v>
      </c>
      <c r="K23" s="18" t="e">
        <f>VLOOKUP(D23,U1数据库!A:D,4,0)</f>
        <v>#N/A</v>
      </c>
      <c r="L23" s="18" t="e">
        <f>VLOOKUP(G23,U1数据库!E:F,2,0)</f>
        <v>#N/A</v>
      </c>
      <c r="M23" s="18"/>
    </row>
    <row r="24" spans="1:13" x14ac:dyDescent="0.25">
      <c r="A24" s="22"/>
      <c r="B24" s="55"/>
      <c r="C24" s="3"/>
      <c r="D24" s="3"/>
      <c r="E24" s="18" t="str">
        <f t="shared" si="1"/>
        <v/>
      </c>
      <c r="F24" s="18" t="e">
        <f t="shared" si="2"/>
        <v>#VALUE!</v>
      </c>
      <c r="G24" s="18" t="str">
        <f t="shared" si="3"/>
        <v/>
      </c>
      <c r="H24" s="18" t="e">
        <f>VLOOKUP(D24,U1数据库!A:D,3,0)</f>
        <v>#N/A</v>
      </c>
      <c r="I24" s="18" t="e">
        <f t="shared" si="4"/>
        <v>#VALUE!</v>
      </c>
      <c r="J24" s="19">
        <f t="shared" si="5"/>
        <v>0</v>
      </c>
      <c r="K24" s="18" t="e">
        <f>VLOOKUP(D24,U1数据库!A:D,4,0)</f>
        <v>#N/A</v>
      </c>
      <c r="L24" s="18" t="e">
        <f>VLOOKUP(G24,U1数据库!E:F,2,0)</f>
        <v>#N/A</v>
      </c>
      <c r="M24" s="18"/>
    </row>
    <row r="25" spans="1:13" x14ac:dyDescent="0.25">
      <c r="A25" s="22"/>
      <c r="B25" s="55"/>
      <c r="C25" s="3"/>
      <c r="D25" s="3"/>
      <c r="E25" s="18" t="str">
        <f t="shared" si="1"/>
        <v/>
      </c>
      <c r="F25" s="18" t="e">
        <f t="shared" si="2"/>
        <v>#VALUE!</v>
      </c>
      <c r="G25" s="18" t="str">
        <f t="shared" si="3"/>
        <v/>
      </c>
      <c r="H25" s="18" t="e">
        <f>VLOOKUP(D25,U1数据库!A:D,3,0)</f>
        <v>#N/A</v>
      </c>
      <c r="I25" s="18" t="e">
        <f t="shared" si="4"/>
        <v>#VALUE!</v>
      </c>
      <c r="J25" s="19">
        <f t="shared" si="5"/>
        <v>0</v>
      </c>
      <c r="K25" s="18" t="e">
        <f>VLOOKUP(D25,U1数据库!A:D,4,0)</f>
        <v>#N/A</v>
      </c>
      <c r="L25" s="18" t="e">
        <f>VLOOKUP(G25,U1数据库!E:F,2,0)</f>
        <v>#N/A</v>
      </c>
      <c r="M25" s="18"/>
    </row>
    <row r="26" spans="1:13" x14ac:dyDescent="0.25">
      <c r="A26" s="22"/>
      <c r="B26" s="55"/>
      <c r="C26" s="3"/>
      <c r="D26" s="3"/>
      <c r="E26" s="18" t="str">
        <f t="shared" si="1"/>
        <v/>
      </c>
      <c r="F26" s="18" t="e">
        <f t="shared" si="2"/>
        <v>#VALUE!</v>
      </c>
      <c r="G26" s="18" t="str">
        <f t="shared" si="3"/>
        <v/>
      </c>
      <c r="H26" s="18" t="e">
        <f>VLOOKUP(D26,U1数据库!A:D,3,0)</f>
        <v>#N/A</v>
      </c>
      <c r="I26" s="18" t="e">
        <f t="shared" si="4"/>
        <v>#VALUE!</v>
      </c>
      <c r="J26" s="19">
        <f t="shared" si="5"/>
        <v>0</v>
      </c>
      <c r="K26" s="18" t="e">
        <f>VLOOKUP(D26,U1数据库!A:D,4,0)</f>
        <v>#N/A</v>
      </c>
      <c r="L26" s="18" t="e">
        <f>VLOOKUP(G26,U1数据库!E:F,2,0)</f>
        <v>#N/A</v>
      </c>
      <c r="M26" s="18"/>
    </row>
    <row r="27" spans="1:13" x14ac:dyDescent="0.25">
      <c r="A27" s="22"/>
      <c r="B27" s="55"/>
      <c r="C27" s="3"/>
      <c r="D27" s="3"/>
      <c r="E27" s="18" t="str">
        <f t="shared" si="1"/>
        <v/>
      </c>
      <c r="F27" s="18" t="e">
        <f t="shared" si="2"/>
        <v>#VALUE!</v>
      </c>
      <c r="G27" s="18" t="str">
        <f t="shared" si="3"/>
        <v/>
      </c>
      <c r="H27" s="18" t="e">
        <f>VLOOKUP(D27,U1数据库!A:D,3,0)</f>
        <v>#N/A</v>
      </c>
      <c r="I27" s="18" t="e">
        <f t="shared" si="4"/>
        <v>#VALUE!</v>
      </c>
      <c r="J27" s="19">
        <f t="shared" si="5"/>
        <v>0</v>
      </c>
      <c r="K27" s="18" t="e">
        <f>VLOOKUP(D27,U1数据库!A:D,4,0)</f>
        <v>#N/A</v>
      </c>
      <c r="L27" s="18" t="e">
        <f>VLOOKUP(G27,U1数据库!E:F,2,0)</f>
        <v>#N/A</v>
      </c>
      <c r="M27" s="18"/>
    </row>
    <row r="28" spans="1:13" x14ac:dyDescent="0.25">
      <c r="A28" s="22"/>
      <c r="B28" s="55"/>
      <c r="C28" s="3"/>
      <c r="D28" s="3"/>
      <c r="E28" s="18" t="str">
        <f t="shared" si="1"/>
        <v/>
      </c>
      <c r="F28" s="18" t="e">
        <f t="shared" si="2"/>
        <v>#VALUE!</v>
      </c>
      <c r="G28" s="18" t="str">
        <f t="shared" si="3"/>
        <v/>
      </c>
      <c r="H28" s="18" t="e">
        <f>VLOOKUP(D28,U1数据库!A:D,3,0)</f>
        <v>#N/A</v>
      </c>
      <c r="I28" s="18" t="e">
        <f t="shared" si="4"/>
        <v>#VALUE!</v>
      </c>
      <c r="J28" s="19">
        <f t="shared" si="5"/>
        <v>0</v>
      </c>
      <c r="K28" s="18" t="e">
        <f>VLOOKUP(D28,U1数据库!A:D,4,0)</f>
        <v>#N/A</v>
      </c>
      <c r="L28" s="18" t="e">
        <f>VLOOKUP(G28,U1数据库!E:F,2,0)</f>
        <v>#N/A</v>
      </c>
      <c r="M28" s="18"/>
    </row>
    <row r="29" spans="1:13" x14ac:dyDescent="0.25">
      <c r="A29" s="22"/>
      <c r="B29" s="55"/>
      <c r="C29" s="3"/>
      <c r="D29" s="3"/>
      <c r="E29" s="18" t="str">
        <f t="shared" si="1"/>
        <v/>
      </c>
      <c r="F29" s="18" t="e">
        <f t="shared" si="2"/>
        <v>#VALUE!</v>
      </c>
      <c r="G29" s="18" t="str">
        <f t="shared" si="3"/>
        <v/>
      </c>
      <c r="H29" s="18" t="e">
        <f>VLOOKUP(D29,U1数据库!A:D,3,0)</f>
        <v>#N/A</v>
      </c>
      <c r="I29" s="18" t="e">
        <f t="shared" si="4"/>
        <v>#VALUE!</v>
      </c>
      <c r="J29" s="19">
        <f t="shared" si="5"/>
        <v>0</v>
      </c>
      <c r="K29" s="18" t="e">
        <f>VLOOKUP(D29,U1数据库!A:D,4,0)</f>
        <v>#N/A</v>
      </c>
      <c r="L29" s="18" t="e">
        <f>VLOOKUP(G29,U1数据库!E:F,2,0)</f>
        <v>#N/A</v>
      </c>
      <c r="M29" s="18"/>
    </row>
    <row r="30" spans="1:13" x14ac:dyDescent="0.25">
      <c r="A30" s="22"/>
      <c r="B30" s="55"/>
      <c r="C30" s="3"/>
      <c r="D30" s="3"/>
      <c r="E30" s="18" t="str">
        <f t="shared" si="1"/>
        <v/>
      </c>
      <c r="F30" s="18" t="e">
        <f t="shared" si="2"/>
        <v>#VALUE!</v>
      </c>
      <c r="G30" s="18" t="str">
        <f t="shared" si="3"/>
        <v/>
      </c>
      <c r="H30" s="18" t="e">
        <f>VLOOKUP(D30,U1数据库!A:D,3,0)</f>
        <v>#N/A</v>
      </c>
      <c r="I30" s="18" t="e">
        <f t="shared" si="4"/>
        <v>#VALUE!</v>
      </c>
      <c r="J30" s="19">
        <f t="shared" si="5"/>
        <v>0</v>
      </c>
      <c r="K30" s="18" t="e">
        <f>VLOOKUP(D30,U1数据库!A:D,4,0)</f>
        <v>#N/A</v>
      </c>
      <c r="L30" s="18" t="e">
        <f>VLOOKUP(G30,U1数据库!E:F,2,0)</f>
        <v>#N/A</v>
      </c>
      <c r="M30" s="18"/>
    </row>
    <row r="31" spans="1:13" x14ac:dyDescent="0.25">
      <c r="A31" s="22"/>
      <c r="B31" s="55"/>
      <c r="C31" s="3"/>
      <c r="D31" s="3"/>
      <c r="E31" s="18" t="str">
        <f t="shared" si="1"/>
        <v/>
      </c>
      <c r="F31" s="18" t="e">
        <f t="shared" si="2"/>
        <v>#VALUE!</v>
      </c>
      <c r="G31" s="18" t="str">
        <f t="shared" si="3"/>
        <v/>
      </c>
      <c r="H31" s="18" t="e">
        <f>VLOOKUP(D31,U1数据库!A:D,3,0)</f>
        <v>#N/A</v>
      </c>
      <c r="I31" s="18" t="e">
        <f t="shared" si="4"/>
        <v>#VALUE!</v>
      </c>
      <c r="J31" s="19">
        <f t="shared" si="5"/>
        <v>0</v>
      </c>
      <c r="K31" s="18" t="e">
        <f>VLOOKUP(D31,U1数据库!A:D,4,0)</f>
        <v>#N/A</v>
      </c>
      <c r="L31" s="18" t="e">
        <f>VLOOKUP(G31,U1数据库!E:F,2,0)</f>
        <v>#N/A</v>
      </c>
      <c r="M31" s="18"/>
    </row>
    <row r="32" spans="1:13" x14ac:dyDescent="0.25">
      <c r="A32" s="22"/>
      <c r="B32" s="55"/>
      <c r="C32" s="3"/>
      <c r="D32" s="3"/>
      <c r="E32" s="18" t="str">
        <f t="shared" si="1"/>
        <v/>
      </c>
      <c r="F32" s="18" t="e">
        <f t="shared" si="2"/>
        <v>#VALUE!</v>
      </c>
      <c r="G32" s="18" t="str">
        <f t="shared" si="3"/>
        <v/>
      </c>
      <c r="H32" s="18" t="e">
        <f>VLOOKUP(D32,U1数据库!A:D,3,0)</f>
        <v>#N/A</v>
      </c>
      <c r="I32" s="18" t="e">
        <f t="shared" si="4"/>
        <v>#VALUE!</v>
      </c>
      <c r="J32" s="19">
        <f t="shared" si="5"/>
        <v>0</v>
      </c>
      <c r="K32" s="18" t="e">
        <f>VLOOKUP(D32,U1数据库!A:D,4,0)</f>
        <v>#N/A</v>
      </c>
      <c r="L32" s="18" t="e">
        <f>VLOOKUP(G32,U1数据库!E:F,2,0)</f>
        <v>#N/A</v>
      </c>
      <c r="M32" s="18"/>
    </row>
    <row r="33" spans="1:13" x14ac:dyDescent="0.25">
      <c r="A33" s="22"/>
      <c r="B33" s="55"/>
      <c r="C33" s="3"/>
      <c r="D33" s="3"/>
      <c r="E33" s="18" t="str">
        <f t="shared" si="1"/>
        <v/>
      </c>
      <c r="F33" s="18" t="e">
        <f t="shared" si="2"/>
        <v>#VALUE!</v>
      </c>
      <c r="G33" s="18" t="str">
        <f t="shared" si="3"/>
        <v/>
      </c>
      <c r="H33" s="18" t="e">
        <f>VLOOKUP(D33,U1数据库!A:D,3,0)</f>
        <v>#N/A</v>
      </c>
      <c r="I33" s="18" t="e">
        <f t="shared" si="4"/>
        <v>#VALUE!</v>
      </c>
      <c r="J33" s="19">
        <f t="shared" si="5"/>
        <v>0</v>
      </c>
      <c r="K33" s="18" t="e">
        <f>VLOOKUP(D33,U1数据库!A:D,4,0)</f>
        <v>#N/A</v>
      </c>
      <c r="L33" s="18" t="e">
        <f>VLOOKUP(G33,U1数据库!E:F,2,0)</f>
        <v>#N/A</v>
      </c>
      <c r="M33" s="18"/>
    </row>
    <row r="34" spans="1:13" x14ac:dyDescent="0.25">
      <c r="A34" s="22"/>
      <c r="B34" s="55"/>
      <c r="C34" s="3"/>
      <c r="D34" s="3"/>
      <c r="E34" s="18" t="str">
        <f t="shared" si="1"/>
        <v/>
      </c>
      <c r="F34" s="18" t="e">
        <f t="shared" si="2"/>
        <v>#VALUE!</v>
      </c>
      <c r="G34" s="18" t="str">
        <f t="shared" si="3"/>
        <v/>
      </c>
      <c r="H34" s="18" t="e">
        <f>VLOOKUP(D34,U1数据库!A:D,3,0)</f>
        <v>#N/A</v>
      </c>
      <c r="I34" s="18" t="e">
        <f t="shared" si="4"/>
        <v>#VALUE!</v>
      </c>
      <c r="J34" s="19">
        <f t="shared" si="5"/>
        <v>0</v>
      </c>
      <c r="K34" s="18" t="e">
        <f>VLOOKUP(D34,U1数据库!A:D,4,0)</f>
        <v>#N/A</v>
      </c>
      <c r="L34" s="18" t="e">
        <f>VLOOKUP(G34,U1数据库!E:F,2,0)</f>
        <v>#N/A</v>
      </c>
      <c r="M34" s="18"/>
    </row>
    <row r="35" spans="1:13" x14ac:dyDescent="0.25">
      <c r="A35" s="22"/>
      <c r="B35" s="55"/>
      <c r="C35" s="3"/>
      <c r="D35" s="3"/>
      <c r="E35" s="18" t="str">
        <f t="shared" si="1"/>
        <v/>
      </c>
      <c r="F35" s="18" t="e">
        <f t="shared" si="2"/>
        <v>#VALUE!</v>
      </c>
      <c r="G35" s="18" t="str">
        <f t="shared" si="3"/>
        <v/>
      </c>
      <c r="H35" s="18" t="e">
        <f>VLOOKUP(D35,U1数据库!A:D,3,0)</f>
        <v>#N/A</v>
      </c>
      <c r="I35" s="18" t="e">
        <f t="shared" si="4"/>
        <v>#VALUE!</v>
      </c>
      <c r="J35" s="19">
        <f t="shared" si="5"/>
        <v>0</v>
      </c>
      <c r="K35" s="18" t="e">
        <f>VLOOKUP(D35,U1数据库!A:D,4,0)</f>
        <v>#N/A</v>
      </c>
      <c r="L35" s="18" t="e">
        <f>VLOOKUP(G35,U1数据库!E:F,2,0)</f>
        <v>#N/A</v>
      </c>
      <c r="M35" s="18"/>
    </row>
    <row r="36" spans="1:13" x14ac:dyDescent="0.25">
      <c r="A36" s="22"/>
      <c r="B36" s="55"/>
      <c r="C36" s="3"/>
      <c r="D36" s="3"/>
      <c r="E36" s="18" t="str">
        <f t="shared" si="1"/>
        <v/>
      </c>
      <c r="F36" s="18" t="e">
        <f t="shared" si="2"/>
        <v>#VALUE!</v>
      </c>
      <c r="G36" s="18" t="str">
        <f t="shared" si="3"/>
        <v/>
      </c>
      <c r="H36" s="18" t="e">
        <f>VLOOKUP(D36,U1数据库!A:D,3,0)</f>
        <v>#N/A</v>
      </c>
      <c r="I36" s="18" t="e">
        <f t="shared" si="4"/>
        <v>#VALUE!</v>
      </c>
      <c r="J36" s="19">
        <f t="shared" si="5"/>
        <v>0</v>
      </c>
      <c r="K36" s="18" t="e">
        <f>VLOOKUP(D36,U1数据库!A:D,4,0)</f>
        <v>#N/A</v>
      </c>
      <c r="L36" s="18" t="e">
        <f>VLOOKUP(G36,U1数据库!E:F,2,0)</f>
        <v>#N/A</v>
      </c>
      <c r="M36" s="18"/>
    </row>
    <row r="37" spans="1:13" x14ac:dyDescent="0.25">
      <c r="A37" s="22"/>
      <c r="B37" s="55"/>
      <c r="C37" s="3"/>
      <c r="D37" s="3"/>
      <c r="E37" s="18" t="str">
        <f t="shared" si="1"/>
        <v/>
      </c>
      <c r="F37" s="18" t="e">
        <f t="shared" si="2"/>
        <v>#VALUE!</v>
      </c>
      <c r="G37" s="18" t="str">
        <f t="shared" si="3"/>
        <v/>
      </c>
      <c r="H37" s="18" t="e">
        <f>VLOOKUP(D37,U1数据库!A:D,3,0)</f>
        <v>#N/A</v>
      </c>
      <c r="I37" s="18" t="e">
        <f t="shared" si="4"/>
        <v>#VALUE!</v>
      </c>
      <c r="J37" s="19">
        <f t="shared" si="5"/>
        <v>0</v>
      </c>
      <c r="K37" s="18" t="e">
        <f>VLOOKUP(D37,U1数据库!A:D,4,0)</f>
        <v>#N/A</v>
      </c>
      <c r="L37" s="18" t="e">
        <f>VLOOKUP(G37,U1数据库!E:F,2,0)</f>
        <v>#N/A</v>
      </c>
      <c r="M37" s="18"/>
    </row>
    <row r="38" spans="1:13" x14ac:dyDescent="0.25">
      <c r="A38" s="22"/>
      <c r="B38" s="55"/>
      <c r="C38" s="3"/>
      <c r="D38" s="3"/>
      <c r="E38" s="18" t="str">
        <f t="shared" si="1"/>
        <v/>
      </c>
      <c r="F38" s="18" t="e">
        <f t="shared" si="2"/>
        <v>#VALUE!</v>
      </c>
      <c r="G38" s="18" t="str">
        <f t="shared" si="3"/>
        <v/>
      </c>
      <c r="H38" s="18" t="e">
        <f>VLOOKUP(D38,U1数据库!A:D,3,0)</f>
        <v>#N/A</v>
      </c>
      <c r="I38" s="18" t="e">
        <f t="shared" si="4"/>
        <v>#VALUE!</v>
      </c>
      <c r="J38" s="19">
        <f t="shared" si="5"/>
        <v>0</v>
      </c>
      <c r="K38" s="18" t="e">
        <f>VLOOKUP(D38,U1数据库!A:D,4,0)</f>
        <v>#N/A</v>
      </c>
      <c r="L38" s="18" t="e">
        <f>VLOOKUP(G38,U1数据库!E:F,2,0)</f>
        <v>#N/A</v>
      </c>
      <c r="M38" s="18"/>
    </row>
    <row r="39" spans="1:13" x14ac:dyDescent="0.25">
      <c r="A39" s="22"/>
      <c r="B39" s="55"/>
      <c r="C39" s="3"/>
      <c r="D39" s="3"/>
      <c r="E39" s="18" t="str">
        <f t="shared" si="1"/>
        <v/>
      </c>
      <c r="F39" s="18" t="e">
        <f t="shared" si="2"/>
        <v>#VALUE!</v>
      </c>
      <c r="G39" s="18" t="str">
        <f t="shared" si="3"/>
        <v/>
      </c>
      <c r="H39" s="18" t="e">
        <f>VLOOKUP(D39,U1数据库!A:D,3,0)</f>
        <v>#N/A</v>
      </c>
      <c r="I39" s="18" t="e">
        <f t="shared" si="4"/>
        <v>#VALUE!</v>
      </c>
      <c r="J39" s="19">
        <f t="shared" si="5"/>
        <v>0</v>
      </c>
      <c r="K39" s="18" t="e">
        <f>VLOOKUP(D39,U1数据库!A:D,4,0)</f>
        <v>#N/A</v>
      </c>
      <c r="L39" s="18" t="e">
        <f>VLOOKUP(G39,U1数据库!E:F,2,0)</f>
        <v>#N/A</v>
      </c>
      <c r="M39" s="18"/>
    </row>
    <row r="40" spans="1:13" x14ac:dyDescent="0.25">
      <c r="A40" s="22"/>
      <c r="B40" s="55"/>
      <c r="C40" s="3"/>
      <c r="D40" s="3"/>
      <c r="E40" s="18" t="str">
        <f t="shared" si="1"/>
        <v/>
      </c>
      <c r="F40" s="18" t="e">
        <f t="shared" si="2"/>
        <v>#VALUE!</v>
      </c>
      <c r="G40" s="18" t="str">
        <f t="shared" si="3"/>
        <v/>
      </c>
      <c r="H40" s="18" t="e">
        <f>VLOOKUP(D40,U1数据库!A:D,3,0)</f>
        <v>#N/A</v>
      </c>
      <c r="I40" s="18" t="e">
        <f t="shared" si="4"/>
        <v>#VALUE!</v>
      </c>
      <c r="J40" s="19">
        <f t="shared" si="5"/>
        <v>0</v>
      </c>
      <c r="K40" s="18" t="e">
        <f>VLOOKUP(D40,U1数据库!A:D,4,0)</f>
        <v>#N/A</v>
      </c>
      <c r="L40" s="18" t="e">
        <f>VLOOKUP(G40,U1数据库!E:F,2,0)</f>
        <v>#N/A</v>
      </c>
      <c r="M40" s="18"/>
    </row>
    <row r="41" spans="1:13" x14ac:dyDescent="0.25">
      <c r="A41" s="22"/>
      <c r="B41" s="55"/>
      <c r="C41" s="3"/>
      <c r="D41" s="3"/>
      <c r="E41" s="18" t="str">
        <f t="shared" si="1"/>
        <v/>
      </c>
      <c r="F41" s="18" t="e">
        <f t="shared" si="2"/>
        <v>#VALUE!</v>
      </c>
      <c r="G41" s="18" t="str">
        <f t="shared" si="3"/>
        <v/>
      </c>
      <c r="H41" s="18" t="e">
        <f>VLOOKUP(D41,U1数据库!A:D,3,0)</f>
        <v>#N/A</v>
      </c>
      <c r="I41" s="18" t="e">
        <f t="shared" si="4"/>
        <v>#VALUE!</v>
      </c>
      <c r="J41" s="19">
        <f t="shared" si="5"/>
        <v>0</v>
      </c>
      <c r="K41" s="18" t="e">
        <f>VLOOKUP(D41,U1数据库!A:D,4,0)</f>
        <v>#N/A</v>
      </c>
      <c r="L41" s="18" t="e">
        <f>VLOOKUP(G41,U1数据库!E:F,2,0)</f>
        <v>#N/A</v>
      </c>
      <c r="M41" s="18"/>
    </row>
    <row r="42" spans="1:13" x14ac:dyDescent="0.25">
      <c r="A42" s="22"/>
      <c r="B42" s="55"/>
      <c r="C42" s="3"/>
      <c r="D42" s="3"/>
      <c r="E42" s="18" t="str">
        <f t="shared" si="1"/>
        <v/>
      </c>
      <c r="F42" s="18" t="e">
        <f t="shared" si="2"/>
        <v>#VALUE!</v>
      </c>
      <c r="G42" s="18" t="str">
        <f t="shared" si="3"/>
        <v/>
      </c>
      <c r="H42" s="18" t="e">
        <f>VLOOKUP(D42,U1数据库!A:D,3,0)</f>
        <v>#N/A</v>
      </c>
      <c r="I42" s="18" t="e">
        <f t="shared" si="4"/>
        <v>#VALUE!</v>
      </c>
      <c r="J42" s="19">
        <f t="shared" si="5"/>
        <v>0</v>
      </c>
      <c r="K42" s="18" t="e">
        <f>VLOOKUP(D42,U1数据库!A:D,4,0)</f>
        <v>#N/A</v>
      </c>
      <c r="L42" s="18" t="e">
        <f>VLOOKUP(G42,U1数据库!E:F,2,0)</f>
        <v>#N/A</v>
      </c>
      <c r="M42" s="18"/>
    </row>
    <row r="43" spans="1:13" x14ac:dyDescent="0.25">
      <c r="A43" s="22"/>
      <c r="B43" s="55"/>
      <c r="C43" s="3"/>
      <c r="D43" s="3"/>
      <c r="E43" s="18" t="str">
        <f t="shared" si="1"/>
        <v/>
      </c>
      <c r="F43" s="18" t="e">
        <f t="shared" si="2"/>
        <v>#VALUE!</v>
      </c>
      <c r="G43" s="18" t="str">
        <f t="shared" si="3"/>
        <v/>
      </c>
      <c r="H43" s="18" t="e">
        <f>VLOOKUP(D43,U1数据库!A:D,3,0)</f>
        <v>#N/A</v>
      </c>
      <c r="I43" s="18" t="e">
        <f t="shared" si="4"/>
        <v>#VALUE!</v>
      </c>
      <c r="J43" s="19">
        <f t="shared" si="5"/>
        <v>0</v>
      </c>
      <c r="K43" s="18" t="e">
        <f>VLOOKUP(D43,U1数据库!A:D,4,0)</f>
        <v>#N/A</v>
      </c>
      <c r="L43" s="18" t="e">
        <f>VLOOKUP(G43,U1数据库!E:F,2,0)</f>
        <v>#N/A</v>
      </c>
      <c r="M43" s="18"/>
    </row>
    <row r="44" spans="1:13" x14ac:dyDescent="0.25">
      <c r="A44" s="22"/>
      <c r="B44" s="55"/>
      <c r="C44" s="3"/>
      <c r="D44" s="3"/>
      <c r="E44" s="18" t="str">
        <f t="shared" si="1"/>
        <v/>
      </c>
      <c r="F44" s="18" t="e">
        <f t="shared" si="2"/>
        <v>#VALUE!</v>
      </c>
      <c r="G44" s="18" t="str">
        <f t="shared" si="3"/>
        <v/>
      </c>
      <c r="H44" s="18" t="e">
        <f>VLOOKUP(D44,U1数据库!A:D,3,0)</f>
        <v>#N/A</v>
      </c>
      <c r="I44" s="18" t="e">
        <f t="shared" si="4"/>
        <v>#VALUE!</v>
      </c>
      <c r="J44" s="19">
        <f t="shared" si="5"/>
        <v>0</v>
      </c>
      <c r="K44" s="18" t="e">
        <f>VLOOKUP(D44,U1数据库!A:D,4,0)</f>
        <v>#N/A</v>
      </c>
      <c r="L44" s="18" t="e">
        <f>VLOOKUP(G44,U1数据库!E:F,2,0)</f>
        <v>#N/A</v>
      </c>
      <c r="M44" s="18"/>
    </row>
    <row r="45" spans="1:13" x14ac:dyDescent="0.25">
      <c r="A45" s="22"/>
      <c r="B45" s="55"/>
      <c r="C45" s="3"/>
      <c r="D45" s="3"/>
      <c r="E45" s="18" t="str">
        <f t="shared" si="1"/>
        <v/>
      </c>
      <c r="F45" s="18" t="e">
        <f t="shared" si="2"/>
        <v>#VALUE!</v>
      </c>
      <c r="G45" s="18" t="str">
        <f t="shared" si="3"/>
        <v/>
      </c>
      <c r="H45" s="18" t="e">
        <f>VLOOKUP(D45,U1数据库!A:D,3,0)</f>
        <v>#N/A</v>
      </c>
      <c r="I45" s="18" t="e">
        <f t="shared" si="4"/>
        <v>#VALUE!</v>
      </c>
      <c r="J45" s="19">
        <f t="shared" si="5"/>
        <v>0</v>
      </c>
      <c r="K45" s="18" t="e">
        <f>VLOOKUP(D45,U1数据库!A:D,4,0)</f>
        <v>#N/A</v>
      </c>
      <c r="L45" s="18" t="e">
        <f>VLOOKUP(G45,U1数据库!E:F,2,0)</f>
        <v>#N/A</v>
      </c>
      <c r="M45" s="18"/>
    </row>
    <row r="46" spans="1:13" x14ac:dyDescent="0.25">
      <c r="A46" s="22"/>
      <c r="B46" s="55"/>
      <c r="C46" s="3"/>
      <c r="D46" s="3"/>
      <c r="E46" s="18" t="str">
        <f t="shared" si="1"/>
        <v/>
      </c>
      <c r="F46" s="18" t="e">
        <f t="shared" si="2"/>
        <v>#VALUE!</v>
      </c>
      <c r="G46" s="18" t="str">
        <f t="shared" si="3"/>
        <v/>
      </c>
      <c r="H46" s="18" t="e">
        <f>VLOOKUP(D46,U1数据库!A:D,3,0)</f>
        <v>#N/A</v>
      </c>
      <c r="I46" s="18" t="e">
        <f t="shared" si="4"/>
        <v>#VALUE!</v>
      </c>
      <c r="J46" s="19">
        <f t="shared" si="5"/>
        <v>0</v>
      </c>
      <c r="K46" s="18" t="e">
        <f>VLOOKUP(D46,U1数据库!A:D,4,0)</f>
        <v>#N/A</v>
      </c>
      <c r="L46" s="18" t="e">
        <f>VLOOKUP(G46,U1数据库!E:F,2,0)</f>
        <v>#N/A</v>
      </c>
      <c r="M46" s="18"/>
    </row>
    <row r="47" spans="1:13" x14ac:dyDescent="0.25">
      <c r="A47" s="22"/>
      <c r="B47" s="55"/>
      <c r="C47" s="3"/>
      <c r="D47" s="3"/>
      <c r="E47" s="18" t="str">
        <f t="shared" si="1"/>
        <v/>
      </c>
      <c r="F47" s="18" t="e">
        <f t="shared" si="2"/>
        <v>#VALUE!</v>
      </c>
      <c r="G47" s="18" t="str">
        <f t="shared" si="3"/>
        <v/>
      </c>
      <c r="H47" s="18" t="e">
        <f>VLOOKUP(D47,U1数据库!A:D,3,0)</f>
        <v>#N/A</v>
      </c>
      <c r="I47" s="18" t="e">
        <f t="shared" si="4"/>
        <v>#VALUE!</v>
      </c>
      <c r="J47" s="19">
        <f t="shared" si="5"/>
        <v>0</v>
      </c>
      <c r="K47" s="18" t="e">
        <f>VLOOKUP(D47,U1数据库!A:D,4,0)</f>
        <v>#N/A</v>
      </c>
      <c r="L47" s="18" t="e">
        <f>VLOOKUP(G47,U1数据库!E:F,2,0)</f>
        <v>#N/A</v>
      </c>
      <c r="M47" s="18"/>
    </row>
    <row r="48" spans="1:13" x14ac:dyDescent="0.25">
      <c r="A48" s="22"/>
      <c r="B48" s="55"/>
      <c r="C48" s="3"/>
      <c r="D48" s="3"/>
      <c r="E48" s="18" t="str">
        <f t="shared" si="1"/>
        <v/>
      </c>
      <c r="F48" s="18" t="e">
        <f t="shared" si="2"/>
        <v>#VALUE!</v>
      </c>
      <c r="G48" s="18" t="str">
        <f t="shared" si="3"/>
        <v/>
      </c>
      <c r="H48" s="18" t="e">
        <f>VLOOKUP(D48,U1数据库!A:D,3,0)</f>
        <v>#N/A</v>
      </c>
      <c r="I48" s="18" t="e">
        <f t="shared" si="4"/>
        <v>#VALUE!</v>
      </c>
      <c r="J48" s="19">
        <f t="shared" si="5"/>
        <v>0</v>
      </c>
      <c r="K48" s="18" t="e">
        <f>VLOOKUP(D48,U1数据库!A:D,4,0)</f>
        <v>#N/A</v>
      </c>
      <c r="L48" s="18" t="e">
        <f>VLOOKUP(G48,U1数据库!E:F,2,0)</f>
        <v>#N/A</v>
      </c>
      <c r="M48" s="18"/>
    </row>
    <row r="49" spans="1:13" x14ac:dyDescent="0.25">
      <c r="A49" s="22"/>
      <c r="B49" s="55"/>
      <c r="C49" s="3"/>
      <c r="D49" s="3"/>
      <c r="E49" s="18" t="str">
        <f t="shared" si="1"/>
        <v/>
      </c>
      <c r="F49" s="18" t="e">
        <f t="shared" si="2"/>
        <v>#VALUE!</v>
      </c>
      <c r="G49" s="18" t="str">
        <f t="shared" si="3"/>
        <v/>
      </c>
      <c r="H49" s="18" t="e">
        <f>VLOOKUP(D49,U1数据库!A:D,3,0)</f>
        <v>#N/A</v>
      </c>
      <c r="I49" s="18" t="e">
        <f t="shared" si="4"/>
        <v>#VALUE!</v>
      </c>
      <c r="J49" s="19">
        <f t="shared" si="5"/>
        <v>0</v>
      </c>
      <c r="K49" s="18" t="e">
        <f>VLOOKUP(D49,U1数据库!A:D,4,0)</f>
        <v>#N/A</v>
      </c>
      <c r="L49" s="18" t="e">
        <f>VLOOKUP(G49,U1数据库!E:F,2,0)</f>
        <v>#N/A</v>
      </c>
      <c r="M49" s="18"/>
    </row>
    <row r="50" spans="1:13" x14ac:dyDescent="0.25">
      <c r="A50" s="22"/>
      <c r="B50" s="55"/>
      <c r="C50" s="3"/>
      <c r="D50" s="3"/>
      <c r="E50" s="18" t="str">
        <f t="shared" si="1"/>
        <v/>
      </c>
      <c r="F50" s="18" t="e">
        <f t="shared" si="2"/>
        <v>#VALUE!</v>
      </c>
      <c r="G50" s="18" t="str">
        <f t="shared" si="3"/>
        <v/>
      </c>
      <c r="H50" s="18" t="e">
        <f>VLOOKUP(D50,U1数据库!A:D,3,0)</f>
        <v>#N/A</v>
      </c>
      <c r="I50" s="18" t="e">
        <f t="shared" si="4"/>
        <v>#VALUE!</v>
      </c>
      <c r="J50" s="19">
        <f t="shared" si="5"/>
        <v>0</v>
      </c>
      <c r="K50" s="18" t="e">
        <f>VLOOKUP(D50,U1数据库!A:D,4,0)</f>
        <v>#N/A</v>
      </c>
      <c r="L50" s="18" t="e">
        <f>VLOOKUP(G50,U1数据库!E:F,2,0)</f>
        <v>#N/A</v>
      </c>
      <c r="M50" s="18"/>
    </row>
    <row r="51" spans="1:13" x14ac:dyDescent="0.25">
      <c r="A51" s="22"/>
      <c r="B51" s="55"/>
      <c r="C51" s="3"/>
      <c r="D51" s="3"/>
      <c r="E51" s="18" t="str">
        <f t="shared" si="1"/>
        <v/>
      </c>
      <c r="F51" s="18" t="e">
        <f t="shared" si="2"/>
        <v>#VALUE!</v>
      </c>
      <c r="G51" s="18" t="str">
        <f t="shared" si="3"/>
        <v/>
      </c>
      <c r="H51" s="18" t="e">
        <f>VLOOKUP(D51,U1数据库!A:D,3,0)</f>
        <v>#N/A</v>
      </c>
      <c r="I51" s="18" t="e">
        <f t="shared" si="4"/>
        <v>#VALUE!</v>
      </c>
      <c r="J51" s="19">
        <f t="shared" si="5"/>
        <v>0</v>
      </c>
      <c r="K51" s="18" t="e">
        <f>VLOOKUP(D51,U1数据库!A:D,4,0)</f>
        <v>#N/A</v>
      </c>
      <c r="L51" s="18" t="e">
        <f>VLOOKUP(G51,U1数据库!E:F,2,0)</f>
        <v>#N/A</v>
      </c>
      <c r="M51" s="18"/>
    </row>
    <row r="52" spans="1:13" x14ac:dyDescent="0.25">
      <c r="A52" s="22"/>
      <c r="B52" s="55"/>
      <c r="C52" s="3"/>
      <c r="D52" s="3"/>
      <c r="E52" s="18" t="str">
        <f t="shared" si="1"/>
        <v/>
      </c>
      <c r="F52" s="18" t="e">
        <f t="shared" si="2"/>
        <v>#VALUE!</v>
      </c>
      <c r="G52" s="18" t="str">
        <f t="shared" si="3"/>
        <v/>
      </c>
      <c r="H52" s="18" t="e">
        <f>VLOOKUP(D52,U1数据库!A:D,3,0)</f>
        <v>#N/A</v>
      </c>
      <c r="I52" s="18" t="e">
        <f t="shared" si="4"/>
        <v>#VALUE!</v>
      </c>
      <c r="J52" s="19">
        <f t="shared" si="5"/>
        <v>0</v>
      </c>
      <c r="K52" s="18" t="e">
        <f>VLOOKUP(D52,U1数据库!A:D,4,0)</f>
        <v>#N/A</v>
      </c>
      <c r="L52" s="18" t="e">
        <f>VLOOKUP(G52,U1数据库!E:F,2,0)</f>
        <v>#N/A</v>
      </c>
      <c r="M52" s="18"/>
    </row>
    <row r="53" spans="1:13" x14ac:dyDescent="0.25">
      <c r="A53" s="22"/>
      <c r="B53" s="55"/>
      <c r="C53" s="3"/>
      <c r="D53" s="3"/>
      <c r="E53" s="18" t="str">
        <f t="shared" si="1"/>
        <v/>
      </c>
      <c r="F53" s="18" t="e">
        <f t="shared" si="2"/>
        <v>#VALUE!</v>
      </c>
      <c r="G53" s="18" t="str">
        <f t="shared" si="3"/>
        <v/>
      </c>
      <c r="H53" s="18" t="e">
        <f>VLOOKUP(D53,U1数据库!A:D,3,0)</f>
        <v>#N/A</v>
      </c>
      <c r="I53" s="18" t="e">
        <f t="shared" si="4"/>
        <v>#VALUE!</v>
      </c>
      <c r="J53" s="19">
        <f t="shared" si="5"/>
        <v>0</v>
      </c>
      <c r="K53" s="18" t="e">
        <f>VLOOKUP(D53,U1数据库!A:D,4,0)</f>
        <v>#N/A</v>
      </c>
      <c r="L53" s="18" t="e">
        <f>VLOOKUP(G53,U1数据库!E:F,2,0)</f>
        <v>#N/A</v>
      </c>
      <c r="M53" s="18"/>
    </row>
    <row r="54" spans="1:13" x14ac:dyDescent="0.25">
      <c r="A54" s="22"/>
      <c r="B54" s="55"/>
      <c r="C54" s="3"/>
      <c r="D54" s="3"/>
      <c r="E54" s="18" t="str">
        <f t="shared" si="1"/>
        <v/>
      </c>
      <c r="F54" s="18" t="e">
        <f t="shared" si="2"/>
        <v>#VALUE!</v>
      </c>
      <c r="G54" s="18" t="str">
        <f t="shared" si="3"/>
        <v/>
      </c>
      <c r="H54" s="18" t="e">
        <f>VLOOKUP(D54,U1数据库!A:D,3,0)</f>
        <v>#N/A</v>
      </c>
      <c r="I54" s="18" t="e">
        <f t="shared" si="4"/>
        <v>#VALUE!</v>
      </c>
      <c r="J54" s="19">
        <f t="shared" si="5"/>
        <v>0</v>
      </c>
      <c r="K54" s="18" t="e">
        <f>VLOOKUP(D54,U1数据库!A:D,4,0)</f>
        <v>#N/A</v>
      </c>
      <c r="L54" s="18" t="e">
        <f>VLOOKUP(G54,U1数据库!E:F,2,0)</f>
        <v>#N/A</v>
      </c>
      <c r="M54" s="18"/>
    </row>
    <row r="55" spans="1:13" x14ac:dyDescent="0.25">
      <c r="A55" s="22"/>
      <c r="B55" s="55"/>
      <c r="C55" s="3"/>
      <c r="D55" s="3"/>
      <c r="E55" s="18" t="str">
        <f t="shared" si="1"/>
        <v/>
      </c>
      <c r="F55" s="18" t="e">
        <f t="shared" si="2"/>
        <v>#VALUE!</v>
      </c>
      <c r="G55" s="18" t="str">
        <f t="shared" si="3"/>
        <v/>
      </c>
      <c r="H55" s="18" t="e">
        <f>VLOOKUP(D55,U1数据库!A:D,3,0)</f>
        <v>#N/A</v>
      </c>
      <c r="I55" s="18" t="e">
        <f t="shared" si="4"/>
        <v>#VALUE!</v>
      </c>
      <c r="J55" s="19">
        <f t="shared" si="5"/>
        <v>0</v>
      </c>
      <c r="K55" s="18" t="e">
        <f>VLOOKUP(D55,U1数据库!A:D,4,0)</f>
        <v>#N/A</v>
      </c>
      <c r="L55" s="18" t="e">
        <f>VLOOKUP(G55,U1数据库!E:F,2,0)</f>
        <v>#N/A</v>
      </c>
      <c r="M55" s="18"/>
    </row>
    <row r="56" spans="1:13" x14ac:dyDescent="0.25">
      <c r="A56" s="22"/>
      <c r="B56" s="55"/>
      <c r="C56" s="3"/>
      <c r="D56" s="3"/>
      <c r="E56" s="18" t="str">
        <f t="shared" si="1"/>
        <v/>
      </c>
      <c r="F56" s="18" t="e">
        <f t="shared" si="2"/>
        <v>#VALUE!</v>
      </c>
      <c r="G56" s="18" t="str">
        <f t="shared" si="3"/>
        <v/>
      </c>
      <c r="H56" s="18" t="e">
        <f>VLOOKUP(D56,U1数据库!A:D,3,0)</f>
        <v>#N/A</v>
      </c>
      <c r="I56" s="18" t="e">
        <f t="shared" si="4"/>
        <v>#VALUE!</v>
      </c>
      <c r="J56" s="19">
        <f t="shared" si="5"/>
        <v>0</v>
      </c>
      <c r="K56" s="18" t="e">
        <f>VLOOKUP(D56,U1数据库!A:D,4,0)</f>
        <v>#N/A</v>
      </c>
      <c r="L56" s="18" t="e">
        <f>VLOOKUP(G56,U1数据库!E:F,2,0)</f>
        <v>#N/A</v>
      </c>
      <c r="M56" s="18"/>
    </row>
    <row r="57" spans="1:13" x14ac:dyDescent="0.25">
      <c r="A57" s="22"/>
      <c r="B57" s="55"/>
      <c r="C57" s="3"/>
      <c r="D57" s="3"/>
      <c r="E57" s="18" t="str">
        <f t="shared" si="1"/>
        <v/>
      </c>
      <c r="F57" s="18" t="e">
        <f t="shared" si="2"/>
        <v>#VALUE!</v>
      </c>
      <c r="G57" s="18" t="str">
        <f t="shared" si="3"/>
        <v/>
      </c>
      <c r="H57" s="18" t="e">
        <f>VLOOKUP(D57,U1数据库!A:D,3,0)</f>
        <v>#N/A</v>
      </c>
      <c r="I57" s="18" t="e">
        <f t="shared" si="4"/>
        <v>#VALUE!</v>
      </c>
      <c r="J57" s="19">
        <f t="shared" si="5"/>
        <v>0</v>
      </c>
      <c r="K57" s="18" t="e">
        <f>VLOOKUP(D57,U1数据库!A:D,4,0)</f>
        <v>#N/A</v>
      </c>
      <c r="L57" s="18" t="e">
        <f>VLOOKUP(G57,U1数据库!E:F,2,0)</f>
        <v>#N/A</v>
      </c>
      <c r="M57" s="18"/>
    </row>
    <row r="58" spans="1:13" x14ac:dyDescent="0.25">
      <c r="A58" s="22"/>
      <c r="B58" s="55"/>
      <c r="C58" s="3"/>
      <c r="D58" s="3"/>
      <c r="E58" s="18" t="str">
        <f t="shared" si="1"/>
        <v/>
      </c>
      <c r="F58" s="18" t="e">
        <f t="shared" si="2"/>
        <v>#VALUE!</v>
      </c>
      <c r="G58" s="18" t="str">
        <f t="shared" si="3"/>
        <v/>
      </c>
      <c r="H58" s="18" t="e">
        <f>VLOOKUP(D58,U1数据库!A:D,3,0)</f>
        <v>#N/A</v>
      </c>
      <c r="I58" s="18" t="e">
        <f t="shared" si="4"/>
        <v>#VALUE!</v>
      </c>
      <c r="J58" s="19">
        <f t="shared" si="5"/>
        <v>0</v>
      </c>
      <c r="K58" s="18" t="e">
        <f>VLOOKUP(D58,U1数据库!A:D,4,0)</f>
        <v>#N/A</v>
      </c>
      <c r="L58" s="18" t="e">
        <f>VLOOKUP(G58,U1数据库!E:F,2,0)</f>
        <v>#N/A</v>
      </c>
      <c r="M58" s="18"/>
    </row>
    <row r="59" spans="1:13" x14ac:dyDescent="0.25">
      <c r="A59" s="22"/>
      <c r="B59" s="55"/>
      <c r="C59" s="3"/>
      <c r="D59" s="3"/>
      <c r="E59" s="18" t="str">
        <f t="shared" si="1"/>
        <v/>
      </c>
      <c r="F59" s="18" t="e">
        <f t="shared" si="2"/>
        <v>#VALUE!</v>
      </c>
      <c r="G59" s="18" t="str">
        <f t="shared" si="3"/>
        <v/>
      </c>
      <c r="H59" s="18" t="e">
        <f>VLOOKUP(D59,U1数据库!A:D,3,0)</f>
        <v>#N/A</v>
      </c>
      <c r="I59" s="18" t="e">
        <f t="shared" si="4"/>
        <v>#VALUE!</v>
      </c>
      <c r="J59" s="19">
        <f t="shared" si="5"/>
        <v>0</v>
      </c>
      <c r="K59" s="18" t="e">
        <f>VLOOKUP(D59,U1数据库!A:D,4,0)</f>
        <v>#N/A</v>
      </c>
      <c r="L59" s="18" t="e">
        <f>VLOOKUP(G59,U1数据库!E:F,2,0)</f>
        <v>#N/A</v>
      </c>
      <c r="M59" s="18"/>
    </row>
    <row r="60" spans="1:13" x14ac:dyDescent="0.25">
      <c r="A60" s="22"/>
      <c r="B60" s="55"/>
      <c r="C60" s="3"/>
      <c r="D60" s="3"/>
      <c r="E60" s="18" t="str">
        <f t="shared" si="1"/>
        <v/>
      </c>
      <c r="F60" s="18" t="e">
        <f t="shared" si="2"/>
        <v>#VALUE!</v>
      </c>
      <c r="G60" s="18" t="str">
        <f t="shared" si="3"/>
        <v/>
      </c>
      <c r="H60" s="18" t="e">
        <f>VLOOKUP(D60,U1数据库!A:D,3,0)</f>
        <v>#N/A</v>
      </c>
      <c r="I60" s="18" t="e">
        <f t="shared" si="4"/>
        <v>#VALUE!</v>
      </c>
      <c r="J60" s="19">
        <f t="shared" si="5"/>
        <v>0</v>
      </c>
      <c r="K60" s="18" t="e">
        <f>VLOOKUP(D60,U1数据库!A:D,4,0)</f>
        <v>#N/A</v>
      </c>
      <c r="L60" s="18" t="e">
        <f>VLOOKUP(G60,U1数据库!E:F,2,0)</f>
        <v>#N/A</v>
      </c>
      <c r="M60" s="18"/>
    </row>
    <row r="61" spans="1:13" x14ac:dyDescent="0.25">
      <c r="A61" s="22"/>
      <c r="B61" s="55"/>
      <c r="C61" s="3"/>
      <c r="D61" s="3"/>
      <c r="E61" s="18" t="str">
        <f t="shared" si="1"/>
        <v/>
      </c>
      <c r="F61" s="18" t="e">
        <f t="shared" si="2"/>
        <v>#VALUE!</v>
      </c>
      <c r="G61" s="18" t="str">
        <f t="shared" si="3"/>
        <v/>
      </c>
      <c r="H61" s="18" t="e">
        <f>VLOOKUP(D61,U1数据库!A:D,3,0)</f>
        <v>#N/A</v>
      </c>
      <c r="I61" s="18" t="e">
        <f t="shared" si="4"/>
        <v>#VALUE!</v>
      </c>
      <c r="J61" s="19">
        <f t="shared" si="5"/>
        <v>0</v>
      </c>
      <c r="K61" s="18" t="e">
        <f>VLOOKUP(D61,U1数据库!A:D,4,0)</f>
        <v>#N/A</v>
      </c>
      <c r="L61" s="18" t="e">
        <f>VLOOKUP(G61,U1数据库!E:F,2,0)</f>
        <v>#N/A</v>
      </c>
      <c r="M61" s="18"/>
    </row>
    <row r="62" spans="1:13" x14ac:dyDescent="0.25">
      <c r="A62" s="22"/>
      <c r="B62" s="55"/>
      <c r="C62" s="3"/>
      <c r="D62" s="3"/>
      <c r="E62" s="18" t="str">
        <f t="shared" si="1"/>
        <v/>
      </c>
      <c r="F62" s="18" t="e">
        <f t="shared" si="2"/>
        <v>#VALUE!</v>
      </c>
      <c r="G62" s="18" t="str">
        <f t="shared" si="3"/>
        <v/>
      </c>
      <c r="H62" s="18" t="e">
        <f>VLOOKUP(D62,U1数据库!A:D,3,0)</f>
        <v>#N/A</v>
      </c>
      <c r="I62" s="18" t="e">
        <f t="shared" si="4"/>
        <v>#VALUE!</v>
      </c>
      <c r="J62" s="19">
        <f t="shared" si="5"/>
        <v>0</v>
      </c>
      <c r="K62" s="18" t="e">
        <f>VLOOKUP(D62,U1数据库!A:D,4,0)</f>
        <v>#N/A</v>
      </c>
      <c r="L62" s="18" t="e">
        <f>VLOOKUP(G62,U1数据库!E:F,2,0)</f>
        <v>#N/A</v>
      </c>
      <c r="M62" s="18"/>
    </row>
    <row r="63" spans="1:13" x14ac:dyDescent="0.25">
      <c r="A63" s="22"/>
      <c r="B63" s="55"/>
      <c r="C63" s="3"/>
      <c r="D63" s="3"/>
      <c r="E63" s="18" t="str">
        <f t="shared" si="1"/>
        <v/>
      </c>
      <c r="F63" s="18" t="e">
        <f t="shared" si="2"/>
        <v>#VALUE!</v>
      </c>
      <c r="G63" s="18" t="str">
        <f t="shared" si="3"/>
        <v/>
      </c>
      <c r="H63" s="18" t="e">
        <f>VLOOKUP(D63,U1数据库!A:D,3,0)</f>
        <v>#N/A</v>
      </c>
      <c r="I63" s="18" t="e">
        <f t="shared" si="4"/>
        <v>#VALUE!</v>
      </c>
      <c r="J63" s="19">
        <f t="shared" si="5"/>
        <v>0</v>
      </c>
      <c r="K63" s="18" t="e">
        <f>VLOOKUP(D63,U1数据库!A:D,4,0)</f>
        <v>#N/A</v>
      </c>
      <c r="L63" s="18" t="e">
        <f>VLOOKUP(G63,U1数据库!E:F,2,0)</f>
        <v>#N/A</v>
      </c>
      <c r="M63" s="18"/>
    </row>
    <row r="64" spans="1:13" x14ac:dyDescent="0.25">
      <c r="A64" s="22"/>
      <c r="B64" s="55"/>
      <c r="C64" s="3"/>
      <c r="D64" s="3"/>
      <c r="E64" s="18" t="str">
        <f t="shared" si="1"/>
        <v/>
      </c>
      <c r="F64" s="18" t="e">
        <f t="shared" si="2"/>
        <v>#VALUE!</v>
      </c>
      <c r="G64" s="18" t="str">
        <f t="shared" si="3"/>
        <v/>
      </c>
      <c r="H64" s="18" t="e">
        <f>VLOOKUP(D64,U1数据库!A:D,3,0)</f>
        <v>#N/A</v>
      </c>
      <c r="I64" s="18" t="e">
        <f t="shared" si="4"/>
        <v>#VALUE!</v>
      </c>
      <c r="J64" s="19">
        <f t="shared" si="5"/>
        <v>0</v>
      </c>
      <c r="K64" s="18" t="e">
        <f>VLOOKUP(D64,U1数据库!A:D,4,0)</f>
        <v>#N/A</v>
      </c>
      <c r="L64" s="18" t="e">
        <f>VLOOKUP(G64,U1数据库!E:F,2,0)</f>
        <v>#N/A</v>
      </c>
      <c r="M64" s="18"/>
    </row>
    <row r="65" spans="1:13" x14ac:dyDescent="0.25">
      <c r="A65" s="22"/>
      <c r="B65" s="55"/>
      <c r="C65" s="3"/>
      <c r="D65" s="3"/>
      <c r="E65" s="18" t="str">
        <f t="shared" si="1"/>
        <v/>
      </c>
      <c r="F65" s="18" t="e">
        <f t="shared" si="2"/>
        <v>#VALUE!</v>
      </c>
      <c r="G65" s="18" t="str">
        <f t="shared" si="3"/>
        <v/>
      </c>
      <c r="H65" s="18" t="e">
        <f>VLOOKUP(D65,U1数据库!A:D,3,0)</f>
        <v>#N/A</v>
      </c>
      <c r="I65" s="18" t="e">
        <f t="shared" si="4"/>
        <v>#VALUE!</v>
      </c>
      <c r="J65" s="19">
        <f t="shared" si="5"/>
        <v>0</v>
      </c>
      <c r="K65" s="18" t="e">
        <f>VLOOKUP(D65,U1数据库!A:D,4,0)</f>
        <v>#N/A</v>
      </c>
      <c r="L65" s="18" t="e">
        <f>VLOOKUP(G65,U1数据库!E:F,2,0)</f>
        <v>#N/A</v>
      </c>
      <c r="M65" s="18"/>
    </row>
    <row r="66" spans="1:13" x14ac:dyDescent="0.25">
      <c r="A66" s="22"/>
      <c r="B66" s="55"/>
      <c r="C66" s="3"/>
      <c r="D66" s="3"/>
      <c r="E66" s="18" t="str">
        <f t="shared" si="1"/>
        <v/>
      </c>
      <c r="F66" s="18" t="e">
        <f t="shared" si="2"/>
        <v>#VALUE!</v>
      </c>
      <c r="G66" s="18" t="str">
        <f t="shared" si="3"/>
        <v/>
      </c>
      <c r="H66" s="18" t="e">
        <f>VLOOKUP(D66,U1数据库!A:D,3,0)</f>
        <v>#N/A</v>
      </c>
      <c r="I66" s="18" t="e">
        <f t="shared" si="4"/>
        <v>#VALUE!</v>
      </c>
      <c r="J66" s="19">
        <f t="shared" si="5"/>
        <v>0</v>
      </c>
      <c r="K66" s="18" t="e">
        <f>VLOOKUP(D66,U1数据库!A:D,4,0)</f>
        <v>#N/A</v>
      </c>
      <c r="L66" s="18" t="e">
        <f>VLOOKUP(G66,U1数据库!E:F,2,0)</f>
        <v>#N/A</v>
      </c>
      <c r="M66" s="18"/>
    </row>
    <row r="67" spans="1:13" x14ac:dyDescent="0.25">
      <c r="A67" s="22"/>
      <c r="B67" s="55"/>
      <c r="C67" s="3"/>
      <c r="D67" s="3"/>
      <c r="E67" s="18" t="str">
        <f t="shared" ref="E67:E100" si="6">TRIM(MID(SUBSTITUTE($B67,"-",REPT(" ",99)),COLUMN(B67)*99-98,99))</f>
        <v/>
      </c>
      <c r="F67" s="18" t="e">
        <f t="shared" ref="F67:F100" si="7">VALUE(TRIM(MID(SUBSTITUTE($B67,"-",REPT(" ",99)),COLUMN(C67)*99-98,99)))</f>
        <v>#VALUE!</v>
      </c>
      <c r="G67" s="18" t="str">
        <f t="shared" ref="G67:G100" si="8">TRIM(MID(SUBSTITUTE($B67,"-",REPT(" ",99)),COLUMN(D67)*99-98,99))</f>
        <v/>
      </c>
      <c r="H67" s="18" t="e">
        <f>VLOOKUP(D67,U1数据库!A:D,3,0)</f>
        <v>#N/A</v>
      </c>
      <c r="I67" s="18" t="e">
        <f t="shared" ref="I67:I100" si="9">"A1"&amp;"-"&amp;F67&amp;"-"&amp;G67</f>
        <v>#VALUE!</v>
      </c>
      <c r="J67" s="19">
        <f t="shared" ref="J67:J100" si="10">C67</f>
        <v>0</v>
      </c>
      <c r="K67" s="18" t="e">
        <f>VLOOKUP(D67,U1数据库!A:D,4,0)</f>
        <v>#N/A</v>
      </c>
      <c r="L67" s="18" t="e">
        <f>VLOOKUP(G67,U1数据库!E:F,2,0)</f>
        <v>#N/A</v>
      </c>
      <c r="M67" s="18"/>
    </row>
    <row r="68" spans="1:13" x14ac:dyDescent="0.25">
      <c r="A68" s="22"/>
      <c r="B68" s="55"/>
      <c r="C68" s="3"/>
      <c r="D68" s="3"/>
      <c r="E68" s="18" t="str">
        <f t="shared" si="6"/>
        <v/>
      </c>
      <c r="F68" s="18" t="e">
        <f t="shared" si="7"/>
        <v>#VALUE!</v>
      </c>
      <c r="G68" s="18" t="str">
        <f t="shared" si="8"/>
        <v/>
      </c>
      <c r="H68" s="18" t="e">
        <f>VLOOKUP(D68,U1数据库!A:D,3,0)</f>
        <v>#N/A</v>
      </c>
      <c r="I68" s="18" t="e">
        <f t="shared" si="9"/>
        <v>#VALUE!</v>
      </c>
      <c r="J68" s="19">
        <f t="shared" si="10"/>
        <v>0</v>
      </c>
      <c r="K68" s="18" t="e">
        <f>VLOOKUP(D68,U1数据库!A:D,4,0)</f>
        <v>#N/A</v>
      </c>
      <c r="L68" s="18" t="e">
        <f>VLOOKUP(G68,U1数据库!E:F,2,0)</f>
        <v>#N/A</v>
      </c>
      <c r="M68" s="18"/>
    </row>
    <row r="69" spans="1:13" x14ac:dyDescent="0.25">
      <c r="A69" s="22"/>
      <c r="B69" s="55"/>
      <c r="C69" s="3"/>
      <c r="D69" s="3"/>
      <c r="E69" s="18" t="str">
        <f t="shared" si="6"/>
        <v/>
      </c>
      <c r="F69" s="18" t="e">
        <f t="shared" si="7"/>
        <v>#VALUE!</v>
      </c>
      <c r="G69" s="18" t="str">
        <f t="shared" si="8"/>
        <v/>
      </c>
      <c r="H69" s="18" t="e">
        <f>VLOOKUP(D69,U1数据库!A:D,3,0)</f>
        <v>#N/A</v>
      </c>
      <c r="I69" s="18" t="e">
        <f t="shared" si="9"/>
        <v>#VALUE!</v>
      </c>
      <c r="J69" s="19">
        <f t="shared" si="10"/>
        <v>0</v>
      </c>
      <c r="K69" s="18" t="e">
        <f>VLOOKUP(D69,U1数据库!A:D,4,0)</f>
        <v>#N/A</v>
      </c>
      <c r="L69" s="18" t="e">
        <f>VLOOKUP(G69,U1数据库!E:F,2,0)</f>
        <v>#N/A</v>
      </c>
      <c r="M69" s="18"/>
    </row>
    <row r="70" spans="1:13" x14ac:dyDescent="0.25">
      <c r="A70" s="22"/>
      <c r="B70" s="55"/>
      <c r="C70" s="3"/>
      <c r="D70" s="3"/>
      <c r="E70" s="18" t="str">
        <f t="shared" si="6"/>
        <v/>
      </c>
      <c r="F70" s="18" t="e">
        <f t="shared" si="7"/>
        <v>#VALUE!</v>
      </c>
      <c r="G70" s="18" t="str">
        <f t="shared" si="8"/>
        <v/>
      </c>
      <c r="H70" s="18" t="e">
        <f>VLOOKUP(D70,U1数据库!A:D,3,0)</f>
        <v>#N/A</v>
      </c>
      <c r="I70" s="18" t="e">
        <f t="shared" si="9"/>
        <v>#VALUE!</v>
      </c>
      <c r="J70" s="19">
        <f t="shared" si="10"/>
        <v>0</v>
      </c>
      <c r="K70" s="18" t="e">
        <f>VLOOKUP(D70,U1数据库!A:D,4,0)</f>
        <v>#N/A</v>
      </c>
      <c r="L70" s="18" t="e">
        <f>VLOOKUP(G70,U1数据库!E:F,2,0)</f>
        <v>#N/A</v>
      </c>
      <c r="M70" s="18"/>
    </row>
    <row r="71" spans="1:13" x14ac:dyDescent="0.25">
      <c r="A71" s="22"/>
      <c r="B71" s="55"/>
      <c r="C71" s="3"/>
      <c r="D71" s="3"/>
      <c r="E71" s="18" t="str">
        <f t="shared" si="6"/>
        <v/>
      </c>
      <c r="F71" s="18" t="e">
        <f t="shared" si="7"/>
        <v>#VALUE!</v>
      </c>
      <c r="G71" s="18" t="str">
        <f t="shared" si="8"/>
        <v/>
      </c>
      <c r="H71" s="18" t="e">
        <f>VLOOKUP(D71,U1数据库!A:D,3,0)</f>
        <v>#N/A</v>
      </c>
      <c r="I71" s="18" t="e">
        <f t="shared" si="9"/>
        <v>#VALUE!</v>
      </c>
      <c r="J71" s="19">
        <f t="shared" si="10"/>
        <v>0</v>
      </c>
      <c r="K71" s="18" t="e">
        <f>VLOOKUP(D71,U1数据库!A:D,4,0)</f>
        <v>#N/A</v>
      </c>
      <c r="L71" s="18" t="e">
        <f>VLOOKUP(G71,U1数据库!E:F,2,0)</f>
        <v>#N/A</v>
      </c>
      <c r="M71" s="18"/>
    </row>
    <row r="72" spans="1:13" x14ac:dyDescent="0.25">
      <c r="A72" s="22"/>
      <c r="B72" s="55"/>
      <c r="C72" s="3"/>
      <c r="D72" s="3"/>
      <c r="E72" s="18" t="str">
        <f t="shared" si="6"/>
        <v/>
      </c>
      <c r="F72" s="18" t="e">
        <f t="shared" si="7"/>
        <v>#VALUE!</v>
      </c>
      <c r="G72" s="18" t="str">
        <f t="shared" si="8"/>
        <v/>
      </c>
      <c r="H72" s="18" t="e">
        <f>VLOOKUP(D72,U1数据库!A:D,3,0)</f>
        <v>#N/A</v>
      </c>
      <c r="I72" s="18" t="e">
        <f t="shared" si="9"/>
        <v>#VALUE!</v>
      </c>
      <c r="J72" s="19">
        <f t="shared" si="10"/>
        <v>0</v>
      </c>
      <c r="K72" s="18" t="e">
        <f>VLOOKUP(D72,U1数据库!A:D,4,0)</f>
        <v>#N/A</v>
      </c>
      <c r="L72" s="18" t="e">
        <f>VLOOKUP(G72,U1数据库!E:F,2,0)</f>
        <v>#N/A</v>
      </c>
      <c r="M72" s="18"/>
    </row>
    <row r="73" spans="1:13" x14ac:dyDescent="0.25">
      <c r="A73" s="22"/>
      <c r="B73" s="55"/>
      <c r="C73" s="3"/>
      <c r="D73" s="3"/>
      <c r="E73" s="18" t="str">
        <f t="shared" si="6"/>
        <v/>
      </c>
      <c r="F73" s="18" t="e">
        <f t="shared" si="7"/>
        <v>#VALUE!</v>
      </c>
      <c r="G73" s="18" t="str">
        <f t="shared" si="8"/>
        <v/>
      </c>
      <c r="H73" s="18" t="e">
        <f>VLOOKUP(D73,U1数据库!A:D,3,0)</f>
        <v>#N/A</v>
      </c>
      <c r="I73" s="18" t="e">
        <f t="shared" si="9"/>
        <v>#VALUE!</v>
      </c>
      <c r="J73" s="19">
        <f t="shared" si="10"/>
        <v>0</v>
      </c>
      <c r="K73" s="18" t="e">
        <f>VLOOKUP(D73,U1数据库!A:D,4,0)</f>
        <v>#N/A</v>
      </c>
      <c r="L73" s="18" t="e">
        <f>VLOOKUP(G73,U1数据库!E:F,2,0)</f>
        <v>#N/A</v>
      </c>
      <c r="M73" s="18"/>
    </row>
    <row r="74" spans="1:13" x14ac:dyDescent="0.25">
      <c r="A74" s="22"/>
      <c r="B74" s="55"/>
      <c r="C74" s="3"/>
      <c r="D74" s="3"/>
      <c r="E74" s="18" t="str">
        <f t="shared" si="6"/>
        <v/>
      </c>
      <c r="F74" s="18" t="e">
        <f t="shared" si="7"/>
        <v>#VALUE!</v>
      </c>
      <c r="G74" s="18" t="str">
        <f t="shared" si="8"/>
        <v/>
      </c>
      <c r="H74" s="18" t="e">
        <f>VLOOKUP(D74,U1数据库!A:D,3,0)</f>
        <v>#N/A</v>
      </c>
      <c r="I74" s="18" t="e">
        <f t="shared" si="9"/>
        <v>#VALUE!</v>
      </c>
      <c r="J74" s="19">
        <f t="shared" si="10"/>
        <v>0</v>
      </c>
      <c r="K74" s="18" t="e">
        <f>VLOOKUP(D74,U1数据库!A:D,4,0)</f>
        <v>#N/A</v>
      </c>
      <c r="L74" s="18" t="e">
        <f>VLOOKUP(G74,U1数据库!E:F,2,0)</f>
        <v>#N/A</v>
      </c>
      <c r="M74" s="18"/>
    </row>
    <row r="75" spans="1:13" x14ac:dyDescent="0.25">
      <c r="A75" s="22"/>
      <c r="B75" s="55"/>
      <c r="C75" s="3"/>
      <c r="D75" s="3"/>
      <c r="E75" s="18" t="str">
        <f t="shared" si="6"/>
        <v/>
      </c>
      <c r="F75" s="18" t="e">
        <f t="shared" si="7"/>
        <v>#VALUE!</v>
      </c>
      <c r="G75" s="18" t="str">
        <f t="shared" si="8"/>
        <v/>
      </c>
      <c r="H75" s="18" t="e">
        <f>VLOOKUP(D75,U1数据库!A:D,3,0)</f>
        <v>#N/A</v>
      </c>
      <c r="I75" s="18" t="e">
        <f t="shared" si="9"/>
        <v>#VALUE!</v>
      </c>
      <c r="J75" s="19">
        <f t="shared" si="10"/>
        <v>0</v>
      </c>
      <c r="K75" s="18" t="e">
        <f>VLOOKUP(D75,U1数据库!A:D,4,0)</f>
        <v>#N/A</v>
      </c>
      <c r="L75" s="18" t="e">
        <f>VLOOKUP(G75,U1数据库!E:F,2,0)</f>
        <v>#N/A</v>
      </c>
      <c r="M75" s="18"/>
    </row>
    <row r="76" spans="1:13" x14ac:dyDescent="0.25">
      <c r="A76" s="22"/>
      <c r="B76" s="55"/>
      <c r="C76" s="3"/>
      <c r="D76" s="3"/>
      <c r="E76" s="18" t="str">
        <f t="shared" si="6"/>
        <v/>
      </c>
      <c r="F76" s="18" t="e">
        <f t="shared" si="7"/>
        <v>#VALUE!</v>
      </c>
      <c r="G76" s="18" t="str">
        <f t="shared" si="8"/>
        <v/>
      </c>
      <c r="H76" s="18" t="e">
        <f>VLOOKUP(D76,U1数据库!A:D,3,0)</f>
        <v>#N/A</v>
      </c>
      <c r="I76" s="18" t="e">
        <f t="shared" si="9"/>
        <v>#VALUE!</v>
      </c>
      <c r="J76" s="19">
        <f t="shared" si="10"/>
        <v>0</v>
      </c>
      <c r="K76" s="18" t="e">
        <f>VLOOKUP(D76,U1数据库!A:D,4,0)</f>
        <v>#N/A</v>
      </c>
      <c r="L76" s="18" t="e">
        <f>VLOOKUP(G76,U1数据库!E:F,2,0)</f>
        <v>#N/A</v>
      </c>
      <c r="M76" s="18"/>
    </row>
    <row r="77" spans="1:13" x14ac:dyDescent="0.25">
      <c r="A77" s="22"/>
      <c r="B77" s="55"/>
      <c r="C77" s="3"/>
      <c r="D77" s="3"/>
      <c r="E77" s="18" t="str">
        <f t="shared" si="6"/>
        <v/>
      </c>
      <c r="F77" s="18" t="e">
        <f t="shared" si="7"/>
        <v>#VALUE!</v>
      </c>
      <c r="G77" s="18" t="str">
        <f t="shared" si="8"/>
        <v/>
      </c>
      <c r="H77" s="18" t="e">
        <f>VLOOKUP(D77,U1数据库!A:D,3,0)</f>
        <v>#N/A</v>
      </c>
      <c r="I77" s="18" t="e">
        <f t="shared" si="9"/>
        <v>#VALUE!</v>
      </c>
      <c r="J77" s="19">
        <f t="shared" si="10"/>
        <v>0</v>
      </c>
      <c r="K77" s="18" t="e">
        <f>VLOOKUP(D77,U1数据库!A:D,4,0)</f>
        <v>#N/A</v>
      </c>
      <c r="L77" s="18" t="e">
        <f>VLOOKUP(G77,U1数据库!E:F,2,0)</f>
        <v>#N/A</v>
      </c>
      <c r="M77" s="18"/>
    </row>
    <row r="78" spans="1:13" x14ac:dyDescent="0.25">
      <c r="A78" s="22"/>
      <c r="B78" s="55"/>
      <c r="C78" s="3"/>
      <c r="D78" s="3"/>
      <c r="E78" s="18" t="str">
        <f t="shared" si="6"/>
        <v/>
      </c>
      <c r="F78" s="18" t="e">
        <f t="shared" si="7"/>
        <v>#VALUE!</v>
      </c>
      <c r="G78" s="18" t="str">
        <f t="shared" si="8"/>
        <v/>
      </c>
      <c r="H78" s="18" t="e">
        <f>VLOOKUP(D78,U1数据库!A:D,3,0)</f>
        <v>#N/A</v>
      </c>
      <c r="I78" s="18" t="e">
        <f t="shared" si="9"/>
        <v>#VALUE!</v>
      </c>
      <c r="J78" s="19">
        <f t="shared" si="10"/>
        <v>0</v>
      </c>
      <c r="K78" s="18" t="e">
        <f>VLOOKUP(D78,U1数据库!A:D,4,0)</f>
        <v>#N/A</v>
      </c>
      <c r="L78" s="18" t="e">
        <f>VLOOKUP(G78,U1数据库!E:F,2,0)</f>
        <v>#N/A</v>
      </c>
      <c r="M78" s="18"/>
    </row>
    <row r="79" spans="1:13" x14ac:dyDescent="0.25">
      <c r="A79" s="22"/>
      <c r="B79" s="55"/>
      <c r="C79" s="3"/>
      <c r="D79" s="3"/>
      <c r="E79" s="18" t="str">
        <f t="shared" si="6"/>
        <v/>
      </c>
      <c r="F79" s="18" t="e">
        <f t="shared" si="7"/>
        <v>#VALUE!</v>
      </c>
      <c r="G79" s="18" t="str">
        <f t="shared" si="8"/>
        <v/>
      </c>
      <c r="H79" s="18" t="e">
        <f>VLOOKUP(D79,U1数据库!A:D,3,0)</f>
        <v>#N/A</v>
      </c>
      <c r="I79" s="18" t="e">
        <f t="shared" si="9"/>
        <v>#VALUE!</v>
      </c>
      <c r="J79" s="19">
        <f t="shared" si="10"/>
        <v>0</v>
      </c>
      <c r="K79" s="18" t="e">
        <f>VLOOKUP(D79,U1数据库!A:D,4,0)</f>
        <v>#N/A</v>
      </c>
      <c r="L79" s="18" t="e">
        <f>VLOOKUP(G79,U1数据库!E:F,2,0)</f>
        <v>#N/A</v>
      </c>
      <c r="M79" s="18"/>
    </row>
    <row r="80" spans="1:13" x14ac:dyDescent="0.25">
      <c r="A80" s="22"/>
      <c r="B80" s="55"/>
      <c r="C80" s="3"/>
      <c r="D80" s="3"/>
      <c r="E80" s="18" t="str">
        <f t="shared" si="6"/>
        <v/>
      </c>
      <c r="F80" s="18" t="e">
        <f t="shared" si="7"/>
        <v>#VALUE!</v>
      </c>
      <c r="G80" s="18" t="str">
        <f t="shared" si="8"/>
        <v/>
      </c>
      <c r="H80" s="18" t="e">
        <f>VLOOKUP(D80,U1数据库!A:D,3,0)</f>
        <v>#N/A</v>
      </c>
      <c r="I80" s="18" t="e">
        <f t="shared" si="9"/>
        <v>#VALUE!</v>
      </c>
      <c r="J80" s="19">
        <f t="shared" si="10"/>
        <v>0</v>
      </c>
      <c r="K80" s="18" t="e">
        <f>VLOOKUP(D80,U1数据库!A:D,4,0)</f>
        <v>#N/A</v>
      </c>
      <c r="L80" s="18" t="e">
        <f>VLOOKUP(G80,U1数据库!E:F,2,0)</f>
        <v>#N/A</v>
      </c>
      <c r="M80" s="18"/>
    </row>
    <row r="81" spans="1:13" x14ac:dyDescent="0.25">
      <c r="A81" s="22"/>
      <c r="B81" s="55"/>
      <c r="C81" s="3"/>
      <c r="D81" s="3"/>
      <c r="E81" s="18" t="str">
        <f t="shared" si="6"/>
        <v/>
      </c>
      <c r="F81" s="18" t="e">
        <f t="shared" si="7"/>
        <v>#VALUE!</v>
      </c>
      <c r="G81" s="18" t="str">
        <f t="shared" si="8"/>
        <v/>
      </c>
      <c r="H81" s="18" t="e">
        <f>VLOOKUP(D81,U1数据库!A:D,3,0)</f>
        <v>#N/A</v>
      </c>
      <c r="I81" s="18" t="e">
        <f t="shared" si="9"/>
        <v>#VALUE!</v>
      </c>
      <c r="J81" s="19">
        <f t="shared" si="10"/>
        <v>0</v>
      </c>
      <c r="K81" s="18" t="e">
        <f>VLOOKUP(D81,U1数据库!A:D,4,0)</f>
        <v>#N/A</v>
      </c>
      <c r="L81" s="18" t="e">
        <f>VLOOKUP(G81,U1数据库!E:F,2,0)</f>
        <v>#N/A</v>
      </c>
      <c r="M81" s="18"/>
    </row>
    <row r="82" spans="1:13" x14ac:dyDescent="0.25">
      <c r="A82" s="22"/>
      <c r="B82" s="55"/>
      <c r="C82" s="3"/>
      <c r="D82" s="3"/>
      <c r="E82" s="18" t="str">
        <f t="shared" si="6"/>
        <v/>
      </c>
      <c r="F82" s="18" t="e">
        <f t="shared" si="7"/>
        <v>#VALUE!</v>
      </c>
      <c r="G82" s="18" t="str">
        <f t="shared" si="8"/>
        <v/>
      </c>
      <c r="H82" s="18" t="e">
        <f>VLOOKUP(D82,U1数据库!A:D,3,0)</f>
        <v>#N/A</v>
      </c>
      <c r="I82" s="18" t="e">
        <f t="shared" si="9"/>
        <v>#VALUE!</v>
      </c>
      <c r="J82" s="19">
        <f t="shared" si="10"/>
        <v>0</v>
      </c>
      <c r="K82" s="18" t="e">
        <f>VLOOKUP(D82,U1数据库!A:D,4,0)</f>
        <v>#N/A</v>
      </c>
      <c r="L82" s="18" t="e">
        <f>VLOOKUP(G82,U1数据库!E:F,2,0)</f>
        <v>#N/A</v>
      </c>
      <c r="M82" s="18"/>
    </row>
    <row r="83" spans="1:13" x14ac:dyDescent="0.25">
      <c r="A83" s="22"/>
      <c r="B83" s="55"/>
      <c r="C83" s="3"/>
      <c r="D83" s="3"/>
      <c r="E83" s="18" t="str">
        <f t="shared" si="6"/>
        <v/>
      </c>
      <c r="F83" s="18" t="e">
        <f t="shared" si="7"/>
        <v>#VALUE!</v>
      </c>
      <c r="G83" s="18" t="str">
        <f t="shared" si="8"/>
        <v/>
      </c>
      <c r="H83" s="18" t="e">
        <f>VLOOKUP(D83,U1数据库!A:D,3,0)</f>
        <v>#N/A</v>
      </c>
      <c r="I83" s="18" t="e">
        <f t="shared" si="9"/>
        <v>#VALUE!</v>
      </c>
      <c r="J83" s="19">
        <f t="shared" si="10"/>
        <v>0</v>
      </c>
      <c r="K83" s="18" t="e">
        <f>VLOOKUP(D83,U1数据库!A:D,4,0)</f>
        <v>#N/A</v>
      </c>
      <c r="L83" s="18" t="e">
        <f>VLOOKUP(G83,U1数据库!E:F,2,0)</f>
        <v>#N/A</v>
      </c>
      <c r="M83" s="18"/>
    </row>
    <row r="84" spans="1:13" x14ac:dyDescent="0.25">
      <c r="A84" s="22"/>
      <c r="B84" s="55"/>
      <c r="C84" s="3"/>
      <c r="D84" s="3"/>
      <c r="E84" s="18" t="str">
        <f t="shared" si="6"/>
        <v/>
      </c>
      <c r="F84" s="18" t="e">
        <f t="shared" si="7"/>
        <v>#VALUE!</v>
      </c>
      <c r="G84" s="18" t="str">
        <f t="shared" si="8"/>
        <v/>
      </c>
      <c r="H84" s="18" t="e">
        <f>VLOOKUP(D84,U1数据库!A:D,3,0)</f>
        <v>#N/A</v>
      </c>
      <c r="I84" s="18" t="e">
        <f t="shared" si="9"/>
        <v>#VALUE!</v>
      </c>
      <c r="J84" s="19">
        <f t="shared" si="10"/>
        <v>0</v>
      </c>
      <c r="K84" s="18" t="e">
        <f>VLOOKUP(D84,U1数据库!A:D,4,0)</f>
        <v>#N/A</v>
      </c>
      <c r="L84" s="18" t="e">
        <f>VLOOKUP(G84,U1数据库!E:F,2,0)</f>
        <v>#N/A</v>
      </c>
      <c r="M84" s="18"/>
    </row>
    <row r="85" spans="1:13" x14ac:dyDescent="0.25">
      <c r="A85" s="22"/>
      <c r="B85" s="55"/>
      <c r="C85" s="3"/>
      <c r="D85" s="3"/>
      <c r="E85" s="18" t="str">
        <f t="shared" si="6"/>
        <v/>
      </c>
      <c r="F85" s="18" t="e">
        <f t="shared" si="7"/>
        <v>#VALUE!</v>
      </c>
      <c r="G85" s="18" t="str">
        <f t="shared" si="8"/>
        <v/>
      </c>
      <c r="H85" s="18" t="e">
        <f>VLOOKUP(D85,U1数据库!A:D,3,0)</f>
        <v>#N/A</v>
      </c>
      <c r="I85" s="18" t="e">
        <f t="shared" si="9"/>
        <v>#VALUE!</v>
      </c>
      <c r="J85" s="19">
        <f t="shared" si="10"/>
        <v>0</v>
      </c>
      <c r="K85" s="18" t="e">
        <f>VLOOKUP(D85,U1数据库!A:D,4,0)</f>
        <v>#N/A</v>
      </c>
      <c r="L85" s="18" t="e">
        <f>VLOOKUP(G85,U1数据库!E:F,2,0)</f>
        <v>#N/A</v>
      </c>
      <c r="M85" s="18"/>
    </row>
    <row r="86" spans="1:13" x14ac:dyDescent="0.25">
      <c r="A86" s="22"/>
      <c r="B86" s="55"/>
      <c r="C86" s="3"/>
      <c r="D86" s="3"/>
      <c r="E86" s="18" t="str">
        <f t="shared" si="6"/>
        <v/>
      </c>
      <c r="F86" s="18" t="e">
        <f t="shared" si="7"/>
        <v>#VALUE!</v>
      </c>
      <c r="G86" s="18" t="str">
        <f t="shared" si="8"/>
        <v/>
      </c>
      <c r="H86" s="18" t="e">
        <f>VLOOKUP(D86,U1数据库!A:D,3,0)</f>
        <v>#N/A</v>
      </c>
      <c r="I86" s="18" t="e">
        <f t="shared" si="9"/>
        <v>#VALUE!</v>
      </c>
      <c r="J86" s="19">
        <f t="shared" si="10"/>
        <v>0</v>
      </c>
      <c r="K86" s="18" t="e">
        <f>VLOOKUP(D86,U1数据库!A:D,4,0)</f>
        <v>#N/A</v>
      </c>
      <c r="L86" s="18" t="e">
        <f>VLOOKUP(G86,U1数据库!E:F,2,0)</f>
        <v>#N/A</v>
      </c>
      <c r="M86" s="18"/>
    </row>
    <row r="87" spans="1:13" x14ac:dyDescent="0.25">
      <c r="A87" s="22"/>
      <c r="B87" s="55"/>
      <c r="C87" s="3"/>
      <c r="D87" s="3"/>
      <c r="E87" s="18" t="str">
        <f t="shared" si="6"/>
        <v/>
      </c>
      <c r="F87" s="18" t="e">
        <f t="shared" si="7"/>
        <v>#VALUE!</v>
      </c>
      <c r="G87" s="18" t="str">
        <f t="shared" si="8"/>
        <v/>
      </c>
      <c r="H87" s="18" t="e">
        <f>VLOOKUP(D87,U1数据库!A:D,3,0)</f>
        <v>#N/A</v>
      </c>
      <c r="I87" s="18" t="e">
        <f t="shared" si="9"/>
        <v>#VALUE!</v>
      </c>
      <c r="J87" s="19">
        <f t="shared" si="10"/>
        <v>0</v>
      </c>
      <c r="K87" s="18" t="e">
        <f>VLOOKUP(D87,U1数据库!A:D,4,0)</f>
        <v>#N/A</v>
      </c>
      <c r="L87" s="18" t="e">
        <f>VLOOKUP(G87,U1数据库!E:F,2,0)</f>
        <v>#N/A</v>
      </c>
      <c r="M87" s="18"/>
    </row>
    <row r="88" spans="1:13" x14ac:dyDescent="0.25">
      <c r="A88" s="22"/>
      <c r="B88" s="55"/>
      <c r="C88" s="3"/>
      <c r="D88" s="3"/>
      <c r="E88" s="18" t="str">
        <f t="shared" si="6"/>
        <v/>
      </c>
      <c r="F88" s="18" t="e">
        <f t="shared" si="7"/>
        <v>#VALUE!</v>
      </c>
      <c r="G88" s="18" t="str">
        <f t="shared" si="8"/>
        <v/>
      </c>
      <c r="H88" s="18" t="e">
        <f>VLOOKUP(D88,U1数据库!A:D,3,0)</f>
        <v>#N/A</v>
      </c>
      <c r="I88" s="18" t="e">
        <f t="shared" si="9"/>
        <v>#VALUE!</v>
      </c>
      <c r="J88" s="19">
        <f t="shared" si="10"/>
        <v>0</v>
      </c>
      <c r="K88" s="18" t="e">
        <f>VLOOKUP(D88,U1数据库!A:D,4,0)</f>
        <v>#N/A</v>
      </c>
      <c r="L88" s="18" t="e">
        <f>VLOOKUP(G88,U1数据库!E:F,2,0)</f>
        <v>#N/A</v>
      </c>
      <c r="M88" s="18"/>
    </row>
    <row r="89" spans="1:13" x14ac:dyDescent="0.25">
      <c r="A89" s="22"/>
      <c r="B89" s="55"/>
      <c r="C89" s="3"/>
      <c r="D89" s="3"/>
      <c r="E89" s="18" t="str">
        <f t="shared" si="6"/>
        <v/>
      </c>
      <c r="F89" s="18" t="e">
        <f t="shared" si="7"/>
        <v>#VALUE!</v>
      </c>
      <c r="G89" s="18" t="str">
        <f t="shared" si="8"/>
        <v/>
      </c>
      <c r="H89" s="18" t="e">
        <f>VLOOKUP(D89,U1数据库!A:D,3,0)</f>
        <v>#N/A</v>
      </c>
      <c r="I89" s="18" t="e">
        <f t="shared" si="9"/>
        <v>#VALUE!</v>
      </c>
      <c r="J89" s="19">
        <f t="shared" si="10"/>
        <v>0</v>
      </c>
      <c r="K89" s="18" t="e">
        <f>VLOOKUP(D89,U1数据库!A:D,4,0)</f>
        <v>#N/A</v>
      </c>
      <c r="L89" s="18" t="e">
        <f>VLOOKUP(G89,U1数据库!E:F,2,0)</f>
        <v>#N/A</v>
      </c>
      <c r="M89" s="18"/>
    </row>
    <row r="90" spans="1:13" x14ac:dyDescent="0.25">
      <c r="A90" s="22"/>
      <c r="B90" s="55"/>
      <c r="C90" s="3"/>
      <c r="D90" s="3"/>
      <c r="E90" s="18" t="str">
        <f t="shared" si="6"/>
        <v/>
      </c>
      <c r="F90" s="18" t="e">
        <f t="shared" si="7"/>
        <v>#VALUE!</v>
      </c>
      <c r="G90" s="18" t="str">
        <f t="shared" si="8"/>
        <v/>
      </c>
      <c r="H90" s="18" t="e">
        <f>VLOOKUP(D90,U1数据库!A:D,3,0)</f>
        <v>#N/A</v>
      </c>
      <c r="I90" s="18" t="e">
        <f t="shared" si="9"/>
        <v>#VALUE!</v>
      </c>
      <c r="J90" s="19">
        <f t="shared" si="10"/>
        <v>0</v>
      </c>
      <c r="K90" s="18" t="e">
        <f>VLOOKUP(D90,U1数据库!A:D,4,0)</f>
        <v>#N/A</v>
      </c>
      <c r="L90" s="18" t="e">
        <f>VLOOKUP(G90,U1数据库!E:F,2,0)</f>
        <v>#N/A</v>
      </c>
      <c r="M90" s="18"/>
    </row>
    <row r="91" spans="1:13" x14ac:dyDescent="0.25">
      <c r="A91" s="22"/>
      <c r="B91" s="55"/>
      <c r="C91" s="3"/>
      <c r="D91" s="3"/>
      <c r="E91" s="18" t="str">
        <f t="shared" si="6"/>
        <v/>
      </c>
      <c r="F91" s="18" t="e">
        <f t="shared" si="7"/>
        <v>#VALUE!</v>
      </c>
      <c r="G91" s="18" t="str">
        <f t="shared" si="8"/>
        <v/>
      </c>
      <c r="H91" s="18" t="e">
        <f>VLOOKUP(D91,U1数据库!A:D,3,0)</f>
        <v>#N/A</v>
      </c>
      <c r="I91" s="18" t="e">
        <f t="shared" si="9"/>
        <v>#VALUE!</v>
      </c>
      <c r="J91" s="19">
        <f t="shared" si="10"/>
        <v>0</v>
      </c>
      <c r="K91" s="18" t="e">
        <f>VLOOKUP(D91,U1数据库!A:D,4,0)</f>
        <v>#N/A</v>
      </c>
      <c r="L91" s="18" t="e">
        <f>VLOOKUP(G91,U1数据库!E:F,2,0)</f>
        <v>#N/A</v>
      </c>
      <c r="M91" s="18"/>
    </row>
    <row r="92" spans="1:13" x14ac:dyDescent="0.25">
      <c r="A92" s="22"/>
      <c r="B92" s="55"/>
      <c r="C92" s="3"/>
      <c r="D92" s="3"/>
      <c r="E92" s="18" t="str">
        <f t="shared" si="6"/>
        <v/>
      </c>
      <c r="F92" s="18" t="e">
        <f t="shared" si="7"/>
        <v>#VALUE!</v>
      </c>
      <c r="G92" s="18" t="str">
        <f t="shared" si="8"/>
        <v/>
      </c>
      <c r="H92" s="18" t="e">
        <f>VLOOKUP(D92,U1数据库!A:D,3,0)</f>
        <v>#N/A</v>
      </c>
      <c r="I92" s="18" t="e">
        <f t="shared" si="9"/>
        <v>#VALUE!</v>
      </c>
      <c r="J92" s="19">
        <f t="shared" si="10"/>
        <v>0</v>
      </c>
      <c r="K92" s="18" t="e">
        <f>VLOOKUP(D92,U1数据库!A:D,4,0)</f>
        <v>#N/A</v>
      </c>
      <c r="L92" s="18" t="e">
        <f>VLOOKUP(G92,U1数据库!E:F,2,0)</f>
        <v>#N/A</v>
      </c>
      <c r="M92" s="18"/>
    </row>
    <row r="93" spans="1:13" x14ac:dyDescent="0.25">
      <c r="A93" s="22"/>
      <c r="B93" s="55"/>
      <c r="C93" s="3"/>
      <c r="D93" s="3"/>
      <c r="E93" s="18" t="str">
        <f t="shared" si="6"/>
        <v/>
      </c>
      <c r="F93" s="18" t="e">
        <f t="shared" si="7"/>
        <v>#VALUE!</v>
      </c>
      <c r="G93" s="18" t="str">
        <f t="shared" si="8"/>
        <v/>
      </c>
      <c r="H93" s="18" t="e">
        <f>VLOOKUP(D93,U1数据库!A:D,3,0)</f>
        <v>#N/A</v>
      </c>
      <c r="I93" s="18" t="e">
        <f t="shared" si="9"/>
        <v>#VALUE!</v>
      </c>
      <c r="J93" s="19">
        <f t="shared" si="10"/>
        <v>0</v>
      </c>
      <c r="K93" s="18" t="e">
        <f>VLOOKUP(D93,U1数据库!A:D,4,0)</f>
        <v>#N/A</v>
      </c>
      <c r="L93" s="18" t="e">
        <f>VLOOKUP(G93,U1数据库!E:F,2,0)</f>
        <v>#N/A</v>
      </c>
      <c r="M93" s="18"/>
    </row>
    <row r="94" spans="1:13" x14ac:dyDescent="0.25">
      <c r="A94" s="22"/>
      <c r="B94" s="55"/>
      <c r="C94" s="3"/>
      <c r="D94" s="3"/>
      <c r="E94" s="18" t="str">
        <f t="shared" si="6"/>
        <v/>
      </c>
      <c r="F94" s="18" t="e">
        <f t="shared" si="7"/>
        <v>#VALUE!</v>
      </c>
      <c r="G94" s="18" t="str">
        <f t="shared" si="8"/>
        <v/>
      </c>
      <c r="H94" s="18" t="e">
        <f>VLOOKUP(D94,U1数据库!A:D,3,0)</f>
        <v>#N/A</v>
      </c>
      <c r="I94" s="18" t="e">
        <f t="shared" si="9"/>
        <v>#VALUE!</v>
      </c>
      <c r="J94" s="19">
        <f t="shared" si="10"/>
        <v>0</v>
      </c>
      <c r="K94" s="18" t="e">
        <f>VLOOKUP(D94,U1数据库!A:D,4,0)</f>
        <v>#N/A</v>
      </c>
      <c r="L94" s="18" t="e">
        <f>VLOOKUP(G94,U1数据库!E:F,2,0)</f>
        <v>#N/A</v>
      </c>
      <c r="M94" s="18"/>
    </row>
    <row r="95" spans="1:13" x14ac:dyDescent="0.25">
      <c r="A95" s="22"/>
      <c r="B95" s="55"/>
      <c r="C95" s="3"/>
      <c r="D95" s="3"/>
      <c r="E95" s="18" t="str">
        <f t="shared" si="6"/>
        <v/>
      </c>
      <c r="F95" s="18" t="e">
        <f t="shared" si="7"/>
        <v>#VALUE!</v>
      </c>
      <c r="G95" s="18" t="str">
        <f t="shared" si="8"/>
        <v/>
      </c>
      <c r="H95" s="18" t="e">
        <f>VLOOKUP(D95,U1数据库!A:D,3,0)</f>
        <v>#N/A</v>
      </c>
      <c r="I95" s="18" t="e">
        <f t="shared" si="9"/>
        <v>#VALUE!</v>
      </c>
      <c r="J95" s="19">
        <f t="shared" si="10"/>
        <v>0</v>
      </c>
      <c r="K95" s="18" t="e">
        <f>VLOOKUP(D95,U1数据库!A:D,4,0)</f>
        <v>#N/A</v>
      </c>
      <c r="L95" s="18" t="e">
        <f>VLOOKUP(G95,U1数据库!E:F,2,0)</f>
        <v>#N/A</v>
      </c>
      <c r="M95" s="18"/>
    </row>
    <row r="96" spans="1:13" x14ac:dyDescent="0.25">
      <c r="A96" s="22"/>
      <c r="B96" s="55"/>
      <c r="C96" s="3"/>
      <c r="D96" s="3"/>
      <c r="E96" s="18" t="str">
        <f t="shared" si="6"/>
        <v/>
      </c>
      <c r="F96" s="18" t="e">
        <f t="shared" si="7"/>
        <v>#VALUE!</v>
      </c>
      <c r="G96" s="18" t="str">
        <f t="shared" si="8"/>
        <v/>
      </c>
      <c r="H96" s="18" t="e">
        <f>VLOOKUP(D96,U1数据库!A:D,3,0)</f>
        <v>#N/A</v>
      </c>
      <c r="I96" s="18" t="e">
        <f t="shared" si="9"/>
        <v>#VALUE!</v>
      </c>
      <c r="J96" s="19">
        <f t="shared" si="10"/>
        <v>0</v>
      </c>
      <c r="K96" s="18" t="e">
        <f>VLOOKUP(D96,U1数据库!A:D,4,0)</f>
        <v>#N/A</v>
      </c>
      <c r="L96" s="18" t="e">
        <f>VLOOKUP(G96,U1数据库!E:F,2,0)</f>
        <v>#N/A</v>
      </c>
      <c r="M96" s="18"/>
    </row>
    <row r="97" spans="1:13" x14ac:dyDescent="0.25">
      <c r="A97" s="22"/>
      <c r="B97" s="55"/>
      <c r="C97" s="3"/>
      <c r="D97" s="3"/>
      <c r="E97" s="18" t="str">
        <f t="shared" si="6"/>
        <v/>
      </c>
      <c r="F97" s="18" t="e">
        <f t="shared" si="7"/>
        <v>#VALUE!</v>
      </c>
      <c r="G97" s="18" t="str">
        <f t="shared" si="8"/>
        <v/>
      </c>
      <c r="H97" s="18" t="e">
        <f>VLOOKUP(D97,U1数据库!A:D,3,0)</f>
        <v>#N/A</v>
      </c>
      <c r="I97" s="18" t="e">
        <f t="shared" si="9"/>
        <v>#VALUE!</v>
      </c>
      <c r="J97" s="19">
        <f t="shared" si="10"/>
        <v>0</v>
      </c>
      <c r="K97" s="18" t="e">
        <f>VLOOKUP(D97,U1数据库!A:D,4,0)</f>
        <v>#N/A</v>
      </c>
      <c r="L97" s="18" t="e">
        <f>VLOOKUP(G97,U1数据库!E:F,2,0)</f>
        <v>#N/A</v>
      </c>
      <c r="M97" s="18"/>
    </row>
    <row r="98" spans="1:13" x14ac:dyDescent="0.25">
      <c r="A98" s="22"/>
      <c r="B98" s="55"/>
      <c r="C98" s="3"/>
      <c r="D98" s="3"/>
      <c r="E98" s="18" t="str">
        <f t="shared" si="6"/>
        <v/>
      </c>
      <c r="F98" s="18" t="e">
        <f t="shared" si="7"/>
        <v>#VALUE!</v>
      </c>
      <c r="G98" s="18" t="str">
        <f t="shared" si="8"/>
        <v/>
      </c>
      <c r="H98" s="18" t="e">
        <f>VLOOKUP(D98,U1数据库!A:D,3,0)</f>
        <v>#N/A</v>
      </c>
      <c r="I98" s="18" t="e">
        <f t="shared" si="9"/>
        <v>#VALUE!</v>
      </c>
      <c r="J98" s="19">
        <f t="shared" si="10"/>
        <v>0</v>
      </c>
      <c r="K98" s="18" t="e">
        <f>VLOOKUP(D98,U1数据库!A:D,4,0)</f>
        <v>#N/A</v>
      </c>
      <c r="L98" s="18" t="e">
        <f>VLOOKUP(G98,U1数据库!E:F,2,0)</f>
        <v>#N/A</v>
      </c>
      <c r="M98" s="18"/>
    </row>
    <row r="99" spans="1:13" x14ac:dyDescent="0.25">
      <c r="A99" s="22"/>
      <c r="B99" s="55"/>
      <c r="C99" s="3"/>
      <c r="D99" s="3"/>
      <c r="E99" s="18" t="str">
        <f t="shared" si="6"/>
        <v/>
      </c>
      <c r="F99" s="18" t="e">
        <f t="shared" si="7"/>
        <v>#VALUE!</v>
      </c>
      <c r="G99" s="18" t="str">
        <f t="shared" si="8"/>
        <v/>
      </c>
      <c r="H99" s="18" t="e">
        <f>VLOOKUP(D99,U1数据库!A:D,3,0)</f>
        <v>#N/A</v>
      </c>
      <c r="I99" s="18" t="e">
        <f t="shared" si="9"/>
        <v>#VALUE!</v>
      </c>
      <c r="J99" s="19">
        <f t="shared" si="10"/>
        <v>0</v>
      </c>
      <c r="K99" s="18" t="e">
        <f>VLOOKUP(D99,U1数据库!A:D,4,0)</f>
        <v>#N/A</v>
      </c>
      <c r="L99" s="18" t="e">
        <f>VLOOKUP(G99,U1数据库!E:F,2,0)</f>
        <v>#N/A</v>
      </c>
      <c r="M99" s="18"/>
    </row>
    <row r="100" spans="1:13" x14ac:dyDescent="0.25">
      <c r="A100" s="22"/>
      <c r="B100" s="55"/>
      <c r="C100" s="3"/>
      <c r="D100" s="3"/>
      <c r="E100" s="18" t="str">
        <f t="shared" si="6"/>
        <v/>
      </c>
      <c r="F100" s="18" t="e">
        <f t="shared" si="7"/>
        <v>#VALUE!</v>
      </c>
      <c r="G100" s="18" t="str">
        <f t="shared" si="8"/>
        <v/>
      </c>
      <c r="H100" s="18" t="e">
        <f>VLOOKUP(D100,U1数据库!A:D,3,0)</f>
        <v>#N/A</v>
      </c>
      <c r="I100" s="18" t="e">
        <f t="shared" si="9"/>
        <v>#VALUE!</v>
      </c>
      <c r="J100" s="19">
        <f t="shared" si="10"/>
        <v>0</v>
      </c>
      <c r="K100" s="18" t="e">
        <f>VLOOKUP(D100,U1数据库!A:D,4,0)</f>
        <v>#N/A</v>
      </c>
      <c r="L100" s="18" t="e">
        <f>VLOOKUP(G100,U1数据库!E:F,2,0)</f>
        <v>#N/A</v>
      </c>
      <c r="M100" s="18"/>
    </row>
  </sheetData>
  <sheetProtection algorithmName="SHA-512" hashValue="bDG7PPHRTy0UWdQReDu16M/+zqR6HhYMT28b3Zkho1q5JkmoE3CwJaOjLbwnKdWbQyxCJEVFVSCoeReGClb2kQ==" saltValue="Fp0iRDDEaZyQdrReEu8m7A==" spinCount="100000" sheet="1" objects="1" scenarios="1"/>
  <protectedRanges>
    <protectedRange sqref="A2:D1000" name="区域1"/>
  </protectedRanges>
  <phoneticPr fontId="5" type="noConversion"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1F052-0C1C-4A22-9160-94EA7B2C19B8}">
  <sheetPr codeName="Sheet152"/>
  <dimension ref="A1:F5"/>
  <sheetViews>
    <sheetView workbookViewId="0">
      <selection activeCell="J14" sqref="J14"/>
    </sheetView>
  </sheetViews>
  <sheetFormatPr defaultRowHeight="14" x14ac:dyDescent="0.25"/>
  <cols>
    <col min="1" max="1" width="16.90625" bestFit="1" customWidth="1"/>
    <col min="2" max="2" width="9.26953125" bestFit="1" customWidth="1"/>
    <col min="3" max="3" width="8.26953125" bestFit="1" customWidth="1"/>
    <col min="4" max="4" width="5.26953125" bestFit="1" customWidth="1"/>
    <col min="5" max="5" width="9.26953125" bestFit="1" customWidth="1"/>
    <col min="6" max="6" width="11.36328125" bestFit="1" customWidth="1"/>
  </cols>
  <sheetData>
    <row r="1" spans="1:6" x14ac:dyDescent="0.25">
      <c r="A1" s="11" t="str">
        <f>HYPERLINK("#管架编号及数量输入!J1","序号/回输入界面")</f>
        <v>序号/回输入界面</v>
      </c>
      <c r="B1" s="3"/>
      <c r="C1" s="11"/>
      <c r="D1" s="11"/>
      <c r="E1" s="76" t="s">
        <v>45</v>
      </c>
      <c r="F1" s="76"/>
    </row>
    <row r="2" spans="1:6" x14ac:dyDescent="0.25">
      <c r="A2" s="3" t="s">
        <v>47</v>
      </c>
      <c r="B2" s="1" t="s">
        <v>46</v>
      </c>
      <c r="C2" s="1" t="s">
        <v>12</v>
      </c>
      <c r="D2" s="1" t="s">
        <v>3</v>
      </c>
      <c r="E2" s="3" t="s">
        <v>44</v>
      </c>
      <c r="F2" s="1" t="s">
        <v>4</v>
      </c>
    </row>
    <row r="3" spans="1:6" x14ac:dyDescent="0.25">
      <c r="A3" s="55" t="s">
        <v>654</v>
      </c>
      <c r="B3" s="55" t="s">
        <v>655</v>
      </c>
      <c r="C3" s="3" t="s">
        <v>35</v>
      </c>
      <c r="D3" s="3" t="s">
        <v>36</v>
      </c>
      <c r="E3" s="3" t="s">
        <v>34</v>
      </c>
      <c r="F3" s="1" t="s">
        <v>7</v>
      </c>
    </row>
    <row r="4" spans="1:6" x14ac:dyDescent="0.25">
      <c r="A4" s="3"/>
      <c r="B4" s="3"/>
      <c r="C4" s="3"/>
      <c r="D4" s="3"/>
      <c r="E4" s="3" t="s">
        <v>37</v>
      </c>
      <c r="F4" s="3" t="s">
        <v>38</v>
      </c>
    </row>
    <row r="5" spans="1:6" x14ac:dyDescent="0.25">
      <c r="A5" s="3"/>
      <c r="B5" s="3"/>
      <c r="C5" s="3"/>
      <c r="D5" s="3"/>
      <c r="E5" s="3" t="s">
        <v>39</v>
      </c>
      <c r="F5" s="3" t="s">
        <v>40</v>
      </c>
    </row>
  </sheetData>
  <sheetProtection algorithmName="SHA-512" hashValue="N1q7CbyQDmEKQb3yLcH9UfyL/0iVFCWK9phogTi93jhvdDDlg9QkITJ15SRD5TXbrlqCbXxguLBziw22l4eA4g==" saltValue="VyZrzemRJRqdK6h+/Z/DCg==" spinCount="100000" sheet="1" objects="1" scenarios="1"/>
  <mergeCells count="1">
    <mergeCell ref="E1:F1"/>
  </mergeCells>
  <phoneticPr fontId="5" type="noConversion"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8A767-76AC-455B-BF53-0F6F36F0E85B}">
  <sheetPr codeName="Sheet153"/>
  <dimension ref="A1:S100"/>
  <sheetViews>
    <sheetView workbookViewId="0"/>
  </sheetViews>
  <sheetFormatPr defaultRowHeight="14" x14ac:dyDescent="0.25"/>
  <cols>
    <col min="1" max="1" width="16.90625" bestFit="1" customWidth="1"/>
    <col min="2" max="2" width="11.36328125" bestFit="1" customWidth="1"/>
    <col min="3" max="4" width="5.26953125" bestFit="1" customWidth="1"/>
    <col min="5" max="5" width="5.26953125" customWidth="1"/>
    <col min="6" max="6" width="5.26953125" bestFit="1" customWidth="1"/>
    <col min="7" max="7" width="9.26953125" bestFit="1" customWidth="1"/>
    <col min="8" max="9" width="11.36328125" bestFit="1" customWidth="1"/>
    <col min="10" max="10" width="7.26953125" bestFit="1" customWidth="1"/>
    <col min="11" max="11" width="5.26953125" bestFit="1" customWidth="1"/>
    <col min="12" max="12" width="11.36328125" bestFit="1" customWidth="1"/>
    <col min="13" max="13" width="5.26953125" bestFit="1" customWidth="1"/>
    <col min="14" max="15" width="11.36328125" bestFit="1" customWidth="1"/>
    <col min="16" max="16" width="8.26953125" bestFit="1" customWidth="1"/>
    <col min="17" max="17" width="5.26953125" bestFit="1" customWidth="1"/>
    <col min="18" max="18" width="11.36328125" bestFit="1" customWidth="1"/>
    <col min="19" max="19" width="5.26953125" bestFit="1" customWidth="1"/>
  </cols>
  <sheetData>
    <row r="1" spans="1:19" x14ac:dyDescent="0.25">
      <c r="A1" s="60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55" t="s">
        <v>663</v>
      </c>
      <c r="F1" s="18" t="s">
        <v>41</v>
      </c>
      <c r="G1" s="18" t="s">
        <v>42</v>
      </c>
      <c r="H1" s="18" t="s">
        <v>48</v>
      </c>
      <c r="I1" s="18" t="s">
        <v>2</v>
      </c>
      <c r="J1" s="19" t="s">
        <v>79</v>
      </c>
      <c r="K1" s="18" t="s">
        <v>3</v>
      </c>
      <c r="L1" s="18" t="s">
        <v>4</v>
      </c>
      <c r="M1" s="18" t="s">
        <v>5</v>
      </c>
      <c r="N1" s="18" t="s">
        <v>48</v>
      </c>
      <c r="O1" s="18" t="s">
        <v>2</v>
      </c>
      <c r="P1" s="19" t="s">
        <v>79</v>
      </c>
      <c r="Q1" s="18" t="s">
        <v>3</v>
      </c>
      <c r="R1" s="18" t="s">
        <v>4</v>
      </c>
      <c r="S1" s="18" t="s">
        <v>5</v>
      </c>
    </row>
    <row r="2" spans="1:19" x14ac:dyDescent="0.25">
      <c r="A2" s="22"/>
      <c r="B2" s="55"/>
      <c r="C2" s="3"/>
      <c r="D2" s="3"/>
      <c r="E2" s="18" t="str">
        <f>TRIM(MID(SUBSTITUTE($B2,"-",REPT(" ",99)),COLUMN(B2)*99-98,99))</f>
        <v/>
      </c>
      <c r="F2" s="18" t="e">
        <f>VALUE(TRIM(MID(SUBSTITUTE($B2,"-",REPT(" ",99)),COLUMN(C2)*99-98,99)))</f>
        <v>#VALUE!</v>
      </c>
      <c r="G2" s="18" t="str">
        <f t="shared" ref="G2:G17" si="0">TRIM(MID(SUBSTITUTE($B2,"-",REPT(" ",99)),COLUMN(D2)*99-98,99))</f>
        <v/>
      </c>
      <c r="H2" s="18" t="e">
        <f>VLOOKUP(F2,U2数据库!C:K,3,0)</f>
        <v>#VALUE!</v>
      </c>
      <c r="I2" s="18" t="e">
        <f>VLOOKUP(F2,U2数据库!C:K,4,0)</f>
        <v>#VALUE!</v>
      </c>
      <c r="J2" s="19" t="e">
        <f>VLOOKUP(F2,U2数据库!C:K,5,0)*C2</f>
        <v>#VALUE!</v>
      </c>
      <c r="K2" s="18" t="e">
        <f>VLOOKUP(F2,U2数据库!C:K,6,0)</f>
        <v>#VALUE!</v>
      </c>
      <c r="L2" s="18" t="e">
        <f>VLOOKUP(F2,U2数据库!C:K,7,0)</f>
        <v>#VALUE!</v>
      </c>
      <c r="M2" s="18"/>
      <c r="N2" s="18" t="e">
        <f>VLOOKUP(F2,U2数据库!C:K,8,0)</f>
        <v>#VALUE!</v>
      </c>
      <c r="O2" s="18" t="e">
        <f>"A1"&amp;"-"&amp;F2&amp;"-"&amp;G2</f>
        <v>#VALUE!</v>
      </c>
      <c r="P2" s="19">
        <f>C2</f>
        <v>0</v>
      </c>
      <c r="Q2" s="18" t="e">
        <f>VLOOKUP(F2,U2数据库!C:K,9,0)</f>
        <v>#VALUE!</v>
      </c>
      <c r="R2" s="18" t="e">
        <f>VLOOKUP(G2,U2数据库!L:M,2,0)</f>
        <v>#N/A</v>
      </c>
      <c r="S2" s="18"/>
    </row>
    <row r="3" spans="1:19" x14ac:dyDescent="0.25">
      <c r="A3" s="22"/>
      <c r="B3" s="55"/>
      <c r="C3" s="3"/>
      <c r="D3" s="3"/>
      <c r="E3" s="18" t="str">
        <f t="shared" ref="E3:G66" si="1">TRIM(MID(SUBSTITUTE($B3,"-",REPT(" ",99)),COLUMN(B3)*99-98,99))</f>
        <v/>
      </c>
      <c r="F3" s="18" t="e">
        <f t="shared" ref="F3:F66" si="2">VALUE(TRIM(MID(SUBSTITUTE($B3,"-",REPT(" ",99)),COLUMN(C3)*99-98,99)))</f>
        <v>#VALUE!</v>
      </c>
      <c r="G3" s="18" t="str">
        <f t="shared" si="0"/>
        <v/>
      </c>
      <c r="H3" s="18" t="e">
        <f>VLOOKUP(F3,U2数据库!C:K,3,0)</f>
        <v>#VALUE!</v>
      </c>
      <c r="I3" s="18" t="e">
        <f>VLOOKUP(F3,U2数据库!C:K,4,0)</f>
        <v>#VALUE!</v>
      </c>
      <c r="J3" s="19" t="e">
        <f>VLOOKUP(F3,U2数据库!C:K,5,0)*C3</f>
        <v>#VALUE!</v>
      </c>
      <c r="K3" s="18" t="e">
        <f>VLOOKUP(F3,U2数据库!C:K,6,0)</f>
        <v>#VALUE!</v>
      </c>
      <c r="L3" s="18" t="e">
        <f>VLOOKUP(F3,U2数据库!C:K,7,0)</f>
        <v>#VALUE!</v>
      </c>
      <c r="M3" s="18"/>
      <c r="N3" s="18" t="e">
        <f>VLOOKUP(F3,U2数据库!C:K,8,0)</f>
        <v>#VALUE!</v>
      </c>
      <c r="O3" s="18" t="e">
        <f t="shared" ref="O3:O66" si="3">"A1"&amp;"-"&amp;F3&amp;"-"&amp;G3</f>
        <v>#VALUE!</v>
      </c>
      <c r="P3" s="19">
        <f t="shared" ref="P3:P66" si="4">C3</f>
        <v>0</v>
      </c>
      <c r="Q3" s="18" t="e">
        <f>VLOOKUP(F3,U2数据库!C:K,9,0)</f>
        <v>#VALUE!</v>
      </c>
      <c r="R3" s="18" t="e">
        <f>VLOOKUP(G3,U2数据库!L:M,2,0)</f>
        <v>#N/A</v>
      </c>
      <c r="S3" s="18"/>
    </row>
    <row r="4" spans="1:19" x14ac:dyDescent="0.25">
      <c r="A4" s="22"/>
      <c r="B4" s="55"/>
      <c r="C4" s="3"/>
      <c r="D4" s="3"/>
      <c r="E4" s="18" t="str">
        <f t="shared" si="1"/>
        <v/>
      </c>
      <c r="F4" s="18" t="e">
        <f t="shared" si="2"/>
        <v>#VALUE!</v>
      </c>
      <c r="G4" s="18" t="str">
        <f t="shared" si="0"/>
        <v/>
      </c>
      <c r="H4" s="18" t="e">
        <f>VLOOKUP(F4,U2数据库!C:K,3,0)</f>
        <v>#VALUE!</v>
      </c>
      <c r="I4" s="18" t="e">
        <f>VLOOKUP(F4,U2数据库!C:K,4,0)</f>
        <v>#VALUE!</v>
      </c>
      <c r="J4" s="19" t="e">
        <f>VLOOKUP(F4,U2数据库!C:K,5,0)*C4</f>
        <v>#VALUE!</v>
      </c>
      <c r="K4" s="18" t="e">
        <f>VLOOKUP(F4,U2数据库!C:K,6,0)</f>
        <v>#VALUE!</v>
      </c>
      <c r="L4" s="18" t="e">
        <f>VLOOKUP(F4,U2数据库!C:K,7,0)</f>
        <v>#VALUE!</v>
      </c>
      <c r="M4" s="18"/>
      <c r="N4" s="18" t="e">
        <f>VLOOKUP(F4,U2数据库!C:K,8,0)</f>
        <v>#VALUE!</v>
      </c>
      <c r="O4" s="18" t="e">
        <f t="shared" si="3"/>
        <v>#VALUE!</v>
      </c>
      <c r="P4" s="19">
        <f t="shared" si="4"/>
        <v>0</v>
      </c>
      <c r="Q4" s="18" t="e">
        <f>VLOOKUP(F4,U2数据库!C:K,9,0)</f>
        <v>#VALUE!</v>
      </c>
      <c r="R4" s="18" t="e">
        <f>VLOOKUP(G4,U2数据库!L:M,2,0)</f>
        <v>#N/A</v>
      </c>
      <c r="S4" s="18"/>
    </row>
    <row r="5" spans="1:19" x14ac:dyDescent="0.25">
      <c r="A5" s="22"/>
      <c r="B5" s="55"/>
      <c r="C5" s="3"/>
      <c r="D5" s="3"/>
      <c r="E5" s="18" t="str">
        <f t="shared" si="1"/>
        <v/>
      </c>
      <c r="F5" s="18" t="e">
        <f t="shared" si="2"/>
        <v>#VALUE!</v>
      </c>
      <c r="G5" s="18" t="str">
        <f t="shared" si="0"/>
        <v/>
      </c>
      <c r="H5" s="18" t="e">
        <f>VLOOKUP(F5,U2数据库!C:K,3,0)</f>
        <v>#VALUE!</v>
      </c>
      <c r="I5" s="18" t="e">
        <f>VLOOKUP(F5,U2数据库!C:K,4,0)</f>
        <v>#VALUE!</v>
      </c>
      <c r="J5" s="19" t="e">
        <f>VLOOKUP(F5,U2数据库!C:K,5,0)*C5</f>
        <v>#VALUE!</v>
      </c>
      <c r="K5" s="18" t="e">
        <f>VLOOKUP(F5,U2数据库!C:K,6,0)</f>
        <v>#VALUE!</v>
      </c>
      <c r="L5" s="18" t="e">
        <f>VLOOKUP(F5,U2数据库!C:K,7,0)</f>
        <v>#VALUE!</v>
      </c>
      <c r="M5" s="18"/>
      <c r="N5" s="18" t="e">
        <f>VLOOKUP(F5,U2数据库!C:K,8,0)</f>
        <v>#VALUE!</v>
      </c>
      <c r="O5" s="18" t="e">
        <f t="shared" si="3"/>
        <v>#VALUE!</v>
      </c>
      <c r="P5" s="19">
        <f t="shared" si="4"/>
        <v>0</v>
      </c>
      <c r="Q5" s="18" t="e">
        <f>VLOOKUP(F5,U2数据库!C:K,9,0)</f>
        <v>#VALUE!</v>
      </c>
      <c r="R5" s="18" t="e">
        <f>VLOOKUP(G5,U2数据库!L:M,2,0)</f>
        <v>#N/A</v>
      </c>
      <c r="S5" s="18"/>
    </row>
    <row r="6" spans="1:19" x14ac:dyDescent="0.25">
      <c r="A6" s="22"/>
      <c r="B6" s="55"/>
      <c r="C6" s="3"/>
      <c r="D6" s="3"/>
      <c r="E6" s="18" t="str">
        <f t="shared" si="1"/>
        <v/>
      </c>
      <c r="F6" s="18" t="e">
        <f t="shared" si="2"/>
        <v>#VALUE!</v>
      </c>
      <c r="G6" s="18" t="str">
        <f t="shared" si="0"/>
        <v/>
      </c>
      <c r="H6" s="18" t="e">
        <f>VLOOKUP(F6,U2数据库!C:K,3,0)</f>
        <v>#VALUE!</v>
      </c>
      <c r="I6" s="18" t="e">
        <f>VLOOKUP(F6,U2数据库!C:K,4,0)</f>
        <v>#VALUE!</v>
      </c>
      <c r="J6" s="19" t="e">
        <f>VLOOKUP(F6,U2数据库!C:K,5,0)*C6</f>
        <v>#VALUE!</v>
      </c>
      <c r="K6" s="18" t="e">
        <f>VLOOKUP(F6,U2数据库!C:K,6,0)</f>
        <v>#VALUE!</v>
      </c>
      <c r="L6" s="18" t="e">
        <f>VLOOKUP(F6,U2数据库!C:K,7,0)</f>
        <v>#VALUE!</v>
      </c>
      <c r="M6" s="18"/>
      <c r="N6" s="18" t="e">
        <f>VLOOKUP(F6,U2数据库!C:K,8,0)</f>
        <v>#VALUE!</v>
      </c>
      <c r="O6" s="18" t="e">
        <f t="shared" si="3"/>
        <v>#VALUE!</v>
      </c>
      <c r="P6" s="19">
        <f t="shared" si="4"/>
        <v>0</v>
      </c>
      <c r="Q6" s="18" t="e">
        <f>VLOOKUP(F6,U2数据库!C:K,9,0)</f>
        <v>#VALUE!</v>
      </c>
      <c r="R6" s="18" t="e">
        <f>VLOOKUP(G6,U2数据库!L:M,2,0)</f>
        <v>#N/A</v>
      </c>
      <c r="S6" s="18"/>
    </row>
    <row r="7" spans="1:19" x14ac:dyDescent="0.25">
      <c r="A7" s="22"/>
      <c r="B7" s="55"/>
      <c r="C7" s="3"/>
      <c r="D7" s="3"/>
      <c r="E7" s="18" t="str">
        <f t="shared" si="1"/>
        <v/>
      </c>
      <c r="F7" s="18" t="e">
        <f t="shared" si="2"/>
        <v>#VALUE!</v>
      </c>
      <c r="G7" s="18" t="str">
        <f t="shared" si="0"/>
        <v/>
      </c>
      <c r="H7" s="18" t="e">
        <f>VLOOKUP(F7,U2数据库!C:K,3,0)</f>
        <v>#VALUE!</v>
      </c>
      <c r="I7" s="18" t="e">
        <f>VLOOKUP(F7,U2数据库!C:K,4,0)</f>
        <v>#VALUE!</v>
      </c>
      <c r="J7" s="19" t="e">
        <f>VLOOKUP(F7,U2数据库!C:K,5,0)*C7</f>
        <v>#VALUE!</v>
      </c>
      <c r="K7" s="18" t="e">
        <f>VLOOKUP(F7,U2数据库!C:K,6,0)</f>
        <v>#VALUE!</v>
      </c>
      <c r="L7" s="18" t="e">
        <f>VLOOKUP(F7,U2数据库!C:K,7,0)</f>
        <v>#VALUE!</v>
      </c>
      <c r="M7" s="18"/>
      <c r="N7" s="18" t="e">
        <f>VLOOKUP(F7,U2数据库!C:K,8,0)</f>
        <v>#VALUE!</v>
      </c>
      <c r="O7" s="18" t="e">
        <f t="shared" si="3"/>
        <v>#VALUE!</v>
      </c>
      <c r="P7" s="19">
        <f t="shared" si="4"/>
        <v>0</v>
      </c>
      <c r="Q7" s="18" t="e">
        <f>VLOOKUP(F7,U2数据库!C:K,9,0)</f>
        <v>#VALUE!</v>
      </c>
      <c r="R7" s="18" t="e">
        <f>VLOOKUP(G7,U2数据库!L:M,2,0)</f>
        <v>#N/A</v>
      </c>
      <c r="S7" s="18"/>
    </row>
    <row r="8" spans="1:19" x14ac:dyDescent="0.25">
      <c r="A8" s="22"/>
      <c r="B8" s="55"/>
      <c r="C8" s="3"/>
      <c r="D8" s="3"/>
      <c r="E8" s="18" t="str">
        <f t="shared" si="1"/>
        <v/>
      </c>
      <c r="F8" s="18" t="e">
        <f t="shared" si="2"/>
        <v>#VALUE!</v>
      </c>
      <c r="G8" s="18" t="str">
        <f t="shared" si="0"/>
        <v/>
      </c>
      <c r="H8" s="18" t="e">
        <f>VLOOKUP(F8,U2数据库!C:K,3,0)</f>
        <v>#VALUE!</v>
      </c>
      <c r="I8" s="18" t="e">
        <f>VLOOKUP(F8,U2数据库!C:K,4,0)</f>
        <v>#VALUE!</v>
      </c>
      <c r="J8" s="19" t="e">
        <f>VLOOKUP(F8,U2数据库!C:K,5,0)*C8</f>
        <v>#VALUE!</v>
      </c>
      <c r="K8" s="18" t="e">
        <f>VLOOKUP(F8,U2数据库!C:K,6,0)</f>
        <v>#VALUE!</v>
      </c>
      <c r="L8" s="18" t="e">
        <f>VLOOKUP(F8,U2数据库!C:K,7,0)</f>
        <v>#VALUE!</v>
      </c>
      <c r="M8" s="18"/>
      <c r="N8" s="18" t="e">
        <f>VLOOKUP(F8,U2数据库!C:K,8,0)</f>
        <v>#VALUE!</v>
      </c>
      <c r="O8" s="18" t="e">
        <f t="shared" si="3"/>
        <v>#VALUE!</v>
      </c>
      <c r="P8" s="19">
        <f t="shared" si="4"/>
        <v>0</v>
      </c>
      <c r="Q8" s="18" t="e">
        <f>VLOOKUP(F8,U2数据库!C:K,9,0)</f>
        <v>#VALUE!</v>
      </c>
      <c r="R8" s="18" t="e">
        <f>VLOOKUP(G8,U2数据库!L:M,2,0)</f>
        <v>#N/A</v>
      </c>
      <c r="S8" s="18"/>
    </row>
    <row r="9" spans="1:19" x14ac:dyDescent="0.25">
      <c r="A9" s="22"/>
      <c r="B9" s="55"/>
      <c r="C9" s="3"/>
      <c r="D9" s="3"/>
      <c r="E9" s="18" t="str">
        <f t="shared" si="1"/>
        <v/>
      </c>
      <c r="F9" s="18" t="e">
        <f t="shared" si="2"/>
        <v>#VALUE!</v>
      </c>
      <c r="G9" s="18" t="str">
        <f t="shared" si="0"/>
        <v/>
      </c>
      <c r="H9" s="18" t="e">
        <f>VLOOKUP(F9,U2数据库!C:K,3,0)</f>
        <v>#VALUE!</v>
      </c>
      <c r="I9" s="18" t="e">
        <f>VLOOKUP(F9,U2数据库!C:K,4,0)</f>
        <v>#VALUE!</v>
      </c>
      <c r="J9" s="19" t="e">
        <f>VLOOKUP(F9,U2数据库!C:K,5,0)*C9</f>
        <v>#VALUE!</v>
      </c>
      <c r="K9" s="18" t="e">
        <f>VLOOKUP(F9,U2数据库!C:K,6,0)</f>
        <v>#VALUE!</v>
      </c>
      <c r="L9" s="18" t="e">
        <f>VLOOKUP(F9,U2数据库!C:K,7,0)</f>
        <v>#VALUE!</v>
      </c>
      <c r="M9" s="18"/>
      <c r="N9" s="18" t="e">
        <f>VLOOKUP(F9,U2数据库!C:K,8,0)</f>
        <v>#VALUE!</v>
      </c>
      <c r="O9" s="18" t="e">
        <f t="shared" si="3"/>
        <v>#VALUE!</v>
      </c>
      <c r="P9" s="19">
        <f t="shared" si="4"/>
        <v>0</v>
      </c>
      <c r="Q9" s="18" t="e">
        <f>VLOOKUP(F9,U2数据库!C:K,9,0)</f>
        <v>#VALUE!</v>
      </c>
      <c r="R9" s="18" t="e">
        <f>VLOOKUP(G9,U2数据库!L:M,2,0)</f>
        <v>#N/A</v>
      </c>
      <c r="S9" s="18"/>
    </row>
    <row r="10" spans="1:19" x14ac:dyDescent="0.25">
      <c r="A10" s="22"/>
      <c r="B10" s="55"/>
      <c r="C10" s="3"/>
      <c r="D10" s="3"/>
      <c r="E10" s="18" t="str">
        <f t="shared" si="1"/>
        <v/>
      </c>
      <c r="F10" s="18" t="e">
        <f t="shared" si="2"/>
        <v>#VALUE!</v>
      </c>
      <c r="G10" s="18" t="str">
        <f t="shared" si="0"/>
        <v/>
      </c>
      <c r="H10" s="18" t="e">
        <f>VLOOKUP(F10,U2数据库!C:K,3,0)</f>
        <v>#VALUE!</v>
      </c>
      <c r="I10" s="18" t="e">
        <f>VLOOKUP(F10,U2数据库!C:K,4,0)</f>
        <v>#VALUE!</v>
      </c>
      <c r="J10" s="19" t="e">
        <f>VLOOKUP(F10,U2数据库!C:K,5,0)*C10</f>
        <v>#VALUE!</v>
      </c>
      <c r="K10" s="18" t="e">
        <f>VLOOKUP(F10,U2数据库!C:K,6,0)</f>
        <v>#VALUE!</v>
      </c>
      <c r="L10" s="18" t="e">
        <f>VLOOKUP(F10,U2数据库!C:K,7,0)</f>
        <v>#VALUE!</v>
      </c>
      <c r="M10" s="18"/>
      <c r="N10" s="18" t="e">
        <f>VLOOKUP(F10,U2数据库!C:K,8,0)</f>
        <v>#VALUE!</v>
      </c>
      <c r="O10" s="18" t="e">
        <f t="shared" si="3"/>
        <v>#VALUE!</v>
      </c>
      <c r="P10" s="19">
        <f t="shared" si="4"/>
        <v>0</v>
      </c>
      <c r="Q10" s="18" t="e">
        <f>VLOOKUP(F10,U2数据库!C:K,9,0)</f>
        <v>#VALUE!</v>
      </c>
      <c r="R10" s="18" t="e">
        <f>VLOOKUP(G10,U2数据库!L:M,2,0)</f>
        <v>#N/A</v>
      </c>
      <c r="S10" s="18"/>
    </row>
    <row r="11" spans="1:19" x14ac:dyDescent="0.25">
      <c r="A11" s="22"/>
      <c r="B11" s="55"/>
      <c r="C11" s="3"/>
      <c r="D11" s="3"/>
      <c r="E11" s="18" t="str">
        <f t="shared" si="1"/>
        <v/>
      </c>
      <c r="F11" s="18" t="e">
        <f t="shared" si="2"/>
        <v>#VALUE!</v>
      </c>
      <c r="G11" s="18" t="str">
        <f t="shared" si="0"/>
        <v/>
      </c>
      <c r="H11" s="18" t="e">
        <f>VLOOKUP(F11,U2数据库!C:K,3,0)</f>
        <v>#VALUE!</v>
      </c>
      <c r="I11" s="18" t="e">
        <f>VLOOKUP(F11,U2数据库!C:K,4,0)</f>
        <v>#VALUE!</v>
      </c>
      <c r="J11" s="19" t="e">
        <f>VLOOKUP(F11,U2数据库!C:K,5,0)*C11</f>
        <v>#VALUE!</v>
      </c>
      <c r="K11" s="18" t="e">
        <f>VLOOKUP(F11,U2数据库!C:K,6,0)</f>
        <v>#VALUE!</v>
      </c>
      <c r="L11" s="18" t="e">
        <f>VLOOKUP(F11,U2数据库!C:K,7,0)</f>
        <v>#VALUE!</v>
      </c>
      <c r="M11" s="18"/>
      <c r="N11" s="18" t="e">
        <f>VLOOKUP(F11,U2数据库!C:K,8,0)</f>
        <v>#VALUE!</v>
      </c>
      <c r="O11" s="18" t="e">
        <f t="shared" si="3"/>
        <v>#VALUE!</v>
      </c>
      <c r="P11" s="19">
        <f t="shared" si="4"/>
        <v>0</v>
      </c>
      <c r="Q11" s="18" t="e">
        <f>VLOOKUP(F11,U2数据库!C:K,9,0)</f>
        <v>#VALUE!</v>
      </c>
      <c r="R11" s="18" t="e">
        <f>VLOOKUP(G11,U2数据库!L:M,2,0)</f>
        <v>#N/A</v>
      </c>
      <c r="S11" s="18"/>
    </row>
    <row r="12" spans="1:19" x14ac:dyDescent="0.25">
      <c r="A12" s="22"/>
      <c r="B12" s="55"/>
      <c r="C12" s="3"/>
      <c r="D12" s="3"/>
      <c r="E12" s="18" t="str">
        <f t="shared" si="1"/>
        <v/>
      </c>
      <c r="F12" s="18" t="e">
        <f t="shared" si="2"/>
        <v>#VALUE!</v>
      </c>
      <c r="G12" s="18" t="str">
        <f t="shared" si="0"/>
        <v/>
      </c>
      <c r="H12" s="18" t="e">
        <f>VLOOKUP(F12,U2数据库!C:K,3,0)</f>
        <v>#VALUE!</v>
      </c>
      <c r="I12" s="18" t="e">
        <f>VLOOKUP(F12,U2数据库!C:K,4,0)</f>
        <v>#VALUE!</v>
      </c>
      <c r="J12" s="19" t="e">
        <f>VLOOKUP(F12,U2数据库!C:K,5,0)*C12</f>
        <v>#VALUE!</v>
      </c>
      <c r="K12" s="18" t="e">
        <f>VLOOKUP(F12,U2数据库!C:K,6,0)</f>
        <v>#VALUE!</v>
      </c>
      <c r="L12" s="18" t="e">
        <f>VLOOKUP(F12,U2数据库!C:K,7,0)</f>
        <v>#VALUE!</v>
      </c>
      <c r="M12" s="18"/>
      <c r="N12" s="18" t="e">
        <f>VLOOKUP(F12,U2数据库!C:K,8,0)</f>
        <v>#VALUE!</v>
      </c>
      <c r="O12" s="18" t="e">
        <f t="shared" si="3"/>
        <v>#VALUE!</v>
      </c>
      <c r="P12" s="19">
        <f t="shared" si="4"/>
        <v>0</v>
      </c>
      <c r="Q12" s="18" t="e">
        <f>VLOOKUP(F12,U2数据库!C:K,9,0)</f>
        <v>#VALUE!</v>
      </c>
      <c r="R12" s="18" t="e">
        <f>VLOOKUP(G12,U2数据库!L:M,2,0)</f>
        <v>#N/A</v>
      </c>
      <c r="S12" s="18"/>
    </row>
    <row r="13" spans="1:19" x14ac:dyDescent="0.25">
      <c r="A13" s="22"/>
      <c r="B13" s="55"/>
      <c r="C13" s="3"/>
      <c r="D13" s="3"/>
      <c r="E13" s="18" t="str">
        <f t="shared" si="1"/>
        <v/>
      </c>
      <c r="F13" s="18" t="e">
        <f t="shared" si="2"/>
        <v>#VALUE!</v>
      </c>
      <c r="G13" s="18" t="str">
        <f t="shared" si="0"/>
        <v/>
      </c>
      <c r="H13" s="18" t="e">
        <f>VLOOKUP(F13,U2数据库!C:K,3,0)</f>
        <v>#VALUE!</v>
      </c>
      <c r="I13" s="18" t="e">
        <f>VLOOKUP(F13,U2数据库!C:K,4,0)</f>
        <v>#VALUE!</v>
      </c>
      <c r="J13" s="19" t="e">
        <f>VLOOKUP(F13,U2数据库!C:K,5,0)*C13</f>
        <v>#VALUE!</v>
      </c>
      <c r="K13" s="18" t="e">
        <f>VLOOKUP(F13,U2数据库!C:K,6,0)</f>
        <v>#VALUE!</v>
      </c>
      <c r="L13" s="18" t="e">
        <f>VLOOKUP(F13,U2数据库!C:K,7,0)</f>
        <v>#VALUE!</v>
      </c>
      <c r="M13" s="18"/>
      <c r="N13" s="18" t="e">
        <f>VLOOKUP(F13,U2数据库!C:K,8,0)</f>
        <v>#VALUE!</v>
      </c>
      <c r="O13" s="18" t="e">
        <f t="shared" si="3"/>
        <v>#VALUE!</v>
      </c>
      <c r="P13" s="19">
        <f t="shared" si="4"/>
        <v>0</v>
      </c>
      <c r="Q13" s="18" t="e">
        <f>VLOOKUP(F13,U2数据库!C:K,9,0)</f>
        <v>#VALUE!</v>
      </c>
      <c r="R13" s="18" t="e">
        <f>VLOOKUP(G13,U2数据库!L:M,2,0)</f>
        <v>#N/A</v>
      </c>
      <c r="S13" s="18"/>
    </row>
    <row r="14" spans="1:19" x14ac:dyDescent="0.25">
      <c r="A14" s="22"/>
      <c r="B14" s="55"/>
      <c r="C14" s="3"/>
      <c r="D14" s="3"/>
      <c r="E14" s="18" t="str">
        <f t="shared" si="1"/>
        <v/>
      </c>
      <c r="F14" s="18" t="e">
        <f t="shared" si="2"/>
        <v>#VALUE!</v>
      </c>
      <c r="G14" s="18" t="str">
        <f t="shared" si="0"/>
        <v/>
      </c>
      <c r="H14" s="18" t="e">
        <f>VLOOKUP(F14,U2数据库!C:K,3,0)</f>
        <v>#VALUE!</v>
      </c>
      <c r="I14" s="18" t="e">
        <f>VLOOKUP(F14,U2数据库!C:K,4,0)</f>
        <v>#VALUE!</v>
      </c>
      <c r="J14" s="19" t="e">
        <f>VLOOKUP(F14,U2数据库!C:K,5,0)*C14</f>
        <v>#VALUE!</v>
      </c>
      <c r="K14" s="18" t="e">
        <f>VLOOKUP(F14,U2数据库!C:K,6,0)</f>
        <v>#VALUE!</v>
      </c>
      <c r="L14" s="18" t="e">
        <f>VLOOKUP(F14,U2数据库!C:K,7,0)</f>
        <v>#VALUE!</v>
      </c>
      <c r="M14" s="18"/>
      <c r="N14" s="18" t="e">
        <f>VLOOKUP(F14,U2数据库!C:K,8,0)</f>
        <v>#VALUE!</v>
      </c>
      <c r="O14" s="18" t="e">
        <f t="shared" si="3"/>
        <v>#VALUE!</v>
      </c>
      <c r="P14" s="19">
        <f t="shared" si="4"/>
        <v>0</v>
      </c>
      <c r="Q14" s="18" t="e">
        <f>VLOOKUP(F14,U2数据库!C:K,9,0)</f>
        <v>#VALUE!</v>
      </c>
      <c r="R14" s="18" t="e">
        <f>VLOOKUP(G14,U2数据库!L:M,2,0)</f>
        <v>#N/A</v>
      </c>
      <c r="S14" s="18"/>
    </row>
    <row r="15" spans="1:19" x14ac:dyDescent="0.25">
      <c r="A15" s="22"/>
      <c r="B15" s="55"/>
      <c r="C15" s="3"/>
      <c r="D15" s="3"/>
      <c r="E15" s="18" t="str">
        <f t="shared" si="1"/>
        <v/>
      </c>
      <c r="F15" s="18" t="e">
        <f t="shared" si="2"/>
        <v>#VALUE!</v>
      </c>
      <c r="G15" s="18" t="str">
        <f t="shared" si="0"/>
        <v/>
      </c>
      <c r="H15" s="18" t="e">
        <f>VLOOKUP(F15,U2数据库!C:K,3,0)</f>
        <v>#VALUE!</v>
      </c>
      <c r="I15" s="18" t="e">
        <f>VLOOKUP(F15,U2数据库!C:K,4,0)</f>
        <v>#VALUE!</v>
      </c>
      <c r="J15" s="19" t="e">
        <f>VLOOKUP(F15,U2数据库!C:K,5,0)*C15</f>
        <v>#VALUE!</v>
      </c>
      <c r="K15" s="18" t="e">
        <f>VLOOKUP(F15,U2数据库!C:K,6,0)</f>
        <v>#VALUE!</v>
      </c>
      <c r="L15" s="18" t="e">
        <f>VLOOKUP(F15,U2数据库!C:K,7,0)</f>
        <v>#VALUE!</v>
      </c>
      <c r="M15" s="18"/>
      <c r="N15" s="18" t="e">
        <f>VLOOKUP(F15,U2数据库!C:K,8,0)</f>
        <v>#VALUE!</v>
      </c>
      <c r="O15" s="18" t="e">
        <f t="shared" si="3"/>
        <v>#VALUE!</v>
      </c>
      <c r="P15" s="19">
        <f t="shared" si="4"/>
        <v>0</v>
      </c>
      <c r="Q15" s="18" t="e">
        <f>VLOOKUP(F15,U2数据库!C:K,9,0)</f>
        <v>#VALUE!</v>
      </c>
      <c r="R15" s="18" t="e">
        <f>VLOOKUP(G15,U2数据库!L:M,2,0)</f>
        <v>#N/A</v>
      </c>
      <c r="S15" s="18"/>
    </row>
    <row r="16" spans="1:19" x14ac:dyDescent="0.25">
      <c r="A16" s="22"/>
      <c r="B16" s="55"/>
      <c r="C16" s="3"/>
      <c r="D16" s="3"/>
      <c r="E16" s="18" t="str">
        <f t="shared" si="1"/>
        <v/>
      </c>
      <c r="F16" s="18" t="e">
        <f t="shared" si="2"/>
        <v>#VALUE!</v>
      </c>
      <c r="G16" s="18" t="str">
        <f t="shared" si="0"/>
        <v/>
      </c>
      <c r="H16" s="18" t="e">
        <f>VLOOKUP(F16,U2数据库!C:K,3,0)</f>
        <v>#VALUE!</v>
      </c>
      <c r="I16" s="18" t="e">
        <f>VLOOKUP(F16,U2数据库!C:K,4,0)</f>
        <v>#VALUE!</v>
      </c>
      <c r="J16" s="19" t="e">
        <f>VLOOKUP(F16,U2数据库!C:K,5,0)*C16</f>
        <v>#VALUE!</v>
      </c>
      <c r="K16" s="18" t="e">
        <f>VLOOKUP(F16,U2数据库!C:K,6,0)</f>
        <v>#VALUE!</v>
      </c>
      <c r="L16" s="18" t="e">
        <f>VLOOKUP(F16,U2数据库!C:K,7,0)</f>
        <v>#VALUE!</v>
      </c>
      <c r="M16" s="18"/>
      <c r="N16" s="18" t="e">
        <f>VLOOKUP(F16,U2数据库!C:K,8,0)</f>
        <v>#VALUE!</v>
      </c>
      <c r="O16" s="18" t="e">
        <f t="shared" si="3"/>
        <v>#VALUE!</v>
      </c>
      <c r="P16" s="19">
        <f t="shared" si="4"/>
        <v>0</v>
      </c>
      <c r="Q16" s="18" t="e">
        <f>VLOOKUP(F16,U2数据库!C:K,9,0)</f>
        <v>#VALUE!</v>
      </c>
      <c r="R16" s="18" t="e">
        <f>VLOOKUP(G16,U2数据库!L:M,2,0)</f>
        <v>#N/A</v>
      </c>
      <c r="S16" s="18"/>
    </row>
    <row r="17" spans="1:19" x14ac:dyDescent="0.25">
      <c r="A17" s="22"/>
      <c r="B17" s="55"/>
      <c r="C17" s="3"/>
      <c r="D17" s="3"/>
      <c r="E17" s="18" t="str">
        <f t="shared" si="1"/>
        <v/>
      </c>
      <c r="F17" s="18" t="e">
        <f t="shared" si="2"/>
        <v>#VALUE!</v>
      </c>
      <c r="G17" s="18" t="str">
        <f t="shared" si="0"/>
        <v/>
      </c>
      <c r="H17" s="18" t="e">
        <f>VLOOKUP(F17,U2数据库!C:K,3,0)</f>
        <v>#VALUE!</v>
      </c>
      <c r="I17" s="18" t="e">
        <f>VLOOKUP(F17,U2数据库!C:K,4,0)</f>
        <v>#VALUE!</v>
      </c>
      <c r="J17" s="19" t="e">
        <f>VLOOKUP(F17,U2数据库!C:K,5,0)*C17</f>
        <v>#VALUE!</v>
      </c>
      <c r="K17" s="18" t="e">
        <f>VLOOKUP(F17,U2数据库!C:K,6,0)</f>
        <v>#VALUE!</v>
      </c>
      <c r="L17" s="18" t="e">
        <f>VLOOKUP(F17,U2数据库!C:K,7,0)</f>
        <v>#VALUE!</v>
      </c>
      <c r="M17" s="18"/>
      <c r="N17" s="18" t="e">
        <f>VLOOKUP(F17,U2数据库!C:K,8,0)</f>
        <v>#VALUE!</v>
      </c>
      <c r="O17" s="18" t="e">
        <f t="shared" si="3"/>
        <v>#VALUE!</v>
      </c>
      <c r="P17" s="19">
        <f t="shared" si="4"/>
        <v>0</v>
      </c>
      <c r="Q17" s="18" t="e">
        <f>VLOOKUP(F17,U2数据库!C:K,9,0)</f>
        <v>#VALUE!</v>
      </c>
      <c r="R17" s="18" t="e">
        <f>VLOOKUP(G17,U2数据库!L:M,2,0)</f>
        <v>#N/A</v>
      </c>
      <c r="S17" s="18"/>
    </row>
    <row r="18" spans="1:19" x14ac:dyDescent="0.25">
      <c r="A18" s="22"/>
      <c r="B18" s="55"/>
      <c r="C18" s="3"/>
      <c r="D18" s="3"/>
      <c r="E18" s="18" t="str">
        <f t="shared" si="1"/>
        <v/>
      </c>
      <c r="F18" s="18" t="e">
        <f t="shared" si="2"/>
        <v>#VALUE!</v>
      </c>
      <c r="G18" s="18" t="str">
        <f t="shared" si="1"/>
        <v/>
      </c>
      <c r="H18" s="18" t="e">
        <f>VLOOKUP(F18,U2数据库!C:K,3,0)</f>
        <v>#VALUE!</v>
      </c>
      <c r="I18" s="18" t="e">
        <f>VLOOKUP(F18,U2数据库!C:K,4,0)</f>
        <v>#VALUE!</v>
      </c>
      <c r="J18" s="19" t="e">
        <f>VLOOKUP(F18,U2数据库!C:K,5,0)*C18</f>
        <v>#VALUE!</v>
      </c>
      <c r="K18" s="18" t="e">
        <f>VLOOKUP(F18,U2数据库!C:K,6,0)</f>
        <v>#VALUE!</v>
      </c>
      <c r="L18" s="18" t="e">
        <f>VLOOKUP(F18,U2数据库!C:K,7,0)</f>
        <v>#VALUE!</v>
      </c>
      <c r="M18" s="18"/>
      <c r="N18" s="18" t="e">
        <f>VLOOKUP(F18,U2数据库!C:K,8,0)</f>
        <v>#VALUE!</v>
      </c>
      <c r="O18" s="18" t="e">
        <f t="shared" si="3"/>
        <v>#VALUE!</v>
      </c>
      <c r="P18" s="19">
        <f t="shared" si="4"/>
        <v>0</v>
      </c>
      <c r="Q18" s="18" t="e">
        <f>VLOOKUP(F18,U2数据库!C:K,9,0)</f>
        <v>#VALUE!</v>
      </c>
      <c r="R18" s="18" t="e">
        <f>VLOOKUP(G18,U2数据库!L:M,2,0)</f>
        <v>#N/A</v>
      </c>
      <c r="S18" s="18"/>
    </row>
    <row r="19" spans="1:19" x14ac:dyDescent="0.25">
      <c r="A19" s="22"/>
      <c r="B19" s="55"/>
      <c r="C19" s="3"/>
      <c r="D19" s="3"/>
      <c r="E19" s="18" t="str">
        <f t="shared" si="1"/>
        <v/>
      </c>
      <c r="F19" s="18" t="e">
        <f t="shared" si="2"/>
        <v>#VALUE!</v>
      </c>
      <c r="G19" s="18" t="str">
        <f t="shared" si="1"/>
        <v/>
      </c>
      <c r="H19" s="18" t="e">
        <f>VLOOKUP(F19,U2数据库!C:K,3,0)</f>
        <v>#VALUE!</v>
      </c>
      <c r="I19" s="18" t="e">
        <f>VLOOKUP(F19,U2数据库!C:K,4,0)</f>
        <v>#VALUE!</v>
      </c>
      <c r="J19" s="19" t="e">
        <f>VLOOKUP(F19,U2数据库!C:K,5,0)*C19</f>
        <v>#VALUE!</v>
      </c>
      <c r="K19" s="18" t="e">
        <f>VLOOKUP(F19,U2数据库!C:K,6,0)</f>
        <v>#VALUE!</v>
      </c>
      <c r="L19" s="18" t="e">
        <f>VLOOKUP(F19,U2数据库!C:K,7,0)</f>
        <v>#VALUE!</v>
      </c>
      <c r="M19" s="18"/>
      <c r="N19" s="18" t="e">
        <f>VLOOKUP(F19,U2数据库!C:K,8,0)</f>
        <v>#VALUE!</v>
      </c>
      <c r="O19" s="18" t="e">
        <f t="shared" si="3"/>
        <v>#VALUE!</v>
      </c>
      <c r="P19" s="19">
        <f t="shared" si="4"/>
        <v>0</v>
      </c>
      <c r="Q19" s="18" t="e">
        <f>VLOOKUP(F19,U2数据库!C:K,9,0)</f>
        <v>#VALUE!</v>
      </c>
      <c r="R19" s="18" t="e">
        <f>VLOOKUP(G19,U2数据库!L:M,2,0)</f>
        <v>#N/A</v>
      </c>
      <c r="S19" s="18"/>
    </row>
    <row r="20" spans="1:19" x14ac:dyDescent="0.25">
      <c r="A20" s="22"/>
      <c r="B20" s="55"/>
      <c r="C20" s="3"/>
      <c r="D20" s="3"/>
      <c r="E20" s="18" t="str">
        <f t="shared" si="1"/>
        <v/>
      </c>
      <c r="F20" s="18" t="e">
        <f t="shared" si="2"/>
        <v>#VALUE!</v>
      </c>
      <c r="G20" s="18" t="str">
        <f t="shared" si="1"/>
        <v/>
      </c>
      <c r="H20" s="18" t="e">
        <f>VLOOKUP(F20,U2数据库!C:K,3,0)</f>
        <v>#VALUE!</v>
      </c>
      <c r="I20" s="18" t="e">
        <f>VLOOKUP(F20,U2数据库!C:K,4,0)</f>
        <v>#VALUE!</v>
      </c>
      <c r="J20" s="19" t="e">
        <f>VLOOKUP(F20,U2数据库!C:K,5,0)*C20</f>
        <v>#VALUE!</v>
      </c>
      <c r="K20" s="18" t="e">
        <f>VLOOKUP(F20,U2数据库!C:K,6,0)</f>
        <v>#VALUE!</v>
      </c>
      <c r="L20" s="18" t="e">
        <f>VLOOKUP(F20,U2数据库!C:K,7,0)</f>
        <v>#VALUE!</v>
      </c>
      <c r="M20" s="18"/>
      <c r="N20" s="18" t="e">
        <f>VLOOKUP(F20,U2数据库!C:K,8,0)</f>
        <v>#VALUE!</v>
      </c>
      <c r="O20" s="18" t="e">
        <f t="shared" si="3"/>
        <v>#VALUE!</v>
      </c>
      <c r="P20" s="19">
        <f t="shared" si="4"/>
        <v>0</v>
      </c>
      <c r="Q20" s="18" t="e">
        <f>VLOOKUP(F20,U2数据库!C:K,9,0)</f>
        <v>#VALUE!</v>
      </c>
      <c r="R20" s="18" t="e">
        <f>VLOOKUP(G20,U2数据库!L:M,2,0)</f>
        <v>#N/A</v>
      </c>
      <c r="S20" s="18"/>
    </row>
    <row r="21" spans="1:19" x14ac:dyDescent="0.25">
      <c r="A21" s="22"/>
      <c r="B21" s="55"/>
      <c r="C21" s="3"/>
      <c r="D21" s="3"/>
      <c r="E21" s="18" t="str">
        <f t="shared" si="1"/>
        <v/>
      </c>
      <c r="F21" s="18" t="e">
        <f t="shared" si="2"/>
        <v>#VALUE!</v>
      </c>
      <c r="G21" s="18" t="str">
        <f t="shared" si="1"/>
        <v/>
      </c>
      <c r="H21" s="18" t="e">
        <f>VLOOKUP(F21,U2数据库!C:K,3,0)</f>
        <v>#VALUE!</v>
      </c>
      <c r="I21" s="18" t="e">
        <f>VLOOKUP(F21,U2数据库!C:K,4,0)</f>
        <v>#VALUE!</v>
      </c>
      <c r="J21" s="19" t="e">
        <f>VLOOKUP(F21,U2数据库!C:K,5,0)*C21</f>
        <v>#VALUE!</v>
      </c>
      <c r="K21" s="18" t="e">
        <f>VLOOKUP(F21,U2数据库!C:K,6,0)</f>
        <v>#VALUE!</v>
      </c>
      <c r="L21" s="18" t="e">
        <f>VLOOKUP(F21,U2数据库!C:K,7,0)</f>
        <v>#VALUE!</v>
      </c>
      <c r="M21" s="18"/>
      <c r="N21" s="18" t="e">
        <f>VLOOKUP(F21,U2数据库!C:K,8,0)</f>
        <v>#VALUE!</v>
      </c>
      <c r="O21" s="18" t="e">
        <f t="shared" si="3"/>
        <v>#VALUE!</v>
      </c>
      <c r="P21" s="19">
        <f t="shared" si="4"/>
        <v>0</v>
      </c>
      <c r="Q21" s="18" t="e">
        <f>VLOOKUP(F21,U2数据库!C:K,9,0)</f>
        <v>#VALUE!</v>
      </c>
      <c r="R21" s="18" t="e">
        <f>VLOOKUP(G21,U2数据库!L:M,2,0)</f>
        <v>#N/A</v>
      </c>
      <c r="S21" s="18"/>
    </row>
    <row r="22" spans="1:19" x14ac:dyDescent="0.25">
      <c r="A22" s="22"/>
      <c r="B22" s="55"/>
      <c r="C22" s="3"/>
      <c r="D22" s="3"/>
      <c r="E22" s="18" t="str">
        <f t="shared" si="1"/>
        <v/>
      </c>
      <c r="F22" s="18" t="e">
        <f t="shared" si="2"/>
        <v>#VALUE!</v>
      </c>
      <c r="G22" s="18" t="str">
        <f t="shared" si="1"/>
        <v/>
      </c>
      <c r="H22" s="18" t="e">
        <f>VLOOKUP(F22,U2数据库!C:K,3,0)</f>
        <v>#VALUE!</v>
      </c>
      <c r="I22" s="18" t="e">
        <f>VLOOKUP(F22,U2数据库!C:K,4,0)</f>
        <v>#VALUE!</v>
      </c>
      <c r="J22" s="19" t="e">
        <f>VLOOKUP(F22,U2数据库!C:K,5,0)*C22</f>
        <v>#VALUE!</v>
      </c>
      <c r="K22" s="18" t="e">
        <f>VLOOKUP(F22,U2数据库!C:K,6,0)</f>
        <v>#VALUE!</v>
      </c>
      <c r="L22" s="18" t="e">
        <f>VLOOKUP(F22,U2数据库!C:K,7,0)</f>
        <v>#VALUE!</v>
      </c>
      <c r="M22" s="18"/>
      <c r="N22" s="18" t="e">
        <f>VLOOKUP(F22,U2数据库!C:K,8,0)</f>
        <v>#VALUE!</v>
      </c>
      <c r="O22" s="18" t="e">
        <f t="shared" si="3"/>
        <v>#VALUE!</v>
      </c>
      <c r="P22" s="19">
        <f t="shared" si="4"/>
        <v>0</v>
      </c>
      <c r="Q22" s="18" t="e">
        <f>VLOOKUP(F22,U2数据库!C:K,9,0)</f>
        <v>#VALUE!</v>
      </c>
      <c r="R22" s="18" t="e">
        <f>VLOOKUP(G22,U2数据库!L:M,2,0)</f>
        <v>#N/A</v>
      </c>
      <c r="S22" s="18"/>
    </row>
    <row r="23" spans="1:19" x14ac:dyDescent="0.25">
      <c r="A23" s="22"/>
      <c r="B23" s="55"/>
      <c r="C23" s="3"/>
      <c r="D23" s="3"/>
      <c r="E23" s="18" t="str">
        <f t="shared" si="1"/>
        <v/>
      </c>
      <c r="F23" s="18" t="e">
        <f t="shared" si="2"/>
        <v>#VALUE!</v>
      </c>
      <c r="G23" s="18" t="str">
        <f t="shared" si="1"/>
        <v/>
      </c>
      <c r="H23" s="18" t="e">
        <f>VLOOKUP(F23,U2数据库!C:K,3,0)</f>
        <v>#VALUE!</v>
      </c>
      <c r="I23" s="18" t="e">
        <f>VLOOKUP(F23,U2数据库!C:K,4,0)</f>
        <v>#VALUE!</v>
      </c>
      <c r="J23" s="19" t="e">
        <f>VLOOKUP(F23,U2数据库!C:K,5,0)*C23</f>
        <v>#VALUE!</v>
      </c>
      <c r="K23" s="18" t="e">
        <f>VLOOKUP(F23,U2数据库!C:K,6,0)</f>
        <v>#VALUE!</v>
      </c>
      <c r="L23" s="18" t="e">
        <f>VLOOKUP(F23,U2数据库!C:K,7,0)</f>
        <v>#VALUE!</v>
      </c>
      <c r="M23" s="18"/>
      <c r="N23" s="18" t="e">
        <f>VLOOKUP(F23,U2数据库!C:K,8,0)</f>
        <v>#VALUE!</v>
      </c>
      <c r="O23" s="18" t="e">
        <f t="shared" si="3"/>
        <v>#VALUE!</v>
      </c>
      <c r="P23" s="19">
        <f t="shared" si="4"/>
        <v>0</v>
      </c>
      <c r="Q23" s="18" t="e">
        <f>VLOOKUP(F23,U2数据库!C:K,9,0)</f>
        <v>#VALUE!</v>
      </c>
      <c r="R23" s="18" t="e">
        <f>VLOOKUP(G23,U2数据库!L:M,2,0)</f>
        <v>#N/A</v>
      </c>
      <c r="S23" s="18"/>
    </row>
    <row r="24" spans="1:19" x14ac:dyDescent="0.25">
      <c r="A24" s="22"/>
      <c r="B24" s="55"/>
      <c r="C24" s="3"/>
      <c r="D24" s="3"/>
      <c r="E24" s="18" t="str">
        <f t="shared" si="1"/>
        <v/>
      </c>
      <c r="F24" s="18" t="e">
        <f t="shared" si="2"/>
        <v>#VALUE!</v>
      </c>
      <c r="G24" s="18" t="str">
        <f t="shared" si="1"/>
        <v/>
      </c>
      <c r="H24" s="18" t="e">
        <f>VLOOKUP(F24,U2数据库!C:K,3,0)</f>
        <v>#VALUE!</v>
      </c>
      <c r="I24" s="18" t="e">
        <f>VLOOKUP(F24,U2数据库!C:K,4,0)</f>
        <v>#VALUE!</v>
      </c>
      <c r="J24" s="19" t="e">
        <f>VLOOKUP(F24,U2数据库!C:K,5,0)*C24</f>
        <v>#VALUE!</v>
      </c>
      <c r="K24" s="18" t="e">
        <f>VLOOKUP(F24,U2数据库!C:K,6,0)</f>
        <v>#VALUE!</v>
      </c>
      <c r="L24" s="18" t="e">
        <f>VLOOKUP(F24,U2数据库!C:K,7,0)</f>
        <v>#VALUE!</v>
      </c>
      <c r="M24" s="18"/>
      <c r="N24" s="18" t="e">
        <f>VLOOKUP(F24,U2数据库!C:K,8,0)</f>
        <v>#VALUE!</v>
      </c>
      <c r="O24" s="18" t="e">
        <f t="shared" si="3"/>
        <v>#VALUE!</v>
      </c>
      <c r="P24" s="19">
        <f t="shared" si="4"/>
        <v>0</v>
      </c>
      <c r="Q24" s="18" t="e">
        <f>VLOOKUP(F24,U2数据库!C:K,9,0)</f>
        <v>#VALUE!</v>
      </c>
      <c r="R24" s="18" t="e">
        <f>VLOOKUP(G24,U2数据库!L:M,2,0)</f>
        <v>#N/A</v>
      </c>
      <c r="S24" s="18"/>
    </row>
    <row r="25" spans="1:19" x14ac:dyDescent="0.25">
      <c r="A25" s="22"/>
      <c r="B25" s="55"/>
      <c r="C25" s="3"/>
      <c r="D25" s="3"/>
      <c r="E25" s="18" t="str">
        <f t="shared" si="1"/>
        <v/>
      </c>
      <c r="F25" s="18" t="e">
        <f t="shared" si="2"/>
        <v>#VALUE!</v>
      </c>
      <c r="G25" s="18" t="str">
        <f t="shared" si="1"/>
        <v/>
      </c>
      <c r="H25" s="18" t="e">
        <f>VLOOKUP(F25,U2数据库!C:K,3,0)</f>
        <v>#VALUE!</v>
      </c>
      <c r="I25" s="18" t="e">
        <f>VLOOKUP(F25,U2数据库!C:K,4,0)</f>
        <v>#VALUE!</v>
      </c>
      <c r="J25" s="19" t="e">
        <f>VLOOKUP(F25,U2数据库!C:K,5,0)*C25</f>
        <v>#VALUE!</v>
      </c>
      <c r="K25" s="18" t="e">
        <f>VLOOKUP(F25,U2数据库!C:K,6,0)</f>
        <v>#VALUE!</v>
      </c>
      <c r="L25" s="18" t="e">
        <f>VLOOKUP(F25,U2数据库!C:K,7,0)</f>
        <v>#VALUE!</v>
      </c>
      <c r="M25" s="18"/>
      <c r="N25" s="18" t="e">
        <f>VLOOKUP(F25,U2数据库!C:K,8,0)</f>
        <v>#VALUE!</v>
      </c>
      <c r="O25" s="18" t="e">
        <f t="shared" si="3"/>
        <v>#VALUE!</v>
      </c>
      <c r="P25" s="19">
        <f t="shared" si="4"/>
        <v>0</v>
      </c>
      <c r="Q25" s="18" t="e">
        <f>VLOOKUP(F25,U2数据库!C:K,9,0)</f>
        <v>#VALUE!</v>
      </c>
      <c r="R25" s="18" t="e">
        <f>VLOOKUP(G25,U2数据库!L:M,2,0)</f>
        <v>#N/A</v>
      </c>
      <c r="S25" s="18"/>
    </row>
    <row r="26" spans="1:19" x14ac:dyDescent="0.25">
      <c r="A26" s="22"/>
      <c r="B26" s="55"/>
      <c r="C26" s="3"/>
      <c r="D26" s="3"/>
      <c r="E26" s="18" t="str">
        <f t="shared" si="1"/>
        <v/>
      </c>
      <c r="F26" s="18" t="e">
        <f t="shared" si="2"/>
        <v>#VALUE!</v>
      </c>
      <c r="G26" s="18" t="str">
        <f t="shared" si="1"/>
        <v/>
      </c>
      <c r="H26" s="18" t="e">
        <f>VLOOKUP(F26,U2数据库!C:K,3,0)</f>
        <v>#VALUE!</v>
      </c>
      <c r="I26" s="18" t="e">
        <f>VLOOKUP(F26,U2数据库!C:K,4,0)</f>
        <v>#VALUE!</v>
      </c>
      <c r="J26" s="19" t="e">
        <f>VLOOKUP(F26,U2数据库!C:K,5,0)*C26</f>
        <v>#VALUE!</v>
      </c>
      <c r="K26" s="18" t="e">
        <f>VLOOKUP(F26,U2数据库!C:K,6,0)</f>
        <v>#VALUE!</v>
      </c>
      <c r="L26" s="18" t="e">
        <f>VLOOKUP(F26,U2数据库!C:K,7,0)</f>
        <v>#VALUE!</v>
      </c>
      <c r="M26" s="18"/>
      <c r="N26" s="18" t="e">
        <f>VLOOKUP(F26,U2数据库!C:K,8,0)</f>
        <v>#VALUE!</v>
      </c>
      <c r="O26" s="18" t="e">
        <f t="shared" si="3"/>
        <v>#VALUE!</v>
      </c>
      <c r="P26" s="19">
        <f t="shared" si="4"/>
        <v>0</v>
      </c>
      <c r="Q26" s="18" t="e">
        <f>VLOOKUP(F26,U2数据库!C:K,9,0)</f>
        <v>#VALUE!</v>
      </c>
      <c r="R26" s="18" t="e">
        <f>VLOOKUP(G26,U2数据库!L:M,2,0)</f>
        <v>#N/A</v>
      </c>
      <c r="S26" s="18"/>
    </row>
    <row r="27" spans="1:19" x14ac:dyDescent="0.25">
      <c r="A27" s="22"/>
      <c r="B27" s="55"/>
      <c r="C27" s="3"/>
      <c r="D27" s="3"/>
      <c r="E27" s="18" t="str">
        <f t="shared" si="1"/>
        <v/>
      </c>
      <c r="F27" s="18" t="e">
        <f t="shared" si="2"/>
        <v>#VALUE!</v>
      </c>
      <c r="G27" s="18" t="str">
        <f t="shared" si="1"/>
        <v/>
      </c>
      <c r="H27" s="18" t="e">
        <f>VLOOKUP(F27,U2数据库!C:K,3,0)</f>
        <v>#VALUE!</v>
      </c>
      <c r="I27" s="18" t="e">
        <f>VLOOKUP(F27,U2数据库!C:K,4,0)</f>
        <v>#VALUE!</v>
      </c>
      <c r="J27" s="19" t="e">
        <f>VLOOKUP(F27,U2数据库!C:K,5,0)*C27</f>
        <v>#VALUE!</v>
      </c>
      <c r="K27" s="18" t="e">
        <f>VLOOKUP(F27,U2数据库!C:K,6,0)</f>
        <v>#VALUE!</v>
      </c>
      <c r="L27" s="18" t="e">
        <f>VLOOKUP(F27,U2数据库!C:K,7,0)</f>
        <v>#VALUE!</v>
      </c>
      <c r="M27" s="18"/>
      <c r="N27" s="18" t="e">
        <f>VLOOKUP(F27,U2数据库!C:K,8,0)</f>
        <v>#VALUE!</v>
      </c>
      <c r="O27" s="18" t="e">
        <f t="shared" si="3"/>
        <v>#VALUE!</v>
      </c>
      <c r="P27" s="19">
        <f t="shared" si="4"/>
        <v>0</v>
      </c>
      <c r="Q27" s="18" t="e">
        <f>VLOOKUP(F27,U2数据库!C:K,9,0)</f>
        <v>#VALUE!</v>
      </c>
      <c r="R27" s="18" t="e">
        <f>VLOOKUP(G27,U2数据库!L:M,2,0)</f>
        <v>#N/A</v>
      </c>
      <c r="S27" s="18"/>
    </row>
    <row r="28" spans="1:19" x14ac:dyDescent="0.25">
      <c r="A28" s="22"/>
      <c r="B28" s="55"/>
      <c r="C28" s="3"/>
      <c r="D28" s="3"/>
      <c r="E28" s="18" t="str">
        <f t="shared" si="1"/>
        <v/>
      </c>
      <c r="F28" s="18" t="e">
        <f t="shared" si="2"/>
        <v>#VALUE!</v>
      </c>
      <c r="G28" s="18" t="str">
        <f t="shared" si="1"/>
        <v/>
      </c>
      <c r="H28" s="18" t="e">
        <f>VLOOKUP(F28,U2数据库!C:K,3,0)</f>
        <v>#VALUE!</v>
      </c>
      <c r="I28" s="18" t="e">
        <f>VLOOKUP(F28,U2数据库!C:K,4,0)</f>
        <v>#VALUE!</v>
      </c>
      <c r="J28" s="19" t="e">
        <f>VLOOKUP(F28,U2数据库!C:K,5,0)*C28</f>
        <v>#VALUE!</v>
      </c>
      <c r="K28" s="18" t="e">
        <f>VLOOKUP(F28,U2数据库!C:K,6,0)</f>
        <v>#VALUE!</v>
      </c>
      <c r="L28" s="18" t="e">
        <f>VLOOKUP(F28,U2数据库!C:K,7,0)</f>
        <v>#VALUE!</v>
      </c>
      <c r="M28" s="18"/>
      <c r="N28" s="18" t="e">
        <f>VLOOKUP(F28,U2数据库!C:K,8,0)</f>
        <v>#VALUE!</v>
      </c>
      <c r="O28" s="18" t="e">
        <f t="shared" si="3"/>
        <v>#VALUE!</v>
      </c>
      <c r="P28" s="19">
        <f t="shared" si="4"/>
        <v>0</v>
      </c>
      <c r="Q28" s="18" t="e">
        <f>VLOOKUP(F28,U2数据库!C:K,9,0)</f>
        <v>#VALUE!</v>
      </c>
      <c r="R28" s="18" t="e">
        <f>VLOOKUP(G28,U2数据库!L:M,2,0)</f>
        <v>#N/A</v>
      </c>
      <c r="S28" s="18"/>
    </row>
    <row r="29" spans="1:19" x14ac:dyDescent="0.25">
      <c r="A29" s="22"/>
      <c r="B29" s="55"/>
      <c r="C29" s="3"/>
      <c r="D29" s="3"/>
      <c r="E29" s="18" t="str">
        <f t="shared" si="1"/>
        <v/>
      </c>
      <c r="F29" s="18" t="e">
        <f t="shared" si="2"/>
        <v>#VALUE!</v>
      </c>
      <c r="G29" s="18" t="str">
        <f t="shared" si="1"/>
        <v/>
      </c>
      <c r="H29" s="18" t="e">
        <f>VLOOKUP(F29,U2数据库!C:K,3,0)</f>
        <v>#VALUE!</v>
      </c>
      <c r="I29" s="18" t="e">
        <f>VLOOKUP(F29,U2数据库!C:K,4,0)</f>
        <v>#VALUE!</v>
      </c>
      <c r="J29" s="19" t="e">
        <f>VLOOKUP(F29,U2数据库!C:K,5,0)*C29</f>
        <v>#VALUE!</v>
      </c>
      <c r="K29" s="18" t="e">
        <f>VLOOKUP(F29,U2数据库!C:K,6,0)</f>
        <v>#VALUE!</v>
      </c>
      <c r="L29" s="18" t="e">
        <f>VLOOKUP(F29,U2数据库!C:K,7,0)</f>
        <v>#VALUE!</v>
      </c>
      <c r="M29" s="18"/>
      <c r="N29" s="18" t="e">
        <f>VLOOKUP(F29,U2数据库!C:K,8,0)</f>
        <v>#VALUE!</v>
      </c>
      <c r="O29" s="18" t="e">
        <f t="shared" si="3"/>
        <v>#VALUE!</v>
      </c>
      <c r="P29" s="19">
        <f t="shared" si="4"/>
        <v>0</v>
      </c>
      <c r="Q29" s="18" t="e">
        <f>VLOOKUP(F29,U2数据库!C:K,9,0)</f>
        <v>#VALUE!</v>
      </c>
      <c r="R29" s="18" t="e">
        <f>VLOOKUP(G29,U2数据库!L:M,2,0)</f>
        <v>#N/A</v>
      </c>
      <c r="S29" s="18"/>
    </row>
    <row r="30" spans="1:19" x14ac:dyDescent="0.25">
      <c r="A30" s="22"/>
      <c r="B30" s="55"/>
      <c r="C30" s="3"/>
      <c r="D30" s="3"/>
      <c r="E30" s="18" t="str">
        <f t="shared" si="1"/>
        <v/>
      </c>
      <c r="F30" s="18" t="e">
        <f t="shared" si="2"/>
        <v>#VALUE!</v>
      </c>
      <c r="G30" s="18" t="str">
        <f t="shared" si="1"/>
        <v/>
      </c>
      <c r="H30" s="18" t="e">
        <f>VLOOKUP(F30,U2数据库!C:K,3,0)</f>
        <v>#VALUE!</v>
      </c>
      <c r="I30" s="18" t="e">
        <f>VLOOKUP(F30,U2数据库!C:K,4,0)</f>
        <v>#VALUE!</v>
      </c>
      <c r="J30" s="19" t="e">
        <f>VLOOKUP(F30,U2数据库!C:K,5,0)*C30</f>
        <v>#VALUE!</v>
      </c>
      <c r="K30" s="18" t="e">
        <f>VLOOKUP(F30,U2数据库!C:K,6,0)</f>
        <v>#VALUE!</v>
      </c>
      <c r="L30" s="18" t="e">
        <f>VLOOKUP(F30,U2数据库!C:K,7,0)</f>
        <v>#VALUE!</v>
      </c>
      <c r="M30" s="18"/>
      <c r="N30" s="18" t="e">
        <f>VLOOKUP(F30,U2数据库!C:K,8,0)</f>
        <v>#VALUE!</v>
      </c>
      <c r="O30" s="18" t="e">
        <f t="shared" si="3"/>
        <v>#VALUE!</v>
      </c>
      <c r="P30" s="19">
        <f t="shared" si="4"/>
        <v>0</v>
      </c>
      <c r="Q30" s="18" t="e">
        <f>VLOOKUP(F30,U2数据库!C:K,9,0)</f>
        <v>#VALUE!</v>
      </c>
      <c r="R30" s="18" t="e">
        <f>VLOOKUP(G30,U2数据库!L:M,2,0)</f>
        <v>#N/A</v>
      </c>
      <c r="S30" s="18"/>
    </row>
    <row r="31" spans="1:19" x14ac:dyDescent="0.25">
      <c r="A31" s="22"/>
      <c r="B31" s="55"/>
      <c r="C31" s="3"/>
      <c r="D31" s="3"/>
      <c r="E31" s="18" t="str">
        <f t="shared" si="1"/>
        <v/>
      </c>
      <c r="F31" s="18" t="e">
        <f t="shared" si="2"/>
        <v>#VALUE!</v>
      </c>
      <c r="G31" s="18" t="str">
        <f t="shared" si="1"/>
        <v/>
      </c>
      <c r="H31" s="18" t="e">
        <f>VLOOKUP(F31,U2数据库!C:K,3,0)</f>
        <v>#VALUE!</v>
      </c>
      <c r="I31" s="18" t="e">
        <f>VLOOKUP(F31,U2数据库!C:K,4,0)</f>
        <v>#VALUE!</v>
      </c>
      <c r="J31" s="19" t="e">
        <f>VLOOKUP(F31,U2数据库!C:K,5,0)*C31</f>
        <v>#VALUE!</v>
      </c>
      <c r="K31" s="18" t="e">
        <f>VLOOKUP(F31,U2数据库!C:K,6,0)</f>
        <v>#VALUE!</v>
      </c>
      <c r="L31" s="18" t="e">
        <f>VLOOKUP(F31,U2数据库!C:K,7,0)</f>
        <v>#VALUE!</v>
      </c>
      <c r="M31" s="18"/>
      <c r="N31" s="18" t="e">
        <f>VLOOKUP(F31,U2数据库!C:K,8,0)</f>
        <v>#VALUE!</v>
      </c>
      <c r="O31" s="18" t="e">
        <f t="shared" si="3"/>
        <v>#VALUE!</v>
      </c>
      <c r="P31" s="19">
        <f t="shared" si="4"/>
        <v>0</v>
      </c>
      <c r="Q31" s="18" t="e">
        <f>VLOOKUP(F31,U2数据库!C:K,9,0)</f>
        <v>#VALUE!</v>
      </c>
      <c r="R31" s="18" t="e">
        <f>VLOOKUP(G31,U2数据库!L:M,2,0)</f>
        <v>#N/A</v>
      </c>
      <c r="S31" s="18"/>
    </row>
    <row r="32" spans="1:19" x14ac:dyDescent="0.25">
      <c r="A32" s="22"/>
      <c r="B32" s="55"/>
      <c r="C32" s="3"/>
      <c r="D32" s="3"/>
      <c r="E32" s="18" t="str">
        <f t="shared" si="1"/>
        <v/>
      </c>
      <c r="F32" s="18" t="e">
        <f t="shared" si="2"/>
        <v>#VALUE!</v>
      </c>
      <c r="G32" s="18" t="str">
        <f t="shared" si="1"/>
        <v/>
      </c>
      <c r="H32" s="18" t="e">
        <f>VLOOKUP(F32,U2数据库!C:K,3,0)</f>
        <v>#VALUE!</v>
      </c>
      <c r="I32" s="18" t="e">
        <f>VLOOKUP(F32,U2数据库!C:K,4,0)</f>
        <v>#VALUE!</v>
      </c>
      <c r="J32" s="19" t="e">
        <f>VLOOKUP(F32,U2数据库!C:K,5,0)*C32</f>
        <v>#VALUE!</v>
      </c>
      <c r="K32" s="18" t="e">
        <f>VLOOKUP(F32,U2数据库!C:K,6,0)</f>
        <v>#VALUE!</v>
      </c>
      <c r="L32" s="18" t="e">
        <f>VLOOKUP(F32,U2数据库!C:K,7,0)</f>
        <v>#VALUE!</v>
      </c>
      <c r="M32" s="18"/>
      <c r="N32" s="18" t="e">
        <f>VLOOKUP(F32,U2数据库!C:K,8,0)</f>
        <v>#VALUE!</v>
      </c>
      <c r="O32" s="18" t="e">
        <f t="shared" si="3"/>
        <v>#VALUE!</v>
      </c>
      <c r="P32" s="19">
        <f t="shared" si="4"/>
        <v>0</v>
      </c>
      <c r="Q32" s="18" t="e">
        <f>VLOOKUP(F32,U2数据库!C:K,9,0)</f>
        <v>#VALUE!</v>
      </c>
      <c r="R32" s="18" t="e">
        <f>VLOOKUP(G32,U2数据库!L:M,2,0)</f>
        <v>#N/A</v>
      </c>
      <c r="S32" s="18"/>
    </row>
    <row r="33" spans="1:19" x14ac:dyDescent="0.25">
      <c r="A33" s="22"/>
      <c r="B33" s="55"/>
      <c r="C33" s="3"/>
      <c r="D33" s="3"/>
      <c r="E33" s="18" t="str">
        <f t="shared" si="1"/>
        <v/>
      </c>
      <c r="F33" s="18" t="e">
        <f t="shared" si="2"/>
        <v>#VALUE!</v>
      </c>
      <c r="G33" s="18" t="str">
        <f t="shared" si="1"/>
        <v/>
      </c>
      <c r="H33" s="18" t="e">
        <f>VLOOKUP(F33,U2数据库!C:K,3,0)</f>
        <v>#VALUE!</v>
      </c>
      <c r="I33" s="18" t="e">
        <f>VLOOKUP(F33,U2数据库!C:K,4,0)</f>
        <v>#VALUE!</v>
      </c>
      <c r="J33" s="19" t="e">
        <f>VLOOKUP(F33,U2数据库!C:K,5,0)*C33</f>
        <v>#VALUE!</v>
      </c>
      <c r="K33" s="18" t="e">
        <f>VLOOKUP(F33,U2数据库!C:K,6,0)</f>
        <v>#VALUE!</v>
      </c>
      <c r="L33" s="18" t="e">
        <f>VLOOKUP(F33,U2数据库!C:K,7,0)</f>
        <v>#VALUE!</v>
      </c>
      <c r="M33" s="18"/>
      <c r="N33" s="18" t="e">
        <f>VLOOKUP(F33,U2数据库!C:K,8,0)</f>
        <v>#VALUE!</v>
      </c>
      <c r="O33" s="18" t="e">
        <f t="shared" si="3"/>
        <v>#VALUE!</v>
      </c>
      <c r="P33" s="19">
        <f t="shared" si="4"/>
        <v>0</v>
      </c>
      <c r="Q33" s="18" t="e">
        <f>VLOOKUP(F33,U2数据库!C:K,9,0)</f>
        <v>#VALUE!</v>
      </c>
      <c r="R33" s="18" t="e">
        <f>VLOOKUP(G33,U2数据库!L:M,2,0)</f>
        <v>#N/A</v>
      </c>
      <c r="S33" s="18"/>
    </row>
    <row r="34" spans="1:19" x14ac:dyDescent="0.25">
      <c r="A34" s="22"/>
      <c r="B34" s="55"/>
      <c r="C34" s="3"/>
      <c r="D34" s="3"/>
      <c r="E34" s="18" t="str">
        <f t="shared" si="1"/>
        <v/>
      </c>
      <c r="F34" s="18" t="e">
        <f t="shared" si="2"/>
        <v>#VALUE!</v>
      </c>
      <c r="G34" s="18" t="str">
        <f t="shared" si="1"/>
        <v/>
      </c>
      <c r="H34" s="18" t="e">
        <f>VLOOKUP(F34,U2数据库!C:K,3,0)</f>
        <v>#VALUE!</v>
      </c>
      <c r="I34" s="18" t="e">
        <f>VLOOKUP(F34,U2数据库!C:K,4,0)</f>
        <v>#VALUE!</v>
      </c>
      <c r="J34" s="19" t="e">
        <f>VLOOKUP(F34,U2数据库!C:K,5,0)*C34</f>
        <v>#VALUE!</v>
      </c>
      <c r="K34" s="18" t="e">
        <f>VLOOKUP(F34,U2数据库!C:K,6,0)</f>
        <v>#VALUE!</v>
      </c>
      <c r="L34" s="18" t="e">
        <f>VLOOKUP(F34,U2数据库!C:K,7,0)</f>
        <v>#VALUE!</v>
      </c>
      <c r="M34" s="18"/>
      <c r="N34" s="18" t="e">
        <f>VLOOKUP(F34,U2数据库!C:K,8,0)</f>
        <v>#VALUE!</v>
      </c>
      <c r="O34" s="18" t="e">
        <f t="shared" si="3"/>
        <v>#VALUE!</v>
      </c>
      <c r="P34" s="19">
        <f t="shared" si="4"/>
        <v>0</v>
      </c>
      <c r="Q34" s="18" t="e">
        <f>VLOOKUP(F34,U2数据库!C:K,9,0)</f>
        <v>#VALUE!</v>
      </c>
      <c r="R34" s="18" t="e">
        <f>VLOOKUP(G34,U2数据库!L:M,2,0)</f>
        <v>#N/A</v>
      </c>
      <c r="S34" s="18"/>
    </row>
    <row r="35" spans="1:19" x14ac:dyDescent="0.25">
      <c r="A35" s="22"/>
      <c r="B35" s="55"/>
      <c r="C35" s="3"/>
      <c r="D35" s="3"/>
      <c r="E35" s="18" t="str">
        <f t="shared" si="1"/>
        <v/>
      </c>
      <c r="F35" s="18" t="e">
        <f t="shared" si="2"/>
        <v>#VALUE!</v>
      </c>
      <c r="G35" s="18" t="str">
        <f t="shared" si="1"/>
        <v/>
      </c>
      <c r="H35" s="18" t="e">
        <f>VLOOKUP(F35,U2数据库!C:K,3,0)</f>
        <v>#VALUE!</v>
      </c>
      <c r="I35" s="18" t="e">
        <f>VLOOKUP(F35,U2数据库!C:K,4,0)</f>
        <v>#VALUE!</v>
      </c>
      <c r="J35" s="19" t="e">
        <f>VLOOKUP(F35,U2数据库!C:K,5,0)*C35</f>
        <v>#VALUE!</v>
      </c>
      <c r="K35" s="18" t="e">
        <f>VLOOKUP(F35,U2数据库!C:K,6,0)</f>
        <v>#VALUE!</v>
      </c>
      <c r="L35" s="18" t="e">
        <f>VLOOKUP(F35,U2数据库!C:K,7,0)</f>
        <v>#VALUE!</v>
      </c>
      <c r="M35" s="18"/>
      <c r="N35" s="18" t="e">
        <f>VLOOKUP(F35,U2数据库!C:K,8,0)</f>
        <v>#VALUE!</v>
      </c>
      <c r="O35" s="18" t="e">
        <f t="shared" si="3"/>
        <v>#VALUE!</v>
      </c>
      <c r="P35" s="19">
        <f t="shared" si="4"/>
        <v>0</v>
      </c>
      <c r="Q35" s="18" t="e">
        <f>VLOOKUP(F35,U2数据库!C:K,9,0)</f>
        <v>#VALUE!</v>
      </c>
      <c r="R35" s="18" t="e">
        <f>VLOOKUP(G35,U2数据库!L:M,2,0)</f>
        <v>#N/A</v>
      </c>
      <c r="S35" s="18"/>
    </row>
    <row r="36" spans="1:19" x14ac:dyDescent="0.25">
      <c r="A36" s="22"/>
      <c r="B36" s="55"/>
      <c r="C36" s="3"/>
      <c r="D36" s="3"/>
      <c r="E36" s="18" t="str">
        <f t="shared" si="1"/>
        <v/>
      </c>
      <c r="F36" s="18" t="e">
        <f t="shared" si="2"/>
        <v>#VALUE!</v>
      </c>
      <c r="G36" s="18" t="str">
        <f t="shared" si="1"/>
        <v/>
      </c>
      <c r="H36" s="18" t="e">
        <f>VLOOKUP(F36,U2数据库!C:K,3,0)</f>
        <v>#VALUE!</v>
      </c>
      <c r="I36" s="18" t="e">
        <f>VLOOKUP(F36,U2数据库!C:K,4,0)</f>
        <v>#VALUE!</v>
      </c>
      <c r="J36" s="19" t="e">
        <f>VLOOKUP(F36,U2数据库!C:K,5,0)*C36</f>
        <v>#VALUE!</v>
      </c>
      <c r="K36" s="18" t="e">
        <f>VLOOKUP(F36,U2数据库!C:K,6,0)</f>
        <v>#VALUE!</v>
      </c>
      <c r="L36" s="18" t="e">
        <f>VLOOKUP(F36,U2数据库!C:K,7,0)</f>
        <v>#VALUE!</v>
      </c>
      <c r="M36" s="18"/>
      <c r="N36" s="18" t="e">
        <f>VLOOKUP(F36,U2数据库!C:K,8,0)</f>
        <v>#VALUE!</v>
      </c>
      <c r="O36" s="18" t="e">
        <f t="shared" si="3"/>
        <v>#VALUE!</v>
      </c>
      <c r="P36" s="19">
        <f t="shared" si="4"/>
        <v>0</v>
      </c>
      <c r="Q36" s="18" t="e">
        <f>VLOOKUP(F36,U2数据库!C:K,9,0)</f>
        <v>#VALUE!</v>
      </c>
      <c r="R36" s="18" t="e">
        <f>VLOOKUP(G36,U2数据库!L:M,2,0)</f>
        <v>#N/A</v>
      </c>
      <c r="S36" s="18"/>
    </row>
    <row r="37" spans="1:19" x14ac:dyDescent="0.25">
      <c r="A37" s="22"/>
      <c r="B37" s="55"/>
      <c r="C37" s="3"/>
      <c r="D37" s="3"/>
      <c r="E37" s="18" t="str">
        <f t="shared" si="1"/>
        <v/>
      </c>
      <c r="F37" s="18" t="e">
        <f t="shared" si="2"/>
        <v>#VALUE!</v>
      </c>
      <c r="G37" s="18" t="str">
        <f t="shared" si="1"/>
        <v/>
      </c>
      <c r="H37" s="18" t="e">
        <f>VLOOKUP(F37,U2数据库!C:K,3,0)</f>
        <v>#VALUE!</v>
      </c>
      <c r="I37" s="18" t="e">
        <f>VLOOKUP(F37,U2数据库!C:K,4,0)</f>
        <v>#VALUE!</v>
      </c>
      <c r="J37" s="19" t="e">
        <f>VLOOKUP(F37,U2数据库!C:K,5,0)*C37</f>
        <v>#VALUE!</v>
      </c>
      <c r="K37" s="18" t="e">
        <f>VLOOKUP(F37,U2数据库!C:K,6,0)</f>
        <v>#VALUE!</v>
      </c>
      <c r="L37" s="18" t="e">
        <f>VLOOKUP(F37,U2数据库!C:K,7,0)</f>
        <v>#VALUE!</v>
      </c>
      <c r="M37" s="18"/>
      <c r="N37" s="18" t="e">
        <f>VLOOKUP(F37,U2数据库!C:K,8,0)</f>
        <v>#VALUE!</v>
      </c>
      <c r="O37" s="18" t="e">
        <f t="shared" si="3"/>
        <v>#VALUE!</v>
      </c>
      <c r="P37" s="19">
        <f t="shared" si="4"/>
        <v>0</v>
      </c>
      <c r="Q37" s="18" t="e">
        <f>VLOOKUP(F37,U2数据库!C:K,9,0)</f>
        <v>#VALUE!</v>
      </c>
      <c r="R37" s="18" t="e">
        <f>VLOOKUP(G37,U2数据库!L:M,2,0)</f>
        <v>#N/A</v>
      </c>
      <c r="S37" s="18"/>
    </row>
    <row r="38" spans="1:19" x14ac:dyDescent="0.25">
      <c r="A38" s="22"/>
      <c r="B38" s="55"/>
      <c r="C38" s="3"/>
      <c r="D38" s="3"/>
      <c r="E38" s="18" t="str">
        <f t="shared" si="1"/>
        <v/>
      </c>
      <c r="F38" s="18" t="e">
        <f t="shared" si="2"/>
        <v>#VALUE!</v>
      </c>
      <c r="G38" s="18" t="str">
        <f t="shared" si="1"/>
        <v/>
      </c>
      <c r="H38" s="18" t="e">
        <f>VLOOKUP(F38,U2数据库!C:K,3,0)</f>
        <v>#VALUE!</v>
      </c>
      <c r="I38" s="18" t="e">
        <f>VLOOKUP(F38,U2数据库!C:K,4,0)</f>
        <v>#VALUE!</v>
      </c>
      <c r="J38" s="19" t="e">
        <f>VLOOKUP(F38,U2数据库!C:K,5,0)*C38</f>
        <v>#VALUE!</v>
      </c>
      <c r="K38" s="18" t="e">
        <f>VLOOKUP(F38,U2数据库!C:K,6,0)</f>
        <v>#VALUE!</v>
      </c>
      <c r="L38" s="18" t="e">
        <f>VLOOKUP(F38,U2数据库!C:K,7,0)</f>
        <v>#VALUE!</v>
      </c>
      <c r="M38" s="18"/>
      <c r="N38" s="18" t="e">
        <f>VLOOKUP(F38,U2数据库!C:K,8,0)</f>
        <v>#VALUE!</v>
      </c>
      <c r="O38" s="18" t="e">
        <f t="shared" si="3"/>
        <v>#VALUE!</v>
      </c>
      <c r="P38" s="19">
        <f t="shared" si="4"/>
        <v>0</v>
      </c>
      <c r="Q38" s="18" t="e">
        <f>VLOOKUP(F38,U2数据库!C:K,9,0)</f>
        <v>#VALUE!</v>
      </c>
      <c r="R38" s="18" t="e">
        <f>VLOOKUP(G38,U2数据库!L:M,2,0)</f>
        <v>#N/A</v>
      </c>
      <c r="S38" s="18"/>
    </row>
    <row r="39" spans="1:19" x14ac:dyDescent="0.25">
      <c r="A39" s="22"/>
      <c r="B39" s="55"/>
      <c r="C39" s="3"/>
      <c r="D39" s="3"/>
      <c r="E39" s="18" t="str">
        <f t="shared" si="1"/>
        <v/>
      </c>
      <c r="F39" s="18" t="e">
        <f t="shared" si="2"/>
        <v>#VALUE!</v>
      </c>
      <c r="G39" s="18" t="str">
        <f t="shared" si="1"/>
        <v/>
      </c>
      <c r="H39" s="18" t="e">
        <f>VLOOKUP(F39,U2数据库!C:K,3,0)</f>
        <v>#VALUE!</v>
      </c>
      <c r="I39" s="18" t="e">
        <f>VLOOKUP(F39,U2数据库!C:K,4,0)</f>
        <v>#VALUE!</v>
      </c>
      <c r="J39" s="19" t="e">
        <f>VLOOKUP(F39,U2数据库!C:K,5,0)*C39</f>
        <v>#VALUE!</v>
      </c>
      <c r="K39" s="18" t="e">
        <f>VLOOKUP(F39,U2数据库!C:K,6,0)</f>
        <v>#VALUE!</v>
      </c>
      <c r="L39" s="18" t="e">
        <f>VLOOKUP(F39,U2数据库!C:K,7,0)</f>
        <v>#VALUE!</v>
      </c>
      <c r="M39" s="18"/>
      <c r="N39" s="18" t="e">
        <f>VLOOKUP(F39,U2数据库!C:K,8,0)</f>
        <v>#VALUE!</v>
      </c>
      <c r="O39" s="18" t="e">
        <f t="shared" si="3"/>
        <v>#VALUE!</v>
      </c>
      <c r="P39" s="19">
        <f t="shared" si="4"/>
        <v>0</v>
      </c>
      <c r="Q39" s="18" t="e">
        <f>VLOOKUP(F39,U2数据库!C:K,9,0)</f>
        <v>#VALUE!</v>
      </c>
      <c r="R39" s="18" t="e">
        <f>VLOOKUP(G39,U2数据库!L:M,2,0)</f>
        <v>#N/A</v>
      </c>
      <c r="S39" s="18"/>
    </row>
    <row r="40" spans="1:19" x14ac:dyDescent="0.25">
      <c r="A40" s="22"/>
      <c r="B40" s="55"/>
      <c r="C40" s="3"/>
      <c r="D40" s="3"/>
      <c r="E40" s="18" t="str">
        <f t="shared" si="1"/>
        <v/>
      </c>
      <c r="F40" s="18" t="e">
        <f t="shared" si="2"/>
        <v>#VALUE!</v>
      </c>
      <c r="G40" s="18" t="str">
        <f t="shared" si="1"/>
        <v/>
      </c>
      <c r="H40" s="18" t="e">
        <f>VLOOKUP(F40,U2数据库!C:K,3,0)</f>
        <v>#VALUE!</v>
      </c>
      <c r="I40" s="18" t="e">
        <f>VLOOKUP(F40,U2数据库!C:K,4,0)</f>
        <v>#VALUE!</v>
      </c>
      <c r="J40" s="19" t="e">
        <f>VLOOKUP(F40,U2数据库!C:K,5,0)*C40</f>
        <v>#VALUE!</v>
      </c>
      <c r="K40" s="18" t="e">
        <f>VLOOKUP(F40,U2数据库!C:K,6,0)</f>
        <v>#VALUE!</v>
      </c>
      <c r="L40" s="18" t="e">
        <f>VLOOKUP(F40,U2数据库!C:K,7,0)</f>
        <v>#VALUE!</v>
      </c>
      <c r="M40" s="18"/>
      <c r="N40" s="18" t="e">
        <f>VLOOKUP(F40,U2数据库!C:K,8,0)</f>
        <v>#VALUE!</v>
      </c>
      <c r="O40" s="18" t="e">
        <f t="shared" si="3"/>
        <v>#VALUE!</v>
      </c>
      <c r="P40" s="19">
        <f t="shared" si="4"/>
        <v>0</v>
      </c>
      <c r="Q40" s="18" t="e">
        <f>VLOOKUP(F40,U2数据库!C:K,9,0)</f>
        <v>#VALUE!</v>
      </c>
      <c r="R40" s="18" t="e">
        <f>VLOOKUP(G40,U2数据库!L:M,2,0)</f>
        <v>#N/A</v>
      </c>
      <c r="S40" s="18"/>
    </row>
    <row r="41" spans="1:19" x14ac:dyDescent="0.25">
      <c r="A41" s="22"/>
      <c r="B41" s="55"/>
      <c r="C41" s="3"/>
      <c r="D41" s="3"/>
      <c r="E41" s="18" t="str">
        <f t="shared" si="1"/>
        <v/>
      </c>
      <c r="F41" s="18" t="e">
        <f t="shared" si="2"/>
        <v>#VALUE!</v>
      </c>
      <c r="G41" s="18" t="str">
        <f t="shared" si="1"/>
        <v/>
      </c>
      <c r="H41" s="18" t="e">
        <f>VLOOKUP(F41,U2数据库!C:K,3,0)</f>
        <v>#VALUE!</v>
      </c>
      <c r="I41" s="18" t="e">
        <f>VLOOKUP(F41,U2数据库!C:K,4,0)</f>
        <v>#VALUE!</v>
      </c>
      <c r="J41" s="19" t="e">
        <f>VLOOKUP(F41,U2数据库!C:K,5,0)*C41</f>
        <v>#VALUE!</v>
      </c>
      <c r="K41" s="18" t="e">
        <f>VLOOKUP(F41,U2数据库!C:K,6,0)</f>
        <v>#VALUE!</v>
      </c>
      <c r="L41" s="18" t="e">
        <f>VLOOKUP(F41,U2数据库!C:K,7,0)</f>
        <v>#VALUE!</v>
      </c>
      <c r="M41" s="18"/>
      <c r="N41" s="18" t="e">
        <f>VLOOKUP(F41,U2数据库!C:K,8,0)</f>
        <v>#VALUE!</v>
      </c>
      <c r="O41" s="18" t="e">
        <f t="shared" si="3"/>
        <v>#VALUE!</v>
      </c>
      <c r="P41" s="19">
        <f t="shared" si="4"/>
        <v>0</v>
      </c>
      <c r="Q41" s="18" t="e">
        <f>VLOOKUP(F41,U2数据库!C:K,9,0)</f>
        <v>#VALUE!</v>
      </c>
      <c r="R41" s="18" t="e">
        <f>VLOOKUP(G41,U2数据库!L:M,2,0)</f>
        <v>#N/A</v>
      </c>
      <c r="S41" s="18"/>
    </row>
    <row r="42" spans="1:19" x14ac:dyDescent="0.25">
      <c r="A42" s="22"/>
      <c r="B42" s="55"/>
      <c r="C42" s="3"/>
      <c r="D42" s="3"/>
      <c r="E42" s="18" t="str">
        <f t="shared" si="1"/>
        <v/>
      </c>
      <c r="F42" s="18" t="e">
        <f t="shared" si="2"/>
        <v>#VALUE!</v>
      </c>
      <c r="G42" s="18" t="str">
        <f t="shared" si="1"/>
        <v/>
      </c>
      <c r="H42" s="18" t="e">
        <f>VLOOKUP(F42,U2数据库!C:K,3,0)</f>
        <v>#VALUE!</v>
      </c>
      <c r="I42" s="18" t="e">
        <f>VLOOKUP(F42,U2数据库!C:K,4,0)</f>
        <v>#VALUE!</v>
      </c>
      <c r="J42" s="19" t="e">
        <f>VLOOKUP(F42,U2数据库!C:K,5,0)*C42</f>
        <v>#VALUE!</v>
      </c>
      <c r="K42" s="18" t="e">
        <f>VLOOKUP(F42,U2数据库!C:K,6,0)</f>
        <v>#VALUE!</v>
      </c>
      <c r="L42" s="18" t="e">
        <f>VLOOKUP(F42,U2数据库!C:K,7,0)</f>
        <v>#VALUE!</v>
      </c>
      <c r="M42" s="18"/>
      <c r="N42" s="18" t="e">
        <f>VLOOKUP(F42,U2数据库!C:K,8,0)</f>
        <v>#VALUE!</v>
      </c>
      <c r="O42" s="18" t="e">
        <f t="shared" si="3"/>
        <v>#VALUE!</v>
      </c>
      <c r="P42" s="19">
        <f t="shared" si="4"/>
        <v>0</v>
      </c>
      <c r="Q42" s="18" t="e">
        <f>VLOOKUP(F42,U2数据库!C:K,9,0)</f>
        <v>#VALUE!</v>
      </c>
      <c r="R42" s="18" t="e">
        <f>VLOOKUP(G42,U2数据库!L:M,2,0)</f>
        <v>#N/A</v>
      </c>
      <c r="S42" s="18"/>
    </row>
    <row r="43" spans="1:19" x14ac:dyDescent="0.25">
      <c r="A43" s="22"/>
      <c r="B43" s="55"/>
      <c r="C43" s="3"/>
      <c r="D43" s="3"/>
      <c r="E43" s="18" t="str">
        <f t="shared" si="1"/>
        <v/>
      </c>
      <c r="F43" s="18" t="e">
        <f t="shared" si="2"/>
        <v>#VALUE!</v>
      </c>
      <c r="G43" s="18" t="str">
        <f t="shared" si="1"/>
        <v/>
      </c>
      <c r="H43" s="18" t="e">
        <f>VLOOKUP(F43,U2数据库!C:K,3,0)</f>
        <v>#VALUE!</v>
      </c>
      <c r="I43" s="18" t="e">
        <f>VLOOKUP(F43,U2数据库!C:K,4,0)</f>
        <v>#VALUE!</v>
      </c>
      <c r="J43" s="19" t="e">
        <f>VLOOKUP(F43,U2数据库!C:K,5,0)*C43</f>
        <v>#VALUE!</v>
      </c>
      <c r="K43" s="18" t="e">
        <f>VLOOKUP(F43,U2数据库!C:K,6,0)</f>
        <v>#VALUE!</v>
      </c>
      <c r="L43" s="18" t="e">
        <f>VLOOKUP(F43,U2数据库!C:K,7,0)</f>
        <v>#VALUE!</v>
      </c>
      <c r="M43" s="18"/>
      <c r="N43" s="18" t="e">
        <f>VLOOKUP(F43,U2数据库!C:K,8,0)</f>
        <v>#VALUE!</v>
      </c>
      <c r="O43" s="18" t="e">
        <f t="shared" si="3"/>
        <v>#VALUE!</v>
      </c>
      <c r="P43" s="19">
        <f t="shared" si="4"/>
        <v>0</v>
      </c>
      <c r="Q43" s="18" t="e">
        <f>VLOOKUP(F43,U2数据库!C:K,9,0)</f>
        <v>#VALUE!</v>
      </c>
      <c r="R43" s="18" t="e">
        <f>VLOOKUP(G43,U2数据库!L:M,2,0)</f>
        <v>#N/A</v>
      </c>
      <c r="S43" s="18"/>
    </row>
    <row r="44" spans="1:19" x14ac:dyDescent="0.25">
      <c r="A44" s="22"/>
      <c r="B44" s="55"/>
      <c r="C44" s="3"/>
      <c r="D44" s="3"/>
      <c r="E44" s="18" t="str">
        <f t="shared" si="1"/>
        <v/>
      </c>
      <c r="F44" s="18" t="e">
        <f t="shared" si="2"/>
        <v>#VALUE!</v>
      </c>
      <c r="G44" s="18" t="str">
        <f t="shared" si="1"/>
        <v/>
      </c>
      <c r="H44" s="18" t="e">
        <f>VLOOKUP(F44,U2数据库!C:K,3,0)</f>
        <v>#VALUE!</v>
      </c>
      <c r="I44" s="18" t="e">
        <f>VLOOKUP(F44,U2数据库!C:K,4,0)</f>
        <v>#VALUE!</v>
      </c>
      <c r="J44" s="19" t="e">
        <f>VLOOKUP(F44,U2数据库!C:K,5,0)*C44</f>
        <v>#VALUE!</v>
      </c>
      <c r="K44" s="18" t="e">
        <f>VLOOKUP(F44,U2数据库!C:K,6,0)</f>
        <v>#VALUE!</v>
      </c>
      <c r="L44" s="18" t="e">
        <f>VLOOKUP(F44,U2数据库!C:K,7,0)</f>
        <v>#VALUE!</v>
      </c>
      <c r="M44" s="18"/>
      <c r="N44" s="18" t="e">
        <f>VLOOKUP(F44,U2数据库!C:K,8,0)</f>
        <v>#VALUE!</v>
      </c>
      <c r="O44" s="18" t="e">
        <f t="shared" si="3"/>
        <v>#VALUE!</v>
      </c>
      <c r="P44" s="19">
        <f t="shared" si="4"/>
        <v>0</v>
      </c>
      <c r="Q44" s="18" t="e">
        <f>VLOOKUP(F44,U2数据库!C:K,9,0)</f>
        <v>#VALUE!</v>
      </c>
      <c r="R44" s="18" t="e">
        <f>VLOOKUP(G44,U2数据库!L:M,2,0)</f>
        <v>#N/A</v>
      </c>
      <c r="S44" s="18"/>
    </row>
    <row r="45" spans="1:19" x14ac:dyDescent="0.25">
      <c r="A45" s="22"/>
      <c r="B45" s="55"/>
      <c r="C45" s="3"/>
      <c r="D45" s="3"/>
      <c r="E45" s="18" t="str">
        <f t="shared" si="1"/>
        <v/>
      </c>
      <c r="F45" s="18" t="e">
        <f t="shared" si="2"/>
        <v>#VALUE!</v>
      </c>
      <c r="G45" s="18" t="str">
        <f t="shared" si="1"/>
        <v/>
      </c>
      <c r="H45" s="18" t="e">
        <f>VLOOKUP(F45,U2数据库!C:K,3,0)</f>
        <v>#VALUE!</v>
      </c>
      <c r="I45" s="18" t="e">
        <f>VLOOKUP(F45,U2数据库!C:K,4,0)</f>
        <v>#VALUE!</v>
      </c>
      <c r="J45" s="19" t="e">
        <f>VLOOKUP(F45,U2数据库!C:K,5,0)*C45</f>
        <v>#VALUE!</v>
      </c>
      <c r="K45" s="18" t="e">
        <f>VLOOKUP(F45,U2数据库!C:K,6,0)</f>
        <v>#VALUE!</v>
      </c>
      <c r="L45" s="18" t="e">
        <f>VLOOKUP(F45,U2数据库!C:K,7,0)</f>
        <v>#VALUE!</v>
      </c>
      <c r="M45" s="18"/>
      <c r="N45" s="18" t="e">
        <f>VLOOKUP(F45,U2数据库!C:K,8,0)</f>
        <v>#VALUE!</v>
      </c>
      <c r="O45" s="18" t="e">
        <f t="shared" si="3"/>
        <v>#VALUE!</v>
      </c>
      <c r="P45" s="19">
        <f t="shared" si="4"/>
        <v>0</v>
      </c>
      <c r="Q45" s="18" t="e">
        <f>VLOOKUP(F45,U2数据库!C:K,9,0)</f>
        <v>#VALUE!</v>
      </c>
      <c r="R45" s="18" t="e">
        <f>VLOOKUP(G45,U2数据库!L:M,2,0)</f>
        <v>#N/A</v>
      </c>
      <c r="S45" s="18"/>
    </row>
    <row r="46" spans="1:19" x14ac:dyDescent="0.25">
      <c r="A46" s="22"/>
      <c r="B46" s="55"/>
      <c r="C46" s="3"/>
      <c r="D46" s="3"/>
      <c r="E46" s="18" t="str">
        <f t="shared" si="1"/>
        <v/>
      </c>
      <c r="F46" s="18" t="e">
        <f t="shared" si="2"/>
        <v>#VALUE!</v>
      </c>
      <c r="G46" s="18" t="str">
        <f t="shared" si="1"/>
        <v/>
      </c>
      <c r="H46" s="18" t="e">
        <f>VLOOKUP(F46,U2数据库!C:K,3,0)</f>
        <v>#VALUE!</v>
      </c>
      <c r="I46" s="18" t="e">
        <f>VLOOKUP(F46,U2数据库!C:K,4,0)</f>
        <v>#VALUE!</v>
      </c>
      <c r="J46" s="19" t="e">
        <f>VLOOKUP(F46,U2数据库!C:K,5,0)*C46</f>
        <v>#VALUE!</v>
      </c>
      <c r="K46" s="18" t="e">
        <f>VLOOKUP(F46,U2数据库!C:K,6,0)</f>
        <v>#VALUE!</v>
      </c>
      <c r="L46" s="18" t="e">
        <f>VLOOKUP(F46,U2数据库!C:K,7,0)</f>
        <v>#VALUE!</v>
      </c>
      <c r="M46" s="18"/>
      <c r="N46" s="18" t="e">
        <f>VLOOKUP(F46,U2数据库!C:K,8,0)</f>
        <v>#VALUE!</v>
      </c>
      <c r="O46" s="18" t="e">
        <f t="shared" si="3"/>
        <v>#VALUE!</v>
      </c>
      <c r="P46" s="19">
        <f t="shared" si="4"/>
        <v>0</v>
      </c>
      <c r="Q46" s="18" t="e">
        <f>VLOOKUP(F46,U2数据库!C:K,9,0)</f>
        <v>#VALUE!</v>
      </c>
      <c r="R46" s="18" t="e">
        <f>VLOOKUP(G46,U2数据库!L:M,2,0)</f>
        <v>#N/A</v>
      </c>
      <c r="S46" s="18"/>
    </row>
    <row r="47" spans="1:19" x14ac:dyDescent="0.25">
      <c r="A47" s="22"/>
      <c r="B47" s="55"/>
      <c r="C47" s="3"/>
      <c r="D47" s="3"/>
      <c r="E47" s="18" t="str">
        <f t="shared" si="1"/>
        <v/>
      </c>
      <c r="F47" s="18" t="e">
        <f t="shared" si="2"/>
        <v>#VALUE!</v>
      </c>
      <c r="G47" s="18" t="str">
        <f t="shared" si="1"/>
        <v/>
      </c>
      <c r="H47" s="18" t="e">
        <f>VLOOKUP(F47,U2数据库!C:K,3,0)</f>
        <v>#VALUE!</v>
      </c>
      <c r="I47" s="18" t="e">
        <f>VLOOKUP(F47,U2数据库!C:K,4,0)</f>
        <v>#VALUE!</v>
      </c>
      <c r="J47" s="19" t="e">
        <f>VLOOKUP(F47,U2数据库!C:K,5,0)*C47</f>
        <v>#VALUE!</v>
      </c>
      <c r="K47" s="18" t="e">
        <f>VLOOKUP(F47,U2数据库!C:K,6,0)</f>
        <v>#VALUE!</v>
      </c>
      <c r="L47" s="18" t="e">
        <f>VLOOKUP(F47,U2数据库!C:K,7,0)</f>
        <v>#VALUE!</v>
      </c>
      <c r="M47" s="18"/>
      <c r="N47" s="18" t="e">
        <f>VLOOKUP(F47,U2数据库!C:K,8,0)</f>
        <v>#VALUE!</v>
      </c>
      <c r="O47" s="18" t="e">
        <f t="shared" si="3"/>
        <v>#VALUE!</v>
      </c>
      <c r="P47" s="19">
        <f t="shared" si="4"/>
        <v>0</v>
      </c>
      <c r="Q47" s="18" t="e">
        <f>VLOOKUP(F47,U2数据库!C:K,9,0)</f>
        <v>#VALUE!</v>
      </c>
      <c r="R47" s="18" t="e">
        <f>VLOOKUP(G47,U2数据库!L:M,2,0)</f>
        <v>#N/A</v>
      </c>
      <c r="S47" s="18"/>
    </row>
    <row r="48" spans="1:19" x14ac:dyDescent="0.25">
      <c r="A48" s="22"/>
      <c r="B48" s="55"/>
      <c r="C48" s="3"/>
      <c r="D48" s="3"/>
      <c r="E48" s="18" t="str">
        <f t="shared" si="1"/>
        <v/>
      </c>
      <c r="F48" s="18" t="e">
        <f t="shared" si="2"/>
        <v>#VALUE!</v>
      </c>
      <c r="G48" s="18" t="str">
        <f t="shared" si="1"/>
        <v/>
      </c>
      <c r="H48" s="18" t="e">
        <f>VLOOKUP(F48,U2数据库!C:K,3,0)</f>
        <v>#VALUE!</v>
      </c>
      <c r="I48" s="18" t="e">
        <f>VLOOKUP(F48,U2数据库!C:K,4,0)</f>
        <v>#VALUE!</v>
      </c>
      <c r="J48" s="19" t="e">
        <f>VLOOKUP(F48,U2数据库!C:K,5,0)*C48</f>
        <v>#VALUE!</v>
      </c>
      <c r="K48" s="18" t="e">
        <f>VLOOKUP(F48,U2数据库!C:K,6,0)</f>
        <v>#VALUE!</v>
      </c>
      <c r="L48" s="18" t="e">
        <f>VLOOKUP(F48,U2数据库!C:K,7,0)</f>
        <v>#VALUE!</v>
      </c>
      <c r="M48" s="18"/>
      <c r="N48" s="18" t="e">
        <f>VLOOKUP(F48,U2数据库!C:K,8,0)</f>
        <v>#VALUE!</v>
      </c>
      <c r="O48" s="18" t="e">
        <f t="shared" si="3"/>
        <v>#VALUE!</v>
      </c>
      <c r="P48" s="19">
        <f t="shared" si="4"/>
        <v>0</v>
      </c>
      <c r="Q48" s="18" t="e">
        <f>VLOOKUP(F48,U2数据库!C:K,9,0)</f>
        <v>#VALUE!</v>
      </c>
      <c r="R48" s="18" t="e">
        <f>VLOOKUP(G48,U2数据库!L:M,2,0)</f>
        <v>#N/A</v>
      </c>
      <c r="S48" s="18"/>
    </row>
    <row r="49" spans="1:19" x14ac:dyDescent="0.25">
      <c r="A49" s="22"/>
      <c r="B49" s="55"/>
      <c r="C49" s="3"/>
      <c r="D49" s="3"/>
      <c r="E49" s="18" t="str">
        <f t="shared" si="1"/>
        <v/>
      </c>
      <c r="F49" s="18" t="e">
        <f t="shared" si="2"/>
        <v>#VALUE!</v>
      </c>
      <c r="G49" s="18" t="str">
        <f t="shared" si="1"/>
        <v/>
      </c>
      <c r="H49" s="18" t="e">
        <f>VLOOKUP(F49,U2数据库!C:K,3,0)</f>
        <v>#VALUE!</v>
      </c>
      <c r="I49" s="18" t="e">
        <f>VLOOKUP(F49,U2数据库!C:K,4,0)</f>
        <v>#VALUE!</v>
      </c>
      <c r="J49" s="19" t="e">
        <f>VLOOKUP(F49,U2数据库!C:K,5,0)*C49</f>
        <v>#VALUE!</v>
      </c>
      <c r="K49" s="18" t="e">
        <f>VLOOKUP(F49,U2数据库!C:K,6,0)</f>
        <v>#VALUE!</v>
      </c>
      <c r="L49" s="18" t="e">
        <f>VLOOKUP(F49,U2数据库!C:K,7,0)</f>
        <v>#VALUE!</v>
      </c>
      <c r="M49" s="18"/>
      <c r="N49" s="18" t="e">
        <f>VLOOKUP(F49,U2数据库!C:K,8,0)</f>
        <v>#VALUE!</v>
      </c>
      <c r="O49" s="18" t="e">
        <f t="shared" si="3"/>
        <v>#VALUE!</v>
      </c>
      <c r="P49" s="19">
        <f t="shared" si="4"/>
        <v>0</v>
      </c>
      <c r="Q49" s="18" t="e">
        <f>VLOOKUP(F49,U2数据库!C:K,9,0)</f>
        <v>#VALUE!</v>
      </c>
      <c r="R49" s="18" t="e">
        <f>VLOOKUP(G49,U2数据库!L:M,2,0)</f>
        <v>#N/A</v>
      </c>
      <c r="S49" s="18"/>
    </row>
    <row r="50" spans="1:19" x14ac:dyDescent="0.25">
      <c r="A50" s="22"/>
      <c r="B50" s="55"/>
      <c r="C50" s="3"/>
      <c r="D50" s="3"/>
      <c r="E50" s="18" t="str">
        <f t="shared" si="1"/>
        <v/>
      </c>
      <c r="F50" s="18" t="e">
        <f t="shared" si="2"/>
        <v>#VALUE!</v>
      </c>
      <c r="G50" s="18" t="str">
        <f t="shared" si="1"/>
        <v/>
      </c>
      <c r="H50" s="18" t="e">
        <f>VLOOKUP(F50,U2数据库!C:K,3,0)</f>
        <v>#VALUE!</v>
      </c>
      <c r="I50" s="18" t="e">
        <f>VLOOKUP(F50,U2数据库!C:K,4,0)</f>
        <v>#VALUE!</v>
      </c>
      <c r="J50" s="19" t="e">
        <f>VLOOKUP(F50,U2数据库!C:K,5,0)*C50</f>
        <v>#VALUE!</v>
      </c>
      <c r="K50" s="18" t="e">
        <f>VLOOKUP(F50,U2数据库!C:K,6,0)</f>
        <v>#VALUE!</v>
      </c>
      <c r="L50" s="18" t="e">
        <f>VLOOKUP(F50,U2数据库!C:K,7,0)</f>
        <v>#VALUE!</v>
      </c>
      <c r="M50" s="18"/>
      <c r="N50" s="18" t="e">
        <f>VLOOKUP(F50,U2数据库!C:K,8,0)</f>
        <v>#VALUE!</v>
      </c>
      <c r="O50" s="18" t="e">
        <f t="shared" si="3"/>
        <v>#VALUE!</v>
      </c>
      <c r="P50" s="19">
        <f t="shared" si="4"/>
        <v>0</v>
      </c>
      <c r="Q50" s="18" t="e">
        <f>VLOOKUP(F50,U2数据库!C:K,9,0)</f>
        <v>#VALUE!</v>
      </c>
      <c r="R50" s="18" t="e">
        <f>VLOOKUP(G50,U2数据库!L:M,2,0)</f>
        <v>#N/A</v>
      </c>
      <c r="S50" s="18"/>
    </row>
    <row r="51" spans="1:19" x14ac:dyDescent="0.25">
      <c r="A51" s="22"/>
      <c r="B51" s="55"/>
      <c r="C51" s="3"/>
      <c r="D51" s="3"/>
      <c r="E51" s="18" t="str">
        <f t="shared" si="1"/>
        <v/>
      </c>
      <c r="F51" s="18" t="e">
        <f t="shared" si="2"/>
        <v>#VALUE!</v>
      </c>
      <c r="G51" s="18" t="str">
        <f t="shared" si="1"/>
        <v/>
      </c>
      <c r="H51" s="18" t="e">
        <f>VLOOKUP(F51,U2数据库!C:K,3,0)</f>
        <v>#VALUE!</v>
      </c>
      <c r="I51" s="18" t="e">
        <f>VLOOKUP(F51,U2数据库!C:K,4,0)</f>
        <v>#VALUE!</v>
      </c>
      <c r="J51" s="19" t="e">
        <f>VLOOKUP(F51,U2数据库!C:K,5,0)*C51</f>
        <v>#VALUE!</v>
      </c>
      <c r="K51" s="18" t="e">
        <f>VLOOKUP(F51,U2数据库!C:K,6,0)</f>
        <v>#VALUE!</v>
      </c>
      <c r="L51" s="18" t="e">
        <f>VLOOKUP(F51,U2数据库!C:K,7,0)</f>
        <v>#VALUE!</v>
      </c>
      <c r="M51" s="18"/>
      <c r="N51" s="18" t="e">
        <f>VLOOKUP(F51,U2数据库!C:K,8,0)</f>
        <v>#VALUE!</v>
      </c>
      <c r="O51" s="18" t="e">
        <f t="shared" si="3"/>
        <v>#VALUE!</v>
      </c>
      <c r="P51" s="19">
        <f t="shared" si="4"/>
        <v>0</v>
      </c>
      <c r="Q51" s="18" t="e">
        <f>VLOOKUP(F51,U2数据库!C:K,9,0)</f>
        <v>#VALUE!</v>
      </c>
      <c r="R51" s="18" t="e">
        <f>VLOOKUP(G51,U2数据库!L:M,2,0)</f>
        <v>#N/A</v>
      </c>
      <c r="S51" s="18"/>
    </row>
    <row r="52" spans="1:19" x14ac:dyDescent="0.25">
      <c r="A52" s="22"/>
      <c r="B52" s="55"/>
      <c r="C52" s="3"/>
      <c r="D52" s="3"/>
      <c r="E52" s="18" t="str">
        <f t="shared" si="1"/>
        <v/>
      </c>
      <c r="F52" s="18" t="e">
        <f t="shared" si="2"/>
        <v>#VALUE!</v>
      </c>
      <c r="G52" s="18" t="str">
        <f t="shared" si="1"/>
        <v/>
      </c>
      <c r="H52" s="18" t="e">
        <f>VLOOKUP(F52,U2数据库!C:K,3,0)</f>
        <v>#VALUE!</v>
      </c>
      <c r="I52" s="18" t="e">
        <f>VLOOKUP(F52,U2数据库!C:K,4,0)</f>
        <v>#VALUE!</v>
      </c>
      <c r="J52" s="19" t="e">
        <f>VLOOKUP(F52,U2数据库!C:K,5,0)*C52</f>
        <v>#VALUE!</v>
      </c>
      <c r="K52" s="18" t="e">
        <f>VLOOKUP(F52,U2数据库!C:K,6,0)</f>
        <v>#VALUE!</v>
      </c>
      <c r="L52" s="18" t="e">
        <f>VLOOKUP(F52,U2数据库!C:K,7,0)</f>
        <v>#VALUE!</v>
      </c>
      <c r="M52" s="18"/>
      <c r="N52" s="18" t="e">
        <f>VLOOKUP(F52,U2数据库!C:K,8,0)</f>
        <v>#VALUE!</v>
      </c>
      <c r="O52" s="18" t="e">
        <f t="shared" si="3"/>
        <v>#VALUE!</v>
      </c>
      <c r="P52" s="19">
        <f t="shared" si="4"/>
        <v>0</v>
      </c>
      <c r="Q52" s="18" t="e">
        <f>VLOOKUP(F52,U2数据库!C:K,9,0)</f>
        <v>#VALUE!</v>
      </c>
      <c r="R52" s="18" t="e">
        <f>VLOOKUP(G52,U2数据库!L:M,2,0)</f>
        <v>#N/A</v>
      </c>
      <c r="S52" s="18"/>
    </row>
    <row r="53" spans="1:19" x14ac:dyDescent="0.25">
      <c r="A53" s="22"/>
      <c r="B53" s="55"/>
      <c r="C53" s="3"/>
      <c r="D53" s="3"/>
      <c r="E53" s="18" t="str">
        <f t="shared" si="1"/>
        <v/>
      </c>
      <c r="F53" s="18" t="e">
        <f t="shared" si="2"/>
        <v>#VALUE!</v>
      </c>
      <c r="G53" s="18" t="str">
        <f t="shared" si="1"/>
        <v/>
      </c>
      <c r="H53" s="18" t="e">
        <f>VLOOKUP(F53,U2数据库!C:K,3,0)</f>
        <v>#VALUE!</v>
      </c>
      <c r="I53" s="18" t="e">
        <f>VLOOKUP(F53,U2数据库!C:K,4,0)</f>
        <v>#VALUE!</v>
      </c>
      <c r="J53" s="19" t="e">
        <f>VLOOKUP(F53,U2数据库!C:K,5,0)*C53</f>
        <v>#VALUE!</v>
      </c>
      <c r="K53" s="18" t="e">
        <f>VLOOKUP(F53,U2数据库!C:K,6,0)</f>
        <v>#VALUE!</v>
      </c>
      <c r="L53" s="18" t="e">
        <f>VLOOKUP(F53,U2数据库!C:K,7,0)</f>
        <v>#VALUE!</v>
      </c>
      <c r="M53" s="18"/>
      <c r="N53" s="18" t="e">
        <f>VLOOKUP(F53,U2数据库!C:K,8,0)</f>
        <v>#VALUE!</v>
      </c>
      <c r="O53" s="18" t="e">
        <f t="shared" si="3"/>
        <v>#VALUE!</v>
      </c>
      <c r="P53" s="19">
        <f t="shared" si="4"/>
        <v>0</v>
      </c>
      <c r="Q53" s="18" t="e">
        <f>VLOOKUP(F53,U2数据库!C:K,9,0)</f>
        <v>#VALUE!</v>
      </c>
      <c r="R53" s="18" t="e">
        <f>VLOOKUP(G53,U2数据库!L:M,2,0)</f>
        <v>#N/A</v>
      </c>
      <c r="S53" s="18"/>
    </row>
    <row r="54" spans="1:19" x14ac:dyDescent="0.25">
      <c r="A54" s="22"/>
      <c r="B54" s="55"/>
      <c r="C54" s="3"/>
      <c r="D54" s="3"/>
      <c r="E54" s="18" t="str">
        <f t="shared" si="1"/>
        <v/>
      </c>
      <c r="F54" s="18" t="e">
        <f t="shared" si="2"/>
        <v>#VALUE!</v>
      </c>
      <c r="G54" s="18" t="str">
        <f t="shared" si="1"/>
        <v/>
      </c>
      <c r="H54" s="18" t="e">
        <f>VLOOKUP(F54,U2数据库!C:K,3,0)</f>
        <v>#VALUE!</v>
      </c>
      <c r="I54" s="18" t="e">
        <f>VLOOKUP(F54,U2数据库!C:K,4,0)</f>
        <v>#VALUE!</v>
      </c>
      <c r="J54" s="19" t="e">
        <f>VLOOKUP(F54,U2数据库!C:K,5,0)*C54</f>
        <v>#VALUE!</v>
      </c>
      <c r="K54" s="18" t="e">
        <f>VLOOKUP(F54,U2数据库!C:K,6,0)</f>
        <v>#VALUE!</v>
      </c>
      <c r="L54" s="18" t="e">
        <f>VLOOKUP(F54,U2数据库!C:K,7,0)</f>
        <v>#VALUE!</v>
      </c>
      <c r="M54" s="18"/>
      <c r="N54" s="18" t="e">
        <f>VLOOKUP(F54,U2数据库!C:K,8,0)</f>
        <v>#VALUE!</v>
      </c>
      <c r="O54" s="18" t="e">
        <f t="shared" si="3"/>
        <v>#VALUE!</v>
      </c>
      <c r="P54" s="19">
        <f t="shared" si="4"/>
        <v>0</v>
      </c>
      <c r="Q54" s="18" t="e">
        <f>VLOOKUP(F54,U2数据库!C:K,9,0)</f>
        <v>#VALUE!</v>
      </c>
      <c r="R54" s="18" t="e">
        <f>VLOOKUP(G54,U2数据库!L:M,2,0)</f>
        <v>#N/A</v>
      </c>
      <c r="S54" s="18"/>
    </row>
    <row r="55" spans="1:19" x14ac:dyDescent="0.25">
      <c r="A55" s="22"/>
      <c r="B55" s="55"/>
      <c r="C55" s="3"/>
      <c r="D55" s="3"/>
      <c r="E55" s="18" t="str">
        <f t="shared" si="1"/>
        <v/>
      </c>
      <c r="F55" s="18" t="e">
        <f t="shared" si="2"/>
        <v>#VALUE!</v>
      </c>
      <c r="G55" s="18" t="str">
        <f t="shared" si="1"/>
        <v/>
      </c>
      <c r="H55" s="18" t="e">
        <f>VLOOKUP(F55,U2数据库!C:K,3,0)</f>
        <v>#VALUE!</v>
      </c>
      <c r="I55" s="18" t="e">
        <f>VLOOKUP(F55,U2数据库!C:K,4,0)</f>
        <v>#VALUE!</v>
      </c>
      <c r="J55" s="19" t="e">
        <f>VLOOKUP(F55,U2数据库!C:K,5,0)*C55</f>
        <v>#VALUE!</v>
      </c>
      <c r="K55" s="18" t="e">
        <f>VLOOKUP(F55,U2数据库!C:K,6,0)</f>
        <v>#VALUE!</v>
      </c>
      <c r="L55" s="18" t="e">
        <f>VLOOKUP(F55,U2数据库!C:K,7,0)</f>
        <v>#VALUE!</v>
      </c>
      <c r="M55" s="18"/>
      <c r="N55" s="18" t="e">
        <f>VLOOKUP(F55,U2数据库!C:K,8,0)</f>
        <v>#VALUE!</v>
      </c>
      <c r="O55" s="18" t="e">
        <f t="shared" si="3"/>
        <v>#VALUE!</v>
      </c>
      <c r="P55" s="19">
        <f t="shared" si="4"/>
        <v>0</v>
      </c>
      <c r="Q55" s="18" t="e">
        <f>VLOOKUP(F55,U2数据库!C:K,9,0)</f>
        <v>#VALUE!</v>
      </c>
      <c r="R55" s="18" t="e">
        <f>VLOOKUP(G55,U2数据库!L:M,2,0)</f>
        <v>#N/A</v>
      </c>
      <c r="S55" s="18"/>
    </row>
    <row r="56" spans="1:19" x14ac:dyDescent="0.25">
      <c r="A56" s="22"/>
      <c r="B56" s="55"/>
      <c r="C56" s="3"/>
      <c r="D56" s="3"/>
      <c r="E56" s="18" t="str">
        <f t="shared" si="1"/>
        <v/>
      </c>
      <c r="F56" s="18" t="e">
        <f t="shared" si="2"/>
        <v>#VALUE!</v>
      </c>
      <c r="G56" s="18" t="str">
        <f t="shared" si="1"/>
        <v/>
      </c>
      <c r="H56" s="18" t="e">
        <f>VLOOKUP(F56,U2数据库!C:K,3,0)</f>
        <v>#VALUE!</v>
      </c>
      <c r="I56" s="18" t="e">
        <f>VLOOKUP(F56,U2数据库!C:K,4,0)</f>
        <v>#VALUE!</v>
      </c>
      <c r="J56" s="19" t="e">
        <f>VLOOKUP(F56,U2数据库!C:K,5,0)*C56</f>
        <v>#VALUE!</v>
      </c>
      <c r="K56" s="18" t="e">
        <f>VLOOKUP(F56,U2数据库!C:K,6,0)</f>
        <v>#VALUE!</v>
      </c>
      <c r="L56" s="18" t="e">
        <f>VLOOKUP(F56,U2数据库!C:K,7,0)</f>
        <v>#VALUE!</v>
      </c>
      <c r="M56" s="18"/>
      <c r="N56" s="18" t="e">
        <f>VLOOKUP(F56,U2数据库!C:K,8,0)</f>
        <v>#VALUE!</v>
      </c>
      <c r="O56" s="18" t="e">
        <f t="shared" si="3"/>
        <v>#VALUE!</v>
      </c>
      <c r="P56" s="19">
        <f t="shared" si="4"/>
        <v>0</v>
      </c>
      <c r="Q56" s="18" t="e">
        <f>VLOOKUP(F56,U2数据库!C:K,9,0)</f>
        <v>#VALUE!</v>
      </c>
      <c r="R56" s="18" t="e">
        <f>VLOOKUP(G56,U2数据库!L:M,2,0)</f>
        <v>#N/A</v>
      </c>
      <c r="S56" s="18"/>
    </row>
    <row r="57" spans="1:19" x14ac:dyDescent="0.25">
      <c r="A57" s="22"/>
      <c r="B57" s="55"/>
      <c r="C57" s="3"/>
      <c r="D57" s="3"/>
      <c r="E57" s="18" t="str">
        <f t="shared" si="1"/>
        <v/>
      </c>
      <c r="F57" s="18" t="e">
        <f t="shared" si="2"/>
        <v>#VALUE!</v>
      </c>
      <c r="G57" s="18" t="str">
        <f t="shared" si="1"/>
        <v/>
      </c>
      <c r="H57" s="18" t="e">
        <f>VLOOKUP(F57,U2数据库!C:K,3,0)</f>
        <v>#VALUE!</v>
      </c>
      <c r="I57" s="18" t="e">
        <f>VLOOKUP(F57,U2数据库!C:K,4,0)</f>
        <v>#VALUE!</v>
      </c>
      <c r="J57" s="19" t="e">
        <f>VLOOKUP(F57,U2数据库!C:K,5,0)*C57</f>
        <v>#VALUE!</v>
      </c>
      <c r="K57" s="18" t="e">
        <f>VLOOKUP(F57,U2数据库!C:K,6,0)</f>
        <v>#VALUE!</v>
      </c>
      <c r="L57" s="18" t="e">
        <f>VLOOKUP(F57,U2数据库!C:K,7,0)</f>
        <v>#VALUE!</v>
      </c>
      <c r="M57" s="18"/>
      <c r="N57" s="18" t="e">
        <f>VLOOKUP(F57,U2数据库!C:K,8,0)</f>
        <v>#VALUE!</v>
      </c>
      <c r="O57" s="18" t="e">
        <f t="shared" si="3"/>
        <v>#VALUE!</v>
      </c>
      <c r="P57" s="19">
        <f t="shared" si="4"/>
        <v>0</v>
      </c>
      <c r="Q57" s="18" t="e">
        <f>VLOOKUP(F57,U2数据库!C:K,9,0)</f>
        <v>#VALUE!</v>
      </c>
      <c r="R57" s="18" t="e">
        <f>VLOOKUP(G57,U2数据库!L:M,2,0)</f>
        <v>#N/A</v>
      </c>
      <c r="S57" s="18"/>
    </row>
    <row r="58" spans="1:19" x14ac:dyDescent="0.25">
      <c r="A58" s="22"/>
      <c r="B58" s="55"/>
      <c r="C58" s="3"/>
      <c r="D58" s="3"/>
      <c r="E58" s="18" t="str">
        <f t="shared" si="1"/>
        <v/>
      </c>
      <c r="F58" s="18" t="e">
        <f t="shared" si="2"/>
        <v>#VALUE!</v>
      </c>
      <c r="G58" s="18" t="str">
        <f t="shared" si="1"/>
        <v/>
      </c>
      <c r="H58" s="18" t="e">
        <f>VLOOKUP(F58,U2数据库!C:K,3,0)</f>
        <v>#VALUE!</v>
      </c>
      <c r="I58" s="18" t="e">
        <f>VLOOKUP(F58,U2数据库!C:K,4,0)</f>
        <v>#VALUE!</v>
      </c>
      <c r="J58" s="19" t="e">
        <f>VLOOKUP(F58,U2数据库!C:K,5,0)*C58</f>
        <v>#VALUE!</v>
      </c>
      <c r="K58" s="18" t="e">
        <f>VLOOKUP(F58,U2数据库!C:K,6,0)</f>
        <v>#VALUE!</v>
      </c>
      <c r="L58" s="18" t="e">
        <f>VLOOKUP(F58,U2数据库!C:K,7,0)</f>
        <v>#VALUE!</v>
      </c>
      <c r="M58" s="18"/>
      <c r="N58" s="18" t="e">
        <f>VLOOKUP(F58,U2数据库!C:K,8,0)</f>
        <v>#VALUE!</v>
      </c>
      <c r="O58" s="18" t="e">
        <f t="shared" si="3"/>
        <v>#VALUE!</v>
      </c>
      <c r="P58" s="19">
        <f t="shared" si="4"/>
        <v>0</v>
      </c>
      <c r="Q58" s="18" t="e">
        <f>VLOOKUP(F58,U2数据库!C:K,9,0)</f>
        <v>#VALUE!</v>
      </c>
      <c r="R58" s="18" t="e">
        <f>VLOOKUP(G58,U2数据库!L:M,2,0)</f>
        <v>#N/A</v>
      </c>
      <c r="S58" s="18"/>
    </row>
    <row r="59" spans="1:19" x14ac:dyDescent="0.25">
      <c r="A59" s="22"/>
      <c r="B59" s="55"/>
      <c r="C59" s="3"/>
      <c r="D59" s="3"/>
      <c r="E59" s="18" t="str">
        <f t="shared" si="1"/>
        <v/>
      </c>
      <c r="F59" s="18" t="e">
        <f t="shared" si="2"/>
        <v>#VALUE!</v>
      </c>
      <c r="G59" s="18" t="str">
        <f t="shared" si="1"/>
        <v/>
      </c>
      <c r="H59" s="18" t="e">
        <f>VLOOKUP(F59,U2数据库!C:K,3,0)</f>
        <v>#VALUE!</v>
      </c>
      <c r="I59" s="18" t="e">
        <f>VLOOKUP(F59,U2数据库!C:K,4,0)</f>
        <v>#VALUE!</v>
      </c>
      <c r="J59" s="19" t="e">
        <f>VLOOKUP(F59,U2数据库!C:K,5,0)*C59</f>
        <v>#VALUE!</v>
      </c>
      <c r="K59" s="18" t="e">
        <f>VLOOKUP(F59,U2数据库!C:K,6,0)</f>
        <v>#VALUE!</v>
      </c>
      <c r="L59" s="18" t="e">
        <f>VLOOKUP(F59,U2数据库!C:K,7,0)</f>
        <v>#VALUE!</v>
      </c>
      <c r="M59" s="18"/>
      <c r="N59" s="18" t="e">
        <f>VLOOKUP(F59,U2数据库!C:K,8,0)</f>
        <v>#VALUE!</v>
      </c>
      <c r="O59" s="18" t="e">
        <f t="shared" si="3"/>
        <v>#VALUE!</v>
      </c>
      <c r="P59" s="19">
        <f t="shared" si="4"/>
        <v>0</v>
      </c>
      <c r="Q59" s="18" t="e">
        <f>VLOOKUP(F59,U2数据库!C:K,9,0)</f>
        <v>#VALUE!</v>
      </c>
      <c r="R59" s="18" t="e">
        <f>VLOOKUP(G59,U2数据库!L:M,2,0)</f>
        <v>#N/A</v>
      </c>
      <c r="S59" s="18"/>
    </row>
    <row r="60" spans="1:19" x14ac:dyDescent="0.25">
      <c r="A60" s="22"/>
      <c r="B60" s="55"/>
      <c r="C60" s="3"/>
      <c r="D60" s="3"/>
      <c r="E60" s="18" t="str">
        <f t="shared" si="1"/>
        <v/>
      </c>
      <c r="F60" s="18" t="e">
        <f t="shared" si="2"/>
        <v>#VALUE!</v>
      </c>
      <c r="G60" s="18" t="str">
        <f t="shared" si="1"/>
        <v/>
      </c>
      <c r="H60" s="18" t="e">
        <f>VLOOKUP(F60,U2数据库!C:K,3,0)</f>
        <v>#VALUE!</v>
      </c>
      <c r="I60" s="18" t="e">
        <f>VLOOKUP(F60,U2数据库!C:K,4,0)</f>
        <v>#VALUE!</v>
      </c>
      <c r="J60" s="19" t="e">
        <f>VLOOKUP(F60,U2数据库!C:K,5,0)*C60</f>
        <v>#VALUE!</v>
      </c>
      <c r="K60" s="18" t="e">
        <f>VLOOKUP(F60,U2数据库!C:K,6,0)</f>
        <v>#VALUE!</v>
      </c>
      <c r="L60" s="18" t="e">
        <f>VLOOKUP(F60,U2数据库!C:K,7,0)</f>
        <v>#VALUE!</v>
      </c>
      <c r="M60" s="18"/>
      <c r="N60" s="18" t="e">
        <f>VLOOKUP(F60,U2数据库!C:K,8,0)</f>
        <v>#VALUE!</v>
      </c>
      <c r="O60" s="18" t="e">
        <f t="shared" si="3"/>
        <v>#VALUE!</v>
      </c>
      <c r="P60" s="19">
        <f t="shared" si="4"/>
        <v>0</v>
      </c>
      <c r="Q60" s="18" t="e">
        <f>VLOOKUP(F60,U2数据库!C:K,9,0)</f>
        <v>#VALUE!</v>
      </c>
      <c r="R60" s="18" t="e">
        <f>VLOOKUP(G60,U2数据库!L:M,2,0)</f>
        <v>#N/A</v>
      </c>
      <c r="S60" s="18"/>
    </row>
    <row r="61" spans="1:19" x14ac:dyDescent="0.25">
      <c r="A61" s="22"/>
      <c r="B61" s="55"/>
      <c r="C61" s="3"/>
      <c r="D61" s="3"/>
      <c r="E61" s="18" t="str">
        <f t="shared" si="1"/>
        <v/>
      </c>
      <c r="F61" s="18" t="e">
        <f t="shared" si="2"/>
        <v>#VALUE!</v>
      </c>
      <c r="G61" s="18" t="str">
        <f t="shared" si="1"/>
        <v/>
      </c>
      <c r="H61" s="18" t="e">
        <f>VLOOKUP(F61,U2数据库!C:K,3,0)</f>
        <v>#VALUE!</v>
      </c>
      <c r="I61" s="18" t="e">
        <f>VLOOKUP(F61,U2数据库!C:K,4,0)</f>
        <v>#VALUE!</v>
      </c>
      <c r="J61" s="19" t="e">
        <f>VLOOKUP(F61,U2数据库!C:K,5,0)*C61</f>
        <v>#VALUE!</v>
      </c>
      <c r="K61" s="18" t="e">
        <f>VLOOKUP(F61,U2数据库!C:K,6,0)</f>
        <v>#VALUE!</v>
      </c>
      <c r="L61" s="18" t="e">
        <f>VLOOKUP(F61,U2数据库!C:K,7,0)</f>
        <v>#VALUE!</v>
      </c>
      <c r="M61" s="18"/>
      <c r="N61" s="18" t="e">
        <f>VLOOKUP(F61,U2数据库!C:K,8,0)</f>
        <v>#VALUE!</v>
      </c>
      <c r="O61" s="18" t="e">
        <f t="shared" si="3"/>
        <v>#VALUE!</v>
      </c>
      <c r="P61" s="19">
        <f t="shared" si="4"/>
        <v>0</v>
      </c>
      <c r="Q61" s="18" t="e">
        <f>VLOOKUP(F61,U2数据库!C:K,9,0)</f>
        <v>#VALUE!</v>
      </c>
      <c r="R61" s="18" t="e">
        <f>VLOOKUP(G61,U2数据库!L:M,2,0)</f>
        <v>#N/A</v>
      </c>
      <c r="S61" s="18"/>
    </row>
    <row r="62" spans="1:19" x14ac:dyDescent="0.25">
      <c r="A62" s="22"/>
      <c r="B62" s="55"/>
      <c r="C62" s="3"/>
      <c r="D62" s="3"/>
      <c r="E62" s="18" t="str">
        <f t="shared" si="1"/>
        <v/>
      </c>
      <c r="F62" s="18" t="e">
        <f t="shared" si="2"/>
        <v>#VALUE!</v>
      </c>
      <c r="G62" s="18" t="str">
        <f t="shared" si="1"/>
        <v/>
      </c>
      <c r="H62" s="18" t="e">
        <f>VLOOKUP(F62,U2数据库!C:K,3,0)</f>
        <v>#VALUE!</v>
      </c>
      <c r="I62" s="18" t="e">
        <f>VLOOKUP(F62,U2数据库!C:K,4,0)</f>
        <v>#VALUE!</v>
      </c>
      <c r="J62" s="19" t="e">
        <f>VLOOKUP(F62,U2数据库!C:K,5,0)*C62</f>
        <v>#VALUE!</v>
      </c>
      <c r="K62" s="18" t="e">
        <f>VLOOKUP(F62,U2数据库!C:K,6,0)</f>
        <v>#VALUE!</v>
      </c>
      <c r="L62" s="18" t="e">
        <f>VLOOKUP(F62,U2数据库!C:K,7,0)</f>
        <v>#VALUE!</v>
      </c>
      <c r="M62" s="18"/>
      <c r="N62" s="18" t="e">
        <f>VLOOKUP(F62,U2数据库!C:K,8,0)</f>
        <v>#VALUE!</v>
      </c>
      <c r="O62" s="18" t="e">
        <f t="shared" si="3"/>
        <v>#VALUE!</v>
      </c>
      <c r="P62" s="19">
        <f t="shared" si="4"/>
        <v>0</v>
      </c>
      <c r="Q62" s="18" t="e">
        <f>VLOOKUP(F62,U2数据库!C:K,9,0)</f>
        <v>#VALUE!</v>
      </c>
      <c r="R62" s="18" t="e">
        <f>VLOOKUP(G62,U2数据库!L:M,2,0)</f>
        <v>#N/A</v>
      </c>
      <c r="S62" s="18"/>
    </row>
    <row r="63" spans="1:19" x14ac:dyDescent="0.25">
      <c r="A63" s="22"/>
      <c r="B63" s="55"/>
      <c r="C63" s="3"/>
      <c r="D63" s="3"/>
      <c r="E63" s="18" t="str">
        <f t="shared" si="1"/>
        <v/>
      </c>
      <c r="F63" s="18" t="e">
        <f t="shared" si="2"/>
        <v>#VALUE!</v>
      </c>
      <c r="G63" s="18" t="str">
        <f t="shared" si="1"/>
        <v/>
      </c>
      <c r="H63" s="18" t="e">
        <f>VLOOKUP(F63,U2数据库!C:K,3,0)</f>
        <v>#VALUE!</v>
      </c>
      <c r="I63" s="18" t="e">
        <f>VLOOKUP(F63,U2数据库!C:K,4,0)</f>
        <v>#VALUE!</v>
      </c>
      <c r="J63" s="19" t="e">
        <f>VLOOKUP(F63,U2数据库!C:K,5,0)*C63</f>
        <v>#VALUE!</v>
      </c>
      <c r="K63" s="18" t="e">
        <f>VLOOKUP(F63,U2数据库!C:K,6,0)</f>
        <v>#VALUE!</v>
      </c>
      <c r="L63" s="18" t="e">
        <f>VLOOKUP(F63,U2数据库!C:K,7,0)</f>
        <v>#VALUE!</v>
      </c>
      <c r="M63" s="18"/>
      <c r="N63" s="18" t="e">
        <f>VLOOKUP(F63,U2数据库!C:K,8,0)</f>
        <v>#VALUE!</v>
      </c>
      <c r="O63" s="18" t="e">
        <f t="shared" si="3"/>
        <v>#VALUE!</v>
      </c>
      <c r="P63" s="19">
        <f t="shared" si="4"/>
        <v>0</v>
      </c>
      <c r="Q63" s="18" t="e">
        <f>VLOOKUP(F63,U2数据库!C:K,9,0)</f>
        <v>#VALUE!</v>
      </c>
      <c r="R63" s="18" t="e">
        <f>VLOOKUP(G63,U2数据库!L:M,2,0)</f>
        <v>#N/A</v>
      </c>
      <c r="S63" s="18"/>
    </row>
    <row r="64" spans="1:19" x14ac:dyDescent="0.25">
      <c r="A64" s="22"/>
      <c r="B64" s="55"/>
      <c r="C64" s="3"/>
      <c r="D64" s="3"/>
      <c r="E64" s="18" t="str">
        <f t="shared" si="1"/>
        <v/>
      </c>
      <c r="F64" s="18" t="e">
        <f t="shared" si="2"/>
        <v>#VALUE!</v>
      </c>
      <c r="G64" s="18" t="str">
        <f t="shared" si="1"/>
        <v/>
      </c>
      <c r="H64" s="18" t="e">
        <f>VLOOKUP(F64,U2数据库!C:K,3,0)</f>
        <v>#VALUE!</v>
      </c>
      <c r="I64" s="18" t="e">
        <f>VLOOKUP(F64,U2数据库!C:K,4,0)</f>
        <v>#VALUE!</v>
      </c>
      <c r="J64" s="19" t="e">
        <f>VLOOKUP(F64,U2数据库!C:K,5,0)*C64</f>
        <v>#VALUE!</v>
      </c>
      <c r="K64" s="18" t="e">
        <f>VLOOKUP(F64,U2数据库!C:K,6,0)</f>
        <v>#VALUE!</v>
      </c>
      <c r="L64" s="18" t="e">
        <f>VLOOKUP(F64,U2数据库!C:K,7,0)</f>
        <v>#VALUE!</v>
      </c>
      <c r="M64" s="18"/>
      <c r="N64" s="18" t="e">
        <f>VLOOKUP(F64,U2数据库!C:K,8,0)</f>
        <v>#VALUE!</v>
      </c>
      <c r="O64" s="18" t="e">
        <f t="shared" si="3"/>
        <v>#VALUE!</v>
      </c>
      <c r="P64" s="19">
        <f t="shared" si="4"/>
        <v>0</v>
      </c>
      <c r="Q64" s="18" t="e">
        <f>VLOOKUP(F64,U2数据库!C:K,9,0)</f>
        <v>#VALUE!</v>
      </c>
      <c r="R64" s="18" t="e">
        <f>VLOOKUP(G64,U2数据库!L:M,2,0)</f>
        <v>#N/A</v>
      </c>
      <c r="S64" s="18"/>
    </row>
    <row r="65" spans="1:19" x14ac:dyDescent="0.25">
      <c r="A65" s="22"/>
      <c r="B65" s="55"/>
      <c r="C65" s="3"/>
      <c r="D65" s="3"/>
      <c r="E65" s="18" t="str">
        <f t="shared" si="1"/>
        <v/>
      </c>
      <c r="F65" s="18" t="e">
        <f t="shared" si="2"/>
        <v>#VALUE!</v>
      </c>
      <c r="G65" s="18" t="str">
        <f t="shared" si="1"/>
        <v/>
      </c>
      <c r="H65" s="18" t="e">
        <f>VLOOKUP(F65,U2数据库!C:K,3,0)</f>
        <v>#VALUE!</v>
      </c>
      <c r="I65" s="18" t="e">
        <f>VLOOKUP(F65,U2数据库!C:K,4,0)</f>
        <v>#VALUE!</v>
      </c>
      <c r="J65" s="19" t="e">
        <f>VLOOKUP(F65,U2数据库!C:K,5,0)*C65</f>
        <v>#VALUE!</v>
      </c>
      <c r="K65" s="18" t="e">
        <f>VLOOKUP(F65,U2数据库!C:K,6,0)</f>
        <v>#VALUE!</v>
      </c>
      <c r="L65" s="18" t="e">
        <f>VLOOKUP(F65,U2数据库!C:K,7,0)</f>
        <v>#VALUE!</v>
      </c>
      <c r="M65" s="18"/>
      <c r="N65" s="18" t="e">
        <f>VLOOKUP(F65,U2数据库!C:K,8,0)</f>
        <v>#VALUE!</v>
      </c>
      <c r="O65" s="18" t="e">
        <f t="shared" si="3"/>
        <v>#VALUE!</v>
      </c>
      <c r="P65" s="19">
        <f t="shared" si="4"/>
        <v>0</v>
      </c>
      <c r="Q65" s="18" t="e">
        <f>VLOOKUP(F65,U2数据库!C:K,9,0)</f>
        <v>#VALUE!</v>
      </c>
      <c r="R65" s="18" t="e">
        <f>VLOOKUP(G65,U2数据库!L:M,2,0)</f>
        <v>#N/A</v>
      </c>
      <c r="S65" s="18"/>
    </row>
    <row r="66" spans="1:19" x14ac:dyDescent="0.25">
      <c r="A66" s="22"/>
      <c r="B66" s="55"/>
      <c r="C66" s="3"/>
      <c r="D66" s="3"/>
      <c r="E66" s="18" t="str">
        <f t="shared" si="1"/>
        <v/>
      </c>
      <c r="F66" s="18" t="e">
        <f t="shared" si="2"/>
        <v>#VALUE!</v>
      </c>
      <c r="G66" s="18" t="str">
        <f t="shared" si="1"/>
        <v/>
      </c>
      <c r="H66" s="18" t="e">
        <f>VLOOKUP(F66,U2数据库!C:K,3,0)</f>
        <v>#VALUE!</v>
      </c>
      <c r="I66" s="18" t="e">
        <f>VLOOKUP(F66,U2数据库!C:K,4,0)</f>
        <v>#VALUE!</v>
      </c>
      <c r="J66" s="19" t="e">
        <f>VLOOKUP(F66,U2数据库!C:K,5,0)*C66</f>
        <v>#VALUE!</v>
      </c>
      <c r="K66" s="18" t="e">
        <f>VLOOKUP(F66,U2数据库!C:K,6,0)</f>
        <v>#VALUE!</v>
      </c>
      <c r="L66" s="18" t="e">
        <f>VLOOKUP(F66,U2数据库!C:K,7,0)</f>
        <v>#VALUE!</v>
      </c>
      <c r="M66" s="18"/>
      <c r="N66" s="18" t="e">
        <f>VLOOKUP(F66,U2数据库!C:K,8,0)</f>
        <v>#VALUE!</v>
      </c>
      <c r="O66" s="18" t="e">
        <f t="shared" si="3"/>
        <v>#VALUE!</v>
      </c>
      <c r="P66" s="19">
        <f t="shared" si="4"/>
        <v>0</v>
      </c>
      <c r="Q66" s="18" t="e">
        <f>VLOOKUP(F66,U2数据库!C:K,9,0)</f>
        <v>#VALUE!</v>
      </c>
      <c r="R66" s="18" t="e">
        <f>VLOOKUP(G66,U2数据库!L:M,2,0)</f>
        <v>#N/A</v>
      </c>
      <c r="S66" s="18"/>
    </row>
    <row r="67" spans="1:19" x14ac:dyDescent="0.25">
      <c r="A67" s="22"/>
      <c r="B67" s="55"/>
      <c r="C67" s="3"/>
      <c r="D67" s="3"/>
      <c r="E67" s="18" t="str">
        <f t="shared" ref="E67:G100" si="5">TRIM(MID(SUBSTITUTE($B67,"-",REPT(" ",99)),COLUMN(B67)*99-98,99))</f>
        <v/>
      </c>
      <c r="F67" s="18" t="e">
        <f t="shared" ref="F67:F100" si="6">VALUE(TRIM(MID(SUBSTITUTE($B67,"-",REPT(" ",99)),COLUMN(C67)*99-98,99)))</f>
        <v>#VALUE!</v>
      </c>
      <c r="G67" s="18" t="str">
        <f t="shared" si="5"/>
        <v/>
      </c>
      <c r="H67" s="18" t="e">
        <f>VLOOKUP(F67,U2数据库!C:K,3,0)</f>
        <v>#VALUE!</v>
      </c>
      <c r="I67" s="18" t="e">
        <f>VLOOKUP(F67,U2数据库!C:K,4,0)</f>
        <v>#VALUE!</v>
      </c>
      <c r="J67" s="19" t="e">
        <f>VLOOKUP(F67,U2数据库!C:K,5,0)*C67</f>
        <v>#VALUE!</v>
      </c>
      <c r="K67" s="18" t="e">
        <f>VLOOKUP(F67,U2数据库!C:K,6,0)</f>
        <v>#VALUE!</v>
      </c>
      <c r="L67" s="18" t="e">
        <f>VLOOKUP(F67,U2数据库!C:K,7,0)</f>
        <v>#VALUE!</v>
      </c>
      <c r="M67" s="18"/>
      <c r="N67" s="18" t="e">
        <f>VLOOKUP(F67,U2数据库!C:K,8,0)</f>
        <v>#VALUE!</v>
      </c>
      <c r="O67" s="18" t="e">
        <f t="shared" ref="O67:O100" si="7">"A1"&amp;"-"&amp;F67&amp;"-"&amp;G67</f>
        <v>#VALUE!</v>
      </c>
      <c r="P67" s="19">
        <f t="shared" ref="P67:P100" si="8">C67</f>
        <v>0</v>
      </c>
      <c r="Q67" s="18" t="e">
        <f>VLOOKUP(F67,U2数据库!C:K,9,0)</f>
        <v>#VALUE!</v>
      </c>
      <c r="R67" s="18" t="e">
        <f>VLOOKUP(G67,U2数据库!L:M,2,0)</f>
        <v>#N/A</v>
      </c>
      <c r="S67" s="18"/>
    </row>
    <row r="68" spans="1:19" x14ac:dyDescent="0.25">
      <c r="A68" s="22"/>
      <c r="B68" s="55"/>
      <c r="C68" s="3"/>
      <c r="D68" s="3"/>
      <c r="E68" s="18" t="str">
        <f t="shared" si="5"/>
        <v/>
      </c>
      <c r="F68" s="18" t="e">
        <f t="shared" si="6"/>
        <v>#VALUE!</v>
      </c>
      <c r="G68" s="18" t="str">
        <f t="shared" si="5"/>
        <v/>
      </c>
      <c r="H68" s="18" t="e">
        <f>VLOOKUP(F68,U2数据库!C:K,3,0)</f>
        <v>#VALUE!</v>
      </c>
      <c r="I68" s="18" t="e">
        <f>VLOOKUP(F68,U2数据库!C:K,4,0)</f>
        <v>#VALUE!</v>
      </c>
      <c r="J68" s="19" t="e">
        <f>VLOOKUP(F68,U2数据库!C:K,5,0)*C68</f>
        <v>#VALUE!</v>
      </c>
      <c r="K68" s="18" t="e">
        <f>VLOOKUP(F68,U2数据库!C:K,6,0)</f>
        <v>#VALUE!</v>
      </c>
      <c r="L68" s="18" t="e">
        <f>VLOOKUP(F68,U2数据库!C:K,7,0)</f>
        <v>#VALUE!</v>
      </c>
      <c r="M68" s="18"/>
      <c r="N68" s="18" t="e">
        <f>VLOOKUP(F68,U2数据库!C:K,8,0)</f>
        <v>#VALUE!</v>
      </c>
      <c r="O68" s="18" t="e">
        <f t="shared" si="7"/>
        <v>#VALUE!</v>
      </c>
      <c r="P68" s="19">
        <f t="shared" si="8"/>
        <v>0</v>
      </c>
      <c r="Q68" s="18" t="e">
        <f>VLOOKUP(F68,U2数据库!C:K,9,0)</f>
        <v>#VALUE!</v>
      </c>
      <c r="R68" s="18" t="e">
        <f>VLOOKUP(G68,U2数据库!L:M,2,0)</f>
        <v>#N/A</v>
      </c>
      <c r="S68" s="18"/>
    </row>
    <row r="69" spans="1:19" x14ac:dyDescent="0.25">
      <c r="A69" s="22"/>
      <c r="B69" s="55"/>
      <c r="C69" s="3"/>
      <c r="D69" s="3"/>
      <c r="E69" s="18" t="str">
        <f t="shared" si="5"/>
        <v/>
      </c>
      <c r="F69" s="18" t="e">
        <f t="shared" si="6"/>
        <v>#VALUE!</v>
      </c>
      <c r="G69" s="18" t="str">
        <f t="shared" si="5"/>
        <v/>
      </c>
      <c r="H69" s="18" t="e">
        <f>VLOOKUP(F69,U2数据库!C:K,3,0)</f>
        <v>#VALUE!</v>
      </c>
      <c r="I69" s="18" t="e">
        <f>VLOOKUP(F69,U2数据库!C:K,4,0)</f>
        <v>#VALUE!</v>
      </c>
      <c r="J69" s="19" t="e">
        <f>VLOOKUP(F69,U2数据库!C:K,5,0)*C69</f>
        <v>#VALUE!</v>
      </c>
      <c r="K69" s="18" t="e">
        <f>VLOOKUP(F69,U2数据库!C:K,6,0)</f>
        <v>#VALUE!</v>
      </c>
      <c r="L69" s="18" t="e">
        <f>VLOOKUP(F69,U2数据库!C:K,7,0)</f>
        <v>#VALUE!</v>
      </c>
      <c r="M69" s="18"/>
      <c r="N69" s="18" t="e">
        <f>VLOOKUP(F69,U2数据库!C:K,8,0)</f>
        <v>#VALUE!</v>
      </c>
      <c r="O69" s="18" t="e">
        <f t="shared" si="7"/>
        <v>#VALUE!</v>
      </c>
      <c r="P69" s="19">
        <f t="shared" si="8"/>
        <v>0</v>
      </c>
      <c r="Q69" s="18" t="e">
        <f>VLOOKUP(F69,U2数据库!C:K,9,0)</f>
        <v>#VALUE!</v>
      </c>
      <c r="R69" s="18" t="e">
        <f>VLOOKUP(G69,U2数据库!L:M,2,0)</f>
        <v>#N/A</v>
      </c>
      <c r="S69" s="18"/>
    </row>
    <row r="70" spans="1:19" x14ac:dyDescent="0.25">
      <c r="A70" s="22"/>
      <c r="B70" s="55"/>
      <c r="C70" s="3"/>
      <c r="D70" s="3"/>
      <c r="E70" s="18" t="str">
        <f t="shared" si="5"/>
        <v/>
      </c>
      <c r="F70" s="18" t="e">
        <f t="shared" si="6"/>
        <v>#VALUE!</v>
      </c>
      <c r="G70" s="18" t="str">
        <f t="shared" si="5"/>
        <v/>
      </c>
      <c r="H70" s="18" t="e">
        <f>VLOOKUP(F70,U2数据库!C:K,3,0)</f>
        <v>#VALUE!</v>
      </c>
      <c r="I70" s="18" t="e">
        <f>VLOOKUP(F70,U2数据库!C:K,4,0)</f>
        <v>#VALUE!</v>
      </c>
      <c r="J70" s="19" t="e">
        <f>VLOOKUP(F70,U2数据库!C:K,5,0)*C70</f>
        <v>#VALUE!</v>
      </c>
      <c r="K70" s="18" t="e">
        <f>VLOOKUP(F70,U2数据库!C:K,6,0)</f>
        <v>#VALUE!</v>
      </c>
      <c r="L70" s="18" t="e">
        <f>VLOOKUP(F70,U2数据库!C:K,7,0)</f>
        <v>#VALUE!</v>
      </c>
      <c r="M70" s="18"/>
      <c r="N70" s="18" t="e">
        <f>VLOOKUP(F70,U2数据库!C:K,8,0)</f>
        <v>#VALUE!</v>
      </c>
      <c r="O70" s="18" t="e">
        <f t="shared" si="7"/>
        <v>#VALUE!</v>
      </c>
      <c r="P70" s="19">
        <f t="shared" si="8"/>
        <v>0</v>
      </c>
      <c r="Q70" s="18" t="e">
        <f>VLOOKUP(F70,U2数据库!C:K,9,0)</f>
        <v>#VALUE!</v>
      </c>
      <c r="R70" s="18" t="e">
        <f>VLOOKUP(G70,U2数据库!L:M,2,0)</f>
        <v>#N/A</v>
      </c>
      <c r="S70" s="18"/>
    </row>
    <row r="71" spans="1:19" x14ac:dyDescent="0.25">
      <c r="A71" s="22"/>
      <c r="B71" s="55"/>
      <c r="C71" s="3"/>
      <c r="D71" s="3"/>
      <c r="E71" s="18" t="str">
        <f t="shared" si="5"/>
        <v/>
      </c>
      <c r="F71" s="18" t="e">
        <f t="shared" si="6"/>
        <v>#VALUE!</v>
      </c>
      <c r="G71" s="18" t="str">
        <f t="shared" si="5"/>
        <v/>
      </c>
      <c r="H71" s="18" t="e">
        <f>VLOOKUP(F71,U2数据库!C:K,3,0)</f>
        <v>#VALUE!</v>
      </c>
      <c r="I71" s="18" t="e">
        <f>VLOOKUP(F71,U2数据库!C:K,4,0)</f>
        <v>#VALUE!</v>
      </c>
      <c r="J71" s="19" t="e">
        <f>VLOOKUP(F71,U2数据库!C:K,5,0)*C71</f>
        <v>#VALUE!</v>
      </c>
      <c r="K71" s="18" t="e">
        <f>VLOOKUP(F71,U2数据库!C:K,6,0)</f>
        <v>#VALUE!</v>
      </c>
      <c r="L71" s="18" t="e">
        <f>VLOOKUP(F71,U2数据库!C:K,7,0)</f>
        <v>#VALUE!</v>
      </c>
      <c r="M71" s="18"/>
      <c r="N71" s="18" t="e">
        <f>VLOOKUP(F71,U2数据库!C:K,8,0)</f>
        <v>#VALUE!</v>
      </c>
      <c r="O71" s="18" t="e">
        <f t="shared" si="7"/>
        <v>#VALUE!</v>
      </c>
      <c r="P71" s="19">
        <f t="shared" si="8"/>
        <v>0</v>
      </c>
      <c r="Q71" s="18" t="e">
        <f>VLOOKUP(F71,U2数据库!C:K,9,0)</f>
        <v>#VALUE!</v>
      </c>
      <c r="R71" s="18" t="e">
        <f>VLOOKUP(G71,U2数据库!L:M,2,0)</f>
        <v>#N/A</v>
      </c>
      <c r="S71" s="18"/>
    </row>
    <row r="72" spans="1:19" x14ac:dyDescent="0.25">
      <c r="A72" s="22"/>
      <c r="B72" s="55"/>
      <c r="C72" s="3"/>
      <c r="D72" s="3"/>
      <c r="E72" s="18" t="str">
        <f t="shared" si="5"/>
        <v/>
      </c>
      <c r="F72" s="18" t="e">
        <f t="shared" si="6"/>
        <v>#VALUE!</v>
      </c>
      <c r="G72" s="18" t="str">
        <f t="shared" si="5"/>
        <v/>
      </c>
      <c r="H72" s="18" t="e">
        <f>VLOOKUP(F72,U2数据库!C:K,3,0)</f>
        <v>#VALUE!</v>
      </c>
      <c r="I72" s="18" t="e">
        <f>VLOOKUP(F72,U2数据库!C:K,4,0)</f>
        <v>#VALUE!</v>
      </c>
      <c r="J72" s="19" t="e">
        <f>VLOOKUP(F72,U2数据库!C:K,5,0)*C72</f>
        <v>#VALUE!</v>
      </c>
      <c r="K72" s="18" t="e">
        <f>VLOOKUP(F72,U2数据库!C:K,6,0)</f>
        <v>#VALUE!</v>
      </c>
      <c r="L72" s="18" t="e">
        <f>VLOOKUP(F72,U2数据库!C:K,7,0)</f>
        <v>#VALUE!</v>
      </c>
      <c r="M72" s="18"/>
      <c r="N72" s="18" t="e">
        <f>VLOOKUP(F72,U2数据库!C:K,8,0)</f>
        <v>#VALUE!</v>
      </c>
      <c r="O72" s="18" t="e">
        <f t="shared" si="7"/>
        <v>#VALUE!</v>
      </c>
      <c r="P72" s="19">
        <f t="shared" si="8"/>
        <v>0</v>
      </c>
      <c r="Q72" s="18" t="e">
        <f>VLOOKUP(F72,U2数据库!C:K,9,0)</f>
        <v>#VALUE!</v>
      </c>
      <c r="R72" s="18" t="e">
        <f>VLOOKUP(G72,U2数据库!L:M,2,0)</f>
        <v>#N/A</v>
      </c>
      <c r="S72" s="18"/>
    </row>
    <row r="73" spans="1:19" x14ac:dyDescent="0.25">
      <c r="A73" s="22"/>
      <c r="B73" s="55"/>
      <c r="C73" s="3"/>
      <c r="D73" s="3"/>
      <c r="E73" s="18" t="str">
        <f t="shared" si="5"/>
        <v/>
      </c>
      <c r="F73" s="18" t="e">
        <f t="shared" si="6"/>
        <v>#VALUE!</v>
      </c>
      <c r="G73" s="18" t="str">
        <f t="shared" si="5"/>
        <v/>
      </c>
      <c r="H73" s="18" t="e">
        <f>VLOOKUP(F73,U2数据库!C:K,3,0)</f>
        <v>#VALUE!</v>
      </c>
      <c r="I73" s="18" t="e">
        <f>VLOOKUP(F73,U2数据库!C:K,4,0)</f>
        <v>#VALUE!</v>
      </c>
      <c r="J73" s="19" t="e">
        <f>VLOOKUP(F73,U2数据库!C:K,5,0)*C73</f>
        <v>#VALUE!</v>
      </c>
      <c r="K73" s="18" t="e">
        <f>VLOOKUP(F73,U2数据库!C:K,6,0)</f>
        <v>#VALUE!</v>
      </c>
      <c r="L73" s="18" t="e">
        <f>VLOOKUP(F73,U2数据库!C:K,7,0)</f>
        <v>#VALUE!</v>
      </c>
      <c r="M73" s="18"/>
      <c r="N73" s="18" t="e">
        <f>VLOOKUP(F73,U2数据库!C:K,8,0)</f>
        <v>#VALUE!</v>
      </c>
      <c r="O73" s="18" t="e">
        <f t="shared" si="7"/>
        <v>#VALUE!</v>
      </c>
      <c r="P73" s="19">
        <f t="shared" si="8"/>
        <v>0</v>
      </c>
      <c r="Q73" s="18" t="e">
        <f>VLOOKUP(F73,U2数据库!C:K,9,0)</f>
        <v>#VALUE!</v>
      </c>
      <c r="R73" s="18" t="e">
        <f>VLOOKUP(G73,U2数据库!L:M,2,0)</f>
        <v>#N/A</v>
      </c>
      <c r="S73" s="18"/>
    </row>
    <row r="74" spans="1:19" x14ac:dyDescent="0.25">
      <c r="A74" s="22"/>
      <c r="B74" s="55"/>
      <c r="C74" s="3"/>
      <c r="D74" s="3"/>
      <c r="E74" s="18" t="str">
        <f t="shared" si="5"/>
        <v/>
      </c>
      <c r="F74" s="18" t="e">
        <f t="shared" si="6"/>
        <v>#VALUE!</v>
      </c>
      <c r="G74" s="18" t="str">
        <f t="shared" si="5"/>
        <v/>
      </c>
      <c r="H74" s="18" t="e">
        <f>VLOOKUP(F74,U2数据库!C:K,3,0)</f>
        <v>#VALUE!</v>
      </c>
      <c r="I74" s="18" t="e">
        <f>VLOOKUP(F74,U2数据库!C:K,4,0)</f>
        <v>#VALUE!</v>
      </c>
      <c r="J74" s="19" t="e">
        <f>VLOOKUP(F74,U2数据库!C:K,5,0)*C74</f>
        <v>#VALUE!</v>
      </c>
      <c r="K74" s="18" t="e">
        <f>VLOOKUP(F74,U2数据库!C:K,6,0)</f>
        <v>#VALUE!</v>
      </c>
      <c r="L74" s="18" t="e">
        <f>VLOOKUP(F74,U2数据库!C:K,7,0)</f>
        <v>#VALUE!</v>
      </c>
      <c r="M74" s="18"/>
      <c r="N74" s="18" t="e">
        <f>VLOOKUP(F74,U2数据库!C:K,8,0)</f>
        <v>#VALUE!</v>
      </c>
      <c r="O74" s="18" t="e">
        <f t="shared" si="7"/>
        <v>#VALUE!</v>
      </c>
      <c r="P74" s="19">
        <f t="shared" si="8"/>
        <v>0</v>
      </c>
      <c r="Q74" s="18" t="e">
        <f>VLOOKUP(F74,U2数据库!C:K,9,0)</f>
        <v>#VALUE!</v>
      </c>
      <c r="R74" s="18" t="e">
        <f>VLOOKUP(G74,U2数据库!L:M,2,0)</f>
        <v>#N/A</v>
      </c>
      <c r="S74" s="18"/>
    </row>
    <row r="75" spans="1:19" x14ac:dyDescent="0.25">
      <c r="A75" s="22"/>
      <c r="B75" s="55"/>
      <c r="C75" s="3"/>
      <c r="D75" s="3"/>
      <c r="E75" s="18" t="str">
        <f t="shared" si="5"/>
        <v/>
      </c>
      <c r="F75" s="18" t="e">
        <f t="shared" si="6"/>
        <v>#VALUE!</v>
      </c>
      <c r="G75" s="18" t="str">
        <f t="shared" si="5"/>
        <v/>
      </c>
      <c r="H75" s="18" t="e">
        <f>VLOOKUP(F75,U2数据库!C:K,3,0)</f>
        <v>#VALUE!</v>
      </c>
      <c r="I75" s="18" t="e">
        <f>VLOOKUP(F75,U2数据库!C:K,4,0)</f>
        <v>#VALUE!</v>
      </c>
      <c r="J75" s="19" t="e">
        <f>VLOOKUP(F75,U2数据库!C:K,5,0)*C75</f>
        <v>#VALUE!</v>
      </c>
      <c r="K75" s="18" t="e">
        <f>VLOOKUP(F75,U2数据库!C:K,6,0)</f>
        <v>#VALUE!</v>
      </c>
      <c r="L75" s="18" t="e">
        <f>VLOOKUP(F75,U2数据库!C:K,7,0)</f>
        <v>#VALUE!</v>
      </c>
      <c r="M75" s="18"/>
      <c r="N75" s="18" t="e">
        <f>VLOOKUP(F75,U2数据库!C:K,8,0)</f>
        <v>#VALUE!</v>
      </c>
      <c r="O75" s="18" t="e">
        <f t="shared" si="7"/>
        <v>#VALUE!</v>
      </c>
      <c r="P75" s="19">
        <f t="shared" si="8"/>
        <v>0</v>
      </c>
      <c r="Q75" s="18" t="e">
        <f>VLOOKUP(F75,U2数据库!C:K,9,0)</f>
        <v>#VALUE!</v>
      </c>
      <c r="R75" s="18" t="e">
        <f>VLOOKUP(G75,U2数据库!L:M,2,0)</f>
        <v>#N/A</v>
      </c>
      <c r="S75" s="18"/>
    </row>
    <row r="76" spans="1:19" x14ac:dyDescent="0.25">
      <c r="A76" s="22"/>
      <c r="B76" s="55"/>
      <c r="C76" s="3"/>
      <c r="D76" s="3"/>
      <c r="E76" s="18" t="str">
        <f t="shared" si="5"/>
        <v/>
      </c>
      <c r="F76" s="18" t="e">
        <f t="shared" si="6"/>
        <v>#VALUE!</v>
      </c>
      <c r="G76" s="18" t="str">
        <f t="shared" si="5"/>
        <v/>
      </c>
      <c r="H76" s="18" t="e">
        <f>VLOOKUP(F76,U2数据库!C:K,3,0)</f>
        <v>#VALUE!</v>
      </c>
      <c r="I76" s="18" t="e">
        <f>VLOOKUP(F76,U2数据库!C:K,4,0)</f>
        <v>#VALUE!</v>
      </c>
      <c r="J76" s="19" t="e">
        <f>VLOOKUP(F76,U2数据库!C:K,5,0)*C76</f>
        <v>#VALUE!</v>
      </c>
      <c r="K76" s="18" t="e">
        <f>VLOOKUP(F76,U2数据库!C:K,6,0)</f>
        <v>#VALUE!</v>
      </c>
      <c r="L76" s="18" t="e">
        <f>VLOOKUP(F76,U2数据库!C:K,7,0)</f>
        <v>#VALUE!</v>
      </c>
      <c r="M76" s="18"/>
      <c r="N76" s="18" t="e">
        <f>VLOOKUP(F76,U2数据库!C:K,8,0)</f>
        <v>#VALUE!</v>
      </c>
      <c r="O76" s="18" t="e">
        <f t="shared" si="7"/>
        <v>#VALUE!</v>
      </c>
      <c r="P76" s="19">
        <f t="shared" si="8"/>
        <v>0</v>
      </c>
      <c r="Q76" s="18" t="e">
        <f>VLOOKUP(F76,U2数据库!C:K,9,0)</f>
        <v>#VALUE!</v>
      </c>
      <c r="R76" s="18" t="e">
        <f>VLOOKUP(G76,U2数据库!L:M,2,0)</f>
        <v>#N/A</v>
      </c>
      <c r="S76" s="18"/>
    </row>
    <row r="77" spans="1:19" x14ac:dyDescent="0.25">
      <c r="A77" s="22"/>
      <c r="B77" s="55"/>
      <c r="C77" s="3"/>
      <c r="D77" s="3"/>
      <c r="E77" s="18" t="str">
        <f t="shared" si="5"/>
        <v/>
      </c>
      <c r="F77" s="18" t="e">
        <f t="shared" si="6"/>
        <v>#VALUE!</v>
      </c>
      <c r="G77" s="18" t="str">
        <f t="shared" si="5"/>
        <v/>
      </c>
      <c r="H77" s="18" t="e">
        <f>VLOOKUP(F77,U2数据库!C:K,3,0)</f>
        <v>#VALUE!</v>
      </c>
      <c r="I77" s="18" t="e">
        <f>VLOOKUP(F77,U2数据库!C:K,4,0)</f>
        <v>#VALUE!</v>
      </c>
      <c r="J77" s="19" t="e">
        <f>VLOOKUP(F77,U2数据库!C:K,5,0)*C77</f>
        <v>#VALUE!</v>
      </c>
      <c r="K77" s="18" t="e">
        <f>VLOOKUP(F77,U2数据库!C:K,6,0)</f>
        <v>#VALUE!</v>
      </c>
      <c r="L77" s="18" t="e">
        <f>VLOOKUP(F77,U2数据库!C:K,7,0)</f>
        <v>#VALUE!</v>
      </c>
      <c r="M77" s="18"/>
      <c r="N77" s="18" t="e">
        <f>VLOOKUP(F77,U2数据库!C:K,8,0)</f>
        <v>#VALUE!</v>
      </c>
      <c r="O77" s="18" t="e">
        <f t="shared" si="7"/>
        <v>#VALUE!</v>
      </c>
      <c r="P77" s="19">
        <f t="shared" si="8"/>
        <v>0</v>
      </c>
      <c r="Q77" s="18" t="e">
        <f>VLOOKUP(F77,U2数据库!C:K,9,0)</f>
        <v>#VALUE!</v>
      </c>
      <c r="R77" s="18" t="e">
        <f>VLOOKUP(G77,U2数据库!L:M,2,0)</f>
        <v>#N/A</v>
      </c>
      <c r="S77" s="18"/>
    </row>
    <row r="78" spans="1:19" x14ac:dyDescent="0.25">
      <c r="A78" s="22"/>
      <c r="B78" s="55"/>
      <c r="C78" s="3"/>
      <c r="D78" s="3"/>
      <c r="E78" s="18" t="str">
        <f t="shared" si="5"/>
        <v/>
      </c>
      <c r="F78" s="18" t="e">
        <f t="shared" si="6"/>
        <v>#VALUE!</v>
      </c>
      <c r="G78" s="18" t="str">
        <f t="shared" si="5"/>
        <v/>
      </c>
      <c r="H78" s="18" t="e">
        <f>VLOOKUP(F78,U2数据库!C:K,3,0)</f>
        <v>#VALUE!</v>
      </c>
      <c r="I78" s="18" t="e">
        <f>VLOOKUP(F78,U2数据库!C:K,4,0)</f>
        <v>#VALUE!</v>
      </c>
      <c r="J78" s="19" t="e">
        <f>VLOOKUP(F78,U2数据库!C:K,5,0)*C78</f>
        <v>#VALUE!</v>
      </c>
      <c r="K78" s="18" t="e">
        <f>VLOOKUP(F78,U2数据库!C:K,6,0)</f>
        <v>#VALUE!</v>
      </c>
      <c r="L78" s="18" t="e">
        <f>VLOOKUP(F78,U2数据库!C:K,7,0)</f>
        <v>#VALUE!</v>
      </c>
      <c r="M78" s="18"/>
      <c r="N78" s="18" t="e">
        <f>VLOOKUP(F78,U2数据库!C:K,8,0)</f>
        <v>#VALUE!</v>
      </c>
      <c r="O78" s="18" t="e">
        <f t="shared" si="7"/>
        <v>#VALUE!</v>
      </c>
      <c r="P78" s="19">
        <f t="shared" si="8"/>
        <v>0</v>
      </c>
      <c r="Q78" s="18" t="e">
        <f>VLOOKUP(F78,U2数据库!C:K,9,0)</f>
        <v>#VALUE!</v>
      </c>
      <c r="R78" s="18" t="e">
        <f>VLOOKUP(G78,U2数据库!L:M,2,0)</f>
        <v>#N/A</v>
      </c>
      <c r="S78" s="18"/>
    </row>
    <row r="79" spans="1:19" x14ac:dyDescent="0.25">
      <c r="A79" s="22"/>
      <c r="B79" s="55"/>
      <c r="C79" s="3"/>
      <c r="D79" s="3"/>
      <c r="E79" s="18" t="str">
        <f t="shared" si="5"/>
        <v/>
      </c>
      <c r="F79" s="18" t="e">
        <f t="shared" si="6"/>
        <v>#VALUE!</v>
      </c>
      <c r="G79" s="18" t="str">
        <f t="shared" si="5"/>
        <v/>
      </c>
      <c r="H79" s="18" t="e">
        <f>VLOOKUP(F79,U2数据库!C:K,3,0)</f>
        <v>#VALUE!</v>
      </c>
      <c r="I79" s="18" t="e">
        <f>VLOOKUP(F79,U2数据库!C:K,4,0)</f>
        <v>#VALUE!</v>
      </c>
      <c r="J79" s="19" t="e">
        <f>VLOOKUP(F79,U2数据库!C:K,5,0)*C79</f>
        <v>#VALUE!</v>
      </c>
      <c r="K79" s="18" t="e">
        <f>VLOOKUP(F79,U2数据库!C:K,6,0)</f>
        <v>#VALUE!</v>
      </c>
      <c r="L79" s="18" t="e">
        <f>VLOOKUP(F79,U2数据库!C:K,7,0)</f>
        <v>#VALUE!</v>
      </c>
      <c r="M79" s="18"/>
      <c r="N79" s="18" t="e">
        <f>VLOOKUP(F79,U2数据库!C:K,8,0)</f>
        <v>#VALUE!</v>
      </c>
      <c r="O79" s="18" t="e">
        <f t="shared" si="7"/>
        <v>#VALUE!</v>
      </c>
      <c r="P79" s="19">
        <f t="shared" si="8"/>
        <v>0</v>
      </c>
      <c r="Q79" s="18" t="e">
        <f>VLOOKUP(F79,U2数据库!C:K,9,0)</f>
        <v>#VALUE!</v>
      </c>
      <c r="R79" s="18" t="e">
        <f>VLOOKUP(G79,U2数据库!L:M,2,0)</f>
        <v>#N/A</v>
      </c>
      <c r="S79" s="18"/>
    </row>
    <row r="80" spans="1:19" x14ac:dyDescent="0.25">
      <c r="A80" s="22"/>
      <c r="B80" s="55"/>
      <c r="C80" s="3"/>
      <c r="D80" s="3"/>
      <c r="E80" s="18" t="str">
        <f t="shared" si="5"/>
        <v/>
      </c>
      <c r="F80" s="18" t="e">
        <f t="shared" si="6"/>
        <v>#VALUE!</v>
      </c>
      <c r="G80" s="18" t="str">
        <f t="shared" si="5"/>
        <v/>
      </c>
      <c r="H80" s="18" t="e">
        <f>VLOOKUP(F80,U2数据库!C:K,3,0)</f>
        <v>#VALUE!</v>
      </c>
      <c r="I80" s="18" t="e">
        <f>VLOOKUP(F80,U2数据库!C:K,4,0)</f>
        <v>#VALUE!</v>
      </c>
      <c r="J80" s="19" t="e">
        <f>VLOOKUP(F80,U2数据库!C:K,5,0)*C80</f>
        <v>#VALUE!</v>
      </c>
      <c r="K80" s="18" t="e">
        <f>VLOOKUP(F80,U2数据库!C:K,6,0)</f>
        <v>#VALUE!</v>
      </c>
      <c r="L80" s="18" t="e">
        <f>VLOOKUP(F80,U2数据库!C:K,7,0)</f>
        <v>#VALUE!</v>
      </c>
      <c r="M80" s="18"/>
      <c r="N80" s="18" t="e">
        <f>VLOOKUP(F80,U2数据库!C:K,8,0)</f>
        <v>#VALUE!</v>
      </c>
      <c r="O80" s="18" t="e">
        <f t="shared" si="7"/>
        <v>#VALUE!</v>
      </c>
      <c r="P80" s="19">
        <f t="shared" si="8"/>
        <v>0</v>
      </c>
      <c r="Q80" s="18" t="e">
        <f>VLOOKUP(F80,U2数据库!C:K,9,0)</f>
        <v>#VALUE!</v>
      </c>
      <c r="R80" s="18" t="e">
        <f>VLOOKUP(G80,U2数据库!L:M,2,0)</f>
        <v>#N/A</v>
      </c>
      <c r="S80" s="18"/>
    </row>
    <row r="81" spans="1:19" x14ac:dyDescent="0.25">
      <c r="A81" s="22"/>
      <c r="B81" s="55"/>
      <c r="C81" s="3"/>
      <c r="D81" s="3"/>
      <c r="E81" s="18" t="str">
        <f t="shared" si="5"/>
        <v/>
      </c>
      <c r="F81" s="18" t="e">
        <f t="shared" si="6"/>
        <v>#VALUE!</v>
      </c>
      <c r="G81" s="18" t="str">
        <f t="shared" si="5"/>
        <v/>
      </c>
      <c r="H81" s="18" t="e">
        <f>VLOOKUP(F81,U2数据库!C:K,3,0)</f>
        <v>#VALUE!</v>
      </c>
      <c r="I81" s="18" t="e">
        <f>VLOOKUP(F81,U2数据库!C:K,4,0)</f>
        <v>#VALUE!</v>
      </c>
      <c r="J81" s="19" t="e">
        <f>VLOOKUP(F81,U2数据库!C:K,5,0)*C81</f>
        <v>#VALUE!</v>
      </c>
      <c r="K81" s="18" t="e">
        <f>VLOOKUP(F81,U2数据库!C:K,6,0)</f>
        <v>#VALUE!</v>
      </c>
      <c r="L81" s="18" t="e">
        <f>VLOOKUP(F81,U2数据库!C:K,7,0)</f>
        <v>#VALUE!</v>
      </c>
      <c r="M81" s="18"/>
      <c r="N81" s="18" t="e">
        <f>VLOOKUP(F81,U2数据库!C:K,8,0)</f>
        <v>#VALUE!</v>
      </c>
      <c r="O81" s="18" t="e">
        <f t="shared" si="7"/>
        <v>#VALUE!</v>
      </c>
      <c r="P81" s="19">
        <f t="shared" si="8"/>
        <v>0</v>
      </c>
      <c r="Q81" s="18" t="e">
        <f>VLOOKUP(F81,U2数据库!C:K,9,0)</f>
        <v>#VALUE!</v>
      </c>
      <c r="R81" s="18" t="e">
        <f>VLOOKUP(G81,U2数据库!L:M,2,0)</f>
        <v>#N/A</v>
      </c>
      <c r="S81" s="18"/>
    </row>
    <row r="82" spans="1:19" x14ac:dyDescent="0.25">
      <c r="A82" s="22"/>
      <c r="B82" s="55"/>
      <c r="C82" s="3"/>
      <c r="D82" s="3"/>
      <c r="E82" s="18" t="str">
        <f t="shared" si="5"/>
        <v/>
      </c>
      <c r="F82" s="18" t="e">
        <f t="shared" si="6"/>
        <v>#VALUE!</v>
      </c>
      <c r="G82" s="18" t="str">
        <f t="shared" si="5"/>
        <v/>
      </c>
      <c r="H82" s="18" t="e">
        <f>VLOOKUP(F82,U2数据库!C:K,3,0)</f>
        <v>#VALUE!</v>
      </c>
      <c r="I82" s="18" t="e">
        <f>VLOOKUP(F82,U2数据库!C:K,4,0)</f>
        <v>#VALUE!</v>
      </c>
      <c r="J82" s="19" t="e">
        <f>VLOOKUP(F82,U2数据库!C:K,5,0)*C82</f>
        <v>#VALUE!</v>
      </c>
      <c r="K82" s="18" t="e">
        <f>VLOOKUP(F82,U2数据库!C:K,6,0)</f>
        <v>#VALUE!</v>
      </c>
      <c r="L82" s="18" t="e">
        <f>VLOOKUP(F82,U2数据库!C:K,7,0)</f>
        <v>#VALUE!</v>
      </c>
      <c r="M82" s="18"/>
      <c r="N82" s="18" t="e">
        <f>VLOOKUP(F82,U2数据库!C:K,8,0)</f>
        <v>#VALUE!</v>
      </c>
      <c r="O82" s="18" t="e">
        <f t="shared" si="7"/>
        <v>#VALUE!</v>
      </c>
      <c r="P82" s="19">
        <f t="shared" si="8"/>
        <v>0</v>
      </c>
      <c r="Q82" s="18" t="e">
        <f>VLOOKUP(F82,U2数据库!C:K,9,0)</f>
        <v>#VALUE!</v>
      </c>
      <c r="R82" s="18" t="e">
        <f>VLOOKUP(G82,U2数据库!L:M,2,0)</f>
        <v>#N/A</v>
      </c>
      <c r="S82" s="18"/>
    </row>
    <row r="83" spans="1:19" x14ac:dyDescent="0.25">
      <c r="A83" s="22"/>
      <c r="B83" s="55"/>
      <c r="C83" s="3"/>
      <c r="D83" s="3"/>
      <c r="E83" s="18" t="str">
        <f t="shared" si="5"/>
        <v/>
      </c>
      <c r="F83" s="18" t="e">
        <f t="shared" si="6"/>
        <v>#VALUE!</v>
      </c>
      <c r="G83" s="18" t="str">
        <f t="shared" si="5"/>
        <v/>
      </c>
      <c r="H83" s="18" t="e">
        <f>VLOOKUP(F83,U2数据库!C:K,3,0)</f>
        <v>#VALUE!</v>
      </c>
      <c r="I83" s="18" t="e">
        <f>VLOOKUP(F83,U2数据库!C:K,4,0)</f>
        <v>#VALUE!</v>
      </c>
      <c r="J83" s="19" t="e">
        <f>VLOOKUP(F83,U2数据库!C:K,5,0)*C83</f>
        <v>#VALUE!</v>
      </c>
      <c r="K83" s="18" t="e">
        <f>VLOOKUP(F83,U2数据库!C:K,6,0)</f>
        <v>#VALUE!</v>
      </c>
      <c r="L83" s="18" t="e">
        <f>VLOOKUP(F83,U2数据库!C:K,7,0)</f>
        <v>#VALUE!</v>
      </c>
      <c r="M83" s="18"/>
      <c r="N83" s="18" t="e">
        <f>VLOOKUP(F83,U2数据库!C:K,8,0)</f>
        <v>#VALUE!</v>
      </c>
      <c r="O83" s="18" t="e">
        <f t="shared" si="7"/>
        <v>#VALUE!</v>
      </c>
      <c r="P83" s="19">
        <f t="shared" si="8"/>
        <v>0</v>
      </c>
      <c r="Q83" s="18" t="e">
        <f>VLOOKUP(F83,U2数据库!C:K,9,0)</f>
        <v>#VALUE!</v>
      </c>
      <c r="R83" s="18" t="e">
        <f>VLOOKUP(G83,U2数据库!L:M,2,0)</f>
        <v>#N/A</v>
      </c>
      <c r="S83" s="18"/>
    </row>
    <row r="84" spans="1:19" x14ac:dyDescent="0.25">
      <c r="A84" s="22"/>
      <c r="B84" s="55"/>
      <c r="C84" s="3"/>
      <c r="D84" s="3"/>
      <c r="E84" s="18" t="str">
        <f t="shared" si="5"/>
        <v/>
      </c>
      <c r="F84" s="18" t="e">
        <f t="shared" si="6"/>
        <v>#VALUE!</v>
      </c>
      <c r="G84" s="18" t="str">
        <f t="shared" si="5"/>
        <v/>
      </c>
      <c r="H84" s="18" t="e">
        <f>VLOOKUP(F84,U2数据库!C:K,3,0)</f>
        <v>#VALUE!</v>
      </c>
      <c r="I84" s="18" t="e">
        <f>VLOOKUP(F84,U2数据库!C:K,4,0)</f>
        <v>#VALUE!</v>
      </c>
      <c r="J84" s="19" t="e">
        <f>VLOOKUP(F84,U2数据库!C:K,5,0)*C84</f>
        <v>#VALUE!</v>
      </c>
      <c r="K84" s="18" t="e">
        <f>VLOOKUP(F84,U2数据库!C:K,6,0)</f>
        <v>#VALUE!</v>
      </c>
      <c r="L84" s="18" t="e">
        <f>VLOOKUP(F84,U2数据库!C:K,7,0)</f>
        <v>#VALUE!</v>
      </c>
      <c r="M84" s="18"/>
      <c r="N84" s="18" t="e">
        <f>VLOOKUP(F84,U2数据库!C:K,8,0)</f>
        <v>#VALUE!</v>
      </c>
      <c r="O84" s="18" t="e">
        <f t="shared" si="7"/>
        <v>#VALUE!</v>
      </c>
      <c r="P84" s="19">
        <f t="shared" si="8"/>
        <v>0</v>
      </c>
      <c r="Q84" s="18" t="e">
        <f>VLOOKUP(F84,U2数据库!C:K,9,0)</f>
        <v>#VALUE!</v>
      </c>
      <c r="R84" s="18" t="e">
        <f>VLOOKUP(G84,U2数据库!L:M,2,0)</f>
        <v>#N/A</v>
      </c>
      <c r="S84" s="18"/>
    </row>
    <row r="85" spans="1:19" x14ac:dyDescent="0.25">
      <c r="A85" s="22"/>
      <c r="B85" s="55"/>
      <c r="C85" s="3"/>
      <c r="D85" s="3"/>
      <c r="E85" s="18" t="str">
        <f t="shared" si="5"/>
        <v/>
      </c>
      <c r="F85" s="18" t="e">
        <f t="shared" si="6"/>
        <v>#VALUE!</v>
      </c>
      <c r="G85" s="18" t="str">
        <f t="shared" si="5"/>
        <v/>
      </c>
      <c r="H85" s="18" t="e">
        <f>VLOOKUP(F85,U2数据库!C:K,3,0)</f>
        <v>#VALUE!</v>
      </c>
      <c r="I85" s="18" t="e">
        <f>VLOOKUP(F85,U2数据库!C:K,4,0)</f>
        <v>#VALUE!</v>
      </c>
      <c r="J85" s="19" t="e">
        <f>VLOOKUP(F85,U2数据库!C:K,5,0)*C85</f>
        <v>#VALUE!</v>
      </c>
      <c r="K85" s="18" t="e">
        <f>VLOOKUP(F85,U2数据库!C:K,6,0)</f>
        <v>#VALUE!</v>
      </c>
      <c r="L85" s="18" t="e">
        <f>VLOOKUP(F85,U2数据库!C:K,7,0)</f>
        <v>#VALUE!</v>
      </c>
      <c r="M85" s="18"/>
      <c r="N85" s="18" t="e">
        <f>VLOOKUP(F85,U2数据库!C:K,8,0)</f>
        <v>#VALUE!</v>
      </c>
      <c r="O85" s="18" t="e">
        <f t="shared" si="7"/>
        <v>#VALUE!</v>
      </c>
      <c r="P85" s="19">
        <f t="shared" si="8"/>
        <v>0</v>
      </c>
      <c r="Q85" s="18" t="e">
        <f>VLOOKUP(F85,U2数据库!C:K,9,0)</f>
        <v>#VALUE!</v>
      </c>
      <c r="R85" s="18" t="e">
        <f>VLOOKUP(G85,U2数据库!L:M,2,0)</f>
        <v>#N/A</v>
      </c>
      <c r="S85" s="18"/>
    </row>
    <row r="86" spans="1:19" x14ac:dyDescent="0.25">
      <c r="A86" s="22"/>
      <c r="B86" s="55"/>
      <c r="C86" s="3"/>
      <c r="D86" s="3"/>
      <c r="E86" s="18" t="str">
        <f t="shared" si="5"/>
        <v/>
      </c>
      <c r="F86" s="18" t="e">
        <f t="shared" si="6"/>
        <v>#VALUE!</v>
      </c>
      <c r="G86" s="18" t="str">
        <f t="shared" si="5"/>
        <v/>
      </c>
      <c r="H86" s="18" t="e">
        <f>VLOOKUP(F86,U2数据库!C:K,3,0)</f>
        <v>#VALUE!</v>
      </c>
      <c r="I86" s="18" t="e">
        <f>VLOOKUP(F86,U2数据库!C:K,4,0)</f>
        <v>#VALUE!</v>
      </c>
      <c r="J86" s="19" t="e">
        <f>VLOOKUP(F86,U2数据库!C:K,5,0)*C86</f>
        <v>#VALUE!</v>
      </c>
      <c r="K86" s="18" t="e">
        <f>VLOOKUP(F86,U2数据库!C:K,6,0)</f>
        <v>#VALUE!</v>
      </c>
      <c r="L86" s="18" t="e">
        <f>VLOOKUP(F86,U2数据库!C:K,7,0)</f>
        <v>#VALUE!</v>
      </c>
      <c r="M86" s="18"/>
      <c r="N86" s="18" t="e">
        <f>VLOOKUP(F86,U2数据库!C:K,8,0)</f>
        <v>#VALUE!</v>
      </c>
      <c r="O86" s="18" t="e">
        <f t="shared" si="7"/>
        <v>#VALUE!</v>
      </c>
      <c r="P86" s="19">
        <f t="shared" si="8"/>
        <v>0</v>
      </c>
      <c r="Q86" s="18" t="e">
        <f>VLOOKUP(F86,U2数据库!C:K,9,0)</f>
        <v>#VALUE!</v>
      </c>
      <c r="R86" s="18" t="e">
        <f>VLOOKUP(G86,U2数据库!L:M,2,0)</f>
        <v>#N/A</v>
      </c>
      <c r="S86" s="18"/>
    </row>
    <row r="87" spans="1:19" x14ac:dyDescent="0.25">
      <c r="A87" s="22"/>
      <c r="B87" s="55"/>
      <c r="C87" s="3"/>
      <c r="D87" s="3"/>
      <c r="E87" s="18" t="str">
        <f t="shared" si="5"/>
        <v/>
      </c>
      <c r="F87" s="18" t="e">
        <f t="shared" si="6"/>
        <v>#VALUE!</v>
      </c>
      <c r="G87" s="18" t="str">
        <f t="shared" si="5"/>
        <v/>
      </c>
      <c r="H87" s="18" t="e">
        <f>VLOOKUP(F87,U2数据库!C:K,3,0)</f>
        <v>#VALUE!</v>
      </c>
      <c r="I87" s="18" t="e">
        <f>VLOOKUP(F87,U2数据库!C:K,4,0)</f>
        <v>#VALUE!</v>
      </c>
      <c r="J87" s="19" t="e">
        <f>VLOOKUP(F87,U2数据库!C:K,5,0)*C87</f>
        <v>#VALUE!</v>
      </c>
      <c r="K87" s="18" t="e">
        <f>VLOOKUP(F87,U2数据库!C:K,6,0)</f>
        <v>#VALUE!</v>
      </c>
      <c r="L87" s="18" t="e">
        <f>VLOOKUP(F87,U2数据库!C:K,7,0)</f>
        <v>#VALUE!</v>
      </c>
      <c r="M87" s="18"/>
      <c r="N87" s="18" t="e">
        <f>VLOOKUP(F87,U2数据库!C:K,8,0)</f>
        <v>#VALUE!</v>
      </c>
      <c r="O87" s="18" t="e">
        <f t="shared" si="7"/>
        <v>#VALUE!</v>
      </c>
      <c r="P87" s="19">
        <f t="shared" si="8"/>
        <v>0</v>
      </c>
      <c r="Q87" s="18" t="e">
        <f>VLOOKUP(F87,U2数据库!C:K,9,0)</f>
        <v>#VALUE!</v>
      </c>
      <c r="R87" s="18" t="e">
        <f>VLOOKUP(G87,U2数据库!L:M,2,0)</f>
        <v>#N/A</v>
      </c>
      <c r="S87" s="18"/>
    </row>
    <row r="88" spans="1:19" x14ac:dyDescent="0.25">
      <c r="A88" s="22"/>
      <c r="B88" s="55"/>
      <c r="C88" s="3"/>
      <c r="D88" s="3"/>
      <c r="E88" s="18" t="str">
        <f t="shared" si="5"/>
        <v/>
      </c>
      <c r="F88" s="18" t="e">
        <f t="shared" si="6"/>
        <v>#VALUE!</v>
      </c>
      <c r="G88" s="18" t="str">
        <f t="shared" si="5"/>
        <v/>
      </c>
      <c r="H88" s="18" t="e">
        <f>VLOOKUP(F88,U2数据库!C:K,3,0)</f>
        <v>#VALUE!</v>
      </c>
      <c r="I88" s="18" t="e">
        <f>VLOOKUP(F88,U2数据库!C:K,4,0)</f>
        <v>#VALUE!</v>
      </c>
      <c r="J88" s="19" t="e">
        <f>VLOOKUP(F88,U2数据库!C:K,5,0)*C88</f>
        <v>#VALUE!</v>
      </c>
      <c r="K88" s="18" t="e">
        <f>VLOOKUP(F88,U2数据库!C:K,6,0)</f>
        <v>#VALUE!</v>
      </c>
      <c r="L88" s="18" t="e">
        <f>VLOOKUP(F88,U2数据库!C:K,7,0)</f>
        <v>#VALUE!</v>
      </c>
      <c r="M88" s="18"/>
      <c r="N88" s="18" t="e">
        <f>VLOOKUP(F88,U2数据库!C:K,8,0)</f>
        <v>#VALUE!</v>
      </c>
      <c r="O88" s="18" t="e">
        <f t="shared" si="7"/>
        <v>#VALUE!</v>
      </c>
      <c r="P88" s="19">
        <f t="shared" si="8"/>
        <v>0</v>
      </c>
      <c r="Q88" s="18" t="e">
        <f>VLOOKUP(F88,U2数据库!C:K,9,0)</f>
        <v>#VALUE!</v>
      </c>
      <c r="R88" s="18" t="e">
        <f>VLOOKUP(G88,U2数据库!L:M,2,0)</f>
        <v>#N/A</v>
      </c>
      <c r="S88" s="18"/>
    </row>
    <row r="89" spans="1:19" x14ac:dyDescent="0.25">
      <c r="A89" s="22"/>
      <c r="B89" s="55"/>
      <c r="C89" s="3"/>
      <c r="D89" s="3"/>
      <c r="E89" s="18" t="str">
        <f t="shared" si="5"/>
        <v/>
      </c>
      <c r="F89" s="18" t="e">
        <f t="shared" si="6"/>
        <v>#VALUE!</v>
      </c>
      <c r="G89" s="18" t="str">
        <f t="shared" si="5"/>
        <v/>
      </c>
      <c r="H89" s="18" t="e">
        <f>VLOOKUP(F89,U2数据库!C:K,3,0)</f>
        <v>#VALUE!</v>
      </c>
      <c r="I89" s="18" t="e">
        <f>VLOOKUP(F89,U2数据库!C:K,4,0)</f>
        <v>#VALUE!</v>
      </c>
      <c r="J89" s="19" t="e">
        <f>VLOOKUP(F89,U2数据库!C:K,5,0)*C89</f>
        <v>#VALUE!</v>
      </c>
      <c r="K89" s="18" t="e">
        <f>VLOOKUP(F89,U2数据库!C:K,6,0)</f>
        <v>#VALUE!</v>
      </c>
      <c r="L89" s="18" t="e">
        <f>VLOOKUP(F89,U2数据库!C:K,7,0)</f>
        <v>#VALUE!</v>
      </c>
      <c r="M89" s="18"/>
      <c r="N89" s="18" t="e">
        <f>VLOOKUP(F89,U2数据库!C:K,8,0)</f>
        <v>#VALUE!</v>
      </c>
      <c r="O89" s="18" t="e">
        <f t="shared" si="7"/>
        <v>#VALUE!</v>
      </c>
      <c r="P89" s="19">
        <f t="shared" si="8"/>
        <v>0</v>
      </c>
      <c r="Q89" s="18" t="e">
        <f>VLOOKUP(F89,U2数据库!C:K,9,0)</f>
        <v>#VALUE!</v>
      </c>
      <c r="R89" s="18" t="e">
        <f>VLOOKUP(G89,U2数据库!L:M,2,0)</f>
        <v>#N/A</v>
      </c>
      <c r="S89" s="18"/>
    </row>
    <row r="90" spans="1:19" x14ac:dyDescent="0.25">
      <c r="A90" s="22"/>
      <c r="B90" s="55"/>
      <c r="C90" s="3"/>
      <c r="D90" s="3"/>
      <c r="E90" s="18" t="str">
        <f t="shared" si="5"/>
        <v/>
      </c>
      <c r="F90" s="18" t="e">
        <f t="shared" si="6"/>
        <v>#VALUE!</v>
      </c>
      <c r="G90" s="18" t="str">
        <f t="shared" si="5"/>
        <v/>
      </c>
      <c r="H90" s="18" t="e">
        <f>VLOOKUP(F90,U2数据库!C:K,3,0)</f>
        <v>#VALUE!</v>
      </c>
      <c r="I90" s="18" t="e">
        <f>VLOOKUP(F90,U2数据库!C:K,4,0)</f>
        <v>#VALUE!</v>
      </c>
      <c r="J90" s="19" t="e">
        <f>VLOOKUP(F90,U2数据库!C:K,5,0)*C90</f>
        <v>#VALUE!</v>
      </c>
      <c r="K90" s="18" t="e">
        <f>VLOOKUP(F90,U2数据库!C:K,6,0)</f>
        <v>#VALUE!</v>
      </c>
      <c r="L90" s="18" t="e">
        <f>VLOOKUP(F90,U2数据库!C:K,7,0)</f>
        <v>#VALUE!</v>
      </c>
      <c r="M90" s="18"/>
      <c r="N90" s="18" t="e">
        <f>VLOOKUP(F90,U2数据库!C:K,8,0)</f>
        <v>#VALUE!</v>
      </c>
      <c r="O90" s="18" t="e">
        <f t="shared" si="7"/>
        <v>#VALUE!</v>
      </c>
      <c r="P90" s="19">
        <f t="shared" si="8"/>
        <v>0</v>
      </c>
      <c r="Q90" s="18" t="e">
        <f>VLOOKUP(F90,U2数据库!C:K,9,0)</f>
        <v>#VALUE!</v>
      </c>
      <c r="R90" s="18" t="e">
        <f>VLOOKUP(G90,U2数据库!L:M,2,0)</f>
        <v>#N/A</v>
      </c>
      <c r="S90" s="18"/>
    </row>
    <row r="91" spans="1:19" x14ac:dyDescent="0.25">
      <c r="A91" s="22"/>
      <c r="B91" s="55"/>
      <c r="C91" s="3"/>
      <c r="D91" s="3"/>
      <c r="E91" s="18" t="str">
        <f t="shared" si="5"/>
        <v/>
      </c>
      <c r="F91" s="18" t="e">
        <f t="shared" si="6"/>
        <v>#VALUE!</v>
      </c>
      <c r="G91" s="18" t="str">
        <f t="shared" si="5"/>
        <v/>
      </c>
      <c r="H91" s="18" t="e">
        <f>VLOOKUP(F91,U2数据库!C:K,3,0)</f>
        <v>#VALUE!</v>
      </c>
      <c r="I91" s="18" t="e">
        <f>VLOOKUP(F91,U2数据库!C:K,4,0)</f>
        <v>#VALUE!</v>
      </c>
      <c r="J91" s="19" t="e">
        <f>VLOOKUP(F91,U2数据库!C:K,5,0)*C91</f>
        <v>#VALUE!</v>
      </c>
      <c r="K91" s="18" t="e">
        <f>VLOOKUP(F91,U2数据库!C:K,6,0)</f>
        <v>#VALUE!</v>
      </c>
      <c r="L91" s="18" t="e">
        <f>VLOOKUP(F91,U2数据库!C:K,7,0)</f>
        <v>#VALUE!</v>
      </c>
      <c r="M91" s="18"/>
      <c r="N91" s="18" t="e">
        <f>VLOOKUP(F91,U2数据库!C:K,8,0)</f>
        <v>#VALUE!</v>
      </c>
      <c r="O91" s="18" t="e">
        <f t="shared" si="7"/>
        <v>#VALUE!</v>
      </c>
      <c r="P91" s="19">
        <f t="shared" si="8"/>
        <v>0</v>
      </c>
      <c r="Q91" s="18" t="e">
        <f>VLOOKUP(F91,U2数据库!C:K,9,0)</f>
        <v>#VALUE!</v>
      </c>
      <c r="R91" s="18" t="e">
        <f>VLOOKUP(G91,U2数据库!L:M,2,0)</f>
        <v>#N/A</v>
      </c>
      <c r="S91" s="18"/>
    </row>
    <row r="92" spans="1:19" x14ac:dyDescent="0.25">
      <c r="A92" s="22"/>
      <c r="B92" s="55"/>
      <c r="C92" s="3"/>
      <c r="D92" s="3"/>
      <c r="E92" s="18" t="str">
        <f t="shared" si="5"/>
        <v/>
      </c>
      <c r="F92" s="18" t="e">
        <f t="shared" si="6"/>
        <v>#VALUE!</v>
      </c>
      <c r="G92" s="18" t="str">
        <f t="shared" si="5"/>
        <v/>
      </c>
      <c r="H92" s="18" t="e">
        <f>VLOOKUP(F92,U2数据库!C:K,3,0)</f>
        <v>#VALUE!</v>
      </c>
      <c r="I92" s="18" t="e">
        <f>VLOOKUP(F92,U2数据库!C:K,4,0)</f>
        <v>#VALUE!</v>
      </c>
      <c r="J92" s="19" t="e">
        <f>VLOOKUP(F92,U2数据库!C:K,5,0)*C92</f>
        <v>#VALUE!</v>
      </c>
      <c r="K92" s="18" t="e">
        <f>VLOOKUP(F92,U2数据库!C:K,6,0)</f>
        <v>#VALUE!</v>
      </c>
      <c r="L92" s="18" t="e">
        <f>VLOOKUP(F92,U2数据库!C:K,7,0)</f>
        <v>#VALUE!</v>
      </c>
      <c r="M92" s="18"/>
      <c r="N92" s="18" t="e">
        <f>VLOOKUP(F92,U2数据库!C:K,8,0)</f>
        <v>#VALUE!</v>
      </c>
      <c r="O92" s="18" t="e">
        <f t="shared" si="7"/>
        <v>#VALUE!</v>
      </c>
      <c r="P92" s="19">
        <f t="shared" si="8"/>
        <v>0</v>
      </c>
      <c r="Q92" s="18" t="e">
        <f>VLOOKUP(F92,U2数据库!C:K,9,0)</f>
        <v>#VALUE!</v>
      </c>
      <c r="R92" s="18" t="e">
        <f>VLOOKUP(G92,U2数据库!L:M,2,0)</f>
        <v>#N/A</v>
      </c>
      <c r="S92" s="18"/>
    </row>
    <row r="93" spans="1:19" x14ac:dyDescent="0.25">
      <c r="A93" s="22"/>
      <c r="B93" s="55"/>
      <c r="C93" s="3"/>
      <c r="D93" s="3"/>
      <c r="E93" s="18" t="str">
        <f t="shared" si="5"/>
        <v/>
      </c>
      <c r="F93" s="18" t="e">
        <f t="shared" si="6"/>
        <v>#VALUE!</v>
      </c>
      <c r="G93" s="18" t="str">
        <f t="shared" si="5"/>
        <v/>
      </c>
      <c r="H93" s="18" t="e">
        <f>VLOOKUP(F93,U2数据库!C:K,3,0)</f>
        <v>#VALUE!</v>
      </c>
      <c r="I93" s="18" t="e">
        <f>VLOOKUP(F93,U2数据库!C:K,4,0)</f>
        <v>#VALUE!</v>
      </c>
      <c r="J93" s="19" t="e">
        <f>VLOOKUP(F93,U2数据库!C:K,5,0)*C93</f>
        <v>#VALUE!</v>
      </c>
      <c r="K93" s="18" t="e">
        <f>VLOOKUP(F93,U2数据库!C:K,6,0)</f>
        <v>#VALUE!</v>
      </c>
      <c r="L93" s="18" t="e">
        <f>VLOOKUP(F93,U2数据库!C:K,7,0)</f>
        <v>#VALUE!</v>
      </c>
      <c r="M93" s="18"/>
      <c r="N93" s="18" t="e">
        <f>VLOOKUP(F93,U2数据库!C:K,8,0)</f>
        <v>#VALUE!</v>
      </c>
      <c r="O93" s="18" t="e">
        <f t="shared" si="7"/>
        <v>#VALUE!</v>
      </c>
      <c r="P93" s="19">
        <f t="shared" si="8"/>
        <v>0</v>
      </c>
      <c r="Q93" s="18" t="e">
        <f>VLOOKUP(F93,U2数据库!C:K,9,0)</f>
        <v>#VALUE!</v>
      </c>
      <c r="R93" s="18" t="e">
        <f>VLOOKUP(G93,U2数据库!L:M,2,0)</f>
        <v>#N/A</v>
      </c>
      <c r="S93" s="18"/>
    </row>
    <row r="94" spans="1:19" x14ac:dyDescent="0.25">
      <c r="A94" s="22"/>
      <c r="B94" s="55"/>
      <c r="C94" s="3"/>
      <c r="D94" s="3"/>
      <c r="E94" s="18" t="str">
        <f t="shared" si="5"/>
        <v/>
      </c>
      <c r="F94" s="18" t="e">
        <f t="shared" si="6"/>
        <v>#VALUE!</v>
      </c>
      <c r="G94" s="18" t="str">
        <f t="shared" si="5"/>
        <v/>
      </c>
      <c r="H94" s="18" t="e">
        <f>VLOOKUP(F94,U2数据库!C:K,3,0)</f>
        <v>#VALUE!</v>
      </c>
      <c r="I94" s="18" t="e">
        <f>VLOOKUP(F94,U2数据库!C:K,4,0)</f>
        <v>#VALUE!</v>
      </c>
      <c r="J94" s="19" t="e">
        <f>VLOOKUP(F94,U2数据库!C:K,5,0)*C94</f>
        <v>#VALUE!</v>
      </c>
      <c r="K94" s="18" t="e">
        <f>VLOOKUP(F94,U2数据库!C:K,6,0)</f>
        <v>#VALUE!</v>
      </c>
      <c r="L94" s="18" t="e">
        <f>VLOOKUP(F94,U2数据库!C:K,7,0)</f>
        <v>#VALUE!</v>
      </c>
      <c r="M94" s="18"/>
      <c r="N94" s="18" t="e">
        <f>VLOOKUP(F94,U2数据库!C:K,8,0)</f>
        <v>#VALUE!</v>
      </c>
      <c r="O94" s="18" t="e">
        <f t="shared" si="7"/>
        <v>#VALUE!</v>
      </c>
      <c r="P94" s="19">
        <f t="shared" si="8"/>
        <v>0</v>
      </c>
      <c r="Q94" s="18" t="e">
        <f>VLOOKUP(F94,U2数据库!C:K,9,0)</f>
        <v>#VALUE!</v>
      </c>
      <c r="R94" s="18" t="e">
        <f>VLOOKUP(G94,U2数据库!L:M,2,0)</f>
        <v>#N/A</v>
      </c>
      <c r="S94" s="18"/>
    </row>
    <row r="95" spans="1:19" x14ac:dyDescent="0.25">
      <c r="A95" s="22"/>
      <c r="B95" s="55"/>
      <c r="C95" s="3"/>
      <c r="D95" s="3"/>
      <c r="E95" s="18" t="str">
        <f t="shared" si="5"/>
        <v/>
      </c>
      <c r="F95" s="18" t="e">
        <f t="shared" si="6"/>
        <v>#VALUE!</v>
      </c>
      <c r="G95" s="18" t="str">
        <f t="shared" si="5"/>
        <v/>
      </c>
      <c r="H95" s="18" t="e">
        <f>VLOOKUP(F95,U2数据库!C:K,3,0)</f>
        <v>#VALUE!</v>
      </c>
      <c r="I95" s="18" t="e">
        <f>VLOOKUP(F95,U2数据库!C:K,4,0)</f>
        <v>#VALUE!</v>
      </c>
      <c r="J95" s="19" t="e">
        <f>VLOOKUP(F95,U2数据库!C:K,5,0)*C95</f>
        <v>#VALUE!</v>
      </c>
      <c r="K95" s="18" t="e">
        <f>VLOOKUP(F95,U2数据库!C:K,6,0)</f>
        <v>#VALUE!</v>
      </c>
      <c r="L95" s="18" t="e">
        <f>VLOOKUP(F95,U2数据库!C:K,7,0)</f>
        <v>#VALUE!</v>
      </c>
      <c r="M95" s="18"/>
      <c r="N95" s="18" t="e">
        <f>VLOOKUP(F95,U2数据库!C:K,8,0)</f>
        <v>#VALUE!</v>
      </c>
      <c r="O95" s="18" t="e">
        <f t="shared" si="7"/>
        <v>#VALUE!</v>
      </c>
      <c r="P95" s="19">
        <f t="shared" si="8"/>
        <v>0</v>
      </c>
      <c r="Q95" s="18" t="e">
        <f>VLOOKUP(F95,U2数据库!C:K,9,0)</f>
        <v>#VALUE!</v>
      </c>
      <c r="R95" s="18" t="e">
        <f>VLOOKUP(G95,U2数据库!L:M,2,0)</f>
        <v>#N/A</v>
      </c>
      <c r="S95" s="18"/>
    </row>
    <row r="96" spans="1:19" x14ac:dyDescent="0.25">
      <c r="A96" s="22"/>
      <c r="B96" s="55"/>
      <c r="C96" s="3"/>
      <c r="D96" s="3"/>
      <c r="E96" s="18" t="str">
        <f t="shared" si="5"/>
        <v/>
      </c>
      <c r="F96" s="18" t="e">
        <f t="shared" si="6"/>
        <v>#VALUE!</v>
      </c>
      <c r="G96" s="18" t="str">
        <f t="shared" si="5"/>
        <v/>
      </c>
      <c r="H96" s="18" t="e">
        <f>VLOOKUP(F96,U2数据库!C:K,3,0)</f>
        <v>#VALUE!</v>
      </c>
      <c r="I96" s="18" t="e">
        <f>VLOOKUP(F96,U2数据库!C:K,4,0)</f>
        <v>#VALUE!</v>
      </c>
      <c r="J96" s="19" t="e">
        <f>VLOOKUP(F96,U2数据库!C:K,5,0)*C96</f>
        <v>#VALUE!</v>
      </c>
      <c r="K96" s="18" t="e">
        <f>VLOOKUP(F96,U2数据库!C:K,6,0)</f>
        <v>#VALUE!</v>
      </c>
      <c r="L96" s="18" t="e">
        <f>VLOOKUP(F96,U2数据库!C:K,7,0)</f>
        <v>#VALUE!</v>
      </c>
      <c r="M96" s="18"/>
      <c r="N96" s="18" t="e">
        <f>VLOOKUP(F96,U2数据库!C:K,8,0)</f>
        <v>#VALUE!</v>
      </c>
      <c r="O96" s="18" t="e">
        <f t="shared" si="7"/>
        <v>#VALUE!</v>
      </c>
      <c r="P96" s="19">
        <f t="shared" si="8"/>
        <v>0</v>
      </c>
      <c r="Q96" s="18" t="e">
        <f>VLOOKUP(F96,U2数据库!C:K,9,0)</f>
        <v>#VALUE!</v>
      </c>
      <c r="R96" s="18" t="e">
        <f>VLOOKUP(G96,U2数据库!L:M,2,0)</f>
        <v>#N/A</v>
      </c>
      <c r="S96" s="18"/>
    </row>
    <row r="97" spans="1:19" x14ac:dyDescent="0.25">
      <c r="A97" s="22"/>
      <c r="B97" s="55"/>
      <c r="C97" s="3"/>
      <c r="D97" s="3"/>
      <c r="E97" s="18" t="str">
        <f t="shared" si="5"/>
        <v/>
      </c>
      <c r="F97" s="18" t="e">
        <f t="shared" si="6"/>
        <v>#VALUE!</v>
      </c>
      <c r="G97" s="18" t="str">
        <f t="shared" si="5"/>
        <v/>
      </c>
      <c r="H97" s="18" t="e">
        <f>VLOOKUP(F97,U2数据库!C:K,3,0)</f>
        <v>#VALUE!</v>
      </c>
      <c r="I97" s="18" t="e">
        <f>VLOOKUP(F97,U2数据库!C:K,4,0)</f>
        <v>#VALUE!</v>
      </c>
      <c r="J97" s="19" t="e">
        <f>VLOOKUP(F97,U2数据库!C:K,5,0)*C97</f>
        <v>#VALUE!</v>
      </c>
      <c r="K97" s="18" t="e">
        <f>VLOOKUP(F97,U2数据库!C:K,6,0)</f>
        <v>#VALUE!</v>
      </c>
      <c r="L97" s="18" t="e">
        <f>VLOOKUP(F97,U2数据库!C:K,7,0)</f>
        <v>#VALUE!</v>
      </c>
      <c r="M97" s="18"/>
      <c r="N97" s="18" t="e">
        <f>VLOOKUP(F97,U2数据库!C:K,8,0)</f>
        <v>#VALUE!</v>
      </c>
      <c r="O97" s="18" t="e">
        <f t="shared" si="7"/>
        <v>#VALUE!</v>
      </c>
      <c r="P97" s="19">
        <f t="shared" si="8"/>
        <v>0</v>
      </c>
      <c r="Q97" s="18" t="e">
        <f>VLOOKUP(F97,U2数据库!C:K,9,0)</f>
        <v>#VALUE!</v>
      </c>
      <c r="R97" s="18" t="e">
        <f>VLOOKUP(G97,U2数据库!L:M,2,0)</f>
        <v>#N/A</v>
      </c>
      <c r="S97" s="18"/>
    </row>
    <row r="98" spans="1:19" x14ac:dyDescent="0.25">
      <c r="A98" s="22"/>
      <c r="B98" s="55"/>
      <c r="C98" s="3"/>
      <c r="D98" s="3"/>
      <c r="E98" s="18" t="str">
        <f t="shared" si="5"/>
        <v/>
      </c>
      <c r="F98" s="18" t="e">
        <f t="shared" si="6"/>
        <v>#VALUE!</v>
      </c>
      <c r="G98" s="18" t="str">
        <f t="shared" si="5"/>
        <v/>
      </c>
      <c r="H98" s="18" t="e">
        <f>VLOOKUP(F98,U2数据库!C:K,3,0)</f>
        <v>#VALUE!</v>
      </c>
      <c r="I98" s="18" t="e">
        <f>VLOOKUP(F98,U2数据库!C:K,4,0)</f>
        <v>#VALUE!</v>
      </c>
      <c r="J98" s="19" t="e">
        <f>VLOOKUP(F98,U2数据库!C:K,5,0)*C98</f>
        <v>#VALUE!</v>
      </c>
      <c r="K98" s="18" t="e">
        <f>VLOOKUP(F98,U2数据库!C:K,6,0)</f>
        <v>#VALUE!</v>
      </c>
      <c r="L98" s="18" t="e">
        <f>VLOOKUP(F98,U2数据库!C:K,7,0)</f>
        <v>#VALUE!</v>
      </c>
      <c r="M98" s="18"/>
      <c r="N98" s="18" t="e">
        <f>VLOOKUP(F98,U2数据库!C:K,8,0)</f>
        <v>#VALUE!</v>
      </c>
      <c r="O98" s="18" t="e">
        <f t="shared" si="7"/>
        <v>#VALUE!</v>
      </c>
      <c r="P98" s="19">
        <f t="shared" si="8"/>
        <v>0</v>
      </c>
      <c r="Q98" s="18" t="e">
        <f>VLOOKUP(F98,U2数据库!C:K,9,0)</f>
        <v>#VALUE!</v>
      </c>
      <c r="R98" s="18" t="e">
        <f>VLOOKUP(G98,U2数据库!L:M,2,0)</f>
        <v>#N/A</v>
      </c>
      <c r="S98" s="18"/>
    </row>
    <row r="99" spans="1:19" x14ac:dyDescent="0.25">
      <c r="A99" s="22"/>
      <c r="B99" s="55"/>
      <c r="C99" s="3"/>
      <c r="D99" s="3"/>
      <c r="E99" s="18" t="str">
        <f t="shared" si="5"/>
        <v/>
      </c>
      <c r="F99" s="18" t="e">
        <f t="shared" si="6"/>
        <v>#VALUE!</v>
      </c>
      <c r="G99" s="18" t="str">
        <f t="shared" si="5"/>
        <v/>
      </c>
      <c r="H99" s="18" t="e">
        <f>VLOOKUP(F99,U2数据库!C:K,3,0)</f>
        <v>#VALUE!</v>
      </c>
      <c r="I99" s="18" t="e">
        <f>VLOOKUP(F99,U2数据库!C:K,4,0)</f>
        <v>#VALUE!</v>
      </c>
      <c r="J99" s="19" t="e">
        <f>VLOOKUP(F99,U2数据库!C:K,5,0)*C99</f>
        <v>#VALUE!</v>
      </c>
      <c r="K99" s="18" t="e">
        <f>VLOOKUP(F99,U2数据库!C:K,6,0)</f>
        <v>#VALUE!</v>
      </c>
      <c r="L99" s="18" t="e">
        <f>VLOOKUP(F99,U2数据库!C:K,7,0)</f>
        <v>#VALUE!</v>
      </c>
      <c r="M99" s="18"/>
      <c r="N99" s="18" t="e">
        <f>VLOOKUP(F99,U2数据库!C:K,8,0)</f>
        <v>#VALUE!</v>
      </c>
      <c r="O99" s="18" t="e">
        <f t="shared" si="7"/>
        <v>#VALUE!</v>
      </c>
      <c r="P99" s="19">
        <f t="shared" si="8"/>
        <v>0</v>
      </c>
      <c r="Q99" s="18" t="e">
        <f>VLOOKUP(F99,U2数据库!C:K,9,0)</f>
        <v>#VALUE!</v>
      </c>
      <c r="R99" s="18" t="e">
        <f>VLOOKUP(G99,U2数据库!L:M,2,0)</f>
        <v>#N/A</v>
      </c>
      <c r="S99" s="18"/>
    </row>
    <row r="100" spans="1:19" x14ac:dyDescent="0.25">
      <c r="A100" s="22"/>
      <c r="B100" s="55"/>
      <c r="C100" s="3"/>
      <c r="D100" s="3"/>
      <c r="E100" s="18" t="str">
        <f t="shared" si="5"/>
        <v/>
      </c>
      <c r="F100" s="18" t="e">
        <f t="shared" si="6"/>
        <v>#VALUE!</v>
      </c>
      <c r="G100" s="18" t="str">
        <f t="shared" si="5"/>
        <v/>
      </c>
      <c r="H100" s="18" t="e">
        <f>VLOOKUP(F100,U2数据库!C:K,3,0)</f>
        <v>#VALUE!</v>
      </c>
      <c r="I100" s="18" t="e">
        <f>VLOOKUP(F100,U2数据库!C:K,4,0)</f>
        <v>#VALUE!</v>
      </c>
      <c r="J100" s="19" t="e">
        <f>VLOOKUP(F100,U2数据库!C:K,5,0)*C100</f>
        <v>#VALUE!</v>
      </c>
      <c r="K100" s="18" t="e">
        <f>VLOOKUP(F100,U2数据库!C:K,6,0)</f>
        <v>#VALUE!</v>
      </c>
      <c r="L100" s="18" t="e">
        <f>VLOOKUP(F100,U2数据库!C:K,7,0)</f>
        <v>#VALUE!</v>
      </c>
      <c r="M100" s="18"/>
      <c r="N100" s="18" t="e">
        <f>VLOOKUP(F100,U2数据库!C:K,8,0)</f>
        <v>#VALUE!</v>
      </c>
      <c r="O100" s="18" t="e">
        <f t="shared" si="7"/>
        <v>#VALUE!</v>
      </c>
      <c r="P100" s="19">
        <f t="shared" si="8"/>
        <v>0</v>
      </c>
      <c r="Q100" s="18" t="e">
        <f>VLOOKUP(F100,U2数据库!C:K,9,0)</f>
        <v>#VALUE!</v>
      </c>
      <c r="R100" s="18" t="e">
        <f>VLOOKUP(G100,U2数据库!L:M,2,0)</f>
        <v>#N/A</v>
      </c>
      <c r="S100" s="18"/>
    </row>
  </sheetData>
  <sheetProtection algorithmName="SHA-512" hashValue="x5lqEU2EmQB55V52+7Cb0eo1ajoTaxgvpc7jRdeT9O7k0BxpuAUuaAO0OJ5KJFYR8RYjyceqd3HlCcVROCm0jg==" saltValue="AxmNcQvqVZfGn1rIwm878g==" spinCount="100000" sheet="1" objects="1" scenarios="1"/>
  <protectedRanges>
    <protectedRange sqref="A2:D1000" name="区域1"/>
  </protectedRanges>
  <phoneticPr fontId="5" type="noConversion"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B4698-7CAD-4FFB-85FA-F10E93517FCC}">
  <sheetPr codeName="Sheet154"/>
  <dimension ref="A1:M31"/>
  <sheetViews>
    <sheetView workbookViewId="0">
      <selection activeCell="U27" sqref="U27"/>
    </sheetView>
  </sheetViews>
  <sheetFormatPr defaultRowHeight="14" x14ac:dyDescent="0.25"/>
  <cols>
    <col min="1" max="1" width="16.90625" bestFit="1" customWidth="1"/>
    <col min="2" max="2" width="9.26953125" bestFit="1" customWidth="1"/>
    <col min="3" max="3" width="12.453125" bestFit="1" customWidth="1"/>
    <col min="4" max="4" width="8.26953125" bestFit="1" customWidth="1"/>
    <col min="5" max="5" width="5.26953125" bestFit="1" customWidth="1"/>
    <col min="6" max="6" width="9.26953125" bestFit="1" customWidth="1"/>
    <col min="7" max="7" width="6.26953125" bestFit="1" customWidth="1"/>
    <col min="8" max="8" width="5.26953125" bestFit="1" customWidth="1"/>
    <col min="9" max="9" width="6.26953125" bestFit="1" customWidth="1"/>
    <col min="10" max="10" width="8.26953125" bestFit="1" customWidth="1"/>
    <col min="11" max="11" width="5.26953125" bestFit="1" customWidth="1"/>
    <col min="12" max="12" width="9.26953125" bestFit="1" customWidth="1"/>
    <col min="13" max="13" width="11.36328125" bestFit="1" customWidth="1"/>
  </cols>
  <sheetData>
    <row r="1" spans="1:13" x14ac:dyDescent="0.25">
      <c r="A1" s="11" t="str">
        <f>HYPERLINK("#管架编号及数量输入!J1","序号/回输入界面")</f>
        <v>序号/回输入界面</v>
      </c>
      <c r="B1" s="3"/>
      <c r="E1" s="99" t="s">
        <v>672</v>
      </c>
      <c r="F1" s="78"/>
      <c r="G1" s="78"/>
      <c r="H1" s="78"/>
      <c r="I1" s="79"/>
      <c r="J1" s="61"/>
      <c r="K1" s="11"/>
      <c r="L1" s="76" t="s">
        <v>45</v>
      </c>
      <c r="M1" s="76"/>
    </row>
    <row r="2" spans="1:13" x14ac:dyDescent="0.25">
      <c r="A2" s="3" t="s">
        <v>47</v>
      </c>
      <c r="B2" s="1" t="s">
        <v>46</v>
      </c>
      <c r="C2" s="45" t="s">
        <v>68</v>
      </c>
      <c r="D2" s="45" t="s">
        <v>253</v>
      </c>
      <c r="E2" s="1" t="s">
        <v>12</v>
      </c>
      <c r="F2" s="1" t="s">
        <v>2</v>
      </c>
      <c r="G2" s="55" t="s">
        <v>102</v>
      </c>
      <c r="H2" s="1" t="s">
        <v>3</v>
      </c>
      <c r="I2" s="1" t="s">
        <v>4</v>
      </c>
      <c r="J2" s="1" t="s">
        <v>12</v>
      </c>
      <c r="K2" s="1" t="s">
        <v>3</v>
      </c>
      <c r="L2" s="3" t="s">
        <v>44</v>
      </c>
      <c r="M2" s="1" t="s">
        <v>4</v>
      </c>
    </row>
    <row r="3" spans="1:13" x14ac:dyDescent="0.25">
      <c r="A3" s="55" t="s">
        <v>674</v>
      </c>
      <c r="B3" s="55" t="s">
        <v>673</v>
      </c>
      <c r="C3" s="45">
        <v>6</v>
      </c>
      <c r="D3" s="45">
        <v>10.199999999999999</v>
      </c>
      <c r="E3" s="55" t="s">
        <v>149</v>
      </c>
      <c r="F3" s="1" t="s">
        <v>14</v>
      </c>
      <c r="G3" s="45">
        <v>0.08</v>
      </c>
      <c r="H3" s="1" t="s">
        <v>15</v>
      </c>
      <c r="I3" s="1" t="s">
        <v>7</v>
      </c>
      <c r="J3" s="3" t="s">
        <v>35</v>
      </c>
      <c r="K3" s="3" t="s">
        <v>36</v>
      </c>
      <c r="L3" s="46" t="s">
        <v>34</v>
      </c>
      <c r="M3" s="1" t="s">
        <v>7</v>
      </c>
    </row>
    <row r="4" spans="1:13" x14ac:dyDescent="0.25">
      <c r="A4" s="3"/>
      <c r="B4" s="3"/>
      <c r="C4" s="45">
        <v>8</v>
      </c>
      <c r="D4" s="45">
        <v>13.5</v>
      </c>
      <c r="E4" s="55" t="s">
        <v>149</v>
      </c>
      <c r="F4" s="1" t="s">
        <v>14</v>
      </c>
      <c r="G4" s="45">
        <v>0.08</v>
      </c>
      <c r="H4" s="1" t="s">
        <v>15</v>
      </c>
      <c r="I4" s="1" t="s">
        <v>7</v>
      </c>
      <c r="J4" s="3" t="s">
        <v>35</v>
      </c>
      <c r="K4" s="3" t="s">
        <v>36</v>
      </c>
      <c r="L4" s="46" t="s">
        <v>37</v>
      </c>
      <c r="M4" s="3" t="s">
        <v>38</v>
      </c>
    </row>
    <row r="5" spans="1:13" x14ac:dyDescent="0.25">
      <c r="A5" s="3"/>
      <c r="B5" s="3"/>
      <c r="C5" s="45">
        <v>10</v>
      </c>
      <c r="D5" s="45">
        <v>17.2</v>
      </c>
      <c r="E5" s="55" t="s">
        <v>149</v>
      </c>
      <c r="F5" s="1" t="s">
        <v>14</v>
      </c>
      <c r="G5" s="45">
        <v>0.08</v>
      </c>
      <c r="H5" s="3" t="s">
        <v>308</v>
      </c>
      <c r="I5" s="3" t="s">
        <v>271</v>
      </c>
      <c r="J5" s="3" t="s">
        <v>35</v>
      </c>
      <c r="K5" s="3" t="s">
        <v>36</v>
      </c>
      <c r="L5" s="46" t="s">
        <v>39</v>
      </c>
      <c r="M5" s="3" t="s">
        <v>40</v>
      </c>
    </row>
    <row r="6" spans="1:13" x14ac:dyDescent="0.25">
      <c r="C6" s="45">
        <v>15</v>
      </c>
      <c r="D6" s="45">
        <v>21.3</v>
      </c>
      <c r="E6" s="55" t="s">
        <v>149</v>
      </c>
      <c r="F6" s="1" t="s">
        <v>14</v>
      </c>
      <c r="G6" s="45">
        <v>0.08</v>
      </c>
      <c r="H6" s="3" t="s">
        <v>308</v>
      </c>
      <c r="I6" s="3" t="s">
        <v>271</v>
      </c>
      <c r="J6" s="3" t="s">
        <v>35</v>
      </c>
      <c r="K6" s="3" t="s">
        <v>36</v>
      </c>
    </row>
    <row r="7" spans="1:13" x14ac:dyDescent="0.25">
      <c r="C7" s="45">
        <v>20</v>
      </c>
      <c r="D7" s="45">
        <v>26.9</v>
      </c>
      <c r="E7" s="55" t="s">
        <v>149</v>
      </c>
      <c r="F7" s="1" t="s">
        <v>14</v>
      </c>
      <c r="G7" s="45">
        <v>8.5000000000000006E-2</v>
      </c>
      <c r="H7" s="3" t="s">
        <v>308</v>
      </c>
      <c r="I7" s="3" t="s">
        <v>271</v>
      </c>
      <c r="J7" s="3" t="s">
        <v>35</v>
      </c>
      <c r="K7" s="3" t="s">
        <v>36</v>
      </c>
    </row>
    <row r="8" spans="1:13" x14ac:dyDescent="0.25">
      <c r="C8" s="45">
        <v>25</v>
      </c>
      <c r="D8" s="45">
        <v>33.700000000000003</v>
      </c>
      <c r="E8" s="55" t="s">
        <v>149</v>
      </c>
      <c r="F8" s="1" t="s">
        <v>14</v>
      </c>
      <c r="G8" s="45">
        <v>0.09</v>
      </c>
      <c r="H8" s="3" t="s">
        <v>308</v>
      </c>
      <c r="I8" s="3" t="s">
        <v>271</v>
      </c>
      <c r="J8" s="3" t="s">
        <v>35</v>
      </c>
      <c r="K8" s="3" t="s">
        <v>36</v>
      </c>
    </row>
    <row r="9" spans="1:13" x14ac:dyDescent="0.25">
      <c r="C9" s="45">
        <v>32</v>
      </c>
      <c r="D9" s="45">
        <v>42.4</v>
      </c>
      <c r="E9" s="55" t="s">
        <v>149</v>
      </c>
      <c r="F9" s="1" t="s">
        <v>14</v>
      </c>
      <c r="G9" s="45">
        <v>0.11</v>
      </c>
      <c r="H9" s="3" t="s">
        <v>308</v>
      </c>
      <c r="I9" s="3" t="s">
        <v>271</v>
      </c>
      <c r="J9" s="3" t="s">
        <v>35</v>
      </c>
      <c r="K9" s="3" t="s">
        <v>36</v>
      </c>
    </row>
    <row r="10" spans="1:13" x14ac:dyDescent="0.25">
      <c r="C10" s="45">
        <v>40</v>
      </c>
      <c r="D10" s="45">
        <v>48.3</v>
      </c>
      <c r="E10" s="55" t="s">
        <v>149</v>
      </c>
      <c r="F10" s="1" t="s">
        <v>14</v>
      </c>
      <c r="G10" s="45">
        <v>0.12</v>
      </c>
      <c r="H10" s="3" t="s">
        <v>308</v>
      </c>
      <c r="I10" s="3" t="s">
        <v>271</v>
      </c>
      <c r="J10" s="3" t="s">
        <v>35</v>
      </c>
      <c r="K10" s="3" t="s">
        <v>36</v>
      </c>
    </row>
    <row r="11" spans="1:13" x14ac:dyDescent="0.25">
      <c r="C11" s="45">
        <v>50</v>
      </c>
      <c r="D11" s="45">
        <v>60.3</v>
      </c>
      <c r="E11" s="55" t="s">
        <v>149</v>
      </c>
      <c r="F11" s="1" t="s">
        <v>14</v>
      </c>
      <c r="G11" s="45">
        <v>0.13</v>
      </c>
      <c r="H11" s="3" t="s">
        <v>308</v>
      </c>
      <c r="I11" s="3" t="s">
        <v>271</v>
      </c>
      <c r="J11" s="3" t="s">
        <v>35</v>
      </c>
      <c r="K11" s="3" t="s">
        <v>36</v>
      </c>
    </row>
    <row r="12" spans="1:13" x14ac:dyDescent="0.25">
      <c r="C12" s="45">
        <v>65</v>
      </c>
      <c r="D12" s="45">
        <v>76.099999999999994</v>
      </c>
      <c r="E12" s="55" t="s">
        <v>149</v>
      </c>
      <c r="F12" s="1" t="s">
        <v>14</v>
      </c>
      <c r="G12" s="45">
        <v>0.15</v>
      </c>
      <c r="H12" s="3" t="s">
        <v>308</v>
      </c>
      <c r="I12" s="3" t="s">
        <v>271</v>
      </c>
      <c r="J12" s="3" t="s">
        <v>35</v>
      </c>
      <c r="K12" s="3" t="s">
        <v>36</v>
      </c>
    </row>
    <row r="13" spans="1:13" x14ac:dyDescent="0.25">
      <c r="C13" s="45">
        <v>80</v>
      </c>
      <c r="D13" s="45">
        <v>88.9</v>
      </c>
      <c r="E13" s="55" t="s">
        <v>149</v>
      </c>
      <c r="F13" s="1" t="s">
        <v>14</v>
      </c>
      <c r="G13" s="45">
        <v>0.18</v>
      </c>
      <c r="H13" s="3" t="s">
        <v>308</v>
      </c>
      <c r="I13" s="3" t="s">
        <v>271</v>
      </c>
      <c r="J13" s="3" t="s">
        <v>35</v>
      </c>
      <c r="K13" s="3" t="s">
        <v>36</v>
      </c>
    </row>
    <row r="14" spans="1:13" x14ac:dyDescent="0.25">
      <c r="C14" s="45">
        <v>100</v>
      </c>
      <c r="D14" s="45">
        <v>114.3</v>
      </c>
      <c r="E14" s="55" t="s">
        <v>149</v>
      </c>
      <c r="F14" s="1" t="s">
        <v>14</v>
      </c>
      <c r="G14" s="45">
        <v>0.21</v>
      </c>
      <c r="H14" s="3" t="s">
        <v>308</v>
      </c>
      <c r="I14" s="3" t="s">
        <v>271</v>
      </c>
      <c r="J14" s="3" t="s">
        <v>35</v>
      </c>
      <c r="K14" s="3" t="s">
        <v>36</v>
      </c>
    </row>
    <row r="15" spans="1:13" x14ac:dyDescent="0.25">
      <c r="C15" s="45">
        <v>125</v>
      </c>
      <c r="D15" s="45">
        <v>139.69999999999999</v>
      </c>
      <c r="E15" s="55" t="s">
        <v>149</v>
      </c>
      <c r="F15" s="55" t="s">
        <v>669</v>
      </c>
      <c r="G15" s="45">
        <v>0.24</v>
      </c>
      <c r="H15" s="3" t="s">
        <v>308</v>
      </c>
      <c r="I15" s="3" t="s">
        <v>271</v>
      </c>
      <c r="J15" s="3" t="s">
        <v>35</v>
      </c>
      <c r="K15" s="3" t="s">
        <v>36</v>
      </c>
    </row>
    <row r="16" spans="1:13" x14ac:dyDescent="0.25">
      <c r="C16" s="45">
        <v>150</v>
      </c>
      <c r="D16" s="45">
        <v>168.3</v>
      </c>
      <c r="E16" s="55" t="s">
        <v>149</v>
      </c>
      <c r="F16" s="55" t="s">
        <v>670</v>
      </c>
      <c r="G16" s="45">
        <v>0.28000000000000003</v>
      </c>
      <c r="H16" s="3" t="s">
        <v>308</v>
      </c>
      <c r="I16" s="3" t="s">
        <v>271</v>
      </c>
      <c r="J16" s="3" t="s">
        <v>35</v>
      </c>
      <c r="K16" s="3" t="s">
        <v>36</v>
      </c>
    </row>
    <row r="17" spans="3:11" x14ac:dyDescent="0.25">
      <c r="C17" s="45">
        <v>200</v>
      </c>
      <c r="D17" s="45">
        <v>219.1</v>
      </c>
      <c r="E17" s="55" t="s">
        <v>149</v>
      </c>
      <c r="F17" s="55" t="s">
        <v>670</v>
      </c>
      <c r="G17" s="45">
        <v>0.33</v>
      </c>
      <c r="H17" s="3" t="s">
        <v>308</v>
      </c>
      <c r="I17" s="3" t="s">
        <v>271</v>
      </c>
      <c r="J17" s="3" t="s">
        <v>35</v>
      </c>
      <c r="K17" s="3" t="s">
        <v>36</v>
      </c>
    </row>
    <row r="18" spans="3:11" x14ac:dyDescent="0.25">
      <c r="C18" s="45">
        <v>250</v>
      </c>
      <c r="D18" s="45">
        <v>273</v>
      </c>
      <c r="E18" s="55" t="s">
        <v>149</v>
      </c>
      <c r="F18" s="55" t="s">
        <v>670</v>
      </c>
      <c r="G18" s="45">
        <v>0.39</v>
      </c>
      <c r="H18" s="3" t="s">
        <v>308</v>
      </c>
      <c r="I18" s="3" t="s">
        <v>271</v>
      </c>
      <c r="J18" s="3" t="s">
        <v>35</v>
      </c>
      <c r="K18" s="3" t="s">
        <v>36</v>
      </c>
    </row>
    <row r="19" spans="3:11" x14ac:dyDescent="0.25">
      <c r="C19" s="45">
        <v>300</v>
      </c>
      <c r="D19" s="45">
        <v>323.89999999999998</v>
      </c>
      <c r="E19" s="55" t="s">
        <v>149</v>
      </c>
      <c r="F19" s="55" t="s">
        <v>671</v>
      </c>
      <c r="G19" s="45">
        <v>0.47</v>
      </c>
      <c r="H19" s="3" t="s">
        <v>308</v>
      </c>
      <c r="I19" s="3" t="s">
        <v>271</v>
      </c>
      <c r="J19" s="3" t="s">
        <v>35</v>
      </c>
      <c r="K19" s="3" t="s">
        <v>36</v>
      </c>
    </row>
    <row r="20" spans="3:11" x14ac:dyDescent="0.25">
      <c r="C20" s="45">
        <v>350</v>
      </c>
      <c r="D20" s="45">
        <v>355.6</v>
      </c>
      <c r="E20" s="55" t="s">
        <v>149</v>
      </c>
      <c r="F20" s="55" t="s">
        <v>671</v>
      </c>
      <c r="G20" s="45">
        <v>0.5</v>
      </c>
      <c r="H20" s="3" t="s">
        <v>308</v>
      </c>
      <c r="I20" s="3" t="s">
        <v>271</v>
      </c>
      <c r="J20" s="3" t="s">
        <v>35</v>
      </c>
      <c r="K20" s="3" t="s">
        <v>36</v>
      </c>
    </row>
    <row r="21" spans="3:11" x14ac:dyDescent="0.25">
      <c r="C21" s="45">
        <v>400</v>
      </c>
      <c r="D21" s="45">
        <v>406.4</v>
      </c>
      <c r="E21" s="55" t="s">
        <v>149</v>
      </c>
      <c r="F21" s="55" t="s">
        <v>671</v>
      </c>
      <c r="G21" s="45">
        <v>0.55000000000000004</v>
      </c>
      <c r="H21" s="3" t="s">
        <v>308</v>
      </c>
      <c r="I21" s="3" t="s">
        <v>271</v>
      </c>
      <c r="J21" s="3" t="s">
        <v>35</v>
      </c>
      <c r="K21" s="3" t="s">
        <v>36</v>
      </c>
    </row>
    <row r="22" spans="3:11" x14ac:dyDescent="0.25">
      <c r="C22" s="45">
        <v>450</v>
      </c>
      <c r="D22" s="45">
        <v>457</v>
      </c>
      <c r="E22" s="55" t="s">
        <v>149</v>
      </c>
      <c r="F22" s="55" t="s">
        <v>671</v>
      </c>
      <c r="G22" s="45">
        <v>0.61</v>
      </c>
      <c r="H22" s="3" t="s">
        <v>308</v>
      </c>
      <c r="I22" s="3" t="s">
        <v>271</v>
      </c>
      <c r="J22" s="3" t="s">
        <v>35</v>
      </c>
      <c r="K22" s="3" t="s">
        <v>36</v>
      </c>
    </row>
    <row r="23" spans="3:11" x14ac:dyDescent="0.25">
      <c r="C23" s="45">
        <v>500</v>
      </c>
      <c r="D23" s="45">
        <v>508</v>
      </c>
      <c r="E23" s="55" t="s">
        <v>149</v>
      </c>
      <c r="F23" s="55" t="s">
        <v>671</v>
      </c>
      <c r="G23" s="45">
        <v>0.68</v>
      </c>
      <c r="H23" s="3" t="s">
        <v>308</v>
      </c>
      <c r="I23" s="3" t="s">
        <v>271</v>
      </c>
      <c r="J23" s="3" t="s">
        <v>35</v>
      </c>
      <c r="K23" s="3" t="s">
        <v>36</v>
      </c>
    </row>
    <row r="24" spans="3:11" x14ac:dyDescent="0.25">
      <c r="C24" s="45">
        <v>550</v>
      </c>
      <c r="D24" s="45">
        <v>559</v>
      </c>
      <c r="E24" s="55" t="s">
        <v>149</v>
      </c>
      <c r="F24" s="55" t="s">
        <v>671</v>
      </c>
      <c r="G24" s="45">
        <v>0.72</v>
      </c>
      <c r="H24" s="3" t="s">
        <v>308</v>
      </c>
      <c r="I24" s="3" t="s">
        <v>271</v>
      </c>
      <c r="J24" s="3" t="s">
        <v>35</v>
      </c>
      <c r="K24" s="3" t="s">
        <v>36</v>
      </c>
    </row>
    <row r="25" spans="3:11" x14ac:dyDescent="0.25">
      <c r="C25" s="45">
        <v>600</v>
      </c>
      <c r="D25" s="45">
        <v>610</v>
      </c>
      <c r="E25" s="55" t="s">
        <v>149</v>
      </c>
      <c r="F25" s="55" t="s">
        <v>671</v>
      </c>
      <c r="G25" s="45">
        <v>0.78</v>
      </c>
      <c r="H25" s="3" t="s">
        <v>308</v>
      </c>
      <c r="I25" s="3" t="s">
        <v>271</v>
      </c>
      <c r="J25" s="3" t="s">
        <v>35</v>
      </c>
      <c r="K25" s="3" t="s">
        <v>36</v>
      </c>
    </row>
    <row r="26" spans="3:11" x14ac:dyDescent="0.25">
      <c r="C26" s="45">
        <v>650</v>
      </c>
      <c r="D26" s="45">
        <v>660</v>
      </c>
      <c r="E26" s="55" t="s">
        <v>149</v>
      </c>
      <c r="F26" s="55" t="s">
        <v>671</v>
      </c>
      <c r="G26" s="45">
        <v>0.83</v>
      </c>
      <c r="H26" s="3" t="s">
        <v>308</v>
      </c>
      <c r="I26" s="3" t="s">
        <v>271</v>
      </c>
      <c r="J26" s="3" t="s">
        <v>35</v>
      </c>
      <c r="K26" s="3" t="s">
        <v>36</v>
      </c>
    </row>
    <row r="27" spans="3:11" x14ac:dyDescent="0.25">
      <c r="C27" s="45">
        <v>700</v>
      </c>
      <c r="D27" s="45">
        <v>711</v>
      </c>
      <c r="E27" s="55" t="s">
        <v>149</v>
      </c>
      <c r="F27" s="55" t="s">
        <v>671</v>
      </c>
      <c r="G27" s="45">
        <v>0.88</v>
      </c>
      <c r="H27" s="3" t="s">
        <v>308</v>
      </c>
      <c r="I27" s="3" t="s">
        <v>271</v>
      </c>
      <c r="J27" s="3" t="s">
        <v>35</v>
      </c>
      <c r="K27" s="3" t="s">
        <v>36</v>
      </c>
    </row>
    <row r="28" spans="3:11" x14ac:dyDescent="0.25">
      <c r="C28" s="45">
        <v>750</v>
      </c>
      <c r="D28" s="45">
        <v>762</v>
      </c>
      <c r="E28" s="55" t="s">
        <v>149</v>
      </c>
      <c r="F28" s="55" t="s">
        <v>671</v>
      </c>
      <c r="G28" s="45">
        <v>0.93</v>
      </c>
      <c r="H28" s="3" t="s">
        <v>308</v>
      </c>
      <c r="I28" s="3" t="s">
        <v>271</v>
      </c>
      <c r="J28" s="3" t="s">
        <v>35</v>
      </c>
      <c r="K28" s="3" t="s">
        <v>36</v>
      </c>
    </row>
    <row r="29" spans="3:11" x14ac:dyDescent="0.25">
      <c r="C29" s="45">
        <v>800</v>
      </c>
      <c r="D29" s="45">
        <v>813</v>
      </c>
      <c r="E29" s="55" t="s">
        <v>149</v>
      </c>
      <c r="F29" s="55" t="s">
        <v>671</v>
      </c>
      <c r="G29" s="45">
        <v>0.98</v>
      </c>
      <c r="H29" s="3" t="s">
        <v>308</v>
      </c>
      <c r="I29" s="3" t="s">
        <v>271</v>
      </c>
      <c r="J29" s="3" t="s">
        <v>35</v>
      </c>
      <c r="K29" s="3" t="s">
        <v>36</v>
      </c>
    </row>
    <row r="30" spans="3:11" x14ac:dyDescent="0.25">
      <c r="C30" s="45">
        <v>850</v>
      </c>
      <c r="D30" s="45">
        <v>864</v>
      </c>
      <c r="E30" s="55" t="s">
        <v>149</v>
      </c>
      <c r="F30" s="55" t="s">
        <v>671</v>
      </c>
      <c r="G30" s="45">
        <v>1.04</v>
      </c>
      <c r="H30" s="3" t="s">
        <v>308</v>
      </c>
      <c r="I30" s="3" t="s">
        <v>271</v>
      </c>
      <c r="J30" s="3" t="s">
        <v>35</v>
      </c>
      <c r="K30" s="3" t="s">
        <v>36</v>
      </c>
    </row>
    <row r="31" spans="3:11" x14ac:dyDescent="0.25">
      <c r="C31" s="45">
        <v>900</v>
      </c>
      <c r="D31" s="45">
        <v>914</v>
      </c>
      <c r="E31" s="55" t="s">
        <v>149</v>
      </c>
      <c r="F31" s="55" t="s">
        <v>671</v>
      </c>
      <c r="G31" s="45">
        <v>1.08</v>
      </c>
      <c r="H31" s="3" t="s">
        <v>308</v>
      </c>
      <c r="I31" s="3" t="s">
        <v>271</v>
      </c>
      <c r="J31" s="3" t="s">
        <v>35</v>
      </c>
      <c r="K31" s="3" t="s">
        <v>36</v>
      </c>
    </row>
  </sheetData>
  <sheetProtection algorithmName="SHA-512" hashValue="i8/buZiNAY9gGFnZoo7zEQu4uBA8alrvi9tbzuez+jY56F/l8WJqI+p8tnqB83GYF7JHBj7+beqSoW+aoDv58g==" saltValue="BFg3vLHgtDCzyo8jcrL0cA==" spinCount="100000" sheet="1" objects="1" scenarios="1"/>
  <mergeCells count="2">
    <mergeCell ref="L1:M1"/>
    <mergeCell ref="E1:I1"/>
  </mergeCells>
  <phoneticPr fontId="5" type="noConversion"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6467F-5775-4549-BAD5-8EBDFD78B3C1}">
  <sheetPr codeName="Sheet155"/>
  <dimension ref="A1:S100"/>
  <sheetViews>
    <sheetView workbookViewId="0"/>
  </sheetViews>
  <sheetFormatPr defaultRowHeight="14" x14ac:dyDescent="0.25"/>
  <cols>
    <col min="1" max="1" width="16.90625" bestFit="1" customWidth="1"/>
    <col min="2" max="2" width="10.26953125" bestFit="1" customWidth="1"/>
    <col min="3" max="6" width="5.26953125" bestFit="1" customWidth="1"/>
    <col min="7" max="7" width="9.26953125" bestFit="1" customWidth="1"/>
    <col min="8" max="8" width="11.36328125" bestFit="1" customWidth="1"/>
    <col min="9" max="9" width="7.26953125" bestFit="1" customWidth="1"/>
    <col min="10" max="10" width="8.453125" bestFit="1" customWidth="1"/>
    <col min="11" max="11" width="5.26953125" bestFit="1" customWidth="1"/>
    <col min="12" max="12" width="11.36328125" bestFit="1" customWidth="1"/>
    <col min="13" max="13" width="5.26953125" bestFit="1" customWidth="1"/>
    <col min="14" max="14" width="11.36328125" bestFit="1" customWidth="1"/>
    <col min="15" max="15" width="8.26953125" bestFit="1" customWidth="1"/>
    <col min="16" max="16" width="7.26953125" bestFit="1" customWidth="1"/>
    <col min="17" max="17" width="5.26953125" bestFit="1" customWidth="1"/>
    <col min="18" max="18" width="11.36328125" bestFit="1" customWidth="1"/>
    <col min="19" max="19" width="5.26953125" bestFit="1" customWidth="1"/>
  </cols>
  <sheetData>
    <row r="1" spans="1:19" x14ac:dyDescent="0.25">
      <c r="A1" s="60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55" t="s">
        <v>663</v>
      </c>
      <c r="F1" s="18" t="s">
        <v>41</v>
      </c>
      <c r="G1" s="18" t="s">
        <v>42</v>
      </c>
      <c r="H1" s="18" t="s">
        <v>48</v>
      </c>
      <c r="I1" s="18" t="s">
        <v>2</v>
      </c>
      <c r="J1" s="18" t="s">
        <v>79</v>
      </c>
      <c r="K1" s="18" t="s">
        <v>3</v>
      </c>
      <c r="L1" s="18" t="s">
        <v>4</v>
      </c>
      <c r="M1" s="18" t="s">
        <v>5</v>
      </c>
      <c r="N1" s="18" t="s">
        <v>48</v>
      </c>
      <c r="O1" s="18" t="s">
        <v>2</v>
      </c>
      <c r="P1" s="19" t="s">
        <v>79</v>
      </c>
      <c r="Q1" s="18" t="s">
        <v>3</v>
      </c>
      <c r="R1" s="18" t="s">
        <v>4</v>
      </c>
      <c r="S1" s="18" t="s">
        <v>5</v>
      </c>
    </row>
    <row r="2" spans="1:19" x14ac:dyDescent="0.25">
      <c r="A2" s="22"/>
      <c r="B2" s="55"/>
      <c r="C2" s="3"/>
      <c r="D2" s="3"/>
      <c r="E2" s="18" t="str">
        <f>TRIM(MID(SUBSTITUTE($B2,"-",REPT(" ",99)),COLUMN(B2)*99-98,99))</f>
        <v/>
      </c>
      <c r="F2" s="18" t="e">
        <f>VALUE(TRIM(MID(SUBSTITUTE($B2,"-",REPT(" ",99)),COLUMN(C2)*99-98,99)))</f>
        <v>#VALUE!</v>
      </c>
      <c r="G2" s="18" t="str">
        <f t="shared" ref="G2:G16" si="0">TRIM(MID(SUBSTITUTE($B2,"-",REPT(" ",99)),COLUMN(D2)*99-98,99))</f>
        <v/>
      </c>
      <c r="H2" s="18" t="e">
        <f>VLOOKUP(F2,U3数据库!C:K,3,0)</f>
        <v>#VALUE!</v>
      </c>
      <c r="I2" s="18" t="e">
        <f>VLOOKUP(F2,U3数据库!C:K,4,0)</f>
        <v>#VALUE!</v>
      </c>
      <c r="J2" s="18" t="e">
        <f>VLOOKUP(F2,U3数据库!C:K,5,0)*C2</f>
        <v>#VALUE!</v>
      </c>
      <c r="K2" s="18" t="e">
        <f>VLOOKUP(F2,U3数据库!C:K,6,0)</f>
        <v>#VALUE!</v>
      </c>
      <c r="L2" s="18" t="e">
        <f>VLOOKUP(G2,U3数据库!L:M,2,0)</f>
        <v>#N/A</v>
      </c>
      <c r="M2" s="18"/>
      <c r="N2" s="18" t="e">
        <f>VLOOKUP(F2,U3数据库!C:K,8,0)</f>
        <v>#VALUE!</v>
      </c>
      <c r="O2" s="18" t="e">
        <f>"A1"&amp;"-"&amp;F2&amp;"-"&amp;G2</f>
        <v>#VALUE!</v>
      </c>
      <c r="P2" s="19">
        <f>C2</f>
        <v>0</v>
      </c>
      <c r="Q2" s="18" t="e">
        <f>VLOOKUP(F2,U3数据库!C:K,9,0)</f>
        <v>#VALUE!</v>
      </c>
      <c r="R2" s="18" t="e">
        <f>VLOOKUP(G2,U3数据库!L:M,2,0)</f>
        <v>#N/A</v>
      </c>
      <c r="S2" s="18"/>
    </row>
    <row r="3" spans="1:19" x14ac:dyDescent="0.25">
      <c r="A3" s="22"/>
      <c r="B3" s="55"/>
      <c r="C3" s="3"/>
      <c r="D3" s="3"/>
      <c r="E3" s="18" t="str">
        <f t="shared" ref="E3:E16" si="1">TRIM(MID(SUBSTITUTE($B3,"-",REPT(" ",99)),COLUMN(B3)*99-98,99))</f>
        <v/>
      </c>
      <c r="F3" s="18" t="e">
        <f t="shared" ref="F3:F16" si="2">VALUE(TRIM(MID(SUBSTITUTE($B3,"-",REPT(" ",99)),COLUMN(C3)*99-98,99)))</f>
        <v>#VALUE!</v>
      </c>
      <c r="G3" s="18" t="str">
        <f t="shared" si="0"/>
        <v/>
      </c>
      <c r="H3" s="18" t="e">
        <f>VLOOKUP(F3,U3数据库!C:K,3,0)</f>
        <v>#VALUE!</v>
      </c>
      <c r="I3" s="18" t="e">
        <f>VLOOKUP(F3,U3数据库!C:K,4,0)</f>
        <v>#VALUE!</v>
      </c>
      <c r="J3" s="18" t="e">
        <f>VLOOKUP(F3,U3数据库!C:K,5,0)*C3</f>
        <v>#VALUE!</v>
      </c>
      <c r="K3" s="18" t="e">
        <f>VLOOKUP(F3,U3数据库!C:K,6,0)</f>
        <v>#VALUE!</v>
      </c>
      <c r="L3" s="18" t="e">
        <f>VLOOKUP(G3,U3数据库!L:M,2,0)</f>
        <v>#N/A</v>
      </c>
      <c r="M3" s="18"/>
      <c r="N3" s="18" t="e">
        <f>VLOOKUP(F3,U3数据库!C:K,8,0)</f>
        <v>#VALUE!</v>
      </c>
      <c r="O3" s="18" t="e">
        <f t="shared" ref="O3:O16" si="3">"A1"&amp;"-"&amp;F3&amp;"-"&amp;G3</f>
        <v>#VALUE!</v>
      </c>
      <c r="P3" s="19">
        <f t="shared" ref="P3:P16" si="4">C3</f>
        <v>0</v>
      </c>
      <c r="Q3" s="18" t="e">
        <f>VLOOKUP(F3,U3数据库!C:K,9,0)</f>
        <v>#VALUE!</v>
      </c>
      <c r="R3" s="18" t="e">
        <f>VLOOKUP(G3,U3数据库!L:M,2,0)</f>
        <v>#N/A</v>
      </c>
      <c r="S3" s="18"/>
    </row>
    <row r="4" spans="1:19" x14ac:dyDescent="0.25">
      <c r="A4" s="22"/>
      <c r="B4" s="55"/>
      <c r="C4" s="3"/>
      <c r="D4" s="3"/>
      <c r="E4" s="18" t="str">
        <f t="shared" si="1"/>
        <v/>
      </c>
      <c r="F4" s="18" t="e">
        <f t="shared" si="2"/>
        <v>#VALUE!</v>
      </c>
      <c r="G4" s="18" t="str">
        <f t="shared" si="0"/>
        <v/>
      </c>
      <c r="H4" s="18" t="e">
        <f>VLOOKUP(F4,U3数据库!C:K,3,0)</f>
        <v>#VALUE!</v>
      </c>
      <c r="I4" s="18" t="e">
        <f>VLOOKUP(F4,U3数据库!C:K,4,0)</f>
        <v>#VALUE!</v>
      </c>
      <c r="J4" s="18" t="e">
        <f>VLOOKUP(F4,U3数据库!C:K,5,0)*C4</f>
        <v>#VALUE!</v>
      </c>
      <c r="K4" s="18" t="e">
        <f>VLOOKUP(F4,U3数据库!C:K,6,0)</f>
        <v>#VALUE!</v>
      </c>
      <c r="L4" s="18" t="e">
        <f>VLOOKUP(G4,U3数据库!L:M,2,0)</f>
        <v>#N/A</v>
      </c>
      <c r="M4" s="18"/>
      <c r="N4" s="18" t="e">
        <f>VLOOKUP(F4,U3数据库!C:K,8,0)</f>
        <v>#VALUE!</v>
      </c>
      <c r="O4" s="18" t="e">
        <f t="shared" si="3"/>
        <v>#VALUE!</v>
      </c>
      <c r="P4" s="19">
        <f t="shared" si="4"/>
        <v>0</v>
      </c>
      <c r="Q4" s="18" t="e">
        <f>VLOOKUP(F4,U3数据库!C:K,9,0)</f>
        <v>#VALUE!</v>
      </c>
      <c r="R4" s="18" t="e">
        <f>VLOOKUP(G4,U3数据库!L:M,2,0)</f>
        <v>#N/A</v>
      </c>
      <c r="S4" s="18"/>
    </row>
    <row r="5" spans="1:19" x14ac:dyDescent="0.25">
      <c r="A5" s="22"/>
      <c r="B5" s="55"/>
      <c r="C5" s="3"/>
      <c r="D5" s="3"/>
      <c r="E5" s="18" t="str">
        <f t="shared" si="1"/>
        <v/>
      </c>
      <c r="F5" s="18" t="e">
        <f t="shared" si="2"/>
        <v>#VALUE!</v>
      </c>
      <c r="G5" s="18" t="str">
        <f t="shared" si="0"/>
        <v/>
      </c>
      <c r="H5" s="18" t="e">
        <f>VLOOKUP(F5,U3数据库!C:K,3,0)</f>
        <v>#VALUE!</v>
      </c>
      <c r="I5" s="18" t="e">
        <f>VLOOKUP(F5,U3数据库!C:K,4,0)</f>
        <v>#VALUE!</v>
      </c>
      <c r="J5" s="18" t="e">
        <f>VLOOKUP(F5,U3数据库!C:K,5,0)*C5</f>
        <v>#VALUE!</v>
      </c>
      <c r="K5" s="18" t="e">
        <f>VLOOKUP(F5,U3数据库!C:K,6,0)</f>
        <v>#VALUE!</v>
      </c>
      <c r="L5" s="18" t="e">
        <f>VLOOKUP(G5,U3数据库!L:M,2,0)</f>
        <v>#N/A</v>
      </c>
      <c r="M5" s="18"/>
      <c r="N5" s="18" t="e">
        <f>VLOOKUP(F5,U3数据库!C:K,8,0)</f>
        <v>#VALUE!</v>
      </c>
      <c r="O5" s="18" t="e">
        <f t="shared" si="3"/>
        <v>#VALUE!</v>
      </c>
      <c r="P5" s="19">
        <f t="shared" si="4"/>
        <v>0</v>
      </c>
      <c r="Q5" s="18" t="e">
        <f>VLOOKUP(F5,U3数据库!C:K,9,0)</f>
        <v>#VALUE!</v>
      </c>
      <c r="R5" s="18" t="e">
        <f>VLOOKUP(G5,U3数据库!L:M,2,0)</f>
        <v>#N/A</v>
      </c>
      <c r="S5" s="18"/>
    </row>
    <row r="6" spans="1:19" x14ac:dyDescent="0.25">
      <c r="A6" s="22"/>
      <c r="B6" s="55"/>
      <c r="C6" s="3"/>
      <c r="D6" s="3"/>
      <c r="E6" s="18" t="str">
        <f t="shared" si="1"/>
        <v/>
      </c>
      <c r="F6" s="18" t="e">
        <f t="shared" si="2"/>
        <v>#VALUE!</v>
      </c>
      <c r="G6" s="18" t="str">
        <f t="shared" si="0"/>
        <v/>
      </c>
      <c r="H6" s="18" t="e">
        <f>VLOOKUP(F6,U3数据库!C:K,3,0)</f>
        <v>#VALUE!</v>
      </c>
      <c r="I6" s="18" t="e">
        <f>VLOOKUP(F6,U3数据库!C:K,4,0)</f>
        <v>#VALUE!</v>
      </c>
      <c r="J6" s="18" t="e">
        <f>VLOOKUP(F6,U3数据库!C:K,5,0)*C6</f>
        <v>#VALUE!</v>
      </c>
      <c r="K6" s="18" t="e">
        <f>VLOOKUP(F6,U3数据库!C:K,6,0)</f>
        <v>#VALUE!</v>
      </c>
      <c r="L6" s="18" t="e">
        <f>VLOOKUP(G6,U3数据库!L:M,2,0)</f>
        <v>#N/A</v>
      </c>
      <c r="M6" s="18"/>
      <c r="N6" s="18" t="e">
        <f>VLOOKUP(F6,U3数据库!C:K,8,0)</f>
        <v>#VALUE!</v>
      </c>
      <c r="O6" s="18" t="e">
        <f t="shared" si="3"/>
        <v>#VALUE!</v>
      </c>
      <c r="P6" s="19">
        <f t="shared" si="4"/>
        <v>0</v>
      </c>
      <c r="Q6" s="18" t="e">
        <f>VLOOKUP(F6,U3数据库!C:K,9,0)</f>
        <v>#VALUE!</v>
      </c>
      <c r="R6" s="18" t="e">
        <f>VLOOKUP(G6,U3数据库!L:M,2,0)</f>
        <v>#N/A</v>
      </c>
      <c r="S6" s="18"/>
    </row>
    <row r="7" spans="1:19" x14ac:dyDescent="0.25">
      <c r="A7" s="22"/>
      <c r="B7" s="55"/>
      <c r="C7" s="3"/>
      <c r="D7" s="3"/>
      <c r="E7" s="18" t="str">
        <f t="shared" si="1"/>
        <v/>
      </c>
      <c r="F7" s="18" t="e">
        <f t="shared" si="2"/>
        <v>#VALUE!</v>
      </c>
      <c r="G7" s="18" t="str">
        <f t="shared" si="0"/>
        <v/>
      </c>
      <c r="H7" s="18" t="e">
        <f>VLOOKUP(F7,U3数据库!C:K,3,0)</f>
        <v>#VALUE!</v>
      </c>
      <c r="I7" s="18" t="e">
        <f>VLOOKUP(F7,U3数据库!C:K,4,0)</f>
        <v>#VALUE!</v>
      </c>
      <c r="J7" s="18" t="e">
        <f>VLOOKUP(F7,U3数据库!C:K,5,0)*C7</f>
        <v>#VALUE!</v>
      </c>
      <c r="K7" s="18" t="e">
        <f>VLOOKUP(F7,U3数据库!C:K,6,0)</f>
        <v>#VALUE!</v>
      </c>
      <c r="L7" s="18" t="e">
        <f>VLOOKUP(G7,U3数据库!L:M,2,0)</f>
        <v>#N/A</v>
      </c>
      <c r="M7" s="18"/>
      <c r="N7" s="18" t="e">
        <f>VLOOKUP(F7,U3数据库!C:K,8,0)</f>
        <v>#VALUE!</v>
      </c>
      <c r="O7" s="18" t="e">
        <f t="shared" si="3"/>
        <v>#VALUE!</v>
      </c>
      <c r="P7" s="19">
        <f t="shared" si="4"/>
        <v>0</v>
      </c>
      <c r="Q7" s="18" t="e">
        <f>VLOOKUP(F7,U3数据库!C:K,9,0)</f>
        <v>#VALUE!</v>
      </c>
      <c r="R7" s="18" t="e">
        <f>VLOOKUP(G7,U3数据库!L:M,2,0)</f>
        <v>#N/A</v>
      </c>
      <c r="S7" s="18"/>
    </row>
    <row r="8" spans="1:19" x14ac:dyDescent="0.25">
      <c r="A8" s="22"/>
      <c r="B8" s="55"/>
      <c r="C8" s="3"/>
      <c r="D8" s="3"/>
      <c r="E8" s="18" t="str">
        <f t="shared" si="1"/>
        <v/>
      </c>
      <c r="F8" s="18" t="e">
        <f t="shared" si="2"/>
        <v>#VALUE!</v>
      </c>
      <c r="G8" s="18" t="str">
        <f t="shared" si="0"/>
        <v/>
      </c>
      <c r="H8" s="18" t="e">
        <f>VLOOKUP(F8,U3数据库!C:K,3,0)</f>
        <v>#VALUE!</v>
      </c>
      <c r="I8" s="18" t="e">
        <f>VLOOKUP(F8,U3数据库!C:K,4,0)</f>
        <v>#VALUE!</v>
      </c>
      <c r="J8" s="18" t="e">
        <f>VLOOKUP(F8,U3数据库!C:K,5,0)*C8</f>
        <v>#VALUE!</v>
      </c>
      <c r="K8" s="18" t="e">
        <f>VLOOKUP(F8,U3数据库!C:K,6,0)</f>
        <v>#VALUE!</v>
      </c>
      <c r="L8" s="18" t="e">
        <f>VLOOKUP(G8,U3数据库!L:M,2,0)</f>
        <v>#N/A</v>
      </c>
      <c r="M8" s="18"/>
      <c r="N8" s="18" t="e">
        <f>VLOOKUP(F8,U3数据库!C:K,8,0)</f>
        <v>#VALUE!</v>
      </c>
      <c r="O8" s="18" t="e">
        <f t="shared" si="3"/>
        <v>#VALUE!</v>
      </c>
      <c r="P8" s="19">
        <f t="shared" si="4"/>
        <v>0</v>
      </c>
      <c r="Q8" s="18" t="e">
        <f>VLOOKUP(F8,U3数据库!C:K,9,0)</f>
        <v>#VALUE!</v>
      </c>
      <c r="R8" s="18" t="e">
        <f>VLOOKUP(G8,U3数据库!L:M,2,0)</f>
        <v>#N/A</v>
      </c>
      <c r="S8" s="18"/>
    </row>
    <row r="9" spans="1:19" x14ac:dyDescent="0.25">
      <c r="A9" s="22"/>
      <c r="B9" s="55"/>
      <c r="C9" s="3"/>
      <c r="D9" s="3"/>
      <c r="E9" s="18" t="str">
        <f t="shared" si="1"/>
        <v/>
      </c>
      <c r="F9" s="18" t="e">
        <f t="shared" si="2"/>
        <v>#VALUE!</v>
      </c>
      <c r="G9" s="18" t="str">
        <f t="shared" si="0"/>
        <v/>
      </c>
      <c r="H9" s="18" t="e">
        <f>VLOOKUP(F9,U3数据库!C:K,3,0)</f>
        <v>#VALUE!</v>
      </c>
      <c r="I9" s="18" t="e">
        <f>VLOOKUP(F9,U3数据库!C:K,4,0)</f>
        <v>#VALUE!</v>
      </c>
      <c r="J9" s="18" t="e">
        <f>VLOOKUP(F9,U3数据库!C:K,5,0)*C9</f>
        <v>#VALUE!</v>
      </c>
      <c r="K9" s="18" t="e">
        <f>VLOOKUP(F9,U3数据库!C:K,6,0)</f>
        <v>#VALUE!</v>
      </c>
      <c r="L9" s="18" t="e">
        <f>VLOOKUP(G9,U3数据库!L:M,2,0)</f>
        <v>#N/A</v>
      </c>
      <c r="M9" s="18"/>
      <c r="N9" s="18" t="e">
        <f>VLOOKUP(F9,U3数据库!C:K,8,0)</f>
        <v>#VALUE!</v>
      </c>
      <c r="O9" s="18" t="e">
        <f t="shared" si="3"/>
        <v>#VALUE!</v>
      </c>
      <c r="P9" s="19">
        <f t="shared" si="4"/>
        <v>0</v>
      </c>
      <c r="Q9" s="18" t="e">
        <f>VLOOKUP(F9,U3数据库!C:K,9,0)</f>
        <v>#VALUE!</v>
      </c>
      <c r="R9" s="18" t="e">
        <f>VLOOKUP(G9,U3数据库!L:M,2,0)</f>
        <v>#N/A</v>
      </c>
      <c r="S9" s="18"/>
    </row>
    <row r="10" spans="1:19" x14ac:dyDescent="0.25">
      <c r="A10" s="22"/>
      <c r="B10" s="55"/>
      <c r="C10" s="3"/>
      <c r="D10" s="3"/>
      <c r="E10" s="18" t="str">
        <f t="shared" si="1"/>
        <v/>
      </c>
      <c r="F10" s="18" t="e">
        <f t="shared" si="2"/>
        <v>#VALUE!</v>
      </c>
      <c r="G10" s="18" t="str">
        <f t="shared" si="0"/>
        <v/>
      </c>
      <c r="H10" s="18" t="e">
        <f>VLOOKUP(F10,U3数据库!C:K,3,0)</f>
        <v>#VALUE!</v>
      </c>
      <c r="I10" s="18" t="e">
        <f>VLOOKUP(F10,U3数据库!C:K,4,0)</f>
        <v>#VALUE!</v>
      </c>
      <c r="J10" s="18" t="e">
        <f>VLOOKUP(F10,U3数据库!C:K,5,0)*C10</f>
        <v>#VALUE!</v>
      </c>
      <c r="K10" s="18" t="e">
        <f>VLOOKUP(F10,U3数据库!C:K,6,0)</f>
        <v>#VALUE!</v>
      </c>
      <c r="L10" s="18" t="e">
        <f>VLOOKUP(G10,U3数据库!L:M,2,0)</f>
        <v>#N/A</v>
      </c>
      <c r="M10" s="18"/>
      <c r="N10" s="18" t="e">
        <f>VLOOKUP(F10,U3数据库!C:K,8,0)</f>
        <v>#VALUE!</v>
      </c>
      <c r="O10" s="18" t="e">
        <f t="shared" si="3"/>
        <v>#VALUE!</v>
      </c>
      <c r="P10" s="19">
        <f t="shared" si="4"/>
        <v>0</v>
      </c>
      <c r="Q10" s="18" t="e">
        <f>VLOOKUP(F10,U3数据库!C:K,9,0)</f>
        <v>#VALUE!</v>
      </c>
      <c r="R10" s="18" t="e">
        <f>VLOOKUP(G10,U3数据库!L:M,2,0)</f>
        <v>#N/A</v>
      </c>
      <c r="S10" s="18"/>
    </row>
    <row r="11" spans="1:19" x14ac:dyDescent="0.25">
      <c r="A11" s="22"/>
      <c r="B11" s="55"/>
      <c r="C11" s="3"/>
      <c r="D11" s="3"/>
      <c r="E11" s="18" t="str">
        <f t="shared" si="1"/>
        <v/>
      </c>
      <c r="F11" s="18" t="e">
        <f t="shared" si="2"/>
        <v>#VALUE!</v>
      </c>
      <c r="G11" s="18" t="str">
        <f t="shared" si="0"/>
        <v/>
      </c>
      <c r="H11" s="18" t="e">
        <f>VLOOKUP(F11,U3数据库!C:K,3,0)</f>
        <v>#VALUE!</v>
      </c>
      <c r="I11" s="18" t="e">
        <f>VLOOKUP(F11,U3数据库!C:K,4,0)</f>
        <v>#VALUE!</v>
      </c>
      <c r="J11" s="18" t="e">
        <f>VLOOKUP(F11,U3数据库!C:K,5,0)*C11</f>
        <v>#VALUE!</v>
      </c>
      <c r="K11" s="18" t="e">
        <f>VLOOKUP(F11,U3数据库!C:K,6,0)</f>
        <v>#VALUE!</v>
      </c>
      <c r="L11" s="18" t="e">
        <f>VLOOKUP(G11,U3数据库!L:M,2,0)</f>
        <v>#N/A</v>
      </c>
      <c r="M11" s="18"/>
      <c r="N11" s="18" t="e">
        <f>VLOOKUP(F11,U3数据库!C:K,8,0)</f>
        <v>#VALUE!</v>
      </c>
      <c r="O11" s="18" t="e">
        <f t="shared" si="3"/>
        <v>#VALUE!</v>
      </c>
      <c r="P11" s="19">
        <f t="shared" si="4"/>
        <v>0</v>
      </c>
      <c r="Q11" s="18" t="e">
        <f>VLOOKUP(F11,U3数据库!C:K,9,0)</f>
        <v>#VALUE!</v>
      </c>
      <c r="R11" s="18" t="e">
        <f>VLOOKUP(G11,U3数据库!L:M,2,0)</f>
        <v>#N/A</v>
      </c>
      <c r="S11" s="18"/>
    </row>
    <row r="12" spans="1:19" x14ac:dyDescent="0.25">
      <c r="A12" s="22"/>
      <c r="B12" s="55"/>
      <c r="C12" s="3"/>
      <c r="D12" s="3"/>
      <c r="E12" s="18" t="str">
        <f t="shared" si="1"/>
        <v/>
      </c>
      <c r="F12" s="18" t="e">
        <f t="shared" si="2"/>
        <v>#VALUE!</v>
      </c>
      <c r="G12" s="18" t="str">
        <f t="shared" si="0"/>
        <v/>
      </c>
      <c r="H12" s="18" t="e">
        <f>VLOOKUP(F12,U3数据库!C:K,3,0)</f>
        <v>#VALUE!</v>
      </c>
      <c r="I12" s="18" t="e">
        <f>VLOOKUP(F12,U3数据库!C:K,4,0)</f>
        <v>#VALUE!</v>
      </c>
      <c r="J12" s="18" t="e">
        <f>VLOOKUP(F12,U3数据库!C:K,5,0)*C12</f>
        <v>#VALUE!</v>
      </c>
      <c r="K12" s="18" t="e">
        <f>VLOOKUP(F12,U3数据库!C:K,6,0)</f>
        <v>#VALUE!</v>
      </c>
      <c r="L12" s="18" t="e">
        <f>VLOOKUP(G12,U3数据库!L:M,2,0)</f>
        <v>#N/A</v>
      </c>
      <c r="M12" s="18"/>
      <c r="N12" s="18" t="e">
        <f>VLOOKUP(F12,U3数据库!C:K,8,0)</f>
        <v>#VALUE!</v>
      </c>
      <c r="O12" s="18" t="e">
        <f t="shared" si="3"/>
        <v>#VALUE!</v>
      </c>
      <c r="P12" s="19">
        <f t="shared" si="4"/>
        <v>0</v>
      </c>
      <c r="Q12" s="18" t="e">
        <f>VLOOKUP(F12,U3数据库!C:K,9,0)</f>
        <v>#VALUE!</v>
      </c>
      <c r="R12" s="18" t="e">
        <f>VLOOKUP(G12,U3数据库!L:M,2,0)</f>
        <v>#N/A</v>
      </c>
      <c r="S12" s="18"/>
    </row>
    <row r="13" spans="1:19" x14ac:dyDescent="0.25">
      <c r="A13" s="22"/>
      <c r="B13" s="55"/>
      <c r="C13" s="3"/>
      <c r="D13" s="3"/>
      <c r="E13" s="18" t="str">
        <f t="shared" si="1"/>
        <v/>
      </c>
      <c r="F13" s="18" t="e">
        <f t="shared" si="2"/>
        <v>#VALUE!</v>
      </c>
      <c r="G13" s="18" t="str">
        <f t="shared" si="0"/>
        <v/>
      </c>
      <c r="H13" s="18" t="e">
        <f>VLOOKUP(F13,U3数据库!C:K,3,0)</f>
        <v>#VALUE!</v>
      </c>
      <c r="I13" s="18" t="e">
        <f>VLOOKUP(F13,U3数据库!C:K,4,0)</f>
        <v>#VALUE!</v>
      </c>
      <c r="J13" s="18" t="e">
        <f>VLOOKUP(F13,U3数据库!C:K,5,0)*C13</f>
        <v>#VALUE!</v>
      </c>
      <c r="K13" s="18" t="e">
        <f>VLOOKUP(F13,U3数据库!C:K,6,0)</f>
        <v>#VALUE!</v>
      </c>
      <c r="L13" s="18" t="e">
        <f>VLOOKUP(G13,U3数据库!L:M,2,0)</f>
        <v>#N/A</v>
      </c>
      <c r="M13" s="18"/>
      <c r="N13" s="18" t="e">
        <f>VLOOKUP(F13,U3数据库!C:K,8,0)</f>
        <v>#VALUE!</v>
      </c>
      <c r="O13" s="18" t="e">
        <f t="shared" si="3"/>
        <v>#VALUE!</v>
      </c>
      <c r="P13" s="19">
        <f t="shared" si="4"/>
        <v>0</v>
      </c>
      <c r="Q13" s="18" t="e">
        <f>VLOOKUP(F13,U3数据库!C:K,9,0)</f>
        <v>#VALUE!</v>
      </c>
      <c r="R13" s="18" t="e">
        <f>VLOOKUP(G13,U3数据库!L:M,2,0)</f>
        <v>#N/A</v>
      </c>
      <c r="S13" s="18"/>
    </row>
    <row r="14" spans="1:19" x14ac:dyDescent="0.25">
      <c r="A14" s="22"/>
      <c r="B14" s="55"/>
      <c r="C14" s="3"/>
      <c r="D14" s="3"/>
      <c r="E14" s="18" t="str">
        <f t="shared" si="1"/>
        <v/>
      </c>
      <c r="F14" s="18" t="e">
        <f t="shared" si="2"/>
        <v>#VALUE!</v>
      </c>
      <c r="G14" s="18" t="str">
        <f t="shared" si="0"/>
        <v/>
      </c>
      <c r="H14" s="18" t="e">
        <f>VLOOKUP(F14,U3数据库!C:K,3,0)</f>
        <v>#VALUE!</v>
      </c>
      <c r="I14" s="18" t="e">
        <f>VLOOKUP(F14,U3数据库!C:K,4,0)</f>
        <v>#VALUE!</v>
      </c>
      <c r="J14" s="18" t="e">
        <f>VLOOKUP(F14,U3数据库!C:K,5,0)*C14</f>
        <v>#VALUE!</v>
      </c>
      <c r="K14" s="18" t="e">
        <f>VLOOKUP(F14,U3数据库!C:K,6,0)</f>
        <v>#VALUE!</v>
      </c>
      <c r="L14" s="18" t="e">
        <f>VLOOKUP(G14,U3数据库!L:M,2,0)</f>
        <v>#N/A</v>
      </c>
      <c r="M14" s="18"/>
      <c r="N14" s="18" t="e">
        <f>VLOOKUP(F14,U3数据库!C:K,8,0)</f>
        <v>#VALUE!</v>
      </c>
      <c r="O14" s="18" t="e">
        <f t="shared" si="3"/>
        <v>#VALUE!</v>
      </c>
      <c r="P14" s="19">
        <f t="shared" si="4"/>
        <v>0</v>
      </c>
      <c r="Q14" s="18" t="e">
        <f>VLOOKUP(F14,U3数据库!C:K,9,0)</f>
        <v>#VALUE!</v>
      </c>
      <c r="R14" s="18" t="e">
        <f>VLOOKUP(G14,U3数据库!L:M,2,0)</f>
        <v>#N/A</v>
      </c>
      <c r="S14" s="18"/>
    </row>
    <row r="15" spans="1:19" x14ac:dyDescent="0.25">
      <c r="A15" s="22"/>
      <c r="B15" s="55"/>
      <c r="C15" s="3"/>
      <c r="D15" s="3"/>
      <c r="E15" s="18" t="str">
        <f t="shared" si="1"/>
        <v/>
      </c>
      <c r="F15" s="18" t="e">
        <f t="shared" si="2"/>
        <v>#VALUE!</v>
      </c>
      <c r="G15" s="18" t="str">
        <f t="shared" si="0"/>
        <v/>
      </c>
      <c r="H15" s="18" t="e">
        <f>VLOOKUP(F15,U3数据库!C:K,3,0)</f>
        <v>#VALUE!</v>
      </c>
      <c r="I15" s="18" t="e">
        <f>VLOOKUP(F15,U3数据库!C:K,4,0)</f>
        <v>#VALUE!</v>
      </c>
      <c r="J15" s="18" t="e">
        <f>VLOOKUP(F15,U3数据库!C:K,5,0)*C15</f>
        <v>#VALUE!</v>
      </c>
      <c r="K15" s="18" t="e">
        <f>VLOOKUP(F15,U3数据库!C:K,6,0)</f>
        <v>#VALUE!</v>
      </c>
      <c r="L15" s="18" t="e">
        <f>VLOOKUP(G15,U3数据库!L:M,2,0)</f>
        <v>#N/A</v>
      </c>
      <c r="M15" s="18"/>
      <c r="N15" s="18" t="e">
        <f>VLOOKUP(F15,U3数据库!C:K,8,0)</f>
        <v>#VALUE!</v>
      </c>
      <c r="O15" s="18" t="e">
        <f t="shared" si="3"/>
        <v>#VALUE!</v>
      </c>
      <c r="P15" s="19">
        <f t="shared" si="4"/>
        <v>0</v>
      </c>
      <c r="Q15" s="18" t="e">
        <f>VLOOKUP(F15,U3数据库!C:K,9,0)</f>
        <v>#VALUE!</v>
      </c>
      <c r="R15" s="18" t="e">
        <f>VLOOKUP(G15,U3数据库!L:M,2,0)</f>
        <v>#N/A</v>
      </c>
      <c r="S15" s="18"/>
    </row>
    <row r="16" spans="1:19" x14ac:dyDescent="0.25">
      <c r="A16" s="22"/>
      <c r="B16" s="55"/>
      <c r="C16" s="3"/>
      <c r="D16" s="3"/>
      <c r="E16" s="18" t="str">
        <f t="shared" si="1"/>
        <v/>
      </c>
      <c r="F16" s="18" t="e">
        <f t="shared" si="2"/>
        <v>#VALUE!</v>
      </c>
      <c r="G16" s="18" t="str">
        <f t="shared" si="0"/>
        <v/>
      </c>
      <c r="H16" s="18" t="e">
        <f>VLOOKUP(F16,U3数据库!C:K,3,0)</f>
        <v>#VALUE!</v>
      </c>
      <c r="I16" s="18" t="e">
        <f>VLOOKUP(F16,U3数据库!C:K,4,0)</f>
        <v>#VALUE!</v>
      </c>
      <c r="J16" s="18" t="e">
        <f>VLOOKUP(F16,U3数据库!C:K,5,0)*C16</f>
        <v>#VALUE!</v>
      </c>
      <c r="K16" s="18" t="e">
        <f>VLOOKUP(F16,U3数据库!C:K,6,0)</f>
        <v>#VALUE!</v>
      </c>
      <c r="L16" s="18" t="e">
        <f>VLOOKUP(G16,U3数据库!L:M,2,0)</f>
        <v>#N/A</v>
      </c>
      <c r="M16" s="18"/>
      <c r="N16" s="18" t="e">
        <f>VLOOKUP(F16,U3数据库!C:K,8,0)</f>
        <v>#VALUE!</v>
      </c>
      <c r="O16" s="18" t="e">
        <f t="shared" si="3"/>
        <v>#VALUE!</v>
      </c>
      <c r="P16" s="19">
        <f t="shared" si="4"/>
        <v>0</v>
      </c>
      <c r="Q16" s="18" t="e">
        <f>VLOOKUP(F16,U3数据库!C:K,9,0)</f>
        <v>#VALUE!</v>
      </c>
      <c r="R16" s="18" t="e">
        <f>VLOOKUP(G16,U3数据库!L:M,2,0)</f>
        <v>#N/A</v>
      </c>
      <c r="S16" s="18"/>
    </row>
    <row r="17" spans="1:19" x14ac:dyDescent="0.25">
      <c r="A17" s="22"/>
      <c r="B17" s="55"/>
      <c r="C17" s="3"/>
      <c r="D17" s="3"/>
      <c r="E17" s="18" t="str">
        <f t="shared" ref="E17:E80" si="5">TRIM(MID(SUBSTITUTE($B17,"-",REPT(" ",99)),COLUMN(B17)*99-98,99))</f>
        <v/>
      </c>
      <c r="F17" s="18" t="e">
        <f t="shared" ref="F17:F80" si="6">VALUE(TRIM(MID(SUBSTITUTE($B17,"-",REPT(" ",99)),COLUMN(C17)*99-98,99)))</f>
        <v>#VALUE!</v>
      </c>
      <c r="G17" s="18" t="str">
        <f t="shared" ref="G17:G80" si="7">TRIM(MID(SUBSTITUTE($B17,"-",REPT(" ",99)),COLUMN(D17)*99-98,99))</f>
        <v/>
      </c>
      <c r="H17" s="18" t="e">
        <f>VLOOKUP(F17,U3数据库!C:K,3,0)</f>
        <v>#VALUE!</v>
      </c>
      <c r="I17" s="18" t="e">
        <f>VLOOKUP(F17,U3数据库!C:K,4,0)</f>
        <v>#VALUE!</v>
      </c>
      <c r="J17" s="18" t="e">
        <f>VLOOKUP(F17,U3数据库!C:K,5,0)*C17</f>
        <v>#VALUE!</v>
      </c>
      <c r="K17" s="18" t="e">
        <f>VLOOKUP(F17,U3数据库!C:K,6,0)</f>
        <v>#VALUE!</v>
      </c>
      <c r="L17" s="18" t="e">
        <f>VLOOKUP(G17,U3数据库!L:M,2,0)</f>
        <v>#N/A</v>
      </c>
      <c r="M17" s="18"/>
      <c r="N17" s="18" t="e">
        <f>VLOOKUP(F17,U3数据库!C:K,8,0)</f>
        <v>#VALUE!</v>
      </c>
      <c r="O17" s="18" t="e">
        <f t="shared" ref="O17:O80" si="8">"A1"&amp;"-"&amp;F17&amp;"-"&amp;G17</f>
        <v>#VALUE!</v>
      </c>
      <c r="P17" s="19">
        <f t="shared" ref="P17:P80" si="9">C17</f>
        <v>0</v>
      </c>
      <c r="Q17" s="18" t="e">
        <f>VLOOKUP(F17,U3数据库!C:K,9,0)</f>
        <v>#VALUE!</v>
      </c>
      <c r="R17" s="18" t="e">
        <f>VLOOKUP(G17,U3数据库!L:M,2,0)</f>
        <v>#N/A</v>
      </c>
      <c r="S17" s="18"/>
    </row>
    <row r="18" spans="1:19" x14ac:dyDescent="0.25">
      <c r="A18" s="22"/>
      <c r="B18" s="55"/>
      <c r="C18" s="3"/>
      <c r="D18" s="3"/>
      <c r="E18" s="18" t="str">
        <f t="shared" si="5"/>
        <v/>
      </c>
      <c r="F18" s="18" t="e">
        <f t="shared" si="6"/>
        <v>#VALUE!</v>
      </c>
      <c r="G18" s="18" t="str">
        <f t="shared" si="7"/>
        <v/>
      </c>
      <c r="H18" s="18" t="e">
        <f>VLOOKUP(F18,U3数据库!C:K,3,0)</f>
        <v>#VALUE!</v>
      </c>
      <c r="I18" s="18" t="e">
        <f>VLOOKUP(F18,U3数据库!C:K,4,0)</f>
        <v>#VALUE!</v>
      </c>
      <c r="J18" s="18" t="e">
        <f>VLOOKUP(F18,U3数据库!C:K,5,0)*C18</f>
        <v>#VALUE!</v>
      </c>
      <c r="K18" s="18" t="e">
        <f>VLOOKUP(F18,U3数据库!C:K,6,0)</f>
        <v>#VALUE!</v>
      </c>
      <c r="L18" s="18" t="e">
        <f>VLOOKUP(G18,U3数据库!L:M,2,0)</f>
        <v>#N/A</v>
      </c>
      <c r="M18" s="18"/>
      <c r="N18" s="18" t="e">
        <f>VLOOKUP(F18,U3数据库!C:K,8,0)</f>
        <v>#VALUE!</v>
      </c>
      <c r="O18" s="18" t="e">
        <f t="shared" si="8"/>
        <v>#VALUE!</v>
      </c>
      <c r="P18" s="19">
        <f t="shared" si="9"/>
        <v>0</v>
      </c>
      <c r="Q18" s="18" t="e">
        <f>VLOOKUP(F18,U3数据库!C:K,9,0)</f>
        <v>#VALUE!</v>
      </c>
      <c r="R18" s="18" t="e">
        <f>VLOOKUP(G18,U3数据库!L:M,2,0)</f>
        <v>#N/A</v>
      </c>
      <c r="S18" s="18"/>
    </row>
    <row r="19" spans="1:19" x14ac:dyDescent="0.25">
      <c r="A19" s="22"/>
      <c r="B19" s="55"/>
      <c r="C19" s="3"/>
      <c r="D19" s="3"/>
      <c r="E19" s="18" t="str">
        <f t="shared" si="5"/>
        <v/>
      </c>
      <c r="F19" s="18" t="e">
        <f t="shared" si="6"/>
        <v>#VALUE!</v>
      </c>
      <c r="G19" s="18" t="str">
        <f t="shared" si="7"/>
        <v/>
      </c>
      <c r="H19" s="18" t="e">
        <f>VLOOKUP(F19,U3数据库!C:K,3,0)</f>
        <v>#VALUE!</v>
      </c>
      <c r="I19" s="18" t="e">
        <f>VLOOKUP(F19,U3数据库!C:K,4,0)</f>
        <v>#VALUE!</v>
      </c>
      <c r="J19" s="18" t="e">
        <f>VLOOKUP(F19,U3数据库!C:K,5,0)*C19</f>
        <v>#VALUE!</v>
      </c>
      <c r="K19" s="18" t="e">
        <f>VLOOKUP(F19,U3数据库!C:K,6,0)</f>
        <v>#VALUE!</v>
      </c>
      <c r="L19" s="18" t="e">
        <f>VLOOKUP(G19,U3数据库!L:M,2,0)</f>
        <v>#N/A</v>
      </c>
      <c r="M19" s="18"/>
      <c r="N19" s="18" t="e">
        <f>VLOOKUP(F19,U3数据库!C:K,8,0)</f>
        <v>#VALUE!</v>
      </c>
      <c r="O19" s="18" t="e">
        <f t="shared" si="8"/>
        <v>#VALUE!</v>
      </c>
      <c r="P19" s="19">
        <f t="shared" si="9"/>
        <v>0</v>
      </c>
      <c r="Q19" s="18" t="e">
        <f>VLOOKUP(F19,U3数据库!C:K,9,0)</f>
        <v>#VALUE!</v>
      </c>
      <c r="R19" s="18" t="e">
        <f>VLOOKUP(G19,U3数据库!L:M,2,0)</f>
        <v>#N/A</v>
      </c>
      <c r="S19" s="18"/>
    </row>
    <row r="20" spans="1:19" x14ac:dyDescent="0.25">
      <c r="A20" s="22"/>
      <c r="B20" s="55"/>
      <c r="C20" s="3"/>
      <c r="D20" s="3"/>
      <c r="E20" s="18" t="str">
        <f t="shared" si="5"/>
        <v/>
      </c>
      <c r="F20" s="18" t="e">
        <f t="shared" si="6"/>
        <v>#VALUE!</v>
      </c>
      <c r="G20" s="18" t="str">
        <f t="shared" si="7"/>
        <v/>
      </c>
      <c r="H20" s="18" t="e">
        <f>VLOOKUP(F20,U3数据库!C:K,3,0)</f>
        <v>#VALUE!</v>
      </c>
      <c r="I20" s="18" t="e">
        <f>VLOOKUP(F20,U3数据库!C:K,4,0)</f>
        <v>#VALUE!</v>
      </c>
      <c r="J20" s="18" t="e">
        <f>VLOOKUP(F20,U3数据库!C:K,5,0)*C20</f>
        <v>#VALUE!</v>
      </c>
      <c r="K20" s="18" t="e">
        <f>VLOOKUP(F20,U3数据库!C:K,6,0)</f>
        <v>#VALUE!</v>
      </c>
      <c r="L20" s="18" t="e">
        <f>VLOOKUP(G20,U3数据库!L:M,2,0)</f>
        <v>#N/A</v>
      </c>
      <c r="M20" s="18"/>
      <c r="N20" s="18" t="e">
        <f>VLOOKUP(F20,U3数据库!C:K,8,0)</f>
        <v>#VALUE!</v>
      </c>
      <c r="O20" s="18" t="e">
        <f t="shared" si="8"/>
        <v>#VALUE!</v>
      </c>
      <c r="P20" s="19">
        <f t="shared" si="9"/>
        <v>0</v>
      </c>
      <c r="Q20" s="18" t="e">
        <f>VLOOKUP(F20,U3数据库!C:K,9,0)</f>
        <v>#VALUE!</v>
      </c>
      <c r="R20" s="18" t="e">
        <f>VLOOKUP(G20,U3数据库!L:M,2,0)</f>
        <v>#N/A</v>
      </c>
      <c r="S20" s="18"/>
    </row>
    <row r="21" spans="1:19" x14ac:dyDescent="0.25">
      <c r="A21" s="22"/>
      <c r="B21" s="55"/>
      <c r="C21" s="3"/>
      <c r="D21" s="3"/>
      <c r="E21" s="18" t="str">
        <f t="shared" si="5"/>
        <v/>
      </c>
      <c r="F21" s="18" t="e">
        <f t="shared" si="6"/>
        <v>#VALUE!</v>
      </c>
      <c r="G21" s="18" t="str">
        <f t="shared" si="7"/>
        <v/>
      </c>
      <c r="H21" s="18" t="e">
        <f>VLOOKUP(F21,U3数据库!C:K,3,0)</f>
        <v>#VALUE!</v>
      </c>
      <c r="I21" s="18" t="e">
        <f>VLOOKUP(F21,U3数据库!C:K,4,0)</f>
        <v>#VALUE!</v>
      </c>
      <c r="J21" s="18" t="e">
        <f>VLOOKUP(F21,U3数据库!C:K,5,0)*C21</f>
        <v>#VALUE!</v>
      </c>
      <c r="K21" s="18" t="e">
        <f>VLOOKUP(F21,U3数据库!C:K,6,0)</f>
        <v>#VALUE!</v>
      </c>
      <c r="L21" s="18" t="e">
        <f>VLOOKUP(G21,U3数据库!L:M,2,0)</f>
        <v>#N/A</v>
      </c>
      <c r="M21" s="18"/>
      <c r="N21" s="18" t="e">
        <f>VLOOKUP(F21,U3数据库!C:K,8,0)</f>
        <v>#VALUE!</v>
      </c>
      <c r="O21" s="18" t="e">
        <f t="shared" si="8"/>
        <v>#VALUE!</v>
      </c>
      <c r="P21" s="19">
        <f t="shared" si="9"/>
        <v>0</v>
      </c>
      <c r="Q21" s="18" t="e">
        <f>VLOOKUP(F21,U3数据库!C:K,9,0)</f>
        <v>#VALUE!</v>
      </c>
      <c r="R21" s="18" t="e">
        <f>VLOOKUP(G21,U3数据库!L:M,2,0)</f>
        <v>#N/A</v>
      </c>
      <c r="S21" s="18"/>
    </row>
    <row r="22" spans="1:19" x14ac:dyDescent="0.25">
      <c r="A22" s="22"/>
      <c r="B22" s="55"/>
      <c r="C22" s="3"/>
      <c r="D22" s="3"/>
      <c r="E22" s="18" t="str">
        <f t="shared" si="5"/>
        <v/>
      </c>
      <c r="F22" s="18" t="e">
        <f t="shared" si="6"/>
        <v>#VALUE!</v>
      </c>
      <c r="G22" s="18" t="str">
        <f t="shared" si="7"/>
        <v/>
      </c>
      <c r="H22" s="18" t="e">
        <f>VLOOKUP(F22,U3数据库!C:K,3,0)</f>
        <v>#VALUE!</v>
      </c>
      <c r="I22" s="18" t="e">
        <f>VLOOKUP(F22,U3数据库!C:K,4,0)</f>
        <v>#VALUE!</v>
      </c>
      <c r="J22" s="18" t="e">
        <f>VLOOKUP(F22,U3数据库!C:K,5,0)*C22</f>
        <v>#VALUE!</v>
      </c>
      <c r="K22" s="18" t="e">
        <f>VLOOKUP(F22,U3数据库!C:K,6,0)</f>
        <v>#VALUE!</v>
      </c>
      <c r="L22" s="18" t="e">
        <f>VLOOKUP(G22,U3数据库!L:M,2,0)</f>
        <v>#N/A</v>
      </c>
      <c r="M22" s="18"/>
      <c r="N22" s="18" t="e">
        <f>VLOOKUP(F22,U3数据库!C:K,8,0)</f>
        <v>#VALUE!</v>
      </c>
      <c r="O22" s="18" t="e">
        <f t="shared" si="8"/>
        <v>#VALUE!</v>
      </c>
      <c r="P22" s="19">
        <f t="shared" si="9"/>
        <v>0</v>
      </c>
      <c r="Q22" s="18" t="e">
        <f>VLOOKUP(F22,U3数据库!C:K,9,0)</f>
        <v>#VALUE!</v>
      </c>
      <c r="R22" s="18" t="e">
        <f>VLOOKUP(G22,U3数据库!L:M,2,0)</f>
        <v>#N/A</v>
      </c>
      <c r="S22" s="18"/>
    </row>
    <row r="23" spans="1:19" x14ac:dyDescent="0.25">
      <c r="A23" s="22"/>
      <c r="B23" s="55"/>
      <c r="C23" s="3"/>
      <c r="D23" s="3"/>
      <c r="E23" s="18" t="str">
        <f t="shared" si="5"/>
        <v/>
      </c>
      <c r="F23" s="18" t="e">
        <f t="shared" si="6"/>
        <v>#VALUE!</v>
      </c>
      <c r="G23" s="18" t="str">
        <f t="shared" si="7"/>
        <v/>
      </c>
      <c r="H23" s="18" t="e">
        <f>VLOOKUP(F23,U3数据库!C:K,3,0)</f>
        <v>#VALUE!</v>
      </c>
      <c r="I23" s="18" t="e">
        <f>VLOOKUP(F23,U3数据库!C:K,4,0)</f>
        <v>#VALUE!</v>
      </c>
      <c r="J23" s="18" t="e">
        <f>VLOOKUP(F23,U3数据库!C:K,5,0)*C23</f>
        <v>#VALUE!</v>
      </c>
      <c r="K23" s="18" t="e">
        <f>VLOOKUP(F23,U3数据库!C:K,6,0)</f>
        <v>#VALUE!</v>
      </c>
      <c r="L23" s="18" t="e">
        <f>VLOOKUP(G23,U3数据库!L:M,2,0)</f>
        <v>#N/A</v>
      </c>
      <c r="M23" s="18"/>
      <c r="N23" s="18" t="e">
        <f>VLOOKUP(F23,U3数据库!C:K,8,0)</f>
        <v>#VALUE!</v>
      </c>
      <c r="O23" s="18" t="e">
        <f t="shared" si="8"/>
        <v>#VALUE!</v>
      </c>
      <c r="P23" s="19">
        <f t="shared" si="9"/>
        <v>0</v>
      </c>
      <c r="Q23" s="18" t="e">
        <f>VLOOKUP(F23,U3数据库!C:K,9,0)</f>
        <v>#VALUE!</v>
      </c>
      <c r="R23" s="18" t="e">
        <f>VLOOKUP(G23,U3数据库!L:M,2,0)</f>
        <v>#N/A</v>
      </c>
      <c r="S23" s="18"/>
    </row>
    <row r="24" spans="1:19" x14ac:dyDescent="0.25">
      <c r="A24" s="22"/>
      <c r="B24" s="55"/>
      <c r="C24" s="3"/>
      <c r="D24" s="3"/>
      <c r="E24" s="18" t="str">
        <f t="shared" si="5"/>
        <v/>
      </c>
      <c r="F24" s="18" t="e">
        <f t="shared" si="6"/>
        <v>#VALUE!</v>
      </c>
      <c r="G24" s="18" t="str">
        <f t="shared" si="7"/>
        <v/>
      </c>
      <c r="H24" s="18" t="e">
        <f>VLOOKUP(F24,U3数据库!C:K,3,0)</f>
        <v>#VALUE!</v>
      </c>
      <c r="I24" s="18" t="e">
        <f>VLOOKUP(F24,U3数据库!C:K,4,0)</f>
        <v>#VALUE!</v>
      </c>
      <c r="J24" s="18" t="e">
        <f>VLOOKUP(F24,U3数据库!C:K,5,0)*C24</f>
        <v>#VALUE!</v>
      </c>
      <c r="K24" s="18" t="e">
        <f>VLOOKUP(F24,U3数据库!C:K,6,0)</f>
        <v>#VALUE!</v>
      </c>
      <c r="L24" s="18" t="e">
        <f>VLOOKUP(G24,U3数据库!L:M,2,0)</f>
        <v>#N/A</v>
      </c>
      <c r="M24" s="18"/>
      <c r="N24" s="18" t="e">
        <f>VLOOKUP(F24,U3数据库!C:K,8,0)</f>
        <v>#VALUE!</v>
      </c>
      <c r="O24" s="18" t="e">
        <f t="shared" si="8"/>
        <v>#VALUE!</v>
      </c>
      <c r="P24" s="19">
        <f t="shared" si="9"/>
        <v>0</v>
      </c>
      <c r="Q24" s="18" t="e">
        <f>VLOOKUP(F24,U3数据库!C:K,9,0)</f>
        <v>#VALUE!</v>
      </c>
      <c r="R24" s="18" t="e">
        <f>VLOOKUP(G24,U3数据库!L:M,2,0)</f>
        <v>#N/A</v>
      </c>
      <c r="S24" s="18"/>
    </row>
    <row r="25" spans="1:19" x14ac:dyDescent="0.25">
      <c r="A25" s="22"/>
      <c r="B25" s="55"/>
      <c r="C25" s="3"/>
      <c r="D25" s="3"/>
      <c r="E25" s="18" t="str">
        <f t="shared" si="5"/>
        <v/>
      </c>
      <c r="F25" s="18" t="e">
        <f t="shared" si="6"/>
        <v>#VALUE!</v>
      </c>
      <c r="G25" s="18" t="str">
        <f t="shared" si="7"/>
        <v/>
      </c>
      <c r="H25" s="18" t="e">
        <f>VLOOKUP(F25,U3数据库!C:K,3,0)</f>
        <v>#VALUE!</v>
      </c>
      <c r="I25" s="18" t="e">
        <f>VLOOKUP(F25,U3数据库!C:K,4,0)</f>
        <v>#VALUE!</v>
      </c>
      <c r="J25" s="18" t="e">
        <f>VLOOKUP(F25,U3数据库!C:K,5,0)*C25</f>
        <v>#VALUE!</v>
      </c>
      <c r="K25" s="18" t="e">
        <f>VLOOKUP(F25,U3数据库!C:K,6,0)</f>
        <v>#VALUE!</v>
      </c>
      <c r="L25" s="18" t="e">
        <f>VLOOKUP(G25,U3数据库!L:M,2,0)</f>
        <v>#N/A</v>
      </c>
      <c r="M25" s="18"/>
      <c r="N25" s="18" t="e">
        <f>VLOOKUP(F25,U3数据库!C:K,8,0)</f>
        <v>#VALUE!</v>
      </c>
      <c r="O25" s="18" t="e">
        <f t="shared" si="8"/>
        <v>#VALUE!</v>
      </c>
      <c r="P25" s="19">
        <f t="shared" si="9"/>
        <v>0</v>
      </c>
      <c r="Q25" s="18" t="e">
        <f>VLOOKUP(F25,U3数据库!C:K,9,0)</f>
        <v>#VALUE!</v>
      </c>
      <c r="R25" s="18" t="e">
        <f>VLOOKUP(G25,U3数据库!L:M,2,0)</f>
        <v>#N/A</v>
      </c>
      <c r="S25" s="18"/>
    </row>
    <row r="26" spans="1:19" x14ac:dyDescent="0.25">
      <c r="A26" s="22"/>
      <c r="B26" s="55"/>
      <c r="C26" s="3"/>
      <c r="D26" s="3"/>
      <c r="E26" s="18" t="str">
        <f t="shared" si="5"/>
        <v/>
      </c>
      <c r="F26" s="18" t="e">
        <f t="shared" si="6"/>
        <v>#VALUE!</v>
      </c>
      <c r="G26" s="18" t="str">
        <f t="shared" si="7"/>
        <v/>
      </c>
      <c r="H26" s="18" t="e">
        <f>VLOOKUP(F26,U3数据库!C:K,3,0)</f>
        <v>#VALUE!</v>
      </c>
      <c r="I26" s="18" t="e">
        <f>VLOOKUP(F26,U3数据库!C:K,4,0)</f>
        <v>#VALUE!</v>
      </c>
      <c r="J26" s="18" t="e">
        <f>VLOOKUP(F26,U3数据库!C:K,5,0)*C26</f>
        <v>#VALUE!</v>
      </c>
      <c r="K26" s="18" t="e">
        <f>VLOOKUP(F26,U3数据库!C:K,6,0)</f>
        <v>#VALUE!</v>
      </c>
      <c r="L26" s="18" t="e">
        <f>VLOOKUP(G26,U3数据库!L:M,2,0)</f>
        <v>#N/A</v>
      </c>
      <c r="M26" s="18"/>
      <c r="N26" s="18" t="e">
        <f>VLOOKUP(F26,U3数据库!C:K,8,0)</f>
        <v>#VALUE!</v>
      </c>
      <c r="O26" s="18" t="e">
        <f t="shared" si="8"/>
        <v>#VALUE!</v>
      </c>
      <c r="P26" s="19">
        <f t="shared" si="9"/>
        <v>0</v>
      </c>
      <c r="Q26" s="18" t="e">
        <f>VLOOKUP(F26,U3数据库!C:K,9,0)</f>
        <v>#VALUE!</v>
      </c>
      <c r="R26" s="18" t="e">
        <f>VLOOKUP(G26,U3数据库!L:M,2,0)</f>
        <v>#N/A</v>
      </c>
      <c r="S26" s="18"/>
    </row>
    <row r="27" spans="1:19" x14ac:dyDescent="0.25">
      <c r="A27" s="22"/>
      <c r="B27" s="55"/>
      <c r="C27" s="3"/>
      <c r="D27" s="3"/>
      <c r="E27" s="18" t="str">
        <f t="shared" si="5"/>
        <v/>
      </c>
      <c r="F27" s="18" t="e">
        <f t="shared" si="6"/>
        <v>#VALUE!</v>
      </c>
      <c r="G27" s="18" t="str">
        <f t="shared" si="7"/>
        <v/>
      </c>
      <c r="H27" s="18" t="e">
        <f>VLOOKUP(F27,U3数据库!C:K,3,0)</f>
        <v>#VALUE!</v>
      </c>
      <c r="I27" s="18" t="e">
        <f>VLOOKUP(F27,U3数据库!C:K,4,0)</f>
        <v>#VALUE!</v>
      </c>
      <c r="J27" s="18" t="e">
        <f>VLOOKUP(F27,U3数据库!C:K,5,0)*C27</f>
        <v>#VALUE!</v>
      </c>
      <c r="K27" s="18" t="e">
        <f>VLOOKUP(F27,U3数据库!C:K,6,0)</f>
        <v>#VALUE!</v>
      </c>
      <c r="L27" s="18" t="e">
        <f>VLOOKUP(G27,U3数据库!L:M,2,0)</f>
        <v>#N/A</v>
      </c>
      <c r="M27" s="18"/>
      <c r="N27" s="18" t="e">
        <f>VLOOKUP(F27,U3数据库!C:K,8,0)</f>
        <v>#VALUE!</v>
      </c>
      <c r="O27" s="18" t="e">
        <f t="shared" si="8"/>
        <v>#VALUE!</v>
      </c>
      <c r="P27" s="19">
        <f t="shared" si="9"/>
        <v>0</v>
      </c>
      <c r="Q27" s="18" t="e">
        <f>VLOOKUP(F27,U3数据库!C:K,9,0)</f>
        <v>#VALUE!</v>
      </c>
      <c r="R27" s="18" t="e">
        <f>VLOOKUP(G27,U3数据库!L:M,2,0)</f>
        <v>#N/A</v>
      </c>
      <c r="S27" s="18"/>
    </row>
    <row r="28" spans="1:19" x14ac:dyDescent="0.25">
      <c r="A28" s="22"/>
      <c r="B28" s="55"/>
      <c r="C28" s="3"/>
      <c r="D28" s="3"/>
      <c r="E28" s="18" t="str">
        <f t="shared" si="5"/>
        <v/>
      </c>
      <c r="F28" s="18" t="e">
        <f t="shared" si="6"/>
        <v>#VALUE!</v>
      </c>
      <c r="G28" s="18" t="str">
        <f t="shared" si="7"/>
        <v/>
      </c>
      <c r="H28" s="18" t="e">
        <f>VLOOKUP(F28,U3数据库!C:K,3,0)</f>
        <v>#VALUE!</v>
      </c>
      <c r="I28" s="18" t="e">
        <f>VLOOKUP(F28,U3数据库!C:K,4,0)</f>
        <v>#VALUE!</v>
      </c>
      <c r="J28" s="18" t="e">
        <f>VLOOKUP(F28,U3数据库!C:K,5,0)*C28</f>
        <v>#VALUE!</v>
      </c>
      <c r="K28" s="18" t="e">
        <f>VLOOKUP(F28,U3数据库!C:K,6,0)</f>
        <v>#VALUE!</v>
      </c>
      <c r="L28" s="18" t="e">
        <f>VLOOKUP(G28,U3数据库!L:M,2,0)</f>
        <v>#N/A</v>
      </c>
      <c r="M28" s="18"/>
      <c r="N28" s="18" t="e">
        <f>VLOOKUP(F28,U3数据库!C:K,8,0)</f>
        <v>#VALUE!</v>
      </c>
      <c r="O28" s="18" t="e">
        <f t="shared" si="8"/>
        <v>#VALUE!</v>
      </c>
      <c r="P28" s="19">
        <f t="shared" si="9"/>
        <v>0</v>
      </c>
      <c r="Q28" s="18" t="e">
        <f>VLOOKUP(F28,U3数据库!C:K,9,0)</f>
        <v>#VALUE!</v>
      </c>
      <c r="R28" s="18" t="e">
        <f>VLOOKUP(G28,U3数据库!L:M,2,0)</f>
        <v>#N/A</v>
      </c>
      <c r="S28" s="18"/>
    </row>
    <row r="29" spans="1:19" x14ac:dyDescent="0.25">
      <c r="A29" s="22"/>
      <c r="B29" s="55"/>
      <c r="C29" s="3"/>
      <c r="D29" s="3"/>
      <c r="E29" s="18" t="str">
        <f t="shared" si="5"/>
        <v/>
      </c>
      <c r="F29" s="18" t="e">
        <f t="shared" si="6"/>
        <v>#VALUE!</v>
      </c>
      <c r="G29" s="18" t="str">
        <f t="shared" si="7"/>
        <v/>
      </c>
      <c r="H29" s="18" t="e">
        <f>VLOOKUP(F29,U3数据库!C:K,3,0)</f>
        <v>#VALUE!</v>
      </c>
      <c r="I29" s="18" t="e">
        <f>VLOOKUP(F29,U3数据库!C:K,4,0)</f>
        <v>#VALUE!</v>
      </c>
      <c r="J29" s="18" t="e">
        <f>VLOOKUP(F29,U3数据库!C:K,5,0)*C29</f>
        <v>#VALUE!</v>
      </c>
      <c r="K29" s="18" t="e">
        <f>VLOOKUP(F29,U3数据库!C:K,6,0)</f>
        <v>#VALUE!</v>
      </c>
      <c r="L29" s="18" t="e">
        <f>VLOOKUP(G29,U3数据库!L:M,2,0)</f>
        <v>#N/A</v>
      </c>
      <c r="M29" s="18"/>
      <c r="N29" s="18" t="e">
        <f>VLOOKUP(F29,U3数据库!C:K,8,0)</f>
        <v>#VALUE!</v>
      </c>
      <c r="O29" s="18" t="e">
        <f t="shared" si="8"/>
        <v>#VALUE!</v>
      </c>
      <c r="P29" s="19">
        <f t="shared" si="9"/>
        <v>0</v>
      </c>
      <c r="Q29" s="18" t="e">
        <f>VLOOKUP(F29,U3数据库!C:K,9,0)</f>
        <v>#VALUE!</v>
      </c>
      <c r="R29" s="18" t="e">
        <f>VLOOKUP(G29,U3数据库!L:M,2,0)</f>
        <v>#N/A</v>
      </c>
      <c r="S29" s="18"/>
    </row>
    <row r="30" spans="1:19" x14ac:dyDescent="0.25">
      <c r="A30" s="22"/>
      <c r="B30" s="55"/>
      <c r="C30" s="3"/>
      <c r="D30" s="3"/>
      <c r="E30" s="18" t="str">
        <f t="shared" si="5"/>
        <v/>
      </c>
      <c r="F30" s="18" t="e">
        <f t="shared" si="6"/>
        <v>#VALUE!</v>
      </c>
      <c r="G30" s="18" t="str">
        <f t="shared" si="7"/>
        <v/>
      </c>
      <c r="H30" s="18" t="e">
        <f>VLOOKUP(F30,U3数据库!C:K,3,0)</f>
        <v>#VALUE!</v>
      </c>
      <c r="I30" s="18" t="e">
        <f>VLOOKUP(F30,U3数据库!C:K,4,0)</f>
        <v>#VALUE!</v>
      </c>
      <c r="J30" s="18" t="e">
        <f>VLOOKUP(F30,U3数据库!C:K,5,0)*C30</f>
        <v>#VALUE!</v>
      </c>
      <c r="K30" s="18" t="e">
        <f>VLOOKUP(F30,U3数据库!C:K,6,0)</f>
        <v>#VALUE!</v>
      </c>
      <c r="L30" s="18" t="e">
        <f>VLOOKUP(G30,U3数据库!L:M,2,0)</f>
        <v>#N/A</v>
      </c>
      <c r="M30" s="18"/>
      <c r="N30" s="18" t="e">
        <f>VLOOKUP(F30,U3数据库!C:K,8,0)</f>
        <v>#VALUE!</v>
      </c>
      <c r="O30" s="18" t="e">
        <f t="shared" si="8"/>
        <v>#VALUE!</v>
      </c>
      <c r="P30" s="19">
        <f t="shared" si="9"/>
        <v>0</v>
      </c>
      <c r="Q30" s="18" t="e">
        <f>VLOOKUP(F30,U3数据库!C:K,9,0)</f>
        <v>#VALUE!</v>
      </c>
      <c r="R30" s="18" t="e">
        <f>VLOOKUP(G30,U3数据库!L:M,2,0)</f>
        <v>#N/A</v>
      </c>
      <c r="S30" s="18"/>
    </row>
    <row r="31" spans="1:19" x14ac:dyDescent="0.25">
      <c r="A31" s="22"/>
      <c r="B31" s="55"/>
      <c r="C31" s="3"/>
      <c r="D31" s="3"/>
      <c r="E31" s="18" t="str">
        <f t="shared" si="5"/>
        <v/>
      </c>
      <c r="F31" s="18" t="e">
        <f t="shared" si="6"/>
        <v>#VALUE!</v>
      </c>
      <c r="G31" s="18" t="str">
        <f t="shared" si="7"/>
        <v/>
      </c>
      <c r="H31" s="18" t="e">
        <f>VLOOKUP(F31,U3数据库!C:K,3,0)</f>
        <v>#VALUE!</v>
      </c>
      <c r="I31" s="18" t="e">
        <f>VLOOKUP(F31,U3数据库!C:K,4,0)</f>
        <v>#VALUE!</v>
      </c>
      <c r="J31" s="18" t="e">
        <f>VLOOKUP(F31,U3数据库!C:K,5,0)*C31</f>
        <v>#VALUE!</v>
      </c>
      <c r="K31" s="18" t="e">
        <f>VLOOKUP(F31,U3数据库!C:K,6,0)</f>
        <v>#VALUE!</v>
      </c>
      <c r="L31" s="18" t="e">
        <f>VLOOKUP(G31,U3数据库!L:M,2,0)</f>
        <v>#N/A</v>
      </c>
      <c r="M31" s="18"/>
      <c r="N31" s="18" t="e">
        <f>VLOOKUP(F31,U3数据库!C:K,8,0)</f>
        <v>#VALUE!</v>
      </c>
      <c r="O31" s="18" t="e">
        <f t="shared" si="8"/>
        <v>#VALUE!</v>
      </c>
      <c r="P31" s="19">
        <f t="shared" si="9"/>
        <v>0</v>
      </c>
      <c r="Q31" s="18" t="e">
        <f>VLOOKUP(F31,U3数据库!C:K,9,0)</f>
        <v>#VALUE!</v>
      </c>
      <c r="R31" s="18" t="e">
        <f>VLOOKUP(G31,U3数据库!L:M,2,0)</f>
        <v>#N/A</v>
      </c>
      <c r="S31" s="18"/>
    </row>
    <row r="32" spans="1:19" x14ac:dyDescent="0.25">
      <c r="A32" s="22"/>
      <c r="B32" s="55"/>
      <c r="C32" s="3"/>
      <c r="D32" s="3"/>
      <c r="E32" s="18" t="str">
        <f t="shared" si="5"/>
        <v/>
      </c>
      <c r="F32" s="18" t="e">
        <f t="shared" si="6"/>
        <v>#VALUE!</v>
      </c>
      <c r="G32" s="18" t="str">
        <f t="shared" si="7"/>
        <v/>
      </c>
      <c r="H32" s="18" t="e">
        <f>VLOOKUP(F32,U3数据库!C:K,3,0)</f>
        <v>#VALUE!</v>
      </c>
      <c r="I32" s="18" t="e">
        <f>VLOOKUP(F32,U3数据库!C:K,4,0)</f>
        <v>#VALUE!</v>
      </c>
      <c r="J32" s="18" t="e">
        <f>VLOOKUP(F32,U3数据库!C:K,5,0)*C32</f>
        <v>#VALUE!</v>
      </c>
      <c r="K32" s="18" t="e">
        <f>VLOOKUP(F32,U3数据库!C:K,6,0)</f>
        <v>#VALUE!</v>
      </c>
      <c r="L32" s="18" t="e">
        <f>VLOOKUP(G32,U3数据库!L:M,2,0)</f>
        <v>#N/A</v>
      </c>
      <c r="M32" s="18"/>
      <c r="N32" s="18" t="e">
        <f>VLOOKUP(F32,U3数据库!C:K,8,0)</f>
        <v>#VALUE!</v>
      </c>
      <c r="O32" s="18" t="e">
        <f t="shared" si="8"/>
        <v>#VALUE!</v>
      </c>
      <c r="P32" s="19">
        <f t="shared" si="9"/>
        <v>0</v>
      </c>
      <c r="Q32" s="18" t="e">
        <f>VLOOKUP(F32,U3数据库!C:K,9,0)</f>
        <v>#VALUE!</v>
      </c>
      <c r="R32" s="18" t="e">
        <f>VLOOKUP(G32,U3数据库!L:M,2,0)</f>
        <v>#N/A</v>
      </c>
      <c r="S32" s="18"/>
    </row>
    <row r="33" spans="1:19" x14ac:dyDescent="0.25">
      <c r="A33" s="22"/>
      <c r="B33" s="55"/>
      <c r="C33" s="3"/>
      <c r="D33" s="3"/>
      <c r="E33" s="18" t="str">
        <f t="shared" si="5"/>
        <v/>
      </c>
      <c r="F33" s="18" t="e">
        <f t="shared" si="6"/>
        <v>#VALUE!</v>
      </c>
      <c r="G33" s="18" t="str">
        <f t="shared" si="7"/>
        <v/>
      </c>
      <c r="H33" s="18" t="e">
        <f>VLOOKUP(F33,U3数据库!C:K,3,0)</f>
        <v>#VALUE!</v>
      </c>
      <c r="I33" s="18" t="e">
        <f>VLOOKUP(F33,U3数据库!C:K,4,0)</f>
        <v>#VALUE!</v>
      </c>
      <c r="J33" s="18" t="e">
        <f>VLOOKUP(F33,U3数据库!C:K,5,0)*C33</f>
        <v>#VALUE!</v>
      </c>
      <c r="K33" s="18" t="e">
        <f>VLOOKUP(F33,U3数据库!C:K,6,0)</f>
        <v>#VALUE!</v>
      </c>
      <c r="L33" s="18" t="e">
        <f>VLOOKUP(G33,U3数据库!L:M,2,0)</f>
        <v>#N/A</v>
      </c>
      <c r="M33" s="18"/>
      <c r="N33" s="18" t="e">
        <f>VLOOKUP(F33,U3数据库!C:K,8,0)</f>
        <v>#VALUE!</v>
      </c>
      <c r="O33" s="18" t="e">
        <f t="shared" si="8"/>
        <v>#VALUE!</v>
      </c>
      <c r="P33" s="19">
        <f t="shared" si="9"/>
        <v>0</v>
      </c>
      <c r="Q33" s="18" t="e">
        <f>VLOOKUP(F33,U3数据库!C:K,9,0)</f>
        <v>#VALUE!</v>
      </c>
      <c r="R33" s="18" t="e">
        <f>VLOOKUP(G33,U3数据库!L:M,2,0)</f>
        <v>#N/A</v>
      </c>
      <c r="S33" s="18"/>
    </row>
    <row r="34" spans="1:19" x14ac:dyDescent="0.25">
      <c r="A34" s="22"/>
      <c r="B34" s="55"/>
      <c r="C34" s="3"/>
      <c r="D34" s="3"/>
      <c r="E34" s="18" t="str">
        <f t="shared" si="5"/>
        <v/>
      </c>
      <c r="F34" s="18" t="e">
        <f t="shared" si="6"/>
        <v>#VALUE!</v>
      </c>
      <c r="G34" s="18" t="str">
        <f t="shared" si="7"/>
        <v/>
      </c>
      <c r="H34" s="18" t="e">
        <f>VLOOKUP(F34,U3数据库!C:K,3,0)</f>
        <v>#VALUE!</v>
      </c>
      <c r="I34" s="18" t="e">
        <f>VLOOKUP(F34,U3数据库!C:K,4,0)</f>
        <v>#VALUE!</v>
      </c>
      <c r="J34" s="18" t="e">
        <f>VLOOKUP(F34,U3数据库!C:K,5,0)*C34</f>
        <v>#VALUE!</v>
      </c>
      <c r="K34" s="18" t="e">
        <f>VLOOKUP(F34,U3数据库!C:K,6,0)</f>
        <v>#VALUE!</v>
      </c>
      <c r="L34" s="18" t="e">
        <f>VLOOKUP(G34,U3数据库!L:M,2,0)</f>
        <v>#N/A</v>
      </c>
      <c r="M34" s="18"/>
      <c r="N34" s="18" t="e">
        <f>VLOOKUP(F34,U3数据库!C:K,8,0)</f>
        <v>#VALUE!</v>
      </c>
      <c r="O34" s="18" t="e">
        <f t="shared" si="8"/>
        <v>#VALUE!</v>
      </c>
      <c r="P34" s="19">
        <f t="shared" si="9"/>
        <v>0</v>
      </c>
      <c r="Q34" s="18" t="e">
        <f>VLOOKUP(F34,U3数据库!C:K,9,0)</f>
        <v>#VALUE!</v>
      </c>
      <c r="R34" s="18" t="e">
        <f>VLOOKUP(G34,U3数据库!L:M,2,0)</f>
        <v>#N/A</v>
      </c>
      <c r="S34" s="18"/>
    </row>
    <row r="35" spans="1:19" x14ac:dyDescent="0.25">
      <c r="A35" s="22"/>
      <c r="B35" s="55"/>
      <c r="C35" s="3"/>
      <c r="D35" s="3"/>
      <c r="E35" s="18" t="str">
        <f t="shared" si="5"/>
        <v/>
      </c>
      <c r="F35" s="18" t="e">
        <f t="shared" si="6"/>
        <v>#VALUE!</v>
      </c>
      <c r="G35" s="18" t="str">
        <f t="shared" si="7"/>
        <v/>
      </c>
      <c r="H35" s="18" t="e">
        <f>VLOOKUP(F35,U3数据库!C:K,3,0)</f>
        <v>#VALUE!</v>
      </c>
      <c r="I35" s="18" t="e">
        <f>VLOOKUP(F35,U3数据库!C:K,4,0)</f>
        <v>#VALUE!</v>
      </c>
      <c r="J35" s="18" t="e">
        <f>VLOOKUP(F35,U3数据库!C:K,5,0)*C35</f>
        <v>#VALUE!</v>
      </c>
      <c r="K35" s="18" t="e">
        <f>VLOOKUP(F35,U3数据库!C:K,6,0)</f>
        <v>#VALUE!</v>
      </c>
      <c r="L35" s="18" t="e">
        <f>VLOOKUP(G35,U3数据库!L:M,2,0)</f>
        <v>#N/A</v>
      </c>
      <c r="M35" s="18"/>
      <c r="N35" s="18" t="e">
        <f>VLOOKUP(F35,U3数据库!C:K,8,0)</f>
        <v>#VALUE!</v>
      </c>
      <c r="O35" s="18" t="e">
        <f t="shared" si="8"/>
        <v>#VALUE!</v>
      </c>
      <c r="P35" s="19">
        <f t="shared" si="9"/>
        <v>0</v>
      </c>
      <c r="Q35" s="18" t="e">
        <f>VLOOKUP(F35,U3数据库!C:K,9,0)</f>
        <v>#VALUE!</v>
      </c>
      <c r="R35" s="18" t="e">
        <f>VLOOKUP(G35,U3数据库!L:M,2,0)</f>
        <v>#N/A</v>
      </c>
      <c r="S35" s="18"/>
    </row>
    <row r="36" spans="1:19" x14ac:dyDescent="0.25">
      <c r="A36" s="22"/>
      <c r="B36" s="55"/>
      <c r="C36" s="3"/>
      <c r="D36" s="3"/>
      <c r="E36" s="18" t="str">
        <f t="shared" si="5"/>
        <v/>
      </c>
      <c r="F36" s="18" t="e">
        <f t="shared" si="6"/>
        <v>#VALUE!</v>
      </c>
      <c r="G36" s="18" t="str">
        <f t="shared" si="7"/>
        <v/>
      </c>
      <c r="H36" s="18" t="e">
        <f>VLOOKUP(F36,U3数据库!C:K,3,0)</f>
        <v>#VALUE!</v>
      </c>
      <c r="I36" s="18" t="e">
        <f>VLOOKUP(F36,U3数据库!C:K,4,0)</f>
        <v>#VALUE!</v>
      </c>
      <c r="J36" s="18" t="e">
        <f>VLOOKUP(F36,U3数据库!C:K,5,0)*C36</f>
        <v>#VALUE!</v>
      </c>
      <c r="K36" s="18" t="e">
        <f>VLOOKUP(F36,U3数据库!C:K,6,0)</f>
        <v>#VALUE!</v>
      </c>
      <c r="L36" s="18" t="e">
        <f>VLOOKUP(G36,U3数据库!L:M,2,0)</f>
        <v>#N/A</v>
      </c>
      <c r="M36" s="18"/>
      <c r="N36" s="18" t="e">
        <f>VLOOKUP(F36,U3数据库!C:K,8,0)</f>
        <v>#VALUE!</v>
      </c>
      <c r="O36" s="18" t="e">
        <f t="shared" si="8"/>
        <v>#VALUE!</v>
      </c>
      <c r="P36" s="19">
        <f t="shared" si="9"/>
        <v>0</v>
      </c>
      <c r="Q36" s="18" t="e">
        <f>VLOOKUP(F36,U3数据库!C:K,9,0)</f>
        <v>#VALUE!</v>
      </c>
      <c r="R36" s="18" t="e">
        <f>VLOOKUP(G36,U3数据库!L:M,2,0)</f>
        <v>#N/A</v>
      </c>
      <c r="S36" s="18"/>
    </row>
    <row r="37" spans="1:19" x14ac:dyDescent="0.25">
      <c r="A37" s="22"/>
      <c r="B37" s="55"/>
      <c r="C37" s="3"/>
      <c r="D37" s="3"/>
      <c r="E37" s="18" t="str">
        <f t="shared" si="5"/>
        <v/>
      </c>
      <c r="F37" s="18" t="e">
        <f t="shared" si="6"/>
        <v>#VALUE!</v>
      </c>
      <c r="G37" s="18" t="str">
        <f t="shared" si="7"/>
        <v/>
      </c>
      <c r="H37" s="18" t="e">
        <f>VLOOKUP(F37,U3数据库!C:K,3,0)</f>
        <v>#VALUE!</v>
      </c>
      <c r="I37" s="18" t="e">
        <f>VLOOKUP(F37,U3数据库!C:K,4,0)</f>
        <v>#VALUE!</v>
      </c>
      <c r="J37" s="18" t="e">
        <f>VLOOKUP(F37,U3数据库!C:K,5,0)*C37</f>
        <v>#VALUE!</v>
      </c>
      <c r="K37" s="18" t="e">
        <f>VLOOKUP(F37,U3数据库!C:K,6,0)</f>
        <v>#VALUE!</v>
      </c>
      <c r="L37" s="18" t="e">
        <f>VLOOKUP(G37,U3数据库!L:M,2,0)</f>
        <v>#N/A</v>
      </c>
      <c r="M37" s="18"/>
      <c r="N37" s="18" t="e">
        <f>VLOOKUP(F37,U3数据库!C:K,8,0)</f>
        <v>#VALUE!</v>
      </c>
      <c r="O37" s="18" t="e">
        <f t="shared" si="8"/>
        <v>#VALUE!</v>
      </c>
      <c r="P37" s="19">
        <f t="shared" si="9"/>
        <v>0</v>
      </c>
      <c r="Q37" s="18" t="e">
        <f>VLOOKUP(F37,U3数据库!C:K,9,0)</f>
        <v>#VALUE!</v>
      </c>
      <c r="R37" s="18" t="e">
        <f>VLOOKUP(G37,U3数据库!L:M,2,0)</f>
        <v>#N/A</v>
      </c>
      <c r="S37" s="18"/>
    </row>
    <row r="38" spans="1:19" x14ac:dyDescent="0.25">
      <c r="A38" s="22"/>
      <c r="B38" s="55"/>
      <c r="C38" s="3"/>
      <c r="D38" s="3"/>
      <c r="E38" s="18" t="str">
        <f t="shared" si="5"/>
        <v/>
      </c>
      <c r="F38" s="18" t="e">
        <f t="shared" si="6"/>
        <v>#VALUE!</v>
      </c>
      <c r="G38" s="18" t="str">
        <f t="shared" si="7"/>
        <v/>
      </c>
      <c r="H38" s="18" t="e">
        <f>VLOOKUP(F38,U3数据库!C:K,3,0)</f>
        <v>#VALUE!</v>
      </c>
      <c r="I38" s="18" t="e">
        <f>VLOOKUP(F38,U3数据库!C:K,4,0)</f>
        <v>#VALUE!</v>
      </c>
      <c r="J38" s="18" t="e">
        <f>VLOOKUP(F38,U3数据库!C:K,5,0)*C38</f>
        <v>#VALUE!</v>
      </c>
      <c r="K38" s="18" t="e">
        <f>VLOOKUP(F38,U3数据库!C:K,6,0)</f>
        <v>#VALUE!</v>
      </c>
      <c r="L38" s="18" t="e">
        <f>VLOOKUP(G38,U3数据库!L:M,2,0)</f>
        <v>#N/A</v>
      </c>
      <c r="M38" s="18"/>
      <c r="N38" s="18" t="e">
        <f>VLOOKUP(F38,U3数据库!C:K,8,0)</f>
        <v>#VALUE!</v>
      </c>
      <c r="O38" s="18" t="e">
        <f t="shared" si="8"/>
        <v>#VALUE!</v>
      </c>
      <c r="P38" s="19">
        <f t="shared" si="9"/>
        <v>0</v>
      </c>
      <c r="Q38" s="18" t="e">
        <f>VLOOKUP(F38,U3数据库!C:K,9,0)</f>
        <v>#VALUE!</v>
      </c>
      <c r="R38" s="18" t="e">
        <f>VLOOKUP(G38,U3数据库!L:M,2,0)</f>
        <v>#N/A</v>
      </c>
      <c r="S38" s="18"/>
    </row>
    <row r="39" spans="1:19" x14ac:dyDescent="0.25">
      <c r="A39" s="22"/>
      <c r="B39" s="55"/>
      <c r="C39" s="3"/>
      <c r="D39" s="3"/>
      <c r="E39" s="18" t="str">
        <f t="shared" si="5"/>
        <v/>
      </c>
      <c r="F39" s="18" t="e">
        <f t="shared" si="6"/>
        <v>#VALUE!</v>
      </c>
      <c r="G39" s="18" t="str">
        <f t="shared" si="7"/>
        <v/>
      </c>
      <c r="H39" s="18" t="e">
        <f>VLOOKUP(F39,U3数据库!C:K,3,0)</f>
        <v>#VALUE!</v>
      </c>
      <c r="I39" s="18" t="e">
        <f>VLOOKUP(F39,U3数据库!C:K,4,0)</f>
        <v>#VALUE!</v>
      </c>
      <c r="J39" s="18" t="e">
        <f>VLOOKUP(F39,U3数据库!C:K,5,0)*C39</f>
        <v>#VALUE!</v>
      </c>
      <c r="K39" s="18" t="e">
        <f>VLOOKUP(F39,U3数据库!C:K,6,0)</f>
        <v>#VALUE!</v>
      </c>
      <c r="L39" s="18" t="e">
        <f>VLOOKUP(G39,U3数据库!L:M,2,0)</f>
        <v>#N/A</v>
      </c>
      <c r="M39" s="18"/>
      <c r="N39" s="18" t="e">
        <f>VLOOKUP(F39,U3数据库!C:K,8,0)</f>
        <v>#VALUE!</v>
      </c>
      <c r="O39" s="18" t="e">
        <f t="shared" si="8"/>
        <v>#VALUE!</v>
      </c>
      <c r="P39" s="19">
        <f t="shared" si="9"/>
        <v>0</v>
      </c>
      <c r="Q39" s="18" t="e">
        <f>VLOOKUP(F39,U3数据库!C:K,9,0)</f>
        <v>#VALUE!</v>
      </c>
      <c r="R39" s="18" t="e">
        <f>VLOOKUP(G39,U3数据库!L:M,2,0)</f>
        <v>#N/A</v>
      </c>
      <c r="S39" s="18"/>
    </row>
    <row r="40" spans="1:19" x14ac:dyDescent="0.25">
      <c r="A40" s="22"/>
      <c r="B40" s="55"/>
      <c r="C40" s="3"/>
      <c r="D40" s="3"/>
      <c r="E40" s="18" t="str">
        <f t="shared" si="5"/>
        <v/>
      </c>
      <c r="F40" s="18" t="e">
        <f t="shared" si="6"/>
        <v>#VALUE!</v>
      </c>
      <c r="G40" s="18" t="str">
        <f t="shared" si="7"/>
        <v/>
      </c>
      <c r="H40" s="18" t="e">
        <f>VLOOKUP(F40,U3数据库!C:K,3,0)</f>
        <v>#VALUE!</v>
      </c>
      <c r="I40" s="18" t="e">
        <f>VLOOKUP(F40,U3数据库!C:K,4,0)</f>
        <v>#VALUE!</v>
      </c>
      <c r="J40" s="18" t="e">
        <f>VLOOKUP(F40,U3数据库!C:K,5,0)*C40</f>
        <v>#VALUE!</v>
      </c>
      <c r="K40" s="18" t="e">
        <f>VLOOKUP(F40,U3数据库!C:K,6,0)</f>
        <v>#VALUE!</v>
      </c>
      <c r="L40" s="18" t="e">
        <f>VLOOKUP(G40,U3数据库!L:M,2,0)</f>
        <v>#N/A</v>
      </c>
      <c r="M40" s="18"/>
      <c r="N40" s="18" t="e">
        <f>VLOOKUP(F40,U3数据库!C:K,8,0)</f>
        <v>#VALUE!</v>
      </c>
      <c r="O40" s="18" t="e">
        <f t="shared" si="8"/>
        <v>#VALUE!</v>
      </c>
      <c r="P40" s="19">
        <f t="shared" si="9"/>
        <v>0</v>
      </c>
      <c r="Q40" s="18" t="e">
        <f>VLOOKUP(F40,U3数据库!C:K,9,0)</f>
        <v>#VALUE!</v>
      </c>
      <c r="R40" s="18" t="e">
        <f>VLOOKUP(G40,U3数据库!L:M,2,0)</f>
        <v>#N/A</v>
      </c>
      <c r="S40" s="18"/>
    </row>
    <row r="41" spans="1:19" x14ac:dyDescent="0.25">
      <c r="A41" s="22"/>
      <c r="B41" s="55"/>
      <c r="C41" s="3"/>
      <c r="D41" s="3"/>
      <c r="E41" s="18" t="str">
        <f t="shared" si="5"/>
        <v/>
      </c>
      <c r="F41" s="18" t="e">
        <f t="shared" si="6"/>
        <v>#VALUE!</v>
      </c>
      <c r="G41" s="18" t="str">
        <f t="shared" si="7"/>
        <v/>
      </c>
      <c r="H41" s="18" t="e">
        <f>VLOOKUP(F41,U3数据库!C:K,3,0)</f>
        <v>#VALUE!</v>
      </c>
      <c r="I41" s="18" t="e">
        <f>VLOOKUP(F41,U3数据库!C:K,4,0)</f>
        <v>#VALUE!</v>
      </c>
      <c r="J41" s="18" t="e">
        <f>VLOOKUP(F41,U3数据库!C:K,5,0)*C41</f>
        <v>#VALUE!</v>
      </c>
      <c r="K41" s="18" t="e">
        <f>VLOOKUP(F41,U3数据库!C:K,6,0)</f>
        <v>#VALUE!</v>
      </c>
      <c r="L41" s="18" t="e">
        <f>VLOOKUP(G41,U3数据库!L:M,2,0)</f>
        <v>#N/A</v>
      </c>
      <c r="M41" s="18"/>
      <c r="N41" s="18" t="e">
        <f>VLOOKUP(F41,U3数据库!C:K,8,0)</f>
        <v>#VALUE!</v>
      </c>
      <c r="O41" s="18" t="e">
        <f t="shared" si="8"/>
        <v>#VALUE!</v>
      </c>
      <c r="P41" s="19">
        <f t="shared" si="9"/>
        <v>0</v>
      </c>
      <c r="Q41" s="18" t="e">
        <f>VLOOKUP(F41,U3数据库!C:K,9,0)</f>
        <v>#VALUE!</v>
      </c>
      <c r="R41" s="18" t="e">
        <f>VLOOKUP(G41,U3数据库!L:M,2,0)</f>
        <v>#N/A</v>
      </c>
      <c r="S41" s="18"/>
    </row>
    <row r="42" spans="1:19" x14ac:dyDescent="0.25">
      <c r="A42" s="22"/>
      <c r="B42" s="55"/>
      <c r="C42" s="3"/>
      <c r="D42" s="3"/>
      <c r="E42" s="18" t="str">
        <f t="shared" si="5"/>
        <v/>
      </c>
      <c r="F42" s="18" t="e">
        <f t="shared" si="6"/>
        <v>#VALUE!</v>
      </c>
      <c r="G42" s="18" t="str">
        <f t="shared" si="7"/>
        <v/>
      </c>
      <c r="H42" s="18" t="e">
        <f>VLOOKUP(F42,U3数据库!C:K,3,0)</f>
        <v>#VALUE!</v>
      </c>
      <c r="I42" s="18" t="e">
        <f>VLOOKUP(F42,U3数据库!C:K,4,0)</f>
        <v>#VALUE!</v>
      </c>
      <c r="J42" s="18" t="e">
        <f>VLOOKUP(F42,U3数据库!C:K,5,0)*C42</f>
        <v>#VALUE!</v>
      </c>
      <c r="K42" s="18" t="e">
        <f>VLOOKUP(F42,U3数据库!C:K,6,0)</f>
        <v>#VALUE!</v>
      </c>
      <c r="L42" s="18" t="e">
        <f>VLOOKUP(G42,U3数据库!L:M,2,0)</f>
        <v>#N/A</v>
      </c>
      <c r="M42" s="18"/>
      <c r="N42" s="18" t="e">
        <f>VLOOKUP(F42,U3数据库!C:K,8,0)</f>
        <v>#VALUE!</v>
      </c>
      <c r="O42" s="18" t="e">
        <f t="shared" si="8"/>
        <v>#VALUE!</v>
      </c>
      <c r="P42" s="19">
        <f t="shared" si="9"/>
        <v>0</v>
      </c>
      <c r="Q42" s="18" t="e">
        <f>VLOOKUP(F42,U3数据库!C:K,9,0)</f>
        <v>#VALUE!</v>
      </c>
      <c r="R42" s="18" t="e">
        <f>VLOOKUP(G42,U3数据库!L:M,2,0)</f>
        <v>#N/A</v>
      </c>
      <c r="S42" s="18"/>
    </row>
    <row r="43" spans="1:19" x14ac:dyDescent="0.25">
      <c r="A43" s="22"/>
      <c r="B43" s="55"/>
      <c r="C43" s="3"/>
      <c r="D43" s="3"/>
      <c r="E43" s="18" t="str">
        <f t="shared" si="5"/>
        <v/>
      </c>
      <c r="F43" s="18" t="e">
        <f t="shared" si="6"/>
        <v>#VALUE!</v>
      </c>
      <c r="G43" s="18" t="str">
        <f t="shared" si="7"/>
        <v/>
      </c>
      <c r="H43" s="18" t="e">
        <f>VLOOKUP(F43,U3数据库!C:K,3,0)</f>
        <v>#VALUE!</v>
      </c>
      <c r="I43" s="18" t="e">
        <f>VLOOKUP(F43,U3数据库!C:K,4,0)</f>
        <v>#VALUE!</v>
      </c>
      <c r="J43" s="18" t="e">
        <f>VLOOKUP(F43,U3数据库!C:K,5,0)*C43</f>
        <v>#VALUE!</v>
      </c>
      <c r="K43" s="18" t="e">
        <f>VLOOKUP(F43,U3数据库!C:K,6,0)</f>
        <v>#VALUE!</v>
      </c>
      <c r="L43" s="18" t="e">
        <f>VLOOKUP(G43,U3数据库!L:M,2,0)</f>
        <v>#N/A</v>
      </c>
      <c r="M43" s="18"/>
      <c r="N43" s="18" t="e">
        <f>VLOOKUP(F43,U3数据库!C:K,8,0)</f>
        <v>#VALUE!</v>
      </c>
      <c r="O43" s="18" t="e">
        <f t="shared" si="8"/>
        <v>#VALUE!</v>
      </c>
      <c r="P43" s="19">
        <f t="shared" si="9"/>
        <v>0</v>
      </c>
      <c r="Q43" s="18" t="e">
        <f>VLOOKUP(F43,U3数据库!C:K,9,0)</f>
        <v>#VALUE!</v>
      </c>
      <c r="R43" s="18" t="e">
        <f>VLOOKUP(G43,U3数据库!L:M,2,0)</f>
        <v>#N/A</v>
      </c>
      <c r="S43" s="18"/>
    </row>
    <row r="44" spans="1:19" x14ac:dyDescent="0.25">
      <c r="A44" s="22"/>
      <c r="B44" s="55"/>
      <c r="C44" s="3"/>
      <c r="D44" s="3"/>
      <c r="E44" s="18" t="str">
        <f t="shared" si="5"/>
        <v/>
      </c>
      <c r="F44" s="18" t="e">
        <f t="shared" si="6"/>
        <v>#VALUE!</v>
      </c>
      <c r="G44" s="18" t="str">
        <f t="shared" si="7"/>
        <v/>
      </c>
      <c r="H44" s="18" t="e">
        <f>VLOOKUP(F44,U3数据库!C:K,3,0)</f>
        <v>#VALUE!</v>
      </c>
      <c r="I44" s="18" t="e">
        <f>VLOOKUP(F44,U3数据库!C:K,4,0)</f>
        <v>#VALUE!</v>
      </c>
      <c r="J44" s="18" t="e">
        <f>VLOOKUP(F44,U3数据库!C:K,5,0)*C44</f>
        <v>#VALUE!</v>
      </c>
      <c r="K44" s="18" t="e">
        <f>VLOOKUP(F44,U3数据库!C:K,6,0)</f>
        <v>#VALUE!</v>
      </c>
      <c r="L44" s="18" t="e">
        <f>VLOOKUP(G44,U3数据库!L:M,2,0)</f>
        <v>#N/A</v>
      </c>
      <c r="M44" s="18"/>
      <c r="N44" s="18" t="e">
        <f>VLOOKUP(F44,U3数据库!C:K,8,0)</f>
        <v>#VALUE!</v>
      </c>
      <c r="O44" s="18" t="e">
        <f t="shared" si="8"/>
        <v>#VALUE!</v>
      </c>
      <c r="P44" s="19">
        <f t="shared" si="9"/>
        <v>0</v>
      </c>
      <c r="Q44" s="18" t="e">
        <f>VLOOKUP(F44,U3数据库!C:K,9,0)</f>
        <v>#VALUE!</v>
      </c>
      <c r="R44" s="18" t="e">
        <f>VLOOKUP(G44,U3数据库!L:M,2,0)</f>
        <v>#N/A</v>
      </c>
      <c r="S44" s="18"/>
    </row>
    <row r="45" spans="1:19" x14ac:dyDescent="0.25">
      <c r="A45" s="22"/>
      <c r="B45" s="55"/>
      <c r="C45" s="3"/>
      <c r="D45" s="3"/>
      <c r="E45" s="18" t="str">
        <f t="shared" si="5"/>
        <v/>
      </c>
      <c r="F45" s="18" t="e">
        <f t="shared" si="6"/>
        <v>#VALUE!</v>
      </c>
      <c r="G45" s="18" t="str">
        <f t="shared" si="7"/>
        <v/>
      </c>
      <c r="H45" s="18" t="e">
        <f>VLOOKUP(F45,U3数据库!C:K,3,0)</f>
        <v>#VALUE!</v>
      </c>
      <c r="I45" s="18" t="e">
        <f>VLOOKUP(F45,U3数据库!C:K,4,0)</f>
        <v>#VALUE!</v>
      </c>
      <c r="J45" s="18" t="e">
        <f>VLOOKUP(F45,U3数据库!C:K,5,0)*C45</f>
        <v>#VALUE!</v>
      </c>
      <c r="K45" s="18" t="e">
        <f>VLOOKUP(F45,U3数据库!C:K,6,0)</f>
        <v>#VALUE!</v>
      </c>
      <c r="L45" s="18" t="e">
        <f>VLOOKUP(G45,U3数据库!L:M,2,0)</f>
        <v>#N/A</v>
      </c>
      <c r="M45" s="18"/>
      <c r="N45" s="18" t="e">
        <f>VLOOKUP(F45,U3数据库!C:K,8,0)</f>
        <v>#VALUE!</v>
      </c>
      <c r="O45" s="18" t="e">
        <f t="shared" si="8"/>
        <v>#VALUE!</v>
      </c>
      <c r="P45" s="19">
        <f t="shared" si="9"/>
        <v>0</v>
      </c>
      <c r="Q45" s="18" t="e">
        <f>VLOOKUP(F45,U3数据库!C:K,9,0)</f>
        <v>#VALUE!</v>
      </c>
      <c r="R45" s="18" t="e">
        <f>VLOOKUP(G45,U3数据库!L:M,2,0)</f>
        <v>#N/A</v>
      </c>
      <c r="S45" s="18"/>
    </row>
    <row r="46" spans="1:19" x14ac:dyDescent="0.25">
      <c r="A46" s="22"/>
      <c r="B46" s="55"/>
      <c r="C46" s="3"/>
      <c r="D46" s="3"/>
      <c r="E46" s="18" t="str">
        <f t="shared" si="5"/>
        <v/>
      </c>
      <c r="F46" s="18" t="e">
        <f t="shared" si="6"/>
        <v>#VALUE!</v>
      </c>
      <c r="G46" s="18" t="str">
        <f t="shared" si="7"/>
        <v/>
      </c>
      <c r="H46" s="18" t="e">
        <f>VLOOKUP(F46,U3数据库!C:K,3,0)</f>
        <v>#VALUE!</v>
      </c>
      <c r="I46" s="18" t="e">
        <f>VLOOKUP(F46,U3数据库!C:K,4,0)</f>
        <v>#VALUE!</v>
      </c>
      <c r="J46" s="18" t="e">
        <f>VLOOKUP(F46,U3数据库!C:K,5,0)*C46</f>
        <v>#VALUE!</v>
      </c>
      <c r="K46" s="18" t="e">
        <f>VLOOKUP(F46,U3数据库!C:K,6,0)</f>
        <v>#VALUE!</v>
      </c>
      <c r="L46" s="18" t="e">
        <f>VLOOKUP(G46,U3数据库!L:M,2,0)</f>
        <v>#N/A</v>
      </c>
      <c r="M46" s="18"/>
      <c r="N46" s="18" t="e">
        <f>VLOOKUP(F46,U3数据库!C:K,8,0)</f>
        <v>#VALUE!</v>
      </c>
      <c r="O46" s="18" t="e">
        <f t="shared" si="8"/>
        <v>#VALUE!</v>
      </c>
      <c r="P46" s="19">
        <f t="shared" si="9"/>
        <v>0</v>
      </c>
      <c r="Q46" s="18" t="e">
        <f>VLOOKUP(F46,U3数据库!C:K,9,0)</f>
        <v>#VALUE!</v>
      </c>
      <c r="R46" s="18" t="e">
        <f>VLOOKUP(G46,U3数据库!L:M,2,0)</f>
        <v>#N/A</v>
      </c>
      <c r="S46" s="18"/>
    </row>
    <row r="47" spans="1:19" x14ac:dyDescent="0.25">
      <c r="A47" s="22"/>
      <c r="B47" s="55"/>
      <c r="C47" s="3"/>
      <c r="D47" s="3"/>
      <c r="E47" s="18" t="str">
        <f t="shared" si="5"/>
        <v/>
      </c>
      <c r="F47" s="18" t="e">
        <f t="shared" si="6"/>
        <v>#VALUE!</v>
      </c>
      <c r="G47" s="18" t="str">
        <f t="shared" si="7"/>
        <v/>
      </c>
      <c r="H47" s="18" t="e">
        <f>VLOOKUP(F47,U3数据库!C:K,3,0)</f>
        <v>#VALUE!</v>
      </c>
      <c r="I47" s="18" t="e">
        <f>VLOOKUP(F47,U3数据库!C:K,4,0)</f>
        <v>#VALUE!</v>
      </c>
      <c r="J47" s="18" t="e">
        <f>VLOOKUP(F47,U3数据库!C:K,5,0)*C47</f>
        <v>#VALUE!</v>
      </c>
      <c r="K47" s="18" t="e">
        <f>VLOOKUP(F47,U3数据库!C:K,6,0)</f>
        <v>#VALUE!</v>
      </c>
      <c r="L47" s="18" t="e">
        <f>VLOOKUP(G47,U3数据库!L:M,2,0)</f>
        <v>#N/A</v>
      </c>
      <c r="M47" s="18"/>
      <c r="N47" s="18" t="e">
        <f>VLOOKUP(F47,U3数据库!C:K,8,0)</f>
        <v>#VALUE!</v>
      </c>
      <c r="O47" s="18" t="e">
        <f t="shared" si="8"/>
        <v>#VALUE!</v>
      </c>
      <c r="P47" s="19">
        <f t="shared" si="9"/>
        <v>0</v>
      </c>
      <c r="Q47" s="18" t="e">
        <f>VLOOKUP(F47,U3数据库!C:K,9,0)</f>
        <v>#VALUE!</v>
      </c>
      <c r="R47" s="18" t="e">
        <f>VLOOKUP(G47,U3数据库!L:M,2,0)</f>
        <v>#N/A</v>
      </c>
      <c r="S47" s="18"/>
    </row>
    <row r="48" spans="1:19" x14ac:dyDescent="0.25">
      <c r="A48" s="22"/>
      <c r="B48" s="55"/>
      <c r="C48" s="3"/>
      <c r="D48" s="3"/>
      <c r="E48" s="18" t="str">
        <f t="shared" si="5"/>
        <v/>
      </c>
      <c r="F48" s="18" t="e">
        <f t="shared" si="6"/>
        <v>#VALUE!</v>
      </c>
      <c r="G48" s="18" t="str">
        <f t="shared" si="7"/>
        <v/>
      </c>
      <c r="H48" s="18" t="e">
        <f>VLOOKUP(F48,U3数据库!C:K,3,0)</f>
        <v>#VALUE!</v>
      </c>
      <c r="I48" s="18" t="e">
        <f>VLOOKUP(F48,U3数据库!C:K,4,0)</f>
        <v>#VALUE!</v>
      </c>
      <c r="J48" s="18" t="e">
        <f>VLOOKUP(F48,U3数据库!C:K,5,0)*C48</f>
        <v>#VALUE!</v>
      </c>
      <c r="K48" s="18" t="e">
        <f>VLOOKUP(F48,U3数据库!C:K,6,0)</f>
        <v>#VALUE!</v>
      </c>
      <c r="L48" s="18" t="e">
        <f>VLOOKUP(G48,U3数据库!L:M,2,0)</f>
        <v>#N/A</v>
      </c>
      <c r="M48" s="18"/>
      <c r="N48" s="18" t="e">
        <f>VLOOKUP(F48,U3数据库!C:K,8,0)</f>
        <v>#VALUE!</v>
      </c>
      <c r="O48" s="18" t="e">
        <f t="shared" si="8"/>
        <v>#VALUE!</v>
      </c>
      <c r="P48" s="19">
        <f t="shared" si="9"/>
        <v>0</v>
      </c>
      <c r="Q48" s="18" t="e">
        <f>VLOOKUP(F48,U3数据库!C:K,9,0)</f>
        <v>#VALUE!</v>
      </c>
      <c r="R48" s="18" t="e">
        <f>VLOOKUP(G48,U3数据库!L:M,2,0)</f>
        <v>#N/A</v>
      </c>
      <c r="S48" s="18"/>
    </row>
    <row r="49" spans="1:19" x14ac:dyDescent="0.25">
      <c r="A49" s="22"/>
      <c r="B49" s="55"/>
      <c r="C49" s="3"/>
      <c r="D49" s="3"/>
      <c r="E49" s="18" t="str">
        <f t="shared" si="5"/>
        <v/>
      </c>
      <c r="F49" s="18" t="e">
        <f t="shared" si="6"/>
        <v>#VALUE!</v>
      </c>
      <c r="G49" s="18" t="str">
        <f t="shared" si="7"/>
        <v/>
      </c>
      <c r="H49" s="18" t="e">
        <f>VLOOKUP(F49,U3数据库!C:K,3,0)</f>
        <v>#VALUE!</v>
      </c>
      <c r="I49" s="18" t="e">
        <f>VLOOKUP(F49,U3数据库!C:K,4,0)</f>
        <v>#VALUE!</v>
      </c>
      <c r="J49" s="18" t="e">
        <f>VLOOKUP(F49,U3数据库!C:K,5,0)*C49</f>
        <v>#VALUE!</v>
      </c>
      <c r="K49" s="18" t="e">
        <f>VLOOKUP(F49,U3数据库!C:K,6,0)</f>
        <v>#VALUE!</v>
      </c>
      <c r="L49" s="18" t="e">
        <f>VLOOKUP(G49,U3数据库!L:M,2,0)</f>
        <v>#N/A</v>
      </c>
      <c r="M49" s="18"/>
      <c r="N49" s="18" t="e">
        <f>VLOOKUP(F49,U3数据库!C:K,8,0)</f>
        <v>#VALUE!</v>
      </c>
      <c r="O49" s="18" t="e">
        <f t="shared" si="8"/>
        <v>#VALUE!</v>
      </c>
      <c r="P49" s="19">
        <f t="shared" si="9"/>
        <v>0</v>
      </c>
      <c r="Q49" s="18" t="e">
        <f>VLOOKUP(F49,U3数据库!C:K,9,0)</f>
        <v>#VALUE!</v>
      </c>
      <c r="R49" s="18" t="e">
        <f>VLOOKUP(G49,U3数据库!L:M,2,0)</f>
        <v>#N/A</v>
      </c>
      <c r="S49" s="18"/>
    </row>
    <row r="50" spans="1:19" x14ac:dyDescent="0.25">
      <c r="A50" s="22"/>
      <c r="B50" s="55"/>
      <c r="C50" s="3"/>
      <c r="D50" s="3"/>
      <c r="E50" s="18" t="str">
        <f t="shared" si="5"/>
        <v/>
      </c>
      <c r="F50" s="18" t="e">
        <f t="shared" si="6"/>
        <v>#VALUE!</v>
      </c>
      <c r="G50" s="18" t="str">
        <f t="shared" si="7"/>
        <v/>
      </c>
      <c r="H50" s="18" t="e">
        <f>VLOOKUP(F50,U3数据库!C:K,3,0)</f>
        <v>#VALUE!</v>
      </c>
      <c r="I50" s="18" t="e">
        <f>VLOOKUP(F50,U3数据库!C:K,4,0)</f>
        <v>#VALUE!</v>
      </c>
      <c r="J50" s="18" t="e">
        <f>VLOOKUP(F50,U3数据库!C:K,5,0)*C50</f>
        <v>#VALUE!</v>
      </c>
      <c r="K50" s="18" t="e">
        <f>VLOOKUP(F50,U3数据库!C:K,6,0)</f>
        <v>#VALUE!</v>
      </c>
      <c r="L50" s="18" t="e">
        <f>VLOOKUP(G50,U3数据库!L:M,2,0)</f>
        <v>#N/A</v>
      </c>
      <c r="M50" s="18"/>
      <c r="N50" s="18" t="e">
        <f>VLOOKUP(F50,U3数据库!C:K,8,0)</f>
        <v>#VALUE!</v>
      </c>
      <c r="O50" s="18" t="e">
        <f t="shared" si="8"/>
        <v>#VALUE!</v>
      </c>
      <c r="P50" s="19">
        <f t="shared" si="9"/>
        <v>0</v>
      </c>
      <c r="Q50" s="18" t="e">
        <f>VLOOKUP(F50,U3数据库!C:K,9,0)</f>
        <v>#VALUE!</v>
      </c>
      <c r="R50" s="18" t="e">
        <f>VLOOKUP(G50,U3数据库!L:M,2,0)</f>
        <v>#N/A</v>
      </c>
      <c r="S50" s="18"/>
    </row>
    <row r="51" spans="1:19" x14ac:dyDescent="0.25">
      <c r="A51" s="22"/>
      <c r="B51" s="55"/>
      <c r="C51" s="3"/>
      <c r="D51" s="3"/>
      <c r="E51" s="18" t="str">
        <f t="shared" si="5"/>
        <v/>
      </c>
      <c r="F51" s="18" t="e">
        <f t="shared" si="6"/>
        <v>#VALUE!</v>
      </c>
      <c r="G51" s="18" t="str">
        <f t="shared" si="7"/>
        <v/>
      </c>
      <c r="H51" s="18" t="e">
        <f>VLOOKUP(F51,U3数据库!C:K,3,0)</f>
        <v>#VALUE!</v>
      </c>
      <c r="I51" s="18" t="e">
        <f>VLOOKUP(F51,U3数据库!C:K,4,0)</f>
        <v>#VALUE!</v>
      </c>
      <c r="J51" s="18" t="e">
        <f>VLOOKUP(F51,U3数据库!C:K,5,0)*C51</f>
        <v>#VALUE!</v>
      </c>
      <c r="K51" s="18" t="e">
        <f>VLOOKUP(F51,U3数据库!C:K,6,0)</f>
        <v>#VALUE!</v>
      </c>
      <c r="L51" s="18" t="e">
        <f>VLOOKUP(G51,U3数据库!L:M,2,0)</f>
        <v>#N/A</v>
      </c>
      <c r="M51" s="18"/>
      <c r="N51" s="18" t="e">
        <f>VLOOKUP(F51,U3数据库!C:K,8,0)</f>
        <v>#VALUE!</v>
      </c>
      <c r="O51" s="18" t="e">
        <f t="shared" si="8"/>
        <v>#VALUE!</v>
      </c>
      <c r="P51" s="19">
        <f t="shared" si="9"/>
        <v>0</v>
      </c>
      <c r="Q51" s="18" t="e">
        <f>VLOOKUP(F51,U3数据库!C:K,9,0)</f>
        <v>#VALUE!</v>
      </c>
      <c r="R51" s="18" t="e">
        <f>VLOOKUP(G51,U3数据库!L:M,2,0)</f>
        <v>#N/A</v>
      </c>
      <c r="S51" s="18"/>
    </row>
    <row r="52" spans="1:19" x14ac:dyDescent="0.25">
      <c r="A52" s="22"/>
      <c r="B52" s="55"/>
      <c r="C52" s="3"/>
      <c r="D52" s="3"/>
      <c r="E52" s="18" t="str">
        <f t="shared" si="5"/>
        <v/>
      </c>
      <c r="F52" s="18" t="e">
        <f t="shared" si="6"/>
        <v>#VALUE!</v>
      </c>
      <c r="G52" s="18" t="str">
        <f t="shared" si="7"/>
        <v/>
      </c>
      <c r="H52" s="18" t="e">
        <f>VLOOKUP(F52,U3数据库!C:K,3,0)</f>
        <v>#VALUE!</v>
      </c>
      <c r="I52" s="18" t="e">
        <f>VLOOKUP(F52,U3数据库!C:K,4,0)</f>
        <v>#VALUE!</v>
      </c>
      <c r="J52" s="18" t="e">
        <f>VLOOKUP(F52,U3数据库!C:K,5,0)*C52</f>
        <v>#VALUE!</v>
      </c>
      <c r="K52" s="18" t="e">
        <f>VLOOKUP(F52,U3数据库!C:K,6,0)</f>
        <v>#VALUE!</v>
      </c>
      <c r="L52" s="18" t="e">
        <f>VLOOKUP(G52,U3数据库!L:M,2,0)</f>
        <v>#N/A</v>
      </c>
      <c r="M52" s="18"/>
      <c r="N52" s="18" t="e">
        <f>VLOOKUP(F52,U3数据库!C:K,8,0)</f>
        <v>#VALUE!</v>
      </c>
      <c r="O52" s="18" t="e">
        <f t="shared" si="8"/>
        <v>#VALUE!</v>
      </c>
      <c r="P52" s="19">
        <f t="shared" si="9"/>
        <v>0</v>
      </c>
      <c r="Q52" s="18" t="e">
        <f>VLOOKUP(F52,U3数据库!C:K,9,0)</f>
        <v>#VALUE!</v>
      </c>
      <c r="R52" s="18" t="e">
        <f>VLOOKUP(G52,U3数据库!L:M,2,0)</f>
        <v>#N/A</v>
      </c>
      <c r="S52" s="18"/>
    </row>
    <row r="53" spans="1:19" x14ac:dyDescent="0.25">
      <c r="A53" s="22"/>
      <c r="B53" s="55"/>
      <c r="C53" s="3"/>
      <c r="D53" s="3"/>
      <c r="E53" s="18" t="str">
        <f t="shared" si="5"/>
        <v/>
      </c>
      <c r="F53" s="18" t="e">
        <f t="shared" si="6"/>
        <v>#VALUE!</v>
      </c>
      <c r="G53" s="18" t="str">
        <f t="shared" si="7"/>
        <v/>
      </c>
      <c r="H53" s="18" t="e">
        <f>VLOOKUP(F53,U3数据库!C:K,3,0)</f>
        <v>#VALUE!</v>
      </c>
      <c r="I53" s="18" t="e">
        <f>VLOOKUP(F53,U3数据库!C:K,4,0)</f>
        <v>#VALUE!</v>
      </c>
      <c r="J53" s="18" t="e">
        <f>VLOOKUP(F53,U3数据库!C:K,5,0)*C53</f>
        <v>#VALUE!</v>
      </c>
      <c r="K53" s="18" t="e">
        <f>VLOOKUP(F53,U3数据库!C:K,6,0)</f>
        <v>#VALUE!</v>
      </c>
      <c r="L53" s="18" t="e">
        <f>VLOOKUP(G53,U3数据库!L:M,2,0)</f>
        <v>#N/A</v>
      </c>
      <c r="M53" s="18"/>
      <c r="N53" s="18" t="e">
        <f>VLOOKUP(F53,U3数据库!C:K,8,0)</f>
        <v>#VALUE!</v>
      </c>
      <c r="O53" s="18" t="e">
        <f t="shared" si="8"/>
        <v>#VALUE!</v>
      </c>
      <c r="P53" s="19">
        <f t="shared" si="9"/>
        <v>0</v>
      </c>
      <c r="Q53" s="18" t="e">
        <f>VLOOKUP(F53,U3数据库!C:K,9,0)</f>
        <v>#VALUE!</v>
      </c>
      <c r="R53" s="18" t="e">
        <f>VLOOKUP(G53,U3数据库!L:M,2,0)</f>
        <v>#N/A</v>
      </c>
      <c r="S53" s="18"/>
    </row>
    <row r="54" spans="1:19" x14ac:dyDescent="0.25">
      <c r="A54" s="22"/>
      <c r="B54" s="55"/>
      <c r="C54" s="3"/>
      <c r="D54" s="3"/>
      <c r="E54" s="18" t="str">
        <f t="shared" si="5"/>
        <v/>
      </c>
      <c r="F54" s="18" t="e">
        <f t="shared" si="6"/>
        <v>#VALUE!</v>
      </c>
      <c r="G54" s="18" t="str">
        <f t="shared" si="7"/>
        <v/>
      </c>
      <c r="H54" s="18" t="e">
        <f>VLOOKUP(F54,U3数据库!C:K,3,0)</f>
        <v>#VALUE!</v>
      </c>
      <c r="I54" s="18" t="e">
        <f>VLOOKUP(F54,U3数据库!C:K,4,0)</f>
        <v>#VALUE!</v>
      </c>
      <c r="J54" s="18" t="e">
        <f>VLOOKUP(F54,U3数据库!C:K,5,0)*C54</f>
        <v>#VALUE!</v>
      </c>
      <c r="K54" s="18" t="e">
        <f>VLOOKUP(F54,U3数据库!C:K,6,0)</f>
        <v>#VALUE!</v>
      </c>
      <c r="L54" s="18" t="e">
        <f>VLOOKUP(G54,U3数据库!L:M,2,0)</f>
        <v>#N/A</v>
      </c>
      <c r="M54" s="18"/>
      <c r="N54" s="18" t="e">
        <f>VLOOKUP(F54,U3数据库!C:K,8,0)</f>
        <v>#VALUE!</v>
      </c>
      <c r="O54" s="18" t="e">
        <f t="shared" si="8"/>
        <v>#VALUE!</v>
      </c>
      <c r="P54" s="19">
        <f t="shared" si="9"/>
        <v>0</v>
      </c>
      <c r="Q54" s="18" t="e">
        <f>VLOOKUP(F54,U3数据库!C:K,9,0)</f>
        <v>#VALUE!</v>
      </c>
      <c r="R54" s="18" t="e">
        <f>VLOOKUP(G54,U3数据库!L:M,2,0)</f>
        <v>#N/A</v>
      </c>
      <c r="S54" s="18"/>
    </row>
    <row r="55" spans="1:19" x14ac:dyDescent="0.25">
      <c r="A55" s="22"/>
      <c r="B55" s="55"/>
      <c r="C55" s="3"/>
      <c r="D55" s="3"/>
      <c r="E55" s="18" t="str">
        <f t="shared" si="5"/>
        <v/>
      </c>
      <c r="F55" s="18" t="e">
        <f t="shared" si="6"/>
        <v>#VALUE!</v>
      </c>
      <c r="G55" s="18" t="str">
        <f t="shared" si="7"/>
        <v/>
      </c>
      <c r="H55" s="18" t="e">
        <f>VLOOKUP(F55,U3数据库!C:K,3,0)</f>
        <v>#VALUE!</v>
      </c>
      <c r="I55" s="18" t="e">
        <f>VLOOKUP(F55,U3数据库!C:K,4,0)</f>
        <v>#VALUE!</v>
      </c>
      <c r="J55" s="18" t="e">
        <f>VLOOKUP(F55,U3数据库!C:K,5,0)*C55</f>
        <v>#VALUE!</v>
      </c>
      <c r="K55" s="18" t="e">
        <f>VLOOKUP(F55,U3数据库!C:K,6,0)</f>
        <v>#VALUE!</v>
      </c>
      <c r="L55" s="18" t="e">
        <f>VLOOKUP(G55,U3数据库!L:M,2,0)</f>
        <v>#N/A</v>
      </c>
      <c r="M55" s="18"/>
      <c r="N55" s="18" t="e">
        <f>VLOOKUP(F55,U3数据库!C:K,8,0)</f>
        <v>#VALUE!</v>
      </c>
      <c r="O55" s="18" t="e">
        <f t="shared" si="8"/>
        <v>#VALUE!</v>
      </c>
      <c r="P55" s="19">
        <f t="shared" si="9"/>
        <v>0</v>
      </c>
      <c r="Q55" s="18" t="e">
        <f>VLOOKUP(F55,U3数据库!C:K,9,0)</f>
        <v>#VALUE!</v>
      </c>
      <c r="R55" s="18" t="e">
        <f>VLOOKUP(G55,U3数据库!L:M,2,0)</f>
        <v>#N/A</v>
      </c>
      <c r="S55" s="18"/>
    </row>
    <row r="56" spans="1:19" x14ac:dyDescent="0.25">
      <c r="A56" s="22"/>
      <c r="B56" s="55"/>
      <c r="C56" s="3"/>
      <c r="D56" s="3"/>
      <c r="E56" s="18" t="str">
        <f t="shared" si="5"/>
        <v/>
      </c>
      <c r="F56" s="18" t="e">
        <f t="shared" si="6"/>
        <v>#VALUE!</v>
      </c>
      <c r="G56" s="18" t="str">
        <f t="shared" si="7"/>
        <v/>
      </c>
      <c r="H56" s="18" t="e">
        <f>VLOOKUP(F56,U3数据库!C:K,3,0)</f>
        <v>#VALUE!</v>
      </c>
      <c r="I56" s="18" t="e">
        <f>VLOOKUP(F56,U3数据库!C:K,4,0)</f>
        <v>#VALUE!</v>
      </c>
      <c r="J56" s="18" t="e">
        <f>VLOOKUP(F56,U3数据库!C:K,5,0)*C56</f>
        <v>#VALUE!</v>
      </c>
      <c r="K56" s="18" t="e">
        <f>VLOOKUP(F56,U3数据库!C:K,6,0)</f>
        <v>#VALUE!</v>
      </c>
      <c r="L56" s="18" t="e">
        <f>VLOOKUP(G56,U3数据库!L:M,2,0)</f>
        <v>#N/A</v>
      </c>
      <c r="M56" s="18"/>
      <c r="N56" s="18" t="e">
        <f>VLOOKUP(F56,U3数据库!C:K,8,0)</f>
        <v>#VALUE!</v>
      </c>
      <c r="O56" s="18" t="e">
        <f t="shared" si="8"/>
        <v>#VALUE!</v>
      </c>
      <c r="P56" s="19">
        <f t="shared" si="9"/>
        <v>0</v>
      </c>
      <c r="Q56" s="18" t="e">
        <f>VLOOKUP(F56,U3数据库!C:K,9,0)</f>
        <v>#VALUE!</v>
      </c>
      <c r="R56" s="18" t="e">
        <f>VLOOKUP(G56,U3数据库!L:M,2,0)</f>
        <v>#N/A</v>
      </c>
      <c r="S56" s="18"/>
    </row>
    <row r="57" spans="1:19" x14ac:dyDescent="0.25">
      <c r="A57" s="22"/>
      <c r="B57" s="55"/>
      <c r="C57" s="3"/>
      <c r="D57" s="3"/>
      <c r="E57" s="18" t="str">
        <f t="shared" si="5"/>
        <v/>
      </c>
      <c r="F57" s="18" t="e">
        <f t="shared" si="6"/>
        <v>#VALUE!</v>
      </c>
      <c r="G57" s="18" t="str">
        <f t="shared" si="7"/>
        <v/>
      </c>
      <c r="H57" s="18" t="e">
        <f>VLOOKUP(F57,U3数据库!C:K,3,0)</f>
        <v>#VALUE!</v>
      </c>
      <c r="I57" s="18" t="e">
        <f>VLOOKUP(F57,U3数据库!C:K,4,0)</f>
        <v>#VALUE!</v>
      </c>
      <c r="J57" s="18" t="e">
        <f>VLOOKUP(F57,U3数据库!C:K,5,0)*C57</f>
        <v>#VALUE!</v>
      </c>
      <c r="K57" s="18" t="e">
        <f>VLOOKUP(F57,U3数据库!C:K,6,0)</f>
        <v>#VALUE!</v>
      </c>
      <c r="L57" s="18" t="e">
        <f>VLOOKUP(G57,U3数据库!L:M,2,0)</f>
        <v>#N/A</v>
      </c>
      <c r="M57" s="18"/>
      <c r="N57" s="18" t="e">
        <f>VLOOKUP(F57,U3数据库!C:K,8,0)</f>
        <v>#VALUE!</v>
      </c>
      <c r="O57" s="18" t="e">
        <f t="shared" si="8"/>
        <v>#VALUE!</v>
      </c>
      <c r="P57" s="19">
        <f t="shared" si="9"/>
        <v>0</v>
      </c>
      <c r="Q57" s="18" t="e">
        <f>VLOOKUP(F57,U3数据库!C:K,9,0)</f>
        <v>#VALUE!</v>
      </c>
      <c r="R57" s="18" t="e">
        <f>VLOOKUP(G57,U3数据库!L:M,2,0)</f>
        <v>#N/A</v>
      </c>
      <c r="S57" s="18"/>
    </row>
    <row r="58" spans="1:19" x14ac:dyDescent="0.25">
      <c r="A58" s="22"/>
      <c r="B58" s="55"/>
      <c r="C58" s="3"/>
      <c r="D58" s="3"/>
      <c r="E58" s="18" t="str">
        <f t="shared" si="5"/>
        <v/>
      </c>
      <c r="F58" s="18" t="e">
        <f t="shared" si="6"/>
        <v>#VALUE!</v>
      </c>
      <c r="G58" s="18" t="str">
        <f t="shared" si="7"/>
        <v/>
      </c>
      <c r="H58" s="18" t="e">
        <f>VLOOKUP(F58,U3数据库!C:K,3,0)</f>
        <v>#VALUE!</v>
      </c>
      <c r="I58" s="18" t="e">
        <f>VLOOKUP(F58,U3数据库!C:K,4,0)</f>
        <v>#VALUE!</v>
      </c>
      <c r="J58" s="18" t="e">
        <f>VLOOKUP(F58,U3数据库!C:K,5,0)*C58</f>
        <v>#VALUE!</v>
      </c>
      <c r="K58" s="18" t="e">
        <f>VLOOKUP(F58,U3数据库!C:K,6,0)</f>
        <v>#VALUE!</v>
      </c>
      <c r="L58" s="18" t="e">
        <f>VLOOKUP(G58,U3数据库!L:M,2,0)</f>
        <v>#N/A</v>
      </c>
      <c r="M58" s="18"/>
      <c r="N58" s="18" t="e">
        <f>VLOOKUP(F58,U3数据库!C:K,8,0)</f>
        <v>#VALUE!</v>
      </c>
      <c r="O58" s="18" t="e">
        <f t="shared" si="8"/>
        <v>#VALUE!</v>
      </c>
      <c r="P58" s="19">
        <f t="shared" si="9"/>
        <v>0</v>
      </c>
      <c r="Q58" s="18" t="e">
        <f>VLOOKUP(F58,U3数据库!C:K,9,0)</f>
        <v>#VALUE!</v>
      </c>
      <c r="R58" s="18" t="e">
        <f>VLOOKUP(G58,U3数据库!L:M,2,0)</f>
        <v>#N/A</v>
      </c>
      <c r="S58" s="18"/>
    </row>
    <row r="59" spans="1:19" x14ac:dyDescent="0.25">
      <c r="A59" s="22"/>
      <c r="B59" s="55"/>
      <c r="C59" s="3"/>
      <c r="D59" s="3"/>
      <c r="E59" s="18" t="str">
        <f t="shared" si="5"/>
        <v/>
      </c>
      <c r="F59" s="18" t="e">
        <f t="shared" si="6"/>
        <v>#VALUE!</v>
      </c>
      <c r="G59" s="18" t="str">
        <f t="shared" si="7"/>
        <v/>
      </c>
      <c r="H59" s="18" t="e">
        <f>VLOOKUP(F59,U3数据库!C:K,3,0)</f>
        <v>#VALUE!</v>
      </c>
      <c r="I59" s="18" t="e">
        <f>VLOOKUP(F59,U3数据库!C:K,4,0)</f>
        <v>#VALUE!</v>
      </c>
      <c r="J59" s="18" t="e">
        <f>VLOOKUP(F59,U3数据库!C:K,5,0)*C59</f>
        <v>#VALUE!</v>
      </c>
      <c r="K59" s="18" t="e">
        <f>VLOOKUP(F59,U3数据库!C:K,6,0)</f>
        <v>#VALUE!</v>
      </c>
      <c r="L59" s="18" t="e">
        <f>VLOOKUP(G59,U3数据库!L:M,2,0)</f>
        <v>#N/A</v>
      </c>
      <c r="M59" s="18"/>
      <c r="N59" s="18" t="e">
        <f>VLOOKUP(F59,U3数据库!C:K,8,0)</f>
        <v>#VALUE!</v>
      </c>
      <c r="O59" s="18" t="e">
        <f t="shared" si="8"/>
        <v>#VALUE!</v>
      </c>
      <c r="P59" s="19">
        <f t="shared" si="9"/>
        <v>0</v>
      </c>
      <c r="Q59" s="18" t="e">
        <f>VLOOKUP(F59,U3数据库!C:K,9,0)</f>
        <v>#VALUE!</v>
      </c>
      <c r="R59" s="18" t="e">
        <f>VLOOKUP(G59,U3数据库!L:M,2,0)</f>
        <v>#N/A</v>
      </c>
      <c r="S59" s="18"/>
    </row>
    <row r="60" spans="1:19" x14ac:dyDescent="0.25">
      <c r="A60" s="22"/>
      <c r="B60" s="55"/>
      <c r="C60" s="3"/>
      <c r="D60" s="3"/>
      <c r="E60" s="18" t="str">
        <f t="shared" si="5"/>
        <v/>
      </c>
      <c r="F60" s="18" t="e">
        <f t="shared" si="6"/>
        <v>#VALUE!</v>
      </c>
      <c r="G60" s="18" t="str">
        <f t="shared" si="7"/>
        <v/>
      </c>
      <c r="H60" s="18" t="e">
        <f>VLOOKUP(F60,U3数据库!C:K,3,0)</f>
        <v>#VALUE!</v>
      </c>
      <c r="I60" s="18" t="e">
        <f>VLOOKUP(F60,U3数据库!C:K,4,0)</f>
        <v>#VALUE!</v>
      </c>
      <c r="J60" s="18" t="e">
        <f>VLOOKUP(F60,U3数据库!C:K,5,0)*C60</f>
        <v>#VALUE!</v>
      </c>
      <c r="K60" s="18" t="e">
        <f>VLOOKUP(F60,U3数据库!C:K,6,0)</f>
        <v>#VALUE!</v>
      </c>
      <c r="L60" s="18" t="e">
        <f>VLOOKUP(G60,U3数据库!L:M,2,0)</f>
        <v>#N/A</v>
      </c>
      <c r="M60" s="18"/>
      <c r="N60" s="18" t="e">
        <f>VLOOKUP(F60,U3数据库!C:K,8,0)</f>
        <v>#VALUE!</v>
      </c>
      <c r="O60" s="18" t="e">
        <f t="shared" si="8"/>
        <v>#VALUE!</v>
      </c>
      <c r="P60" s="19">
        <f t="shared" si="9"/>
        <v>0</v>
      </c>
      <c r="Q60" s="18" t="e">
        <f>VLOOKUP(F60,U3数据库!C:K,9,0)</f>
        <v>#VALUE!</v>
      </c>
      <c r="R60" s="18" t="e">
        <f>VLOOKUP(G60,U3数据库!L:M,2,0)</f>
        <v>#N/A</v>
      </c>
      <c r="S60" s="18"/>
    </row>
    <row r="61" spans="1:19" x14ac:dyDescent="0.25">
      <c r="A61" s="22"/>
      <c r="B61" s="55"/>
      <c r="C61" s="3"/>
      <c r="D61" s="3"/>
      <c r="E61" s="18" t="str">
        <f t="shared" si="5"/>
        <v/>
      </c>
      <c r="F61" s="18" t="e">
        <f t="shared" si="6"/>
        <v>#VALUE!</v>
      </c>
      <c r="G61" s="18" t="str">
        <f t="shared" si="7"/>
        <v/>
      </c>
      <c r="H61" s="18" t="e">
        <f>VLOOKUP(F61,U3数据库!C:K,3,0)</f>
        <v>#VALUE!</v>
      </c>
      <c r="I61" s="18" t="e">
        <f>VLOOKUP(F61,U3数据库!C:K,4,0)</f>
        <v>#VALUE!</v>
      </c>
      <c r="J61" s="18" t="e">
        <f>VLOOKUP(F61,U3数据库!C:K,5,0)*C61</f>
        <v>#VALUE!</v>
      </c>
      <c r="K61" s="18" t="e">
        <f>VLOOKUP(F61,U3数据库!C:K,6,0)</f>
        <v>#VALUE!</v>
      </c>
      <c r="L61" s="18" t="e">
        <f>VLOOKUP(G61,U3数据库!L:M,2,0)</f>
        <v>#N/A</v>
      </c>
      <c r="M61" s="18"/>
      <c r="N61" s="18" t="e">
        <f>VLOOKUP(F61,U3数据库!C:K,8,0)</f>
        <v>#VALUE!</v>
      </c>
      <c r="O61" s="18" t="e">
        <f t="shared" si="8"/>
        <v>#VALUE!</v>
      </c>
      <c r="P61" s="19">
        <f t="shared" si="9"/>
        <v>0</v>
      </c>
      <c r="Q61" s="18" t="e">
        <f>VLOOKUP(F61,U3数据库!C:K,9,0)</f>
        <v>#VALUE!</v>
      </c>
      <c r="R61" s="18" t="e">
        <f>VLOOKUP(G61,U3数据库!L:M,2,0)</f>
        <v>#N/A</v>
      </c>
      <c r="S61" s="18"/>
    </row>
    <row r="62" spans="1:19" x14ac:dyDescent="0.25">
      <c r="A62" s="22"/>
      <c r="B62" s="55"/>
      <c r="C62" s="3"/>
      <c r="D62" s="3"/>
      <c r="E62" s="18" t="str">
        <f t="shared" si="5"/>
        <v/>
      </c>
      <c r="F62" s="18" t="e">
        <f t="shared" si="6"/>
        <v>#VALUE!</v>
      </c>
      <c r="G62" s="18" t="str">
        <f t="shared" si="7"/>
        <v/>
      </c>
      <c r="H62" s="18" t="e">
        <f>VLOOKUP(F62,U3数据库!C:K,3,0)</f>
        <v>#VALUE!</v>
      </c>
      <c r="I62" s="18" t="e">
        <f>VLOOKUP(F62,U3数据库!C:K,4,0)</f>
        <v>#VALUE!</v>
      </c>
      <c r="J62" s="18" t="e">
        <f>VLOOKUP(F62,U3数据库!C:K,5,0)*C62</f>
        <v>#VALUE!</v>
      </c>
      <c r="K62" s="18" t="e">
        <f>VLOOKUP(F62,U3数据库!C:K,6,0)</f>
        <v>#VALUE!</v>
      </c>
      <c r="L62" s="18" t="e">
        <f>VLOOKUP(G62,U3数据库!L:M,2,0)</f>
        <v>#N/A</v>
      </c>
      <c r="M62" s="18"/>
      <c r="N62" s="18" t="e">
        <f>VLOOKUP(F62,U3数据库!C:K,8,0)</f>
        <v>#VALUE!</v>
      </c>
      <c r="O62" s="18" t="e">
        <f t="shared" si="8"/>
        <v>#VALUE!</v>
      </c>
      <c r="P62" s="19">
        <f t="shared" si="9"/>
        <v>0</v>
      </c>
      <c r="Q62" s="18" t="e">
        <f>VLOOKUP(F62,U3数据库!C:K,9,0)</f>
        <v>#VALUE!</v>
      </c>
      <c r="R62" s="18" t="e">
        <f>VLOOKUP(G62,U3数据库!L:M,2,0)</f>
        <v>#N/A</v>
      </c>
      <c r="S62" s="18"/>
    </row>
    <row r="63" spans="1:19" x14ac:dyDescent="0.25">
      <c r="A63" s="22"/>
      <c r="B63" s="55"/>
      <c r="C63" s="3"/>
      <c r="D63" s="3"/>
      <c r="E63" s="18" t="str">
        <f t="shared" si="5"/>
        <v/>
      </c>
      <c r="F63" s="18" t="e">
        <f t="shared" si="6"/>
        <v>#VALUE!</v>
      </c>
      <c r="G63" s="18" t="str">
        <f t="shared" si="7"/>
        <v/>
      </c>
      <c r="H63" s="18" t="e">
        <f>VLOOKUP(F63,U3数据库!C:K,3,0)</f>
        <v>#VALUE!</v>
      </c>
      <c r="I63" s="18" t="e">
        <f>VLOOKUP(F63,U3数据库!C:K,4,0)</f>
        <v>#VALUE!</v>
      </c>
      <c r="J63" s="18" t="e">
        <f>VLOOKUP(F63,U3数据库!C:K,5,0)*C63</f>
        <v>#VALUE!</v>
      </c>
      <c r="K63" s="18" t="e">
        <f>VLOOKUP(F63,U3数据库!C:K,6,0)</f>
        <v>#VALUE!</v>
      </c>
      <c r="L63" s="18" t="e">
        <f>VLOOKUP(G63,U3数据库!L:M,2,0)</f>
        <v>#N/A</v>
      </c>
      <c r="M63" s="18"/>
      <c r="N63" s="18" t="e">
        <f>VLOOKUP(F63,U3数据库!C:K,8,0)</f>
        <v>#VALUE!</v>
      </c>
      <c r="O63" s="18" t="e">
        <f t="shared" si="8"/>
        <v>#VALUE!</v>
      </c>
      <c r="P63" s="19">
        <f t="shared" si="9"/>
        <v>0</v>
      </c>
      <c r="Q63" s="18" t="e">
        <f>VLOOKUP(F63,U3数据库!C:K,9,0)</f>
        <v>#VALUE!</v>
      </c>
      <c r="R63" s="18" t="e">
        <f>VLOOKUP(G63,U3数据库!L:M,2,0)</f>
        <v>#N/A</v>
      </c>
      <c r="S63" s="18"/>
    </row>
    <row r="64" spans="1:19" x14ac:dyDescent="0.25">
      <c r="A64" s="22"/>
      <c r="B64" s="55"/>
      <c r="C64" s="3"/>
      <c r="D64" s="3"/>
      <c r="E64" s="18" t="str">
        <f t="shared" si="5"/>
        <v/>
      </c>
      <c r="F64" s="18" t="e">
        <f t="shared" si="6"/>
        <v>#VALUE!</v>
      </c>
      <c r="G64" s="18" t="str">
        <f t="shared" si="7"/>
        <v/>
      </c>
      <c r="H64" s="18" t="e">
        <f>VLOOKUP(F64,U3数据库!C:K,3,0)</f>
        <v>#VALUE!</v>
      </c>
      <c r="I64" s="18" t="e">
        <f>VLOOKUP(F64,U3数据库!C:K,4,0)</f>
        <v>#VALUE!</v>
      </c>
      <c r="J64" s="18" t="e">
        <f>VLOOKUP(F64,U3数据库!C:K,5,0)*C64</f>
        <v>#VALUE!</v>
      </c>
      <c r="K64" s="18" t="e">
        <f>VLOOKUP(F64,U3数据库!C:K,6,0)</f>
        <v>#VALUE!</v>
      </c>
      <c r="L64" s="18" t="e">
        <f>VLOOKUP(G64,U3数据库!L:M,2,0)</f>
        <v>#N/A</v>
      </c>
      <c r="M64" s="18"/>
      <c r="N64" s="18" t="e">
        <f>VLOOKUP(F64,U3数据库!C:K,8,0)</f>
        <v>#VALUE!</v>
      </c>
      <c r="O64" s="18" t="e">
        <f t="shared" si="8"/>
        <v>#VALUE!</v>
      </c>
      <c r="P64" s="19">
        <f t="shared" si="9"/>
        <v>0</v>
      </c>
      <c r="Q64" s="18" t="e">
        <f>VLOOKUP(F64,U3数据库!C:K,9,0)</f>
        <v>#VALUE!</v>
      </c>
      <c r="R64" s="18" t="e">
        <f>VLOOKUP(G64,U3数据库!L:M,2,0)</f>
        <v>#N/A</v>
      </c>
      <c r="S64" s="18"/>
    </row>
    <row r="65" spans="1:19" x14ac:dyDescent="0.25">
      <c r="A65" s="22"/>
      <c r="B65" s="55"/>
      <c r="C65" s="3"/>
      <c r="D65" s="3"/>
      <c r="E65" s="18" t="str">
        <f t="shared" si="5"/>
        <v/>
      </c>
      <c r="F65" s="18" t="e">
        <f t="shared" si="6"/>
        <v>#VALUE!</v>
      </c>
      <c r="G65" s="18" t="str">
        <f t="shared" si="7"/>
        <v/>
      </c>
      <c r="H65" s="18" t="e">
        <f>VLOOKUP(F65,U3数据库!C:K,3,0)</f>
        <v>#VALUE!</v>
      </c>
      <c r="I65" s="18" t="e">
        <f>VLOOKUP(F65,U3数据库!C:K,4,0)</f>
        <v>#VALUE!</v>
      </c>
      <c r="J65" s="18" t="e">
        <f>VLOOKUP(F65,U3数据库!C:K,5,0)*C65</f>
        <v>#VALUE!</v>
      </c>
      <c r="K65" s="18" t="e">
        <f>VLOOKUP(F65,U3数据库!C:K,6,0)</f>
        <v>#VALUE!</v>
      </c>
      <c r="L65" s="18" t="e">
        <f>VLOOKUP(G65,U3数据库!L:M,2,0)</f>
        <v>#N/A</v>
      </c>
      <c r="M65" s="18"/>
      <c r="N65" s="18" t="e">
        <f>VLOOKUP(F65,U3数据库!C:K,8,0)</f>
        <v>#VALUE!</v>
      </c>
      <c r="O65" s="18" t="e">
        <f t="shared" si="8"/>
        <v>#VALUE!</v>
      </c>
      <c r="P65" s="19">
        <f t="shared" si="9"/>
        <v>0</v>
      </c>
      <c r="Q65" s="18" t="e">
        <f>VLOOKUP(F65,U3数据库!C:K,9,0)</f>
        <v>#VALUE!</v>
      </c>
      <c r="R65" s="18" t="e">
        <f>VLOOKUP(G65,U3数据库!L:M,2,0)</f>
        <v>#N/A</v>
      </c>
      <c r="S65" s="18"/>
    </row>
    <row r="66" spans="1:19" x14ac:dyDescent="0.25">
      <c r="A66" s="22"/>
      <c r="B66" s="55"/>
      <c r="C66" s="3"/>
      <c r="D66" s="3"/>
      <c r="E66" s="18" t="str">
        <f t="shared" si="5"/>
        <v/>
      </c>
      <c r="F66" s="18" t="e">
        <f t="shared" si="6"/>
        <v>#VALUE!</v>
      </c>
      <c r="G66" s="18" t="str">
        <f t="shared" si="7"/>
        <v/>
      </c>
      <c r="H66" s="18" t="e">
        <f>VLOOKUP(F66,U3数据库!C:K,3,0)</f>
        <v>#VALUE!</v>
      </c>
      <c r="I66" s="18" t="e">
        <f>VLOOKUP(F66,U3数据库!C:K,4,0)</f>
        <v>#VALUE!</v>
      </c>
      <c r="J66" s="18" t="e">
        <f>VLOOKUP(F66,U3数据库!C:K,5,0)*C66</f>
        <v>#VALUE!</v>
      </c>
      <c r="K66" s="18" t="e">
        <f>VLOOKUP(F66,U3数据库!C:K,6,0)</f>
        <v>#VALUE!</v>
      </c>
      <c r="L66" s="18" t="e">
        <f>VLOOKUP(G66,U3数据库!L:M,2,0)</f>
        <v>#N/A</v>
      </c>
      <c r="M66" s="18"/>
      <c r="N66" s="18" t="e">
        <f>VLOOKUP(F66,U3数据库!C:K,8,0)</f>
        <v>#VALUE!</v>
      </c>
      <c r="O66" s="18" t="e">
        <f t="shared" si="8"/>
        <v>#VALUE!</v>
      </c>
      <c r="P66" s="19">
        <f t="shared" si="9"/>
        <v>0</v>
      </c>
      <c r="Q66" s="18" t="e">
        <f>VLOOKUP(F66,U3数据库!C:K,9,0)</f>
        <v>#VALUE!</v>
      </c>
      <c r="R66" s="18" t="e">
        <f>VLOOKUP(G66,U3数据库!L:M,2,0)</f>
        <v>#N/A</v>
      </c>
      <c r="S66" s="18"/>
    </row>
    <row r="67" spans="1:19" x14ac:dyDescent="0.25">
      <c r="A67" s="22"/>
      <c r="B67" s="55"/>
      <c r="C67" s="3"/>
      <c r="D67" s="3"/>
      <c r="E67" s="18" t="str">
        <f t="shared" si="5"/>
        <v/>
      </c>
      <c r="F67" s="18" t="e">
        <f t="shared" si="6"/>
        <v>#VALUE!</v>
      </c>
      <c r="G67" s="18" t="str">
        <f t="shared" si="7"/>
        <v/>
      </c>
      <c r="H67" s="18" t="e">
        <f>VLOOKUP(F67,U3数据库!C:K,3,0)</f>
        <v>#VALUE!</v>
      </c>
      <c r="I67" s="18" t="e">
        <f>VLOOKUP(F67,U3数据库!C:K,4,0)</f>
        <v>#VALUE!</v>
      </c>
      <c r="J67" s="18" t="e">
        <f>VLOOKUP(F67,U3数据库!C:K,5,0)*C67</f>
        <v>#VALUE!</v>
      </c>
      <c r="K67" s="18" t="e">
        <f>VLOOKUP(F67,U3数据库!C:K,6,0)</f>
        <v>#VALUE!</v>
      </c>
      <c r="L67" s="18" t="e">
        <f>VLOOKUP(G67,U3数据库!L:M,2,0)</f>
        <v>#N/A</v>
      </c>
      <c r="M67" s="18"/>
      <c r="N67" s="18" t="e">
        <f>VLOOKUP(F67,U3数据库!C:K,8,0)</f>
        <v>#VALUE!</v>
      </c>
      <c r="O67" s="18" t="e">
        <f t="shared" si="8"/>
        <v>#VALUE!</v>
      </c>
      <c r="P67" s="19">
        <f t="shared" si="9"/>
        <v>0</v>
      </c>
      <c r="Q67" s="18" t="e">
        <f>VLOOKUP(F67,U3数据库!C:K,9,0)</f>
        <v>#VALUE!</v>
      </c>
      <c r="R67" s="18" t="e">
        <f>VLOOKUP(G67,U3数据库!L:M,2,0)</f>
        <v>#N/A</v>
      </c>
      <c r="S67" s="18"/>
    </row>
    <row r="68" spans="1:19" x14ac:dyDescent="0.25">
      <c r="A68" s="22"/>
      <c r="B68" s="55"/>
      <c r="C68" s="3"/>
      <c r="D68" s="3"/>
      <c r="E68" s="18" t="str">
        <f t="shared" si="5"/>
        <v/>
      </c>
      <c r="F68" s="18" t="e">
        <f t="shared" si="6"/>
        <v>#VALUE!</v>
      </c>
      <c r="G68" s="18" t="str">
        <f t="shared" si="7"/>
        <v/>
      </c>
      <c r="H68" s="18" t="e">
        <f>VLOOKUP(F68,U3数据库!C:K,3,0)</f>
        <v>#VALUE!</v>
      </c>
      <c r="I68" s="18" t="e">
        <f>VLOOKUP(F68,U3数据库!C:K,4,0)</f>
        <v>#VALUE!</v>
      </c>
      <c r="J68" s="18" t="e">
        <f>VLOOKUP(F68,U3数据库!C:K,5,0)*C68</f>
        <v>#VALUE!</v>
      </c>
      <c r="K68" s="18" t="e">
        <f>VLOOKUP(F68,U3数据库!C:K,6,0)</f>
        <v>#VALUE!</v>
      </c>
      <c r="L68" s="18" t="e">
        <f>VLOOKUP(G68,U3数据库!L:M,2,0)</f>
        <v>#N/A</v>
      </c>
      <c r="M68" s="18"/>
      <c r="N68" s="18" t="e">
        <f>VLOOKUP(F68,U3数据库!C:K,8,0)</f>
        <v>#VALUE!</v>
      </c>
      <c r="O68" s="18" t="e">
        <f t="shared" si="8"/>
        <v>#VALUE!</v>
      </c>
      <c r="P68" s="19">
        <f t="shared" si="9"/>
        <v>0</v>
      </c>
      <c r="Q68" s="18" t="e">
        <f>VLOOKUP(F68,U3数据库!C:K,9,0)</f>
        <v>#VALUE!</v>
      </c>
      <c r="R68" s="18" t="e">
        <f>VLOOKUP(G68,U3数据库!L:M,2,0)</f>
        <v>#N/A</v>
      </c>
      <c r="S68" s="18"/>
    </row>
    <row r="69" spans="1:19" x14ac:dyDescent="0.25">
      <c r="A69" s="22"/>
      <c r="B69" s="55"/>
      <c r="C69" s="3"/>
      <c r="D69" s="3"/>
      <c r="E69" s="18" t="str">
        <f t="shared" si="5"/>
        <v/>
      </c>
      <c r="F69" s="18" t="e">
        <f t="shared" si="6"/>
        <v>#VALUE!</v>
      </c>
      <c r="G69" s="18" t="str">
        <f t="shared" si="7"/>
        <v/>
      </c>
      <c r="H69" s="18" t="e">
        <f>VLOOKUP(F69,U3数据库!C:K,3,0)</f>
        <v>#VALUE!</v>
      </c>
      <c r="I69" s="18" t="e">
        <f>VLOOKUP(F69,U3数据库!C:K,4,0)</f>
        <v>#VALUE!</v>
      </c>
      <c r="J69" s="18" t="e">
        <f>VLOOKUP(F69,U3数据库!C:K,5,0)*C69</f>
        <v>#VALUE!</v>
      </c>
      <c r="K69" s="18" t="e">
        <f>VLOOKUP(F69,U3数据库!C:K,6,0)</f>
        <v>#VALUE!</v>
      </c>
      <c r="L69" s="18" t="e">
        <f>VLOOKUP(G69,U3数据库!L:M,2,0)</f>
        <v>#N/A</v>
      </c>
      <c r="M69" s="18"/>
      <c r="N69" s="18" t="e">
        <f>VLOOKUP(F69,U3数据库!C:K,8,0)</f>
        <v>#VALUE!</v>
      </c>
      <c r="O69" s="18" t="e">
        <f t="shared" si="8"/>
        <v>#VALUE!</v>
      </c>
      <c r="P69" s="19">
        <f t="shared" si="9"/>
        <v>0</v>
      </c>
      <c r="Q69" s="18" t="e">
        <f>VLOOKUP(F69,U3数据库!C:K,9,0)</f>
        <v>#VALUE!</v>
      </c>
      <c r="R69" s="18" t="e">
        <f>VLOOKUP(G69,U3数据库!L:M,2,0)</f>
        <v>#N/A</v>
      </c>
      <c r="S69" s="18"/>
    </row>
    <row r="70" spans="1:19" x14ac:dyDescent="0.25">
      <c r="A70" s="22"/>
      <c r="B70" s="55"/>
      <c r="C70" s="3"/>
      <c r="D70" s="3"/>
      <c r="E70" s="18" t="str">
        <f t="shared" si="5"/>
        <v/>
      </c>
      <c r="F70" s="18" t="e">
        <f t="shared" si="6"/>
        <v>#VALUE!</v>
      </c>
      <c r="G70" s="18" t="str">
        <f t="shared" si="7"/>
        <v/>
      </c>
      <c r="H70" s="18" t="e">
        <f>VLOOKUP(F70,U3数据库!C:K,3,0)</f>
        <v>#VALUE!</v>
      </c>
      <c r="I70" s="18" t="e">
        <f>VLOOKUP(F70,U3数据库!C:K,4,0)</f>
        <v>#VALUE!</v>
      </c>
      <c r="J70" s="18" t="e">
        <f>VLOOKUP(F70,U3数据库!C:K,5,0)*C70</f>
        <v>#VALUE!</v>
      </c>
      <c r="K70" s="18" t="e">
        <f>VLOOKUP(F70,U3数据库!C:K,6,0)</f>
        <v>#VALUE!</v>
      </c>
      <c r="L70" s="18" t="e">
        <f>VLOOKUP(G70,U3数据库!L:M,2,0)</f>
        <v>#N/A</v>
      </c>
      <c r="M70" s="18"/>
      <c r="N70" s="18" t="e">
        <f>VLOOKUP(F70,U3数据库!C:K,8,0)</f>
        <v>#VALUE!</v>
      </c>
      <c r="O70" s="18" t="e">
        <f t="shared" si="8"/>
        <v>#VALUE!</v>
      </c>
      <c r="P70" s="19">
        <f t="shared" si="9"/>
        <v>0</v>
      </c>
      <c r="Q70" s="18" t="e">
        <f>VLOOKUP(F70,U3数据库!C:K,9,0)</f>
        <v>#VALUE!</v>
      </c>
      <c r="R70" s="18" t="e">
        <f>VLOOKUP(G70,U3数据库!L:M,2,0)</f>
        <v>#N/A</v>
      </c>
      <c r="S70" s="18"/>
    </row>
    <row r="71" spans="1:19" x14ac:dyDescent="0.25">
      <c r="A71" s="22"/>
      <c r="B71" s="55"/>
      <c r="C71" s="3"/>
      <c r="D71" s="3"/>
      <c r="E71" s="18" t="str">
        <f t="shared" si="5"/>
        <v/>
      </c>
      <c r="F71" s="18" t="e">
        <f t="shared" si="6"/>
        <v>#VALUE!</v>
      </c>
      <c r="G71" s="18" t="str">
        <f t="shared" si="7"/>
        <v/>
      </c>
      <c r="H71" s="18" t="e">
        <f>VLOOKUP(F71,U3数据库!C:K,3,0)</f>
        <v>#VALUE!</v>
      </c>
      <c r="I71" s="18" t="e">
        <f>VLOOKUP(F71,U3数据库!C:K,4,0)</f>
        <v>#VALUE!</v>
      </c>
      <c r="J71" s="18" t="e">
        <f>VLOOKUP(F71,U3数据库!C:K,5,0)*C71</f>
        <v>#VALUE!</v>
      </c>
      <c r="K71" s="18" t="e">
        <f>VLOOKUP(F71,U3数据库!C:K,6,0)</f>
        <v>#VALUE!</v>
      </c>
      <c r="L71" s="18" t="e">
        <f>VLOOKUP(G71,U3数据库!L:M,2,0)</f>
        <v>#N/A</v>
      </c>
      <c r="M71" s="18"/>
      <c r="N71" s="18" t="e">
        <f>VLOOKUP(F71,U3数据库!C:K,8,0)</f>
        <v>#VALUE!</v>
      </c>
      <c r="O71" s="18" t="e">
        <f t="shared" si="8"/>
        <v>#VALUE!</v>
      </c>
      <c r="P71" s="19">
        <f t="shared" si="9"/>
        <v>0</v>
      </c>
      <c r="Q71" s="18" t="e">
        <f>VLOOKUP(F71,U3数据库!C:K,9,0)</f>
        <v>#VALUE!</v>
      </c>
      <c r="R71" s="18" t="e">
        <f>VLOOKUP(G71,U3数据库!L:M,2,0)</f>
        <v>#N/A</v>
      </c>
      <c r="S71" s="18"/>
    </row>
    <row r="72" spans="1:19" x14ac:dyDescent="0.25">
      <c r="A72" s="22"/>
      <c r="B72" s="55"/>
      <c r="C72" s="3"/>
      <c r="D72" s="3"/>
      <c r="E72" s="18" t="str">
        <f t="shared" si="5"/>
        <v/>
      </c>
      <c r="F72" s="18" t="e">
        <f t="shared" si="6"/>
        <v>#VALUE!</v>
      </c>
      <c r="G72" s="18" t="str">
        <f t="shared" si="7"/>
        <v/>
      </c>
      <c r="H72" s="18" t="e">
        <f>VLOOKUP(F72,U3数据库!C:K,3,0)</f>
        <v>#VALUE!</v>
      </c>
      <c r="I72" s="18" t="e">
        <f>VLOOKUP(F72,U3数据库!C:K,4,0)</f>
        <v>#VALUE!</v>
      </c>
      <c r="J72" s="18" t="e">
        <f>VLOOKUP(F72,U3数据库!C:K,5,0)*C72</f>
        <v>#VALUE!</v>
      </c>
      <c r="K72" s="18" t="e">
        <f>VLOOKUP(F72,U3数据库!C:K,6,0)</f>
        <v>#VALUE!</v>
      </c>
      <c r="L72" s="18" t="e">
        <f>VLOOKUP(G72,U3数据库!L:M,2,0)</f>
        <v>#N/A</v>
      </c>
      <c r="M72" s="18"/>
      <c r="N72" s="18" t="e">
        <f>VLOOKUP(F72,U3数据库!C:K,8,0)</f>
        <v>#VALUE!</v>
      </c>
      <c r="O72" s="18" t="e">
        <f t="shared" si="8"/>
        <v>#VALUE!</v>
      </c>
      <c r="P72" s="19">
        <f t="shared" si="9"/>
        <v>0</v>
      </c>
      <c r="Q72" s="18" t="e">
        <f>VLOOKUP(F72,U3数据库!C:K,9,0)</f>
        <v>#VALUE!</v>
      </c>
      <c r="R72" s="18" t="e">
        <f>VLOOKUP(G72,U3数据库!L:M,2,0)</f>
        <v>#N/A</v>
      </c>
      <c r="S72" s="18"/>
    </row>
    <row r="73" spans="1:19" x14ac:dyDescent="0.25">
      <c r="A73" s="22"/>
      <c r="B73" s="55"/>
      <c r="C73" s="3"/>
      <c r="D73" s="3"/>
      <c r="E73" s="18" t="str">
        <f t="shared" si="5"/>
        <v/>
      </c>
      <c r="F73" s="18" t="e">
        <f t="shared" si="6"/>
        <v>#VALUE!</v>
      </c>
      <c r="G73" s="18" t="str">
        <f t="shared" si="7"/>
        <v/>
      </c>
      <c r="H73" s="18" t="e">
        <f>VLOOKUP(F73,U3数据库!C:K,3,0)</f>
        <v>#VALUE!</v>
      </c>
      <c r="I73" s="18" t="e">
        <f>VLOOKUP(F73,U3数据库!C:K,4,0)</f>
        <v>#VALUE!</v>
      </c>
      <c r="J73" s="18" t="e">
        <f>VLOOKUP(F73,U3数据库!C:K,5,0)*C73</f>
        <v>#VALUE!</v>
      </c>
      <c r="K73" s="18" t="e">
        <f>VLOOKUP(F73,U3数据库!C:K,6,0)</f>
        <v>#VALUE!</v>
      </c>
      <c r="L73" s="18" t="e">
        <f>VLOOKUP(G73,U3数据库!L:M,2,0)</f>
        <v>#N/A</v>
      </c>
      <c r="M73" s="18"/>
      <c r="N73" s="18" t="e">
        <f>VLOOKUP(F73,U3数据库!C:K,8,0)</f>
        <v>#VALUE!</v>
      </c>
      <c r="O73" s="18" t="e">
        <f t="shared" si="8"/>
        <v>#VALUE!</v>
      </c>
      <c r="P73" s="19">
        <f t="shared" si="9"/>
        <v>0</v>
      </c>
      <c r="Q73" s="18" t="e">
        <f>VLOOKUP(F73,U3数据库!C:K,9,0)</f>
        <v>#VALUE!</v>
      </c>
      <c r="R73" s="18" t="e">
        <f>VLOOKUP(G73,U3数据库!L:M,2,0)</f>
        <v>#N/A</v>
      </c>
      <c r="S73" s="18"/>
    </row>
    <row r="74" spans="1:19" x14ac:dyDescent="0.25">
      <c r="A74" s="22"/>
      <c r="B74" s="55"/>
      <c r="C74" s="3"/>
      <c r="D74" s="3"/>
      <c r="E74" s="18" t="str">
        <f t="shared" si="5"/>
        <v/>
      </c>
      <c r="F74" s="18" t="e">
        <f t="shared" si="6"/>
        <v>#VALUE!</v>
      </c>
      <c r="G74" s="18" t="str">
        <f t="shared" si="7"/>
        <v/>
      </c>
      <c r="H74" s="18" t="e">
        <f>VLOOKUP(F74,U3数据库!C:K,3,0)</f>
        <v>#VALUE!</v>
      </c>
      <c r="I74" s="18" t="e">
        <f>VLOOKUP(F74,U3数据库!C:K,4,0)</f>
        <v>#VALUE!</v>
      </c>
      <c r="J74" s="18" t="e">
        <f>VLOOKUP(F74,U3数据库!C:K,5,0)*C74</f>
        <v>#VALUE!</v>
      </c>
      <c r="K74" s="18" t="e">
        <f>VLOOKUP(F74,U3数据库!C:K,6,0)</f>
        <v>#VALUE!</v>
      </c>
      <c r="L74" s="18" t="e">
        <f>VLOOKUP(G74,U3数据库!L:M,2,0)</f>
        <v>#N/A</v>
      </c>
      <c r="M74" s="18"/>
      <c r="N74" s="18" t="e">
        <f>VLOOKUP(F74,U3数据库!C:K,8,0)</f>
        <v>#VALUE!</v>
      </c>
      <c r="O74" s="18" t="e">
        <f t="shared" si="8"/>
        <v>#VALUE!</v>
      </c>
      <c r="P74" s="19">
        <f t="shared" si="9"/>
        <v>0</v>
      </c>
      <c r="Q74" s="18" t="e">
        <f>VLOOKUP(F74,U3数据库!C:K,9,0)</f>
        <v>#VALUE!</v>
      </c>
      <c r="R74" s="18" t="e">
        <f>VLOOKUP(G74,U3数据库!L:M,2,0)</f>
        <v>#N/A</v>
      </c>
      <c r="S74" s="18"/>
    </row>
    <row r="75" spans="1:19" x14ac:dyDescent="0.25">
      <c r="A75" s="22"/>
      <c r="B75" s="55"/>
      <c r="C75" s="3"/>
      <c r="D75" s="3"/>
      <c r="E75" s="18" t="str">
        <f t="shared" si="5"/>
        <v/>
      </c>
      <c r="F75" s="18" t="e">
        <f t="shared" si="6"/>
        <v>#VALUE!</v>
      </c>
      <c r="G75" s="18" t="str">
        <f t="shared" si="7"/>
        <v/>
      </c>
      <c r="H75" s="18" t="e">
        <f>VLOOKUP(F75,U3数据库!C:K,3,0)</f>
        <v>#VALUE!</v>
      </c>
      <c r="I75" s="18" t="e">
        <f>VLOOKUP(F75,U3数据库!C:K,4,0)</f>
        <v>#VALUE!</v>
      </c>
      <c r="J75" s="18" t="e">
        <f>VLOOKUP(F75,U3数据库!C:K,5,0)*C75</f>
        <v>#VALUE!</v>
      </c>
      <c r="K75" s="18" t="e">
        <f>VLOOKUP(F75,U3数据库!C:K,6,0)</f>
        <v>#VALUE!</v>
      </c>
      <c r="L75" s="18" t="e">
        <f>VLOOKUP(G75,U3数据库!L:M,2,0)</f>
        <v>#N/A</v>
      </c>
      <c r="M75" s="18"/>
      <c r="N75" s="18" t="e">
        <f>VLOOKUP(F75,U3数据库!C:K,8,0)</f>
        <v>#VALUE!</v>
      </c>
      <c r="O75" s="18" t="e">
        <f t="shared" si="8"/>
        <v>#VALUE!</v>
      </c>
      <c r="P75" s="19">
        <f t="shared" si="9"/>
        <v>0</v>
      </c>
      <c r="Q75" s="18" t="e">
        <f>VLOOKUP(F75,U3数据库!C:K,9,0)</f>
        <v>#VALUE!</v>
      </c>
      <c r="R75" s="18" t="e">
        <f>VLOOKUP(G75,U3数据库!L:M,2,0)</f>
        <v>#N/A</v>
      </c>
      <c r="S75" s="18"/>
    </row>
    <row r="76" spans="1:19" x14ac:dyDescent="0.25">
      <c r="A76" s="22"/>
      <c r="B76" s="55"/>
      <c r="C76" s="3"/>
      <c r="D76" s="3"/>
      <c r="E76" s="18" t="str">
        <f t="shared" si="5"/>
        <v/>
      </c>
      <c r="F76" s="18" t="e">
        <f t="shared" si="6"/>
        <v>#VALUE!</v>
      </c>
      <c r="G76" s="18" t="str">
        <f t="shared" si="7"/>
        <v/>
      </c>
      <c r="H76" s="18" t="e">
        <f>VLOOKUP(F76,U3数据库!C:K,3,0)</f>
        <v>#VALUE!</v>
      </c>
      <c r="I76" s="18" t="e">
        <f>VLOOKUP(F76,U3数据库!C:K,4,0)</f>
        <v>#VALUE!</v>
      </c>
      <c r="J76" s="18" t="e">
        <f>VLOOKUP(F76,U3数据库!C:K,5,0)*C76</f>
        <v>#VALUE!</v>
      </c>
      <c r="K76" s="18" t="e">
        <f>VLOOKUP(F76,U3数据库!C:K,6,0)</f>
        <v>#VALUE!</v>
      </c>
      <c r="L76" s="18" t="e">
        <f>VLOOKUP(G76,U3数据库!L:M,2,0)</f>
        <v>#N/A</v>
      </c>
      <c r="M76" s="18"/>
      <c r="N76" s="18" t="e">
        <f>VLOOKUP(F76,U3数据库!C:K,8,0)</f>
        <v>#VALUE!</v>
      </c>
      <c r="O76" s="18" t="e">
        <f t="shared" si="8"/>
        <v>#VALUE!</v>
      </c>
      <c r="P76" s="19">
        <f t="shared" si="9"/>
        <v>0</v>
      </c>
      <c r="Q76" s="18" t="e">
        <f>VLOOKUP(F76,U3数据库!C:K,9,0)</f>
        <v>#VALUE!</v>
      </c>
      <c r="R76" s="18" t="e">
        <f>VLOOKUP(G76,U3数据库!L:M,2,0)</f>
        <v>#N/A</v>
      </c>
      <c r="S76" s="18"/>
    </row>
    <row r="77" spans="1:19" x14ac:dyDescent="0.25">
      <c r="A77" s="22"/>
      <c r="B77" s="55"/>
      <c r="C77" s="3"/>
      <c r="D77" s="3"/>
      <c r="E77" s="18" t="str">
        <f t="shared" si="5"/>
        <v/>
      </c>
      <c r="F77" s="18" t="e">
        <f t="shared" si="6"/>
        <v>#VALUE!</v>
      </c>
      <c r="G77" s="18" t="str">
        <f t="shared" si="7"/>
        <v/>
      </c>
      <c r="H77" s="18" t="e">
        <f>VLOOKUP(F77,U3数据库!C:K,3,0)</f>
        <v>#VALUE!</v>
      </c>
      <c r="I77" s="18" t="e">
        <f>VLOOKUP(F77,U3数据库!C:K,4,0)</f>
        <v>#VALUE!</v>
      </c>
      <c r="J77" s="18" t="e">
        <f>VLOOKUP(F77,U3数据库!C:K,5,0)*C77</f>
        <v>#VALUE!</v>
      </c>
      <c r="K77" s="18" t="e">
        <f>VLOOKUP(F77,U3数据库!C:K,6,0)</f>
        <v>#VALUE!</v>
      </c>
      <c r="L77" s="18" t="e">
        <f>VLOOKUP(G77,U3数据库!L:M,2,0)</f>
        <v>#N/A</v>
      </c>
      <c r="M77" s="18"/>
      <c r="N77" s="18" t="e">
        <f>VLOOKUP(F77,U3数据库!C:K,8,0)</f>
        <v>#VALUE!</v>
      </c>
      <c r="O77" s="18" t="e">
        <f t="shared" si="8"/>
        <v>#VALUE!</v>
      </c>
      <c r="P77" s="19">
        <f t="shared" si="9"/>
        <v>0</v>
      </c>
      <c r="Q77" s="18" t="e">
        <f>VLOOKUP(F77,U3数据库!C:K,9,0)</f>
        <v>#VALUE!</v>
      </c>
      <c r="R77" s="18" t="e">
        <f>VLOOKUP(G77,U3数据库!L:M,2,0)</f>
        <v>#N/A</v>
      </c>
      <c r="S77" s="18"/>
    </row>
    <row r="78" spans="1:19" x14ac:dyDescent="0.25">
      <c r="A78" s="22"/>
      <c r="B78" s="55"/>
      <c r="C78" s="3"/>
      <c r="D78" s="3"/>
      <c r="E78" s="18" t="str">
        <f t="shared" si="5"/>
        <v/>
      </c>
      <c r="F78" s="18" t="e">
        <f t="shared" si="6"/>
        <v>#VALUE!</v>
      </c>
      <c r="G78" s="18" t="str">
        <f t="shared" si="7"/>
        <v/>
      </c>
      <c r="H78" s="18" t="e">
        <f>VLOOKUP(F78,U3数据库!C:K,3,0)</f>
        <v>#VALUE!</v>
      </c>
      <c r="I78" s="18" t="e">
        <f>VLOOKUP(F78,U3数据库!C:K,4,0)</f>
        <v>#VALUE!</v>
      </c>
      <c r="J78" s="18" t="e">
        <f>VLOOKUP(F78,U3数据库!C:K,5,0)*C78</f>
        <v>#VALUE!</v>
      </c>
      <c r="K78" s="18" t="e">
        <f>VLOOKUP(F78,U3数据库!C:K,6,0)</f>
        <v>#VALUE!</v>
      </c>
      <c r="L78" s="18" t="e">
        <f>VLOOKUP(G78,U3数据库!L:M,2,0)</f>
        <v>#N/A</v>
      </c>
      <c r="M78" s="18"/>
      <c r="N78" s="18" t="e">
        <f>VLOOKUP(F78,U3数据库!C:K,8,0)</f>
        <v>#VALUE!</v>
      </c>
      <c r="O78" s="18" t="e">
        <f t="shared" si="8"/>
        <v>#VALUE!</v>
      </c>
      <c r="P78" s="19">
        <f t="shared" si="9"/>
        <v>0</v>
      </c>
      <c r="Q78" s="18" t="e">
        <f>VLOOKUP(F78,U3数据库!C:K,9,0)</f>
        <v>#VALUE!</v>
      </c>
      <c r="R78" s="18" t="e">
        <f>VLOOKUP(G78,U3数据库!L:M,2,0)</f>
        <v>#N/A</v>
      </c>
      <c r="S78" s="18"/>
    </row>
    <row r="79" spans="1:19" x14ac:dyDescent="0.25">
      <c r="A79" s="22"/>
      <c r="B79" s="55"/>
      <c r="C79" s="3"/>
      <c r="D79" s="3"/>
      <c r="E79" s="18" t="str">
        <f t="shared" si="5"/>
        <v/>
      </c>
      <c r="F79" s="18" t="e">
        <f t="shared" si="6"/>
        <v>#VALUE!</v>
      </c>
      <c r="G79" s="18" t="str">
        <f t="shared" si="7"/>
        <v/>
      </c>
      <c r="H79" s="18" t="e">
        <f>VLOOKUP(F79,U3数据库!C:K,3,0)</f>
        <v>#VALUE!</v>
      </c>
      <c r="I79" s="18" t="e">
        <f>VLOOKUP(F79,U3数据库!C:K,4,0)</f>
        <v>#VALUE!</v>
      </c>
      <c r="J79" s="18" t="e">
        <f>VLOOKUP(F79,U3数据库!C:K,5,0)*C79</f>
        <v>#VALUE!</v>
      </c>
      <c r="K79" s="18" t="e">
        <f>VLOOKUP(F79,U3数据库!C:K,6,0)</f>
        <v>#VALUE!</v>
      </c>
      <c r="L79" s="18" t="e">
        <f>VLOOKUP(G79,U3数据库!L:M,2,0)</f>
        <v>#N/A</v>
      </c>
      <c r="M79" s="18"/>
      <c r="N79" s="18" t="e">
        <f>VLOOKUP(F79,U3数据库!C:K,8,0)</f>
        <v>#VALUE!</v>
      </c>
      <c r="O79" s="18" t="e">
        <f t="shared" si="8"/>
        <v>#VALUE!</v>
      </c>
      <c r="P79" s="19">
        <f t="shared" si="9"/>
        <v>0</v>
      </c>
      <c r="Q79" s="18" t="e">
        <f>VLOOKUP(F79,U3数据库!C:K,9,0)</f>
        <v>#VALUE!</v>
      </c>
      <c r="R79" s="18" t="e">
        <f>VLOOKUP(G79,U3数据库!L:M,2,0)</f>
        <v>#N/A</v>
      </c>
      <c r="S79" s="18"/>
    </row>
    <row r="80" spans="1:19" x14ac:dyDescent="0.25">
      <c r="A80" s="22"/>
      <c r="B80" s="55"/>
      <c r="C80" s="3"/>
      <c r="D80" s="3"/>
      <c r="E80" s="18" t="str">
        <f t="shared" si="5"/>
        <v/>
      </c>
      <c r="F80" s="18" t="e">
        <f t="shared" si="6"/>
        <v>#VALUE!</v>
      </c>
      <c r="G80" s="18" t="str">
        <f t="shared" si="7"/>
        <v/>
      </c>
      <c r="H80" s="18" t="e">
        <f>VLOOKUP(F80,U3数据库!C:K,3,0)</f>
        <v>#VALUE!</v>
      </c>
      <c r="I80" s="18" t="e">
        <f>VLOOKUP(F80,U3数据库!C:K,4,0)</f>
        <v>#VALUE!</v>
      </c>
      <c r="J80" s="18" t="e">
        <f>VLOOKUP(F80,U3数据库!C:K,5,0)*C80</f>
        <v>#VALUE!</v>
      </c>
      <c r="K80" s="18" t="e">
        <f>VLOOKUP(F80,U3数据库!C:K,6,0)</f>
        <v>#VALUE!</v>
      </c>
      <c r="L80" s="18" t="e">
        <f>VLOOKUP(G80,U3数据库!L:M,2,0)</f>
        <v>#N/A</v>
      </c>
      <c r="M80" s="18"/>
      <c r="N80" s="18" t="e">
        <f>VLOOKUP(F80,U3数据库!C:K,8,0)</f>
        <v>#VALUE!</v>
      </c>
      <c r="O80" s="18" t="e">
        <f t="shared" si="8"/>
        <v>#VALUE!</v>
      </c>
      <c r="P80" s="19">
        <f t="shared" si="9"/>
        <v>0</v>
      </c>
      <c r="Q80" s="18" t="e">
        <f>VLOOKUP(F80,U3数据库!C:K,9,0)</f>
        <v>#VALUE!</v>
      </c>
      <c r="R80" s="18" t="e">
        <f>VLOOKUP(G80,U3数据库!L:M,2,0)</f>
        <v>#N/A</v>
      </c>
      <c r="S80" s="18"/>
    </row>
    <row r="81" spans="1:19" x14ac:dyDescent="0.25">
      <c r="A81" s="22"/>
      <c r="B81" s="55"/>
      <c r="C81" s="3"/>
      <c r="D81" s="3"/>
      <c r="E81" s="18" t="str">
        <f t="shared" ref="E81:E100" si="10">TRIM(MID(SUBSTITUTE($B81,"-",REPT(" ",99)),COLUMN(B81)*99-98,99))</f>
        <v/>
      </c>
      <c r="F81" s="18" t="e">
        <f t="shared" ref="F81:F100" si="11">VALUE(TRIM(MID(SUBSTITUTE($B81,"-",REPT(" ",99)),COLUMN(C81)*99-98,99)))</f>
        <v>#VALUE!</v>
      </c>
      <c r="G81" s="18" t="str">
        <f t="shared" ref="G81:G100" si="12">TRIM(MID(SUBSTITUTE($B81,"-",REPT(" ",99)),COLUMN(D81)*99-98,99))</f>
        <v/>
      </c>
      <c r="H81" s="18" t="e">
        <f>VLOOKUP(F81,U3数据库!C:K,3,0)</f>
        <v>#VALUE!</v>
      </c>
      <c r="I81" s="18" t="e">
        <f>VLOOKUP(F81,U3数据库!C:K,4,0)</f>
        <v>#VALUE!</v>
      </c>
      <c r="J81" s="18" t="e">
        <f>VLOOKUP(F81,U3数据库!C:K,5,0)*C81</f>
        <v>#VALUE!</v>
      </c>
      <c r="K81" s="18" t="e">
        <f>VLOOKUP(F81,U3数据库!C:K,6,0)</f>
        <v>#VALUE!</v>
      </c>
      <c r="L81" s="18" t="e">
        <f>VLOOKUP(G81,U3数据库!L:M,2,0)</f>
        <v>#N/A</v>
      </c>
      <c r="M81" s="18"/>
      <c r="N81" s="18" t="e">
        <f>VLOOKUP(F81,U3数据库!C:K,8,0)</f>
        <v>#VALUE!</v>
      </c>
      <c r="O81" s="18" t="e">
        <f t="shared" ref="O81:O100" si="13">"A1"&amp;"-"&amp;F81&amp;"-"&amp;G81</f>
        <v>#VALUE!</v>
      </c>
      <c r="P81" s="19">
        <f t="shared" ref="P81:P100" si="14">C81</f>
        <v>0</v>
      </c>
      <c r="Q81" s="18" t="e">
        <f>VLOOKUP(F81,U3数据库!C:K,9,0)</f>
        <v>#VALUE!</v>
      </c>
      <c r="R81" s="18" t="e">
        <f>VLOOKUP(G81,U3数据库!L:M,2,0)</f>
        <v>#N/A</v>
      </c>
      <c r="S81" s="18"/>
    </row>
    <row r="82" spans="1:19" x14ac:dyDescent="0.25">
      <c r="A82" s="22"/>
      <c r="B82" s="55"/>
      <c r="C82" s="3"/>
      <c r="D82" s="3"/>
      <c r="E82" s="18" t="str">
        <f t="shared" si="10"/>
        <v/>
      </c>
      <c r="F82" s="18" t="e">
        <f t="shared" si="11"/>
        <v>#VALUE!</v>
      </c>
      <c r="G82" s="18" t="str">
        <f t="shared" si="12"/>
        <v/>
      </c>
      <c r="H82" s="18" t="e">
        <f>VLOOKUP(F82,U3数据库!C:K,3,0)</f>
        <v>#VALUE!</v>
      </c>
      <c r="I82" s="18" t="e">
        <f>VLOOKUP(F82,U3数据库!C:K,4,0)</f>
        <v>#VALUE!</v>
      </c>
      <c r="J82" s="18" t="e">
        <f>VLOOKUP(F82,U3数据库!C:K,5,0)*C82</f>
        <v>#VALUE!</v>
      </c>
      <c r="K82" s="18" t="e">
        <f>VLOOKUP(F82,U3数据库!C:K,6,0)</f>
        <v>#VALUE!</v>
      </c>
      <c r="L82" s="18" t="e">
        <f>VLOOKUP(G82,U3数据库!L:M,2,0)</f>
        <v>#N/A</v>
      </c>
      <c r="M82" s="18"/>
      <c r="N82" s="18" t="e">
        <f>VLOOKUP(F82,U3数据库!C:K,8,0)</f>
        <v>#VALUE!</v>
      </c>
      <c r="O82" s="18" t="e">
        <f t="shared" si="13"/>
        <v>#VALUE!</v>
      </c>
      <c r="P82" s="19">
        <f t="shared" si="14"/>
        <v>0</v>
      </c>
      <c r="Q82" s="18" t="e">
        <f>VLOOKUP(F82,U3数据库!C:K,9,0)</f>
        <v>#VALUE!</v>
      </c>
      <c r="R82" s="18" t="e">
        <f>VLOOKUP(G82,U3数据库!L:M,2,0)</f>
        <v>#N/A</v>
      </c>
      <c r="S82" s="18"/>
    </row>
    <row r="83" spans="1:19" x14ac:dyDescent="0.25">
      <c r="A83" s="22"/>
      <c r="B83" s="55"/>
      <c r="C83" s="3"/>
      <c r="D83" s="3"/>
      <c r="E83" s="18" t="str">
        <f t="shared" si="10"/>
        <v/>
      </c>
      <c r="F83" s="18" t="e">
        <f t="shared" si="11"/>
        <v>#VALUE!</v>
      </c>
      <c r="G83" s="18" t="str">
        <f t="shared" si="12"/>
        <v/>
      </c>
      <c r="H83" s="18" t="e">
        <f>VLOOKUP(F83,U3数据库!C:K,3,0)</f>
        <v>#VALUE!</v>
      </c>
      <c r="I83" s="18" t="e">
        <f>VLOOKUP(F83,U3数据库!C:K,4,0)</f>
        <v>#VALUE!</v>
      </c>
      <c r="J83" s="18" t="e">
        <f>VLOOKUP(F83,U3数据库!C:K,5,0)*C83</f>
        <v>#VALUE!</v>
      </c>
      <c r="K83" s="18" t="e">
        <f>VLOOKUP(F83,U3数据库!C:K,6,0)</f>
        <v>#VALUE!</v>
      </c>
      <c r="L83" s="18" t="e">
        <f>VLOOKUP(G83,U3数据库!L:M,2,0)</f>
        <v>#N/A</v>
      </c>
      <c r="M83" s="18"/>
      <c r="N83" s="18" t="e">
        <f>VLOOKUP(F83,U3数据库!C:K,8,0)</f>
        <v>#VALUE!</v>
      </c>
      <c r="O83" s="18" t="e">
        <f t="shared" si="13"/>
        <v>#VALUE!</v>
      </c>
      <c r="P83" s="19">
        <f t="shared" si="14"/>
        <v>0</v>
      </c>
      <c r="Q83" s="18" t="e">
        <f>VLOOKUP(F83,U3数据库!C:K,9,0)</f>
        <v>#VALUE!</v>
      </c>
      <c r="R83" s="18" t="e">
        <f>VLOOKUP(G83,U3数据库!L:M,2,0)</f>
        <v>#N/A</v>
      </c>
      <c r="S83" s="18"/>
    </row>
    <row r="84" spans="1:19" x14ac:dyDescent="0.25">
      <c r="A84" s="22"/>
      <c r="B84" s="55"/>
      <c r="C84" s="3"/>
      <c r="D84" s="3"/>
      <c r="E84" s="18" t="str">
        <f t="shared" si="10"/>
        <v/>
      </c>
      <c r="F84" s="18" t="e">
        <f t="shared" si="11"/>
        <v>#VALUE!</v>
      </c>
      <c r="G84" s="18" t="str">
        <f t="shared" si="12"/>
        <v/>
      </c>
      <c r="H84" s="18" t="e">
        <f>VLOOKUP(F84,U3数据库!C:K,3,0)</f>
        <v>#VALUE!</v>
      </c>
      <c r="I84" s="18" t="e">
        <f>VLOOKUP(F84,U3数据库!C:K,4,0)</f>
        <v>#VALUE!</v>
      </c>
      <c r="J84" s="18" t="e">
        <f>VLOOKUP(F84,U3数据库!C:K,5,0)*C84</f>
        <v>#VALUE!</v>
      </c>
      <c r="K84" s="18" t="e">
        <f>VLOOKUP(F84,U3数据库!C:K,6,0)</f>
        <v>#VALUE!</v>
      </c>
      <c r="L84" s="18" t="e">
        <f>VLOOKUP(G84,U3数据库!L:M,2,0)</f>
        <v>#N/A</v>
      </c>
      <c r="M84" s="18"/>
      <c r="N84" s="18" t="e">
        <f>VLOOKUP(F84,U3数据库!C:K,8,0)</f>
        <v>#VALUE!</v>
      </c>
      <c r="O84" s="18" t="e">
        <f t="shared" si="13"/>
        <v>#VALUE!</v>
      </c>
      <c r="P84" s="19">
        <f t="shared" si="14"/>
        <v>0</v>
      </c>
      <c r="Q84" s="18" t="e">
        <f>VLOOKUP(F84,U3数据库!C:K,9,0)</f>
        <v>#VALUE!</v>
      </c>
      <c r="R84" s="18" t="e">
        <f>VLOOKUP(G84,U3数据库!L:M,2,0)</f>
        <v>#N/A</v>
      </c>
      <c r="S84" s="18"/>
    </row>
    <row r="85" spans="1:19" x14ac:dyDescent="0.25">
      <c r="A85" s="22"/>
      <c r="B85" s="55"/>
      <c r="C85" s="3"/>
      <c r="D85" s="3"/>
      <c r="E85" s="18" t="str">
        <f t="shared" si="10"/>
        <v/>
      </c>
      <c r="F85" s="18" t="e">
        <f t="shared" si="11"/>
        <v>#VALUE!</v>
      </c>
      <c r="G85" s="18" t="str">
        <f t="shared" si="12"/>
        <v/>
      </c>
      <c r="H85" s="18" t="e">
        <f>VLOOKUP(F85,U3数据库!C:K,3,0)</f>
        <v>#VALUE!</v>
      </c>
      <c r="I85" s="18" t="e">
        <f>VLOOKUP(F85,U3数据库!C:K,4,0)</f>
        <v>#VALUE!</v>
      </c>
      <c r="J85" s="18" t="e">
        <f>VLOOKUP(F85,U3数据库!C:K,5,0)*C85</f>
        <v>#VALUE!</v>
      </c>
      <c r="K85" s="18" t="e">
        <f>VLOOKUP(F85,U3数据库!C:K,6,0)</f>
        <v>#VALUE!</v>
      </c>
      <c r="L85" s="18" t="e">
        <f>VLOOKUP(G85,U3数据库!L:M,2,0)</f>
        <v>#N/A</v>
      </c>
      <c r="M85" s="18"/>
      <c r="N85" s="18" t="e">
        <f>VLOOKUP(F85,U3数据库!C:K,8,0)</f>
        <v>#VALUE!</v>
      </c>
      <c r="O85" s="18" t="e">
        <f t="shared" si="13"/>
        <v>#VALUE!</v>
      </c>
      <c r="P85" s="19">
        <f t="shared" si="14"/>
        <v>0</v>
      </c>
      <c r="Q85" s="18" t="e">
        <f>VLOOKUP(F85,U3数据库!C:K,9,0)</f>
        <v>#VALUE!</v>
      </c>
      <c r="R85" s="18" t="e">
        <f>VLOOKUP(G85,U3数据库!L:M,2,0)</f>
        <v>#N/A</v>
      </c>
      <c r="S85" s="18"/>
    </row>
    <row r="86" spans="1:19" x14ac:dyDescent="0.25">
      <c r="A86" s="22"/>
      <c r="B86" s="55"/>
      <c r="C86" s="3"/>
      <c r="D86" s="3"/>
      <c r="E86" s="18" t="str">
        <f t="shared" si="10"/>
        <v/>
      </c>
      <c r="F86" s="18" t="e">
        <f t="shared" si="11"/>
        <v>#VALUE!</v>
      </c>
      <c r="G86" s="18" t="str">
        <f t="shared" si="12"/>
        <v/>
      </c>
      <c r="H86" s="18" t="e">
        <f>VLOOKUP(F86,U3数据库!C:K,3,0)</f>
        <v>#VALUE!</v>
      </c>
      <c r="I86" s="18" t="e">
        <f>VLOOKUP(F86,U3数据库!C:K,4,0)</f>
        <v>#VALUE!</v>
      </c>
      <c r="J86" s="18" t="e">
        <f>VLOOKUP(F86,U3数据库!C:K,5,0)*C86</f>
        <v>#VALUE!</v>
      </c>
      <c r="K86" s="18" t="e">
        <f>VLOOKUP(F86,U3数据库!C:K,6,0)</f>
        <v>#VALUE!</v>
      </c>
      <c r="L86" s="18" t="e">
        <f>VLOOKUP(G86,U3数据库!L:M,2,0)</f>
        <v>#N/A</v>
      </c>
      <c r="M86" s="18"/>
      <c r="N86" s="18" t="e">
        <f>VLOOKUP(F86,U3数据库!C:K,8,0)</f>
        <v>#VALUE!</v>
      </c>
      <c r="O86" s="18" t="e">
        <f t="shared" si="13"/>
        <v>#VALUE!</v>
      </c>
      <c r="P86" s="19">
        <f t="shared" si="14"/>
        <v>0</v>
      </c>
      <c r="Q86" s="18" t="e">
        <f>VLOOKUP(F86,U3数据库!C:K,9,0)</f>
        <v>#VALUE!</v>
      </c>
      <c r="R86" s="18" t="e">
        <f>VLOOKUP(G86,U3数据库!L:M,2,0)</f>
        <v>#N/A</v>
      </c>
      <c r="S86" s="18"/>
    </row>
    <row r="87" spans="1:19" x14ac:dyDescent="0.25">
      <c r="A87" s="22"/>
      <c r="B87" s="55"/>
      <c r="C87" s="3"/>
      <c r="D87" s="3"/>
      <c r="E87" s="18" t="str">
        <f t="shared" si="10"/>
        <v/>
      </c>
      <c r="F87" s="18" t="e">
        <f t="shared" si="11"/>
        <v>#VALUE!</v>
      </c>
      <c r="G87" s="18" t="str">
        <f t="shared" si="12"/>
        <v/>
      </c>
      <c r="H87" s="18" t="e">
        <f>VLOOKUP(F87,U3数据库!C:K,3,0)</f>
        <v>#VALUE!</v>
      </c>
      <c r="I87" s="18" t="e">
        <f>VLOOKUP(F87,U3数据库!C:K,4,0)</f>
        <v>#VALUE!</v>
      </c>
      <c r="J87" s="18" t="e">
        <f>VLOOKUP(F87,U3数据库!C:K,5,0)*C87</f>
        <v>#VALUE!</v>
      </c>
      <c r="K87" s="18" t="e">
        <f>VLOOKUP(F87,U3数据库!C:K,6,0)</f>
        <v>#VALUE!</v>
      </c>
      <c r="L87" s="18" t="e">
        <f>VLOOKUP(G87,U3数据库!L:M,2,0)</f>
        <v>#N/A</v>
      </c>
      <c r="M87" s="18"/>
      <c r="N87" s="18" t="e">
        <f>VLOOKUP(F87,U3数据库!C:K,8,0)</f>
        <v>#VALUE!</v>
      </c>
      <c r="O87" s="18" t="e">
        <f t="shared" si="13"/>
        <v>#VALUE!</v>
      </c>
      <c r="P87" s="19">
        <f t="shared" si="14"/>
        <v>0</v>
      </c>
      <c r="Q87" s="18" t="e">
        <f>VLOOKUP(F87,U3数据库!C:K,9,0)</f>
        <v>#VALUE!</v>
      </c>
      <c r="R87" s="18" t="e">
        <f>VLOOKUP(G87,U3数据库!L:M,2,0)</f>
        <v>#N/A</v>
      </c>
      <c r="S87" s="18"/>
    </row>
    <row r="88" spans="1:19" x14ac:dyDescent="0.25">
      <c r="A88" s="22"/>
      <c r="B88" s="55"/>
      <c r="C88" s="3"/>
      <c r="D88" s="3"/>
      <c r="E88" s="18" t="str">
        <f t="shared" si="10"/>
        <v/>
      </c>
      <c r="F88" s="18" t="e">
        <f t="shared" si="11"/>
        <v>#VALUE!</v>
      </c>
      <c r="G88" s="18" t="str">
        <f t="shared" si="12"/>
        <v/>
      </c>
      <c r="H88" s="18" t="e">
        <f>VLOOKUP(F88,U3数据库!C:K,3,0)</f>
        <v>#VALUE!</v>
      </c>
      <c r="I88" s="18" t="e">
        <f>VLOOKUP(F88,U3数据库!C:K,4,0)</f>
        <v>#VALUE!</v>
      </c>
      <c r="J88" s="18" t="e">
        <f>VLOOKUP(F88,U3数据库!C:K,5,0)*C88</f>
        <v>#VALUE!</v>
      </c>
      <c r="K88" s="18" t="e">
        <f>VLOOKUP(F88,U3数据库!C:K,6,0)</f>
        <v>#VALUE!</v>
      </c>
      <c r="L88" s="18" t="e">
        <f>VLOOKUP(G88,U3数据库!L:M,2,0)</f>
        <v>#N/A</v>
      </c>
      <c r="M88" s="18"/>
      <c r="N88" s="18" t="e">
        <f>VLOOKUP(F88,U3数据库!C:K,8,0)</f>
        <v>#VALUE!</v>
      </c>
      <c r="O88" s="18" t="e">
        <f t="shared" si="13"/>
        <v>#VALUE!</v>
      </c>
      <c r="P88" s="19">
        <f t="shared" si="14"/>
        <v>0</v>
      </c>
      <c r="Q88" s="18" t="e">
        <f>VLOOKUP(F88,U3数据库!C:K,9,0)</f>
        <v>#VALUE!</v>
      </c>
      <c r="R88" s="18" t="e">
        <f>VLOOKUP(G88,U3数据库!L:M,2,0)</f>
        <v>#N/A</v>
      </c>
      <c r="S88" s="18"/>
    </row>
    <row r="89" spans="1:19" x14ac:dyDescent="0.25">
      <c r="A89" s="22"/>
      <c r="B89" s="55"/>
      <c r="C89" s="3"/>
      <c r="D89" s="3"/>
      <c r="E89" s="18" t="str">
        <f t="shared" si="10"/>
        <v/>
      </c>
      <c r="F89" s="18" t="e">
        <f t="shared" si="11"/>
        <v>#VALUE!</v>
      </c>
      <c r="G89" s="18" t="str">
        <f t="shared" si="12"/>
        <v/>
      </c>
      <c r="H89" s="18" t="e">
        <f>VLOOKUP(F89,U3数据库!C:K,3,0)</f>
        <v>#VALUE!</v>
      </c>
      <c r="I89" s="18" t="e">
        <f>VLOOKUP(F89,U3数据库!C:K,4,0)</f>
        <v>#VALUE!</v>
      </c>
      <c r="J89" s="18" t="e">
        <f>VLOOKUP(F89,U3数据库!C:K,5,0)*C89</f>
        <v>#VALUE!</v>
      </c>
      <c r="K89" s="18" t="e">
        <f>VLOOKUP(F89,U3数据库!C:K,6,0)</f>
        <v>#VALUE!</v>
      </c>
      <c r="L89" s="18" t="e">
        <f>VLOOKUP(G89,U3数据库!L:M,2,0)</f>
        <v>#N/A</v>
      </c>
      <c r="M89" s="18"/>
      <c r="N89" s="18" t="e">
        <f>VLOOKUP(F89,U3数据库!C:K,8,0)</f>
        <v>#VALUE!</v>
      </c>
      <c r="O89" s="18" t="e">
        <f t="shared" si="13"/>
        <v>#VALUE!</v>
      </c>
      <c r="P89" s="19">
        <f t="shared" si="14"/>
        <v>0</v>
      </c>
      <c r="Q89" s="18" t="e">
        <f>VLOOKUP(F89,U3数据库!C:K,9,0)</f>
        <v>#VALUE!</v>
      </c>
      <c r="R89" s="18" t="e">
        <f>VLOOKUP(G89,U3数据库!L:M,2,0)</f>
        <v>#N/A</v>
      </c>
      <c r="S89" s="18"/>
    </row>
    <row r="90" spans="1:19" x14ac:dyDescent="0.25">
      <c r="A90" s="22"/>
      <c r="B90" s="55"/>
      <c r="C90" s="3"/>
      <c r="D90" s="3"/>
      <c r="E90" s="18" t="str">
        <f t="shared" si="10"/>
        <v/>
      </c>
      <c r="F90" s="18" t="e">
        <f t="shared" si="11"/>
        <v>#VALUE!</v>
      </c>
      <c r="G90" s="18" t="str">
        <f t="shared" si="12"/>
        <v/>
      </c>
      <c r="H90" s="18" t="e">
        <f>VLOOKUP(F90,U3数据库!C:K,3,0)</f>
        <v>#VALUE!</v>
      </c>
      <c r="I90" s="18" t="e">
        <f>VLOOKUP(F90,U3数据库!C:K,4,0)</f>
        <v>#VALUE!</v>
      </c>
      <c r="J90" s="18" t="e">
        <f>VLOOKUP(F90,U3数据库!C:K,5,0)*C90</f>
        <v>#VALUE!</v>
      </c>
      <c r="K90" s="18" t="e">
        <f>VLOOKUP(F90,U3数据库!C:K,6,0)</f>
        <v>#VALUE!</v>
      </c>
      <c r="L90" s="18" t="e">
        <f>VLOOKUP(G90,U3数据库!L:M,2,0)</f>
        <v>#N/A</v>
      </c>
      <c r="M90" s="18"/>
      <c r="N90" s="18" t="e">
        <f>VLOOKUP(F90,U3数据库!C:K,8,0)</f>
        <v>#VALUE!</v>
      </c>
      <c r="O90" s="18" t="e">
        <f t="shared" si="13"/>
        <v>#VALUE!</v>
      </c>
      <c r="P90" s="19">
        <f t="shared" si="14"/>
        <v>0</v>
      </c>
      <c r="Q90" s="18" t="e">
        <f>VLOOKUP(F90,U3数据库!C:K,9,0)</f>
        <v>#VALUE!</v>
      </c>
      <c r="R90" s="18" t="e">
        <f>VLOOKUP(G90,U3数据库!L:M,2,0)</f>
        <v>#N/A</v>
      </c>
      <c r="S90" s="18"/>
    </row>
    <row r="91" spans="1:19" x14ac:dyDescent="0.25">
      <c r="A91" s="22"/>
      <c r="B91" s="55"/>
      <c r="C91" s="3"/>
      <c r="D91" s="3"/>
      <c r="E91" s="18" t="str">
        <f t="shared" si="10"/>
        <v/>
      </c>
      <c r="F91" s="18" t="e">
        <f t="shared" si="11"/>
        <v>#VALUE!</v>
      </c>
      <c r="G91" s="18" t="str">
        <f t="shared" si="12"/>
        <v/>
      </c>
      <c r="H91" s="18" t="e">
        <f>VLOOKUP(F91,U3数据库!C:K,3,0)</f>
        <v>#VALUE!</v>
      </c>
      <c r="I91" s="18" t="e">
        <f>VLOOKUP(F91,U3数据库!C:K,4,0)</f>
        <v>#VALUE!</v>
      </c>
      <c r="J91" s="18" t="e">
        <f>VLOOKUP(F91,U3数据库!C:K,5,0)*C91</f>
        <v>#VALUE!</v>
      </c>
      <c r="K91" s="18" t="e">
        <f>VLOOKUP(F91,U3数据库!C:K,6,0)</f>
        <v>#VALUE!</v>
      </c>
      <c r="L91" s="18" t="e">
        <f>VLOOKUP(G91,U3数据库!L:M,2,0)</f>
        <v>#N/A</v>
      </c>
      <c r="M91" s="18"/>
      <c r="N91" s="18" t="e">
        <f>VLOOKUP(F91,U3数据库!C:K,8,0)</f>
        <v>#VALUE!</v>
      </c>
      <c r="O91" s="18" t="e">
        <f t="shared" si="13"/>
        <v>#VALUE!</v>
      </c>
      <c r="P91" s="19">
        <f t="shared" si="14"/>
        <v>0</v>
      </c>
      <c r="Q91" s="18" t="e">
        <f>VLOOKUP(F91,U3数据库!C:K,9,0)</f>
        <v>#VALUE!</v>
      </c>
      <c r="R91" s="18" t="e">
        <f>VLOOKUP(G91,U3数据库!L:M,2,0)</f>
        <v>#N/A</v>
      </c>
      <c r="S91" s="18"/>
    </row>
    <row r="92" spans="1:19" x14ac:dyDescent="0.25">
      <c r="A92" s="22"/>
      <c r="B92" s="55"/>
      <c r="C92" s="3"/>
      <c r="D92" s="3"/>
      <c r="E92" s="18" t="str">
        <f t="shared" si="10"/>
        <v/>
      </c>
      <c r="F92" s="18" t="e">
        <f t="shared" si="11"/>
        <v>#VALUE!</v>
      </c>
      <c r="G92" s="18" t="str">
        <f t="shared" si="12"/>
        <v/>
      </c>
      <c r="H92" s="18" t="e">
        <f>VLOOKUP(F92,U3数据库!C:K,3,0)</f>
        <v>#VALUE!</v>
      </c>
      <c r="I92" s="18" t="e">
        <f>VLOOKUP(F92,U3数据库!C:K,4,0)</f>
        <v>#VALUE!</v>
      </c>
      <c r="J92" s="18" t="e">
        <f>VLOOKUP(F92,U3数据库!C:K,5,0)*C92</f>
        <v>#VALUE!</v>
      </c>
      <c r="K92" s="18" t="e">
        <f>VLOOKUP(F92,U3数据库!C:K,6,0)</f>
        <v>#VALUE!</v>
      </c>
      <c r="L92" s="18" t="e">
        <f>VLOOKUP(G92,U3数据库!L:M,2,0)</f>
        <v>#N/A</v>
      </c>
      <c r="M92" s="18"/>
      <c r="N92" s="18" t="e">
        <f>VLOOKUP(F92,U3数据库!C:K,8,0)</f>
        <v>#VALUE!</v>
      </c>
      <c r="O92" s="18" t="e">
        <f t="shared" si="13"/>
        <v>#VALUE!</v>
      </c>
      <c r="P92" s="19">
        <f t="shared" si="14"/>
        <v>0</v>
      </c>
      <c r="Q92" s="18" t="e">
        <f>VLOOKUP(F92,U3数据库!C:K,9,0)</f>
        <v>#VALUE!</v>
      </c>
      <c r="R92" s="18" t="e">
        <f>VLOOKUP(G92,U3数据库!L:M,2,0)</f>
        <v>#N/A</v>
      </c>
      <c r="S92" s="18"/>
    </row>
    <row r="93" spans="1:19" x14ac:dyDescent="0.25">
      <c r="A93" s="22"/>
      <c r="B93" s="55"/>
      <c r="C93" s="3"/>
      <c r="D93" s="3"/>
      <c r="E93" s="18" t="str">
        <f t="shared" si="10"/>
        <v/>
      </c>
      <c r="F93" s="18" t="e">
        <f t="shared" si="11"/>
        <v>#VALUE!</v>
      </c>
      <c r="G93" s="18" t="str">
        <f t="shared" si="12"/>
        <v/>
      </c>
      <c r="H93" s="18" t="e">
        <f>VLOOKUP(F93,U3数据库!C:K,3,0)</f>
        <v>#VALUE!</v>
      </c>
      <c r="I93" s="18" t="e">
        <f>VLOOKUP(F93,U3数据库!C:K,4,0)</f>
        <v>#VALUE!</v>
      </c>
      <c r="J93" s="18" t="e">
        <f>VLOOKUP(F93,U3数据库!C:K,5,0)*C93</f>
        <v>#VALUE!</v>
      </c>
      <c r="K93" s="18" t="e">
        <f>VLOOKUP(F93,U3数据库!C:K,6,0)</f>
        <v>#VALUE!</v>
      </c>
      <c r="L93" s="18" t="e">
        <f>VLOOKUP(G93,U3数据库!L:M,2,0)</f>
        <v>#N/A</v>
      </c>
      <c r="M93" s="18"/>
      <c r="N93" s="18" t="e">
        <f>VLOOKUP(F93,U3数据库!C:K,8,0)</f>
        <v>#VALUE!</v>
      </c>
      <c r="O93" s="18" t="e">
        <f t="shared" si="13"/>
        <v>#VALUE!</v>
      </c>
      <c r="P93" s="19">
        <f t="shared" si="14"/>
        <v>0</v>
      </c>
      <c r="Q93" s="18" t="e">
        <f>VLOOKUP(F93,U3数据库!C:K,9,0)</f>
        <v>#VALUE!</v>
      </c>
      <c r="R93" s="18" t="e">
        <f>VLOOKUP(G93,U3数据库!L:M,2,0)</f>
        <v>#N/A</v>
      </c>
      <c r="S93" s="18"/>
    </row>
    <row r="94" spans="1:19" x14ac:dyDescent="0.25">
      <c r="A94" s="22"/>
      <c r="B94" s="55"/>
      <c r="C94" s="3"/>
      <c r="D94" s="3"/>
      <c r="E94" s="18" t="str">
        <f t="shared" si="10"/>
        <v/>
      </c>
      <c r="F94" s="18" t="e">
        <f t="shared" si="11"/>
        <v>#VALUE!</v>
      </c>
      <c r="G94" s="18" t="str">
        <f t="shared" si="12"/>
        <v/>
      </c>
      <c r="H94" s="18" t="e">
        <f>VLOOKUP(F94,U3数据库!C:K,3,0)</f>
        <v>#VALUE!</v>
      </c>
      <c r="I94" s="18" t="e">
        <f>VLOOKUP(F94,U3数据库!C:K,4,0)</f>
        <v>#VALUE!</v>
      </c>
      <c r="J94" s="18" t="e">
        <f>VLOOKUP(F94,U3数据库!C:K,5,0)*C94</f>
        <v>#VALUE!</v>
      </c>
      <c r="K94" s="18" t="e">
        <f>VLOOKUP(F94,U3数据库!C:K,6,0)</f>
        <v>#VALUE!</v>
      </c>
      <c r="L94" s="18" t="e">
        <f>VLOOKUP(G94,U3数据库!L:M,2,0)</f>
        <v>#N/A</v>
      </c>
      <c r="M94" s="18"/>
      <c r="N94" s="18" t="e">
        <f>VLOOKUP(F94,U3数据库!C:K,8,0)</f>
        <v>#VALUE!</v>
      </c>
      <c r="O94" s="18" t="e">
        <f t="shared" si="13"/>
        <v>#VALUE!</v>
      </c>
      <c r="P94" s="19">
        <f t="shared" si="14"/>
        <v>0</v>
      </c>
      <c r="Q94" s="18" t="e">
        <f>VLOOKUP(F94,U3数据库!C:K,9,0)</f>
        <v>#VALUE!</v>
      </c>
      <c r="R94" s="18" t="e">
        <f>VLOOKUP(G94,U3数据库!L:M,2,0)</f>
        <v>#N/A</v>
      </c>
      <c r="S94" s="18"/>
    </row>
    <row r="95" spans="1:19" x14ac:dyDescent="0.25">
      <c r="A95" s="22"/>
      <c r="B95" s="55"/>
      <c r="C95" s="3"/>
      <c r="D95" s="3"/>
      <c r="E95" s="18" t="str">
        <f t="shared" si="10"/>
        <v/>
      </c>
      <c r="F95" s="18" t="e">
        <f t="shared" si="11"/>
        <v>#VALUE!</v>
      </c>
      <c r="G95" s="18" t="str">
        <f t="shared" si="12"/>
        <v/>
      </c>
      <c r="H95" s="18" t="e">
        <f>VLOOKUP(F95,U3数据库!C:K,3,0)</f>
        <v>#VALUE!</v>
      </c>
      <c r="I95" s="18" t="e">
        <f>VLOOKUP(F95,U3数据库!C:K,4,0)</f>
        <v>#VALUE!</v>
      </c>
      <c r="J95" s="18" t="e">
        <f>VLOOKUP(F95,U3数据库!C:K,5,0)*C95</f>
        <v>#VALUE!</v>
      </c>
      <c r="K95" s="18" t="e">
        <f>VLOOKUP(F95,U3数据库!C:K,6,0)</f>
        <v>#VALUE!</v>
      </c>
      <c r="L95" s="18" t="e">
        <f>VLOOKUP(G95,U3数据库!L:M,2,0)</f>
        <v>#N/A</v>
      </c>
      <c r="M95" s="18"/>
      <c r="N95" s="18" t="e">
        <f>VLOOKUP(F95,U3数据库!C:K,8,0)</f>
        <v>#VALUE!</v>
      </c>
      <c r="O95" s="18" t="e">
        <f t="shared" si="13"/>
        <v>#VALUE!</v>
      </c>
      <c r="P95" s="19">
        <f t="shared" si="14"/>
        <v>0</v>
      </c>
      <c r="Q95" s="18" t="e">
        <f>VLOOKUP(F95,U3数据库!C:K,9,0)</f>
        <v>#VALUE!</v>
      </c>
      <c r="R95" s="18" t="e">
        <f>VLOOKUP(G95,U3数据库!L:M,2,0)</f>
        <v>#N/A</v>
      </c>
      <c r="S95" s="18"/>
    </row>
    <row r="96" spans="1:19" x14ac:dyDescent="0.25">
      <c r="A96" s="22"/>
      <c r="B96" s="55"/>
      <c r="C96" s="3"/>
      <c r="D96" s="3"/>
      <c r="E96" s="18" t="str">
        <f t="shared" si="10"/>
        <v/>
      </c>
      <c r="F96" s="18" t="e">
        <f t="shared" si="11"/>
        <v>#VALUE!</v>
      </c>
      <c r="G96" s="18" t="str">
        <f t="shared" si="12"/>
        <v/>
      </c>
      <c r="H96" s="18" t="e">
        <f>VLOOKUP(F96,U3数据库!C:K,3,0)</f>
        <v>#VALUE!</v>
      </c>
      <c r="I96" s="18" t="e">
        <f>VLOOKUP(F96,U3数据库!C:K,4,0)</f>
        <v>#VALUE!</v>
      </c>
      <c r="J96" s="18" t="e">
        <f>VLOOKUP(F96,U3数据库!C:K,5,0)*C96</f>
        <v>#VALUE!</v>
      </c>
      <c r="K96" s="18" t="e">
        <f>VLOOKUP(F96,U3数据库!C:K,6,0)</f>
        <v>#VALUE!</v>
      </c>
      <c r="L96" s="18" t="e">
        <f>VLOOKUP(G96,U3数据库!L:M,2,0)</f>
        <v>#N/A</v>
      </c>
      <c r="M96" s="18"/>
      <c r="N96" s="18" t="e">
        <f>VLOOKUP(F96,U3数据库!C:K,8,0)</f>
        <v>#VALUE!</v>
      </c>
      <c r="O96" s="18" t="e">
        <f t="shared" si="13"/>
        <v>#VALUE!</v>
      </c>
      <c r="P96" s="19">
        <f t="shared" si="14"/>
        <v>0</v>
      </c>
      <c r="Q96" s="18" t="e">
        <f>VLOOKUP(F96,U3数据库!C:K,9,0)</f>
        <v>#VALUE!</v>
      </c>
      <c r="R96" s="18" t="e">
        <f>VLOOKUP(G96,U3数据库!L:M,2,0)</f>
        <v>#N/A</v>
      </c>
      <c r="S96" s="18"/>
    </row>
    <row r="97" spans="1:19" x14ac:dyDescent="0.25">
      <c r="A97" s="22"/>
      <c r="B97" s="55"/>
      <c r="C97" s="3"/>
      <c r="D97" s="3"/>
      <c r="E97" s="18" t="str">
        <f t="shared" si="10"/>
        <v/>
      </c>
      <c r="F97" s="18" t="e">
        <f t="shared" si="11"/>
        <v>#VALUE!</v>
      </c>
      <c r="G97" s="18" t="str">
        <f t="shared" si="12"/>
        <v/>
      </c>
      <c r="H97" s="18" t="e">
        <f>VLOOKUP(F97,U3数据库!C:K,3,0)</f>
        <v>#VALUE!</v>
      </c>
      <c r="I97" s="18" t="e">
        <f>VLOOKUP(F97,U3数据库!C:K,4,0)</f>
        <v>#VALUE!</v>
      </c>
      <c r="J97" s="18" t="e">
        <f>VLOOKUP(F97,U3数据库!C:K,5,0)*C97</f>
        <v>#VALUE!</v>
      </c>
      <c r="K97" s="18" t="e">
        <f>VLOOKUP(F97,U3数据库!C:K,6,0)</f>
        <v>#VALUE!</v>
      </c>
      <c r="L97" s="18" t="e">
        <f>VLOOKUP(G97,U3数据库!L:M,2,0)</f>
        <v>#N/A</v>
      </c>
      <c r="M97" s="18"/>
      <c r="N97" s="18" t="e">
        <f>VLOOKUP(F97,U3数据库!C:K,8,0)</f>
        <v>#VALUE!</v>
      </c>
      <c r="O97" s="18" t="e">
        <f t="shared" si="13"/>
        <v>#VALUE!</v>
      </c>
      <c r="P97" s="19">
        <f t="shared" si="14"/>
        <v>0</v>
      </c>
      <c r="Q97" s="18" t="e">
        <f>VLOOKUP(F97,U3数据库!C:K,9,0)</f>
        <v>#VALUE!</v>
      </c>
      <c r="R97" s="18" t="e">
        <f>VLOOKUP(G97,U3数据库!L:M,2,0)</f>
        <v>#N/A</v>
      </c>
      <c r="S97" s="18"/>
    </row>
    <row r="98" spans="1:19" x14ac:dyDescent="0.25">
      <c r="A98" s="22"/>
      <c r="B98" s="55"/>
      <c r="C98" s="3"/>
      <c r="D98" s="3"/>
      <c r="E98" s="18" t="str">
        <f t="shared" si="10"/>
        <v/>
      </c>
      <c r="F98" s="18" t="e">
        <f t="shared" si="11"/>
        <v>#VALUE!</v>
      </c>
      <c r="G98" s="18" t="str">
        <f t="shared" si="12"/>
        <v/>
      </c>
      <c r="H98" s="18" t="e">
        <f>VLOOKUP(F98,U3数据库!C:K,3,0)</f>
        <v>#VALUE!</v>
      </c>
      <c r="I98" s="18" t="e">
        <f>VLOOKUP(F98,U3数据库!C:K,4,0)</f>
        <v>#VALUE!</v>
      </c>
      <c r="J98" s="18" t="e">
        <f>VLOOKUP(F98,U3数据库!C:K,5,0)*C98</f>
        <v>#VALUE!</v>
      </c>
      <c r="K98" s="18" t="e">
        <f>VLOOKUP(F98,U3数据库!C:K,6,0)</f>
        <v>#VALUE!</v>
      </c>
      <c r="L98" s="18" t="e">
        <f>VLOOKUP(G98,U3数据库!L:M,2,0)</f>
        <v>#N/A</v>
      </c>
      <c r="M98" s="18"/>
      <c r="N98" s="18" t="e">
        <f>VLOOKUP(F98,U3数据库!C:K,8,0)</f>
        <v>#VALUE!</v>
      </c>
      <c r="O98" s="18" t="e">
        <f t="shared" si="13"/>
        <v>#VALUE!</v>
      </c>
      <c r="P98" s="19">
        <f t="shared" si="14"/>
        <v>0</v>
      </c>
      <c r="Q98" s="18" t="e">
        <f>VLOOKUP(F98,U3数据库!C:K,9,0)</f>
        <v>#VALUE!</v>
      </c>
      <c r="R98" s="18" t="e">
        <f>VLOOKUP(G98,U3数据库!L:M,2,0)</f>
        <v>#N/A</v>
      </c>
      <c r="S98" s="18"/>
    </row>
    <row r="99" spans="1:19" x14ac:dyDescent="0.25">
      <c r="A99" s="22"/>
      <c r="B99" s="55"/>
      <c r="C99" s="3"/>
      <c r="D99" s="3"/>
      <c r="E99" s="18" t="str">
        <f t="shared" si="10"/>
        <v/>
      </c>
      <c r="F99" s="18" t="e">
        <f t="shared" si="11"/>
        <v>#VALUE!</v>
      </c>
      <c r="G99" s="18" t="str">
        <f t="shared" si="12"/>
        <v/>
      </c>
      <c r="H99" s="18" t="e">
        <f>VLOOKUP(F99,U3数据库!C:K,3,0)</f>
        <v>#VALUE!</v>
      </c>
      <c r="I99" s="18" t="e">
        <f>VLOOKUP(F99,U3数据库!C:K,4,0)</f>
        <v>#VALUE!</v>
      </c>
      <c r="J99" s="18" t="e">
        <f>VLOOKUP(F99,U3数据库!C:K,5,0)*C99</f>
        <v>#VALUE!</v>
      </c>
      <c r="K99" s="18" t="e">
        <f>VLOOKUP(F99,U3数据库!C:K,6,0)</f>
        <v>#VALUE!</v>
      </c>
      <c r="L99" s="18" t="e">
        <f>VLOOKUP(G99,U3数据库!L:M,2,0)</f>
        <v>#N/A</v>
      </c>
      <c r="M99" s="18"/>
      <c r="N99" s="18" t="e">
        <f>VLOOKUP(F99,U3数据库!C:K,8,0)</f>
        <v>#VALUE!</v>
      </c>
      <c r="O99" s="18" t="e">
        <f t="shared" si="13"/>
        <v>#VALUE!</v>
      </c>
      <c r="P99" s="19">
        <f t="shared" si="14"/>
        <v>0</v>
      </c>
      <c r="Q99" s="18" t="e">
        <f>VLOOKUP(F99,U3数据库!C:K,9,0)</f>
        <v>#VALUE!</v>
      </c>
      <c r="R99" s="18" t="e">
        <f>VLOOKUP(G99,U3数据库!L:M,2,0)</f>
        <v>#N/A</v>
      </c>
      <c r="S99" s="18"/>
    </row>
    <row r="100" spans="1:19" x14ac:dyDescent="0.25">
      <c r="A100" s="22"/>
      <c r="B100" s="55"/>
      <c r="C100" s="3"/>
      <c r="D100" s="3"/>
      <c r="E100" s="18" t="str">
        <f t="shared" si="10"/>
        <v/>
      </c>
      <c r="F100" s="18" t="e">
        <f t="shared" si="11"/>
        <v>#VALUE!</v>
      </c>
      <c r="G100" s="18" t="str">
        <f t="shared" si="12"/>
        <v/>
      </c>
      <c r="H100" s="18" t="e">
        <f>VLOOKUP(F100,U3数据库!C:K,3,0)</f>
        <v>#VALUE!</v>
      </c>
      <c r="I100" s="18" t="e">
        <f>VLOOKUP(F100,U3数据库!C:K,4,0)</f>
        <v>#VALUE!</v>
      </c>
      <c r="J100" s="18" t="e">
        <f>VLOOKUP(F100,U3数据库!C:K,5,0)*C100</f>
        <v>#VALUE!</v>
      </c>
      <c r="K100" s="18" t="e">
        <f>VLOOKUP(F100,U3数据库!C:K,6,0)</f>
        <v>#VALUE!</v>
      </c>
      <c r="L100" s="18" t="e">
        <f>VLOOKUP(G100,U3数据库!L:M,2,0)</f>
        <v>#N/A</v>
      </c>
      <c r="M100" s="18"/>
      <c r="N100" s="18" t="e">
        <f>VLOOKUP(F100,U3数据库!C:K,8,0)</f>
        <v>#VALUE!</v>
      </c>
      <c r="O100" s="18" t="e">
        <f t="shared" si="13"/>
        <v>#VALUE!</v>
      </c>
      <c r="P100" s="19">
        <f t="shared" si="14"/>
        <v>0</v>
      </c>
      <c r="Q100" s="18" t="e">
        <f>VLOOKUP(F100,U3数据库!C:K,9,0)</f>
        <v>#VALUE!</v>
      </c>
      <c r="R100" s="18" t="e">
        <f>VLOOKUP(G100,U3数据库!L:M,2,0)</f>
        <v>#N/A</v>
      </c>
      <c r="S100" s="18"/>
    </row>
  </sheetData>
  <protectedRanges>
    <protectedRange sqref="A2:D1000" name="区域1"/>
  </protectedRanges>
  <phoneticPr fontId="5" type="noConversion"/>
  <pageMargins left="0.7" right="0.7" top="0.75" bottom="0.75" header="0.3" footer="0.3"/>
  <ignoredErrors>
    <ignoredError sqref="F2:F16" formula="1"/>
  </ignoredError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C4E2-C490-4D78-9D19-C0E1F78FAC59}">
  <sheetPr codeName="Sheet156"/>
  <dimension ref="A1:M16"/>
  <sheetViews>
    <sheetView workbookViewId="0"/>
  </sheetViews>
  <sheetFormatPr defaultRowHeight="14" x14ac:dyDescent="0.25"/>
  <cols>
    <col min="1" max="1" width="16.90625" bestFit="1" customWidth="1"/>
    <col min="2" max="2" width="9.26953125" bestFit="1" customWidth="1"/>
    <col min="3" max="3" width="12.453125" bestFit="1" customWidth="1"/>
    <col min="4" max="4" width="8.26953125" bestFit="1" customWidth="1"/>
    <col min="5" max="5" width="5.26953125" bestFit="1" customWidth="1"/>
    <col min="6" max="6" width="9.26953125" bestFit="1" customWidth="1"/>
    <col min="7" max="7" width="6.26953125" bestFit="1" customWidth="1"/>
    <col min="8" max="8" width="5.26953125" bestFit="1" customWidth="1"/>
    <col min="9" max="9" width="11.36328125" bestFit="1" customWidth="1"/>
    <col min="10" max="10" width="8.26953125" bestFit="1" customWidth="1"/>
    <col min="11" max="11" width="5.26953125" bestFit="1" customWidth="1"/>
    <col min="12" max="12" width="9.26953125" bestFit="1" customWidth="1"/>
    <col min="13" max="13" width="11.36328125" bestFit="1" customWidth="1"/>
  </cols>
  <sheetData>
    <row r="1" spans="1:13" x14ac:dyDescent="0.25">
      <c r="A1" s="11" t="str">
        <f>HYPERLINK("#管架编号及数量输入!J1","序号/回输入界面")</f>
        <v>序号/回输入界面</v>
      </c>
      <c r="B1" s="3"/>
      <c r="E1" s="99" t="s">
        <v>672</v>
      </c>
      <c r="F1" s="78"/>
      <c r="G1" s="78"/>
      <c r="H1" s="78"/>
      <c r="I1" s="79"/>
      <c r="J1" s="61"/>
      <c r="K1" s="11"/>
      <c r="L1" s="76" t="s">
        <v>45</v>
      </c>
      <c r="M1" s="76"/>
    </row>
    <row r="2" spans="1:13" x14ac:dyDescent="0.25">
      <c r="A2" s="3" t="s">
        <v>47</v>
      </c>
      <c r="B2" s="1" t="s">
        <v>46</v>
      </c>
      <c r="C2" s="45" t="s">
        <v>68</v>
      </c>
      <c r="D2" s="45" t="s">
        <v>253</v>
      </c>
      <c r="E2" s="1" t="s">
        <v>12</v>
      </c>
      <c r="F2" s="1" t="s">
        <v>2</v>
      </c>
      <c r="G2" s="55" t="s">
        <v>102</v>
      </c>
      <c r="H2" s="1" t="s">
        <v>3</v>
      </c>
      <c r="I2" s="1" t="s">
        <v>4</v>
      </c>
      <c r="J2" s="1" t="s">
        <v>12</v>
      </c>
      <c r="K2" s="1" t="s">
        <v>3</v>
      </c>
      <c r="L2" s="3" t="s">
        <v>44</v>
      </c>
      <c r="M2" s="1" t="s">
        <v>4</v>
      </c>
    </row>
    <row r="3" spans="1:13" ht="14.5" x14ac:dyDescent="0.25">
      <c r="A3" s="55" t="s">
        <v>674</v>
      </c>
      <c r="B3" s="55" t="s">
        <v>673</v>
      </c>
      <c r="C3" s="45">
        <v>6</v>
      </c>
      <c r="D3" s="45">
        <v>10.199999999999999</v>
      </c>
      <c r="E3" s="55" t="s">
        <v>116</v>
      </c>
      <c r="F3" s="65" t="s">
        <v>675</v>
      </c>
      <c r="G3" s="45">
        <f>0.05*0.03</f>
        <v>1.5E-3</v>
      </c>
      <c r="H3" s="55" t="s">
        <v>105</v>
      </c>
      <c r="I3" s="55" t="s">
        <v>676</v>
      </c>
      <c r="J3" s="55" t="s">
        <v>35</v>
      </c>
      <c r="K3" s="3" t="s">
        <v>36</v>
      </c>
      <c r="L3" s="46" t="s">
        <v>34</v>
      </c>
      <c r="M3" s="1" t="s">
        <v>7</v>
      </c>
    </row>
    <row r="4" spans="1:13" ht="14.5" x14ac:dyDescent="0.25">
      <c r="A4" s="3"/>
      <c r="B4" s="3"/>
      <c r="C4" s="45">
        <v>8</v>
      </c>
      <c r="D4" s="45">
        <v>13.5</v>
      </c>
      <c r="E4" s="55" t="s">
        <v>116</v>
      </c>
      <c r="F4" s="65" t="s">
        <v>675</v>
      </c>
      <c r="G4" s="45">
        <f t="shared" ref="G4:G12" si="0">0.05*0.03</f>
        <v>1.5E-3</v>
      </c>
      <c r="H4" s="55" t="s">
        <v>105</v>
      </c>
      <c r="I4" s="55" t="s">
        <v>676</v>
      </c>
      <c r="J4" s="3" t="s">
        <v>35</v>
      </c>
      <c r="K4" s="3" t="s">
        <v>36</v>
      </c>
      <c r="L4" s="46" t="s">
        <v>37</v>
      </c>
      <c r="M4" s="3" t="s">
        <v>38</v>
      </c>
    </row>
    <row r="5" spans="1:13" ht="14.5" x14ac:dyDescent="0.25">
      <c r="A5" s="3"/>
      <c r="B5" s="3"/>
      <c r="C5" s="45">
        <v>10</v>
      </c>
      <c r="D5" s="45">
        <v>17.2</v>
      </c>
      <c r="E5" s="55" t="s">
        <v>116</v>
      </c>
      <c r="F5" s="65" t="s">
        <v>675</v>
      </c>
      <c r="G5" s="45">
        <f t="shared" si="0"/>
        <v>1.5E-3</v>
      </c>
      <c r="H5" s="55" t="s">
        <v>105</v>
      </c>
      <c r="I5" s="55" t="s">
        <v>676</v>
      </c>
      <c r="J5" s="3" t="s">
        <v>35</v>
      </c>
      <c r="K5" s="3" t="s">
        <v>36</v>
      </c>
      <c r="L5" s="46" t="s">
        <v>39</v>
      </c>
      <c r="M5" s="3" t="s">
        <v>40</v>
      </c>
    </row>
    <row r="6" spans="1:13" ht="14.5" x14ac:dyDescent="0.25">
      <c r="C6" s="45">
        <v>15</v>
      </c>
      <c r="D6" s="45">
        <v>21.3</v>
      </c>
      <c r="E6" s="55" t="s">
        <v>116</v>
      </c>
      <c r="F6" s="65" t="s">
        <v>675</v>
      </c>
      <c r="G6" s="45">
        <f t="shared" si="0"/>
        <v>1.5E-3</v>
      </c>
      <c r="H6" s="55" t="s">
        <v>105</v>
      </c>
      <c r="I6" s="55" t="s">
        <v>676</v>
      </c>
      <c r="J6" s="3" t="s">
        <v>35</v>
      </c>
      <c r="K6" s="3" t="s">
        <v>36</v>
      </c>
    </row>
    <row r="7" spans="1:13" ht="14.5" x14ac:dyDescent="0.25">
      <c r="C7" s="45">
        <v>20</v>
      </c>
      <c r="D7" s="45">
        <v>26.9</v>
      </c>
      <c r="E7" s="55" t="s">
        <v>116</v>
      </c>
      <c r="F7" s="65" t="s">
        <v>675</v>
      </c>
      <c r="G7" s="45">
        <f t="shared" si="0"/>
        <v>1.5E-3</v>
      </c>
      <c r="H7" s="55" t="s">
        <v>105</v>
      </c>
      <c r="I7" s="55" t="s">
        <v>676</v>
      </c>
      <c r="J7" s="3" t="s">
        <v>35</v>
      </c>
      <c r="K7" s="3" t="s">
        <v>36</v>
      </c>
    </row>
    <row r="8" spans="1:13" ht="14.5" x14ac:dyDescent="0.25">
      <c r="C8" s="45">
        <v>25</v>
      </c>
      <c r="D8" s="45">
        <v>33.700000000000003</v>
      </c>
      <c r="E8" s="55" t="s">
        <v>116</v>
      </c>
      <c r="F8" s="65" t="s">
        <v>675</v>
      </c>
      <c r="G8" s="45">
        <f t="shared" si="0"/>
        <v>1.5E-3</v>
      </c>
      <c r="H8" s="55" t="s">
        <v>105</v>
      </c>
      <c r="I8" s="55" t="s">
        <v>676</v>
      </c>
      <c r="J8" s="3" t="s">
        <v>35</v>
      </c>
      <c r="K8" s="3" t="s">
        <v>36</v>
      </c>
    </row>
    <row r="9" spans="1:13" ht="14.5" x14ac:dyDescent="0.25">
      <c r="C9" s="45">
        <v>32</v>
      </c>
      <c r="D9" s="45">
        <v>42.4</v>
      </c>
      <c r="E9" s="55" t="s">
        <v>116</v>
      </c>
      <c r="F9" s="65" t="s">
        <v>675</v>
      </c>
      <c r="G9" s="45">
        <f t="shared" si="0"/>
        <v>1.5E-3</v>
      </c>
      <c r="H9" s="55" t="s">
        <v>105</v>
      </c>
      <c r="I9" s="55" t="s">
        <v>676</v>
      </c>
      <c r="J9" s="3" t="s">
        <v>35</v>
      </c>
      <c r="K9" s="3" t="s">
        <v>36</v>
      </c>
    </row>
    <row r="10" spans="1:13" ht="14.5" x14ac:dyDescent="0.25">
      <c r="C10" s="45">
        <v>40</v>
      </c>
      <c r="D10" s="45">
        <v>48.3</v>
      </c>
      <c r="E10" s="55" t="s">
        <v>116</v>
      </c>
      <c r="F10" s="65" t="s">
        <v>675</v>
      </c>
      <c r="G10" s="45">
        <f t="shared" si="0"/>
        <v>1.5E-3</v>
      </c>
      <c r="H10" s="55" t="s">
        <v>105</v>
      </c>
      <c r="I10" s="55" t="s">
        <v>676</v>
      </c>
      <c r="J10" s="3" t="s">
        <v>35</v>
      </c>
      <c r="K10" s="3" t="s">
        <v>36</v>
      </c>
    </row>
    <row r="11" spans="1:13" ht="14.5" x14ac:dyDescent="0.25">
      <c r="C11" s="45">
        <v>50</v>
      </c>
      <c r="D11" s="45">
        <v>60.3</v>
      </c>
      <c r="E11" s="55" t="s">
        <v>116</v>
      </c>
      <c r="F11" s="65" t="s">
        <v>675</v>
      </c>
      <c r="G11" s="45">
        <f t="shared" si="0"/>
        <v>1.5E-3</v>
      </c>
      <c r="H11" s="55" t="s">
        <v>105</v>
      </c>
      <c r="I11" s="55" t="s">
        <v>676</v>
      </c>
      <c r="J11" s="3" t="s">
        <v>35</v>
      </c>
      <c r="K11" s="3" t="s">
        <v>36</v>
      </c>
    </row>
    <row r="12" spans="1:13" ht="14.5" x14ac:dyDescent="0.25">
      <c r="C12" s="45">
        <v>65</v>
      </c>
      <c r="D12" s="45">
        <v>76.099999999999994</v>
      </c>
      <c r="E12" s="55" t="s">
        <v>116</v>
      </c>
      <c r="F12" s="65" t="s">
        <v>675</v>
      </c>
      <c r="G12" s="45">
        <f t="shared" si="0"/>
        <v>1.5E-3</v>
      </c>
      <c r="H12" s="55" t="s">
        <v>105</v>
      </c>
      <c r="I12" s="55" t="s">
        <v>676</v>
      </c>
      <c r="J12" s="3" t="s">
        <v>35</v>
      </c>
      <c r="K12" s="3" t="s">
        <v>36</v>
      </c>
    </row>
    <row r="13" spans="1:13" ht="14.5" x14ac:dyDescent="0.25">
      <c r="C13" s="45">
        <v>80</v>
      </c>
      <c r="D13" s="45">
        <v>88.9</v>
      </c>
      <c r="E13" s="55" t="s">
        <v>116</v>
      </c>
      <c r="F13" s="65" t="s">
        <v>675</v>
      </c>
      <c r="G13" s="45">
        <f>0.1*0.05</f>
        <v>5.000000000000001E-3</v>
      </c>
      <c r="H13" s="55" t="s">
        <v>105</v>
      </c>
      <c r="I13" s="55" t="s">
        <v>676</v>
      </c>
      <c r="J13" s="3" t="s">
        <v>35</v>
      </c>
      <c r="K13" s="3" t="s">
        <v>36</v>
      </c>
    </row>
    <row r="14" spans="1:13" ht="14.5" x14ac:dyDescent="0.25">
      <c r="C14" s="45">
        <v>100</v>
      </c>
      <c r="D14" s="45">
        <v>114.3</v>
      </c>
      <c r="E14" s="55" t="s">
        <v>116</v>
      </c>
      <c r="F14" s="65" t="s">
        <v>675</v>
      </c>
      <c r="G14" s="45">
        <f t="shared" ref="G14:G16" si="1">0.1*0.05</f>
        <v>5.000000000000001E-3</v>
      </c>
      <c r="H14" s="55" t="s">
        <v>105</v>
      </c>
      <c r="I14" s="55" t="s">
        <v>676</v>
      </c>
      <c r="J14" s="3" t="s">
        <v>35</v>
      </c>
      <c r="K14" s="3" t="s">
        <v>36</v>
      </c>
    </row>
    <row r="15" spans="1:13" ht="14.5" x14ac:dyDescent="0.25">
      <c r="C15" s="45">
        <v>125</v>
      </c>
      <c r="D15" s="45">
        <v>139.69999999999999</v>
      </c>
      <c r="E15" s="55" t="s">
        <v>116</v>
      </c>
      <c r="F15" s="65" t="s">
        <v>675</v>
      </c>
      <c r="G15" s="45">
        <f t="shared" si="1"/>
        <v>5.000000000000001E-3</v>
      </c>
      <c r="H15" s="55" t="s">
        <v>105</v>
      </c>
      <c r="I15" s="55" t="s">
        <v>676</v>
      </c>
      <c r="J15" s="3" t="s">
        <v>35</v>
      </c>
      <c r="K15" s="3" t="s">
        <v>36</v>
      </c>
    </row>
    <row r="16" spans="1:13" ht="14.5" x14ac:dyDescent="0.25">
      <c r="C16" s="45">
        <v>150</v>
      </c>
      <c r="D16" s="45">
        <v>168.3</v>
      </c>
      <c r="E16" s="55" t="s">
        <v>116</v>
      </c>
      <c r="F16" s="65" t="s">
        <v>675</v>
      </c>
      <c r="G16" s="45">
        <f t="shared" si="1"/>
        <v>5.000000000000001E-3</v>
      </c>
      <c r="H16" s="55" t="s">
        <v>105</v>
      </c>
      <c r="I16" s="55" t="s">
        <v>676</v>
      </c>
      <c r="J16" s="3" t="s">
        <v>35</v>
      </c>
      <c r="K16" s="3" t="s">
        <v>36</v>
      </c>
    </row>
  </sheetData>
  <sheetProtection algorithmName="SHA-512" hashValue="OFSxzLej/QTG6hSGLWQc3a1CxzuZPQHRmHpXybaX32pKVFDC+VQbyqpvFf5wXoPYYbfAXew9wEOlHUMAcTuktQ==" saltValue="risJafWi3Y2unhk3iRWRfg==" spinCount="100000" sheet="1" objects="1" scenarios="1"/>
  <mergeCells count="2">
    <mergeCell ref="E1:I1"/>
    <mergeCell ref="L1:M1"/>
  </mergeCells>
  <phoneticPr fontId="5" type="noConversion"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BF787-C71A-4FA8-AE74-507EAF469479}">
  <sheetPr codeName="Sheet157"/>
  <dimension ref="A1:AC100"/>
  <sheetViews>
    <sheetView workbookViewId="0">
      <selection activeCell="N2" sqref="N2"/>
    </sheetView>
  </sheetViews>
  <sheetFormatPr defaultRowHeight="14" x14ac:dyDescent="0.25"/>
  <cols>
    <col min="1" max="2" width="16.90625" bestFit="1" customWidth="1"/>
    <col min="3" max="4" width="5.26953125" bestFit="1" customWidth="1"/>
    <col min="5" max="5" width="5.26953125" customWidth="1"/>
    <col min="6" max="6" width="8.453125" bestFit="1" customWidth="1"/>
    <col min="7" max="7" width="5.26953125" bestFit="1" customWidth="1"/>
    <col min="8" max="8" width="9.26953125" bestFit="1" customWidth="1"/>
    <col min="9" max="9" width="9.26953125" customWidth="1"/>
    <col min="10" max="10" width="11.36328125" bestFit="1" customWidth="1"/>
    <col min="11" max="11" width="7.26953125" bestFit="1" customWidth="1"/>
    <col min="12" max="12" width="7.26953125" customWidth="1"/>
    <col min="13" max="13" width="12.453125" bestFit="1" customWidth="1"/>
    <col min="14" max="14" width="8.26953125" bestFit="1" customWidth="1"/>
    <col min="15" max="15" width="5.26953125" bestFit="1" customWidth="1"/>
    <col min="16" max="16" width="11.36328125" bestFit="1" customWidth="1"/>
    <col min="17" max="17" width="5.26953125" bestFit="1" customWidth="1"/>
    <col min="18" max="18" width="11.36328125" bestFit="1" customWidth="1"/>
    <col min="19" max="20" width="8.26953125" bestFit="1" customWidth="1"/>
    <col min="21" max="21" width="6.26953125" bestFit="1" customWidth="1"/>
    <col min="22" max="22" width="11.36328125" bestFit="1" customWidth="1"/>
    <col min="23" max="23" width="5.26953125" bestFit="1" customWidth="1"/>
    <col min="24" max="24" width="11.36328125" bestFit="1" customWidth="1"/>
    <col min="25" max="25" width="10.26953125" bestFit="1" customWidth="1"/>
    <col min="26" max="26" width="7.26953125" bestFit="1" customWidth="1"/>
    <col min="27" max="27" width="5.26953125" bestFit="1" customWidth="1"/>
    <col min="28" max="28" width="11.36328125" bestFit="1" customWidth="1"/>
    <col min="29" max="29" width="5.26953125" bestFit="1" customWidth="1"/>
  </cols>
  <sheetData>
    <row r="1" spans="1:29" x14ac:dyDescent="0.25">
      <c r="A1" s="60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55" t="s">
        <v>684</v>
      </c>
      <c r="F1" s="55" t="s">
        <v>663</v>
      </c>
      <c r="G1" s="18" t="s">
        <v>41</v>
      </c>
      <c r="H1" s="18" t="s">
        <v>42</v>
      </c>
      <c r="I1" s="18" t="s">
        <v>627</v>
      </c>
      <c r="J1" s="18" t="s">
        <v>48</v>
      </c>
      <c r="K1" s="18" t="s">
        <v>2</v>
      </c>
      <c r="L1" s="18" t="s">
        <v>681</v>
      </c>
      <c r="M1" s="18" t="s">
        <v>95</v>
      </c>
      <c r="N1" s="19" t="s">
        <v>79</v>
      </c>
      <c r="O1" s="18" t="s">
        <v>3</v>
      </c>
      <c r="P1" s="18" t="s">
        <v>4</v>
      </c>
      <c r="Q1" s="18" t="s">
        <v>5</v>
      </c>
      <c r="R1" s="18" t="s">
        <v>48</v>
      </c>
      <c r="S1" s="18" t="s">
        <v>2</v>
      </c>
      <c r="T1" s="19" t="s">
        <v>79</v>
      </c>
      <c r="U1" s="18" t="s">
        <v>3</v>
      </c>
      <c r="V1" s="18" t="s">
        <v>4</v>
      </c>
      <c r="W1" s="18" t="s">
        <v>5</v>
      </c>
      <c r="X1" s="18" t="s">
        <v>48</v>
      </c>
      <c r="Y1" s="18" t="s">
        <v>2</v>
      </c>
      <c r="Z1" s="19" t="s">
        <v>79</v>
      </c>
      <c r="AA1" s="18" t="s">
        <v>3</v>
      </c>
      <c r="AB1" s="18" t="s">
        <v>4</v>
      </c>
      <c r="AC1" s="18" t="s">
        <v>5</v>
      </c>
    </row>
    <row r="2" spans="1:29" x14ac:dyDescent="0.25">
      <c r="A2" s="22"/>
      <c r="B2" s="55"/>
      <c r="C2" s="3"/>
      <c r="D2" s="3"/>
      <c r="E2" s="18" t="e">
        <f>VALUE(TRIM(MID(SUBSTITUTE($B2,"-",REPT(" ",99)),COLUMN(B2)*99-98,99)))</f>
        <v>#VALUE!</v>
      </c>
      <c r="F2" s="18" t="str">
        <f>TRIM(MID(SUBSTITUTE($B2,"-",REPT(" ",99)),COLUMN(C2)*99-98,99))</f>
        <v/>
      </c>
      <c r="G2" s="18" t="e">
        <f>VALUE(TRIM(MID(SUBSTITUTE($B2,"-",REPT(" ",99)),COLUMN(D2)*99-98,99)))</f>
        <v>#VALUE!</v>
      </c>
      <c r="H2" s="18" t="str">
        <f t="shared" ref="H2" si="0">TRIM(MID(SUBSTITUTE($B2,"-",REPT(" ",99)),COLUMN(E2)*99-98,99))</f>
        <v/>
      </c>
      <c r="I2" s="18" t="e">
        <f>VALUE(TRIM(MID(SUBSTITUTE($B2,"-",REPT(" ",99)),COLUMN(F2)*99-98,99)))</f>
        <v>#VALUE!</v>
      </c>
      <c r="J2" s="18" t="e">
        <f>VLOOKUP(G2,U4数据库!C:P,3,0)</f>
        <v>#VALUE!</v>
      </c>
      <c r="K2" s="18" t="e">
        <f>VLOOKUP(G2,U4数据库!C:P,4,0)</f>
        <v>#VALUE!</v>
      </c>
      <c r="L2" s="18" t="e">
        <f>VLOOKUP(G2,U4数据库!C:P,5,0)</f>
        <v>#VALUE!</v>
      </c>
      <c r="M2" s="18" t="e">
        <f>VLOOKUP(G2,U4数据库!C:P,2,0)</f>
        <v>#VALUE!</v>
      </c>
      <c r="N2" s="19" t="e" cm="1">
        <f t="array" ref="N2">_xlfn.IFS(E2=1,((I2+M2/2+50)/1000)*C2,E2=2,((I2+M2/2+150)/1000)*C2,E2=3,((I2+M2/2+L2+150)/1000)*C2,E2=4,((I2+M2/2+L2+100)/1000)*C2,E2=5,((I2+M2/2+50)/1000)*C2,E2=6,((I2+M2/2+150)/1000)*C2,E2=7,((I2+M2/2+L2+150)/1000)*C2,E2=8,((I2+M2/2+L2+100)/1000)*C2)</f>
        <v>#VALUE!</v>
      </c>
      <c r="O2" s="18" t="e">
        <f>VLOOKUP(G2,U4数据库!C:P,6,0)</f>
        <v>#VALUE!</v>
      </c>
      <c r="P2" s="18" t="e">
        <f>VLOOKUP(G2,U4数据库!C:P,7,0)</f>
        <v>#VALUE!</v>
      </c>
      <c r="Q2" s="18"/>
      <c r="R2" s="18" t="e">
        <f>VLOOKUP(G2,U4数据库!C:P,8,0)</f>
        <v>#VALUE!</v>
      </c>
      <c r="S2" s="18" t="e">
        <f>VLOOKUP(G2,U4数据库!C:P,9,0)</f>
        <v>#VALUE!</v>
      </c>
      <c r="T2" s="19" t="e" cm="1">
        <f t="array" ref="T2">_xlfn.IFS(E2=1,0,E2=2,0,E2=3,VLOOKUP(G2,U4数据库!C:P,10,0)*C2,E2=4,VLOOKUP(G2,U4数据库!C:P,10,0)*C2,E2=5,0,F2=6,0,E2=7,VLOOKUP(G2,U4数据库!C:P,10,0)*C2,E2=8,VLOOKUP(G2,U4数据库!C:P,10,0)*C2)</f>
        <v>#VALUE!</v>
      </c>
      <c r="U2" s="18" t="e">
        <f>VLOOKUP(G2,U4数据库!C:P,11,0)</f>
        <v>#VALUE!</v>
      </c>
      <c r="V2" s="18" t="e">
        <f>VLOOKUP(G2,U4数据库!C:P,12,0)</f>
        <v>#VALUE!</v>
      </c>
      <c r="W2" s="18"/>
      <c r="X2" s="18" t="e">
        <f>VLOOKUP(G2,U4数据库!C:P,13,0)</f>
        <v>#VALUE!</v>
      </c>
      <c r="Y2" s="18" t="e">
        <f>"A1"&amp;"-"&amp;G2&amp;"-"&amp;H2</f>
        <v>#VALUE!</v>
      </c>
      <c r="Z2" s="19">
        <f>C2</f>
        <v>0</v>
      </c>
      <c r="AA2" s="18" t="e">
        <f>VLOOKUP(G2,U4数据库!C:P,14,0)</f>
        <v>#VALUE!</v>
      </c>
      <c r="AB2" s="18" t="e">
        <f>VLOOKUP(H2,U4数据库!Q:R,2,0)</f>
        <v>#N/A</v>
      </c>
      <c r="AC2" s="18"/>
    </row>
    <row r="3" spans="1:29" x14ac:dyDescent="0.25">
      <c r="A3" s="22"/>
      <c r="B3" s="55"/>
      <c r="C3" s="3"/>
      <c r="D3" s="3"/>
      <c r="E3" s="18" t="e">
        <f t="shared" ref="E3:E66" si="1">VALUE(TRIM(MID(SUBSTITUTE($B3,"-",REPT(" ",99)),COLUMN(B3)*99-98,99)))</f>
        <v>#VALUE!</v>
      </c>
      <c r="F3" s="18" t="str">
        <f t="shared" ref="F3:F66" si="2">TRIM(MID(SUBSTITUTE($B3,"-",REPT(" ",99)),COLUMN(C3)*99-98,99))</f>
        <v/>
      </c>
      <c r="G3" s="18" t="e">
        <f t="shared" ref="G3:G16" si="3">VALUE(TRIM(MID(SUBSTITUTE($B3,"-",REPT(" ",99)),COLUMN(D3)*99-98,99)))</f>
        <v>#VALUE!</v>
      </c>
      <c r="H3" s="18" t="str">
        <f t="shared" ref="H3:H16" si="4">TRIM(MID(SUBSTITUTE($B3,"-",REPT(" ",99)),COLUMN(E3)*99-98,99))</f>
        <v/>
      </c>
      <c r="I3" s="18" t="e">
        <f t="shared" ref="I3:I16" si="5">VALUE(TRIM(MID(SUBSTITUTE($B3,"-",REPT(" ",99)),COLUMN(F3)*99-98,99)))</f>
        <v>#VALUE!</v>
      </c>
      <c r="J3" s="18" t="e">
        <f>VLOOKUP(G3,U4数据库!C:P,3,0)</f>
        <v>#VALUE!</v>
      </c>
      <c r="K3" s="18" t="e">
        <f>VLOOKUP(G3,U4数据库!C:P,4,0)</f>
        <v>#VALUE!</v>
      </c>
      <c r="L3" s="18" t="e">
        <f>VLOOKUP(G3,U4数据库!C:P,5,0)</f>
        <v>#VALUE!</v>
      </c>
      <c r="M3" s="18" t="e">
        <f>VLOOKUP(G3,U4数据库!C:P,2,0)</f>
        <v>#VALUE!</v>
      </c>
      <c r="N3" s="19" t="e" cm="1">
        <f t="array" ref="N3">_xlfn.IFS(E3=1,((I3+M3/2+50)/1000)*C3,E3=2,((I3+M3/2+150)/1000)*C3,E3=3,((I3+M3/2+L3+150)/1000)*C3,E3=4,((I3+M3/2+L3+100)/1000)*C3,E3=5,((I3+M3/2+50)/1000)*C3,E3=6,((I3+M3/2+150)/1000)*C3,E3=7,((I3+M3/2+L3+150)/1000)*C3,E3=8,((I3+M3/2+L3+100)/1000)*C3)</f>
        <v>#VALUE!</v>
      </c>
      <c r="O3" s="18" t="e">
        <f>VLOOKUP(G3,U4数据库!C:P,6,0)</f>
        <v>#VALUE!</v>
      </c>
      <c r="P3" s="18" t="e">
        <f>VLOOKUP(G3,U4数据库!C:P,7,0)</f>
        <v>#VALUE!</v>
      </c>
      <c r="Q3" s="18"/>
      <c r="R3" s="18" t="e">
        <f>VLOOKUP(G3,U4数据库!C:P,8,0)</f>
        <v>#VALUE!</v>
      </c>
      <c r="S3" s="18" t="e">
        <f>VLOOKUP(G3,U4数据库!C:P,9,0)</f>
        <v>#VALUE!</v>
      </c>
      <c r="T3" s="19" t="e" cm="1">
        <f t="array" ref="T3">_xlfn.IFS(E3=1,0,E3=2,0,E3=3,VLOOKUP(G3,U4数据库!C:P,10,0)*C3,E3=4,VLOOKUP(G3,U4数据库!C:P,10,0)*C3,E3=5,0,F3=6,0,E3=7,VLOOKUP(G3,U4数据库!C:P,10,0)*C3,E3=8,VLOOKUP(G3,U4数据库!C:P,10,0)*C3)</f>
        <v>#VALUE!</v>
      </c>
      <c r="U3" s="18" t="e">
        <f>VLOOKUP(G3,U4数据库!C:P,11,0)</f>
        <v>#VALUE!</v>
      </c>
      <c r="V3" s="18" t="e">
        <f>VLOOKUP(G3,U4数据库!C:P,12,0)</f>
        <v>#VALUE!</v>
      </c>
      <c r="W3" s="18"/>
      <c r="X3" s="18" t="e">
        <f>VLOOKUP(G3,U4数据库!C:P,13,0)</f>
        <v>#VALUE!</v>
      </c>
      <c r="Y3" s="18" t="e">
        <f t="shared" ref="Y3:Y16" si="6">"A1"&amp;"-"&amp;G3&amp;"-"&amp;H3</f>
        <v>#VALUE!</v>
      </c>
      <c r="Z3" s="19">
        <f t="shared" ref="Z3:Z16" si="7">C3</f>
        <v>0</v>
      </c>
      <c r="AA3" s="18" t="e">
        <f>VLOOKUP(G3,U4数据库!C:P,14,0)</f>
        <v>#VALUE!</v>
      </c>
      <c r="AB3" s="18" t="e">
        <f>VLOOKUP(H3,U4数据库!Q:R,2,0)</f>
        <v>#N/A</v>
      </c>
      <c r="AC3" s="18"/>
    </row>
    <row r="4" spans="1:29" x14ac:dyDescent="0.25">
      <c r="A4" s="22"/>
      <c r="B4" s="55"/>
      <c r="C4" s="3"/>
      <c r="D4" s="3"/>
      <c r="E4" s="18" t="e">
        <f t="shared" si="1"/>
        <v>#VALUE!</v>
      </c>
      <c r="F4" s="18" t="str">
        <f t="shared" si="2"/>
        <v/>
      </c>
      <c r="G4" s="18" t="e">
        <f t="shared" si="3"/>
        <v>#VALUE!</v>
      </c>
      <c r="H4" s="18" t="str">
        <f t="shared" si="4"/>
        <v/>
      </c>
      <c r="I4" s="18" t="e">
        <f t="shared" si="5"/>
        <v>#VALUE!</v>
      </c>
      <c r="J4" s="18" t="e">
        <f>VLOOKUP(G4,U4数据库!C:P,3,0)</f>
        <v>#VALUE!</v>
      </c>
      <c r="K4" s="18" t="e">
        <f>VLOOKUP(G4,U4数据库!C:P,4,0)</f>
        <v>#VALUE!</v>
      </c>
      <c r="L4" s="18" t="e">
        <f>VLOOKUP(G4,U4数据库!C:P,5,0)</f>
        <v>#VALUE!</v>
      </c>
      <c r="M4" s="18" t="e">
        <f>VLOOKUP(G4,U4数据库!C:P,2,0)</f>
        <v>#VALUE!</v>
      </c>
      <c r="N4" s="19" t="e" cm="1">
        <f t="array" ref="N4">_xlfn.IFS(E4=1,((I4+M4/2+50)/1000)*C4,E4=2,((I4+M4/2+150)/1000)*C4,E4=3,((I4+M4/2+L4+150)/1000)*C4,E4=4,((I4+M4/2+L4+100)/1000)*C4,E4=5,((I4+M4/2+50)/1000)*C4,E4=6,((I4+M4/2+150)/1000)*C4,E4=7,((I4+M4/2+L4+150)/1000)*C4,E4=8,((I4+M4/2+L4+100)/1000)*C4)</f>
        <v>#VALUE!</v>
      </c>
      <c r="O4" s="18" t="e">
        <f>VLOOKUP(G4,U4数据库!C:P,6,0)</f>
        <v>#VALUE!</v>
      </c>
      <c r="P4" s="18" t="e">
        <f>VLOOKUP(G4,U4数据库!C:P,7,0)</f>
        <v>#VALUE!</v>
      </c>
      <c r="Q4" s="18"/>
      <c r="R4" s="18" t="e">
        <f>VLOOKUP(G4,U4数据库!C:P,8,0)</f>
        <v>#VALUE!</v>
      </c>
      <c r="S4" s="18" t="e">
        <f>VLOOKUP(G4,U4数据库!C:P,9,0)</f>
        <v>#VALUE!</v>
      </c>
      <c r="T4" s="19" t="e" cm="1">
        <f t="array" ref="T4">_xlfn.IFS(E4=1,0,E4=2,0,E4=3,VLOOKUP(G4,U4数据库!C:P,10,0)*C4,E4=4,VLOOKUP(G4,U4数据库!C:P,10,0)*C4,E4=5,0,F4=6,0,E4=7,VLOOKUP(G4,U4数据库!C:P,10,0)*C4,E4=8,VLOOKUP(G4,U4数据库!C:P,10,0)*C4)</f>
        <v>#VALUE!</v>
      </c>
      <c r="U4" s="18" t="e">
        <f>VLOOKUP(G4,U4数据库!C:P,11,0)</f>
        <v>#VALUE!</v>
      </c>
      <c r="V4" s="18" t="e">
        <f>VLOOKUP(G4,U4数据库!C:P,12,0)</f>
        <v>#VALUE!</v>
      </c>
      <c r="W4" s="18"/>
      <c r="X4" s="18" t="e">
        <f>VLOOKUP(G4,U4数据库!C:P,13,0)</f>
        <v>#VALUE!</v>
      </c>
      <c r="Y4" s="18" t="e">
        <f t="shared" si="6"/>
        <v>#VALUE!</v>
      </c>
      <c r="Z4" s="19">
        <f t="shared" si="7"/>
        <v>0</v>
      </c>
      <c r="AA4" s="18" t="e">
        <f>VLOOKUP(G4,U4数据库!C:P,14,0)</f>
        <v>#VALUE!</v>
      </c>
      <c r="AB4" s="18" t="e">
        <f>VLOOKUP(H4,U4数据库!Q:R,2,0)</f>
        <v>#N/A</v>
      </c>
      <c r="AC4" s="18"/>
    </row>
    <row r="5" spans="1:29" x14ac:dyDescent="0.25">
      <c r="A5" s="22"/>
      <c r="B5" s="55"/>
      <c r="C5" s="3"/>
      <c r="D5" s="3"/>
      <c r="E5" s="18" t="e">
        <f t="shared" si="1"/>
        <v>#VALUE!</v>
      </c>
      <c r="F5" s="18" t="str">
        <f t="shared" si="2"/>
        <v/>
      </c>
      <c r="G5" s="18" t="e">
        <f t="shared" si="3"/>
        <v>#VALUE!</v>
      </c>
      <c r="H5" s="18" t="str">
        <f t="shared" si="4"/>
        <v/>
      </c>
      <c r="I5" s="18" t="e">
        <f t="shared" si="5"/>
        <v>#VALUE!</v>
      </c>
      <c r="J5" s="18" t="e">
        <f>VLOOKUP(G5,U4数据库!C:P,3,0)</f>
        <v>#VALUE!</v>
      </c>
      <c r="K5" s="18" t="e">
        <f>VLOOKUP(G5,U4数据库!C:P,4,0)</f>
        <v>#VALUE!</v>
      </c>
      <c r="L5" s="18" t="e">
        <f>VLOOKUP(G5,U4数据库!C:P,5,0)</f>
        <v>#VALUE!</v>
      </c>
      <c r="M5" s="18" t="e">
        <f>VLOOKUP(G5,U4数据库!C:P,2,0)</f>
        <v>#VALUE!</v>
      </c>
      <c r="N5" s="19" t="e" cm="1">
        <f t="array" ref="N5">_xlfn.IFS(E5=1,((I5+M5/2+50)/1000)*C5,E5=2,((I5+M5/2+150)/1000)*C5,E5=3,((I5+M5/2+L5+150)/1000)*C5,E5=4,((I5+M5/2+L5+100)/1000)*C5,E5=5,((I5+M5/2+50)/1000)*C5,E5=6,((I5+M5/2+150)/1000)*C5,E5=7,((I5+M5/2+L5+150)/1000)*C5,E5=8,((I5+M5/2+L5+100)/1000)*C5)</f>
        <v>#VALUE!</v>
      </c>
      <c r="O5" s="18" t="e">
        <f>VLOOKUP(G5,U4数据库!C:P,6,0)</f>
        <v>#VALUE!</v>
      </c>
      <c r="P5" s="18" t="e">
        <f>VLOOKUP(G5,U4数据库!C:P,7,0)</f>
        <v>#VALUE!</v>
      </c>
      <c r="Q5" s="18"/>
      <c r="R5" s="18" t="e">
        <f>VLOOKUP(G5,U4数据库!C:P,8,0)</f>
        <v>#VALUE!</v>
      </c>
      <c r="S5" s="18" t="e">
        <f>VLOOKUP(G5,U4数据库!C:P,9,0)</f>
        <v>#VALUE!</v>
      </c>
      <c r="T5" s="19" t="e" cm="1">
        <f t="array" ref="T5">_xlfn.IFS(E5=1,0,E5=2,0,E5=3,VLOOKUP(G5,U4数据库!C:P,10,0)*C5,E5=4,VLOOKUP(G5,U4数据库!C:P,10,0)*C5,E5=5,0,F5=6,0,E5=7,VLOOKUP(G5,U4数据库!C:P,10,0)*C5,E5=8,VLOOKUP(G5,U4数据库!C:P,10,0)*C5)</f>
        <v>#VALUE!</v>
      </c>
      <c r="U5" s="18" t="e">
        <f>VLOOKUP(G5,U4数据库!C:P,11,0)</f>
        <v>#VALUE!</v>
      </c>
      <c r="V5" s="18" t="e">
        <f>VLOOKUP(G5,U4数据库!C:P,12,0)</f>
        <v>#VALUE!</v>
      </c>
      <c r="W5" s="18"/>
      <c r="X5" s="18" t="e">
        <f>VLOOKUP(G5,U4数据库!C:P,13,0)</f>
        <v>#VALUE!</v>
      </c>
      <c r="Y5" s="18" t="e">
        <f t="shared" si="6"/>
        <v>#VALUE!</v>
      </c>
      <c r="Z5" s="19">
        <f t="shared" si="7"/>
        <v>0</v>
      </c>
      <c r="AA5" s="18" t="e">
        <f>VLOOKUP(G5,U4数据库!C:P,14,0)</f>
        <v>#VALUE!</v>
      </c>
      <c r="AB5" s="18" t="e">
        <f>VLOOKUP(H5,U4数据库!Q:R,2,0)</f>
        <v>#N/A</v>
      </c>
      <c r="AC5" s="18"/>
    </row>
    <row r="6" spans="1:29" x14ac:dyDescent="0.25">
      <c r="A6" s="22"/>
      <c r="B6" s="55"/>
      <c r="C6" s="3"/>
      <c r="D6" s="3"/>
      <c r="E6" s="18" t="e">
        <f t="shared" si="1"/>
        <v>#VALUE!</v>
      </c>
      <c r="F6" s="18" t="str">
        <f t="shared" si="2"/>
        <v/>
      </c>
      <c r="G6" s="18" t="e">
        <f t="shared" si="3"/>
        <v>#VALUE!</v>
      </c>
      <c r="H6" s="18" t="str">
        <f t="shared" si="4"/>
        <v/>
      </c>
      <c r="I6" s="18" t="e">
        <f t="shared" si="5"/>
        <v>#VALUE!</v>
      </c>
      <c r="J6" s="18" t="e">
        <f>VLOOKUP(G6,U4数据库!C:P,3,0)</f>
        <v>#VALUE!</v>
      </c>
      <c r="K6" s="18" t="e">
        <f>VLOOKUP(G6,U4数据库!C:P,4,0)</f>
        <v>#VALUE!</v>
      </c>
      <c r="L6" s="18" t="e">
        <f>VLOOKUP(G6,U4数据库!C:P,5,0)</f>
        <v>#VALUE!</v>
      </c>
      <c r="M6" s="18" t="e">
        <f>VLOOKUP(G6,U4数据库!C:P,2,0)</f>
        <v>#VALUE!</v>
      </c>
      <c r="N6" s="19" t="e" cm="1">
        <f t="array" ref="N6">_xlfn.IFS(E6=1,((I6+M6/2+50)/1000)*C6,E6=2,((I6+M6/2+150)/1000)*C6,E6=3,((I6+M6/2+L6+150)/1000)*C6,E6=4,((I6+M6/2+L6+100)/1000)*C6,E6=5,((I6+M6/2+50)/1000)*C6,E6=6,((I6+M6/2+150)/1000)*C6,E6=7,((I6+M6/2+L6+150)/1000)*C6,E6=8,((I6+M6/2+L6+100)/1000)*C6)</f>
        <v>#VALUE!</v>
      </c>
      <c r="O6" s="18" t="e">
        <f>VLOOKUP(G6,U4数据库!C:P,6,0)</f>
        <v>#VALUE!</v>
      </c>
      <c r="P6" s="18" t="e">
        <f>VLOOKUP(G6,U4数据库!C:P,7,0)</f>
        <v>#VALUE!</v>
      </c>
      <c r="Q6" s="18"/>
      <c r="R6" s="18" t="e">
        <f>VLOOKUP(G6,U4数据库!C:P,8,0)</f>
        <v>#VALUE!</v>
      </c>
      <c r="S6" s="18" t="e">
        <f>VLOOKUP(G6,U4数据库!C:P,9,0)</f>
        <v>#VALUE!</v>
      </c>
      <c r="T6" s="19" t="e" cm="1">
        <f t="array" ref="T6">_xlfn.IFS(E6=1,0,E6=2,0,E6=3,VLOOKUP(G6,U4数据库!C:P,10,0)*C6,E6=4,VLOOKUP(G6,U4数据库!C:P,10,0)*C6,E6=5,0,F6=6,0,E6=7,VLOOKUP(G6,U4数据库!C:P,10,0)*C6,E6=8,VLOOKUP(G6,U4数据库!C:P,10,0)*C6)</f>
        <v>#VALUE!</v>
      </c>
      <c r="U6" s="18" t="e">
        <f>VLOOKUP(G6,U4数据库!C:P,11,0)</f>
        <v>#VALUE!</v>
      </c>
      <c r="V6" s="18" t="e">
        <f>VLOOKUP(G6,U4数据库!C:P,12,0)</f>
        <v>#VALUE!</v>
      </c>
      <c r="W6" s="18"/>
      <c r="X6" s="18" t="e">
        <f>VLOOKUP(G6,U4数据库!C:P,13,0)</f>
        <v>#VALUE!</v>
      </c>
      <c r="Y6" s="18" t="e">
        <f t="shared" si="6"/>
        <v>#VALUE!</v>
      </c>
      <c r="Z6" s="19">
        <f t="shared" si="7"/>
        <v>0</v>
      </c>
      <c r="AA6" s="18" t="e">
        <f>VLOOKUP(G6,U4数据库!C:P,14,0)</f>
        <v>#VALUE!</v>
      </c>
      <c r="AB6" s="18" t="e">
        <f>VLOOKUP(H6,U4数据库!Q:R,2,0)</f>
        <v>#N/A</v>
      </c>
      <c r="AC6" s="18"/>
    </row>
    <row r="7" spans="1:29" x14ac:dyDescent="0.25">
      <c r="A7" s="22"/>
      <c r="B7" s="55"/>
      <c r="C7" s="3"/>
      <c r="D7" s="3"/>
      <c r="E7" s="18" t="e">
        <f t="shared" si="1"/>
        <v>#VALUE!</v>
      </c>
      <c r="F7" s="18" t="str">
        <f t="shared" si="2"/>
        <v/>
      </c>
      <c r="G7" s="18" t="e">
        <f t="shared" si="3"/>
        <v>#VALUE!</v>
      </c>
      <c r="H7" s="18" t="str">
        <f t="shared" si="4"/>
        <v/>
      </c>
      <c r="I7" s="18" t="e">
        <f t="shared" si="5"/>
        <v>#VALUE!</v>
      </c>
      <c r="J7" s="18" t="e">
        <f>VLOOKUP(G7,U4数据库!C:P,3,0)</f>
        <v>#VALUE!</v>
      </c>
      <c r="K7" s="18" t="e">
        <f>VLOOKUP(G7,U4数据库!C:P,4,0)</f>
        <v>#VALUE!</v>
      </c>
      <c r="L7" s="18" t="e">
        <f>VLOOKUP(G7,U4数据库!C:P,5,0)</f>
        <v>#VALUE!</v>
      </c>
      <c r="M7" s="18" t="e">
        <f>VLOOKUP(G7,U4数据库!C:P,2,0)</f>
        <v>#VALUE!</v>
      </c>
      <c r="N7" s="19" t="e" cm="1">
        <f t="array" ref="N7">_xlfn.IFS(E7=1,((I7+M7/2+50)/1000)*C7,E7=2,((I7+M7/2+150)/1000)*C7,E7=3,((I7+M7/2+L7+150)/1000)*C7,E7=4,((I7+M7/2+L7+100)/1000)*C7,E7=5,((I7+M7/2+50)/1000)*C7,E7=6,((I7+M7/2+150)/1000)*C7,E7=7,((I7+M7/2+L7+150)/1000)*C7,E7=8,((I7+M7/2+L7+100)/1000)*C7)</f>
        <v>#VALUE!</v>
      </c>
      <c r="O7" s="18" t="e">
        <f>VLOOKUP(G7,U4数据库!C:P,6,0)</f>
        <v>#VALUE!</v>
      </c>
      <c r="P7" s="18" t="e">
        <f>VLOOKUP(G7,U4数据库!C:P,7,0)</f>
        <v>#VALUE!</v>
      </c>
      <c r="Q7" s="18"/>
      <c r="R7" s="18" t="e">
        <f>VLOOKUP(G7,U4数据库!C:P,8,0)</f>
        <v>#VALUE!</v>
      </c>
      <c r="S7" s="18" t="e">
        <f>VLOOKUP(G7,U4数据库!C:P,9,0)</f>
        <v>#VALUE!</v>
      </c>
      <c r="T7" s="19" t="e" cm="1">
        <f t="array" ref="T7">_xlfn.IFS(E7=1,0,E7=2,0,E7=3,VLOOKUP(G7,U4数据库!C:P,10,0)*C7,E7=4,VLOOKUP(G7,U4数据库!C:P,10,0)*C7,E7=5,0,F7=6,0,E7=7,VLOOKUP(G7,U4数据库!C:P,10,0)*C7,E7=8,VLOOKUP(G7,U4数据库!C:P,10,0)*C7)</f>
        <v>#VALUE!</v>
      </c>
      <c r="U7" s="18" t="e">
        <f>VLOOKUP(G7,U4数据库!C:P,11,0)</f>
        <v>#VALUE!</v>
      </c>
      <c r="V7" s="18" t="e">
        <f>VLOOKUP(G7,U4数据库!C:P,12,0)</f>
        <v>#VALUE!</v>
      </c>
      <c r="W7" s="18"/>
      <c r="X7" s="18" t="e">
        <f>VLOOKUP(G7,U4数据库!C:P,13,0)</f>
        <v>#VALUE!</v>
      </c>
      <c r="Y7" s="18" t="e">
        <f t="shared" si="6"/>
        <v>#VALUE!</v>
      </c>
      <c r="Z7" s="19">
        <f t="shared" si="7"/>
        <v>0</v>
      </c>
      <c r="AA7" s="18" t="e">
        <f>VLOOKUP(G7,U4数据库!C:P,14,0)</f>
        <v>#VALUE!</v>
      </c>
      <c r="AB7" s="18" t="e">
        <f>VLOOKUP(H7,U4数据库!Q:R,2,0)</f>
        <v>#N/A</v>
      </c>
      <c r="AC7" s="18"/>
    </row>
    <row r="8" spans="1:29" x14ac:dyDescent="0.25">
      <c r="A8" s="22"/>
      <c r="B8" s="55"/>
      <c r="C8" s="3"/>
      <c r="D8" s="3"/>
      <c r="E8" s="18" t="e">
        <f t="shared" si="1"/>
        <v>#VALUE!</v>
      </c>
      <c r="F8" s="18" t="str">
        <f t="shared" si="2"/>
        <v/>
      </c>
      <c r="G8" s="18" t="e">
        <f t="shared" si="3"/>
        <v>#VALUE!</v>
      </c>
      <c r="H8" s="18" t="str">
        <f t="shared" si="4"/>
        <v/>
      </c>
      <c r="I8" s="18" t="e">
        <f t="shared" si="5"/>
        <v>#VALUE!</v>
      </c>
      <c r="J8" s="18" t="e">
        <f>VLOOKUP(G8,U4数据库!C:P,3,0)</f>
        <v>#VALUE!</v>
      </c>
      <c r="K8" s="18" t="e">
        <f>VLOOKUP(G8,U4数据库!C:P,4,0)</f>
        <v>#VALUE!</v>
      </c>
      <c r="L8" s="18" t="e">
        <f>VLOOKUP(G8,U4数据库!C:P,5,0)</f>
        <v>#VALUE!</v>
      </c>
      <c r="M8" s="18" t="e">
        <f>VLOOKUP(G8,U4数据库!C:P,2,0)</f>
        <v>#VALUE!</v>
      </c>
      <c r="N8" s="19" t="e" cm="1">
        <f t="array" ref="N8">_xlfn.IFS(E8=1,((I8+M8/2+50)/1000)*C8,E8=2,((I8+M8/2+150)/1000)*C8,E8=3,((I8+M8/2+L8+150)/1000)*C8,E8=4,((I8+M8/2+L8+100)/1000)*C8,E8=5,((I8+M8/2+50)/1000)*C8,E8=6,((I8+M8/2+150)/1000)*C8,E8=7,((I8+M8/2+L8+150)/1000)*C8,E8=8,((I8+M8/2+L8+100)/1000)*C8)</f>
        <v>#VALUE!</v>
      </c>
      <c r="O8" s="18" t="e">
        <f>VLOOKUP(G8,U4数据库!C:P,6,0)</f>
        <v>#VALUE!</v>
      </c>
      <c r="P8" s="18" t="e">
        <f>VLOOKUP(G8,U4数据库!C:P,7,0)</f>
        <v>#VALUE!</v>
      </c>
      <c r="Q8" s="18"/>
      <c r="R8" s="18" t="e">
        <f>VLOOKUP(G8,U4数据库!C:P,8,0)</f>
        <v>#VALUE!</v>
      </c>
      <c r="S8" s="18" t="e">
        <f>VLOOKUP(G8,U4数据库!C:P,9,0)</f>
        <v>#VALUE!</v>
      </c>
      <c r="T8" s="19" t="e" cm="1">
        <f t="array" ref="T8">_xlfn.IFS(E8=1,0,E8=2,0,E8=3,VLOOKUP(G8,U4数据库!C:P,10,0)*C8,E8=4,VLOOKUP(G8,U4数据库!C:P,10,0)*C8,E8=5,0,F8=6,0,E8=7,VLOOKUP(G8,U4数据库!C:P,10,0)*C8,E8=8,VLOOKUP(G8,U4数据库!C:P,10,0)*C8)</f>
        <v>#VALUE!</v>
      </c>
      <c r="U8" s="18" t="e">
        <f>VLOOKUP(G8,U4数据库!C:P,11,0)</f>
        <v>#VALUE!</v>
      </c>
      <c r="V8" s="18" t="e">
        <f>VLOOKUP(G8,U4数据库!C:P,12,0)</f>
        <v>#VALUE!</v>
      </c>
      <c r="W8" s="18"/>
      <c r="X8" s="18" t="e">
        <f>VLOOKUP(G8,U4数据库!C:P,13,0)</f>
        <v>#VALUE!</v>
      </c>
      <c r="Y8" s="18" t="e">
        <f t="shared" si="6"/>
        <v>#VALUE!</v>
      </c>
      <c r="Z8" s="19">
        <f t="shared" si="7"/>
        <v>0</v>
      </c>
      <c r="AA8" s="18" t="e">
        <f>VLOOKUP(G8,U4数据库!C:P,14,0)</f>
        <v>#VALUE!</v>
      </c>
      <c r="AB8" s="18" t="e">
        <f>VLOOKUP(H8,U4数据库!Q:R,2,0)</f>
        <v>#N/A</v>
      </c>
      <c r="AC8" s="18"/>
    </row>
    <row r="9" spans="1:29" x14ac:dyDescent="0.25">
      <c r="A9" s="22"/>
      <c r="B9" s="55"/>
      <c r="C9" s="3"/>
      <c r="D9" s="3"/>
      <c r="E9" s="18" t="e">
        <f t="shared" si="1"/>
        <v>#VALUE!</v>
      </c>
      <c r="F9" s="18" t="str">
        <f t="shared" si="2"/>
        <v/>
      </c>
      <c r="G9" s="18" t="e">
        <f t="shared" si="3"/>
        <v>#VALUE!</v>
      </c>
      <c r="H9" s="18" t="str">
        <f t="shared" si="4"/>
        <v/>
      </c>
      <c r="I9" s="18" t="e">
        <f t="shared" si="5"/>
        <v>#VALUE!</v>
      </c>
      <c r="J9" s="18" t="e">
        <f>VLOOKUP(G9,U4数据库!C:P,3,0)</f>
        <v>#VALUE!</v>
      </c>
      <c r="K9" s="18" t="e">
        <f>VLOOKUP(G9,U4数据库!C:P,4,0)</f>
        <v>#VALUE!</v>
      </c>
      <c r="L9" s="18" t="e">
        <f>VLOOKUP(G9,U4数据库!C:P,5,0)</f>
        <v>#VALUE!</v>
      </c>
      <c r="M9" s="18" t="e">
        <f>VLOOKUP(G9,U4数据库!C:P,2,0)</f>
        <v>#VALUE!</v>
      </c>
      <c r="N9" s="19" t="e" cm="1">
        <f t="array" ref="N9">_xlfn.IFS(E9=1,((I9+M9/2+50)/1000)*C9,E9=2,((I9+M9/2+150)/1000)*C9,E9=3,((I9+M9/2+L9+150)/1000)*C9,E9=4,((I9+M9/2+L9+100)/1000)*C9,E9=5,((I9+M9/2+50)/1000)*C9,E9=6,((I9+M9/2+150)/1000)*C9,E9=7,((I9+M9/2+L9+150)/1000)*C9,E9=8,((I9+M9/2+L9+100)/1000)*C9)</f>
        <v>#VALUE!</v>
      </c>
      <c r="O9" s="18" t="e">
        <f>VLOOKUP(G9,U4数据库!C:P,6,0)</f>
        <v>#VALUE!</v>
      </c>
      <c r="P9" s="18" t="e">
        <f>VLOOKUP(G9,U4数据库!C:P,7,0)</f>
        <v>#VALUE!</v>
      </c>
      <c r="Q9" s="18"/>
      <c r="R9" s="18" t="e">
        <f>VLOOKUP(G9,U4数据库!C:P,8,0)</f>
        <v>#VALUE!</v>
      </c>
      <c r="S9" s="18" t="e">
        <f>VLOOKUP(G9,U4数据库!C:P,9,0)</f>
        <v>#VALUE!</v>
      </c>
      <c r="T9" s="19" t="e" cm="1">
        <f t="array" ref="T9">_xlfn.IFS(E9=1,0,E9=2,0,E9=3,VLOOKUP(G9,U4数据库!C:P,10,0)*C9,E9=4,VLOOKUP(G9,U4数据库!C:P,10,0)*C9,E9=5,0,F9=6,0,E9=7,VLOOKUP(G9,U4数据库!C:P,10,0)*C9,E9=8,VLOOKUP(G9,U4数据库!C:P,10,0)*C9)</f>
        <v>#VALUE!</v>
      </c>
      <c r="U9" s="18" t="e">
        <f>VLOOKUP(G9,U4数据库!C:P,11,0)</f>
        <v>#VALUE!</v>
      </c>
      <c r="V9" s="18" t="e">
        <f>VLOOKUP(G9,U4数据库!C:P,12,0)</f>
        <v>#VALUE!</v>
      </c>
      <c r="W9" s="18"/>
      <c r="X9" s="18" t="e">
        <f>VLOOKUP(G9,U4数据库!C:P,13,0)</f>
        <v>#VALUE!</v>
      </c>
      <c r="Y9" s="18" t="e">
        <f t="shared" si="6"/>
        <v>#VALUE!</v>
      </c>
      <c r="Z9" s="19">
        <f t="shared" si="7"/>
        <v>0</v>
      </c>
      <c r="AA9" s="18" t="e">
        <f>VLOOKUP(G9,U4数据库!C:P,14,0)</f>
        <v>#VALUE!</v>
      </c>
      <c r="AB9" s="18" t="e">
        <f>VLOOKUP(H9,U4数据库!Q:R,2,0)</f>
        <v>#N/A</v>
      </c>
      <c r="AC9" s="18"/>
    </row>
    <row r="10" spans="1:29" x14ac:dyDescent="0.25">
      <c r="A10" s="22"/>
      <c r="B10" s="55"/>
      <c r="C10" s="3"/>
      <c r="D10" s="3"/>
      <c r="E10" s="18" t="e">
        <f t="shared" si="1"/>
        <v>#VALUE!</v>
      </c>
      <c r="F10" s="18" t="str">
        <f t="shared" si="2"/>
        <v/>
      </c>
      <c r="G10" s="18" t="e">
        <f t="shared" si="3"/>
        <v>#VALUE!</v>
      </c>
      <c r="H10" s="18" t="str">
        <f t="shared" si="4"/>
        <v/>
      </c>
      <c r="I10" s="18" t="e">
        <f t="shared" si="5"/>
        <v>#VALUE!</v>
      </c>
      <c r="J10" s="18" t="e">
        <f>VLOOKUP(G10,U4数据库!C:P,3,0)</f>
        <v>#VALUE!</v>
      </c>
      <c r="K10" s="18" t="e">
        <f>VLOOKUP(G10,U4数据库!C:P,4,0)</f>
        <v>#VALUE!</v>
      </c>
      <c r="L10" s="18" t="e">
        <f>VLOOKUP(G10,U4数据库!C:P,5,0)</f>
        <v>#VALUE!</v>
      </c>
      <c r="M10" s="18" t="e">
        <f>VLOOKUP(G10,U4数据库!C:P,2,0)</f>
        <v>#VALUE!</v>
      </c>
      <c r="N10" s="19" t="e" cm="1">
        <f t="array" ref="N10">_xlfn.IFS(E10=1,((I10+M10/2+50)/1000)*C10,E10=2,((I10+M10/2+150)/1000)*C10,E10=3,((I10+M10/2+L10+150)/1000)*C10,E10=4,((I10+M10/2+L10+100)/1000)*C10,E10=5,((I10+M10/2+50)/1000)*C10,E10=6,((I10+M10/2+150)/1000)*C10,E10=7,((I10+M10/2+L10+150)/1000)*C10,E10=8,((I10+M10/2+L10+100)/1000)*C10)</f>
        <v>#VALUE!</v>
      </c>
      <c r="O10" s="18" t="e">
        <f>VLOOKUP(G10,U4数据库!C:P,6,0)</f>
        <v>#VALUE!</v>
      </c>
      <c r="P10" s="18" t="e">
        <f>VLOOKUP(G10,U4数据库!C:P,7,0)</f>
        <v>#VALUE!</v>
      </c>
      <c r="Q10" s="18"/>
      <c r="R10" s="18" t="e">
        <f>VLOOKUP(G10,U4数据库!C:P,8,0)</f>
        <v>#VALUE!</v>
      </c>
      <c r="S10" s="18" t="e">
        <f>VLOOKUP(G10,U4数据库!C:P,9,0)</f>
        <v>#VALUE!</v>
      </c>
      <c r="T10" s="19" t="e" cm="1">
        <f t="array" ref="T10">_xlfn.IFS(E10=1,0,E10=2,0,E10=3,VLOOKUP(G10,U4数据库!C:P,10,0)*C10,E10=4,VLOOKUP(G10,U4数据库!C:P,10,0)*C10,E10=5,0,F10=6,0,E10=7,VLOOKUP(G10,U4数据库!C:P,10,0)*C10,E10=8,VLOOKUP(G10,U4数据库!C:P,10,0)*C10)</f>
        <v>#VALUE!</v>
      </c>
      <c r="U10" s="18" t="e">
        <f>VLOOKUP(G10,U4数据库!C:P,11,0)</f>
        <v>#VALUE!</v>
      </c>
      <c r="V10" s="18" t="e">
        <f>VLOOKUP(G10,U4数据库!C:P,12,0)</f>
        <v>#VALUE!</v>
      </c>
      <c r="W10" s="18"/>
      <c r="X10" s="18" t="e">
        <f>VLOOKUP(G10,U4数据库!C:P,13,0)</f>
        <v>#VALUE!</v>
      </c>
      <c r="Y10" s="18" t="e">
        <f t="shared" si="6"/>
        <v>#VALUE!</v>
      </c>
      <c r="Z10" s="19">
        <f t="shared" si="7"/>
        <v>0</v>
      </c>
      <c r="AA10" s="18" t="e">
        <f>VLOOKUP(G10,U4数据库!C:P,14,0)</f>
        <v>#VALUE!</v>
      </c>
      <c r="AB10" s="18" t="e">
        <f>VLOOKUP(H10,U4数据库!Q:R,2,0)</f>
        <v>#N/A</v>
      </c>
      <c r="AC10" s="18"/>
    </row>
    <row r="11" spans="1:29" x14ac:dyDescent="0.25">
      <c r="A11" s="22"/>
      <c r="B11" s="55"/>
      <c r="C11" s="3"/>
      <c r="D11" s="3"/>
      <c r="E11" s="18" t="e">
        <f t="shared" si="1"/>
        <v>#VALUE!</v>
      </c>
      <c r="F11" s="18" t="str">
        <f t="shared" si="2"/>
        <v/>
      </c>
      <c r="G11" s="18" t="e">
        <f t="shared" si="3"/>
        <v>#VALUE!</v>
      </c>
      <c r="H11" s="18" t="str">
        <f t="shared" si="4"/>
        <v/>
      </c>
      <c r="I11" s="18" t="e">
        <f t="shared" si="5"/>
        <v>#VALUE!</v>
      </c>
      <c r="J11" s="18" t="e">
        <f>VLOOKUP(G11,U4数据库!C:P,3,0)</f>
        <v>#VALUE!</v>
      </c>
      <c r="K11" s="18" t="e">
        <f>VLOOKUP(G11,U4数据库!C:P,4,0)</f>
        <v>#VALUE!</v>
      </c>
      <c r="L11" s="18" t="e">
        <f>VLOOKUP(G11,U4数据库!C:P,5,0)</f>
        <v>#VALUE!</v>
      </c>
      <c r="M11" s="18" t="e">
        <f>VLOOKUP(G11,U4数据库!C:P,2,0)</f>
        <v>#VALUE!</v>
      </c>
      <c r="N11" s="19" t="e" cm="1">
        <f t="array" ref="N11">_xlfn.IFS(E11=1,((I11+M11/2+50)/1000)*C11,E11=2,((I11+M11/2+150)/1000)*C11,E11=3,((I11+M11/2+L11+150)/1000)*C11,E11=4,((I11+M11/2+L11+100)/1000)*C11,E11=5,((I11+M11/2+50)/1000)*C11,E11=6,((I11+M11/2+150)/1000)*C11,E11=7,((I11+M11/2+L11+150)/1000)*C11,E11=8,((I11+M11/2+L11+100)/1000)*C11)</f>
        <v>#VALUE!</v>
      </c>
      <c r="O11" s="18" t="e">
        <f>VLOOKUP(G11,U4数据库!C:P,6,0)</f>
        <v>#VALUE!</v>
      </c>
      <c r="P11" s="18" t="e">
        <f>VLOOKUP(G11,U4数据库!C:P,7,0)</f>
        <v>#VALUE!</v>
      </c>
      <c r="Q11" s="18"/>
      <c r="R11" s="18" t="e">
        <f>VLOOKUP(G11,U4数据库!C:P,8,0)</f>
        <v>#VALUE!</v>
      </c>
      <c r="S11" s="18" t="e">
        <f>VLOOKUP(G11,U4数据库!C:P,9,0)</f>
        <v>#VALUE!</v>
      </c>
      <c r="T11" s="19" t="e" cm="1">
        <f t="array" ref="T11">_xlfn.IFS(E11=1,0,E11=2,0,E11=3,VLOOKUP(G11,U4数据库!C:P,10,0)*C11,E11=4,VLOOKUP(G11,U4数据库!C:P,10,0)*C11,E11=5,0,F11=6,0,E11=7,VLOOKUP(G11,U4数据库!C:P,10,0)*C11,E11=8,VLOOKUP(G11,U4数据库!C:P,10,0)*C11)</f>
        <v>#VALUE!</v>
      </c>
      <c r="U11" s="18" t="e">
        <f>VLOOKUP(G11,U4数据库!C:P,11,0)</f>
        <v>#VALUE!</v>
      </c>
      <c r="V11" s="18" t="e">
        <f>VLOOKUP(G11,U4数据库!C:P,12,0)</f>
        <v>#VALUE!</v>
      </c>
      <c r="W11" s="18"/>
      <c r="X11" s="18" t="e">
        <f>VLOOKUP(G11,U4数据库!C:P,13,0)</f>
        <v>#VALUE!</v>
      </c>
      <c r="Y11" s="18" t="e">
        <f t="shared" si="6"/>
        <v>#VALUE!</v>
      </c>
      <c r="Z11" s="19">
        <f t="shared" si="7"/>
        <v>0</v>
      </c>
      <c r="AA11" s="18" t="e">
        <f>VLOOKUP(G11,U4数据库!C:P,14,0)</f>
        <v>#VALUE!</v>
      </c>
      <c r="AB11" s="18" t="e">
        <f>VLOOKUP(H11,U4数据库!Q:R,2,0)</f>
        <v>#N/A</v>
      </c>
      <c r="AC11" s="18"/>
    </row>
    <row r="12" spans="1:29" x14ac:dyDescent="0.25">
      <c r="A12" s="22"/>
      <c r="B12" s="55"/>
      <c r="C12" s="3"/>
      <c r="D12" s="3"/>
      <c r="E12" s="18" t="e">
        <f t="shared" si="1"/>
        <v>#VALUE!</v>
      </c>
      <c r="F12" s="18" t="str">
        <f t="shared" si="2"/>
        <v/>
      </c>
      <c r="G12" s="18" t="e">
        <f t="shared" si="3"/>
        <v>#VALUE!</v>
      </c>
      <c r="H12" s="18" t="str">
        <f t="shared" si="4"/>
        <v/>
      </c>
      <c r="I12" s="18" t="e">
        <f t="shared" si="5"/>
        <v>#VALUE!</v>
      </c>
      <c r="J12" s="18" t="e">
        <f>VLOOKUP(G12,U4数据库!C:P,3,0)</f>
        <v>#VALUE!</v>
      </c>
      <c r="K12" s="18" t="e">
        <f>VLOOKUP(G12,U4数据库!C:P,4,0)</f>
        <v>#VALUE!</v>
      </c>
      <c r="L12" s="18" t="e">
        <f>VLOOKUP(G12,U4数据库!C:P,5,0)</f>
        <v>#VALUE!</v>
      </c>
      <c r="M12" s="18" t="e">
        <f>VLOOKUP(G12,U4数据库!C:P,2,0)</f>
        <v>#VALUE!</v>
      </c>
      <c r="N12" s="19" t="e" cm="1">
        <f t="array" ref="N12">_xlfn.IFS(E12=1,((I12+M12/2+50)/1000)*C12,E12=2,((I12+M12/2+150)/1000)*C12,E12=3,((I12+M12/2+L12+150)/1000)*C12,E12=4,((I12+M12/2+L12+100)/1000)*C12,E12=5,((I12+M12/2+50)/1000)*C12,E12=6,((I12+M12/2+150)/1000)*C12,E12=7,((I12+M12/2+L12+150)/1000)*C12,E12=8,((I12+M12/2+L12+100)/1000)*C12)</f>
        <v>#VALUE!</v>
      </c>
      <c r="O12" s="18" t="e">
        <f>VLOOKUP(G12,U4数据库!C:P,6,0)</f>
        <v>#VALUE!</v>
      </c>
      <c r="P12" s="18" t="e">
        <f>VLOOKUP(G12,U4数据库!C:P,7,0)</f>
        <v>#VALUE!</v>
      </c>
      <c r="Q12" s="18"/>
      <c r="R12" s="18" t="e">
        <f>VLOOKUP(G12,U4数据库!C:P,8,0)</f>
        <v>#VALUE!</v>
      </c>
      <c r="S12" s="18" t="e">
        <f>VLOOKUP(G12,U4数据库!C:P,9,0)</f>
        <v>#VALUE!</v>
      </c>
      <c r="T12" s="19" t="e" cm="1">
        <f t="array" ref="T12">_xlfn.IFS(E12=1,0,E12=2,0,E12=3,VLOOKUP(G12,U4数据库!C:P,10,0)*C12,E12=4,VLOOKUP(G12,U4数据库!C:P,10,0)*C12,E12=5,0,F12=6,0,E12=7,VLOOKUP(G12,U4数据库!C:P,10,0)*C12,E12=8,VLOOKUP(G12,U4数据库!C:P,10,0)*C12)</f>
        <v>#VALUE!</v>
      </c>
      <c r="U12" s="18" t="e">
        <f>VLOOKUP(G12,U4数据库!C:P,11,0)</f>
        <v>#VALUE!</v>
      </c>
      <c r="V12" s="18" t="e">
        <f>VLOOKUP(G12,U4数据库!C:P,12,0)</f>
        <v>#VALUE!</v>
      </c>
      <c r="W12" s="18"/>
      <c r="X12" s="18" t="e">
        <f>VLOOKUP(G12,U4数据库!C:P,13,0)</f>
        <v>#VALUE!</v>
      </c>
      <c r="Y12" s="18" t="e">
        <f t="shared" si="6"/>
        <v>#VALUE!</v>
      </c>
      <c r="Z12" s="19">
        <f t="shared" si="7"/>
        <v>0</v>
      </c>
      <c r="AA12" s="18" t="e">
        <f>VLOOKUP(G12,U4数据库!C:P,14,0)</f>
        <v>#VALUE!</v>
      </c>
      <c r="AB12" s="18" t="e">
        <f>VLOOKUP(H12,U4数据库!Q:R,2,0)</f>
        <v>#N/A</v>
      </c>
      <c r="AC12" s="18"/>
    </row>
    <row r="13" spans="1:29" x14ac:dyDescent="0.25">
      <c r="A13" s="22"/>
      <c r="B13" s="55"/>
      <c r="C13" s="3"/>
      <c r="D13" s="3"/>
      <c r="E13" s="18" t="e">
        <f t="shared" si="1"/>
        <v>#VALUE!</v>
      </c>
      <c r="F13" s="18" t="str">
        <f t="shared" si="2"/>
        <v/>
      </c>
      <c r="G13" s="18" t="e">
        <f t="shared" si="3"/>
        <v>#VALUE!</v>
      </c>
      <c r="H13" s="18" t="str">
        <f t="shared" si="4"/>
        <v/>
      </c>
      <c r="I13" s="18" t="e">
        <f t="shared" si="5"/>
        <v>#VALUE!</v>
      </c>
      <c r="J13" s="18" t="e">
        <f>VLOOKUP(G13,U4数据库!C:P,3,0)</f>
        <v>#VALUE!</v>
      </c>
      <c r="K13" s="18" t="e">
        <f>VLOOKUP(G13,U4数据库!C:P,4,0)</f>
        <v>#VALUE!</v>
      </c>
      <c r="L13" s="18" t="e">
        <f>VLOOKUP(G13,U4数据库!C:P,5,0)</f>
        <v>#VALUE!</v>
      </c>
      <c r="M13" s="18" t="e">
        <f>VLOOKUP(G13,U4数据库!C:P,2,0)</f>
        <v>#VALUE!</v>
      </c>
      <c r="N13" s="19" t="e" cm="1">
        <f t="array" ref="N13">_xlfn.IFS(E13=1,((I13+M13/2+50)/1000)*C13,E13=2,((I13+M13/2+150)/1000)*C13,E13=3,((I13+M13/2+L13+150)/1000)*C13,E13=4,((I13+M13/2+L13+100)/1000)*C13,E13=5,((I13+M13/2+50)/1000)*C13,E13=6,((I13+M13/2+150)/1000)*C13,E13=7,((I13+M13/2+L13+150)/1000)*C13,E13=8,((I13+M13/2+L13+100)/1000)*C13)</f>
        <v>#VALUE!</v>
      </c>
      <c r="O13" s="18" t="e">
        <f>VLOOKUP(G13,U4数据库!C:P,6,0)</f>
        <v>#VALUE!</v>
      </c>
      <c r="P13" s="18" t="e">
        <f>VLOOKUP(G13,U4数据库!C:P,7,0)</f>
        <v>#VALUE!</v>
      </c>
      <c r="Q13" s="18"/>
      <c r="R13" s="18" t="e">
        <f>VLOOKUP(G13,U4数据库!C:P,8,0)</f>
        <v>#VALUE!</v>
      </c>
      <c r="S13" s="18" t="e">
        <f>VLOOKUP(G13,U4数据库!C:P,9,0)</f>
        <v>#VALUE!</v>
      </c>
      <c r="T13" s="19" t="e" cm="1">
        <f t="array" ref="T13">_xlfn.IFS(E13=1,0,E13=2,0,E13=3,VLOOKUP(G13,U4数据库!C:P,10,0)*C13,E13=4,VLOOKUP(G13,U4数据库!C:P,10,0)*C13,E13=5,0,F13=6,0,E13=7,VLOOKUP(G13,U4数据库!C:P,10,0)*C13,E13=8,VLOOKUP(G13,U4数据库!C:P,10,0)*C13)</f>
        <v>#VALUE!</v>
      </c>
      <c r="U13" s="18" t="e">
        <f>VLOOKUP(G13,U4数据库!C:P,11,0)</f>
        <v>#VALUE!</v>
      </c>
      <c r="V13" s="18" t="e">
        <f>VLOOKUP(G13,U4数据库!C:P,12,0)</f>
        <v>#VALUE!</v>
      </c>
      <c r="W13" s="18"/>
      <c r="X13" s="18" t="e">
        <f>VLOOKUP(G13,U4数据库!C:P,13,0)</f>
        <v>#VALUE!</v>
      </c>
      <c r="Y13" s="18" t="e">
        <f t="shared" si="6"/>
        <v>#VALUE!</v>
      </c>
      <c r="Z13" s="19">
        <f t="shared" si="7"/>
        <v>0</v>
      </c>
      <c r="AA13" s="18" t="e">
        <f>VLOOKUP(G13,U4数据库!C:P,14,0)</f>
        <v>#VALUE!</v>
      </c>
      <c r="AB13" s="18" t="e">
        <f>VLOOKUP(H13,U4数据库!Q:R,2,0)</f>
        <v>#N/A</v>
      </c>
      <c r="AC13" s="18"/>
    </row>
    <row r="14" spans="1:29" x14ac:dyDescent="0.25">
      <c r="A14" s="22"/>
      <c r="B14" s="55"/>
      <c r="C14" s="3"/>
      <c r="D14" s="3"/>
      <c r="E14" s="18" t="e">
        <f t="shared" si="1"/>
        <v>#VALUE!</v>
      </c>
      <c r="F14" s="18" t="str">
        <f t="shared" si="2"/>
        <v/>
      </c>
      <c r="G14" s="18" t="e">
        <f t="shared" si="3"/>
        <v>#VALUE!</v>
      </c>
      <c r="H14" s="18" t="str">
        <f t="shared" si="4"/>
        <v/>
      </c>
      <c r="I14" s="18" t="e">
        <f t="shared" si="5"/>
        <v>#VALUE!</v>
      </c>
      <c r="J14" s="18" t="e">
        <f>VLOOKUP(G14,U4数据库!C:P,3,0)</f>
        <v>#VALUE!</v>
      </c>
      <c r="K14" s="18" t="e">
        <f>VLOOKUP(G14,U4数据库!C:P,4,0)</f>
        <v>#VALUE!</v>
      </c>
      <c r="L14" s="18" t="e">
        <f>VLOOKUP(G14,U4数据库!C:P,5,0)</f>
        <v>#VALUE!</v>
      </c>
      <c r="M14" s="18" t="e">
        <f>VLOOKUP(G14,U4数据库!C:P,2,0)</f>
        <v>#VALUE!</v>
      </c>
      <c r="N14" s="19" t="e" cm="1">
        <f t="array" ref="N14">_xlfn.IFS(E14=1,((I14+M14/2+50)/1000)*C14,E14=2,((I14+M14/2+150)/1000)*C14,E14=3,((I14+M14/2+L14+150)/1000)*C14,E14=4,((I14+M14/2+L14+100)/1000)*C14,E14=5,((I14+M14/2+50)/1000)*C14,E14=6,((I14+M14/2+150)/1000)*C14,E14=7,((I14+M14/2+L14+150)/1000)*C14,E14=8,((I14+M14/2+L14+100)/1000)*C14)</f>
        <v>#VALUE!</v>
      </c>
      <c r="O14" s="18" t="e">
        <f>VLOOKUP(G14,U4数据库!C:P,6,0)</f>
        <v>#VALUE!</v>
      </c>
      <c r="P14" s="18" t="e">
        <f>VLOOKUP(G14,U4数据库!C:P,7,0)</f>
        <v>#VALUE!</v>
      </c>
      <c r="Q14" s="18"/>
      <c r="R14" s="18" t="e">
        <f>VLOOKUP(G14,U4数据库!C:P,8,0)</f>
        <v>#VALUE!</v>
      </c>
      <c r="S14" s="18" t="e">
        <f>VLOOKUP(G14,U4数据库!C:P,9,0)</f>
        <v>#VALUE!</v>
      </c>
      <c r="T14" s="19" t="e" cm="1">
        <f t="array" ref="T14">_xlfn.IFS(E14=1,0,E14=2,0,E14=3,VLOOKUP(G14,U4数据库!C:P,10,0)*C14,E14=4,VLOOKUP(G14,U4数据库!C:P,10,0)*C14,E14=5,0,F14=6,0,E14=7,VLOOKUP(G14,U4数据库!C:P,10,0)*C14,E14=8,VLOOKUP(G14,U4数据库!C:P,10,0)*C14)</f>
        <v>#VALUE!</v>
      </c>
      <c r="U14" s="18" t="e">
        <f>VLOOKUP(G14,U4数据库!C:P,11,0)</f>
        <v>#VALUE!</v>
      </c>
      <c r="V14" s="18" t="e">
        <f>VLOOKUP(G14,U4数据库!C:P,12,0)</f>
        <v>#VALUE!</v>
      </c>
      <c r="W14" s="18"/>
      <c r="X14" s="18" t="e">
        <f>VLOOKUP(G14,U4数据库!C:P,13,0)</f>
        <v>#VALUE!</v>
      </c>
      <c r="Y14" s="18" t="e">
        <f t="shared" si="6"/>
        <v>#VALUE!</v>
      </c>
      <c r="Z14" s="19">
        <f t="shared" si="7"/>
        <v>0</v>
      </c>
      <c r="AA14" s="18" t="e">
        <f>VLOOKUP(G14,U4数据库!C:P,14,0)</f>
        <v>#VALUE!</v>
      </c>
      <c r="AB14" s="18" t="e">
        <f>VLOOKUP(H14,U4数据库!Q:R,2,0)</f>
        <v>#N/A</v>
      </c>
      <c r="AC14" s="18"/>
    </row>
    <row r="15" spans="1:29" x14ac:dyDescent="0.25">
      <c r="A15" s="22"/>
      <c r="B15" s="55"/>
      <c r="C15" s="3"/>
      <c r="D15" s="3"/>
      <c r="E15" s="18" t="e">
        <f t="shared" si="1"/>
        <v>#VALUE!</v>
      </c>
      <c r="F15" s="18" t="str">
        <f t="shared" si="2"/>
        <v/>
      </c>
      <c r="G15" s="18" t="e">
        <f t="shared" si="3"/>
        <v>#VALUE!</v>
      </c>
      <c r="H15" s="18" t="str">
        <f t="shared" si="4"/>
        <v/>
      </c>
      <c r="I15" s="18" t="e">
        <f t="shared" si="5"/>
        <v>#VALUE!</v>
      </c>
      <c r="J15" s="18" t="e">
        <f>VLOOKUP(G15,U4数据库!C:P,3,0)</f>
        <v>#VALUE!</v>
      </c>
      <c r="K15" s="18" t="e">
        <f>VLOOKUP(G15,U4数据库!C:P,4,0)</f>
        <v>#VALUE!</v>
      </c>
      <c r="L15" s="18" t="e">
        <f>VLOOKUP(G15,U4数据库!C:P,5,0)</f>
        <v>#VALUE!</v>
      </c>
      <c r="M15" s="18" t="e">
        <f>VLOOKUP(G15,U4数据库!C:P,2,0)</f>
        <v>#VALUE!</v>
      </c>
      <c r="N15" s="19" t="e" cm="1">
        <f t="array" ref="N15">_xlfn.IFS(E15=1,((I15+M15/2+50)/1000)*C15,E15=2,((I15+M15/2+150)/1000)*C15,E15=3,((I15+M15/2+L15+150)/1000)*C15,E15=4,((I15+M15/2+L15+100)/1000)*C15,E15=5,((I15+M15/2+50)/1000)*C15,E15=6,((I15+M15/2+150)/1000)*C15,E15=7,((I15+M15/2+L15+150)/1000)*C15,E15=8,((I15+M15/2+L15+100)/1000)*C15)</f>
        <v>#VALUE!</v>
      </c>
      <c r="O15" s="18" t="e">
        <f>VLOOKUP(G15,U4数据库!C:P,6,0)</f>
        <v>#VALUE!</v>
      </c>
      <c r="P15" s="18" t="e">
        <f>VLOOKUP(G15,U4数据库!C:P,7,0)</f>
        <v>#VALUE!</v>
      </c>
      <c r="Q15" s="18"/>
      <c r="R15" s="18" t="e">
        <f>VLOOKUP(G15,U4数据库!C:P,8,0)</f>
        <v>#VALUE!</v>
      </c>
      <c r="S15" s="18" t="e">
        <f>VLOOKUP(G15,U4数据库!C:P,9,0)</f>
        <v>#VALUE!</v>
      </c>
      <c r="T15" s="19" t="e" cm="1">
        <f t="array" ref="T15">_xlfn.IFS(E15=1,0,E15=2,0,E15=3,VLOOKUP(G15,U4数据库!C:P,10,0)*C15,E15=4,VLOOKUP(G15,U4数据库!C:P,10,0)*C15,E15=5,0,F15=6,0,E15=7,VLOOKUP(G15,U4数据库!C:P,10,0)*C15,E15=8,VLOOKUP(G15,U4数据库!C:P,10,0)*C15)</f>
        <v>#VALUE!</v>
      </c>
      <c r="U15" s="18" t="e">
        <f>VLOOKUP(G15,U4数据库!C:P,11,0)</f>
        <v>#VALUE!</v>
      </c>
      <c r="V15" s="18" t="e">
        <f>VLOOKUP(G15,U4数据库!C:P,12,0)</f>
        <v>#VALUE!</v>
      </c>
      <c r="W15" s="18"/>
      <c r="X15" s="18" t="e">
        <f>VLOOKUP(G15,U4数据库!C:P,13,0)</f>
        <v>#VALUE!</v>
      </c>
      <c r="Y15" s="18" t="e">
        <f t="shared" si="6"/>
        <v>#VALUE!</v>
      </c>
      <c r="Z15" s="19">
        <f t="shared" si="7"/>
        <v>0</v>
      </c>
      <c r="AA15" s="18" t="e">
        <f>VLOOKUP(G15,U4数据库!C:P,14,0)</f>
        <v>#VALUE!</v>
      </c>
      <c r="AB15" s="18" t="e">
        <f>VLOOKUP(H15,U4数据库!Q:R,2,0)</f>
        <v>#N/A</v>
      </c>
      <c r="AC15" s="18"/>
    </row>
    <row r="16" spans="1:29" x14ac:dyDescent="0.25">
      <c r="A16" s="22"/>
      <c r="B16" s="55"/>
      <c r="C16" s="3"/>
      <c r="D16" s="3"/>
      <c r="E16" s="18" t="e">
        <f t="shared" si="1"/>
        <v>#VALUE!</v>
      </c>
      <c r="F16" s="18" t="str">
        <f t="shared" si="2"/>
        <v/>
      </c>
      <c r="G16" s="18" t="e">
        <f t="shared" si="3"/>
        <v>#VALUE!</v>
      </c>
      <c r="H16" s="18" t="str">
        <f t="shared" si="4"/>
        <v/>
      </c>
      <c r="I16" s="18" t="e">
        <f t="shared" si="5"/>
        <v>#VALUE!</v>
      </c>
      <c r="J16" s="18" t="e">
        <f>VLOOKUP(G16,U4数据库!C:P,3,0)</f>
        <v>#VALUE!</v>
      </c>
      <c r="K16" s="18" t="e">
        <f>VLOOKUP(G16,U4数据库!C:P,4,0)</f>
        <v>#VALUE!</v>
      </c>
      <c r="L16" s="18" t="e">
        <f>VLOOKUP(G16,U4数据库!C:P,5,0)</f>
        <v>#VALUE!</v>
      </c>
      <c r="M16" s="18" t="e">
        <f>VLOOKUP(G16,U4数据库!C:P,2,0)</f>
        <v>#VALUE!</v>
      </c>
      <c r="N16" s="19" t="e" cm="1">
        <f t="array" ref="N16">_xlfn.IFS(E16=1,((I16+M16/2+50)/1000)*C16,E16=2,((I16+M16/2+150)/1000)*C16,E16=3,((I16+M16/2+L16+150)/1000)*C16,E16=4,((I16+M16/2+L16+100)/1000)*C16,E16=5,((I16+M16/2+50)/1000)*C16,E16=6,((I16+M16/2+150)/1000)*C16,E16=7,((I16+M16/2+L16+150)/1000)*C16,E16=8,((I16+M16/2+L16+100)/1000)*C16)</f>
        <v>#VALUE!</v>
      </c>
      <c r="O16" s="18" t="e">
        <f>VLOOKUP(G16,U4数据库!C:P,6,0)</f>
        <v>#VALUE!</v>
      </c>
      <c r="P16" s="18" t="e">
        <f>VLOOKUP(G16,U4数据库!C:P,7,0)</f>
        <v>#VALUE!</v>
      </c>
      <c r="Q16" s="18"/>
      <c r="R16" s="18" t="e">
        <f>VLOOKUP(G16,U4数据库!C:P,8,0)</f>
        <v>#VALUE!</v>
      </c>
      <c r="S16" s="18" t="e">
        <f>VLOOKUP(G16,U4数据库!C:P,9,0)</f>
        <v>#VALUE!</v>
      </c>
      <c r="T16" s="19" t="e" cm="1">
        <f t="array" ref="T16">_xlfn.IFS(E16=1,0,E16=2,0,E16=3,VLOOKUP(G16,U4数据库!C:P,10,0)*C16,E16=4,VLOOKUP(G16,U4数据库!C:P,10,0)*C16,E16=5,0,F16=6,0,E16=7,VLOOKUP(G16,U4数据库!C:P,10,0)*C16,E16=8,VLOOKUP(G16,U4数据库!C:P,10,0)*C16)</f>
        <v>#VALUE!</v>
      </c>
      <c r="U16" s="18" t="e">
        <f>VLOOKUP(G16,U4数据库!C:P,11,0)</f>
        <v>#VALUE!</v>
      </c>
      <c r="V16" s="18" t="e">
        <f>VLOOKUP(G16,U4数据库!C:P,12,0)</f>
        <v>#VALUE!</v>
      </c>
      <c r="W16" s="18"/>
      <c r="X16" s="18" t="e">
        <f>VLOOKUP(G16,U4数据库!C:P,13,0)</f>
        <v>#VALUE!</v>
      </c>
      <c r="Y16" s="18" t="e">
        <f t="shared" si="6"/>
        <v>#VALUE!</v>
      </c>
      <c r="Z16" s="19">
        <f t="shared" si="7"/>
        <v>0</v>
      </c>
      <c r="AA16" s="18" t="e">
        <f>VLOOKUP(G16,U4数据库!C:P,14,0)</f>
        <v>#VALUE!</v>
      </c>
      <c r="AB16" s="18" t="e">
        <f>VLOOKUP(H16,U4数据库!Q:R,2,0)</f>
        <v>#N/A</v>
      </c>
      <c r="AC16" s="18"/>
    </row>
    <row r="17" spans="1:29" x14ac:dyDescent="0.25">
      <c r="A17" s="22"/>
      <c r="B17" s="55"/>
      <c r="C17" s="3"/>
      <c r="D17" s="3"/>
      <c r="E17" s="18" t="e">
        <f t="shared" si="1"/>
        <v>#VALUE!</v>
      </c>
      <c r="F17" s="18" t="str">
        <f t="shared" si="2"/>
        <v/>
      </c>
      <c r="G17" s="18" t="e">
        <f t="shared" ref="G17:G80" si="8">VALUE(TRIM(MID(SUBSTITUTE($B17,"-",REPT(" ",99)),COLUMN(D17)*99-98,99)))</f>
        <v>#VALUE!</v>
      </c>
      <c r="H17" s="18" t="str">
        <f t="shared" ref="H17:H80" si="9">TRIM(MID(SUBSTITUTE($B17,"-",REPT(" ",99)),COLUMN(E17)*99-98,99))</f>
        <v/>
      </c>
      <c r="I17" s="18" t="e">
        <f t="shared" ref="I17:I80" si="10">VALUE(TRIM(MID(SUBSTITUTE($B17,"-",REPT(" ",99)),COLUMN(F17)*99-98,99)))</f>
        <v>#VALUE!</v>
      </c>
      <c r="J17" s="18" t="e">
        <f>VLOOKUP(G17,U4数据库!C:P,3,0)</f>
        <v>#VALUE!</v>
      </c>
      <c r="K17" s="18" t="e">
        <f>VLOOKUP(G17,U4数据库!C:P,4,0)</f>
        <v>#VALUE!</v>
      </c>
      <c r="L17" s="18" t="e">
        <f>VLOOKUP(G17,U4数据库!C:P,5,0)</f>
        <v>#VALUE!</v>
      </c>
      <c r="M17" s="18" t="e">
        <f>VLOOKUP(G17,U4数据库!C:P,2,0)</f>
        <v>#VALUE!</v>
      </c>
      <c r="N17" s="19" t="e" cm="1">
        <f t="array" ref="N17">_xlfn.IFS(E17=1,((I17+M17/2+50)/1000)*C17,E17=2,((I17+M17/2+150)/1000)*C17,E17=3,((I17+M17/2+L17+150)/1000)*C17,E17=4,((I17+M17/2+L17+100)/1000)*C17,E17=5,((I17+M17/2+50)/1000)*C17,E17=6,((I17+M17/2+150)/1000)*C17,E17=7,((I17+M17/2+L17+150)/1000)*C17,E17=8,((I17+M17/2+L17+100)/1000)*C17)</f>
        <v>#VALUE!</v>
      </c>
      <c r="O17" s="18" t="e">
        <f>VLOOKUP(G17,U4数据库!C:P,6,0)</f>
        <v>#VALUE!</v>
      </c>
      <c r="P17" s="18" t="e">
        <f>VLOOKUP(G17,U4数据库!C:P,7,0)</f>
        <v>#VALUE!</v>
      </c>
      <c r="Q17" s="18"/>
      <c r="R17" s="18" t="e">
        <f>VLOOKUP(G17,U4数据库!C:P,8,0)</f>
        <v>#VALUE!</v>
      </c>
      <c r="S17" s="18" t="e">
        <f>VLOOKUP(G17,U4数据库!C:P,9,0)</f>
        <v>#VALUE!</v>
      </c>
      <c r="T17" s="19" t="e" cm="1">
        <f t="array" ref="T17">_xlfn.IFS(E17=1,0,E17=2,0,E17=3,VLOOKUP(G17,U4数据库!C:P,10,0)*C17,E17=4,VLOOKUP(G17,U4数据库!C:P,10,0)*C17,E17=5,0,F17=6,0,E17=7,VLOOKUP(G17,U4数据库!C:P,10,0)*C17,E17=8,VLOOKUP(G17,U4数据库!C:P,10,0)*C17)</f>
        <v>#VALUE!</v>
      </c>
      <c r="U17" s="18" t="e">
        <f>VLOOKUP(G17,U4数据库!C:P,11,0)</f>
        <v>#VALUE!</v>
      </c>
      <c r="V17" s="18" t="e">
        <f>VLOOKUP(G17,U4数据库!C:P,12,0)</f>
        <v>#VALUE!</v>
      </c>
      <c r="W17" s="18"/>
      <c r="X17" s="18" t="e">
        <f>VLOOKUP(G17,U4数据库!C:P,13,0)</f>
        <v>#VALUE!</v>
      </c>
      <c r="Y17" s="18" t="e">
        <f t="shared" ref="Y17:Y80" si="11">"A1"&amp;"-"&amp;G17&amp;"-"&amp;H17</f>
        <v>#VALUE!</v>
      </c>
      <c r="Z17" s="19">
        <f t="shared" ref="Z17:Z80" si="12">C17</f>
        <v>0</v>
      </c>
      <c r="AA17" s="18" t="e">
        <f>VLOOKUP(G17,U4数据库!C:P,14,0)</f>
        <v>#VALUE!</v>
      </c>
      <c r="AB17" s="18" t="e">
        <f>VLOOKUP(H17,U4数据库!Q:R,2,0)</f>
        <v>#N/A</v>
      </c>
      <c r="AC17" s="18"/>
    </row>
    <row r="18" spans="1:29" x14ac:dyDescent="0.25">
      <c r="A18" s="22"/>
      <c r="B18" s="55"/>
      <c r="C18" s="3"/>
      <c r="D18" s="3"/>
      <c r="E18" s="18" t="e">
        <f t="shared" si="1"/>
        <v>#VALUE!</v>
      </c>
      <c r="F18" s="18" t="str">
        <f t="shared" si="2"/>
        <v/>
      </c>
      <c r="G18" s="18" t="e">
        <f t="shared" si="8"/>
        <v>#VALUE!</v>
      </c>
      <c r="H18" s="18" t="str">
        <f t="shared" si="9"/>
        <v/>
      </c>
      <c r="I18" s="18" t="e">
        <f t="shared" si="10"/>
        <v>#VALUE!</v>
      </c>
      <c r="J18" s="18" t="e">
        <f>VLOOKUP(G18,U4数据库!C:P,3,0)</f>
        <v>#VALUE!</v>
      </c>
      <c r="K18" s="18" t="e">
        <f>VLOOKUP(G18,U4数据库!C:P,4,0)</f>
        <v>#VALUE!</v>
      </c>
      <c r="L18" s="18" t="e">
        <f>VLOOKUP(G18,U4数据库!C:P,5,0)</f>
        <v>#VALUE!</v>
      </c>
      <c r="M18" s="18" t="e">
        <f>VLOOKUP(G18,U4数据库!C:P,2,0)</f>
        <v>#VALUE!</v>
      </c>
      <c r="N18" s="19" t="e" cm="1">
        <f t="array" ref="N18">_xlfn.IFS(E18=1,((I18+M18/2+50)/1000)*C18,E18=2,((I18+M18/2+150)/1000)*C18,E18=3,((I18+M18/2+L18+150)/1000)*C18,E18=4,((I18+M18/2+L18+100)/1000)*C18,E18=5,((I18+M18/2+50)/1000)*C18,E18=6,((I18+M18/2+150)/1000)*C18,E18=7,((I18+M18/2+L18+150)/1000)*C18,E18=8,((I18+M18/2+L18+100)/1000)*C18)</f>
        <v>#VALUE!</v>
      </c>
      <c r="O18" s="18" t="e">
        <f>VLOOKUP(G18,U4数据库!C:P,6,0)</f>
        <v>#VALUE!</v>
      </c>
      <c r="P18" s="18" t="e">
        <f>VLOOKUP(G18,U4数据库!C:P,7,0)</f>
        <v>#VALUE!</v>
      </c>
      <c r="Q18" s="18"/>
      <c r="R18" s="18" t="e">
        <f>VLOOKUP(G18,U4数据库!C:P,8,0)</f>
        <v>#VALUE!</v>
      </c>
      <c r="S18" s="18" t="e">
        <f>VLOOKUP(G18,U4数据库!C:P,9,0)</f>
        <v>#VALUE!</v>
      </c>
      <c r="T18" s="19" t="e" cm="1">
        <f t="array" ref="T18">_xlfn.IFS(E18=1,0,E18=2,0,E18=3,VLOOKUP(G18,U4数据库!C:P,10,0)*C18,E18=4,VLOOKUP(G18,U4数据库!C:P,10,0)*C18,E18=5,0,F18=6,0,E18=7,VLOOKUP(G18,U4数据库!C:P,10,0)*C18,E18=8,VLOOKUP(G18,U4数据库!C:P,10,0)*C18)</f>
        <v>#VALUE!</v>
      </c>
      <c r="U18" s="18" t="e">
        <f>VLOOKUP(G18,U4数据库!C:P,11,0)</f>
        <v>#VALUE!</v>
      </c>
      <c r="V18" s="18" t="e">
        <f>VLOOKUP(G18,U4数据库!C:P,12,0)</f>
        <v>#VALUE!</v>
      </c>
      <c r="W18" s="18"/>
      <c r="X18" s="18" t="e">
        <f>VLOOKUP(G18,U4数据库!C:P,13,0)</f>
        <v>#VALUE!</v>
      </c>
      <c r="Y18" s="18" t="e">
        <f t="shared" si="11"/>
        <v>#VALUE!</v>
      </c>
      <c r="Z18" s="19">
        <f t="shared" si="12"/>
        <v>0</v>
      </c>
      <c r="AA18" s="18" t="e">
        <f>VLOOKUP(G18,U4数据库!C:P,14,0)</f>
        <v>#VALUE!</v>
      </c>
      <c r="AB18" s="18" t="e">
        <f>VLOOKUP(H18,U4数据库!Q:R,2,0)</f>
        <v>#N/A</v>
      </c>
      <c r="AC18" s="18"/>
    </row>
    <row r="19" spans="1:29" x14ac:dyDescent="0.25">
      <c r="A19" s="22"/>
      <c r="B19" s="55"/>
      <c r="C19" s="3"/>
      <c r="D19" s="3"/>
      <c r="E19" s="18" t="e">
        <f t="shared" si="1"/>
        <v>#VALUE!</v>
      </c>
      <c r="F19" s="18" t="str">
        <f t="shared" si="2"/>
        <v/>
      </c>
      <c r="G19" s="18" t="e">
        <f t="shared" si="8"/>
        <v>#VALUE!</v>
      </c>
      <c r="H19" s="18" t="str">
        <f t="shared" si="9"/>
        <v/>
      </c>
      <c r="I19" s="18" t="e">
        <f t="shared" si="10"/>
        <v>#VALUE!</v>
      </c>
      <c r="J19" s="18" t="e">
        <f>VLOOKUP(G19,U4数据库!C:P,3,0)</f>
        <v>#VALUE!</v>
      </c>
      <c r="K19" s="18" t="e">
        <f>VLOOKUP(G19,U4数据库!C:P,4,0)</f>
        <v>#VALUE!</v>
      </c>
      <c r="L19" s="18" t="e">
        <f>VLOOKUP(G19,U4数据库!C:P,5,0)</f>
        <v>#VALUE!</v>
      </c>
      <c r="M19" s="18" t="e">
        <f>VLOOKUP(G19,U4数据库!C:P,2,0)</f>
        <v>#VALUE!</v>
      </c>
      <c r="N19" s="19" t="e" cm="1">
        <f t="array" ref="N19">_xlfn.IFS(E19=1,((I19+M19/2+50)/1000)*C19,E19=2,((I19+M19/2+150)/1000)*C19,E19=3,((I19+M19/2+L19+150)/1000)*C19,E19=4,((I19+M19/2+L19+100)/1000)*C19,E19=5,((I19+M19/2+50)/1000)*C19,E19=6,((I19+M19/2+150)/1000)*C19,E19=7,((I19+M19/2+L19+150)/1000)*C19,E19=8,((I19+M19/2+L19+100)/1000)*C19)</f>
        <v>#VALUE!</v>
      </c>
      <c r="O19" s="18" t="e">
        <f>VLOOKUP(G19,U4数据库!C:P,6,0)</f>
        <v>#VALUE!</v>
      </c>
      <c r="P19" s="18" t="e">
        <f>VLOOKUP(G19,U4数据库!C:P,7,0)</f>
        <v>#VALUE!</v>
      </c>
      <c r="Q19" s="18"/>
      <c r="R19" s="18" t="e">
        <f>VLOOKUP(G19,U4数据库!C:P,8,0)</f>
        <v>#VALUE!</v>
      </c>
      <c r="S19" s="18" t="e">
        <f>VLOOKUP(G19,U4数据库!C:P,9,0)</f>
        <v>#VALUE!</v>
      </c>
      <c r="T19" s="19" t="e" cm="1">
        <f t="array" ref="T19">_xlfn.IFS(E19=1,0,E19=2,0,E19=3,VLOOKUP(G19,U4数据库!C:P,10,0)*C19,E19=4,VLOOKUP(G19,U4数据库!C:P,10,0)*C19,E19=5,0,F19=6,0,E19=7,VLOOKUP(G19,U4数据库!C:P,10,0)*C19,E19=8,VLOOKUP(G19,U4数据库!C:P,10,0)*C19)</f>
        <v>#VALUE!</v>
      </c>
      <c r="U19" s="18" t="e">
        <f>VLOOKUP(G19,U4数据库!C:P,11,0)</f>
        <v>#VALUE!</v>
      </c>
      <c r="V19" s="18" t="e">
        <f>VLOOKUP(G19,U4数据库!C:P,12,0)</f>
        <v>#VALUE!</v>
      </c>
      <c r="W19" s="18"/>
      <c r="X19" s="18" t="e">
        <f>VLOOKUP(G19,U4数据库!C:P,13,0)</f>
        <v>#VALUE!</v>
      </c>
      <c r="Y19" s="18" t="e">
        <f t="shared" si="11"/>
        <v>#VALUE!</v>
      </c>
      <c r="Z19" s="19">
        <f t="shared" si="12"/>
        <v>0</v>
      </c>
      <c r="AA19" s="18" t="e">
        <f>VLOOKUP(G19,U4数据库!C:P,14,0)</f>
        <v>#VALUE!</v>
      </c>
      <c r="AB19" s="18" t="e">
        <f>VLOOKUP(H19,U4数据库!Q:R,2,0)</f>
        <v>#N/A</v>
      </c>
      <c r="AC19" s="18"/>
    </row>
    <row r="20" spans="1:29" x14ac:dyDescent="0.25">
      <c r="A20" s="22"/>
      <c r="B20" s="55"/>
      <c r="C20" s="3"/>
      <c r="D20" s="3"/>
      <c r="E20" s="18" t="e">
        <f t="shared" si="1"/>
        <v>#VALUE!</v>
      </c>
      <c r="F20" s="18" t="str">
        <f t="shared" si="2"/>
        <v/>
      </c>
      <c r="G20" s="18" t="e">
        <f t="shared" si="8"/>
        <v>#VALUE!</v>
      </c>
      <c r="H20" s="18" t="str">
        <f t="shared" si="9"/>
        <v/>
      </c>
      <c r="I20" s="18" t="e">
        <f t="shared" si="10"/>
        <v>#VALUE!</v>
      </c>
      <c r="J20" s="18" t="e">
        <f>VLOOKUP(G20,U4数据库!C:P,3,0)</f>
        <v>#VALUE!</v>
      </c>
      <c r="K20" s="18" t="e">
        <f>VLOOKUP(G20,U4数据库!C:P,4,0)</f>
        <v>#VALUE!</v>
      </c>
      <c r="L20" s="18" t="e">
        <f>VLOOKUP(G20,U4数据库!C:P,5,0)</f>
        <v>#VALUE!</v>
      </c>
      <c r="M20" s="18" t="e">
        <f>VLOOKUP(G20,U4数据库!C:P,2,0)</f>
        <v>#VALUE!</v>
      </c>
      <c r="N20" s="19" t="e" cm="1">
        <f t="array" ref="N20">_xlfn.IFS(E20=1,((I20+M20/2+50)/1000)*C20,E20=2,((I20+M20/2+150)/1000)*C20,E20=3,((I20+M20/2+L20+150)/1000)*C20,E20=4,((I20+M20/2+L20+100)/1000)*C20,E20=5,((I20+M20/2+50)/1000)*C20,E20=6,((I20+M20/2+150)/1000)*C20,E20=7,((I20+M20/2+L20+150)/1000)*C20,E20=8,((I20+M20/2+L20+100)/1000)*C20)</f>
        <v>#VALUE!</v>
      </c>
      <c r="O20" s="18" t="e">
        <f>VLOOKUP(G20,U4数据库!C:P,6,0)</f>
        <v>#VALUE!</v>
      </c>
      <c r="P20" s="18" t="e">
        <f>VLOOKUP(G20,U4数据库!C:P,7,0)</f>
        <v>#VALUE!</v>
      </c>
      <c r="Q20" s="18"/>
      <c r="R20" s="18" t="e">
        <f>VLOOKUP(G20,U4数据库!C:P,8,0)</f>
        <v>#VALUE!</v>
      </c>
      <c r="S20" s="18" t="e">
        <f>VLOOKUP(G20,U4数据库!C:P,9,0)</f>
        <v>#VALUE!</v>
      </c>
      <c r="T20" s="19" t="e" cm="1">
        <f t="array" ref="T20">_xlfn.IFS(E20=1,0,E20=2,0,E20=3,VLOOKUP(G20,U4数据库!C:P,10,0)*C20,E20=4,VLOOKUP(G20,U4数据库!C:P,10,0)*C20,E20=5,0,F20=6,0,E20=7,VLOOKUP(G20,U4数据库!C:P,10,0)*C20,E20=8,VLOOKUP(G20,U4数据库!C:P,10,0)*C20)</f>
        <v>#VALUE!</v>
      </c>
      <c r="U20" s="18" t="e">
        <f>VLOOKUP(G20,U4数据库!C:P,11,0)</f>
        <v>#VALUE!</v>
      </c>
      <c r="V20" s="18" t="e">
        <f>VLOOKUP(G20,U4数据库!C:P,12,0)</f>
        <v>#VALUE!</v>
      </c>
      <c r="W20" s="18"/>
      <c r="X20" s="18" t="e">
        <f>VLOOKUP(G20,U4数据库!C:P,13,0)</f>
        <v>#VALUE!</v>
      </c>
      <c r="Y20" s="18" t="e">
        <f t="shared" si="11"/>
        <v>#VALUE!</v>
      </c>
      <c r="Z20" s="19">
        <f t="shared" si="12"/>
        <v>0</v>
      </c>
      <c r="AA20" s="18" t="e">
        <f>VLOOKUP(G20,U4数据库!C:P,14,0)</f>
        <v>#VALUE!</v>
      </c>
      <c r="AB20" s="18" t="e">
        <f>VLOOKUP(H20,U4数据库!Q:R,2,0)</f>
        <v>#N/A</v>
      </c>
      <c r="AC20" s="18"/>
    </row>
    <row r="21" spans="1:29" x14ac:dyDescent="0.25">
      <c r="A21" s="22"/>
      <c r="B21" s="55"/>
      <c r="C21" s="3"/>
      <c r="D21" s="3"/>
      <c r="E21" s="18" t="e">
        <f t="shared" si="1"/>
        <v>#VALUE!</v>
      </c>
      <c r="F21" s="18" t="str">
        <f t="shared" si="2"/>
        <v/>
      </c>
      <c r="G21" s="18" t="e">
        <f t="shared" si="8"/>
        <v>#VALUE!</v>
      </c>
      <c r="H21" s="18" t="str">
        <f t="shared" si="9"/>
        <v/>
      </c>
      <c r="I21" s="18" t="e">
        <f t="shared" si="10"/>
        <v>#VALUE!</v>
      </c>
      <c r="J21" s="18" t="e">
        <f>VLOOKUP(G21,U4数据库!C:P,3,0)</f>
        <v>#VALUE!</v>
      </c>
      <c r="K21" s="18" t="e">
        <f>VLOOKUP(G21,U4数据库!C:P,4,0)</f>
        <v>#VALUE!</v>
      </c>
      <c r="L21" s="18" t="e">
        <f>VLOOKUP(G21,U4数据库!C:P,5,0)</f>
        <v>#VALUE!</v>
      </c>
      <c r="M21" s="18" t="e">
        <f>VLOOKUP(G21,U4数据库!C:P,2,0)</f>
        <v>#VALUE!</v>
      </c>
      <c r="N21" s="19" t="e" cm="1">
        <f t="array" ref="N21">_xlfn.IFS(E21=1,((I21+M21/2+50)/1000)*C21,E21=2,((I21+M21/2+150)/1000)*C21,E21=3,((I21+M21/2+L21+150)/1000)*C21,E21=4,((I21+M21/2+L21+100)/1000)*C21,E21=5,((I21+M21/2+50)/1000)*C21,E21=6,((I21+M21/2+150)/1000)*C21,E21=7,((I21+M21/2+L21+150)/1000)*C21,E21=8,((I21+M21/2+L21+100)/1000)*C21)</f>
        <v>#VALUE!</v>
      </c>
      <c r="O21" s="18" t="e">
        <f>VLOOKUP(G21,U4数据库!C:P,6,0)</f>
        <v>#VALUE!</v>
      </c>
      <c r="P21" s="18" t="e">
        <f>VLOOKUP(G21,U4数据库!C:P,7,0)</f>
        <v>#VALUE!</v>
      </c>
      <c r="Q21" s="18"/>
      <c r="R21" s="18" t="e">
        <f>VLOOKUP(G21,U4数据库!C:P,8,0)</f>
        <v>#VALUE!</v>
      </c>
      <c r="S21" s="18" t="e">
        <f>VLOOKUP(G21,U4数据库!C:P,9,0)</f>
        <v>#VALUE!</v>
      </c>
      <c r="T21" s="19" t="e" cm="1">
        <f t="array" ref="T21">_xlfn.IFS(E21=1,0,E21=2,0,E21=3,VLOOKUP(G21,U4数据库!C:P,10,0)*C21,E21=4,VLOOKUP(G21,U4数据库!C:P,10,0)*C21,E21=5,0,F21=6,0,E21=7,VLOOKUP(G21,U4数据库!C:P,10,0)*C21,E21=8,VLOOKUP(G21,U4数据库!C:P,10,0)*C21)</f>
        <v>#VALUE!</v>
      </c>
      <c r="U21" s="18" t="e">
        <f>VLOOKUP(G21,U4数据库!C:P,11,0)</f>
        <v>#VALUE!</v>
      </c>
      <c r="V21" s="18" t="e">
        <f>VLOOKUP(G21,U4数据库!C:P,12,0)</f>
        <v>#VALUE!</v>
      </c>
      <c r="W21" s="18"/>
      <c r="X21" s="18" t="e">
        <f>VLOOKUP(G21,U4数据库!C:P,13,0)</f>
        <v>#VALUE!</v>
      </c>
      <c r="Y21" s="18" t="e">
        <f t="shared" si="11"/>
        <v>#VALUE!</v>
      </c>
      <c r="Z21" s="19">
        <f t="shared" si="12"/>
        <v>0</v>
      </c>
      <c r="AA21" s="18" t="e">
        <f>VLOOKUP(G21,U4数据库!C:P,14,0)</f>
        <v>#VALUE!</v>
      </c>
      <c r="AB21" s="18" t="e">
        <f>VLOOKUP(H21,U4数据库!Q:R,2,0)</f>
        <v>#N/A</v>
      </c>
      <c r="AC21" s="18"/>
    </row>
    <row r="22" spans="1:29" x14ac:dyDescent="0.25">
      <c r="A22" s="22"/>
      <c r="B22" s="55"/>
      <c r="C22" s="3"/>
      <c r="D22" s="3"/>
      <c r="E22" s="18" t="e">
        <f t="shared" si="1"/>
        <v>#VALUE!</v>
      </c>
      <c r="F22" s="18" t="str">
        <f t="shared" si="2"/>
        <v/>
      </c>
      <c r="G22" s="18" t="e">
        <f t="shared" si="8"/>
        <v>#VALUE!</v>
      </c>
      <c r="H22" s="18" t="str">
        <f t="shared" si="9"/>
        <v/>
      </c>
      <c r="I22" s="18" t="e">
        <f t="shared" si="10"/>
        <v>#VALUE!</v>
      </c>
      <c r="J22" s="18" t="e">
        <f>VLOOKUP(G22,U4数据库!C:P,3,0)</f>
        <v>#VALUE!</v>
      </c>
      <c r="K22" s="18" t="e">
        <f>VLOOKUP(G22,U4数据库!C:P,4,0)</f>
        <v>#VALUE!</v>
      </c>
      <c r="L22" s="18" t="e">
        <f>VLOOKUP(G22,U4数据库!C:P,5,0)</f>
        <v>#VALUE!</v>
      </c>
      <c r="M22" s="18" t="e">
        <f>VLOOKUP(G22,U4数据库!C:P,2,0)</f>
        <v>#VALUE!</v>
      </c>
      <c r="N22" s="19" t="e" cm="1">
        <f t="array" ref="N22">_xlfn.IFS(E22=1,((I22+M22/2+50)/1000)*C22,E22=2,((I22+M22/2+150)/1000)*C22,E22=3,((I22+M22/2+L22+150)/1000)*C22,E22=4,((I22+M22/2+L22+100)/1000)*C22,E22=5,((I22+M22/2+50)/1000)*C22,E22=6,((I22+M22/2+150)/1000)*C22,E22=7,((I22+M22/2+L22+150)/1000)*C22,E22=8,((I22+M22/2+L22+100)/1000)*C22)</f>
        <v>#VALUE!</v>
      </c>
      <c r="O22" s="18" t="e">
        <f>VLOOKUP(G22,U4数据库!C:P,6,0)</f>
        <v>#VALUE!</v>
      </c>
      <c r="P22" s="18" t="e">
        <f>VLOOKUP(G22,U4数据库!C:P,7,0)</f>
        <v>#VALUE!</v>
      </c>
      <c r="Q22" s="18"/>
      <c r="R22" s="18" t="e">
        <f>VLOOKUP(G22,U4数据库!C:P,8,0)</f>
        <v>#VALUE!</v>
      </c>
      <c r="S22" s="18" t="e">
        <f>VLOOKUP(G22,U4数据库!C:P,9,0)</f>
        <v>#VALUE!</v>
      </c>
      <c r="T22" s="19" t="e" cm="1">
        <f t="array" ref="T22">_xlfn.IFS(E22=1,0,E22=2,0,E22=3,VLOOKUP(G22,U4数据库!C:P,10,0)*C22,E22=4,VLOOKUP(G22,U4数据库!C:P,10,0)*C22,E22=5,0,F22=6,0,E22=7,VLOOKUP(G22,U4数据库!C:P,10,0)*C22,E22=8,VLOOKUP(G22,U4数据库!C:P,10,0)*C22)</f>
        <v>#VALUE!</v>
      </c>
      <c r="U22" s="18" t="e">
        <f>VLOOKUP(G22,U4数据库!C:P,11,0)</f>
        <v>#VALUE!</v>
      </c>
      <c r="V22" s="18" t="e">
        <f>VLOOKUP(G22,U4数据库!C:P,12,0)</f>
        <v>#VALUE!</v>
      </c>
      <c r="W22" s="18"/>
      <c r="X22" s="18" t="e">
        <f>VLOOKUP(G22,U4数据库!C:P,13,0)</f>
        <v>#VALUE!</v>
      </c>
      <c r="Y22" s="18" t="e">
        <f t="shared" si="11"/>
        <v>#VALUE!</v>
      </c>
      <c r="Z22" s="19">
        <f t="shared" si="12"/>
        <v>0</v>
      </c>
      <c r="AA22" s="18" t="e">
        <f>VLOOKUP(G22,U4数据库!C:P,14,0)</f>
        <v>#VALUE!</v>
      </c>
      <c r="AB22" s="18" t="e">
        <f>VLOOKUP(H22,U4数据库!Q:R,2,0)</f>
        <v>#N/A</v>
      </c>
      <c r="AC22" s="18"/>
    </row>
    <row r="23" spans="1:29" x14ac:dyDescent="0.25">
      <c r="A23" s="22"/>
      <c r="B23" s="55"/>
      <c r="C23" s="3"/>
      <c r="D23" s="3"/>
      <c r="E23" s="18" t="e">
        <f t="shared" si="1"/>
        <v>#VALUE!</v>
      </c>
      <c r="F23" s="18" t="str">
        <f t="shared" si="2"/>
        <v/>
      </c>
      <c r="G23" s="18" t="e">
        <f t="shared" si="8"/>
        <v>#VALUE!</v>
      </c>
      <c r="H23" s="18" t="str">
        <f t="shared" si="9"/>
        <v/>
      </c>
      <c r="I23" s="18" t="e">
        <f t="shared" si="10"/>
        <v>#VALUE!</v>
      </c>
      <c r="J23" s="18" t="e">
        <f>VLOOKUP(G23,U4数据库!C:P,3,0)</f>
        <v>#VALUE!</v>
      </c>
      <c r="K23" s="18" t="e">
        <f>VLOOKUP(G23,U4数据库!C:P,4,0)</f>
        <v>#VALUE!</v>
      </c>
      <c r="L23" s="18" t="e">
        <f>VLOOKUP(G23,U4数据库!C:P,5,0)</f>
        <v>#VALUE!</v>
      </c>
      <c r="M23" s="18" t="e">
        <f>VLOOKUP(G23,U4数据库!C:P,2,0)</f>
        <v>#VALUE!</v>
      </c>
      <c r="N23" s="19" t="e" cm="1">
        <f t="array" ref="N23">_xlfn.IFS(E23=1,((I23+M23/2+50)/1000)*C23,E23=2,((I23+M23/2+150)/1000)*C23,E23=3,((I23+M23/2+L23+150)/1000)*C23,E23=4,((I23+M23/2+L23+100)/1000)*C23,E23=5,((I23+M23/2+50)/1000)*C23,E23=6,((I23+M23/2+150)/1000)*C23,E23=7,((I23+M23/2+L23+150)/1000)*C23,E23=8,((I23+M23/2+L23+100)/1000)*C23)</f>
        <v>#VALUE!</v>
      </c>
      <c r="O23" s="18" t="e">
        <f>VLOOKUP(G23,U4数据库!C:P,6,0)</f>
        <v>#VALUE!</v>
      </c>
      <c r="P23" s="18" t="e">
        <f>VLOOKUP(G23,U4数据库!C:P,7,0)</f>
        <v>#VALUE!</v>
      </c>
      <c r="Q23" s="18"/>
      <c r="R23" s="18" t="e">
        <f>VLOOKUP(G23,U4数据库!C:P,8,0)</f>
        <v>#VALUE!</v>
      </c>
      <c r="S23" s="18" t="e">
        <f>VLOOKUP(G23,U4数据库!C:P,9,0)</f>
        <v>#VALUE!</v>
      </c>
      <c r="T23" s="19" t="e" cm="1">
        <f t="array" ref="T23">_xlfn.IFS(E23=1,0,E23=2,0,E23=3,VLOOKUP(G23,U4数据库!C:P,10,0)*C23,E23=4,VLOOKUP(G23,U4数据库!C:P,10,0)*C23,E23=5,0,F23=6,0,E23=7,VLOOKUP(G23,U4数据库!C:P,10,0)*C23,E23=8,VLOOKUP(G23,U4数据库!C:P,10,0)*C23)</f>
        <v>#VALUE!</v>
      </c>
      <c r="U23" s="18" t="e">
        <f>VLOOKUP(G23,U4数据库!C:P,11,0)</f>
        <v>#VALUE!</v>
      </c>
      <c r="V23" s="18" t="e">
        <f>VLOOKUP(G23,U4数据库!C:P,12,0)</f>
        <v>#VALUE!</v>
      </c>
      <c r="W23" s="18"/>
      <c r="X23" s="18" t="e">
        <f>VLOOKUP(G23,U4数据库!C:P,13,0)</f>
        <v>#VALUE!</v>
      </c>
      <c r="Y23" s="18" t="e">
        <f t="shared" si="11"/>
        <v>#VALUE!</v>
      </c>
      <c r="Z23" s="19">
        <f t="shared" si="12"/>
        <v>0</v>
      </c>
      <c r="AA23" s="18" t="e">
        <f>VLOOKUP(G23,U4数据库!C:P,14,0)</f>
        <v>#VALUE!</v>
      </c>
      <c r="AB23" s="18" t="e">
        <f>VLOOKUP(H23,U4数据库!Q:R,2,0)</f>
        <v>#N/A</v>
      </c>
      <c r="AC23" s="18"/>
    </row>
    <row r="24" spans="1:29" x14ac:dyDescent="0.25">
      <c r="A24" s="22"/>
      <c r="B24" s="55"/>
      <c r="C24" s="3"/>
      <c r="D24" s="3"/>
      <c r="E24" s="18" t="e">
        <f t="shared" si="1"/>
        <v>#VALUE!</v>
      </c>
      <c r="F24" s="18" t="str">
        <f t="shared" si="2"/>
        <v/>
      </c>
      <c r="G24" s="18" t="e">
        <f t="shared" si="8"/>
        <v>#VALUE!</v>
      </c>
      <c r="H24" s="18" t="str">
        <f t="shared" si="9"/>
        <v/>
      </c>
      <c r="I24" s="18" t="e">
        <f t="shared" si="10"/>
        <v>#VALUE!</v>
      </c>
      <c r="J24" s="18" t="e">
        <f>VLOOKUP(G24,U4数据库!C:P,3,0)</f>
        <v>#VALUE!</v>
      </c>
      <c r="K24" s="18" t="e">
        <f>VLOOKUP(G24,U4数据库!C:P,4,0)</f>
        <v>#VALUE!</v>
      </c>
      <c r="L24" s="18" t="e">
        <f>VLOOKUP(G24,U4数据库!C:P,5,0)</f>
        <v>#VALUE!</v>
      </c>
      <c r="M24" s="18" t="e">
        <f>VLOOKUP(G24,U4数据库!C:P,2,0)</f>
        <v>#VALUE!</v>
      </c>
      <c r="N24" s="19" t="e" cm="1">
        <f t="array" ref="N24">_xlfn.IFS(E24=1,((I24+M24/2+50)/1000)*C24,E24=2,((I24+M24/2+150)/1000)*C24,E24=3,((I24+M24/2+L24+150)/1000)*C24,E24=4,((I24+M24/2+L24+100)/1000)*C24,E24=5,((I24+M24/2+50)/1000)*C24,E24=6,((I24+M24/2+150)/1000)*C24,E24=7,((I24+M24/2+L24+150)/1000)*C24,E24=8,((I24+M24/2+L24+100)/1000)*C24)</f>
        <v>#VALUE!</v>
      </c>
      <c r="O24" s="18" t="e">
        <f>VLOOKUP(G24,U4数据库!C:P,6,0)</f>
        <v>#VALUE!</v>
      </c>
      <c r="P24" s="18" t="e">
        <f>VLOOKUP(G24,U4数据库!C:P,7,0)</f>
        <v>#VALUE!</v>
      </c>
      <c r="Q24" s="18"/>
      <c r="R24" s="18" t="e">
        <f>VLOOKUP(G24,U4数据库!C:P,8,0)</f>
        <v>#VALUE!</v>
      </c>
      <c r="S24" s="18" t="e">
        <f>VLOOKUP(G24,U4数据库!C:P,9,0)</f>
        <v>#VALUE!</v>
      </c>
      <c r="T24" s="19" t="e" cm="1">
        <f t="array" ref="T24">_xlfn.IFS(E24=1,0,E24=2,0,E24=3,VLOOKUP(G24,U4数据库!C:P,10,0)*C24,E24=4,VLOOKUP(G24,U4数据库!C:P,10,0)*C24,E24=5,0,F24=6,0,E24=7,VLOOKUP(G24,U4数据库!C:P,10,0)*C24,E24=8,VLOOKUP(G24,U4数据库!C:P,10,0)*C24)</f>
        <v>#VALUE!</v>
      </c>
      <c r="U24" s="18" t="e">
        <f>VLOOKUP(G24,U4数据库!C:P,11,0)</f>
        <v>#VALUE!</v>
      </c>
      <c r="V24" s="18" t="e">
        <f>VLOOKUP(G24,U4数据库!C:P,12,0)</f>
        <v>#VALUE!</v>
      </c>
      <c r="W24" s="18"/>
      <c r="X24" s="18" t="e">
        <f>VLOOKUP(G24,U4数据库!C:P,13,0)</f>
        <v>#VALUE!</v>
      </c>
      <c r="Y24" s="18" t="e">
        <f t="shared" si="11"/>
        <v>#VALUE!</v>
      </c>
      <c r="Z24" s="19">
        <f t="shared" si="12"/>
        <v>0</v>
      </c>
      <c r="AA24" s="18" t="e">
        <f>VLOOKUP(G24,U4数据库!C:P,14,0)</f>
        <v>#VALUE!</v>
      </c>
      <c r="AB24" s="18" t="e">
        <f>VLOOKUP(H24,U4数据库!Q:R,2,0)</f>
        <v>#N/A</v>
      </c>
      <c r="AC24" s="18"/>
    </row>
    <row r="25" spans="1:29" x14ac:dyDescent="0.25">
      <c r="A25" s="22"/>
      <c r="B25" s="55"/>
      <c r="C25" s="3"/>
      <c r="D25" s="3"/>
      <c r="E25" s="18" t="e">
        <f t="shared" si="1"/>
        <v>#VALUE!</v>
      </c>
      <c r="F25" s="18" t="str">
        <f t="shared" si="2"/>
        <v/>
      </c>
      <c r="G25" s="18" t="e">
        <f t="shared" si="8"/>
        <v>#VALUE!</v>
      </c>
      <c r="H25" s="18" t="str">
        <f t="shared" si="9"/>
        <v/>
      </c>
      <c r="I25" s="18" t="e">
        <f t="shared" si="10"/>
        <v>#VALUE!</v>
      </c>
      <c r="J25" s="18" t="e">
        <f>VLOOKUP(G25,U4数据库!C:P,3,0)</f>
        <v>#VALUE!</v>
      </c>
      <c r="K25" s="18" t="e">
        <f>VLOOKUP(G25,U4数据库!C:P,4,0)</f>
        <v>#VALUE!</v>
      </c>
      <c r="L25" s="18" t="e">
        <f>VLOOKUP(G25,U4数据库!C:P,5,0)</f>
        <v>#VALUE!</v>
      </c>
      <c r="M25" s="18" t="e">
        <f>VLOOKUP(G25,U4数据库!C:P,2,0)</f>
        <v>#VALUE!</v>
      </c>
      <c r="N25" s="19" t="e" cm="1">
        <f t="array" ref="N25">_xlfn.IFS(E25=1,((I25+M25/2+50)/1000)*C25,E25=2,((I25+M25/2+150)/1000)*C25,E25=3,((I25+M25/2+L25+150)/1000)*C25,E25=4,((I25+M25/2+L25+100)/1000)*C25,E25=5,((I25+M25/2+50)/1000)*C25,E25=6,((I25+M25/2+150)/1000)*C25,E25=7,((I25+M25/2+L25+150)/1000)*C25,E25=8,((I25+M25/2+L25+100)/1000)*C25)</f>
        <v>#VALUE!</v>
      </c>
      <c r="O25" s="18" t="e">
        <f>VLOOKUP(G25,U4数据库!C:P,6,0)</f>
        <v>#VALUE!</v>
      </c>
      <c r="P25" s="18" t="e">
        <f>VLOOKUP(G25,U4数据库!C:P,7,0)</f>
        <v>#VALUE!</v>
      </c>
      <c r="Q25" s="18"/>
      <c r="R25" s="18" t="e">
        <f>VLOOKUP(G25,U4数据库!C:P,8,0)</f>
        <v>#VALUE!</v>
      </c>
      <c r="S25" s="18" t="e">
        <f>VLOOKUP(G25,U4数据库!C:P,9,0)</f>
        <v>#VALUE!</v>
      </c>
      <c r="T25" s="19" t="e" cm="1">
        <f t="array" ref="T25">_xlfn.IFS(E25=1,0,E25=2,0,E25=3,VLOOKUP(G25,U4数据库!C:P,10,0)*C25,E25=4,VLOOKUP(G25,U4数据库!C:P,10,0)*C25,E25=5,0,F25=6,0,E25=7,VLOOKUP(G25,U4数据库!C:P,10,0)*C25,E25=8,VLOOKUP(G25,U4数据库!C:P,10,0)*C25)</f>
        <v>#VALUE!</v>
      </c>
      <c r="U25" s="18" t="e">
        <f>VLOOKUP(G25,U4数据库!C:P,11,0)</f>
        <v>#VALUE!</v>
      </c>
      <c r="V25" s="18" t="e">
        <f>VLOOKUP(G25,U4数据库!C:P,12,0)</f>
        <v>#VALUE!</v>
      </c>
      <c r="W25" s="18"/>
      <c r="X25" s="18" t="e">
        <f>VLOOKUP(G25,U4数据库!C:P,13,0)</f>
        <v>#VALUE!</v>
      </c>
      <c r="Y25" s="18" t="e">
        <f t="shared" si="11"/>
        <v>#VALUE!</v>
      </c>
      <c r="Z25" s="19">
        <f t="shared" si="12"/>
        <v>0</v>
      </c>
      <c r="AA25" s="18" t="e">
        <f>VLOOKUP(G25,U4数据库!C:P,14,0)</f>
        <v>#VALUE!</v>
      </c>
      <c r="AB25" s="18" t="e">
        <f>VLOOKUP(H25,U4数据库!Q:R,2,0)</f>
        <v>#N/A</v>
      </c>
      <c r="AC25" s="18"/>
    </row>
    <row r="26" spans="1:29" x14ac:dyDescent="0.25">
      <c r="A26" s="22"/>
      <c r="B26" s="55"/>
      <c r="C26" s="3"/>
      <c r="D26" s="3"/>
      <c r="E26" s="18" t="e">
        <f t="shared" si="1"/>
        <v>#VALUE!</v>
      </c>
      <c r="F26" s="18" t="str">
        <f t="shared" si="2"/>
        <v/>
      </c>
      <c r="G26" s="18" t="e">
        <f t="shared" si="8"/>
        <v>#VALUE!</v>
      </c>
      <c r="H26" s="18" t="str">
        <f t="shared" si="9"/>
        <v/>
      </c>
      <c r="I26" s="18" t="e">
        <f t="shared" si="10"/>
        <v>#VALUE!</v>
      </c>
      <c r="J26" s="18" t="e">
        <f>VLOOKUP(G26,U4数据库!C:P,3,0)</f>
        <v>#VALUE!</v>
      </c>
      <c r="K26" s="18" t="e">
        <f>VLOOKUP(G26,U4数据库!C:P,4,0)</f>
        <v>#VALUE!</v>
      </c>
      <c r="L26" s="18" t="e">
        <f>VLOOKUP(G26,U4数据库!C:P,5,0)</f>
        <v>#VALUE!</v>
      </c>
      <c r="M26" s="18" t="e">
        <f>VLOOKUP(G26,U4数据库!C:P,2,0)</f>
        <v>#VALUE!</v>
      </c>
      <c r="N26" s="19" t="e" cm="1">
        <f t="array" ref="N26">_xlfn.IFS(E26=1,((I26+M26/2+50)/1000)*C26,E26=2,((I26+M26/2+150)/1000)*C26,E26=3,((I26+M26/2+L26+150)/1000)*C26,E26=4,((I26+M26/2+L26+100)/1000)*C26,E26=5,((I26+M26/2+50)/1000)*C26,E26=6,((I26+M26/2+150)/1000)*C26,E26=7,((I26+M26/2+L26+150)/1000)*C26,E26=8,((I26+M26/2+L26+100)/1000)*C26)</f>
        <v>#VALUE!</v>
      </c>
      <c r="O26" s="18" t="e">
        <f>VLOOKUP(G26,U4数据库!C:P,6,0)</f>
        <v>#VALUE!</v>
      </c>
      <c r="P26" s="18" t="e">
        <f>VLOOKUP(G26,U4数据库!C:P,7,0)</f>
        <v>#VALUE!</v>
      </c>
      <c r="Q26" s="18"/>
      <c r="R26" s="18" t="e">
        <f>VLOOKUP(G26,U4数据库!C:P,8,0)</f>
        <v>#VALUE!</v>
      </c>
      <c r="S26" s="18" t="e">
        <f>VLOOKUP(G26,U4数据库!C:P,9,0)</f>
        <v>#VALUE!</v>
      </c>
      <c r="T26" s="19" t="e" cm="1">
        <f t="array" ref="T26">_xlfn.IFS(E26=1,0,E26=2,0,E26=3,VLOOKUP(G26,U4数据库!C:P,10,0)*C26,E26=4,VLOOKUP(G26,U4数据库!C:P,10,0)*C26,E26=5,0,F26=6,0,E26=7,VLOOKUP(G26,U4数据库!C:P,10,0)*C26,E26=8,VLOOKUP(G26,U4数据库!C:P,10,0)*C26)</f>
        <v>#VALUE!</v>
      </c>
      <c r="U26" s="18" t="e">
        <f>VLOOKUP(G26,U4数据库!C:P,11,0)</f>
        <v>#VALUE!</v>
      </c>
      <c r="V26" s="18" t="e">
        <f>VLOOKUP(G26,U4数据库!C:P,12,0)</f>
        <v>#VALUE!</v>
      </c>
      <c r="W26" s="18"/>
      <c r="X26" s="18" t="e">
        <f>VLOOKUP(G26,U4数据库!C:P,13,0)</f>
        <v>#VALUE!</v>
      </c>
      <c r="Y26" s="18" t="e">
        <f t="shared" si="11"/>
        <v>#VALUE!</v>
      </c>
      <c r="Z26" s="19">
        <f t="shared" si="12"/>
        <v>0</v>
      </c>
      <c r="AA26" s="18" t="e">
        <f>VLOOKUP(G26,U4数据库!C:P,14,0)</f>
        <v>#VALUE!</v>
      </c>
      <c r="AB26" s="18" t="e">
        <f>VLOOKUP(H26,U4数据库!Q:R,2,0)</f>
        <v>#N/A</v>
      </c>
      <c r="AC26" s="18"/>
    </row>
    <row r="27" spans="1:29" x14ac:dyDescent="0.25">
      <c r="A27" s="22"/>
      <c r="B27" s="55"/>
      <c r="C27" s="3"/>
      <c r="D27" s="3"/>
      <c r="E27" s="18" t="e">
        <f t="shared" si="1"/>
        <v>#VALUE!</v>
      </c>
      <c r="F27" s="18" t="str">
        <f t="shared" si="2"/>
        <v/>
      </c>
      <c r="G27" s="18" t="e">
        <f t="shared" si="8"/>
        <v>#VALUE!</v>
      </c>
      <c r="H27" s="18" t="str">
        <f t="shared" si="9"/>
        <v/>
      </c>
      <c r="I27" s="18" t="e">
        <f t="shared" si="10"/>
        <v>#VALUE!</v>
      </c>
      <c r="J27" s="18" t="e">
        <f>VLOOKUP(G27,U4数据库!C:P,3,0)</f>
        <v>#VALUE!</v>
      </c>
      <c r="K27" s="18" t="e">
        <f>VLOOKUP(G27,U4数据库!C:P,4,0)</f>
        <v>#VALUE!</v>
      </c>
      <c r="L27" s="18" t="e">
        <f>VLOOKUP(G27,U4数据库!C:P,5,0)</f>
        <v>#VALUE!</v>
      </c>
      <c r="M27" s="18" t="e">
        <f>VLOOKUP(G27,U4数据库!C:P,2,0)</f>
        <v>#VALUE!</v>
      </c>
      <c r="N27" s="19" t="e" cm="1">
        <f t="array" ref="N27">_xlfn.IFS(E27=1,((I27+M27/2+50)/1000)*C27,E27=2,((I27+M27/2+150)/1000)*C27,E27=3,((I27+M27/2+L27+150)/1000)*C27,E27=4,((I27+M27/2+L27+100)/1000)*C27,E27=5,((I27+M27/2+50)/1000)*C27,E27=6,((I27+M27/2+150)/1000)*C27,E27=7,((I27+M27/2+L27+150)/1000)*C27,E27=8,((I27+M27/2+L27+100)/1000)*C27)</f>
        <v>#VALUE!</v>
      </c>
      <c r="O27" s="18" t="e">
        <f>VLOOKUP(G27,U4数据库!C:P,6,0)</f>
        <v>#VALUE!</v>
      </c>
      <c r="P27" s="18" t="e">
        <f>VLOOKUP(G27,U4数据库!C:P,7,0)</f>
        <v>#VALUE!</v>
      </c>
      <c r="Q27" s="18"/>
      <c r="R27" s="18" t="e">
        <f>VLOOKUP(G27,U4数据库!C:P,8,0)</f>
        <v>#VALUE!</v>
      </c>
      <c r="S27" s="18" t="e">
        <f>VLOOKUP(G27,U4数据库!C:P,9,0)</f>
        <v>#VALUE!</v>
      </c>
      <c r="T27" s="19" t="e" cm="1">
        <f t="array" ref="T27">_xlfn.IFS(E27=1,0,E27=2,0,E27=3,VLOOKUP(G27,U4数据库!C:P,10,0)*C27,E27=4,VLOOKUP(G27,U4数据库!C:P,10,0)*C27,E27=5,0,F27=6,0,E27=7,VLOOKUP(G27,U4数据库!C:P,10,0)*C27,E27=8,VLOOKUP(G27,U4数据库!C:P,10,0)*C27)</f>
        <v>#VALUE!</v>
      </c>
      <c r="U27" s="18" t="e">
        <f>VLOOKUP(G27,U4数据库!C:P,11,0)</f>
        <v>#VALUE!</v>
      </c>
      <c r="V27" s="18" t="e">
        <f>VLOOKUP(G27,U4数据库!C:P,12,0)</f>
        <v>#VALUE!</v>
      </c>
      <c r="W27" s="18"/>
      <c r="X27" s="18" t="e">
        <f>VLOOKUP(G27,U4数据库!C:P,13,0)</f>
        <v>#VALUE!</v>
      </c>
      <c r="Y27" s="18" t="e">
        <f t="shared" si="11"/>
        <v>#VALUE!</v>
      </c>
      <c r="Z27" s="19">
        <f t="shared" si="12"/>
        <v>0</v>
      </c>
      <c r="AA27" s="18" t="e">
        <f>VLOOKUP(G27,U4数据库!C:P,14,0)</f>
        <v>#VALUE!</v>
      </c>
      <c r="AB27" s="18" t="e">
        <f>VLOOKUP(H27,U4数据库!Q:R,2,0)</f>
        <v>#N/A</v>
      </c>
      <c r="AC27" s="18"/>
    </row>
    <row r="28" spans="1:29" x14ac:dyDescent="0.25">
      <c r="A28" s="22"/>
      <c r="B28" s="55"/>
      <c r="C28" s="3"/>
      <c r="D28" s="3"/>
      <c r="E28" s="18" t="e">
        <f t="shared" si="1"/>
        <v>#VALUE!</v>
      </c>
      <c r="F28" s="18" t="str">
        <f t="shared" si="2"/>
        <v/>
      </c>
      <c r="G28" s="18" t="e">
        <f t="shared" si="8"/>
        <v>#VALUE!</v>
      </c>
      <c r="H28" s="18" t="str">
        <f t="shared" si="9"/>
        <v/>
      </c>
      <c r="I28" s="18" t="e">
        <f t="shared" si="10"/>
        <v>#VALUE!</v>
      </c>
      <c r="J28" s="18" t="e">
        <f>VLOOKUP(G28,U4数据库!C:P,3,0)</f>
        <v>#VALUE!</v>
      </c>
      <c r="K28" s="18" t="e">
        <f>VLOOKUP(G28,U4数据库!C:P,4,0)</f>
        <v>#VALUE!</v>
      </c>
      <c r="L28" s="18" t="e">
        <f>VLOOKUP(G28,U4数据库!C:P,5,0)</f>
        <v>#VALUE!</v>
      </c>
      <c r="M28" s="18" t="e">
        <f>VLOOKUP(G28,U4数据库!C:P,2,0)</f>
        <v>#VALUE!</v>
      </c>
      <c r="N28" s="19" t="e" cm="1">
        <f t="array" ref="N28">_xlfn.IFS(E28=1,((I28+M28/2+50)/1000)*C28,E28=2,((I28+M28/2+150)/1000)*C28,E28=3,((I28+M28/2+L28+150)/1000)*C28,E28=4,((I28+M28/2+L28+100)/1000)*C28,E28=5,((I28+M28/2+50)/1000)*C28,E28=6,((I28+M28/2+150)/1000)*C28,E28=7,((I28+M28/2+L28+150)/1000)*C28,E28=8,((I28+M28/2+L28+100)/1000)*C28)</f>
        <v>#VALUE!</v>
      </c>
      <c r="O28" s="18" t="e">
        <f>VLOOKUP(G28,U4数据库!C:P,6,0)</f>
        <v>#VALUE!</v>
      </c>
      <c r="P28" s="18" t="e">
        <f>VLOOKUP(G28,U4数据库!C:P,7,0)</f>
        <v>#VALUE!</v>
      </c>
      <c r="Q28" s="18"/>
      <c r="R28" s="18" t="e">
        <f>VLOOKUP(G28,U4数据库!C:P,8,0)</f>
        <v>#VALUE!</v>
      </c>
      <c r="S28" s="18" t="e">
        <f>VLOOKUP(G28,U4数据库!C:P,9,0)</f>
        <v>#VALUE!</v>
      </c>
      <c r="T28" s="19" t="e" cm="1">
        <f t="array" ref="T28">_xlfn.IFS(E28=1,0,E28=2,0,E28=3,VLOOKUP(G28,U4数据库!C:P,10,0)*C28,E28=4,VLOOKUP(G28,U4数据库!C:P,10,0)*C28,E28=5,0,F28=6,0,E28=7,VLOOKUP(G28,U4数据库!C:P,10,0)*C28,E28=8,VLOOKUP(G28,U4数据库!C:P,10,0)*C28)</f>
        <v>#VALUE!</v>
      </c>
      <c r="U28" s="18" t="e">
        <f>VLOOKUP(G28,U4数据库!C:P,11,0)</f>
        <v>#VALUE!</v>
      </c>
      <c r="V28" s="18" t="e">
        <f>VLOOKUP(G28,U4数据库!C:P,12,0)</f>
        <v>#VALUE!</v>
      </c>
      <c r="W28" s="18"/>
      <c r="X28" s="18" t="e">
        <f>VLOOKUP(G28,U4数据库!C:P,13,0)</f>
        <v>#VALUE!</v>
      </c>
      <c r="Y28" s="18" t="e">
        <f t="shared" si="11"/>
        <v>#VALUE!</v>
      </c>
      <c r="Z28" s="19">
        <f t="shared" si="12"/>
        <v>0</v>
      </c>
      <c r="AA28" s="18" t="e">
        <f>VLOOKUP(G28,U4数据库!C:P,14,0)</f>
        <v>#VALUE!</v>
      </c>
      <c r="AB28" s="18" t="e">
        <f>VLOOKUP(H28,U4数据库!Q:R,2,0)</f>
        <v>#N/A</v>
      </c>
      <c r="AC28" s="18"/>
    </row>
    <row r="29" spans="1:29" x14ac:dyDescent="0.25">
      <c r="A29" s="22"/>
      <c r="B29" s="55"/>
      <c r="C29" s="3"/>
      <c r="D29" s="3"/>
      <c r="E29" s="18" t="e">
        <f t="shared" si="1"/>
        <v>#VALUE!</v>
      </c>
      <c r="F29" s="18" t="str">
        <f t="shared" si="2"/>
        <v/>
      </c>
      <c r="G29" s="18" t="e">
        <f t="shared" si="8"/>
        <v>#VALUE!</v>
      </c>
      <c r="H29" s="18" t="str">
        <f t="shared" si="9"/>
        <v/>
      </c>
      <c r="I29" s="18" t="e">
        <f t="shared" si="10"/>
        <v>#VALUE!</v>
      </c>
      <c r="J29" s="18" t="e">
        <f>VLOOKUP(G29,U4数据库!C:P,3,0)</f>
        <v>#VALUE!</v>
      </c>
      <c r="K29" s="18" t="e">
        <f>VLOOKUP(G29,U4数据库!C:P,4,0)</f>
        <v>#VALUE!</v>
      </c>
      <c r="L29" s="18" t="e">
        <f>VLOOKUP(G29,U4数据库!C:P,5,0)</f>
        <v>#VALUE!</v>
      </c>
      <c r="M29" s="18" t="e">
        <f>VLOOKUP(G29,U4数据库!C:P,2,0)</f>
        <v>#VALUE!</v>
      </c>
      <c r="N29" s="19" t="e" cm="1">
        <f t="array" ref="N29">_xlfn.IFS(E29=1,((I29+M29/2+50)/1000)*C29,E29=2,((I29+M29/2+150)/1000)*C29,E29=3,((I29+M29/2+L29+150)/1000)*C29,E29=4,((I29+M29/2+L29+100)/1000)*C29,E29=5,((I29+M29/2+50)/1000)*C29,E29=6,((I29+M29/2+150)/1000)*C29,E29=7,((I29+M29/2+L29+150)/1000)*C29,E29=8,((I29+M29/2+L29+100)/1000)*C29)</f>
        <v>#VALUE!</v>
      </c>
      <c r="O29" s="18" t="e">
        <f>VLOOKUP(G29,U4数据库!C:P,6,0)</f>
        <v>#VALUE!</v>
      </c>
      <c r="P29" s="18" t="e">
        <f>VLOOKUP(G29,U4数据库!C:P,7,0)</f>
        <v>#VALUE!</v>
      </c>
      <c r="Q29" s="18"/>
      <c r="R29" s="18" t="e">
        <f>VLOOKUP(G29,U4数据库!C:P,8,0)</f>
        <v>#VALUE!</v>
      </c>
      <c r="S29" s="18" t="e">
        <f>VLOOKUP(G29,U4数据库!C:P,9,0)</f>
        <v>#VALUE!</v>
      </c>
      <c r="T29" s="19" t="e" cm="1">
        <f t="array" ref="T29">_xlfn.IFS(E29=1,0,E29=2,0,E29=3,VLOOKUP(G29,U4数据库!C:P,10,0)*C29,E29=4,VLOOKUP(G29,U4数据库!C:P,10,0)*C29,E29=5,0,F29=6,0,E29=7,VLOOKUP(G29,U4数据库!C:P,10,0)*C29,E29=8,VLOOKUP(G29,U4数据库!C:P,10,0)*C29)</f>
        <v>#VALUE!</v>
      </c>
      <c r="U29" s="18" t="e">
        <f>VLOOKUP(G29,U4数据库!C:P,11,0)</f>
        <v>#VALUE!</v>
      </c>
      <c r="V29" s="18" t="e">
        <f>VLOOKUP(G29,U4数据库!C:P,12,0)</f>
        <v>#VALUE!</v>
      </c>
      <c r="W29" s="18"/>
      <c r="X29" s="18" t="e">
        <f>VLOOKUP(G29,U4数据库!C:P,13,0)</f>
        <v>#VALUE!</v>
      </c>
      <c r="Y29" s="18" t="e">
        <f t="shared" si="11"/>
        <v>#VALUE!</v>
      </c>
      <c r="Z29" s="19">
        <f t="shared" si="12"/>
        <v>0</v>
      </c>
      <c r="AA29" s="18" t="e">
        <f>VLOOKUP(G29,U4数据库!C:P,14,0)</f>
        <v>#VALUE!</v>
      </c>
      <c r="AB29" s="18" t="e">
        <f>VLOOKUP(H29,U4数据库!Q:R,2,0)</f>
        <v>#N/A</v>
      </c>
      <c r="AC29" s="18"/>
    </row>
    <row r="30" spans="1:29" x14ac:dyDescent="0.25">
      <c r="A30" s="22"/>
      <c r="B30" s="55"/>
      <c r="C30" s="3"/>
      <c r="D30" s="3"/>
      <c r="E30" s="18" t="e">
        <f t="shared" si="1"/>
        <v>#VALUE!</v>
      </c>
      <c r="F30" s="18" t="str">
        <f t="shared" si="2"/>
        <v/>
      </c>
      <c r="G30" s="18" t="e">
        <f t="shared" si="8"/>
        <v>#VALUE!</v>
      </c>
      <c r="H30" s="18" t="str">
        <f t="shared" si="9"/>
        <v/>
      </c>
      <c r="I30" s="18" t="e">
        <f t="shared" si="10"/>
        <v>#VALUE!</v>
      </c>
      <c r="J30" s="18" t="e">
        <f>VLOOKUP(G30,U4数据库!C:P,3,0)</f>
        <v>#VALUE!</v>
      </c>
      <c r="K30" s="18" t="e">
        <f>VLOOKUP(G30,U4数据库!C:P,4,0)</f>
        <v>#VALUE!</v>
      </c>
      <c r="L30" s="18" t="e">
        <f>VLOOKUP(G30,U4数据库!C:P,5,0)</f>
        <v>#VALUE!</v>
      </c>
      <c r="M30" s="18" t="e">
        <f>VLOOKUP(G30,U4数据库!C:P,2,0)</f>
        <v>#VALUE!</v>
      </c>
      <c r="N30" s="19" t="e" cm="1">
        <f t="array" ref="N30">_xlfn.IFS(E30=1,((I30+M30/2+50)/1000)*C30,E30=2,((I30+M30/2+150)/1000)*C30,E30=3,((I30+M30/2+L30+150)/1000)*C30,E30=4,((I30+M30/2+L30+100)/1000)*C30,E30=5,((I30+M30/2+50)/1000)*C30,E30=6,((I30+M30/2+150)/1000)*C30,E30=7,((I30+M30/2+L30+150)/1000)*C30,E30=8,((I30+M30/2+L30+100)/1000)*C30)</f>
        <v>#VALUE!</v>
      </c>
      <c r="O30" s="18" t="e">
        <f>VLOOKUP(G30,U4数据库!C:P,6,0)</f>
        <v>#VALUE!</v>
      </c>
      <c r="P30" s="18" t="e">
        <f>VLOOKUP(G30,U4数据库!C:P,7,0)</f>
        <v>#VALUE!</v>
      </c>
      <c r="Q30" s="18"/>
      <c r="R30" s="18" t="e">
        <f>VLOOKUP(G30,U4数据库!C:P,8,0)</f>
        <v>#VALUE!</v>
      </c>
      <c r="S30" s="18" t="e">
        <f>VLOOKUP(G30,U4数据库!C:P,9,0)</f>
        <v>#VALUE!</v>
      </c>
      <c r="T30" s="19" t="e" cm="1">
        <f t="array" ref="T30">_xlfn.IFS(E30=1,0,E30=2,0,E30=3,VLOOKUP(G30,U4数据库!C:P,10,0)*C30,E30=4,VLOOKUP(G30,U4数据库!C:P,10,0)*C30,E30=5,0,F30=6,0,E30=7,VLOOKUP(G30,U4数据库!C:P,10,0)*C30,E30=8,VLOOKUP(G30,U4数据库!C:P,10,0)*C30)</f>
        <v>#VALUE!</v>
      </c>
      <c r="U30" s="18" t="e">
        <f>VLOOKUP(G30,U4数据库!C:P,11,0)</f>
        <v>#VALUE!</v>
      </c>
      <c r="V30" s="18" t="e">
        <f>VLOOKUP(G30,U4数据库!C:P,12,0)</f>
        <v>#VALUE!</v>
      </c>
      <c r="W30" s="18"/>
      <c r="X30" s="18" t="e">
        <f>VLOOKUP(G30,U4数据库!C:P,13,0)</f>
        <v>#VALUE!</v>
      </c>
      <c r="Y30" s="18" t="e">
        <f t="shared" si="11"/>
        <v>#VALUE!</v>
      </c>
      <c r="Z30" s="19">
        <f t="shared" si="12"/>
        <v>0</v>
      </c>
      <c r="AA30" s="18" t="e">
        <f>VLOOKUP(G30,U4数据库!C:P,14,0)</f>
        <v>#VALUE!</v>
      </c>
      <c r="AB30" s="18" t="e">
        <f>VLOOKUP(H30,U4数据库!Q:R,2,0)</f>
        <v>#N/A</v>
      </c>
      <c r="AC30" s="18"/>
    </row>
    <row r="31" spans="1:29" x14ac:dyDescent="0.25">
      <c r="A31" s="22"/>
      <c r="B31" s="55"/>
      <c r="C31" s="3"/>
      <c r="D31" s="3"/>
      <c r="E31" s="18" t="e">
        <f t="shared" si="1"/>
        <v>#VALUE!</v>
      </c>
      <c r="F31" s="18" t="str">
        <f t="shared" si="2"/>
        <v/>
      </c>
      <c r="G31" s="18" t="e">
        <f t="shared" si="8"/>
        <v>#VALUE!</v>
      </c>
      <c r="H31" s="18" t="str">
        <f t="shared" si="9"/>
        <v/>
      </c>
      <c r="I31" s="18" t="e">
        <f t="shared" si="10"/>
        <v>#VALUE!</v>
      </c>
      <c r="J31" s="18" t="e">
        <f>VLOOKUP(G31,U4数据库!C:P,3,0)</f>
        <v>#VALUE!</v>
      </c>
      <c r="K31" s="18" t="e">
        <f>VLOOKUP(G31,U4数据库!C:P,4,0)</f>
        <v>#VALUE!</v>
      </c>
      <c r="L31" s="18" t="e">
        <f>VLOOKUP(G31,U4数据库!C:P,5,0)</f>
        <v>#VALUE!</v>
      </c>
      <c r="M31" s="18" t="e">
        <f>VLOOKUP(G31,U4数据库!C:P,2,0)</f>
        <v>#VALUE!</v>
      </c>
      <c r="N31" s="19" t="e" cm="1">
        <f t="array" ref="N31">_xlfn.IFS(E31=1,((I31+M31/2+50)/1000)*C31,E31=2,((I31+M31/2+150)/1000)*C31,E31=3,((I31+M31/2+L31+150)/1000)*C31,E31=4,((I31+M31/2+L31+100)/1000)*C31,E31=5,((I31+M31/2+50)/1000)*C31,E31=6,((I31+M31/2+150)/1000)*C31,E31=7,((I31+M31/2+L31+150)/1000)*C31,E31=8,((I31+M31/2+L31+100)/1000)*C31)</f>
        <v>#VALUE!</v>
      </c>
      <c r="O31" s="18" t="e">
        <f>VLOOKUP(G31,U4数据库!C:P,6,0)</f>
        <v>#VALUE!</v>
      </c>
      <c r="P31" s="18" t="e">
        <f>VLOOKUP(G31,U4数据库!C:P,7,0)</f>
        <v>#VALUE!</v>
      </c>
      <c r="Q31" s="18"/>
      <c r="R31" s="18" t="e">
        <f>VLOOKUP(G31,U4数据库!C:P,8,0)</f>
        <v>#VALUE!</v>
      </c>
      <c r="S31" s="18" t="e">
        <f>VLOOKUP(G31,U4数据库!C:P,9,0)</f>
        <v>#VALUE!</v>
      </c>
      <c r="T31" s="19" t="e" cm="1">
        <f t="array" ref="T31">_xlfn.IFS(E31=1,0,E31=2,0,E31=3,VLOOKUP(G31,U4数据库!C:P,10,0)*C31,E31=4,VLOOKUP(G31,U4数据库!C:P,10,0)*C31,E31=5,0,F31=6,0,E31=7,VLOOKUP(G31,U4数据库!C:P,10,0)*C31,E31=8,VLOOKUP(G31,U4数据库!C:P,10,0)*C31)</f>
        <v>#VALUE!</v>
      </c>
      <c r="U31" s="18" t="e">
        <f>VLOOKUP(G31,U4数据库!C:P,11,0)</f>
        <v>#VALUE!</v>
      </c>
      <c r="V31" s="18" t="e">
        <f>VLOOKUP(G31,U4数据库!C:P,12,0)</f>
        <v>#VALUE!</v>
      </c>
      <c r="W31" s="18"/>
      <c r="X31" s="18" t="e">
        <f>VLOOKUP(G31,U4数据库!C:P,13,0)</f>
        <v>#VALUE!</v>
      </c>
      <c r="Y31" s="18" t="e">
        <f t="shared" si="11"/>
        <v>#VALUE!</v>
      </c>
      <c r="Z31" s="19">
        <f t="shared" si="12"/>
        <v>0</v>
      </c>
      <c r="AA31" s="18" t="e">
        <f>VLOOKUP(G31,U4数据库!C:P,14,0)</f>
        <v>#VALUE!</v>
      </c>
      <c r="AB31" s="18" t="e">
        <f>VLOOKUP(H31,U4数据库!Q:R,2,0)</f>
        <v>#N/A</v>
      </c>
      <c r="AC31" s="18"/>
    </row>
    <row r="32" spans="1:29" x14ac:dyDescent="0.25">
      <c r="A32" s="22"/>
      <c r="B32" s="55"/>
      <c r="C32" s="3"/>
      <c r="D32" s="3"/>
      <c r="E32" s="18" t="e">
        <f t="shared" si="1"/>
        <v>#VALUE!</v>
      </c>
      <c r="F32" s="18" t="str">
        <f t="shared" si="2"/>
        <v/>
      </c>
      <c r="G32" s="18" t="e">
        <f t="shared" si="8"/>
        <v>#VALUE!</v>
      </c>
      <c r="H32" s="18" t="str">
        <f t="shared" si="9"/>
        <v/>
      </c>
      <c r="I32" s="18" t="e">
        <f t="shared" si="10"/>
        <v>#VALUE!</v>
      </c>
      <c r="J32" s="18" t="e">
        <f>VLOOKUP(G32,U4数据库!C:P,3,0)</f>
        <v>#VALUE!</v>
      </c>
      <c r="K32" s="18" t="e">
        <f>VLOOKUP(G32,U4数据库!C:P,4,0)</f>
        <v>#VALUE!</v>
      </c>
      <c r="L32" s="18" t="e">
        <f>VLOOKUP(G32,U4数据库!C:P,5,0)</f>
        <v>#VALUE!</v>
      </c>
      <c r="M32" s="18" t="e">
        <f>VLOOKUP(G32,U4数据库!C:P,2,0)</f>
        <v>#VALUE!</v>
      </c>
      <c r="N32" s="19" t="e" cm="1">
        <f t="array" ref="N32">_xlfn.IFS(E32=1,((I32+M32/2+50)/1000)*C32,E32=2,((I32+M32/2+150)/1000)*C32,E32=3,((I32+M32/2+L32+150)/1000)*C32,E32=4,((I32+M32/2+L32+100)/1000)*C32,E32=5,((I32+M32/2+50)/1000)*C32,E32=6,((I32+M32/2+150)/1000)*C32,E32=7,((I32+M32/2+L32+150)/1000)*C32,E32=8,((I32+M32/2+L32+100)/1000)*C32)</f>
        <v>#VALUE!</v>
      </c>
      <c r="O32" s="18" t="e">
        <f>VLOOKUP(G32,U4数据库!C:P,6,0)</f>
        <v>#VALUE!</v>
      </c>
      <c r="P32" s="18" t="e">
        <f>VLOOKUP(G32,U4数据库!C:P,7,0)</f>
        <v>#VALUE!</v>
      </c>
      <c r="Q32" s="18"/>
      <c r="R32" s="18" t="e">
        <f>VLOOKUP(G32,U4数据库!C:P,8,0)</f>
        <v>#VALUE!</v>
      </c>
      <c r="S32" s="18" t="e">
        <f>VLOOKUP(G32,U4数据库!C:P,9,0)</f>
        <v>#VALUE!</v>
      </c>
      <c r="T32" s="19" t="e" cm="1">
        <f t="array" ref="T32">_xlfn.IFS(E32=1,0,E32=2,0,E32=3,VLOOKUP(G32,U4数据库!C:P,10,0)*C32,E32=4,VLOOKUP(G32,U4数据库!C:P,10,0)*C32,E32=5,0,F32=6,0,E32=7,VLOOKUP(G32,U4数据库!C:P,10,0)*C32,E32=8,VLOOKUP(G32,U4数据库!C:P,10,0)*C32)</f>
        <v>#VALUE!</v>
      </c>
      <c r="U32" s="18" t="e">
        <f>VLOOKUP(G32,U4数据库!C:P,11,0)</f>
        <v>#VALUE!</v>
      </c>
      <c r="V32" s="18" t="e">
        <f>VLOOKUP(G32,U4数据库!C:P,12,0)</f>
        <v>#VALUE!</v>
      </c>
      <c r="W32" s="18"/>
      <c r="X32" s="18" t="e">
        <f>VLOOKUP(G32,U4数据库!C:P,13,0)</f>
        <v>#VALUE!</v>
      </c>
      <c r="Y32" s="18" t="e">
        <f t="shared" si="11"/>
        <v>#VALUE!</v>
      </c>
      <c r="Z32" s="19">
        <f t="shared" si="12"/>
        <v>0</v>
      </c>
      <c r="AA32" s="18" t="e">
        <f>VLOOKUP(G32,U4数据库!C:P,14,0)</f>
        <v>#VALUE!</v>
      </c>
      <c r="AB32" s="18" t="e">
        <f>VLOOKUP(H32,U4数据库!Q:R,2,0)</f>
        <v>#N/A</v>
      </c>
      <c r="AC32" s="18"/>
    </row>
    <row r="33" spans="1:29" x14ac:dyDescent="0.25">
      <c r="A33" s="22"/>
      <c r="B33" s="55"/>
      <c r="C33" s="3"/>
      <c r="D33" s="3"/>
      <c r="E33" s="18" t="e">
        <f t="shared" si="1"/>
        <v>#VALUE!</v>
      </c>
      <c r="F33" s="18" t="str">
        <f t="shared" si="2"/>
        <v/>
      </c>
      <c r="G33" s="18" t="e">
        <f t="shared" si="8"/>
        <v>#VALUE!</v>
      </c>
      <c r="H33" s="18" t="str">
        <f t="shared" si="9"/>
        <v/>
      </c>
      <c r="I33" s="18" t="e">
        <f t="shared" si="10"/>
        <v>#VALUE!</v>
      </c>
      <c r="J33" s="18" t="e">
        <f>VLOOKUP(G33,U4数据库!C:P,3,0)</f>
        <v>#VALUE!</v>
      </c>
      <c r="K33" s="18" t="e">
        <f>VLOOKUP(G33,U4数据库!C:P,4,0)</f>
        <v>#VALUE!</v>
      </c>
      <c r="L33" s="18" t="e">
        <f>VLOOKUP(G33,U4数据库!C:P,5,0)</f>
        <v>#VALUE!</v>
      </c>
      <c r="M33" s="18" t="e">
        <f>VLOOKUP(G33,U4数据库!C:P,2,0)</f>
        <v>#VALUE!</v>
      </c>
      <c r="N33" s="19" t="e" cm="1">
        <f t="array" ref="N33">_xlfn.IFS(E33=1,((I33+M33/2+50)/1000)*C33,E33=2,((I33+M33/2+150)/1000)*C33,E33=3,((I33+M33/2+L33+150)/1000)*C33,E33=4,((I33+M33/2+L33+100)/1000)*C33,E33=5,((I33+M33/2+50)/1000)*C33,E33=6,((I33+M33/2+150)/1000)*C33,E33=7,((I33+M33/2+L33+150)/1000)*C33,E33=8,((I33+M33/2+L33+100)/1000)*C33)</f>
        <v>#VALUE!</v>
      </c>
      <c r="O33" s="18" t="e">
        <f>VLOOKUP(G33,U4数据库!C:P,6,0)</f>
        <v>#VALUE!</v>
      </c>
      <c r="P33" s="18" t="e">
        <f>VLOOKUP(G33,U4数据库!C:P,7,0)</f>
        <v>#VALUE!</v>
      </c>
      <c r="Q33" s="18"/>
      <c r="R33" s="18" t="e">
        <f>VLOOKUP(G33,U4数据库!C:P,8,0)</f>
        <v>#VALUE!</v>
      </c>
      <c r="S33" s="18" t="e">
        <f>VLOOKUP(G33,U4数据库!C:P,9,0)</f>
        <v>#VALUE!</v>
      </c>
      <c r="T33" s="19" t="e" cm="1">
        <f t="array" ref="T33">_xlfn.IFS(E33=1,0,E33=2,0,E33=3,VLOOKUP(G33,U4数据库!C:P,10,0)*C33,E33=4,VLOOKUP(G33,U4数据库!C:P,10,0)*C33,E33=5,0,F33=6,0,E33=7,VLOOKUP(G33,U4数据库!C:P,10,0)*C33,E33=8,VLOOKUP(G33,U4数据库!C:P,10,0)*C33)</f>
        <v>#VALUE!</v>
      </c>
      <c r="U33" s="18" t="e">
        <f>VLOOKUP(G33,U4数据库!C:P,11,0)</f>
        <v>#VALUE!</v>
      </c>
      <c r="V33" s="18" t="e">
        <f>VLOOKUP(G33,U4数据库!C:P,12,0)</f>
        <v>#VALUE!</v>
      </c>
      <c r="W33" s="18"/>
      <c r="X33" s="18" t="e">
        <f>VLOOKUP(G33,U4数据库!C:P,13,0)</f>
        <v>#VALUE!</v>
      </c>
      <c r="Y33" s="18" t="e">
        <f t="shared" si="11"/>
        <v>#VALUE!</v>
      </c>
      <c r="Z33" s="19">
        <f t="shared" si="12"/>
        <v>0</v>
      </c>
      <c r="AA33" s="18" t="e">
        <f>VLOOKUP(G33,U4数据库!C:P,14,0)</f>
        <v>#VALUE!</v>
      </c>
      <c r="AB33" s="18" t="e">
        <f>VLOOKUP(H33,U4数据库!Q:R,2,0)</f>
        <v>#N/A</v>
      </c>
      <c r="AC33" s="18"/>
    </row>
    <row r="34" spans="1:29" x14ac:dyDescent="0.25">
      <c r="A34" s="22"/>
      <c r="B34" s="55"/>
      <c r="C34" s="3"/>
      <c r="D34" s="3"/>
      <c r="E34" s="18" t="e">
        <f t="shared" si="1"/>
        <v>#VALUE!</v>
      </c>
      <c r="F34" s="18" t="str">
        <f t="shared" si="2"/>
        <v/>
      </c>
      <c r="G34" s="18" t="e">
        <f t="shared" si="8"/>
        <v>#VALUE!</v>
      </c>
      <c r="H34" s="18" t="str">
        <f t="shared" si="9"/>
        <v/>
      </c>
      <c r="I34" s="18" t="e">
        <f t="shared" si="10"/>
        <v>#VALUE!</v>
      </c>
      <c r="J34" s="18" t="e">
        <f>VLOOKUP(G34,U4数据库!C:P,3,0)</f>
        <v>#VALUE!</v>
      </c>
      <c r="K34" s="18" t="e">
        <f>VLOOKUP(G34,U4数据库!C:P,4,0)</f>
        <v>#VALUE!</v>
      </c>
      <c r="L34" s="18" t="e">
        <f>VLOOKUP(G34,U4数据库!C:P,5,0)</f>
        <v>#VALUE!</v>
      </c>
      <c r="M34" s="18" t="e">
        <f>VLOOKUP(G34,U4数据库!C:P,2,0)</f>
        <v>#VALUE!</v>
      </c>
      <c r="N34" s="19" t="e" cm="1">
        <f t="array" ref="N34">_xlfn.IFS(E34=1,((I34+M34/2+50)/1000)*C34,E34=2,((I34+M34/2+150)/1000)*C34,E34=3,((I34+M34/2+L34+150)/1000)*C34,E34=4,((I34+M34/2+L34+100)/1000)*C34,E34=5,((I34+M34/2+50)/1000)*C34,E34=6,((I34+M34/2+150)/1000)*C34,E34=7,((I34+M34/2+L34+150)/1000)*C34,E34=8,((I34+M34/2+L34+100)/1000)*C34)</f>
        <v>#VALUE!</v>
      </c>
      <c r="O34" s="18" t="e">
        <f>VLOOKUP(G34,U4数据库!C:P,6,0)</f>
        <v>#VALUE!</v>
      </c>
      <c r="P34" s="18" t="e">
        <f>VLOOKUP(G34,U4数据库!C:P,7,0)</f>
        <v>#VALUE!</v>
      </c>
      <c r="Q34" s="18"/>
      <c r="R34" s="18" t="e">
        <f>VLOOKUP(G34,U4数据库!C:P,8,0)</f>
        <v>#VALUE!</v>
      </c>
      <c r="S34" s="18" t="e">
        <f>VLOOKUP(G34,U4数据库!C:P,9,0)</f>
        <v>#VALUE!</v>
      </c>
      <c r="T34" s="19" t="e" cm="1">
        <f t="array" ref="T34">_xlfn.IFS(E34=1,0,E34=2,0,E34=3,VLOOKUP(G34,U4数据库!C:P,10,0)*C34,E34=4,VLOOKUP(G34,U4数据库!C:P,10,0)*C34,E34=5,0,F34=6,0,E34=7,VLOOKUP(G34,U4数据库!C:P,10,0)*C34,E34=8,VLOOKUP(G34,U4数据库!C:P,10,0)*C34)</f>
        <v>#VALUE!</v>
      </c>
      <c r="U34" s="18" t="e">
        <f>VLOOKUP(G34,U4数据库!C:P,11,0)</f>
        <v>#VALUE!</v>
      </c>
      <c r="V34" s="18" t="e">
        <f>VLOOKUP(G34,U4数据库!C:P,12,0)</f>
        <v>#VALUE!</v>
      </c>
      <c r="W34" s="18"/>
      <c r="X34" s="18" t="e">
        <f>VLOOKUP(G34,U4数据库!C:P,13,0)</f>
        <v>#VALUE!</v>
      </c>
      <c r="Y34" s="18" t="e">
        <f t="shared" si="11"/>
        <v>#VALUE!</v>
      </c>
      <c r="Z34" s="19">
        <f t="shared" si="12"/>
        <v>0</v>
      </c>
      <c r="AA34" s="18" t="e">
        <f>VLOOKUP(G34,U4数据库!C:P,14,0)</f>
        <v>#VALUE!</v>
      </c>
      <c r="AB34" s="18" t="e">
        <f>VLOOKUP(H34,U4数据库!Q:R,2,0)</f>
        <v>#N/A</v>
      </c>
      <c r="AC34" s="18"/>
    </row>
    <row r="35" spans="1:29" x14ac:dyDescent="0.25">
      <c r="A35" s="22"/>
      <c r="B35" s="55"/>
      <c r="C35" s="3"/>
      <c r="D35" s="3"/>
      <c r="E35" s="18" t="e">
        <f t="shared" si="1"/>
        <v>#VALUE!</v>
      </c>
      <c r="F35" s="18" t="str">
        <f t="shared" si="2"/>
        <v/>
      </c>
      <c r="G35" s="18" t="e">
        <f t="shared" si="8"/>
        <v>#VALUE!</v>
      </c>
      <c r="H35" s="18" t="str">
        <f t="shared" si="9"/>
        <v/>
      </c>
      <c r="I35" s="18" t="e">
        <f t="shared" si="10"/>
        <v>#VALUE!</v>
      </c>
      <c r="J35" s="18" t="e">
        <f>VLOOKUP(G35,U4数据库!C:P,3,0)</f>
        <v>#VALUE!</v>
      </c>
      <c r="K35" s="18" t="e">
        <f>VLOOKUP(G35,U4数据库!C:P,4,0)</f>
        <v>#VALUE!</v>
      </c>
      <c r="L35" s="18" t="e">
        <f>VLOOKUP(G35,U4数据库!C:P,5,0)</f>
        <v>#VALUE!</v>
      </c>
      <c r="M35" s="18" t="e">
        <f>VLOOKUP(G35,U4数据库!C:P,2,0)</f>
        <v>#VALUE!</v>
      </c>
      <c r="N35" s="19" t="e" cm="1">
        <f t="array" ref="N35">_xlfn.IFS(E35=1,((I35+M35/2+50)/1000)*C35,E35=2,((I35+M35/2+150)/1000)*C35,E35=3,((I35+M35/2+L35+150)/1000)*C35,E35=4,((I35+M35/2+L35+100)/1000)*C35,E35=5,((I35+M35/2+50)/1000)*C35,E35=6,((I35+M35/2+150)/1000)*C35,E35=7,((I35+M35/2+L35+150)/1000)*C35,E35=8,((I35+M35/2+L35+100)/1000)*C35)</f>
        <v>#VALUE!</v>
      </c>
      <c r="O35" s="18" t="e">
        <f>VLOOKUP(G35,U4数据库!C:P,6,0)</f>
        <v>#VALUE!</v>
      </c>
      <c r="P35" s="18" t="e">
        <f>VLOOKUP(G35,U4数据库!C:P,7,0)</f>
        <v>#VALUE!</v>
      </c>
      <c r="Q35" s="18"/>
      <c r="R35" s="18" t="e">
        <f>VLOOKUP(G35,U4数据库!C:P,8,0)</f>
        <v>#VALUE!</v>
      </c>
      <c r="S35" s="18" t="e">
        <f>VLOOKUP(G35,U4数据库!C:P,9,0)</f>
        <v>#VALUE!</v>
      </c>
      <c r="T35" s="19" t="e" cm="1">
        <f t="array" ref="T35">_xlfn.IFS(E35=1,0,E35=2,0,E35=3,VLOOKUP(G35,U4数据库!C:P,10,0)*C35,E35=4,VLOOKUP(G35,U4数据库!C:P,10,0)*C35,E35=5,0,F35=6,0,E35=7,VLOOKUP(G35,U4数据库!C:P,10,0)*C35,E35=8,VLOOKUP(G35,U4数据库!C:P,10,0)*C35)</f>
        <v>#VALUE!</v>
      </c>
      <c r="U35" s="18" t="e">
        <f>VLOOKUP(G35,U4数据库!C:P,11,0)</f>
        <v>#VALUE!</v>
      </c>
      <c r="V35" s="18" t="e">
        <f>VLOOKUP(G35,U4数据库!C:P,12,0)</f>
        <v>#VALUE!</v>
      </c>
      <c r="W35" s="18"/>
      <c r="X35" s="18" t="e">
        <f>VLOOKUP(G35,U4数据库!C:P,13,0)</f>
        <v>#VALUE!</v>
      </c>
      <c r="Y35" s="18" t="e">
        <f t="shared" si="11"/>
        <v>#VALUE!</v>
      </c>
      <c r="Z35" s="19">
        <f t="shared" si="12"/>
        <v>0</v>
      </c>
      <c r="AA35" s="18" t="e">
        <f>VLOOKUP(G35,U4数据库!C:P,14,0)</f>
        <v>#VALUE!</v>
      </c>
      <c r="AB35" s="18" t="e">
        <f>VLOOKUP(H35,U4数据库!Q:R,2,0)</f>
        <v>#N/A</v>
      </c>
      <c r="AC35" s="18"/>
    </row>
    <row r="36" spans="1:29" x14ac:dyDescent="0.25">
      <c r="A36" s="22"/>
      <c r="B36" s="55"/>
      <c r="C36" s="3"/>
      <c r="D36" s="3"/>
      <c r="E36" s="18" t="e">
        <f t="shared" si="1"/>
        <v>#VALUE!</v>
      </c>
      <c r="F36" s="18" t="str">
        <f t="shared" si="2"/>
        <v/>
      </c>
      <c r="G36" s="18" t="e">
        <f t="shared" si="8"/>
        <v>#VALUE!</v>
      </c>
      <c r="H36" s="18" t="str">
        <f t="shared" si="9"/>
        <v/>
      </c>
      <c r="I36" s="18" t="e">
        <f t="shared" si="10"/>
        <v>#VALUE!</v>
      </c>
      <c r="J36" s="18" t="e">
        <f>VLOOKUP(G36,U4数据库!C:P,3,0)</f>
        <v>#VALUE!</v>
      </c>
      <c r="K36" s="18" t="e">
        <f>VLOOKUP(G36,U4数据库!C:P,4,0)</f>
        <v>#VALUE!</v>
      </c>
      <c r="L36" s="18" t="e">
        <f>VLOOKUP(G36,U4数据库!C:P,5,0)</f>
        <v>#VALUE!</v>
      </c>
      <c r="M36" s="18" t="e">
        <f>VLOOKUP(G36,U4数据库!C:P,2,0)</f>
        <v>#VALUE!</v>
      </c>
      <c r="N36" s="19" t="e" cm="1">
        <f t="array" ref="N36">_xlfn.IFS(E36=1,((I36+M36/2+50)/1000)*C36,E36=2,((I36+M36/2+150)/1000)*C36,E36=3,((I36+M36/2+L36+150)/1000)*C36,E36=4,((I36+M36/2+L36+100)/1000)*C36,E36=5,((I36+M36/2+50)/1000)*C36,E36=6,((I36+M36/2+150)/1000)*C36,E36=7,((I36+M36/2+L36+150)/1000)*C36,E36=8,((I36+M36/2+L36+100)/1000)*C36)</f>
        <v>#VALUE!</v>
      </c>
      <c r="O36" s="18" t="e">
        <f>VLOOKUP(G36,U4数据库!C:P,6,0)</f>
        <v>#VALUE!</v>
      </c>
      <c r="P36" s="18" t="e">
        <f>VLOOKUP(G36,U4数据库!C:P,7,0)</f>
        <v>#VALUE!</v>
      </c>
      <c r="Q36" s="18"/>
      <c r="R36" s="18" t="e">
        <f>VLOOKUP(G36,U4数据库!C:P,8,0)</f>
        <v>#VALUE!</v>
      </c>
      <c r="S36" s="18" t="e">
        <f>VLOOKUP(G36,U4数据库!C:P,9,0)</f>
        <v>#VALUE!</v>
      </c>
      <c r="T36" s="19" t="e" cm="1">
        <f t="array" ref="T36">_xlfn.IFS(E36=1,0,E36=2,0,E36=3,VLOOKUP(G36,U4数据库!C:P,10,0)*C36,E36=4,VLOOKUP(G36,U4数据库!C:P,10,0)*C36,E36=5,0,F36=6,0,E36=7,VLOOKUP(G36,U4数据库!C:P,10,0)*C36,E36=8,VLOOKUP(G36,U4数据库!C:P,10,0)*C36)</f>
        <v>#VALUE!</v>
      </c>
      <c r="U36" s="18" t="e">
        <f>VLOOKUP(G36,U4数据库!C:P,11,0)</f>
        <v>#VALUE!</v>
      </c>
      <c r="V36" s="18" t="e">
        <f>VLOOKUP(G36,U4数据库!C:P,12,0)</f>
        <v>#VALUE!</v>
      </c>
      <c r="W36" s="18"/>
      <c r="X36" s="18" t="e">
        <f>VLOOKUP(G36,U4数据库!C:P,13,0)</f>
        <v>#VALUE!</v>
      </c>
      <c r="Y36" s="18" t="e">
        <f t="shared" si="11"/>
        <v>#VALUE!</v>
      </c>
      <c r="Z36" s="19">
        <f t="shared" si="12"/>
        <v>0</v>
      </c>
      <c r="AA36" s="18" t="e">
        <f>VLOOKUP(G36,U4数据库!C:P,14,0)</f>
        <v>#VALUE!</v>
      </c>
      <c r="AB36" s="18" t="e">
        <f>VLOOKUP(H36,U4数据库!Q:R,2,0)</f>
        <v>#N/A</v>
      </c>
      <c r="AC36" s="18"/>
    </row>
    <row r="37" spans="1:29" x14ac:dyDescent="0.25">
      <c r="A37" s="22"/>
      <c r="B37" s="55"/>
      <c r="C37" s="3"/>
      <c r="D37" s="3"/>
      <c r="E37" s="18" t="e">
        <f t="shared" si="1"/>
        <v>#VALUE!</v>
      </c>
      <c r="F37" s="18" t="str">
        <f t="shared" si="2"/>
        <v/>
      </c>
      <c r="G37" s="18" t="e">
        <f t="shared" si="8"/>
        <v>#VALUE!</v>
      </c>
      <c r="H37" s="18" t="str">
        <f t="shared" si="9"/>
        <v/>
      </c>
      <c r="I37" s="18" t="e">
        <f t="shared" si="10"/>
        <v>#VALUE!</v>
      </c>
      <c r="J37" s="18" t="e">
        <f>VLOOKUP(G37,U4数据库!C:P,3,0)</f>
        <v>#VALUE!</v>
      </c>
      <c r="K37" s="18" t="e">
        <f>VLOOKUP(G37,U4数据库!C:P,4,0)</f>
        <v>#VALUE!</v>
      </c>
      <c r="L37" s="18" t="e">
        <f>VLOOKUP(G37,U4数据库!C:P,5,0)</f>
        <v>#VALUE!</v>
      </c>
      <c r="M37" s="18" t="e">
        <f>VLOOKUP(G37,U4数据库!C:P,2,0)</f>
        <v>#VALUE!</v>
      </c>
      <c r="N37" s="19" t="e" cm="1">
        <f t="array" ref="N37">_xlfn.IFS(E37=1,((I37+M37/2+50)/1000)*C37,E37=2,((I37+M37/2+150)/1000)*C37,E37=3,((I37+M37/2+L37+150)/1000)*C37,E37=4,((I37+M37/2+L37+100)/1000)*C37,E37=5,((I37+M37/2+50)/1000)*C37,E37=6,((I37+M37/2+150)/1000)*C37,E37=7,((I37+M37/2+L37+150)/1000)*C37,E37=8,((I37+M37/2+L37+100)/1000)*C37)</f>
        <v>#VALUE!</v>
      </c>
      <c r="O37" s="18" t="e">
        <f>VLOOKUP(G37,U4数据库!C:P,6,0)</f>
        <v>#VALUE!</v>
      </c>
      <c r="P37" s="18" t="e">
        <f>VLOOKUP(G37,U4数据库!C:P,7,0)</f>
        <v>#VALUE!</v>
      </c>
      <c r="Q37" s="18"/>
      <c r="R37" s="18" t="e">
        <f>VLOOKUP(G37,U4数据库!C:P,8,0)</f>
        <v>#VALUE!</v>
      </c>
      <c r="S37" s="18" t="e">
        <f>VLOOKUP(G37,U4数据库!C:P,9,0)</f>
        <v>#VALUE!</v>
      </c>
      <c r="T37" s="19" t="e" cm="1">
        <f t="array" ref="T37">_xlfn.IFS(E37=1,0,E37=2,0,E37=3,VLOOKUP(G37,U4数据库!C:P,10,0)*C37,E37=4,VLOOKUP(G37,U4数据库!C:P,10,0)*C37,E37=5,0,F37=6,0,E37=7,VLOOKUP(G37,U4数据库!C:P,10,0)*C37,E37=8,VLOOKUP(G37,U4数据库!C:P,10,0)*C37)</f>
        <v>#VALUE!</v>
      </c>
      <c r="U37" s="18" t="e">
        <f>VLOOKUP(G37,U4数据库!C:P,11,0)</f>
        <v>#VALUE!</v>
      </c>
      <c r="V37" s="18" t="e">
        <f>VLOOKUP(G37,U4数据库!C:P,12,0)</f>
        <v>#VALUE!</v>
      </c>
      <c r="W37" s="18"/>
      <c r="X37" s="18" t="e">
        <f>VLOOKUP(G37,U4数据库!C:P,13,0)</f>
        <v>#VALUE!</v>
      </c>
      <c r="Y37" s="18" t="e">
        <f t="shared" si="11"/>
        <v>#VALUE!</v>
      </c>
      <c r="Z37" s="19">
        <f t="shared" si="12"/>
        <v>0</v>
      </c>
      <c r="AA37" s="18" t="e">
        <f>VLOOKUP(G37,U4数据库!C:P,14,0)</f>
        <v>#VALUE!</v>
      </c>
      <c r="AB37" s="18" t="e">
        <f>VLOOKUP(H37,U4数据库!Q:R,2,0)</f>
        <v>#N/A</v>
      </c>
      <c r="AC37" s="18"/>
    </row>
    <row r="38" spans="1:29" x14ac:dyDescent="0.25">
      <c r="A38" s="22"/>
      <c r="B38" s="55"/>
      <c r="C38" s="3"/>
      <c r="D38" s="3"/>
      <c r="E38" s="18" t="e">
        <f t="shared" si="1"/>
        <v>#VALUE!</v>
      </c>
      <c r="F38" s="18" t="str">
        <f t="shared" si="2"/>
        <v/>
      </c>
      <c r="G38" s="18" t="e">
        <f t="shared" si="8"/>
        <v>#VALUE!</v>
      </c>
      <c r="H38" s="18" t="str">
        <f t="shared" si="9"/>
        <v/>
      </c>
      <c r="I38" s="18" t="e">
        <f t="shared" si="10"/>
        <v>#VALUE!</v>
      </c>
      <c r="J38" s="18" t="e">
        <f>VLOOKUP(G38,U4数据库!C:P,3,0)</f>
        <v>#VALUE!</v>
      </c>
      <c r="K38" s="18" t="e">
        <f>VLOOKUP(G38,U4数据库!C:P,4,0)</f>
        <v>#VALUE!</v>
      </c>
      <c r="L38" s="18" t="e">
        <f>VLOOKUP(G38,U4数据库!C:P,5,0)</f>
        <v>#VALUE!</v>
      </c>
      <c r="M38" s="18" t="e">
        <f>VLOOKUP(G38,U4数据库!C:P,2,0)</f>
        <v>#VALUE!</v>
      </c>
      <c r="N38" s="19" t="e" cm="1">
        <f t="array" ref="N38">_xlfn.IFS(E38=1,((I38+M38/2+50)/1000)*C38,E38=2,((I38+M38/2+150)/1000)*C38,E38=3,((I38+M38/2+L38+150)/1000)*C38,E38=4,((I38+M38/2+L38+100)/1000)*C38,E38=5,((I38+M38/2+50)/1000)*C38,E38=6,((I38+M38/2+150)/1000)*C38,E38=7,((I38+M38/2+L38+150)/1000)*C38,E38=8,((I38+M38/2+L38+100)/1000)*C38)</f>
        <v>#VALUE!</v>
      </c>
      <c r="O38" s="18" t="e">
        <f>VLOOKUP(G38,U4数据库!C:P,6,0)</f>
        <v>#VALUE!</v>
      </c>
      <c r="P38" s="18" t="e">
        <f>VLOOKUP(G38,U4数据库!C:P,7,0)</f>
        <v>#VALUE!</v>
      </c>
      <c r="Q38" s="18"/>
      <c r="R38" s="18" t="e">
        <f>VLOOKUP(G38,U4数据库!C:P,8,0)</f>
        <v>#VALUE!</v>
      </c>
      <c r="S38" s="18" t="e">
        <f>VLOOKUP(G38,U4数据库!C:P,9,0)</f>
        <v>#VALUE!</v>
      </c>
      <c r="T38" s="19" t="e" cm="1">
        <f t="array" ref="T38">_xlfn.IFS(E38=1,0,E38=2,0,E38=3,VLOOKUP(G38,U4数据库!C:P,10,0)*C38,E38=4,VLOOKUP(G38,U4数据库!C:P,10,0)*C38,E38=5,0,F38=6,0,E38=7,VLOOKUP(G38,U4数据库!C:P,10,0)*C38,E38=8,VLOOKUP(G38,U4数据库!C:P,10,0)*C38)</f>
        <v>#VALUE!</v>
      </c>
      <c r="U38" s="18" t="e">
        <f>VLOOKUP(G38,U4数据库!C:P,11,0)</f>
        <v>#VALUE!</v>
      </c>
      <c r="V38" s="18" t="e">
        <f>VLOOKUP(G38,U4数据库!C:P,12,0)</f>
        <v>#VALUE!</v>
      </c>
      <c r="W38" s="18"/>
      <c r="X38" s="18" t="e">
        <f>VLOOKUP(G38,U4数据库!C:P,13,0)</f>
        <v>#VALUE!</v>
      </c>
      <c r="Y38" s="18" t="e">
        <f t="shared" si="11"/>
        <v>#VALUE!</v>
      </c>
      <c r="Z38" s="19">
        <f t="shared" si="12"/>
        <v>0</v>
      </c>
      <c r="AA38" s="18" t="e">
        <f>VLOOKUP(G38,U4数据库!C:P,14,0)</f>
        <v>#VALUE!</v>
      </c>
      <c r="AB38" s="18" t="e">
        <f>VLOOKUP(H38,U4数据库!Q:R,2,0)</f>
        <v>#N/A</v>
      </c>
      <c r="AC38" s="18"/>
    </row>
    <row r="39" spans="1:29" x14ac:dyDescent="0.25">
      <c r="A39" s="22"/>
      <c r="B39" s="55"/>
      <c r="C39" s="3"/>
      <c r="D39" s="3"/>
      <c r="E39" s="18" t="e">
        <f t="shared" si="1"/>
        <v>#VALUE!</v>
      </c>
      <c r="F39" s="18" t="str">
        <f t="shared" si="2"/>
        <v/>
      </c>
      <c r="G39" s="18" t="e">
        <f t="shared" si="8"/>
        <v>#VALUE!</v>
      </c>
      <c r="H39" s="18" t="str">
        <f t="shared" si="9"/>
        <v/>
      </c>
      <c r="I39" s="18" t="e">
        <f t="shared" si="10"/>
        <v>#VALUE!</v>
      </c>
      <c r="J39" s="18" t="e">
        <f>VLOOKUP(G39,U4数据库!C:P,3,0)</f>
        <v>#VALUE!</v>
      </c>
      <c r="K39" s="18" t="e">
        <f>VLOOKUP(G39,U4数据库!C:P,4,0)</f>
        <v>#VALUE!</v>
      </c>
      <c r="L39" s="18" t="e">
        <f>VLOOKUP(G39,U4数据库!C:P,5,0)</f>
        <v>#VALUE!</v>
      </c>
      <c r="M39" s="18" t="e">
        <f>VLOOKUP(G39,U4数据库!C:P,2,0)</f>
        <v>#VALUE!</v>
      </c>
      <c r="N39" s="19" t="e" cm="1">
        <f t="array" ref="N39">_xlfn.IFS(E39=1,((I39+M39/2+50)/1000)*C39,E39=2,((I39+M39/2+150)/1000)*C39,E39=3,((I39+M39/2+L39+150)/1000)*C39,E39=4,((I39+M39/2+L39+100)/1000)*C39,E39=5,((I39+M39/2+50)/1000)*C39,E39=6,((I39+M39/2+150)/1000)*C39,E39=7,((I39+M39/2+L39+150)/1000)*C39,E39=8,((I39+M39/2+L39+100)/1000)*C39)</f>
        <v>#VALUE!</v>
      </c>
      <c r="O39" s="18" t="e">
        <f>VLOOKUP(G39,U4数据库!C:P,6,0)</f>
        <v>#VALUE!</v>
      </c>
      <c r="P39" s="18" t="e">
        <f>VLOOKUP(G39,U4数据库!C:P,7,0)</f>
        <v>#VALUE!</v>
      </c>
      <c r="Q39" s="18"/>
      <c r="R39" s="18" t="e">
        <f>VLOOKUP(G39,U4数据库!C:P,8,0)</f>
        <v>#VALUE!</v>
      </c>
      <c r="S39" s="18" t="e">
        <f>VLOOKUP(G39,U4数据库!C:P,9,0)</f>
        <v>#VALUE!</v>
      </c>
      <c r="T39" s="19" t="e" cm="1">
        <f t="array" ref="T39">_xlfn.IFS(E39=1,0,E39=2,0,E39=3,VLOOKUP(G39,U4数据库!C:P,10,0)*C39,E39=4,VLOOKUP(G39,U4数据库!C:P,10,0)*C39,E39=5,0,F39=6,0,E39=7,VLOOKUP(G39,U4数据库!C:P,10,0)*C39,E39=8,VLOOKUP(G39,U4数据库!C:P,10,0)*C39)</f>
        <v>#VALUE!</v>
      </c>
      <c r="U39" s="18" t="e">
        <f>VLOOKUP(G39,U4数据库!C:P,11,0)</f>
        <v>#VALUE!</v>
      </c>
      <c r="V39" s="18" t="e">
        <f>VLOOKUP(G39,U4数据库!C:P,12,0)</f>
        <v>#VALUE!</v>
      </c>
      <c r="W39" s="18"/>
      <c r="X39" s="18" t="e">
        <f>VLOOKUP(G39,U4数据库!C:P,13,0)</f>
        <v>#VALUE!</v>
      </c>
      <c r="Y39" s="18" t="e">
        <f t="shared" si="11"/>
        <v>#VALUE!</v>
      </c>
      <c r="Z39" s="19">
        <f t="shared" si="12"/>
        <v>0</v>
      </c>
      <c r="AA39" s="18" t="e">
        <f>VLOOKUP(G39,U4数据库!C:P,14,0)</f>
        <v>#VALUE!</v>
      </c>
      <c r="AB39" s="18" t="e">
        <f>VLOOKUP(H39,U4数据库!Q:R,2,0)</f>
        <v>#N/A</v>
      </c>
      <c r="AC39" s="18"/>
    </row>
    <row r="40" spans="1:29" x14ac:dyDescent="0.25">
      <c r="A40" s="22"/>
      <c r="B40" s="55"/>
      <c r="C40" s="3"/>
      <c r="D40" s="3"/>
      <c r="E40" s="18" t="e">
        <f t="shared" si="1"/>
        <v>#VALUE!</v>
      </c>
      <c r="F40" s="18" t="str">
        <f t="shared" si="2"/>
        <v/>
      </c>
      <c r="G40" s="18" t="e">
        <f t="shared" si="8"/>
        <v>#VALUE!</v>
      </c>
      <c r="H40" s="18" t="str">
        <f t="shared" si="9"/>
        <v/>
      </c>
      <c r="I40" s="18" t="e">
        <f t="shared" si="10"/>
        <v>#VALUE!</v>
      </c>
      <c r="J40" s="18" t="e">
        <f>VLOOKUP(G40,U4数据库!C:P,3,0)</f>
        <v>#VALUE!</v>
      </c>
      <c r="K40" s="18" t="e">
        <f>VLOOKUP(G40,U4数据库!C:P,4,0)</f>
        <v>#VALUE!</v>
      </c>
      <c r="L40" s="18" t="e">
        <f>VLOOKUP(G40,U4数据库!C:P,5,0)</f>
        <v>#VALUE!</v>
      </c>
      <c r="M40" s="18" t="e">
        <f>VLOOKUP(G40,U4数据库!C:P,2,0)</f>
        <v>#VALUE!</v>
      </c>
      <c r="N40" s="19" t="e" cm="1">
        <f t="array" ref="N40">_xlfn.IFS(E40=1,((I40+M40/2+50)/1000)*C40,E40=2,((I40+M40/2+150)/1000)*C40,E40=3,((I40+M40/2+L40+150)/1000)*C40,E40=4,((I40+M40/2+L40+100)/1000)*C40,E40=5,((I40+M40/2+50)/1000)*C40,E40=6,((I40+M40/2+150)/1000)*C40,E40=7,((I40+M40/2+L40+150)/1000)*C40,E40=8,((I40+M40/2+L40+100)/1000)*C40)</f>
        <v>#VALUE!</v>
      </c>
      <c r="O40" s="18" t="e">
        <f>VLOOKUP(G40,U4数据库!C:P,6,0)</f>
        <v>#VALUE!</v>
      </c>
      <c r="P40" s="18" t="e">
        <f>VLOOKUP(G40,U4数据库!C:P,7,0)</f>
        <v>#VALUE!</v>
      </c>
      <c r="Q40" s="18"/>
      <c r="R40" s="18" t="e">
        <f>VLOOKUP(G40,U4数据库!C:P,8,0)</f>
        <v>#VALUE!</v>
      </c>
      <c r="S40" s="18" t="e">
        <f>VLOOKUP(G40,U4数据库!C:P,9,0)</f>
        <v>#VALUE!</v>
      </c>
      <c r="T40" s="19" t="e" cm="1">
        <f t="array" ref="T40">_xlfn.IFS(E40=1,0,E40=2,0,E40=3,VLOOKUP(G40,U4数据库!C:P,10,0)*C40,E40=4,VLOOKUP(G40,U4数据库!C:P,10,0)*C40,E40=5,0,F40=6,0,E40=7,VLOOKUP(G40,U4数据库!C:P,10,0)*C40,E40=8,VLOOKUP(G40,U4数据库!C:P,10,0)*C40)</f>
        <v>#VALUE!</v>
      </c>
      <c r="U40" s="18" t="e">
        <f>VLOOKUP(G40,U4数据库!C:P,11,0)</f>
        <v>#VALUE!</v>
      </c>
      <c r="V40" s="18" t="e">
        <f>VLOOKUP(G40,U4数据库!C:P,12,0)</f>
        <v>#VALUE!</v>
      </c>
      <c r="W40" s="18"/>
      <c r="X40" s="18" t="e">
        <f>VLOOKUP(G40,U4数据库!C:P,13,0)</f>
        <v>#VALUE!</v>
      </c>
      <c r="Y40" s="18" t="e">
        <f t="shared" si="11"/>
        <v>#VALUE!</v>
      </c>
      <c r="Z40" s="19">
        <f t="shared" si="12"/>
        <v>0</v>
      </c>
      <c r="AA40" s="18" t="e">
        <f>VLOOKUP(G40,U4数据库!C:P,14,0)</f>
        <v>#VALUE!</v>
      </c>
      <c r="AB40" s="18" t="e">
        <f>VLOOKUP(H40,U4数据库!Q:R,2,0)</f>
        <v>#N/A</v>
      </c>
      <c r="AC40" s="18"/>
    </row>
    <row r="41" spans="1:29" x14ac:dyDescent="0.25">
      <c r="A41" s="22"/>
      <c r="B41" s="55"/>
      <c r="C41" s="3"/>
      <c r="D41" s="3"/>
      <c r="E41" s="18" t="e">
        <f t="shared" si="1"/>
        <v>#VALUE!</v>
      </c>
      <c r="F41" s="18" t="str">
        <f t="shared" si="2"/>
        <v/>
      </c>
      <c r="G41" s="18" t="e">
        <f t="shared" si="8"/>
        <v>#VALUE!</v>
      </c>
      <c r="H41" s="18" t="str">
        <f t="shared" si="9"/>
        <v/>
      </c>
      <c r="I41" s="18" t="e">
        <f t="shared" si="10"/>
        <v>#VALUE!</v>
      </c>
      <c r="J41" s="18" t="e">
        <f>VLOOKUP(G41,U4数据库!C:P,3,0)</f>
        <v>#VALUE!</v>
      </c>
      <c r="K41" s="18" t="e">
        <f>VLOOKUP(G41,U4数据库!C:P,4,0)</f>
        <v>#VALUE!</v>
      </c>
      <c r="L41" s="18" t="e">
        <f>VLOOKUP(G41,U4数据库!C:P,5,0)</f>
        <v>#VALUE!</v>
      </c>
      <c r="M41" s="18" t="e">
        <f>VLOOKUP(G41,U4数据库!C:P,2,0)</f>
        <v>#VALUE!</v>
      </c>
      <c r="N41" s="19" t="e" cm="1">
        <f t="array" ref="N41">_xlfn.IFS(E41=1,((I41+M41/2+50)/1000)*C41,E41=2,((I41+M41/2+150)/1000)*C41,E41=3,((I41+M41/2+L41+150)/1000)*C41,E41=4,((I41+M41/2+L41+100)/1000)*C41,E41=5,((I41+M41/2+50)/1000)*C41,E41=6,((I41+M41/2+150)/1000)*C41,E41=7,((I41+M41/2+L41+150)/1000)*C41,E41=8,((I41+M41/2+L41+100)/1000)*C41)</f>
        <v>#VALUE!</v>
      </c>
      <c r="O41" s="18" t="e">
        <f>VLOOKUP(G41,U4数据库!C:P,6,0)</f>
        <v>#VALUE!</v>
      </c>
      <c r="P41" s="18" t="e">
        <f>VLOOKUP(G41,U4数据库!C:P,7,0)</f>
        <v>#VALUE!</v>
      </c>
      <c r="Q41" s="18"/>
      <c r="R41" s="18" t="e">
        <f>VLOOKUP(G41,U4数据库!C:P,8,0)</f>
        <v>#VALUE!</v>
      </c>
      <c r="S41" s="18" t="e">
        <f>VLOOKUP(G41,U4数据库!C:P,9,0)</f>
        <v>#VALUE!</v>
      </c>
      <c r="T41" s="19" t="e" cm="1">
        <f t="array" ref="T41">_xlfn.IFS(E41=1,0,E41=2,0,E41=3,VLOOKUP(G41,U4数据库!C:P,10,0)*C41,E41=4,VLOOKUP(G41,U4数据库!C:P,10,0)*C41,E41=5,0,F41=6,0,E41=7,VLOOKUP(G41,U4数据库!C:P,10,0)*C41,E41=8,VLOOKUP(G41,U4数据库!C:P,10,0)*C41)</f>
        <v>#VALUE!</v>
      </c>
      <c r="U41" s="18" t="e">
        <f>VLOOKUP(G41,U4数据库!C:P,11,0)</f>
        <v>#VALUE!</v>
      </c>
      <c r="V41" s="18" t="e">
        <f>VLOOKUP(G41,U4数据库!C:P,12,0)</f>
        <v>#VALUE!</v>
      </c>
      <c r="W41" s="18"/>
      <c r="X41" s="18" t="e">
        <f>VLOOKUP(G41,U4数据库!C:P,13,0)</f>
        <v>#VALUE!</v>
      </c>
      <c r="Y41" s="18" t="e">
        <f t="shared" si="11"/>
        <v>#VALUE!</v>
      </c>
      <c r="Z41" s="19">
        <f t="shared" si="12"/>
        <v>0</v>
      </c>
      <c r="AA41" s="18" t="e">
        <f>VLOOKUP(G41,U4数据库!C:P,14,0)</f>
        <v>#VALUE!</v>
      </c>
      <c r="AB41" s="18" t="e">
        <f>VLOOKUP(H41,U4数据库!Q:R,2,0)</f>
        <v>#N/A</v>
      </c>
      <c r="AC41" s="18"/>
    </row>
    <row r="42" spans="1:29" x14ac:dyDescent="0.25">
      <c r="A42" s="22"/>
      <c r="B42" s="55"/>
      <c r="C42" s="3"/>
      <c r="D42" s="3"/>
      <c r="E42" s="18" t="e">
        <f t="shared" si="1"/>
        <v>#VALUE!</v>
      </c>
      <c r="F42" s="18" t="str">
        <f t="shared" si="2"/>
        <v/>
      </c>
      <c r="G42" s="18" t="e">
        <f t="shared" si="8"/>
        <v>#VALUE!</v>
      </c>
      <c r="H42" s="18" t="str">
        <f t="shared" si="9"/>
        <v/>
      </c>
      <c r="I42" s="18" t="e">
        <f t="shared" si="10"/>
        <v>#VALUE!</v>
      </c>
      <c r="J42" s="18" t="e">
        <f>VLOOKUP(G42,U4数据库!C:P,3,0)</f>
        <v>#VALUE!</v>
      </c>
      <c r="K42" s="18" t="e">
        <f>VLOOKUP(G42,U4数据库!C:P,4,0)</f>
        <v>#VALUE!</v>
      </c>
      <c r="L42" s="18" t="e">
        <f>VLOOKUP(G42,U4数据库!C:P,5,0)</f>
        <v>#VALUE!</v>
      </c>
      <c r="M42" s="18" t="e">
        <f>VLOOKUP(G42,U4数据库!C:P,2,0)</f>
        <v>#VALUE!</v>
      </c>
      <c r="N42" s="19" t="e" cm="1">
        <f t="array" ref="N42">_xlfn.IFS(E42=1,((I42+M42/2+50)/1000)*C42,E42=2,((I42+M42/2+150)/1000)*C42,E42=3,((I42+M42/2+L42+150)/1000)*C42,E42=4,((I42+M42/2+L42+100)/1000)*C42,E42=5,((I42+M42/2+50)/1000)*C42,E42=6,((I42+M42/2+150)/1000)*C42,E42=7,((I42+M42/2+L42+150)/1000)*C42,E42=8,((I42+M42/2+L42+100)/1000)*C42)</f>
        <v>#VALUE!</v>
      </c>
      <c r="O42" s="18" t="e">
        <f>VLOOKUP(G42,U4数据库!C:P,6,0)</f>
        <v>#VALUE!</v>
      </c>
      <c r="P42" s="18" t="e">
        <f>VLOOKUP(G42,U4数据库!C:P,7,0)</f>
        <v>#VALUE!</v>
      </c>
      <c r="Q42" s="18"/>
      <c r="R42" s="18" t="e">
        <f>VLOOKUP(G42,U4数据库!C:P,8,0)</f>
        <v>#VALUE!</v>
      </c>
      <c r="S42" s="18" t="e">
        <f>VLOOKUP(G42,U4数据库!C:P,9,0)</f>
        <v>#VALUE!</v>
      </c>
      <c r="T42" s="19" t="e" cm="1">
        <f t="array" ref="T42">_xlfn.IFS(E42=1,0,E42=2,0,E42=3,VLOOKUP(G42,U4数据库!C:P,10,0)*C42,E42=4,VLOOKUP(G42,U4数据库!C:P,10,0)*C42,E42=5,0,F42=6,0,E42=7,VLOOKUP(G42,U4数据库!C:P,10,0)*C42,E42=8,VLOOKUP(G42,U4数据库!C:P,10,0)*C42)</f>
        <v>#VALUE!</v>
      </c>
      <c r="U42" s="18" t="e">
        <f>VLOOKUP(G42,U4数据库!C:P,11,0)</f>
        <v>#VALUE!</v>
      </c>
      <c r="V42" s="18" t="e">
        <f>VLOOKUP(G42,U4数据库!C:P,12,0)</f>
        <v>#VALUE!</v>
      </c>
      <c r="W42" s="18"/>
      <c r="X42" s="18" t="e">
        <f>VLOOKUP(G42,U4数据库!C:P,13,0)</f>
        <v>#VALUE!</v>
      </c>
      <c r="Y42" s="18" t="e">
        <f t="shared" si="11"/>
        <v>#VALUE!</v>
      </c>
      <c r="Z42" s="19">
        <f t="shared" si="12"/>
        <v>0</v>
      </c>
      <c r="AA42" s="18" t="e">
        <f>VLOOKUP(G42,U4数据库!C:P,14,0)</f>
        <v>#VALUE!</v>
      </c>
      <c r="AB42" s="18" t="e">
        <f>VLOOKUP(H42,U4数据库!Q:R,2,0)</f>
        <v>#N/A</v>
      </c>
      <c r="AC42" s="18"/>
    </row>
    <row r="43" spans="1:29" x14ac:dyDescent="0.25">
      <c r="A43" s="22"/>
      <c r="B43" s="55"/>
      <c r="C43" s="3"/>
      <c r="D43" s="3"/>
      <c r="E43" s="18" t="e">
        <f t="shared" si="1"/>
        <v>#VALUE!</v>
      </c>
      <c r="F43" s="18" t="str">
        <f t="shared" si="2"/>
        <v/>
      </c>
      <c r="G43" s="18" t="e">
        <f t="shared" si="8"/>
        <v>#VALUE!</v>
      </c>
      <c r="H43" s="18" t="str">
        <f t="shared" si="9"/>
        <v/>
      </c>
      <c r="I43" s="18" t="e">
        <f t="shared" si="10"/>
        <v>#VALUE!</v>
      </c>
      <c r="J43" s="18" t="e">
        <f>VLOOKUP(G43,U4数据库!C:P,3,0)</f>
        <v>#VALUE!</v>
      </c>
      <c r="K43" s="18" t="e">
        <f>VLOOKUP(G43,U4数据库!C:P,4,0)</f>
        <v>#VALUE!</v>
      </c>
      <c r="L43" s="18" t="e">
        <f>VLOOKUP(G43,U4数据库!C:P,5,0)</f>
        <v>#VALUE!</v>
      </c>
      <c r="M43" s="18" t="e">
        <f>VLOOKUP(G43,U4数据库!C:P,2,0)</f>
        <v>#VALUE!</v>
      </c>
      <c r="N43" s="19" t="e" cm="1">
        <f t="array" ref="N43">_xlfn.IFS(E43=1,((I43+M43/2+50)/1000)*C43,E43=2,((I43+M43/2+150)/1000)*C43,E43=3,((I43+M43/2+L43+150)/1000)*C43,E43=4,((I43+M43/2+L43+100)/1000)*C43,E43=5,((I43+M43/2+50)/1000)*C43,E43=6,((I43+M43/2+150)/1000)*C43,E43=7,((I43+M43/2+L43+150)/1000)*C43,E43=8,((I43+M43/2+L43+100)/1000)*C43)</f>
        <v>#VALUE!</v>
      </c>
      <c r="O43" s="18" t="e">
        <f>VLOOKUP(G43,U4数据库!C:P,6,0)</f>
        <v>#VALUE!</v>
      </c>
      <c r="P43" s="18" t="e">
        <f>VLOOKUP(G43,U4数据库!C:P,7,0)</f>
        <v>#VALUE!</v>
      </c>
      <c r="Q43" s="18"/>
      <c r="R43" s="18" t="e">
        <f>VLOOKUP(G43,U4数据库!C:P,8,0)</f>
        <v>#VALUE!</v>
      </c>
      <c r="S43" s="18" t="e">
        <f>VLOOKUP(G43,U4数据库!C:P,9,0)</f>
        <v>#VALUE!</v>
      </c>
      <c r="T43" s="19" t="e" cm="1">
        <f t="array" ref="T43">_xlfn.IFS(E43=1,0,E43=2,0,E43=3,VLOOKUP(G43,U4数据库!C:P,10,0)*C43,E43=4,VLOOKUP(G43,U4数据库!C:P,10,0)*C43,E43=5,0,F43=6,0,E43=7,VLOOKUP(G43,U4数据库!C:P,10,0)*C43,E43=8,VLOOKUP(G43,U4数据库!C:P,10,0)*C43)</f>
        <v>#VALUE!</v>
      </c>
      <c r="U43" s="18" t="e">
        <f>VLOOKUP(G43,U4数据库!C:P,11,0)</f>
        <v>#VALUE!</v>
      </c>
      <c r="V43" s="18" t="e">
        <f>VLOOKUP(G43,U4数据库!C:P,12,0)</f>
        <v>#VALUE!</v>
      </c>
      <c r="W43" s="18"/>
      <c r="X43" s="18" t="e">
        <f>VLOOKUP(G43,U4数据库!C:P,13,0)</f>
        <v>#VALUE!</v>
      </c>
      <c r="Y43" s="18" t="e">
        <f t="shared" si="11"/>
        <v>#VALUE!</v>
      </c>
      <c r="Z43" s="19">
        <f t="shared" si="12"/>
        <v>0</v>
      </c>
      <c r="AA43" s="18" t="e">
        <f>VLOOKUP(G43,U4数据库!C:P,14,0)</f>
        <v>#VALUE!</v>
      </c>
      <c r="AB43" s="18" t="e">
        <f>VLOOKUP(H43,U4数据库!Q:R,2,0)</f>
        <v>#N/A</v>
      </c>
      <c r="AC43" s="18"/>
    </row>
    <row r="44" spans="1:29" x14ac:dyDescent="0.25">
      <c r="A44" s="22"/>
      <c r="B44" s="55"/>
      <c r="C44" s="3"/>
      <c r="D44" s="3"/>
      <c r="E44" s="18" t="e">
        <f t="shared" si="1"/>
        <v>#VALUE!</v>
      </c>
      <c r="F44" s="18" t="str">
        <f t="shared" si="2"/>
        <v/>
      </c>
      <c r="G44" s="18" t="e">
        <f t="shared" si="8"/>
        <v>#VALUE!</v>
      </c>
      <c r="H44" s="18" t="str">
        <f t="shared" si="9"/>
        <v/>
      </c>
      <c r="I44" s="18" t="e">
        <f t="shared" si="10"/>
        <v>#VALUE!</v>
      </c>
      <c r="J44" s="18" t="e">
        <f>VLOOKUP(G44,U4数据库!C:P,3,0)</f>
        <v>#VALUE!</v>
      </c>
      <c r="K44" s="18" t="e">
        <f>VLOOKUP(G44,U4数据库!C:P,4,0)</f>
        <v>#VALUE!</v>
      </c>
      <c r="L44" s="18" t="e">
        <f>VLOOKUP(G44,U4数据库!C:P,5,0)</f>
        <v>#VALUE!</v>
      </c>
      <c r="M44" s="18" t="e">
        <f>VLOOKUP(G44,U4数据库!C:P,2,0)</f>
        <v>#VALUE!</v>
      </c>
      <c r="N44" s="19" t="e" cm="1">
        <f t="array" ref="N44">_xlfn.IFS(E44=1,((I44+M44/2+50)/1000)*C44,E44=2,((I44+M44/2+150)/1000)*C44,E44=3,((I44+M44/2+L44+150)/1000)*C44,E44=4,((I44+M44/2+L44+100)/1000)*C44,E44=5,((I44+M44/2+50)/1000)*C44,E44=6,((I44+M44/2+150)/1000)*C44,E44=7,((I44+M44/2+L44+150)/1000)*C44,E44=8,((I44+M44/2+L44+100)/1000)*C44)</f>
        <v>#VALUE!</v>
      </c>
      <c r="O44" s="18" t="e">
        <f>VLOOKUP(G44,U4数据库!C:P,6,0)</f>
        <v>#VALUE!</v>
      </c>
      <c r="P44" s="18" t="e">
        <f>VLOOKUP(G44,U4数据库!C:P,7,0)</f>
        <v>#VALUE!</v>
      </c>
      <c r="Q44" s="18"/>
      <c r="R44" s="18" t="e">
        <f>VLOOKUP(G44,U4数据库!C:P,8,0)</f>
        <v>#VALUE!</v>
      </c>
      <c r="S44" s="18" t="e">
        <f>VLOOKUP(G44,U4数据库!C:P,9,0)</f>
        <v>#VALUE!</v>
      </c>
      <c r="T44" s="19" t="e" cm="1">
        <f t="array" ref="T44">_xlfn.IFS(E44=1,0,E44=2,0,E44=3,VLOOKUP(G44,U4数据库!C:P,10,0)*C44,E44=4,VLOOKUP(G44,U4数据库!C:P,10,0)*C44,E44=5,0,F44=6,0,E44=7,VLOOKUP(G44,U4数据库!C:P,10,0)*C44,E44=8,VLOOKUP(G44,U4数据库!C:P,10,0)*C44)</f>
        <v>#VALUE!</v>
      </c>
      <c r="U44" s="18" t="e">
        <f>VLOOKUP(G44,U4数据库!C:P,11,0)</f>
        <v>#VALUE!</v>
      </c>
      <c r="V44" s="18" t="e">
        <f>VLOOKUP(G44,U4数据库!C:P,12,0)</f>
        <v>#VALUE!</v>
      </c>
      <c r="W44" s="18"/>
      <c r="X44" s="18" t="e">
        <f>VLOOKUP(G44,U4数据库!C:P,13,0)</f>
        <v>#VALUE!</v>
      </c>
      <c r="Y44" s="18" t="e">
        <f t="shared" si="11"/>
        <v>#VALUE!</v>
      </c>
      <c r="Z44" s="19">
        <f t="shared" si="12"/>
        <v>0</v>
      </c>
      <c r="AA44" s="18" t="e">
        <f>VLOOKUP(G44,U4数据库!C:P,14,0)</f>
        <v>#VALUE!</v>
      </c>
      <c r="AB44" s="18" t="e">
        <f>VLOOKUP(H44,U4数据库!Q:R,2,0)</f>
        <v>#N/A</v>
      </c>
      <c r="AC44" s="18"/>
    </row>
    <row r="45" spans="1:29" x14ac:dyDescent="0.25">
      <c r="A45" s="22"/>
      <c r="B45" s="55"/>
      <c r="C45" s="3"/>
      <c r="D45" s="3"/>
      <c r="E45" s="18" t="e">
        <f t="shared" si="1"/>
        <v>#VALUE!</v>
      </c>
      <c r="F45" s="18" t="str">
        <f t="shared" si="2"/>
        <v/>
      </c>
      <c r="G45" s="18" t="e">
        <f t="shared" si="8"/>
        <v>#VALUE!</v>
      </c>
      <c r="H45" s="18" t="str">
        <f t="shared" si="9"/>
        <v/>
      </c>
      <c r="I45" s="18" t="e">
        <f t="shared" si="10"/>
        <v>#VALUE!</v>
      </c>
      <c r="J45" s="18" t="e">
        <f>VLOOKUP(G45,U4数据库!C:P,3,0)</f>
        <v>#VALUE!</v>
      </c>
      <c r="K45" s="18" t="e">
        <f>VLOOKUP(G45,U4数据库!C:P,4,0)</f>
        <v>#VALUE!</v>
      </c>
      <c r="L45" s="18" t="e">
        <f>VLOOKUP(G45,U4数据库!C:P,5,0)</f>
        <v>#VALUE!</v>
      </c>
      <c r="M45" s="18" t="e">
        <f>VLOOKUP(G45,U4数据库!C:P,2,0)</f>
        <v>#VALUE!</v>
      </c>
      <c r="N45" s="19" t="e" cm="1">
        <f t="array" ref="N45">_xlfn.IFS(E45=1,((I45+M45/2+50)/1000)*C45,E45=2,((I45+M45/2+150)/1000)*C45,E45=3,((I45+M45/2+L45+150)/1000)*C45,E45=4,((I45+M45/2+L45+100)/1000)*C45,E45=5,((I45+M45/2+50)/1000)*C45,E45=6,((I45+M45/2+150)/1000)*C45,E45=7,((I45+M45/2+L45+150)/1000)*C45,E45=8,((I45+M45/2+L45+100)/1000)*C45)</f>
        <v>#VALUE!</v>
      </c>
      <c r="O45" s="18" t="e">
        <f>VLOOKUP(G45,U4数据库!C:P,6,0)</f>
        <v>#VALUE!</v>
      </c>
      <c r="P45" s="18" t="e">
        <f>VLOOKUP(G45,U4数据库!C:P,7,0)</f>
        <v>#VALUE!</v>
      </c>
      <c r="Q45" s="18"/>
      <c r="R45" s="18" t="e">
        <f>VLOOKUP(G45,U4数据库!C:P,8,0)</f>
        <v>#VALUE!</v>
      </c>
      <c r="S45" s="18" t="e">
        <f>VLOOKUP(G45,U4数据库!C:P,9,0)</f>
        <v>#VALUE!</v>
      </c>
      <c r="T45" s="19" t="e" cm="1">
        <f t="array" ref="T45">_xlfn.IFS(E45=1,0,E45=2,0,E45=3,VLOOKUP(G45,U4数据库!C:P,10,0)*C45,E45=4,VLOOKUP(G45,U4数据库!C:P,10,0)*C45,E45=5,0,F45=6,0,E45=7,VLOOKUP(G45,U4数据库!C:P,10,0)*C45,E45=8,VLOOKUP(G45,U4数据库!C:P,10,0)*C45)</f>
        <v>#VALUE!</v>
      </c>
      <c r="U45" s="18" t="e">
        <f>VLOOKUP(G45,U4数据库!C:P,11,0)</f>
        <v>#VALUE!</v>
      </c>
      <c r="V45" s="18" t="e">
        <f>VLOOKUP(G45,U4数据库!C:P,12,0)</f>
        <v>#VALUE!</v>
      </c>
      <c r="W45" s="18"/>
      <c r="X45" s="18" t="e">
        <f>VLOOKUP(G45,U4数据库!C:P,13,0)</f>
        <v>#VALUE!</v>
      </c>
      <c r="Y45" s="18" t="e">
        <f t="shared" si="11"/>
        <v>#VALUE!</v>
      </c>
      <c r="Z45" s="19">
        <f t="shared" si="12"/>
        <v>0</v>
      </c>
      <c r="AA45" s="18" t="e">
        <f>VLOOKUP(G45,U4数据库!C:P,14,0)</f>
        <v>#VALUE!</v>
      </c>
      <c r="AB45" s="18" t="e">
        <f>VLOOKUP(H45,U4数据库!Q:R,2,0)</f>
        <v>#N/A</v>
      </c>
      <c r="AC45" s="18"/>
    </row>
    <row r="46" spans="1:29" x14ac:dyDescent="0.25">
      <c r="A46" s="22"/>
      <c r="B46" s="55"/>
      <c r="C46" s="3"/>
      <c r="D46" s="3"/>
      <c r="E46" s="18" t="e">
        <f t="shared" si="1"/>
        <v>#VALUE!</v>
      </c>
      <c r="F46" s="18" t="str">
        <f t="shared" si="2"/>
        <v/>
      </c>
      <c r="G46" s="18" t="e">
        <f t="shared" si="8"/>
        <v>#VALUE!</v>
      </c>
      <c r="H46" s="18" t="str">
        <f t="shared" si="9"/>
        <v/>
      </c>
      <c r="I46" s="18" t="e">
        <f t="shared" si="10"/>
        <v>#VALUE!</v>
      </c>
      <c r="J46" s="18" t="e">
        <f>VLOOKUP(G46,U4数据库!C:P,3,0)</f>
        <v>#VALUE!</v>
      </c>
      <c r="K46" s="18" t="e">
        <f>VLOOKUP(G46,U4数据库!C:P,4,0)</f>
        <v>#VALUE!</v>
      </c>
      <c r="L46" s="18" t="e">
        <f>VLOOKUP(G46,U4数据库!C:P,5,0)</f>
        <v>#VALUE!</v>
      </c>
      <c r="M46" s="18" t="e">
        <f>VLOOKUP(G46,U4数据库!C:P,2,0)</f>
        <v>#VALUE!</v>
      </c>
      <c r="N46" s="19" t="e" cm="1">
        <f t="array" ref="N46">_xlfn.IFS(E46=1,((I46+M46/2+50)/1000)*C46,E46=2,((I46+M46/2+150)/1000)*C46,E46=3,((I46+M46/2+L46+150)/1000)*C46,E46=4,((I46+M46/2+L46+100)/1000)*C46,E46=5,((I46+M46/2+50)/1000)*C46,E46=6,((I46+M46/2+150)/1000)*C46,E46=7,((I46+M46/2+L46+150)/1000)*C46,E46=8,((I46+M46/2+L46+100)/1000)*C46)</f>
        <v>#VALUE!</v>
      </c>
      <c r="O46" s="18" t="e">
        <f>VLOOKUP(G46,U4数据库!C:P,6,0)</f>
        <v>#VALUE!</v>
      </c>
      <c r="P46" s="18" t="e">
        <f>VLOOKUP(G46,U4数据库!C:P,7,0)</f>
        <v>#VALUE!</v>
      </c>
      <c r="Q46" s="18"/>
      <c r="R46" s="18" t="e">
        <f>VLOOKUP(G46,U4数据库!C:P,8,0)</f>
        <v>#VALUE!</v>
      </c>
      <c r="S46" s="18" t="e">
        <f>VLOOKUP(G46,U4数据库!C:P,9,0)</f>
        <v>#VALUE!</v>
      </c>
      <c r="T46" s="19" t="e" cm="1">
        <f t="array" ref="T46">_xlfn.IFS(E46=1,0,E46=2,0,E46=3,VLOOKUP(G46,U4数据库!C:P,10,0)*C46,E46=4,VLOOKUP(G46,U4数据库!C:P,10,0)*C46,E46=5,0,F46=6,0,E46=7,VLOOKUP(G46,U4数据库!C:P,10,0)*C46,E46=8,VLOOKUP(G46,U4数据库!C:P,10,0)*C46)</f>
        <v>#VALUE!</v>
      </c>
      <c r="U46" s="18" t="e">
        <f>VLOOKUP(G46,U4数据库!C:P,11,0)</f>
        <v>#VALUE!</v>
      </c>
      <c r="V46" s="18" t="e">
        <f>VLOOKUP(G46,U4数据库!C:P,12,0)</f>
        <v>#VALUE!</v>
      </c>
      <c r="W46" s="18"/>
      <c r="X46" s="18" t="e">
        <f>VLOOKUP(G46,U4数据库!C:P,13,0)</f>
        <v>#VALUE!</v>
      </c>
      <c r="Y46" s="18" t="e">
        <f t="shared" si="11"/>
        <v>#VALUE!</v>
      </c>
      <c r="Z46" s="19">
        <f t="shared" si="12"/>
        <v>0</v>
      </c>
      <c r="AA46" s="18" t="e">
        <f>VLOOKUP(G46,U4数据库!C:P,14,0)</f>
        <v>#VALUE!</v>
      </c>
      <c r="AB46" s="18" t="e">
        <f>VLOOKUP(H46,U4数据库!Q:R,2,0)</f>
        <v>#N/A</v>
      </c>
      <c r="AC46" s="18"/>
    </row>
    <row r="47" spans="1:29" x14ac:dyDescent="0.25">
      <c r="A47" s="22"/>
      <c r="B47" s="55"/>
      <c r="C47" s="3"/>
      <c r="D47" s="3"/>
      <c r="E47" s="18" t="e">
        <f t="shared" si="1"/>
        <v>#VALUE!</v>
      </c>
      <c r="F47" s="18" t="str">
        <f t="shared" si="2"/>
        <v/>
      </c>
      <c r="G47" s="18" t="e">
        <f t="shared" si="8"/>
        <v>#VALUE!</v>
      </c>
      <c r="H47" s="18" t="str">
        <f t="shared" si="9"/>
        <v/>
      </c>
      <c r="I47" s="18" t="e">
        <f t="shared" si="10"/>
        <v>#VALUE!</v>
      </c>
      <c r="J47" s="18" t="e">
        <f>VLOOKUP(G47,U4数据库!C:P,3,0)</f>
        <v>#VALUE!</v>
      </c>
      <c r="K47" s="18" t="e">
        <f>VLOOKUP(G47,U4数据库!C:P,4,0)</f>
        <v>#VALUE!</v>
      </c>
      <c r="L47" s="18" t="e">
        <f>VLOOKUP(G47,U4数据库!C:P,5,0)</f>
        <v>#VALUE!</v>
      </c>
      <c r="M47" s="18" t="e">
        <f>VLOOKUP(G47,U4数据库!C:P,2,0)</f>
        <v>#VALUE!</v>
      </c>
      <c r="N47" s="19" t="e" cm="1">
        <f t="array" ref="N47">_xlfn.IFS(E47=1,((I47+M47/2+50)/1000)*C47,E47=2,((I47+M47/2+150)/1000)*C47,E47=3,((I47+M47/2+L47+150)/1000)*C47,E47=4,((I47+M47/2+L47+100)/1000)*C47,E47=5,((I47+M47/2+50)/1000)*C47,E47=6,((I47+M47/2+150)/1000)*C47,E47=7,((I47+M47/2+L47+150)/1000)*C47,E47=8,((I47+M47/2+L47+100)/1000)*C47)</f>
        <v>#VALUE!</v>
      </c>
      <c r="O47" s="18" t="e">
        <f>VLOOKUP(G47,U4数据库!C:P,6,0)</f>
        <v>#VALUE!</v>
      </c>
      <c r="P47" s="18" t="e">
        <f>VLOOKUP(G47,U4数据库!C:P,7,0)</f>
        <v>#VALUE!</v>
      </c>
      <c r="Q47" s="18"/>
      <c r="R47" s="18" t="e">
        <f>VLOOKUP(G47,U4数据库!C:P,8,0)</f>
        <v>#VALUE!</v>
      </c>
      <c r="S47" s="18" t="e">
        <f>VLOOKUP(G47,U4数据库!C:P,9,0)</f>
        <v>#VALUE!</v>
      </c>
      <c r="T47" s="19" t="e" cm="1">
        <f t="array" ref="T47">_xlfn.IFS(E47=1,0,E47=2,0,E47=3,VLOOKUP(G47,U4数据库!C:P,10,0)*C47,E47=4,VLOOKUP(G47,U4数据库!C:P,10,0)*C47,E47=5,0,F47=6,0,E47=7,VLOOKUP(G47,U4数据库!C:P,10,0)*C47,E47=8,VLOOKUP(G47,U4数据库!C:P,10,0)*C47)</f>
        <v>#VALUE!</v>
      </c>
      <c r="U47" s="18" t="e">
        <f>VLOOKUP(G47,U4数据库!C:P,11,0)</f>
        <v>#VALUE!</v>
      </c>
      <c r="V47" s="18" t="e">
        <f>VLOOKUP(G47,U4数据库!C:P,12,0)</f>
        <v>#VALUE!</v>
      </c>
      <c r="W47" s="18"/>
      <c r="X47" s="18" t="e">
        <f>VLOOKUP(G47,U4数据库!C:P,13,0)</f>
        <v>#VALUE!</v>
      </c>
      <c r="Y47" s="18" t="e">
        <f t="shared" si="11"/>
        <v>#VALUE!</v>
      </c>
      <c r="Z47" s="19">
        <f t="shared" si="12"/>
        <v>0</v>
      </c>
      <c r="AA47" s="18" t="e">
        <f>VLOOKUP(G47,U4数据库!C:P,14,0)</f>
        <v>#VALUE!</v>
      </c>
      <c r="AB47" s="18" t="e">
        <f>VLOOKUP(H47,U4数据库!Q:R,2,0)</f>
        <v>#N/A</v>
      </c>
      <c r="AC47" s="18"/>
    </row>
    <row r="48" spans="1:29" x14ac:dyDescent="0.25">
      <c r="A48" s="22"/>
      <c r="B48" s="55"/>
      <c r="C48" s="3"/>
      <c r="D48" s="3"/>
      <c r="E48" s="18" t="e">
        <f t="shared" si="1"/>
        <v>#VALUE!</v>
      </c>
      <c r="F48" s="18" t="str">
        <f t="shared" si="2"/>
        <v/>
      </c>
      <c r="G48" s="18" t="e">
        <f t="shared" si="8"/>
        <v>#VALUE!</v>
      </c>
      <c r="H48" s="18" t="str">
        <f t="shared" si="9"/>
        <v/>
      </c>
      <c r="I48" s="18" t="e">
        <f t="shared" si="10"/>
        <v>#VALUE!</v>
      </c>
      <c r="J48" s="18" t="e">
        <f>VLOOKUP(G48,U4数据库!C:P,3,0)</f>
        <v>#VALUE!</v>
      </c>
      <c r="K48" s="18" t="e">
        <f>VLOOKUP(G48,U4数据库!C:P,4,0)</f>
        <v>#VALUE!</v>
      </c>
      <c r="L48" s="18" t="e">
        <f>VLOOKUP(G48,U4数据库!C:P,5,0)</f>
        <v>#VALUE!</v>
      </c>
      <c r="M48" s="18" t="e">
        <f>VLOOKUP(G48,U4数据库!C:P,2,0)</f>
        <v>#VALUE!</v>
      </c>
      <c r="N48" s="19" t="e" cm="1">
        <f t="array" ref="N48">_xlfn.IFS(E48=1,((I48+M48/2+50)/1000)*C48,E48=2,((I48+M48/2+150)/1000)*C48,E48=3,((I48+M48/2+L48+150)/1000)*C48,E48=4,((I48+M48/2+L48+100)/1000)*C48,E48=5,((I48+M48/2+50)/1000)*C48,E48=6,((I48+M48/2+150)/1000)*C48,E48=7,((I48+M48/2+L48+150)/1000)*C48,E48=8,((I48+M48/2+L48+100)/1000)*C48)</f>
        <v>#VALUE!</v>
      </c>
      <c r="O48" s="18" t="e">
        <f>VLOOKUP(G48,U4数据库!C:P,6,0)</f>
        <v>#VALUE!</v>
      </c>
      <c r="P48" s="18" t="e">
        <f>VLOOKUP(G48,U4数据库!C:P,7,0)</f>
        <v>#VALUE!</v>
      </c>
      <c r="Q48" s="18"/>
      <c r="R48" s="18" t="e">
        <f>VLOOKUP(G48,U4数据库!C:P,8,0)</f>
        <v>#VALUE!</v>
      </c>
      <c r="S48" s="18" t="e">
        <f>VLOOKUP(G48,U4数据库!C:P,9,0)</f>
        <v>#VALUE!</v>
      </c>
      <c r="T48" s="19" t="e" cm="1">
        <f t="array" ref="T48">_xlfn.IFS(E48=1,0,E48=2,0,E48=3,VLOOKUP(G48,U4数据库!C:P,10,0)*C48,E48=4,VLOOKUP(G48,U4数据库!C:P,10,0)*C48,E48=5,0,F48=6,0,E48=7,VLOOKUP(G48,U4数据库!C:P,10,0)*C48,E48=8,VLOOKUP(G48,U4数据库!C:P,10,0)*C48)</f>
        <v>#VALUE!</v>
      </c>
      <c r="U48" s="18" t="e">
        <f>VLOOKUP(G48,U4数据库!C:P,11,0)</f>
        <v>#VALUE!</v>
      </c>
      <c r="V48" s="18" t="e">
        <f>VLOOKUP(G48,U4数据库!C:P,12,0)</f>
        <v>#VALUE!</v>
      </c>
      <c r="W48" s="18"/>
      <c r="X48" s="18" t="e">
        <f>VLOOKUP(G48,U4数据库!C:P,13,0)</f>
        <v>#VALUE!</v>
      </c>
      <c r="Y48" s="18" t="e">
        <f t="shared" si="11"/>
        <v>#VALUE!</v>
      </c>
      <c r="Z48" s="19">
        <f t="shared" si="12"/>
        <v>0</v>
      </c>
      <c r="AA48" s="18" t="e">
        <f>VLOOKUP(G48,U4数据库!C:P,14,0)</f>
        <v>#VALUE!</v>
      </c>
      <c r="AB48" s="18" t="e">
        <f>VLOOKUP(H48,U4数据库!Q:R,2,0)</f>
        <v>#N/A</v>
      </c>
      <c r="AC48" s="18"/>
    </row>
    <row r="49" spans="1:29" x14ac:dyDescent="0.25">
      <c r="A49" s="22"/>
      <c r="B49" s="55"/>
      <c r="C49" s="3"/>
      <c r="D49" s="3"/>
      <c r="E49" s="18" t="e">
        <f t="shared" si="1"/>
        <v>#VALUE!</v>
      </c>
      <c r="F49" s="18" t="str">
        <f t="shared" si="2"/>
        <v/>
      </c>
      <c r="G49" s="18" t="e">
        <f t="shared" si="8"/>
        <v>#VALUE!</v>
      </c>
      <c r="H49" s="18" t="str">
        <f t="shared" si="9"/>
        <v/>
      </c>
      <c r="I49" s="18" t="e">
        <f t="shared" si="10"/>
        <v>#VALUE!</v>
      </c>
      <c r="J49" s="18" t="e">
        <f>VLOOKUP(G49,U4数据库!C:P,3,0)</f>
        <v>#VALUE!</v>
      </c>
      <c r="K49" s="18" t="e">
        <f>VLOOKUP(G49,U4数据库!C:P,4,0)</f>
        <v>#VALUE!</v>
      </c>
      <c r="L49" s="18" t="e">
        <f>VLOOKUP(G49,U4数据库!C:P,5,0)</f>
        <v>#VALUE!</v>
      </c>
      <c r="M49" s="18" t="e">
        <f>VLOOKUP(G49,U4数据库!C:P,2,0)</f>
        <v>#VALUE!</v>
      </c>
      <c r="N49" s="19" t="e" cm="1">
        <f t="array" ref="N49">_xlfn.IFS(E49=1,((I49+M49/2+50)/1000)*C49,E49=2,((I49+M49/2+150)/1000)*C49,E49=3,((I49+M49/2+L49+150)/1000)*C49,E49=4,((I49+M49/2+L49+100)/1000)*C49,E49=5,((I49+M49/2+50)/1000)*C49,E49=6,((I49+M49/2+150)/1000)*C49,E49=7,((I49+M49/2+L49+150)/1000)*C49,E49=8,((I49+M49/2+L49+100)/1000)*C49)</f>
        <v>#VALUE!</v>
      </c>
      <c r="O49" s="18" t="e">
        <f>VLOOKUP(G49,U4数据库!C:P,6,0)</f>
        <v>#VALUE!</v>
      </c>
      <c r="P49" s="18" t="e">
        <f>VLOOKUP(G49,U4数据库!C:P,7,0)</f>
        <v>#VALUE!</v>
      </c>
      <c r="Q49" s="18"/>
      <c r="R49" s="18" t="e">
        <f>VLOOKUP(G49,U4数据库!C:P,8,0)</f>
        <v>#VALUE!</v>
      </c>
      <c r="S49" s="18" t="e">
        <f>VLOOKUP(G49,U4数据库!C:P,9,0)</f>
        <v>#VALUE!</v>
      </c>
      <c r="T49" s="19" t="e" cm="1">
        <f t="array" ref="T49">_xlfn.IFS(E49=1,0,E49=2,0,E49=3,VLOOKUP(G49,U4数据库!C:P,10,0)*C49,E49=4,VLOOKUP(G49,U4数据库!C:P,10,0)*C49,E49=5,0,F49=6,0,E49=7,VLOOKUP(G49,U4数据库!C:P,10,0)*C49,E49=8,VLOOKUP(G49,U4数据库!C:P,10,0)*C49)</f>
        <v>#VALUE!</v>
      </c>
      <c r="U49" s="18" t="e">
        <f>VLOOKUP(G49,U4数据库!C:P,11,0)</f>
        <v>#VALUE!</v>
      </c>
      <c r="V49" s="18" t="e">
        <f>VLOOKUP(G49,U4数据库!C:P,12,0)</f>
        <v>#VALUE!</v>
      </c>
      <c r="W49" s="18"/>
      <c r="X49" s="18" t="e">
        <f>VLOOKUP(G49,U4数据库!C:P,13,0)</f>
        <v>#VALUE!</v>
      </c>
      <c r="Y49" s="18" t="e">
        <f t="shared" si="11"/>
        <v>#VALUE!</v>
      </c>
      <c r="Z49" s="19">
        <f t="shared" si="12"/>
        <v>0</v>
      </c>
      <c r="AA49" s="18" t="e">
        <f>VLOOKUP(G49,U4数据库!C:P,14,0)</f>
        <v>#VALUE!</v>
      </c>
      <c r="AB49" s="18" t="e">
        <f>VLOOKUP(H49,U4数据库!Q:R,2,0)</f>
        <v>#N/A</v>
      </c>
      <c r="AC49" s="18"/>
    </row>
    <row r="50" spans="1:29" x14ac:dyDescent="0.25">
      <c r="A50" s="22"/>
      <c r="B50" s="55"/>
      <c r="C50" s="3"/>
      <c r="D50" s="3"/>
      <c r="E50" s="18" t="e">
        <f t="shared" si="1"/>
        <v>#VALUE!</v>
      </c>
      <c r="F50" s="18" t="str">
        <f t="shared" si="2"/>
        <v/>
      </c>
      <c r="G50" s="18" t="e">
        <f t="shared" si="8"/>
        <v>#VALUE!</v>
      </c>
      <c r="H50" s="18" t="str">
        <f t="shared" si="9"/>
        <v/>
      </c>
      <c r="I50" s="18" t="e">
        <f t="shared" si="10"/>
        <v>#VALUE!</v>
      </c>
      <c r="J50" s="18" t="e">
        <f>VLOOKUP(G50,U4数据库!C:P,3,0)</f>
        <v>#VALUE!</v>
      </c>
      <c r="K50" s="18" t="e">
        <f>VLOOKUP(G50,U4数据库!C:P,4,0)</f>
        <v>#VALUE!</v>
      </c>
      <c r="L50" s="18" t="e">
        <f>VLOOKUP(G50,U4数据库!C:P,5,0)</f>
        <v>#VALUE!</v>
      </c>
      <c r="M50" s="18" t="e">
        <f>VLOOKUP(G50,U4数据库!C:P,2,0)</f>
        <v>#VALUE!</v>
      </c>
      <c r="N50" s="19" t="e" cm="1">
        <f t="array" ref="N50">_xlfn.IFS(E50=1,((I50+M50/2+50)/1000)*C50,E50=2,((I50+M50/2+150)/1000)*C50,E50=3,((I50+M50/2+L50+150)/1000)*C50,E50=4,((I50+M50/2+L50+100)/1000)*C50,E50=5,((I50+M50/2+50)/1000)*C50,E50=6,((I50+M50/2+150)/1000)*C50,E50=7,((I50+M50/2+L50+150)/1000)*C50,E50=8,((I50+M50/2+L50+100)/1000)*C50)</f>
        <v>#VALUE!</v>
      </c>
      <c r="O50" s="18" t="e">
        <f>VLOOKUP(G50,U4数据库!C:P,6,0)</f>
        <v>#VALUE!</v>
      </c>
      <c r="P50" s="18" t="e">
        <f>VLOOKUP(G50,U4数据库!C:P,7,0)</f>
        <v>#VALUE!</v>
      </c>
      <c r="Q50" s="18"/>
      <c r="R50" s="18" t="e">
        <f>VLOOKUP(G50,U4数据库!C:P,8,0)</f>
        <v>#VALUE!</v>
      </c>
      <c r="S50" s="18" t="e">
        <f>VLOOKUP(G50,U4数据库!C:P,9,0)</f>
        <v>#VALUE!</v>
      </c>
      <c r="T50" s="19" t="e" cm="1">
        <f t="array" ref="T50">_xlfn.IFS(E50=1,0,E50=2,0,E50=3,VLOOKUP(G50,U4数据库!C:P,10,0)*C50,E50=4,VLOOKUP(G50,U4数据库!C:P,10,0)*C50,E50=5,0,F50=6,0,E50=7,VLOOKUP(G50,U4数据库!C:P,10,0)*C50,E50=8,VLOOKUP(G50,U4数据库!C:P,10,0)*C50)</f>
        <v>#VALUE!</v>
      </c>
      <c r="U50" s="18" t="e">
        <f>VLOOKUP(G50,U4数据库!C:P,11,0)</f>
        <v>#VALUE!</v>
      </c>
      <c r="V50" s="18" t="e">
        <f>VLOOKUP(G50,U4数据库!C:P,12,0)</f>
        <v>#VALUE!</v>
      </c>
      <c r="W50" s="18"/>
      <c r="X50" s="18" t="e">
        <f>VLOOKUP(G50,U4数据库!C:P,13,0)</f>
        <v>#VALUE!</v>
      </c>
      <c r="Y50" s="18" t="e">
        <f t="shared" si="11"/>
        <v>#VALUE!</v>
      </c>
      <c r="Z50" s="19">
        <f t="shared" si="12"/>
        <v>0</v>
      </c>
      <c r="AA50" s="18" t="e">
        <f>VLOOKUP(G50,U4数据库!C:P,14,0)</f>
        <v>#VALUE!</v>
      </c>
      <c r="AB50" s="18" t="e">
        <f>VLOOKUP(H50,U4数据库!Q:R,2,0)</f>
        <v>#N/A</v>
      </c>
      <c r="AC50" s="18"/>
    </row>
    <row r="51" spans="1:29" x14ac:dyDescent="0.25">
      <c r="A51" s="22"/>
      <c r="B51" s="55"/>
      <c r="C51" s="3"/>
      <c r="D51" s="3"/>
      <c r="E51" s="18" t="e">
        <f t="shared" si="1"/>
        <v>#VALUE!</v>
      </c>
      <c r="F51" s="18" t="str">
        <f t="shared" si="2"/>
        <v/>
      </c>
      <c r="G51" s="18" t="e">
        <f t="shared" si="8"/>
        <v>#VALUE!</v>
      </c>
      <c r="H51" s="18" t="str">
        <f t="shared" si="9"/>
        <v/>
      </c>
      <c r="I51" s="18" t="e">
        <f t="shared" si="10"/>
        <v>#VALUE!</v>
      </c>
      <c r="J51" s="18" t="e">
        <f>VLOOKUP(G51,U4数据库!C:P,3,0)</f>
        <v>#VALUE!</v>
      </c>
      <c r="K51" s="18" t="e">
        <f>VLOOKUP(G51,U4数据库!C:P,4,0)</f>
        <v>#VALUE!</v>
      </c>
      <c r="L51" s="18" t="e">
        <f>VLOOKUP(G51,U4数据库!C:P,5,0)</f>
        <v>#VALUE!</v>
      </c>
      <c r="M51" s="18" t="e">
        <f>VLOOKUP(G51,U4数据库!C:P,2,0)</f>
        <v>#VALUE!</v>
      </c>
      <c r="N51" s="19" t="e" cm="1">
        <f t="array" ref="N51">_xlfn.IFS(E51=1,((I51+M51/2+50)/1000)*C51,E51=2,((I51+M51/2+150)/1000)*C51,E51=3,((I51+M51/2+L51+150)/1000)*C51,E51=4,((I51+M51/2+L51+100)/1000)*C51,E51=5,((I51+M51/2+50)/1000)*C51,E51=6,((I51+M51/2+150)/1000)*C51,E51=7,((I51+M51/2+L51+150)/1000)*C51,E51=8,((I51+M51/2+L51+100)/1000)*C51)</f>
        <v>#VALUE!</v>
      </c>
      <c r="O51" s="18" t="e">
        <f>VLOOKUP(G51,U4数据库!C:P,6,0)</f>
        <v>#VALUE!</v>
      </c>
      <c r="P51" s="18" t="e">
        <f>VLOOKUP(G51,U4数据库!C:P,7,0)</f>
        <v>#VALUE!</v>
      </c>
      <c r="Q51" s="18"/>
      <c r="R51" s="18" t="e">
        <f>VLOOKUP(G51,U4数据库!C:P,8,0)</f>
        <v>#VALUE!</v>
      </c>
      <c r="S51" s="18" t="e">
        <f>VLOOKUP(G51,U4数据库!C:P,9,0)</f>
        <v>#VALUE!</v>
      </c>
      <c r="T51" s="19" t="e" cm="1">
        <f t="array" ref="T51">_xlfn.IFS(E51=1,0,E51=2,0,E51=3,VLOOKUP(G51,U4数据库!C:P,10,0)*C51,E51=4,VLOOKUP(G51,U4数据库!C:P,10,0)*C51,E51=5,0,F51=6,0,E51=7,VLOOKUP(G51,U4数据库!C:P,10,0)*C51,E51=8,VLOOKUP(G51,U4数据库!C:P,10,0)*C51)</f>
        <v>#VALUE!</v>
      </c>
      <c r="U51" s="18" t="e">
        <f>VLOOKUP(G51,U4数据库!C:P,11,0)</f>
        <v>#VALUE!</v>
      </c>
      <c r="V51" s="18" t="e">
        <f>VLOOKUP(G51,U4数据库!C:P,12,0)</f>
        <v>#VALUE!</v>
      </c>
      <c r="W51" s="18"/>
      <c r="X51" s="18" t="e">
        <f>VLOOKUP(G51,U4数据库!C:P,13,0)</f>
        <v>#VALUE!</v>
      </c>
      <c r="Y51" s="18" t="e">
        <f t="shared" si="11"/>
        <v>#VALUE!</v>
      </c>
      <c r="Z51" s="19">
        <f t="shared" si="12"/>
        <v>0</v>
      </c>
      <c r="AA51" s="18" t="e">
        <f>VLOOKUP(G51,U4数据库!C:P,14,0)</f>
        <v>#VALUE!</v>
      </c>
      <c r="AB51" s="18" t="e">
        <f>VLOOKUP(H51,U4数据库!Q:R,2,0)</f>
        <v>#N/A</v>
      </c>
      <c r="AC51" s="18"/>
    </row>
    <row r="52" spans="1:29" x14ac:dyDescent="0.25">
      <c r="A52" s="22"/>
      <c r="B52" s="55"/>
      <c r="C52" s="3"/>
      <c r="D52" s="3"/>
      <c r="E52" s="18" t="e">
        <f t="shared" si="1"/>
        <v>#VALUE!</v>
      </c>
      <c r="F52" s="18" t="str">
        <f t="shared" si="2"/>
        <v/>
      </c>
      <c r="G52" s="18" t="e">
        <f t="shared" si="8"/>
        <v>#VALUE!</v>
      </c>
      <c r="H52" s="18" t="str">
        <f t="shared" si="9"/>
        <v/>
      </c>
      <c r="I52" s="18" t="e">
        <f t="shared" si="10"/>
        <v>#VALUE!</v>
      </c>
      <c r="J52" s="18" t="e">
        <f>VLOOKUP(G52,U4数据库!C:P,3,0)</f>
        <v>#VALUE!</v>
      </c>
      <c r="K52" s="18" t="e">
        <f>VLOOKUP(G52,U4数据库!C:P,4,0)</f>
        <v>#VALUE!</v>
      </c>
      <c r="L52" s="18" t="e">
        <f>VLOOKUP(G52,U4数据库!C:P,5,0)</f>
        <v>#VALUE!</v>
      </c>
      <c r="M52" s="18" t="e">
        <f>VLOOKUP(G52,U4数据库!C:P,2,0)</f>
        <v>#VALUE!</v>
      </c>
      <c r="N52" s="19" t="e" cm="1">
        <f t="array" ref="N52">_xlfn.IFS(E52=1,((I52+M52/2+50)/1000)*C52,E52=2,((I52+M52/2+150)/1000)*C52,E52=3,((I52+M52/2+L52+150)/1000)*C52,E52=4,((I52+M52/2+L52+100)/1000)*C52,E52=5,((I52+M52/2+50)/1000)*C52,E52=6,((I52+M52/2+150)/1000)*C52,E52=7,((I52+M52/2+L52+150)/1000)*C52,E52=8,((I52+M52/2+L52+100)/1000)*C52)</f>
        <v>#VALUE!</v>
      </c>
      <c r="O52" s="18" t="e">
        <f>VLOOKUP(G52,U4数据库!C:P,6,0)</f>
        <v>#VALUE!</v>
      </c>
      <c r="P52" s="18" t="e">
        <f>VLOOKUP(G52,U4数据库!C:P,7,0)</f>
        <v>#VALUE!</v>
      </c>
      <c r="Q52" s="18"/>
      <c r="R52" s="18" t="e">
        <f>VLOOKUP(G52,U4数据库!C:P,8,0)</f>
        <v>#VALUE!</v>
      </c>
      <c r="S52" s="18" t="e">
        <f>VLOOKUP(G52,U4数据库!C:P,9,0)</f>
        <v>#VALUE!</v>
      </c>
      <c r="T52" s="19" t="e" cm="1">
        <f t="array" ref="T52">_xlfn.IFS(E52=1,0,E52=2,0,E52=3,VLOOKUP(G52,U4数据库!C:P,10,0)*C52,E52=4,VLOOKUP(G52,U4数据库!C:P,10,0)*C52,E52=5,0,F52=6,0,E52=7,VLOOKUP(G52,U4数据库!C:P,10,0)*C52,E52=8,VLOOKUP(G52,U4数据库!C:P,10,0)*C52)</f>
        <v>#VALUE!</v>
      </c>
      <c r="U52" s="18" t="e">
        <f>VLOOKUP(G52,U4数据库!C:P,11,0)</f>
        <v>#VALUE!</v>
      </c>
      <c r="V52" s="18" t="e">
        <f>VLOOKUP(G52,U4数据库!C:P,12,0)</f>
        <v>#VALUE!</v>
      </c>
      <c r="W52" s="18"/>
      <c r="X52" s="18" t="e">
        <f>VLOOKUP(G52,U4数据库!C:P,13,0)</f>
        <v>#VALUE!</v>
      </c>
      <c r="Y52" s="18" t="e">
        <f t="shared" si="11"/>
        <v>#VALUE!</v>
      </c>
      <c r="Z52" s="19">
        <f t="shared" si="12"/>
        <v>0</v>
      </c>
      <c r="AA52" s="18" t="e">
        <f>VLOOKUP(G52,U4数据库!C:P,14,0)</f>
        <v>#VALUE!</v>
      </c>
      <c r="AB52" s="18" t="e">
        <f>VLOOKUP(H52,U4数据库!Q:R,2,0)</f>
        <v>#N/A</v>
      </c>
      <c r="AC52" s="18"/>
    </row>
    <row r="53" spans="1:29" x14ac:dyDescent="0.25">
      <c r="A53" s="22"/>
      <c r="B53" s="55"/>
      <c r="C53" s="3"/>
      <c r="D53" s="3"/>
      <c r="E53" s="18" t="e">
        <f t="shared" si="1"/>
        <v>#VALUE!</v>
      </c>
      <c r="F53" s="18" t="str">
        <f t="shared" si="2"/>
        <v/>
      </c>
      <c r="G53" s="18" t="e">
        <f t="shared" si="8"/>
        <v>#VALUE!</v>
      </c>
      <c r="H53" s="18" t="str">
        <f t="shared" si="9"/>
        <v/>
      </c>
      <c r="I53" s="18" t="e">
        <f t="shared" si="10"/>
        <v>#VALUE!</v>
      </c>
      <c r="J53" s="18" t="e">
        <f>VLOOKUP(G53,U4数据库!C:P,3,0)</f>
        <v>#VALUE!</v>
      </c>
      <c r="K53" s="18" t="e">
        <f>VLOOKUP(G53,U4数据库!C:P,4,0)</f>
        <v>#VALUE!</v>
      </c>
      <c r="L53" s="18" t="e">
        <f>VLOOKUP(G53,U4数据库!C:P,5,0)</f>
        <v>#VALUE!</v>
      </c>
      <c r="M53" s="18" t="e">
        <f>VLOOKUP(G53,U4数据库!C:P,2,0)</f>
        <v>#VALUE!</v>
      </c>
      <c r="N53" s="19" t="e" cm="1">
        <f t="array" ref="N53">_xlfn.IFS(E53=1,((I53+M53/2+50)/1000)*C53,E53=2,((I53+M53/2+150)/1000)*C53,E53=3,((I53+M53/2+L53+150)/1000)*C53,E53=4,((I53+M53/2+L53+100)/1000)*C53,E53=5,((I53+M53/2+50)/1000)*C53,E53=6,((I53+M53/2+150)/1000)*C53,E53=7,((I53+M53/2+L53+150)/1000)*C53,E53=8,((I53+M53/2+L53+100)/1000)*C53)</f>
        <v>#VALUE!</v>
      </c>
      <c r="O53" s="18" t="e">
        <f>VLOOKUP(G53,U4数据库!C:P,6,0)</f>
        <v>#VALUE!</v>
      </c>
      <c r="P53" s="18" t="e">
        <f>VLOOKUP(G53,U4数据库!C:P,7,0)</f>
        <v>#VALUE!</v>
      </c>
      <c r="Q53" s="18"/>
      <c r="R53" s="18" t="e">
        <f>VLOOKUP(G53,U4数据库!C:P,8,0)</f>
        <v>#VALUE!</v>
      </c>
      <c r="S53" s="18" t="e">
        <f>VLOOKUP(G53,U4数据库!C:P,9,0)</f>
        <v>#VALUE!</v>
      </c>
      <c r="T53" s="19" t="e" cm="1">
        <f t="array" ref="T53">_xlfn.IFS(E53=1,0,E53=2,0,E53=3,VLOOKUP(G53,U4数据库!C:P,10,0)*C53,E53=4,VLOOKUP(G53,U4数据库!C:P,10,0)*C53,E53=5,0,F53=6,0,E53=7,VLOOKUP(G53,U4数据库!C:P,10,0)*C53,E53=8,VLOOKUP(G53,U4数据库!C:P,10,0)*C53)</f>
        <v>#VALUE!</v>
      </c>
      <c r="U53" s="18" t="e">
        <f>VLOOKUP(G53,U4数据库!C:P,11,0)</f>
        <v>#VALUE!</v>
      </c>
      <c r="V53" s="18" t="e">
        <f>VLOOKUP(G53,U4数据库!C:P,12,0)</f>
        <v>#VALUE!</v>
      </c>
      <c r="W53" s="18"/>
      <c r="X53" s="18" t="e">
        <f>VLOOKUP(G53,U4数据库!C:P,13,0)</f>
        <v>#VALUE!</v>
      </c>
      <c r="Y53" s="18" t="e">
        <f t="shared" si="11"/>
        <v>#VALUE!</v>
      </c>
      <c r="Z53" s="19">
        <f t="shared" si="12"/>
        <v>0</v>
      </c>
      <c r="AA53" s="18" t="e">
        <f>VLOOKUP(G53,U4数据库!C:P,14,0)</f>
        <v>#VALUE!</v>
      </c>
      <c r="AB53" s="18" t="e">
        <f>VLOOKUP(H53,U4数据库!Q:R,2,0)</f>
        <v>#N/A</v>
      </c>
      <c r="AC53" s="18"/>
    </row>
    <row r="54" spans="1:29" x14ac:dyDescent="0.25">
      <c r="A54" s="22"/>
      <c r="B54" s="55"/>
      <c r="C54" s="3"/>
      <c r="D54" s="3"/>
      <c r="E54" s="18" t="e">
        <f t="shared" si="1"/>
        <v>#VALUE!</v>
      </c>
      <c r="F54" s="18" t="str">
        <f t="shared" si="2"/>
        <v/>
      </c>
      <c r="G54" s="18" t="e">
        <f t="shared" si="8"/>
        <v>#VALUE!</v>
      </c>
      <c r="H54" s="18" t="str">
        <f t="shared" si="9"/>
        <v/>
      </c>
      <c r="I54" s="18" t="e">
        <f t="shared" si="10"/>
        <v>#VALUE!</v>
      </c>
      <c r="J54" s="18" t="e">
        <f>VLOOKUP(G54,U4数据库!C:P,3,0)</f>
        <v>#VALUE!</v>
      </c>
      <c r="K54" s="18" t="e">
        <f>VLOOKUP(G54,U4数据库!C:P,4,0)</f>
        <v>#VALUE!</v>
      </c>
      <c r="L54" s="18" t="e">
        <f>VLOOKUP(G54,U4数据库!C:P,5,0)</f>
        <v>#VALUE!</v>
      </c>
      <c r="M54" s="18" t="e">
        <f>VLOOKUP(G54,U4数据库!C:P,2,0)</f>
        <v>#VALUE!</v>
      </c>
      <c r="N54" s="19" t="e" cm="1">
        <f t="array" ref="N54">_xlfn.IFS(E54=1,((I54+M54/2+50)/1000)*C54,E54=2,((I54+M54/2+150)/1000)*C54,E54=3,((I54+M54/2+L54+150)/1000)*C54,E54=4,((I54+M54/2+L54+100)/1000)*C54,E54=5,((I54+M54/2+50)/1000)*C54,E54=6,((I54+M54/2+150)/1000)*C54,E54=7,((I54+M54/2+L54+150)/1000)*C54,E54=8,((I54+M54/2+L54+100)/1000)*C54)</f>
        <v>#VALUE!</v>
      </c>
      <c r="O54" s="18" t="e">
        <f>VLOOKUP(G54,U4数据库!C:P,6,0)</f>
        <v>#VALUE!</v>
      </c>
      <c r="P54" s="18" t="e">
        <f>VLOOKUP(G54,U4数据库!C:P,7,0)</f>
        <v>#VALUE!</v>
      </c>
      <c r="Q54" s="18"/>
      <c r="R54" s="18" t="e">
        <f>VLOOKUP(G54,U4数据库!C:P,8,0)</f>
        <v>#VALUE!</v>
      </c>
      <c r="S54" s="18" t="e">
        <f>VLOOKUP(G54,U4数据库!C:P,9,0)</f>
        <v>#VALUE!</v>
      </c>
      <c r="T54" s="19" t="e" cm="1">
        <f t="array" ref="T54">_xlfn.IFS(E54=1,0,E54=2,0,E54=3,VLOOKUP(G54,U4数据库!C:P,10,0)*C54,E54=4,VLOOKUP(G54,U4数据库!C:P,10,0)*C54,E54=5,0,F54=6,0,E54=7,VLOOKUP(G54,U4数据库!C:P,10,0)*C54,E54=8,VLOOKUP(G54,U4数据库!C:P,10,0)*C54)</f>
        <v>#VALUE!</v>
      </c>
      <c r="U54" s="18" t="e">
        <f>VLOOKUP(G54,U4数据库!C:P,11,0)</f>
        <v>#VALUE!</v>
      </c>
      <c r="V54" s="18" t="e">
        <f>VLOOKUP(G54,U4数据库!C:P,12,0)</f>
        <v>#VALUE!</v>
      </c>
      <c r="W54" s="18"/>
      <c r="X54" s="18" t="e">
        <f>VLOOKUP(G54,U4数据库!C:P,13,0)</f>
        <v>#VALUE!</v>
      </c>
      <c r="Y54" s="18" t="e">
        <f t="shared" si="11"/>
        <v>#VALUE!</v>
      </c>
      <c r="Z54" s="19">
        <f t="shared" si="12"/>
        <v>0</v>
      </c>
      <c r="AA54" s="18" t="e">
        <f>VLOOKUP(G54,U4数据库!C:P,14,0)</f>
        <v>#VALUE!</v>
      </c>
      <c r="AB54" s="18" t="e">
        <f>VLOOKUP(H54,U4数据库!Q:R,2,0)</f>
        <v>#N/A</v>
      </c>
      <c r="AC54" s="18"/>
    </row>
    <row r="55" spans="1:29" x14ac:dyDescent="0.25">
      <c r="A55" s="22"/>
      <c r="B55" s="55"/>
      <c r="C55" s="3"/>
      <c r="D55" s="3"/>
      <c r="E55" s="18" t="e">
        <f t="shared" si="1"/>
        <v>#VALUE!</v>
      </c>
      <c r="F55" s="18" t="str">
        <f t="shared" si="2"/>
        <v/>
      </c>
      <c r="G55" s="18" t="e">
        <f t="shared" si="8"/>
        <v>#VALUE!</v>
      </c>
      <c r="H55" s="18" t="str">
        <f t="shared" si="9"/>
        <v/>
      </c>
      <c r="I55" s="18" t="e">
        <f t="shared" si="10"/>
        <v>#VALUE!</v>
      </c>
      <c r="J55" s="18" t="e">
        <f>VLOOKUP(G55,U4数据库!C:P,3,0)</f>
        <v>#VALUE!</v>
      </c>
      <c r="K55" s="18" t="e">
        <f>VLOOKUP(G55,U4数据库!C:P,4,0)</f>
        <v>#VALUE!</v>
      </c>
      <c r="L55" s="18" t="e">
        <f>VLOOKUP(G55,U4数据库!C:P,5,0)</f>
        <v>#VALUE!</v>
      </c>
      <c r="M55" s="18" t="e">
        <f>VLOOKUP(G55,U4数据库!C:P,2,0)</f>
        <v>#VALUE!</v>
      </c>
      <c r="N55" s="19" t="e" cm="1">
        <f t="array" ref="N55">_xlfn.IFS(E55=1,((I55+M55/2+50)/1000)*C55,E55=2,((I55+M55/2+150)/1000)*C55,E55=3,((I55+M55/2+L55+150)/1000)*C55,E55=4,((I55+M55/2+L55+100)/1000)*C55,E55=5,((I55+M55/2+50)/1000)*C55,E55=6,((I55+M55/2+150)/1000)*C55,E55=7,((I55+M55/2+L55+150)/1000)*C55,E55=8,((I55+M55/2+L55+100)/1000)*C55)</f>
        <v>#VALUE!</v>
      </c>
      <c r="O55" s="18" t="e">
        <f>VLOOKUP(G55,U4数据库!C:P,6,0)</f>
        <v>#VALUE!</v>
      </c>
      <c r="P55" s="18" t="e">
        <f>VLOOKUP(G55,U4数据库!C:P,7,0)</f>
        <v>#VALUE!</v>
      </c>
      <c r="Q55" s="18"/>
      <c r="R55" s="18" t="e">
        <f>VLOOKUP(G55,U4数据库!C:P,8,0)</f>
        <v>#VALUE!</v>
      </c>
      <c r="S55" s="18" t="e">
        <f>VLOOKUP(G55,U4数据库!C:P,9,0)</f>
        <v>#VALUE!</v>
      </c>
      <c r="T55" s="19" t="e" cm="1">
        <f t="array" ref="T55">_xlfn.IFS(E55=1,0,E55=2,0,E55=3,VLOOKUP(G55,U4数据库!C:P,10,0)*C55,E55=4,VLOOKUP(G55,U4数据库!C:P,10,0)*C55,E55=5,0,F55=6,0,E55=7,VLOOKUP(G55,U4数据库!C:P,10,0)*C55,E55=8,VLOOKUP(G55,U4数据库!C:P,10,0)*C55)</f>
        <v>#VALUE!</v>
      </c>
      <c r="U55" s="18" t="e">
        <f>VLOOKUP(G55,U4数据库!C:P,11,0)</f>
        <v>#VALUE!</v>
      </c>
      <c r="V55" s="18" t="e">
        <f>VLOOKUP(G55,U4数据库!C:P,12,0)</f>
        <v>#VALUE!</v>
      </c>
      <c r="W55" s="18"/>
      <c r="X55" s="18" t="e">
        <f>VLOOKUP(G55,U4数据库!C:P,13,0)</f>
        <v>#VALUE!</v>
      </c>
      <c r="Y55" s="18" t="e">
        <f t="shared" si="11"/>
        <v>#VALUE!</v>
      </c>
      <c r="Z55" s="19">
        <f t="shared" si="12"/>
        <v>0</v>
      </c>
      <c r="AA55" s="18" t="e">
        <f>VLOOKUP(G55,U4数据库!C:P,14,0)</f>
        <v>#VALUE!</v>
      </c>
      <c r="AB55" s="18" t="e">
        <f>VLOOKUP(H55,U4数据库!Q:R,2,0)</f>
        <v>#N/A</v>
      </c>
      <c r="AC55" s="18"/>
    </row>
    <row r="56" spans="1:29" x14ac:dyDescent="0.25">
      <c r="A56" s="22"/>
      <c r="B56" s="55"/>
      <c r="C56" s="3"/>
      <c r="D56" s="3"/>
      <c r="E56" s="18" t="e">
        <f t="shared" si="1"/>
        <v>#VALUE!</v>
      </c>
      <c r="F56" s="18" t="str">
        <f t="shared" si="2"/>
        <v/>
      </c>
      <c r="G56" s="18" t="e">
        <f t="shared" si="8"/>
        <v>#VALUE!</v>
      </c>
      <c r="H56" s="18" t="str">
        <f t="shared" si="9"/>
        <v/>
      </c>
      <c r="I56" s="18" t="e">
        <f t="shared" si="10"/>
        <v>#VALUE!</v>
      </c>
      <c r="J56" s="18" t="e">
        <f>VLOOKUP(G56,U4数据库!C:P,3,0)</f>
        <v>#VALUE!</v>
      </c>
      <c r="K56" s="18" t="e">
        <f>VLOOKUP(G56,U4数据库!C:P,4,0)</f>
        <v>#VALUE!</v>
      </c>
      <c r="L56" s="18" t="e">
        <f>VLOOKUP(G56,U4数据库!C:P,5,0)</f>
        <v>#VALUE!</v>
      </c>
      <c r="M56" s="18" t="e">
        <f>VLOOKUP(G56,U4数据库!C:P,2,0)</f>
        <v>#VALUE!</v>
      </c>
      <c r="N56" s="19" t="e" cm="1">
        <f t="array" ref="N56">_xlfn.IFS(E56=1,((I56+M56/2+50)/1000)*C56,E56=2,((I56+M56/2+150)/1000)*C56,E56=3,((I56+M56/2+L56+150)/1000)*C56,E56=4,((I56+M56/2+L56+100)/1000)*C56,E56=5,((I56+M56/2+50)/1000)*C56,E56=6,((I56+M56/2+150)/1000)*C56,E56=7,((I56+M56/2+L56+150)/1000)*C56,E56=8,((I56+M56/2+L56+100)/1000)*C56)</f>
        <v>#VALUE!</v>
      </c>
      <c r="O56" s="18" t="e">
        <f>VLOOKUP(G56,U4数据库!C:P,6,0)</f>
        <v>#VALUE!</v>
      </c>
      <c r="P56" s="18" t="e">
        <f>VLOOKUP(G56,U4数据库!C:P,7,0)</f>
        <v>#VALUE!</v>
      </c>
      <c r="Q56" s="18"/>
      <c r="R56" s="18" t="e">
        <f>VLOOKUP(G56,U4数据库!C:P,8,0)</f>
        <v>#VALUE!</v>
      </c>
      <c r="S56" s="18" t="e">
        <f>VLOOKUP(G56,U4数据库!C:P,9,0)</f>
        <v>#VALUE!</v>
      </c>
      <c r="T56" s="19" t="e" cm="1">
        <f t="array" ref="T56">_xlfn.IFS(E56=1,0,E56=2,0,E56=3,VLOOKUP(G56,U4数据库!C:P,10,0)*C56,E56=4,VLOOKUP(G56,U4数据库!C:P,10,0)*C56,E56=5,0,F56=6,0,E56=7,VLOOKUP(G56,U4数据库!C:P,10,0)*C56,E56=8,VLOOKUP(G56,U4数据库!C:P,10,0)*C56)</f>
        <v>#VALUE!</v>
      </c>
      <c r="U56" s="18" t="e">
        <f>VLOOKUP(G56,U4数据库!C:P,11,0)</f>
        <v>#VALUE!</v>
      </c>
      <c r="V56" s="18" t="e">
        <f>VLOOKUP(G56,U4数据库!C:P,12,0)</f>
        <v>#VALUE!</v>
      </c>
      <c r="W56" s="18"/>
      <c r="X56" s="18" t="e">
        <f>VLOOKUP(G56,U4数据库!C:P,13,0)</f>
        <v>#VALUE!</v>
      </c>
      <c r="Y56" s="18" t="e">
        <f t="shared" si="11"/>
        <v>#VALUE!</v>
      </c>
      <c r="Z56" s="19">
        <f t="shared" si="12"/>
        <v>0</v>
      </c>
      <c r="AA56" s="18" t="e">
        <f>VLOOKUP(G56,U4数据库!C:P,14,0)</f>
        <v>#VALUE!</v>
      </c>
      <c r="AB56" s="18" t="e">
        <f>VLOOKUP(H56,U4数据库!Q:R,2,0)</f>
        <v>#N/A</v>
      </c>
      <c r="AC56" s="18"/>
    </row>
    <row r="57" spans="1:29" x14ac:dyDescent="0.25">
      <c r="A57" s="22"/>
      <c r="B57" s="55"/>
      <c r="C57" s="3"/>
      <c r="D57" s="3"/>
      <c r="E57" s="18" t="e">
        <f t="shared" si="1"/>
        <v>#VALUE!</v>
      </c>
      <c r="F57" s="18" t="str">
        <f t="shared" si="2"/>
        <v/>
      </c>
      <c r="G57" s="18" t="e">
        <f t="shared" si="8"/>
        <v>#VALUE!</v>
      </c>
      <c r="H57" s="18" t="str">
        <f t="shared" si="9"/>
        <v/>
      </c>
      <c r="I57" s="18" t="e">
        <f t="shared" si="10"/>
        <v>#VALUE!</v>
      </c>
      <c r="J57" s="18" t="e">
        <f>VLOOKUP(G57,U4数据库!C:P,3,0)</f>
        <v>#VALUE!</v>
      </c>
      <c r="K57" s="18" t="e">
        <f>VLOOKUP(G57,U4数据库!C:P,4,0)</f>
        <v>#VALUE!</v>
      </c>
      <c r="L57" s="18" t="e">
        <f>VLOOKUP(G57,U4数据库!C:P,5,0)</f>
        <v>#VALUE!</v>
      </c>
      <c r="M57" s="18" t="e">
        <f>VLOOKUP(G57,U4数据库!C:P,2,0)</f>
        <v>#VALUE!</v>
      </c>
      <c r="N57" s="19" t="e" cm="1">
        <f t="array" ref="N57">_xlfn.IFS(E57=1,((I57+M57/2+50)/1000)*C57,E57=2,((I57+M57/2+150)/1000)*C57,E57=3,((I57+M57/2+L57+150)/1000)*C57,E57=4,((I57+M57/2+L57+100)/1000)*C57,E57=5,((I57+M57/2+50)/1000)*C57,E57=6,((I57+M57/2+150)/1000)*C57,E57=7,((I57+M57/2+L57+150)/1000)*C57,E57=8,((I57+M57/2+L57+100)/1000)*C57)</f>
        <v>#VALUE!</v>
      </c>
      <c r="O57" s="18" t="e">
        <f>VLOOKUP(G57,U4数据库!C:P,6,0)</f>
        <v>#VALUE!</v>
      </c>
      <c r="P57" s="18" t="e">
        <f>VLOOKUP(G57,U4数据库!C:P,7,0)</f>
        <v>#VALUE!</v>
      </c>
      <c r="Q57" s="18"/>
      <c r="R57" s="18" t="e">
        <f>VLOOKUP(G57,U4数据库!C:P,8,0)</f>
        <v>#VALUE!</v>
      </c>
      <c r="S57" s="18" t="e">
        <f>VLOOKUP(G57,U4数据库!C:P,9,0)</f>
        <v>#VALUE!</v>
      </c>
      <c r="T57" s="19" t="e" cm="1">
        <f t="array" ref="T57">_xlfn.IFS(E57=1,0,E57=2,0,E57=3,VLOOKUP(G57,U4数据库!C:P,10,0)*C57,E57=4,VLOOKUP(G57,U4数据库!C:P,10,0)*C57,E57=5,0,F57=6,0,E57=7,VLOOKUP(G57,U4数据库!C:P,10,0)*C57,E57=8,VLOOKUP(G57,U4数据库!C:P,10,0)*C57)</f>
        <v>#VALUE!</v>
      </c>
      <c r="U57" s="18" t="e">
        <f>VLOOKUP(G57,U4数据库!C:P,11,0)</f>
        <v>#VALUE!</v>
      </c>
      <c r="V57" s="18" t="e">
        <f>VLOOKUP(G57,U4数据库!C:P,12,0)</f>
        <v>#VALUE!</v>
      </c>
      <c r="W57" s="18"/>
      <c r="X57" s="18" t="e">
        <f>VLOOKUP(G57,U4数据库!C:P,13,0)</f>
        <v>#VALUE!</v>
      </c>
      <c r="Y57" s="18" t="e">
        <f t="shared" si="11"/>
        <v>#VALUE!</v>
      </c>
      <c r="Z57" s="19">
        <f t="shared" si="12"/>
        <v>0</v>
      </c>
      <c r="AA57" s="18" t="e">
        <f>VLOOKUP(G57,U4数据库!C:P,14,0)</f>
        <v>#VALUE!</v>
      </c>
      <c r="AB57" s="18" t="e">
        <f>VLOOKUP(H57,U4数据库!Q:R,2,0)</f>
        <v>#N/A</v>
      </c>
      <c r="AC57" s="18"/>
    </row>
    <row r="58" spans="1:29" x14ac:dyDescent="0.25">
      <c r="A58" s="22"/>
      <c r="B58" s="55"/>
      <c r="C58" s="3"/>
      <c r="D58" s="3"/>
      <c r="E58" s="18" t="e">
        <f t="shared" si="1"/>
        <v>#VALUE!</v>
      </c>
      <c r="F58" s="18" t="str">
        <f t="shared" si="2"/>
        <v/>
      </c>
      <c r="G58" s="18" t="e">
        <f t="shared" si="8"/>
        <v>#VALUE!</v>
      </c>
      <c r="H58" s="18" t="str">
        <f t="shared" si="9"/>
        <v/>
      </c>
      <c r="I58" s="18" t="e">
        <f t="shared" si="10"/>
        <v>#VALUE!</v>
      </c>
      <c r="J58" s="18" t="e">
        <f>VLOOKUP(G58,U4数据库!C:P,3,0)</f>
        <v>#VALUE!</v>
      </c>
      <c r="K58" s="18" t="e">
        <f>VLOOKUP(G58,U4数据库!C:P,4,0)</f>
        <v>#VALUE!</v>
      </c>
      <c r="L58" s="18" t="e">
        <f>VLOOKUP(G58,U4数据库!C:P,5,0)</f>
        <v>#VALUE!</v>
      </c>
      <c r="M58" s="18" t="e">
        <f>VLOOKUP(G58,U4数据库!C:P,2,0)</f>
        <v>#VALUE!</v>
      </c>
      <c r="N58" s="19" t="e" cm="1">
        <f t="array" ref="N58">_xlfn.IFS(E58=1,((I58+M58/2+50)/1000)*C58,E58=2,((I58+M58/2+150)/1000)*C58,E58=3,((I58+M58/2+L58+150)/1000)*C58,E58=4,((I58+M58/2+L58+100)/1000)*C58,E58=5,((I58+M58/2+50)/1000)*C58,E58=6,((I58+M58/2+150)/1000)*C58,E58=7,((I58+M58/2+L58+150)/1000)*C58,E58=8,((I58+M58/2+L58+100)/1000)*C58)</f>
        <v>#VALUE!</v>
      </c>
      <c r="O58" s="18" t="e">
        <f>VLOOKUP(G58,U4数据库!C:P,6,0)</f>
        <v>#VALUE!</v>
      </c>
      <c r="P58" s="18" t="e">
        <f>VLOOKUP(G58,U4数据库!C:P,7,0)</f>
        <v>#VALUE!</v>
      </c>
      <c r="Q58" s="18"/>
      <c r="R58" s="18" t="e">
        <f>VLOOKUP(G58,U4数据库!C:P,8,0)</f>
        <v>#VALUE!</v>
      </c>
      <c r="S58" s="18" t="e">
        <f>VLOOKUP(G58,U4数据库!C:P,9,0)</f>
        <v>#VALUE!</v>
      </c>
      <c r="T58" s="19" t="e" cm="1">
        <f t="array" ref="T58">_xlfn.IFS(E58=1,0,E58=2,0,E58=3,VLOOKUP(G58,U4数据库!C:P,10,0)*C58,E58=4,VLOOKUP(G58,U4数据库!C:P,10,0)*C58,E58=5,0,F58=6,0,E58=7,VLOOKUP(G58,U4数据库!C:P,10,0)*C58,E58=8,VLOOKUP(G58,U4数据库!C:P,10,0)*C58)</f>
        <v>#VALUE!</v>
      </c>
      <c r="U58" s="18" t="e">
        <f>VLOOKUP(G58,U4数据库!C:P,11,0)</f>
        <v>#VALUE!</v>
      </c>
      <c r="V58" s="18" t="e">
        <f>VLOOKUP(G58,U4数据库!C:P,12,0)</f>
        <v>#VALUE!</v>
      </c>
      <c r="W58" s="18"/>
      <c r="X58" s="18" t="e">
        <f>VLOOKUP(G58,U4数据库!C:P,13,0)</f>
        <v>#VALUE!</v>
      </c>
      <c r="Y58" s="18" t="e">
        <f t="shared" si="11"/>
        <v>#VALUE!</v>
      </c>
      <c r="Z58" s="19">
        <f t="shared" si="12"/>
        <v>0</v>
      </c>
      <c r="AA58" s="18" t="e">
        <f>VLOOKUP(G58,U4数据库!C:P,14,0)</f>
        <v>#VALUE!</v>
      </c>
      <c r="AB58" s="18" t="e">
        <f>VLOOKUP(H58,U4数据库!Q:R,2,0)</f>
        <v>#N/A</v>
      </c>
      <c r="AC58" s="18"/>
    </row>
    <row r="59" spans="1:29" x14ac:dyDescent="0.25">
      <c r="A59" s="22"/>
      <c r="B59" s="55"/>
      <c r="C59" s="3"/>
      <c r="D59" s="3"/>
      <c r="E59" s="18" t="e">
        <f t="shared" si="1"/>
        <v>#VALUE!</v>
      </c>
      <c r="F59" s="18" t="str">
        <f t="shared" si="2"/>
        <v/>
      </c>
      <c r="G59" s="18" t="e">
        <f t="shared" si="8"/>
        <v>#VALUE!</v>
      </c>
      <c r="H59" s="18" t="str">
        <f t="shared" si="9"/>
        <v/>
      </c>
      <c r="I59" s="18" t="e">
        <f t="shared" si="10"/>
        <v>#VALUE!</v>
      </c>
      <c r="J59" s="18" t="e">
        <f>VLOOKUP(G59,U4数据库!C:P,3,0)</f>
        <v>#VALUE!</v>
      </c>
      <c r="K59" s="18" t="e">
        <f>VLOOKUP(G59,U4数据库!C:P,4,0)</f>
        <v>#VALUE!</v>
      </c>
      <c r="L59" s="18" t="e">
        <f>VLOOKUP(G59,U4数据库!C:P,5,0)</f>
        <v>#VALUE!</v>
      </c>
      <c r="M59" s="18" t="e">
        <f>VLOOKUP(G59,U4数据库!C:P,2,0)</f>
        <v>#VALUE!</v>
      </c>
      <c r="N59" s="19" t="e" cm="1">
        <f t="array" ref="N59">_xlfn.IFS(E59=1,((I59+M59/2+50)/1000)*C59,E59=2,((I59+M59/2+150)/1000)*C59,E59=3,((I59+M59/2+L59+150)/1000)*C59,E59=4,((I59+M59/2+L59+100)/1000)*C59,E59=5,((I59+M59/2+50)/1000)*C59,E59=6,((I59+M59/2+150)/1000)*C59,E59=7,((I59+M59/2+L59+150)/1000)*C59,E59=8,((I59+M59/2+L59+100)/1000)*C59)</f>
        <v>#VALUE!</v>
      </c>
      <c r="O59" s="18" t="e">
        <f>VLOOKUP(G59,U4数据库!C:P,6,0)</f>
        <v>#VALUE!</v>
      </c>
      <c r="P59" s="18" t="e">
        <f>VLOOKUP(G59,U4数据库!C:P,7,0)</f>
        <v>#VALUE!</v>
      </c>
      <c r="Q59" s="18"/>
      <c r="R59" s="18" t="e">
        <f>VLOOKUP(G59,U4数据库!C:P,8,0)</f>
        <v>#VALUE!</v>
      </c>
      <c r="S59" s="18" t="e">
        <f>VLOOKUP(G59,U4数据库!C:P,9,0)</f>
        <v>#VALUE!</v>
      </c>
      <c r="T59" s="19" t="e" cm="1">
        <f t="array" ref="T59">_xlfn.IFS(E59=1,0,E59=2,0,E59=3,VLOOKUP(G59,U4数据库!C:P,10,0)*C59,E59=4,VLOOKUP(G59,U4数据库!C:P,10,0)*C59,E59=5,0,F59=6,0,E59=7,VLOOKUP(G59,U4数据库!C:P,10,0)*C59,E59=8,VLOOKUP(G59,U4数据库!C:P,10,0)*C59)</f>
        <v>#VALUE!</v>
      </c>
      <c r="U59" s="18" t="e">
        <f>VLOOKUP(G59,U4数据库!C:P,11,0)</f>
        <v>#VALUE!</v>
      </c>
      <c r="V59" s="18" t="e">
        <f>VLOOKUP(G59,U4数据库!C:P,12,0)</f>
        <v>#VALUE!</v>
      </c>
      <c r="W59" s="18"/>
      <c r="X59" s="18" t="e">
        <f>VLOOKUP(G59,U4数据库!C:P,13,0)</f>
        <v>#VALUE!</v>
      </c>
      <c r="Y59" s="18" t="e">
        <f t="shared" si="11"/>
        <v>#VALUE!</v>
      </c>
      <c r="Z59" s="19">
        <f t="shared" si="12"/>
        <v>0</v>
      </c>
      <c r="AA59" s="18" t="e">
        <f>VLOOKUP(G59,U4数据库!C:P,14,0)</f>
        <v>#VALUE!</v>
      </c>
      <c r="AB59" s="18" t="e">
        <f>VLOOKUP(H59,U4数据库!Q:R,2,0)</f>
        <v>#N/A</v>
      </c>
      <c r="AC59" s="18"/>
    </row>
    <row r="60" spans="1:29" x14ac:dyDescent="0.25">
      <c r="A60" s="22"/>
      <c r="B60" s="55"/>
      <c r="C60" s="3"/>
      <c r="D60" s="3"/>
      <c r="E60" s="18" t="e">
        <f t="shared" si="1"/>
        <v>#VALUE!</v>
      </c>
      <c r="F60" s="18" t="str">
        <f t="shared" si="2"/>
        <v/>
      </c>
      <c r="G60" s="18" t="e">
        <f t="shared" si="8"/>
        <v>#VALUE!</v>
      </c>
      <c r="H60" s="18" t="str">
        <f t="shared" si="9"/>
        <v/>
      </c>
      <c r="I60" s="18" t="e">
        <f t="shared" si="10"/>
        <v>#VALUE!</v>
      </c>
      <c r="J60" s="18" t="e">
        <f>VLOOKUP(G60,U4数据库!C:P,3,0)</f>
        <v>#VALUE!</v>
      </c>
      <c r="K60" s="18" t="e">
        <f>VLOOKUP(G60,U4数据库!C:P,4,0)</f>
        <v>#VALUE!</v>
      </c>
      <c r="L60" s="18" t="e">
        <f>VLOOKUP(G60,U4数据库!C:P,5,0)</f>
        <v>#VALUE!</v>
      </c>
      <c r="M60" s="18" t="e">
        <f>VLOOKUP(G60,U4数据库!C:P,2,0)</f>
        <v>#VALUE!</v>
      </c>
      <c r="N60" s="19" t="e" cm="1">
        <f t="array" ref="N60">_xlfn.IFS(E60=1,((I60+M60/2+50)/1000)*C60,E60=2,((I60+M60/2+150)/1000)*C60,E60=3,((I60+M60/2+L60+150)/1000)*C60,E60=4,((I60+M60/2+L60+100)/1000)*C60,E60=5,((I60+M60/2+50)/1000)*C60,E60=6,((I60+M60/2+150)/1000)*C60,E60=7,((I60+M60/2+L60+150)/1000)*C60,E60=8,((I60+M60/2+L60+100)/1000)*C60)</f>
        <v>#VALUE!</v>
      </c>
      <c r="O60" s="18" t="e">
        <f>VLOOKUP(G60,U4数据库!C:P,6,0)</f>
        <v>#VALUE!</v>
      </c>
      <c r="P60" s="18" t="e">
        <f>VLOOKUP(G60,U4数据库!C:P,7,0)</f>
        <v>#VALUE!</v>
      </c>
      <c r="Q60" s="18"/>
      <c r="R60" s="18" t="e">
        <f>VLOOKUP(G60,U4数据库!C:P,8,0)</f>
        <v>#VALUE!</v>
      </c>
      <c r="S60" s="18" t="e">
        <f>VLOOKUP(G60,U4数据库!C:P,9,0)</f>
        <v>#VALUE!</v>
      </c>
      <c r="T60" s="19" t="e" cm="1">
        <f t="array" ref="T60">_xlfn.IFS(E60=1,0,E60=2,0,E60=3,VLOOKUP(G60,U4数据库!C:P,10,0)*C60,E60=4,VLOOKUP(G60,U4数据库!C:P,10,0)*C60,E60=5,0,F60=6,0,E60=7,VLOOKUP(G60,U4数据库!C:P,10,0)*C60,E60=8,VLOOKUP(G60,U4数据库!C:P,10,0)*C60)</f>
        <v>#VALUE!</v>
      </c>
      <c r="U60" s="18" t="e">
        <f>VLOOKUP(G60,U4数据库!C:P,11,0)</f>
        <v>#VALUE!</v>
      </c>
      <c r="V60" s="18" t="e">
        <f>VLOOKUP(G60,U4数据库!C:P,12,0)</f>
        <v>#VALUE!</v>
      </c>
      <c r="W60" s="18"/>
      <c r="X60" s="18" t="e">
        <f>VLOOKUP(G60,U4数据库!C:P,13,0)</f>
        <v>#VALUE!</v>
      </c>
      <c r="Y60" s="18" t="e">
        <f t="shared" si="11"/>
        <v>#VALUE!</v>
      </c>
      <c r="Z60" s="19">
        <f t="shared" si="12"/>
        <v>0</v>
      </c>
      <c r="AA60" s="18" t="e">
        <f>VLOOKUP(G60,U4数据库!C:P,14,0)</f>
        <v>#VALUE!</v>
      </c>
      <c r="AB60" s="18" t="e">
        <f>VLOOKUP(H60,U4数据库!Q:R,2,0)</f>
        <v>#N/A</v>
      </c>
      <c r="AC60" s="18"/>
    </row>
    <row r="61" spans="1:29" x14ac:dyDescent="0.25">
      <c r="A61" s="22"/>
      <c r="B61" s="55"/>
      <c r="C61" s="3"/>
      <c r="D61" s="3"/>
      <c r="E61" s="18" t="e">
        <f t="shared" si="1"/>
        <v>#VALUE!</v>
      </c>
      <c r="F61" s="18" t="str">
        <f t="shared" si="2"/>
        <v/>
      </c>
      <c r="G61" s="18" t="e">
        <f t="shared" si="8"/>
        <v>#VALUE!</v>
      </c>
      <c r="H61" s="18" t="str">
        <f t="shared" si="9"/>
        <v/>
      </c>
      <c r="I61" s="18" t="e">
        <f t="shared" si="10"/>
        <v>#VALUE!</v>
      </c>
      <c r="J61" s="18" t="e">
        <f>VLOOKUP(G61,U4数据库!C:P,3,0)</f>
        <v>#VALUE!</v>
      </c>
      <c r="K61" s="18" t="e">
        <f>VLOOKUP(G61,U4数据库!C:P,4,0)</f>
        <v>#VALUE!</v>
      </c>
      <c r="L61" s="18" t="e">
        <f>VLOOKUP(G61,U4数据库!C:P,5,0)</f>
        <v>#VALUE!</v>
      </c>
      <c r="M61" s="18" t="e">
        <f>VLOOKUP(G61,U4数据库!C:P,2,0)</f>
        <v>#VALUE!</v>
      </c>
      <c r="N61" s="19" t="e" cm="1">
        <f t="array" ref="N61">_xlfn.IFS(E61=1,((I61+M61/2+50)/1000)*C61,E61=2,((I61+M61/2+150)/1000)*C61,E61=3,((I61+M61/2+L61+150)/1000)*C61,E61=4,((I61+M61/2+L61+100)/1000)*C61,E61=5,((I61+M61/2+50)/1000)*C61,E61=6,((I61+M61/2+150)/1000)*C61,E61=7,((I61+M61/2+L61+150)/1000)*C61,E61=8,((I61+M61/2+L61+100)/1000)*C61)</f>
        <v>#VALUE!</v>
      </c>
      <c r="O61" s="18" t="e">
        <f>VLOOKUP(G61,U4数据库!C:P,6,0)</f>
        <v>#VALUE!</v>
      </c>
      <c r="P61" s="18" t="e">
        <f>VLOOKUP(G61,U4数据库!C:P,7,0)</f>
        <v>#VALUE!</v>
      </c>
      <c r="Q61" s="18"/>
      <c r="R61" s="18" t="e">
        <f>VLOOKUP(G61,U4数据库!C:P,8,0)</f>
        <v>#VALUE!</v>
      </c>
      <c r="S61" s="18" t="e">
        <f>VLOOKUP(G61,U4数据库!C:P,9,0)</f>
        <v>#VALUE!</v>
      </c>
      <c r="T61" s="19" t="e" cm="1">
        <f t="array" ref="T61">_xlfn.IFS(E61=1,0,E61=2,0,E61=3,VLOOKUP(G61,U4数据库!C:P,10,0)*C61,E61=4,VLOOKUP(G61,U4数据库!C:P,10,0)*C61,E61=5,0,F61=6,0,E61=7,VLOOKUP(G61,U4数据库!C:P,10,0)*C61,E61=8,VLOOKUP(G61,U4数据库!C:P,10,0)*C61)</f>
        <v>#VALUE!</v>
      </c>
      <c r="U61" s="18" t="e">
        <f>VLOOKUP(G61,U4数据库!C:P,11,0)</f>
        <v>#VALUE!</v>
      </c>
      <c r="V61" s="18" t="e">
        <f>VLOOKUP(G61,U4数据库!C:P,12,0)</f>
        <v>#VALUE!</v>
      </c>
      <c r="W61" s="18"/>
      <c r="X61" s="18" t="e">
        <f>VLOOKUP(G61,U4数据库!C:P,13,0)</f>
        <v>#VALUE!</v>
      </c>
      <c r="Y61" s="18" t="e">
        <f t="shared" si="11"/>
        <v>#VALUE!</v>
      </c>
      <c r="Z61" s="19">
        <f t="shared" si="12"/>
        <v>0</v>
      </c>
      <c r="AA61" s="18" t="e">
        <f>VLOOKUP(G61,U4数据库!C:P,14,0)</f>
        <v>#VALUE!</v>
      </c>
      <c r="AB61" s="18" t="e">
        <f>VLOOKUP(H61,U4数据库!Q:R,2,0)</f>
        <v>#N/A</v>
      </c>
      <c r="AC61" s="18"/>
    </row>
    <row r="62" spans="1:29" x14ac:dyDescent="0.25">
      <c r="A62" s="22"/>
      <c r="B62" s="55"/>
      <c r="C62" s="3"/>
      <c r="D62" s="3"/>
      <c r="E62" s="18" t="e">
        <f t="shared" si="1"/>
        <v>#VALUE!</v>
      </c>
      <c r="F62" s="18" t="str">
        <f t="shared" si="2"/>
        <v/>
      </c>
      <c r="G62" s="18" t="e">
        <f t="shared" si="8"/>
        <v>#VALUE!</v>
      </c>
      <c r="H62" s="18" t="str">
        <f t="shared" si="9"/>
        <v/>
      </c>
      <c r="I62" s="18" t="e">
        <f t="shared" si="10"/>
        <v>#VALUE!</v>
      </c>
      <c r="J62" s="18" t="e">
        <f>VLOOKUP(G62,U4数据库!C:P,3,0)</f>
        <v>#VALUE!</v>
      </c>
      <c r="K62" s="18" t="e">
        <f>VLOOKUP(G62,U4数据库!C:P,4,0)</f>
        <v>#VALUE!</v>
      </c>
      <c r="L62" s="18" t="e">
        <f>VLOOKUP(G62,U4数据库!C:P,5,0)</f>
        <v>#VALUE!</v>
      </c>
      <c r="M62" s="18" t="e">
        <f>VLOOKUP(G62,U4数据库!C:P,2,0)</f>
        <v>#VALUE!</v>
      </c>
      <c r="N62" s="19" t="e" cm="1">
        <f t="array" ref="N62">_xlfn.IFS(E62=1,((I62+M62/2+50)/1000)*C62,E62=2,((I62+M62/2+150)/1000)*C62,E62=3,((I62+M62/2+L62+150)/1000)*C62,E62=4,((I62+M62/2+L62+100)/1000)*C62,E62=5,((I62+M62/2+50)/1000)*C62,E62=6,((I62+M62/2+150)/1000)*C62,E62=7,((I62+M62/2+L62+150)/1000)*C62,E62=8,((I62+M62/2+L62+100)/1000)*C62)</f>
        <v>#VALUE!</v>
      </c>
      <c r="O62" s="18" t="e">
        <f>VLOOKUP(G62,U4数据库!C:P,6,0)</f>
        <v>#VALUE!</v>
      </c>
      <c r="P62" s="18" t="e">
        <f>VLOOKUP(G62,U4数据库!C:P,7,0)</f>
        <v>#VALUE!</v>
      </c>
      <c r="Q62" s="18"/>
      <c r="R62" s="18" t="e">
        <f>VLOOKUP(G62,U4数据库!C:P,8,0)</f>
        <v>#VALUE!</v>
      </c>
      <c r="S62" s="18" t="e">
        <f>VLOOKUP(G62,U4数据库!C:P,9,0)</f>
        <v>#VALUE!</v>
      </c>
      <c r="T62" s="19" t="e" cm="1">
        <f t="array" ref="T62">_xlfn.IFS(E62=1,0,E62=2,0,E62=3,VLOOKUP(G62,U4数据库!C:P,10,0)*C62,E62=4,VLOOKUP(G62,U4数据库!C:P,10,0)*C62,E62=5,0,F62=6,0,E62=7,VLOOKUP(G62,U4数据库!C:P,10,0)*C62,E62=8,VLOOKUP(G62,U4数据库!C:P,10,0)*C62)</f>
        <v>#VALUE!</v>
      </c>
      <c r="U62" s="18" t="e">
        <f>VLOOKUP(G62,U4数据库!C:P,11,0)</f>
        <v>#VALUE!</v>
      </c>
      <c r="V62" s="18" t="e">
        <f>VLOOKUP(G62,U4数据库!C:P,12,0)</f>
        <v>#VALUE!</v>
      </c>
      <c r="W62" s="18"/>
      <c r="X62" s="18" t="e">
        <f>VLOOKUP(G62,U4数据库!C:P,13,0)</f>
        <v>#VALUE!</v>
      </c>
      <c r="Y62" s="18" t="e">
        <f t="shared" si="11"/>
        <v>#VALUE!</v>
      </c>
      <c r="Z62" s="19">
        <f t="shared" si="12"/>
        <v>0</v>
      </c>
      <c r="AA62" s="18" t="e">
        <f>VLOOKUP(G62,U4数据库!C:P,14,0)</f>
        <v>#VALUE!</v>
      </c>
      <c r="AB62" s="18" t="e">
        <f>VLOOKUP(H62,U4数据库!Q:R,2,0)</f>
        <v>#N/A</v>
      </c>
      <c r="AC62" s="18"/>
    </row>
    <row r="63" spans="1:29" x14ac:dyDescent="0.25">
      <c r="A63" s="22"/>
      <c r="B63" s="55"/>
      <c r="C63" s="3"/>
      <c r="D63" s="3"/>
      <c r="E63" s="18" t="e">
        <f t="shared" si="1"/>
        <v>#VALUE!</v>
      </c>
      <c r="F63" s="18" t="str">
        <f t="shared" si="2"/>
        <v/>
      </c>
      <c r="G63" s="18" t="e">
        <f t="shared" si="8"/>
        <v>#VALUE!</v>
      </c>
      <c r="H63" s="18" t="str">
        <f t="shared" si="9"/>
        <v/>
      </c>
      <c r="I63" s="18" t="e">
        <f t="shared" si="10"/>
        <v>#VALUE!</v>
      </c>
      <c r="J63" s="18" t="e">
        <f>VLOOKUP(G63,U4数据库!C:P,3,0)</f>
        <v>#VALUE!</v>
      </c>
      <c r="K63" s="18" t="e">
        <f>VLOOKUP(G63,U4数据库!C:P,4,0)</f>
        <v>#VALUE!</v>
      </c>
      <c r="L63" s="18" t="e">
        <f>VLOOKUP(G63,U4数据库!C:P,5,0)</f>
        <v>#VALUE!</v>
      </c>
      <c r="M63" s="18" t="e">
        <f>VLOOKUP(G63,U4数据库!C:P,2,0)</f>
        <v>#VALUE!</v>
      </c>
      <c r="N63" s="19" t="e" cm="1">
        <f t="array" ref="N63">_xlfn.IFS(E63=1,((I63+M63/2+50)/1000)*C63,E63=2,((I63+M63/2+150)/1000)*C63,E63=3,((I63+M63/2+L63+150)/1000)*C63,E63=4,((I63+M63/2+L63+100)/1000)*C63,E63=5,((I63+M63/2+50)/1000)*C63,E63=6,((I63+M63/2+150)/1000)*C63,E63=7,((I63+M63/2+L63+150)/1000)*C63,E63=8,((I63+M63/2+L63+100)/1000)*C63)</f>
        <v>#VALUE!</v>
      </c>
      <c r="O63" s="18" t="e">
        <f>VLOOKUP(G63,U4数据库!C:P,6,0)</f>
        <v>#VALUE!</v>
      </c>
      <c r="P63" s="18" t="e">
        <f>VLOOKUP(G63,U4数据库!C:P,7,0)</f>
        <v>#VALUE!</v>
      </c>
      <c r="Q63" s="18"/>
      <c r="R63" s="18" t="e">
        <f>VLOOKUP(G63,U4数据库!C:P,8,0)</f>
        <v>#VALUE!</v>
      </c>
      <c r="S63" s="18" t="e">
        <f>VLOOKUP(G63,U4数据库!C:P,9,0)</f>
        <v>#VALUE!</v>
      </c>
      <c r="T63" s="19" t="e" cm="1">
        <f t="array" ref="T63">_xlfn.IFS(E63=1,0,E63=2,0,E63=3,VLOOKUP(G63,U4数据库!C:P,10,0)*C63,E63=4,VLOOKUP(G63,U4数据库!C:P,10,0)*C63,E63=5,0,F63=6,0,E63=7,VLOOKUP(G63,U4数据库!C:P,10,0)*C63,E63=8,VLOOKUP(G63,U4数据库!C:P,10,0)*C63)</f>
        <v>#VALUE!</v>
      </c>
      <c r="U63" s="18" t="e">
        <f>VLOOKUP(G63,U4数据库!C:P,11,0)</f>
        <v>#VALUE!</v>
      </c>
      <c r="V63" s="18" t="e">
        <f>VLOOKUP(G63,U4数据库!C:P,12,0)</f>
        <v>#VALUE!</v>
      </c>
      <c r="W63" s="18"/>
      <c r="X63" s="18" t="e">
        <f>VLOOKUP(G63,U4数据库!C:P,13,0)</f>
        <v>#VALUE!</v>
      </c>
      <c r="Y63" s="18" t="e">
        <f t="shared" si="11"/>
        <v>#VALUE!</v>
      </c>
      <c r="Z63" s="19">
        <f t="shared" si="12"/>
        <v>0</v>
      </c>
      <c r="AA63" s="18" t="e">
        <f>VLOOKUP(G63,U4数据库!C:P,14,0)</f>
        <v>#VALUE!</v>
      </c>
      <c r="AB63" s="18" t="e">
        <f>VLOOKUP(H63,U4数据库!Q:R,2,0)</f>
        <v>#N/A</v>
      </c>
      <c r="AC63" s="18"/>
    </row>
    <row r="64" spans="1:29" x14ac:dyDescent="0.25">
      <c r="A64" s="22"/>
      <c r="B64" s="55"/>
      <c r="C64" s="3"/>
      <c r="D64" s="3"/>
      <c r="E64" s="18" t="e">
        <f t="shared" si="1"/>
        <v>#VALUE!</v>
      </c>
      <c r="F64" s="18" t="str">
        <f t="shared" si="2"/>
        <v/>
      </c>
      <c r="G64" s="18" t="e">
        <f t="shared" si="8"/>
        <v>#VALUE!</v>
      </c>
      <c r="H64" s="18" t="str">
        <f t="shared" si="9"/>
        <v/>
      </c>
      <c r="I64" s="18" t="e">
        <f t="shared" si="10"/>
        <v>#VALUE!</v>
      </c>
      <c r="J64" s="18" t="e">
        <f>VLOOKUP(G64,U4数据库!C:P,3,0)</f>
        <v>#VALUE!</v>
      </c>
      <c r="K64" s="18" t="e">
        <f>VLOOKUP(G64,U4数据库!C:P,4,0)</f>
        <v>#VALUE!</v>
      </c>
      <c r="L64" s="18" t="e">
        <f>VLOOKUP(G64,U4数据库!C:P,5,0)</f>
        <v>#VALUE!</v>
      </c>
      <c r="M64" s="18" t="e">
        <f>VLOOKUP(G64,U4数据库!C:P,2,0)</f>
        <v>#VALUE!</v>
      </c>
      <c r="N64" s="19" t="e" cm="1">
        <f t="array" ref="N64">_xlfn.IFS(E64=1,((I64+M64/2+50)/1000)*C64,E64=2,((I64+M64/2+150)/1000)*C64,E64=3,((I64+M64/2+L64+150)/1000)*C64,E64=4,((I64+M64/2+L64+100)/1000)*C64,E64=5,((I64+M64/2+50)/1000)*C64,E64=6,((I64+M64/2+150)/1000)*C64,E64=7,((I64+M64/2+L64+150)/1000)*C64,E64=8,((I64+M64/2+L64+100)/1000)*C64)</f>
        <v>#VALUE!</v>
      </c>
      <c r="O64" s="18" t="e">
        <f>VLOOKUP(G64,U4数据库!C:P,6,0)</f>
        <v>#VALUE!</v>
      </c>
      <c r="P64" s="18" t="e">
        <f>VLOOKUP(G64,U4数据库!C:P,7,0)</f>
        <v>#VALUE!</v>
      </c>
      <c r="Q64" s="18"/>
      <c r="R64" s="18" t="e">
        <f>VLOOKUP(G64,U4数据库!C:P,8,0)</f>
        <v>#VALUE!</v>
      </c>
      <c r="S64" s="18" t="e">
        <f>VLOOKUP(G64,U4数据库!C:P,9,0)</f>
        <v>#VALUE!</v>
      </c>
      <c r="T64" s="19" t="e" cm="1">
        <f t="array" ref="T64">_xlfn.IFS(E64=1,0,E64=2,0,E64=3,VLOOKUP(G64,U4数据库!C:P,10,0)*C64,E64=4,VLOOKUP(G64,U4数据库!C:P,10,0)*C64,E64=5,0,F64=6,0,E64=7,VLOOKUP(G64,U4数据库!C:P,10,0)*C64,E64=8,VLOOKUP(G64,U4数据库!C:P,10,0)*C64)</f>
        <v>#VALUE!</v>
      </c>
      <c r="U64" s="18" t="e">
        <f>VLOOKUP(G64,U4数据库!C:P,11,0)</f>
        <v>#VALUE!</v>
      </c>
      <c r="V64" s="18" t="e">
        <f>VLOOKUP(G64,U4数据库!C:P,12,0)</f>
        <v>#VALUE!</v>
      </c>
      <c r="W64" s="18"/>
      <c r="X64" s="18" t="e">
        <f>VLOOKUP(G64,U4数据库!C:P,13,0)</f>
        <v>#VALUE!</v>
      </c>
      <c r="Y64" s="18" t="e">
        <f t="shared" si="11"/>
        <v>#VALUE!</v>
      </c>
      <c r="Z64" s="19">
        <f t="shared" si="12"/>
        <v>0</v>
      </c>
      <c r="AA64" s="18" t="e">
        <f>VLOOKUP(G64,U4数据库!C:P,14,0)</f>
        <v>#VALUE!</v>
      </c>
      <c r="AB64" s="18" t="e">
        <f>VLOOKUP(H64,U4数据库!Q:R,2,0)</f>
        <v>#N/A</v>
      </c>
      <c r="AC64" s="18"/>
    </row>
    <row r="65" spans="1:29" x14ac:dyDescent="0.25">
      <c r="A65" s="22"/>
      <c r="B65" s="55"/>
      <c r="C65" s="3"/>
      <c r="D65" s="3"/>
      <c r="E65" s="18" t="e">
        <f t="shared" si="1"/>
        <v>#VALUE!</v>
      </c>
      <c r="F65" s="18" t="str">
        <f t="shared" si="2"/>
        <v/>
      </c>
      <c r="G65" s="18" t="e">
        <f t="shared" si="8"/>
        <v>#VALUE!</v>
      </c>
      <c r="H65" s="18" t="str">
        <f t="shared" si="9"/>
        <v/>
      </c>
      <c r="I65" s="18" t="e">
        <f t="shared" si="10"/>
        <v>#VALUE!</v>
      </c>
      <c r="J65" s="18" t="e">
        <f>VLOOKUP(G65,U4数据库!C:P,3,0)</f>
        <v>#VALUE!</v>
      </c>
      <c r="K65" s="18" t="e">
        <f>VLOOKUP(G65,U4数据库!C:P,4,0)</f>
        <v>#VALUE!</v>
      </c>
      <c r="L65" s="18" t="e">
        <f>VLOOKUP(G65,U4数据库!C:P,5,0)</f>
        <v>#VALUE!</v>
      </c>
      <c r="M65" s="18" t="e">
        <f>VLOOKUP(G65,U4数据库!C:P,2,0)</f>
        <v>#VALUE!</v>
      </c>
      <c r="N65" s="19" t="e" cm="1">
        <f t="array" ref="N65">_xlfn.IFS(E65=1,((I65+M65/2+50)/1000)*C65,E65=2,((I65+M65/2+150)/1000)*C65,E65=3,((I65+M65/2+L65+150)/1000)*C65,E65=4,((I65+M65/2+L65+100)/1000)*C65,E65=5,((I65+M65/2+50)/1000)*C65,E65=6,((I65+M65/2+150)/1000)*C65,E65=7,((I65+M65/2+L65+150)/1000)*C65,E65=8,((I65+M65/2+L65+100)/1000)*C65)</f>
        <v>#VALUE!</v>
      </c>
      <c r="O65" s="18" t="e">
        <f>VLOOKUP(G65,U4数据库!C:P,6,0)</f>
        <v>#VALUE!</v>
      </c>
      <c r="P65" s="18" t="e">
        <f>VLOOKUP(G65,U4数据库!C:P,7,0)</f>
        <v>#VALUE!</v>
      </c>
      <c r="Q65" s="18"/>
      <c r="R65" s="18" t="e">
        <f>VLOOKUP(G65,U4数据库!C:P,8,0)</f>
        <v>#VALUE!</v>
      </c>
      <c r="S65" s="18" t="e">
        <f>VLOOKUP(G65,U4数据库!C:P,9,0)</f>
        <v>#VALUE!</v>
      </c>
      <c r="T65" s="19" t="e" cm="1">
        <f t="array" ref="T65">_xlfn.IFS(E65=1,0,E65=2,0,E65=3,VLOOKUP(G65,U4数据库!C:P,10,0)*C65,E65=4,VLOOKUP(G65,U4数据库!C:P,10,0)*C65,E65=5,0,F65=6,0,E65=7,VLOOKUP(G65,U4数据库!C:P,10,0)*C65,E65=8,VLOOKUP(G65,U4数据库!C:P,10,0)*C65)</f>
        <v>#VALUE!</v>
      </c>
      <c r="U65" s="18" t="e">
        <f>VLOOKUP(G65,U4数据库!C:P,11,0)</f>
        <v>#VALUE!</v>
      </c>
      <c r="V65" s="18" t="e">
        <f>VLOOKUP(G65,U4数据库!C:P,12,0)</f>
        <v>#VALUE!</v>
      </c>
      <c r="W65" s="18"/>
      <c r="X65" s="18" t="e">
        <f>VLOOKUP(G65,U4数据库!C:P,13,0)</f>
        <v>#VALUE!</v>
      </c>
      <c r="Y65" s="18" t="e">
        <f t="shared" si="11"/>
        <v>#VALUE!</v>
      </c>
      <c r="Z65" s="19">
        <f t="shared" si="12"/>
        <v>0</v>
      </c>
      <c r="AA65" s="18" t="e">
        <f>VLOOKUP(G65,U4数据库!C:P,14,0)</f>
        <v>#VALUE!</v>
      </c>
      <c r="AB65" s="18" t="e">
        <f>VLOOKUP(H65,U4数据库!Q:R,2,0)</f>
        <v>#N/A</v>
      </c>
      <c r="AC65" s="18"/>
    </row>
    <row r="66" spans="1:29" x14ac:dyDescent="0.25">
      <c r="A66" s="22"/>
      <c r="B66" s="55"/>
      <c r="C66" s="3"/>
      <c r="D66" s="3"/>
      <c r="E66" s="18" t="e">
        <f t="shared" si="1"/>
        <v>#VALUE!</v>
      </c>
      <c r="F66" s="18" t="str">
        <f t="shared" si="2"/>
        <v/>
      </c>
      <c r="G66" s="18" t="e">
        <f t="shared" si="8"/>
        <v>#VALUE!</v>
      </c>
      <c r="H66" s="18" t="str">
        <f t="shared" si="9"/>
        <v/>
      </c>
      <c r="I66" s="18" t="e">
        <f t="shared" si="10"/>
        <v>#VALUE!</v>
      </c>
      <c r="J66" s="18" t="e">
        <f>VLOOKUP(G66,U4数据库!C:P,3,0)</f>
        <v>#VALUE!</v>
      </c>
      <c r="K66" s="18" t="e">
        <f>VLOOKUP(G66,U4数据库!C:P,4,0)</f>
        <v>#VALUE!</v>
      </c>
      <c r="L66" s="18" t="e">
        <f>VLOOKUP(G66,U4数据库!C:P,5,0)</f>
        <v>#VALUE!</v>
      </c>
      <c r="M66" s="18" t="e">
        <f>VLOOKUP(G66,U4数据库!C:P,2,0)</f>
        <v>#VALUE!</v>
      </c>
      <c r="N66" s="19" t="e" cm="1">
        <f t="array" ref="N66">_xlfn.IFS(E66=1,((I66+M66/2+50)/1000)*C66,E66=2,((I66+M66/2+150)/1000)*C66,E66=3,((I66+M66/2+L66+150)/1000)*C66,E66=4,((I66+M66/2+L66+100)/1000)*C66,E66=5,((I66+M66/2+50)/1000)*C66,E66=6,((I66+M66/2+150)/1000)*C66,E66=7,((I66+M66/2+L66+150)/1000)*C66,E66=8,((I66+M66/2+L66+100)/1000)*C66)</f>
        <v>#VALUE!</v>
      </c>
      <c r="O66" s="18" t="e">
        <f>VLOOKUP(G66,U4数据库!C:P,6,0)</f>
        <v>#VALUE!</v>
      </c>
      <c r="P66" s="18" t="e">
        <f>VLOOKUP(G66,U4数据库!C:P,7,0)</f>
        <v>#VALUE!</v>
      </c>
      <c r="Q66" s="18"/>
      <c r="R66" s="18" t="e">
        <f>VLOOKUP(G66,U4数据库!C:P,8,0)</f>
        <v>#VALUE!</v>
      </c>
      <c r="S66" s="18" t="e">
        <f>VLOOKUP(G66,U4数据库!C:P,9,0)</f>
        <v>#VALUE!</v>
      </c>
      <c r="T66" s="19" t="e" cm="1">
        <f t="array" ref="T66">_xlfn.IFS(E66=1,0,E66=2,0,E66=3,VLOOKUP(G66,U4数据库!C:P,10,0)*C66,E66=4,VLOOKUP(G66,U4数据库!C:P,10,0)*C66,E66=5,0,F66=6,0,E66=7,VLOOKUP(G66,U4数据库!C:P,10,0)*C66,E66=8,VLOOKUP(G66,U4数据库!C:P,10,0)*C66)</f>
        <v>#VALUE!</v>
      </c>
      <c r="U66" s="18" t="e">
        <f>VLOOKUP(G66,U4数据库!C:P,11,0)</f>
        <v>#VALUE!</v>
      </c>
      <c r="V66" s="18" t="e">
        <f>VLOOKUP(G66,U4数据库!C:P,12,0)</f>
        <v>#VALUE!</v>
      </c>
      <c r="W66" s="18"/>
      <c r="X66" s="18" t="e">
        <f>VLOOKUP(G66,U4数据库!C:P,13,0)</f>
        <v>#VALUE!</v>
      </c>
      <c r="Y66" s="18" t="e">
        <f t="shared" si="11"/>
        <v>#VALUE!</v>
      </c>
      <c r="Z66" s="19">
        <f t="shared" si="12"/>
        <v>0</v>
      </c>
      <c r="AA66" s="18" t="e">
        <f>VLOOKUP(G66,U4数据库!C:P,14,0)</f>
        <v>#VALUE!</v>
      </c>
      <c r="AB66" s="18" t="e">
        <f>VLOOKUP(H66,U4数据库!Q:R,2,0)</f>
        <v>#N/A</v>
      </c>
      <c r="AC66" s="18"/>
    </row>
    <row r="67" spans="1:29" x14ac:dyDescent="0.25">
      <c r="A67" s="22"/>
      <c r="B67" s="55"/>
      <c r="C67" s="3"/>
      <c r="D67" s="3"/>
      <c r="E67" s="18" t="e">
        <f t="shared" ref="E67:E100" si="13">VALUE(TRIM(MID(SUBSTITUTE($B67,"-",REPT(" ",99)),COLUMN(B67)*99-98,99)))</f>
        <v>#VALUE!</v>
      </c>
      <c r="F67" s="18" t="str">
        <f t="shared" ref="F67:F100" si="14">TRIM(MID(SUBSTITUTE($B67,"-",REPT(" ",99)),COLUMN(C67)*99-98,99))</f>
        <v/>
      </c>
      <c r="G67" s="18" t="e">
        <f t="shared" si="8"/>
        <v>#VALUE!</v>
      </c>
      <c r="H67" s="18" t="str">
        <f t="shared" si="9"/>
        <v/>
      </c>
      <c r="I67" s="18" t="e">
        <f t="shared" si="10"/>
        <v>#VALUE!</v>
      </c>
      <c r="J67" s="18" t="e">
        <f>VLOOKUP(G67,U4数据库!C:P,3,0)</f>
        <v>#VALUE!</v>
      </c>
      <c r="K67" s="18" t="e">
        <f>VLOOKUP(G67,U4数据库!C:P,4,0)</f>
        <v>#VALUE!</v>
      </c>
      <c r="L67" s="18" t="e">
        <f>VLOOKUP(G67,U4数据库!C:P,5,0)</f>
        <v>#VALUE!</v>
      </c>
      <c r="M67" s="18" t="e">
        <f>VLOOKUP(G67,U4数据库!C:P,2,0)</f>
        <v>#VALUE!</v>
      </c>
      <c r="N67" s="19" t="e" cm="1">
        <f t="array" ref="N67">_xlfn.IFS(E67=1,((I67+M67/2+50)/1000)*C67,E67=2,((I67+M67/2+150)/1000)*C67,E67=3,((I67+M67/2+L67+150)/1000)*C67,E67=4,((I67+M67/2+L67+100)/1000)*C67,E67=5,((I67+M67/2+50)/1000)*C67,E67=6,((I67+M67/2+150)/1000)*C67,E67=7,((I67+M67/2+L67+150)/1000)*C67,E67=8,((I67+M67/2+L67+100)/1000)*C67)</f>
        <v>#VALUE!</v>
      </c>
      <c r="O67" s="18" t="e">
        <f>VLOOKUP(G67,U4数据库!C:P,6,0)</f>
        <v>#VALUE!</v>
      </c>
      <c r="P67" s="18" t="e">
        <f>VLOOKUP(G67,U4数据库!C:P,7,0)</f>
        <v>#VALUE!</v>
      </c>
      <c r="Q67" s="18"/>
      <c r="R67" s="18" t="e">
        <f>VLOOKUP(G67,U4数据库!C:P,8,0)</f>
        <v>#VALUE!</v>
      </c>
      <c r="S67" s="18" t="e">
        <f>VLOOKUP(G67,U4数据库!C:P,9,0)</f>
        <v>#VALUE!</v>
      </c>
      <c r="T67" s="19" t="e" cm="1">
        <f t="array" ref="T67">_xlfn.IFS(E67=1,0,E67=2,0,E67=3,VLOOKUP(G67,U4数据库!C:P,10,0)*C67,E67=4,VLOOKUP(G67,U4数据库!C:P,10,0)*C67,E67=5,0,F67=6,0,E67=7,VLOOKUP(G67,U4数据库!C:P,10,0)*C67,E67=8,VLOOKUP(G67,U4数据库!C:P,10,0)*C67)</f>
        <v>#VALUE!</v>
      </c>
      <c r="U67" s="18" t="e">
        <f>VLOOKUP(G67,U4数据库!C:P,11,0)</f>
        <v>#VALUE!</v>
      </c>
      <c r="V67" s="18" t="e">
        <f>VLOOKUP(G67,U4数据库!C:P,12,0)</f>
        <v>#VALUE!</v>
      </c>
      <c r="W67" s="18"/>
      <c r="X67" s="18" t="e">
        <f>VLOOKUP(G67,U4数据库!C:P,13,0)</f>
        <v>#VALUE!</v>
      </c>
      <c r="Y67" s="18" t="e">
        <f t="shared" si="11"/>
        <v>#VALUE!</v>
      </c>
      <c r="Z67" s="19">
        <f t="shared" si="12"/>
        <v>0</v>
      </c>
      <c r="AA67" s="18" t="e">
        <f>VLOOKUP(G67,U4数据库!C:P,14,0)</f>
        <v>#VALUE!</v>
      </c>
      <c r="AB67" s="18" t="e">
        <f>VLOOKUP(H67,U4数据库!Q:R,2,0)</f>
        <v>#N/A</v>
      </c>
      <c r="AC67" s="18"/>
    </row>
    <row r="68" spans="1:29" x14ac:dyDescent="0.25">
      <c r="A68" s="22"/>
      <c r="B68" s="55"/>
      <c r="C68" s="3"/>
      <c r="D68" s="3"/>
      <c r="E68" s="18" t="e">
        <f t="shared" si="13"/>
        <v>#VALUE!</v>
      </c>
      <c r="F68" s="18" t="str">
        <f t="shared" si="14"/>
        <v/>
      </c>
      <c r="G68" s="18" t="e">
        <f t="shared" si="8"/>
        <v>#VALUE!</v>
      </c>
      <c r="H68" s="18" t="str">
        <f t="shared" si="9"/>
        <v/>
      </c>
      <c r="I68" s="18" t="e">
        <f t="shared" si="10"/>
        <v>#VALUE!</v>
      </c>
      <c r="J68" s="18" t="e">
        <f>VLOOKUP(G68,U4数据库!C:P,3,0)</f>
        <v>#VALUE!</v>
      </c>
      <c r="K68" s="18" t="e">
        <f>VLOOKUP(G68,U4数据库!C:P,4,0)</f>
        <v>#VALUE!</v>
      </c>
      <c r="L68" s="18" t="e">
        <f>VLOOKUP(G68,U4数据库!C:P,5,0)</f>
        <v>#VALUE!</v>
      </c>
      <c r="M68" s="18" t="e">
        <f>VLOOKUP(G68,U4数据库!C:P,2,0)</f>
        <v>#VALUE!</v>
      </c>
      <c r="N68" s="19" t="e" cm="1">
        <f t="array" ref="N68">_xlfn.IFS(E68=1,((I68+M68/2+50)/1000)*C68,E68=2,((I68+M68/2+150)/1000)*C68,E68=3,((I68+M68/2+L68+150)/1000)*C68,E68=4,((I68+M68/2+L68+100)/1000)*C68,E68=5,((I68+M68/2+50)/1000)*C68,E68=6,((I68+M68/2+150)/1000)*C68,E68=7,((I68+M68/2+L68+150)/1000)*C68,E68=8,((I68+M68/2+L68+100)/1000)*C68)</f>
        <v>#VALUE!</v>
      </c>
      <c r="O68" s="18" t="e">
        <f>VLOOKUP(G68,U4数据库!C:P,6,0)</f>
        <v>#VALUE!</v>
      </c>
      <c r="P68" s="18" t="e">
        <f>VLOOKUP(G68,U4数据库!C:P,7,0)</f>
        <v>#VALUE!</v>
      </c>
      <c r="Q68" s="18"/>
      <c r="R68" s="18" t="e">
        <f>VLOOKUP(G68,U4数据库!C:P,8,0)</f>
        <v>#VALUE!</v>
      </c>
      <c r="S68" s="18" t="e">
        <f>VLOOKUP(G68,U4数据库!C:P,9,0)</f>
        <v>#VALUE!</v>
      </c>
      <c r="T68" s="19" t="e" cm="1">
        <f t="array" ref="T68">_xlfn.IFS(E68=1,0,E68=2,0,E68=3,VLOOKUP(G68,U4数据库!C:P,10,0)*C68,E68=4,VLOOKUP(G68,U4数据库!C:P,10,0)*C68,E68=5,0,F68=6,0,E68=7,VLOOKUP(G68,U4数据库!C:P,10,0)*C68,E68=8,VLOOKUP(G68,U4数据库!C:P,10,0)*C68)</f>
        <v>#VALUE!</v>
      </c>
      <c r="U68" s="18" t="e">
        <f>VLOOKUP(G68,U4数据库!C:P,11,0)</f>
        <v>#VALUE!</v>
      </c>
      <c r="V68" s="18" t="e">
        <f>VLOOKUP(G68,U4数据库!C:P,12,0)</f>
        <v>#VALUE!</v>
      </c>
      <c r="W68" s="18"/>
      <c r="X68" s="18" t="e">
        <f>VLOOKUP(G68,U4数据库!C:P,13,0)</f>
        <v>#VALUE!</v>
      </c>
      <c r="Y68" s="18" t="e">
        <f t="shared" si="11"/>
        <v>#VALUE!</v>
      </c>
      <c r="Z68" s="19">
        <f t="shared" si="12"/>
        <v>0</v>
      </c>
      <c r="AA68" s="18" t="e">
        <f>VLOOKUP(G68,U4数据库!C:P,14,0)</f>
        <v>#VALUE!</v>
      </c>
      <c r="AB68" s="18" t="e">
        <f>VLOOKUP(H68,U4数据库!Q:R,2,0)</f>
        <v>#N/A</v>
      </c>
      <c r="AC68" s="18"/>
    </row>
    <row r="69" spans="1:29" x14ac:dyDescent="0.25">
      <c r="A69" s="22"/>
      <c r="B69" s="55"/>
      <c r="C69" s="3"/>
      <c r="D69" s="3"/>
      <c r="E69" s="18" t="e">
        <f t="shared" si="13"/>
        <v>#VALUE!</v>
      </c>
      <c r="F69" s="18" t="str">
        <f t="shared" si="14"/>
        <v/>
      </c>
      <c r="G69" s="18" t="e">
        <f t="shared" si="8"/>
        <v>#VALUE!</v>
      </c>
      <c r="H69" s="18" t="str">
        <f t="shared" si="9"/>
        <v/>
      </c>
      <c r="I69" s="18" t="e">
        <f t="shared" si="10"/>
        <v>#VALUE!</v>
      </c>
      <c r="J69" s="18" t="e">
        <f>VLOOKUP(G69,U4数据库!C:P,3,0)</f>
        <v>#VALUE!</v>
      </c>
      <c r="K69" s="18" t="e">
        <f>VLOOKUP(G69,U4数据库!C:P,4,0)</f>
        <v>#VALUE!</v>
      </c>
      <c r="L69" s="18" t="e">
        <f>VLOOKUP(G69,U4数据库!C:P,5,0)</f>
        <v>#VALUE!</v>
      </c>
      <c r="M69" s="18" t="e">
        <f>VLOOKUP(G69,U4数据库!C:P,2,0)</f>
        <v>#VALUE!</v>
      </c>
      <c r="N69" s="19" t="e" cm="1">
        <f t="array" ref="N69">_xlfn.IFS(E69=1,((I69+M69/2+50)/1000)*C69,E69=2,((I69+M69/2+150)/1000)*C69,E69=3,((I69+M69/2+L69+150)/1000)*C69,E69=4,((I69+M69/2+L69+100)/1000)*C69,E69=5,((I69+M69/2+50)/1000)*C69,E69=6,((I69+M69/2+150)/1000)*C69,E69=7,((I69+M69/2+L69+150)/1000)*C69,E69=8,((I69+M69/2+L69+100)/1000)*C69)</f>
        <v>#VALUE!</v>
      </c>
      <c r="O69" s="18" t="e">
        <f>VLOOKUP(G69,U4数据库!C:P,6,0)</f>
        <v>#VALUE!</v>
      </c>
      <c r="P69" s="18" t="e">
        <f>VLOOKUP(G69,U4数据库!C:P,7,0)</f>
        <v>#VALUE!</v>
      </c>
      <c r="Q69" s="18"/>
      <c r="R69" s="18" t="e">
        <f>VLOOKUP(G69,U4数据库!C:P,8,0)</f>
        <v>#VALUE!</v>
      </c>
      <c r="S69" s="18" t="e">
        <f>VLOOKUP(G69,U4数据库!C:P,9,0)</f>
        <v>#VALUE!</v>
      </c>
      <c r="T69" s="19" t="e" cm="1">
        <f t="array" ref="T69">_xlfn.IFS(E69=1,0,E69=2,0,E69=3,VLOOKUP(G69,U4数据库!C:P,10,0)*C69,E69=4,VLOOKUP(G69,U4数据库!C:P,10,0)*C69,E69=5,0,F69=6,0,E69=7,VLOOKUP(G69,U4数据库!C:P,10,0)*C69,E69=8,VLOOKUP(G69,U4数据库!C:P,10,0)*C69)</f>
        <v>#VALUE!</v>
      </c>
      <c r="U69" s="18" t="e">
        <f>VLOOKUP(G69,U4数据库!C:P,11,0)</f>
        <v>#VALUE!</v>
      </c>
      <c r="V69" s="18" t="e">
        <f>VLOOKUP(G69,U4数据库!C:P,12,0)</f>
        <v>#VALUE!</v>
      </c>
      <c r="W69" s="18"/>
      <c r="X69" s="18" t="e">
        <f>VLOOKUP(G69,U4数据库!C:P,13,0)</f>
        <v>#VALUE!</v>
      </c>
      <c r="Y69" s="18" t="e">
        <f t="shared" si="11"/>
        <v>#VALUE!</v>
      </c>
      <c r="Z69" s="19">
        <f t="shared" si="12"/>
        <v>0</v>
      </c>
      <c r="AA69" s="18" t="e">
        <f>VLOOKUP(G69,U4数据库!C:P,14,0)</f>
        <v>#VALUE!</v>
      </c>
      <c r="AB69" s="18" t="e">
        <f>VLOOKUP(H69,U4数据库!Q:R,2,0)</f>
        <v>#N/A</v>
      </c>
      <c r="AC69" s="18"/>
    </row>
    <row r="70" spans="1:29" x14ac:dyDescent="0.25">
      <c r="A70" s="22"/>
      <c r="B70" s="55"/>
      <c r="C70" s="3"/>
      <c r="D70" s="3"/>
      <c r="E70" s="18" t="e">
        <f t="shared" si="13"/>
        <v>#VALUE!</v>
      </c>
      <c r="F70" s="18" t="str">
        <f t="shared" si="14"/>
        <v/>
      </c>
      <c r="G70" s="18" t="e">
        <f t="shared" si="8"/>
        <v>#VALUE!</v>
      </c>
      <c r="H70" s="18" t="str">
        <f t="shared" si="9"/>
        <v/>
      </c>
      <c r="I70" s="18" t="e">
        <f t="shared" si="10"/>
        <v>#VALUE!</v>
      </c>
      <c r="J70" s="18" t="e">
        <f>VLOOKUP(G70,U4数据库!C:P,3,0)</f>
        <v>#VALUE!</v>
      </c>
      <c r="K70" s="18" t="e">
        <f>VLOOKUP(G70,U4数据库!C:P,4,0)</f>
        <v>#VALUE!</v>
      </c>
      <c r="L70" s="18" t="e">
        <f>VLOOKUP(G70,U4数据库!C:P,5,0)</f>
        <v>#VALUE!</v>
      </c>
      <c r="M70" s="18" t="e">
        <f>VLOOKUP(G70,U4数据库!C:P,2,0)</f>
        <v>#VALUE!</v>
      </c>
      <c r="N70" s="19" t="e" cm="1">
        <f t="array" ref="N70">_xlfn.IFS(E70=1,((I70+M70/2+50)/1000)*C70,E70=2,((I70+M70/2+150)/1000)*C70,E70=3,((I70+M70/2+L70+150)/1000)*C70,E70=4,((I70+M70/2+L70+100)/1000)*C70,E70=5,((I70+M70/2+50)/1000)*C70,E70=6,((I70+M70/2+150)/1000)*C70,E70=7,((I70+M70/2+L70+150)/1000)*C70,E70=8,((I70+M70/2+L70+100)/1000)*C70)</f>
        <v>#VALUE!</v>
      </c>
      <c r="O70" s="18" t="e">
        <f>VLOOKUP(G70,U4数据库!C:P,6,0)</f>
        <v>#VALUE!</v>
      </c>
      <c r="P70" s="18" t="e">
        <f>VLOOKUP(G70,U4数据库!C:P,7,0)</f>
        <v>#VALUE!</v>
      </c>
      <c r="Q70" s="18"/>
      <c r="R70" s="18" t="e">
        <f>VLOOKUP(G70,U4数据库!C:P,8,0)</f>
        <v>#VALUE!</v>
      </c>
      <c r="S70" s="18" t="e">
        <f>VLOOKUP(G70,U4数据库!C:P,9,0)</f>
        <v>#VALUE!</v>
      </c>
      <c r="T70" s="19" t="e" cm="1">
        <f t="array" ref="T70">_xlfn.IFS(E70=1,0,E70=2,0,E70=3,VLOOKUP(G70,U4数据库!C:P,10,0)*C70,E70=4,VLOOKUP(G70,U4数据库!C:P,10,0)*C70,E70=5,0,F70=6,0,E70=7,VLOOKUP(G70,U4数据库!C:P,10,0)*C70,E70=8,VLOOKUP(G70,U4数据库!C:P,10,0)*C70)</f>
        <v>#VALUE!</v>
      </c>
      <c r="U70" s="18" t="e">
        <f>VLOOKUP(G70,U4数据库!C:P,11,0)</f>
        <v>#VALUE!</v>
      </c>
      <c r="V70" s="18" t="e">
        <f>VLOOKUP(G70,U4数据库!C:P,12,0)</f>
        <v>#VALUE!</v>
      </c>
      <c r="W70" s="18"/>
      <c r="X70" s="18" t="e">
        <f>VLOOKUP(G70,U4数据库!C:P,13,0)</f>
        <v>#VALUE!</v>
      </c>
      <c r="Y70" s="18" t="e">
        <f t="shared" si="11"/>
        <v>#VALUE!</v>
      </c>
      <c r="Z70" s="19">
        <f t="shared" si="12"/>
        <v>0</v>
      </c>
      <c r="AA70" s="18" t="e">
        <f>VLOOKUP(G70,U4数据库!C:P,14,0)</f>
        <v>#VALUE!</v>
      </c>
      <c r="AB70" s="18" t="e">
        <f>VLOOKUP(H70,U4数据库!Q:R,2,0)</f>
        <v>#N/A</v>
      </c>
      <c r="AC70" s="18"/>
    </row>
    <row r="71" spans="1:29" x14ac:dyDescent="0.25">
      <c r="A71" s="22"/>
      <c r="B71" s="55"/>
      <c r="C71" s="3"/>
      <c r="D71" s="3"/>
      <c r="E71" s="18" t="e">
        <f t="shared" si="13"/>
        <v>#VALUE!</v>
      </c>
      <c r="F71" s="18" t="str">
        <f t="shared" si="14"/>
        <v/>
      </c>
      <c r="G71" s="18" t="e">
        <f t="shared" si="8"/>
        <v>#VALUE!</v>
      </c>
      <c r="H71" s="18" t="str">
        <f t="shared" si="9"/>
        <v/>
      </c>
      <c r="I71" s="18" t="e">
        <f t="shared" si="10"/>
        <v>#VALUE!</v>
      </c>
      <c r="J71" s="18" t="e">
        <f>VLOOKUP(G71,U4数据库!C:P,3,0)</f>
        <v>#VALUE!</v>
      </c>
      <c r="K71" s="18" t="e">
        <f>VLOOKUP(G71,U4数据库!C:P,4,0)</f>
        <v>#VALUE!</v>
      </c>
      <c r="L71" s="18" t="e">
        <f>VLOOKUP(G71,U4数据库!C:P,5,0)</f>
        <v>#VALUE!</v>
      </c>
      <c r="M71" s="18" t="e">
        <f>VLOOKUP(G71,U4数据库!C:P,2,0)</f>
        <v>#VALUE!</v>
      </c>
      <c r="N71" s="19" t="e" cm="1">
        <f t="array" ref="N71">_xlfn.IFS(E71=1,((I71+M71/2+50)/1000)*C71,E71=2,((I71+M71/2+150)/1000)*C71,E71=3,((I71+M71/2+L71+150)/1000)*C71,E71=4,((I71+M71/2+L71+100)/1000)*C71,E71=5,((I71+M71/2+50)/1000)*C71,E71=6,((I71+M71/2+150)/1000)*C71,E71=7,((I71+M71/2+L71+150)/1000)*C71,E71=8,((I71+M71/2+L71+100)/1000)*C71)</f>
        <v>#VALUE!</v>
      </c>
      <c r="O71" s="18" t="e">
        <f>VLOOKUP(G71,U4数据库!C:P,6,0)</f>
        <v>#VALUE!</v>
      </c>
      <c r="P71" s="18" t="e">
        <f>VLOOKUP(G71,U4数据库!C:P,7,0)</f>
        <v>#VALUE!</v>
      </c>
      <c r="Q71" s="18"/>
      <c r="R71" s="18" t="e">
        <f>VLOOKUP(G71,U4数据库!C:P,8,0)</f>
        <v>#VALUE!</v>
      </c>
      <c r="S71" s="18" t="e">
        <f>VLOOKUP(G71,U4数据库!C:P,9,0)</f>
        <v>#VALUE!</v>
      </c>
      <c r="T71" s="19" t="e" cm="1">
        <f t="array" ref="T71">_xlfn.IFS(E71=1,0,E71=2,0,E71=3,VLOOKUP(G71,U4数据库!C:P,10,0)*C71,E71=4,VLOOKUP(G71,U4数据库!C:P,10,0)*C71,E71=5,0,F71=6,0,E71=7,VLOOKUP(G71,U4数据库!C:P,10,0)*C71,E71=8,VLOOKUP(G71,U4数据库!C:P,10,0)*C71)</f>
        <v>#VALUE!</v>
      </c>
      <c r="U71" s="18" t="e">
        <f>VLOOKUP(G71,U4数据库!C:P,11,0)</f>
        <v>#VALUE!</v>
      </c>
      <c r="V71" s="18" t="e">
        <f>VLOOKUP(G71,U4数据库!C:P,12,0)</f>
        <v>#VALUE!</v>
      </c>
      <c r="W71" s="18"/>
      <c r="X71" s="18" t="e">
        <f>VLOOKUP(G71,U4数据库!C:P,13,0)</f>
        <v>#VALUE!</v>
      </c>
      <c r="Y71" s="18" t="e">
        <f t="shared" si="11"/>
        <v>#VALUE!</v>
      </c>
      <c r="Z71" s="19">
        <f t="shared" si="12"/>
        <v>0</v>
      </c>
      <c r="AA71" s="18" t="e">
        <f>VLOOKUP(G71,U4数据库!C:P,14,0)</f>
        <v>#VALUE!</v>
      </c>
      <c r="AB71" s="18" t="e">
        <f>VLOOKUP(H71,U4数据库!Q:R,2,0)</f>
        <v>#N/A</v>
      </c>
      <c r="AC71" s="18"/>
    </row>
    <row r="72" spans="1:29" x14ac:dyDescent="0.25">
      <c r="A72" s="22"/>
      <c r="B72" s="55"/>
      <c r="C72" s="3"/>
      <c r="D72" s="3"/>
      <c r="E72" s="18" t="e">
        <f t="shared" si="13"/>
        <v>#VALUE!</v>
      </c>
      <c r="F72" s="18" t="str">
        <f t="shared" si="14"/>
        <v/>
      </c>
      <c r="G72" s="18" t="e">
        <f t="shared" si="8"/>
        <v>#VALUE!</v>
      </c>
      <c r="H72" s="18" t="str">
        <f t="shared" si="9"/>
        <v/>
      </c>
      <c r="I72" s="18" t="e">
        <f t="shared" si="10"/>
        <v>#VALUE!</v>
      </c>
      <c r="J72" s="18" t="e">
        <f>VLOOKUP(G72,U4数据库!C:P,3,0)</f>
        <v>#VALUE!</v>
      </c>
      <c r="K72" s="18" t="e">
        <f>VLOOKUP(G72,U4数据库!C:P,4,0)</f>
        <v>#VALUE!</v>
      </c>
      <c r="L72" s="18" t="e">
        <f>VLOOKUP(G72,U4数据库!C:P,5,0)</f>
        <v>#VALUE!</v>
      </c>
      <c r="M72" s="18" t="e">
        <f>VLOOKUP(G72,U4数据库!C:P,2,0)</f>
        <v>#VALUE!</v>
      </c>
      <c r="N72" s="19" t="e" cm="1">
        <f t="array" ref="N72">_xlfn.IFS(E72=1,((I72+M72/2+50)/1000)*C72,E72=2,((I72+M72/2+150)/1000)*C72,E72=3,((I72+M72/2+L72+150)/1000)*C72,E72=4,((I72+M72/2+L72+100)/1000)*C72,E72=5,((I72+M72/2+50)/1000)*C72,E72=6,((I72+M72/2+150)/1000)*C72,E72=7,((I72+M72/2+L72+150)/1000)*C72,E72=8,((I72+M72/2+L72+100)/1000)*C72)</f>
        <v>#VALUE!</v>
      </c>
      <c r="O72" s="18" t="e">
        <f>VLOOKUP(G72,U4数据库!C:P,6,0)</f>
        <v>#VALUE!</v>
      </c>
      <c r="P72" s="18" t="e">
        <f>VLOOKUP(G72,U4数据库!C:P,7,0)</f>
        <v>#VALUE!</v>
      </c>
      <c r="Q72" s="18"/>
      <c r="R72" s="18" t="e">
        <f>VLOOKUP(G72,U4数据库!C:P,8,0)</f>
        <v>#VALUE!</v>
      </c>
      <c r="S72" s="18" t="e">
        <f>VLOOKUP(G72,U4数据库!C:P,9,0)</f>
        <v>#VALUE!</v>
      </c>
      <c r="T72" s="19" t="e" cm="1">
        <f t="array" ref="T72">_xlfn.IFS(E72=1,0,E72=2,0,E72=3,VLOOKUP(G72,U4数据库!C:P,10,0)*C72,E72=4,VLOOKUP(G72,U4数据库!C:P,10,0)*C72,E72=5,0,F72=6,0,E72=7,VLOOKUP(G72,U4数据库!C:P,10,0)*C72,E72=8,VLOOKUP(G72,U4数据库!C:P,10,0)*C72)</f>
        <v>#VALUE!</v>
      </c>
      <c r="U72" s="18" t="e">
        <f>VLOOKUP(G72,U4数据库!C:P,11,0)</f>
        <v>#VALUE!</v>
      </c>
      <c r="V72" s="18" t="e">
        <f>VLOOKUP(G72,U4数据库!C:P,12,0)</f>
        <v>#VALUE!</v>
      </c>
      <c r="W72" s="18"/>
      <c r="X72" s="18" t="e">
        <f>VLOOKUP(G72,U4数据库!C:P,13,0)</f>
        <v>#VALUE!</v>
      </c>
      <c r="Y72" s="18" t="e">
        <f t="shared" si="11"/>
        <v>#VALUE!</v>
      </c>
      <c r="Z72" s="19">
        <f t="shared" si="12"/>
        <v>0</v>
      </c>
      <c r="AA72" s="18" t="e">
        <f>VLOOKUP(G72,U4数据库!C:P,14,0)</f>
        <v>#VALUE!</v>
      </c>
      <c r="AB72" s="18" t="e">
        <f>VLOOKUP(H72,U4数据库!Q:R,2,0)</f>
        <v>#N/A</v>
      </c>
      <c r="AC72" s="18"/>
    </row>
    <row r="73" spans="1:29" x14ac:dyDescent="0.25">
      <c r="A73" s="22"/>
      <c r="B73" s="55"/>
      <c r="C73" s="3"/>
      <c r="D73" s="3"/>
      <c r="E73" s="18" t="e">
        <f t="shared" si="13"/>
        <v>#VALUE!</v>
      </c>
      <c r="F73" s="18" t="str">
        <f t="shared" si="14"/>
        <v/>
      </c>
      <c r="G73" s="18" t="e">
        <f t="shared" si="8"/>
        <v>#VALUE!</v>
      </c>
      <c r="H73" s="18" t="str">
        <f t="shared" si="9"/>
        <v/>
      </c>
      <c r="I73" s="18" t="e">
        <f t="shared" si="10"/>
        <v>#VALUE!</v>
      </c>
      <c r="J73" s="18" t="e">
        <f>VLOOKUP(G73,U4数据库!C:P,3,0)</f>
        <v>#VALUE!</v>
      </c>
      <c r="K73" s="18" t="e">
        <f>VLOOKUP(G73,U4数据库!C:P,4,0)</f>
        <v>#VALUE!</v>
      </c>
      <c r="L73" s="18" t="e">
        <f>VLOOKUP(G73,U4数据库!C:P,5,0)</f>
        <v>#VALUE!</v>
      </c>
      <c r="M73" s="18" t="e">
        <f>VLOOKUP(G73,U4数据库!C:P,2,0)</f>
        <v>#VALUE!</v>
      </c>
      <c r="N73" s="19" t="e" cm="1">
        <f t="array" ref="N73">_xlfn.IFS(E73=1,((I73+M73/2+50)/1000)*C73,E73=2,((I73+M73/2+150)/1000)*C73,E73=3,((I73+M73/2+L73+150)/1000)*C73,E73=4,((I73+M73/2+L73+100)/1000)*C73,E73=5,((I73+M73/2+50)/1000)*C73,E73=6,((I73+M73/2+150)/1000)*C73,E73=7,((I73+M73/2+L73+150)/1000)*C73,E73=8,((I73+M73/2+L73+100)/1000)*C73)</f>
        <v>#VALUE!</v>
      </c>
      <c r="O73" s="18" t="e">
        <f>VLOOKUP(G73,U4数据库!C:P,6,0)</f>
        <v>#VALUE!</v>
      </c>
      <c r="P73" s="18" t="e">
        <f>VLOOKUP(G73,U4数据库!C:P,7,0)</f>
        <v>#VALUE!</v>
      </c>
      <c r="Q73" s="18"/>
      <c r="R73" s="18" t="e">
        <f>VLOOKUP(G73,U4数据库!C:P,8,0)</f>
        <v>#VALUE!</v>
      </c>
      <c r="S73" s="18" t="e">
        <f>VLOOKUP(G73,U4数据库!C:P,9,0)</f>
        <v>#VALUE!</v>
      </c>
      <c r="T73" s="19" t="e" cm="1">
        <f t="array" ref="T73">_xlfn.IFS(E73=1,0,E73=2,0,E73=3,VLOOKUP(G73,U4数据库!C:P,10,0)*C73,E73=4,VLOOKUP(G73,U4数据库!C:P,10,0)*C73,E73=5,0,F73=6,0,E73=7,VLOOKUP(G73,U4数据库!C:P,10,0)*C73,E73=8,VLOOKUP(G73,U4数据库!C:P,10,0)*C73)</f>
        <v>#VALUE!</v>
      </c>
      <c r="U73" s="18" t="e">
        <f>VLOOKUP(G73,U4数据库!C:P,11,0)</f>
        <v>#VALUE!</v>
      </c>
      <c r="V73" s="18" t="e">
        <f>VLOOKUP(G73,U4数据库!C:P,12,0)</f>
        <v>#VALUE!</v>
      </c>
      <c r="W73" s="18"/>
      <c r="X73" s="18" t="e">
        <f>VLOOKUP(G73,U4数据库!C:P,13,0)</f>
        <v>#VALUE!</v>
      </c>
      <c r="Y73" s="18" t="e">
        <f t="shared" si="11"/>
        <v>#VALUE!</v>
      </c>
      <c r="Z73" s="19">
        <f t="shared" si="12"/>
        <v>0</v>
      </c>
      <c r="AA73" s="18" t="e">
        <f>VLOOKUP(G73,U4数据库!C:P,14,0)</f>
        <v>#VALUE!</v>
      </c>
      <c r="AB73" s="18" t="e">
        <f>VLOOKUP(H73,U4数据库!Q:R,2,0)</f>
        <v>#N/A</v>
      </c>
      <c r="AC73" s="18"/>
    </row>
    <row r="74" spans="1:29" x14ac:dyDescent="0.25">
      <c r="A74" s="22"/>
      <c r="B74" s="55"/>
      <c r="C74" s="3"/>
      <c r="D74" s="3"/>
      <c r="E74" s="18" t="e">
        <f t="shared" si="13"/>
        <v>#VALUE!</v>
      </c>
      <c r="F74" s="18" t="str">
        <f t="shared" si="14"/>
        <v/>
      </c>
      <c r="G74" s="18" t="e">
        <f t="shared" si="8"/>
        <v>#VALUE!</v>
      </c>
      <c r="H74" s="18" t="str">
        <f t="shared" si="9"/>
        <v/>
      </c>
      <c r="I74" s="18" t="e">
        <f t="shared" si="10"/>
        <v>#VALUE!</v>
      </c>
      <c r="J74" s="18" t="e">
        <f>VLOOKUP(G74,U4数据库!C:P,3,0)</f>
        <v>#VALUE!</v>
      </c>
      <c r="K74" s="18" t="e">
        <f>VLOOKUP(G74,U4数据库!C:P,4,0)</f>
        <v>#VALUE!</v>
      </c>
      <c r="L74" s="18" t="e">
        <f>VLOOKUP(G74,U4数据库!C:P,5,0)</f>
        <v>#VALUE!</v>
      </c>
      <c r="M74" s="18" t="e">
        <f>VLOOKUP(G74,U4数据库!C:P,2,0)</f>
        <v>#VALUE!</v>
      </c>
      <c r="N74" s="19" t="e" cm="1">
        <f t="array" ref="N74">_xlfn.IFS(E74=1,((I74+M74/2+50)/1000)*C74,E74=2,((I74+M74/2+150)/1000)*C74,E74=3,((I74+M74/2+L74+150)/1000)*C74,E74=4,((I74+M74/2+L74+100)/1000)*C74,E74=5,((I74+M74/2+50)/1000)*C74,E74=6,((I74+M74/2+150)/1000)*C74,E74=7,((I74+M74/2+L74+150)/1000)*C74,E74=8,((I74+M74/2+L74+100)/1000)*C74)</f>
        <v>#VALUE!</v>
      </c>
      <c r="O74" s="18" t="e">
        <f>VLOOKUP(G74,U4数据库!C:P,6,0)</f>
        <v>#VALUE!</v>
      </c>
      <c r="P74" s="18" t="e">
        <f>VLOOKUP(G74,U4数据库!C:P,7,0)</f>
        <v>#VALUE!</v>
      </c>
      <c r="Q74" s="18"/>
      <c r="R74" s="18" t="e">
        <f>VLOOKUP(G74,U4数据库!C:P,8,0)</f>
        <v>#VALUE!</v>
      </c>
      <c r="S74" s="18" t="e">
        <f>VLOOKUP(G74,U4数据库!C:P,9,0)</f>
        <v>#VALUE!</v>
      </c>
      <c r="T74" s="19" t="e" cm="1">
        <f t="array" ref="T74">_xlfn.IFS(E74=1,0,E74=2,0,E74=3,VLOOKUP(G74,U4数据库!C:P,10,0)*C74,E74=4,VLOOKUP(G74,U4数据库!C:P,10,0)*C74,E74=5,0,F74=6,0,E74=7,VLOOKUP(G74,U4数据库!C:P,10,0)*C74,E74=8,VLOOKUP(G74,U4数据库!C:P,10,0)*C74)</f>
        <v>#VALUE!</v>
      </c>
      <c r="U74" s="18" t="e">
        <f>VLOOKUP(G74,U4数据库!C:P,11,0)</f>
        <v>#VALUE!</v>
      </c>
      <c r="V74" s="18" t="e">
        <f>VLOOKUP(G74,U4数据库!C:P,12,0)</f>
        <v>#VALUE!</v>
      </c>
      <c r="W74" s="18"/>
      <c r="X74" s="18" t="e">
        <f>VLOOKUP(G74,U4数据库!C:P,13,0)</f>
        <v>#VALUE!</v>
      </c>
      <c r="Y74" s="18" t="e">
        <f t="shared" si="11"/>
        <v>#VALUE!</v>
      </c>
      <c r="Z74" s="19">
        <f t="shared" si="12"/>
        <v>0</v>
      </c>
      <c r="AA74" s="18" t="e">
        <f>VLOOKUP(G74,U4数据库!C:P,14,0)</f>
        <v>#VALUE!</v>
      </c>
      <c r="AB74" s="18" t="e">
        <f>VLOOKUP(H74,U4数据库!Q:R,2,0)</f>
        <v>#N/A</v>
      </c>
      <c r="AC74" s="18"/>
    </row>
    <row r="75" spans="1:29" x14ac:dyDescent="0.25">
      <c r="A75" s="22"/>
      <c r="B75" s="55"/>
      <c r="C75" s="3"/>
      <c r="D75" s="3"/>
      <c r="E75" s="18" t="e">
        <f t="shared" si="13"/>
        <v>#VALUE!</v>
      </c>
      <c r="F75" s="18" t="str">
        <f t="shared" si="14"/>
        <v/>
      </c>
      <c r="G75" s="18" t="e">
        <f t="shared" si="8"/>
        <v>#VALUE!</v>
      </c>
      <c r="H75" s="18" t="str">
        <f t="shared" si="9"/>
        <v/>
      </c>
      <c r="I75" s="18" t="e">
        <f t="shared" si="10"/>
        <v>#VALUE!</v>
      </c>
      <c r="J75" s="18" t="e">
        <f>VLOOKUP(G75,U4数据库!C:P,3,0)</f>
        <v>#VALUE!</v>
      </c>
      <c r="K75" s="18" t="e">
        <f>VLOOKUP(G75,U4数据库!C:P,4,0)</f>
        <v>#VALUE!</v>
      </c>
      <c r="L75" s="18" t="e">
        <f>VLOOKUP(G75,U4数据库!C:P,5,0)</f>
        <v>#VALUE!</v>
      </c>
      <c r="M75" s="18" t="e">
        <f>VLOOKUP(G75,U4数据库!C:P,2,0)</f>
        <v>#VALUE!</v>
      </c>
      <c r="N75" s="19" t="e" cm="1">
        <f t="array" ref="N75">_xlfn.IFS(E75=1,((I75+M75/2+50)/1000)*C75,E75=2,((I75+M75/2+150)/1000)*C75,E75=3,((I75+M75/2+L75+150)/1000)*C75,E75=4,((I75+M75/2+L75+100)/1000)*C75,E75=5,((I75+M75/2+50)/1000)*C75,E75=6,((I75+M75/2+150)/1000)*C75,E75=7,((I75+M75/2+L75+150)/1000)*C75,E75=8,((I75+M75/2+L75+100)/1000)*C75)</f>
        <v>#VALUE!</v>
      </c>
      <c r="O75" s="18" t="e">
        <f>VLOOKUP(G75,U4数据库!C:P,6,0)</f>
        <v>#VALUE!</v>
      </c>
      <c r="P75" s="18" t="e">
        <f>VLOOKUP(G75,U4数据库!C:P,7,0)</f>
        <v>#VALUE!</v>
      </c>
      <c r="Q75" s="18"/>
      <c r="R75" s="18" t="e">
        <f>VLOOKUP(G75,U4数据库!C:P,8,0)</f>
        <v>#VALUE!</v>
      </c>
      <c r="S75" s="18" t="e">
        <f>VLOOKUP(G75,U4数据库!C:P,9,0)</f>
        <v>#VALUE!</v>
      </c>
      <c r="T75" s="19" t="e" cm="1">
        <f t="array" ref="T75">_xlfn.IFS(E75=1,0,E75=2,0,E75=3,VLOOKUP(G75,U4数据库!C:P,10,0)*C75,E75=4,VLOOKUP(G75,U4数据库!C:P,10,0)*C75,E75=5,0,F75=6,0,E75=7,VLOOKUP(G75,U4数据库!C:P,10,0)*C75,E75=8,VLOOKUP(G75,U4数据库!C:P,10,0)*C75)</f>
        <v>#VALUE!</v>
      </c>
      <c r="U75" s="18" t="e">
        <f>VLOOKUP(G75,U4数据库!C:P,11,0)</f>
        <v>#VALUE!</v>
      </c>
      <c r="V75" s="18" t="e">
        <f>VLOOKUP(G75,U4数据库!C:P,12,0)</f>
        <v>#VALUE!</v>
      </c>
      <c r="W75" s="18"/>
      <c r="X75" s="18" t="e">
        <f>VLOOKUP(G75,U4数据库!C:P,13,0)</f>
        <v>#VALUE!</v>
      </c>
      <c r="Y75" s="18" t="e">
        <f t="shared" si="11"/>
        <v>#VALUE!</v>
      </c>
      <c r="Z75" s="19">
        <f t="shared" si="12"/>
        <v>0</v>
      </c>
      <c r="AA75" s="18" t="e">
        <f>VLOOKUP(G75,U4数据库!C:P,14,0)</f>
        <v>#VALUE!</v>
      </c>
      <c r="AB75" s="18" t="e">
        <f>VLOOKUP(H75,U4数据库!Q:R,2,0)</f>
        <v>#N/A</v>
      </c>
      <c r="AC75" s="18"/>
    </row>
    <row r="76" spans="1:29" x14ac:dyDescent="0.25">
      <c r="A76" s="22"/>
      <c r="B76" s="55"/>
      <c r="C76" s="3"/>
      <c r="D76" s="3"/>
      <c r="E76" s="18" t="e">
        <f t="shared" si="13"/>
        <v>#VALUE!</v>
      </c>
      <c r="F76" s="18" t="str">
        <f t="shared" si="14"/>
        <v/>
      </c>
      <c r="G76" s="18" t="e">
        <f t="shared" si="8"/>
        <v>#VALUE!</v>
      </c>
      <c r="H76" s="18" t="str">
        <f t="shared" si="9"/>
        <v/>
      </c>
      <c r="I76" s="18" t="e">
        <f t="shared" si="10"/>
        <v>#VALUE!</v>
      </c>
      <c r="J76" s="18" t="e">
        <f>VLOOKUP(G76,U4数据库!C:P,3,0)</f>
        <v>#VALUE!</v>
      </c>
      <c r="K76" s="18" t="e">
        <f>VLOOKUP(G76,U4数据库!C:P,4,0)</f>
        <v>#VALUE!</v>
      </c>
      <c r="L76" s="18" t="e">
        <f>VLOOKUP(G76,U4数据库!C:P,5,0)</f>
        <v>#VALUE!</v>
      </c>
      <c r="M76" s="18" t="e">
        <f>VLOOKUP(G76,U4数据库!C:P,2,0)</f>
        <v>#VALUE!</v>
      </c>
      <c r="N76" s="19" t="e" cm="1">
        <f t="array" ref="N76">_xlfn.IFS(E76=1,((I76+M76/2+50)/1000)*C76,E76=2,((I76+M76/2+150)/1000)*C76,E76=3,((I76+M76/2+L76+150)/1000)*C76,E76=4,((I76+M76/2+L76+100)/1000)*C76,E76=5,((I76+M76/2+50)/1000)*C76,E76=6,((I76+M76/2+150)/1000)*C76,E76=7,((I76+M76/2+L76+150)/1000)*C76,E76=8,((I76+M76/2+L76+100)/1000)*C76)</f>
        <v>#VALUE!</v>
      </c>
      <c r="O76" s="18" t="e">
        <f>VLOOKUP(G76,U4数据库!C:P,6,0)</f>
        <v>#VALUE!</v>
      </c>
      <c r="P76" s="18" t="e">
        <f>VLOOKUP(G76,U4数据库!C:P,7,0)</f>
        <v>#VALUE!</v>
      </c>
      <c r="Q76" s="18"/>
      <c r="R76" s="18" t="e">
        <f>VLOOKUP(G76,U4数据库!C:P,8,0)</f>
        <v>#VALUE!</v>
      </c>
      <c r="S76" s="18" t="e">
        <f>VLOOKUP(G76,U4数据库!C:P,9,0)</f>
        <v>#VALUE!</v>
      </c>
      <c r="T76" s="19" t="e" cm="1">
        <f t="array" ref="T76">_xlfn.IFS(E76=1,0,E76=2,0,E76=3,VLOOKUP(G76,U4数据库!C:P,10,0)*C76,E76=4,VLOOKUP(G76,U4数据库!C:P,10,0)*C76,E76=5,0,F76=6,0,E76=7,VLOOKUP(G76,U4数据库!C:P,10,0)*C76,E76=8,VLOOKUP(G76,U4数据库!C:P,10,0)*C76)</f>
        <v>#VALUE!</v>
      </c>
      <c r="U76" s="18" t="e">
        <f>VLOOKUP(G76,U4数据库!C:P,11,0)</f>
        <v>#VALUE!</v>
      </c>
      <c r="V76" s="18" t="e">
        <f>VLOOKUP(G76,U4数据库!C:P,12,0)</f>
        <v>#VALUE!</v>
      </c>
      <c r="W76" s="18"/>
      <c r="X76" s="18" t="e">
        <f>VLOOKUP(G76,U4数据库!C:P,13,0)</f>
        <v>#VALUE!</v>
      </c>
      <c r="Y76" s="18" t="e">
        <f t="shared" si="11"/>
        <v>#VALUE!</v>
      </c>
      <c r="Z76" s="19">
        <f t="shared" si="12"/>
        <v>0</v>
      </c>
      <c r="AA76" s="18" t="e">
        <f>VLOOKUP(G76,U4数据库!C:P,14,0)</f>
        <v>#VALUE!</v>
      </c>
      <c r="AB76" s="18" t="e">
        <f>VLOOKUP(H76,U4数据库!Q:R,2,0)</f>
        <v>#N/A</v>
      </c>
      <c r="AC76" s="18"/>
    </row>
    <row r="77" spans="1:29" x14ac:dyDescent="0.25">
      <c r="A77" s="22"/>
      <c r="B77" s="55"/>
      <c r="C77" s="3"/>
      <c r="D77" s="3"/>
      <c r="E77" s="18" t="e">
        <f t="shared" si="13"/>
        <v>#VALUE!</v>
      </c>
      <c r="F77" s="18" t="str">
        <f t="shared" si="14"/>
        <v/>
      </c>
      <c r="G77" s="18" t="e">
        <f t="shared" si="8"/>
        <v>#VALUE!</v>
      </c>
      <c r="H77" s="18" t="str">
        <f t="shared" si="9"/>
        <v/>
      </c>
      <c r="I77" s="18" t="e">
        <f t="shared" si="10"/>
        <v>#VALUE!</v>
      </c>
      <c r="J77" s="18" t="e">
        <f>VLOOKUP(G77,U4数据库!C:P,3,0)</f>
        <v>#VALUE!</v>
      </c>
      <c r="K77" s="18" t="e">
        <f>VLOOKUP(G77,U4数据库!C:P,4,0)</f>
        <v>#VALUE!</v>
      </c>
      <c r="L77" s="18" t="e">
        <f>VLOOKUP(G77,U4数据库!C:P,5,0)</f>
        <v>#VALUE!</v>
      </c>
      <c r="M77" s="18" t="e">
        <f>VLOOKUP(G77,U4数据库!C:P,2,0)</f>
        <v>#VALUE!</v>
      </c>
      <c r="N77" s="19" t="e" cm="1">
        <f t="array" ref="N77">_xlfn.IFS(E77=1,((I77+M77/2+50)/1000)*C77,E77=2,((I77+M77/2+150)/1000)*C77,E77=3,((I77+M77/2+L77+150)/1000)*C77,E77=4,((I77+M77/2+L77+100)/1000)*C77,E77=5,((I77+M77/2+50)/1000)*C77,E77=6,((I77+M77/2+150)/1000)*C77,E77=7,((I77+M77/2+L77+150)/1000)*C77,E77=8,((I77+M77/2+L77+100)/1000)*C77)</f>
        <v>#VALUE!</v>
      </c>
      <c r="O77" s="18" t="e">
        <f>VLOOKUP(G77,U4数据库!C:P,6,0)</f>
        <v>#VALUE!</v>
      </c>
      <c r="P77" s="18" t="e">
        <f>VLOOKUP(G77,U4数据库!C:P,7,0)</f>
        <v>#VALUE!</v>
      </c>
      <c r="Q77" s="18"/>
      <c r="R77" s="18" t="e">
        <f>VLOOKUP(G77,U4数据库!C:P,8,0)</f>
        <v>#VALUE!</v>
      </c>
      <c r="S77" s="18" t="e">
        <f>VLOOKUP(G77,U4数据库!C:P,9,0)</f>
        <v>#VALUE!</v>
      </c>
      <c r="T77" s="19" t="e" cm="1">
        <f t="array" ref="T77">_xlfn.IFS(E77=1,0,E77=2,0,E77=3,VLOOKUP(G77,U4数据库!C:P,10,0)*C77,E77=4,VLOOKUP(G77,U4数据库!C:P,10,0)*C77,E77=5,0,F77=6,0,E77=7,VLOOKUP(G77,U4数据库!C:P,10,0)*C77,E77=8,VLOOKUP(G77,U4数据库!C:P,10,0)*C77)</f>
        <v>#VALUE!</v>
      </c>
      <c r="U77" s="18" t="e">
        <f>VLOOKUP(G77,U4数据库!C:P,11,0)</f>
        <v>#VALUE!</v>
      </c>
      <c r="V77" s="18" t="e">
        <f>VLOOKUP(G77,U4数据库!C:P,12,0)</f>
        <v>#VALUE!</v>
      </c>
      <c r="W77" s="18"/>
      <c r="X77" s="18" t="e">
        <f>VLOOKUP(G77,U4数据库!C:P,13,0)</f>
        <v>#VALUE!</v>
      </c>
      <c r="Y77" s="18" t="e">
        <f t="shared" si="11"/>
        <v>#VALUE!</v>
      </c>
      <c r="Z77" s="19">
        <f t="shared" si="12"/>
        <v>0</v>
      </c>
      <c r="AA77" s="18" t="e">
        <f>VLOOKUP(G77,U4数据库!C:P,14,0)</f>
        <v>#VALUE!</v>
      </c>
      <c r="AB77" s="18" t="e">
        <f>VLOOKUP(H77,U4数据库!Q:R,2,0)</f>
        <v>#N/A</v>
      </c>
      <c r="AC77" s="18"/>
    </row>
    <row r="78" spans="1:29" x14ac:dyDescent="0.25">
      <c r="A78" s="22"/>
      <c r="B78" s="55"/>
      <c r="C78" s="3"/>
      <c r="D78" s="3"/>
      <c r="E78" s="18" t="e">
        <f t="shared" si="13"/>
        <v>#VALUE!</v>
      </c>
      <c r="F78" s="18" t="str">
        <f t="shared" si="14"/>
        <v/>
      </c>
      <c r="G78" s="18" t="e">
        <f t="shared" si="8"/>
        <v>#VALUE!</v>
      </c>
      <c r="H78" s="18" t="str">
        <f t="shared" si="9"/>
        <v/>
      </c>
      <c r="I78" s="18" t="e">
        <f t="shared" si="10"/>
        <v>#VALUE!</v>
      </c>
      <c r="J78" s="18" t="e">
        <f>VLOOKUP(G78,U4数据库!C:P,3,0)</f>
        <v>#VALUE!</v>
      </c>
      <c r="K78" s="18" t="e">
        <f>VLOOKUP(G78,U4数据库!C:P,4,0)</f>
        <v>#VALUE!</v>
      </c>
      <c r="L78" s="18" t="e">
        <f>VLOOKUP(G78,U4数据库!C:P,5,0)</f>
        <v>#VALUE!</v>
      </c>
      <c r="M78" s="18" t="e">
        <f>VLOOKUP(G78,U4数据库!C:P,2,0)</f>
        <v>#VALUE!</v>
      </c>
      <c r="N78" s="19" t="e" cm="1">
        <f t="array" ref="N78">_xlfn.IFS(E78=1,((I78+M78/2+50)/1000)*C78,E78=2,((I78+M78/2+150)/1000)*C78,E78=3,((I78+M78/2+L78+150)/1000)*C78,E78=4,((I78+M78/2+L78+100)/1000)*C78,E78=5,((I78+M78/2+50)/1000)*C78,E78=6,((I78+M78/2+150)/1000)*C78,E78=7,((I78+M78/2+L78+150)/1000)*C78,E78=8,((I78+M78/2+L78+100)/1000)*C78)</f>
        <v>#VALUE!</v>
      </c>
      <c r="O78" s="18" t="e">
        <f>VLOOKUP(G78,U4数据库!C:P,6,0)</f>
        <v>#VALUE!</v>
      </c>
      <c r="P78" s="18" t="e">
        <f>VLOOKUP(G78,U4数据库!C:P,7,0)</f>
        <v>#VALUE!</v>
      </c>
      <c r="Q78" s="18"/>
      <c r="R78" s="18" t="e">
        <f>VLOOKUP(G78,U4数据库!C:P,8,0)</f>
        <v>#VALUE!</v>
      </c>
      <c r="S78" s="18" t="e">
        <f>VLOOKUP(G78,U4数据库!C:P,9,0)</f>
        <v>#VALUE!</v>
      </c>
      <c r="T78" s="19" t="e" cm="1">
        <f t="array" ref="T78">_xlfn.IFS(E78=1,0,E78=2,0,E78=3,VLOOKUP(G78,U4数据库!C:P,10,0)*C78,E78=4,VLOOKUP(G78,U4数据库!C:P,10,0)*C78,E78=5,0,F78=6,0,E78=7,VLOOKUP(G78,U4数据库!C:P,10,0)*C78,E78=8,VLOOKUP(G78,U4数据库!C:P,10,0)*C78)</f>
        <v>#VALUE!</v>
      </c>
      <c r="U78" s="18" t="e">
        <f>VLOOKUP(G78,U4数据库!C:P,11,0)</f>
        <v>#VALUE!</v>
      </c>
      <c r="V78" s="18" t="e">
        <f>VLOOKUP(G78,U4数据库!C:P,12,0)</f>
        <v>#VALUE!</v>
      </c>
      <c r="W78" s="18"/>
      <c r="X78" s="18" t="e">
        <f>VLOOKUP(G78,U4数据库!C:P,13,0)</f>
        <v>#VALUE!</v>
      </c>
      <c r="Y78" s="18" t="e">
        <f t="shared" si="11"/>
        <v>#VALUE!</v>
      </c>
      <c r="Z78" s="19">
        <f t="shared" si="12"/>
        <v>0</v>
      </c>
      <c r="AA78" s="18" t="e">
        <f>VLOOKUP(G78,U4数据库!C:P,14,0)</f>
        <v>#VALUE!</v>
      </c>
      <c r="AB78" s="18" t="e">
        <f>VLOOKUP(H78,U4数据库!Q:R,2,0)</f>
        <v>#N/A</v>
      </c>
      <c r="AC78" s="18"/>
    </row>
    <row r="79" spans="1:29" x14ac:dyDescent="0.25">
      <c r="A79" s="22"/>
      <c r="B79" s="55"/>
      <c r="C79" s="3"/>
      <c r="D79" s="3"/>
      <c r="E79" s="18" t="e">
        <f t="shared" si="13"/>
        <v>#VALUE!</v>
      </c>
      <c r="F79" s="18" t="str">
        <f t="shared" si="14"/>
        <v/>
      </c>
      <c r="G79" s="18" t="e">
        <f t="shared" si="8"/>
        <v>#VALUE!</v>
      </c>
      <c r="H79" s="18" t="str">
        <f t="shared" si="9"/>
        <v/>
      </c>
      <c r="I79" s="18" t="e">
        <f t="shared" si="10"/>
        <v>#VALUE!</v>
      </c>
      <c r="J79" s="18" t="e">
        <f>VLOOKUP(G79,U4数据库!C:P,3,0)</f>
        <v>#VALUE!</v>
      </c>
      <c r="K79" s="18" t="e">
        <f>VLOOKUP(G79,U4数据库!C:P,4,0)</f>
        <v>#VALUE!</v>
      </c>
      <c r="L79" s="18" t="e">
        <f>VLOOKUP(G79,U4数据库!C:P,5,0)</f>
        <v>#VALUE!</v>
      </c>
      <c r="M79" s="18" t="e">
        <f>VLOOKUP(G79,U4数据库!C:P,2,0)</f>
        <v>#VALUE!</v>
      </c>
      <c r="N79" s="19" t="e" cm="1">
        <f t="array" ref="N79">_xlfn.IFS(E79=1,((I79+M79/2+50)/1000)*C79,E79=2,((I79+M79/2+150)/1000)*C79,E79=3,((I79+M79/2+L79+150)/1000)*C79,E79=4,((I79+M79/2+L79+100)/1000)*C79,E79=5,((I79+M79/2+50)/1000)*C79,E79=6,((I79+M79/2+150)/1000)*C79,E79=7,((I79+M79/2+L79+150)/1000)*C79,E79=8,((I79+M79/2+L79+100)/1000)*C79)</f>
        <v>#VALUE!</v>
      </c>
      <c r="O79" s="18" t="e">
        <f>VLOOKUP(G79,U4数据库!C:P,6,0)</f>
        <v>#VALUE!</v>
      </c>
      <c r="P79" s="18" t="e">
        <f>VLOOKUP(G79,U4数据库!C:P,7,0)</f>
        <v>#VALUE!</v>
      </c>
      <c r="Q79" s="18"/>
      <c r="R79" s="18" t="e">
        <f>VLOOKUP(G79,U4数据库!C:P,8,0)</f>
        <v>#VALUE!</v>
      </c>
      <c r="S79" s="18" t="e">
        <f>VLOOKUP(G79,U4数据库!C:P,9,0)</f>
        <v>#VALUE!</v>
      </c>
      <c r="T79" s="19" t="e" cm="1">
        <f t="array" ref="T79">_xlfn.IFS(E79=1,0,E79=2,0,E79=3,VLOOKUP(G79,U4数据库!C:P,10,0)*C79,E79=4,VLOOKUP(G79,U4数据库!C:P,10,0)*C79,E79=5,0,F79=6,0,E79=7,VLOOKUP(G79,U4数据库!C:P,10,0)*C79,E79=8,VLOOKUP(G79,U4数据库!C:P,10,0)*C79)</f>
        <v>#VALUE!</v>
      </c>
      <c r="U79" s="18" t="e">
        <f>VLOOKUP(G79,U4数据库!C:P,11,0)</f>
        <v>#VALUE!</v>
      </c>
      <c r="V79" s="18" t="e">
        <f>VLOOKUP(G79,U4数据库!C:P,12,0)</f>
        <v>#VALUE!</v>
      </c>
      <c r="W79" s="18"/>
      <c r="X79" s="18" t="e">
        <f>VLOOKUP(G79,U4数据库!C:P,13,0)</f>
        <v>#VALUE!</v>
      </c>
      <c r="Y79" s="18" t="e">
        <f t="shared" si="11"/>
        <v>#VALUE!</v>
      </c>
      <c r="Z79" s="19">
        <f t="shared" si="12"/>
        <v>0</v>
      </c>
      <c r="AA79" s="18" t="e">
        <f>VLOOKUP(G79,U4数据库!C:P,14,0)</f>
        <v>#VALUE!</v>
      </c>
      <c r="AB79" s="18" t="e">
        <f>VLOOKUP(H79,U4数据库!Q:R,2,0)</f>
        <v>#N/A</v>
      </c>
      <c r="AC79" s="18"/>
    </row>
    <row r="80" spans="1:29" x14ac:dyDescent="0.25">
      <c r="A80" s="22"/>
      <c r="B80" s="55"/>
      <c r="C80" s="3"/>
      <c r="D80" s="3"/>
      <c r="E80" s="18" t="e">
        <f t="shared" si="13"/>
        <v>#VALUE!</v>
      </c>
      <c r="F80" s="18" t="str">
        <f t="shared" si="14"/>
        <v/>
      </c>
      <c r="G80" s="18" t="e">
        <f t="shared" si="8"/>
        <v>#VALUE!</v>
      </c>
      <c r="H80" s="18" t="str">
        <f t="shared" si="9"/>
        <v/>
      </c>
      <c r="I80" s="18" t="e">
        <f t="shared" si="10"/>
        <v>#VALUE!</v>
      </c>
      <c r="J80" s="18" t="e">
        <f>VLOOKUP(G80,U4数据库!C:P,3,0)</f>
        <v>#VALUE!</v>
      </c>
      <c r="K80" s="18" t="e">
        <f>VLOOKUP(G80,U4数据库!C:P,4,0)</f>
        <v>#VALUE!</v>
      </c>
      <c r="L80" s="18" t="e">
        <f>VLOOKUP(G80,U4数据库!C:P,5,0)</f>
        <v>#VALUE!</v>
      </c>
      <c r="M80" s="18" t="e">
        <f>VLOOKUP(G80,U4数据库!C:P,2,0)</f>
        <v>#VALUE!</v>
      </c>
      <c r="N80" s="19" t="e" cm="1">
        <f t="array" ref="N80">_xlfn.IFS(E80=1,((I80+M80/2+50)/1000)*C80,E80=2,((I80+M80/2+150)/1000)*C80,E80=3,((I80+M80/2+L80+150)/1000)*C80,E80=4,((I80+M80/2+L80+100)/1000)*C80,E80=5,((I80+M80/2+50)/1000)*C80,E80=6,((I80+M80/2+150)/1000)*C80,E80=7,((I80+M80/2+L80+150)/1000)*C80,E80=8,((I80+M80/2+L80+100)/1000)*C80)</f>
        <v>#VALUE!</v>
      </c>
      <c r="O80" s="18" t="e">
        <f>VLOOKUP(G80,U4数据库!C:P,6,0)</f>
        <v>#VALUE!</v>
      </c>
      <c r="P80" s="18" t="e">
        <f>VLOOKUP(G80,U4数据库!C:P,7,0)</f>
        <v>#VALUE!</v>
      </c>
      <c r="Q80" s="18"/>
      <c r="R80" s="18" t="e">
        <f>VLOOKUP(G80,U4数据库!C:P,8,0)</f>
        <v>#VALUE!</v>
      </c>
      <c r="S80" s="18" t="e">
        <f>VLOOKUP(G80,U4数据库!C:P,9,0)</f>
        <v>#VALUE!</v>
      </c>
      <c r="T80" s="19" t="e" cm="1">
        <f t="array" ref="T80">_xlfn.IFS(E80=1,0,E80=2,0,E80=3,VLOOKUP(G80,U4数据库!C:P,10,0)*C80,E80=4,VLOOKUP(G80,U4数据库!C:P,10,0)*C80,E80=5,0,F80=6,0,E80=7,VLOOKUP(G80,U4数据库!C:P,10,0)*C80,E80=8,VLOOKUP(G80,U4数据库!C:P,10,0)*C80)</f>
        <v>#VALUE!</v>
      </c>
      <c r="U80" s="18" t="e">
        <f>VLOOKUP(G80,U4数据库!C:P,11,0)</f>
        <v>#VALUE!</v>
      </c>
      <c r="V80" s="18" t="e">
        <f>VLOOKUP(G80,U4数据库!C:P,12,0)</f>
        <v>#VALUE!</v>
      </c>
      <c r="W80" s="18"/>
      <c r="X80" s="18" t="e">
        <f>VLOOKUP(G80,U4数据库!C:P,13,0)</f>
        <v>#VALUE!</v>
      </c>
      <c r="Y80" s="18" t="e">
        <f t="shared" si="11"/>
        <v>#VALUE!</v>
      </c>
      <c r="Z80" s="19">
        <f t="shared" si="12"/>
        <v>0</v>
      </c>
      <c r="AA80" s="18" t="e">
        <f>VLOOKUP(G80,U4数据库!C:P,14,0)</f>
        <v>#VALUE!</v>
      </c>
      <c r="AB80" s="18" t="e">
        <f>VLOOKUP(H80,U4数据库!Q:R,2,0)</f>
        <v>#N/A</v>
      </c>
      <c r="AC80" s="18"/>
    </row>
    <row r="81" spans="1:29" x14ac:dyDescent="0.25">
      <c r="A81" s="22"/>
      <c r="B81" s="55"/>
      <c r="C81" s="3"/>
      <c r="D81" s="3"/>
      <c r="E81" s="18" t="e">
        <f t="shared" si="13"/>
        <v>#VALUE!</v>
      </c>
      <c r="F81" s="18" t="str">
        <f t="shared" si="14"/>
        <v/>
      </c>
      <c r="G81" s="18" t="e">
        <f t="shared" ref="G81:G100" si="15">VALUE(TRIM(MID(SUBSTITUTE($B81,"-",REPT(" ",99)),COLUMN(D81)*99-98,99)))</f>
        <v>#VALUE!</v>
      </c>
      <c r="H81" s="18" t="str">
        <f t="shared" ref="H81:H100" si="16">TRIM(MID(SUBSTITUTE($B81,"-",REPT(" ",99)),COLUMN(E81)*99-98,99))</f>
        <v/>
      </c>
      <c r="I81" s="18" t="e">
        <f t="shared" ref="I81:I100" si="17">VALUE(TRIM(MID(SUBSTITUTE($B81,"-",REPT(" ",99)),COLUMN(F81)*99-98,99)))</f>
        <v>#VALUE!</v>
      </c>
      <c r="J81" s="18" t="e">
        <f>VLOOKUP(G81,U4数据库!C:P,3,0)</f>
        <v>#VALUE!</v>
      </c>
      <c r="K81" s="18" t="e">
        <f>VLOOKUP(G81,U4数据库!C:P,4,0)</f>
        <v>#VALUE!</v>
      </c>
      <c r="L81" s="18" t="e">
        <f>VLOOKUP(G81,U4数据库!C:P,5,0)</f>
        <v>#VALUE!</v>
      </c>
      <c r="M81" s="18" t="e">
        <f>VLOOKUP(G81,U4数据库!C:P,2,0)</f>
        <v>#VALUE!</v>
      </c>
      <c r="N81" s="19" t="e" cm="1">
        <f t="array" ref="N81">_xlfn.IFS(E81=1,((I81+M81/2+50)/1000)*C81,E81=2,((I81+M81/2+150)/1000)*C81,E81=3,((I81+M81/2+L81+150)/1000)*C81,E81=4,((I81+M81/2+L81+100)/1000)*C81,E81=5,((I81+M81/2+50)/1000)*C81,E81=6,((I81+M81/2+150)/1000)*C81,E81=7,((I81+M81/2+L81+150)/1000)*C81,E81=8,((I81+M81/2+L81+100)/1000)*C81)</f>
        <v>#VALUE!</v>
      </c>
      <c r="O81" s="18" t="e">
        <f>VLOOKUP(G81,U4数据库!C:P,6,0)</f>
        <v>#VALUE!</v>
      </c>
      <c r="P81" s="18" t="e">
        <f>VLOOKUP(G81,U4数据库!C:P,7,0)</f>
        <v>#VALUE!</v>
      </c>
      <c r="Q81" s="18"/>
      <c r="R81" s="18" t="e">
        <f>VLOOKUP(G81,U4数据库!C:P,8,0)</f>
        <v>#VALUE!</v>
      </c>
      <c r="S81" s="18" t="e">
        <f>VLOOKUP(G81,U4数据库!C:P,9,0)</f>
        <v>#VALUE!</v>
      </c>
      <c r="T81" s="19" t="e" cm="1">
        <f t="array" ref="T81">_xlfn.IFS(E81=1,0,E81=2,0,E81=3,VLOOKUP(G81,U4数据库!C:P,10,0)*C81,E81=4,VLOOKUP(G81,U4数据库!C:P,10,0)*C81,E81=5,0,F81=6,0,E81=7,VLOOKUP(G81,U4数据库!C:P,10,0)*C81,E81=8,VLOOKUP(G81,U4数据库!C:P,10,0)*C81)</f>
        <v>#VALUE!</v>
      </c>
      <c r="U81" s="18" t="e">
        <f>VLOOKUP(G81,U4数据库!C:P,11,0)</f>
        <v>#VALUE!</v>
      </c>
      <c r="V81" s="18" t="e">
        <f>VLOOKUP(G81,U4数据库!C:P,12,0)</f>
        <v>#VALUE!</v>
      </c>
      <c r="W81" s="18"/>
      <c r="X81" s="18" t="e">
        <f>VLOOKUP(G81,U4数据库!C:P,13,0)</f>
        <v>#VALUE!</v>
      </c>
      <c r="Y81" s="18" t="e">
        <f t="shared" ref="Y81:Y100" si="18">"A1"&amp;"-"&amp;G81&amp;"-"&amp;H81</f>
        <v>#VALUE!</v>
      </c>
      <c r="Z81" s="19">
        <f t="shared" ref="Z81:Z100" si="19">C81</f>
        <v>0</v>
      </c>
      <c r="AA81" s="18" t="e">
        <f>VLOOKUP(G81,U4数据库!C:P,14,0)</f>
        <v>#VALUE!</v>
      </c>
      <c r="AB81" s="18" t="e">
        <f>VLOOKUP(H81,U4数据库!Q:R,2,0)</f>
        <v>#N/A</v>
      </c>
      <c r="AC81" s="18"/>
    </row>
    <row r="82" spans="1:29" x14ac:dyDescent="0.25">
      <c r="A82" s="22"/>
      <c r="B82" s="55"/>
      <c r="C82" s="3"/>
      <c r="D82" s="3"/>
      <c r="E82" s="18" t="e">
        <f t="shared" si="13"/>
        <v>#VALUE!</v>
      </c>
      <c r="F82" s="18" t="str">
        <f t="shared" si="14"/>
        <v/>
      </c>
      <c r="G82" s="18" t="e">
        <f t="shared" si="15"/>
        <v>#VALUE!</v>
      </c>
      <c r="H82" s="18" t="str">
        <f t="shared" si="16"/>
        <v/>
      </c>
      <c r="I82" s="18" t="e">
        <f t="shared" si="17"/>
        <v>#VALUE!</v>
      </c>
      <c r="J82" s="18" t="e">
        <f>VLOOKUP(G82,U4数据库!C:P,3,0)</f>
        <v>#VALUE!</v>
      </c>
      <c r="K82" s="18" t="e">
        <f>VLOOKUP(G82,U4数据库!C:P,4,0)</f>
        <v>#VALUE!</v>
      </c>
      <c r="L82" s="18" t="e">
        <f>VLOOKUP(G82,U4数据库!C:P,5,0)</f>
        <v>#VALUE!</v>
      </c>
      <c r="M82" s="18" t="e">
        <f>VLOOKUP(G82,U4数据库!C:P,2,0)</f>
        <v>#VALUE!</v>
      </c>
      <c r="N82" s="19" t="e" cm="1">
        <f t="array" ref="N82">_xlfn.IFS(E82=1,((I82+M82/2+50)/1000)*C82,E82=2,((I82+M82/2+150)/1000)*C82,E82=3,((I82+M82/2+L82+150)/1000)*C82,E82=4,((I82+M82/2+L82+100)/1000)*C82,E82=5,((I82+M82/2+50)/1000)*C82,E82=6,((I82+M82/2+150)/1000)*C82,E82=7,((I82+M82/2+L82+150)/1000)*C82,E82=8,((I82+M82/2+L82+100)/1000)*C82)</f>
        <v>#VALUE!</v>
      </c>
      <c r="O82" s="18" t="e">
        <f>VLOOKUP(G82,U4数据库!C:P,6,0)</f>
        <v>#VALUE!</v>
      </c>
      <c r="P82" s="18" t="e">
        <f>VLOOKUP(G82,U4数据库!C:P,7,0)</f>
        <v>#VALUE!</v>
      </c>
      <c r="Q82" s="18"/>
      <c r="R82" s="18" t="e">
        <f>VLOOKUP(G82,U4数据库!C:P,8,0)</f>
        <v>#VALUE!</v>
      </c>
      <c r="S82" s="18" t="e">
        <f>VLOOKUP(G82,U4数据库!C:P,9,0)</f>
        <v>#VALUE!</v>
      </c>
      <c r="T82" s="19" t="e" cm="1">
        <f t="array" ref="T82">_xlfn.IFS(E82=1,0,E82=2,0,E82=3,VLOOKUP(G82,U4数据库!C:P,10,0)*C82,E82=4,VLOOKUP(G82,U4数据库!C:P,10,0)*C82,E82=5,0,F82=6,0,E82=7,VLOOKUP(G82,U4数据库!C:P,10,0)*C82,E82=8,VLOOKUP(G82,U4数据库!C:P,10,0)*C82)</f>
        <v>#VALUE!</v>
      </c>
      <c r="U82" s="18" t="e">
        <f>VLOOKUP(G82,U4数据库!C:P,11,0)</f>
        <v>#VALUE!</v>
      </c>
      <c r="V82" s="18" t="e">
        <f>VLOOKUP(G82,U4数据库!C:P,12,0)</f>
        <v>#VALUE!</v>
      </c>
      <c r="W82" s="18"/>
      <c r="X82" s="18" t="e">
        <f>VLOOKUP(G82,U4数据库!C:P,13,0)</f>
        <v>#VALUE!</v>
      </c>
      <c r="Y82" s="18" t="e">
        <f t="shared" si="18"/>
        <v>#VALUE!</v>
      </c>
      <c r="Z82" s="19">
        <f t="shared" si="19"/>
        <v>0</v>
      </c>
      <c r="AA82" s="18" t="e">
        <f>VLOOKUP(G82,U4数据库!C:P,14,0)</f>
        <v>#VALUE!</v>
      </c>
      <c r="AB82" s="18" t="e">
        <f>VLOOKUP(H82,U4数据库!Q:R,2,0)</f>
        <v>#N/A</v>
      </c>
      <c r="AC82" s="18"/>
    </row>
    <row r="83" spans="1:29" x14ac:dyDescent="0.25">
      <c r="A83" s="22"/>
      <c r="B83" s="55"/>
      <c r="C83" s="3"/>
      <c r="D83" s="3"/>
      <c r="E83" s="18" t="e">
        <f t="shared" si="13"/>
        <v>#VALUE!</v>
      </c>
      <c r="F83" s="18" t="str">
        <f t="shared" si="14"/>
        <v/>
      </c>
      <c r="G83" s="18" t="e">
        <f t="shared" si="15"/>
        <v>#VALUE!</v>
      </c>
      <c r="H83" s="18" t="str">
        <f t="shared" si="16"/>
        <v/>
      </c>
      <c r="I83" s="18" t="e">
        <f t="shared" si="17"/>
        <v>#VALUE!</v>
      </c>
      <c r="J83" s="18" t="e">
        <f>VLOOKUP(G83,U4数据库!C:P,3,0)</f>
        <v>#VALUE!</v>
      </c>
      <c r="K83" s="18" t="e">
        <f>VLOOKUP(G83,U4数据库!C:P,4,0)</f>
        <v>#VALUE!</v>
      </c>
      <c r="L83" s="18" t="e">
        <f>VLOOKUP(G83,U4数据库!C:P,5,0)</f>
        <v>#VALUE!</v>
      </c>
      <c r="M83" s="18" t="e">
        <f>VLOOKUP(G83,U4数据库!C:P,2,0)</f>
        <v>#VALUE!</v>
      </c>
      <c r="N83" s="19" t="e" cm="1">
        <f t="array" ref="N83">_xlfn.IFS(E83=1,((I83+M83/2+50)/1000)*C83,E83=2,((I83+M83/2+150)/1000)*C83,E83=3,((I83+M83/2+L83+150)/1000)*C83,E83=4,((I83+M83/2+L83+100)/1000)*C83,E83=5,((I83+M83/2+50)/1000)*C83,E83=6,((I83+M83/2+150)/1000)*C83,E83=7,((I83+M83/2+L83+150)/1000)*C83,E83=8,((I83+M83/2+L83+100)/1000)*C83)</f>
        <v>#VALUE!</v>
      </c>
      <c r="O83" s="18" t="e">
        <f>VLOOKUP(G83,U4数据库!C:P,6,0)</f>
        <v>#VALUE!</v>
      </c>
      <c r="P83" s="18" t="e">
        <f>VLOOKUP(G83,U4数据库!C:P,7,0)</f>
        <v>#VALUE!</v>
      </c>
      <c r="Q83" s="18"/>
      <c r="R83" s="18" t="e">
        <f>VLOOKUP(G83,U4数据库!C:P,8,0)</f>
        <v>#VALUE!</v>
      </c>
      <c r="S83" s="18" t="e">
        <f>VLOOKUP(G83,U4数据库!C:P,9,0)</f>
        <v>#VALUE!</v>
      </c>
      <c r="T83" s="19" t="e" cm="1">
        <f t="array" ref="T83">_xlfn.IFS(E83=1,0,E83=2,0,E83=3,VLOOKUP(G83,U4数据库!C:P,10,0)*C83,E83=4,VLOOKUP(G83,U4数据库!C:P,10,0)*C83,E83=5,0,F83=6,0,E83=7,VLOOKUP(G83,U4数据库!C:P,10,0)*C83,E83=8,VLOOKUP(G83,U4数据库!C:P,10,0)*C83)</f>
        <v>#VALUE!</v>
      </c>
      <c r="U83" s="18" t="e">
        <f>VLOOKUP(G83,U4数据库!C:P,11,0)</f>
        <v>#VALUE!</v>
      </c>
      <c r="V83" s="18" t="e">
        <f>VLOOKUP(G83,U4数据库!C:P,12,0)</f>
        <v>#VALUE!</v>
      </c>
      <c r="W83" s="18"/>
      <c r="X83" s="18" t="e">
        <f>VLOOKUP(G83,U4数据库!C:P,13,0)</f>
        <v>#VALUE!</v>
      </c>
      <c r="Y83" s="18" t="e">
        <f t="shared" si="18"/>
        <v>#VALUE!</v>
      </c>
      <c r="Z83" s="19">
        <f t="shared" si="19"/>
        <v>0</v>
      </c>
      <c r="AA83" s="18" t="e">
        <f>VLOOKUP(G83,U4数据库!C:P,14,0)</f>
        <v>#VALUE!</v>
      </c>
      <c r="AB83" s="18" t="e">
        <f>VLOOKUP(H83,U4数据库!Q:R,2,0)</f>
        <v>#N/A</v>
      </c>
      <c r="AC83" s="18"/>
    </row>
    <row r="84" spans="1:29" x14ac:dyDescent="0.25">
      <c r="A84" s="22"/>
      <c r="B84" s="55"/>
      <c r="C84" s="3"/>
      <c r="D84" s="3"/>
      <c r="E84" s="18" t="e">
        <f t="shared" si="13"/>
        <v>#VALUE!</v>
      </c>
      <c r="F84" s="18" t="str">
        <f t="shared" si="14"/>
        <v/>
      </c>
      <c r="G84" s="18" t="e">
        <f t="shared" si="15"/>
        <v>#VALUE!</v>
      </c>
      <c r="H84" s="18" t="str">
        <f t="shared" si="16"/>
        <v/>
      </c>
      <c r="I84" s="18" t="e">
        <f t="shared" si="17"/>
        <v>#VALUE!</v>
      </c>
      <c r="J84" s="18" t="e">
        <f>VLOOKUP(G84,U4数据库!C:P,3,0)</f>
        <v>#VALUE!</v>
      </c>
      <c r="K84" s="18" t="e">
        <f>VLOOKUP(G84,U4数据库!C:P,4,0)</f>
        <v>#VALUE!</v>
      </c>
      <c r="L84" s="18" t="e">
        <f>VLOOKUP(G84,U4数据库!C:P,5,0)</f>
        <v>#VALUE!</v>
      </c>
      <c r="M84" s="18" t="e">
        <f>VLOOKUP(G84,U4数据库!C:P,2,0)</f>
        <v>#VALUE!</v>
      </c>
      <c r="N84" s="19" t="e" cm="1">
        <f t="array" ref="N84">_xlfn.IFS(E84=1,((I84+M84/2+50)/1000)*C84,E84=2,((I84+M84/2+150)/1000)*C84,E84=3,((I84+M84/2+L84+150)/1000)*C84,E84=4,((I84+M84/2+L84+100)/1000)*C84,E84=5,((I84+M84/2+50)/1000)*C84,E84=6,((I84+M84/2+150)/1000)*C84,E84=7,((I84+M84/2+L84+150)/1000)*C84,E84=8,((I84+M84/2+L84+100)/1000)*C84)</f>
        <v>#VALUE!</v>
      </c>
      <c r="O84" s="18" t="e">
        <f>VLOOKUP(G84,U4数据库!C:P,6,0)</f>
        <v>#VALUE!</v>
      </c>
      <c r="P84" s="18" t="e">
        <f>VLOOKUP(G84,U4数据库!C:P,7,0)</f>
        <v>#VALUE!</v>
      </c>
      <c r="Q84" s="18"/>
      <c r="R84" s="18" t="e">
        <f>VLOOKUP(G84,U4数据库!C:P,8,0)</f>
        <v>#VALUE!</v>
      </c>
      <c r="S84" s="18" t="e">
        <f>VLOOKUP(G84,U4数据库!C:P,9,0)</f>
        <v>#VALUE!</v>
      </c>
      <c r="T84" s="19" t="e" cm="1">
        <f t="array" ref="T84">_xlfn.IFS(E84=1,0,E84=2,0,E84=3,VLOOKUP(G84,U4数据库!C:P,10,0)*C84,E84=4,VLOOKUP(G84,U4数据库!C:P,10,0)*C84,E84=5,0,F84=6,0,E84=7,VLOOKUP(G84,U4数据库!C:P,10,0)*C84,E84=8,VLOOKUP(G84,U4数据库!C:P,10,0)*C84)</f>
        <v>#VALUE!</v>
      </c>
      <c r="U84" s="18" t="e">
        <f>VLOOKUP(G84,U4数据库!C:P,11,0)</f>
        <v>#VALUE!</v>
      </c>
      <c r="V84" s="18" t="e">
        <f>VLOOKUP(G84,U4数据库!C:P,12,0)</f>
        <v>#VALUE!</v>
      </c>
      <c r="W84" s="18"/>
      <c r="X84" s="18" t="e">
        <f>VLOOKUP(G84,U4数据库!C:P,13,0)</f>
        <v>#VALUE!</v>
      </c>
      <c r="Y84" s="18" t="e">
        <f t="shared" si="18"/>
        <v>#VALUE!</v>
      </c>
      <c r="Z84" s="19">
        <f t="shared" si="19"/>
        <v>0</v>
      </c>
      <c r="AA84" s="18" t="e">
        <f>VLOOKUP(G84,U4数据库!C:P,14,0)</f>
        <v>#VALUE!</v>
      </c>
      <c r="AB84" s="18" t="e">
        <f>VLOOKUP(H84,U4数据库!Q:R,2,0)</f>
        <v>#N/A</v>
      </c>
      <c r="AC84" s="18"/>
    </row>
    <row r="85" spans="1:29" x14ac:dyDescent="0.25">
      <c r="A85" s="22"/>
      <c r="B85" s="55"/>
      <c r="C85" s="3"/>
      <c r="D85" s="3"/>
      <c r="E85" s="18" t="e">
        <f t="shared" si="13"/>
        <v>#VALUE!</v>
      </c>
      <c r="F85" s="18" t="str">
        <f t="shared" si="14"/>
        <v/>
      </c>
      <c r="G85" s="18" t="e">
        <f t="shared" si="15"/>
        <v>#VALUE!</v>
      </c>
      <c r="H85" s="18" t="str">
        <f t="shared" si="16"/>
        <v/>
      </c>
      <c r="I85" s="18" t="e">
        <f t="shared" si="17"/>
        <v>#VALUE!</v>
      </c>
      <c r="J85" s="18" t="e">
        <f>VLOOKUP(G85,U4数据库!C:P,3,0)</f>
        <v>#VALUE!</v>
      </c>
      <c r="K85" s="18" t="e">
        <f>VLOOKUP(G85,U4数据库!C:P,4,0)</f>
        <v>#VALUE!</v>
      </c>
      <c r="L85" s="18" t="e">
        <f>VLOOKUP(G85,U4数据库!C:P,5,0)</f>
        <v>#VALUE!</v>
      </c>
      <c r="M85" s="18" t="e">
        <f>VLOOKUP(G85,U4数据库!C:P,2,0)</f>
        <v>#VALUE!</v>
      </c>
      <c r="N85" s="19" t="e" cm="1">
        <f t="array" ref="N85">_xlfn.IFS(E85=1,((I85+M85/2+50)/1000)*C85,E85=2,((I85+M85/2+150)/1000)*C85,E85=3,((I85+M85/2+L85+150)/1000)*C85,E85=4,((I85+M85/2+L85+100)/1000)*C85,E85=5,((I85+M85/2+50)/1000)*C85,E85=6,((I85+M85/2+150)/1000)*C85,E85=7,((I85+M85/2+L85+150)/1000)*C85,E85=8,((I85+M85/2+L85+100)/1000)*C85)</f>
        <v>#VALUE!</v>
      </c>
      <c r="O85" s="18" t="e">
        <f>VLOOKUP(G85,U4数据库!C:P,6,0)</f>
        <v>#VALUE!</v>
      </c>
      <c r="P85" s="18" t="e">
        <f>VLOOKUP(G85,U4数据库!C:P,7,0)</f>
        <v>#VALUE!</v>
      </c>
      <c r="Q85" s="18"/>
      <c r="R85" s="18" t="e">
        <f>VLOOKUP(G85,U4数据库!C:P,8,0)</f>
        <v>#VALUE!</v>
      </c>
      <c r="S85" s="18" t="e">
        <f>VLOOKUP(G85,U4数据库!C:P,9,0)</f>
        <v>#VALUE!</v>
      </c>
      <c r="T85" s="19" t="e" cm="1">
        <f t="array" ref="T85">_xlfn.IFS(E85=1,0,E85=2,0,E85=3,VLOOKUP(G85,U4数据库!C:P,10,0)*C85,E85=4,VLOOKUP(G85,U4数据库!C:P,10,0)*C85,E85=5,0,F85=6,0,E85=7,VLOOKUP(G85,U4数据库!C:P,10,0)*C85,E85=8,VLOOKUP(G85,U4数据库!C:P,10,0)*C85)</f>
        <v>#VALUE!</v>
      </c>
      <c r="U85" s="18" t="e">
        <f>VLOOKUP(G85,U4数据库!C:P,11,0)</f>
        <v>#VALUE!</v>
      </c>
      <c r="V85" s="18" t="e">
        <f>VLOOKUP(G85,U4数据库!C:P,12,0)</f>
        <v>#VALUE!</v>
      </c>
      <c r="W85" s="18"/>
      <c r="X85" s="18" t="e">
        <f>VLOOKUP(G85,U4数据库!C:P,13,0)</f>
        <v>#VALUE!</v>
      </c>
      <c r="Y85" s="18" t="e">
        <f t="shared" si="18"/>
        <v>#VALUE!</v>
      </c>
      <c r="Z85" s="19">
        <f t="shared" si="19"/>
        <v>0</v>
      </c>
      <c r="AA85" s="18" t="e">
        <f>VLOOKUP(G85,U4数据库!C:P,14,0)</f>
        <v>#VALUE!</v>
      </c>
      <c r="AB85" s="18" t="e">
        <f>VLOOKUP(H85,U4数据库!Q:R,2,0)</f>
        <v>#N/A</v>
      </c>
      <c r="AC85" s="18"/>
    </row>
    <row r="86" spans="1:29" x14ac:dyDescent="0.25">
      <c r="A86" s="22"/>
      <c r="B86" s="55"/>
      <c r="C86" s="3"/>
      <c r="D86" s="3"/>
      <c r="E86" s="18" t="e">
        <f t="shared" si="13"/>
        <v>#VALUE!</v>
      </c>
      <c r="F86" s="18" t="str">
        <f t="shared" si="14"/>
        <v/>
      </c>
      <c r="G86" s="18" t="e">
        <f t="shared" si="15"/>
        <v>#VALUE!</v>
      </c>
      <c r="H86" s="18" t="str">
        <f t="shared" si="16"/>
        <v/>
      </c>
      <c r="I86" s="18" t="e">
        <f t="shared" si="17"/>
        <v>#VALUE!</v>
      </c>
      <c r="J86" s="18" t="e">
        <f>VLOOKUP(G86,U4数据库!C:P,3,0)</f>
        <v>#VALUE!</v>
      </c>
      <c r="K86" s="18" t="e">
        <f>VLOOKUP(G86,U4数据库!C:P,4,0)</f>
        <v>#VALUE!</v>
      </c>
      <c r="L86" s="18" t="e">
        <f>VLOOKUP(G86,U4数据库!C:P,5,0)</f>
        <v>#VALUE!</v>
      </c>
      <c r="M86" s="18" t="e">
        <f>VLOOKUP(G86,U4数据库!C:P,2,0)</f>
        <v>#VALUE!</v>
      </c>
      <c r="N86" s="19" t="e" cm="1">
        <f t="array" ref="N86">_xlfn.IFS(E86=1,((I86+M86/2+50)/1000)*C86,E86=2,((I86+M86/2+150)/1000)*C86,E86=3,((I86+M86/2+L86+150)/1000)*C86,E86=4,((I86+M86/2+L86+100)/1000)*C86,E86=5,((I86+M86/2+50)/1000)*C86,E86=6,((I86+M86/2+150)/1000)*C86,E86=7,((I86+M86/2+L86+150)/1000)*C86,E86=8,((I86+M86/2+L86+100)/1000)*C86)</f>
        <v>#VALUE!</v>
      </c>
      <c r="O86" s="18" t="e">
        <f>VLOOKUP(G86,U4数据库!C:P,6,0)</f>
        <v>#VALUE!</v>
      </c>
      <c r="P86" s="18" t="e">
        <f>VLOOKUP(G86,U4数据库!C:P,7,0)</f>
        <v>#VALUE!</v>
      </c>
      <c r="Q86" s="18"/>
      <c r="R86" s="18" t="e">
        <f>VLOOKUP(G86,U4数据库!C:P,8,0)</f>
        <v>#VALUE!</v>
      </c>
      <c r="S86" s="18" t="e">
        <f>VLOOKUP(G86,U4数据库!C:P,9,0)</f>
        <v>#VALUE!</v>
      </c>
      <c r="T86" s="19" t="e" cm="1">
        <f t="array" ref="T86">_xlfn.IFS(E86=1,0,E86=2,0,E86=3,VLOOKUP(G86,U4数据库!C:P,10,0)*C86,E86=4,VLOOKUP(G86,U4数据库!C:P,10,0)*C86,E86=5,0,F86=6,0,E86=7,VLOOKUP(G86,U4数据库!C:P,10,0)*C86,E86=8,VLOOKUP(G86,U4数据库!C:P,10,0)*C86)</f>
        <v>#VALUE!</v>
      </c>
      <c r="U86" s="18" t="e">
        <f>VLOOKUP(G86,U4数据库!C:P,11,0)</f>
        <v>#VALUE!</v>
      </c>
      <c r="V86" s="18" t="e">
        <f>VLOOKUP(G86,U4数据库!C:P,12,0)</f>
        <v>#VALUE!</v>
      </c>
      <c r="W86" s="18"/>
      <c r="X86" s="18" t="e">
        <f>VLOOKUP(G86,U4数据库!C:P,13,0)</f>
        <v>#VALUE!</v>
      </c>
      <c r="Y86" s="18" t="e">
        <f t="shared" si="18"/>
        <v>#VALUE!</v>
      </c>
      <c r="Z86" s="19">
        <f t="shared" si="19"/>
        <v>0</v>
      </c>
      <c r="AA86" s="18" t="e">
        <f>VLOOKUP(G86,U4数据库!C:P,14,0)</f>
        <v>#VALUE!</v>
      </c>
      <c r="AB86" s="18" t="e">
        <f>VLOOKUP(H86,U4数据库!Q:R,2,0)</f>
        <v>#N/A</v>
      </c>
      <c r="AC86" s="18"/>
    </row>
    <row r="87" spans="1:29" x14ac:dyDescent="0.25">
      <c r="A87" s="22"/>
      <c r="B87" s="55"/>
      <c r="C87" s="3"/>
      <c r="D87" s="3"/>
      <c r="E87" s="18" t="e">
        <f t="shared" si="13"/>
        <v>#VALUE!</v>
      </c>
      <c r="F87" s="18" t="str">
        <f t="shared" si="14"/>
        <v/>
      </c>
      <c r="G87" s="18" t="e">
        <f t="shared" si="15"/>
        <v>#VALUE!</v>
      </c>
      <c r="H87" s="18" t="str">
        <f t="shared" si="16"/>
        <v/>
      </c>
      <c r="I87" s="18" t="e">
        <f t="shared" si="17"/>
        <v>#VALUE!</v>
      </c>
      <c r="J87" s="18" t="e">
        <f>VLOOKUP(G87,U4数据库!C:P,3,0)</f>
        <v>#VALUE!</v>
      </c>
      <c r="K87" s="18" t="e">
        <f>VLOOKUP(G87,U4数据库!C:P,4,0)</f>
        <v>#VALUE!</v>
      </c>
      <c r="L87" s="18" t="e">
        <f>VLOOKUP(G87,U4数据库!C:P,5,0)</f>
        <v>#VALUE!</v>
      </c>
      <c r="M87" s="18" t="e">
        <f>VLOOKUP(G87,U4数据库!C:P,2,0)</f>
        <v>#VALUE!</v>
      </c>
      <c r="N87" s="19" t="e" cm="1">
        <f t="array" ref="N87">_xlfn.IFS(E87=1,((I87+M87/2+50)/1000)*C87,E87=2,((I87+M87/2+150)/1000)*C87,E87=3,((I87+M87/2+L87+150)/1000)*C87,E87=4,((I87+M87/2+L87+100)/1000)*C87,E87=5,((I87+M87/2+50)/1000)*C87,E87=6,((I87+M87/2+150)/1000)*C87,E87=7,((I87+M87/2+L87+150)/1000)*C87,E87=8,((I87+M87/2+L87+100)/1000)*C87)</f>
        <v>#VALUE!</v>
      </c>
      <c r="O87" s="18" t="e">
        <f>VLOOKUP(G87,U4数据库!C:P,6,0)</f>
        <v>#VALUE!</v>
      </c>
      <c r="P87" s="18" t="e">
        <f>VLOOKUP(G87,U4数据库!C:P,7,0)</f>
        <v>#VALUE!</v>
      </c>
      <c r="Q87" s="18"/>
      <c r="R87" s="18" t="e">
        <f>VLOOKUP(G87,U4数据库!C:P,8,0)</f>
        <v>#VALUE!</v>
      </c>
      <c r="S87" s="18" t="e">
        <f>VLOOKUP(G87,U4数据库!C:P,9,0)</f>
        <v>#VALUE!</v>
      </c>
      <c r="T87" s="19" t="e" cm="1">
        <f t="array" ref="T87">_xlfn.IFS(E87=1,0,E87=2,0,E87=3,VLOOKUP(G87,U4数据库!C:P,10,0)*C87,E87=4,VLOOKUP(G87,U4数据库!C:P,10,0)*C87,E87=5,0,F87=6,0,E87=7,VLOOKUP(G87,U4数据库!C:P,10,0)*C87,E87=8,VLOOKUP(G87,U4数据库!C:P,10,0)*C87)</f>
        <v>#VALUE!</v>
      </c>
      <c r="U87" s="18" t="e">
        <f>VLOOKUP(G87,U4数据库!C:P,11,0)</f>
        <v>#VALUE!</v>
      </c>
      <c r="V87" s="18" t="e">
        <f>VLOOKUP(G87,U4数据库!C:P,12,0)</f>
        <v>#VALUE!</v>
      </c>
      <c r="W87" s="18"/>
      <c r="X87" s="18" t="e">
        <f>VLOOKUP(G87,U4数据库!C:P,13,0)</f>
        <v>#VALUE!</v>
      </c>
      <c r="Y87" s="18" t="e">
        <f t="shared" si="18"/>
        <v>#VALUE!</v>
      </c>
      <c r="Z87" s="19">
        <f t="shared" si="19"/>
        <v>0</v>
      </c>
      <c r="AA87" s="18" t="e">
        <f>VLOOKUP(G87,U4数据库!C:P,14,0)</f>
        <v>#VALUE!</v>
      </c>
      <c r="AB87" s="18" t="e">
        <f>VLOOKUP(H87,U4数据库!Q:R,2,0)</f>
        <v>#N/A</v>
      </c>
      <c r="AC87" s="18"/>
    </row>
    <row r="88" spans="1:29" x14ac:dyDescent="0.25">
      <c r="A88" s="22"/>
      <c r="B88" s="55"/>
      <c r="C88" s="3"/>
      <c r="D88" s="3"/>
      <c r="E88" s="18" t="e">
        <f t="shared" si="13"/>
        <v>#VALUE!</v>
      </c>
      <c r="F88" s="18" t="str">
        <f t="shared" si="14"/>
        <v/>
      </c>
      <c r="G88" s="18" t="e">
        <f t="shared" si="15"/>
        <v>#VALUE!</v>
      </c>
      <c r="H88" s="18" t="str">
        <f t="shared" si="16"/>
        <v/>
      </c>
      <c r="I88" s="18" t="e">
        <f t="shared" si="17"/>
        <v>#VALUE!</v>
      </c>
      <c r="J88" s="18" t="e">
        <f>VLOOKUP(G88,U4数据库!C:P,3,0)</f>
        <v>#VALUE!</v>
      </c>
      <c r="K88" s="18" t="e">
        <f>VLOOKUP(G88,U4数据库!C:P,4,0)</f>
        <v>#VALUE!</v>
      </c>
      <c r="L88" s="18" t="e">
        <f>VLOOKUP(G88,U4数据库!C:P,5,0)</f>
        <v>#VALUE!</v>
      </c>
      <c r="M88" s="18" t="e">
        <f>VLOOKUP(G88,U4数据库!C:P,2,0)</f>
        <v>#VALUE!</v>
      </c>
      <c r="N88" s="19" t="e" cm="1">
        <f t="array" ref="N88">_xlfn.IFS(E88=1,((I88+M88/2+50)/1000)*C88,E88=2,((I88+M88/2+150)/1000)*C88,E88=3,((I88+M88/2+L88+150)/1000)*C88,E88=4,((I88+M88/2+L88+100)/1000)*C88,E88=5,((I88+M88/2+50)/1000)*C88,E88=6,((I88+M88/2+150)/1000)*C88,E88=7,((I88+M88/2+L88+150)/1000)*C88,E88=8,((I88+M88/2+L88+100)/1000)*C88)</f>
        <v>#VALUE!</v>
      </c>
      <c r="O88" s="18" t="e">
        <f>VLOOKUP(G88,U4数据库!C:P,6,0)</f>
        <v>#VALUE!</v>
      </c>
      <c r="P88" s="18" t="e">
        <f>VLOOKUP(G88,U4数据库!C:P,7,0)</f>
        <v>#VALUE!</v>
      </c>
      <c r="Q88" s="18"/>
      <c r="R88" s="18" t="e">
        <f>VLOOKUP(G88,U4数据库!C:P,8,0)</f>
        <v>#VALUE!</v>
      </c>
      <c r="S88" s="18" t="e">
        <f>VLOOKUP(G88,U4数据库!C:P,9,0)</f>
        <v>#VALUE!</v>
      </c>
      <c r="T88" s="19" t="e" cm="1">
        <f t="array" ref="T88">_xlfn.IFS(E88=1,0,E88=2,0,E88=3,VLOOKUP(G88,U4数据库!C:P,10,0)*C88,E88=4,VLOOKUP(G88,U4数据库!C:P,10,0)*C88,E88=5,0,F88=6,0,E88=7,VLOOKUP(G88,U4数据库!C:P,10,0)*C88,E88=8,VLOOKUP(G88,U4数据库!C:P,10,0)*C88)</f>
        <v>#VALUE!</v>
      </c>
      <c r="U88" s="18" t="e">
        <f>VLOOKUP(G88,U4数据库!C:P,11,0)</f>
        <v>#VALUE!</v>
      </c>
      <c r="V88" s="18" t="e">
        <f>VLOOKUP(G88,U4数据库!C:P,12,0)</f>
        <v>#VALUE!</v>
      </c>
      <c r="W88" s="18"/>
      <c r="X88" s="18" t="e">
        <f>VLOOKUP(G88,U4数据库!C:P,13,0)</f>
        <v>#VALUE!</v>
      </c>
      <c r="Y88" s="18" t="e">
        <f t="shared" si="18"/>
        <v>#VALUE!</v>
      </c>
      <c r="Z88" s="19">
        <f t="shared" si="19"/>
        <v>0</v>
      </c>
      <c r="AA88" s="18" t="e">
        <f>VLOOKUP(G88,U4数据库!C:P,14,0)</f>
        <v>#VALUE!</v>
      </c>
      <c r="AB88" s="18" t="e">
        <f>VLOOKUP(H88,U4数据库!Q:R,2,0)</f>
        <v>#N/A</v>
      </c>
      <c r="AC88" s="18"/>
    </row>
    <row r="89" spans="1:29" x14ac:dyDescent="0.25">
      <c r="A89" s="22"/>
      <c r="B89" s="55"/>
      <c r="C89" s="3"/>
      <c r="D89" s="3"/>
      <c r="E89" s="18" t="e">
        <f t="shared" si="13"/>
        <v>#VALUE!</v>
      </c>
      <c r="F89" s="18" t="str">
        <f t="shared" si="14"/>
        <v/>
      </c>
      <c r="G89" s="18" t="e">
        <f t="shared" si="15"/>
        <v>#VALUE!</v>
      </c>
      <c r="H89" s="18" t="str">
        <f t="shared" si="16"/>
        <v/>
      </c>
      <c r="I89" s="18" t="e">
        <f t="shared" si="17"/>
        <v>#VALUE!</v>
      </c>
      <c r="J89" s="18" t="e">
        <f>VLOOKUP(G89,U4数据库!C:P,3,0)</f>
        <v>#VALUE!</v>
      </c>
      <c r="K89" s="18" t="e">
        <f>VLOOKUP(G89,U4数据库!C:P,4,0)</f>
        <v>#VALUE!</v>
      </c>
      <c r="L89" s="18" t="e">
        <f>VLOOKUP(G89,U4数据库!C:P,5,0)</f>
        <v>#VALUE!</v>
      </c>
      <c r="M89" s="18" t="e">
        <f>VLOOKUP(G89,U4数据库!C:P,2,0)</f>
        <v>#VALUE!</v>
      </c>
      <c r="N89" s="19" t="e" cm="1">
        <f t="array" ref="N89">_xlfn.IFS(E89=1,((I89+M89/2+50)/1000)*C89,E89=2,((I89+M89/2+150)/1000)*C89,E89=3,((I89+M89/2+L89+150)/1000)*C89,E89=4,((I89+M89/2+L89+100)/1000)*C89,E89=5,((I89+M89/2+50)/1000)*C89,E89=6,((I89+M89/2+150)/1000)*C89,E89=7,((I89+M89/2+L89+150)/1000)*C89,E89=8,((I89+M89/2+L89+100)/1000)*C89)</f>
        <v>#VALUE!</v>
      </c>
      <c r="O89" s="18" t="e">
        <f>VLOOKUP(G89,U4数据库!C:P,6,0)</f>
        <v>#VALUE!</v>
      </c>
      <c r="P89" s="18" t="e">
        <f>VLOOKUP(G89,U4数据库!C:P,7,0)</f>
        <v>#VALUE!</v>
      </c>
      <c r="Q89" s="18"/>
      <c r="R89" s="18" t="e">
        <f>VLOOKUP(G89,U4数据库!C:P,8,0)</f>
        <v>#VALUE!</v>
      </c>
      <c r="S89" s="18" t="e">
        <f>VLOOKUP(G89,U4数据库!C:P,9,0)</f>
        <v>#VALUE!</v>
      </c>
      <c r="T89" s="19" t="e" cm="1">
        <f t="array" ref="T89">_xlfn.IFS(E89=1,0,E89=2,0,E89=3,VLOOKUP(G89,U4数据库!C:P,10,0)*C89,E89=4,VLOOKUP(G89,U4数据库!C:P,10,0)*C89,E89=5,0,F89=6,0,E89=7,VLOOKUP(G89,U4数据库!C:P,10,0)*C89,E89=8,VLOOKUP(G89,U4数据库!C:P,10,0)*C89)</f>
        <v>#VALUE!</v>
      </c>
      <c r="U89" s="18" t="e">
        <f>VLOOKUP(G89,U4数据库!C:P,11,0)</f>
        <v>#VALUE!</v>
      </c>
      <c r="V89" s="18" t="e">
        <f>VLOOKUP(G89,U4数据库!C:P,12,0)</f>
        <v>#VALUE!</v>
      </c>
      <c r="W89" s="18"/>
      <c r="X89" s="18" t="e">
        <f>VLOOKUP(G89,U4数据库!C:P,13,0)</f>
        <v>#VALUE!</v>
      </c>
      <c r="Y89" s="18" t="e">
        <f t="shared" si="18"/>
        <v>#VALUE!</v>
      </c>
      <c r="Z89" s="19">
        <f t="shared" si="19"/>
        <v>0</v>
      </c>
      <c r="AA89" s="18" t="e">
        <f>VLOOKUP(G89,U4数据库!C:P,14,0)</f>
        <v>#VALUE!</v>
      </c>
      <c r="AB89" s="18" t="e">
        <f>VLOOKUP(H89,U4数据库!Q:R,2,0)</f>
        <v>#N/A</v>
      </c>
      <c r="AC89" s="18"/>
    </row>
    <row r="90" spans="1:29" x14ac:dyDescent="0.25">
      <c r="A90" s="22"/>
      <c r="B90" s="55"/>
      <c r="C90" s="3"/>
      <c r="D90" s="3"/>
      <c r="E90" s="18" t="e">
        <f t="shared" si="13"/>
        <v>#VALUE!</v>
      </c>
      <c r="F90" s="18" t="str">
        <f t="shared" si="14"/>
        <v/>
      </c>
      <c r="G90" s="18" t="e">
        <f t="shared" si="15"/>
        <v>#VALUE!</v>
      </c>
      <c r="H90" s="18" t="str">
        <f t="shared" si="16"/>
        <v/>
      </c>
      <c r="I90" s="18" t="e">
        <f t="shared" si="17"/>
        <v>#VALUE!</v>
      </c>
      <c r="J90" s="18" t="e">
        <f>VLOOKUP(G90,U4数据库!C:P,3,0)</f>
        <v>#VALUE!</v>
      </c>
      <c r="K90" s="18" t="e">
        <f>VLOOKUP(G90,U4数据库!C:P,4,0)</f>
        <v>#VALUE!</v>
      </c>
      <c r="L90" s="18" t="e">
        <f>VLOOKUP(G90,U4数据库!C:P,5,0)</f>
        <v>#VALUE!</v>
      </c>
      <c r="M90" s="18" t="e">
        <f>VLOOKUP(G90,U4数据库!C:P,2,0)</f>
        <v>#VALUE!</v>
      </c>
      <c r="N90" s="19" t="e" cm="1">
        <f t="array" ref="N90">_xlfn.IFS(E90=1,((I90+M90/2+50)/1000)*C90,E90=2,((I90+M90/2+150)/1000)*C90,E90=3,((I90+M90/2+L90+150)/1000)*C90,E90=4,((I90+M90/2+L90+100)/1000)*C90,E90=5,((I90+M90/2+50)/1000)*C90,E90=6,((I90+M90/2+150)/1000)*C90,E90=7,((I90+M90/2+L90+150)/1000)*C90,E90=8,((I90+M90/2+L90+100)/1000)*C90)</f>
        <v>#VALUE!</v>
      </c>
      <c r="O90" s="18" t="e">
        <f>VLOOKUP(G90,U4数据库!C:P,6,0)</f>
        <v>#VALUE!</v>
      </c>
      <c r="P90" s="18" t="e">
        <f>VLOOKUP(G90,U4数据库!C:P,7,0)</f>
        <v>#VALUE!</v>
      </c>
      <c r="Q90" s="18"/>
      <c r="R90" s="18" t="e">
        <f>VLOOKUP(G90,U4数据库!C:P,8,0)</f>
        <v>#VALUE!</v>
      </c>
      <c r="S90" s="18" t="e">
        <f>VLOOKUP(G90,U4数据库!C:P,9,0)</f>
        <v>#VALUE!</v>
      </c>
      <c r="T90" s="19" t="e" cm="1">
        <f t="array" ref="T90">_xlfn.IFS(E90=1,0,E90=2,0,E90=3,VLOOKUP(G90,U4数据库!C:P,10,0)*C90,E90=4,VLOOKUP(G90,U4数据库!C:P,10,0)*C90,E90=5,0,F90=6,0,E90=7,VLOOKUP(G90,U4数据库!C:P,10,0)*C90,E90=8,VLOOKUP(G90,U4数据库!C:P,10,0)*C90)</f>
        <v>#VALUE!</v>
      </c>
      <c r="U90" s="18" t="e">
        <f>VLOOKUP(G90,U4数据库!C:P,11,0)</f>
        <v>#VALUE!</v>
      </c>
      <c r="V90" s="18" t="e">
        <f>VLOOKUP(G90,U4数据库!C:P,12,0)</f>
        <v>#VALUE!</v>
      </c>
      <c r="W90" s="18"/>
      <c r="X90" s="18" t="e">
        <f>VLOOKUP(G90,U4数据库!C:P,13,0)</f>
        <v>#VALUE!</v>
      </c>
      <c r="Y90" s="18" t="e">
        <f t="shared" si="18"/>
        <v>#VALUE!</v>
      </c>
      <c r="Z90" s="19">
        <f t="shared" si="19"/>
        <v>0</v>
      </c>
      <c r="AA90" s="18" t="e">
        <f>VLOOKUP(G90,U4数据库!C:P,14,0)</f>
        <v>#VALUE!</v>
      </c>
      <c r="AB90" s="18" t="e">
        <f>VLOOKUP(H90,U4数据库!Q:R,2,0)</f>
        <v>#N/A</v>
      </c>
      <c r="AC90" s="18"/>
    </row>
    <row r="91" spans="1:29" x14ac:dyDescent="0.25">
      <c r="A91" s="22"/>
      <c r="B91" s="55"/>
      <c r="C91" s="3"/>
      <c r="D91" s="3"/>
      <c r="E91" s="18" t="e">
        <f t="shared" si="13"/>
        <v>#VALUE!</v>
      </c>
      <c r="F91" s="18" t="str">
        <f t="shared" si="14"/>
        <v/>
      </c>
      <c r="G91" s="18" t="e">
        <f t="shared" si="15"/>
        <v>#VALUE!</v>
      </c>
      <c r="H91" s="18" t="str">
        <f t="shared" si="16"/>
        <v/>
      </c>
      <c r="I91" s="18" t="e">
        <f t="shared" si="17"/>
        <v>#VALUE!</v>
      </c>
      <c r="J91" s="18" t="e">
        <f>VLOOKUP(G91,U4数据库!C:P,3,0)</f>
        <v>#VALUE!</v>
      </c>
      <c r="K91" s="18" t="e">
        <f>VLOOKUP(G91,U4数据库!C:P,4,0)</f>
        <v>#VALUE!</v>
      </c>
      <c r="L91" s="18" t="e">
        <f>VLOOKUP(G91,U4数据库!C:P,5,0)</f>
        <v>#VALUE!</v>
      </c>
      <c r="M91" s="18" t="e">
        <f>VLOOKUP(G91,U4数据库!C:P,2,0)</f>
        <v>#VALUE!</v>
      </c>
      <c r="N91" s="19" t="e" cm="1">
        <f t="array" ref="N91">_xlfn.IFS(E91=1,((I91+M91/2+50)/1000)*C91,E91=2,((I91+M91/2+150)/1000)*C91,E91=3,((I91+M91/2+L91+150)/1000)*C91,E91=4,((I91+M91/2+L91+100)/1000)*C91,E91=5,((I91+M91/2+50)/1000)*C91,E91=6,((I91+M91/2+150)/1000)*C91,E91=7,((I91+M91/2+L91+150)/1000)*C91,E91=8,((I91+M91/2+L91+100)/1000)*C91)</f>
        <v>#VALUE!</v>
      </c>
      <c r="O91" s="18" t="e">
        <f>VLOOKUP(G91,U4数据库!C:P,6,0)</f>
        <v>#VALUE!</v>
      </c>
      <c r="P91" s="18" t="e">
        <f>VLOOKUP(G91,U4数据库!C:P,7,0)</f>
        <v>#VALUE!</v>
      </c>
      <c r="Q91" s="18"/>
      <c r="R91" s="18" t="e">
        <f>VLOOKUP(G91,U4数据库!C:P,8,0)</f>
        <v>#VALUE!</v>
      </c>
      <c r="S91" s="18" t="e">
        <f>VLOOKUP(G91,U4数据库!C:P,9,0)</f>
        <v>#VALUE!</v>
      </c>
      <c r="T91" s="19" t="e" cm="1">
        <f t="array" ref="T91">_xlfn.IFS(E91=1,0,E91=2,0,E91=3,VLOOKUP(G91,U4数据库!C:P,10,0)*C91,E91=4,VLOOKUP(G91,U4数据库!C:P,10,0)*C91,E91=5,0,F91=6,0,E91=7,VLOOKUP(G91,U4数据库!C:P,10,0)*C91,E91=8,VLOOKUP(G91,U4数据库!C:P,10,0)*C91)</f>
        <v>#VALUE!</v>
      </c>
      <c r="U91" s="18" t="e">
        <f>VLOOKUP(G91,U4数据库!C:P,11,0)</f>
        <v>#VALUE!</v>
      </c>
      <c r="V91" s="18" t="e">
        <f>VLOOKUP(G91,U4数据库!C:P,12,0)</f>
        <v>#VALUE!</v>
      </c>
      <c r="W91" s="18"/>
      <c r="X91" s="18" t="e">
        <f>VLOOKUP(G91,U4数据库!C:P,13,0)</f>
        <v>#VALUE!</v>
      </c>
      <c r="Y91" s="18" t="e">
        <f t="shared" si="18"/>
        <v>#VALUE!</v>
      </c>
      <c r="Z91" s="19">
        <f t="shared" si="19"/>
        <v>0</v>
      </c>
      <c r="AA91" s="18" t="e">
        <f>VLOOKUP(G91,U4数据库!C:P,14,0)</f>
        <v>#VALUE!</v>
      </c>
      <c r="AB91" s="18" t="e">
        <f>VLOOKUP(H91,U4数据库!Q:R,2,0)</f>
        <v>#N/A</v>
      </c>
      <c r="AC91" s="18"/>
    </row>
    <row r="92" spans="1:29" x14ac:dyDescent="0.25">
      <c r="A92" s="22"/>
      <c r="B92" s="55"/>
      <c r="C92" s="3"/>
      <c r="D92" s="3"/>
      <c r="E92" s="18" t="e">
        <f t="shared" si="13"/>
        <v>#VALUE!</v>
      </c>
      <c r="F92" s="18" t="str">
        <f t="shared" si="14"/>
        <v/>
      </c>
      <c r="G92" s="18" t="e">
        <f t="shared" si="15"/>
        <v>#VALUE!</v>
      </c>
      <c r="H92" s="18" t="str">
        <f t="shared" si="16"/>
        <v/>
      </c>
      <c r="I92" s="18" t="e">
        <f t="shared" si="17"/>
        <v>#VALUE!</v>
      </c>
      <c r="J92" s="18" t="e">
        <f>VLOOKUP(G92,U4数据库!C:P,3,0)</f>
        <v>#VALUE!</v>
      </c>
      <c r="K92" s="18" t="e">
        <f>VLOOKUP(G92,U4数据库!C:P,4,0)</f>
        <v>#VALUE!</v>
      </c>
      <c r="L92" s="18" t="e">
        <f>VLOOKUP(G92,U4数据库!C:P,5,0)</f>
        <v>#VALUE!</v>
      </c>
      <c r="M92" s="18" t="e">
        <f>VLOOKUP(G92,U4数据库!C:P,2,0)</f>
        <v>#VALUE!</v>
      </c>
      <c r="N92" s="19" t="e" cm="1">
        <f t="array" ref="N92">_xlfn.IFS(E92=1,((I92+M92/2+50)/1000)*C92,E92=2,((I92+M92/2+150)/1000)*C92,E92=3,((I92+M92/2+L92+150)/1000)*C92,E92=4,((I92+M92/2+L92+100)/1000)*C92,E92=5,((I92+M92/2+50)/1000)*C92,E92=6,((I92+M92/2+150)/1000)*C92,E92=7,((I92+M92/2+L92+150)/1000)*C92,E92=8,((I92+M92/2+L92+100)/1000)*C92)</f>
        <v>#VALUE!</v>
      </c>
      <c r="O92" s="18" t="e">
        <f>VLOOKUP(G92,U4数据库!C:P,6,0)</f>
        <v>#VALUE!</v>
      </c>
      <c r="P92" s="18" t="e">
        <f>VLOOKUP(G92,U4数据库!C:P,7,0)</f>
        <v>#VALUE!</v>
      </c>
      <c r="Q92" s="18"/>
      <c r="R92" s="18" t="e">
        <f>VLOOKUP(G92,U4数据库!C:P,8,0)</f>
        <v>#VALUE!</v>
      </c>
      <c r="S92" s="18" t="e">
        <f>VLOOKUP(G92,U4数据库!C:P,9,0)</f>
        <v>#VALUE!</v>
      </c>
      <c r="T92" s="19" t="e" cm="1">
        <f t="array" ref="T92">_xlfn.IFS(E92=1,0,E92=2,0,E92=3,VLOOKUP(G92,U4数据库!C:P,10,0)*C92,E92=4,VLOOKUP(G92,U4数据库!C:P,10,0)*C92,E92=5,0,F92=6,0,E92=7,VLOOKUP(G92,U4数据库!C:P,10,0)*C92,E92=8,VLOOKUP(G92,U4数据库!C:P,10,0)*C92)</f>
        <v>#VALUE!</v>
      </c>
      <c r="U92" s="18" t="e">
        <f>VLOOKUP(G92,U4数据库!C:P,11,0)</f>
        <v>#VALUE!</v>
      </c>
      <c r="V92" s="18" t="e">
        <f>VLOOKUP(G92,U4数据库!C:P,12,0)</f>
        <v>#VALUE!</v>
      </c>
      <c r="W92" s="18"/>
      <c r="X92" s="18" t="e">
        <f>VLOOKUP(G92,U4数据库!C:P,13,0)</f>
        <v>#VALUE!</v>
      </c>
      <c r="Y92" s="18" t="e">
        <f t="shared" si="18"/>
        <v>#VALUE!</v>
      </c>
      <c r="Z92" s="19">
        <f t="shared" si="19"/>
        <v>0</v>
      </c>
      <c r="AA92" s="18" t="e">
        <f>VLOOKUP(G92,U4数据库!C:P,14,0)</f>
        <v>#VALUE!</v>
      </c>
      <c r="AB92" s="18" t="e">
        <f>VLOOKUP(H92,U4数据库!Q:R,2,0)</f>
        <v>#N/A</v>
      </c>
      <c r="AC92" s="18"/>
    </row>
    <row r="93" spans="1:29" x14ac:dyDescent="0.25">
      <c r="A93" s="22"/>
      <c r="B93" s="55"/>
      <c r="C93" s="3"/>
      <c r="D93" s="3"/>
      <c r="E93" s="18" t="e">
        <f t="shared" si="13"/>
        <v>#VALUE!</v>
      </c>
      <c r="F93" s="18" t="str">
        <f t="shared" si="14"/>
        <v/>
      </c>
      <c r="G93" s="18" t="e">
        <f t="shared" si="15"/>
        <v>#VALUE!</v>
      </c>
      <c r="H93" s="18" t="str">
        <f t="shared" si="16"/>
        <v/>
      </c>
      <c r="I93" s="18" t="e">
        <f t="shared" si="17"/>
        <v>#VALUE!</v>
      </c>
      <c r="J93" s="18" t="e">
        <f>VLOOKUP(G93,U4数据库!C:P,3,0)</f>
        <v>#VALUE!</v>
      </c>
      <c r="K93" s="18" t="e">
        <f>VLOOKUP(G93,U4数据库!C:P,4,0)</f>
        <v>#VALUE!</v>
      </c>
      <c r="L93" s="18" t="e">
        <f>VLOOKUP(G93,U4数据库!C:P,5,0)</f>
        <v>#VALUE!</v>
      </c>
      <c r="M93" s="18" t="e">
        <f>VLOOKUP(G93,U4数据库!C:P,2,0)</f>
        <v>#VALUE!</v>
      </c>
      <c r="N93" s="19" t="e" cm="1">
        <f t="array" ref="N93">_xlfn.IFS(E93=1,((I93+M93/2+50)/1000)*C93,E93=2,((I93+M93/2+150)/1000)*C93,E93=3,((I93+M93/2+L93+150)/1000)*C93,E93=4,((I93+M93/2+L93+100)/1000)*C93,E93=5,((I93+M93/2+50)/1000)*C93,E93=6,((I93+M93/2+150)/1000)*C93,E93=7,((I93+M93/2+L93+150)/1000)*C93,E93=8,((I93+M93/2+L93+100)/1000)*C93)</f>
        <v>#VALUE!</v>
      </c>
      <c r="O93" s="18" t="e">
        <f>VLOOKUP(G93,U4数据库!C:P,6,0)</f>
        <v>#VALUE!</v>
      </c>
      <c r="P93" s="18" t="e">
        <f>VLOOKUP(G93,U4数据库!C:P,7,0)</f>
        <v>#VALUE!</v>
      </c>
      <c r="Q93" s="18"/>
      <c r="R93" s="18" t="e">
        <f>VLOOKUP(G93,U4数据库!C:P,8,0)</f>
        <v>#VALUE!</v>
      </c>
      <c r="S93" s="18" t="e">
        <f>VLOOKUP(G93,U4数据库!C:P,9,0)</f>
        <v>#VALUE!</v>
      </c>
      <c r="T93" s="19" t="e" cm="1">
        <f t="array" ref="T93">_xlfn.IFS(E93=1,0,E93=2,0,E93=3,VLOOKUP(G93,U4数据库!C:P,10,0)*C93,E93=4,VLOOKUP(G93,U4数据库!C:P,10,0)*C93,E93=5,0,F93=6,0,E93=7,VLOOKUP(G93,U4数据库!C:P,10,0)*C93,E93=8,VLOOKUP(G93,U4数据库!C:P,10,0)*C93)</f>
        <v>#VALUE!</v>
      </c>
      <c r="U93" s="18" t="e">
        <f>VLOOKUP(G93,U4数据库!C:P,11,0)</f>
        <v>#VALUE!</v>
      </c>
      <c r="V93" s="18" t="e">
        <f>VLOOKUP(G93,U4数据库!C:P,12,0)</f>
        <v>#VALUE!</v>
      </c>
      <c r="W93" s="18"/>
      <c r="X93" s="18" t="e">
        <f>VLOOKUP(G93,U4数据库!C:P,13,0)</f>
        <v>#VALUE!</v>
      </c>
      <c r="Y93" s="18" t="e">
        <f t="shared" si="18"/>
        <v>#VALUE!</v>
      </c>
      <c r="Z93" s="19">
        <f t="shared" si="19"/>
        <v>0</v>
      </c>
      <c r="AA93" s="18" t="e">
        <f>VLOOKUP(G93,U4数据库!C:P,14,0)</f>
        <v>#VALUE!</v>
      </c>
      <c r="AB93" s="18" t="e">
        <f>VLOOKUP(H93,U4数据库!Q:R,2,0)</f>
        <v>#N/A</v>
      </c>
      <c r="AC93" s="18"/>
    </row>
    <row r="94" spans="1:29" x14ac:dyDescent="0.25">
      <c r="A94" s="22"/>
      <c r="B94" s="55"/>
      <c r="C94" s="3"/>
      <c r="D94" s="3"/>
      <c r="E94" s="18" t="e">
        <f t="shared" si="13"/>
        <v>#VALUE!</v>
      </c>
      <c r="F94" s="18" t="str">
        <f t="shared" si="14"/>
        <v/>
      </c>
      <c r="G94" s="18" t="e">
        <f t="shared" si="15"/>
        <v>#VALUE!</v>
      </c>
      <c r="H94" s="18" t="str">
        <f t="shared" si="16"/>
        <v/>
      </c>
      <c r="I94" s="18" t="e">
        <f t="shared" si="17"/>
        <v>#VALUE!</v>
      </c>
      <c r="J94" s="18" t="e">
        <f>VLOOKUP(G94,U4数据库!C:P,3,0)</f>
        <v>#VALUE!</v>
      </c>
      <c r="K94" s="18" t="e">
        <f>VLOOKUP(G94,U4数据库!C:P,4,0)</f>
        <v>#VALUE!</v>
      </c>
      <c r="L94" s="18" t="e">
        <f>VLOOKUP(G94,U4数据库!C:P,5,0)</f>
        <v>#VALUE!</v>
      </c>
      <c r="M94" s="18" t="e">
        <f>VLOOKUP(G94,U4数据库!C:P,2,0)</f>
        <v>#VALUE!</v>
      </c>
      <c r="N94" s="19" t="e" cm="1">
        <f t="array" ref="N94">_xlfn.IFS(E94=1,((I94+M94/2+50)/1000)*C94,E94=2,((I94+M94/2+150)/1000)*C94,E94=3,((I94+M94/2+L94+150)/1000)*C94,E94=4,((I94+M94/2+L94+100)/1000)*C94,E94=5,((I94+M94/2+50)/1000)*C94,E94=6,((I94+M94/2+150)/1000)*C94,E94=7,((I94+M94/2+L94+150)/1000)*C94,E94=8,((I94+M94/2+L94+100)/1000)*C94)</f>
        <v>#VALUE!</v>
      </c>
      <c r="O94" s="18" t="e">
        <f>VLOOKUP(G94,U4数据库!C:P,6,0)</f>
        <v>#VALUE!</v>
      </c>
      <c r="P94" s="18" t="e">
        <f>VLOOKUP(G94,U4数据库!C:P,7,0)</f>
        <v>#VALUE!</v>
      </c>
      <c r="Q94" s="18"/>
      <c r="R94" s="18" t="e">
        <f>VLOOKUP(G94,U4数据库!C:P,8,0)</f>
        <v>#VALUE!</v>
      </c>
      <c r="S94" s="18" t="e">
        <f>VLOOKUP(G94,U4数据库!C:P,9,0)</f>
        <v>#VALUE!</v>
      </c>
      <c r="T94" s="19" t="e" cm="1">
        <f t="array" ref="T94">_xlfn.IFS(E94=1,0,E94=2,0,E94=3,VLOOKUP(G94,U4数据库!C:P,10,0)*C94,E94=4,VLOOKUP(G94,U4数据库!C:P,10,0)*C94,E94=5,0,F94=6,0,E94=7,VLOOKUP(G94,U4数据库!C:P,10,0)*C94,E94=8,VLOOKUP(G94,U4数据库!C:P,10,0)*C94)</f>
        <v>#VALUE!</v>
      </c>
      <c r="U94" s="18" t="e">
        <f>VLOOKUP(G94,U4数据库!C:P,11,0)</f>
        <v>#VALUE!</v>
      </c>
      <c r="V94" s="18" t="e">
        <f>VLOOKUP(G94,U4数据库!C:P,12,0)</f>
        <v>#VALUE!</v>
      </c>
      <c r="W94" s="18"/>
      <c r="X94" s="18" t="e">
        <f>VLOOKUP(G94,U4数据库!C:P,13,0)</f>
        <v>#VALUE!</v>
      </c>
      <c r="Y94" s="18" t="e">
        <f t="shared" si="18"/>
        <v>#VALUE!</v>
      </c>
      <c r="Z94" s="19">
        <f t="shared" si="19"/>
        <v>0</v>
      </c>
      <c r="AA94" s="18" t="e">
        <f>VLOOKUP(G94,U4数据库!C:P,14,0)</f>
        <v>#VALUE!</v>
      </c>
      <c r="AB94" s="18" t="e">
        <f>VLOOKUP(H94,U4数据库!Q:R,2,0)</f>
        <v>#N/A</v>
      </c>
      <c r="AC94" s="18"/>
    </row>
    <row r="95" spans="1:29" x14ac:dyDescent="0.25">
      <c r="A95" s="22"/>
      <c r="B95" s="55"/>
      <c r="C95" s="3"/>
      <c r="D95" s="3"/>
      <c r="E95" s="18" t="e">
        <f t="shared" si="13"/>
        <v>#VALUE!</v>
      </c>
      <c r="F95" s="18" t="str">
        <f t="shared" si="14"/>
        <v/>
      </c>
      <c r="G95" s="18" t="e">
        <f t="shared" si="15"/>
        <v>#VALUE!</v>
      </c>
      <c r="H95" s="18" t="str">
        <f t="shared" si="16"/>
        <v/>
      </c>
      <c r="I95" s="18" t="e">
        <f t="shared" si="17"/>
        <v>#VALUE!</v>
      </c>
      <c r="J95" s="18" t="e">
        <f>VLOOKUP(G95,U4数据库!C:P,3,0)</f>
        <v>#VALUE!</v>
      </c>
      <c r="K95" s="18" t="e">
        <f>VLOOKUP(G95,U4数据库!C:P,4,0)</f>
        <v>#VALUE!</v>
      </c>
      <c r="L95" s="18" t="e">
        <f>VLOOKUP(G95,U4数据库!C:P,5,0)</f>
        <v>#VALUE!</v>
      </c>
      <c r="M95" s="18" t="e">
        <f>VLOOKUP(G95,U4数据库!C:P,2,0)</f>
        <v>#VALUE!</v>
      </c>
      <c r="N95" s="19" t="e" cm="1">
        <f t="array" ref="N95">_xlfn.IFS(E95=1,((I95+M95/2+50)/1000)*C95,E95=2,((I95+M95/2+150)/1000)*C95,E95=3,((I95+M95/2+L95+150)/1000)*C95,E95=4,((I95+M95/2+L95+100)/1000)*C95,E95=5,((I95+M95/2+50)/1000)*C95,E95=6,((I95+M95/2+150)/1000)*C95,E95=7,((I95+M95/2+L95+150)/1000)*C95,E95=8,((I95+M95/2+L95+100)/1000)*C95)</f>
        <v>#VALUE!</v>
      </c>
      <c r="O95" s="18" t="e">
        <f>VLOOKUP(G95,U4数据库!C:P,6,0)</f>
        <v>#VALUE!</v>
      </c>
      <c r="P95" s="18" t="e">
        <f>VLOOKUP(G95,U4数据库!C:P,7,0)</f>
        <v>#VALUE!</v>
      </c>
      <c r="Q95" s="18"/>
      <c r="R95" s="18" t="e">
        <f>VLOOKUP(G95,U4数据库!C:P,8,0)</f>
        <v>#VALUE!</v>
      </c>
      <c r="S95" s="18" t="e">
        <f>VLOOKUP(G95,U4数据库!C:P,9,0)</f>
        <v>#VALUE!</v>
      </c>
      <c r="T95" s="19" t="e" cm="1">
        <f t="array" ref="T95">_xlfn.IFS(E95=1,0,E95=2,0,E95=3,VLOOKUP(G95,U4数据库!C:P,10,0)*C95,E95=4,VLOOKUP(G95,U4数据库!C:P,10,0)*C95,E95=5,0,F95=6,0,E95=7,VLOOKUP(G95,U4数据库!C:P,10,0)*C95,E95=8,VLOOKUP(G95,U4数据库!C:P,10,0)*C95)</f>
        <v>#VALUE!</v>
      </c>
      <c r="U95" s="18" t="e">
        <f>VLOOKUP(G95,U4数据库!C:P,11,0)</f>
        <v>#VALUE!</v>
      </c>
      <c r="V95" s="18" t="e">
        <f>VLOOKUP(G95,U4数据库!C:P,12,0)</f>
        <v>#VALUE!</v>
      </c>
      <c r="W95" s="18"/>
      <c r="X95" s="18" t="e">
        <f>VLOOKUP(G95,U4数据库!C:P,13,0)</f>
        <v>#VALUE!</v>
      </c>
      <c r="Y95" s="18" t="e">
        <f t="shared" si="18"/>
        <v>#VALUE!</v>
      </c>
      <c r="Z95" s="19">
        <f t="shared" si="19"/>
        <v>0</v>
      </c>
      <c r="AA95" s="18" t="e">
        <f>VLOOKUP(G95,U4数据库!C:P,14,0)</f>
        <v>#VALUE!</v>
      </c>
      <c r="AB95" s="18" t="e">
        <f>VLOOKUP(H95,U4数据库!Q:R,2,0)</f>
        <v>#N/A</v>
      </c>
      <c r="AC95" s="18"/>
    </row>
    <row r="96" spans="1:29" x14ac:dyDescent="0.25">
      <c r="A96" s="22"/>
      <c r="B96" s="55"/>
      <c r="C96" s="3"/>
      <c r="D96" s="3"/>
      <c r="E96" s="18" t="e">
        <f t="shared" si="13"/>
        <v>#VALUE!</v>
      </c>
      <c r="F96" s="18" t="str">
        <f t="shared" si="14"/>
        <v/>
      </c>
      <c r="G96" s="18" t="e">
        <f t="shared" si="15"/>
        <v>#VALUE!</v>
      </c>
      <c r="H96" s="18" t="str">
        <f t="shared" si="16"/>
        <v/>
      </c>
      <c r="I96" s="18" t="e">
        <f t="shared" si="17"/>
        <v>#VALUE!</v>
      </c>
      <c r="J96" s="18" t="e">
        <f>VLOOKUP(G96,U4数据库!C:P,3,0)</f>
        <v>#VALUE!</v>
      </c>
      <c r="K96" s="18" t="e">
        <f>VLOOKUP(G96,U4数据库!C:P,4,0)</f>
        <v>#VALUE!</v>
      </c>
      <c r="L96" s="18" t="e">
        <f>VLOOKUP(G96,U4数据库!C:P,5,0)</f>
        <v>#VALUE!</v>
      </c>
      <c r="M96" s="18" t="e">
        <f>VLOOKUP(G96,U4数据库!C:P,2,0)</f>
        <v>#VALUE!</v>
      </c>
      <c r="N96" s="19" t="e" cm="1">
        <f t="array" ref="N96">_xlfn.IFS(E96=1,((I96+M96/2+50)/1000)*C96,E96=2,((I96+M96/2+150)/1000)*C96,E96=3,((I96+M96/2+L96+150)/1000)*C96,E96=4,((I96+M96/2+L96+100)/1000)*C96,E96=5,((I96+M96/2+50)/1000)*C96,E96=6,((I96+M96/2+150)/1000)*C96,E96=7,((I96+M96/2+L96+150)/1000)*C96,E96=8,((I96+M96/2+L96+100)/1000)*C96)</f>
        <v>#VALUE!</v>
      </c>
      <c r="O96" s="18" t="e">
        <f>VLOOKUP(G96,U4数据库!C:P,6,0)</f>
        <v>#VALUE!</v>
      </c>
      <c r="P96" s="18" t="e">
        <f>VLOOKUP(G96,U4数据库!C:P,7,0)</f>
        <v>#VALUE!</v>
      </c>
      <c r="Q96" s="18"/>
      <c r="R96" s="18" t="e">
        <f>VLOOKUP(G96,U4数据库!C:P,8,0)</f>
        <v>#VALUE!</v>
      </c>
      <c r="S96" s="18" t="e">
        <f>VLOOKUP(G96,U4数据库!C:P,9,0)</f>
        <v>#VALUE!</v>
      </c>
      <c r="T96" s="19" t="e" cm="1">
        <f t="array" ref="T96">_xlfn.IFS(E96=1,0,E96=2,0,E96=3,VLOOKUP(G96,U4数据库!C:P,10,0)*C96,E96=4,VLOOKUP(G96,U4数据库!C:P,10,0)*C96,E96=5,0,F96=6,0,E96=7,VLOOKUP(G96,U4数据库!C:P,10,0)*C96,E96=8,VLOOKUP(G96,U4数据库!C:P,10,0)*C96)</f>
        <v>#VALUE!</v>
      </c>
      <c r="U96" s="18" t="e">
        <f>VLOOKUP(G96,U4数据库!C:P,11,0)</f>
        <v>#VALUE!</v>
      </c>
      <c r="V96" s="18" t="e">
        <f>VLOOKUP(G96,U4数据库!C:P,12,0)</f>
        <v>#VALUE!</v>
      </c>
      <c r="W96" s="18"/>
      <c r="X96" s="18" t="e">
        <f>VLOOKUP(G96,U4数据库!C:P,13,0)</f>
        <v>#VALUE!</v>
      </c>
      <c r="Y96" s="18" t="e">
        <f t="shared" si="18"/>
        <v>#VALUE!</v>
      </c>
      <c r="Z96" s="19">
        <f t="shared" si="19"/>
        <v>0</v>
      </c>
      <c r="AA96" s="18" t="e">
        <f>VLOOKUP(G96,U4数据库!C:P,14,0)</f>
        <v>#VALUE!</v>
      </c>
      <c r="AB96" s="18" t="e">
        <f>VLOOKUP(H96,U4数据库!Q:R,2,0)</f>
        <v>#N/A</v>
      </c>
      <c r="AC96" s="18"/>
    </row>
    <row r="97" spans="1:29" x14ac:dyDescent="0.25">
      <c r="A97" s="22"/>
      <c r="B97" s="55"/>
      <c r="C97" s="3"/>
      <c r="D97" s="3"/>
      <c r="E97" s="18" t="e">
        <f t="shared" si="13"/>
        <v>#VALUE!</v>
      </c>
      <c r="F97" s="18" t="str">
        <f t="shared" si="14"/>
        <v/>
      </c>
      <c r="G97" s="18" t="e">
        <f t="shared" si="15"/>
        <v>#VALUE!</v>
      </c>
      <c r="H97" s="18" t="str">
        <f t="shared" si="16"/>
        <v/>
      </c>
      <c r="I97" s="18" t="e">
        <f t="shared" si="17"/>
        <v>#VALUE!</v>
      </c>
      <c r="J97" s="18" t="e">
        <f>VLOOKUP(G97,U4数据库!C:P,3,0)</f>
        <v>#VALUE!</v>
      </c>
      <c r="K97" s="18" t="e">
        <f>VLOOKUP(G97,U4数据库!C:P,4,0)</f>
        <v>#VALUE!</v>
      </c>
      <c r="L97" s="18" t="e">
        <f>VLOOKUP(G97,U4数据库!C:P,5,0)</f>
        <v>#VALUE!</v>
      </c>
      <c r="M97" s="18" t="e">
        <f>VLOOKUP(G97,U4数据库!C:P,2,0)</f>
        <v>#VALUE!</v>
      </c>
      <c r="N97" s="19" t="e" cm="1">
        <f t="array" ref="N97">_xlfn.IFS(E97=1,((I97+M97/2+50)/1000)*C97,E97=2,((I97+M97/2+150)/1000)*C97,E97=3,((I97+M97/2+L97+150)/1000)*C97,E97=4,((I97+M97/2+L97+100)/1000)*C97,E97=5,((I97+M97/2+50)/1000)*C97,E97=6,((I97+M97/2+150)/1000)*C97,E97=7,((I97+M97/2+L97+150)/1000)*C97,E97=8,((I97+M97/2+L97+100)/1000)*C97)</f>
        <v>#VALUE!</v>
      </c>
      <c r="O97" s="18" t="e">
        <f>VLOOKUP(G97,U4数据库!C:P,6,0)</f>
        <v>#VALUE!</v>
      </c>
      <c r="P97" s="18" t="e">
        <f>VLOOKUP(G97,U4数据库!C:P,7,0)</f>
        <v>#VALUE!</v>
      </c>
      <c r="Q97" s="18"/>
      <c r="R97" s="18" t="e">
        <f>VLOOKUP(G97,U4数据库!C:P,8,0)</f>
        <v>#VALUE!</v>
      </c>
      <c r="S97" s="18" t="e">
        <f>VLOOKUP(G97,U4数据库!C:P,9,0)</f>
        <v>#VALUE!</v>
      </c>
      <c r="T97" s="19" t="e" cm="1">
        <f t="array" ref="T97">_xlfn.IFS(E97=1,0,E97=2,0,E97=3,VLOOKUP(G97,U4数据库!C:P,10,0)*C97,E97=4,VLOOKUP(G97,U4数据库!C:P,10,0)*C97,E97=5,0,F97=6,0,E97=7,VLOOKUP(G97,U4数据库!C:P,10,0)*C97,E97=8,VLOOKUP(G97,U4数据库!C:P,10,0)*C97)</f>
        <v>#VALUE!</v>
      </c>
      <c r="U97" s="18" t="e">
        <f>VLOOKUP(G97,U4数据库!C:P,11,0)</f>
        <v>#VALUE!</v>
      </c>
      <c r="V97" s="18" t="e">
        <f>VLOOKUP(G97,U4数据库!C:P,12,0)</f>
        <v>#VALUE!</v>
      </c>
      <c r="W97" s="18"/>
      <c r="X97" s="18" t="e">
        <f>VLOOKUP(G97,U4数据库!C:P,13,0)</f>
        <v>#VALUE!</v>
      </c>
      <c r="Y97" s="18" t="e">
        <f t="shared" si="18"/>
        <v>#VALUE!</v>
      </c>
      <c r="Z97" s="19">
        <f t="shared" si="19"/>
        <v>0</v>
      </c>
      <c r="AA97" s="18" t="e">
        <f>VLOOKUP(G97,U4数据库!C:P,14,0)</f>
        <v>#VALUE!</v>
      </c>
      <c r="AB97" s="18" t="e">
        <f>VLOOKUP(H97,U4数据库!Q:R,2,0)</f>
        <v>#N/A</v>
      </c>
      <c r="AC97" s="18"/>
    </row>
    <row r="98" spans="1:29" x14ac:dyDescent="0.25">
      <c r="A98" s="22"/>
      <c r="B98" s="55"/>
      <c r="C98" s="3"/>
      <c r="D98" s="3"/>
      <c r="E98" s="18" t="e">
        <f t="shared" si="13"/>
        <v>#VALUE!</v>
      </c>
      <c r="F98" s="18" t="str">
        <f t="shared" si="14"/>
        <v/>
      </c>
      <c r="G98" s="18" t="e">
        <f t="shared" si="15"/>
        <v>#VALUE!</v>
      </c>
      <c r="H98" s="18" t="str">
        <f t="shared" si="16"/>
        <v/>
      </c>
      <c r="I98" s="18" t="e">
        <f t="shared" si="17"/>
        <v>#VALUE!</v>
      </c>
      <c r="J98" s="18" t="e">
        <f>VLOOKUP(G98,U4数据库!C:P,3,0)</f>
        <v>#VALUE!</v>
      </c>
      <c r="K98" s="18" t="e">
        <f>VLOOKUP(G98,U4数据库!C:P,4,0)</f>
        <v>#VALUE!</v>
      </c>
      <c r="L98" s="18" t="e">
        <f>VLOOKUP(G98,U4数据库!C:P,5,0)</f>
        <v>#VALUE!</v>
      </c>
      <c r="M98" s="18" t="e">
        <f>VLOOKUP(G98,U4数据库!C:P,2,0)</f>
        <v>#VALUE!</v>
      </c>
      <c r="N98" s="19" t="e" cm="1">
        <f t="array" ref="N98">_xlfn.IFS(E98=1,((I98+M98/2+50)/1000)*C98,E98=2,((I98+M98/2+150)/1000)*C98,E98=3,((I98+M98/2+L98+150)/1000)*C98,E98=4,((I98+M98/2+L98+100)/1000)*C98,E98=5,((I98+M98/2+50)/1000)*C98,E98=6,((I98+M98/2+150)/1000)*C98,E98=7,((I98+M98/2+L98+150)/1000)*C98,E98=8,((I98+M98/2+L98+100)/1000)*C98)</f>
        <v>#VALUE!</v>
      </c>
      <c r="O98" s="18" t="e">
        <f>VLOOKUP(G98,U4数据库!C:P,6,0)</f>
        <v>#VALUE!</v>
      </c>
      <c r="P98" s="18" t="e">
        <f>VLOOKUP(G98,U4数据库!C:P,7,0)</f>
        <v>#VALUE!</v>
      </c>
      <c r="Q98" s="18"/>
      <c r="R98" s="18" t="e">
        <f>VLOOKUP(G98,U4数据库!C:P,8,0)</f>
        <v>#VALUE!</v>
      </c>
      <c r="S98" s="18" t="e">
        <f>VLOOKUP(G98,U4数据库!C:P,9,0)</f>
        <v>#VALUE!</v>
      </c>
      <c r="T98" s="19" t="e" cm="1">
        <f t="array" ref="T98">_xlfn.IFS(E98=1,0,E98=2,0,E98=3,VLOOKUP(G98,U4数据库!C:P,10,0)*C98,E98=4,VLOOKUP(G98,U4数据库!C:P,10,0)*C98,E98=5,0,F98=6,0,E98=7,VLOOKUP(G98,U4数据库!C:P,10,0)*C98,E98=8,VLOOKUP(G98,U4数据库!C:P,10,0)*C98)</f>
        <v>#VALUE!</v>
      </c>
      <c r="U98" s="18" t="e">
        <f>VLOOKUP(G98,U4数据库!C:P,11,0)</f>
        <v>#VALUE!</v>
      </c>
      <c r="V98" s="18" t="e">
        <f>VLOOKUP(G98,U4数据库!C:P,12,0)</f>
        <v>#VALUE!</v>
      </c>
      <c r="W98" s="18"/>
      <c r="X98" s="18" t="e">
        <f>VLOOKUP(G98,U4数据库!C:P,13,0)</f>
        <v>#VALUE!</v>
      </c>
      <c r="Y98" s="18" t="e">
        <f t="shared" si="18"/>
        <v>#VALUE!</v>
      </c>
      <c r="Z98" s="19">
        <f t="shared" si="19"/>
        <v>0</v>
      </c>
      <c r="AA98" s="18" t="e">
        <f>VLOOKUP(G98,U4数据库!C:P,14,0)</f>
        <v>#VALUE!</v>
      </c>
      <c r="AB98" s="18" t="e">
        <f>VLOOKUP(H98,U4数据库!Q:R,2,0)</f>
        <v>#N/A</v>
      </c>
      <c r="AC98" s="18"/>
    </row>
    <row r="99" spans="1:29" x14ac:dyDescent="0.25">
      <c r="A99" s="22"/>
      <c r="B99" s="55"/>
      <c r="C99" s="3"/>
      <c r="D99" s="3"/>
      <c r="E99" s="18" t="e">
        <f t="shared" si="13"/>
        <v>#VALUE!</v>
      </c>
      <c r="F99" s="18" t="str">
        <f t="shared" si="14"/>
        <v/>
      </c>
      <c r="G99" s="18" t="e">
        <f t="shared" si="15"/>
        <v>#VALUE!</v>
      </c>
      <c r="H99" s="18" t="str">
        <f t="shared" si="16"/>
        <v/>
      </c>
      <c r="I99" s="18" t="e">
        <f t="shared" si="17"/>
        <v>#VALUE!</v>
      </c>
      <c r="J99" s="18" t="e">
        <f>VLOOKUP(G99,U4数据库!C:P,3,0)</f>
        <v>#VALUE!</v>
      </c>
      <c r="K99" s="18" t="e">
        <f>VLOOKUP(G99,U4数据库!C:P,4,0)</f>
        <v>#VALUE!</v>
      </c>
      <c r="L99" s="18" t="e">
        <f>VLOOKUP(G99,U4数据库!C:P,5,0)</f>
        <v>#VALUE!</v>
      </c>
      <c r="M99" s="18" t="e">
        <f>VLOOKUP(G99,U4数据库!C:P,2,0)</f>
        <v>#VALUE!</v>
      </c>
      <c r="N99" s="19" t="e" cm="1">
        <f t="array" ref="N99">_xlfn.IFS(E99=1,((I99+M99/2+50)/1000)*C99,E99=2,((I99+M99/2+150)/1000)*C99,E99=3,((I99+M99/2+L99+150)/1000)*C99,E99=4,((I99+M99/2+L99+100)/1000)*C99,E99=5,((I99+M99/2+50)/1000)*C99,E99=6,((I99+M99/2+150)/1000)*C99,E99=7,((I99+M99/2+L99+150)/1000)*C99,E99=8,((I99+M99/2+L99+100)/1000)*C99)</f>
        <v>#VALUE!</v>
      </c>
      <c r="O99" s="18" t="e">
        <f>VLOOKUP(G99,U4数据库!C:P,6,0)</f>
        <v>#VALUE!</v>
      </c>
      <c r="P99" s="18" t="e">
        <f>VLOOKUP(G99,U4数据库!C:P,7,0)</f>
        <v>#VALUE!</v>
      </c>
      <c r="Q99" s="18"/>
      <c r="R99" s="18" t="e">
        <f>VLOOKUP(G99,U4数据库!C:P,8,0)</f>
        <v>#VALUE!</v>
      </c>
      <c r="S99" s="18" t="e">
        <f>VLOOKUP(G99,U4数据库!C:P,9,0)</f>
        <v>#VALUE!</v>
      </c>
      <c r="T99" s="19" t="e" cm="1">
        <f t="array" ref="T99">_xlfn.IFS(E99=1,0,E99=2,0,E99=3,VLOOKUP(G99,U4数据库!C:P,10,0)*C99,E99=4,VLOOKUP(G99,U4数据库!C:P,10,0)*C99,E99=5,0,F99=6,0,E99=7,VLOOKUP(G99,U4数据库!C:P,10,0)*C99,E99=8,VLOOKUP(G99,U4数据库!C:P,10,0)*C99)</f>
        <v>#VALUE!</v>
      </c>
      <c r="U99" s="18" t="e">
        <f>VLOOKUP(G99,U4数据库!C:P,11,0)</f>
        <v>#VALUE!</v>
      </c>
      <c r="V99" s="18" t="e">
        <f>VLOOKUP(G99,U4数据库!C:P,12,0)</f>
        <v>#VALUE!</v>
      </c>
      <c r="W99" s="18"/>
      <c r="X99" s="18" t="e">
        <f>VLOOKUP(G99,U4数据库!C:P,13,0)</f>
        <v>#VALUE!</v>
      </c>
      <c r="Y99" s="18" t="e">
        <f t="shared" si="18"/>
        <v>#VALUE!</v>
      </c>
      <c r="Z99" s="19">
        <f t="shared" si="19"/>
        <v>0</v>
      </c>
      <c r="AA99" s="18" t="e">
        <f>VLOOKUP(G99,U4数据库!C:P,14,0)</f>
        <v>#VALUE!</v>
      </c>
      <c r="AB99" s="18" t="e">
        <f>VLOOKUP(H99,U4数据库!Q:R,2,0)</f>
        <v>#N/A</v>
      </c>
      <c r="AC99" s="18"/>
    </row>
    <row r="100" spans="1:29" x14ac:dyDescent="0.25">
      <c r="A100" s="22"/>
      <c r="B100" s="55"/>
      <c r="C100" s="3"/>
      <c r="D100" s="3"/>
      <c r="E100" s="18" t="e">
        <f t="shared" si="13"/>
        <v>#VALUE!</v>
      </c>
      <c r="F100" s="18" t="str">
        <f t="shared" si="14"/>
        <v/>
      </c>
      <c r="G100" s="18" t="e">
        <f t="shared" si="15"/>
        <v>#VALUE!</v>
      </c>
      <c r="H100" s="18" t="str">
        <f t="shared" si="16"/>
        <v/>
      </c>
      <c r="I100" s="18" t="e">
        <f t="shared" si="17"/>
        <v>#VALUE!</v>
      </c>
      <c r="J100" s="18" t="e">
        <f>VLOOKUP(G100,U4数据库!C:P,3,0)</f>
        <v>#VALUE!</v>
      </c>
      <c r="K100" s="18" t="e">
        <f>VLOOKUP(G100,U4数据库!C:P,4,0)</f>
        <v>#VALUE!</v>
      </c>
      <c r="L100" s="18" t="e">
        <f>VLOOKUP(G100,U4数据库!C:P,5,0)</f>
        <v>#VALUE!</v>
      </c>
      <c r="M100" s="18" t="e">
        <f>VLOOKUP(G100,U4数据库!C:P,2,0)</f>
        <v>#VALUE!</v>
      </c>
      <c r="N100" s="19" t="e" cm="1">
        <f t="array" ref="N100">_xlfn.IFS(E100=1,((I100+M100/2+50)/1000)*C100,E100=2,((I100+M100/2+150)/1000)*C100,E100=3,((I100+M100/2+L100+150)/1000)*C100,E100=4,((I100+M100/2+L100+100)/1000)*C100,E100=5,((I100+M100/2+50)/1000)*C100,E100=6,((I100+M100/2+150)/1000)*C100,E100=7,((I100+M100/2+L100+150)/1000)*C100,E100=8,((I100+M100/2+L100+100)/1000)*C100)</f>
        <v>#VALUE!</v>
      </c>
      <c r="O100" s="18" t="e">
        <f>VLOOKUP(G100,U4数据库!C:P,6,0)</f>
        <v>#VALUE!</v>
      </c>
      <c r="P100" s="18" t="e">
        <f>VLOOKUP(G100,U4数据库!C:P,7,0)</f>
        <v>#VALUE!</v>
      </c>
      <c r="Q100" s="18"/>
      <c r="R100" s="18" t="e">
        <f>VLOOKUP(G100,U4数据库!C:P,8,0)</f>
        <v>#VALUE!</v>
      </c>
      <c r="S100" s="18" t="e">
        <f>VLOOKUP(G100,U4数据库!C:P,9,0)</f>
        <v>#VALUE!</v>
      </c>
      <c r="T100" s="19" t="e" cm="1">
        <f t="array" ref="T100">_xlfn.IFS(E100=1,0,E100=2,0,E100=3,VLOOKUP(G100,U4数据库!C:P,10,0)*C100,E100=4,VLOOKUP(G100,U4数据库!C:P,10,0)*C100,E100=5,0,F100=6,0,E100=7,VLOOKUP(G100,U4数据库!C:P,10,0)*C100,E100=8,VLOOKUP(G100,U4数据库!C:P,10,0)*C100)</f>
        <v>#VALUE!</v>
      </c>
      <c r="U100" s="18" t="e">
        <f>VLOOKUP(G100,U4数据库!C:P,11,0)</f>
        <v>#VALUE!</v>
      </c>
      <c r="V100" s="18" t="e">
        <f>VLOOKUP(G100,U4数据库!C:P,12,0)</f>
        <v>#VALUE!</v>
      </c>
      <c r="W100" s="18"/>
      <c r="X100" s="18" t="e">
        <f>VLOOKUP(G100,U4数据库!C:P,13,0)</f>
        <v>#VALUE!</v>
      </c>
      <c r="Y100" s="18" t="e">
        <f t="shared" si="18"/>
        <v>#VALUE!</v>
      </c>
      <c r="Z100" s="19">
        <f t="shared" si="19"/>
        <v>0</v>
      </c>
      <c r="AA100" s="18" t="e">
        <f>VLOOKUP(G100,U4数据库!C:P,14,0)</f>
        <v>#VALUE!</v>
      </c>
      <c r="AB100" s="18" t="e">
        <f>VLOOKUP(H100,U4数据库!Q:R,2,0)</f>
        <v>#N/A</v>
      </c>
      <c r="AC100" s="18"/>
    </row>
  </sheetData>
  <sheetProtection algorithmName="SHA-512" hashValue="m2bHZBLUgR/TaIWzIiquPYS9WWxfWkhb8pwy5XzwhzDyKlrnJumpQF5/IQcccIUWeAnhqfEqvnPFTuj4rY9JeA==" saltValue="dUIWs/ZMpD8BeZwzQponqw==" spinCount="100000" sheet="1" objects="1" scenarios="1"/>
  <protectedRanges>
    <protectedRange sqref="A2:D1000" name="区域1"/>
  </protectedRanges>
  <phoneticPr fontId="5" type="noConversion"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9D399-B6FA-4551-9FD1-0E62D42F0605}">
  <sheetPr codeName="Sheet158"/>
  <dimension ref="A1:R18"/>
  <sheetViews>
    <sheetView workbookViewId="0">
      <selection activeCell="F16" sqref="F16"/>
    </sheetView>
  </sheetViews>
  <sheetFormatPr defaultRowHeight="14" x14ac:dyDescent="0.25"/>
  <cols>
    <col min="1" max="1" width="16.90625" bestFit="1" customWidth="1"/>
    <col min="2" max="2" width="9.26953125" bestFit="1" customWidth="1"/>
    <col min="3" max="3" width="12.453125" bestFit="1" customWidth="1"/>
    <col min="4" max="4" width="8.26953125" bestFit="1" customWidth="1"/>
    <col min="5" max="5" width="6.26953125" bestFit="1" customWidth="1"/>
    <col min="6" max="6" width="15.7265625" bestFit="1" customWidth="1"/>
    <col min="7" max="8" width="5.26953125" bestFit="1" customWidth="1"/>
    <col min="9" max="9" width="6.26953125" bestFit="1" customWidth="1"/>
    <col min="15" max="15" width="8.26953125" bestFit="1" customWidth="1"/>
    <col min="16" max="16" width="5.26953125" bestFit="1" customWidth="1"/>
    <col min="17" max="17" width="9.26953125" bestFit="1" customWidth="1"/>
    <col min="18" max="18" width="11.36328125" bestFit="1" customWidth="1"/>
  </cols>
  <sheetData>
    <row r="1" spans="1:18" x14ac:dyDescent="0.25">
      <c r="A1" s="43" t="str">
        <f>HYPERLINK("#管架编号及数量输入!J1","序号/回输入界面")</f>
        <v>序号/回输入界面</v>
      </c>
      <c r="B1" s="46"/>
      <c r="E1" s="99" t="s">
        <v>672</v>
      </c>
      <c r="F1" s="78"/>
      <c r="G1" s="78"/>
      <c r="H1" s="78"/>
      <c r="I1" s="78"/>
      <c r="J1" s="99" t="s">
        <v>677</v>
      </c>
      <c r="K1" s="78"/>
      <c r="L1" s="78"/>
      <c r="M1" s="78"/>
      <c r="N1" s="78"/>
      <c r="O1" s="61"/>
      <c r="P1" s="11"/>
      <c r="Q1" s="76" t="s">
        <v>45</v>
      </c>
      <c r="R1" s="76"/>
    </row>
    <row r="2" spans="1:18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1" t="s">
        <v>12</v>
      </c>
      <c r="F2" s="1" t="s">
        <v>2</v>
      </c>
      <c r="G2" s="64" t="s">
        <v>681</v>
      </c>
      <c r="H2" s="1" t="s">
        <v>3</v>
      </c>
      <c r="I2" s="1" t="s">
        <v>4</v>
      </c>
      <c r="J2" s="1" t="s">
        <v>12</v>
      </c>
      <c r="K2" s="1" t="s">
        <v>2</v>
      </c>
      <c r="L2" s="55" t="s">
        <v>102</v>
      </c>
      <c r="M2" s="1" t="s">
        <v>3</v>
      </c>
      <c r="N2" s="1" t="s">
        <v>4</v>
      </c>
      <c r="O2" s="1" t="s">
        <v>12</v>
      </c>
      <c r="P2" s="1" t="s">
        <v>3</v>
      </c>
      <c r="Q2" s="3" t="s">
        <v>44</v>
      </c>
      <c r="R2" s="1" t="s">
        <v>4</v>
      </c>
    </row>
    <row r="3" spans="1:18" x14ac:dyDescent="0.25">
      <c r="A3" s="55" t="s">
        <v>682</v>
      </c>
      <c r="B3" s="55" t="s">
        <v>683</v>
      </c>
      <c r="C3" s="45">
        <v>6</v>
      </c>
      <c r="D3" s="45">
        <v>10.199999999999999</v>
      </c>
      <c r="E3" s="55" t="s">
        <v>149</v>
      </c>
      <c r="F3" s="1" t="s">
        <v>14</v>
      </c>
      <c r="G3" s="45">
        <v>75</v>
      </c>
      <c r="H3" s="1" t="s">
        <v>15</v>
      </c>
      <c r="I3" s="1" t="s">
        <v>7</v>
      </c>
      <c r="J3" s="55" t="s">
        <v>393</v>
      </c>
      <c r="K3" s="55" t="s">
        <v>678</v>
      </c>
      <c r="L3" s="55">
        <v>2</v>
      </c>
      <c r="M3" s="55" t="s">
        <v>36</v>
      </c>
      <c r="N3" s="1" t="s">
        <v>7</v>
      </c>
      <c r="O3" s="55" t="s">
        <v>35</v>
      </c>
      <c r="P3" s="3" t="s">
        <v>36</v>
      </c>
      <c r="Q3" s="46" t="s">
        <v>34</v>
      </c>
      <c r="R3" s="1" t="s">
        <v>7</v>
      </c>
    </row>
    <row r="4" spans="1:18" x14ac:dyDescent="0.25">
      <c r="A4" s="3"/>
      <c r="B4" s="1"/>
      <c r="C4" s="45">
        <v>8</v>
      </c>
      <c r="D4" s="45">
        <v>13.5</v>
      </c>
      <c r="E4" s="55" t="s">
        <v>149</v>
      </c>
      <c r="F4" s="1" t="s">
        <v>14</v>
      </c>
      <c r="G4" s="45">
        <v>75</v>
      </c>
      <c r="H4" s="1" t="s">
        <v>15</v>
      </c>
      <c r="I4" s="1" t="s">
        <v>7</v>
      </c>
      <c r="J4" s="55" t="s">
        <v>393</v>
      </c>
      <c r="K4" s="55" t="s">
        <v>678</v>
      </c>
      <c r="L4" s="55">
        <v>2</v>
      </c>
      <c r="M4" s="55" t="s">
        <v>36</v>
      </c>
      <c r="N4" s="1" t="s">
        <v>7</v>
      </c>
      <c r="O4" s="3" t="s">
        <v>35</v>
      </c>
      <c r="P4" s="3" t="s">
        <v>36</v>
      </c>
      <c r="Q4" s="46" t="s">
        <v>37</v>
      </c>
      <c r="R4" s="3" t="s">
        <v>38</v>
      </c>
    </row>
    <row r="5" spans="1:18" x14ac:dyDescent="0.25">
      <c r="A5" s="3"/>
      <c r="B5" s="1"/>
      <c r="C5" s="45">
        <v>10</v>
      </c>
      <c r="D5" s="45">
        <v>17.2</v>
      </c>
      <c r="E5" s="3" t="s">
        <v>149</v>
      </c>
      <c r="F5" s="1" t="s">
        <v>14</v>
      </c>
      <c r="G5" s="45">
        <v>75</v>
      </c>
      <c r="H5" s="3" t="s">
        <v>308</v>
      </c>
      <c r="I5" s="3" t="s">
        <v>271</v>
      </c>
      <c r="J5" s="55" t="s">
        <v>393</v>
      </c>
      <c r="K5" s="55" t="s">
        <v>678</v>
      </c>
      <c r="L5" s="55">
        <v>2</v>
      </c>
      <c r="M5" s="55" t="s">
        <v>36</v>
      </c>
      <c r="N5" s="3" t="s">
        <v>271</v>
      </c>
      <c r="O5" s="3" t="s">
        <v>35</v>
      </c>
      <c r="P5" s="3" t="s">
        <v>36</v>
      </c>
      <c r="Q5" s="46" t="s">
        <v>39</v>
      </c>
      <c r="R5" s="3" t="s">
        <v>40</v>
      </c>
    </row>
    <row r="6" spans="1:18" x14ac:dyDescent="0.25">
      <c r="C6" s="45">
        <v>15</v>
      </c>
      <c r="D6" s="45">
        <v>21.3</v>
      </c>
      <c r="E6" s="3" t="s">
        <v>149</v>
      </c>
      <c r="F6" s="1" t="s">
        <v>14</v>
      </c>
      <c r="G6" s="45">
        <v>75</v>
      </c>
      <c r="H6" s="3" t="s">
        <v>308</v>
      </c>
      <c r="I6" s="3" t="s">
        <v>271</v>
      </c>
      <c r="J6" s="55" t="s">
        <v>393</v>
      </c>
      <c r="K6" s="55" t="s">
        <v>678</v>
      </c>
      <c r="L6" s="55">
        <v>2</v>
      </c>
      <c r="M6" s="55" t="s">
        <v>36</v>
      </c>
      <c r="N6" s="3" t="s">
        <v>271</v>
      </c>
      <c r="O6" s="3" t="s">
        <v>35</v>
      </c>
      <c r="P6" s="3" t="s">
        <v>36</v>
      </c>
    </row>
    <row r="7" spans="1:18" x14ac:dyDescent="0.25">
      <c r="C7" s="45">
        <v>20</v>
      </c>
      <c r="D7" s="45">
        <v>26.9</v>
      </c>
      <c r="E7" s="3" t="s">
        <v>149</v>
      </c>
      <c r="F7" s="1" t="s">
        <v>14</v>
      </c>
      <c r="G7" s="45">
        <v>75</v>
      </c>
      <c r="H7" s="3" t="s">
        <v>308</v>
      </c>
      <c r="I7" s="3" t="s">
        <v>271</v>
      </c>
      <c r="J7" s="55" t="s">
        <v>393</v>
      </c>
      <c r="K7" s="55" t="s">
        <v>678</v>
      </c>
      <c r="L7" s="55">
        <v>2</v>
      </c>
      <c r="M7" s="55" t="s">
        <v>36</v>
      </c>
      <c r="N7" s="3" t="s">
        <v>271</v>
      </c>
      <c r="O7" s="3" t="s">
        <v>35</v>
      </c>
      <c r="P7" s="3" t="s">
        <v>36</v>
      </c>
    </row>
    <row r="8" spans="1:18" x14ac:dyDescent="0.25">
      <c r="C8" s="45">
        <v>25</v>
      </c>
      <c r="D8" s="45">
        <v>33.700000000000003</v>
      </c>
      <c r="E8" s="3" t="s">
        <v>149</v>
      </c>
      <c r="F8" s="1" t="s">
        <v>14</v>
      </c>
      <c r="G8" s="45">
        <v>75</v>
      </c>
      <c r="H8" s="3" t="s">
        <v>308</v>
      </c>
      <c r="I8" s="3" t="s">
        <v>271</v>
      </c>
      <c r="J8" s="55" t="s">
        <v>393</v>
      </c>
      <c r="K8" s="55" t="s">
        <v>678</v>
      </c>
      <c r="L8" s="55">
        <v>2</v>
      </c>
      <c r="M8" s="55" t="s">
        <v>36</v>
      </c>
      <c r="N8" s="3" t="s">
        <v>271</v>
      </c>
      <c r="O8" s="3" t="s">
        <v>35</v>
      </c>
      <c r="P8" s="3" t="s">
        <v>36</v>
      </c>
    </row>
    <row r="9" spans="1:18" x14ac:dyDescent="0.25">
      <c r="C9" s="45">
        <v>32</v>
      </c>
      <c r="D9" s="45">
        <v>42.4</v>
      </c>
      <c r="E9" s="3" t="s">
        <v>149</v>
      </c>
      <c r="F9" s="3" t="s">
        <v>413</v>
      </c>
      <c r="G9" s="45">
        <v>75</v>
      </c>
      <c r="H9" s="3" t="s">
        <v>308</v>
      </c>
      <c r="I9" s="3" t="s">
        <v>271</v>
      </c>
      <c r="J9" s="55" t="s">
        <v>393</v>
      </c>
      <c r="K9" s="55" t="s">
        <v>678</v>
      </c>
      <c r="L9" s="55">
        <v>2</v>
      </c>
      <c r="M9" s="55" t="s">
        <v>36</v>
      </c>
      <c r="N9" s="3" t="s">
        <v>271</v>
      </c>
      <c r="O9" s="3" t="s">
        <v>35</v>
      </c>
      <c r="P9" s="3" t="s">
        <v>36</v>
      </c>
    </row>
    <row r="10" spans="1:18" x14ac:dyDescent="0.25">
      <c r="C10" s="45">
        <v>40</v>
      </c>
      <c r="D10" s="45">
        <v>48.3</v>
      </c>
      <c r="E10" s="3" t="s">
        <v>149</v>
      </c>
      <c r="F10" s="3" t="s">
        <v>413</v>
      </c>
      <c r="G10" s="45">
        <v>75</v>
      </c>
      <c r="H10" s="3" t="s">
        <v>308</v>
      </c>
      <c r="I10" s="3" t="s">
        <v>271</v>
      </c>
      <c r="J10" s="55" t="s">
        <v>393</v>
      </c>
      <c r="K10" s="55" t="s">
        <v>678</v>
      </c>
      <c r="L10" s="55">
        <v>2</v>
      </c>
      <c r="M10" s="55" t="s">
        <v>36</v>
      </c>
      <c r="N10" s="3" t="s">
        <v>271</v>
      </c>
      <c r="O10" s="3" t="s">
        <v>35</v>
      </c>
      <c r="P10" s="3" t="s">
        <v>36</v>
      </c>
    </row>
    <row r="11" spans="1:18" x14ac:dyDescent="0.25">
      <c r="C11" s="45">
        <v>50</v>
      </c>
      <c r="D11" s="45">
        <v>60.3</v>
      </c>
      <c r="E11" s="3" t="s">
        <v>149</v>
      </c>
      <c r="F11" s="3" t="s">
        <v>413</v>
      </c>
      <c r="G11" s="45">
        <v>75</v>
      </c>
      <c r="H11" s="3" t="s">
        <v>308</v>
      </c>
      <c r="I11" s="3" t="s">
        <v>271</v>
      </c>
      <c r="J11" s="55" t="s">
        <v>393</v>
      </c>
      <c r="K11" s="55" t="s">
        <v>678</v>
      </c>
      <c r="L11" s="55">
        <v>2</v>
      </c>
      <c r="M11" s="55" t="s">
        <v>36</v>
      </c>
      <c r="N11" s="3" t="s">
        <v>271</v>
      </c>
      <c r="O11" s="3" t="s">
        <v>35</v>
      </c>
      <c r="P11" s="3" t="s">
        <v>36</v>
      </c>
    </row>
    <row r="12" spans="1:18" x14ac:dyDescent="0.25">
      <c r="C12" s="45">
        <v>65</v>
      </c>
      <c r="D12" s="45">
        <v>76.099999999999994</v>
      </c>
      <c r="E12" s="3" t="s">
        <v>149</v>
      </c>
      <c r="F12" s="3" t="s">
        <v>145</v>
      </c>
      <c r="G12" s="11">
        <v>100</v>
      </c>
      <c r="H12" s="3" t="s">
        <v>308</v>
      </c>
      <c r="I12" s="3" t="s">
        <v>271</v>
      </c>
      <c r="J12" s="55" t="s">
        <v>393</v>
      </c>
      <c r="K12" s="55" t="s">
        <v>679</v>
      </c>
      <c r="L12" s="55">
        <v>2</v>
      </c>
      <c r="M12" s="55" t="s">
        <v>36</v>
      </c>
      <c r="N12" s="3" t="s">
        <v>271</v>
      </c>
      <c r="O12" s="3" t="s">
        <v>35</v>
      </c>
      <c r="P12" s="3" t="s">
        <v>36</v>
      </c>
    </row>
    <row r="13" spans="1:18" x14ac:dyDescent="0.25">
      <c r="C13" s="45">
        <v>80</v>
      </c>
      <c r="D13" s="45">
        <v>88.9</v>
      </c>
      <c r="E13" s="3" t="s">
        <v>149</v>
      </c>
      <c r="F13" s="3" t="s">
        <v>145</v>
      </c>
      <c r="G13" s="11">
        <v>100</v>
      </c>
      <c r="H13" s="3" t="s">
        <v>308</v>
      </c>
      <c r="I13" s="3" t="s">
        <v>271</v>
      </c>
      <c r="J13" s="55" t="s">
        <v>393</v>
      </c>
      <c r="K13" s="55" t="s">
        <v>679</v>
      </c>
      <c r="L13" s="55">
        <v>2</v>
      </c>
      <c r="M13" s="55" t="s">
        <v>36</v>
      </c>
      <c r="N13" s="3" t="s">
        <v>271</v>
      </c>
      <c r="O13" s="3" t="s">
        <v>35</v>
      </c>
      <c r="P13" s="3" t="s">
        <v>36</v>
      </c>
    </row>
    <row r="14" spans="1:18" x14ac:dyDescent="0.25">
      <c r="C14" s="45">
        <v>100</v>
      </c>
      <c r="D14" s="45">
        <v>114.3</v>
      </c>
      <c r="E14" s="3" t="s">
        <v>149</v>
      </c>
      <c r="F14" s="3" t="s">
        <v>145</v>
      </c>
      <c r="G14" s="11">
        <v>100</v>
      </c>
      <c r="H14" s="3" t="s">
        <v>308</v>
      </c>
      <c r="I14" s="3" t="s">
        <v>271</v>
      </c>
      <c r="J14" s="55" t="s">
        <v>393</v>
      </c>
      <c r="K14" s="55" t="s">
        <v>679</v>
      </c>
      <c r="L14" s="55">
        <v>2</v>
      </c>
      <c r="M14" s="55" t="s">
        <v>36</v>
      </c>
      <c r="N14" s="3" t="s">
        <v>271</v>
      </c>
      <c r="O14" s="3" t="s">
        <v>35</v>
      </c>
      <c r="P14" s="3" t="s">
        <v>36</v>
      </c>
    </row>
    <row r="15" spans="1:18" x14ac:dyDescent="0.25">
      <c r="C15" s="45">
        <v>125</v>
      </c>
      <c r="D15" s="45">
        <v>139.69999999999999</v>
      </c>
      <c r="E15" s="3" t="s">
        <v>149</v>
      </c>
      <c r="F15" s="3" t="s">
        <v>145</v>
      </c>
      <c r="G15" s="11">
        <v>100</v>
      </c>
      <c r="H15" s="3" t="s">
        <v>308</v>
      </c>
      <c r="I15" s="3" t="s">
        <v>271</v>
      </c>
      <c r="J15" s="55" t="s">
        <v>393</v>
      </c>
      <c r="K15" s="55" t="s">
        <v>679</v>
      </c>
      <c r="L15" s="55">
        <v>2</v>
      </c>
      <c r="M15" s="55" t="s">
        <v>36</v>
      </c>
      <c r="N15" s="3" t="s">
        <v>271</v>
      </c>
      <c r="O15" s="3" t="s">
        <v>35</v>
      </c>
      <c r="P15" s="3" t="s">
        <v>36</v>
      </c>
    </row>
    <row r="16" spans="1:18" x14ac:dyDescent="0.25">
      <c r="C16" s="45">
        <v>150</v>
      </c>
      <c r="D16" s="45">
        <v>168.3</v>
      </c>
      <c r="E16" s="3" t="s">
        <v>149</v>
      </c>
      <c r="F16" s="55" t="s">
        <v>146</v>
      </c>
      <c r="G16" s="11">
        <v>100</v>
      </c>
      <c r="H16" s="3" t="s">
        <v>308</v>
      </c>
      <c r="I16" s="3" t="s">
        <v>271</v>
      </c>
      <c r="J16" s="55" t="s">
        <v>393</v>
      </c>
      <c r="K16" s="55" t="s">
        <v>680</v>
      </c>
      <c r="L16" s="55">
        <v>2</v>
      </c>
      <c r="M16" s="55" t="s">
        <v>36</v>
      </c>
      <c r="N16" s="3" t="s">
        <v>271</v>
      </c>
      <c r="O16" s="3" t="s">
        <v>35</v>
      </c>
      <c r="P16" s="3" t="s">
        <v>36</v>
      </c>
    </row>
    <row r="17" spans="3:16" x14ac:dyDescent="0.25">
      <c r="C17" s="45">
        <v>200</v>
      </c>
      <c r="D17" s="45">
        <v>219.1</v>
      </c>
      <c r="E17" s="3" t="s">
        <v>149</v>
      </c>
      <c r="F17" s="55" t="s">
        <v>146</v>
      </c>
      <c r="G17" s="11">
        <v>100</v>
      </c>
      <c r="H17" s="3" t="s">
        <v>308</v>
      </c>
      <c r="I17" s="3" t="s">
        <v>271</v>
      </c>
      <c r="J17" s="55" t="s">
        <v>393</v>
      </c>
      <c r="K17" s="55" t="s">
        <v>680</v>
      </c>
      <c r="L17" s="55">
        <v>2</v>
      </c>
      <c r="M17" s="55" t="s">
        <v>36</v>
      </c>
      <c r="N17" s="3" t="s">
        <v>271</v>
      </c>
      <c r="O17" s="3" t="s">
        <v>35</v>
      </c>
      <c r="P17" s="3" t="s">
        <v>36</v>
      </c>
    </row>
    <row r="18" spans="3:16" x14ac:dyDescent="0.25">
      <c r="C18" s="45">
        <v>250</v>
      </c>
      <c r="D18" s="45">
        <v>273</v>
      </c>
      <c r="E18" s="3" t="s">
        <v>149</v>
      </c>
      <c r="F18" s="55" t="s">
        <v>147</v>
      </c>
      <c r="G18" s="64">
        <v>125</v>
      </c>
      <c r="H18" s="3" t="s">
        <v>308</v>
      </c>
      <c r="I18" s="3" t="s">
        <v>271</v>
      </c>
      <c r="J18" s="55" t="s">
        <v>393</v>
      </c>
      <c r="K18" s="55" t="s">
        <v>680</v>
      </c>
      <c r="L18" s="55">
        <v>2</v>
      </c>
      <c r="M18" s="55" t="s">
        <v>36</v>
      </c>
      <c r="N18" s="3" t="s">
        <v>271</v>
      </c>
      <c r="O18" s="3" t="s">
        <v>35</v>
      </c>
      <c r="P18" s="3" t="s">
        <v>36</v>
      </c>
    </row>
  </sheetData>
  <sheetProtection algorithmName="SHA-512" hashValue="GR0wqS4awuOIgPjtfx4KKv9mBEKYA/x9weQWxXFN61xvZonAmN5yVq3MbnySdMwQauy9t5dOlszkoC/hVPmrZA==" saltValue="QLUlSAXtvfmDFY99K+eS/g==" spinCount="100000" sheet="1" objects="1" scenarios="1"/>
  <mergeCells count="3">
    <mergeCell ref="E1:I1"/>
    <mergeCell ref="J1:N1"/>
    <mergeCell ref="Q1:R1"/>
  </mergeCells>
  <phoneticPr fontId="5" type="noConversion"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46215-44C0-46C0-B28A-0855D609DCD8}">
  <sheetPr codeName="Sheet159"/>
  <dimension ref="A1:Z100"/>
  <sheetViews>
    <sheetView workbookViewId="0">
      <selection activeCell="O2" sqref="O2"/>
    </sheetView>
  </sheetViews>
  <sheetFormatPr defaultRowHeight="14" x14ac:dyDescent="0.25"/>
  <cols>
    <col min="1" max="2" width="16.90625" bestFit="1" customWidth="1"/>
    <col min="3" max="7" width="5.26953125" bestFit="1" customWidth="1"/>
    <col min="8" max="8" width="9.26953125" bestFit="1" customWidth="1"/>
    <col min="9" max="9" width="11.36328125" bestFit="1" customWidth="1"/>
    <col min="10" max="11" width="7.26953125" bestFit="1" customWidth="1"/>
    <col min="12" max="12" width="5.26953125" bestFit="1" customWidth="1"/>
    <col min="13" max="13" width="6.26953125" bestFit="1" customWidth="1"/>
    <col min="14" max="14" width="5.26953125" bestFit="1" customWidth="1"/>
    <col min="15" max="15" width="11.36328125" bestFit="1" customWidth="1"/>
    <col min="16" max="17" width="8.26953125" bestFit="1" customWidth="1"/>
    <col min="18" max="18" width="5.26953125" bestFit="1" customWidth="1"/>
    <col min="19" max="19" width="6.26953125" bestFit="1" customWidth="1"/>
    <col min="20" max="20" width="5.26953125" bestFit="1" customWidth="1"/>
    <col min="21" max="21" width="11.36328125" bestFit="1" customWidth="1"/>
    <col min="22" max="22" width="8.26953125" bestFit="1" customWidth="1"/>
    <col min="23" max="23" width="7.26953125" bestFit="1" customWidth="1"/>
    <col min="24" max="24" width="5.26953125" bestFit="1" customWidth="1"/>
    <col min="25" max="25" width="11.36328125" bestFit="1" customWidth="1"/>
    <col min="26" max="26" width="5.26953125" bestFit="1" customWidth="1"/>
  </cols>
  <sheetData>
    <row r="1" spans="1:26" x14ac:dyDescent="0.25">
      <c r="A1" s="60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55" t="s">
        <v>684</v>
      </c>
      <c r="F1" s="55" t="s">
        <v>663</v>
      </c>
      <c r="G1" s="18" t="s">
        <v>41</v>
      </c>
      <c r="H1" s="18" t="s">
        <v>42</v>
      </c>
      <c r="I1" s="18" t="s">
        <v>48</v>
      </c>
      <c r="J1" s="18" t="s">
        <v>2</v>
      </c>
      <c r="K1" s="19" t="s">
        <v>79</v>
      </c>
      <c r="L1" s="18" t="s">
        <v>3</v>
      </c>
      <c r="M1" s="18" t="s">
        <v>4</v>
      </c>
      <c r="N1" s="18" t="s">
        <v>5</v>
      </c>
      <c r="O1" s="18" t="s">
        <v>48</v>
      </c>
      <c r="P1" s="18" t="s">
        <v>2</v>
      </c>
      <c r="Q1" s="19" t="s">
        <v>79</v>
      </c>
      <c r="R1" s="18" t="s">
        <v>3</v>
      </c>
      <c r="S1" s="18" t="s">
        <v>4</v>
      </c>
      <c r="T1" s="18" t="s">
        <v>5</v>
      </c>
      <c r="U1" s="18" t="s">
        <v>48</v>
      </c>
      <c r="V1" s="18" t="s">
        <v>2</v>
      </c>
      <c r="W1" s="19" t="s">
        <v>79</v>
      </c>
      <c r="X1" s="18" t="s">
        <v>3</v>
      </c>
      <c r="Y1" s="18" t="s">
        <v>4</v>
      </c>
      <c r="Z1" s="18" t="s">
        <v>5</v>
      </c>
    </row>
    <row r="2" spans="1:26" x14ac:dyDescent="0.25">
      <c r="A2" s="22"/>
      <c r="B2" s="55"/>
      <c r="C2" s="3"/>
      <c r="D2" s="3"/>
      <c r="E2" s="18" t="str">
        <f>TRIM(MID(SUBSTITUTE($B2,"-",REPT(" ",99)),COLUMN(B2)*99-98,99))</f>
        <v/>
      </c>
      <c r="F2" s="18" t="e">
        <f>VALUE(TRIM(MID(SUBSTITUTE($B2,"-",REPT(" ",99)),COLUMN(C2)*99-98,99)))</f>
        <v>#VALUE!</v>
      </c>
      <c r="G2" s="18" t="e">
        <f>VALUE(TRIM(MID(SUBSTITUTE($B2,"-",REPT(" ",99)),COLUMN(D2)*99-98,99)))</f>
        <v>#VALUE!</v>
      </c>
      <c r="H2" s="18" t="str">
        <f t="shared" ref="H2:H16" si="0">TRIM(MID(SUBSTITUTE($B2,"-",REPT(" ",99)),COLUMN(E2)*99-98,99))</f>
        <v/>
      </c>
      <c r="I2" s="18" t="e">
        <f>VLOOKUP(G2,U5数据库!C:P,3,0)</f>
        <v>#VALUE!</v>
      </c>
      <c r="J2" s="18" t="e">
        <f>VLOOKUP(G2,U5数据库!C:P,4,0)</f>
        <v>#VALUE!</v>
      </c>
      <c r="K2" s="19" t="e">
        <f>VLOOKUP(G2,U5数据库!C:P,5,0)*C2</f>
        <v>#VALUE!</v>
      </c>
      <c r="L2" s="18" t="e">
        <f>VLOOKUP(G2,U5数据库!C:P,6,0)</f>
        <v>#VALUE!</v>
      </c>
      <c r="M2" s="18" t="e">
        <f>VLOOKUP(G2,U5数据库!C:P,7,0)</f>
        <v>#VALUE!</v>
      </c>
      <c r="N2" s="18"/>
      <c r="O2" s="18" t="e">
        <f>VLOOKUP(G2,U5数据库!C:P,8,0)</f>
        <v>#VALUE!</v>
      </c>
      <c r="P2" s="18" t="e">
        <f>VLOOKUP(G2,U5数据库!C:P,9,0)</f>
        <v>#VALUE!</v>
      </c>
      <c r="Q2" s="19" t="e">
        <f>VLOOKUP(G2,U5数据库!C:P,10,0)*C2</f>
        <v>#VALUE!</v>
      </c>
      <c r="R2" s="18" t="e">
        <f>VLOOKUP(G2,U5数据库!C:P,11,0)</f>
        <v>#VALUE!</v>
      </c>
      <c r="S2" s="18" t="e">
        <f>VLOOKUP(G2,U5数据库!C:P,12,0)</f>
        <v>#VALUE!</v>
      </c>
      <c r="T2" s="18"/>
      <c r="U2" s="18" t="e">
        <f>VLOOKUP(G2,U5数据库!C:P,13,0)</f>
        <v>#VALUE!</v>
      </c>
      <c r="V2" s="18" t="e">
        <f>"A1"&amp;"-"&amp;G2&amp;"-"&amp;H2</f>
        <v>#VALUE!</v>
      </c>
      <c r="W2" s="19">
        <f>C2</f>
        <v>0</v>
      </c>
      <c r="X2" s="18" t="e">
        <f>VLOOKUP(G2,U5数据库!C:P,14,0)</f>
        <v>#VALUE!</v>
      </c>
      <c r="Y2" s="18" t="e">
        <f>VLOOKUP(H2,U5数据库!Q:R,2,0)</f>
        <v>#N/A</v>
      </c>
      <c r="Z2" s="18"/>
    </row>
    <row r="3" spans="1:26" x14ac:dyDescent="0.25">
      <c r="A3" s="22"/>
      <c r="B3" s="55"/>
      <c r="C3" s="3"/>
      <c r="D3" s="3"/>
      <c r="E3" s="18" t="str">
        <f t="shared" ref="E3:E16" si="1">TRIM(MID(SUBSTITUTE($B3,"-",REPT(" ",99)),COLUMN(B3)*99-98,99))</f>
        <v/>
      </c>
      <c r="F3" s="18" t="e">
        <f t="shared" ref="F3:G16" si="2">VALUE(TRIM(MID(SUBSTITUTE($B3,"-",REPT(" ",99)),COLUMN(C3)*99-98,99)))</f>
        <v>#VALUE!</v>
      </c>
      <c r="G3" s="18" t="e">
        <f t="shared" si="2"/>
        <v>#VALUE!</v>
      </c>
      <c r="H3" s="18" t="str">
        <f t="shared" si="0"/>
        <v/>
      </c>
      <c r="I3" s="18" t="e">
        <f>VLOOKUP(G3,U5数据库!C:P,3,0)</f>
        <v>#VALUE!</v>
      </c>
      <c r="J3" s="18" t="e">
        <f>VLOOKUP(G3,U5数据库!C:P,4,0)</f>
        <v>#VALUE!</v>
      </c>
      <c r="K3" s="19" t="e">
        <f>VLOOKUP(G3,U5数据库!C:P,5,0)*C3</f>
        <v>#VALUE!</v>
      </c>
      <c r="L3" s="18" t="e">
        <f>VLOOKUP(G3,U5数据库!C:P,6,0)</f>
        <v>#VALUE!</v>
      </c>
      <c r="M3" s="18" t="e">
        <f>VLOOKUP(G3,U5数据库!C:P,7,0)</f>
        <v>#VALUE!</v>
      </c>
      <c r="N3" s="18"/>
      <c r="O3" s="18" t="e">
        <f>VLOOKUP(G3,U5数据库!C:P,8,0)</f>
        <v>#VALUE!</v>
      </c>
      <c r="P3" s="18" t="e">
        <f>VLOOKUP(G3,U5数据库!C:P,9,0)</f>
        <v>#VALUE!</v>
      </c>
      <c r="Q3" s="19" t="e">
        <f>VLOOKUP(G3,U5数据库!C:P,10,0)*C3</f>
        <v>#VALUE!</v>
      </c>
      <c r="R3" s="18" t="e">
        <f>VLOOKUP(G3,U5数据库!C:P,11,0)</f>
        <v>#VALUE!</v>
      </c>
      <c r="S3" s="18" t="e">
        <f>VLOOKUP(G3,U5数据库!C:P,12,0)</f>
        <v>#VALUE!</v>
      </c>
      <c r="T3" s="18"/>
      <c r="U3" s="18" t="e">
        <f>VLOOKUP(G3,U5数据库!C:P,13,0)</f>
        <v>#VALUE!</v>
      </c>
      <c r="V3" s="18" t="e">
        <f t="shared" ref="V3:V16" si="3">"A1"&amp;"-"&amp;G3&amp;"-"&amp;H3</f>
        <v>#VALUE!</v>
      </c>
      <c r="W3" s="19">
        <f t="shared" ref="W3:W16" si="4">C3</f>
        <v>0</v>
      </c>
      <c r="X3" s="18" t="e">
        <f>VLOOKUP(G3,U5数据库!C:P,14,0)</f>
        <v>#VALUE!</v>
      </c>
      <c r="Y3" s="18" t="e">
        <f>VLOOKUP(H3,U5数据库!Q:R,2,0)</f>
        <v>#N/A</v>
      </c>
      <c r="Z3" s="18"/>
    </row>
    <row r="4" spans="1:26" x14ac:dyDescent="0.25">
      <c r="A4" s="22"/>
      <c r="B4" s="55"/>
      <c r="C4" s="3"/>
      <c r="D4" s="3"/>
      <c r="E4" s="18" t="str">
        <f t="shared" si="1"/>
        <v/>
      </c>
      <c r="F4" s="18" t="e">
        <f t="shared" si="2"/>
        <v>#VALUE!</v>
      </c>
      <c r="G4" s="18" t="e">
        <f t="shared" si="2"/>
        <v>#VALUE!</v>
      </c>
      <c r="H4" s="18" t="str">
        <f t="shared" si="0"/>
        <v/>
      </c>
      <c r="I4" s="18" t="e">
        <f>VLOOKUP(G4,U5数据库!C:P,3,0)</f>
        <v>#VALUE!</v>
      </c>
      <c r="J4" s="18" t="e">
        <f>VLOOKUP(G4,U5数据库!C:P,4,0)</f>
        <v>#VALUE!</v>
      </c>
      <c r="K4" s="19" t="e">
        <f>VLOOKUP(G4,U5数据库!C:P,5,0)*C4</f>
        <v>#VALUE!</v>
      </c>
      <c r="L4" s="18" t="e">
        <f>VLOOKUP(G4,U5数据库!C:P,6,0)</f>
        <v>#VALUE!</v>
      </c>
      <c r="M4" s="18" t="e">
        <f>VLOOKUP(G4,U5数据库!C:P,7,0)</f>
        <v>#VALUE!</v>
      </c>
      <c r="N4" s="18"/>
      <c r="O4" s="18" t="e">
        <f>VLOOKUP(G4,U5数据库!C:P,8,0)</f>
        <v>#VALUE!</v>
      </c>
      <c r="P4" s="18" t="e">
        <f>VLOOKUP(G4,U5数据库!C:P,9,0)</f>
        <v>#VALUE!</v>
      </c>
      <c r="Q4" s="19" t="e">
        <f>VLOOKUP(G4,U5数据库!C:P,10,0)*C4</f>
        <v>#VALUE!</v>
      </c>
      <c r="R4" s="18" t="e">
        <f>VLOOKUP(G4,U5数据库!C:P,11,0)</f>
        <v>#VALUE!</v>
      </c>
      <c r="S4" s="18" t="e">
        <f>VLOOKUP(G4,U5数据库!C:P,12,0)</f>
        <v>#VALUE!</v>
      </c>
      <c r="T4" s="18"/>
      <c r="U4" s="18" t="e">
        <f>VLOOKUP(G4,U5数据库!C:P,13,0)</f>
        <v>#VALUE!</v>
      </c>
      <c r="V4" s="18" t="e">
        <f t="shared" si="3"/>
        <v>#VALUE!</v>
      </c>
      <c r="W4" s="19">
        <f t="shared" si="4"/>
        <v>0</v>
      </c>
      <c r="X4" s="18" t="e">
        <f>VLOOKUP(G4,U5数据库!C:P,14,0)</f>
        <v>#VALUE!</v>
      </c>
      <c r="Y4" s="18" t="e">
        <f>VLOOKUP(H4,U5数据库!Q:R,2,0)</f>
        <v>#N/A</v>
      </c>
      <c r="Z4" s="18"/>
    </row>
    <row r="5" spans="1:26" x14ac:dyDescent="0.25">
      <c r="A5" s="22"/>
      <c r="B5" s="55"/>
      <c r="C5" s="3"/>
      <c r="D5" s="3"/>
      <c r="E5" s="18" t="str">
        <f t="shared" si="1"/>
        <v/>
      </c>
      <c r="F5" s="18" t="e">
        <f t="shared" si="2"/>
        <v>#VALUE!</v>
      </c>
      <c r="G5" s="18" t="e">
        <f t="shared" si="2"/>
        <v>#VALUE!</v>
      </c>
      <c r="H5" s="18" t="str">
        <f t="shared" si="0"/>
        <v/>
      </c>
      <c r="I5" s="18" t="e">
        <f>VLOOKUP(G5,U5数据库!C:P,3,0)</f>
        <v>#VALUE!</v>
      </c>
      <c r="J5" s="18" t="e">
        <f>VLOOKUP(G5,U5数据库!C:P,4,0)</f>
        <v>#VALUE!</v>
      </c>
      <c r="K5" s="19" t="e">
        <f>VLOOKUP(G5,U5数据库!C:P,5,0)*C5</f>
        <v>#VALUE!</v>
      </c>
      <c r="L5" s="18" t="e">
        <f>VLOOKUP(G5,U5数据库!C:P,6,0)</f>
        <v>#VALUE!</v>
      </c>
      <c r="M5" s="18" t="e">
        <f>VLOOKUP(G5,U5数据库!C:P,7,0)</f>
        <v>#VALUE!</v>
      </c>
      <c r="N5" s="18"/>
      <c r="O5" s="18" t="e">
        <f>VLOOKUP(G5,U5数据库!C:P,8,0)</f>
        <v>#VALUE!</v>
      </c>
      <c r="P5" s="18" t="e">
        <f>VLOOKUP(G5,U5数据库!C:P,9,0)</f>
        <v>#VALUE!</v>
      </c>
      <c r="Q5" s="19" t="e">
        <f>VLOOKUP(G5,U5数据库!C:P,10,0)*C5</f>
        <v>#VALUE!</v>
      </c>
      <c r="R5" s="18" t="e">
        <f>VLOOKUP(G5,U5数据库!C:P,11,0)</f>
        <v>#VALUE!</v>
      </c>
      <c r="S5" s="18" t="e">
        <f>VLOOKUP(G5,U5数据库!C:P,12,0)</f>
        <v>#VALUE!</v>
      </c>
      <c r="T5" s="18"/>
      <c r="U5" s="18" t="e">
        <f>VLOOKUP(G5,U5数据库!C:P,13,0)</f>
        <v>#VALUE!</v>
      </c>
      <c r="V5" s="18" t="e">
        <f t="shared" si="3"/>
        <v>#VALUE!</v>
      </c>
      <c r="W5" s="19">
        <f t="shared" si="4"/>
        <v>0</v>
      </c>
      <c r="X5" s="18" t="e">
        <f>VLOOKUP(G5,U5数据库!C:P,14,0)</f>
        <v>#VALUE!</v>
      </c>
      <c r="Y5" s="18" t="e">
        <f>VLOOKUP(H5,U5数据库!Q:R,2,0)</f>
        <v>#N/A</v>
      </c>
      <c r="Z5" s="18"/>
    </row>
    <row r="6" spans="1:26" x14ac:dyDescent="0.25">
      <c r="A6" s="22"/>
      <c r="B6" s="55"/>
      <c r="C6" s="3"/>
      <c r="D6" s="3"/>
      <c r="E6" s="18" t="str">
        <f t="shared" si="1"/>
        <v/>
      </c>
      <c r="F6" s="18" t="e">
        <f t="shared" si="2"/>
        <v>#VALUE!</v>
      </c>
      <c r="G6" s="18" t="e">
        <f t="shared" si="2"/>
        <v>#VALUE!</v>
      </c>
      <c r="H6" s="18" t="str">
        <f t="shared" si="0"/>
        <v/>
      </c>
      <c r="I6" s="18" t="e">
        <f>VLOOKUP(G6,U5数据库!C:P,3,0)</f>
        <v>#VALUE!</v>
      </c>
      <c r="J6" s="18" t="e">
        <f>VLOOKUP(G6,U5数据库!C:P,4,0)</f>
        <v>#VALUE!</v>
      </c>
      <c r="K6" s="19" t="e">
        <f>VLOOKUP(G6,U5数据库!C:P,5,0)*C6</f>
        <v>#VALUE!</v>
      </c>
      <c r="L6" s="18" t="e">
        <f>VLOOKUP(G6,U5数据库!C:P,6,0)</f>
        <v>#VALUE!</v>
      </c>
      <c r="M6" s="18" t="e">
        <f>VLOOKUP(G6,U5数据库!C:P,7,0)</f>
        <v>#VALUE!</v>
      </c>
      <c r="N6" s="18"/>
      <c r="O6" s="18" t="e">
        <f>VLOOKUP(G6,U5数据库!C:P,8,0)</f>
        <v>#VALUE!</v>
      </c>
      <c r="P6" s="18" t="e">
        <f>VLOOKUP(G6,U5数据库!C:P,9,0)</f>
        <v>#VALUE!</v>
      </c>
      <c r="Q6" s="19" t="e">
        <f>VLOOKUP(G6,U5数据库!C:P,10,0)*C6</f>
        <v>#VALUE!</v>
      </c>
      <c r="R6" s="18" t="e">
        <f>VLOOKUP(G6,U5数据库!C:P,11,0)</f>
        <v>#VALUE!</v>
      </c>
      <c r="S6" s="18" t="e">
        <f>VLOOKUP(G6,U5数据库!C:P,12,0)</f>
        <v>#VALUE!</v>
      </c>
      <c r="T6" s="18"/>
      <c r="U6" s="18" t="e">
        <f>VLOOKUP(G6,U5数据库!C:P,13,0)</f>
        <v>#VALUE!</v>
      </c>
      <c r="V6" s="18" t="e">
        <f t="shared" si="3"/>
        <v>#VALUE!</v>
      </c>
      <c r="W6" s="19">
        <f t="shared" si="4"/>
        <v>0</v>
      </c>
      <c r="X6" s="18" t="e">
        <f>VLOOKUP(G6,U5数据库!C:P,14,0)</f>
        <v>#VALUE!</v>
      </c>
      <c r="Y6" s="18" t="e">
        <f>VLOOKUP(H6,U5数据库!Q:R,2,0)</f>
        <v>#N/A</v>
      </c>
      <c r="Z6" s="18"/>
    </row>
    <row r="7" spans="1:26" x14ac:dyDescent="0.25">
      <c r="A7" s="22"/>
      <c r="B7" s="55"/>
      <c r="C7" s="3"/>
      <c r="D7" s="3"/>
      <c r="E7" s="18" t="str">
        <f t="shared" si="1"/>
        <v/>
      </c>
      <c r="F7" s="18" t="e">
        <f t="shared" si="2"/>
        <v>#VALUE!</v>
      </c>
      <c r="G7" s="18" t="e">
        <f t="shared" si="2"/>
        <v>#VALUE!</v>
      </c>
      <c r="H7" s="18" t="str">
        <f t="shared" si="0"/>
        <v/>
      </c>
      <c r="I7" s="18" t="e">
        <f>VLOOKUP(G7,U5数据库!C:P,3,0)</f>
        <v>#VALUE!</v>
      </c>
      <c r="J7" s="18" t="e">
        <f>VLOOKUP(G7,U5数据库!C:P,4,0)</f>
        <v>#VALUE!</v>
      </c>
      <c r="K7" s="19" t="e">
        <f>VLOOKUP(G7,U5数据库!C:P,5,0)*C7</f>
        <v>#VALUE!</v>
      </c>
      <c r="L7" s="18" t="e">
        <f>VLOOKUP(G7,U5数据库!C:P,6,0)</f>
        <v>#VALUE!</v>
      </c>
      <c r="M7" s="18" t="e">
        <f>VLOOKUP(G7,U5数据库!C:P,7,0)</f>
        <v>#VALUE!</v>
      </c>
      <c r="N7" s="18"/>
      <c r="O7" s="18" t="e">
        <f>VLOOKUP(G7,U5数据库!C:P,8,0)</f>
        <v>#VALUE!</v>
      </c>
      <c r="P7" s="18" t="e">
        <f>VLOOKUP(G7,U5数据库!C:P,9,0)</f>
        <v>#VALUE!</v>
      </c>
      <c r="Q7" s="19" t="e">
        <f>VLOOKUP(G7,U5数据库!C:P,10,0)*C7</f>
        <v>#VALUE!</v>
      </c>
      <c r="R7" s="18" t="e">
        <f>VLOOKUP(G7,U5数据库!C:P,11,0)</f>
        <v>#VALUE!</v>
      </c>
      <c r="S7" s="18" t="e">
        <f>VLOOKUP(G7,U5数据库!C:P,12,0)</f>
        <v>#VALUE!</v>
      </c>
      <c r="T7" s="18"/>
      <c r="U7" s="18" t="e">
        <f>VLOOKUP(G7,U5数据库!C:P,13,0)</f>
        <v>#VALUE!</v>
      </c>
      <c r="V7" s="18" t="e">
        <f t="shared" si="3"/>
        <v>#VALUE!</v>
      </c>
      <c r="W7" s="19">
        <f t="shared" si="4"/>
        <v>0</v>
      </c>
      <c r="X7" s="18" t="e">
        <f>VLOOKUP(G7,U5数据库!C:P,14,0)</f>
        <v>#VALUE!</v>
      </c>
      <c r="Y7" s="18" t="e">
        <f>VLOOKUP(H7,U5数据库!Q:R,2,0)</f>
        <v>#N/A</v>
      </c>
      <c r="Z7" s="18"/>
    </row>
    <row r="8" spans="1:26" x14ac:dyDescent="0.25">
      <c r="A8" s="22"/>
      <c r="B8" s="55"/>
      <c r="C8" s="3"/>
      <c r="D8" s="3"/>
      <c r="E8" s="18" t="str">
        <f t="shared" si="1"/>
        <v/>
      </c>
      <c r="F8" s="18" t="e">
        <f t="shared" si="2"/>
        <v>#VALUE!</v>
      </c>
      <c r="G8" s="18" t="e">
        <f t="shared" si="2"/>
        <v>#VALUE!</v>
      </c>
      <c r="H8" s="18" t="str">
        <f t="shared" si="0"/>
        <v/>
      </c>
      <c r="I8" s="18" t="e">
        <f>VLOOKUP(G8,U5数据库!C:P,3,0)</f>
        <v>#VALUE!</v>
      </c>
      <c r="J8" s="18" t="e">
        <f>VLOOKUP(G8,U5数据库!C:P,4,0)</f>
        <v>#VALUE!</v>
      </c>
      <c r="K8" s="19" t="e">
        <f>VLOOKUP(G8,U5数据库!C:P,5,0)*C8</f>
        <v>#VALUE!</v>
      </c>
      <c r="L8" s="18" t="e">
        <f>VLOOKUP(G8,U5数据库!C:P,6,0)</f>
        <v>#VALUE!</v>
      </c>
      <c r="M8" s="18" t="e">
        <f>VLOOKUP(G8,U5数据库!C:P,7,0)</f>
        <v>#VALUE!</v>
      </c>
      <c r="N8" s="18"/>
      <c r="O8" s="18" t="e">
        <f>VLOOKUP(G8,U5数据库!C:P,8,0)</f>
        <v>#VALUE!</v>
      </c>
      <c r="P8" s="18" t="e">
        <f>VLOOKUP(G8,U5数据库!C:P,9,0)</f>
        <v>#VALUE!</v>
      </c>
      <c r="Q8" s="19" t="e">
        <f>VLOOKUP(G8,U5数据库!C:P,10,0)*C8</f>
        <v>#VALUE!</v>
      </c>
      <c r="R8" s="18" t="e">
        <f>VLOOKUP(G8,U5数据库!C:P,11,0)</f>
        <v>#VALUE!</v>
      </c>
      <c r="S8" s="18" t="e">
        <f>VLOOKUP(G8,U5数据库!C:P,12,0)</f>
        <v>#VALUE!</v>
      </c>
      <c r="T8" s="18"/>
      <c r="U8" s="18" t="e">
        <f>VLOOKUP(G8,U5数据库!C:P,13,0)</f>
        <v>#VALUE!</v>
      </c>
      <c r="V8" s="18" t="e">
        <f t="shared" si="3"/>
        <v>#VALUE!</v>
      </c>
      <c r="W8" s="19">
        <f t="shared" si="4"/>
        <v>0</v>
      </c>
      <c r="X8" s="18" t="e">
        <f>VLOOKUP(G8,U5数据库!C:P,14,0)</f>
        <v>#VALUE!</v>
      </c>
      <c r="Y8" s="18" t="e">
        <f>VLOOKUP(H8,U5数据库!Q:R,2,0)</f>
        <v>#N/A</v>
      </c>
      <c r="Z8" s="18"/>
    </row>
    <row r="9" spans="1:26" x14ac:dyDescent="0.25">
      <c r="A9" s="22"/>
      <c r="B9" s="55"/>
      <c r="C9" s="3"/>
      <c r="D9" s="3"/>
      <c r="E9" s="18" t="str">
        <f t="shared" si="1"/>
        <v/>
      </c>
      <c r="F9" s="18" t="e">
        <f t="shared" si="2"/>
        <v>#VALUE!</v>
      </c>
      <c r="G9" s="18" t="e">
        <f t="shared" si="2"/>
        <v>#VALUE!</v>
      </c>
      <c r="H9" s="18" t="str">
        <f t="shared" si="0"/>
        <v/>
      </c>
      <c r="I9" s="18" t="e">
        <f>VLOOKUP(G9,U5数据库!C:P,3,0)</f>
        <v>#VALUE!</v>
      </c>
      <c r="J9" s="18" t="e">
        <f>VLOOKUP(G9,U5数据库!C:P,4,0)</f>
        <v>#VALUE!</v>
      </c>
      <c r="K9" s="19" t="e">
        <f>VLOOKUP(G9,U5数据库!C:P,5,0)*C9</f>
        <v>#VALUE!</v>
      </c>
      <c r="L9" s="18" t="e">
        <f>VLOOKUP(G9,U5数据库!C:P,6,0)</f>
        <v>#VALUE!</v>
      </c>
      <c r="M9" s="18" t="e">
        <f>VLOOKUP(G9,U5数据库!C:P,7,0)</f>
        <v>#VALUE!</v>
      </c>
      <c r="N9" s="18"/>
      <c r="O9" s="18" t="e">
        <f>VLOOKUP(G9,U5数据库!C:P,8,0)</f>
        <v>#VALUE!</v>
      </c>
      <c r="P9" s="18" t="e">
        <f>VLOOKUP(G9,U5数据库!C:P,9,0)</f>
        <v>#VALUE!</v>
      </c>
      <c r="Q9" s="19" t="e">
        <f>VLOOKUP(G9,U5数据库!C:P,10,0)*C9</f>
        <v>#VALUE!</v>
      </c>
      <c r="R9" s="18" t="e">
        <f>VLOOKUP(G9,U5数据库!C:P,11,0)</f>
        <v>#VALUE!</v>
      </c>
      <c r="S9" s="18" t="e">
        <f>VLOOKUP(G9,U5数据库!C:P,12,0)</f>
        <v>#VALUE!</v>
      </c>
      <c r="T9" s="18"/>
      <c r="U9" s="18" t="e">
        <f>VLOOKUP(G9,U5数据库!C:P,13,0)</f>
        <v>#VALUE!</v>
      </c>
      <c r="V9" s="18" t="e">
        <f t="shared" si="3"/>
        <v>#VALUE!</v>
      </c>
      <c r="W9" s="19">
        <f t="shared" si="4"/>
        <v>0</v>
      </c>
      <c r="X9" s="18" t="e">
        <f>VLOOKUP(G9,U5数据库!C:P,14,0)</f>
        <v>#VALUE!</v>
      </c>
      <c r="Y9" s="18" t="e">
        <f>VLOOKUP(H9,U5数据库!Q:R,2,0)</f>
        <v>#N/A</v>
      </c>
      <c r="Z9" s="18"/>
    </row>
    <row r="10" spans="1:26" x14ac:dyDescent="0.25">
      <c r="A10" s="22"/>
      <c r="B10" s="55"/>
      <c r="C10" s="3"/>
      <c r="D10" s="3"/>
      <c r="E10" s="18" t="str">
        <f t="shared" si="1"/>
        <v/>
      </c>
      <c r="F10" s="18" t="e">
        <f t="shared" si="2"/>
        <v>#VALUE!</v>
      </c>
      <c r="G10" s="18" t="e">
        <f t="shared" si="2"/>
        <v>#VALUE!</v>
      </c>
      <c r="H10" s="18" t="str">
        <f t="shared" si="0"/>
        <v/>
      </c>
      <c r="I10" s="18" t="e">
        <f>VLOOKUP(G10,U5数据库!C:P,3,0)</f>
        <v>#VALUE!</v>
      </c>
      <c r="J10" s="18" t="e">
        <f>VLOOKUP(G10,U5数据库!C:P,4,0)</f>
        <v>#VALUE!</v>
      </c>
      <c r="K10" s="19" t="e">
        <f>VLOOKUP(G10,U5数据库!C:P,5,0)*C10</f>
        <v>#VALUE!</v>
      </c>
      <c r="L10" s="18" t="e">
        <f>VLOOKUP(G10,U5数据库!C:P,6,0)</f>
        <v>#VALUE!</v>
      </c>
      <c r="M10" s="18" t="e">
        <f>VLOOKUP(G10,U5数据库!C:P,7,0)</f>
        <v>#VALUE!</v>
      </c>
      <c r="N10" s="18"/>
      <c r="O10" s="18" t="e">
        <f>VLOOKUP(G10,U5数据库!C:P,8,0)</f>
        <v>#VALUE!</v>
      </c>
      <c r="P10" s="18" t="e">
        <f>VLOOKUP(G10,U5数据库!C:P,9,0)</f>
        <v>#VALUE!</v>
      </c>
      <c r="Q10" s="19" t="e">
        <f>VLOOKUP(G10,U5数据库!C:P,10,0)*C10</f>
        <v>#VALUE!</v>
      </c>
      <c r="R10" s="18" t="e">
        <f>VLOOKUP(G10,U5数据库!C:P,11,0)</f>
        <v>#VALUE!</v>
      </c>
      <c r="S10" s="18" t="e">
        <f>VLOOKUP(G10,U5数据库!C:P,12,0)</f>
        <v>#VALUE!</v>
      </c>
      <c r="T10" s="18"/>
      <c r="U10" s="18" t="e">
        <f>VLOOKUP(G10,U5数据库!C:P,13,0)</f>
        <v>#VALUE!</v>
      </c>
      <c r="V10" s="18" t="e">
        <f t="shared" si="3"/>
        <v>#VALUE!</v>
      </c>
      <c r="W10" s="19">
        <f t="shared" si="4"/>
        <v>0</v>
      </c>
      <c r="X10" s="18" t="e">
        <f>VLOOKUP(G10,U5数据库!C:P,14,0)</f>
        <v>#VALUE!</v>
      </c>
      <c r="Y10" s="18" t="e">
        <f>VLOOKUP(H10,U5数据库!Q:R,2,0)</f>
        <v>#N/A</v>
      </c>
      <c r="Z10" s="18"/>
    </row>
    <row r="11" spans="1:26" x14ac:dyDescent="0.25">
      <c r="A11" s="22"/>
      <c r="B11" s="55"/>
      <c r="C11" s="3"/>
      <c r="D11" s="3"/>
      <c r="E11" s="18" t="str">
        <f t="shared" si="1"/>
        <v/>
      </c>
      <c r="F11" s="18" t="e">
        <f t="shared" si="2"/>
        <v>#VALUE!</v>
      </c>
      <c r="G11" s="18" t="e">
        <f t="shared" si="2"/>
        <v>#VALUE!</v>
      </c>
      <c r="H11" s="18" t="str">
        <f t="shared" si="0"/>
        <v/>
      </c>
      <c r="I11" s="18" t="e">
        <f>VLOOKUP(G11,U5数据库!C:P,3,0)</f>
        <v>#VALUE!</v>
      </c>
      <c r="J11" s="18" t="e">
        <f>VLOOKUP(G11,U5数据库!C:P,4,0)</f>
        <v>#VALUE!</v>
      </c>
      <c r="K11" s="19" t="e">
        <f>VLOOKUP(G11,U5数据库!C:P,5,0)*C11</f>
        <v>#VALUE!</v>
      </c>
      <c r="L11" s="18" t="e">
        <f>VLOOKUP(G11,U5数据库!C:P,6,0)</f>
        <v>#VALUE!</v>
      </c>
      <c r="M11" s="18" t="e">
        <f>VLOOKUP(G11,U5数据库!C:P,7,0)</f>
        <v>#VALUE!</v>
      </c>
      <c r="N11" s="18"/>
      <c r="O11" s="18" t="e">
        <f>VLOOKUP(G11,U5数据库!C:P,8,0)</f>
        <v>#VALUE!</v>
      </c>
      <c r="P11" s="18" t="e">
        <f>VLOOKUP(G11,U5数据库!C:P,9,0)</f>
        <v>#VALUE!</v>
      </c>
      <c r="Q11" s="19" t="e">
        <f>VLOOKUP(G11,U5数据库!C:P,10,0)*C11</f>
        <v>#VALUE!</v>
      </c>
      <c r="R11" s="18" t="e">
        <f>VLOOKUP(G11,U5数据库!C:P,11,0)</f>
        <v>#VALUE!</v>
      </c>
      <c r="S11" s="18" t="e">
        <f>VLOOKUP(G11,U5数据库!C:P,12,0)</f>
        <v>#VALUE!</v>
      </c>
      <c r="T11" s="18"/>
      <c r="U11" s="18" t="e">
        <f>VLOOKUP(G11,U5数据库!C:P,13,0)</f>
        <v>#VALUE!</v>
      </c>
      <c r="V11" s="18" t="e">
        <f t="shared" si="3"/>
        <v>#VALUE!</v>
      </c>
      <c r="W11" s="19">
        <f t="shared" si="4"/>
        <v>0</v>
      </c>
      <c r="X11" s="18" t="e">
        <f>VLOOKUP(G11,U5数据库!C:P,14,0)</f>
        <v>#VALUE!</v>
      </c>
      <c r="Y11" s="18" t="e">
        <f>VLOOKUP(H11,U5数据库!Q:R,2,0)</f>
        <v>#N/A</v>
      </c>
      <c r="Z11" s="18"/>
    </row>
    <row r="12" spans="1:26" x14ac:dyDescent="0.25">
      <c r="A12" s="22"/>
      <c r="B12" s="55"/>
      <c r="C12" s="3"/>
      <c r="D12" s="3"/>
      <c r="E12" s="18" t="str">
        <f t="shared" si="1"/>
        <v/>
      </c>
      <c r="F12" s="18" t="e">
        <f t="shared" si="2"/>
        <v>#VALUE!</v>
      </c>
      <c r="G12" s="18" t="e">
        <f t="shared" si="2"/>
        <v>#VALUE!</v>
      </c>
      <c r="H12" s="18" t="str">
        <f t="shared" si="0"/>
        <v/>
      </c>
      <c r="I12" s="18" t="e">
        <f>VLOOKUP(G12,U5数据库!C:P,3,0)</f>
        <v>#VALUE!</v>
      </c>
      <c r="J12" s="18" t="e">
        <f>VLOOKUP(G12,U5数据库!C:P,4,0)</f>
        <v>#VALUE!</v>
      </c>
      <c r="K12" s="19" t="e">
        <f>VLOOKUP(G12,U5数据库!C:P,5,0)*C12</f>
        <v>#VALUE!</v>
      </c>
      <c r="L12" s="18" t="e">
        <f>VLOOKUP(G12,U5数据库!C:P,6,0)</f>
        <v>#VALUE!</v>
      </c>
      <c r="M12" s="18" t="e">
        <f>VLOOKUP(G12,U5数据库!C:P,7,0)</f>
        <v>#VALUE!</v>
      </c>
      <c r="N12" s="18"/>
      <c r="O12" s="18" t="e">
        <f>VLOOKUP(G12,U5数据库!C:P,8,0)</f>
        <v>#VALUE!</v>
      </c>
      <c r="P12" s="18" t="e">
        <f>VLOOKUP(G12,U5数据库!C:P,9,0)</f>
        <v>#VALUE!</v>
      </c>
      <c r="Q12" s="19" t="e">
        <f>VLOOKUP(G12,U5数据库!C:P,10,0)*C12</f>
        <v>#VALUE!</v>
      </c>
      <c r="R12" s="18" t="e">
        <f>VLOOKUP(G12,U5数据库!C:P,11,0)</f>
        <v>#VALUE!</v>
      </c>
      <c r="S12" s="18" t="e">
        <f>VLOOKUP(G12,U5数据库!C:P,12,0)</f>
        <v>#VALUE!</v>
      </c>
      <c r="T12" s="18"/>
      <c r="U12" s="18" t="e">
        <f>VLOOKUP(G12,U5数据库!C:P,13,0)</f>
        <v>#VALUE!</v>
      </c>
      <c r="V12" s="18" t="e">
        <f t="shared" si="3"/>
        <v>#VALUE!</v>
      </c>
      <c r="W12" s="19">
        <f t="shared" si="4"/>
        <v>0</v>
      </c>
      <c r="X12" s="18" t="e">
        <f>VLOOKUP(G12,U5数据库!C:P,14,0)</f>
        <v>#VALUE!</v>
      </c>
      <c r="Y12" s="18" t="e">
        <f>VLOOKUP(H12,U5数据库!Q:R,2,0)</f>
        <v>#N/A</v>
      </c>
      <c r="Z12" s="18"/>
    </row>
    <row r="13" spans="1:26" x14ac:dyDescent="0.25">
      <c r="A13" s="22"/>
      <c r="B13" s="55"/>
      <c r="C13" s="3"/>
      <c r="D13" s="3"/>
      <c r="E13" s="18" t="str">
        <f t="shared" si="1"/>
        <v/>
      </c>
      <c r="F13" s="18" t="e">
        <f t="shared" si="2"/>
        <v>#VALUE!</v>
      </c>
      <c r="G13" s="18" t="e">
        <f t="shared" si="2"/>
        <v>#VALUE!</v>
      </c>
      <c r="H13" s="18" t="str">
        <f t="shared" si="0"/>
        <v/>
      </c>
      <c r="I13" s="18" t="e">
        <f>VLOOKUP(G13,U5数据库!C:P,3,0)</f>
        <v>#VALUE!</v>
      </c>
      <c r="J13" s="18" t="e">
        <f>VLOOKUP(G13,U5数据库!C:P,4,0)</f>
        <v>#VALUE!</v>
      </c>
      <c r="K13" s="19" t="e">
        <f>VLOOKUP(G13,U5数据库!C:P,5,0)*C13</f>
        <v>#VALUE!</v>
      </c>
      <c r="L13" s="18" t="e">
        <f>VLOOKUP(G13,U5数据库!C:P,6,0)</f>
        <v>#VALUE!</v>
      </c>
      <c r="M13" s="18" t="e">
        <f>VLOOKUP(G13,U5数据库!C:P,7,0)</f>
        <v>#VALUE!</v>
      </c>
      <c r="N13" s="18"/>
      <c r="O13" s="18" t="e">
        <f>VLOOKUP(G13,U5数据库!C:P,8,0)</f>
        <v>#VALUE!</v>
      </c>
      <c r="P13" s="18" t="e">
        <f>VLOOKUP(G13,U5数据库!C:P,9,0)</f>
        <v>#VALUE!</v>
      </c>
      <c r="Q13" s="19" t="e">
        <f>VLOOKUP(G13,U5数据库!C:P,10,0)*C13</f>
        <v>#VALUE!</v>
      </c>
      <c r="R13" s="18" t="e">
        <f>VLOOKUP(G13,U5数据库!C:P,11,0)</f>
        <v>#VALUE!</v>
      </c>
      <c r="S13" s="18" t="e">
        <f>VLOOKUP(G13,U5数据库!C:P,12,0)</f>
        <v>#VALUE!</v>
      </c>
      <c r="T13" s="18"/>
      <c r="U13" s="18" t="e">
        <f>VLOOKUP(G13,U5数据库!C:P,13,0)</f>
        <v>#VALUE!</v>
      </c>
      <c r="V13" s="18" t="e">
        <f t="shared" si="3"/>
        <v>#VALUE!</v>
      </c>
      <c r="W13" s="19">
        <f t="shared" si="4"/>
        <v>0</v>
      </c>
      <c r="X13" s="18" t="e">
        <f>VLOOKUP(G13,U5数据库!C:P,14,0)</f>
        <v>#VALUE!</v>
      </c>
      <c r="Y13" s="18" t="e">
        <f>VLOOKUP(H13,U5数据库!Q:R,2,0)</f>
        <v>#N/A</v>
      </c>
      <c r="Z13" s="18"/>
    </row>
    <row r="14" spans="1:26" x14ac:dyDescent="0.25">
      <c r="A14" s="22"/>
      <c r="B14" s="55"/>
      <c r="C14" s="3"/>
      <c r="D14" s="3"/>
      <c r="E14" s="18" t="str">
        <f t="shared" si="1"/>
        <v/>
      </c>
      <c r="F14" s="18" t="e">
        <f t="shared" si="2"/>
        <v>#VALUE!</v>
      </c>
      <c r="G14" s="18" t="e">
        <f t="shared" si="2"/>
        <v>#VALUE!</v>
      </c>
      <c r="H14" s="18" t="str">
        <f t="shared" si="0"/>
        <v/>
      </c>
      <c r="I14" s="18" t="e">
        <f>VLOOKUP(G14,U5数据库!C:P,3,0)</f>
        <v>#VALUE!</v>
      </c>
      <c r="J14" s="18" t="e">
        <f>VLOOKUP(G14,U5数据库!C:P,4,0)</f>
        <v>#VALUE!</v>
      </c>
      <c r="K14" s="19" t="e">
        <f>VLOOKUP(G14,U5数据库!C:P,5,0)*C14</f>
        <v>#VALUE!</v>
      </c>
      <c r="L14" s="18" t="e">
        <f>VLOOKUP(G14,U5数据库!C:P,6,0)</f>
        <v>#VALUE!</v>
      </c>
      <c r="M14" s="18" t="e">
        <f>VLOOKUP(G14,U5数据库!C:P,7,0)</f>
        <v>#VALUE!</v>
      </c>
      <c r="N14" s="18"/>
      <c r="O14" s="18" t="e">
        <f>VLOOKUP(G14,U5数据库!C:P,8,0)</f>
        <v>#VALUE!</v>
      </c>
      <c r="P14" s="18" t="e">
        <f>VLOOKUP(G14,U5数据库!C:P,9,0)</f>
        <v>#VALUE!</v>
      </c>
      <c r="Q14" s="19" t="e">
        <f>VLOOKUP(G14,U5数据库!C:P,10,0)*C14</f>
        <v>#VALUE!</v>
      </c>
      <c r="R14" s="18" t="e">
        <f>VLOOKUP(G14,U5数据库!C:P,11,0)</f>
        <v>#VALUE!</v>
      </c>
      <c r="S14" s="18" t="e">
        <f>VLOOKUP(G14,U5数据库!C:P,12,0)</f>
        <v>#VALUE!</v>
      </c>
      <c r="T14" s="18"/>
      <c r="U14" s="18" t="e">
        <f>VLOOKUP(G14,U5数据库!C:P,13,0)</f>
        <v>#VALUE!</v>
      </c>
      <c r="V14" s="18" t="e">
        <f t="shared" si="3"/>
        <v>#VALUE!</v>
      </c>
      <c r="W14" s="19">
        <f t="shared" si="4"/>
        <v>0</v>
      </c>
      <c r="X14" s="18" t="e">
        <f>VLOOKUP(G14,U5数据库!C:P,14,0)</f>
        <v>#VALUE!</v>
      </c>
      <c r="Y14" s="18" t="e">
        <f>VLOOKUP(H14,U5数据库!Q:R,2,0)</f>
        <v>#N/A</v>
      </c>
      <c r="Z14" s="18"/>
    </row>
    <row r="15" spans="1:26" x14ac:dyDescent="0.25">
      <c r="A15" s="22"/>
      <c r="B15" s="55"/>
      <c r="C15" s="3"/>
      <c r="D15" s="3"/>
      <c r="E15" s="18" t="str">
        <f t="shared" si="1"/>
        <v/>
      </c>
      <c r="F15" s="18" t="e">
        <f t="shared" si="2"/>
        <v>#VALUE!</v>
      </c>
      <c r="G15" s="18" t="e">
        <f t="shared" si="2"/>
        <v>#VALUE!</v>
      </c>
      <c r="H15" s="18" t="str">
        <f t="shared" si="0"/>
        <v/>
      </c>
      <c r="I15" s="18" t="e">
        <f>VLOOKUP(G15,U5数据库!C:P,3,0)</f>
        <v>#VALUE!</v>
      </c>
      <c r="J15" s="18" t="e">
        <f>VLOOKUP(G15,U5数据库!C:P,4,0)</f>
        <v>#VALUE!</v>
      </c>
      <c r="K15" s="19" t="e">
        <f>VLOOKUP(G15,U5数据库!C:P,5,0)*C15</f>
        <v>#VALUE!</v>
      </c>
      <c r="L15" s="18" t="e">
        <f>VLOOKUP(G15,U5数据库!C:P,6,0)</f>
        <v>#VALUE!</v>
      </c>
      <c r="M15" s="18" t="e">
        <f>VLOOKUP(G15,U5数据库!C:P,7,0)</f>
        <v>#VALUE!</v>
      </c>
      <c r="N15" s="18"/>
      <c r="O15" s="18" t="e">
        <f>VLOOKUP(G15,U5数据库!C:P,8,0)</f>
        <v>#VALUE!</v>
      </c>
      <c r="P15" s="18" t="e">
        <f>VLOOKUP(G15,U5数据库!C:P,9,0)</f>
        <v>#VALUE!</v>
      </c>
      <c r="Q15" s="19" t="e">
        <f>VLOOKUP(G15,U5数据库!C:P,10,0)*C15</f>
        <v>#VALUE!</v>
      </c>
      <c r="R15" s="18" t="e">
        <f>VLOOKUP(G15,U5数据库!C:P,11,0)</f>
        <v>#VALUE!</v>
      </c>
      <c r="S15" s="18" t="e">
        <f>VLOOKUP(G15,U5数据库!C:P,12,0)</f>
        <v>#VALUE!</v>
      </c>
      <c r="T15" s="18"/>
      <c r="U15" s="18" t="e">
        <f>VLOOKUP(G15,U5数据库!C:P,13,0)</f>
        <v>#VALUE!</v>
      </c>
      <c r="V15" s="18" t="e">
        <f t="shared" si="3"/>
        <v>#VALUE!</v>
      </c>
      <c r="W15" s="19">
        <f t="shared" si="4"/>
        <v>0</v>
      </c>
      <c r="X15" s="18" t="e">
        <f>VLOOKUP(G15,U5数据库!C:P,14,0)</f>
        <v>#VALUE!</v>
      </c>
      <c r="Y15" s="18" t="e">
        <f>VLOOKUP(H15,U5数据库!Q:R,2,0)</f>
        <v>#N/A</v>
      </c>
      <c r="Z15" s="18"/>
    </row>
    <row r="16" spans="1:26" x14ac:dyDescent="0.25">
      <c r="A16" s="22"/>
      <c r="B16" s="55"/>
      <c r="C16" s="3"/>
      <c r="D16" s="3"/>
      <c r="E16" s="18" t="str">
        <f t="shared" si="1"/>
        <v/>
      </c>
      <c r="F16" s="18" t="e">
        <f t="shared" si="2"/>
        <v>#VALUE!</v>
      </c>
      <c r="G16" s="18" t="e">
        <f t="shared" si="2"/>
        <v>#VALUE!</v>
      </c>
      <c r="H16" s="18" t="str">
        <f t="shared" si="0"/>
        <v/>
      </c>
      <c r="I16" s="18" t="e">
        <f>VLOOKUP(G16,U5数据库!C:P,3,0)</f>
        <v>#VALUE!</v>
      </c>
      <c r="J16" s="18" t="e">
        <f>VLOOKUP(G16,U5数据库!C:P,4,0)</f>
        <v>#VALUE!</v>
      </c>
      <c r="K16" s="19" t="e">
        <f>VLOOKUP(G16,U5数据库!C:P,5,0)*C16</f>
        <v>#VALUE!</v>
      </c>
      <c r="L16" s="18" t="e">
        <f>VLOOKUP(G16,U5数据库!C:P,6,0)</f>
        <v>#VALUE!</v>
      </c>
      <c r="M16" s="18" t="e">
        <f>VLOOKUP(G16,U5数据库!C:P,7,0)</f>
        <v>#VALUE!</v>
      </c>
      <c r="N16" s="18"/>
      <c r="O16" s="18" t="e">
        <f>VLOOKUP(G16,U5数据库!C:P,8,0)</f>
        <v>#VALUE!</v>
      </c>
      <c r="P16" s="18" t="e">
        <f>VLOOKUP(G16,U5数据库!C:P,9,0)</f>
        <v>#VALUE!</v>
      </c>
      <c r="Q16" s="19" t="e">
        <f>VLOOKUP(G16,U5数据库!C:P,10,0)*C16</f>
        <v>#VALUE!</v>
      </c>
      <c r="R16" s="18" t="e">
        <f>VLOOKUP(G16,U5数据库!C:P,11,0)</f>
        <v>#VALUE!</v>
      </c>
      <c r="S16" s="18" t="e">
        <f>VLOOKUP(G16,U5数据库!C:P,12,0)</f>
        <v>#VALUE!</v>
      </c>
      <c r="T16" s="18"/>
      <c r="U16" s="18" t="e">
        <f>VLOOKUP(G16,U5数据库!C:P,13,0)</f>
        <v>#VALUE!</v>
      </c>
      <c r="V16" s="18" t="e">
        <f t="shared" si="3"/>
        <v>#VALUE!</v>
      </c>
      <c r="W16" s="19">
        <f t="shared" si="4"/>
        <v>0</v>
      </c>
      <c r="X16" s="18" t="e">
        <f>VLOOKUP(G16,U5数据库!C:P,14,0)</f>
        <v>#VALUE!</v>
      </c>
      <c r="Y16" s="18" t="e">
        <f>VLOOKUP(H16,U5数据库!Q:R,2,0)</f>
        <v>#N/A</v>
      </c>
      <c r="Z16" s="18"/>
    </row>
    <row r="17" spans="1:26" x14ac:dyDescent="0.25">
      <c r="A17" s="22"/>
      <c r="B17" s="55"/>
      <c r="C17" s="3"/>
      <c r="D17" s="3"/>
      <c r="E17" s="18" t="str">
        <f t="shared" ref="E17:E80" si="5">TRIM(MID(SUBSTITUTE($B17,"-",REPT(" ",99)),COLUMN(B17)*99-98,99))</f>
        <v/>
      </c>
      <c r="F17" s="18" t="e">
        <f t="shared" ref="F17:F80" si="6">VALUE(TRIM(MID(SUBSTITUTE($B17,"-",REPT(" ",99)),COLUMN(C17)*99-98,99)))</f>
        <v>#VALUE!</v>
      </c>
      <c r="G17" s="18" t="e">
        <f t="shared" ref="G17:G80" si="7">VALUE(TRIM(MID(SUBSTITUTE($B17,"-",REPT(" ",99)),COLUMN(D17)*99-98,99)))</f>
        <v>#VALUE!</v>
      </c>
      <c r="H17" s="18" t="str">
        <f t="shared" ref="H17:H80" si="8">TRIM(MID(SUBSTITUTE($B17,"-",REPT(" ",99)),COLUMN(E17)*99-98,99))</f>
        <v/>
      </c>
      <c r="I17" s="18" t="e">
        <f>VLOOKUP(G17,U5数据库!C:P,3,0)</f>
        <v>#VALUE!</v>
      </c>
      <c r="J17" s="18" t="e">
        <f>VLOOKUP(G17,U5数据库!C:P,4,0)</f>
        <v>#VALUE!</v>
      </c>
      <c r="K17" s="19" t="e">
        <f>VLOOKUP(G17,U5数据库!C:P,5,0)*C17</f>
        <v>#VALUE!</v>
      </c>
      <c r="L17" s="18" t="e">
        <f>VLOOKUP(G17,U5数据库!C:P,6,0)</f>
        <v>#VALUE!</v>
      </c>
      <c r="M17" s="18" t="e">
        <f>VLOOKUP(G17,U5数据库!C:P,7,0)</f>
        <v>#VALUE!</v>
      </c>
      <c r="N17" s="18"/>
      <c r="O17" s="18" t="e">
        <f>VLOOKUP(G17,U5数据库!C:P,8,0)</f>
        <v>#VALUE!</v>
      </c>
      <c r="P17" s="18" t="e">
        <f>VLOOKUP(G17,U5数据库!C:P,9,0)</f>
        <v>#VALUE!</v>
      </c>
      <c r="Q17" s="19" t="e">
        <f>VLOOKUP(G17,U5数据库!C:P,10,0)*C17</f>
        <v>#VALUE!</v>
      </c>
      <c r="R17" s="18" t="e">
        <f>VLOOKUP(G17,U5数据库!C:P,11,0)</f>
        <v>#VALUE!</v>
      </c>
      <c r="S17" s="18" t="e">
        <f>VLOOKUP(G17,U5数据库!C:P,12,0)</f>
        <v>#VALUE!</v>
      </c>
      <c r="T17" s="18"/>
      <c r="U17" s="18" t="e">
        <f>VLOOKUP(G17,U5数据库!C:P,13,0)</f>
        <v>#VALUE!</v>
      </c>
      <c r="V17" s="18" t="e">
        <f t="shared" ref="V17:V80" si="9">"A1"&amp;"-"&amp;G17&amp;"-"&amp;H17</f>
        <v>#VALUE!</v>
      </c>
      <c r="W17" s="19">
        <f t="shared" ref="W17:W80" si="10">C17</f>
        <v>0</v>
      </c>
      <c r="X17" s="18" t="e">
        <f>VLOOKUP(G17,U5数据库!C:P,14,0)</f>
        <v>#VALUE!</v>
      </c>
      <c r="Y17" s="18" t="e">
        <f>VLOOKUP(H17,U5数据库!Q:R,2,0)</f>
        <v>#N/A</v>
      </c>
      <c r="Z17" s="18"/>
    </row>
    <row r="18" spans="1:26" x14ac:dyDescent="0.25">
      <c r="A18" s="22"/>
      <c r="B18" s="55"/>
      <c r="C18" s="3"/>
      <c r="D18" s="3"/>
      <c r="E18" s="18" t="str">
        <f t="shared" si="5"/>
        <v/>
      </c>
      <c r="F18" s="18" t="e">
        <f t="shared" si="6"/>
        <v>#VALUE!</v>
      </c>
      <c r="G18" s="18" t="e">
        <f t="shared" si="7"/>
        <v>#VALUE!</v>
      </c>
      <c r="H18" s="18" t="str">
        <f t="shared" si="8"/>
        <v/>
      </c>
      <c r="I18" s="18" t="e">
        <f>VLOOKUP(G18,U5数据库!C:P,3,0)</f>
        <v>#VALUE!</v>
      </c>
      <c r="J18" s="18" t="e">
        <f>VLOOKUP(G18,U5数据库!C:P,4,0)</f>
        <v>#VALUE!</v>
      </c>
      <c r="K18" s="19" t="e">
        <f>VLOOKUP(G18,U5数据库!C:P,5,0)*C18</f>
        <v>#VALUE!</v>
      </c>
      <c r="L18" s="18" t="e">
        <f>VLOOKUP(G18,U5数据库!C:P,6,0)</f>
        <v>#VALUE!</v>
      </c>
      <c r="M18" s="18" t="e">
        <f>VLOOKUP(G18,U5数据库!C:P,7,0)</f>
        <v>#VALUE!</v>
      </c>
      <c r="N18" s="18"/>
      <c r="O18" s="18" t="e">
        <f>VLOOKUP(G18,U5数据库!C:P,8,0)</f>
        <v>#VALUE!</v>
      </c>
      <c r="P18" s="18" t="e">
        <f>VLOOKUP(G18,U5数据库!C:P,9,0)</f>
        <v>#VALUE!</v>
      </c>
      <c r="Q18" s="19" t="e">
        <f>VLOOKUP(G18,U5数据库!C:P,10,0)*C18</f>
        <v>#VALUE!</v>
      </c>
      <c r="R18" s="18" t="e">
        <f>VLOOKUP(G18,U5数据库!C:P,11,0)</f>
        <v>#VALUE!</v>
      </c>
      <c r="S18" s="18" t="e">
        <f>VLOOKUP(G18,U5数据库!C:P,12,0)</f>
        <v>#VALUE!</v>
      </c>
      <c r="T18" s="18"/>
      <c r="U18" s="18" t="e">
        <f>VLOOKUP(G18,U5数据库!C:P,13,0)</f>
        <v>#VALUE!</v>
      </c>
      <c r="V18" s="18" t="e">
        <f t="shared" si="9"/>
        <v>#VALUE!</v>
      </c>
      <c r="W18" s="19">
        <f t="shared" si="10"/>
        <v>0</v>
      </c>
      <c r="X18" s="18" t="e">
        <f>VLOOKUP(G18,U5数据库!C:P,14,0)</f>
        <v>#VALUE!</v>
      </c>
      <c r="Y18" s="18" t="e">
        <f>VLOOKUP(H18,U5数据库!Q:R,2,0)</f>
        <v>#N/A</v>
      </c>
      <c r="Z18" s="18"/>
    </row>
    <row r="19" spans="1:26" x14ac:dyDescent="0.25">
      <c r="A19" s="22"/>
      <c r="B19" s="55"/>
      <c r="C19" s="3"/>
      <c r="D19" s="3"/>
      <c r="E19" s="18" t="str">
        <f t="shared" si="5"/>
        <v/>
      </c>
      <c r="F19" s="18" t="e">
        <f t="shared" si="6"/>
        <v>#VALUE!</v>
      </c>
      <c r="G19" s="18" t="e">
        <f t="shared" si="7"/>
        <v>#VALUE!</v>
      </c>
      <c r="H19" s="18" t="str">
        <f t="shared" si="8"/>
        <v/>
      </c>
      <c r="I19" s="18" t="e">
        <f>VLOOKUP(G19,U5数据库!C:P,3,0)</f>
        <v>#VALUE!</v>
      </c>
      <c r="J19" s="18" t="e">
        <f>VLOOKUP(G19,U5数据库!C:P,4,0)</f>
        <v>#VALUE!</v>
      </c>
      <c r="K19" s="19" t="e">
        <f>VLOOKUP(G19,U5数据库!C:P,5,0)*C19</f>
        <v>#VALUE!</v>
      </c>
      <c r="L19" s="18" t="e">
        <f>VLOOKUP(G19,U5数据库!C:P,6,0)</f>
        <v>#VALUE!</v>
      </c>
      <c r="M19" s="18" t="e">
        <f>VLOOKUP(G19,U5数据库!C:P,7,0)</f>
        <v>#VALUE!</v>
      </c>
      <c r="N19" s="18"/>
      <c r="O19" s="18" t="e">
        <f>VLOOKUP(G19,U5数据库!C:P,8,0)</f>
        <v>#VALUE!</v>
      </c>
      <c r="P19" s="18" t="e">
        <f>VLOOKUP(G19,U5数据库!C:P,9,0)</f>
        <v>#VALUE!</v>
      </c>
      <c r="Q19" s="19" t="e">
        <f>VLOOKUP(G19,U5数据库!C:P,10,0)*C19</f>
        <v>#VALUE!</v>
      </c>
      <c r="R19" s="18" t="e">
        <f>VLOOKUP(G19,U5数据库!C:P,11,0)</f>
        <v>#VALUE!</v>
      </c>
      <c r="S19" s="18" t="e">
        <f>VLOOKUP(G19,U5数据库!C:P,12,0)</f>
        <v>#VALUE!</v>
      </c>
      <c r="T19" s="18"/>
      <c r="U19" s="18" t="e">
        <f>VLOOKUP(G19,U5数据库!C:P,13,0)</f>
        <v>#VALUE!</v>
      </c>
      <c r="V19" s="18" t="e">
        <f t="shared" si="9"/>
        <v>#VALUE!</v>
      </c>
      <c r="W19" s="19">
        <f t="shared" si="10"/>
        <v>0</v>
      </c>
      <c r="X19" s="18" t="e">
        <f>VLOOKUP(G19,U5数据库!C:P,14,0)</f>
        <v>#VALUE!</v>
      </c>
      <c r="Y19" s="18" t="e">
        <f>VLOOKUP(H19,U5数据库!Q:R,2,0)</f>
        <v>#N/A</v>
      </c>
      <c r="Z19" s="18"/>
    </row>
    <row r="20" spans="1:26" x14ac:dyDescent="0.25">
      <c r="A20" s="22"/>
      <c r="B20" s="55"/>
      <c r="C20" s="3"/>
      <c r="D20" s="3"/>
      <c r="E20" s="18" t="str">
        <f t="shared" si="5"/>
        <v/>
      </c>
      <c r="F20" s="18" t="e">
        <f t="shared" si="6"/>
        <v>#VALUE!</v>
      </c>
      <c r="G20" s="18" t="e">
        <f t="shared" si="7"/>
        <v>#VALUE!</v>
      </c>
      <c r="H20" s="18" t="str">
        <f t="shared" si="8"/>
        <v/>
      </c>
      <c r="I20" s="18" t="e">
        <f>VLOOKUP(G20,U5数据库!C:P,3,0)</f>
        <v>#VALUE!</v>
      </c>
      <c r="J20" s="18" t="e">
        <f>VLOOKUP(G20,U5数据库!C:P,4,0)</f>
        <v>#VALUE!</v>
      </c>
      <c r="K20" s="19" t="e">
        <f>VLOOKUP(G20,U5数据库!C:P,5,0)*C20</f>
        <v>#VALUE!</v>
      </c>
      <c r="L20" s="18" t="e">
        <f>VLOOKUP(G20,U5数据库!C:P,6,0)</f>
        <v>#VALUE!</v>
      </c>
      <c r="M20" s="18" t="e">
        <f>VLOOKUP(G20,U5数据库!C:P,7,0)</f>
        <v>#VALUE!</v>
      </c>
      <c r="N20" s="18"/>
      <c r="O20" s="18" t="e">
        <f>VLOOKUP(G20,U5数据库!C:P,8,0)</f>
        <v>#VALUE!</v>
      </c>
      <c r="P20" s="18" t="e">
        <f>VLOOKUP(G20,U5数据库!C:P,9,0)</f>
        <v>#VALUE!</v>
      </c>
      <c r="Q20" s="19" t="e">
        <f>VLOOKUP(G20,U5数据库!C:P,10,0)*C20</f>
        <v>#VALUE!</v>
      </c>
      <c r="R20" s="18" t="e">
        <f>VLOOKUP(G20,U5数据库!C:P,11,0)</f>
        <v>#VALUE!</v>
      </c>
      <c r="S20" s="18" t="e">
        <f>VLOOKUP(G20,U5数据库!C:P,12,0)</f>
        <v>#VALUE!</v>
      </c>
      <c r="T20" s="18"/>
      <c r="U20" s="18" t="e">
        <f>VLOOKUP(G20,U5数据库!C:P,13,0)</f>
        <v>#VALUE!</v>
      </c>
      <c r="V20" s="18" t="e">
        <f t="shared" si="9"/>
        <v>#VALUE!</v>
      </c>
      <c r="W20" s="19">
        <f t="shared" si="10"/>
        <v>0</v>
      </c>
      <c r="X20" s="18" t="e">
        <f>VLOOKUP(G20,U5数据库!C:P,14,0)</f>
        <v>#VALUE!</v>
      </c>
      <c r="Y20" s="18" t="e">
        <f>VLOOKUP(H20,U5数据库!Q:R,2,0)</f>
        <v>#N/A</v>
      </c>
      <c r="Z20" s="18"/>
    </row>
    <row r="21" spans="1:26" x14ac:dyDescent="0.25">
      <c r="A21" s="22"/>
      <c r="B21" s="55"/>
      <c r="C21" s="3"/>
      <c r="D21" s="3"/>
      <c r="E21" s="18" t="str">
        <f t="shared" si="5"/>
        <v/>
      </c>
      <c r="F21" s="18" t="e">
        <f t="shared" si="6"/>
        <v>#VALUE!</v>
      </c>
      <c r="G21" s="18" t="e">
        <f t="shared" si="7"/>
        <v>#VALUE!</v>
      </c>
      <c r="H21" s="18" t="str">
        <f t="shared" si="8"/>
        <v/>
      </c>
      <c r="I21" s="18" t="e">
        <f>VLOOKUP(G21,U5数据库!C:P,3,0)</f>
        <v>#VALUE!</v>
      </c>
      <c r="J21" s="18" t="e">
        <f>VLOOKUP(G21,U5数据库!C:P,4,0)</f>
        <v>#VALUE!</v>
      </c>
      <c r="K21" s="19" t="e">
        <f>VLOOKUP(G21,U5数据库!C:P,5,0)*C21</f>
        <v>#VALUE!</v>
      </c>
      <c r="L21" s="18" t="e">
        <f>VLOOKUP(G21,U5数据库!C:P,6,0)</f>
        <v>#VALUE!</v>
      </c>
      <c r="M21" s="18" t="e">
        <f>VLOOKUP(G21,U5数据库!C:P,7,0)</f>
        <v>#VALUE!</v>
      </c>
      <c r="N21" s="18"/>
      <c r="O21" s="18" t="e">
        <f>VLOOKUP(G21,U5数据库!C:P,8,0)</f>
        <v>#VALUE!</v>
      </c>
      <c r="P21" s="18" t="e">
        <f>VLOOKUP(G21,U5数据库!C:P,9,0)</f>
        <v>#VALUE!</v>
      </c>
      <c r="Q21" s="19" t="e">
        <f>VLOOKUP(G21,U5数据库!C:P,10,0)*C21</f>
        <v>#VALUE!</v>
      </c>
      <c r="R21" s="18" t="e">
        <f>VLOOKUP(G21,U5数据库!C:P,11,0)</f>
        <v>#VALUE!</v>
      </c>
      <c r="S21" s="18" t="e">
        <f>VLOOKUP(G21,U5数据库!C:P,12,0)</f>
        <v>#VALUE!</v>
      </c>
      <c r="T21" s="18"/>
      <c r="U21" s="18" t="e">
        <f>VLOOKUP(G21,U5数据库!C:P,13,0)</f>
        <v>#VALUE!</v>
      </c>
      <c r="V21" s="18" t="e">
        <f t="shared" si="9"/>
        <v>#VALUE!</v>
      </c>
      <c r="W21" s="19">
        <f t="shared" si="10"/>
        <v>0</v>
      </c>
      <c r="X21" s="18" t="e">
        <f>VLOOKUP(G21,U5数据库!C:P,14,0)</f>
        <v>#VALUE!</v>
      </c>
      <c r="Y21" s="18" t="e">
        <f>VLOOKUP(H21,U5数据库!Q:R,2,0)</f>
        <v>#N/A</v>
      </c>
      <c r="Z21" s="18"/>
    </row>
    <row r="22" spans="1:26" x14ac:dyDescent="0.25">
      <c r="A22" s="22"/>
      <c r="B22" s="55"/>
      <c r="C22" s="3"/>
      <c r="D22" s="3"/>
      <c r="E22" s="18" t="str">
        <f t="shared" si="5"/>
        <v/>
      </c>
      <c r="F22" s="18" t="e">
        <f t="shared" si="6"/>
        <v>#VALUE!</v>
      </c>
      <c r="G22" s="18" t="e">
        <f t="shared" si="7"/>
        <v>#VALUE!</v>
      </c>
      <c r="H22" s="18" t="str">
        <f t="shared" si="8"/>
        <v/>
      </c>
      <c r="I22" s="18" t="e">
        <f>VLOOKUP(G22,U5数据库!C:P,3,0)</f>
        <v>#VALUE!</v>
      </c>
      <c r="J22" s="18" t="e">
        <f>VLOOKUP(G22,U5数据库!C:P,4,0)</f>
        <v>#VALUE!</v>
      </c>
      <c r="K22" s="19" t="e">
        <f>VLOOKUP(G22,U5数据库!C:P,5,0)*C22</f>
        <v>#VALUE!</v>
      </c>
      <c r="L22" s="18" t="e">
        <f>VLOOKUP(G22,U5数据库!C:P,6,0)</f>
        <v>#VALUE!</v>
      </c>
      <c r="M22" s="18" t="e">
        <f>VLOOKUP(G22,U5数据库!C:P,7,0)</f>
        <v>#VALUE!</v>
      </c>
      <c r="N22" s="18"/>
      <c r="O22" s="18" t="e">
        <f>VLOOKUP(G22,U5数据库!C:P,8,0)</f>
        <v>#VALUE!</v>
      </c>
      <c r="P22" s="18" t="e">
        <f>VLOOKUP(G22,U5数据库!C:P,9,0)</f>
        <v>#VALUE!</v>
      </c>
      <c r="Q22" s="19" t="e">
        <f>VLOOKUP(G22,U5数据库!C:P,10,0)*C22</f>
        <v>#VALUE!</v>
      </c>
      <c r="R22" s="18" t="e">
        <f>VLOOKUP(G22,U5数据库!C:P,11,0)</f>
        <v>#VALUE!</v>
      </c>
      <c r="S22" s="18" t="e">
        <f>VLOOKUP(G22,U5数据库!C:P,12,0)</f>
        <v>#VALUE!</v>
      </c>
      <c r="T22" s="18"/>
      <c r="U22" s="18" t="e">
        <f>VLOOKUP(G22,U5数据库!C:P,13,0)</f>
        <v>#VALUE!</v>
      </c>
      <c r="V22" s="18" t="e">
        <f t="shared" si="9"/>
        <v>#VALUE!</v>
      </c>
      <c r="W22" s="19">
        <f t="shared" si="10"/>
        <v>0</v>
      </c>
      <c r="X22" s="18" t="e">
        <f>VLOOKUP(G22,U5数据库!C:P,14,0)</f>
        <v>#VALUE!</v>
      </c>
      <c r="Y22" s="18" t="e">
        <f>VLOOKUP(H22,U5数据库!Q:R,2,0)</f>
        <v>#N/A</v>
      </c>
      <c r="Z22" s="18"/>
    </row>
    <row r="23" spans="1:26" x14ac:dyDescent="0.25">
      <c r="A23" s="22"/>
      <c r="B23" s="55"/>
      <c r="C23" s="3"/>
      <c r="D23" s="3"/>
      <c r="E23" s="18" t="str">
        <f t="shared" si="5"/>
        <v/>
      </c>
      <c r="F23" s="18" t="e">
        <f t="shared" si="6"/>
        <v>#VALUE!</v>
      </c>
      <c r="G23" s="18" t="e">
        <f t="shared" si="7"/>
        <v>#VALUE!</v>
      </c>
      <c r="H23" s="18" t="str">
        <f t="shared" si="8"/>
        <v/>
      </c>
      <c r="I23" s="18" t="e">
        <f>VLOOKUP(G23,U5数据库!C:P,3,0)</f>
        <v>#VALUE!</v>
      </c>
      <c r="J23" s="18" t="e">
        <f>VLOOKUP(G23,U5数据库!C:P,4,0)</f>
        <v>#VALUE!</v>
      </c>
      <c r="K23" s="19" t="e">
        <f>VLOOKUP(G23,U5数据库!C:P,5,0)*C23</f>
        <v>#VALUE!</v>
      </c>
      <c r="L23" s="18" t="e">
        <f>VLOOKUP(G23,U5数据库!C:P,6,0)</f>
        <v>#VALUE!</v>
      </c>
      <c r="M23" s="18" t="e">
        <f>VLOOKUP(G23,U5数据库!C:P,7,0)</f>
        <v>#VALUE!</v>
      </c>
      <c r="N23" s="18"/>
      <c r="O23" s="18" t="e">
        <f>VLOOKUP(G23,U5数据库!C:P,8,0)</f>
        <v>#VALUE!</v>
      </c>
      <c r="P23" s="18" t="e">
        <f>VLOOKUP(G23,U5数据库!C:P,9,0)</f>
        <v>#VALUE!</v>
      </c>
      <c r="Q23" s="19" t="e">
        <f>VLOOKUP(G23,U5数据库!C:P,10,0)*C23</f>
        <v>#VALUE!</v>
      </c>
      <c r="R23" s="18" t="e">
        <f>VLOOKUP(G23,U5数据库!C:P,11,0)</f>
        <v>#VALUE!</v>
      </c>
      <c r="S23" s="18" t="e">
        <f>VLOOKUP(G23,U5数据库!C:P,12,0)</f>
        <v>#VALUE!</v>
      </c>
      <c r="T23" s="18"/>
      <c r="U23" s="18" t="e">
        <f>VLOOKUP(G23,U5数据库!C:P,13,0)</f>
        <v>#VALUE!</v>
      </c>
      <c r="V23" s="18" t="e">
        <f t="shared" si="9"/>
        <v>#VALUE!</v>
      </c>
      <c r="W23" s="19">
        <f t="shared" si="10"/>
        <v>0</v>
      </c>
      <c r="X23" s="18" t="e">
        <f>VLOOKUP(G23,U5数据库!C:P,14,0)</f>
        <v>#VALUE!</v>
      </c>
      <c r="Y23" s="18" t="e">
        <f>VLOOKUP(H23,U5数据库!Q:R,2,0)</f>
        <v>#N/A</v>
      </c>
      <c r="Z23" s="18"/>
    </row>
    <row r="24" spans="1:26" x14ac:dyDescent="0.25">
      <c r="A24" s="22"/>
      <c r="B24" s="55"/>
      <c r="C24" s="3"/>
      <c r="D24" s="3"/>
      <c r="E24" s="18" t="str">
        <f t="shared" si="5"/>
        <v/>
      </c>
      <c r="F24" s="18" t="e">
        <f t="shared" si="6"/>
        <v>#VALUE!</v>
      </c>
      <c r="G24" s="18" t="e">
        <f t="shared" si="7"/>
        <v>#VALUE!</v>
      </c>
      <c r="H24" s="18" t="str">
        <f t="shared" si="8"/>
        <v/>
      </c>
      <c r="I24" s="18" t="e">
        <f>VLOOKUP(G24,U5数据库!C:P,3,0)</f>
        <v>#VALUE!</v>
      </c>
      <c r="J24" s="18" t="e">
        <f>VLOOKUP(G24,U5数据库!C:P,4,0)</f>
        <v>#VALUE!</v>
      </c>
      <c r="K24" s="19" t="e">
        <f>VLOOKUP(G24,U5数据库!C:P,5,0)*C24</f>
        <v>#VALUE!</v>
      </c>
      <c r="L24" s="18" t="e">
        <f>VLOOKUP(G24,U5数据库!C:P,6,0)</f>
        <v>#VALUE!</v>
      </c>
      <c r="M24" s="18" t="e">
        <f>VLOOKUP(G24,U5数据库!C:P,7,0)</f>
        <v>#VALUE!</v>
      </c>
      <c r="N24" s="18"/>
      <c r="O24" s="18" t="e">
        <f>VLOOKUP(G24,U5数据库!C:P,8,0)</f>
        <v>#VALUE!</v>
      </c>
      <c r="P24" s="18" t="e">
        <f>VLOOKUP(G24,U5数据库!C:P,9,0)</f>
        <v>#VALUE!</v>
      </c>
      <c r="Q24" s="19" t="e">
        <f>VLOOKUP(G24,U5数据库!C:P,10,0)*C24</f>
        <v>#VALUE!</v>
      </c>
      <c r="R24" s="18" t="e">
        <f>VLOOKUP(G24,U5数据库!C:P,11,0)</f>
        <v>#VALUE!</v>
      </c>
      <c r="S24" s="18" t="e">
        <f>VLOOKUP(G24,U5数据库!C:P,12,0)</f>
        <v>#VALUE!</v>
      </c>
      <c r="T24" s="18"/>
      <c r="U24" s="18" t="e">
        <f>VLOOKUP(G24,U5数据库!C:P,13,0)</f>
        <v>#VALUE!</v>
      </c>
      <c r="V24" s="18" t="e">
        <f t="shared" si="9"/>
        <v>#VALUE!</v>
      </c>
      <c r="W24" s="19">
        <f t="shared" si="10"/>
        <v>0</v>
      </c>
      <c r="X24" s="18" t="e">
        <f>VLOOKUP(G24,U5数据库!C:P,14,0)</f>
        <v>#VALUE!</v>
      </c>
      <c r="Y24" s="18" t="e">
        <f>VLOOKUP(H24,U5数据库!Q:R,2,0)</f>
        <v>#N/A</v>
      </c>
      <c r="Z24" s="18"/>
    </row>
    <row r="25" spans="1:26" x14ac:dyDescent="0.25">
      <c r="A25" s="22"/>
      <c r="B25" s="55"/>
      <c r="C25" s="3"/>
      <c r="D25" s="3"/>
      <c r="E25" s="18" t="str">
        <f t="shared" si="5"/>
        <v/>
      </c>
      <c r="F25" s="18" t="e">
        <f t="shared" si="6"/>
        <v>#VALUE!</v>
      </c>
      <c r="G25" s="18" t="e">
        <f t="shared" si="7"/>
        <v>#VALUE!</v>
      </c>
      <c r="H25" s="18" t="str">
        <f t="shared" si="8"/>
        <v/>
      </c>
      <c r="I25" s="18" t="e">
        <f>VLOOKUP(G25,U5数据库!C:P,3,0)</f>
        <v>#VALUE!</v>
      </c>
      <c r="J25" s="18" t="e">
        <f>VLOOKUP(G25,U5数据库!C:P,4,0)</f>
        <v>#VALUE!</v>
      </c>
      <c r="K25" s="19" t="e">
        <f>VLOOKUP(G25,U5数据库!C:P,5,0)*C25</f>
        <v>#VALUE!</v>
      </c>
      <c r="L25" s="18" t="e">
        <f>VLOOKUP(G25,U5数据库!C:P,6,0)</f>
        <v>#VALUE!</v>
      </c>
      <c r="M25" s="18" t="e">
        <f>VLOOKUP(G25,U5数据库!C:P,7,0)</f>
        <v>#VALUE!</v>
      </c>
      <c r="N25" s="18"/>
      <c r="O25" s="18" t="e">
        <f>VLOOKUP(G25,U5数据库!C:P,8,0)</f>
        <v>#VALUE!</v>
      </c>
      <c r="P25" s="18" t="e">
        <f>VLOOKUP(G25,U5数据库!C:P,9,0)</f>
        <v>#VALUE!</v>
      </c>
      <c r="Q25" s="19" t="e">
        <f>VLOOKUP(G25,U5数据库!C:P,10,0)*C25</f>
        <v>#VALUE!</v>
      </c>
      <c r="R25" s="18" t="e">
        <f>VLOOKUP(G25,U5数据库!C:P,11,0)</f>
        <v>#VALUE!</v>
      </c>
      <c r="S25" s="18" t="e">
        <f>VLOOKUP(G25,U5数据库!C:P,12,0)</f>
        <v>#VALUE!</v>
      </c>
      <c r="T25" s="18"/>
      <c r="U25" s="18" t="e">
        <f>VLOOKUP(G25,U5数据库!C:P,13,0)</f>
        <v>#VALUE!</v>
      </c>
      <c r="V25" s="18" t="e">
        <f t="shared" si="9"/>
        <v>#VALUE!</v>
      </c>
      <c r="W25" s="19">
        <f t="shared" si="10"/>
        <v>0</v>
      </c>
      <c r="X25" s="18" t="e">
        <f>VLOOKUP(G25,U5数据库!C:P,14,0)</f>
        <v>#VALUE!</v>
      </c>
      <c r="Y25" s="18" t="e">
        <f>VLOOKUP(H25,U5数据库!Q:R,2,0)</f>
        <v>#N/A</v>
      </c>
      <c r="Z25" s="18"/>
    </row>
    <row r="26" spans="1:26" x14ac:dyDescent="0.25">
      <c r="A26" s="22"/>
      <c r="B26" s="55"/>
      <c r="C26" s="3"/>
      <c r="D26" s="3"/>
      <c r="E26" s="18" t="str">
        <f t="shared" si="5"/>
        <v/>
      </c>
      <c r="F26" s="18" t="e">
        <f t="shared" si="6"/>
        <v>#VALUE!</v>
      </c>
      <c r="G26" s="18" t="e">
        <f t="shared" si="7"/>
        <v>#VALUE!</v>
      </c>
      <c r="H26" s="18" t="str">
        <f t="shared" si="8"/>
        <v/>
      </c>
      <c r="I26" s="18" t="e">
        <f>VLOOKUP(G26,U5数据库!C:P,3,0)</f>
        <v>#VALUE!</v>
      </c>
      <c r="J26" s="18" t="e">
        <f>VLOOKUP(G26,U5数据库!C:P,4,0)</f>
        <v>#VALUE!</v>
      </c>
      <c r="K26" s="19" t="e">
        <f>VLOOKUP(G26,U5数据库!C:P,5,0)*C26</f>
        <v>#VALUE!</v>
      </c>
      <c r="L26" s="18" t="e">
        <f>VLOOKUP(G26,U5数据库!C:P,6,0)</f>
        <v>#VALUE!</v>
      </c>
      <c r="M26" s="18" t="e">
        <f>VLOOKUP(G26,U5数据库!C:P,7,0)</f>
        <v>#VALUE!</v>
      </c>
      <c r="N26" s="18"/>
      <c r="O26" s="18" t="e">
        <f>VLOOKUP(G26,U5数据库!C:P,8,0)</f>
        <v>#VALUE!</v>
      </c>
      <c r="P26" s="18" t="e">
        <f>VLOOKUP(G26,U5数据库!C:P,9,0)</f>
        <v>#VALUE!</v>
      </c>
      <c r="Q26" s="19" t="e">
        <f>VLOOKUP(G26,U5数据库!C:P,10,0)*C26</f>
        <v>#VALUE!</v>
      </c>
      <c r="R26" s="18" t="e">
        <f>VLOOKUP(G26,U5数据库!C:P,11,0)</f>
        <v>#VALUE!</v>
      </c>
      <c r="S26" s="18" t="e">
        <f>VLOOKUP(G26,U5数据库!C:P,12,0)</f>
        <v>#VALUE!</v>
      </c>
      <c r="T26" s="18"/>
      <c r="U26" s="18" t="e">
        <f>VLOOKUP(G26,U5数据库!C:P,13,0)</f>
        <v>#VALUE!</v>
      </c>
      <c r="V26" s="18" t="e">
        <f t="shared" si="9"/>
        <v>#VALUE!</v>
      </c>
      <c r="W26" s="19">
        <f t="shared" si="10"/>
        <v>0</v>
      </c>
      <c r="X26" s="18" t="e">
        <f>VLOOKUP(G26,U5数据库!C:P,14,0)</f>
        <v>#VALUE!</v>
      </c>
      <c r="Y26" s="18" t="e">
        <f>VLOOKUP(H26,U5数据库!Q:R,2,0)</f>
        <v>#N/A</v>
      </c>
      <c r="Z26" s="18"/>
    </row>
    <row r="27" spans="1:26" x14ac:dyDescent="0.25">
      <c r="A27" s="22"/>
      <c r="B27" s="55"/>
      <c r="C27" s="3"/>
      <c r="D27" s="3"/>
      <c r="E27" s="18" t="str">
        <f t="shared" si="5"/>
        <v/>
      </c>
      <c r="F27" s="18" t="e">
        <f t="shared" si="6"/>
        <v>#VALUE!</v>
      </c>
      <c r="G27" s="18" t="e">
        <f t="shared" si="7"/>
        <v>#VALUE!</v>
      </c>
      <c r="H27" s="18" t="str">
        <f t="shared" si="8"/>
        <v/>
      </c>
      <c r="I27" s="18" t="e">
        <f>VLOOKUP(G27,U5数据库!C:P,3,0)</f>
        <v>#VALUE!</v>
      </c>
      <c r="J27" s="18" t="e">
        <f>VLOOKUP(G27,U5数据库!C:P,4,0)</f>
        <v>#VALUE!</v>
      </c>
      <c r="K27" s="19" t="e">
        <f>VLOOKUP(G27,U5数据库!C:P,5,0)*C27</f>
        <v>#VALUE!</v>
      </c>
      <c r="L27" s="18" t="e">
        <f>VLOOKUP(G27,U5数据库!C:P,6,0)</f>
        <v>#VALUE!</v>
      </c>
      <c r="M27" s="18" t="e">
        <f>VLOOKUP(G27,U5数据库!C:P,7,0)</f>
        <v>#VALUE!</v>
      </c>
      <c r="N27" s="18"/>
      <c r="O27" s="18" t="e">
        <f>VLOOKUP(G27,U5数据库!C:P,8,0)</f>
        <v>#VALUE!</v>
      </c>
      <c r="P27" s="18" t="e">
        <f>VLOOKUP(G27,U5数据库!C:P,9,0)</f>
        <v>#VALUE!</v>
      </c>
      <c r="Q27" s="19" t="e">
        <f>VLOOKUP(G27,U5数据库!C:P,10,0)*C27</f>
        <v>#VALUE!</v>
      </c>
      <c r="R27" s="18" t="e">
        <f>VLOOKUP(G27,U5数据库!C:P,11,0)</f>
        <v>#VALUE!</v>
      </c>
      <c r="S27" s="18" t="e">
        <f>VLOOKUP(G27,U5数据库!C:P,12,0)</f>
        <v>#VALUE!</v>
      </c>
      <c r="T27" s="18"/>
      <c r="U27" s="18" t="e">
        <f>VLOOKUP(G27,U5数据库!C:P,13,0)</f>
        <v>#VALUE!</v>
      </c>
      <c r="V27" s="18" t="e">
        <f t="shared" si="9"/>
        <v>#VALUE!</v>
      </c>
      <c r="W27" s="19">
        <f t="shared" si="10"/>
        <v>0</v>
      </c>
      <c r="X27" s="18" t="e">
        <f>VLOOKUP(G27,U5数据库!C:P,14,0)</f>
        <v>#VALUE!</v>
      </c>
      <c r="Y27" s="18" t="e">
        <f>VLOOKUP(H27,U5数据库!Q:R,2,0)</f>
        <v>#N/A</v>
      </c>
      <c r="Z27" s="18"/>
    </row>
    <row r="28" spans="1:26" x14ac:dyDescent="0.25">
      <c r="A28" s="22"/>
      <c r="B28" s="55"/>
      <c r="C28" s="3"/>
      <c r="D28" s="3"/>
      <c r="E28" s="18" t="str">
        <f t="shared" si="5"/>
        <v/>
      </c>
      <c r="F28" s="18" t="e">
        <f t="shared" si="6"/>
        <v>#VALUE!</v>
      </c>
      <c r="G28" s="18" t="e">
        <f t="shared" si="7"/>
        <v>#VALUE!</v>
      </c>
      <c r="H28" s="18" t="str">
        <f t="shared" si="8"/>
        <v/>
      </c>
      <c r="I28" s="18" t="e">
        <f>VLOOKUP(G28,U5数据库!C:P,3,0)</f>
        <v>#VALUE!</v>
      </c>
      <c r="J28" s="18" t="e">
        <f>VLOOKUP(G28,U5数据库!C:P,4,0)</f>
        <v>#VALUE!</v>
      </c>
      <c r="K28" s="19" t="e">
        <f>VLOOKUP(G28,U5数据库!C:P,5,0)*C28</f>
        <v>#VALUE!</v>
      </c>
      <c r="L28" s="18" t="e">
        <f>VLOOKUP(G28,U5数据库!C:P,6,0)</f>
        <v>#VALUE!</v>
      </c>
      <c r="M28" s="18" t="e">
        <f>VLOOKUP(G28,U5数据库!C:P,7,0)</f>
        <v>#VALUE!</v>
      </c>
      <c r="N28" s="18"/>
      <c r="O28" s="18" t="e">
        <f>VLOOKUP(G28,U5数据库!C:P,8,0)</f>
        <v>#VALUE!</v>
      </c>
      <c r="P28" s="18" t="e">
        <f>VLOOKUP(G28,U5数据库!C:P,9,0)</f>
        <v>#VALUE!</v>
      </c>
      <c r="Q28" s="19" t="e">
        <f>VLOOKUP(G28,U5数据库!C:P,10,0)*C28</f>
        <v>#VALUE!</v>
      </c>
      <c r="R28" s="18" t="e">
        <f>VLOOKUP(G28,U5数据库!C:P,11,0)</f>
        <v>#VALUE!</v>
      </c>
      <c r="S28" s="18" t="e">
        <f>VLOOKUP(G28,U5数据库!C:P,12,0)</f>
        <v>#VALUE!</v>
      </c>
      <c r="T28" s="18"/>
      <c r="U28" s="18" t="e">
        <f>VLOOKUP(G28,U5数据库!C:P,13,0)</f>
        <v>#VALUE!</v>
      </c>
      <c r="V28" s="18" t="e">
        <f t="shared" si="9"/>
        <v>#VALUE!</v>
      </c>
      <c r="W28" s="19">
        <f t="shared" si="10"/>
        <v>0</v>
      </c>
      <c r="X28" s="18" t="e">
        <f>VLOOKUP(G28,U5数据库!C:P,14,0)</f>
        <v>#VALUE!</v>
      </c>
      <c r="Y28" s="18" t="e">
        <f>VLOOKUP(H28,U5数据库!Q:R,2,0)</f>
        <v>#N/A</v>
      </c>
      <c r="Z28" s="18"/>
    </row>
    <row r="29" spans="1:26" x14ac:dyDescent="0.25">
      <c r="A29" s="22"/>
      <c r="B29" s="55"/>
      <c r="C29" s="3"/>
      <c r="D29" s="3"/>
      <c r="E29" s="18" t="str">
        <f t="shared" si="5"/>
        <v/>
      </c>
      <c r="F29" s="18" t="e">
        <f t="shared" si="6"/>
        <v>#VALUE!</v>
      </c>
      <c r="G29" s="18" t="e">
        <f t="shared" si="7"/>
        <v>#VALUE!</v>
      </c>
      <c r="H29" s="18" t="str">
        <f t="shared" si="8"/>
        <v/>
      </c>
      <c r="I29" s="18" t="e">
        <f>VLOOKUP(G29,U5数据库!C:P,3,0)</f>
        <v>#VALUE!</v>
      </c>
      <c r="J29" s="18" t="e">
        <f>VLOOKUP(G29,U5数据库!C:P,4,0)</f>
        <v>#VALUE!</v>
      </c>
      <c r="K29" s="19" t="e">
        <f>VLOOKUP(G29,U5数据库!C:P,5,0)*C29</f>
        <v>#VALUE!</v>
      </c>
      <c r="L29" s="18" t="e">
        <f>VLOOKUP(G29,U5数据库!C:P,6,0)</f>
        <v>#VALUE!</v>
      </c>
      <c r="M29" s="18" t="e">
        <f>VLOOKUP(G29,U5数据库!C:P,7,0)</f>
        <v>#VALUE!</v>
      </c>
      <c r="N29" s="18"/>
      <c r="O29" s="18" t="e">
        <f>VLOOKUP(G29,U5数据库!C:P,8,0)</f>
        <v>#VALUE!</v>
      </c>
      <c r="P29" s="18" t="e">
        <f>VLOOKUP(G29,U5数据库!C:P,9,0)</f>
        <v>#VALUE!</v>
      </c>
      <c r="Q29" s="19" t="e">
        <f>VLOOKUP(G29,U5数据库!C:P,10,0)*C29</f>
        <v>#VALUE!</v>
      </c>
      <c r="R29" s="18" t="e">
        <f>VLOOKUP(G29,U5数据库!C:P,11,0)</f>
        <v>#VALUE!</v>
      </c>
      <c r="S29" s="18" t="e">
        <f>VLOOKUP(G29,U5数据库!C:P,12,0)</f>
        <v>#VALUE!</v>
      </c>
      <c r="T29" s="18"/>
      <c r="U29" s="18" t="e">
        <f>VLOOKUP(G29,U5数据库!C:P,13,0)</f>
        <v>#VALUE!</v>
      </c>
      <c r="V29" s="18" t="e">
        <f t="shared" si="9"/>
        <v>#VALUE!</v>
      </c>
      <c r="W29" s="19">
        <f t="shared" si="10"/>
        <v>0</v>
      </c>
      <c r="X29" s="18" t="e">
        <f>VLOOKUP(G29,U5数据库!C:P,14,0)</f>
        <v>#VALUE!</v>
      </c>
      <c r="Y29" s="18" t="e">
        <f>VLOOKUP(H29,U5数据库!Q:R,2,0)</f>
        <v>#N/A</v>
      </c>
      <c r="Z29" s="18"/>
    </row>
    <row r="30" spans="1:26" x14ac:dyDescent="0.25">
      <c r="A30" s="22"/>
      <c r="B30" s="55"/>
      <c r="C30" s="3"/>
      <c r="D30" s="3"/>
      <c r="E30" s="18" t="str">
        <f t="shared" si="5"/>
        <v/>
      </c>
      <c r="F30" s="18" t="e">
        <f t="shared" si="6"/>
        <v>#VALUE!</v>
      </c>
      <c r="G30" s="18" t="e">
        <f t="shared" si="7"/>
        <v>#VALUE!</v>
      </c>
      <c r="H30" s="18" t="str">
        <f t="shared" si="8"/>
        <v/>
      </c>
      <c r="I30" s="18" t="e">
        <f>VLOOKUP(G30,U5数据库!C:P,3,0)</f>
        <v>#VALUE!</v>
      </c>
      <c r="J30" s="18" t="e">
        <f>VLOOKUP(G30,U5数据库!C:P,4,0)</f>
        <v>#VALUE!</v>
      </c>
      <c r="K30" s="19" t="e">
        <f>VLOOKUP(G30,U5数据库!C:P,5,0)*C30</f>
        <v>#VALUE!</v>
      </c>
      <c r="L30" s="18" t="e">
        <f>VLOOKUP(G30,U5数据库!C:P,6,0)</f>
        <v>#VALUE!</v>
      </c>
      <c r="M30" s="18" t="e">
        <f>VLOOKUP(G30,U5数据库!C:P,7,0)</f>
        <v>#VALUE!</v>
      </c>
      <c r="N30" s="18"/>
      <c r="O30" s="18" t="e">
        <f>VLOOKUP(G30,U5数据库!C:P,8,0)</f>
        <v>#VALUE!</v>
      </c>
      <c r="P30" s="18" t="e">
        <f>VLOOKUP(G30,U5数据库!C:P,9,0)</f>
        <v>#VALUE!</v>
      </c>
      <c r="Q30" s="19" t="e">
        <f>VLOOKUP(G30,U5数据库!C:P,10,0)*C30</f>
        <v>#VALUE!</v>
      </c>
      <c r="R30" s="18" t="e">
        <f>VLOOKUP(G30,U5数据库!C:P,11,0)</f>
        <v>#VALUE!</v>
      </c>
      <c r="S30" s="18" t="e">
        <f>VLOOKUP(G30,U5数据库!C:P,12,0)</f>
        <v>#VALUE!</v>
      </c>
      <c r="T30" s="18"/>
      <c r="U30" s="18" t="e">
        <f>VLOOKUP(G30,U5数据库!C:P,13,0)</f>
        <v>#VALUE!</v>
      </c>
      <c r="V30" s="18" t="e">
        <f t="shared" si="9"/>
        <v>#VALUE!</v>
      </c>
      <c r="W30" s="19">
        <f t="shared" si="10"/>
        <v>0</v>
      </c>
      <c r="X30" s="18" t="e">
        <f>VLOOKUP(G30,U5数据库!C:P,14,0)</f>
        <v>#VALUE!</v>
      </c>
      <c r="Y30" s="18" t="e">
        <f>VLOOKUP(H30,U5数据库!Q:R,2,0)</f>
        <v>#N/A</v>
      </c>
      <c r="Z30" s="18"/>
    </row>
    <row r="31" spans="1:26" x14ac:dyDescent="0.25">
      <c r="A31" s="22"/>
      <c r="B31" s="55"/>
      <c r="C31" s="3"/>
      <c r="D31" s="3"/>
      <c r="E31" s="18" t="str">
        <f t="shared" si="5"/>
        <v/>
      </c>
      <c r="F31" s="18" t="e">
        <f t="shared" si="6"/>
        <v>#VALUE!</v>
      </c>
      <c r="G31" s="18" t="e">
        <f t="shared" si="7"/>
        <v>#VALUE!</v>
      </c>
      <c r="H31" s="18" t="str">
        <f t="shared" si="8"/>
        <v/>
      </c>
      <c r="I31" s="18" t="e">
        <f>VLOOKUP(G31,U5数据库!C:P,3,0)</f>
        <v>#VALUE!</v>
      </c>
      <c r="J31" s="18" t="e">
        <f>VLOOKUP(G31,U5数据库!C:P,4,0)</f>
        <v>#VALUE!</v>
      </c>
      <c r="K31" s="19" t="e">
        <f>VLOOKUP(G31,U5数据库!C:P,5,0)*C31</f>
        <v>#VALUE!</v>
      </c>
      <c r="L31" s="18" t="e">
        <f>VLOOKUP(G31,U5数据库!C:P,6,0)</f>
        <v>#VALUE!</v>
      </c>
      <c r="M31" s="18" t="e">
        <f>VLOOKUP(G31,U5数据库!C:P,7,0)</f>
        <v>#VALUE!</v>
      </c>
      <c r="N31" s="18"/>
      <c r="O31" s="18" t="e">
        <f>VLOOKUP(G31,U5数据库!C:P,8,0)</f>
        <v>#VALUE!</v>
      </c>
      <c r="P31" s="18" t="e">
        <f>VLOOKUP(G31,U5数据库!C:P,9,0)</f>
        <v>#VALUE!</v>
      </c>
      <c r="Q31" s="19" t="e">
        <f>VLOOKUP(G31,U5数据库!C:P,10,0)*C31</f>
        <v>#VALUE!</v>
      </c>
      <c r="R31" s="18" t="e">
        <f>VLOOKUP(G31,U5数据库!C:P,11,0)</f>
        <v>#VALUE!</v>
      </c>
      <c r="S31" s="18" t="e">
        <f>VLOOKUP(G31,U5数据库!C:P,12,0)</f>
        <v>#VALUE!</v>
      </c>
      <c r="T31" s="18"/>
      <c r="U31" s="18" t="e">
        <f>VLOOKUP(G31,U5数据库!C:P,13,0)</f>
        <v>#VALUE!</v>
      </c>
      <c r="V31" s="18" t="e">
        <f t="shared" si="9"/>
        <v>#VALUE!</v>
      </c>
      <c r="W31" s="19">
        <f t="shared" si="10"/>
        <v>0</v>
      </c>
      <c r="X31" s="18" t="e">
        <f>VLOOKUP(G31,U5数据库!C:P,14,0)</f>
        <v>#VALUE!</v>
      </c>
      <c r="Y31" s="18" t="e">
        <f>VLOOKUP(H31,U5数据库!Q:R,2,0)</f>
        <v>#N/A</v>
      </c>
      <c r="Z31" s="18"/>
    </row>
    <row r="32" spans="1:26" x14ac:dyDescent="0.25">
      <c r="A32" s="22"/>
      <c r="B32" s="55"/>
      <c r="C32" s="3"/>
      <c r="D32" s="3"/>
      <c r="E32" s="18" t="str">
        <f t="shared" si="5"/>
        <v/>
      </c>
      <c r="F32" s="18" t="e">
        <f t="shared" si="6"/>
        <v>#VALUE!</v>
      </c>
      <c r="G32" s="18" t="e">
        <f t="shared" si="7"/>
        <v>#VALUE!</v>
      </c>
      <c r="H32" s="18" t="str">
        <f t="shared" si="8"/>
        <v/>
      </c>
      <c r="I32" s="18" t="e">
        <f>VLOOKUP(G32,U5数据库!C:P,3,0)</f>
        <v>#VALUE!</v>
      </c>
      <c r="J32" s="18" t="e">
        <f>VLOOKUP(G32,U5数据库!C:P,4,0)</f>
        <v>#VALUE!</v>
      </c>
      <c r="K32" s="19" t="e">
        <f>VLOOKUP(G32,U5数据库!C:P,5,0)*C32</f>
        <v>#VALUE!</v>
      </c>
      <c r="L32" s="18" t="e">
        <f>VLOOKUP(G32,U5数据库!C:P,6,0)</f>
        <v>#VALUE!</v>
      </c>
      <c r="M32" s="18" t="e">
        <f>VLOOKUP(G32,U5数据库!C:P,7,0)</f>
        <v>#VALUE!</v>
      </c>
      <c r="N32" s="18"/>
      <c r="O32" s="18" t="e">
        <f>VLOOKUP(G32,U5数据库!C:P,8,0)</f>
        <v>#VALUE!</v>
      </c>
      <c r="P32" s="18" t="e">
        <f>VLOOKUP(G32,U5数据库!C:P,9,0)</f>
        <v>#VALUE!</v>
      </c>
      <c r="Q32" s="19" t="e">
        <f>VLOOKUP(G32,U5数据库!C:P,10,0)*C32</f>
        <v>#VALUE!</v>
      </c>
      <c r="R32" s="18" t="e">
        <f>VLOOKUP(G32,U5数据库!C:P,11,0)</f>
        <v>#VALUE!</v>
      </c>
      <c r="S32" s="18" t="e">
        <f>VLOOKUP(G32,U5数据库!C:P,12,0)</f>
        <v>#VALUE!</v>
      </c>
      <c r="T32" s="18"/>
      <c r="U32" s="18" t="e">
        <f>VLOOKUP(G32,U5数据库!C:P,13,0)</f>
        <v>#VALUE!</v>
      </c>
      <c r="V32" s="18" t="e">
        <f t="shared" si="9"/>
        <v>#VALUE!</v>
      </c>
      <c r="W32" s="19">
        <f t="shared" si="10"/>
        <v>0</v>
      </c>
      <c r="X32" s="18" t="e">
        <f>VLOOKUP(G32,U5数据库!C:P,14,0)</f>
        <v>#VALUE!</v>
      </c>
      <c r="Y32" s="18" t="e">
        <f>VLOOKUP(H32,U5数据库!Q:R,2,0)</f>
        <v>#N/A</v>
      </c>
      <c r="Z32" s="18"/>
    </row>
    <row r="33" spans="1:26" x14ac:dyDescent="0.25">
      <c r="A33" s="22"/>
      <c r="B33" s="55"/>
      <c r="C33" s="3"/>
      <c r="D33" s="3"/>
      <c r="E33" s="18" t="str">
        <f t="shared" si="5"/>
        <v/>
      </c>
      <c r="F33" s="18" t="e">
        <f t="shared" si="6"/>
        <v>#VALUE!</v>
      </c>
      <c r="G33" s="18" t="e">
        <f t="shared" si="7"/>
        <v>#VALUE!</v>
      </c>
      <c r="H33" s="18" t="str">
        <f t="shared" si="8"/>
        <v/>
      </c>
      <c r="I33" s="18" t="e">
        <f>VLOOKUP(G33,U5数据库!C:P,3,0)</f>
        <v>#VALUE!</v>
      </c>
      <c r="J33" s="18" t="e">
        <f>VLOOKUP(G33,U5数据库!C:P,4,0)</f>
        <v>#VALUE!</v>
      </c>
      <c r="K33" s="19" t="e">
        <f>VLOOKUP(G33,U5数据库!C:P,5,0)*C33</f>
        <v>#VALUE!</v>
      </c>
      <c r="L33" s="18" t="e">
        <f>VLOOKUP(G33,U5数据库!C:P,6,0)</f>
        <v>#VALUE!</v>
      </c>
      <c r="M33" s="18" t="e">
        <f>VLOOKUP(G33,U5数据库!C:P,7,0)</f>
        <v>#VALUE!</v>
      </c>
      <c r="N33" s="18"/>
      <c r="O33" s="18" t="e">
        <f>VLOOKUP(G33,U5数据库!C:P,8,0)</f>
        <v>#VALUE!</v>
      </c>
      <c r="P33" s="18" t="e">
        <f>VLOOKUP(G33,U5数据库!C:P,9,0)</f>
        <v>#VALUE!</v>
      </c>
      <c r="Q33" s="19" t="e">
        <f>VLOOKUP(G33,U5数据库!C:P,10,0)*C33</f>
        <v>#VALUE!</v>
      </c>
      <c r="R33" s="18" t="e">
        <f>VLOOKUP(G33,U5数据库!C:P,11,0)</f>
        <v>#VALUE!</v>
      </c>
      <c r="S33" s="18" t="e">
        <f>VLOOKUP(G33,U5数据库!C:P,12,0)</f>
        <v>#VALUE!</v>
      </c>
      <c r="T33" s="18"/>
      <c r="U33" s="18" t="e">
        <f>VLOOKUP(G33,U5数据库!C:P,13,0)</f>
        <v>#VALUE!</v>
      </c>
      <c r="V33" s="18" t="e">
        <f t="shared" si="9"/>
        <v>#VALUE!</v>
      </c>
      <c r="W33" s="19">
        <f t="shared" si="10"/>
        <v>0</v>
      </c>
      <c r="X33" s="18" t="e">
        <f>VLOOKUP(G33,U5数据库!C:P,14,0)</f>
        <v>#VALUE!</v>
      </c>
      <c r="Y33" s="18" t="e">
        <f>VLOOKUP(H33,U5数据库!Q:R,2,0)</f>
        <v>#N/A</v>
      </c>
      <c r="Z33" s="18"/>
    </row>
    <row r="34" spans="1:26" x14ac:dyDescent="0.25">
      <c r="A34" s="22"/>
      <c r="B34" s="55"/>
      <c r="C34" s="3"/>
      <c r="D34" s="3"/>
      <c r="E34" s="18" t="str">
        <f t="shared" si="5"/>
        <v/>
      </c>
      <c r="F34" s="18" t="e">
        <f t="shared" si="6"/>
        <v>#VALUE!</v>
      </c>
      <c r="G34" s="18" t="e">
        <f t="shared" si="7"/>
        <v>#VALUE!</v>
      </c>
      <c r="H34" s="18" t="str">
        <f t="shared" si="8"/>
        <v/>
      </c>
      <c r="I34" s="18" t="e">
        <f>VLOOKUP(G34,U5数据库!C:P,3,0)</f>
        <v>#VALUE!</v>
      </c>
      <c r="J34" s="18" t="e">
        <f>VLOOKUP(G34,U5数据库!C:P,4,0)</f>
        <v>#VALUE!</v>
      </c>
      <c r="K34" s="19" t="e">
        <f>VLOOKUP(G34,U5数据库!C:P,5,0)*C34</f>
        <v>#VALUE!</v>
      </c>
      <c r="L34" s="18" t="e">
        <f>VLOOKUP(G34,U5数据库!C:P,6,0)</f>
        <v>#VALUE!</v>
      </c>
      <c r="M34" s="18" t="e">
        <f>VLOOKUP(G34,U5数据库!C:P,7,0)</f>
        <v>#VALUE!</v>
      </c>
      <c r="N34" s="18"/>
      <c r="O34" s="18" t="e">
        <f>VLOOKUP(G34,U5数据库!C:P,8,0)</f>
        <v>#VALUE!</v>
      </c>
      <c r="P34" s="18" t="e">
        <f>VLOOKUP(G34,U5数据库!C:P,9,0)</f>
        <v>#VALUE!</v>
      </c>
      <c r="Q34" s="19" t="e">
        <f>VLOOKUP(G34,U5数据库!C:P,10,0)*C34</f>
        <v>#VALUE!</v>
      </c>
      <c r="R34" s="18" t="e">
        <f>VLOOKUP(G34,U5数据库!C:P,11,0)</f>
        <v>#VALUE!</v>
      </c>
      <c r="S34" s="18" t="e">
        <f>VLOOKUP(G34,U5数据库!C:P,12,0)</f>
        <v>#VALUE!</v>
      </c>
      <c r="T34" s="18"/>
      <c r="U34" s="18" t="e">
        <f>VLOOKUP(G34,U5数据库!C:P,13,0)</f>
        <v>#VALUE!</v>
      </c>
      <c r="V34" s="18" t="e">
        <f t="shared" si="9"/>
        <v>#VALUE!</v>
      </c>
      <c r="W34" s="19">
        <f t="shared" si="10"/>
        <v>0</v>
      </c>
      <c r="X34" s="18" t="e">
        <f>VLOOKUP(G34,U5数据库!C:P,14,0)</f>
        <v>#VALUE!</v>
      </c>
      <c r="Y34" s="18" t="e">
        <f>VLOOKUP(H34,U5数据库!Q:R,2,0)</f>
        <v>#N/A</v>
      </c>
      <c r="Z34" s="18"/>
    </row>
    <row r="35" spans="1:26" x14ac:dyDescent="0.25">
      <c r="A35" s="22"/>
      <c r="B35" s="55"/>
      <c r="C35" s="3"/>
      <c r="D35" s="3"/>
      <c r="E35" s="18" t="str">
        <f t="shared" si="5"/>
        <v/>
      </c>
      <c r="F35" s="18" t="e">
        <f t="shared" si="6"/>
        <v>#VALUE!</v>
      </c>
      <c r="G35" s="18" t="e">
        <f t="shared" si="7"/>
        <v>#VALUE!</v>
      </c>
      <c r="H35" s="18" t="str">
        <f t="shared" si="8"/>
        <v/>
      </c>
      <c r="I35" s="18" t="e">
        <f>VLOOKUP(G35,U5数据库!C:P,3,0)</f>
        <v>#VALUE!</v>
      </c>
      <c r="J35" s="18" t="e">
        <f>VLOOKUP(G35,U5数据库!C:P,4,0)</f>
        <v>#VALUE!</v>
      </c>
      <c r="K35" s="19" t="e">
        <f>VLOOKUP(G35,U5数据库!C:P,5,0)*C35</f>
        <v>#VALUE!</v>
      </c>
      <c r="L35" s="18" t="e">
        <f>VLOOKUP(G35,U5数据库!C:P,6,0)</f>
        <v>#VALUE!</v>
      </c>
      <c r="M35" s="18" t="e">
        <f>VLOOKUP(G35,U5数据库!C:P,7,0)</f>
        <v>#VALUE!</v>
      </c>
      <c r="N35" s="18"/>
      <c r="O35" s="18" t="e">
        <f>VLOOKUP(G35,U5数据库!C:P,8,0)</f>
        <v>#VALUE!</v>
      </c>
      <c r="P35" s="18" t="e">
        <f>VLOOKUP(G35,U5数据库!C:P,9,0)</f>
        <v>#VALUE!</v>
      </c>
      <c r="Q35" s="19" t="e">
        <f>VLOOKUP(G35,U5数据库!C:P,10,0)*C35</f>
        <v>#VALUE!</v>
      </c>
      <c r="R35" s="18" t="e">
        <f>VLOOKUP(G35,U5数据库!C:P,11,0)</f>
        <v>#VALUE!</v>
      </c>
      <c r="S35" s="18" t="e">
        <f>VLOOKUP(G35,U5数据库!C:P,12,0)</f>
        <v>#VALUE!</v>
      </c>
      <c r="T35" s="18"/>
      <c r="U35" s="18" t="e">
        <f>VLOOKUP(G35,U5数据库!C:P,13,0)</f>
        <v>#VALUE!</v>
      </c>
      <c r="V35" s="18" t="e">
        <f t="shared" si="9"/>
        <v>#VALUE!</v>
      </c>
      <c r="W35" s="19">
        <f t="shared" si="10"/>
        <v>0</v>
      </c>
      <c r="X35" s="18" t="e">
        <f>VLOOKUP(G35,U5数据库!C:P,14,0)</f>
        <v>#VALUE!</v>
      </c>
      <c r="Y35" s="18" t="e">
        <f>VLOOKUP(H35,U5数据库!Q:R,2,0)</f>
        <v>#N/A</v>
      </c>
      <c r="Z35" s="18"/>
    </row>
    <row r="36" spans="1:26" x14ac:dyDescent="0.25">
      <c r="A36" s="22"/>
      <c r="B36" s="55"/>
      <c r="C36" s="3"/>
      <c r="D36" s="3"/>
      <c r="E36" s="18" t="str">
        <f t="shared" si="5"/>
        <v/>
      </c>
      <c r="F36" s="18" t="e">
        <f t="shared" si="6"/>
        <v>#VALUE!</v>
      </c>
      <c r="G36" s="18" t="e">
        <f t="shared" si="7"/>
        <v>#VALUE!</v>
      </c>
      <c r="H36" s="18" t="str">
        <f t="shared" si="8"/>
        <v/>
      </c>
      <c r="I36" s="18" t="e">
        <f>VLOOKUP(G36,U5数据库!C:P,3,0)</f>
        <v>#VALUE!</v>
      </c>
      <c r="J36" s="18" t="e">
        <f>VLOOKUP(G36,U5数据库!C:P,4,0)</f>
        <v>#VALUE!</v>
      </c>
      <c r="K36" s="19" t="e">
        <f>VLOOKUP(G36,U5数据库!C:P,5,0)*C36</f>
        <v>#VALUE!</v>
      </c>
      <c r="L36" s="18" t="e">
        <f>VLOOKUP(G36,U5数据库!C:P,6,0)</f>
        <v>#VALUE!</v>
      </c>
      <c r="M36" s="18" t="e">
        <f>VLOOKUP(G36,U5数据库!C:P,7,0)</f>
        <v>#VALUE!</v>
      </c>
      <c r="N36" s="18"/>
      <c r="O36" s="18" t="e">
        <f>VLOOKUP(G36,U5数据库!C:P,8,0)</f>
        <v>#VALUE!</v>
      </c>
      <c r="P36" s="18" t="e">
        <f>VLOOKUP(G36,U5数据库!C:P,9,0)</f>
        <v>#VALUE!</v>
      </c>
      <c r="Q36" s="19" t="e">
        <f>VLOOKUP(G36,U5数据库!C:P,10,0)*C36</f>
        <v>#VALUE!</v>
      </c>
      <c r="R36" s="18" t="e">
        <f>VLOOKUP(G36,U5数据库!C:P,11,0)</f>
        <v>#VALUE!</v>
      </c>
      <c r="S36" s="18" t="e">
        <f>VLOOKUP(G36,U5数据库!C:P,12,0)</f>
        <v>#VALUE!</v>
      </c>
      <c r="T36" s="18"/>
      <c r="U36" s="18" t="e">
        <f>VLOOKUP(G36,U5数据库!C:P,13,0)</f>
        <v>#VALUE!</v>
      </c>
      <c r="V36" s="18" t="e">
        <f t="shared" si="9"/>
        <v>#VALUE!</v>
      </c>
      <c r="W36" s="19">
        <f t="shared" si="10"/>
        <v>0</v>
      </c>
      <c r="X36" s="18" t="e">
        <f>VLOOKUP(G36,U5数据库!C:P,14,0)</f>
        <v>#VALUE!</v>
      </c>
      <c r="Y36" s="18" t="e">
        <f>VLOOKUP(H36,U5数据库!Q:R,2,0)</f>
        <v>#N/A</v>
      </c>
      <c r="Z36" s="18"/>
    </row>
    <row r="37" spans="1:26" x14ac:dyDescent="0.25">
      <c r="A37" s="22"/>
      <c r="B37" s="55"/>
      <c r="C37" s="3"/>
      <c r="D37" s="3"/>
      <c r="E37" s="18" t="str">
        <f t="shared" si="5"/>
        <v/>
      </c>
      <c r="F37" s="18" t="e">
        <f t="shared" si="6"/>
        <v>#VALUE!</v>
      </c>
      <c r="G37" s="18" t="e">
        <f t="shared" si="7"/>
        <v>#VALUE!</v>
      </c>
      <c r="H37" s="18" t="str">
        <f t="shared" si="8"/>
        <v/>
      </c>
      <c r="I37" s="18" t="e">
        <f>VLOOKUP(G37,U5数据库!C:P,3,0)</f>
        <v>#VALUE!</v>
      </c>
      <c r="J37" s="18" t="e">
        <f>VLOOKUP(G37,U5数据库!C:P,4,0)</f>
        <v>#VALUE!</v>
      </c>
      <c r="K37" s="19" t="e">
        <f>VLOOKUP(G37,U5数据库!C:P,5,0)*C37</f>
        <v>#VALUE!</v>
      </c>
      <c r="L37" s="18" t="e">
        <f>VLOOKUP(G37,U5数据库!C:P,6,0)</f>
        <v>#VALUE!</v>
      </c>
      <c r="M37" s="18" t="e">
        <f>VLOOKUP(G37,U5数据库!C:P,7,0)</f>
        <v>#VALUE!</v>
      </c>
      <c r="N37" s="18"/>
      <c r="O37" s="18" t="e">
        <f>VLOOKUP(G37,U5数据库!C:P,8,0)</f>
        <v>#VALUE!</v>
      </c>
      <c r="P37" s="18" t="e">
        <f>VLOOKUP(G37,U5数据库!C:P,9,0)</f>
        <v>#VALUE!</v>
      </c>
      <c r="Q37" s="19" t="e">
        <f>VLOOKUP(G37,U5数据库!C:P,10,0)*C37</f>
        <v>#VALUE!</v>
      </c>
      <c r="R37" s="18" t="e">
        <f>VLOOKUP(G37,U5数据库!C:P,11,0)</f>
        <v>#VALUE!</v>
      </c>
      <c r="S37" s="18" t="e">
        <f>VLOOKUP(G37,U5数据库!C:P,12,0)</f>
        <v>#VALUE!</v>
      </c>
      <c r="T37" s="18"/>
      <c r="U37" s="18" t="e">
        <f>VLOOKUP(G37,U5数据库!C:P,13,0)</f>
        <v>#VALUE!</v>
      </c>
      <c r="V37" s="18" t="e">
        <f t="shared" si="9"/>
        <v>#VALUE!</v>
      </c>
      <c r="W37" s="19">
        <f t="shared" si="10"/>
        <v>0</v>
      </c>
      <c r="X37" s="18" t="e">
        <f>VLOOKUP(G37,U5数据库!C:P,14,0)</f>
        <v>#VALUE!</v>
      </c>
      <c r="Y37" s="18" t="e">
        <f>VLOOKUP(H37,U5数据库!Q:R,2,0)</f>
        <v>#N/A</v>
      </c>
      <c r="Z37" s="18"/>
    </row>
    <row r="38" spans="1:26" x14ac:dyDescent="0.25">
      <c r="A38" s="22"/>
      <c r="B38" s="55"/>
      <c r="C38" s="3"/>
      <c r="D38" s="3"/>
      <c r="E38" s="18" t="str">
        <f t="shared" si="5"/>
        <v/>
      </c>
      <c r="F38" s="18" t="e">
        <f t="shared" si="6"/>
        <v>#VALUE!</v>
      </c>
      <c r="G38" s="18" t="e">
        <f t="shared" si="7"/>
        <v>#VALUE!</v>
      </c>
      <c r="H38" s="18" t="str">
        <f t="shared" si="8"/>
        <v/>
      </c>
      <c r="I38" s="18" t="e">
        <f>VLOOKUP(G38,U5数据库!C:P,3,0)</f>
        <v>#VALUE!</v>
      </c>
      <c r="J38" s="18" t="e">
        <f>VLOOKUP(G38,U5数据库!C:P,4,0)</f>
        <v>#VALUE!</v>
      </c>
      <c r="K38" s="19" t="e">
        <f>VLOOKUP(G38,U5数据库!C:P,5,0)*C38</f>
        <v>#VALUE!</v>
      </c>
      <c r="L38" s="18" t="e">
        <f>VLOOKUP(G38,U5数据库!C:P,6,0)</f>
        <v>#VALUE!</v>
      </c>
      <c r="M38" s="18" t="e">
        <f>VLOOKUP(G38,U5数据库!C:P,7,0)</f>
        <v>#VALUE!</v>
      </c>
      <c r="N38" s="18"/>
      <c r="O38" s="18" t="e">
        <f>VLOOKUP(G38,U5数据库!C:P,8,0)</f>
        <v>#VALUE!</v>
      </c>
      <c r="P38" s="18" t="e">
        <f>VLOOKUP(G38,U5数据库!C:P,9,0)</f>
        <v>#VALUE!</v>
      </c>
      <c r="Q38" s="19" t="e">
        <f>VLOOKUP(G38,U5数据库!C:P,10,0)*C38</f>
        <v>#VALUE!</v>
      </c>
      <c r="R38" s="18" t="e">
        <f>VLOOKUP(G38,U5数据库!C:P,11,0)</f>
        <v>#VALUE!</v>
      </c>
      <c r="S38" s="18" t="e">
        <f>VLOOKUP(G38,U5数据库!C:P,12,0)</f>
        <v>#VALUE!</v>
      </c>
      <c r="T38" s="18"/>
      <c r="U38" s="18" t="e">
        <f>VLOOKUP(G38,U5数据库!C:P,13,0)</f>
        <v>#VALUE!</v>
      </c>
      <c r="V38" s="18" t="e">
        <f t="shared" si="9"/>
        <v>#VALUE!</v>
      </c>
      <c r="W38" s="19">
        <f t="shared" si="10"/>
        <v>0</v>
      </c>
      <c r="X38" s="18" t="e">
        <f>VLOOKUP(G38,U5数据库!C:P,14,0)</f>
        <v>#VALUE!</v>
      </c>
      <c r="Y38" s="18" t="e">
        <f>VLOOKUP(H38,U5数据库!Q:R,2,0)</f>
        <v>#N/A</v>
      </c>
      <c r="Z38" s="18"/>
    </row>
    <row r="39" spans="1:26" x14ac:dyDescent="0.25">
      <c r="A39" s="22"/>
      <c r="B39" s="55"/>
      <c r="C39" s="3"/>
      <c r="D39" s="3"/>
      <c r="E39" s="18" t="str">
        <f t="shared" si="5"/>
        <v/>
      </c>
      <c r="F39" s="18" t="e">
        <f t="shared" si="6"/>
        <v>#VALUE!</v>
      </c>
      <c r="G39" s="18" t="e">
        <f t="shared" si="7"/>
        <v>#VALUE!</v>
      </c>
      <c r="H39" s="18" t="str">
        <f t="shared" si="8"/>
        <v/>
      </c>
      <c r="I39" s="18" t="e">
        <f>VLOOKUP(G39,U5数据库!C:P,3,0)</f>
        <v>#VALUE!</v>
      </c>
      <c r="J39" s="18" t="e">
        <f>VLOOKUP(G39,U5数据库!C:P,4,0)</f>
        <v>#VALUE!</v>
      </c>
      <c r="K39" s="19" t="e">
        <f>VLOOKUP(G39,U5数据库!C:P,5,0)*C39</f>
        <v>#VALUE!</v>
      </c>
      <c r="L39" s="18" t="e">
        <f>VLOOKUP(G39,U5数据库!C:P,6,0)</f>
        <v>#VALUE!</v>
      </c>
      <c r="M39" s="18" t="e">
        <f>VLOOKUP(G39,U5数据库!C:P,7,0)</f>
        <v>#VALUE!</v>
      </c>
      <c r="N39" s="18"/>
      <c r="O39" s="18" t="e">
        <f>VLOOKUP(G39,U5数据库!C:P,8,0)</f>
        <v>#VALUE!</v>
      </c>
      <c r="P39" s="18" t="e">
        <f>VLOOKUP(G39,U5数据库!C:P,9,0)</f>
        <v>#VALUE!</v>
      </c>
      <c r="Q39" s="19" t="e">
        <f>VLOOKUP(G39,U5数据库!C:P,10,0)*C39</f>
        <v>#VALUE!</v>
      </c>
      <c r="R39" s="18" t="e">
        <f>VLOOKUP(G39,U5数据库!C:P,11,0)</f>
        <v>#VALUE!</v>
      </c>
      <c r="S39" s="18" t="e">
        <f>VLOOKUP(G39,U5数据库!C:P,12,0)</f>
        <v>#VALUE!</v>
      </c>
      <c r="T39" s="18"/>
      <c r="U39" s="18" t="e">
        <f>VLOOKUP(G39,U5数据库!C:P,13,0)</f>
        <v>#VALUE!</v>
      </c>
      <c r="V39" s="18" t="e">
        <f t="shared" si="9"/>
        <v>#VALUE!</v>
      </c>
      <c r="W39" s="19">
        <f t="shared" si="10"/>
        <v>0</v>
      </c>
      <c r="X39" s="18" t="e">
        <f>VLOOKUP(G39,U5数据库!C:P,14,0)</f>
        <v>#VALUE!</v>
      </c>
      <c r="Y39" s="18" t="e">
        <f>VLOOKUP(H39,U5数据库!Q:R,2,0)</f>
        <v>#N/A</v>
      </c>
      <c r="Z39" s="18"/>
    </row>
    <row r="40" spans="1:26" x14ac:dyDescent="0.25">
      <c r="A40" s="22"/>
      <c r="B40" s="55"/>
      <c r="C40" s="3"/>
      <c r="D40" s="3"/>
      <c r="E40" s="18" t="str">
        <f t="shared" si="5"/>
        <v/>
      </c>
      <c r="F40" s="18" t="e">
        <f t="shared" si="6"/>
        <v>#VALUE!</v>
      </c>
      <c r="G40" s="18" t="e">
        <f t="shared" si="7"/>
        <v>#VALUE!</v>
      </c>
      <c r="H40" s="18" t="str">
        <f t="shared" si="8"/>
        <v/>
      </c>
      <c r="I40" s="18" t="e">
        <f>VLOOKUP(G40,U5数据库!C:P,3,0)</f>
        <v>#VALUE!</v>
      </c>
      <c r="J40" s="18" t="e">
        <f>VLOOKUP(G40,U5数据库!C:P,4,0)</f>
        <v>#VALUE!</v>
      </c>
      <c r="K40" s="19" t="e">
        <f>VLOOKUP(G40,U5数据库!C:P,5,0)*C40</f>
        <v>#VALUE!</v>
      </c>
      <c r="L40" s="18" t="e">
        <f>VLOOKUP(G40,U5数据库!C:P,6,0)</f>
        <v>#VALUE!</v>
      </c>
      <c r="M40" s="18" t="e">
        <f>VLOOKUP(G40,U5数据库!C:P,7,0)</f>
        <v>#VALUE!</v>
      </c>
      <c r="N40" s="18"/>
      <c r="O40" s="18" t="e">
        <f>VLOOKUP(G40,U5数据库!C:P,8,0)</f>
        <v>#VALUE!</v>
      </c>
      <c r="P40" s="18" t="e">
        <f>VLOOKUP(G40,U5数据库!C:P,9,0)</f>
        <v>#VALUE!</v>
      </c>
      <c r="Q40" s="19" t="e">
        <f>VLOOKUP(G40,U5数据库!C:P,10,0)*C40</f>
        <v>#VALUE!</v>
      </c>
      <c r="R40" s="18" t="e">
        <f>VLOOKUP(G40,U5数据库!C:P,11,0)</f>
        <v>#VALUE!</v>
      </c>
      <c r="S40" s="18" t="e">
        <f>VLOOKUP(G40,U5数据库!C:P,12,0)</f>
        <v>#VALUE!</v>
      </c>
      <c r="T40" s="18"/>
      <c r="U40" s="18" t="e">
        <f>VLOOKUP(G40,U5数据库!C:P,13,0)</f>
        <v>#VALUE!</v>
      </c>
      <c r="V40" s="18" t="e">
        <f t="shared" si="9"/>
        <v>#VALUE!</v>
      </c>
      <c r="W40" s="19">
        <f t="shared" si="10"/>
        <v>0</v>
      </c>
      <c r="X40" s="18" t="e">
        <f>VLOOKUP(G40,U5数据库!C:P,14,0)</f>
        <v>#VALUE!</v>
      </c>
      <c r="Y40" s="18" t="e">
        <f>VLOOKUP(H40,U5数据库!Q:R,2,0)</f>
        <v>#N/A</v>
      </c>
      <c r="Z40" s="18"/>
    </row>
    <row r="41" spans="1:26" x14ac:dyDescent="0.25">
      <c r="A41" s="22"/>
      <c r="B41" s="55"/>
      <c r="C41" s="3"/>
      <c r="D41" s="3"/>
      <c r="E41" s="18" t="str">
        <f t="shared" si="5"/>
        <v/>
      </c>
      <c r="F41" s="18" t="e">
        <f t="shared" si="6"/>
        <v>#VALUE!</v>
      </c>
      <c r="G41" s="18" t="e">
        <f t="shared" si="7"/>
        <v>#VALUE!</v>
      </c>
      <c r="H41" s="18" t="str">
        <f t="shared" si="8"/>
        <v/>
      </c>
      <c r="I41" s="18" t="e">
        <f>VLOOKUP(G41,U5数据库!C:P,3,0)</f>
        <v>#VALUE!</v>
      </c>
      <c r="J41" s="18" t="e">
        <f>VLOOKUP(G41,U5数据库!C:P,4,0)</f>
        <v>#VALUE!</v>
      </c>
      <c r="K41" s="19" t="e">
        <f>VLOOKUP(G41,U5数据库!C:P,5,0)*C41</f>
        <v>#VALUE!</v>
      </c>
      <c r="L41" s="18" t="e">
        <f>VLOOKUP(G41,U5数据库!C:P,6,0)</f>
        <v>#VALUE!</v>
      </c>
      <c r="M41" s="18" t="e">
        <f>VLOOKUP(G41,U5数据库!C:P,7,0)</f>
        <v>#VALUE!</v>
      </c>
      <c r="N41" s="18"/>
      <c r="O41" s="18" t="e">
        <f>VLOOKUP(G41,U5数据库!C:P,8,0)</f>
        <v>#VALUE!</v>
      </c>
      <c r="P41" s="18" t="e">
        <f>VLOOKUP(G41,U5数据库!C:P,9,0)</f>
        <v>#VALUE!</v>
      </c>
      <c r="Q41" s="19" t="e">
        <f>VLOOKUP(G41,U5数据库!C:P,10,0)*C41</f>
        <v>#VALUE!</v>
      </c>
      <c r="R41" s="18" t="e">
        <f>VLOOKUP(G41,U5数据库!C:P,11,0)</f>
        <v>#VALUE!</v>
      </c>
      <c r="S41" s="18" t="e">
        <f>VLOOKUP(G41,U5数据库!C:P,12,0)</f>
        <v>#VALUE!</v>
      </c>
      <c r="T41" s="18"/>
      <c r="U41" s="18" t="e">
        <f>VLOOKUP(G41,U5数据库!C:P,13,0)</f>
        <v>#VALUE!</v>
      </c>
      <c r="V41" s="18" t="e">
        <f t="shared" si="9"/>
        <v>#VALUE!</v>
      </c>
      <c r="W41" s="19">
        <f t="shared" si="10"/>
        <v>0</v>
      </c>
      <c r="X41" s="18" t="e">
        <f>VLOOKUP(G41,U5数据库!C:P,14,0)</f>
        <v>#VALUE!</v>
      </c>
      <c r="Y41" s="18" t="e">
        <f>VLOOKUP(H41,U5数据库!Q:R,2,0)</f>
        <v>#N/A</v>
      </c>
      <c r="Z41" s="18"/>
    </row>
    <row r="42" spans="1:26" x14ac:dyDescent="0.25">
      <c r="A42" s="22"/>
      <c r="B42" s="55"/>
      <c r="C42" s="3"/>
      <c r="D42" s="3"/>
      <c r="E42" s="18" t="str">
        <f t="shared" si="5"/>
        <v/>
      </c>
      <c r="F42" s="18" t="e">
        <f t="shared" si="6"/>
        <v>#VALUE!</v>
      </c>
      <c r="G42" s="18" t="e">
        <f t="shared" si="7"/>
        <v>#VALUE!</v>
      </c>
      <c r="H42" s="18" t="str">
        <f t="shared" si="8"/>
        <v/>
      </c>
      <c r="I42" s="18" t="e">
        <f>VLOOKUP(G42,U5数据库!C:P,3,0)</f>
        <v>#VALUE!</v>
      </c>
      <c r="J42" s="18" t="e">
        <f>VLOOKUP(G42,U5数据库!C:P,4,0)</f>
        <v>#VALUE!</v>
      </c>
      <c r="K42" s="19" t="e">
        <f>VLOOKUP(G42,U5数据库!C:P,5,0)*C42</f>
        <v>#VALUE!</v>
      </c>
      <c r="L42" s="18" t="e">
        <f>VLOOKUP(G42,U5数据库!C:P,6,0)</f>
        <v>#VALUE!</v>
      </c>
      <c r="M42" s="18" t="e">
        <f>VLOOKUP(G42,U5数据库!C:P,7,0)</f>
        <v>#VALUE!</v>
      </c>
      <c r="N42" s="18"/>
      <c r="O42" s="18" t="e">
        <f>VLOOKUP(G42,U5数据库!C:P,8,0)</f>
        <v>#VALUE!</v>
      </c>
      <c r="P42" s="18" t="e">
        <f>VLOOKUP(G42,U5数据库!C:P,9,0)</f>
        <v>#VALUE!</v>
      </c>
      <c r="Q42" s="19" t="e">
        <f>VLOOKUP(G42,U5数据库!C:P,10,0)*C42</f>
        <v>#VALUE!</v>
      </c>
      <c r="R42" s="18" t="e">
        <f>VLOOKUP(G42,U5数据库!C:P,11,0)</f>
        <v>#VALUE!</v>
      </c>
      <c r="S42" s="18" t="e">
        <f>VLOOKUP(G42,U5数据库!C:P,12,0)</f>
        <v>#VALUE!</v>
      </c>
      <c r="T42" s="18"/>
      <c r="U42" s="18" t="e">
        <f>VLOOKUP(G42,U5数据库!C:P,13,0)</f>
        <v>#VALUE!</v>
      </c>
      <c r="V42" s="18" t="e">
        <f t="shared" si="9"/>
        <v>#VALUE!</v>
      </c>
      <c r="W42" s="19">
        <f t="shared" si="10"/>
        <v>0</v>
      </c>
      <c r="X42" s="18" t="e">
        <f>VLOOKUP(G42,U5数据库!C:P,14,0)</f>
        <v>#VALUE!</v>
      </c>
      <c r="Y42" s="18" t="e">
        <f>VLOOKUP(H42,U5数据库!Q:R,2,0)</f>
        <v>#N/A</v>
      </c>
      <c r="Z42" s="18"/>
    </row>
    <row r="43" spans="1:26" x14ac:dyDescent="0.25">
      <c r="A43" s="22"/>
      <c r="B43" s="55"/>
      <c r="C43" s="3"/>
      <c r="D43" s="3"/>
      <c r="E43" s="18" t="str">
        <f t="shared" si="5"/>
        <v/>
      </c>
      <c r="F43" s="18" t="e">
        <f t="shared" si="6"/>
        <v>#VALUE!</v>
      </c>
      <c r="G43" s="18" t="e">
        <f t="shared" si="7"/>
        <v>#VALUE!</v>
      </c>
      <c r="H43" s="18" t="str">
        <f t="shared" si="8"/>
        <v/>
      </c>
      <c r="I43" s="18" t="e">
        <f>VLOOKUP(G43,U5数据库!C:P,3,0)</f>
        <v>#VALUE!</v>
      </c>
      <c r="J43" s="18" t="e">
        <f>VLOOKUP(G43,U5数据库!C:P,4,0)</f>
        <v>#VALUE!</v>
      </c>
      <c r="K43" s="19" t="e">
        <f>VLOOKUP(G43,U5数据库!C:P,5,0)*C43</f>
        <v>#VALUE!</v>
      </c>
      <c r="L43" s="18" t="e">
        <f>VLOOKUP(G43,U5数据库!C:P,6,0)</f>
        <v>#VALUE!</v>
      </c>
      <c r="M43" s="18" t="e">
        <f>VLOOKUP(G43,U5数据库!C:P,7,0)</f>
        <v>#VALUE!</v>
      </c>
      <c r="N43" s="18"/>
      <c r="O43" s="18" t="e">
        <f>VLOOKUP(G43,U5数据库!C:P,8,0)</f>
        <v>#VALUE!</v>
      </c>
      <c r="P43" s="18" t="e">
        <f>VLOOKUP(G43,U5数据库!C:P,9,0)</f>
        <v>#VALUE!</v>
      </c>
      <c r="Q43" s="19" t="e">
        <f>VLOOKUP(G43,U5数据库!C:P,10,0)*C43</f>
        <v>#VALUE!</v>
      </c>
      <c r="R43" s="18" t="e">
        <f>VLOOKUP(G43,U5数据库!C:P,11,0)</f>
        <v>#VALUE!</v>
      </c>
      <c r="S43" s="18" t="e">
        <f>VLOOKUP(G43,U5数据库!C:P,12,0)</f>
        <v>#VALUE!</v>
      </c>
      <c r="T43" s="18"/>
      <c r="U43" s="18" t="e">
        <f>VLOOKUP(G43,U5数据库!C:P,13,0)</f>
        <v>#VALUE!</v>
      </c>
      <c r="V43" s="18" t="e">
        <f t="shared" si="9"/>
        <v>#VALUE!</v>
      </c>
      <c r="W43" s="19">
        <f t="shared" si="10"/>
        <v>0</v>
      </c>
      <c r="X43" s="18" t="e">
        <f>VLOOKUP(G43,U5数据库!C:P,14,0)</f>
        <v>#VALUE!</v>
      </c>
      <c r="Y43" s="18" t="e">
        <f>VLOOKUP(H43,U5数据库!Q:R,2,0)</f>
        <v>#N/A</v>
      </c>
      <c r="Z43" s="18"/>
    </row>
    <row r="44" spans="1:26" x14ac:dyDescent="0.25">
      <c r="A44" s="22"/>
      <c r="B44" s="55"/>
      <c r="C44" s="3"/>
      <c r="D44" s="3"/>
      <c r="E44" s="18" t="str">
        <f t="shared" si="5"/>
        <v/>
      </c>
      <c r="F44" s="18" t="e">
        <f t="shared" si="6"/>
        <v>#VALUE!</v>
      </c>
      <c r="G44" s="18" t="e">
        <f t="shared" si="7"/>
        <v>#VALUE!</v>
      </c>
      <c r="H44" s="18" t="str">
        <f t="shared" si="8"/>
        <v/>
      </c>
      <c r="I44" s="18" t="e">
        <f>VLOOKUP(G44,U5数据库!C:P,3,0)</f>
        <v>#VALUE!</v>
      </c>
      <c r="J44" s="18" t="e">
        <f>VLOOKUP(G44,U5数据库!C:P,4,0)</f>
        <v>#VALUE!</v>
      </c>
      <c r="K44" s="19" t="e">
        <f>VLOOKUP(G44,U5数据库!C:P,5,0)*C44</f>
        <v>#VALUE!</v>
      </c>
      <c r="L44" s="18" t="e">
        <f>VLOOKUP(G44,U5数据库!C:P,6,0)</f>
        <v>#VALUE!</v>
      </c>
      <c r="M44" s="18" t="e">
        <f>VLOOKUP(G44,U5数据库!C:P,7,0)</f>
        <v>#VALUE!</v>
      </c>
      <c r="N44" s="18"/>
      <c r="O44" s="18" t="e">
        <f>VLOOKUP(G44,U5数据库!C:P,8,0)</f>
        <v>#VALUE!</v>
      </c>
      <c r="P44" s="18" t="e">
        <f>VLOOKUP(G44,U5数据库!C:P,9,0)</f>
        <v>#VALUE!</v>
      </c>
      <c r="Q44" s="19" t="e">
        <f>VLOOKUP(G44,U5数据库!C:P,10,0)*C44</f>
        <v>#VALUE!</v>
      </c>
      <c r="R44" s="18" t="e">
        <f>VLOOKUP(G44,U5数据库!C:P,11,0)</f>
        <v>#VALUE!</v>
      </c>
      <c r="S44" s="18" t="e">
        <f>VLOOKUP(G44,U5数据库!C:P,12,0)</f>
        <v>#VALUE!</v>
      </c>
      <c r="T44" s="18"/>
      <c r="U44" s="18" t="e">
        <f>VLOOKUP(G44,U5数据库!C:P,13,0)</f>
        <v>#VALUE!</v>
      </c>
      <c r="V44" s="18" t="e">
        <f t="shared" si="9"/>
        <v>#VALUE!</v>
      </c>
      <c r="W44" s="19">
        <f t="shared" si="10"/>
        <v>0</v>
      </c>
      <c r="X44" s="18" t="e">
        <f>VLOOKUP(G44,U5数据库!C:P,14,0)</f>
        <v>#VALUE!</v>
      </c>
      <c r="Y44" s="18" t="e">
        <f>VLOOKUP(H44,U5数据库!Q:R,2,0)</f>
        <v>#N/A</v>
      </c>
      <c r="Z44" s="18"/>
    </row>
    <row r="45" spans="1:26" x14ac:dyDescent="0.25">
      <c r="A45" s="22"/>
      <c r="B45" s="55"/>
      <c r="C45" s="3"/>
      <c r="D45" s="3"/>
      <c r="E45" s="18" t="str">
        <f t="shared" si="5"/>
        <v/>
      </c>
      <c r="F45" s="18" t="e">
        <f t="shared" si="6"/>
        <v>#VALUE!</v>
      </c>
      <c r="G45" s="18" t="e">
        <f t="shared" si="7"/>
        <v>#VALUE!</v>
      </c>
      <c r="H45" s="18" t="str">
        <f t="shared" si="8"/>
        <v/>
      </c>
      <c r="I45" s="18" t="e">
        <f>VLOOKUP(G45,U5数据库!C:P,3,0)</f>
        <v>#VALUE!</v>
      </c>
      <c r="J45" s="18" t="e">
        <f>VLOOKUP(G45,U5数据库!C:P,4,0)</f>
        <v>#VALUE!</v>
      </c>
      <c r="K45" s="19" t="e">
        <f>VLOOKUP(G45,U5数据库!C:P,5,0)*C45</f>
        <v>#VALUE!</v>
      </c>
      <c r="L45" s="18" t="e">
        <f>VLOOKUP(G45,U5数据库!C:P,6,0)</f>
        <v>#VALUE!</v>
      </c>
      <c r="M45" s="18" t="e">
        <f>VLOOKUP(G45,U5数据库!C:P,7,0)</f>
        <v>#VALUE!</v>
      </c>
      <c r="N45" s="18"/>
      <c r="O45" s="18" t="e">
        <f>VLOOKUP(G45,U5数据库!C:P,8,0)</f>
        <v>#VALUE!</v>
      </c>
      <c r="P45" s="18" t="e">
        <f>VLOOKUP(G45,U5数据库!C:P,9,0)</f>
        <v>#VALUE!</v>
      </c>
      <c r="Q45" s="19" t="e">
        <f>VLOOKUP(G45,U5数据库!C:P,10,0)*C45</f>
        <v>#VALUE!</v>
      </c>
      <c r="R45" s="18" t="e">
        <f>VLOOKUP(G45,U5数据库!C:P,11,0)</f>
        <v>#VALUE!</v>
      </c>
      <c r="S45" s="18" t="e">
        <f>VLOOKUP(G45,U5数据库!C:P,12,0)</f>
        <v>#VALUE!</v>
      </c>
      <c r="T45" s="18"/>
      <c r="U45" s="18" t="e">
        <f>VLOOKUP(G45,U5数据库!C:P,13,0)</f>
        <v>#VALUE!</v>
      </c>
      <c r="V45" s="18" t="e">
        <f t="shared" si="9"/>
        <v>#VALUE!</v>
      </c>
      <c r="W45" s="19">
        <f t="shared" si="10"/>
        <v>0</v>
      </c>
      <c r="X45" s="18" t="e">
        <f>VLOOKUP(G45,U5数据库!C:P,14,0)</f>
        <v>#VALUE!</v>
      </c>
      <c r="Y45" s="18" t="e">
        <f>VLOOKUP(H45,U5数据库!Q:R,2,0)</f>
        <v>#N/A</v>
      </c>
      <c r="Z45" s="18"/>
    </row>
    <row r="46" spans="1:26" x14ac:dyDescent="0.25">
      <c r="A46" s="22"/>
      <c r="B46" s="55"/>
      <c r="C46" s="3"/>
      <c r="D46" s="3"/>
      <c r="E46" s="18" t="str">
        <f t="shared" si="5"/>
        <v/>
      </c>
      <c r="F46" s="18" t="e">
        <f t="shared" si="6"/>
        <v>#VALUE!</v>
      </c>
      <c r="G46" s="18" t="e">
        <f t="shared" si="7"/>
        <v>#VALUE!</v>
      </c>
      <c r="H46" s="18" t="str">
        <f t="shared" si="8"/>
        <v/>
      </c>
      <c r="I46" s="18" t="e">
        <f>VLOOKUP(G46,U5数据库!C:P,3,0)</f>
        <v>#VALUE!</v>
      </c>
      <c r="J46" s="18" t="e">
        <f>VLOOKUP(G46,U5数据库!C:P,4,0)</f>
        <v>#VALUE!</v>
      </c>
      <c r="K46" s="19" t="e">
        <f>VLOOKUP(G46,U5数据库!C:P,5,0)*C46</f>
        <v>#VALUE!</v>
      </c>
      <c r="L46" s="18" t="e">
        <f>VLOOKUP(G46,U5数据库!C:P,6,0)</f>
        <v>#VALUE!</v>
      </c>
      <c r="M46" s="18" t="e">
        <f>VLOOKUP(G46,U5数据库!C:P,7,0)</f>
        <v>#VALUE!</v>
      </c>
      <c r="N46" s="18"/>
      <c r="O46" s="18" t="e">
        <f>VLOOKUP(G46,U5数据库!C:P,8,0)</f>
        <v>#VALUE!</v>
      </c>
      <c r="P46" s="18" t="e">
        <f>VLOOKUP(G46,U5数据库!C:P,9,0)</f>
        <v>#VALUE!</v>
      </c>
      <c r="Q46" s="19" t="e">
        <f>VLOOKUP(G46,U5数据库!C:P,10,0)*C46</f>
        <v>#VALUE!</v>
      </c>
      <c r="R46" s="18" t="e">
        <f>VLOOKUP(G46,U5数据库!C:P,11,0)</f>
        <v>#VALUE!</v>
      </c>
      <c r="S46" s="18" t="e">
        <f>VLOOKUP(G46,U5数据库!C:P,12,0)</f>
        <v>#VALUE!</v>
      </c>
      <c r="T46" s="18"/>
      <c r="U46" s="18" t="e">
        <f>VLOOKUP(G46,U5数据库!C:P,13,0)</f>
        <v>#VALUE!</v>
      </c>
      <c r="V46" s="18" t="e">
        <f t="shared" si="9"/>
        <v>#VALUE!</v>
      </c>
      <c r="W46" s="19">
        <f t="shared" si="10"/>
        <v>0</v>
      </c>
      <c r="X46" s="18" t="e">
        <f>VLOOKUP(G46,U5数据库!C:P,14,0)</f>
        <v>#VALUE!</v>
      </c>
      <c r="Y46" s="18" t="e">
        <f>VLOOKUP(H46,U5数据库!Q:R,2,0)</f>
        <v>#N/A</v>
      </c>
      <c r="Z46" s="18"/>
    </row>
    <row r="47" spans="1:26" x14ac:dyDescent="0.25">
      <c r="A47" s="22"/>
      <c r="B47" s="55"/>
      <c r="C47" s="3"/>
      <c r="D47" s="3"/>
      <c r="E47" s="18" t="str">
        <f t="shared" si="5"/>
        <v/>
      </c>
      <c r="F47" s="18" t="e">
        <f t="shared" si="6"/>
        <v>#VALUE!</v>
      </c>
      <c r="G47" s="18" t="e">
        <f t="shared" si="7"/>
        <v>#VALUE!</v>
      </c>
      <c r="H47" s="18" t="str">
        <f t="shared" si="8"/>
        <v/>
      </c>
      <c r="I47" s="18" t="e">
        <f>VLOOKUP(G47,U5数据库!C:P,3,0)</f>
        <v>#VALUE!</v>
      </c>
      <c r="J47" s="18" t="e">
        <f>VLOOKUP(G47,U5数据库!C:P,4,0)</f>
        <v>#VALUE!</v>
      </c>
      <c r="K47" s="19" t="e">
        <f>VLOOKUP(G47,U5数据库!C:P,5,0)*C47</f>
        <v>#VALUE!</v>
      </c>
      <c r="L47" s="18" t="e">
        <f>VLOOKUP(G47,U5数据库!C:P,6,0)</f>
        <v>#VALUE!</v>
      </c>
      <c r="M47" s="18" t="e">
        <f>VLOOKUP(G47,U5数据库!C:P,7,0)</f>
        <v>#VALUE!</v>
      </c>
      <c r="N47" s="18"/>
      <c r="O47" s="18" t="e">
        <f>VLOOKUP(G47,U5数据库!C:P,8,0)</f>
        <v>#VALUE!</v>
      </c>
      <c r="P47" s="18" t="e">
        <f>VLOOKUP(G47,U5数据库!C:P,9,0)</f>
        <v>#VALUE!</v>
      </c>
      <c r="Q47" s="19" t="e">
        <f>VLOOKUP(G47,U5数据库!C:P,10,0)*C47</f>
        <v>#VALUE!</v>
      </c>
      <c r="R47" s="18" t="e">
        <f>VLOOKUP(G47,U5数据库!C:P,11,0)</f>
        <v>#VALUE!</v>
      </c>
      <c r="S47" s="18" t="e">
        <f>VLOOKUP(G47,U5数据库!C:P,12,0)</f>
        <v>#VALUE!</v>
      </c>
      <c r="T47" s="18"/>
      <c r="U47" s="18" t="e">
        <f>VLOOKUP(G47,U5数据库!C:P,13,0)</f>
        <v>#VALUE!</v>
      </c>
      <c r="V47" s="18" t="e">
        <f t="shared" si="9"/>
        <v>#VALUE!</v>
      </c>
      <c r="W47" s="19">
        <f t="shared" si="10"/>
        <v>0</v>
      </c>
      <c r="X47" s="18" t="e">
        <f>VLOOKUP(G47,U5数据库!C:P,14,0)</f>
        <v>#VALUE!</v>
      </c>
      <c r="Y47" s="18" t="e">
        <f>VLOOKUP(H47,U5数据库!Q:R,2,0)</f>
        <v>#N/A</v>
      </c>
      <c r="Z47" s="18"/>
    </row>
    <row r="48" spans="1:26" x14ac:dyDescent="0.25">
      <c r="A48" s="22"/>
      <c r="B48" s="55"/>
      <c r="C48" s="3"/>
      <c r="D48" s="3"/>
      <c r="E48" s="18" t="str">
        <f t="shared" si="5"/>
        <v/>
      </c>
      <c r="F48" s="18" t="e">
        <f t="shared" si="6"/>
        <v>#VALUE!</v>
      </c>
      <c r="G48" s="18" t="e">
        <f t="shared" si="7"/>
        <v>#VALUE!</v>
      </c>
      <c r="H48" s="18" t="str">
        <f t="shared" si="8"/>
        <v/>
      </c>
      <c r="I48" s="18" t="e">
        <f>VLOOKUP(G48,U5数据库!C:P,3,0)</f>
        <v>#VALUE!</v>
      </c>
      <c r="J48" s="18" t="e">
        <f>VLOOKUP(G48,U5数据库!C:P,4,0)</f>
        <v>#VALUE!</v>
      </c>
      <c r="K48" s="19" t="e">
        <f>VLOOKUP(G48,U5数据库!C:P,5,0)*C48</f>
        <v>#VALUE!</v>
      </c>
      <c r="L48" s="18" t="e">
        <f>VLOOKUP(G48,U5数据库!C:P,6,0)</f>
        <v>#VALUE!</v>
      </c>
      <c r="M48" s="18" t="e">
        <f>VLOOKUP(G48,U5数据库!C:P,7,0)</f>
        <v>#VALUE!</v>
      </c>
      <c r="N48" s="18"/>
      <c r="O48" s="18" t="e">
        <f>VLOOKUP(G48,U5数据库!C:P,8,0)</f>
        <v>#VALUE!</v>
      </c>
      <c r="P48" s="18" t="e">
        <f>VLOOKUP(G48,U5数据库!C:P,9,0)</f>
        <v>#VALUE!</v>
      </c>
      <c r="Q48" s="19" t="e">
        <f>VLOOKUP(G48,U5数据库!C:P,10,0)*C48</f>
        <v>#VALUE!</v>
      </c>
      <c r="R48" s="18" t="e">
        <f>VLOOKUP(G48,U5数据库!C:P,11,0)</f>
        <v>#VALUE!</v>
      </c>
      <c r="S48" s="18" t="e">
        <f>VLOOKUP(G48,U5数据库!C:P,12,0)</f>
        <v>#VALUE!</v>
      </c>
      <c r="T48" s="18"/>
      <c r="U48" s="18" t="e">
        <f>VLOOKUP(G48,U5数据库!C:P,13,0)</f>
        <v>#VALUE!</v>
      </c>
      <c r="V48" s="18" t="e">
        <f t="shared" si="9"/>
        <v>#VALUE!</v>
      </c>
      <c r="W48" s="19">
        <f t="shared" si="10"/>
        <v>0</v>
      </c>
      <c r="X48" s="18" t="e">
        <f>VLOOKUP(G48,U5数据库!C:P,14,0)</f>
        <v>#VALUE!</v>
      </c>
      <c r="Y48" s="18" t="e">
        <f>VLOOKUP(H48,U5数据库!Q:R,2,0)</f>
        <v>#N/A</v>
      </c>
      <c r="Z48" s="18"/>
    </row>
    <row r="49" spans="1:26" x14ac:dyDescent="0.25">
      <c r="A49" s="22"/>
      <c r="B49" s="55"/>
      <c r="C49" s="3"/>
      <c r="D49" s="3"/>
      <c r="E49" s="18" t="str">
        <f t="shared" si="5"/>
        <v/>
      </c>
      <c r="F49" s="18" t="e">
        <f t="shared" si="6"/>
        <v>#VALUE!</v>
      </c>
      <c r="G49" s="18" t="e">
        <f t="shared" si="7"/>
        <v>#VALUE!</v>
      </c>
      <c r="H49" s="18" t="str">
        <f t="shared" si="8"/>
        <v/>
      </c>
      <c r="I49" s="18" t="e">
        <f>VLOOKUP(G49,U5数据库!C:P,3,0)</f>
        <v>#VALUE!</v>
      </c>
      <c r="J49" s="18" t="e">
        <f>VLOOKUP(G49,U5数据库!C:P,4,0)</f>
        <v>#VALUE!</v>
      </c>
      <c r="K49" s="19" t="e">
        <f>VLOOKUP(G49,U5数据库!C:P,5,0)*C49</f>
        <v>#VALUE!</v>
      </c>
      <c r="L49" s="18" t="e">
        <f>VLOOKUP(G49,U5数据库!C:P,6,0)</f>
        <v>#VALUE!</v>
      </c>
      <c r="M49" s="18" t="e">
        <f>VLOOKUP(G49,U5数据库!C:P,7,0)</f>
        <v>#VALUE!</v>
      </c>
      <c r="N49" s="18"/>
      <c r="O49" s="18" t="e">
        <f>VLOOKUP(G49,U5数据库!C:P,8,0)</f>
        <v>#VALUE!</v>
      </c>
      <c r="P49" s="18" t="e">
        <f>VLOOKUP(G49,U5数据库!C:P,9,0)</f>
        <v>#VALUE!</v>
      </c>
      <c r="Q49" s="19" t="e">
        <f>VLOOKUP(G49,U5数据库!C:P,10,0)*C49</f>
        <v>#VALUE!</v>
      </c>
      <c r="R49" s="18" t="e">
        <f>VLOOKUP(G49,U5数据库!C:P,11,0)</f>
        <v>#VALUE!</v>
      </c>
      <c r="S49" s="18" t="e">
        <f>VLOOKUP(G49,U5数据库!C:P,12,0)</f>
        <v>#VALUE!</v>
      </c>
      <c r="T49" s="18"/>
      <c r="U49" s="18" t="e">
        <f>VLOOKUP(G49,U5数据库!C:P,13,0)</f>
        <v>#VALUE!</v>
      </c>
      <c r="V49" s="18" t="e">
        <f t="shared" si="9"/>
        <v>#VALUE!</v>
      </c>
      <c r="W49" s="19">
        <f t="shared" si="10"/>
        <v>0</v>
      </c>
      <c r="X49" s="18" t="e">
        <f>VLOOKUP(G49,U5数据库!C:P,14,0)</f>
        <v>#VALUE!</v>
      </c>
      <c r="Y49" s="18" t="e">
        <f>VLOOKUP(H49,U5数据库!Q:R,2,0)</f>
        <v>#N/A</v>
      </c>
      <c r="Z49" s="18"/>
    </row>
    <row r="50" spans="1:26" x14ac:dyDescent="0.25">
      <c r="A50" s="22"/>
      <c r="B50" s="55"/>
      <c r="C50" s="3"/>
      <c r="D50" s="3"/>
      <c r="E50" s="18" t="str">
        <f t="shared" si="5"/>
        <v/>
      </c>
      <c r="F50" s="18" t="e">
        <f t="shared" si="6"/>
        <v>#VALUE!</v>
      </c>
      <c r="G50" s="18" t="e">
        <f t="shared" si="7"/>
        <v>#VALUE!</v>
      </c>
      <c r="H50" s="18" t="str">
        <f t="shared" si="8"/>
        <v/>
      </c>
      <c r="I50" s="18" t="e">
        <f>VLOOKUP(G50,U5数据库!C:P,3,0)</f>
        <v>#VALUE!</v>
      </c>
      <c r="J50" s="18" t="e">
        <f>VLOOKUP(G50,U5数据库!C:P,4,0)</f>
        <v>#VALUE!</v>
      </c>
      <c r="K50" s="19" t="e">
        <f>VLOOKUP(G50,U5数据库!C:P,5,0)*C50</f>
        <v>#VALUE!</v>
      </c>
      <c r="L50" s="18" t="e">
        <f>VLOOKUP(G50,U5数据库!C:P,6,0)</f>
        <v>#VALUE!</v>
      </c>
      <c r="M50" s="18" t="e">
        <f>VLOOKUP(G50,U5数据库!C:P,7,0)</f>
        <v>#VALUE!</v>
      </c>
      <c r="N50" s="18"/>
      <c r="O50" s="18" t="e">
        <f>VLOOKUP(G50,U5数据库!C:P,8,0)</f>
        <v>#VALUE!</v>
      </c>
      <c r="P50" s="18" t="e">
        <f>VLOOKUP(G50,U5数据库!C:P,9,0)</f>
        <v>#VALUE!</v>
      </c>
      <c r="Q50" s="19" t="e">
        <f>VLOOKUP(G50,U5数据库!C:P,10,0)*C50</f>
        <v>#VALUE!</v>
      </c>
      <c r="R50" s="18" t="e">
        <f>VLOOKUP(G50,U5数据库!C:P,11,0)</f>
        <v>#VALUE!</v>
      </c>
      <c r="S50" s="18" t="e">
        <f>VLOOKUP(G50,U5数据库!C:P,12,0)</f>
        <v>#VALUE!</v>
      </c>
      <c r="T50" s="18"/>
      <c r="U50" s="18" t="e">
        <f>VLOOKUP(G50,U5数据库!C:P,13,0)</f>
        <v>#VALUE!</v>
      </c>
      <c r="V50" s="18" t="e">
        <f t="shared" si="9"/>
        <v>#VALUE!</v>
      </c>
      <c r="W50" s="19">
        <f t="shared" si="10"/>
        <v>0</v>
      </c>
      <c r="X50" s="18" t="e">
        <f>VLOOKUP(G50,U5数据库!C:P,14,0)</f>
        <v>#VALUE!</v>
      </c>
      <c r="Y50" s="18" t="e">
        <f>VLOOKUP(H50,U5数据库!Q:R,2,0)</f>
        <v>#N/A</v>
      </c>
      <c r="Z50" s="18"/>
    </row>
    <row r="51" spans="1:26" x14ac:dyDescent="0.25">
      <c r="A51" s="22"/>
      <c r="B51" s="55"/>
      <c r="C51" s="3"/>
      <c r="D51" s="3"/>
      <c r="E51" s="18" t="str">
        <f t="shared" si="5"/>
        <v/>
      </c>
      <c r="F51" s="18" t="e">
        <f t="shared" si="6"/>
        <v>#VALUE!</v>
      </c>
      <c r="G51" s="18" t="e">
        <f t="shared" si="7"/>
        <v>#VALUE!</v>
      </c>
      <c r="H51" s="18" t="str">
        <f t="shared" si="8"/>
        <v/>
      </c>
      <c r="I51" s="18" t="e">
        <f>VLOOKUP(G51,U5数据库!C:P,3,0)</f>
        <v>#VALUE!</v>
      </c>
      <c r="J51" s="18" t="e">
        <f>VLOOKUP(G51,U5数据库!C:P,4,0)</f>
        <v>#VALUE!</v>
      </c>
      <c r="K51" s="19" t="e">
        <f>VLOOKUP(G51,U5数据库!C:P,5,0)*C51</f>
        <v>#VALUE!</v>
      </c>
      <c r="L51" s="18" t="e">
        <f>VLOOKUP(G51,U5数据库!C:P,6,0)</f>
        <v>#VALUE!</v>
      </c>
      <c r="M51" s="18" t="e">
        <f>VLOOKUP(G51,U5数据库!C:P,7,0)</f>
        <v>#VALUE!</v>
      </c>
      <c r="N51" s="18"/>
      <c r="O51" s="18" t="e">
        <f>VLOOKUP(G51,U5数据库!C:P,8,0)</f>
        <v>#VALUE!</v>
      </c>
      <c r="P51" s="18" t="e">
        <f>VLOOKUP(G51,U5数据库!C:P,9,0)</f>
        <v>#VALUE!</v>
      </c>
      <c r="Q51" s="19" t="e">
        <f>VLOOKUP(G51,U5数据库!C:P,10,0)*C51</f>
        <v>#VALUE!</v>
      </c>
      <c r="R51" s="18" t="e">
        <f>VLOOKUP(G51,U5数据库!C:P,11,0)</f>
        <v>#VALUE!</v>
      </c>
      <c r="S51" s="18" t="e">
        <f>VLOOKUP(G51,U5数据库!C:P,12,0)</f>
        <v>#VALUE!</v>
      </c>
      <c r="T51" s="18"/>
      <c r="U51" s="18" t="e">
        <f>VLOOKUP(G51,U5数据库!C:P,13,0)</f>
        <v>#VALUE!</v>
      </c>
      <c r="V51" s="18" t="e">
        <f t="shared" si="9"/>
        <v>#VALUE!</v>
      </c>
      <c r="W51" s="19">
        <f t="shared" si="10"/>
        <v>0</v>
      </c>
      <c r="X51" s="18" t="e">
        <f>VLOOKUP(G51,U5数据库!C:P,14,0)</f>
        <v>#VALUE!</v>
      </c>
      <c r="Y51" s="18" t="e">
        <f>VLOOKUP(H51,U5数据库!Q:R,2,0)</f>
        <v>#N/A</v>
      </c>
      <c r="Z51" s="18"/>
    </row>
    <row r="52" spans="1:26" x14ac:dyDescent="0.25">
      <c r="A52" s="22"/>
      <c r="B52" s="55"/>
      <c r="C52" s="3"/>
      <c r="D52" s="3"/>
      <c r="E52" s="18" t="str">
        <f t="shared" si="5"/>
        <v/>
      </c>
      <c r="F52" s="18" t="e">
        <f t="shared" si="6"/>
        <v>#VALUE!</v>
      </c>
      <c r="G52" s="18" t="e">
        <f t="shared" si="7"/>
        <v>#VALUE!</v>
      </c>
      <c r="H52" s="18" t="str">
        <f t="shared" si="8"/>
        <v/>
      </c>
      <c r="I52" s="18" t="e">
        <f>VLOOKUP(G52,U5数据库!C:P,3,0)</f>
        <v>#VALUE!</v>
      </c>
      <c r="J52" s="18" t="e">
        <f>VLOOKUP(G52,U5数据库!C:P,4,0)</f>
        <v>#VALUE!</v>
      </c>
      <c r="K52" s="19" t="e">
        <f>VLOOKUP(G52,U5数据库!C:P,5,0)*C52</f>
        <v>#VALUE!</v>
      </c>
      <c r="L52" s="18" t="e">
        <f>VLOOKUP(G52,U5数据库!C:P,6,0)</f>
        <v>#VALUE!</v>
      </c>
      <c r="M52" s="18" t="e">
        <f>VLOOKUP(G52,U5数据库!C:P,7,0)</f>
        <v>#VALUE!</v>
      </c>
      <c r="N52" s="18"/>
      <c r="O52" s="18" t="e">
        <f>VLOOKUP(G52,U5数据库!C:P,8,0)</f>
        <v>#VALUE!</v>
      </c>
      <c r="P52" s="18" t="e">
        <f>VLOOKUP(G52,U5数据库!C:P,9,0)</f>
        <v>#VALUE!</v>
      </c>
      <c r="Q52" s="19" t="e">
        <f>VLOOKUP(G52,U5数据库!C:P,10,0)*C52</f>
        <v>#VALUE!</v>
      </c>
      <c r="R52" s="18" t="e">
        <f>VLOOKUP(G52,U5数据库!C:P,11,0)</f>
        <v>#VALUE!</v>
      </c>
      <c r="S52" s="18" t="e">
        <f>VLOOKUP(G52,U5数据库!C:P,12,0)</f>
        <v>#VALUE!</v>
      </c>
      <c r="T52" s="18"/>
      <c r="U52" s="18" t="e">
        <f>VLOOKUP(G52,U5数据库!C:P,13,0)</f>
        <v>#VALUE!</v>
      </c>
      <c r="V52" s="18" t="e">
        <f t="shared" si="9"/>
        <v>#VALUE!</v>
      </c>
      <c r="W52" s="19">
        <f t="shared" si="10"/>
        <v>0</v>
      </c>
      <c r="X52" s="18" t="e">
        <f>VLOOKUP(G52,U5数据库!C:P,14,0)</f>
        <v>#VALUE!</v>
      </c>
      <c r="Y52" s="18" t="e">
        <f>VLOOKUP(H52,U5数据库!Q:R,2,0)</f>
        <v>#N/A</v>
      </c>
      <c r="Z52" s="18"/>
    </row>
    <row r="53" spans="1:26" x14ac:dyDescent="0.25">
      <c r="A53" s="22"/>
      <c r="B53" s="55"/>
      <c r="C53" s="3"/>
      <c r="D53" s="3"/>
      <c r="E53" s="18" t="str">
        <f t="shared" si="5"/>
        <v/>
      </c>
      <c r="F53" s="18" t="e">
        <f t="shared" si="6"/>
        <v>#VALUE!</v>
      </c>
      <c r="G53" s="18" t="e">
        <f t="shared" si="7"/>
        <v>#VALUE!</v>
      </c>
      <c r="H53" s="18" t="str">
        <f t="shared" si="8"/>
        <v/>
      </c>
      <c r="I53" s="18" t="e">
        <f>VLOOKUP(G53,U5数据库!C:P,3,0)</f>
        <v>#VALUE!</v>
      </c>
      <c r="J53" s="18" t="e">
        <f>VLOOKUP(G53,U5数据库!C:P,4,0)</f>
        <v>#VALUE!</v>
      </c>
      <c r="K53" s="19" t="e">
        <f>VLOOKUP(G53,U5数据库!C:P,5,0)*C53</f>
        <v>#VALUE!</v>
      </c>
      <c r="L53" s="18" t="e">
        <f>VLOOKUP(G53,U5数据库!C:P,6,0)</f>
        <v>#VALUE!</v>
      </c>
      <c r="M53" s="18" t="e">
        <f>VLOOKUP(G53,U5数据库!C:P,7,0)</f>
        <v>#VALUE!</v>
      </c>
      <c r="N53" s="18"/>
      <c r="O53" s="18" t="e">
        <f>VLOOKUP(G53,U5数据库!C:P,8,0)</f>
        <v>#VALUE!</v>
      </c>
      <c r="P53" s="18" t="e">
        <f>VLOOKUP(G53,U5数据库!C:P,9,0)</f>
        <v>#VALUE!</v>
      </c>
      <c r="Q53" s="19" t="e">
        <f>VLOOKUP(G53,U5数据库!C:P,10,0)*C53</f>
        <v>#VALUE!</v>
      </c>
      <c r="R53" s="18" t="e">
        <f>VLOOKUP(G53,U5数据库!C:P,11,0)</f>
        <v>#VALUE!</v>
      </c>
      <c r="S53" s="18" t="e">
        <f>VLOOKUP(G53,U5数据库!C:P,12,0)</f>
        <v>#VALUE!</v>
      </c>
      <c r="T53" s="18"/>
      <c r="U53" s="18" t="e">
        <f>VLOOKUP(G53,U5数据库!C:P,13,0)</f>
        <v>#VALUE!</v>
      </c>
      <c r="V53" s="18" t="e">
        <f t="shared" si="9"/>
        <v>#VALUE!</v>
      </c>
      <c r="W53" s="19">
        <f t="shared" si="10"/>
        <v>0</v>
      </c>
      <c r="X53" s="18" t="e">
        <f>VLOOKUP(G53,U5数据库!C:P,14,0)</f>
        <v>#VALUE!</v>
      </c>
      <c r="Y53" s="18" t="e">
        <f>VLOOKUP(H53,U5数据库!Q:R,2,0)</f>
        <v>#N/A</v>
      </c>
      <c r="Z53" s="18"/>
    </row>
    <row r="54" spans="1:26" x14ac:dyDescent="0.25">
      <c r="A54" s="22"/>
      <c r="B54" s="55"/>
      <c r="C54" s="3"/>
      <c r="D54" s="3"/>
      <c r="E54" s="18" t="str">
        <f t="shared" si="5"/>
        <v/>
      </c>
      <c r="F54" s="18" t="e">
        <f t="shared" si="6"/>
        <v>#VALUE!</v>
      </c>
      <c r="G54" s="18" t="e">
        <f t="shared" si="7"/>
        <v>#VALUE!</v>
      </c>
      <c r="H54" s="18" t="str">
        <f t="shared" si="8"/>
        <v/>
      </c>
      <c r="I54" s="18" t="e">
        <f>VLOOKUP(G54,U5数据库!C:P,3,0)</f>
        <v>#VALUE!</v>
      </c>
      <c r="J54" s="18" t="e">
        <f>VLOOKUP(G54,U5数据库!C:P,4,0)</f>
        <v>#VALUE!</v>
      </c>
      <c r="K54" s="19" t="e">
        <f>VLOOKUP(G54,U5数据库!C:P,5,0)*C54</f>
        <v>#VALUE!</v>
      </c>
      <c r="L54" s="18" t="e">
        <f>VLOOKUP(G54,U5数据库!C:P,6,0)</f>
        <v>#VALUE!</v>
      </c>
      <c r="M54" s="18" t="e">
        <f>VLOOKUP(G54,U5数据库!C:P,7,0)</f>
        <v>#VALUE!</v>
      </c>
      <c r="N54" s="18"/>
      <c r="O54" s="18" t="e">
        <f>VLOOKUP(G54,U5数据库!C:P,8,0)</f>
        <v>#VALUE!</v>
      </c>
      <c r="P54" s="18" t="e">
        <f>VLOOKUP(G54,U5数据库!C:P,9,0)</f>
        <v>#VALUE!</v>
      </c>
      <c r="Q54" s="19" t="e">
        <f>VLOOKUP(G54,U5数据库!C:P,10,0)*C54</f>
        <v>#VALUE!</v>
      </c>
      <c r="R54" s="18" t="e">
        <f>VLOOKUP(G54,U5数据库!C:P,11,0)</f>
        <v>#VALUE!</v>
      </c>
      <c r="S54" s="18" t="e">
        <f>VLOOKUP(G54,U5数据库!C:P,12,0)</f>
        <v>#VALUE!</v>
      </c>
      <c r="T54" s="18"/>
      <c r="U54" s="18" t="e">
        <f>VLOOKUP(G54,U5数据库!C:P,13,0)</f>
        <v>#VALUE!</v>
      </c>
      <c r="V54" s="18" t="e">
        <f t="shared" si="9"/>
        <v>#VALUE!</v>
      </c>
      <c r="W54" s="19">
        <f t="shared" si="10"/>
        <v>0</v>
      </c>
      <c r="X54" s="18" t="e">
        <f>VLOOKUP(G54,U5数据库!C:P,14,0)</f>
        <v>#VALUE!</v>
      </c>
      <c r="Y54" s="18" t="e">
        <f>VLOOKUP(H54,U5数据库!Q:R,2,0)</f>
        <v>#N/A</v>
      </c>
      <c r="Z54" s="18"/>
    </row>
    <row r="55" spans="1:26" x14ac:dyDescent="0.25">
      <c r="A55" s="22"/>
      <c r="B55" s="55"/>
      <c r="C55" s="3"/>
      <c r="D55" s="3"/>
      <c r="E55" s="18" t="str">
        <f t="shared" si="5"/>
        <v/>
      </c>
      <c r="F55" s="18" t="e">
        <f t="shared" si="6"/>
        <v>#VALUE!</v>
      </c>
      <c r="G55" s="18" t="e">
        <f t="shared" si="7"/>
        <v>#VALUE!</v>
      </c>
      <c r="H55" s="18" t="str">
        <f t="shared" si="8"/>
        <v/>
      </c>
      <c r="I55" s="18" t="e">
        <f>VLOOKUP(G55,U5数据库!C:P,3,0)</f>
        <v>#VALUE!</v>
      </c>
      <c r="J55" s="18" t="e">
        <f>VLOOKUP(G55,U5数据库!C:P,4,0)</f>
        <v>#VALUE!</v>
      </c>
      <c r="K55" s="19" t="e">
        <f>VLOOKUP(G55,U5数据库!C:P,5,0)*C55</f>
        <v>#VALUE!</v>
      </c>
      <c r="L55" s="18" t="e">
        <f>VLOOKUP(G55,U5数据库!C:P,6,0)</f>
        <v>#VALUE!</v>
      </c>
      <c r="M55" s="18" t="e">
        <f>VLOOKUP(G55,U5数据库!C:P,7,0)</f>
        <v>#VALUE!</v>
      </c>
      <c r="N55" s="18"/>
      <c r="O55" s="18" t="e">
        <f>VLOOKUP(G55,U5数据库!C:P,8,0)</f>
        <v>#VALUE!</v>
      </c>
      <c r="P55" s="18" t="e">
        <f>VLOOKUP(G55,U5数据库!C:P,9,0)</f>
        <v>#VALUE!</v>
      </c>
      <c r="Q55" s="19" t="e">
        <f>VLOOKUP(G55,U5数据库!C:P,10,0)*C55</f>
        <v>#VALUE!</v>
      </c>
      <c r="R55" s="18" t="e">
        <f>VLOOKUP(G55,U5数据库!C:P,11,0)</f>
        <v>#VALUE!</v>
      </c>
      <c r="S55" s="18" t="e">
        <f>VLOOKUP(G55,U5数据库!C:P,12,0)</f>
        <v>#VALUE!</v>
      </c>
      <c r="T55" s="18"/>
      <c r="U55" s="18" t="e">
        <f>VLOOKUP(G55,U5数据库!C:P,13,0)</f>
        <v>#VALUE!</v>
      </c>
      <c r="V55" s="18" t="e">
        <f t="shared" si="9"/>
        <v>#VALUE!</v>
      </c>
      <c r="W55" s="19">
        <f t="shared" si="10"/>
        <v>0</v>
      </c>
      <c r="X55" s="18" t="e">
        <f>VLOOKUP(G55,U5数据库!C:P,14,0)</f>
        <v>#VALUE!</v>
      </c>
      <c r="Y55" s="18" t="e">
        <f>VLOOKUP(H55,U5数据库!Q:R,2,0)</f>
        <v>#N/A</v>
      </c>
      <c r="Z55" s="18"/>
    </row>
    <row r="56" spans="1:26" x14ac:dyDescent="0.25">
      <c r="A56" s="22"/>
      <c r="B56" s="55"/>
      <c r="C56" s="3"/>
      <c r="D56" s="3"/>
      <c r="E56" s="18" t="str">
        <f t="shared" si="5"/>
        <v/>
      </c>
      <c r="F56" s="18" t="e">
        <f t="shared" si="6"/>
        <v>#VALUE!</v>
      </c>
      <c r="G56" s="18" t="e">
        <f t="shared" si="7"/>
        <v>#VALUE!</v>
      </c>
      <c r="H56" s="18" t="str">
        <f t="shared" si="8"/>
        <v/>
      </c>
      <c r="I56" s="18" t="e">
        <f>VLOOKUP(G56,U5数据库!C:P,3,0)</f>
        <v>#VALUE!</v>
      </c>
      <c r="J56" s="18" t="e">
        <f>VLOOKUP(G56,U5数据库!C:P,4,0)</f>
        <v>#VALUE!</v>
      </c>
      <c r="K56" s="19" t="e">
        <f>VLOOKUP(G56,U5数据库!C:P,5,0)*C56</f>
        <v>#VALUE!</v>
      </c>
      <c r="L56" s="18" t="e">
        <f>VLOOKUP(G56,U5数据库!C:P,6,0)</f>
        <v>#VALUE!</v>
      </c>
      <c r="M56" s="18" t="e">
        <f>VLOOKUP(G56,U5数据库!C:P,7,0)</f>
        <v>#VALUE!</v>
      </c>
      <c r="N56" s="18"/>
      <c r="O56" s="18" t="e">
        <f>VLOOKUP(G56,U5数据库!C:P,8,0)</f>
        <v>#VALUE!</v>
      </c>
      <c r="P56" s="18" t="e">
        <f>VLOOKUP(G56,U5数据库!C:P,9,0)</f>
        <v>#VALUE!</v>
      </c>
      <c r="Q56" s="19" t="e">
        <f>VLOOKUP(G56,U5数据库!C:P,10,0)*C56</f>
        <v>#VALUE!</v>
      </c>
      <c r="R56" s="18" t="e">
        <f>VLOOKUP(G56,U5数据库!C:P,11,0)</f>
        <v>#VALUE!</v>
      </c>
      <c r="S56" s="18" t="e">
        <f>VLOOKUP(G56,U5数据库!C:P,12,0)</f>
        <v>#VALUE!</v>
      </c>
      <c r="T56" s="18"/>
      <c r="U56" s="18" t="e">
        <f>VLOOKUP(G56,U5数据库!C:P,13,0)</f>
        <v>#VALUE!</v>
      </c>
      <c r="V56" s="18" t="e">
        <f t="shared" si="9"/>
        <v>#VALUE!</v>
      </c>
      <c r="W56" s="19">
        <f t="shared" si="10"/>
        <v>0</v>
      </c>
      <c r="X56" s="18" t="e">
        <f>VLOOKUP(G56,U5数据库!C:P,14,0)</f>
        <v>#VALUE!</v>
      </c>
      <c r="Y56" s="18" t="e">
        <f>VLOOKUP(H56,U5数据库!Q:R,2,0)</f>
        <v>#N/A</v>
      </c>
      <c r="Z56" s="18"/>
    </row>
    <row r="57" spans="1:26" x14ac:dyDescent="0.25">
      <c r="A57" s="22"/>
      <c r="B57" s="55"/>
      <c r="C57" s="3"/>
      <c r="D57" s="3"/>
      <c r="E57" s="18" t="str">
        <f t="shared" si="5"/>
        <v/>
      </c>
      <c r="F57" s="18" t="e">
        <f t="shared" si="6"/>
        <v>#VALUE!</v>
      </c>
      <c r="G57" s="18" t="e">
        <f t="shared" si="7"/>
        <v>#VALUE!</v>
      </c>
      <c r="H57" s="18" t="str">
        <f t="shared" si="8"/>
        <v/>
      </c>
      <c r="I57" s="18" t="e">
        <f>VLOOKUP(G57,U5数据库!C:P,3,0)</f>
        <v>#VALUE!</v>
      </c>
      <c r="J57" s="18" t="e">
        <f>VLOOKUP(G57,U5数据库!C:P,4,0)</f>
        <v>#VALUE!</v>
      </c>
      <c r="K57" s="19" t="e">
        <f>VLOOKUP(G57,U5数据库!C:P,5,0)*C57</f>
        <v>#VALUE!</v>
      </c>
      <c r="L57" s="18" t="e">
        <f>VLOOKUP(G57,U5数据库!C:P,6,0)</f>
        <v>#VALUE!</v>
      </c>
      <c r="M57" s="18" t="e">
        <f>VLOOKUP(G57,U5数据库!C:P,7,0)</f>
        <v>#VALUE!</v>
      </c>
      <c r="N57" s="18"/>
      <c r="O57" s="18" t="e">
        <f>VLOOKUP(G57,U5数据库!C:P,8,0)</f>
        <v>#VALUE!</v>
      </c>
      <c r="P57" s="18" t="e">
        <f>VLOOKUP(G57,U5数据库!C:P,9,0)</f>
        <v>#VALUE!</v>
      </c>
      <c r="Q57" s="19" t="e">
        <f>VLOOKUP(G57,U5数据库!C:P,10,0)*C57</f>
        <v>#VALUE!</v>
      </c>
      <c r="R57" s="18" t="e">
        <f>VLOOKUP(G57,U5数据库!C:P,11,0)</f>
        <v>#VALUE!</v>
      </c>
      <c r="S57" s="18" t="e">
        <f>VLOOKUP(G57,U5数据库!C:P,12,0)</f>
        <v>#VALUE!</v>
      </c>
      <c r="T57" s="18"/>
      <c r="U57" s="18" t="e">
        <f>VLOOKUP(G57,U5数据库!C:P,13,0)</f>
        <v>#VALUE!</v>
      </c>
      <c r="V57" s="18" t="e">
        <f t="shared" si="9"/>
        <v>#VALUE!</v>
      </c>
      <c r="W57" s="19">
        <f t="shared" si="10"/>
        <v>0</v>
      </c>
      <c r="X57" s="18" t="e">
        <f>VLOOKUP(G57,U5数据库!C:P,14,0)</f>
        <v>#VALUE!</v>
      </c>
      <c r="Y57" s="18" t="e">
        <f>VLOOKUP(H57,U5数据库!Q:R,2,0)</f>
        <v>#N/A</v>
      </c>
      <c r="Z57" s="18"/>
    </row>
    <row r="58" spans="1:26" x14ac:dyDescent="0.25">
      <c r="A58" s="22"/>
      <c r="B58" s="55"/>
      <c r="C58" s="3"/>
      <c r="D58" s="3"/>
      <c r="E58" s="18" t="str">
        <f t="shared" si="5"/>
        <v/>
      </c>
      <c r="F58" s="18" t="e">
        <f t="shared" si="6"/>
        <v>#VALUE!</v>
      </c>
      <c r="G58" s="18" t="e">
        <f t="shared" si="7"/>
        <v>#VALUE!</v>
      </c>
      <c r="H58" s="18" t="str">
        <f t="shared" si="8"/>
        <v/>
      </c>
      <c r="I58" s="18" t="e">
        <f>VLOOKUP(G58,U5数据库!C:P,3,0)</f>
        <v>#VALUE!</v>
      </c>
      <c r="J58" s="18" t="e">
        <f>VLOOKUP(G58,U5数据库!C:P,4,0)</f>
        <v>#VALUE!</v>
      </c>
      <c r="K58" s="19" t="e">
        <f>VLOOKUP(G58,U5数据库!C:P,5,0)*C58</f>
        <v>#VALUE!</v>
      </c>
      <c r="L58" s="18" t="e">
        <f>VLOOKUP(G58,U5数据库!C:P,6,0)</f>
        <v>#VALUE!</v>
      </c>
      <c r="M58" s="18" t="e">
        <f>VLOOKUP(G58,U5数据库!C:P,7,0)</f>
        <v>#VALUE!</v>
      </c>
      <c r="N58" s="18"/>
      <c r="O58" s="18" t="e">
        <f>VLOOKUP(G58,U5数据库!C:P,8,0)</f>
        <v>#VALUE!</v>
      </c>
      <c r="P58" s="18" t="e">
        <f>VLOOKUP(G58,U5数据库!C:P,9,0)</f>
        <v>#VALUE!</v>
      </c>
      <c r="Q58" s="19" t="e">
        <f>VLOOKUP(G58,U5数据库!C:P,10,0)*C58</f>
        <v>#VALUE!</v>
      </c>
      <c r="R58" s="18" t="e">
        <f>VLOOKUP(G58,U5数据库!C:P,11,0)</f>
        <v>#VALUE!</v>
      </c>
      <c r="S58" s="18" t="e">
        <f>VLOOKUP(G58,U5数据库!C:P,12,0)</f>
        <v>#VALUE!</v>
      </c>
      <c r="T58" s="18"/>
      <c r="U58" s="18" t="e">
        <f>VLOOKUP(G58,U5数据库!C:P,13,0)</f>
        <v>#VALUE!</v>
      </c>
      <c r="V58" s="18" t="e">
        <f t="shared" si="9"/>
        <v>#VALUE!</v>
      </c>
      <c r="W58" s="19">
        <f t="shared" si="10"/>
        <v>0</v>
      </c>
      <c r="X58" s="18" t="e">
        <f>VLOOKUP(G58,U5数据库!C:P,14,0)</f>
        <v>#VALUE!</v>
      </c>
      <c r="Y58" s="18" t="e">
        <f>VLOOKUP(H58,U5数据库!Q:R,2,0)</f>
        <v>#N/A</v>
      </c>
      <c r="Z58" s="18"/>
    </row>
    <row r="59" spans="1:26" x14ac:dyDescent="0.25">
      <c r="A59" s="22"/>
      <c r="B59" s="55"/>
      <c r="C59" s="3"/>
      <c r="D59" s="3"/>
      <c r="E59" s="18" t="str">
        <f t="shared" si="5"/>
        <v/>
      </c>
      <c r="F59" s="18" t="e">
        <f t="shared" si="6"/>
        <v>#VALUE!</v>
      </c>
      <c r="G59" s="18" t="e">
        <f t="shared" si="7"/>
        <v>#VALUE!</v>
      </c>
      <c r="H59" s="18" t="str">
        <f t="shared" si="8"/>
        <v/>
      </c>
      <c r="I59" s="18" t="e">
        <f>VLOOKUP(G59,U5数据库!C:P,3,0)</f>
        <v>#VALUE!</v>
      </c>
      <c r="J59" s="18" t="e">
        <f>VLOOKUP(G59,U5数据库!C:P,4,0)</f>
        <v>#VALUE!</v>
      </c>
      <c r="K59" s="19" t="e">
        <f>VLOOKUP(G59,U5数据库!C:P,5,0)*C59</f>
        <v>#VALUE!</v>
      </c>
      <c r="L59" s="18" t="e">
        <f>VLOOKUP(G59,U5数据库!C:P,6,0)</f>
        <v>#VALUE!</v>
      </c>
      <c r="M59" s="18" t="e">
        <f>VLOOKUP(G59,U5数据库!C:P,7,0)</f>
        <v>#VALUE!</v>
      </c>
      <c r="N59" s="18"/>
      <c r="O59" s="18" t="e">
        <f>VLOOKUP(G59,U5数据库!C:P,8,0)</f>
        <v>#VALUE!</v>
      </c>
      <c r="P59" s="18" t="e">
        <f>VLOOKUP(G59,U5数据库!C:P,9,0)</f>
        <v>#VALUE!</v>
      </c>
      <c r="Q59" s="19" t="e">
        <f>VLOOKUP(G59,U5数据库!C:P,10,0)*C59</f>
        <v>#VALUE!</v>
      </c>
      <c r="R59" s="18" t="e">
        <f>VLOOKUP(G59,U5数据库!C:P,11,0)</f>
        <v>#VALUE!</v>
      </c>
      <c r="S59" s="18" t="e">
        <f>VLOOKUP(G59,U5数据库!C:P,12,0)</f>
        <v>#VALUE!</v>
      </c>
      <c r="T59" s="18"/>
      <c r="U59" s="18" t="e">
        <f>VLOOKUP(G59,U5数据库!C:P,13,0)</f>
        <v>#VALUE!</v>
      </c>
      <c r="V59" s="18" t="e">
        <f t="shared" si="9"/>
        <v>#VALUE!</v>
      </c>
      <c r="W59" s="19">
        <f t="shared" si="10"/>
        <v>0</v>
      </c>
      <c r="X59" s="18" t="e">
        <f>VLOOKUP(G59,U5数据库!C:P,14,0)</f>
        <v>#VALUE!</v>
      </c>
      <c r="Y59" s="18" t="e">
        <f>VLOOKUP(H59,U5数据库!Q:R,2,0)</f>
        <v>#N/A</v>
      </c>
      <c r="Z59" s="18"/>
    </row>
    <row r="60" spans="1:26" x14ac:dyDescent="0.25">
      <c r="A60" s="22"/>
      <c r="B60" s="55"/>
      <c r="C60" s="3"/>
      <c r="D60" s="3"/>
      <c r="E60" s="18" t="str">
        <f t="shared" si="5"/>
        <v/>
      </c>
      <c r="F60" s="18" t="e">
        <f t="shared" si="6"/>
        <v>#VALUE!</v>
      </c>
      <c r="G60" s="18" t="e">
        <f t="shared" si="7"/>
        <v>#VALUE!</v>
      </c>
      <c r="H60" s="18" t="str">
        <f t="shared" si="8"/>
        <v/>
      </c>
      <c r="I60" s="18" t="e">
        <f>VLOOKUP(G60,U5数据库!C:P,3,0)</f>
        <v>#VALUE!</v>
      </c>
      <c r="J60" s="18" t="e">
        <f>VLOOKUP(G60,U5数据库!C:P,4,0)</f>
        <v>#VALUE!</v>
      </c>
      <c r="K60" s="19" t="e">
        <f>VLOOKUP(G60,U5数据库!C:P,5,0)*C60</f>
        <v>#VALUE!</v>
      </c>
      <c r="L60" s="18" t="e">
        <f>VLOOKUP(G60,U5数据库!C:P,6,0)</f>
        <v>#VALUE!</v>
      </c>
      <c r="M60" s="18" t="e">
        <f>VLOOKUP(G60,U5数据库!C:P,7,0)</f>
        <v>#VALUE!</v>
      </c>
      <c r="N60" s="18"/>
      <c r="O60" s="18" t="e">
        <f>VLOOKUP(G60,U5数据库!C:P,8,0)</f>
        <v>#VALUE!</v>
      </c>
      <c r="P60" s="18" t="e">
        <f>VLOOKUP(G60,U5数据库!C:P,9,0)</f>
        <v>#VALUE!</v>
      </c>
      <c r="Q60" s="19" t="e">
        <f>VLOOKUP(G60,U5数据库!C:P,10,0)*C60</f>
        <v>#VALUE!</v>
      </c>
      <c r="R60" s="18" t="e">
        <f>VLOOKUP(G60,U5数据库!C:P,11,0)</f>
        <v>#VALUE!</v>
      </c>
      <c r="S60" s="18" t="e">
        <f>VLOOKUP(G60,U5数据库!C:P,12,0)</f>
        <v>#VALUE!</v>
      </c>
      <c r="T60" s="18"/>
      <c r="U60" s="18" t="e">
        <f>VLOOKUP(G60,U5数据库!C:P,13,0)</f>
        <v>#VALUE!</v>
      </c>
      <c r="V60" s="18" t="e">
        <f t="shared" si="9"/>
        <v>#VALUE!</v>
      </c>
      <c r="W60" s="19">
        <f t="shared" si="10"/>
        <v>0</v>
      </c>
      <c r="X60" s="18" t="e">
        <f>VLOOKUP(G60,U5数据库!C:P,14,0)</f>
        <v>#VALUE!</v>
      </c>
      <c r="Y60" s="18" t="e">
        <f>VLOOKUP(H60,U5数据库!Q:R,2,0)</f>
        <v>#N/A</v>
      </c>
      <c r="Z60" s="18"/>
    </row>
    <row r="61" spans="1:26" x14ac:dyDescent="0.25">
      <c r="A61" s="22"/>
      <c r="B61" s="55"/>
      <c r="C61" s="3"/>
      <c r="D61" s="3"/>
      <c r="E61" s="18" t="str">
        <f t="shared" si="5"/>
        <v/>
      </c>
      <c r="F61" s="18" t="e">
        <f t="shared" si="6"/>
        <v>#VALUE!</v>
      </c>
      <c r="G61" s="18" t="e">
        <f t="shared" si="7"/>
        <v>#VALUE!</v>
      </c>
      <c r="H61" s="18" t="str">
        <f t="shared" si="8"/>
        <v/>
      </c>
      <c r="I61" s="18" t="e">
        <f>VLOOKUP(G61,U5数据库!C:P,3,0)</f>
        <v>#VALUE!</v>
      </c>
      <c r="J61" s="18" t="e">
        <f>VLOOKUP(G61,U5数据库!C:P,4,0)</f>
        <v>#VALUE!</v>
      </c>
      <c r="K61" s="19" t="e">
        <f>VLOOKUP(G61,U5数据库!C:P,5,0)*C61</f>
        <v>#VALUE!</v>
      </c>
      <c r="L61" s="18" t="e">
        <f>VLOOKUP(G61,U5数据库!C:P,6,0)</f>
        <v>#VALUE!</v>
      </c>
      <c r="M61" s="18" t="e">
        <f>VLOOKUP(G61,U5数据库!C:P,7,0)</f>
        <v>#VALUE!</v>
      </c>
      <c r="N61" s="18"/>
      <c r="O61" s="18" t="e">
        <f>VLOOKUP(G61,U5数据库!C:P,8,0)</f>
        <v>#VALUE!</v>
      </c>
      <c r="P61" s="18" t="e">
        <f>VLOOKUP(G61,U5数据库!C:P,9,0)</f>
        <v>#VALUE!</v>
      </c>
      <c r="Q61" s="19" t="e">
        <f>VLOOKUP(G61,U5数据库!C:P,10,0)*C61</f>
        <v>#VALUE!</v>
      </c>
      <c r="R61" s="18" t="e">
        <f>VLOOKUP(G61,U5数据库!C:P,11,0)</f>
        <v>#VALUE!</v>
      </c>
      <c r="S61" s="18" t="e">
        <f>VLOOKUP(G61,U5数据库!C:P,12,0)</f>
        <v>#VALUE!</v>
      </c>
      <c r="T61" s="18"/>
      <c r="U61" s="18" t="e">
        <f>VLOOKUP(G61,U5数据库!C:P,13,0)</f>
        <v>#VALUE!</v>
      </c>
      <c r="V61" s="18" t="e">
        <f t="shared" si="9"/>
        <v>#VALUE!</v>
      </c>
      <c r="W61" s="19">
        <f t="shared" si="10"/>
        <v>0</v>
      </c>
      <c r="X61" s="18" t="e">
        <f>VLOOKUP(G61,U5数据库!C:P,14,0)</f>
        <v>#VALUE!</v>
      </c>
      <c r="Y61" s="18" t="e">
        <f>VLOOKUP(H61,U5数据库!Q:R,2,0)</f>
        <v>#N/A</v>
      </c>
      <c r="Z61" s="18"/>
    </row>
    <row r="62" spans="1:26" x14ac:dyDescent="0.25">
      <c r="A62" s="22"/>
      <c r="B62" s="55"/>
      <c r="C62" s="3"/>
      <c r="D62" s="3"/>
      <c r="E62" s="18" t="str">
        <f t="shared" si="5"/>
        <v/>
      </c>
      <c r="F62" s="18" t="e">
        <f t="shared" si="6"/>
        <v>#VALUE!</v>
      </c>
      <c r="G62" s="18" t="e">
        <f t="shared" si="7"/>
        <v>#VALUE!</v>
      </c>
      <c r="H62" s="18" t="str">
        <f t="shared" si="8"/>
        <v/>
      </c>
      <c r="I62" s="18" t="e">
        <f>VLOOKUP(G62,U5数据库!C:P,3,0)</f>
        <v>#VALUE!</v>
      </c>
      <c r="J62" s="18" t="e">
        <f>VLOOKUP(G62,U5数据库!C:P,4,0)</f>
        <v>#VALUE!</v>
      </c>
      <c r="K62" s="19" t="e">
        <f>VLOOKUP(G62,U5数据库!C:P,5,0)*C62</f>
        <v>#VALUE!</v>
      </c>
      <c r="L62" s="18" t="e">
        <f>VLOOKUP(G62,U5数据库!C:P,6,0)</f>
        <v>#VALUE!</v>
      </c>
      <c r="M62" s="18" t="e">
        <f>VLOOKUP(G62,U5数据库!C:P,7,0)</f>
        <v>#VALUE!</v>
      </c>
      <c r="N62" s="18"/>
      <c r="O62" s="18" t="e">
        <f>VLOOKUP(G62,U5数据库!C:P,8,0)</f>
        <v>#VALUE!</v>
      </c>
      <c r="P62" s="18" t="e">
        <f>VLOOKUP(G62,U5数据库!C:P,9,0)</f>
        <v>#VALUE!</v>
      </c>
      <c r="Q62" s="19" t="e">
        <f>VLOOKUP(G62,U5数据库!C:P,10,0)*C62</f>
        <v>#VALUE!</v>
      </c>
      <c r="R62" s="18" t="e">
        <f>VLOOKUP(G62,U5数据库!C:P,11,0)</f>
        <v>#VALUE!</v>
      </c>
      <c r="S62" s="18" t="e">
        <f>VLOOKUP(G62,U5数据库!C:P,12,0)</f>
        <v>#VALUE!</v>
      </c>
      <c r="T62" s="18"/>
      <c r="U62" s="18" t="e">
        <f>VLOOKUP(G62,U5数据库!C:P,13,0)</f>
        <v>#VALUE!</v>
      </c>
      <c r="V62" s="18" t="e">
        <f t="shared" si="9"/>
        <v>#VALUE!</v>
      </c>
      <c r="W62" s="19">
        <f t="shared" si="10"/>
        <v>0</v>
      </c>
      <c r="X62" s="18" t="e">
        <f>VLOOKUP(G62,U5数据库!C:P,14,0)</f>
        <v>#VALUE!</v>
      </c>
      <c r="Y62" s="18" t="e">
        <f>VLOOKUP(H62,U5数据库!Q:R,2,0)</f>
        <v>#N/A</v>
      </c>
      <c r="Z62" s="18"/>
    </row>
    <row r="63" spans="1:26" x14ac:dyDescent="0.25">
      <c r="A63" s="22"/>
      <c r="B63" s="55"/>
      <c r="C63" s="3"/>
      <c r="D63" s="3"/>
      <c r="E63" s="18" t="str">
        <f t="shared" si="5"/>
        <v/>
      </c>
      <c r="F63" s="18" t="e">
        <f t="shared" si="6"/>
        <v>#VALUE!</v>
      </c>
      <c r="G63" s="18" t="e">
        <f t="shared" si="7"/>
        <v>#VALUE!</v>
      </c>
      <c r="H63" s="18" t="str">
        <f t="shared" si="8"/>
        <v/>
      </c>
      <c r="I63" s="18" t="e">
        <f>VLOOKUP(G63,U5数据库!C:P,3,0)</f>
        <v>#VALUE!</v>
      </c>
      <c r="J63" s="18" t="e">
        <f>VLOOKUP(G63,U5数据库!C:P,4,0)</f>
        <v>#VALUE!</v>
      </c>
      <c r="K63" s="19" t="e">
        <f>VLOOKUP(G63,U5数据库!C:P,5,0)*C63</f>
        <v>#VALUE!</v>
      </c>
      <c r="L63" s="18" t="e">
        <f>VLOOKUP(G63,U5数据库!C:P,6,0)</f>
        <v>#VALUE!</v>
      </c>
      <c r="M63" s="18" t="e">
        <f>VLOOKUP(G63,U5数据库!C:P,7,0)</f>
        <v>#VALUE!</v>
      </c>
      <c r="N63" s="18"/>
      <c r="O63" s="18" t="e">
        <f>VLOOKUP(G63,U5数据库!C:P,8,0)</f>
        <v>#VALUE!</v>
      </c>
      <c r="P63" s="18" t="e">
        <f>VLOOKUP(G63,U5数据库!C:P,9,0)</f>
        <v>#VALUE!</v>
      </c>
      <c r="Q63" s="19" t="e">
        <f>VLOOKUP(G63,U5数据库!C:P,10,0)*C63</f>
        <v>#VALUE!</v>
      </c>
      <c r="R63" s="18" t="e">
        <f>VLOOKUP(G63,U5数据库!C:P,11,0)</f>
        <v>#VALUE!</v>
      </c>
      <c r="S63" s="18" t="e">
        <f>VLOOKUP(G63,U5数据库!C:P,12,0)</f>
        <v>#VALUE!</v>
      </c>
      <c r="T63" s="18"/>
      <c r="U63" s="18" t="e">
        <f>VLOOKUP(G63,U5数据库!C:P,13,0)</f>
        <v>#VALUE!</v>
      </c>
      <c r="V63" s="18" t="e">
        <f t="shared" si="9"/>
        <v>#VALUE!</v>
      </c>
      <c r="W63" s="19">
        <f t="shared" si="10"/>
        <v>0</v>
      </c>
      <c r="X63" s="18" t="e">
        <f>VLOOKUP(G63,U5数据库!C:P,14,0)</f>
        <v>#VALUE!</v>
      </c>
      <c r="Y63" s="18" t="e">
        <f>VLOOKUP(H63,U5数据库!Q:R,2,0)</f>
        <v>#N/A</v>
      </c>
      <c r="Z63" s="18"/>
    </row>
    <row r="64" spans="1:26" x14ac:dyDescent="0.25">
      <c r="A64" s="22"/>
      <c r="B64" s="55"/>
      <c r="C64" s="3"/>
      <c r="D64" s="3"/>
      <c r="E64" s="18" t="str">
        <f t="shared" si="5"/>
        <v/>
      </c>
      <c r="F64" s="18" t="e">
        <f t="shared" si="6"/>
        <v>#VALUE!</v>
      </c>
      <c r="G64" s="18" t="e">
        <f t="shared" si="7"/>
        <v>#VALUE!</v>
      </c>
      <c r="H64" s="18" t="str">
        <f t="shared" si="8"/>
        <v/>
      </c>
      <c r="I64" s="18" t="e">
        <f>VLOOKUP(G64,U5数据库!C:P,3,0)</f>
        <v>#VALUE!</v>
      </c>
      <c r="J64" s="18" t="e">
        <f>VLOOKUP(G64,U5数据库!C:P,4,0)</f>
        <v>#VALUE!</v>
      </c>
      <c r="K64" s="19" t="e">
        <f>VLOOKUP(G64,U5数据库!C:P,5,0)*C64</f>
        <v>#VALUE!</v>
      </c>
      <c r="L64" s="18" t="e">
        <f>VLOOKUP(G64,U5数据库!C:P,6,0)</f>
        <v>#VALUE!</v>
      </c>
      <c r="M64" s="18" t="e">
        <f>VLOOKUP(G64,U5数据库!C:P,7,0)</f>
        <v>#VALUE!</v>
      </c>
      <c r="N64" s="18"/>
      <c r="O64" s="18" t="e">
        <f>VLOOKUP(G64,U5数据库!C:P,8,0)</f>
        <v>#VALUE!</v>
      </c>
      <c r="P64" s="18" t="e">
        <f>VLOOKUP(G64,U5数据库!C:P,9,0)</f>
        <v>#VALUE!</v>
      </c>
      <c r="Q64" s="19" t="e">
        <f>VLOOKUP(G64,U5数据库!C:P,10,0)*C64</f>
        <v>#VALUE!</v>
      </c>
      <c r="R64" s="18" t="e">
        <f>VLOOKUP(G64,U5数据库!C:P,11,0)</f>
        <v>#VALUE!</v>
      </c>
      <c r="S64" s="18" t="e">
        <f>VLOOKUP(G64,U5数据库!C:P,12,0)</f>
        <v>#VALUE!</v>
      </c>
      <c r="T64" s="18"/>
      <c r="U64" s="18" t="e">
        <f>VLOOKUP(G64,U5数据库!C:P,13,0)</f>
        <v>#VALUE!</v>
      </c>
      <c r="V64" s="18" t="e">
        <f t="shared" si="9"/>
        <v>#VALUE!</v>
      </c>
      <c r="W64" s="19">
        <f t="shared" si="10"/>
        <v>0</v>
      </c>
      <c r="X64" s="18" t="e">
        <f>VLOOKUP(G64,U5数据库!C:P,14,0)</f>
        <v>#VALUE!</v>
      </c>
      <c r="Y64" s="18" t="e">
        <f>VLOOKUP(H64,U5数据库!Q:R,2,0)</f>
        <v>#N/A</v>
      </c>
      <c r="Z64" s="18"/>
    </row>
    <row r="65" spans="1:26" x14ac:dyDescent="0.25">
      <c r="A65" s="22"/>
      <c r="B65" s="55"/>
      <c r="C65" s="3"/>
      <c r="D65" s="3"/>
      <c r="E65" s="18" t="str">
        <f t="shared" si="5"/>
        <v/>
      </c>
      <c r="F65" s="18" t="e">
        <f t="shared" si="6"/>
        <v>#VALUE!</v>
      </c>
      <c r="G65" s="18" t="e">
        <f t="shared" si="7"/>
        <v>#VALUE!</v>
      </c>
      <c r="H65" s="18" t="str">
        <f t="shared" si="8"/>
        <v/>
      </c>
      <c r="I65" s="18" t="e">
        <f>VLOOKUP(G65,U5数据库!C:P,3,0)</f>
        <v>#VALUE!</v>
      </c>
      <c r="J65" s="18" t="e">
        <f>VLOOKUP(G65,U5数据库!C:P,4,0)</f>
        <v>#VALUE!</v>
      </c>
      <c r="K65" s="19" t="e">
        <f>VLOOKUP(G65,U5数据库!C:P,5,0)*C65</f>
        <v>#VALUE!</v>
      </c>
      <c r="L65" s="18" t="e">
        <f>VLOOKUP(G65,U5数据库!C:P,6,0)</f>
        <v>#VALUE!</v>
      </c>
      <c r="M65" s="18" t="e">
        <f>VLOOKUP(G65,U5数据库!C:P,7,0)</f>
        <v>#VALUE!</v>
      </c>
      <c r="N65" s="18"/>
      <c r="O65" s="18" t="e">
        <f>VLOOKUP(G65,U5数据库!C:P,8,0)</f>
        <v>#VALUE!</v>
      </c>
      <c r="P65" s="18" t="e">
        <f>VLOOKUP(G65,U5数据库!C:P,9,0)</f>
        <v>#VALUE!</v>
      </c>
      <c r="Q65" s="19" t="e">
        <f>VLOOKUP(G65,U5数据库!C:P,10,0)*C65</f>
        <v>#VALUE!</v>
      </c>
      <c r="R65" s="18" t="e">
        <f>VLOOKUP(G65,U5数据库!C:P,11,0)</f>
        <v>#VALUE!</v>
      </c>
      <c r="S65" s="18" t="e">
        <f>VLOOKUP(G65,U5数据库!C:P,12,0)</f>
        <v>#VALUE!</v>
      </c>
      <c r="T65" s="18"/>
      <c r="U65" s="18" t="e">
        <f>VLOOKUP(G65,U5数据库!C:P,13,0)</f>
        <v>#VALUE!</v>
      </c>
      <c r="V65" s="18" t="e">
        <f t="shared" si="9"/>
        <v>#VALUE!</v>
      </c>
      <c r="W65" s="19">
        <f t="shared" si="10"/>
        <v>0</v>
      </c>
      <c r="X65" s="18" t="e">
        <f>VLOOKUP(G65,U5数据库!C:P,14,0)</f>
        <v>#VALUE!</v>
      </c>
      <c r="Y65" s="18" t="e">
        <f>VLOOKUP(H65,U5数据库!Q:R,2,0)</f>
        <v>#N/A</v>
      </c>
      <c r="Z65" s="18"/>
    </row>
    <row r="66" spans="1:26" x14ac:dyDescent="0.25">
      <c r="A66" s="22"/>
      <c r="B66" s="55"/>
      <c r="C66" s="3"/>
      <c r="D66" s="3"/>
      <c r="E66" s="18" t="str">
        <f t="shared" si="5"/>
        <v/>
      </c>
      <c r="F66" s="18" t="e">
        <f t="shared" si="6"/>
        <v>#VALUE!</v>
      </c>
      <c r="G66" s="18" t="e">
        <f t="shared" si="7"/>
        <v>#VALUE!</v>
      </c>
      <c r="H66" s="18" t="str">
        <f t="shared" si="8"/>
        <v/>
      </c>
      <c r="I66" s="18" t="e">
        <f>VLOOKUP(G66,U5数据库!C:P,3,0)</f>
        <v>#VALUE!</v>
      </c>
      <c r="J66" s="18" t="e">
        <f>VLOOKUP(G66,U5数据库!C:P,4,0)</f>
        <v>#VALUE!</v>
      </c>
      <c r="K66" s="19" t="e">
        <f>VLOOKUP(G66,U5数据库!C:P,5,0)*C66</f>
        <v>#VALUE!</v>
      </c>
      <c r="L66" s="18" t="e">
        <f>VLOOKUP(G66,U5数据库!C:P,6,0)</f>
        <v>#VALUE!</v>
      </c>
      <c r="M66" s="18" t="e">
        <f>VLOOKUP(G66,U5数据库!C:P,7,0)</f>
        <v>#VALUE!</v>
      </c>
      <c r="N66" s="18"/>
      <c r="O66" s="18" t="e">
        <f>VLOOKUP(G66,U5数据库!C:P,8,0)</f>
        <v>#VALUE!</v>
      </c>
      <c r="P66" s="18" t="e">
        <f>VLOOKUP(G66,U5数据库!C:P,9,0)</f>
        <v>#VALUE!</v>
      </c>
      <c r="Q66" s="19" t="e">
        <f>VLOOKUP(G66,U5数据库!C:P,10,0)*C66</f>
        <v>#VALUE!</v>
      </c>
      <c r="R66" s="18" t="e">
        <f>VLOOKUP(G66,U5数据库!C:P,11,0)</f>
        <v>#VALUE!</v>
      </c>
      <c r="S66" s="18" t="e">
        <f>VLOOKUP(G66,U5数据库!C:P,12,0)</f>
        <v>#VALUE!</v>
      </c>
      <c r="T66" s="18"/>
      <c r="U66" s="18" t="e">
        <f>VLOOKUP(G66,U5数据库!C:P,13,0)</f>
        <v>#VALUE!</v>
      </c>
      <c r="V66" s="18" t="e">
        <f t="shared" si="9"/>
        <v>#VALUE!</v>
      </c>
      <c r="W66" s="19">
        <f t="shared" si="10"/>
        <v>0</v>
      </c>
      <c r="X66" s="18" t="e">
        <f>VLOOKUP(G66,U5数据库!C:P,14,0)</f>
        <v>#VALUE!</v>
      </c>
      <c r="Y66" s="18" t="e">
        <f>VLOOKUP(H66,U5数据库!Q:R,2,0)</f>
        <v>#N/A</v>
      </c>
      <c r="Z66" s="18"/>
    </row>
    <row r="67" spans="1:26" x14ac:dyDescent="0.25">
      <c r="A67" s="22"/>
      <c r="B67" s="55"/>
      <c r="C67" s="3"/>
      <c r="D67" s="3"/>
      <c r="E67" s="18" t="str">
        <f t="shared" si="5"/>
        <v/>
      </c>
      <c r="F67" s="18" t="e">
        <f t="shared" si="6"/>
        <v>#VALUE!</v>
      </c>
      <c r="G67" s="18" t="e">
        <f t="shared" si="7"/>
        <v>#VALUE!</v>
      </c>
      <c r="H67" s="18" t="str">
        <f t="shared" si="8"/>
        <v/>
      </c>
      <c r="I67" s="18" t="e">
        <f>VLOOKUP(G67,U5数据库!C:P,3,0)</f>
        <v>#VALUE!</v>
      </c>
      <c r="J67" s="18" t="e">
        <f>VLOOKUP(G67,U5数据库!C:P,4,0)</f>
        <v>#VALUE!</v>
      </c>
      <c r="K67" s="19" t="e">
        <f>VLOOKUP(G67,U5数据库!C:P,5,0)*C67</f>
        <v>#VALUE!</v>
      </c>
      <c r="L67" s="18" t="e">
        <f>VLOOKUP(G67,U5数据库!C:P,6,0)</f>
        <v>#VALUE!</v>
      </c>
      <c r="M67" s="18" t="e">
        <f>VLOOKUP(G67,U5数据库!C:P,7,0)</f>
        <v>#VALUE!</v>
      </c>
      <c r="N67" s="18"/>
      <c r="O67" s="18" t="e">
        <f>VLOOKUP(G67,U5数据库!C:P,8,0)</f>
        <v>#VALUE!</v>
      </c>
      <c r="P67" s="18" t="e">
        <f>VLOOKUP(G67,U5数据库!C:P,9,0)</f>
        <v>#VALUE!</v>
      </c>
      <c r="Q67" s="19" t="e">
        <f>VLOOKUP(G67,U5数据库!C:P,10,0)*C67</f>
        <v>#VALUE!</v>
      </c>
      <c r="R67" s="18" t="e">
        <f>VLOOKUP(G67,U5数据库!C:P,11,0)</f>
        <v>#VALUE!</v>
      </c>
      <c r="S67" s="18" t="e">
        <f>VLOOKUP(G67,U5数据库!C:P,12,0)</f>
        <v>#VALUE!</v>
      </c>
      <c r="T67" s="18"/>
      <c r="U67" s="18" t="e">
        <f>VLOOKUP(G67,U5数据库!C:P,13,0)</f>
        <v>#VALUE!</v>
      </c>
      <c r="V67" s="18" t="e">
        <f t="shared" si="9"/>
        <v>#VALUE!</v>
      </c>
      <c r="W67" s="19">
        <f t="shared" si="10"/>
        <v>0</v>
      </c>
      <c r="X67" s="18" t="e">
        <f>VLOOKUP(G67,U5数据库!C:P,14,0)</f>
        <v>#VALUE!</v>
      </c>
      <c r="Y67" s="18" t="e">
        <f>VLOOKUP(H67,U5数据库!Q:R,2,0)</f>
        <v>#N/A</v>
      </c>
      <c r="Z67" s="18"/>
    </row>
    <row r="68" spans="1:26" x14ac:dyDescent="0.25">
      <c r="A68" s="22"/>
      <c r="B68" s="55"/>
      <c r="C68" s="3"/>
      <c r="D68" s="3"/>
      <c r="E68" s="18" t="str">
        <f t="shared" si="5"/>
        <v/>
      </c>
      <c r="F68" s="18" t="e">
        <f t="shared" si="6"/>
        <v>#VALUE!</v>
      </c>
      <c r="G68" s="18" t="e">
        <f t="shared" si="7"/>
        <v>#VALUE!</v>
      </c>
      <c r="H68" s="18" t="str">
        <f t="shared" si="8"/>
        <v/>
      </c>
      <c r="I68" s="18" t="e">
        <f>VLOOKUP(G68,U5数据库!C:P,3,0)</f>
        <v>#VALUE!</v>
      </c>
      <c r="J68" s="18" t="e">
        <f>VLOOKUP(G68,U5数据库!C:P,4,0)</f>
        <v>#VALUE!</v>
      </c>
      <c r="K68" s="19" t="e">
        <f>VLOOKUP(G68,U5数据库!C:P,5,0)*C68</f>
        <v>#VALUE!</v>
      </c>
      <c r="L68" s="18" t="e">
        <f>VLOOKUP(G68,U5数据库!C:P,6,0)</f>
        <v>#VALUE!</v>
      </c>
      <c r="M68" s="18" t="e">
        <f>VLOOKUP(G68,U5数据库!C:P,7,0)</f>
        <v>#VALUE!</v>
      </c>
      <c r="N68" s="18"/>
      <c r="O68" s="18" t="e">
        <f>VLOOKUP(G68,U5数据库!C:P,8,0)</f>
        <v>#VALUE!</v>
      </c>
      <c r="P68" s="18" t="e">
        <f>VLOOKUP(G68,U5数据库!C:P,9,0)</f>
        <v>#VALUE!</v>
      </c>
      <c r="Q68" s="19" t="e">
        <f>VLOOKUP(G68,U5数据库!C:P,10,0)*C68</f>
        <v>#VALUE!</v>
      </c>
      <c r="R68" s="18" t="e">
        <f>VLOOKUP(G68,U5数据库!C:P,11,0)</f>
        <v>#VALUE!</v>
      </c>
      <c r="S68" s="18" t="e">
        <f>VLOOKUP(G68,U5数据库!C:P,12,0)</f>
        <v>#VALUE!</v>
      </c>
      <c r="T68" s="18"/>
      <c r="U68" s="18" t="e">
        <f>VLOOKUP(G68,U5数据库!C:P,13,0)</f>
        <v>#VALUE!</v>
      </c>
      <c r="V68" s="18" t="e">
        <f t="shared" si="9"/>
        <v>#VALUE!</v>
      </c>
      <c r="W68" s="19">
        <f t="shared" si="10"/>
        <v>0</v>
      </c>
      <c r="X68" s="18" t="e">
        <f>VLOOKUP(G68,U5数据库!C:P,14,0)</f>
        <v>#VALUE!</v>
      </c>
      <c r="Y68" s="18" t="e">
        <f>VLOOKUP(H68,U5数据库!Q:R,2,0)</f>
        <v>#N/A</v>
      </c>
      <c r="Z68" s="18"/>
    </row>
    <row r="69" spans="1:26" x14ac:dyDescent="0.25">
      <c r="A69" s="22"/>
      <c r="B69" s="55"/>
      <c r="C69" s="3"/>
      <c r="D69" s="3"/>
      <c r="E69" s="18" t="str">
        <f t="shared" si="5"/>
        <v/>
      </c>
      <c r="F69" s="18" t="e">
        <f t="shared" si="6"/>
        <v>#VALUE!</v>
      </c>
      <c r="G69" s="18" t="e">
        <f t="shared" si="7"/>
        <v>#VALUE!</v>
      </c>
      <c r="H69" s="18" t="str">
        <f t="shared" si="8"/>
        <v/>
      </c>
      <c r="I69" s="18" t="e">
        <f>VLOOKUP(G69,U5数据库!C:P,3,0)</f>
        <v>#VALUE!</v>
      </c>
      <c r="J69" s="18" t="e">
        <f>VLOOKUP(G69,U5数据库!C:P,4,0)</f>
        <v>#VALUE!</v>
      </c>
      <c r="K69" s="19" t="e">
        <f>VLOOKUP(G69,U5数据库!C:P,5,0)*C69</f>
        <v>#VALUE!</v>
      </c>
      <c r="L69" s="18" t="e">
        <f>VLOOKUP(G69,U5数据库!C:P,6,0)</f>
        <v>#VALUE!</v>
      </c>
      <c r="M69" s="18" t="e">
        <f>VLOOKUP(G69,U5数据库!C:P,7,0)</f>
        <v>#VALUE!</v>
      </c>
      <c r="N69" s="18"/>
      <c r="O69" s="18" t="e">
        <f>VLOOKUP(G69,U5数据库!C:P,8,0)</f>
        <v>#VALUE!</v>
      </c>
      <c r="P69" s="18" t="e">
        <f>VLOOKUP(G69,U5数据库!C:P,9,0)</f>
        <v>#VALUE!</v>
      </c>
      <c r="Q69" s="19" t="e">
        <f>VLOOKUP(G69,U5数据库!C:P,10,0)*C69</f>
        <v>#VALUE!</v>
      </c>
      <c r="R69" s="18" t="e">
        <f>VLOOKUP(G69,U5数据库!C:P,11,0)</f>
        <v>#VALUE!</v>
      </c>
      <c r="S69" s="18" t="e">
        <f>VLOOKUP(G69,U5数据库!C:P,12,0)</f>
        <v>#VALUE!</v>
      </c>
      <c r="T69" s="18"/>
      <c r="U69" s="18" t="e">
        <f>VLOOKUP(G69,U5数据库!C:P,13,0)</f>
        <v>#VALUE!</v>
      </c>
      <c r="V69" s="18" t="e">
        <f t="shared" si="9"/>
        <v>#VALUE!</v>
      </c>
      <c r="W69" s="19">
        <f t="shared" si="10"/>
        <v>0</v>
      </c>
      <c r="X69" s="18" t="e">
        <f>VLOOKUP(G69,U5数据库!C:P,14,0)</f>
        <v>#VALUE!</v>
      </c>
      <c r="Y69" s="18" t="e">
        <f>VLOOKUP(H69,U5数据库!Q:R,2,0)</f>
        <v>#N/A</v>
      </c>
      <c r="Z69" s="18"/>
    </row>
    <row r="70" spans="1:26" x14ac:dyDescent="0.25">
      <c r="A70" s="22"/>
      <c r="B70" s="55"/>
      <c r="C70" s="3"/>
      <c r="D70" s="3"/>
      <c r="E70" s="18" t="str">
        <f t="shared" si="5"/>
        <v/>
      </c>
      <c r="F70" s="18" t="e">
        <f t="shared" si="6"/>
        <v>#VALUE!</v>
      </c>
      <c r="G70" s="18" t="e">
        <f t="shared" si="7"/>
        <v>#VALUE!</v>
      </c>
      <c r="H70" s="18" t="str">
        <f t="shared" si="8"/>
        <v/>
      </c>
      <c r="I70" s="18" t="e">
        <f>VLOOKUP(G70,U5数据库!C:P,3,0)</f>
        <v>#VALUE!</v>
      </c>
      <c r="J70" s="18" t="e">
        <f>VLOOKUP(G70,U5数据库!C:P,4,0)</f>
        <v>#VALUE!</v>
      </c>
      <c r="K70" s="19" t="e">
        <f>VLOOKUP(G70,U5数据库!C:P,5,0)*C70</f>
        <v>#VALUE!</v>
      </c>
      <c r="L70" s="18" t="e">
        <f>VLOOKUP(G70,U5数据库!C:P,6,0)</f>
        <v>#VALUE!</v>
      </c>
      <c r="M70" s="18" t="e">
        <f>VLOOKUP(G70,U5数据库!C:P,7,0)</f>
        <v>#VALUE!</v>
      </c>
      <c r="N70" s="18"/>
      <c r="O70" s="18" t="e">
        <f>VLOOKUP(G70,U5数据库!C:P,8,0)</f>
        <v>#VALUE!</v>
      </c>
      <c r="P70" s="18" t="e">
        <f>VLOOKUP(G70,U5数据库!C:P,9,0)</f>
        <v>#VALUE!</v>
      </c>
      <c r="Q70" s="19" t="e">
        <f>VLOOKUP(G70,U5数据库!C:P,10,0)*C70</f>
        <v>#VALUE!</v>
      </c>
      <c r="R70" s="18" t="e">
        <f>VLOOKUP(G70,U5数据库!C:P,11,0)</f>
        <v>#VALUE!</v>
      </c>
      <c r="S70" s="18" t="e">
        <f>VLOOKUP(G70,U5数据库!C:P,12,0)</f>
        <v>#VALUE!</v>
      </c>
      <c r="T70" s="18"/>
      <c r="U70" s="18" t="e">
        <f>VLOOKUP(G70,U5数据库!C:P,13,0)</f>
        <v>#VALUE!</v>
      </c>
      <c r="V70" s="18" t="e">
        <f t="shared" si="9"/>
        <v>#VALUE!</v>
      </c>
      <c r="W70" s="19">
        <f t="shared" si="10"/>
        <v>0</v>
      </c>
      <c r="X70" s="18" t="e">
        <f>VLOOKUP(G70,U5数据库!C:P,14,0)</f>
        <v>#VALUE!</v>
      </c>
      <c r="Y70" s="18" t="e">
        <f>VLOOKUP(H70,U5数据库!Q:R,2,0)</f>
        <v>#N/A</v>
      </c>
      <c r="Z70" s="18"/>
    </row>
    <row r="71" spans="1:26" x14ac:dyDescent="0.25">
      <c r="A71" s="22"/>
      <c r="B71" s="55"/>
      <c r="C71" s="3"/>
      <c r="D71" s="3"/>
      <c r="E71" s="18" t="str">
        <f t="shared" si="5"/>
        <v/>
      </c>
      <c r="F71" s="18" t="e">
        <f t="shared" si="6"/>
        <v>#VALUE!</v>
      </c>
      <c r="G71" s="18" t="e">
        <f t="shared" si="7"/>
        <v>#VALUE!</v>
      </c>
      <c r="H71" s="18" t="str">
        <f t="shared" si="8"/>
        <v/>
      </c>
      <c r="I71" s="18" t="e">
        <f>VLOOKUP(G71,U5数据库!C:P,3,0)</f>
        <v>#VALUE!</v>
      </c>
      <c r="J71" s="18" t="e">
        <f>VLOOKUP(G71,U5数据库!C:P,4,0)</f>
        <v>#VALUE!</v>
      </c>
      <c r="K71" s="19" t="e">
        <f>VLOOKUP(G71,U5数据库!C:P,5,0)*C71</f>
        <v>#VALUE!</v>
      </c>
      <c r="L71" s="18" t="e">
        <f>VLOOKUP(G71,U5数据库!C:P,6,0)</f>
        <v>#VALUE!</v>
      </c>
      <c r="M71" s="18" t="e">
        <f>VLOOKUP(G71,U5数据库!C:P,7,0)</f>
        <v>#VALUE!</v>
      </c>
      <c r="N71" s="18"/>
      <c r="O71" s="18" t="e">
        <f>VLOOKUP(G71,U5数据库!C:P,8,0)</f>
        <v>#VALUE!</v>
      </c>
      <c r="P71" s="18" t="e">
        <f>VLOOKUP(G71,U5数据库!C:P,9,0)</f>
        <v>#VALUE!</v>
      </c>
      <c r="Q71" s="19" t="e">
        <f>VLOOKUP(G71,U5数据库!C:P,10,0)*C71</f>
        <v>#VALUE!</v>
      </c>
      <c r="R71" s="18" t="e">
        <f>VLOOKUP(G71,U5数据库!C:P,11,0)</f>
        <v>#VALUE!</v>
      </c>
      <c r="S71" s="18" t="e">
        <f>VLOOKUP(G71,U5数据库!C:P,12,0)</f>
        <v>#VALUE!</v>
      </c>
      <c r="T71" s="18"/>
      <c r="U71" s="18" t="e">
        <f>VLOOKUP(G71,U5数据库!C:P,13,0)</f>
        <v>#VALUE!</v>
      </c>
      <c r="V71" s="18" t="e">
        <f t="shared" si="9"/>
        <v>#VALUE!</v>
      </c>
      <c r="W71" s="19">
        <f t="shared" si="10"/>
        <v>0</v>
      </c>
      <c r="X71" s="18" t="e">
        <f>VLOOKUP(G71,U5数据库!C:P,14,0)</f>
        <v>#VALUE!</v>
      </c>
      <c r="Y71" s="18" t="e">
        <f>VLOOKUP(H71,U5数据库!Q:R,2,0)</f>
        <v>#N/A</v>
      </c>
      <c r="Z71" s="18"/>
    </row>
    <row r="72" spans="1:26" x14ac:dyDescent="0.25">
      <c r="A72" s="22"/>
      <c r="B72" s="55"/>
      <c r="C72" s="3"/>
      <c r="D72" s="3"/>
      <c r="E72" s="18" t="str">
        <f t="shared" si="5"/>
        <v/>
      </c>
      <c r="F72" s="18" t="e">
        <f t="shared" si="6"/>
        <v>#VALUE!</v>
      </c>
      <c r="G72" s="18" t="e">
        <f t="shared" si="7"/>
        <v>#VALUE!</v>
      </c>
      <c r="H72" s="18" t="str">
        <f t="shared" si="8"/>
        <v/>
      </c>
      <c r="I72" s="18" t="e">
        <f>VLOOKUP(G72,U5数据库!C:P,3,0)</f>
        <v>#VALUE!</v>
      </c>
      <c r="J72" s="18" t="e">
        <f>VLOOKUP(G72,U5数据库!C:P,4,0)</f>
        <v>#VALUE!</v>
      </c>
      <c r="K72" s="19" t="e">
        <f>VLOOKUP(G72,U5数据库!C:P,5,0)*C72</f>
        <v>#VALUE!</v>
      </c>
      <c r="L72" s="18" t="e">
        <f>VLOOKUP(G72,U5数据库!C:P,6,0)</f>
        <v>#VALUE!</v>
      </c>
      <c r="M72" s="18" t="e">
        <f>VLOOKUP(G72,U5数据库!C:P,7,0)</f>
        <v>#VALUE!</v>
      </c>
      <c r="N72" s="18"/>
      <c r="O72" s="18" t="e">
        <f>VLOOKUP(G72,U5数据库!C:P,8,0)</f>
        <v>#VALUE!</v>
      </c>
      <c r="P72" s="18" t="e">
        <f>VLOOKUP(G72,U5数据库!C:P,9,0)</f>
        <v>#VALUE!</v>
      </c>
      <c r="Q72" s="19" t="e">
        <f>VLOOKUP(G72,U5数据库!C:P,10,0)*C72</f>
        <v>#VALUE!</v>
      </c>
      <c r="R72" s="18" t="e">
        <f>VLOOKUP(G72,U5数据库!C:P,11,0)</f>
        <v>#VALUE!</v>
      </c>
      <c r="S72" s="18" t="e">
        <f>VLOOKUP(G72,U5数据库!C:P,12,0)</f>
        <v>#VALUE!</v>
      </c>
      <c r="T72" s="18"/>
      <c r="U72" s="18" t="e">
        <f>VLOOKUP(G72,U5数据库!C:P,13,0)</f>
        <v>#VALUE!</v>
      </c>
      <c r="V72" s="18" t="e">
        <f t="shared" si="9"/>
        <v>#VALUE!</v>
      </c>
      <c r="W72" s="19">
        <f t="shared" si="10"/>
        <v>0</v>
      </c>
      <c r="X72" s="18" t="e">
        <f>VLOOKUP(G72,U5数据库!C:P,14,0)</f>
        <v>#VALUE!</v>
      </c>
      <c r="Y72" s="18" t="e">
        <f>VLOOKUP(H72,U5数据库!Q:R,2,0)</f>
        <v>#N/A</v>
      </c>
      <c r="Z72" s="18"/>
    </row>
    <row r="73" spans="1:26" x14ac:dyDescent="0.25">
      <c r="A73" s="22"/>
      <c r="B73" s="55"/>
      <c r="C73" s="3"/>
      <c r="D73" s="3"/>
      <c r="E73" s="18" t="str">
        <f t="shared" si="5"/>
        <v/>
      </c>
      <c r="F73" s="18" t="e">
        <f t="shared" si="6"/>
        <v>#VALUE!</v>
      </c>
      <c r="G73" s="18" t="e">
        <f t="shared" si="7"/>
        <v>#VALUE!</v>
      </c>
      <c r="H73" s="18" t="str">
        <f t="shared" si="8"/>
        <v/>
      </c>
      <c r="I73" s="18" t="e">
        <f>VLOOKUP(G73,U5数据库!C:P,3,0)</f>
        <v>#VALUE!</v>
      </c>
      <c r="J73" s="18" t="e">
        <f>VLOOKUP(G73,U5数据库!C:P,4,0)</f>
        <v>#VALUE!</v>
      </c>
      <c r="K73" s="19" t="e">
        <f>VLOOKUP(G73,U5数据库!C:P,5,0)*C73</f>
        <v>#VALUE!</v>
      </c>
      <c r="L73" s="18" t="e">
        <f>VLOOKUP(G73,U5数据库!C:P,6,0)</f>
        <v>#VALUE!</v>
      </c>
      <c r="M73" s="18" t="e">
        <f>VLOOKUP(G73,U5数据库!C:P,7,0)</f>
        <v>#VALUE!</v>
      </c>
      <c r="N73" s="18"/>
      <c r="O73" s="18" t="e">
        <f>VLOOKUP(G73,U5数据库!C:P,8,0)</f>
        <v>#VALUE!</v>
      </c>
      <c r="P73" s="18" t="e">
        <f>VLOOKUP(G73,U5数据库!C:P,9,0)</f>
        <v>#VALUE!</v>
      </c>
      <c r="Q73" s="19" t="e">
        <f>VLOOKUP(G73,U5数据库!C:P,10,0)*C73</f>
        <v>#VALUE!</v>
      </c>
      <c r="R73" s="18" t="e">
        <f>VLOOKUP(G73,U5数据库!C:P,11,0)</f>
        <v>#VALUE!</v>
      </c>
      <c r="S73" s="18" t="e">
        <f>VLOOKUP(G73,U5数据库!C:P,12,0)</f>
        <v>#VALUE!</v>
      </c>
      <c r="T73" s="18"/>
      <c r="U73" s="18" t="e">
        <f>VLOOKUP(G73,U5数据库!C:P,13,0)</f>
        <v>#VALUE!</v>
      </c>
      <c r="V73" s="18" t="e">
        <f t="shared" si="9"/>
        <v>#VALUE!</v>
      </c>
      <c r="W73" s="19">
        <f t="shared" si="10"/>
        <v>0</v>
      </c>
      <c r="X73" s="18" t="e">
        <f>VLOOKUP(G73,U5数据库!C:P,14,0)</f>
        <v>#VALUE!</v>
      </c>
      <c r="Y73" s="18" t="e">
        <f>VLOOKUP(H73,U5数据库!Q:R,2,0)</f>
        <v>#N/A</v>
      </c>
      <c r="Z73" s="18"/>
    </row>
    <row r="74" spans="1:26" x14ac:dyDescent="0.25">
      <c r="A74" s="22"/>
      <c r="B74" s="55"/>
      <c r="C74" s="3"/>
      <c r="D74" s="3"/>
      <c r="E74" s="18" t="str">
        <f t="shared" si="5"/>
        <v/>
      </c>
      <c r="F74" s="18" t="e">
        <f t="shared" si="6"/>
        <v>#VALUE!</v>
      </c>
      <c r="G74" s="18" t="e">
        <f t="shared" si="7"/>
        <v>#VALUE!</v>
      </c>
      <c r="H74" s="18" t="str">
        <f t="shared" si="8"/>
        <v/>
      </c>
      <c r="I74" s="18" t="e">
        <f>VLOOKUP(G74,U5数据库!C:P,3,0)</f>
        <v>#VALUE!</v>
      </c>
      <c r="J74" s="18" t="e">
        <f>VLOOKUP(G74,U5数据库!C:P,4,0)</f>
        <v>#VALUE!</v>
      </c>
      <c r="K74" s="19" t="e">
        <f>VLOOKUP(G74,U5数据库!C:P,5,0)*C74</f>
        <v>#VALUE!</v>
      </c>
      <c r="L74" s="18" t="e">
        <f>VLOOKUP(G74,U5数据库!C:P,6,0)</f>
        <v>#VALUE!</v>
      </c>
      <c r="M74" s="18" t="e">
        <f>VLOOKUP(G74,U5数据库!C:P,7,0)</f>
        <v>#VALUE!</v>
      </c>
      <c r="N74" s="18"/>
      <c r="O74" s="18" t="e">
        <f>VLOOKUP(G74,U5数据库!C:P,8,0)</f>
        <v>#VALUE!</v>
      </c>
      <c r="P74" s="18" t="e">
        <f>VLOOKUP(G74,U5数据库!C:P,9,0)</f>
        <v>#VALUE!</v>
      </c>
      <c r="Q74" s="19" t="e">
        <f>VLOOKUP(G74,U5数据库!C:P,10,0)*C74</f>
        <v>#VALUE!</v>
      </c>
      <c r="R74" s="18" t="e">
        <f>VLOOKUP(G74,U5数据库!C:P,11,0)</f>
        <v>#VALUE!</v>
      </c>
      <c r="S74" s="18" t="e">
        <f>VLOOKUP(G74,U5数据库!C:P,12,0)</f>
        <v>#VALUE!</v>
      </c>
      <c r="T74" s="18"/>
      <c r="U74" s="18" t="e">
        <f>VLOOKUP(G74,U5数据库!C:P,13,0)</f>
        <v>#VALUE!</v>
      </c>
      <c r="V74" s="18" t="e">
        <f t="shared" si="9"/>
        <v>#VALUE!</v>
      </c>
      <c r="W74" s="19">
        <f t="shared" si="10"/>
        <v>0</v>
      </c>
      <c r="X74" s="18" t="e">
        <f>VLOOKUP(G74,U5数据库!C:P,14,0)</f>
        <v>#VALUE!</v>
      </c>
      <c r="Y74" s="18" t="e">
        <f>VLOOKUP(H74,U5数据库!Q:R,2,0)</f>
        <v>#N/A</v>
      </c>
      <c r="Z74" s="18"/>
    </row>
    <row r="75" spans="1:26" x14ac:dyDescent="0.25">
      <c r="A75" s="22"/>
      <c r="B75" s="55"/>
      <c r="C75" s="3"/>
      <c r="D75" s="3"/>
      <c r="E75" s="18" t="str">
        <f t="shared" si="5"/>
        <v/>
      </c>
      <c r="F75" s="18" t="e">
        <f t="shared" si="6"/>
        <v>#VALUE!</v>
      </c>
      <c r="G75" s="18" t="e">
        <f t="shared" si="7"/>
        <v>#VALUE!</v>
      </c>
      <c r="H75" s="18" t="str">
        <f t="shared" si="8"/>
        <v/>
      </c>
      <c r="I75" s="18" t="e">
        <f>VLOOKUP(G75,U5数据库!C:P,3,0)</f>
        <v>#VALUE!</v>
      </c>
      <c r="J75" s="18" t="e">
        <f>VLOOKUP(G75,U5数据库!C:P,4,0)</f>
        <v>#VALUE!</v>
      </c>
      <c r="K75" s="19" t="e">
        <f>VLOOKUP(G75,U5数据库!C:P,5,0)*C75</f>
        <v>#VALUE!</v>
      </c>
      <c r="L75" s="18" t="e">
        <f>VLOOKUP(G75,U5数据库!C:P,6,0)</f>
        <v>#VALUE!</v>
      </c>
      <c r="M75" s="18" t="e">
        <f>VLOOKUP(G75,U5数据库!C:P,7,0)</f>
        <v>#VALUE!</v>
      </c>
      <c r="N75" s="18"/>
      <c r="O75" s="18" t="e">
        <f>VLOOKUP(G75,U5数据库!C:P,8,0)</f>
        <v>#VALUE!</v>
      </c>
      <c r="P75" s="18" t="e">
        <f>VLOOKUP(G75,U5数据库!C:P,9,0)</f>
        <v>#VALUE!</v>
      </c>
      <c r="Q75" s="19" t="e">
        <f>VLOOKUP(G75,U5数据库!C:P,10,0)*C75</f>
        <v>#VALUE!</v>
      </c>
      <c r="R75" s="18" t="e">
        <f>VLOOKUP(G75,U5数据库!C:P,11,0)</f>
        <v>#VALUE!</v>
      </c>
      <c r="S75" s="18" t="e">
        <f>VLOOKUP(G75,U5数据库!C:P,12,0)</f>
        <v>#VALUE!</v>
      </c>
      <c r="T75" s="18"/>
      <c r="U75" s="18" t="e">
        <f>VLOOKUP(G75,U5数据库!C:P,13,0)</f>
        <v>#VALUE!</v>
      </c>
      <c r="V75" s="18" t="e">
        <f t="shared" si="9"/>
        <v>#VALUE!</v>
      </c>
      <c r="W75" s="19">
        <f t="shared" si="10"/>
        <v>0</v>
      </c>
      <c r="X75" s="18" t="e">
        <f>VLOOKUP(G75,U5数据库!C:P,14,0)</f>
        <v>#VALUE!</v>
      </c>
      <c r="Y75" s="18" t="e">
        <f>VLOOKUP(H75,U5数据库!Q:R,2,0)</f>
        <v>#N/A</v>
      </c>
      <c r="Z75" s="18"/>
    </row>
    <row r="76" spans="1:26" x14ac:dyDescent="0.25">
      <c r="A76" s="22"/>
      <c r="B76" s="55"/>
      <c r="C76" s="3"/>
      <c r="D76" s="3"/>
      <c r="E76" s="18" t="str">
        <f t="shared" si="5"/>
        <v/>
      </c>
      <c r="F76" s="18" t="e">
        <f t="shared" si="6"/>
        <v>#VALUE!</v>
      </c>
      <c r="G76" s="18" t="e">
        <f t="shared" si="7"/>
        <v>#VALUE!</v>
      </c>
      <c r="H76" s="18" t="str">
        <f t="shared" si="8"/>
        <v/>
      </c>
      <c r="I76" s="18" t="e">
        <f>VLOOKUP(G76,U5数据库!C:P,3,0)</f>
        <v>#VALUE!</v>
      </c>
      <c r="J76" s="18" t="e">
        <f>VLOOKUP(G76,U5数据库!C:P,4,0)</f>
        <v>#VALUE!</v>
      </c>
      <c r="K76" s="19" t="e">
        <f>VLOOKUP(G76,U5数据库!C:P,5,0)*C76</f>
        <v>#VALUE!</v>
      </c>
      <c r="L76" s="18" t="e">
        <f>VLOOKUP(G76,U5数据库!C:P,6,0)</f>
        <v>#VALUE!</v>
      </c>
      <c r="M76" s="18" t="e">
        <f>VLOOKUP(G76,U5数据库!C:P,7,0)</f>
        <v>#VALUE!</v>
      </c>
      <c r="N76" s="18"/>
      <c r="O76" s="18" t="e">
        <f>VLOOKUP(G76,U5数据库!C:P,8,0)</f>
        <v>#VALUE!</v>
      </c>
      <c r="P76" s="18" t="e">
        <f>VLOOKUP(G76,U5数据库!C:P,9,0)</f>
        <v>#VALUE!</v>
      </c>
      <c r="Q76" s="19" t="e">
        <f>VLOOKUP(G76,U5数据库!C:P,10,0)*C76</f>
        <v>#VALUE!</v>
      </c>
      <c r="R76" s="18" t="e">
        <f>VLOOKUP(G76,U5数据库!C:P,11,0)</f>
        <v>#VALUE!</v>
      </c>
      <c r="S76" s="18" t="e">
        <f>VLOOKUP(G76,U5数据库!C:P,12,0)</f>
        <v>#VALUE!</v>
      </c>
      <c r="T76" s="18"/>
      <c r="U76" s="18" t="e">
        <f>VLOOKUP(G76,U5数据库!C:P,13,0)</f>
        <v>#VALUE!</v>
      </c>
      <c r="V76" s="18" t="e">
        <f t="shared" si="9"/>
        <v>#VALUE!</v>
      </c>
      <c r="W76" s="19">
        <f t="shared" si="10"/>
        <v>0</v>
      </c>
      <c r="X76" s="18" t="e">
        <f>VLOOKUP(G76,U5数据库!C:P,14,0)</f>
        <v>#VALUE!</v>
      </c>
      <c r="Y76" s="18" t="e">
        <f>VLOOKUP(H76,U5数据库!Q:R,2,0)</f>
        <v>#N/A</v>
      </c>
      <c r="Z76" s="18"/>
    </row>
    <row r="77" spans="1:26" x14ac:dyDescent="0.25">
      <c r="A77" s="22"/>
      <c r="B77" s="55"/>
      <c r="C77" s="3"/>
      <c r="D77" s="3"/>
      <c r="E77" s="18" t="str">
        <f t="shared" si="5"/>
        <v/>
      </c>
      <c r="F77" s="18" t="e">
        <f t="shared" si="6"/>
        <v>#VALUE!</v>
      </c>
      <c r="G77" s="18" t="e">
        <f t="shared" si="7"/>
        <v>#VALUE!</v>
      </c>
      <c r="H77" s="18" t="str">
        <f t="shared" si="8"/>
        <v/>
      </c>
      <c r="I77" s="18" t="e">
        <f>VLOOKUP(G77,U5数据库!C:P,3,0)</f>
        <v>#VALUE!</v>
      </c>
      <c r="J77" s="18" t="e">
        <f>VLOOKUP(G77,U5数据库!C:P,4,0)</f>
        <v>#VALUE!</v>
      </c>
      <c r="K77" s="19" t="e">
        <f>VLOOKUP(G77,U5数据库!C:P,5,0)*C77</f>
        <v>#VALUE!</v>
      </c>
      <c r="L77" s="18" t="e">
        <f>VLOOKUP(G77,U5数据库!C:P,6,0)</f>
        <v>#VALUE!</v>
      </c>
      <c r="M77" s="18" t="e">
        <f>VLOOKUP(G77,U5数据库!C:P,7,0)</f>
        <v>#VALUE!</v>
      </c>
      <c r="N77" s="18"/>
      <c r="O77" s="18" t="e">
        <f>VLOOKUP(G77,U5数据库!C:P,8,0)</f>
        <v>#VALUE!</v>
      </c>
      <c r="P77" s="18" t="e">
        <f>VLOOKUP(G77,U5数据库!C:P,9,0)</f>
        <v>#VALUE!</v>
      </c>
      <c r="Q77" s="19" t="e">
        <f>VLOOKUP(G77,U5数据库!C:P,10,0)*C77</f>
        <v>#VALUE!</v>
      </c>
      <c r="R77" s="18" t="e">
        <f>VLOOKUP(G77,U5数据库!C:P,11,0)</f>
        <v>#VALUE!</v>
      </c>
      <c r="S77" s="18" t="e">
        <f>VLOOKUP(G77,U5数据库!C:P,12,0)</f>
        <v>#VALUE!</v>
      </c>
      <c r="T77" s="18"/>
      <c r="U77" s="18" t="e">
        <f>VLOOKUP(G77,U5数据库!C:P,13,0)</f>
        <v>#VALUE!</v>
      </c>
      <c r="V77" s="18" t="e">
        <f t="shared" si="9"/>
        <v>#VALUE!</v>
      </c>
      <c r="W77" s="19">
        <f t="shared" si="10"/>
        <v>0</v>
      </c>
      <c r="X77" s="18" t="e">
        <f>VLOOKUP(G77,U5数据库!C:P,14,0)</f>
        <v>#VALUE!</v>
      </c>
      <c r="Y77" s="18" t="e">
        <f>VLOOKUP(H77,U5数据库!Q:R,2,0)</f>
        <v>#N/A</v>
      </c>
      <c r="Z77" s="18"/>
    </row>
    <row r="78" spans="1:26" x14ac:dyDescent="0.25">
      <c r="A78" s="22"/>
      <c r="B78" s="55"/>
      <c r="C78" s="3"/>
      <c r="D78" s="3"/>
      <c r="E78" s="18" t="str">
        <f t="shared" si="5"/>
        <v/>
      </c>
      <c r="F78" s="18" t="e">
        <f t="shared" si="6"/>
        <v>#VALUE!</v>
      </c>
      <c r="G78" s="18" t="e">
        <f t="shared" si="7"/>
        <v>#VALUE!</v>
      </c>
      <c r="H78" s="18" t="str">
        <f t="shared" si="8"/>
        <v/>
      </c>
      <c r="I78" s="18" t="e">
        <f>VLOOKUP(G78,U5数据库!C:P,3,0)</f>
        <v>#VALUE!</v>
      </c>
      <c r="J78" s="18" t="e">
        <f>VLOOKUP(G78,U5数据库!C:P,4,0)</f>
        <v>#VALUE!</v>
      </c>
      <c r="K78" s="19" t="e">
        <f>VLOOKUP(G78,U5数据库!C:P,5,0)*C78</f>
        <v>#VALUE!</v>
      </c>
      <c r="L78" s="18" t="e">
        <f>VLOOKUP(G78,U5数据库!C:P,6,0)</f>
        <v>#VALUE!</v>
      </c>
      <c r="M78" s="18" t="e">
        <f>VLOOKUP(G78,U5数据库!C:P,7,0)</f>
        <v>#VALUE!</v>
      </c>
      <c r="N78" s="18"/>
      <c r="O78" s="18" t="e">
        <f>VLOOKUP(G78,U5数据库!C:P,8,0)</f>
        <v>#VALUE!</v>
      </c>
      <c r="P78" s="18" t="e">
        <f>VLOOKUP(G78,U5数据库!C:P,9,0)</f>
        <v>#VALUE!</v>
      </c>
      <c r="Q78" s="19" t="e">
        <f>VLOOKUP(G78,U5数据库!C:P,10,0)*C78</f>
        <v>#VALUE!</v>
      </c>
      <c r="R78" s="18" t="e">
        <f>VLOOKUP(G78,U5数据库!C:P,11,0)</f>
        <v>#VALUE!</v>
      </c>
      <c r="S78" s="18" t="e">
        <f>VLOOKUP(G78,U5数据库!C:P,12,0)</f>
        <v>#VALUE!</v>
      </c>
      <c r="T78" s="18"/>
      <c r="U78" s="18" t="e">
        <f>VLOOKUP(G78,U5数据库!C:P,13,0)</f>
        <v>#VALUE!</v>
      </c>
      <c r="V78" s="18" t="e">
        <f t="shared" si="9"/>
        <v>#VALUE!</v>
      </c>
      <c r="W78" s="19">
        <f t="shared" si="10"/>
        <v>0</v>
      </c>
      <c r="X78" s="18" t="e">
        <f>VLOOKUP(G78,U5数据库!C:P,14,0)</f>
        <v>#VALUE!</v>
      </c>
      <c r="Y78" s="18" t="e">
        <f>VLOOKUP(H78,U5数据库!Q:R,2,0)</f>
        <v>#N/A</v>
      </c>
      <c r="Z78" s="18"/>
    </row>
    <row r="79" spans="1:26" x14ac:dyDescent="0.25">
      <c r="A79" s="22"/>
      <c r="B79" s="55"/>
      <c r="C79" s="3"/>
      <c r="D79" s="3"/>
      <c r="E79" s="18" t="str">
        <f t="shared" si="5"/>
        <v/>
      </c>
      <c r="F79" s="18" t="e">
        <f t="shared" si="6"/>
        <v>#VALUE!</v>
      </c>
      <c r="G79" s="18" t="e">
        <f t="shared" si="7"/>
        <v>#VALUE!</v>
      </c>
      <c r="H79" s="18" t="str">
        <f t="shared" si="8"/>
        <v/>
      </c>
      <c r="I79" s="18" t="e">
        <f>VLOOKUP(G79,U5数据库!C:P,3,0)</f>
        <v>#VALUE!</v>
      </c>
      <c r="J79" s="18" t="e">
        <f>VLOOKUP(G79,U5数据库!C:P,4,0)</f>
        <v>#VALUE!</v>
      </c>
      <c r="K79" s="19" t="e">
        <f>VLOOKUP(G79,U5数据库!C:P,5,0)*C79</f>
        <v>#VALUE!</v>
      </c>
      <c r="L79" s="18" t="e">
        <f>VLOOKUP(G79,U5数据库!C:P,6,0)</f>
        <v>#VALUE!</v>
      </c>
      <c r="M79" s="18" t="e">
        <f>VLOOKUP(G79,U5数据库!C:P,7,0)</f>
        <v>#VALUE!</v>
      </c>
      <c r="N79" s="18"/>
      <c r="O79" s="18" t="e">
        <f>VLOOKUP(G79,U5数据库!C:P,8,0)</f>
        <v>#VALUE!</v>
      </c>
      <c r="P79" s="18" t="e">
        <f>VLOOKUP(G79,U5数据库!C:P,9,0)</f>
        <v>#VALUE!</v>
      </c>
      <c r="Q79" s="19" t="e">
        <f>VLOOKUP(G79,U5数据库!C:P,10,0)*C79</f>
        <v>#VALUE!</v>
      </c>
      <c r="R79" s="18" t="e">
        <f>VLOOKUP(G79,U5数据库!C:P,11,0)</f>
        <v>#VALUE!</v>
      </c>
      <c r="S79" s="18" t="e">
        <f>VLOOKUP(G79,U5数据库!C:P,12,0)</f>
        <v>#VALUE!</v>
      </c>
      <c r="T79" s="18"/>
      <c r="U79" s="18" t="e">
        <f>VLOOKUP(G79,U5数据库!C:P,13,0)</f>
        <v>#VALUE!</v>
      </c>
      <c r="V79" s="18" t="e">
        <f t="shared" si="9"/>
        <v>#VALUE!</v>
      </c>
      <c r="W79" s="19">
        <f t="shared" si="10"/>
        <v>0</v>
      </c>
      <c r="X79" s="18" t="e">
        <f>VLOOKUP(G79,U5数据库!C:P,14,0)</f>
        <v>#VALUE!</v>
      </c>
      <c r="Y79" s="18" t="e">
        <f>VLOOKUP(H79,U5数据库!Q:R,2,0)</f>
        <v>#N/A</v>
      </c>
      <c r="Z79" s="18"/>
    </row>
    <row r="80" spans="1:26" x14ac:dyDescent="0.25">
      <c r="A80" s="22"/>
      <c r="B80" s="55"/>
      <c r="C80" s="3"/>
      <c r="D80" s="3"/>
      <c r="E80" s="18" t="str">
        <f t="shared" si="5"/>
        <v/>
      </c>
      <c r="F80" s="18" t="e">
        <f t="shared" si="6"/>
        <v>#VALUE!</v>
      </c>
      <c r="G80" s="18" t="e">
        <f t="shared" si="7"/>
        <v>#VALUE!</v>
      </c>
      <c r="H80" s="18" t="str">
        <f t="shared" si="8"/>
        <v/>
      </c>
      <c r="I80" s="18" t="e">
        <f>VLOOKUP(G80,U5数据库!C:P,3,0)</f>
        <v>#VALUE!</v>
      </c>
      <c r="J80" s="18" t="e">
        <f>VLOOKUP(G80,U5数据库!C:P,4,0)</f>
        <v>#VALUE!</v>
      </c>
      <c r="K80" s="19" t="e">
        <f>VLOOKUP(G80,U5数据库!C:P,5,0)*C80</f>
        <v>#VALUE!</v>
      </c>
      <c r="L80" s="18" t="e">
        <f>VLOOKUP(G80,U5数据库!C:P,6,0)</f>
        <v>#VALUE!</v>
      </c>
      <c r="M80" s="18" t="e">
        <f>VLOOKUP(G80,U5数据库!C:P,7,0)</f>
        <v>#VALUE!</v>
      </c>
      <c r="N80" s="18"/>
      <c r="O80" s="18" t="e">
        <f>VLOOKUP(G80,U5数据库!C:P,8,0)</f>
        <v>#VALUE!</v>
      </c>
      <c r="P80" s="18" t="e">
        <f>VLOOKUP(G80,U5数据库!C:P,9,0)</f>
        <v>#VALUE!</v>
      </c>
      <c r="Q80" s="19" t="e">
        <f>VLOOKUP(G80,U5数据库!C:P,10,0)*C80</f>
        <v>#VALUE!</v>
      </c>
      <c r="R80" s="18" t="e">
        <f>VLOOKUP(G80,U5数据库!C:P,11,0)</f>
        <v>#VALUE!</v>
      </c>
      <c r="S80" s="18" t="e">
        <f>VLOOKUP(G80,U5数据库!C:P,12,0)</f>
        <v>#VALUE!</v>
      </c>
      <c r="T80" s="18"/>
      <c r="U80" s="18" t="e">
        <f>VLOOKUP(G80,U5数据库!C:P,13,0)</f>
        <v>#VALUE!</v>
      </c>
      <c r="V80" s="18" t="e">
        <f t="shared" si="9"/>
        <v>#VALUE!</v>
      </c>
      <c r="W80" s="19">
        <f t="shared" si="10"/>
        <v>0</v>
      </c>
      <c r="X80" s="18" t="e">
        <f>VLOOKUP(G80,U5数据库!C:P,14,0)</f>
        <v>#VALUE!</v>
      </c>
      <c r="Y80" s="18" t="e">
        <f>VLOOKUP(H80,U5数据库!Q:R,2,0)</f>
        <v>#N/A</v>
      </c>
      <c r="Z80" s="18"/>
    </row>
    <row r="81" spans="1:26" x14ac:dyDescent="0.25">
      <c r="A81" s="22"/>
      <c r="B81" s="55"/>
      <c r="C81" s="3"/>
      <c r="D81" s="3"/>
      <c r="E81" s="18" t="str">
        <f t="shared" ref="E81:E100" si="11">TRIM(MID(SUBSTITUTE($B81,"-",REPT(" ",99)),COLUMN(B81)*99-98,99))</f>
        <v/>
      </c>
      <c r="F81" s="18" t="e">
        <f t="shared" ref="F81:F100" si="12">VALUE(TRIM(MID(SUBSTITUTE($B81,"-",REPT(" ",99)),COLUMN(C81)*99-98,99)))</f>
        <v>#VALUE!</v>
      </c>
      <c r="G81" s="18" t="e">
        <f t="shared" ref="G81:G100" si="13">VALUE(TRIM(MID(SUBSTITUTE($B81,"-",REPT(" ",99)),COLUMN(D81)*99-98,99)))</f>
        <v>#VALUE!</v>
      </c>
      <c r="H81" s="18" t="str">
        <f t="shared" ref="H81:H100" si="14">TRIM(MID(SUBSTITUTE($B81,"-",REPT(" ",99)),COLUMN(E81)*99-98,99))</f>
        <v/>
      </c>
      <c r="I81" s="18" t="e">
        <f>VLOOKUP(G81,U5数据库!C:P,3,0)</f>
        <v>#VALUE!</v>
      </c>
      <c r="J81" s="18" t="e">
        <f>VLOOKUP(G81,U5数据库!C:P,4,0)</f>
        <v>#VALUE!</v>
      </c>
      <c r="K81" s="19" t="e">
        <f>VLOOKUP(G81,U5数据库!C:P,5,0)*C81</f>
        <v>#VALUE!</v>
      </c>
      <c r="L81" s="18" t="e">
        <f>VLOOKUP(G81,U5数据库!C:P,6,0)</f>
        <v>#VALUE!</v>
      </c>
      <c r="M81" s="18" t="e">
        <f>VLOOKUP(G81,U5数据库!C:P,7,0)</f>
        <v>#VALUE!</v>
      </c>
      <c r="N81" s="18"/>
      <c r="O81" s="18" t="e">
        <f>VLOOKUP(G81,U5数据库!C:P,8,0)</f>
        <v>#VALUE!</v>
      </c>
      <c r="P81" s="18" t="e">
        <f>VLOOKUP(G81,U5数据库!C:P,9,0)</f>
        <v>#VALUE!</v>
      </c>
      <c r="Q81" s="19" t="e">
        <f>VLOOKUP(G81,U5数据库!C:P,10,0)*C81</f>
        <v>#VALUE!</v>
      </c>
      <c r="R81" s="18" t="e">
        <f>VLOOKUP(G81,U5数据库!C:P,11,0)</f>
        <v>#VALUE!</v>
      </c>
      <c r="S81" s="18" t="e">
        <f>VLOOKUP(G81,U5数据库!C:P,12,0)</f>
        <v>#VALUE!</v>
      </c>
      <c r="T81" s="18"/>
      <c r="U81" s="18" t="e">
        <f>VLOOKUP(G81,U5数据库!C:P,13,0)</f>
        <v>#VALUE!</v>
      </c>
      <c r="V81" s="18" t="e">
        <f t="shared" ref="V81:V100" si="15">"A1"&amp;"-"&amp;G81&amp;"-"&amp;H81</f>
        <v>#VALUE!</v>
      </c>
      <c r="W81" s="19">
        <f t="shared" ref="W81:W100" si="16">C81</f>
        <v>0</v>
      </c>
      <c r="X81" s="18" t="e">
        <f>VLOOKUP(G81,U5数据库!C:P,14,0)</f>
        <v>#VALUE!</v>
      </c>
      <c r="Y81" s="18" t="e">
        <f>VLOOKUP(H81,U5数据库!Q:R,2,0)</f>
        <v>#N/A</v>
      </c>
      <c r="Z81" s="18"/>
    </row>
    <row r="82" spans="1:26" x14ac:dyDescent="0.25">
      <c r="A82" s="22"/>
      <c r="B82" s="55"/>
      <c r="C82" s="3"/>
      <c r="D82" s="3"/>
      <c r="E82" s="18" t="str">
        <f t="shared" si="11"/>
        <v/>
      </c>
      <c r="F82" s="18" t="e">
        <f t="shared" si="12"/>
        <v>#VALUE!</v>
      </c>
      <c r="G82" s="18" t="e">
        <f t="shared" si="13"/>
        <v>#VALUE!</v>
      </c>
      <c r="H82" s="18" t="str">
        <f t="shared" si="14"/>
        <v/>
      </c>
      <c r="I82" s="18" t="e">
        <f>VLOOKUP(G82,U5数据库!C:P,3,0)</f>
        <v>#VALUE!</v>
      </c>
      <c r="J82" s="18" t="e">
        <f>VLOOKUP(G82,U5数据库!C:P,4,0)</f>
        <v>#VALUE!</v>
      </c>
      <c r="K82" s="19" t="e">
        <f>VLOOKUP(G82,U5数据库!C:P,5,0)*C82</f>
        <v>#VALUE!</v>
      </c>
      <c r="L82" s="18" t="e">
        <f>VLOOKUP(G82,U5数据库!C:P,6,0)</f>
        <v>#VALUE!</v>
      </c>
      <c r="M82" s="18" t="e">
        <f>VLOOKUP(G82,U5数据库!C:P,7,0)</f>
        <v>#VALUE!</v>
      </c>
      <c r="N82" s="18"/>
      <c r="O82" s="18" t="e">
        <f>VLOOKUP(G82,U5数据库!C:P,8,0)</f>
        <v>#VALUE!</v>
      </c>
      <c r="P82" s="18" t="e">
        <f>VLOOKUP(G82,U5数据库!C:P,9,0)</f>
        <v>#VALUE!</v>
      </c>
      <c r="Q82" s="19" t="e">
        <f>VLOOKUP(G82,U5数据库!C:P,10,0)*C82</f>
        <v>#VALUE!</v>
      </c>
      <c r="R82" s="18" t="e">
        <f>VLOOKUP(G82,U5数据库!C:P,11,0)</f>
        <v>#VALUE!</v>
      </c>
      <c r="S82" s="18" t="e">
        <f>VLOOKUP(G82,U5数据库!C:P,12,0)</f>
        <v>#VALUE!</v>
      </c>
      <c r="T82" s="18"/>
      <c r="U82" s="18" t="e">
        <f>VLOOKUP(G82,U5数据库!C:P,13,0)</f>
        <v>#VALUE!</v>
      </c>
      <c r="V82" s="18" t="e">
        <f t="shared" si="15"/>
        <v>#VALUE!</v>
      </c>
      <c r="W82" s="19">
        <f t="shared" si="16"/>
        <v>0</v>
      </c>
      <c r="X82" s="18" t="e">
        <f>VLOOKUP(G82,U5数据库!C:P,14,0)</f>
        <v>#VALUE!</v>
      </c>
      <c r="Y82" s="18" t="e">
        <f>VLOOKUP(H82,U5数据库!Q:R,2,0)</f>
        <v>#N/A</v>
      </c>
      <c r="Z82" s="18"/>
    </row>
    <row r="83" spans="1:26" x14ac:dyDescent="0.25">
      <c r="A83" s="22"/>
      <c r="B83" s="55"/>
      <c r="C83" s="3"/>
      <c r="D83" s="3"/>
      <c r="E83" s="18" t="str">
        <f t="shared" si="11"/>
        <v/>
      </c>
      <c r="F83" s="18" t="e">
        <f t="shared" si="12"/>
        <v>#VALUE!</v>
      </c>
      <c r="G83" s="18" t="e">
        <f t="shared" si="13"/>
        <v>#VALUE!</v>
      </c>
      <c r="H83" s="18" t="str">
        <f t="shared" si="14"/>
        <v/>
      </c>
      <c r="I83" s="18" t="e">
        <f>VLOOKUP(G83,U5数据库!C:P,3,0)</f>
        <v>#VALUE!</v>
      </c>
      <c r="J83" s="18" t="e">
        <f>VLOOKUP(G83,U5数据库!C:P,4,0)</f>
        <v>#VALUE!</v>
      </c>
      <c r="K83" s="19" t="e">
        <f>VLOOKUP(G83,U5数据库!C:P,5,0)*C83</f>
        <v>#VALUE!</v>
      </c>
      <c r="L83" s="18" t="e">
        <f>VLOOKUP(G83,U5数据库!C:P,6,0)</f>
        <v>#VALUE!</v>
      </c>
      <c r="M83" s="18" t="e">
        <f>VLOOKUP(G83,U5数据库!C:P,7,0)</f>
        <v>#VALUE!</v>
      </c>
      <c r="N83" s="18"/>
      <c r="O83" s="18" t="e">
        <f>VLOOKUP(G83,U5数据库!C:P,8,0)</f>
        <v>#VALUE!</v>
      </c>
      <c r="P83" s="18" t="e">
        <f>VLOOKUP(G83,U5数据库!C:P,9,0)</f>
        <v>#VALUE!</v>
      </c>
      <c r="Q83" s="19" t="e">
        <f>VLOOKUP(G83,U5数据库!C:P,10,0)*C83</f>
        <v>#VALUE!</v>
      </c>
      <c r="R83" s="18" t="e">
        <f>VLOOKUP(G83,U5数据库!C:P,11,0)</f>
        <v>#VALUE!</v>
      </c>
      <c r="S83" s="18" t="e">
        <f>VLOOKUP(G83,U5数据库!C:P,12,0)</f>
        <v>#VALUE!</v>
      </c>
      <c r="T83" s="18"/>
      <c r="U83" s="18" t="e">
        <f>VLOOKUP(G83,U5数据库!C:P,13,0)</f>
        <v>#VALUE!</v>
      </c>
      <c r="V83" s="18" t="e">
        <f t="shared" si="15"/>
        <v>#VALUE!</v>
      </c>
      <c r="W83" s="19">
        <f t="shared" si="16"/>
        <v>0</v>
      </c>
      <c r="X83" s="18" t="e">
        <f>VLOOKUP(G83,U5数据库!C:P,14,0)</f>
        <v>#VALUE!</v>
      </c>
      <c r="Y83" s="18" t="e">
        <f>VLOOKUP(H83,U5数据库!Q:R,2,0)</f>
        <v>#N/A</v>
      </c>
      <c r="Z83" s="18"/>
    </row>
    <row r="84" spans="1:26" x14ac:dyDescent="0.25">
      <c r="A84" s="22"/>
      <c r="B84" s="55"/>
      <c r="C84" s="3"/>
      <c r="D84" s="3"/>
      <c r="E84" s="18" t="str">
        <f t="shared" si="11"/>
        <v/>
      </c>
      <c r="F84" s="18" t="e">
        <f t="shared" si="12"/>
        <v>#VALUE!</v>
      </c>
      <c r="G84" s="18" t="e">
        <f t="shared" si="13"/>
        <v>#VALUE!</v>
      </c>
      <c r="H84" s="18" t="str">
        <f t="shared" si="14"/>
        <v/>
      </c>
      <c r="I84" s="18" t="e">
        <f>VLOOKUP(G84,U5数据库!C:P,3,0)</f>
        <v>#VALUE!</v>
      </c>
      <c r="J84" s="18" t="e">
        <f>VLOOKUP(G84,U5数据库!C:P,4,0)</f>
        <v>#VALUE!</v>
      </c>
      <c r="K84" s="19" t="e">
        <f>VLOOKUP(G84,U5数据库!C:P,5,0)*C84</f>
        <v>#VALUE!</v>
      </c>
      <c r="L84" s="18" t="e">
        <f>VLOOKUP(G84,U5数据库!C:P,6,0)</f>
        <v>#VALUE!</v>
      </c>
      <c r="M84" s="18" t="e">
        <f>VLOOKUP(G84,U5数据库!C:P,7,0)</f>
        <v>#VALUE!</v>
      </c>
      <c r="N84" s="18"/>
      <c r="O84" s="18" t="e">
        <f>VLOOKUP(G84,U5数据库!C:P,8,0)</f>
        <v>#VALUE!</v>
      </c>
      <c r="P84" s="18" t="e">
        <f>VLOOKUP(G84,U5数据库!C:P,9,0)</f>
        <v>#VALUE!</v>
      </c>
      <c r="Q84" s="19" t="e">
        <f>VLOOKUP(G84,U5数据库!C:P,10,0)*C84</f>
        <v>#VALUE!</v>
      </c>
      <c r="R84" s="18" t="e">
        <f>VLOOKUP(G84,U5数据库!C:P,11,0)</f>
        <v>#VALUE!</v>
      </c>
      <c r="S84" s="18" t="e">
        <f>VLOOKUP(G84,U5数据库!C:P,12,0)</f>
        <v>#VALUE!</v>
      </c>
      <c r="T84" s="18"/>
      <c r="U84" s="18" t="e">
        <f>VLOOKUP(G84,U5数据库!C:P,13,0)</f>
        <v>#VALUE!</v>
      </c>
      <c r="V84" s="18" t="e">
        <f t="shared" si="15"/>
        <v>#VALUE!</v>
      </c>
      <c r="W84" s="19">
        <f t="shared" si="16"/>
        <v>0</v>
      </c>
      <c r="X84" s="18" t="e">
        <f>VLOOKUP(G84,U5数据库!C:P,14,0)</f>
        <v>#VALUE!</v>
      </c>
      <c r="Y84" s="18" t="e">
        <f>VLOOKUP(H84,U5数据库!Q:R,2,0)</f>
        <v>#N/A</v>
      </c>
      <c r="Z84" s="18"/>
    </row>
    <row r="85" spans="1:26" x14ac:dyDescent="0.25">
      <c r="A85" s="22"/>
      <c r="B85" s="55"/>
      <c r="C85" s="3"/>
      <c r="D85" s="3"/>
      <c r="E85" s="18" t="str">
        <f t="shared" si="11"/>
        <v/>
      </c>
      <c r="F85" s="18" t="e">
        <f t="shared" si="12"/>
        <v>#VALUE!</v>
      </c>
      <c r="G85" s="18" t="e">
        <f t="shared" si="13"/>
        <v>#VALUE!</v>
      </c>
      <c r="H85" s="18" t="str">
        <f t="shared" si="14"/>
        <v/>
      </c>
      <c r="I85" s="18" t="e">
        <f>VLOOKUP(G85,U5数据库!C:P,3,0)</f>
        <v>#VALUE!</v>
      </c>
      <c r="J85" s="18" t="e">
        <f>VLOOKUP(G85,U5数据库!C:P,4,0)</f>
        <v>#VALUE!</v>
      </c>
      <c r="K85" s="19" t="e">
        <f>VLOOKUP(G85,U5数据库!C:P,5,0)*C85</f>
        <v>#VALUE!</v>
      </c>
      <c r="L85" s="18" t="e">
        <f>VLOOKUP(G85,U5数据库!C:P,6,0)</f>
        <v>#VALUE!</v>
      </c>
      <c r="M85" s="18" t="e">
        <f>VLOOKUP(G85,U5数据库!C:P,7,0)</f>
        <v>#VALUE!</v>
      </c>
      <c r="N85" s="18"/>
      <c r="O85" s="18" t="e">
        <f>VLOOKUP(G85,U5数据库!C:P,8,0)</f>
        <v>#VALUE!</v>
      </c>
      <c r="P85" s="18" t="e">
        <f>VLOOKUP(G85,U5数据库!C:P,9,0)</f>
        <v>#VALUE!</v>
      </c>
      <c r="Q85" s="19" t="e">
        <f>VLOOKUP(G85,U5数据库!C:P,10,0)*C85</f>
        <v>#VALUE!</v>
      </c>
      <c r="R85" s="18" t="e">
        <f>VLOOKUP(G85,U5数据库!C:P,11,0)</f>
        <v>#VALUE!</v>
      </c>
      <c r="S85" s="18" t="e">
        <f>VLOOKUP(G85,U5数据库!C:P,12,0)</f>
        <v>#VALUE!</v>
      </c>
      <c r="T85" s="18"/>
      <c r="U85" s="18" t="e">
        <f>VLOOKUP(G85,U5数据库!C:P,13,0)</f>
        <v>#VALUE!</v>
      </c>
      <c r="V85" s="18" t="e">
        <f t="shared" si="15"/>
        <v>#VALUE!</v>
      </c>
      <c r="W85" s="19">
        <f t="shared" si="16"/>
        <v>0</v>
      </c>
      <c r="X85" s="18" t="e">
        <f>VLOOKUP(G85,U5数据库!C:P,14,0)</f>
        <v>#VALUE!</v>
      </c>
      <c r="Y85" s="18" t="e">
        <f>VLOOKUP(H85,U5数据库!Q:R,2,0)</f>
        <v>#N/A</v>
      </c>
      <c r="Z85" s="18"/>
    </row>
    <row r="86" spans="1:26" x14ac:dyDescent="0.25">
      <c r="A86" s="22"/>
      <c r="B86" s="55"/>
      <c r="C86" s="3"/>
      <c r="D86" s="3"/>
      <c r="E86" s="18" t="str">
        <f t="shared" si="11"/>
        <v/>
      </c>
      <c r="F86" s="18" t="e">
        <f t="shared" si="12"/>
        <v>#VALUE!</v>
      </c>
      <c r="G86" s="18" t="e">
        <f t="shared" si="13"/>
        <v>#VALUE!</v>
      </c>
      <c r="H86" s="18" t="str">
        <f t="shared" si="14"/>
        <v/>
      </c>
      <c r="I86" s="18" t="e">
        <f>VLOOKUP(G86,U5数据库!C:P,3,0)</f>
        <v>#VALUE!</v>
      </c>
      <c r="J86" s="18" t="e">
        <f>VLOOKUP(G86,U5数据库!C:P,4,0)</f>
        <v>#VALUE!</v>
      </c>
      <c r="K86" s="19" t="e">
        <f>VLOOKUP(G86,U5数据库!C:P,5,0)*C86</f>
        <v>#VALUE!</v>
      </c>
      <c r="L86" s="18" t="e">
        <f>VLOOKUP(G86,U5数据库!C:P,6,0)</f>
        <v>#VALUE!</v>
      </c>
      <c r="M86" s="18" t="e">
        <f>VLOOKUP(G86,U5数据库!C:P,7,0)</f>
        <v>#VALUE!</v>
      </c>
      <c r="N86" s="18"/>
      <c r="O86" s="18" t="e">
        <f>VLOOKUP(G86,U5数据库!C:P,8,0)</f>
        <v>#VALUE!</v>
      </c>
      <c r="P86" s="18" t="e">
        <f>VLOOKUP(G86,U5数据库!C:P,9,0)</f>
        <v>#VALUE!</v>
      </c>
      <c r="Q86" s="19" t="e">
        <f>VLOOKUP(G86,U5数据库!C:P,10,0)*C86</f>
        <v>#VALUE!</v>
      </c>
      <c r="R86" s="18" t="e">
        <f>VLOOKUP(G86,U5数据库!C:P,11,0)</f>
        <v>#VALUE!</v>
      </c>
      <c r="S86" s="18" t="e">
        <f>VLOOKUP(G86,U5数据库!C:P,12,0)</f>
        <v>#VALUE!</v>
      </c>
      <c r="T86" s="18"/>
      <c r="U86" s="18" t="e">
        <f>VLOOKUP(G86,U5数据库!C:P,13,0)</f>
        <v>#VALUE!</v>
      </c>
      <c r="V86" s="18" t="e">
        <f t="shared" si="15"/>
        <v>#VALUE!</v>
      </c>
      <c r="W86" s="19">
        <f t="shared" si="16"/>
        <v>0</v>
      </c>
      <c r="X86" s="18" t="e">
        <f>VLOOKUP(G86,U5数据库!C:P,14,0)</f>
        <v>#VALUE!</v>
      </c>
      <c r="Y86" s="18" t="e">
        <f>VLOOKUP(H86,U5数据库!Q:R,2,0)</f>
        <v>#N/A</v>
      </c>
      <c r="Z86" s="18"/>
    </row>
    <row r="87" spans="1:26" x14ac:dyDescent="0.25">
      <c r="A87" s="22"/>
      <c r="B87" s="55"/>
      <c r="C87" s="3"/>
      <c r="D87" s="3"/>
      <c r="E87" s="18" t="str">
        <f t="shared" si="11"/>
        <v/>
      </c>
      <c r="F87" s="18" t="e">
        <f t="shared" si="12"/>
        <v>#VALUE!</v>
      </c>
      <c r="G87" s="18" t="e">
        <f t="shared" si="13"/>
        <v>#VALUE!</v>
      </c>
      <c r="H87" s="18" t="str">
        <f t="shared" si="14"/>
        <v/>
      </c>
      <c r="I87" s="18" t="e">
        <f>VLOOKUP(G87,U5数据库!C:P,3,0)</f>
        <v>#VALUE!</v>
      </c>
      <c r="J87" s="18" t="e">
        <f>VLOOKUP(G87,U5数据库!C:P,4,0)</f>
        <v>#VALUE!</v>
      </c>
      <c r="K87" s="19" t="e">
        <f>VLOOKUP(G87,U5数据库!C:P,5,0)*C87</f>
        <v>#VALUE!</v>
      </c>
      <c r="L87" s="18" t="e">
        <f>VLOOKUP(G87,U5数据库!C:P,6,0)</f>
        <v>#VALUE!</v>
      </c>
      <c r="M87" s="18" t="e">
        <f>VLOOKUP(G87,U5数据库!C:P,7,0)</f>
        <v>#VALUE!</v>
      </c>
      <c r="N87" s="18"/>
      <c r="O87" s="18" t="e">
        <f>VLOOKUP(G87,U5数据库!C:P,8,0)</f>
        <v>#VALUE!</v>
      </c>
      <c r="P87" s="18" t="e">
        <f>VLOOKUP(G87,U5数据库!C:P,9,0)</f>
        <v>#VALUE!</v>
      </c>
      <c r="Q87" s="19" t="e">
        <f>VLOOKUP(G87,U5数据库!C:P,10,0)*C87</f>
        <v>#VALUE!</v>
      </c>
      <c r="R87" s="18" t="e">
        <f>VLOOKUP(G87,U5数据库!C:P,11,0)</f>
        <v>#VALUE!</v>
      </c>
      <c r="S87" s="18" t="e">
        <f>VLOOKUP(G87,U5数据库!C:P,12,0)</f>
        <v>#VALUE!</v>
      </c>
      <c r="T87" s="18"/>
      <c r="U87" s="18" t="e">
        <f>VLOOKUP(G87,U5数据库!C:P,13,0)</f>
        <v>#VALUE!</v>
      </c>
      <c r="V87" s="18" t="e">
        <f t="shared" si="15"/>
        <v>#VALUE!</v>
      </c>
      <c r="W87" s="19">
        <f t="shared" si="16"/>
        <v>0</v>
      </c>
      <c r="X87" s="18" t="e">
        <f>VLOOKUP(G87,U5数据库!C:P,14,0)</f>
        <v>#VALUE!</v>
      </c>
      <c r="Y87" s="18" t="e">
        <f>VLOOKUP(H87,U5数据库!Q:R,2,0)</f>
        <v>#N/A</v>
      </c>
      <c r="Z87" s="18"/>
    </row>
    <row r="88" spans="1:26" x14ac:dyDescent="0.25">
      <c r="A88" s="22"/>
      <c r="B88" s="55"/>
      <c r="C88" s="3"/>
      <c r="D88" s="3"/>
      <c r="E88" s="18" t="str">
        <f t="shared" si="11"/>
        <v/>
      </c>
      <c r="F88" s="18" t="e">
        <f t="shared" si="12"/>
        <v>#VALUE!</v>
      </c>
      <c r="G88" s="18" t="e">
        <f t="shared" si="13"/>
        <v>#VALUE!</v>
      </c>
      <c r="H88" s="18" t="str">
        <f t="shared" si="14"/>
        <v/>
      </c>
      <c r="I88" s="18" t="e">
        <f>VLOOKUP(G88,U5数据库!C:P,3,0)</f>
        <v>#VALUE!</v>
      </c>
      <c r="J88" s="18" t="e">
        <f>VLOOKUP(G88,U5数据库!C:P,4,0)</f>
        <v>#VALUE!</v>
      </c>
      <c r="K88" s="19" t="e">
        <f>VLOOKUP(G88,U5数据库!C:P,5,0)*C88</f>
        <v>#VALUE!</v>
      </c>
      <c r="L88" s="18" t="e">
        <f>VLOOKUP(G88,U5数据库!C:P,6,0)</f>
        <v>#VALUE!</v>
      </c>
      <c r="M88" s="18" t="e">
        <f>VLOOKUP(G88,U5数据库!C:P,7,0)</f>
        <v>#VALUE!</v>
      </c>
      <c r="N88" s="18"/>
      <c r="O88" s="18" t="e">
        <f>VLOOKUP(G88,U5数据库!C:P,8,0)</f>
        <v>#VALUE!</v>
      </c>
      <c r="P88" s="18" t="e">
        <f>VLOOKUP(G88,U5数据库!C:P,9,0)</f>
        <v>#VALUE!</v>
      </c>
      <c r="Q88" s="19" t="e">
        <f>VLOOKUP(G88,U5数据库!C:P,10,0)*C88</f>
        <v>#VALUE!</v>
      </c>
      <c r="R88" s="18" t="e">
        <f>VLOOKUP(G88,U5数据库!C:P,11,0)</f>
        <v>#VALUE!</v>
      </c>
      <c r="S88" s="18" t="e">
        <f>VLOOKUP(G88,U5数据库!C:P,12,0)</f>
        <v>#VALUE!</v>
      </c>
      <c r="T88" s="18"/>
      <c r="U88" s="18" t="e">
        <f>VLOOKUP(G88,U5数据库!C:P,13,0)</f>
        <v>#VALUE!</v>
      </c>
      <c r="V88" s="18" t="e">
        <f t="shared" si="15"/>
        <v>#VALUE!</v>
      </c>
      <c r="W88" s="19">
        <f t="shared" si="16"/>
        <v>0</v>
      </c>
      <c r="X88" s="18" t="e">
        <f>VLOOKUP(G88,U5数据库!C:P,14,0)</f>
        <v>#VALUE!</v>
      </c>
      <c r="Y88" s="18" t="e">
        <f>VLOOKUP(H88,U5数据库!Q:R,2,0)</f>
        <v>#N/A</v>
      </c>
      <c r="Z88" s="18"/>
    </row>
    <row r="89" spans="1:26" x14ac:dyDescent="0.25">
      <c r="A89" s="22"/>
      <c r="B89" s="55"/>
      <c r="C89" s="3"/>
      <c r="D89" s="3"/>
      <c r="E89" s="18" t="str">
        <f t="shared" si="11"/>
        <v/>
      </c>
      <c r="F89" s="18" t="e">
        <f t="shared" si="12"/>
        <v>#VALUE!</v>
      </c>
      <c r="G89" s="18" t="e">
        <f t="shared" si="13"/>
        <v>#VALUE!</v>
      </c>
      <c r="H89" s="18" t="str">
        <f t="shared" si="14"/>
        <v/>
      </c>
      <c r="I89" s="18" t="e">
        <f>VLOOKUP(G89,U5数据库!C:P,3,0)</f>
        <v>#VALUE!</v>
      </c>
      <c r="J89" s="18" t="e">
        <f>VLOOKUP(G89,U5数据库!C:P,4,0)</f>
        <v>#VALUE!</v>
      </c>
      <c r="K89" s="19" t="e">
        <f>VLOOKUP(G89,U5数据库!C:P,5,0)*C89</f>
        <v>#VALUE!</v>
      </c>
      <c r="L89" s="18" t="e">
        <f>VLOOKUP(G89,U5数据库!C:P,6,0)</f>
        <v>#VALUE!</v>
      </c>
      <c r="M89" s="18" t="e">
        <f>VLOOKUP(G89,U5数据库!C:P,7,0)</f>
        <v>#VALUE!</v>
      </c>
      <c r="N89" s="18"/>
      <c r="O89" s="18" t="e">
        <f>VLOOKUP(G89,U5数据库!C:P,8,0)</f>
        <v>#VALUE!</v>
      </c>
      <c r="P89" s="18" t="e">
        <f>VLOOKUP(G89,U5数据库!C:P,9,0)</f>
        <v>#VALUE!</v>
      </c>
      <c r="Q89" s="19" t="e">
        <f>VLOOKUP(G89,U5数据库!C:P,10,0)*C89</f>
        <v>#VALUE!</v>
      </c>
      <c r="R89" s="18" t="e">
        <f>VLOOKUP(G89,U5数据库!C:P,11,0)</f>
        <v>#VALUE!</v>
      </c>
      <c r="S89" s="18" t="e">
        <f>VLOOKUP(G89,U5数据库!C:P,12,0)</f>
        <v>#VALUE!</v>
      </c>
      <c r="T89" s="18"/>
      <c r="U89" s="18" t="e">
        <f>VLOOKUP(G89,U5数据库!C:P,13,0)</f>
        <v>#VALUE!</v>
      </c>
      <c r="V89" s="18" t="e">
        <f t="shared" si="15"/>
        <v>#VALUE!</v>
      </c>
      <c r="W89" s="19">
        <f t="shared" si="16"/>
        <v>0</v>
      </c>
      <c r="X89" s="18" t="e">
        <f>VLOOKUP(G89,U5数据库!C:P,14,0)</f>
        <v>#VALUE!</v>
      </c>
      <c r="Y89" s="18" t="e">
        <f>VLOOKUP(H89,U5数据库!Q:R,2,0)</f>
        <v>#N/A</v>
      </c>
      <c r="Z89" s="18"/>
    </row>
    <row r="90" spans="1:26" x14ac:dyDescent="0.25">
      <c r="A90" s="22"/>
      <c r="B90" s="55"/>
      <c r="C90" s="3"/>
      <c r="D90" s="3"/>
      <c r="E90" s="18" t="str">
        <f t="shared" si="11"/>
        <v/>
      </c>
      <c r="F90" s="18" t="e">
        <f t="shared" si="12"/>
        <v>#VALUE!</v>
      </c>
      <c r="G90" s="18" t="e">
        <f t="shared" si="13"/>
        <v>#VALUE!</v>
      </c>
      <c r="H90" s="18" t="str">
        <f t="shared" si="14"/>
        <v/>
      </c>
      <c r="I90" s="18" t="e">
        <f>VLOOKUP(G90,U5数据库!C:P,3,0)</f>
        <v>#VALUE!</v>
      </c>
      <c r="J90" s="18" t="e">
        <f>VLOOKUP(G90,U5数据库!C:P,4,0)</f>
        <v>#VALUE!</v>
      </c>
      <c r="K90" s="19" t="e">
        <f>VLOOKUP(G90,U5数据库!C:P,5,0)*C90</f>
        <v>#VALUE!</v>
      </c>
      <c r="L90" s="18" t="e">
        <f>VLOOKUP(G90,U5数据库!C:P,6,0)</f>
        <v>#VALUE!</v>
      </c>
      <c r="M90" s="18" t="e">
        <f>VLOOKUP(G90,U5数据库!C:P,7,0)</f>
        <v>#VALUE!</v>
      </c>
      <c r="N90" s="18"/>
      <c r="O90" s="18" t="e">
        <f>VLOOKUP(G90,U5数据库!C:P,8,0)</f>
        <v>#VALUE!</v>
      </c>
      <c r="P90" s="18" t="e">
        <f>VLOOKUP(G90,U5数据库!C:P,9,0)</f>
        <v>#VALUE!</v>
      </c>
      <c r="Q90" s="19" t="e">
        <f>VLOOKUP(G90,U5数据库!C:P,10,0)*C90</f>
        <v>#VALUE!</v>
      </c>
      <c r="R90" s="18" t="e">
        <f>VLOOKUP(G90,U5数据库!C:P,11,0)</f>
        <v>#VALUE!</v>
      </c>
      <c r="S90" s="18" t="e">
        <f>VLOOKUP(G90,U5数据库!C:P,12,0)</f>
        <v>#VALUE!</v>
      </c>
      <c r="T90" s="18"/>
      <c r="U90" s="18" t="e">
        <f>VLOOKUP(G90,U5数据库!C:P,13,0)</f>
        <v>#VALUE!</v>
      </c>
      <c r="V90" s="18" t="e">
        <f t="shared" si="15"/>
        <v>#VALUE!</v>
      </c>
      <c r="W90" s="19">
        <f t="shared" si="16"/>
        <v>0</v>
      </c>
      <c r="X90" s="18" t="e">
        <f>VLOOKUP(G90,U5数据库!C:P,14,0)</f>
        <v>#VALUE!</v>
      </c>
      <c r="Y90" s="18" t="e">
        <f>VLOOKUP(H90,U5数据库!Q:R,2,0)</f>
        <v>#N/A</v>
      </c>
      <c r="Z90" s="18"/>
    </row>
    <row r="91" spans="1:26" x14ac:dyDescent="0.25">
      <c r="A91" s="22"/>
      <c r="B91" s="55"/>
      <c r="C91" s="3"/>
      <c r="D91" s="3"/>
      <c r="E91" s="18" t="str">
        <f t="shared" si="11"/>
        <v/>
      </c>
      <c r="F91" s="18" t="e">
        <f t="shared" si="12"/>
        <v>#VALUE!</v>
      </c>
      <c r="G91" s="18" t="e">
        <f t="shared" si="13"/>
        <v>#VALUE!</v>
      </c>
      <c r="H91" s="18" t="str">
        <f t="shared" si="14"/>
        <v/>
      </c>
      <c r="I91" s="18" t="e">
        <f>VLOOKUP(G91,U5数据库!C:P,3,0)</f>
        <v>#VALUE!</v>
      </c>
      <c r="J91" s="18" t="e">
        <f>VLOOKUP(G91,U5数据库!C:P,4,0)</f>
        <v>#VALUE!</v>
      </c>
      <c r="K91" s="19" t="e">
        <f>VLOOKUP(G91,U5数据库!C:P,5,0)*C91</f>
        <v>#VALUE!</v>
      </c>
      <c r="L91" s="18" t="e">
        <f>VLOOKUP(G91,U5数据库!C:P,6,0)</f>
        <v>#VALUE!</v>
      </c>
      <c r="M91" s="18" t="e">
        <f>VLOOKUP(G91,U5数据库!C:P,7,0)</f>
        <v>#VALUE!</v>
      </c>
      <c r="N91" s="18"/>
      <c r="O91" s="18" t="e">
        <f>VLOOKUP(G91,U5数据库!C:P,8,0)</f>
        <v>#VALUE!</v>
      </c>
      <c r="P91" s="18" t="e">
        <f>VLOOKUP(G91,U5数据库!C:P,9,0)</f>
        <v>#VALUE!</v>
      </c>
      <c r="Q91" s="19" t="e">
        <f>VLOOKUP(G91,U5数据库!C:P,10,0)*C91</f>
        <v>#VALUE!</v>
      </c>
      <c r="R91" s="18" t="e">
        <f>VLOOKUP(G91,U5数据库!C:P,11,0)</f>
        <v>#VALUE!</v>
      </c>
      <c r="S91" s="18" t="e">
        <f>VLOOKUP(G91,U5数据库!C:P,12,0)</f>
        <v>#VALUE!</v>
      </c>
      <c r="T91" s="18"/>
      <c r="U91" s="18" t="e">
        <f>VLOOKUP(G91,U5数据库!C:P,13,0)</f>
        <v>#VALUE!</v>
      </c>
      <c r="V91" s="18" t="e">
        <f t="shared" si="15"/>
        <v>#VALUE!</v>
      </c>
      <c r="W91" s="19">
        <f t="shared" si="16"/>
        <v>0</v>
      </c>
      <c r="X91" s="18" t="e">
        <f>VLOOKUP(G91,U5数据库!C:P,14,0)</f>
        <v>#VALUE!</v>
      </c>
      <c r="Y91" s="18" t="e">
        <f>VLOOKUP(H91,U5数据库!Q:R,2,0)</f>
        <v>#N/A</v>
      </c>
      <c r="Z91" s="18"/>
    </row>
    <row r="92" spans="1:26" x14ac:dyDescent="0.25">
      <c r="A92" s="22"/>
      <c r="B92" s="55"/>
      <c r="C92" s="3"/>
      <c r="D92" s="3"/>
      <c r="E92" s="18" t="str">
        <f t="shared" si="11"/>
        <v/>
      </c>
      <c r="F92" s="18" t="e">
        <f t="shared" si="12"/>
        <v>#VALUE!</v>
      </c>
      <c r="G92" s="18" t="e">
        <f t="shared" si="13"/>
        <v>#VALUE!</v>
      </c>
      <c r="H92" s="18" t="str">
        <f t="shared" si="14"/>
        <v/>
      </c>
      <c r="I92" s="18" t="e">
        <f>VLOOKUP(G92,U5数据库!C:P,3,0)</f>
        <v>#VALUE!</v>
      </c>
      <c r="J92" s="18" t="e">
        <f>VLOOKUP(G92,U5数据库!C:P,4,0)</f>
        <v>#VALUE!</v>
      </c>
      <c r="K92" s="19" t="e">
        <f>VLOOKUP(G92,U5数据库!C:P,5,0)*C92</f>
        <v>#VALUE!</v>
      </c>
      <c r="L92" s="18" t="e">
        <f>VLOOKUP(G92,U5数据库!C:P,6,0)</f>
        <v>#VALUE!</v>
      </c>
      <c r="M92" s="18" t="e">
        <f>VLOOKUP(G92,U5数据库!C:P,7,0)</f>
        <v>#VALUE!</v>
      </c>
      <c r="N92" s="18"/>
      <c r="O92" s="18" t="e">
        <f>VLOOKUP(G92,U5数据库!C:P,8,0)</f>
        <v>#VALUE!</v>
      </c>
      <c r="P92" s="18" t="e">
        <f>VLOOKUP(G92,U5数据库!C:P,9,0)</f>
        <v>#VALUE!</v>
      </c>
      <c r="Q92" s="19" t="e">
        <f>VLOOKUP(G92,U5数据库!C:P,10,0)*C92</f>
        <v>#VALUE!</v>
      </c>
      <c r="R92" s="18" t="e">
        <f>VLOOKUP(G92,U5数据库!C:P,11,0)</f>
        <v>#VALUE!</v>
      </c>
      <c r="S92" s="18" t="e">
        <f>VLOOKUP(G92,U5数据库!C:P,12,0)</f>
        <v>#VALUE!</v>
      </c>
      <c r="T92" s="18"/>
      <c r="U92" s="18" t="e">
        <f>VLOOKUP(G92,U5数据库!C:P,13,0)</f>
        <v>#VALUE!</v>
      </c>
      <c r="V92" s="18" t="e">
        <f t="shared" si="15"/>
        <v>#VALUE!</v>
      </c>
      <c r="W92" s="19">
        <f t="shared" si="16"/>
        <v>0</v>
      </c>
      <c r="X92" s="18" t="e">
        <f>VLOOKUP(G92,U5数据库!C:P,14,0)</f>
        <v>#VALUE!</v>
      </c>
      <c r="Y92" s="18" t="e">
        <f>VLOOKUP(H92,U5数据库!Q:R,2,0)</f>
        <v>#N/A</v>
      </c>
      <c r="Z92" s="18"/>
    </row>
    <row r="93" spans="1:26" x14ac:dyDescent="0.25">
      <c r="A93" s="22"/>
      <c r="B93" s="55"/>
      <c r="C93" s="3"/>
      <c r="D93" s="3"/>
      <c r="E93" s="18" t="str">
        <f t="shared" si="11"/>
        <v/>
      </c>
      <c r="F93" s="18" t="e">
        <f t="shared" si="12"/>
        <v>#VALUE!</v>
      </c>
      <c r="G93" s="18" t="e">
        <f t="shared" si="13"/>
        <v>#VALUE!</v>
      </c>
      <c r="H93" s="18" t="str">
        <f t="shared" si="14"/>
        <v/>
      </c>
      <c r="I93" s="18" t="e">
        <f>VLOOKUP(G93,U5数据库!C:P,3,0)</f>
        <v>#VALUE!</v>
      </c>
      <c r="J93" s="18" t="e">
        <f>VLOOKUP(G93,U5数据库!C:P,4,0)</f>
        <v>#VALUE!</v>
      </c>
      <c r="K93" s="19" t="e">
        <f>VLOOKUP(G93,U5数据库!C:P,5,0)*C93</f>
        <v>#VALUE!</v>
      </c>
      <c r="L93" s="18" t="e">
        <f>VLOOKUP(G93,U5数据库!C:P,6,0)</f>
        <v>#VALUE!</v>
      </c>
      <c r="M93" s="18" t="e">
        <f>VLOOKUP(G93,U5数据库!C:P,7,0)</f>
        <v>#VALUE!</v>
      </c>
      <c r="N93" s="18"/>
      <c r="O93" s="18" t="e">
        <f>VLOOKUP(G93,U5数据库!C:P,8,0)</f>
        <v>#VALUE!</v>
      </c>
      <c r="P93" s="18" t="e">
        <f>VLOOKUP(G93,U5数据库!C:P,9,0)</f>
        <v>#VALUE!</v>
      </c>
      <c r="Q93" s="19" t="e">
        <f>VLOOKUP(G93,U5数据库!C:P,10,0)*C93</f>
        <v>#VALUE!</v>
      </c>
      <c r="R93" s="18" t="e">
        <f>VLOOKUP(G93,U5数据库!C:P,11,0)</f>
        <v>#VALUE!</v>
      </c>
      <c r="S93" s="18" t="e">
        <f>VLOOKUP(G93,U5数据库!C:P,12,0)</f>
        <v>#VALUE!</v>
      </c>
      <c r="T93" s="18"/>
      <c r="U93" s="18" t="e">
        <f>VLOOKUP(G93,U5数据库!C:P,13,0)</f>
        <v>#VALUE!</v>
      </c>
      <c r="V93" s="18" t="e">
        <f t="shared" si="15"/>
        <v>#VALUE!</v>
      </c>
      <c r="W93" s="19">
        <f t="shared" si="16"/>
        <v>0</v>
      </c>
      <c r="X93" s="18" t="e">
        <f>VLOOKUP(G93,U5数据库!C:P,14,0)</f>
        <v>#VALUE!</v>
      </c>
      <c r="Y93" s="18" t="e">
        <f>VLOOKUP(H93,U5数据库!Q:R,2,0)</f>
        <v>#N/A</v>
      </c>
      <c r="Z93" s="18"/>
    </row>
    <row r="94" spans="1:26" x14ac:dyDescent="0.25">
      <c r="A94" s="22"/>
      <c r="B94" s="55"/>
      <c r="C94" s="3"/>
      <c r="D94" s="3"/>
      <c r="E94" s="18" t="str">
        <f t="shared" si="11"/>
        <v/>
      </c>
      <c r="F94" s="18" t="e">
        <f t="shared" si="12"/>
        <v>#VALUE!</v>
      </c>
      <c r="G94" s="18" t="e">
        <f t="shared" si="13"/>
        <v>#VALUE!</v>
      </c>
      <c r="H94" s="18" t="str">
        <f t="shared" si="14"/>
        <v/>
      </c>
      <c r="I94" s="18" t="e">
        <f>VLOOKUP(G94,U5数据库!C:P,3,0)</f>
        <v>#VALUE!</v>
      </c>
      <c r="J94" s="18" t="e">
        <f>VLOOKUP(G94,U5数据库!C:P,4,0)</f>
        <v>#VALUE!</v>
      </c>
      <c r="K94" s="19" t="e">
        <f>VLOOKUP(G94,U5数据库!C:P,5,0)*C94</f>
        <v>#VALUE!</v>
      </c>
      <c r="L94" s="18" t="e">
        <f>VLOOKUP(G94,U5数据库!C:P,6,0)</f>
        <v>#VALUE!</v>
      </c>
      <c r="M94" s="18" t="e">
        <f>VLOOKUP(G94,U5数据库!C:P,7,0)</f>
        <v>#VALUE!</v>
      </c>
      <c r="N94" s="18"/>
      <c r="O94" s="18" t="e">
        <f>VLOOKUP(G94,U5数据库!C:P,8,0)</f>
        <v>#VALUE!</v>
      </c>
      <c r="P94" s="18" t="e">
        <f>VLOOKUP(G94,U5数据库!C:P,9,0)</f>
        <v>#VALUE!</v>
      </c>
      <c r="Q94" s="19" t="e">
        <f>VLOOKUP(G94,U5数据库!C:P,10,0)*C94</f>
        <v>#VALUE!</v>
      </c>
      <c r="R94" s="18" t="e">
        <f>VLOOKUP(G94,U5数据库!C:P,11,0)</f>
        <v>#VALUE!</v>
      </c>
      <c r="S94" s="18" t="e">
        <f>VLOOKUP(G94,U5数据库!C:P,12,0)</f>
        <v>#VALUE!</v>
      </c>
      <c r="T94" s="18"/>
      <c r="U94" s="18" t="e">
        <f>VLOOKUP(G94,U5数据库!C:P,13,0)</f>
        <v>#VALUE!</v>
      </c>
      <c r="V94" s="18" t="e">
        <f t="shared" si="15"/>
        <v>#VALUE!</v>
      </c>
      <c r="W94" s="19">
        <f t="shared" si="16"/>
        <v>0</v>
      </c>
      <c r="X94" s="18" t="e">
        <f>VLOOKUP(G94,U5数据库!C:P,14,0)</f>
        <v>#VALUE!</v>
      </c>
      <c r="Y94" s="18" t="e">
        <f>VLOOKUP(H94,U5数据库!Q:R,2,0)</f>
        <v>#N/A</v>
      </c>
      <c r="Z94" s="18"/>
    </row>
    <row r="95" spans="1:26" x14ac:dyDescent="0.25">
      <c r="A95" s="22"/>
      <c r="B95" s="55"/>
      <c r="C95" s="3"/>
      <c r="D95" s="3"/>
      <c r="E95" s="18" t="str">
        <f t="shared" si="11"/>
        <v/>
      </c>
      <c r="F95" s="18" t="e">
        <f t="shared" si="12"/>
        <v>#VALUE!</v>
      </c>
      <c r="G95" s="18" t="e">
        <f t="shared" si="13"/>
        <v>#VALUE!</v>
      </c>
      <c r="H95" s="18" t="str">
        <f t="shared" si="14"/>
        <v/>
      </c>
      <c r="I95" s="18" t="e">
        <f>VLOOKUP(G95,U5数据库!C:P,3,0)</f>
        <v>#VALUE!</v>
      </c>
      <c r="J95" s="18" t="e">
        <f>VLOOKUP(G95,U5数据库!C:P,4,0)</f>
        <v>#VALUE!</v>
      </c>
      <c r="K95" s="19" t="e">
        <f>VLOOKUP(G95,U5数据库!C:P,5,0)*C95</f>
        <v>#VALUE!</v>
      </c>
      <c r="L95" s="18" t="e">
        <f>VLOOKUP(G95,U5数据库!C:P,6,0)</f>
        <v>#VALUE!</v>
      </c>
      <c r="M95" s="18" t="e">
        <f>VLOOKUP(G95,U5数据库!C:P,7,0)</f>
        <v>#VALUE!</v>
      </c>
      <c r="N95" s="18"/>
      <c r="O95" s="18" t="e">
        <f>VLOOKUP(G95,U5数据库!C:P,8,0)</f>
        <v>#VALUE!</v>
      </c>
      <c r="P95" s="18" t="e">
        <f>VLOOKUP(G95,U5数据库!C:P,9,0)</f>
        <v>#VALUE!</v>
      </c>
      <c r="Q95" s="19" t="e">
        <f>VLOOKUP(G95,U5数据库!C:P,10,0)*C95</f>
        <v>#VALUE!</v>
      </c>
      <c r="R95" s="18" t="e">
        <f>VLOOKUP(G95,U5数据库!C:P,11,0)</f>
        <v>#VALUE!</v>
      </c>
      <c r="S95" s="18" t="e">
        <f>VLOOKUP(G95,U5数据库!C:P,12,0)</f>
        <v>#VALUE!</v>
      </c>
      <c r="T95" s="18"/>
      <c r="U95" s="18" t="e">
        <f>VLOOKUP(G95,U5数据库!C:P,13,0)</f>
        <v>#VALUE!</v>
      </c>
      <c r="V95" s="18" t="e">
        <f t="shared" si="15"/>
        <v>#VALUE!</v>
      </c>
      <c r="W95" s="19">
        <f t="shared" si="16"/>
        <v>0</v>
      </c>
      <c r="X95" s="18" t="e">
        <f>VLOOKUP(G95,U5数据库!C:P,14,0)</f>
        <v>#VALUE!</v>
      </c>
      <c r="Y95" s="18" t="e">
        <f>VLOOKUP(H95,U5数据库!Q:R,2,0)</f>
        <v>#N/A</v>
      </c>
      <c r="Z95" s="18"/>
    </row>
    <row r="96" spans="1:26" x14ac:dyDescent="0.25">
      <c r="A96" s="22"/>
      <c r="B96" s="55"/>
      <c r="C96" s="3"/>
      <c r="D96" s="3"/>
      <c r="E96" s="18" t="str">
        <f t="shared" si="11"/>
        <v/>
      </c>
      <c r="F96" s="18" t="e">
        <f t="shared" si="12"/>
        <v>#VALUE!</v>
      </c>
      <c r="G96" s="18" t="e">
        <f t="shared" si="13"/>
        <v>#VALUE!</v>
      </c>
      <c r="H96" s="18" t="str">
        <f t="shared" si="14"/>
        <v/>
      </c>
      <c r="I96" s="18" t="e">
        <f>VLOOKUP(G96,U5数据库!C:P,3,0)</f>
        <v>#VALUE!</v>
      </c>
      <c r="J96" s="18" t="e">
        <f>VLOOKUP(G96,U5数据库!C:P,4,0)</f>
        <v>#VALUE!</v>
      </c>
      <c r="K96" s="19" t="e">
        <f>VLOOKUP(G96,U5数据库!C:P,5,0)*C96</f>
        <v>#VALUE!</v>
      </c>
      <c r="L96" s="18" t="e">
        <f>VLOOKUP(G96,U5数据库!C:P,6,0)</f>
        <v>#VALUE!</v>
      </c>
      <c r="M96" s="18" t="e">
        <f>VLOOKUP(G96,U5数据库!C:P,7,0)</f>
        <v>#VALUE!</v>
      </c>
      <c r="N96" s="18"/>
      <c r="O96" s="18" t="e">
        <f>VLOOKUP(G96,U5数据库!C:P,8,0)</f>
        <v>#VALUE!</v>
      </c>
      <c r="P96" s="18" t="e">
        <f>VLOOKUP(G96,U5数据库!C:P,9,0)</f>
        <v>#VALUE!</v>
      </c>
      <c r="Q96" s="19" t="e">
        <f>VLOOKUP(G96,U5数据库!C:P,10,0)*C96</f>
        <v>#VALUE!</v>
      </c>
      <c r="R96" s="18" t="e">
        <f>VLOOKUP(G96,U5数据库!C:P,11,0)</f>
        <v>#VALUE!</v>
      </c>
      <c r="S96" s="18" t="e">
        <f>VLOOKUP(G96,U5数据库!C:P,12,0)</f>
        <v>#VALUE!</v>
      </c>
      <c r="T96" s="18"/>
      <c r="U96" s="18" t="e">
        <f>VLOOKUP(G96,U5数据库!C:P,13,0)</f>
        <v>#VALUE!</v>
      </c>
      <c r="V96" s="18" t="e">
        <f t="shared" si="15"/>
        <v>#VALUE!</v>
      </c>
      <c r="W96" s="19">
        <f t="shared" si="16"/>
        <v>0</v>
      </c>
      <c r="X96" s="18" t="e">
        <f>VLOOKUP(G96,U5数据库!C:P,14,0)</f>
        <v>#VALUE!</v>
      </c>
      <c r="Y96" s="18" t="e">
        <f>VLOOKUP(H96,U5数据库!Q:R,2,0)</f>
        <v>#N/A</v>
      </c>
      <c r="Z96" s="18"/>
    </row>
    <row r="97" spans="1:26" x14ac:dyDescent="0.25">
      <c r="A97" s="22"/>
      <c r="B97" s="55"/>
      <c r="C97" s="3"/>
      <c r="D97" s="3"/>
      <c r="E97" s="18" t="str">
        <f t="shared" si="11"/>
        <v/>
      </c>
      <c r="F97" s="18" t="e">
        <f t="shared" si="12"/>
        <v>#VALUE!</v>
      </c>
      <c r="G97" s="18" t="e">
        <f t="shared" si="13"/>
        <v>#VALUE!</v>
      </c>
      <c r="H97" s="18" t="str">
        <f t="shared" si="14"/>
        <v/>
      </c>
      <c r="I97" s="18" t="e">
        <f>VLOOKUP(G97,U5数据库!C:P,3,0)</f>
        <v>#VALUE!</v>
      </c>
      <c r="J97" s="18" t="e">
        <f>VLOOKUP(G97,U5数据库!C:P,4,0)</f>
        <v>#VALUE!</v>
      </c>
      <c r="K97" s="19" t="e">
        <f>VLOOKUP(G97,U5数据库!C:P,5,0)*C97</f>
        <v>#VALUE!</v>
      </c>
      <c r="L97" s="18" t="e">
        <f>VLOOKUP(G97,U5数据库!C:P,6,0)</f>
        <v>#VALUE!</v>
      </c>
      <c r="M97" s="18" t="e">
        <f>VLOOKUP(G97,U5数据库!C:P,7,0)</f>
        <v>#VALUE!</v>
      </c>
      <c r="N97" s="18"/>
      <c r="O97" s="18" t="e">
        <f>VLOOKUP(G97,U5数据库!C:P,8,0)</f>
        <v>#VALUE!</v>
      </c>
      <c r="P97" s="18" t="e">
        <f>VLOOKUP(G97,U5数据库!C:P,9,0)</f>
        <v>#VALUE!</v>
      </c>
      <c r="Q97" s="19" t="e">
        <f>VLOOKUP(G97,U5数据库!C:P,10,0)*C97</f>
        <v>#VALUE!</v>
      </c>
      <c r="R97" s="18" t="e">
        <f>VLOOKUP(G97,U5数据库!C:P,11,0)</f>
        <v>#VALUE!</v>
      </c>
      <c r="S97" s="18" t="e">
        <f>VLOOKUP(G97,U5数据库!C:P,12,0)</f>
        <v>#VALUE!</v>
      </c>
      <c r="T97" s="18"/>
      <c r="U97" s="18" t="e">
        <f>VLOOKUP(G97,U5数据库!C:P,13,0)</f>
        <v>#VALUE!</v>
      </c>
      <c r="V97" s="18" t="e">
        <f t="shared" si="15"/>
        <v>#VALUE!</v>
      </c>
      <c r="W97" s="19">
        <f t="shared" si="16"/>
        <v>0</v>
      </c>
      <c r="X97" s="18" t="e">
        <f>VLOOKUP(G97,U5数据库!C:P,14,0)</f>
        <v>#VALUE!</v>
      </c>
      <c r="Y97" s="18" t="e">
        <f>VLOOKUP(H97,U5数据库!Q:R,2,0)</f>
        <v>#N/A</v>
      </c>
      <c r="Z97" s="18"/>
    </row>
    <row r="98" spans="1:26" x14ac:dyDescent="0.25">
      <c r="A98" s="22"/>
      <c r="B98" s="55"/>
      <c r="C98" s="3"/>
      <c r="D98" s="3"/>
      <c r="E98" s="18" t="str">
        <f t="shared" si="11"/>
        <v/>
      </c>
      <c r="F98" s="18" t="e">
        <f t="shared" si="12"/>
        <v>#VALUE!</v>
      </c>
      <c r="G98" s="18" t="e">
        <f t="shared" si="13"/>
        <v>#VALUE!</v>
      </c>
      <c r="H98" s="18" t="str">
        <f t="shared" si="14"/>
        <v/>
      </c>
      <c r="I98" s="18" t="e">
        <f>VLOOKUP(G98,U5数据库!C:P,3,0)</f>
        <v>#VALUE!</v>
      </c>
      <c r="J98" s="18" t="e">
        <f>VLOOKUP(G98,U5数据库!C:P,4,0)</f>
        <v>#VALUE!</v>
      </c>
      <c r="K98" s="19" t="e">
        <f>VLOOKUP(G98,U5数据库!C:P,5,0)*C98</f>
        <v>#VALUE!</v>
      </c>
      <c r="L98" s="18" t="e">
        <f>VLOOKUP(G98,U5数据库!C:P,6,0)</f>
        <v>#VALUE!</v>
      </c>
      <c r="M98" s="18" t="e">
        <f>VLOOKUP(G98,U5数据库!C:P,7,0)</f>
        <v>#VALUE!</v>
      </c>
      <c r="N98" s="18"/>
      <c r="O98" s="18" t="e">
        <f>VLOOKUP(G98,U5数据库!C:P,8,0)</f>
        <v>#VALUE!</v>
      </c>
      <c r="P98" s="18" t="e">
        <f>VLOOKUP(G98,U5数据库!C:P,9,0)</f>
        <v>#VALUE!</v>
      </c>
      <c r="Q98" s="19" t="e">
        <f>VLOOKUP(G98,U5数据库!C:P,10,0)*C98</f>
        <v>#VALUE!</v>
      </c>
      <c r="R98" s="18" t="e">
        <f>VLOOKUP(G98,U5数据库!C:P,11,0)</f>
        <v>#VALUE!</v>
      </c>
      <c r="S98" s="18" t="e">
        <f>VLOOKUP(G98,U5数据库!C:P,12,0)</f>
        <v>#VALUE!</v>
      </c>
      <c r="T98" s="18"/>
      <c r="U98" s="18" t="e">
        <f>VLOOKUP(G98,U5数据库!C:P,13,0)</f>
        <v>#VALUE!</v>
      </c>
      <c r="V98" s="18" t="e">
        <f t="shared" si="15"/>
        <v>#VALUE!</v>
      </c>
      <c r="W98" s="19">
        <f t="shared" si="16"/>
        <v>0</v>
      </c>
      <c r="X98" s="18" t="e">
        <f>VLOOKUP(G98,U5数据库!C:P,14,0)</f>
        <v>#VALUE!</v>
      </c>
      <c r="Y98" s="18" t="e">
        <f>VLOOKUP(H98,U5数据库!Q:R,2,0)</f>
        <v>#N/A</v>
      </c>
      <c r="Z98" s="18"/>
    </row>
    <row r="99" spans="1:26" x14ac:dyDescent="0.25">
      <c r="A99" s="22"/>
      <c r="B99" s="55"/>
      <c r="C99" s="3"/>
      <c r="D99" s="3"/>
      <c r="E99" s="18" t="str">
        <f t="shared" si="11"/>
        <v/>
      </c>
      <c r="F99" s="18" t="e">
        <f t="shared" si="12"/>
        <v>#VALUE!</v>
      </c>
      <c r="G99" s="18" t="e">
        <f t="shared" si="13"/>
        <v>#VALUE!</v>
      </c>
      <c r="H99" s="18" t="str">
        <f t="shared" si="14"/>
        <v/>
      </c>
      <c r="I99" s="18" t="e">
        <f>VLOOKUP(G99,U5数据库!C:P,3,0)</f>
        <v>#VALUE!</v>
      </c>
      <c r="J99" s="18" t="e">
        <f>VLOOKUP(G99,U5数据库!C:P,4,0)</f>
        <v>#VALUE!</v>
      </c>
      <c r="K99" s="19" t="e">
        <f>VLOOKUP(G99,U5数据库!C:P,5,0)*C99</f>
        <v>#VALUE!</v>
      </c>
      <c r="L99" s="18" t="e">
        <f>VLOOKUP(G99,U5数据库!C:P,6,0)</f>
        <v>#VALUE!</v>
      </c>
      <c r="M99" s="18" t="e">
        <f>VLOOKUP(G99,U5数据库!C:P,7,0)</f>
        <v>#VALUE!</v>
      </c>
      <c r="N99" s="18"/>
      <c r="O99" s="18" t="e">
        <f>VLOOKUP(G99,U5数据库!C:P,8,0)</f>
        <v>#VALUE!</v>
      </c>
      <c r="P99" s="18" t="e">
        <f>VLOOKUP(G99,U5数据库!C:P,9,0)</f>
        <v>#VALUE!</v>
      </c>
      <c r="Q99" s="19" t="e">
        <f>VLOOKUP(G99,U5数据库!C:P,10,0)*C99</f>
        <v>#VALUE!</v>
      </c>
      <c r="R99" s="18" t="e">
        <f>VLOOKUP(G99,U5数据库!C:P,11,0)</f>
        <v>#VALUE!</v>
      </c>
      <c r="S99" s="18" t="e">
        <f>VLOOKUP(G99,U5数据库!C:P,12,0)</f>
        <v>#VALUE!</v>
      </c>
      <c r="T99" s="18"/>
      <c r="U99" s="18" t="e">
        <f>VLOOKUP(G99,U5数据库!C:P,13,0)</f>
        <v>#VALUE!</v>
      </c>
      <c r="V99" s="18" t="e">
        <f t="shared" si="15"/>
        <v>#VALUE!</v>
      </c>
      <c r="W99" s="19">
        <f t="shared" si="16"/>
        <v>0</v>
      </c>
      <c r="X99" s="18" t="e">
        <f>VLOOKUP(G99,U5数据库!C:P,14,0)</f>
        <v>#VALUE!</v>
      </c>
      <c r="Y99" s="18" t="e">
        <f>VLOOKUP(H99,U5数据库!Q:R,2,0)</f>
        <v>#N/A</v>
      </c>
      <c r="Z99" s="18"/>
    </row>
    <row r="100" spans="1:26" x14ac:dyDescent="0.25">
      <c r="A100" s="22"/>
      <c r="B100" s="55"/>
      <c r="C100" s="3"/>
      <c r="D100" s="3"/>
      <c r="E100" s="18" t="str">
        <f t="shared" si="11"/>
        <v/>
      </c>
      <c r="F100" s="18" t="e">
        <f t="shared" si="12"/>
        <v>#VALUE!</v>
      </c>
      <c r="G100" s="18" t="e">
        <f t="shared" si="13"/>
        <v>#VALUE!</v>
      </c>
      <c r="H100" s="18" t="str">
        <f t="shared" si="14"/>
        <v/>
      </c>
      <c r="I100" s="18" t="e">
        <f>VLOOKUP(G100,U5数据库!C:P,3,0)</f>
        <v>#VALUE!</v>
      </c>
      <c r="J100" s="18" t="e">
        <f>VLOOKUP(G100,U5数据库!C:P,4,0)</f>
        <v>#VALUE!</v>
      </c>
      <c r="K100" s="19" t="e">
        <f>VLOOKUP(G100,U5数据库!C:P,5,0)*C100</f>
        <v>#VALUE!</v>
      </c>
      <c r="L100" s="18" t="e">
        <f>VLOOKUP(G100,U5数据库!C:P,6,0)</f>
        <v>#VALUE!</v>
      </c>
      <c r="M100" s="18" t="e">
        <f>VLOOKUP(G100,U5数据库!C:P,7,0)</f>
        <v>#VALUE!</v>
      </c>
      <c r="N100" s="18"/>
      <c r="O100" s="18" t="e">
        <f>VLOOKUP(G100,U5数据库!C:P,8,0)</f>
        <v>#VALUE!</v>
      </c>
      <c r="P100" s="18" t="e">
        <f>VLOOKUP(G100,U5数据库!C:P,9,0)</f>
        <v>#VALUE!</v>
      </c>
      <c r="Q100" s="19" t="e">
        <f>VLOOKUP(G100,U5数据库!C:P,10,0)*C100</f>
        <v>#VALUE!</v>
      </c>
      <c r="R100" s="18" t="e">
        <f>VLOOKUP(G100,U5数据库!C:P,11,0)</f>
        <v>#VALUE!</v>
      </c>
      <c r="S100" s="18" t="e">
        <f>VLOOKUP(G100,U5数据库!C:P,12,0)</f>
        <v>#VALUE!</v>
      </c>
      <c r="T100" s="18"/>
      <c r="U100" s="18" t="e">
        <f>VLOOKUP(G100,U5数据库!C:P,13,0)</f>
        <v>#VALUE!</v>
      </c>
      <c r="V100" s="18" t="e">
        <f t="shared" si="15"/>
        <v>#VALUE!</v>
      </c>
      <c r="W100" s="19">
        <f t="shared" si="16"/>
        <v>0</v>
      </c>
      <c r="X100" s="18" t="e">
        <f>VLOOKUP(G100,U5数据库!C:P,14,0)</f>
        <v>#VALUE!</v>
      </c>
      <c r="Y100" s="18" t="e">
        <f>VLOOKUP(H100,U5数据库!Q:R,2,0)</f>
        <v>#N/A</v>
      </c>
      <c r="Z100" s="18"/>
    </row>
  </sheetData>
  <sheetProtection algorithmName="SHA-512" hashValue="X9+s+XOeBXNdMgFXJsdcQ8J0iNgyIh9uoEEHt8sACJnKV6dIRCnQdw4IbYaklfNbbynIarwOplKNQPCXsWaWRg==" saltValue="Ouj8tMrd8ZrX39XJam8DDQ==" spinCount="100000" sheet="1" objects="1" scenarios="1"/>
  <protectedRanges>
    <protectedRange sqref="A2:D1000" name="区域1"/>
  </protectedRanges>
  <phoneticPr fontId="5" type="noConversion"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351CF-7C16-462B-8E18-D8130451BF33}">
  <sheetPr codeName="Sheet160"/>
  <dimension ref="A1:R21"/>
  <sheetViews>
    <sheetView workbookViewId="0">
      <selection activeCell="R4" sqref="R4"/>
    </sheetView>
  </sheetViews>
  <sheetFormatPr defaultRowHeight="14" x14ac:dyDescent="0.25"/>
  <cols>
    <col min="1" max="1" width="16.90625" bestFit="1" customWidth="1"/>
    <col min="2" max="2" width="9.26953125" bestFit="1" customWidth="1"/>
    <col min="3" max="3" width="12.453125" bestFit="1" customWidth="1"/>
    <col min="4" max="4" width="8.26953125" bestFit="1" customWidth="1"/>
    <col min="5" max="5" width="5.26953125" bestFit="1" customWidth="1"/>
    <col min="6" max="6" width="9.26953125" bestFit="1" customWidth="1"/>
    <col min="7" max="7" width="6.26953125" bestFit="1" customWidth="1"/>
    <col min="8" max="8" width="5.26953125" bestFit="1" customWidth="1"/>
    <col min="9" max="9" width="6.26953125" bestFit="1" customWidth="1"/>
    <col min="15" max="15" width="8.26953125" bestFit="1" customWidth="1"/>
    <col min="16" max="16" width="5.26953125" bestFit="1" customWidth="1"/>
    <col min="17" max="17" width="9.26953125" bestFit="1" customWidth="1"/>
    <col min="18" max="18" width="11.36328125" bestFit="1" customWidth="1"/>
  </cols>
  <sheetData>
    <row r="1" spans="1:18" x14ac:dyDescent="0.25">
      <c r="A1" s="11" t="str">
        <f>HYPERLINK("#管架编号及数量输入!J1","序号/回输入界面")</f>
        <v>序号/回输入界面</v>
      </c>
      <c r="B1" s="3"/>
      <c r="E1" s="99" t="s">
        <v>672</v>
      </c>
      <c r="F1" s="78"/>
      <c r="G1" s="78"/>
      <c r="H1" s="78"/>
      <c r="I1" s="79"/>
      <c r="J1" s="99" t="s">
        <v>677</v>
      </c>
      <c r="K1" s="78"/>
      <c r="L1" s="78"/>
      <c r="M1" s="78"/>
      <c r="N1" s="78"/>
      <c r="O1" s="61"/>
      <c r="P1" s="11"/>
      <c r="Q1" s="76" t="s">
        <v>45</v>
      </c>
      <c r="R1" s="76"/>
    </row>
    <row r="2" spans="1:18" x14ac:dyDescent="0.25">
      <c r="A2" s="3" t="s">
        <v>47</v>
      </c>
      <c r="B2" s="1" t="s">
        <v>46</v>
      </c>
      <c r="C2" s="45" t="s">
        <v>68</v>
      </c>
      <c r="D2" s="45" t="s">
        <v>253</v>
      </c>
      <c r="E2" s="1" t="s">
        <v>12</v>
      </c>
      <c r="F2" s="1" t="s">
        <v>2</v>
      </c>
      <c r="G2" s="55" t="s">
        <v>102</v>
      </c>
      <c r="H2" s="1" t="s">
        <v>3</v>
      </c>
      <c r="I2" s="1" t="s">
        <v>4</v>
      </c>
      <c r="J2" s="1" t="s">
        <v>12</v>
      </c>
      <c r="K2" s="1" t="s">
        <v>2</v>
      </c>
      <c r="L2" s="55" t="s">
        <v>102</v>
      </c>
      <c r="M2" s="1" t="s">
        <v>3</v>
      </c>
      <c r="N2" s="1" t="s">
        <v>4</v>
      </c>
      <c r="O2" s="1" t="s">
        <v>12</v>
      </c>
      <c r="P2" s="1" t="s">
        <v>3</v>
      </c>
      <c r="Q2" s="3" t="s">
        <v>44</v>
      </c>
      <c r="R2" s="1" t="s">
        <v>4</v>
      </c>
    </row>
    <row r="3" spans="1:18" x14ac:dyDescent="0.25">
      <c r="A3" s="55" t="s">
        <v>674</v>
      </c>
      <c r="B3" s="55" t="s">
        <v>690</v>
      </c>
      <c r="C3" s="45">
        <v>6</v>
      </c>
      <c r="D3" s="45">
        <v>10.199999999999999</v>
      </c>
      <c r="E3" s="3" t="s">
        <v>207</v>
      </c>
      <c r="F3" s="55" t="s">
        <v>158</v>
      </c>
      <c r="G3" s="45">
        <v>0.08</v>
      </c>
      <c r="H3" s="1" t="s">
        <v>15</v>
      </c>
      <c r="I3" s="1" t="s">
        <v>7</v>
      </c>
      <c r="J3" s="55" t="s">
        <v>393</v>
      </c>
      <c r="K3" s="55" t="s">
        <v>678</v>
      </c>
      <c r="L3" s="55">
        <v>1</v>
      </c>
      <c r="M3" s="55" t="s">
        <v>36</v>
      </c>
      <c r="N3" s="1" t="s">
        <v>7</v>
      </c>
      <c r="O3" s="55" t="s">
        <v>35</v>
      </c>
      <c r="P3" s="3" t="s">
        <v>36</v>
      </c>
      <c r="Q3" s="46" t="s">
        <v>34</v>
      </c>
      <c r="R3" s="1" t="s">
        <v>7</v>
      </c>
    </row>
    <row r="4" spans="1:18" x14ac:dyDescent="0.25">
      <c r="A4" s="3"/>
      <c r="B4" s="3"/>
      <c r="C4" s="45">
        <v>8</v>
      </c>
      <c r="D4" s="45">
        <v>13.5</v>
      </c>
      <c r="E4" s="3" t="s">
        <v>207</v>
      </c>
      <c r="F4" s="55" t="s">
        <v>158</v>
      </c>
      <c r="G4" s="45">
        <v>0.08</v>
      </c>
      <c r="H4" s="1" t="s">
        <v>15</v>
      </c>
      <c r="I4" s="1" t="s">
        <v>7</v>
      </c>
      <c r="J4" s="55" t="s">
        <v>393</v>
      </c>
      <c r="K4" s="55" t="s">
        <v>678</v>
      </c>
      <c r="L4" s="55">
        <v>1</v>
      </c>
      <c r="M4" s="55" t="s">
        <v>36</v>
      </c>
      <c r="N4" s="1" t="s">
        <v>7</v>
      </c>
      <c r="O4" s="3" t="s">
        <v>35</v>
      </c>
      <c r="P4" s="3" t="s">
        <v>36</v>
      </c>
      <c r="Q4" s="46" t="s">
        <v>37</v>
      </c>
      <c r="R4" s="55" t="s">
        <v>38</v>
      </c>
    </row>
    <row r="5" spans="1:18" x14ac:dyDescent="0.25">
      <c r="A5" s="3"/>
      <c r="B5" s="3"/>
      <c r="C5" s="45">
        <v>10</v>
      </c>
      <c r="D5" s="45">
        <v>17.2</v>
      </c>
      <c r="E5" s="3" t="s">
        <v>207</v>
      </c>
      <c r="F5" s="55" t="s">
        <v>158</v>
      </c>
      <c r="G5" s="45">
        <v>0.08</v>
      </c>
      <c r="H5" s="3" t="s">
        <v>308</v>
      </c>
      <c r="I5" s="3" t="s">
        <v>271</v>
      </c>
      <c r="J5" s="55" t="s">
        <v>393</v>
      </c>
      <c r="K5" s="55" t="s">
        <v>678</v>
      </c>
      <c r="L5" s="55">
        <v>1</v>
      </c>
      <c r="M5" s="55" t="s">
        <v>36</v>
      </c>
      <c r="N5" s="3" t="s">
        <v>271</v>
      </c>
      <c r="O5" s="3" t="s">
        <v>35</v>
      </c>
      <c r="P5" s="3" t="s">
        <v>36</v>
      </c>
      <c r="Q5" s="46" t="s">
        <v>39</v>
      </c>
      <c r="R5" s="3" t="s">
        <v>40</v>
      </c>
    </row>
    <row r="6" spans="1:18" x14ac:dyDescent="0.25">
      <c r="C6" s="45">
        <v>15</v>
      </c>
      <c r="D6" s="45">
        <v>21.3</v>
      </c>
      <c r="E6" s="3" t="s">
        <v>207</v>
      </c>
      <c r="F6" s="55" t="s">
        <v>158</v>
      </c>
      <c r="G6" s="45">
        <v>0.08</v>
      </c>
      <c r="H6" s="3" t="s">
        <v>308</v>
      </c>
      <c r="I6" s="3" t="s">
        <v>271</v>
      </c>
      <c r="J6" s="55" t="s">
        <v>393</v>
      </c>
      <c r="K6" s="55" t="s">
        <v>678</v>
      </c>
      <c r="L6" s="55">
        <v>1</v>
      </c>
      <c r="M6" s="55" t="s">
        <v>36</v>
      </c>
      <c r="N6" s="3" t="s">
        <v>271</v>
      </c>
      <c r="O6" s="3" t="s">
        <v>35</v>
      </c>
      <c r="P6" s="3" t="s">
        <v>36</v>
      </c>
    </row>
    <row r="7" spans="1:18" x14ac:dyDescent="0.25">
      <c r="C7" s="45">
        <v>20</v>
      </c>
      <c r="D7" s="45">
        <v>26.9</v>
      </c>
      <c r="E7" s="3" t="s">
        <v>207</v>
      </c>
      <c r="F7" s="55" t="s">
        <v>158</v>
      </c>
      <c r="G7" s="45">
        <v>8.5000000000000006E-2</v>
      </c>
      <c r="H7" s="3" t="s">
        <v>308</v>
      </c>
      <c r="I7" s="3" t="s">
        <v>271</v>
      </c>
      <c r="J7" s="55" t="s">
        <v>393</v>
      </c>
      <c r="K7" s="55" t="s">
        <v>678</v>
      </c>
      <c r="L7" s="55">
        <v>1</v>
      </c>
      <c r="M7" s="55" t="s">
        <v>36</v>
      </c>
      <c r="N7" s="3" t="s">
        <v>271</v>
      </c>
      <c r="O7" s="3" t="s">
        <v>35</v>
      </c>
      <c r="P7" s="3" t="s">
        <v>36</v>
      </c>
    </row>
    <row r="8" spans="1:18" x14ac:dyDescent="0.25">
      <c r="C8" s="45">
        <v>25</v>
      </c>
      <c r="D8" s="45">
        <v>33.700000000000003</v>
      </c>
      <c r="E8" s="3" t="s">
        <v>207</v>
      </c>
      <c r="F8" s="55" t="s">
        <v>158</v>
      </c>
      <c r="G8" s="45">
        <v>0.09</v>
      </c>
      <c r="H8" s="3" t="s">
        <v>308</v>
      </c>
      <c r="I8" s="3" t="s">
        <v>271</v>
      </c>
      <c r="J8" s="55" t="s">
        <v>393</v>
      </c>
      <c r="K8" s="55" t="s">
        <v>678</v>
      </c>
      <c r="L8" s="55">
        <v>1</v>
      </c>
      <c r="M8" s="55" t="s">
        <v>36</v>
      </c>
      <c r="N8" s="3" t="s">
        <v>271</v>
      </c>
      <c r="O8" s="3" t="s">
        <v>35</v>
      </c>
      <c r="P8" s="3" t="s">
        <v>36</v>
      </c>
    </row>
    <row r="9" spans="1:18" x14ac:dyDescent="0.25">
      <c r="C9" s="45">
        <v>32</v>
      </c>
      <c r="D9" s="45">
        <v>42.4</v>
      </c>
      <c r="E9" s="3" t="s">
        <v>207</v>
      </c>
      <c r="F9" s="55" t="s">
        <v>158</v>
      </c>
      <c r="G9" s="45">
        <v>0.11</v>
      </c>
      <c r="H9" s="3" t="s">
        <v>308</v>
      </c>
      <c r="I9" s="3" t="s">
        <v>271</v>
      </c>
      <c r="J9" s="55" t="s">
        <v>393</v>
      </c>
      <c r="K9" s="55" t="s">
        <v>678</v>
      </c>
      <c r="L9" s="55">
        <v>1</v>
      </c>
      <c r="M9" s="55" t="s">
        <v>36</v>
      </c>
      <c r="N9" s="3" t="s">
        <v>271</v>
      </c>
      <c r="O9" s="3" t="s">
        <v>35</v>
      </c>
      <c r="P9" s="3" t="s">
        <v>36</v>
      </c>
    </row>
    <row r="10" spans="1:18" x14ac:dyDescent="0.25">
      <c r="C10" s="45">
        <v>40</v>
      </c>
      <c r="D10" s="45">
        <v>48.3</v>
      </c>
      <c r="E10" s="3" t="s">
        <v>207</v>
      </c>
      <c r="F10" s="55" t="s">
        <v>158</v>
      </c>
      <c r="G10" s="45">
        <v>0.12</v>
      </c>
      <c r="H10" s="3" t="s">
        <v>308</v>
      </c>
      <c r="I10" s="3" t="s">
        <v>271</v>
      </c>
      <c r="J10" s="55" t="s">
        <v>393</v>
      </c>
      <c r="K10" s="55" t="s">
        <v>678</v>
      </c>
      <c r="L10" s="55">
        <v>1</v>
      </c>
      <c r="M10" s="55" t="s">
        <v>36</v>
      </c>
      <c r="N10" s="3" t="s">
        <v>271</v>
      </c>
      <c r="O10" s="3" t="s">
        <v>35</v>
      </c>
      <c r="P10" s="3" t="s">
        <v>36</v>
      </c>
    </row>
    <row r="11" spans="1:18" x14ac:dyDescent="0.25">
      <c r="C11" s="45">
        <v>50</v>
      </c>
      <c r="D11" s="45">
        <v>60.3</v>
      </c>
      <c r="E11" s="3" t="s">
        <v>207</v>
      </c>
      <c r="F11" s="55" t="s">
        <v>159</v>
      </c>
      <c r="G11" s="45">
        <v>0.13</v>
      </c>
      <c r="H11" s="3" t="s">
        <v>308</v>
      </c>
      <c r="I11" s="3" t="s">
        <v>271</v>
      </c>
      <c r="J11" s="55" t="s">
        <v>393</v>
      </c>
      <c r="K11" s="55" t="s">
        <v>679</v>
      </c>
      <c r="L11" s="55">
        <v>2</v>
      </c>
      <c r="M11" s="55" t="s">
        <v>36</v>
      </c>
      <c r="N11" s="3" t="s">
        <v>271</v>
      </c>
      <c r="O11" s="3" t="s">
        <v>35</v>
      </c>
      <c r="P11" s="3" t="s">
        <v>36</v>
      </c>
    </row>
    <row r="12" spans="1:18" x14ac:dyDescent="0.25">
      <c r="C12" s="45">
        <v>65</v>
      </c>
      <c r="D12" s="45">
        <v>76.099999999999994</v>
      </c>
      <c r="E12" s="3" t="s">
        <v>207</v>
      </c>
      <c r="F12" s="55" t="s">
        <v>159</v>
      </c>
      <c r="G12" s="45">
        <v>0.15</v>
      </c>
      <c r="H12" s="3" t="s">
        <v>308</v>
      </c>
      <c r="I12" s="3" t="s">
        <v>271</v>
      </c>
      <c r="J12" s="55" t="s">
        <v>393</v>
      </c>
      <c r="K12" s="55" t="s">
        <v>679</v>
      </c>
      <c r="L12" s="55">
        <v>2</v>
      </c>
      <c r="M12" s="55" t="s">
        <v>36</v>
      </c>
      <c r="N12" s="3" t="s">
        <v>271</v>
      </c>
      <c r="O12" s="3" t="s">
        <v>35</v>
      </c>
      <c r="P12" s="3" t="s">
        <v>36</v>
      </c>
    </row>
    <row r="13" spans="1:18" x14ac:dyDescent="0.25">
      <c r="C13" s="45">
        <v>80</v>
      </c>
      <c r="D13" s="45">
        <v>88.9</v>
      </c>
      <c r="E13" s="3" t="s">
        <v>207</v>
      </c>
      <c r="F13" s="55" t="s">
        <v>159</v>
      </c>
      <c r="G13" s="45">
        <v>0.18</v>
      </c>
      <c r="H13" s="3" t="s">
        <v>308</v>
      </c>
      <c r="I13" s="3" t="s">
        <v>271</v>
      </c>
      <c r="J13" s="55" t="s">
        <v>393</v>
      </c>
      <c r="K13" s="55" t="s">
        <v>679</v>
      </c>
      <c r="L13" s="55">
        <v>2</v>
      </c>
      <c r="M13" s="55" t="s">
        <v>36</v>
      </c>
      <c r="N13" s="3" t="s">
        <v>271</v>
      </c>
      <c r="O13" s="3" t="s">
        <v>35</v>
      </c>
      <c r="P13" s="3" t="s">
        <v>36</v>
      </c>
    </row>
    <row r="14" spans="1:18" x14ac:dyDescent="0.25">
      <c r="C14" s="45">
        <v>100</v>
      </c>
      <c r="D14" s="45">
        <v>114.3</v>
      </c>
      <c r="E14" s="3" t="s">
        <v>207</v>
      </c>
      <c r="F14" s="55" t="s">
        <v>159</v>
      </c>
      <c r="G14" s="45">
        <v>0.21</v>
      </c>
      <c r="H14" s="3" t="s">
        <v>308</v>
      </c>
      <c r="I14" s="3" t="s">
        <v>271</v>
      </c>
      <c r="J14" s="55" t="s">
        <v>393</v>
      </c>
      <c r="K14" s="55" t="s">
        <v>679</v>
      </c>
      <c r="L14" s="55">
        <v>2</v>
      </c>
      <c r="M14" s="55" t="s">
        <v>36</v>
      </c>
      <c r="N14" s="3" t="s">
        <v>271</v>
      </c>
      <c r="O14" s="3" t="s">
        <v>35</v>
      </c>
      <c r="P14" s="3" t="s">
        <v>36</v>
      </c>
    </row>
    <row r="15" spans="1:18" x14ac:dyDescent="0.25">
      <c r="C15" s="45">
        <v>125</v>
      </c>
      <c r="D15" s="45">
        <v>139.69999999999999</v>
      </c>
      <c r="E15" s="3" t="s">
        <v>207</v>
      </c>
      <c r="F15" s="55" t="s">
        <v>159</v>
      </c>
      <c r="G15" s="45">
        <v>0.24</v>
      </c>
      <c r="H15" s="3" t="s">
        <v>308</v>
      </c>
      <c r="I15" s="3" t="s">
        <v>271</v>
      </c>
      <c r="J15" s="55" t="s">
        <v>393</v>
      </c>
      <c r="K15" s="55" t="s">
        <v>679</v>
      </c>
      <c r="L15" s="55">
        <v>2</v>
      </c>
      <c r="M15" s="55" t="s">
        <v>36</v>
      </c>
      <c r="N15" s="3" t="s">
        <v>271</v>
      </c>
      <c r="O15" s="3" t="s">
        <v>35</v>
      </c>
      <c r="P15" s="3" t="s">
        <v>36</v>
      </c>
    </row>
    <row r="16" spans="1:18" x14ac:dyDescent="0.25">
      <c r="C16" s="45">
        <v>150</v>
      </c>
      <c r="D16" s="45">
        <v>168.3</v>
      </c>
      <c r="E16" s="3" t="s">
        <v>207</v>
      </c>
      <c r="F16" s="55" t="s">
        <v>159</v>
      </c>
      <c r="G16" s="45">
        <v>0.28000000000000003</v>
      </c>
      <c r="H16" s="3" t="s">
        <v>308</v>
      </c>
      <c r="I16" s="3" t="s">
        <v>271</v>
      </c>
      <c r="J16" s="55" t="s">
        <v>393</v>
      </c>
      <c r="K16" s="55" t="s">
        <v>679</v>
      </c>
      <c r="L16" s="55">
        <v>2</v>
      </c>
      <c r="M16" s="55" t="s">
        <v>36</v>
      </c>
      <c r="N16" s="3" t="s">
        <v>271</v>
      </c>
      <c r="O16" s="3" t="s">
        <v>35</v>
      </c>
      <c r="P16" s="3" t="s">
        <v>36</v>
      </c>
    </row>
    <row r="17" spans="3:16" x14ac:dyDescent="0.25">
      <c r="C17" s="45">
        <v>200</v>
      </c>
      <c r="D17" s="45">
        <v>219.1</v>
      </c>
      <c r="E17" s="3" t="s">
        <v>207</v>
      </c>
      <c r="F17" s="55" t="s">
        <v>130</v>
      </c>
      <c r="G17" s="45">
        <v>0.33</v>
      </c>
      <c r="H17" s="3" t="s">
        <v>308</v>
      </c>
      <c r="I17" s="3" t="s">
        <v>271</v>
      </c>
      <c r="J17" s="55" t="s">
        <v>393</v>
      </c>
      <c r="K17" s="55" t="s">
        <v>680</v>
      </c>
      <c r="L17" s="55">
        <v>3</v>
      </c>
      <c r="M17" s="55" t="s">
        <v>36</v>
      </c>
      <c r="N17" s="3" t="s">
        <v>271</v>
      </c>
      <c r="O17" s="3" t="s">
        <v>35</v>
      </c>
      <c r="P17" s="3" t="s">
        <v>36</v>
      </c>
    </row>
    <row r="18" spans="3:16" x14ac:dyDescent="0.25">
      <c r="C18" s="45">
        <v>250</v>
      </c>
      <c r="D18" s="45">
        <v>273</v>
      </c>
      <c r="E18" s="3" t="s">
        <v>207</v>
      </c>
      <c r="F18" s="55" t="s">
        <v>130</v>
      </c>
      <c r="G18" s="45">
        <v>0.39</v>
      </c>
      <c r="H18" s="3" t="s">
        <v>308</v>
      </c>
      <c r="I18" s="3" t="s">
        <v>271</v>
      </c>
      <c r="J18" s="55" t="s">
        <v>393</v>
      </c>
      <c r="K18" s="55" t="s">
        <v>680</v>
      </c>
      <c r="L18" s="55">
        <v>3</v>
      </c>
      <c r="M18" s="55" t="s">
        <v>36</v>
      </c>
      <c r="N18" s="3" t="s">
        <v>271</v>
      </c>
      <c r="O18" s="3" t="s">
        <v>35</v>
      </c>
      <c r="P18" s="3" t="s">
        <v>36</v>
      </c>
    </row>
    <row r="19" spans="3:16" x14ac:dyDescent="0.25">
      <c r="C19" s="45">
        <v>300</v>
      </c>
      <c r="D19" s="45">
        <v>323.89999999999998</v>
      </c>
      <c r="E19" s="3" t="s">
        <v>207</v>
      </c>
      <c r="F19" s="55" t="s">
        <v>130</v>
      </c>
      <c r="G19" s="45">
        <v>0.47</v>
      </c>
      <c r="H19" s="3" t="s">
        <v>308</v>
      </c>
      <c r="I19" s="3" t="s">
        <v>271</v>
      </c>
      <c r="J19" s="55" t="s">
        <v>393</v>
      </c>
      <c r="K19" s="55" t="s">
        <v>680</v>
      </c>
      <c r="L19" s="55">
        <v>3</v>
      </c>
      <c r="M19" s="55" t="s">
        <v>36</v>
      </c>
      <c r="N19" s="1" t="s">
        <v>7</v>
      </c>
      <c r="O19" s="3" t="s">
        <v>35</v>
      </c>
      <c r="P19" s="3" t="s">
        <v>36</v>
      </c>
    </row>
    <row r="20" spans="3:16" x14ac:dyDescent="0.25">
      <c r="C20" s="45">
        <v>350</v>
      </c>
      <c r="D20" s="45">
        <v>355.6</v>
      </c>
      <c r="E20" s="3" t="s">
        <v>207</v>
      </c>
      <c r="F20" s="55" t="s">
        <v>130</v>
      </c>
      <c r="G20" s="45">
        <v>0.5</v>
      </c>
      <c r="H20" s="3" t="s">
        <v>308</v>
      </c>
      <c r="I20" s="3" t="s">
        <v>271</v>
      </c>
      <c r="J20" s="55" t="s">
        <v>393</v>
      </c>
      <c r="K20" s="55" t="s">
        <v>680</v>
      </c>
      <c r="L20" s="55">
        <v>3</v>
      </c>
      <c r="M20" s="55" t="s">
        <v>36</v>
      </c>
      <c r="N20" s="1" t="s">
        <v>7</v>
      </c>
      <c r="O20" s="3" t="s">
        <v>35</v>
      </c>
      <c r="P20" s="3" t="s">
        <v>36</v>
      </c>
    </row>
    <row r="21" spans="3:16" x14ac:dyDescent="0.25">
      <c r="C21" s="45">
        <v>400</v>
      </c>
      <c r="D21" s="45">
        <v>406.4</v>
      </c>
      <c r="E21" s="3" t="s">
        <v>207</v>
      </c>
      <c r="F21" s="55" t="s">
        <v>130</v>
      </c>
      <c r="G21" s="45">
        <v>0.55000000000000004</v>
      </c>
      <c r="H21" s="3" t="s">
        <v>308</v>
      </c>
      <c r="I21" s="3" t="s">
        <v>271</v>
      </c>
      <c r="J21" s="55" t="s">
        <v>393</v>
      </c>
      <c r="K21" s="55" t="s">
        <v>680</v>
      </c>
      <c r="L21" s="55">
        <v>3</v>
      </c>
      <c r="M21" s="55" t="s">
        <v>36</v>
      </c>
      <c r="N21" s="1" t="s">
        <v>7</v>
      </c>
      <c r="O21" s="3" t="s">
        <v>35</v>
      </c>
      <c r="P21" s="3" t="s">
        <v>36</v>
      </c>
    </row>
  </sheetData>
  <sheetProtection algorithmName="SHA-512" hashValue="oDiY6xC1OXY7Q+XYZDiSTuchzdLFbDO1anUW5T83I0FXF9X6wYgWDITdCNerpi5gVWTlDMkJVg1DxSXFelrasw==" saltValue="jWvzfZiArM9hjxAr6cAjHQ==" spinCount="100000" sheet="1" objects="1" scenarios="1"/>
  <mergeCells count="3">
    <mergeCell ref="E1:I1"/>
    <mergeCell ref="J1:N1"/>
    <mergeCell ref="Q1:R1"/>
  </mergeCells>
  <phoneticPr fontId="5" type="noConversion"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DFE5F-D265-41E8-8894-173CF81B3205}">
  <sheetPr codeName="Sheet161"/>
  <dimension ref="A1:X100"/>
  <sheetViews>
    <sheetView workbookViewId="0">
      <selection activeCell="U2" sqref="U2"/>
    </sheetView>
  </sheetViews>
  <sheetFormatPr defaultRowHeight="14" x14ac:dyDescent="0.25"/>
  <cols>
    <col min="1" max="1" width="16.90625" bestFit="1" customWidth="1"/>
    <col min="2" max="2" width="14.6328125" bestFit="1" customWidth="1"/>
    <col min="3" max="4" width="5.26953125" bestFit="1" customWidth="1"/>
    <col min="5" max="5" width="5.26953125" customWidth="1"/>
    <col min="6" max="6" width="8.26953125" bestFit="1" customWidth="1"/>
    <col min="7" max="7" width="12.453125" bestFit="1" customWidth="1"/>
    <col min="8" max="8" width="9.26953125" bestFit="1" customWidth="1"/>
    <col min="9" max="9" width="12.453125" bestFit="1" customWidth="1"/>
    <col min="10" max="10" width="11.36328125" bestFit="1" customWidth="1"/>
    <col min="11" max="16" width="8.26953125" bestFit="1" customWidth="1"/>
    <col min="17" max="17" width="11.36328125" bestFit="1" customWidth="1"/>
    <col min="18" max="18" width="5.26953125" bestFit="1" customWidth="1"/>
    <col min="19" max="19" width="16.90625" bestFit="1" customWidth="1"/>
    <col min="20" max="22" width="8.26953125" bestFit="1" customWidth="1"/>
    <col min="23" max="23" width="10.26953125" bestFit="1" customWidth="1"/>
    <col min="24" max="24" width="5.26953125" bestFit="1" customWidth="1"/>
  </cols>
  <sheetData>
    <row r="1" spans="1:24" x14ac:dyDescent="0.25">
      <c r="A1" s="57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55" t="s">
        <v>663</v>
      </c>
      <c r="F1" s="18" t="s">
        <v>77</v>
      </c>
      <c r="G1" s="18" t="s">
        <v>75</v>
      </c>
      <c r="H1" s="18" t="s">
        <v>42</v>
      </c>
      <c r="I1" s="18" t="s">
        <v>76</v>
      </c>
      <c r="J1" s="18" t="s">
        <v>48</v>
      </c>
      <c r="K1" s="18" t="s">
        <v>82</v>
      </c>
      <c r="L1" s="18" t="s">
        <v>83</v>
      </c>
      <c r="M1" s="18" t="s">
        <v>84</v>
      </c>
      <c r="N1" s="18" t="s">
        <v>78</v>
      </c>
      <c r="O1" s="19" t="s">
        <v>79</v>
      </c>
      <c r="P1" s="18" t="s">
        <v>3</v>
      </c>
      <c r="Q1" s="18" t="s">
        <v>160</v>
      </c>
      <c r="R1" s="18" t="s">
        <v>5</v>
      </c>
      <c r="S1" s="18" t="s">
        <v>48</v>
      </c>
      <c r="T1" s="18" t="s">
        <v>2</v>
      </c>
      <c r="U1" s="18" t="s">
        <v>79</v>
      </c>
      <c r="V1" s="18" t="s">
        <v>81</v>
      </c>
      <c r="W1" s="18" t="s">
        <v>160</v>
      </c>
      <c r="X1" s="18" t="s">
        <v>5</v>
      </c>
    </row>
    <row r="2" spans="1:24" x14ac:dyDescent="0.25">
      <c r="A2" s="58"/>
      <c r="B2" s="55"/>
      <c r="C2" s="3"/>
      <c r="D2" s="3"/>
      <c r="E2" s="18" t="str">
        <f>TRIM(MID(SUBSTITUTE($B2,"-",REPT(" ",99)),COLUMN(B2)*99-98,99))</f>
        <v/>
      </c>
      <c r="F2" s="18" t="e">
        <f>VALUE(TRIM(MID(SUBSTITUTE($B2,"-",REPT(" ",99)),COLUMN(C2)*99-98,99)))</f>
        <v>#VALUE!</v>
      </c>
      <c r="G2" s="18" t="str">
        <f>TRIM(MID(SUBSTITUTE($B2,"-",REPT(" ",99)),COLUMN(D2)*99-98,99))</f>
        <v/>
      </c>
      <c r="H2" s="18" t="str">
        <f>TRIM(MID(SUBSTITUTE($B2,"-",REPT(" ",99)),COLUMN(E2)*99-98,99))</f>
        <v/>
      </c>
      <c r="I2" s="18" t="e">
        <f>3.14*G2</f>
        <v>#VALUE!</v>
      </c>
      <c r="J2" s="18" t="e">
        <f>VLOOKUP(F2,U6数据库!C:P,2,0)</f>
        <v>#VALUE!</v>
      </c>
      <c r="K2" s="18" t="e">
        <f>VLOOKUP(F2,U6数据库!C:P,3,0)</f>
        <v>#VALUE!</v>
      </c>
      <c r="L2" s="18" t="e">
        <f>VLOOKUP(F2,U6数据库!C:P,4,0)</f>
        <v>#VALUE!</v>
      </c>
      <c r="M2" s="18" t="e">
        <f>VLOOKUP(F2,U6数据库!C:P,5,0)</f>
        <v>#VALUE!</v>
      </c>
      <c r="N2" s="18" t="e">
        <f>VLOOKUP(F2,U6数据库!C:P,6,0)</f>
        <v>#VALUE!</v>
      </c>
      <c r="O2" s="19" t="e">
        <f>((I2+L2+2*M2)/1000)*(N2/1000)*C2</f>
        <v>#VALUE!</v>
      </c>
      <c r="P2" s="18" t="e">
        <f>VLOOKUP(F2,U6数据库!C:P,7,0)</f>
        <v>#VALUE!</v>
      </c>
      <c r="Q2" s="18" t="e">
        <f>VLOOKUP(H2,U6数据库!N:P,2,0)</f>
        <v>#N/A</v>
      </c>
      <c r="R2" s="18"/>
      <c r="S2" s="18" t="e">
        <f>VLOOKUP(F2,U6数据库!C:P,8,0)</f>
        <v>#VALUE!</v>
      </c>
      <c r="T2" s="18" t="e">
        <f>VLOOKUP(F2,U6数据库!C:P,9,0)</f>
        <v>#VALUE!</v>
      </c>
      <c r="U2" s="18" t="e">
        <f>VLOOKUP(F2,U6数据库!C:P,10,0)*C2</f>
        <v>#VALUE!</v>
      </c>
      <c r="V2" s="18" t="e">
        <f>VLOOKUP(F2,U6数据库!C:P,11,0)</f>
        <v>#VALUE!</v>
      </c>
      <c r="W2" s="18" t="e">
        <f>VLOOKUP(H2,U6数据库!N:P,3,0)</f>
        <v>#N/A</v>
      </c>
      <c r="X2" s="18"/>
    </row>
    <row r="3" spans="1:24" x14ac:dyDescent="0.25">
      <c r="A3" s="58"/>
      <c r="B3" s="55"/>
      <c r="C3" s="3"/>
      <c r="D3" s="3"/>
      <c r="E3" s="18" t="str">
        <f t="shared" ref="E3:E9" si="0">TRIM(MID(SUBSTITUTE($B3,"-",REPT(" ",99)),COLUMN(B3)*99-98,99))</f>
        <v/>
      </c>
      <c r="F3" s="18" t="e">
        <f t="shared" ref="F3:F9" si="1">VALUE(TRIM(MID(SUBSTITUTE($B3,"-",REPT(" ",99)),COLUMN(C3)*99-98,99)))</f>
        <v>#VALUE!</v>
      </c>
      <c r="G3" s="18" t="str">
        <f t="shared" ref="G3:G9" si="2">TRIM(MID(SUBSTITUTE($B3,"-",REPT(" ",99)),COLUMN(D3)*99-98,99))</f>
        <v/>
      </c>
      <c r="H3" s="18" t="str">
        <f t="shared" ref="H3:H9" si="3">TRIM(MID(SUBSTITUTE($B3,"-",REPT(" ",99)),COLUMN(E3)*99-98,99))</f>
        <v/>
      </c>
      <c r="I3" s="18" t="e">
        <f t="shared" ref="I3:I9" si="4">3.14*G3</f>
        <v>#VALUE!</v>
      </c>
      <c r="J3" s="18" t="e">
        <f>VLOOKUP(F3,U6数据库!C:P,2,0)</f>
        <v>#VALUE!</v>
      </c>
      <c r="K3" s="18" t="e">
        <f>VLOOKUP(F3,U6数据库!C:P,3,0)</f>
        <v>#VALUE!</v>
      </c>
      <c r="L3" s="18" t="e">
        <f>VLOOKUP(F3,U6数据库!C:P,4,0)</f>
        <v>#VALUE!</v>
      </c>
      <c r="M3" s="18" t="e">
        <f>VLOOKUP(F3,U6数据库!C:P,5,0)</f>
        <v>#VALUE!</v>
      </c>
      <c r="N3" s="18" t="e">
        <f>VLOOKUP(F3,U6数据库!C:P,6,0)</f>
        <v>#VALUE!</v>
      </c>
      <c r="O3" s="19" t="e">
        <f t="shared" ref="O3:O9" si="5">((I3+L3+2*M3)/1000)*(N3/1000)*C3</f>
        <v>#VALUE!</v>
      </c>
      <c r="P3" s="18" t="e">
        <f>VLOOKUP(F3,U6数据库!C:P,7,0)</f>
        <v>#VALUE!</v>
      </c>
      <c r="Q3" s="18" t="e">
        <f>VLOOKUP(F3,U6数据库!C:P,13,0)</f>
        <v>#VALUE!</v>
      </c>
      <c r="R3" s="18"/>
      <c r="S3" s="18" t="e">
        <f>VLOOKUP(F3,U6数据库!C:P,8,0)</f>
        <v>#VALUE!</v>
      </c>
      <c r="T3" s="18" t="e">
        <f>VLOOKUP(F3,U6数据库!C:P,9,0)</f>
        <v>#VALUE!</v>
      </c>
      <c r="U3" s="18" t="e">
        <f>VLOOKUP(F3,U6数据库!C:P,10,0)*C3</f>
        <v>#VALUE!</v>
      </c>
      <c r="V3" s="18" t="e">
        <f>VLOOKUP(F3,U6数据库!C:P,11,0)</f>
        <v>#VALUE!</v>
      </c>
      <c r="W3" s="18" t="e">
        <f>VLOOKUP(F3,U6数据库!C:P,14,0)</f>
        <v>#VALUE!</v>
      </c>
      <c r="X3" s="18"/>
    </row>
    <row r="4" spans="1:24" x14ac:dyDescent="0.25">
      <c r="A4" s="58"/>
      <c r="B4" s="55"/>
      <c r="C4" s="3"/>
      <c r="D4" s="3"/>
      <c r="E4" s="18" t="str">
        <f t="shared" si="0"/>
        <v/>
      </c>
      <c r="F4" s="18" t="e">
        <f t="shared" si="1"/>
        <v>#VALUE!</v>
      </c>
      <c r="G4" s="18" t="str">
        <f t="shared" si="2"/>
        <v/>
      </c>
      <c r="H4" s="18" t="str">
        <f t="shared" si="3"/>
        <v/>
      </c>
      <c r="I4" s="18" t="e">
        <f t="shared" si="4"/>
        <v>#VALUE!</v>
      </c>
      <c r="J4" s="18" t="e">
        <f>VLOOKUP(F4,U6数据库!C:P,2,0)</f>
        <v>#VALUE!</v>
      </c>
      <c r="K4" s="18" t="e">
        <f>VLOOKUP(F4,U6数据库!C:P,3,0)</f>
        <v>#VALUE!</v>
      </c>
      <c r="L4" s="18" t="e">
        <f>VLOOKUP(F4,U6数据库!C:P,4,0)</f>
        <v>#VALUE!</v>
      </c>
      <c r="M4" s="18" t="e">
        <f>VLOOKUP(F4,U6数据库!C:P,5,0)</f>
        <v>#VALUE!</v>
      </c>
      <c r="N4" s="18" t="e">
        <f>VLOOKUP(F4,U6数据库!C:P,6,0)</f>
        <v>#VALUE!</v>
      </c>
      <c r="O4" s="19" t="e">
        <f t="shared" si="5"/>
        <v>#VALUE!</v>
      </c>
      <c r="P4" s="18" t="e">
        <f>VLOOKUP(F4,U6数据库!C:P,7,0)</f>
        <v>#VALUE!</v>
      </c>
      <c r="Q4" s="18" t="e">
        <f>VLOOKUP(F4,U6数据库!C:P,13,0)</f>
        <v>#VALUE!</v>
      </c>
      <c r="R4" s="18"/>
      <c r="S4" s="18" t="e">
        <f>VLOOKUP(F4,U6数据库!C:P,8,0)</f>
        <v>#VALUE!</v>
      </c>
      <c r="T4" s="18" t="e">
        <f>VLOOKUP(F4,U6数据库!C:P,9,0)</f>
        <v>#VALUE!</v>
      </c>
      <c r="U4" s="18" t="e">
        <f>VLOOKUP(F4,U6数据库!C:P,10,0)*C4</f>
        <v>#VALUE!</v>
      </c>
      <c r="V4" s="18" t="e">
        <f>VLOOKUP(F4,U6数据库!C:P,11,0)</f>
        <v>#VALUE!</v>
      </c>
      <c r="W4" s="18" t="e">
        <f>VLOOKUP(F4,U6数据库!C:P,14,0)</f>
        <v>#VALUE!</v>
      </c>
      <c r="X4" s="18"/>
    </row>
    <row r="5" spans="1:24" x14ac:dyDescent="0.25">
      <c r="A5" s="58"/>
      <c r="B5" s="55"/>
      <c r="C5" s="3"/>
      <c r="D5" s="3"/>
      <c r="E5" s="18" t="str">
        <f t="shared" si="0"/>
        <v/>
      </c>
      <c r="F5" s="18" t="e">
        <f t="shared" si="1"/>
        <v>#VALUE!</v>
      </c>
      <c r="G5" s="18" t="str">
        <f t="shared" si="2"/>
        <v/>
      </c>
      <c r="H5" s="18" t="str">
        <f t="shared" si="3"/>
        <v/>
      </c>
      <c r="I5" s="18" t="e">
        <f t="shared" si="4"/>
        <v>#VALUE!</v>
      </c>
      <c r="J5" s="18" t="e">
        <f>VLOOKUP(F5,U6数据库!C:P,2,0)</f>
        <v>#VALUE!</v>
      </c>
      <c r="K5" s="18" t="e">
        <f>VLOOKUP(F5,U6数据库!C:P,3,0)</f>
        <v>#VALUE!</v>
      </c>
      <c r="L5" s="18" t="e">
        <f>VLOOKUP(F5,U6数据库!C:P,4,0)</f>
        <v>#VALUE!</v>
      </c>
      <c r="M5" s="18" t="e">
        <f>VLOOKUP(F5,U6数据库!C:P,5,0)</f>
        <v>#VALUE!</v>
      </c>
      <c r="N5" s="18" t="e">
        <f>VLOOKUP(F5,U6数据库!C:P,6,0)</f>
        <v>#VALUE!</v>
      </c>
      <c r="O5" s="19" t="e">
        <f t="shared" si="5"/>
        <v>#VALUE!</v>
      </c>
      <c r="P5" s="18" t="e">
        <f>VLOOKUP(F5,U6数据库!C:P,7,0)</f>
        <v>#VALUE!</v>
      </c>
      <c r="Q5" s="18" t="e">
        <f>VLOOKUP(F5,U6数据库!C:P,13,0)</f>
        <v>#VALUE!</v>
      </c>
      <c r="R5" s="18"/>
      <c r="S5" s="18" t="e">
        <f>VLOOKUP(F5,U6数据库!C:P,8,0)</f>
        <v>#VALUE!</v>
      </c>
      <c r="T5" s="18" t="e">
        <f>VLOOKUP(F5,U6数据库!C:P,9,0)</f>
        <v>#VALUE!</v>
      </c>
      <c r="U5" s="18" t="e">
        <f>VLOOKUP(F5,U6数据库!C:P,10,0)*C5</f>
        <v>#VALUE!</v>
      </c>
      <c r="V5" s="18" t="e">
        <f>VLOOKUP(F5,U6数据库!C:P,11,0)</f>
        <v>#VALUE!</v>
      </c>
      <c r="W5" s="18" t="e">
        <f>VLOOKUP(F5,U6数据库!C:P,14,0)</f>
        <v>#VALUE!</v>
      </c>
      <c r="X5" s="18"/>
    </row>
    <row r="6" spans="1:24" x14ac:dyDescent="0.25">
      <c r="A6" s="58"/>
      <c r="B6" s="55"/>
      <c r="C6" s="3"/>
      <c r="D6" s="3"/>
      <c r="E6" s="18" t="str">
        <f t="shared" si="0"/>
        <v/>
      </c>
      <c r="F6" s="18" t="e">
        <f t="shared" si="1"/>
        <v>#VALUE!</v>
      </c>
      <c r="G6" s="18" t="str">
        <f t="shared" si="2"/>
        <v/>
      </c>
      <c r="H6" s="18" t="str">
        <f t="shared" si="3"/>
        <v/>
      </c>
      <c r="I6" s="18" t="e">
        <f t="shared" si="4"/>
        <v>#VALUE!</v>
      </c>
      <c r="J6" s="18" t="e">
        <f>VLOOKUP(F6,U6数据库!C:P,2,0)</f>
        <v>#VALUE!</v>
      </c>
      <c r="K6" s="18" t="e">
        <f>VLOOKUP(F6,U6数据库!C:P,3,0)</f>
        <v>#VALUE!</v>
      </c>
      <c r="L6" s="18" t="e">
        <f>VLOOKUP(F6,U6数据库!C:P,4,0)</f>
        <v>#VALUE!</v>
      </c>
      <c r="M6" s="18" t="e">
        <f>VLOOKUP(F6,U6数据库!C:P,5,0)</f>
        <v>#VALUE!</v>
      </c>
      <c r="N6" s="18" t="e">
        <f>VLOOKUP(F6,U6数据库!C:P,6,0)</f>
        <v>#VALUE!</v>
      </c>
      <c r="O6" s="19" t="e">
        <f t="shared" si="5"/>
        <v>#VALUE!</v>
      </c>
      <c r="P6" s="18" t="e">
        <f>VLOOKUP(F6,U6数据库!C:P,7,0)</f>
        <v>#VALUE!</v>
      </c>
      <c r="Q6" s="18" t="e">
        <f>VLOOKUP(F6,U6数据库!C:P,13,0)</f>
        <v>#VALUE!</v>
      </c>
      <c r="R6" s="18"/>
      <c r="S6" s="18" t="e">
        <f>VLOOKUP(F6,U6数据库!C:P,8,0)</f>
        <v>#VALUE!</v>
      </c>
      <c r="T6" s="18" t="e">
        <f>VLOOKUP(F6,U6数据库!C:P,9,0)</f>
        <v>#VALUE!</v>
      </c>
      <c r="U6" s="18" t="e">
        <f>VLOOKUP(F6,U6数据库!C:P,10,0)*C6</f>
        <v>#VALUE!</v>
      </c>
      <c r="V6" s="18" t="e">
        <f>VLOOKUP(F6,U6数据库!C:P,11,0)</f>
        <v>#VALUE!</v>
      </c>
      <c r="W6" s="18" t="e">
        <f>VLOOKUP(F6,U6数据库!C:P,14,0)</f>
        <v>#VALUE!</v>
      </c>
      <c r="X6" s="18"/>
    </row>
    <row r="7" spans="1:24" x14ac:dyDescent="0.25">
      <c r="A7" s="58"/>
      <c r="B7" s="55"/>
      <c r="C7" s="3"/>
      <c r="D7" s="3"/>
      <c r="E7" s="18" t="str">
        <f t="shared" si="0"/>
        <v/>
      </c>
      <c r="F7" s="18" t="e">
        <f t="shared" si="1"/>
        <v>#VALUE!</v>
      </c>
      <c r="G7" s="18" t="str">
        <f t="shared" si="2"/>
        <v/>
      </c>
      <c r="H7" s="18" t="str">
        <f t="shared" si="3"/>
        <v/>
      </c>
      <c r="I7" s="18" t="e">
        <f t="shared" si="4"/>
        <v>#VALUE!</v>
      </c>
      <c r="J7" s="18" t="e">
        <f>VLOOKUP(F7,U6数据库!C:P,2,0)</f>
        <v>#VALUE!</v>
      </c>
      <c r="K7" s="18" t="e">
        <f>VLOOKUP(F7,U6数据库!C:P,3,0)</f>
        <v>#VALUE!</v>
      </c>
      <c r="L7" s="18" t="e">
        <f>VLOOKUP(F7,U6数据库!C:P,4,0)</f>
        <v>#VALUE!</v>
      </c>
      <c r="M7" s="18" t="e">
        <f>VLOOKUP(F7,U6数据库!C:P,5,0)</f>
        <v>#VALUE!</v>
      </c>
      <c r="N7" s="18" t="e">
        <f>VLOOKUP(F7,U6数据库!C:P,6,0)</f>
        <v>#VALUE!</v>
      </c>
      <c r="O7" s="19" t="e">
        <f t="shared" si="5"/>
        <v>#VALUE!</v>
      </c>
      <c r="P7" s="18" t="e">
        <f>VLOOKUP(F7,U6数据库!C:P,7,0)</f>
        <v>#VALUE!</v>
      </c>
      <c r="Q7" s="18" t="e">
        <f>VLOOKUP(F7,U6数据库!C:P,13,0)</f>
        <v>#VALUE!</v>
      </c>
      <c r="R7" s="18"/>
      <c r="S7" s="18" t="e">
        <f>VLOOKUP(F7,U6数据库!C:P,8,0)</f>
        <v>#VALUE!</v>
      </c>
      <c r="T7" s="18" t="e">
        <f>VLOOKUP(F7,U6数据库!C:P,9,0)</f>
        <v>#VALUE!</v>
      </c>
      <c r="U7" s="18" t="e">
        <f>VLOOKUP(F7,U6数据库!C:P,10,0)*C7</f>
        <v>#VALUE!</v>
      </c>
      <c r="V7" s="18" t="e">
        <f>VLOOKUP(F7,U6数据库!C:P,11,0)</f>
        <v>#VALUE!</v>
      </c>
      <c r="W7" s="18" t="e">
        <f>VLOOKUP(F7,U6数据库!C:P,14,0)</f>
        <v>#VALUE!</v>
      </c>
      <c r="X7" s="18"/>
    </row>
    <row r="8" spans="1:24" x14ac:dyDescent="0.25">
      <c r="A8" s="58"/>
      <c r="B8" s="55"/>
      <c r="C8" s="3"/>
      <c r="D8" s="3"/>
      <c r="E8" s="18" t="str">
        <f t="shared" si="0"/>
        <v/>
      </c>
      <c r="F8" s="18" t="e">
        <f t="shared" si="1"/>
        <v>#VALUE!</v>
      </c>
      <c r="G8" s="18" t="str">
        <f t="shared" si="2"/>
        <v/>
      </c>
      <c r="H8" s="18" t="str">
        <f t="shared" si="3"/>
        <v/>
      </c>
      <c r="I8" s="18" t="e">
        <f t="shared" si="4"/>
        <v>#VALUE!</v>
      </c>
      <c r="J8" s="18" t="e">
        <f>VLOOKUP(F8,U6数据库!C:P,2,0)</f>
        <v>#VALUE!</v>
      </c>
      <c r="K8" s="18" t="e">
        <f>VLOOKUP(F8,U6数据库!C:P,3,0)</f>
        <v>#VALUE!</v>
      </c>
      <c r="L8" s="18" t="e">
        <f>VLOOKUP(F8,U6数据库!C:P,4,0)</f>
        <v>#VALUE!</v>
      </c>
      <c r="M8" s="18" t="e">
        <f>VLOOKUP(F8,U6数据库!C:P,5,0)</f>
        <v>#VALUE!</v>
      </c>
      <c r="N8" s="18" t="e">
        <f>VLOOKUP(F8,U6数据库!C:P,6,0)</f>
        <v>#VALUE!</v>
      </c>
      <c r="O8" s="19" t="e">
        <f t="shared" si="5"/>
        <v>#VALUE!</v>
      </c>
      <c r="P8" s="18" t="e">
        <f>VLOOKUP(F8,U6数据库!C:P,7,0)</f>
        <v>#VALUE!</v>
      </c>
      <c r="Q8" s="18" t="e">
        <f>VLOOKUP(F8,U6数据库!C:P,13,0)</f>
        <v>#VALUE!</v>
      </c>
      <c r="R8" s="18"/>
      <c r="S8" s="18" t="e">
        <f>VLOOKUP(F8,U6数据库!C:P,8,0)</f>
        <v>#VALUE!</v>
      </c>
      <c r="T8" s="18" t="e">
        <f>VLOOKUP(F8,U6数据库!C:P,9,0)</f>
        <v>#VALUE!</v>
      </c>
      <c r="U8" s="18" t="e">
        <f>VLOOKUP(F8,U6数据库!C:P,10,0)*C8</f>
        <v>#VALUE!</v>
      </c>
      <c r="V8" s="18" t="e">
        <f>VLOOKUP(F8,U6数据库!C:P,11,0)</f>
        <v>#VALUE!</v>
      </c>
      <c r="W8" s="18" t="e">
        <f>VLOOKUP(F8,U6数据库!C:P,14,0)</f>
        <v>#VALUE!</v>
      </c>
      <c r="X8" s="18"/>
    </row>
    <row r="9" spans="1:24" x14ac:dyDescent="0.25">
      <c r="A9" s="58"/>
      <c r="B9" s="55"/>
      <c r="C9" s="3"/>
      <c r="D9" s="3"/>
      <c r="E9" s="18" t="str">
        <f t="shared" si="0"/>
        <v/>
      </c>
      <c r="F9" s="18" t="e">
        <f t="shared" si="1"/>
        <v>#VALUE!</v>
      </c>
      <c r="G9" s="18" t="str">
        <f t="shared" si="2"/>
        <v/>
      </c>
      <c r="H9" s="18" t="str">
        <f t="shared" si="3"/>
        <v/>
      </c>
      <c r="I9" s="18" t="e">
        <f t="shared" si="4"/>
        <v>#VALUE!</v>
      </c>
      <c r="J9" s="18" t="e">
        <f>VLOOKUP(F9,U6数据库!C:P,2,0)</f>
        <v>#VALUE!</v>
      </c>
      <c r="K9" s="18" t="e">
        <f>VLOOKUP(F9,U6数据库!C:P,3,0)</f>
        <v>#VALUE!</v>
      </c>
      <c r="L9" s="18" t="e">
        <f>VLOOKUP(F9,U6数据库!C:P,4,0)</f>
        <v>#VALUE!</v>
      </c>
      <c r="M9" s="18" t="e">
        <f>VLOOKUP(F9,U6数据库!C:P,5,0)</f>
        <v>#VALUE!</v>
      </c>
      <c r="N9" s="18" t="e">
        <f>VLOOKUP(F9,U6数据库!C:P,6,0)</f>
        <v>#VALUE!</v>
      </c>
      <c r="O9" s="19" t="e">
        <f t="shared" si="5"/>
        <v>#VALUE!</v>
      </c>
      <c r="P9" s="18" t="e">
        <f>VLOOKUP(F9,U6数据库!C:P,7,0)</f>
        <v>#VALUE!</v>
      </c>
      <c r="Q9" s="18" t="e">
        <f>VLOOKUP(F9,U6数据库!C:P,13,0)</f>
        <v>#VALUE!</v>
      </c>
      <c r="R9" s="18"/>
      <c r="S9" s="18" t="e">
        <f>VLOOKUP(F9,U6数据库!C:P,8,0)</f>
        <v>#VALUE!</v>
      </c>
      <c r="T9" s="18" t="e">
        <f>VLOOKUP(F9,U6数据库!C:P,9,0)</f>
        <v>#VALUE!</v>
      </c>
      <c r="U9" s="18" t="e">
        <f>VLOOKUP(F9,U6数据库!C:P,10,0)*C9</f>
        <v>#VALUE!</v>
      </c>
      <c r="V9" s="18" t="e">
        <f>VLOOKUP(F9,U6数据库!C:P,11,0)</f>
        <v>#VALUE!</v>
      </c>
      <c r="W9" s="18" t="e">
        <f>VLOOKUP(F9,U6数据库!C:P,14,0)</f>
        <v>#VALUE!</v>
      </c>
      <c r="X9" s="18"/>
    </row>
    <row r="10" spans="1:24" x14ac:dyDescent="0.25">
      <c r="A10" s="58"/>
      <c r="B10" s="55"/>
      <c r="C10" s="3"/>
      <c r="D10" s="3"/>
      <c r="E10" s="18" t="str">
        <f t="shared" ref="E10:E73" si="6">TRIM(MID(SUBSTITUTE($B10,"-",REPT(" ",99)),COLUMN(B10)*99-98,99))</f>
        <v/>
      </c>
      <c r="F10" s="18" t="e">
        <f t="shared" ref="F10:F73" si="7">VALUE(TRIM(MID(SUBSTITUTE($B10,"-",REPT(" ",99)),COLUMN(C10)*99-98,99)))</f>
        <v>#VALUE!</v>
      </c>
      <c r="G10" s="18" t="str">
        <f t="shared" ref="G10:G73" si="8">TRIM(MID(SUBSTITUTE($B10,"-",REPT(" ",99)),COLUMN(D10)*99-98,99))</f>
        <v/>
      </c>
      <c r="H10" s="18" t="str">
        <f t="shared" ref="H10:H73" si="9">TRIM(MID(SUBSTITUTE($B10,"-",REPT(" ",99)),COLUMN(E10)*99-98,99))</f>
        <v/>
      </c>
      <c r="I10" s="18" t="e">
        <f t="shared" ref="I10:I73" si="10">3.14*G10</f>
        <v>#VALUE!</v>
      </c>
      <c r="J10" s="18" t="e">
        <f>VLOOKUP(F10,U6数据库!C:P,2,0)</f>
        <v>#VALUE!</v>
      </c>
      <c r="K10" s="18" t="e">
        <f>VLOOKUP(F10,U6数据库!C:P,3,0)</f>
        <v>#VALUE!</v>
      </c>
      <c r="L10" s="18" t="e">
        <f>VLOOKUP(F10,U6数据库!C:P,4,0)</f>
        <v>#VALUE!</v>
      </c>
      <c r="M10" s="18" t="e">
        <f>VLOOKUP(F10,U6数据库!C:P,5,0)</f>
        <v>#VALUE!</v>
      </c>
      <c r="N10" s="18" t="e">
        <f>VLOOKUP(F10,U6数据库!C:P,6,0)</f>
        <v>#VALUE!</v>
      </c>
      <c r="O10" s="19" t="e">
        <f t="shared" ref="O10:O73" si="11">((I10+L10+2*M10)/1000)*(N10/1000)*C10</f>
        <v>#VALUE!</v>
      </c>
      <c r="P10" s="18" t="e">
        <f>VLOOKUP(F10,U6数据库!C:P,7,0)</f>
        <v>#VALUE!</v>
      </c>
      <c r="Q10" s="18" t="e">
        <f>VLOOKUP(F10,U6数据库!C:P,13,0)</f>
        <v>#VALUE!</v>
      </c>
      <c r="R10" s="18"/>
      <c r="S10" s="18" t="e">
        <f>VLOOKUP(F10,U6数据库!C:P,8,0)</f>
        <v>#VALUE!</v>
      </c>
      <c r="T10" s="18" t="e">
        <f>VLOOKUP(F10,U6数据库!C:P,9,0)</f>
        <v>#VALUE!</v>
      </c>
      <c r="U10" s="18" t="e">
        <f>VLOOKUP(F10,U6数据库!C:P,10,0)*C10</f>
        <v>#VALUE!</v>
      </c>
      <c r="V10" s="18" t="e">
        <f>VLOOKUP(F10,U6数据库!C:P,11,0)</f>
        <v>#VALUE!</v>
      </c>
      <c r="W10" s="18" t="e">
        <f>VLOOKUP(F10,U6数据库!C:P,14,0)</f>
        <v>#VALUE!</v>
      </c>
      <c r="X10" s="18"/>
    </row>
    <row r="11" spans="1:24" x14ac:dyDescent="0.25">
      <c r="A11" s="58"/>
      <c r="B11" s="55"/>
      <c r="C11" s="3"/>
      <c r="D11" s="3"/>
      <c r="E11" s="18" t="str">
        <f t="shared" si="6"/>
        <v/>
      </c>
      <c r="F11" s="18" t="e">
        <f t="shared" si="7"/>
        <v>#VALUE!</v>
      </c>
      <c r="G11" s="18" t="str">
        <f t="shared" si="8"/>
        <v/>
      </c>
      <c r="H11" s="18" t="str">
        <f t="shared" si="9"/>
        <v/>
      </c>
      <c r="I11" s="18" t="e">
        <f t="shared" si="10"/>
        <v>#VALUE!</v>
      </c>
      <c r="J11" s="18" t="e">
        <f>VLOOKUP(F11,U6数据库!C:P,2,0)</f>
        <v>#VALUE!</v>
      </c>
      <c r="K11" s="18" t="e">
        <f>VLOOKUP(F11,U6数据库!C:P,3,0)</f>
        <v>#VALUE!</v>
      </c>
      <c r="L11" s="18" t="e">
        <f>VLOOKUP(F11,U6数据库!C:P,4,0)</f>
        <v>#VALUE!</v>
      </c>
      <c r="M11" s="18" t="e">
        <f>VLOOKUP(F11,U6数据库!C:P,5,0)</f>
        <v>#VALUE!</v>
      </c>
      <c r="N11" s="18" t="e">
        <f>VLOOKUP(F11,U6数据库!C:P,6,0)</f>
        <v>#VALUE!</v>
      </c>
      <c r="O11" s="19" t="e">
        <f t="shared" si="11"/>
        <v>#VALUE!</v>
      </c>
      <c r="P11" s="18" t="e">
        <f>VLOOKUP(F11,U6数据库!C:P,7,0)</f>
        <v>#VALUE!</v>
      </c>
      <c r="Q11" s="18" t="e">
        <f>VLOOKUP(F11,U6数据库!C:P,13,0)</f>
        <v>#VALUE!</v>
      </c>
      <c r="R11" s="18"/>
      <c r="S11" s="18" t="e">
        <f>VLOOKUP(F11,U6数据库!C:P,8,0)</f>
        <v>#VALUE!</v>
      </c>
      <c r="T11" s="18" t="e">
        <f>VLOOKUP(F11,U6数据库!C:P,9,0)</f>
        <v>#VALUE!</v>
      </c>
      <c r="U11" s="18" t="e">
        <f>VLOOKUP(F11,U6数据库!C:P,10,0)*C11</f>
        <v>#VALUE!</v>
      </c>
      <c r="V11" s="18" t="e">
        <f>VLOOKUP(F11,U6数据库!C:P,11,0)</f>
        <v>#VALUE!</v>
      </c>
      <c r="W11" s="18" t="e">
        <f>VLOOKUP(F11,U6数据库!C:P,14,0)</f>
        <v>#VALUE!</v>
      </c>
      <c r="X11" s="18"/>
    </row>
    <row r="12" spans="1:24" x14ac:dyDescent="0.25">
      <c r="A12" s="58"/>
      <c r="B12" s="55"/>
      <c r="C12" s="3"/>
      <c r="D12" s="3"/>
      <c r="E12" s="18" t="str">
        <f t="shared" si="6"/>
        <v/>
      </c>
      <c r="F12" s="18" t="e">
        <f t="shared" si="7"/>
        <v>#VALUE!</v>
      </c>
      <c r="G12" s="18" t="str">
        <f t="shared" si="8"/>
        <v/>
      </c>
      <c r="H12" s="18" t="str">
        <f t="shared" si="9"/>
        <v/>
      </c>
      <c r="I12" s="18" t="e">
        <f t="shared" si="10"/>
        <v>#VALUE!</v>
      </c>
      <c r="J12" s="18" t="e">
        <f>VLOOKUP(F12,U6数据库!C:P,2,0)</f>
        <v>#VALUE!</v>
      </c>
      <c r="K12" s="18" t="e">
        <f>VLOOKUP(F12,U6数据库!C:P,3,0)</f>
        <v>#VALUE!</v>
      </c>
      <c r="L12" s="18" t="e">
        <f>VLOOKUP(F12,U6数据库!C:P,4,0)</f>
        <v>#VALUE!</v>
      </c>
      <c r="M12" s="18" t="e">
        <f>VLOOKUP(F12,U6数据库!C:P,5,0)</f>
        <v>#VALUE!</v>
      </c>
      <c r="N12" s="18" t="e">
        <f>VLOOKUP(F12,U6数据库!C:P,6,0)</f>
        <v>#VALUE!</v>
      </c>
      <c r="O12" s="19" t="e">
        <f t="shared" si="11"/>
        <v>#VALUE!</v>
      </c>
      <c r="P12" s="18" t="e">
        <f>VLOOKUP(F12,U6数据库!C:P,7,0)</f>
        <v>#VALUE!</v>
      </c>
      <c r="Q12" s="18" t="e">
        <f>VLOOKUP(F12,U6数据库!C:P,13,0)</f>
        <v>#VALUE!</v>
      </c>
      <c r="R12" s="18"/>
      <c r="S12" s="18" t="e">
        <f>VLOOKUP(F12,U6数据库!C:P,8,0)</f>
        <v>#VALUE!</v>
      </c>
      <c r="T12" s="18" t="e">
        <f>VLOOKUP(F12,U6数据库!C:P,9,0)</f>
        <v>#VALUE!</v>
      </c>
      <c r="U12" s="18" t="e">
        <f>VLOOKUP(F12,U6数据库!C:P,10,0)*C12</f>
        <v>#VALUE!</v>
      </c>
      <c r="V12" s="18" t="e">
        <f>VLOOKUP(F12,U6数据库!C:P,11,0)</f>
        <v>#VALUE!</v>
      </c>
      <c r="W12" s="18" t="e">
        <f>VLOOKUP(F12,U6数据库!C:P,14,0)</f>
        <v>#VALUE!</v>
      </c>
      <c r="X12" s="18"/>
    </row>
    <row r="13" spans="1:24" x14ac:dyDescent="0.25">
      <c r="A13" s="58"/>
      <c r="B13" s="55"/>
      <c r="C13" s="3"/>
      <c r="D13" s="3"/>
      <c r="E13" s="18" t="str">
        <f t="shared" si="6"/>
        <v/>
      </c>
      <c r="F13" s="18" t="e">
        <f t="shared" si="7"/>
        <v>#VALUE!</v>
      </c>
      <c r="G13" s="18" t="str">
        <f t="shared" si="8"/>
        <v/>
      </c>
      <c r="H13" s="18" t="str">
        <f t="shared" si="9"/>
        <v/>
      </c>
      <c r="I13" s="18" t="e">
        <f t="shared" si="10"/>
        <v>#VALUE!</v>
      </c>
      <c r="J13" s="18" t="e">
        <f>VLOOKUP(F13,U6数据库!C:P,2,0)</f>
        <v>#VALUE!</v>
      </c>
      <c r="K13" s="18" t="e">
        <f>VLOOKUP(F13,U6数据库!C:P,3,0)</f>
        <v>#VALUE!</v>
      </c>
      <c r="L13" s="18" t="e">
        <f>VLOOKUP(F13,U6数据库!C:P,4,0)</f>
        <v>#VALUE!</v>
      </c>
      <c r="M13" s="18" t="e">
        <f>VLOOKUP(F13,U6数据库!C:P,5,0)</f>
        <v>#VALUE!</v>
      </c>
      <c r="N13" s="18" t="e">
        <f>VLOOKUP(F13,U6数据库!C:P,6,0)</f>
        <v>#VALUE!</v>
      </c>
      <c r="O13" s="19" t="e">
        <f t="shared" si="11"/>
        <v>#VALUE!</v>
      </c>
      <c r="P13" s="18" t="e">
        <f>VLOOKUP(F13,U6数据库!C:P,7,0)</f>
        <v>#VALUE!</v>
      </c>
      <c r="Q13" s="18" t="e">
        <f>VLOOKUP(F13,U6数据库!C:P,13,0)</f>
        <v>#VALUE!</v>
      </c>
      <c r="R13" s="18"/>
      <c r="S13" s="18" t="e">
        <f>VLOOKUP(F13,U6数据库!C:P,8,0)</f>
        <v>#VALUE!</v>
      </c>
      <c r="T13" s="18" t="e">
        <f>VLOOKUP(F13,U6数据库!C:P,9,0)</f>
        <v>#VALUE!</v>
      </c>
      <c r="U13" s="18" t="e">
        <f>VLOOKUP(F13,U6数据库!C:P,10,0)*C13</f>
        <v>#VALUE!</v>
      </c>
      <c r="V13" s="18" t="e">
        <f>VLOOKUP(F13,U6数据库!C:P,11,0)</f>
        <v>#VALUE!</v>
      </c>
      <c r="W13" s="18" t="e">
        <f>VLOOKUP(F13,U6数据库!C:P,14,0)</f>
        <v>#VALUE!</v>
      </c>
      <c r="X13" s="18"/>
    </row>
    <row r="14" spans="1:24" x14ac:dyDescent="0.25">
      <c r="A14" s="58"/>
      <c r="B14" s="55"/>
      <c r="C14" s="3"/>
      <c r="D14" s="3"/>
      <c r="E14" s="18" t="str">
        <f t="shared" si="6"/>
        <v/>
      </c>
      <c r="F14" s="18" t="e">
        <f t="shared" si="7"/>
        <v>#VALUE!</v>
      </c>
      <c r="G14" s="18" t="str">
        <f t="shared" si="8"/>
        <v/>
      </c>
      <c r="H14" s="18" t="str">
        <f t="shared" si="9"/>
        <v/>
      </c>
      <c r="I14" s="18" t="e">
        <f t="shared" si="10"/>
        <v>#VALUE!</v>
      </c>
      <c r="J14" s="18" t="e">
        <f>VLOOKUP(F14,U6数据库!C:P,2,0)</f>
        <v>#VALUE!</v>
      </c>
      <c r="K14" s="18" t="e">
        <f>VLOOKUP(F14,U6数据库!C:P,3,0)</f>
        <v>#VALUE!</v>
      </c>
      <c r="L14" s="18" t="e">
        <f>VLOOKUP(F14,U6数据库!C:P,4,0)</f>
        <v>#VALUE!</v>
      </c>
      <c r="M14" s="18" t="e">
        <f>VLOOKUP(F14,U6数据库!C:P,5,0)</f>
        <v>#VALUE!</v>
      </c>
      <c r="N14" s="18" t="e">
        <f>VLOOKUP(F14,U6数据库!C:P,6,0)</f>
        <v>#VALUE!</v>
      </c>
      <c r="O14" s="19" t="e">
        <f t="shared" si="11"/>
        <v>#VALUE!</v>
      </c>
      <c r="P14" s="18" t="e">
        <f>VLOOKUP(F14,U6数据库!C:P,7,0)</f>
        <v>#VALUE!</v>
      </c>
      <c r="Q14" s="18" t="e">
        <f>VLOOKUP(F14,U6数据库!C:P,13,0)</f>
        <v>#VALUE!</v>
      </c>
      <c r="R14" s="18"/>
      <c r="S14" s="18" t="e">
        <f>VLOOKUP(F14,U6数据库!C:P,8,0)</f>
        <v>#VALUE!</v>
      </c>
      <c r="T14" s="18" t="e">
        <f>VLOOKUP(F14,U6数据库!C:P,9,0)</f>
        <v>#VALUE!</v>
      </c>
      <c r="U14" s="18" t="e">
        <f>VLOOKUP(F14,U6数据库!C:P,10,0)*C14</f>
        <v>#VALUE!</v>
      </c>
      <c r="V14" s="18" t="e">
        <f>VLOOKUP(F14,U6数据库!C:P,11,0)</f>
        <v>#VALUE!</v>
      </c>
      <c r="W14" s="18" t="e">
        <f>VLOOKUP(F14,U6数据库!C:P,14,0)</f>
        <v>#VALUE!</v>
      </c>
      <c r="X14" s="18"/>
    </row>
    <row r="15" spans="1:24" x14ac:dyDescent="0.25">
      <c r="A15" s="58"/>
      <c r="B15" s="55"/>
      <c r="C15" s="3"/>
      <c r="D15" s="3"/>
      <c r="E15" s="18" t="str">
        <f t="shared" si="6"/>
        <v/>
      </c>
      <c r="F15" s="18" t="e">
        <f t="shared" si="7"/>
        <v>#VALUE!</v>
      </c>
      <c r="G15" s="18" t="str">
        <f t="shared" si="8"/>
        <v/>
      </c>
      <c r="H15" s="18" t="str">
        <f t="shared" si="9"/>
        <v/>
      </c>
      <c r="I15" s="18" t="e">
        <f t="shared" si="10"/>
        <v>#VALUE!</v>
      </c>
      <c r="J15" s="18" t="e">
        <f>VLOOKUP(F15,U6数据库!C:P,2,0)</f>
        <v>#VALUE!</v>
      </c>
      <c r="K15" s="18" t="e">
        <f>VLOOKUP(F15,U6数据库!C:P,3,0)</f>
        <v>#VALUE!</v>
      </c>
      <c r="L15" s="18" t="e">
        <f>VLOOKUP(F15,U6数据库!C:P,4,0)</f>
        <v>#VALUE!</v>
      </c>
      <c r="M15" s="18" t="e">
        <f>VLOOKUP(F15,U6数据库!C:P,5,0)</f>
        <v>#VALUE!</v>
      </c>
      <c r="N15" s="18" t="e">
        <f>VLOOKUP(F15,U6数据库!C:P,6,0)</f>
        <v>#VALUE!</v>
      </c>
      <c r="O15" s="19" t="e">
        <f t="shared" si="11"/>
        <v>#VALUE!</v>
      </c>
      <c r="P15" s="18" t="e">
        <f>VLOOKUP(F15,U6数据库!C:P,7,0)</f>
        <v>#VALUE!</v>
      </c>
      <c r="Q15" s="18" t="e">
        <f>VLOOKUP(F15,U6数据库!C:P,13,0)</f>
        <v>#VALUE!</v>
      </c>
      <c r="R15" s="18"/>
      <c r="S15" s="18" t="e">
        <f>VLOOKUP(F15,U6数据库!C:P,8,0)</f>
        <v>#VALUE!</v>
      </c>
      <c r="T15" s="18" t="e">
        <f>VLOOKUP(F15,U6数据库!C:P,9,0)</f>
        <v>#VALUE!</v>
      </c>
      <c r="U15" s="18" t="e">
        <f>VLOOKUP(F15,U6数据库!C:P,10,0)*C15</f>
        <v>#VALUE!</v>
      </c>
      <c r="V15" s="18" t="e">
        <f>VLOOKUP(F15,U6数据库!C:P,11,0)</f>
        <v>#VALUE!</v>
      </c>
      <c r="W15" s="18" t="e">
        <f>VLOOKUP(F15,U6数据库!C:P,14,0)</f>
        <v>#VALUE!</v>
      </c>
      <c r="X15" s="18"/>
    </row>
    <row r="16" spans="1:24" x14ac:dyDescent="0.25">
      <c r="A16" s="58"/>
      <c r="B16" s="55"/>
      <c r="C16" s="3"/>
      <c r="D16" s="3"/>
      <c r="E16" s="18" t="str">
        <f t="shared" si="6"/>
        <v/>
      </c>
      <c r="F16" s="18" t="e">
        <f t="shared" si="7"/>
        <v>#VALUE!</v>
      </c>
      <c r="G16" s="18" t="str">
        <f t="shared" si="8"/>
        <v/>
      </c>
      <c r="H16" s="18" t="str">
        <f t="shared" si="9"/>
        <v/>
      </c>
      <c r="I16" s="18" t="e">
        <f t="shared" si="10"/>
        <v>#VALUE!</v>
      </c>
      <c r="J16" s="18" t="e">
        <f>VLOOKUP(F16,U6数据库!C:P,2,0)</f>
        <v>#VALUE!</v>
      </c>
      <c r="K16" s="18" t="e">
        <f>VLOOKUP(F16,U6数据库!C:P,3,0)</f>
        <v>#VALUE!</v>
      </c>
      <c r="L16" s="18" t="e">
        <f>VLOOKUP(F16,U6数据库!C:P,4,0)</f>
        <v>#VALUE!</v>
      </c>
      <c r="M16" s="18" t="e">
        <f>VLOOKUP(F16,U6数据库!C:P,5,0)</f>
        <v>#VALUE!</v>
      </c>
      <c r="N16" s="18" t="e">
        <f>VLOOKUP(F16,U6数据库!C:P,6,0)</f>
        <v>#VALUE!</v>
      </c>
      <c r="O16" s="19" t="e">
        <f t="shared" si="11"/>
        <v>#VALUE!</v>
      </c>
      <c r="P16" s="18" t="e">
        <f>VLOOKUP(F16,U6数据库!C:P,7,0)</f>
        <v>#VALUE!</v>
      </c>
      <c r="Q16" s="18" t="e">
        <f>VLOOKUP(F16,U6数据库!C:P,13,0)</f>
        <v>#VALUE!</v>
      </c>
      <c r="R16" s="18"/>
      <c r="S16" s="18" t="e">
        <f>VLOOKUP(F16,U6数据库!C:P,8,0)</f>
        <v>#VALUE!</v>
      </c>
      <c r="T16" s="18" t="e">
        <f>VLOOKUP(F16,U6数据库!C:P,9,0)</f>
        <v>#VALUE!</v>
      </c>
      <c r="U16" s="18" t="e">
        <f>VLOOKUP(F16,U6数据库!C:P,10,0)*C16</f>
        <v>#VALUE!</v>
      </c>
      <c r="V16" s="18" t="e">
        <f>VLOOKUP(F16,U6数据库!C:P,11,0)</f>
        <v>#VALUE!</v>
      </c>
      <c r="W16" s="18" t="e">
        <f>VLOOKUP(F16,U6数据库!C:P,14,0)</f>
        <v>#VALUE!</v>
      </c>
      <c r="X16" s="18"/>
    </row>
    <row r="17" spans="1:24" x14ac:dyDescent="0.25">
      <c r="A17" s="58"/>
      <c r="B17" s="55"/>
      <c r="C17" s="3"/>
      <c r="D17" s="3"/>
      <c r="E17" s="18" t="str">
        <f t="shared" si="6"/>
        <v/>
      </c>
      <c r="F17" s="18" t="e">
        <f t="shared" si="7"/>
        <v>#VALUE!</v>
      </c>
      <c r="G17" s="18" t="str">
        <f t="shared" si="8"/>
        <v/>
      </c>
      <c r="H17" s="18" t="str">
        <f t="shared" si="9"/>
        <v/>
      </c>
      <c r="I17" s="18" t="e">
        <f t="shared" si="10"/>
        <v>#VALUE!</v>
      </c>
      <c r="J17" s="18" t="e">
        <f>VLOOKUP(F17,U6数据库!C:P,2,0)</f>
        <v>#VALUE!</v>
      </c>
      <c r="K17" s="18" t="e">
        <f>VLOOKUP(F17,U6数据库!C:P,3,0)</f>
        <v>#VALUE!</v>
      </c>
      <c r="L17" s="18" t="e">
        <f>VLOOKUP(F17,U6数据库!C:P,4,0)</f>
        <v>#VALUE!</v>
      </c>
      <c r="M17" s="18" t="e">
        <f>VLOOKUP(F17,U6数据库!C:P,5,0)</f>
        <v>#VALUE!</v>
      </c>
      <c r="N17" s="18" t="e">
        <f>VLOOKUP(F17,U6数据库!C:P,6,0)</f>
        <v>#VALUE!</v>
      </c>
      <c r="O17" s="19" t="e">
        <f t="shared" si="11"/>
        <v>#VALUE!</v>
      </c>
      <c r="P17" s="18" t="e">
        <f>VLOOKUP(F17,U6数据库!C:P,7,0)</f>
        <v>#VALUE!</v>
      </c>
      <c r="Q17" s="18" t="e">
        <f>VLOOKUP(F17,U6数据库!C:P,13,0)</f>
        <v>#VALUE!</v>
      </c>
      <c r="R17" s="18"/>
      <c r="S17" s="18" t="e">
        <f>VLOOKUP(F17,U6数据库!C:P,8,0)</f>
        <v>#VALUE!</v>
      </c>
      <c r="T17" s="18" t="e">
        <f>VLOOKUP(F17,U6数据库!C:P,9,0)</f>
        <v>#VALUE!</v>
      </c>
      <c r="U17" s="18" t="e">
        <f>VLOOKUP(F17,U6数据库!C:P,10,0)*C17</f>
        <v>#VALUE!</v>
      </c>
      <c r="V17" s="18" t="e">
        <f>VLOOKUP(F17,U6数据库!C:P,11,0)</f>
        <v>#VALUE!</v>
      </c>
      <c r="W17" s="18" t="e">
        <f>VLOOKUP(F17,U6数据库!C:P,14,0)</f>
        <v>#VALUE!</v>
      </c>
      <c r="X17" s="18"/>
    </row>
    <row r="18" spans="1:24" x14ac:dyDescent="0.25">
      <c r="A18" s="58"/>
      <c r="B18" s="55"/>
      <c r="C18" s="3"/>
      <c r="D18" s="3"/>
      <c r="E18" s="18" t="str">
        <f t="shared" si="6"/>
        <v/>
      </c>
      <c r="F18" s="18" t="e">
        <f t="shared" si="7"/>
        <v>#VALUE!</v>
      </c>
      <c r="G18" s="18" t="str">
        <f t="shared" si="8"/>
        <v/>
      </c>
      <c r="H18" s="18" t="str">
        <f t="shared" si="9"/>
        <v/>
      </c>
      <c r="I18" s="18" t="e">
        <f t="shared" si="10"/>
        <v>#VALUE!</v>
      </c>
      <c r="J18" s="18" t="e">
        <f>VLOOKUP(F18,U6数据库!C:P,2,0)</f>
        <v>#VALUE!</v>
      </c>
      <c r="K18" s="18" t="e">
        <f>VLOOKUP(F18,U6数据库!C:P,3,0)</f>
        <v>#VALUE!</v>
      </c>
      <c r="L18" s="18" t="e">
        <f>VLOOKUP(F18,U6数据库!C:P,4,0)</f>
        <v>#VALUE!</v>
      </c>
      <c r="M18" s="18" t="e">
        <f>VLOOKUP(F18,U6数据库!C:P,5,0)</f>
        <v>#VALUE!</v>
      </c>
      <c r="N18" s="18" t="e">
        <f>VLOOKUP(F18,U6数据库!C:P,6,0)</f>
        <v>#VALUE!</v>
      </c>
      <c r="O18" s="19" t="e">
        <f t="shared" si="11"/>
        <v>#VALUE!</v>
      </c>
      <c r="P18" s="18" t="e">
        <f>VLOOKUP(F18,U6数据库!C:P,7,0)</f>
        <v>#VALUE!</v>
      </c>
      <c r="Q18" s="18" t="e">
        <f>VLOOKUP(F18,U6数据库!C:P,13,0)</f>
        <v>#VALUE!</v>
      </c>
      <c r="R18" s="18"/>
      <c r="S18" s="18" t="e">
        <f>VLOOKUP(F18,U6数据库!C:P,8,0)</f>
        <v>#VALUE!</v>
      </c>
      <c r="T18" s="18" t="e">
        <f>VLOOKUP(F18,U6数据库!C:P,9,0)</f>
        <v>#VALUE!</v>
      </c>
      <c r="U18" s="18" t="e">
        <f>VLOOKUP(F18,U6数据库!C:P,10,0)*C18</f>
        <v>#VALUE!</v>
      </c>
      <c r="V18" s="18" t="e">
        <f>VLOOKUP(F18,U6数据库!C:P,11,0)</f>
        <v>#VALUE!</v>
      </c>
      <c r="W18" s="18" t="e">
        <f>VLOOKUP(F18,U6数据库!C:P,14,0)</f>
        <v>#VALUE!</v>
      </c>
      <c r="X18" s="18"/>
    </row>
    <row r="19" spans="1:24" x14ac:dyDescent="0.25">
      <c r="A19" s="58"/>
      <c r="B19" s="55"/>
      <c r="C19" s="3"/>
      <c r="D19" s="3"/>
      <c r="E19" s="18" t="str">
        <f t="shared" si="6"/>
        <v/>
      </c>
      <c r="F19" s="18" t="e">
        <f t="shared" si="7"/>
        <v>#VALUE!</v>
      </c>
      <c r="G19" s="18" t="str">
        <f t="shared" si="8"/>
        <v/>
      </c>
      <c r="H19" s="18" t="str">
        <f t="shared" si="9"/>
        <v/>
      </c>
      <c r="I19" s="18" t="e">
        <f t="shared" si="10"/>
        <v>#VALUE!</v>
      </c>
      <c r="J19" s="18" t="e">
        <f>VLOOKUP(F19,U6数据库!C:P,2,0)</f>
        <v>#VALUE!</v>
      </c>
      <c r="K19" s="18" t="e">
        <f>VLOOKUP(F19,U6数据库!C:P,3,0)</f>
        <v>#VALUE!</v>
      </c>
      <c r="L19" s="18" t="e">
        <f>VLOOKUP(F19,U6数据库!C:P,4,0)</f>
        <v>#VALUE!</v>
      </c>
      <c r="M19" s="18" t="e">
        <f>VLOOKUP(F19,U6数据库!C:P,5,0)</f>
        <v>#VALUE!</v>
      </c>
      <c r="N19" s="18" t="e">
        <f>VLOOKUP(F19,U6数据库!C:P,6,0)</f>
        <v>#VALUE!</v>
      </c>
      <c r="O19" s="19" t="e">
        <f t="shared" si="11"/>
        <v>#VALUE!</v>
      </c>
      <c r="P19" s="18" t="e">
        <f>VLOOKUP(F19,U6数据库!C:P,7,0)</f>
        <v>#VALUE!</v>
      </c>
      <c r="Q19" s="18" t="e">
        <f>VLOOKUP(F19,U6数据库!C:P,13,0)</f>
        <v>#VALUE!</v>
      </c>
      <c r="R19" s="18"/>
      <c r="S19" s="18" t="e">
        <f>VLOOKUP(F19,U6数据库!C:P,8,0)</f>
        <v>#VALUE!</v>
      </c>
      <c r="T19" s="18" t="e">
        <f>VLOOKUP(F19,U6数据库!C:P,9,0)</f>
        <v>#VALUE!</v>
      </c>
      <c r="U19" s="18" t="e">
        <f>VLOOKUP(F19,U6数据库!C:P,10,0)*C19</f>
        <v>#VALUE!</v>
      </c>
      <c r="V19" s="18" t="e">
        <f>VLOOKUP(F19,U6数据库!C:P,11,0)</f>
        <v>#VALUE!</v>
      </c>
      <c r="W19" s="18" t="e">
        <f>VLOOKUP(F19,U6数据库!C:P,14,0)</f>
        <v>#VALUE!</v>
      </c>
      <c r="X19" s="18"/>
    </row>
    <row r="20" spans="1:24" x14ac:dyDescent="0.25">
      <c r="A20" s="58"/>
      <c r="B20" s="55"/>
      <c r="C20" s="3"/>
      <c r="D20" s="3"/>
      <c r="E20" s="18" t="str">
        <f t="shared" si="6"/>
        <v/>
      </c>
      <c r="F20" s="18" t="e">
        <f t="shared" si="7"/>
        <v>#VALUE!</v>
      </c>
      <c r="G20" s="18" t="str">
        <f t="shared" si="8"/>
        <v/>
      </c>
      <c r="H20" s="18" t="str">
        <f t="shared" si="9"/>
        <v/>
      </c>
      <c r="I20" s="18" t="e">
        <f t="shared" si="10"/>
        <v>#VALUE!</v>
      </c>
      <c r="J20" s="18" t="e">
        <f>VLOOKUP(F20,U6数据库!C:P,2,0)</f>
        <v>#VALUE!</v>
      </c>
      <c r="K20" s="18" t="e">
        <f>VLOOKUP(F20,U6数据库!C:P,3,0)</f>
        <v>#VALUE!</v>
      </c>
      <c r="L20" s="18" t="e">
        <f>VLOOKUP(F20,U6数据库!C:P,4,0)</f>
        <v>#VALUE!</v>
      </c>
      <c r="M20" s="18" t="e">
        <f>VLOOKUP(F20,U6数据库!C:P,5,0)</f>
        <v>#VALUE!</v>
      </c>
      <c r="N20" s="18" t="e">
        <f>VLOOKUP(F20,U6数据库!C:P,6,0)</f>
        <v>#VALUE!</v>
      </c>
      <c r="O20" s="19" t="e">
        <f t="shared" si="11"/>
        <v>#VALUE!</v>
      </c>
      <c r="P20" s="18" t="e">
        <f>VLOOKUP(F20,U6数据库!C:P,7,0)</f>
        <v>#VALUE!</v>
      </c>
      <c r="Q20" s="18" t="e">
        <f>VLOOKUP(F20,U6数据库!C:P,13,0)</f>
        <v>#VALUE!</v>
      </c>
      <c r="R20" s="18"/>
      <c r="S20" s="18" t="e">
        <f>VLOOKUP(F20,U6数据库!C:P,8,0)</f>
        <v>#VALUE!</v>
      </c>
      <c r="T20" s="18" t="e">
        <f>VLOOKUP(F20,U6数据库!C:P,9,0)</f>
        <v>#VALUE!</v>
      </c>
      <c r="U20" s="18" t="e">
        <f>VLOOKUP(F20,U6数据库!C:P,10,0)*C20</f>
        <v>#VALUE!</v>
      </c>
      <c r="V20" s="18" t="e">
        <f>VLOOKUP(F20,U6数据库!C:P,11,0)</f>
        <v>#VALUE!</v>
      </c>
      <c r="W20" s="18" t="e">
        <f>VLOOKUP(F20,U6数据库!C:P,14,0)</f>
        <v>#VALUE!</v>
      </c>
      <c r="X20" s="18"/>
    </row>
    <row r="21" spans="1:24" x14ac:dyDescent="0.25">
      <c r="A21" s="58"/>
      <c r="B21" s="55"/>
      <c r="C21" s="3"/>
      <c r="D21" s="3"/>
      <c r="E21" s="18" t="str">
        <f t="shared" si="6"/>
        <v/>
      </c>
      <c r="F21" s="18" t="e">
        <f t="shared" si="7"/>
        <v>#VALUE!</v>
      </c>
      <c r="G21" s="18" t="str">
        <f t="shared" si="8"/>
        <v/>
      </c>
      <c r="H21" s="18" t="str">
        <f t="shared" si="9"/>
        <v/>
      </c>
      <c r="I21" s="18" t="e">
        <f t="shared" si="10"/>
        <v>#VALUE!</v>
      </c>
      <c r="J21" s="18" t="e">
        <f>VLOOKUP(F21,U6数据库!C:P,2,0)</f>
        <v>#VALUE!</v>
      </c>
      <c r="K21" s="18" t="e">
        <f>VLOOKUP(F21,U6数据库!C:P,3,0)</f>
        <v>#VALUE!</v>
      </c>
      <c r="L21" s="18" t="e">
        <f>VLOOKUP(F21,U6数据库!C:P,4,0)</f>
        <v>#VALUE!</v>
      </c>
      <c r="M21" s="18" t="e">
        <f>VLOOKUP(F21,U6数据库!C:P,5,0)</f>
        <v>#VALUE!</v>
      </c>
      <c r="N21" s="18" t="e">
        <f>VLOOKUP(F21,U6数据库!C:P,6,0)</f>
        <v>#VALUE!</v>
      </c>
      <c r="O21" s="19" t="e">
        <f t="shared" si="11"/>
        <v>#VALUE!</v>
      </c>
      <c r="P21" s="18" t="e">
        <f>VLOOKUP(F21,U6数据库!C:P,7,0)</f>
        <v>#VALUE!</v>
      </c>
      <c r="Q21" s="18" t="e">
        <f>VLOOKUP(F21,U6数据库!C:P,13,0)</f>
        <v>#VALUE!</v>
      </c>
      <c r="R21" s="18"/>
      <c r="S21" s="18" t="e">
        <f>VLOOKUP(F21,U6数据库!C:P,8,0)</f>
        <v>#VALUE!</v>
      </c>
      <c r="T21" s="18" t="e">
        <f>VLOOKUP(F21,U6数据库!C:P,9,0)</f>
        <v>#VALUE!</v>
      </c>
      <c r="U21" s="18" t="e">
        <f>VLOOKUP(F21,U6数据库!C:P,10,0)*C21</f>
        <v>#VALUE!</v>
      </c>
      <c r="V21" s="18" t="e">
        <f>VLOOKUP(F21,U6数据库!C:P,11,0)</f>
        <v>#VALUE!</v>
      </c>
      <c r="W21" s="18" t="e">
        <f>VLOOKUP(F21,U6数据库!C:P,14,0)</f>
        <v>#VALUE!</v>
      </c>
      <c r="X21" s="18"/>
    </row>
    <row r="22" spans="1:24" x14ac:dyDescent="0.25">
      <c r="A22" s="58"/>
      <c r="B22" s="55"/>
      <c r="C22" s="3"/>
      <c r="D22" s="3"/>
      <c r="E22" s="18" t="str">
        <f t="shared" si="6"/>
        <v/>
      </c>
      <c r="F22" s="18" t="e">
        <f t="shared" si="7"/>
        <v>#VALUE!</v>
      </c>
      <c r="G22" s="18" t="str">
        <f t="shared" si="8"/>
        <v/>
      </c>
      <c r="H22" s="18" t="str">
        <f t="shared" si="9"/>
        <v/>
      </c>
      <c r="I22" s="18" t="e">
        <f t="shared" si="10"/>
        <v>#VALUE!</v>
      </c>
      <c r="J22" s="18" t="e">
        <f>VLOOKUP(F22,U6数据库!C:P,2,0)</f>
        <v>#VALUE!</v>
      </c>
      <c r="K22" s="18" t="e">
        <f>VLOOKUP(F22,U6数据库!C:P,3,0)</f>
        <v>#VALUE!</v>
      </c>
      <c r="L22" s="18" t="e">
        <f>VLOOKUP(F22,U6数据库!C:P,4,0)</f>
        <v>#VALUE!</v>
      </c>
      <c r="M22" s="18" t="e">
        <f>VLOOKUP(F22,U6数据库!C:P,5,0)</f>
        <v>#VALUE!</v>
      </c>
      <c r="N22" s="18" t="e">
        <f>VLOOKUP(F22,U6数据库!C:P,6,0)</f>
        <v>#VALUE!</v>
      </c>
      <c r="O22" s="19" t="e">
        <f t="shared" si="11"/>
        <v>#VALUE!</v>
      </c>
      <c r="P22" s="18" t="e">
        <f>VLOOKUP(F22,U6数据库!C:P,7,0)</f>
        <v>#VALUE!</v>
      </c>
      <c r="Q22" s="18" t="e">
        <f>VLOOKUP(F22,U6数据库!C:P,13,0)</f>
        <v>#VALUE!</v>
      </c>
      <c r="R22" s="18"/>
      <c r="S22" s="18" t="e">
        <f>VLOOKUP(F22,U6数据库!C:P,8,0)</f>
        <v>#VALUE!</v>
      </c>
      <c r="T22" s="18" t="e">
        <f>VLOOKUP(F22,U6数据库!C:P,9,0)</f>
        <v>#VALUE!</v>
      </c>
      <c r="U22" s="18" t="e">
        <f>VLOOKUP(F22,U6数据库!C:P,10,0)*C22</f>
        <v>#VALUE!</v>
      </c>
      <c r="V22" s="18" t="e">
        <f>VLOOKUP(F22,U6数据库!C:P,11,0)</f>
        <v>#VALUE!</v>
      </c>
      <c r="W22" s="18" t="e">
        <f>VLOOKUP(F22,U6数据库!C:P,14,0)</f>
        <v>#VALUE!</v>
      </c>
      <c r="X22" s="18"/>
    </row>
    <row r="23" spans="1:24" x14ac:dyDescent="0.25">
      <c r="A23" s="58"/>
      <c r="B23" s="55"/>
      <c r="C23" s="3"/>
      <c r="D23" s="3"/>
      <c r="E23" s="18" t="str">
        <f t="shared" si="6"/>
        <v/>
      </c>
      <c r="F23" s="18" t="e">
        <f t="shared" si="7"/>
        <v>#VALUE!</v>
      </c>
      <c r="G23" s="18" t="str">
        <f t="shared" si="8"/>
        <v/>
      </c>
      <c r="H23" s="18" t="str">
        <f t="shared" si="9"/>
        <v/>
      </c>
      <c r="I23" s="18" t="e">
        <f t="shared" si="10"/>
        <v>#VALUE!</v>
      </c>
      <c r="J23" s="18" t="e">
        <f>VLOOKUP(F23,U6数据库!C:P,2,0)</f>
        <v>#VALUE!</v>
      </c>
      <c r="K23" s="18" t="e">
        <f>VLOOKUP(F23,U6数据库!C:P,3,0)</f>
        <v>#VALUE!</v>
      </c>
      <c r="L23" s="18" t="e">
        <f>VLOOKUP(F23,U6数据库!C:P,4,0)</f>
        <v>#VALUE!</v>
      </c>
      <c r="M23" s="18" t="e">
        <f>VLOOKUP(F23,U6数据库!C:P,5,0)</f>
        <v>#VALUE!</v>
      </c>
      <c r="N23" s="18" t="e">
        <f>VLOOKUP(F23,U6数据库!C:P,6,0)</f>
        <v>#VALUE!</v>
      </c>
      <c r="O23" s="19" t="e">
        <f t="shared" si="11"/>
        <v>#VALUE!</v>
      </c>
      <c r="P23" s="18" t="e">
        <f>VLOOKUP(F23,U6数据库!C:P,7,0)</f>
        <v>#VALUE!</v>
      </c>
      <c r="Q23" s="18" t="e">
        <f>VLOOKUP(F23,U6数据库!C:P,13,0)</f>
        <v>#VALUE!</v>
      </c>
      <c r="R23" s="18"/>
      <c r="S23" s="18" t="e">
        <f>VLOOKUP(F23,U6数据库!C:P,8,0)</f>
        <v>#VALUE!</v>
      </c>
      <c r="T23" s="18" t="e">
        <f>VLOOKUP(F23,U6数据库!C:P,9,0)</f>
        <v>#VALUE!</v>
      </c>
      <c r="U23" s="18" t="e">
        <f>VLOOKUP(F23,U6数据库!C:P,10,0)*C23</f>
        <v>#VALUE!</v>
      </c>
      <c r="V23" s="18" t="e">
        <f>VLOOKUP(F23,U6数据库!C:P,11,0)</f>
        <v>#VALUE!</v>
      </c>
      <c r="W23" s="18" t="e">
        <f>VLOOKUP(F23,U6数据库!C:P,14,0)</f>
        <v>#VALUE!</v>
      </c>
      <c r="X23" s="18"/>
    </row>
    <row r="24" spans="1:24" x14ac:dyDescent="0.25">
      <c r="A24" s="58"/>
      <c r="B24" s="55"/>
      <c r="C24" s="3"/>
      <c r="D24" s="3"/>
      <c r="E24" s="18" t="str">
        <f t="shared" si="6"/>
        <v/>
      </c>
      <c r="F24" s="18" t="e">
        <f t="shared" si="7"/>
        <v>#VALUE!</v>
      </c>
      <c r="G24" s="18" t="str">
        <f t="shared" si="8"/>
        <v/>
      </c>
      <c r="H24" s="18" t="str">
        <f t="shared" si="9"/>
        <v/>
      </c>
      <c r="I24" s="18" t="e">
        <f t="shared" si="10"/>
        <v>#VALUE!</v>
      </c>
      <c r="J24" s="18" t="e">
        <f>VLOOKUP(F24,U6数据库!C:P,2,0)</f>
        <v>#VALUE!</v>
      </c>
      <c r="K24" s="18" t="e">
        <f>VLOOKUP(F24,U6数据库!C:P,3,0)</f>
        <v>#VALUE!</v>
      </c>
      <c r="L24" s="18" t="e">
        <f>VLOOKUP(F24,U6数据库!C:P,4,0)</f>
        <v>#VALUE!</v>
      </c>
      <c r="M24" s="18" t="e">
        <f>VLOOKUP(F24,U6数据库!C:P,5,0)</f>
        <v>#VALUE!</v>
      </c>
      <c r="N24" s="18" t="e">
        <f>VLOOKUP(F24,U6数据库!C:P,6,0)</f>
        <v>#VALUE!</v>
      </c>
      <c r="O24" s="19" t="e">
        <f t="shared" si="11"/>
        <v>#VALUE!</v>
      </c>
      <c r="P24" s="18" t="e">
        <f>VLOOKUP(F24,U6数据库!C:P,7,0)</f>
        <v>#VALUE!</v>
      </c>
      <c r="Q24" s="18" t="e">
        <f>VLOOKUP(F24,U6数据库!C:P,13,0)</f>
        <v>#VALUE!</v>
      </c>
      <c r="R24" s="18"/>
      <c r="S24" s="18" t="e">
        <f>VLOOKUP(F24,U6数据库!C:P,8,0)</f>
        <v>#VALUE!</v>
      </c>
      <c r="T24" s="18" t="e">
        <f>VLOOKUP(F24,U6数据库!C:P,9,0)</f>
        <v>#VALUE!</v>
      </c>
      <c r="U24" s="18" t="e">
        <f>VLOOKUP(F24,U6数据库!C:P,10,0)*C24</f>
        <v>#VALUE!</v>
      </c>
      <c r="V24" s="18" t="e">
        <f>VLOOKUP(F24,U6数据库!C:P,11,0)</f>
        <v>#VALUE!</v>
      </c>
      <c r="W24" s="18" t="e">
        <f>VLOOKUP(F24,U6数据库!C:P,14,0)</f>
        <v>#VALUE!</v>
      </c>
      <c r="X24" s="18"/>
    </row>
    <row r="25" spans="1:24" x14ac:dyDescent="0.25">
      <c r="A25" s="58"/>
      <c r="B25" s="55"/>
      <c r="C25" s="3"/>
      <c r="D25" s="3"/>
      <c r="E25" s="18" t="str">
        <f t="shared" si="6"/>
        <v/>
      </c>
      <c r="F25" s="18" t="e">
        <f t="shared" si="7"/>
        <v>#VALUE!</v>
      </c>
      <c r="G25" s="18" t="str">
        <f t="shared" si="8"/>
        <v/>
      </c>
      <c r="H25" s="18" t="str">
        <f t="shared" si="9"/>
        <v/>
      </c>
      <c r="I25" s="18" t="e">
        <f t="shared" si="10"/>
        <v>#VALUE!</v>
      </c>
      <c r="J25" s="18" t="e">
        <f>VLOOKUP(F25,U6数据库!C:P,2,0)</f>
        <v>#VALUE!</v>
      </c>
      <c r="K25" s="18" t="e">
        <f>VLOOKUP(F25,U6数据库!C:P,3,0)</f>
        <v>#VALUE!</v>
      </c>
      <c r="L25" s="18" t="e">
        <f>VLOOKUP(F25,U6数据库!C:P,4,0)</f>
        <v>#VALUE!</v>
      </c>
      <c r="M25" s="18" t="e">
        <f>VLOOKUP(F25,U6数据库!C:P,5,0)</f>
        <v>#VALUE!</v>
      </c>
      <c r="N25" s="18" t="e">
        <f>VLOOKUP(F25,U6数据库!C:P,6,0)</f>
        <v>#VALUE!</v>
      </c>
      <c r="O25" s="19" t="e">
        <f t="shared" si="11"/>
        <v>#VALUE!</v>
      </c>
      <c r="P25" s="18" t="e">
        <f>VLOOKUP(F25,U6数据库!C:P,7,0)</f>
        <v>#VALUE!</v>
      </c>
      <c r="Q25" s="18" t="e">
        <f>VLOOKUP(F25,U6数据库!C:P,13,0)</f>
        <v>#VALUE!</v>
      </c>
      <c r="R25" s="18"/>
      <c r="S25" s="18" t="e">
        <f>VLOOKUP(F25,U6数据库!C:P,8,0)</f>
        <v>#VALUE!</v>
      </c>
      <c r="T25" s="18" t="e">
        <f>VLOOKUP(F25,U6数据库!C:P,9,0)</f>
        <v>#VALUE!</v>
      </c>
      <c r="U25" s="18" t="e">
        <f>VLOOKUP(F25,U6数据库!C:P,10,0)*C25</f>
        <v>#VALUE!</v>
      </c>
      <c r="V25" s="18" t="e">
        <f>VLOOKUP(F25,U6数据库!C:P,11,0)</f>
        <v>#VALUE!</v>
      </c>
      <c r="W25" s="18" t="e">
        <f>VLOOKUP(F25,U6数据库!C:P,14,0)</f>
        <v>#VALUE!</v>
      </c>
      <c r="X25" s="18"/>
    </row>
    <row r="26" spans="1:24" x14ac:dyDescent="0.25">
      <c r="A26" s="58"/>
      <c r="B26" s="55"/>
      <c r="C26" s="3"/>
      <c r="D26" s="3"/>
      <c r="E26" s="18" t="str">
        <f t="shared" si="6"/>
        <v/>
      </c>
      <c r="F26" s="18" t="e">
        <f t="shared" si="7"/>
        <v>#VALUE!</v>
      </c>
      <c r="G26" s="18" t="str">
        <f t="shared" si="8"/>
        <v/>
      </c>
      <c r="H26" s="18" t="str">
        <f t="shared" si="9"/>
        <v/>
      </c>
      <c r="I26" s="18" t="e">
        <f t="shared" si="10"/>
        <v>#VALUE!</v>
      </c>
      <c r="J26" s="18" t="e">
        <f>VLOOKUP(F26,U6数据库!C:P,2,0)</f>
        <v>#VALUE!</v>
      </c>
      <c r="K26" s="18" t="e">
        <f>VLOOKUP(F26,U6数据库!C:P,3,0)</f>
        <v>#VALUE!</v>
      </c>
      <c r="L26" s="18" t="e">
        <f>VLOOKUP(F26,U6数据库!C:P,4,0)</f>
        <v>#VALUE!</v>
      </c>
      <c r="M26" s="18" t="e">
        <f>VLOOKUP(F26,U6数据库!C:P,5,0)</f>
        <v>#VALUE!</v>
      </c>
      <c r="N26" s="18" t="e">
        <f>VLOOKUP(F26,U6数据库!C:P,6,0)</f>
        <v>#VALUE!</v>
      </c>
      <c r="O26" s="19" t="e">
        <f t="shared" si="11"/>
        <v>#VALUE!</v>
      </c>
      <c r="P26" s="18" t="e">
        <f>VLOOKUP(F26,U6数据库!C:P,7,0)</f>
        <v>#VALUE!</v>
      </c>
      <c r="Q26" s="18" t="e">
        <f>VLOOKUP(F26,U6数据库!C:P,13,0)</f>
        <v>#VALUE!</v>
      </c>
      <c r="R26" s="18"/>
      <c r="S26" s="18" t="e">
        <f>VLOOKUP(F26,U6数据库!C:P,8,0)</f>
        <v>#VALUE!</v>
      </c>
      <c r="T26" s="18" t="e">
        <f>VLOOKUP(F26,U6数据库!C:P,9,0)</f>
        <v>#VALUE!</v>
      </c>
      <c r="U26" s="18" t="e">
        <f>VLOOKUP(F26,U6数据库!C:P,10,0)*C26</f>
        <v>#VALUE!</v>
      </c>
      <c r="V26" s="18" t="e">
        <f>VLOOKUP(F26,U6数据库!C:P,11,0)</f>
        <v>#VALUE!</v>
      </c>
      <c r="W26" s="18" t="e">
        <f>VLOOKUP(F26,U6数据库!C:P,14,0)</f>
        <v>#VALUE!</v>
      </c>
      <c r="X26" s="18"/>
    </row>
    <row r="27" spans="1:24" x14ac:dyDescent="0.25">
      <c r="A27" s="58"/>
      <c r="B27" s="55"/>
      <c r="C27" s="3"/>
      <c r="D27" s="3"/>
      <c r="E27" s="18" t="str">
        <f t="shared" si="6"/>
        <v/>
      </c>
      <c r="F27" s="18" t="e">
        <f t="shared" si="7"/>
        <v>#VALUE!</v>
      </c>
      <c r="G27" s="18" t="str">
        <f t="shared" si="8"/>
        <v/>
      </c>
      <c r="H27" s="18" t="str">
        <f t="shared" si="9"/>
        <v/>
      </c>
      <c r="I27" s="18" t="e">
        <f t="shared" si="10"/>
        <v>#VALUE!</v>
      </c>
      <c r="J27" s="18" t="e">
        <f>VLOOKUP(F27,U6数据库!C:P,2,0)</f>
        <v>#VALUE!</v>
      </c>
      <c r="K27" s="18" t="e">
        <f>VLOOKUP(F27,U6数据库!C:P,3,0)</f>
        <v>#VALUE!</v>
      </c>
      <c r="L27" s="18" t="e">
        <f>VLOOKUP(F27,U6数据库!C:P,4,0)</f>
        <v>#VALUE!</v>
      </c>
      <c r="M27" s="18" t="e">
        <f>VLOOKUP(F27,U6数据库!C:P,5,0)</f>
        <v>#VALUE!</v>
      </c>
      <c r="N27" s="18" t="e">
        <f>VLOOKUP(F27,U6数据库!C:P,6,0)</f>
        <v>#VALUE!</v>
      </c>
      <c r="O27" s="19" t="e">
        <f t="shared" si="11"/>
        <v>#VALUE!</v>
      </c>
      <c r="P27" s="18" t="e">
        <f>VLOOKUP(F27,U6数据库!C:P,7,0)</f>
        <v>#VALUE!</v>
      </c>
      <c r="Q27" s="18" t="e">
        <f>VLOOKUP(F27,U6数据库!C:P,13,0)</f>
        <v>#VALUE!</v>
      </c>
      <c r="R27" s="18"/>
      <c r="S27" s="18" t="e">
        <f>VLOOKUP(F27,U6数据库!C:P,8,0)</f>
        <v>#VALUE!</v>
      </c>
      <c r="T27" s="18" t="e">
        <f>VLOOKUP(F27,U6数据库!C:P,9,0)</f>
        <v>#VALUE!</v>
      </c>
      <c r="U27" s="18" t="e">
        <f>VLOOKUP(F27,U6数据库!C:P,10,0)*C27</f>
        <v>#VALUE!</v>
      </c>
      <c r="V27" s="18" t="e">
        <f>VLOOKUP(F27,U6数据库!C:P,11,0)</f>
        <v>#VALUE!</v>
      </c>
      <c r="W27" s="18" t="e">
        <f>VLOOKUP(F27,U6数据库!C:P,14,0)</f>
        <v>#VALUE!</v>
      </c>
      <c r="X27" s="18"/>
    </row>
    <row r="28" spans="1:24" x14ac:dyDescent="0.25">
      <c r="A28" s="58"/>
      <c r="B28" s="55"/>
      <c r="C28" s="3"/>
      <c r="D28" s="3"/>
      <c r="E28" s="18" t="str">
        <f t="shared" si="6"/>
        <v/>
      </c>
      <c r="F28" s="18" t="e">
        <f t="shared" si="7"/>
        <v>#VALUE!</v>
      </c>
      <c r="G28" s="18" t="str">
        <f t="shared" si="8"/>
        <v/>
      </c>
      <c r="H28" s="18" t="str">
        <f t="shared" si="9"/>
        <v/>
      </c>
      <c r="I28" s="18" t="e">
        <f t="shared" si="10"/>
        <v>#VALUE!</v>
      </c>
      <c r="J28" s="18" t="e">
        <f>VLOOKUP(F28,U6数据库!C:P,2,0)</f>
        <v>#VALUE!</v>
      </c>
      <c r="K28" s="18" t="e">
        <f>VLOOKUP(F28,U6数据库!C:P,3,0)</f>
        <v>#VALUE!</v>
      </c>
      <c r="L28" s="18" t="e">
        <f>VLOOKUP(F28,U6数据库!C:P,4,0)</f>
        <v>#VALUE!</v>
      </c>
      <c r="M28" s="18" t="e">
        <f>VLOOKUP(F28,U6数据库!C:P,5,0)</f>
        <v>#VALUE!</v>
      </c>
      <c r="N28" s="18" t="e">
        <f>VLOOKUP(F28,U6数据库!C:P,6,0)</f>
        <v>#VALUE!</v>
      </c>
      <c r="O28" s="19" t="e">
        <f t="shared" si="11"/>
        <v>#VALUE!</v>
      </c>
      <c r="P28" s="18" t="e">
        <f>VLOOKUP(F28,U6数据库!C:P,7,0)</f>
        <v>#VALUE!</v>
      </c>
      <c r="Q28" s="18" t="e">
        <f>VLOOKUP(F28,U6数据库!C:P,13,0)</f>
        <v>#VALUE!</v>
      </c>
      <c r="R28" s="18"/>
      <c r="S28" s="18" t="e">
        <f>VLOOKUP(F28,U6数据库!C:P,8,0)</f>
        <v>#VALUE!</v>
      </c>
      <c r="T28" s="18" t="e">
        <f>VLOOKUP(F28,U6数据库!C:P,9,0)</f>
        <v>#VALUE!</v>
      </c>
      <c r="U28" s="18" t="e">
        <f>VLOOKUP(F28,U6数据库!C:P,10,0)*C28</f>
        <v>#VALUE!</v>
      </c>
      <c r="V28" s="18" t="e">
        <f>VLOOKUP(F28,U6数据库!C:P,11,0)</f>
        <v>#VALUE!</v>
      </c>
      <c r="W28" s="18" t="e">
        <f>VLOOKUP(F28,U6数据库!C:P,14,0)</f>
        <v>#VALUE!</v>
      </c>
      <c r="X28" s="18"/>
    </row>
    <row r="29" spans="1:24" x14ac:dyDescent="0.25">
      <c r="A29" s="58"/>
      <c r="B29" s="55"/>
      <c r="C29" s="3"/>
      <c r="D29" s="3"/>
      <c r="E29" s="18" t="str">
        <f t="shared" si="6"/>
        <v/>
      </c>
      <c r="F29" s="18" t="e">
        <f t="shared" si="7"/>
        <v>#VALUE!</v>
      </c>
      <c r="G29" s="18" t="str">
        <f t="shared" si="8"/>
        <v/>
      </c>
      <c r="H29" s="18" t="str">
        <f t="shared" si="9"/>
        <v/>
      </c>
      <c r="I29" s="18" t="e">
        <f t="shared" si="10"/>
        <v>#VALUE!</v>
      </c>
      <c r="J29" s="18" t="e">
        <f>VLOOKUP(F29,U6数据库!C:P,2,0)</f>
        <v>#VALUE!</v>
      </c>
      <c r="K29" s="18" t="e">
        <f>VLOOKUP(F29,U6数据库!C:P,3,0)</f>
        <v>#VALUE!</v>
      </c>
      <c r="L29" s="18" t="e">
        <f>VLOOKUP(F29,U6数据库!C:P,4,0)</f>
        <v>#VALUE!</v>
      </c>
      <c r="M29" s="18" t="e">
        <f>VLOOKUP(F29,U6数据库!C:P,5,0)</f>
        <v>#VALUE!</v>
      </c>
      <c r="N29" s="18" t="e">
        <f>VLOOKUP(F29,U6数据库!C:P,6,0)</f>
        <v>#VALUE!</v>
      </c>
      <c r="O29" s="19" t="e">
        <f t="shared" si="11"/>
        <v>#VALUE!</v>
      </c>
      <c r="P29" s="18" t="e">
        <f>VLOOKUP(F29,U6数据库!C:P,7,0)</f>
        <v>#VALUE!</v>
      </c>
      <c r="Q29" s="18" t="e">
        <f>VLOOKUP(F29,U6数据库!C:P,13,0)</f>
        <v>#VALUE!</v>
      </c>
      <c r="R29" s="18"/>
      <c r="S29" s="18" t="e">
        <f>VLOOKUP(F29,U6数据库!C:P,8,0)</f>
        <v>#VALUE!</v>
      </c>
      <c r="T29" s="18" t="e">
        <f>VLOOKUP(F29,U6数据库!C:P,9,0)</f>
        <v>#VALUE!</v>
      </c>
      <c r="U29" s="18" t="e">
        <f>VLOOKUP(F29,U6数据库!C:P,10,0)*C29</f>
        <v>#VALUE!</v>
      </c>
      <c r="V29" s="18" t="e">
        <f>VLOOKUP(F29,U6数据库!C:P,11,0)</f>
        <v>#VALUE!</v>
      </c>
      <c r="W29" s="18" t="e">
        <f>VLOOKUP(F29,U6数据库!C:P,14,0)</f>
        <v>#VALUE!</v>
      </c>
      <c r="X29" s="18"/>
    </row>
    <row r="30" spans="1:24" x14ac:dyDescent="0.25">
      <c r="A30" s="58"/>
      <c r="B30" s="55"/>
      <c r="C30" s="3"/>
      <c r="D30" s="3"/>
      <c r="E30" s="18" t="str">
        <f t="shared" si="6"/>
        <v/>
      </c>
      <c r="F30" s="18" t="e">
        <f t="shared" si="7"/>
        <v>#VALUE!</v>
      </c>
      <c r="G30" s="18" t="str">
        <f t="shared" si="8"/>
        <v/>
      </c>
      <c r="H30" s="18" t="str">
        <f t="shared" si="9"/>
        <v/>
      </c>
      <c r="I30" s="18" t="e">
        <f t="shared" si="10"/>
        <v>#VALUE!</v>
      </c>
      <c r="J30" s="18" t="e">
        <f>VLOOKUP(F30,U6数据库!C:P,2,0)</f>
        <v>#VALUE!</v>
      </c>
      <c r="K30" s="18" t="e">
        <f>VLOOKUP(F30,U6数据库!C:P,3,0)</f>
        <v>#VALUE!</v>
      </c>
      <c r="L30" s="18" t="e">
        <f>VLOOKUP(F30,U6数据库!C:P,4,0)</f>
        <v>#VALUE!</v>
      </c>
      <c r="M30" s="18" t="e">
        <f>VLOOKUP(F30,U6数据库!C:P,5,0)</f>
        <v>#VALUE!</v>
      </c>
      <c r="N30" s="18" t="e">
        <f>VLOOKUP(F30,U6数据库!C:P,6,0)</f>
        <v>#VALUE!</v>
      </c>
      <c r="O30" s="19" t="e">
        <f t="shared" si="11"/>
        <v>#VALUE!</v>
      </c>
      <c r="P30" s="18" t="e">
        <f>VLOOKUP(F30,U6数据库!C:P,7,0)</f>
        <v>#VALUE!</v>
      </c>
      <c r="Q30" s="18" t="e">
        <f>VLOOKUP(F30,U6数据库!C:P,13,0)</f>
        <v>#VALUE!</v>
      </c>
      <c r="R30" s="18"/>
      <c r="S30" s="18" t="e">
        <f>VLOOKUP(F30,U6数据库!C:P,8,0)</f>
        <v>#VALUE!</v>
      </c>
      <c r="T30" s="18" t="e">
        <f>VLOOKUP(F30,U6数据库!C:P,9,0)</f>
        <v>#VALUE!</v>
      </c>
      <c r="U30" s="18" t="e">
        <f>VLOOKUP(F30,U6数据库!C:P,10,0)*C30</f>
        <v>#VALUE!</v>
      </c>
      <c r="V30" s="18" t="e">
        <f>VLOOKUP(F30,U6数据库!C:P,11,0)</f>
        <v>#VALUE!</v>
      </c>
      <c r="W30" s="18" t="e">
        <f>VLOOKUP(F30,U6数据库!C:P,14,0)</f>
        <v>#VALUE!</v>
      </c>
      <c r="X30" s="18"/>
    </row>
    <row r="31" spans="1:24" x14ac:dyDescent="0.25">
      <c r="A31" s="58"/>
      <c r="B31" s="55"/>
      <c r="C31" s="3"/>
      <c r="D31" s="3"/>
      <c r="E31" s="18" t="str">
        <f t="shared" si="6"/>
        <v/>
      </c>
      <c r="F31" s="18" t="e">
        <f t="shared" si="7"/>
        <v>#VALUE!</v>
      </c>
      <c r="G31" s="18" t="str">
        <f t="shared" si="8"/>
        <v/>
      </c>
      <c r="H31" s="18" t="str">
        <f t="shared" si="9"/>
        <v/>
      </c>
      <c r="I31" s="18" t="e">
        <f t="shared" si="10"/>
        <v>#VALUE!</v>
      </c>
      <c r="J31" s="18" t="e">
        <f>VLOOKUP(F31,U6数据库!C:P,2,0)</f>
        <v>#VALUE!</v>
      </c>
      <c r="K31" s="18" t="e">
        <f>VLOOKUP(F31,U6数据库!C:P,3,0)</f>
        <v>#VALUE!</v>
      </c>
      <c r="L31" s="18" t="e">
        <f>VLOOKUP(F31,U6数据库!C:P,4,0)</f>
        <v>#VALUE!</v>
      </c>
      <c r="M31" s="18" t="e">
        <f>VLOOKUP(F31,U6数据库!C:P,5,0)</f>
        <v>#VALUE!</v>
      </c>
      <c r="N31" s="18" t="e">
        <f>VLOOKUP(F31,U6数据库!C:P,6,0)</f>
        <v>#VALUE!</v>
      </c>
      <c r="O31" s="19" t="e">
        <f t="shared" si="11"/>
        <v>#VALUE!</v>
      </c>
      <c r="P31" s="18" t="e">
        <f>VLOOKUP(F31,U6数据库!C:P,7,0)</f>
        <v>#VALUE!</v>
      </c>
      <c r="Q31" s="18" t="e">
        <f>VLOOKUP(F31,U6数据库!C:P,13,0)</f>
        <v>#VALUE!</v>
      </c>
      <c r="R31" s="18"/>
      <c r="S31" s="18" t="e">
        <f>VLOOKUP(F31,U6数据库!C:P,8,0)</f>
        <v>#VALUE!</v>
      </c>
      <c r="T31" s="18" t="e">
        <f>VLOOKUP(F31,U6数据库!C:P,9,0)</f>
        <v>#VALUE!</v>
      </c>
      <c r="U31" s="18" t="e">
        <f>VLOOKUP(F31,U6数据库!C:P,10,0)*C31</f>
        <v>#VALUE!</v>
      </c>
      <c r="V31" s="18" t="e">
        <f>VLOOKUP(F31,U6数据库!C:P,11,0)</f>
        <v>#VALUE!</v>
      </c>
      <c r="W31" s="18" t="e">
        <f>VLOOKUP(F31,U6数据库!C:P,14,0)</f>
        <v>#VALUE!</v>
      </c>
      <c r="X31" s="18"/>
    </row>
    <row r="32" spans="1:24" x14ac:dyDescent="0.25">
      <c r="A32" s="58"/>
      <c r="B32" s="55"/>
      <c r="C32" s="3"/>
      <c r="D32" s="3"/>
      <c r="E32" s="18" t="str">
        <f t="shared" si="6"/>
        <v/>
      </c>
      <c r="F32" s="18" t="e">
        <f t="shared" si="7"/>
        <v>#VALUE!</v>
      </c>
      <c r="G32" s="18" t="str">
        <f t="shared" si="8"/>
        <v/>
      </c>
      <c r="H32" s="18" t="str">
        <f t="shared" si="9"/>
        <v/>
      </c>
      <c r="I32" s="18" t="e">
        <f t="shared" si="10"/>
        <v>#VALUE!</v>
      </c>
      <c r="J32" s="18" t="e">
        <f>VLOOKUP(F32,U6数据库!C:P,2,0)</f>
        <v>#VALUE!</v>
      </c>
      <c r="K32" s="18" t="e">
        <f>VLOOKUP(F32,U6数据库!C:P,3,0)</f>
        <v>#VALUE!</v>
      </c>
      <c r="L32" s="18" t="e">
        <f>VLOOKUP(F32,U6数据库!C:P,4,0)</f>
        <v>#VALUE!</v>
      </c>
      <c r="M32" s="18" t="e">
        <f>VLOOKUP(F32,U6数据库!C:P,5,0)</f>
        <v>#VALUE!</v>
      </c>
      <c r="N32" s="18" t="e">
        <f>VLOOKUP(F32,U6数据库!C:P,6,0)</f>
        <v>#VALUE!</v>
      </c>
      <c r="O32" s="19" t="e">
        <f t="shared" si="11"/>
        <v>#VALUE!</v>
      </c>
      <c r="P32" s="18" t="e">
        <f>VLOOKUP(F32,U6数据库!C:P,7,0)</f>
        <v>#VALUE!</v>
      </c>
      <c r="Q32" s="18" t="e">
        <f>VLOOKUP(F32,U6数据库!C:P,13,0)</f>
        <v>#VALUE!</v>
      </c>
      <c r="R32" s="18"/>
      <c r="S32" s="18" t="e">
        <f>VLOOKUP(F32,U6数据库!C:P,8,0)</f>
        <v>#VALUE!</v>
      </c>
      <c r="T32" s="18" t="e">
        <f>VLOOKUP(F32,U6数据库!C:P,9,0)</f>
        <v>#VALUE!</v>
      </c>
      <c r="U32" s="18" t="e">
        <f>VLOOKUP(F32,U6数据库!C:P,10,0)*C32</f>
        <v>#VALUE!</v>
      </c>
      <c r="V32" s="18" t="e">
        <f>VLOOKUP(F32,U6数据库!C:P,11,0)</f>
        <v>#VALUE!</v>
      </c>
      <c r="W32" s="18" t="e">
        <f>VLOOKUP(F32,U6数据库!C:P,14,0)</f>
        <v>#VALUE!</v>
      </c>
      <c r="X32" s="18"/>
    </row>
    <row r="33" spans="1:24" x14ac:dyDescent="0.25">
      <c r="A33" s="58"/>
      <c r="B33" s="55"/>
      <c r="C33" s="3"/>
      <c r="D33" s="3"/>
      <c r="E33" s="18" t="str">
        <f t="shared" si="6"/>
        <v/>
      </c>
      <c r="F33" s="18" t="e">
        <f t="shared" si="7"/>
        <v>#VALUE!</v>
      </c>
      <c r="G33" s="18" t="str">
        <f t="shared" si="8"/>
        <v/>
      </c>
      <c r="H33" s="18" t="str">
        <f t="shared" si="9"/>
        <v/>
      </c>
      <c r="I33" s="18" t="e">
        <f t="shared" si="10"/>
        <v>#VALUE!</v>
      </c>
      <c r="J33" s="18" t="e">
        <f>VLOOKUP(F33,U6数据库!C:P,2,0)</f>
        <v>#VALUE!</v>
      </c>
      <c r="K33" s="18" t="e">
        <f>VLOOKUP(F33,U6数据库!C:P,3,0)</f>
        <v>#VALUE!</v>
      </c>
      <c r="L33" s="18" t="e">
        <f>VLOOKUP(F33,U6数据库!C:P,4,0)</f>
        <v>#VALUE!</v>
      </c>
      <c r="M33" s="18" t="e">
        <f>VLOOKUP(F33,U6数据库!C:P,5,0)</f>
        <v>#VALUE!</v>
      </c>
      <c r="N33" s="18" t="e">
        <f>VLOOKUP(F33,U6数据库!C:P,6,0)</f>
        <v>#VALUE!</v>
      </c>
      <c r="O33" s="19" t="e">
        <f t="shared" si="11"/>
        <v>#VALUE!</v>
      </c>
      <c r="P33" s="18" t="e">
        <f>VLOOKUP(F33,U6数据库!C:P,7,0)</f>
        <v>#VALUE!</v>
      </c>
      <c r="Q33" s="18" t="e">
        <f>VLOOKUP(F33,U6数据库!C:P,13,0)</f>
        <v>#VALUE!</v>
      </c>
      <c r="R33" s="18"/>
      <c r="S33" s="18" t="e">
        <f>VLOOKUP(F33,U6数据库!C:P,8,0)</f>
        <v>#VALUE!</v>
      </c>
      <c r="T33" s="18" t="e">
        <f>VLOOKUP(F33,U6数据库!C:P,9,0)</f>
        <v>#VALUE!</v>
      </c>
      <c r="U33" s="18" t="e">
        <f>VLOOKUP(F33,U6数据库!C:P,10,0)*C33</f>
        <v>#VALUE!</v>
      </c>
      <c r="V33" s="18" t="e">
        <f>VLOOKUP(F33,U6数据库!C:P,11,0)</f>
        <v>#VALUE!</v>
      </c>
      <c r="W33" s="18" t="e">
        <f>VLOOKUP(F33,U6数据库!C:P,14,0)</f>
        <v>#VALUE!</v>
      </c>
      <c r="X33" s="18"/>
    </row>
    <row r="34" spans="1:24" x14ac:dyDescent="0.25">
      <c r="A34" s="58"/>
      <c r="B34" s="55"/>
      <c r="C34" s="3"/>
      <c r="D34" s="3"/>
      <c r="E34" s="18" t="str">
        <f t="shared" si="6"/>
        <v/>
      </c>
      <c r="F34" s="18" t="e">
        <f t="shared" si="7"/>
        <v>#VALUE!</v>
      </c>
      <c r="G34" s="18" t="str">
        <f t="shared" si="8"/>
        <v/>
      </c>
      <c r="H34" s="18" t="str">
        <f t="shared" si="9"/>
        <v/>
      </c>
      <c r="I34" s="18" t="e">
        <f t="shared" si="10"/>
        <v>#VALUE!</v>
      </c>
      <c r="J34" s="18" t="e">
        <f>VLOOKUP(F34,U6数据库!C:P,2,0)</f>
        <v>#VALUE!</v>
      </c>
      <c r="K34" s="18" t="e">
        <f>VLOOKUP(F34,U6数据库!C:P,3,0)</f>
        <v>#VALUE!</v>
      </c>
      <c r="L34" s="18" t="e">
        <f>VLOOKUP(F34,U6数据库!C:P,4,0)</f>
        <v>#VALUE!</v>
      </c>
      <c r="M34" s="18" t="e">
        <f>VLOOKUP(F34,U6数据库!C:P,5,0)</f>
        <v>#VALUE!</v>
      </c>
      <c r="N34" s="18" t="e">
        <f>VLOOKUP(F34,U6数据库!C:P,6,0)</f>
        <v>#VALUE!</v>
      </c>
      <c r="O34" s="19" t="e">
        <f t="shared" si="11"/>
        <v>#VALUE!</v>
      </c>
      <c r="P34" s="18" t="e">
        <f>VLOOKUP(F34,U6数据库!C:P,7,0)</f>
        <v>#VALUE!</v>
      </c>
      <c r="Q34" s="18" t="e">
        <f>VLOOKUP(F34,U6数据库!C:P,13,0)</f>
        <v>#VALUE!</v>
      </c>
      <c r="R34" s="18"/>
      <c r="S34" s="18" t="e">
        <f>VLOOKUP(F34,U6数据库!C:P,8,0)</f>
        <v>#VALUE!</v>
      </c>
      <c r="T34" s="18" t="e">
        <f>VLOOKUP(F34,U6数据库!C:P,9,0)</f>
        <v>#VALUE!</v>
      </c>
      <c r="U34" s="18" t="e">
        <f>VLOOKUP(F34,U6数据库!C:P,10,0)*C34</f>
        <v>#VALUE!</v>
      </c>
      <c r="V34" s="18" t="e">
        <f>VLOOKUP(F34,U6数据库!C:P,11,0)</f>
        <v>#VALUE!</v>
      </c>
      <c r="W34" s="18" t="e">
        <f>VLOOKUP(F34,U6数据库!C:P,14,0)</f>
        <v>#VALUE!</v>
      </c>
      <c r="X34" s="18"/>
    </row>
    <row r="35" spans="1:24" x14ac:dyDescent="0.25">
      <c r="A35" s="58"/>
      <c r="B35" s="55"/>
      <c r="C35" s="3"/>
      <c r="D35" s="3"/>
      <c r="E35" s="18" t="str">
        <f t="shared" si="6"/>
        <v/>
      </c>
      <c r="F35" s="18" t="e">
        <f t="shared" si="7"/>
        <v>#VALUE!</v>
      </c>
      <c r="G35" s="18" t="str">
        <f t="shared" si="8"/>
        <v/>
      </c>
      <c r="H35" s="18" t="str">
        <f t="shared" si="9"/>
        <v/>
      </c>
      <c r="I35" s="18" t="e">
        <f t="shared" si="10"/>
        <v>#VALUE!</v>
      </c>
      <c r="J35" s="18" t="e">
        <f>VLOOKUP(F35,U6数据库!C:P,2,0)</f>
        <v>#VALUE!</v>
      </c>
      <c r="K35" s="18" t="e">
        <f>VLOOKUP(F35,U6数据库!C:P,3,0)</f>
        <v>#VALUE!</v>
      </c>
      <c r="L35" s="18" t="e">
        <f>VLOOKUP(F35,U6数据库!C:P,4,0)</f>
        <v>#VALUE!</v>
      </c>
      <c r="M35" s="18" t="e">
        <f>VLOOKUP(F35,U6数据库!C:P,5,0)</f>
        <v>#VALUE!</v>
      </c>
      <c r="N35" s="18" t="e">
        <f>VLOOKUP(F35,U6数据库!C:P,6,0)</f>
        <v>#VALUE!</v>
      </c>
      <c r="O35" s="19" t="e">
        <f t="shared" si="11"/>
        <v>#VALUE!</v>
      </c>
      <c r="P35" s="18" t="e">
        <f>VLOOKUP(F35,U6数据库!C:P,7,0)</f>
        <v>#VALUE!</v>
      </c>
      <c r="Q35" s="18" t="e">
        <f>VLOOKUP(F35,U6数据库!C:P,13,0)</f>
        <v>#VALUE!</v>
      </c>
      <c r="R35" s="18"/>
      <c r="S35" s="18" t="e">
        <f>VLOOKUP(F35,U6数据库!C:P,8,0)</f>
        <v>#VALUE!</v>
      </c>
      <c r="T35" s="18" t="e">
        <f>VLOOKUP(F35,U6数据库!C:P,9,0)</f>
        <v>#VALUE!</v>
      </c>
      <c r="U35" s="18" t="e">
        <f>VLOOKUP(F35,U6数据库!C:P,10,0)*C35</f>
        <v>#VALUE!</v>
      </c>
      <c r="V35" s="18" t="e">
        <f>VLOOKUP(F35,U6数据库!C:P,11,0)</f>
        <v>#VALUE!</v>
      </c>
      <c r="W35" s="18" t="e">
        <f>VLOOKUP(F35,U6数据库!C:P,14,0)</f>
        <v>#VALUE!</v>
      </c>
      <c r="X35" s="18"/>
    </row>
    <row r="36" spans="1:24" x14ac:dyDescent="0.25">
      <c r="A36" s="58"/>
      <c r="B36" s="55"/>
      <c r="C36" s="3"/>
      <c r="D36" s="3"/>
      <c r="E36" s="18" t="str">
        <f t="shared" si="6"/>
        <v/>
      </c>
      <c r="F36" s="18" t="e">
        <f t="shared" si="7"/>
        <v>#VALUE!</v>
      </c>
      <c r="G36" s="18" t="str">
        <f t="shared" si="8"/>
        <v/>
      </c>
      <c r="H36" s="18" t="str">
        <f t="shared" si="9"/>
        <v/>
      </c>
      <c r="I36" s="18" t="e">
        <f t="shared" si="10"/>
        <v>#VALUE!</v>
      </c>
      <c r="J36" s="18" t="e">
        <f>VLOOKUP(F36,U6数据库!C:P,2,0)</f>
        <v>#VALUE!</v>
      </c>
      <c r="K36" s="18" t="e">
        <f>VLOOKUP(F36,U6数据库!C:P,3,0)</f>
        <v>#VALUE!</v>
      </c>
      <c r="L36" s="18" t="e">
        <f>VLOOKUP(F36,U6数据库!C:P,4,0)</f>
        <v>#VALUE!</v>
      </c>
      <c r="M36" s="18" t="e">
        <f>VLOOKUP(F36,U6数据库!C:P,5,0)</f>
        <v>#VALUE!</v>
      </c>
      <c r="N36" s="18" t="e">
        <f>VLOOKUP(F36,U6数据库!C:P,6,0)</f>
        <v>#VALUE!</v>
      </c>
      <c r="O36" s="19" t="e">
        <f t="shared" si="11"/>
        <v>#VALUE!</v>
      </c>
      <c r="P36" s="18" t="e">
        <f>VLOOKUP(F36,U6数据库!C:P,7,0)</f>
        <v>#VALUE!</v>
      </c>
      <c r="Q36" s="18" t="e">
        <f>VLOOKUP(F36,U6数据库!C:P,13,0)</f>
        <v>#VALUE!</v>
      </c>
      <c r="R36" s="18"/>
      <c r="S36" s="18" t="e">
        <f>VLOOKUP(F36,U6数据库!C:P,8,0)</f>
        <v>#VALUE!</v>
      </c>
      <c r="T36" s="18" t="e">
        <f>VLOOKUP(F36,U6数据库!C:P,9,0)</f>
        <v>#VALUE!</v>
      </c>
      <c r="U36" s="18" t="e">
        <f>VLOOKUP(F36,U6数据库!C:P,10,0)*C36</f>
        <v>#VALUE!</v>
      </c>
      <c r="V36" s="18" t="e">
        <f>VLOOKUP(F36,U6数据库!C:P,11,0)</f>
        <v>#VALUE!</v>
      </c>
      <c r="W36" s="18" t="e">
        <f>VLOOKUP(F36,U6数据库!C:P,14,0)</f>
        <v>#VALUE!</v>
      </c>
      <c r="X36" s="18"/>
    </row>
    <row r="37" spans="1:24" x14ac:dyDescent="0.25">
      <c r="A37" s="58"/>
      <c r="B37" s="55"/>
      <c r="C37" s="3"/>
      <c r="D37" s="3"/>
      <c r="E37" s="18" t="str">
        <f t="shared" si="6"/>
        <v/>
      </c>
      <c r="F37" s="18" t="e">
        <f t="shared" si="7"/>
        <v>#VALUE!</v>
      </c>
      <c r="G37" s="18" t="str">
        <f t="shared" si="8"/>
        <v/>
      </c>
      <c r="H37" s="18" t="str">
        <f t="shared" si="9"/>
        <v/>
      </c>
      <c r="I37" s="18" t="e">
        <f t="shared" si="10"/>
        <v>#VALUE!</v>
      </c>
      <c r="J37" s="18" t="e">
        <f>VLOOKUP(F37,U6数据库!C:P,2,0)</f>
        <v>#VALUE!</v>
      </c>
      <c r="K37" s="18" t="e">
        <f>VLOOKUP(F37,U6数据库!C:P,3,0)</f>
        <v>#VALUE!</v>
      </c>
      <c r="L37" s="18" t="e">
        <f>VLOOKUP(F37,U6数据库!C:P,4,0)</f>
        <v>#VALUE!</v>
      </c>
      <c r="M37" s="18" t="e">
        <f>VLOOKUP(F37,U6数据库!C:P,5,0)</f>
        <v>#VALUE!</v>
      </c>
      <c r="N37" s="18" t="e">
        <f>VLOOKUP(F37,U6数据库!C:P,6,0)</f>
        <v>#VALUE!</v>
      </c>
      <c r="O37" s="19" t="e">
        <f t="shared" si="11"/>
        <v>#VALUE!</v>
      </c>
      <c r="P37" s="18" t="e">
        <f>VLOOKUP(F37,U6数据库!C:P,7,0)</f>
        <v>#VALUE!</v>
      </c>
      <c r="Q37" s="18" t="e">
        <f>VLOOKUP(F37,U6数据库!C:P,13,0)</f>
        <v>#VALUE!</v>
      </c>
      <c r="R37" s="18"/>
      <c r="S37" s="18" t="e">
        <f>VLOOKUP(F37,U6数据库!C:P,8,0)</f>
        <v>#VALUE!</v>
      </c>
      <c r="T37" s="18" t="e">
        <f>VLOOKUP(F37,U6数据库!C:P,9,0)</f>
        <v>#VALUE!</v>
      </c>
      <c r="U37" s="18" t="e">
        <f>VLOOKUP(F37,U6数据库!C:P,10,0)*C37</f>
        <v>#VALUE!</v>
      </c>
      <c r="V37" s="18" t="e">
        <f>VLOOKUP(F37,U6数据库!C:P,11,0)</f>
        <v>#VALUE!</v>
      </c>
      <c r="W37" s="18" t="e">
        <f>VLOOKUP(F37,U6数据库!C:P,14,0)</f>
        <v>#VALUE!</v>
      </c>
      <c r="X37" s="18"/>
    </row>
    <row r="38" spans="1:24" x14ac:dyDescent="0.25">
      <c r="A38" s="58"/>
      <c r="B38" s="55"/>
      <c r="C38" s="3"/>
      <c r="D38" s="3"/>
      <c r="E38" s="18" t="str">
        <f t="shared" si="6"/>
        <v/>
      </c>
      <c r="F38" s="18" t="e">
        <f t="shared" si="7"/>
        <v>#VALUE!</v>
      </c>
      <c r="G38" s="18" t="str">
        <f t="shared" si="8"/>
        <v/>
      </c>
      <c r="H38" s="18" t="str">
        <f t="shared" si="9"/>
        <v/>
      </c>
      <c r="I38" s="18" t="e">
        <f t="shared" si="10"/>
        <v>#VALUE!</v>
      </c>
      <c r="J38" s="18" t="e">
        <f>VLOOKUP(F38,U6数据库!C:P,2,0)</f>
        <v>#VALUE!</v>
      </c>
      <c r="K38" s="18" t="e">
        <f>VLOOKUP(F38,U6数据库!C:P,3,0)</f>
        <v>#VALUE!</v>
      </c>
      <c r="L38" s="18" t="e">
        <f>VLOOKUP(F38,U6数据库!C:P,4,0)</f>
        <v>#VALUE!</v>
      </c>
      <c r="M38" s="18" t="e">
        <f>VLOOKUP(F38,U6数据库!C:P,5,0)</f>
        <v>#VALUE!</v>
      </c>
      <c r="N38" s="18" t="e">
        <f>VLOOKUP(F38,U6数据库!C:P,6,0)</f>
        <v>#VALUE!</v>
      </c>
      <c r="O38" s="19" t="e">
        <f t="shared" si="11"/>
        <v>#VALUE!</v>
      </c>
      <c r="P38" s="18" t="e">
        <f>VLOOKUP(F38,U6数据库!C:P,7,0)</f>
        <v>#VALUE!</v>
      </c>
      <c r="Q38" s="18" t="e">
        <f>VLOOKUP(F38,U6数据库!C:P,13,0)</f>
        <v>#VALUE!</v>
      </c>
      <c r="R38" s="18"/>
      <c r="S38" s="18" t="e">
        <f>VLOOKUP(F38,U6数据库!C:P,8,0)</f>
        <v>#VALUE!</v>
      </c>
      <c r="T38" s="18" t="e">
        <f>VLOOKUP(F38,U6数据库!C:P,9,0)</f>
        <v>#VALUE!</v>
      </c>
      <c r="U38" s="18" t="e">
        <f>VLOOKUP(F38,U6数据库!C:P,10,0)*C38</f>
        <v>#VALUE!</v>
      </c>
      <c r="V38" s="18" t="e">
        <f>VLOOKUP(F38,U6数据库!C:P,11,0)</f>
        <v>#VALUE!</v>
      </c>
      <c r="W38" s="18" t="e">
        <f>VLOOKUP(F38,U6数据库!C:P,14,0)</f>
        <v>#VALUE!</v>
      </c>
      <c r="X38" s="18"/>
    </row>
    <row r="39" spans="1:24" x14ac:dyDescent="0.25">
      <c r="A39" s="58"/>
      <c r="B39" s="55"/>
      <c r="C39" s="3"/>
      <c r="D39" s="3"/>
      <c r="E39" s="18" t="str">
        <f t="shared" si="6"/>
        <v/>
      </c>
      <c r="F39" s="18" t="e">
        <f t="shared" si="7"/>
        <v>#VALUE!</v>
      </c>
      <c r="G39" s="18" t="str">
        <f t="shared" si="8"/>
        <v/>
      </c>
      <c r="H39" s="18" t="str">
        <f t="shared" si="9"/>
        <v/>
      </c>
      <c r="I39" s="18" t="e">
        <f t="shared" si="10"/>
        <v>#VALUE!</v>
      </c>
      <c r="J39" s="18" t="e">
        <f>VLOOKUP(F39,U6数据库!C:P,2,0)</f>
        <v>#VALUE!</v>
      </c>
      <c r="K39" s="18" t="e">
        <f>VLOOKUP(F39,U6数据库!C:P,3,0)</f>
        <v>#VALUE!</v>
      </c>
      <c r="L39" s="18" t="e">
        <f>VLOOKUP(F39,U6数据库!C:P,4,0)</f>
        <v>#VALUE!</v>
      </c>
      <c r="M39" s="18" t="e">
        <f>VLOOKUP(F39,U6数据库!C:P,5,0)</f>
        <v>#VALUE!</v>
      </c>
      <c r="N39" s="18" t="e">
        <f>VLOOKUP(F39,U6数据库!C:P,6,0)</f>
        <v>#VALUE!</v>
      </c>
      <c r="O39" s="19" t="e">
        <f t="shared" si="11"/>
        <v>#VALUE!</v>
      </c>
      <c r="P39" s="18" t="e">
        <f>VLOOKUP(F39,U6数据库!C:P,7,0)</f>
        <v>#VALUE!</v>
      </c>
      <c r="Q39" s="18" t="e">
        <f>VLOOKUP(F39,U6数据库!C:P,13,0)</f>
        <v>#VALUE!</v>
      </c>
      <c r="R39" s="18"/>
      <c r="S39" s="18" t="e">
        <f>VLOOKUP(F39,U6数据库!C:P,8,0)</f>
        <v>#VALUE!</v>
      </c>
      <c r="T39" s="18" t="e">
        <f>VLOOKUP(F39,U6数据库!C:P,9,0)</f>
        <v>#VALUE!</v>
      </c>
      <c r="U39" s="18" t="e">
        <f>VLOOKUP(F39,U6数据库!C:P,10,0)*C39</f>
        <v>#VALUE!</v>
      </c>
      <c r="V39" s="18" t="e">
        <f>VLOOKUP(F39,U6数据库!C:P,11,0)</f>
        <v>#VALUE!</v>
      </c>
      <c r="W39" s="18" t="e">
        <f>VLOOKUP(F39,U6数据库!C:P,14,0)</f>
        <v>#VALUE!</v>
      </c>
      <c r="X39" s="18"/>
    </row>
    <row r="40" spans="1:24" x14ac:dyDescent="0.25">
      <c r="A40" s="58"/>
      <c r="B40" s="55"/>
      <c r="C40" s="3"/>
      <c r="D40" s="3"/>
      <c r="E40" s="18" t="str">
        <f t="shared" si="6"/>
        <v/>
      </c>
      <c r="F40" s="18" t="e">
        <f t="shared" si="7"/>
        <v>#VALUE!</v>
      </c>
      <c r="G40" s="18" t="str">
        <f t="shared" si="8"/>
        <v/>
      </c>
      <c r="H40" s="18" t="str">
        <f t="shared" si="9"/>
        <v/>
      </c>
      <c r="I40" s="18" t="e">
        <f t="shared" si="10"/>
        <v>#VALUE!</v>
      </c>
      <c r="J40" s="18" t="e">
        <f>VLOOKUP(F40,U6数据库!C:P,2,0)</f>
        <v>#VALUE!</v>
      </c>
      <c r="K40" s="18" t="e">
        <f>VLOOKUP(F40,U6数据库!C:P,3,0)</f>
        <v>#VALUE!</v>
      </c>
      <c r="L40" s="18" t="e">
        <f>VLOOKUP(F40,U6数据库!C:P,4,0)</f>
        <v>#VALUE!</v>
      </c>
      <c r="M40" s="18" t="e">
        <f>VLOOKUP(F40,U6数据库!C:P,5,0)</f>
        <v>#VALUE!</v>
      </c>
      <c r="N40" s="18" t="e">
        <f>VLOOKUP(F40,U6数据库!C:P,6,0)</f>
        <v>#VALUE!</v>
      </c>
      <c r="O40" s="19" t="e">
        <f t="shared" si="11"/>
        <v>#VALUE!</v>
      </c>
      <c r="P40" s="18" t="e">
        <f>VLOOKUP(F40,U6数据库!C:P,7,0)</f>
        <v>#VALUE!</v>
      </c>
      <c r="Q40" s="18" t="e">
        <f>VLOOKUP(F40,U6数据库!C:P,13,0)</f>
        <v>#VALUE!</v>
      </c>
      <c r="R40" s="18"/>
      <c r="S40" s="18" t="e">
        <f>VLOOKUP(F40,U6数据库!C:P,8,0)</f>
        <v>#VALUE!</v>
      </c>
      <c r="T40" s="18" t="e">
        <f>VLOOKUP(F40,U6数据库!C:P,9,0)</f>
        <v>#VALUE!</v>
      </c>
      <c r="U40" s="18" t="e">
        <f>VLOOKUP(F40,U6数据库!C:P,10,0)*C40</f>
        <v>#VALUE!</v>
      </c>
      <c r="V40" s="18" t="e">
        <f>VLOOKUP(F40,U6数据库!C:P,11,0)</f>
        <v>#VALUE!</v>
      </c>
      <c r="W40" s="18" t="e">
        <f>VLOOKUP(F40,U6数据库!C:P,14,0)</f>
        <v>#VALUE!</v>
      </c>
      <c r="X40" s="18"/>
    </row>
    <row r="41" spans="1:24" x14ac:dyDescent="0.25">
      <c r="A41" s="58"/>
      <c r="B41" s="55"/>
      <c r="C41" s="3"/>
      <c r="D41" s="3"/>
      <c r="E41" s="18" t="str">
        <f t="shared" si="6"/>
        <v/>
      </c>
      <c r="F41" s="18" t="e">
        <f t="shared" si="7"/>
        <v>#VALUE!</v>
      </c>
      <c r="G41" s="18" t="str">
        <f t="shared" si="8"/>
        <v/>
      </c>
      <c r="H41" s="18" t="str">
        <f t="shared" si="9"/>
        <v/>
      </c>
      <c r="I41" s="18" t="e">
        <f t="shared" si="10"/>
        <v>#VALUE!</v>
      </c>
      <c r="J41" s="18" t="e">
        <f>VLOOKUP(F41,U6数据库!C:P,2,0)</f>
        <v>#VALUE!</v>
      </c>
      <c r="K41" s="18" t="e">
        <f>VLOOKUP(F41,U6数据库!C:P,3,0)</f>
        <v>#VALUE!</v>
      </c>
      <c r="L41" s="18" t="e">
        <f>VLOOKUP(F41,U6数据库!C:P,4,0)</f>
        <v>#VALUE!</v>
      </c>
      <c r="M41" s="18" t="e">
        <f>VLOOKUP(F41,U6数据库!C:P,5,0)</f>
        <v>#VALUE!</v>
      </c>
      <c r="N41" s="18" t="e">
        <f>VLOOKUP(F41,U6数据库!C:P,6,0)</f>
        <v>#VALUE!</v>
      </c>
      <c r="O41" s="19" t="e">
        <f t="shared" si="11"/>
        <v>#VALUE!</v>
      </c>
      <c r="P41" s="18" t="e">
        <f>VLOOKUP(F41,U6数据库!C:P,7,0)</f>
        <v>#VALUE!</v>
      </c>
      <c r="Q41" s="18" t="e">
        <f>VLOOKUP(F41,U6数据库!C:P,13,0)</f>
        <v>#VALUE!</v>
      </c>
      <c r="R41" s="18"/>
      <c r="S41" s="18" t="e">
        <f>VLOOKUP(F41,U6数据库!C:P,8,0)</f>
        <v>#VALUE!</v>
      </c>
      <c r="T41" s="18" t="e">
        <f>VLOOKUP(F41,U6数据库!C:P,9,0)</f>
        <v>#VALUE!</v>
      </c>
      <c r="U41" s="18" t="e">
        <f>VLOOKUP(F41,U6数据库!C:P,10,0)*C41</f>
        <v>#VALUE!</v>
      </c>
      <c r="V41" s="18" t="e">
        <f>VLOOKUP(F41,U6数据库!C:P,11,0)</f>
        <v>#VALUE!</v>
      </c>
      <c r="W41" s="18" t="e">
        <f>VLOOKUP(F41,U6数据库!C:P,14,0)</f>
        <v>#VALUE!</v>
      </c>
      <c r="X41" s="18"/>
    </row>
    <row r="42" spans="1:24" x14ac:dyDescent="0.25">
      <c r="A42" s="58"/>
      <c r="B42" s="55"/>
      <c r="C42" s="3"/>
      <c r="D42" s="3"/>
      <c r="E42" s="18" t="str">
        <f t="shared" si="6"/>
        <v/>
      </c>
      <c r="F42" s="18" t="e">
        <f t="shared" si="7"/>
        <v>#VALUE!</v>
      </c>
      <c r="G42" s="18" t="str">
        <f t="shared" si="8"/>
        <v/>
      </c>
      <c r="H42" s="18" t="str">
        <f t="shared" si="9"/>
        <v/>
      </c>
      <c r="I42" s="18" t="e">
        <f t="shared" si="10"/>
        <v>#VALUE!</v>
      </c>
      <c r="J42" s="18" t="e">
        <f>VLOOKUP(F42,U6数据库!C:P,2,0)</f>
        <v>#VALUE!</v>
      </c>
      <c r="K42" s="18" t="e">
        <f>VLOOKUP(F42,U6数据库!C:P,3,0)</f>
        <v>#VALUE!</v>
      </c>
      <c r="L42" s="18" t="e">
        <f>VLOOKUP(F42,U6数据库!C:P,4,0)</f>
        <v>#VALUE!</v>
      </c>
      <c r="M42" s="18" t="e">
        <f>VLOOKUP(F42,U6数据库!C:P,5,0)</f>
        <v>#VALUE!</v>
      </c>
      <c r="N42" s="18" t="e">
        <f>VLOOKUP(F42,U6数据库!C:P,6,0)</f>
        <v>#VALUE!</v>
      </c>
      <c r="O42" s="19" t="e">
        <f t="shared" si="11"/>
        <v>#VALUE!</v>
      </c>
      <c r="P42" s="18" t="e">
        <f>VLOOKUP(F42,U6数据库!C:P,7,0)</f>
        <v>#VALUE!</v>
      </c>
      <c r="Q42" s="18" t="e">
        <f>VLOOKUP(F42,U6数据库!C:P,13,0)</f>
        <v>#VALUE!</v>
      </c>
      <c r="R42" s="18"/>
      <c r="S42" s="18" t="e">
        <f>VLOOKUP(F42,U6数据库!C:P,8,0)</f>
        <v>#VALUE!</v>
      </c>
      <c r="T42" s="18" t="e">
        <f>VLOOKUP(F42,U6数据库!C:P,9,0)</f>
        <v>#VALUE!</v>
      </c>
      <c r="U42" s="18" t="e">
        <f>VLOOKUP(F42,U6数据库!C:P,10,0)*C42</f>
        <v>#VALUE!</v>
      </c>
      <c r="V42" s="18" t="e">
        <f>VLOOKUP(F42,U6数据库!C:P,11,0)</f>
        <v>#VALUE!</v>
      </c>
      <c r="W42" s="18" t="e">
        <f>VLOOKUP(F42,U6数据库!C:P,14,0)</f>
        <v>#VALUE!</v>
      </c>
      <c r="X42" s="18"/>
    </row>
    <row r="43" spans="1:24" x14ac:dyDescent="0.25">
      <c r="A43" s="58"/>
      <c r="B43" s="55"/>
      <c r="C43" s="3"/>
      <c r="D43" s="3"/>
      <c r="E43" s="18" t="str">
        <f t="shared" si="6"/>
        <v/>
      </c>
      <c r="F43" s="18" t="e">
        <f t="shared" si="7"/>
        <v>#VALUE!</v>
      </c>
      <c r="G43" s="18" t="str">
        <f t="shared" si="8"/>
        <v/>
      </c>
      <c r="H43" s="18" t="str">
        <f t="shared" si="9"/>
        <v/>
      </c>
      <c r="I43" s="18" t="e">
        <f t="shared" si="10"/>
        <v>#VALUE!</v>
      </c>
      <c r="J43" s="18" t="e">
        <f>VLOOKUP(F43,U6数据库!C:P,2,0)</f>
        <v>#VALUE!</v>
      </c>
      <c r="K43" s="18" t="e">
        <f>VLOOKUP(F43,U6数据库!C:P,3,0)</f>
        <v>#VALUE!</v>
      </c>
      <c r="L43" s="18" t="e">
        <f>VLOOKUP(F43,U6数据库!C:P,4,0)</f>
        <v>#VALUE!</v>
      </c>
      <c r="M43" s="18" t="e">
        <f>VLOOKUP(F43,U6数据库!C:P,5,0)</f>
        <v>#VALUE!</v>
      </c>
      <c r="N43" s="18" t="e">
        <f>VLOOKUP(F43,U6数据库!C:P,6,0)</f>
        <v>#VALUE!</v>
      </c>
      <c r="O43" s="19" t="e">
        <f t="shared" si="11"/>
        <v>#VALUE!</v>
      </c>
      <c r="P43" s="18" t="e">
        <f>VLOOKUP(F43,U6数据库!C:P,7,0)</f>
        <v>#VALUE!</v>
      </c>
      <c r="Q43" s="18" t="e">
        <f>VLOOKUP(F43,U6数据库!C:P,13,0)</f>
        <v>#VALUE!</v>
      </c>
      <c r="R43" s="18"/>
      <c r="S43" s="18" t="e">
        <f>VLOOKUP(F43,U6数据库!C:P,8,0)</f>
        <v>#VALUE!</v>
      </c>
      <c r="T43" s="18" t="e">
        <f>VLOOKUP(F43,U6数据库!C:P,9,0)</f>
        <v>#VALUE!</v>
      </c>
      <c r="U43" s="18" t="e">
        <f>VLOOKUP(F43,U6数据库!C:P,10,0)*C43</f>
        <v>#VALUE!</v>
      </c>
      <c r="V43" s="18" t="e">
        <f>VLOOKUP(F43,U6数据库!C:P,11,0)</f>
        <v>#VALUE!</v>
      </c>
      <c r="W43" s="18" t="e">
        <f>VLOOKUP(F43,U6数据库!C:P,14,0)</f>
        <v>#VALUE!</v>
      </c>
      <c r="X43" s="18"/>
    </row>
    <row r="44" spans="1:24" x14ac:dyDescent="0.25">
      <c r="A44" s="58"/>
      <c r="B44" s="55"/>
      <c r="C44" s="3"/>
      <c r="D44" s="3"/>
      <c r="E44" s="18" t="str">
        <f t="shared" si="6"/>
        <v/>
      </c>
      <c r="F44" s="18" t="e">
        <f t="shared" si="7"/>
        <v>#VALUE!</v>
      </c>
      <c r="G44" s="18" t="str">
        <f t="shared" si="8"/>
        <v/>
      </c>
      <c r="H44" s="18" t="str">
        <f t="shared" si="9"/>
        <v/>
      </c>
      <c r="I44" s="18" t="e">
        <f t="shared" si="10"/>
        <v>#VALUE!</v>
      </c>
      <c r="J44" s="18" t="e">
        <f>VLOOKUP(F44,U6数据库!C:P,2,0)</f>
        <v>#VALUE!</v>
      </c>
      <c r="K44" s="18" t="e">
        <f>VLOOKUP(F44,U6数据库!C:P,3,0)</f>
        <v>#VALUE!</v>
      </c>
      <c r="L44" s="18" t="e">
        <f>VLOOKUP(F44,U6数据库!C:P,4,0)</f>
        <v>#VALUE!</v>
      </c>
      <c r="M44" s="18" t="e">
        <f>VLOOKUP(F44,U6数据库!C:P,5,0)</f>
        <v>#VALUE!</v>
      </c>
      <c r="N44" s="18" t="e">
        <f>VLOOKUP(F44,U6数据库!C:P,6,0)</f>
        <v>#VALUE!</v>
      </c>
      <c r="O44" s="19" t="e">
        <f t="shared" si="11"/>
        <v>#VALUE!</v>
      </c>
      <c r="P44" s="18" t="e">
        <f>VLOOKUP(F44,U6数据库!C:P,7,0)</f>
        <v>#VALUE!</v>
      </c>
      <c r="Q44" s="18" t="e">
        <f>VLOOKUP(F44,U6数据库!C:P,13,0)</f>
        <v>#VALUE!</v>
      </c>
      <c r="R44" s="18"/>
      <c r="S44" s="18" t="e">
        <f>VLOOKUP(F44,U6数据库!C:P,8,0)</f>
        <v>#VALUE!</v>
      </c>
      <c r="T44" s="18" t="e">
        <f>VLOOKUP(F44,U6数据库!C:P,9,0)</f>
        <v>#VALUE!</v>
      </c>
      <c r="U44" s="18" t="e">
        <f>VLOOKUP(F44,U6数据库!C:P,10,0)*C44</f>
        <v>#VALUE!</v>
      </c>
      <c r="V44" s="18" t="e">
        <f>VLOOKUP(F44,U6数据库!C:P,11,0)</f>
        <v>#VALUE!</v>
      </c>
      <c r="W44" s="18" t="e">
        <f>VLOOKUP(F44,U6数据库!C:P,14,0)</f>
        <v>#VALUE!</v>
      </c>
      <c r="X44" s="18"/>
    </row>
    <row r="45" spans="1:24" x14ac:dyDescent="0.25">
      <c r="A45" s="58"/>
      <c r="B45" s="55"/>
      <c r="C45" s="3"/>
      <c r="D45" s="3"/>
      <c r="E45" s="18" t="str">
        <f t="shared" si="6"/>
        <v/>
      </c>
      <c r="F45" s="18" t="e">
        <f t="shared" si="7"/>
        <v>#VALUE!</v>
      </c>
      <c r="G45" s="18" t="str">
        <f t="shared" si="8"/>
        <v/>
      </c>
      <c r="H45" s="18" t="str">
        <f t="shared" si="9"/>
        <v/>
      </c>
      <c r="I45" s="18" t="e">
        <f t="shared" si="10"/>
        <v>#VALUE!</v>
      </c>
      <c r="J45" s="18" t="e">
        <f>VLOOKUP(F45,U6数据库!C:P,2,0)</f>
        <v>#VALUE!</v>
      </c>
      <c r="K45" s="18" t="e">
        <f>VLOOKUP(F45,U6数据库!C:P,3,0)</f>
        <v>#VALUE!</v>
      </c>
      <c r="L45" s="18" t="e">
        <f>VLOOKUP(F45,U6数据库!C:P,4,0)</f>
        <v>#VALUE!</v>
      </c>
      <c r="M45" s="18" t="e">
        <f>VLOOKUP(F45,U6数据库!C:P,5,0)</f>
        <v>#VALUE!</v>
      </c>
      <c r="N45" s="18" t="e">
        <f>VLOOKUP(F45,U6数据库!C:P,6,0)</f>
        <v>#VALUE!</v>
      </c>
      <c r="O45" s="19" t="e">
        <f t="shared" si="11"/>
        <v>#VALUE!</v>
      </c>
      <c r="P45" s="18" t="e">
        <f>VLOOKUP(F45,U6数据库!C:P,7,0)</f>
        <v>#VALUE!</v>
      </c>
      <c r="Q45" s="18" t="e">
        <f>VLOOKUP(F45,U6数据库!C:P,13,0)</f>
        <v>#VALUE!</v>
      </c>
      <c r="R45" s="18"/>
      <c r="S45" s="18" t="e">
        <f>VLOOKUP(F45,U6数据库!C:P,8,0)</f>
        <v>#VALUE!</v>
      </c>
      <c r="T45" s="18" t="e">
        <f>VLOOKUP(F45,U6数据库!C:P,9,0)</f>
        <v>#VALUE!</v>
      </c>
      <c r="U45" s="18" t="e">
        <f>VLOOKUP(F45,U6数据库!C:P,10,0)*C45</f>
        <v>#VALUE!</v>
      </c>
      <c r="V45" s="18" t="e">
        <f>VLOOKUP(F45,U6数据库!C:P,11,0)</f>
        <v>#VALUE!</v>
      </c>
      <c r="W45" s="18" t="e">
        <f>VLOOKUP(F45,U6数据库!C:P,14,0)</f>
        <v>#VALUE!</v>
      </c>
      <c r="X45" s="18"/>
    </row>
    <row r="46" spans="1:24" x14ac:dyDescent="0.25">
      <c r="A46" s="58"/>
      <c r="B46" s="55"/>
      <c r="C46" s="3"/>
      <c r="D46" s="3"/>
      <c r="E46" s="18" t="str">
        <f t="shared" si="6"/>
        <v/>
      </c>
      <c r="F46" s="18" t="e">
        <f t="shared" si="7"/>
        <v>#VALUE!</v>
      </c>
      <c r="G46" s="18" t="str">
        <f t="shared" si="8"/>
        <v/>
      </c>
      <c r="H46" s="18" t="str">
        <f t="shared" si="9"/>
        <v/>
      </c>
      <c r="I46" s="18" t="e">
        <f t="shared" si="10"/>
        <v>#VALUE!</v>
      </c>
      <c r="J46" s="18" t="e">
        <f>VLOOKUP(F46,U6数据库!C:P,2,0)</f>
        <v>#VALUE!</v>
      </c>
      <c r="K46" s="18" t="e">
        <f>VLOOKUP(F46,U6数据库!C:P,3,0)</f>
        <v>#VALUE!</v>
      </c>
      <c r="L46" s="18" t="e">
        <f>VLOOKUP(F46,U6数据库!C:P,4,0)</f>
        <v>#VALUE!</v>
      </c>
      <c r="M46" s="18" t="e">
        <f>VLOOKUP(F46,U6数据库!C:P,5,0)</f>
        <v>#VALUE!</v>
      </c>
      <c r="N46" s="18" t="e">
        <f>VLOOKUP(F46,U6数据库!C:P,6,0)</f>
        <v>#VALUE!</v>
      </c>
      <c r="O46" s="19" t="e">
        <f t="shared" si="11"/>
        <v>#VALUE!</v>
      </c>
      <c r="P46" s="18" t="e">
        <f>VLOOKUP(F46,U6数据库!C:P,7,0)</f>
        <v>#VALUE!</v>
      </c>
      <c r="Q46" s="18" t="e">
        <f>VLOOKUP(F46,U6数据库!C:P,13,0)</f>
        <v>#VALUE!</v>
      </c>
      <c r="R46" s="18"/>
      <c r="S46" s="18" t="e">
        <f>VLOOKUP(F46,U6数据库!C:P,8,0)</f>
        <v>#VALUE!</v>
      </c>
      <c r="T46" s="18" t="e">
        <f>VLOOKUP(F46,U6数据库!C:P,9,0)</f>
        <v>#VALUE!</v>
      </c>
      <c r="U46" s="18" t="e">
        <f>VLOOKUP(F46,U6数据库!C:P,10,0)*C46</f>
        <v>#VALUE!</v>
      </c>
      <c r="V46" s="18" t="e">
        <f>VLOOKUP(F46,U6数据库!C:P,11,0)</f>
        <v>#VALUE!</v>
      </c>
      <c r="W46" s="18" t="e">
        <f>VLOOKUP(F46,U6数据库!C:P,14,0)</f>
        <v>#VALUE!</v>
      </c>
      <c r="X46" s="18"/>
    </row>
    <row r="47" spans="1:24" x14ac:dyDescent="0.25">
      <c r="A47" s="58"/>
      <c r="B47" s="55"/>
      <c r="C47" s="3"/>
      <c r="D47" s="3"/>
      <c r="E47" s="18" t="str">
        <f t="shared" si="6"/>
        <v/>
      </c>
      <c r="F47" s="18" t="e">
        <f t="shared" si="7"/>
        <v>#VALUE!</v>
      </c>
      <c r="G47" s="18" t="str">
        <f t="shared" si="8"/>
        <v/>
      </c>
      <c r="H47" s="18" t="str">
        <f t="shared" si="9"/>
        <v/>
      </c>
      <c r="I47" s="18" t="e">
        <f t="shared" si="10"/>
        <v>#VALUE!</v>
      </c>
      <c r="J47" s="18" t="e">
        <f>VLOOKUP(F47,U6数据库!C:P,2,0)</f>
        <v>#VALUE!</v>
      </c>
      <c r="K47" s="18" t="e">
        <f>VLOOKUP(F47,U6数据库!C:P,3,0)</f>
        <v>#VALUE!</v>
      </c>
      <c r="L47" s="18" t="e">
        <f>VLOOKUP(F47,U6数据库!C:P,4,0)</f>
        <v>#VALUE!</v>
      </c>
      <c r="M47" s="18" t="e">
        <f>VLOOKUP(F47,U6数据库!C:P,5,0)</f>
        <v>#VALUE!</v>
      </c>
      <c r="N47" s="18" t="e">
        <f>VLOOKUP(F47,U6数据库!C:P,6,0)</f>
        <v>#VALUE!</v>
      </c>
      <c r="O47" s="19" t="e">
        <f t="shared" si="11"/>
        <v>#VALUE!</v>
      </c>
      <c r="P47" s="18" t="e">
        <f>VLOOKUP(F47,U6数据库!C:P,7,0)</f>
        <v>#VALUE!</v>
      </c>
      <c r="Q47" s="18" t="e">
        <f>VLOOKUP(F47,U6数据库!C:P,13,0)</f>
        <v>#VALUE!</v>
      </c>
      <c r="R47" s="18"/>
      <c r="S47" s="18" t="e">
        <f>VLOOKUP(F47,U6数据库!C:P,8,0)</f>
        <v>#VALUE!</v>
      </c>
      <c r="T47" s="18" t="e">
        <f>VLOOKUP(F47,U6数据库!C:P,9,0)</f>
        <v>#VALUE!</v>
      </c>
      <c r="U47" s="18" t="e">
        <f>VLOOKUP(F47,U6数据库!C:P,10,0)*C47</f>
        <v>#VALUE!</v>
      </c>
      <c r="V47" s="18" t="e">
        <f>VLOOKUP(F47,U6数据库!C:P,11,0)</f>
        <v>#VALUE!</v>
      </c>
      <c r="W47" s="18" t="e">
        <f>VLOOKUP(F47,U6数据库!C:P,14,0)</f>
        <v>#VALUE!</v>
      </c>
      <c r="X47" s="18"/>
    </row>
    <row r="48" spans="1:24" x14ac:dyDescent="0.25">
      <c r="A48" s="58"/>
      <c r="B48" s="55"/>
      <c r="C48" s="3"/>
      <c r="D48" s="3"/>
      <c r="E48" s="18" t="str">
        <f t="shared" si="6"/>
        <v/>
      </c>
      <c r="F48" s="18" t="e">
        <f t="shared" si="7"/>
        <v>#VALUE!</v>
      </c>
      <c r="G48" s="18" t="str">
        <f t="shared" si="8"/>
        <v/>
      </c>
      <c r="H48" s="18" t="str">
        <f t="shared" si="9"/>
        <v/>
      </c>
      <c r="I48" s="18" t="e">
        <f t="shared" si="10"/>
        <v>#VALUE!</v>
      </c>
      <c r="J48" s="18" t="e">
        <f>VLOOKUP(F48,U6数据库!C:P,2,0)</f>
        <v>#VALUE!</v>
      </c>
      <c r="K48" s="18" t="e">
        <f>VLOOKUP(F48,U6数据库!C:P,3,0)</f>
        <v>#VALUE!</v>
      </c>
      <c r="L48" s="18" t="e">
        <f>VLOOKUP(F48,U6数据库!C:P,4,0)</f>
        <v>#VALUE!</v>
      </c>
      <c r="M48" s="18" t="e">
        <f>VLOOKUP(F48,U6数据库!C:P,5,0)</f>
        <v>#VALUE!</v>
      </c>
      <c r="N48" s="18" t="e">
        <f>VLOOKUP(F48,U6数据库!C:P,6,0)</f>
        <v>#VALUE!</v>
      </c>
      <c r="O48" s="19" t="e">
        <f t="shared" si="11"/>
        <v>#VALUE!</v>
      </c>
      <c r="P48" s="18" t="e">
        <f>VLOOKUP(F48,U6数据库!C:P,7,0)</f>
        <v>#VALUE!</v>
      </c>
      <c r="Q48" s="18" t="e">
        <f>VLOOKUP(F48,U6数据库!C:P,13,0)</f>
        <v>#VALUE!</v>
      </c>
      <c r="R48" s="18"/>
      <c r="S48" s="18" t="e">
        <f>VLOOKUP(F48,U6数据库!C:P,8,0)</f>
        <v>#VALUE!</v>
      </c>
      <c r="T48" s="18" t="e">
        <f>VLOOKUP(F48,U6数据库!C:P,9,0)</f>
        <v>#VALUE!</v>
      </c>
      <c r="U48" s="18" t="e">
        <f>VLOOKUP(F48,U6数据库!C:P,10,0)*C48</f>
        <v>#VALUE!</v>
      </c>
      <c r="V48" s="18" t="e">
        <f>VLOOKUP(F48,U6数据库!C:P,11,0)</f>
        <v>#VALUE!</v>
      </c>
      <c r="W48" s="18" t="e">
        <f>VLOOKUP(F48,U6数据库!C:P,14,0)</f>
        <v>#VALUE!</v>
      </c>
      <c r="X48" s="18"/>
    </row>
    <row r="49" spans="1:24" x14ac:dyDescent="0.25">
      <c r="A49" s="58"/>
      <c r="B49" s="55"/>
      <c r="C49" s="3"/>
      <c r="D49" s="3"/>
      <c r="E49" s="18" t="str">
        <f t="shared" si="6"/>
        <v/>
      </c>
      <c r="F49" s="18" t="e">
        <f t="shared" si="7"/>
        <v>#VALUE!</v>
      </c>
      <c r="G49" s="18" t="str">
        <f t="shared" si="8"/>
        <v/>
      </c>
      <c r="H49" s="18" t="str">
        <f t="shared" si="9"/>
        <v/>
      </c>
      <c r="I49" s="18" t="e">
        <f t="shared" si="10"/>
        <v>#VALUE!</v>
      </c>
      <c r="J49" s="18" t="e">
        <f>VLOOKUP(F49,U6数据库!C:P,2,0)</f>
        <v>#VALUE!</v>
      </c>
      <c r="K49" s="18" t="e">
        <f>VLOOKUP(F49,U6数据库!C:P,3,0)</f>
        <v>#VALUE!</v>
      </c>
      <c r="L49" s="18" t="e">
        <f>VLOOKUP(F49,U6数据库!C:P,4,0)</f>
        <v>#VALUE!</v>
      </c>
      <c r="M49" s="18" t="e">
        <f>VLOOKUP(F49,U6数据库!C:P,5,0)</f>
        <v>#VALUE!</v>
      </c>
      <c r="N49" s="18" t="e">
        <f>VLOOKUP(F49,U6数据库!C:P,6,0)</f>
        <v>#VALUE!</v>
      </c>
      <c r="O49" s="19" t="e">
        <f t="shared" si="11"/>
        <v>#VALUE!</v>
      </c>
      <c r="P49" s="18" t="e">
        <f>VLOOKUP(F49,U6数据库!C:P,7,0)</f>
        <v>#VALUE!</v>
      </c>
      <c r="Q49" s="18" t="e">
        <f>VLOOKUP(F49,U6数据库!C:P,13,0)</f>
        <v>#VALUE!</v>
      </c>
      <c r="R49" s="18"/>
      <c r="S49" s="18" t="e">
        <f>VLOOKUP(F49,U6数据库!C:P,8,0)</f>
        <v>#VALUE!</v>
      </c>
      <c r="T49" s="18" t="e">
        <f>VLOOKUP(F49,U6数据库!C:P,9,0)</f>
        <v>#VALUE!</v>
      </c>
      <c r="U49" s="18" t="e">
        <f>VLOOKUP(F49,U6数据库!C:P,10,0)*C49</f>
        <v>#VALUE!</v>
      </c>
      <c r="V49" s="18" t="e">
        <f>VLOOKUP(F49,U6数据库!C:P,11,0)</f>
        <v>#VALUE!</v>
      </c>
      <c r="W49" s="18" t="e">
        <f>VLOOKUP(F49,U6数据库!C:P,14,0)</f>
        <v>#VALUE!</v>
      </c>
      <c r="X49" s="18"/>
    </row>
    <row r="50" spans="1:24" x14ac:dyDescent="0.25">
      <c r="A50" s="58"/>
      <c r="B50" s="55"/>
      <c r="C50" s="3"/>
      <c r="D50" s="3"/>
      <c r="E50" s="18" t="str">
        <f t="shared" si="6"/>
        <v/>
      </c>
      <c r="F50" s="18" t="e">
        <f t="shared" si="7"/>
        <v>#VALUE!</v>
      </c>
      <c r="G50" s="18" t="str">
        <f t="shared" si="8"/>
        <v/>
      </c>
      <c r="H50" s="18" t="str">
        <f t="shared" si="9"/>
        <v/>
      </c>
      <c r="I50" s="18" t="e">
        <f t="shared" si="10"/>
        <v>#VALUE!</v>
      </c>
      <c r="J50" s="18" t="e">
        <f>VLOOKUP(F50,U6数据库!C:P,2,0)</f>
        <v>#VALUE!</v>
      </c>
      <c r="K50" s="18" t="e">
        <f>VLOOKUP(F50,U6数据库!C:P,3,0)</f>
        <v>#VALUE!</v>
      </c>
      <c r="L50" s="18" t="e">
        <f>VLOOKUP(F50,U6数据库!C:P,4,0)</f>
        <v>#VALUE!</v>
      </c>
      <c r="M50" s="18" t="e">
        <f>VLOOKUP(F50,U6数据库!C:P,5,0)</f>
        <v>#VALUE!</v>
      </c>
      <c r="N50" s="18" t="e">
        <f>VLOOKUP(F50,U6数据库!C:P,6,0)</f>
        <v>#VALUE!</v>
      </c>
      <c r="O50" s="19" t="e">
        <f t="shared" si="11"/>
        <v>#VALUE!</v>
      </c>
      <c r="P50" s="18" t="e">
        <f>VLOOKUP(F50,U6数据库!C:P,7,0)</f>
        <v>#VALUE!</v>
      </c>
      <c r="Q50" s="18" t="e">
        <f>VLOOKUP(F50,U6数据库!C:P,13,0)</f>
        <v>#VALUE!</v>
      </c>
      <c r="R50" s="18"/>
      <c r="S50" s="18" t="e">
        <f>VLOOKUP(F50,U6数据库!C:P,8,0)</f>
        <v>#VALUE!</v>
      </c>
      <c r="T50" s="18" t="e">
        <f>VLOOKUP(F50,U6数据库!C:P,9,0)</f>
        <v>#VALUE!</v>
      </c>
      <c r="U50" s="18" t="e">
        <f>VLOOKUP(F50,U6数据库!C:P,10,0)*C50</f>
        <v>#VALUE!</v>
      </c>
      <c r="V50" s="18" t="e">
        <f>VLOOKUP(F50,U6数据库!C:P,11,0)</f>
        <v>#VALUE!</v>
      </c>
      <c r="W50" s="18" t="e">
        <f>VLOOKUP(F50,U6数据库!C:P,14,0)</f>
        <v>#VALUE!</v>
      </c>
      <c r="X50" s="18"/>
    </row>
    <row r="51" spans="1:24" x14ac:dyDescent="0.25">
      <c r="A51" s="58"/>
      <c r="B51" s="55"/>
      <c r="C51" s="3"/>
      <c r="D51" s="3"/>
      <c r="E51" s="18" t="str">
        <f t="shared" si="6"/>
        <v/>
      </c>
      <c r="F51" s="18" t="e">
        <f t="shared" si="7"/>
        <v>#VALUE!</v>
      </c>
      <c r="G51" s="18" t="str">
        <f t="shared" si="8"/>
        <v/>
      </c>
      <c r="H51" s="18" t="str">
        <f t="shared" si="9"/>
        <v/>
      </c>
      <c r="I51" s="18" t="e">
        <f t="shared" si="10"/>
        <v>#VALUE!</v>
      </c>
      <c r="J51" s="18" t="e">
        <f>VLOOKUP(F51,U6数据库!C:P,2,0)</f>
        <v>#VALUE!</v>
      </c>
      <c r="K51" s="18" t="e">
        <f>VLOOKUP(F51,U6数据库!C:P,3,0)</f>
        <v>#VALUE!</v>
      </c>
      <c r="L51" s="18" t="e">
        <f>VLOOKUP(F51,U6数据库!C:P,4,0)</f>
        <v>#VALUE!</v>
      </c>
      <c r="M51" s="18" t="e">
        <f>VLOOKUP(F51,U6数据库!C:P,5,0)</f>
        <v>#VALUE!</v>
      </c>
      <c r="N51" s="18" t="e">
        <f>VLOOKUP(F51,U6数据库!C:P,6,0)</f>
        <v>#VALUE!</v>
      </c>
      <c r="O51" s="19" t="e">
        <f t="shared" si="11"/>
        <v>#VALUE!</v>
      </c>
      <c r="P51" s="18" t="e">
        <f>VLOOKUP(F51,U6数据库!C:P,7,0)</f>
        <v>#VALUE!</v>
      </c>
      <c r="Q51" s="18" t="e">
        <f>VLOOKUP(F51,U6数据库!C:P,13,0)</f>
        <v>#VALUE!</v>
      </c>
      <c r="R51" s="18"/>
      <c r="S51" s="18" t="e">
        <f>VLOOKUP(F51,U6数据库!C:P,8,0)</f>
        <v>#VALUE!</v>
      </c>
      <c r="T51" s="18" t="e">
        <f>VLOOKUP(F51,U6数据库!C:P,9,0)</f>
        <v>#VALUE!</v>
      </c>
      <c r="U51" s="18" t="e">
        <f>VLOOKUP(F51,U6数据库!C:P,10,0)*C51</f>
        <v>#VALUE!</v>
      </c>
      <c r="V51" s="18" t="e">
        <f>VLOOKUP(F51,U6数据库!C:P,11,0)</f>
        <v>#VALUE!</v>
      </c>
      <c r="W51" s="18" t="e">
        <f>VLOOKUP(F51,U6数据库!C:P,14,0)</f>
        <v>#VALUE!</v>
      </c>
      <c r="X51" s="18"/>
    </row>
    <row r="52" spans="1:24" x14ac:dyDescent="0.25">
      <c r="A52" s="58"/>
      <c r="B52" s="55"/>
      <c r="C52" s="3"/>
      <c r="D52" s="3"/>
      <c r="E52" s="18" t="str">
        <f t="shared" si="6"/>
        <v/>
      </c>
      <c r="F52" s="18" t="e">
        <f t="shared" si="7"/>
        <v>#VALUE!</v>
      </c>
      <c r="G52" s="18" t="str">
        <f t="shared" si="8"/>
        <v/>
      </c>
      <c r="H52" s="18" t="str">
        <f t="shared" si="9"/>
        <v/>
      </c>
      <c r="I52" s="18" t="e">
        <f t="shared" si="10"/>
        <v>#VALUE!</v>
      </c>
      <c r="J52" s="18" t="e">
        <f>VLOOKUP(F52,U6数据库!C:P,2,0)</f>
        <v>#VALUE!</v>
      </c>
      <c r="K52" s="18" t="e">
        <f>VLOOKUP(F52,U6数据库!C:P,3,0)</f>
        <v>#VALUE!</v>
      </c>
      <c r="L52" s="18" t="e">
        <f>VLOOKUP(F52,U6数据库!C:P,4,0)</f>
        <v>#VALUE!</v>
      </c>
      <c r="M52" s="18" t="e">
        <f>VLOOKUP(F52,U6数据库!C:P,5,0)</f>
        <v>#VALUE!</v>
      </c>
      <c r="N52" s="18" t="e">
        <f>VLOOKUP(F52,U6数据库!C:P,6,0)</f>
        <v>#VALUE!</v>
      </c>
      <c r="O52" s="19" t="e">
        <f t="shared" si="11"/>
        <v>#VALUE!</v>
      </c>
      <c r="P52" s="18" t="e">
        <f>VLOOKUP(F52,U6数据库!C:P,7,0)</f>
        <v>#VALUE!</v>
      </c>
      <c r="Q52" s="18" t="e">
        <f>VLOOKUP(F52,U6数据库!C:P,13,0)</f>
        <v>#VALUE!</v>
      </c>
      <c r="R52" s="18"/>
      <c r="S52" s="18" t="e">
        <f>VLOOKUP(F52,U6数据库!C:P,8,0)</f>
        <v>#VALUE!</v>
      </c>
      <c r="T52" s="18" t="e">
        <f>VLOOKUP(F52,U6数据库!C:P,9,0)</f>
        <v>#VALUE!</v>
      </c>
      <c r="U52" s="18" t="e">
        <f>VLOOKUP(F52,U6数据库!C:P,10,0)*C52</f>
        <v>#VALUE!</v>
      </c>
      <c r="V52" s="18" t="e">
        <f>VLOOKUP(F52,U6数据库!C:P,11,0)</f>
        <v>#VALUE!</v>
      </c>
      <c r="W52" s="18" t="e">
        <f>VLOOKUP(F52,U6数据库!C:P,14,0)</f>
        <v>#VALUE!</v>
      </c>
      <c r="X52" s="18"/>
    </row>
    <row r="53" spans="1:24" x14ac:dyDescent="0.25">
      <c r="A53" s="58"/>
      <c r="B53" s="55"/>
      <c r="C53" s="3"/>
      <c r="D53" s="3"/>
      <c r="E53" s="18" t="str">
        <f t="shared" si="6"/>
        <v/>
      </c>
      <c r="F53" s="18" t="e">
        <f t="shared" si="7"/>
        <v>#VALUE!</v>
      </c>
      <c r="G53" s="18" t="str">
        <f t="shared" si="8"/>
        <v/>
      </c>
      <c r="H53" s="18" t="str">
        <f t="shared" si="9"/>
        <v/>
      </c>
      <c r="I53" s="18" t="e">
        <f t="shared" si="10"/>
        <v>#VALUE!</v>
      </c>
      <c r="J53" s="18" t="e">
        <f>VLOOKUP(F53,U6数据库!C:P,2,0)</f>
        <v>#VALUE!</v>
      </c>
      <c r="K53" s="18" t="e">
        <f>VLOOKUP(F53,U6数据库!C:P,3,0)</f>
        <v>#VALUE!</v>
      </c>
      <c r="L53" s="18" t="e">
        <f>VLOOKUP(F53,U6数据库!C:P,4,0)</f>
        <v>#VALUE!</v>
      </c>
      <c r="M53" s="18" t="e">
        <f>VLOOKUP(F53,U6数据库!C:P,5,0)</f>
        <v>#VALUE!</v>
      </c>
      <c r="N53" s="18" t="e">
        <f>VLOOKUP(F53,U6数据库!C:P,6,0)</f>
        <v>#VALUE!</v>
      </c>
      <c r="O53" s="19" t="e">
        <f t="shared" si="11"/>
        <v>#VALUE!</v>
      </c>
      <c r="P53" s="18" t="e">
        <f>VLOOKUP(F53,U6数据库!C:P,7,0)</f>
        <v>#VALUE!</v>
      </c>
      <c r="Q53" s="18" t="e">
        <f>VLOOKUP(F53,U6数据库!C:P,13,0)</f>
        <v>#VALUE!</v>
      </c>
      <c r="R53" s="18"/>
      <c r="S53" s="18" t="e">
        <f>VLOOKUP(F53,U6数据库!C:P,8,0)</f>
        <v>#VALUE!</v>
      </c>
      <c r="T53" s="18" t="e">
        <f>VLOOKUP(F53,U6数据库!C:P,9,0)</f>
        <v>#VALUE!</v>
      </c>
      <c r="U53" s="18" t="e">
        <f>VLOOKUP(F53,U6数据库!C:P,10,0)*C53</f>
        <v>#VALUE!</v>
      </c>
      <c r="V53" s="18" t="e">
        <f>VLOOKUP(F53,U6数据库!C:P,11,0)</f>
        <v>#VALUE!</v>
      </c>
      <c r="W53" s="18" t="e">
        <f>VLOOKUP(F53,U6数据库!C:P,14,0)</f>
        <v>#VALUE!</v>
      </c>
      <c r="X53" s="18"/>
    </row>
    <row r="54" spans="1:24" x14ac:dyDescent="0.25">
      <c r="A54" s="58"/>
      <c r="B54" s="55"/>
      <c r="C54" s="3"/>
      <c r="D54" s="3"/>
      <c r="E54" s="18" t="str">
        <f t="shared" si="6"/>
        <v/>
      </c>
      <c r="F54" s="18" t="e">
        <f t="shared" si="7"/>
        <v>#VALUE!</v>
      </c>
      <c r="G54" s="18" t="str">
        <f t="shared" si="8"/>
        <v/>
      </c>
      <c r="H54" s="18" t="str">
        <f t="shared" si="9"/>
        <v/>
      </c>
      <c r="I54" s="18" t="e">
        <f t="shared" si="10"/>
        <v>#VALUE!</v>
      </c>
      <c r="J54" s="18" t="e">
        <f>VLOOKUP(F54,U6数据库!C:P,2,0)</f>
        <v>#VALUE!</v>
      </c>
      <c r="K54" s="18" t="e">
        <f>VLOOKUP(F54,U6数据库!C:P,3,0)</f>
        <v>#VALUE!</v>
      </c>
      <c r="L54" s="18" t="e">
        <f>VLOOKUP(F54,U6数据库!C:P,4,0)</f>
        <v>#VALUE!</v>
      </c>
      <c r="M54" s="18" t="e">
        <f>VLOOKUP(F54,U6数据库!C:P,5,0)</f>
        <v>#VALUE!</v>
      </c>
      <c r="N54" s="18" t="e">
        <f>VLOOKUP(F54,U6数据库!C:P,6,0)</f>
        <v>#VALUE!</v>
      </c>
      <c r="O54" s="19" t="e">
        <f t="shared" si="11"/>
        <v>#VALUE!</v>
      </c>
      <c r="P54" s="18" t="e">
        <f>VLOOKUP(F54,U6数据库!C:P,7,0)</f>
        <v>#VALUE!</v>
      </c>
      <c r="Q54" s="18" t="e">
        <f>VLOOKUP(F54,U6数据库!C:P,13,0)</f>
        <v>#VALUE!</v>
      </c>
      <c r="R54" s="18"/>
      <c r="S54" s="18" t="e">
        <f>VLOOKUP(F54,U6数据库!C:P,8,0)</f>
        <v>#VALUE!</v>
      </c>
      <c r="T54" s="18" t="e">
        <f>VLOOKUP(F54,U6数据库!C:P,9,0)</f>
        <v>#VALUE!</v>
      </c>
      <c r="U54" s="18" t="e">
        <f>VLOOKUP(F54,U6数据库!C:P,10,0)*C54</f>
        <v>#VALUE!</v>
      </c>
      <c r="V54" s="18" t="e">
        <f>VLOOKUP(F54,U6数据库!C:P,11,0)</f>
        <v>#VALUE!</v>
      </c>
      <c r="W54" s="18" t="e">
        <f>VLOOKUP(F54,U6数据库!C:P,14,0)</f>
        <v>#VALUE!</v>
      </c>
      <c r="X54" s="18"/>
    </row>
    <row r="55" spans="1:24" x14ac:dyDescent="0.25">
      <c r="A55" s="58"/>
      <c r="B55" s="55"/>
      <c r="C55" s="3"/>
      <c r="D55" s="3"/>
      <c r="E55" s="18" t="str">
        <f t="shared" si="6"/>
        <v/>
      </c>
      <c r="F55" s="18" t="e">
        <f t="shared" si="7"/>
        <v>#VALUE!</v>
      </c>
      <c r="G55" s="18" t="str">
        <f t="shared" si="8"/>
        <v/>
      </c>
      <c r="H55" s="18" t="str">
        <f t="shared" si="9"/>
        <v/>
      </c>
      <c r="I55" s="18" t="e">
        <f t="shared" si="10"/>
        <v>#VALUE!</v>
      </c>
      <c r="J55" s="18" t="e">
        <f>VLOOKUP(F55,U6数据库!C:P,2,0)</f>
        <v>#VALUE!</v>
      </c>
      <c r="K55" s="18" t="e">
        <f>VLOOKUP(F55,U6数据库!C:P,3,0)</f>
        <v>#VALUE!</v>
      </c>
      <c r="L55" s="18" t="e">
        <f>VLOOKUP(F55,U6数据库!C:P,4,0)</f>
        <v>#VALUE!</v>
      </c>
      <c r="M55" s="18" t="e">
        <f>VLOOKUP(F55,U6数据库!C:P,5,0)</f>
        <v>#VALUE!</v>
      </c>
      <c r="N55" s="18" t="e">
        <f>VLOOKUP(F55,U6数据库!C:P,6,0)</f>
        <v>#VALUE!</v>
      </c>
      <c r="O55" s="19" t="e">
        <f t="shared" si="11"/>
        <v>#VALUE!</v>
      </c>
      <c r="P55" s="18" t="e">
        <f>VLOOKUP(F55,U6数据库!C:P,7,0)</f>
        <v>#VALUE!</v>
      </c>
      <c r="Q55" s="18" t="e">
        <f>VLOOKUP(F55,U6数据库!C:P,13,0)</f>
        <v>#VALUE!</v>
      </c>
      <c r="R55" s="18"/>
      <c r="S55" s="18" t="e">
        <f>VLOOKUP(F55,U6数据库!C:P,8,0)</f>
        <v>#VALUE!</v>
      </c>
      <c r="T55" s="18" t="e">
        <f>VLOOKUP(F55,U6数据库!C:P,9,0)</f>
        <v>#VALUE!</v>
      </c>
      <c r="U55" s="18" t="e">
        <f>VLOOKUP(F55,U6数据库!C:P,10,0)*C55</f>
        <v>#VALUE!</v>
      </c>
      <c r="V55" s="18" t="e">
        <f>VLOOKUP(F55,U6数据库!C:P,11,0)</f>
        <v>#VALUE!</v>
      </c>
      <c r="W55" s="18" t="e">
        <f>VLOOKUP(F55,U6数据库!C:P,14,0)</f>
        <v>#VALUE!</v>
      </c>
      <c r="X55" s="18"/>
    </row>
    <row r="56" spans="1:24" x14ac:dyDescent="0.25">
      <c r="A56" s="58"/>
      <c r="B56" s="55"/>
      <c r="C56" s="3"/>
      <c r="D56" s="3"/>
      <c r="E56" s="18" t="str">
        <f t="shared" si="6"/>
        <v/>
      </c>
      <c r="F56" s="18" t="e">
        <f t="shared" si="7"/>
        <v>#VALUE!</v>
      </c>
      <c r="G56" s="18" t="str">
        <f t="shared" si="8"/>
        <v/>
      </c>
      <c r="H56" s="18" t="str">
        <f t="shared" si="9"/>
        <v/>
      </c>
      <c r="I56" s="18" t="e">
        <f t="shared" si="10"/>
        <v>#VALUE!</v>
      </c>
      <c r="J56" s="18" t="e">
        <f>VLOOKUP(F56,U6数据库!C:P,2,0)</f>
        <v>#VALUE!</v>
      </c>
      <c r="K56" s="18" t="e">
        <f>VLOOKUP(F56,U6数据库!C:P,3,0)</f>
        <v>#VALUE!</v>
      </c>
      <c r="L56" s="18" t="e">
        <f>VLOOKUP(F56,U6数据库!C:P,4,0)</f>
        <v>#VALUE!</v>
      </c>
      <c r="M56" s="18" t="e">
        <f>VLOOKUP(F56,U6数据库!C:P,5,0)</f>
        <v>#VALUE!</v>
      </c>
      <c r="N56" s="18" t="e">
        <f>VLOOKUP(F56,U6数据库!C:P,6,0)</f>
        <v>#VALUE!</v>
      </c>
      <c r="O56" s="19" t="e">
        <f t="shared" si="11"/>
        <v>#VALUE!</v>
      </c>
      <c r="P56" s="18" t="e">
        <f>VLOOKUP(F56,U6数据库!C:P,7,0)</f>
        <v>#VALUE!</v>
      </c>
      <c r="Q56" s="18" t="e">
        <f>VLOOKUP(F56,U6数据库!C:P,13,0)</f>
        <v>#VALUE!</v>
      </c>
      <c r="R56" s="18"/>
      <c r="S56" s="18" t="e">
        <f>VLOOKUP(F56,U6数据库!C:P,8,0)</f>
        <v>#VALUE!</v>
      </c>
      <c r="T56" s="18" t="e">
        <f>VLOOKUP(F56,U6数据库!C:P,9,0)</f>
        <v>#VALUE!</v>
      </c>
      <c r="U56" s="18" t="e">
        <f>VLOOKUP(F56,U6数据库!C:P,10,0)*C56</f>
        <v>#VALUE!</v>
      </c>
      <c r="V56" s="18" t="e">
        <f>VLOOKUP(F56,U6数据库!C:P,11,0)</f>
        <v>#VALUE!</v>
      </c>
      <c r="W56" s="18" t="e">
        <f>VLOOKUP(F56,U6数据库!C:P,14,0)</f>
        <v>#VALUE!</v>
      </c>
      <c r="X56" s="18"/>
    </row>
    <row r="57" spans="1:24" x14ac:dyDescent="0.25">
      <c r="A57" s="58"/>
      <c r="B57" s="55"/>
      <c r="C57" s="3"/>
      <c r="D57" s="3"/>
      <c r="E57" s="18" t="str">
        <f t="shared" si="6"/>
        <v/>
      </c>
      <c r="F57" s="18" t="e">
        <f t="shared" si="7"/>
        <v>#VALUE!</v>
      </c>
      <c r="G57" s="18" t="str">
        <f t="shared" si="8"/>
        <v/>
      </c>
      <c r="H57" s="18" t="str">
        <f t="shared" si="9"/>
        <v/>
      </c>
      <c r="I57" s="18" t="e">
        <f t="shared" si="10"/>
        <v>#VALUE!</v>
      </c>
      <c r="J57" s="18" t="e">
        <f>VLOOKUP(F57,U6数据库!C:P,2,0)</f>
        <v>#VALUE!</v>
      </c>
      <c r="K57" s="18" t="e">
        <f>VLOOKUP(F57,U6数据库!C:P,3,0)</f>
        <v>#VALUE!</v>
      </c>
      <c r="L57" s="18" t="e">
        <f>VLOOKUP(F57,U6数据库!C:P,4,0)</f>
        <v>#VALUE!</v>
      </c>
      <c r="M57" s="18" t="e">
        <f>VLOOKUP(F57,U6数据库!C:P,5,0)</f>
        <v>#VALUE!</v>
      </c>
      <c r="N57" s="18" t="e">
        <f>VLOOKUP(F57,U6数据库!C:P,6,0)</f>
        <v>#VALUE!</v>
      </c>
      <c r="O57" s="19" t="e">
        <f t="shared" si="11"/>
        <v>#VALUE!</v>
      </c>
      <c r="P57" s="18" t="e">
        <f>VLOOKUP(F57,U6数据库!C:P,7,0)</f>
        <v>#VALUE!</v>
      </c>
      <c r="Q57" s="18" t="e">
        <f>VLOOKUP(F57,U6数据库!C:P,13,0)</f>
        <v>#VALUE!</v>
      </c>
      <c r="R57" s="18"/>
      <c r="S57" s="18" t="e">
        <f>VLOOKUP(F57,U6数据库!C:P,8,0)</f>
        <v>#VALUE!</v>
      </c>
      <c r="T57" s="18" t="e">
        <f>VLOOKUP(F57,U6数据库!C:P,9,0)</f>
        <v>#VALUE!</v>
      </c>
      <c r="U57" s="18" t="e">
        <f>VLOOKUP(F57,U6数据库!C:P,10,0)*C57</f>
        <v>#VALUE!</v>
      </c>
      <c r="V57" s="18" t="e">
        <f>VLOOKUP(F57,U6数据库!C:P,11,0)</f>
        <v>#VALUE!</v>
      </c>
      <c r="W57" s="18" t="e">
        <f>VLOOKUP(F57,U6数据库!C:P,14,0)</f>
        <v>#VALUE!</v>
      </c>
      <c r="X57" s="18"/>
    </row>
    <row r="58" spans="1:24" x14ac:dyDescent="0.25">
      <c r="A58" s="58"/>
      <c r="B58" s="55"/>
      <c r="C58" s="3"/>
      <c r="D58" s="3"/>
      <c r="E58" s="18" t="str">
        <f t="shared" si="6"/>
        <v/>
      </c>
      <c r="F58" s="18" t="e">
        <f t="shared" si="7"/>
        <v>#VALUE!</v>
      </c>
      <c r="G58" s="18" t="str">
        <f t="shared" si="8"/>
        <v/>
      </c>
      <c r="H58" s="18" t="str">
        <f t="shared" si="9"/>
        <v/>
      </c>
      <c r="I58" s="18" t="e">
        <f t="shared" si="10"/>
        <v>#VALUE!</v>
      </c>
      <c r="J58" s="18" t="e">
        <f>VLOOKUP(F58,U6数据库!C:P,2,0)</f>
        <v>#VALUE!</v>
      </c>
      <c r="K58" s="18" t="e">
        <f>VLOOKUP(F58,U6数据库!C:P,3,0)</f>
        <v>#VALUE!</v>
      </c>
      <c r="L58" s="18" t="e">
        <f>VLOOKUP(F58,U6数据库!C:P,4,0)</f>
        <v>#VALUE!</v>
      </c>
      <c r="M58" s="18" t="e">
        <f>VLOOKUP(F58,U6数据库!C:P,5,0)</f>
        <v>#VALUE!</v>
      </c>
      <c r="N58" s="18" t="e">
        <f>VLOOKUP(F58,U6数据库!C:P,6,0)</f>
        <v>#VALUE!</v>
      </c>
      <c r="O58" s="19" t="e">
        <f t="shared" si="11"/>
        <v>#VALUE!</v>
      </c>
      <c r="P58" s="18" t="e">
        <f>VLOOKUP(F58,U6数据库!C:P,7,0)</f>
        <v>#VALUE!</v>
      </c>
      <c r="Q58" s="18" t="e">
        <f>VLOOKUP(F58,U6数据库!C:P,13,0)</f>
        <v>#VALUE!</v>
      </c>
      <c r="R58" s="18"/>
      <c r="S58" s="18" t="e">
        <f>VLOOKUP(F58,U6数据库!C:P,8,0)</f>
        <v>#VALUE!</v>
      </c>
      <c r="T58" s="18" t="e">
        <f>VLOOKUP(F58,U6数据库!C:P,9,0)</f>
        <v>#VALUE!</v>
      </c>
      <c r="U58" s="18" t="e">
        <f>VLOOKUP(F58,U6数据库!C:P,10,0)*C58</f>
        <v>#VALUE!</v>
      </c>
      <c r="V58" s="18" t="e">
        <f>VLOOKUP(F58,U6数据库!C:P,11,0)</f>
        <v>#VALUE!</v>
      </c>
      <c r="W58" s="18" t="e">
        <f>VLOOKUP(F58,U6数据库!C:P,14,0)</f>
        <v>#VALUE!</v>
      </c>
      <c r="X58" s="18"/>
    </row>
    <row r="59" spans="1:24" x14ac:dyDescent="0.25">
      <c r="A59" s="58"/>
      <c r="B59" s="55"/>
      <c r="C59" s="3"/>
      <c r="D59" s="3"/>
      <c r="E59" s="18" t="str">
        <f t="shared" si="6"/>
        <v/>
      </c>
      <c r="F59" s="18" t="e">
        <f t="shared" si="7"/>
        <v>#VALUE!</v>
      </c>
      <c r="G59" s="18" t="str">
        <f t="shared" si="8"/>
        <v/>
      </c>
      <c r="H59" s="18" t="str">
        <f t="shared" si="9"/>
        <v/>
      </c>
      <c r="I59" s="18" t="e">
        <f t="shared" si="10"/>
        <v>#VALUE!</v>
      </c>
      <c r="J59" s="18" t="e">
        <f>VLOOKUP(F59,U6数据库!C:P,2,0)</f>
        <v>#VALUE!</v>
      </c>
      <c r="K59" s="18" t="e">
        <f>VLOOKUP(F59,U6数据库!C:P,3,0)</f>
        <v>#VALUE!</v>
      </c>
      <c r="L59" s="18" t="e">
        <f>VLOOKUP(F59,U6数据库!C:P,4,0)</f>
        <v>#VALUE!</v>
      </c>
      <c r="M59" s="18" t="e">
        <f>VLOOKUP(F59,U6数据库!C:P,5,0)</f>
        <v>#VALUE!</v>
      </c>
      <c r="N59" s="18" t="e">
        <f>VLOOKUP(F59,U6数据库!C:P,6,0)</f>
        <v>#VALUE!</v>
      </c>
      <c r="O59" s="19" t="e">
        <f t="shared" si="11"/>
        <v>#VALUE!</v>
      </c>
      <c r="P59" s="18" t="e">
        <f>VLOOKUP(F59,U6数据库!C:P,7,0)</f>
        <v>#VALUE!</v>
      </c>
      <c r="Q59" s="18" t="e">
        <f>VLOOKUP(F59,U6数据库!C:P,13,0)</f>
        <v>#VALUE!</v>
      </c>
      <c r="R59" s="18"/>
      <c r="S59" s="18" t="e">
        <f>VLOOKUP(F59,U6数据库!C:P,8,0)</f>
        <v>#VALUE!</v>
      </c>
      <c r="T59" s="18" t="e">
        <f>VLOOKUP(F59,U6数据库!C:P,9,0)</f>
        <v>#VALUE!</v>
      </c>
      <c r="U59" s="18" t="e">
        <f>VLOOKUP(F59,U6数据库!C:P,10,0)*C59</f>
        <v>#VALUE!</v>
      </c>
      <c r="V59" s="18" t="e">
        <f>VLOOKUP(F59,U6数据库!C:P,11,0)</f>
        <v>#VALUE!</v>
      </c>
      <c r="W59" s="18" t="e">
        <f>VLOOKUP(F59,U6数据库!C:P,14,0)</f>
        <v>#VALUE!</v>
      </c>
      <c r="X59" s="18"/>
    </row>
    <row r="60" spans="1:24" x14ac:dyDescent="0.25">
      <c r="A60" s="58"/>
      <c r="B60" s="55"/>
      <c r="C60" s="3"/>
      <c r="D60" s="3"/>
      <c r="E60" s="18" t="str">
        <f t="shared" si="6"/>
        <v/>
      </c>
      <c r="F60" s="18" t="e">
        <f t="shared" si="7"/>
        <v>#VALUE!</v>
      </c>
      <c r="G60" s="18" t="str">
        <f t="shared" si="8"/>
        <v/>
      </c>
      <c r="H60" s="18" t="str">
        <f t="shared" si="9"/>
        <v/>
      </c>
      <c r="I60" s="18" t="e">
        <f t="shared" si="10"/>
        <v>#VALUE!</v>
      </c>
      <c r="J60" s="18" t="e">
        <f>VLOOKUP(F60,U6数据库!C:P,2,0)</f>
        <v>#VALUE!</v>
      </c>
      <c r="K60" s="18" t="e">
        <f>VLOOKUP(F60,U6数据库!C:P,3,0)</f>
        <v>#VALUE!</v>
      </c>
      <c r="L60" s="18" t="e">
        <f>VLOOKUP(F60,U6数据库!C:P,4,0)</f>
        <v>#VALUE!</v>
      </c>
      <c r="M60" s="18" t="e">
        <f>VLOOKUP(F60,U6数据库!C:P,5,0)</f>
        <v>#VALUE!</v>
      </c>
      <c r="N60" s="18" t="e">
        <f>VLOOKUP(F60,U6数据库!C:P,6,0)</f>
        <v>#VALUE!</v>
      </c>
      <c r="O60" s="19" t="e">
        <f t="shared" si="11"/>
        <v>#VALUE!</v>
      </c>
      <c r="P60" s="18" t="e">
        <f>VLOOKUP(F60,U6数据库!C:P,7,0)</f>
        <v>#VALUE!</v>
      </c>
      <c r="Q60" s="18" t="e">
        <f>VLOOKUP(F60,U6数据库!C:P,13,0)</f>
        <v>#VALUE!</v>
      </c>
      <c r="R60" s="18"/>
      <c r="S60" s="18" t="e">
        <f>VLOOKUP(F60,U6数据库!C:P,8,0)</f>
        <v>#VALUE!</v>
      </c>
      <c r="T60" s="18" t="e">
        <f>VLOOKUP(F60,U6数据库!C:P,9,0)</f>
        <v>#VALUE!</v>
      </c>
      <c r="U60" s="18" t="e">
        <f>VLOOKUP(F60,U6数据库!C:P,10,0)*C60</f>
        <v>#VALUE!</v>
      </c>
      <c r="V60" s="18" t="e">
        <f>VLOOKUP(F60,U6数据库!C:P,11,0)</f>
        <v>#VALUE!</v>
      </c>
      <c r="W60" s="18" t="e">
        <f>VLOOKUP(F60,U6数据库!C:P,14,0)</f>
        <v>#VALUE!</v>
      </c>
      <c r="X60" s="18"/>
    </row>
    <row r="61" spans="1:24" x14ac:dyDescent="0.25">
      <c r="A61" s="58"/>
      <c r="B61" s="55"/>
      <c r="C61" s="3"/>
      <c r="D61" s="3"/>
      <c r="E61" s="18" t="str">
        <f t="shared" si="6"/>
        <v/>
      </c>
      <c r="F61" s="18" t="e">
        <f t="shared" si="7"/>
        <v>#VALUE!</v>
      </c>
      <c r="G61" s="18" t="str">
        <f t="shared" si="8"/>
        <v/>
      </c>
      <c r="H61" s="18" t="str">
        <f t="shared" si="9"/>
        <v/>
      </c>
      <c r="I61" s="18" t="e">
        <f t="shared" si="10"/>
        <v>#VALUE!</v>
      </c>
      <c r="J61" s="18" t="e">
        <f>VLOOKUP(F61,U6数据库!C:P,2,0)</f>
        <v>#VALUE!</v>
      </c>
      <c r="K61" s="18" t="e">
        <f>VLOOKUP(F61,U6数据库!C:P,3,0)</f>
        <v>#VALUE!</v>
      </c>
      <c r="L61" s="18" t="e">
        <f>VLOOKUP(F61,U6数据库!C:P,4,0)</f>
        <v>#VALUE!</v>
      </c>
      <c r="M61" s="18" t="e">
        <f>VLOOKUP(F61,U6数据库!C:P,5,0)</f>
        <v>#VALUE!</v>
      </c>
      <c r="N61" s="18" t="e">
        <f>VLOOKUP(F61,U6数据库!C:P,6,0)</f>
        <v>#VALUE!</v>
      </c>
      <c r="O61" s="19" t="e">
        <f t="shared" si="11"/>
        <v>#VALUE!</v>
      </c>
      <c r="P61" s="18" t="e">
        <f>VLOOKUP(F61,U6数据库!C:P,7,0)</f>
        <v>#VALUE!</v>
      </c>
      <c r="Q61" s="18" t="e">
        <f>VLOOKUP(F61,U6数据库!C:P,13,0)</f>
        <v>#VALUE!</v>
      </c>
      <c r="R61" s="18"/>
      <c r="S61" s="18" t="e">
        <f>VLOOKUP(F61,U6数据库!C:P,8,0)</f>
        <v>#VALUE!</v>
      </c>
      <c r="T61" s="18" t="e">
        <f>VLOOKUP(F61,U6数据库!C:P,9,0)</f>
        <v>#VALUE!</v>
      </c>
      <c r="U61" s="18" t="e">
        <f>VLOOKUP(F61,U6数据库!C:P,10,0)*C61</f>
        <v>#VALUE!</v>
      </c>
      <c r="V61" s="18" t="e">
        <f>VLOOKUP(F61,U6数据库!C:P,11,0)</f>
        <v>#VALUE!</v>
      </c>
      <c r="W61" s="18" t="e">
        <f>VLOOKUP(F61,U6数据库!C:P,14,0)</f>
        <v>#VALUE!</v>
      </c>
      <c r="X61" s="18"/>
    </row>
    <row r="62" spans="1:24" x14ac:dyDescent="0.25">
      <c r="A62" s="58"/>
      <c r="B62" s="55"/>
      <c r="C62" s="3"/>
      <c r="D62" s="3"/>
      <c r="E62" s="18" t="str">
        <f t="shared" si="6"/>
        <v/>
      </c>
      <c r="F62" s="18" t="e">
        <f t="shared" si="7"/>
        <v>#VALUE!</v>
      </c>
      <c r="G62" s="18" t="str">
        <f t="shared" si="8"/>
        <v/>
      </c>
      <c r="H62" s="18" t="str">
        <f t="shared" si="9"/>
        <v/>
      </c>
      <c r="I62" s="18" t="e">
        <f t="shared" si="10"/>
        <v>#VALUE!</v>
      </c>
      <c r="J62" s="18" t="e">
        <f>VLOOKUP(F62,U6数据库!C:P,2,0)</f>
        <v>#VALUE!</v>
      </c>
      <c r="K62" s="18" t="e">
        <f>VLOOKUP(F62,U6数据库!C:P,3,0)</f>
        <v>#VALUE!</v>
      </c>
      <c r="L62" s="18" t="e">
        <f>VLOOKUP(F62,U6数据库!C:P,4,0)</f>
        <v>#VALUE!</v>
      </c>
      <c r="M62" s="18" t="e">
        <f>VLOOKUP(F62,U6数据库!C:P,5,0)</f>
        <v>#VALUE!</v>
      </c>
      <c r="N62" s="18" t="e">
        <f>VLOOKUP(F62,U6数据库!C:P,6,0)</f>
        <v>#VALUE!</v>
      </c>
      <c r="O62" s="19" t="e">
        <f t="shared" si="11"/>
        <v>#VALUE!</v>
      </c>
      <c r="P62" s="18" t="e">
        <f>VLOOKUP(F62,U6数据库!C:P,7,0)</f>
        <v>#VALUE!</v>
      </c>
      <c r="Q62" s="18" t="e">
        <f>VLOOKUP(F62,U6数据库!C:P,13,0)</f>
        <v>#VALUE!</v>
      </c>
      <c r="R62" s="18"/>
      <c r="S62" s="18" t="e">
        <f>VLOOKUP(F62,U6数据库!C:P,8,0)</f>
        <v>#VALUE!</v>
      </c>
      <c r="T62" s="18" t="e">
        <f>VLOOKUP(F62,U6数据库!C:P,9,0)</f>
        <v>#VALUE!</v>
      </c>
      <c r="U62" s="18" t="e">
        <f>VLOOKUP(F62,U6数据库!C:P,10,0)*C62</f>
        <v>#VALUE!</v>
      </c>
      <c r="V62" s="18" t="e">
        <f>VLOOKUP(F62,U6数据库!C:P,11,0)</f>
        <v>#VALUE!</v>
      </c>
      <c r="W62" s="18" t="e">
        <f>VLOOKUP(F62,U6数据库!C:P,14,0)</f>
        <v>#VALUE!</v>
      </c>
      <c r="X62" s="18"/>
    </row>
    <row r="63" spans="1:24" x14ac:dyDescent="0.25">
      <c r="A63" s="58"/>
      <c r="B63" s="55"/>
      <c r="C63" s="3"/>
      <c r="D63" s="3"/>
      <c r="E63" s="18" t="str">
        <f t="shared" si="6"/>
        <v/>
      </c>
      <c r="F63" s="18" t="e">
        <f t="shared" si="7"/>
        <v>#VALUE!</v>
      </c>
      <c r="G63" s="18" t="str">
        <f t="shared" si="8"/>
        <v/>
      </c>
      <c r="H63" s="18" t="str">
        <f t="shared" si="9"/>
        <v/>
      </c>
      <c r="I63" s="18" t="e">
        <f t="shared" si="10"/>
        <v>#VALUE!</v>
      </c>
      <c r="J63" s="18" t="e">
        <f>VLOOKUP(F63,U6数据库!C:P,2,0)</f>
        <v>#VALUE!</v>
      </c>
      <c r="K63" s="18" t="e">
        <f>VLOOKUP(F63,U6数据库!C:P,3,0)</f>
        <v>#VALUE!</v>
      </c>
      <c r="L63" s="18" t="e">
        <f>VLOOKUP(F63,U6数据库!C:P,4,0)</f>
        <v>#VALUE!</v>
      </c>
      <c r="M63" s="18" t="e">
        <f>VLOOKUP(F63,U6数据库!C:P,5,0)</f>
        <v>#VALUE!</v>
      </c>
      <c r="N63" s="18" t="e">
        <f>VLOOKUP(F63,U6数据库!C:P,6,0)</f>
        <v>#VALUE!</v>
      </c>
      <c r="O63" s="19" t="e">
        <f t="shared" si="11"/>
        <v>#VALUE!</v>
      </c>
      <c r="P63" s="18" t="e">
        <f>VLOOKUP(F63,U6数据库!C:P,7,0)</f>
        <v>#VALUE!</v>
      </c>
      <c r="Q63" s="18" t="e">
        <f>VLOOKUP(F63,U6数据库!C:P,13,0)</f>
        <v>#VALUE!</v>
      </c>
      <c r="R63" s="18"/>
      <c r="S63" s="18" t="e">
        <f>VLOOKUP(F63,U6数据库!C:P,8,0)</f>
        <v>#VALUE!</v>
      </c>
      <c r="T63" s="18" t="e">
        <f>VLOOKUP(F63,U6数据库!C:P,9,0)</f>
        <v>#VALUE!</v>
      </c>
      <c r="U63" s="18" t="e">
        <f>VLOOKUP(F63,U6数据库!C:P,10,0)*C63</f>
        <v>#VALUE!</v>
      </c>
      <c r="V63" s="18" t="e">
        <f>VLOOKUP(F63,U6数据库!C:P,11,0)</f>
        <v>#VALUE!</v>
      </c>
      <c r="W63" s="18" t="e">
        <f>VLOOKUP(F63,U6数据库!C:P,14,0)</f>
        <v>#VALUE!</v>
      </c>
      <c r="X63" s="18"/>
    </row>
    <row r="64" spans="1:24" x14ac:dyDescent="0.25">
      <c r="A64" s="58"/>
      <c r="B64" s="55"/>
      <c r="C64" s="3"/>
      <c r="D64" s="3"/>
      <c r="E64" s="18" t="str">
        <f t="shared" si="6"/>
        <v/>
      </c>
      <c r="F64" s="18" t="e">
        <f t="shared" si="7"/>
        <v>#VALUE!</v>
      </c>
      <c r="G64" s="18" t="str">
        <f t="shared" si="8"/>
        <v/>
      </c>
      <c r="H64" s="18" t="str">
        <f t="shared" si="9"/>
        <v/>
      </c>
      <c r="I64" s="18" t="e">
        <f t="shared" si="10"/>
        <v>#VALUE!</v>
      </c>
      <c r="J64" s="18" t="e">
        <f>VLOOKUP(F64,U6数据库!C:P,2,0)</f>
        <v>#VALUE!</v>
      </c>
      <c r="K64" s="18" t="e">
        <f>VLOOKUP(F64,U6数据库!C:P,3,0)</f>
        <v>#VALUE!</v>
      </c>
      <c r="L64" s="18" t="e">
        <f>VLOOKUP(F64,U6数据库!C:P,4,0)</f>
        <v>#VALUE!</v>
      </c>
      <c r="M64" s="18" t="e">
        <f>VLOOKUP(F64,U6数据库!C:P,5,0)</f>
        <v>#VALUE!</v>
      </c>
      <c r="N64" s="18" t="e">
        <f>VLOOKUP(F64,U6数据库!C:P,6,0)</f>
        <v>#VALUE!</v>
      </c>
      <c r="O64" s="19" t="e">
        <f t="shared" si="11"/>
        <v>#VALUE!</v>
      </c>
      <c r="P64" s="18" t="e">
        <f>VLOOKUP(F64,U6数据库!C:P,7,0)</f>
        <v>#VALUE!</v>
      </c>
      <c r="Q64" s="18" t="e">
        <f>VLOOKUP(F64,U6数据库!C:P,13,0)</f>
        <v>#VALUE!</v>
      </c>
      <c r="R64" s="18"/>
      <c r="S64" s="18" t="e">
        <f>VLOOKUP(F64,U6数据库!C:P,8,0)</f>
        <v>#VALUE!</v>
      </c>
      <c r="T64" s="18" t="e">
        <f>VLOOKUP(F64,U6数据库!C:P,9,0)</f>
        <v>#VALUE!</v>
      </c>
      <c r="U64" s="18" t="e">
        <f>VLOOKUP(F64,U6数据库!C:P,10,0)*C64</f>
        <v>#VALUE!</v>
      </c>
      <c r="V64" s="18" t="e">
        <f>VLOOKUP(F64,U6数据库!C:P,11,0)</f>
        <v>#VALUE!</v>
      </c>
      <c r="W64" s="18" t="e">
        <f>VLOOKUP(F64,U6数据库!C:P,14,0)</f>
        <v>#VALUE!</v>
      </c>
      <c r="X64" s="18"/>
    </row>
    <row r="65" spans="1:24" x14ac:dyDescent="0.25">
      <c r="A65" s="58"/>
      <c r="B65" s="55"/>
      <c r="C65" s="3"/>
      <c r="D65" s="3"/>
      <c r="E65" s="18" t="str">
        <f t="shared" si="6"/>
        <v/>
      </c>
      <c r="F65" s="18" t="e">
        <f t="shared" si="7"/>
        <v>#VALUE!</v>
      </c>
      <c r="G65" s="18" t="str">
        <f t="shared" si="8"/>
        <v/>
      </c>
      <c r="H65" s="18" t="str">
        <f t="shared" si="9"/>
        <v/>
      </c>
      <c r="I65" s="18" t="e">
        <f t="shared" si="10"/>
        <v>#VALUE!</v>
      </c>
      <c r="J65" s="18" t="e">
        <f>VLOOKUP(F65,U6数据库!C:P,2,0)</f>
        <v>#VALUE!</v>
      </c>
      <c r="K65" s="18" t="e">
        <f>VLOOKUP(F65,U6数据库!C:P,3,0)</f>
        <v>#VALUE!</v>
      </c>
      <c r="L65" s="18" t="e">
        <f>VLOOKUP(F65,U6数据库!C:P,4,0)</f>
        <v>#VALUE!</v>
      </c>
      <c r="M65" s="18" t="e">
        <f>VLOOKUP(F65,U6数据库!C:P,5,0)</f>
        <v>#VALUE!</v>
      </c>
      <c r="N65" s="18" t="e">
        <f>VLOOKUP(F65,U6数据库!C:P,6,0)</f>
        <v>#VALUE!</v>
      </c>
      <c r="O65" s="19" t="e">
        <f t="shared" si="11"/>
        <v>#VALUE!</v>
      </c>
      <c r="P65" s="18" t="e">
        <f>VLOOKUP(F65,U6数据库!C:P,7,0)</f>
        <v>#VALUE!</v>
      </c>
      <c r="Q65" s="18" t="e">
        <f>VLOOKUP(F65,U6数据库!C:P,13,0)</f>
        <v>#VALUE!</v>
      </c>
      <c r="R65" s="18"/>
      <c r="S65" s="18" t="e">
        <f>VLOOKUP(F65,U6数据库!C:P,8,0)</f>
        <v>#VALUE!</v>
      </c>
      <c r="T65" s="18" t="e">
        <f>VLOOKUP(F65,U6数据库!C:P,9,0)</f>
        <v>#VALUE!</v>
      </c>
      <c r="U65" s="18" t="e">
        <f>VLOOKUP(F65,U6数据库!C:P,10,0)*C65</f>
        <v>#VALUE!</v>
      </c>
      <c r="V65" s="18" t="e">
        <f>VLOOKUP(F65,U6数据库!C:P,11,0)</f>
        <v>#VALUE!</v>
      </c>
      <c r="W65" s="18" t="e">
        <f>VLOOKUP(F65,U6数据库!C:P,14,0)</f>
        <v>#VALUE!</v>
      </c>
      <c r="X65" s="18"/>
    </row>
    <row r="66" spans="1:24" x14ac:dyDescent="0.25">
      <c r="A66" s="58"/>
      <c r="B66" s="55"/>
      <c r="C66" s="3"/>
      <c r="D66" s="3"/>
      <c r="E66" s="18" t="str">
        <f t="shared" si="6"/>
        <v/>
      </c>
      <c r="F66" s="18" t="e">
        <f t="shared" si="7"/>
        <v>#VALUE!</v>
      </c>
      <c r="G66" s="18" t="str">
        <f t="shared" si="8"/>
        <v/>
      </c>
      <c r="H66" s="18" t="str">
        <f t="shared" si="9"/>
        <v/>
      </c>
      <c r="I66" s="18" t="e">
        <f t="shared" si="10"/>
        <v>#VALUE!</v>
      </c>
      <c r="J66" s="18" t="e">
        <f>VLOOKUP(F66,U6数据库!C:P,2,0)</f>
        <v>#VALUE!</v>
      </c>
      <c r="K66" s="18" t="e">
        <f>VLOOKUP(F66,U6数据库!C:P,3,0)</f>
        <v>#VALUE!</v>
      </c>
      <c r="L66" s="18" t="e">
        <f>VLOOKUP(F66,U6数据库!C:P,4,0)</f>
        <v>#VALUE!</v>
      </c>
      <c r="M66" s="18" t="e">
        <f>VLOOKUP(F66,U6数据库!C:P,5,0)</f>
        <v>#VALUE!</v>
      </c>
      <c r="N66" s="18" t="e">
        <f>VLOOKUP(F66,U6数据库!C:P,6,0)</f>
        <v>#VALUE!</v>
      </c>
      <c r="O66" s="19" t="e">
        <f t="shared" si="11"/>
        <v>#VALUE!</v>
      </c>
      <c r="P66" s="18" t="e">
        <f>VLOOKUP(F66,U6数据库!C:P,7,0)</f>
        <v>#VALUE!</v>
      </c>
      <c r="Q66" s="18" t="e">
        <f>VLOOKUP(F66,U6数据库!C:P,13,0)</f>
        <v>#VALUE!</v>
      </c>
      <c r="R66" s="18"/>
      <c r="S66" s="18" t="e">
        <f>VLOOKUP(F66,U6数据库!C:P,8,0)</f>
        <v>#VALUE!</v>
      </c>
      <c r="T66" s="18" t="e">
        <f>VLOOKUP(F66,U6数据库!C:P,9,0)</f>
        <v>#VALUE!</v>
      </c>
      <c r="U66" s="18" t="e">
        <f>VLOOKUP(F66,U6数据库!C:P,10,0)*C66</f>
        <v>#VALUE!</v>
      </c>
      <c r="V66" s="18" t="e">
        <f>VLOOKUP(F66,U6数据库!C:P,11,0)</f>
        <v>#VALUE!</v>
      </c>
      <c r="W66" s="18" t="e">
        <f>VLOOKUP(F66,U6数据库!C:P,14,0)</f>
        <v>#VALUE!</v>
      </c>
      <c r="X66" s="18"/>
    </row>
    <row r="67" spans="1:24" x14ac:dyDescent="0.25">
      <c r="A67" s="58"/>
      <c r="B67" s="55"/>
      <c r="C67" s="3"/>
      <c r="D67" s="3"/>
      <c r="E67" s="18" t="str">
        <f t="shared" si="6"/>
        <v/>
      </c>
      <c r="F67" s="18" t="e">
        <f t="shared" si="7"/>
        <v>#VALUE!</v>
      </c>
      <c r="G67" s="18" t="str">
        <f t="shared" si="8"/>
        <v/>
      </c>
      <c r="H67" s="18" t="str">
        <f t="shared" si="9"/>
        <v/>
      </c>
      <c r="I67" s="18" t="e">
        <f t="shared" si="10"/>
        <v>#VALUE!</v>
      </c>
      <c r="J67" s="18" t="e">
        <f>VLOOKUP(F67,U6数据库!C:P,2,0)</f>
        <v>#VALUE!</v>
      </c>
      <c r="K67" s="18" t="e">
        <f>VLOOKUP(F67,U6数据库!C:P,3,0)</f>
        <v>#VALUE!</v>
      </c>
      <c r="L67" s="18" t="e">
        <f>VLOOKUP(F67,U6数据库!C:P,4,0)</f>
        <v>#VALUE!</v>
      </c>
      <c r="M67" s="18" t="e">
        <f>VLOOKUP(F67,U6数据库!C:P,5,0)</f>
        <v>#VALUE!</v>
      </c>
      <c r="N67" s="18" t="e">
        <f>VLOOKUP(F67,U6数据库!C:P,6,0)</f>
        <v>#VALUE!</v>
      </c>
      <c r="O67" s="19" t="e">
        <f t="shared" si="11"/>
        <v>#VALUE!</v>
      </c>
      <c r="P67" s="18" t="e">
        <f>VLOOKUP(F67,U6数据库!C:P,7,0)</f>
        <v>#VALUE!</v>
      </c>
      <c r="Q67" s="18" t="e">
        <f>VLOOKUP(F67,U6数据库!C:P,13,0)</f>
        <v>#VALUE!</v>
      </c>
      <c r="R67" s="18"/>
      <c r="S67" s="18" t="e">
        <f>VLOOKUP(F67,U6数据库!C:P,8,0)</f>
        <v>#VALUE!</v>
      </c>
      <c r="T67" s="18" t="e">
        <f>VLOOKUP(F67,U6数据库!C:P,9,0)</f>
        <v>#VALUE!</v>
      </c>
      <c r="U67" s="18" t="e">
        <f>VLOOKUP(F67,U6数据库!C:P,10,0)*C67</f>
        <v>#VALUE!</v>
      </c>
      <c r="V67" s="18" t="e">
        <f>VLOOKUP(F67,U6数据库!C:P,11,0)</f>
        <v>#VALUE!</v>
      </c>
      <c r="W67" s="18" t="e">
        <f>VLOOKUP(F67,U6数据库!C:P,14,0)</f>
        <v>#VALUE!</v>
      </c>
      <c r="X67" s="18"/>
    </row>
    <row r="68" spans="1:24" x14ac:dyDescent="0.25">
      <c r="A68" s="58"/>
      <c r="B68" s="55"/>
      <c r="C68" s="3"/>
      <c r="D68" s="3"/>
      <c r="E68" s="18" t="str">
        <f t="shared" si="6"/>
        <v/>
      </c>
      <c r="F68" s="18" t="e">
        <f t="shared" si="7"/>
        <v>#VALUE!</v>
      </c>
      <c r="G68" s="18" t="str">
        <f t="shared" si="8"/>
        <v/>
      </c>
      <c r="H68" s="18" t="str">
        <f t="shared" si="9"/>
        <v/>
      </c>
      <c r="I68" s="18" t="e">
        <f t="shared" si="10"/>
        <v>#VALUE!</v>
      </c>
      <c r="J68" s="18" t="e">
        <f>VLOOKUP(F68,U6数据库!C:P,2,0)</f>
        <v>#VALUE!</v>
      </c>
      <c r="K68" s="18" t="e">
        <f>VLOOKUP(F68,U6数据库!C:P,3,0)</f>
        <v>#VALUE!</v>
      </c>
      <c r="L68" s="18" t="e">
        <f>VLOOKUP(F68,U6数据库!C:P,4,0)</f>
        <v>#VALUE!</v>
      </c>
      <c r="M68" s="18" t="e">
        <f>VLOOKUP(F68,U6数据库!C:P,5,0)</f>
        <v>#VALUE!</v>
      </c>
      <c r="N68" s="18" t="e">
        <f>VLOOKUP(F68,U6数据库!C:P,6,0)</f>
        <v>#VALUE!</v>
      </c>
      <c r="O68" s="19" t="e">
        <f t="shared" si="11"/>
        <v>#VALUE!</v>
      </c>
      <c r="P68" s="18" t="e">
        <f>VLOOKUP(F68,U6数据库!C:P,7,0)</f>
        <v>#VALUE!</v>
      </c>
      <c r="Q68" s="18" t="e">
        <f>VLOOKUP(F68,U6数据库!C:P,13,0)</f>
        <v>#VALUE!</v>
      </c>
      <c r="R68" s="18"/>
      <c r="S68" s="18" t="e">
        <f>VLOOKUP(F68,U6数据库!C:P,8,0)</f>
        <v>#VALUE!</v>
      </c>
      <c r="T68" s="18" t="e">
        <f>VLOOKUP(F68,U6数据库!C:P,9,0)</f>
        <v>#VALUE!</v>
      </c>
      <c r="U68" s="18" t="e">
        <f>VLOOKUP(F68,U6数据库!C:P,10,0)*C68</f>
        <v>#VALUE!</v>
      </c>
      <c r="V68" s="18" t="e">
        <f>VLOOKUP(F68,U6数据库!C:P,11,0)</f>
        <v>#VALUE!</v>
      </c>
      <c r="W68" s="18" t="e">
        <f>VLOOKUP(F68,U6数据库!C:P,14,0)</f>
        <v>#VALUE!</v>
      </c>
      <c r="X68" s="18"/>
    </row>
    <row r="69" spans="1:24" x14ac:dyDescent="0.25">
      <c r="A69" s="58"/>
      <c r="B69" s="55"/>
      <c r="C69" s="3"/>
      <c r="D69" s="3"/>
      <c r="E69" s="18" t="str">
        <f t="shared" si="6"/>
        <v/>
      </c>
      <c r="F69" s="18" t="e">
        <f t="shared" si="7"/>
        <v>#VALUE!</v>
      </c>
      <c r="G69" s="18" t="str">
        <f t="shared" si="8"/>
        <v/>
      </c>
      <c r="H69" s="18" t="str">
        <f t="shared" si="9"/>
        <v/>
      </c>
      <c r="I69" s="18" t="e">
        <f t="shared" si="10"/>
        <v>#VALUE!</v>
      </c>
      <c r="J69" s="18" t="e">
        <f>VLOOKUP(F69,U6数据库!C:P,2,0)</f>
        <v>#VALUE!</v>
      </c>
      <c r="K69" s="18" t="e">
        <f>VLOOKUP(F69,U6数据库!C:P,3,0)</f>
        <v>#VALUE!</v>
      </c>
      <c r="L69" s="18" t="e">
        <f>VLOOKUP(F69,U6数据库!C:P,4,0)</f>
        <v>#VALUE!</v>
      </c>
      <c r="M69" s="18" t="e">
        <f>VLOOKUP(F69,U6数据库!C:P,5,0)</f>
        <v>#VALUE!</v>
      </c>
      <c r="N69" s="18" t="e">
        <f>VLOOKUP(F69,U6数据库!C:P,6,0)</f>
        <v>#VALUE!</v>
      </c>
      <c r="O69" s="19" t="e">
        <f t="shared" si="11"/>
        <v>#VALUE!</v>
      </c>
      <c r="P69" s="18" t="e">
        <f>VLOOKUP(F69,U6数据库!C:P,7,0)</f>
        <v>#VALUE!</v>
      </c>
      <c r="Q69" s="18" t="e">
        <f>VLOOKUP(F69,U6数据库!C:P,13,0)</f>
        <v>#VALUE!</v>
      </c>
      <c r="R69" s="18"/>
      <c r="S69" s="18" t="e">
        <f>VLOOKUP(F69,U6数据库!C:P,8,0)</f>
        <v>#VALUE!</v>
      </c>
      <c r="T69" s="18" t="e">
        <f>VLOOKUP(F69,U6数据库!C:P,9,0)</f>
        <v>#VALUE!</v>
      </c>
      <c r="U69" s="18" t="e">
        <f>VLOOKUP(F69,U6数据库!C:P,10,0)*C69</f>
        <v>#VALUE!</v>
      </c>
      <c r="V69" s="18" t="e">
        <f>VLOOKUP(F69,U6数据库!C:P,11,0)</f>
        <v>#VALUE!</v>
      </c>
      <c r="W69" s="18" t="e">
        <f>VLOOKUP(F69,U6数据库!C:P,14,0)</f>
        <v>#VALUE!</v>
      </c>
      <c r="X69" s="18"/>
    </row>
    <row r="70" spans="1:24" x14ac:dyDescent="0.25">
      <c r="A70" s="58"/>
      <c r="B70" s="55"/>
      <c r="C70" s="3"/>
      <c r="D70" s="3"/>
      <c r="E70" s="18" t="str">
        <f t="shared" si="6"/>
        <v/>
      </c>
      <c r="F70" s="18" t="e">
        <f t="shared" si="7"/>
        <v>#VALUE!</v>
      </c>
      <c r="G70" s="18" t="str">
        <f t="shared" si="8"/>
        <v/>
      </c>
      <c r="H70" s="18" t="str">
        <f t="shared" si="9"/>
        <v/>
      </c>
      <c r="I70" s="18" t="e">
        <f t="shared" si="10"/>
        <v>#VALUE!</v>
      </c>
      <c r="J70" s="18" t="e">
        <f>VLOOKUP(F70,U6数据库!C:P,2,0)</f>
        <v>#VALUE!</v>
      </c>
      <c r="K70" s="18" t="e">
        <f>VLOOKUP(F70,U6数据库!C:P,3,0)</f>
        <v>#VALUE!</v>
      </c>
      <c r="L70" s="18" t="e">
        <f>VLOOKUP(F70,U6数据库!C:P,4,0)</f>
        <v>#VALUE!</v>
      </c>
      <c r="M70" s="18" t="e">
        <f>VLOOKUP(F70,U6数据库!C:P,5,0)</f>
        <v>#VALUE!</v>
      </c>
      <c r="N70" s="18" t="e">
        <f>VLOOKUP(F70,U6数据库!C:P,6,0)</f>
        <v>#VALUE!</v>
      </c>
      <c r="O70" s="19" t="e">
        <f t="shared" si="11"/>
        <v>#VALUE!</v>
      </c>
      <c r="P70" s="18" t="e">
        <f>VLOOKUP(F70,U6数据库!C:P,7,0)</f>
        <v>#VALUE!</v>
      </c>
      <c r="Q70" s="18" t="e">
        <f>VLOOKUP(F70,U6数据库!C:P,13,0)</f>
        <v>#VALUE!</v>
      </c>
      <c r="R70" s="18"/>
      <c r="S70" s="18" t="e">
        <f>VLOOKUP(F70,U6数据库!C:P,8,0)</f>
        <v>#VALUE!</v>
      </c>
      <c r="T70" s="18" t="e">
        <f>VLOOKUP(F70,U6数据库!C:P,9,0)</f>
        <v>#VALUE!</v>
      </c>
      <c r="U70" s="18" t="e">
        <f>VLOOKUP(F70,U6数据库!C:P,10,0)*C70</f>
        <v>#VALUE!</v>
      </c>
      <c r="V70" s="18" t="e">
        <f>VLOOKUP(F70,U6数据库!C:P,11,0)</f>
        <v>#VALUE!</v>
      </c>
      <c r="W70" s="18" t="e">
        <f>VLOOKUP(F70,U6数据库!C:P,14,0)</f>
        <v>#VALUE!</v>
      </c>
      <c r="X70" s="18"/>
    </row>
    <row r="71" spans="1:24" x14ac:dyDescent="0.25">
      <c r="A71" s="58"/>
      <c r="B71" s="55"/>
      <c r="C71" s="3"/>
      <c r="D71" s="3"/>
      <c r="E71" s="18" t="str">
        <f t="shared" si="6"/>
        <v/>
      </c>
      <c r="F71" s="18" t="e">
        <f t="shared" si="7"/>
        <v>#VALUE!</v>
      </c>
      <c r="G71" s="18" t="str">
        <f t="shared" si="8"/>
        <v/>
      </c>
      <c r="H71" s="18" t="str">
        <f t="shared" si="9"/>
        <v/>
      </c>
      <c r="I71" s="18" t="e">
        <f t="shared" si="10"/>
        <v>#VALUE!</v>
      </c>
      <c r="J71" s="18" t="e">
        <f>VLOOKUP(F71,U6数据库!C:P,2,0)</f>
        <v>#VALUE!</v>
      </c>
      <c r="K71" s="18" t="e">
        <f>VLOOKUP(F71,U6数据库!C:P,3,0)</f>
        <v>#VALUE!</v>
      </c>
      <c r="L71" s="18" t="e">
        <f>VLOOKUP(F71,U6数据库!C:P,4,0)</f>
        <v>#VALUE!</v>
      </c>
      <c r="M71" s="18" t="e">
        <f>VLOOKUP(F71,U6数据库!C:P,5,0)</f>
        <v>#VALUE!</v>
      </c>
      <c r="N71" s="18" t="e">
        <f>VLOOKUP(F71,U6数据库!C:P,6,0)</f>
        <v>#VALUE!</v>
      </c>
      <c r="O71" s="19" t="e">
        <f t="shared" si="11"/>
        <v>#VALUE!</v>
      </c>
      <c r="P71" s="18" t="e">
        <f>VLOOKUP(F71,U6数据库!C:P,7,0)</f>
        <v>#VALUE!</v>
      </c>
      <c r="Q71" s="18" t="e">
        <f>VLOOKUP(F71,U6数据库!C:P,13,0)</f>
        <v>#VALUE!</v>
      </c>
      <c r="R71" s="18"/>
      <c r="S71" s="18" t="e">
        <f>VLOOKUP(F71,U6数据库!C:P,8,0)</f>
        <v>#VALUE!</v>
      </c>
      <c r="T71" s="18" t="e">
        <f>VLOOKUP(F71,U6数据库!C:P,9,0)</f>
        <v>#VALUE!</v>
      </c>
      <c r="U71" s="18" t="e">
        <f>VLOOKUP(F71,U6数据库!C:P,10,0)*C71</f>
        <v>#VALUE!</v>
      </c>
      <c r="V71" s="18" t="e">
        <f>VLOOKUP(F71,U6数据库!C:P,11,0)</f>
        <v>#VALUE!</v>
      </c>
      <c r="W71" s="18" t="e">
        <f>VLOOKUP(F71,U6数据库!C:P,14,0)</f>
        <v>#VALUE!</v>
      </c>
      <c r="X71" s="18"/>
    </row>
    <row r="72" spans="1:24" x14ac:dyDescent="0.25">
      <c r="A72" s="58"/>
      <c r="B72" s="55"/>
      <c r="C72" s="3"/>
      <c r="D72" s="3"/>
      <c r="E72" s="18" t="str">
        <f t="shared" si="6"/>
        <v/>
      </c>
      <c r="F72" s="18" t="e">
        <f t="shared" si="7"/>
        <v>#VALUE!</v>
      </c>
      <c r="G72" s="18" t="str">
        <f t="shared" si="8"/>
        <v/>
      </c>
      <c r="H72" s="18" t="str">
        <f t="shared" si="9"/>
        <v/>
      </c>
      <c r="I72" s="18" t="e">
        <f t="shared" si="10"/>
        <v>#VALUE!</v>
      </c>
      <c r="J72" s="18" t="e">
        <f>VLOOKUP(F72,U6数据库!C:P,2,0)</f>
        <v>#VALUE!</v>
      </c>
      <c r="K72" s="18" t="e">
        <f>VLOOKUP(F72,U6数据库!C:P,3,0)</f>
        <v>#VALUE!</v>
      </c>
      <c r="L72" s="18" t="e">
        <f>VLOOKUP(F72,U6数据库!C:P,4,0)</f>
        <v>#VALUE!</v>
      </c>
      <c r="M72" s="18" t="e">
        <f>VLOOKUP(F72,U6数据库!C:P,5,0)</f>
        <v>#VALUE!</v>
      </c>
      <c r="N72" s="18" t="e">
        <f>VLOOKUP(F72,U6数据库!C:P,6,0)</f>
        <v>#VALUE!</v>
      </c>
      <c r="O72" s="19" t="e">
        <f t="shared" si="11"/>
        <v>#VALUE!</v>
      </c>
      <c r="P72" s="18" t="e">
        <f>VLOOKUP(F72,U6数据库!C:P,7,0)</f>
        <v>#VALUE!</v>
      </c>
      <c r="Q72" s="18" t="e">
        <f>VLOOKUP(F72,U6数据库!C:P,13,0)</f>
        <v>#VALUE!</v>
      </c>
      <c r="R72" s="18"/>
      <c r="S72" s="18" t="e">
        <f>VLOOKUP(F72,U6数据库!C:P,8,0)</f>
        <v>#VALUE!</v>
      </c>
      <c r="T72" s="18" t="e">
        <f>VLOOKUP(F72,U6数据库!C:P,9,0)</f>
        <v>#VALUE!</v>
      </c>
      <c r="U72" s="18" t="e">
        <f>VLOOKUP(F72,U6数据库!C:P,10,0)*C72</f>
        <v>#VALUE!</v>
      </c>
      <c r="V72" s="18" t="e">
        <f>VLOOKUP(F72,U6数据库!C:P,11,0)</f>
        <v>#VALUE!</v>
      </c>
      <c r="W72" s="18" t="e">
        <f>VLOOKUP(F72,U6数据库!C:P,14,0)</f>
        <v>#VALUE!</v>
      </c>
      <c r="X72" s="18"/>
    </row>
    <row r="73" spans="1:24" x14ac:dyDescent="0.25">
      <c r="A73" s="58"/>
      <c r="B73" s="55"/>
      <c r="C73" s="3"/>
      <c r="D73" s="3"/>
      <c r="E73" s="18" t="str">
        <f t="shared" si="6"/>
        <v/>
      </c>
      <c r="F73" s="18" t="e">
        <f t="shared" si="7"/>
        <v>#VALUE!</v>
      </c>
      <c r="G73" s="18" t="str">
        <f t="shared" si="8"/>
        <v/>
      </c>
      <c r="H73" s="18" t="str">
        <f t="shared" si="9"/>
        <v/>
      </c>
      <c r="I73" s="18" t="e">
        <f t="shared" si="10"/>
        <v>#VALUE!</v>
      </c>
      <c r="J73" s="18" t="e">
        <f>VLOOKUP(F73,U6数据库!C:P,2,0)</f>
        <v>#VALUE!</v>
      </c>
      <c r="K73" s="18" t="e">
        <f>VLOOKUP(F73,U6数据库!C:P,3,0)</f>
        <v>#VALUE!</v>
      </c>
      <c r="L73" s="18" t="e">
        <f>VLOOKUP(F73,U6数据库!C:P,4,0)</f>
        <v>#VALUE!</v>
      </c>
      <c r="M73" s="18" t="e">
        <f>VLOOKUP(F73,U6数据库!C:P,5,0)</f>
        <v>#VALUE!</v>
      </c>
      <c r="N73" s="18" t="e">
        <f>VLOOKUP(F73,U6数据库!C:P,6,0)</f>
        <v>#VALUE!</v>
      </c>
      <c r="O73" s="19" t="e">
        <f t="shared" si="11"/>
        <v>#VALUE!</v>
      </c>
      <c r="P73" s="18" t="e">
        <f>VLOOKUP(F73,U6数据库!C:P,7,0)</f>
        <v>#VALUE!</v>
      </c>
      <c r="Q73" s="18" t="e">
        <f>VLOOKUP(F73,U6数据库!C:P,13,0)</f>
        <v>#VALUE!</v>
      </c>
      <c r="R73" s="18"/>
      <c r="S73" s="18" t="e">
        <f>VLOOKUP(F73,U6数据库!C:P,8,0)</f>
        <v>#VALUE!</v>
      </c>
      <c r="T73" s="18" t="e">
        <f>VLOOKUP(F73,U6数据库!C:P,9,0)</f>
        <v>#VALUE!</v>
      </c>
      <c r="U73" s="18" t="e">
        <f>VLOOKUP(F73,U6数据库!C:P,10,0)*C73</f>
        <v>#VALUE!</v>
      </c>
      <c r="V73" s="18" t="e">
        <f>VLOOKUP(F73,U6数据库!C:P,11,0)</f>
        <v>#VALUE!</v>
      </c>
      <c r="W73" s="18" t="e">
        <f>VLOOKUP(F73,U6数据库!C:P,14,0)</f>
        <v>#VALUE!</v>
      </c>
      <c r="X73" s="18"/>
    </row>
    <row r="74" spans="1:24" x14ac:dyDescent="0.25">
      <c r="A74" s="58"/>
      <c r="B74" s="55"/>
      <c r="C74" s="3"/>
      <c r="D74" s="3"/>
      <c r="E74" s="18" t="str">
        <f t="shared" ref="E74:E100" si="12">TRIM(MID(SUBSTITUTE($B74,"-",REPT(" ",99)),COLUMN(B74)*99-98,99))</f>
        <v/>
      </c>
      <c r="F74" s="18" t="e">
        <f t="shared" ref="F74:F100" si="13">VALUE(TRIM(MID(SUBSTITUTE($B74,"-",REPT(" ",99)),COLUMN(C74)*99-98,99)))</f>
        <v>#VALUE!</v>
      </c>
      <c r="G74" s="18" t="str">
        <f t="shared" ref="G74:G100" si="14">TRIM(MID(SUBSTITUTE($B74,"-",REPT(" ",99)),COLUMN(D74)*99-98,99))</f>
        <v/>
      </c>
      <c r="H74" s="18" t="str">
        <f t="shared" ref="H74:H100" si="15">TRIM(MID(SUBSTITUTE($B74,"-",REPT(" ",99)),COLUMN(E74)*99-98,99))</f>
        <v/>
      </c>
      <c r="I74" s="18" t="e">
        <f t="shared" ref="I74:I100" si="16">3.14*G74</f>
        <v>#VALUE!</v>
      </c>
      <c r="J74" s="18" t="e">
        <f>VLOOKUP(F74,U6数据库!C:P,2,0)</f>
        <v>#VALUE!</v>
      </c>
      <c r="K74" s="18" t="e">
        <f>VLOOKUP(F74,U6数据库!C:P,3,0)</f>
        <v>#VALUE!</v>
      </c>
      <c r="L74" s="18" t="e">
        <f>VLOOKUP(F74,U6数据库!C:P,4,0)</f>
        <v>#VALUE!</v>
      </c>
      <c r="M74" s="18" t="e">
        <f>VLOOKUP(F74,U6数据库!C:P,5,0)</f>
        <v>#VALUE!</v>
      </c>
      <c r="N74" s="18" t="e">
        <f>VLOOKUP(F74,U6数据库!C:P,6,0)</f>
        <v>#VALUE!</v>
      </c>
      <c r="O74" s="19" t="e">
        <f t="shared" ref="O74:O100" si="17">((I74+L74+2*M74)/1000)*(N74/1000)*C74</f>
        <v>#VALUE!</v>
      </c>
      <c r="P74" s="18" t="e">
        <f>VLOOKUP(F74,U6数据库!C:P,7,0)</f>
        <v>#VALUE!</v>
      </c>
      <c r="Q74" s="18" t="e">
        <f>VLOOKUP(F74,U6数据库!C:P,13,0)</f>
        <v>#VALUE!</v>
      </c>
      <c r="R74" s="18"/>
      <c r="S74" s="18" t="e">
        <f>VLOOKUP(F74,U6数据库!C:P,8,0)</f>
        <v>#VALUE!</v>
      </c>
      <c r="T74" s="18" t="e">
        <f>VLOOKUP(F74,U6数据库!C:P,9,0)</f>
        <v>#VALUE!</v>
      </c>
      <c r="U74" s="18" t="e">
        <f>VLOOKUP(F74,U6数据库!C:P,10,0)*C74</f>
        <v>#VALUE!</v>
      </c>
      <c r="V74" s="18" t="e">
        <f>VLOOKUP(F74,U6数据库!C:P,11,0)</f>
        <v>#VALUE!</v>
      </c>
      <c r="W74" s="18" t="e">
        <f>VLOOKUP(F74,U6数据库!C:P,14,0)</f>
        <v>#VALUE!</v>
      </c>
      <c r="X74" s="18"/>
    </row>
    <row r="75" spans="1:24" x14ac:dyDescent="0.25">
      <c r="A75" s="58"/>
      <c r="B75" s="55"/>
      <c r="C75" s="3"/>
      <c r="D75" s="3"/>
      <c r="E75" s="18" t="str">
        <f t="shared" si="12"/>
        <v/>
      </c>
      <c r="F75" s="18" t="e">
        <f t="shared" si="13"/>
        <v>#VALUE!</v>
      </c>
      <c r="G75" s="18" t="str">
        <f t="shared" si="14"/>
        <v/>
      </c>
      <c r="H75" s="18" t="str">
        <f t="shared" si="15"/>
        <v/>
      </c>
      <c r="I75" s="18" t="e">
        <f t="shared" si="16"/>
        <v>#VALUE!</v>
      </c>
      <c r="J75" s="18" t="e">
        <f>VLOOKUP(F75,U6数据库!C:P,2,0)</f>
        <v>#VALUE!</v>
      </c>
      <c r="K75" s="18" t="e">
        <f>VLOOKUP(F75,U6数据库!C:P,3,0)</f>
        <v>#VALUE!</v>
      </c>
      <c r="L75" s="18" t="e">
        <f>VLOOKUP(F75,U6数据库!C:P,4,0)</f>
        <v>#VALUE!</v>
      </c>
      <c r="M75" s="18" t="e">
        <f>VLOOKUP(F75,U6数据库!C:P,5,0)</f>
        <v>#VALUE!</v>
      </c>
      <c r="N75" s="18" t="e">
        <f>VLOOKUP(F75,U6数据库!C:P,6,0)</f>
        <v>#VALUE!</v>
      </c>
      <c r="O75" s="19" t="e">
        <f t="shared" si="17"/>
        <v>#VALUE!</v>
      </c>
      <c r="P75" s="18" t="e">
        <f>VLOOKUP(F75,U6数据库!C:P,7,0)</f>
        <v>#VALUE!</v>
      </c>
      <c r="Q75" s="18" t="e">
        <f>VLOOKUP(F75,U6数据库!C:P,13,0)</f>
        <v>#VALUE!</v>
      </c>
      <c r="R75" s="18"/>
      <c r="S75" s="18" t="e">
        <f>VLOOKUP(F75,U6数据库!C:P,8,0)</f>
        <v>#VALUE!</v>
      </c>
      <c r="T75" s="18" t="e">
        <f>VLOOKUP(F75,U6数据库!C:P,9,0)</f>
        <v>#VALUE!</v>
      </c>
      <c r="U75" s="18" t="e">
        <f>VLOOKUP(F75,U6数据库!C:P,10,0)*C75</f>
        <v>#VALUE!</v>
      </c>
      <c r="V75" s="18" t="e">
        <f>VLOOKUP(F75,U6数据库!C:P,11,0)</f>
        <v>#VALUE!</v>
      </c>
      <c r="W75" s="18" t="e">
        <f>VLOOKUP(F75,U6数据库!C:P,14,0)</f>
        <v>#VALUE!</v>
      </c>
      <c r="X75" s="18"/>
    </row>
    <row r="76" spans="1:24" x14ac:dyDescent="0.25">
      <c r="A76" s="58"/>
      <c r="B76" s="55"/>
      <c r="C76" s="3"/>
      <c r="D76" s="3"/>
      <c r="E76" s="18" t="str">
        <f t="shared" si="12"/>
        <v/>
      </c>
      <c r="F76" s="18" t="e">
        <f t="shared" si="13"/>
        <v>#VALUE!</v>
      </c>
      <c r="G76" s="18" t="str">
        <f t="shared" si="14"/>
        <v/>
      </c>
      <c r="H76" s="18" t="str">
        <f t="shared" si="15"/>
        <v/>
      </c>
      <c r="I76" s="18" t="e">
        <f t="shared" si="16"/>
        <v>#VALUE!</v>
      </c>
      <c r="J76" s="18" t="e">
        <f>VLOOKUP(F76,U6数据库!C:P,2,0)</f>
        <v>#VALUE!</v>
      </c>
      <c r="K76" s="18" t="e">
        <f>VLOOKUP(F76,U6数据库!C:P,3,0)</f>
        <v>#VALUE!</v>
      </c>
      <c r="L76" s="18" t="e">
        <f>VLOOKUP(F76,U6数据库!C:P,4,0)</f>
        <v>#VALUE!</v>
      </c>
      <c r="M76" s="18" t="e">
        <f>VLOOKUP(F76,U6数据库!C:P,5,0)</f>
        <v>#VALUE!</v>
      </c>
      <c r="N76" s="18" t="e">
        <f>VLOOKUP(F76,U6数据库!C:P,6,0)</f>
        <v>#VALUE!</v>
      </c>
      <c r="O76" s="19" t="e">
        <f t="shared" si="17"/>
        <v>#VALUE!</v>
      </c>
      <c r="P76" s="18" t="e">
        <f>VLOOKUP(F76,U6数据库!C:P,7,0)</f>
        <v>#VALUE!</v>
      </c>
      <c r="Q76" s="18" t="e">
        <f>VLOOKUP(F76,U6数据库!C:P,13,0)</f>
        <v>#VALUE!</v>
      </c>
      <c r="R76" s="18"/>
      <c r="S76" s="18" t="e">
        <f>VLOOKUP(F76,U6数据库!C:P,8,0)</f>
        <v>#VALUE!</v>
      </c>
      <c r="T76" s="18" t="e">
        <f>VLOOKUP(F76,U6数据库!C:P,9,0)</f>
        <v>#VALUE!</v>
      </c>
      <c r="U76" s="18" t="e">
        <f>VLOOKUP(F76,U6数据库!C:P,10,0)*C76</f>
        <v>#VALUE!</v>
      </c>
      <c r="V76" s="18" t="e">
        <f>VLOOKUP(F76,U6数据库!C:P,11,0)</f>
        <v>#VALUE!</v>
      </c>
      <c r="W76" s="18" t="e">
        <f>VLOOKUP(F76,U6数据库!C:P,14,0)</f>
        <v>#VALUE!</v>
      </c>
      <c r="X76" s="18"/>
    </row>
    <row r="77" spans="1:24" x14ac:dyDescent="0.25">
      <c r="A77" s="58"/>
      <c r="B77" s="55"/>
      <c r="C77" s="3"/>
      <c r="D77" s="3"/>
      <c r="E77" s="18" t="str">
        <f t="shared" si="12"/>
        <v/>
      </c>
      <c r="F77" s="18" t="e">
        <f t="shared" si="13"/>
        <v>#VALUE!</v>
      </c>
      <c r="G77" s="18" t="str">
        <f t="shared" si="14"/>
        <v/>
      </c>
      <c r="H77" s="18" t="str">
        <f t="shared" si="15"/>
        <v/>
      </c>
      <c r="I77" s="18" t="e">
        <f t="shared" si="16"/>
        <v>#VALUE!</v>
      </c>
      <c r="J77" s="18" t="e">
        <f>VLOOKUP(F77,U6数据库!C:P,2,0)</f>
        <v>#VALUE!</v>
      </c>
      <c r="K77" s="18" t="e">
        <f>VLOOKUP(F77,U6数据库!C:P,3,0)</f>
        <v>#VALUE!</v>
      </c>
      <c r="L77" s="18" t="e">
        <f>VLOOKUP(F77,U6数据库!C:P,4,0)</f>
        <v>#VALUE!</v>
      </c>
      <c r="M77" s="18" t="e">
        <f>VLOOKUP(F77,U6数据库!C:P,5,0)</f>
        <v>#VALUE!</v>
      </c>
      <c r="N77" s="18" t="e">
        <f>VLOOKUP(F77,U6数据库!C:P,6,0)</f>
        <v>#VALUE!</v>
      </c>
      <c r="O77" s="19" t="e">
        <f t="shared" si="17"/>
        <v>#VALUE!</v>
      </c>
      <c r="P77" s="18" t="e">
        <f>VLOOKUP(F77,U6数据库!C:P,7,0)</f>
        <v>#VALUE!</v>
      </c>
      <c r="Q77" s="18" t="e">
        <f>VLOOKUP(F77,U6数据库!C:P,13,0)</f>
        <v>#VALUE!</v>
      </c>
      <c r="R77" s="18"/>
      <c r="S77" s="18" t="e">
        <f>VLOOKUP(F77,U6数据库!C:P,8,0)</f>
        <v>#VALUE!</v>
      </c>
      <c r="T77" s="18" t="e">
        <f>VLOOKUP(F77,U6数据库!C:P,9,0)</f>
        <v>#VALUE!</v>
      </c>
      <c r="U77" s="18" t="e">
        <f>VLOOKUP(F77,U6数据库!C:P,10,0)*C77</f>
        <v>#VALUE!</v>
      </c>
      <c r="V77" s="18" t="e">
        <f>VLOOKUP(F77,U6数据库!C:P,11,0)</f>
        <v>#VALUE!</v>
      </c>
      <c r="W77" s="18" t="e">
        <f>VLOOKUP(F77,U6数据库!C:P,14,0)</f>
        <v>#VALUE!</v>
      </c>
      <c r="X77" s="18"/>
    </row>
    <row r="78" spans="1:24" x14ac:dyDescent="0.25">
      <c r="A78" s="58"/>
      <c r="B78" s="55"/>
      <c r="C78" s="3"/>
      <c r="D78" s="3"/>
      <c r="E78" s="18" t="str">
        <f t="shared" si="12"/>
        <v/>
      </c>
      <c r="F78" s="18" t="e">
        <f t="shared" si="13"/>
        <v>#VALUE!</v>
      </c>
      <c r="G78" s="18" t="str">
        <f t="shared" si="14"/>
        <v/>
      </c>
      <c r="H78" s="18" t="str">
        <f t="shared" si="15"/>
        <v/>
      </c>
      <c r="I78" s="18" t="e">
        <f t="shared" si="16"/>
        <v>#VALUE!</v>
      </c>
      <c r="J78" s="18" t="e">
        <f>VLOOKUP(F78,U6数据库!C:P,2,0)</f>
        <v>#VALUE!</v>
      </c>
      <c r="K78" s="18" t="e">
        <f>VLOOKUP(F78,U6数据库!C:P,3,0)</f>
        <v>#VALUE!</v>
      </c>
      <c r="L78" s="18" t="e">
        <f>VLOOKUP(F78,U6数据库!C:P,4,0)</f>
        <v>#VALUE!</v>
      </c>
      <c r="M78" s="18" t="e">
        <f>VLOOKUP(F78,U6数据库!C:P,5,0)</f>
        <v>#VALUE!</v>
      </c>
      <c r="N78" s="18" t="e">
        <f>VLOOKUP(F78,U6数据库!C:P,6,0)</f>
        <v>#VALUE!</v>
      </c>
      <c r="O78" s="19" t="e">
        <f t="shared" si="17"/>
        <v>#VALUE!</v>
      </c>
      <c r="P78" s="18" t="e">
        <f>VLOOKUP(F78,U6数据库!C:P,7,0)</f>
        <v>#VALUE!</v>
      </c>
      <c r="Q78" s="18" t="e">
        <f>VLOOKUP(F78,U6数据库!C:P,13,0)</f>
        <v>#VALUE!</v>
      </c>
      <c r="R78" s="18"/>
      <c r="S78" s="18" t="e">
        <f>VLOOKUP(F78,U6数据库!C:P,8,0)</f>
        <v>#VALUE!</v>
      </c>
      <c r="T78" s="18" t="e">
        <f>VLOOKUP(F78,U6数据库!C:P,9,0)</f>
        <v>#VALUE!</v>
      </c>
      <c r="U78" s="18" t="e">
        <f>VLOOKUP(F78,U6数据库!C:P,10,0)*C78</f>
        <v>#VALUE!</v>
      </c>
      <c r="V78" s="18" t="e">
        <f>VLOOKUP(F78,U6数据库!C:P,11,0)</f>
        <v>#VALUE!</v>
      </c>
      <c r="W78" s="18" t="e">
        <f>VLOOKUP(F78,U6数据库!C:P,14,0)</f>
        <v>#VALUE!</v>
      </c>
      <c r="X78" s="18"/>
    </row>
    <row r="79" spans="1:24" x14ac:dyDescent="0.25">
      <c r="A79" s="58"/>
      <c r="B79" s="55"/>
      <c r="C79" s="3"/>
      <c r="D79" s="3"/>
      <c r="E79" s="18" t="str">
        <f t="shared" si="12"/>
        <v/>
      </c>
      <c r="F79" s="18" t="e">
        <f t="shared" si="13"/>
        <v>#VALUE!</v>
      </c>
      <c r="G79" s="18" t="str">
        <f t="shared" si="14"/>
        <v/>
      </c>
      <c r="H79" s="18" t="str">
        <f t="shared" si="15"/>
        <v/>
      </c>
      <c r="I79" s="18" t="e">
        <f t="shared" si="16"/>
        <v>#VALUE!</v>
      </c>
      <c r="J79" s="18" t="e">
        <f>VLOOKUP(F79,U6数据库!C:P,2,0)</f>
        <v>#VALUE!</v>
      </c>
      <c r="K79" s="18" t="e">
        <f>VLOOKUP(F79,U6数据库!C:P,3,0)</f>
        <v>#VALUE!</v>
      </c>
      <c r="L79" s="18" t="e">
        <f>VLOOKUP(F79,U6数据库!C:P,4,0)</f>
        <v>#VALUE!</v>
      </c>
      <c r="M79" s="18" t="e">
        <f>VLOOKUP(F79,U6数据库!C:P,5,0)</f>
        <v>#VALUE!</v>
      </c>
      <c r="N79" s="18" t="e">
        <f>VLOOKUP(F79,U6数据库!C:P,6,0)</f>
        <v>#VALUE!</v>
      </c>
      <c r="O79" s="19" t="e">
        <f t="shared" si="17"/>
        <v>#VALUE!</v>
      </c>
      <c r="P79" s="18" t="e">
        <f>VLOOKUP(F79,U6数据库!C:P,7,0)</f>
        <v>#VALUE!</v>
      </c>
      <c r="Q79" s="18" t="e">
        <f>VLOOKUP(F79,U6数据库!C:P,13,0)</f>
        <v>#VALUE!</v>
      </c>
      <c r="R79" s="18"/>
      <c r="S79" s="18" t="e">
        <f>VLOOKUP(F79,U6数据库!C:P,8,0)</f>
        <v>#VALUE!</v>
      </c>
      <c r="T79" s="18" t="e">
        <f>VLOOKUP(F79,U6数据库!C:P,9,0)</f>
        <v>#VALUE!</v>
      </c>
      <c r="U79" s="18" t="e">
        <f>VLOOKUP(F79,U6数据库!C:P,10,0)*C79</f>
        <v>#VALUE!</v>
      </c>
      <c r="V79" s="18" t="e">
        <f>VLOOKUP(F79,U6数据库!C:P,11,0)</f>
        <v>#VALUE!</v>
      </c>
      <c r="W79" s="18" t="e">
        <f>VLOOKUP(F79,U6数据库!C:P,14,0)</f>
        <v>#VALUE!</v>
      </c>
      <c r="X79" s="18"/>
    </row>
    <row r="80" spans="1:24" x14ac:dyDescent="0.25">
      <c r="A80" s="58"/>
      <c r="B80" s="55"/>
      <c r="C80" s="3"/>
      <c r="D80" s="3"/>
      <c r="E80" s="18" t="str">
        <f t="shared" si="12"/>
        <v/>
      </c>
      <c r="F80" s="18" t="e">
        <f t="shared" si="13"/>
        <v>#VALUE!</v>
      </c>
      <c r="G80" s="18" t="str">
        <f t="shared" si="14"/>
        <v/>
      </c>
      <c r="H80" s="18" t="str">
        <f t="shared" si="15"/>
        <v/>
      </c>
      <c r="I80" s="18" t="e">
        <f t="shared" si="16"/>
        <v>#VALUE!</v>
      </c>
      <c r="J80" s="18" t="e">
        <f>VLOOKUP(F80,U6数据库!C:P,2,0)</f>
        <v>#VALUE!</v>
      </c>
      <c r="K80" s="18" t="e">
        <f>VLOOKUP(F80,U6数据库!C:P,3,0)</f>
        <v>#VALUE!</v>
      </c>
      <c r="L80" s="18" t="e">
        <f>VLOOKUP(F80,U6数据库!C:P,4,0)</f>
        <v>#VALUE!</v>
      </c>
      <c r="M80" s="18" t="e">
        <f>VLOOKUP(F80,U6数据库!C:P,5,0)</f>
        <v>#VALUE!</v>
      </c>
      <c r="N80" s="18" t="e">
        <f>VLOOKUP(F80,U6数据库!C:P,6,0)</f>
        <v>#VALUE!</v>
      </c>
      <c r="O80" s="19" t="e">
        <f t="shared" si="17"/>
        <v>#VALUE!</v>
      </c>
      <c r="P80" s="18" t="e">
        <f>VLOOKUP(F80,U6数据库!C:P,7,0)</f>
        <v>#VALUE!</v>
      </c>
      <c r="Q80" s="18" t="e">
        <f>VLOOKUP(F80,U6数据库!C:P,13,0)</f>
        <v>#VALUE!</v>
      </c>
      <c r="R80" s="18"/>
      <c r="S80" s="18" t="e">
        <f>VLOOKUP(F80,U6数据库!C:P,8,0)</f>
        <v>#VALUE!</v>
      </c>
      <c r="T80" s="18" t="e">
        <f>VLOOKUP(F80,U6数据库!C:P,9,0)</f>
        <v>#VALUE!</v>
      </c>
      <c r="U80" s="18" t="e">
        <f>VLOOKUP(F80,U6数据库!C:P,10,0)*C80</f>
        <v>#VALUE!</v>
      </c>
      <c r="V80" s="18" t="e">
        <f>VLOOKUP(F80,U6数据库!C:P,11,0)</f>
        <v>#VALUE!</v>
      </c>
      <c r="W80" s="18" t="e">
        <f>VLOOKUP(F80,U6数据库!C:P,14,0)</f>
        <v>#VALUE!</v>
      </c>
      <c r="X80" s="18"/>
    </row>
    <row r="81" spans="1:24" x14ac:dyDescent="0.25">
      <c r="A81" s="58"/>
      <c r="B81" s="55"/>
      <c r="C81" s="3"/>
      <c r="D81" s="3"/>
      <c r="E81" s="18" t="str">
        <f t="shared" si="12"/>
        <v/>
      </c>
      <c r="F81" s="18" t="e">
        <f t="shared" si="13"/>
        <v>#VALUE!</v>
      </c>
      <c r="G81" s="18" t="str">
        <f t="shared" si="14"/>
        <v/>
      </c>
      <c r="H81" s="18" t="str">
        <f t="shared" si="15"/>
        <v/>
      </c>
      <c r="I81" s="18" t="e">
        <f t="shared" si="16"/>
        <v>#VALUE!</v>
      </c>
      <c r="J81" s="18" t="e">
        <f>VLOOKUP(F81,U6数据库!C:P,2,0)</f>
        <v>#VALUE!</v>
      </c>
      <c r="K81" s="18" t="e">
        <f>VLOOKUP(F81,U6数据库!C:P,3,0)</f>
        <v>#VALUE!</v>
      </c>
      <c r="L81" s="18" t="e">
        <f>VLOOKUP(F81,U6数据库!C:P,4,0)</f>
        <v>#VALUE!</v>
      </c>
      <c r="M81" s="18" t="e">
        <f>VLOOKUP(F81,U6数据库!C:P,5,0)</f>
        <v>#VALUE!</v>
      </c>
      <c r="N81" s="18" t="e">
        <f>VLOOKUP(F81,U6数据库!C:P,6,0)</f>
        <v>#VALUE!</v>
      </c>
      <c r="O81" s="19" t="e">
        <f t="shared" si="17"/>
        <v>#VALUE!</v>
      </c>
      <c r="P81" s="18" t="e">
        <f>VLOOKUP(F81,U6数据库!C:P,7,0)</f>
        <v>#VALUE!</v>
      </c>
      <c r="Q81" s="18" t="e">
        <f>VLOOKUP(F81,U6数据库!C:P,13,0)</f>
        <v>#VALUE!</v>
      </c>
      <c r="R81" s="18"/>
      <c r="S81" s="18" t="e">
        <f>VLOOKUP(F81,U6数据库!C:P,8,0)</f>
        <v>#VALUE!</v>
      </c>
      <c r="T81" s="18" t="e">
        <f>VLOOKUP(F81,U6数据库!C:P,9,0)</f>
        <v>#VALUE!</v>
      </c>
      <c r="U81" s="18" t="e">
        <f>VLOOKUP(F81,U6数据库!C:P,10,0)*C81</f>
        <v>#VALUE!</v>
      </c>
      <c r="V81" s="18" t="e">
        <f>VLOOKUP(F81,U6数据库!C:P,11,0)</f>
        <v>#VALUE!</v>
      </c>
      <c r="W81" s="18" t="e">
        <f>VLOOKUP(F81,U6数据库!C:P,14,0)</f>
        <v>#VALUE!</v>
      </c>
      <c r="X81" s="18"/>
    </row>
    <row r="82" spans="1:24" x14ac:dyDescent="0.25">
      <c r="A82" s="58"/>
      <c r="B82" s="55"/>
      <c r="C82" s="3"/>
      <c r="D82" s="3"/>
      <c r="E82" s="18" t="str">
        <f t="shared" si="12"/>
        <v/>
      </c>
      <c r="F82" s="18" t="e">
        <f t="shared" si="13"/>
        <v>#VALUE!</v>
      </c>
      <c r="G82" s="18" t="str">
        <f t="shared" si="14"/>
        <v/>
      </c>
      <c r="H82" s="18" t="str">
        <f t="shared" si="15"/>
        <v/>
      </c>
      <c r="I82" s="18" t="e">
        <f t="shared" si="16"/>
        <v>#VALUE!</v>
      </c>
      <c r="J82" s="18" t="e">
        <f>VLOOKUP(F82,U6数据库!C:P,2,0)</f>
        <v>#VALUE!</v>
      </c>
      <c r="K82" s="18" t="e">
        <f>VLOOKUP(F82,U6数据库!C:P,3,0)</f>
        <v>#VALUE!</v>
      </c>
      <c r="L82" s="18" t="e">
        <f>VLOOKUP(F82,U6数据库!C:P,4,0)</f>
        <v>#VALUE!</v>
      </c>
      <c r="M82" s="18" t="e">
        <f>VLOOKUP(F82,U6数据库!C:P,5,0)</f>
        <v>#VALUE!</v>
      </c>
      <c r="N82" s="18" t="e">
        <f>VLOOKUP(F82,U6数据库!C:P,6,0)</f>
        <v>#VALUE!</v>
      </c>
      <c r="O82" s="19" t="e">
        <f t="shared" si="17"/>
        <v>#VALUE!</v>
      </c>
      <c r="P82" s="18" t="e">
        <f>VLOOKUP(F82,U6数据库!C:P,7,0)</f>
        <v>#VALUE!</v>
      </c>
      <c r="Q82" s="18" t="e">
        <f>VLOOKUP(F82,U6数据库!C:P,13,0)</f>
        <v>#VALUE!</v>
      </c>
      <c r="R82" s="18"/>
      <c r="S82" s="18" t="e">
        <f>VLOOKUP(F82,U6数据库!C:P,8,0)</f>
        <v>#VALUE!</v>
      </c>
      <c r="T82" s="18" t="e">
        <f>VLOOKUP(F82,U6数据库!C:P,9,0)</f>
        <v>#VALUE!</v>
      </c>
      <c r="U82" s="18" t="e">
        <f>VLOOKUP(F82,U6数据库!C:P,10,0)*C82</f>
        <v>#VALUE!</v>
      </c>
      <c r="V82" s="18" t="e">
        <f>VLOOKUP(F82,U6数据库!C:P,11,0)</f>
        <v>#VALUE!</v>
      </c>
      <c r="W82" s="18" t="e">
        <f>VLOOKUP(F82,U6数据库!C:P,14,0)</f>
        <v>#VALUE!</v>
      </c>
      <c r="X82" s="18"/>
    </row>
    <row r="83" spans="1:24" x14ac:dyDescent="0.25">
      <c r="A83" s="58"/>
      <c r="B83" s="55"/>
      <c r="C83" s="3"/>
      <c r="D83" s="3"/>
      <c r="E83" s="18" t="str">
        <f t="shared" si="12"/>
        <v/>
      </c>
      <c r="F83" s="18" t="e">
        <f t="shared" si="13"/>
        <v>#VALUE!</v>
      </c>
      <c r="G83" s="18" t="str">
        <f t="shared" si="14"/>
        <v/>
      </c>
      <c r="H83" s="18" t="str">
        <f t="shared" si="15"/>
        <v/>
      </c>
      <c r="I83" s="18" t="e">
        <f t="shared" si="16"/>
        <v>#VALUE!</v>
      </c>
      <c r="J83" s="18" t="e">
        <f>VLOOKUP(F83,U6数据库!C:P,2,0)</f>
        <v>#VALUE!</v>
      </c>
      <c r="K83" s="18" t="e">
        <f>VLOOKUP(F83,U6数据库!C:P,3,0)</f>
        <v>#VALUE!</v>
      </c>
      <c r="L83" s="18" t="e">
        <f>VLOOKUP(F83,U6数据库!C:P,4,0)</f>
        <v>#VALUE!</v>
      </c>
      <c r="M83" s="18" t="e">
        <f>VLOOKUP(F83,U6数据库!C:P,5,0)</f>
        <v>#VALUE!</v>
      </c>
      <c r="N83" s="18" t="e">
        <f>VLOOKUP(F83,U6数据库!C:P,6,0)</f>
        <v>#VALUE!</v>
      </c>
      <c r="O83" s="19" t="e">
        <f t="shared" si="17"/>
        <v>#VALUE!</v>
      </c>
      <c r="P83" s="18" t="e">
        <f>VLOOKUP(F83,U6数据库!C:P,7,0)</f>
        <v>#VALUE!</v>
      </c>
      <c r="Q83" s="18" t="e">
        <f>VLOOKUP(F83,U6数据库!C:P,13,0)</f>
        <v>#VALUE!</v>
      </c>
      <c r="R83" s="18"/>
      <c r="S83" s="18" t="e">
        <f>VLOOKUP(F83,U6数据库!C:P,8,0)</f>
        <v>#VALUE!</v>
      </c>
      <c r="T83" s="18" t="e">
        <f>VLOOKUP(F83,U6数据库!C:P,9,0)</f>
        <v>#VALUE!</v>
      </c>
      <c r="U83" s="18" t="e">
        <f>VLOOKUP(F83,U6数据库!C:P,10,0)*C83</f>
        <v>#VALUE!</v>
      </c>
      <c r="V83" s="18" t="e">
        <f>VLOOKUP(F83,U6数据库!C:P,11,0)</f>
        <v>#VALUE!</v>
      </c>
      <c r="W83" s="18" t="e">
        <f>VLOOKUP(F83,U6数据库!C:P,14,0)</f>
        <v>#VALUE!</v>
      </c>
      <c r="X83" s="18"/>
    </row>
    <row r="84" spans="1:24" x14ac:dyDescent="0.25">
      <c r="A84" s="58"/>
      <c r="B84" s="55"/>
      <c r="C84" s="3"/>
      <c r="D84" s="3"/>
      <c r="E84" s="18" t="str">
        <f t="shared" si="12"/>
        <v/>
      </c>
      <c r="F84" s="18" t="e">
        <f t="shared" si="13"/>
        <v>#VALUE!</v>
      </c>
      <c r="G84" s="18" t="str">
        <f t="shared" si="14"/>
        <v/>
      </c>
      <c r="H84" s="18" t="str">
        <f t="shared" si="15"/>
        <v/>
      </c>
      <c r="I84" s="18" t="e">
        <f t="shared" si="16"/>
        <v>#VALUE!</v>
      </c>
      <c r="J84" s="18" t="e">
        <f>VLOOKUP(F84,U6数据库!C:P,2,0)</f>
        <v>#VALUE!</v>
      </c>
      <c r="K84" s="18" t="e">
        <f>VLOOKUP(F84,U6数据库!C:P,3,0)</f>
        <v>#VALUE!</v>
      </c>
      <c r="L84" s="18" t="e">
        <f>VLOOKUP(F84,U6数据库!C:P,4,0)</f>
        <v>#VALUE!</v>
      </c>
      <c r="M84" s="18" t="e">
        <f>VLOOKUP(F84,U6数据库!C:P,5,0)</f>
        <v>#VALUE!</v>
      </c>
      <c r="N84" s="18" t="e">
        <f>VLOOKUP(F84,U6数据库!C:P,6,0)</f>
        <v>#VALUE!</v>
      </c>
      <c r="O84" s="19" t="e">
        <f t="shared" si="17"/>
        <v>#VALUE!</v>
      </c>
      <c r="P84" s="18" t="e">
        <f>VLOOKUP(F84,U6数据库!C:P,7,0)</f>
        <v>#VALUE!</v>
      </c>
      <c r="Q84" s="18" t="e">
        <f>VLOOKUP(F84,U6数据库!C:P,13,0)</f>
        <v>#VALUE!</v>
      </c>
      <c r="R84" s="18"/>
      <c r="S84" s="18" t="e">
        <f>VLOOKUP(F84,U6数据库!C:P,8,0)</f>
        <v>#VALUE!</v>
      </c>
      <c r="T84" s="18" t="e">
        <f>VLOOKUP(F84,U6数据库!C:P,9,0)</f>
        <v>#VALUE!</v>
      </c>
      <c r="U84" s="18" t="e">
        <f>VLOOKUP(F84,U6数据库!C:P,10,0)*C84</f>
        <v>#VALUE!</v>
      </c>
      <c r="V84" s="18" t="e">
        <f>VLOOKUP(F84,U6数据库!C:P,11,0)</f>
        <v>#VALUE!</v>
      </c>
      <c r="W84" s="18" t="e">
        <f>VLOOKUP(F84,U6数据库!C:P,14,0)</f>
        <v>#VALUE!</v>
      </c>
      <c r="X84" s="18"/>
    </row>
    <row r="85" spans="1:24" x14ac:dyDescent="0.25">
      <c r="A85" s="58"/>
      <c r="B85" s="55"/>
      <c r="C85" s="3"/>
      <c r="D85" s="3"/>
      <c r="E85" s="18" t="str">
        <f t="shared" si="12"/>
        <v/>
      </c>
      <c r="F85" s="18" t="e">
        <f t="shared" si="13"/>
        <v>#VALUE!</v>
      </c>
      <c r="G85" s="18" t="str">
        <f t="shared" si="14"/>
        <v/>
      </c>
      <c r="H85" s="18" t="str">
        <f t="shared" si="15"/>
        <v/>
      </c>
      <c r="I85" s="18" t="e">
        <f t="shared" si="16"/>
        <v>#VALUE!</v>
      </c>
      <c r="J85" s="18" t="e">
        <f>VLOOKUP(F85,U6数据库!C:P,2,0)</f>
        <v>#VALUE!</v>
      </c>
      <c r="K85" s="18" t="e">
        <f>VLOOKUP(F85,U6数据库!C:P,3,0)</f>
        <v>#VALUE!</v>
      </c>
      <c r="L85" s="18" t="e">
        <f>VLOOKUP(F85,U6数据库!C:P,4,0)</f>
        <v>#VALUE!</v>
      </c>
      <c r="M85" s="18" t="e">
        <f>VLOOKUP(F85,U6数据库!C:P,5,0)</f>
        <v>#VALUE!</v>
      </c>
      <c r="N85" s="18" t="e">
        <f>VLOOKUP(F85,U6数据库!C:P,6,0)</f>
        <v>#VALUE!</v>
      </c>
      <c r="O85" s="19" t="e">
        <f t="shared" si="17"/>
        <v>#VALUE!</v>
      </c>
      <c r="P85" s="18" t="e">
        <f>VLOOKUP(F85,U6数据库!C:P,7,0)</f>
        <v>#VALUE!</v>
      </c>
      <c r="Q85" s="18" t="e">
        <f>VLOOKUP(F85,U6数据库!C:P,13,0)</f>
        <v>#VALUE!</v>
      </c>
      <c r="R85" s="18"/>
      <c r="S85" s="18" t="e">
        <f>VLOOKUP(F85,U6数据库!C:P,8,0)</f>
        <v>#VALUE!</v>
      </c>
      <c r="T85" s="18" t="e">
        <f>VLOOKUP(F85,U6数据库!C:P,9,0)</f>
        <v>#VALUE!</v>
      </c>
      <c r="U85" s="18" t="e">
        <f>VLOOKUP(F85,U6数据库!C:P,10,0)*C85</f>
        <v>#VALUE!</v>
      </c>
      <c r="V85" s="18" t="e">
        <f>VLOOKUP(F85,U6数据库!C:P,11,0)</f>
        <v>#VALUE!</v>
      </c>
      <c r="W85" s="18" t="e">
        <f>VLOOKUP(F85,U6数据库!C:P,14,0)</f>
        <v>#VALUE!</v>
      </c>
      <c r="X85" s="18"/>
    </row>
    <row r="86" spans="1:24" x14ac:dyDescent="0.25">
      <c r="A86" s="58"/>
      <c r="B86" s="55"/>
      <c r="C86" s="3"/>
      <c r="D86" s="3"/>
      <c r="E86" s="18" t="str">
        <f t="shared" si="12"/>
        <v/>
      </c>
      <c r="F86" s="18" t="e">
        <f t="shared" si="13"/>
        <v>#VALUE!</v>
      </c>
      <c r="G86" s="18" t="str">
        <f t="shared" si="14"/>
        <v/>
      </c>
      <c r="H86" s="18" t="str">
        <f t="shared" si="15"/>
        <v/>
      </c>
      <c r="I86" s="18" t="e">
        <f t="shared" si="16"/>
        <v>#VALUE!</v>
      </c>
      <c r="J86" s="18" t="e">
        <f>VLOOKUP(F86,U6数据库!C:P,2,0)</f>
        <v>#VALUE!</v>
      </c>
      <c r="K86" s="18" t="e">
        <f>VLOOKUP(F86,U6数据库!C:P,3,0)</f>
        <v>#VALUE!</v>
      </c>
      <c r="L86" s="18" t="e">
        <f>VLOOKUP(F86,U6数据库!C:P,4,0)</f>
        <v>#VALUE!</v>
      </c>
      <c r="M86" s="18" t="e">
        <f>VLOOKUP(F86,U6数据库!C:P,5,0)</f>
        <v>#VALUE!</v>
      </c>
      <c r="N86" s="18" t="e">
        <f>VLOOKUP(F86,U6数据库!C:P,6,0)</f>
        <v>#VALUE!</v>
      </c>
      <c r="O86" s="19" t="e">
        <f t="shared" si="17"/>
        <v>#VALUE!</v>
      </c>
      <c r="P86" s="18" t="e">
        <f>VLOOKUP(F86,U6数据库!C:P,7,0)</f>
        <v>#VALUE!</v>
      </c>
      <c r="Q86" s="18" t="e">
        <f>VLOOKUP(F86,U6数据库!C:P,13,0)</f>
        <v>#VALUE!</v>
      </c>
      <c r="R86" s="18"/>
      <c r="S86" s="18" t="e">
        <f>VLOOKUP(F86,U6数据库!C:P,8,0)</f>
        <v>#VALUE!</v>
      </c>
      <c r="T86" s="18" t="e">
        <f>VLOOKUP(F86,U6数据库!C:P,9,0)</f>
        <v>#VALUE!</v>
      </c>
      <c r="U86" s="18" t="e">
        <f>VLOOKUP(F86,U6数据库!C:P,10,0)*C86</f>
        <v>#VALUE!</v>
      </c>
      <c r="V86" s="18" t="e">
        <f>VLOOKUP(F86,U6数据库!C:P,11,0)</f>
        <v>#VALUE!</v>
      </c>
      <c r="W86" s="18" t="e">
        <f>VLOOKUP(F86,U6数据库!C:P,14,0)</f>
        <v>#VALUE!</v>
      </c>
      <c r="X86" s="18"/>
    </row>
    <row r="87" spans="1:24" x14ac:dyDescent="0.25">
      <c r="A87" s="58"/>
      <c r="B87" s="55"/>
      <c r="C87" s="3"/>
      <c r="D87" s="3"/>
      <c r="E87" s="18" t="str">
        <f t="shared" si="12"/>
        <v/>
      </c>
      <c r="F87" s="18" t="e">
        <f t="shared" si="13"/>
        <v>#VALUE!</v>
      </c>
      <c r="G87" s="18" t="str">
        <f t="shared" si="14"/>
        <v/>
      </c>
      <c r="H87" s="18" t="str">
        <f t="shared" si="15"/>
        <v/>
      </c>
      <c r="I87" s="18" t="e">
        <f t="shared" si="16"/>
        <v>#VALUE!</v>
      </c>
      <c r="J87" s="18" t="e">
        <f>VLOOKUP(F87,U6数据库!C:P,2,0)</f>
        <v>#VALUE!</v>
      </c>
      <c r="K87" s="18" t="e">
        <f>VLOOKUP(F87,U6数据库!C:P,3,0)</f>
        <v>#VALUE!</v>
      </c>
      <c r="L87" s="18" t="e">
        <f>VLOOKUP(F87,U6数据库!C:P,4,0)</f>
        <v>#VALUE!</v>
      </c>
      <c r="M87" s="18" t="e">
        <f>VLOOKUP(F87,U6数据库!C:P,5,0)</f>
        <v>#VALUE!</v>
      </c>
      <c r="N87" s="18" t="e">
        <f>VLOOKUP(F87,U6数据库!C:P,6,0)</f>
        <v>#VALUE!</v>
      </c>
      <c r="O87" s="19" t="e">
        <f t="shared" si="17"/>
        <v>#VALUE!</v>
      </c>
      <c r="P87" s="18" t="e">
        <f>VLOOKUP(F87,U6数据库!C:P,7,0)</f>
        <v>#VALUE!</v>
      </c>
      <c r="Q87" s="18" t="e">
        <f>VLOOKUP(F87,U6数据库!C:P,13,0)</f>
        <v>#VALUE!</v>
      </c>
      <c r="R87" s="18"/>
      <c r="S87" s="18" t="e">
        <f>VLOOKUP(F87,U6数据库!C:P,8,0)</f>
        <v>#VALUE!</v>
      </c>
      <c r="T87" s="18" t="e">
        <f>VLOOKUP(F87,U6数据库!C:P,9,0)</f>
        <v>#VALUE!</v>
      </c>
      <c r="U87" s="18" t="e">
        <f>VLOOKUP(F87,U6数据库!C:P,10,0)*C87</f>
        <v>#VALUE!</v>
      </c>
      <c r="V87" s="18" t="e">
        <f>VLOOKUP(F87,U6数据库!C:P,11,0)</f>
        <v>#VALUE!</v>
      </c>
      <c r="W87" s="18" t="e">
        <f>VLOOKUP(F87,U6数据库!C:P,14,0)</f>
        <v>#VALUE!</v>
      </c>
      <c r="X87" s="18"/>
    </row>
    <row r="88" spans="1:24" x14ac:dyDescent="0.25">
      <c r="A88" s="58"/>
      <c r="B88" s="55"/>
      <c r="C88" s="3"/>
      <c r="D88" s="3"/>
      <c r="E88" s="18" t="str">
        <f t="shared" si="12"/>
        <v/>
      </c>
      <c r="F88" s="18" t="e">
        <f t="shared" si="13"/>
        <v>#VALUE!</v>
      </c>
      <c r="G88" s="18" t="str">
        <f t="shared" si="14"/>
        <v/>
      </c>
      <c r="H88" s="18" t="str">
        <f t="shared" si="15"/>
        <v/>
      </c>
      <c r="I88" s="18" t="e">
        <f t="shared" si="16"/>
        <v>#VALUE!</v>
      </c>
      <c r="J88" s="18" t="e">
        <f>VLOOKUP(F88,U6数据库!C:P,2,0)</f>
        <v>#VALUE!</v>
      </c>
      <c r="K88" s="18" t="e">
        <f>VLOOKUP(F88,U6数据库!C:P,3,0)</f>
        <v>#VALUE!</v>
      </c>
      <c r="L88" s="18" t="e">
        <f>VLOOKUP(F88,U6数据库!C:P,4,0)</f>
        <v>#VALUE!</v>
      </c>
      <c r="M88" s="18" t="e">
        <f>VLOOKUP(F88,U6数据库!C:P,5,0)</f>
        <v>#VALUE!</v>
      </c>
      <c r="N88" s="18" t="e">
        <f>VLOOKUP(F88,U6数据库!C:P,6,0)</f>
        <v>#VALUE!</v>
      </c>
      <c r="O88" s="19" t="e">
        <f t="shared" si="17"/>
        <v>#VALUE!</v>
      </c>
      <c r="P88" s="18" t="e">
        <f>VLOOKUP(F88,U6数据库!C:P,7,0)</f>
        <v>#VALUE!</v>
      </c>
      <c r="Q88" s="18" t="e">
        <f>VLOOKUP(F88,U6数据库!C:P,13,0)</f>
        <v>#VALUE!</v>
      </c>
      <c r="R88" s="18"/>
      <c r="S88" s="18" t="e">
        <f>VLOOKUP(F88,U6数据库!C:P,8,0)</f>
        <v>#VALUE!</v>
      </c>
      <c r="T88" s="18" t="e">
        <f>VLOOKUP(F88,U6数据库!C:P,9,0)</f>
        <v>#VALUE!</v>
      </c>
      <c r="U88" s="18" t="e">
        <f>VLOOKUP(F88,U6数据库!C:P,10,0)*C88</f>
        <v>#VALUE!</v>
      </c>
      <c r="V88" s="18" t="e">
        <f>VLOOKUP(F88,U6数据库!C:P,11,0)</f>
        <v>#VALUE!</v>
      </c>
      <c r="W88" s="18" t="e">
        <f>VLOOKUP(F88,U6数据库!C:P,14,0)</f>
        <v>#VALUE!</v>
      </c>
      <c r="X88" s="18"/>
    </row>
    <row r="89" spans="1:24" x14ac:dyDescent="0.25">
      <c r="A89" s="58"/>
      <c r="B89" s="55"/>
      <c r="C89" s="3"/>
      <c r="D89" s="3"/>
      <c r="E89" s="18" t="str">
        <f t="shared" si="12"/>
        <v/>
      </c>
      <c r="F89" s="18" t="e">
        <f t="shared" si="13"/>
        <v>#VALUE!</v>
      </c>
      <c r="G89" s="18" t="str">
        <f t="shared" si="14"/>
        <v/>
      </c>
      <c r="H89" s="18" t="str">
        <f t="shared" si="15"/>
        <v/>
      </c>
      <c r="I89" s="18" t="e">
        <f t="shared" si="16"/>
        <v>#VALUE!</v>
      </c>
      <c r="J89" s="18" t="e">
        <f>VLOOKUP(F89,U6数据库!C:P,2,0)</f>
        <v>#VALUE!</v>
      </c>
      <c r="K89" s="18" t="e">
        <f>VLOOKUP(F89,U6数据库!C:P,3,0)</f>
        <v>#VALUE!</v>
      </c>
      <c r="L89" s="18" t="e">
        <f>VLOOKUP(F89,U6数据库!C:P,4,0)</f>
        <v>#VALUE!</v>
      </c>
      <c r="M89" s="18" t="e">
        <f>VLOOKUP(F89,U6数据库!C:P,5,0)</f>
        <v>#VALUE!</v>
      </c>
      <c r="N89" s="18" t="e">
        <f>VLOOKUP(F89,U6数据库!C:P,6,0)</f>
        <v>#VALUE!</v>
      </c>
      <c r="O89" s="19" t="e">
        <f t="shared" si="17"/>
        <v>#VALUE!</v>
      </c>
      <c r="P89" s="18" t="e">
        <f>VLOOKUP(F89,U6数据库!C:P,7,0)</f>
        <v>#VALUE!</v>
      </c>
      <c r="Q89" s="18" t="e">
        <f>VLOOKUP(F89,U6数据库!C:P,13,0)</f>
        <v>#VALUE!</v>
      </c>
      <c r="R89" s="18"/>
      <c r="S89" s="18" t="e">
        <f>VLOOKUP(F89,U6数据库!C:P,8,0)</f>
        <v>#VALUE!</v>
      </c>
      <c r="T89" s="18" t="e">
        <f>VLOOKUP(F89,U6数据库!C:P,9,0)</f>
        <v>#VALUE!</v>
      </c>
      <c r="U89" s="18" t="e">
        <f>VLOOKUP(F89,U6数据库!C:P,10,0)*C89</f>
        <v>#VALUE!</v>
      </c>
      <c r="V89" s="18" t="e">
        <f>VLOOKUP(F89,U6数据库!C:P,11,0)</f>
        <v>#VALUE!</v>
      </c>
      <c r="W89" s="18" t="e">
        <f>VLOOKUP(F89,U6数据库!C:P,14,0)</f>
        <v>#VALUE!</v>
      </c>
      <c r="X89" s="18"/>
    </row>
    <row r="90" spans="1:24" x14ac:dyDescent="0.25">
      <c r="A90" s="58"/>
      <c r="B90" s="55"/>
      <c r="C90" s="3"/>
      <c r="D90" s="3"/>
      <c r="E90" s="18" t="str">
        <f t="shared" si="12"/>
        <v/>
      </c>
      <c r="F90" s="18" t="e">
        <f t="shared" si="13"/>
        <v>#VALUE!</v>
      </c>
      <c r="G90" s="18" t="str">
        <f t="shared" si="14"/>
        <v/>
      </c>
      <c r="H90" s="18" t="str">
        <f t="shared" si="15"/>
        <v/>
      </c>
      <c r="I90" s="18" t="e">
        <f t="shared" si="16"/>
        <v>#VALUE!</v>
      </c>
      <c r="J90" s="18" t="e">
        <f>VLOOKUP(F90,U6数据库!C:P,2,0)</f>
        <v>#VALUE!</v>
      </c>
      <c r="K90" s="18" t="e">
        <f>VLOOKUP(F90,U6数据库!C:P,3,0)</f>
        <v>#VALUE!</v>
      </c>
      <c r="L90" s="18" t="e">
        <f>VLOOKUP(F90,U6数据库!C:P,4,0)</f>
        <v>#VALUE!</v>
      </c>
      <c r="M90" s="18" t="e">
        <f>VLOOKUP(F90,U6数据库!C:P,5,0)</f>
        <v>#VALUE!</v>
      </c>
      <c r="N90" s="18" t="e">
        <f>VLOOKUP(F90,U6数据库!C:P,6,0)</f>
        <v>#VALUE!</v>
      </c>
      <c r="O90" s="19" t="e">
        <f t="shared" si="17"/>
        <v>#VALUE!</v>
      </c>
      <c r="P90" s="18" t="e">
        <f>VLOOKUP(F90,U6数据库!C:P,7,0)</f>
        <v>#VALUE!</v>
      </c>
      <c r="Q90" s="18" t="e">
        <f>VLOOKUP(F90,U6数据库!C:P,13,0)</f>
        <v>#VALUE!</v>
      </c>
      <c r="R90" s="18"/>
      <c r="S90" s="18" t="e">
        <f>VLOOKUP(F90,U6数据库!C:P,8,0)</f>
        <v>#VALUE!</v>
      </c>
      <c r="T90" s="18" t="e">
        <f>VLOOKUP(F90,U6数据库!C:P,9,0)</f>
        <v>#VALUE!</v>
      </c>
      <c r="U90" s="18" t="e">
        <f>VLOOKUP(F90,U6数据库!C:P,10,0)*C90</f>
        <v>#VALUE!</v>
      </c>
      <c r="V90" s="18" t="e">
        <f>VLOOKUP(F90,U6数据库!C:P,11,0)</f>
        <v>#VALUE!</v>
      </c>
      <c r="W90" s="18" t="e">
        <f>VLOOKUP(F90,U6数据库!C:P,14,0)</f>
        <v>#VALUE!</v>
      </c>
      <c r="X90" s="18"/>
    </row>
    <row r="91" spans="1:24" x14ac:dyDescent="0.25">
      <c r="A91" s="58"/>
      <c r="B91" s="55"/>
      <c r="C91" s="3"/>
      <c r="D91" s="3"/>
      <c r="E91" s="18" t="str">
        <f t="shared" si="12"/>
        <v/>
      </c>
      <c r="F91" s="18" t="e">
        <f t="shared" si="13"/>
        <v>#VALUE!</v>
      </c>
      <c r="G91" s="18" t="str">
        <f t="shared" si="14"/>
        <v/>
      </c>
      <c r="H91" s="18" t="str">
        <f t="shared" si="15"/>
        <v/>
      </c>
      <c r="I91" s="18" t="e">
        <f t="shared" si="16"/>
        <v>#VALUE!</v>
      </c>
      <c r="J91" s="18" t="e">
        <f>VLOOKUP(F91,U6数据库!C:P,2,0)</f>
        <v>#VALUE!</v>
      </c>
      <c r="K91" s="18" t="e">
        <f>VLOOKUP(F91,U6数据库!C:P,3,0)</f>
        <v>#VALUE!</v>
      </c>
      <c r="L91" s="18" t="e">
        <f>VLOOKUP(F91,U6数据库!C:P,4,0)</f>
        <v>#VALUE!</v>
      </c>
      <c r="M91" s="18" t="e">
        <f>VLOOKUP(F91,U6数据库!C:P,5,0)</f>
        <v>#VALUE!</v>
      </c>
      <c r="N91" s="18" t="e">
        <f>VLOOKUP(F91,U6数据库!C:P,6,0)</f>
        <v>#VALUE!</v>
      </c>
      <c r="O91" s="19" t="e">
        <f t="shared" si="17"/>
        <v>#VALUE!</v>
      </c>
      <c r="P91" s="18" t="e">
        <f>VLOOKUP(F91,U6数据库!C:P,7,0)</f>
        <v>#VALUE!</v>
      </c>
      <c r="Q91" s="18" t="e">
        <f>VLOOKUP(F91,U6数据库!C:P,13,0)</f>
        <v>#VALUE!</v>
      </c>
      <c r="R91" s="18"/>
      <c r="S91" s="18" t="e">
        <f>VLOOKUP(F91,U6数据库!C:P,8,0)</f>
        <v>#VALUE!</v>
      </c>
      <c r="T91" s="18" t="e">
        <f>VLOOKUP(F91,U6数据库!C:P,9,0)</f>
        <v>#VALUE!</v>
      </c>
      <c r="U91" s="18" t="e">
        <f>VLOOKUP(F91,U6数据库!C:P,10,0)*C91</f>
        <v>#VALUE!</v>
      </c>
      <c r="V91" s="18" t="e">
        <f>VLOOKUP(F91,U6数据库!C:P,11,0)</f>
        <v>#VALUE!</v>
      </c>
      <c r="W91" s="18" t="e">
        <f>VLOOKUP(F91,U6数据库!C:P,14,0)</f>
        <v>#VALUE!</v>
      </c>
      <c r="X91" s="18"/>
    </row>
    <row r="92" spans="1:24" x14ac:dyDescent="0.25">
      <c r="A92" s="58"/>
      <c r="B92" s="55"/>
      <c r="C92" s="3"/>
      <c r="D92" s="3"/>
      <c r="E92" s="18" t="str">
        <f t="shared" si="12"/>
        <v/>
      </c>
      <c r="F92" s="18" t="e">
        <f t="shared" si="13"/>
        <v>#VALUE!</v>
      </c>
      <c r="G92" s="18" t="str">
        <f t="shared" si="14"/>
        <v/>
      </c>
      <c r="H92" s="18" t="str">
        <f t="shared" si="15"/>
        <v/>
      </c>
      <c r="I92" s="18" t="e">
        <f t="shared" si="16"/>
        <v>#VALUE!</v>
      </c>
      <c r="J92" s="18" t="e">
        <f>VLOOKUP(F92,U6数据库!C:P,2,0)</f>
        <v>#VALUE!</v>
      </c>
      <c r="K92" s="18" t="e">
        <f>VLOOKUP(F92,U6数据库!C:P,3,0)</f>
        <v>#VALUE!</v>
      </c>
      <c r="L92" s="18" t="e">
        <f>VLOOKUP(F92,U6数据库!C:P,4,0)</f>
        <v>#VALUE!</v>
      </c>
      <c r="M92" s="18" t="e">
        <f>VLOOKUP(F92,U6数据库!C:P,5,0)</f>
        <v>#VALUE!</v>
      </c>
      <c r="N92" s="18" t="e">
        <f>VLOOKUP(F92,U6数据库!C:P,6,0)</f>
        <v>#VALUE!</v>
      </c>
      <c r="O92" s="19" t="e">
        <f t="shared" si="17"/>
        <v>#VALUE!</v>
      </c>
      <c r="P92" s="18" t="e">
        <f>VLOOKUP(F92,U6数据库!C:P,7,0)</f>
        <v>#VALUE!</v>
      </c>
      <c r="Q92" s="18" t="e">
        <f>VLOOKUP(F92,U6数据库!C:P,13,0)</f>
        <v>#VALUE!</v>
      </c>
      <c r="R92" s="18"/>
      <c r="S92" s="18" t="e">
        <f>VLOOKUP(F92,U6数据库!C:P,8,0)</f>
        <v>#VALUE!</v>
      </c>
      <c r="T92" s="18" t="e">
        <f>VLOOKUP(F92,U6数据库!C:P,9,0)</f>
        <v>#VALUE!</v>
      </c>
      <c r="U92" s="18" t="e">
        <f>VLOOKUP(F92,U6数据库!C:P,10,0)*C92</f>
        <v>#VALUE!</v>
      </c>
      <c r="V92" s="18" t="e">
        <f>VLOOKUP(F92,U6数据库!C:P,11,0)</f>
        <v>#VALUE!</v>
      </c>
      <c r="W92" s="18" t="e">
        <f>VLOOKUP(F92,U6数据库!C:P,14,0)</f>
        <v>#VALUE!</v>
      </c>
      <c r="X92" s="18"/>
    </row>
    <row r="93" spans="1:24" x14ac:dyDescent="0.25">
      <c r="A93" s="58"/>
      <c r="B93" s="55"/>
      <c r="C93" s="3"/>
      <c r="D93" s="3"/>
      <c r="E93" s="18" t="str">
        <f t="shared" si="12"/>
        <v/>
      </c>
      <c r="F93" s="18" t="e">
        <f t="shared" si="13"/>
        <v>#VALUE!</v>
      </c>
      <c r="G93" s="18" t="str">
        <f t="shared" si="14"/>
        <v/>
      </c>
      <c r="H93" s="18" t="str">
        <f t="shared" si="15"/>
        <v/>
      </c>
      <c r="I93" s="18" t="e">
        <f t="shared" si="16"/>
        <v>#VALUE!</v>
      </c>
      <c r="J93" s="18" t="e">
        <f>VLOOKUP(F93,U6数据库!C:P,2,0)</f>
        <v>#VALUE!</v>
      </c>
      <c r="K93" s="18" t="e">
        <f>VLOOKUP(F93,U6数据库!C:P,3,0)</f>
        <v>#VALUE!</v>
      </c>
      <c r="L93" s="18" t="e">
        <f>VLOOKUP(F93,U6数据库!C:P,4,0)</f>
        <v>#VALUE!</v>
      </c>
      <c r="M93" s="18" t="e">
        <f>VLOOKUP(F93,U6数据库!C:P,5,0)</f>
        <v>#VALUE!</v>
      </c>
      <c r="N93" s="18" t="e">
        <f>VLOOKUP(F93,U6数据库!C:P,6,0)</f>
        <v>#VALUE!</v>
      </c>
      <c r="O93" s="19" t="e">
        <f t="shared" si="17"/>
        <v>#VALUE!</v>
      </c>
      <c r="P93" s="18" t="e">
        <f>VLOOKUP(F93,U6数据库!C:P,7,0)</f>
        <v>#VALUE!</v>
      </c>
      <c r="Q93" s="18" t="e">
        <f>VLOOKUP(F93,U6数据库!C:P,13,0)</f>
        <v>#VALUE!</v>
      </c>
      <c r="R93" s="18"/>
      <c r="S93" s="18" t="e">
        <f>VLOOKUP(F93,U6数据库!C:P,8,0)</f>
        <v>#VALUE!</v>
      </c>
      <c r="T93" s="18" t="e">
        <f>VLOOKUP(F93,U6数据库!C:P,9,0)</f>
        <v>#VALUE!</v>
      </c>
      <c r="U93" s="18" t="e">
        <f>VLOOKUP(F93,U6数据库!C:P,10,0)*C93</f>
        <v>#VALUE!</v>
      </c>
      <c r="V93" s="18" t="e">
        <f>VLOOKUP(F93,U6数据库!C:P,11,0)</f>
        <v>#VALUE!</v>
      </c>
      <c r="W93" s="18" t="e">
        <f>VLOOKUP(F93,U6数据库!C:P,14,0)</f>
        <v>#VALUE!</v>
      </c>
      <c r="X93" s="18"/>
    </row>
    <row r="94" spans="1:24" x14ac:dyDescent="0.25">
      <c r="A94" s="58"/>
      <c r="B94" s="55"/>
      <c r="C94" s="3"/>
      <c r="D94" s="3"/>
      <c r="E94" s="18" t="str">
        <f t="shared" si="12"/>
        <v/>
      </c>
      <c r="F94" s="18" t="e">
        <f t="shared" si="13"/>
        <v>#VALUE!</v>
      </c>
      <c r="G94" s="18" t="str">
        <f t="shared" si="14"/>
        <v/>
      </c>
      <c r="H94" s="18" t="str">
        <f t="shared" si="15"/>
        <v/>
      </c>
      <c r="I94" s="18" t="e">
        <f t="shared" si="16"/>
        <v>#VALUE!</v>
      </c>
      <c r="J94" s="18" t="e">
        <f>VLOOKUP(F94,U6数据库!C:P,2,0)</f>
        <v>#VALUE!</v>
      </c>
      <c r="K94" s="18" t="e">
        <f>VLOOKUP(F94,U6数据库!C:P,3,0)</f>
        <v>#VALUE!</v>
      </c>
      <c r="L94" s="18" t="e">
        <f>VLOOKUP(F94,U6数据库!C:P,4,0)</f>
        <v>#VALUE!</v>
      </c>
      <c r="M94" s="18" t="e">
        <f>VLOOKUP(F94,U6数据库!C:P,5,0)</f>
        <v>#VALUE!</v>
      </c>
      <c r="N94" s="18" t="e">
        <f>VLOOKUP(F94,U6数据库!C:P,6,0)</f>
        <v>#VALUE!</v>
      </c>
      <c r="O94" s="19" t="e">
        <f t="shared" si="17"/>
        <v>#VALUE!</v>
      </c>
      <c r="P94" s="18" t="e">
        <f>VLOOKUP(F94,U6数据库!C:P,7,0)</f>
        <v>#VALUE!</v>
      </c>
      <c r="Q94" s="18" t="e">
        <f>VLOOKUP(F94,U6数据库!C:P,13,0)</f>
        <v>#VALUE!</v>
      </c>
      <c r="R94" s="18"/>
      <c r="S94" s="18" t="e">
        <f>VLOOKUP(F94,U6数据库!C:P,8,0)</f>
        <v>#VALUE!</v>
      </c>
      <c r="T94" s="18" t="e">
        <f>VLOOKUP(F94,U6数据库!C:P,9,0)</f>
        <v>#VALUE!</v>
      </c>
      <c r="U94" s="18" t="e">
        <f>VLOOKUP(F94,U6数据库!C:P,10,0)*C94</f>
        <v>#VALUE!</v>
      </c>
      <c r="V94" s="18" t="e">
        <f>VLOOKUP(F94,U6数据库!C:P,11,0)</f>
        <v>#VALUE!</v>
      </c>
      <c r="W94" s="18" t="e">
        <f>VLOOKUP(F94,U6数据库!C:P,14,0)</f>
        <v>#VALUE!</v>
      </c>
      <c r="X94" s="18"/>
    </row>
    <row r="95" spans="1:24" x14ac:dyDescent="0.25">
      <c r="A95" s="58"/>
      <c r="B95" s="55"/>
      <c r="C95" s="3"/>
      <c r="D95" s="3"/>
      <c r="E95" s="18" t="str">
        <f t="shared" si="12"/>
        <v/>
      </c>
      <c r="F95" s="18" t="e">
        <f t="shared" si="13"/>
        <v>#VALUE!</v>
      </c>
      <c r="G95" s="18" t="str">
        <f t="shared" si="14"/>
        <v/>
      </c>
      <c r="H95" s="18" t="str">
        <f t="shared" si="15"/>
        <v/>
      </c>
      <c r="I95" s="18" t="e">
        <f t="shared" si="16"/>
        <v>#VALUE!</v>
      </c>
      <c r="J95" s="18" t="e">
        <f>VLOOKUP(F95,U6数据库!C:P,2,0)</f>
        <v>#VALUE!</v>
      </c>
      <c r="K95" s="18" t="e">
        <f>VLOOKUP(F95,U6数据库!C:P,3,0)</f>
        <v>#VALUE!</v>
      </c>
      <c r="L95" s="18" t="e">
        <f>VLOOKUP(F95,U6数据库!C:P,4,0)</f>
        <v>#VALUE!</v>
      </c>
      <c r="M95" s="18" t="e">
        <f>VLOOKUP(F95,U6数据库!C:P,5,0)</f>
        <v>#VALUE!</v>
      </c>
      <c r="N95" s="18" t="e">
        <f>VLOOKUP(F95,U6数据库!C:P,6,0)</f>
        <v>#VALUE!</v>
      </c>
      <c r="O95" s="19" t="e">
        <f t="shared" si="17"/>
        <v>#VALUE!</v>
      </c>
      <c r="P95" s="18" t="e">
        <f>VLOOKUP(F95,U6数据库!C:P,7,0)</f>
        <v>#VALUE!</v>
      </c>
      <c r="Q95" s="18" t="e">
        <f>VLOOKUP(F95,U6数据库!C:P,13,0)</f>
        <v>#VALUE!</v>
      </c>
      <c r="R95" s="18"/>
      <c r="S95" s="18" t="e">
        <f>VLOOKUP(F95,U6数据库!C:P,8,0)</f>
        <v>#VALUE!</v>
      </c>
      <c r="T95" s="18" t="e">
        <f>VLOOKUP(F95,U6数据库!C:P,9,0)</f>
        <v>#VALUE!</v>
      </c>
      <c r="U95" s="18" t="e">
        <f>VLOOKUP(F95,U6数据库!C:P,10,0)*C95</f>
        <v>#VALUE!</v>
      </c>
      <c r="V95" s="18" t="e">
        <f>VLOOKUP(F95,U6数据库!C:P,11,0)</f>
        <v>#VALUE!</v>
      </c>
      <c r="W95" s="18" t="e">
        <f>VLOOKUP(F95,U6数据库!C:P,14,0)</f>
        <v>#VALUE!</v>
      </c>
      <c r="X95" s="18"/>
    </row>
    <row r="96" spans="1:24" x14ac:dyDescent="0.25">
      <c r="A96" s="58"/>
      <c r="B96" s="55"/>
      <c r="C96" s="3"/>
      <c r="D96" s="3"/>
      <c r="E96" s="18" t="str">
        <f t="shared" si="12"/>
        <v/>
      </c>
      <c r="F96" s="18" t="e">
        <f t="shared" si="13"/>
        <v>#VALUE!</v>
      </c>
      <c r="G96" s="18" t="str">
        <f t="shared" si="14"/>
        <v/>
      </c>
      <c r="H96" s="18" t="str">
        <f t="shared" si="15"/>
        <v/>
      </c>
      <c r="I96" s="18" t="e">
        <f t="shared" si="16"/>
        <v>#VALUE!</v>
      </c>
      <c r="J96" s="18" t="e">
        <f>VLOOKUP(F96,U6数据库!C:P,2,0)</f>
        <v>#VALUE!</v>
      </c>
      <c r="K96" s="18" t="e">
        <f>VLOOKUP(F96,U6数据库!C:P,3,0)</f>
        <v>#VALUE!</v>
      </c>
      <c r="L96" s="18" t="e">
        <f>VLOOKUP(F96,U6数据库!C:P,4,0)</f>
        <v>#VALUE!</v>
      </c>
      <c r="M96" s="18" t="e">
        <f>VLOOKUP(F96,U6数据库!C:P,5,0)</f>
        <v>#VALUE!</v>
      </c>
      <c r="N96" s="18" t="e">
        <f>VLOOKUP(F96,U6数据库!C:P,6,0)</f>
        <v>#VALUE!</v>
      </c>
      <c r="O96" s="19" t="e">
        <f t="shared" si="17"/>
        <v>#VALUE!</v>
      </c>
      <c r="P96" s="18" t="e">
        <f>VLOOKUP(F96,U6数据库!C:P,7,0)</f>
        <v>#VALUE!</v>
      </c>
      <c r="Q96" s="18" t="e">
        <f>VLOOKUP(F96,U6数据库!C:P,13,0)</f>
        <v>#VALUE!</v>
      </c>
      <c r="R96" s="18"/>
      <c r="S96" s="18" t="e">
        <f>VLOOKUP(F96,U6数据库!C:P,8,0)</f>
        <v>#VALUE!</v>
      </c>
      <c r="T96" s="18" t="e">
        <f>VLOOKUP(F96,U6数据库!C:P,9,0)</f>
        <v>#VALUE!</v>
      </c>
      <c r="U96" s="18" t="e">
        <f>VLOOKUP(F96,U6数据库!C:P,10,0)*C96</f>
        <v>#VALUE!</v>
      </c>
      <c r="V96" s="18" t="e">
        <f>VLOOKUP(F96,U6数据库!C:P,11,0)</f>
        <v>#VALUE!</v>
      </c>
      <c r="W96" s="18" t="e">
        <f>VLOOKUP(F96,U6数据库!C:P,14,0)</f>
        <v>#VALUE!</v>
      </c>
      <c r="X96" s="18"/>
    </row>
    <row r="97" spans="1:24" x14ac:dyDescent="0.25">
      <c r="A97" s="58"/>
      <c r="B97" s="55"/>
      <c r="C97" s="3"/>
      <c r="D97" s="3"/>
      <c r="E97" s="18" t="str">
        <f t="shared" si="12"/>
        <v/>
      </c>
      <c r="F97" s="18" t="e">
        <f t="shared" si="13"/>
        <v>#VALUE!</v>
      </c>
      <c r="G97" s="18" t="str">
        <f t="shared" si="14"/>
        <v/>
      </c>
      <c r="H97" s="18" t="str">
        <f t="shared" si="15"/>
        <v/>
      </c>
      <c r="I97" s="18" t="e">
        <f t="shared" si="16"/>
        <v>#VALUE!</v>
      </c>
      <c r="J97" s="18" t="e">
        <f>VLOOKUP(F97,U6数据库!C:P,2,0)</f>
        <v>#VALUE!</v>
      </c>
      <c r="K97" s="18" t="e">
        <f>VLOOKUP(F97,U6数据库!C:P,3,0)</f>
        <v>#VALUE!</v>
      </c>
      <c r="L97" s="18" t="e">
        <f>VLOOKUP(F97,U6数据库!C:P,4,0)</f>
        <v>#VALUE!</v>
      </c>
      <c r="M97" s="18" t="e">
        <f>VLOOKUP(F97,U6数据库!C:P,5,0)</f>
        <v>#VALUE!</v>
      </c>
      <c r="N97" s="18" t="e">
        <f>VLOOKUP(F97,U6数据库!C:P,6,0)</f>
        <v>#VALUE!</v>
      </c>
      <c r="O97" s="19" t="e">
        <f t="shared" si="17"/>
        <v>#VALUE!</v>
      </c>
      <c r="P97" s="18" t="e">
        <f>VLOOKUP(F97,U6数据库!C:P,7,0)</f>
        <v>#VALUE!</v>
      </c>
      <c r="Q97" s="18" t="e">
        <f>VLOOKUP(F97,U6数据库!C:P,13,0)</f>
        <v>#VALUE!</v>
      </c>
      <c r="R97" s="18"/>
      <c r="S97" s="18" t="e">
        <f>VLOOKUP(F97,U6数据库!C:P,8,0)</f>
        <v>#VALUE!</v>
      </c>
      <c r="T97" s="18" t="e">
        <f>VLOOKUP(F97,U6数据库!C:P,9,0)</f>
        <v>#VALUE!</v>
      </c>
      <c r="U97" s="18" t="e">
        <f>VLOOKUP(F97,U6数据库!C:P,10,0)*C97</f>
        <v>#VALUE!</v>
      </c>
      <c r="V97" s="18" t="e">
        <f>VLOOKUP(F97,U6数据库!C:P,11,0)</f>
        <v>#VALUE!</v>
      </c>
      <c r="W97" s="18" t="e">
        <f>VLOOKUP(F97,U6数据库!C:P,14,0)</f>
        <v>#VALUE!</v>
      </c>
      <c r="X97" s="18"/>
    </row>
    <row r="98" spans="1:24" x14ac:dyDescent="0.25">
      <c r="A98" s="58"/>
      <c r="B98" s="55"/>
      <c r="C98" s="3"/>
      <c r="D98" s="3"/>
      <c r="E98" s="18" t="str">
        <f t="shared" si="12"/>
        <v/>
      </c>
      <c r="F98" s="18" t="e">
        <f t="shared" si="13"/>
        <v>#VALUE!</v>
      </c>
      <c r="G98" s="18" t="str">
        <f t="shared" si="14"/>
        <v/>
      </c>
      <c r="H98" s="18" t="str">
        <f t="shared" si="15"/>
        <v/>
      </c>
      <c r="I98" s="18" t="e">
        <f t="shared" si="16"/>
        <v>#VALUE!</v>
      </c>
      <c r="J98" s="18" t="e">
        <f>VLOOKUP(F98,U6数据库!C:P,2,0)</f>
        <v>#VALUE!</v>
      </c>
      <c r="K98" s="18" t="e">
        <f>VLOOKUP(F98,U6数据库!C:P,3,0)</f>
        <v>#VALUE!</v>
      </c>
      <c r="L98" s="18" t="e">
        <f>VLOOKUP(F98,U6数据库!C:P,4,0)</f>
        <v>#VALUE!</v>
      </c>
      <c r="M98" s="18" t="e">
        <f>VLOOKUP(F98,U6数据库!C:P,5,0)</f>
        <v>#VALUE!</v>
      </c>
      <c r="N98" s="18" t="e">
        <f>VLOOKUP(F98,U6数据库!C:P,6,0)</f>
        <v>#VALUE!</v>
      </c>
      <c r="O98" s="19" t="e">
        <f t="shared" si="17"/>
        <v>#VALUE!</v>
      </c>
      <c r="P98" s="18" t="e">
        <f>VLOOKUP(F98,U6数据库!C:P,7,0)</f>
        <v>#VALUE!</v>
      </c>
      <c r="Q98" s="18" t="e">
        <f>VLOOKUP(F98,U6数据库!C:P,13,0)</f>
        <v>#VALUE!</v>
      </c>
      <c r="R98" s="18"/>
      <c r="S98" s="18" t="e">
        <f>VLOOKUP(F98,U6数据库!C:P,8,0)</f>
        <v>#VALUE!</v>
      </c>
      <c r="T98" s="18" t="e">
        <f>VLOOKUP(F98,U6数据库!C:P,9,0)</f>
        <v>#VALUE!</v>
      </c>
      <c r="U98" s="18" t="e">
        <f>VLOOKUP(F98,U6数据库!C:P,10,0)*C98</f>
        <v>#VALUE!</v>
      </c>
      <c r="V98" s="18" t="e">
        <f>VLOOKUP(F98,U6数据库!C:P,11,0)</f>
        <v>#VALUE!</v>
      </c>
      <c r="W98" s="18" t="e">
        <f>VLOOKUP(F98,U6数据库!C:P,14,0)</f>
        <v>#VALUE!</v>
      </c>
      <c r="X98" s="18"/>
    </row>
    <row r="99" spans="1:24" x14ac:dyDescent="0.25">
      <c r="A99" s="58"/>
      <c r="B99" s="55"/>
      <c r="C99" s="3"/>
      <c r="D99" s="3"/>
      <c r="E99" s="18" t="str">
        <f t="shared" si="12"/>
        <v/>
      </c>
      <c r="F99" s="18" t="e">
        <f t="shared" si="13"/>
        <v>#VALUE!</v>
      </c>
      <c r="G99" s="18" t="str">
        <f t="shared" si="14"/>
        <v/>
      </c>
      <c r="H99" s="18" t="str">
        <f t="shared" si="15"/>
        <v/>
      </c>
      <c r="I99" s="18" t="e">
        <f t="shared" si="16"/>
        <v>#VALUE!</v>
      </c>
      <c r="J99" s="18" t="e">
        <f>VLOOKUP(F99,U6数据库!C:P,2,0)</f>
        <v>#VALUE!</v>
      </c>
      <c r="K99" s="18" t="e">
        <f>VLOOKUP(F99,U6数据库!C:P,3,0)</f>
        <v>#VALUE!</v>
      </c>
      <c r="L99" s="18" t="e">
        <f>VLOOKUP(F99,U6数据库!C:P,4,0)</f>
        <v>#VALUE!</v>
      </c>
      <c r="M99" s="18" t="e">
        <f>VLOOKUP(F99,U6数据库!C:P,5,0)</f>
        <v>#VALUE!</v>
      </c>
      <c r="N99" s="18" t="e">
        <f>VLOOKUP(F99,U6数据库!C:P,6,0)</f>
        <v>#VALUE!</v>
      </c>
      <c r="O99" s="19" t="e">
        <f t="shared" si="17"/>
        <v>#VALUE!</v>
      </c>
      <c r="P99" s="18" t="e">
        <f>VLOOKUP(F99,U6数据库!C:P,7,0)</f>
        <v>#VALUE!</v>
      </c>
      <c r="Q99" s="18" t="e">
        <f>VLOOKUP(F99,U6数据库!C:P,13,0)</f>
        <v>#VALUE!</v>
      </c>
      <c r="R99" s="18"/>
      <c r="S99" s="18" t="e">
        <f>VLOOKUP(F99,U6数据库!C:P,8,0)</f>
        <v>#VALUE!</v>
      </c>
      <c r="T99" s="18" t="e">
        <f>VLOOKUP(F99,U6数据库!C:P,9,0)</f>
        <v>#VALUE!</v>
      </c>
      <c r="U99" s="18" t="e">
        <f>VLOOKUP(F99,U6数据库!C:P,10,0)*C99</f>
        <v>#VALUE!</v>
      </c>
      <c r="V99" s="18" t="e">
        <f>VLOOKUP(F99,U6数据库!C:P,11,0)</f>
        <v>#VALUE!</v>
      </c>
      <c r="W99" s="18" t="e">
        <f>VLOOKUP(F99,U6数据库!C:P,14,0)</f>
        <v>#VALUE!</v>
      </c>
      <c r="X99" s="18"/>
    </row>
    <row r="100" spans="1:24" x14ac:dyDescent="0.25">
      <c r="A100" s="58"/>
      <c r="B100" s="55"/>
      <c r="C100" s="3"/>
      <c r="D100" s="3"/>
      <c r="E100" s="18" t="str">
        <f t="shared" si="12"/>
        <v/>
      </c>
      <c r="F100" s="18" t="e">
        <f t="shared" si="13"/>
        <v>#VALUE!</v>
      </c>
      <c r="G100" s="18" t="str">
        <f t="shared" si="14"/>
        <v/>
      </c>
      <c r="H100" s="18" t="str">
        <f t="shared" si="15"/>
        <v/>
      </c>
      <c r="I100" s="18" t="e">
        <f t="shared" si="16"/>
        <v>#VALUE!</v>
      </c>
      <c r="J100" s="18" t="e">
        <f>VLOOKUP(F100,U6数据库!C:P,2,0)</f>
        <v>#VALUE!</v>
      </c>
      <c r="K100" s="18" t="e">
        <f>VLOOKUP(F100,U6数据库!C:P,3,0)</f>
        <v>#VALUE!</v>
      </c>
      <c r="L100" s="18" t="e">
        <f>VLOOKUP(F100,U6数据库!C:P,4,0)</f>
        <v>#VALUE!</v>
      </c>
      <c r="M100" s="18" t="e">
        <f>VLOOKUP(F100,U6数据库!C:P,5,0)</f>
        <v>#VALUE!</v>
      </c>
      <c r="N100" s="18" t="e">
        <f>VLOOKUP(F100,U6数据库!C:P,6,0)</f>
        <v>#VALUE!</v>
      </c>
      <c r="O100" s="19" t="e">
        <f t="shared" si="17"/>
        <v>#VALUE!</v>
      </c>
      <c r="P100" s="18" t="e">
        <f>VLOOKUP(F100,U6数据库!C:P,7,0)</f>
        <v>#VALUE!</v>
      </c>
      <c r="Q100" s="18" t="e">
        <f>VLOOKUP(F100,U6数据库!C:P,13,0)</f>
        <v>#VALUE!</v>
      </c>
      <c r="R100" s="18"/>
      <c r="S100" s="18" t="e">
        <f>VLOOKUP(F100,U6数据库!C:P,8,0)</f>
        <v>#VALUE!</v>
      </c>
      <c r="T100" s="18" t="e">
        <f>VLOOKUP(F100,U6数据库!C:P,9,0)</f>
        <v>#VALUE!</v>
      </c>
      <c r="U100" s="18" t="e">
        <f>VLOOKUP(F100,U6数据库!C:P,10,0)*C100</f>
        <v>#VALUE!</v>
      </c>
      <c r="V100" s="18" t="e">
        <f>VLOOKUP(F100,U6数据库!C:P,11,0)</f>
        <v>#VALUE!</v>
      </c>
      <c r="W100" s="18" t="e">
        <f>VLOOKUP(F100,U6数据库!C:P,14,0)</f>
        <v>#VALUE!</v>
      </c>
      <c r="X100" s="18"/>
    </row>
  </sheetData>
  <sheetProtection algorithmName="SHA-512" hashValue="8fhQGj91rdvg9TIMPePoe28nm5t+ruuw+iRkxLvgIdU3QFH/g1Ua4xAsnjEMnkt+drI008o79tSs9TjAUpP+3Q==" saltValue="8hF8DeioYKYc77ziakKiTg==" spinCount="100000" sheet="1" objects="1" scenarios="1"/>
  <protectedRanges>
    <protectedRange sqref="A2:D1000" name="区域1"/>
  </protectedRanges>
  <phoneticPr fontId="5" type="noConversion"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91687-9BB2-45FB-B826-CA904243FA34}">
  <sheetPr codeName="Sheet162"/>
  <dimension ref="A1:P9"/>
  <sheetViews>
    <sheetView workbookViewId="0">
      <selection activeCell="N12" sqref="N12"/>
    </sheetView>
  </sheetViews>
  <sheetFormatPr defaultRowHeight="14" x14ac:dyDescent="0.25"/>
  <cols>
    <col min="1" max="1" width="16.90625" bestFit="1" customWidth="1"/>
    <col min="2" max="2" width="9.26953125" bestFit="1" customWidth="1"/>
    <col min="3" max="3" width="12.453125" bestFit="1" customWidth="1"/>
    <col min="4" max="4" width="5.26953125" bestFit="1" customWidth="1"/>
    <col min="5" max="5" width="8.26953125" bestFit="1" customWidth="1"/>
    <col min="6" max="7" width="5.26953125" bestFit="1" customWidth="1"/>
    <col min="8" max="8" width="6.26953125" bestFit="1" customWidth="1"/>
    <col min="9" max="9" width="5.26953125" bestFit="1" customWidth="1"/>
    <col min="10" max="10" width="16.90625" bestFit="1" customWidth="1"/>
    <col min="11" max="11" width="7.26953125" bestFit="1" customWidth="1"/>
    <col min="12" max="13" width="5.26953125" bestFit="1" customWidth="1"/>
    <col min="14" max="14" width="9.26953125" bestFit="1" customWidth="1"/>
    <col min="15" max="15" width="11.36328125" bestFit="1" customWidth="1"/>
    <col min="16" max="16" width="15.7265625" bestFit="1" customWidth="1"/>
  </cols>
  <sheetData>
    <row r="1" spans="1:16" x14ac:dyDescent="0.25">
      <c r="A1" s="11" t="str">
        <f>HYPERLINK("#管架编号及数量输入!J1","序号/回输入界面")</f>
        <v>序号/回输入界面</v>
      </c>
      <c r="B1" s="3"/>
      <c r="C1" s="76" t="s">
        <v>85</v>
      </c>
      <c r="D1" s="76"/>
      <c r="E1" s="76"/>
      <c r="F1" s="76"/>
      <c r="G1" s="76"/>
      <c r="H1" s="76"/>
      <c r="I1" s="76"/>
      <c r="J1" s="76" t="s">
        <v>86</v>
      </c>
      <c r="K1" s="76"/>
      <c r="L1" s="76"/>
      <c r="M1" s="76"/>
      <c r="N1" s="76" t="s">
        <v>45</v>
      </c>
      <c r="O1" s="76"/>
      <c r="P1" s="76"/>
    </row>
    <row r="2" spans="1:16" x14ac:dyDescent="0.25">
      <c r="A2" s="3" t="s">
        <v>47</v>
      </c>
      <c r="B2" s="1" t="s">
        <v>46</v>
      </c>
      <c r="C2" s="3" t="s">
        <v>68</v>
      </c>
      <c r="D2" s="1" t="s">
        <v>12</v>
      </c>
      <c r="E2" s="3" t="s">
        <v>73</v>
      </c>
      <c r="F2" s="3" t="s">
        <v>83</v>
      </c>
      <c r="G2" s="3" t="s">
        <v>84</v>
      </c>
      <c r="H2" s="3" t="s">
        <v>89</v>
      </c>
      <c r="I2" s="1" t="s">
        <v>3</v>
      </c>
      <c r="J2" s="1" t="s">
        <v>12</v>
      </c>
      <c r="K2" s="1" t="s">
        <v>2</v>
      </c>
      <c r="L2" s="3" t="s">
        <v>32</v>
      </c>
      <c r="M2" s="1" t="s">
        <v>3</v>
      </c>
      <c r="N2" s="3" t="s">
        <v>44</v>
      </c>
      <c r="O2" s="3" t="s">
        <v>87</v>
      </c>
      <c r="P2" s="3" t="s">
        <v>58</v>
      </c>
    </row>
    <row r="3" spans="1:16" ht="15.5" x14ac:dyDescent="0.25">
      <c r="A3" s="55" t="s">
        <v>689</v>
      </c>
      <c r="B3" s="55" t="s">
        <v>691</v>
      </c>
      <c r="C3" s="3">
        <v>15</v>
      </c>
      <c r="D3" s="3" t="s">
        <v>67</v>
      </c>
      <c r="E3" s="7" t="s">
        <v>69</v>
      </c>
      <c r="F3" s="3">
        <v>40</v>
      </c>
      <c r="G3" s="3">
        <v>20</v>
      </c>
      <c r="H3" s="1">
        <v>30</v>
      </c>
      <c r="I3" s="1" t="s">
        <v>16</v>
      </c>
      <c r="J3" s="55" t="s">
        <v>616</v>
      </c>
      <c r="K3" s="3" t="s">
        <v>71</v>
      </c>
      <c r="L3" s="1">
        <v>2</v>
      </c>
      <c r="M3" s="3" t="s">
        <v>72</v>
      </c>
      <c r="N3" s="3" t="s">
        <v>34</v>
      </c>
      <c r="O3" s="3" t="s">
        <v>53</v>
      </c>
      <c r="P3" s="3" t="s">
        <v>80</v>
      </c>
    </row>
    <row r="4" spans="1:16" ht="15.5" x14ac:dyDescent="0.25">
      <c r="A4" s="5"/>
      <c r="B4" s="29"/>
      <c r="C4" s="1">
        <v>20</v>
      </c>
      <c r="D4" s="3" t="s">
        <v>67</v>
      </c>
      <c r="E4" s="7" t="s">
        <v>69</v>
      </c>
      <c r="F4" s="3">
        <v>40</v>
      </c>
      <c r="G4" s="3">
        <v>20</v>
      </c>
      <c r="H4" s="1">
        <v>30</v>
      </c>
      <c r="I4" s="1" t="s">
        <v>16</v>
      </c>
      <c r="J4" s="55" t="s">
        <v>616</v>
      </c>
      <c r="K4" s="3" t="s">
        <v>71</v>
      </c>
      <c r="L4" s="1">
        <v>2</v>
      </c>
      <c r="M4" s="3" t="s">
        <v>72</v>
      </c>
      <c r="N4" s="3" t="s">
        <v>37</v>
      </c>
      <c r="O4" s="3" t="s">
        <v>38</v>
      </c>
      <c r="P4" s="3" t="s">
        <v>80</v>
      </c>
    </row>
    <row r="5" spans="1:16" ht="15.5" x14ac:dyDescent="0.25">
      <c r="A5" s="5"/>
      <c r="B5" s="29"/>
      <c r="C5" s="1">
        <v>25</v>
      </c>
      <c r="D5" s="3" t="s">
        <v>67</v>
      </c>
      <c r="E5" s="7" t="s">
        <v>70</v>
      </c>
      <c r="F5" s="3">
        <v>40</v>
      </c>
      <c r="G5" s="3">
        <v>20</v>
      </c>
      <c r="H5" s="1">
        <v>40</v>
      </c>
      <c r="I5" s="1" t="s">
        <v>16</v>
      </c>
      <c r="J5" s="55" t="s">
        <v>616</v>
      </c>
      <c r="K5" s="3" t="s">
        <v>71</v>
      </c>
      <c r="L5" s="1">
        <v>2</v>
      </c>
      <c r="M5" s="3" t="s">
        <v>72</v>
      </c>
      <c r="N5" s="5"/>
      <c r="O5" s="5"/>
      <c r="P5" s="5"/>
    </row>
    <row r="6" spans="1:16" ht="15.5" x14ac:dyDescent="0.25">
      <c r="A6" s="5"/>
      <c r="B6" s="29"/>
      <c r="C6" s="1">
        <v>32</v>
      </c>
      <c r="D6" s="3" t="s">
        <v>67</v>
      </c>
      <c r="E6" s="7" t="s">
        <v>70</v>
      </c>
      <c r="F6" s="3">
        <v>40</v>
      </c>
      <c r="G6" s="3">
        <v>20</v>
      </c>
      <c r="H6" s="1">
        <v>40</v>
      </c>
      <c r="I6" s="1" t="s">
        <v>16</v>
      </c>
      <c r="J6" s="55" t="s">
        <v>616</v>
      </c>
      <c r="K6" s="3" t="s">
        <v>71</v>
      </c>
      <c r="L6" s="1">
        <v>2</v>
      </c>
      <c r="M6" s="3" t="s">
        <v>72</v>
      </c>
      <c r="N6" s="5"/>
      <c r="O6" s="5"/>
      <c r="P6" s="5"/>
    </row>
    <row r="7" spans="1:16" ht="15.5" x14ac:dyDescent="0.25">
      <c r="A7" s="5"/>
      <c r="B7" s="29"/>
      <c r="C7" s="1">
        <v>40</v>
      </c>
      <c r="D7" s="3" t="s">
        <v>67</v>
      </c>
      <c r="E7" s="7" t="s">
        <v>70</v>
      </c>
      <c r="F7" s="1">
        <v>50</v>
      </c>
      <c r="G7" s="1">
        <v>25</v>
      </c>
      <c r="H7" s="1">
        <v>50</v>
      </c>
      <c r="I7" s="1" t="s">
        <v>16</v>
      </c>
      <c r="J7" s="55" t="s">
        <v>616</v>
      </c>
      <c r="K7" s="55" t="s">
        <v>620</v>
      </c>
      <c r="L7" s="1">
        <v>2</v>
      </c>
      <c r="M7" s="3" t="s">
        <v>72</v>
      </c>
      <c r="N7" s="5"/>
      <c r="O7" s="5"/>
      <c r="P7" s="5"/>
    </row>
    <row r="8" spans="1:16" ht="15.5" x14ac:dyDescent="0.25">
      <c r="A8" s="5"/>
      <c r="B8" s="29"/>
      <c r="C8" s="1">
        <v>50</v>
      </c>
      <c r="D8" s="3" t="s">
        <v>67</v>
      </c>
      <c r="E8" s="7" t="s">
        <v>70</v>
      </c>
      <c r="F8" s="1">
        <v>50</v>
      </c>
      <c r="G8" s="1">
        <v>25</v>
      </c>
      <c r="H8" s="1">
        <v>50</v>
      </c>
      <c r="I8" s="1" t="s">
        <v>16</v>
      </c>
      <c r="J8" s="55" t="s">
        <v>616</v>
      </c>
      <c r="K8" s="55" t="s">
        <v>620</v>
      </c>
      <c r="L8" s="1">
        <v>2</v>
      </c>
      <c r="M8" s="3" t="s">
        <v>72</v>
      </c>
      <c r="N8" s="5"/>
      <c r="O8" s="5"/>
      <c r="P8" s="5"/>
    </row>
    <row r="9" spans="1:16" x14ac:dyDescent="0.25">
      <c r="A9" s="5"/>
      <c r="B9" s="29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</sheetData>
  <sheetProtection algorithmName="SHA-512" hashValue="9YmiZlqStKVxBXvzOYS8/qsDxcjW5ywFF3ibvytTYNNZSGxGoOutMDnAoKukZ9MiY0kHEoApm1pJMgogzDaBOg==" saltValue="Vaz2jGrntE7oa0UIp2IdQA==" spinCount="100000" sheet="1" objects="1" scenarios="1"/>
  <mergeCells count="3">
    <mergeCell ref="C1:I1"/>
    <mergeCell ref="J1:M1"/>
    <mergeCell ref="N1:P1"/>
  </mergeCells>
  <phoneticPr fontId="5" type="noConversion"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AB39-72FD-47DB-BE1E-229E3786E154}">
  <sheetPr codeName="Sheet163"/>
  <dimension ref="A1:K100"/>
  <sheetViews>
    <sheetView workbookViewId="0">
      <selection activeCell="E2" sqref="E2"/>
    </sheetView>
  </sheetViews>
  <sheetFormatPr defaultRowHeight="14" x14ac:dyDescent="0.25"/>
  <cols>
    <col min="1" max="1" width="16.90625" bestFit="1" customWidth="1"/>
    <col min="2" max="2" width="14.6328125" bestFit="1" customWidth="1"/>
    <col min="3" max="4" width="5.26953125" bestFit="1" customWidth="1"/>
    <col min="5" max="5" width="8.26953125" bestFit="1" customWidth="1"/>
    <col min="6" max="6" width="11.36328125" bestFit="1" customWidth="1"/>
    <col min="7" max="7" width="5.26953125" bestFit="1" customWidth="1"/>
    <col min="8" max="8" width="8.26953125" bestFit="1" customWidth="1"/>
    <col min="9" max="9" width="5.26953125" bestFit="1" customWidth="1"/>
    <col min="10" max="10" width="11.36328125" bestFit="1" customWidth="1"/>
    <col min="11" max="11" width="5.26953125" bestFit="1" customWidth="1"/>
  </cols>
  <sheetData>
    <row r="1" spans="1:11" x14ac:dyDescent="0.25">
      <c r="A1" s="57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77</v>
      </c>
      <c r="F1" s="18" t="s">
        <v>48</v>
      </c>
      <c r="G1" s="18" t="s">
        <v>82</v>
      </c>
      <c r="H1" s="19" t="s">
        <v>79</v>
      </c>
      <c r="I1" s="18" t="s">
        <v>3</v>
      </c>
      <c r="J1" s="18" t="s">
        <v>160</v>
      </c>
      <c r="K1" s="18" t="s">
        <v>5</v>
      </c>
    </row>
    <row r="2" spans="1:11" x14ac:dyDescent="0.25">
      <c r="A2" s="58"/>
      <c r="B2" s="55"/>
      <c r="C2" s="3"/>
      <c r="D2" s="3"/>
      <c r="E2" s="18" t="e">
        <f>VALUE(TRIM(MID(SUBSTITUTE($B2,"-",REPT(" ",99)),COLUMN(B2)*99-98,99)))</f>
        <v>#VALUE!</v>
      </c>
      <c r="F2" s="18" t="e">
        <f>VLOOKUP(E2,Y1数据库!C:K,3,0)</f>
        <v>#VALUE!</v>
      </c>
      <c r="G2" s="18" t="e">
        <f>VLOOKUP(E2,Y1数据库!C:K,4,0)</f>
        <v>#VALUE!</v>
      </c>
      <c r="H2" s="19" t="e">
        <f>VLOOKUP(E2,Y1数据库!C:K,7,0)*C2</f>
        <v>#VALUE!</v>
      </c>
      <c r="I2" s="18" t="e">
        <f>VLOOKUP(E2,Y1数据库!C:K,8,0)</f>
        <v>#VALUE!</v>
      </c>
      <c r="J2" s="18" t="e">
        <f>VLOOKUP(E2,Y1数据库!C:K,9,0)</f>
        <v>#VALUE!</v>
      </c>
      <c r="K2" s="18"/>
    </row>
    <row r="3" spans="1:11" x14ac:dyDescent="0.25">
      <c r="A3" s="58"/>
      <c r="B3" s="55"/>
      <c r="C3" s="3"/>
      <c r="D3" s="3"/>
      <c r="E3" s="18" t="e">
        <f t="shared" ref="E3:E14" si="0">VALUE(TRIM(MID(SUBSTITUTE($B3,"-",REPT(" ",99)),COLUMN(B3)*99-98,99)))</f>
        <v>#VALUE!</v>
      </c>
      <c r="F3" s="18" t="e">
        <f>VLOOKUP(E3,Y1数据库!C:K,3,0)</f>
        <v>#VALUE!</v>
      </c>
      <c r="G3" s="18" t="e">
        <f>VLOOKUP(E3,Y1数据库!C:K,4,0)</f>
        <v>#VALUE!</v>
      </c>
      <c r="H3" s="19" t="e">
        <f>VLOOKUP(E3,Y1数据库!C:K,7,0)*C3</f>
        <v>#VALUE!</v>
      </c>
      <c r="I3" s="18" t="e">
        <f>VLOOKUP(E3,Y1数据库!C:K,8,0)</f>
        <v>#VALUE!</v>
      </c>
      <c r="J3" s="18" t="e">
        <f>VLOOKUP(E3,Y1数据库!C:K,9,0)</f>
        <v>#VALUE!</v>
      </c>
      <c r="K3" s="18"/>
    </row>
    <row r="4" spans="1:11" x14ac:dyDescent="0.25">
      <c r="A4" s="58"/>
      <c r="B4" s="55"/>
      <c r="C4" s="3"/>
      <c r="D4" s="3"/>
      <c r="E4" s="18" t="e">
        <f t="shared" si="0"/>
        <v>#VALUE!</v>
      </c>
      <c r="F4" s="18" t="e">
        <f>VLOOKUP(E4,Y1数据库!C:K,3,0)</f>
        <v>#VALUE!</v>
      </c>
      <c r="G4" s="18" t="e">
        <f>VLOOKUP(E4,Y1数据库!C:K,4,0)</f>
        <v>#VALUE!</v>
      </c>
      <c r="H4" s="19" t="e">
        <f>VLOOKUP(E4,Y1数据库!C:K,7,0)*C4</f>
        <v>#VALUE!</v>
      </c>
      <c r="I4" s="18" t="e">
        <f>VLOOKUP(E4,Y1数据库!C:K,8,0)</f>
        <v>#VALUE!</v>
      </c>
      <c r="J4" s="18" t="e">
        <f>VLOOKUP(E4,Y1数据库!C:K,9,0)</f>
        <v>#VALUE!</v>
      </c>
      <c r="K4" s="18"/>
    </row>
    <row r="5" spans="1:11" x14ac:dyDescent="0.25">
      <c r="A5" s="58"/>
      <c r="B5" s="55"/>
      <c r="C5" s="3"/>
      <c r="D5" s="3"/>
      <c r="E5" s="18" t="e">
        <f t="shared" si="0"/>
        <v>#VALUE!</v>
      </c>
      <c r="F5" s="18" t="e">
        <f>VLOOKUP(E5,Y1数据库!C:K,3,0)</f>
        <v>#VALUE!</v>
      </c>
      <c r="G5" s="18" t="e">
        <f>VLOOKUP(E5,Y1数据库!C:K,4,0)</f>
        <v>#VALUE!</v>
      </c>
      <c r="H5" s="19" t="e">
        <f>VLOOKUP(E5,Y1数据库!C:K,7,0)*C5</f>
        <v>#VALUE!</v>
      </c>
      <c r="I5" s="18" t="e">
        <f>VLOOKUP(E5,Y1数据库!C:K,8,0)</f>
        <v>#VALUE!</v>
      </c>
      <c r="J5" s="18" t="e">
        <f>VLOOKUP(E5,Y1数据库!C:K,9,0)</f>
        <v>#VALUE!</v>
      </c>
      <c r="K5" s="18"/>
    </row>
    <row r="6" spans="1:11" x14ac:dyDescent="0.25">
      <c r="A6" s="58"/>
      <c r="B6" s="55"/>
      <c r="C6" s="3"/>
      <c r="D6" s="3"/>
      <c r="E6" s="18" t="e">
        <f t="shared" si="0"/>
        <v>#VALUE!</v>
      </c>
      <c r="F6" s="18" t="e">
        <f>VLOOKUP(E6,Y1数据库!C:K,3,0)</f>
        <v>#VALUE!</v>
      </c>
      <c r="G6" s="18" t="e">
        <f>VLOOKUP(E6,Y1数据库!C:K,4,0)</f>
        <v>#VALUE!</v>
      </c>
      <c r="H6" s="19" t="e">
        <f>VLOOKUP(E6,Y1数据库!C:K,7,0)*C6</f>
        <v>#VALUE!</v>
      </c>
      <c r="I6" s="18" t="e">
        <f>VLOOKUP(E6,Y1数据库!C:K,8,0)</f>
        <v>#VALUE!</v>
      </c>
      <c r="J6" s="18" t="e">
        <f>VLOOKUP(E6,Y1数据库!C:K,9,0)</f>
        <v>#VALUE!</v>
      </c>
      <c r="K6" s="18"/>
    </row>
    <row r="7" spans="1:11" x14ac:dyDescent="0.25">
      <c r="A7" s="58"/>
      <c r="B7" s="55"/>
      <c r="C7" s="3"/>
      <c r="D7" s="3"/>
      <c r="E7" s="18" t="e">
        <f t="shared" si="0"/>
        <v>#VALUE!</v>
      </c>
      <c r="F7" s="18" t="e">
        <f>VLOOKUP(E7,Y1数据库!C:K,3,0)</f>
        <v>#VALUE!</v>
      </c>
      <c r="G7" s="18" t="e">
        <f>VLOOKUP(E7,Y1数据库!C:K,4,0)</f>
        <v>#VALUE!</v>
      </c>
      <c r="H7" s="19" t="e">
        <f>VLOOKUP(E7,Y1数据库!C:K,7,0)*C7</f>
        <v>#VALUE!</v>
      </c>
      <c r="I7" s="18" t="e">
        <f>VLOOKUP(E7,Y1数据库!C:K,8,0)</f>
        <v>#VALUE!</v>
      </c>
      <c r="J7" s="18" t="e">
        <f>VLOOKUP(E7,Y1数据库!C:K,9,0)</f>
        <v>#VALUE!</v>
      </c>
      <c r="K7" s="18"/>
    </row>
    <row r="8" spans="1:11" x14ac:dyDescent="0.25">
      <c r="A8" s="58"/>
      <c r="B8" s="55"/>
      <c r="C8" s="3"/>
      <c r="D8" s="3"/>
      <c r="E8" s="18" t="e">
        <f t="shared" si="0"/>
        <v>#VALUE!</v>
      </c>
      <c r="F8" s="18" t="e">
        <f>VLOOKUP(E8,Y1数据库!C:K,3,0)</f>
        <v>#VALUE!</v>
      </c>
      <c r="G8" s="18" t="e">
        <f>VLOOKUP(E8,Y1数据库!C:K,4,0)</f>
        <v>#VALUE!</v>
      </c>
      <c r="H8" s="19" t="e">
        <f>VLOOKUP(E8,Y1数据库!C:K,7,0)*C8</f>
        <v>#VALUE!</v>
      </c>
      <c r="I8" s="18" t="e">
        <f>VLOOKUP(E8,Y1数据库!C:K,8,0)</f>
        <v>#VALUE!</v>
      </c>
      <c r="J8" s="18" t="e">
        <f>VLOOKUP(E8,Y1数据库!C:K,9,0)</f>
        <v>#VALUE!</v>
      </c>
      <c r="K8" s="18"/>
    </row>
    <row r="9" spans="1:11" x14ac:dyDescent="0.25">
      <c r="A9" s="58"/>
      <c r="B9" s="55"/>
      <c r="C9" s="3"/>
      <c r="D9" s="3"/>
      <c r="E9" s="18" t="e">
        <f t="shared" si="0"/>
        <v>#VALUE!</v>
      </c>
      <c r="F9" s="18" t="e">
        <f>VLOOKUP(E9,Y1数据库!C:K,3,0)</f>
        <v>#VALUE!</v>
      </c>
      <c r="G9" s="18" t="e">
        <f>VLOOKUP(E9,Y1数据库!C:K,4,0)</f>
        <v>#VALUE!</v>
      </c>
      <c r="H9" s="19" t="e">
        <f>VLOOKUP(E9,Y1数据库!C:K,7,0)*C9</f>
        <v>#VALUE!</v>
      </c>
      <c r="I9" s="18" t="e">
        <f>VLOOKUP(E9,Y1数据库!C:K,8,0)</f>
        <v>#VALUE!</v>
      </c>
      <c r="J9" s="18" t="e">
        <f>VLOOKUP(E9,Y1数据库!C:K,9,0)</f>
        <v>#VALUE!</v>
      </c>
      <c r="K9" s="18"/>
    </row>
    <row r="10" spans="1:11" x14ac:dyDescent="0.25">
      <c r="A10" s="58"/>
      <c r="B10" s="55"/>
      <c r="C10" s="3"/>
      <c r="D10" s="3"/>
      <c r="E10" s="18" t="e">
        <f t="shared" si="0"/>
        <v>#VALUE!</v>
      </c>
      <c r="F10" s="18" t="e">
        <f>VLOOKUP(E10,Y1数据库!C:K,3,0)</f>
        <v>#VALUE!</v>
      </c>
      <c r="G10" s="18" t="e">
        <f>VLOOKUP(E10,Y1数据库!C:K,4,0)</f>
        <v>#VALUE!</v>
      </c>
      <c r="H10" s="19" t="e">
        <f>VLOOKUP(E10,Y1数据库!C:K,7,0)*C10</f>
        <v>#VALUE!</v>
      </c>
      <c r="I10" s="18" t="e">
        <f>VLOOKUP(E10,Y1数据库!C:K,8,0)</f>
        <v>#VALUE!</v>
      </c>
      <c r="J10" s="18" t="e">
        <f>VLOOKUP(E10,Y1数据库!C:K,9,0)</f>
        <v>#VALUE!</v>
      </c>
      <c r="K10" s="18"/>
    </row>
    <row r="11" spans="1:11" x14ac:dyDescent="0.25">
      <c r="A11" s="58"/>
      <c r="B11" s="55"/>
      <c r="C11" s="3"/>
      <c r="D11" s="3"/>
      <c r="E11" s="18" t="e">
        <f t="shared" si="0"/>
        <v>#VALUE!</v>
      </c>
      <c r="F11" s="18" t="e">
        <f>VLOOKUP(E11,Y1数据库!C:K,3,0)</f>
        <v>#VALUE!</v>
      </c>
      <c r="G11" s="18" t="e">
        <f>VLOOKUP(E11,Y1数据库!C:K,4,0)</f>
        <v>#VALUE!</v>
      </c>
      <c r="H11" s="19" t="e">
        <f>VLOOKUP(E11,Y1数据库!C:K,7,0)*C11</f>
        <v>#VALUE!</v>
      </c>
      <c r="I11" s="18" t="e">
        <f>VLOOKUP(E11,Y1数据库!C:K,8,0)</f>
        <v>#VALUE!</v>
      </c>
      <c r="J11" s="18" t="e">
        <f>VLOOKUP(E11,Y1数据库!C:K,9,0)</f>
        <v>#VALUE!</v>
      </c>
      <c r="K11" s="18"/>
    </row>
    <row r="12" spans="1:11" x14ac:dyDescent="0.25">
      <c r="A12" s="58"/>
      <c r="B12" s="55"/>
      <c r="C12" s="3"/>
      <c r="D12" s="3"/>
      <c r="E12" s="18" t="e">
        <f t="shared" si="0"/>
        <v>#VALUE!</v>
      </c>
      <c r="F12" s="18" t="e">
        <f>VLOOKUP(E12,Y1数据库!C:K,3,0)</f>
        <v>#VALUE!</v>
      </c>
      <c r="G12" s="18" t="e">
        <f>VLOOKUP(E12,Y1数据库!C:K,4,0)</f>
        <v>#VALUE!</v>
      </c>
      <c r="H12" s="19" t="e">
        <f>VLOOKUP(E12,Y1数据库!C:K,7,0)*C12</f>
        <v>#VALUE!</v>
      </c>
      <c r="I12" s="18" t="e">
        <f>VLOOKUP(E12,Y1数据库!C:K,8,0)</f>
        <v>#VALUE!</v>
      </c>
      <c r="J12" s="18" t="e">
        <f>VLOOKUP(E12,Y1数据库!C:K,9,0)</f>
        <v>#VALUE!</v>
      </c>
      <c r="K12" s="18"/>
    </row>
    <row r="13" spans="1:11" x14ac:dyDescent="0.25">
      <c r="A13" s="58"/>
      <c r="B13" s="55"/>
      <c r="C13" s="3"/>
      <c r="D13" s="3"/>
      <c r="E13" s="18" t="e">
        <f t="shared" si="0"/>
        <v>#VALUE!</v>
      </c>
      <c r="F13" s="18" t="e">
        <f>VLOOKUP(E13,Y1数据库!C:K,3,0)</f>
        <v>#VALUE!</v>
      </c>
      <c r="G13" s="18" t="e">
        <f>VLOOKUP(E13,Y1数据库!C:K,4,0)</f>
        <v>#VALUE!</v>
      </c>
      <c r="H13" s="19" t="e">
        <f>VLOOKUP(E13,Y1数据库!C:K,7,0)*C13</f>
        <v>#VALUE!</v>
      </c>
      <c r="I13" s="18" t="e">
        <f>VLOOKUP(E13,Y1数据库!C:K,8,0)</f>
        <v>#VALUE!</v>
      </c>
      <c r="J13" s="18" t="e">
        <f>VLOOKUP(E13,Y1数据库!C:K,9,0)</f>
        <v>#VALUE!</v>
      </c>
      <c r="K13" s="18"/>
    </row>
    <row r="14" spans="1:11" x14ac:dyDescent="0.25">
      <c r="A14" s="58"/>
      <c r="B14" s="55"/>
      <c r="C14" s="3"/>
      <c r="D14" s="3"/>
      <c r="E14" s="18" t="e">
        <f t="shared" si="0"/>
        <v>#VALUE!</v>
      </c>
      <c r="F14" s="18" t="e">
        <f>VLOOKUP(E14,Y1数据库!C:K,3,0)</f>
        <v>#VALUE!</v>
      </c>
      <c r="G14" s="18" t="e">
        <f>VLOOKUP(E14,Y1数据库!C:K,4,0)</f>
        <v>#VALUE!</v>
      </c>
      <c r="H14" s="19" t="e">
        <f>VLOOKUP(E14,Y1数据库!C:K,7,0)*C14</f>
        <v>#VALUE!</v>
      </c>
      <c r="I14" s="18" t="e">
        <f>VLOOKUP(E14,Y1数据库!C:K,8,0)</f>
        <v>#VALUE!</v>
      </c>
      <c r="J14" s="18" t="e">
        <f>VLOOKUP(E14,Y1数据库!C:K,9,0)</f>
        <v>#VALUE!</v>
      </c>
      <c r="K14" s="18"/>
    </row>
    <row r="15" spans="1:11" x14ac:dyDescent="0.25">
      <c r="A15" s="58"/>
      <c r="B15" s="55"/>
      <c r="C15" s="3"/>
      <c r="D15" s="3"/>
      <c r="E15" s="18" t="e">
        <f t="shared" ref="E15:E78" si="1">VALUE(TRIM(MID(SUBSTITUTE($B15,"-",REPT(" ",99)),COLUMN(B15)*99-98,99)))</f>
        <v>#VALUE!</v>
      </c>
      <c r="F15" s="18" t="e">
        <f>VLOOKUP(E15,Y1数据库!C:K,3,0)</f>
        <v>#VALUE!</v>
      </c>
      <c r="G15" s="18" t="e">
        <f>VLOOKUP(E15,Y1数据库!C:K,4,0)</f>
        <v>#VALUE!</v>
      </c>
      <c r="H15" s="19" t="e">
        <f>VLOOKUP(E15,Y1数据库!C:K,7,0)*C15</f>
        <v>#VALUE!</v>
      </c>
      <c r="I15" s="18" t="e">
        <f>VLOOKUP(E15,Y1数据库!C:K,8,0)</f>
        <v>#VALUE!</v>
      </c>
      <c r="J15" s="18" t="e">
        <f>VLOOKUP(E15,Y1数据库!C:K,9,0)</f>
        <v>#VALUE!</v>
      </c>
      <c r="K15" s="18"/>
    </row>
    <row r="16" spans="1:11" x14ac:dyDescent="0.25">
      <c r="A16" s="58"/>
      <c r="B16" s="55"/>
      <c r="C16" s="3"/>
      <c r="D16" s="3"/>
      <c r="E16" s="18" t="e">
        <f t="shared" si="1"/>
        <v>#VALUE!</v>
      </c>
      <c r="F16" s="18" t="e">
        <f>VLOOKUP(E16,Y1数据库!C:K,3,0)</f>
        <v>#VALUE!</v>
      </c>
      <c r="G16" s="18" t="e">
        <f>VLOOKUP(E16,Y1数据库!C:K,4,0)</f>
        <v>#VALUE!</v>
      </c>
      <c r="H16" s="19" t="e">
        <f>VLOOKUP(E16,Y1数据库!C:K,7,0)*C16</f>
        <v>#VALUE!</v>
      </c>
      <c r="I16" s="18" t="e">
        <f>VLOOKUP(E16,Y1数据库!C:K,8,0)</f>
        <v>#VALUE!</v>
      </c>
      <c r="J16" s="18" t="e">
        <f>VLOOKUP(E16,Y1数据库!C:K,9,0)</f>
        <v>#VALUE!</v>
      </c>
      <c r="K16" s="18"/>
    </row>
    <row r="17" spans="1:11" x14ac:dyDescent="0.25">
      <c r="A17" s="58"/>
      <c r="B17" s="55"/>
      <c r="C17" s="3"/>
      <c r="D17" s="3"/>
      <c r="E17" s="18" t="e">
        <f t="shared" si="1"/>
        <v>#VALUE!</v>
      </c>
      <c r="F17" s="18" t="e">
        <f>VLOOKUP(E17,Y1数据库!C:K,3,0)</f>
        <v>#VALUE!</v>
      </c>
      <c r="G17" s="18" t="e">
        <f>VLOOKUP(E17,Y1数据库!C:K,4,0)</f>
        <v>#VALUE!</v>
      </c>
      <c r="H17" s="19" t="e">
        <f>VLOOKUP(E17,Y1数据库!C:K,7,0)*C17</f>
        <v>#VALUE!</v>
      </c>
      <c r="I17" s="18" t="e">
        <f>VLOOKUP(E17,Y1数据库!C:K,8,0)</f>
        <v>#VALUE!</v>
      </c>
      <c r="J17" s="18" t="e">
        <f>VLOOKUP(E17,Y1数据库!C:K,9,0)</f>
        <v>#VALUE!</v>
      </c>
      <c r="K17" s="18"/>
    </row>
    <row r="18" spans="1:11" x14ac:dyDescent="0.25">
      <c r="A18" s="58"/>
      <c r="B18" s="55"/>
      <c r="C18" s="3"/>
      <c r="D18" s="3"/>
      <c r="E18" s="18" t="e">
        <f t="shared" si="1"/>
        <v>#VALUE!</v>
      </c>
      <c r="F18" s="18" t="e">
        <f>VLOOKUP(E18,Y1数据库!C:K,3,0)</f>
        <v>#VALUE!</v>
      </c>
      <c r="G18" s="18" t="e">
        <f>VLOOKUP(E18,Y1数据库!C:K,4,0)</f>
        <v>#VALUE!</v>
      </c>
      <c r="H18" s="19" t="e">
        <f>VLOOKUP(E18,Y1数据库!C:K,7,0)*C18</f>
        <v>#VALUE!</v>
      </c>
      <c r="I18" s="18" t="e">
        <f>VLOOKUP(E18,Y1数据库!C:K,8,0)</f>
        <v>#VALUE!</v>
      </c>
      <c r="J18" s="18" t="e">
        <f>VLOOKUP(E18,Y1数据库!C:K,9,0)</f>
        <v>#VALUE!</v>
      </c>
      <c r="K18" s="18"/>
    </row>
    <row r="19" spans="1:11" x14ac:dyDescent="0.25">
      <c r="A19" s="58"/>
      <c r="B19" s="55"/>
      <c r="C19" s="3"/>
      <c r="D19" s="3"/>
      <c r="E19" s="18" t="e">
        <f t="shared" si="1"/>
        <v>#VALUE!</v>
      </c>
      <c r="F19" s="18" t="e">
        <f>VLOOKUP(E19,Y1数据库!C:K,3,0)</f>
        <v>#VALUE!</v>
      </c>
      <c r="G19" s="18" t="e">
        <f>VLOOKUP(E19,Y1数据库!C:K,4,0)</f>
        <v>#VALUE!</v>
      </c>
      <c r="H19" s="19" t="e">
        <f>VLOOKUP(E19,Y1数据库!C:K,7,0)*C19</f>
        <v>#VALUE!</v>
      </c>
      <c r="I19" s="18" t="e">
        <f>VLOOKUP(E19,Y1数据库!C:K,8,0)</f>
        <v>#VALUE!</v>
      </c>
      <c r="J19" s="18" t="e">
        <f>VLOOKUP(E19,Y1数据库!C:K,9,0)</f>
        <v>#VALUE!</v>
      </c>
      <c r="K19" s="18"/>
    </row>
    <row r="20" spans="1:11" x14ac:dyDescent="0.25">
      <c r="A20" s="58"/>
      <c r="B20" s="55"/>
      <c r="C20" s="3"/>
      <c r="D20" s="3"/>
      <c r="E20" s="18" t="e">
        <f t="shared" si="1"/>
        <v>#VALUE!</v>
      </c>
      <c r="F20" s="18" t="e">
        <f>VLOOKUP(E20,Y1数据库!C:K,3,0)</f>
        <v>#VALUE!</v>
      </c>
      <c r="G20" s="18" t="e">
        <f>VLOOKUP(E20,Y1数据库!C:K,4,0)</f>
        <v>#VALUE!</v>
      </c>
      <c r="H20" s="19" t="e">
        <f>VLOOKUP(E20,Y1数据库!C:K,7,0)*C20</f>
        <v>#VALUE!</v>
      </c>
      <c r="I20" s="18" t="e">
        <f>VLOOKUP(E20,Y1数据库!C:K,8,0)</f>
        <v>#VALUE!</v>
      </c>
      <c r="J20" s="18" t="e">
        <f>VLOOKUP(E20,Y1数据库!C:K,9,0)</f>
        <v>#VALUE!</v>
      </c>
      <c r="K20" s="18"/>
    </row>
    <row r="21" spans="1:11" x14ac:dyDescent="0.25">
      <c r="A21" s="58"/>
      <c r="B21" s="55"/>
      <c r="C21" s="3"/>
      <c r="D21" s="3"/>
      <c r="E21" s="18" t="e">
        <f t="shared" si="1"/>
        <v>#VALUE!</v>
      </c>
      <c r="F21" s="18" t="e">
        <f>VLOOKUP(E21,Y1数据库!C:K,3,0)</f>
        <v>#VALUE!</v>
      </c>
      <c r="G21" s="18" t="e">
        <f>VLOOKUP(E21,Y1数据库!C:K,4,0)</f>
        <v>#VALUE!</v>
      </c>
      <c r="H21" s="19" t="e">
        <f>VLOOKUP(E21,Y1数据库!C:K,7,0)*C21</f>
        <v>#VALUE!</v>
      </c>
      <c r="I21" s="18" t="e">
        <f>VLOOKUP(E21,Y1数据库!C:K,8,0)</f>
        <v>#VALUE!</v>
      </c>
      <c r="J21" s="18" t="e">
        <f>VLOOKUP(E21,Y1数据库!C:K,9,0)</f>
        <v>#VALUE!</v>
      </c>
      <c r="K21" s="18"/>
    </row>
    <row r="22" spans="1:11" x14ac:dyDescent="0.25">
      <c r="A22" s="58"/>
      <c r="B22" s="55"/>
      <c r="C22" s="3"/>
      <c r="D22" s="3"/>
      <c r="E22" s="18" t="e">
        <f t="shared" si="1"/>
        <v>#VALUE!</v>
      </c>
      <c r="F22" s="18" t="e">
        <f>VLOOKUP(E22,Y1数据库!C:K,3,0)</f>
        <v>#VALUE!</v>
      </c>
      <c r="G22" s="18" t="e">
        <f>VLOOKUP(E22,Y1数据库!C:K,4,0)</f>
        <v>#VALUE!</v>
      </c>
      <c r="H22" s="19" t="e">
        <f>VLOOKUP(E22,Y1数据库!C:K,7,0)*C22</f>
        <v>#VALUE!</v>
      </c>
      <c r="I22" s="18" t="e">
        <f>VLOOKUP(E22,Y1数据库!C:K,8,0)</f>
        <v>#VALUE!</v>
      </c>
      <c r="J22" s="18" t="e">
        <f>VLOOKUP(E22,Y1数据库!C:K,9,0)</f>
        <v>#VALUE!</v>
      </c>
      <c r="K22" s="18"/>
    </row>
    <row r="23" spans="1:11" x14ac:dyDescent="0.25">
      <c r="A23" s="58"/>
      <c r="B23" s="55"/>
      <c r="C23" s="3"/>
      <c r="D23" s="3"/>
      <c r="E23" s="18" t="e">
        <f t="shared" si="1"/>
        <v>#VALUE!</v>
      </c>
      <c r="F23" s="18" t="e">
        <f>VLOOKUP(E23,Y1数据库!C:K,3,0)</f>
        <v>#VALUE!</v>
      </c>
      <c r="G23" s="18" t="e">
        <f>VLOOKUP(E23,Y1数据库!C:K,4,0)</f>
        <v>#VALUE!</v>
      </c>
      <c r="H23" s="19" t="e">
        <f>VLOOKUP(E23,Y1数据库!C:K,7,0)*C23</f>
        <v>#VALUE!</v>
      </c>
      <c r="I23" s="18" t="e">
        <f>VLOOKUP(E23,Y1数据库!C:K,8,0)</f>
        <v>#VALUE!</v>
      </c>
      <c r="J23" s="18" t="e">
        <f>VLOOKUP(E23,Y1数据库!C:K,9,0)</f>
        <v>#VALUE!</v>
      </c>
      <c r="K23" s="18"/>
    </row>
    <row r="24" spans="1:11" x14ac:dyDescent="0.25">
      <c r="A24" s="58"/>
      <c r="B24" s="55"/>
      <c r="C24" s="3"/>
      <c r="D24" s="3"/>
      <c r="E24" s="18" t="e">
        <f t="shared" si="1"/>
        <v>#VALUE!</v>
      </c>
      <c r="F24" s="18" t="e">
        <f>VLOOKUP(E24,Y1数据库!C:K,3,0)</f>
        <v>#VALUE!</v>
      </c>
      <c r="G24" s="18" t="e">
        <f>VLOOKUP(E24,Y1数据库!C:K,4,0)</f>
        <v>#VALUE!</v>
      </c>
      <c r="H24" s="19" t="e">
        <f>VLOOKUP(E24,Y1数据库!C:K,7,0)*C24</f>
        <v>#VALUE!</v>
      </c>
      <c r="I24" s="18" t="e">
        <f>VLOOKUP(E24,Y1数据库!C:K,8,0)</f>
        <v>#VALUE!</v>
      </c>
      <c r="J24" s="18" t="e">
        <f>VLOOKUP(E24,Y1数据库!C:K,9,0)</f>
        <v>#VALUE!</v>
      </c>
      <c r="K24" s="18"/>
    </row>
    <row r="25" spans="1:11" x14ac:dyDescent="0.25">
      <c r="A25" s="58"/>
      <c r="B25" s="55"/>
      <c r="C25" s="3"/>
      <c r="D25" s="3"/>
      <c r="E25" s="18" t="e">
        <f t="shared" si="1"/>
        <v>#VALUE!</v>
      </c>
      <c r="F25" s="18" t="e">
        <f>VLOOKUP(E25,Y1数据库!C:K,3,0)</f>
        <v>#VALUE!</v>
      </c>
      <c r="G25" s="18" t="e">
        <f>VLOOKUP(E25,Y1数据库!C:K,4,0)</f>
        <v>#VALUE!</v>
      </c>
      <c r="H25" s="19" t="e">
        <f>VLOOKUP(E25,Y1数据库!C:K,7,0)*C25</f>
        <v>#VALUE!</v>
      </c>
      <c r="I25" s="18" t="e">
        <f>VLOOKUP(E25,Y1数据库!C:K,8,0)</f>
        <v>#VALUE!</v>
      </c>
      <c r="J25" s="18" t="e">
        <f>VLOOKUP(E25,Y1数据库!C:K,9,0)</f>
        <v>#VALUE!</v>
      </c>
      <c r="K25" s="18"/>
    </row>
    <row r="26" spans="1:11" x14ac:dyDescent="0.25">
      <c r="A26" s="58"/>
      <c r="B26" s="55"/>
      <c r="C26" s="3"/>
      <c r="D26" s="3"/>
      <c r="E26" s="18" t="e">
        <f t="shared" si="1"/>
        <v>#VALUE!</v>
      </c>
      <c r="F26" s="18" t="e">
        <f>VLOOKUP(E26,Y1数据库!C:K,3,0)</f>
        <v>#VALUE!</v>
      </c>
      <c r="G26" s="18" t="e">
        <f>VLOOKUP(E26,Y1数据库!C:K,4,0)</f>
        <v>#VALUE!</v>
      </c>
      <c r="H26" s="19" t="e">
        <f>VLOOKUP(E26,Y1数据库!C:K,7,0)*C26</f>
        <v>#VALUE!</v>
      </c>
      <c r="I26" s="18" t="e">
        <f>VLOOKUP(E26,Y1数据库!C:K,8,0)</f>
        <v>#VALUE!</v>
      </c>
      <c r="J26" s="18" t="e">
        <f>VLOOKUP(E26,Y1数据库!C:K,9,0)</f>
        <v>#VALUE!</v>
      </c>
      <c r="K26" s="18"/>
    </row>
    <row r="27" spans="1:11" x14ac:dyDescent="0.25">
      <c r="A27" s="58"/>
      <c r="B27" s="55"/>
      <c r="C27" s="3"/>
      <c r="D27" s="3"/>
      <c r="E27" s="18" t="e">
        <f t="shared" si="1"/>
        <v>#VALUE!</v>
      </c>
      <c r="F27" s="18" t="e">
        <f>VLOOKUP(E27,Y1数据库!C:K,3,0)</f>
        <v>#VALUE!</v>
      </c>
      <c r="G27" s="18" t="e">
        <f>VLOOKUP(E27,Y1数据库!C:K,4,0)</f>
        <v>#VALUE!</v>
      </c>
      <c r="H27" s="19" t="e">
        <f>VLOOKUP(E27,Y1数据库!C:K,7,0)*C27</f>
        <v>#VALUE!</v>
      </c>
      <c r="I27" s="18" t="e">
        <f>VLOOKUP(E27,Y1数据库!C:K,8,0)</f>
        <v>#VALUE!</v>
      </c>
      <c r="J27" s="18" t="e">
        <f>VLOOKUP(E27,Y1数据库!C:K,9,0)</f>
        <v>#VALUE!</v>
      </c>
      <c r="K27" s="18"/>
    </row>
    <row r="28" spans="1:11" x14ac:dyDescent="0.25">
      <c r="A28" s="58"/>
      <c r="B28" s="55"/>
      <c r="C28" s="3"/>
      <c r="D28" s="3"/>
      <c r="E28" s="18" t="e">
        <f t="shared" si="1"/>
        <v>#VALUE!</v>
      </c>
      <c r="F28" s="18" t="e">
        <f>VLOOKUP(E28,Y1数据库!C:K,3,0)</f>
        <v>#VALUE!</v>
      </c>
      <c r="G28" s="18" t="e">
        <f>VLOOKUP(E28,Y1数据库!C:K,4,0)</f>
        <v>#VALUE!</v>
      </c>
      <c r="H28" s="19" t="e">
        <f>VLOOKUP(E28,Y1数据库!C:K,7,0)*C28</f>
        <v>#VALUE!</v>
      </c>
      <c r="I28" s="18" t="e">
        <f>VLOOKUP(E28,Y1数据库!C:K,8,0)</f>
        <v>#VALUE!</v>
      </c>
      <c r="J28" s="18" t="e">
        <f>VLOOKUP(E28,Y1数据库!C:K,9,0)</f>
        <v>#VALUE!</v>
      </c>
      <c r="K28" s="18"/>
    </row>
    <row r="29" spans="1:11" x14ac:dyDescent="0.25">
      <c r="A29" s="58"/>
      <c r="B29" s="55"/>
      <c r="C29" s="3"/>
      <c r="D29" s="3"/>
      <c r="E29" s="18" t="e">
        <f t="shared" si="1"/>
        <v>#VALUE!</v>
      </c>
      <c r="F29" s="18" t="e">
        <f>VLOOKUP(E29,Y1数据库!C:K,3,0)</f>
        <v>#VALUE!</v>
      </c>
      <c r="G29" s="18" t="e">
        <f>VLOOKUP(E29,Y1数据库!C:K,4,0)</f>
        <v>#VALUE!</v>
      </c>
      <c r="H29" s="19" t="e">
        <f>VLOOKUP(E29,Y1数据库!C:K,7,0)*C29</f>
        <v>#VALUE!</v>
      </c>
      <c r="I29" s="18" t="e">
        <f>VLOOKUP(E29,Y1数据库!C:K,8,0)</f>
        <v>#VALUE!</v>
      </c>
      <c r="J29" s="18" t="e">
        <f>VLOOKUP(E29,Y1数据库!C:K,9,0)</f>
        <v>#VALUE!</v>
      </c>
      <c r="K29" s="18"/>
    </row>
    <row r="30" spans="1:11" x14ac:dyDescent="0.25">
      <c r="A30" s="58"/>
      <c r="B30" s="55"/>
      <c r="C30" s="3"/>
      <c r="D30" s="3"/>
      <c r="E30" s="18" t="e">
        <f t="shared" si="1"/>
        <v>#VALUE!</v>
      </c>
      <c r="F30" s="18" t="e">
        <f>VLOOKUP(E30,Y1数据库!C:K,3,0)</f>
        <v>#VALUE!</v>
      </c>
      <c r="G30" s="18" t="e">
        <f>VLOOKUP(E30,Y1数据库!C:K,4,0)</f>
        <v>#VALUE!</v>
      </c>
      <c r="H30" s="19" t="e">
        <f>VLOOKUP(E30,Y1数据库!C:K,7,0)*C30</f>
        <v>#VALUE!</v>
      </c>
      <c r="I30" s="18" t="e">
        <f>VLOOKUP(E30,Y1数据库!C:K,8,0)</f>
        <v>#VALUE!</v>
      </c>
      <c r="J30" s="18" t="e">
        <f>VLOOKUP(E30,Y1数据库!C:K,9,0)</f>
        <v>#VALUE!</v>
      </c>
      <c r="K30" s="18"/>
    </row>
    <row r="31" spans="1:11" x14ac:dyDescent="0.25">
      <c r="A31" s="58"/>
      <c r="B31" s="55"/>
      <c r="C31" s="3"/>
      <c r="D31" s="3"/>
      <c r="E31" s="18" t="e">
        <f t="shared" si="1"/>
        <v>#VALUE!</v>
      </c>
      <c r="F31" s="18" t="e">
        <f>VLOOKUP(E31,Y1数据库!C:K,3,0)</f>
        <v>#VALUE!</v>
      </c>
      <c r="G31" s="18" t="e">
        <f>VLOOKUP(E31,Y1数据库!C:K,4,0)</f>
        <v>#VALUE!</v>
      </c>
      <c r="H31" s="19" t="e">
        <f>VLOOKUP(E31,Y1数据库!C:K,7,0)*C31</f>
        <v>#VALUE!</v>
      </c>
      <c r="I31" s="18" t="e">
        <f>VLOOKUP(E31,Y1数据库!C:K,8,0)</f>
        <v>#VALUE!</v>
      </c>
      <c r="J31" s="18" t="e">
        <f>VLOOKUP(E31,Y1数据库!C:K,9,0)</f>
        <v>#VALUE!</v>
      </c>
      <c r="K31" s="18"/>
    </row>
    <row r="32" spans="1:11" x14ac:dyDescent="0.25">
      <c r="A32" s="58"/>
      <c r="B32" s="55"/>
      <c r="C32" s="3"/>
      <c r="D32" s="3"/>
      <c r="E32" s="18" t="e">
        <f t="shared" si="1"/>
        <v>#VALUE!</v>
      </c>
      <c r="F32" s="18" t="e">
        <f>VLOOKUP(E32,Y1数据库!C:K,3,0)</f>
        <v>#VALUE!</v>
      </c>
      <c r="G32" s="18" t="e">
        <f>VLOOKUP(E32,Y1数据库!C:K,4,0)</f>
        <v>#VALUE!</v>
      </c>
      <c r="H32" s="19" t="e">
        <f>VLOOKUP(E32,Y1数据库!C:K,7,0)*C32</f>
        <v>#VALUE!</v>
      </c>
      <c r="I32" s="18" t="e">
        <f>VLOOKUP(E32,Y1数据库!C:K,8,0)</f>
        <v>#VALUE!</v>
      </c>
      <c r="J32" s="18" t="e">
        <f>VLOOKUP(E32,Y1数据库!C:K,9,0)</f>
        <v>#VALUE!</v>
      </c>
      <c r="K32" s="18"/>
    </row>
    <row r="33" spans="1:11" x14ac:dyDescent="0.25">
      <c r="A33" s="58"/>
      <c r="B33" s="55"/>
      <c r="C33" s="3"/>
      <c r="D33" s="3"/>
      <c r="E33" s="18" t="e">
        <f t="shared" si="1"/>
        <v>#VALUE!</v>
      </c>
      <c r="F33" s="18" t="e">
        <f>VLOOKUP(E33,Y1数据库!C:K,3,0)</f>
        <v>#VALUE!</v>
      </c>
      <c r="G33" s="18" t="e">
        <f>VLOOKUP(E33,Y1数据库!C:K,4,0)</f>
        <v>#VALUE!</v>
      </c>
      <c r="H33" s="19" t="e">
        <f>VLOOKUP(E33,Y1数据库!C:K,7,0)*C33</f>
        <v>#VALUE!</v>
      </c>
      <c r="I33" s="18" t="e">
        <f>VLOOKUP(E33,Y1数据库!C:K,8,0)</f>
        <v>#VALUE!</v>
      </c>
      <c r="J33" s="18" t="e">
        <f>VLOOKUP(E33,Y1数据库!C:K,9,0)</f>
        <v>#VALUE!</v>
      </c>
      <c r="K33" s="18"/>
    </row>
    <row r="34" spans="1:11" x14ac:dyDescent="0.25">
      <c r="A34" s="58"/>
      <c r="B34" s="55"/>
      <c r="C34" s="3"/>
      <c r="D34" s="3"/>
      <c r="E34" s="18" t="e">
        <f t="shared" si="1"/>
        <v>#VALUE!</v>
      </c>
      <c r="F34" s="18" t="e">
        <f>VLOOKUP(E34,Y1数据库!C:K,3,0)</f>
        <v>#VALUE!</v>
      </c>
      <c r="G34" s="18" t="e">
        <f>VLOOKUP(E34,Y1数据库!C:K,4,0)</f>
        <v>#VALUE!</v>
      </c>
      <c r="H34" s="19" t="e">
        <f>VLOOKUP(E34,Y1数据库!C:K,7,0)*C34</f>
        <v>#VALUE!</v>
      </c>
      <c r="I34" s="18" t="e">
        <f>VLOOKUP(E34,Y1数据库!C:K,8,0)</f>
        <v>#VALUE!</v>
      </c>
      <c r="J34" s="18" t="e">
        <f>VLOOKUP(E34,Y1数据库!C:K,9,0)</f>
        <v>#VALUE!</v>
      </c>
      <c r="K34" s="18"/>
    </row>
    <row r="35" spans="1:11" x14ac:dyDescent="0.25">
      <c r="A35" s="58"/>
      <c r="B35" s="55"/>
      <c r="C35" s="3"/>
      <c r="D35" s="3"/>
      <c r="E35" s="18" t="e">
        <f t="shared" si="1"/>
        <v>#VALUE!</v>
      </c>
      <c r="F35" s="18" t="e">
        <f>VLOOKUP(E35,Y1数据库!C:K,3,0)</f>
        <v>#VALUE!</v>
      </c>
      <c r="G35" s="18" t="e">
        <f>VLOOKUP(E35,Y1数据库!C:K,4,0)</f>
        <v>#VALUE!</v>
      </c>
      <c r="H35" s="19" t="e">
        <f>VLOOKUP(E35,Y1数据库!C:K,7,0)*C35</f>
        <v>#VALUE!</v>
      </c>
      <c r="I35" s="18" t="e">
        <f>VLOOKUP(E35,Y1数据库!C:K,8,0)</f>
        <v>#VALUE!</v>
      </c>
      <c r="J35" s="18" t="e">
        <f>VLOOKUP(E35,Y1数据库!C:K,9,0)</f>
        <v>#VALUE!</v>
      </c>
      <c r="K35" s="18"/>
    </row>
    <row r="36" spans="1:11" x14ac:dyDescent="0.25">
      <c r="A36" s="58"/>
      <c r="B36" s="55"/>
      <c r="C36" s="3"/>
      <c r="D36" s="3"/>
      <c r="E36" s="18" t="e">
        <f t="shared" si="1"/>
        <v>#VALUE!</v>
      </c>
      <c r="F36" s="18" t="e">
        <f>VLOOKUP(E36,Y1数据库!C:K,3,0)</f>
        <v>#VALUE!</v>
      </c>
      <c r="G36" s="18" t="e">
        <f>VLOOKUP(E36,Y1数据库!C:K,4,0)</f>
        <v>#VALUE!</v>
      </c>
      <c r="H36" s="19" t="e">
        <f>VLOOKUP(E36,Y1数据库!C:K,7,0)*C36</f>
        <v>#VALUE!</v>
      </c>
      <c r="I36" s="18" t="e">
        <f>VLOOKUP(E36,Y1数据库!C:K,8,0)</f>
        <v>#VALUE!</v>
      </c>
      <c r="J36" s="18" t="e">
        <f>VLOOKUP(E36,Y1数据库!C:K,9,0)</f>
        <v>#VALUE!</v>
      </c>
      <c r="K36" s="18"/>
    </row>
    <row r="37" spans="1:11" x14ac:dyDescent="0.25">
      <c r="A37" s="58"/>
      <c r="B37" s="55"/>
      <c r="C37" s="3"/>
      <c r="D37" s="3"/>
      <c r="E37" s="18" t="e">
        <f t="shared" si="1"/>
        <v>#VALUE!</v>
      </c>
      <c r="F37" s="18" t="e">
        <f>VLOOKUP(E37,Y1数据库!C:K,3,0)</f>
        <v>#VALUE!</v>
      </c>
      <c r="G37" s="18" t="e">
        <f>VLOOKUP(E37,Y1数据库!C:K,4,0)</f>
        <v>#VALUE!</v>
      </c>
      <c r="H37" s="19" t="e">
        <f>VLOOKUP(E37,Y1数据库!C:K,7,0)*C37</f>
        <v>#VALUE!</v>
      </c>
      <c r="I37" s="18" t="e">
        <f>VLOOKUP(E37,Y1数据库!C:K,8,0)</f>
        <v>#VALUE!</v>
      </c>
      <c r="J37" s="18" t="e">
        <f>VLOOKUP(E37,Y1数据库!C:K,9,0)</f>
        <v>#VALUE!</v>
      </c>
      <c r="K37" s="18"/>
    </row>
    <row r="38" spans="1:11" x14ac:dyDescent="0.25">
      <c r="A38" s="58"/>
      <c r="B38" s="55"/>
      <c r="C38" s="3"/>
      <c r="D38" s="3"/>
      <c r="E38" s="18" t="e">
        <f t="shared" si="1"/>
        <v>#VALUE!</v>
      </c>
      <c r="F38" s="18" t="e">
        <f>VLOOKUP(E38,Y1数据库!C:K,3,0)</f>
        <v>#VALUE!</v>
      </c>
      <c r="G38" s="18" t="e">
        <f>VLOOKUP(E38,Y1数据库!C:K,4,0)</f>
        <v>#VALUE!</v>
      </c>
      <c r="H38" s="19" t="e">
        <f>VLOOKUP(E38,Y1数据库!C:K,7,0)*C38</f>
        <v>#VALUE!</v>
      </c>
      <c r="I38" s="18" t="e">
        <f>VLOOKUP(E38,Y1数据库!C:K,8,0)</f>
        <v>#VALUE!</v>
      </c>
      <c r="J38" s="18" t="e">
        <f>VLOOKUP(E38,Y1数据库!C:K,9,0)</f>
        <v>#VALUE!</v>
      </c>
      <c r="K38" s="18"/>
    </row>
    <row r="39" spans="1:11" x14ac:dyDescent="0.25">
      <c r="A39" s="58"/>
      <c r="B39" s="55"/>
      <c r="C39" s="3"/>
      <c r="D39" s="3"/>
      <c r="E39" s="18" t="e">
        <f t="shared" si="1"/>
        <v>#VALUE!</v>
      </c>
      <c r="F39" s="18" t="e">
        <f>VLOOKUP(E39,Y1数据库!C:K,3,0)</f>
        <v>#VALUE!</v>
      </c>
      <c r="G39" s="18" t="e">
        <f>VLOOKUP(E39,Y1数据库!C:K,4,0)</f>
        <v>#VALUE!</v>
      </c>
      <c r="H39" s="19" t="e">
        <f>VLOOKUP(E39,Y1数据库!C:K,7,0)*C39</f>
        <v>#VALUE!</v>
      </c>
      <c r="I39" s="18" t="e">
        <f>VLOOKUP(E39,Y1数据库!C:K,8,0)</f>
        <v>#VALUE!</v>
      </c>
      <c r="J39" s="18" t="e">
        <f>VLOOKUP(E39,Y1数据库!C:K,9,0)</f>
        <v>#VALUE!</v>
      </c>
      <c r="K39" s="18"/>
    </row>
    <row r="40" spans="1:11" x14ac:dyDescent="0.25">
      <c r="A40" s="58"/>
      <c r="B40" s="55"/>
      <c r="C40" s="3"/>
      <c r="D40" s="3"/>
      <c r="E40" s="18" t="e">
        <f t="shared" si="1"/>
        <v>#VALUE!</v>
      </c>
      <c r="F40" s="18" t="e">
        <f>VLOOKUP(E40,Y1数据库!C:K,3,0)</f>
        <v>#VALUE!</v>
      </c>
      <c r="G40" s="18" t="e">
        <f>VLOOKUP(E40,Y1数据库!C:K,4,0)</f>
        <v>#VALUE!</v>
      </c>
      <c r="H40" s="19" t="e">
        <f>VLOOKUP(E40,Y1数据库!C:K,7,0)*C40</f>
        <v>#VALUE!</v>
      </c>
      <c r="I40" s="18" t="e">
        <f>VLOOKUP(E40,Y1数据库!C:K,8,0)</f>
        <v>#VALUE!</v>
      </c>
      <c r="J40" s="18" t="e">
        <f>VLOOKUP(E40,Y1数据库!C:K,9,0)</f>
        <v>#VALUE!</v>
      </c>
      <c r="K40" s="18"/>
    </row>
    <row r="41" spans="1:11" x14ac:dyDescent="0.25">
      <c r="A41" s="58"/>
      <c r="B41" s="55"/>
      <c r="C41" s="3"/>
      <c r="D41" s="3"/>
      <c r="E41" s="18" t="e">
        <f t="shared" si="1"/>
        <v>#VALUE!</v>
      </c>
      <c r="F41" s="18" t="e">
        <f>VLOOKUP(E41,Y1数据库!C:K,3,0)</f>
        <v>#VALUE!</v>
      </c>
      <c r="G41" s="18" t="e">
        <f>VLOOKUP(E41,Y1数据库!C:K,4,0)</f>
        <v>#VALUE!</v>
      </c>
      <c r="H41" s="19" t="e">
        <f>VLOOKUP(E41,Y1数据库!C:K,7,0)*C41</f>
        <v>#VALUE!</v>
      </c>
      <c r="I41" s="18" t="e">
        <f>VLOOKUP(E41,Y1数据库!C:K,8,0)</f>
        <v>#VALUE!</v>
      </c>
      <c r="J41" s="18" t="e">
        <f>VLOOKUP(E41,Y1数据库!C:K,9,0)</f>
        <v>#VALUE!</v>
      </c>
      <c r="K41" s="18"/>
    </row>
    <row r="42" spans="1:11" x14ac:dyDescent="0.25">
      <c r="A42" s="58"/>
      <c r="B42" s="55"/>
      <c r="C42" s="3"/>
      <c r="D42" s="3"/>
      <c r="E42" s="18" t="e">
        <f t="shared" si="1"/>
        <v>#VALUE!</v>
      </c>
      <c r="F42" s="18" t="e">
        <f>VLOOKUP(E42,Y1数据库!C:K,3,0)</f>
        <v>#VALUE!</v>
      </c>
      <c r="G42" s="18" t="e">
        <f>VLOOKUP(E42,Y1数据库!C:K,4,0)</f>
        <v>#VALUE!</v>
      </c>
      <c r="H42" s="19" t="e">
        <f>VLOOKUP(E42,Y1数据库!C:K,7,0)*C42</f>
        <v>#VALUE!</v>
      </c>
      <c r="I42" s="18" t="e">
        <f>VLOOKUP(E42,Y1数据库!C:K,8,0)</f>
        <v>#VALUE!</v>
      </c>
      <c r="J42" s="18" t="e">
        <f>VLOOKUP(E42,Y1数据库!C:K,9,0)</f>
        <v>#VALUE!</v>
      </c>
      <c r="K42" s="18"/>
    </row>
    <row r="43" spans="1:11" x14ac:dyDescent="0.25">
      <c r="A43" s="58"/>
      <c r="B43" s="55"/>
      <c r="C43" s="3"/>
      <c r="D43" s="3"/>
      <c r="E43" s="18" t="e">
        <f t="shared" si="1"/>
        <v>#VALUE!</v>
      </c>
      <c r="F43" s="18" t="e">
        <f>VLOOKUP(E43,Y1数据库!C:K,3,0)</f>
        <v>#VALUE!</v>
      </c>
      <c r="G43" s="18" t="e">
        <f>VLOOKUP(E43,Y1数据库!C:K,4,0)</f>
        <v>#VALUE!</v>
      </c>
      <c r="H43" s="19" t="e">
        <f>VLOOKUP(E43,Y1数据库!C:K,7,0)*C43</f>
        <v>#VALUE!</v>
      </c>
      <c r="I43" s="18" t="e">
        <f>VLOOKUP(E43,Y1数据库!C:K,8,0)</f>
        <v>#VALUE!</v>
      </c>
      <c r="J43" s="18" t="e">
        <f>VLOOKUP(E43,Y1数据库!C:K,9,0)</f>
        <v>#VALUE!</v>
      </c>
      <c r="K43" s="18"/>
    </row>
    <row r="44" spans="1:11" x14ac:dyDescent="0.25">
      <c r="A44" s="58"/>
      <c r="B44" s="55"/>
      <c r="C44" s="3"/>
      <c r="D44" s="3"/>
      <c r="E44" s="18" t="e">
        <f t="shared" si="1"/>
        <v>#VALUE!</v>
      </c>
      <c r="F44" s="18" t="e">
        <f>VLOOKUP(E44,Y1数据库!C:K,3,0)</f>
        <v>#VALUE!</v>
      </c>
      <c r="G44" s="18" t="e">
        <f>VLOOKUP(E44,Y1数据库!C:K,4,0)</f>
        <v>#VALUE!</v>
      </c>
      <c r="H44" s="19" t="e">
        <f>VLOOKUP(E44,Y1数据库!C:K,7,0)*C44</f>
        <v>#VALUE!</v>
      </c>
      <c r="I44" s="18" t="e">
        <f>VLOOKUP(E44,Y1数据库!C:K,8,0)</f>
        <v>#VALUE!</v>
      </c>
      <c r="J44" s="18" t="e">
        <f>VLOOKUP(E44,Y1数据库!C:K,9,0)</f>
        <v>#VALUE!</v>
      </c>
      <c r="K44" s="18"/>
    </row>
    <row r="45" spans="1:11" x14ac:dyDescent="0.25">
      <c r="A45" s="58"/>
      <c r="B45" s="55"/>
      <c r="C45" s="3"/>
      <c r="D45" s="3"/>
      <c r="E45" s="18" t="e">
        <f t="shared" si="1"/>
        <v>#VALUE!</v>
      </c>
      <c r="F45" s="18" t="e">
        <f>VLOOKUP(E45,Y1数据库!C:K,3,0)</f>
        <v>#VALUE!</v>
      </c>
      <c r="G45" s="18" t="e">
        <f>VLOOKUP(E45,Y1数据库!C:K,4,0)</f>
        <v>#VALUE!</v>
      </c>
      <c r="H45" s="19" t="e">
        <f>VLOOKUP(E45,Y1数据库!C:K,7,0)*C45</f>
        <v>#VALUE!</v>
      </c>
      <c r="I45" s="18" t="e">
        <f>VLOOKUP(E45,Y1数据库!C:K,8,0)</f>
        <v>#VALUE!</v>
      </c>
      <c r="J45" s="18" t="e">
        <f>VLOOKUP(E45,Y1数据库!C:K,9,0)</f>
        <v>#VALUE!</v>
      </c>
      <c r="K45" s="18"/>
    </row>
    <row r="46" spans="1:11" x14ac:dyDescent="0.25">
      <c r="A46" s="58"/>
      <c r="B46" s="55"/>
      <c r="C46" s="3"/>
      <c r="D46" s="3"/>
      <c r="E46" s="18" t="e">
        <f t="shared" si="1"/>
        <v>#VALUE!</v>
      </c>
      <c r="F46" s="18" t="e">
        <f>VLOOKUP(E46,Y1数据库!C:K,3,0)</f>
        <v>#VALUE!</v>
      </c>
      <c r="G46" s="18" t="e">
        <f>VLOOKUP(E46,Y1数据库!C:K,4,0)</f>
        <v>#VALUE!</v>
      </c>
      <c r="H46" s="19" t="e">
        <f>VLOOKUP(E46,Y1数据库!C:K,7,0)*C46</f>
        <v>#VALUE!</v>
      </c>
      <c r="I46" s="18" t="e">
        <f>VLOOKUP(E46,Y1数据库!C:K,8,0)</f>
        <v>#VALUE!</v>
      </c>
      <c r="J46" s="18" t="e">
        <f>VLOOKUP(E46,Y1数据库!C:K,9,0)</f>
        <v>#VALUE!</v>
      </c>
      <c r="K46" s="18"/>
    </row>
    <row r="47" spans="1:11" x14ac:dyDescent="0.25">
      <c r="A47" s="58"/>
      <c r="B47" s="55"/>
      <c r="C47" s="3"/>
      <c r="D47" s="3"/>
      <c r="E47" s="18" t="e">
        <f t="shared" si="1"/>
        <v>#VALUE!</v>
      </c>
      <c r="F47" s="18" t="e">
        <f>VLOOKUP(E47,Y1数据库!C:K,3,0)</f>
        <v>#VALUE!</v>
      </c>
      <c r="G47" s="18" t="e">
        <f>VLOOKUP(E47,Y1数据库!C:K,4,0)</f>
        <v>#VALUE!</v>
      </c>
      <c r="H47" s="19" t="e">
        <f>VLOOKUP(E47,Y1数据库!C:K,7,0)*C47</f>
        <v>#VALUE!</v>
      </c>
      <c r="I47" s="18" t="e">
        <f>VLOOKUP(E47,Y1数据库!C:K,8,0)</f>
        <v>#VALUE!</v>
      </c>
      <c r="J47" s="18" t="e">
        <f>VLOOKUP(E47,Y1数据库!C:K,9,0)</f>
        <v>#VALUE!</v>
      </c>
      <c r="K47" s="18"/>
    </row>
    <row r="48" spans="1:11" x14ac:dyDescent="0.25">
      <c r="A48" s="58"/>
      <c r="B48" s="55"/>
      <c r="C48" s="3"/>
      <c r="D48" s="3"/>
      <c r="E48" s="18" t="e">
        <f t="shared" si="1"/>
        <v>#VALUE!</v>
      </c>
      <c r="F48" s="18" t="e">
        <f>VLOOKUP(E48,Y1数据库!C:K,3,0)</f>
        <v>#VALUE!</v>
      </c>
      <c r="G48" s="18" t="e">
        <f>VLOOKUP(E48,Y1数据库!C:K,4,0)</f>
        <v>#VALUE!</v>
      </c>
      <c r="H48" s="19" t="e">
        <f>VLOOKUP(E48,Y1数据库!C:K,7,0)*C48</f>
        <v>#VALUE!</v>
      </c>
      <c r="I48" s="18" t="e">
        <f>VLOOKUP(E48,Y1数据库!C:K,8,0)</f>
        <v>#VALUE!</v>
      </c>
      <c r="J48" s="18" t="e">
        <f>VLOOKUP(E48,Y1数据库!C:K,9,0)</f>
        <v>#VALUE!</v>
      </c>
      <c r="K48" s="18"/>
    </row>
    <row r="49" spans="1:11" x14ac:dyDescent="0.25">
      <c r="A49" s="58"/>
      <c r="B49" s="55"/>
      <c r="C49" s="3"/>
      <c r="D49" s="3"/>
      <c r="E49" s="18" t="e">
        <f t="shared" si="1"/>
        <v>#VALUE!</v>
      </c>
      <c r="F49" s="18" t="e">
        <f>VLOOKUP(E49,Y1数据库!C:K,3,0)</f>
        <v>#VALUE!</v>
      </c>
      <c r="G49" s="18" t="e">
        <f>VLOOKUP(E49,Y1数据库!C:K,4,0)</f>
        <v>#VALUE!</v>
      </c>
      <c r="H49" s="19" t="e">
        <f>VLOOKUP(E49,Y1数据库!C:K,7,0)*C49</f>
        <v>#VALUE!</v>
      </c>
      <c r="I49" s="18" t="e">
        <f>VLOOKUP(E49,Y1数据库!C:K,8,0)</f>
        <v>#VALUE!</v>
      </c>
      <c r="J49" s="18" t="e">
        <f>VLOOKUP(E49,Y1数据库!C:K,9,0)</f>
        <v>#VALUE!</v>
      </c>
      <c r="K49" s="18"/>
    </row>
    <row r="50" spans="1:11" x14ac:dyDescent="0.25">
      <c r="A50" s="58"/>
      <c r="B50" s="55"/>
      <c r="C50" s="3"/>
      <c r="D50" s="3"/>
      <c r="E50" s="18" t="e">
        <f t="shared" si="1"/>
        <v>#VALUE!</v>
      </c>
      <c r="F50" s="18" t="e">
        <f>VLOOKUP(E50,Y1数据库!C:K,3,0)</f>
        <v>#VALUE!</v>
      </c>
      <c r="G50" s="18" t="e">
        <f>VLOOKUP(E50,Y1数据库!C:K,4,0)</f>
        <v>#VALUE!</v>
      </c>
      <c r="H50" s="19" t="e">
        <f>VLOOKUP(E50,Y1数据库!C:K,7,0)*C50</f>
        <v>#VALUE!</v>
      </c>
      <c r="I50" s="18" t="e">
        <f>VLOOKUP(E50,Y1数据库!C:K,8,0)</f>
        <v>#VALUE!</v>
      </c>
      <c r="J50" s="18" t="e">
        <f>VLOOKUP(E50,Y1数据库!C:K,9,0)</f>
        <v>#VALUE!</v>
      </c>
      <c r="K50" s="18"/>
    </row>
    <row r="51" spans="1:11" x14ac:dyDescent="0.25">
      <c r="A51" s="58"/>
      <c r="B51" s="55"/>
      <c r="C51" s="3"/>
      <c r="D51" s="3"/>
      <c r="E51" s="18" t="e">
        <f t="shared" si="1"/>
        <v>#VALUE!</v>
      </c>
      <c r="F51" s="18" t="e">
        <f>VLOOKUP(E51,Y1数据库!C:K,3,0)</f>
        <v>#VALUE!</v>
      </c>
      <c r="G51" s="18" t="e">
        <f>VLOOKUP(E51,Y1数据库!C:K,4,0)</f>
        <v>#VALUE!</v>
      </c>
      <c r="H51" s="19" t="e">
        <f>VLOOKUP(E51,Y1数据库!C:K,7,0)*C51</f>
        <v>#VALUE!</v>
      </c>
      <c r="I51" s="18" t="e">
        <f>VLOOKUP(E51,Y1数据库!C:K,8,0)</f>
        <v>#VALUE!</v>
      </c>
      <c r="J51" s="18" t="e">
        <f>VLOOKUP(E51,Y1数据库!C:K,9,0)</f>
        <v>#VALUE!</v>
      </c>
      <c r="K51" s="18"/>
    </row>
    <row r="52" spans="1:11" x14ac:dyDescent="0.25">
      <c r="A52" s="58"/>
      <c r="B52" s="55"/>
      <c r="C52" s="3"/>
      <c r="D52" s="3"/>
      <c r="E52" s="18" t="e">
        <f t="shared" si="1"/>
        <v>#VALUE!</v>
      </c>
      <c r="F52" s="18" t="e">
        <f>VLOOKUP(E52,Y1数据库!C:K,3,0)</f>
        <v>#VALUE!</v>
      </c>
      <c r="G52" s="18" t="e">
        <f>VLOOKUP(E52,Y1数据库!C:K,4,0)</f>
        <v>#VALUE!</v>
      </c>
      <c r="H52" s="19" t="e">
        <f>VLOOKUP(E52,Y1数据库!C:K,7,0)*C52</f>
        <v>#VALUE!</v>
      </c>
      <c r="I52" s="18" t="e">
        <f>VLOOKUP(E52,Y1数据库!C:K,8,0)</f>
        <v>#VALUE!</v>
      </c>
      <c r="J52" s="18" t="e">
        <f>VLOOKUP(E52,Y1数据库!C:K,9,0)</f>
        <v>#VALUE!</v>
      </c>
      <c r="K52" s="18"/>
    </row>
    <row r="53" spans="1:11" x14ac:dyDescent="0.25">
      <c r="A53" s="58"/>
      <c r="B53" s="55"/>
      <c r="C53" s="3"/>
      <c r="D53" s="3"/>
      <c r="E53" s="18" t="e">
        <f t="shared" si="1"/>
        <v>#VALUE!</v>
      </c>
      <c r="F53" s="18" t="e">
        <f>VLOOKUP(E53,Y1数据库!C:K,3,0)</f>
        <v>#VALUE!</v>
      </c>
      <c r="G53" s="18" t="e">
        <f>VLOOKUP(E53,Y1数据库!C:K,4,0)</f>
        <v>#VALUE!</v>
      </c>
      <c r="H53" s="19" t="e">
        <f>VLOOKUP(E53,Y1数据库!C:K,7,0)*C53</f>
        <v>#VALUE!</v>
      </c>
      <c r="I53" s="18" t="e">
        <f>VLOOKUP(E53,Y1数据库!C:K,8,0)</f>
        <v>#VALUE!</v>
      </c>
      <c r="J53" s="18" t="e">
        <f>VLOOKUP(E53,Y1数据库!C:K,9,0)</f>
        <v>#VALUE!</v>
      </c>
      <c r="K53" s="18"/>
    </row>
    <row r="54" spans="1:11" x14ac:dyDescent="0.25">
      <c r="A54" s="58"/>
      <c r="B54" s="55"/>
      <c r="C54" s="3"/>
      <c r="D54" s="3"/>
      <c r="E54" s="18" t="e">
        <f t="shared" si="1"/>
        <v>#VALUE!</v>
      </c>
      <c r="F54" s="18" t="e">
        <f>VLOOKUP(E54,Y1数据库!C:K,3,0)</f>
        <v>#VALUE!</v>
      </c>
      <c r="G54" s="18" t="e">
        <f>VLOOKUP(E54,Y1数据库!C:K,4,0)</f>
        <v>#VALUE!</v>
      </c>
      <c r="H54" s="19" t="e">
        <f>VLOOKUP(E54,Y1数据库!C:K,7,0)*C54</f>
        <v>#VALUE!</v>
      </c>
      <c r="I54" s="18" t="e">
        <f>VLOOKUP(E54,Y1数据库!C:K,8,0)</f>
        <v>#VALUE!</v>
      </c>
      <c r="J54" s="18" t="e">
        <f>VLOOKUP(E54,Y1数据库!C:K,9,0)</f>
        <v>#VALUE!</v>
      </c>
      <c r="K54" s="18"/>
    </row>
    <row r="55" spans="1:11" x14ac:dyDescent="0.25">
      <c r="A55" s="58"/>
      <c r="B55" s="55"/>
      <c r="C55" s="3"/>
      <c r="D55" s="3"/>
      <c r="E55" s="18" t="e">
        <f t="shared" si="1"/>
        <v>#VALUE!</v>
      </c>
      <c r="F55" s="18" t="e">
        <f>VLOOKUP(E55,Y1数据库!C:K,3,0)</f>
        <v>#VALUE!</v>
      </c>
      <c r="G55" s="18" t="e">
        <f>VLOOKUP(E55,Y1数据库!C:K,4,0)</f>
        <v>#VALUE!</v>
      </c>
      <c r="H55" s="19" t="e">
        <f>VLOOKUP(E55,Y1数据库!C:K,7,0)*C55</f>
        <v>#VALUE!</v>
      </c>
      <c r="I55" s="18" t="e">
        <f>VLOOKUP(E55,Y1数据库!C:K,8,0)</f>
        <v>#VALUE!</v>
      </c>
      <c r="J55" s="18" t="e">
        <f>VLOOKUP(E55,Y1数据库!C:K,9,0)</f>
        <v>#VALUE!</v>
      </c>
      <c r="K55" s="18"/>
    </row>
    <row r="56" spans="1:11" x14ac:dyDescent="0.25">
      <c r="A56" s="58"/>
      <c r="B56" s="55"/>
      <c r="C56" s="3"/>
      <c r="D56" s="3"/>
      <c r="E56" s="18" t="e">
        <f t="shared" si="1"/>
        <v>#VALUE!</v>
      </c>
      <c r="F56" s="18" t="e">
        <f>VLOOKUP(E56,Y1数据库!C:K,3,0)</f>
        <v>#VALUE!</v>
      </c>
      <c r="G56" s="18" t="e">
        <f>VLOOKUP(E56,Y1数据库!C:K,4,0)</f>
        <v>#VALUE!</v>
      </c>
      <c r="H56" s="19" t="e">
        <f>VLOOKUP(E56,Y1数据库!C:K,7,0)*C56</f>
        <v>#VALUE!</v>
      </c>
      <c r="I56" s="18" t="e">
        <f>VLOOKUP(E56,Y1数据库!C:K,8,0)</f>
        <v>#VALUE!</v>
      </c>
      <c r="J56" s="18" t="e">
        <f>VLOOKUP(E56,Y1数据库!C:K,9,0)</f>
        <v>#VALUE!</v>
      </c>
      <c r="K56" s="18"/>
    </row>
    <row r="57" spans="1:11" x14ac:dyDescent="0.25">
      <c r="A57" s="58"/>
      <c r="B57" s="55"/>
      <c r="C57" s="3"/>
      <c r="D57" s="3"/>
      <c r="E57" s="18" t="e">
        <f t="shared" si="1"/>
        <v>#VALUE!</v>
      </c>
      <c r="F57" s="18" t="e">
        <f>VLOOKUP(E57,Y1数据库!C:K,3,0)</f>
        <v>#VALUE!</v>
      </c>
      <c r="G57" s="18" t="e">
        <f>VLOOKUP(E57,Y1数据库!C:K,4,0)</f>
        <v>#VALUE!</v>
      </c>
      <c r="H57" s="19" t="e">
        <f>VLOOKUP(E57,Y1数据库!C:K,7,0)*C57</f>
        <v>#VALUE!</v>
      </c>
      <c r="I57" s="18" t="e">
        <f>VLOOKUP(E57,Y1数据库!C:K,8,0)</f>
        <v>#VALUE!</v>
      </c>
      <c r="J57" s="18" t="e">
        <f>VLOOKUP(E57,Y1数据库!C:K,9,0)</f>
        <v>#VALUE!</v>
      </c>
      <c r="K57" s="18"/>
    </row>
    <row r="58" spans="1:11" x14ac:dyDescent="0.25">
      <c r="A58" s="58"/>
      <c r="B58" s="55"/>
      <c r="C58" s="3"/>
      <c r="D58" s="3"/>
      <c r="E58" s="18" t="e">
        <f t="shared" si="1"/>
        <v>#VALUE!</v>
      </c>
      <c r="F58" s="18" t="e">
        <f>VLOOKUP(E58,Y1数据库!C:K,3,0)</f>
        <v>#VALUE!</v>
      </c>
      <c r="G58" s="18" t="e">
        <f>VLOOKUP(E58,Y1数据库!C:K,4,0)</f>
        <v>#VALUE!</v>
      </c>
      <c r="H58" s="19" t="e">
        <f>VLOOKUP(E58,Y1数据库!C:K,7,0)*C58</f>
        <v>#VALUE!</v>
      </c>
      <c r="I58" s="18" t="e">
        <f>VLOOKUP(E58,Y1数据库!C:K,8,0)</f>
        <v>#VALUE!</v>
      </c>
      <c r="J58" s="18" t="e">
        <f>VLOOKUP(E58,Y1数据库!C:K,9,0)</f>
        <v>#VALUE!</v>
      </c>
      <c r="K58" s="18"/>
    </row>
    <row r="59" spans="1:11" x14ac:dyDescent="0.25">
      <c r="A59" s="58"/>
      <c r="B59" s="55"/>
      <c r="C59" s="3"/>
      <c r="D59" s="3"/>
      <c r="E59" s="18" t="e">
        <f t="shared" si="1"/>
        <v>#VALUE!</v>
      </c>
      <c r="F59" s="18" t="e">
        <f>VLOOKUP(E59,Y1数据库!C:K,3,0)</f>
        <v>#VALUE!</v>
      </c>
      <c r="G59" s="18" t="e">
        <f>VLOOKUP(E59,Y1数据库!C:K,4,0)</f>
        <v>#VALUE!</v>
      </c>
      <c r="H59" s="19" t="e">
        <f>VLOOKUP(E59,Y1数据库!C:K,7,0)*C59</f>
        <v>#VALUE!</v>
      </c>
      <c r="I59" s="18" t="e">
        <f>VLOOKUP(E59,Y1数据库!C:K,8,0)</f>
        <v>#VALUE!</v>
      </c>
      <c r="J59" s="18" t="e">
        <f>VLOOKUP(E59,Y1数据库!C:K,9,0)</f>
        <v>#VALUE!</v>
      </c>
      <c r="K59" s="18"/>
    </row>
    <row r="60" spans="1:11" x14ac:dyDescent="0.25">
      <c r="A60" s="58"/>
      <c r="B60" s="55"/>
      <c r="C60" s="3"/>
      <c r="D60" s="3"/>
      <c r="E60" s="18" t="e">
        <f t="shared" si="1"/>
        <v>#VALUE!</v>
      </c>
      <c r="F60" s="18" t="e">
        <f>VLOOKUP(E60,Y1数据库!C:K,3,0)</f>
        <v>#VALUE!</v>
      </c>
      <c r="G60" s="18" t="e">
        <f>VLOOKUP(E60,Y1数据库!C:K,4,0)</f>
        <v>#VALUE!</v>
      </c>
      <c r="H60" s="19" t="e">
        <f>VLOOKUP(E60,Y1数据库!C:K,7,0)*C60</f>
        <v>#VALUE!</v>
      </c>
      <c r="I60" s="18" t="e">
        <f>VLOOKUP(E60,Y1数据库!C:K,8,0)</f>
        <v>#VALUE!</v>
      </c>
      <c r="J60" s="18" t="e">
        <f>VLOOKUP(E60,Y1数据库!C:K,9,0)</f>
        <v>#VALUE!</v>
      </c>
      <c r="K60" s="18"/>
    </row>
    <row r="61" spans="1:11" x14ac:dyDescent="0.25">
      <c r="A61" s="58"/>
      <c r="B61" s="55"/>
      <c r="C61" s="3"/>
      <c r="D61" s="3"/>
      <c r="E61" s="18" t="e">
        <f t="shared" si="1"/>
        <v>#VALUE!</v>
      </c>
      <c r="F61" s="18" t="e">
        <f>VLOOKUP(E61,Y1数据库!C:K,3,0)</f>
        <v>#VALUE!</v>
      </c>
      <c r="G61" s="18" t="e">
        <f>VLOOKUP(E61,Y1数据库!C:K,4,0)</f>
        <v>#VALUE!</v>
      </c>
      <c r="H61" s="19" t="e">
        <f>VLOOKUP(E61,Y1数据库!C:K,7,0)*C61</f>
        <v>#VALUE!</v>
      </c>
      <c r="I61" s="18" t="e">
        <f>VLOOKUP(E61,Y1数据库!C:K,8,0)</f>
        <v>#VALUE!</v>
      </c>
      <c r="J61" s="18" t="e">
        <f>VLOOKUP(E61,Y1数据库!C:K,9,0)</f>
        <v>#VALUE!</v>
      </c>
      <c r="K61" s="18"/>
    </row>
    <row r="62" spans="1:11" x14ac:dyDescent="0.25">
      <c r="A62" s="58"/>
      <c r="B62" s="55"/>
      <c r="C62" s="3"/>
      <c r="D62" s="3"/>
      <c r="E62" s="18" t="e">
        <f t="shared" si="1"/>
        <v>#VALUE!</v>
      </c>
      <c r="F62" s="18" t="e">
        <f>VLOOKUP(E62,Y1数据库!C:K,3,0)</f>
        <v>#VALUE!</v>
      </c>
      <c r="G62" s="18" t="e">
        <f>VLOOKUP(E62,Y1数据库!C:K,4,0)</f>
        <v>#VALUE!</v>
      </c>
      <c r="H62" s="19" t="e">
        <f>VLOOKUP(E62,Y1数据库!C:K,7,0)*C62</f>
        <v>#VALUE!</v>
      </c>
      <c r="I62" s="18" t="e">
        <f>VLOOKUP(E62,Y1数据库!C:K,8,0)</f>
        <v>#VALUE!</v>
      </c>
      <c r="J62" s="18" t="e">
        <f>VLOOKUP(E62,Y1数据库!C:K,9,0)</f>
        <v>#VALUE!</v>
      </c>
      <c r="K62" s="18"/>
    </row>
    <row r="63" spans="1:11" x14ac:dyDescent="0.25">
      <c r="A63" s="58"/>
      <c r="B63" s="55"/>
      <c r="C63" s="3"/>
      <c r="D63" s="3"/>
      <c r="E63" s="18" t="e">
        <f t="shared" si="1"/>
        <v>#VALUE!</v>
      </c>
      <c r="F63" s="18" t="e">
        <f>VLOOKUP(E63,Y1数据库!C:K,3,0)</f>
        <v>#VALUE!</v>
      </c>
      <c r="G63" s="18" t="e">
        <f>VLOOKUP(E63,Y1数据库!C:K,4,0)</f>
        <v>#VALUE!</v>
      </c>
      <c r="H63" s="19" t="e">
        <f>VLOOKUP(E63,Y1数据库!C:K,7,0)*C63</f>
        <v>#VALUE!</v>
      </c>
      <c r="I63" s="18" t="e">
        <f>VLOOKUP(E63,Y1数据库!C:K,8,0)</f>
        <v>#VALUE!</v>
      </c>
      <c r="J63" s="18" t="e">
        <f>VLOOKUP(E63,Y1数据库!C:K,9,0)</f>
        <v>#VALUE!</v>
      </c>
      <c r="K63" s="18"/>
    </row>
    <row r="64" spans="1:11" x14ac:dyDescent="0.25">
      <c r="A64" s="58"/>
      <c r="B64" s="55"/>
      <c r="C64" s="3"/>
      <c r="D64" s="3"/>
      <c r="E64" s="18" t="e">
        <f t="shared" si="1"/>
        <v>#VALUE!</v>
      </c>
      <c r="F64" s="18" t="e">
        <f>VLOOKUP(E64,Y1数据库!C:K,3,0)</f>
        <v>#VALUE!</v>
      </c>
      <c r="G64" s="18" t="e">
        <f>VLOOKUP(E64,Y1数据库!C:K,4,0)</f>
        <v>#VALUE!</v>
      </c>
      <c r="H64" s="19" t="e">
        <f>VLOOKUP(E64,Y1数据库!C:K,7,0)*C64</f>
        <v>#VALUE!</v>
      </c>
      <c r="I64" s="18" t="e">
        <f>VLOOKUP(E64,Y1数据库!C:K,8,0)</f>
        <v>#VALUE!</v>
      </c>
      <c r="J64" s="18" t="e">
        <f>VLOOKUP(E64,Y1数据库!C:K,9,0)</f>
        <v>#VALUE!</v>
      </c>
      <c r="K64" s="18"/>
    </row>
    <row r="65" spans="1:11" x14ac:dyDescent="0.25">
      <c r="A65" s="58"/>
      <c r="B65" s="55"/>
      <c r="C65" s="3"/>
      <c r="D65" s="3"/>
      <c r="E65" s="18" t="e">
        <f t="shared" si="1"/>
        <v>#VALUE!</v>
      </c>
      <c r="F65" s="18" t="e">
        <f>VLOOKUP(E65,Y1数据库!C:K,3,0)</f>
        <v>#VALUE!</v>
      </c>
      <c r="G65" s="18" t="e">
        <f>VLOOKUP(E65,Y1数据库!C:K,4,0)</f>
        <v>#VALUE!</v>
      </c>
      <c r="H65" s="19" t="e">
        <f>VLOOKUP(E65,Y1数据库!C:K,7,0)*C65</f>
        <v>#VALUE!</v>
      </c>
      <c r="I65" s="18" t="e">
        <f>VLOOKUP(E65,Y1数据库!C:K,8,0)</f>
        <v>#VALUE!</v>
      </c>
      <c r="J65" s="18" t="e">
        <f>VLOOKUP(E65,Y1数据库!C:K,9,0)</f>
        <v>#VALUE!</v>
      </c>
      <c r="K65" s="18"/>
    </row>
    <row r="66" spans="1:11" x14ac:dyDescent="0.25">
      <c r="A66" s="58"/>
      <c r="B66" s="55"/>
      <c r="C66" s="3"/>
      <c r="D66" s="3"/>
      <c r="E66" s="18" t="e">
        <f t="shared" si="1"/>
        <v>#VALUE!</v>
      </c>
      <c r="F66" s="18" t="e">
        <f>VLOOKUP(E66,Y1数据库!C:K,3,0)</f>
        <v>#VALUE!</v>
      </c>
      <c r="G66" s="18" t="e">
        <f>VLOOKUP(E66,Y1数据库!C:K,4,0)</f>
        <v>#VALUE!</v>
      </c>
      <c r="H66" s="19" t="e">
        <f>VLOOKUP(E66,Y1数据库!C:K,7,0)*C66</f>
        <v>#VALUE!</v>
      </c>
      <c r="I66" s="18" t="e">
        <f>VLOOKUP(E66,Y1数据库!C:K,8,0)</f>
        <v>#VALUE!</v>
      </c>
      <c r="J66" s="18" t="e">
        <f>VLOOKUP(E66,Y1数据库!C:K,9,0)</f>
        <v>#VALUE!</v>
      </c>
      <c r="K66" s="18"/>
    </row>
    <row r="67" spans="1:11" x14ac:dyDescent="0.25">
      <c r="A67" s="58"/>
      <c r="B67" s="55"/>
      <c r="C67" s="3"/>
      <c r="D67" s="3"/>
      <c r="E67" s="18" t="e">
        <f t="shared" si="1"/>
        <v>#VALUE!</v>
      </c>
      <c r="F67" s="18" t="e">
        <f>VLOOKUP(E67,Y1数据库!C:K,3,0)</f>
        <v>#VALUE!</v>
      </c>
      <c r="G67" s="18" t="e">
        <f>VLOOKUP(E67,Y1数据库!C:K,4,0)</f>
        <v>#VALUE!</v>
      </c>
      <c r="H67" s="19" t="e">
        <f>VLOOKUP(E67,Y1数据库!C:K,7,0)*C67</f>
        <v>#VALUE!</v>
      </c>
      <c r="I67" s="18" t="e">
        <f>VLOOKUP(E67,Y1数据库!C:K,8,0)</f>
        <v>#VALUE!</v>
      </c>
      <c r="J67" s="18" t="e">
        <f>VLOOKUP(E67,Y1数据库!C:K,9,0)</f>
        <v>#VALUE!</v>
      </c>
      <c r="K67" s="18"/>
    </row>
    <row r="68" spans="1:11" x14ac:dyDescent="0.25">
      <c r="A68" s="58"/>
      <c r="B68" s="55"/>
      <c r="C68" s="3"/>
      <c r="D68" s="3"/>
      <c r="E68" s="18" t="e">
        <f t="shared" si="1"/>
        <v>#VALUE!</v>
      </c>
      <c r="F68" s="18" t="e">
        <f>VLOOKUP(E68,Y1数据库!C:K,3,0)</f>
        <v>#VALUE!</v>
      </c>
      <c r="G68" s="18" t="e">
        <f>VLOOKUP(E68,Y1数据库!C:K,4,0)</f>
        <v>#VALUE!</v>
      </c>
      <c r="H68" s="19" t="e">
        <f>VLOOKUP(E68,Y1数据库!C:K,7,0)*C68</f>
        <v>#VALUE!</v>
      </c>
      <c r="I68" s="18" t="e">
        <f>VLOOKUP(E68,Y1数据库!C:K,8,0)</f>
        <v>#VALUE!</v>
      </c>
      <c r="J68" s="18" t="e">
        <f>VLOOKUP(E68,Y1数据库!C:K,9,0)</f>
        <v>#VALUE!</v>
      </c>
      <c r="K68" s="18"/>
    </row>
    <row r="69" spans="1:11" x14ac:dyDescent="0.25">
      <c r="A69" s="58"/>
      <c r="B69" s="55"/>
      <c r="C69" s="3"/>
      <c r="D69" s="3"/>
      <c r="E69" s="18" t="e">
        <f t="shared" si="1"/>
        <v>#VALUE!</v>
      </c>
      <c r="F69" s="18" t="e">
        <f>VLOOKUP(E69,Y1数据库!C:K,3,0)</f>
        <v>#VALUE!</v>
      </c>
      <c r="G69" s="18" t="e">
        <f>VLOOKUP(E69,Y1数据库!C:K,4,0)</f>
        <v>#VALUE!</v>
      </c>
      <c r="H69" s="19" t="e">
        <f>VLOOKUP(E69,Y1数据库!C:K,7,0)*C69</f>
        <v>#VALUE!</v>
      </c>
      <c r="I69" s="18" t="e">
        <f>VLOOKUP(E69,Y1数据库!C:K,8,0)</f>
        <v>#VALUE!</v>
      </c>
      <c r="J69" s="18" t="e">
        <f>VLOOKUP(E69,Y1数据库!C:K,9,0)</f>
        <v>#VALUE!</v>
      </c>
      <c r="K69" s="18"/>
    </row>
    <row r="70" spans="1:11" x14ac:dyDescent="0.25">
      <c r="A70" s="58"/>
      <c r="B70" s="55"/>
      <c r="C70" s="3"/>
      <c r="D70" s="3"/>
      <c r="E70" s="18" t="e">
        <f t="shared" si="1"/>
        <v>#VALUE!</v>
      </c>
      <c r="F70" s="18" t="e">
        <f>VLOOKUP(E70,Y1数据库!C:K,3,0)</f>
        <v>#VALUE!</v>
      </c>
      <c r="G70" s="18" t="e">
        <f>VLOOKUP(E70,Y1数据库!C:K,4,0)</f>
        <v>#VALUE!</v>
      </c>
      <c r="H70" s="19" t="e">
        <f>VLOOKUP(E70,Y1数据库!C:K,7,0)*C70</f>
        <v>#VALUE!</v>
      </c>
      <c r="I70" s="18" t="e">
        <f>VLOOKUP(E70,Y1数据库!C:K,8,0)</f>
        <v>#VALUE!</v>
      </c>
      <c r="J70" s="18" t="e">
        <f>VLOOKUP(E70,Y1数据库!C:K,9,0)</f>
        <v>#VALUE!</v>
      </c>
      <c r="K70" s="18"/>
    </row>
    <row r="71" spans="1:11" x14ac:dyDescent="0.25">
      <c r="A71" s="58"/>
      <c r="B71" s="55"/>
      <c r="C71" s="3"/>
      <c r="D71" s="3"/>
      <c r="E71" s="18" t="e">
        <f t="shared" si="1"/>
        <v>#VALUE!</v>
      </c>
      <c r="F71" s="18" t="e">
        <f>VLOOKUP(E71,Y1数据库!C:K,3,0)</f>
        <v>#VALUE!</v>
      </c>
      <c r="G71" s="18" t="e">
        <f>VLOOKUP(E71,Y1数据库!C:K,4,0)</f>
        <v>#VALUE!</v>
      </c>
      <c r="H71" s="19" t="e">
        <f>VLOOKUP(E71,Y1数据库!C:K,7,0)*C71</f>
        <v>#VALUE!</v>
      </c>
      <c r="I71" s="18" t="e">
        <f>VLOOKUP(E71,Y1数据库!C:K,8,0)</f>
        <v>#VALUE!</v>
      </c>
      <c r="J71" s="18" t="e">
        <f>VLOOKUP(E71,Y1数据库!C:K,9,0)</f>
        <v>#VALUE!</v>
      </c>
      <c r="K71" s="18"/>
    </row>
    <row r="72" spans="1:11" x14ac:dyDescent="0.25">
      <c r="A72" s="58"/>
      <c r="B72" s="55"/>
      <c r="C72" s="3"/>
      <c r="D72" s="3"/>
      <c r="E72" s="18" t="e">
        <f t="shared" si="1"/>
        <v>#VALUE!</v>
      </c>
      <c r="F72" s="18" t="e">
        <f>VLOOKUP(E72,Y1数据库!C:K,3,0)</f>
        <v>#VALUE!</v>
      </c>
      <c r="G72" s="18" t="e">
        <f>VLOOKUP(E72,Y1数据库!C:K,4,0)</f>
        <v>#VALUE!</v>
      </c>
      <c r="H72" s="19" t="e">
        <f>VLOOKUP(E72,Y1数据库!C:K,7,0)*C72</f>
        <v>#VALUE!</v>
      </c>
      <c r="I72" s="18" t="e">
        <f>VLOOKUP(E72,Y1数据库!C:K,8,0)</f>
        <v>#VALUE!</v>
      </c>
      <c r="J72" s="18" t="e">
        <f>VLOOKUP(E72,Y1数据库!C:K,9,0)</f>
        <v>#VALUE!</v>
      </c>
      <c r="K72" s="18"/>
    </row>
    <row r="73" spans="1:11" x14ac:dyDescent="0.25">
      <c r="A73" s="58"/>
      <c r="B73" s="55"/>
      <c r="C73" s="3"/>
      <c r="D73" s="3"/>
      <c r="E73" s="18" t="e">
        <f t="shared" si="1"/>
        <v>#VALUE!</v>
      </c>
      <c r="F73" s="18" t="e">
        <f>VLOOKUP(E73,Y1数据库!C:K,3,0)</f>
        <v>#VALUE!</v>
      </c>
      <c r="G73" s="18" t="e">
        <f>VLOOKUP(E73,Y1数据库!C:K,4,0)</f>
        <v>#VALUE!</v>
      </c>
      <c r="H73" s="19" t="e">
        <f>VLOOKUP(E73,Y1数据库!C:K,7,0)*C73</f>
        <v>#VALUE!</v>
      </c>
      <c r="I73" s="18" t="e">
        <f>VLOOKUP(E73,Y1数据库!C:K,8,0)</f>
        <v>#VALUE!</v>
      </c>
      <c r="J73" s="18" t="e">
        <f>VLOOKUP(E73,Y1数据库!C:K,9,0)</f>
        <v>#VALUE!</v>
      </c>
      <c r="K73" s="18"/>
    </row>
    <row r="74" spans="1:11" x14ac:dyDescent="0.25">
      <c r="A74" s="58"/>
      <c r="B74" s="55"/>
      <c r="C74" s="3"/>
      <c r="D74" s="3"/>
      <c r="E74" s="18" t="e">
        <f t="shared" si="1"/>
        <v>#VALUE!</v>
      </c>
      <c r="F74" s="18" t="e">
        <f>VLOOKUP(E74,Y1数据库!C:K,3,0)</f>
        <v>#VALUE!</v>
      </c>
      <c r="G74" s="18" t="e">
        <f>VLOOKUP(E74,Y1数据库!C:K,4,0)</f>
        <v>#VALUE!</v>
      </c>
      <c r="H74" s="19" t="e">
        <f>VLOOKUP(E74,Y1数据库!C:K,7,0)*C74</f>
        <v>#VALUE!</v>
      </c>
      <c r="I74" s="18" t="e">
        <f>VLOOKUP(E74,Y1数据库!C:K,8,0)</f>
        <v>#VALUE!</v>
      </c>
      <c r="J74" s="18" t="e">
        <f>VLOOKUP(E74,Y1数据库!C:K,9,0)</f>
        <v>#VALUE!</v>
      </c>
      <c r="K74" s="18"/>
    </row>
    <row r="75" spans="1:11" x14ac:dyDescent="0.25">
      <c r="A75" s="58"/>
      <c r="B75" s="55"/>
      <c r="C75" s="3"/>
      <c r="D75" s="3"/>
      <c r="E75" s="18" t="e">
        <f t="shared" si="1"/>
        <v>#VALUE!</v>
      </c>
      <c r="F75" s="18" t="e">
        <f>VLOOKUP(E75,Y1数据库!C:K,3,0)</f>
        <v>#VALUE!</v>
      </c>
      <c r="G75" s="18" t="e">
        <f>VLOOKUP(E75,Y1数据库!C:K,4,0)</f>
        <v>#VALUE!</v>
      </c>
      <c r="H75" s="19" t="e">
        <f>VLOOKUP(E75,Y1数据库!C:K,7,0)*C75</f>
        <v>#VALUE!</v>
      </c>
      <c r="I75" s="18" t="e">
        <f>VLOOKUP(E75,Y1数据库!C:K,8,0)</f>
        <v>#VALUE!</v>
      </c>
      <c r="J75" s="18" t="e">
        <f>VLOOKUP(E75,Y1数据库!C:K,9,0)</f>
        <v>#VALUE!</v>
      </c>
      <c r="K75" s="18"/>
    </row>
    <row r="76" spans="1:11" x14ac:dyDescent="0.25">
      <c r="A76" s="58"/>
      <c r="B76" s="55"/>
      <c r="C76" s="3"/>
      <c r="D76" s="3"/>
      <c r="E76" s="18" t="e">
        <f t="shared" si="1"/>
        <v>#VALUE!</v>
      </c>
      <c r="F76" s="18" t="e">
        <f>VLOOKUP(E76,Y1数据库!C:K,3,0)</f>
        <v>#VALUE!</v>
      </c>
      <c r="G76" s="18" t="e">
        <f>VLOOKUP(E76,Y1数据库!C:K,4,0)</f>
        <v>#VALUE!</v>
      </c>
      <c r="H76" s="19" t="e">
        <f>VLOOKUP(E76,Y1数据库!C:K,7,0)*C76</f>
        <v>#VALUE!</v>
      </c>
      <c r="I76" s="18" t="e">
        <f>VLOOKUP(E76,Y1数据库!C:K,8,0)</f>
        <v>#VALUE!</v>
      </c>
      <c r="J76" s="18" t="e">
        <f>VLOOKUP(E76,Y1数据库!C:K,9,0)</f>
        <v>#VALUE!</v>
      </c>
      <c r="K76" s="18"/>
    </row>
    <row r="77" spans="1:11" x14ac:dyDescent="0.25">
      <c r="A77" s="58"/>
      <c r="B77" s="55"/>
      <c r="C77" s="3"/>
      <c r="D77" s="3"/>
      <c r="E77" s="18" t="e">
        <f t="shared" si="1"/>
        <v>#VALUE!</v>
      </c>
      <c r="F77" s="18" t="e">
        <f>VLOOKUP(E77,Y1数据库!C:K,3,0)</f>
        <v>#VALUE!</v>
      </c>
      <c r="G77" s="18" t="e">
        <f>VLOOKUP(E77,Y1数据库!C:K,4,0)</f>
        <v>#VALUE!</v>
      </c>
      <c r="H77" s="19" t="e">
        <f>VLOOKUP(E77,Y1数据库!C:K,7,0)*C77</f>
        <v>#VALUE!</v>
      </c>
      <c r="I77" s="18" t="e">
        <f>VLOOKUP(E77,Y1数据库!C:K,8,0)</f>
        <v>#VALUE!</v>
      </c>
      <c r="J77" s="18" t="e">
        <f>VLOOKUP(E77,Y1数据库!C:K,9,0)</f>
        <v>#VALUE!</v>
      </c>
      <c r="K77" s="18"/>
    </row>
    <row r="78" spans="1:11" x14ac:dyDescent="0.25">
      <c r="A78" s="58"/>
      <c r="B78" s="55"/>
      <c r="C78" s="3"/>
      <c r="D78" s="3"/>
      <c r="E78" s="18" t="e">
        <f t="shared" si="1"/>
        <v>#VALUE!</v>
      </c>
      <c r="F78" s="18" t="e">
        <f>VLOOKUP(E78,Y1数据库!C:K,3,0)</f>
        <v>#VALUE!</v>
      </c>
      <c r="G78" s="18" t="e">
        <f>VLOOKUP(E78,Y1数据库!C:K,4,0)</f>
        <v>#VALUE!</v>
      </c>
      <c r="H78" s="19" t="e">
        <f>VLOOKUP(E78,Y1数据库!C:K,7,0)*C78</f>
        <v>#VALUE!</v>
      </c>
      <c r="I78" s="18" t="e">
        <f>VLOOKUP(E78,Y1数据库!C:K,8,0)</f>
        <v>#VALUE!</v>
      </c>
      <c r="J78" s="18" t="e">
        <f>VLOOKUP(E78,Y1数据库!C:K,9,0)</f>
        <v>#VALUE!</v>
      </c>
      <c r="K78" s="18"/>
    </row>
    <row r="79" spans="1:11" x14ac:dyDescent="0.25">
      <c r="A79" s="58"/>
      <c r="B79" s="55"/>
      <c r="C79" s="3"/>
      <c r="D79" s="3"/>
      <c r="E79" s="18" t="e">
        <f t="shared" ref="E79:E100" si="2">VALUE(TRIM(MID(SUBSTITUTE($B79,"-",REPT(" ",99)),COLUMN(B79)*99-98,99)))</f>
        <v>#VALUE!</v>
      </c>
      <c r="F79" s="18" t="e">
        <f>VLOOKUP(E79,Y1数据库!C:K,3,0)</f>
        <v>#VALUE!</v>
      </c>
      <c r="G79" s="18" t="e">
        <f>VLOOKUP(E79,Y1数据库!C:K,4,0)</f>
        <v>#VALUE!</v>
      </c>
      <c r="H79" s="19" t="e">
        <f>VLOOKUP(E79,Y1数据库!C:K,7,0)*C79</f>
        <v>#VALUE!</v>
      </c>
      <c r="I79" s="18" t="e">
        <f>VLOOKUP(E79,Y1数据库!C:K,8,0)</f>
        <v>#VALUE!</v>
      </c>
      <c r="J79" s="18" t="e">
        <f>VLOOKUP(E79,Y1数据库!C:K,9,0)</f>
        <v>#VALUE!</v>
      </c>
      <c r="K79" s="18"/>
    </row>
    <row r="80" spans="1:11" x14ac:dyDescent="0.25">
      <c r="A80" s="58"/>
      <c r="B80" s="55"/>
      <c r="C80" s="3"/>
      <c r="D80" s="3"/>
      <c r="E80" s="18" t="e">
        <f t="shared" si="2"/>
        <v>#VALUE!</v>
      </c>
      <c r="F80" s="18" t="e">
        <f>VLOOKUP(E80,Y1数据库!C:K,3,0)</f>
        <v>#VALUE!</v>
      </c>
      <c r="G80" s="18" t="e">
        <f>VLOOKUP(E80,Y1数据库!C:K,4,0)</f>
        <v>#VALUE!</v>
      </c>
      <c r="H80" s="19" t="e">
        <f>VLOOKUP(E80,Y1数据库!C:K,7,0)*C80</f>
        <v>#VALUE!</v>
      </c>
      <c r="I80" s="18" t="e">
        <f>VLOOKUP(E80,Y1数据库!C:K,8,0)</f>
        <v>#VALUE!</v>
      </c>
      <c r="J80" s="18" t="e">
        <f>VLOOKUP(E80,Y1数据库!C:K,9,0)</f>
        <v>#VALUE!</v>
      </c>
      <c r="K80" s="18"/>
    </row>
    <row r="81" spans="1:11" x14ac:dyDescent="0.25">
      <c r="A81" s="58"/>
      <c r="B81" s="55"/>
      <c r="C81" s="3"/>
      <c r="D81" s="3"/>
      <c r="E81" s="18" t="e">
        <f t="shared" si="2"/>
        <v>#VALUE!</v>
      </c>
      <c r="F81" s="18" t="e">
        <f>VLOOKUP(E81,Y1数据库!C:K,3,0)</f>
        <v>#VALUE!</v>
      </c>
      <c r="G81" s="18" t="e">
        <f>VLOOKUP(E81,Y1数据库!C:K,4,0)</f>
        <v>#VALUE!</v>
      </c>
      <c r="H81" s="19" t="e">
        <f>VLOOKUP(E81,Y1数据库!C:K,7,0)*C81</f>
        <v>#VALUE!</v>
      </c>
      <c r="I81" s="18" t="e">
        <f>VLOOKUP(E81,Y1数据库!C:K,8,0)</f>
        <v>#VALUE!</v>
      </c>
      <c r="J81" s="18" t="e">
        <f>VLOOKUP(E81,Y1数据库!C:K,9,0)</f>
        <v>#VALUE!</v>
      </c>
      <c r="K81" s="18"/>
    </row>
    <row r="82" spans="1:11" x14ac:dyDescent="0.25">
      <c r="A82" s="58"/>
      <c r="B82" s="55"/>
      <c r="C82" s="3"/>
      <c r="D82" s="3"/>
      <c r="E82" s="18" t="e">
        <f t="shared" si="2"/>
        <v>#VALUE!</v>
      </c>
      <c r="F82" s="18" t="e">
        <f>VLOOKUP(E82,Y1数据库!C:K,3,0)</f>
        <v>#VALUE!</v>
      </c>
      <c r="G82" s="18" t="e">
        <f>VLOOKUP(E82,Y1数据库!C:K,4,0)</f>
        <v>#VALUE!</v>
      </c>
      <c r="H82" s="19" t="e">
        <f>VLOOKUP(E82,Y1数据库!C:K,7,0)*C82</f>
        <v>#VALUE!</v>
      </c>
      <c r="I82" s="18" t="e">
        <f>VLOOKUP(E82,Y1数据库!C:K,8,0)</f>
        <v>#VALUE!</v>
      </c>
      <c r="J82" s="18" t="e">
        <f>VLOOKUP(E82,Y1数据库!C:K,9,0)</f>
        <v>#VALUE!</v>
      </c>
      <c r="K82" s="18"/>
    </row>
    <row r="83" spans="1:11" x14ac:dyDescent="0.25">
      <c r="A83" s="58"/>
      <c r="B83" s="55"/>
      <c r="C83" s="3"/>
      <c r="D83" s="3"/>
      <c r="E83" s="18" t="e">
        <f t="shared" si="2"/>
        <v>#VALUE!</v>
      </c>
      <c r="F83" s="18" t="e">
        <f>VLOOKUP(E83,Y1数据库!C:K,3,0)</f>
        <v>#VALUE!</v>
      </c>
      <c r="G83" s="18" t="e">
        <f>VLOOKUP(E83,Y1数据库!C:K,4,0)</f>
        <v>#VALUE!</v>
      </c>
      <c r="H83" s="19" t="e">
        <f>VLOOKUP(E83,Y1数据库!C:K,7,0)*C83</f>
        <v>#VALUE!</v>
      </c>
      <c r="I83" s="18" t="e">
        <f>VLOOKUP(E83,Y1数据库!C:K,8,0)</f>
        <v>#VALUE!</v>
      </c>
      <c r="J83" s="18" t="e">
        <f>VLOOKUP(E83,Y1数据库!C:K,9,0)</f>
        <v>#VALUE!</v>
      </c>
      <c r="K83" s="18"/>
    </row>
    <row r="84" spans="1:11" x14ac:dyDescent="0.25">
      <c r="A84" s="58"/>
      <c r="B84" s="55"/>
      <c r="C84" s="3"/>
      <c r="D84" s="3"/>
      <c r="E84" s="18" t="e">
        <f t="shared" si="2"/>
        <v>#VALUE!</v>
      </c>
      <c r="F84" s="18" t="e">
        <f>VLOOKUP(E84,Y1数据库!C:K,3,0)</f>
        <v>#VALUE!</v>
      </c>
      <c r="G84" s="18" t="e">
        <f>VLOOKUP(E84,Y1数据库!C:K,4,0)</f>
        <v>#VALUE!</v>
      </c>
      <c r="H84" s="19" t="e">
        <f>VLOOKUP(E84,Y1数据库!C:K,7,0)*C84</f>
        <v>#VALUE!</v>
      </c>
      <c r="I84" s="18" t="e">
        <f>VLOOKUP(E84,Y1数据库!C:K,8,0)</f>
        <v>#VALUE!</v>
      </c>
      <c r="J84" s="18" t="e">
        <f>VLOOKUP(E84,Y1数据库!C:K,9,0)</f>
        <v>#VALUE!</v>
      </c>
      <c r="K84" s="18"/>
    </row>
    <row r="85" spans="1:11" x14ac:dyDescent="0.25">
      <c r="A85" s="58"/>
      <c r="B85" s="55"/>
      <c r="C85" s="3"/>
      <c r="D85" s="3"/>
      <c r="E85" s="18" t="e">
        <f t="shared" si="2"/>
        <v>#VALUE!</v>
      </c>
      <c r="F85" s="18" t="e">
        <f>VLOOKUP(E85,Y1数据库!C:K,3,0)</f>
        <v>#VALUE!</v>
      </c>
      <c r="G85" s="18" t="e">
        <f>VLOOKUP(E85,Y1数据库!C:K,4,0)</f>
        <v>#VALUE!</v>
      </c>
      <c r="H85" s="19" t="e">
        <f>VLOOKUP(E85,Y1数据库!C:K,7,0)*C85</f>
        <v>#VALUE!</v>
      </c>
      <c r="I85" s="18" t="e">
        <f>VLOOKUP(E85,Y1数据库!C:K,8,0)</f>
        <v>#VALUE!</v>
      </c>
      <c r="J85" s="18" t="e">
        <f>VLOOKUP(E85,Y1数据库!C:K,9,0)</f>
        <v>#VALUE!</v>
      </c>
      <c r="K85" s="18"/>
    </row>
    <row r="86" spans="1:11" x14ac:dyDescent="0.25">
      <c r="A86" s="58"/>
      <c r="B86" s="55"/>
      <c r="C86" s="3"/>
      <c r="D86" s="3"/>
      <c r="E86" s="18" t="e">
        <f t="shared" si="2"/>
        <v>#VALUE!</v>
      </c>
      <c r="F86" s="18" t="e">
        <f>VLOOKUP(E86,Y1数据库!C:K,3,0)</f>
        <v>#VALUE!</v>
      </c>
      <c r="G86" s="18" t="e">
        <f>VLOOKUP(E86,Y1数据库!C:K,4,0)</f>
        <v>#VALUE!</v>
      </c>
      <c r="H86" s="19" t="e">
        <f>VLOOKUP(E86,Y1数据库!C:K,7,0)*C86</f>
        <v>#VALUE!</v>
      </c>
      <c r="I86" s="18" t="e">
        <f>VLOOKUP(E86,Y1数据库!C:K,8,0)</f>
        <v>#VALUE!</v>
      </c>
      <c r="J86" s="18" t="e">
        <f>VLOOKUP(E86,Y1数据库!C:K,9,0)</f>
        <v>#VALUE!</v>
      </c>
      <c r="K86" s="18"/>
    </row>
    <row r="87" spans="1:11" x14ac:dyDescent="0.25">
      <c r="A87" s="58"/>
      <c r="B87" s="55"/>
      <c r="C87" s="3"/>
      <c r="D87" s="3"/>
      <c r="E87" s="18" t="e">
        <f t="shared" si="2"/>
        <v>#VALUE!</v>
      </c>
      <c r="F87" s="18" t="e">
        <f>VLOOKUP(E87,Y1数据库!C:K,3,0)</f>
        <v>#VALUE!</v>
      </c>
      <c r="G87" s="18" t="e">
        <f>VLOOKUP(E87,Y1数据库!C:K,4,0)</f>
        <v>#VALUE!</v>
      </c>
      <c r="H87" s="19" t="e">
        <f>VLOOKUP(E87,Y1数据库!C:K,7,0)*C87</f>
        <v>#VALUE!</v>
      </c>
      <c r="I87" s="18" t="e">
        <f>VLOOKUP(E87,Y1数据库!C:K,8,0)</f>
        <v>#VALUE!</v>
      </c>
      <c r="J87" s="18" t="e">
        <f>VLOOKUP(E87,Y1数据库!C:K,9,0)</f>
        <v>#VALUE!</v>
      </c>
      <c r="K87" s="18"/>
    </row>
    <row r="88" spans="1:11" x14ac:dyDescent="0.25">
      <c r="A88" s="58"/>
      <c r="B88" s="55"/>
      <c r="C88" s="3"/>
      <c r="D88" s="3"/>
      <c r="E88" s="18" t="e">
        <f t="shared" si="2"/>
        <v>#VALUE!</v>
      </c>
      <c r="F88" s="18" t="e">
        <f>VLOOKUP(E88,Y1数据库!C:K,3,0)</f>
        <v>#VALUE!</v>
      </c>
      <c r="G88" s="18" t="e">
        <f>VLOOKUP(E88,Y1数据库!C:K,4,0)</f>
        <v>#VALUE!</v>
      </c>
      <c r="H88" s="19" t="e">
        <f>VLOOKUP(E88,Y1数据库!C:K,7,0)*C88</f>
        <v>#VALUE!</v>
      </c>
      <c r="I88" s="18" t="e">
        <f>VLOOKUP(E88,Y1数据库!C:K,8,0)</f>
        <v>#VALUE!</v>
      </c>
      <c r="J88" s="18" t="e">
        <f>VLOOKUP(E88,Y1数据库!C:K,9,0)</f>
        <v>#VALUE!</v>
      </c>
      <c r="K88" s="18"/>
    </row>
    <row r="89" spans="1:11" x14ac:dyDescent="0.25">
      <c r="A89" s="58"/>
      <c r="B89" s="55"/>
      <c r="C89" s="3"/>
      <c r="D89" s="3"/>
      <c r="E89" s="18" t="e">
        <f t="shared" si="2"/>
        <v>#VALUE!</v>
      </c>
      <c r="F89" s="18" t="e">
        <f>VLOOKUP(E89,Y1数据库!C:K,3,0)</f>
        <v>#VALUE!</v>
      </c>
      <c r="G89" s="18" t="e">
        <f>VLOOKUP(E89,Y1数据库!C:K,4,0)</f>
        <v>#VALUE!</v>
      </c>
      <c r="H89" s="19" t="e">
        <f>VLOOKUP(E89,Y1数据库!C:K,7,0)*C89</f>
        <v>#VALUE!</v>
      </c>
      <c r="I89" s="18" t="e">
        <f>VLOOKUP(E89,Y1数据库!C:K,8,0)</f>
        <v>#VALUE!</v>
      </c>
      <c r="J89" s="18" t="e">
        <f>VLOOKUP(E89,Y1数据库!C:K,9,0)</f>
        <v>#VALUE!</v>
      </c>
      <c r="K89" s="18"/>
    </row>
    <row r="90" spans="1:11" x14ac:dyDescent="0.25">
      <c r="A90" s="58"/>
      <c r="B90" s="55"/>
      <c r="C90" s="3"/>
      <c r="D90" s="3"/>
      <c r="E90" s="18" t="e">
        <f t="shared" si="2"/>
        <v>#VALUE!</v>
      </c>
      <c r="F90" s="18" t="e">
        <f>VLOOKUP(E90,Y1数据库!C:K,3,0)</f>
        <v>#VALUE!</v>
      </c>
      <c r="G90" s="18" t="e">
        <f>VLOOKUP(E90,Y1数据库!C:K,4,0)</f>
        <v>#VALUE!</v>
      </c>
      <c r="H90" s="19" t="e">
        <f>VLOOKUP(E90,Y1数据库!C:K,7,0)*C90</f>
        <v>#VALUE!</v>
      </c>
      <c r="I90" s="18" t="e">
        <f>VLOOKUP(E90,Y1数据库!C:K,8,0)</f>
        <v>#VALUE!</v>
      </c>
      <c r="J90" s="18" t="e">
        <f>VLOOKUP(E90,Y1数据库!C:K,9,0)</f>
        <v>#VALUE!</v>
      </c>
      <c r="K90" s="18"/>
    </row>
    <row r="91" spans="1:11" x14ac:dyDescent="0.25">
      <c r="A91" s="58"/>
      <c r="B91" s="55"/>
      <c r="C91" s="3"/>
      <c r="D91" s="3"/>
      <c r="E91" s="18" t="e">
        <f t="shared" si="2"/>
        <v>#VALUE!</v>
      </c>
      <c r="F91" s="18" t="e">
        <f>VLOOKUP(E91,Y1数据库!C:K,3,0)</f>
        <v>#VALUE!</v>
      </c>
      <c r="G91" s="18" t="e">
        <f>VLOOKUP(E91,Y1数据库!C:K,4,0)</f>
        <v>#VALUE!</v>
      </c>
      <c r="H91" s="19" t="e">
        <f>VLOOKUP(E91,Y1数据库!C:K,7,0)*C91</f>
        <v>#VALUE!</v>
      </c>
      <c r="I91" s="18" t="e">
        <f>VLOOKUP(E91,Y1数据库!C:K,8,0)</f>
        <v>#VALUE!</v>
      </c>
      <c r="J91" s="18" t="e">
        <f>VLOOKUP(E91,Y1数据库!C:K,9,0)</f>
        <v>#VALUE!</v>
      </c>
      <c r="K91" s="18"/>
    </row>
    <row r="92" spans="1:11" x14ac:dyDescent="0.25">
      <c r="A92" s="58"/>
      <c r="B92" s="55"/>
      <c r="C92" s="3"/>
      <c r="D92" s="3"/>
      <c r="E92" s="18" t="e">
        <f t="shared" si="2"/>
        <v>#VALUE!</v>
      </c>
      <c r="F92" s="18" t="e">
        <f>VLOOKUP(E92,Y1数据库!C:K,3,0)</f>
        <v>#VALUE!</v>
      </c>
      <c r="G92" s="18" t="e">
        <f>VLOOKUP(E92,Y1数据库!C:K,4,0)</f>
        <v>#VALUE!</v>
      </c>
      <c r="H92" s="19" t="e">
        <f>VLOOKUP(E92,Y1数据库!C:K,7,0)*C92</f>
        <v>#VALUE!</v>
      </c>
      <c r="I92" s="18" t="e">
        <f>VLOOKUP(E92,Y1数据库!C:K,8,0)</f>
        <v>#VALUE!</v>
      </c>
      <c r="J92" s="18" t="e">
        <f>VLOOKUP(E92,Y1数据库!C:K,9,0)</f>
        <v>#VALUE!</v>
      </c>
      <c r="K92" s="18"/>
    </row>
    <row r="93" spans="1:11" x14ac:dyDescent="0.25">
      <c r="A93" s="58"/>
      <c r="B93" s="55"/>
      <c r="C93" s="3"/>
      <c r="D93" s="3"/>
      <c r="E93" s="18" t="e">
        <f t="shared" si="2"/>
        <v>#VALUE!</v>
      </c>
      <c r="F93" s="18" t="e">
        <f>VLOOKUP(E93,Y1数据库!C:K,3,0)</f>
        <v>#VALUE!</v>
      </c>
      <c r="G93" s="18" t="e">
        <f>VLOOKUP(E93,Y1数据库!C:K,4,0)</f>
        <v>#VALUE!</v>
      </c>
      <c r="H93" s="19" t="e">
        <f>VLOOKUP(E93,Y1数据库!C:K,7,0)*C93</f>
        <v>#VALUE!</v>
      </c>
      <c r="I93" s="18" t="e">
        <f>VLOOKUP(E93,Y1数据库!C:K,8,0)</f>
        <v>#VALUE!</v>
      </c>
      <c r="J93" s="18" t="e">
        <f>VLOOKUP(E93,Y1数据库!C:K,9,0)</f>
        <v>#VALUE!</v>
      </c>
      <c r="K93" s="18"/>
    </row>
    <row r="94" spans="1:11" x14ac:dyDescent="0.25">
      <c r="A94" s="58"/>
      <c r="B94" s="55"/>
      <c r="C94" s="3"/>
      <c r="D94" s="3"/>
      <c r="E94" s="18" t="e">
        <f t="shared" si="2"/>
        <v>#VALUE!</v>
      </c>
      <c r="F94" s="18" t="e">
        <f>VLOOKUP(E94,Y1数据库!C:K,3,0)</f>
        <v>#VALUE!</v>
      </c>
      <c r="G94" s="18" t="e">
        <f>VLOOKUP(E94,Y1数据库!C:K,4,0)</f>
        <v>#VALUE!</v>
      </c>
      <c r="H94" s="19" t="e">
        <f>VLOOKUP(E94,Y1数据库!C:K,7,0)*C94</f>
        <v>#VALUE!</v>
      </c>
      <c r="I94" s="18" t="e">
        <f>VLOOKUP(E94,Y1数据库!C:K,8,0)</f>
        <v>#VALUE!</v>
      </c>
      <c r="J94" s="18" t="e">
        <f>VLOOKUP(E94,Y1数据库!C:K,9,0)</f>
        <v>#VALUE!</v>
      </c>
      <c r="K94" s="18"/>
    </row>
    <row r="95" spans="1:11" x14ac:dyDescent="0.25">
      <c r="A95" s="58"/>
      <c r="B95" s="55"/>
      <c r="C95" s="3"/>
      <c r="D95" s="3"/>
      <c r="E95" s="18" t="e">
        <f t="shared" si="2"/>
        <v>#VALUE!</v>
      </c>
      <c r="F95" s="18" t="e">
        <f>VLOOKUP(E95,Y1数据库!C:K,3,0)</f>
        <v>#VALUE!</v>
      </c>
      <c r="G95" s="18" t="e">
        <f>VLOOKUP(E95,Y1数据库!C:K,4,0)</f>
        <v>#VALUE!</v>
      </c>
      <c r="H95" s="19" t="e">
        <f>VLOOKUP(E95,Y1数据库!C:K,7,0)*C95</f>
        <v>#VALUE!</v>
      </c>
      <c r="I95" s="18" t="e">
        <f>VLOOKUP(E95,Y1数据库!C:K,8,0)</f>
        <v>#VALUE!</v>
      </c>
      <c r="J95" s="18" t="e">
        <f>VLOOKUP(E95,Y1数据库!C:K,9,0)</f>
        <v>#VALUE!</v>
      </c>
      <c r="K95" s="18"/>
    </row>
    <row r="96" spans="1:11" x14ac:dyDescent="0.25">
      <c r="A96" s="58"/>
      <c r="B96" s="55"/>
      <c r="C96" s="3"/>
      <c r="D96" s="3"/>
      <c r="E96" s="18" t="e">
        <f t="shared" si="2"/>
        <v>#VALUE!</v>
      </c>
      <c r="F96" s="18" t="e">
        <f>VLOOKUP(E96,Y1数据库!C:K,3,0)</f>
        <v>#VALUE!</v>
      </c>
      <c r="G96" s="18" t="e">
        <f>VLOOKUP(E96,Y1数据库!C:K,4,0)</f>
        <v>#VALUE!</v>
      </c>
      <c r="H96" s="19" t="e">
        <f>VLOOKUP(E96,Y1数据库!C:K,7,0)*C96</f>
        <v>#VALUE!</v>
      </c>
      <c r="I96" s="18" t="e">
        <f>VLOOKUP(E96,Y1数据库!C:K,8,0)</f>
        <v>#VALUE!</v>
      </c>
      <c r="J96" s="18" t="e">
        <f>VLOOKUP(E96,Y1数据库!C:K,9,0)</f>
        <v>#VALUE!</v>
      </c>
      <c r="K96" s="18"/>
    </row>
    <row r="97" spans="1:11" x14ac:dyDescent="0.25">
      <c r="A97" s="58"/>
      <c r="B97" s="55"/>
      <c r="C97" s="3"/>
      <c r="D97" s="3"/>
      <c r="E97" s="18" t="e">
        <f t="shared" si="2"/>
        <v>#VALUE!</v>
      </c>
      <c r="F97" s="18" t="e">
        <f>VLOOKUP(E97,Y1数据库!C:K,3,0)</f>
        <v>#VALUE!</v>
      </c>
      <c r="G97" s="18" t="e">
        <f>VLOOKUP(E97,Y1数据库!C:K,4,0)</f>
        <v>#VALUE!</v>
      </c>
      <c r="H97" s="19" t="e">
        <f>VLOOKUP(E97,Y1数据库!C:K,7,0)*C97</f>
        <v>#VALUE!</v>
      </c>
      <c r="I97" s="18" t="e">
        <f>VLOOKUP(E97,Y1数据库!C:K,8,0)</f>
        <v>#VALUE!</v>
      </c>
      <c r="J97" s="18" t="e">
        <f>VLOOKUP(E97,Y1数据库!C:K,9,0)</f>
        <v>#VALUE!</v>
      </c>
      <c r="K97" s="18"/>
    </row>
    <row r="98" spans="1:11" x14ac:dyDescent="0.25">
      <c r="A98" s="58"/>
      <c r="B98" s="55"/>
      <c r="C98" s="3"/>
      <c r="D98" s="3"/>
      <c r="E98" s="18" t="e">
        <f t="shared" si="2"/>
        <v>#VALUE!</v>
      </c>
      <c r="F98" s="18" t="e">
        <f>VLOOKUP(E98,Y1数据库!C:K,3,0)</f>
        <v>#VALUE!</v>
      </c>
      <c r="G98" s="18" t="e">
        <f>VLOOKUP(E98,Y1数据库!C:K,4,0)</f>
        <v>#VALUE!</v>
      </c>
      <c r="H98" s="19" t="e">
        <f>VLOOKUP(E98,Y1数据库!C:K,7,0)*C98</f>
        <v>#VALUE!</v>
      </c>
      <c r="I98" s="18" t="e">
        <f>VLOOKUP(E98,Y1数据库!C:K,8,0)</f>
        <v>#VALUE!</v>
      </c>
      <c r="J98" s="18" t="e">
        <f>VLOOKUP(E98,Y1数据库!C:K,9,0)</f>
        <v>#VALUE!</v>
      </c>
      <c r="K98" s="18"/>
    </row>
    <row r="99" spans="1:11" x14ac:dyDescent="0.25">
      <c r="A99" s="58"/>
      <c r="B99" s="55"/>
      <c r="C99" s="3"/>
      <c r="D99" s="3"/>
      <c r="E99" s="18" t="e">
        <f t="shared" si="2"/>
        <v>#VALUE!</v>
      </c>
      <c r="F99" s="18" t="e">
        <f>VLOOKUP(E99,Y1数据库!C:K,3,0)</f>
        <v>#VALUE!</v>
      </c>
      <c r="G99" s="18" t="e">
        <f>VLOOKUP(E99,Y1数据库!C:K,4,0)</f>
        <v>#VALUE!</v>
      </c>
      <c r="H99" s="19" t="e">
        <f>VLOOKUP(E99,Y1数据库!C:K,7,0)*C99</f>
        <v>#VALUE!</v>
      </c>
      <c r="I99" s="18" t="e">
        <f>VLOOKUP(E99,Y1数据库!C:K,8,0)</f>
        <v>#VALUE!</v>
      </c>
      <c r="J99" s="18" t="e">
        <f>VLOOKUP(E99,Y1数据库!C:K,9,0)</f>
        <v>#VALUE!</v>
      </c>
      <c r="K99" s="18"/>
    </row>
    <row r="100" spans="1:11" x14ac:dyDescent="0.25">
      <c r="A100" s="58"/>
      <c r="B100" s="55"/>
      <c r="C100" s="3"/>
      <c r="D100" s="3"/>
      <c r="E100" s="18" t="e">
        <f t="shared" si="2"/>
        <v>#VALUE!</v>
      </c>
      <c r="F100" s="18" t="e">
        <f>VLOOKUP(E100,Y1数据库!C:K,3,0)</f>
        <v>#VALUE!</v>
      </c>
      <c r="G100" s="18" t="e">
        <f>VLOOKUP(E100,Y1数据库!C:K,4,0)</f>
        <v>#VALUE!</v>
      </c>
      <c r="H100" s="19" t="e">
        <f>VLOOKUP(E100,Y1数据库!C:K,7,0)*C100</f>
        <v>#VALUE!</v>
      </c>
      <c r="I100" s="18" t="e">
        <f>VLOOKUP(E100,Y1数据库!C:K,8,0)</f>
        <v>#VALUE!</v>
      </c>
      <c r="J100" s="18" t="e">
        <f>VLOOKUP(E100,Y1数据库!C:K,9,0)</f>
        <v>#VALUE!</v>
      </c>
      <c r="K100" s="18"/>
    </row>
  </sheetData>
  <sheetProtection algorithmName="SHA-512" hashValue="NHM0LX5pIj+IyRtgbLs3MP7qvDSDGMqQGll9Aaaoek8bkrAAB3bw51vsx+GbVKuI2VqcvafaSrhoXu8+Jz8QGQ==" saltValue="p/fH+FOEoODaNJEvJb+Y5Q==" spinCount="100000" sheet="1" objects="1" scenarios="1"/>
  <protectedRanges>
    <protectedRange sqref="A2:D1000" name="区域1"/>
  </protectedRanges>
  <phoneticPr fontId="5" type="noConversion"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18E78-D248-4255-88BB-1A67D3FDB6BE}">
  <sheetPr codeName="Sheet164"/>
  <dimension ref="A1:K31"/>
  <sheetViews>
    <sheetView topLeftCell="A5" workbookViewId="0">
      <selection activeCell="S27" sqref="S27"/>
    </sheetView>
  </sheetViews>
  <sheetFormatPr defaultRowHeight="14" x14ac:dyDescent="0.25"/>
  <cols>
    <col min="1" max="1" width="16.90625" bestFit="1" customWidth="1"/>
    <col min="2" max="2" width="9.26953125" bestFit="1" customWidth="1"/>
    <col min="3" max="3" width="12.453125" bestFit="1" customWidth="1"/>
    <col min="4" max="4" width="8.26953125" bestFit="1" customWidth="1"/>
    <col min="5" max="5" width="6.26953125" bestFit="1" customWidth="1"/>
    <col min="6" max="6" width="15.7265625" bestFit="1" customWidth="1"/>
    <col min="7" max="8" width="5.26953125" bestFit="1" customWidth="1"/>
    <col min="9" max="9" width="8.90625" bestFit="1" customWidth="1"/>
    <col min="10" max="10" width="5.26953125" bestFit="1" customWidth="1"/>
    <col min="11" max="11" width="11.36328125" bestFit="1" customWidth="1"/>
  </cols>
  <sheetData>
    <row r="1" spans="1:11" x14ac:dyDescent="0.25">
      <c r="A1" s="43" t="str">
        <f>HYPERLINK("#管架编号及数量输入!J1","序号/回输入界面")</f>
        <v>序号/回输入界面</v>
      </c>
      <c r="B1" s="46"/>
      <c r="E1" s="78"/>
      <c r="F1" s="78"/>
      <c r="G1" s="78"/>
      <c r="H1" s="78"/>
      <c r="I1" s="78"/>
      <c r="J1" s="78"/>
      <c r="K1" s="78"/>
    </row>
    <row r="2" spans="1:11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1" t="s">
        <v>12</v>
      </c>
      <c r="F2" s="1" t="s">
        <v>2</v>
      </c>
      <c r="G2" s="55" t="s">
        <v>701</v>
      </c>
      <c r="H2" s="55" t="s">
        <v>700</v>
      </c>
      <c r="I2" s="55" t="s">
        <v>102</v>
      </c>
      <c r="J2" s="1" t="s">
        <v>3</v>
      </c>
      <c r="K2" s="1" t="s">
        <v>4</v>
      </c>
    </row>
    <row r="3" spans="1:11" ht="15.5" x14ac:dyDescent="0.25">
      <c r="A3" s="55" t="s">
        <v>693</v>
      </c>
      <c r="B3" s="55" t="s">
        <v>694</v>
      </c>
      <c r="C3" s="45">
        <v>6</v>
      </c>
      <c r="D3" s="45">
        <v>10.199999999999999</v>
      </c>
      <c r="E3" s="3" t="s">
        <v>116</v>
      </c>
      <c r="F3" s="67" t="s">
        <v>695</v>
      </c>
      <c r="G3" s="68">
        <v>20</v>
      </c>
      <c r="H3" s="68">
        <v>40</v>
      </c>
      <c r="I3" s="68">
        <f>G3/1000*H3/1000</f>
        <v>8.0000000000000004E-4</v>
      </c>
      <c r="J3" s="28" t="s">
        <v>16</v>
      </c>
      <c r="K3" s="55" t="s">
        <v>697</v>
      </c>
    </row>
    <row r="4" spans="1:11" ht="15.5" x14ac:dyDescent="0.25">
      <c r="A4" s="3"/>
      <c r="B4" s="1"/>
      <c r="C4" s="45">
        <v>8</v>
      </c>
      <c r="D4" s="45">
        <v>13.5</v>
      </c>
      <c r="E4" s="3" t="s">
        <v>116</v>
      </c>
      <c r="F4" s="67" t="s">
        <v>695</v>
      </c>
      <c r="G4" s="68">
        <v>20</v>
      </c>
      <c r="H4" s="68">
        <v>40</v>
      </c>
      <c r="I4" s="68">
        <f t="shared" ref="I4:I31" si="0">G4/1000*H4/1000</f>
        <v>8.0000000000000004E-4</v>
      </c>
      <c r="J4" s="28" t="s">
        <v>16</v>
      </c>
      <c r="K4" s="55" t="s">
        <v>697</v>
      </c>
    </row>
    <row r="5" spans="1:11" ht="15.5" x14ac:dyDescent="0.25">
      <c r="A5" s="3"/>
      <c r="B5" s="1"/>
      <c r="C5" s="45">
        <v>10</v>
      </c>
      <c r="D5" s="45">
        <v>17.2</v>
      </c>
      <c r="E5" s="3" t="s">
        <v>116</v>
      </c>
      <c r="F5" s="67" t="s">
        <v>695</v>
      </c>
      <c r="G5" s="68">
        <v>20</v>
      </c>
      <c r="H5" s="68">
        <v>40</v>
      </c>
      <c r="I5" s="68">
        <f t="shared" si="0"/>
        <v>8.0000000000000004E-4</v>
      </c>
      <c r="J5" s="28" t="s">
        <v>16</v>
      </c>
      <c r="K5" s="55" t="s">
        <v>697</v>
      </c>
    </row>
    <row r="6" spans="1:11" ht="15.5" x14ac:dyDescent="0.25">
      <c r="C6" s="45">
        <v>15</v>
      </c>
      <c r="D6" s="45">
        <v>21.3</v>
      </c>
      <c r="E6" s="3" t="s">
        <v>116</v>
      </c>
      <c r="F6" s="67" t="s">
        <v>695</v>
      </c>
      <c r="G6" s="68">
        <v>20</v>
      </c>
      <c r="H6" s="68">
        <v>40</v>
      </c>
      <c r="I6" s="68">
        <f t="shared" si="0"/>
        <v>8.0000000000000004E-4</v>
      </c>
      <c r="J6" s="28" t="s">
        <v>16</v>
      </c>
      <c r="K6" s="55" t="s">
        <v>697</v>
      </c>
    </row>
    <row r="7" spans="1:11" ht="15.5" x14ac:dyDescent="0.25">
      <c r="C7" s="45">
        <v>20</v>
      </c>
      <c r="D7" s="45">
        <v>26.9</v>
      </c>
      <c r="E7" s="3" t="s">
        <v>116</v>
      </c>
      <c r="F7" s="67" t="s">
        <v>695</v>
      </c>
      <c r="G7" s="68">
        <v>25</v>
      </c>
      <c r="H7" s="68">
        <v>40</v>
      </c>
      <c r="I7" s="68">
        <f t="shared" si="0"/>
        <v>1E-3</v>
      </c>
      <c r="J7" s="28" t="s">
        <v>16</v>
      </c>
      <c r="K7" s="55" t="s">
        <v>697</v>
      </c>
    </row>
    <row r="8" spans="1:11" ht="15.5" x14ac:dyDescent="0.25">
      <c r="C8" s="45">
        <v>25</v>
      </c>
      <c r="D8" s="45">
        <v>33.700000000000003</v>
      </c>
      <c r="E8" s="3" t="s">
        <v>116</v>
      </c>
      <c r="F8" s="67" t="s">
        <v>695</v>
      </c>
      <c r="G8" s="68">
        <v>30</v>
      </c>
      <c r="H8" s="68">
        <v>40</v>
      </c>
      <c r="I8" s="68">
        <f t="shared" si="0"/>
        <v>1.1999999999999999E-3</v>
      </c>
      <c r="J8" s="28" t="s">
        <v>16</v>
      </c>
      <c r="K8" s="55" t="s">
        <v>697</v>
      </c>
    </row>
    <row r="9" spans="1:11" ht="15.5" x14ac:dyDescent="0.25">
      <c r="C9" s="45">
        <v>32</v>
      </c>
      <c r="D9" s="45">
        <v>42.4</v>
      </c>
      <c r="E9" s="3" t="s">
        <v>116</v>
      </c>
      <c r="F9" s="67" t="s">
        <v>695</v>
      </c>
      <c r="G9" s="68">
        <v>40</v>
      </c>
      <c r="H9" s="68">
        <v>40</v>
      </c>
      <c r="I9" s="68">
        <f t="shared" si="0"/>
        <v>1.6000000000000001E-3</v>
      </c>
      <c r="J9" s="28" t="s">
        <v>16</v>
      </c>
      <c r="K9" s="55" t="s">
        <v>697</v>
      </c>
    </row>
    <row r="10" spans="1:11" ht="15.5" x14ac:dyDescent="0.25">
      <c r="C10" s="45">
        <v>40</v>
      </c>
      <c r="D10" s="45">
        <v>48.3</v>
      </c>
      <c r="E10" s="3" t="s">
        <v>116</v>
      </c>
      <c r="F10" s="67" t="s">
        <v>695</v>
      </c>
      <c r="G10" s="68">
        <v>45</v>
      </c>
      <c r="H10" s="68">
        <v>40</v>
      </c>
      <c r="I10" s="68">
        <f t="shared" si="0"/>
        <v>1.7999999999999997E-3</v>
      </c>
      <c r="J10" s="28" t="s">
        <v>16</v>
      </c>
      <c r="K10" s="55" t="s">
        <v>697</v>
      </c>
    </row>
    <row r="11" spans="1:11" ht="15.5" x14ac:dyDescent="0.25">
      <c r="C11" s="45">
        <v>50</v>
      </c>
      <c r="D11" s="45">
        <v>60.3</v>
      </c>
      <c r="E11" s="3" t="s">
        <v>116</v>
      </c>
      <c r="F11" s="67" t="s">
        <v>695</v>
      </c>
      <c r="G11" s="68">
        <v>60</v>
      </c>
      <c r="H11" s="68">
        <v>40</v>
      </c>
      <c r="I11" s="68">
        <f t="shared" si="0"/>
        <v>2.3999999999999998E-3</v>
      </c>
      <c r="J11" s="28" t="s">
        <v>16</v>
      </c>
      <c r="K11" s="55" t="s">
        <v>697</v>
      </c>
    </row>
    <row r="12" spans="1:11" ht="15.5" x14ac:dyDescent="0.25">
      <c r="C12" s="45">
        <v>65</v>
      </c>
      <c r="D12" s="45">
        <v>76.099999999999994</v>
      </c>
      <c r="E12" s="3" t="s">
        <v>116</v>
      </c>
      <c r="F12" s="67" t="s">
        <v>695</v>
      </c>
      <c r="G12" s="68">
        <v>70</v>
      </c>
      <c r="H12" s="68">
        <v>40</v>
      </c>
      <c r="I12" s="68">
        <f t="shared" si="0"/>
        <v>2.8000000000000004E-3</v>
      </c>
      <c r="J12" s="28" t="s">
        <v>16</v>
      </c>
      <c r="K12" s="55" t="s">
        <v>697</v>
      </c>
    </row>
    <row r="13" spans="1:11" ht="15.5" x14ac:dyDescent="0.25">
      <c r="C13" s="45">
        <v>80</v>
      </c>
      <c r="D13" s="45">
        <v>88.9</v>
      </c>
      <c r="E13" s="3" t="s">
        <v>116</v>
      </c>
      <c r="F13" s="67" t="s">
        <v>696</v>
      </c>
      <c r="G13" s="68">
        <v>90</v>
      </c>
      <c r="H13" s="68">
        <v>50</v>
      </c>
      <c r="I13" s="68">
        <f t="shared" si="0"/>
        <v>4.4999999999999997E-3</v>
      </c>
      <c r="J13" s="28" t="s">
        <v>16</v>
      </c>
      <c r="K13" s="55" t="s">
        <v>697</v>
      </c>
    </row>
    <row r="14" spans="1:11" ht="15.5" x14ac:dyDescent="0.25">
      <c r="C14" s="45">
        <v>100</v>
      </c>
      <c r="D14" s="45">
        <v>114.3</v>
      </c>
      <c r="E14" s="3" t="s">
        <v>116</v>
      </c>
      <c r="F14" s="67" t="s">
        <v>696</v>
      </c>
      <c r="G14" s="68">
        <v>100</v>
      </c>
      <c r="H14" s="68">
        <v>50</v>
      </c>
      <c r="I14" s="68">
        <f t="shared" si="0"/>
        <v>5.0000000000000001E-3</v>
      </c>
      <c r="J14" s="28" t="s">
        <v>16</v>
      </c>
      <c r="K14" s="55" t="s">
        <v>697</v>
      </c>
    </row>
    <row r="15" spans="1:11" ht="15.5" x14ac:dyDescent="0.25">
      <c r="C15" s="45">
        <v>125</v>
      </c>
      <c r="D15" s="45">
        <v>139.69999999999999</v>
      </c>
      <c r="E15" s="3" t="s">
        <v>116</v>
      </c>
      <c r="F15" s="67" t="s">
        <v>696</v>
      </c>
      <c r="G15" s="68">
        <v>120</v>
      </c>
      <c r="H15" s="68">
        <v>50</v>
      </c>
      <c r="I15" s="68">
        <f t="shared" si="0"/>
        <v>6.0000000000000001E-3</v>
      </c>
      <c r="J15" s="28" t="s">
        <v>16</v>
      </c>
      <c r="K15" s="55" t="s">
        <v>697</v>
      </c>
    </row>
    <row r="16" spans="1:11" ht="15.5" x14ac:dyDescent="0.25">
      <c r="C16" s="45">
        <v>150</v>
      </c>
      <c r="D16" s="45">
        <v>168.3</v>
      </c>
      <c r="E16" s="3" t="s">
        <v>116</v>
      </c>
      <c r="F16" s="67" t="s">
        <v>696</v>
      </c>
      <c r="G16" s="68">
        <v>150</v>
      </c>
      <c r="H16" s="68">
        <v>50</v>
      </c>
      <c r="I16" s="68">
        <f t="shared" si="0"/>
        <v>7.4999999999999997E-3</v>
      </c>
      <c r="J16" s="28" t="s">
        <v>16</v>
      </c>
      <c r="K16" s="55" t="s">
        <v>697</v>
      </c>
    </row>
    <row r="17" spans="3:11" ht="15.5" x14ac:dyDescent="0.25">
      <c r="C17" s="45">
        <v>200</v>
      </c>
      <c r="D17" s="45">
        <v>219.1</v>
      </c>
      <c r="E17" s="3" t="s">
        <v>116</v>
      </c>
      <c r="F17" s="67" t="s">
        <v>696</v>
      </c>
      <c r="G17" s="68">
        <v>200</v>
      </c>
      <c r="H17" s="68">
        <v>70</v>
      </c>
      <c r="I17" s="68">
        <f t="shared" si="0"/>
        <v>1.4E-2</v>
      </c>
      <c r="J17" s="28" t="s">
        <v>16</v>
      </c>
      <c r="K17" s="55" t="s">
        <v>697</v>
      </c>
    </row>
    <row r="18" spans="3:11" ht="15.5" x14ac:dyDescent="0.25">
      <c r="C18" s="45">
        <v>250</v>
      </c>
      <c r="D18" s="45">
        <v>273</v>
      </c>
      <c r="E18" s="3" t="s">
        <v>116</v>
      </c>
      <c r="F18" s="67" t="s">
        <v>696</v>
      </c>
      <c r="G18" s="68">
        <v>200</v>
      </c>
      <c r="H18" s="68">
        <v>70</v>
      </c>
      <c r="I18" s="68">
        <f t="shared" si="0"/>
        <v>1.4E-2</v>
      </c>
      <c r="J18" s="28" t="s">
        <v>16</v>
      </c>
      <c r="K18" s="55" t="s">
        <v>697</v>
      </c>
    </row>
    <row r="19" spans="3:11" ht="15.5" x14ac:dyDescent="0.25">
      <c r="C19" s="45">
        <v>300</v>
      </c>
      <c r="D19" s="45">
        <v>323.89999999999998</v>
      </c>
      <c r="E19" s="3" t="s">
        <v>116</v>
      </c>
      <c r="F19" s="67" t="s">
        <v>696</v>
      </c>
      <c r="G19" s="68">
        <v>250</v>
      </c>
      <c r="H19" s="68">
        <v>70</v>
      </c>
      <c r="I19" s="68">
        <f t="shared" si="0"/>
        <v>1.7500000000000002E-2</v>
      </c>
      <c r="J19" s="28" t="s">
        <v>16</v>
      </c>
      <c r="K19" s="55" t="s">
        <v>697</v>
      </c>
    </row>
    <row r="20" spans="3:11" ht="15.5" x14ac:dyDescent="0.25">
      <c r="C20" s="45">
        <v>350</v>
      </c>
      <c r="D20" s="45">
        <v>355.6</v>
      </c>
      <c r="E20" s="3" t="s">
        <v>116</v>
      </c>
      <c r="F20" s="67" t="s">
        <v>696</v>
      </c>
      <c r="G20" s="68">
        <v>250</v>
      </c>
      <c r="H20" s="68">
        <v>70</v>
      </c>
      <c r="I20" s="68">
        <f t="shared" si="0"/>
        <v>1.7500000000000002E-2</v>
      </c>
      <c r="J20" s="28" t="s">
        <v>16</v>
      </c>
      <c r="K20" s="55" t="s">
        <v>697</v>
      </c>
    </row>
    <row r="21" spans="3:11" ht="15.5" x14ac:dyDescent="0.25">
      <c r="C21" s="45">
        <v>400</v>
      </c>
      <c r="D21" s="45">
        <v>406.4</v>
      </c>
      <c r="E21" s="3" t="s">
        <v>116</v>
      </c>
      <c r="F21" s="67" t="s">
        <v>696</v>
      </c>
      <c r="G21" s="68">
        <v>300</v>
      </c>
      <c r="H21" s="68">
        <v>100</v>
      </c>
      <c r="I21" s="68">
        <f t="shared" si="0"/>
        <v>0.03</v>
      </c>
      <c r="J21" s="28" t="s">
        <v>16</v>
      </c>
      <c r="K21" s="55" t="s">
        <v>697</v>
      </c>
    </row>
    <row r="22" spans="3:11" ht="15.5" x14ac:dyDescent="0.25">
      <c r="C22" s="45">
        <v>450</v>
      </c>
      <c r="D22" s="45">
        <v>457</v>
      </c>
      <c r="E22" s="3" t="s">
        <v>116</v>
      </c>
      <c r="F22" s="67" t="s">
        <v>696</v>
      </c>
      <c r="G22" s="68">
        <v>300</v>
      </c>
      <c r="H22" s="68">
        <v>100</v>
      </c>
      <c r="I22" s="68">
        <f t="shared" si="0"/>
        <v>0.03</v>
      </c>
      <c r="J22" s="28" t="s">
        <v>16</v>
      </c>
      <c r="K22" s="55" t="s">
        <v>697</v>
      </c>
    </row>
    <row r="23" spans="3:11" ht="15.5" x14ac:dyDescent="0.25">
      <c r="C23" s="45">
        <v>500</v>
      </c>
      <c r="D23" s="45">
        <v>508</v>
      </c>
      <c r="E23" s="3" t="s">
        <v>116</v>
      </c>
      <c r="F23" s="67" t="s">
        <v>696</v>
      </c>
      <c r="G23" s="68">
        <v>300</v>
      </c>
      <c r="H23" s="68">
        <v>100</v>
      </c>
      <c r="I23" s="68">
        <f t="shared" si="0"/>
        <v>0.03</v>
      </c>
      <c r="J23" s="28" t="s">
        <v>16</v>
      </c>
      <c r="K23" s="55" t="s">
        <v>697</v>
      </c>
    </row>
    <row r="24" spans="3:11" ht="15.5" x14ac:dyDescent="0.25">
      <c r="C24" s="45">
        <v>550</v>
      </c>
      <c r="D24" s="45">
        <v>559</v>
      </c>
      <c r="E24" s="3" t="s">
        <v>116</v>
      </c>
      <c r="F24" s="67" t="s">
        <v>696</v>
      </c>
      <c r="G24" s="68">
        <v>300</v>
      </c>
      <c r="H24" s="68">
        <v>100</v>
      </c>
      <c r="I24" s="68">
        <f t="shared" si="0"/>
        <v>0.03</v>
      </c>
      <c r="J24" s="28" t="s">
        <v>16</v>
      </c>
      <c r="K24" s="55" t="s">
        <v>697</v>
      </c>
    </row>
    <row r="25" spans="3:11" ht="15.5" x14ac:dyDescent="0.25">
      <c r="C25" s="45">
        <v>600</v>
      </c>
      <c r="D25" s="45">
        <v>610</v>
      </c>
      <c r="E25" s="3" t="s">
        <v>116</v>
      </c>
      <c r="F25" s="67" t="s">
        <v>696</v>
      </c>
      <c r="G25" s="68">
        <v>300</v>
      </c>
      <c r="H25" s="68">
        <v>100</v>
      </c>
      <c r="I25" s="68">
        <f t="shared" si="0"/>
        <v>0.03</v>
      </c>
      <c r="J25" s="28" t="s">
        <v>16</v>
      </c>
      <c r="K25" s="55" t="s">
        <v>697</v>
      </c>
    </row>
    <row r="26" spans="3:11" ht="15.5" x14ac:dyDescent="0.25">
      <c r="C26" s="45">
        <v>650</v>
      </c>
      <c r="D26" s="45">
        <v>660</v>
      </c>
      <c r="E26" s="3" t="s">
        <v>116</v>
      </c>
      <c r="F26" s="67" t="s">
        <v>696</v>
      </c>
      <c r="G26" s="68">
        <v>300</v>
      </c>
      <c r="H26" s="68">
        <v>150</v>
      </c>
      <c r="I26" s="68">
        <f t="shared" si="0"/>
        <v>4.4999999999999998E-2</v>
      </c>
      <c r="J26" s="28" t="s">
        <v>16</v>
      </c>
      <c r="K26" s="55" t="s">
        <v>697</v>
      </c>
    </row>
    <row r="27" spans="3:11" ht="15.5" x14ac:dyDescent="0.25">
      <c r="C27" s="45">
        <v>700</v>
      </c>
      <c r="D27" s="45">
        <v>711</v>
      </c>
      <c r="E27" s="3" t="s">
        <v>116</v>
      </c>
      <c r="F27" s="67" t="s">
        <v>696</v>
      </c>
      <c r="G27" s="68">
        <v>300</v>
      </c>
      <c r="H27" s="68">
        <v>150</v>
      </c>
      <c r="I27" s="68">
        <f t="shared" si="0"/>
        <v>4.4999999999999998E-2</v>
      </c>
      <c r="J27" s="28" t="s">
        <v>16</v>
      </c>
      <c r="K27" s="55" t="s">
        <v>697</v>
      </c>
    </row>
    <row r="28" spans="3:11" ht="15.5" x14ac:dyDescent="0.25">
      <c r="C28" s="45">
        <v>750</v>
      </c>
      <c r="D28" s="45">
        <v>762</v>
      </c>
      <c r="E28" s="3" t="s">
        <v>116</v>
      </c>
      <c r="F28" s="67" t="s">
        <v>696</v>
      </c>
      <c r="G28" s="68">
        <v>300</v>
      </c>
      <c r="H28" s="68">
        <v>150</v>
      </c>
      <c r="I28" s="68">
        <f t="shared" si="0"/>
        <v>4.4999999999999998E-2</v>
      </c>
      <c r="J28" s="28" t="s">
        <v>16</v>
      </c>
      <c r="K28" s="55" t="s">
        <v>697</v>
      </c>
    </row>
    <row r="29" spans="3:11" ht="15.5" x14ac:dyDescent="0.25">
      <c r="C29" s="45">
        <v>800</v>
      </c>
      <c r="D29" s="45">
        <v>813</v>
      </c>
      <c r="E29" s="3" t="s">
        <v>116</v>
      </c>
      <c r="F29" s="67" t="s">
        <v>696</v>
      </c>
      <c r="G29" s="68">
        <v>300</v>
      </c>
      <c r="H29" s="68">
        <v>150</v>
      </c>
      <c r="I29" s="68">
        <f t="shared" si="0"/>
        <v>4.4999999999999998E-2</v>
      </c>
      <c r="J29" s="28" t="s">
        <v>16</v>
      </c>
      <c r="K29" s="55" t="s">
        <v>697</v>
      </c>
    </row>
    <row r="30" spans="3:11" ht="15.5" x14ac:dyDescent="0.25">
      <c r="C30" s="45">
        <v>850</v>
      </c>
      <c r="D30" s="45">
        <v>864</v>
      </c>
      <c r="E30" s="3" t="s">
        <v>116</v>
      </c>
      <c r="F30" s="67" t="s">
        <v>696</v>
      </c>
      <c r="G30" s="68">
        <v>300</v>
      </c>
      <c r="H30" s="68">
        <v>150</v>
      </c>
      <c r="I30" s="68">
        <f t="shared" si="0"/>
        <v>4.4999999999999998E-2</v>
      </c>
      <c r="J30" s="28" t="s">
        <v>16</v>
      </c>
      <c r="K30" s="55" t="s">
        <v>697</v>
      </c>
    </row>
    <row r="31" spans="3:11" ht="15.5" x14ac:dyDescent="0.25">
      <c r="C31" s="45">
        <v>900</v>
      </c>
      <c r="D31" s="45">
        <v>914</v>
      </c>
      <c r="E31" s="3" t="s">
        <v>116</v>
      </c>
      <c r="F31" s="67" t="s">
        <v>696</v>
      </c>
      <c r="G31" s="68">
        <v>300</v>
      </c>
      <c r="H31" s="68">
        <v>150</v>
      </c>
      <c r="I31" s="68">
        <f t="shared" si="0"/>
        <v>4.4999999999999998E-2</v>
      </c>
      <c r="J31" s="28" t="s">
        <v>16</v>
      </c>
      <c r="K31" s="55" t="s">
        <v>697</v>
      </c>
    </row>
  </sheetData>
  <sheetProtection algorithmName="SHA-512" hashValue="HgVzjAoBY03QYT1+LHL+0gJyWqgBazQPZtCJEeiYn7tCZMNzdGQZyvAsNo8OSdK3wmwZ6SHQ0vze4OphkIzTVw==" saltValue="YLnSp8G3+veDmYl94DXlqQ==" spinCount="100000" sheet="1" objects="1" scenarios="1"/>
  <mergeCells count="1">
    <mergeCell ref="E1:K1"/>
  </mergeCells>
  <phoneticPr fontId="5" type="noConversion"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AE9C1-D38B-49B9-8051-EBA1275E7C43}">
  <sheetPr codeName="Sheet165"/>
  <dimension ref="A1:O100"/>
  <sheetViews>
    <sheetView workbookViewId="0"/>
  </sheetViews>
  <sheetFormatPr defaultRowHeight="14" x14ac:dyDescent="0.25"/>
  <cols>
    <col min="1" max="1" width="16.90625" bestFit="1" customWidth="1"/>
    <col min="2" max="2" width="17.90625" bestFit="1" customWidth="1"/>
    <col min="3" max="4" width="5.26953125" bestFit="1" customWidth="1"/>
    <col min="5" max="5" width="8.26953125" bestFit="1" customWidth="1"/>
    <col min="6" max="6" width="8.26953125" customWidth="1"/>
    <col min="7" max="7" width="9.26953125" bestFit="1" customWidth="1"/>
    <col min="8" max="8" width="9.26953125" customWidth="1"/>
    <col min="9" max="9" width="11.36328125" bestFit="1" customWidth="1"/>
    <col min="10" max="10" width="6.26953125" bestFit="1" customWidth="1"/>
    <col min="11" max="11" width="12.453125" bestFit="1" customWidth="1"/>
    <col min="12" max="12" width="7.26953125" bestFit="1" customWidth="1"/>
    <col min="13" max="13" width="5.26953125" bestFit="1" customWidth="1"/>
    <col min="14" max="14" width="11.36328125" bestFit="1" customWidth="1"/>
    <col min="15" max="15" width="5.26953125" bestFit="1" customWidth="1"/>
  </cols>
  <sheetData>
    <row r="1" spans="1:15" x14ac:dyDescent="0.25">
      <c r="A1" s="57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18" t="s">
        <v>77</v>
      </c>
      <c r="F1" s="18" t="s">
        <v>635</v>
      </c>
      <c r="G1" s="18" t="s">
        <v>707</v>
      </c>
      <c r="H1" s="18" t="s">
        <v>708</v>
      </c>
      <c r="I1" s="18" t="s">
        <v>48</v>
      </c>
      <c r="J1" s="18" t="s">
        <v>82</v>
      </c>
      <c r="K1" s="18" t="s">
        <v>95</v>
      </c>
      <c r="L1" s="19" t="s">
        <v>79</v>
      </c>
      <c r="M1" s="18" t="s">
        <v>3</v>
      </c>
      <c r="N1" s="18" t="s">
        <v>160</v>
      </c>
      <c r="O1" s="18" t="s">
        <v>5</v>
      </c>
    </row>
    <row r="2" spans="1:15" x14ac:dyDescent="0.25">
      <c r="A2" s="58"/>
      <c r="B2" s="55"/>
      <c r="C2" s="3"/>
      <c r="D2" s="3"/>
      <c r="E2" s="18" t="e">
        <f>VALUE(TRIM(MID(SUBSTITUTE($B2,"-",REPT(" ",99)),COLUMN(B2)*99-98,99)))</f>
        <v>#VALUE!</v>
      </c>
      <c r="F2" s="18" t="e">
        <f>VALUE(TRIM(MID(SUBSTITUTE($B2,"-",REPT(" ",99)),COLUMN(C2)*99-98,99)))</f>
        <v>#VALUE!</v>
      </c>
      <c r="G2" s="18" t="str">
        <f>(TRIM(MID(SUBSTITUTE($B2,"-",REPT(" ",99)),COLUMN(D2)*99-98,99)))</f>
        <v/>
      </c>
      <c r="H2" s="18" t="str">
        <f>(TRIM(MID(SUBSTITUTE($B2,"-",REPT(" ",99)),COLUMN(E2)*99-98,99)))</f>
        <v/>
      </c>
      <c r="I2" s="18" t="e">
        <f>VLOOKUP(E2,Y2数据库!C:H,3,0)</f>
        <v>#VALUE!</v>
      </c>
      <c r="J2" s="18" t="e">
        <f>VLOOKUP(E2,Y2数据库!C:H,4,0)</f>
        <v>#VALUE!</v>
      </c>
      <c r="K2" s="18" t="e">
        <f>VLOOKUP(E2,Y2数据库!C:H,2,0)</f>
        <v>#VALUE!</v>
      </c>
      <c r="L2" s="19" t="e">
        <f>IF(H2="",((120/360)*3.14*K2/1000)*(F2/1000)*C2,((H2/360)*3.14*K2/1000)*(F2/1000)*C2)</f>
        <v>#VALUE!</v>
      </c>
      <c r="M2" s="18" t="e">
        <f>VLOOKUP(E2,Y2数据库!C:H,5,0)</f>
        <v>#VALUE!</v>
      </c>
      <c r="N2" s="18" t="e">
        <f>VLOOKUP(G2,Y2数据库!I:J,2,0)</f>
        <v>#N/A</v>
      </c>
      <c r="O2" s="18"/>
    </row>
    <row r="3" spans="1:15" x14ac:dyDescent="0.25">
      <c r="A3" s="58"/>
      <c r="B3" s="55"/>
      <c r="C3" s="3"/>
      <c r="D3" s="3"/>
      <c r="E3" s="18" t="e">
        <f t="shared" ref="E3:E7" si="0">VALUE(TRIM(MID(SUBSTITUTE($B3,"-",REPT(" ",99)),COLUMN(B3)*99-98,99)))</f>
        <v>#VALUE!</v>
      </c>
      <c r="F3" s="18" t="e">
        <f t="shared" ref="F3:F7" si="1">VALUE(TRIM(MID(SUBSTITUTE($B3,"-",REPT(" ",99)),COLUMN(C3)*99-98,99)))</f>
        <v>#VALUE!</v>
      </c>
      <c r="G3" s="18" t="str">
        <f t="shared" ref="G3:G7" si="2">(TRIM(MID(SUBSTITUTE($B3,"-",REPT(" ",99)),COLUMN(D3)*99-98,99)))</f>
        <v/>
      </c>
      <c r="H3" s="18" t="str">
        <f t="shared" ref="H3:H66" si="3">(TRIM(MID(SUBSTITUTE($B3,"-",REPT(" ",99)),COLUMN(E3)*99-98,99)))</f>
        <v/>
      </c>
      <c r="I3" s="18" t="e">
        <f>VLOOKUP(E3,Y2数据库!C:H,3,0)</f>
        <v>#VALUE!</v>
      </c>
      <c r="J3" s="18" t="e">
        <f>VLOOKUP(E3,Y2数据库!C:H,4,0)</f>
        <v>#VALUE!</v>
      </c>
      <c r="K3" s="18" t="e">
        <f>VLOOKUP(E3,Y2数据库!C:H,2,0)</f>
        <v>#VALUE!</v>
      </c>
      <c r="L3" s="19" t="e">
        <f t="shared" ref="L3:L7" si="4">((H3/360)*3.14*K3/1000)*(F3/1000)*C3</f>
        <v>#VALUE!</v>
      </c>
      <c r="M3" s="18" t="e">
        <f>VLOOKUP(E3,Y2数据库!C:H,5,0)</f>
        <v>#VALUE!</v>
      </c>
      <c r="N3" s="18" t="e">
        <f>VLOOKUP(G3,Y2数据库!I:J,2,0)</f>
        <v>#N/A</v>
      </c>
      <c r="O3" s="18"/>
    </row>
    <row r="4" spans="1:15" x14ac:dyDescent="0.25">
      <c r="A4" s="58"/>
      <c r="B4" s="55"/>
      <c r="C4" s="3"/>
      <c r="D4" s="3"/>
      <c r="E4" s="18" t="e">
        <f t="shared" si="0"/>
        <v>#VALUE!</v>
      </c>
      <c r="F4" s="18" t="e">
        <f t="shared" si="1"/>
        <v>#VALUE!</v>
      </c>
      <c r="G4" s="18" t="str">
        <f t="shared" si="2"/>
        <v/>
      </c>
      <c r="H4" s="18" t="str">
        <f t="shared" si="3"/>
        <v/>
      </c>
      <c r="I4" s="18" t="e">
        <f>VLOOKUP(E4,Y2数据库!C:H,3,0)</f>
        <v>#VALUE!</v>
      </c>
      <c r="J4" s="18" t="e">
        <f>VLOOKUP(E4,Y2数据库!C:H,4,0)</f>
        <v>#VALUE!</v>
      </c>
      <c r="K4" s="18" t="e">
        <f>VLOOKUP(E4,Y2数据库!C:H,2,0)</f>
        <v>#VALUE!</v>
      </c>
      <c r="L4" s="19" t="e">
        <f t="shared" si="4"/>
        <v>#VALUE!</v>
      </c>
      <c r="M4" s="18" t="e">
        <f>VLOOKUP(E4,Y2数据库!C:H,5,0)</f>
        <v>#VALUE!</v>
      </c>
      <c r="N4" s="18" t="e">
        <f>VLOOKUP(G4,Y2数据库!I:J,2,0)</f>
        <v>#N/A</v>
      </c>
      <c r="O4" s="18"/>
    </row>
    <row r="5" spans="1:15" x14ac:dyDescent="0.25">
      <c r="A5" s="58"/>
      <c r="B5" s="55"/>
      <c r="C5" s="3"/>
      <c r="D5" s="3"/>
      <c r="E5" s="18" t="e">
        <f t="shared" si="0"/>
        <v>#VALUE!</v>
      </c>
      <c r="F5" s="18" t="e">
        <f t="shared" si="1"/>
        <v>#VALUE!</v>
      </c>
      <c r="G5" s="18" t="str">
        <f t="shared" si="2"/>
        <v/>
      </c>
      <c r="H5" s="18" t="str">
        <f t="shared" si="3"/>
        <v/>
      </c>
      <c r="I5" s="18" t="e">
        <f>VLOOKUP(E5,Y2数据库!C:H,3,0)</f>
        <v>#VALUE!</v>
      </c>
      <c r="J5" s="18" t="e">
        <f>VLOOKUP(E5,Y2数据库!C:H,4,0)</f>
        <v>#VALUE!</v>
      </c>
      <c r="K5" s="18" t="e">
        <f>VLOOKUP(E5,Y2数据库!C:H,2,0)</f>
        <v>#VALUE!</v>
      </c>
      <c r="L5" s="19" t="e">
        <f t="shared" si="4"/>
        <v>#VALUE!</v>
      </c>
      <c r="M5" s="18" t="e">
        <f>VLOOKUP(E5,Y2数据库!C:H,5,0)</f>
        <v>#VALUE!</v>
      </c>
      <c r="N5" s="18" t="e">
        <f>VLOOKUP(G5,Y2数据库!I:J,2,0)</f>
        <v>#N/A</v>
      </c>
      <c r="O5" s="18"/>
    </row>
    <row r="6" spans="1:15" x14ac:dyDescent="0.25">
      <c r="A6" s="58"/>
      <c r="B6" s="55"/>
      <c r="C6" s="3"/>
      <c r="D6" s="3"/>
      <c r="E6" s="18" t="e">
        <f t="shared" si="0"/>
        <v>#VALUE!</v>
      </c>
      <c r="F6" s="18" t="e">
        <f t="shared" si="1"/>
        <v>#VALUE!</v>
      </c>
      <c r="G6" s="18" t="str">
        <f t="shared" si="2"/>
        <v/>
      </c>
      <c r="H6" s="18" t="str">
        <f t="shared" si="3"/>
        <v/>
      </c>
      <c r="I6" s="18" t="e">
        <f>VLOOKUP(E6,Y2数据库!C:H,3,0)</f>
        <v>#VALUE!</v>
      </c>
      <c r="J6" s="18" t="e">
        <f>VLOOKUP(E6,Y2数据库!C:H,4,0)</f>
        <v>#VALUE!</v>
      </c>
      <c r="K6" s="18" t="e">
        <f>VLOOKUP(E6,Y2数据库!C:H,2,0)</f>
        <v>#VALUE!</v>
      </c>
      <c r="L6" s="19" t="e">
        <f t="shared" si="4"/>
        <v>#VALUE!</v>
      </c>
      <c r="M6" s="18" t="e">
        <f>VLOOKUP(E6,Y2数据库!C:H,5,0)</f>
        <v>#VALUE!</v>
      </c>
      <c r="N6" s="18" t="e">
        <f>VLOOKUP(G6,Y2数据库!I:J,2,0)</f>
        <v>#N/A</v>
      </c>
      <c r="O6" s="18"/>
    </row>
    <row r="7" spans="1:15" x14ac:dyDescent="0.25">
      <c r="A7" s="58"/>
      <c r="B7" s="55"/>
      <c r="C7" s="3"/>
      <c r="D7" s="3"/>
      <c r="E7" s="18" t="e">
        <f t="shared" si="0"/>
        <v>#VALUE!</v>
      </c>
      <c r="F7" s="18" t="e">
        <f t="shared" si="1"/>
        <v>#VALUE!</v>
      </c>
      <c r="G7" s="18" t="str">
        <f t="shared" si="2"/>
        <v/>
      </c>
      <c r="H7" s="18" t="str">
        <f t="shared" si="3"/>
        <v/>
      </c>
      <c r="I7" s="18" t="e">
        <f>VLOOKUP(E7,Y2数据库!C:H,3,0)</f>
        <v>#VALUE!</v>
      </c>
      <c r="J7" s="18" t="e">
        <f>VLOOKUP(E7,Y2数据库!C:H,4,0)</f>
        <v>#VALUE!</v>
      </c>
      <c r="K7" s="18" t="e">
        <f>VLOOKUP(E7,Y2数据库!C:H,2,0)</f>
        <v>#VALUE!</v>
      </c>
      <c r="L7" s="19" t="e">
        <f t="shared" si="4"/>
        <v>#VALUE!</v>
      </c>
      <c r="M7" s="18" t="e">
        <f>VLOOKUP(E7,Y2数据库!C:H,5,0)</f>
        <v>#VALUE!</v>
      </c>
      <c r="N7" s="18" t="e">
        <f>VLOOKUP(G7,Y2数据库!I:J,2,0)</f>
        <v>#N/A</v>
      </c>
      <c r="O7" s="18"/>
    </row>
    <row r="8" spans="1:15" x14ac:dyDescent="0.25">
      <c r="A8" s="58"/>
      <c r="B8" s="55"/>
      <c r="C8" s="3"/>
      <c r="D8" s="3"/>
      <c r="E8" s="18" t="e">
        <f t="shared" ref="E8:E71" si="5">VALUE(TRIM(MID(SUBSTITUTE($B8,"-",REPT(" ",99)),COLUMN(B8)*99-98,99)))</f>
        <v>#VALUE!</v>
      </c>
      <c r="F8" s="18" t="e">
        <f t="shared" ref="F8:F71" si="6">VALUE(TRIM(MID(SUBSTITUTE($B8,"-",REPT(" ",99)),COLUMN(C8)*99-98,99)))</f>
        <v>#VALUE!</v>
      </c>
      <c r="G8" s="18" t="str">
        <f t="shared" ref="G8:G71" si="7">(TRIM(MID(SUBSTITUTE($B8,"-",REPT(" ",99)),COLUMN(D8)*99-98,99)))</f>
        <v/>
      </c>
      <c r="H8" s="18" t="str">
        <f t="shared" si="3"/>
        <v/>
      </c>
      <c r="I8" s="18" t="e">
        <f>VLOOKUP(E8,Y2数据库!C:H,3,0)</f>
        <v>#VALUE!</v>
      </c>
      <c r="J8" s="18" t="e">
        <f>VLOOKUP(E8,Y2数据库!C:H,4,0)</f>
        <v>#VALUE!</v>
      </c>
      <c r="K8" s="18" t="e">
        <f>VLOOKUP(E8,Y2数据库!C:H,2,0)</f>
        <v>#VALUE!</v>
      </c>
      <c r="L8" s="19" t="e">
        <f t="shared" ref="L8:L71" si="8">((H8/360)*3.14*K8/1000)*(F8/1000)*C8</f>
        <v>#VALUE!</v>
      </c>
      <c r="M8" s="18" t="e">
        <f>VLOOKUP(E8,Y2数据库!C:H,5,0)</f>
        <v>#VALUE!</v>
      </c>
      <c r="N8" s="18" t="e">
        <f>VLOOKUP(G8,Y2数据库!I:J,2,0)</f>
        <v>#N/A</v>
      </c>
      <c r="O8" s="18"/>
    </row>
    <row r="9" spans="1:15" x14ac:dyDescent="0.25">
      <c r="A9" s="58"/>
      <c r="B9" s="55"/>
      <c r="C9" s="3"/>
      <c r="D9" s="3"/>
      <c r="E9" s="18" t="e">
        <f t="shared" si="5"/>
        <v>#VALUE!</v>
      </c>
      <c r="F9" s="18" t="e">
        <f t="shared" si="6"/>
        <v>#VALUE!</v>
      </c>
      <c r="G9" s="18" t="str">
        <f t="shared" si="7"/>
        <v/>
      </c>
      <c r="H9" s="18" t="str">
        <f t="shared" si="3"/>
        <v/>
      </c>
      <c r="I9" s="18" t="e">
        <f>VLOOKUP(E9,Y2数据库!C:H,3,0)</f>
        <v>#VALUE!</v>
      </c>
      <c r="J9" s="18" t="e">
        <f>VLOOKUP(E9,Y2数据库!C:H,4,0)</f>
        <v>#VALUE!</v>
      </c>
      <c r="K9" s="18" t="e">
        <f>VLOOKUP(E9,Y2数据库!C:H,2,0)</f>
        <v>#VALUE!</v>
      </c>
      <c r="L9" s="19" t="e">
        <f t="shared" si="8"/>
        <v>#VALUE!</v>
      </c>
      <c r="M9" s="18" t="e">
        <f>VLOOKUP(E9,Y2数据库!C:H,5,0)</f>
        <v>#VALUE!</v>
      </c>
      <c r="N9" s="18" t="e">
        <f>VLOOKUP(G9,Y2数据库!I:J,2,0)</f>
        <v>#N/A</v>
      </c>
      <c r="O9" s="18"/>
    </row>
    <row r="10" spans="1:15" x14ac:dyDescent="0.25">
      <c r="A10" s="58"/>
      <c r="B10" s="55"/>
      <c r="C10" s="3"/>
      <c r="D10" s="3"/>
      <c r="E10" s="18" t="e">
        <f t="shared" si="5"/>
        <v>#VALUE!</v>
      </c>
      <c r="F10" s="18" t="e">
        <f t="shared" si="6"/>
        <v>#VALUE!</v>
      </c>
      <c r="G10" s="18" t="str">
        <f t="shared" si="7"/>
        <v/>
      </c>
      <c r="H10" s="18" t="str">
        <f t="shared" si="3"/>
        <v/>
      </c>
      <c r="I10" s="18" t="e">
        <f>VLOOKUP(E10,Y2数据库!C:H,3,0)</f>
        <v>#VALUE!</v>
      </c>
      <c r="J10" s="18" t="e">
        <f>VLOOKUP(E10,Y2数据库!C:H,4,0)</f>
        <v>#VALUE!</v>
      </c>
      <c r="K10" s="18" t="e">
        <f>VLOOKUP(E10,Y2数据库!C:H,2,0)</f>
        <v>#VALUE!</v>
      </c>
      <c r="L10" s="19" t="e">
        <f t="shared" si="8"/>
        <v>#VALUE!</v>
      </c>
      <c r="M10" s="18" t="e">
        <f>VLOOKUP(E10,Y2数据库!C:H,5,0)</f>
        <v>#VALUE!</v>
      </c>
      <c r="N10" s="18" t="e">
        <f>VLOOKUP(G10,Y2数据库!I:J,2,0)</f>
        <v>#N/A</v>
      </c>
      <c r="O10" s="18"/>
    </row>
    <row r="11" spans="1:15" x14ac:dyDescent="0.25">
      <c r="A11" s="58"/>
      <c r="B11" s="55"/>
      <c r="C11" s="3"/>
      <c r="D11" s="3"/>
      <c r="E11" s="18" t="e">
        <f t="shared" si="5"/>
        <v>#VALUE!</v>
      </c>
      <c r="F11" s="18" t="e">
        <f t="shared" si="6"/>
        <v>#VALUE!</v>
      </c>
      <c r="G11" s="18" t="str">
        <f t="shared" si="7"/>
        <v/>
      </c>
      <c r="H11" s="18" t="str">
        <f t="shared" si="3"/>
        <v/>
      </c>
      <c r="I11" s="18" t="e">
        <f>VLOOKUP(E11,Y2数据库!C:H,3,0)</f>
        <v>#VALUE!</v>
      </c>
      <c r="J11" s="18" t="e">
        <f>VLOOKUP(E11,Y2数据库!C:H,4,0)</f>
        <v>#VALUE!</v>
      </c>
      <c r="K11" s="18" t="e">
        <f>VLOOKUP(E11,Y2数据库!C:H,2,0)</f>
        <v>#VALUE!</v>
      </c>
      <c r="L11" s="19" t="e">
        <f t="shared" si="8"/>
        <v>#VALUE!</v>
      </c>
      <c r="M11" s="18" t="e">
        <f>VLOOKUP(E11,Y2数据库!C:H,5,0)</f>
        <v>#VALUE!</v>
      </c>
      <c r="N11" s="18" t="e">
        <f>VLOOKUP(G11,Y2数据库!I:J,2,0)</f>
        <v>#N/A</v>
      </c>
      <c r="O11" s="18"/>
    </row>
    <row r="12" spans="1:15" x14ac:dyDescent="0.25">
      <c r="A12" s="58"/>
      <c r="B12" s="55"/>
      <c r="C12" s="3"/>
      <c r="D12" s="3"/>
      <c r="E12" s="18" t="e">
        <f t="shared" si="5"/>
        <v>#VALUE!</v>
      </c>
      <c r="F12" s="18" t="e">
        <f t="shared" si="6"/>
        <v>#VALUE!</v>
      </c>
      <c r="G12" s="18" t="str">
        <f t="shared" si="7"/>
        <v/>
      </c>
      <c r="H12" s="18" t="str">
        <f t="shared" si="3"/>
        <v/>
      </c>
      <c r="I12" s="18" t="e">
        <f>VLOOKUP(E12,Y2数据库!C:H,3,0)</f>
        <v>#VALUE!</v>
      </c>
      <c r="J12" s="18" t="e">
        <f>VLOOKUP(E12,Y2数据库!C:H,4,0)</f>
        <v>#VALUE!</v>
      </c>
      <c r="K12" s="18" t="e">
        <f>VLOOKUP(E12,Y2数据库!C:H,2,0)</f>
        <v>#VALUE!</v>
      </c>
      <c r="L12" s="19" t="e">
        <f t="shared" si="8"/>
        <v>#VALUE!</v>
      </c>
      <c r="M12" s="18" t="e">
        <f>VLOOKUP(E12,Y2数据库!C:H,5,0)</f>
        <v>#VALUE!</v>
      </c>
      <c r="N12" s="18" t="e">
        <f>VLOOKUP(G12,Y2数据库!I:J,2,0)</f>
        <v>#N/A</v>
      </c>
      <c r="O12" s="18"/>
    </row>
    <row r="13" spans="1:15" x14ac:dyDescent="0.25">
      <c r="A13" s="58"/>
      <c r="B13" s="55"/>
      <c r="C13" s="3"/>
      <c r="D13" s="3"/>
      <c r="E13" s="18" t="e">
        <f t="shared" si="5"/>
        <v>#VALUE!</v>
      </c>
      <c r="F13" s="18" t="e">
        <f t="shared" si="6"/>
        <v>#VALUE!</v>
      </c>
      <c r="G13" s="18" t="str">
        <f t="shared" si="7"/>
        <v/>
      </c>
      <c r="H13" s="18" t="str">
        <f t="shared" si="3"/>
        <v/>
      </c>
      <c r="I13" s="18" t="e">
        <f>VLOOKUP(E13,Y2数据库!C:H,3,0)</f>
        <v>#VALUE!</v>
      </c>
      <c r="J13" s="18" t="e">
        <f>VLOOKUP(E13,Y2数据库!C:H,4,0)</f>
        <v>#VALUE!</v>
      </c>
      <c r="K13" s="18" t="e">
        <f>VLOOKUP(E13,Y2数据库!C:H,2,0)</f>
        <v>#VALUE!</v>
      </c>
      <c r="L13" s="19" t="e">
        <f t="shared" si="8"/>
        <v>#VALUE!</v>
      </c>
      <c r="M13" s="18" t="e">
        <f>VLOOKUP(E13,Y2数据库!C:H,5,0)</f>
        <v>#VALUE!</v>
      </c>
      <c r="N13" s="18" t="e">
        <f>VLOOKUP(G13,Y2数据库!I:J,2,0)</f>
        <v>#N/A</v>
      </c>
      <c r="O13" s="18"/>
    </row>
    <row r="14" spans="1:15" x14ac:dyDescent="0.25">
      <c r="A14" s="58"/>
      <c r="B14" s="55"/>
      <c r="C14" s="3"/>
      <c r="D14" s="3"/>
      <c r="E14" s="18" t="e">
        <f t="shared" si="5"/>
        <v>#VALUE!</v>
      </c>
      <c r="F14" s="18" t="e">
        <f t="shared" si="6"/>
        <v>#VALUE!</v>
      </c>
      <c r="G14" s="18" t="str">
        <f t="shared" si="7"/>
        <v/>
      </c>
      <c r="H14" s="18" t="str">
        <f t="shared" si="3"/>
        <v/>
      </c>
      <c r="I14" s="18" t="e">
        <f>VLOOKUP(E14,Y2数据库!C:H,3,0)</f>
        <v>#VALUE!</v>
      </c>
      <c r="J14" s="18" t="e">
        <f>VLOOKUP(E14,Y2数据库!C:H,4,0)</f>
        <v>#VALUE!</v>
      </c>
      <c r="K14" s="18" t="e">
        <f>VLOOKUP(E14,Y2数据库!C:H,2,0)</f>
        <v>#VALUE!</v>
      </c>
      <c r="L14" s="19" t="e">
        <f t="shared" si="8"/>
        <v>#VALUE!</v>
      </c>
      <c r="M14" s="18" t="e">
        <f>VLOOKUP(E14,Y2数据库!C:H,5,0)</f>
        <v>#VALUE!</v>
      </c>
      <c r="N14" s="18" t="e">
        <f>VLOOKUP(G14,Y2数据库!I:J,2,0)</f>
        <v>#N/A</v>
      </c>
      <c r="O14" s="18"/>
    </row>
    <row r="15" spans="1:15" x14ac:dyDescent="0.25">
      <c r="A15" s="58"/>
      <c r="B15" s="55"/>
      <c r="C15" s="3"/>
      <c r="D15" s="3"/>
      <c r="E15" s="18" t="e">
        <f t="shared" si="5"/>
        <v>#VALUE!</v>
      </c>
      <c r="F15" s="18" t="e">
        <f t="shared" si="6"/>
        <v>#VALUE!</v>
      </c>
      <c r="G15" s="18" t="str">
        <f t="shared" si="7"/>
        <v/>
      </c>
      <c r="H15" s="18" t="str">
        <f t="shared" si="3"/>
        <v/>
      </c>
      <c r="I15" s="18" t="e">
        <f>VLOOKUP(E15,Y2数据库!C:H,3,0)</f>
        <v>#VALUE!</v>
      </c>
      <c r="J15" s="18" t="e">
        <f>VLOOKUP(E15,Y2数据库!C:H,4,0)</f>
        <v>#VALUE!</v>
      </c>
      <c r="K15" s="18" t="e">
        <f>VLOOKUP(E15,Y2数据库!C:H,2,0)</f>
        <v>#VALUE!</v>
      </c>
      <c r="L15" s="19" t="e">
        <f t="shared" si="8"/>
        <v>#VALUE!</v>
      </c>
      <c r="M15" s="18" t="e">
        <f>VLOOKUP(E15,Y2数据库!C:H,5,0)</f>
        <v>#VALUE!</v>
      </c>
      <c r="N15" s="18" t="e">
        <f>VLOOKUP(G15,Y2数据库!I:J,2,0)</f>
        <v>#N/A</v>
      </c>
      <c r="O15" s="18"/>
    </row>
    <row r="16" spans="1:15" x14ac:dyDescent="0.25">
      <c r="A16" s="58"/>
      <c r="B16" s="55"/>
      <c r="C16" s="3"/>
      <c r="D16" s="3"/>
      <c r="E16" s="18" t="e">
        <f t="shared" si="5"/>
        <v>#VALUE!</v>
      </c>
      <c r="F16" s="18" t="e">
        <f t="shared" si="6"/>
        <v>#VALUE!</v>
      </c>
      <c r="G16" s="18" t="str">
        <f t="shared" si="7"/>
        <v/>
      </c>
      <c r="H16" s="18" t="str">
        <f t="shared" si="3"/>
        <v/>
      </c>
      <c r="I16" s="18" t="e">
        <f>VLOOKUP(E16,Y2数据库!C:H,3,0)</f>
        <v>#VALUE!</v>
      </c>
      <c r="J16" s="18" t="e">
        <f>VLOOKUP(E16,Y2数据库!C:H,4,0)</f>
        <v>#VALUE!</v>
      </c>
      <c r="K16" s="18" t="e">
        <f>VLOOKUP(E16,Y2数据库!C:H,2,0)</f>
        <v>#VALUE!</v>
      </c>
      <c r="L16" s="19" t="e">
        <f t="shared" si="8"/>
        <v>#VALUE!</v>
      </c>
      <c r="M16" s="18" t="e">
        <f>VLOOKUP(E16,Y2数据库!C:H,5,0)</f>
        <v>#VALUE!</v>
      </c>
      <c r="N16" s="18" t="e">
        <f>VLOOKUP(G16,Y2数据库!I:J,2,0)</f>
        <v>#N/A</v>
      </c>
      <c r="O16" s="18"/>
    </row>
    <row r="17" spans="1:15" x14ac:dyDescent="0.25">
      <c r="A17" s="58"/>
      <c r="B17" s="55"/>
      <c r="C17" s="3"/>
      <c r="D17" s="3"/>
      <c r="E17" s="18" t="e">
        <f t="shared" si="5"/>
        <v>#VALUE!</v>
      </c>
      <c r="F17" s="18" t="e">
        <f t="shared" si="6"/>
        <v>#VALUE!</v>
      </c>
      <c r="G17" s="18" t="str">
        <f t="shared" si="7"/>
        <v/>
      </c>
      <c r="H17" s="18" t="str">
        <f t="shared" si="3"/>
        <v/>
      </c>
      <c r="I17" s="18" t="e">
        <f>VLOOKUP(E17,Y2数据库!C:H,3,0)</f>
        <v>#VALUE!</v>
      </c>
      <c r="J17" s="18" t="e">
        <f>VLOOKUP(E17,Y2数据库!C:H,4,0)</f>
        <v>#VALUE!</v>
      </c>
      <c r="K17" s="18" t="e">
        <f>VLOOKUP(E17,Y2数据库!C:H,2,0)</f>
        <v>#VALUE!</v>
      </c>
      <c r="L17" s="19" t="e">
        <f t="shared" si="8"/>
        <v>#VALUE!</v>
      </c>
      <c r="M17" s="18" t="e">
        <f>VLOOKUP(E17,Y2数据库!C:H,5,0)</f>
        <v>#VALUE!</v>
      </c>
      <c r="N17" s="18" t="e">
        <f>VLOOKUP(G17,Y2数据库!I:J,2,0)</f>
        <v>#N/A</v>
      </c>
      <c r="O17" s="18"/>
    </row>
    <row r="18" spans="1:15" x14ac:dyDescent="0.25">
      <c r="A18" s="58"/>
      <c r="B18" s="55"/>
      <c r="C18" s="3"/>
      <c r="D18" s="3"/>
      <c r="E18" s="18" t="e">
        <f t="shared" si="5"/>
        <v>#VALUE!</v>
      </c>
      <c r="F18" s="18" t="e">
        <f t="shared" si="6"/>
        <v>#VALUE!</v>
      </c>
      <c r="G18" s="18" t="str">
        <f t="shared" si="7"/>
        <v/>
      </c>
      <c r="H18" s="18" t="str">
        <f t="shared" si="3"/>
        <v/>
      </c>
      <c r="I18" s="18" t="e">
        <f>VLOOKUP(E18,Y2数据库!C:H,3,0)</f>
        <v>#VALUE!</v>
      </c>
      <c r="J18" s="18" t="e">
        <f>VLOOKUP(E18,Y2数据库!C:H,4,0)</f>
        <v>#VALUE!</v>
      </c>
      <c r="K18" s="18" t="e">
        <f>VLOOKUP(E18,Y2数据库!C:H,2,0)</f>
        <v>#VALUE!</v>
      </c>
      <c r="L18" s="19" t="e">
        <f t="shared" si="8"/>
        <v>#VALUE!</v>
      </c>
      <c r="M18" s="18" t="e">
        <f>VLOOKUP(E18,Y2数据库!C:H,5,0)</f>
        <v>#VALUE!</v>
      </c>
      <c r="N18" s="18" t="e">
        <f>VLOOKUP(G18,Y2数据库!I:J,2,0)</f>
        <v>#N/A</v>
      </c>
      <c r="O18" s="18"/>
    </row>
    <row r="19" spans="1:15" x14ac:dyDescent="0.25">
      <c r="A19" s="58"/>
      <c r="B19" s="55"/>
      <c r="C19" s="3"/>
      <c r="D19" s="3"/>
      <c r="E19" s="18" t="e">
        <f t="shared" si="5"/>
        <v>#VALUE!</v>
      </c>
      <c r="F19" s="18" t="e">
        <f t="shared" si="6"/>
        <v>#VALUE!</v>
      </c>
      <c r="G19" s="18" t="str">
        <f t="shared" si="7"/>
        <v/>
      </c>
      <c r="H19" s="18" t="str">
        <f t="shared" si="3"/>
        <v/>
      </c>
      <c r="I19" s="18" t="e">
        <f>VLOOKUP(E19,Y2数据库!C:H,3,0)</f>
        <v>#VALUE!</v>
      </c>
      <c r="J19" s="18" t="e">
        <f>VLOOKUP(E19,Y2数据库!C:H,4,0)</f>
        <v>#VALUE!</v>
      </c>
      <c r="K19" s="18" t="e">
        <f>VLOOKUP(E19,Y2数据库!C:H,2,0)</f>
        <v>#VALUE!</v>
      </c>
      <c r="L19" s="19" t="e">
        <f t="shared" si="8"/>
        <v>#VALUE!</v>
      </c>
      <c r="M19" s="18" t="e">
        <f>VLOOKUP(E19,Y2数据库!C:H,5,0)</f>
        <v>#VALUE!</v>
      </c>
      <c r="N19" s="18" t="e">
        <f>VLOOKUP(G19,Y2数据库!I:J,2,0)</f>
        <v>#N/A</v>
      </c>
      <c r="O19" s="18"/>
    </row>
    <row r="20" spans="1:15" x14ac:dyDescent="0.25">
      <c r="A20" s="58"/>
      <c r="B20" s="55"/>
      <c r="C20" s="3"/>
      <c r="D20" s="3"/>
      <c r="E20" s="18" t="e">
        <f t="shared" si="5"/>
        <v>#VALUE!</v>
      </c>
      <c r="F20" s="18" t="e">
        <f t="shared" si="6"/>
        <v>#VALUE!</v>
      </c>
      <c r="G20" s="18" t="str">
        <f t="shared" si="7"/>
        <v/>
      </c>
      <c r="H20" s="18" t="str">
        <f t="shared" si="3"/>
        <v/>
      </c>
      <c r="I20" s="18" t="e">
        <f>VLOOKUP(E20,Y2数据库!C:H,3,0)</f>
        <v>#VALUE!</v>
      </c>
      <c r="J20" s="18" t="e">
        <f>VLOOKUP(E20,Y2数据库!C:H,4,0)</f>
        <v>#VALUE!</v>
      </c>
      <c r="K20" s="18" t="e">
        <f>VLOOKUP(E20,Y2数据库!C:H,2,0)</f>
        <v>#VALUE!</v>
      </c>
      <c r="L20" s="19" t="e">
        <f t="shared" si="8"/>
        <v>#VALUE!</v>
      </c>
      <c r="M20" s="18" t="e">
        <f>VLOOKUP(E20,Y2数据库!C:H,5,0)</f>
        <v>#VALUE!</v>
      </c>
      <c r="N20" s="18" t="e">
        <f>VLOOKUP(G20,Y2数据库!I:J,2,0)</f>
        <v>#N/A</v>
      </c>
      <c r="O20" s="18"/>
    </row>
    <row r="21" spans="1:15" x14ac:dyDescent="0.25">
      <c r="A21" s="58"/>
      <c r="B21" s="55"/>
      <c r="C21" s="3"/>
      <c r="D21" s="3"/>
      <c r="E21" s="18" t="e">
        <f t="shared" si="5"/>
        <v>#VALUE!</v>
      </c>
      <c r="F21" s="18" t="e">
        <f t="shared" si="6"/>
        <v>#VALUE!</v>
      </c>
      <c r="G21" s="18" t="str">
        <f t="shared" si="7"/>
        <v/>
      </c>
      <c r="H21" s="18" t="str">
        <f t="shared" si="3"/>
        <v/>
      </c>
      <c r="I21" s="18" t="e">
        <f>VLOOKUP(E21,Y2数据库!C:H,3,0)</f>
        <v>#VALUE!</v>
      </c>
      <c r="J21" s="18" t="e">
        <f>VLOOKUP(E21,Y2数据库!C:H,4,0)</f>
        <v>#VALUE!</v>
      </c>
      <c r="K21" s="18" t="e">
        <f>VLOOKUP(E21,Y2数据库!C:H,2,0)</f>
        <v>#VALUE!</v>
      </c>
      <c r="L21" s="19" t="e">
        <f t="shared" si="8"/>
        <v>#VALUE!</v>
      </c>
      <c r="M21" s="18" t="e">
        <f>VLOOKUP(E21,Y2数据库!C:H,5,0)</f>
        <v>#VALUE!</v>
      </c>
      <c r="N21" s="18" t="e">
        <f>VLOOKUP(G21,Y2数据库!I:J,2,0)</f>
        <v>#N/A</v>
      </c>
      <c r="O21" s="18"/>
    </row>
    <row r="22" spans="1:15" x14ac:dyDescent="0.25">
      <c r="A22" s="58"/>
      <c r="B22" s="55"/>
      <c r="C22" s="3"/>
      <c r="D22" s="3"/>
      <c r="E22" s="18" t="e">
        <f t="shared" si="5"/>
        <v>#VALUE!</v>
      </c>
      <c r="F22" s="18" t="e">
        <f t="shared" si="6"/>
        <v>#VALUE!</v>
      </c>
      <c r="G22" s="18" t="str">
        <f t="shared" si="7"/>
        <v/>
      </c>
      <c r="H22" s="18" t="str">
        <f t="shared" si="3"/>
        <v/>
      </c>
      <c r="I22" s="18" t="e">
        <f>VLOOKUP(E22,Y2数据库!C:H,3,0)</f>
        <v>#VALUE!</v>
      </c>
      <c r="J22" s="18" t="e">
        <f>VLOOKUP(E22,Y2数据库!C:H,4,0)</f>
        <v>#VALUE!</v>
      </c>
      <c r="K22" s="18" t="e">
        <f>VLOOKUP(E22,Y2数据库!C:H,2,0)</f>
        <v>#VALUE!</v>
      </c>
      <c r="L22" s="19" t="e">
        <f t="shared" si="8"/>
        <v>#VALUE!</v>
      </c>
      <c r="M22" s="18" t="e">
        <f>VLOOKUP(E22,Y2数据库!C:H,5,0)</f>
        <v>#VALUE!</v>
      </c>
      <c r="N22" s="18" t="e">
        <f>VLOOKUP(G22,Y2数据库!I:J,2,0)</f>
        <v>#N/A</v>
      </c>
      <c r="O22" s="18"/>
    </row>
    <row r="23" spans="1:15" x14ac:dyDescent="0.25">
      <c r="A23" s="58"/>
      <c r="B23" s="55"/>
      <c r="C23" s="3"/>
      <c r="D23" s="3"/>
      <c r="E23" s="18" t="e">
        <f t="shared" si="5"/>
        <v>#VALUE!</v>
      </c>
      <c r="F23" s="18" t="e">
        <f t="shared" si="6"/>
        <v>#VALUE!</v>
      </c>
      <c r="G23" s="18" t="str">
        <f t="shared" si="7"/>
        <v/>
      </c>
      <c r="H23" s="18" t="str">
        <f t="shared" si="3"/>
        <v/>
      </c>
      <c r="I23" s="18" t="e">
        <f>VLOOKUP(E23,Y2数据库!C:H,3,0)</f>
        <v>#VALUE!</v>
      </c>
      <c r="J23" s="18" t="e">
        <f>VLOOKUP(E23,Y2数据库!C:H,4,0)</f>
        <v>#VALUE!</v>
      </c>
      <c r="K23" s="18" t="e">
        <f>VLOOKUP(E23,Y2数据库!C:H,2,0)</f>
        <v>#VALUE!</v>
      </c>
      <c r="L23" s="19" t="e">
        <f t="shared" si="8"/>
        <v>#VALUE!</v>
      </c>
      <c r="M23" s="18" t="e">
        <f>VLOOKUP(E23,Y2数据库!C:H,5,0)</f>
        <v>#VALUE!</v>
      </c>
      <c r="N23" s="18" t="e">
        <f>VLOOKUP(G23,Y2数据库!I:J,2,0)</f>
        <v>#N/A</v>
      </c>
      <c r="O23" s="18"/>
    </row>
    <row r="24" spans="1:15" x14ac:dyDescent="0.25">
      <c r="A24" s="58"/>
      <c r="B24" s="55"/>
      <c r="C24" s="3"/>
      <c r="D24" s="3"/>
      <c r="E24" s="18" t="e">
        <f t="shared" si="5"/>
        <v>#VALUE!</v>
      </c>
      <c r="F24" s="18" t="e">
        <f t="shared" si="6"/>
        <v>#VALUE!</v>
      </c>
      <c r="G24" s="18" t="str">
        <f t="shared" si="7"/>
        <v/>
      </c>
      <c r="H24" s="18" t="str">
        <f t="shared" si="3"/>
        <v/>
      </c>
      <c r="I24" s="18" t="e">
        <f>VLOOKUP(E24,Y2数据库!C:H,3,0)</f>
        <v>#VALUE!</v>
      </c>
      <c r="J24" s="18" t="e">
        <f>VLOOKUP(E24,Y2数据库!C:H,4,0)</f>
        <v>#VALUE!</v>
      </c>
      <c r="K24" s="18" t="e">
        <f>VLOOKUP(E24,Y2数据库!C:H,2,0)</f>
        <v>#VALUE!</v>
      </c>
      <c r="L24" s="19" t="e">
        <f t="shared" si="8"/>
        <v>#VALUE!</v>
      </c>
      <c r="M24" s="18" t="e">
        <f>VLOOKUP(E24,Y2数据库!C:H,5,0)</f>
        <v>#VALUE!</v>
      </c>
      <c r="N24" s="18" t="e">
        <f>VLOOKUP(G24,Y2数据库!I:J,2,0)</f>
        <v>#N/A</v>
      </c>
      <c r="O24" s="18"/>
    </row>
    <row r="25" spans="1:15" x14ac:dyDescent="0.25">
      <c r="A25" s="58"/>
      <c r="B25" s="55"/>
      <c r="C25" s="3"/>
      <c r="D25" s="3"/>
      <c r="E25" s="18" t="e">
        <f t="shared" si="5"/>
        <v>#VALUE!</v>
      </c>
      <c r="F25" s="18" t="e">
        <f t="shared" si="6"/>
        <v>#VALUE!</v>
      </c>
      <c r="G25" s="18" t="str">
        <f t="shared" si="7"/>
        <v/>
      </c>
      <c r="H25" s="18" t="str">
        <f t="shared" si="3"/>
        <v/>
      </c>
      <c r="I25" s="18" t="e">
        <f>VLOOKUP(E25,Y2数据库!C:H,3,0)</f>
        <v>#VALUE!</v>
      </c>
      <c r="J25" s="18" t="e">
        <f>VLOOKUP(E25,Y2数据库!C:H,4,0)</f>
        <v>#VALUE!</v>
      </c>
      <c r="K25" s="18" t="e">
        <f>VLOOKUP(E25,Y2数据库!C:H,2,0)</f>
        <v>#VALUE!</v>
      </c>
      <c r="L25" s="19" t="e">
        <f t="shared" si="8"/>
        <v>#VALUE!</v>
      </c>
      <c r="M25" s="18" t="e">
        <f>VLOOKUP(E25,Y2数据库!C:H,5,0)</f>
        <v>#VALUE!</v>
      </c>
      <c r="N25" s="18" t="e">
        <f>VLOOKUP(G25,Y2数据库!I:J,2,0)</f>
        <v>#N/A</v>
      </c>
      <c r="O25" s="18"/>
    </row>
    <row r="26" spans="1:15" x14ac:dyDescent="0.25">
      <c r="A26" s="58"/>
      <c r="B26" s="55"/>
      <c r="C26" s="3"/>
      <c r="D26" s="3"/>
      <c r="E26" s="18" t="e">
        <f t="shared" si="5"/>
        <v>#VALUE!</v>
      </c>
      <c r="F26" s="18" t="e">
        <f t="shared" si="6"/>
        <v>#VALUE!</v>
      </c>
      <c r="G26" s="18" t="str">
        <f t="shared" si="7"/>
        <v/>
      </c>
      <c r="H26" s="18" t="str">
        <f t="shared" si="3"/>
        <v/>
      </c>
      <c r="I26" s="18" t="e">
        <f>VLOOKUP(E26,Y2数据库!C:H,3,0)</f>
        <v>#VALUE!</v>
      </c>
      <c r="J26" s="18" t="e">
        <f>VLOOKUP(E26,Y2数据库!C:H,4,0)</f>
        <v>#VALUE!</v>
      </c>
      <c r="K26" s="18" t="e">
        <f>VLOOKUP(E26,Y2数据库!C:H,2,0)</f>
        <v>#VALUE!</v>
      </c>
      <c r="L26" s="19" t="e">
        <f t="shared" si="8"/>
        <v>#VALUE!</v>
      </c>
      <c r="M26" s="18" t="e">
        <f>VLOOKUP(E26,Y2数据库!C:H,5,0)</f>
        <v>#VALUE!</v>
      </c>
      <c r="N26" s="18" t="e">
        <f>VLOOKUP(G26,Y2数据库!I:J,2,0)</f>
        <v>#N/A</v>
      </c>
      <c r="O26" s="18"/>
    </row>
    <row r="27" spans="1:15" x14ac:dyDescent="0.25">
      <c r="A27" s="58"/>
      <c r="B27" s="55"/>
      <c r="C27" s="3"/>
      <c r="D27" s="3"/>
      <c r="E27" s="18" t="e">
        <f t="shared" si="5"/>
        <v>#VALUE!</v>
      </c>
      <c r="F27" s="18" t="e">
        <f t="shared" si="6"/>
        <v>#VALUE!</v>
      </c>
      <c r="G27" s="18" t="str">
        <f t="shared" si="7"/>
        <v/>
      </c>
      <c r="H27" s="18" t="str">
        <f t="shared" si="3"/>
        <v/>
      </c>
      <c r="I27" s="18" t="e">
        <f>VLOOKUP(E27,Y2数据库!C:H,3,0)</f>
        <v>#VALUE!</v>
      </c>
      <c r="J27" s="18" t="e">
        <f>VLOOKUP(E27,Y2数据库!C:H,4,0)</f>
        <v>#VALUE!</v>
      </c>
      <c r="K27" s="18" t="e">
        <f>VLOOKUP(E27,Y2数据库!C:H,2,0)</f>
        <v>#VALUE!</v>
      </c>
      <c r="L27" s="19" t="e">
        <f t="shared" si="8"/>
        <v>#VALUE!</v>
      </c>
      <c r="M27" s="18" t="e">
        <f>VLOOKUP(E27,Y2数据库!C:H,5,0)</f>
        <v>#VALUE!</v>
      </c>
      <c r="N27" s="18" t="e">
        <f>VLOOKUP(G27,Y2数据库!I:J,2,0)</f>
        <v>#N/A</v>
      </c>
      <c r="O27" s="18"/>
    </row>
    <row r="28" spans="1:15" x14ac:dyDescent="0.25">
      <c r="A28" s="58"/>
      <c r="B28" s="55"/>
      <c r="C28" s="3"/>
      <c r="D28" s="3"/>
      <c r="E28" s="18" t="e">
        <f t="shared" si="5"/>
        <v>#VALUE!</v>
      </c>
      <c r="F28" s="18" t="e">
        <f t="shared" si="6"/>
        <v>#VALUE!</v>
      </c>
      <c r="G28" s="18" t="str">
        <f t="shared" si="7"/>
        <v/>
      </c>
      <c r="H28" s="18" t="str">
        <f t="shared" si="3"/>
        <v/>
      </c>
      <c r="I28" s="18" t="e">
        <f>VLOOKUP(E28,Y2数据库!C:H,3,0)</f>
        <v>#VALUE!</v>
      </c>
      <c r="J28" s="18" t="e">
        <f>VLOOKUP(E28,Y2数据库!C:H,4,0)</f>
        <v>#VALUE!</v>
      </c>
      <c r="K28" s="18" t="e">
        <f>VLOOKUP(E28,Y2数据库!C:H,2,0)</f>
        <v>#VALUE!</v>
      </c>
      <c r="L28" s="19" t="e">
        <f t="shared" si="8"/>
        <v>#VALUE!</v>
      </c>
      <c r="M28" s="18" t="e">
        <f>VLOOKUP(E28,Y2数据库!C:H,5,0)</f>
        <v>#VALUE!</v>
      </c>
      <c r="N28" s="18" t="e">
        <f>VLOOKUP(G28,Y2数据库!I:J,2,0)</f>
        <v>#N/A</v>
      </c>
      <c r="O28" s="18"/>
    </row>
    <row r="29" spans="1:15" x14ac:dyDescent="0.25">
      <c r="A29" s="58"/>
      <c r="B29" s="55"/>
      <c r="C29" s="3"/>
      <c r="D29" s="3"/>
      <c r="E29" s="18" t="e">
        <f t="shared" si="5"/>
        <v>#VALUE!</v>
      </c>
      <c r="F29" s="18" t="e">
        <f t="shared" si="6"/>
        <v>#VALUE!</v>
      </c>
      <c r="G29" s="18" t="str">
        <f t="shared" si="7"/>
        <v/>
      </c>
      <c r="H29" s="18" t="str">
        <f t="shared" si="3"/>
        <v/>
      </c>
      <c r="I29" s="18" t="e">
        <f>VLOOKUP(E29,Y2数据库!C:H,3,0)</f>
        <v>#VALUE!</v>
      </c>
      <c r="J29" s="18" t="e">
        <f>VLOOKUP(E29,Y2数据库!C:H,4,0)</f>
        <v>#VALUE!</v>
      </c>
      <c r="K29" s="18" t="e">
        <f>VLOOKUP(E29,Y2数据库!C:H,2,0)</f>
        <v>#VALUE!</v>
      </c>
      <c r="L29" s="19" t="e">
        <f t="shared" si="8"/>
        <v>#VALUE!</v>
      </c>
      <c r="M29" s="18" t="e">
        <f>VLOOKUP(E29,Y2数据库!C:H,5,0)</f>
        <v>#VALUE!</v>
      </c>
      <c r="N29" s="18" t="e">
        <f>VLOOKUP(G29,Y2数据库!I:J,2,0)</f>
        <v>#N/A</v>
      </c>
      <c r="O29" s="18"/>
    </row>
    <row r="30" spans="1:15" x14ac:dyDescent="0.25">
      <c r="A30" s="58"/>
      <c r="B30" s="55"/>
      <c r="C30" s="3"/>
      <c r="D30" s="3"/>
      <c r="E30" s="18" t="e">
        <f t="shared" si="5"/>
        <v>#VALUE!</v>
      </c>
      <c r="F30" s="18" t="e">
        <f t="shared" si="6"/>
        <v>#VALUE!</v>
      </c>
      <c r="G30" s="18" t="str">
        <f t="shared" si="7"/>
        <v/>
      </c>
      <c r="H30" s="18" t="str">
        <f t="shared" si="3"/>
        <v/>
      </c>
      <c r="I30" s="18" t="e">
        <f>VLOOKUP(E30,Y2数据库!C:H,3,0)</f>
        <v>#VALUE!</v>
      </c>
      <c r="J30" s="18" t="e">
        <f>VLOOKUP(E30,Y2数据库!C:H,4,0)</f>
        <v>#VALUE!</v>
      </c>
      <c r="K30" s="18" t="e">
        <f>VLOOKUP(E30,Y2数据库!C:H,2,0)</f>
        <v>#VALUE!</v>
      </c>
      <c r="L30" s="19" t="e">
        <f t="shared" si="8"/>
        <v>#VALUE!</v>
      </c>
      <c r="M30" s="18" t="e">
        <f>VLOOKUP(E30,Y2数据库!C:H,5,0)</f>
        <v>#VALUE!</v>
      </c>
      <c r="N30" s="18" t="e">
        <f>VLOOKUP(G30,Y2数据库!I:J,2,0)</f>
        <v>#N/A</v>
      </c>
      <c r="O30" s="18"/>
    </row>
    <row r="31" spans="1:15" x14ac:dyDescent="0.25">
      <c r="A31" s="58"/>
      <c r="B31" s="55"/>
      <c r="C31" s="3"/>
      <c r="D31" s="3"/>
      <c r="E31" s="18" t="e">
        <f t="shared" si="5"/>
        <v>#VALUE!</v>
      </c>
      <c r="F31" s="18" t="e">
        <f t="shared" si="6"/>
        <v>#VALUE!</v>
      </c>
      <c r="G31" s="18" t="str">
        <f t="shared" si="7"/>
        <v/>
      </c>
      <c r="H31" s="18" t="str">
        <f t="shared" si="3"/>
        <v/>
      </c>
      <c r="I31" s="18" t="e">
        <f>VLOOKUP(E31,Y2数据库!C:H,3,0)</f>
        <v>#VALUE!</v>
      </c>
      <c r="J31" s="18" t="e">
        <f>VLOOKUP(E31,Y2数据库!C:H,4,0)</f>
        <v>#VALUE!</v>
      </c>
      <c r="K31" s="18" t="e">
        <f>VLOOKUP(E31,Y2数据库!C:H,2,0)</f>
        <v>#VALUE!</v>
      </c>
      <c r="L31" s="19" t="e">
        <f t="shared" si="8"/>
        <v>#VALUE!</v>
      </c>
      <c r="M31" s="18" t="e">
        <f>VLOOKUP(E31,Y2数据库!C:H,5,0)</f>
        <v>#VALUE!</v>
      </c>
      <c r="N31" s="18" t="e">
        <f>VLOOKUP(G31,Y2数据库!I:J,2,0)</f>
        <v>#N/A</v>
      </c>
      <c r="O31" s="18"/>
    </row>
    <row r="32" spans="1:15" x14ac:dyDescent="0.25">
      <c r="A32" s="58"/>
      <c r="B32" s="55"/>
      <c r="C32" s="3"/>
      <c r="D32" s="3"/>
      <c r="E32" s="18" t="e">
        <f t="shared" si="5"/>
        <v>#VALUE!</v>
      </c>
      <c r="F32" s="18" t="e">
        <f t="shared" si="6"/>
        <v>#VALUE!</v>
      </c>
      <c r="G32" s="18" t="str">
        <f t="shared" si="7"/>
        <v/>
      </c>
      <c r="H32" s="18" t="str">
        <f t="shared" si="3"/>
        <v/>
      </c>
      <c r="I32" s="18" t="e">
        <f>VLOOKUP(E32,Y2数据库!C:H,3,0)</f>
        <v>#VALUE!</v>
      </c>
      <c r="J32" s="18" t="e">
        <f>VLOOKUP(E32,Y2数据库!C:H,4,0)</f>
        <v>#VALUE!</v>
      </c>
      <c r="K32" s="18" t="e">
        <f>VLOOKUP(E32,Y2数据库!C:H,2,0)</f>
        <v>#VALUE!</v>
      </c>
      <c r="L32" s="19" t="e">
        <f t="shared" si="8"/>
        <v>#VALUE!</v>
      </c>
      <c r="M32" s="18" t="e">
        <f>VLOOKUP(E32,Y2数据库!C:H,5,0)</f>
        <v>#VALUE!</v>
      </c>
      <c r="N32" s="18" t="e">
        <f>VLOOKUP(G32,Y2数据库!I:J,2,0)</f>
        <v>#N/A</v>
      </c>
      <c r="O32" s="18"/>
    </row>
    <row r="33" spans="1:15" x14ac:dyDescent="0.25">
      <c r="A33" s="58"/>
      <c r="B33" s="55"/>
      <c r="C33" s="3"/>
      <c r="D33" s="3"/>
      <c r="E33" s="18" t="e">
        <f t="shared" si="5"/>
        <v>#VALUE!</v>
      </c>
      <c r="F33" s="18" t="e">
        <f t="shared" si="6"/>
        <v>#VALUE!</v>
      </c>
      <c r="G33" s="18" t="str">
        <f t="shared" si="7"/>
        <v/>
      </c>
      <c r="H33" s="18" t="str">
        <f t="shared" si="3"/>
        <v/>
      </c>
      <c r="I33" s="18" t="e">
        <f>VLOOKUP(E33,Y2数据库!C:H,3,0)</f>
        <v>#VALUE!</v>
      </c>
      <c r="J33" s="18" t="e">
        <f>VLOOKUP(E33,Y2数据库!C:H,4,0)</f>
        <v>#VALUE!</v>
      </c>
      <c r="K33" s="18" t="e">
        <f>VLOOKUP(E33,Y2数据库!C:H,2,0)</f>
        <v>#VALUE!</v>
      </c>
      <c r="L33" s="19" t="e">
        <f t="shared" si="8"/>
        <v>#VALUE!</v>
      </c>
      <c r="M33" s="18" t="e">
        <f>VLOOKUP(E33,Y2数据库!C:H,5,0)</f>
        <v>#VALUE!</v>
      </c>
      <c r="N33" s="18" t="e">
        <f>VLOOKUP(G33,Y2数据库!I:J,2,0)</f>
        <v>#N/A</v>
      </c>
      <c r="O33" s="18"/>
    </row>
    <row r="34" spans="1:15" x14ac:dyDescent="0.25">
      <c r="A34" s="58"/>
      <c r="B34" s="55"/>
      <c r="C34" s="3"/>
      <c r="D34" s="3"/>
      <c r="E34" s="18" t="e">
        <f t="shared" si="5"/>
        <v>#VALUE!</v>
      </c>
      <c r="F34" s="18" t="e">
        <f t="shared" si="6"/>
        <v>#VALUE!</v>
      </c>
      <c r="G34" s="18" t="str">
        <f t="shared" si="7"/>
        <v/>
      </c>
      <c r="H34" s="18" t="str">
        <f t="shared" si="3"/>
        <v/>
      </c>
      <c r="I34" s="18" t="e">
        <f>VLOOKUP(E34,Y2数据库!C:H,3,0)</f>
        <v>#VALUE!</v>
      </c>
      <c r="J34" s="18" t="e">
        <f>VLOOKUP(E34,Y2数据库!C:H,4,0)</f>
        <v>#VALUE!</v>
      </c>
      <c r="K34" s="18" t="e">
        <f>VLOOKUP(E34,Y2数据库!C:H,2,0)</f>
        <v>#VALUE!</v>
      </c>
      <c r="L34" s="19" t="e">
        <f t="shared" si="8"/>
        <v>#VALUE!</v>
      </c>
      <c r="M34" s="18" t="e">
        <f>VLOOKUP(E34,Y2数据库!C:H,5,0)</f>
        <v>#VALUE!</v>
      </c>
      <c r="N34" s="18" t="e">
        <f>VLOOKUP(G34,Y2数据库!I:J,2,0)</f>
        <v>#N/A</v>
      </c>
      <c r="O34" s="18"/>
    </row>
    <row r="35" spans="1:15" x14ac:dyDescent="0.25">
      <c r="A35" s="58"/>
      <c r="B35" s="55"/>
      <c r="C35" s="3"/>
      <c r="D35" s="3"/>
      <c r="E35" s="18" t="e">
        <f t="shared" si="5"/>
        <v>#VALUE!</v>
      </c>
      <c r="F35" s="18" t="e">
        <f t="shared" si="6"/>
        <v>#VALUE!</v>
      </c>
      <c r="G35" s="18" t="str">
        <f t="shared" si="7"/>
        <v/>
      </c>
      <c r="H35" s="18" t="str">
        <f t="shared" si="3"/>
        <v/>
      </c>
      <c r="I35" s="18" t="e">
        <f>VLOOKUP(E35,Y2数据库!C:H,3,0)</f>
        <v>#VALUE!</v>
      </c>
      <c r="J35" s="18" t="e">
        <f>VLOOKUP(E35,Y2数据库!C:H,4,0)</f>
        <v>#VALUE!</v>
      </c>
      <c r="K35" s="18" t="e">
        <f>VLOOKUP(E35,Y2数据库!C:H,2,0)</f>
        <v>#VALUE!</v>
      </c>
      <c r="L35" s="19" t="e">
        <f t="shared" si="8"/>
        <v>#VALUE!</v>
      </c>
      <c r="M35" s="18" t="e">
        <f>VLOOKUP(E35,Y2数据库!C:H,5,0)</f>
        <v>#VALUE!</v>
      </c>
      <c r="N35" s="18" t="e">
        <f>VLOOKUP(G35,Y2数据库!I:J,2,0)</f>
        <v>#N/A</v>
      </c>
      <c r="O35" s="18"/>
    </row>
    <row r="36" spans="1:15" x14ac:dyDescent="0.25">
      <c r="A36" s="58"/>
      <c r="B36" s="55"/>
      <c r="C36" s="3"/>
      <c r="D36" s="3"/>
      <c r="E36" s="18" t="e">
        <f t="shared" si="5"/>
        <v>#VALUE!</v>
      </c>
      <c r="F36" s="18" t="e">
        <f t="shared" si="6"/>
        <v>#VALUE!</v>
      </c>
      <c r="G36" s="18" t="str">
        <f t="shared" si="7"/>
        <v/>
      </c>
      <c r="H36" s="18" t="str">
        <f t="shared" si="3"/>
        <v/>
      </c>
      <c r="I36" s="18" t="e">
        <f>VLOOKUP(E36,Y2数据库!C:H,3,0)</f>
        <v>#VALUE!</v>
      </c>
      <c r="J36" s="18" t="e">
        <f>VLOOKUP(E36,Y2数据库!C:H,4,0)</f>
        <v>#VALUE!</v>
      </c>
      <c r="K36" s="18" t="e">
        <f>VLOOKUP(E36,Y2数据库!C:H,2,0)</f>
        <v>#VALUE!</v>
      </c>
      <c r="L36" s="19" t="e">
        <f t="shared" si="8"/>
        <v>#VALUE!</v>
      </c>
      <c r="M36" s="18" t="e">
        <f>VLOOKUP(E36,Y2数据库!C:H,5,0)</f>
        <v>#VALUE!</v>
      </c>
      <c r="N36" s="18" t="e">
        <f>VLOOKUP(G36,Y2数据库!I:J,2,0)</f>
        <v>#N/A</v>
      </c>
      <c r="O36" s="18"/>
    </row>
    <row r="37" spans="1:15" x14ac:dyDescent="0.25">
      <c r="A37" s="58"/>
      <c r="B37" s="55"/>
      <c r="C37" s="3"/>
      <c r="D37" s="3"/>
      <c r="E37" s="18" t="e">
        <f t="shared" si="5"/>
        <v>#VALUE!</v>
      </c>
      <c r="F37" s="18" t="e">
        <f t="shared" si="6"/>
        <v>#VALUE!</v>
      </c>
      <c r="G37" s="18" t="str">
        <f t="shared" si="7"/>
        <v/>
      </c>
      <c r="H37" s="18" t="str">
        <f t="shared" si="3"/>
        <v/>
      </c>
      <c r="I37" s="18" t="e">
        <f>VLOOKUP(E37,Y2数据库!C:H,3,0)</f>
        <v>#VALUE!</v>
      </c>
      <c r="J37" s="18" t="e">
        <f>VLOOKUP(E37,Y2数据库!C:H,4,0)</f>
        <v>#VALUE!</v>
      </c>
      <c r="K37" s="18" t="e">
        <f>VLOOKUP(E37,Y2数据库!C:H,2,0)</f>
        <v>#VALUE!</v>
      </c>
      <c r="L37" s="19" t="e">
        <f t="shared" si="8"/>
        <v>#VALUE!</v>
      </c>
      <c r="M37" s="18" t="e">
        <f>VLOOKUP(E37,Y2数据库!C:H,5,0)</f>
        <v>#VALUE!</v>
      </c>
      <c r="N37" s="18" t="e">
        <f>VLOOKUP(G37,Y2数据库!I:J,2,0)</f>
        <v>#N/A</v>
      </c>
      <c r="O37" s="18"/>
    </row>
    <row r="38" spans="1:15" x14ac:dyDescent="0.25">
      <c r="A38" s="58"/>
      <c r="B38" s="55"/>
      <c r="C38" s="3"/>
      <c r="D38" s="3"/>
      <c r="E38" s="18" t="e">
        <f t="shared" si="5"/>
        <v>#VALUE!</v>
      </c>
      <c r="F38" s="18" t="e">
        <f t="shared" si="6"/>
        <v>#VALUE!</v>
      </c>
      <c r="G38" s="18" t="str">
        <f t="shared" si="7"/>
        <v/>
      </c>
      <c r="H38" s="18" t="str">
        <f t="shared" si="3"/>
        <v/>
      </c>
      <c r="I38" s="18" t="e">
        <f>VLOOKUP(E38,Y2数据库!C:H,3,0)</f>
        <v>#VALUE!</v>
      </c>
      <c r="J38" s="18" t="e">
        <f>VLOOKUP(E38,Y2数据库!C:H,4,0)</f>
        <v>#VALUE!</v>
      </c>
      <c r="K38" s="18" t="e">
        <f>VLOOKUP(E38,Y2数据库!C:H,2,0)</f>
        <v>#VALUE!</v>
      </c>
      <c r="L38" s="19" t="e">
        <f t="shared" si="8"/>
        <v>#VALUE!</v>
      </c>
      <c r="M38" s="18" t="e">
        <f>VLOOKUP(E38,Y2数据库!C:H,5,0)</f>
        <v>#VALUE!</v>
      </c>
      <c r="N38" s="18" t="e">
        <f>VLOOKUP(G38,Y2数据库!I:J,2,0)</f>
        <v>#N/A</v>
      </c>
      <c r="O38" s="18"/>
    </row>
    <row r="39" spans="1:15" x14ac:dyDescent="0.25">
      <c r="A39" s="58"/>
      <c r="B39" s="55"/>
      <c r="C39" s="3"/>
      <c r="D39" s="3"/>
      <c r="E39" s="18" t="e">
        <f t="shared" si="5"/>
        <v>#VALUE!</v>
      </c>
      <c r="F39" s="18" t="e">
        <f t="shared" si="6"/>
        <v>#VALUE!</v>
      </c>
      <c r="G39" s="18" t="str">
        <f t="shared" si="7"/>
        <v/>
      </c>
      <c r="H39" s="18" t="str">
        <f t="shared" si="3"/>
        <v/>
      </c>
      <c r="I39" s="18" t="e">
        <f>VLOOKUP(E39,Y2数据库!C:H,3,0)</f>
        <v>#VALUE!</v>
      </c>
      <c r="J39" s="18" t="e">
        <f>VLOOKUP(E39,Y2数据库!C:H,4,0)</f>
        <v>#VALUE!</v>
      </c>
      <c r="K39" s="18" t="e">
        <f>VLOOKUP(E39,Y2数据库!C:H,2,0)</f>
        <v>#VALUE!</v>
      </c>
      <c r="L39" s="19" t="e">
        <f t="shared" si="8"/>
        <v>#VALUE!</v>
      </c>
      <c r="M39" s="18" t="e">
        <f>VLOOKUP(E39,Y2数据库!C:H,5,0)</f>
        <v>#VALUE!</v>
      </c>
      <c r="N39" s="18" t="e">
        <f>VLOOKUP(G39,Y2数据库!I:J,2,0)</f>
        <v>#N/A</v>
      </c>
      <c r="O39" s="18"/>
    </row>
    <row r="40" spans="1:15" x14ac:dyDescent="0.25">
      <c r="A40" s="58"/>
      <c r="B40" s="55"/>
      <c r="C40" s="3"/>
      <c r="D40" s="3"/>
      <c r="E40" s="18" t="e">
        <f t="shared" si="5"/>
        <v>#VALUE!</v>
      </c>
      <c r="F40" s="18" t="e">
        <f t="shared" si="6"/>
        <v>#VALUE!</v>
      </c>
      <c r="G40" s="18" t="str">
        <f t="shared" si="7"/>
        <v/>
      </c>
      <c r="H40" s="18" t="str">
        <f t="shared" si="3"/>
        <v/>
      </c>
      <c r="I40" s="18" t="e">
        <f>VLOOKUP(E40,Y2数据库!C:H,3,0)</f>
        <v>#VALUE!</v>
      </c>
      <c r="J40" s="18" t="e">
        <f>VLOOKUP(E40,Y2数据库!C:H,4,0)</f>
        <v>#VALUE!</v>
      </c>
      <c r="K40" s="18" t="e">
        <f>VLOOKUP(E40,Y2数据库!C:H,2,0)</f>
        <v>#VALUE!</v>
      </c>
      <c r="L40" s="19" t="e">
        <f t="shared" si="8"/>
        <v>#VALUE!</v>
      </c>
      <c r="M40" s="18" t="e">
        <f>VLOOKUP(E40,Y2数据库!C:H,5,0)</f>
        <v>#VALUE!</v>
      </c>
      <c r="N40" s="18" t="e">
        <f>VLOOKUP(G40,Y2数据库!I:J,2,0)</f>
        <v>#N/A</v>
      </c>
      <c r="O40" s="18"/>
    </row>
    <row r="41" spans="1:15" x14ac:dyDescent="0.25">
      <c r="A41" s="58"/>
      <c r="B41" s="55"/>
      <c r="C41" s="3"/>
      <c r="D41" s="3"/>
      <c r="E41" s="18" t="e">
        <f t="shared" si="5"/>
        <v>#VALUE!</v>
      </c>
      <c r="F41" s="18" t="e">
        <f t="shared" si="6"/>
        <v>#VALUE!</v>
      </c>
      <c r="G41" s="18" t="str">
        <f t="shared" si="7"/>
        <v/>
      </c>
      <c r="H41" s="18" t="str">
        <f t="shared" si="3"/>
        <v/>
      </c>
      <c r="I41" s="18" t="e">
        <f>VLOOKUP(E41,Y2数据库!C:H,3,0)</f>
        <v>#VALUE!</v>
      </c>
      <c r="J41" s="18" t="e">
        <f>VLOOKUP(E41,Y2数据库!C:H,4,0)</f>
        <v>#VALUE!</v>
      </c>
      <c r="K41" s="18" t="e">
        <f>VLOOKUP(E41,Y2数据库!C:H,2,0)</f>
        <v>#VALUE!</v>
      </c>
      <c r="L41" s="19" t="e">
        <f t="shared" si="8"/>
        <v>#VALUE!</v>
      </c>
      <c r="M41" s="18" t="e">
        <f>VLOOKUP(E41,Y2数据库!C:H,5,0)</f>
        <v>#VALUE!</v>
      </c>
      <c r="N41" s="18" t="e">
        <f>VLOOKUP(G41,Y2数据库!I:J,2,0)</f>
        <v>#N/A</v>
      </c>
      <c r="O41" s="18"/>
    </row>
    <row r="42" spans="1:15" x14ac:dyDescent="0.25">
      <c r="A42" s="58"/>
      <c r="B42" s="55"/>
      <c r="C42" s="3"/>
      <c r="D42" s="3"/>
      <c r="E42" s="18" t="e">
        <f t="shared" si="5"/>
        <v>#VALUE!</v>
      </c>
      <c r="F42" s="18" t="e">
        <f t="shared" si="6"/>
        <v>#VALUE!</v>
      </c>
      <c r="G42" s="18" t="str">
        <f t="shared" si="7"/>
        <v/>
      </c>
      <c r="H42" s="18" t="str">
        <f t="shared" si="3"/>
        <v/>
      </c>
      <c r="I42" s="18" t="e">
        <f>VLOOKUP(E42,Y2数据库!C:H,3,0)</f>
        <v>#VALUE!</v>
      </c>
      <c r="J42" s="18" t="e">
        <f>VLOOKUP(E42,Y2数据库!C:H,4,0)</f>
        <v>#VALUE!</v>
      </c>
      <c r="K42" s="18" t="e">
        <f>VLOOKUP(E42,Y2数据库!C:H,2,0)</f>
        <v>#VALUE!</v>
      </c>
      <c r="L42" s="19" t="e">
        <f t="shared" si="8"/>
        <v>#VALUE!</v>
      </c>
      <c r="M42" s="18" t="e">
        <f>VLOOKUP(E42,Y2数据库!C:H,5,0)</f>
        <v>#VALUE!</v>
      </c>
      <c r="N42" s="18" t="e">
        <f>VLOOKUP(G42,Y2数据库!I:J,2,0)</f>
        <v>#N/A</v>
      </c>
      <c r="O42" s="18"/>
    </row>
    <row r="43" spans="1:15" x14ac:dyDescent="0.25">
      <c r="A43" s="58"/>
      <c r="B43" s="55"/>
      <c r="C43" s="3"/>
      <c r="D43" s="3"/>
      <c r="E43" s="18" t="e">
        <f t="shared" si="5"/>
        <v>#VALUE!</v>
      </c>
      <c r="F43" s="18" t="e">
        <f t="shared" si="6"/>
        <v>#VALUE!</v>
      </c>
      <c r="G43" s="18" t="str">
        <f t="shared" si="7"/>
        <v/>
      </c>
      <c r="H43" s="18" t="str">
        <f t="shared" si="3"/>
        <v/>
      </c>
      <c r="I43" s="18" t="e">
        <f>VLOOKUP(E43,Y2数据库!C:H,3,0)</f>
        <v>#VALUE!</v>
      </c>
      <c r="J43" s="18" t="e">
        <f>VLOOKUP(E43,Y2数据库!C:H,4,0)</f>
        <v>#VALUE!</v>
      </c>
      <c r="K43" s="18" t="e">
        <f>VLOOKUP(E43,Y2数据库!C:H,2,0)</f>
        <v>#VALUE!</v>
      </c>
      <c r="L43" s="19" t="e">
        <f t="shared" si="8"/>
        <v>#VALUE!</v>
      </c>
      <c r="M43" s="18" t="e">
        <f>VLOOKUP(E43,Y2数据库!C:H,5,0)</f>
        <v>#VALUE!</v>
      </c>
      <c r="N43" s="18" t="e">
        <f>VLOOKUP(G43,Y2数据库!I:J,2,0)</f>
        <v>#N/A</v>
      </c>
      <c r="O43" s="18"/>
    </row>
    <row r="44" spans="1:15" x14ac:dyDescent="0.25">
      <c r="A44" s="58"/>
      <c r="B44" s="55"/>
      <c r="C44" s="3"/>
      <c r="D44" s="3"/>
      <c r="E44" s="18" t="e">
        <f t="shared" si="5"/>
        <v>#VALUE!</v>
      </c>
      <c r="F44" s="18" t="e">
        <f t="shared" si="6"/>
        <v>#VALUE!</v>
      </c>
      <c r="G44" s="18" t="str">
        <f t="shared" si="7"/>
        <v/>
      </c>
      <c r="H44" s="18" t="str">
        <f t="shared" si="3"/>
        <v/>
      </c>
      <c r="I44" s="18" t="e">
        <f>VLOOKUP(E44,Y2数据库!C:H,3,0)</f>
        <v>#VALUE!</v>
      </c>
      <c r="J44" s="18" t="e">
        <f>VLOOKUP(E44,Y2数据库!C:H,4,0)</f>
        <v>#VALUE!</v>
      </c>
      <c r="K44" s="18" t="e">
        <f>VLOOKUP(E44,Y2数据库!C:H,2,0)</f>
        <v>#VALUE!</v>
      </c>
      <c r="L44" s="19" t="e">
        <f t="shared" si="8"/>
        <v>#VALUE!</v>
      </c>
      <c r="M44" s="18" t="e">
        <f>VLOOKUP(E44,Y2数据库!C:H,5,0)</f>
        <v>#VALUE!</v>
      </c>
      <c r="N44" s="18" t="e">
        <f>VLOOKUP(G44,Y2数据库!I:J,2,0)</f>
        <v>#N/A</v>
      </c>
      <c r="O44" s="18"/>
    </row>
    <row r="45" spans="1:15" x14ac:dyDescent="0.25">
      <c r="A45" s="58"/>
      <c r="B45" s="55"/>
      <c r="C45" s="3"/>
      <c r="D45" s="3"/>
      <c r="E45" s="18" t="e">
        <f t="shared" si="5"/>
        <v>#VALUE!</v>
      </c>
      <c r="F45" s="18" t="e">
        <f t="shared" si="6"/>
        <v>#VALUE!</v>
      </c>
      <c r="G45" s="18" t="str">
        <f t="shared" si="7"/>
        <v/>
      </c>
      <c r="H45" s="18" t="str">
        <f t="shared" si="3"/>
        <v/>
      </c>
      <c r="I45" s="18" t="e">
        <f>VLOOKUP(E45,Y2数据库!C:H,3,0)</f>
        <v>#VALUE!</v>
      </c>
      <c r="J45" s="18" t="e">
        <f>VLOOKUP(E45,Y2数据库!C:H,4,0)</f>
        <v>#VALUE!</v>
      </c>
      <c r="K45" s="18" t="e">
        <f>VLOOKUP(E45,Y2数据库!C:H,2,0)</f>
        <v>#VALUE!</v>
      </c>
      <c r="L45" s="19" t="e">
        <f t="shared" si="8"/>
        <v>#VALUE!</v>
      </c>
      <c r="M45" s="18" t="e">
        <f>VLOOKUP(E45,Y2数据库!C:H,5,0)</f>
        <v>#VALUE!</v>
      </c>
      <c r="N45" s="18" t="e">
        <f>VLOOKUP(G45,Y2数据库!I:J,2,0)</f>
        <v>#N/A</v>
      </c>
      <c r="O45" s="18"/>
    </row>
    <row r="46" spans="1:15" x14ac:dyDescent="0.25">
      <c r="A46" s="58"/>
      <c r="B46" s="55"/>
      <c r="C46" s="3"/>
      <c r="D46" s="3"/>
      <c r="E46" s="18" t="e">
        <f t="shared" si="5"/>
        <v>#VALUE!</v>
      </c>
      <c r="F46" s="18" t="e">
        <f t="shared" si="6"/>
        <v>#VALUE!</v>
      </c>
      <c r="G46" s="18" t="str">
        <f t="shared" si="7"/>
        <v/>
      </c>
      <c r="H46" s="18" t="str">
        <f t="shared" si="3"/>
        <v/>
      </c>
      <c r="I46" s="18" t="e">
        <f>VLOOKUP(E46,Y2数据库!C:H,3,0)</f>
        <v>#VALUE!</v>
      </c>
      <c r="J46" s="18" t="e">
        <f>VLOOKUP(E46,Y2数据库!C:H,4,0)</f>
        <v>#VALUE!</v>
      </c>
      <c r="K46" s="18" t="e">
        <f>VLOOKUP(E46,Y2数据库!C:H,2,0)</f>
        <v>#VALUE!</v>
      </c>
      <c r="L46" s="19" t="e">
        <f t="shared" si="8"/>
        <v>#VALUE!</v>
      </c>
      <c r="M46" s="18" t="e">
        <f>VLOOKUP(E46,Y2数据库!C:H,5,0)</f>
        <v>#VALUE!</v>
      </c>
      <c r="N46" s="18" t="e">
        <f>VLOOKUP(G46,Y2数据库!I:J,2,0)</f>
        <v>#N/A</v>
      </c>
      <c r="O46" s="18"/>
    </row>
    <row r="47" spans="1:15" x14ac:dyDescent="0.25">
      <c r="A47" s="58"/>
      <c r="B47" s="55"/>
      <c r="C47" s="3"/>
      <c r="D47" s="3"/>
      <c r="E47" s="18" t="e">
        <f t="shared" si="5"/>
        <v>#VALUE!</v>
      </c>
      <c r="F47" s="18" t="e">
        <f t="shared" si="6"/>
        <v>#VALUE!</v>
      </c>
      <c r="G47" s="18" t="str">
        <f t="shared" si="7"/>
        <v/>
      </c>
      <c r="H47" s="18" t="str">
        <f t="shared" si="3"/>
        <v/>
      </c>
      <c r="I47" s="18" t="e">
        <f>VLOOKUP(E47,Y2数据库!C:H,3,0)</f>
        <v>#VALUE!</v>
      </c>
      <c r="J47" s="18" t="e">
        <f>VLOOKUP(E47,Y2数据库!C:H,4,0)</f>
        <v>#VALUE!</v>
      </c>
      <c r="K47" s="18" t="e">
        <f>VLOOKUP(E47,Y2数据库!C:H,2,0)</f>
        <v>#VALUE!</v>
      </c>
      <c r="L47" s="19" t="e">
        <f t="shared" si="8"/>
        <v>#VALUE!</v>
      </c>
      <c r="M47" s="18" t="e">
        <f>VLOOKUP(E47,Y2数据库!C:H,5,0)</f>
        <v>#VALUE!</v>
      </c>
      <c r="N47" s="18" t="e">
        <f>VLOOKUP(G47,Y2数据库!I:J,2,0)</f>
        <v>#N/A</v>
      </c>
      <c r="O47" s="18"/>
    </row>
    <row r="48" spans="1:15" x14ac:dyDescent="0.25">
      <c r="A48" s="58"/>
      <c r="B48" s="55"/>
      <c r="C48" s="3"/>
      <c r="D48" s="3"/>
      <c r="E48" s="18" t="e">
        <f t="shared" si="5"/>
        <v>#VALUE!</v>
      </c>
      <c r="F48" s="18" t="e">
        <f t="shared" si="6"/>
        <v>#VALUE!</v>
      </c>
      <c r="G48" s="18" t="str">
        <f t="shared" si="7"/>
        <v/>
      </c>
      <c r="H48" s="18" t="str">
        <f t="shared" si="3"/>
        <v/>
      </c>
      <c r="I48" s="18" t="e">
        <f>VLOOKUP(E48,Y2数据库!C:H,3,0)</f>
        <v>#VALUE!</v>
      </c>
      <c r="J48" s="18" t="e">
        <f>VLOOKUP(E48,Y2数据库!C:H,4,0)</f>
        <v>#VALUE!</v>
      </c>
      <c r="K48" s="18" t="e">
        <f>VLOOKUP(E48,Y2数据库!C:H,2,0)</f>
        <v>#VALUE!</v>
      </c>
      <c r="L48" s="19" t="e">
        <f t="shared" si="8"/>
        <v>#VALUE!</v>
      </c>
      <c r="M48" s="18" t="e">
        <f>VLOOKUP(E48,Y2数据库!C:H,5,0)</f>
        <v>#VALUE!</v>
      </c>
      <c r="N48" s="18" t="e">
        <f>VLOOKUP(G48,Y2数据库!I:J,2,0)</f>
        <v>#N/A</v>
      </c>
      <c r="O48" s="18"/>
    </row>
    <row r="49" spans="1:15" x14ac:dyDescent="0.25">
      <c r="A49" s="58"/>
      <c r="B49" s="55"/>
      <c r="C49" s="3"/>
      <c r="D49" s="3"/>
      <c r="E49" s="18" t="e">
        <f t="shared" si="5"/>
        <v>#VALUE!</v>
      </c>
      <c r="F49" s="18" t="e">
        <f t="shared" si="6"/>
        <v>#VALUE!</v>
      </c>
      <c r="G49" s="18" t="str">
        <f t="shared" si="7"/>
        <v/>
      </c>
      <c r="H49" s="18" t="str">
        <f t="shared" si="3"/>
        <v/>
      </c>
      <c r="I49" s="18" t="e">
        <f>VLOOKUP(E49,Y2数据库!C:H,3,0)</f>
        <v>#VALUE!</v>
      </c>
      <c r="J49" s="18" t="e">
        <f>VLOOKUP(E49,Y2数据库!C:H,4,0)</f>
        <v>#VALUE!</v>
      </c>
      <c r="K49" s="18" t="e">
        <f>VLOOKUP(E49,Y2数据库!C:H,2,0)</f>
        <v>#VALUE!</v>
      </c>
      <c r="L49" s="19" t="e">
        <f t="shared" si="8"/>
        <v>#VALUE!</v>
      </c>
      <c r="M49" s="18" t="e">
        <f>VLOOKUP(E49,Y2数据库!C:H,5,0)</f>
        <v>#VALUE!</v>
      </c>
      <c r="N49" s="18" t="e">
        <f>VLOOKUP(G49,Y2数据库!I:J,2,0)</f>
        <v>#N/A</v>
      </c>
      <c r="O49" s="18"/>
    </row>
    <row r="50" spans="1:15" x14ac:dyDescent="0.25">
      <c r="A50" s="58"/>
      <c r="B50" s="55"/>
      <c r="C50" s="3"/>
      <c r="D50" s="3"/>
      <c r="E50" s="18" t="e">
        <f t="shared" si="5"/>
        <v>#VALUE!</v>
      </c>
      <c r="F50" s="18" t="e">
        <f t="shared" si="6"/>
        <v>#VALUE!</v>
      </c>
      <c r="G50" s="18" t="str">
        <f t="shared" si="7"/>
        <v/>
      </c>
      <c r="H50" s="18" t="str">
        <f t="shared" si="3"/>
        <v/>
      </c>
      <c r="I50" s="18" t="e">
        <f>VLOOKUP(E50,Y2数据库!C:H,3,0)</f>
        <v>#VALUE!</v>
      </c>
      <c r="J50" s="18" t="e">
        <f>VLOOKUP(E50,Y2数据库!C:H,4,0)</f>
        <v>#VALUE!</v>
      </c>
      <c r="K50" s="18" t="e">
        <f>VLOOKUP(E50,Y2数据库!C:H,2,0)</f>
        <v>#VALUE!</v>
      </c>
      <c r="L50" s="19" t="e">
        <f t="shared" si="8"/>
        <v>#VALUE!</v>
      </c>
      <c r="M50" s="18" t="e">
        <f>VLOOKUP(E50,Y2数据库!C:H,5,0)</f>
        <v>#VALUE!</v>
      </c>
      <c r="N50" s="18" t="e">
        <f>VLOOKUP(G50,Y2数据库!I:J,2,0)</f>
        <v>#N/A</v>
      </c>
      <c r="O50" s="18"/>
    </row>
    <row r="51" spans="1:15" x14ac:dyDescent="0.25">
      <c r="A51" s="58"/>
      <c r="B51" s="55"/>
      <c r="C51" s="3"/>
      <c r="D51" s="3"/>
      <c r="E51" s="18" t="e">
        <f t="shared" si="5"/>
        <v>#VALUE!</v>
      </c>
      <c r="F51" s="18" t="e">
        <f t="shared" si="6"/>
        <v>#VALUE!</v>
      </c>
      <c r="G51" s="18" t="str">
        <f t="shared" si="7"/>
        <v/>
      </c>
      <c r="H51" s="18" t="str">
        <f t="shared" si="3"/>
        <v/>
      </c>
      <c r="I51" s="18" t="e">
        <f>VLOOKUP(E51,Y2数据库!C:H,3,0)</f>
        <v>#VALUE!</v>
      </c>
      <c r="J51" s="18" t="e">
        <f>VLOOKUP(E51,Y2数据库!C:H,4,0)</f>
        <v>#VALUE!</v>
      </c>
      <c r="K51" s="18" t="e">
        <f>VLOOKUP(E51,Y2数据库!C:H,2,0)</f>
        <v>#VALUE!</v>
      </c>
      <c r="L51" s="19" t="e">
        <f t="shared" si="8"/>
        <v>#VALUE!</v>
      </c>
      <c r="M51" s="18" t="e">
        <f>VLOOKUP(E51,Y2数据库!C:H,5,0)</f>
        <v>#VALUE!</v>
      </c>
      <c r="N51" s="18" t="e">
        <f>VLOOKUP(G51,Y2数据库!I:J,2,0)</f>
        <v>#N/A</v>
      </c>
      <c r="O51" s="18"/>
    </row>
    <row r="52" spans="1:15" x14ac:dyDescent="0.25">
      <c r="A52" s="58"/>
      <c r="B52" s="55"/>
      <c r="C52" s="3"/>
      <c r="D52" s="3"/>
      <c r="E52" s="18" t="e">
        <f t="shared" si="5"/>
        <v>#VALUE!</v>
      </c>
      <c r="F52" s="18" t="e">
        <f t="shared" si="6"/>
        <v>#VALUE!</v>
      </c>
      <c r="G52" s="18" t="str">
        <f t="shared" si="7"/>
        <v/>
      </c>
      <c r="H52" s="18" t="str">
        <f t="shared" si="3"/>
        <v/>
      </c>
      <c r="I52" s="18" t="e">
        <f>VLOOKUP(E52,Y2数据库!C:H,3,0)</f>
        <v>#VALUE!</v>
      </c>
      <c r="J52" s="18" t="e">
        <f>VLOOKUP(E52,Y2数据库!C:H,4,0)</f>
        <v>#VALUE!</v>
      </c>
      <c r="K52" s="18" t="e">
        <f>VLOOKUP(E52,Y2数据库!C:H,2,0)</f>
        <v>#VALUE!</v>
      </c>
      <c r="L52" s="19" t="e">
        <f t="shared" si="8"/>
        <v>#VALUE!</v>
      </c>
      <c r="M52" s="18" t="e">
        <f>VLOOKUP(E52,Y2数据库!C:H,5,0)</f>
        <v>#VALUE!</v>
      </c>
      <c r="N52" s="18" t="e">
        <f>VLOOKUP(G52,Y2数据库!I:J,2,0)</f>
        <v>#N/A</v>
      </c>
      <c r="O52" s="18"/>
    </row>
    <row r="53" spans="1:15" x14ac:dyDescent="0.25">
      <c r="A53" s="58"/>
      <c r="B53" s="55"/>
      <c r="C53" s="3"/>
      <c r="D53" s="3"/>
      <c r="E53" s="18" t="e">
        <f t="shared" si="5"/>
        <v>#VALUE!</v>
      </c>
      <c r="F53" s="18" t="e">
        <f t="shared" si="6"/>
        <v>#VALUE!</v>
      </c>
      <c r="G53" s="18" t="str">
        <f t="shared" si="7"/>
        <v/>
      </c>
      <c r="H53" s="18" t="str">
        <f t="shared" si="3"/>
        <v/>
      </c>
      <c r="I53" s="18" t="e">
        <f>VLOOKUP(E53,Y2数据库!C:H,3,0)</f>
        <v>#VALUE!</v>
      </c>
      <c r="J53" s="18" t="e">
        <f>VLOOKUP(E53,Y2数据库!C:H,4,0)</f>
        <v>#VALUE!</v>
      </c>
      <c r="K53" s="18" t="e">
        <f>VLOOKUP(E53,Y2数据库!C:H,2,0)</f>
        <v>#VALUE!</v>
      </c>
      <c r="L53" s="19" t="e">
        <f t="shared" si="8"/>
        <v>#VALUE!</v>
      </c>
      <c r="M53" s="18" t="e">
        <f>VLOOKUP(E53,Y2数据库!C:H,5,0)</f>
        <v>#VALUE!</v>
      </c>
      <c r="N53" s="18" t="e">
        <f>VLOOKUP(G53,Y2数据库!I:J,2,0)</f>
        <v>#N/A</v>
      </c>
      <c r="O53" s="18"/>
    </row>
    <row r="54" spans="1:15" x14ac:dyDescent="0.25">
      <c r="A54" s="58"/>
      <c r="B54" s="55"/>
      <c r="C54" s="3"/>
      <c r="D54" s="3"/>
      <c r="E54" s="18" t="e">
        <f t="shared" si="5"/>
        <v>#VALUE!</v>
      </c>
      <c r="F54" s="18" t="e">
        <f t="shared" si="6"/>
        <v>#VALUE!</v>
      </c>
      <c r="G54" s="18" t="str">
        <f t="shared" si="7"/>
        <v/>
      </c>
      <c r="H54" s="18" t="str">
        <f t="shared" si="3"/>
        <v/>
      </c>
      <c r="I54" s="18" t="e">
        <f>VLOOKUP(E54,Y2数据库!C:H,3,0)</f>
        <v>#VALUE!</v>
      </c>
      <c r="J54" s="18" t="e">
        <f>VLOOKUP(E54,Y2数据库!C:H,4,0)</f>
        <v>#VALUE!</v>
      </c>
      <c r="K54" s="18" t="e">
        <f>VLOOKUP(E54,Y2数据库!C:H,2,0)</f>
        <v>#VALUE!</v>
      </c>
      <c r="L54" s="19" t="e">
        <f t="shared" si="8"/>
        <v>#VALUE!</v>
      </c>
      <c r="M54" s="18" t="e">
        <f>VLOOKUP(E54,Y2数据库!C:H,5,0)</f>
        <v>#VALUE!</v>
      </c>
      <c r="N54" s="18" t="e">
        <f>VLOOKUP(G54,Y2数据库!I:J,2,0)</f>
        <v>#N/A</v>
      </c>
      <c r="O54" s="18"/>
    </row>
    <row r="55" spans="1:15" x14ac:dyDescent="0.25">
      <c r="A55" s="58"/>
      <c r="B55" s="55"/>
      <c r="C55" s="3"/>
      <c r="D55" s="3"/>
      <c r="E55" s="18" t="e">
        <f t="shared" si="5"/>
        <v>#VALUE!</v>
      </c>
      <c r="F55" s="18" t="e">
        <f t="shared" si="6"/>
        <v>#VALUE!</v>
      </c>
      <c r="G55" s="18" t="str">
        <f t="shared" si="7"/>
        <v/>
      </c>
      <c r="H55" s="18" t="str">
        <f t="shared" si="3"/>
        <v/>
      </c>
      <c r="I55" s="18" t="e">
        <f>VLOOKUP(E55,Y2数据库!C:H,3,0)</f>
        <v>#VALUE!</v>
      </c>
      <c r="J55" s="18" t="e">
        <f>VLOOKUP(E55,Y2数据库!C:H,4,0)</f>
        <v>#VALUE!</v>
      </c>
      <c r="K55" s="18" t="e">
        <f>VLOOKUP(E55,Y2数据库!C:H,2,0)</f>
        <v>#VALUE!</v>
      </c>
      <c r="L55" s="19" t="e">
        <f t="shared" si="8"/>
        <v>#VALUE!</v>
      </c>
      <c r="M55" s="18" t="e">
        <f>VLOOKUP(E55,Y2数据库!C:H,5,0)</f>
        <v>#VALUE!</v>
      </c>
      <c r="N55" s="18" t="e">
        <f>VLOOKUP(G55,Y2数据库!I:J,2,0)</f>
        <v>#N/A</v>
      </c>
      <c r="O55" s="18"/>
    </row>
    <row r="56" spans="1:15" x14ac:dyDescent="0.25">
      <c r="A56" s="58"/>
      <c r="B56" s="55"/>
      <c r="C56" s="3"/>
      <c r="D56" s="3"/>
      <c r="E56" s="18" t="e">
        <f t="shared" si="5"/>
        <v>#VALUE!</v>
      </c>
      <c r="F56" s="18" t="e">
        <f t="shared" si="6"/>
        <v>#VALUE!</v>
      </c>
      <c r="G56" s="18" t="str">
        <f t="shared" si="7"/>
        <v/>
      </c>
      <c r="H56" s="18" t="str">
        <f t="shared" si="3"/>
        <v/>
      </c>
      <c r="I56" s="18" t="e">
        <f>VLOOKUP(E56,Y2数据库!C:H,3,0)</f>
        <v>#VALUE!</v>
      </c>
      <c r="J56" s="18" t="e">
        <f>VLOOKUP(E56,Y2数据库!C:H,4,0)</f>
        <v>#VALUE!</v>
      </c>
      <c r="K56" s="18" t="e">
        <f>VLOOKUP(E56,Y2数据库!C:H,2,0)</f>
        <v>#VALUE!</v>
      </c>
      <c r="L56" s="19" t="e">
        <f t="shared" si="8"/>
        <v>#VALUE!</v>
      </c>
      <c r="M56" s="18" t="e">
        <f>VLOOKUP(E56,Y2数据库!C:H,5,0)</f>
        <v>#VALUE!</v>
      </c>
      <c r="N56" s="18" t="e">
        <f>VLOOKUP(G56,Y2数据库!I:J,2,0)</f>
        <v>#N/A</v>
      </c>
      <c r="O56" s="18"/>
    </row>
    <row r="57" spans="1:15" x14ac:dyDescent="0.25">
      <c r="A57" s="58"/>
      <c r="B57" s="55"/>
      <c r="C57" s="3"/>
      <c r="D57" s="3"/>
      <c r="E57" s="18" t="e">
        <f t="shared" si="5"/>
        <v>#VALUE!</v>
      </c>
      <c r="F57" s="18" t="e">
        <f t="shared" si="6"/>
        <v>#VALUE!</v>
      </c>
      <c r="G57" s="18" t="str">
        <f t="shared" si="7"/>
        <v/>
      </c>
      <c r="H57" s="18" t="str">
        <f t="shared" si="3"/>
        <v/>
      </c>
      <c r="I57" s="18" t="e">
        <f>VLOOKUP(E57,Y2数据库!C:H,3,0)</f>
        <v>#VALUE!</v>
      </c>
      <c r="J57" s="18" t="e">
        <f>VLOOKUP(E57,Y2数据库!C:H,4,0)</f>
        <v>#VALUE!</v>
      </c>
      <c r="K57" s="18" t="e">
        <f>VLOOKUP(E57,Y2数据库!C:H,2,0)</f>
        <v>#VALUE!</v>
      </c>
      <c r="L57" s="19" t="e">
        <f t="shared" si="8"/>
        <v>#VALUE!</v>
      </c>
      <c r="M57" s="18" t="e">
        <f>VLOOKUP(E57,Y2数据库!C:H,5,0)</f>
        <v>#VALUE!</v>
      </c>
      <c r="N57" s="18" t="e">
        <f>VLOOKUP(G57,Y2数据库!I:J,2,0)</f>
        <v>#N/A</v>
      </c>
      <c r="O57" s="18"/>
    </row>
    <row r="58" spans="1:15" x14ac:dyDescent="0.25">
      <c r="A58" s="58"/>
      <c r="B58" s="55"/>
      <c r="C58" s="3"/>
      <c r="D58" s="3"/>
      <c r="E58" s="18" t="e">
        <f t="shared" si="5"/>
        <v>#VALUE!</v>
      </c>
      <c r="F58" s="18" t="e">
        <f t="shared" si="6"/>
        <v>#VALUE!</v>
      </c>
      <c r="G58" s="18" t="str">
        <f t="shared" si="7"/>
        <v/>
      </c>
      <c r="H58" s="18" t="str">
        <f t="shared" si="3"/>
        <v/>
      </c>
      <c r="I58" s="18" t="e">
        <f>VLOOKUP(E58,Y2数据库!C:H,3,0)</f>
        <v>#VALUE!</v>
      </c>
      <c r="J58" s="18" t="e">
        <f>VLOOKUP(E58,Y2数据库!C:H,4,0)</f>
        <v>#VALUE!</v>
      </c>
      <c r="K58" s="18" t="e">
        <f>VLOOKUP(E58,Y2数据库!C:H,2,0)</f>
        <v>#VALUE!</v>
      </c>
      <c r="L58" s="19" t="e">
        <f t="shared" si="8"/>
        <v>#VALUE!</v>
      </c>
      <c r="M58" s="18" t="e">
        <f>VLOOKUP(E58,Y2数据库!C:H,5,0)</f>
        <v>#VALUE!</v>
      </c>
      <c r="N58" s="18" t="e">
        <f>VLOOKUP(G58,Y2数据库!I:J,2,0)</f>
        <v>#N/A</v>
      </c>
      <c r="O58" s="18"/>
    </row>
    <row r="59" spans="1:15" x14ac:dyDescent="0.25">
      <c r="A59" s="58"/>
      <c r="B59" s="55"/>
      <c r="C59" s="3"/>
      <c r="D59" s="3"/>
      <c r="E59" s="18" t="e">
        <f t="shared" si="5"/>
        <v>#VALUE!</v>
      </c>
      <c r="F59" s="18" t="e">
        <f t="shared" si="6"/>
        <v>#VALUE!</v>
      </c>
      <c r="G59" s="18" t="str">
        <f t="shared" si="7"/>
        <v/>
      </c>
      <c r="H59" s="18" t="str">
        <f t="shared" si="3"/>
        <v/>
      </c>
      <c r="I59" s="18" t="e">
        <f>VLOOKUP(E59,Y2数据库!C:H,3,0)</f>
        <v>#VALUE!</v>
      </c>
      <c r="J59" s="18" t="e">
        <f>VLOOKUP(E59,Y2数据库!C:H,4,0)</f>
        <v>#VALUE!</v>
      </c>
      <c r="K59" s="18" t="e">
        <f>VLOOKUP(E59,Y2数据库!C:H,2,0)</f>
        <v>#VALUE!</v>
      </c>
      <c r="L59" s="19" t="e">
        <f t="shared" si="8"/>
        <v>#VALUE!</v>
      </c>
      <c r="M59" s="18" t="e">
        <f>VLOOKUP(E59,Y2数据库!C:H,5,0)</f>
        <v>#VALUE!</v>
      </c>
      <c r="N59" s="18" t="e">
        <f>VLOOKUP(G59,Y2数据库!I:J,2,0)</f>
        <v>#N/A</v>
      </c>
      <c r="O59" s="18"/>
    </row>
    <row r="60" spans="1:15" x14ac:dyDescent="0.25">
      <c r="A60" s="58"/>
      <c r="B60" s="55"/>
      <c r="C60" s="3"/>
      <c r="D60" s="3"/>
      <c r="E60" s="18" t="e">
        <f t="shared" si="5"/>
        <v>#VALUE!</v>
      </c>
      <c r="F60" s="18" t="e">
        <f t="shared" si="6"/>
        <v>#VALUE!</v>
      </c>
      <c r="G60" s="18" t="str">
        <f t="shared" si="7"/>
        <v/>
      </c>
      <c r="H60" s="18" t="str">
        <f t="shared" si="3"/>
        <v/>
      </c>
      <c r="I60" s="18" t="e">
        <f>VLOOKUP(E60,Y2数据库!C:H,3,0)</f>
        <v>#VALUE!</v>
      </c>
      <c r="J60" s="18" t="e">
        <f>VLOOKUP(E60,Y2数据库!C:H,4,0)</f>
        <v>#VALUE!</v>
      </c>
      <c r="K60" s="18" t="e">
        <f>VLOOKUP(E60,Y2数据库!C:H,2,0)</f>
        <v>#VALUE!</v>
      </c>
      <c r="L60" s="19" t="e">
        <f t="shared" si="8"/>
        <v>#VALUE!</v>
      </c>
      <c r="M60" s="18" t="e">
        <f>VLOOKUP(E60,Y2数据库!C:H,5,0)</f>
        <v>#VALUE!</v>
      </c>
      <c r="N60" s="18" t="e">
        <f>VLOOKUP(G60,Y2数据库!I:J,2,0)</f>
        <v>#N/A</v>
      </c>
      <c r="O60" s="18"/>
    </row>
    <row r="61" spans="1:15" x14ac:dyDescent="0.25">
      <c r="A61" s="58"/>
      <c r="B61" s="55"/>
      <c r="C61" s="3"/>
      <c r="D61" s="3"/>
      <c r="E61" s="18" t="e">
        <f t="shared" si="5"/>
        <v>#VALUE!</v>
      </c>
      <c r="F61" s="18" t="e">
        <f t="shared" si="6"/>
        <v>#VALUE!</v>
      </c>
      <c r="G61" s="18" t="str">
        <f t="shared" si="7"/>
        <v/>
      </c>
      <c r="H61" s="18" t="str">
        <f t="shared" si="3"/>
        <v/>
      </c>
      <c r="I61" s="18" t="e">
        <f>VLOOKUP(E61,Y2数据库!C:H,3,0)</f>
        <v>#VALUE!</v>
      </c>
      <c r="J61" s="18" t="e">
        <f>VLOOKUP(E61,Y2数据库!C:H,4,0)</f>
        <v>#VALUE!</v>
      </c>
      <c r="K61" s="18" t="e">
        <f>VLOOKUP(E61,Y2数据库!C:H,2,0)</f>
        <v>#VALUE!</v>
      </c>
      <c r="L61" s="19" t="e">
        <f t="shared" si="8"/>
        <v>#VALUE!</v>
      </c>
      <c r="M61" s="18" t="e">
        <f>VLOOKUP(E61,Y2数据库!C:H,5,0)</f>
        <v>#VALUE!</v>
      </c>
      <c r="N61" s="18" t="e">
        <f>VLOOKUP(G61,Y2数据库!I:J,2,0)</f>
        <v>#N/A</v>
      </c>
      <c r="O61" s="18"/>
    </row>
    <row r="62" spans="1:15" x14ac:dyDescent="0.25">
      <c r="A62" s="58"/>
      <c r="B62" s="55"/>
      <c r="C62" s="3"/>
      <c r="D62" s="3"/>
      <c r="E62" s="18" t="e">
        <f t="shared" si="5"/>
        <v>#VALUE!</v>
      </c>
      <c r="F62" s="18" t="e">
        <f t="shared" si="6"/>
        <v>#VALUE!</v>
      </c>
      <c r="G62" s="18" t="str">
        <f t="shared" si="7"/>
        <v/>
      </c>
      <c r="H62" s="18" t="str">
        <f t="shared" si="3"/>
        <v/>
      </c>
      <c r="I62" s="18" t="e">
        <f>VLOOKUP(E62,Y2数据库!C:H,3,0)</f>
        <v>#VALUE!</v>
      </c>
      <c r="J62" s="18" t="e">
        <f>VLOOKUP(E62,Y2数据库!C:H,4,0)</f>
        <v>#VALUE!</v>
      </c>
      <c r="K62" s="18" t="e">
        <f>VLOOKUP(E62,Y2数据库!C:H,2,0)</f>
        <v>#VALUE!</v>
      </c>
      <c r="L62" s="19" t="e">
        <f t="shared" si="8"/>
        <v>#VALUE!</v>
      </c>
      <c r="M62" s="18" t="e">
        <f>VLOOKUP(E62,Y2数据库!C:H,5,0)</f>
        <v>#VALUE!</v>
      </c>
      <c r="N62" s="18" t="e">
        <f>VLOOKUP(G62,Y2数据库!I:J,2,0)</f>
        <v>#N/A</v>
      </c>
      <c r="O62" s="18"/>
    </row>
    <row r="63" spans="1:15" x14ac:dyDescent="0.25">
      <c r="A63" s="58"/>
      <c r="B63" s="55"/>
      <c r="C63" s="3"/>
      <c r="D63" s="3"/>
      <c r="E63" s="18" t="e">
        <f t="shared" si="5"/>
        <v>#VALUE!</v>
      </c>
      <c r="F63" s="18" t="e">
        <f t="shared" si="6"/>
        <v>#VALUE!</v>
      </c>
      <c r="G63" s="18" t="str">
        <f t="shared" si="7"/>
        <v/>
      </c>
      <c r="H63" s="18" t="str">
        <f t="shared" si="3"/>
        <v/>
      </c>
      <c r="I63" s="18" t="e">
        <f>VLOOKUP(E63,Y2数据库!C:H,3,0)</f>
        <v>#VALUE!</v>
      </c>
      <c r="J63" s="18" t="e">
        <f>VLOOKUP(E63,Y2数据库!C:H,4,0)</f>
        <v>#VALUE!</v>
      </c>
      <c r="K63" s="18" t="e">
        <f>VLOOKUP(E63,Y2数据库!C:H,2,0)</f>
        <v>#VALUE!</v>
      </c>
      <c r="L63" s="19" t="e">
        <f t="shared" si="8"/>
        <v>#VALUE!</v>
      </c>
      <c r="M63" s="18" t="e">
        <f>VLOOKUP(E63,Y2数据库!C:H,5,0)</f>
        <v>#VALUE!</v>
      </c>
      <c r="N63" s="18" t="e">
        <f>VLOOKUP(G63,Y2数据库!I:J,2,0)</f>
        <v>#N/A</v>
      </c>
      <c r="O63" s="18"/>
    </row>
    <row r="64" spans="1:15" x14ac:dyDescent="0.25">
      <c r="A64" s="58"/>
      <c r="B64" s="55"/>
      <c r="C64" s="3"/>
      <c r="D64" s="3"/>
      <c r="E64" s="18" t="e">
        <f t="shared" si="5"/>
        <v>#VALUE!</v>
      </c>
      <c r="F64" s="18" t="e">
        <f t="shared" si="6"/>
        <v>#VALUE!</v>
      </c>
      <c r="G64" s="18" t="str">
        <f t="shared" si="7"/>
        <v/>
      </c>
      <c r="H64" s="18" t="str">
        <f t="shared" si="3"/>
        <v/>
      </c>
      <c r="I64" s="18" t="e">
        <f>VLOOKUP(E64,Y2数据库!C:H,3,0)</f>
        <v>#VALUE!</v>
      </c>
      <c r="J64" s="18" t="e">
        <f>VLOOKUP(E64,Y2数据库!C:H,4,0)</f>
        <v>#VALUE!</v>
      </c>
      <c r="K64" s="18" t="e">
        <f>VLOOKUP(E64,Y2数据库!C:H,2,0)</f>
        <v>#VALUE!</v>
      </c>
      <c r="L64" s="19" t="e">
        <f t="shared" si="8"/>
        <v>#VALUE!</v>
      </c>
      <c r="M64" s="18" t="e">
        <f>VLOOKUP(E64,Y2数据库!C:H,5,0)</f>
        <v>#VALUE!</v>
      </c>
      <c r="N64" s="18" t="e">
        <f>VLOOKUP(G64,Y2数据库!I:J,2,0)</f>
        <v>#N/A</v>
      </c>
      <c r="O64" s="18"/>
    </row>
    <row r="65" spans="1:15" x14ac:dyDescent="0.25">
      <c r="A65" s="58"/>
      <c r="B65" s="55"/>
      <c r="C65" s="3"/>
      <c r="D65" s="3"/>
      <c r="E65" s="18" t="e">
        <f t="shared" si="5"/>
        <v>#VALUE!</v>
      </c>
      <c r="F65" s="18" t="e">
        <f t="shared" si="6"/>
        <v>#VALUE!</v>
      </c>
      <c r="G65" s="18" t="str">
        <f t="shared" si="7"/>
        <v/>
      </c>
      <c r="H65" s="18" t="str">
        <f t="shared" si="3"/>
        <v/>
      </c>
      <c r="I65" s="18" t="e">
        <f>VLOOKUP(E65,Y2数据库!C:H,3,0)</f>
        <v>#VALUE!</v>
      </c>
      <c r="J65" s="18" t="e">
        <f>VLOOKUP(E65,Y2数据库!C:H,4,0)</f>
        <v>#VALUE!</v>
      </c>
      <c r="K65" s="18" t="e">
        <f>VLOOKUP(E65,Y2数据库!C:H,2,0)</f>
        <v>#VALUE!</v>
      </c>
      <c r="L65" s="19" t="e">
        <f t="shared" si="8"/>
        <v>#VALUE!</v>
      </c>
      <c r="M65" s="18" t="e">
        <f>VLOOKUP(E65,Y2数据库!C:H,5,0)</f>
        <v>#VALUE!</v>
      </c>
      <c r="N65" s="18" t="e">
        <f>VLOOKUP(G65,Y2数据库!I:J,2,0)</f>
        <v>#N/A</v>
      </c>
      <c r="O65" s="18"/>
    </row>
    <row r="66" spans="1:15" x14ac:dyDescent="0.25">
      <c r="A66" s="58"/>
      <c r="B66" s="55"/>
      <c r="C66" s="3"/>
      <c r="D66" s="3"/>
      <c r="E66" s="18" t="e">
        <f t="shared" si="5"/>
        <v>#VALUE!</v>
      </c>
      <c r="F66" s="18" t="e">
        <f t="shared" si="6"/>
        <v>#VALUE!</v>
      </c>
      <c r="G66" s="18" t="str">
        <f t="shared" si="7"/>
        <v/>
      </c>
      <c r="H66" s="18" t="str">
        <f t="shared" si="3"/>
        <v/>
      </c>
      <c r="I66" s="18" t="e">
        <f>VLOOKUP(E66,Y2数据库!C:H,3,0)</f>
        <v>#VALUE!</v>
      </c>
      <c r="J66" s="18" t="e">
        <f>VLOOKUP(E66,Y2数据库!C:H,4,0)</f>
        <v>#VALUE!</v>
      </c>
      <c r="K66" s="18" t="e">
        <f>VLOOKUP(E66,Y2数据库!C:H,2,0)</f>
        <v>#VALUE!</v>
      </c>
      <c r="L66" s="19" t="e">
        <f t="shared" si="8"/>
        <v>#VALUE!</v>
      </c>
      <c r="M66" s="18" t="e">
        <f>VLOOKUP(E66,Y2数据库!C:H,5,0)</f>
        <v>#VALUE!</v>
      </c>
      <c r="N66" s="18" t="e">
        <f>VLOOKUP(G66,Y2数据库!I:J,2,0)</f>
        <v>#N/A</v>
      </c>
      <c r="O66" s="18"/>
    </row>
    <row r="67" spans="1:15" x14ac:dyDescent="0.25">
      <c r="A67" s="58"/>
      <c r="B67" s="55"/>
      <c r="C67" s="3"/>
      <c r="D67" s="3"/>
      <c r="E67" s="18" t="e">
        <f t="shared" si="5"/>
        <v>#VALUE!</v>
      </c>
      <c r="F67" s="18" t="e">
        <f t="shared" si="6"/>
        <v>#VALUE!</v>
      </c>
      <c r="G67" s="18" t="str">
        <f t="shared" si="7"/>
        <v/>
      </c>
      <c r="H67" s="18" t="str">
        <f t="shared" ref="H67:H100" si="9">(TRIM(MID(SUBSTITUTE($B67,"-",REPT(" ",99)),COLUMN(E67)*99-98,99)))</f>
        <v/>
      </c>
      <c r="I67" s="18" t="e">
        <f>VLOOKUP(E67,Y2数据库!C:H,3,0)</f>
        <v>#VALUE!</v>
      </c>
      <c r="J67" s="18" t="e">
        <f>VLOOKUP(E67,Y2数据库!C:H,4,0)</f>
        <v>#VALUE!</v>
      </c>
      <c r="K67" s="18" t="e">
        <f>VLOOKUP(E67,Y2数据库!C:H,2,0)</f>
        <v>#VALUE!</v>
      </c>
      <c r="L67" s="19" t="e">
        <f t="shared" si="8"/>
        <v>#VALUE!</v>
      </c>
      <c r="M67" s="18" t="e">
        <f>VLOOKUP(E67,Y2数据库!C:H,5,0)</f>
        <v>#VALUE!</v>
      </c>
      <c r="N67" s="18" t="e">
        <f>VLOOKUP(G67,Y2数据库!I:J,2,0)</f>
        <v>#N/A</v>
      </c>
      <c r="O67" s="18"/>
    </row>
    <row r="68" spans="1:15" x14ac:dyDescent="0.25">
      <c r="A68" s="58"/>
      <c r="B68" s="55"/>
      <c r="C68" s="3"/>
      <c r="D68" s="3"/>
      <c r="E68" s="18" t="e">
        <f t="shared" si="5"/>
        <v>#VALUE!</v>
      </c>
      <c r="F68" s="18" t="e">
        <f t="shared" si="6"/>
        <v>#VALUE!</v>
      </c>
      <c r="G68" s="18" t="str">
        <f t="shared" si="7"/>
        <v/>
      </c>
      <c r="H68" s="18" t="str">
        <f t="shared" si="9"/>
        <v/>
      </c>
      <c r="I68" s="18" t="e">
        <f>VLOOKUP(E68,Y2数据库!C:H,3,0)</f>
        <v>#VALUE!</v>
      </c>
      <c r="J68" s="18" t="e">
        <f>VLOOKUP(E68,Y2数据库!C:H,4,0)</f>
        <v>#VALUE!</v>
      </c>
      <c r="K68" s="18" t="e">
        <f>VLOOKUP(E68,Y2数据库!C:H,2,0)</f>
        <v>#VALUE!</v>
      </c>
      <c r="L68" s="19" t="e">
        <f t="shared" si="8"/>
        <v>#VALUE!</v>
      </c>
      <c r="M68" s="18" t="e">
        <f>VLOOKUP(E68,Y2数据库!C:H,5,0)</f>
        <v>#VALUE!</v>
      </c>
      <c r="N68" s="18" t="e">
        <f>VLOOKUP(G68,Y2数据库!I:J,2,0)</f>
        <v>#N/A</v>
      </c>
      <c r="O68" s="18"/>
    </row>
    <row r="69" spans="1:15" x14ac:dyDescent="0.25">
      <c r="A69" s="58"/>
      <c r="B69" s="55"/>
      <c r="C69" s="3"/>
      <c r="D69" s="3"/>
      <c r="E69" s="18" t="e">
        <f t="shared" si="5"/>
        <v>#VALUE!</v>
      </c>
      <c r="F69" s="18" t="e">
        <f t="shared" si="6"/>
        <v>#VALUE!</v>
      </c>
      <c r="G69" s="18" t="str">
        <f t="shared" si="7"/>
        <v/>
      </c>
      <c r="H69" s="18" t="str">
        <f t="shared" si="9"/>
        <v/>
      </c>
      <c r="I69" s="18" t="e">
        <f>VLOOKUP(E69,Y2数据库!C:H,3,0)</f>
        <v>#VALUE!</v>
      </c>
      <c r="J69" s="18" t="e">
        <f>VLOOKUP(E69,Y2数据库!C:H,4,0)</f>
        <v>#VALUE!</v>
      </c>
      <c r="K69" s="18" t="e">
        <f>VLOOKUP(E69,Y2数据库!C:H,2,0)</f>
        <v>#VALUE!</v>
      </c>
      <c r="L69" s="19" t="e">
        <f t="shared" si="8"/>
        <v>#VALUE!</v>
      </c>
      <c r="M69" s="18" t="e">
        <f>VLOOKUP(E69,Y2数据库!C:H,5,0)</f>
        <v>#VALUE!</v>
      </c>
      <c r="N69" s="18" t="e">
        <f>VLOOKUP(G69,Y2数据库!I:J,2,0)</f>
        <v>#N/A</v>
      </c>
      <c r="O69" s="18"/>
    </row>
    <row r="70" spans="1:15" x14ac:dyDescent="0.25">
      <c r="A70" s="58"/>
      <c r="B70" s="55"/>
      <c r="C70" s="3"/>
      <c r="D70" s="3"/>
      <c r="E70" s="18" t="e">
        <f t="shared" si="5"/>
        <v>#VALUE!</v>
      </c>
      <c r="F70" s="18" t="e">
        <f t="shared" si="6"/>
        <v>#VALUE!</v>
      </c>
      <c r="G70" s="18" t="str">
        <f t="shared" si="7"/>
        <v/>
      </c>
      <c r="H70" s="18" t="str">
        <f t="shared" si="9"/>
        <v/>
      </c>
      <c r="I70" s="18" t="e">
        <f>VLOOKUP(E70,Y2数据库!C:H,3,0)</f>
        <v>#VALUE!</v>
      </c>
      <c r="J70" s="18" t="e">
        <f>VLOOKUP(E70,Y2数据库!C:H,4,0)</f>
        <v>#VALUE!</v>
      </c>
      <c r="K70" s="18" t="e">
        <f>VLOOKUP(E70,Y2数据库!C:H,2,0)</f>
        <v>#VALUE!</v>
      </c>
      <c r="L70" s="19" t="e">
        <f t="shared" si="8"/>
        <v>#VALUE!</v>
      </c>
      <c r="M70" s="18" t="e">
        <f>VLOOKUP(E70,Y2数据库!C:H,5,0)</f>
        <v>#VALUE!</v>
      </c>
      <c r="N70" s="18" t="e">
        <f>VLOOKUP(G70,Y2数据库!I:J,2,0)</f>
        <v>#N/A</v>
      </c>
      <c r="O70" s="18"/>
    </row>
    <row r="71" spans="1:15" x14ac:dyDescent="0.25">
      <c r="A71" s="58"/>
      <c r="B71" s="55"/>
      <c r="C71" s="3"/>
      <c r="D71" s="3"/>
      <c r="E71" s="18" t="e">
        <f t="shared" si="5"/>
        <v>#VALUE!</v>
      </c>
      <c r="F71" s="18" t="e">
        <f t="shared" si="6"/>
        <v>#VALUE!</v>
      </c>
      <c r="G71" s="18" t="str">
        <f t="shared" si="7"/>
        <v/>
      </c>
      <c r="H71" s="18" t="str">
        <f t="shared" si="9"/>
        <v/>
      </c>
      <c r="I71" s="18" t="e">
        <f>VLOOKUP(E71,Y2数据库!C:H,3,0)</f>
        <v>#VALUE!</v>
      </c>
      <c r="J71" s="18" t="e">
        <f>VLOOKUP(E71,Y2数据库!C:H,4,0)</f>
        <v>#VALUE!</v>
      </c>
      <c r="K71" s="18" t="e">
        <f>VLOOKUP(E71,Y2数据库!C:H,2,0)</f>
        <v>#VALUE!</v>
      </c>
      <c r="L71" s="19" t="e">
        <f t="shared" si="8"/>
        <v>#VALUE!</v>
      </c>
      <c r="M71" s="18" t="e">
        <f>VLOOKUP(E71,Y2数据库!C:H,5,0)</f>
        <v>#VALUE!</v>
      </c>
      <c r="N71" s="18" t="e">
        <f>VLOOKUP(G71,Y2数据库!I:J,2,0)</f>
        <v>#N/A</v>
      </c>
      <c r="O71" s="18"/>
    </row>
    <row r="72" spans="1:15" x14ac:dyDescent="0.25">
      <c r="A72" s="58"/>
      <c r="B72" s="55"/>
      <c r="C72" s="3"/>
      <c r="D72" s="3"/>
      <c r="E72" s="18" t="e">
        <f t="shared" ref="E72:E100" si="10">VALUE(TRIM(MID(SUBSTITUTE($B72,"-",REPT(" ",99)),COLUMN(B72)*99-98,99)))</f>
        <v>#VALUE!</v>
      </c>
      <c r="F72" s="18" t="e">
        <f t="shared" ref="F72:F100" si="11">VALUE(TRIM(MID(SUBSTITUTE($B72,"-",REPT(" ",99)),COLUMN(C72)*99-98,99)))</f>
        <v>#VALUE!</v>
      </c>
      <c r="G72" s="18" t="str">
        <f t="shared" ref="G72:G100" si="12">(TRIM(MID(SUBSTITUTE($B72,"-",REPT(" ",99)),COLUMN(D72)*99-98,99)))</f>
        <v/>
      </c>
      <c r="H72" s="18" t="str">
        <f t="shared" si="9"/>
        <v/>
      </c>
      <c r="I72" s="18" t="e">
        <f>VLOOKUP(E72,Y2数据库!C:H,3,0)</f>
        <v>#VALUE!</v>
      </c>
      <c r="J72" s="18" t="e">
        <f>VLOOKUP(E72,Y2数据库!C:H,4,0)</f>
        <v>#VALUE!</v>
      </c>
      <c r="K72" s="18" t="e">
        <f>VLOOKUP(E72,Y2数据库!C:H,2,0)</f>
        <v>#VALUE!</v>
      </c>
      <c r="L72" s="19" t="e">
        <f t="shared" ref="L72:L100" si="13">((H72/360)*3.14*K72/1000)*(F72/1000)*C72</f>
        <v>#VALUE!</v>
      </c>
      <c r="M72" s="18" t="e">
        <f>VLOOKUP(E72,Y2数据库!C:H,5,0)</f>
        <v>#VALUE!</v>
      </c>
      <c r="N72" s="18" t="e">
        <f>VLOOKUP(G72,Y2数据库!I:J,2,0)</f>
        <v>#N/A</v>
      </c>
      <c r="O72" s="18"/>
    </row>
    <row r="73" spans="1:15" x14ac:dyDescent="0.25">
      <c r="A73" s="58"/>
      <c r="B73" s="55"/>
      <c r="C73" s="3"/>
      <c r="D73" s="3"/>
      <c r="E73" s="18" t="e">
        <f t="shared" si="10"/>
        <v>#VALUE!</v>
      </c>
      <c r="F73" s="18" t="e">
        <f t="shared" si="11"/>
        <v>#VALUE!</v>
      </c>
      <c r="G73" s="18" t="str">
        <f t="shared" si="12"/>
        <v/>
      </c>
      <c r="H73" s="18" t="str">
        <f t="shared" si="9"/>
        <v/>
      </c>
      <c r="I73" s="18" t="e">
        <f>VLOOKUP(E73,Y2数据库!C:H,3,0)</f>
        <v>#VALUE!</v>
      </c>
      <c r="J73" s="18" t="e">
        <f>VLOOKUP(E73,Y2数据库!C:H,4,0)</f>
        <v>#VALUE!</v>
      </c>
      <c r="K73" s="18" t="e">
        <f>VLOOKUP(E73,Y2数据库!C:H,2,0)</f>
        <v>#VALUE!</v>
      </c>
      <c r="L73" s="19" t="e">
        <f t="shared" si="13"/>
        <v>#VALUE!</v>
      </c>
      <c r="M73" s="18" t="e">
        <f>VLOOKUP(E73,Y2数据库!C:H,5,0)</f>
        <v>#VALUE!</v>
      </c>
      <c r="N73" s="18" t="e">
        <f>VLOOKUP(G73,Y2数据库!I:J,2,0)</f>
        <v>#N/A</v>
      </c>
      <c r="O73" s="18"/>
    </row>
    <row r="74" spans="1:15" x14ac:dyDescent="0.25">
      <c r="A74" s="58"/>
      <c r="B74" s="55"/>
      <c r="C74" s="3"/>
      <c r="D74" s="3"/>
      <c r="E74" s="18" t="e">
        <f t="shared" si="10"/>
        <v>#VALUE!</v>
      </c>
      <c r="F74" s="18" t="e">
        <f t="shared" si="11"/>
        <v>#VALUE!</v>
      </c>
      <c r="G74" s="18" t="str">
        <f t="shared" si="12"/>
        <v/>
      </c>
      <c r="H74" s="18" t="str">
        <f t="shared" si="9"/>
        <v/>
      </c>
      <c r="I74" s="18" t="e">
        <f>VLOOKUP(E74,Y2数据库!C:H,3,0)</f>
        <v>#VALUE!</v>
      </c>
      <c r="J74" s="18" t="e">
        <f>VLOOKUP(E74,Y2数据库!C:H,4,0)</f>
        <v>#VALUE!</v>
      </c>
      <c r="K74" s="18" t="e">
        <f>VLOOKUP(E74,Y2数据库!C:H,2,0)</f>
        <v>#VALUE!</v>
      </c>
      <c r="L74" s="19" t="e">
        <f t="shared" si="13"/>
        <v>#VALUE!</v>
      </c>
      <c r="M74" s="18" t="e">
        <f>VLOOKUP(E74,Y2数据库!C:H,5,0)</f>
        <v>#VALUE!</v>
      </c>
      <c r="N74" s="18" t="e">
        <f>VLOOKUP(G74,Y2数据库!I:J,2,0)</f>
        <v>#N/A</v>
      </c>
      <c r="O74" s="18"/>
    </row>
    <row r="75" spans="1:15" x14ac:dyDescent="0.25">
      <c r="A75" s="58"/>
      <c r="B75" s="55"/>
      <c r="C75" s="3"/>
      <c r="D75" s="3"/>
      <c r="E75" s="18" t="e">
        <f t="shared" si="10"/>
        <v>#VALUE!</v>
      </c>
      <c r="F75" s="18" t="e">
        <f t="shared" si="11"/>
        <v>#VALUE!</v>
      </c>
      <c r="G75" s="18" t="str">
        <f t="shared" si="12"/>
        <v/>
      </c>
      <c r="H75" s="18" t="str">
        <f t="shared" si="9"/>
        <v/>
      </c>
      <c r="I75" s="18" t="e">
        <f>VLOOKUP(E75,Y2数据库!C:H,3,0)</f>
        <v>#VALUE!</v>
      </c>
      <c r="J75" s="18" t="e">
        <f>VLOOKUP(E75,Y2数据库!C:H,4,0)</f>
        <v>#VALUE!</v>
      </c>
      <c r="K75" s="18" t="e">
        <f>VLOOKUP(E75,Y2数据库!C:H,2,0)</f>
        <v>#VALUE!</v>
      </c>
      <c r="L75" s="19" t="e">
        <f t="shared" si="13"/>
        <v>#VALUE!</v>
      </c>
      <c r="M75" s="18" t="e">
        <f>VLOOKUP(E75,Y2数据库!C:H,5,0)</f>
        <v>#VALUE!</v>
      </c>
      <c r="N75" s="18" t="e">
        <f>VLOOKUP(G75,Y2数据库!I:J,2,0)</f>
        <v>#N/A</v>
      </c>
      <c r="O75" s="18"/>
    </row>
    <row r="76" spans="1:15" x14ac:dyDescent="0.25">
      <c r="A76" s="58"/>
      <c r="B76" s="55"/>
      <c r="C76" s="3"/>
      <c r="D76" s="3"/>
      <c r="E76" s="18" t="e">
        <f t="shared" si="10"/>
        <v>#VALUE!</v>
      </c>
      <c r="F76" s="18" t="e">
        <f t="shared" si="11"/>
        <v>#VALUE!</v>
      </c>
      <c r="G76" s="18" t="str">
        <f t="shared" si="12"/>
        <v/>
      </c>
      <c r="H76" s="18" t="str">
        <f t="shared" si="9"/>
        <v/>
      </c>
      <c r="I76" s="18" t="e">
        <f>VLOOKUP(E76,Y2数据库!C:H,3,0)</f>
        <v>#VALUE!</v>
      </c>
      <c r="J76" s="18" t="e">
        <f>VLOOKUP(E76,Y2数据库!C:H,4,0)</f>
        <v>#VALUE!</v>
      </c>
      <c r="K76" s="18" t="e">
        <f>VLOOKUP(E76,Y2数据库!C:H,2,0)</f>
        <v>#VALUE!</v>
      </c>
      <c r="L76" s="19" t="e">
        <f t="shared" si="13"/>
        <v>#VALUE!</v>
      </c>
      <c r="M76" s="18" t="e">
        <f>VLOOKUP(E76,Y2数据库!C:H,5,0)</f>
        <v>#VALUE!</v>
      </c>
      <c r="N76" s="18" t="e">
        <f>VLOOKUP(G76,Y2数据库!I:J,2,0)</f>
        <v>#N/A</v>
      </c>
      <c r="O76" s="18"/>
    </row>
    <row r="77" spans="1:15" x14ac:dyDescent="0.25">
      <c r="A77" s="58"/>
      <c r="B77" s="55"/>
      <c r="C77" s="3"/>
      <c r="D77" s="3"/>
      <c r="E77" s="18" t="e">
        <f t="shared" si="10"/>
        <v>#VALUE!</v>
      </c>
      <c r="F77" s="18" t="e">
        <f t="shared" si="11"/>
        <v>#VALUE!</v>
      </c>
      <c r="G77" s="18" t="str">
        <f t="shared" si="12"/>
        <v/>
      </c>
      <c r="H77" s="18" t="str">
        <f t="shared" si="9"/>
        <v/>
      </c>
      <c r="I77" s="18" t="e">
        <f>VLOOKUP(E77,Y2数据库!C:H,3,0)</f>
        <v>#VALUE!</v>
      </c>
      <c r="J77" s="18" t="e">
        <f>VLOOKUP(E77,Y2数据库!C:H,4,0)</f>
        <v>#VALUE!</v>
      </c>
      <c r="K77" s="18" t="e">
        <f>VLOOKUP(E77,Y2数据库!C:H,2,0)</f>
        <v>#VALUE!</v>
      </c>
      <c r="L77" s="19" t="e">
        <f t="shared" si="13"/>
        <v>#VALUE!</v>
      </c>
      <c r="M77" s="18" t="e">
        <f>VLOOKUP(E77,Y2数据库!C:H,5,0)</f>
        <v>#VALUE!</v>
      </c>
      <c r="N77" s="18" t="e">
        <f>VLOOKUP(G77,Y2数据库!I:J,2,0)</f>
        <v>#N/A</v>
      </c>
      <c r="O77" s="18"/>
    </row>
    <row r="78" spans="1:15" x14ac:dyDescent="0.25">
      <c r="A78" s="58"/>
      <c r="B78" s="55"/>
      <c r="C78" s="3"/>
      <c r="D78" s="3"/>
      <c r="E78" s="18" t="e">
        <f t="shared" si="10"/>
        <v>#VALUE!</v>
      </c>
      <c r="F78" s="18" t="e">
        <f t="shared" si="11"/>
        <v>#VALUE!</v>
      </c>
      <c r="G78" s="18" t="str">
        <f t="shared" si="12"/>
        <v/>
      </c>
      <c r="H78" s="18" t="str">
        <f t="shared" si="9"/>
        <v/>
      </c>
      <c r="I78" s="18" t="e">
        <f>VLOOKUP(E78,Y2数据库!C:H,3,0)</f>
        <v>#VALUE!</v>
      </c>
      <c r="J78" s="18" t="e">
        <f>VLOOKUP(E78,Y2数据库!C:H,4,0)</f>
        <v>#VALUE!</v>
      </c>
      <c r="K78" s="18" t="e">
        <f>VLOOKUP(E78,Y2数据库!C:H,2,0)</f>
        <v>#VALUE!</v>
      </c>
      <c r="L78" s="19" t="e">
        <f t="shared" si="13"/>
        <v>#VALUE!</v>
      </c>
      <c r="M78" s="18" t="e">
        <f>VLOOKUP(E78,Y2数据库!C:H,5,0)</f>
        <v>#VALUE!</v>
      </c>
      <c r="N78" s="18" t="e">
        <f>VLOOKUP(G78,Y2数据库!I:J,2,0)</f>
        <v>#N/A</v>
      </c>
      <c r="O78" s="18"/>
    </row>
    <row r="79" spans="1:15" x14ac:dyDescent="0.25">
      <c r="A79" s="58"/>
      <c r="B79" s="55"/>
      <c r="C79" s="3"/>
      <c r="D79" s="3"/>
      <c r="E79" s="18" t="e">
        <f t="shared" si="10"/>
        <v>#VALUE!</v>
      </c>
      <c r="F79" s="18" t="e">
        <f t="shared" si="11"/>
        <v>#VALUE!</v>
      </c>
      <c r="G79" s="18" t="str">
        <f t="shared" si="12"/>
        <v/>
      </c>
      <c r="H79" s="18" t="str">
        <f t="shared" si="9"/>
        <v/>
      </c>
      <c r="I79" s="18" t="e">
        <f>VLOOKUP(E79,Y2数据库!C:H,3,0)</f>
        <v>#VALUE!</v>
      </c>
      <c r="J79" s="18" t="e">
        <f>VLOOKUP(E79,Y2数据库!C:H,4,0)</f>
        <v>#VALUE!</v>
      </c>
      <c r="K79" s="18" t="e">
        <f>VLOOKUP(E79,Y2数据库!C:H,2,0)</f>
        <v>#VALUE!</v>
      </c>
      <c r="L79" s="19" t="e">
        <f t="shared" si="13"/>
        <v>#VALUE!</v>
      </c>
      <c r="M79" s="18" t="e">
        <f>VLOOKUP(E79,Y2数据库!C:H,5,0)</f>
        <v>#VALUE!</v>
      </c>
      <c r="N79" s="18" t="e">
        <f>VLOOKUP(G79,Y2数据库!I:J,2,0)</f>
        <v>#N/A</v>
      </c>
      <c r="O79" s="18"/>
    </row>
    <row r="80" spans="1:15" x14ac:dyDescent="0.25">
      <c r="A80" s="58"/>
      <c r="B80" s="55"/>
      <c r="C80" s="3"/>
      <c r="D80" s="3"/>
      <c r="E80" s="18" t="e">
        <f t="shared" si="10"/>
        <v>#VALUE!</v>
      </c>
      <c r="F80" s="18" t="e">
        <f t="shared" si="11"/>
        <v>#VALUE!</v>
      </c>
      <c r="G80" s="18" t="str">
        <f t="shared" si="12"/>
        <v/>
      </c>
      <c r="H80" s="18" t="str">
        <f t="shared" si="9"/>
        <v/>
      </c>
      <c r="I80" s="18" t="e">
        <f>VLOOKUP(E80,Y2数据库!C:H,3,0)</f>
        <v>#VALUE!</v>
      </c>
      <c r="J80" s="18" t="e">
        <f>VLOOKUP(E80,Y2数据库!C:H,4,0)</f>
        <v>#VALUE!</v>
      </c>
      <c r="K80" s="18" t="e">
        <f>VLOOKUP(E80,Y2数据库!C:H,2,0)</f>
        <v>#VALUE!</v>
      </c>
      <c r="L80" s="19" t="e">
        <f t="shared" si="13"/>
        <v>#VALUE!</v>
      </c>
      <c r="M80" s="18" t="e">
        <f>VLOOKUP(E80,Y2数据库!C:H,5,0)</f>
        <v>#VALUE!</v>
      </c>
      <c r="N80" s="18" t="e">
        <f>VLOOKUP(G80,Y2数据库!I:J,2,0)</f>
        <v>#N/A</v>
      </c>
      <c r="O80" s="18"/>
    </row>
    <row r="81" spans="1:15" x14ac:dyDescent="0.25">
      <c r="A81" s="58"/>
      <c r="B81" s="55"/>
      <c r="C81" s="3"/>
      <c r="D81" s="3"/>
      <c r="E81" s="18" t="e">
        <f t="shared" si="10"/>
        <v>#VALUE!</v>
      </c>
      <c r="F81" s="18" t="e">
        <f t="shared" si="11"/>
        <v>#VALUE!</v>
      </c>
      <c r="G81" s="18" t="str">
        <f t="shared" si="12"/>
        <v/>
      </c>
      <c r="H81" s="18" t="str">
        <f t="shared" si="9"/>
        <v/>
      </c>
      <c r="I81" s="18" t="e">
        <f>VLOOKUP(E81,Y2数据库!C:H,3,0)</f>
        <v>#VALUE!</v>
      </c>
      <c r="J81" s="18" t="e">
        <f>VLOOKUP(E81,Y2数据库!C:H,4,0)</f>
        <v>#VALUE!</v>
      </c>
      <c r="K81" s="18" t="e">
        <f>VLOOKUP(E81,Y2数据库!C:H,2,0)</f>
        <v>#VALUE!</v>
      </c>
      <c r="L81" s="19" t="e">
        <f t="shared" si="13"/>
        <v>#VALUE!</v>
      </c>
      <c r="M81" s="18" t="e">
        <f>VLOOKUP(E81,Y2数据库!C:H,5,0)</f>
        <v>#VALUE!</v>
      </c>
      <c r="N81" s="18" t="e">
        <f>VLOOKUP(G81,Y2数据库!I:J,2,0)</f>
        <v>#N/A</v>
      </c>
      <c r="O81" s="18"/>
    </row>
    <row r="82" spans="1:15" x14ac:dyDescent="0.25">
      <c r="A82" s="58"/>
      <c r="B82" s="55"/>
      <c r="C82" s="3"/>
      <c r="D82" s="3"/>
      <c r="E82" s="18" t="e">
        <f t="shared" si="10"/>
        <v>#VALUE!</v>
      </c>
      <c r="F82" s="18" t="e">
        <f t="shared" si="11"/>
        <v>#VALUE!</v>
      </c>
      <c r="G82" s="18" t="str">
        <f t="shared" si="12"/>
        <v/>
      </c>
      <c r="H82" s="18" t="str">
        <f t="shared" si="9"/>
        <v/>
      </c>
      <c r="I82" s="18" t="e">
        <f>VLOOKUP(E82,Y2数据库!C:H,3,0)</f>
        <v>#VALUE!</v>
      </c>
      <c r="J82" s="18" t="e">
        <f>VLOOKUP(E82,Y2数据库!C:H,4,0)</f>
        <v>#VALUE!</v>
      </c>
      <c r="K82" s="18" t="e">
        <f>VLOOKUP(E82,Y2数据库!C:H,2,0)</f>
        <v>#VALUE!</v>
      </c>
      <c r="L82" s="19" t="e">
        <f t="shared" si="13"/>
        <v>#VALUE!</v>
      </c>
      <c r="M82" s="18" t="e">
        <f>VLOOKUP(E82,Y2数据库!C:H,5,0)</f>
        <v>#VALUE!</v>
      </c>
      <c r="N82" s="18" t="e">
        <f>VLOOKUP(G82,Y2数据库!I:J,2,0)</f>
        <v>#N/A</v>
      </c>
      <c r="O82" s="18"/>
    </row>
    <row r="83" spans="1:15" x14ac:dyDescent="0.25">
      <c r="A83" s="58"/>
      <c r="B83" s="55"/>
      <c r="C83" s="3"/>
      <c r="D83" s="3"/>
      <c r="E83" s="18" t="e">
        <f t="shared" si="10"/>
        <v>#VALUE!</v>
      </c>
      <c r="F83" s="18" t="e">
        <f t="shared" si="11"/>
        <v>#VALUE!</v>
      </c>
      <c r="G83" s="18" t="str">
        <f t="shared" si="12"/>
        <v/>
      </c>
      <c r="H83" s="18" t="str">
        <f t="shared" si="9"/>
        <v/>
      </c>
      <c r="I83" s="18" t="e">
        <f>VLOOKUP(E83,Y2数据库!C:H,3,0)</f>
        <v>#VALUE!</v>
      </c>
      <c r="J83" s="18" t="e">
        <f>VLOOKUP(E83,Y2数据库!C:H,4,0)</f>
        <v>#VALUE!</v>
      </c>
      <c r="K83" s="18" t="e">
        <f>VLOOKUP(E83,Y2数据库!C:H,2,0)</f>
        <v>#VALUE!</v>
      </c>
      <c r="L83" s="19" t="e">
        <f t="shared" si="13"/>
        <v>#VALUE!</v>
      </c>
      <c r="M83" s="18" t="e">
        <f>VLOOKUP(E83,Y2数据库!C:H,5,0)</f>
        <v>#VALUE!</v>
      </c>
      <c r="N83" s="18" t="e">
        <f>VLOOKUP(G83,Y2数据库!I:J,2,0)</f>
        <v>#N/A</v>
      </c>
      <c r="O83" s="18"/>
    </row>
    <row r="84" spans="1:15" x14ac:dyDescent="0.25">
      <c r="A84" s="58"/>
      <c r="B84" s="55"/>
      <c r="C84" s="3"/>
      <c r="D84" s="3"/>
      <c r="E84" s="18" t="e">
        <f t="shared" si="10"/>
        <v>#VALUE!</v>
      </c>
      <c r="F84" s="18" t="e">
        <f t="shared" si="11"/>
        <v>#VALUE!</v>
      </c>
      <c r="G84" s="18" t="str">
        <f t="shared" si="12"/>
        <v/>
      </c>
      <c r="H84" s="18" t="str">
        <f t="shared" si="9"/>
        <v/>
      </c>
      <c r="I84" s="18" t="e">
        <f>VLOOKUP(E84,Y2数据库!C:H,3,0)</f>
        <v>#VALUE!</v>
      </c>
      <c r="J84" s="18" t="e">
        <f>VLOOKUP(E84,Y2数据库!C:H,4,0)</f>
        <v>#VALUE!</v>
      </c>
      <c r="K84" s="18" t="e">
        <f>VLOOKUP(E84,Y2数据库!C:H,2,0)</f>
        <v>#VALUE!</v>
      </c>
      <c r="L84" s="19" t="e">
        <f t="shared" si="13"/>
        <v>#VALUE!</v>
      </c>
      <c r="M84" s="18" t="e">
        <f>VLOOKUP(E84,Y2数据库!C:H,5,0)</f>
        <v>#VALUE!</v>
      </c>
      <c r="N84" s="18" t="e">
        <f>VLOOKUP(G84,Y2数据库!I:J,2,0)</f>
        <v>#N/A</v>
      </c>
      <c r="O84" s="18"/>
    </row>
    <row r="85" spans="1:15" x14ac:dyDescent="0.25">
      <c r="A85" s="58"/>
      <c r="B85" s="55"/>
      <c r="C85" s="3"/>
      <c r="D85" s="3"/>
      <c r="E85" s="18" t="e">
        <f t="shared" si="10"/>
        <v>#VALUE!</v>
      </c>
      <c r="F85" s="18" t="e">
        <f t="shared" si="11"/>
        <v>#VALUE!</v>
      </c>
      <c r="G85" s="18" t="str">
        <f t="shared" si="12"/>
        <v/>
      </c>
      <c r="H85" s="18" t="str">
        <f t="shared" si="9"/>
        <v/>
      </c>
      <c r="I85" s="18" t="e">
        <f>VLOOKUP(E85,Y2数据库!C:H,3,0)</f>
        <v>#VALUE!</v>
      </c>
      <c r="J85" s="18" t="e">
        <f>VLOOKUP(E85,Y2数据库!C:H,4,0)</f>
        <v>#VALUE!</v>
      </c>
      <c r="K85" s="18" t="e">
        <f>VLOOKUP(E85,Y2数据库!C:H,2,0)</f>
        <v>#VALUE!</v>
      </c>
      <c r="L85" s="19" t="e">
        <f t="shared" si="13"/>
        <v>#VALUE!</v>
      </c>
      <c r="M85" s="18" t="e">
        <f>VLOOKUP(E85,Y2数据库!C:H,5,0)</f>
        <v>#VALUE!</v>
      </c>
      <c r="N85" s="18" t="e">
        <f>VLOOKUP(G85,Y2数据库!I:J,2,0)</f>
        <v>#N/A</v>
      </c>
      <c r="O85" s="18"/>
    </row>
    <row r="86" spans="1:15" x14ac:dyDescent="0.25">
      <c r="A86" s="58"/>
      <c r="B86" s="55"/>
      <c r="C86" s="3"/>
      <c r="D86" s="3"/>
      <c r="E86" s="18" t="e">
        <f t="shared" si="10"/>
        <v>#VALUE!</v>
      </c>
      <c r="F86" s="18" t="e">
        <f t="shared" si="11"/>
        <v>#VALUE!</v>
      </c>
      <c r="G86" s="18" t="str">
        <f t="shared" si="12"/>
        <v/>
      </c>
      <c r="H86" s="18" t="str">
        <f t="shared" si="9"/>
        <v/>
      </c>
      <c r="I86" s="18" t="e">
        <f>VLOOKUP(E86,Y2数据库!C:H,3,0)</f>
        <v>#VALUE!</v>
      </c>
      <c r="J86" s="18" t="e">
        <f>VLOOKUP(E86,Y2数据库!C:H,4,0)</f>
        <v>#VALUE!</v>
      </c>
      <c r="K86" s="18" t="e">
        <f>VLOOKUP(E86,Y2数据库!C:H,2,0)</f>
        <v>#VALUE!</v>
      </c>
      <c r="L86" s="19" t="e">
        <f t="shared" si="13"/>
        <v>#VALUE!</v>
      </c>
      <c r="M86" s="18" t="e">
        <f>VLOOKUP(E86,Y2数据库!C:H,5,0)</f>
        <v>#VALUE!</v>
      </c>
      <c r="N86" s="18" t="e">
        <f>VLOOKUP(G86,Y2数据库!I:J,2,0)</f>
        <v>#N/A</v>
      </c>
      <c r="O86" s="18"/>
    </row>
    <row r="87" spans="1:15" x14ac:dyDescent="0.25">
      <c r="A87" s="58"/>
      <c r="B87" s="55"/>
      <c r="C87" s="3"/>
      <c r="D87" s="3"/>
      <c r="E87" s="18" t="e">
        <f t="shared" si="10"/>
        <v>#VALUE!</v>
      </c>
      <c r="F87" s="18" t="e">
        <f t="shared" si="11"/>
        <v>#VALUE!</v>
      </c>
      <c r="G87" s="18" t="str">
        <f t="shared" si="12"/>
        <v/>
      </c>
      <c r="H87" s="18" t="str">
        <f t="shared" si="9"/>
        <v/>
      </c>
      <c r="I87" s="18" t="e">
        <f>VLOOKUP(E87,Y2数据库!C:H,3,0)</f>
        <v>#VALUE!</v>
      </c>
      <c r="J87" s="18" t="e">
        <f>VLOOKUP(E87,Y2数据库!C:H,4,0)</f>
        <v>#VALUE!</v>
      </c>
      <c r="K87" s="18" t="e">
        <f>VLOOKUP(E87,Y2数据库!C:H,2,0)</f>
        <v>#VALUE!</v>
      </c>
      <c r="L87" s="19" t="e">
        <f t="shared" si="13"/>
        <v>#VALUE!</v>
      </c>
      <c r="M87" s="18" t="e">
        <f>VLOOKUP(E87,Y2数据库!C:H,5,0)</f>
        <v>#VALUE!</v>
      </c>
      <c r="N87" s="18" t="e">
        <f>VLOOKUP(G87,Y2数据库!I:J,2,0)</f>
        <v>#N/A</v>
      </c>
      <c r="O87" s="18"/>
    </row>
    <row r="88" spans="1:15" x14ac:dyDescent="0.25">
      <c r="A88" s="58"/>
      <c r="B88" s="55"/>
      <c r="C88" s="3"/>
      <c r="D88" s="3"/>
      <c r="E88" s="18" t="e">
        <f t="shared" si="10"/>
        <v>#VALUE!</v>
      </c>
      <c r="F88" s="18" t="e">
        <f t="shared" si="11"/>
        <v>#VALUE!</v>
      </c>
      <c r="G88" s="18" t="str">
        <f t="shared" si="12"/>
        <v/>
      </c>
      <c r="H88" s="18" t="str">
        <f t="shared" si="9"/>
        <v/>
      </c>
      <c r="I88" s="18" t="e">
        <f>VLOOKUP(E88,Y2数据库!C:H,3,0)</f>
        <v>#VALUE!</v>
      </c>
      <c r="J88" s="18" t="e">
        <f>VLOOKUP(E88,Y2数据库!C:H,4,0)</f>
        <v>#VALUE!</v>
      </c>
      <c r="K88" s="18" t="e">
        <f>VLOOKUP(E88,Y2数据库!C:H,2,0)</f>
        <v>#VALUE!</v>
      </c>
      <c r="L88" s="19" t="e">
        <f t="shared" si="13"/>
        <v>#VALUE!</v>
      </c>
      <c r="M88" s="18" t="e">
        <f>VLOOKUP(E88,Y2数据库!C:H,5,0)</f>
        <v>#VALUE!</v>
      </c>
      <c r="N88" s="18" t="e">
        <f>VLOOKUP(G88,Y2数据库!I:J,2,0)</f>
        <v>#N/A</v>
      </c>
      <c r="O88" s="18"/>
    </row>
    <row r="89" spans="1:15" x14ac:dyDescent="0.25">
      <c r="A89" s="58"/>
      <c r="B89" s="55"/>
      <c r="C89" s="3"/>
      <c r="D89" s="3"/>
      <c r="E89" s="18" t="e">
        <f t="shared" si="10"/>
        <v>#VALUE!</v>
      </c>
      <c r="F89" s="18" t="e">
        <f t="shared" si="11"/>
        <v>#VALUE!</v>
      </c>
      <c r="G89" s="18" t="str">
        <f t="shared" si="12"/>
        <v/>
      </c>
      <c r="H89" s="18" t="str">
        <f t="shared" si="9"/>
        <v/>
      </c>
      <c r="I89" s="18" t="e">
        <f>VLOOKUP(E89,Y2数据库!C:H,3,0)</f>
        <v>#VALUE!</v>
      </c>
      <c r="J89" s="18" t="e">
        <f>VLOOKUP(E89,Y2数据库!C:H,4,0)</f>
        <v>#VALUE!</v>
      </c>
      <c r="K89" s="18" t="e">
        <f>VLOOKUP(E89,Y2数据库!C:H,2,0)</f>
        <v>#VALUE!</v>
      </c>
      <c r="L89" s="19" t="e">
        <f t="shared" si="13"/>
        <v>#VALUE!</v>
      </c>
      <c r="M89" s="18" t="e">
        <f>VLOOKUP(E89,Y2数据库!C:H,5,0)</f>
        <v>#VALUE!</v>
      </c>
      <c r="N89" s="18" t="e">
        <f>VLOOKUP(G89,Y2数据库!I:J,2,0)</f>
        <v>#N/A</v>
      </c>
      <c r="O89" s="18"/>
    </row>
    <row r="90" spans="1:15" x14ac:dyDescent="0.25">
      <c r="A90" s="58"/>
      <c r="B90" s="55"/>
      <c r="C90" s="3"/>
      <c r="D90" s="3"/>
      <c r="E90" s="18" t="e">
        <f t="shared" si="10"/>
        <v>#VALUE!</v>
      </c>
      <c r="F90" s="18" t="e">
        <f t="shared" si="11"/>
        <v>#VALUE!</v>
      </c>
      <c r="G90" s="18" t="str">
        <f t="shared" si="12"/>
        <v/>
      </c>
      <c r="H90" s="18" t="str">
        <f t="shared" si="9"/>
        <v/>
      </c>
      <c r="I90" s="18" t="e">
        <f>VLOOKUP(E90,Y2数据库!C:H,3,0)</f>
        <v>#VALUE!</v>
      </c>
      <c r="J90" s="18" t="e">
        <f>VLOOKUP(E90,Y2数据库!C:H,4,0)</f>
        <v>#VALUE!</v>
      </c>
      <c r="K90" s="18" t="e">
        <f>VLOOKUP(E90,Y2数据库!C:H,2,0)</f>
        <v>#VALUE!</v>
      </c>
      <c r="L90" s="19" t="e">
        <f t="shared" si="13"/>
        <v>#VALUE!</v>
      </c>
      <c r="M90" s="18" t="e">
        <f>VLOOKUP(E90,Y2数据库!C:H,5,0)</f>
        <v>#VALUE!</v>
      </c>
      <c r="N90" s="18" t="e">
        <f>VLOOKUP(G90,Y2数据库!I:J,2,0)</f>
        <v>#N/A</v>
      </c>
      <c r="O90" s="18"/>
    </row>
    <row r="91" spans="1:15" x14ac:dyDescent="0.25">
      <c r="A91" s="58"/>
      <c r="B91" s="55"/>
      <c r="C91" s="3"/>
      <c r="D91" s="3"/>
      <c r="E91" s="18" t="e">
        <f t="shared" si="10"/>
        <v>#VALUE!</v>
      </c>
      <c r="F91" s="18" t="e">
        <f t="shared" si="11"/>
        <v>#VALUE!</v>
      </c>
      <c r="G91" s="18" t="str">
        <f t="shared" si="12"/>
        <v/>
      </c>
      <c r="H91" s="18" t="str">
        <f t="shared" si="9"/>
        <v/>
      </c>
      <c r="I91" s="18" t="e">
        <f>VLOOKUP(E91,Y2数据库!C:H,3,0)</f>
        <v>#VALUE!</v>
      </c>
      <c r="J91" s="18" t="e">
        <f>VLOOKUP(E91,Y2数据库!C:H,4,0)</f>
        <v>#VALUE!</v>
      </c>
      <c r="K91" s="18" t="e">
        <f>VLOOKUP(E91,Y2数据库!C:H,2,0)</f>
        <v>#VALUE!</v>
      </c>
      <c r="L91" s="19" t="e">
        <f t="shared" si="13"/>
        <v>#VALUE!</v>
      </c>
      <c r="M91" s="18" t="e">
        <f>VLOOKUP(E91,Y2数据库!C:H,5,0)</f>
        <v>#VALUE!</v>
      </c>
      <c r="N91" s="18" t="e">
        <f>VLOOKUP(G91,Y2数据库!I:J,2,0)</f>
        <v>#N/A</v>
      </c>
      <c r="O91" s="18"/>
    </row>
    <row r="92" spans="1:15" x14ac:dyDescent="0.25">
      <c r="A92" s="58"/>
      <c r="B92" s="55"/>
      <c r="C92" s="3"/>
      <c r="D92" s="3"/>
      <c r="E92" s="18" t="e">
        <f t="shared" si="10"/>
        <v>#VALUE!</v>
      </c>
      <c r="F92" s="18" t="e">
        <f t="shared" si="11"/>
        <v>#VALUE!</v>
      </c>
      <c r="G92" s="18" t="str">
        <f t="shared" si="12"/>
        <v/>
      </c>
      <c r="H92" s="18" t="str">
        <f t="shared" si="9"/>
        <v/>
      </c>
      <c r="I92" s="18" t="e">
        <f>VLOOKUP(E92,Y2数据库!C:H,3,0)</f>
        <v>#VALUE!</v>
      </c>
      <c r="J92" s="18" t="e">
        <f>VLOOKUP(E92,Y2数据库!C:H,4,0)</f>
        <v>#VALUE!</v>
      </c>
      <c r="K92" s="18" t="e">
        <f>VLOOKUP(E92,Y2数据库!C:H,2,0)</f>
        <v>#VALUE!</v>
      </c>
      <c r="L92" s="19" t="e">
        <f t="shared" si="13"/>
        <v>#VALUE!</v>
      </c>
      <c r="M92" s="18" t="e">
        <f>VLOOKUP(E92,Y2数据库!C:H,5,0)</f>
        <v>#VALUE!</v>
      </c>
      <c r="N92" s="18" t="e">
        <f>VLOOKUP(G92,Y2数据库!I:J,2,0)</f>
        <v>#N/A</v>
      </c>
      <c r="O92" s="18"/>
    </row>
    <row r="93" spans="1:15" x14ac:dyDescent="0.25">
      <c r="A93" s="58"/>
      <c r="B93" s="55"/>
      <c r="C93" s="3"/>
      <c r="D93" s="3"/>
      <c r="E93" s="18" t="e">
        <f t="shared" si="10"/>
        <v>#VALUE!</v>
      </c>
      <c r="F93" s="18" t="e">
        <f t="shared" si="11"/>
        <v>#VALUE!</v>
      </c>
      <c r="G93" s="18" t="str">
        <f t="shared" si="12"/>
        <v/>
      </c>
      <c r="H93" s="18" t="str">
        <f t="shared" si="9"/>
        <v/>
      </c>
      <c r="I93" s="18" t="e">
        <f>VLOOKUP(E93,Y2数据库!C:H,3,0)</f>
        <v>#VALUE!</v>
      </c>
      <c r="J93" s="18" t="e">
        <f>VLOOKUP(E93,Y2数据库!C:H,4,0)</f>
        <v>#VALUE!</v>
      </c>
      <c r="K93" s="18" t="e">
        <f>VLOOKUP(E93,Y2数据库!C:H,2,0)</f>
        <v>#VALUE!</v>
      </c>
      <c r="L93" s="19" t="e">
        <f t="shared" si="13"/>
        <v>#VALUE!</v>
      </c>
      <c r="M93" s="18" t="e">
        <f>VLOOKUP(E93,Y2数据库!C:H,5,0)</f>
        <v>#VALUE!</v>
      </c>
      <c r="N93" s="18" t="e">
        <f>VLOOKUP(G93,Y2数据库!I:J,2,0)</f>
        <v>#N/A</v>
      </c>
      <c r="O93" s="18"/>
    </row>
    <row r="94" spans="1:15" x14ac:dyDescent="0.25">
      <c r="A94" s="58"/>
      <c r="B94" s="55"/>
      <c r="C94" s="3"/>
      <c r="D94" s="3"/>
      <c r="E94" s="18" t="e">
        <f t="shared" si="10"/>
        <v>#VALUE!</v>
      </c>
      <c r="F94" s="18" t="e">
        <f t="shared" si="11"/>
        <v>#VALUE!</v>
      </c>
      <c r="G94" s="18" t="str">
        <f t="shared" si="12"/>
        <v/>
      </c>
      <c r="H94" s="18" t="str">
        <f t="shared" si="9"/>
        <v/>
      </c>
      <c r="I94" s="18" t="e">
        <f>VLOOKUP(E94,Y2数据库!C:H,3,0)</f>
        <v>#VALUE!</v>
      </c>
      <c r="J94" s="18" t="e">
        <f>VLOOKUP(E94,Y2数据库!C:H,4,0)</f>
        <v>#VALUE!</v>
      </c>
      <c r="K94" s="18" t="e">
        <f>VLOOKUP(E94,Y2数据库!C:H,2,0)</f>
        <v>#VALUE!</v>
      </c>
      <c r="L94" s="19" t="e">
        <f t="shared" si="13"/>
        <v>#VALUE!</v>
      </c>
      <c r="M94" s="18" t="e">
        <f>VLOOKUP(E94,Y2数据库!C:H,5,0)</f>
        <v>#VALUE!</v>
      </c>
      <c r="N94" s="18" t="e">
        <f>VLOOKUP(G94,Y2数据库!I:J,2,0)</f>
        <v>#N/A</v>
      </c>
      <c r="O94" s="18"/>
    </row>
    <row r="95" spans="1:15" x14ac:dyDescent="0.25">
      <c r="A95" s="58"/>
      <c r="B95" s="55"/>
      <c r="C95" s="3"/>
      <c r="D95" s="3"/>
      <c r="E95" s="18" t="e">
        <f t="shared" si="10"/>
        <v>#VALUE!</v>
      </c>
      <c r="F95" s="18" t="e">
        <f t="shared" si="11"/>
        <v>#VALUE!</v>
      </c>
      <c r="G95" s="18" t="str">
        <f t="shared" si="12"/>
        <v/>
      </c>
      <c r="H95" s="18" t="str">
        <f t="shared" si="9"/>
        <v/>
      </c>
      <c r="I95" s="18" t="e">
        <f>VLOOKUP(E95,Y2数据库!C:H,3,0)</f>
        <v>#VALUE!</v>
      </c>
      <c r="J95" s="18" t="e">
        <f>VLOOKUP(E95,Y2数据库!C:H,4,0)</f>
        <v>#VALUE!</v>
      </c>
      <c r="K95" s="18" t="e">
        <f>VLOOKUP(E95,Y2数据库!C:H,2,0)</f>
        <v>#VALUE!</v>
      </c>
      <c r="L95" s="19" t="e">
        <f t="shared" si="13"/>
        <v>#VALUE!</v>
      </c>
      <c r="M95" s="18" t="e">
        <f>VLOOKUP(E95,Y2数据库!C:H,5,0)</f>
        <v>#VALUE!</v>
      </c>
      <c r="N95" s="18" t="e">
        <f>VLOOKUP(G95,Y2数据库!I:J,2,0)</f>
        <v>#N/A</v>
      </c>
      <c r="O95" s="18"/>
    </row>
    <row r="96" spans="1:15" x14ac:dyDescent="0.25">
      <c r="A96" s="58"/>
      <c r="B96" s="55"/>
      <c r="C96" s="3"/>
      <c r="D96" s="3"/>
      <c r="E96" s="18" t="e">
        <f t="shared" si="10"/>
        <v>#VALUE!</v>
      </c>
      <c r="F96" s="18" t="e">
        <f t="shared" si="11"/>
        <v>#VALUE!</v>
      </c>
      <c r="G96" s="18" t="str">
        <f t="shared" si="12"/>
        <v/>
      </c>
      <c r="H96" s="18" t="str">
        <f t="shared" si="9"/>
        <v/>
      </c>
      <c r="I96" s="18" t="e">
        <f>VLOOKUP(E96,Y2数据库!C:H,3,0)</f>
        <v>#VALUE!</v>
      </c>
      <c r="J96" s="18" t="e">
        <f>VLOOKUP(E96,Y2数据库!C:H,4,0)</f>
        <v>#VALUE!</v>
      </c>
      <c r="K96" s="18" t="e">
        <f>VLOOKUP(E96,Y2数据库!C:H,2,0)</f>
        <v>#VALUE!</v>
      </c>
      <c r="L96" s="19" t="e">
        <f t="shared" si="13"/>
        <v>#VALUE!</v>
      </c>
      <c r="M96" s="18" t="e">
        <f>VLOOKUP(E96,Y2数据库!C:H,5,0)</f>
        <v>#VALUE!</v>
      </c>
      <c r="N96" s="18" t="e">
        <f>VLOOKUP(G96,Y2数据库!I:J,2,0)</f>
        <v>#N/A</v>
      </c>
      <c r="O96" s="18"/>
    </row>
    <row r="97" spans="1:15" x14ac:dyDescent="0.25">
      <c r="A97" s="58"/>
      <c r="B97" s="55"/>
      <c r="C97" s="3"/>
      <c r="D97" s="3"/>
      <c r="E97" s="18" t="e">
        <f t="shared" si="10"/>
        <v>#VALUE!</v>
      </c>
      <c r="F97" s="18" t="e">
        <f t="shared" si="11"/>
        <v>#VALUE!</v>
      </c>
      <c r="G97" s="18" t="str">
        <f t="shared" si="12"/>
        <v/>
      </c>
      <c r="H97" s="18" t="str">
        <f t="shared" si="9"/>
        <v/>
      </c>
      <c r="I97" s="18" t="e">
        <f>VLOOKUP(E97,Y2数据库!C:H,3,0)</f>
        <v>#VALUE!</v>
      </c>
      <c r="J97" s="18" t="e">
        <f>VLOOKUP(E97,Y2数据库!C:H,4,0)</f>
        <v>#VALUE!</v>
      </c>
      <c r="K97" s="18" t="e">
        <f>VLOOKUP(E97,Y2数据库!C:H,2,0)</f>
        <v>#VALUE!</v>
      </c>
      <c r="L97" s="19" t="e">
        <f t="shared" si="13"/>
        <v>#VALUE!</v>
      </c>
      <c r="M97" s="18" t="e">
        <f>VLOOKUP(E97,Y2数据库!C:H,5,0)</f>
        <v>#VALUE!</v>
      </c>
      <c r="N97" s="18" t="e">
        <f>VLOOKUP(G97,Y2数据库!I:J,2,0)</f>
        <v>#N/A</v>
      </c>
      <c r="O97" s="18"/>
    </row>
    <row r="98" spans="1:15" x14ac:dyDescent="0.25">
      <c r="A98" s="58"/>
      <c r="B98" s="55"/>
      <c r="C98" s="3"/>
      <c r="D98" s="3"/>
      <c r="E98" s="18" t="e">
        <f t="shared" si="10"/>
        <v>#VALUE!</v>
      </c>
      <c r="F98" s="18" t="e">
        <f t="shared" si="11"/>
        <v>#VALUE!</v>
      </c>
      <c r="G98" s="18" t="str">
        <f t="shared" si="12"/>
        <v/>
      </c>
      <c r="H98" s="18" t="str">
        <f t="shared" si="9"/>
        <v/>
      </c>
      <c r="I98" s="18" t="e">
        <f>VLOOKUP(E98,Y2数据库!C:H,3,0)</f>
        <v>#VALUE!</v>
      </c>
      <c r="J98" s="18" t="e">
        <f>VLOOKUP(E98,Y2数据库!C:H,4,0)</f>
        <v>#VALUE!</v>
      </c>
      <c r="K98" s="18" t="e">
        <f>VLOOKUP(E98,Y2数据库!C:H,2,0)</f>
        <v>#VALUE!</v>
      </c>
      <c r="L98" s="19" t="e">
        <f t="shared" si="13"/>
        <v>#VALUE!</v>
      </c>
      <c r="M98" s="18" t="e">
        <f>VLOOKUP(E98,Y2数据库!C:H,5,0)</f>
        <v>#VALUE!</v>
      </c>
      <c r="N98" s="18" t="e">
        <f>VLOOKUP(G98,Y2数据库!I:J,2,0)</f>
        <v>#N/A</v>
      </c>
      <c r="O98" s="18"/>
    </row>
    <row r="99" spans="1:15" x14ac:dyDescent="0.25">
      <c r="A99" s="58"/>
      <c r="B99" s="55"/>
      <c r="C99" s="3"/>
      <c r="D99" s="3"/>
      <c r="E99" s="18" t="e">
        <f t="shared" si="10"/>
        <v>#VALUE!</v>
      </c>
      <c r="F99" s="18" t="e">
        <f t="shared" si="11"/>
        <v>#VALUE!</v>
      </c>
      <c r="G99" s="18" t="str">
        <f t="shared" si="12"/>
        <v/>
      </c>
      <c r="H99" s="18" t="str">
        <f t="shared" si="9"/>
        <v/>
      </c>
      <c r="I99" s="18" t="e">
        <f>VLOOKUP(E99,Y2数据库!C:H,3,0)</f>
        <v>#VALUE!</v>
      </c>
      <c r="J99" s="18" t="e">
        <f>VLOOKUP(E99,Y2数据库!C:H,4,0)</f>
        <v>#VALUE!</v>
      </c>
      <c r="K99" s="18" t="e">
        <f>VLOOKUP(E99,Y2数据库!C:H,2,0)</f>
        <v>#VALUE!</v>
      </c>
      <c r="L99" s="19" t="e">
        <f t="shared" si="13"/>
        <v>#VALUE!</v>
      </c>
      <c r="M99" s="18" t="e">
        <f>VLOOKUP(E99,Y2数据库!C:H,5,0)</f>
        <v>#VALUE!</v>
      </c>
      <c r="N99" s="18" t="e">
        <f>VLOOKUP(G99,Y2数据库!I:J,2,0)</f>
        <v>#N/A</v>
      </c>
      <c r="O99" s="18"/>
    </row>
    <row r="100" spans="1:15" x14ac:dyDescent="0.25">
      <c r="A100" s="58"/>
      <c r="B100" s="55"/>
      <c r="C100" s="3"/>
      <c r="D100" s="3"/>
      <c r="E100" s="18" t="e">
        <f t="shared" si="10"/>
        <v>#VALUE!</v>
      </c>
      <c r="F100" s="18" t="e">
        <f t="shared" si="11"/>
        <v>#VALUE!</v>
      </c>
      <c r="G100" s="18" t="str">
        <f t="shared" si="12"/>
        <v/>
      </c>
      <c r="H100" s="18" t="str">
        <f t="shared" si="9"/>
        <v/>
      </c>
      <c r="I100" s="18" t="e">
        <f>VLOOKUP(E100,Y2数据库!C:H,3,0)</f>
        <v>#VALUE!</v>
      </c>
      <c r="J100" s="18" t="e">
        <f>VLOOKUP(E100,Y2数据库!C:H,4,0)</f>
        <v>#VALUE!</v>
      </c>
      <c r="K100" s="18" t="e">
        <f>VLOOKUP(E100,Y2数据库!C:H,2,0)</f>
        <v>#VALUE!</v>
      </c>
      <c r="L100" s="19" t="e">
        <f t="shared" si="13"/>
        <v>#VALUE!</v>
      </c>
      <c r="M100" s="18" t="e">
        <f>VLOOKUP(E100,Y2数据库!C:H,5,0)</f>
        <v>#VALUE!</v>
      </c>
      <c r="N100" s="18" t="e">
        <f>VLOOKUP(G100,Y2数据库!I:J,2,0)</f>
        <v>#N/A</v>
      </c>
      <c r="O100" s="18"/>
    </row>
  </sheetData>
  <sheetProtection algorithmName="SHA-512" hashValue="Tm2I+X9pgyGcKSepSg/wQprJwFUd+yv3gA2exW/1XvZhd7qebJmf+vMqpTCOmNI89s8mbxQ3lQEOOtIvJN8v7Q==" saltValue="L8H/1E5tiEZFxk87OAzd1A==" spinCount="100000" sheet="1" objects="1" scenarios="1"/>
  <protectedRanges>
    <protectedRange sqref="A2:D1000" name="区域1"/>
  </protectedRanges>
  <phoneticPr fontId="5" type="noConversion"/>
  <pageMargins left="0.7" right="0.7" top="0.75" bottom="0.75" header="0.3" footer="0.3"/>
  <ignoredErrors>
    <ignoredError sqref="G2:G7" formula="1"/>
  </ignoredErrors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C64A-BF55-44E2-B4F7-6F6D1EBD73CE}">
  <sheetPr codeName="Sheet166"/>
  <dimension ref="A1:J31"/>
  <sheetViews>
    <sheetView workbookViewId="0"/>
  </sheetViews>
  <sheetFormatPr defaultRowHeight="14" x14ac:dyDescent="0.25"/>
  <cols>
    <col min="1" max="1" width="16.90625" bestFit="1" customWidth="1"/>
    <col min="2" max="2" width="9.26953125" bestFit="1" customWidth="1"/>
    <col min="3" max="3" width="12.453125" bestFit="1" customWidth="1"/>
    <col min="4" max="4" width="8.26953125" bestFit="1" customWidth="1"/>
    <col min="5" max="5" width="5.453125" customWidth="1"/>
    <col min="6" max="7" width="5.26953125" bestFit="1" customWidth="1"/>
    <col min="8" max="8" width="11.36328125" bestFit="1" customWidth="1"/>
    <col min="9" max="9" width="8.7265625" style="35"/>
    <col min="10" max="10" width="11.36328125" style="35" bestFit="1" customWidth="1"/>
  </cols>
  <sheetData>
    <row r="1" spans="1:10" x14ac:dyDescent="0.25">
      <c r="A1" s="43" t="str">
        <f>HYPERLINK("#管架编号及数量输入!J1","序号/回输入界面")</f>
        <v>序号/回输入界面</v>
      </c>
      <c r="B1" s="46"/>
      <c r="E1" s="78"/>
      <c r="F1" s="78"/>
      <c r="G1" s="78"/>
      <c r="H1" s="78"/>
      <c r="I1" s="76" t="s">
        <v>45</v>
      </c>
      <c r="J1" s="76"/>
    </row>
    <row r="2" spans="1:10" x14ac:dyDescent="0.25">
      <c r="A2" s="3" t="s">
        <v>47</v>
      </c>
      <c r="B2" s="3" t="s">
        <v>46</v>
      </c>
      <c r="C2" s="45" t="s">
        <v>68</v>
      </c>
      <c r="D2" s="45" t="s">
        <v>253</v>
      </c>
      <c r="E2" s="1" t="s">
        <v>12</v>
      </c>
      <c r="F2" s="1" t="s">
        <v>2</v>
      </c>
      <c r="G2" s="1" t="s">
        <v>3</v>
      </c>
      <c r="H2" s="1" t="s">
        <v>4</v>
      </c>
      <c r="I2" s="3" t="s">
        <v>44</v>
      </c>
      <c r="J2" s="3" t="s">
        <v>45</v>
      </c>
    </row>
    <row r="3" spans="1:10" ht="15.5" x14ac:dyDescent="0.25">
      <c r="A3" s="55" t="s">
        <v>704</v>
      </c>
      <c r="B3" s="55" t="s">
        <v>705</v>
      </c>
      <c r="C3" s="45">
        <v>6</v>
      </c>
      <c r="D3" s="45">
        <v>10.199999999999999</v>
      </c>
      <c r="E3" s="3" t="s">
        <v>116</v>
      </c>
      <c r="F3" s="67" t="s">
        <v>70</v>
      </c>
      <c r="G3" s="28" t="s">
        <v>16</v>
      </c>
      <c r="H3" s="55" t="s">
        <v>315</v>
      </c>
      <c r="I3" s="3" t="s">
        <v>51</v>
      </c>
      <c r="J3" s="3" t="s">
        <v>52</v>
      </c>
    </row>
    <row r="4" spans="1:10" ht="15.5" x14ac:dyDescent="0.25">
      <c r="A4" s="3"/>
      <c r="B4" s="1"/>
      <c r="C4" s="45">
        <v>8</v>
      </c>
      <c r="D4" s="45">
        <v>13.5</v>
      </c>
      <c r="E4" s="3" t="s">
        <v>116</v>
      </c>
      <c r="F4" s="67" t="s">
        <v>70</v>
      </c>
      <c r="G4" s="28" t="s">
        <v>16</v>
      </c>
      <c r="H4" s="55" t="s">
        <v>315</v>
      </c>
      <c r="I4" s="3" t="s">
        <v>34</v>
      </c>
      <c r="J4" s="3" t="s">
        <v>53</v>
      </c>
    </row>
    <row r="5" spans="1:10" ht="15.5" x14ac:dyDescent="0.25">
      <c r="A5" s="3"/>
      <c r="B5" s="1"/>
      <c r="C5" s="45">
        <v>10</v>
      </c>
      <c r="D5" s="45">
        <v>17.2</v>
      </c>
      <c r="E5" s="3" t="s">
        <v>116</v>
      </c>
      <c r="F5" s="67" t="s">
        <v>70</v>
      </c>
      <c r="G5" s="28" t="s">
        <v>16</v>
      </c>
      <c r="H5" s="55" t="s">
        <v>315</v>
      </c>
      <c r="I5" s="3" t="s">
        <v>54</v>
      </c>
      <c r="J5" s="3" t="s">
        <v>52</v>
      </c>
    </row>
    <row r="6" spans="1:10" ht="15.5" x14ac:dyDescent="0.25">
      <c r="C6" s="45">
        <v>15</v>
      </c>
      <c r="D6" s="45">
        <v>21.3</v>
      </c>
      <c r="E6" s="3" t="s">
        <v>116</v>
      </c>
      <c r="F6" s="67" t="s">
        <v>70</v>
      </c>
      <c r="G6" s="28" t="s">
        <v>16</v>
      </c>
      <c r="H6" s="55" t="s">
        <v>315</v>
      </c>
      <c r="I6" s="3" t="s">
        <v>43</v>
      </c>
      <c r="J6" s="3" t="s">
        <v>55</v>
      </c>
    </row>
    <row r="7" spans="1:10" ht="15.5" x14ac:dyDescent="0.25">
      <c r="C7" s="45">
        <v>20</v>
      </c>
      <c r="D7" s="45">
        <v>26.9</v>
      </c>
      <c r="E7" s="3" t="s">
        <v>116</v>
      </c>
      <c r="F7" s="67" t="s">
        <v>70</v>
      </c>
      <c r="G7" s="28" t="s">
        <v>16</v>
      </c>
      <c r="H7" s="55" t="s">
        <v>315</v>
      </c>
      <c r="I7" s="3" t="s">
        <v>50</v>
      </c>
      <c r="J7" s="3" t="s">
        <v>56</v>
      </c>
    </row>
    <row r="8" spans="1:10" ht="15.5" x14ac:dyDescent="0.25">
      <c r="C8" s="45">
        <v>25</v>
      </c>
      <c r="D8" s="45">
        <v>33.700000000000003</v>
      </c>
      <c r="E8" s="3" t="s">
        <v>116</v>
      </c>
      <c r="F8" s="67" t="s">
        <v>70</v>
      </c>
      <c r="G8" s="28" t="s">
        <v>16</v>
      </c>
      <c r="H8" s="55" t="s">
        <v>315</v>
      </c>
      <c r="I8" s="3" t="s">
        <v>37</v>
      </c>
      <c r="J8" s="3" t="s">
        <v>38</v>
      </c>
    </row>
    <row r="9" spans="1:10" ht="15.5" x14ac:dyDescent="0.25">
      <c r="C9" s="45">
        <v>32</v>
      </c>
      <c r="D9" s="45">
        <v>42.4</v>
      </c>
      <c r="E9" s="3" t="s">
        <v>116</v>
      </c>
      <c r="F9" s="67" t="s">
        <v>70</v>
      </c>
      <c r="G9" s="28" t="s">
        <v>16</v>
      </c>
      <c r="H9" s="55" t="s">
        <v>315</v>
      </c>
    </row>
    <row r="10" spans="1:10" ht="15.5" x14ac:dyDescent="0.25">
      <c r="C10" s="45">
        <v>40</v>
      </c>
      <c r="D10" s="45">
        <v>48.3</v>
      </c>
      <c r="E10" s="3" t="s">
        <v>116</v>
      </c>
      <c r="F10" s="67" t="s">
        <v>70</v>
      </c>
      <c r="G10" s="28" t="s">
        <v>16</v>
      </c>
      <c r="H10" s="55" t="s">
        <v>315</v>
      </c>
    </row>
    <row r="11" spans="1:10" ht="15.5" x14ac:dyDescent="0.25">
      <c r="C11" s="45">
        <v>50</v>
      </c>
      <c r="D11" s="45">
        <v>60.3</v>
      </c>
      <c r="E11" s="3" t="s">
        <v>116</v>
      </c>
      <c r="F11" s="67" t="s">
        <v>70</v>
      </c>
      <c r="G11" s="28" t="s">
        <v>16</v>
      </c>
      <c r="H11" s="55" t="s">
        <v>315</v>
      </c>
    </row>
    <row r="12" spans="1:10" ht="15.5" x14ac:dyDescent="0.25">
      <c r="C12" s="45">
        <v>65</v>
      </c>
      <c r="D12" s="45">
        <v>76.099999999999994</v>
      </c>
      <c r="E12" s="3" t="s">
        <v>116</v>
      </c>
      <c r="F12" s="67" t="s">
        <v>70</v>
      </c>
      <c r="G12" s="28" t="s">
        <v>16</v>
      </c>
      <c r="H12" s="55" t="s">
        <v>315</v>
      </c>
    </row>
    <row r="13" spans="1:10" ht="15.5" x14ac:dyDescent="0.25">
      <c r="C13" s="45">
        <v>80</v>
      </c>
      <c r="D13" s="45">
        <v>88.9</v>
      </c>
      <c r="E13" s="3" t="s">
        <v>116</v>
      </c>
      <c r="F13" s="67" t="s">
        <v>70</v>
      </c>
      <c r="G13" s="28" t="s">
        <v>16</v>
      </c>
      <c r="H13" s="55" t="s">
        <v>315</v>
      </c>
    </row>
    <row r="14" spans="1:10" ht="15.5" x14ac:dyDescent="0.25">
      <c r="C14" s="45">
        <v>100</v>
      </c>
      <c r="D14" s="45">
        <v>114.3</v>
      </c>
      <c r="E14" s="3" t="s">
        <v>116</v>
      </c>
      <c r="F14" s="67" t="s">
        <v>70</v>
      </c>
      <c r="G14" s="28" t="s">
        <v>16</v>
      </c>
      <c r="H14" s="55" t="s">
        <v>315</v>
      </c>
    </row>
    <row r="15" spans="1:10" ht="15.5" x14ac:dyDescent="0.25">
      <c r="C15" s="45">
        <v>125</v>
      </c>
      <c r="D15" s="45">
        <v>139.69999999999999</v>
      </c>
      <c r="E15" s="3" t="s">
        <v>116</v>
      </c>
      <c r="F15" s="67" t="s">
        <v>70</v>
      </c>
      <c r="G15" s="28" t="s">
        <v>16</v>
      </c>
      <c r="H15" s="55" t="s">
        <v>315</v>
      </c>
    </row>
    <row r="16" spans="1:10" ht="15.5" x14ac:dyDescent="0.25">
      <c r="C16" s="45">
        <v>150</v>
      </c>
      <c r="D16" s="45">
        <v>168.3</v>
      </c>
      <c r="E16" s="3" t="s">
        <v>116</v>
      </c>
      <c r="F16" s="67" t="s">
        <v>70</v>
      </c>
      <c r="G16" s="28" t="s">
        <v>16</v>
      </c>
      <c r="H16" s="55" t="s">
        <v>315</v>
      </c>
    </row>
    <row r="17" spans="3:8" ht="15.5" x14ac:dyDescent="0.25">
      <c r="C17" s="45">
        <v>200</v>
      </c>
      <c r="D17" s="45">
        <v>219.1</v>
      </c>
      <c r="E17" s="3" t="s">
        <v>116</v>
      </c>
      <c r="F17" s="67" t="s">
        <v>70</v>
      </c>
      <c r="G17" s="28" t="s">
        <v>16</v>
      </c>
      <c r="H17" s="55" t="s">
        <v>315</v>
      </c>
    </row>
    <row r="18" spans="3:8" ht="15.5" x14ac:dyDescent="0.25">
      <c r="C18" s="45">
        <v>250</v>
      </c>
      <c r="D18" s="45">
        <v>273</v>
      </c>
      <c r="E18" s="3" t="s">
        <v>116</v>
      </c>
      <c r="F18" s="67" t="s">
        <v>706</v>
      </c>
      <c r="G18" s="28" t="s">
        <v>16</v>
      </c>
      <c r="H18" s="55" t="s">
        <v>315</v>
      </c>
    </row>
    <row r="19" spans="3:8" ht="15.5" x14ac:dyDescent="0.25">
      <c r="C19" s="45">
        <v>300</v>
      </c>
      <c r="D19" s="45">
        <v>323.89999999999998</v>
      </c>
      <c r="E19" s="3" t="s">
        <v>116</v>
      </c>
      <c r="F19" s="67" t="s">
        <v>706</v>
      </c>
      <c r="G19" s="28" t="s">
        <v>16</v>
      </c>
      <c r="H19" s="55" t="s">
        <v>315</v>
      </c>
    </row>
    <row r="20" spans="3:8" ht="15.5" x14ac:dyDescent="0.25">
      <c r="C20" s="45">
        <v>350</v>
      </c>
      <c r="D20" s="45">
        <v>355.6</v>
      </c>
      <c r="E20" s="3" t="s">
        <v>116</v>
      </c>
      <c r="F20" s="67" t="s">
        <v>706</v>
      </c>
      <c r="G20" s="28" t="s">
        <v>16</v>
      </c>
      <c r="H20" s="55" t="s">
        <v>315</v>
      </c>
    </row>
    <row r="21" spans="3:8" ht="15.5" x14ac:dyDescent="0.25">
      <c r="C21" s="45">
        <v>400</v>
      </c>
      <c r="D21" s="45">
        <v>406.4</v>
      </c>
      <c r="E21" s="3" t="s">
        <v>116</v>
      </c>
      <c r="F21" s="67" t="s">
        <v>706</v>
      </c>
      <c r="G21" s="28" t="s">
        <v>16</v>
      </c>
      <c r="H21" s="55" t="s">
        <v>315</v>
      </c>
    </row>
    <row r="22" spans="3:8" ht="15.5" x14ac:dyDescent="0.25">
      <c r="C22" s="45">
        <v>450</v>
      </c>
      <c r="D22" s="45">
        <v>457</v>
      </c>
      <c r="E22" s="3" t="s">
        <v>116</v>
      </c>
      <c r="F22" s="67" t="s">
        <v>706</v>
      </c>
      <c r="G22" s="28" t="s">
        <v>16</v>
      </c>
      <c r="H22" s="55" t="s">
        <v>315</v>
      </c>
    </row>
    <row r="23" spans="3:8" ht="15.5" x14ac:dyDescent="0.25">
      <c r="C23" s="45">
        <v>500</v>
      </c>
      <c r="D23" s="45">
        <v>508</v>
      </c>
      <c r="E23" s="3" t="s">
        <v>116</v>
      </c>
      <c r="F23" s="67" t="s">
        <v>139</v>
      </c>
      <c r="G23" s="28" t="s">
        <v>16</v>
      </c>
      <c r="H23" s="55" t="s">
        <v>315</v>
      </c>
    </row>
    <row r="24" spans="3:8" ht="15.5" x14ac:dyDescent="0.25">
      <c r="C24" s="45">
        <v>550</v>
      </c>
      <c r="D24" s="45">
        <v>559</v>
      </c>
      <c r="E24" s="3" t="s">
        <v>116</v>
      </c>
      <c r="F24" s="67" t="s">
        <v>139</v>
      </c>
      <c r="G24" s="28" t="s">
        <v>16</v>
      </c>
      <c r="H24" s="55" t="s">
        <v>315</v>
      </c>
    </row>
    <row r="25" spans="3:8" ht="15.5" x14ac:dyDescent="0.25">
      <c r="C25" s="45">
        <v>600</v>
      </c>
      <c r="D25" s="45">
        <v>610</v>
      </c>
      <c r="E25" s="3" t="s">
        <v>116</v>
      </c>
      <c r="F25" s="67" t="s">
        <v>139</v>
      </c>
      <c r="G25" s="28" t="s">
        <v>16</v>
      </c>
      <c r="H25" s="55" t="s">
        <v>315</v>
      </c>
    </row>
    <row r="26" spans="3:8" ht="15.5" x14ac:dyDescent="0.25">
      <c r="C26" s="45">
        <v>650</v>
      </c>
      <c r="D26" s="45">
        <v>660</v>
      </c>
      <c r="E26" s="3" t="s">
        <v>116</v>
      </c>
      <c r="F26" s="67" t="s">
        <v>139</v>
      </c>
      <c r="G26" s="28" t="s">
        <v>16</v>
      </c>
      <c r="H26" s="55" t="s">
        <v>315</v>
      </c>
    </row>
    <row r="27" spans="3:8" ht="15.5" x14ac:dyDescent="0.25">
      <c r="C27" s="45">
        <v>700</v>
      </c>
      <c r="D27" s="45">
        <v>711</v>
      </c>
      <c r="E27" s="3" t="s">
        <v>116</v>
      </c>
      <c r="F27" s="67" t="s">
        <v>139</v>
      </c>
      <c r="G27" s="28" t="s">
        <v>16</v>
      </c>
      <c r="H27" s="55" t="s">
        <v>315</v>
      </c>
    </row>
    <row r="28" spans="3:8" ht="15.5" x14ac:dyDescent="0.25">
      <c r="C28" s="45">
        <v>750</v>
      </c>
      <c r="D28" s="45">
        <v>762</v>
      </c>
      <c r="E28" s="3" t="s">
        <v>116</v>
      </c>
      <c r="F28" s="67" t="s">
        <v>139</v>
      </c>
      <c r="G28" s="28" t="s">
        <v>16</v>
      </c>
      <c r="H28" s="55" t="s">
        <v>315</v>
      </c>
    </row>
    <row r="29" spans="3:8" ht="15.5" x14ac:dyDescent="0.25">
      <c r="C29" s="45">
        <v>800</v>
      </c>
      <c r="D29" s="45">
        <v>813</v>
      </c>
      <c r="E29" s="3" t="s">
        <v>116</v>
      </c>
      <c r="F29" s="67" t="s">
        <v>139</v>
      </c>
      <c r="G29" s="28" t="s">
        <v>16</v>
      </c>
      <c r="H29" s="55" t="s">
        <v>315</v>
      </c>
    </row>
    <row r="30" spans="3:8" ht="15.5" x14ac:dyDescent="0.25">
      <c r="C30" s="45">
        <v>850</v>
      </c>
      <c r="D30" s="45">
        <v>864</v>
      </c>
      <c r="E30" s="3" t="s">
        <v>116</v>
      </c>
      <c r="F30" s="67" t="s">
        <v>139</v>
      </c>
      <c r="G30" s="28" t="s">
        <v>16</v>
      </c>
      <c r="H30" s="55" t="s">
        <v>315</v>
      </c>
    </row>
    <row r="31" spans="3:8" ht="15.5" x14ac:dyDescent="0.25">
      <c r="C31" s="45">
        <v>900</v>
      </c>
      <c r="D31" s="45">
        <v>914</v>
      </c>
      <c r="E31" s="3" t="s">
        <v>116</v>
      </c>
      <c r="F31" s="67" t="s">
        <v>139</v>
      </c>
      <c r="G31" s="28" t="s">
        <v>16</v>
      </c>
      <c r="H31" s="55" t="s">
        <v>315</v>
      </c>
    </row>
  </sheetData>
  <sheetProtection algorithmName="SHA-512" hashValue="GpqvP73stQGs20gZ6wR/k0VmgAqV798ayRHfwrvyWxlQa0aovvCGiKrMLGuvhD/TxTyztzjJ6hnXf3DAf32Npw==" saltValue="yF2mUGgESNwkWBu0jjPhXw==" spinCount="100000" sheet="1" objects="1" scenarios="1"/>
  <mergeCells count="2">
    <mergeCell ref="E1:H1"/>
    <mergeCell ref="I1:J1"/>
  </mergeCells>
  <phoneticPr fontId="5" type="noConversion"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02854-4EFD-4210-B240-0CA35EA139B9}">
  <sheetPr codeName="Sheet167"/>
  <dimension ref="A1:Q100"/>
  <sheetViews>
    <sheetView workbookViewId="0">
      <selection activeCell="N2" sqref="N2"/>
    </sheetView>
  </sheetViews>
  <sheetFormatPr defaultRowHeight="14" x14ac:dyDescent="0.25"/>
  <cols>
    <col min="1" max="1" width="16.90625" bestFit="1" customWidth="1"/>
    <col min="2" max="2" width="14.6328125" bestFit="1" customWidth="1"/>
    <col min="3" max="5" width="5.26953125" bestFit="1" customWidth="1"/>
    <col min="6" max="6" width="11.36328125" bestFit="1" customWidth="1"/>
    <col min="7" max="7" width="5.26953125" bestFit="1" customWidth="1"/>
    <col min="8" max="8" width="7.26953125" bestFit="1" customWidth="1"/>
    <col min="9" max="9" width="5.26953125" bestFit="1" customWidth="1"/>
    <col min="10" max="10" width="11.36328125" bestFit="1" customWidth="1"/>
    <col min="11" max="11" width="5.26953125" bestFit="1" customWidth="1"/>
    <col min="12" max="12" width="16.90625" bestFit="1" customWidth="1"/>
    <col min="13" max="13" width="8.26953125" bestFit="1" customWidth="1"/>
    <col min="14" max="14" width="7.26953125" bestFit="1" customWidth="1"/>
    <col min="15" max="15" width="8.26953125" bestFit="1" customWidth="1"/>
    <col min="16" max="16" width="10.26953125" bestFit="1" customWidth="1"/>
    <col min="17" max="17" width="5.26953125" bestFit="1" customWidth="1"/>
  </cols>
  <sheetData>
    <row r="1" spans="1:17" x14ac:dyDescent="0.25">
      <c r="A1" s="57" t="str">
        <f>HYPERLINK("#管架编号及数量输入!J1","序号/回输入界面")</f>
        <v>序号/回输入界面</v>
      </c>
      <c r="B1" s="3" t="s">
        <v>66</v>
      </c>
      <c r="C1" s="3" t="s">
        <v>32</v>
      </c>
      <c r="D1" s="3" t="s">
        <v>33</v>
      </c>
      <c r="E1" s="55" t="s">
        <v>663</v>
      </c>
      <c r="F1" s="18" t="s">
        <v>48</v>
      </c>
      <c r="G1" s="18" t="s">
        <v>82</v>
      </c>
      <c r="H1" s="19" t="s">
        <v>79</v>
      </c>
      <c r="I1" s="18" t="s">
        <v>3</v>
      </c>
      <c r="J1" s="18" t="s">
        <v>160</v>
      </c>
      <c r="K1" s="18" t="s">
        <v>5</v>
      </c>
      <c r="L1" s="18" t="s">
        <v>48</v>
      </c>
      <c r="M1" s="18" t="s">
        <v>2</v>
      </c>
      <c r="N1" s="18" t="s">
        <v>79</v>
      </c>
      <c r="O1" s="18" t="s">
        <v>81</v>
      </c>
      <c r="P1" s="18" t="s">
        <v>160</v>
      </c>
      <c r="Q1" s="18" t="s">
        <v>5</v>
      </c>
    </row>
    <row r="2" spans="1:17" x14ac:dyDescent="0.25">
      <c r="A2" s="58"/>
      <c r="B2" s="55"/>
      <c r="C2" s="3"/>
      <c r="D2" s="3"/>
      <c r="E2" s="18" t="str">
        <f>TRIM(MID(SUBSTITUTE($B2,"-",REPT(" ",99)),COLUMN(B2)*99-98,99))</f>
        <v/>
      </c>
      <c r="F2" s="18" t="e">
        <f>VLOOKUP(E2,Y4数据库!C:M,2,0)</f>
        <v>#N/A</v>
      </c>
      <c r="G2" s="18" t="e">
        <f>VLOOKUP(E2,Y4数据库!C:M,3,0)</f>
        <v>#N/A</v>
      </c>
      <c r="H2" s="19" t="e">
        <f>VLOOKUP(E2,Y4数据库!C:M,4,0)*C2</f>
        <v>#N/A</v>
      </c>
      <c r="I2" s="18" t="e">
        <f>VLOOKUP(E2,Y4数据库!C:M,5,0)</f>
        <v>#N/A</v>
      </c>
      <c r="J2" s="18" t="e">
        <f>VLOOKUP(E2,Y4数据库!C:M,6,0)</f>
        <v>#N/A</v>
      </c>
      <c r="K2" s="18"/>
      <c r="L2" s="18" t="e">
        <f>VLOOKUP(E2,Y4数据库!C:M,7,0)</f>
        <v>#N/A</v>
      </c>
      <c r="M2" s="18" t="e">
        <f>VLOOKUP(E2,Y4数据库!C:M,8,0)</f>
        <v>#N/A</v>
      </c>
      <c r="N2" s="18" t="e">
        <f>VLOOKUP(E2,Y4数据库!C:M,9,0)*C2</f>
        <v>#N/A</v>
      </c>
      <c r="O2" s="18" t="e">
        <f>VLOOKUP(E2,Y4数据库!C:M,10,0)</f>
        <v>#N/A</v>
      </c>
      <c r="P2" s="18" t="e">
        <f>VLOOKUP(E2,Y4数据库!C:M,11,0)</f>
        <v>#N/A</v>
      </c>
      <c r="Q2" s="18"/>
    </row>
    <row r="3" spans="1:17" x14ac:dyDescent="0.25">
      <c r="A3" s="58"/>
      <c r="B3" s="55"/>
      <c r="C3" s="3"/>
      <c r="D3" s="3"/>
      <c r="E3" s="18" t="str">
        <f t="shared" ref="E3:E11" si="0">TRIM(MID(SUBSTITUTE($B3,"-",REPT(" ",99)),COLUMN(B3)*99-98,99))</f>
        <v/>
      </c>
      <c r="F3" s="18" t="e">
        <f>VLOOKUP(E3,Y4数据库!C:M,2,0)</f>
        <v>#N/A</v>
      </c>
      <c r="G3" s="18" t="e">
        <f>VLOOKUP(E3,Y4数据库!C:M,3,0)</f>
        <v>#N/A</v>
      </c>
      <c r="H3" s="19" t="e">
        <f>VLOOKUP(E3,Y4数据库!C:M,4,0)*C3</f>
        <v>#N/A</v>
      </c>
      <c r="I3" s="18" t="e">
        <f>VLOOKUP(E3,Y4数据库!C:M,5,0)</f>
        <v>#N/A</v>
      </c>
      <c r="J3" s="18" t="e">
        <f>VLOOKUP(E3,Y4数据库!C:M,6,0)</f>
        <v>#N/A</v>
      </c>
      <c r="K3" s="18"/>
      <c r="L3" s="18" t="e">
        <f>VLOOKUP(E3,Y4数据库!C:M,7,0)</f>
        <v>#N/A</v>
      </c>
      <c r="M3" s="18" t="e">
        <f>VLOOKUP(E3,Y4数据库!C:M,8,0)</f>
        <v>#N/A</v>
      </c>
      <c r="N3" s="18" t="e">
        <f>VLOOKUP(E3,Y4数据库!C:M,9,0)*C3</f>
        <v>#N/A</v>
      </c>
      <c r="O3" s="18" t="e">
        <f>VLOOKUP(E3,Y4数据库!C:M,10,0)</f>
        <v>#N/A</v>
      </c>
      <c r="P3" s="18" t="e">
        <f>VLOOKUP(E3,Y4数据库!C:M,11,0)</f>
        <v>#N/A</v>
      </c>
      <c r="Q3" s="18"/>
    </row>
    <row r="4" spans="1:17" x14ac:dyDescent="0.25">
      <c r="A4" s="58"/>
      <c r="B4" s="55"/>
      <c r="C4" s="3"/>
      <c r="D4" s="3"/>
      <c r="E4" s="18" t="str">
        <f t="shared" si="0"/>
        <v/>
      </c>
      <c r="F4" s="18" t="e">
        <f>VLOOKUP(E4,Y4数据库!C:M,2,0)</f>
        <v>#N/A</v>
      </c>
      <c r="G4" s="18" t="e">
        <f>VLOOKUP(E4,Y4数据库!C:M,3,0)</f>
        <v>#N/A</v>
      </c>
      <c r="H4" s="19" t="e">
        <f>VLOOKUP(E4,Y4数据库!C:M,4,0)*C4</f>
        <v>#N/A</v>
      </c>
      <c r="I4" s="18" t="e">
        <f>VLOOKUP(E4,Y4数据库!C:M,5,0)</f>
        <v>#N/A</v>
      </c>
      <c r="J4" s="18" t="e">
        <f>VLOOKUP(E4,Y4数据库!C:M,6,0)</f>
        <v>#N/A</v>
      </c>
      <c r="K4" s="18"/>
      <c r="L4" s="18" t="e">
        <f>VLOOKUP(E4,Y4数据库!C:M,7,0)</f>
        <v>#N/A</v>
      </c>
      <c r="M4" s="18" t="e">
        <f>VLOOKUP(E4,Y4数据库!C:M,8,0)</f>
        <v>#N/A</v>
      </c>
      <c r="N4" s="18" t="e">
        <f>VLOOKUP(E4,Y4数据库!C:M,9,0)*C4</f>
        <v>#N/A</v>
      </c>
      <c r="O4" s="18" t="e">
        <f>VLOOKUP(E4,Y4数据库!C:M,10,0)</f>
        <v>#N/A</v>
      </c>
      <c r="P4" s="18" t="e">
        <f>VLOOKUP(E4,Y4数据库!C:M,11,0)</f>
        <v>#N/A</v>
      </c>
      <c r="Q4" s="18"/>
    </row>
    <row r="5" spans="1:17" x14ac:dyDescent="0.25">
      <c r="A5" s="58"/>
      <c r="B5" s="55"/>
      <c r="C5" s="3"/>
      <c r="D5" s="3"/>
      <c r="E5" s="18" t="str">
        <f t="shared" si="0"/>
        <v/>
      </c>
      <c r="F5" s="18" t="e">
        <f>VLOOKUP(E5,Y4数据库!C:M,2,0)</f>
        <v>#N/A</v>
      </c>
      <c r="G5" s="18" t="e">
        <f>VLOOKUP(E5,Y4数据库!C:M,3,0)</f>
        <v>#N/A</v>
      </c>
      <c r="H5" s="19" t="e">
        <f>VLOOKUP(E5,Y4数据库!C:M,4,0)*C5</f>
        <v>#N/A</v>
      </c>
      <c r="I5" s="18" t="e">
        <f>VLOOKUP(E5,Y4数据库!C:M,5,0)</f>
        <v>#N/A</v>
      </c>
      <c r="J5" s="18" t="e">
        <f>VLOOKUP(E5,Y4数据库!C:M,6,0)</f>
        <v>#N/A</v>
      </c>
      <c r="K5" s="18"/>
      <c r="L5" s="18" t="e">
        <f>VLOOKUP(E5,Y4数据库!C:M,7,0)</f>
        <v>#N/A</v>
      </c>
      <c r="M5" s="18" t="e">
        <f>VLOOKUP(E5,Y4数据库!C:M,8,0)</f>
        <v>#N/A</v>
      </c>
      <c r="N5" s="18" t="e">
        <f>VLOOKUP(E5,Y4数据库!C:M,9,0)*C5</f>
        <v>#N/A</v>
      </c>
      <c r="O5" s="18" t="e">
        <f>VLOOKUP(E5,Y4数据库!C:M,10,0)</f>
        <v>#N/A</v>
      </c>
      <c r="P5" s="18" t="e">
        <f>VLOOKUP(E5,Y4数据库!C:M,11,0)</f>
        <v>#N/A</v>
      </c>
      <c r="Q5" s="18"/>
    </row>
    <row r="6" spans="1:17" x14ac:dyDescent="0.25">
      <c r="A6" s="58"/>
      <c r="B6" s="55"/>
      <c r="C6" s="3"/>
      <c r="D6" s="3"/>
      <c r="E6" s="18" t="str">
        <f t="shared" si="0"/>
        <v/>
      </c>
      <c r="F6" s="18" t="e">
        <f>VLOOKUP(E6,Y4数据库!C:M,2,0)</f>
        <v>#N/A</v>
      </c>
      <c r="G6" s="18" t="e">
        <f>VLOOKUP(E6,Y4数据库!C:M,3,0)</f>
        <v>#N/A</v>
      </c>
      <c r="H6" s="19" t="e">
        <f>VLOOKUP(E6,Y4数据库!C:M,4,0)*C6</f>
        <v>#N/A</v>
      </c>
      <c r="I6" s="18" t="e">
        <f>VLOOKUP(E6,Y4数据库!C:M,5,0)</f>
        <v>#N/A</v>
      </c>
      <c r="J6" s="18" t="e">
        <f>VLOOKUP(E6,Y4数据库!C:M,6,0)</f>
        <v>#N/A</v>
      </c>
      <c r="K6" s="18"/>
      <c r="L6" s="18" t="e">
        <f>VLOOKUP(E6,Y4数据库!C:M,7,0)</f>
        <v>#N/A</v>
      </c>
      <c r="M6" s="18" t="e">
        <f>VLOOKUP(E6,Y4数据库!C:M,8,0)</f>
        <v>#N/A</v>
      </c>
      <c r="N6" s="18" t="e">
        <f>VLOOKUP(E6,Y4数据库!C:M,9,0)*C6</f>
        <v>#N/A</v>
      </c>
      <c r="O6" s="18" t="e">
        <f>VLOOKUP(E6,Y4数据库!C:M,10,0)</f>
        <v>#N/A</v>
      </c>
      <c r="P6" s="18" t="e">
        <f>VLOOKUP(E6,Y4数据库!C:M,11,0)</f>
        <v>#N/A</v>
      </c>
      <c r="Q6" s="18"/>
    </row>
    <row r="7" spans="1:17" x14ac:dyDescent="0.25">
      <c r="A7" s="58"/>
      <c r="B7" s="55"/>
      <c r="C7" s="3"/>
      <c r="D7" s="3"/>
      <c r="E7" s="18" t="str">
        <f t="shared" si="0"/>
        <v/>
      </c>
      <c r="F7" s="18" t="e">
        <f>VLOOKUP(E7,Y4数据库!C:M,2,0)</f>
        <v>#N/A</v>
      </c>
      <c r="G7" s="18" t="e">
        <f>VLOOKUP(E7,Y4数据库!C:M,3,0)</f>
        <v>#N/A</v>
      </c>
      <c r="H7" s="19" t="e">
        <f>VLOOKUP(E7,Y4数据库!C:M,4,0)*C7</f>
        <v>#N/A</v>
      </c>
      <c r="I7" s="18" t="e">
        <f>VLOOKUP(E7,Y4数据库!C:M,5,0)</f>
        <v>#N/A</v>
      </c>
      <c r="J7" s="18" t="e">
        <f>VLOOKUP(E7,Y4数据库!C:M,6,0)</f>
        <v>#N/A</v>
      </c>
      <c r="K7" s="18"/>
      <c r="L7" s="18" t="e">
        <f>VLOOKUP(E7,Y4数据库!C:M,7,0)</f>
        <v>#N/A</v>
      </c>
      <c r="M7" s="18" t="e">
        <f>VLOOKUP(E7,Y4数据库!C:M,8,0)</f>
        <v>#N/A</v>
      </c>
      <c r="N7" s="18" t="e">
        <f>VLOOKUP(E7,Y4数据库!C:M,9,0)*C7</f>
        <v>#N/A</v>
      </c>
      <c r="O7" s="18" t="e">
        <f>VLOOKUP(E7,Y4数据库!C:M,10,0)</f>
        <v>#N/A</v>
      </c>
      <c r="P7" s="18" t="e">
        <f>VLOOKUP(E7,Y4数据库!C:M,11,0)</f>
        <v>#N/A</v>
      </c>
      <c r="Q7" s="18"/>
    </row>
    <row r="8" spans="1:17" x14ac:dyDescent="0.25">
      <c r="A8" s="58"/>
      <c r="B8" s="55"/>
      <c r="C8" s="3"/>
      <c r="D8" s="3"/>
      <c r="E8" s="18" t="str">
        <f t="shared" si="0"/>
        <v/>
      </c>
      <c r="F8" s="18" t="e">
        <f>VLOOKUP(E8,Y4数据库!C:M,2,0)</f>
        <v>#N/A</v>
      </c>
      <c r="G8" s="18" t="e">
        <f>VLOOKUP(E8,Y4数据库!C:M,3,0)</f>
        <v>#N/A</v>
      </c>
      <c r="H8" s="19" t="e">
        <f>VLOOKUP(E8,Y4数据库!C:M,4,0)*C8</f>
        <v>#N/A</v>
      </c>
      <c r="I8" s="18" t="e">
        <f>VLOOKUP(E8,Y4数据库!C:M,5,0)</f>
        <v>#N/A</v>
      </c>
      <c r="J8" s="18" t="e">
        <f>VLOOKUP(E8,Y4数据库!C:M,6,0)</f>
        <v>#N/A</v>
      </c>
      <c r="K8" s="18"/>
      <c r="L8" s="18" t="e">
        <f>VLOOKUP(E8,Y4数据库!C:M,7,0)</f>
        <v>#N/A</v>
      </c>
      <c r="M8" s="18" t="e">
        <f>VLOOKUP(E8,Y4数据库!C:M,8,0)</f>
        <v>#N/A</v>
      </c>
      <c r="N8" s="18" t="e">
        <f>VLOOKUP(E8,Y4数据库!C:M,9,0)*C8</f>
        <v>#N/A</v>
      </c>
      <c r="O8" s="18" t="e">
        <f>VLOOKUP(E8,Y4数据库!C:M,10,0)</f>
        <v>#N/A</v>
      </c>
      <c r="P8" s="18" t="e">
        <f>VLOOKUP(E8,Y4数据库!C:M,11,0)</f>
        <v>#N/A</v>
      </c>
      <c r="Q8" s="18"/>
    </row>
    <row r="9" spans="1:17" x14ac:dyDescent="0.25">
      <c r="A9" s="58"/>
      <c r="B9" s="55"/>
      <c r="C9" s="3"/>
      <c r="D9" s="3"/>
      <c r="E9" s="18" t="str">
        <f t="shared" si="0"/>
        <v/>
      </c>
      <c r="F9" s="18" t="e">
        <f>VLOOKUP(E9,Y4数据库!C:M,2,0)</f>
        <v>#N/A</v>
      </c>
      <c r="G9" s="18" t="e">
        <f>VLOOKUP(E9,Y4数据库!C:M,3,0)</f>
        <v>#N/A</v>
      </c>
      <c r="H9" s="19" t="e">
        <f>VLOOKUP(E9,Y4数据库!C:M,4,0)*C9</f>
        <v>#N/A</v>
      </c>
      <c r="I9" s="18" t="e">
        <f>VLOOKUP(E9,Y4数据库!C:M,5,0)</f>
        <v>#N/A</v>
      </c>
      <c r="J9" s="18" t="e">
        <f>VLOOKUP(E9,Y4数据库!C:M,6,0)</f>
        <v>#N/A</v>
      </c>
      <c r="K9" s="18"/>
      <c r="L9" s="18" t="e">
        <f>VLOOKUP(E9,Y4数据库!C:M,7,0)</f>
        <v>#N/A</v>
      </c>
      <c r="M9" s="18" t="e">
        <f>VLOOKUP(E9,Y4数据库!C:M,8,0)</f>
        <v>#N/A</v>
      </c>
      <c r="N9" s="18" t="e">
        <f>VLOOKUP(E9,Y4数据库!C:M,9,0)*C9</f>
        <v>#N/A</v>
      </c>
      <c r="O9" s="18" t="e">
        <f>VLOOKUP(E9,Y4数据库!C:M,10,0)</f>
        <v>#N/A</v>
      </c>
      <c r="P9" s="18" t="e">
        <f>VLOOKUP(E9,Y4数据库!C:M,11,0)</f>
        <v>#N/A</v>
      </c>
      <c r="Q9" s="18"/>
    </row>
    <row r="10" spans="1:17" x14ac:dyDescent="0.25">
      <c r="A10" s="58"/>
      <c r="B10" s="55"/>
      <c r="C10" s="3"/>
      <c r="D10" s="3"/>
      <c r="E10" s="18" t="str">
        <f t="shared" si="0"/>
        <v/>
      </c>
      <c r="F10" s="18" t="e">
        <f>VLOOKUP(E10,Y4数据库!C:M,2,0)</f>
        <v>#N/A</v>
      </c>
      <c r="G10" s="18" t="e">
        <f>VLOOKUP(E10,Y4数据库!C:M,3,0)</f>
        <v>#N/A</v>
      </c>
      <c r="H10" s="19" t="e">
        <f>VLOOKUP(E10,Y4数据库!C:M,4,0)*C10</f>
        <v>#N/A</v>
      </c>
      <c r="I10" s="18" t="e">
        <f>VLOOKUP(E10,Y4数据库!C:M,5,0)</f>
        <v>#N/A</v>
      </c>
      <c r="J10" s="18" t="e">
        <f>VLOOKUP(E10,Y4数据库!C:M,6,0)</f>
        <v>#N/A</v>
      </c>
      <c r="K10" s="18"/>
      <c r="L10" s="18" t="e">
        <f>VLOOKUP(E10,Y4数据库!C:M,7,0)</f>
        <v>#N/A</v>
      </c>
      <c r="M10" s="18" t="e">
        <f>VLOOKUP(E10,Y4数据库!C:M,8,0)</f>
        <v>#N/A</v>
      </c>
      <c r="N10" s="18" t="e">
        <f>VLOOKUP(E10,Y4数据库!C:M,9,0)*C10</f>
        <v>#N/A</v>
      </c>
      <c r="O10" s="18" t="e">
        <f>VLOOKUP(E10,Y4数据库!C:M,10,0)</f>
        <v>#N/A</v>
      </c>
      <c r="P10" s="18" t="e">
        <f>VLOOKUP(E10,Y4数据库!C:M,11,0)</f>
        <v>#N/A</v>
      </c>
      <c r="Q10" s="18"/>
    </row>
    <row r="11" spans="1:17" x14ac:dyDescent="0.25">
      <c r="A11" s="58"/>
      <c r="B11" s="55"/>
      <c r="C11" s="3"/>
      <c r="D11" s="3"/>
      <c r="E11" s="18" t="str">
        <f t="shared" si="0"/>
        <v/>
      </c>
      <c r="F11" s="18" t="e">
        <f>VLOOKUP(E11,Y4数据库!C:M,2,0)</f>
        <v>#N/A</v>
      </c>
      <c r="G11" s="18" t="e">
        <f>VLOOKUP(E11,Y4数据库!C:M,3,0)</f>
        <v>#N/A</v>
      </c>
      <c r="H11" s="19" t="e">
        <f>VLOOKUP(E11,Y4数据库!C:M,4,0)*C11</f>
        <v>#N/A</v>
      </c>
      <c r="I11" s="18" t="e">
        <f>VLOOKUP(E11,Y4数据库!C:M,5,0)</f>
        <v>#N/A</v>
      </c>
      <c r="J11" s="18" t="e">
        <f>VLOOKUP(E11,Y4数据库!C:M,6,0)</f>
        <v>#N/A</v>
      </c>
      <c r="K11" s="18"/>
      <c r="L11" s="18" t="e">
        <f>VLOOKUP(E11,Y4数据库!C:M,7,0)</f>
        <v>#N/A</v>
      </c>
      <c r="M11" s="18" t="e">
        <f>VLOOKUP(E11,Y4数据库!C:M,8,0)</f>
        <v>#N/A</v>
      </c>
      <c r="N11" s="18" t="e">
        <f>VLOOKUP(E11,Y4数据库!C:M,9,0)*C11</f>
        <v>#N/A</v>
      </c>
      <c r="O11" s="18" t="e">
        <f>VLOOKUP(E11,Y4数据库!C:M,10,0)</f>
        <v>#N/A</v>
      </c>
      <c r="P11" s="18" t="e">
        <f>VLOOKUP(E11,Y4数据库!C:M,11,0)</f>
        <v>#N/A</v>
      </c>
      <c r="Q11" s="18"/>
    </row>
    <row r="12" spans="1:17" x14ac:dyDescent="0.25">
      <c r="A12" s="58"/>
      <c r="B12" s="55"/>
      <c r="C12" s="3"/>
      <c r="D12" s="3"/>
      <c r="E12" s="18" t="str">
        <f t="shared" ref="E12:E75" si="1">TRIM(MID(SUBSTITUTE($B12,"-",REPT(" ",99)),COLUMN(B12)*99-98,99))</f>
        <v/>
      </c>
      <c r="F12" s="18" t="e">
        <f>VLOOKUP(E12,Y4数据库!C:M,2,0)</f>
        <v>#N/A</v>
      </c>
      <c r="G12" s="18" t="e">
        <f>VLOOKUP(E12,Y4数据库!C:M,3,0)</f>
        <v>#N/A</v>
      </c>
      <c r="H12" s="19" t="e">
        <f>VLOOKUP(E12,Y4数据库!C:M,4,0)*C12</f>
        <v>#N/A</v>
      </c>
      <c r="I12" s="18" t="e">
        <f>VLOOKUP(E12,Y4数据库!C:M,5,0)</f>
        <v>#N/A</v>
      </c>
      <c r="J12" s="18" t="e">
        <f>VLOOKUP(E12,Y4数据库!C:M,6,0)</f>
        <v>#N/A</v>
      </c>
      <c r="K12" s="18"/>
      <c r="L12" s="18" t="e">
        <f>VLOOKUP(E12,Y4数据库!C:M,7,0)</f>
        <v>#N/A</v>
      </c>
      <c r="M12" s="18" t="e">
        <f>VLOOKUP(E12,Y4数据库!C:M,8,0)</f>
        <v>#N/A</v>
      </c>
      <c r="N12" s="18" t="e">
        <f>VLOOKUP(E12,Y4数据库!C:M,9,0)*C12</f>
        <v>#N/A</v>
      </c>
      <c r="O12" s="18" t="e">
        <f>VLOOKUP(E12,Y4数据库!C:M,10,0)</f>
        <v>#N/A</v>
      </c>
      <c r="P12" s="18" t="e">
        <f>VLOOKUP(E12,Y4数据库!C:M,11,0)</f>
        <v>#N/A</v>
      </c>
      <c r="Q12" s="18"/>
    </row>
    <row r="13" spans="1:17" x14ac:dyDescent="0.25">
      <c r="A13" s="58"/>
      <c r="B13" s="55"/>
      <c r="C13" s="3"/>
      <c r="D13" s="3"/>
      <c r="E13" s="18" t="str">
        <f t="shared" si="1"/>
        <v/>
      </c>
      <c r="F13" s="18" t="e">
        <f>VLOOKUP(E13,Y4数据库!C:M,2,0)</f>
        <v>#N/A</v>
      </c>
      <c r="G13" s="18" t="e">
        <f>VLOOKUP(E13,Y4数据库!C:M,3,0)</f>
        <v>#N/A</v>
      </c>
      <c r="H13" s="19" t="e">
        <f>VLOOKUP(E13,Y4数据库!C:M,4,0)*C13</f>
        <v>#N/A</v>
      </c>
      <c r="I13" s="18" t="e">
        <f>VLOOKUP(E13,Y4数据库!C:M,5,0)</f>
        <v>#N/A</v>
      </c>
      <c r="J13" s="18" t="e">
        <f>VLOOKUP(E13,Y4数据库!C:M,6,0)</f>
        <v>#N/A</v>
      </c>
      <c r="K13" s="18"/>
      <c r="L13" s="18" t="e">
        <f>VLOOKUP(E13,Y4数据库!C:M,7,0)</f>
        <v>#N/A</v>
      </c>
      <c r="M13" s="18" t="e">
        <f>VLOOKUP(E13,Y4数据库!C:M,8,0)</f>
        <v>#N/A</v>
      </c>
      <c r="N13" s="18" t="e">
        <f>VLOOKUP(E13,Y4数据库!C:M,9,0)*C13</f>
        <v>#N/A</v>
      </c>
      <c r="O13" s="18" t="e">
        <f>VLOOKUP(E13,Y4数据库!C:M,10,0)</f>
        <v>#N/A</v>
      </c>
      <c r="P13" s="18" t="e">
        <f>VLOOKUP(E13,Y4数据库!C:M,11,0)</f>
        <v>#N/A</v>
      </c>
      <c r="Q13" s="18"/>
    </row>
    <row r="14" spans="1:17" x14ac:dyDescent="0.25">
      <c r="A14" s="58"/>
      <c r="B14" s="55"/>
      <c r="C14" s="3"/>
      <c r="D14" s="3"/>
      <c r="E14" s="18" t="str">
        <f t="shared" si="1"/>
        <v/>
      </c>
      <c r="F14" s="18" t="e">
        <f>VLOOKUP(E14,Y4数据库!C:M,2,0)</f>
        <v>#N/A</v>
      </c>
      <c r="G14" s="18" t="e">
        <f>VLOOKUP(E14,Y4数据库!C:M,3,0)</f>
        <v>#N/A</v>
      </c>
      <c r="H14" s="19" t="e">
        <f>VLOOKUP(E14,Y4数据库!C:M,4,0)*C14</f>
        <v>#N/A</v>
      </c>
      <c r="I14" s="18" t="e">
        <f>VLOOKUP(E14,Y4数据库!C:M,5,0)</f>
        <v>#N/A</v>
      </c>
      <c r="J14" s="18" t="e">
        <f>VLOOKUP(E14,Y4数据库!C:M,6,0)</f>
        <v>#N/A</v>
      </c>
      <c r="K14" s="18"/>
      <c r="L14" s="18" t="e">
        <f>VLOOKUP(E14,Y4数据库!C:M,7,0)</f>
        <v>#N/A</v>
      </c>
      <c r="M14" s="18" t="e">
        <f>VLOOKUP(E14,Y4数据库!C:M,8,0)</f>
        <v>#N/A</v>
      </c>
      <c r="N14" s="18" t="e">
        <f>VLOOKUP(E14,Y4数据库!C:M,9,0)*C14</f>
        <v>#N/A</v>
      </c>
      <c r="O14" s="18" t="e">
        <f>VLOOKUP(E14,Y4数据库!C:M,10,0)</f>
        <v>#N/A</v>
      </c>
      <c r="P14" s="18" t="e">
        <f>VLOOKUP(E14,Y4数据库!C:M,11,0)</f>
        <v>#N/A</v>
      </c>
      <c r="Q14" s="18"/>
    </row>
    <row r="15" spans="1:17" x14ac:dyDescent="0.25">
      <c r="A15" s="58"/>
      <c r="B15" s="55"/>
      <c r="C15" s="3"/>
      <c r="D15" s="3"/>
      <c r="E15" s="18" t="str">
        <f t="shared" si="1"/>
        <v/>
      </c>
      <c r="F15" s="18" t="e">
        <f>VLOOKUP(E15,Y4数据库!C:M,2,0)</f>
        <v>#N/A</v>
      </c>
      <c r="G15" s="18" t="e">
        <f>VLOOKUP(E15,Y4数据库!C:M,3,0)</f>
        <v>#N/A</v>
      </c>
      <c r="H15" s="19" t="e">
        <f>VLOOKUP(E15,Y4数据库!C:M,4,0)*C15</f>
        <v>#N/A</v>
      </c>
      <c r="I15" s="18" t="e">
        <f>VLOOKUP(E15,Y4数据库!C:M,5,0)</f>
        <v>#N/A</v>
      </c>
      <c r="J15" s="18" t="e">
        <f>VLOOKUP(E15,Y4数据库!C:M,6,0)</f>
        <v>#N/A</v>
      </c>
      <c r="K15" s="18"/>
      <c r="L15" s="18" t="e">
        <f>VLOOKUP(E15,Y4数据库!C:M,7,0)</f>
        <v>#N/A</v>
      </c>
      <c r="M15" s="18" t="e">
        <f>VLOOKUP(E15,Y4数据库!C:M,8,0)</f>
        <v>#N/A</v>
      </c>
      <c r="N15" s="18" t="e">
        <f>VLOOKUP(E15,Y4数据库!C:M,9,0)*C15</f>
        <v>#N/A</v>
      </c>
      <c r="O15" s="18" t="e">
        <f>VLOOKUP(E15,Y4数据库!C:M,10,0)</f>
        <v>#N/A</v>
      </c>
      <c r="P15" s="18" t="e">
        <f>VLOOKUP(E15,Y4数据库!C:M,11,0)</f>
        <v>#N/A</v>
      </c>
      <c r="Q15" s="18"/>
    </row>
    <row r="16" spans="1:17" x14ac:dyDescent="0.25">
      <c r="A16" s="58"/>
      <c r="B16" s="55"/>
      <c r="C16" s="3"/>
      <c r="D16" s="3"/>
      <c r="E16" s="18" t="str">
        <f t="shared" si="1"/>
        <v/>
      </c>
      <c r="F16" s="18" t="e">
        <f>VLOOKUP(E16,Y4数据库!C:M,2,0)</f>
        <v>#N/A</v>
      </c>
      <c r="G16" s="18" t="e">
        <f>VLOOKUP(E16,Y4数据库!C:M,3,0)</f>
        <v>#N/A</v>
      </c>
      <c r="H16" s="19" t="e">
        <f>VLOOKUP(E16,Y4数据库!C:M,4,0)*C16</f>
        <v>#N/A</v>
      </c>
      <c r="I16" s="18" t="e">
        <f>VLOOKUP(E16,Y4数据库!C:M,5,0)</f>
        <v>#N/A</v>
      </c>
      <c r="J16" s="18" t="e">
        <f>VLOOKUP(E16,Y4数据库!C:M,6,0)</f>
        <v>#N/A</v>
      </c>
      <c r="K16" s="18"/>
      <c r="L16" s="18" t="e">
        <f>VLOOKUP(E16,Y4数据库!C:M,7,0)</f>
        <v>#N/A</v>
      </c>
      <c r="M16" s="18" t="e">
        <f>VLOOKUP(E16,Y4数据库!C:M,8,0)</f>
        <v>#N/A</v>
      </c>
      <c r="N16" s="18" t="e">
        <f>VLOOKUP(E16,Y4数据库!C:M,9,0)*C16</f>
        <v>#N/A</v>
      </c>
      <c r="O16" s="18" t="e">
        <f>VLOOKUP(E16,Y4数据库!C:M,10,0)</f>
        <v>#N/A</v>
      </c>
      <c r="P16" s="18" t="e">
        <f>VLOOKUP(E16,Y4数据库!C:M,11,0)</f>
        <v>#N/A</v>
      </c>
      <c r="Q16" s="18"/>
    </row>
    <row r="17" spans="1:17" x14ac:dyDescent="0.25">
      <c r="A17" s="58"/>
      <c r="B17" s="55"/>
      <c r="C17" s="3"/>
      <c r="D17" s="3"/>
      <c r="E17" s="18" t="str">
        <f t="shared" si="1"/>
        <v/>
      </c>
      <c r="F17" s="18" t="e">
        <f>VLOOKUP(E17,Y4数据库!C:M,2,0)</f>
        <v>#N/A</v>
      </c>
      <c r="G17" s="18" t="e">
        <f>VLOOKUP(E17,Y4数据库!C:M,3,0)</f>
        <v>#N/A</v>
      </c>
      <c r="H17" s="19" t="e">
        <f>VLOOKUP(E17,Y4数据库!C:M,4,0)*C17</f>
        <v>#N/A</v>
      </c>
      <c r="I17" s="18" t="e">
        <f>VLOOKUP(E17,Y4数据库!C:M,5,0)</f>
        <v>#N/A</v>
      </c>
      <c r="J17" s="18" t="e">
        <f>VLOOKUP(E17,Y4数据库!C:M,6,0)</f>
        <v>#N/A</v>
      </c>
      <c r="K17" s="18"/>
      <c r="L17" s="18" t="e">
        <f>VLOOKUP(E17,Y4数据库!C:M,7,0)</f>
        <v>#N/A</v>
      </c>
      <c r="M17" s="18" t="e">
        <f>VLOOKUP(E17,Y4数据库!C:M,8,0)</f>
        <v>#N/A</v>
      </c>
      <c r="N17" s="18" t="e">
        <f>VLOOKUP(E17,Y4数据库!C:M,9,0)*C17</f>
        <v>#N/A</v>
      </c>
      <c r="O17" s="18" t="e">
        <f>VLOOKUP(E17,Y4数据库!C:M,10,0)</f>
        <v>#N/A</v>
      </c>
      <c r="P17" s="18" t="e">
        <f>VLOOKUP(E17,Y4数据库!C:M,11,0)</f>
        <v>#N/A</v>
      </c>
      <c r="Q17" s="18"/>
    </row>
    <row r="18" spans="1:17" x14ac:dyDescent="0.25">
      <c r="A18" s="58"/>
      <c r="B18" s="55"/>
      <c r="C18" s="3"/>
      <c r="D18" s="3"/>
      <c r="E18" s="18" t="str">
        <f t="shared" si="1"/>
        <v/>
      </c>
      <c r="F18" s="18" t="e">
        <f>VLOOKUP(E18,Y4数据库!C:M,2,0)</f>
        <v>#N/A</v>
      </c>
      <c r="G18" s="18" t="e">
        <f>VLOOKUP(E18,Y4数据库!C:M,3,0)</f>
        <v>#N/A</v>
      </c>
      <c r="H18" s="19" t="e">
        <f>VLOOKUP(E18,Y4数据库!C:M,4,0)*C18</f>
        <v>#N/A</v>
      </c>
      <c r="I18" s="18" t="e">
        <f>VLOOKUP(E18,Y4数据库!C:M,5,0)</f>
        <v>#N/A</v>
      </c>
      <c r="J18" s="18" t="e">
        <f>VLOOKUP(E18,Y4数据库!C:M,6,0)</f>
        <v>#N/A</v>
      </c>
      <c r="K18" s="18"/>
      <c r="L18" s="18" t="e">
        <f>VLOOKUP(E18,Y4数据库!C:M,7,0)</f>
        <v>#N/A</v>
      </c>
      <c r="M18" s="18" t="e">
        <f>VLOOKUP(E18,Y4数据库!C:M,8,0)</f>
        <v>#N/A</v>
      </c>
      <c r="N18" s="18" t="e">
        <f>VLOOKUP(E18,Y4数据库!C:M,9,0)*C18</f>
        <v>#N/A</v>
      </c>
      <c r="O18" s="18" t="e">
        <f>VLOOKUP(E18,Y4数据库!C:M,10,0)</f>
        <v>#N/A</v>
      </c>
      <c r="P18" s="18" t="e">
        <f>VLOOKUP(E18,Y4数据库!C:M,11,0)</f>
        <v>#N/A</v>
      </c>
      <c r="Q18" s="18"/>
    </row>
    <row r="19" spans="1:17" x14ac:dyDescent="0.25">
      <c r="A19" s="58"/>
      <c r="B19" s="55"/>
      <c r="C19" s="3"/>
      <c r="D19" s="3"/>
      <c r="E19" s="18" t="str">
        <f t="shared" si="1"/>
        <v/>
      </c>
      <c r="F19" s="18" t="e">
        <f>VLOOKUP(E19,Y4数据库!C:M,2,0)</f>
        <v>#N/A</v>
      </c>
      <c r="G19" s="18" t="e">
        <f>VLOOKUP(E19,Y4数据库!C:M,3,0)</f>
        <v>#N/A</v>
      </c>
      <c r="H19" s="19" t="e">
        <f>VLOOKUP(E19,Y4数据库!C:M,4,0)*C19</f>
        <v>#N/A</v>
      </c>
      <c r="I19" s="18" t="e">
        <f>VLOOKUP(E19,Y4数据库!C:M,5,0)</f>
        <v>#N/A</v>
      </c>
      <c r="J19" s="18" t="e">
        <f>VLOOKUP(E19,Y4数据库!C:M,6,0)</f>
        <v>#N/A</v>
      </c>
      <c r="K19" s="18"/>
      <c r="L19" s="18" t="e">
        <f>VLOOKUP(E19,Y4数据库!C:M,7,0)</f>
        <v>#N/A</v>
      </c>
      <c r="M19" s="18" t="e">
        <f>VLOOKUP(E19,Y4数据库!C:M,8,0)</f>
        <v>#N/A</v>
      </c>
      <c r="N19" s="18" t="e">
        <f>VLOOKUP(E19,Y4数据库!C:M,9,0)*C19</f>
        <v>#N/A</v>
      </c>
      <c r="O19" s="18" t="e">
        <f>VLOOKUP(E19,Y4数据库!C:M,10,0)</f>
        <v>#N/A</v>
      </c>
      <c r="P19" s="18" t="e">
        <f>VLOOKUP(E19,Y4数据库!C:M,11,0)</f>
        <v>#N/A</v>
      </c>
      <c r="Q19" s="18"/>
    </row>
    <row r="20" spans="1:17" x14ac:dyDescent="0.25">
      <c r="A20" s="58"/>
      <c r="B20" s="55"/>
      <c r="C20" s="3"/>
      <c r="D20" s="3"/>
      <c r="E20" s="18" t="str">
        <f t="shared" si="1"/>
        <v/>
      </c>
      <c r="F20" s="18" t="e">
        <f>VLOOKUP(E20,Y4数据库!C:M,2,0)</f>
        <v>#N/A</v>
      </c>
      <c r="G20" s="18" t="e">
        <f>VLOOKUP(E20,Y4数据库!C:M,3,0)</f>
        <v>#N/A</v>
      </c>
      <c r="H20" s="19" t="e">
        <f>VLOOKUP(E20,Y4数据库!C:M,4,0)*C20</f>
        <v>#N/A</v>
      </c>
      <c r="I20" s="18" t="e">
        <f>VLOOKUP(E20,Y4数据库!C:M,5,0)</f>
        <v>#N/A</v>
      </c>
      <c r="J20" s="18" t="e">
        <f>VLOOKUP(E20,Y4数据库!C:M,6,0)</f>
        <v>#N/A</v>
      </c>
      <c r="K20" s="18"/>
      <c r="L20" s="18" t="e">
        <f>VLOOKUP(E20,Y4数据库!C:M,7,0)</f>
        <v>#N/A</v>
      </c>
      <c r="M20" s="18" t="e">
        <f>VLOOKUP(E20,Y4数据库!C:M,8,0)</f>
        <v>#N/A</v>
      </c>
      <c r="N20" s="18" t="e">
        <f>VLOOKUP(E20,Y4数据库!C:M,9,0)*C20</f>
        <v>#N/A</v>
      </c>
      <c r="O20" s="18" t="e">
        <f>VLOOKUP(E20,Y4数据库!C:M,10,0)</f>
        <v>#N/A</v>
      </c>
      <c r="P20" s="18" t="e">
        <f>VLOOKUP(E20,Y4数据库!C:M,11,0)</f>
        <v>#N/A</v>
      </c>
      <c r="Q20" s="18"/>
    </row>
    <row r="21" spans="1:17" x14ac:dyDescent="0.25">
      <c r="A21" s="58"/>
      <c r="B21" s="55"/>
      <c r="C21" s="3"/>
      <c r="D21" s="3"/>
      <c r="E21" s="18" t="str">
        <f t="shared" si="1"/>
        <v/>
      </c>
      <c r="F21" s="18" t="e">
        <f>VLOOKUP(E21,Y4数据库!C:M,2,0)</f>
        <v>#N/A</v>
      </c>
      <c r="G21" s="18" t="e">
        <f>VLOOKUP(E21,Y4数据库!C:M,3,0)</f>
        <v>#N/A</v>
      </c>
      <c r="H21" s="19" t="e">
        <f>VLOOKUP(E21,Y4数据库!C:M,4,0)*C21</f>
        <v>#N/A</v>
      </c>
      <c r="I21" s="18" t="e">
        <f>VLOOKUP(E21,Y4数据库!C:M,5,0)</f>
        <v>#N/A</v>
      </c>
      <c r="J21" s="18" t="e">
        <f>VLOOKUP(E21,Y4数据库!C:M,6,0)</f>
        <v>#N/A</v>
      </c>
      <c r="K21" s="18"/>
      <c r="L21" s="18" t="e">
        <f>VLOOKUP(E21,Y4数据库!C:M,7,0)</f>
        <v>#N/A</v>
      </c>
      <c r="M21" s="18" t="e">
        <f>VLOOKUP(E21,Y4数据库!C:M,8,0)</f>
        <v>#N/A</v>
      </c>
      <c r="N21" s="18" t="e">
        <f>VLOOKUP(E21,Y4数据库!C:M,9,0)*C21</f>
        <v>#N/A</v>
      </c>
      <c r="O21" s="18" t="e">
        <f>VLOOKUP(E21,Y4数据库!C:M,10,0)</f>
        <v>#N/A</v>
      </c>
      <c r="P21" s="18" t="e">
        <f>VLOOKUP(E21,Y4数据库!C:M,11,0)</f>
        <v>#N/A</v>
      </c>
      <c r="Q21" s="18"/>
    </row>
    <row r="22" spans="1:17" x14ac:dyDescent="0.25">
      <c r="A22" s="58"/>
      <c r="B22" s="55"/>
      <c r="C22" s="3"/>
      <c r="D22" s="3"/>
      <c r="E22" s="18" t="str">
        <f t="shared" si="1"/>
        <v/>
      </c>
      <c r="F22" s="18" t="e">
        <f>VLOOKUP(E22,Y4数据库!C:M,2,0)</f>
        <v>#N/A</v>
      </c>
      <c r="G22" s="18" t="e">
        <f>VLOOKUP(E22,Y4数据库!C:M,3,0)</f>
        <v>#N/A</v>
      </c>
      <c r="H22" s="19" t="e">
        <f>VLOOKUP(E22,Y4数据库!C:M,4,0)*C22</f>
        <v>#N/A</v>
      </c>
      <c r="I22" s="18" t="e">
        <f>VLOOKUP(E22,Y4数据库!C:M,5,0)</f>
        <v>#N/A</v>
      </c>
      <c r="J22" s="18" t="e">
        <f>VLOOKUP(E22,Y4数据库!C:M,6,0)</f>
        <v>#N/A</v>
      </c>
      <c r="K22" s="18"/>
      <c r="L22" s="18" t="e">
        <f>VLOOKUP(E22,Y4数据库!C:M,7,0)</f>
        <v>#N/A</v>
      </c>
      <c r="M22" s="18" t="e">
        <f>VLOOKUP(E22,Y4数据库!C:M,8,0)</f>
        <v>#N/A</v>
      </c>
      <c r="N22" s="18" t="e">
        <f>VLOOKUP(E22,Y4数据库!C:M,9,0)*C22</f>
        <v>#N/A</v>
      </c>
      <c r="O22" s="18" t="e">
        <f>VLOOKUP(E22,Y4数据库!C:M,10,0)</f>
        <v>#N/A</v>
      </c>
      <c r="P22" s="18" t="e">
        <f>VLOOKUP(E22,Y4数据库!C:M,11,0)</f>
        <v>#N/A</v>
      </c>
      <c r="Q22" s="18"/>
    </row>
    <row r="23" spans="1:17" x14ac:dyDescent="0.25">
      <c r="A23" s="58"/>
      <c r="B23" s="55"/>
      <c r="C23" s="3"/>
      <c r="D23" s="3"/>
      <c r="E23" s="18" t="str">
        <f t="shared" si="1"/>
        <v/>
      </c>
      <c r="F23" s="18" t="e">
        <f>VLOOKUP(E23,Y4数据库!C:M,2,0)</f>
        <v>#N/A</v>
      </c>
      <c r="G23" s="18" t="e">
        <f>VLOOKUP(E23,Y4数据库!C:M,3,0)</f>
        <v>#N/A</v>
      </c>
      <c r="H23" s="19" t="e">
        <f>VLOOKUP(E23,Y4数据库!C:M,4,0)*C23</f>
        <v>#N/A</v>
      </c>
      <c r="I23" s="18" t="e">
        <f>VLOOKUP(E23,Y4数据库!C:M,5,0)</f>
        <v>#N/A</v>
      </c>
      <c r="J23" s="18" t="e">
        <f>VLOOKUP(E23,Y4数据库!C:M,6,0)</f>
        <v>#N/A</v>
      </c>
      <c r="K23" s="18"/>
      <c r="L23" s="18" t="e">
        <f>VLOOKUP(E23,Y4数据库!C:M,7,0)</f>
        <v>#N/A</v>
      </c>
      <c r="M23" s="18" t="e">
        <f>VLOOKUP(E23,Y4数据库!C:M,8,0)</f>
        <v>#N/A</v>
      </c>
      <c r="N23" s="18" t="e">
        <f>VLOOKUP(E23,Y4数据库!C:M,9,0)*C23</f>
        <v>#N/A</v>
      </c>
      <c r="O23" s="18" t="e">
        <f>VLOOKUP(E23,Y4数据库!C:M,10,0)</f>
        <v>#N/A</v>
      </c>
      <c r="P23" s="18" t="e">
        <f>VLOOKUP(E23,Y4数据库!C:M,11,0)</f>
        <v>#N/A</v>
      </c>
      <c r="Q23" s="18"/>
    </row>
    <row r="24" spans="1:17" x14ac:dyDescent="0.25">
      <c r="A24" s="58"/>
      <c r="B24" s="55"/>
      <c r="C24" s="3"/>
      <c r="D24" s="3"/>
      <c r="E24" s="18" t="str">
        <f t="shared" si="1"/>
        <v/>
      </c>
      <c r="F24" s="18" t="e">
        <f>VLOOKUP(E24,Y4数据库!C:M,2,0)</f>
        <v>#N/A</v>
      </c>
      <c r="G24" s="18" t="e">
        <f>VLOOKUP(E24,Y4数据库!C:M,3,0)</f>
        <v>#N/A</v>
      </c>
      <c r="H24" s="19" t="e">
        <f>VLOOKUP(E24,Y4数据库!C:M,4,0)*C24</f>
        <v>#N/A</v>
      </c>
      <c r="I24" s="18" t="e">
        <f>VLOOKUP(E24,Y4数据库!C:M,5,0)</f>
        <v>#N/A</v>
      </c>
      <c r="J24" s="18" t="e">
        <f>VLOOKUP(E24,Y4数据库!C:M,6,0)</f>
        <v>#N/A</v>
      </c>
      <c r="K24" s="18"/>
      <c r="L24" s="18" t="e">
        <f>VLOOKUP(E24,Y4数据库!C:M,7,0)</f>
        <v>#N/A</v>
      </c>
      <c r="M24" s="18" t="e">
        <f>VLOOKUP(E24,Y4数据库!C:M,8,0)</f>
        <v>#N/A</v>
      </c>
      <c r="N24" s="18" t="e">
        <f>VLOOKUP(E24,Y4数据库!C:M,9,0)*C24</f>
        <v>#N/A</v>
      </c>
      <c r="O24" s="18" t="e">
        <f>VLOOKUP(E24,Y4数据库!C:M,10,0)</f>
        <v>#N/A</v>
      </c>
      <c r="P24" s="18" t="e">
        <f>VLOOKUP(E24,Y4数据库!C:M,11,0)</f>
        <v>#N/A</v>
      </c>
      <c r="Q24" s="18"/>
    </row>
    <row r="25" spans="1:17" x14ac:dyDescent="0.25">
      <c r="A25" s="58"/>
      <c r="B25" s="55"/>
      <c r="C25" s="3"/>
      <c r="D25" s="3"/>
      <c r="E25" s="18" t="str">
        <f t="shared" si="1"/>
        <v/>
      </c>
      <c r="F25" s="18" t="e">
        <f>VLOOKUP(E25,Y4数据库!C:M,2,0)</f>
        <v>#N/A</v>
      </c>
      <c r="G25" s="18" t="e">
        <f>VLOOKUP(E25,Y4数据库!C:M,3,0)</f>
        <v>#N/A</v>
      </c>
      <c r="H25" s="19" t="e">
        <f>VLOOKUP(E25,Y4数据库!C:M,4,0)*C25</f>
        <v>#N/A</v>
      </c>
      <c r="I25" s="18" t="e">
        <f>VLOOKUP(E25,Y4数据库!C:M,5,0)</f>
        <v>#N/A</v>
      </c>
      <c r="J25" s="18" t="e">
        <f>VLOOKUP(E25,Y4数据库!C:M,6,0)</f>
        <v>#N/A</v>
      </c>
      <c r="K25" s="18"/>
      <c r="L25" s="18" t="e">
        <f>VLOOKUP(E25,Y4数据库!C:M,7,0)</f>
        <v>#N/A</v>
      </c>
      <c r="M25" s="18" t="e">
        <f>VLOOKUP(E25,Y4数据库!C:M,8,0)</f>
        <v>#N/A</v>
      </c>
      <c r="N25" s="18" t="e">
        <f>VLOOKUP(E25,Y4数据库!C:M,9,0)*C25</f>
        <v>#N/A</v>
      </c>
      <c r="O25" s="18" t="e">
        <f>VLOOKUP(E25,Y4数据库!C:M,10,0)</f>
        <v>#N/A</v>
      </c>
      <c r="P25" s="18" t="e">
        <f>VLOOKUP(E25,Y4数据库!C:M,11,0)</f>
        <v>#N/A</v>
      </c>
      <c r="Q25" s="18"/>
    </row>
    <row r="26" spans="1:17" x14ac:dyDescent="0.25">
      <c r="A26" s="58"/>
      <c r="B26" s="55"/>
      <c r="C26" s="3"/>
      <c r="D26" s="3"/>
      <c r="E26" s="18" t="str">
        <f t="shared" si="1"/>
        <v/>
      </c>
      <c r="F26" s="18" t="e">
        <f>VLOOKUP(E26,Y4数据库!C:M,2,0)</f>
        <v>#N/A</v>
      </c>
      <c r="G26" s="18" t="e">
        <f>VLOOKUP(E26,Y4数据库!C:M,3,0)</f>
        <v>#N/A</v>
      </c>
      <c r="H26" s="19" t="e">
        <f>VLOOKUP(E26,Y4数据库!C:M,4,0)*C26</f>
        <v>#N/A</v>
      </c>
      <c r="I26" s="18" t="e">
        <f>VLOOKUP(E26,Y4数据库!C:M,5,0)</f>
        <v>#N/A</v>
      </c>
      <c r="J26" s="18" t="e">
        <f>VLOOKUP(E26,Y4数据库!C:M,6,0)</f>
        <v>#N/A</v>
      </c>
      <c r="K26" s="18"/>
      <c r="L26" s="18" t="e">
        <f>VLOOKUP(E26,Y4数据库!C:M,7,0)</f>
        <v>#N/A</v>
      </c>
      <c r="M26" s="18" t="e">
        <f>VLOOKUP(E26,Y4数据库!C:M,8,0)</f>
        <v>#N/A</v>
      </c>
      <c r="N26" s="18" t="e">
        <f>VLOOKUP(E26,Y4数据库!C:M,9,0)*C26</f>
        <v>#N/A</v>
      </c>
      <c r="O26" s="18" t="e">
        <f>VLOOKUP(E26,Y4数据库!C:M,10,0)</f>
        <v>#N/A</v>
      </c>
      <c r="P26" s="18" t="e">
        <f>VLOOKUP(E26,Y4数据库!C:M,11,0)</f>
        <v>#N/A</v>
      </c>
      <c r="Q26" s="18"/>
    </row>
    <row r="27" spans="1:17" x14ac:dyDescent="0.25">
      <c r="A27" s="58"/>
      <c r="B27" s="55"/>
      <c r="C27" s="3"/>
      <c r="D27" s="3"/>
      <c r="E27" s="18" t="str">
        <f t="shared" si="1"/>
        <v/>
      </c>
      <c r="F27" s="18" t="e">
        <f>VLOOKUP(E27,Y4数据库!C:M,2,0)</f>
        <v>#N/A</v>
      </c>
      <c r="G27" s="18" t="e">
        <f>VLOOKUP(E27,Y4数据库!C:M,3,0)</f>
        <v>#N/A</v>
      </c>
      <c r="H27" s="19" t="e">
        <f>VLOOKUP(E27,Y4数据库!C:M,4,0)*C27</f>
        <v>#N/A</v>
      </c>
      <c r="I27" s="18" t="e">
        <f>VLOOKUP(E27,Y4数据库!C:M,5,0)</f>
        <v>#N/A</v>
      </c>
      <c r="J27" s="18" t="e">
        <f>VLOOKUP(E27,Y4数据库!C:M,6,0)</f>
        <v>#N/A</v>
      </c>
      <c r="K27" s="18"/>
      <c r="L27" s="18" t="e">
        <f>VLOOKUP(E27,Y4数据库!C:M,7,0)</f>
        <v>#N/A</v>
      </c>
      <c r="M27" s="18" t="e">
        <f>VLOOKUP(E27,Y4数据库!C:M,8,0)</f>
        <v>#N/A</v>
      </c>
      <c r="N27" s="18" t="e">
        <f>VLOOKUP(E27,Y4数据库!C:M,9,0)*C27</f>
        <v>#N/A</v>
      </c>
      <c r="O27" s="18" t="e">
        <f>VLOOKUP(E27,Y4数据库!C:M,10,0)</f>
        <v>#N/A</v>
      </c>
      <c r="P27" s="18" t="e">
        <f>VLOOKUP(E27,Y4数据库!C:M,11,0)</f>
        <v>#N/A</v>
      </c>
      <c r="Q27" s="18"/>
    </row>
    <row r="28" spans="1:17" x14ac:dyDescent="0.25">
      <c r="A28" s="58"/>
      <c r="B28" s="55"/>
      <c r="C28" s="3"/>
      <c r="D28" s="3"/>
      <c r="E28" s="18" t="str">
        <f t="shared" si="1"/>
        <v/>
      </c>
      <c r="F28" s="18" t="e">
        <f>VLOOKUP(E28,Y4数据库!C:M,2,0)</f>
        <v>#N/A</v>
      </c>
      <c r="G28" s="18" t="e">
        <f>VLOOKUP(E28,Y4数据库!C:M,3,0)</f>
        <v>#N/A</v>
      </c>
      <c r="H28" s="19" t="e">
        <f>VLOOKUP(E28,Y4数据库!C:M,4,0)*C28</f>
        <v>#N/A</v>
      </c>
      <c r="I28" s="18" t="e">
        <f>VLOOKUP(E28,Y4数据库!C:M,5,0)</f>
        <v>#N/A</v>
      </c>
      <c r="J28" s="18" t="e">
        <f>VLOOKUP(E28,Y4数据库!C:M,6,0)</f>
        <v>#N/A</v>
      </c>
      <c r="K28" s="18"/>
      <c r="L28" s="18" t="e">
        <f>VLOOKUP(E28,Y4数据库!C:M,7,0)</f>
        <v>#N/A</v>
      </c>
      <c r="M28" s="18" t="e">
        <f>VLOOKUP(E28,Y4数据库!C:M,8,0)</f>
        <v>#N/A</v>
      </c>
      <c r="N28" s="18" t="e">
        <f>VLOOKUP(E28,Y4数据库!C:M,9,0)*C28</f>
        <v>#N/A</v>
      </c>
      <c r="O28" s="18" t="e">
        <f>VLOOKUP(E28,Y4数据库!C:M,10,0)</f>
        <v>#N/A</v>
      </c>
      <c r="P28" s="18" t="e">
        <f>VLOOKUP(E28,Y4数据库!C:M,11,0)</f>
        <v>#N/A</v>
      </c>
      <c r="Q28" s="18"/>
    </row>
    <row r="29" spans="1:17" x14ac:dyDescent="0.25">
      <c r="A29" s="58"/>
      <c r="B29" s="55"/>
      <c r="C29" s="3"/>
      <c r="D29" s="3"/>
      <c r="E29" s="18" t="str">
        <f t="shared" si="1"/>
        <v/>
      </c>
      <c r="F29" s="18" t="e">
        <f>VLOOKUP(E29,Y4数据库!C:M,2,0)</f>
        <v>#N/A</v>
      </c>
      <c r="G29" s="18" t="e">
        <f>VLOOKUP(E29,Y4数据库!C:M,3,0)</f>
        <v>#N/A</v>
      </c>
      <c r="H29" s="19" t="e">
        <f>VLOOKUP(E29,Y4数据库!C:M,4,0)*C29</f>
        <v>#N/A</v>
      </c>
      <c r="I29" s="18" t="e">
        <f>VLOOKUP(E29,Y4数据库!C:M,5,0)</f>
        <v>#N/A</v>
      </c>
      <c r="J29" s="18" t="e">
        <f>VLOOKUP(E29,Y4数据库!C:M,6,0)</f>
        <v>#N/A</v>
      </c>
      <c r="K29" s="18"/>
      <c r="L29" s="18" t="e">
        <f>VLOOKUP(E29,Y4数据库!C:M,7,0)</f>
        <v>#N/A</v>
      </c>
      <c r="M29" s="18" t="e">
        <f>VLOOKUP(E29,Y4数据库!C:M,8,0)</f>
        <v>#N/A</v>
      </c>
      <c r="N29" s="18" t="e">
        <f>VLOOKUP(E29,Y4数据库!C:M,9,0)*C29</f>
        <v>#N/A</v>
      </c>
      <c r="O29" s="18" t="e">
        <f>VLOOKUP(E29,Y4数据库!C:M,10,0)</f>
        <v>#N/A</v>
      </c>
      <c r="P29" s="18" t="e">
        <f>VLOOKUP(E29,Y4数据库!C:M,11,0)</f>
        <v>#N/A</v>
      </c>
      <c r="Q29" s="18"/>
    </row>
    <row r="30" spans="1:17" x14ac:dyDescent="0.25">
      <c r="A30" s="58"/>
      <c r="B30" s="55"/>
      <c r="C30" s="3"/>
      <c r="D30" s="3"/>
      <c r="E30" s="18" t="str">
        <f t="shared" si="1"/>
        <v/>
      </c>
      <c r="F30" s="18" t="e">
        <f>VLOOKUP(E30,Y4数据库!C:M,2,0)</f>
        <v>#N/A</v>
      </c>
      <c r="G30" s="18" t="e">
        <f>VLOOKUP(E30,Y4数据库!C:M,3,0)</f>
        <v>#N/A</v>
      </c>
      <c r="H30" s="19" t="e">
        <f>VLOOKUP(E30,Y4数据库!C:M,4,0)*C30</f>
        <v>#N/A</v>
      </c>
      <c r="I30" s="18" t="e">
        <f>VLOOKUP(E30,Y4数据库!C:M,5,0)</f>
        <v>#N/A</v>
      </c>
      <c r="J30" s="18" t="e">
        <f>VLOOKUP(E30,Y4数据库!C:M,6,0)</f>
        <v>#N/A</v>
      </c>
      <c r="K30" s="18"/>
      <c r="L30" s="18" t="e">
        <f>VLOOKUP(E30,Y4数据库!C:M,7,0)</f>
        <v>#N/A</v>
      </c>
      <c r="M30" s="18" t="e">
        <f>VLOOKUP(E30,Y4数据库!C:M,8,0)</f>
        <v>#N/A</v>
      </c>
      <c r="N30" s="18" t="e">
        <f>VLOOKUP(E30,Y4数据库!C:M,9,0)*C30</f>
        <v>#N/A</v>
      </c>
      <c r="O30" s="18" t="e">
        <f>VLOOKUP(E30,Y4数据库!C:M,10,0)</f>
        <v>#N/A</v>
      </c>
      <c r="P30" s="18" t="e">
        <f>VLOOKUP(E30,Y4数据库!C:M,11,0)</f>
        <v>#N/A</v>
      </c>
      <c r="Q30" s="18"/>
    </row>
    <row r="31" spans="1:17" x14ac:dyDescent="0.25">
      <c r="A31" s="58"/>
      <c r="B31" s="55"/>
      <c r="C31" s="3"/>
      <c r="D31" s="3"/>
      <c r="E31" s="18" t="str">
        <f t="shared" si="1"/>
        <v/>
      </c>
      <c r="F31" s="18" t="e">
        <f>VLOOKUP(E31,Y4数据库!C:M,2,0)</f>
        <v>#N/A</v>
      </c>
      <c r="G31" s="18" t="e">
        <f>VLOOKUP(E31,Y4数据库!C:M,3,0)</f>
        <v>#N/A</v>
      </c>
      <c r="H31" s="19" t="e">
        <f>VLOOKUP(E31,Y4数据库!C:M,4,0)*C31</f>
        <v>#N/A</v>
      </c>
      <c r="I31" s="18" t="e">
        <f>VLOOKUP(E31,Y4数据库!C:M,5,0)</f>
        <v>#N/A</v>
      </c>
      <c r="J31" s="18" t="e">
        <f>VLOOKUP(E31,Y4数据库!C:M,6,0)</f>
        <v>#N/A</v>
      </c>
      <c r="K31" s="18"/>
      <c r="L31" s="18" t="e">
        <f>VLOOKUP(E31,Y4数据库!C:M,7,0)</f>
        <v>#N/A</v>
      </c>
      <c r="M31" s="18" t="e">
        <f>VLOOKUP(E31,Y4数据库!C:M,8,0)</f>
        <v>#N/A</v>
      </c>
      <c r="N31" s="18" t="e">
        <f>VLOOKUP(E31,Y4数据库!C:M,9,0)*C31</f>
        <v>#N/A</v>
      </c>
      <c r="O31" s="18" t="e">
        <f>VLOOKUP(E31,Y4数据库!C:M,10,0)</f>
        <v>#N/A</v>
      </c>
      <c r="P31" s="18" t="e">
        <f>VLOOKUP(E31,Y4数据库!C:M,11,0)</f>
        <v>#N/A</v>
      </c>
      <c r="Q31" s="18"/>
    </row>
    <row r="32" spans="1:17" x14ac:dyDescent="0.25">
      <c r="A32" s="58"/>
      <c r="B32" s="55"/>
      <c r="C32" s="3"/>
      <c r="D32" s="3"/>
      <c r="E32" s="18" t="str">
        <f t="shared" si="1"/>
        <v/>
      </c>
      <c r="F32" s="18" t="e">
        <f>VLOOKUP(E32,Y4数据库!C:M,2,0)</f>
        <v>#N/A</v>
      </c>
      <c r="G32" s="18" t="e">
        <f>VLOOKUP(E32,Y4数据库!C:M,3,0)</f>
        <v>#N/A</v>
      </c>
      <c r="H32" s="19" t="e">
        <f>VLOOKUP(E32,Y4数据库!C:M,4,0)*C32</f>
        <v>#N/A</v>
      </c>
      <c r="I32" s="18" t="e">
        <f>VLOOKUP(E32,Y4数据库!C:M,5,0)</f>
        <v>#N/A</v>
      </c>
      <c r="J32" s="18" t="e">
        <f>VLOOKUP(E32,Y4数据库!C:M,6,0)</f>
        <v>#N/A</v>
      </c>
      <c r="K32" s="18"/>
      <c r="L32" s="18" t="e">
        <f>VLOOKUP(E32,Y4数据库!C:M,7,0)</f>
        <v>#N/A</v>
      </c>
      <c r="M32" s="18" t="e">
        <f>VLOOKUP(E32,Y4数据库!C:M,8,0)</f>
        <v>#N/A</v>
      </c>
      <c r="N32" s="18" t="e">
        <f>VLOOKUP(E32,Y4数据库!C:M,9,0)*C32</f>
        <v>#N/A</v>
      </c>
      <c r="O32" s="18" t="e">
        <f>VLOOKUP(E32,Y4数据库!C:M,10,0)</f>
        <v>#N/A</v>
      </c>
      <c r="P32" s="18" t="e">
        <f>VLOOKUP(E32,Y4数据库!C:M,11,0)</f>
        <v>#N/A</v>
      </c>
      <c r="Q32" s="18"/>
    </row>
    <row r="33" spans="1:17" x14ac:dyDescent="0.25">
      <c r="A33" s="58"/>
      <c r="B33" s="55"/>
      <c r="C33" s="3"/>
      <c r="D33" s="3"/>
      <c r="E33" s="18" t="str">
        <f t="shared" si="1"/>
        <v/>
      </c>
      <c r="F33" s="18" t="e">
        <f>VLOOKUP(E33,Y4数据库!C:M,2,0)</f>
        <v>#N/A</v>
      </c>
      <c r="G33" s="18" t="e">
        <f>VLOOKUP(E33,Y4数据库!C:M,3,0)</f>
        <v>#N/A</v>
      </c>
      <c r="H33" s="19" t="e">
        <f>VLOOKUP(E33,Y4数据库!C:M,4,0)*C33</f>
        <v>#N/A</v>
      </c>
      <c r="I33" s="18" t="e">
        <f>VLOOKUP(E33,Y4数据库!C:M,5,0)</f>
        <v>#N/A</v>
      </c>
      <c r="J33" s="18" t="e">
        <f>VLOOKUP(E33,Y4数据库!C:M,6,0)</f>
        <v>#N/A</v>
      </c>
      <c r="K33" s="18"/>
      <c r="L33" s="18" t="e">
        <f>VLOOKUP(E33,Y4数据库!C:M,7,0)</f>
        <v>#N/A</v>
      </c>
      <c r="M33" s="18" t="e">
        <f>VLOOKUP(E33,Y4数据库!C:M,8,0)</f>
        <v>#N/A</v>
      </c>
      <c r="N33" s="18" t="e">
        <f>VLOOKUP(E33,Y4数据库!C:M,9,0)*C33</f>
        <v>#N/A</v>
      </c>
      <c r="O33" s="18" t="e">
        <f>VLOOKUP(E33,Y4数据库!C:M,10,0)</f>
        <v>#N/A</v>
      </c>
      <c r="P33" s="18" t="e">
        <f>VLOOKUP(E33,Y4数据库!C:M,11,0)</f>
        <v>#N/A</v>
      </c>
      <c r="Q33" s="18"/>
    </row>
    <row r="34" spans="1:17" x14ac:dyDescent="0.25">
      <c r="A34" s="58"/>
      <c r="B34" s="55"/>
      <c r="C34" s="3"/>
      <c r="D34" s="3"/>
      <c r="E34" s="18" t="str">
        <f t="shared" si="1"/>
        <v/>
      </c>
      <c r="F34" s="18" t="e">
        <f>VLOOKUP(E34,Y4数据库!C:M,2,0)</f>
        <v>#N/A</v>
      </c>
      <c r="G34" s="18" t="e">
        <f>VLOOKUP(E34,Y4数据库!C:M,3,0)</f>
        <v>#N/A</v>
      </c>
      <c r="H34" s="19" t="e">
        <f>VLOOKUP(E34,Y4数据库!C:M,4,0)*C34</f>
        <v>#N/A</v>
      </c>
      <c r="I34" s="18" t="e">
        <f>VLOOKUP(E34,Y4数据库!C:M,5,0)</f>
        <v>#N/A</v>
      </c>
      <c r="J34" s="18" t="e">
        <f>VLOOKUP(E34,Y4数据库!C:M,6,0)</f>
        <v>#N/A</v>
      </c>
      <c r="K34" s="18"/>
      <c r="L34" s="18" t="e">
        <f>VLOOKUP(E34,Y4数据库!C:M,7,0)</f>
        <v>#N/A</v>
      </c>
      <c r="M34" s="18" t="e">
        <f>VLOOKUP(E34,Y4数据库!C:M,8,0)</f>
        <v>#N/A</v>
      </c>
      <c r="N34" s="18" t="e">
        <f>VLOOKUP(E34,Y4数据库!C:M,9,0)*C34</f>
        <v>#N/A</v>
      </c>
      <c r="O34" s="18" t="e">
        <f>VLOOKUP(E34,Y4数据库!C:M,10,0)</f>
        <v>#N/A</v>
      </c>
      <c r="P34" s="18" t="e">
        <f>VLOOKUP(E34,Y4数据库!C:M,11,0)</f>
        <v>#N/A</v>
      </c>
      <c r="Q34" s="18"/>
    </row>
    <row r="35" spans="1:17" x14ac:dyDescent="0.25">
      <c r="A35" s="58"/>
      <c r="B35" s="55"/>
      <c r="C35" s="3"/>
      <c r="D35" s="3"/>
      <c r="E35" s="18" t="str">
        <f t="shared" si="1"/>
        <v/>
      </c>
      <c r="F35" s="18" t="e">
        <f>VLOOKUP(E35,Y4数据库!C:M,2,0)</f>
        <v>#N/A</v>
      </c>
      <c r="G35" s="18" t="e">
        <f>VLOOKUP(E35,Y4数据库!C:M,3,0)</f>
        <v>#N/A</v>
      </c>
      <c r="H35" s="19" t="e">
        <f>VLOOKUP(E35,Y4数据库!C:M,4,0)*C35</f>
        <v>#N/A</v>
      </c>
      <c r="I35" s="18" t="e">
        <f>VLOOKUP(E35,Y4数据库!C:M,5,0)</f>
        <v>#N/A</v>
      </c>
      <c r="J35" s="18" t="e">
        <f>VLOOKUP(E35,Y4数据库!C:M,6,0)</f>
        <v>#N/A</v>
      </c>
      <c r="K35" s="18"/>
      <c r="L35" s="18" t="e">
        <f>VLOOKUP(E35,Y4数据库!C:M,7,0)</f>
        <v>#N/A</v>
      </c>
      <c r="M35" s="18" t="e">
        <f>VLOOKUP(E35,Y4数据库!C:M,8,0)</f>
        <v>#N/A</v>
      </c>
      <c r="N35" s="18" t="e">
        <f>VLOOKUP(E35,Y4数据库!C:M,9,0)*C35</f>
        <v>#N/A</v>
      </c>
      <c r="O35" s="18" t="e">
        <f>VLOOKUP(E35,Y4数据库!C:M,10,0)</f>
        <v>#N/A</v>
      </c>
      <c r="P35" s="18" t="e">
        <f>VLOOKUP(E35,Y4数据库!C:M,11,0)</f>
        <v>#N/A</v>
      </c>
      <c r="Q35" s="18"/>
    </row>
    <row r="36" spans="1:17" x14ac:dyDescent="0.25">
      <c r="A36" s="58"/>
      <c r="B36" s="55"/>
      <c r="C36" s="3"/>
      <c r="D36" s="3"/>
      <c r="E36" s="18" t="str">
        <f t="shared" si="1"/>
        <v/>
      </c>
      <c r="F36" s="18" t="e">
        <f>VLOOKUP(E36,Y4数据库!C:M,2,0)</f>
        <v>#N/A</v>
      </c>
      <c r="G36" s="18" t="e">
        <f>VLOOKUP(E36,Y4数据库!C:M,3,0)</f>
        <v>#N/A</v>
      </c>
      <c r="H36" s="19" t="e">
        <f>VLOOKUP(E36,Y4数据库!C:M,4,0)*C36</f>
        <v>#N/A</v>
      </c>
      <c r="I36" s="18" t="e">
        <f>VLOOKUP(E36,Y4数据库!C:M,5,0)</f>
        <v>#N/A</v>
      </c>
      <c r="J36" s="18" t="e">
        <f>VLOOKUP(E36,Y4数据库!C:M,6,0)</f>
        <v>#N/A</v>
      </c>
      <c r="K36" s="18"/>
      <c r="L36" s="18" t="e">
        <f>VLOOKUP(E36,Y4数据库!C:M,7,0)</f>
        <v>#N/A</v>
      </c>
      <c r="M36" s="18" t="e">
        <f>VLOOKUP(E36,Y4数据库!C:M,8,0)</f>
        <v>#N/A</v>
      </c>
      <c r="N36" s="18" t="e">
        <f>VLOOKUP(E36,Y4数据库!C:M,9,0)*C36</f>
        <v>#N/A</v>
      </c>
      <c r="O36" s="18" t="e">
        <f>VLOOKUP(E36,Y4数据库!C:M,10,0)</f>
        <v>#N/A</v>
      </c>
      <c r="P36" s="18" t="e">
        <f>VLOOKUP(E36,Y4数据库!C:M,11,0)</f>
        <v>#N/A</v>
      </c>
      <c r="Q36" s="18"/>
    </row>
    <row r="37" spans="1:17" x14ac:dyDescent="0.25">
      <c r="A37" s="58"/>
      <c r="B37" s="55"/>
      <c r="C37" s="3"/>
      <c r="D37" s="3"/>
      <c r="E37" s="18" t="str">
        <f t="shared" si="1"/>
        <v/>
      </c>
      <c r="F37" s="18" t="e">
        <f>VLOOKUP(E37,Y4数据库!C:M,2,0)</f>
        <v>#N/A</v>
      </c>
      <c r="G37" s="18" t="e">
        <f>VLOOKUP(E37,Y4数据库!C:M,3,0)</f>
        <v>#N/A</v>
      </c>
      <c r="H37" s="19" t="e">
        <f>VLOOKUP(E37,Y4数据库!C:M,4,0)*C37</f>
        <v>#N/A</v>
      </c>
      <c r="I37" s="18" t="e">
        <f>VLOOKUP(E37,Y4数据库!C:M,5,0)</f>
        <v>#N/A</v>
      </c>
      <c r="J37" s="18" t="e">
        <f>VLOOKUP(E37,Y4数据库!C:M,6,0)</f>
        <v>#N/A</v>
      </c>
      <c r="K37" s="18"/>
      <c r="L37" s="18" t="e">
        <f>VLOOKUP(E37,Y4数据库!C:M,7,0)</f>
        <v>#N/A</v>
      </c>
      <c r="M37" s="18" t="e">
        <f>VLOOKUP(E37,Y4数据库!C:M,8,0)</f>
        <v>#N/A</v>
      </c>
      <c r="N37" s="18" t="e">
        <f>VLOOKUP(E37,Y4数据库!C:M,9,0)*C37</f>
        <v>#N/A</v>
      </c>
      <c r="O37" s="18" t="e">
        <f>VLOOKUP(E37,Y4数据库!C:M,10,0)</f>
        <v>#N/A</v>
      </c>
      <c r="P37" s="18" t="e">
        <f>VLOOKUP(E37,Y4数据库!C:M,11,0)</f>
        <v>#N/A</v>
      </c>
      <c r="Q37" s="18"/>
    </row>
    <row r="38" spans="1:17" x14ac:dyDescent="0.25">
      <c r="A38" s="58"/>
      <c r="B38" s="55"/>
      <c r="C38" s="3"/>
      <c r="D38" s="3"/>
      <c r="E38" s="18" t="str">
        <f t="shared" si="1"/>
        <v/>
      </c>
      <c r="F38" s="18" t="e">
        <f>VLOOKUP(E38,Y4数据库!C:M,2,0)</f>
        <v>#N/A</v>
      </c>
      <c r="G38" s="18" t="e">
        <f>VLOOKUP(E38,Y4数据库!C:M,3,0)</f>
        <v>#N/A</v>
      </c>
      <c r="H38" s="19" t="e">
        <f>VLOOKUP(E38,Y4数据库!C:M,4,0)*C38</f>
        <v>#N/A</v>
      </c>
      <c r="I38" s="18" t="e">
        <f>VLOOKUP(E38,Y4数据库!C:M,5,0)</f>
        <v>#N/A</v>
      </c>
      <c r="J38" s="18" t="e">
        <f>VLOOKUP(E38,Y4数据库!C:M,6,0)</f>
        <v>#N/A</v>
      </c>
      <c r="K38" s="18"/>
      <c r="L38" s="18" t="e">
        <f>VLOOKUP(E38,Y4数据库!C:M,7,0)</f>
        <v>#N/A</v>
      </c>
      <c r="M38" s="18" t="e">
        <f>VLOOKUP(E38,Y4数据库!C:M,8,0)</f>
        <v>#N/A</v>
      </c>
      <c r="N38" s="18" t="e">
        <f>VLOOKUP(E38,Y4数据库!C:M,9,0)*C38</f>
        <v>#N/A</v>
      </c>
      <c r="O38" s="18" t="e">
        <f>VLOOKUP(E38,Y4数据库!C:M,10,0)</f>
        <v>#N/A</v>
      </c>
      <c r="P38" s="18" t="e">
        <f>VLOOKUP(E38,Y4数据库!C:M,11,0)</f>
        <v>#N/A</v>
      </c>
      <c r="Q38" s="18"/>
    </row>
    <row r="39" spans="1:17" x14ac:dyDescent="0.25">
      <c r="A39" s="58"/>
      <c r="B39" s="55"/>
      <c r="C39" s="3"/>
      <c r="D39" s="3"/>
      <c r="E39" s="18" t="str">
        <f t="shared" si="1"/>
        <v/>
      </c>
      <c r="F39" s="18" t="e">
        <f>VLOOKUP(E39,Y4数据库!C:M,2,0)</f>
        <v>#N/A</v>
      </c>
      <c r="G39" s="18" t="e">
        <f>VLOOKUP(E39,Y4数据库!C:M,3,0)</f>
        <v>#N/A</v>
      </c>
      <c r="H39" s="19" t="e">
        <f>VLOOKUP(E39,Y4数据库!C:M,4,0)*C39</f>
        <v>#N/A</v>
      </c>
      <c r="I39" s="18" t="e">
        <f>VLOOKUP(E39,Y4数据库!C:M,5,0)</f>
        <v>#N/A</v>
      </c>
      <c r="J39" s="18" t="e">
        <f>VLOOKUP(E39,Y4数据库!C:M,6,0)</f>
        <v>#N/A</v>
      </c>
      <c r="K39" s="18"/>
      <c r="L39" s="18" t="e">
        <f>VLOOKUP(E39,Y4数据库!C:M,7,0)</f>
        <v>#N/A</v>
      </c>
      <c r="M39" s="18" t="e">
        <f>VLOOKUP(E39,Y4数据库!C:M,8,0)</f>
        <v>#N/A</v>
      </c>
      <c r="N39" s="18" t="e">
        <f>VLOOKUP(E39,Y4数据库!C:M,9,0)*C39</f>
        <v>#N/A</v>
      </c>
      <c r="O39" s="18" t="e">
        <f>VLOOKUP(E39,Y4数据库!C:M,10,0)</f>
        <v>#N/A</v>
      </c>
      <c r="P39" s="18" t="e">
        <f>VLOOKUP(E39,Y4数据库!C:M,11,0)</f>
        <v>#N/A</v>
      </c>
      <c r="Q39" s="18"/>
    </row>
    <row r="40" spans="1:17" x14ac:dyDescent="0.25">
      <c r="A40" s="58"/>
      <c r="B40" s="55"/>
      <c r="C40" s="3"/>
      <c r="D40" s="3"/>
      <c r="E40" s="18" t="str">
        <f t="shared" si="1"/>
        <v/>
      </c>
      <c r="F40" s="18" t="e">
        <f>VLOOKUP(E40,Y4数据库!C:M,2,0)</f>
        <v>#N/A</v>
      </c>
      <c r="G40" s="18" t="e">
        <f>VLOOKUP(E40,Y4数据库!C:M,3,0)</f>
        <v>#N/A</v>
      </c>
      <c r="H40" s="19" t="e">
        <f>VLOOKUP(E40,Y4数据库!C:M,4,0)*C40</f>
        <v>#N/A</v>
      </c>
      <c r="I40" s="18" t="e">
        <f>VLOOKUP(E40,Y4数据库!C:M,5,0)</f>
        <v>#N/A</v>
      </c>
      <c r="J40" s="18" t="e">
        <f>VLOOKUP(E40,Y4数据库!C:M,6,0)</f>
        <v>#N/A</v>
      </c>
      <c r="K40" s="18"/>
      <c r="L40" s="18" t="e">
        <f>VLOOKUP(E40,Y4数据库!C:M,7,0)</f>
        <v>#N/A</v>
      </c>
      <c r="M40" s="18" t="e">
        <f>VLOOKUP(E40,Y4数据库!C:M,8,0)</f>
        <v>#N/A</v>
      </c>
      <c r="N40" s="18" t="e">
        <f>VLOOKUP(E40,Y4数据库!C:M,9,0)*C40</f>
        <v>#N/A</v>
      </c>
      <c r="O40" s="18" t="e">
        <f>VLOOKUP(E40,Y4数据库!C:M,10,0)</f>
        <v>#N/A</v>
      </c>
      <c r="P40" s="18" t="e">
        <f>VLOOKUP(E40,Y4数据库!C:M,11,0)</f>
        <v>#N/A</v>
      </c>
      <c r="Q40" s="18"/>
    </row>
    <row r="41" spans="1:17" x14ac:dyDescent="0.25">
      <c r="A41" s="58"/>
      <c r="B41" s="55"/>
      <c r="C41" s="3"/>
      <c r="D41" s="3"/>
      <c r="E41" s="18" t="str">
        <f t="shared" si="1"/>
        <v/>
      </c>
      <c r="F41" s="18" t="e">
        <f>VLOOKUP(E41,Y4数据库!C:M,2,0)</f>
        <v>#N/A</v>
      </c>
      <c r="G41" s="18" t="e">
        <f>VLOOKUP(E41,Y4数据库!C:M,3,0)</f>
        <v>#N/A</v>
      </c>
      <c r="H41" s="19" t="e">
        <f>VLOOKUP(E41,Y4数据库!C:M,4,0)*C41</f>
        <v>#N/A</v>
      </c>
      <c r="I41" s="18" t="e">
        <f>VLOOKUP(E41,Y4数据库!C:M,5,0)</f>
        <v>#N/A</v>
      </c>
      <c r="J41" s="18" t="e">
        <f>VLOOKUP(E41,Y4数据库!C:M,6,0)</f>
        <v>#N/A</v>
      </c>
      <c r="K41" s="18"/>
      <c r="L41" s="18" t="e">
        <f>VLOOKUP(E41,Y4数据库!C:M,7,0)</f>
        <v>#N/A</v>
      </c>
      <c r="M41" s="18" t="e">
        <f>VLOOKUP(E41,Y4数据库!C:M,8,0)</f>
        <v>#N/A</v>
      </c>
      <c r="N41" s="18" t="e">
        <f>VLOOKUP(E41,Y4数据库!C:M,9,0)*C41</f>
        <v>#N/A</v>
      </c>
      <c r="O41" s="18" t="e">
        <f>VLOOKUP(E41,Y4数据库!C:M,10,0)</f>
        <v>#N/A</v>
      </c>
      <c r="P41" s="18" t="e">
        <f>VLOOKUP(E41,Y4数据库!C:M,11,0)</f>
        <v>#N/A</v>
      </c>
      <c r="Q41" s="18"/>
    </row>
    <row r="42" spans="1:17" x14ac:dyDescent="0.25">
      <c r="A42" s="58"/>
      <c r="B42" s="55"/>
      <c r="C42" s="3"/>
      <c r="D42" s="3"/>
      <c r="E42" s="18" t="str">
        <f t="shared" si="1"/>
        <v/>
      </c>
      <c r="F42" s="18" t="e">
        <f>VLOOKUP(E42,Y4数据库!C:M,2,0)</f>
        <v>#N/A</v>
      </c>
      <c r="G42" s="18" t="e">
        <f>VLOOKUP(E42,Y4数据库!C:M,3,0)</f>
        <v>#N/A</v>
      </c>
      <c r="H42" s="19" t="e">
        <f>VLOOKUP(E42,Y4数据库!C:M,4,0)*C42</f>
        <v>#N/A</v>
      </c>
      <c r="I42" s="18" t="e">
        <f>VLOOKUP(E42,Y4数据库!C:M,5,0)</f>
        <v>#N/A</v>
      </c>
      <c r="J42" s="18" t="e">
        <f>VLOOKUP(E42,Y4数据库!C:M,6,0)</f>
        <v>#N/A</v>
      </c>
      <c r="K42" s="18"/>
      <c r="L42" s="18" t="e">
        <f>VLOOKUP(E42,Y4数据库!C:M,7,0)</f>
        <v>#N/A</v>
      </c>
      <c r="M42" s="18" t="e">
        <f>VLOOKUP(E42,Y4数据库!C:M,8,0)</f>
        <v>#N/A</v>
      </c>
      <c r="N42" s="18" t="e">
        <f>VLOOKUP(E42,Y4数据库!C:M,9,0)*C42</f>
        <v>#N/A</v>
      </c>
      <c r="O42" s="18" t="e">
        <f>VLOOKUP(E42,Y4数据库!C:M,10,0)</f>
        <v>#N/A</v>
      </c>
      <c r="P42" s="18" t="e">
        <f>VLOOKUP(E42,Y4数据库!C:M,11,0)</f>
        <v>#N/A</v>
      </c>
      <c r="Q42" s="18"/>
    </row>
    <row r="43" spans="1:17" x14ac:dyDescent="0.25">
      <c r="A43" s="58"/>
      <c r="B43" s="55"/>
      <c r="C43" s="3"/>
      <c r="D43" s="3"/>
      <c r="E43" s="18" t="str">
        <f t="shared" si="1"/>
        <v/>
      </c>
      <c r="F43" s="18" t="e">
        <f>VLOOKUP(E43,Y4数据库!C:M,2,0)</f>
        <v>#N/A</v>
      </c>
      <c r="G43" s="18" t="e">
        <f>VLOOKUP(E43,Y4数据库!C:M,3,0)</f>
        <v>#N/A</v>
      </c>
      <c r="H43" s="19" t="e">
        <f>VLOOKUP(E43,Y4数据库!C:M,4,0)*C43</f>
        <v>#N/A</v>
      </c>
      <c r="I43" s="18" t="e">
        <f>VLOOKUP(E43,Y4数据库!C:M,5,0)</f>
        <v>#N/A</v>
      </c>
      <c r="J43" s="18" t="e">
        <f>VLOOKUP(E43,Y4数据库!C:M,6,0)</f>
        <v>#N/A</v>
      </c>
      <c r="K43" s="18"/>
      <c r="L43" s="18" t="e">
        <f>VLOOKUP(E43,Y4数据库!C:M,7,0)</f>
        <v>#N/A</v>
      </c>
      <c r="M43" s="18" t="e">
        <f>VLOOKUP(E43,Y4数据库!C:M,8,0)</f>
        <v>#N/A</v>
      </c>
      <c r="N43" s="18" t="e">
        <f>VLOOKUP(E43,Y4数据库!C:M,9,0)*C43</f>
        <v>#N/A</v>
      </c>
      <c r="O43" s="18" t="e">
        <f>VLOOKUP(E43,Y4数据库!C:M,10,0)</f>
        <v>#N/A</v>
      </c>
      <c r="P43" s="18" t="e">
        <f>VLOOKUP(E43,Y4数据库!C:M,11,0)</f>
        <v>#N/A</v>
      </c>
      <c r="Q43" s="18"/>
    </row>
    <row r="44" spans="1:17" x14ac:dyDescent="0.25">
      <c r="A44" s="58"/>
      <c r="B44" s="55"/>
      <c r="C44" s="3"/>
      <c r="D44" s="3"/>
      <c r="E44" s="18" t="str">
        <f t="shared" si="1"/>
        <v/>
      </c>
      <c r="F44" s="18" t="e">
        <f>VLOOKUP(E44,Y4数据库!C:M,2,0)</f>
        <v>#N/A</v>
      </c>
      <c r="G44" s="18" t="e">
        <f>VLOOKUP(E44,Y4数据库!C:M,3,0)</f>
        <v>#N/A</v>
      </c>
      <c r="H44" s="19" t="e">
        <f>VLOOKUP(E44,Y4数据库!C:M,4,0)*C44</f>
        <v>#N/A</v>
      </c>
      <c r="I44" s="18" t="e">
        <f>VLOOKUP(E44,Y4数据库!C:M,5,0)</f>
        <v>#N/A</v>
      </c>
      <c r="J44" s="18" t="e">
        <f>VLOOKUP(E44,Y4数据库!C:M,6,0)</f>
        <v>#N/A</v>
      </c>
      <c r="K44" s="18"/>
      <c r="L44" s="18" t="e">
        <f>VLOOKUP(E44,Y4数据库!C:M,7,0)</f>
        <v>#N/A</v>
      </c>
      <c r="M44" s="18" t="e">
        <f>VLOOKUP(E44,Y4数据库!C:M,8,0)</f>
        <v>#N/A</v>
      </c>
      <c r="N44" s="18" t="e">
        <f>VLOOKUP(E44,Y4数据库!C:M,9,0)*C44</f>
        <v>#N/A</v>
      </c>
      <c r="O44" s="18" t="e">
        <f>VLOOKUP(E44,Y4数据库!C:M,10,0)</f>
        <v>#N/A</v>
      </c>
      <c r="P44" s="18" t="e">
        <f>VLOOKUP(E44,Y4数据库!C:M,11,0)</f>
        <v>#N/A</v>
      </c>
      <c r="Q44" s="18"/>
    </row>
    <row r="45" spans="1:17" x14ac:dyDescent="0.25">
      <c r="A45" s="58"/>
      <c r="B45" s="55"/>
      <c r="C45" s="3"/>
      <c r="D45" s="3"/>
      <c r="E45" s="18" t="str">
        <f t="shared" si="1"/>
        <v/>
      </c>
      <c r="F45" s="18" t="e">
        <f>VLOOKUP(E45,Y4数据库!C:M,2,0)</f>
        <v>#N/A</v>
      </c>
      <c r="G45" s="18" t="e">
        <f>VLOOKUP(E45,Y4数据库!C:M,3,0)</f>
        <v>#N/A</v>
      </c>
      <c r="H45" s="19" t="e">
        <f>VLOOKUP(E45,Y4数据库!C:M,4,0)*C45</f>
        <v>#N/A</v>
      </c>
      <c r="I45" s="18" t="e">
        <f>VLOOKUP(E45,Y4数据库!C:M,5,0)</f>
        <v>#N/A</v>
      </c>
      <c r="J45" s="18" t="e">
        <f>VLOOKUP(E45,Y4数据库!C:M,6,0)</f>
        <v>#N/A</v>
      </c>
      <c r="K45" s="18"/>
      <c r="L45" s="18" t="e">
        <f>VLOOKUP(E45,Y4数据库!C:M,7,0)</f>
        <v>#N/A</v>
      </c>
      <c r="M45" s="18" t="e">
        <f>VLOOKUP(E45,Y4数据库!C:M,8,0)</f>
        <v>#N/A</v>
      </c>
      <c r="N45" s="18" t="e">
        <f>VLOOKUP(E45,Y4数据库!C:M,9,0)*C45</f>
        <v>#N/A</v>
      </c>
      <c r="O45" s="18" t="e">
        <f>VLOOKUP(E45,Y4数据库!C:M,10,0)</f>
        <v>#N/A</v>
      </c>
      <c r="P45" s="18" t="e">
        <f>VLOOKUP(E45,Y4数据库!C:M,11,0)</f>
        <v>#N/A</v>
      </c>
      <c r="Q45" s="18"/>
    </row>
    <row r="46" spans="1:17" x14ac:dyDescent="0.25">
      <c r="A46" s="58"/>
      <c r="B46" s="55"/>
      <c r="C46" s="3"/>
      <c r="D46" s="3"/>
      <c r="E46" s="18" t="str">
        <f t="shared" si="1"/>
        <v/>
      </c>
      <c r="F46" s="18" t="e">
        <f>VLOOKUP(E46,Y4数据库!C:M,2,0)</f>
        <v>#N/A</v>
      </c>
      <c r="G46" s="18" t="e">
        <f>VLOOKUP(E46,Y4数据库!C:M,3,0)</f>
        <v>#N/A</v>
      </c>
      <c r="H46" s="19" t="e">
        <f>VLOOKUP(E46,Y4数据库!C:M,4,0)*C46</f>
        <v>#N/A</v>
      </c>
      <c r="I46" s="18" t="e">
        <f>VLOOKUP(E46,Y4数据库!C:M,5,0)</f>
        <v>#N/A</v>
      </c>
      <c r="J46" s="18" t="e">
        <f>VLOOKUP(E46,Y4数据库!C:M,6,0)</f>
        <v>#N/A</v>
      </c>
      <c r="K46" s="18"/>
      <c r="L46" s="18" t="e">
        <f>VLOOKUP(E46,Y4数据库!C:M,7,0)</f>
        <v>#N/A</v>
      </c>
      <c r="M46" s="18" t="e">
        <f>VLOOKUP(E46,Y4数据库!C:M,8,0)</f>
        <v>#N/A</v>
      </c>
      <c r="N46" s="18" t="e">
        <f>VLOOKUP(E46,Y4数据库!C:M,9,0)*C46</f>
        <v>#N/A</v>
      </c>
      <c r="O46" s="18" t="e">
        <f>VLOOKUP(E46,Y4数据库!C:M,10,0)</f>
        <v>#N/A</v>
      </c>
      <c r="P46" s="18" t="e">
        <f>VLOOKUP(E46,Y4数据库!C:M,11,0)</f>
        <v>#N/A</v>
      </c>
      <c r="Q46" s="18"/>
    </row>
    <row r="47" spans="1:17" x14ac:dyDescent="0.25">
      <c r="A47" s="58"/>
      <c r="B47" s="55"/>
      <c r="C47" s="3"/>
      <c r="D47" s="3"/>
      <c r="E47" s="18" t="str">
        <f t="shared" si="1"/>
        <v/>
      </c>
      <c r="F47" s="18" t="e">
        <f>VLOOKUP(E47,Y4数据库!C:M,2,0)</f>
        <v>#N/A</v>
      </c>
      <c r="G47" s="18" t="e">
        <f>VLOOKUP(E47,Y4数据库!C:M,3,0)</f>
        <v>#N/A</v>
      </c>
      <c r="H47" s="19" t="e">
        <f>VLOOKUP(E47,Y4数据库!C:M,4,0)*C47</f>
        <v>#N/A</v>
      </c>
      <c r="I47" s="18" t="e">
        <f>VLOOKUP(E47,Y4数据库!C:M,5,0)</f>
        <v>#N/A</v>
      </c>
      <c r="J47" s="18" t="e">
        <f>VLOOKUP(E47,Y4数据库!C:M,6,0)</f>
        <v>#N/A</v>
      </c>
      <c r="K47" s="18"/>
      <c r="L47" s="18" t="e">
        <f>VLOOKUP(E47,Y4数据库!C:M,7,0)</f>
        <v>#N/A</v>
      </c>
      <c r="M47" s="18" t="e">
        <f>VLOOKUP(E47,Y4数据库!C:M,8,0)</f>
        <v>#N/A</v>
      </c>
      <c r="N47" s="18" t="e">
        <f>VLOOKUP(E47,Y4数据库!C:M,9,0)*C47</f>
        <v>#N/A</v>
      </c>
      <c r="O47" s="18" t="e">
        <f>VLOOKUP(E47,Y4数据库!C:M,10,0)</f>
        <v>#N/A</v>
      </c>
      <c r="P47" s="18" t="e">
        <f>VLOOKUP(E47,Y4数据库!C:M,11,0)</f>
        <v>#N/A</v>
      </c>
      <c r="Q47" s="18"/>
    </row>
    <row r="48" spans="1:17" x14ac:dyDescent="0.25">
      <c r="A48" s="58"/>
      <c r="B48" s="55"/>
      <c r="C48" s="3"/>
      <c r="D48" s="3"/>
      <c r="E48" s="18" t="str">
        <f t="shared" si="1"/>
        <v/>
      </c>
      <c r="F48" s="18" t="e">
        <f>VLOOKUP(E48,Y4数据库!C:M,2,0)</f>
        <v>#N/A</v>
      </c>
      <c r="G48" s="18" t="e">
        <f>VLOOKUP(E48,Y4数据库!C:M,3,0)</f>
        <v>#N/A</v>
      </c>
      <c r="H48" s="19" t="e">
        <f>VLOOKUP(E48,Y4数据库!C:M,4,0)*C48</f>
        <v>#N/A</v>
      </c>
      <c r="I48" s="18" t="e">
        <f>VLOOKUP(E48,Y4数据库!C:M,5,0)</f>
        <v>#N/A</v>
      </c>
      <c r="J48" s="18" t="e">
        <f>VLOOKUP(E48,Y4数据库!C:M,6,0)</f>
        <v>#N/A</v>
      </c>
      <c r="K48" s="18"/>
      <c r="L48" s="18" t="e">
        <f>VLOOKUP(E48,Y4数据库!C:M,7,0)</f>
        <v>#N/A</v>
      </c>
      <c r="M48" s="18" t="e">
        <f>VLOOKUP(E48,Y4数据库!C:M,8,0)</f>
        <v>#N/A</v>
      </c>
      <c r="N48" s="18" t="e">
        <f>VLOOKUP(E48,Y4数据库!C:M,9,0)*C48</f>
        <v>#N/A</v>
      </c>
      <c r="O48" s="18" t="e">
        <f>VLOOKUP(E48,Y4数据库!C:M,10,0)</f>
        <v>#N/A</v>
      </c>
      <c r="P48" s="18" t="e">
        <f>VLOOKUP(E48,Y4数据库!C:M,11,0)</f>
        <v>#N/A</v>
      </c>
      <c r="Q48" s="18"/>
    </row>
    <row r="49" spans="1:17" x14ac:dyDescent="0.25">
      <c r="A49" s="58"/>
      <c r="B49" s="55"/>
      <c r="C49" s="3"/>
      <c r="D49" s="3"/>
      <c r="E49" s="18" t="str">
        <f t="shared" si="1"/>
        <v/>
      </c>
      <c r="F49" s="18" t="e">
        <f>VLOOKUP(E49,Y4数据库!C:M,2,0)</f>
        <v>#N/A</v>
      </c>
      <c r="G49" s="18" t="e">
        <f>VLOOKUP(E49,Y4数据库!C:M,3,0)</f>
        <v>#N/A</v>
      </c>
      <c r="H49" s="19" t="e">
        <f>VLOOKUP(E49,Y4数据库!C:M,4,0)*C49</f>
        <v>#N/A</v>
      </c>
      <c r="I49" s="18" t="e">
        <f>VLOOKUP(E49,Y4数据库!C:M,5,0)</f>
        <v>#N/A</v>
      </c>
      <c r="J49" s="18" t="e">
        <f>VLOOKUP(E49,Y4数据库!C:M,6,0)</f>
        <v>#N/A</v>
      </c>
      <c r="K49" s="18"/>
      <c r="L49" s="18" t="e">
        <f>VLOOKUP(E49,Y4数据库!C:M,7,0)</f>
        <v>#N/A</v>
      </c>
      <c r="M49" s="18" t="e">
        <f>VLOOKUP(E49,Y4数据库!C:M,8,0)</f>
        <v>#N/A</v>
      </c>
      <c r="N49" s="18" t="e">
        <f>VLOOKUP(E49,Y4数据库!C:M,9,0)*C49</f>
        <v>#N/A</v>
      </c>
      <c r="O49" s="18" t="e">
        <f>VLOOKUP(E49,Y4数据库!C:M,10,0)</f>
        <v>#N/A</v>
      </c>
      <c r="P49" s="18" t="e">
        <f>VLOOKUP(E49,Y4数据库!C:M,11,0)</f>
        <v>#N/A</v>
      </c>
      <c r="Q49" s="18"/>
    </row>
    <row r="50" spans="1:17" x14ac:dyDescent="0.25">
      <c r="A50" s="58"/>
      <c r="B50" s="55"/>
      <c r="C50" s="3"/>
      <c r="D50" s="3"/>
      <c r="E50" s="18" t="str">
        <f t="shared" si="1"/>
        <v/>
      </c>
      <c r="F50" s="18" t="e">
        <f>VLOOKUP(E50,Y4数据库!C:M,2,0)</f>
        <v>#N/A</v>
      </c>
      <c r="G50" s="18" t="e">
        <f>VLOOKUP(E50,Y4数据库!C:M,3,0)</f>
        <v>#N/A</v>
      </c>
      <c r="H50" s="19" t="e">
        <f>VLOOKUP(E50,Y4数据库!C:M,4,0)*C50</f>
        <v>#N/A</v>
      </c>
      <c r="I50" s="18" t="e">
        <f>VLOOKUP(E50,Y4数据库!C:M,5,0)</f>
        <v>#N/A</v>
      </c>
      <c r="J50" s="18" t="e">
        <f>VLOOKUP(E50,Y4数据库!C:M,6,0)</f>
        <v>#N/A</v>
      </c>
      <c r="K50" s="18"/>
      <c r="L50" s="18" t="e">
        <f>VLOOKUP(E50,Y4数据库!C:M,7,0)</f>
        <v>#N/A</v>
      </c>
      <c r="M50" s="18" t="e">
        <f>VLOOKUP(E50,Y4数据库!C:M,8,0)</f>
        <v>#N/A</v>
      </c>
      <c r="N50" s="18" t="e">
        <f>VLOOKUP(E50,Y4数据库!C:M,9,0)*C50</f>
        <v>#N/A</v>
      </c>
      <c r="O50" s="18" t="e">
        <f>VLOOKUP(E50,Y4数据库!C:M,10,0)</f>
        <v>#N/A</v>
      </c>
      <c r="P50" s="18" t="e">
        <f>VLOOKUP(E50,Y4数据库!C:M,11,0)</f>
        <v>#N/A</v>
      </c>
      <c r="Q50" s="18"/>
    </row>
    <row r="51" spans="1:17" x14ac:dyDescent="0.25">
      <c r="A51" s="58"/>
      <c r="B51" s="55"/>
      <c r="C51" s="3"/>
      <c r="D51" s="3"/>
      <c r="E51" s="18" t="str">
        <f t="shared" si="1"/>
        <v/>
      </c>
      <c r="F51" s="18" t="e">
        <f>VLOOKUP(E51,Y4数据库!C:M,2,0)</f>
        <v>#N/A</v>
      </c>
      <c r="G51" s="18" t="e">
        <f>VLOOKUP(E51,Y4数据库!C:M,3,0)</f>
        <v>#N/A</v>
      </c>
      <c r="H51" s="19" t="e">
        <f>VLOOKUP(E51,Y4数据库!C:M,4,0)*C51</f>
        <v>#N/A</v>
      </c>
      <c r="I51" s="18" t="e">
        <f>VLOOKUP(E51,Y4数据库!C:M,5,0)</f>
        <v>#N/A</v>
      </c>
      <c r="J51" s="18" t="e">
        <f>VLOOKUP(E51,Y4数据库!C:M,6,0)</f>
        <v>#N/A</v>
      </c>
      <c r="K51" s="18"/>
      <c r="L51" s="18" t="e">
        <f>VLOOKUP(E51,Y4数据库!C:M,7,0)</f>
        <v>#N/A</v>
      </c>
      <c r="M51" s="18" t="e">
        <f>VLOOKUP(E51,Y4数据库!C:M,8,0)</f>
        <v>#N/A</v>
      </c>
      <c r="N51" s="18" t="e">
        <f>VLOOKUP(E51,Y4数据库!C:M,9,0)*C51</f>
        <v>#N/A</v>
      </c>
      <c r="O51" s="18" t="e">
        <f>VLOOKUP(E51,Y4数据库!C:M,10,0)</f>
        <v>#N/A</v>
      </c>
      <c r="P51" s="18" t="e">
        <f>VLOOKUP(E51,Y4数据库!C:M,11,0)</f>
        <v>#N/A</v>
      </c>
      <c r="Q51" s="18"/>
    </row>
    <row r="52" spans="1:17" x14ac:dyDescent="0.25">
      <c r="A52" s="58"/>
      <c r="B52" s="55"/>
      <c r="C52" s="3"/>
      <c r="D52" s="3"/>
      <c r="E52" s="18" t="str">
        <f t="shared" si="1"/>
        <v/>
      </c>
      <c r="F52" s="18" t="e">
        <f>VLOOKUP(E52,Y4数据库!C:M,2,0)</f>
        <v>#N/A</v>
      </c>
      <c r="G52" s="18" t="e">
        <f>VLOOKUP(E52,Y4数据库!C:M,3,0)</f>
        <v>#N/A</v>
      </c>
      <c r="H52" s="19" t="e">
        <f>VLOOKUP(E52,Y4数据库!C:M,4,0)*C52</f>
        <v>#N/A</v>
      </c>
      <c r="I52" s="18" t="e">
        <f>VLOOKUP(E52,Y4数据库!C:M,5,0)</f>
        <v>#N/A</v>
      </c>
      <c r="J52" s="18" t="e">
        <f>VLOOKUP(E52,Y4数据库!C:M,6,0)</f>
        <v>#N/A</v>
      </c>
      <c r="K52" s="18"/>
      <c r="L52" s="18" t="e">
        <f>VLOOKUP(E52,Y4数据库!C:M,7,0)</f>
        <v>#N/A</v>
      </c>
      <c r="M52" s="18" t="e">
        <f>VLOOKUP(E52,Y4数据库!C:M,8,0)</f>
        <v>#N/A</v>
      </c>
      <c r="N52" s="18" t="e">
        <f>VLOOKUP(E52,Y4数据库!C:M,9,0)*C52</f>
        <v>#N/A</v>
      </c>
      <c r="O52" s="18" t="e">
        <f>VLOOKUP(E52,Y4数据库!C:M,10,0)</f>
        <v>#N/A</v>
      </c>
      <c r="P52" s="18" t="e">
        <f>VLOOKUP(E52,Y4数据库!C:M,11,0)</f>
        <v>#N/A</v>
      </c>
      <c r="Q52" s="18"/>
    </row>
    <row r="53" spans="1:17" x14ac:dyDescent="0.25">
      <c r="A53" s="58"/>
      <c r="B53" s="55"/>
      <c r="C53" s="3"/>
      <c r="D53" s="3"/>
      <c r="E53" s="18" t="str">
        <f t="shared" si="1"/>
        <v/>
      </c>
      <c r="F53" s="18" t="e">
        <f>VLOOKUP(E53,Y4数据库!C:M,2,0)</f>
        <v>#N/A</v>
      </c>
      <c r="G53" s="18" t="e">
        <f>VLOOKUP(E53,Y4数据库!C:M,3,0)</f>
        <v>#N/A</v>
      </c>
      <c r="H53" s="19" t="e">
        <f>VLOOKUP(E53,Y4数据库!C:M,4,0)*C53</f>
        <v>#N/A</v>
      </c>
      <c r="I53" s="18" t="e">
        <f>VLOOKUP(E53,Y4数据库!C:M,5,0)</f>
        <v>#N/A</v>
      </c>
      <c r="J53" s="18" t="e">
        <f>VLOOKUP(E53,Y4数据库!C:M,6,0)</f>
        <v>#N/A</v>
      </c>
      <c r="K53" s="18"/>
      <c r="L53" s="18" t="e">
        <f>VLOOKUP(E53,Y4数据库!C:M,7,0)</f>
        <v>#N/A</v>
      </c>
      <c r="M53" s="18" t="e">
        <f>VLOOKUP(E53,Y4数据库!C:M,8,0)</f>
        <v>#N/A</v>
      </c>
      <c r="N53" s="18" t="e">
        <f>VLOOKUP(E53,Y4数据库!C:M,9,0)*C53</f>
        <v>#N/A</v>
      </c>
      <c r="O53" s="18" t="e">
        <f>VLOOKUP(E53,Y4数据库!C:M,10,0)</f>
        <v>#N/A</v>
      </c>
      <c r="P53" s="18" t="e">
        <f>VLOOKUP(E53,Y4数据库!C:M,11,0)</f>
        <v>#N/A</v>
      </c>
      <c r="Q53" s="18"/>
    </row>
    <row r="54" spans="1:17" x14ac:dyDescent="0.25">
      <c r="A54" s="58"/>
      <c r="B54" s="55"/>
      <c r="C54" s="3"/>
      <c r="D54" s="3"/>
      <c r="E54" s="18" t="str">
        <f t="shared" si="1"/>
        <v/>
      </c>
      <c r="F54" s="18" t="e">
        <f>VLOOKUP(E54,Y4数据库!C:M,2,0)</f>
        <v>#N/A</v>
      </c>
      <c r="G54" s="18" t="e">
        <f>VLOOKUP(E54,Y4数据库!C:M,3,0)</f>
        <v>#N/A</v>
      </c>
      <c r="H54" s="19" t="e">
        <f>VLOOKUP(E54,Y4数据库!C:M,4,0)*C54</f>
        <v>#N/A</v>
      </c>
      <c r="I54" s="18" t="e">
        <f>VLOOKUP(E54,Y4数据库!C:M,5,0)</f>
        <v>#N/A</v>
      </c>
      <c r="J54" s="18" t="e">
        <f>VLOOKUP(E54,Y4数据库!C:M,6,0)</f>
        <v>#N/A</v>
      </c>
      <c r="K54" s="18"/>
      <c r="L54" s="18" t="e">
        <f>VLOOKUP(E54,Y4数据库!C:M,7,0)</f>
        <v>#N/A</v>
      </c>
      <c r="M54" s="18" t="e">
        <f>VLOOKUP(E54,Y4数据库!C:M,8,0)</f>
        <v>#N/A</v>
      </c>
      <c r="N54" s="18" t="e">
        <f>VLOOKUP(E54,Y4数据库!C:M,9,0)*C54</f>
        <v>#N/A</v>
      </c>
      <c r="O54" s="18" t="e">
        <f>VLOOKUP(E54,Y4数据库!C:M,10,0)</f>
        <v>#N/A</v>
      </c>
      <c r="P54" s="18" t="e">
        <f>VLOOKUP(E54,Y4数据库!C:M,11,0)</f>
        <v>#N/A</v>
      </c>
      <c r="Q54" s="18"/>
    </row>
    <row r="55" spans="1:17" x14ac:dyDescent="0.25">
      <c r="A55" s="58"/>
      <c r="B55" s="55"/>
      <c r="C55" s="3"/>
      <c r="D55" s="3"/>
      <c r="E55" s="18" t="str">
        <f t="shared" si="1"/>
        <v/>
      </c>
      <c r="F55" s="18" t="e">
        <f>VLOOKUP(E55,Y4数据库!C:M,2,0)</f>
        <v>#N/A</v>
      </c>
      <c r="G55" s="18" t="e">
        <f>VLOOKUP(E55,Y4数据库!C:M,3,0)</f>
        <v>#N/A</v>
      </c>
      <c r="H55" s="19" t="e">
        <f>VLOOKUP(E55,Y4数据库!C:M,4,0)*C55</f>
        <v>#N/A</v>
      </c>
      <c r="I55" s="18" t="e">
        <f>VLOOKUP(E55,Y4数据库!C:M,5,0)</f>
        <v>#N/A</v>
      </c>
      <c r="J55" s="18" t="e">
        <f>VLOOKUP(E55,Y4数据库!C:M,6,0)</f>
        <v>#N/A</v>
      </c>
      <c r="K55" s="18"/>
      <c r="L55" s="18" t="e">
        <f>VLOOKUP(E55,Y4数据库!C:M,7,0)</f>
        <v>#N/A</v>
      </c>
      <c r="M55" s="18" t="e">
        <f>VLOOKUP(E55,Y4数据库!C:M,8,0)</f>
        <v>#N/A</v>
      </c>
      <c r="N55" s="18" t="e">
        <f>VLOOKUP(E55,Y4数据库!C:M,9,0)*C55</f>
        <v>#N/A</v>
      </c>
      <c r="O55" s="18" t="e">
        <f>VLOOKUP(E55,Y4数据库!C:M,10,0)</f>
        <v>#N/A</v>
      </c>
      <c r="P55" s="18" t="e">
        <f>VLOOKUP(E55,Y4数据库!C:M,11,0)</f>
        <v>#N/A</v>
      </c>
      <c r="Q55" s="18"/>
    </row>
    <row r="56" spans="1:17" x14ac:dyDescent="0.25">
      <c r="A56" s="58"/>
      <c r="B56" s="55"/>
      <c r="C56" s="3"/>
      <c r="D56" s="3"/>
      <c r="E56" s="18" t="str">
        <f t="shared" si="1"/>
        <v/>
      </c>
      <c r="F56" s="18" t="e">
        <f>VLOOKUP(E56,Y4数据库!C:M,2,0)</f>
        <v>#N/A</v>
      </c>
      <c r="G56" s="18" t="e">
        <f>VLOOKUP(E56,Y4数据库!C:M,3,0)</f>
        <v>#N/A</v>
      </c>
      <c r="H56" s="19" t="e">
        <f>VLOOKUP(E56,Y4数据库!C:M,4,0)*C56</f>
        <v>#N/A</v>
      </c>
      <c r="I56" s="18" t="e">
        <f>VLOOKUP(E56,Y4数据库!C:M,5,0)</f>
        <v>#N/A</v>
      </c>
      <c r="J56" s="18" t="e">
        <f>VLOOKUP(E56,Y4数据库!C:M,6,0)</f>
        <v>#N/A</v>
      </c>
      <c r="K56" s="18"/>
      <c r="L56" s="18" t="e">
        <f>VLOOKUP(E56,Y4数据库!C:M,7,0)</f>
        <v>#N/A</v>
      </c>
      <c r="M56" s="18" t="e">
        <f>VLOOKUP(E56,Y4数据库!C:M,8,0)</f>
        <v>#N/A</v>
      </c>
      <c r="N56" s="18" t="e">
        <f>VLOOKUP(E56,Y4数据库!C:M,9,0)*C56</f>
        <v>#N/A</v>
      </c>
      <c r="O56" s="18" t="e">
        <f>VLOOKUP(E56,Y4数据库!C:M,10,0)</f>
        <v>#N/A</v>
      </c>
      <c r="P56" s="18" t="e">
        <f>VLOOKUP(E56,Y4数据库!C:M,11,0)</f>
        <v>#N/A</v>
      </c>
      <c r="Q56" s="18"/>
    </row>
    <row r="57" spans="1:17" x14ac:dyDescent="0.25">
      <c r="A57" s="58"/>
      <c r="B57" s="55"/>
      <c r="C57" s="3"/>
      <c r="D57" s="3"/>
      <c r="E57" s="18" t="str">
        <f t="shared" si="1"/>
        <v/>
      </c>
      <c r="F57" s="18" t="e">
        <f>VLOOKUP(E57,Y4数据库!C:M,2,0)</f>
        <v>#N/A</v>
      </c>
      <c r="G57" s="18" t="e">
        <f>VLOOKUP(E57,Y4数据库!C:M,3,0)</f>
        <v>#N/A</v>
      </c>
      <c r="H57" s="19" t="e">
        <f>VLOOKUP(E57,Y4数据库!C:M,4,0)*C57</f>
        <v>#N/A</v>
      </c>
      <c r="I57" s="18" t="e">
        <f>VLOOKUP(E57,Y4数据库!C:M,5,0)</f>
        <v>#N/A</v>
      </c>
      <c r="J57" s="18" t="e">
        <f>VLOOKUP(E57,Y4数据库!C:M,6,0)</f>
        <v>#N/A</v>
      </c>
      <c r="K57" s="18"/>
      <c r="L57" s="18" t="e">
        <f>VLOOKUP(E57,Y4数据库!C:M,7,0)</f>
        <v>#N/A</v>
      </c>
      <c r="M57" s="18" t="e">
        <f>VLOOKUP(E57,Y4数据库!C:M,8,0)</f>
        <v>#N/A</v>
      </c>
      <c r="N57" s="18" t="e">
        <f>VLOOKUP(E57,Y4数据库!C:M,9,0)*C57</f>
        <v>#N/A</v>
      </c>
      <c r="O57" s="18" t="e">
        <f>VLOOKUP(E57,Y4数据库!C:M,10,0)</f>
        <v>#N/A</v>
      </c>
      <c r="P57" s="18" t="e">
        <f>VLOOKUP(E57,Y4数据库!C:M,11,0)</f>
        <v>#N/A</v>
      </c>
      <c r="Q57" s="18"/>
    </row>
    <row r="58" spans="1:17" x14ac:dyDescent="0.25">
      <c r="A58" s="58"/>
      <c r="B58" s="55"/>
      <c r="C58" s="3"/>
      <c r="D58" s="3"/>
      <c r="E58" s="18" t="str">
        <f t="shared" si="1"/>
        <v/>
      </c>
      <c r="F58" s="18" t="e">
        <f>VLOOKUP(E58,Y4数据库!C:M,2,0)</f>
        <v>#N/A</v>
      </c>
      <c r="G58" s="18" t="e">
        <f>VLOOKUP(E58,Y4数据库!C:M,3,0)</f>
        <v>#N/A</v>
      </c>
      <c r="H58" s="19" t="e">
        <f>VLOOKUP(E58,Y4数据库!C:M,4,0)*C58</f>
        <v>#N/A</v>
      </c>
      <c r="I58" s="18" t="e">
        <f>VLOOKUP(E58,Y4数据库!C:M,5,0)</f>
        <v>#N/A</v>
      </c>
      <c r="J58" s="18" t="e">
        <f>VLOOKUP(E58,Y4数据库!C:M,6,0)</f>
        <v>#N/A</v>
      </c>
      <c r="K58" s="18"/>
      <c r="L58" s="18" t="e">
        <f>VLOOKUP(E58,Y4数据库!C:M,7,0)</f>
        <v>#N/A</v>
      </c>
      <c r="M58" s="18" t="e">
        <f>VLOOKUP(E58,Y4数据库!C:M,8,0)</f>
        <v>#N/A</v>
      </c>
      <c r="N58" s="18" t="e">
        <f>VLOOKUP(E58,Y4数据库!C:M,9,0)*C58</f>
        <v>#N/A</v>
      </c>
      <c r="O58" s="18" t="e">
        <f>VLOOKUP(E58,Y4数据库!C:M,10,0)</f>
        <v>#N/A</v>
      </c>
      <c r="P58" s="18" t="e">
        <f>VLOOKUP(E58,Y4数据库!C:M,11,0)</f>
        <v>#N/A</v>
      </c>
      <c r="Q58" s="18"/>
    </row>
    <row r="59" spans="1:17" x14ac:dyDescent="0.25">
      <c r="A59" s="58"/>
      <c r="B59" s="55"/>
      <c r="C59" s="3"/>
      <c r="D59" s="3"/>
      <c r="E59" s="18" t="str">
        <f t="shared" si="1"/>
        <v/>
      </c>
      <c r="F59" s="18" t="e">
        <f>VLOOKUP(E59,Y4数据库!C:M,2,0)</f>
        <v>#N/A</v>
      </c>
      <c r="G59" s="18" t="e">
        <f>VLOOKUP(E59,Y4数据库!C:M,3,0)</f>
        <v>#N/A</v>
      </c>
      <c r="H59" s="19" t="e">
        <f>VLOOKUP(E59,Y4数据库!C:M,4,0)*C59</f>
        <v>#N/A</v>
      </c>
      <c r="I59" s="18" t="e">
        <f>VLOOKUP(E59,Y4数据库!C:M,5,0)</f>
        <v>#N/A</v>
      </c>
      <c r="J59" s="18" t="e">
        <f>VLOOKUP(E59,Y4数据库!C:M,6,0)</f>
        <v>#N/A</v>
      </c>
      <c r="K59" s="18"/>
      <c r="L59" s="18" t="e">
        <f>VLOOKUP(E59,Y4数据库!C:M,7,0)</f>
        <v>#N/A</v>
      </c>
      <c r="M59" s="18" t="e">
        <f>VLOOKUP(E59,Y4数据库!C:M,8,0)</f>
        <v>#N/A</v>
      </c>
      <c r="N59" s="18" t="e">
        <f>VLOOKUP(E59,Y4数据库!C:M,9,0)*C59</f>
        <v>#N/A</v>
      </c>
      <c r="O59" s="18" t="e">
        <f>VLOOKUP(E59,Y4数据库!C:M,10,0)</f>
        <v>#N/A</v>
      </c>
      <c r="P59" s="18" t="e">
        <f>VLOOKUP(E59,Y4数据库!C:M,11,0)</f>
        <v>#N/A</v>
      </c>
      <c r="Q59" s="18"/>
    </row>
    <row r="60" spans="1:17" x14ac:dyDescent="0.25">
      <c r="A60" s="58"/>
      <c r="B60" s="55"/>
      <c r="C60" s="3"/>
      <c r="D60" s="3"/>
      <c r="E60" s="18" t="str">
        <f t="shared" si="1"/>
        <v/>
      </c>
      <c r="F60" s="18" t="e">
        <f>VLOOKUP(E60,Y4数据库!C:M,2,0)</f>
        <v>#N/A</v>
      </c>
      <c r="G60" s="18" t="e">
        <f>VLOOKUP(E60,Y4数据库!C:M,3,0)</f>
        <v>#N/A</v>
      </c>
      <c r="H60" s="19" t="e">
        <f>VLOOKUP(E60,Y4数据库!C:M,4,0)*C60</f>
        <v>#N/A</v>
      </c>
      <c r="I60" s="18" t="e">
        <f>VLOOKUP(E60,Y4数据库!C:M,5,0)</f>
        <v>#N/A</v>
      </c>
      <c r="J60" s="18" t="e">
        <f>VLOOKUP(E60,Y4数据库!C:M,6,0)</f>
        <v>#N/A</v>
      </c>
      <c r="K60" s="18"/>
      <c r="L60" s="18" t="e">
        <f>VLOOKUP(E60,Y4数据库!C:M,7,0)</f>
        <v>#N/A</v>
      </c>
      <c r="M60" s="18" t="e">
        <f>VLOOKUP(E60,Y4数据库!C:M,8,0)</f>
        <v>#N/A</v>
      </c>
      <c r="N60" s="18" t="e">
        <f>VLOOKUP(E60,Y4数据库!C:M,9,0)*C60</f>
        <v>#N/A</v>
      </c>
      <c r="O60" s="18" t="e">
        <f>VLOOKUP(E60,Y4数据库!C:M,10,0)</f>
        <v>#N/A</v>
      </c>
      <c r="P60" s="18" t="e">
        <f>VLOOKUP(E60,Y4数据库!C:M,11,0)</f>
        <v>#N/A</v>
      </c>
      <c r="Q60" s="18"/>
    </row>
    <row r="61" spans="1:17" x14ac:dyDescent="0.25">
      <c r="A61" s="58"/>
      <c r="B61" s="55"/>
      <c r="C61" s="3"/>
      <c r="D61" s="3"/>
      <c r="E61" s="18" t="str">
        <f t="shared" si="1"/>
        <v/>
      </c>
      <c r="F61" s="18" t="e">
        <f>VLOOKUP(E61,Y4数据库!C:M,2,0)</f>
        <v>#N/A</v>
      </c>
      <c r="G61" s="18" t="e">
        <f>VLOOKUP(E61,Y4数据库!C:M,3,0)</f>
        <v>#N/A</v>
      </c>
      <c r="H61" s="19" t="e">
        <f>VLOOKUP(E61,Y4数据库!C:M,4,0)*C61</f>
        <v>#N/A</v>
      </c>
      <c r="I61" s="18" t="e">
        <f>VLOOKUP(E61,Y4数据库!C:M,5,0)</f>
        <v>#N/A</v>
      </c>
      <c r="J61" s="18" t="e">
        <f>VLOOKUP(E61,Y4数据库!C:M,6,0)</f>
        <v>#N/A</v>
      </c>
      <c r="K61" s="18"/>
      <c r="L61" s="18" t="e">
        <f>VLOOKUP(E61,Y4数据库!C:M,7,0)</f>
        <v>#N/A</v>
      </c>
      <c r="M61" s="18" t="e">
        <f>VLOOKUP(E61,Y4数据库!C:M,8,0)</f>
        <v>#N/A</v>
      </c>
      <c r="N61" s="18" t="e">
        <f>VLOOKUP(E61,Y4数据库!C:M,9,0)*C61</f>
        <v>#N/A</v>
      </c>
      <c r="O61" s="18" t="e">
        <f>VLOOKUP(E61,Y4数据库!C:M,10,0)</f>
        <v>#N/A</v>
      </c>
      <c r="P61" s="18" t="e">
        <f>VLOOKUP(E61,Y4数据库!C:M,11,0)</f>
        <v>#N/A</v>
      </c>
      <c r="Q61" s="18"/>
    </row>
    <row r="62" spans="1:17" x14ac:dyDescent="0.25">
      <c r="A62" s="58"/>
      <c r="B62" s="55"/>
      <c r="C62" s="3"/>
      <c r="D62" s="3"/>
      <c r="E62" s="18" t="str">
        <f t="shared" si="1"/>
        <v/>
      </c>
      <c r="F62" s="18" t="e">
        <f>VLOOKUP(E62,Y4数据库!C:M,2,0)</f>
        <v>#N/A</v>
      </c>
      <c r="G62" s="18" t="e">
        <f>VLOOKUP(E62,Y4数据库!C:M,3,0)</f>
        <v>#N/A</v>
      </c>
      <c r="H62" s="19" t="e">
        <f>VLOOKUP(E62,Y4数据库!C:M,4,0)*C62</f>
        <v>#N/A</v>
      </c>
      <c r="I62" s="18" t="e">
        <f>VLOOKUP(E62,Y4数据库!C:M,5,0)</f>
        <v>#N/A</v>
      </c>
      <c r="J62" s="18" t="e">
        <f>VLOOKUP(E62,Y4数据库!C:M,6,0)</f>
        <v>#N/A</v>
      </c>
      <c r="K62" s="18"/>
      <c r="L62" s="18" t="e">
        <f>VLOOKUP(E62,Y4数据库!C:M,7,0)</f>
        <v>#N/A</v>
      </c>
      <c r="M62" s="18" t="e">
        <f>VLOOKUP(E62,Y4数据库!C:M,8,0)</f>
        <v>#N/A</v>
      </c>
      <c r="N62" s="18" t="e">
        <f>VLOOKUP(E62,Y4数据库!C:M,9,0)*C62</f>
        <v>#N/A</v>
      </c>
      <c r="O62" s="18" t="e">
        <f>VLOOKUP(E62,Y4数据库!C:M,10,0)</f>
        <v>#N/A</v>
      </c>
      <c r="P62" s="18" t="e">
        <f>VLOOKUP(E62,Y4数据库!C:M,11,0)</f>
        <v>#N/A</v>
      </c>
      <c r="Q62" s="18"/>
    </row>
    <row r="63" spans="1:17" x14ac:dyDescent="0.25">
      <c r="A63" s="58"/>
      <c r="B63" s="55"/>
      <c r="C63" s="3"/>
      <c r="D63" s="3"/>
      <c r="E63" s="18" t="str">
        <f t="shared" si="1"/>
        <v/>
      </c>
      <c r="F63" s="18" t="e">
        <f>VLOOKUP(E63,Y4数据库!C:M,2,0)</f>
        <v>#N/A</v>
      </c>
      <c r="G63" s="18" t="e">
        <f>VLOOKUP(E63,Y4数据库!C:M,3,0)</f>
        <v>#N/A</v>
      </c>
      <c r="H63" s="19" t="e">
        <f>VLOOKUP(E63,Y4数据库!C:M,4,0)*C63</f>
        <v>#N/A</v>
      </c>
      <c r="I63" s="18" t="e">
        <f>VLOOKUP(E63,Y4数据库!C:M,5,0)</f>
        <v>#N/A</v>
      </c>
      <c r="J63" s="18" t="e">
        <f>VLOOKUP(E63,Y4数据库!C:M,6,0)</f>
        <v>#N/A</v>
      </c>
      <c r="K63" s="18"/>
      <c r="L63" s="18" t="e">
        <f>VLOOKUP(E63,Y4数据库!C:M,7,0)</f>
        <v>#N/A</v>
      </c>
      <c r="M63" s="18" t="e">
        <f>VLOOKUP(E63,Y4数据库!C:M,8,0)</f>
        <v>#N/A</v>
      </c>
      <c r="N63" s="18" t="e">
        <f>VLOOKUP(E63,Y4数据库!C:M,9,0)*C63</f>
        <v>#N/A</v>
      </c>
      <c r="O63" s="18" t="e">
        <f>VLOOKUP(E63,Y4数据库!C:M,10,0)</f>
        <v>#N/A</v>
      </c>
      <c r="P63" s="18" t="e">
        <f>VLOOKUP(E63,Y4数据库!C:M,11,0)</f>
        <v>#N/A</v>
      </c>
      <c r="Q63" s="18"/>
    </row>
    <row r="64" spans="1:17" x14ac:dyDescent="0.25">
      <c r="A64" s="58"/>
      <c r="B64" s="55"/>
      <c r="C64" s="3"/>
      <c r="D64" s="3"/>
      <c r="E64" s="18" t="str">
        <f t="shared" si="1"/>
        <v/>
      </c>
      <c r="F64" s="18" t="e">
        <f>VLOOKUP(E64,Y4数据库!C:M,2,0)</f>
        <v>#N/A</v>
      </c>
      <c r="G64" s="18" t="e">
        <f>VLOOKUP(E64,Y4数据库!C:M,3,0)</f>
        <v>#N/A</v>
      </c>
      <c r="H64" s="19" t="e">
        <f>VLOOKUP(E64,Y4数据库!C:M,4,0)*C64</f>
        <v>#N/A</v>
      </c>
      <c r="I64" s="18" t="e">
        <f>VLOOKUP(E64,Y4数据库!C:M,5,0)</f>
        <v>#N/A</v>
      </c>
      <c r="J64" s="18" t="e">
        <f>VLOOKUP(E64,Y4数据库!C:M,6,0)</f>
        <v>#N/A</v>
      </c>
      <c r="K64" s="18"/>
      <c r="L64" s="18" t="e">
        <f>VLOOKUP(E64,Y4数据库!C:M,7,0)</f>
        <v>#N/A</v>
      </c>
      <c r="M64" s="18" t="e">
        <f>VLOOKUP(E64,Y4数据库!C:M,8,0)</f>
        <v>#N/A</v>
      </c>
      <c r="N64" s="18" t="e">
        <f>VLOOKUP(E64,Y4数据库!C:M,9,0)*C64</f>
        <v>#N/A</v>
      </c>
      <c r="O64" s="18" t="e">
        <f>VLOOKUP(E64,Y4数据库!C:M,10,0)</f>
        <v>#N/A</v>
      </c>
      <c r="P64" s="18" t="e">
        <f>VLOOKUP(E64,Y4数据库!C:M,11,0)</f>
        <v>#N/A</v>
      </c>
      <c r="Q64" s="18"/>
    </row>
    <row r="65" spans="1:17" x14ac:dyDescent="0.25">
      <c r="A65" s="58"/>
      <c r="B65" s="55"/>
      <c r="C65" s="3"/>
      <c r="D65" s="3"/>
      <c r="E65" s="18" t="str">
        <f t="shared" si="1"/>
        <v/>
      </c>
      <c r="F65" s="18" t="e">
        <f>VLOOKUP(E65,Y4数据库!C:M,2,0)</f>
        <v>#N/A</v>
      </c>
      <c r="G65" s="18" t="e">
        <f>VLOOKUP(E65,Y4数据库!C:M,3,0)</f>
        <v>#N/A</v>
      </c>
      <c r="H65" s="19" t="e">
        <f>VLOOKUP(E65,Y4数据库!C:M,4,0)*C65</f>
        <v>#N/A</v>
      </c>
      <c r="I65" s="18" t="e">
        <f>VLOOKUP(E65,Y4数据库!C:M,5,0)</f>
        <v>#N/A</v>
      </c>
      <c r="J65" s="18" t="e">
        <f>VLOOKUP(E65,Y4数据库!C:M,6,0)</f>
        <v>#N/A</v>
      </c>
      <c r="K65" s="18"/>
      <c r="L65" s="18" t="e">
        <f>VLOOKUP(E65,Y4数据库!C:M,7,0)</f>
        <v>#N/A</v>
      </c>
      <c r="M65" s="18" t="e">
        <f>VLOOKUP(E65,Y4数据库!C:M,8,0)</f>
        <v>#N/A</v>
      </c>
      <c r="N65" s="18" t="e">
        <f>VLOOKUP(E65,Y4数据库!C:M,9,0)*C65</f>
        <v>#N/A</v>
      </c>
      <c r="O65" s="18" t="e">
        <f>VLOOKUP(E65,Y4数据库!C:M,10,0)</f>
        <v>#N/A</v>
      </c>
      <c r="P65" s="18" t="e">
        <f>VLOOKUP(E65,Y4数据库!C:M,11,0)</f>
        <v>#N/A</v>
      </c>
      <c r="Q65" s="18"/>
    </row>
    <row r="66" spans="1:17" x14ac:dyDescent="0.25">
      <c r="A66" s="58"/>
      <c r="B66" s="55"/>
      <c r="C66" s="3"/>
      <c r="D66" s="3"/>
      <c r="E66" s="18" t="str">
        <f t="shared" si="1"/>
        <v/>
      </c>
      <c r="F66" s="18" t="e">
        <f>VLOOKUP(E66,Y4数据库!C:M,2,0)</f>
        <v>#N/A</v>
      </c>
      <c r="G66" s="18" t="e">
        <f>VLOOKUP(E66,Y4数据库!C:M,3,0)</f>
        <v>#N/A</v>
      </c>
      <c r="H66" s="19" t="e">
        <f>VLOOKUP(E66,Y4数据库!C:M,4,0)*C66</f>
        <v>#N/A</v>
      </c>
      <c r="I66" s="18" t="e">
        <f>VLOOKUP(E66,Y4数据库!C:M,5,0)</f>
        <v>#N/A</v>
      </c>
      <c r="J66" s="18" t="e">
        <f>VLOOKUP(E66,Y4数据库!C:M,6,0)</f>
        <v>#N/A</v>
      </c>
      <c r="K66" s="18"/>
      <c r="L66" s="18" t="e">
        <f>VLOOKUP(E66,Y4数据库!C:M,7,0)</f>
        <v>#N/A</v>
      </c>
      <c r="M66" s="18" t="e">
        <f>VLOOKUP(E66,Y4数据库!C:M,8,0)</f>
        <v>#N/A</v>
      </c>
      <c r="N66" s="18" t="e">
        <f>VLOOKUP(E66,Y4数据库!C:M,9,0)*C66</f>
        <v>#N/A</v>
      </c>
      <c r="O66" s="18" t="e">
        <f>VLOOKUP(E66,Y4数据库!C:M,10,0)</f>
        <v>#N/A</v>
      </c>
      <c r="P66" s="18" t="e">
        <f>VLOOKUP(E66,Y4数据库!C:M,11,0)</f>
        <v>#N/A</v>
      </c>
      <c r="Q66" s="18"/>
    </row>
    <row r="67" spans="1:17" x14ac:dyDescent="0.25">
      <c r="A67" s="58"/>
      <c r="B67" s="55"/>
      <c r="C67" s="3"/>
      <c r="D67" s="3"/>
      <c r="E67" s="18" t="str">
        <f t="shared" si="1"/>
        <v/>
      </c>
      <c r="F67" s="18" t="e">
        <f>VLOOKUP(E67,Y4数据库!C:M,2,0)</f>
        <v>#N/A</v>
      </c>
      <c r="G67" s="18" t="e">
        <f>VLOOKUP(E67,Y4数据库!C:M,3,0)</f>
        <v>#N/A</v>
      </c>
      <c r="H67" s="19" t="e">
        <f>VLOOKUP(E67,Y4数据库!C:M,4,0)*C67</f>
        <v>#N/A</v>
      </c>
      <c r="I67" s="18" t="e">
        <f>VLOOKUP(E67,Y4数据库!C:M,5,0)</f>
        <v>#N/A</v>
      </c>
      <c r="J67" s="18" t="e">
        <f>VLOOKUP(E67,Y4数据库!C:M,6,0)</f>
        <v>#N/A</v>
      </c>
      <c r="K67" s="18"/>
      <c r="L67" s="18" t="e">
        <f>VLOOKUP(E67,Y4数据库!C:M,7,0)</f>
        <v>#N/A</v>
      </c>
      <c r="M67" s="18" t="e">
        <f>VLOOKUP(E67,Y4数据库!C:M,8,0)</f>
        <v>#N/A</v>
      </c>
      <c r="N67" s="18" t="e">
        <f>VLOOKUP(E67,Y4数据库!C:M,9,0)*C67</f>
        <v>#N/A</v>
      </c>
      <c r="O67" s="18" t="e">
        <f>VLOOKUP(E67,Y4数据库!C:M,10,0)</f>
        <v>#N/A</v>
      </c>
      <c r="P67" s="18" t="e">
        <f>VLOOKUP(E67,Y4数据库!C:M,11,0)</f>
        <v>#N/A</v>
      </c>
      <c r="Q67" s="18"/>
    </row>
    <row r="68" spans="1:17" x14ac:dyDescent="0.25">
      <c r="A68" s="58"/>
      <c r="B68" s="55"/>
      <c r="C68" s="3"/>
      <c r="D68" s="3"/>
      <c r="E68" s="18" t="str">
        <f t="shared" si="1"/>
        <v/>
      </c>
      <c r="F68" s="18" t="e">
        <f>VLOOKUP(E68,Y4数据库!C:M,2,0)</f>
        <v>#N/A</v>
      </c>
      <c r="G68" s="18" t="e">
        <f>VLOOKUP(E68,Y4数据库!C:M,3,0)</f>
        <v>#N/A</v>
      </c>
      <c r="H68" s="19" t="e">
        <f>VLOOKUP(E68,Y4数据库!C:M,4,0)*C68</f>
        <v>#N/A</v>
      </c>
      <c r="I68" s="18" t="e">
        <f>VLOOKUP(E68,Y4数据库!C:M,5,0)</f>
        <v>#N/A</v>
      </c>
      <c r="J68" s="18" t="e">
        <f>VLOOKUP(E68,Y4数据库!C:M,6,0)</f>
        <v>#N/A</v>
      </c>
      <c r="K68" s="18"/>
      <c r="L68" s="18" t="e">
        <f>VLOOKUP(E68,Y4数据库!C:M,7,0)</f>
        <v>#N/A</v>
      </c>
      <c r="M68" s="18" t="e">
        <f>VLOOKUP(E68,Y4数据库!C:M,8,0)</f>
        <v>#N/A</v>
      </c>
      <c r="N68" s="18" t="e">
        <f>VLOOKUP(E68,Y4数据库!C:M,9,0)*C68</f>
        <v>#N/A</v>
      </c>
      <c r="O68" s="18" t="e">
        <f>VLOOKUP(E68,Y4数据库!C:M,10,0)</f>
        <v>#N/A</v>
      </c>
      <c r="P68" s="18" t="e">
        <f>VLOOKUP(E68,Y4数据库!C:M,11,0)</f>
        <v>#N/A</v>
      </c>
      <c r="Q68" s="18"/>
    </row>
    <row r="69" spans="1:17" x14ac:dyDescent="0.25">
      <c r="A69" s="58"/>
      <c r="B69" s="55"/>
      <c r="C69" s="3"/>
      <c r="D69" s="3"/>
      <c r="E69" s="18" t="str">
        <f t="shared" si="1"/>
        <v/>
      </c>
      <c r="F69" s="18" t="e">
        <f>VLOOKUP(E69,Y4数据库!C:M,2,0)</f>
        <v>#N/A</v>
      </c>
      <c r="G69" s="18" t="e">
        <f>VLOOKUP(E69,Y4数据库!C:M,3,0)</f>
        <v>#N/A</v>
      </c>
      <c r="H69" s="19" t="e">
        <f>VLOOKUP(E69,Y4数据库!C:M,4,0)*C69</f>
        <v>#N/A</v>
      </c>
      <c r="I69" s="18" t="e">
        <f>VLOOKUP(E69,Y4数据库!C:M,5,0)</f>
        <v>#N/A</v>
      </c>
      <c r="J69" s="18" t="e">
        <f>VLOOKUP(E69,Y4数据库!C:M,6,0)</f>
        <v>#N/A</v>
      </c>
      <c r="K69" s="18"/>
      <c r="L69" s="18" t="e">
        <f>VLOOKUP(E69,Y4数据库!C:M,7,0)</f>
        <v>#N/A</v>
      </c>
      <c r="M69" s="18" t="e">
        <f>VLOOKUP(E69,Y4数据库!C:M,8,0)</f>
        <v>#N/A</v>
      </c>
      <c r="N69" s="18" t="e">
        <f>VLOOKUP(E69,Y4数据库!C:M,9,0)*C69</f>
        <v>#N/A</v>
      </c>
      <c r="O69" s="18" t="e">
        <f>VLOOKUP(E69,Y4数据库!C:M,10,0)</f>
        <v>#N/A</v>
      </c>
      <c r="P69" s="18" t="e">
        <f>VLOOKUP(E69,Y4数据库!C:M,11,0)</f>
        <v>#N/A</v>
      </c>
      <c r="Q69" s="18"/>
    </row>
    <row r="70" spans="1:17" x14ac:dyDescent="0.25">
      <c r="A70" s="58"/>
      <c r="B70" s="55"/>
      <c r="C70" s="3"/>
      <c r="D70" s="3"/>
      <c r="E70" s="18" t="str">
        <f t="shared" si="1"/>
        <v/>
      </c>
      <c r="F70" s="18" t="e">
        <f>VLOOKUP(E70,Y4数据库!C:M,2,0)</f>
        <v>#N/A</v>
      </c>
      <c r="G70" s="18" t="e">
        <f>VLOOKUP(E70,Y4数据库!C:M,3,0)</f>
        <v>#N/A</v>
      </c>
      <c r="H70" s="19" t="e">
        <f>VLOOKUP(E70,Y4数据库!C:M,4,0)*C70</f>
        <v>#N/A</v>
      </c>
      <c r="I70" s="18" t="e">
        <f>VLOOKUP(E70,Y4数据库!C:M,5,0)</f>
        <v>#N/A</v>
      </c>
      <c r="J70" s="18" t="e">
        <f>VLOOKUP(E70,Y4数据库!C:M,6,0)</f>
        <v>#N/A</v>
      </c>
      <c r="K70" s="18"/>
      <c r="L70" s="18" t="e">
        <f>VLOOKUP(E70,Y4数据库!C:M,7,0)</f>
        <v>#N/A</v>
      </c>
      <c r="M70" s="18" t="e">
        <f>VLOOKUP(E70,Y4数据库!C:M,8,0)</f>
        <v>#N/A</v>
      </c>
      <c r="N70" s="18" t="e">
        <f>VLOOKUP(E70,Y4数据库!C:M,9,0)*C70</f>
        <v>#N/A</v>
      </c>
      <c r="O70" s="18" t="e">
        <f>VLOOKUP(E70,Y4数据库!C:M,10,0)</f>
        <v>#N/A</v>
      </c>
      <c r="P70" s="18" t="e">
        <f>VLOOKUP(E70,Y4数据库!C:M,11,0)</f>
        <v>#N/A</v>
      </c>
      <c r="Q70" s="18"/>
    </row>
    <row r="71" spans="1:17" x14ac:dyDescent="0.25">
      <c r="A71" s="58"/>
      <c r="B71" s="55"/>
      <c r="C71" s="3"/>
      <c r="D71" s="3"/>
      <c r="E71" s="18" t="str">
        <f t="shared" si="1"/>
        <v/>
      </c>
      <c r="F71" s="18" t="e">
        <f>VLOOKUP(E71,Y4数据库!C:M,2,0)</f>
        <v>#N/A</v>
      </c>
      <c r="G71" s="18" t="e">
        <f>VLOOKUP(E71,Y4数据库!C:M,3,0)</f>
        <v>#N/A</v>
      </c>
      <c r="H71" s="19" t="e">
        <f>VLOOKUP(E71,Y4数据库!C:M,4,0)*C71</f>
        <v>#N/A</v>
      </c>
      <c r="I71" s="18" t="e">
        <f>VLOOKUP(E71,Y4数据库!C:M,5,0)</f>
        <v>#N/A</v>
      </c>
      <c r="J71" s="18" t="e">
        <f>VLOOKUP(E71,Y4数据库!C:M,6,0)</f>
        <v>#N/A</v>
      </c>
      <c r="K71" s="18"/>
      <c r="L71" s="18" t="e">
        <f>VLOOKUP(E71,Y4数据库!C:M,7,0)</f>
        <v>#N/A</v>
      </c>
      <c r="M71" s="18" t="e">
        <f>VLOOKUP(E71,Y4数据库!C:M,8,0)</f>
        <v>#N/A</v>
      </c>
      <c r="N71" s="18" t="e">
        <f>VLOOKUP(E71,Y4数据库!C:M,9,0)*C71</f>
        <v>#N/A</v>
      </c>
      <c r="O71" s="18" t="e">
        <f>VLOOKUP(E71,Y4数据库!C:M,10,0)</f>
        <v>#N/A</v>
      </c>
      <c r="P71" s="18" t="e">
        <f>VLOOKUP(E71,Y4数据库!C:M,11,0)</f>
        <v>#N/A</v>
      </c>
      <c r="Q71" s="18"/>
    </row>
    <row r="72" spans="1:17" x14ac:dyDescent="0.25">
      <c r="A72" s="58"/>
      <c r="B72" s="55"/>
      <c r="C72" s="3"/>
      <c r="D72" s="3"/>
      <c r="E72" s="18" t="str">
        <f t="shared" si="1"/>
        <v/>
      </c>
      <c r="F72" s="18" t="e">
        <f>VLOOKUP(E72,Y4数据库!C:M,2,0)</f>
        <v>#N/A</v>
      </c>
      <c r="G72" s="18" t="e">
        <f>VLOOKUP(E72,Y4数据库!C:M,3,0)</f>
        <v>#N/A</v>
      </c>
      <c r="H72" s="19" t="e">
        <f>VLOOKUP(E72,Y4数据库!C:M,4,0)*C72</f>
        <v>#N/A</v>
      </c>
      <c r="I72" s="18" t="e">
        <f>VLOOKUP(E72,Y4数据库!C:M,5,0)</f>
        <v>#N/A</v>
      </c>
      <c r="J72" s="18" t="e">
        <f>VLOOKUP(E72,Y4数据库!C:M,6,0)</f>
        <v>#N/A</v>
      </c>
      <c r="K72" s="18"/>
      <c r="L72" s="18" t="e">
        <f>VLOOKUP(E72,Y4数据库!C:M,7,0)</f>
        <v>#N/A</v>
      </c>
      <c r="M72" s="18" t="e">
        <f>VLOOKUP(E72,Y4数据库!C:M,8,0)</f>
        <v>#N/A</v>
      </c>
      <c r="N72" s="18" t="e">
        <f>VLOOKUP(E72,Y4数据库!C:M,9,0)*C72</f>
        <v>#N/A</v>
      </c>
      <c r="O72" s="18" t="e">
        <f>VLOOKUP(E72,Y4数据库!C:M,10,0)</f>
        <v>#N/A</v>
      </c>
      <c r="P72" s="18" t="e">
        <f>VLOOKUP(E72,Y4数据库!C:M,11,0)</f>
        <v>#N/A</v>
      </c>
      <c r="Q72" s="18"/>
    </row>
    <row r="73" spans="1:17" x14ac:dyDescent="0.25">
      <c r="A73" s="58"/>
      <c r="B73" s="55"/>
      <c r="C73" s="3"/>
      <c r="D73" s="3"/>
      <c r="E73" s="18" t="str">
        <f t="shared" si="1"/>
        <v/>
      </c>
      <c r="F73" s="18" t="e">
        <f>VLOOKUP(E73,Y4数据库!C:M,2,0)</f>
        <v>#N/A</v>
      </c>
      <c r="G73" s="18" t="e">
        <f>VLOOKUP(E73,Y4数据库!C:M,3,0)</f>
        <v>#N/A</v>
      </c>
      <c r="H73" s="19" t="e">
        <f>VLOOKUP(E73,Y4数据库!C:M,4,0)*C73</f>
        <v>#N/A</v>
      </c>
      <c r="I73" s="18" t="e">
        <f>VLOOKUP(E73,Y4数据库!C:M,5,0)</f>
        <v>#N/A</v>
      </c>
      <c r="J73" s="18" t="e">
        <f>VLOOKUP(E73,Y4数据库!C:M,6,0)</f>
        <v>#N/A</v>
      </c>
      <c r="K73" s="18"/>
      <c r="L73" s="18" t="e">
        <f>VLOOKUP(E73,Y4数据库!C:M,7,0)</f>
        <v>#N/A</v>
      </c>
      <c r="M73" s="18" t="e">
        <f>VLOOKUP(E73,Y4数据库!C:M,8,0)</f>
        <v>#N/A</v>
      </c>
      <c r="N73" s="18" t="e">
        <f>VLOOKUP(E73,Y4数据库!C:M,9,0)*C73</f>
        <v>#N/A</v>
      </c>
      <c r="O73" s="18" t="e">
        <f>VLOOKUP(E73,Y4数据库!C:M,10,0)</f>
        <v>#N/A</v>
      </c>
      <c r="P73" s="18" t="e">
        <f>VLOOKUP(E73,Y4数据库!C:M,11,0)</f>
        <v>#N/A</v>
      </c>
      <c r="Q73" s="18"/>
    </row>
    <row r="74" spans="1:17" x14ac:dyDescent="0.25">
      <c r="A74" s="58"/>
      <c r="B74" s="55"/>
      <c r="C74" s="3"/>
      <c r="D74" s="3"/>
      <c r="E74" s="18" t="str">
        <f t="shared" si="1"/>
        <v/>
      </c>
      <c r="F74" s="18" t="e">
        <f>VLOOKUP(E74,Y4数据库!C:M,2,0)</f>
        <v>#N/A</v>
      </c>
      <c r="G74" s="18" t="e">
        <f>VLOOKUP(E74,Y4数据库!C:M,3,0)</f>
        <v>#N/A</v>
      </c>
      <c r="H74" s="19" t="e">
        <f>VLOOKUP(E74,Y4数据库!C:M,4,0)*C74</f>
        <v>#N/A</v>
      </c>
      <c r="I74" s="18" t="e">
        <f>VLOOKUP(E74,Y4数据库!C:M,5,0)</f>
        <v>#N/A</v>
      </c>
      <c r="J74" s="18" t="e">
        <f>VLOOKUP(E74,Y4数据库!C:M,6,0)</f>
        <v>#N/A</v>
      </c>
      <c r="K74" s="18"/>
      <c r="L74" s="18" t="e">
        <f>VLOOKUP(E74,Y4数据库!C:M,7,0)</f>
        <v>#N/A</v>
      </c>
      <c r="M74" s="18" t="e">
        <f>VLOOKUP(E74,Y4数据库!C:M,8,0)</f>
        <v>#N/A</v>
      </c>
      <c r="N74" s="18" t="e">
        <f>VLOOKUP(E74,Y4数据库!C:M,9,0)*C74</f>
        <v>#N/A</v>
      </c>
      <c r="O74" s="18" t="e">
        <f>VLOOKUP(E74,Y4数据库!C:M,10,0)</f>
        <v>#N/A</v>
      </c>
      <c r="P74" s="18" t="e">
        <f>VLOOKUP(E74,Y4数据库!C:M,11,0)</f>
        <v>#N/A</v>
      </c>
      <c r="Q74" s="18"/>
    </row>
    <row r="75" spans="1:17" x14ac:dyDescent="0.25">
      <c r="A75" s="58"/>
      <c r="B75" s="55"/>
      <c r="C75" s="3"/>
      <c r="D75" s="3"/>
      <c r="E75" s="18" t="str">
        <f t="shared" si="1"/>
        <v/>
      </c>
      <c r="F75" s="18" t="e">
        <f>VLOOKUP(E75,Y4数据库!C:M,2,0)</f>
        <v>#N/A</v>
      </c>
      <c r="G75" s="18" t="e">
        <f>VLOOKUP(E75,Y4数据库!C:M,3,0)</f>
        <v>#N/A</v>
      </c>
      <c r="H75" s="19" t="e">
        <f>VLOOKUP(E75,Y4数据库!C:M,4,0)*C75</f>
        <v>#N/A</v>
      </c>
      <c r="I75" s="18" t="e">
        <f>VLOOKUP(E75,Y4数据库!C:M,5,0)</f>
        <v>#N/A</v>
      </c>
      <c r="J75" s="18" t="e">
        <f>VLOOKUP(E75,Y4数据库!C:M,6,0)</f>
        <v>#N/A</v>
      </c>
      <c r="K75" s="18"/>
      <c r="L75" s="18" t="e">
        <f>VLOOKUP(E75,Y4数据库!C:M,7,0)</f>
        <v>#N/A</v>
      </c>
      <c r="M75" s="18" t="e">
        <f>VLOOKUP(E75,Y4数据库!C:M,8,0)</f>
        <v>#N/A</v>
      </c>
      <c r="N75" s="18" t="e">
        <f>VLOOKUP(E75,Y4数据库!C:M,9,0)*C75</f>
        <v>#N/A</v>
      </c>
      <c r="O75" s="18" t="e">
        <f>VLOOKUP(E75,Y4数据库!C:M,10,0)</f>
        <v>#N/A</v>
      </c>
      <c r="P75" s="18" t="e">
        <f>VLOOKUP(E75,Y4数据库!C:M,11,0)</f>
        <v>#N/A</v>
      </c>
      <c r="Q75" s="18"/>
    </row>
    <row r="76" spans="1:17" x14ac:dyDescent="0.25">
      <c r="A76" s="58"/>
      <c r="B76" s="55"/>
      <c r="C76" s="3"/>
      <c r="D76" s="3"/>
      <c r="E76" s="18" t="str">
        <f t="shared" ref="E76:E100" si="2">TRIM(MID(SUBSTITUTE($B76,"-",REPT(" ",99)),COLUMN(B76)*99-98,99))</f>
        <v/>
      </c>
      <c r="F76" s="18" t="e">
        <f>VLOOKUP(E76,Y4数据库!C:M,2,0)</f>
        <v>#N/A</v>
      </c>
      <c r="G76" s="18" t="e">
        <f>VLOOKUP(E76,Y4数据库!C:M,3,0)</f>
        <v>#N/A</v>
      </c>
      <c r="H76" s="19" t="e">
        <f>VLOOKUP(E76,Y4数据库!C:M,4,0)*C76</f>
        <v>#N/A</v>
      </c>
      <c r="I76" s="18" t="e">
        <f>VLOOKUP(E76,Y4数据库!C:M,5,0)</f>
        <v>#N/A</v>
      </c>
      <c r="J76" s="18" t="e">
        <f>VLOOKUP(E76,Y4数据库!C:M,6,0)</f>
        <v>#N/A</v>
      </c>
      <c r="K76" s="18"/>
      <c r="L76" s="18" t="e">
        <f>VLOOKUP(E76,Y4数据库!C:M,7,0)</f>
        <v>#N/A</v>
      </c>
      <c r="M76" s="18" t="e">
        <f>VLOOKUP(E76,Y4数据库!C:M,8,0)</f>
        <v>#N/A</v>
      </c>
      <c r="N76" s="18" t="e">
        <f>VLOOKUP(E76,Y4数据库!C:M,9,0)*C76</f>
        <v>#N/A</v>
      </c>
      <c r="O76" s="18" t="e">
        <f>VLOOKUP(E76,Y4数据库!C:M,10,0)</f>
        <v>#N/A</v>
      </c>
      <c r="P76" s="18" t="e">
        <f>VLOOKUP(E76,Y4数据库!C:M,11,0)</f>
        <v>#N/A</v>
      </c>
      <c r="Q76" s="18"/>
    </row>
    <row r="77" spans="1:17" x14ac:dyDescent="0.25">
      <c r="A77" s="58"/>
      <c r="B77" s="55"/>
      <c r="C77" s="3"/>
      <c r="D77" s="3"/>
      <c r="E77" s="18" t="str">
        <f t="shared" si="2"/>
        <v/>
      </c>
      <c r="F77" s="18" t="e">
        <f>VLOOKUP(E77,Y4数据库!C:M,2,0)</f>
        <v>#N/A</v>
      </c>
      <c r="G77" s="18" t="e">
        <f>VLOOKUP(E77,Y4数据库!C:M,3,0)</f>
        <v>#N/A</v>
      </c>
      <c r="H77" s="19" t="e">
        <f>VLOOKUP(E77,Y4数据库!C:M,4,0)*C77</f>
        <v>#N/A</v>
      </c>
      <c r="I77" s="18" t="e">
        <f>VLOOKUP(E77,Y4数据库!C:M,5,0)</f>
        <v>#N/A</v>
      </c>
      <c r="J77" s="18" t="e">
        <f>VLOOKUP(E77,Y4数据库!C:M,6,0)</f>
        <v>#N/A</v>
      </c>
      <c r="K77" s="18"/>
      <c r="L77" s="18" t="e">
        <f>VLOOKUP(E77,Y4数据库!C:M,7,0)</f>
        <v>#N/A</v>
      </c>
      <c r="M77" s="18" t="e">
        <f>VLOOKUP(E77,Y4数据库!C:M,8,0)</f>
        <v>#N/A</v>
      </c>
      <c r="N77" s="18" t="e">
        <f>VLOOKUP(E77,Y4数据库!C:M,9,0)*C77</f>
        <v>#N/A</v>
      </c>
      <c r="O77" s="18" t="e">
        <f>VLOOKUP(E77,Y4数据库!C:M,10,0)</f>
        <v>#N/A</v>
      </c>
      <c r="P77" s="18" t="e">
        <f>VLOOKUP(E77,Y4数据库!C:M,11,0)</f>
        <v>#N/A</v>
      </c>
      <c r="Q77" s="18"/>
    </row>
    <row r="78" spans="1:17" x14ac:dyDescent="0.25">
      <c r="A78" s="58"/>
      <c r="B78" s="55"/>
      <c r="C78" s="3"/>
      <c r="D78" s="3"/>
      <c r="E78" s="18" t="str">
        <f t="shared" si="2"/>
        <v/>
      </c>
      <c r="F78" s="18" t="e">
        <f>VLOOKUP(E78,Y4数据库!C:M,2,0)</f>
        <v>#N/A</v>
      </c>
      <c r="G78" s="18" t="e">
        <f>VLOOKUP(E78,Y4数据库!C:M,3,0)</f>
        <v>#N/A</v>
      </c>
      <c r="H78" s="19" t="e">
        <f>VLOOKUP(E78,Y4数据库!C:M,4,0)*C78</f>
        <v>#N/A</v>
      </c>
      <c r="I78" s="18" t="e">
        <f>VLOOKUP(E78,Y4数据库!C:M,5,0)</f>
        <v>#N/A</v>
      </c>
      <c r="J78" s="18" t="e">
        <f>VLOOKUP(E78,Y4数据库!C:M,6,0)</f>
        <v>#N/A</v>
      </c>
      <c r="K78" s="18"/>
      <c r="L78" s="18" t="e">
        <f>VLOOKUP(E78,Y4数据库!C:M,7,0)</f>
        <v>#N/A</v>
      </c>
      <c r="M78" s="18" t="e">
        <f>VLOOKUP(E78,Y4数据库!C:M,8,0)</f>
        <v>#N/A</v>
      </c>
      <c r="N78" s="18" t="e">
        <f>VLOOKUP(E78,Y4数据库!C:M,9,0)*C78</f>
        <v>#N/A</v>
      </c>
      <c r="O78" s="18" t="e">
        <f>VLOOKUP(E78,Y4数据库!C:M,10,0)</f>
        <v>#N/A</v>
      </c>
      <c r="P78" s="18" t="e">
        <f>VLOOKUP(E78,Y4数据库!C:M,11,0)</f>
        <v>#N/A</v>
      </c>
      <c r="Q78" s="18"/>
    </row>
    <row r="79" spans="1:17" x14ac:dyDescent="0.25">
      <c r="A79" s="58"/>
      <c r="B79" s="55"/>
      <c r="C79" s="3"/>
      <c r="D79" s="3"/>
      <c r="E79" s="18" t="str">
        <f t="shared" si="2"/>
        <v/>
      </c>
      <c r="F79" s="18" t="e">
        <f>VLOOKUP(E79,Y4数据库!C:M,2,0)</f>
        <v>#N/A</v>
      </c>
      <c r="G79" s="18" t="e">
        <f>VLOOKUP(E79,Y4数据库!C:M,3,0)</f>
        <v>#N/A</v>
      </c>
      <c r="H79" s="19" t="e">
        <f>VLOOKUP(E79,Y4数据库!C:M,4,0)*C79</f>
        <v>#N/A</v>
      </c>
      <c r="I79" s="18" t="e">
        <f>VLOOKUP(E79,Y4数据库!C:M,5,0)</f>
        <v>#N/A</v>
      </c>
      <c r="J79" s="18" t="e">
        <f>VLOOKUP(E79,Y4数据库!C:M,6,0)</f>
        <v>#N/A</v>
      </c>
      <c r="K79" s="18"/>
      <c r="L79" s="18" t="e">
        <f>VLOOKUP(E79,Y4数据库!C:M,7,0)</f>
        <v>#N/A</v>
      </c>
      <c r="M79" s="18" t="e">
        <f>VLOOKUP(E79,Y4数据库!C:M,8,0)</f>
        <v>#N/A</v>
      </c>
      <c r="N79" s="18" t="e">
        <f>VLOOKUP(E79,Y4数据库!C:M,9,0)*C79</f>
        <v>#N/A</v>
      </c>
      <c r="O79" s="18" t="e">
        <f>VLOOKUP(E79,Y4数据库!C:M,10,0)</f>
        <v>#N/A</v>
      </c>
      <c r="P79" s="18" t="e">
        <f>VLOOKUP(E79,Y4数据库!C:M,11,0)</f>
        <v>#N/A</v>
      </c>
      <c r="Q79" s="18"/>
    </row>
    <row r="80" spans="1:17" x14ac:dyDescent="0.25">
      <c r="A80" s="58"/>
      <c r="B80" s="55"/>
      <c r="C80" s="3"/>
      <c r="D80" s="3"/>
      <c r="E80" s="18" t="str">
        <f t="shared" si="2"/>
        <v/>
      </c>
      <c r="F80" s="18" t="e">
        <f>VLOOKUP(E80,Y4数据库!C:M,2,0)</f>
        <v>#N/A</v>
      </c>
      <c r="G80" s="18" t="e">
        <f>VLOOKUP(E80,Y4数据库!C:M,3,0)</f>
        <v>#N/A</v>
      </c>
      <c r="H80" s="19" t="e">
        <f>VLOOKUP(E80,Y4数据库!C:M,4,0)*C80</f>
        <v>#N/A</v>
      </c>
      <c r="I80" s="18" t="e">
        <f>VLOOKUP(E80,Y4数据库!C:M,5,0)</f>
        <v>#N/A</v>
      </c>
      <c r="J80" s="18" t="e">
        <f>VLOOKUP(E80,Y4数据库!C:M,6,0)</f>
        <v>#N/A</v>
      </c>
      <c r="K80" s="18"/>
      <c r="L80" s="18" t="e">
        <f>VLOOKUP(E80,Y4数据库!C:M,7,0)</f>
        <v>#N/A</v>
      </c>
      <c r="M80" s="18" t="e">
        <f>VLOOKUP(E80,Y4数据库!C:M,8,0)</f>
        <v>#N/A</v>
      </c>
      <c r="N80" s="18" t="e">
        <f>VLOOKUP(E80,Y4数据库!C:M,9,0)*C80</f>
        <v>#N/A</v>
      </c>
      <c r="O80" s="18" t="e">
        <f>VLOOKUP(E80,Y4数据库!C:M,10,0)</f>
        <v>#N/A</v>
      </c>
      <c r="P80" s="18" t="e">
        <f>VLOOKUP(E80,Y4数据库!C:M,11,0)</f>
        <v>#N/A</v>
      </c>
      <c r="Q80" s="18"/>
    </row>
    <row r="81" spans="1:17" x14ac:dyDescent="0.25">
      <c r="A81" s="58"/>
      <c r="B81" s="55"/>
      <c r="C81" s="3"/>
      <c r="D81" s="3"/>
      <c r="E81" s="18" t="str">
        <f t="shared" si="2"/>
        <v/>
      </c>
      <c r="F81" s="18" t="e">
        <f>VLOOKUP(E81,Y4数据库!C:M,2,0)</f>
        <v>#N/A</v>
      </c>
      <c r="G81" s="18" t="e">
        <f>VLOOKUP(E81,Y4数据库!C:M,3,0)</f>
        <v>#N/A</v>
      </c>
      <c r="H81" s="19" t="e">
        <f>VLOOKUP(E81,Y4数据库!C:M,4,0)*C81</f>
        <v>#N/A</v>
      </c>
      <c r="I81" s="18" t="e">
        <f>VLOOKUP(E81,Y4数据库!C:M,5,0)</f>
        <v>#N/A</v>
      </c>
      <c r="J81" s="18" t="e">
        <f>VLOOKUP(E81,Y4数据库!C:M,6,0)</f>
        <v>#N/A</v>
      </c>
      <c r="K81" s="18"/>
      <c r="L81" s="18" t="e">
        <f>VLOOKUP(E81,Y4数据库!C:M,7,0)</f>
        <v>#N/A</v>
      </c>
      <c r="M81" s="18" t="e">
        <f>VLOOKUP(E81,Y4数据库!C:M,8,0)</f>
        <v>#N/A</v>
      </c>
      <c r="N81" s="18" t="e">
        <f>VLOOKUP(E81,Y4数据库!C:M,9,0)*C81</f>
        <v>#N/A</v>
      </c>
      <c r="O81" s="18" t="e">
        <f>VLOOKUP(E81,Y4数据库!C:M,10,0)</f>
        <v>#N/A</v>
      </c>
      <c r="P81" s="18" t="e">
        <f>VLOOKUP(E81,Y4数据库!C:M,11,0)</f>
        <v>#N/A</v>
      </c>
      <c r="Q81" s="18"/>
    </row>
    <row r="82" spans="1:17" x14ac:dyDescent="0.25">
      <c r="A82" s="58"/>
      <c r="B82" s="55"/>
      <c r="C82" s="3"/>
      <c r="D82" s="3"/>
      <c r="E82" s="18" t="str">
        <f t="shared" si="2"/>
        <v/>
      </c>
      <c r="F82" s="18" t="e">
        <f>VLOOKUP(E82,Y4数据库!C:M,2,0)</f>
        <v>#N/A</v>
      </c>
      <c r="G82" s="18" t="e">
        <f>VLOOKUP(E82,Y4数据库!C:M,3,0)</f>
        <v>#N/A</v>
      </c>
      <c r="H82" s="19" t="e">
        <f>VLOOKUP(E82,Y4数据库!C:M,4,0)*C82</f>
        <v>#N/A</v>
      </c>
      <c r="I82" s="18" t="e">
        <f>VLOOKUP(E82,Y4数据库!C:M,5,0)</f>
        <v>#N/A</v>
      </c>
      <c r="J82" s="18" t="e">
        <f>VLOOKUP(E82,Y4数据库!C:M,6,0)</f>
        <v>#N/A</v>
      </c>
      <c r="K82" s="18"/>
      <c r="L82" s="18" t="e">
        <f>VLOOKUP(E82,Y4数据库!C:M,7,0)</f>
        <v>#N/A</v>
      </c>
      <c r="M82" s="18" t="e">
        <f>VLOOKUP(E82,Y4数据库!C:M,8,0)</f>
        <v>#N/A</v>
      </c>
      <c r="N82" s="18" t="e">
        <f>VLOOKUP(E82,Y4数据库!C:M,9,0)*C82</f>
        <v>#N/A</v>
      </c>
      <c r="O82" s="18" t="e">
        <f>VLOOKUP(E82,Y4数据库!C:M,10,0)</f>
        <v>#N/A</v>
      </c>
      <c r="P82" s="18" t="e">
        <f>VLOOKUP(E82,Y4数据库!C:M,11,0)</f>
        <v>#N/A</v>
      </c>
      <c r="Q82" s="18"/>
    </row>
    <row r="83" spans="1:17" x14ac:dyDescent="0.25">
      <c r="A83" s="58"/>
      <c r="B83" s="55"/>
      <c r="C83" s="3"/>
      <c r="D83" s="3"/>
      <c r="E83" s="18" t="str">
        <f t="shared" si="2"/>
        <v/>
      </c>
      <c r="F83" s="18" t="e">
        <f>VLOOKUP(E83,Y4数据库!C:M,2,0)</f>
        <v>#N/A</v>
      </c>
      <c r="G83" s="18" t="e">
        <f>VLOOKUP(E83,Y4数据库!C:M,3,0)</f>
        <v>#N/A</v>
      </c>
      <c r="H83" s="19" t="e">
        <f>VLOOKUP(E83,Y4数据库!C:M,4,0)*C83</f>
        <v>#N/A</v>
      </c>
      <c r="I83" s="18" t="e">
        <f>VLOOKUP(E83,Y4数据库!C:M,5,0)</f>
        <v>#N/A</v>
      </c>
      <c r="J83" s="18" t="e">
        <f>VLOOKUP(E83,Y4数据库!C:M,6,0)</f>
        <v>#N/A</v>
      </c>
      <c r="K83" s="18"/>
      <c r="L83" s="18" t="e">
        <f>VLOOKUP(E83,Y4数据库!C:M,7,0)</f>
        <v>#N/A</v>
      </c>
      <c r="M83" s="18" t="e">
        <f>VLOOKUP(E83,Y4数据库!C:M,8,0)</f>
        <v>#N/A</v>
      </c>
      <c r="N83" s="18" t="e">
        <f>VLOOKUP(E83,Y4数据库!C:M,9,0)*C83</f>
        <v>#N/A</v>
      </c>
      <c r="O83" s="18" t="e">
        <f>VLOOKUP(E83,Y4数据库!C:M,10,0)</f>
        <v>#N/A</v>
      </c>
      <c r="P83" s="18" t="e">
        <f>VLOOKUP(E83,Y4数据库!C:M,11,0)</f>
        <v>#N/A</v>
      </c>
      <c r="Q83" s="18"/>
    </row>
    <row r="84" spans="1:17" x14ac:dyDescent="0.25">
      <c r="A84" s="58"/>
      <c r="B84" s="55"/>
      <c r="C84" s="3"/>
      <c r="D84" s="3"/>
      <c r="E84" s="18" t="str">
        <f t="shared" si="2"/>
        <v/>
      </c>
      <c r="F84" s="18" t="e">
        <f>VLOOKUP(E84,Y4数据库!C:M,2,0)</f>
        <v>#N/A</v>
      </c>
      <c r="G84" s="18" t="e">
        <f>VLOOKUP(E84,Y4数据库!C:M,3,0)</f>
        <v>#N/A</v>
      </c>
      <c r="H84" s="19" t="e">
        <f>VLOOKUP(E84,Y4数据库!C:M,4,0)*C84</f>
        <v>#N/A</v>
      </c>
      <c r="I84" s="18" t="e">
        <f>VLOOKUP(E84,Y4数据库!C:M,5,0)</f>
        <v>#N/A</v>
      </c>
      <c r="J84" s="18" t="e">
        <f>VLOOKUP(E84,Y4数据库!C:M,6,0)</f>
        <v>#N/A</v>
      </c>
      <c r="K84" s="18"/>
      <c r="L84" s="18" t="e">
        <f>VLOOKUP(E84,Y4数据库!C:M,7,0)</f>
        <v>#N/A</v>
      </c>
      <c r="M84" s="18" t="e">
        <f>VLOOKUP(E84,Y4数据库!C:M,8,0)</f>
        <v>#N/A</v>
      </c>
      <c r="N84" s="18" t="e">
        <f>VLOOKUP(E84,Y4数据库!C:M,9,0)*C84</f>
        <v>#N/A</v>
      </c>
      <c r="O84" s="18" t="e">
        <f>VLOOKUP(E84,Y4数据库!C:M,10,0)</f>
        <v>#N/A</v>
      </c>
      <c r="P84" s="18" t="e">
        <f>VLOOKUP(E84,Y4数据库!C:M,11,0)</f>
        <v>#N/A</v>
      </c>
      <c r="Q84" s="18"/>
    </row>
    <row r="85" spans="1:17" x14ac:dyDescent="0.25">
      <c r="A85" s="58"/>
      <c r="B85" s="55"/>
      <c r="C85" s="3"/>
      <c r="D85" s="3"/>
      <c r="E85" s="18" t="str">
        <f t="shared" si="2"/>
        <v/>
      </c>
      <c r="F85" s="18" t="e">
        <f>VLOOKUP(E85,Y4数据库!C:M,2,0)</f>
        <v>#N/A</v>
      </c>
      <c r="G85" s="18" t="e">
        <f>VLOOKUP(E85,Y4数据库!C:M,3,0)</f>
        <v>#N/A</v>
      </c>
      <c r="H85" s="19" t="e">
        <f>VLOOKUP(E85,Y4数据库!C:M,4,0)*C85</f>
        <v>#N/A</v>
      </c>
      <c r="I85" s="18" t="e">
        <f>VLOOKUP(E85,Y4数据库!C:M,5,0)</f>
        <v>#N/A</v>
      </c>
      <c r="J85" s="18" t="e">
        <f>VLOOKUP(E85,Y4数据库!C:M,6,0)</f>
        <v>#N/A</v>
      </c>
      <c r="K85" s="18"/>
      <c r="L85" s="18" t="e">
        <f>VLOOKUP(E85,Y4数据库!C:M,7,0)</f>
        <v>#N/A</v>
      </c>
      <c r="M85" s="18" t="e">
        <f>VLOOKUP(E85,Y4数据库!C:M,8,0)</f>
        <v>#N/A</v>
      </c>
      <c r="N85" s="18" t="e">
        <f>VLOOKUP(E85,Y4数据库!C:M,9,0)*C85</f>
        <v>#N/A</v>
      </c>
      <c r="O85" s="18" t="e">
        <f>VLOOKUP(E85,Y4数据库!C:M,10,0)</f>
        <v>#N/A</v>
      </c>
      <c r="P85" s="18" t="e">
        <f>VLOOKUP(E85,Y4数据库!C:M,11,0)</f>
        <v>#N/A</v>
      </c>
      <c r="Q85" s="18"/>
    </row>
    <row r="86" spans="1:17" x14ac:dyDescent="0.25">
      <c r="A86" s="58"/>
      <c r="B86" s="55"/>
      <c r="C86" s="3"/>
      <c r="D86" s="3"/>
      <c r="E86" s="18" t="str">
        <f t="shared" si="2"/>
        <v/>
      </c>
      <c r="F86" s="18" t="e">
        <f>VLOOKUP(E86,Y4数据库!C:M,2,0)</f>
        <v>#N/A</v>
      </c>
      <c r="G86" s="18" t="e">
        <f>VLOOKUP(E86,Y4数据库!C:M,3,0)</f>
        <v>#N/A</v>
      </c>
      <c r="H86" s="19" t="e">
        <f>VLOOKUP(E86,Y4数据库!C:M,4,0)*C86</f>
        <v>#N/A</v>
      </c>
      <c r="I86" s="18" t="e">
        <f>VLOOKUP(E86,Y4数据库!C:M,5,0)</f>
        <v>#N/A</v>
      </c>
      <c r="J86" s="18" t="e">
        <f>VLOOKUP(E86,Y4数据库!C:M,6,0)</f>
        <v>#N/A</v>
      </c>
      <c r="K86" s="18"/>
      <c r="L86" s="18" t="e">
        <f>VLOOKUP(E86,Y4数据库!C:M,7,0)</f>
        <v>#N/A</v>
      </c>
      <c r="M86" s="18" t="e">
        <f>VLOOKUP(E86,Y4数据库!C:M,8,0)</f>
        <v>#N/A</v>
      </c>
      <c r="N86" s="18" t="e">
        <f>VLOOKUP(E86,Y4数据库!C:M,9,0)*C86</f>
        <v>#N/A</v>
      </c>
      <c r="O86" s="18" t="e">
        <f>VLOOKUP(E86,Y4数据库!C:M,10,0)</f>
        <v>#N/A</v>
      </c>
      <c r="P86" s="18" t="e">
        <f>VLOOKUP(E86,Y4数据库!C:M,11,0)</f>
        <v>#N/A</v>
      </c>
      <c r="Q86" s="18"/>
    </row>
    <row r="87" spans="1:17" x14ac:dyDescent="0.25">
      <c r="A87" s="58"/>
      <c r="B87" s="55"/>
      <c r="C87" s="3"/>
      <c r="D87" s="3"/>
      <c r="E87" s="18" t="str">
        <f t="shared" si="2"/>
        <v/>
      </c>
      <c r="F87" s="18" t="e">
        <f>VLOOKUP(E87,Y4数据库!C:M,2,0)</f>
        <v>#N/A</v>
      </c>
      <c r="G87" s="18" t="e">
        <f>VLOOKUP(E87,Y4数据库!C:M,3,0)</f>
        <v>#N/A</v>
      </c>
      <c r="H87" s="19" t="e">
        <f>VLOOKUP(E87,Y4数据库!C:M,4,0)*C87</f>
        <v>#N/A</v>
      </c>
      <c r="I87" s="18" t="e">
        <f>VLOOKUP(E87,Y4数据库!C:M,5,0)</f>
        <v>#N/A</v>
      </c>
      <c r="J87" s="18" t="e">
        <f>VLOOKUP(E87,Y4数据库!C:M,6,0)</f>
        <v>#N/A</v>
      </c>
      <c r="K87" s="18"/>
      <c r="L87" s="18" t="e">
        <f>VLOOKUP(E87,Y4数据库!C:M,7,0)</f>
        <v>#N/A</v>
      </c>
      <c r="M87" s="18" t="e">
        <f>VLOOKUP(E87,Y4数据库!C:M,8,0)</f>
        <v>#N/A</v>
      </c>
      <c r="N87" s="18" t="e">
        <f>VLOOKUP(E87,Y4数据库!C:M,9,0)*C87</f>
        <v>#N/A</v>
      </c>
      <c r="O87" s="18" t="e">
        <f>VLOOKUP(E87,Y4数据库!C:M,10,0)</f>
        <v>#N/A</v>
      </c>
      <c r="P87" s="18" t="e">
        <f>VLOOKUP(E87,Y4数据库!C:M,11,0)</f>
        <v>#N/A</v>
      </c>
      <c r="Q87" s="18"/>
    </row>
    <row r="88" spans="1:17" x14ac:dyDescent="0.25">
      <c r="A88" s="58"/>
      <c r="B88" s="55"/>
      <c r="C88" s="3"/>
      <c r="D88" s="3"/>
      <c r="E88" s="18" t="str">
        <f t="shared" si="2"/>
        <v/>
      </c>
      <c r="F88" s="18" t="e">
        <f>VLOOKUP(E88,Y4数据库!C:M,2,0)</f>
        <v>#N/A</v>
      </c>
      <c r="G88" s="18" t="e">
        <f>VLOOKUP(E88,Y4数据库!C:M,3,0)</f>
        <v>#N/A</v>
      </c>
      <c r="H88" s="19" t="e">
        <f>VLOOKUP(E88,Y4数据库!C:M,4,0)*C88</f>
        <v>#N/A</v>
      </c>
      <c r="I88" s="18" t="e">
        <f>VLOOKUP(E88,Y4数据库!C:M,5,0)</f>
        <v>#N/A</v>
      </c>
      <c r="J88" s="18" t="e">
        <f>VLOOKUP(E88,Y4数据库!C:M,6,0)</f>
        <v>#N/A</v>
      </c>
      <c r="K88" s="18"/>
      <c r="L88" s="18" t="e">
        <f>VLOOKUP(E88,Y4数据库!C:M,7,0)</f>
        <v>#N/A</v>
      </c>
      <c r="M88" s="18" t="e">
        <f>VLOOKUP(E88,Y4数据库!C:M,8,0)</f>
        <v>#N/A</v>
      </c>
      <c r="N88" s="18" t="e">
        <f>VLOOKUP(E88,Y4数据库!C:M,9,0)*C88</f>
        <v>#N/A</v>
      </c>
      <c r="O88" s="18" t="e">
        <f>VLOOKUP(E88,Y4数据库!C:M,10,0)</f>
        <v>#N/A</v>
      </c>
      <c r="P88" s="18" t="e">
        <f>VLOOKUP(E88,Y4数据库!C:M,11,0)</f>
        <v>#N/A</v>
      </c>
      <c r="Q88" s="18"/>
    </row>
    <row r="89" spans="1:17" x14ac:dyDescent="0.25">
      <c r="A89" s="58"/>
      <c r="B89" s="55"/>
      <c r="C89" s="3"/>
      <c r="D89" s="3"/>
      <c r="E89" s="18" t="str">
        <f t="shared" si="2"/>
        <v/>
      </c>
      <c r="F89" s="18" t="e">
        <f>VLOOKUP(E89,Y4数据库!C:M,2,0)</f>
        <v>#N/A</v>
      </c>
      <c r="G89" s="18" t="e">
        <f>VLOOKUP(E89,Y4数据库!C:M,3,0)</f>
        <v>#N/A</v>
      </c>
      <c r="H89" s="19" t="e">
        <f>VLOOKUP(E89,Y4数据库!C:M,4,0)*C89</f>
        <v>#N/A</v>
      </c>
      <c r="I89" s="18" t="e">
        <f>VLOOKUP(E89,Y4数据库!C:M,5,0)</f>
        <v>#N/A</v>
      </c>
      <c r="J89" s="18" t="e">
        <f>VLOOKUP(E89,Y4数据库!C:M,6,0)</f>
        <v>#N/A</v>
      </c>
      <c r="K89" s="18"/>
      <c r="L89" s="18" t="e">
        <f>VLOOKUP(E89,Y4数据库!C:M,7,0)</f>
        <v>#N/A</v>
      </c>
      <c r="M89" s="18" t="e">
        <f>VLOOKUP(E89,Y4数据库!C:M,8,0)</f>
        <v>#N/A</v>
      </c>
      <c r="N89" s="18" t="e">
        <f>VLOOKUP(E89,Y4数据库!C:M,9,0)*C89</f>
        <v>#N/A</v>
      </c>
      <c r="O89" s="18" t="e">
        <f>VLOOKUP(E89,Y4数据库!C:M,10,0)</f>
        <v>#N/A</v>
      </c>
      <c r="P89" s="18" t="e">
        <f>VLOOKUP(E89,Y4数据库!C:M,11,0)</f>
        <v>#N/A</v>
      </c>
      <c r="Q89" s="18"/>
    </row>
    <row r="90" spans="1:17" x14ac:dyDescent="0.25">
      <c r="A90" s="58"/>
      <c r="B90" s="55"/>
      <c r="C90" s="3"/>
      <c r="D90" s="3"/>
      <c r="E90" s="18" t="str">
        <f t="shared" si="2"/>
        <v/>
      </c>
      <c r="F90" s="18" t="e">
        <f>VLOOKUP(E90,Y4数据库!C:M,2,0)</f>
        <v>#N/A</v>
      </c>
      <c r="G90" s="18" t="e">
        <f>VLOOKUP(E90,Y4数据库!C:M,3,0)</f>
        <v>#N/A</v>
      </c>
      <c r="H90" s="19" t="e">
        <f>VLOOKUP(E90,Y4数据库!C:M,4,0)*C90</f>
        <v>#N/A</v>
      </c>
      <c r="I90" s="18" t="e">
        <f>VLOOKUP(E90,Y4数据库!C:M,5,0)</f>
        <v>#N/A</v>
      </c>
      <c r="J90" s="18" t="e">
        <f>VLOOKUP(E90,Y4数据库!C:M,6,0)</f>
        <v>#N/A</v>
      </c>
      <c r="K90" s="18"/>
      <c r="L90" s="18" t="e">
        <f>VLOOKUP(E90,Y4数据库!C:M,7,0)</f>
        <v>#N/A</v>
      </c>
      <c r="M90" s="18" t="e">
        <f>VLOOKUP(E90,Y4数据库!C:M,8,0)</f>
        <v>#N/A</v>
      </c>
      <c r="N90" s="18" t="e">
        <f>VLOOKUP(E90,Y4数据库!C:M,9,0)*C90</f>
        <v>#N/A</v>
      </c>
      <c r="O90" s="18" t="e">
        <f>VLOOKUP(E90,Y4数据库!C:M,10,0)</f>
        <v>#N/A</v>
      </c>
      <c r="P90" s="18" t="e">
        <f>VLOOKUP(E90,Y4数据库!C:M,11,0)</f>
        <v>#N/A</v>
      </c>
      <c r="Q90" s="18"/>
    </row>
    <row r="91" spans="1:17" x14ac:dyDescent="0.25">
      <c r="A91" s="58"/>
      <c r="B91" s="55"/>
      <c r="C91" s="3"/>
      <c r="D91" s="3"/>
      <c r="E91" s="18" t="str">
        <f t="shared" si="2"/>
        <v/>
      </c>
      <c r="F91" s="18" t="e">
        <f>VLOOKUP(E91,Y4数据库!C:M,2,0)</f>
        <v>#N/A</v>
      </c>
      <c r="G91" s="18" t="e">
        <f>VLOOKUP(E91,Y4数据库!C:M,3,0)</f>
        <v>#N/A</v>
      </c>
      <c r="H91" s="19" t="e">
        <f>VLOOKUP(E91,Y4数据库!C:M,4,0)*C91</f>
        <v>#N/A</v>
      </c>
      <c r="I91" s="18" t="e">
        <f>VLOOKUP(E91,Y4数据库!C:M,5,0)</f>
        <v>#N/A</v>
      </c>
      <c r="J91" s="18" t="e">
        <f>VLOOKUP(E91,Y4数据库!C:M,6,0)</f>
        <v>#N/A</v>
      </c>
      <c r="K91" s="18"/>
      <c r="L91" s="18" t="e">
        <f>VLOOKUP(E91,Y4数据库!C:M,7,0)</f>
        <v>#N/A</v>
      </c>
      <c r="M91" s="18" t="e">
        <f>VLOOKUP(E91,Y4数据库!C:M,8,0)</f>
        <v>#N/A</v>
      </c>
      <c r="N91" s="18" t="e">
        <f>VLOOKUP(E91,Y4数据库!C:M,9,0)*C91</f>
        <v>#N/A</v>
      </c>
      <c r="O91" s="18" t="e">
        <f>VLOOKUP(E91,Y4数据库!C:M,10,0)</f>
        <v>#N/A</v>
      </c>
      <c r="P91" s="18" t="e">
        <f>VLOOKUP(E91,Y4数据库!C:M,11,0)</f>
        <v>#N/A</v>
      </c>
      <c r="Q91" s="18"/>
    </row>
    <row r="92" spans="1:17" x14ac:dyDescent="0.25">
      <c r="A92" s="58"/>
      <c r="B92" s="55"/>
      <c r="C92" s="3"/>
      <c r="D92" s="3"/>
      <c r="E92" s="18" t="str">
        <f t="shared" si="2"/>
        <v/>
      </c>
      <c r="F92" s="18" t="e">
        <f>VLOOKUP(E92,Y4数据库!C:M,2,0)</f>
        <v>#N/A</v>
      </c>
      <c r="G92" s="18" t="e">
        <f>VLOOKUP(E92,Y4数据库!C:M,3,0)</f>
        <v>#N/A</v>
      </c>
      <c r="H92" s="19" t="e">
        <f>VLOOKUP(E92,Y4数据库!C:M,4,0)*C92</f>
        <v>#N/A</v>
      </c>
      <c r="I92" s="18" t="e">
        <f>VLOOKUP(E92,Y4数据库!C:M,5,0)</f>
        <v>#N/A</v>
      </c>
      <c r="J92" s="18" t="e">
        <f>VLOOKUP(E92,Y4数据库!C:M,6,0)</f>
        <v>#N/A</v>
      </c>
      <c r="K92" s="18"/>
      <c r="L92" s="18" t="e">
        <f>VLOOKUP(E92,Y4数据库!C:M,7,0)</f>
        <v>#N/A</v>
      </c>
      <c r="M92" s="18" t="e">
        <f>VLOOKUP(E92,Y4数据库!C:M,8,0)</f>
        <v>#N/A</v>
      </c>
      <c r="N92" s="18" t="e">
        <f>VLOOKUP(E92,Y4数据库!C:M,9,0)*C92</f>
        <v>#N/A</v>
      </c>
      <c r="O92" s="18" t="e">
        <f>VLOOKUP(E92,Y4数据库!C:M,10,0)</f>
        <v>#N/A</v>
      </c>
      <c r="P92" s="18" t="e">
        <f>VLOOKUP(E92,Y4数据库!C:M,11,0)</f>
        <v>#N/A</v>
      </c>
      <c r="Q92" s="18"/>
    </row>
    <row r="93" spans="1:17" x14ac:dyDescent="0.25">
      <c r="A93" s="58"/>
      <c r="B93" s="55"/>
      <c r="C93" s="3"/>
      <c r="D93" s="3"/>
      <c r="E93" s="18" t="str">
        <f t="shared" si="2"/>
        <v/>
      </c>
      <c r="F93" s="18" t="e">
        <f>VLOOKUP(E93,Y4数据库!C:M,2,0)</f>
        <v>#N/A</v>
      </c>
      <c r="G93" s="18" t="e">
        <f>VLOOKUP(E93,Y4数据库!C:M,3,0)</f>
        <v>#N/A</v>
      </c>
      <c r="H93" s="19" t="e">
        <f>VLOOKUP(E93,Y4数据库!C:M,4,0)*C93</f>
        <v>#N/A</v>
      </c>
      <c r="I93" s="18" t="e">
        <f>VLOOKUP(E93,Y4数据库!C:M,5,0)</f>
        <v>#N/A</v>
      </c>
      <c r="J93" s="18" t="e">
        <f>VLOOKUP(E93,Y4数据库!C:M,6,0)</f>
        <v>#N/A</v>
      </c>
      <c r="K93" s="18"/>
      <c r="L93" s="18" t="e">
        <f>VLOOKUP(E93,Y4数据库!C:M,7,0)</f>
        <v>#N/A</v>
      </c>
      <c r="M93" s="18" t="e">
        <f>VLOOKUP(E93,Y4数据库!C:M,8,0)</f>
        <v>#N/A</v>
      </c>
      <c r="N93" s="18" t="e">
        <f>VLOOKUP(E93,Y4数据库!C:M,9,0)*C93</f>
        <v>#N/A</v>
      </c>
      <c r="O93" s="18" t="e">
        <f>VLOOKUP(E93,Y4数据库!C:M,10,0)</f>
        <v>#N/A</v>
      </c>
      <c r="P93" s="18" t="e">
        <f>VLOOKUP(E93,Y4数据库!C:M,11,0)</f>
        <v>#N/A</v>
      </c>
      <c r="Q93" s="18"/>
    </row>
    <row r="94" spans="1:17" x14ac:dyDescent="0.25">
      <c r="A94" s="58"/>
      <c r="B94" s="55"/>
      <c r="C94" s="3"/>
      <c r="D94" s="3"/>
      <c r="E94" s="18" t="str">
        <f t="shared" si="2"/>
        <v/>
      </c>
      <c r="F94" s="18" t="e">
        <f>VLOOKUP(E94,Y4数据库!C:M,2,0)</f>
        <v>#N/A</v>
      </c>
      <c r="G94" s="18" t="e">
        <f>VLOOKUP(E94,Y4数据库!C:M,3,0)</f>
        <v>#N/A</v>
      </c>
      <c r="H94" s="19" t="e">
        <f>VLOOKUP(E94,Y4数据库!C:M,4,0)*C94</f>
        <v>#N/A</v>
      </c>
      <c r="I94" s="18" t="e">
        <f>VLOOKUP(E94,Y4数据库!C:M,5,0)</f>
        <v>#N/A</v>
      </c>
      <c r="J94" s="18" t="e">
        <f>VLOOKUP(E94,Y4数据库!C:M,6,0)</f>
        <v>#N/A</v>
      </c>
      <c r="K94" s="18"/>
      <c r="L94" s="18" t="e">
        <f>VLOOKUP(E94,Y4数据库!C:M,7,0)</f>
        <v>#N/A</v>
      </c>
      <c r="M94" s="18" t="e">
        <f>VLOOKUP(E94,Y4数据库!C:M,8,0)</f>
        <v>#N/A</v>
      </c>
      <c r="N94" s="18" t="e">
        <f>VLOOKUP(E94,Y4数据库!C:M,9,0)*C94</f>
        <v>#N/A</v>
      </c>
      <c r="O94" s="18" t="e">
        <f>VLOOKUP(E94,Y4数据库!C:M,10,0)</f>
        <v>#N/A</v>
      </c>
      <c r="P94" s="18" t="e">
        <f>VLOOKUP(E94,Y4数据库!C:M,11,0)</f>
        <v>#N/A</v>
      </c>
      <c r="Q94" s="18"/>
    </row>
    <row r="95" spans="1:17" x14ac:dyDescent="0.25">
      <c r="A95" s="58"/>
      <c r="B95" s="55"/>
      <c r="C95" s="3"/>
      <c r="D95" s="3"/>
      <c r="E95" s="18" t="str">
        <f t="shared" si="2"/>
        <v/>
      </c>
      <c r="F95" s="18" t="e">
        <f>VLOOKUP(E95,Y4数据库!C:M,2,0)</f>
        <v>#N/A</v>
      </c>
      <c r="G95" s="18" t="e">
        <f>VLOOKUP(E95,Y4数据库!C:M,3,0)</f>
        <v>#N/A</v>
      </c>
      <c r="H95" s="19" t="e">
        <f>VLOOKUP(E95,Y4数据库!C:M,4,0)*C95</f>
        <v>#N/A</v>
      </c>
      <c r="I95" s="18" t="e">
        <f>VLOOKUP(E95,Y4数据库!C:M,5,0)</f>
        <v>#N/A</v>
      </c>
      <c r="J95" s="18" t="e">
        <f>VLOOKUP(E95,Y4数据库!C:M,6,0)</f>
        <v>#N/A</v>
      </c>
      <c r="K95" s="18"/>
      <c r="L95" s="18" t="e">
        <f>VLOOKUP(E95,Y4数据库!C:M,7,0)</f>
        <v>#N/A</v>
      </c>
      <c r="M95" s="18" t="e">
        <f>VLOOKUP(E95,Y4数据库!C:M,8,0)</f>
        <v>#N/A</v>
      </c>
      <c r="N95" s="18" t="e">
        <f>VLOOKUP(E95,Y4数据库!C:M,9,0)*C95</f>
        <v>#N/A</v>
      </c>
      <c r="O95" s="18" t="e">
        <f>VLOOKUP(E95,Y4数据库!C:M,10,0)</f>
        <v>#N/A</v>
      </c>
      <c r="P95" s="18" t="e">
        <f>VLOOKUP(E95,Y4数据库!C:M,11,0)</f>
        <v>#N/A</v>
      </c>
      <c r="Q95" s="18"/>
    </row>
    <row r="96" spans="1:17" x14ac:dyDescent="0.25">
      <c r="A96" s="58"/>
      <c r="B96" s="55"/>
      <c r="C96" s="3"/>
      <c r="D96" s="3"/>
      <c r="E96" s="18" t="str">
        <f t="shared" si="2"/>
        <v/>
      </c>
      <c r="F96" s="18" t="e">
        <f>VLOOKUP(E96,Y4数据库!C:M,2,0)</f>
        <v>#N/A</v>
      </c>
      <c r="G96" s="18" t="e">
        <f>VLOOKUP(E96,Y4数据库!C:M,3,0)</f>
        <v>#N/A</v>
      </c>
      <c r="H96" s="19" t="e">
        <f>VLOOKUP(E96,Y4数据库!C:M,4,0)*C96</f>
        <v>#N/A</v>
      </c>
      <c r="I96" s="18" t="e">
        <f>VLOOKUP(E96,Y4数据库!C:M,5,0)</f>
        <v>#N/A</v>
      </c>
      <c r="J96" s="18" t="e">
        <f>VLOOKUP(E96,Y4数据库!C:M,6,0)</f>
        <v>#N/A</v>
      </c>
      <c r="K96" s="18"/>
      <c r="L96" s="18" t="e">
        <f>VLOOKUP(E96,Y4数据库!C:M,7,0)</f>
        <v>#N/A</v>
      </c>
      <c r="M96" s="18" t="e">
        <f>VLOOKUP(E96,Y4数据库!C:M,8,0)</f>
        <v>#N/A</v>
      </c>
      <c r="N96" s="18" t="e">
        <f>VLOOKUP(E96,Y4数据库!C:M,9,0)*C96</f>
        <v>#N/A</v>
      </c>
      <c r="O96" s="18" t="e">
        <f>VLOOKUP(E96,Y4数据库!C:M,10,0)</f>
        <v>#N/A</v>
      </c>
      <c r="P96" s="18" t="e">
        <f>VLOOKUP(E96,Y4数据库!C:M,11,0)</f>
        <v>#N/A</v>
      </c>
      <c r="Q96" s="18"/>
    </row>
    <row r="97" spans="1:17" x14ac:dyDescent="0.25">
      <c r="A97" s="58"/>
      <c r="B97" s="55"/>
      <c r="C97" s="3"/>
      <c r="D97" s="3"/>
      <c r="E97" s="18" t="str">
        <f t="shared" si="2"/>
        <v/>
      </c>
      <c r="F97" s="18" t="e">
        <f>VLOOKUP(E97,Y4数据库!C:M,2,0)</f>
        <v>#N/A</v>
      </c>
      <c r="G97" s="18" t="e">
        <f>VLOOKUP(E97,Y4数据库!C:M,3,0)</f>
        <v>#N/A</v>
      </c>
      <c r="H97" s="19" t="e">
        <f>VLOOKUP(E97,Y4数据库!C:M,4,0)*C97</f>
        <v>#N/A</v>
      </c>
      <c r="I97" s="18" t="e">
        <f>VLOOKUP(E97,Y4数据库!C:M,5,0)</f>
        <v>#N/A</v>
      </c>
      <c r="J97" s="18" t="e">
        <f>VLOOKUP(E97,Y4数据库!C:M,6,0)</f>
        <v>#N/A</v>
      </c>
      <c r="K97" s="18"/>
      <c r="L97" s="18" t="e">
        <f>VLOOKUP(E97,Y4数据库!C:M,7,0)</f>
        <v>#N/A</v>
      </c>
      <c r="M97" s="18" t="e">
        <f>VLOOKUP(E97,Y4数据库!C:M,8,0)</f>
        <v>#N/A</v>
      </c>
      <c r="N97" s="18" t="e">
        <f>VLOOKUP(E97,Y4数据库!C:M,9,0)*C97</f>
        <v>#N/A</v>
      </c>
      <c r="O97" s="18" t="e">
        <f>VLOOKUP(E97,Y4数据库!C:M,10,0)</f>
        <v>#N/A</v>
      </c>
      <c r="P97" s="18" t="e">
        <f>VLOOKUP(E97,Y4数据库!C:M,11,0)</f>
        <v>#N/A</v>
      </c>
      <c r="Q97" s="18"/>
    </row>
    <row r="98" spans="1:17" x14ac:dyDescent="0.25">
      <c r="A98" s="58"/>
      <c r="B98" s="55"/>
      <c r="C98" s="3"/>
      <c r="D98" s="3"/>
      <c r="E98" s="18" t="str">
        <f t="shared" si="2"/>
        <v/>
      </c>
      <c r="F98" s="18" t="e">
        <f>VLOOKUP(E98,Y4数据库!C:M,2,0)</f>
        <v>#N/A</v>
      </c>
      <c r="G98" s="18" t="e">
        <f>VLOOKUP(E98,Y4数据库!C:M,3,0)</f>
        <v>#N/A</v>
      </c>
      <c r="H98" s="19" t="e">
        <f>VLOOKUP(E98,Y4数据库!C:M,4,0)*C98</f>
        <v>#N/A</v>
      </c>
      <c r="I98" s="18" t="e">
        <f>VLOOKUP(E98,Y4数据库!C:M,5,0)</f>
        <v>#N/A</v>
      </c>
      <c r="J98" s="18" t="e">
        <f>VLOOKUP(E98,Y4数据库!C:M,6,0)</f>
        <v>#N/A</v>
      </c>
      <c r="K98" s="18"/>
      <c r="L98" s="18" t="e">
        <f>VLOOKUP(E98,Y4数据库!C:M,7,0)</f>
        <v>#N/A</v>
      </c>
      <c r="M98" s="18" t="e">
        <f>VLOOKUP(E98,Y4数据库!C:M,8,0)</f>
        <v>#N/A</v>
      </c>
      <c r="N98" s="18" t="e">
        <f>VLOOKUP(E98,Y4数据库!C:M,9,0)*C98</f>
        <v>#N/A</v>
      </c>
      <c r="O98" s="18" t="e">
        <f>VLOOKUP(E98,Y4数据库!C:M,10,0)</f>
        <v>#N/A</v>
      </c>
      <c r="P98" s="18" t="e">
        <f>VLOOKUP(E98,Y4数据库!C:M,11,0)</f>
        <v>#N/A</v>
      </c>
      <c r="Q98" s="18"/>
    </row>
    <row r="99" spans="1:17" x14ac:dyDescent="0.25">
      <c r="A99" s="58"/>
      <c r="B99" s="55"/>
      <c r="C99" s="3"/>
      <c r="D99" s="3"/>
      <c r="E99" s="18" t="str">
        <f t="shared" si="2"/>
        <v/>
      </c>
      <c r="F99" s="18" t="e">
        <f>VLOOKUP(E99,Y4数据库!C:M,2,0)</f>
        <v>#N/A</v>
      </c>
      <c r="G99" s="18" t="e">
        <f>VLOOKUP(E99,Y4数据库!C:M,3,0)</f>
        <v>#N/A</v>
      </c>
      <c r="H99" s="19" t="e">
        <f>VLOOKUP(E99,Y4数据库!C:M,4,0)*C99</f>
        <v>#N/A</v>
      </c>
      <c r="I99" s="18" t="e">
        <f>VLOOKUP(E99,Y4数据库!C:M,5,0)</f>
        <v>#N/A</v>
      </c>
      <c r="J99" s="18" t="e">
        <f>VLOOKUP(E99,Y4数据库!C:M,6,0)</f>
        <v>#N/A</v>
      </c>
      <c r="K99" s="18"/>
      <c r="L99" s="18" t="e">
        <f>VLOOKUP(E99,Y4数据库!C:M,7,0)</f>
        <v>#N/A</v>
      </c>
      <c r="M99" s="18" t="e">
        <f>VLOOKUP(E99,Y4数据库!C:M,8,0)</f>
        <v>#N/A</v>
      </c>
      <c r="N99" s="18" t="e">
        <f>VLOOKUP(E99,Y4数据库!C:M,9,0)*C99</f>
        <v>#N/A</v>
      </c>
      <c r="O99" s="18" t="e">
        <f>VLOOKUP(E99,Y4数据库!C:M,10,0)</f>
        <v>#N/A</v>
      </c>
      <c r="P99" s="18" t="e">
        <f>VLOOKUP(E99,Y4数据库!C:M,11,0)</f>
        <v>#N/A</v>
      </c>
      <c r="Q99" s="18"/>
    </row>
    <row r="100" spans="1:17" x14ac:dyDescent="0.25">
      <c r="A100" s="58"/>
      <c r="B100" s="55"/>
      <c r="C100" s="3"/>
      <c r="D100" s="3"/>
      <c r="E100" s="18" t="str">
        <f t="shared" si="2"/>
        <v/>
      </c>
      <c r="F100" s="18" t="e">
        <f>VLOOKUP(E100,Y4数据库!C:M,2,0)</f>
        <v>#N/A</v>
      </c>
      <c r="G100" s="18" t="e">
        <f>VLOOKUP(E100,Y4数据库!C:M,3,0)</f>
        <v>#N/A</v>
      </c>
      <c r="H100" s="19" t="e">
        <f>VLOOKUP(E100,Y4数据库!C:M,4,0)*C100</f>
        <v>#N/A</v>
      </c>
      <c r="I100" s="18" t="e">
        <f>VLOOKUP(E100,Y4数据库!C:M,5,0)</f>
        <v>#N/A</v>
      </c>
      <c r="J100" s="18" t="e">
        <f>VLOOKUP(E100,Y4数据库!C:M,6,0)</f>
        <v>#N/A</v>
      </c>
      <c r="K100" s="18"/>
      <c r="L100" s="18" t="e">
        <f>VLOOKUP(E100,Y4数据库!C:M,7,0)</f>
        <v>#N/A</v>
      </c>
      <c r="M100" s="18" t="e">
        <f>VLOOKUP(E100,Y4数据库!C:M,8,0)</f>
        <v>#N/A</v>
      </c>
      <c r="N100" s="18" t="e">
        <f>VLOOKUP(E100,Y4数据库!C:M,9,0)*C100</f>
        <v>#N/A</v>
      </c>
      <c r="O100" s="18" t="e">
        <f>VLOOKUP(E100,Y4数据库!C:M,10,0)</f>
        <v>#N/A</v>
      </c>
      <c r="P100" s="18" t="e">
        <f>VLOOKUP(E100,Y4数据库!C:M,11,0)</f>
        <v>#N/A</v>
      </c>
      <c r="Q100" s="18"/>
    </row>
  </sheetData>
  <sheetProtection algorithmName="SHA-512" hashValue="489sJAYmv9e43R4/qnUXxCC31FsBdGUBn9CTlLYndFlmK25sEyYuxnPT4ZOrU7cVT3m7jFNqnPkfMFXriaQJqw==" saltValue="ghk2FhxcH3dozn6L5KjWHw==" spinCount="100000" sheet="1" objects="1" scenarios="1"/>
  <protectedRanges>
    <protectedRange sqref="A2:D1000" name="区域1"/>
  </protectedRanges>
  <phoneticPr fontId="5" type="noConversion"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E99D-7F74-45A4-AA41-BE47CAFDFE1F}">
  <sheetPr codeName="Sheet168"/>
  <dimension ref="A1:M5"/>
  <sheetViews>
    <sheetView workbookViewId="0"/>
  </sheetViews>
  <sheetFormatPr defaultRowHeight="14" x14ac:dyDescent="0.25"/>
  <cols>
    <col min="1" max="1" width="16.90625" bestFit="1" customWidth="1"/>
    <col min="2" max="2" width="9.26953125" bestFit="1" customWidth="1"/>
    <col min="3" max="3" width="9.26953125" customWidth="1"/>
    <col min="4" max="5" width="5.26953125" bestFit="1" customWidth="1"/>
    <col min="6" max="6" width="5.26953125" customWidth="1"/>
    <col min="7" max="7" width="5.26953125" bestFit="1" customWidth="1"/>
    <col min="8" max="8" width="11.36328125" bestFit="1" customWidth="1"/>
    <col min="9" max="9" width="16.90625" bestFit="1" customWidth="1"/>
    <col min="11" max="11" width="8.90625" bestFit="1" customWidth="1"/>
  </cols>
  <sheetData>
    <row r="1" spans="1:13" x14ac:dyDescent="0.25">
      <c r="A1" s="43" t="str">
        <f>HYPERLINK("#管架编号及数量输入!J1","序号/回输入界面")</f>
        <v>序号/回输入界面</v>
      </c>
      <c r="B1" s="46"/>
      <c r="C1" s="62"/>
      <c r="D1" s="99" t="s">
        <v>103</v>
      </c>
      <c r="E1" s="78"/>
      <c r="F1" s="78"/>
      <c r="G1" s="78"/>
      <c r="H1" s="78"/>
      <c r="I1" s="100" t="s">
        <v>713</v>
      </c>
      <c r="J1" s="95"/>
      <c r="K1" s="95"/>
      <c r="L1" s="95"/>
      <c r="M1" s="95"/>
    </row>
    <row r="2" spans="1:13" x14ac:dyDescent="0.25">
      <c r="A2" s="3" t="s">
        <v>47</v>
      </c>
      <c r="B2" s="3" t="s">
        <v>46</v>
      </c>
      <c r="C2" s="55" t="s">
        <v>663</v>
      </c>
      <c r="D2" s="1" t="s">
        <v>12</v>
      </c>
      <c r="E2" s="1" t="s">
        <v>2</v>
      </c>
      <c r="F2" s="55" t="s">
        <v>102</v>
      </c>
      <c r="G2" s="1" t="s">
        <v>3</v>
      </c>
      <c r="H2" s="1" t="s">
        <v>4</v>
      </c>
      <c r="I2" s="1" t="s">
        <v>12</v>
      </c>
      <c r="J2" s="1" t="s">
        <v>2</v>
      </c>
      <c r="K2" s="55" t="s">
        <v>102</v>
      </c>
      <c r="L2" s="1" t="s">
        <v>3</v>
      </c>
      <c r="M2" s="1" t="s">
        <v>4</v>
      </c>
    </row>
    <row r="3" spans="1:13" ht="15.5" x14ac:dyDescent="0.25">
      <c r="A3" s="55" t="s">
        <v>709</v>
      </c>
      <c r="B3" s="55" t="s">
        <v>710</v>
      </c>
      <c r="C3" s="55" t="s">
        <v>698</v>
      </c>
      <c r="D3" s="3" t="s">
        <v>116</v>
      </c>
      <c r="E3" s="67" t="s">
        <v>139</v>
      </c>
      <c r="F3" s="68">
        <v>0.04</v>
      </c>
      <c r="G3" s="28" t="s">
        <v>16</v>
      </c>
      <c r="H3" s="55" t="s">
        <v>271</v>
      </c>
      <c r="I3" s="55" t="s">
        <v>616</v>
      </c>
      <c r="J3" s="68" t="s">
        <v>712</v>
      </c>
      <c r="K3" s="68">
        <v>4</v>
      </c>
      <c r="L3" s="66" t="s">
        <v>36</v>
      </c>
      <c r="M3" s="55" t="s">
        <v>271</v>
      </c>
    </row>
    <row r="4" spans="1:13" ht="15.5" x14ac:dyDescent="0.25">
      <c r="A4" s="3"/>
      <c r="B4" s="1"/>
      <c r="C4" s="55" t="s">
        <v>699</v>
      </c>
      <c r="D4" s="3" t="s">
        <v>116</v>
      </c>
      <c r="E4" s="67" t="s">
        <v>139</v>
      </c>
      <c r="F4" s="68">
        <f>0.09</f>
        <v>0.09</v>
      </c>
      <c r="G4" s="28" t="s">
        <v>16</v>
      </c>
      <c r="H4" s="55" t="s">
        <v>271</v>
      </c>
      <c r="I4" s="55" t="s">
        <v>616</v>
      </c>
      <c r="J4" s="68" t="s">
        <v>712</v>
      </c>
      <c r="K4" s="68">
        <v>4</v>
      </c>
      <c r="L4" s="66" t="s">
        <v>36</v>
      </c>
      <c r="M4" s="55" t="s">
        <v>271</v>
      </c>
    </row>
    <row r="5" spans="1:13" ht="15.5" x14ac:dyDescent="0.25">
      <c r="A5" s="3"/>
      <c r="B5" s="1"/>
      <c r="C5" s="55" t="s">
        <v>711</v>
      </c>
      <c r="D5" s="3" t="s">
        <v>116</v>
      </c>
      <c r="E5" s="67" t="s">
        <v>139</v>
      </c>
      <c r="F5" s="68">
        <v>0.16</v>
      </c>
      <c r="G5" s="28" t="s">
        <v>16</v>
      </c>
      <c r="H5" s="55" t="s">
        <v>271</v>
      </c>
      <c r="I5" s="55" t="s">
        <v>616</v>
      </c>
      <c r="J5" s="68" t="s">
        <v>712</v>
      </c>
      <c r="K5" s="68">
        <v>4</v>
      </c>
      <c r="L5" s="66" t="s">
        <v>36</v>
      </c>
      <c r="M5" s="55" t="s">
        <v>271</v>
      </c>
    </row>
  </sheetData>
  <sheetProtection algorithmName="SHA-512" hashValue="4AHvmr2EDbAAzYn25CbDmIzEw09f0ISuXcUCrs4msPkc9KoFJSZxPXpk+7S/YzS2ovdJstqegvysDhwqFJ3s1Q==" saltValue="xO6ANJ4549jDeXfRt5ioSg==" spinCount="100000" sheet="1" objects="1" scenarios="1"/>
  <mergeCells count="2">
    <mergeCell ref="D1:H1"/>
    <mergeCell ref="I1:M1"/>
  </mergeCells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C8F829-494D-4DA3-AD42-DC46E7FFC47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168</vt:i4>
      </vt:variant>
    </vt:vector>
  </HeadingPairs>
  <TitlesOfParts>
    <vt:vector size="168" baseType="lpstr">
      <vt:lpstr>总目录</vt:lpstr>
      <vt:lpstr>管架编号及数量输入</vt:lpstr>
      <vt:lpstr>A1</vt:lpstr>
      <vt:lpstr>A1数据库</vt:lpstr>
      <vt:lpstr>A2</vt:lpstr>
      <vt:lpstr>A2数据库</vt:lpstr>
      <vt:lpstr>A3</vt:lpstr>
      <vt:lpstr>A3数据库</vt:lpstr>
      <vt:lpstr>A4</vt:lpstr>
      <vt:lpstr>A4数据库</vt:lpstr>
      <vt:lpstr>A5</vt:lpstr>
      <vt:lpstr>A5数据库</vt:lpstr>
      <vt:lpstr>D2</vt:lpstr>
      <vt:lpstr>D2数据库</vt:lpstr>
      <vt:lpstr>D3</vt:lpstr>
      <vt:lpstr>D3数据库</vt:lpstr>
      <vt:lpstr>D4</vt:lpstr>
      <vt:lpstr>D4数据库</vt:lpstr>
      <vt:lpstr>D5</vt:lpstr>
      <vt:lpstr>D5数据库</vt:lpstr>
      <vt:lpstr>D6</vt:lpstr>
      <vt:lpstr>D6数据库</vt:lpstr>
      <vt:lpstr>D7</vt:lpstr>
      <vt:lpstr>D7数据库</vt:lpstr>
      <vt:lpstr>D8</vt:lpstr>
      <vt:lpstr>D8数据库</vt:lpstr>
      <vt:lpstr>D9</vt:lpstr>
      <vt:lpstr>D9数据库</vt:lpstr>
      <vt:lpstr>D10</vt:lpstr>
      <vt:lpstr>D10数据库</vt:lpstr>
      <vt:lpstr>D11</vt:lpstr>
      <vt:lpstr>D11数据库</vt:lpstr>
      <vt:lpstr>D12</vt:lpstr>
      <vt:lpstr>D12数据库</vt:lpstr>
      <vt:lpstr>D13</vt:lpstr>
      <vt:lpstr>D13数据库</vt:lpstr>
      <vt:lpstr>D14</vt:lpstr>
      <vt:lpstr>D14数据库</vt:lpstr>
      <vt:lpstr>D15</vt:lpstr>
      <vt:lpstr>D15数据库</vt:lpstr>
      <vt:lpstr>D16</vt:lpstr>
      <vt:lpstr>D16数据库</vt:lpstr>
      <vt:lpstr>D17</vt:lpstr>
      <vt:lpstr>D17数据库</vt:lpstr>
      <vt:lpstr>D18</vt:lpstr>
      <vt:lpstr>D18数据库</vt:lpstr>
      <vt:lpstr>D19</vt:lpstr>
      <vt:lpstr>D19数据库</vt:lpstr>
      <vt:lpstr>D20</vt:lpstr>
      <vt:lpstr>D20数据库</vt:lpstr>
      <vt:lpstr>E1</vt:lpstr>
      <vt:lpstr>E1数据库</vt:lpstr>
      <vt:lpstr>E2</vt:lpstr>
      <vt:lpstr>E2数据库</vt:lpstr>
      <vt:lpstr>E3</vt:lpstr>
      <vt:lpstr>E3数据库</vt:lpstr>
      <vt:lpstr>E4</vt:lpstr>
      <vt:lpstr>E4数据库</vt:lpstr>
      <vt:lpstr>E5</vt:lpstr>
      <vt:lpstr>E5数据库</vt:lpstr>
      <vt:lpstr>E6</vt:lpstr>
      <vt:lpstr>E6数据库</vt:lpstr>
      <vt:lpstr>E7</vt:lpstr>
      <vt:lpstr>E7数据库</vt:lpstr>
      <vt:lpstr>E8</vt:lpstr>
      <vt:lpstr>E8数据库</vt:lpstr>
      <vt:lpstr>E9</vt:lpstr>
      <vt:lpstr>E9数据库</vt:lpstr>
      <vt:lpstr>E10</vt:lpstr>
      <vt:lpstr>E10数据库</vt:lpstr>
      <vt:lpstr>F2</vt:lpstr>
      <vt:lpstr>F2数据库</vt:lpstr>
      <vt:lpstr>F3</vt:lpstr>
      <vt:lpstr>F3数据库</vt:lpstr>
      <vt:lpstr>F4</vt:lpstr>
      <vt:lpstr>F4数据库</vt:lpstr>
      <vt:lpstr>F5</vt:lpstr>
      <vt:lpstr>F5数据库</vt:lpstr>
      <vt:lpstr>F6</vt:lpstr>
      <vt:lpstr>F6数据库</vt:lpstr>
      <vt:lpstr>F7</vt:lpstr>
      <vt:lpstr>F7数据库</vt:lpstr>
      <vt:lpstr>F8</vt:lpstr>
      <vt:lpstr>F8数据库</vt:lpstr>
      <vt:lpstr>F9</vt:lpstr>
      <vt:lpstr>F9数据库</vt:lpstr>
      <vt:lpstr>F10</vt:lpstr>
      <vt:lpstr>F10数据库</vt:lpstr>
      <vt:lpstr>F11</vt:lpstr>
      <vt:lpstr>F11数据库</vt:lpstr>
      <vt:lpstr>F12</vt:lpstr>
      <vt:lpstr>F12数据库</vt:lpstr>
      <vt:lpstr>F13</vt:lpstr>
      <vt:lpstr>F13数据库</vt:lpstr>
      <vt:lpstr>F14</vt:lpstr>
      <vt:lpstr>F14数据库</vt:lpstr>
      <vt:lpstr>G1</vt:lpstr>
      <vt:lpstr>G1数据库</vt:lpstr>
      <vt:lpstr>G2</vt:lpstr>
      <vt:lpstr>G2数据库</vt:lpstr>
      <vt:lpstr>G3</vt:lpstr>
      <vt:lpstr>G3数据库</vt:lpstr>
      <vt:lpstr>G4</vt:lpstr>
      <vt:lpstr>G4数据库</vt:lpstr>
      <vt:lpstr>G5</vt:lpstr>
      <vt:lpstr>G5数据库</vt:lpstr>
      <vt:lpstr>G6</vt:lpstr>
      <vt:lpstr>G6数据库</vt:lpstr>
      <vt:lpstr>G11</vt:lpstr>
      <vt:lpstr>G11数据库</vt:lpstr>
      <vt:lpstr>G12</vt:lpstr>
      <vt:lpstr>G12数据库</vt:lpstr>
      <vt:lpstr>G13</vt:lpstr>
      <vt:lpstr>G13数据库</vt:lpstr>
      <vt:lpstr>G14</vt:lpstr>
      <vt:lpstr>G14数据库</vt:lpstr>
      <vt:lpstr>G15</vt:lpstr>
      <vt:lpstr>G15数据库</vt:lpstr>
      <vt:lpstr>G16</vt:lpstr>
      <vt:lpstr>G16数据库</vt:lpstr>
      <vt:lpstr>G17</vt:lpstr>
      <vt:lpstr>G17数据库</vt:lpstr>
      <vt:lpstr>H1</vt:lpstr>
      <vt:lpstr>H1数据库</vt:lpstr>
      <vt:lpstr>H2</vt:lpstr>
      <vt:lpstr>H2数据库</vt:lpstr>
      <vt:lpstr>J1</vt:lpstr>
      <vt:lpstr>J1数据库</vt:lpstr>
      <vt:lpstr>J2</vt:lpstr>
      <vt:lpstr>J2数据库</vt:lpstr>
      <vt:lpstr>J13</vt:lpstr>
      <vt:lpstr>J13数据库</vt:lpstr>
      <vt:lpstr>K1</vt:lpstr>
      <vt:lpstr>K1数据库</vt:lpstr>
      <vt:lpstr>K2</vt:lpstr>
      <vt:lpstr>K2数据库</vt:lpstr>
      <vt:lpstr>Q1</vt:lpstr>
      <vt:lpstr>Q1数据库</vt:lpstr>
      <vt:lpstr>Q2</vt:lpstr>
      <vt:lpstr>Q2数据库</vt:lpstr>
      <vt:lpstr>Q3</vt:lpstr>
      <vt:lpstr>Q3数据库</vt:lpstr>
      <vt:lpstr>Q4</vt:lpstr>
      <vt:lpstr>Q4数据库</vt:lpstr>
      <vt:lpstr>Q5</vt:lpstr>
      <vt:lpstr>Q5数据库</vt:lpstr>
      <vt:lpstr>Q6</vt:lpstr>
      <vt:lpstr>Q6数据库</vt:lpstr>
      <vt:lpstr>Q7</vt:lpstr>
      <vt:lpstr>Q7数据库</vt:lpstr>
      <vt:lpstr>U1</vt:lpstr>
      <vt:lpstr>U1数据库</vt:lpstr>
      <vt:lpstr>U2</vt:lpstr>
      <vt:lpstr>U2数据库</vt:lpstr>
      <vt:lpstr>U3</vt:lpstr>
      <vt:lpstr>U3数据库</vt:lpstr>
      <vt:lpstr>U4</vt:lpstr>
      <vt:lpstr>U4数据库</vt:lpstr>
      <vt:lpstr>U5</vt:lpstr>
      <vt:lpstr>U5数据库</vt:lpstr>
      <vt:lpstr>U6</vt:lpstr>
      <vt:lpstr>U6数据库</vt:lpstr>
      <vt:lpstr>Y1</vt:lpstr>
      <vt:lpstr>Y1数据库</vt:lpstr>
      <vt:lpstr>Y2</vt:lpstr>
      <vt:lpstr>Y2数据库</vt:lpstr>
      <vt:lpstr>Y4</vt:lpstr>
      <vt:lpstr>Y4数据库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</dc:creator>
  <cp:lastModifiedBy>ZHGY- 654</cp:lastModifiedBy>
  <dcterms:created xsi:type="dcterms:W3CDTF">2023-07-14T09:07:00Z</dcterms:created>
  <dcterms:modified xsi:type="dcterms:W3CDTF">2025-10-17T12:47:22Z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14BC8F04A3704474A0DD5CAD62DC461B_11</vt:lpwstr>
  </property>
  <property fmtid="{D5CDD505-2E9C-101B-9397-08002B2CF9AE}" pid="3" name="KSOProductBuildVer">
    <vt:lpwstr>2052-11.1.0.14309</vt:lpwstr>
  </property>
  <property fmtid="{D5CDD505-2E9C-101B-9397-08002B2CF9AE}" pid="4" name="KSOReadingLayout">
    <vt:bool>true</vt:bool>
  </property>
</Properties>
</file>